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its0008780-my.sharepoint.com/personal/yon_otamendi_emis_fr/Documents/Bureau/"/>
    </mc:Choice>
  </mc:AlternateContent>
  <xr:revisionPtr revIDLastSave="1202" documentId="8_{3323C2FE-C015-433A-8482-DC72F161C23F}" xr6:coauthVersionLast="47" xr6:coauthVersionMax="47" xr10:uidLastSave="{20937E72-41D9-490A-9503-F936D78F013D}"/>
  <bookViews>
    <workbookView xWindow="-120" yWindow="-120" windowWidth="29040" windowHeight="15720" tabRatio="639" firstSheet="1" activeTab="1" xr2:uid="{00000000-000D-0000-FFFF-FFFF00000000}"/>
  </bookViews>
  <sheets>
    <sheet name="Configurations" sheetId="35" state="hidden" r:id="rId1"/>
    <sheet name="J&amp;T" sheetId="48" r:id="rId2"/>
    <sheet name="Feuil1" sheetId="49" r:id="rId3"/>
    <sheet name="Feuil2" sheetId="50" r:id="rId4"/>
    <sheet name="TCD JOINTS DEF" sheetId="37" r:id="rId5"/>
    <sheet name="TCD JOINTS PROV" sheetId="44" r:id="rId6"/>
    <sheet name="TCD Tiges" sheetId="42" r:id="rId7"/>
    <sheet name="APPRO" sheetId="33" r:id="rId8"/>
    <sheet name="Joints" sheetId="30" r:id="rId9"/>
    <sheet name="Tiges" sheetId="4" state="hidden" r:id="rId10"/>
    <sheet name="LISTES DEROULANTES" sheetId="32" r:id="rId11"/>
    <sheet name="Operations" sheetId="34" r:id="rId12"/>
    <sheet name="DONNEES ROB" sheetId="39" r:id="rId13"/>
  </sheets>
  <functionGroups builtInGroupCount="19"/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Fill" hidden="1">[1]Glob!#REF!</definedName>
    <definedName name="_xlnm._FilterDatabase" localSheetId="7" hidden="1">APPRO!$A$7:$AF$7</definedName>
    <definedName name="_xlnm._FilterDatabase" localSheetId="12" hidden="1">'DONNEES ROB'!$AA$5:$AQ$5</definedName>
    <definedName name="_xlnm._FilterDatabase" localSheetId="2" hidden="1">Feuil1!$B$1:$B$312</definedName>
    <definedName name="_xlnm._FilterDatabase" localSheetId="3" hidden="1">Feuil2!$B$1:$C$312</definedName>
    <definedName name="_xlnm._FilterDatabase" localSheetId="1" hidden="1">'J&amp;T'!$BY$5:$BY$7</definedName>
    <definedName name="_xlnm._FilterDatabase" localSheetId="8" hidden="1">Joints!$A$1:$N$1813</definedName>
    <definedName name="_xlnm._FilterDatabase" localSheetId="9" hidden="1">Tiges!$A$3:$Y$79</definedName>
    <definedName name="_Order1" hidden="1">255</definedName>
    <definedName name="_Order2" hidden="1">255</definedName>
    <definedName name="_xleta.IF" hidden="1" xlm="1">#NAME?</definedName>
    <definedName name="_xlpm.cle" hidden="1" xlm="1">#NAME?</definedName>
    <definedName name="_xlpm.clef" hidden="1" xlm="1">#NAME?</definedName>
    <definedName name="_xlpm.idx" hidden="1" xlm="1">#NAME?</definedName>
    <definedName name="_xlpm.resultat" hidden="1" xlm="1">#NAME?</definedName>
    <definedName name="_xlpm.table_cle" hidden="1" xlm="1">#NAME?</definedName>
    <definedName name="APPAREIL">'LISTES DEROULANTES'!$D$3:$D$10</definedName>
    <definedName name="CHRONO">[2]Liste!$J$2:$J$9</definedName>
    <definedName name="dff" localSheetId="7" hidden="1">{#N/A,#N/A,FALSE,"Récapitulation ISBL"}</definedName>
    <definedName name="dff" localSheetId="12" hidden="1">{#N/A,#N/A,FALSE,"Récapitulation ISBL"}</definedName>
    <definedName name="dff" hidden="1">{#N/A,#N/A,FALSE,"Récapitulation ISBL"}</definedName>
    <definedName name="diam" localSheetId="7">'[3]Menu déroulants'!$A$3:$A$92</definedName>
    <definedName name="diam" localSheetId="12">'[4]Menu déroulants'!$A$3:$A$92</definedName>
    <definedName name="diam" localSheetId="8">'[3]Menu déroulants'!$A$3:$A$92</definedName>
    <definedName name="diam">'[3]Menu déroulants'!$A$3:$A$92</definedName>
    <definedName name="Euro">6.55957</definedName>
    <definedName name="face" localSheetId="7">'[3]Menu déroulants'!$C$3:$C$7</definedName>
    <definedName name="face" localSheetId="12">'[4]Menu déroulants'!$C$3:$C$7</definedName>
    <definedName name="face" localSheetId="8">'[3]Menu déroulants'!$C$3:$C$7</definedName>
    <definedName name="face">'[3]Menu déroulants'!$C$3:$C$7</definedName>
    <definedName name="FAMILLE">[2]Liste!$F$2:$F$69</definedName>
    <definedName name="_xlnm.Print_Titles" localSheetId="1">'J&amp;T'!$7:$7</definedName>
    <definedName name="INTERVENTION">'LISTES DEROULANTES'!$D$8</definedName>
    <definedName name="isol" localSheetId="7">'[3]Menu déroulants'!$E$3:$E$9</definedName>
    <definedName name="isol" localSheetId="12">'[4]Menu déroulants'!$E$3:$E$9</definedName>
    <definedName name="isol" localSheetId="8">'[3]Menu déroulants'!$E$3:$E$9</definedName>
    <definedName name="isol">'[3]Menu déroulants'!$E$3:$E$9</definedName>
    <definedName name="liste_op">Operations!$B$4:$B$26</definedName>
    <definedName name="Liste_operation" localSheetId="12">[5]Operations!$B$3:$B$29</definedName>
    <definedName name="Liste_operation">Operations!$B$3:$B$31</definedName>
    <definedName name="matjoint" localSheetId="7">'[3]Menu déroulants'!$D$3:$D$12</definedName>
    <definedName name="matjoint" localSheetId="12">'[4]Menu déroulants'!$D$3:$D$12</definedName>
    <definedName name="matjoint" localSheetId="8">'[3]Menu déroulants'!$D$3:$D$12</definedName>
    <definedName name="matjoint">'[3]Menu déroulants'!$D$3:$D$12</definedName>
    <definedName name="mattf" localSheetId="7">'[3]Menu déroulants'!$F$3:$F$13</definedName>
    <definedName name="mattf" localSheetId="12">'[4]Menu déroulants'!$F$3:$F$13</definedName>
    <definedName name="mattf" localSheetId="8">'[3]Menu déroulants'!$F$3:$F$13</definedName>
    <definedName name="mattf">'[3]Menu déroulants'!$F$3:$F$13</definedName>
    <definedName name="ok" localSheetId="7" hidden="1">{#N/A,#N/A,FALSE,"Récapitulation ISBL"}</definedName>
    <definedName name="ok" localSheetId="12" hidden="1">{#N/A,#N/A,FALSE,"Récapitulation ISBL"}</definedName>
    <definedName name="ok" hidden="1">{#N/A,#N/A,FALSE,"Récapitulation ISBL"}</definedName>
    <definedName name="P_TECH">[2]Liste!$K$2:$K$7</definedName>
    <definedName name="ROBINETTERIE">'LISTES DEROULANTES'!$D$12:$D$17</definedName>
    <definedName name="serie" localSheetId="7">'[3]Menu déroulants'!$B$3:$B$14</definedName>
    <definedName name="serie" localSheetId="12">'[4]Menu déroulants'!$B$3:$B$14</definedName>
    <definedName name="serie" localSheetId="8">'[3]Menu déroulants'!$B$3:$B$14</definedName>
    <definedName name="serie">'[3]Menu déroulants'!$B$3:$B$14</definedName>
    <definedName name="tr" localSheetId="7" hidden="1">{#N/A,#N/A,FALSE,"Récapitulation ISBL"}</definedName>
    <definedName name="tr" localSheetId="12" hidden="1">{#N/A,#N/A,FALSE,"Récapitulation ISBL"}</definedName>
    <definedName name="tr" hidden="1">{#N/A,#N/A,FALSE,"Récapitulation ISBL"}</definedName>
    <definedName name="wrn.courbe._.Matières._.premières." localSheetId="7" hidden="1">{#N/A,#N/A,FALSE,"Récapitulation ISBL"}</definedName>
    <definedName name="wrn.courbe._.Matières._.premières." localSheetId="12" hidden="1">{#N/A,#N/A,FALSE,"Récapitulation ISBL"}</definedName>
    <definedName name="wrn.courbe._.Matières._.premières." hidden="1">{#N/A,#N/A,FALSE,"Récapitulation ISBL"}</definedName>
    <definedName name="wrn.Tableau._.matières." localSheetId="7" hidden="1">{#N/A,#N/A,FALSE,"Récapitulation ISBL"}</definedName>
    <definedName name="wrn.Tableau._.matières." localSheetId="12" hidden="1">{#N/A,#N/A,FALSE,"Récapitulation ISBL"}</definedName>
    <definedName name="wrn.Tableau._.matières." hidden="1">{#N/A,#N/A,FALSE,"Récapitulation ISBL"}</definedName>
    <definedName name="_xlnm.Print_Area" localSheetId="12">'DONNEES ROB'!$A$1:$BG$159</definedName>
    <definedName name="_xlnm.Print_Area" localSheetId="1">'J&amp;T'!$A$5:$BK$251</definedName>
    <definedName name="zone_de_recherche">"=L11C17:L494C17"</definedName>
  </definedNames>
  <calcPr calcId="191028"/>
  <pivotCaches>
    <pivotCache cacheId="0" r:id="rId23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2" i="48" l="1"/>
  <c r="D126" i="48"/>
  <c r="D127" i="48"/>
  <c r="D128" i="48"/>
  <c r="D129" i="48"/>
  <c r="D135" i="48"/>
  <c r="D137" i="48"/>
  <c r="D138" i="48"/>
  <c r="D139" i="48"/>
  <c r="D140" i="48"/>
  <c r="D142" i="48"/>
  <c r="D146" i="48"/>
  <c r="D153" i="48"/>
  <c r="D154" i="48"/>
  <c r="D155" i="48"/>
  <c r="D156" i="48"/>
  <c r="D157" i="48"/>
  <c r="D158" i="48"/>
  <c r="D164" i="48"/>
  <c r="D165" i="48"/>
  <c r="D166" i="48"/>
  <c r="D167" i="48"/>
  <c r="D168" i="48"/>
  <c r="D169" i="48"/>
  <c r="D170" i="48"/>
  <c r="D171" i="48"/>
  <c r="D172" i="48"/>
  <c r="D552" i="48"/>
  <c r="D553" i="48"/>
  <c r="D554" i="48"/>
  <c r="D555" i="48"/>
  <c r="D556" i="48"/>
  <c r="D557" i="48"/>
  <c r="D558" i="48"/>
  <c r="D559" i="48"/>
  <c r="D738" i="48"/>
  <c r="D1496" i="48"/>
  <c r="D1497" i="48"/>
  <c r="D1498" i="48"/>
  <c r="D1499" i="48"/>
  <c r="D1500" i="48"/>
  <c r="D1501" i="48"/>
  <c r="D1502" i="48"/>
  <c r="D1503" i="48"/>
  <c r="D1504" i="48"/>
  <c r="D1505" i="48"/>
  <c r="D1506" i="48"/>
  <c r="D1507" i="48"/>
  <c r="D1508" i="48"/>
  <c r="D1509" i="48"/>
  <c r="D1510" i="48"/>
  <c r="D1511" i="48"/>
  <c r="D1512" i="48"/>
  <c r="D1513" i="48"/>
  <c r="D1514" i="48"/>
  <c r="D733" i="48"/>
  <c r="D734" i="48"/>
  <c r="D1517" i="48"/>
  <c r="D1518" i="48"/>
  <c r="D1519" i="48"/>
  <c r="D1520" i="48"/>
  <c r="D1521" i="48"/>
  <c r="D1522" i="48"/>
  <c r="D1523" i="48"/>
  <c r="D1524" i="48"/>
  <c r="D1525" i="48"/>
  <c r="D1526" i="48"/>
  <c r="D1527" i="48"/>
  <c r="D1528" i="48"/>
  <c r="D1529" i="48"/>
  <c r="D1530" i="48"/>
  <c r="D1531" i="48"/>
  <c r="D1532" i="48"/>
  <c r="D1533" i="48"/>
  <c r="D1534" i="48"/>
  <c r="D1535" i="48"/>
  <c r="D1536" i="48"/>
  <c r="D1537" i="48"/>
  <c r="D1538" i="48"/>
  <c r="D1539" i="48"/>
  <c r="D1540" i="48"/>
  <c r="D1541" i="48"/>
  <c r="D735" i="48"/>
  <c r="D736" i="48"/>
  <c r="C165" i="50"/>
  <c r="C152" i="50"/>
  <c r="C147" i="50"/>
  <c r="C140" i="50"/>
  <c r="C108" i="50"/>
  <c r="C49" i="50"/>
  <c r="C15" i="50"/>
  <c r="C8" i="50"/>
  <c r="C311" i="50"/>
  <c r="C286" i="50"/>
  <c r="C237" i="50"/>
  <c r="C209" i="50"/>
  <c r="C182" i="50"/>
  <c r="C167" i="50"/>
  <c r="C166" i="50"/>
  <c r="C164" i="50"/>
  <c r="C163" i="50"/>
  <c r="C160" i="50"/>
  <c r="C159" i="50"/>
  <c r="C56" i="50"/>
  <c r="C55" i="50"/>
  <c r="C52" i="50"/>
  <c r="C48" i="50"/>
  <c r="C45" i="50"/>
  <c r="C44" i="50"/>
  <c r="C40" i="50"/>
  <c r="C31" i="50"/>
  <c r="C20" i="50"/>
  <c r="C18" i="50"/>
  <c r="C17" i="50"/>
  <c r="C16" i="50"/>
  <c r="C277" i="50"/>
  <c r="C276" i="50"/>
  <c r="C162" i="50"/>
  <c r="C161" i="50"/>
  <c r="C158" i="50"/>
  <c r="C157" i="50"/>
  <c r="C156" i="50"/>
  <c r="C155" i="50"/>
  <c r="C154" i="50"/>
  <c r="C153" i="50"/>
  <c r="C151" i="50"/>
  <c r="C150" i="50"/>
  <c r="C149" i="50"/>
  <c r="C148" i="50"/>
  <c r="C146" i="50"/>
  <c r="C145" i="50"/>
  <c r="C144" i="50"/>
  <c r="C143" i="50"/>
  <c r="C142" i="50"/>
  <c r="C141" i="50"/>
  <c r="C139" i="50"/>
  <c r="C138" i="50"/>
  <c r="C137" i="50"/>
  <c r="C136" i="50"/>
  <c r="C135" i="50"/>
  <c r="C134" i="50"/>
  <c r="C133" i="50"/>
  <c r="C132" i="50"/>
  <c r="C131" i="50"/>
  <c r="C130" i="50"/>
  <c r="C129" i="50"/>
  <c r="C128" i="50"/>
  <c r="C127" i="50"/>
  <c r="C126" i="50"/>
  <c r="C125" i="50"/>
  <c r="C124" i="50"/>
  <c r="C123" i="50"/>
  <c r="C122" i="50"/>
  <c r="C121" i="50"/>
  <c r="C120" i="50"/>
  <c r="C119" i="50"/>
  <c r="C118" i="50"/>
  <c r="C117" i="50"/>
  <c r="C116" i="50"/>
  <c r="C115" i="50"/>
  <c r="C114" i="50"/>
  <c r="C113" i="50"/>
  <c r="C112" i="50"/>
  <c r="C111" i="50"/>
  <c r="C110" i="50"/>
  <c r="C109" i="50"/>
  <c r="C107" i="50"/>
  <c r="C106" i="50"/>
  <c r="C105" i="50"/>
  <c r="C104" i="50"/>
  <c r="C103" i="50"/>
  <c r="C102" i="50"/>
  <c r="C101" i="50"/>
  <c r="C100" i="50"/>
  <c r="C99" i="50"/>
  <c r="C98" i="50"/>
  <c r="C97" i="50"/>
  <c r="C96" i="50"/>
  <c r="C95" i="50"/>
  <c r="C94" i="50"/>
  <c r="C93" i="50"/>
  <c r="C92" i="50"/>
  <c r="C91" i="50"/>
  <c r="C90" i="50"/>
  <c r="C89" i="50"/>
  <c r="C88" i="50"/>
  <c r="C87" i="50"/>
  <c r="C86" i="50"/>
  <c r="C85" i="50"/>
  <c r="C84" i="50"/>
  <c r="C83" i="50"/>
  <c r="C82" i="50"/>
  <c r="C81" i="50"/>
  <c r="C80" i="50"/>
  <c r="C79" i="50"/>
  <c r="C78" i="50"/>
  <c r="C77" i="50"/>
  <c r="C76" i="50"/>
  <c r="C75" i="50"/>
  <c r="C74" i="50"/>
  <c r="C73" i="50"/>
  <c r="C72" i="50"/>
  <c r="C71" i="50"/>
  <c r="C70" i="50"/>
  <c r="C69" i="50"/>
  <c r="C68" i="50"/>
  <c r="C67" i="50"/>
  <c r="C66" i="50"/>
  <c r="C65" i="50"/>
  <c r="C64" i="50"/>
  <c r="C63" i="50"/>
  <c r="C62" i="50"/>
  <c r="C61" i="50"/>
  <c r="C60" i="50"/>
  <c r="C59" i="50"/>
  <c r="C58" i="50"/>
  <c r="C57" i="50"/>
  <c r="C54" i="50"/>
  <c r="C53" i="50"/>
  <c r="C51" i="50"/>
  <c r="C50" i="50"/>
  <c r="C47" i="50"/>
  <c r="C46" i="50"/>
  <c r="C43" i="50"/>
  <c r="C42" i="50"/>
  <c r="C41" i="50"/>
  <c r="C39" i="50"/>
  <c r="C38" i="50"/>
  <c r="C37" i="50"/>
  <c r="C36" i="50"/>
  <c r="C35" i="50"/>
  <c r="C34" i="50"/>
  <c r="C33" i="50"/>
  <c r="C32" i="50"/>
  <c r="C30" i="50"/>
  <c r="C29" i="50"/>
  <c r="C28" i="50"/>
  <c r="C27" i="50"/>
  <c r="C26" i="50"/>
  <c r="C25" i="50"/>
  <c r="C24" i="50"/>
  <c r="C23" i="50"/>
  <c r="C22" i="50"/>
  <c r="C21" i="50"/>
  <c r="C19" i="50"/>
  <c r="C14" i="50"/>
  <c r="C13" i="50"/>
  <c r="C12" i="50"/>
  <c r="C11" i="50"/>
  <c r="C10" i="50"/>
  <c r="C9" i="50"/>
  <c r="C7" i="50"/>
  <c r="C6" i="50"/>
  <c r="C5" i="50"/>
  <c r="C4" i="50"/>
  <c r="C3" i="50"/>
  <c r="C2" i="50"/>
  <c r="C310" i="50"/>
  <c r="C309" i="50"/>
  <c r="C308" i="50"/>
  <c r="C307" i="50"/>
  <c r="C306" i="50"/>
  <c r="C305" i="50"/>
  <c r="C304" i="50"/>
  <c r="C303" i="50"/>
  <c r="C302" i="50"/>
  <c r="C301" i="50"/>
  <c r="C300" i="50"/>
  <c r="C299" i="50"/>
  <c r="C298" i="50"/>
  <c r="C297" i="50"/>
  <c r="C296" i="50"/>
  <c r="C295" i="50"/>
  <c r="C294" i="50"/>
  <c r="C293" i="50"/>
  <c r="C292" i="50"/>
  <c r="C291" i="50"/>
  <c r="C290" i="50"/>
  <c r="C289" i="50"/>
  <c r="C288" i="50"/>
  <c r="C287" i="50"/>
  <c r="C285" i="50"/>
  <c r="C284" i="50"/>
  <c r="C283" i="50"/>
  <c r="C282" i="50"/>
  <c r="C281" i="50"/>
  <c r="C280" i="50"/>
  <c r="C279" i="50"/>
  <c r="C278" i="50"/>
  <c r="C275" i="50"/>
  <c r="C274" i="50"/>
  <c r="C273" i="50"/>
  <c r="C272" i="50"/>
  <c r="C271" i="50"/>
  <c r="C270" i="50"/>
  <c r="C269" i="50"/>
  <c r="C268" i="50"/>
  <c r="C267" i="50"/>
  <c r="C266" i="50"/>
  <c r="C265" i="50"/>
  <c r="C264" i="50"/>
  <c r="C263" i="50"/>
  <c r="C262" i="50"/>
  <c r="C261" i="50"/>
  <c r="C260" i="50"/>
  <c r="C259" i="50"/>
  <c r="C258" i="50"/>
  <c r="C257" i="50"/>
  <c r="C256" i="50"/>
  <c r="C255" i="50"/>
  <c r="C254" i="50"/>
  <c r="C253" i="50"/>
  <c r="C252" i="50"/>
  <c r="C251" i="50"/>
  <c r="C250" i="50"/>
  <c r="C249" i="50"/>
  <c r="C248" i="50"/>
  <c r="C247" i="50"/>
  <c r="C246" i="50"/>
  <c r="C245" i="50"/>
  <c r="C244" i="50"/>
  <c r="C243" i="50"/>
  <c r="C242" i="50"/>
  <c r="C241" i="50"/>
  <c r="C240" i="50"/>
  <c r="C239" i="50"/>
  <c r="C238" i="50"/>
  <c r="C236" i="50"/>
  <c r="C235" i="50"/>
  <c r="C234" i="50"/>
  <c r="C233" i="50"/>
  <c r="C232" i="50"/>
  <c r="C231" i="50"/>
  <c r="C230" i="50"/>
  <c r="C229" i="50"/>
  <c r="C228" i="50"/>
  <c r="C227" i="50"/>
  <c r="C226" i="50"/>
  <c r="C225" i="50"/>
  <c r="C224" i="50"/>
  <c r="C223" i="50"/>
  <c r="C222" i="50"/>
  <c r="C221" i="50"/>
  <c r="C220" i="50"/>
  <c r="C219" i="50"/>
  <c r="C218" i="50"/>
  <c r="C217" i="50"/>
  <c r="C216" i="50"/>
  <c r="C215" i="50"/>
  <c r="C214" i="50"/>
  <c r="C213" i="50"/>
  <c r="C212" i="50"/>
  <c r="C211" i="50"/>
  <c r="C210" i="50"/>
  <c r="C208" i="50"/>
  <c r="C207" i="50"/>
  <c r="C206" i="50"/>
  <c r="C205" i="50"/>
  <c r="C204" i="50"/>
  <c r="C203" i="50"/>
  <c r="C202" i="50"/>
  <c r="C201" i="50"/>
  <c r="C200" i="50"/>
  <c r="C199" i="50"/>
  <c r="C198" i="50"/>
  <c r="C197" i="50"/>
  <c r="C196" i="50"/>
  <c r="C195" i="50"/>
  <c r="C194" i="50"/>
  <c r="C193" i="50"/>
  <c r="C192" i="50"/>
  <c r="C191" i="50"/>
  <c r="C190" i="50"/>
  <c r="C189" i="50"/>
  <c r="C188" i="50"/>
  <c r="C187" i="50"/>
  <c r="C186" i="50"/>
  <c r="C185" i="50"/>
  <c r="C184" i="50"/>
  <c r="C183" i="50"/>
  <c r="C181" i="50"/>
  <c r="C180" i="50"/>
  <c r="C179" i="50"/>
  <c r="C178" i="50"/>
  <c r="C177" i="50"/>
  <c r="C176" i="50"/>
  <c r="C175" i="50"/>
  <c r="C174" i="50"/>
  <c r="C173" i="50"/>
  <c r="C172" i="50"/>
  <c r="C171" i="50"/>
  <c r="C170" i="50"/>
  <c r="C169" i="50"/>
  <c r="C168" i="50"/>
  <c r="C312" i="50"/>
  <c r="C1033" i="48" a="1"/>
  <c r="C1033" i="48" s="1"/>
  <c r="D1033" i="48" s="1"/>
  <c r="C1034" i="48" a="1"/>
  <c r="C1034" i="48" s="1"/>
  <c r="D1034" i="48" s="1"/>
  <c r="C1035" i="48" a="1"/>
  <c r="C1035" i="48" s="1"/>
  <c r="D1035" i="48" s="1"/>
  <c r="C1036" i="48" a="1"/>
  <c r="C1036" i="48" s="1"/>
  <c r="D1036" i="48" s="1"/>
  <c r="C1037" i="48" a="1"/>
  <c r="C1037" i="48" s="1"/>
  <c r="D1037" i="48" s="1"/>
  <c r="C1038" i="48" a="1"/>
  <c r="C1038" i="48" s="1"/>
  <c r="D1038" i="48" s="1"/>
  <c r="C1039" i="48" a="1"/>
  <c r="C1039" i="48" s="1"/>
  <c r="D1039" i="48" s="1"/>
  <c r="C1040" i="48" a="1"/>
  <c r="C1040" i="48" s="1"/>
  <c r="D1040" i="48" s="1"/>
  <c r="C1041" i="48" a="1"/>
  <c r="C1041" i="48" s="1"/>
  <c r="D1041" i="48" s="1"/>
  <c r="C1042" i="48" a="1"/>
  <c r="C1042" i="48" s="1"/>
  <c r="D1042" i="48" s="1"/>
  <c r="C1043" i="48" a="1"/>
  <c r="C1043" i="48" s="1"/>
  <c r="D1043" i="48" s="1"/>
  <c r="C1044" i="48" a="1"/>
  <c r="C1044" i="48" s="1"/>
  <c r="D1044" i="48" s="1"/>
  <c r="C1045" i="48" a="1"/>
  <c r="C1045" i="48" s="1"/>
  <c r="D1045" i="48" s="1"/>
  <c r="C1046" i="48" a="1"/>
  <c r="C1046" i="48" s="1"/>
  <c r="D1046" i="48" s="1"/>
  <c r="C1047" i="48" a="1"/>
  <c r="C1047" i="48" s="1"/>
  <c r="D1047" i="48" s="1"/>
  <c r="C18" i="48" a="1"/>
  <c r="C18" i="48" s="1"/>
  <c r="D18" i="48" s="1"/>
  <c r="C19" i="48" a="1"/>
  <c r="C19" i="48" s="1"/>
  <c r="D19" i="48" s="1"/>
  <c r="C20" i="48" a="1"/>
  <c r="C20" i="48" s="1"/>
  <c r="D20" i="48" s="1"/>
  <c r="C21" i="48" a="1"/>
  <c r="C21" i="48" s="1"/>
  <c r="D21" i="48" s="1"/>
  <c r="C1052" i="48" a="1"/>
  <c r="C1052" i="48" s="1"/>
  <c r="D1052" i="48" s="1"/>
  <c r="C1053" i="48" a="1"/>
  <c r="C1053" i="48" s="1"/>
  <c r="D1053" i="48" s="1"/>
  <c r="C1054" i="48" a="1"/>
  <c r="C1054" i="48" s="1"/>
  <c r="D1054" i="48" s="1"/>
  <c r="C1055" i="48" a="1"/>
  <c r="C1055" i="48" s="1"/>
  <c r="D1055" i="48" s="1"/>
  <c r="C978" i="48" a="1"/>
  <c r="C978" i="48" s="1"/>
  <c r="D978" i="48" s="1"/>
  <c r="C977" i="48" a="1"/>
  <c r="C977" i="48" s="1"/>
  <c r="D977" i="48" s="1"/>
  <c r="K738" i="48" l="1"/>
  <c r="X738" i="48" a="1"/>
  <c r="X738" i="48" s="1"/>
  <c r="AA738" i="48" a="1"/>
  <c r="AA738" i="48" s="1"/>
  <c r="AB738" i="48" s="1"/>
  <c r="AF738" i="48"/>
  <c r="AG738" i="48" a="1"/>
  <c r="AG738" i="48" s="1"/>
  <c r="AH738" i="48"/>
  <c r="AI738" i="48" a="1"/>
  <c r="AI738" i="48" s="1"/>
  <c r="AP738" i="48" a="1"/>
  <c r="AP738" i="48" s="1"/>
  <c r="AQ738" i="48"/>
  <c r="AS738" i="48" a="1"/>
  <c r="AS738" i="48" s="1"/>
  <c r="AT738" i="48" s="1"/>
  <c r="AV738" i="48" a="1"/>
  <c r="AV738" i="48" s="1"/>
  <c r="AW738" i="48" s="1"/>
  <c r="BD738" i="48" a="1"/>
  <c r="BD738" i="48" s="1"/>
  <c r="BE738" i="48"/>
  <c r="BF738" i="48" a="1"/>
  <c r="BF738" i="48" s="1"/>
  <c r="BH738" i="48" a="1"/>
  <c r="BH738" i="48" s="1"/>
  <c r="BI738" i="48" s="1"/>
  <c r="C740" i="48" a="1"/>
  <c r="C740" i="48" s="1"/>
  <c r="D740" i="48" s="1"/>
  <c r="C755" i="48" a="1"/>
  <c r="C755" i="48" s="1"/>
  <c r="D755" i="48" s="1"/>
  <c r="C846" i="48" a="1"/>
  <c r="C846" i="48" s="1"/>
  <c r="D846" i="48" s="1"/>
  <c r="C1000" i="48" a="1"/>
  <c r="C1000" i="48" s="1"/>
  <c r="D1000" i="48" s="1"/>
  <c r="C1129" i="48" a="1"/>
  <c r="C1129" i="48" s="1"/>
  <c r="D1129" i="48" s="1"/>
  <c r="C1240" i="48" a="1"/>
  <c r="C1240" i="48" s="1"/>
  <c r="D1240" i="48" s="1"/>
  <c r="C1402" i="48" a="1"/>
  <c r="C1402" i="48" s="1"/>
  <c r="D1402" i="48" s="1"/>
  <c r="C1409" i="48" a="1"/>
  <c r="C1409" i="48" s="1"/>
  <c r="D1409" i="48" s="1"/>
  <c r="C9" i="48" a="1"/>
  <c r="C9" i="48" s="1"/>
  <c r="D9" i="48" s="1"/>
  <c r="C80" i="48" a="1"/>
  <c r="C80" i="48" s="1"/>
  <c r="D80" i="48" s="1"/>
  <c r="C615" i="48" a="1"/>
  <c r="C615" i="48" s="1"/>
  <c r="D615" i="48" s="1"/>
  <c r="C643" i="48" a="1"/>
  <c r="C643" i="48" s="1"/>
  <c r="D643" i="48" s="1"/>
  <c r="C681" i="48" a="1"/>
  <c r="C681" i="48" s="1"/>
  <c r="D681" i="48" s="1"/>
  <c r="C22" i="48" a="1"/>
  <c r="C22" i="48" s="1"/>
  <c r="D22" i="48" s="1"/>
  <c r="C23" i="48" a="1"/>
  <c r="C23" i="48" s="1"/>
  <c r="D23" i="48" s="1"/>
  <c r="C24" i="48" a="1"/>
  <c r="C24" i="48" s="1"/>
  <c r="D24" i="48" s="1"/>
  <c r="C737" i="48" a="1"/>
  <c r="C737" i="48" s="1"/>
  <c r="D737" i="48" s="1"/>
  <c r="C739" i="48" a="1"/>
  <c r="C739" i="48" s="1"/>
  <c r="D739" i="48" s="1"/>
  <c r="C27" i="48" a="1"/>
  <c r="C27" i="48" s="1"/>
  <c r="D27" i="48" s="1"/>
  <c r="C743" i="48" a="1"/>
  <c r="C743" i="48" s="1"/>
  <c r="D743" i="48" s="1"/>
  <c r="C744" i="48" a="1"/>
  <c r="C744" i="48" s="1"/>
  <c r="D744" i="48" s="1"/>
  <c r="C30" i="48" a="1"/>
  <c r="C30" i="48" s="1"/>
  <c r="D30" i="48" s="1"/>
  <c r="C31" i="48" a="1"/>
  <c r="C31" i="48" s="1"/>
  <c r="D31" i="48" s="1"/>
  <c r="C747" i="48" a="1"/>
  <c r="C747" i="48" s="1"/>
  <c r="D747" i="48" s="1"/>
  <c r="C748" i="48" a="1"/>
  <c r="C748" i="48" s="1"/>
  <c r="D748" i="48" s="1"/>
  <c r="C34" i="48" a="1"/>
  <c r="C34" i="48" s="1"/>
  <c r="D34" i="48" s="1"/>
  <c r="C35" i="48" a="1"/>
  <c r="C35" i="48" s="1"/>
  <c r="D35" i="48" s="1"/>
  <c r="C36" i="48" a="1"/>
  <c r="C36" i="48" s="1"/>
  <c r="D36" i="48" s="1"/>
  <c r="C37" i="48" a="1"/>
  <c r="C37" i="48" s="1"/>
  <c r="D37" i="48" s="1"/>
  <c r="C38" i="48" a="1"/>
  <c r="C38" i="48" s="1"/>
  <c r="D38" i="48" s="1"/>
  <c r="C39" i="48" a="1"/>
  <c r="C39" i="48" s="1"/>
  <c r="D39" i="48" s="1"/>
  <c r="C40" i="48" a="1"/>
  <c r="C40" i="48" s="1"/>
  <c r="D40" i="48" s="1"/>
  <c r="C41" i="48" a="1"/>
  <c r="C41" i="48" s="1"/>
  <c r="D41" i="48" s="1"/>
  <c r="C42" i="48" a="1"/>
  <c r="C42" i="48" s="1"/>
  <c r="D42" i="48" s="1"/>
  <c r="C43" i="48" a="1"/>
  <c r="C43" i="48" s="1"/>
  <c r="D43" i="48" s="1"/>
  <c r="C44" i="48" a="1"/>
  <c r="C44" i="48" s="1"/>
  <c r="D44" i="48" s="1"/>
  <c r="C45" i="48" a="1"/>
  <c r="C45" i="48" s="1"/>
  <c r="D45" i="48" s="1"/>
  <c r="C46" i="48" a="1"/>
  <c r="C46" i="48" s="1"/>
  <c r="D46" i="48" s="1"/>
  <c r="C47" i="48" a="1"/>
  <c r="C47" i="48" s="1"/>
  <c r="D47" i="48" s="1"/>
  <c r="C48" i="48" a="1"/>
  <c r="C48" i="48" s="1"/>
  <c r="D48" i="48" s="1"/>
  <c r="C49" i="48" a="1"/>
  <c r="C49" i="48" s="1"/>
  <c r="D49" i="48" s="1"/>
  <c r="C50" i="48" a="1"/>
  <c r="C50" i="48" s="1"/>
  <c r="D50" i="48" s="1"/>
  <c r="C51" i="48" a="1"/>
  <c r="C51" i="48" s="1"/>
  <c r="D51" i="48" s="1"/>
  <c r="C52" i="48" a="1"/>
  <c r="C52" i="48" s="1"/>
  <c r="D52" i="48" s="1"/>
  <c r="C53" i="48" a="1"/>
  <c r="C53" i="48" s="1"/>
  <c r="D53" i="48" s="1"/>
  <c r="C54" i="48" a="1"/>
  <c r="C54" i="48" s="1"/>
  <c r="D54" i="48" s="1"/>
  <c r="C55" i="48" a="1"/>
  <c r="C55" i="48" s="1"/>
  <c r="D55" i="48" s="1"/>
  <c r="C56" i="48" a="1"/>
  <c r="C56" i="48" s="1"/>
  <c r="D56" i="48" s="1"/>
  <c r="C57" i="48" a="1"/>
  <c r="C57" i="48" s="1"/>
  <c r="D57" i="48" s="1"/>
  <c r="C58" i="48" a="1"/>
  <c r="C58" i="48" s="1"/>
  <c r="D58" i="48" s="1"/>
  <c r="C59" i="48" a="1"/>
  <c r="C59" i="48" s="1"/>
  <c r="D59" i="48" s="1"/>
  <c r="C60" i="48" a="1"/>
  <c r="C60" i="48" s="1"/>
  <c r="D60" i="48" s="1"/>
  <c r="C61" i="48" a="1"/>
  <c r="C61" i="48" s="1"/>
  <c r="D61" i="48" s="1"/>
  <c r="C62" i="48" a="1"/>
  <c r="C62" i="48" s="1"/>
  <c r="D62" i="48" s="1"/>
  <c r="C63" i="48" a="1"/>
  <c r="C63" i="48" s="1"/>
  <c r="D63" i="48" s="1"/>
  <c r="C64" i="48" a="1"/>
  <c r="C64" i="48" s="1"/>
  <c r="D64" i="48" s="1"/>
  <c r="C65" i="48" a="1"/>
  <c r="C65" i="48" s="1"/>
  <c r="D65" i="48" s="1"/>
  <c r="C66" i="48" a="1"/>
  <c r="C66" i="48" s="1"/>
  <c r="D66" i="48" s="1"/>
  <c r="C67" i="48" a="1"/>
  <c r="C67" i="48" s="1"/>
  <c r="D67" i="48" s="1"/>
  <c r="C68" i="48" a="1"/>
  <c r="C68" i="48" s="1"/>
  <c r="D68" i="48" s="1"/>
  <c r="C69" i="48" a="1"/>
  <c r="C69" i="48" s="1"/>
  <c r="D69" i="48" s="1"/>
  <c r="C70" i="48" a="1"/>
  <c r="C70" i="48" s="1"/>
  <c r="D70" i="48" s="1"/>
  <c r="C71" i="48" a="1"/>
  <c r="C71" i="48" s="1"/>
  <c r="D71" i="48" s="1"/>
  <c r="C72" i="48" a="1"/>
  <c r="C72" i="48" s="1"/>
  <c r="D72" i="48" s="1"/>
  <c r="C73" i="48" a="1"/>
  <c r="C73" i="48" s="1"/>
  <c r="D73" i="48" s="1"/>
  <c r="C1220" i="48" a="1"/>
  <c r="C1220" i="48" s="1"/>
  <c r="D1220" i="48" s="1"/>
  <c r="C1221" i="48" a="1"/>
  <c r="C1221" i="48" s="1"/>
  <c r="D1221" i="48" s="1"/>
  <c r="C1224" i="48" a="1"/>
  <c r="C1224" i="48" s="1"/>
  <c r="D1224" i="48" s="1"/>
  <c r="C1273" i="48" a="1"/>
  <c r="C1273" i="48" s="1"/>
  <c r="D1273" i="48" s="1"/>
  <c r="C1301" i="48" a="1"/>
  <c r="C1301" i="48" s="1"/>
  <c r="D1301" i="48" s="1"/>
  <c r="C1302" i="48" a="1"/>
  <c r="C1302" i="48" s="1"/>
  <c r="D1302" i="48" s="1"/>
  <c r="C1306" i="48" a="1"/>
  <c r="C1306" i="48" s="1"/>
  <c r="D1306" i="48" s="1"/>
  <c r="C1324" i="48" a="1"/>
  <c r="C1324" i="48" s="1"/>
  <c r="D1324" i="48" s="1"/>
  <c r="C1368" i="48" a="1"/>
  <c r="C1368" i="48" s="1"/>
  <c r="D1368" i="48" s="1"/>
  <c r="C1399" i="48" a="1"/>
  <c r="C1399" i="48" s="1"/>
  <c r="D1399" i="48" s="1"/>
  <c r="C1400" i="48" a="1"/>
  <c r="C1400" i="48" s="1"/>
  <c r="D1400" i="48" s="1"/>
  <c r="C1401" i="48" a="1"/>
  <c r="C1401" i="48" s="1"/>
  <c r="D1401" i="48" s="1"/>
  <c r="C86" i="48" a="1"/>
  <c r="C86" i="48" s="1"/>
  <c r="D86" i="48" s="1"/>
  <c r="C87" i="48" a="1"/>
  <c r="C87" i="48" s="1"/>
  <c r="D87" i="48" s="1"/>
  <c r="C88" i="48" a="1"/>
  <c r="C88" i="48" s="1"/>
  <c r="D88" i="48" s="1"/>
  <c r="C89" i="48" a="1"/>
  <c r="C89" i="48" s="1"/>
  <c r="D89" i="48" s="1"/>
  <c r="C90" i="48" a="1"/>
  <c r="C90" i="48" s="1"/>
  <c r="D90" i="48" s="1"/>
  <c r="C91" i="48" a="1"/>
  <c r="C91" i="48" s="1"/>
  <c r="D91" i="48" s="1"/>
  <c r="C92" i="48" a="1"/>
  <c r="C92" i="48" s="1"/>
  <c r="D92" i="48" s="1"/>
  <c r="C93" i="48" a="1"/>
  <c r="C93" i="48" s="1"/>
  <c r="D93" i="48" s="1"/>
  <c r="C94" i="48" a="1"/>
  <c r="C94" i="48" s="1"/>
  <c r="D94" i="48" s="1"/>
  <c r="C95" i="48" a="1"/>
  <c r="C95" i="48" s="1"/>
  <c r="D95" i="48" s="1"/>
  <c r="C96" i="48" a="1"/>
  <c r="C96" i="48" s="1"/>
  <c r="D96" i="48" s="1"/>
  <c r="C97" i="48" a="1"/>
  <c r="C97" i="48" s="1"/>
  <c r="D97" i="48" s="1"/>
  <c r="C98" i="48" a="1"/>
  <c r="C98" i="48" s="1"/>
  <c r="D98" i="48" s="1"/>
  <c r="C99" i="48" a="1"/>
  <c r="C99" i="48" s="1"/>
  <c r="D99" i="48" s="1"/>
  <c r="C100" i="48" a="1"/>
  <c r="C100" i="48" s="1"/>
  <c r="D100" i="48" s="1"/>
  <c r="C101" i="48" a="1"/>
  <c r="C101" i="48" s="1"/>
  <c r="D101" i="48" s="1"/>
  <c r="C102" i="48" a="1"/>
  <c r="C102" i="48" s="1"/>
  <c r="D102" i="48" s="1"/>
  <c r="C103" i="48" a="1"/>
  <c r="C103" i="48" s="1"/>
  <c r="D103" i="48" s="1"/>
  <c r="C104" i="48" a="1"/>
  <c r="C104" i="48" s="1"/>
  <c r="D104" i="48" s="1"/>
  <c r="C105" i="48" a="1"/>
  <c r="C105" i="48" s="1"/>
  <c r="D105" i="48" s="1"/>
  <c r="C106" i="48" a="1"/>
  <c r="C106" i="48" s="1"/>
  <c r="D106" i="48" s="1"/>
  <c r="C107" i="48" a="1"/>
  <c r="C107" i="48" s="1"/>
  <c r="D107" i="48" s="1"/>
  <c r="C108" i="48" a="1"/>
  <c r="C108" i="48" s="1"/>
  <c r="D108" i="48" s="1"/>
  <c r="C109" i="48" a="1"/>
  <c r="C109" i="48" s="1"/>
  <c r="D109" i="48" s="1"/>
  <c r="C110" i="48" a="1"/>
  <c r="C110" i="48" s="1"/>
  <c r="D110" i="48" s="1"/>
  <c r="C111" i="48" a="1"/>
  <c r="C111" i="48" s="1"/>
  <c r="D111" i="48" s="1"/>
  <c r="C112" i="48" a="1"/>
  <c r="C112" i="48" s="1"/>
  <c r="D112" i="48" s="1"/>
  <c r="C113" i="48" a="1"/>
  <c r="C113" i="48" s="1"/>
  <c r="D113" i="48" s="1"/>
  <c r="C114" i="48" a="1"/>
  <c r="C114" i="48" s="1"/>
  <c r="D114" i="48" s="1"/>
  <c r="C115" i="48" a="1"/>
  <c r="C115" i="48" s="1"/>
  <c r="D115" i="48" s="1"/>
  <c r="C116" i="48" a="1"/>
  <c r="C116" i="48" s="1"/>
  <c r="D116" i="48" s="1"/>
  <c r="C117" i="48" a="1"/>
  <c r="C117" i="48" s="1"/>
  <c r="D117" i="48" s="1"/>
  <c r="C118" i="48" a="1"/>
  <c r="C118" i="48" s="1"/>
  <c r="D118" i="48" s="1"/>
  <c r="C119" i="48" a="1"/>
  <c r="C119" i="48" s="1"/>
  <c r="D119" i="48" s="1"/>
  <c r="C263" i="48" a="1"/>
  <c r="C263" i="48" s="1"/>
  <c r="D263" i="48" s="1"/>
  <c r="C289" i="48" a="1"/>
  <c r="C289" i="48" s="1"/>
  <c r="D289" i="48" s="1"/>
  <c r="C123" i="48" a="1"/>
  <c r="C123" i="48" s="1"/>
  <c r="D123" i="48" s="1"/>
  <c r="C124" i="48" a="1"/>
  <c r="C124" i="48" s="1"/>
  <c r="D124" i="48" s="1"/>
  <c r="C125" i="48" a="1"/>
  <c r="C125" i="48" s="1"/>
  <c r="D125" i="48" s="1"/>
  <c r="C130" i="48" a="1"/>
  <c r="C130" i="48" s="1"/>
  <c r="D130" i="48" s="1"/>
  <c r="C131" i="48" a="1"/>
  <c r="C131" i="48" s="1"/>
  <c r="D131" i="48" s="1"/>
  <c r="C132" i="48" a="1"/>
  <c r="C132" i="48" s="1"/>
  <c r="D132" i="48" s="1"/>
  <c r="C133" i="48" a="1"/>
  <c r="C133" i="48" s="1"/>
  <c r="D133" i="48" s="1"/>
  <c r="C134" i="48" a="1"/>
  <c r="C134" i="48" s="1"/>
  <c r="D134" i="48" s="1"/>
  <c r="C136" i="48" a="1"/>
  <c r="C136" i="48" s="1"/>
  <c r="D136" i="48" s="1"/>
  <c r="C141" i="48" a="1"/>
  <c r="C141" i="48" s="1"/>
  <c r="D141" i="48" s="1"/>
  <c r="C143" i="48" a="1"/>
  <c r="C143" i="48" s="1"/>
  <c r="D143" i="48" s="1"/>
  <c r="C144" i="48" a="1"/>
  <c r="C144" i="48" s="1"/>
  <c r="D144" i="48" s="1"/>
  <c r="C145" i="48" a="1"/>
  <c r="C145" i="48" s="1"/>
  <c r="D145" i="48" s="1"/>
  <c r="C147" i="48" a="1"/>
  <c r="C147" i="48" s="1"/>
  <c r="D147" i="48" s="1"/>
  <c r="C148" i="48" a="1"/>
  <c r="C148" i="48" s="1"/>
  <c r="D148" i="48" s="1"/>
  <c r="C149" i="48" a="1"/>
  <c r="C149" i="48" s="1"/>
  <c r="D149" i="48" s="1"/>
  <c r="C150" i="48" a="1"/>
  <c r="C150" i="48" s="1"/>
  <c r="D150" i="48" s="1"/>
  <c r="C151" i="48" a="1"/>
  <c r="C151" i="48" s="1"/>
  <c r="D151" i="48" s="1"/>
  <c r="C152" i="48" a="1"/>
  <c r="C152" i="48" s="1"/>
  <c r="D152" i="48" s="1"/>
  <c r="C159" i="48" a="1"/>
  <c r="C159" i="48" s="1"/>
  <c r="D159" i="48" s="1"/>
  <c r="C160" i="48" a="1"/>
  <c r="C160" i="48" s="1"/>
  <c r="D160" i="48" s="1"/>
  <c r="C161" i="48" a="1"/>
  <c r="C161" i="48" s="1"/>
  <c r="D161" i="48" s="1"/>
  <c r="C162" i="48" a="1"/>
  <c r="C162" i="48" s="1"/>
  <c r="D162" i="48" s="1"/>
  <c r="C163" i="48" a="1"/>
  <c r="C163" i="48" s="1"/>
  <c r="D163" i="48" s="1"/>
  <c r="C173" i="48" a="1"/>
  <c r="C173" i="48" s="1"/>
  <c r="D173" i="48" s="1"/>
  <c r="C174" i="48" a="1"/>
  <c r="C174" i="48" s="1"/>
  <c r="D174" i="48" s="1"/>
  <c r="C175" i="48" a="1"/>
  <c r="C175" i="48" s="1"/>
  <c r="D175" i="48" s="1"/>
  <c r="C176" i="48" a="1"/>
  <c r="C176" i="48" s="1"/>
  <c r="D176" i="48" s="1"/>
  <c r="C177" i="48" a="1"/>
  <c r="C177" i="48" s="1"/>
  <c r="D177" i="48" s="1"/>
  <c r="C178" i="48" a="1"/>
  <c r="C178" i="48" s="1"/>
  <c r="D178" i="48" s="1"/>
  <c r="C179" i="48" a="1"/>
  <c r="C179" i="48" s="1"/>
  <c r="D179" i="48" s="1"/>
  <c r="C180" i="48" a="1"/>
  <c r="C180" i="48" s="1"/>
  <c r="D180" i="48" s="1"/>
  <c r="C181" i="48" a="1"/>
  <c r="C181" i="48" s="1"/>
  <c r="D181" i="48" s="1"/>
  <c r="C182" i="48" a="1"/>
  <c r="C182" i="48" s="1"/>
  <c r="D182" i="48" s="1"/>
  <c r="C183" i="48" a="1"/>
  <c r="C183" i="48" s="1"/>
  <c r="D183" i="48" s="1"/>
  <c r="C184" i="48" a="1"/>
  <c r="C184" i="48" s="1"/>
  <c r="D184" i="48" s="1"/>
  <c r="C185" i="48" a="1"/>
  <c r="C185" i="48" s="1"/>
  <c r="D185" i="48" s="1"/>
  <c r="C186" i="48" a="1"/>
  <c r="C186" i="48" s="1"/>
  <c r="D186" i="48" s="1"/>
  <c r="C187" i="48" a="1"/>
  <c r="C187" i="48" s="1"/>
  <c r="D187" i="48" s="1"/>
  <c r="C188" i="48" a="1"/>
  <c r="C188" i="48" s="1"/>
  <c r="D188" i="48" s="1"/>
  <c r="C189" i="48" a="1"/>
  <c r="C189" i="48" s="1"/>
  <c r="D189" i="48" s="1"/>
  <c r="C190" i="48" a="1"/>
  <c r="C190" i="48" s="1"/>
  <c r="D190" i="48" s="1"/>
  <c r="C191" i="48" a="1"/>
  <c r="C191" i="48" s="1"/>
  <c r="D191" i="48" s="1"/>
  <c r="C192" i="48" a="1"/>
  <c r="C192" i="48" s="1"/>
  <c r="D192" i="48" s="1"/>
  <c r="C193" i="48" a="1"/>
  <c r="C193" i="48" s="1"/>
  <c r="D193" i="48" s="1"/>
  <c r="C194" i="48" a="1"/>
  <c r="C194" i="48" s="1"/>
  <c r="D194" i="48" s="1"/>
  <c r="C195" i="48" a="1"/>
  <c r="C195" i="48" s="1"/>
  <c r="D195" i="48" s="1"/>
  <c r="C196" i="48" a="1"/>
  <c r="C196" i="48" s="1"/>
  <c r="D196" i="48" s="1"/>
  <c r="C197" i="48" a="1"/>
  <c r="C197" i="48" s="1"/>
  <c r="D197" i="48" s="1"/>
  <c r="C198" i="48" a="1"/>
  <c r="C198" i="48" s="1"/>
  <c r="D198" i="48" s="1"/>
  <c r="C199" i="48" a="1"/>
  <c r="C199" i="48" s="1"/>
  <c r="D199" i="48" s="1"/>
  <c r="C200" i="48" a="1"/>
  <c r="C200" i="48" s="1"/>
  <c r="D200" i="48" s="1"/>
  <c r="C201" i="48" a="1"/>
  <c r="C201" i="48" s="1"/>
  <c r="D201" i="48" s="1"/>
  <c r="C202" i="48" a="1"/>
  <c r="C202" i="48" s="1"/>
  <c r="D202" i="48" s="1"/>
  <c r="C203" i="48" a="1"/>
  <c r="C203" i="48" s="1"/>
  <c r="D203" i="48" s="1"/>
  <c r="C204" i="48" a="1"/>
  <c r="C204" i="48" s="1"/>
  <c r="D204" i="48" s="1"/>
  <c r="C205" i="48" a="1"/>
  <c r="C205" i="48" s="1"/>
  <c r="D205" i="48" s="1"/>
  <c r="C206" i="48" a="1"/>
  <c r="C206" i="48" s="1"/>
  <c r="D206" i="48" s="1"/>
  <c r="C207" i="48" a="1"/>
  <c r="C207" i="48" s="1"/>
  <c r="D207" i="48" s="1"/>
  <c r="C208" i="48" a="1"/>
  <c r="C208" i="48" s="1"/>
  <c r="D208" i="48" s="1"/>
  <c r="C209" i="48" a="1"/>
  <c r="C209" i="48" s="1"/>
  <c r="D209" i="48" s="1"/>
  <c r="C210" i="48" a="1"/>
  <c r="C210" i="48" s="1"/>
  <c r="D210" i="48" s="1"/>
  <c r="C211" i="48" a="1"/>
  <c r="C211" i="48" s="1"/>
  <c r="D211" i="48" s="1"/>
  <c r="C212" i="48" a="1"/>
  <c r="C212" i="48" s="1"/>
  <c r="D212" i="48" s="1"/>
  <c r="C213" i="48" a="1"/>
  <c r="C213" i="48" s="1"/>
  <c r="D213" i="48" s="1"/>
  <c r="C214" i="48" a="1"/>
  <c r="C214" i="48" s="1"/>
  <c r="D214" i="48" s="1"/>
  <c r="C215" i="48" a="1"/>
  <c r="C215" i="48" s="1"/>
  <c r="D215" i="48" s="1"/>
  <c r="C216" i="48" a="1"/>
  <c r="C216" i="48" s="1"/>
  <c r="D216" i="48" s="1"/>
  <c r="C217" i="48" a="1"/>
  <c r="C217" i="48" s="1"/>
  <c r="D217" i="48" s="1"/>
  <c r="C218" i="48" a="1"/>
  <c r="C218" i="48" s="1"/>
  <c r="D218" i="48" s="1"/>
  <c r="C219" i="48" a="1"/>
  <c r="C219" i="48" s="1"/>
  <c r="D219" i="48" s="1"/>
  <c r="C220" i="48" a="1"/>
  <c r="C220" i="48" s="1"/>
  <c r="D220" i="48" s="1"/>
  <c r="C221" i="48" a="1"/>
  <c r="C221" i="48" s="1"/>
  <c r="D221" i="48" s="1"/>
  <c r="C222" i="48" a="1"/>
  <c r="C222" i="48" s="1"/>
  <c r="D222" i="48" s="1"/>
  <c r="C223" i="48" a="1"/>
  <c r="C223" i="48" s="1"/>
  <c r="D223" i="48" s="1"/>
  <c r="C224" i="48" a="1"/>
  <c r="C224" i="48" s="1"/>
  <c r="D224" i="48" s="1"/>
  <c r="C225" i="48" a="1"/>
  <c r="C225" i="48" s="1"/>
  <c r="D225" i="48" s="1"/>
  <c r="C226" i="48" a="1"/>
  <c r="C226" i="48" s="1"/>
  <c r="D226" i="48" s="1"/>
  <c r="C227" i="48" a="1"/>
  <c r="C227" i="48" s="1"/>
  <c r="D227" i="48" s="1"/>
  <c r="C228" i="48" a="1"/>
  <c r="C228" i="48" s="1"/>
  <c r="D228" i="48" s="1"/>
  <c r="C229" i="48" a="1"/>
  <c r="C229" i="48" s="1"/>
  <c r="D229" i="48" s="1"/>
  <c r="C230" i="48" a="1"/>
  <c r="C230" i="48" s="1"/>
  <c r="D230" i="48" s="1"/>
  <c r="C231" i="48" a="1"/>
  <c r="C231" i="48" s="1"/>
  <c r="D231" i="48" s="1"/>
  <c r="C232" i="48" a="1"/>
  <c r="C232" i="48" s="1"/>
  <c r="D232" i="48" s="1"/>
  <c r="C233" i="48" a="1"/>
  <c r="C233" i="48" s="1"/>
  <c r="D233" i="48" s="1"/>
  <c r="C234" i="48" a="1"/>
  <c r="C234" i="48" s="1"/>
  <c r="D234" i="48" s="1"/>
  <c r="C235" i="48" a="1"/>
  <c r="C235" i="48" s="1"/>
  <c r="D235" i="48" s="1"/>
  <c r="C236" i="48" a="1"/>
  <c r="C236" i="48" s="1"/>
  <c r="D236" i="48" s="1"/>
  <c r="C237" i="48" a="1"/>
  <c r="C237" i="48" s="1"/>
  <c r="D237" i="48" s="1"/>
  <c r="C238" i="48" a="1"/>
  <c r="C238" i="48" s="1"/>
  <c r="D238" i="48" s="1"/>
  <c r="C239" i="48" a="1"/>
  <c r="C239" i="48" s="1"/>
  <c r="D239" i="48" s="1"/>
  <c r="C240" i="48" a="1"/>
  <c r="C240" i="48" s="1"/>
  <c r="D240" i="48" s="1"/>
  <c r="C241" i="48" a="1"/>
  <c r="C241" i="48" s="1"/>
  <c r="D241" i="48" s="1"/>
  <c r="C242" i="48" a="1"/>
  <c r="C242" i="48" s="1"/>
  <c r="D242" i="48" s="1"/>
  <c r="C243" i="48" a="1"/>
  <c r="C243" i="48" s="1"/>
  <c r="D243" i="48" s="1"/>
  <c r="C244" i="48" a="1"/>
  <c r="C244" i="48" s="1"/>
  <c r="D244" i="48" s="1"/>
  <c r="C245" i="48" a="1"/>
  <c r="C245" i="48" s="1"/>
  <c r="D245" i="48" s="1"/>
  <c r="C246" i="48" a="1"/>
  <c r="C246" i="48" s="1"/>
  <c r="D246" i="48" s="1"/>
  <c r="C247" i="48" a="1"/>
  <c r="C247" i="48" s="1"/>
  <c r="D247" i="48" s="1"/>
  <c r="C248" i="48" a="1"/>
  <c r="C248" i="48" s="1"/>
  <c r="D248" i="48" s="1"/>
  <c r="C249" i="48" a="1"/>
  <c r="C249" i="48" s="1"/>
  <c r="D249" i="48" s="1"/>
  <c r="C250" i="48" a="1"/>
  <c r="C250" i="48" s="1"/>
  <c r="D250" i="48" s="1"/>
  <c r="C251" i="48" a="1"/>
  <c r="C251" i="48" s="1"/>
  <c r="D251" i="48" s="1"/>
  <c r="C252" i="48" a="1"/>
  <c r="C252" i="48" s="1"/>
  <c r="D252" i="48" s="1"/>
  <c r="C253" i="48" a="1"/>
  <c r="C253" i="48" s="1"/>
  <c r="D253" i="48" s="1"/>
  <c r="C254" i="48" a="1"/>
  <c r="C254" i="48" s="1"/>
  <c r="D254" i="48" s="1"/>
  <c r="C255" i="48" a="1"/>
  <c r="C255" i="48" s="1"/>
  <c r="D255" i="48" s="1"/>
  <c r="C256" i="48" a="1"/>
  <c r="C256" i="48" s="1"/>
  <c r="D256" i="48" s="1"/>
  <c r="C257" i="48" a="1"/>
  <c r="C257" i="48" s="1"/>
  <c r="D257" i="48" s="1"/>
  <c r="C258" i="48" a="1"/>
  <c r="C258" i="48" s="1"/>
  <c r="D258" i="48" s="1"/>
  <c r="C259" i="48" a="1"/>
  <c r="C259" i="48" s="1"/>
  <c r="D259" i="48" s="1"/>
  <c r="C260" i="48" a="1"/>
  <c r="C260" i="48" s="1"/>
  <c r="D260" i="48" s="1"/>
  <c r="C261" i="48" a="1"/>
  <c r="C261" i="48" s="1"/>
  <c r="D261" i="48" s="1"/>
  <c r="C745" i="48" a="1"/>
  <c r="C745" i="48" s="1"/>
  <c r="D745" i="48" s="1"/>
  <c r="C746" i="48" a="1"/>
  <c r="C746" i="48" s="1"/>
  <c r="D746" i="48" s="1"/>
  <c r="C264" i="48" a="1"/>
  <c r="C264" i="48" s="1"/>
  <c r="D264" i="48" s="1"/>
  <c r="C265" i="48" a="1"/>
  <c r="C265" i="48" s="1"/>
  <c r="D265" i="48" s="1"/>
  <c r="C266" i="48" a="1"/>
  <c r="C266" i="48" s="1"/>
  <c r="D266" i="48" s="1"/>
  <c r="C267" i="48" a="1"/>
  <c r="C267" i="48" s="1"/>
  <c r="D267" i="48" s="1"/>
  <c r="C268" i="48" a="1"/>
  <c r="C268" i="48" s="1"/>
  <c r="D268" i="48" s="1"/>
  <c r="C269" i="48" a="1"/>
  <c r="C269" i="48" s="1"/>
  <c r="D269" i="48" s="1"/>
  <c r="C270" i="48" a="1"/>
  <c r="C270" i="48" s="1"/>
  <c r="D270" i="48" s="1"/>
  <c r="C271" i="48" a="1"/>
  <c r="C271" i="48" s="1"/>
  <c r="D271" i="48" s="1"/>
  <c r="C272" i="48" a="1"/>
  <c r="C272" i="48" s="1"/>
  <c r="D272" i="48" s="1"/>
  <c r="C273" i="48" a="1"/>
  <c r="C273" i="48" s="1"/>
  <c r="D273" i="48" s="1"/>
  <c r="C274" i="48" a="1"/>
  <c r="C274" i="48" s="1"/>
  <c r="D274" i="48" s="1"/>
  <c r="C275" i="48" a="1"/>
  <c r="C275" i="48" s="1"/>
  <c r="D275" i="48" s="1"/>
  <c r="C276" i="48" a="1"/>
  <c r="C276" i="48" s="1"/>
  <c r="D276" i="48" s="1"/>
  <c r="C277" i="48" a="1"/>
  <c r="C277" i="48" s="1"/>
  <c r="D277" i="48" s="1"/>
  <c r="C278" i="48" a="1"/>
  <c r="C278" i="48" s="1"/>
  <c r="D278" i="48" s="1"/>
  <c r="C279" i="48" a="1"/>
  <c r="C279" i="48" s="1"/>
  <c r="D279" i="48" s="1"/>
  <c r="C280" i="48" a="1"/>
  <c r="C280" i="48" s="1"/>
  <c r="D280" i="48" s="1"/>
  <c r="C281" i="48" a="1"/>
  <c r="C281" i="48" s="1"/>
  <c r="D281" i="48" s="1"/>
  <c r="C282" i="48" a="1"/>
  <c r="C282" i="48" s="1"/>
  <c r="D282" i="48" s="1"/>
  <c r="C283" i="48" a="1"/>
  <c r="C283" i="48" s="1"/>
  <c r="D283" i="48" s="1"/>
  <c r="C284" i="48" a="1"/>
  <c r="C284" i="48" s="1"/>
  <c r="D284" i="48" s="1"/>
  <c r="C285" i="48" a="1"/>
  <c r="C285" i="48" s="1"/>
  <c r="D285" i="48" s="1"/>
  <c r="C286" i="48" a="1"/>
  <c r="C286" i="48" s="1"/>
  <c r="D286" i="48" s="1"/>
  <c r="C287" i="48" a="1"/>
  <c r="C287" i="48" s="1"/>
  <c r="D287" i="48" s="1"/>
  <c r="C288" i="48" a="1"/>
  <c r="C288" i="48" s="1"/>
  <c r="D288" i="48" s="1"/>
  <c r="C749" i="48" a="1"/>
  <c r="C749" i="48" s="1"/>
  <c r="D749" i="48" s="1"/>
  <c r="C750" i="48" a="1"/>
  <c r="C750" i="48" s="1"/>
  <c r="D750" i="48" s="1"/>
  <c r="C291" i="48" a="1"/>
  <c r="C291" i="48" s="1"/>
  <c r="D291" i="48" s="1"/>
  <c r="C292" i="48" a="1"/>
  <c r="C292" i="48" s="1"/>
  <c r="D292" i="48" s="1"/>
  <c r="C293" i="48" a="1"/>
  <c r="C293" i="48" s="1"/>
  <c r="D293" i="48" s="1"/>
  <c r="C294" i="48" a="1"/>
  <c r="C294" i="48" s="1"/>
  <c r="D294" i="48" s="1"/>
  <c r="C295" i="48" a="1"/>
  <c r="C295" i="48" s="1"/>
  <c r="D295" i="48" s="1"/>
  <c r="C296" i="48" a="1"/>
  <c r="C296" i="48" s="1"/>
  <c r="D296" i="48" s="1"/>
  <c r="C297" i="48" a="1"/>
  <c r="C297" i="48" s="1"/>
  <c r="D297" i="48" s="1"/>
  <c r="C298" i="48" a="1"/>
  <c r="C298" i="48" s="1"/>
  <c r="D298" i="48" s="1"/>
  <c r="C299" i="48" a="1"/>
  <c r="C299" i="48" s="1"/>
  <c r="D299" i="48" s="1"/>
  <c r="C300" i="48" a="1"/>
  <c r="C300" i="48" s="1"/>
  <c r="D300" i="48" s="1"/>
  <c r="C301" i="48" a="1"/>
  <c r="C301" i="48" s="1"/>
  <c r="D301" i="48" s="1"/>
  <c r="C302" i="48" a="1"/>
  <c r="C302" i="48" s="1"/>
  <c r="D302" i="48" s="1"/>
  <c r="C303" i="48" a="1"/>
  <c r="C303" i="48" s="1"/>
  <c r="D303" i="48" s="1"/>
  <c r="C304" i="48" a="1"/>
  <c r="C304" i="48" s="1"/>
  <c r="D304" i="48" s="1"/>
  <c r="C305" i="48" a="1"/>
  <c r="C305" i="48" s="1"/>
  <c r="D305" i="48" s="1"/>
  <c r="C751" i="48" a="1"/>
  <c r="C751" i="48" s="1"/>
  <c r="D751" i="48" s="1"/>
  <c r="C752" i="48" a="1"/>
  <c r="C752" i="48" s="1"/>
  <c r="D752" i="48" s="1"/>
  <c r="C308" i="48" a="1"/>
  <c r="C308" i="48" s="1"/>
  <c r="D308" i="48" s="1"/>
  <c r="C309" i="48" a="1"/>
  <c r="C309" i="48" s="1"/>
  <c r="D309" i="48" s="1"/>
  <c r="C310" i="48" a="1"/>
  <c r="C310" i="48" s="1"/>
  <c r="D310" i="48" s="1"/>
  <c r="C311" i="48" a="1"/>
  <c r="C311" i="48" s="1"/>
  <c r="D311" i="48" s="1"/>
  <c r="C312" i="48" a="1"/>
  <c r="C312" i="48" s="1"/>
  <c r="D312" i="48" s="1"/>
  <c r="C313" i="48" a="1"/>
  <c r="C313" i="48" s="1"/>
  <c r="D313" i="48" s="1"/>
  <c r="C314" i="48" a="1"/>
  <c r="C314" i="48" s="1"/>
  <c r="D314" i="48" s="1"/>
  <c r="C315" i="48" a="1"/>
  <c r="C315" i="48" s="1"/>
  <c r="D315" i="48" s="1"/>
  <c r="C753" i="48" a="1"/>
  <c r="C753" i="48" s="1"/>
  <c r="D753" i="48" s="1"/>
  <c r="C754" i="48" a="1"/>
  <c r="C754" i="48" s="1"/>
  <c r="D754" i="48" s="1"/>
  <c r="C318" i="48" a="1"/>
  <c r="C318" i="48" s="1"/>
  <c r="D318" i="48" s="1"/>
  <c r="C319" i="48" a="1"/>
  <c r="C319" i="48" s="1"/>
  <c r="D319" i="48" s="1"/>
  <c r="C320" i="48" a="1"/>
  <c r="C320" i="48" s="1"/>
  <c r="D320" i="48" s="1"/>
  <c r="C321" i="48" a="1"/>
  <c r="C321" i="48" s="1"/>
  <c r="D321" i="48" s="1"/>
  <c r="C322" i="48" a="1"/>
  <c r="C322" i="48" s="1"/>
  <c r="D322" i="48" s="1"/>
  <c r="C323" i="48" a="1"/>
  <c r="C323" i="48" s="1"/>
  <c r="D323" i="48" s="1"/>
  <c r="C324" i="48" a="1"/>
  <c r="C324" i="48" s="1"/>
  <c r="D324" i="48" s="1"/>
  <c r="C325" i="48" a="1"/>
  <c r="C325" i="48" s="1"/>
  <c r="D325" i="48" s="1"/>
  <c r="C326" i="48" a="1"/>
  <c r="C326" i="48" s="1"/>
  <c r="D326" i="48" s="1"/>
  <c r="C327" i="48" a="1"/>
  <c r="C327" i="48" s="1"/>
  <c r="D327" i="48" s="1"/>
  <c r="C328" i="48" a="1"/>
  <c r="C328" i="48" s="1"/>
  <c r="D328" i="48" s="1"/>
  <c r="C329" i="48" a="1"/>
  <c r="C329" i="48" s="1"/>
  <c r="D329" i="48" s="1"/>
  <c r="C330" i="48" a="1"/>
  <c r="C330" i="48" s="1"/>
  <c r="D330" i="48" s="1"/>
  <c r="C331" i="48" a="1"/>
  <c r="C331" i="48" s="1"/>
  <c r="D331" i="48" s="1"/>
  <c r="C332" i="48" a="1"/>
  <c r="C332" i="48" s="1"/>
  <c r="D332" i="48" s="1"/>
  <c r="C333" i="48" a="1"/>
  <c r="C333" i="48" s="1"/>
  <c r="D333" i="48" s="1"/>
  <c r="C334" i="48" a="1"/>
  <c r="C334" i="48" s="1"/>
  <c r="D334" i="48" s="1"/>
  <c r="C335" i="48" a="1"/>
  <c r="C335" i="48" s="1"/>
  <c r="D335" i="48" s="1"/>
  <c r="C336" i="48" a="1"/>
  <c r="C336" i="48" s="1"/>
  <c r="D336" i="48" s="1"/>
  <c r="C337" i="48" a="1"/>
  <c r="C337" i="48" s="1"/>
  <c r="D337" i="48" s="1"/>
  <c r="C338" i="48" a="1"/>
  <c r="C338" i="48" s="1"/>
  <c r="D338" i="48" s="1"/>
  <c r="C339" i="48" a="1"/>
  <c r="C339" i="48" s="1"/>
  <c r="D339" i="48" s="1"/>
  <c r="C340" i="48" a="1"/>
  <c r="C340" i="48" s="1"/>
  <c r="D340" i="48" s="1"/>
  <c r="C341" i="48" a="1"/>
  <c r="C341" i="48" s="1"/>
  <c r="D341" i="48" s="1"/>
  <c r="C342" i="48" a="1"/>
  <c r="C342" i="48" s="1"/>
  <c r="D342" i="48" s="1"/>
  <c r="C343" i="48" a="1"/>
  <c r="C343" i="48" s="1"/>
  <c r="D343" i="48" s="1"/>
  <c r="C344" i="48" a="1"/>
  <c r="C344" i="48" s="1"/>
  <c r="D344" i="48" s="1"/>
  <c r="C345" i="48" a="1"/>
  <c r="C345" i="48" s="1"/>
  <c r="D345" i="48" s="1"/>
  <c r="C346" i="48" a="1"/>
  <c r="C346" i="48" s="1"/>
  <c r="D346" i="48" s="1"/>
  <c r="C756" i="48" a="1"/>
  <c r="C756" i="48" s="1"/>
  <c r="D756" i="48" s="1"/>
  <c r="C841" i="48" a="1"/>
  <c r="C841" i="48" s="1"/>
  <c r="D841" i="48" s="1"/>
  <c r="C349" i="48" a="1"/>
  <c r="C349" i="48" s="1"/>
  <c r="D349" i="48" s="1"/>
  <c r="C350" i="48" a="1"/>
  <c r="C350" i="48" s="1"/>
  <c r="D350" i="48" s="1"/>
  <c r="C351" i="48" a="1"/>
  <c r="C351" i="48" s="1"/>
  <c r="D351" i="48" s="1"/>
  <c r="C352" i="48" a="1"/>
  <c r="C352" i="48" s="1"/>
  <c r="D352" i="48" s="1"/>
  <c r="C353" i="48" a="1"/>
  <c r="C353" i="48" s="1"/>
  <c r="D353" i="48" s="1"/>
  <c r="C354" i="48" a="1"/>
  <c r="C354" i="48" s="1"/>
  <c r="D354" i="48" s="1"/>
  <c r="C355" i="48" a="1"/>
  <c r="C355" i="48" s="1"/>
  <c r="D355" i="48" s="1"/>
  <c r="C356" i="48" a="1"/>
  <c r="C356" i="48" s="1"/>
  <c r="D356" i="48" s="1"/>
  <c r="C357" i="48" a="1"/>
  <c r="C357" i="48" s="1"/>
  <c r="D357" i="48" s="1"/>
  <c r="C358" i="48" a="1"/>
  <c r="C358" i="48" s="1"/>
  <c r="D358" i="48" s="1"/>
  <c r="C359" i="48" a="1"/>
  <c r="C359" i="48" s="1"/>
  <c r="D359" i="48" s="1"/>
  <c r="C360" i="48" a="1"/>
  <c r="C360" i="48" s="1"/>
  <c r="D360" i="48" s="1"/>
  <c r="C842" i="48" a="1"/>
  <c r="C842" i="48" s="1"/>
  <c r="D842" i="48" s="1"/>
  <c r="C845" i="48" a="1"/>
  <c r="C845" i="48" s="1"/>
  <c r="D845" i="48" s="1"/>
  <c r="C363" i="48" a="1"/>
  <c r="C363" i="48" s="1"/>
  <c r="D363" i="48" s="1"/>
  <c r="C364" i="48" a="1"/>
  <c r="C364" i="48" s="1"/>
  <c r="D364" i="48" s="1"/>
  <c r="C365" i="48" a="1"/>
  <c r="C365" i="48" s="1"/>
  <c r="D365" i="48" s="1"/>
  <c r="C366" i="48" a="1"/>
  <c r="C366" i="48" s="1"/>
  <c r="D366" i="48" s="1"/>
  <c r="C367" i="48" a="1"/>
  <c r="C367" i="48" s="1"/>
  <c r="D367" i="48" s="1"/>
  <c r="C368" i="48" a="1"/>
  <c r="C368" i="48" s="1"/>
  <c r="D368" i="48" s="1"/>
  <c r="C369" i="48" a="1"/>
  <c r="C369" i="48" s="1"/>
  <c r="D369" i="48" s="1"/>
  <c r="C370" i="48" a="1"/>
  <c r="C370" i="48" s="1"/>
  <c r="D370" i="48" s="1"/>
  <c r="C371" i="48" a="1"/>
  <c r="C371" i="48" s="1"/>
  <c r="D371" i="48" s="1"/>
  <c r="C372" i="48" a="1"/>
  <c r="C372" i="48" s="1"/>
  <c r="D372" i="48" s="1"/>
  <c r="C373" i="48" a="1"/>
  <c r="C373" i="48" s="1"/>
  <c r="D373" i="48" s="1"/>
  <c r="C374" i="48" a="1"/>
  <c r="C374" i="48" s="1"/>
  <c r="D374" i="48" s="1"/>
  <c r="C375" i="48" a="1"/>
  <c r="C375" i="48" s="1"/>
  <c r="D375" i="48" s="1"/>
  <c r="C376" i="48" a="1"/>
  <c r="C376" i="48" s="1"/>
  <c r="D376" i="48" s="1"/>
  <c r="C377" i="48" a="1"/>
  <c r="C377" i="48" s="1"/>
  <c r="D377" i="48" s="1"/>
  <c r="C378" i="48" a="1"/>
  <c r="C378" i="48" s="1"/>
  <c r="D378" i="48" s="1"/>
  <c r="C379" i="48" a="1"/>
  <c r="C379" i="48" s="1"/>
  <c r="D379" i="48" s="1"/>
  <c r="C380" i="48" a="1"/>
  <c r="C380" i="48" s="1"/>
  <c r="D380" i="48" s="1"/>
  <c r="C381" i="48" a="1"/>
  <c r="C381" i="48" s="1"/>
  <c r="D381" i="48" s="1"/>
  <c r="C382" i="48" a="1"/>
  <c r="C382" i="48" s="1"/>
  <c r="D382" i="48" s="1"/>
  <c r="C383" i="48" a="1"/>
  <c r="C383" i="48" s="1"/>
  <c r="D383" i="48" s="1"/>
  <c r="C384" i="48" a="1"/>
  <c r="C384" i="48" s="1"/>
  <c r="D384" i="48" s="1"/>
  <c r="C385" i="48" a="1"/>
  <c r="C385" i="48" s="1"/>
  <c r="D385" i="48" s="1"/>
  <c r="C386" i="48" a="1"/>
  <c r="C386" i="48" s="1"/>
  <c r="D386" i="48" s="1"/>
  <c r="C387" i="48" a="1"/>
  <c r="C387" i="48" s="1"/>
  <c r="D387" i="48" s="1"/>
  <c r="C388" i="48" a="1"/>
  <c r="C388" i="48" s="1"/>
  <c r="D388" i="48" s="1"/>
  <c r="C389" i="48" a="1"/>
  <c r="C389" i="48" s="1"/>
  <c r="D389" i="48" s="1"/>
  <c r="C390" i="48" a="1"/>
  <c r="C390" i="48" s="1"/>
  <c r="D390" i="48" s="1"/>
  <c r="C391" i="48" a="1"/>
  <c r="C391" i="48" s="1"/>
  <c r="D391" i="48" s="1"/>
  <c r="C392" i="48" a="1"/>
  <c r="C392" i="48" s="1"/>
  <c r="D392" i="48" s="1"/>
  <c r="C393" i="48" a="1"/>
  <c r="C393" i="48" s="1"/>
  <c r="D393" i="48" s="1"/>
  <c r="C394" i="48" a="1"/>
  <c r="C394" i="48" s="1"/>
  <c r="D394" i="48" s="1"/>
  <c r="C395" i="48" a="1"/>
  <c r="C395" i="48" s="1"/>
  <c r="D395" i="48" s="1"/>
  <c r="C396" i="48" a="1"/>
  <c r="C396" i="48" s="1"/>
  <c r="D396" i="48" s="1"/>
  <c r="C397" i="48" a="1"/>
  <c r="C397" i="48" s="1"/>
  <c r="D397" i="48" s="1"/>
  <c r="C398" i="48" a="1"/>
  <c r="C398" i="48" s="1"/>
  <c r="D398" i="48" s="1"/>
  <c r="C399" i="48" a="1"/>
  <c r="C399" i="48" s="1"/>
  <c r="D399" i="48" s="1"/>
  <c r="C400" i="48" a="1"/>
  <c r="C400" i="48" s="1"/>
  <c r="D400" i="48" s="1"/>
  <c r="C401" i="48" a="1"/>
  <c r="C401" i="48" s="1"/>
  <c r="D401" i="48" s="1"/>
  <c r="C402" i="48" a="1"/>
  <c r="C402" i="48" s="1"/>
  <c r="D402" i="48" s="1"/>
  <c r="C403" i="48" a="1"/>
  <c r="C403" i="48" s="1"/>
  <c r="D403" i="48" s="1"/>
  <c r="C404" i="48" a="1"/>
  <c r="C404" i="48" s="1"/>
  <c r="D404" i="48" s="1"/>
  <c r="C405" i="48" a="1"/>
  <c r="C405" i="48" s="1"/>
  <c r="D405" i="48" s="1"/>
  <c r="C406" i="48" a="1"/>
  <c r="C406" i="48" s="1"/>
  <c r="D406" i="48" s="1"/>
  <c r="C407" i="48" a="1"/>
  <c r="C407" i="48" s="1"/>
  <c r="D407" i="48" s="1"/>
  <c r="C408" i="48" a="1"/>
  <c r="C408" i="48" s="1"/>
  <c r="D408" i="48" s="1"/>
  <c r="C409" i="48" a="1"/>
  <c r="C409" i="48" s="1"/>
  <c r="D409" i="48" s="1"/>
  <c r="C410" i="48" a="1"/>
  <c r="C410" i="48" s="1"/>
  <c r="D410" i="48" s="1"/>
  <c r="C411" i="48" a="1"/>
  <c r="C411" i="48" s="1"/>
  <c r="D411" i="48" s="1"/>
  <c r="C412" i="48" a="1"/>
  <c r="C412" i="48" s="1"/>
  <c r="D412" i="48" s="1"/>
  <c r="C413" i="48" a="1"/>
  <c r="C413" i="48" s="1"/>
  <c r="D413" i="48" s="1"/>
  <c r="C414" i="48" a="1"/>
  <c r="C414" i="48" s="1"/>
  <c r="D414" i="48" s="1"/>
  <c r="C415" i="48" a="1"/>
  <c r="C415" i="48" s="1"/>
  <c r="D415" i="48" s="1"/>
  <c r="C416" i="48" a="1"/>
  <c r="C416" i="48" s="1"/>
  <c r="D416" i="48" s="1"/>
  <c r="C417" i="48" a="1"/>
  <c r="C417" i="48" s="1"/>
  <c r="D417" i="48" s="1"/>
  <c r="C418" i="48" a="1"/>
  <c r="C418" i="48" s="1"/>
  <c r="D418" i="48" s="1"/>
  <c r="C419" i="48" a="1"/>
  <c r="C419" i="48" s="1"/>
  <c r="D419" i="48" s="1"/>
  <c r="C420" i="48" a="1"/>
  <c r="C420" i="48" s="1"/>
  <c r="D420" i="48" s="1"/>
  <c r="C421" i="48" a="1"/>
  <c r="C421" i="48" s="1"/>
  <c r="D421" i="48" s="1"/>
  <c r="C422" i="48" a="1"/>
  <c r="C422" i="48" s="1"/>
  <c r="D422" i="48" s="1"/>
  <c r="C423" i="48" a="1"/>
  <c r="C423" i="48" s="1"/>
  <c r="D423" i="48" s="1"/>
  <c r="C424" i="48" a="1"/>
  <c r="C424" i="48" s="1"/>
  <c r="D424" i="48" s="1"/>
  <c r="C425" i="48" a="1"/>
  <c r="C425" i="48" s="1"/>
  <c r="D425" i="48" s="1"/>
  <c r="C426" i="48" a="1"/>
  <c r="C426" i="48" s="1"/>
  <c r="D426" i="48" s="1"/>
  <c r="C427" i="48" a="1"/>
  <c r="C427" i="48" s="1"/>
  <c r="D427" i="48" s="1"/>
  <c r="C428" i="48" a="1"/>
  <c r="C428" i="48" s="1"/>
  <c r="D428" i="48" s="1"/>
  <c r="C429" i="48" a="1"/>
  <c r="C429" i="48" s="1"/>
  <c r="D429" i="48" s="1"/>
  <c r="C430" i="48" a="1"/>
  <c r="C430" i="48" s="1"/>
  <c r="D430" i="48" s="1"/>
  <c r="C431" i="48" a="1"/>
  <c r="C431" i="48" s="1"/>
  <c r="D431" i="48" s="1"/>
  <c r="C432" i="48" a="1"/>
  <c r="C432" i="48" s="1"/>
  <c r="D432" i="48" s="1"/>
  <c r="C433" i="48" a="1"/>
  <c r="C433" i="48" s="1"/>
  <c r="D433" i="48" s="1"/>
  <c r="C434" i="48" a="1"/>
  <c r="C434" i="48" s="1"/>
  <c r="D434" i="48" s="1"/>
  <c r="C435" i="48" a="1"/>
  <c r="C435" i="48" s="1"/>
  <c r="D435" i="48" s="1"/>
  <c r="C436" i="48" a="1"/>
  <c r="C436" i="48" s="1"/>
  <c r="D436" i="48" s="1"/>
  <c r="C899" i="48" a="1"/>
  <c r="C899" i="48" s="1"/>
  <c r="D899" i="48" s="1"/>
  <c r="C900" i="48" a="1"/>
  <c r="C900" i="48" s="1"/>
  <c r="D900" i="48" s="1"/>
  <c r="C439" i="48" a="1"/>
  <c r="C439" i="48" s="1"/>
  <c r="D439" i="48" s="1"/>
  <c r="C440" i="48" a="1"/>
  <c r="C440" i="48" s="1"/>
  <c r="D440" i="48" s="1"/>
  <c r="C441" i="48" a="1"/>
  <c r="C441" i="48" s="1"/>
  <c r="D441" i="48" s="1"/>
  <c r="C442" i="48" a="1"/>
  <c r="C442" i="48" s="1"/>
  <c r="D442" i="48" s="1"/>
  <c r="C443" i="48" a="1"/>
  <c r="C443" i="48" s="1"/>
  <c r="D443" i="48" s="1"/>
  <c r="C444" i="48" a="1"/>
  <c r="C444" i="48" s="1"/>
  <c r="D444" i="48" s="1"/>
  <c r="C445" i="48" a="1"/>
  <c r="C445" i="48" s="1"/>
  <c r="D445" i="48" s="1"/>
  <c r="C446" i="48" a="1"/>
  <c r="C446" i="48" s="1"/>
  <c r="D446" i="48" s="1"/>
  <c r="C447" i="48" a="1"/>
  <c r="C447" i="48" s="1"/>
  <c r="D447" i="48" s="1"/>
  <c r="C448" i="48" a="1"/>
  <c r="C448" i="48" s="1"/>
  <c r="D448" i="48" s="1"/>
  <c r="C449" i="48" a="1"/>
  <c r="C449" i="48" s="1"/>
  <c r="D449" i="48" s="1"/>
  <c r="C450" i="48" a="1"/>
  <c r="C450" i="48" s="1"/>
  <c r="D450" i="48" s="1"/>
  <c r="C451" i="48" a="1"/>
  <c r="C451" i="48" s="1"/>
  <c r="D451" i="48" s="1"/>
  <c r="C452" i="48" a="1"/>
  <c r="C452" i="48" s="1"/>
  <c r="D452" i="48" s="1"/>
  <c r="C453" i="48" a="1"/>
  <c r="C453" i="48" s="1"/>
  <c r="D453" i="48" s="1"/>
  <c r="C454" i="48" a="1"/>
  <c r="C454" i="48" s="1"/>
  <c r="D454" i="48" s="1"/>
  <c r="C455" i="48" a="1"/>
  <c r="C455" i="48" s="1"/>
  <c r="D455" i="48" s="1"/>
  <c r="C456" i="48" a="1"/>
  <c r="C456" i="48" s="1"/>
  <c r="D456" i="48" s="1"/>
  <c r="C457" i="48" a="1"/>
  <c r="C457" i="48" s="1"/>
  <c r="D457" i="48" s="1"/>
  <c r="C458" i="48" a="1"/>
  <c r="C458" i="48" s="1"/>
  <c r="D458" i="48" s="1"/>
  <c r="C459" i="48" a="1"/>
  <c r="C459" i="48" s="1"/>
  <c r="D459" i="48" s="1"/>
  <c r="C460" i="48" a="1"/>
  <c r="C460" i="48" s="1"/>
  <c r="D460" i="48" s="1"/>
  <c r="C461" i="48" a="1"/>
  <c r="C461" i="48" s="1"/>
  <c r="D461" i="48" s="1"/>
  <c r="C462" i="48" a="1"/>
  <c r="C462" i="48" s="1"/>
  <c r="D462" i="48" s="1"/>
  <c r="C463" i="48" a="1"/>
  <c r="C463" i="48" s="1"/>
  <c r="D463" i="48" s="1"/>
  <c r="C464" i="48" a="1"/>
  <c r="C464" i="48" s="1"/>
  <c r="D464" i="48" s="1"/>
  <c r="C465" i="48" a="1"/>
  <c r="C465" i="48" s="1"/>
  <c r="D465" i="48" s="1"/>
  <c r="C466" i="48" a="1"/>
  <c r="C466" i="48" s="1"/>
  <c r="D466" i="48" s="1"/>
  <c r="C467" i="48" a="1"/>
  <c r="C467" i="48" s="1"/>
  <c r="D467" i="48" s="1"/>
  <c r="C468" i="48" a="1"/>
  <c r="C468" i="48" s="1"/>
  <c r="D468" i="48" s="1"/>
  <c r="C469" i="48" a="1"/>
  <c r="C469" i="48" s="1"/>
  <c r="D469" i="48" s="1"/>
  <c r="C470" i="48" a="1"/>
  <c r="C470" i="48" s="1"/>
  <c r="D470" i="48" s="1"/>
  <c r="C471" i="48" a="1"/>
  <c r="C471" i="48" s="1"/>
  <c r="D471" i="48" s="1"/>
  <c r="C472" i="48" a="1"/>
  <c r="C472" i="48" s="1"/>
  <c r="D472" i="48" s="1"/>
  <c r="C473" i="48" a="1"/>
  <c r="C473" i="48" s="1"/>
  <c r="D473" i="48" s="1"/>
  <c r="C474" i="48" a="1"/>
  <c r="C474" i="48" s="1"/>
  <c r="D474" i="48" s="1"/>
  <c r="C475" i="48" a="1"/>
  <c r="C475" i="48" s="1"/>
  <c r="D475" i="48" s="1"/>
  <c r="C476" i="48" a="1"/>
  <c r="C476" i="48" s="1"/>
  <c r="D476" i="48" s="1"/>
  <c r="C477" i="48" a="1"/>
  <c r="C477" i="48" s="1"/>
  <c r="D477" i="48" s="1"/>
  <c r="C478" i="48" a="1"/>
  <c r="C478" i="48" s="1"/>
  <c r="D478" i="48" s="1"/>
  <c r="C479" i="48" a="1"/>
  <c r="C479" i="48" s="1"/>
  <c r="D479" i="48" s="1"/>
  <c r="C480" i="48" a="1"/>
  <c r="C480" i="48" s="1"/>
  <c r="D480" i="48" s="1"/>
  <c r="C481" i="48" a="1"/>
  <c r="C481" i="48" s="1"/>
  <c r="D481" i="48" s="1"/>
  <c r="C482" i="48" a="1"/>
  <c r="C482" i="48" s="1"/>
  <c r="D482" i="48" s="1"/>
  <c r="C483" i="48" a="1"/>
  <c r="C483" i="48" s="1"/>
  <c r="D483" i="48" s="1"/>
  <c r="C484" i="48" a="1"/>
  <c r="C484" i="48" s="1"/>
  <c r="D484" i="48" s="1"/>
  <c r="C485" i="48" a="1"/>
  <c r="C485" i="48" s="1"/>
  <c r="D485" i="48" s="1"/>
  <c r="C486" i="48" a="1"/>
  <c r="C486" i="48" s="1"/>
  <c r="D486" i="48" s="1"/>
  <c r="C487" i="48" a="1"/>
  <c r="C487" i="48" s="1"/>
  <c r="D487" i="48" s="1"/>
  <c r="C488" i="48" a="1"/>
  <c r="C488" i="48" s="1"/>
  <c r="D488" i="48" s="1"/>
  <c r="C489" i="48" a="1"/>
  <c r="C489" i="48" s="1"/>
  <c r="D489" i="48" s="1"/>
  <c r="C490" i="48" a="1"/>
  <c r="C490" i="48" s="1"/>
  <c r="D490" i="48" s="1"/>
  <c r="C491" i="48" a="1"/>
  <c r="C491" i="48" s="1"/>
  <c r="D491" i="48" s="1"/>
  <c r="C492" i="48" a="1"/>
  <c r="C492" i="48" s="1"/>
  <c r="D492" i="48" s="1"/>
  <c r="C493" i="48" a="1"/>
  <c r="C493" i="48" s="1"/>
  <c r="D493" i="48" s="1"/>
  <c r="C494" i="48" a="1"/>
  <c r="C494" i="48" s="1"/>
  <c r="D494" i="48" s="1"/>
  <c r="C495" i="48" a="1"/>
  <c r="C495" i="48" s="1"/>
  <c r="D495" i="48" s="1"/>
  <c r="C496" i="48" a="1"/>
  <c r="C496" i="48" s="1"/>
  <c r="D496" i="48" s="1"/>
  <c r="C497" i="48" a="1"/>
  <c r="C497" i="48" s="1"/>
  <c r="D497" i="48" s="1"/>
  <c r="C498" i="48" a="1"/>
  <c r="C498" i="48" s="1"/>
  <c r="D498" i="48" s="1"/>
  <c r="C499" i="48" a="1"/>
  <c r="C499" i="48" s="1"/>
  <c r="D499" i="48" s="1"/>
  <c r="C500" i="48" a="1"/>
  <c r="C500" i="48" s="1"/>
  <c r="D500" i="48" s="1"/>
  <c r="C501" i="48" a="1"/>
  <c r="C501" i="48" s="1"/>
  <c r="D501" i="48" s="1"/>
  <c r="C502" i="48" a="1"/>
  <c r="C502" i="48" s="1"/>
  <c r="D502" i="48" s="1"/>
  <c r="C503" i="48" a="1"/>
  <c r="C503" i="48" s="1"/>
  <c r="D503" i="48" s="1"/>
  <c r="C942" i="48" a="1"/>
  <c r="C942" i="48" s="1"/>
  <c r="D942" i="48" s="1"/>
  <c r="C943" i="48" a="1"/>
  <c r="C943" i="48" s="1"/>
  <c r="D943" i="48" s="1"/>
  <c r="C506" i="48" a="1"/>
  <c r="C506" i="48" s="1"/>
  <c r="D506" i="48" s="1"/>
  <c r="C507" i="48" a="1"/>
  <c r="C507" i="48" s="1"/>
  <c r="D507" i="48" s="1"/>
  <c r="C508" i="48" a="1"/>
  <c r="C508" i="48" s="1"/>
  <c r="D508" i="48" s="1"/>
  <c r="C509" i="48" a="1"/>
  <c r="C509" i="48" s="1"/>
  <c r="D509" i="48" s="1"/>
  <c r="C510" i="48" a="1"/>
  <c r="C510" i="48" s="1"/>
  <c r="D510" i="48" s="1"/>
  <c r="C511" i="48" a="1"/>
  <c r="C511" i="48" s="1"/>
  <c r="D511" i="48" s="1"/>
  <c r="C512" i="48" a="1"/>
  <c r="C512" i="48" s="1"/>
  <c r="D512" i="48" s="1"/>
  <c r="C513" i="48" a="1"/>
  <c r="C513" i="48" s="1"/>
  <c r="D513" i="48" s="1"/>
  <c r="C998" i="48" a="1"/>
  <c r="C998" i="48" s="1"/>
  <c r="D998" i="48" s="1"/>
  <c r="C999" i="48" a="1"/>
  <c r="C999" i="48" s="1"/>
  <c r="D999" i="48" s="1"/>
  <c r="C516" i="48" a="1"/>
  <c r="C516" i="48" s="1"/>
  <c r="D516" i="48" s="1"/>
  <c r="C517" i="48" a="1"/>
  <c r="C517" i="48" s="1"/>
  <c r="D517" i="48" s="1"/>
  <c r="C518" i="48" a="1"/>
  <c r="C518" i="48" s="1"/>
  <c r="D518" i="48" s="1"/>
  <c r="C519" i="48" a="1"/>
  <c r="C519" i="48" s="1"/>
  <c r="D519" i="48" s="1"/>
  <c r="C520" i="48" a="1"/>
  <c r="C520" i="48" s="1"/>
  <c r="D520" i="48" s="1"/>
  <c r="C521" i="48" a="1"/>
  <c r="C521" i="48" s="1"/>
  <c r="D521" i="48" s="1"/>
  <c r="C522" i="48" a="1"/>
  <c r="C522" i="48" s="1"/>
  <c r="D522" i="48" s="1"/>
  <c r="C523" i="48" a="1"/>
  <c r="C523" i="48" s="1"/>
  <c r="D523" i="48" s="1"/>
  <c r="C524" i="48" a="1"/>
  <c r="C524" i="48" s="1"/>
  <c r="D524" i="48" s="1"/>
  <c r="C525" i="48" a="1"/>
  <c r="C525" i="48" s="1"/>
  <c r="D525" i="48" s="1"/>
  <c r="C526" i="48" a="1"/>
  <c r="C526" i="48" s="1"/>
  <c r="D526" i="48" s="1"/>
  <c r="C527" i="48" a="1"/>
  <c r="C527" i="48" s="1"/>
  <c r="D527" i="48" s="1"/>
  <c r="C528" i="48" a="1"/>
  <c r="C528" i="48" s="1"/>
  <c r="D528" i="48" s="1"/>
  <c r="C529" i="48" a="1"/>
  <c r="C529" i="48" s="1"/>
  <c r="D529" i="48" s="1"/>
  <c r="C530" i="48" a="1"/>
  <c r="C530" i="48" s="1"/>
  <c r="D530" i="48" s="1"/>
  <c r="C531" i="48" a="1"/>
  <c r="C531" i="48" s="1"/>
  <c r="D531" i="48" s="1"/>
  <c r="C532" i="48" a="1"/>
  <c r="C532" i="48" s="1"/>
  <c r="D532" i="48" s="1"/>
  <c r="C533" i="48" a="1"/>
  <c r="C533" i="48" s="1"/>
  <c r="D533" i="48" s="1"/>
  <c r="C534" i="48" a="1"/>
  <c r="C534" i="48" s="1"/>
  <c r="D534" i="48" s="1"/>
  <c r="C535" i="48" a="1"/>
  <c r="C535" i="48" s="1"/>
  <c r="D535" i="48" s="1"/>
  <c r="C536" i="48" a="1"/>
  <c r="C536" i="48" s="1"/>
  <c r="D536" i="48" s="1"/>
  <c r="C537" i="48" a="1"/>
  <c r="C537" i="48" s="1"/>
  <c r="D537" i="48" s="1"/>
  <c r="C538" i="48" a="1"/>
  <c r="C538" i="48" s="1"/>
  <c r="D538" i="48" s="1"/>
  <c r="C539" i="48" a="1"/>
  <c r="C539" i="48" s="1"/>
  <c r="D539" i="48" s="1"/>
  <c r="C540" i="48" a="1"/>
  <c r="C540" i="48" s="1"/>
  <c r="D540" i="48" s="1"/>
  <c r="C541" i="48" a="1"/>
  <c r="C541" i="48" s="1"/>
  <c r="D541" i="48" s="1"/>
  <c r="C542" i="48" a="1"/>
  <c r="C542" i="48" s="1"/>
  <c r="D542" i="48" s="1"/>
  <c r="C543" i="48" a="1"/>
  <c r="C543" i="48" s="1"/>
  <c r="D543" i="48" s="1"/>
  <c r="C544" i="48" a="1"/>
  <c r="C544" i="48" s="1"/>
  <c r="D544" i="48" s="1"/>
  <c r="C1001" i="48" a="1"/>
  <c r="C1001" i="48" s="1"/>
  <c r="D1001" i="48" s="1"/>
  <c r="C1018" i="48" a="1"/>
  <c r="C1018" i="48" s="1"/>
  <c r="D1018" i="48" s="1"/>
  <c r="C547" i="48" a="1"/>
  <c r="C547" i="48" s="1"/>
  <c r="D547" i="48" s="1"/>
  <c r="C548" i="48" a="1"/>
  <c r="C548" i="48" s="1"/>
  <c r="D548" i="48" s="1"/>
  <c r="C549" i="48" a="1"/>
  <c r="C549" i="48" s="1"/>
  <c r="D549" i="48" s="1"/>
  <c r="C550" i="48" a="1"/>
  <c r="C550" i="48" s="1"/>
  <c r="D550" i="48" s="1"/>
  <c r="C551" i="48" a="1"/>
  <c r="C551" i="48" s="1"/>
  <c r="D551" i="48" s="1"/>
  <c r="C560" i="48" a="1"/>
  <c r="C560" i="48" s="1"/>
  <c r="D560" i="48" s="1"/>
  <c r="C561" i="48" a="1"/>
  <c r="C561" i="48" s="1"/>
  <c r="D561" i="48" s="1"/>
  <c r="C562" i="48" a="1"/>
  <c r="C562" i="48" s="1"/>
  <c r="D562" i="48" s="1"/>
  <c r="C563" i="48" a="1"/>
  <c r="C563" i="48" s="1"/>
  <c r="D563" i="48" s="1"/>
  <c r="C564" i="48" a="1"/>
  <c r="C564" i="48" s="1"/>
  <c r="D564" i="48" s="1"/>
  <c r="C1019" i="48" a="1"/>
  <c r="C1019" i="48" s="1"/>
  <c r="D1019" i="48" s="1"/>
  <c r="C1024" i="48" a="1"/>
  <c r="C1024" i="48" s="1"/>
  <c r="D1024" i="48" s="1"/>
  <c r="C567" i="48" a="1"/>
  <c r="C567" i="48" s="1"/>
  <c r="D567" i="48" s="1"/>
  <c r="C568" i="48" a="1"/>
  <c r="C568" i="48" s="1"/>
  <c r="D568" i="48" s="1"/>
  <c r="C569" i="48" a="1"/>
  <c r="C569" i="48" s="1"/>
  <c r="D569" i="48" s="1"/>
  <c r="C570" i="48" a="1"/>
  <c r="C570" i="48" s="1"/>
  <c r="D570" i="48" s="1"/>
  <c r="C1025" i="48" a="1"/>
  <c r="C1025" i="48" s="1"/>
  <c r="D1025" i="48" s="1"/>
  <c r="C1026" i="48" a="1"/>
  <c r="C1026" i="48" s="1"/>
  <c r="D1026" i="48" s="1"/>
  <c r="C1027" i="48" a="1"/>
  <c r="C1027" i="48" s="1"/>
  <c r="D1027" i="48" s="1"/>
  <c r="C1028" i="48" a="1"/>
  <c r="C1028" i="48" s="1"/>
  <c r="D1028" i="48" s="1"/>
  <c r="C575" i="48" a="1"/>
  <c r="C575" i="48" s="1"/>
  <c r="D575" i="48" s="1"/>
  <c r="C576" i="48" a="1"/>
  <c r="C576" i="48" s="1"/>
  <c r="D576" i="48" s="1"/>
  <c r="C577" i="48" a="1"/>
  <c r="C577" i="48" s="1"/>
  <c r="D577" i="48" s="1"/>
  <c r="C578" i="48" a="1"/>
  <c r="C578" i="48" s="1"/>
  <c r="D578" i="48" s="1"/>
  <c r="C579" i="48" a="1"/>
  <c r="C579" i="48" s="1"/>
  <c r="D579" i="48" s="1"/>
  <c r="C580" i="48" a="1"/>
  <c r="C580" i="48" s="1"/>
  <c r="D580" i="48" s="1"/>
  <c r="C581" i="48" a="1"/>
  <c r="C581" i="48" s="1"/>
  <c r="D581" i="48" s="1"/>
  <c r="C582" i="48" a="1"/>
  <c r="C582" i="48" s="1"/>
  <c r="D582" i="48" s="1"/>
  <c r="C583" i="48" a="1"/>
  <c r="C583" i="48" s="1"/>
  <c r="D583" i="48" s="1"/>
  <c r="C1029" i="48" a="1"/>
  <c r="C1029" i="48" s="1"/>
  <c r="D1029" i="48" s="1"/>
  <c r="C1048" i="48" a="1"/>
  <c r="C1048" i="48" s="1"/>
  <c r="D1048" i="48" s="1"/>
  <c r="C586" i="48" a="1"/>
  <c r="C586" i="48" s="1"/>
  <c r="D586" i="48" s="1"/>
  <c r="C587" i="48" a="1"/>
  <c r="C587" i="48" s="1"/>
  <c r="D587" i="48" s="1"/>
  <c r="C588" i="48" a="1"/>
  <c r="C588" i="48" s="1"/>
  <c r="D588" i="48" s="1"/>
  <c r="C589" i="48" a="1"/>
  <c r="C589" i="48" s="1"/>
  <c r="D589" i="48" s="1"/>
  <c r="C590" i="48" a="1"/>
  <c r="C590" i="48" s="1"/>
  <c r="D590" i="48" s="1"/>
  <c r="C591" i="48" a="1"/>
  <c r="C591" i="48" s="1"/>
  <c r="D591" i="48" s="1"/>
  <c r="C592" i="48" a="1"/>
  <c r="C592" i="48" s="1"/>
  <c r="D592" i="48" s="1"/>
  <c r="C593" i="48" a="1"/>
  <c r="C593" i="48" s="1"/>
  <c r="D593" i="48" s="1"/>
  <c r="C594" i="48" a="1"/>
  <c r="C594" i="48" s="1"/>
  <c r="D594" i="48" s="1"/>
  <c r="C595" i="48" a="1"/>
  <c r="C595" i="48" s="1"/>
  <c r="D595" i="48" s="1"/>
  <c r="C596" i="48" a="1"/>
  <c r="C596" i="48" s="1"/>
  <c r="D596" i="48" s="1"/>
  <c r="C597" i="48" a="1"/>
  <c r="C597" i="48" s="1"/>
  <c r="D597" i="48" s="1"/>
  <c r="C598" i="48" a="1"/>
  <c r="C598" i="48" s="1"/>
  <c r="D598" i="48" s="1"/>
  <c r="C599" i="48" a="1"/>
  <c r="C599" i="48" s="1"/>
  <c r="D599" i="48" s="1"/>
  <c r="C600" i="48" a="1"/>
  <c r="C600" i="48" s="1"/>
  <c r="D600" i="48" s="1"/>
  <c r="C601" i="48" a="1"/>
  <c r="C601" i="48" s="1"/>
  <c r="D601" i="48" s="1"/>
  <c r="C1049" i="48" a="1"/>
  <c r="C1049" i="48" s="1"/>
  <c r="D1049" i="48" s="1"/>
  <c r="C1050" i="48" a="1"/>
  <c r="C1050" i="48" s="1"/>
  <c r="D1050" i="48" s="1"/>
  <c r="C1051" i="48" a="1"/>
  <c r="C1051" i="48" s="1"/>
  <c r="D1051" i="48" s="1"/>
  <c r="C1091" i="48" a="1"/>
  <c r="C1091" i="48" s="1"/>
  <c r="D1091" i="48" s="1"/>
  <c r="C1092" i="48" a="1"/>
  <c r="C1092" i="48" s="1"/>
  <c r="D1092" i="48" s="1"/>
  <c r="C1093" i="48" a="1"/>
  <c r="C1093" i="48" s="1"/>
  <c r="D1093" i="48" s="1"/>
  <c r="C1094" i="48" a="1"/>
  <c r="C1094" i="48" s="1"/>
  <c r="D1094" i="48" s="1"/>
  <c r="C1095" i="48" a="1"/>
  <c r="C1095" i="48" s="1"/>
  <c r="D1095" i="48" s="1"/>
  <c r="C1096" i="48" a="1"/>
  <c r="C1096" i="48" s="1"/>
  <c r="D1096" i="48" s="1"/>
  <c r="C1097" i="48" a="1"/>
  <c r="C1097" i="48" s="1"/>
  <c r="D1097" i="48" s="1"/>
  <c r="C1098" i="48" a="1"/>
  <c r="C1098" i="48" s="1"/>
  <c r="D1098" i="48" s="1"/>
  <c r="C1099" i="48" a="1"/>
  <c r="C1099" i="48" s="1"/>
  <c r="D1099" i="48" s="1"/>
  <c r="C1100" i="48" a="1"/>
  <c r="C1100" i="48" s="1"/>
  <c r="D1100" i="48" s="1"/>
  <c r="C1101" i="48" a="1"/>
  <c r="C1101" i="48" s="1"/>
  <c r="D1101" i="48" s="1"/>
  <c r="C1102" i="48" a="1"/>
  <c r="C1102" i="48" s="1"/>
  <c r="D1102" i="48" s="1"/>
  <c r="C1107" i="48" a="1"/>
  <c r="C1107" i="48" s="1"/>
  <c r="D1107" i="48" s="1"/>
  <c r="C1108" i="48" a="1"/>
  <c r="C1108" i="48" s="1"/>
  <c r="D1108" i="48" s="1"/>
  <c r="C1114" i="48" a="1"/>
  <c r="C1114" i="48" s="1"/>
  <c r="D1114" i="48" s="1"/>
  <c r="C1115" i="48" a="1"/>
  <c r="C1115" i="48" s="1"/>
  <c r="D1115" i="48" s="1"/>
  <c r="C1119" i="48" a="1"/>
  <c r="C1119" i="48" s="1"/>
  <c r="D1119" i="48" s="1"/>
  <c r="C1120" i="48" a="1"/>
  <c r="C1120" i="48" s="1"/>
  <c r="D1120" i="48" s="1"/>
  <c r="C1130" i="48" a="1"/>
  <c r="C1130" i="48" s="1"/>
  <c r="D1130" i="48" s="1"/>
  <c r="C1165" i="48" a="1"/>
  <c r="C1165" i="48" s="1"/>
  <c r="D1165" i="48" s="1"/>
  <c r="C1166" i="48" a="1"/>
  <c r="C1166" i="48" s="1"/>
  <c r="D1166" i="48" s="1"/>
  <c r="C1167" i="48" a="1"/>
  <c r="C1167" i="48" s="1"/>
  <c r="D1167" i="48" s="1"/>
  <c r="C1168" i="48" a="1"/>
  <c r="C1168" i="48" s="1"/>
  <c r="D1168" i="48" s="1"/>
  <c r="C1169" i="48" a="1"/>
  <c r="C1169" i="48" s="1"/>
  <c r="D1169" i="48" s="1"/>
  <c r="C1170" i="48" a="1"/>
  <c r="C1170" i="48" s="1"/>
  <c r="D1170" i="48" s="1"/>
  <c r="C1171" i="48" a="1"/>
  <c r="C1171" i="48" s="1"/>
  <c r="D1171" i="48" s="1"/>
  <c r="C1172" i="48" a="1"/>
  <c r="C1172" i="48" s="1"/>
  <c r="D1172" i="48" s="1"/>
  <c r="C1173" i="48" a="1"/>
  <c r="C1173" i="48" s="1"/>
  <c r="D1173" i="48" s="1"/>
  <c r="C1174" i="48" a="1"/>
  <c r="C1174" i="48" s="1"/>
  <c r="D1174" i="48" s="1"/>
  <c r="C1175" i="48" a="1"/>
  <c r="C1175" i="48" s="1"/>
  <c r="D1175" i="48" s="1"/>
  <c r="C1176" i="48" a="1"/>
  <c r="C1176" i="48" s="1"/>
  <c r="D1176" i="48" s="1"/>
  <c r="C1177" i="48" a="1"/>
  <c r="C1177" i="48" s="1"/>
  <c r="D1177" i="48" s="1"/>
  <c r="C1178" i="48" a="1"/>
  <c r="C1178" i="48" s="1"/>
  <c r="D1178" i="48" s="1"/>
  <c r="C1179" i="48" a="1"/>
  <c r="C1179" i="48" s="1"/>
  <c r="D1179" i="48" s="1"/>
  <c r="C1180" i="48" a="1"/>
  <c r="C1180" i="48" s="1"/>
  <c r="D1180" i="48" s="1"/>
  <c r="C1181" i="48" a="1"/>
  <c r="C1181" i="48" s="1"/>
  <c r="D1181" i="48" s="1"/>
  <c r="C1182" i="48" a="1"/>
  <c r="C1182" i="48" s="1"/>
  <c r="D1182" i="48" s="1"/>
  <c r="C1183" i="48" a="1"/>
  <c r="C1183" i="48" s="1"/>
  <c r="D1183" i="48" s="1"/>
  <c r="C1184" i="48" a="1"/>
  <c r="C1184" i="48" s="1"/>
  <c r="D1184" i="48" s="1"/>
  <c r="C1185" i="48" a="1"/>
  <c r="C1185" i="48" s="1"/>
  <c r="D1185" i="48" s="1"/>
  <c r="C1186" i="48" a="1"/>
  <c r="C1186" i="48" s="1"/>
  <c r="D1186" i="48" s="1"/>
  <c r="C1187" i="48" a="1"/>
  <c r="C1187" i="48" s="1"/>
  <c r="D1187" i="48" s="1"/>
  <c r="C1188" i="48" a="1"/>
  <c r="C1188" i="48" s="1"/>
  <c r="D1188" i="48" s="1"/>
  <c r="C1189" i="48" a="1"/>
  <c r="C1189" i="48" s="1"/>
  <c r="D1189" i="48" s="1"/>
  <c r="C1190" i="48" a="1"/>
  <c r="C1190" i="48" s="1"/>
  <c r="D1190" i="48" s="1"/>
  <c r="C1191" i="48" a="1"/>
  <c r="C1191" i="48" s="1"/>
  <c r="D1191" i="48" s="1"/>
  <c r="C1192" i="48" a="1"/>
  <c r="C1192" i="48" s="1"/>
  <c r="D1192" i="48" s="1"/>
  <c r="C1193" i="48" a="1"/>
  <c r="C1193" i="48" s="1"/>
  <c r="D1193" i="48" s="1"/>
  <c r="C1194" i="48" a="1"/>
  <c r="C1194" i="48" s="1"/>
  <c r="D1194" i="48" s="1"/>
  <c r="C654" i="48" a="1"/>
  <c r="C654" i="48" s="1"/>
  <c r="D654" i="48" s="1"/>
  <c r="C655" i="48" a="1"/>
  <c r="C655" i="48" s="1"/>
  <c r="D655" i="48" s="1"/>
  <c r="C656" i="48" a="1"/>
  <c r="C656" i="48" s="1"/>
  <c r="D656" i="48" s="1"/>
  <c r="C657" i="48" a="1"/>
  <c r="C657" i="48" s="1"/>
  <c r="D657" i="48" s="1"/>
  <c r="C1195" i="48" a="1"/>
  <c r="C1195" i="48" s="1"/>
  <c r="D1195" i="48" s="1"/>
  <c r="C1196" i="48" a="1"/>
  <c r="C1196" i="48" s="1"/>
  <c r="D1196" i="48" s="1"/>
  <c r="C1197" i="48" a="1"/>
  <c r="C1197" i="48" s="1"/>
  <c r="D1197" i="48" s="1"/>
  <c r="C1198" i="48" a="1"/>
  <c r="C1198" i="48" s="1"/>
  <c r="D1198" i="48" s="1"/>
  <c r="C1199" i="48" a="1"/>
  <c r="C1199" i="48" s="1"/>
  <c r="D1199" i="48" s="1"/>
  <c r="C1200" i="48" a="1"/>
  <c r="C1200" i="48" s="1"/>
  <c r="D1200" i="48" s="1"/>
  <c r="C664" i="48" a="1"/>
  <c r="C664" i="48" s="1"/>
  <c r="D664" i="48" s="1"/>
  <c r="C665" i="48" a="1"/>
  <c r="C665" i="48" s="1"/>
  <c r="D665" i="48" s="1"/>
  <c r="C666" i="48" a="1"/>
  <c r="C666" i="48" s="1"/>
  <c r="D666" i="48" s="1"/>
  <c r="C667" i="48" a="1"/>
  <c r="C667" i="48" s="1"/>
  <c r="D667" i="48" s="1"/>
  <c r="C668" i="48" a="1"/>
  <c r="C668" i="48" s="1"/>
  <c r="D668" i="48" s="1"/>
  <c r="C669" i="48" a="1"/>
  <c r="C669" i="48" s="1"/>
  <c r="D669" i="48" s="1"/>
  <c r="C670" i="48" a="1"/>
  <c r="C670" i="48" s="1"/>
  <c r="D670" i="48" s="1"/>
  <c r="C1201" i="48" a="1"/>
  <c r="C1201" i="48" s="1"/>
  <c r="D1201" i="48" s="1"/>
  <c r="C1202" i="48" a="1"/>
  <c r="C1202" i="48" s="1"/>
  <c r="D1202" i="48" s="1"/>
  <c r="C1208" i="48" a="1"/>
  <c r="C1208" i="48" s="1"/>
  <c r="D1208" i="48" s="1"/>
  <c r="C1209" i="48" a="1"/>
  <c r="C1209" i="48" s="1"/>
  <c r="D1209" i="48" s="1"/>
  <c r="C1210" i="48" a="1"/>
  <c r="C1210" i="48" s="1"/>
  <c r="D1210" i="48" s="1"/>
  <c r="C1211" i="48" a="1"/>
  <c r="C1211" i="48" s="1"/>
  <c r="D1211" i="48" s="1"/>
  <c r="C1212" i="48" a="1"/>
  <c r="C1212" i="48" s="1"/>
  <c r="D1212" i="48" s="1"/>
  <c r="C1213" i="48" a="1"/>
  <c r="C1213" i="48" s="1"/>
  <c r="D1213" i="48" s="1"/>
  <c r="C1214" i="48" a="1"/>
  <c r="C1214" i="48" s="1"/>
  <c r="D1214" i="48" s="1"/>
  <c r="C1215" i="48" a="1"/>
  <c r="C1215" i="48" s="1"/>
  <c r="D1215" i="48" s="1"/>
  <c r="C1216" i="48" a="1"/>
  <c r="C1216" i="48" s="1"/>
  <c r="D1216" i="48" s="1"/>
  <c r="C1217" i="48" a="1"/>
  <c r="C1217" i="48" s="1"/>
  <c r="D1217" i="48" s="1"/>
  <c r="C683" i="48" a="1"/>
  <c r="C683" i="48" s="1"/>
  <c r="D683" i="48" s="1"/>
  <c r="C684" i="48" a="1"/>
  <c r="C684" i="48" s="1"/>
  <c r="D684" i="48" s="1"/>
  <c r="C685" i="48" a="1"/>
  <c r="C685" i="48" s="1"/>
  <c r="D685" i="48" s="1"/>
  <c r="C686" i="48" a="1"/>
  <c r="C686" i="48" s="1"/>
  <c r="D686" i="48" s="1"/>
  <c r="C1218" i="48" a="1"/>
  <c r="C1218" i="48" s="1"/>
  <c r="D1218" i="48" s="1"/>
  <c r="C1219" i="48" a="1"/>
  <c r="C1219" i="48" s="1"/>
  <c r="D1219" i="48" s="1"/>
  <c r="C689" i="48" a="1"/>
  <c r="C689" i="48" s="1"/>
  <c r="D689" i="48" s="1"/>
  <c r="C690" i="48" a="1"/>
  <c r="C690" i="48" s="1"/>
  <c r="D690" i="48" s="1"/>
  <c r="C691" i="48" a="1"/>
  <c r="C691" i="48" s="1"/>
  <c r="D691" i="48" s="1"/>
  <c r="C692" i="48" a="1"/>
  <c r="C692" i="48" s="1"/>
  <c r="D692" i="48" s="1"/>
  <c r="C693" i="48" a="1"/>
  <c r="C693" i="48" s="1"/>
  <c r="D693" i="48" s="1"/>
  <c r="C694" i="48" a="1"/>
  <c r="C694" i="48" s="1"/>
  <c r="D694" i="48" s="1"/>
  <c r="C695" i="48" a="1"/>
  <c r="C695" i="48" s="1"/>
  <c r="D695" i="48" s="1"/>
  <c r="C696" i="48" a="1"/>
  <c r="C696" i="48" s="1"/>
  <c r="D696" i="48" s="1"/>
  <c r="C697" i="48" a="1"/>
  <c r="C697" i="48" s="1"/>
  <c r="D697" i="48" s="1"/>
  <c r="C1222" i="48" a="1"/>
  <c r="C1222" i="48" s="1"/>
  <c r="D1222" i="48" s="1"/>
  <c r="C1223" i="48" a="1"/>
  <c r="C1223" i="48" s="1"/>
  <c r="D1223" i="48" s="1"/>
  <c r="C700" i="48" a="1"/>
  <c r="C700" i="48" s="1"/>
  <c r="D700" i="48" s="1"/>
  <c r="C701" i="48" a="1"/>
  <c r="C701" i="48" s="1"/>
  <c r="D701" i="48" s="1"/>
  <c r="C702" i="48" a="1"/>
  <c r="C702" i="48" s="1"/>
  <c r="D702" i="48" s="1"/>
  <c r="C1225" i="48" a="1"/>
  <c r="C1225" i="48" s="1"/>
  <c r="D1225" i="48" s="1"/>
  <c r="C1239" i="48" a="1"/>
  <c r="C1239" i="48" s="1"/>
  <c r="D1239" i="48" s="1"/>
  <c r="C705" i="48" a="1"/>
  <c r="C705" i="48" s="1"/>
  <c r="D705" i="48" s="1"/>
  <c r="C706" i="48" a="1"/>
  <c r="C706" i="48" s="1"/>
  <c r="D706" i="48" s="1"/>
  <c r="C707" i="48" a="1"/>
  <c r="C707" i="48" s="1"/>
  <c r="D707" i="48" s="1"/>
  <c r="C708" i="48" a="1"/>
  <c r="C708" i="48" s="1"/>
  <c r="D708" i="48" s="1"/>
  <c r="C709" i="48" a="1"/>
  <c r="C709" i="48" s="1"/>
  <c r="D709" i="48" s="1"/>
  <c r="C710" i="48" a="1"/>
  <c r="C710" i="48" s="1"/>
  <c r="D710" i="48" s="1"/>
  <c r="C711" i="48" a="1"/>
  <c r="C711" i="48" s="1"/>
  <c r="D711" i="48" s="1"/>
  <c r="C1275" i="48" a="1"/>
  <c r="C1275" i="48" s="1"/>
  <c r="D1275" i="48" s="1"/>
  <c r="C1300" i="48" a="1"/>
  <c r="C1300" i="48" s="1"/>
  <c r="D1300" i="48" s="1"/>
  <c r="C714" i="48" a="1"/>
  <c r="C714" i="48" s="1"/>
  <c r="D714" i="48" s="1"/>
  <c r="C715" i="48" a="1"/>
  <c r="C715" i="48" s="1"/>
  <c r="D715" i="48" s="1"/>
  <c r="C716" i="48" a="1"/>
  <c r="C716" i="48" s="1"/>
  <c r="D716" i="48" s="1"/>
  <c r="C717" i="48" a="1"/>
  <c r="C717" i="48" s="1"/>
  <c r="D717" i="48" s="1"/>
  <c r="C718" i="48" a="1"/>
  <c r="C718" i="48" s="1"/>
  <c r="D718" i="48" s="1"/>
  <c r="C719" i="48" a="1"/>
  <c r="C719" i="48" s="1"/>
  <c r="D719" i="48" s="1"/>
  <c r="C720" i="48" a="1"/>
  <c r="C720" i="48" s="1"/>
  <c r="D720" i="48" s="1"/>
  <c r="C721" i="48" a="1"/>
  <c r="C721" i="48" s="1"/>
  <c r="D721" i="48" s="1"/>
  <c r="C722" i="48" a="1"/>
  <c r="C722" i="48" s="1"/>
  <c r="D722" i="48" s="1"/>
  <c r="C723" i="48" a="1"/>
  <c r="C723" i="48" s="1"/>
  <c r="D723" i="48" s="1"/>
  <c r="C724" i="48" a="1"/>
  <c r="C724" i="48" s="1"/>
  <c r="D724" i="48" s="1"/>
  <c r="C725" i="48" a="1"/>
  <c r="C725" i="48" s="1"/>
  <c r="D725" i="48" s="1"/>
  <c r="C726" i="48" a="1"/>
  <c r="C726" i="48" s="1"/>
  <c r="D726" i="48" s="1"/>
  <c r="C727" i="48" a="1"/>
  <c r="C727" i="48" s="1"/>
  <c r="D727" i="48" s="1"/>
  <c r="C728" i="48" a="1"/>
  <c r="C728" i="48" s="1"/>
  <c r="D728" i="48" s="1"/>
  <c r="C729" i="48" a="1"/>
  <c r="C729" i="48" s="1"/>
  <c r="D729" i="48" s="1"/>
  <c r="C730" i="48" a="1"/>
  <c r="C730" i="48" s="1"/>
  <c r="D730" i="48" s="1"/>
  <c r="C731" i="48" a="1"/>
  <c r="C731" i="48" s="1"/>
  <c r="D731" i="48" s="1"/>
  <c r="C1303" i="48" a="1"/>
  <c r="C1303" i="48" s="1"/>
  <c r="D1303" i="48" s="1"/>
  <c r="C1304" i="48" a="1"/>
  <c r="C1304" i="48" s="1"/>
  <c r="D1304" i="48" s="1"/>
  <c r="C1305" i="48" a="1"/>
  <c r="C1305" i="48" s="1"/>
  <c r="D1305" i="48" s="1"/>
  <c r="C1307" i="48" a="1"/>
  <c r="C1307" i="48" s="1"/>
  <c r="D1307" i="48" s="1"/>
  <c r="C1308" i="48" a="1"/>
  <c r="C1308" i="48" s="1"/>
  <c r="D1308" i="48" s="1"/>
  <c r="C1309" i="48" a="1"/>
  <c r="C1309" i="48" s="1"/>
  <c r="D1309" i="48" s="1"/>
  <c r="C1310" i="48" a="1"/>
  <c r="C1310" i="48" s="1"/>
  <c r="D1310" i="48" s="1"/>
  <c r="C1311" i="48" a="1"/>
  <c r="C1311" i="48" s="1"/>
  <c r="D1311" i="48" s="1"/>
  <c r="C741" i="48" a="1"/>
  <c r="C741" i="48" s="1"/>
  <c r="D741" i="48" s="1"/>
  <c r="C742" i="48" a="1"/>
  <c r="C742" i="48" s="1"/>
  <c r="D742" i="48" s="1"/>
  <c r="C1315" i="48" a="1"/>
  <c r="C1315" i="48" s="1"/>
  <c r="D1315" i="48" s="1"/>
  <c r="C1316" i="48" a="1"/>
  <c r="C1316" i="48" s="1"/>
  <c r="D1316" i="48" s="1"/>
  <c r="C1323" i="48" a="1"/>
  <c r="C1323" i="48" s="1"/>
  <c r="D1323" i="48" s="1"/>
  <c r="C1329" i="48" a="1"/>
  <c r="C1329" i="48" s="1"/>
  <c r="D1329" i="48" s="1"/>
  <c r="C1349" i="48" a="1"/>
  <c r="C1349" i="48" s="1"/>
  <c r="D1349" i="48" s="1"/>
  <c r="C1350" i="48" a="1"/>
  <c r="C1350" i="48" s="1"/>
  <c r="D1350" i="48" s="1"/>
  <c r="C1361" i="48" a="1"/>
  <c r="C1361" i="48" s="1"/>
  <c r="D1361" i="48" s="1"/>
  <c r="C1362" i="48" a="1"/>
  <c r="C1362" i="48" s="1"/>
  <c r="D1362" i="48" s="1"/>
  <c r="C1363" i="48" a="1"/>
  <c r="C1363" i="48" s="1"/>
  <c r="D1363" i="48" s="1"/>
  <c r="C1364" i="48" a="1"/>
  <c r="C1364" i="48" s="1"/>
  <c r="D1364" i="48" s="1"/>
  <c r="C1365" i="48" a="1"/>
  <c r="C1365" i="48" s="1"/>
  <c r="D1365" i="48" s="1"/>
  <c r="C1366" i="48" a="1"/>
  <c r="C1366" i="48" s="1"/>
  <c r="D1366" i="48" s="1"/>
  <c r="C1367" i="48" a="1"/>
  <c r="C1367" i="48" s="1"/>
  <c r="D1367" i="48" s="1"/>
  <c r="C1398" i="48" a="1"/>
  <c r="C1398" i="48" s="1"/>
  <c r="D1398" i="48" s="1"/>
  <c r="C757" i="48" a="1"/>
  <c r="C757" i="48" s="1"/>
  <c r="D757" i="48" s="1"/>
  <c r="C758" i="48" a="1"/>
  <c r="C758" i="48" s="1"/>
  <c r="D758" i="48" s="1"/>
  <c r="C759" i="48" a="1"/>
  <c r="C759" i="48" s="1"/>
  <c r="D759" i="48" s="1"/>
  <c r="C760" i="48" a="1"/>
  <c r="C760" i="48" s="1"/>
  <c r="D760" i="48" s="1"/>
  <c r="C761" i="48" a="1"/>
  <c r="C761" i="48" s="1"/>
  <c r="D761" i="48" s="1"/>
  <c r="C762" i="48" a="1"/>
  <c r="C762" i="48" s="1"/>
  <c r="D762" i="48" s="1"/>
  <c r="C763" i="48" a="1"/>
  <c r="C763" i="48" s="1"/>
  <c r="D763" i="48" s="1"/>
  <c r="C764" i="48" a="1"/>
  <c r="C764" i="48" s="1"/>
  <c r="D764" i="48" s="1"/>
  <c r="C765" i="48" a="1"/>
  <c r="C765" i="48" s="1"/>
  <c r="D765" i="48" s="1"/>
  <c r="C766" i="48" a="1"/>
  <c r="C766" i="48" s="1"/>
  <c r="D766" i="48" s="1"/>
  <c r="C767" i="48" a="1"/>
  <c r="C767" i="48" s="1"/>
  <c r="D767" i="48" s="1"/>
  <c r="C768" i="48" a="1"/>
  <c r="C768" i="48" s="1"/>
  <c r="D768" i="48" s="1"/>
  <c r="C769" i="48" a="1"/>
  <c r="C769" i="48" s="1"/>
  <c r="D769" i="48" s="1"/>
  <c r="C770" i="48" a="1"/>
  <c r="C770" i="48" s="1"/>
  <c r="D770" i="48" s="1"/>
  <c r="C771" i="48" a="1"/>
  <c r="C771" i="48" s="1"/>
  <c r="D771" i="48" s="1"/>
  <c r="C772" i="48" a="1"/>
  <c r="C772" i="48" s="1"/>
  <c r="D772" i="48" s="1"/>
  <c r="C773" i="48" a="1"/>
  <c r="C773" i="48" s="1"/>
  <c r="D773" i="48" s="1"/>
  <c r="C774" i="48" a="1"/>
  <c r="C774" i="48" s="1"/>
  <c r="D774" i="48" s="1"/>
  <c r="C775" i="48" a="1"/>
  <c r="C775" i="48" s="1"/>
  <c r="D775" i="48" s="1"/>
  <c r="C776" i="48" a="1"/>
  <c r="C776" i="48" s="1"/>
  <c r="D776" i="48" s="1"/>
  <c r="C777" i="48" a="1"/>
  <c r="C777" i="48" s="1"/>
  <c r="D777" i="48" s="1"/>
  <c r="C778" i="48" a="1"/>
  <c r="C778" i="48" s="1"/>
  <c r="D778" i="48" s="1"/>
  <c r="C779" i="48" a="1"/>
  <c r="C779" i="48" s="1"/>
  <c r="D779" i="48" s="1"/>
  <c r="C780" i="48" a="1"/>
  <c r="C780" i="48" s="1"/>
  <c r="D780" i="48" s="1"/>
  <c r="C781" i="48" a="1"/>
  <c r="C781" i="48" s="1"/>
  <c r="D781" i="48" s="1"/>
  <c r="C782" i="48" a="1"/>
  <c r="C782" i="48" s="1"/>
  <c r="D782" i="48" s="1"/>
  <c r="C783" i="48" a="1"/>
  <c r="C783" i="48" s="1"/>
  <c r="D783" i="48" s="1"/>
  <c r="C784" i="48" a="1"/>
  <c r="C784" i="48" s="1"/>
  <c r="D784" i="48" s="1"/>
  <c r="C785" i="48" a="1"/>
  <c r="C785" i="48" s="1"/>
  <c r="D785" i="48" s="1"/>
  <c r="C786" i="48" a="1"/>
  <c r="C786" i="48" s="1"/>
  <c r="D786" i="48" s="1"/>
  <c r="C787" i="48" a="1"/>
  <c r="C787" i="48" s="1"/>
  <c r="D787" i="48" s="1"/>
  <c r="C788" i="48" a="1"/>
  <c r="C788" i="48" s="1"/>
  <c r="D788" i="48" s="1"/>
  <c r="C789" i="48" a="1"/>
  <c r="C789" i="48" s="1"/>
  <c r="D789" i="48" s="1"/>
  <c r="C790" i="48" a="1"/>
  <c r="C790" i="48" s="1"/>
  <c r="D790" i="48" s="1"/>
  <c r="C791" i="48" a="1"/>
  <c r="C791" i="48" s="1"/>
  <c r="D791" i="48" s="1"/>
  <c r="C792" i="48" a="1"/>
  <c r="C792" i="48" s="1"/>
  <c r="D792" i="48" s="1"/>
  <c r="C793" i="48" a="1"/>
  <c r="C793" i="48" s="1"/>
  <c r="D793" i="48" s="1"/>
  <c r="C794" i="48" a="1"/>
  <c r="C794" i="48" s="1"/>
  <c r="D794" i="48" s="1"/>
  <c r="C795" i="48" a="1"/>
  <c r="C795" i="48" s="1"/>
  <c r="D795" i="48" s="1"/>
  <c r="C796" i="48" a="1"/>
  <c r="C796" i="48" s="1"/>
  <c r="D796" i="48" s="1"/>
  <c r="C797" i="48" a="1"/>
  <c r="C797" i="48" s="1"/>
  <c r="D797" i="48" s="1"/>
  <c r="C798" i="48" a="1"/>
  <c r="C798" i="48" s="1"/>
  <c r="D798" i="48" s="1"/>
  <c r="C799" i="48" a="1"/>
  <c r="C799" i="48" s="1"/>
  <c r="D799" i="48" s="1"/>
  <c r="C800" i="48" a="1"/>
  <c r="C800" i="48" s="1"/>
  <c r="D800" i="48" s="1"/>
  <c r="C801" i="48" a="1"/>
  <c r="C801" i="48" s="1"/>
  <c r="D801" i="48" s="1"/>
  <c r="C802" i="48" a="1"/>
  <c r="C802" i="48" s="1"/>
  <c r="D802" i="48" s="1"/>
  <c r="C803" i="48" a="1"/>
  <c r="C803" i="48" s="1"/>
  <c r="D803" i="48" s="1"/>
  <c r="C804" i="48" a="1"/>
  <c r="C804" i="48" s="1"/>
  <c r="D804" i="48" s="1"/>
  <c r="C805" i="48" a="1"/>
  <c r="C805" i="48" s="1"/>
  <c r="D805" i="48" s="1"/>
  <c r="C806" i="48" a="1"/>
  <c r="C806" i="48" s="1"/>
  <c r="D806" i="48" s="1"/>
  <c r="C807" i="48" a="1"/>
  <c r="C807" i="48" s="1"/>
  <c r="D807" i="48" s="1"/>
  <c r="C808" i="48" a="1"/>
  <c r="C808" i="48" s="1"/>
  <c r="D808" i="48" s="1"/>
  <c r="C809" i="48" a="1"/>
  <c r="C809" i="48" s="1"/>
  <c r="D809" i="48" s="1"/>
  <c r="C810" i="48" a="1"/>
  <c r="C810" i="48" s="1"/>
  <c r="D810" i="48" s="1"/>
  <c r="C811" i="48" a="1"/>
  <c r="C811" i="48" s="1"/>
  <c r="D811" i="48" s="1"/>
  <c r="C812" i="48" a="1"/>
  <c r="C812" i="48" s="1"/>
  <c r="D812" i="48" s="1"/>
  <c r="C813" i="48" a="1"/>
  <c r="C813" i="48" s="1"/>
  <c r="D813" i="48" s="1"/>
  <c r="C814" i="48" a="1"/>
  <c r="C814" i="48" s="1"/>
  <c r="D814" i="48" s="1"/>
  <c r="C815" i="48" a="1"/>
  <c r="C815" i="48" s="1"/>
  <c r="D815" i="48" s="1"/>
  <c r="C816" i="48" a="1"/>
  <c r="C816" i="48" s="1"/>
  <c r="D816" i="48" s="1"/>
  <c r="C817" i="48" a="1"/>
  <c r="C817" i="48" s="1"/>
  <c r="D817" i="48" s="1"/>
  <c r="C818" i="48" a="1"/>
  <c r="C818" i="48" s="1"/>
  <c r="D818" i="48" s="1"/>
  <c r="C819" i="48" a="1"/>
  <c r="C819" i="48" s="1"/>
  <c r="D819" i="48" s="1"/>
  <c r="C820" i="48" a="1"/>
  <c r="C820" i="48" s="1"/>
  <c r="D820" i="48" s="1"/>
  <c r="C821" i="48" a="1"/>
  <c r="C821" i="48" s="1"/>
  <c r="D821" i="48" s="1"/>
  <c r="C822" i="48" a="1"/>
  <c r="C822" i="48" s="1"/>
  <c r="D822" i="48" s="1"/>
  <c r="C823" i="48" a="1"/>
  <c r="C823" i="48" s="1"/>
  <c r="D823" i="48" s="1"/>
  <c r="C824" i="48" a="1"/>
  <c r="C824" i="48" s="1"/>
  <c r="D824" i="48" s="1"/>
  <c r="C825" i="48" a="1"/>
  <c r="C825" i="48" s="1"/>
  <c r="D825" i="48" s="1"/>
  <c r="C826" i="48" a="1"/>
  <c r="C826" i="48" s="1"/>
  <c r="D826" i="48" s="1"/>
  <c r="C827" i="48" a="1"/>
  <c r="C827" i="48" s="1"/>
  <c r="D827" i="48" s="1"/>
  <c r="C828" i="48" a="1"/>
  <c r="C828" i="48" s="1"/>
  <c r="D828" i="48" s="1"/>
  <c r="C829" i="48" a="1"/>
  <c r="C829" i="48" s="1"/>
  <c r="D829" i="48" s="1"/>
  <c r="C830" i="48" a="1"/>
  <c r="C830" i="48" s="1"/>
  <c r="D830" i="48" s="1"/>
  <c r="C831" i="48" a="1"/>
  <c r="C831" i="48" s="1"/>
  <c r="D831" i="48" s="1"/>
  <c r="C832" i="48" a="1"/>
  <c r="C832" i="48" s="1"/>
  <c r="D832" i="48" s="1"/>
  <c r="C833" i="48" a="1"/>
  <c r="C833" i="48" s="1"/>
  <c r="D833" i="48" s="1"/>
  <c r="C834" i="48" a="1"/>
  <c r="C834" i="48" s="1"/>
  <c r="D834" i="48" s="1"/>
  <c r="C835" i="48" a="1"/>
  <c r="C835" i="48" s="1"/>
  <c r="D835" i="48" s="1"/>
  <c r="C836" i="48" a="1"/>
  <c r="C836" i="48" s="1"/>
  <c r="D836" i="48" s="1"/>
  <c r="C837" i="48" a="1"/>
  <c r="C837" i="48" s="1"/>
  <c r="D837" i="48" s="1"/>
  <c r="C838" i="48" a="1"/>
  <c r="C838" i="48" s="1"/>
  <c r="D838" i="48" s="1"/>
  <c r="C839" i="48" a="1"/>
  <c r="C839" i="48" s="1"/>
  <c r="D839" i="48" s="1"/>
  <c r="C840" i="48" a="1"/>
  <c r="C840" i="48" s="1"/>
  <c r="D840" i="48" s="1"/>
  <c r="C1403" i="48" a="1"/>
  <c r="C1403" i="48" s="1"/>
  <c r="D1403" i="48" s="1"/>
  <c r="C1404" i="48" a="1"/>
  <c r="C1404" i="48" s="1"/>
  <c r="D1404" i="48" s="1"/>
  <c r="C843" i="48" a="1"/>
  <c r="C843" i="48" s="1"/>
  <c r="D843" i="48" s="1"/>
  <c r="C844" i="48" a="1"/>
  <c r="C844" i="48" s="1"/>
  <c r="D844" i="48" s="1"/>
  <c r="C1405" i="48" a="1"/>
  <c r="C1405" i="48" s="1"/>
  <c r="D1405" i="48" s="1"/>
  <c r="C1406" i="48" a="1"/>
  <c r="C1406" i="48" s="1"/>
  <c r="D1406" i="48" s="1"/>
  <c r="C847" i="48" a="1"/>
  <c r="C847" i="48" s="1"/>
  <c r="D847" i="48" s="1"/>
  <c r="C848" i="48" a="1"/>
  <c r="C848" i="48" s="1"/>
  <c r="D848" i="48" s="1"/>
  <c r="C849" i="48" a="1"/>
  <c r="C849" i="48" s="1"/>
  <c r="D849" i="48" s="1"/>
  <c r="C850" i="48" a="1"/>
  <c r="C850" i="48" s="1"/>
  <c r="D850" i="48" s="1"/>
  <c r="C851" i="48" a="1"/>
  <c r="C851" i="48" s="1"/>
  <c r="D851" i="48" s="1"/>
  <c r="C852" i="48" a="1"/>
  <c r="C852" i="48" s="1"/>
  <c r="D852" i="48" s="1"/>
  <c r="C853" i="48" a="1"/>
  <c r="C853" i="48" s="1"/>
  <c r="D853" i="48" s="1"/>
  <c r="C854" i="48" a="1"/>
  <c r="C854" i="48" s="1"/>
  <c r="D854" i="48" s="1"/>
  <c r="C855" i="48" a="1"/>
  <c r="C855" i="48" s="1"/>
  <c r="D855" i="48" s="1"/>
  <c r="C856" i="48" a="1"/>
  <c r="C856" i="48" s="1"/>
  <c r="D856" i="48" s="1"/>
  <c r="C857" i="48" a="1"/>
  <c r="C857" i="48" s="1"/>
  <c r="D857" i="48" s="1"/>
  <c r="C858" i="48" a="1"/>
  <c r="C858" i="48" s="1"/>
  <c r="D858" i="48" s="1"/>
  <c r="C859" i="48" a="1"/>
  <c r="C859" i="48" s="1"/>
  <c r="D859" i="48" s="1"/>
  <c r="C860" i="48" a="1"/>
  <c r="C860" i="48" s="1"/>
  <c r="D860" i="48" s="1"/>
  <c r="C861" i="48" a="1"/>
  <c r="C861" i="48" s="1"/>
  <c r="D861" i="48" s="1"/>
  <c r="C862" i="48" a="1"/>
  <c r="C862" i="48" s="1"/>
  <c r="D862" i="48" s="1"/>
  <c r="C863" i="48" a="1"/>
  <c r="C863" i="48" s="1"/>
  <c r="D863" i="48" s="1"/>
  <c r="C864" i="48" a="1"/>
  <c r="C864" i="48" s="1"/>
  <c r="D864" i="48" s="1"/>
  <c r="C865" i="48" a="1"/>
  <c r="C865" i="48" s="1"/>
  <c r="D865" i="48" s="1"/>
  <c r="C866" i="48" a="1"/>
  <c r="C866" i="48" s="1"/>
  <c r="D866" i="48" s="1"/>
  <c r="C867" i="48" a="1"/>
  <c r="C867" i="48" s="1"/>
  <c r="D867" i="48" s="1"/>
  <c r="C868" i="48" a="1"/>
  <c r="C868" i="48" s="1"/>
  <c r="D868" i="48" s="1"/>
  <c r="C869" i="48" a="1"/>
  <c r="C869" i="48" s="1"/>
  <c r="D869" i="48" s="1"/>
  <c r="C870" i="48" a="1"/>
  <c r="C870" i="48" s="1"/>
  <c r="D870" i="48" s="1"/>
  <c r="C871" i="48" a="1"/>
  <c r="C871" i="48" s="1"/>
  <c r="D871" i="48" s="1"/>
  <c r="C872" i="48" a="1"/>
  <c r="C872" i="48" s="1"/>
  <c r="D872" i="48" s="1"/>
  <c r="C873" i="48" a="1"/>
  <c r="C873" i="48" s="1"/>
  <c r="D873" i="48" s="1"/>
  <c r="C874" i="48" a="1"/>
  <c r="C874" i="48" s="1"/>
  <c r="D874" i="48" s="1"/>
  <c r="C875" i="48" a="1"/>
  <c r="C875" i="48" s="1"/>
  <c r="D875" i="48" s="1"/>
  <c r="C876" i="48" a="1"/>
  <c r="C876" i="48" s="1"/>
  <c r="D876" i="48" s="1"/>
  <c r="C877" i="48" a="1"/>
  <c r="C877" i="48" s="1"/>
  <c r="D877" i="48" s="1"/>
  <c r="C878" i="48" a="1"/>
  <c r="C878" i="48" s="1"/>
  <c r="D878" i="48" s="1"/>
  <c r="C879" i="48" a="1"/>
  <c r="C879" i="48" s="1"/>
  <c r="D879" i="48" s="1"/>
  <c r="C880" i="48" a="1"/>
  <c r="C880" i="48" s="1"/>
  <c r="D880" i="48" s="1"/>
  <c r="C881" i="48" a="1"/>
  <c r="C881" i="48" s="1"/>
  <c r="D881" i="48" s="1"/>
  <c r="C882" i="48" a="1"/>
  <c r="C882" i="48" s="1"/>
  <c r="D882" i="48" s="1"/>
  <c r="C883" i="48" a="1"/>
  <c r="C883" i="48" s="1"/>
  <c r="D883" i="48" s="1"/>
  <c r="C884" i="48" a="1"/>
  <c r="C884" i="48" s="1"/>
  <c r="D884" i="48" s="1"/>
  <c r="C885" i="48" a="1"/>
  <c r="C885" i="48" s="1"/>
  <c r="D885" i="48" s="1"/>
  <c r="C886" i="48" a="1"/>
  <c r="C886" i="48" s="1"/>
  <c r="D886" i="48" s="1"/>
  <c r="C887" i="48" a="1"/>
  <c r="C887" i="48" s="1"/>
  <c r="D887" i="48" s="1"/>
  <c r="C888" i="48" a="1"/>
  <c r="C888" i="48" s="1"/>
  <c r="D888" i="48" s="1"/>
  <c r="C889" i="48" a="1"/>
  <c r="C889" i="48" s="1"/>
  <c r="D889" i="48" s="1"/>
  <c r="C890" i="48" a="1"/>
  <c r="C890" i="48" s="1"/>
  <c r="D890" i="48" s="1"/>
  <c r="C891" i="48" a="1"/>
  <c r="C891" i="48" s="1"/>
  <c r="D891" i="48" s="1"/>
  <c r="C892" i="48" a="1"/>
  <c r="C892" i="48" s="1"/>
  <c r="D892" i="48" s="1"/>
  <c r="C893" i="48" a="1"/>
  <c r="C893" i="48" s="1"/>
  <c r="D893" i="48" s="1"/>
  <c r="C894" i="48" a="1"/>
  <c r="C894" i="48" s="1"/>
  <c r="D894" i="48" s="1"/>
  <c r="C895" i="48" a="1"/>
  <c r="C895" i="48" s="1"/>
  <c r="D895" i="48" s="1"/>
  <c r="C896" i="48" a="1"/>
  <c r="C896" i="48" s="1"/>
  <c r="D896" i="48" s="1"/>
  <c r="C897" i="48" a="1"/>
  <c r="C897" i="48" s="1"/>
  <c r="D897" i="48" s="1"/>
  <c r="C898" i="48" a="1"/>
  <c r="C898" i="48" s="1"/>
  <c r="D898" i="48" s="1"/>
  <c r="C1407" i="48" a="1"/>
  <c r="C1407" i="48" s="1"/>
  <c r="D1407" i="48" s="1"/>
  <c r="C1408" i="48" a="1"/>
  <c r="C1408" i="48" s="1"/>
  <c r="D1408" i="48" s="1"/>
  <c r="C901" i="48" a="1"/>
  <c r="C901" i="48" s="1"/>
  <c r="D901" i="48" s="1"/>
  <c r="C902" i="48" a="1"/>
  <c r="C902" i="48" s="1"/>
  <c r="D902" i="48" s="1"/>
  <c r="C903" i="48" a="1"/>
  <c r="C903" i="48" s="1"/>
  <c r="D903" i="48" s="1"/>
  <c r="C904" i="48" a="1"/>
  <c r="C904" i="48" s="1"/>
  <c r="D904" i="48" s="1"/>
  <c r="C905" i="48" a="1"/>
  <c r="C905" i="48" s="1"/>
  <c r="D905" i="48" s="1"/>
  <c r="C906" i="48" a="1"/>
  <c r="C906" i="48" s="1"/>
  <c r="D906" i="48" s="1"/>
  <c r="C907" i="48" a="1"/>
  <c r="C907" i="48" s="1"/>
  <c r="D907" i="48" s="1"/>
  <c r="C908" i="48" a="1"/>
  <c r="C908" i="48" s="1"/>
  <c r="D908" i="48" s="1"/>
  <c r="C909" i="48" a="1"/>
  <c r="C909" i="48" s="1"/>
  <c r="D909" i="48" s="1"/>
  <c r="C910" i="48" a="1"/>
  <c r="C910" i="48" s="1"/>
  <c r="D910" i="48" s="1"/>
  <c r="C911" i="48" a="1"/>
  <c r="C911" i="48" s="1"/>
  <c r="D911" i="48" s="1"/>
  <c r="C912" i="48" a="1"/>
  <c r="C912" i="48" s="1"/>
  <c r="D912" i="48" s="1"/>
  <c r="C913" i="48" a="1"/>
  <c r="C913" i="48" s="1"/>
  <c r="D913" i="48" s="1"/>
  <c r="C914" i="48" a="1"/>
  <c r="C914" i="48" s="1"/>
  <c r="D914" i="48" s="1"/>
  <c r="C915" i="48" a="1"/>
  <c r="C915" i="48" s="1"/>
  <c r="D915" i="48" s="1"/>
  <c r="C916" i="48" a="1"/>
  <c r="C916" i="48" s="1"/>
  <c r="D916" i="48" s="1"/>
  <c r="C917" i="48" a="1"/>
  <c r="C917" i="48" s="1"/>
  <c r="D917" i="48" s="1"/>
  <c r="C918" i="48" a="1"/>
  <c r="C918" i="48" s="1"/>
  <c r="D918" i="48" s="1"/>
  <c r="C919" i="48" a="1"/>
  <c r="C919" i="48" s="1"/>
  <c r="D919" i="48" s="1"/>
  <c r="C920" i="48" a="1"/>
  <c r="C920" i="48" s="1"/>
  <c r="D920" i="48" s="1"/>
  <c r="C921" i="48" a="1"/>
  <c r="C921" i="48" s="1"/>
  <c r="D921" i="48" s="1"/>
  <c r="C922" i="48" a="1"/>
  <c r="C922" i="48" s="1"/>
  <c r="D922" i="48" s="1"/>
  <c r="C923" i="48" a="1"/>
  <c r="C923" i="48" s="1"/>
  <c r="D923" i="48" s="1"/>
  <c r="C924" i="48" a="1"/>
  <c r="C924" i="48" s="1"/>
  <c r="D924" i="48" s="1"/>
  <c r="C925" i="48" a="1"/>
  <c r="C925" i="48" s="1"/>
  <c r="D925" i="48" s="1"/>
  <c r="C926" i="48" a="1"/>
  <c r="C926" i="48" s="1"/>
  <c r="D926" i="48" s="1"/>
  <c r="C927" i="48" a="1"/>
  <c r="C927" i="48" s="1"/>
  <c r="D927" i="48" s="1"/>
  <c r="C928" i="48" a="1"/>
  <c r="C928" i="48" s="1"/>
  <c r="D928" i="48" s="1"/>
  <c r="C929" i="48" a="1"/>
  <c r="C929" i="48" s="1"/>
  <c r="D929" i="48" s="1"/>
  <c r="C930" i="48" a="1"/>
  <c r="C930" i="48" s="1"/>
  <c r="D930" i="48" s="1"/>
  <c r="C931" i="48" a="1"/>
  <c r="C931" i="48" s="1"/>
  <c r="D931" i="48" s="1"/>
  <c r="C932" i="48" a="1"/>
  <c r="C932" i="48" s="1"/>
  <c r="D932" i="48" s="1"/>
  <c r="C933" i="48" a="1"/>
  <c r="C933" i="48" s="1"/>
  <c r="D933" i="48" s="1"/>
  <c r="C934" i="48" a="1"/>
  <c r="C934" i="48" s="1"/>
  <c r="D934" i="48" s="1"/>
  <c r="C935" i="48" a="1"/>
  <c r="C935" i="48" s="1"/>
  <c r="D935" i="48" s="1"/>
  <c r="C936" i="48" a="1"/>
  <c r="C936" i="48" s="1"/>
  <c r="D936" i="48" s="1"/>
  <c r="C937" i="48" a="1"/>
  <c r="C937" i="48" s="1"/>
  <c r="D937" i="48" s="1"/>
  <c r="C938" i="48" a="1"/>
  <c r="C938" i="48" s="1"/>
  <c r="D938" i="48" s="1"/>
  <c r="C939" i="48" a="1"/>
  <c r="C939" i="48" s="1"/>
  <c r="D939" i="48" s="1"/>
  <c r="C940" i="48" a="1"/>
  <c r="C940" i="48" s="1"/>
  <c r="D940" i="48" s="1"/>
  <c r="C941" i="48" a="1"/>
  <c r="C941" i="48" s="1"/>
  <c r="D941" i="48" s="1"/>
  <c r="C1410" i="48" a="1"/>
  <c r="C1410" i="48" s="1"/>
  <c r="D1410" i="48" s="1"/>
  <c r="C1411" i="48" a="1"/>
  <c r="C1411" i="48" s="1"/>
  <c r="D1411" i="48" s="1"/>
  <c r="C944" i="48" a="1"/>
  <c r="C944" i="48" s="1"/>
  <c r="D944" i="48" s="1"/>
  <c r="C945" i="48" a="1"/>
  <c r="C945" i="48" s="1"/>
  <c r="D945" i="48" s="1"/>
  <c r="C946" i="48" a="1"/>
  <c r="C946" i="48" s="1"/>
  <c r="D946" i="48" s="1"/>
  <c r="C947" i="48" a="1"/>
  <c r="C947" i="48" s="1"/>
  <c r="D947" i="48" s="1"/>
  <c r="C948" i="48" a="1"/>
  <c r="C948" i="48" s="1"/>
  <c r="D948" i="48" s="1"/>
  <c r="C949" i="48" a="1"/>
  <c r="C949" i="48" s="1"/>
  <c r="D949" i="48" s="1"/>
  <c r="C950" i="48" a="1"/>
  <c r="C950" i="48" s="1"/>
  <c r="D950" i="48" s="1"/>
  <c r="C951" i="48" a="1"/>
  <c r="C951" i="48" s="1"/>
  <c r="D951" i="48" s="1"/>
  <c r="C952" i="48" a="1"/>
  <c r="C952" i="48" s="1"/>
  <c r="D952" i="48" s="1"/>
  <c r="C953" i="48" a="1"/>
  <c r="C953" i="48" s="1"/>
  <c r="D953" i="48" s="1"/>
  <c r="C954" i="48" a="1"/>
  <c r="C954" i="48" s="1"/>
  <c r="D954" i="48" s="1"/>
  <c r="C955" i="48" a="1"/>
  <c r="C955" i="48" s="1"/>
  <c r="D955" i="48" s="1"/>
  <c r="C956" i="48" a="1"/>
  <c r="C956" i="48" s="1"/>
  <c r="D956" i="48" s="1"/>
  <c r="C957" i="48" a="1"/>
  <c r="C957" i="48" s="1"/>
  <c r="D957" i="48" s="1"/>
  <c r="C958" i="48" a="1"/>
  <c r="C958" i="48" s="1"/>
  <c r="D958" i="48" s="1"/>
  <c r="C959" i="48" a="1"/>
  <c r="C959" i="48" s="1"/>
  <c r="D959" i="48" s="1"/>
  <c r="C960" i="48" a="1"/>
  <c r="C960" i="48" s="1"/>
  <c r="D960" i="48" s="1"/>
  <c r="C961" i="48" a="1"/>
  <c r="C961" i="48" s="1"/>
  <c r="D961" i="48" s="1"/>
  <c r="C962" i="48" a="1"/>
  <c r="C962" i="48" s="1"/>
  <c r="D962" i="48" s="1"/>
  <c r="C963" i="48" a="1"/>
  <c r="C963" i="48" s="1"/>
  <c r="D963" i="48" s="1"/>
  <c r="C964" i="48" a="1"/>
  <c r="C964" i="48" s="1"/>
  <c r="D964" i="48" s="1"/>
  <c r="C965" i="48" a="1"/>
  <c r="C965" i="48" s="1"/>
  <c r="D965" i="48" s="1"/>
  <c r="C966" i="48" a="1"/>
  <c r="C966" i="48" s="1"/>
  <c r="D966" i="48" s="1"/>
  <c r="C967" i="48" a="1"/>
  <c r="C967" i="48" s="1"/>
  <c r="D967" i="48" s="1"/>
  <c r="C968" i="48" a="1"/>
  <c r="C968" i="48" s="1"/>
  <c r="D968" i="48" s="1"/>
  <c r="C969" i="48" a="1"/>
  <c r="C969" i="48" s="1"/>
  <c r="D969" i="48" s="1"/>
  <c r="C970" i="48" a="1"/>
  <c r="C970" i="48" s="1"/>
  <c r="D970" i="48" s="1"/>
  <c r="C971" i="48" a="1"/>
  <c r="C971" i="48" s="1"/>
  <c r="D971" i="48" s="1"/>
  <c r="C972" i="48" a="1"/>
  <c r="C972" i="48" s="1"/>
  <c r="D972" i="48" s="1"/>
  <c r="C973" i="48" a="1"/>
  <c r="C973" i="48" s="1"/>
  <c r="D973" i="48" s="1"/>
  <c r="C974" i="48" a="1"/>
  <c r="C974" i="48" s="1"/>
  <c r="D974" i="48" s="1"/>
  <c r="C975" i="48" a="1"/>
  <c r="C975" i="48" s="1"/>
  <c r="D975" i="48" s="1"/>
  <c r="C976" i="48" a="1"/>
  <c r="C976" i="48" s="1"/>
  <c r="D976" i="48" s="1"/>
  <c r="C979" i="48" a="1"/>
  <c r="C979" i="48" s="1"/>
  <c r="D979" i="48" s="1"/>
  <c r="C980" i="48" a="1"/>
  <c r="C980" i="48" s="1"/>
  <c r="D980" i="48" s="1"/>
  <c r="C981" i="48" a="1"/>
  <c r="C981" i="48" s="1"/>
  <c r="D981" i="48" s="1"/>
  <c r="C982" i="48" a="1"/>
  <c r="C982" i="48" s="1"/>
  <c r="D982" i="48" s="1"/>
  <c r="C983" i="48" a="1"/>
  <c r="C983" i="48" s="1"/>
  <c r="D983" i="48" s="1"/>
  <c r="C984" i="48" a="1"/>
  <c r="C984" i="48" s="1"/>
  <c r="D984" i="48" s="1"/>
  <c r="C985" i="48" a="1"/>
  <c r="C985" i="48" s="1"/>
  <c r="D985" i="48" s="1"/>
  <c r="C986" i="48" a="1"/>
  <c r="C986" i="48" s="1"/>
  <c r="D986" i="48" s="1"/>
  <c r="C987" i="48" a="1"/>
  <c r="C987" i="48" s="1"/>
  <c r="D987" i="48" s="1"/>
  <c r="C988" i="48" a="1"/>
  <c r="C988" i="48" s="1"/>
  <c r="D988" i="48" s="1"/>
  <c r="C989" i="48" a="1"/>
  <c r="C989" i="48" s="1"/>
  <c r="D989" i="48" s="1"/>
  <c r="C990" i="48" a="1"/>
  <c r="C990" i="48" s="1"/>
  <c r="D990" i="48" s="1"/>
  <c r="C991" i="48" a="1"/>
  <c r="C991" i="48" s="1"/>
  <c r="D991" i="48" s="1"/>
  <c r="C992" i="48" a="1"/>
  <c r="C992" i="48" s="1"/>
  <c r="D992" i="48" s="1"/>
  <c r="C993" i="48" a="1"/>
  <c r="C993" i="48" s="1"/>
  <c r="D993" i="48" s="1"/>
  <c r="C994" i="48" a="1"/>
  <c r="C994" i="48" s="1"/>
  <c r="D994" i="48" s="1"/>
  <c r="C995" i="48" a="1"/>
  <c r="C995" i="48" s="1"/>
  <c r="D995" i="48" s="1"/>
  <c r="C996" i="48" a="1"/>
  <c r="C996" i="48" s="1"/>
  <c r="D996" i="48" s="1"/>
  <c r="C997" i="48" a="1"/>
  <c r="C997" i="48" s="1"/>
  <c r="D997" i="48" s="1"/>
  <c r="C1515" i="48" a="1"/>
  <c r="C1515" i="48" s="1"/>
  <c r="D1515" i="48" s="1"/>
  <c r="C1516" i="48" a="1"/>
  <c r="C1516" i="48" s="1"/>
  <c r="D1516" i="48" s="1"/>
  <c r="C1542" i="48" a="1"/>
  <c r="C1542" i="48" s="1"/>
  <c r="D1542" i="48" s="1"/>
  <c r="C1543" i="48" a="1"/>
  <c r="C1543" i="48" s="1"/>
  <c r="D1543" i="48" s="1"/>
  <c r="C1002" i="48" a="1"/>
  <c r="C1002" i="48" s="1"/>
  <c r="D1002" i="48" s="1"/>
  <c r="C1003" i="48" a="1"/>
  <c r="C1003" i="48" s="1"/>
  <c r="D1003" i="48" s="1"/>
  <c r="C1004" i="48" a="1"/>
  <c r="C1004" i="48" s="1"/>
  <c r="D1004" i="48" s="1"/>
  <c r="C1005" i="48" a="1"/>
  <c r="C1005" i="48" s="1"/>
  <c r="D1005" i="48" s="1"/>
  <c r="C1006" i="48" a="1"/>
  <c r="C1006" i="48" s="1"/>
  <c r="D1006" i="48" s="1"/>
  <c r="C1007" i="48" a="1"/>
  <c r="C1007" i="48" s="1"/>
  <c r="D1007" i="48" s="1"/>
  <c r="C1008" i="48" a="1"/>
  <c r="C1008" i="48" s="1"/>
  <c r="D1008" i="48" s="1"/>
  <c r="C1009" i="48" a="1"/>
  <c r="C1009" i="48" s="1"/>
  <c r="D1009" i="48" s="1"/>
  <c r="C1010" i="48" a="1"/>
  <c r="C1010" i="48" s="1"/>
  <c r="D1010" i="48" s="1"/>
  <c r="C1011" i="48" a="1"/>
  <c r="C1011" i="48" s="1"/>
  <c r="D1011" i="48" s="1"/>
  <c r="C1012" i="48" a="1"/>
  <c r="C1012" i="48" s="1"/>
  <c r="D1012" i="48" s="1"/>
  <c r="C1013" i="48" a="1"/>
  <c r="C1013" i="48" s="1"/>
  <c r="D1013" i="48" s="1"/>
  <c r="C1014" i="48" a="1"/>
  <c r="C1014" i="48" s="1"/>
  <c r="D1014" i="48" s="1"/>
  <c r="C1015" i="48" a="1"/>
  <c r="C1015" i="48" s="1"/>
  <c r="D1015" i="48" s="1"/>
  <c r="C1016" i="48" a="1"/>
  <c r="C1016" i="48" s="1"/>
  <c r="D1016" i="48" s="1"/>
  <c r="C1017" i="48" a="1"/>
  <c r="C1017" i="48" s="1"/>
  <c r="D1017" i="48" s="1"/>
  <c r="C10" i="48" a="1"/>
  <c r="C10" i="48" s="1"/>
  <c r="D10" i="48" s="1"/>
  <c r="C11" i="48" a="1"/>
  <c r="C11" i="48" s="1"/>
  <c r="D11" i="48" s="1"/>
  <c r="C1020" i="48" a="1"/>
  <c r="C1020" i="48" s="1"/>
  <c r="D1020" i="48" s="1"/>
  <c r="C1021" i="48" a="1"/>
  <c r="C1021" i="48" s="1"/>
  <c r="D1021" i="48" s="1"/>
  <c r="C1022" i="48" a="1"/>
  <c r="C1022" i="48" s="1"/>
  <c r="D1022" i="48" s="1"/>
  <c r="C1023" i="48" a="1"/>
  <c r="C1023" i="48" s="1"/>
  <c r="D1023" i="48" s="1"/>
  <c r="C12" i="48" a="1"/>
  <c r="C12" i="48" s="1"/>
  <c r="D12" i="48" s="1"/>
  <c r="C13" i="48" a="1"/>
  <c r="C13" i="48" s="1"/>
  <c r="D13" i="48" s="1"/>
  <c r="C14" i="48" a="1"/>
  <c r="C14" i="48" s="1"/>
  <c r="D14" i="48" s="1"/>
  <c r="C15" i="48" a="1"/>
  <c r="C15" i="48" s="1"/>
  <c r="D15" i="48" s="1"/>
  <c r="C16" i="48" a="1"/>
  <c r="C16" i="48" s="1"/>
  <c r="D16" i="48" s="1"/>
  <c r="C17" i="48" a="1"/>
  <c r="C17" i="48" s="1"/>
  <c r="D17" i="48" s="1"/>
  <c r="C1030" i="48" a="1"/>
  <c r="C1030" i="48" s="1"/>
  <c r="D1030" i="48" s="1"/>
  <c r="C1031" i="48" a="1"/>
  <c r="C1031" i="48" s="1"/>
  <c r="D1031" i="48" s="1"/>
  <c r="C1032" i="48" a="1"/>
  <c r="C1032" i="48" s="1"/>
  <c r="D1032" i="48" s="1"/>
  <c r="C1056" i="48" a="1"/>
  <c r="C1056" i="48" s="1"/>
  <c r="D1056" i="48" s="1"/>
  <c r="C1057" i="48" a="1"/>
  <c r="C1057" i="48" s="1"/>
  <c r="D1057" i="48" s="1"/>
  <c r="C1058" i="48" a="1"/>
  <c r="C1058" i="48" s="1"/>
  <c r="D1058" i="48" s="1"/>
  <c r="C1059" i="48" a="1"/>
  <c r="C1059" i="48" s="1"/>
  <c r="D1059" i="48" s="1"/>
  <c r="C1060" i="48" a="1"/>
  <c r="C1060" i="48" s="1"/>
  <c r="D1060" i="48" s="1"/>
  <c r="C1061" i="48" a="1"/>
  <c r="C1061" i="48" s="1"/>
  <c r="D1061" i="48" s="1"/>
  <c r="C1062" i="48" a="1"/>
  <c r="C1062" i="48" s="1"/>
  <c r="D1062" i="48" s="1"/>
  <c r="C1063" i="48" a="1"/>
  <c r="C1063" i="48" s="1"/>
  <c r="D1063" i="48" s="1"/>
  <c r="C1064" i="48" a="1"/>
  <c r="C1064" i="48" s="1"/>
  <c r="D1064" i="48" s="1"/>
  <c r="C1065" i="48" a="1"/>
  <c r="C1065" i="48" s="1"/>
  <c r="D1065" i="48" s="1"/>
  <c r="C1066" i="48" a="1"/>
  <c r="C1066" i="48" s="1"/>
  <c r="D1066" i="48" s="1"/>
  <c r="C1067" i="48" a="1"/>
  <c r="C1067" i="48" s="1"/>
  <c r="D1067" i="48" s="1"/>
  <c r="C1068" i="48" a="1"/>
  <c r="C1068" i="48" s="1"/>
  <c r="D1068" i="48" s="1"/>
  <c r="C1069" i="48" a="1"/>
  <c r="C1069" i="48" s="1"/>
  <c r="D1069" i="48" s="1"/>
  <c r="C1070" i="48" a="1"/>
  <c r="C1070" i="48" s="1"/>
  <c r="D1070" i="48" s="1"/>
  <c r="C1071" i="48" a="1"/>
  <c r="C1071" i="48" s="1"/>
  <c r="D1071" i="48" s="1"/>
  <c r="C1072" i="48" a="1"/>
  <c r="C1072" i="48" s="1"/>
  <c r="D1072" i="48" s="1"/>
  <c r="C1073" i="48" a="1"/>
  <c r="C1073" i="48" s="1"/>
  <c r="D1073" i="48" s="1"/>
  <c r="C1074" i="48" a="1"/>
  <c r="C1074" i="48" s="1"/>
  <c r="D1074" i="48" s="1"/>
  <c r="C1075" i="48" a="1"/>
  <c r="C1075" i="48" s="1"/>
  <c r="D1075" i="48" s="1"/>
  <c r="C1076" i="48" a="1"/>
  <c r="C1076" i="48" s="1"/>
  <c r="D1076" i="48" s="1"/>
  <c r="C1077" i="48" a="1"/>
  <c r="C1077" i="48" s="1"/>
  <c r="D1077" i="48" s="1"/>
  <c r="C1078" i="48" a="1"/>
  <c r="C1078" i="48" s="1"/>
  <c r="D1078" i="48" s="1"/>
  <c r="C1079" i="48" a="1"/>
  <c r="C1079" i="48" s="1"/>
  <c r="D1079" i="48" s="1"/>
  <c r="C1080" i="48" a="1"/>
  <c r="C1080" i="48" s="1"/>
  <c r="D1080" i="48" s="1"/>
  <c r="C1081" i="48" a="1"/>
  <c r="C1081" i="48" s="1"/>
  <c r="D1081" i="48" s="1"/>
  <c r="C1082" i="48" a="1"/>
  <c r="C1082" i="48" s="1"/>
  <c r="D1082" i="48" s="1"/>
  <c r="C1083" i="48" a="1"/>
  <c r="C1083" i="48" s="1"/>
  <c r="D1083" i="48" s="1"/>
  <c r="C1084" i="48" a="1"/>
  <c r="C1084" i="48" s="1"/>
  <c r="D1084" i="48" s="1"/>
  <c r="C1085" i="48" a="1"/>
  <c r="C1085" i="48" s="1"/>
  <c r="D1085" i="48" s="1"/>
  <c r="C1086" i="48" a="1"/>
  <c r="C1086" i="48" s="1"/>
  <c r="D1086" i="48" s="1"/>
  <c r="C1087" i="48" a="1"/>
  <c r="C1087" i="48" s="1"/>
  <c r="D1087" i="48" s="1"/>
  <c r="C1088" i="48" a="1"/>
  <c r="C1088" i="48" s="1"/>
  <c r="D1088" i="48" s="1"/>
  <c r="C1089" i="48" a="1"/>
  <c r="C1089" i="48" s="1"/>
  <c r="D1089" i="48" s="1"/>
  <c r="C1090" i="48" a="1"/>
  <c r="C1090" i="48" s="1"/>
  <c r="D1090" i="48" s="1"/>
  <c r="C25" i="48" a="1"/>
  <c r="C25" i="48" s="1"/>
  <c r="D25" i="48" s="1"/>
  <c r="C26" i="48" a="1"/>
  <c r="C26" i="48" s="1"/>
  <c r="D26" i="48" s="1"/>
  <c r="C28" i="48" a="1"/>
  <c r="C28" i="48" s="1"/>
  <c r="D28" i="48" s="1"/>
  <c r="C29" i="48" a="1"/>
  <c r="C29" i="48" s="1"/>
  <c r="D29" i="48" s="1"/>
  <c r="C32" i="48" a="1"/>
  <c r="C32" i="48" s="1"/>
  <c r="D32" i="48" s="1"/>
  <c r="C33" i="48" a="1"/>
  <c r="C33" i="48" s="1"/>
  <c r="D33" i="48" s="1"/>
  <c r="C74" i="48" a="1"/>
  <c r="C74" i="48" s="1"/>
  <c r="D74" i="48" s="1"/>
  <c r="C75" i="48" a="1"/>
  <c r="C75" i="48" s="1"/>
  <c r="D75" i="48" s="1"/>
  <c r="C76" i="48" a="1"/>
  <c r="C76" i="48" s="1"/>
  <c r="D76" i="48" s="1"/>
  <c r="C77" i="48" a="1"/>
  <c r="C77" i="48" s="1"/>
  <c r="D77" i="48" s="1"/>
  <c r="C78" i="48" a="1"/>
  <c r="C78" i="48" s="1"/>
  <c r="D78" i="48" s="1"/>
  <c r="C79" i="48" a="1"/>
  <c r="C79" i="48" s="1"/>
  <c r="D79" i="48" s="1"/>
  <c r="C1103" i="48" a="1"/>
  <c r="C1103" i="48" s="1"/>
  <c r="D1103" i="48" s="1"/>
  <c r="C1104" i="48" a="1"/>
  <c r="C1104" i="48" s="1"/>
  <c r="D1104" i="48" s="1"/>
  <c r="C1105" i="48" a="1"/>
  <c r="C1105" i="48" s="1"/>
  <c r="D1105" i="48" s="1"/>
  <c r="C1106" i="48" a="1"/>
  <c r="C1106" i="48" s="1"/>
  <c r="D1106" i="48" s="1"/>
  <c r="C81" i="48" a="1"/>
  <c r="C81" i="48" s="1"/>
  <c r="D81" i="48" s="1"/>
  <c r="C82" i="48" a="1"/>
  <c r="C82" i="48" s="1"/>
  <c r="D82" i="48" s="1"/>
  <c r="C1109" i="48" a="1"/>
  <c r="C1109" i="48" s="1"/>
  <c r="D1109" i="48" s="1"/>
  <c r="C1110" i="48" a="1"/>
  <c r="C1110" i="48" s="1"/>
  <c r="D1110" i="48" s="1"/>
  <c r="C1111" i="48" a="1"/>
  <c r="C1111" i="48" s="1"/>
  <c r="D1111" i="48" s="1"/>
  <c r="C1112" i="48" a="1"/>
  <c r="C1112" i="48" s="1"/>
  <c r="D1112" i="48" s="1"/>
  <c r="C1113" i="48" a="1"/>
  <c r="C1113" i="48" s="1"/>
  <c r="D1113" i="48" s="1"/>
  <c r="C83" i="48" a="1"/>
  <c r="C83" i="48" s="1"/>
  <c r="D83" i="48" s="1"/>
  <c r="C84" i="48" a="1"/>
  <c r="C84" i="48" s="1"/>
  <c r="D84" i="48" s="1"/>
  <c r="C1116" i="48" a="1"/>
  <c r="C1116" i="48" s="1"/>
  <c r="D1116" i="48" s="1"/>
  <c r="C1117" i="48" a="1"/>
  <c r="C1117" i="48" s="1"/>
  <c r="D1117" i="48" s="1"/>
  <c r="C1118" i="48" a="1"/>
  <c r="C1118" i="48" s="1"/>
  <c r="D1118" i="48" s="1"/>
  <c r="C85" i="48" a="1"/>
  <c r="C85" i="48" s="1"/>
  <c r="D85" i="48" s="1"/>
  <c r="C120" i="48" a="1"/>
  <c r="C120" i="48" s="1"/>
  <c r="D120" i="48" s="1"/>
  <c r="C1121" i="48" a="1"/>
  <c r="C1121" i="48" s="1"/>
  <c r="D1121" i="48" s="1"/>
  <c r="C1122" i="48" a="1"/>
  <c r="C1122" i="48" s="1"/>
  <c r="D1122" i="48" s="1"/>
  <c r="C1123" i="48" a="1"/>
  <c r="C1123" i="48" s="1"/>
  <c r="D1123" i="48" s="1"/>
  <c r="C1124" i="48" a="1"/>
  <c r="C1124" i="48" s="1"/>
  <c r="D1124" i="48" s="1"/>
  <c r="C1125" i="48" a="1"/>
  <c r="C1125" i="48" s="1"/>
  <c r="D1125" i="48" s="1"/>
  <c r="C1126" i="48" a="1"/>
  <c r="C1126" i="48" s="1"/>
  <c r="D1126" i="48" s="1"/>
  <c r="C1127" i="48" a="1"/>
  <c r="C1127" i="48" s="1"/>
  <c r="D1127" i="48" s="1"/>
  <c r="C1128" i="48" a="1"/>
  <c r="C1128" i="48" s="1"/>
  <c r="D1128" i="48" s="1"/>
  <c r="C121" i="48" a="1"/>
  <c r="C121" i="48" s="1"/>
  <c r="D121" i="48" s="1"/>
  <c r="C262" i="48" a="1"/>
  <c r="C262" i="48" s="1"/>
  <c r="D262" i="48" s="1"/>
  <c r="C1131" i="48" a="1"/>
  <c r="C1131" i="48" s="1"/>
  <c r="D1131" i="48" s="1"/>
  <c r="C1132" i="48" a="1"/>
  <c r="C1132" i="48" s="1"/>
  <c r="D1132" i="48" s="1"/>
  <c r="C1133" i="48" a="1"/>
  <c r="C1133" i="48" s="1"/>
  <c r="D1133" i="48" s="1"/>
  <c r="C1134" i="48" a="1"/>
  <c r="C1134" i="48" s="1"/>
  <c r="D1134" i="48" s="1"/>
  <c r="C1135" i="48" a="1"/>
  <c r="C1135" i="48" s="1"/>
  <c r="D1135" i="48" s="1"/>
  <c r="C1136" i="48" a="1"/>
  <c r="C1136" i="48" s="1"/>
  <c r="D1136" i="48" s="1"/>
  <c r="C1137" i="48" a="1"/>
  <c r="C1137" i="48" s="1"/>
  <c r="D1137" i="48" s="1"/>
  <c r="C1138" i="48" a="1"/>
  <c r="C1138" i="48" s="1"/>
  <c r="D1138" i="48" s="1"/>
  <c r="C1139" i="48" a="1"/>
  <c r="C1139" i="48" s="1"/>
  <c r="D1139" i="48" s="1"/>
  <c r="C1140" i="48" a="1"/>
  <c r="C1140" i="48" s="1"/>
  <c r="D1140" i="48" s="1"/>
  <c r="C1141" i="48" a="1"/>
  <c r="C1141" i="48" s="1"/>
  <c r="D1141" i="48" s="1"/>
  <c r="C1142" i="48" a="1"/>
  <c r="C1142" i="48" s="1"/>
  <c r="D1142" i="48" s="1"/>
  <c r="C1143" i="48" a="1"/>
  <c r="C1143" i="48" s="1"/>
  <c r="D1143" i="48" s="1"/>
  <c r="C1144" i="48" a="1"/>
  <c r="C1144" i="48" s="1"/>
  <c r="D1144" i="48" s="1"/>
  <c r="C1145" i="48" a="1"/>
  <c r="C1145" i="48" s="1"/>
  <c r="D1145" i="48" s="1"/>
  <c r="C1146" i="48" a="1"/>
  <c r="C1146" i="48" s="1"/>
  <c r="D1146" i="48" s="1"/>
  <c r="C1147" i="48" a="1"/>
  <c r="C1147" i="48" s="1"/>
  <c r="D1147" i="48" s="1"/>
  <c r="C1148" i="48" a="1"/>
  <c r="C1148" i="48" s="1"/>
  <c r="D1148" i="48" s="1"/>
  <c r="C1149" i="48" a="1"/>
  <c r="C1149" i="48" s="1"/>
  <c r="D1149" i="48" s="1"/>
  <c r="C1150" i="48" a="1"/>
  <c r="C1150" i="48" s="1"/>
  <c r="D1150" i="48" s="1"/>
  <c r="C1151" i="48" a="1"/>
  <c r="C1151" i="48" s="1"/>
  <c r="D1151" i="48" s="1"/>
  <c r="C1152" i="48" a="1"/>
  <c r="C1152" i="48" s="1"/>
  <c r="D1152" i="48" s="1"/>
  <c r="C1153" i="48" a="1"/>
  <c r="C1153" i="48" s="1"/>
  <c r="D1153" i="48" s="1"/>
  <c r="C1154" i="48" a="1"/>
  <c r="C1154" i="48" s="1"/>
  <c r="D1154" i="48" s="1"/>
  <c r="C1155" i="48" a="1"/>
  <c r="C1155" i="48" s="1"/>
  <c r="D1155" i="48" s="1"/>
  <c r="C1156" i="48" a="1"/>
  <c r="C1156" i="48" s="1"/>
  <c r="D1156" i="48" s="1"/>
  <c r="C1157" i="48" a="1"/>
  <c r="C1157" i="48" s="1"/>
  <c r="D1157" i="48" s="1"/>
  <c r="C1158" i="48" a="1"/>
  <c r="C1158" i="48" s="1"/>
  <c r="D1158" i="48" s="1"/>
  <c r="C1159" i="48" a="1"/>
  <c r="C1159" i="48" s="1"/>
  <c r="D1159" i="48" s="1"/>
  <c r="C1160" i="48" a="1"/>
  <c r="C1160" i="48" s="1"/>
  <c r="D1160" i="48" s="1"/>
  <c r="C1161" i="48" a="1"/>
  <c r="C1161" i="48" s="1"/>
  <c r="D1161" i="48" s="1"/>
  <c r="C1162" i="48" a="1"/>
  <c r="C1162" i="48" s="1"/>
  <c r="D1162" i="48" s="1"/>
  <c r="C1163" i="48" a="1"/>
  <c r="C1163" i="48" s="1"/>
  <c r="D1163" i="48" s="1"/>
  <c r="C1164" i="48" a="1"/>
  <c r="C1164" i="48" s="1"/>
  <c r="D1164" i="48" s="1"/>
  <c r="C290" i="48" a="1"/>
  <c r="C290" i="48" s="1"/>
  <c r="D290" i="48" s="1"/>
  <c r="C306" i="48" a="1"/>
  <c r="C306" i="48" s="1"/>
  <c r="D306" i="48" s="1"/>
  <c r="C307" i="48" a="1"/>
  <c r="C307" i="48" s="1"/>
  <c r="D307" i="48" s="1"/>
  <c r="C316" i="48" a="1"/>
  <c r="C316" i="48" s="1"/>
  <c r="D316" i="48" s="1"/>
  <c r="C317" i="48" a="1"/>
  <c r="C317" i="48" s="1"/>
  <c r="D317" i="48" s="1"/>
  <c r="C347" i="48" a="1"/>
  <c r="C347" i="48" s="1"/>
  <c r="D347" i="48" s="1"/>
  <c r="C348" i="48" a="1"/>
  <c r="C348" i="48" s="1"/>
  <c r="D348" i="48" s="1"/>
  <c r="C361" i="48" a="1"/>
  <c r="C361" i="48" s="1"/>
  <c r="D361" i="48" s="1"/>
  <c r="C362" i="48" a="1"/>
  <c r="C362" i="48" s="1"/>
  <c r="D362" i="48" s="1"/>
  <c r="C437" i="48" a="1"/>
  <c r="C437" i="48" s="1"/>
  <c r="D437" i="48" s="1"/>
  <c r="C438" i="48" a="1"/>
  <c r="C438" i="48" s="1"/>
  <c r="D438" i="48" s="1"/>
  <c r="C504" i="48" a="1"/>
  <c r="C504" i="48" s="1"/>
  <c r="D504" i="48" s="1"/>
  <c r="C505" i="48" a="1"/>
  <c r="C505" i="48" s="1"/>
  <c r="D505" i="48" s="1"/>
  <c r="C514" i="48" a="1"/>
  <c r="C514" i="48" s="1"/>
  <c r="D514" i="48" s="1"/>
  <c r="C515" i="48" a="1"/>
  <c r="C515" i="48" s="1"/>
  <c r="D515" i="48" s="1"/>
  <c r="C545" i="48" a="1"/>
  <c r="C545" i="48" s="1"/>
  <c r="D545" i="48" s="1"/>
  <c r="C546" i="48" a="1"/>
  <c r="C546" i="48" s="1"/>
  <c r="D546" i="48" s="1"/>
  <c r="C565" i="48" a="1"/>
  <c r="C565" i="48" s="1"/>
  <c r="D565" i="48" s="1"/>
  <c r="C566" i="48" a="1"/>
  <c r="C566" i="48" s="1"/>
  <c r="D566" i="48" s="1"/>
  <c r="C571" i="48" a="1"/>
  <c r="C571" i="48" s="1"/>
  <c r="D571" i="48" s="1"/>
  <c r="C572" i="48" a="1"/>
  <c r="C572" i="48" s="1"/>
  <c r="D572" i="48" s="1"/>
  <c r="C573" i="48" a="1"/>
  <c r="C573" i="48" s="1"/>
  <c r="D573" i="48" s="1"/>
  <c r="C574" i="48" a="1"/>
  <c r="C574" i="48" s="1"/>
  <c r="D574" i="48" s="1"/>
  <c r="C584" i="48" a="1"/>
  <c r="C584" i="48" s="1"/>
  <c r="D584" i="48" s="1"/>
  <c r="C585" i="48" a="1"/>
  <c r="C585" i="48" s="1"/>
  <c r="D585" i="48" s="1"/>
  <c r="C602" i="48" a="1"/>
  <c r="C602" i="48" s="1"/>
  <c r="D602" i="48" s="1"/>
  <c r="C603" i="48" a="1"/>
  <c r="C603" i="48" s="1"/>
  <c r="D603" i="48" s="1"/>
  <c r="C604" i="48" a="1"/>
  <c r="C604" i="48" s="1"/>
  <c r="D604" i="48" s="1"/>
  <c r="C605" i="48" a="1"/>
  <c r="C605" i="48" s="1"/>
  <c r="D605" i="48" s="1"/>
  <c r="C606" i="48" a="1"/>
  <c r="C606" i="48" s="1"/>
  <c r="D606" i="48" s="1"/>
  <c r="C607" i="48" a="1"/>
  <c r="C607" i="48" s="1"/>
  <c r="D607" i="48" s="1"/>
  <c r="C608" i="48" a="1"/>
  <c r="C608" i="48" s="1"/>
  <c r="D608" i="48" s="1"/>
  <c r="C609" i="48" a="1"/>
  <c r="C609" i="48" s="1"/>
  <c r="D609" i="48" s="1"/>
  <c r="C610" i="48" a="1"/>
  <c r="C610" i="48" s="1"/>
  <c r="D610" i="48" s="1"/>
  <c r="C611" i="48" a="1"/>
  <c r="C611" i="48" s="1"/>
  <c r="D611" i="48" s="1"/>
  <c r="C612" i="48" a="1"/>
  <c r="C612" i="48" s="1"/>
  <c r="D612" i="48" s="1"/>
  <c r="C613" i="48" a="1"/>
  <c r="C613" i="48" s="1"/>
  <c r="D613" i="48" s="1"/>
  <c r="C614" i="48" a="1"/>
  <c r="C614" i="48" s="1"/>
  <c r="D614" i="48" s="1"/>
  <c r="C1203" i="48" a="1"/>
  <c r="C1203" i="48" s="1"/>
  <c r="D1203" i="48" s="1"/>
  <c r="C1204" i="48" a="1"/>
  <c r="C1204" i="48" s="1"/>
  <c r="D1204" i="48" s="1"/>
  <c r="C1205" i="48" a="1"/>
  <c r="C1205" i="48" s="1"/>
  <c r="D1205" i="48" s="1"/>
  <c r="C1206" i="48" a="1"/>
  <c r="C1206" i="48" s="1"/>
  <c r="D1206" i="48" s="1"/>
  <c r="C1207" i="48" a="1"/>
  <c r="C1207" i="48" s="1"/>
  <c r="D1207" i="48" s="1"/>
  <c r="C616" i="48" a="1"/>
  <c r="C616" i="48" s="1"/>
  <c r="D616" i="48" s="1"/>
  <c r="C617" i="48" a="1"/>
  <c r="C617" i="48" s="1"/>
  <c r="D617" i="48" s="1"/>
  <c r="C618" i="48" a="1"/>
  <c r="C618" i="48" s="1"/>
  <c r="D618" i="48" s="1"/>
  <c r="C619" i="48" a="1"/>
  <c r="C619" i="48" s="1"/>
  <c r="D619" i="48" s="1"/>
  <c r="C620" i="48" a="1"/>
  <c r="C620" i="48" s="1"/>
  <c r="D620" i="48" s="1"/>
  <c r="C621" i="48" a="1"/>
  <c r="C621" i="48" s="1"/>
  <c r="D621" i="48" s="1"/>
  <c r="C622" i="48" a="1"/>
  <c r="C622" i="48" s="1"/>
  <c r="D622" i="48" s="1"/>
  <c r="C623" i="48" a="1"/>
  <c r="C623" i="48" s="1"/>
  <c r="D623" i="48" s="1"/>
  <c r="C624" i="48" a="1"/>
  <c r="C624" i="48" s="1"/>
  <c r="D624" i="48" s="1"/>
  <c r="C625" i="48" a="1"/>
  <c r="C625" i="48" s="1"/>
  <c r="D625" i="48" s="1"/>
  <c r="C626" i="48" a="1"/>
  <c r="C626" i="48" s="1"/>
  <c r="D626" i="48" s="1"/>
  <c r="C627" i="48" a="1"/>
  <c r="C627" i="48" s="1"/>
  <c r="D627" i="48" s="1"/>
  <c r="C628" i="48" a="1"/>
  <c r="C628" i="48" s="1"/>
  <c r="D628" i="48" s="1"/>
  <c r="C629" i="48" a="1"/>
  <c r="C629" i="48" s="1"/>
  <c r="D629" i="48" s="1"/>
  <c r="C630" i="48" a="1"/>
  <c r="C630" i="48" s="1"/>
  <c r="D630" i="48" s="1"/>
  <c r="C631" i="48" a="1"/>
  <c r="C631" i="48" s="1"/>
  <c r="D631" i="48" s="1"/>
  <c r="C632" i="48" a="1"/>
  <c r="C632" i="48" s="1"/>
  <c r="D632" i="48" s="1"/>
  <c r="C633" i="48" a="1"/>
  <c r="C633" i="48" s="1"/>
  <c r="D633" i="48" s="1"/>
  <c r="C1226" i="48" a="1"/>
  <c r="C1226" i="48" s="1"/>
  <c r="D1226" i="48" s="1"/>
  <c r="C1227" i="48" a="1"/>
  <c r="C1227" i="48" s="1"/>
  <c r="D1227" i="48" s="1"/>
  <c r="C1228" i="48" a="1"/>
  <c r="C1228" i="48" s="1"/>
  <c r="D1228" i="48" s="1"/>
  <c r="C1229" i="48" a="1"/>
  <c r="C1229" i="48" s="1"/>
  <c r="D1229" i="48" s="1"/>
  <c r="C1230" i="48" a="1"/>
  <c r="C1230" i="48" s="1"/>
  <c r="D1230" i="48" s="1"/>
  <c r="C1231" i="48" a="1"/>
  <c r="C1231" i="48" s="1"/>
  <c r="D1231" i="48" s="1"/>
  <c r="C1232" i="48" a="1"/>
  <c r="C1232" i="48" s="1"/>
  <c r="D1232" i="48" s="1"/>
  <c r="C1233" i="48" a="1"/>
  <c r="C1233" i="48" s="1"/>
  <c r="D1233" i="48" s="1"/>
  <c r="C1234" i="48" a="1"/>
  <c r="C1234" i="48" s="1"/>
  <c r="D1234" i="48" s="1"/>
  <c r="C1235" i="48" a="1"/>
  <c r="C1235" i="48" s="1"/>
  <c r="D1235" i="48" s="1"/>
  <c r="C1236" i="48" a="1"/>
  <c r="C1236" i="48" s="1"/>
  <c r="D1236" i="48" s="1"/>
  <c r="C1237" i="48" a="1"/>
  <c r="C1237" i="48" s="1"/>
  <c r="D1237" i="48" s="1"/>
  <c r="C1238" i="48" a="1"/>
  <c r="C1238" i="48" s="1"/>
  <c r="D1238" i="48" s="1"/>
  <c r="C634" i="48" a="1"/>
  <c r="C634" i="48" s="1"/>
  <c r="D634" i="48" s="1"/>
  <c r="C635" i="48" a="1"/>
  <c r="C635" i="48" s="1"/>
  <c r="D635" i="48" s="1"/>
  <c r="C1241" i="48" a="1"/>
  <c r="C1241" i="48" s="1"/>
  <c r="D1241" i="48" s="1"/>
  <c r="C1242" i="48" a="1"/>
  <c r="C1242" i="48" s="1"/>
  <c r="D1242" i="48" s="1"/>
  <c r="C1243" i="48" a="1"/>
  <c r="C1243" i="48" s="1"/>
  <c r="D1243" i="48" s="1"/>
  <c r="C1244" i="48" a="1"/>
  <c r="C1244" i="48" s="1"/>
  <c r="D1244" i="48" s="1"/>
  <c r="C1245" i="48" a="1"/>
  <c r="C1245" i="48" s="1"/>
  <c r="D1245" i="48" s="1"/>
  <c r="C1246" i="48" a="1"/>
  <c r="C1246" i="48" s="1"/>
  <c r="D1246" i="48" s="1"/>
  <c r="C1247" i="48" a="1"/>
  <c r="C1247" i="48" s="1"/>
  <c r="D1247" i="48" s="1"/>
  <c r="C1248" i="48" a="1"/>
  <c r="C1248" i="48" s="1"/>
  <c r="D1248" i="48" s="1"/>
  <c r="C1249" i="48" a="1"/>
  <c r="C1249" i="48" s="1"/>
  <c r="D1249" i="48" s="1"/>
  <c r="C1250" i="48" a="1"/>
  <c r="C1250" i="48" s="1"/>
  <c r="D1250" i="48" s="1"/>
  <c r="C1251" i="48" a="1"/>
  <c r="C1251" i="48" s="1"/>
  <c r="D1251" i="48" s="1"/>
  <c r="C1252" i="48" a="1"/>
  <c r="C1252" i="48" s="1"/>
  <c r="D1252" i="48" s="1"/>
  <c r="C1253" i="48" a="1"/>
  <c r="C1253" i="48" s="1"/>
  <c r="D1253" i="48" s="1"/>
  <c r="C1254" i="48" a="1"/>
  <c r="C1254" i="48" s="1"/>
  <c r="D1254" i="48" s="1"/>
  <c r="C1255" i="48" a="1"/>
  <c r="C1255" i="48" s="1"/>
  <c r="D1255" i="48" s="1"/>
  <c r="C1256" i="48" a="1"/>
  <c r="C1256" i="48" s="1"/>
  <c r="D1256" i="48" s="1"/>
  <c r="C1257" i="48" a="1"/>
  <c r="C1257" i="48" s="1"/>
  <c r="D1257" i="48" s="1"/>
  <c r="C1258" i="48" a="1"/>
  <c r="C1258" i="48" s="1"/>
  <c r="D1258" i="48" s="1"/>
  <c r="C1259" i="48" a="1"/>
  <c r="C1259" i="48" s="1"/>
  <c r="D1259" i="48" s="1"/>
  <c r="C1260" i="48" a="1"/>
  <c r="C1260" i="48" s="1"/>
  <c r="D1260" i="48" s="1"/>
  <c r="C1261" i="48" a="1"/>
  <c r="C1261" i="48" s="1"/>
  <c r="D1261" i="48" s="1"/>
  <c r="C1262" i="48" a="1"/>
  <c r="C1262" i="48" s="1"/>
  <c r="D1262" i="48" s="1"/>
  <c r="C1263" i="48" a="1"/>
  <c r="C1263" i="48" s="1"/>
  <c r="D1263" i="48" s="1"/>
  <c r="C1264" i="48" a="1"/>
  <c r="C1264" i="48" s="1"/>
  <c r="D1264" i="48" s="1"/>
  <c r="C1265" i="48" a="1"/>
  <c r="C1265" i="48" s="1"/>
  <c r="D1265" i="48" s="1"/>
  <c r="C1266" i="48" a="1"/>
  <c r="C1266" i="48" s="1"/>
  <c r="D1266" i="48" s="1"/>
  <c r="C1267" i="48" a="1"/>
  <c r="C1267" i="48" s="1"/>
  <c r="D1267" i="48" s="1"/>
  <c r="C1268" i="48" a="1"/>
  <c r="C1268" i="48" s="1"/>
  <c r="D1268" i="48" s="1"/>
  <c r="C1269" i="48" a="1"/>
  <c r="C1269" i="48" s="1"/>
  <c r="D1269" i="48" s="1"/>
  <c r="C1270" i="48" a="1"/>
  <c r="C1270" i="48" s="1"/>
  <c r="D1270" i="48" s="1"/>
  <c r="C1271" i="48" a="1"/>
  <c r="C1271" i="48" s="1"/>
  <c r="D1271" i="48" s="1"/>
  <c r="C1272" i="48" a="1"/>
  <c r="C1272" i="48" s="1"/>
  <c r="D1272" i="48" s="1"/>
  <c r="C636" i="48" a="1"/>
  <c r="C636" i="48" s="1"/>
  <c r="D636" i="48" s="1"/>
  <c r="C1274" i="48" a="1"/>
  <c r="C1274" i="48" s="1"/>
  <c r="D1274" i="48" s="1"/>
  <c r="C637" i="48" a="1"/>
  <c r="C637" i="48" s="1"/>
  <c r="D637" i="48" s="1"/>
  <c r="C1276" i="48" a="1"/>
  <c r="C1276" i="48" s="1"/>
  <c r="D1276" i="48" s="1"/>
  <c r="C1277" i="48" a="1"/>
  <c r="C1277" i="48" s="1"/>
  <c r="D1277" i="48" s="1"/>
  <c r="C1278" i="48" a="1"/>
  <c r="C1278" i="48" s="1"/>
  <c r="D1278" i="48" s="1"/>
  <c r="C1279" i="48" a="1"/>
  <c r="C1279" i="48" s="1"/>
  <c r="D1279" i="48" s="1"/>
  <c r="C1280" i="48" a="1"/>
  <c r="C1280" i="48" s="1"/>
  <c r="D1280" i="48" s="1"/>
  <c r="C1281" i="48" a="1"/>
  <c r="C1281" i="48" s="1"/>
  <c r="D1281" i="48" s="1"/>
  <c r="C1282" i="48" a="1"/>
  <c r="C1282" i="48" s="1"/>
  <c r="D1282" i="48" s="1"/>
  <c r="C1283" i="48" a="1"/>
  <c r="C1283" i="48" s="1"/>
  <c r="D1283" i="48" s="1"/>
  <c r="C1284" i="48" a="1"/>
  <c r="C1284" i="48" s="1"/>
  <c r="D1284" i="48" s="1"/>
  <c r="C1285" i="48" a="1"/>
  <c r="C1285" i="48" s="1"/>
  <c r="D1285" i="48" s="1"/>
  <c r="C1286" i="48" a="1"/>
  <c r="C1286" i="48" s="1"/>
  <c r="D1286" i="48" s="1"/>
  <c r="C1287" i="48" a="1"/>
  <c r="C1287" i="48" s="1"/>
  <c r="D1287" i="48" s="1"/>
  <c r="C1288" i="48" a="1"/>
  <c r="C1288" i="48" s="1"/>
  <c r="D1288" i="48" s="1"/>
  <c r="C1289" i="48" a="1"/>
  <c r="C1289" i="48" s="1"/>
  <c r="D1289" i="48" s="1"/>
  <c r="C1290" i="48" a="1"/>
  <c r="C1290" i="48" s="1"/>
  <c r="D1290" i="48" s="1"/>
  <c r="C1291" i="48" a="1"/>
  <c r="C1291" i="48" s="1"/>
  <c r="D1291" i="48" s="1"/>
  <c r="C1292" i="48" a="1"/>
  <c r="C1292" i="48" s="1"/>
  <c r="D1292" i="48" s="1"/>
  <c r="C1293" i="48" a="1"/>
  <c r="C1293" i="48" s="1"/>
  <c r="D1293" i="48" s="1"/>
  <c r="C1294" i="48" a="1"/>
  <c r="C1294" i="48" s="1"/>
  <c r="D1294" i="48" s="1"/>
  <c r="C1295" i="48" a="1"/>
  <c r="C1295" i="48" s="1"/>
  <c r="D1295" i="48" s="1"/>
  <c r="C1296" i="48" a="1"/>
  <c r="C1296" i="48" s="1"/>
  <c r="D1296" i="48" s="1"/>
  <c r="C1297" i="48" a="1"/>
  <c r="C1297" i="48" s="1"/>
  <c r="D1297" i="48" s="1"/>
  <c r="C1298" i="48" a="1"/>
  <c r="C1298" i="48" s="1"/>
  <c r="D1298" i="48" s="1"/>
  <c r="C1299" i="48" a="1"/>
  <c r="C1299" i="48" s="1"/>
  <c r="D1299" i="48" s="1"/>
  <c r="C638" i="48" a="1"/>
  <c r="C638" i="48" s="1"/>
  <c r="D638" i="48" s="1"/>
  <c r="C639" i="48" a="1"/>
  <c r="C639" i="48" s="1"/>
  <c r="D639" i="48" s="1"/>
  <c r="C640" i="48" a="1"/>
  <c r="C640" i="48" s="1"/>
  <c r="D640" i="48" s="1"/>
  <c r="C641" i="48" a="1"/>
  <c r="C641" i="48" s="1"/>
  <c r="D641" i="48" s="1"/>
  <c r="C642" i="48" a="1"/>
  <c r="C642" i="48" s="1"/>
  <c r="D642" i="48" s="1"/>
  <c r="C644" i="48" a="1"/>
  <c r="C644" i="48" s="1"/>
  <c r="D644" i="48" s="1"/>
  <c r="C645" i="48" a="1"/>
  <c r="C645" i="48" s="1"/>
  <c r="D645" i="48" s="1"/>
  <c r="C646" i="48" a="1"/>
  <c r="C646" i="48" s="1"/>
  <c r="D646" i="48" s="1"/>
  <c r="C647" i="48" a="1"/>
  <c r="C647" i="48" s="1"/>
  <c r="D647" i="48" s="1"/>
  <c r="C648" i="48" a="1"/>
  <c r="C648" i="48" s="1"/>
  <c r="D648" i="48" s="1"/>
  <c r="C649" i="48" a="1"/>
  <c r="C649" i="48" s="1"/>
  <c r="D649" i="48" s="1"/>
  <c r="C650" i="48" a="1"/>
  <c r="C650" i="48" s="1"/>
  <c r="D650" i="48" s="1"/>
  <c r="C1312" i="48" a="1"/>
  <c r="C1312" i="48" s="1"/>
  <c r="D1312" i="48" s="1"/>
  <c r="C1313" i="48" a="1"/>
  <c r="C1313" i="48" s="1"/>
  <c r="D1313" i="48" s="1"/>
  <c r="C1314" i="48" a="1"/>
  <c r="C1314" i="48" s="1"/>
  <c r="D1314" i="48" s="1"/>
  <c r="C651" i="48" a="1"/>
  <c r="C651" i="48" s="1"/>
  <c r="D651" i="48" s="1"/>
  <c r="C652" i="48" a="1"/>
  <c r="C652" i="48" s="1"/>
  <c r="D652" i="48" s="1"/>
  <c r="C1317" i="48" a="1"/>
  <c r="C1317" i="48" s="1"/>
  <c r="D1317" i="48" s="1"/>
  <c r="C1318" i="48" a="1"/>
  <c r="C1318" i="48" s="1"/>
  <c r="D1318" i="48" s="1"/>
  <c r="C1319" i="48" a="1"/>
  <c r="C1319" i="48" s="1"/>
  <c r="D1319" i="48" s="1"/>
  <c r="C1320" i="48" a="1"/>
  <c r="C1320" i="48" s="1"/>
  <c r="D1320" i="48" s="1"/>
  <c r="C1321" i="48" a="1"/>
  <c r="C1321" i="48" s="1"/>
  <c r="D1321" i="48" s="1"/>
  <c r="C1322" i="48" a="1"/>
  <c r="C1322" i="48" s="1"/>
  <c r="D1322" i="48" s="1"/>
  <c r="C653" i="48" a="1"/>
  <c r="C653" i="48" s="1"/>
  <c r="D653" i="48" s="1"/>
  <c r="C658" i="48" a="1"/>
  <c r="C658" i="48" s="1"/>
  <c r="D658" i="48" s="1"/>
  <c r="C1325" i="48" a="1"/>
  <c r="C1325" i="48" s="1"/>
  <c r="D1325" i="48" s="1"/>
  <c r="C1326" i="48" a="1"/>
  <c r="C1326" i="48" s="1"/>
  <c r="D1326" i="48" s="1"/>
  <c r="C1327" i="48" a="1"/>
  <c r="C1327" i="48" s="1"/>
  <c r="D1327" i="48" s="1"/>
  <c r="C1328" i="48" a="1"/>
  <c r="C1328" i="48" s="1"/>
  <c r="D1328" i="48" s="1"/>
  <c r="C659" i="48" a="1"/>
  <c r="C659" i="48" s="1"/>
  <c r="D659" i="48" s="1"/>
  <c r="C1330" i="48" a="1"/>
  <c r="C1330" i="48" s="1"/>
  <c r="D1330" i="48" s="1"/>
  <c r="C1331" i="48" a="1"/>
  <c r="C1331" i="48" s="1"/>
  <c r="D1331" i="48" s="1"/>
  <c r="C1332" i="48" a="1"/>
  <c r="C1332" i="48" s="1"/>
  <c r="D1332" i="48" s="1"/>
  <c r="C1333" i="48" a="1"/>
  <c r="C1333" i="48" s="1"/>
  <c r="D1333" i="48" s="1"/>
  <c r="C1334" i="48" a="1"/>
  <c r="C1334" i="48" s="1"/>
  <c r="D1334" i="48" s="1"/>
  <c r="C1335" i="48" a="1"/>
  <c r="C1335" i="48" s="1"/>
  <c r="D1335" i="48" s="1"/>
  <c r="C1336" i="48" a="1"/>
  <c r="C1336" i="48" s="1"/>
  <c r="D1336" i="48" s="1"/>
  <c r="C1337" i="48" a="1"/>
  <c r="C1337" i="48" s="1"/>
  <c r="D1337" i="48" s="1"/>
  <c r="C1338" i="48" a="1"/>
  <c r="C1338" i="48" s="1"/>
  <c r="D1338" i="48" s="1"/>
  <c r="C1339" i="48" a="1"/>
  <c r="C1339" i="48" s="1"/>
  <c r="D1339" i="48" s="1"/>
  <c r="C1340" i="48" a="1"/>
  <c r="C1340" i="48" s="1"/>
  <c r="D1340" i="48" s="1"/>
  <c r="C1341" i="48" a="1"/>
  <c r="C1341" i="48" s="1"/>
  <c r="D1341" i="48" s="1"/>
  <c r="C1342" i="48" a="1"/>
  <c r="C1342" i="48" s="1"/>
  <c r="D1342" i="48" s="1"/>
  <c r="C1343" i="48" a="1"/>
  <c r="C1343" i="48" s="1"/>
  <c r="D1343" i="48" s="1"/>
  <c r="C1344" i="48" a="1"/>
  <c r="C1344" i="48" s="1"/>
  <c r="D1344" i="48" s="1"/>
  <c r="C1345" i="48" a="1"/>
  <c r="C1345" i="48" s="1"/>
  <c r="D1345" i="48" s="1"/>
  <c r="C1346" i="48" a="1"/>
  <c r="C1346" i="48" s="1"/>
  <c r="D1346" i="48" s="1"/>
  <c r="C1347" i="48" a="1"/>
  <c r="C1347" i="48" s="1"/>
  <c r="D1347" i="48" s="1"/>
  <c r="C1348" i="48" a="1"/>
  <c r="C1348" i="48" s="1"/>
  <c r="D1348" i="48" s="1"/>
  <c r="C660" i="48" a="1"/>
  <c r="C660" i="48" s="1"/>
  <c r="D660" i="48" s="1"/>
  <c r="C661" i="48" a="1"/>
  <c r="C661" i="48" s="1"/>
  <c r="D661" i="48" s="1"/>
  <c r="C1351" i="48" a="1"/>
  <c r="C1351" i="48" s="1"/>
  <c r="D1351" i="48" s="1"/>
  <c r="C1352" i="48" a="1"/>
  <c r="C1352" i="48" s="1"/>
  <c r="D1352" i="48" s="1"/>
  <c r="C1353" i="48" a="1"/>
  <c r="C1353" i="48" s="1"/>
  <c r="D1353" i="48" s="1"/>
  <c r="C1354" i="48" a="1"/>
  <c r="C1354" i="48" s="1"/>
  <c r="D1354" i="48" s="1"/>
  <c r="C1355" i="48" a="1"/>
  <c r="C1355" i="48" s="1"/>
  <c r="D1355" i="48" s="1"/>
  <c r="C1356" i="48" a="1"/>
  <c r="C1356" i="48" s="1"/>
  <c r="D1356" i="48" s="1"/>
  <c r="C1357" i="48" a="1"/>
  <c r="C1357" i="48" s="1"/>
  <c r="D1357" i="48" s="1"/>
  <c r="C1358" i="48" a="1"/>
  <c r="C1358" i="48" s="1"/>
  <c r="D1358" i="48" s="1"/>
  <c r="C1359" i="48" a="1"/>
  <c r="C1359" i="48" s="1"/>
  <c r="D1359" i="48" s="1"/>
  <c r="C1360" i="48" a="1"/>
  <c r="C1360" i="48" s="1"/>
  <c r="D1360" i="48" s="1"/>
  <c r="C662" i="48" a="1"/>
  <c r="C662" i="48" s="1"/>
  <c r="D662" i="48" s="1"/>
  <c r="C663" i="48" a="1"/>
  <c r="C663" i="48" s="1"/>
  <c r="D663" i="48" s="1"/>
  <c r="C671" i="48" a="1"/>
  <c r="C671" i="48" s="1"/>
  <c r="D671" i="48" s="1"/>
  <c r="C672" i="48" a="1"/>
  <c r="C672" i="48" s="1"/>
  <c r="D672" i="48" s="1"/>
  <c r="C673" i="48" a="1"/>
  <c r="C673" i="48" s="1"/>
  <c r="D673" i="48" s="1"/>
  <c r="C674" i="48" a="1"/>
  <c r="C674" i="48" s="1"/>
  <c r="D674" i="48" s="1"/>
  <c r="C675" i="48" a="1"/>
  <c r="C675" i="48" s="1"/>
  <c r="D675" i="48" s="1"/>
  <c r="C676" i="48" a="1"/>
  <c r="C676" i="48" s="1"/>
  <c r="D676" i="48" s="1"/>
  <c r="C1369" i="48" a="1"/>
  <c r="C1369" i="48" s="1"/>
  <c r="D1369" i="48" s="1"/>
  <c r="C1370" i="48" a="1"/>
  <c r="C1370" i="48" s="1"/>
  <c r="D1370" i="48" s="1"/>
  <c r="C1371" i="48" a="1"/>
  <c r="C1371" i="48" s="1"/>
  <c r="D1371" i="48" s="1"/>
  <c r="C1372" i="48" a="1"/>
  <c r="C1372" i="48" s="1"/>
  <c r="D1372" i="48" s="1"/>
  <c r="C1373" i="48" a="1"/>
  <c r="C1373" i="48" s="1"/>
  <c r="D1373" i="48" s="1"/>
  <c r="C1374" i="48" a="1"/>
  <c r="C1374" i="48" s="1"/>
  <c r="D1374" i="48" s="1"/>
  <c r="C1375" i="48" a="1"/>
  <c r="C1375" i="48" s="1"/>
  <c r="D1375" i="48" s="1"/>
  <c r="C1376" i="48" a="1"/>
  <c r="C1376" i="48" s="1"/>
  <c r="D1376" i="48" s="1"/>
  <c r="C1377" i="48" a="1"/>
  <c r="C1377" i="48" s="1"/>
  <c r="D1377" i="48" s="1"/>
  <c r="C1378" i="48" a="1"/>
  <c r="C1378" i="48" s="1"/>
  <c r="D1378" i="48" s="1"/>
  <c r="C1379" i="48" a="1"/>
  <c r="C1379" i="48" s="1"/>
  <c r="D1379" i="48" s="1"/>
  <c r="C1380" i="48" a="1"/>
  <c r="C1380" i="48" s="1"/>
  <c r="D1380" i="48" s="1"/>
  <c r="C1381" i="48" a="1"/>
  <c r="C1381" i="48" s="1"/>
  <c r="D1381" i="48" s="1"/>
  <c r="C1382" i="48" a="1"/>
  <c r="C1382" i="48" s="1"/>
  <c r="D1382" i="48" s="1"/>
  <c r="C1383" i="48" a="1"/>
  <c r="C1383" i="48" s="1"/>
  <c r="D1383" i="48" s="1"/>
  <c r="C1384" i="48" a="1"/>
  <c r="C1384" i="48" s="1"/>
  <c r="D1384" i="48" s="1"/>
  <c r="C1385" i="48" a="1"/>
  <c r="C1385" i="48" s="1"/>
  <c r="D1385" i="48" s="1"/>
  <c r="C1386" i="48" a="1"/>
  <c r="C1386" i="48" s="1"/>
  <c r="D1386" i="48" s="1"/>
  <c r="C1387" i="48" a="1"/>
  <c r="C1387" i="48" s="1"/>
  <c r="D1387" i="48" s="1"/>
  <c r="C1388" i="48" a="1"/>
  <c r="C1388" i="48" s="1"/>
  <c r="D1388" i="48" s="1"/>
  <c r="C1389" i="48" a="1"/>
  <c r="C1389" i="48" s="1"/>
  <c r="D1389" i="48" s="1"/>
  <c r="C1390" i="48" a="1"/>
  <c r="C1390" i="48" s="1"/>
  <c r="D1390" i="48" s="1"/>
  <c r="C1391" i="48" a="1"/>
  <c r="C1391" i="48" s="1"/>
  <c r="D1391" i="48" s="1"/>
  <c r="C1392" i="48" a="1"/>
  <c r="C1392" i="48" s="1"/>
  <c r="D1392" i="48" s="1"/>
  <c r="C1393" i="48" a="1"/>
  <c r="C1393" i="48" s="1"/>
  <c r="D1393" i="48" s="1"/>
  <c r="C1394" i="48" a="1"/>
  <c r="C1394" i="48" s="1"/>
  <c r="D1394" i="48" s="1"/>
  <c r="C1395" i="48" a="1"/>
  <c r="C1395" i="48" s="1"/>
  <c r="D1395" i="48" s="1"/>
  <c r="C1396" i="48" a="1"/>
  <c r="C1396" i="48" s="1"/>
  <c r="D1396" i="48" s="1"/>
  <c r="C1397" i="48" a="1"/>
  <c r="C1397" i="48" s="1"/>
  <c r="D1397" i="48" s="1"/>
  <c r="C677" i="48" a="1"/>
  <c r="C677" i="48" s="1"/>
  <c r="D677" i="48" s="1"/>
  <c r="C678" i="48" a="1"/>
  <c r="C678" i="48" s="1"/>
  <c r="D678" i="48" s="1"/>
  <c r="C679" i="48" a="1"/>
  <c r="C679" i="48" s="1"/>
  <c r="D679" i="48" s="1"/>
  <c r="C680" i="48" a="1"/>
  <c r="C680" i="48" s="1"/>
  <c r="D680" i="48" s="1"/>
  <c r="C682" i="48" a="1"/>
  <c r="C682" i="48" s="1"/>
  <c r="D682" i="48" s="1"/>
  <c r="C687" i="48" a="1"/>
  <c r="C687" i="48" s="1"/>
  <c r="D687" i="48" s="1"/>
  <c r="C688" i="48" a="1"/>
  <c r="C688" i="48" s="1"/>
  <c r="D688" i="48" s="1"/>
  <c r="C698" i="48" a="1"/>
  <c r="C698" i="48" s="1"/>
  <c r="D698" i="48" s="1"/>
  <c r="C699" i="48" a="1"/>
  <c r="C699" i="48" s="1"/>
  <c r="D699" i="48" s="1"/>
  <c r="C703" i="48" a="1"/>
  <c r="C703" i="48" s="1"/>
  <c r="D703" i="48" s="1"/>
  <c r="C704" i="48" a="1"/>
  <c r="C704" i="48" s="1"/>
  <c r="D704" i="48" s="1"/>
  <c r="C712" i="48" a="1"/>
  <c r="C712" i="48" s="1"/>
  <c r="D712" i="48" s="1"/>
  <c r="C713" i="48" a="1"/>
  <c r="C713" i="48" s="1"/>
  <c r="D713" i="48" s="1"/>
  <c r="C732" i="48" a="1"/>
  <c r="C732" i="48" s="1"/>
  <c r="D732" i="48" s="1"/>
  <c r="C1412" i="48" a="1"/>
  <c r="C1412" i="48" s="1"/>
  <c r="D1412" i="48" s="1"/>
  <c r="C1413" i="48" a="1"/>
  <c r="C1413" i="48" s="1"/>
  <c r="D1413" i="48" s="1"/>
  <c r="C1414" i="48" a="1"/>
  <c r="C1414" i="48" s="1"/>
  <c r="D1414" i="48" s="1"/>
  <c r="C1415" i="48" a="1"/>
  <c r="C1415" i="48" s="1"/>
  <c r="D1415" i="48" s="1"/>
  <c r="C1416" i="48" a="1"/>
  <c r="C1416" i="48" s="1"/>
  <c r="D1416" i="48" s="1"/>
  <c r="C1417" i="48" a="1"/>
  <c r="C1417" i="48" s="1"/>
  <c r="D1417" i="48" s="1"/>
  <c r="C1418" i="48" a="1"/>
  <c r="C1418" i="48" s="1"/>
  <c r="D1418" i="48" s="1"/>
  <c r="C1419" i="48" a="1"/>
  <c r="C1419" i="48" s="1"/>
  <c r="D1419" i="48" s="1"/>
  <c r="C1420" i="48" a="1"/>
  <c r="C1420" i="48" s="1"/>
  <c r="D1420" i="48" s="1"/>
  <c r="C1421" i="48" a="1"/>
  <c r="C1421" i="48" s="1"/>
  <c r="D1421" i="48" s="1"/>
  <c r="C1422" i="48" a="1"/>
  <c r="C1422" i="48" s="1"/>
  <c r="D1422" i="48" s="1"/>
  <c r="C1423" i="48" a="1"/>
  <c r="C1423" i="48" s="1"/>
  <c r="D1423" i="48" s="1"/>
  <c r="C1424" i="48" a="1"/>
  <c r="C1424" i="48" s="1"/>
  <c r="D1424" i="48" s="1"/>
  <c r="C1425" i="48" a="1"/>
  <c r="C1425" i="48" s="1"/>
  <c r="D1425" i="48" s="1"/>
  <c r="C1426" i="48" a="1"/>
  <c r="C1426" i="48" s="1"/>
  <c r="D1426" i="48" s="1"/>
  <c r="C1427" i="48" a="1"/>
  <c r="C1427" i="48" s="1"/>
  <c r="D1427" i="48" s="1"/>
  <c r="C1428" i="48" a="1"/>
  <c r="C1428" i="48" s="1"/>
  <c r="D1428" i="48" s="1"/>
  <c r="C1429" i="48" a="1"/>
  <c r="C1429" i="48" s="1"/>
  <c r="D1429" i="48" s="1"/>
  <c r="C1430" i="48" a="1"/>
  <c r="C1430" i="48" s="1"/>
  <c r="D1430" i="48" s="1"/>
  <c r="C1431" i="48" a="1"/>
  <c r="C1431" i="48" s="1"/>
  <c r="D1431" i="48" s="1"/>
  <c r="C1432" i="48" a="1"/>
  <c r="C1432" i="48" s="1"/>
  <c r="D1432" i="48" s="1"/>
  <c r="C1433" i="48" a="1"/>
  <c r="C1433" i="48" s="1"/>
  <c r="D1433" i="48" s="1"/>
  <c r="C1434" i="48" a="1"/>
  <c r="C1434" i="48" s="1"/>
  <c r="D1434" i="48" s="1"/>
  <c r="C1435" i="48" a="1"/>
  <c r="C1435" i="48" s="1"/>
  <c r="D1435" i="48" s="1"/>
  <c r="C1436" i="48" a="1"/>
  <c r="C1436" i="48" s="1"/>
  <c r="D1436" i="48" s="1"/>
  <c r="C1437" i="48" a="1"/>
  <c r="C1437" i="48" s="1"/>
  <c r="D1437" i="48" s="1"/>
  <c r="C1438" i="48" a="1"/>
  <c r="C1438" i="48" s="1"/>
  <c r="D1438" i="48" s="1"/>
  <c r="C1439" i="48" a="1"/>
  <c r="C1439" i="48" s="1"/>
  <c r="D1439" i="48" s="1"/>
  <c r="C1440" i="48" a="1"/>
  <c r="C1440" i="48" s="1"/>
  <c r="D1440" i="48" s="1"/>
  <c r="C1441" i="48" a="1"/>
  <c r="C1441" i="48" s="1"/>
  <c r="D1441" i="48" s="1"/>
  <c r="C1442" i="48" a="1"/>
  <c r="C1442" i="48" s="1"/>
  <c r="D1442" i="48" s="1"/>
  <c r="C1443" i="48" a="1"/>
  <c r="C1443" i="48" s="1"/>
  <c r="D1443" i="48" s="1"/>
  <c r="C1444" i="48" a="1"/>
  <c r="C1444" i="48" s="1"/>
  <c r="D1444" i="48" s="1"/>
  <c r="C1445" i="48" a="1"/>
  <c r="C1445" i="48" s="1"/>
  <c r="D1445" i="48" s="1"/>
  <c r="C1446" i="48" a="1"/>
  <c r="C1446" i="48" s="1"/>
  <c r="D1446" i="48" s="1"/>
  <c r="C1447" i="48" a="1"/>
  <c r="C1447" i="48" s="1"/>
  <c r="D1447" i="48" s="1"/>
  <c r="C1448" i="48" a="1"/>
  <c r="C1448" i="48" s="1"/>
  <c r="D1448" i="48" s="1"/>
  <c r="C1449" i="48" a="1"/>
  <c r="C1449" i="48" s="1"/>
  <c r="D1449" i="48" s="1"/>
  <c r="C1450" i="48" a="1"/>
  <c r="C1450" i="48" s="1"/>
  <c r="D1450" i="48" s="1"/>
  <c r="C1451" i="48" a="1"/>
  <c r="C1451" i="48" s="1"/>
  <c r="D1451" i="48" s="1"/>
  <c r="C1452" i="48" a="1"/>
  <c r="C1452" i="48" s="1"/>
  <c r="D1452" i="48" s="1"/>
  <c r="C1453" i="48" a="1"/>
  <c r="C1453" i="48" s="1"/>
  <c r="D1453" i="48" s="1"/>
  <c r="C1454" i="48" a="1"/>
  <c r="C1454" i="48" s="1"/>
  <c r="D1454" i="48" s="1"/>
  <c r="C1455" i="48" a="1"/>
  <c r="C1455" i="48" s="1"/>
  <c r="D1455" i="48" s="1"/>
  <c r="C1456" i="48" a="1"/>
  <c r="C1456" i="48" s="1"/>
  <c r="D1456" i="48" s="1"/>
  <c r="C1457" i="48" a="1"/>
  <c r="C1457" i="48" s="1"/>
  <c r="D1457" i="48" s="1"/>
  <c r="C1458" i="48" a="1"/>
  <c r="C1458" i="48" s="1"/>
  <c r="D1458" i="48" s="1"/>
  <c r="C1459" i="48" a="1"/>
  <c r="C1459" i="48" s="1"/>
  <c r="D1459" i="48" s="1"/>
  <c r="C1460" i="48" a="1"/>
  <c r="C1460" i="48" s="1"/>
  <c r="D1460" i="48" s="1"/>
  <c r="C1461" i="48" a="1"/>
  <c r="C1461" i="48" s="1"/>
  <c r="D1461" i="48" s="1"/>
  <c r="C1462" i="48" a="1"/>
  <c r="C1462" i="48" s="1"/>
  <c r="D1462" i="48" s="1"/>
  <c r="C1463" i="48" a="1"/>
  <c r="C1463" i="48" s="1"/>
  <c r="D1463" i="48" s="1"/>
  <c r="C1464" i="48" a="1"/>
  <c r="C1464" i="48" s="1"/>
  <c r="D1464" i="48" s="1"/>
  <c r="C1465" i="48" a="1"/>
  <c r="C1465" i="48" s="1"/>
  <c r="D1465" i="48" s="1"/>
  <c r="C1466" i="48" a="1"/>
  <c r="C1466" i="48" s="1"/>
  <c r="D1466" i="48" s="1"/>
  <c r="C1467" i="48" a="1"/>
  <c r="C1467" i="48" s="1"/>
  <c r="D1467" i="48" s="1"/>
  <c r="C1468" i="48" a="1"/>
  <c r="C1468" i="48" s="1"/>
  <c r="D1468" i="48" s="1"/>
  <c r="C1469" i="48" a="1"/>
  <c r="C1469" i="48" s="1"/>
  <c r="D1469" i="48" s="1"/>
  <c r="C1470" i="48" a="1"/>
  <c r="C1470" i="48" s="1"/>
  <c r="D1470" i="48" s="1"/>
  <c r="C1471" i="48" a="1"/>
  <c r="C1471" i="48" s="1"/>
  <c r="D1471" i="48" s="1"/>
  <c r="C1472" i="48" a="1"/>
  <c r="C1472" i="48" s="1"/>
  <c r="D1472" i="48" s="1"/>
  <c r="C1473" i="48" a="1"/>
  <c r="C1473" i="48" s="1"/>
  <c r="D1473" i="48" s="1"/>
  <c r="C1474" i="48" a="1"/>
  <c r="C1474" i="48" s="1"/>
  <c r="D1474" i="48" s="1"/>
  <c r="C1475" i="48" a="1"/>
  <c r="C1475" i="48" s="1"/>
  <c r="D1475" i="48" s="1"/>
  <c r="C1476" i="48" a="1"/>
  <c r="C1476" i="48" s="1"/>
  <c r="D1476" i="48" s="1"/>
  <c r="C1477" i="48" a="1"/>
  <c r="C1477" i="48" s="1"/>
  <c r="D1477" i="48" s="1"/>
  <c r="C1478" i="48" a="1"/>
  <c r="C1478" i="48" s="1"/>
  <c r="D1478" i="48" s="1"/>
  <c r="C1479" i="48" a="1"/>
  <c r="C1479" i="48" s="1"/>
  <c r="D1479" i="48" s="1"/>
  <c r="C1480" i="48" a="1"/>
  <c r="C1480" i="48" s="1"/>
  <c r="D1480" i="48" s="1"/>
  <c r="C1481" i="48" a="1"/>
  <c r="C1481" i="48" s="1"/>
  <c r="D1481" i="48" s="1"/>
  <c r="C1482" i="48" a="1"/>
  <c r="C1482" i="48" s="1"/>
  <c r="D1482" i="48" s="1"/>
  <c r="C1483" i="48" a="1"/>
  <c r="C1483" i="48" s="1"/>
  <c r="D1483" i="48" s="1"/>
  <c r="C1484" i="48" a="1"/>
  <c r="C1484" i="48" s="1"/>
  <c r="D1484" i="48" s="1"/>
  <c r="C1485" i="48" a="1"/>
  <c r="C1485" i="48" s="1"/>
  <c r="D1485" i="48" s="1"/>
  <c r="C1486" i="48" a="1"/>
  <c r="C1486" i="48" s="1"/>
  <c r="D1486" i="48" s="1"/>
  <c r="C1487" i="48" a="1"/>
  <c r="C1487" i="48" s="1"/>
  <c r="D1487" i="48" s="1"/>
  <c r="C1488" i="48" a="1"/>
  <c r="C1488" i="48" s="1"/>
  <c r="D1488" i="48" s="1"/>
  <c r="C1489" i="48" a="1"/>
  <c r="C1489" i="48" s="1"/>
  <c r="D1489" i="48" s="1"/>
  <c r="C1490" i="48" a="1"/>
  <c r="C1490" i="48" s="1"/>
  <c r="D1490" i="48" s="1"/>
  <c r="C1491" i="48" a="1"/>
  <c r="C1491" i="48" s="1"/>
  <c r="D1491" i="48" s="1"/>
  <c r="C1492" i="48" a="1"/>
  <c r="C1492" i="48" s="1"/>
  <c r="D1492" i="48" s="1"/>
  <c r="C1493" i="48" a="1"/>
  <c r="C1493" i="48" s="1"/>
  <c r="D1493" i="48" s="1"/>
  <c r="C1494" i="48" a="1"/>
  <c r="C1494" i="48" s="1"/>
  <c r="D1494" i="48" s="1"/>
  <c r="C1495" i="48" a="1"/>
  <c r="C1495" i="48" s="1"/>
  <c r="D1495" i="48" s="1"/>
  <c r="C8" i="48" a="1"/>
  <c r="C8" i="48" s="1"/>
  <c r="D8" i="48" s="1"/>
  <c r="BH736" i="48" a="1"/>
  <c r="BH736" i="48" s="1"/>
  <c r="BI736" i="48" s="1"/>
  <c r="BF736" i="48" a="1"/>
  <c r="BF736" i="48" s="1"/>
  <c r="BE736" i="48"/>
  <c r="BD736" i="48" a="1"/>
  <c r="BD736" i="48" s="1"/>
  <c r="BC736" i="48"/>
  <c r="AV736" i="48" a="1"/>
  <c r="AV736" i="48" s="1"/>
  <c r="AW736" i="48" s="1"/>
  <c r="AS736" i="48" a="1"/>
  <c r="AS736" i="48" s="1"/>
  <c r="AT736" i="48" s="1"/>
  <c r="AP736" i="48" a="1"/>
  <c r="AP736" i="48" s="1"/>
  <c r="AQ736" i="48" s="1"/>
  <c r="AI736" i="48" a="1"/>
  <c r="AI736" i="48" s="1"/>
  <c r="AH736" i="48"/>
  <c r="AG736" i="48" a="1"/>
  <c r="AG736" i="48" s="1"/>
  <c r="AF736" i="48"/>
  <c r="AA736" i="48" a="1"/>
  <c r="AA736" i="48" s="1"/>
  <c r="AB736" i="48" s="1"/>
  <c r="X736" i="48" a="1"/>
  <c r="X736" i="48" s="1"/>
  <c r="K736" i="48"/>
  <c r="BH735" i="48" a="1"/>
  <c r="BH735" i="48" s="1"/>
  <c r="BI735" i="48" s="1"/>
  <c r="BF735" i="48" a="1"/>
  <c r="BF735" i="48" s="1"/>
  <c r="BE735" i="48"/>
  <c r="BD735" i="48" a="1"/>
  <c r="BD735" i="48" s="1"/>
  <c r="BC735" i="48"/>
  <c r="AV735" i="48" a="1"/>
  <c r="AV735" i="48" s="1"/>
  <c r="AW735" i="48" s="1"/>
  <c r="AS735" i="48" a="1"/>
  <c r="AS735" i="48" s="1"/>
  <c r="AT735" i="48" s="1"/>
  <c r="AP735" i="48" a="1"/>
  <c r="AP735" i="48" s="1"/>
  <c r="AQ735" i="48" s="1"/>
  <c r="AI735" i="48" a="1"/>
  <c r="AI735" i="48" s="1"/>
  <c r="AH735" i="48"/>
  <c r="AG735" i="48" a="1"/>
  <c r="AG735" i="48" s="1"/>
  <c r="AF735" i="48"/>
  <c r="AA735" i="48" a="1"/>
  <c r="AA735" i="48" s="1"/>
  <c r="AB735" i="48" s="1"/>
  <c r="X735" i="48" a="1"/>
  <c r="X735" i="48" s="1"/>
  <c r="K735" i="48"/>
  <c r="BH1541" i="48" a="1"/>
  <c r="BH1541" i="48" s="1"/>
  <c r="BI1541" i="48" s="1"/>
  <c r="BF1541" i="48" a="1"/>
  <c r="BF1541" i="48" s="1"/>
  <c r="BE1541" i="48"/>
  <c r="BD1541" i="48" a="1"/>
  <c r="BD1541" i="48" s="1"/>
  <c r="BC1541" i="48"/>
  <c r="AV1541" i="48" a="1"/>
  <c r="AV1541" i="48" s="1"/>
  <c r="AW1541" i="48" s="1"/>
  <c r="AS1541" i="48" a="1"/>
  <c r="AS1541" i="48" s="1"/>
  <c r="AT1541" i="48" s="1"/>
  <c r="AP1541" i="48" a="1"/>
  <c r="AP1541" i="48" s="1"/>
  <c r="AQ1541" i="48" s="1"/>
  <c r="AI1541" i="48" a="1"/>
  <c r="AI1541" i="48" s="1"/>
  <c r="AH1541" i="48"/>
  <c r="AG1541" i="48" a="1"/>
  <c r="AG1541" i="48" s="1"/>
  <c r="AF1541" i="48"/>
  <c r="AA1541" i="48" a="1"/>
  <c r="AA1541" i="48" s="1"/>
  <c r="AB1541" i="48" s="1"/>
  <c r="X1541" i="48" a="1"/>
  <c r="X1541" i="48" s="1"/>
  <c r="K1541" i="48"/>
  <c r="BH1540" i="48" a="1"/>
  <c r="BH1540" i="48" s="1"/>
  <c r="BI1540" i="48" s="1"/>
  <c r="BF1540" i="48" a="1"/>
  <c r="BF1540" i="48" s="1"/>
  <c r="BE1540" i="48"/>
  <c r="BD1540" i="48" a="1"/>
  <c r="BD1540" i="48" s="1"/>
  <c r="BC1540" i="48"/>
  <c r="AV1540" i="48" a="1"/>
  <c r="AV1540" i="48" s="1"/>
  <c r="AW1540" i="48" s="1"/>
  <c r="AS1540" i="48" a="1"/>
  <c r="AS1540" i="48" s="1"/>
  <c r="AT1540" i="48" s="1"/>
  <c r="AP1540" i="48" a="1"/>
  <c r="AP1540" i="48" s="1"/>
  <c r="AQ1540" i="48" s="1"/>
  <c r="AI1540" i="48" a="1"/>
  <c r="AI1540" i="48" s="1"/>
  <c r="AH1540" i="48"/>
  <c r="AG1540" i="48" a="1"/>
  <c r="AG1540" i="48" s="1"/>
  <c r="AF1540" i="48"/>
  <c r="AA1540" i="48" a="1"/>
  <c r="AA1540" i="48" s="1"/>
  <c r="AB1540" i="48" s="1"/>
  <c r="X1540" i="48" a="1"/>
  <c r="X1540" i="48" s="1"/>
  <c r="K1540" i="48"/>
  <c r="BH1539" i="48" a="1"/>
  <c r="BH1539" i="48" s="1"/>
  <c r="BI1539" i="48" s="1"/>
  <c r="BF1539" i="48" a="1"/>
  <c r="BF1539" i="48" s="1"/>
  <c r="BE1539" i="48"/>
  <c r="BD1539" i="48" a="1"/>
  <c r="BD1539" i="48" s="1"/>
  <c r="BC1539" i="48"/>
  <c r="AV1539" i="48" a="1"/>
  <c r="AV1539" i="48" s="1"/>
  <c r="AW1539" i="48" s="1"/>
  <c r="AS1539" i="48" a="1"/>
  <c r="AS1539" i="48" s="1"/>
  <c r="AT1539" i="48" s="1"/>
  <c r="AP1539" i="48" a="1"/>
  <c r="AP1539" i="48" s="1"/>
  <c r="AQ1539" i="48" s="1"/>
  <c r="AI1539" i="48" a="1"/>
  <c r="AI1539" i="48" s="1"/>
  <c r="AH1539" i="48"/>
  <c r="AG1539" i="48" a="1"/>
  <c r="AG1539" i="48" s="1"/>
  <c r="AF1539" i="48"/>
  <c r="AA1539" i="48" a="1"/>
  <c r="AA1539" i="48" s="1"/>
  <c r="AB1539" i="48" s="1"/>
  <c r="X1539" i="48" a="1"/>
  <c r="X1539" i="48" s="1"/>
  <c r="K1539" i="48"/>
  <c r="BH1538" i="48" a="1"/>
  <c r="BH1538" i="48" s="1"/>
  <c r="BI1538" i="48" s="1"/>
  <c r="BF1538" i="48" a="1"/>
  <c r="BF1538" i="48" s="1"/>
  <c r="BE1538" i="48"/>
  <c r="BD1538" i="48" a="1"/>
  <c r="BD1538" i="48" s="1"/>
  <c r="BC1538" i="48"/>
  <c r="AV1538" i="48" a="1"/>
  <c r="AV1538" i="48" s="1"/>
  <c r="AW1538" i="48" s="1"/>
  <c r="AS1538" i="48" a="1"/>
  <c r="AS1538" i="48" s="1"/>
  <c r="AT1538" i="48" s="1"/>
  <c r="AP1538" i="48" a="1"/>
  <c r="AP1538" i="48" s="1"/>
  <c r="AQ1538" i="48" s="1"/>
  <c r="AI1538" i="48" a="1"/>
  <c r="AI1538" i="48" s="1"/>
  <c r="AH1538" i="48"/>
  <c r="AG1538" i="48" a="1"/>
  <c r="AG1538" i="48" s="1"/>
  <c r="AF1538" i="48"/>
  <c r="AA1538" i="48" a="1"/>
  <c r="AA1538" i="48" s="1"/>
  <c r="AB1538" i="48" s="1"/>
  <c r="X1538" i="48" a="1"/>
  <c r="X1538" i="48" s="1"/>
  <c r="K1538" i="48"/>
  <c r="BH1537" i="48" a="1"/>
  <c r="BH1537" i="48" s="1"/>
  <c r="BI1537" i="48" s="1"/>
  <c r="BF1537" i="48" a="1"/>
  <c r="BF1537" i="48" s="1"/>
  <c r="BE1537" i="48"/>
  <c r="BD1537" i="48" a="1"/>
  <c r="BD1537" i="48" s="1"/>
  <c r="BC1537" i="48"/>
  <c r="AV1537" i="48" a="1"/>
  <c r="AV1537" i="48" s="1"/>
  <c r="AW1537" i="48" s="1"/>
  <c r="AS1537" i="48" a="1"/>
  <c r="AS1537" i="48" s="1"/>
  <c r="AT1537" i="48" s="1"/>
  <c r="AP1537" i="48" a="1"/>
  <c r="AP1537" i="48" s="1"/>
  <c r="AQ1537" i="48" s="1"/>
  <c r="AI1537" i="48" a="1"/>
  <c r="AI1537" i="48" s="1"/>
  <c r="AH1537" i="48"/>
  <c r="AG1537" i="48" a="1"/>
  <c r="AG1537" i="48" s="1"/>
  <c r="AF1537" i="48"/>
  <c r="AA1537" i="48" a="1"/>
  <c r="AA1537" i="48" s="1"/>
  <c r="AB1537" i="48" s="1"/>
  <c r="X1537" i="48" a="1"/>
  <c r="X1537" i="48" s="1"/>
  <c r="K1537" i="48"/>
  <c r="BH1536" i="48" a="1"/>
  <c r="BH1536" i="48" s="1"/>
  <c r="BI1536" i="48" s="1"/>
  <c r="BF1536" i="48" a="1"/>
  <c r="BF1536" i="48" s="1"/>
  <c r="BE1536" i="48"/>
  <c r="BD1536" i="48" a="1"/>
  <c r="BD1536" i="48" s="1"/>
  <c r="BC1536" i="48"/>
  <c r="AV1536" i="48" a="1"/>
  <c r="AV1536" i="48" s="1"/>
  <c r="AW1536" i="48" s="1"/>
  <c r="AS1536" i="48" a="1"/>
  <c r="AS1536" i="48" s="1"/>
  <c r="AT1536" i="48" s="1"/>
  <c r="AP1536" i="48" a="1"/>
  <c r="AP1536" i="48" s="1"/>
  <c r="AQ1536" i="48" s="1"/>
  <c r="AI1536" i="48" a="1"/>
  <c r="AI1536" i="48" s="1"/>
  <c r="AH1536" i="48"/>
  <c r="AG1536" i="48" a="1"/>
  <c r="AG1536" i="48" s="1"/>
  <c r="AF1536" i="48"/>
  <c r="AA1536" i="48" a="1"/>
  <c r="AA1536" i="48" s="1"/>
  <c r="AB1536" i="48" s="1"/>
  <c r="X1536" i="48" a="1"/>
  <c r="X1536" i="48" s="1"/>
  <c r="K1536" i="48"/>
  <c r="BH1535" i="48" a="1"/>
  <c r="BH1535" i="48" s="1"/>
  <c r="BI1535" i="48" s="1"/>
  <c r="BF1535" i="48" a="1"/>
  <c r="BF1535" i="48" s="1"/>
  <c r="BE1535" i="48"/>
  <c r="BD1535" i="48" a="1"/>
  <c r="BD1535" i="48" s="1"/>
  <c r="BC1535" i="48"/>
  <c r="AV1535" i="48" a="1"/>
  <c r="AV1535" i="48" s="1"/>
  <c r="AW1535" i="48" s="1"/>
  <c r="AS1535" i="48" a="1"/>
  <c r="AS1535" i="48" s="1"/>
  <c r="AT1535" i="48" s="1"/>
  <c r="AP1535" i="48" a="1"/>
  <c r="AP1535" i="48" s="1"/>
  <c r="AQ1535" i="48" s="1"/>
  <c r="AI1535" i="48" a="1"/>
  <c r="AI1535" i="48" s="1"/>
  <c r="AH1535" i="48"/>
  <c r="AG1535" i="48" a="1"/>
  <c r="AG1535" i="48" s="1"/>
  <c r="AF1535" i="48"/>
  <c r="AA1535" i="48" a="1"/>
  <c r="AA1535" i="48" s="1"/>
  <c r="AB1535" i="48" s="1"/>
  <c r="X1535" i="48" a="1"/>
  <c r="X1535" i="48" s="1"/>
  <c r="K1535" i="48"/>
  <c r="BH1534" i="48" a="1"/>
  <c r="BH1534" i="48" s="1"/>
  <c r="BI1534" i="48" s="1"/>
  <c r="BF1534" i="48" a="1"/>
  <c r="BF1534" i="48" s="1"/>
  <c r="BE1534" i="48"/>
  <c r="BD1534" i="48" a="1"/>
  <c r="BD1534" i="48" s="1"/>
  <c r="BC1534" i="48"/>
  <c r="AV1534" i="48" a="1"/>
  <c r="AV1534" i="48" s="1"/>
  <c r="AW1534" i="48" s="1"/>
  <c r="AS1534" i="48" a="1"/>
  <c r="AS1534" i="48" s="1"/>
  <c r="AT1534" i="48" s="1"/>
  <c r="AP1534" i="48" a="1"/>
  <c r="AP1534" i="48" s="1"/>
  <c r="AQ1534" i="48" s="1"/>
  <c r="AI1534" i="48" a="1"/>
  <c r="AI1534" i="48" s="1"/>
  <c r="AH1534" i="48"/>
  <c r="AG1534" i="48" a="1"/>
  <c r="AG1534" i="48" s="1"/>
  <c r="AF1534" i="48"/>
  <c r="AA1534" i="48" a="1"/>
  <c r="AA1534" i="48" s="1"/>
  <c r="AB1534" i="48" s="1"/>
  <c r="X1534" i="48" a="1"/>
  <c r="X1534" i="48" s="1"/>
  <c r="K1534" i="48"/>
  <c r="BH1533" i="48" a="1"/>
  <c r="BH1533" i="48" s="1"/>
  <c r="BI1533" i="48" s="1"/>
  <c r="BF1533" i="48" a="1"/>
  <c r="BF1533" i="48" s="1"/>
  <c r="BE1533" i="48"/>
  <c r="BD1533" i="48" a="1"/>
  <c r="BD1533" i="48" s="1"/>
  <c r="BC1533" i="48"/>
  <c r="AV1533" i="48" a="1"/>
  <c r="AV1533" i="48" s="1"/>
  <c r="AW1533" i="48" s="1"/>
  <c r="AS1533" i="48" a="1"/>
  <c r="AS1533" i="48" s="1"/>
  <c r="AT1533" i="48" s="1"/>
  <c r="AP1533" i="48" a="1"/>
  <c r="AP1533" i="48" s="1"/>
  <c r="AQ1533" i="48" s="1"/>
  <c r="AI1533" i="48" a="1"/>
  <c r="AI1533" i="48" s="1"/>
  <c r="AH1533" i="48"/>
  <c r="AG1533" i="48" a="1"/>
  <c r="AG1533" i="48" s="1"/>
  <c r="AF1533" i="48"/>
  <c r="AA1533" i="48" a="1"/>
  <c r="AA1533" i="48" s="1"/>
  <c r="AB1533" i="48" s="1"/>
  <c r="X1533" i="48" a="1"/>
  <c r="X1533" i="48" s="1"/>
  <c r="K1533" i="48"/>
  <c r="BH1532" i="48" a="1"/>
  <c r="BH1532" i="48" s="1"/>
  <c r="BI1532" i="48" s="1"/>
  <c r="BF1532" i="48" a="1"/>
  <c r="BF1532" i="48" s="1"/>
  <c r="BE1532" i="48"/>
  <c r="BD1532" i="48" a="1"/>
  <c r="BD1532" i="48" s="1"/>
  <c r="BC1532" i="48"/>
  <c r="AV1532" i="48" a="1"/>
  <c r="AV1532" i="48" s="1"/>
  <c r="AW1532" i="48" s="1"/>
  <c r="AS1532" i="48" a="1"/>
  <c r="AS1532" i="48" s="1"/>
  <c r="AT1532" i="48" s="1"/>
  <c r="AP1532" i="48" a="1"/>
  <c r="AP1532" i="48" s="1"/>
  <c r="AQ1532" i="48" s="1"/>
  <c r="AI1532" i="48" a="1"/>
  <c r="AI1532" i="48" s="1"/>
  <c r="AH1532" i="48"/>
  <c r="AG1532" i="48" a="1"/>
  <c r="AG1532" i="48" s="1"/>
  <c r="AF1532" i="48"/>
  <c r="AA1532" i="48" a="1"/>
  <c r="AA1532" i="48" s="1"/>
  <c r="AB1532" i="48" s="1"/>
  <c r="X1532" i="48" a="1"/>
  <c r="X1532" i="48" s="1"/>
  <c r="K1532" i="48"/>
  <c r="BH1531" i="48" a="1"/>
  <c r="BH1531" i="48" s="1"/>
  <c r="BI1531" i="48" s="1"/>
  <c r="BF1531" i="48" a="1"/>
  <c r="BF1531" i="48" s="1"/>
  <c r="BE1531" i="48"/>
  <c r="BD1531" i="48" a="1"/>
  <c r="BD1531" i="48" s="1"/>
  <c r="BC1531" i="48"/>
  <c r="AV1531" i="48" a="1"/>
  <c r="AV1531" i="48" s="1"/>
  <c r="AW1531" i="48" s="1"/>
  <c r="AS1531" i="48" a="1"/>
  <c r="AS1531" i="48" s="1"/>
  <c r="AT1531" i="48" s="1"/>
  <c r="AP1531" i="48" a="1"/>
  <c r="AP1531" i="48" s="1"/>
  <c r="AQ1531" i="48" s="1"/>
  <c r="AI1531" i="48" a="1"/>
  <c r="AI1531" i="48" s="1"/>
  <c r="AH1531" i="48"/>
  <c r="AG1531" i="48" a="1"/>
  <c r="AG1531" i="48" s="1"/>
  <c r="AF1531" i="48"/>
  <c r="AA1531" i="48" a="1"/>
  <c r="AA1531" i="48" s="1"/>
  <c r="AB1531" i="48" s="1"/>
  <c r="X1531" i="48" a="1"/>
  <c r="X1531" i="48" s="1"/>
  <c r="K1531" i="48"/>
  <c r="BH1530" i="48" a="1"/>
  <c r="BH1530" i="48" s="1"/>
  <c r="BI1530" i="48" s="1"/>
  <c r="BF1530" i="48" a="1"/>
  <c r="BF1530" i="48" s="1"/>
  <c r="BE1530" i="48"/>
  <c r="BD1530" i="48" a="1"/>
  <c r="BD1530" i="48" s="1"/>
  <c r="BC1530" i="48"/>
  <c r="AV1530" i="48" a="1"/>
  <c r="AV1530" i="48" s="1"/>
  <c r="AW1530" i="48" s="1"/>
  <c r="AS1530" i="48" a="1"/>
  <c r="AS1530" i="48" s="1"/>
  <c r="AT1530" i="48" s="1"/>
  <c r="AP1530" i="48" a="1"/>
  <c r="AP1530" i="48" s="1"/>
  <c r="AQ1530" i="48" s="1"/>
  <c r="AI1530" i="48" a="1"/>
  <c r="AI1530" i="48" s="1"/>
  <c r="AH1530" i="48"/>
  <c r="AG1530" i="48" a="1"/>
  <c r="AG1530" i="48" s="1"/>
  <c r="AF1530" i="48"/>
  <c r="AA1530" i="48" a="1"/>
  <c r="AA1530" i="48" s="1"/>
  <c r="AB1530" i="48" s="1"/>
  <c r="X1530" i="48" a="1"/>
  <c r="X1530" i="48" s="1"/>
  <c r="K1530" i="48"/>
  <c r="BH1529" i="48" a="1"/>
  <c r="BH1529" i="48" s="1"/>
  <c r="BI1529" i="48" s="1"/>
  <c r="BF1529" i="48" a="1"/>
  <c r="BF1529" i="48" s="1"/>
  <c r="BE1529" i="48"/>
  <c r="BD1529" i="48" a="1"/>
  <c r="BD1529" i="48" s="1"/>
  <c r="BC1529" i="48"/>
  <c r="AV1529" i="48" a="1"/>
  <c r="AV1529" i="48" s="1"/>
  <c r="AW1529" i="48" s="1"/>
  <c r="AS1529" i="48" a="1"/>
  <c r="AS1529" i="48" s="1"/>
  <c r="AT1529" i="48" s="1"/>
  <c r="AP1529" i="48" a="1"/>
  <c r="AP1529" i="48" s="1"/>
  <c r="AQ1529" i="48" s="1"/>
  <c r="AI1529" i="48" a="1"/>
  <c r="AI1529" i="48" s="1"/>
  <c r="AH1529" i="48"/>
  <c r="AG1529" i="48" a="1"/>
  <c r="AG1529" i="48" s="1"/>
  <c r="AF1529" i="48"/>
  <c r="AA1529" i="48" a="1"/>
  <c r="AA1529" i="48" s="1"/>
  <c r="AB1529" i="48" s="1"/>
  <c r="X1529" i="48" a="1"/>
  <c r="X1529" i="48" s="1"/>
  <c r="K1529" i="48"/>
  <c r="BH1528" i="48" a="1"/>
  <c r="BH1528" i="48" s="1"/>
  <c r="BI1528" i="48" s="1"/>
  <c r="BF1528" i="48" a="1"/>
  <c r="BF1528" i="48" s="1"/>
  <c r="BE1528" i="48"/>
  <c r="BD1528" i="48" a="1"/>
  <c r="BD1528" i="48" s="1"/>
  <c r="BC1528" i="48"/>
  <c r="AV1528" i="48" a="1"/>
  <c r="AV1528" i="48" s="1"/>
  <c r="AW1528" i="48" s="1"/>
  <c r="AS1528" i="48" a="1"/>
  <c r="AS1528" i="48" s="1"/>
  <c r="AT1528" i="48" s="1"/>
  <c r="AP1528" i="48" a="1"/>
  <c r="AP1528" i="48" s="1"/>
  <c r="AQ1528" i="48" s="1"/>
  <c r="AI1528" i="48" a="1"/>
  <c r="AI1528" i="48" s="1"/>
  <c r="AH1528" i="48"/>
  <c r="AG1528" i="48" a="1"/>
  <c r="AG1528" i="48" s="1"/>
  <c r="AF1528" i="48"/>
  <c r="AA1528" i="48" a="1"/>
  <c r="AA1528" i="48" s="1"/>
  <c r="AB1528" i="48" s="1"/>
  <c r="X1528" i="48" a="1"/>
  <c r="X1528" i="48" s="1"/>
  <c r="K1528" i="48"/>
  <c r="BH1527" i="48" a="1"/>
  <c r="BH1527" i="48" s="1"/>
  <c r="BI1527" i="48" s="1"/>
  <c r="BF1527" i="48" a="1"/>
  <c r="BF1527" i="48" s="1"/>
  <c r="BE1527" i="48"/>
  <c r="BD1527" i="48" a="1"/>
  <c r="BD1527" i="48" s="1"/>
  <c r="BC1527" i="48"/>
  <c r="AV1527" i="48" a="1"/>
  <c r="AV1527" i="48" s="1"/>
  <c r="AW1527" i="48" s="1"/>
  <c r="AS1527" i="48" a="1"/>
  <c r="AS1527" i="48" s="1"/>
  <c r="AT1527" i="48" s="1"/>
  <c r="AP1527" i="48" a="1"/>
  <c r="AP1527" i="48" s="1"/>
  <c r="AQ1527" i="48" s="1"/>
  <c r="AI1527" i="48" a="1"/>
  <c r="AI1527" i="48" s="1"/>
  <c r="AH1527" i="48"/>
  <c r="AG1527" i="48" a="1"/>
  <c r="AG1527" i="48" s="1"/>
  <c r="AF1527" i="48"/>
  <c r="AA1527" i="48" a="1"/>
  <c r="AA1527" i="48" s="1"/>
  <c r="AB1527" i="48" s="1"/>
  <c r="X1527" i="48" a="1"/>
  <c r="X1527" i="48" s="1"/>
  <c r="K1527" i="48"/>
  <c r="BH1526" i="48" a="1"/>
  <c r="BH1526" i="48" s="1"/>
  <c r="BI1526" i="48" s="1"/>
  <c r="BF1526" i="48" a="1"/>
  <c r="BF1526" i="48" s="1"/>
  <c r="BE1526" i="48"/>
  <c r="BD1526" i="48" a="1"/>
  <c r="BD1526" i="48" s="1"/>
  <c r="BC1526" i="48"/>
  <c r="AV1526" i="48" a="1"/>
  <c r="AV1526" i="48" s="1"/>
  <c r="AW1526" i="48" s="1"/>
  <c r="AS1526" i="48" a="1"/>
  <c r="AS1526" i="48" s="1"/>
  <c r="AT1526" i="48" s="1"/>
  <c r="AP1526" i="48" a="1"/>
  <c r="AP1526" i="48" s="1"/>
  <c r="AQ1526" i="48" s="1"/>
  <c r="AI1526" i="48" a="1"/>
  <c r="AI1526" i="48" s="1"/>
  <c r="AH1526" i="48"/>
  <c r="AG1526" i="48" a="1"/>
  <c r="AG1526" i="48" s="1"/>
  <c r="AF1526" i="48"/>
  <c r="AA1526" i="48" a="1"/>
  <c r="AA1526" i="48" s="1"/>
  <c r="AB1526" i="48" s="1"/>
  <c r="X1526" i="48" a="1"/>
  <c r="X1526" i="48" s="1"/>
  <c r="K1526" i="48"/>
  <c r="BH1525" i="48" a="1"/>
  <c r="BH1525" i="48" s="1"/>
  <c r="BI1525" i="48" s="1"/>
  <c r="BF1525" i="48" a="1"/>
  <c r="BF1525" i="48" s="1"/>
  <c r="BE1525" i="48"/>
  <c r="BD1525" i="48" a="1"/>
  <c r="BD1525" i="48" s="1"/>
  <c r="BC1525" i="48"/>
  <c r="AV1525" i="48" a="1"/>
  <c r="AV1525" i="48" s="1"/>
  <c r="AW1525" i="48" s="1"/>
  <c r="AS1525" i="48" a="1"/>
  <c r="AS1525" i="48" s="1"/>
  <c r="AT1525" i="48" s="1"/>
  <c r="AP1525" i="48" a="1"/>
  <c r="AP1525" i="48" s="1"/>
  <c r="AQ1525" i="48" s="1"/>
  <c r="AI1525" i="48" a="1"/>
  <c r="AI1525" i="48" s="1"/>
  <c r="AH1525" i="48"/>
  <c r="AG1525" i="48" a="1"/>
  <c r="AG1525" i="48" s="1"/>
  <c r="AF1525" i="48"/>
  <c r="AA1525" i="48" a="1"/>
  <c r="AA1525" i="48" s="1"/>
  <c r="AB1525" i="48" s="1"/>
  <c r="X1525" i="48" a="1"/>
  <c r="X1525" i="48" s="1"/>
  <c r="K1525" i="48"/>
  <c r="BH1524" i="48" a="1"/>
  <c r="BH1524" i="48" s="1"/>
  <c r="BI1524" i="48" s="1"/>
  <c r="BF1524" i="48" a="1"/>
  <c r="BF1524" i="48" s="1"/>
  <c r="BE1524" i="48"/>
  <c r="BD1524" i="48" a="1"/>
  <c r="BD1524" i="48" s="1"/>
  <c r="BC1524" i="48"/>
  <c r="AV1524" i="48" a="1"/>
  <c r="AV1524" i="48" s="1"/>
  <c r="AW1524" i="48" s="1"/>
  <c r="AS1524" i="48" a="1"/>
  <c r="AS1524" i="48" s="1"/>
  <c r="AT1524" i="48" s="1"/>
  <c r="AP1524" i="48" a="1"/>
  <c r="AP1524" i="48" s="1"/>
  <c r="AQ1524" i="48" s="1"/>
  <c r="AI1524" i="48" a="1"/>
  <c r="AI1524" i="48" s="1"/>
  <c r="AH1524" i="48"/>
  <c r="AG1524" i="48" a="1"/>
  <c r="AG1524" i="48" s="1"/>
  <c r="AF1524" i="48"/>
  <c r="AA1524" i="48" a="1"/>
  <c r="AA1524" i="48" s="1"/>
  <c r="AB1524" i="48" s="1"/>
  <c r="X1524" i="48" a="1"/>
  <c r="X1524" i="48" s="1"/>
  <c r="K1524" i="48"/>
  <c r="BH1523" i="48" a="1"/>
  <c r="BH1523" i="48" s="1"/>
  <c r="BI1523" i="48" s="1"/>
  <c r="BF1523" i="48" a="1"/>
  <c r="BF1523" i="48" s="1"/>
  <c r="BE1523" i="48"/>
  <c r="BD1523" i="48" a="1"/>
  <c r="BD1523" i="48" s="1"/>
  <c r="BC1523" i="48"/>
  <c r="AV1523" i="48" a="1"/>
  <c r="AV1523" i="48" s="1"/>
  <c r="AW1523" i="48" s="1"/>
  <c r="AS1523" i="48" a="1"/>
  <c r="AS1523" i="48" s="1"/>
  <c r="AT1523" i="48" s="1"/>
  <c r="AP1523" i="48" a="1"/>
  <c r="AP1523" i="48" s="1"/>
  <c r="AQ1523" i="48" s="1"/>
  <c r="AI1523" i="48" a="1"/>
  <c r="AI1523" i="48" s="1"/>
  <c r="AH1523" i="48"/>
  <c r="AG1523" i="48" a="1"/>
  <c r="AG1523" i="48" s="1"/>
  <c r="AF1523" i="48"/>
  <c r="AA1523" i="48" a="1"/>
  <c r="AA1523" i="48" s="1"/>
  <c r="AB1523" i="48" s="1"/>
  <c r="X1523" i="48" a="1"/>
  <c r="X1523" i="48" s="1"/>
  <c r="K1523" i="48"/>
  <c r="BH1522" i="48" a="1"/>
  <c r="BH1522" i="48" s="1"/>
  <c r="BI1522" i="48" s="1"/>
  <c r="BF1522" i="48" a="1"/>
  <c r="BF1522" i="48" s="1"/>
  <c r="BE1522" i="48"/>
  <c r="BD1522" i="48" a="1"/>
  <c r="BD1522" i="48" s="1"/>
  <c r="BC1522" i="48"/>
  <c r="AV1522" i="48" a="1"/>
  <c r="AV1522" i="48" s="1"/>
  <c r="AW1522" i="48" s="1"/>
  <c r="AS1522" i="48" a="1"/>
  <c r="AS1522" i="48" s="1"/>
  <c r="AT1522" i="48" s="1"/>
  <c r="AP1522" i="48" a="1"/>
  <c r="AP1522" i="48" s="1"/>
  <c r="AQ1522" i="48" s="1"/>
  <c r="AI1522" i="48" a="1"/>
  <c r="AI1522" i="48" s="1"/>
  <c r="AH1522" i="48"/>
  <c r="AG1522" i="48" a="1"/>
  <c r="AG1522" i="48" s="1"/>
  <c r="AF1522" i="48"/>
  <c r="AA1522" i="48" a="1"/>
  <c r="AA1522" i="48" s="1"/>
  <c r="AB1522" i="48" s="1"/>
  <c r="X1522" i="48" a="1"/>
  <c r="X1522" i="48" s="1"/>
  <c r="K1522" i="48"/>
  <c r="BH1521" i="48" a="1"/>
  <c r="BH1521" i="48" s="1"/>
  <c r="BI1521" i="48" s="1"/>
  <c r="BF1521" i="48" a="1"/>
  <c r="BF1521" i="48" s="1"/>
  <c r="BE1521" i="48"/>
  <c r="BD1521" i="48" a="1"/>
  <c r="BD1521" i="48" s="1"/>
  <c r="BC1521" i="48"/>
  <c r="AV1521" i="48" a="1"/>
  <c r="AV1521" i="48" s="1"/>
  <c r="AW1521" i="48" s="1"/>
  <c r="AS1521" i="48" a="1"/>
  <c r="AS1521" i="48" s="1"/>
  <c r="AT1521" i="48" s="1"/>
  <c r="AP1521" i="48" a="1"/>
  <c r="AP1521" i="48" s="1"/>
  <c r="AQ1521" i="48" s="1"/>
  <c r="AI1521" i="48" a="1"/>
  <c r="AI1521" i="48" s="1"/>
  <c r="AH1521" i="48"/>
  <c r="AG1521" i="48" a="1"/>
  <c r="AG1521" i="48" s="1"/>
  <c r="AF1521" i="48"/>
  <c r="AA1521" i="48" a="1"/>
  <c r="AA1521" i="48" s="1"/>
  <c r="AB1521" i="48" s="1"/>
  <c r="X1521" i="48" a="1"/>
  <c r="X1521" i="48" s="1"/>
  <c r="K1521" i="48"/>
  <c r="BH1520" i="48" a="1"/>
  <c r="BH1520" i="48" s="1"/>
  <c r="BI1520" i="48" s="1"/>
  <c r="BF1520" i="48" a="1"/>
  <c r="BF1520" i="48" s="1"/>
  <c r="BE1520" i="48"/>
  <c r="BD1520" i="48" a="1"/>
  <c r="BD1520" i="48" s="1"/>
  <c r="BC1520" i="48"/>
  <c r="AV1520" i="48" a="1"/>
  <c r="AV1520" i="48" s="1"/>
  <c r="AW1520" i="48" s="1"/>
  <c r="AS1520" i="48" a="1"/>
  <c r="AS1520" i="48" s="1"/>
  <c r="AT1520" i="48" s="1"/>
  <c r="AP1520" i="48" a="1"/>
  <c r="AP1520" i="48" s="1"/>
  <c r="AQ1520" i="48" s="1"/>
  <c r="AI1520" i="48" a="1"/>
  <c r="AI1520" i="48" s="1"/>
  <c r="AH1520" i="48"/>
  <c r="AG1520" i="48" a="1"/>
  <c r="AG1520" i="48" s="1"/>
  <c r="AF1520" i="48"/>
  <c r="AA1520" i="48" a="1"/>
  <c r="AA1520" i="48" s="1"/>
  <c r="AB1520" i="48" s="1"/>
  <c r="X1520" i="48" a="1"/>
  <c r="X1520" i="48" s="1"/>
  <c r="K1520" i="48"/>
  <c r="BH1519" i="48" a="1"/>
  <c r="BH1519" i="48" s="1"/>
  <c r="BI1519" i="48" s="1"/>
  <c r="BF1519" i="48" a="1"/>
  <c r="BF1519" i="48" s="1"/>
  <c r="BE1519" i="48"/>
  <c r="BD1519" i="48" a="1"/>
  <c r="BD1519" i="48" s="1"/>
  <c r="BC1519" i="48"/>
  <c r="AV1519" i="48" a="1"/>
  <c r="AV1519" i="48" s="1"/>
  <c r="AW1519" i="48" s="1"/>
  <c r="AS1519" i="48" a="1"/>
  <c r="AS1519" i="48" s="1"/>
  <c r="AT1519" i="48" s="1"/>
  <c r="AP1519" i="48" a="1"/>
  <c r="AP1519" i="48" s="1"/>
  <c r="AQ1519" i="48" s="1"/>
  <c r="AI1519" i="48" a="1"/>
  <c r="AI1519" i="48" s="1"/>
  <c r="AH1519" i="48"/>
  <c r="AG1519" i="48" a="1"/>
  <c r="AG1519" i="48" s="1"/>
  <c r="AF1519" i="48"/>
  <c r="AA1519" i="48" a="1"/>
  <c r="AA1519" i="48" s="1"/>
  <c r="AB1519" i="48" s="1"/>
  <c r="X1519" i="48" a="1"/>
  <c r="X1519" i="48" s="1"/>
  <c r="K1519" i="48"/>
  <c r="BH1518" i="48" a="1"/>
  <c r="BH1518" i="48" s="1"/>
  <c r="BI1518" i="48" s="1"/>
  <c r="BF1518" i="48" a="1"/>
  <c r="BF1518" i="48" s="1"/>
  <c r="BE1518" i="48"/>
  <c r="BD1518" i="48" a="1"/>
  <c r="BD1518" i="48" s="1"/>
  <c r="BC1518" i="48"/>
  <c r="AV1518" i="48" a="1"/>
  <c r="AV1518" i="48" s="1"/>
  <c r="AW1518" i="48" s="1"/>
  <c r="AS1518" i="48" a="1"/>
  <c r="AS1518" i="48" s="1"/>
  <c r="AT1518" i="48" s="1"/>
  <c r="AP1518" i="48" a="1"/>
  <c r="AP1518" i="48" s="1"/>
  <c r="AQ1518" i="48" s="1"/>
  <c r="AI1518" i="48" a="1"/>
  <c r="AI1518" i="48" s="1"/>
  <c r="AH1518" i="48"/>
  <c r="AG1518" i="48" a="1"/>
  <c r="AG1518" i="48" s="1"/>
  <c r="AF1518" i="48"/>
  <c r="AA1518" i="48" a="1"/>
  <c r="AA1518" i="48" s="1"/>
  <c r="AB1518" i="48" s="1"/>
  <c r="X1518" i="48" a="1"/>
  <c r="X1518" i="48" s="1"/>
  <c r="K1518" i="48"/>
  <c r="BH1517" i="48" a="1"/>
  <c r="BH1517" i="48" s="1"/>
  <c r="BI1517" i="48" s="1"/>
  <c r="BF1517" i="48" a="1"/>
  <c r="BF1517" i="48" s="1"/>
  <c r="BE1517" i="48"/>
  <c r="BD1517" i="48" a="1"/>
  <c r="BD1517" i="48" s="1"/>
  <c r="BC1517" i="48"/>
  <c r="AV1517" i="48" a="1"/>
  <c r="AV1517" i="48" s="1"/>
  <c r="AW1517" i="48" s="1"/>
  <c r="AS1517" i="48" a="1"/>
  <c r="AS1517" i="48" s="1"/>
  <c r="AT1517" i="48" s="1"/>
  <c r="AP1517" i="48" a="1"/>
  <c r="AP1517" i="48" s="1"/>
  <c r="AQ1517" i="48" s="1"/>
  <c r="AI1517" i="48" a="1"/>
  <c r="AI1517" i="48" s="1"/>
  <c r="AH1517" i="48"/>
  <c r="AG1517" i="48" a="1"/>
  <c r="AG1517" i="48" s="1"/>
  <c r="AF1517" i="48"/>
  <c r="AA1517" i="48" a="1"/>
  <c r="AA1517" i="48" s="1"/>
  <c r="AB1517" i="48" s="1"/>
  <c r="X1517" i="48" a="1"/>
  <c r="X1517" i="48" s="1"/>
  <c r="K1517" i="48"/>
  <c r="BH734" i="48" a="1"/>
  <c r="BH734" i="48" s="1"/>
  <c r="BI734" i="48" s="1"/>
  <c r="BF734" i="48" a="1"/>
  <c r="BF734" i="48" s="1"/>
  <c r="BE734" i="48"/>
  <c r="BD734" i="48" a="1"/>
  <c r="BD734" i="48" s="1"/>
  <c r="BC734" i="48"/>
  <c r="AV734" i="48" a="1"/>
  <c r="AV734" i="48" s="1"/>
  <c r="AW734" i="48" s="1"/>
  <c r="AS734" i="48" a="1"/>
  <c r="AS734" i="48" s="1"/>
  <c r="AT734" i="48" s="1"/>
  <c r="AP734" i="48" a="1"/>
  <c r="AP734" i="48" s="1"/>
  <c r="AQ734" i="48" s="1"/>
  <c r="AI734" i="48" a="1"/>
  <c r="AI734" i="48" s="1"/>
  <c r="AH734" i="48"/>
  <c r="AG734" i="48" a="1"/>
  <c r="AG734" i="48" s="1"/>
  <c r="AF734" i="48"/>
  <c r="AA734" i="48" a="1"/>
  <c r="AA734" i="48" s="1"/>
  <c r="AB734" i="48" s="1"/>
  <c r="X734" i="48" a="1"/>
  <c r="X734" i="48" s="1"/>
  <c r="K734" i="48"/>
  <c r="BH733" i="48" a="1"/>
  <c r="BH733" i="48" s="1"/>
  <c r="BI733" i="48" s="1"/>
  <c r="BF733" i="48" a="1"/>
  <c r="BF733" i="48" s="1"/>
  <c r="BE733" i="48"/>
  <c r="BD733" i="48" a="1"/>
  <c r="BD733" i="48" s="1"/>
  <c r="BC733" i="48"/>
  <c r="AV733" i="48" a="1"/>
  <c r="AV733" i="48" s="1"/>
  <c r="AW733" i="48" s="1"/>
  <c r="AS733" i="48" a="1"/>
  <c r="AS733" i="48" s="1"/>
  <c r="AT733" i="48" s="1"/>
  <c r="AP733" i="48" a="1"/>
  <c r="AP733" i="48" s="1"/>
  <c r="AQ733" i="48" s="1"/>
  <c r="AI733" i="48" a="1"/>
  <c r="AI733" i="48" s="1"/>
  <c r="AH733" i="48"/>
  <c r="AG733" i="48" a="1"/>
  <c r="AG733" i="48" s="1"/>
  <c r="AF733" i="48"/>
  <c r="AA733" i="48" a="1"/>
  <c r="AA733" i="48" s="1"/>
  <c r="AB733" i="48" s="1"/>
  <c r="X733" i="48" a="1"/>
  <c r="X733" i="48" s="1"/>
  <c r="K733" i="48"/>
  <c r="BH1514" i="48" a="1"/>
  <c r="BH1514" i="48" s="1"/>
  <c r="BI1514" i="48" s="1"/>
  <c r="BF1514" i="48" a="1"/>
  <c r="BF1514" i="48" s="1"/>
  <c r="BE1514" i="48"/>
  <c r="BD1514" i="48" a="1"/>
  <c r="BD1514" i="48" s="1"/>
  <c r="BC1514" i="48"/>
  <c r="AV1514" i="48" a="1"/>
  <c r="AV1514" i="48" s="1"/>
  <c r="AW1514" i="48" s="1"/>
  <c r="AS1514" i="48" a="1"/>
  <c r="AS1514" i="48" s="1"/>
  <c r="AT1514" i="48" s="1"/>
  <c r="AP1514" i="48" a="1"/>
  <c r="AP1514" i="48" s="1"/>
  <c r="AQ1514" i="48" s="1"/>
  <c r="AI1514" i="48" a="1"/>
  <c r="AI1514" i="48" s="1"/>
  <c r="AH1514" i="48"/>
  <c r="AG1514" i="48" a="1"/>
  <c r="AG1514" i="48" s="1"/>
  <c r="AF1514" i="48"/>
  <c r="AA1514" i="48" a="1"/>
  <c r="AA1514" i="48" s="1"/>
  <c r="AB1514" i="48" s="1"/>
  <c r="X1514" i="48" a="1"/>
  <c r="X1514" i="48" s="1"/>
  <c r="K1514" i="48"/>
  <c r="BH1513" i="48" a="1"/>
  <c r="BH1513" i="48" s="1"/>
  <c r="BI1513" i="48" s="1"/>
  <c r="BF1513" i="48" a="1"/>
  <c r="BF1513" i="48" s="1"/>
  <c r="BE1513" i="48"/>
  <c r="BD1513" i="48" a="1"/>
  <c r="BD1513" i="48" s="1"/>
  <c r="BC1513" i="48"/>
  <c r="AV1513" i="48" a="1"/>
  <c r="AV1513" i="48" s="1"/>
  <c r="AW1513" i="48" s="1"/>
  <c r="AS1513" i="48" a="1"/>
  <c r="AS1513" i="48" s="1"/>
  <c r="AT1513" i="48" s="1"/>
  <c r="AP1513" i="48" a="1"/>
  <c r="AP1513" i="48" s="1"/>
  <c r="AQ1513" i="48" s="1"/>
  <c r="AI1513" i="48" a="1"/>
  <c r="AI1513" i="48" s="1"/>
  <c r="AH1513" i="48"/>
  <c r="AG1513" i="48" a="1"/>
  <c r="AG1513" i="48" s="1"/>
  <c r="AF1513" i="48"/>
  <c r="AA1513" i="48" a="1"/>
  <c r="AA1513" i="48" s="1"/>
  <c r="AB1513" i="48" s="1"/>
  <c r="X1513" i="48" a="1"/>
  <c r="X1513" i="48" s="1"/>
  <c r="K1513" i="48"/>
  <c r="BH1512" i="48" a="1"/>
  <c r="BH1512" i="48" s="1"/>
  <c r="BI1512" i="48" s="1"/>
  <c r="BF1512" i="48" a="1"/>
  <c r="BF1512" i="48" s="1"/>
  <c r="BE1512" i="48"/>
  <c r="BD1512" i="48" a="1"/>
  <c r="BD1512" i="48" s="1"/>
  <c r="BC1512" i="48"/>
  <c r="AV1512" i="48" a="1"/>
  <c r="AV1512" i="48" s="1"/>
  <c r="AW1512" i="48" s="1"/>
  <c r="AS1512" i="48" a="1"/>
  <c r="AS1512" i="48" s="1"/>
  <c r="AT1512" i="48" s="1"/>
  <c r="AP1512" i="48" a="1"/>
  <c r="AP1512" i="48" s="1"/>
  <c r="AQ1512" i="48" s="1"/>
  <c r="AI1512" i="48" a="1"/>
  <c r="AI1512" i="48" s="1"/>
  <c r="AH1512" i="48"/>
  <c r="AG1512" i="48" a="1"/>
  <c r="AG1512" i="48" s="1"/>
  <c r="AF1512" i="48"/>
  <c r="AA1512" i="48" a="1"/>
  <c r="AA1512" i="48" s="1"/>
  <c r="AB1512" i="48" s="1"/>
  <c r="X1512" i="48" a="1"/>
  <c r="X1512" i="48" s="1"/>
  <c r="K1512" i="48"/>
  <c r="BH1511" i="48" a="1"/>
  <c r="BH1511" i="48" s="1"/>
  <c r="BI1511" i="48" s="1"/>
  <c r="BF1511" i="48" a="1"/>
  <c r="BF1511" i="48" s="1"/>
  <c r="BE1511" i="48"/>
  <c r="BD1511" i="48" a="1"/>
  <c r="BD1511" i="48" s="1"/>
  <c r="BC1511" i="48"/>
  <c r="AV1511" i="48" a="1"/>
  <c r="AV1511" i="48" s="1"/>
  <c r="AW1511" i="48" s="1"/>
  <c r="AS1511" i="48" a="1"/>
  <c r="AS1511" i="48" s="1"/>
  <c r="AT1511" i="48" s="1"/>
  <c r="AP1511" i="48" a="1"/>
  <c r="AP1511" i="48" s="1"/>
  <c r="AQ1511" i="48" s="1"/>
  <c r="AI1511" i="48" a="1"/>
  <c r="AI1511" i="48" s="1"/>
  <c r="AH1511" i="48"/>
  <c r="AG1511" i="48" a="1"/>
  <c r="AG1511" i="48" s="1"/>
  <c r="AF1511" i="48"/>
  <c r="AA1511" i="48" a="1"/>
  <c r="AA1511" i="48" s="1"/>
  <c r="AB1511" i="48" s="1"/>
  <c r="X1511" i="48" a="1"/>
  <c r="X1511" i="48" s="1"/>
  <c r="K1511" i="48"/>
  <c r="BH1510" i="48" a="1"/>
  <c r="BH1510" i="48" s="1"/>
  <c r="BI1510" i="48" s="1"/>
  <c r="BF1510" i="48" a="1"/>
  <c r="BF1510" i="48" s="1"/>
  <c r="BE1510" i="48"/>
  <c r="BD1510" i="48" a="1"/>
  <c r="BD1510" i="48" s="1"/>
  <c r="BC1510" i="48"/>
  <c r="AV1510" i="48" a="1"/>
  <c r="AV1510" i="48" s="1"/>
  <c r="AW1510" i="48" s="1"/>
  <c r="AS1510" i="48" a="1"/>
  <c r="AS1510" i="48" s="1"/>
  <c r="AT1510" i="48" s="1"/>
  <c r="AP1510" i="48" a="1"/>
  <c r="AP1510" i="48" s="1"/>
  <c r="AQ1510" i="48" s="1"/>
  <c r="AI1510" i="48" a="1"/>
  <c r="AI1510" i="48" s="1"/>
  <c r="AH1510" i="48"/>
  <c r="AG1510" i="48" a="1"/>
  <c r="AG1510" i="48" s="1"/>
  <c r="AF1510" i="48"/>
  <c r="AA1510" i="48" a="1"/>
  <c r="AA1510" i="48" s="1"/>
  <c r="AB1510" i="48" s="1"/>
  <c r="X1510" i="48" a="1"/>
  <c r="X1510" i="48" s="1"/>
  <c r="K1510" i="48"/>
  <c r="BH1509" i="48" a="1"/>
  <c r="BH1509" i="48" s="1"/>
  <c r="BI1509" i="48" s="1"/>
  <c r="BF1509" i="48" a="1"/>
  <c r="BF1509" i="48" s="1"/>
  <c r="BE1509" i="48"/>
  <c r="BD1509" i="48" a="1"/>
  <c r="BD1509" i="48" s="1"/>
  <c r="BC1509" i="48"/>
  <c r="AV1509" i="48" a="1"/>
  <c r="AV1509" i="48" s="1"/>
  <c r="AW1509" i="48" s="1"/>
  <c r="AS1509" i="48" a="1"/>
  <c r="AS1509" i="48" s="1"/>
  <c r="AT1509" i="48" s="1"/>
  <c r="AP1509" i="48" a="1"/>
  <c r="AP1509" i="48" s="1"/>
  <c r="AQ1509" i="48" s="1"/>
  <c r="AI1509" i="48" a="1"/>
  <c r="AI1509" i="48" s="1"/>
  <c r="AH1509" i="48"/>
  <c r="AG1509" i="48" a="1"/>
  <c r="AG1509" i="48" s="1"/>
  <c r="AF1509" i="48"/>
  <c r="AA1509" i="48" a="1"/>
  <c r="AA1509" i="48" s="1"/>
  <c r="AB1509" i="48" s="1"/>
  <c r="X1509" i="48" a="1"/>
  <c r="X1509" i="48" s="1"/>
  <c r="K1509" i="48"/>
  <c r="BH1508" i="48" a="1"/>
  <c r="BH1508" i="48" s="1"/>
  <c r="BI1508" i="48" s="1"/>
  <c r="BF1508" i="48" a="1"/>
  <c r="BF1508" i="48" s="1"/>
  <c r="BE1508" i="48"/>
  <c r="BD1508" i="48" a="1"/>
  <c r="BD1508" i="48" s="1"/>
  <c r="BC1508" i="48"/>
  <c r="AV1508" i="48" a="1"/>
  <c r="AV1508" i="48" s="1"/>
  <c r="AW1508" i="48" s="1"/>
  <c r="AS1508" i="48" a="1"/>
  <c r="AS1508" i="48" s="1"/>
  <c r="AT1508" i="48" s="1"/>
  <c r="AP1508" i="48" a="1"/>
  <c r="AP1508" i="48" s="1"/>
  <c r="AQ1508" i="48" s="1"/>
  <c r="AI1508" i="48" a="1"/>
  <c r="AI1508" i="48" s="1"/>
  <c r="AH1508" i="48"/>
  <c r="AG1508" i="48" a="1"/>
  <c r="AG1508" i="48" s="1"/>
  <c r="AF1508" i="48"/>
  <c r="AA1508" i="48" a="1"/>
  <c r="AA1508" i="48" s="1"/>
  <c r="AB1508" i="48" s="1"/>
  <c r="X1508" i="48" a="1"/>
  <c r="X1508" i="48" s="1"/>
  <c r="K1508" i="48"/>
  <c r="BH1507" i="48" a="1"/>
  <c r="BH1507" i="48" s="1"/>
  <c r="BI1507" i="48" s="1"/>
  <c r="BF1507" i="48" a="1"/>
  <c r="BF1507" i="48" s="1"/>
  <c r="BE1507" i="48"/>
  <c r="BD1507" i="48" a="1"/>
  <c r="BD1507" i="48" s="1"/>
  <c r="BC1507" i="48"/>
  <c r="AV1507" i="48" a="1"/>
  <c r="AV1507" i="48" s="1"/>
  <c r="AW1507" i="48" s="1"/>
  <c r="AS1507" i="48" a="1"/>
  <c r="AS1507" i="48" s="1"/>
  <c r="AT1507" i="48" s="1"/>
  <c r="AP1507" i="48" a="1"/>
  <c r="AP1507" i="48" s="1"/>
  <c r="AQ1507" i="48" s="1"/>
  <c r="AI1507" i="48" a="1"/>
  <c r="AI1507" i="48" s="1"/>
  <c r="AH1507" i="48"/>
  <c r="AG1507" i="48" a="1"/>
  <c r="AG1507" i="48" s="1"/>
  <c r="AF1507" i="48"/>
  <c r="AA1507" i="48" a="1"/>
  <c r="AA1507" i="48" s="1"/>
  <c r="AB1507" i="48" s="1"/>
  <c r="X1507" i="48" a="1"/>
  <c r="X1507" i="48" s="1"/>
  <c r="K1507" i="48"/>
  <c r="BH1506" i="48" a="1"/>
  <c r="BH1506" i="48" s="1"/>
  <c r="BI1506" i="48" s="1"/>
  <c r="BF1506" i="48" a="1"/>
  <c r="BF1506" i="48" s="1"/>
  <c r="BE1506" i="48"/>
  <c r="BD1506" i="48" a="1"/>
  <c r="BD1506" i="48" s="1"/>
  <c r="BC1506" i="48"/>
  <c r="AV1506" i="48" a="1"/>
  <c r="AV1506" i="48" s="1"/>
  <c r="AW1506" i="48" s="1"/>
  <c r="AS1506" i="48" a="1"/>
  <c r="AS1506" i="48" s="1"/>
  <c r="AT1506" i="48" s="1"/>
  <c r="AP1506" i="48" a="1"/>
  <c r="AP1506" i="48" s="1"/>
  <c r="AQ1506" i="48" s="1"/>
  <c r="AI1506" i="48" a="1"/>
  <c r="AI1506" i="48" s="1"/>
  <c r="AH1506" i="48"/>
  <c r="AG1506" i="48" a="1"/>
  <c r="AG1506" i="48" s="1"/>
  <c r="AF1506" i="48"/>
  <c r="AA1506" i="48" a="1"/>
  <c r="AA1506" i="48" s="1"/>
  <c r="AB1506" i="48" s="1"/>
  <c r="X1506" i="48" a="1"/>
  <c r="X1506" i="48" s="1"/>
  <c r="K1506" i="48"/>
  <c r="BH1505" i="48" a="1"/>
  <c r="BH1505" i="48" s="1"/>
  <c r="BI1505" i="48" s="1"/>
  <c r="BF1505" i="48" a="1"/>
  <c r="BF1505" i="48" s="1"/>
  <c r="BE1505" i="48"/>
  <c r="BD1505" i="48" a="1"/>
  <c r="BD1505" i="48" s="1"/>
  <c r="BC1505" i="48"/>
  <c r="AV1505" i="48" a="1"/>
  <c r="AV1505" i="48" s="1"/>
  <c r="AW1505" i="48" s="1"/>
  <c r="AS1505" i="48" a="1"/>
  <c r="AS1505" i="48" s="1"/>
  <c r="AT1505" i="48" s="1"/>
  <c r="AP1505" i="48" a="1"/>
  <c r="AP1505" i="48" s="1"/>
  <c r="AQ1505" i="48" s="1"/>
  <c r="AI1505" i="48" a="1"/>
  <c r="AI1505" i="48" s="1"/>
  <c r="AH1505" i="48"/>
  <c r="AG1505" i="48" a="1"/>
  <c r="AG1505" i="48" s="1"/>
  <c r="AF1505" i="48"/>
  <c r="AA1505" i="48" a="1"/>
  <c r="AA1505" i="48" s="1"/>
  <c r="AB1505" i="48" s="1"/>
  <c r="X1505" i="48" a="1"/>
  <c r="X1505" i="48" s="1"/>
  <c r="K1505" i="48"/>
  <c r="BH1504" i="48" a="1"/>
  <c r="BH1504" i="48" s="1"/>
  <c r="BI1504" i="48" s="1"/>
  <c r="BF1504" i="48" a="1"/>
  <c r="BF1504" i="48" s="1"/>
  <c r="BE1504" i="48"/>
  <c r="BD1504" i="48" a="1"/>
  <c r="BD1504" i="48" s="1"/>
  <c r="BC1504" i="48"/>
  <c r="AV1504" i="48" a="1"/>
  <c r="AV1504" i="48" s="1"/>
  <c r="AW1504" i="48" s="1"/>
  <c r="AS1504" i="48" a="1"/>
  <c r="AS1504" i="48" s="1"/>
  <c r="AT1504" i="48" s="1"/>
  <c r="AP1504" i="48" a="1"/>
  <c r="AP1504" i="48" s="1"/>
  <c r="AQ1504" i="48" s="1"/>
  <c r="AI1504" i="48" a="1"/>
  <c r="AI1504" i="48" s="1"/>
  <c r="AH1504" i="48"/>
  <c r="AG1504" i="48" a="1"/>
  <c r="AG1504" i="48" s="1"/>
  <c r="AF1504" i="48"/>
  <c r="AA1504" i="48" a="1"/>
  <c r="AA1504" i="48" s="1"/>
  <c r="AB1504" i="48" s="1"/>
  <c r="X1504" i="48" a="1"/>
  <c r="X1504" i="48" s="1"/>
  <c r="K1504" i="48"/>
  <c r="BH1503" i="48" a="1"/>
  <c r="BH1503" i="48" s="1"/>
  <c r="BI1503" i="48" s="1"/>
  <c r="BF1503" i="48" a="1"/>
  <c r="BF1503" i="48" s="1"/>
  <c r="BE1503" i="48"/>
  <c r="BD1503" i="48" a="1"/>
  <c r="BD1503" i="48" s="1"/>
  <c r="BC1503" i="48"/>
  <c r="AV1503" i="48" a="1"/>
  <c r="AV1503" i="48" s="1"/>
  <c r="AW1503" i="48" s="1"/>
  <c r="AS1503" i="48" a="1"/>
  <c r="AS1503" i="48" s="1"/>
  <c r="AT1503" i="48" s="1"/>
  <c r="AP1503" i="48" a="1"/>
  <c r="AP1503" i="48" s="1"/>
  <c r="AQ1503" i="48" s="1"/>
  <c r="AI1503" i="48" a="1"/>
  <c r="AI1503" i="48" s="1"/>
  <c r="AH1503" i="48"/>
  <c r="AG1503" i="48" a="1"/>
  <c r="AG1503" i="48" s="1"/>
  <c r="AF1503" i="48"/>
  <c r="AA1503" i="48" a="1"/>
  <c r="AA1503" i="48" s="1"/>
  <c r="AB1503" i="48" s="1"/>
  <c r="X1503" i="48" a="1"/>
  <c r="X1503" i="48" s="1"/>
  <c r="K1503" i="48"/>
  <c r="BH1502" i="48" a="1"/>
  <c r="BH1502" i="48" s="1"/>
  <c r="BI1502" i="48" s="1"/>
  <c r="BF1502" i="48" a="1"/>
  <c r="BF1502" i="48" s="1"/>
  <c r="BE1502" i="48"/>
  <c r="BD1502" i="48" a="1"/>
  <c r="BD1502" i="48" s="1"/>
  <c r="BC1502" i="48"/>
  <c r="AV1502" i="48" a="1"/>
  <c r="AV1502" i="48" s="1"/>
  <c r="AW1502" i="48" s="1"/>
  <c r="AS1502" i="48" a="1"/>
  <c r="AS1502" i="48" s="1"/>
  <c r="AT1502" i="48" s="1"/>
  <c r="AP1502" i="48" a="1"/>
  <c r="AP1502" i="48" s="1"/>
  <c r="AQ1502" i="48" s="1"/>
  <c r="AI1502" i="48" a="1"/>
  <c r="AI1502" i="48" s="1"/>
  <c r="AH1502" i="48"/>
  <c r="AG1502" i="48" a="1"/>
  <c r="AG1502" i="48" s="1"/>
  <c r="AF1502" i="48"/>
  <c r="AA1502" i="48" a="1"/>
  <c r="AA1502" i="48" s="1"/>
  <c r="X1502" i="48" a="1"/>
  <c r="X1502" i="48" s="1"/>
  <c r="K1502" i="48"/>
  <c r="BH1501" i="48" a="1"/>
  <c r="BH1501" i="48" s="1"/>
  <c r="BI1501" i="48" s="1"/>
  <c r="BF1501" i="48" a="1"/>
  <c r="BF1501" i="48" s="1"/>
  <c r="BE1501" i="48"/>
  <c r="BD1501" i="48" a="1"/>
  <c r="BD1501" i="48" s="1"/>
  <c r="BC1501" i="48"/>
  <c r="AV1501" i="48" a="1"/>
  <c r="AV1501" i="48" s="1"/>
  <c r="AW1501" i="48" s="1"/>
  <c r="AS1501" i="48" a="1"/>
  <c r="AS1501" i="48" s="1"/>
  <c r="AT1501" i="48" s="1"/>
  <c r="AP1501" i="48" a="1"/>
  <c r="AP1501" i="48" s="1"/>
  <c r="AQ1501" i="48" s="1"/>
  <c r="AI1501" i="48" a="1"/>
  <c r="AI1501" i="48" s="1"/>
  <c r="AH1501" i="48"/>
  <c r="AG1501" i="48" a="1"/>
  <c r="AG1501" i="48" s="1"/>
  <c r="AF1501" i="48"/>
  <c r="AA1501" i="48" a="1"/>
  <c r="AA1501" i="48" s="1"/>
  <c r="AB1501" i="48" s="1"/>
  <c r="X1501" i="48" a="1"/>
  <c r="X1501" i="48" s="1"/>
  <c r="K1501" i="48"/>
  <c r="BH1500" i="48" a="1"/>
  <c r="BH1500" i="48" s="1"/>
  <c r="BI1500" i="48" s="1"/>
  <c r="BF1500" i="48" a="1"/>
  <c r="BF1500" i="48" s="1"/>
  <c r="BE1500" i="48"/>
  <c r="BD1500" i="48" a="1"/>
  <c r="BD1500" i="48" s="1"/>
  <c r="BC1500" i="48"/>
  <c r="AV1500" i="48" a="1"/>
  <c r="AV1500" i="48" s="1"/>
  <c r="AW1500" i="48" s="1"/>
  <c r="AS1500" i="48" a="1"/>
  <c r="AS1500" i="48" s="1"/>
  <c r="AT1500" i="48" s="1"/>
  <c r="AP1500" i="48" a="1"/>
  <c r="AP1500" i="48" s="1"/>
  <c r="AQ1500" i="48" s="1"/>
  <c r="AI1500" i="48" a="1"/>
  <c r="AI1500" i="48" s="1"/>
  <c r="AH1500" i="48"/>
  <c r="AG1500" i="48" a="1"/>
  <c r="AG1500" i="48" s="1"/>
  <c r="AF1500" i="48"/>
  <c r="AA1500" i="48" a="1"/>
  <c r="AA1500" i="48" s="1"/>
  <c r="AB1500" i="48" s="1"/>
  <c r="X1500" i="48" a="1"/>
  <c r="X1500" i="48" s="1"/>
  <c r="K1500" i="48"/>
  <c r="BH1499" i="48" a="1"/>
  <c r="BH1499" i="48" s="1"/>
  <c r="BI1499" i="48" s="1"/>
  <c r="BF1499" i="48" a="1"/>
  <c r="BF1499" i="48" s="1"/>
  <c r="BE1499" i="48"/>
  <c r="BD1499" i="48" a="1"/>
  <c r="BD1499" i="48" s="1"/>
  <c r="BC1499" i="48"/>
  <c r="AV1499" i="48" a="1"/>
  <c r="AV1499" i="48" s="1"/>
  <c r="AW1499" i="48" s="1"/>
  <c r="AS1499" i="48" a="1"/>
  <c r="AS1499" i="48" s="1"/>
  <c r="AT1499" i="48" s="1"/>
  <c r="AP1499" i="48" a="1"/>
  <c r="AP1499" i="48" s="1"/>
  <c r="AQ1499" i="48" s="1"/>
  <c r="AI1499" i="48" a="1"/>
  <c r="AI1499" i="48" s="1"/>
  <c r="AH1499" i="48"/>
  <c r="AG1499" i="48" a="1"/>
  <c r="AG1499" i="48" s="1"/>
  <c r="AF1499" i="48"/>
  <c r="AA1499" i="48" a="1"/>
  <c r="AA1499" i="48" s="1"/>
  <c r="AB1499" i="48" s="1"/>
  <c r="X1499" i="48" a="1"/>
  <c r="X1499" i="48" s="1"/>
  <c r="K1499" i="48"/>
  <c r="BH1498" i="48" a="1"/>
  <c r="BH1498" i="48" s="1"/>
  <c r="BI1498" i="48" s="1"/>
  <c r="BF1498" i="48" a="1"/>
  <c r="BF1498" i="48" s="1"/>
  <c r="BE1498" i="48"/>
  <c r="BD1498" i="48" a="1"/>
  <c r="BD1498" i="48" s="1"/>
  <c r="BC1498" i="48"/>
  <c r="AV1498" i="48" a="1"/>
  <c r="AV1498" i="48" s="1"/>
  <c r="AW1498" i="48" s="1"/>
  <c r="AS1498" i="48" a="1"/>
  <c r="AS1498" i="48" s="1"/>
  <c r="AT1498" i="48" s="1"/>
  <c r="AP1498" i="48" a="1"/>
  <c r="AP1498" i="48" s="1"/>
  <c r="AQ1498" i="48" s="1"/>
  <c r="AI1498" i="48" a="1"/>
  <c r="AI1498" i="48" s="1"/>
  <c r="AH1498" i="48"/>
  <c r="AG1498" i="48" a="1"/>
  <c r="AG1498" i="48" s="1"/>
  <c r="AF1498" i="48"/>
  <c r="AA1498" i="48" a="1"/>
  <c r="AA1498" i="48" s="1"/>
  <c r="X1498" i="48" a="1"/>
  <c r="X1498" i="48" s="1"/>
  <c r="K1498" i="48"/>
  <c r="BH1497" i="48" a="1"/>
  <c r="BH1497" i="48" s="1"/>
  <c r="BI1497" i="48" s="1"/>
  <c r="BF1497" i="48" a="1"/>
  <c r="BF1497" i="48" s="1"/>
  <c r="BE1497" i="48"/>
  <c r="BD1497" i="48" a="1"/>
  <c r="BD1497" i="48" s="1"/>
  <c r="BC1497" i="48"/>
  <c r="AV1497" i="48" a="1"/>
  <c r="AV1497" i="48" s="1"/>
  <c r="AW1497" i="48" s="1"/>
  <c r="AS1497" i="48" a="1"/>
  <c r="AS1497" i="48" s="1"/>
  <c r="AT1497" i="48" s="1"/>
  <c r="AP1497" i="48" a="1"/>
  <c r="AP1497" i="48" s="1"/>
  <c r="AQ1497" i="48" s="1"/>
  <c r="AI1497" i="48" a="1"/>
  <c r="AI1497" i="48" s="1"/>
  <c r="AH1497" i="48"/>
  <c r="AG1497" i="48" a="1"/>
  <c r="AG1497" i="48" s="1"/>
  <c r="AF1497" i="48"/>
  <c r="AA1497" i="48" a="1"/>
  <c r="AA1497" i="48" s="1"/>
  <c r="AB1497" i="48" s="1"/>
  <c r="X1497" i="48" a="1"/>
  <c r="X1497" i="48" s="1"/>
  <c r="Y1497" i="48" s="1"/>
  <c r="K1497" i="48"/>
  <c r="BH1496" i="48" a="1"/>
  <c r="BH1496" i="48" s="1"/>
  <c r="BI1496" i="48" s="1"/>
  <c r="BF1496" i="48" a="1"/>
  <c r="BF1496" i="48" s="1"/>
  <c r="BE1496" i="48"/>
  <c r="BD1496" i="48" a="1"/>
  <c r="BD1496" i="48" s="1"/>
  <c r="BC1496" i="48"/>
  <c r="AV1496" i="48" a="1"/>
  <c r="AV1496" i="48" s="1"/>
  <c r="AW1496" i="48" s="1"/>
  <c r="AS1496" i="48" a="1"/>
  <c r="AS1496" i="48" s="1"/>
  <c r="AT1496" i="48" s="1"/>
  <c r="AP1496" i="48" a="1"/>
  <c r="AP1496" i="48" s="1"/>
  <c r="AQ1496" i="48" s="1"/>
  <c r="AI1496" i="48" a="1"/>
  <c r="AI1496" i="48" s="1"/>
  <c r="AH1496" i="48"/>
  <c r="AG1496" i="48" a="1"/>
  <c r="AG1496" i="48" s="1"/>
  <c r="AF1496" i="48"/>
  <c r="AA1496" i="48" a="1"/>
  <c r="AA1496" i="48" s="1"/>
  <c r="AB1496" i="48" s="1"/>
  <c r="X1496" i="48" a="1"/>
  <c r="X1496" i="48" s="1"/>
  <c r="K1496" i="48"/>
  <c r="BH1495" i="48" a="1"/>
  <c r="BH1495" i="48" s="1"/>
  <c r="BE1495" i="48"/>
  <c r="BC1495" i="48"/>
  <c r="AV1495" i="48" a="1"/>
  <c r="AV1495" i="48" s="1"/>
  <c r="AS1495" i="48" a="1"/>
  <c r="AS1495" i="48" s="1"/>
  <c r="AP1495" i="48" a="1"/>
  <c r="AP1495" i="48" s="1"/>
  <c r="AK1495" i="48"/>
  <c r="AH1495" i="48"/>
  <c r="AF1495" i="48"/>
  <c r="AA1495" i="48" a="1"/>
  <c r="AA1495" i="48" s="1"/>
  <c r="AB1495" i="48" s="1"/>
  <c r="X1495" i="48" a="1"/>
  <c r="X1495" i="48" s="1"/>
  <c r="K1495" i="48"/>
  <c r="BH1494" i="48" a="1"/>
  <c r="BH1494" i="48" s="1"/>
  <c r="BF1494" i="48" a="1"/>
  <c r="BF1494" i="48" s="1"/>
  <c r="BE1494" i="48"/>
  <c r="BD1494" i="48" a="1"/>
  <c r="BD1494" i="48" s="1"/>
  <c r="BC1494" i="48"/>
  <c r="AV1494" i="48" a="1"/>
  <c r="AV1494" i="48" s="1"/>
  <c r="AS1494" i="48" a="1"/>
  <c r="AS1494" i="48" s="1"/>
  <c r="AP1494" i="48" a="1"/>
  <c r="AP1494" i="48" s="1"/>
  <c r="AI1494" i="48" a="1"/>
  <c r="AI1494" i="48" s="1"/>
  <c r="AH1494" i="48"/>
  <c r="AG1494" i="48" a="1"/>
  <c r="AG1494" i="48" s="1"/>
  <c r="AF1494" i="48"/>
  <c r="AA1494" i="48" a="1"/>
  <c r="AA1494" i="48" s="1"/>
  <c r="AB1494" i="48" s="1"/>
  <c r="X1494" i="48" a="1"/>
  <c r="X1494" i="48" s="1"/>
  <c r="K1494" i="48"/>
  <c r="BH1493" i="48" a="1"/>
  <c r="BH1493" i="48" s="1"/>
  <c r="BE1493" i="48"/>
  <c r="BC1493" i="48"/>
  <c r="AV1493" i="48" a="1"/>
  <c r="AV1493" i="48" s="1"/>
  <c r="AS1493" i="48" a="1"/>
  <c r="AS1493" i="48" s="1"/>
  <c r="AP1493" i="48" a="1"/>
  <c r="AP1493" i="48" s="1"/>
  <c r="AK1493" i="48"/>
  <c r="AH1493" i="48"/>
  <c r="AF1493" i="48"/>
  <c r="AA1493" i="48" a="1"/>
  <c r="AA1493" i="48" s="1"/>
  <c r="X1493" i="48" a="1"/>
  <c r="X1493" i="48" s="1"/>
  <c r="Y1493" i="48" s="1"/>
  <c r="K1493" i="48"/>
  <c r="BH1492" i="48" a="1"/>
  <c r="BH1492" i="48" s="1"/>
  <c r="BF1492" i="48" a="1"/>
  <c r="BF1492" i="48" s="1"/>
  <c r="BE1492" i="48"/>
  <c r="BD1492" i="48" a="1"/>
  <c r="BD1492" i="48" s="1"/>
  <c r="BC1492" i="48"/>
  <c r="AV1492" i="48" a="1"/>
  <c r="AV1492" i="48" s="1"/>
  <c r="AS1492" i="48" a="1"/>
  <c r="AS1492" i="48" s="1"/>
  <c r="AP1492" i="48" a="1"/>
  <c r="AP1492" i="48" s="1"/>
  <c r="AI1492" i="48" a="1"/>
  <c r="AI1492" i="48" s="1"/>
  <c r="AH1492" i="48"/>
  <c r="AG1492" i="48" a="1"/>
  <c r="AG1492" i="48" s="1"/>
  <c r="AF1492" i="48"/>
  <c r="AA1492" i="48" a="1"/>
  <c r="AA1492" i="48" s="1"/>
  <c r="AB1492" i="48" s="1"/>
  <c r="X1492" i="48" a="1"/>
  <c r="X1492" i="48" s="1"/>
  <c r="Y1492" i="48" s="1"/>
  <c r="K1492" i="48"/>
  <c r="BH1491" i="48" a="1"/>
  <c r="BH1491" i="48" s="1"/>
  <c r="BE1491" i="48"/>
  <c r="BC1491" i="48"/>
  <c r="AV1491" i="48" a="1"/>
  <c r="AV1491" i="48" s="1"/>
  <c r="AS1491" i="48" a="1"/>
  <c r="AS1491" i="48" s="1"/>
  <c r="AP1491" i="48" a="1"/>
  <c r="AP1491" i="48" s="1"/>
  <c r="AK1491" i="48"/>
  <c r="AH1491" i="48"/>
  <c r="AF1491" i="48"/>
  <c r="AA1491" i="48" a="1"/>
  <c r="AA1491" i="48" s="1"/>
  <c r="AB1491" i="48" s="1"/>
  <c r="X1491" i="48" a="1"/>
  <c r="X1491" i="48" s="1"/>
  <c r="K1491" i="48"/>
  <c r="BH1490" i="48" a="1"/>
  <c r="BH1490" i="48" s="1"/>
  <c r="BF1490" i="48" a="1"/>
  <c r="BF1490" i="48" s="1"/>
  <c r="BE1490" i="48"/>
  <c r="BD1490" i="48" a="1"/>
  <c r="BD1490" i="48" s="1"/>
  <c r="BC1490" i="48"/>
  <c r="AV1490" i="48" a="1"/>
  <c r="AV1490" i="48" s="1"/>
  <c r="AS1490" i="48" a="1"/>
  <c r="AS1490" i="48" s="1"/>
  <c r="AP1490" i="48" a="1"/>
  <c r="AP1490" i="48" s="1"/>
  <c r="AI1490" i="48" a="1"/>
  <c r="AI1490" i="48" s="1"/>
  <c r="AH1490" i="48"/>
  <c r="AG1490" i="48" a="1"/>
  <c r="AG1490" i="48" s="1"/>
  <c r="AF1490" i="48"/>
  <c r="AA1490" i="48" a="1"/>
  <c r="AA1490" i="48" s="1"/>
  <c r="AB1490" i="48" s="1"/>
  <c r="X1490" i="48" a="1"/>
  <c r="X1490" i="48" s="1"/>
  <c r="K1490" i="48"/>
  <c r="BH1489" i="48" a="1"/>
  <c r="BH1489" i="48" s="1"/>
  <c r="BE1489" i="48"/>
  <c r="BC1489" i="48"/>
  <c r="AV1489" i="48" a="1"/>
  <c r="AV1489" i="48" s="1"/>
  <c r="AS1489" i="48" a="1"/>
  <c r="AS1489" i="48" s="1"/>
  <c r="AP1489" i="48" a="1"/>
  <c r="AP1489" i="48" s="1"/>
  <c r="AK1489" i="48"/>
  <c r="AH1489" i="48"/>
  <c r="AF1489" i="48"/>
  <c r="AA1489" i="48" a="1"/>
  <c r="AA1489" i="48" s="1"/>
  <c r="AB1489" i="48" s="1"/>
  <c r="X1489" i="48" a="1"/>
  <c r="X1489" i="48" s="1"/>
  <c r="K1489" i="48"/>
  <c r="BH1488" i="48" a="1"/>
  <c r="BH1488" i="48" s="1"/>
  <c r="BF1488" i="48" a="1"/>
  <c r="BF1488" i="48" s="1"/>
  <c r="BE1488" i="48"/>
  <c r="BD1488" i="48" a="1"/>
  <c r="BD1488" i="48" s="1"/>
  <c r="BC1488" i="48"/>
  <c r="AV1488" i="48" a="1"/>
  <c r="AV1488" i="48" s="1"/>
  <c r="AS1488" i="48" a="1"/>
  <c r="AS1488" i="48" s="1"/>
  <c r="AP1488" i="48" a="1"/>
  <c r="AP1488" i="48" s="1"/>
  <c r="AI1488" i="48" a="1"/>
  <c r="AI1488" i="48" s="1"/>
  <c r="AH1488" i="48"/>
  <c r="AG1488" i="48" a="1"/>
  <c r="AG1488" i="48" s="1"/>
  <c r="AF1488" i="48"/>
  <c r="AA1488" i="48" a="1"/>
  <c r="AA1488" i="48" s="1"/>
  <c r="AB1488" i="48" s="1"/>
  <c r="X1488" i="48" a="1"/>
  <c r="X1488" i="48" s="1"/>
  <c r="Y1488" i="48" s="1"/>
  <c r="K1488" i="48"/>
  <c r="BH1487" i="48" a="1"/>
  <c r="BH1487" i="48" s="1"/>
  <c r="BE1487" i="48"/>
  <c r="BC1487" i="48"/>
  <c r="AV1487" i="48" a="1"/>
  <c r="AV1487" i="48" s="1"/>
  <c r="AS1487" i="48" a="1"/>
  <c r="AS1487" i="48" s="1"/>
  <c r="AP1487" i="48" a="1"/>
  <c r="AP1487" i="48" s="1"/>
  <c r="AK1487" i="48"/>
  <c r="AH1487" i="48"/>
  <c r="AF1487" i="48"/>
  <c r="AA1487" i="48" a="1"/>
  <c r="AA1487" i="48" s="1"/>
  <c r="AB1487" i="48" s="1"/>
  <c r="X1487" i="48" a="1"/>
  <c r="X1487" i="48" s="1"/>
  <c r="K1487" i="48"/>
  <c r="BH1486" i="48" a="1"/>
  <c r="BH1486" i="48" s="1"/>
  <c r="BF1486" i="48" a="1"/>
  <c r="BF1486" i="48" s="1"/>
  <c r="BE1486" i="48"/>
  <c r="BD1486" i="48" a="1"/>
  <c r="BD1486" i="48" s="1"/>
  <c r="BC1486" i="48"/>
  <c r="AV1486" i="48" a="1"/>
  <c r="AV1486" i="48" s="1"/>
  <c r="AS1486" i="48" a="1"/>
  <c r="AS1486" i="48" s="1"/>
  <c r="AP1486" i="48" a="1"/>
  <c r="AP1486" i="48" s="1"/>
  <c r="AI1486" i="48" a="1"/>
  <c r="AI1486" i="48" s="1"/>
  <c r="AH1486" i="48"/>
  <c r="AG1486" i="48" a="1"/>
  <c r="AG1486" i="48" s="1"/>
  <c r="AF1486" i="48"/>
  <c r="AA1486" i="48" a="1"/>
  <c r="AA1486" i="48" s="1"/>
  <c r="AB1486" i="48" s="1"/>
  <c r="X1486" i="48" a="1"/>
  <c r="X1486" i="48" s="1"/>
  <c r="K1486" i="48"/>
  <c r="BH1485" i="48" a="1"/>
  <c r="BH1485" i="48" s="1"/>
  <c r="BE1485" i="48"/>
  <c r="BC1485" i="48"/>
  <c r="AV1485" i="48" a="1"/>
  <c r="AV1485" i="48" s="1"/>
  <c r="AS1485" i="48" a="1"/>
  <c r="AS1485" i="48" s="1"/>
  <c r="AP1485" i="48" a="1"/>
  <c r="AP1485" i="48" s="1"/>
  <c r="AK1485" i="48"/>
  <c r="AH1485" i="48"/>
  <c r="AF1485" i="48"/>
  <c r="AA1485" i="48" a="1"/>
  <c r="AA1485" i="48" s="1"/>
  <c r="AB1485" i="48" s="1"/>
  <c r="X1485" i="48" a="1"/>
  <c r="X1485" i="48" s="1"/>
  <c r="K1485" i="48"/>
  <c r="BH1484" i="48" a="1"/>
  <c r="BH1484" i="48" s="1"/>
  <c r="BF1484" i="48" a="1"/>
  <c r="BF1484" i="48" s="1"/>
  <c r="BE1484" i="48"/>
  <c r="BD1484" i="48" a="1"/>
  <c r="BD1484" i="48" s="1"/>
  <c r="BC1484" i="48"/>
  <c r="AV1484" i="48" a="1"/>
  <c r="AV1484" i="48" s="1"/>
  <c r="AS1484" i="48" a="1"/>
  <c r="AS1484" i="48" s="1"/>
  <c r="AP1484" i="48" a="1"/>
  <c r="AP1484" i="48" s="1"/>
  <c r="AI1484" i="48" a="1"/>
  <c r="AI1484" i="48" s="1"/>
  <c r="AH1484" i="48"/>
  <c r="AG1484" i="48" a="1"/>
  <c r="AG1484" i="48" s="1"/>
  <c r="AF1484" i="48"/>
  <c r="AA1484" i="48" a="1"/>
  <c r="AA1484" i="48" s="1"/>
  <c r="AB1484" i="48" s="1"/>
  <c r="X1484" i="48" a="1"/>
  <c r="X1484" i="48" s="1"/>
  <c r="Y1484" i="48" s="1"/>
  <c r="K1484" i="48"/>
  <c r="BH1483" i="48" a="1"/>
  <c r="BH1483" i="48" s="1"/>
  <c r="BF1483" i="48" a="1"/>
  <c r="BF1483" i="48" s="1"/>
  <c r="BE1483" i="48"/>
  <c r="BD1483" i="48" a="1"/>
  <c r="BD1483" i="48" s="1"/>
  <c r="BC1483" i="48"/>
  <c r="AV1483" i="48" a="1"/>
  <c r="AV1483" i="48" s="1"/>
  <c r="AS1483" i="48" a="1"/>
  <c r="AS1483" i="48" s="1"/>
  <c r="AP1483" i="48" a="1"/>
  <c r="AP1483" i="48" s="1"/>
  <c r="AI1483" i="48" a="1"/>
  <c r="AI1483" i="48" s="1"/>
  <c r="AH1483" i="48"/>
  <c r="AG1483" i="48" a="1"/>
  <c r="AG1483" i="48" s="1"/>
  <c r="AF1483" i="48"/>
  <c r="AA1483" i="48" a="1"/>
  <c r="AA1483" i="48" s="1"/>
  <c r="X1483" i="48" a="1"/>
  <c r="X1483" i="48" s="1"/>
  <c r="Y1483" i="48" s="1"/>
  <c r="K1483" i="48"/>
  <c r="BH1482" i="48" a="1"/>
  <c r="BH1482" i="48" s="1"/>
  <c r="BF1482" i="48" a="1"/>
  <c r="BF1482" i="48" s="1"/>
  <c r="BE1482" i="48"/>
  <c r="BD1482" i="48" a="1"/>
  <c r="BD1482" i="48" s="1"/>
  <c r="BC1482" i="48"/>
  <c r="AV1482" i="48" a="1"/>
  <c r="AV1482" i="48" s="1"/>
  <c r="AS1482" i="48" a="1"/>
  <c r="AS1482" i="48" s="1"/>
  <c r="AP1482" i="48" a="1"/>
  <c r="AP1482" i="48" s="1"/>
  <c r="AI1482" i="48" a="1"/>
  <c r="AI1482" i="48" s="1"/>
  <c r="AH1482" i="48"/>
  <c r="AG1482" i="48" a="1"/>
  <c r="AG1482" i="48" s="1"/>
  <c r="AF1482" i="48"/>
  <c r="AA1482" i="48" a="1"/>
  <c r="AA1482" i="48" s="1"/>
  <c r="X1482" i="48" a="1"/>
  <c r="X1482" i="48" s="1"/>
  <c r="Y1482" i="48" s="1"/>
  <c r="K1482" i="48"/>
  <c r="BH1481" i="48" a="1"/>
  <c r="BH1481" i="48" s="1"/>
  <c r="BF1481" i="48" a="1"/>
  <c r="BF1481" i="48" s="1"/>
  <c r="BE1481" i="48"/>
  <c r="BD1481" i="48" a="1"/>
  <c r="BD1481" i="48" s="1"/>
  <c r="BC1481" i="48"/>
  <c r="AV1481" i="48" a="1"/>
  <c r="AV1481" i="48" s="1"/>
  <c r="AS1481" i="48" a="1"/>
  <c r="AS1481" i="48" s="1"/>
  <c r="AP1481" i="48" a="1"/>
  <c r="AP1481" i="48" s="1"/>
  <c r="AI1481" i="48" a="1"/>
  <c r="AI1481" i="48" s="1"/>
  <c r="AH1481" i="48"/>
  <c r="AG1481" i="48" a="1"/>
  <c r="AG1481" i="48" s="1"/>
  <c r="AF1481" i="48"/>
  <c r="AA1481" i="48" a="1"/>
  <c r="AA1481" i="48" s="1"/>
  <c r="X1481" i="48" a="1"/>
  <c r="X1481" i="48" s="1"/>
  <c r="Y1481" i="48" s="1"/>
  <c r="K1481" i="48"/>
  <c r="BH1480" i="48" a="1"/>
  <c r="BH1480" i="48" s="1"/>
  <c r="BF1480" i="48" a="1"/>
  <c r="BF1480" i="48" s="1"/>
  <c r="BE1480" i="48"/>
  <c r="BD1480" i="48" a="1"/>
  <c r="BD1480" i="48" s="1"/>
  <c r="BC1480" i="48"/>
  <c r="AV1480" i="48" a="1"/>
  <c r="AV1480" i="48" s="1"/>
  <c r="AS1480" i="48" a="1"/>
  <c r="AS1480" i="48" s="1"/>
  <c r="AP1480" i="48" a="1"/>
  <c r="AP1480" i="48" s="1"/>
  <c r="AI1480" i="48" a="1"/>
  <c r="AI1480" i="48" s="1"/>
  <c r="AH1480" i="48"/>
  <c r="AG1480" i="48" a="1"/>
  <c r="AG1480" i="48" s="1"/>
  <c r="AF1480" i="48"/>
  <c r="AA1480" i="48" a="1"/>
  <c r="AA1480" i="48" s="1"/>
  <c r="X1480" i="48" a="1"/>
  <c r="X1480" i="48" s="1"/>
  <c r="Y1480" i="48" s="1"/>
  <c r="K1480" i="48"/>
  <c r="BH1479" i="48" a="1"/>
  <c r="BH1479" i="48" s="1"/>
  <c r="BF1479" i="48" a="1"/>
  <c r="BF1479" i="48" s="1"/>
  <c r="BE1479" i="48"/>
  <c r="BD1479" i="48" a="1"/>
  <c r="BD1479" i="48" s="1"/>
  <c r="BC1479" i="48"/>
  <c r="AV1479" i="48" a="1"/>
  <c r="AV1479" i="48" s="1"/>
  <c r="AS1479" i="48" a="1"/>
  <c r="AS1479" i="48" s="1"/>
  <c r="AP1479" i="48" a="1"/>
  <c r="AP1479" i="48" s="1"/>
  <c r="AI1479" i="48" a="1"/>
  <c r="AI1479" i="48" s="1"/>
  <c r="AH1479" i="48"/>
  <c r="AG1479" i="48" a="1"/>
  <c r="AG1479" i="48" s="1"/>
  <c r="AF1479" i="48"/>
  <c r="AA1479" i="48" a="1"/>
  <c r="AA1479" i="48" s="1"/>
  <c r="X1479" i="48" a="1"/>
  <c r="X1479" i="48" s="1"/>
  <c r="Y1479" i="48" s="1"/>
  <c r="K1479" i="48"/>
  <c r="BH1478" i="48" a="1"/>
  <c r="BH1478" i="48" s="1"/>
  <c r="BE1478" i="48"/>
  <c r="BC1478" i="48"/>
  <c r="AV1478" i="48" a="1"/>
  <c r="AV1478" i="48" s="1"/>
  <c r="AS1478" i="48" a="1"/>
  <c r="AS1478" i="48" s="1"/>
  <c r="AP1478" i="48" a="1"/>
  <c r="AP1478" i="48" s="1"/>
  <c r="AH1478" i="48"/>
  <c r="AF1478" i="48"/>
  <c r="AA1478" i="48" a="1"/>
  <c r="AA1478" i="48" s="1"/>
  <c r="AB1478" i="48" s="1"/>
  <c r="X1478" i="48" a="1"/>
  <c r="X1478" i="48" s="1"/>
  <c r="Y1478" i="48" s="1"/>
  <c r="K1478" i="48"/>
  <c r="BH1477" i="48" a="1"/>
  <c r="BH1477" i="48" s="1"/>
  <c r="BF1477" i="48" a="1"/>
  <c r="BF1477" i="48" s="1"/>
  <c r="BE1477" i="48"/>
  <c r="BD1477" i="48" a="1"/>
  <c r="BD1477" i="48" s="1"/>
  <c r="BC1477" i="48"/>
  <c r="AV1477" i="48" a="1"/>
  <c r="AV1477" i="48" s="1"/>
  <c r="AS1477" i="48" a="1"/>
  <c r="AS1477" i="48" s="1"/>
  <c r="AP1477" i="48" a="1"/>
  <c r="AP1477" i="48" s="1"/>
  <c r="AI1477" i="48" a="1"/>
  <c r="AI1477" i="48" s="1"/>
  <c r="AH1477" i="48"/>
  <c r="AG1477" i="48" a="1"/>
  <c r="AG1477" i="48" s="1"/>
  <c r="AF1477" i="48"/>
  <c r="AA1477" i="48" a="1"/>
  <c r="AA1477" i="48" s="1"/>
  <c r="AB1477" i="48" s="1"/>
  <c r="X1477" i="48" a="1"/>
  <c r="X1477" i="48" s="1"/>
  <c r="K1477" i="48"/>
  <c r="BH1476" i="48" a="1"/>
  <c r="BH1476" i="48" s="1"/>
  <c r="BF1476" i="48" a="1"/>
  <c r="BF1476" i="48" s="1"/>
  <c r="BE1476" i="48"/>
  <c r="BD1476" i="48" a="1"/>
  <c r="BD1476" i="48" s="1"/>
  <c r="BC1476" i="48"/>
  <c r="AV1476" i="48" a="1"/>
  <c r="AV1476" i="48" s="1"/>
  <c r="AS1476" i="48" a="1"/>
  <c r="AS1476" i="48" s="1"/>
  <c r="AP1476" i="48" a="1"/>
  <c r="AP1476" i="48" s="1"/>
  <c r="AI1476" i="48" a="1"/>
  <c r="AI1476" i="48" s="1"/>
  <c r="AH1476" i="48"/>
  <c r="AG1476" i="48" a="1"/>
  <c r="AG1476" i="48" s="1"/>
  <c r="AF1476" i="48"/>
  <c r="AA1476" i="48" a="1"/>
  <c r="AA1476" i="48" s="1"/>
  <c r="AB1476" i="48" s="1"/>
  <c r="X1476" i="48" a="1"/>
  <c r="X1476" i="48" s="1"/>
  <c r="Y1476" i="48" s="1"/>
  <c r="K1476" i="48"/>
  <c r="BH1475" i="48" a="1"/>
  <c r="BH1475" i="48" s="1"/>
  <c r="BF1475" i="48" a="1"/>
  <c r="BF1475" i="48" s="1"/>
  <c r="BE1475" i="48"/>
  <c r="BD1475" i="48" a="1"/>
  <c r="BD1475" i="48" s="1"/>
  <c r="BC1475" i="48"/>
  <c r="AV1475" i="48" a="1"/>
  <c r="AV1475" i="48" s="1"/>
  <c r="AS1475" i="48" a="1"/>
  <c r="AS1475" i="48" s="1"/>
  <c r="AP1475" i="48" a="1"/>
  <c r="AP1475" i="48" s="1"/>
  <c r="AI1475" i="48" a="1"/>
  <c r="AI1475" i="48" s="1"/>
  <c r="AH1475" i="48"/>
  <c r="AG1475" i="48" a="1"/>
  <c r="AG1475" i="48" s="1"/>
  <c r="AF1475" i="48"/>
  <c r="AA1475" i="48" a="1"/>
  <c r="AA1475" i="48" s="1"/>
  <c r="AB1475" i="48" s="1"/>
  <c r="X1475" i="48" a="1"/>
  <c r="X1475" i="48" s="1"/>
  <c r="Y1475" i="48" s="1"/>
  <c r="K1475" i="48"/>
  <c r="BH1474" i="48" a="1"/>
  <c r="BH1474" i="48" s="1"/>
  <c r="BF1474" i="48" a="1"/>
  <c r="BF1474" i="48" s="1"/>
  <c r="BE1474" i="48"/>
  <c r="BD1474" i="48" a="1"/>
  <c r="BD1474" i="48" s="1"/>
  <c r="BC1474" i="48"/>
  <c r="AV1474" i="48" a="1"/>
  <c r="AV1474" i="48" s="1"/>
  <c r="AS1474" i="48" a="1"/>
  <c r="AS1474" i="48" s="1"/>
  <c r="AP1474" i="48" a="1"/>
  <c r="AP1474" i="48" s="1"/>
  <c r="AI1474" i="48" a="1"/>
  <c r="AI1474" i="48" s="1"/>
  <c r="AH1474" i="48"/>
  <c r="AG1474" i="48" a="1"/>
  <c r="AG1474" i="48" s="1"/>
  <c r="AF1474" i="48"/>
  <c r="AA1474" i="48" a="1"/>
  <c r="AA1474" i="48" s="1"/>
  <c r="X1474" i="48" a="1"/>
  <c r="X1474" i="48" s="1"/>
  <c r="Y1474" i="48" s="1"/>
  <c r="K1474" i="48"/>
  <c r="BH1473" i="48" a="1"/>
  <c r="BH1473" i="48" s="1"/>
  <c r="BF1473" i="48" a="1"/>
  <c r="BF1473" i="48" s="1"/>
  <c r="BE1473" i="48"/>
  <c r="BD1473" i="48" a="1"/>
  <c r="BD1473" i="48" s="1"/>
  <c r="BC1473" i="48"/>
  <c r="AV1473" i="48" a="1"/>
  <c r="AV1473" i="48" s="1"/>
  <c r="AS1473" i="48" a="1"/>
  <c r="AS1473" i="48" s="1"/>
  <c r="AP1473" i="48" a="1"/>
  <c r="AP1473" i="48" s="1"/>
  <c r="AI1473" i="48" a="1"/>
  <c r="AI1473" i="48" s="1"/>
  <c r="AH1473" i="48"/>
  <c r="AG1473" i="48" a="1"/>
  <c r="AG1473" i="48" s="1"/>
  <c r="AF1473" i="48"/>
  <c r="AA1473" i="48" a="1"/>
  <c r="AA1473" i="48" s="1"/>
  <c r="AB1473" i="48" s="1"/>
  <c r="X1473" i="48" a="1"/>
  <c r="X1473" i="48" s="1"/>
  <c r="Y1473" i="48" s="1"/>
  <c r="K1473" i="48"/>
  <c r="BH1472" i="48" a="1"/>
  <c r="BH1472" i="48" s="1"/>
  <c r="BF1472" i="48" a="1"/>
  <c r="BF1472" i="48" s="1"/>
  <c r="BE1472" i="48"/>
  <c r="BD1472" i="48" a="1"/>
  <c r="BD1472" i="48" s="1"/>
  <c r="BC1472" i="48"/>
  <c r="AV1472" i="48" a="1"/>
  <c r="AV1472" i="48" s="1"/>
  <c r="AS1472" i="48" a="1"/>
  <c r="AS1472" i="48" s="1"/>
  <c r="AP1472" i="48" a="1"/>
  <c r="AP1472" i="48" s="1"/>
  <c r="AI1472" i="48" a="1"/>
  <c r="AI1472" i="48" s="1"/>
  <c r="AH1472" i="48"/>
  <c r="AG1472" i="48" a="1"/>
  <c r="AG1472" i="48" s="1"/>
  <c r="AF1472" i="48"/>
  <c r="AA1472" i="48" a="1"/>
  <c r="AA1472" i="48" s="1"/>
  <c r="AB1472" i="48" s="1"/>
  <c r="X1472" i="48" a="1"/>
  <c r="X1472" i="48" s="1"/>
  <c r="K1472" i="48"/>
  <c r="BH1471" i="48" a="1"/>
  <c r="BH1471" i="48" s="1"/>
  <c r="BF1471" i="48" a="1"/>
  <c r="BF1471" i="48" s="1"/>
  <c r="BE1471" i="48"/>
  <c r="BD1471" i="48" a="1"/>
  <c r="BD1471" i="48" s="1"/>
  <c r="BC1471" i="48"/>
  <c r="AV1471" i="48" a="1"/>
  <c r="AV1471" i="48" s="1"/>
  <c r="AS1471" i="48" a="1"/>
  <c r="AS1471" i="48" s="1"/>
  <c r="AP1471" i="48" a="1"/>
  <c r="AP1471" i="48" s="1"/>
  <c r="AI1471" i="48" a="1"/>
  <c r="AI1471" i="48" s="1"/>
  <c r="AH1471" i="48"/>
  <c r="AG1471" i="48" a="1"/>
  <c r="AG1471" i="48" s="1"/>
  <c r="AF1471" i="48"/>
  <c r="AA1471" i="48" a="1"/>
  <c r="AA1471" i="48" s="1"/>
  <c r="AB1471" i="48" s="1"/>
  <c r="X1471" i="48" a="1"/>
  <c r="X1471" i="48" s="1"/>
  <c r="K1471" i="48"/>
  <c r="BH1470" i="48" a="1"/>
  <c r="BH1470" i="48" s="1"/>
  <c r="BF1470" i="48" a="1"/>
  <c r="BF1470" i="48" s="1"/>
  <c r="BE1470" i="48"/>
  <c r="BD1470" i="48" a="1"/>
  <c r="BD1470" i="48" s="1"/>
  <c r="BC1470" i="48"/>
  <c r="AV1470" i="48" a="1"/>
  <c r="AV1470" i="48" s="1"/>
  <c r="AS1470" i="48" a="1"/>
  <c r="AS1470" i="48" s="1"/>
  <c r="AP1470" i="48" a="1"/>
  <c r="AP1470" i="48" s="1"/>
  <c r="AI1470" i="48" a="1"/>
  <c r="AI1470" i="48" s="1"/>
  <c r="AH1470" i="48"/>
  <c r="AG1470" i="48" a="1"/>
  <c r="AG1470" i="48" s="1"/>
  <c r="AF1470" i="48"/>
  <c r="AA1470" i="48" a="1"/>
  <c r="AA1470" i="48" s="1"/>
  <c r="X1470" i="48" a="1"/>
  <c r="X1470" i="48" s="1"/>
  <c r="Y1470" i="48" s="1"/>
  <c r="K1470" i="48"/>
  <c r="BH1469" i="48" a="1"/>
  <c r="BH1469" i="48" s="1"/>
  <c r="BF1469" i="48" a="1"/>
  <c r="BF1469" i="48" s="1"/>
  <c r="BE1469" i="48"/>
  <c r="BD1469" i="48" a="1"/>
  <c r="BD1469" i="48" s="1"/>
  <c r="BC1469" i="48"/>
  <c r="AV1469" i="48" a="1"/>
  <c r="AV1469" i="48" s="1"/>
  <c r="AS1469" i="48" a="1"/>
  <c r="AS1469" i="48" s="1"/>
  <c r="AP1469" i="48" a="1"/>
  <c r="AP1469" i="48" s="1"/>
  <c r="AI1469" i="48" a="1"/>
  <c r="AI1469" i="48" s="1"/>
  <c r="AH1469" i="48"/>
  <c r="AG1469" i="48" a="1"/>
  <c r="AG1469" i="48" s="1"/>
  <c r="AF1469" i="48"/>
  <c r="AA1469" i="48" a="1"/>
  <c r="AA1469" i="48" s="1"/>
  <c r="AB1469" i="48" s="1"/>
  <c r="X1469" i="48" a="1"/>
  <c r="X1469" i="48" s="1"/>
  <c r="K1469" i="48"/>
  <c r="BH1468" i="48" a="1"/>
  <c r="BH1468" i="48" s="1"/>
  <c r="BF1468" i="48" a="1"/>
  <c r="BF1468" i="48" s="1"/>
  <c r="BE1468" i="48"/>
  <c r="BD1468" i="48" a="1"/>
  <c r="BD1468" i="48" s="1"/>
  <c r="BC1468" i="48"/>
  <c r="AV1468" i="48" a="1"/>
  <c r="AV1468" i="48" s="1"/>
  <c r="AS1468" i="48" a="1"/>
  <c r="AS1468" i="48" s="1"/>
  <c r="AP1468" i="48" a="1"/>
  <c r="AP1468" i="48" s="1"/>
  <c r="AI1468" i="48" a="1"/>
  <c r="AI1468" i="48" s="1"/>
  <c r="AH1468" i="48"/>
  <c r="AG1468" i="48" a="1"/>
  <c r="AG1468" i="48" s="1"/>
  <c r="AF1468" i="48"/>
  <c r="AA1468" i="48" a="1"/>
  <c r="AA1468" i="48" s="1"/>
  <c r="X1468" i="48" a="1"/>
  <c r="X1468" i="48" s="1"/>
  <c r="Y1468" i="48" s="1"/>
  <c r="K1468" i="48"/>
  <c r="BH1467" i="48" a="1"/>
  <c r="BH1467" i="48" s="1"/>
  <c r="BF1467" i="48" a="1"/>
  <c r="BF1467" i="48" s="1"/>
  <c r="BE1467" i="48"/>
  <c r="BD1467" i="48" a="1"/>
  <c r="BD1467" i="48" s="1"/>
  <c r="BC1467" i="48"/>
  <c r="AV1467" i="48" a="1"/>
  <c r="AV1467" i="48" s="1"/>
  <c r="AS1467" i="48" a="1"/>
  <c r="AS1467" i="48" s="1"/>
  <c r="AP1467" i="48" a="1"/>
  <c r="AP1467" i="48" s="1"/>
  <c r="AI1467" i="48" a="1"/>
  <c r="AI1467" i="48" s="1"/>
  <c r="AH1467" i="48"/>
  <c r="AG1467" i="48" a="1"/>
  <c r="AG1467" i="48" s="1"/>
  <c r="AF1467" i="48"/>
  <c r="AA1467" i="48" a="1"/>
  <c r="AA1467" i="48" s="1"/>
  <c r="AB1467" i="48" s="1"/>
  <c r="X1467" i="48" a="1"/>
  <c r="X1467" i="48" s="1"/>
  <c r="K1467" i="48"/>
  <c r="BH1466" i="48" a="1"/>
  <c r="BH1466" i="48" s="1"/>
  <c r="BF1466" i="48" a="1"/>
  <c r="BF1466" i="48" s="1"/>
  <c r="BE1466" i="48"/>
  <c r="BD1466" i="48" a="1"/>
  <c r="BD1466" i="48" s="1"/>
  <c r="BC1466" i="48"/>
  <c r="AV1466" i="48" a="1"/>
  <c r="AV1466" i="48" s="1"/>
  <c r="AS1466" i="48" a="1"/>
  <c r="AS1466" i="48" s="1"/>
  <c r="AP1466" i="48" a="1"/>
  <c r="AP1466" i="48" s="1"/>
  <c r="AI1466" i="48" a="1"/>
  <c r="AI1466" i="48" s="1"/>
  <c r="AH1466" i="48"/>
  <c r="AG1466" i="48" a="1"/>
  <c r="AG1466" i="48" s="1"/>
  <c r="AF1466" i="48"/>
  <c r="AA1466" i="48" a="1"/>
  <c r="AA1466" i="48" s="1"/>
  <c r="AB1466" i="48" s="1"/>
  <c r="X1466" i="48" a="1"/>
  <c r="X1466" i="48" s="1"/>
  <c r="K1466" i="48"/>
  <c r="BH1465" i="48" a="1"/>
  <c r="BH1465" i="48" s="1"/>
  <c r="BF1465" i="48" a="1"/>
  <c r="BF1465" i="48" s="1"/>
  <c r="BE1465" i="48"/>
  <c r="BD1465" i="48" a="1"/>
  <c r="BD1465" i="48" s="1"/>
  <c r="BC1465" i="48"/>
  <c r="AV1465" i="48" a="1"/>
  <c r="AV1465" i="48" s="1"/>
  <c r="AS1465" i="48" a="1"/>
  <c r="AS1465" i="48" s="1"/>
  <c r="AP1465" i="48" a="1"/>
  <c r="AP1465" i="48" s="1"/>
  <c r="AI1465" i="48" a="1"/>
  <c r="AI1465" i="48" s="1"/>
  <c r="AH1465" i="48"/>
  <c r="AG1465" i="48" a="1"/>
  <c r="AG1465" i="48" s="1"/>
  <c r="AF1465" i="48"/>
  <c r="AA1465" i="48" a="1"/>
  <c r="AA1465" i="48" s="1"/>
  <c r="AB1465" i="48" s="1"/>
  <c r="X1465" i="48" a="1"/>
  <c r="X1465" i="48" s="1"/>
  <c r="K1465" i="48"/>
  <c r="BH1464" i="48" a="1"/>
  <c r="BH1464" i="48" s="1"/>
  <c r="BF1464" i="48" a="1"/>
  <c r="BF1464" i="48" s="1"/>
  <c r="BE1464" i="48"/>
  <c r="BD1464" i="48" a="1"/>
  <c r="BD1464" i="48" s="1"/>
  <c r="BC1464" i="48"/>
  <c r="AV1464" i="48" a="1"/>
  <c r="AV1464" i="48" s="1"/>
  <c r="AS1464" i="48" a="1"/>
  <c r="AS1464" i="48" s="1"/>
  <c r="AP1464" i="48" a="1"/>
  <c r="AP1464" i="48" s="1"/>
  <c r="AI1464" i="48" a="1"/>
  <c r="AI1464" i="48" s="1"/>
  <c r="AH1464" i="48"/>
  <c r="AG1464" i="48" a="1"/>
  <c r="AG1464" i="48" s="1"/>
  <c r="AF1464" i="48"/>
  <c r="AA1464" i="48" a="1"/>
  <c r="AA1464" i="48" s="1"/>
  <c r="X1464" i="48" a="1"/>
  <c r="X1464" i="48" s="1"/>
  <c r="Y1464" i="48" s="1"/>
  <c r="K1464" i="48"/>
  <c r="BH1463" i="48" a="1"/>
  <c r="BH1463" i="48" s="1"/>
  <c r="BF1463" i="48" a="1"/>
  <c r="BF1463" i="48" s="1"/>
  <c r="BE1463" i="48"/>
  <c r="BD1463" i="48" a="1"/>
  <c r="BD1463" i="48" s="1"/>
  <c r="BC1463" i="48"/>
  <c r="AV1463" i="48" a="1"/>
  <c r="AV1463" i="48" s="1"/>
  <c r="AS1463" i="48" a="1"/>
  <c r="AS1463" i="48" s="1"/>
  <c r="AP1463" i="48" a="1"/>
  <c r="AP1463" i="48" s="1"/>
  <c r="AI1463" i="48" a="1"/>
  <c r="AI1463" i="48" s="1"/>
  <c r="AH1463" i="48"/>
  <c r="AG1463" i="48" a="1"/>
  <c r="AG1463" i="48" s="1"/>
  <c r="AF1463" i="48"/>
  <c r="AA1463" i="48" a="1"/>
  <c r="AA1463" i="48" s="1"/>
  <c r="AB1463" i="48" s="1"/>
  <c r="X1463" i="48" a="1"/>
  <c r="X1463" i="48" s="1"/>
  <c r="K1463" i="48"/>
  <c r="BH1462" i="48" a="1"/>
  <c r="BH1462" i="48" s="1"/>
  <c r="BF1462" i="48" a="1"/>
  <c r="BF1462" i="48" s="1"/>
  <c r="BE1462" i="48"/>
  <c r="BD1462" i="48" a="1"/>
  <c r="BD1462" i="48" s="1"/>
  <c r="BC1462" i="48"/>
  <c r="AV1462" i="48" a="1"/>
  <c r="AV1462" i="48" s="1"/>
  <c r="AS1462" i="48" a="1"/>
  <c r="AS1462" i="48" s="1"/>
  <c r="AP1462" i="48" a="1"/>
  <c r="AP1462" i="48" s="1"/>
  <c r="AI1462" i="48" a="1"/>
  <c r="AI1462" i="48" s="1"/>
  <c r="AH1462" i="48"/>
  <c r="AG1462" i="48" a="1"/>
  <c r="AG1462" i="48" s="1"/>
  <c r="AF1462" i="48"/>
  <c r="AA1462" i="48" a="1"/>
  <c r="AA1462" i="48" s="1"/>
  <c r="X1462" i="48" a="1"/>
  <c r="X1462" i="48" s="1"/>
  <c r="Y1462" i="48" s="1"/>
  <c r="K1462" i="48"/>
  <c r="BH1461" i="48" a="1"/>
  <c r="BH1461" i="48" s="1"/>
  <c r="BF1461" i="48" a="1"/>
  <c r="BF1461" i="48" s="1"/>
  <c r="BE1461" i="48"/>
  <c r="BD1461" i="48" a="1"/>
  <c r="BD1461" i="48" s="1"/>
  <c r="BC1461" i="48"/>
  <c r="AV1461" i="48" a="1"/>
  <c r="AV1461" i="48" s="1"/>
  <c r="AS1461" i="48" a="1"/>
  <c r="AS1461" i="48" s="1"/>
  <c r="AP1461" i="48" a="1"/>
  <c r="AP1461" i="48" s="1"/>
  <c r="AI1461" i="48" a="1"/>
  <c r="AI1461" i="48" s="1"/>
  <c r="AH1461" i="48"/>
  <c r="AG1461" i="48" a="1"/>
  <c r="AG1461" i="48" s="1"/>
  <c r="AF1461" i="48"/>
  <c r="AA1461" i="48" a="1"/>
  <c r="AA1461" i="48" s="1"/>
  <c r="AB1461" i="48" s="1"/>
  <c r="X1461" i="48" a="1"/>
  <c r="X1461" i="48" s="1"/>
  <c r="K1461" i="48"/>
  <c r="BH1460" i="48" a="1"/>
  <c r="BH1460" i="48" s="1"/>
  <c r="BF1460" i="48" a="1"/>
  <c r="BF1460" i="48" s="1"/>
  <c r="BE1460" i="48"/>
  <c r="BD1460" i="48" a="1"/>
  <c r="BD1460" i="48" s="1"/>
  <c r="BC1460" i="48"/>
  <c r="AV1460" i="48" a="1"/>
  <c r="AV1460" i="48" s="1"/>
  <c r="AS1460" i="48" a="1"/>
  <c r="AS1460" i="48" s="1"/>
  <c r="AP1460" i="48" a="1"/>
  <c r="AP1460" i="48" s="1"/>
  <c r="AI1460" i="48" a="1"/>
  <c r="AI1460" i="48" s="1"/>
  <c r="AH1460" i="48"/>
  <c r="AG1460" i="48" a="1"/>
  <c r="AG1460" i="48" s="1"/>
  <c r="AF1460" i="48"/>
  <c r="AA1460" i="48" a="1"/>
  <c r="AA1460" i="48" s="1"/>
  <c r="X1460" i="48" a="1"/>
  <c r="X1460" i="48" s="1"/>
  <c r="K1460" i="48"/>
  <c r="BH1459" i="48" a="1"/>
  <c r="BH1459" i="48" s="1"/>
  <c r="BF1459" i="48" a="1"/>
  <c r="BF1459" i="48" s="1"/>
  <c r="BE1459" i="48"/>
  <c r="BD1459" i="48" a="1"/>
  <c r="BD1459" i="48" s="1"/>
  <c r="BC1459" i="48"/>
  <c r="AV1459" i="48" a="1"/>
  <c r="AV1459" i="48" s="1"/>
  <c r="AS1459" i="48" a="1"/>
  <c r="AS1459" i="48" s="1"/>
  <c r="AP1459" i="48" a="1"/>
  <c r="AP1459" i="48" s="1"/>
  <c r="AI1459" i="48" a="1"/>
  <c r="AI1459" i="48" s="1"/>
  <c r="AH1459" i="48"/>
  <c r="AG1459" i="48" a="1"/>
  <c r="AG1459" i="48" s="1"/>
  <c r="AF1459" i="48"/>
  <c r="AA1459" i="48" a="1"/>
  <c r="AA1459" i="48" s="1"/>
  <c r="X1459" i="48" a="1"/>
  <c r="X1459" i="48" s="1"/>
  <c r="Y1459" i="48" s="1"/>
  <c r="K1459" i="48"/>
  <c r="BH1458" i="48" a="1"/>
  <c r="BH1458" i="48" s="1"/>
  <c r="BE1458" i="48"/>
  <c r="BC1458" i="48"/>
  <c r="AV1458" i="48" a="1"/>
  <c r="AV1458" i="48" s="1"/>
  <c r="AS1458" i="48" a="1"/>
  <c r="AS1458" i="48" s="1"/>
  <c r="AP1458" i="48" a="1"/>
  <c r="AP1458" i="48" s="1"/>
  <c r="AH1458" i="48"/>
  <c r="AF1458" i="48"/>
  <c r="AA1458" i="48" a="1"/>
  <c r="AA1458" i="48" s="1"/>
  <c r="AB1458" i="48" s="1"/>
  <c r="X1458" i="48" a="1"/>
  <c r="X1458" i="48" s="1"/>
  <c r="K1458" i="48"/>
  <c r="BH1457" i="48" a="1"/>
  <c r="BH1457" i="48" s="1"/>
  <c r="BF1457" i="48" a="1"/>
  <c r="BF1457" i="48" s="1"/>
  <c r="BE1457" i="48"/>
  <c r="BD1457" i="48" a="1"/>
  <c r="BD1457" i="48" s="1"/>
  <c r="BC1457" i="48"/>
  <c r="AV1457" i="48" a="1"/>
  <c r="AV1457" i="48" s="1"/>
  <c r="AS1457" i="48" a="1"/>
  <c r="AS1457" i="48" s="1"/>
  <c r="AP1457" i="48" a="1"/>
  <c r="AP1457" i="48" s="1"/>
  <c r="AI1457" i="48" a="1"/>
  <c r="AI1457" i="48" s="1"/>
  <c r="AH1457" i="48"/>
  <c r="AG1457" i="48" a="1"/>
  <c r="AG1457" i="48" s="1"/>
  <c r="AF1457" i="48"/>
  <c r="AA1457" i="48" a="1"/>
  <c r="AA1457" i="48" s="1"/>
  <c r="AB1457" i="48" s="1"/>
  <c r="X1457" i="48" a="1"/>
  <c r="X1457" i="48" s="1"/>
  <c r="K1457" i="48"/>
  <c r="BH1456" i="48" a="1"/>
  <c r="BH1456" i="48" s="1"/>
  <c r="BF1456" i="48" a="1"/>
  <c r="BF1456" i="48" s="1"/>
  <c r="BE1456" i="48"/>
  <c r="BD1456" i="48" a="1"/>
  <c r="BD1456" i="48" s="1"/>
  <c r="BC1456" i="48"/>
  <c r="AV1456" i="48" a="1"/>
  <c r="AV1456" i="48" s="1"/>
  <c r="AS1456" i="48" a="1"/>
  <c r="AS1456" i="48" s="1"/>
  <c r="AP1456" i="48" a="1"/>
  <c r="AP1456" i="48" s="1"/>
  <c r="AI1456" i="48" a="1"/>
  <c r="AI1456" i="48" s="1"/>
  <c r="AH1456" i="48"/>
  <c r="AG1456" i="48" a="1"/>
  <c r="AG1456" i="48" s="1"/>
  <c r="AF1456" i="48"/>
  <c r="AA1456" i="48" a="1"/>
  <c r="AA1456" i="48" s="1"/>
  <c r="AB1456" i="48" s="1"/>
  <c r="X1456" i="48" a="1"/>
  <c r="X1456" i="48" s="1"/>
  <c r="K1456" i="48"/>
  <c r="BH1455" i="48" a="1"/>
  <c r="BH1455" i="48" s="1"/>
  <c r="BF1455" i="48" a="1"/>
  <c r="BF1455" i="48" s="1"/>
  <c r="BE1455" i="48"/>
  <c r="BD1455" i="48" a="1"/>
  <c r="BD1455" i="48" s="1"/>
  <c r="BC1455" i="48"/>
  <c r="AV1455" i="48" a="1"/>
  <c r="AV1455" i="48" s="1"/>
  <c r="AS1455" i="48" a="1"/>
  <c r="AS1455" i="48" s="1"/>
  <c r="AP1455" i="48" a="1"/>
  <c r="AP1455" i="48" s="1"/>
  <c r="AI1455" i="48" a="1"/>
  <c r="AI1455" i="48" s="1"/>
  <c r="AH1455" i="48"/>
  <c r="AG1455" i="48" a="1"/>
  <c r="AG1455" i="48" s="1"/>
  <c r="AF1455" i="48"/>
  <c r="AA1455" i="48" a="1"/>
  <c r="AA1455" i="48" s="1"/>
  <c r="AB1455" i="48" s="1"/>
  <c r="X1455" i="48" a="1"/>
  <c r="X1455" i="48" s="1"/>
  <c r="K1455" i="48"/>
  <c r="BH1454" i="48" a="1"/>
  <c r="BH1454" i="48" s="1"/>
  <c r="BF1454" i="48" a="1"/>
  <c r="BF1454" i="48" s="1"/>
  <c r="BE1454" i="48"/>
  <c r="BD1454" i="48" a="1"/>
  <c r="BD1454" i="48" s="1"/>
  <c r="BC1454" i="48"/>
  <c r="AV1454" i="48" a="1"/>
  <c r="AV1454" i="48" s="1"/>
  <c r="AS1454" i="48" a="1"/>
  <c r="AS1454" i="48" s="1"/>
  <c r="AP1454" i="48" a="1"/>
  <c r="AP1454" i="48" s="1"/>
  <c r="AI1454" i="48" a="1"/>
  <c r="AI1454" i="48" s="1"/>
  <c r="AH1454" i="48"/>
  <c r="AG1454" i="48" a="1"/>
  <c r="AG1454" i="48" s="1"/>
  <c r="AF1454" i="48"/>
  <c r="AA1454" i="48" a="1"/>
  <c r="AA1454" i="48" s="1"/>
  <c r="AB1454" i="48" s="1"/>
  <c r="X1454" i="48" a="1"/>
  <c r="X1454" i="48" s="1"/>
  <c r="K1454" i="48"/>
  <c r="BH1453" i="48" a="1"/>
  <c r="BH1453" i="48" s="1"/>
  <c r="BF1453" i="48" a="1"/>
  <c r="BF1453" i="48" s="1"/>
  <c r="BE1453" i="48"/>
  <c r="BD1453" i="48" a="1"/>
  <c r="BD1453" i="48" s="1"/>
  <c r="BC1453" i="48"/>
  <c r="AV1453" i="48" a="1"/>
  <c r="AV1453" i="48" s="1"/>
  <c r="AS1453" i="48" a="1"/>
  <c r="AS1453" i="48" s="1"/>
  <c r="AP1453" i="48" a="1"/>
  <c r="AP1453" i="48" s="1"/>
  <c r="AI1453" i="48" a="1"/>
  <c r="AI1453" i="48" s="1"/>
  <c r="AH1453" i="48"/>
  <c r="AG1453" i="48" a="1"/>
  <c r="AG1453" i="48" s="1"/>
  <c r="AF1453" i="48"/>
  <c r="AA1453" i="48" a="1"/>
  <c r="AA1453" i="48" s="1"/>
  <c r="AB1453" i="48" s="1"/>
  <c r="X1453" i="48" a="1"/>
  <c r="X1453" i="48" s="1"/>
  <c r="K1453" i="48"/>
  <c r="BH1452" i="48" a="1"/>
  <c r="BH1452" i="48" s="1"/>
  <c r="BE1452" i="48"/>
  <c r="BC1452" i="48"/>
  <c r="AV1452" i="48" a="1"/>
  <c r="AV1452" i="48" s="1"/>
  <c r="AS1452" i="48" a="1"/>
  <c r="AS1452" i="48" s="1"/>
  <c r="AP1452" i="48" a="1"/>
  <c r="AP1452" i="48" s="1"/>
  <c r="AH1452" i="48"/>
  <c r="AF1452" i="48"/>
  <c r="AA1452" i="48" a="1"/>
  <c r="AA1452" i="48" s="1"/>
  <c r="AB1452" i="48" s="1"/>
  <c r="X1452" i="48" a="1"/>
  <c r="X1452" i="48" s="1"/>
  <c r="K1452" i="48"/>
  <c r="BH1451" i="48" a="1"/>
  <c r="BH1451" i="48" s="1"/>
  <c r="BF1451" i="48" a="1"/>
  <c r="BF1451" i="48" s="1"/>
  <c r="BE1451" i="48"/>
  <c r="BD1451" i="48" a="1"/>
  <c r="BD1451" i="48" s="1"/>
  <c r="BC1451" i="48"/>
  <c r="AV1451" i="48" a="1"/>
  <c r="AV1451" i="48" s="1"/>
  <c r="AS1451" i="48" a="1"/>
  <c r="AS1451" i="48" s="1"/>
  <c r="AP1451" i="48" a="1"/>
  <c r="AP1451" i="48" s="1"/>
  <c r="AI1451" i="48" a="1"/>
  <c r="AI1451" i="48" s="1"/>
  <c r="AH1451" i="48"/>
  <c r="AG1451" i="48" a="1"/>
  <c r="AG1451" i="48" s="1"/>
  <c r="AF1451" i="48"/>
  <c r="AA1451" i="48" a="1"/>
  <c r="AA1451" i="48" s="1"/>
  <c r="X1451" i="48" a="1"/>
  <c r="X1451" i="48" s="1"/>
  <c r="Y1451" i="48" s="1"/>
  <c r="K1451" i="48"/>
  <c r="BH1450" i="48" a="1"/>
  <c r="BH1450" i="48" s="1"/>
  <c r="BE1450" i="48"/>
  <c r="BC1450" i="48"/>
  <c r="AV1450" i="48" a="1"/>
  <c r="AV1450" i="48" s="1"/>
  <c r="AS1450" i="48" a="1"/>
  <c r="AS1450" i="48" s="1"/>
  <c r="AP1450" i="48" a="1"/>
  <c r="AP1450" i="48" s="1"/>
  <c r="AH1450" i="48"/>
  <c r="AF1450" i="48"/>
  <c r="AA1450" i="48" a="1"/>
  <c r="AA1450" i="48" s="1"/>
  <c r="AB1450" i="48" s="1"/>
  <c r="X1450" i="48" a="1"/>
  <c r="X1450" i="48" s="1"/>
  <c r="K1450" i="48"/>
  <c r="BH1449" i="48" a="1"/>
  <c r="BH1449" i="48" s="1"/>
  <c r="BF1449" i="48" a="1"/>
  <c r="BF1449" i="48" s="1"/>
  <c r="BE1449" i="48"/>
  <c r="BD1449" i="48" a="1"/>
  <c r="BD1449" i="48" s="1"/>
  <c r="BC1449" i="48"/>
  <c r="AV1449" i="48" a="1"/>
  <c r="AV1449" i="48" s="1"/>
  <c r="AS1449" i="48" a="1"/>
  <c r="AS1449" i="48" s="1"/>
  <c r="AP1449" i="48" a="1"/>
  <c r="AP1449" i="48" s="1"/>
  <c r="AI1449" i="48" a="1"/>
  <c r="AI1449" i="48" s="1"/>
  <c r="AH1449" i="48"/>
  <c r="AG1449" i="48" a="1"/>
  <c r="AG1449" i="48" s="1"/>
  <c r="AF1449" i="48"/>
  <c r="AA1449" i="48" a="1"/>
  <c r="AA1449" i="48" s="1"/>
  <c r="AB1449" i="48" s="1"/>
  <c r="X1449" i="48" a="1"/>
  <c r="X1449" i="48" s="1"/>
  <c r="K1449" i="48"/>
  <c r="BH1448" i="48" a="1"/>
  <c r="BH1448" i="48" s="1"/>
  <c r="BF1448" i="48" a="1"/>
  <c r="BF1448" i="48" s="1"/>
  <c r="BE1448" i="48"/>
  <c r="BD1448" i="48" a="1"/>
  <c r="BD1448" i="48" s="1"/>
  <c r="BC1448" i="48"/>
  <c r="AV1448" i="48" a="1"/>
  <c r="AV1448" i="48" s="1"/>
  <c r="AS1448" i="48" a="1"/>
  <c r="AS1448" i="48" s="1"/>
  <c r="AP1448" i="48" a="1"/>
  <c r="AP1448" i="48" s="1"/>
  <c r="AI1448" i="48" a="1"/>
  <c r="AI1448" i="48" s="1"/>
  <c r="AH1448" i="48"/>
  <c r="AG1448" i="48" a="1"/>
  <c r="AG1448" i="48" s="1"/>
  <c r="AF1448" i="48"/>
  <c r="AA1448" i="48" a="1"/>
  <c r="AA1448" i="48" s="1"/>
  <c r="AB1448" i="48" s="1"/>
  <c r="X1448" i="48" a="1"/>
  <c r="X1448" i="48" s="1"/>
  <c r="K1448" i="48"/>
  <c r="BH1447" i="48" a="1"/>
  <c r="BH1447" i="48" s="1"/>
  <c r="BF1447" i="48" a="1"/>
  <c r="BF1447" i="48" s="1"/>
  <c r="BE1447" i="48"/>
  <c r="BD1447" i="48" a="1"/>
  <c r="BD1447" i="48" s="1"/>
  <c r="BC1447" i="48"/>
  <c r="AV1447" i="48" a="1"/>
  <c r="AV1447" i="48" s="1"/>
  <c r="AS1447" i="48" a="1"/>
  <c r="AS1447" i="48" s="1"/>
  <c r="AP1447" i="48" a="1"/>
  <c r="AP1447" i="48" s="1"/>
  <c r="AI1447" i="48" a="1"/>
  <c r="AI1447" i="48" s="1"/>
  <c r="AH1447" i="48"/>
  <c r="AG1447" i="48" a="1"/>
  <c r="AG1447" i="48" s="1"/>
  <c r="AF1447" i="48"/>
  <c r="AA1447" i="48" a="1"/>
  <c r="AA1447" i="48" s="1"/>
  <c r="AB1447" i="48" s="1"/>
  <c r="X1447" i="48" a="1"/>
  <c r="X1447" i="48" s="1"/>
  <c r="K1447" i="48"/>
  <c r="BH1446" i="48" a="1"/>
  <c r="BH1446" i="48" s="1"/>
  <c r="BF1446" i="48" a="1"/>
  <c r="BF1446" i="48" s="1"/>
  <c r="BE1446" i="48"/>
  <c r="BD1446" i="48" a="1"/>
  <c r="BD1446" i="48" s="1"/>
  <c r="BC1446" i="48"/>
  <c r="AV1446" i="48" a="1"/>
  <c r="AV1446" i="48" s="1"/>
  <c r="AS1446" i="48" a="1"/>
  <c r="AS1446" i="48" s="1"/>
  <c r="AP1446" i="48" a="1"/>
  <c r="AP1446" i="48" s="1"/>
  <c r="AI1446" i="48" a="1"/>
  <c r="AI1446" i="48" s="1"/>
  <c r="AH1446" i="48"/>
  <c r="AG1446" i="48" a="1"/>
  <c r="AG1446" i="48" s="1"/>
  <c r="AF1446" i="48"/>
  <c r="AA1446" i="48" a="1"/>
  <c r="AA1446" i="48" s="1"/>
  <c r="X1446" i="48" a="1"/>
  <c r="X1446" i="48" s="1"/>
  <c r="Y1446" i="48" s="1"/>
  <c r="K1446" i="48"/>
  <c r="BH1445" i="48" a="1"/>
  <c r="BH1445" i="48" s="1"/>
  <c r="BF1445" i="48" a="1"/>
  <c r="BF1445" i="48" s="1"/>
  <c r="BE1445" i="48"/>
  <c r="BD1445" i="48" a="1"/>
  <c r="BD1445" i="48" s="1"/>
  <c r="BC1445" i="48"/>
  <c r="AV1445" i="48" a="1"/>
  <c r="AV1445" i="48" s="1"/>
  <c r="AS1445" i="48" a="1"/>
  <c r="AS1445" i="48" s="1"/>
  <c r="AP1445" i="48" a="1"/>
  <c r="AP1445" i="48" s="1"/>
  <c r="AI1445" i="48" a="1"/>
  <c r="AI1445" i="48" s="1"/>
  <c r="AH1445" i="48"/>
  <c r="AG1445" i="48" a="1"/>
  <c r="AG1445" i="48" s="1"/>
  <c r="AF1445" i="48"/>
  <c r="AA1445" i="48" a="1"/>
  <c r="AA1445" i="48" s="1"/>
  <c r="AB1445" i="48" s="1"/>
  <c r="X1445" i="48" a="1"/>
  <c r="X1445" i="48" s="1"/>
  <c r="K1445" i="48"/>
  <c r="BH1444" i="48" a="1"/>
  <c r="BH1444" i="48" s="1"/>
  <c r="BF1444" i="48" a="1"/>
  <c r="BF1444" i="48" s="1"/>
  <c r="BE1444" i="48"/>
  <c r="BD1444" i="48" a="1"/>
  <c r="BD1444" i="48" s="1"/>
  <c r="BC1444" i="48"/>
  <c r="AV1444" i="48" a="1"/>
  <c r="AV1444" i="48" s="1"/>
  <c r="AS1444" i="48" a="1"/>
  <c r="AS1444" i="48" s="1"/>
  <c r="AP1444" i="48" a="1"/>
  <c r="AP1444" i="48" s="1"/>
  <c r="AI1444" i="48" a="1"/>
  <c r="AI1444" i="48" s="1"/>
  <c r="AH1444" i="48"/>
  <c r="AG1444" i="48" a="1"/>
  <c r="AG1444" i="48" s="1"/>
  <c r="AF1444" i="48"/>
  <c r="AA1444" i="48" a="1"/>
  <c r="AA1444" i="48" s="1"/>
  <c r="AB1444" i="48" s="1"/>
  <c r="X1444" i="48" a="1"/>
  <c r="X1444" i="48" s="1"/>
  <c r="K1444" i="48"/>
  <c r="BH1443" i="48" a="1"/>
  <c r="BH1443" i="48" s="1"/>
  <c r="BF1443" i="48" a="1"/>
  <c r="BF1443" i="48" s="1"/>
  <c r="BE1443" i="48"/>
  <c r="BD1443" i="48" a="1"/>
  <c r="BD1443" i="48" s="1"/>
  <c r="BC1443" i="48"/>
  <c r="AV1443" i="48" a="1"/>
  <c r="AV1443" i="48" s="1"/>
  <c r="AS1443" i="48" a="1"/>
  <c r="AS1443" i="48" s="1"/>
  <c r="AP1443" i="48" a="1"/>
  <c r="AP1443" i="48" s="1"/>
  <c r="AI1443" i="48" a="1"/>
  <c r="AI1443" i="48" s="1"/>
  <c r="AH1443" i="48"/>
  <c r="AG1443" i="48" a="1"/>
  <c r="AG1443" i="48" s="1"/>
  <c r="AF1443" i="48"/>
  <c r="AA1443" i="48" a="1"/>
  <c r="AA1443" i="48" s="1"/>
  <c r="AB1443" i="48" s="1"/>
  <c r="X1443" i="48" a="1"/>
  <c r="X1443" i="48" s="1"/>
  <c r="K1443" i="48"/>
  <c r="BH1442" i="48" a="1"/>
  <c r="BH1442" i="48" s="1"/>
  <c r="BF1442" i="48" a="1"/>
  <c r="BF1442" i="48" s="1"/>
  <c r="BE1442" i="48"/>
  <c r="BD1442" i="48" a="1"/>
  <c r="BD1442" i="48" s="1"/>
  <c r="BC1442" i="48"/>
  <c r="AV1442" i="48" a="1"/>
  <c r="AV1442" i="48" s="1"/>
  <c r="AS1442" i="48" a="1"/>
  <c r="AS1442" i="48" s="1"/>
  <c r="AP1442" i="48" a="1"/>
  <c r="AP1442" i="48" s="1"/>
  <c r="AI1442" i="48" a="1"/>
  <c r="AI1442" i="48" s="1"/>
  <c r="AH1442" i="48"/>
  <c r="AG1442" i="48" a="1"/>
  <c r="AG1442" i="48" s="1"/>
  <c r="AF1442" i="48"/>
  <c r="AA1442" i="48" a="1"/>
  <c r="AA1442" i="48" s="1"/>
  <c r="AB1442" i="48" s="1"/>
  <c r="X1442" i="48" a="1"/>
  <c r="X1442" i="48" s="1"/>
  <c r="Y1442" i="48" s="1"/>
  <c r="K1442" i="48"/>
  <c r="BH1441" i="48" a="1"/>
  <c r="BH1441" i="48" s="1"/>
  <c r="BF1441" i="48" a="1"/>
  <c r="BF1441" i="48" s="1"/>
  <c r="BE1441" i="48"/>
  <c r="BD1441" i="48" a="1"/>
  <c r="BD1441" i="48" s="1"/>
  <c r="BC1441" i="48"/>
  <c r="AV1441" i="48" a="1"/>
  <c r="AV1441" i="48" s="1"/>
  <c r="AS1441" i="48" a="1"/>
  <c r="AS1441" i="48" s="1"/>
  <c r="AP1441" i="48" a="1"/>
  <c r="AP1441" i="48" s="1"/>
  <c r="AI1441" i="48" a="1"/>
  <c r="AI1441" i="48" s="1"/>
  <c r="AH1441" i="48"/>
  <c r="AG1441" i="48" a="1"/>
  <c r="AG1441" i="48" s="1"/>
  <c r="AF1441" i="48"/>
  <c r="AA1441" i="48" a="1"/>
  <c r="AA1441" i="48" s="1"/>
  <c r="AB1441" i="48" s="1"/>
  <c r="X1441" i="48" a="1"/>
  <c r="X1441" i="48" s="1"/>
  <c r="K1441" i="48"/>
  <c r="BH1440" i="48" a="1"/>
  <c r="BH1440" i="48" s="1"/>
  <c r="BF1440" i="48" a="1"/>
  <c r="BF1440" i="48" s="1"/>
  <c r="BE1440" i="48"/>
  <c r="BD1440" i="48" a="1"/>
  <c r="BD1440" i="48" s="1"/>
  <c r="BC1440" i="48"/>
  <c r="AV1440" i="48" a="1"/>
  <c r="AV1440" i="48" s="1"/>
  <c r="AS1440" i="48" a="1"/>
  <c r="AS1440" i="48" s="1"/>
  <c r="AP1440" i="48" a="1"/>
  <c r="AP1440" i="48" s="1"/>
  <c r="AI1440" i="48" a="1"/>
  <c r="AI1440" i="48" s="1"/>
  <c r="AH1440" i="48"/>
  <c r="AG1440" i="48" a="1"/>
  <c r="AG1440" i="48" s="1"/>
  <c r="AF1440" i="48"/>
  <c r="AA1440" i="48" a="1"/>
  <c r="AA1440" i="48" s="1"/>
  <c r="AB1440" i="48" s="1"/>
  <c r="X1440" i="48" a="1"/>
  <c r="X1440" i="48" s="1"/>
  <c r="Y1440" i="48" s="1"/>
  <c r="K1440" i="48"/>
  <c r="BH1439" i="48" a="1"/>
  <c r="BH1439" i="48" s="1"/>
  <c r="BF1439" i="48" a="1"/>
  <c r="BF1439" i="48" s="1"/>
  <c r="BE1439" i="48"/>
  <c r="BD1439" i="48" a="1"/>
  <c r="BD1439" i="48" s="1"/>
  <c r="BC1439" i="48"/>
  <c r="AV1439" i="48" a="1"/>
  <c r="AV1439" i="48" s="1"/>
  <c r="AS1439" i="48" a="1"/>
  <c r="AS1439" i="48" s="1"/>
  <c r="AP1439" i="48" a="1"/>
  <c r="AP1439" i="48" s="1"/>
  <c r="AI1439" i="48" a="1"/>
  <c r="AI1439" i="48" s="1"/>
  <c r="AH1439" i="48"/>
  <c r="AG1439" i="48" a="1"/>
  <c r="AG1439" i="48" s="1"/>
  <c r="AF1439" i="48"/>
  <c r="AA1439" i="48" a="1"/>
  <c r="AA1439" i="48" s="1"/>
  <c r="AB1439" i="48" s="1"/>
  <c r="X1439" i="48" a="1"/>
  <c r="X1439" i="48" s="1"/>
  <c r="Y1439" i="48" s="1"/>
  <c r="K1439" i="48"/>
  <c r="BH1438" i="48" a="1"/>
  <c r="BH1438" i="48" s="1"/>
  <c r="BF1438" i="48" a="1"/>
  <c r="BF1438" i="48" s="1"/>
  <c r="BE1438" i="48"/>
  <c r="BD1438" i="48" a="1"/>
  <c r="BD1438" i="48" s="1"/>
  <c r="BC1438" i="48"/>
  <c r="AV1438" i="48" a="1"/>
  <c r="AV1438" i="48" s="1"/>
  <c r="AS1438" i="48" a="1"/>
  <c r="AS1438" i="48" s="1"/>
  <c r="AP1438" i="48" a="1"/>
  <c r="AP1438" i="48" s="1"/>
  <c r="AI1438" i="48" a="1"/>
  <c r="AI1438" i="48" s="1"/>
  <c r="AH1438" i="48"/>
  <c r="AG1438" i="48" a="1"/>
  <c r="AG1438" i="48" s="1"/>
  <c r="AF1438" i="48"/>
  <c r="AA1438" i="48" a="1"/>
  <c r="AA1438" i="48" s="1"/>
  <c r="AB1438" i="48" s="1"/>
  <c r="X1438" i="48" a="1"/>
  <c r="X1438" i="48" s="1"/>
  <c r="K1438" i="48"/>
  <c r="BH1437" i="48" a="1"/>
  <c r="BH1437" i="48" s="1"/>
  <c r="BF1437" i="48" a="1"/>
  <c r="BF1437" i="48" s="1"/>
  <c r="BE1437" i="48"/>
  <c r="BD1437" i="48" a="1"/>
  <c r="BD1437" i="48" s="1"/>
  <c r="BC1437" i="48"/>
  <c r="AV1437" i="48" a="1"/>
  <c r="AV1437" i="48" s="1"/>
  <c r="AS1437" i="48" a="1"/>
  <c r="AS1437" i="48" s="1"/>
  <c r="AP1437" i="48" a="1"/>
  <c r="AP1437" i="48" s="1"/>
  <c r="AI1437" i="48" a="1"/>
  <c r="AI1437" i="48" s="1"/>
  <c r="AH1437" i="48"/>
  <c r="AG1437" i="48" a="1"/>
  <c r="AG1437" i="48" s="1"/>
  <c r="AF1437" i="48"/>
  <c r="AA1437" i="48" a="1"/>
  <c r="AA1437" i="48" s="1"/>
  <c r="AB1437" i="48" s="1"/>
  <c r="X1437" i="48" a="1"/>
  <c r="X1437" i="48" s="1"/>
  <c r="K1437" i="48"/>
  <c r="BH1436" i="48" a="1"/>
  <c r="BH1436" i="48" s="1"/>
  <c r="BF1436" i="48" a="1"/>
  <c r="BF1436" i="48" s="1"/>
  <c r="BE1436" i="48"/>
  <c r="BD1436" i="48" a="1"/>
  <c r="BD1436" i="48" s="1"/>
  <c r="BC1436" i="48"/>
  <c r="AV1436" i="48" a="1"/>
  <c r="AV1436" i="48" s="1"/>
  <c r="AS1436" i="48" a="1"/>
  <c r="AS1436" i="48" s="1"/>
  <c r="AP1436" i="48" a="1"/>
  <c r="AP1436" i="48" s="1"/>
  <c r="AI1436" i="48" a="1"/>
  <c r="AI1436" i="48" s="1"/>
  <c r="AH1436" i="48"/>
  <c r="AG1436" i="48" a="1"/>
  <c r="AG1436" i="48" s="1"/>
  <c r="AF1436" i="48"/>
  <c r="AA1436" i="48" a="1"/>
  <c r="AA1436" i="48" s="1"/>
  <c r="AB1436" i="48" s="1"/>
  <c r="X1436" i="48" a="1"/>
  <c r="X1436" i="48" s="1"/>
  <c r="K1436" i="48"/>
  <c r="BH1435" i="48" a="1"/>
  <c r="BH1435" i="48" s="1"/>
  <c r="BF1435" i="48" a="1"/>
  <c r="BF1435" i="48" s="1"/>
  <c r="BE1435" i="48"/>
  <c r="BD1435" i="48" a="1"/>
  <c r="BD1435" i="48" s="1"/>
  <c r="BC1435" i="48"/>
  <c r="AV1435" i="48" a="1"/>
  <c r="AV1435" i="48" s="1"/>
  <c r="AS1435" i="48" a="1"/>
  <c r="AS1435" i="48" s="1"/>
  <c r="AP1435" i="48" a="1"/>
  <c r="AP1435" i="48" s="1"/>
  <c r="AI1435" i="48" a="1"/>
  <c r="AI1435" i="48" s="1"/>
  <c r="AH1435" i="48"/>
  <c r="AG1435" i="48" a="1"/>
  <c r="AG1435" i="48" s="1"/>
  <c r="AF1435" i="48"/>
  <c r="AA1435" i="48" a="1"/>
  <c r="AA1435" i="48" s="1"/>
  <c r="AB1435" i="48" s="1"/>
  <c r="X1435" i="48" a="1"/>
  <c r="X1435" i="48" s="1"/>
  <c r="Y1435" i="48" s="1"/>
  <c r="K1435" i="48"/>
  <c r="BH1434" i="48" a="1"/>
  <c r="BH1434" i="48" s="1"/>
  <c r="BE1434" i="48"/>
  <c r="BC1434" i="48"/>
  <c r="AV1434" i="48" a="1"/>
  <c r="AV1434" i="48" s="1"/>
  <c r="AS1434" i="48" a="1"/>
  <c r="AS1434" i="48" s="1"/>
  <c r="AP1434" i="48" a="1"/>
  <c r="AP1434" i="48" s="1"/>
  <c r="AH1434" i="48"/>
  <c r="AF1434" i="48"/>
  <c r="AA1434" i="48" a="1"/>
  <c r="AA1434" i="48" s="1"/>
  <c r="AB1434" i="48" s="1"/>
  <c r="X1434" i="48" a="1"/>
  <c r="X1434" i="48" s="1"/>
  <c r="K1434" i="48"/>
  <c r="BH1433" i="48" a="1"/>
  <c r="BH1433" i="48" s="1"/>
  <c r="BF1433" i="48" a="1"/>
  <c r="BF1433" i="48" s="1"/>
  <c r="BE1433" i="48"/>
  <c r="BD1433" i="48" a="1"/>
  <c r="BD1433" i="48" s="1"/>
  <c r="BC1433" i="48"/>
  <c r="AV1433" i="48" a="1"/>
  <c r="AV1433" i="48" s="1"/>
  <c r="AS1433" i="48" a="1"/>
  <c r="AS1433" i="48" s="1"/>
  <c r="AP1433" i="48" a="1"/>
  <c r="AP1433" i="48" s="1"/>
  <c r="AI1433" i="48" a="1"/>
  <c r="AI1433" i="48" s="1"/>
  <c r="AH1433" i="48"/>
  <c r="AG1433" i="48" a="1"/>
  <c r="AG1433" i="48" s="1"/>
  <c r="AF1433" i="48"/>
  <c r="AA1433" i="48" a="1"/>
  <c r="AA1433" i="48" s="1"/>
  <c r="AB1433" i="48" s="1"/>
  <c r="X1433" i="48" a="1"/>
  <c r="X1433" i="48" s="1"/>
  <c r="K1433" i="48"/>
  <c r="BH1432" i="48" a="1"/>
  <c r="BH1432" i="48" s="1"/>
  <c r="BF1432" i="48" a="1"/>
  <c r="BF1432" i="48" s="1"/>
  <c r="BE1432" i="48"/>
  <c r="BD1432" i="48" a="1"/>
  <c r="BD1432" i="48" s="1"/>
  <c r="BC1432" i="48"/>
  <c r="AV1432" i="48" a="1"/>
  <c r="AV1432" i="48" s="1"/>
  <c r="AS1432" i="48" a="1"/>
  <c r="AS1432" i="48" s="1"/>
  <c r="AP1432" i="48" a="1"/>
  <c r="AP1432" i="48" s="1"/>
  <c r="AI1432" i="48" a="1"/>
  <c r="AI1432" i="48" s="1"/>
  <c r="AK1432" i="48" s="1"/>
  <c r="AH1432" i="48"/>
  <c r="AF1432" i="48"/>
  <c r="AA1432" i="48" a="1"/>
  <c r="AA1432" i="48" s="1"/>
  <c r="AB1432" i="48" s="1"/>
  <c r="X1432" i="48" a="1"/>
  <c r="X1432" i="48" s="1"/>
  <c r="K1432" i="48"/>
  <c r="BH1431" i="48" a="1"/>
  <c r="BH1431" i="48" s="1"/>
  <c r="BE1431" i="48"/>
  <c r="BC1431" i="48"/>
  <c r="AV1431" i="48" a="1"/>
  <c r="AV1431" i="48" s="1"/>
  <c r="AS1431" i="48" a="1"/>
  <c r="AS1431" i="48" s="1"/>
  <c r="AP1431" i="48" a="1"/>
  <c r="AP1431" i="48" s="1"/>
  <c r="AH1431" i="48"/>
  <c r="AG1431" i="48" a="1"/>
  <c r="AG1431" i="48" s="1"/>
  <c r="AF1431" i="48"/>
  <c r="AA1431" i="48" a="1"/>
  <c r="AA1431" i="48" s="1"/>
  <c r="AB1431" i="48" s="1"/>
  <c r="X1431" i="48" a="1"/>
  <c r="X1431" i="48" s="1"/>
  <c r="Y1431" i="48" s="1"/>
  <c r="K1431" i="48"/>
  <c r="BH1430" i="48" a="1"/>
  <c r="BH1430" i="48" s="1"/>
  <c r="BF1430" i="48" a="1"/>
  <c r="BF1430" i="48" s="1"/>
  <c r="BE1430" i="48"/>
  <c r="BD1430" i="48" a="1"/>
  <c r="BD1430" i="48" s="1"/>
  <c r="BC1430" i="48"/>
  <c r="AV1430" i="48" a="1"/>
  <c r="AV1430" i="48" s="1"/>
  <c r="AS1430" i="48" a="1"/>
  <c r="AS1430" i="48" s="1"/>
  <c r="AP1430" i="48" a="1"/>
  <c r="AP1430" i="48" s="1"/>
  <c r="AI1430" i="48" a="1"/>
  <c r="AI1430" i="48" s="1"/>
  <c r="AH1430" i="48"/>
  <c r="AG1430" i="48" a="1"/>
  <c r="AG1430" i="48" s="1"/>
  <c r="AF1430" i="48"/>
  <c r="AA1430" i="48" a="1"/>
  <c r="AA1430" i="48" s="1"/>
  <c r="X1430" i="48" a="1"/>
  <c r="X1430" i="48" s="1"/>
  <c r="Y1430" i="48" s="1"/>
  <c r="K1430" i="48"/>
  <c r="BH1429" i="48" a="1"/>
  <c r="BH1429" i="48" s="1"/>
  <c r="BF1429" i="48" a="1"/>
  <c r="BF1429" i="48" s="1"/>
  <c r="BE1429" i="48"/>
  <c r="BD1429" i="48" a="1"/>
  <c r="BD1429" i="48" s="1"/>
  <c r="BC1429" i="48"/>
  <c r="AV1429" i="48" a="1"/>
  <c r="AV1429" i="48" s="1"/>
  <c r="AS1429" i="48" a="1"/>
  <c r="AS1429" i="48" s="1"/>
  <c r="AP1429" i="48" a="1"/>
  <c r="AP1429" i="48" s="1"/>
  <c r="AI1429" i="48" a="1"/>
  <c r="AI1429" i="48" s="1"/>
  <c r="AH1429" i="48"/>
  <c r="AG1429" i="48" a="1"/>
  <c r="AG1429" i="48" s="1"/>
  <c r="AF1429" i="48"/>
  <c r="AA1429" i="48" a="1"/>
  <c r="AA1429" i="48" s="1"/>
  <c r="X1429" i="48" a="1"/>
  <c r="X1429" i="48" s="1"/>
  <c r="Y1429" i="48" s="1"/>
  <c r="K1429" i="48"/>
  <c r="BH1428" i="48" a="1"/>
  <c r="BH1428" i="48" s="1"/>
  <c r="BF1428" i="48" a="1"/>
  <c r="BF1428" i="48" s="1"/>
  <c r="BE1428" i="48"/>
  <c r="BD1428" i="48" a="1"/>
  <c r="BD1428" i="48" s="1"/>
  <c r="BC1428" i="48"/>
  <c r="AV1428" i="48" a="1"/>
  <c r="AV1428" i="48" s="1"/>
  <c r="AS1428" i="48" a="1"/>
  <c r="AS1428" i="48" s="1"/>
  <c r="AP1428" i="48" a="1"/>
  <c r="AP1428" i="48" s="1"/>
  <c r="AI1428" i="48" a="1"/>
  <c r="AI1428" i="48" s="1"/>
  <c r="AH1428" i="48"/>
  <c r="AG1428" i="48" a="1"/>
  <c r="AG1428" i="48" s="1"/>
  <c r="AF1428" i="48"/>
  <c r="AA1428" i="48" a="1"/>
  <c r="AA1428" i="48" s="1"/>
  <c r="AB1428" i="48" s="1"/>
  <c r="X1428" i="48" a="1"/>
  <c r="X1428" i="48" s="1"/>
  <c r="K1428" i="48"/>
  <c r="BH1427" i="48" a="1"/>
  <c r="BH1427" i="48" s="1"/>
  <c r="BF1427" i="48" a="1"/>
  <c r="BF1427" i="48" s="1"/>
  <c r="BE1427" i="48"/>
  <c r="BD1427" i="48" a="1"/>
  <c r="BD1427" i="48" s="1"/>
  <c r="BC1427" i="48"/>
  <c r="AV1427" i="48" a="1"/>
  <c r="AV1427" i="48" s="1"/>
  <c r="AS1427" i="48" a="1"/>
  <c r="AS1427" i="48" s="1"/>
  <c r="AP1427" i="48" a="1"/>
  <c r="AP1427" i="48" s="1"/>
  <c r="AI1427" i="48" a="1"/>
  <c r="AI1427" i="48" s="1"/>
  <c r="AH1427" i="48"/>
  <c r="AG1427" i="48" a="1"/>
  <c r="AG1427" i="48" s="1"/>
  <c r="AF1427" i="48"/>
  <c r="AA1427" i="48" a="1"/>
  <c r="AA1427" i="48" s="1"/>
  <c r="X1427" i="48" a="1"/>
  <c r="X1427" i="48" s="1"/>
  <c r="Y1427" i="48" s="1"/>
  <c r="K1427" i="48"/>
  <c r="BH1426" i="48" a="1"/>
  <c r="BH1426" i="48" s="1"/>
  <c r="BE1426" i="48"/>
  <c r="BC1426" i="48"/>
  <c r="AV1426" i="48" a="1"/>
  <c r="AV1426" i="48" s="1"/>
  <c r="AS1426" i="48" a="1"/>
  <c r="AS1426" i="48" s="1"/>
  <c r="AP1426" i="48" a="1"/>
  <c r="AP1426" i="48" s="1"/>
  <c r="AH1426" i="48"/>
  <c r="AF1426" i="48"/>
  <c r="AA1426" i="48" a="1"/>
  <c r="AA1426" i="48" s="1"/>
  <c r="AB1426" i="48" s="1"/>
  <c r="X1426" i="48" a="1"/>
  <c r="X1426" i="48" s="1"/>
  <c r="K1426" i="48"/>
  <c r="BH1425" i="48" a="1"/>
  <c r="BH1425" i="48" s="1"/>
  <c r="BF1425" i="48" a="1"/>
  <c r="BF1425" i="48" s="1"/>
  <c r="BE1425" i="48"/>
  <c r="BD1425" i="48" a="1"/>
  <c r="BD1425" i="48" s="1"/>
  <c r="BC1425" i="48"/>
  <c r="AV1425" i="48" a="1"/>
  <c r="AV1425" i="48" s="1"/>
  <c r="AS1425" i="48" a="1"/>
  <c r="AS1425" i="48" s="1"/>
  <c r="AP1425" i="48" a="1"/>
  <c r="AP1425" i="48" s="1"/>
  <c r="AI1425" i="48" a="1"/>
  <c r="AI1425" i="48" s="1"/>
  <c r="AH1425" i="48"/>
  <c r="AG1425" i="48" a="1"/>
  <c r="AG1425" i="48" s="1"/>
  <c r="AF1425" i="48"/>
  <c r="AA1425" i="48" a="1"/>
  <c r="AA1425" i="48" s="1"/>
  <c r="AB1425" i="48" s="1"/>
  <c r="X1425" i="48" a="1"/>
  <c r="X1425" i="48" s="1"/>
  <c r="K1425" i="48"/>
  <c r="BH1424" i="48" a="1"/>
  <c r="BH1424" i="48" s="1"/>
  <c r="BF1424" i="48" a="1"/>
  <c r="BF1424" i="48" s="1"/>
  <c r="BE1424" i="48"/>
  <c r="BD1424" i="48" a="1"/>
  <c r="BD1424" i="48" s="1"/>
  <c r="BC1424" i="48"/>
  <c r="AV1424" i="48" a="1"/>
  <c r="AV1424" i="48" s="1"/>
  <c r="AS1424" i="48" a="1"/>
  <c r="AS1424" i="48" s="1"/>
  <c r="AP1424" i="48" a="1"/>
  <c r="AP1424" i="48" s="1"/>
  <c r="AI1424" i="48" a="1"/>
  <c r="AI1424" i="48" s="1"/>
  <c r="AH1424" i="48"/>
  <c r="AG1424" i="48" a="1"/>
  <c r="AG1424" i="48" s="1"/>
  <c r="AF1424" i="48"/>
  <c r="AA1424" i="48" a="1"/>
  <c r="AA1424" i="48" s="1"/>
  <c r="AB1424" i="48" s="1"/>
  <c r="X1424" i="48" a="1"/>
  <c r="X1424" i="48" s="1"/>
  <c r="K1424" i="48"/>
  <c r="BH1423" i="48" a="1"/>
  <c r="BH1423" i="48" s="1"/>
  <c r="BF1423" i="48" a="1"/>
  <c r="BF1423" i="48" s="1"/>
  <c r="BE1423" i="48"/>
  <c r="BD1423" i="48" a="1"/>
  <c r="BD1423" i="48" s="1"/>
  <c r="BC1423" i="48"/>
  <c r="AV1423" i="48" a="1"/>
  <c r="AV1423" i="48" s="1"/>
  <c r="AS1423" i="48" a="1"/>
  <c r="AS1423" i="48" s="1"/>
  <c r="AP1423" i="48" a="1"/>
  <c r="AP1423" i="48" s="1"/>
  <c r="AI1423" i="48" a="1"/>
  <c r="AI1423" i="48" s="1"/>
  <c r="AH1423" i="48"/>
  <c r="AG1423" i="48" a="1"/>
  <c r="AG1423" i="48" s="1"/>
  <c r="AF1423" i="48"/>
  <c r="AA1423" i="48" a="1"/>
  <c r="AA1423" i="48" s="1"/>
  <c r="AB1423" i="48" s="1"/>
  <c r="X1423" i="48" a="1"/>
  <c r="X1423" i="48" s="1"/>
  <c r="K1423" i="48"/>
  <c r="BH1422" i="48" a="1"/>
  <c r="BH1422" i="48" s="1"/>
  <c r="BF1422" i="48" a="1"/>
  <c r="BF1422" i="48" s="1"/>
  <c r="BE1422" i="48"/>
  <c r="BD1422" i="48" a="1"/>
  <c r="BD1422" i="48" s="1"/>
  <c r="BC1422" i="48"/>
  <c r="AV1422" i="48" a="1"/>
  <c r="AV1422" i="48" s="1"/>
  <c r="AS1422" i="48" a="1"/>
  <c r="AS1422" i="48" s="1"/>
  <c r="AP1422" i="48" a="1"/>
  <c r="AP1422" i="48" s="1"/>
  <c r="AI1422" i="48" a="1"/>
  <c r="AI1422" i="48" s="1"/>
  <c r="AH1422" i="48"/>
  <c r="AG1422" i="48" a="1"/>
  <c r="AG1422" i="48" s="1"/>
  <c r="AF1422" i="48"/>
  <c r="AA1422" i="48" a="1"/>
  <c r="AA1422" i="48" s="1"/>
  <c r="AB1422" i="48" s="1"/>
  <c r="X1422" i="48" a="1"/>
  <c r="X1422" i="48" s="1"/>
  <c r="K1422" i="48"/>
  <c r="BH1421" i="48" a="1"/>
  <c r="BH1421" i="48" s="1"/>
  <c r="BF1421" i="48" a="1"/>
  <c r="BF1421" i="48" s="1"/>
  <c r="BE1421" i="48"/>
  <c r="BD1421" i="48" a="1"/>
  <c r="BD1421" i="48" s="1"/>
  <c r="BC1421" i="48"/>
  <c r="AV1421" i="48" a="1"/>
  <c r="AV1421" i="48" s="1"/>
  <c r="AS1421" i="48" a="1"/>
  <c r="AS1421" i="48" s="1"/>
  <c r="AP1421" i="48" a="1"/>
  <c r="AP1421" i="48" s="1"/>
  <c r="AI1421" i="48" a="1"/>
  <c r="AI1421" i="48" s="1"/>
  <c r="AH1421" i="48"/>
  <c r="AG1421" i="48" a="1"/>
  <c r="AG1421" i="48" s="1"/>
  <c r="AF1421" i="48"/>
  <c r="AA1421" i="48" a="1"/>
  <c r="AA1421" i="48" s="1"/>
  <c r="AB1421" i="48" s="1"/>
  <c r="X1421" i="48" a="1"/>
  <c r="X1421" i="48" s="1"/>
  <c r="K1421" i="48"/>
  <c r="BH1420" i="48" a="1"/>
  <c r="BH1420" i="48" s="1"/>
  <c r="BF1420" i="48" a="1"/>
  <c r="BF1420" i="48" s="1"/>
  <c r="BE1420" i="48"/>
  <c r="BD1420" i="48" a="1"/>
  <c r="BD1420" i="48" s="1"/>
  <c r="AV1420" i="48" a="1"/>
  <c r="AV1420" i="48" s="1"/>
  <c r="AS1420" i="48" a="1"/>
  <c r="AS1420" i="48" s="1"/>
  <c r="AP1420" i="48" a="1"/>
  <c r="AP1420" i="48" s="1"/>
  <c r="AJ1420" i="48"/>
  <c r="AI1420" i="48" a="1"/>
  <c r="AI1420" i="48" s="1"/>
  <c r="AG1420" i="48" a="1"/>
  <c r="AG1420" i="48" s="1"/>
  <c r="AA1420" i="48" a="1"/>
  <c r="AA1420" i="48" s="1"/>
  <c r="AB1420" i="48" s="1"/>
  <c r="X1420" i="48" a="1"/>
  <c r="X1420" i="48" s="1"/>
  <c r="Y1420" i="48" s="1"/>
  <c r="K1420" i="48"/>
  <c r="BH1419" i="48" a="1"/>
  <c r="BH1419" i="48" s="1"/>
  <c r="BF1419" i="48" a="1"/>
  <c r="BF1419" i="48" s="1"/>
  <c r="BE1419" i="48"/>
  <c r="BD1419" i="48" a="1"/>
  <c r="BD1419" i="48" s="1"/>
  <c r="BC1419" i="48"/>
  <c r="AV1419" i="48" a="1"/>
  <c r="AV1419" i="48" s="1"/>
  <c r="AS1419" i="48" a="1"/>
  <c r="AS1419" i="48" s="1"/>
  <c r="AP1419" i="48" a="1"/>
  <c r="AP1419" i="48" s="1"/>
  <c r="AI1419" i="48" a="1"/>
  <c r="AI1419" i="48" s="1"/>
  <c r="AH1419" i="48"/>
  <c r="AG1419" i="48" a="1"/>
  <c r="AG1419" i="48" s="1"/>
  <c r="AF1419" i="48"/>
  <c r="AA1419" i="48" a="1"/>
  <c r="AA1419" i="48" s="1"/>
  <c r="X1419" i="48" a="1"/>
  <c r="X1419" i="48" s="1"/>
  <c r="Y1419" i="48" s="1"/>
  <c r="K1419" i="48"/>
  <c r="BH1418" i="48" a="1"/>
  <c r="BH1418" i="48" s="1"/>
  <c r="BF1418" i="48" a="1"/>
  <c r="BF1418" i="48" s="1"/>
  <c r="BE1418" i="48"/>
  <c r="BD1418" i="48" a="1"/>
  <c r="BD1418" i="48" s="1"/>
  <c r="BC1418" i="48"/>
  <c r="AV1418" i="48" a="1"/>
  <c r="AV1418" i="48" s="1"/>
  <c r="AS1418" i="48" a="1"/>
  <c r="AS1418" i="48" s="1"/>
  <c r="AP1418" i="48" a="1"/>
  <c r="AP1418" i="48" s="1"/>
  <c r="AI1418" i="48" a="1"/>
  <c r="AI1418" i="48" s="1"/>
  <c r="AH1418" i="48"/>
  <c r="AG1418" i="48" a="1"/>
  <c r="AG1418" i="48" s="1"/>
  <c r="AF1418" i="48"/>
  <c r="AA1418" i="48" a="1"/>
  <c r="AA1418" i="48" s="1"/>
  <c r="AB1418" i="48" s="1"/>
  <c r="X1418" i="48" a="1"/>
  <c r="X1418" i="48" s="1"/>
  <c r="K1418" i="48"/>
  <c r="BH1417" i="48" a="1"/>
  <c r="BH1417" i="48" s="1"/>
  <c r="BF1417" i="48" a="1"/>
  <c r="BF1417" i="48" s="1"/>
  <c r="BE1417" i="48"/>
  <c r="BD1417" i="48" a="1"/>
  <c r="BD1417" i="48" s="1"/>
  <c r="BC1417" i="48"/>
  <c r="AV1417" i="48" a="1"/>
  <c r="AV1417" i="48" s="1"/>
  <c r="AS1417" i="48" a="1"/>
  <c r="AS1417" i="48" s="1"/>
  <c r="AP1417" i="48" a="1"/>
  <c r="AP1417" i="48" s="1"/>
  <c r="AI1417" i="48" a="1"/>
  <c r="AI1417" i="48" s="1"/>
  <c r="AH1417" i="48"/>
  <c r="AG1417" i="48" a="1"/>
  <c r="AG1417" i="48" s="1"/>
  <c r="AF1417" i="48"/>
  <c r="AA1417" i="48" a="1"/>
  <c r="AA1417" i="48" s="1"/>
  <c r="AB1417" i="48" s="1"/>
  <c r="X1417" i="48" a="1"/>
  <c r="X1417" i="48" s="1"/>
  <c r="K1417" i="48"/>
  <c r="BH1416" i="48" a="1"/>
  <c r="BH1416" i="48" s="1"/>
  <c r="BF1416" i="48" a="1"/>
  <c r="BF1416" i="48" s="1"/>
  <c r="BE1416" i="48"/>
  <c r="BD1416" i="48" a="1"/>
  <c r="BD1416" i="48" s="1"/>
  <c r="BC1416" i="48"/>
  <c r="AV1416" i="48" a="1"/>
  <c r="AV1416" i="48" s="1"/>
  <c r="AS1416" i="48" a="1"/>
  <c r="AS1416" i="48" s="1"/>
  <c r="AP1416" i="48" a="1"/>
  <c r="AP1416" i="48" s="1"/>
  <c r="AI1416" i="48" a="1"/>
  <c r="AI1416" i="48" s="1"/>
  <c r="AH1416" i="48"/>
  <c r="AG1416" i="48" a="1"/>
  <c r="AG1416" i="48" s="1"/>
  <c r="AF1416" i="48"/>
  <c r="AA1416" i="48" a="1"/>
  <c r="AA1416" i="48" s="1"/>
  <c r="AB1416" i="48" s="1"/>
  <c r="X1416" i="48" a="1"/>
  <c r="X1416" i="48" s="1"/>
  <c r="K1416" i="48"/>
  <c r="BH1415" i="48" a="1"/>
  <c r="BH1415" i="48" s="1"/>
  <c r="BF1415" i="48" a="1"/>
  <c r="BF1415" i="48" s="1"/>
  <c r="BE1415" i="48"/>
  <c r="BD1415" i="48" a="1"/>
  <c r="BD1415" i="48" s="1"/>
  <c r="BC1415" i="48"/>
  <c r="AV1415" i="48" a="1"/>
  <c r="AV1415" i="48" s="1"/>
  <c r="AS1415" i="48" a="1"/>
  <c r="AS1415" i="48" s="1"/>
  <c r="AP1415" i="48" a="1"/>
  <c r="AP1415" i="48" s="1"/>
  <c r="AI1415" i="48" a="1"/>
  <c r="AI1415" i="48" s="1"/>
  <c r="AH1415" i="48"/>
  <c r="AG1415" i="48" a="1"/>
  <c r="AG1415" i="48" s="1"/>
  <c r="AF1415" i="48"/>
  <c r="AA1415" i="48" a="1"/>
  <c r="AA1415" i="48" s="1"/>
  <c r="X1415" i="48" a="1"/>
  <c r="X1415" i="48" s="1"/>
  <c r="Y1415" i="48" s="1"/>
  <c r="K1415" i="48"/>
  <c r="BH1414" i="48" a="1"/>
  <c r="BH1414" i="48" s="1"/>
  <c r="BE1414" i="48"/>
  <c r="BC1414" i="48"/>
  <c r="AV1414" i="48" a="1"/>
  <c r="AV1414" i="48" s="1"/>
  <c r="AS1414" i="48" a="1"/>
  <c r="AS1414" i="48" s="1"/>
  <c r="AP1414" i="48" a="1"/>
  <c r="AP1414" i="48" s="1"/>
  <c r="AH1414" i="48"/>
  <c r="AF1414" i="48"/>
  <c r="AA1414" i="48" a="1"/>
  <c r="AA1414" i="48" s="1"/>
  <c r="AB1414" i="48" s="1"/>
  <c r="X1414" i="48" a="1"/>
  <c r="X1414" i="48" s="1"/>
  <c r="K1414" i="48"/>
  <c r="BH1413" i="48" a="1"/>
  <c r="BH1413" i="48" s="1"/>
  <c r="BF1413" i="48" a="1"/>
  <c r="BF1413" i="48" s="1"/>
  <c r="BE1413" i="48"/>
  <c r="BD1413" i="48" a="1"/>
  <c r="BD1413" i="48" s="1"/>
  <c r="BC1413" i="48"/>
  <c r="AV1413" i="48" a="1"/>
  <c r="AV1413" i="48" s="1"/>
  <c r="AS1413" i="48" a="1"/>
  <c r="AS1413" i="48" s="1"/>
  <c r="AP1413" i="48" a="1"/>
  <c r="AP1413" i="48" s="1"/>
  <c r="AI1413" i="48" a="1"/>
  <c r="AI1413" i="48" s="1"/>
  <c r="AH1413" i="48"/>
  <c r="AG1413" i="48" a="1"/>
  <c r="AG1413" i="48" s="1"/>
  <c r="AF1413" i="48"/>
  <c r="AA1413" i="48" a="1"/>
  <c r="AA1413" i="48" s="1"/>
  <c r="AB1413" i="48" s="1"/>
  <c r="X1413" i="48" a="1"/>
  <c r="X1413" i="48" s="1"/>
  <c r="Y1413" i="48" s="1"/>
  <c r="K1413" i="48"/>
  <c r="BH1412" i="48" a="1"/>
  <c r="BH1412" i="48" s="1"/>
  <c r="BF1412" i="48" a="1"/>
  <c r="BF1412" i="48" s="1"/>
  <c r="BE1412" i="48"/>
  <c r="BD1412" i="48" a="1"/>
  <c r="BD1412" i="48" s="1"/>
  <c r="BC1412" i="48"/>
  <c r="AV1412" i="48" a="1"/>
  <c r="AV1412" i="48" s="1"/>
  <c r="AS1412" i="48" a="1"/>
  <c r="AS1412" i="48" s="1"/>
  <c r="AP1412" i="48" a="1"/>
  <c r="AP1412" i="48" s="1"/>
  <c r="AI1412" i="48" a="1"/>
  <c r="AI1412" i="48" s="1"/>
  <c r="AH1412" i="48"/>
  <c r="AG1412" i="48" a="1"/>
  <c r="AG1412" i="48" s="1"/>
  <c r="AF1412" i="48"/>
  <c r="AA1412" i="48" a="1"/>
  <c r="AA1412" i="48" s="1"/>
  <c r="AB1412" i="48" s="1"/>
  <c r="X1412" i="48" a="1"/>
  <c r="X1412" i="48" s="1"/>
  <c r="K1412" i="48"/>
  <c r="BH732" i="48" a="1"/>
  <c r="BH732" i="48" s="1"/>
  <c r="BI732" i="48" s="1"/>
  <c r="BF732" i="48" a="1"/>
  <c r="BF732" i="48" s="1"/>
  <c r="BE732" i="48"/>
  <c r="BD732" i="48" a="1"/>
  <c r="BD732" i="48" s="1"/>
  <c r="BC732" i="48"/>
  <c r="AV732" i="48" a="1"/>
  <c r="AV732" i="48" s="1"/>
  <c r="AW732" i="48" s="1"/>
  <c r="AS732" i="48" a="1"/>
  <c r="AS732" i="48" s="1"/>
  <c r="AP732" i="48" a="1"/>
  <c r="AP732" i="48" s="1"/>
  <c r="AQ732" i="48" s="1"/>
  <c r="AI732" i="48" a="1"/>
  <c r="AI732" i="48" s="1"/>
  <c r="AH732" i="48"/>
  <c r="AG732" i="48" a="1"/>
  <c r="AG732" i="48" s="1"/>
  <c r="AF732" i="48"/>
  <c r="AA732" i="48" a="1"/>
  <c r="AA732" i="48" s="1"/>
  <c r="Z732" i="48" a="1"/>
  <c r="Z732" i="48" s="1"/>
  <c r="X732" i="48" a="1"/>
  <c r="X732" i="48" s="1"/>
  <c r="W732" i="48" a="1"/>
  <c r="W732" i="48" s="1"/>
  <c r="K732" i="48"/>
  <c r="BH713" i="48" a="1"/>
  <c r="BH713" i="48" s="1"/>
  <c r="BI713" i="48" s="1"/>
  <c r="BF713" i="48" a="1"/>
  <c r="BF713" i="48" s="1"/>
  <c r="BE713" i="48"/>
  <c r="BD713" i="48" a="1"/>
  <c r="BD713" i="48" s="1"/>
  <c r="BC713" i="48"/>
  <c r="AV713" i="48" a="1"/>
  <c r="AV713" i="48" s="1"/>
  <c r="AW713" i="48" s="1"/>
  <c r="AS713" i="48" a="1"/>
  <c r="AS713" i="48" s="1"/>
  <c r="AP713" i="48" a="1"/>
  <c r="AP713" i="48" s="1"/>
  <c r="AQ713" i="48" s="1"/>
  <c r="AI713" i="48" a="1"/>
  <c r="AI713" i="48" s="1"/>
  <c r="AH713" i="48"/>
  <c r="AG713" i="48" a="1"/>
  <c r="AG713" i="48" s="1"/>
  <c r="AF713" i="48"/>
  <c r="AA713" i="48" a="1"/>
  <c r="AA713" i="48" s="1"/>
  <c r="Z713" i="48" a="1"/>
  <c r="Z713" i="48" s="1"/>
  <c r="X713" i="48" a="1"/>
  <c r="X713" i="48" s="1"/>
  <c r="W713" i="48" a="1"/>
  <c r="W713" i="48" s="1"/>
  <c r="K713" i="48"/>
  <c r="BH712" i="48" a="1"/>
  <c r="BH712" i="48" s="1"/>
  <c r="BI712" i="48" s="1"/>
  <c r="BF712" i="48" a="1"/>
  <c r="BF712" i="48" s="1"/>
  <c r="BE712" i="48"/>
  <c r="BD712" i="48" a="1"/>
  <c r="BD712" i="48" s="1"/>
  <c r="BC712" i="48"/>
  <c r="AV712" i="48" a="1"/>
  <c r="AV712" i="48" s="1"/>
  <c r="AW712" i="48" s="1"/>
  <c r="AS712" i="48" a="1"/>
  <c r="AS712" i="48" s="1"/>
  <c r="AT712" i="48" s="1"/>
  <c r="AP712" i="48" a="1"/>
  <c r="AP712" i="48" s="1"/>
  <c r="AQ712" i="48" s="1"/>
  <c r="AI712" i="48" a="1"/>
  <c r="AI712" i="48" s="1"/>
  <c r="AH712" i="48"/>
  <c r="AG712" i="48" a="1"/>
  <c r="AG712" i="48" s="1"/>
  <c r="AF712" i="48"/>
  <c r="AA712" i="48" a="1"/>
  <c r="AA712" i="48" s="1"/>
  <c r="Z712" i="48" a="1"/>
  <c r="Z712" i="48" s="1"/>
  <c r="X712" i="48" a="1"/>
  <c r="X712" i="48" s="1"/>
  <c r="W712" i="48" a="1"/>
  <c r="W712" i="48" s="1"/>
  <c r="K712" i="48"/>
  <c r="BH704" i="48" a="1"/>
  <c r="BH704" i="48" s="1"/>
  <c r="BI704" i="48" s="1"/>
  <c r="BF704" i="48" a="1"/>
  <c r="BF704" i="48" s="1"/>
  <c r="BE704" i="48"/>
  <c r="BD704" i="48" a="1"/>
  <c r="BD704" i="48" s="1"/>
  <c r="BC704" i="48"/>
  <c r="AV704" i="48" a="1"/>
  <c r="AV704" i="48" s="1"/>
  <c r="AW704" i="48" s="1"/>
  <c r="AS704" i="48" a="1"/>
  <c r="AS704" i="48" s="1"/>
  <c r="AT704" i="48" s="1"/>
  <c r="AP704" i="48" a="1"/>
  <c r="AP704" i="48" s="1"/>
  <c r="AQ704" i="48" s="1"/>
  <c r="AI704" i="48" a="1"/>
  <c r="AI704" i="48" s="1"/>
  <c r="AH704" i="48"/>
  <c r="AG704" i="48" a="1"/>
  <c r="AG704" i="48" s="1"/>
  <c r="AF704" i="48"/>
  <c r="AA704" i="48" a="1"/>
  <c r="AA704" i="48" s="1"/>
  <c r="Z704" i="48" a="1"/>
  <c r="Z704" i="48" s="1"/>
  <c r="X704" i="48" a="1"/>
  <c r="X704" i="48" s="1"/>
  <c r="W704" i="48" a="1"/>
  <c r="W704" i="48" s="1"/>
  <c r="K704" i="48"/>
  <c r="BI703" i="48"/>
  <c r="BH703" i="48" a="1"/>
  <c r="BH703" i="48" s="1"/>
  <c r="BE703" i="48"/>
  <c r="BC703" i="48"/>
  <c r="AW703" i="48"/>
  <c r="AV703" i="48" a="1"/>
  <c r="AV703" i="48" s="1"/>
  <c r="AT703" i="48"/>
  <c r="AS703" i="48" a="1"/>
  <c r="AS703" i="48" s="1"/>
  <c r="AQ703" i="48"/>
  <c r="AP703" i="48" a="1"/>
  <c r="AP703" i="48" s="1"/>
  <c r="AH703" i="48"/>
  <c r="AF703" i="48"/>
  <c r="AA703" i="48" a="1"/>
  <c r="AA703" i="48" s="1"/>
  <c r="Z703" i="48" a="1"/>
  <c r="Z703" i="48" s="1"/>
  <c r="X703" i="48" a="1"/>
  <c r="X703" i="48" s="1"/>
  <c r="W703" i="48" a="1"/>
  <c r="W703" i="48" s="1"/>
  <c r="K703" i="48"/>
  <c r="BI699" i="48"/>
  <c r="BH699" i="48" a="1"/>
  <c r="BH699" i="48" s="1"/>
  <c r="BF699" i="48" a="1"/>
  <c r="BF699" i="48" s="1"/>
  <c r="BE699" i="48"/>
  <c r="BD699" i="48" a="1"/>
  <c r="BD699" i="48" s="1"/>
  <c r="BC699" i="48"/>
  <c r="AW699" i="48"/>
  <c r="AV699" i="48" a="1"/>
  <c r="AV699" i="48" s="1"/>
  <c r="AT699" i="48"/>
  <c r="AS699" i="48" a="1"/>
  <c r="AS699" i="48" s="1"/>
  <c r="AQ699" i="48"/>
  <c r="AP699" i="48" a="1"/>
  <c r="AP699" i="48" s="1"/>
  <c r="AI699" i="48" a="1"/>
  <c r="AI699" i="48" s="1"/>
  <c r="AH699" i="48"/>
  <c r="AG699" i="48" a="1"/>
  <c r="AG699" i="48" s="1"/>
  <c r="AF699" i="48"/>
  <c r="AA699" i="48" a="1"/>
  <c r="AA699" i="48" s="1"/>
  <c r="Z699" i="48" a="1"/>
  <c r="Z699" i="48" s="1"/>
  <c r="X699" i="48" a="1"/>
  <c r="X699" i="48" s="1"/>
  <c r="W699" i="48" a="1"/>
  <c r="W699" i="48" s="1"/>
  <c r="K699" i="48"/>
  <c r="BI698" i="48"/>
  <c r="BH698" i="48" a="1"/>
  <c r="BH698" i="48" s="1"/>
  <c r="BF698" i="48" a="1"/>
  <c r="BF698" i="48" s="1"/>
  <c r="BE698" i="48"/>
  <c r="BD698" i="48" a="1"/>
  <c r="BD698" i="48" s="1"/>
  <c r="BC698" i="48"/>
  <c r="AW698" i="48"/>
  <c r="AV698" i="48" a="1"/>
  <c r="AV698" i="48" s="1"/>
  <c r="AT698" i="48"/>
  <c r="AS698" i="48" a="1"/>
  <c r="AS698" i="48" s="1"/>
  <c r="AQ698" i="48"/>
  <c r="AP698" i="48" a="1"/>
  <c r="AP698" i="48" s="1"/>
  <c r="AI698" i="48" a="1"/>
  <c r="AI698" i="48" s="1"/>
  <c r="AH698" i="48"/>
  <c r="AG698" i="48" a="1"/>
  <c r="AG698" i="48" s="1"/>
  <c r="AF698" i="48"/>
  <c r="AA698" i="48" a="1"/>
  <c r="AA698" i="48" s="1"/>
  <c r="Z698" i="48" a="1"/>
  <c r="Z698" i="48" s="1"/>
  <c r="X698" i="48" a="1"/>
  <c r="X698" i="48" s="1"/>
  <c r="W698" i="48" a="1"/>
  <c r="W698" i="48" s="1"/>
  <c r="K698" i="48"/>
  <c r="BI688" i="48"/>
  <c r="BH688" i="48" a="1"/>
  <c r="BH688" i="48" s="1"/>
  <c r="BF688" i="48" a="1"/>
  <c r="BF688" i="48" s="1"/>
  <c r="BE688" i="48"/>
  <c r="BD688" i="48" a="1"/>
  <c r="BD688" i="48" s="1"/>
  <c r="BC688" i="48"/>
  <c r="AW688" i="48"/>
  <c r="AV688" i="48" a="1"/>
  <c r="AV688" i="48" s="1"/>
  <c r="AT688" i="48"/>
  <c r="AS688" i="48" a="1"/>
  <c r="AS688" i="48" s="1"/>
  <c r="AQ688" i="48"/>
  <c r="AP688" i="48" a="1"/>
  <c r="AP688" i="48" s="1"/>
  <c r="AI688" i="48" a="1"/>
  <c r="AI688" i="48" s="1"/>
  <c r="AH688" i="48"/>
  <c r="AG688" i="48" a="1"/>
  <c r="AG688" i="48" s="1"/>
  <c r="AF688" i="48"/>
  <c r="AA688" i="48" a="1"/>
  <c r="AA688" i="48" s="1"/>
  <c r="Z688" i="48" a="1"/>
  <c r="Z688" i="48" s="1"/>
  <c r="X688" i="48" a="1"/>
  <c r="X688" i="48" s="1"/>
  <c r="W688" i="48" a="1"/>
  <c r="W688" i="48" s="1"/>
  <c r="K688" i="48"/>
  <c r="BH687" i="48" a="1"/>
  <c r="BH687" i="48" s="1"/>
  <c r="BI687" i="48" s="1"/>
  <c r="BF687" i="48" a="1"/>
  <c r="BF687" i="48" s="1"/>
  <c r="BE687" i="48"/>
  <c r="BD687" i="48" a="1"/>
  <c r="BD687" i="48" s="1"/>
  <c r="BC687" i="48"/>
  <c r="AV687" i="48" a="1"/>
  <c r="AV687" i="48" s="1"/>
  <c r="AW687" i="48" s="1"/>
  <c r="AS687" i="48" a="1"/>
  <c r="AS687" i="48" s="1"/>
  <c r="AP687" i="48" a="1"/>
  <c r="AP687" i="48" s="1"/>
  <c r="AQ687" i="48" s="1"/>
  <c r="AI687" i="48" a="1"/>
  <c r="AI687" i="48" s="1"/>
  <c r="AH687" i="48"/>
  <c r="AG687" i="48" a="1"/>
  <c r="AG687" i="48" s="1"/>
  <c r="AF687" i="48"/>
  <c r="AA687" i="48" a="1"/>
  <c r="AA687" i="48" s="1"/>
  <c r="Z687" i="48" a="1"/>
  <c r="Z687" i="48" s="1"/>
  <c r="X687" i="48" a="1"/>
  <c r="X687" i="48" s="1"/>
  <c r="W687" i="48" a="1"/>
  <c r="W687" i="48" s="1"/>
  <c r="K687" i="48"/>
  <c r="BH682" i="48" a="1"/>
  <c r="BH682" i="48" s="1"/>
  <c r="BI682" i="48" s="1"/>
  <c r="BF682" i="48" a="1"/>
  <c r="BF682" i="48" s="1"/>
  <c r="BE682" i="48"/>
  <c r="BD682" i="48" a="1"/>
  <c r="BD682" i="48" s="1"/>
  <c r="BC682" i="48"/>
  <c r="AV682" i="48" a="1"/>
  <c r="AV682" i="48" s="1"/>
  <c r="AW682" i="48" s="1"/>
  <c r="AS682" i="48" a="1"/>
  <c r="AS682" i="48" s="1"/>
  <c r="AP682" i="48" a="1"/>
  <c r="AP682" i="48" s="1"/>
  <c r="AQ682" i="48" s="1"/>
  <c r="AI682" i="48" a="1"/>
  <c r="AI682" i="48" s="1"/>
  <c r="AH682" i="48"/>
  <c r="AG682" i="48" a="1"/>
  <c r="AG682" i="48" s="1"/>
  <c r="AF682" i="48"/>
  <c r="AA682" i="48" a="1"/>
  <c r="AA682" i="48" s="1"/>
  <c r="Z682" i="48" a="1"/>
  <c r="Z682" i="48" s="1"/>
  <c r="X682" i="48" a="1"/>
  <c r="X682" i="48" s="1"/>
  <c r="W682" i="48" a="1"/>
  <c r="W682" i="48" s="1"/>
  <c r="K682" i="48"/>
  <c r="BI680" i="48"/>
  <c r="BH680" i="48" a="1"/>
  <c r="BH680" i="48" s="1"/>
  <c r="BF680" i="48" a="1"/>
  <c r="BF680" i="48" s="1"/>
  <c r="BE680" i="48"/>
  <c r="BD680" i="48" a="1"/>
  <c r="BD680" i="48" s="1"/>
  <c r="BC680" i="48"/>
  <c r="AV680" i="48" a="1"/>
  <c r="AV680" i="48" s="1"/>
  <c r="AW680" i="48" s="1"/>
  <c r="AT680" i="48"/>
  <c r="AS680" i="48" a="1"/>
  <c r="AS680" i="48" s="1"/>
  <c r="AQ680" i="48"/>
  <c r="AP680" i="48" a="1"/>
  <c r="AP680" i="48" s="1"/>
  <c r="AI680" i="48" a="1"/>
  <c r="AI680" i="48" s="1"/>
  <c r="AH680" i="48"/>
  <c r="AG680" i="48" a="1"/>
  <c r="AG680" i="48" s="1"/>
  <c r="AF680" i="48"/>
  <c r="AA680" i="48" a="1"/>
  <c r="AA680" i="48" s="1"/>
  <c r="Z680" i="48" a="1"/>
  <c r="Z680" i="48" s="1"/>
  <c r="X680" i="48" a="1"/>
  <c r="X680" i="48" s="1"/>
  <c r="W680" i="48" a="1"/>
  <c r="W680" i="48" s="1"/>
  <c r="K680" i="48"/>
  <c r="BI679" i="48"/>
  <c r="BH679" i="48" a="1"/>
  <c r="BH679" i="48" s="1"/>
  <c r="BF679" i="48" a="1"/>
  <c r="BF679" i="48" s="1"/>
  <c r="BE679" i="48"/>
  <c r="BD679" i="48" a="1"/>
  <c r="BD679" i="48" s="1"/>
  <c r="BC679" i="48"/>
  <c r="AV679" i="48" a="1"/>
  <c r="AV679" i="48" s="1"/>
  <c r="AW679" i="48" s="1"/>
  <c r="AT679" i="48"/>
  <c r="AS679" i="48" a="1"/>
  <c r="AS679" i="48" s="1"/>
  <c r="AQ679" i="48"/>
  <c r="AP679" i="48" a="1"/>
  <c r="AP679" i="48" s="1"/>
  <c r="AI679" i="48" a="1"/>
  <c r="AI679" i="48" s="1"/>
  <c r="AH679" i="48"/>
  <c r="AG679" i="48" a="1"/>
  <c r="AG679" i="48" s="1"/>
  <c r="AF679" i="48"/>
  <c r="AA679" i="48" a="1"/>
  <c r="AA679" i="48" s="1"/>
  <c r="Z679" i="48" a="1"/>
  <c r="Z679" i="48" s="1"/>
  <c r="X679" i="48" a="1"/>
  <c r="X679" i="48" s="1"/>
  <c r="W679" i="48" a="1"/>
  <c r="W679" i="48" s="1"/>
  <c r="K679" i="48"/>
  <c r="BH678" i="48" a="1"/>
  <c r="BH678" i="48" s="1"/>
  <c r="BI678" i="48" s="1"/>
  <c r="BF678" i="48" a="1"/>
  <c r="BF678" i="48" s="1"/>
  <c r="BE678" i="48"/>
  <c r="BD678" i="48" a="1"/>
  <c r="BD678" i="48" s="1"/>
  <c r="BC678" i="48"/>
  <c r="AV678" i="48" a="1"/>
  <c r="AV678" i="48" s="1"/>
  <c r="AW678" i="48" s="1"/>
  <c r="AS678" i="48" a="1"/>
  <c r="AS678" i="48" s="1"/>
  <c r="AP678" i="48" a="1"/>
  <c r="AP678" i="48" s="1"/>
  <c r="AQ678" i="48" s="1"/>
  <c r="AI678" i="48" a="1"/>
  <c r="AI678" i="48" s="1"/>
  <c r="AH678" i="48"/>
  <c r="AG678" i="48" a="1"/>
  <c r="AG678" i="48" s="1"/>
  <c r="AF678" i="48"/>
  <c r="AA678" i="48" a="1"/>
  <c r="AA678" i="48" s="1"/>
  <c r="Z678" i="48" a="1"/>
  <c r="Z678" i="48" s="1"/>
  <c r="X678" i="48" a="1"/>
  <c r="X678" i="48" s="1"/>
  <c r="W678" i="48" a="1"/>
  <c r="W678" i="48" s="1"/>
  <c r="K678" i="48"/>
  <c r="BH677" i="48" a="1"/>
  <c r="BH677" i="48" s="1"/>
  <c r="BI677" i="48" s="1"/>
  <c r="BF677" i="48" a="1"/>
  <c r="BF677" i="48" s="1"/>
  <c r="BE677" i="48"/>
  <c r="BD677" i="48" a="1"/>
  <c r="BD677" i="48" s="1"/>
  <c r="BC677" i="48"/>
  <c r="AV677" i="48" a="1"/>
  <c r="AV677" i="48" s="1"/>
  <c r="AW677" i="48" s="1"/>
  <c r="AS677" i="48" a="1"/>
  <c r="AS677" i="48" s="1"/>
  <c r="AP677" i="48" a="1"/>
  <c r="AP677" i="48" s="1"/>
  <c r="AQ677" i="48" s="1"/>
  <c r="AI677" i="48" a="1"/>
  <c r="AI677" i="48" s="1"/>
  <c r="AH677" i="48"/>
  <c r="AG677" i="48" a="1"/>
  <c r="AG677" i="48" s="1"/>
  <c r="AF677" i="48"/>
  <c r="AA677" i="48" a="1"/>
  <c r="AA677" i="48" s="1"/>
  <c r="Z677" i="48" a="1"/>
  <c r="Z677" i="48" s="1"/>
  <c r="X677" i="48" a="1"/>
  <c r="X677" i="48" s="1"/>
  <c r="W677" i="48" a="1"/>
  <c r="W677" i="48" s="1"/>
  <c r="K677" i="48"/>
  <c r="BH1397" i="48" a="1"/>
  <c r="BH1397" i="48" s="1"/>
  <c r="BF1397" i="48" a="1"/>
  <c r="BF1397" i="48" s="1"/>
  <c r="BE1397" i="48"/>
  <c r="BD1397" i="48" a="1"/>
  <c r="BD1397" i="48" s="1"/>
  <c r="BC1397" i="48"/>
  <c r="AV1397" i="48" a="1"/>
  <c r="AV1397" i="48" s="1"/>
  <c r="AS1397" i="48" a="1"/>
  <c r="AS1397" i="48" s="1"/>
  <c r="AP1397" i="48" a="1"/>
  <c r="AP1397" i="48" s="1"/>
  <c r="AI1397" i="48" a="1"/>
  <c r="AI1397" i="48" s="1"/>
  <c r="AH1397" i="48"/>
  <c r="AG1397" i="48" a="1"/>
  <c r="AG1397" i="48" s="1"/>
  <c r="AF1397" i="48"/>
  <c r="AA1397" i="48" a="1"/>
  <c r="AA1397" i="48" s="1"/>
  <c r="AB1397" i="48" s="1"/>
  <c r="X1397" i="48" a="1"/>
  <c r="X1397" i="48" s="1"/>
  <c r="Y1397" i="48" s="1"/>
  <c r="K1397" i="48"/>
  <c r="BH1396" i="48" a="1"/>
  <c r="BH1396" i="48" s="1"/>
  <c r="BF1396" i="48" a="1"/>
  <c r="BF1396" i="48" s="1"/>
  <c r="BE1396" i="48"/>
  <c r="BD1396" i="48" a="1"/>
  <c r="BD1396" i="48" s="1"/>
  <c r="BC1396" i="48"/>
  <c r="AV1396" i="48" a="1"/>
  <c r="AV1396" i="48" s="1"/>
  <c r="AS1396" i="48" a="1"/>
  <c r="AS1396" i="48" s="1"/>
  <c r="AP1396" i="48" a="1"/>
  <c r="AP1396" i="48" s="1"/>
  <c r="AI1396" i="48" a="1"/>
  <c r="AI1396" i="48" s="1"/>
  <c r="AH1396" i="48"/>
  <c r="AG1396" i="48" a="1"/>
  <c r="AG1396" i="48" s="1"/>
  <c r="AF1396" i="48"/>
  <c r="AA1396" i="48" a="1"/>
  <c r="AA1396" i="48" s="1"/>
  <c r="AB1396" i="48" s="1"/>
  <c r="X1396" i="48" a="1"/>
  <c r="X1396" i="48" s="1"/>
  <c r="K1396" i="48"/>
  <c r="BH1395" i="48" a="1"/>
  <c r="BH1395" i="48" s="1"/>
  <c r="BF1395" i="48" a="1"/>
  <c r="BF1395" i="48" s="1"/>
  <c r="BE1395" i="48"/>
  <c r="BD1395" i="48" a="1"/>
  <c r="BD1395" i="48" s="1"/>
  <c r="BC1395" i="48"/>
  <c r="AV1395" i="48" a="1"/>
  <c r="AV1395" i="48" s="1"/>
  <c r="AS1395" i="48" a="1"/>
  <c r="AS1395" i="48" s="1"/>
  <c r="AP1395" i="48" a="1"/>
  <c r="AP1395" i="48" s="1"/>
  <c r="AI1395" i="48" a="1"/>
  <c r="AI1395" i="48" s="1"/>
  <c r="AH1395" i="48"/>
  <c r="AG1395" i="48" a="1"/>
  <c r="AG1395" i="48" s="1"/>
  <c r="AF1395" i="48"/>
  <c r="AA1395" i="48" a="1"/>
  <c r="AA1395" i="48" s="1"/>
  <c r="AB1395" i="48" s="1"/>
  <c r="X1395" i="48" a="1"/>
  <c r="X1395" i="48" s="1"/>
  <c r="K1395" i="48"/>
  <c r="BH1394" i="48" a="1"/>
  <c r="BH1394" i="48" s="1"/>
  <c r="BF1394" i="48" a="1"/>
  <c r="BF1394" i="48" s="1"/>
  <c r="BE1394" i="48"/>
  <c r="BD1394" i="48" a="1"/>
  <c r="BD1394" i="48" s="1"/>
  <c r="BC1394" i="48"/>
  <c r="AV1394" i="48" a="1"/>
  <c r="AV1394" i="48" s="1"/>
  <c r="AS1394" i="48" a="1"/>
  <c r="AS1394" i="48" s="1"/>
  <c r="AP1394" i="48" a="1"/>
  <c r="AP1394" i="48" s="1"/>
  <c r="AI1394" i="48" a="1"/>
  <c r="AI1394" i="48" s="1"/>
  <c r="AH1394" i="48"/>
  <c r="AG1394" i="48" a="1"/>
  <c r="AG1394" i="48" s="1"/>
  <c r="AF1394" i="48"/>
  <c r="AA1394" i="48" a="1"/>
  <c r="AA1394" i="48" s="1"/>
  <c r="AB1394" i="48" s="1"/>
  <c r="X1394" i="48" a="1"/>
  <c r="X1394" i="48" s="1"/>
  <c r="K1394" i="48"/>
  <c r="BH1393" i="48" a="1"/>
  <c r="BH1393" i="48" s="1"/>
  <c r="BI1393" i="48" s="1"/>
  <c r="BF1393" i="48" a="1"/>
  <c r="BF1393" i="48" s="1"/>
  <c r="BE1393" i="48"/>
  <c r="BD1393" i="48" a="1"/>
  <c r="BD1393" i="48" s="1"/>
  <c r="BC1393" i="48"/>
  <c r="AV1393" i="48" a="1"/>
  <c r="AV1393" i="48" s="1"/>
  <c r="AW1393" i="48" s="1"/>
  <c r="AS1393" i="48" a="1"/>
  <c r="AS1393" i="48" s="1"/>
  <c r="AT1393" i="48" s="1"/>
  <c r="AP1393" i="48" a="1"/>
  <c r="AP1393" i="48" s="1"/>
  <c r="AQ1393" i="48" s="1"/>
  <c r="AI1393" i="48" a="1"/>
  <c r="AI1393" i="48" s="1"/>
  <c r="AH1393" i="48"/>
  <c r="AG1393" i="48" a="1"/>
  <c r="AG1393" i="48" s="1"/>
  <c r="AF1393" i="48"/>
  <c r="AA1393" i="48" a="1"/>
  <c r="AA1393" i="48" s="1"/>
  <c r="AB1393" i="48" s="1"/>
  <c r="X1393" i="48" a="1"/>
  <c r="X1393" i="48" s="1"/>
  <c r="K1393" i="48"/>
  <c r="BH1392" i="48" a="1"/>
  <c r="BH1392" i="48" s="1"/>
  <c r="BI1392" i="48" s="1"/>
  <c r="BF1392" i="48" a="1"/>
  <c r="BF1392" i="48" s="1"/>
  <c r="BE1392" i="48"/>
  <c r="BD1392" i="48" a="1"/>
  <c r="BD1392" i="48" s="1"/>
  <c r="BC1392" i="48"/>
  <c r="AV1392" i="48" a="1"/>
  <c r="AV1392" i="48" s="1"/>
  <c r="AW1392" i="48" s="1"/>
  <c r="AS1392" i="48" a="1"/>
  <c r="AS1392" i="48" s="1"/>
  <c r="AT1392" i="48" s="1"/>
  <c r="AP1392" i="48" a="1"/>
  <c r="AP1392" i="48" s="1"/>
  <c r="AQ1392" i="48" s="1"/>
  <c r="AI1392" i="48" a="1"/>
  <c r="AI1392" i="48" s="1"/>
  <c r="AH1392" i="48"/>
  <c r="AG1392" i="48" a="1"/>
  <c r="AG1392" i="48" s="1"/>
  <c r="AF1392" i="48"/>
  <c r="AA1392" i="48" a="1"/>
  <c r="AA1392" i="48" s="1"/>
  <c r="AB1392" i="48" s="1"/>
  <c r="X1392" i="48" a="1"/>
  <c r="X1392" i="48" s="1"/>
  <c r="K1392" i="48"/>
  <c r="BH1391" i="48" a="1"/>
  <c r="BH1391" i="48" s="1"/>
  <c r="BI1391" i="48" s="1"/>
  <c r="BF1391" i="48" a="1"/>
  <c r="BF1391" i="48" s="1"/>
  <c r="BE1391" i="48"/>
  <c r="BD1391" i="48" a="1"/>
  <c r="BD1391" i="48" s="1"/>
  <c r="BC1391" i="48"/>
  <c r="AV1391" i="48" a="1"/>
  <c r="AV1391" i="48" s="1"/>
  <c r="AW1391" i="48" s="1"/>
  <c r="AS1391" i="48" a="1"/>
  <c r="AS1391" i="48" s="1"/>
  <c r="AT1391" i="48" s="1"/>
  <c r="AP1391" i="48" a="1"/>
  <c r="AP1391" i="48" s="1"/>
  <c r="AQ1391" i="48" s="1"/>
  <c r="AI1391" i="48" a="1"/>
  <c r="AI1391" i="48" s="1"/>
  <c r="AH1391" i="48"/>
  <c r="AG1391" i="48" a="1"/>
  <c r="AG1391" i="48" s="1"/>
  <c r="AF1391" i="48"/>
  <c r="AA1391" i="48" a="1"/>
  <c r="AA1391" i="48" s="1"/>
  <c r="AB1391" i="48" s="1"/>
  <c r="X1391" i="48" a="1"/>
  <c r="X1391" i="48" s="1"/>
  <c r="K1391" i="48"/>
  <c r="BH1390" i="48" a="1"/>
  <c r="BH1390" i="48" s="1"/>
  <c r="BI1390" i="48" s="1"/>
  <c r="BF1390" i="48" a="1"/>
  <c r="BF1390" i="48" s="1"/>
  <c r="BE1390" i="48"/>
  <c r="BD1390" i="48" a="1"/>
  <c r="BD1390" i="48" s="1"/>
  <c r="BC1390" i="48"/>
  <c r="AV1390" i="48" a="1"/>
  <c r="AV1390" i="48" s="1"/>
  <c r="AW1390" i="48" s="1"/>
  <c r="AS1390" i="48" a="1"/>
  <c r="AS1390" i="48" s="1"/>
  <c r="AT1390" i="48" s="1"/>
  <c r="AP1390" i="48" a="1"/>
  <c r="AP1390" i="48" s="1"/>
  <c r="AQ1390" i="48" s="1"/>
  <c r="AI1390" i="48" a="1"/>
  <c r="AI1390" i="48" s="1"/>
  <c r="AH1390" i="48"/>
  <c r="AG1390" i="48" a="1"/>
  <c r="AG1390" i="48" s="1"/>
  <c r="AF1390" i="48"/>
  <c r="AA1390" i="48" a="1"/>
  <c r="AA1390" i="48" s="1"/>
  <c r="AB1390" i="48" s="1"/>
  <c r="X1390" i="48" a="1"/>
  <c r="X1390" i="48" s="1"/>
  <c r="K1390" i="48"/>
  <c r="BH1389" i="48" a="1"/>
  <c r="BH1389" i="48" s="1"/>
  <c r="BI1389" i="48" s="1"/>
  <c r="BF1389" i="48" a="1"/>
  <c r="BF1389" i="48" s="1"/>
  <c r="BE1389" i="48"/>
  <c r="BD1389" i="48" a="1"/>
  <c r="BD1389" i="48" s="1"/>
  <c r="BC1389" i="48"/>
  <c r="AV1389" i="48" a="1"/>
  <c r="AV1389" i="48" s="1"/>
  <c r="AW1389" i="48" s="1"/>
  <c r="AS1389" i="48" a="1"/>
  <c r="AS1389" i="48" s="1"/>
  <c r="AT1389" i="48" s="1"/>
  <c r="AP1389" i="48" a="1"/>
  <c r="AP1389" i="48" s="1"/>
  <c r="AQ1389" i="48" s="1"/>
  <c r="AI1389" i="48" a="1"/>
  <c r="AI1389" i="48" s="1"/>
  <c r="AH1389" i="48"/>
  <c r="AG1389" i="48" a="1"/>
  <c r="AG1389" i="48" s="1"/>
  <c r="AF1389" i="48"/>
  <c r="AA1389" i="48" a="1"/>
  <c r="AA1389" i="48" s="1"/>
  <c r="AB1389" i="48" s="1"/>
  <c r="X1389" i="48" a="1"/>
  <c r="X1389" i="48" s="1"/>
  <c r="K1389" i="48"/>
  <c r="BH1388" i="48" a="1"/>
  <c r="BH1388" i="48" s="1"/>
  <c r="BI1388" i="48" s="1"/>
  <c r="BF1388" i="48" a="1"/>
  <c r="BF1388" i="48" s="1"/>
  <c r="BE1388" i="48"/>
  <c r="BD1388" i="48" a="1"/>
  <c r="BD1388" i="48" s="1"/>
  <c r="BC1388" i="48"/>
  <c r="AV1388" i="48" a="1"/>
  <c r="AV1388" i="48" s="1"/>
  <c r="AW1388" i="48" s="1"/>
  <c r="AS1388" i="48" a="1"/>
  <c r="AS1388" i="48" s="1"/>
  <c r="AT1388" i="48" s="1"/>
  <c r="AP1388" i="48" a="1"/>
  <c r="AP1388" i="48" s="1"/>
  <c r="AQ1388" i="48" s="1"/>
  <c r="AI1388" i="48" a="1"/>
  <c r="AI1388" i="48" s="1"/>
  <c r="AH1388" i="48"/>
  <c r="AG1388" i="48" a="1"/>
  <c r="AG1388" i="48" s="1"/>
  <c r="AF1388" i="48"/>
  <c r="AA1388" i="48" a="1"/>
  <c r="AA1388" i="48" s="1"/>
  <c r="AB1388" i="48" s="1"/>
  <c r="X1388" i="48" a="1"/>
  <c r="X1388" i="48" s="1"/>
  <c r="K1388" i="48"/>
  <c r="BH1387" i="48" a="1"/>
  <c r="BH1387" i="48" s="1"/>
  <c r="BI1387" i="48" s="1"/>
  <c r="BF1387" i="48" a="1"/>
  <c r="BF1387" i="48" s="1"/>
  <c r="BE1387" i="48"/>
  <c r="BD1387" i="48" a="1"/>
  <c r="BD1387" i="48" s="1"/>
  <c r="BC1387" i="48"/>
  <c r="AV1387" i="48" a="1"/>
  <c r="AV1387" i="48" s="1"/>
  <c r="AW1387" i="48" s="1"/>
  <c r="AS1387" i="48" a="1"/>
  <c r="AS1387" i="48" s="1"/>
  <c r="AT1387" i="48" s="1"/>
  <c r="AP1387" i="48" a="1"/>
  <c r="AP1387" i="48" s="1"/>
  <c r="AQ1387" i="48" s="1"/>
  <c r="AI1387" i="48" a="1"/>
  <c r="AI1387" i="48" s="1"/>
  <c r="AH1387" i="48"/>
  <c r="AG1387" i="48" a="1"/>
  <c r="AG1387" i="48" s="1"/>
  <c r="AF1387" i="48"/>
  <c r="AA1387" i="48" a="1"/>
  <c r="AA1387" i="48" s="1"/>
  <c r="AB1387" i="48" s="1"/>
  <c r="X1387" i="48" a="1"/>
  <c r="X1387" i="48" s="1"/>
  <c r="K1387" i="48"/>
  <c r="BH1386" i="48" a="1"/>
  <c r="BH1386" i="48" s="1"/>
  <c r="BF1386" i="48" a="1"/>
  <c r="BF1386" i="48" s="1"/>
  <c r="BE1386" i="48"/>
  <c r="BD1386" i="48" a="1"/>
  <c r="BD1386" i="48" s="1"/>
  <c r="BC1386" i="48"/>
  <c r="AV1386" i="48" a="1"/>
  <c r="AV1386" i="48" s="1"/>
  <c r="AS1386" i="48" a="1"/>
  <c r="AS1386" i="48" s="1"/>
  <c r="AP1386" i="48" a="1"/>
  <c r="AP1386" i="48" s="1"/>
  <c r="AI1386" i="48" a="1"/>
  <c r="AI1386" i="48" s="1"/>
  <c r="AH1386" i="48"/>
  <c r="AG1386" i="48" a="1"/>
  <c r="AG1386" i="48" s="1"/>
  <c r="AF1386" i="48"/>
  <c r="AA1386" i="48" a="1"/>
  <c r="AA1386" i="48" s="1"/>
  <c r="AB1386" i="48" s="1"/>
  <c r="X1386" i="48" a="1"/>
  <c r="X1386" i="48" s="1"/>
  <c r="Y1386" i="48" s="1"/>
  <c r="K1386" i="48"/>
  <c r="BH1385" i="48" a="1"/>
  <c r="BH1385" i="48" s="1"/>
  <c r="BI1385" i="48" s="1"/>
  <c r="BF1385" i="48" a="1"/>
  <c r="BF1385" i="48" s="1"/>
  <c r="BE1385" i="48"/>
  <c r="BD1385" i="48" a="1"/>
  <c r="BD1385" i="48" s="1"/>
  <c r="BC1385" i="48"/>
  <c r="AV1385" i="48" a="1"/>
  <c r="AV1385" i="48" s="1"/>
  <c r="AW1385" i="48" s="1"/>
  <c r="AS1385" i="48" a="1"/>
  <c r="AS1385" i="48" s="1"/>
  <c r="AT1385" i="48" s="1"/>
  <c r="AP1385" i="48" a="1"/>
  <c r="AP1385" i="48" s="1"/>
  <c r="AQ1385" i="48" s="1"/>
  <c r="AI1385" i="48" a="1"/>
  <c r="AI1385" i="48" s="1"/>
  <c r="AH1385" i="48"/>
  <c r="AG1385" i="48" a="1"/>
  <c r="AG1385" i="48" s="1"/>
  <c r="AF1385" i="48"/>
  <c r="AA1385" i="48" a="1"/>
  <c r="AA1385" i="48" s="1"/>
  <c r="AB1385" i="48" s="1"/>
  <c r="X1385" i="48" a="1"/>
  <c r="X1385" i="48" s="1"/>
  <c r="K1385" i="48"/>
  <c r="BH1384" i="48" a="1"/>
  <c r="BH1384" i="48" s="1"/>
  <c r="BF1384" i="48" a="1"/>
  <c r="BF1384" i="48" s="1"/>
  <c r="BE1384" i="48"/>
  <c r="BD1384" i="48" a="1"/>
  <c r="BD1384" i="48" s="1"/>
  <c r="BC1384" i="48"/>
  <c r="AV1384" i="48" a="1"/>
  <c r="AV1384" i="48" s="1"/>
  <c r="AS1384" i="48" a="1"/>
  <c r="AS1384" i="48" s="1"/>
  <c r="AP1384" i="48" a="1"/>
  <c r="AP1384" i="48" s="1"/>
  <c r="AI1384" i="48" a="1"/>
  <c r="AI1384" i="48" s="1"/>
  <c r="AH1384" i="48"/>
  <c r="AG1384" i="48" a="1"/>
  <c r="AG1384" i="48" s="1"/>
  <c r="AF1384" i="48"/>
  <c r="AA1384" i="48" a="1"/>
  <c r="AA1384" i="48" s="1"/>
  <c r="AB1384" i="48" s="1"/>
  <c r="X1384" i="48" a="1"/>
  <c r="X1384" i="48" s="1"/>
  <c r="K1384" i="48"/>
  <c r="BH1383" i="48" a="1"/>
  <c r="BH1383" i="48" s="1"/>
  <c r="BI1383" i="48" s="1"/>
  <c r="BF1383" i="48" a="1"/>
  <c r="BF1383" i="48" s="1"/>
  <c r="BE1383" i="48"/>
  <c r="BD1383" i="48" a="1"/>
  <c r="BD1383" i="48" s="1"/>
  <c r="BC1383" i="48"/>
  <c r="AV1383" i="48" a="1"/>
  <c r="AV1383" i="48" s="1"/>
  <c r="AW1383" i="48" s="1"/>
  <c r="AS1383" i="48" a="1"/>
  <c r="AS1383" i="48" s="1"/>
  <c r="AT1383" i="48" s="1"/>
  <c r="AP1383" i="48" a="1"/>
  <c r="AP1383" i="48" s="1"/>
  <c r="AQ1383" i="48" s="1"/>
  <c r="AI1383" i="48" a="1"/>
  <c r="AI1383" i="48" s="1"/>
  <c r="AH1383" i="48"/>
  <c r="AG1383" i="48" a="1"/>
  <c r="AG1383" i="48" s="1"/>
  <c r="AF1383" i="48"/>
  <c r="AA1383" i="48" a="1"/>
  <c r="AA1383" i="48" s="1"/>
  <c r="AB1383" i="48" s="1"/>
  <c r="X1383" i="48" a="1"/>
  <c r="X1383" i="48" s="1"/>
  <c r="K1383" i="48"/>
  <c r="BH1382" i="48" a="1"/>
  <c r="BH1382" i="48" s="1"/>
  <c r="BI1382" i="48" s="1"/>
  <c r="BF1382" i="48" a="1"/>
  <c r="BF1382" i="48" s="1"/>
  <c r="BE1382" i="48"/>
  <c r="BD1382" i="48" a="1"/>
  <c r="BD1382" i="48" s="1"/>
  <c r="BC1382" i="48"/>
  <c r="AV1382" i="48" a="1"/>
  <c r="AV1382" i="48" s="1"/>
  <c r="AW1382" i="48" s="1"/>
  <c r="AS1382" i="48" a="1"/>
  <c r="AS1382" i="48" s="1"/>
  <c r="AT1382" i="48" s="1"/>
  <c r="AP1382" i="48" a="1"/>
  <c r="AP1382" i="48" s="1"/>
  <c r="AQ1382" i="48" s="1"/>
  <c r="AI1382" i="48" a="1"/>
  <c r="AI1382" i="48" s="1"/>
  <c r="AH1382" i="48"/>
  <c r="AG1382" i="48" a="1"/>
  <c r="AG1382" i="48" s="1"/>
  <c r="AF1382" i="48"/>
  <c r="AA1382" i="48" a="1"/>
  <c r="AA1382" i="48" s="1"/>
  <c r="AB1382" i="48" s="1"/>
  <c r="X1382" i="48" a="1"/>
  <c r="X1382" i="48" s="1"/>
  <c r="K1382" i="48"/>
  <c r="BH1381" i="48" a="1"/>
  <c r="BH1381" i="48" s="1"/>
  <c r="BI1381" i="48" s="1"/>
  <c r="BF1381" i="48" a="1"/>
  <c r="BF1381" i="48" s="1"/>
  <c r="BE1381" i="48"/>
  <c r="BD1381" i="48" a="1"/>
  <c r="BD1381" i="48" s="1"/>
  <c r="BC1381" i="48"/>
  <c r="AV1381" i="48" a="1"/>
  <c r="AV1381" i="48" s="1"/>
  <c r="AW1381" i="48" s="1"/>
  <c r="AS1381" i="48" a="1"/>
  <c r="AS1381" i="48" s="1"/>
  <c r="AT1381" i="48" s="1"/>
  <c r="AP1381" i="48" a="1"/>
  <c r="AP1381" i="48" s="1"/>
  <c r="AQ1381" i="48" s="1"/>
  <c r="AI1381" i="48" a="1"/>
  <c r="AI1381" i="48" s="1"/>
  <c r="AH1381" i="48"/>
  <c r="AG1381" i="48" a="1"/>
  <c r="AG1381" i="48" s="1"/>
  <c r="AF1381" i="48"/>
  <c r="AA1381" i="48" a="1"/>
  <c r="AA1381" i="48" s="1"/>
  <c r="AB1381" i="48" s="1"/>
  <c r="X1381" i="48" a="1"/>
  <c r="X1381" i="48" s="1"/>
  <c r="K1381" i="48"/>
  <c r="BH1380" i="48" a="1"/>
  <c r="BH1380" i="48" s="1"/>
  <c r="BI1380" i="48" s="1"/>
  <c r="BF1380" i="48" a="1"/>
  <c r="BF1380" i="48" s="1"/>
  <c r="BE1380" i="48"/>
  <c r="BD1380" i="48" a="1"/>
  <c r="BD1380" i="48" s="1"/>
  <c r="BC1380" i="48"/>
  <c r="AV1380" i="48" a="1"/>
  <c r="AV1380" i="48" s="1"/>
  <c r="AW1380" i="48" s="1"/>
  <c r="AS1380" i="48" a="1"/>
  <c r="AS1380" i="48" s="1"/>
  <c r="AT1380" i="48" s="1"/>
  <c r="AP1380" i="48" a="1"/>
  <c r="AP1380" i="48" s="1"/>
  <c r="AQ1380" i="48" s="1"/>
  <c r="AI1380" i="48" a="1"/>
  <c r="AI1380" i="48" s="1"/>
  <c r="AH1380" i="48"/>
  <c r="AG1380" i="48" a="1"/>
  <c r="AG1380" i="48" s="1"/>
  <c r="AF1380" i="48"/>
  <c r="AA1380" i="48" a="1"/>
  <c r="AA1380" i="48" s="1"/>
  <c r="AB1380" i="48" s="1"/>
  <c r="X1380" i="48" a="1"/>
  <c r="X1380" i="48" s="1"/>
  <c r="K1380" i="48"/>
  <c r="BH1379" i="48" a="1"/>
  <c r="BH1379" i="48" s="1"/>
  <c r="BI1379" i="48" s="1"/>
  <c r="BF1379" i="48" a="1"/>
  <c r="BF1379" i="48" s="1"/>
  <c r="BE1379" i="48"/>
  <c r="BD1379" i="48" a="1"/>
  <c r="BD1379" i="48" s="1"/>
  <c r="BC1379" i="48"/>
  <c r="AV1379" i="48" a="1"/>
  <c r="AV1379" i="48" s="1"/>
  <c r="AW1379" i="48" s="1"/>
  <c r="AS1379" i="48" a="1"/>
  <c r="AS1379" i="48" s="1"/>
  <c r="AT1379" i="48" s="1"/>
  <c r="AP1379" i="48" a="1"/>
  <c r="AP1379" i="48" s="1"/>
  <c r="AQ1379" i="48" s="1"/>
  <c r="AI1379" i="48" a="1"/>
  <c r="AI1379" i="48" s="1"/>
  <c r="AH1379" i="48"/>
  <c r="AG1379" i="48" a="1"/>
  <c r="AG1379" i="48" s="1"/>
  <c r="AF1379" i="48"/>
  <c r="AA1379" i="48" a="1"/>
  <c r="AA1379" i="48" s="1"/>
  <c r="AB1379" i="48" s="1"/>
  <c r="X1379" i="48" a="1"/>
  <c r="X1379" i="48" s="1"/>
  <c r="K1379" i="48"/>
  <c r="BH1378" i="48" a="1"/>
  <c r="BH1378" i="48" s="1"/>
  <c r="BI1378" i="48" s="1"/>
  <c r="BF1378" i="48" a="1"/>
  <c r="BF1378" i="48" s="1"/>
  <c r="BE1378" i="48"/>
  <c r="BD1378" i="48" a="1"/>
  <c r="BD1378" i="48" s="1"/>
  <c r="BC1378" i="48"/>
  <c r="AV1378" i="48" a="1"/>
  <c r="AV1378" i="48" s="1"/>
  <c r="AW1378" i="48" s="1"/>
  <c r="AS1378" i="48" a="1"/>
  <c r="AS1378" i="48" s="1"/>
  <c r="AT1378" i="48" s="1"/>
  <c r="AP1378" i="48" a="1"/>
  <c r="AP1378" i="48" s="1"/>
  <c r="AQ1378" i="48" s="1"/>
  <c r="AI1378" i="48" a="1"/>
  <c r="AI1378" i="48" s="1"/>
  <c r="AH1378" i="48"/>
  <c r="AG1378" i="48" a="1"/>
  <c r="AG1378" i="48" s="1"/>
  <c r="AF1378" i="48"/>
  <c r="AA1378" i="48" a="1"/>
  <c r="AA1378" i="48" s="1"/>
  <c r="AB1378" i="48" s="1"/>
  <c r="X1378" i="48" a="1"/>
  <c r="X1378" i="48" s="1"/>
  <c r="K1378" i="48"/>
  <c r="BH1377" i="48" a="1"/>
  <c r="BH1377" i="48" s="1"/>
  <c r="BI1377" i="48" s="1"/>
  <c r="BF1377" i="48" a="1"/>
  <c r="BF1377" i="48" s="1"/>
  <c r="BE1377" i="48"/>
  <c r="BD1377" i="48" a="1"/>
  <c r="BD1377" i="48" s="1"/>
  <c r="BC1377" i="48"/>
  <c r="AV1377" i="48" a="1"/>
  <c r="AV1377" i="48" s="1"/>
  <c r="AW1377" i="48" s="1"/>
  <c r="AS1377" i="48" a="1"/>
  <c r="AS1377" i="48" s="1"/>
  <c r="AP1377" i="48" a="1"/>
  <c r="AP1377" i="48" s="1"/>
  <c r="AI1377" i="48" a="1"/>
  <c r="AI1377" i="48" s="1"/>
  <c r="AH1377" i="48"/>
  <c r="AG1377" i="48" a="1"/>
  <c r="AG1377" i="48" s="1"/>
  <c r="AF1377" i="48"/>
  <c r="AA1377" i="48" a="1"/>
  <c r="AA1377" i="48" s="1"/>
  <c r="AB1377" i="48" s="1"/>
  <c r="X1377" i="48" a="1"/>
  <c r="X1377" i="48" s="1"/>
  <c r="K1377" i="48"/>
  <c r="BH1376" i="48" a="1"/>
  <c r="BH1376" i="48" s="1"/>
  <c r="BI1376" i="48" s="1"/>
  <c r="BF1376" i="48" a="1"/>
  <c r="BF1376" i="48" s="1"/>
  <c r="BE1376" i="48"/>
  <c r="BD1376" i="48" a="1"/>
  <c r="BD1376" i="48" s="1"/>
  <c r="BC1376" i="48"/>
  <c r="AV1376" i="48" a="1"/>
  <c r="AV1376" i="48" s="1"/>
  <c r="AW1376" i="48" s="1"/>
  <c r="AS1376" i="48" a="1"/>
  <c r="AS1376" i="48" s="1"/>
  <c r="AT1376" i="48" s="1"/>
  <c r="AP1376" i="48" a="1"/>
  <c r="AP1376" i="48" s="1"/>
  <c r="AQ1376" i="48" s="1"/>
  <c r="AI1376" i="48" a="1"/>
  <c r="AI1376" i="48" s="1"/>
  <c r="AH1376" i="48"/>
  <c r="AG1376" i="48" a="1"/>
  <c r="AG1376" i="48" s="1"/>
  <c r="AF1376" i="48"/>
  <c r="AA1376" i="48" a="1"/>
  <c r="AA1376" i="48" s="1"/>
  <c r="AB1376" i="48" s="1"/>
  <c r="X1376" i="48" a="1"/>
  <c r="X1376" i="48" s="1"/>
  <c r="K1376" i="48"/>
  <c r="BH1375" i="48" a="1"/>
  <c r="BH1375" i="48" s="1"/>
  <c r="BI1375" i="48" s="1"/>
  <c r="BF1375" i="48" a="1"/>
  <c r="BF1375" i="48" s="1"/>
  <c r="BE1375" i="48"/>
  <c r="BD1375" i="48" a="1"/>
  <c r="BD1375" i="48" s="1"/>
  <c r="BC1375" i="48"/>
  <c r="AV1375" i="48" a="1"/>
  <c r="AV1375" i="48" s="1"/>
  <c r="AW1375" i="48" s="1"/>
  <c r="AS1375" i="48" a="1"/>
  <c r="AS1375" i="48" s="1"/>
  <c r="AT1375" i="48" s="1"/>
  <c r="AP1375" i="48" a="1"/>
  <c r="AP1375" i="48" s="1"/>
  <c r="AQ1375" i="48" s="1"/>
  <c r="AI1375" i="48" a="1"/>
  <c r="AI1375" i="48" s="1"/>
  <c r="AH1375" i="48"/>
  <c r="AG1375" i="48" a="1"/>
  <c r="AG1375" i="48" s="1"/>
  <c r="AF1375" i="48"/>
  <c r="AA1375" i="48" a="1"/>
  <c r="AA1375" i="48" s="1"/>
  <c r="AB1375" i="48" s="1"/>
  <c r="X1375" i="48" a="1"/>
  <c r="X1375" i="48" s="1"/>
  <c r="K1375" i="48"/>
  <c r="BH1374" i="48" a="1"/>
  <c r="BH1374" i="48" s="1"/>
  <c r="BI1374" i="48" s="1"/>
  <c r="BF1374" i="48" a="1"/>
  <c r="BF1374" i="48" s="1"/>
  <c r="BE1374" i="48"/>
  <c r="BD1374" i="48" a="1"/>
  <c r="BD1374" i="48" s="1"/>
  <c r="BC1374" i="48"/>
  <c r="AV1374" i="48" a="1"/>
  <c r="AV1374" i="48" s="1"/>
  <c r="AW1374" i="48" s="1"/>
  <c r="AS1374" i="48" a="1"/>
  <c r="AS1374" i="48" s="1"/>
  <c r="AP1374" i="48" a="1"/>
  <c r="AP1374" i="48" s="1"/>
  <c r="AQ1374" i="48" s="1"/>
  <c r="AI1374" i="48" a="1"/>
  <c r="AI1374" i="48" s="1"/>
  <c r="AH1374" i="48"/>
  <c r="AG1374" i="48" a="1"/>
  <c r="AG1374" i="48" s="1"/>
  <c r="AF1374" i="48"/>
  <c r="AA1374" i="48" a="1"/>
  <c r="AA1374" i="48" s="1"/>
  <c r="AB1374" i="48" s="1"/>
  <c r="X1374" i="48" a="1"/>
  <c r="X1374" i="48" s="1"/>
  <c r="K1374" i="48"/>
  <c r="BH1373" i="48" a="1"/>
  <c r="BH1373" i="48" s="1"/>
  <c r="BI1373" i="48" s="1"/>
  <c r="BF1373" i="48" a="1"/>
  <c r="BF1373" i="48" s="1"/>
  <c r="BE1373" i="48"/>
  <c r="BD1373" i="48" a="1"/>
  <c r="BD1373" i="48" s="1"/>
  <c r="BC1373" i="48"/>
  <c r="AV1373" i="48" a="1"/>
  <c r="AV1373" i="48" s="1"/>
  <c r="AW1373" i="48" s="1"/>
  <c r="AS1373" i="48" a="1"/>
  <c r="AS1373" i="48" s="1"/>
  <c r="AT1373" i="48" s="1"/>
  <c r="AP1373" i="48" a="1"/>
  <c r="AP1373" i="48" s="1"/>
  <c r="AQ1373" i="48" s="1"/>
  <c r="AI1373" i="48" a="1"/>
  <c r="AI1373" i="48" s="1"/>
  <c r="AH1373" i="48"/>
  <c r="AG1373" i="48" a="1"/>
  <c r="AG1373" i="48" s="1"/>
  <c r="AF1373" i="48"/>
  <c r="AA1373" i="48" a="1"/>
  <c r="AA1373" i="48" s="1"/>
  <c r="AB1373" i="48" s="1"/>
  <c r="X1373" i="48" a="1"/>
  <c r="X1373" i="48" s="1"/>
  <c r="K1373" i="48"/>
  <c r="BI1372" i="48"/>
  <c r="BH1372" i="48" a="1"/>
  <c r="BH1372" i="48" s="1"/>
  <c r="BF1372" i="48" a="1"/>
  <c r="BF1372" i="48" s="1"/>
  <c r="BE1372" i="48"/>
  <c r="BD1372" i="48" a="1"/>
  <c r="BD1372" i="48" s="1"/>
  <c r="BC1372" i="48"/>
  <c r="AW1372" i="48"/>
  <c r="AV1372" i="48" a="1"/>
  <c r="AV1372" i="48" s="1"/>
  <c r="AT1372" i="48"/>
  <c r="AS1372" i="48" a="1"/>
  <c r="AS1372" i="48" s="1"/>
  <c r="AQ1372" i="48"/>
  <c r="AP1372" i="48" a="1"/>
  <c r="AP1372" i="48" s="1"/>
  <c r="AI1372" i="48" a="1"/>
  <c r="AI1372" i="48" s="1"/>
  <c r="AH1372" i="48"/>
  <c r="AG1372" i="48" a="1"/>
  <c r="AG1372" i="48" s="1"/>
  <c r="AF1372" i="48"/>
  <c r="AA1372" i="48" a="1"/>
  <c r="AA1372" i="48" s="1"/>
  <c r="AB1372" i="48" s="1"/>
  <c r="X1372" i="48" a="1"/>
  <c r="X1372" i="48" s="1"/>
  <c r="Y1372" i="48" s="1"/>
  <c r="K1372" i="48"/>
  <c r="BH1371" i="48" a="1"/>
  <c r="BH1371" i="48" s="1"/>
  <c r="BI1371" i="48" s="1"/>
  <c r="BF1371" i="48" a="1"/>
  <c r="BF1371" i="48" s="1"/>
  <c r="BE1371" i="48"/>
  <c r="BD1371" i="48" a="1"/>
  <c r="BD1371" i="48" s="1"/>
  <c r="BC1371" i="48"/>
  <c r="AV1371" i="48" a="1"/>
  <c r="AV1371" i="48" s="1"/>
  <c r="AW1371" i="48" s="1"/>
  <c r="AS1371" i="48" a="1"/>
  <c r="AS1371" i="48" s="1"/>
  <c r="AT1371" i="48" s="1"/>
  <c r="AP1371" i="48" a="1"/>
  <c r="AP1371" i="48" s="1"/>
  <c r="AQ1371" i="48" s="1"/>
  <c r="AI1371" i="48" a="1"/>
  <c r="AI1371" i="48" s="1"/>
  <c r="AH1371" i="48"/>
  <c r="AG1371" i="48" a="1"/>
  <c r="AG1371" i="48" s="1"/>
  <c r="AF1371" i="48"/>
  <c r="AA1371" i="48" a="1"/>
  <c r="AA1371" i="48" s="1"/>
  <c r="AB1371" i="48" s="1"/>
  <c r="X1371" i="48" a="1"/>
  <c r="X1371" i="48" s="1"/>
  <c r="K1371" i="48"/>
  <c r="BH1370" i="48" a="1"/>
  <c r="BH1370" i="48" s="1"/>
  <c r="BI1370" i="48" s="1"/>
  <c r="BF1370" i="48" a="1"/>
  <c r="BF1370" i="48" s="1"/>
  <c r="BE1370" i="48"/>
  <c r="BD1370" i="48" a="1"/>
  <c r="BD1370" i="48" s="1"/>
  <c r="BC1370" i="48"/>
  <c r="AV1370" i="48" a="1"/>
  <c r="AV1370" i="48" s="1"/>
  <c r="AW1370" i="48" s="1"/>
  <c r="AS1370" i="48" a="1"/>
  <c r="AS1370" i="48" s="1"/>
  <c r="AT1370" i="48" s="1"/>
  <c r="AP1370" i="48" a="1"/>
  <c r="AP1370" i="48" s="1"/>
  <c r="AQ1370" i="48" s="1"/>
  <c r="AI1370" i="48" a="1"/>
  <c r="AI1370" i="48" s="1"/>
  <c r="AH1370" i="48"/>
  <c r="AG1370" i="48" a="1"/>
  <c r="AG1370" i="48" s="1"/>
  <c r="AF1370" i="48"/>
  <c r="AA1370" i="48" a="1"/>
  <c r="AA1370" i="48" s="1"/>
  <c r="AB1370" i="48" s="1"/>
  <c r="X1370" i="48" a="1"/>
  <c r="X1370" i="48" s="1"/>
  <c r="K1370" i="48"/>
  <c r="BH1369" i="48" a="1"/>
  <c r="BH1369" i="48" s="1"/>
  <c r="BI1369" i="48" s="1"/>
  <c r="BF1369" i="48" a="1"/>
  <c r="BF1369" i="48" s="1"/>
  <c r="BE1369" i="48"/>
  <c r="BD1369" i="48" a="1"/>
  <c r="BD1369" i="48" s="1"/>
  <c r="BC1369" i="48"/>
  <c r="AV1369" i="48" a="1"/>
  <c r="AV1369" i="48" s="1"/>
  <c r="AW1369" i="48" s="1"/>
  <c r="AS1369" i="48" a="1"/>
  <c r="AS1369" i="48" s="1"/>
  <c r="AT1369" i="48" s="1"/>
  <c r="AP1369" i="48" a="1"/>
  <c r="AP1369" i="48" s="1"/>
  <c r="AQ1369" i="48" s="1"/>
  <c r="AI1369" i="48" a="1"/>
  <c r="AI1369" i="48" s="1"/>
  <c r="AH1369" i="48"/>
  <c r="AG1369" i="48" a="1"/>
  <c r="AG1369" i="48" s="1"/>
  <c r="AF1369" i="48"/>
  <c r="AA1369" i="48" a="1"/>
  <c r="AA1369" i="48" s="1"/>
  <c r="AB1369" i="48" s="1"/>
  <c r="X1369" i="48" a="1"/>
  <c r="X1369" i="48" s="1"/>
  <c r="K1369" i="48"/>
  <c r="BI676" i="48"/>
  <c r="BH676" i="48" a="1"/>
  <c r="BH676" i="48" s="1"/>
  <c r="BF676" i="48" a="1"/>
  <c r="BF676" i="48" s="1"/>
  <c r="BE676" i="48"/>
  <c r="BD676" i="48" a="1"/>
  <c r="BD676" i="48" s="1"/>
  <c r="BC676" i="48"/>
  <c r="AW676" i="48"/>
  <c r="AV676" i="48" a="1"/>
  <c r="AV676" i="48" s="1"/>
  <c r="AT676" i="48"/>
  <c r="AS676" i="48" a="1"/>
  <c r="AS676" i="48" s="1"/>
  <c r="AQ676" i="48"/>
  <c r="AP676" i="48" a="1"/>
  <c r="AP676" i="48" s="1"/>
  <c r="AI676" i="48" a="1"/>
  <c r="AI676" i="48" s="1"/>
  <c r="AH676" i="48"/>
  <c r="AG676" i="48" a="1"/>
  <c r="AG676" i="48" s="1"/>
  <c r="AF676" i="48"/>
  <c r="AA676" i="48" a="1"/>
  <c r="AA676" i="48" s="1"/>
  <c r="AB676" i="48" s="1"/>
  <c r="X676" i="48" a="1"/>
  <c r="X676" i="48" s="1"/>
  <c r="K676" i="48"/>
  <c r="BH675" i="48" a="1"/>
  <c r="BH675" i="48" s="1"/>
  <c r="BI675" i="48" s="1"/>
  <c r="BF675" i="48" a="1"/>
  <c r="BF675" i="48" s="1"/>
  <c r="BE675" i="48"/>
  <c r="BD675" i="48" a="1"/>
  <c r="BD675" i="48" s="1"/>
  <c r="BC675" i="48"/>
  <c r="AV675" i="48" a="1"/>
  <c r="AV675" i="48" s="1"/>
  <c r="AW675" i="48" s="1"/>
  <c r="AS675" i="48" a="1"/>
  <c r="AS675" i="48" s="1"/>
  <c r="AT675" i="48" s="1"/>
  <c r="AP675" i="48" a="1"/>
  <c r="AP675" i="48" s="1"/>
  <c r="AQ675" i="48" s="1"/>
  <c r="AH675" i="48"/>
  <c r="AF675" i="48"/>
  <c r="AA675" i="48" a="1"/>
  <c r="AA675" i="48" s="1"/>
  <c r="AB675" i="48" s="1"/>
  <c r="X675" i="48" a="1"/>
  <c r="X675" i="48" s="1"/>
  <c r="Y675" i="48" s="1"/>
  <c r="K675" i="48"/>
  <c r="BH674" i="48" a="1"/>
  <c r="BH674" i="48" s="1"/>
  <c r="BI674" i="48" s="1"/>
  <c r="BE674" i="48"/>
  <c r="BC674" i="48"/>
  <c r="AV674" i="48" a="1"/>
  <c r="AV674" i="48" s="1"/>
  <c r="AW674" i="48" s="1"/>
  <c r="AT674" i="48"/>
  <c r="AS674" i="48" a="1"/>
  <c r="AS674" i="48" s="1"/>
  <c r="AQ674" i="48"/>
  <c r="AP674" i="48" a="1"/>
  <c r="AP674" i="48" s="1"/>
  <c r="AH674" i="48"/>
  <c r="AF674" i="48"/>
  <c r="AA674" i="48" a="1"/>
  <c r="AA674" i="48" s="1"/>
  <c r="AB674" i="48" s="1"/>
  <c r="X674" i="48" a="1"/>
  <c r="X674" i="48" s="1"/>
  <c r="K674" i="48"/>
  <c r="BH673" i="48" a="1"/>
  <c r="BH673" i="48" s="1"/>
  <c r="BI673" i="48" s="1"/>
  <c r="BF673" i="48" a="1"/>
  <c r="BF673" i="48" s="1"/>
  <c r="BE673" i="48"/>
  <c r="BD673" i="48" a="1"/>
  <c r="BD673" i="48" s="1"/>
  <c r="BC673" i="48"/>
  <c r="AV673" i="48" a="1"/>
  <c r="AV673" i="48" s="1"/>
  <c r="AW673" i="48" s="1"/>
  <c r="AT673" i="48"/>
  <c r="AS673" i="48" a="1"/>
  <c r="AS673" i="48" s="1"/>
  <c r="AQ673" i="48"/>
  <c r="AP673" i="48" a="1"/>
  <c r="AP673" i="48" s="1"/>
  <c r="AI673" i="48" a="1"/>
  <c r="AI673" i="48" s="1"/>
  <c r="AH673" i="48"/>
  <c r="AG673" i="48" a="1"/>
  <c r="AG673" i="48" s="1"/>
  <c r="AF673" i="48"/>
  <c r="AA673" i="48" a="1"/>
  <c r="AA673" i="48" s="1"/>
  <c r="X673" i="48" a="1"/>
  <c r="X673" i="48" s="1"/>
  <c r="K673" i="48"/>
  <c r="BH672" i="48" a="1"/>
  <c r="BH672" i="48" s="1"/>
  <c r="BI672" i="48" s="1"/>
  <c r="BE672" i="48"/>
  <c r="BC672" i="48"/>
  <c r="AV672" i="48" a="1"/>
  <c r="AV672" i="48" s="1"/>
  <c r="AW672" i="48" s="1"/>
  <c r="AS672" i="48" a="1"/>
  <c r="AS672" i="48" s="1"/>
  <c r="AT672" i="48" s="1"/>
  <c r="AP672" i="48" a="1"/>
  <c r="AP672" i="48" s="1"/>
  <c r="AQ672" i="48" s="1"/>
  <c r="AH672" i="48"/>
  <c r="AF672" i="48"/>
  <c r="AA672" i="48" a="1"/>
  <c r="AA672" i="48" s="1"/>
  <c r="AB672" i="48" s="1"/>
  <c r="X672" i="48" a="1"/>
  <c r="X672" i="48" s="1"/>
  <c r="Y672" i="48" s="1"/>
  <c r="K672" i="48"/>
  <c r="BH671" i="48" a="1"/>
  <c r="BH671" i="48" s="1"/>
  <c r="BI671" i="48" s="1"/>
  <c r="BF671" i="48" a="1"/>
  <c r="BF671" i="48" s="1"/>
  <c r="BE671" i="48"/>
  <c r="BD671" i="48" a="1"/>
  <c r="BD671" i="48" s="1"/>
  <c r="BC671" i="48"/>
  <c r="AV671" i="48" a="1"/>
  <c r="AV671" i="48" s="1"/>
  <c r="AW671" i="48" s="1"/>
  <c r="AS671" i="48" a="1"/>
  <c r="AS671" i="48" s="1"/>
  <c r="AT671" i="48" s="1"/>
  <c r="AP671" i="48" a="1"/>
  <c r="AP671" i="48" s="1"/>
  <c r="AQ671" i="48" s="1"/>
  <c r="AI671" i="48" a="1"/>
  <c r="AI671" i="48" s="1"/>
  <c r="AH671" i="48"/>
  <c r="AG671" i="48" a="1"/>
  <c r="AG671" i="48" s="1"/>
  <c r="AF671" i="48"/>
  <c r="AA671" i="48" a="1"/>
  <c r="AA671" i="48" s="1"/>
  <c r="X671" i="48" a="1"/>
  <c r="X671" i="48" s="1"/>
  <c r="K671" i="48"/>
  <c r="BI663" i="48"/>
  <c r="BH663" i="48" a="1"/>
  <c r="BH663" i="48" s="1"/>
  <c r="BE663" i="48"/>
  <c r="BC663" i="48"/>
  <c r="AW663" i="48"/>
  <c r="AV663" i="48" a="1"/>
  <c r="AV663" i="48" s="1"/>
  <c r="AT663" i="48"/>
  <c r="AS663" i="48" a="1"/>
  <c r="AS663" i="48" s="1"/>
  <c r="AQ663" i="48"/>
  <c r="AP663" i="48" a="1"/>
  <c r="AP663" i="48" s="1"/>
  <c r="AH663" i="48"/>
  <c r="AF663" i="48"/>
  <c r="AA663" i="48" a="1"/>
  <c r="AA663" i="48" s="1"/>
  <c r="AB663" i="48" s="1"/>
  <c r="X663" i="48" a="1"/>
  <c r="X663" i="48" s="1"/>
  <c r="K663" i="48"/>
  <c r="BI662" i="48"/>
  <c r="BH662" i="48" a="1"/>
  <c r="BH662" i="48" s="1"/>
  <c r="BF662" i="48" a="1"/>
  <c r="BF662" i="48" s="1"/>
  <c r="BE662" i="48"/>
  <c r="BD662" i="48" a="1"/>
  <c r="BD662" i="48" s="1"/>
  <c r="BC662" i="48"/>
  <c r="AW662" i="48"/>
  <c r="AV662" i="48" a="1"/>
  <c r="AV662" i="48" s="1"/>
  <c r="AT662" i="48"/>
  <c r="AS662" i="48" a="1"/>
  <c r="AS662" i="48" s="1"/>
  <c r="AQ662" i="48"/>
  <c r="AP662" i="48" a="1"/>
  <c r="AP662" i="48" s="1"/>
  <c r="AI662" i="48" a="1"/>
  <c r="AI662" i="48" s="1"/>
  <c r="AH662" i="48"/>
  <c r="AG662" i="48" a="1"/>
  <c r="AG662" i="48" s="1"/>
  <c r="AF662" i="48"/>
  <c r="AA662" i="48" a="1"/>
  <c r="AA662" i="48" s="1"/>
  <c r="AB662" i="48" s="1"/>
  <c r="X662" i="48" a="1"/>
  <c r="X662" i="48" s="1"/>
  <c r="K662" i="48"/>
  <c r="BI1360" i="48"/>
  <c r="BH1360" i="48" a="1"/>
  <c r="BH1360" i="48" s="1"/>
  <c r="BF1360" i="48" a="1"/>
  <c r="BF1360" i="48" s="1"/>
  <c r="BE1360" i="48"/>
  <c r="BD1360" i="48" a="1"/>
  <c r="BD1360" i="48" s="1"/>
  <c r="BC1360" i="48"/>
  <c r="AW1360" i="48"/>
  <c r="AV1360" i="48" a="1"/>
  <c r="AV1360" i="48" s="1"/>
  <c r="AT1360" i="48"/>
  <c r="AS1360" i="48" a="1"/>
  <c r="AS1360" i="48" s="1"/>
  <c r="AQ1360" i="48"/>
  <c r="AP1360" i="48" a="1"/>
  <c r="AP1360" i="48" s="1"/>
  <c r="AI1360" i="48" a="1"/>
  <c r="AI1360" i="48" s="1"/>
  <c r="AH1360" i="48"/>
  <c r="AG1360" i="48" a="1"/>
  <c r="AG1360" i="48" s="1"/>
  <c r="AF1360" i="48"/>
  <c r="AA1360" i="48" a="1"/>
  <c r="AA1360" i="48" s="1"/>
  <c r="AB1360" i="48" s="1"/>
  <c r="X1360" i="48" a="1"/>
  <c r="X1360" i="48" s="1"/>
  <c r="K1360" i="48"/>
  <c r="BI1359" i="48"/>
  <c r="BH1359" i="48" a="1"/>
  <c r="BH1359" i="48" s="1"/>
  <c r="BF1359" i="48" a="1"/>
  <c r="BF1359" i="48" s="1"/>
  <c r="BE1359" i="48"/>
  <c r="BD1359" i="48" a="1"/>
  <c r="BD1359" i="48" s="1"/>
  <c r="BC1359" i="48"/>
  <c r="AW1359" i="48"/>
  <c r="AV1359" i="48" a="1"/>
  <c r="AV1359" i="48" s="1"/>
  <c r="AT1359" i="48"/>
  <c r="AS1359" i="48" a="1"/>
  <c r="AS1359" i="48" s="1"/>
  <c r="AQ1359" i="48"/>
  <c r="AP1359" i="48" a="1"/>
  <c r="AP1359" i="48" s="1"/>
  <c r="AI1359" i="48" a="1"/>
  <c r="AI1359" i="48" s="1"/>
  <c r="AH1359" i="48"/>
  <c r="AG1359" i="48" a="1"/>
  <c r="AG1359" i="48" s="1"/>
  <c r="AF1359" i="48"/>
  <c r="AA1359" i="48" a="1"/>
  <c r="AA1359" i="48" s="1"/>
  <c r="AB1359" i="48" s="1"/>
  <c r="X1359" i="48" a="1"/>
  <c r="X1359" i="48" s="1"/>
  <c r="K1359" i="48"/>
  <c r="BI1358" i="48"/>
  <c r="BH1358" i="48" a="1"/>
  <c r="BH1358" i="48" s="1"/>
  <c r="BF1358" i="48" a="1"/>
  <c r="BF1358" i="48" s="1"/>
  <c r="BE1358" i="48"/>
  <c r="BD1358" i="48" a="1"/>
  <c r="BD1358" i="48" s="1"/>
  <c r="BC1358" i="48"/>
  <c r="AW1358" i="48"/>
  <c r="AV1358" i="48" a="1"/>
  <c r="AV1358" i="48" s="1"/>
  <c r="AT1358" i="48"/>
  <c r="AS1358" i="48" a="1"/>
  <c r="AS1358" i="48" s="1"/>
  <c r="AQ1358" i="48"/>
  <c r="AP1358" i="48" a="1"/>
  <c r="AP1358" i="48" s="1"/>
  <c r="AI1358" i="48" a="1"/>
  <c r="AI1358" i="48" s="1"/>
  <c r="AH1358" i="48"/>
  <c r="AG1358" i="48" a="1"/>
  <c r="AG1358" i="48" s="1"/>
  <c r="AF1358" i="48"/>
  <c r="AA1358" i="48" a="1"/>
  <c r="AA1358" i="48" s="1"/>
  <c r="AB1358" i="48" s="1"/>
  <c r="X1358" i="48" a="1"/>
  <c r="X1358" i="48" s="1"/>
  <c r="K1358" i="48"/>
  <c r="BI1357" i="48"/>
  <c r="BH1357" i="48" a="1"/>
  <c r="BH1357" i="48" s="1"/>
  <c r="BF1357" i="48" a="1"/>
  <c r="BF1357" i="48" s="1"/>
  <c r="BE1357" i="48"/>
  <c r="BD1357" i="48" a="1"/>
  <c r="BD1357" i="48" s="1"/>
  <c r="BC1357" i="48"/>
  <c r="AW1357" i="48"/>
  <c r="AV1357" i="48" a="1"/>
  <c r="AV1357" i="48" s="1"/>
  <c r="AT1357" i="48"/>
  <c r="AS1357" i="48" a="1"/>
  <c r="AS1357" i="48" s="1"/>
  <c r="AQ1357" i="48"/>
  <c r="AP1357" i="48" a="1"/>
  <c r="AP1357" i="48" s="1"/>
  <c r="AI1357" i="48" a="1"/>
  <c r="AI1357" i="48" s="1"/>
  <c r="AH1357" i="48"/>
  <c r="AG1357" i="48" a="1"/>
  <c r="AG1357" i="48" s="1"/>
  <c r="AF1357" i="48"/>
  <c r="AA1357" i="48" a="1"/>
  <c r="AA1357" i="48" s="1"/>
  <c r="AB1357" i="48" s="1"/>
  <c r="X1357" i="48" a="1"/>
  <c r="X1357" i="48" s="1"/>
  <c r="K1357" i="48"/>
  <c r="BH1356" i="48" a="1"/>
  <c r="BH1356" i="48" s="1"/>
  <c r="BI1356" i="48" s="1"/>
  <c r="BF1356" i="48" a="1"/>
  <c r="BF1356" i="48" s="1"/>
  <c r="BE1356" i="48"/>
  <c r="BD1356" i="48" a="1"/>
  <c r="BD1356" i="48" s="1"/>
  <c r="BC1356" i="48"/>
  <c r="AV1356" i="48" a="1"/>
  <c r="AV1356" i="48" s="1"/>
  <c r="AW1356" i="48" s="1"/>
  <c r="AS1356" i="48" a="1"/>
  <c r="AS1356" i="48" s="1"/>
  <c r="AT1356" i="48" s="1"/>
  <c r="AP1356" i="48" a="1"/>
  <c r="AP1356" i="48" s="1"/>
  <c r="AQ1356" i="48" s="1"/>
  <c r="AI1356" i="48" a="1"/>
  <c r="AI1356" i="48" s="1"/>
  <c r="AH1356" i="48"/>
  <c r="AG1356" i="48" a="1"/>
  <c r="AG1356" i="48" s="1"/>
  <c r="AF1356" i="48"/>
  <c r="AA1356" i="48" a="1"/>
  <c r="AA1356" i="48" s="1"/>
  <c r="AB1356" i="48" s="1"/>
  <c r="X1356" i="48" a="1"/>
  <c r="X1356" i="48" s="1"/>
  <c r="K1356" i="48"/>
  <c r="BH1355" i="48" a="1"/>
  <c r="BH1355" i="48" s="1"/>
  <c r="BI1355" i="48" s="1"/>
  <c r="BF1355" i="48" a="1"/>
  <c r="BF1355" i="48" s="1"/>
  <c r="BE1355" i="48"/>
  <c r="BD1355" i="48" a="1"/>
  <c r="BD1355" i="48" s="1"/>
  <c r="BC1355" i="48"/>
  <c r="AV1355" i="48" a="1"/>
  <c r="AV1355" i="48" s="1"/>
  <c r="AW1355" i="48" s="1"/>
  <c r="AS1355" i="48" a="1"/>
  <c r="AS1355" i="48" s="1"/>
  <c r="AT1355" i="48" s="1"/>
  <c r="AP1355" i="48" a="1"/>
  <c r="AP1355" i="48" s="1"/>
  <c r="AQ1355" i="48" s="1"/>
  <c r="AI1355" i="48" a="1"/>
  <c r="AI1355" i="48" s="1"/>
  <c r="AH1355" i="48"/>
  <c r="AG1355" i="48" a="1"/>
  <c r="AG1355" i="48" s="1"/>
  <c r="AF1355" i="48"/>
  <c r="AA1355" i="48" a="1"/>
  <c r="AA1355" i="48" s="1"/>
  <c r="AB1355" i="48" s="1"/>
  <c r="X1355" i="48" a="1"/>
  <c r="X1355" i="48" s="1"/>
  <c r="K1355" i="48"/>
  <c r="BH1354" i="48" a="1"/>
  <c r="BH1354" i="48" s="1"/>
  <c r="BE1354" i="48"/>
  <c r="BC1354" i="48"/>
  <c r="AV1354" i="48" a="1"/>
  <c r="AV1354" i="48" s="1"/>
  <c r="AS1354" i="48" a="1"/>
  <c r="AS1354" i="48" s="1"/>
  <c r="AP1354" i="48" a="1"/>
  <c r="AP1354" i="48" s="1"/>
  <c r="AK1354" i="48"/>
  <c r="AH1354" i="48"/>
  <c r="AF1354" i="48"/>
  <c r="AA1354" i="48" a="1"/>
  <c r="AA1354" i="48" s="1"/>
  <c r="AB1354" i="48" s="1"/>
  <c r="X1354" i="48" a="1"/>
  <c r="X1354" i="48" s="1"/>
  <c r="K1354" i="48"/>
  <c r="BH1353" i="48" a="1"/>
  <c r="BH1353" i="48" s="1"/>
  <c r="BE1353" i="48"/>
  <c r="BC1353" i="48"/>
  <c r="AV1353" i="48" a="1"/>
  <c r="AV1353" i="48" s="1"/>
  <c r="AS1353" i="48" a="1"/>
  <c r="AS1353" i="48" s="1"/>
  <c r="AP1353" i="48" a="1"/>
  <c r="AP1353" i="48" s="1"/>
  <c r="AK1353" i="48"/>
  <c r="AH1353" i="48"/>
  <c r="AF1353" i="48"/>
  <c r="AA1353" i="48" a="1"/>
  <c r="AA1353" i="48" s="1"/>
  <c r="X1353" i="48" a="1"/>
  <c r="X1353" i="48" s="1"/>
  <c r="K1353" i="48"/>
  <c r="BH1352" i="48" a="1"/>
  <c r="BH1352" i="48" s="1"/>
  <c r="BI1352" i="48" s="1"/>
  <c r="BF1352" i="48" a="1"/>
  <c r="BF1352" i="48" s="1"/>
  <c r="BE1352" i="48"/>
  <c r="BD1352" i="48" a="1"/>
  <c r="BD1352" i="48" s="1"/>
  <c r="BC1352" i="48"/>
  <c r="AV1352" i="48" a="1"/>
  <c r="AV1352" i="48" s="1"/>
  <c r="AW1352" i="48" s="1"/>
  <c r="AS1352" i="48" a="1"/>
  <c r="AS1352" i="48" s="1"/>
  <c r="AT1352" i="48" s="1"/>
  <c r="AP1352" i="48" a="1"/>
  <c r="AP1352" i="48" s="1"/>
  <c r="AQ1352" i="48" s="1"/>
  <c r="AI1352" i="48" a="1"/>
  <c r="AI1352" i="48" s="1"/>
  <c r="AH1352" i="48"/>
  <c r="AG1352" i="48" a="1"/>
  <c r="AG1352" i="48" s="1"/>
  <c r="AF1352" i="48"/>
  <c r="AA1352" i="48" a="1"/>
  <c r="AA1352" i="48" s="1"/>
  <c r="AB1352" i="48" s="1"/>
  <c r="X1352" i="48" a="1"/>
  <c r="X1352" i="48" s="1"/>
  <c r="K1352" i="48"/>
  <c r="BI1351" i="48"/>
  <c r="BH1351" i="48" a="1"/>
  <c r="BH1351" i="48" s="1"/>
  <c r="BF1351" i="48" a="1"/>
  <c r="BF1351" i="48" s="1"/>
  <c r="BE1351" i="48"/>
  <c r="BD1351" i="48" a="1"/>
  <c r="BD1351" i="48" s="1"/>
  <c r="BC1351" i="48"/>
  <c r="AW1351" i="48"/>
  <c r="AV1351" i="48" a="1"/>
  <c r="AV1351" i="48" s="1"/>
  <c r="AT1351" i="48"/>
  <c r="AS1351" i="48" a="1"/>
  <c r="AS1351" i="48" s="1"/>
  <c r="AQ1351" i="48"/>
  <c r="AP1351" i="48" a="1"/>
  <c r="AP1351" i="48" s="1"/>
  <c r="AI1351" i="48" a="1"/>
  <c r="AI1351" i="48" s="1"/>
  <c r="AH1351" i="48"/>
  <c r="AG1351" i="48" a="1"/>
  <c r="AG1351" i="48" s="1"/>
  <c r="AF1351" i="48"/>
  <c r="AA1351" i="48" a="1"/>
  <c r="AA1351" i="48" s="1"/>
  <c r="AB1351" i="48" s="1"/>
  <c r="X1351" i="48" a="1"/>
  <c r="X1351" i="48" s="1"/>
  <c r="K1351" i="48"/>
  <c r="BH661" i="48" a="1"/>
  <c r="BH661" i="48" s="1"/>
  <c r="BI661" i="48" s="1"/>
  <c r="BE661" i="48"/>
  <c r="BC661" i="48"/>
  <c r="AV661" i="48" a="1"/>
  <c r="AV661" i="48" s="1"/>
  <c r="AS661" i="48" a="1"/>
  <c r="AS661" i="48" s="1"/>
  <c r="AT661" i="48" s="1"/>
  <c r="AP661" i="48" a="1"/>
  <c r="AP661" i="48" s="1"/>
  <c r="AQ661" i="48" s="1"/>
  <c r="AH661" i="48"/>
  <c r="AF661" i="48"/>
  <c r="AA661" i="48" a="1"/>
  <c r="AA661" i="48" s="1"/>
  <c r="AB661" i="48" s="1"/>
  <c r="X661" i="48" a="1"/>
  <c r="X661" i="48" s="1"/>
  <c r="K661" i="48"/>
  <c r="BH660" i="48" a="1"/>
  <c r="BH660" i="48" s="1"/>
  <c r="BI660" i="48" s="1"/>
  <c r="BF660" i="48" a="1"/>
  <c r="BF660" i="48" s="1"/>
  <c r="BE660" i="48"/>
  <c r="BD660" i="48" a="1"/>
  <c r="BD660" i="48" s="1"/>
  <c r="BC660" i="48"/>
  <c r="AV660" i="48" a="1"/>
  <c r="AV660" i="48" s="1"/>
  <c r="AS660" i="48" a="1"/>
  <c r="AS660" i="48" s="1"/>
  <c r="AT660" i="48" s="1"/>
  <c r="AP660" i="48" a="1"/>
  <c r="AP660" i="48" s="1"/>
  <c r="AQ660" i="48" s="1"/>
  <c r="AI660" i="48" a="1"/>
  <c r="AI660" i="48" s="1"/>
  <c r="AH660" i="48"/>
  <c r="AG660" i="48" a="1"/>
  <c r="AG660" i="48" s="1"/>
  <c r="AF660" i="48"/>
  <c r="AA660" i="48" a="1"/>
  <c r="AA660" i="48" s="1"/>
  <c r="AB660" i="48" s="1"/>
  <c r="X660" i="48" a="1"/>
  <c r="X660" i="48" s="1"/>
  <c r="Y660" i="48" s="1"/>
  <c r="K660" i="48"/>
  <c r="BI1348" i="48"/>
  <c r="BH1348" i="48" a="1"/>
  <c r="BH1348" i="48" s="1"/>
  <c r="BF1348" i="48" a="1"/>
  <c r="BF1348" i="48" s="1"/>
  <c r="BE1348" i="48"/>
  <c r="BD1348" i="48" a="1"/>
  <c r="BD1348" i="48" s="1"/>
  <c r="BC1348" i="48"/>
  <c r="AW1348" i="48"/>
  <c r="AV1348" i="48" a="1"/>
  <c r="AV1348" i="48" s="1"/>
  <c r="AT1348" i="48"/>
  <c r="AS1348" i="48" a="1"/>
  <c r="AS1348" i="48" s="1"/>
  <c r="AQ1348" i="48"/>
  <c r="AP1348" i="48" a="1"/>
  <c r="AP1348" i="48" s="1"/>
  <c r="AI1348" i="48" a="1"/>
  <c r="AI1348" i="48" s="1"/>
  <c r="AH1348" i="48"/>
  <c r="AG1348" i="48" a="1"/>
  <c r="AG1348" i="48" s="1"/>
  <c r="AF1348" i="48"/>
  <c r="AA1348" i="48" a="1"/>
  <c r="AA1348" i="48" s="1"/>
  <c r="AB1348" i="48" s="1"/>
  <c r="X1348" i="48" a="1"/>
  <c r="X1348" i="48" s="1"/>
  <c r="K1348" i="48"/>
  <c r="BH1347" i="48" a="1"/>
  <c r="BH1347" i="48" s="1"/>
  <c r="BF1347" i="48" a="1"/>
  <c r="BF1347" i="48" s="1"/>
  <c r="BE1347" i="48"/>
  <c r="BD1347" i="48" a="1"/>
  <c r="BD1347" i="48" s="1"/>
  <c r="BC1347" i="48"/>
  <c r="AW1347" i="48"/>
  <c r="AV1347" i="48" a="1"/>
  <c r="AV1347" i="48" s="1"/>
  <c r="AT1347" i="48"/>
  <c r="AS1347" i="48" a="1"/>
  <c r="AS1347" i="48" s="1"/>
  <c r="AQ1347" i="48"/>
  <c r="AP1347" i="48" a="1"/>
  <c r="AP1347" i="48" s="1"/>
  <c r="AI1347" i="48" a="1"/>
  <c r="AI1347" i="48" s="1"/>
  <c r="AH1347" i="48"/>
  <c r="AG1347" i="48" a="1"/>
  <c r="AG1347" i="48" s="1"/>
  <c r="AF1347" i="48"/>
  <c r="AA1347" i="48" a="1"/>
  <c r="AA1347" i="48" s="1"/>
  <c r="AB1347" i="48" s="1"/>
  <c r="X1347" i="48" a="1"/>
  <c r="X1347" i="48" s="1"/>
  <c r="K1347" i="48"/>
  <c r="BH1346" i="48" a="1"/>
  <c r="BH1346" i="48" s="1"/>
  <c r="BF1346" i="48" a="1"/>
  <c r="BF1346" i="48" s="1"/>
  <c r="BE1346" i="48"/>
  <c r="BD1346" i="48" a="1"/>
  <c r="BD1346" i="48" s="1"/>
  <c r="BC1346" i="48"/>
  <c r="AV1346" i="48" a="1"/>
  <c r="AV1346" i="48" s="1"/>
  <c r="AW1346" i="48" s="1"/>
  <c r="AS1346" i="48" a="1"/>
  <c r="AS1346" i="48" s="1"/>
  <c r="AT1346" i="48" s="1"/>
  <c r="AP1346" i="48" a="1"/>
  <c r="AP1346" i="48" s="1"/>
  <c r="AQ1346" i="48" s="1"/>
  <c r="AI1346" i="48" a="1"/>
  <c r="AI1346" i="48" s="1"/>
  <c r="AH1346" i="48"/>
  <c r="AG1346" i="48" a="1"/>
  <c r="AG1346" i="48" s="1"/>
  <c r="AF1346" i="48"/>
  <c r="AA1346" i="48" a="1"/>
  <c r="AA1346" i="48" s="1"/>
  <c r="AB1346" i="48" s="1"/>
  <c r="X1346" i="48" a="1"/>
  <c r="X1346" i="48" s="1"/>
  <c r="K1346" i="48"/>
  <c r="BH1345" i="48" a="1"/>
  <c r="BH1345" i="48" s="1"/>
  <c r="BF1345" i="48" a="1"/>
  <c r="BF1345" i="48" s="1"/>
  <c r="BE1345" i="48"/>
  <c r="BD1345" i="48" a="1"/>
  <c r="BD1345" i="48" s="1"/>
  <c r="BC1345" i="48"/>
  <c r="AV1345" i="48" a="1"/>
  <c r="AV1345" i="48" s="1"/>
  <c r="AW1345" i="48" s="1"/>
  <c r="AS1345" i="48" a="1"/>
  <c r="AS1345" i="48" s="1"/>
  <c r="AT1345" i="48" s="1"/>
  <c r="AP1345" i="48" a="1"/>
  <c r="AP1345" i="48" s="1"/>
  <c r="AQ1345" i="48" s="1"/>
  <c r="AI1345" i="48" a="1"/>
  <c r="AI1345" i="48" s="1"/>
  <c r="AH1345" i="48"/>
  <c r="AG1345" i="48" a="1"/>
  <c r="AG1345" i="48" s="1"/>
  <c r="AF1345" i="48"/>
  <c r="AA1345" i="48" a="1"/>
  <c r="AA1345" i="48" s="1"/>
  <c r="AB1345" i="48" s="1"/>
  <c r="X1345" i="48" a="1"/>
  <c r="X1345" i="48" s="1"/>
  <c r="K1345" i="48"/>
  <c r="BI1344" i="48"/>
  <c r="BH1344" i="48" a="1"/>
  <c r="BH1344" i="48" s="1"/>
  <c r="BE1344" i="48"/>
  <c r="BC1344" i="48"/>
  <c r="AW1344" i="48"/>
  <c r="AV1344" i="48" a="1"/>
  <c r="AV1344" i="48" s="1"/>
  <c r="AT1344" i="48"/>
  <c r="AS1344" i="48" a="1"/>
  <c r="AS1344" i="48" s="1"/>
  <c r="AQ1344" i="48"/>
  <c r="AP1344" i="48" a="1"/>
  <c r="AP1344" i="48" s="1"/>
  <c r="AK1344" i="48"/>
  <c r="AH1344" i="48"/>
  <c r="AF1344" i="48"/>
  <c r="AA1344" i="48" a="1"/>
  <c r="AA1344" i="48" s="1"/>
  <c r="AB1344" i="48" s="1"/>
  <c r="X1344" i="48" a="1"/>
  <c r="X1344" i="48" s="1"/>
  <c r="K1344" i="48"/>
  <c r="BI1343" i="48"/>
  <c r="BH1343" i="48" a="1"/>
  <c r="BH1343" i="48" s="1"/>
  <c r="BF1343" i="48" a="1"/>
  <c r="BF1343" i="48" s="1"/>
  <c r="BE1343" i="48"/>
  <c r="BD1343" i="48" a="1"/>
  <c r="BD1343" i="48" s="1"/>
  <c r="BC1343" i="48"/>
  <c r="AW1343" i="48"/>
  <c r="AV1343" i="48" a="1"/>
  <c r="AV1343" i="48" s="1"/>
  <c r="AT1343" i="48"/>
  <c r="AS1343" i="48" a="1"/>
  <c r="AS1343" i="48" s="1"/>
  <c r="AQ1343" i="48"/>
  <c r="AP1343" i="48" a="1"/>
  <c r="AP1343" i="48" s="1"/>
  <c r="AI1343" i="48" a="1"/>
  <c r="AI1343" i="48" s="1"/>
  <c r="AH1343" i="48"/>
  <c r="AG1343" i="48" a="1"/>
  <c r="AG1343" i="48" s="1"/>
  <c r="AF1343" i="48"/>
  <c r="AA1343" i="48" a="1"/>
  <c r="AA1343" i="48" s="1"/>
  <c r="AB1343" i="48" s="1"/>
  <c r="X1343" i="48" a="1"/>
  <c r="X1343" i="48" s="1"/>
  <c r="K1343" i="48"/>
  <c r="BI1342" i="48"/>
  <c r="BH1342" i="48" a="1"/>
  <c r="BH1342" i="48" s="1"/>
  <c r="BF1342" i="48" a="1"/>
  <c r="BF1342" i="48" s="1"/>
  <c r="BE1342" i="48"/>
  <c r="BD1342" i="48" a="1"/>
  <c r="BD1342" i="48" s="1"/>
  <c r="BC1342" i="48"/>
  <c r="AW1342" i="48"/>
  <c r="AV1342" i="48" a="1"/>
  <c r="AV1342" i="48" s="1"/>
  <c r="AT1342" i="48"/>
  <c r="AS1342" i="48" a="1"/>
  <c r="AS1342" i="48" s="1"/>
  <c r="AQ1342" i="48"/>
  <c r="AP1342" i="48" a="1"/>
  <c r="AP1342" i="48" s="1"/>
  <c r="AI1342" i="48" a="1"/>
  <c r="AI1342" i="48" s="1"/>
  <c r="AH1342" i="48"/>
  <c r="AG1342" i="48" a="1"/>
  <c r="AG1342" i="48" s="1"/>
  <c r="AF1342" i="48"/>
  <c r="AA1342" i="48" a="1"/>
  <c r="AA1342" i="48" s="1"/>
  <c r="AB1342" i="48" s="1"/>
  <c r="X1342" i="48" a="1"/>
  <c r="X1342" i="48" s="1"/>
  <c r="K1342" i="48"/>
  <c r="BH1341" i="48" a="1"/>
  <c r="BH1341" i="48" s="1"/>
  <c r="BI1341" i="48" s="1"/>
  <c r="BF1341" i="48" a="1"/>
  <c r="BF1341" i="48" s="1"/>
  <c r="BE1341" i="48"/>
  <c r="BD1341" i="48" a="1"/>
  <c r="BD1341" i="48" s="1"/>
  <c r="BC1341" i="48"/>
  <c r="AV1341" i="48" a="1"/>
  <c r="AV1341" i="48" s="1"/>
  <c r="AS1341" i="48" a="1"/>
  <c r="AS1341" i="48" s="1"/>
  <c r="AT1341" i="48" s="1"/>
  <c r="AP1341" i="48" a="1"/>
  <c r="AP1341" i="48" s="1"/>
  <c r="AQ1341" i="48" s="1"/>
  <c r="AI1341" i="48" a="1"/>
  <c r="AI1341" i="48" s="1"/>
  <c r="AH1341" i="48"/>
  <c r="AG1341" i="48" a="1"/>
  <c r="AG1341" i="48" s="1"/>
  <c r="AF1341" i="48"/>
  <c r="AA1341" i="48" a="1"/>
  <c r="AA1341" i="48" s="1"/>
  <c r="AB1341" i="48" s="1"/>
  <c r="X1341" i="48" a="1"/>
  <c r="X1341" i="48" s="1"/>
  <c r="K1341" i="48"/>
  <c r="BH1340" i="48" a="1"/>
  <c r="BH1340" i="48" s="1"/>
  <c r="BI1340" i="48" s="1"/>
  <c r="BF1340" i="48" a="1"/>
  <c r="BF1340" i="48" s="1"/>
  <c r="BE1340" i="48"/>
  <c r="BD1340" i="48" a="1"/>
  <c r="BD1340" i="48" s="1"/>
  <c r="BC1340" i="48"/>
  <c r="AV1340" i="48" a="1"/>
  <c r="AV1340" i="48" s="1"/>
  <c r="AS1340" i="48" a="1"/>
  <c r="AS1340" i="48" s="1"/>
  <c r="AT1340" i="48" s="1"/>
  <c r="AP1340" i="48" a="1"/>
  <c r="AP1340" i="48" s="1"/>
  <c r="AQ1340" i="48" s="1"/>
  <c r="AI1340" i="48" a="1"/>
  <c r="AI1340" i="48" s="1"/>
  <c r="AH1340" i="48"/>
  <c r="AG1340" i="48" a="1"/>
  <c r="AG1340" i="48" s="1"/>
  <c r="AF1340" i="48"/>
  <c r="AA1340" i="48" a="1"/>
  <c r="AA1340" i="48" s="1"/>
  <c r="AB1340" i="48" s="1"/>
  <c r="X1340" i="48" a="1"/>
  <c r="X1340" i="48" s="1"/>
  <c r="K1340" i="48"/>
  <c r="BH1339" i="48" a="1"/>
  <c r="BH1339" i="48" s="1"/>
  <c r="BF1339" i="48" a="1"/>
  <c r="BF1339" i="48" s="1"/>
  <c r="BE1339" i="48"/>
  <c r="BD1339" i="48" a="1"/>
  <c r="BD1339" i="48" s="1"/>
  <c r="BC1339" i="48"/>
  <c r="AV1339" i="48" a="1"/>
  <c r="AV1339" i="48" s="1"/>
  <c r="AS1339" i="48" a="1"/>
  <c r="AS1339" i="48" s="1"/>
  <c r="AP1339" i="48" a="1"/>
  <c r="AP1339" i="48" s="1"/>
  <c r="AI1339" i="48" a="1"/>
  <c r="AI1339" i="48" s="1"/>
  <c r="AH1339" i="48"/>
  <c r="AG1339" i="48" a="1"/>
  <c r="AG1339" i="48" s="1"/>
  <c r="AF1339" i="48"/>
  <c r="AA1339" i="48" a="1"/>
  <c r="AA1339" i="48" s="1"/>
  <c r="AB1339" i="48" s="1"/>
  <c r="X1339" i="48" a="1"/>
  <c r="X1339" i="48" s="1"/>
  <c r="K1339" i="48"/>
  <c r="BH1338" i="48" a="1"/>
  <c r="BH1338" i="48" s="1"/>
  <c r="BI1338" i="48" s="1"/>
  <c r="BF1338" i="48" a="1"/>
  <c r="BF1338" i="48" s="1"/>
  <c r="BE1338" i="48"/>
  <c r="BD1338" i="48" a="1"/>
  <c r="BD1338" i="48" s="1"/>
  <c r="BC1338" i="48"/>
  <c r="AV1338" i="48" a="1"/>
  <c r="AV1338" i="48" s="1"/>
  <c r="AS1338" i="48" a="1"/>
  <c r="AS1338" i="48" s="1"/>
  <c r="AT1338" i="48" s="1"/>
  <c r="AP1338" i="48" a="1"/>
  <c r="AP1338" i="48" s="1"/>
  <c r="AQ1338" i="48" s="1"/>
  <c r="AI1338" i="48" a="1"/>
  <c r="AI1338" i="48" s="1"/>
  <c r="AH1338" i="48"/>
  <c r="AG1338" i="48" a="1"/>
  <c r="AG1338" i="48" s="1"/>
  <c r="AF1338" i="48"/>
  <c r="AA1338" i="48" a="1"/>
  <c r="AA1338" i="48" s="1"/>
  <c r="AB1338" i="48" s="1"/>
  <c r="X1338" i="48" a="1"/>
  <c r="X1338" i="48" s="1"/>
  <c r="K1338" i="48"/>
  <c r="BI1337" i="48"/>
  <c r="BH1337" i="48" a="1"/>
  <c r="BH1337" i="48" s="1"/>
  <c r="BF1337" i="48" a="1"/>
  <c r="BF1337" i="48" s="1"/>
  <c r="BE1337" i="48"/>
  <c r="BD1337" i="48" a="1"/>
  <c r="BD1337" i="48" s="1"/>
  <c r="BC1337" i="48"/>
  <c r="AW1337" i="48"/>
  <c r="AV1337" i="48" a="1"/>
  <c r="AV1337" i="48" s="1"/>
  <c r="AT1337" i="48"/>
  <c r="AS1337" i="48" a="1"/>
  <c r="AS1337" i="48" s="1"/>
  <c r="AQ1337" i="48"/>
  <c r="AP1337" i="48" a="1"/>
  <c r="AP1337" i="48" s="1"/>
  <c r="AI1337" i="48" a="1"/>
  <c r="AI1337" i="48" s="1"/>
  <c r="AH1337" i="48"/>
  <c r="AG1337" i="48" a="1"/>
  <c r="AG1337" i="48" s="1"/>
  <c r="AF1337" i="48"/>
  <c r="AA1337" i="48" a="1"/>
  <c r="AA1337" i="48" s="1"/>
  <c r="AB1337" i="48" s="1"/>
  <c r="X1337" i="48" a="1"/>
  <c r="X1337" i="48" s="1"/>
  <c r="Y1337" i="48" s="1"/>
  <c r="K1337" i="48"/>
  <c r="BH1336" i="48" a="1"/>
  <c r="BH1336" i="48" s="1"/>
  <c r="BI1336" i="48" s="1"/>
  <c r="BF1336" i="48" a="1"/>
  <c r="BF1336" i="48" s="1"/>
  <c r="BE1336" i="48"/>
  <c r="BD1336" i="48" a="1"/>
  <c r="BD1336" i="48" s="1"/>
  <c r="BC1336" i="48"/>
  <c r="AW1336" i="48"/>
  <c r="AV1336" i="48" a="1"/>
  <c r="AV1336" i="48" s="1"/>
  <c r="AS1336" i="48" a="1"/>
  <c r="AS1336" i="48" s="1"/>
  <c r="AT1336" i="48" s="1"/>
  <c r="AQ1336" i="48"/>
  <c r="AP1336" i="48" a="1"/>
  <c r="AP1336" i="48" s="1"/>
  <c r="AI1336" i="48" a="1"/>
  <c r="AI1336" i="48" s="1"/>
  <c r="AH1336" i="48"/>
  <c r="AG1336" i="48" a="1"/>
  <c r="AG1336" i="48" s="1"/>
  <c r="AF1336" i="48"/>
  <c r="AA1336" i="48" a="1"/>
  <c r="AA1336" i="48" s="1"/>
  <c r="X1336" i="48" a="1"/>
  <c r="X1336" i="48" s="1"/>
  <c r="Y1336" i="48" s="1"/>
  <c r="K1336" i="48"/>
  <c r="BH1335" i="48" a="1"/>
  <c r="BH1335" i="48" s="1"/>
  <c r="BI1335" i="48" s="1"/>
  <c r="BF1335" i="48" a="1"/>
  <c r="BF1335" i="48" s="1"/>
  <c r="BE1335" i="48"/>
  <c r="BD1335" i="48" a="1"/>
  <c r="BD1335" i="48" s="1"/>
  <c r="BC1335" i="48"/>
  <c r="AW1335" i="48"/>
  <c r="AV1335" i="48" a="1"/>
  <c r="AV1335" i="48" s="1"/>
  <c r="AT1335" i="48"/>
  <c r="AS1335" i="48" a="1"/>
  <c r="AS1335" i="48" s="1"/>
  <c r="AQ1335" i="48"/>
  <c r="AP1335" i="48" a="1"/>
  <c r="AP1335" i="48" s="1"/>
  <c r="AI1335" i="48" a="1"/>
  <c r="AI1335" i="48" s="1"/>
  <c r="AH1335" i="48"/>
  <c r="AG1335" i="48" a="1"/>
  <c r="AG1335" i="48" s="1"/>
  <c r="AF1335" i="48"/>
  <c r="AA1335" i="48" a="1"/>
  <c r="AA1335" i="48" s="1"/>
  <c r="AB1335" i="48" s="1"/>
  <c r="X1335" i="48" a="1"/>
  <c r="X1335" i="48" s="1"/>
  <c r="K1335" i="48"/>
  <c r="BI1334" i="48"/>
  <c r="BH1334" i="48" a="1"/>
  <c r="BH1334" i="48" s="1"/>
  <c r="BF1334" i="48" a="1"/>
  <c r="BF1334" i="48" s="1"/>
  <c r="BE1334" i="48"/>
  <c r="BD1334" i="48" a="1"/>
  <c r="BD1334" i="48" s="1"/>
  <c r="BC1334" i="48"/>
  <c r="AW1334" i="48"/>
  <c r="AV1334" i="48" a="1"/>
  <c r="AV1334" i="48" s="1"/>
  <c r="AT1334" i="48"/>
  <c r="AS1334" i="48" a="1"/>
  <c r="AS1334" i="48" s="1"/>
  <c r="AQ1334" i="48"/>
  <c r="AP1334" i="48" a="1"/>
  <c r="AP1334" i="48" s="1"/>
  <c r="AI1334" i="48" a="1"/>
  <c r="AI1334" i="48" s="1"/>
  <c r="AH1334" i="48"/>
  <c r="AG1334" i="48" a="1"/>
  <c r="AG1334" i="48" s="1"/>
  <c r="AF1334" i="48"/>
  <c r="AA1334" i="48" a="1"/>
  <c r="AA1334" i="48" s="1"/>
  <c r="AB1334" i="48" s="1"/>
  <c r="X1334" i="48" a="1"/>
  <c r="X1334" i="48" s="1"/>
  <c r="Y1334" i="48" s="1"/>
  <c r="K1334" i="48"/>
  <c r="BI1333" i="48"/>
  <c r="BH1333" i="48" a="1"/>
  <c r="BH1333" i="48" s="1"/>
  <c r="BF1333" i="48" a="1"/>
  <c r="BF1333" i="48" s="1"/>
  <c r="BE1333" i="48"/>
  <c r="BD1333" i="48" a="1"/>
  <c r="BD1333" i="48" s="1"/>
  <c r="BC1333" i="48"/>
  <c r="AW1333" i="48"/>
  <c r="AV1333" i="48" a="1"/>
  <c r="AV1333" i="48" s="1"/>
  <c r="AT1333" i="48"/>
  <c r="AS1333" i="48" a="1"/>
  <c r="AS1333" i="48" s="1"/>
  <c r="AQ1333" i="48"/>
  <c r="AP1333" i="48" a="1"/>
  <c r="AP1333" i="48" s="1"/>
  <c r="AI1333" i="48" a="1"/>
  <c r="AI1333" i="48" s="1"/>
  <c r="AH1333" i="48"/>
  <c r="AG1333" i="48" a="1"/>
  <c r="AG1333" i="48" s="1"/>
  <c r="AF1333" i="48"/>
  <c r="AA1333" i="48" a="1"/>
  <c r="AA1333" i="48" s="1"/>
  <c r="AB1333" i="48" s="1"/>
  <c r="X1333" i="48" a="1"/>
  <c r="X1333" i="48" s="1"/>
  <c r="K1333" i="48"/>
  <c r="BH1332" i="48" a="1"/>
  <c r="BH1332" i="48" s="1"/>
  <c r="BF1332" i="48" a="1"/>
  <c r="BF1332" i="48" s="1"/>
  <c r="BE1332" i="48"/>
  <c r="BD1332" i="48" a="1"/>
  <c r="BD1332" i="48" s="1"/>
  <c r="BC1332" i="48"/>
  <c r="AV1332" i="48" a="1"/>
  <c r="AV1332" i="48" s="1"/>
  <c r="AS1332" i="48" a="1"/>
  <c r="AS1332" i="48" s="1"/>
  <c r="AP1332" i="48" a="1"/>
  <c r="AP1332" i="48" s="1"/>
  <c r="AI1332" i="48" a="1"/>
  <c r="AI1332" i="48" s="1"/>
  <c r="AH1332" i="48"/>
  <c r="AG1332" i="48" a="1"/>
  <c r="AG1332" i="48" s="1"/>
  <c r="AF1332" i="48"/>
  <c r="AA1332" i="48" a="1"/>
  <c r="AA1332" i="48" s="1"/>
  <c r="AB1332" i="48" s="1"/>
  <c r="X1332" i="48" a="1"/>
  <c r="X1332" i="48" s="1"/>
  <c r="K1332" i="48"/>
  <c r="BI1331" i="48"/>
  <c r="BH1331" i="48" a="1"/>
  <c r="BH1331" i="48" s="1"/>
  <c r="BE1331" i="48"/>
  <c r="BC1331" i="48"/>
  <c r="AW1331" i="48"/>
  <c r="AV1331" i="48" a="1"/>
  <c r="AV1331" i="48" s="1"/>
  <c r="AT1331" i="48"/>
  <c r="AS1331" i="48" a="1"/>
  <c r="AS1331" i="48" s="1"/>
  <c r="AQ1331" i="48"/>
  <c r="AP1331" i="48" a="1"/>
  <c r="AP1331" i="48" s="1"/>
  <c r="AH1331" i="48"/>
  <c r="AF1331" i="48"/>
  <c r="AA1331" i="48" a="1"/>
  <c r="AA1331" i="48" s="1"/>
  <c r="AB1331" i="48" s="1"/>
  <c r="X1331" i="48" a="1"/>
  <c r="X1331" i="48" s="1"/>
  <c r="K1331" i="48"/>
  <c r="BI1330" i="48"/>
  <c r="BH1330" i="48" a="1"/>
  <c r="BH1330" i="48" s="1"/>
  <c r="BF1330" i="48" a="1"/>
  <c r="BF1330" i="48" s="1"/>
  <c r="BE1330" i="48"/>
  <c r="BD1330" i="48" a="1"/>
  <c r="BD1330" i="48" s="1"/>
  <c r="BC1330" i="48"/>
  <c r="AW1330" i="48"/>
  <c r="AV1330" i="48" a="1"/>
  <c r="AV1330" i="48" s="1"/>
  <c r="AT1330" i="48"/>
  <c r="AS1330" i="48" a="1"/>
  <c r="AS1330" i="48" s="1"/>
  <c r="AQ1330" i="48"/>
  <c r="AP1330" i="48" a="1"/>
  <c r="AP1330" i="48" s="1"/>
  <c r="AI1330" i="48" a="1"/>
  <c r="AI1330" i="48" s="1"/>
  <c r="AH1330" i="48"/>
  <c r="AG1330" i="48" a="1"/>
  <c r="AG1330" i="48" s="1"/>
  <c r="AF1330" i="48"/>
  <c r="AA1330" i="48" a="1"/>
  <c r="AA1330" i="48" s="1"/>
  <c r="AB1330" i="48" s="1"/>
  <c r="X1330" i="48" a="1"/>
  <c r="X1330" i="48" s="1"/>
  <c r="K1330" i="48"/>
  <c r="BI659" i="48"/>
  <c r="BH659" i="48" a="1"/>
  <c r="BH659" i="48" s="1"/>
  <c r="BF659" i="48" a="1"/>
  <c r="BF659" i="48" s="1"/>
  <c r="BE659" i="48"/>
  <c r="BD659" i="48" a="1"/>
  <c r="BD659" i="48" s="1"/>
  <c r="BC659" i="48"/>
  <c r="AW659" i="48"/>
  <c r="AV659" i="48" a="1"/>
  <c r="AV659" i="48" s="1"/>
  <c r="AT659" i="48"/>
  <c r="AS659" i="48" a="1"/>
  <c r="AS659" i="48" s="1"/>
  <c r="AQ659" i="48"/>
  <c r="AP659" i="48" a="1"/>
  <c r="AP659" i="48" s="1"/>
  <c r="AI659" i="48" a="1"/>
  <c r="AI659" i="48" s="1"/>
  <c r="AH659" i="48"/>
  <c r="AG659" i="48" a="1"/>
  <c r="AG659" i="48" s="1"/>
  <c r="AF659" i="48"/>
  <c r="AA659" i="48" a="1"/>
  <c r="AA659" i="48" s="1"/>
  <c r="AB659" i="48" s="1"/>
  <c r="X659" i="48" a="1"/>
  <c r="X659" i="48" s="1"/>
  <c r="K659" i="48"/>
  <c r="BI1328" i="48"/>
  <c r="BH1328" i="48" a="1"/>
  <c r="BH1328" i="48" s="1"/>
  <c r="BF1328" i="48" a="1"/>
  <c r="BF1328" i="48" s="1"/>
  <c r="BE1328" i="48"/>
  <c r="BD1328" i="48" a="1"/>
  <c r="BD1328" i="48" s="1"/>
  <c r="BC1328" i="48"/>
  <c r="AW1328" i="48"/>
  <c r="AV1328" i="48" a="1"/>
  <c r="AV1328" i="48" s="1"/>
  <c r="AT1328" i="48"/>
  <c r="AS1328" i="48" a="1"/>
  <c r="AS1328" i="48" s="1"/>
  <c r="AQ1328" i="48"/>
  <c r="AP1328" i="48" a="1"/>
  <c r="AP1328" i="48" s="1"/>
  <c r="AI1328" i="48" a="1"/>
  <c r="AI1328" i="48" s="1"/>
  <c r="AH1328" i="48"/>
  <c r="AG1328" i="48" a="1"/>
  <c r="AG1328" i="48" s="1"/>
  <c r="AF1328" i="48"/>
  <c r="AA1328" i="48" a="1"/>
  <c r="AA1328" i="48" s="1"/>
  <c r="AB1328" i="48" s="1"/>
  <c r="X1328" i="48" a="1"/>
  <c r="X1328" i="48" s="1"/>
  <c r="K1328" i="48"/>
  <c r="BI1327" i="48"/>
  <c r="BH1327" i="48" a="1"/>
  <c r="BH1327" i="48" s="1"/>
  <c r="BF1327" i="48" a="1"/>
  <c r="BF1327" i="48" s="1"/>
  <c r="BE1327" i="48"/>
  <c r="BD1327" i="48" a="1"/>
  <c r="BD1327" i="48" s="1"/>
  <c r="BC1327" i="48"/>
  <c r="AW1327" i="48"/>
  <c r="AV1327" i="48" a="1"/>
  <c r="AV1327" i="48" s="1"/>
  <c r="AT1327" i="48"/>
  <c r="AS1327" i="48" a="1"/>
  <c r="AS1327" i="48" s="1"/>
  <c r="AQ1327" i="48"/>
  <c r="AP1327" i="48" a="1"/>
  <c r="AP1327" i="48" s="1"/>
  <c r="AI1327" i="48" a="1"/>
  <c r="AI1327" i="48" s="1"/>
  <c r="AH1327" i="48"/>
  <c r="AG1327" i="48" a="1"/>
  <c r="AG1327" i="48" s="1"/>
  <c r="AF1327" i="48"/>
  <c r="AA1327" i="48" a="1"/>
  <c r="AA1327" i="48" s="1"/>
  <c r="AB1327" i="48" s="1"/>
  <c r="X1327" i="48" a="1"/>
  <c r="X1327" i="48" s="1"/>
  <c r="Y1327" i="48" s="1"/>
  <c r="K1327" i="48"/>
  <c r="BH1326" i="48" a="1"/>
  <c r="BH1326" i="48" s="1"/>
  <c r="BI1326" i="48" s="1"/>
  <c r="BF1326" i="48" a="1"/>
  <c r="BF1326" i="48" s="1"/>
  <c r="BE1326" i="48"/>
  <c r="BD1326" i="48" a="1"/>
  <c r="BD1326" i="48" s="1"/>
  <c r="BC1326" i="48"/>
  <c r="AV1326" i="48" a="1"/>
  <c r="AV1326" i="48" s="1"/>
  <c r="AS1326" i="48" a="1"/>
  <c r="AS1326" i="48" s="1"/>
  <c r="AT1326" i="48" s="1"/>
  <c r="AP1326" i="48" a="1"/>
  <c r="AP1326" i="48" s="1"/>
  <c r="AQ1326" i="48" s="1"/>
  <c r="AI1326" i="48" a="1"/>
  <c r="AI1326" i="48" s="1"/>
  <c r="AH1326" i="48"/>
  <c r="AG1326" i="48" a="1"/>
  <c r="AG1326" i="48" s="1"/>
  <c r="AF1326" i="48"/>
  <c r="AA1326" i="48" a="1"/>
  <c r="AA1326" i="48" s="1"/>
  <c r="AB1326" i="48" s="1"/>
  <c r="X1326" i="48" a="1"/>
  <c r="X1326" i="48" s="1"/>
  <c r="Y1326" i="48" s="1"/>
  <c r="K1326" i="48"/>
  <c r="BH1325" i="48" a="1"/>
  <c r="BH1325" i="48" s="1"/>
  <c r="BI1325" i="48" s="1"/>
  <c r="BF1325" i="48" a="1"/>
  <c r="BF1325" i="48" s="1"/>
  <c r="BE1325" i="48"/>
  <c r="BD1325" i="48" a="1"/>
  <c r="BD1325" i="48" s="1"/>
  <c r="BC1325" i="48"/>
  <c r="AV1325" i="48" a="1"/>
  <c r="AV1325" i="48" s="1"/>
  <c r="AS1325" i="48" a="1"/>
  <c r="AS1325" i="48" s="1"/>
  <c r="AT1325" i="48" s="1"/>
  <c r="AP1325" i="48" a="1"/>
  <c r="AP1325" i="48" s="1"/>
  <c r="AQ1325" i="48" s="1"/>
  <c r="AI1325" i="48" a="1"/>
  <c r="AI1325" i="48" s="1"/>
  <c r="AH1325" i="48"/>
  <c r="AG1325" i="48" a="1"/>
  <c r="AG1325" i="48" s="1"/>
  <c r="AF1325" i="48"/>
  <c r="AA1325" i="48" a="1"/>
  <c r="AA1325" i="48" s="1"/>
  <c r="AB1325" i="48" s="1"/>
  <c r="X1325" i="48" a="1"/>
  <c r="X1325" i="48" s="1"/>
  <c r="K1325" i="48"/>
  <c r="BH658" i="48" a="1"/>
  <c r="BH658" i="48" s="1"/>
  <c r="BI658" i="48" s="1"/>
  <c r="BF658" i="48" a="1"/>
  <c r="BF658" i="48" s="1"/>
  <c r="BE658" i="48"/>
  <c r="BD658" i="48" a="1"/>
  <c r="BD658" i="48" s="1"/>
  <c r="BC658" i="48"/>
  <c r="AV658" i="48" a="1"/>
  <c r="AV658" i="48" s="1"/>
  <c r="AS658" i="48" a="1"/>
  <c r="AS658" i="48" s="1"/>
  <c r="AT658" i="48" s="1"/>
  <c r="AP658" i="48" a="1"/>
  <c r="AP658" i="48" s="1"/>
  <c r="AQ658" i="48" s="1"/>
  <c r="AI658" i="48" a="1"/>
  <c r="AI658" i="48" s="1"/>
  <c r="AH658" i="48"/>
  <c r="AG658" i="48" a="1"/>
  <c r="AG658" i="48" s="1"/>
  <c r="AF658" i="48"/>
  <c r="AA658" i="48" a="1"/>
  <c r="AA658" i="48" s="1"/>
  <c r="AB658" i="48" s="1"/>
  <c r="X658" i="48" a="1"/>
  <c r="X658" i="48" s="1"/>
  <c r="K658" i="48"/>
  <c r="BH653" i="48" a="1"/>
  <c r="BH653" i="48" s="1"/>
  <c r="BI653" i="48" s="1"/>
  <c r="BF653" i="48" a="1"/>
  <c r="BF653" i="48" s="1"/>
  <c r="BE653" i="48"/>
  <c r="BD653" i="48" a="1"/>
  <c r="BD653" i="48" s="1"/>
  <c r="BC653" i="48"/>
  <c r="AV653" i="48" a="1"/>
  <c r="AV653" i="48" s="1"/>
  <c r="AS653" i="48" a="1"/>
  <c r="AS653" i="48" s="1"/>
  <c r="AT653" i="48" s="1"/>
  <c r="AP653" i="48" a="1"/>
  <c r="AP653" i="48" s="1"/>
  <c r="AQ653" i="48" s="1"/>
  <c r="AI653" i="48" a="1"/>
  <c r="AI653" i="48" s="1"/>
  <c r="AH653" i="48"/>
  <c r="AG653" i="48" a="1"/>
  <c r="AG653" i="48" s="1"/>
  <c r="AF653" i="48"/>
  <c r="AA653" i="48" a="1"/>
  <c r="AA653" i="48" s="1"/>
  <c r="AB653" i="48" s="1"/>
  <c r="X653" i="48" a="1"/>
  <c r="X653" i="48" s="1"/>
  <c r="K653" i="48"/>
  <c r="BI1322" i="48"/>
  <c r="BH1322" i="48" a="1"/>
  <c r="BH1322" i="48" s="1"/>
  <c r="BF1322" i="48" a="1"/>
  <c r="BF1322" i="48" s="1"/>
  <c r="BE1322" i="48"/>
  <c r="BD1322" i="48" a="1"/>
  <c r="BD1322" i="48" s="1"/>
  <c r="BC1322" i="48"/>
  <c r="AW1322" i="48"/>
  <c r="AV1322" i="48" a="1"/>
  <c r="AV1322" i="48" s="1"/>
  <c r="AT1322" i="48"/>
  <c r="AS1322" i="48" a="1"/>
  <c r="AS1322" i="48" s="1"/>
  <c r="AQ1322" i="48"/>
  <c r="AP1322" i="48" a="1"/>
  <c r="AP1322" i="48" s="1"/>
  <c r="AI1322" i="48" a="1"/>
  <c r="AI1322" i="48" s="1"/>
  <c r="AH1322" i="48"/>
  <c r="AG1322" i="48" a="1"/>
  <c r="AG1322" i="48" s="1"/>
  <c r="AF1322" i="48"/>
  <c r="AA1322" i="48" a="1"/>
  <c r="AA1322" i="48" s="1"/>
  <c r="AB1322" i="48" s="1"/>
  <c r="X1322" i="48" a="1"/>
  <c r="X1322" i="48" s="1"/>
  <c r="K1322" i="48"/>
  <c r="BI1321" i="48"/>
  <c r="BH1321" i="48" a="1"/>
  <c r="BH1321" i="48" s="1"/>
  <c r="BF1321" i="48" a="1"/>
  <c r="BF1321" i="48" s="1"/>
  <c r="BE1321" i="48"/>
  <c r="BD1321" i="48" a="1"/>
  <c r="BD1321" i="48" s="1"/>
  <c r="BC1321" i="48"/>
  <c r="AW1321" i="48"/>
  <c r="AV1321" i="48" a="1"/>
  <c r="AV1321" i="48" s="1"/>
  <c r="AT1321" i="48"/>
  <c r="AS1321" i="48" a="1"/>
  <c r="AS1321" i="48" s="1"/>
  <c r="AQ1321" i="48"/>
  <c r="AP1321" i="48" a="1"/>
  <c r="AP1321" i="48" s="1"/>
  <c r="AI1321" i="48" a="1"/>
  <c r="AI1321" i="48" s="1"/>
  <c r="AH1321" i="48"/>
  <c r="AG1321" i="48" a="1"/>
  <c r="AG1321" i="48" s="1"/>
  <c r="AF1321" i="48"/>
  <c r="AA1321" i="48" a="1"/>
  <c r="AA1321" i="48" s="1"/>
  <c r="AB1321" i="48" s="1"/>
  <c r="X1321" i="48" a="1"/>
  <c r="X1321" i="48" s="1"/>
  <c r="K1321" i="48"/>
  <c r="BI1320" i="48"/>
  <c r="BH1320" i="48" a="1"/>
  <c r="BH1320" i="48" s="1"/>
  <c r="BF1320" i="48" a="1"/>
  <c r="BF1320" i="48" s="1"/>
  <c r="BE1320" i="48"/>
  <c r="BD1320" i="48" a="1"/>
  <c r="BD1320" i="48" s="1"/>
  <c r="BC1320" i="48"/>
  <c r="AW1320" i="48"/>
  <c r="AV1320" i="48" a="1"/>
  <c r="AV1320" i="48" s="1"/>
  <c r="AT1320" i="48"/>
  <c r="AS1320" i="48" a="1"/>
  <c r="AS1320" i="48" s="1"/>
  <c r="AQ1320" i="48"/>
  <c r="AP1320" i="48" a="1"/>
  <c r="AP1320" i="48" s="1"/>
  <c r="AI1320" i="48" a="1"/>
  <c r="AI1320" i="48" s="1"/>
  <c r="AH1320" i="48"/>
  <c r="AG1320" i="48" a="1"/>
  <c r="AG1320" i="48" s="1"/>
  <c r="AF1320" i="48"/>
  <c r="AA1320" i="48" a="1"/>
  <c r="AA1320" i="48" s="1"/>
  <c r="AB1320" i="48" s="1"/>
  <c r="X1320" i="48" a="1"/>
  <c r="X1320" i="48" s="1"/>
  <c r="K1320" i="48"/>
  <c r="BI1319" i="48"/>
  <c r="BH1319" i="48" a="1"/>
  <c r="BH1319" i="48" s="1"/>
  <c r="BF1319" i="48" a="1"/>
  <c r="BF1319" i="48" s="1"/>
  <c r="BE1319" i="48"/>
  <c r="BD1319" i="48" a="1"/>
  <c r="BD1319" i="48" s="1"/>
  <c r="BC1319" i="48"/>
  <c r="AW1319" i="48"/>
  <c r="AV1319" i="48" a="1"/>
  <c r="AV1319" i="48" s="1"/>
  <c r="AT1319" i="48"/>
  <c r="AS1319" i="48" a="1"/>
  <c r="AS1319" i="48" s="1"/>
  <c r="AQ1319" i="48"/>
  <c r="AP1319" i="48" a="1"/>
  <c r="AP1319" i="48" s="1"/>
  <c r="AI1319" i="48" a="1"/>
  <c r="AI1319" i="48" s="1"/>
  <c r="AH1319" i="48"/>
  <c r="AG1319" i="48" a="1"/>
  <c r="AG1319" i="48" s="1"/>
  <c r="AF1319" i="48"/>
  <c r="AA1319" i="48" a="1"/>
  <c r="AA1319" i="48" s="1"/>
  <c r="AB1319" i="48" s="1"/>
  <c r="X1319" i="48" a="1"/>
  <c r="X1319" i="48" s="1"/>
  <c r="K1319" i="48"/>
  <c r="BI1318" i="48"/>
  <c r="BH1318" i="48" a="1"/>
  <c r="BH1318" i="48" s="1"/>
  <c r="BF1318" i="48" a="1"/>
  <c r="BF1318" i="48" s="1"/>
  <c r="BE1318" i="48"/>
  <c r="BD1318" i="48" a="1"/>
  <c r="BD1318" i="48" s="1"/>
  <c r="BC1318" i="48"/>
  <c r="AW1318" i="48"/>
  <c r="AV1318" i="48" a="1"/>
  <c r="AV1318" i="48" s="1"/>
  <c r="AT1318" i="48"/>
  <c r="AS1318" i="48" a="1"/>
  <c r="AS1318" i="48" s="1"/>
  <c r="AQ1318" i="48"/>
  <c r="AP1318" i="48" a="1"/>
  <c r="AP1318" i="48" s="1"/>
  <c r="AI1318" i="48" a="1"/>
  <c r="AI1318" i="48" s="1"/>
  <c r="AH1318" i="48"/>
  <c r="AG1318" i="48" a="1"/>
  <c r="AG1318" i="48" s="1"/>
  <c r="AF1318" i="48"/>
  <c r="AA1318" i="48" a="1"/>
  <c r="AA1318" i="48" s="1"/>
  <c r="AB1318" i="48" s="1"/>
  <c r="X1318" i="48" a="1"/>
  <c r="X1318" i="48" s="1"/>
  <c r="K1318" i="48"/>
  <c r="BI1317" i="48"/>
  <c r="BH1317" i="48" a="1"/>
  <c r="BH1317" i="48" s="1"/>
  <c r="BF1317" i="48" a="1"/>
  <c r="BF1317" i="48" s="1"/>
  <c r="BE1317" i="48"/>
  <c r="BD1317" i="48" a="1"/>
  <c r="BD1317" i="48" s="1"/>
  <c r="BC1317" i="48"/>
  <c r="AW1317" i="48"/>
  <c r="AV1317" i="48" a="1"/>
  <c r="AV1317" i="48" s="1"/>
  <c r="AT1317" i="48"/>
  <c r="AS1317" i="48" a="1"/>
  <c r="AS1317" i="48" s="1"/>
  <c r="AQ1317" i="48"/>
  <c r="AP1317" i="48" a="1"/>
  <c r="AP1317" i="48" s="1"/>
  <c r="AI1317" i="48" a="1"/>
  <c r="AI1317" i="48" s="1"/>
  <c r="AH1317" i="48"/>
  <c r="AG1317" i="48" a="1"/>
  <c r="AG1317" i="48" s="1"/>
  <c r="AF1317" i="48"/>
  <c r="AA1317" i="48" a="1"/>
  <c r="AA1317" i="48" s="1"/>
  <c r="AB1317" i="48" s="1"/>
  <c r="X1317" i="48" a="1"/>
  <c r="X1317" i="48" s="1"/>
  <c r="K1317" i="48"/>
  <c r="BI652" i="48"/>
  <c r="BH652" i="48" a="1"/>
  <c r="BH652" i="48" s="1"/>
  <c r="BF652" i="48" a="1"/>
  <c r="BF652" i="48" s="1"/>
  <c r="BE652" i="48"/>
  <c r="BD652" i="48" a="1"/>
  <c r="BD652" i="48" s="1"/>
  <c r="BC652" i="48"/>
  <c r="AW652" i="48"/>
  <c r="AV652" i="48" a="1"/>
  <c r="AV652" i="48" s="1"/>
  <c r="AT652" i="48"/>
  <c r="AS652" i="48" a="1"/>
  <c r="AS652" i="48" s="1"/>
  <c r="AQ652" i="48"/>
  <c r="AP652" i="48" a="1"/>
  <c r="AP652" i="48" s="1"/>
  <c r="AI652" i="48" a="1"/>
  <c r="AI652" i="48" s="1"/>
  <c r="AH652" i="48"/>
  <c r="AG652" i="48" a="1"/>
  <c r="AG652" i="48" s="1"/>
  <c r="AF652" i="48"/>
  <c r="AA652" i="48" a="1"/>
  <c r="AA652" i="48" s="1"/>
  <c r="AB652" i="48" s="1"/>
  <c r="X652" i="48" a="1"/>
  <c r="X652" i="48" s="1"/>
  <c r="K652" i="48"/>
  <c r="BI651" i="48"/>
  <c r="BH651" i="48" a="1"/>
  <c r="BH651" i="48" s="1"/>
  <c r="BF651" i="48" a="1"/>
  <c r="BF651" i="48" s="1"/>
  <c r="BE651" i="48"/>
  <c r="BD651" i="48" a="1"/>
  <c r="BD651" i="48" s="1"/>
  <c r="BC651" i="48"/>
  <c r="AW651" i="48"/>
  <c r="AV651" i="48" a="1"/>
  <c r="AV651" i="48" s="1"/>
  <c r="AT651" i="48"/>
  <c r="AS651" i="48" a="1"/>
  <c r="AS651" i="48" s="1"/>
  <c r="AQ651" i="48"/>
  <c r="AP651" i="48" a="1"/>
  <c r="AP651" i="48" s="1"/>
  <c r="AI651" i="48" a="1"/>
  <c r="AI651" i="48" s="1"/>
  <c r="AH651" i="48"/>
  <c r="AG651" i="48" a="1"/>
  <c r="AG651" i="48" s="1"/>
  <c r="AF651" i="48"/>
  <c r="AA651" i="48" a="1"/>
  <c r="AA651" i="48" s="1"/>
  <c r="AB651" i="48" s="1"/>
  <c r="X651" i="48" a="1"/>
  <c r="X651" i="48" s="1"/>
  <c r="Y651" i="48" s="1"/>
  <c r="K651" i="48"/>
  <c r="BI1314" i="48"/>
  <c r="BH1314" i="48" a="1"/>
  <c r="BH1314" i="48" s="1"/>
  <c r="BF1314" i="48" a="1"/>
  <c r="BF1314" i="48" s="1"/>
  <c r="BE1314" i="48"/>
  <c r="BD1314" i="48" a="1"/>
  <c r="BD1314" i="48" s="1"/>
  <c r="BC1314" i="48"/>
  <c r="AW1314" i="48"/>
  <c r="AV1314" i="48" a="1"/>
  <c r="AV1314" i="48" s="1"/>
  <c r="AT1314" i="48"/>
  <c r="AS1314" i="48" a="1"/>
  <c r="AS1314" i="48" s="1"/>
  <c r="AQ1314" i="48"/>
  <c r="AP1314" i="48" a="1"/>
  <c r="AP1314" i="48" s="1"/>
  <c r="AI1314" i="48" a="1"/>
  <c r="AI1314" i="48" s="1"/>
  <c r="AH1314" i="48"/>
  <c r="AG1314" i="48" a="1"/>
  <c r="AG1314" i="48" s="1"/>
  <c r="AF1314" i="48"/>
  <c r="AA1314" i="48" a="1"/>
  <c r="AA1314" i="48" s="1"/>
  <c r="AB1314" i="48" s="1"/>
  <c r="X1314" i="48" a="1"/>
  <c r="X1314" i="48" s="1"/>
  <c r="K1314" i="48"/>
  <c r="BI1313" i="48"/>
  <c r="BH1313" i="48" a="1"/>
  <c r="BH1313" i="48" s="1"/>
  <c r="BF1313" i="48" a="1"/>
  <c r="BF1313" i="48" s="1"/>
  <c r="BE1313" i="48"/>
  <c r="BD1313" i="48" a="1"/>
  <c r="BD1313" i="48" s="1"/>
  <c r="BC1313" i="48"/>
  <c r="AV1313" i="48" a="1"/>
  <c r="AV1313" i="48" s="1"/>
  <c r="AW1313" i="48" s="1"/>
  <c r="AT1313" i="48"/>
  <c r="AS1313" i="48" a="1"/>
  <c r="AS1313" i="48" s="1"/>
  <c r="AQ1313" i="48"/>
  <c r="AP1313" i="48" a="1"/>
  <c r="AP1313" i="48" s="1"/>
  <c r="AI1313" i="48" a="1"/>
  <c r="AI1313" i="48" s="1"/>
  <c r="AH1313" i="48"/>
  <c r="AG1313" i="48" a="1"/>
  <c r="AG1313" i="48" s="1"/>
  <c r="AF1313" i="48"/>
  <c r="AA1313" i="48" a="1"/>
  <c r="AA1313" i="48" s="1"/>
  <c r="AB1313" i="48" s="1"/>
  <c r="X1313" i="48" a="1"/>
  <c r="X1313" i="48" s="1"/>
  <c r="K1313" i="48"/>
  <c r="BI1312" i="48"/>
  <c r="BH1312" i="48" a="1"/>
  <c r="BH1312" i="48" s="1"/>
  <c r="BF1312" i="48" a="1"/>
  <c r="BF1312" i="48" s="1"/>
  <c r="BE1312" i="48"/>
  <c r="BD1312" i="48" a="1"/>
  <c r="BD1312" i="48" s="1"/>
  <c r="BC1312" i="48"/>
  <c r="AW1312" i="48"/>
  <c r="AV1312" i="48" a="1"/>
  <c r="AV1312" i="48" s="1"/>
  <c r="AT1312" i="48"/>
  <c r="AS1312" i="48" a="1"/>
  <c r="AS1312" i="48" s="1"/>
  <c r="AQ1312" i="48"/>
  <c r="AP1312" i="48" a="1"/>
  <c r="AP1312" i="48" s="1"/>
  <c r="AI1312" i="48" a="1"/>
  <c r="AI1312" i="48" s="1"/>
  <c r="AH1312" i="48"/>
  <c r="AG1312" i="48" a="1"/>
  <c r="AG1312" i="48" s="1"/>
  <c r="AF1312" i="48"/>
  <c r="AA1312" i="48" a="1"/>
  <c r="AA1312" i="48" s="1"/>
  <c r="AB1312" i="48" s="1"/>
  <c r="X1312" i="48" a="1"/>
  <c r="X1312" i="48" s="1"/>
  <c r="K1312" i="48"/>
  <c r="BH650" i="48" a="1"/>
  <c r="BH650" i="48" s="1"/>
  <c r="BI650" i="48" s="1"/>
  <c r="BF650" i="48" a="1"/>
  <c r="BF650" i="48" s="1"/>
  <c r="BE650" i="48"/>
  <c r="BD650" i="48" a="1"/>
  <c r="BD650" i="48" s="1"/>
  <c r="BC650" i="48"/>
  <c r="AV650" i="48" a="1"/>
  <c r="AV650" i="48" s="1"/>
  <c r="AW650" i="48" s="1"/>
  <c r="AS650" i="48" a="1"/>
  <c r="AS650" i="48" s="1"/>
  <c r="AP650" i="48" a="1"/>
  <c r="AP650" i="48" s="1"/>
  <c r="AQ650" i="48" s="1"/>
  <c r="AI650" i="48" a="1"/>
  <c r="AI650" i="48" s="1"/>
  <c r="AH650" i="48"/>
  <c r="AG650" i="48" a="1"/>
  <c r="AG650" i="48" s="1"/>
  <c r="AF650" i="48"/>
  <c r="AA650" i="48" a="1"/>
  <c r="AA650" i="48" s="1"/>
  <c r="Z650" i="48" a="1"/>
  <c r="Z650" i="48" s="1"/>
  <c r="X650" i="48" a="1"/>
  <c r="X650" i="48" s="1"/>
  <c r="W650" i="48" a="1"/>
  <c r="W650" i="48" s="1"/>
  <c r="K650" i="48"/>
  <c r="BH649" i="48" a="1"/>
  <c r="BH649" i="48" s="1"/>
  <c r="BI649" i="48" s="1"/>
  <c r="BF649" i="48" a="1"/>
  <c r="BF649" i="48" s="1"/>
  <c r="BE649" i="48"/>
  <c r="BD649" i="48" a="1"/>
  <c r="BD649" i="48" s="1"/>
  <c r="BC649" i="48"/>
  <c r="AV649" i="48" a="1"/>
  <c r="AV649" i="48" s="1"/>
  <c r="AW649" i="48" s="1"/>
  <c r="AS649" i="48" a="1"/>
  <c r="AS649" i="48" s="1"/>
  <c r="AP649" i="48" a="1"/>
  <c r="AP649" i="48" s="1"/>
  <c r="AQ649" i="48" s="1"/>
  <c r="AI649" i="48" a="1"/>
  <c r="AI649" i="48" s="1"/>
  <c r="AH649" i="48"/>
  <c r="AG649" i="48" a="1"/>
  <c r="AG649" i="48" s="1"/>
  <c r="AF649" i="48"/>
  <c r="AA649" i="48" a="1"/>
  <c r="AA649" i="48" s="1"/>
  <c r="Z649" i="48" a="1"/>
  <c r="Z649" i="48" s="1"/>
  <c r="X649" i="48" a="1"/>
  <c r="X649" i="48" s="1"/>
  <c r="W649" i="48" a="1"/>
  <c r="W649" i="48" s="1"/>
  <c r="K649" i="48"/>
  <c r="BH648" i="48" a="1"/>
  <c r="BH648" i="48" s="1"/>
  <c r="BI648" i="48" s="1"/>
  <c r="BF648" i="48" a="1"/>
  <c r="BF648" i="48" s="1"/>
  <c r="BE648" i="48"/>
  <c r="BD648" i="48" a="1"/>
  <c r="BD648" i="48" s="1"/>
  <c r="BC648" i="48"/>
  <c r="AV648" i="48" a="1"/>
  <c r="AV648" i="48" s="1"/>
  <c r="AW648" i="48" s="1"/>
  <c r="AS648" i="48" a="1"/>
  <c r="AS648" i="48" s="1"/>
  <c r="AP648" i="48" a="1"/>
  <c r="AP648" i="48" s="1"/>
  <c r="AQ648" i="48" s="1"/>
  <c r="AI648" i="48" a="1"/>
  <c r="AI648" i="48" s="1"/>
  <c r="AH648" i="48"/>
  <c r="AG648" i="48" a="1"/>
  <c r="AG648" i="48" s="1"/>
  <c r="AF648" i="48"/>
  <c r="AA648" i="48" a="1"/>
  <c r="AA648" i="48" s="1"/>
  <c r="Z648" i="48" a="1"/>
  <c r="Z648" i="48" s="1"/>
  <c r="X648" i="48" a="1"/>
  <c r="X648" i="48" s="1"/>
  <c r="W648" i="48" a="1"/>
  <c r="W648" i="48" s="1"/>
  <c r="K648" i="48"/>
  <c r="BH647" i="48" a="1"/>
  <c r="BH647" i="48" s="1"/>
  <c r="BI647" i="48" s="1"/>
  <c r="BF647" i="48" a="1"/>
  <c r="BF647" i="48" s="1"/>
  <c r="BE647" i="48"/>
  <c r="BD647" i="48" a="1"/>
  <c r="BD647" i="48" s="1"/>
  <c r="BC647" i="48"/>
  <c r="AV647" i="48" a="1"/>
  <c r="AV647" i="48" s="1"/>
  <c r="AW647" i="48" s="1"/>
  <c r="AS647" i="48" a="1"/>
  <c r="AS647" i="48" s="1"/>
  <c r="AP647" i="48" a="1"/>
  <c r="AP647" i="48" s="1"/>
  <c r="AQ647" i="48" s="1"/>
  <c r="AI647" i="48" a="1"/>
  <c r="AI647" i="48" s="1"/>
  <c r="AH647" i="48"/>
  <c r="AG647" i="48" a="1"/>
  <c r="AG647" i="48" s="1"/>
  <c r="AF647" i="48"/>
  <c r="AA647" i="48" a="1"/>
  <c r="AA647" i="48" s="1"/>
  <c r="Z647" i="48" a="1"/>
  <c r="Z647" i="48" s="1"/>
  <c r="X647" i="48" a="1"/>
  <c r="X647" i="48" s="1"/>
  <c r="W647" i="48" a="1"/>
  <c r="W647" i="48" s="1"/>
  <c r="K647" i="48"/>
  <c r="BH646" i="48" a="1"/>
  <c r="BH646" i="48" s="1"/>
  <c r="BI646" i="48" s="1"/>
  <c r="BF646" i="48" a="1"/>
  <c r="BF646" i="48" s="1"/>
  <c r="BE646" i="48"/>
  <c r="BD646" i="48" a="1"/>
  <c r="BD646" i="48" s="1"/>
  <c r="BC646" i="48"/>
  <c r="AV646" i="48" a="1"/>
  <c r="AV646" i="48" s="1"/>
  <c r="AW646" i="48" s="1"/>
  <c r="AS646" i="48" a="1"/>
  <c r="AS646" i="48" s="1"/>
  <c r="AT646" i="48" s="1"/>
  <c r="AP646" i="48" a="1"/>
  <c r="AP646" i="48" s="1"/>
  <c r="AQ646" i="48" s="1"/>
  <c r="AI646" i="48" a="1"/>
  <c r="AI646" i="48" s="1"/>
  <c r="AH646" i="48"/>
  <c r="AG646" i="48" a="1"/>
  <c r="AG646" i="48" s="1"/>
  <c r="AF646" i="48"/>
  <c r="AA646" i="48" a="1"/>
  <c r="AA646" i="48" s="1"/>
  <c r="Z646" i="48" a="1"/>
  <c r="Z646" i="48" s="1"/>
  <c r="X646" i="48" a="1"/>
  <c r="X646" i="48" s="1"/>
  <c r="W646" i="48" a="1"/>
  <c r="W646" i="48" s="1"/>
  <c r="K646" i="48"/>
  <c r="BH645" i="48" a="1"/>
  <c r="BH645" i="48" s="1"/>
  <c r="BI645" i="48" s="1"/>
  <c r="BF645" i="48" a="1"/>
  <c r="BF645" i="48" s="1"/>
  <c r="BE645" i="48"/>
  <c r="BD645" i="48" a="1"/>
  <c r="BD645" i="48" s="1"/>
  <c r="BC645" i="48"/>
  <c r="AV645" i="48" a="1"/>
  <c r="AV645" i="48" s="1"/>
  <c r="AW645" i="48" s="1"/>
  <c r="AS645" i="48" a="1"/>
  <c r="AS645" i="48" s="1"/>
  <c r="AT645" i="48" s="1"/>
  <c r="AP645" i="48" a="1"/>
  <c r="AP645" i="48" s="1"/>
  <c r="AQ645" i="48" s="1"/>
  <c r="AI645" i="48" a="1"/>
  <c r="AI645" i="48" s="1"/>
  <c r="AH645" i="48"/>
  <c r="AG645" i="48" a="1"/>
  <c r="AG645" i="48" s="1"/>
  <c r="AF645" i="48"/>
  <c r="AA645" i="48" a="1"/>
  <c r="AA645" i="48" s="1"/>
  <c r="Z645" i="48" a="1"/>
  <c r="Z645" i="48" s="1"/>
  <c r="X645" i="48" a="1"/>
  <c r="X645" i="48" s="1"/>
  <c r="W645" i="48" a="1"/>
  <c r="W645" i="48" s="1"/>
  <c r="K645" i="48"/>
  <c r="BH644" i="48" a="1"/>
  <c r="BH644" i="48" s="1"/>
  <c r="BI644" i="48" s="1"/>
  <c r="BF644" i="48" a="1"/>
  <c r="BF644" i="48" s="1"/>
  <c r="BE644" i="48"/>
  <c r="BD644" i="48" a="1"/>
  <c r="BD644" i="48" s="1"/>
  <c r="BC644" i="48"/>
  <c r="AV644" i="48" a="1"/>
  <c r="AV644" i="48" s="1"/>
  <c r="AW644" i="48" s="1"/>
  <c r="AS644" i="48" a="1"/>
  <c r="AS644" i="48" s="1"/>
  <c r="AT644" i="48" s="1"/>
  <c r="AP644" i="48" a="1"/>
  <c r="AP644" i="48" s="1"/>
  <c r="AQ644" i="48" s="1"/>
  <c r="AI644" i="48" a="1"/>
  <c r="AI644" i="48" s="1"/>
  <c r="AH644" i="48"/>
  <c r="AG644" i="48" a="1"/>
  <c r="AG644" i="48" s="1"/>
  <c r="AF644" i="48"/>
  <c r="AA644" i="48" a="1"/>
  <c r="AA644" i="48" s="1"/>
  <c r="Z644" i="48" a="1"/>
  <c r="Z644" i="48" s="1"/>
  <c r="X644" i="48" a="1"/>
  <c r="X644" i="48" s="1"/>
  <c r="W644" i="48" a="1"/>
  <c r="W644" i="48" s="1"/>
  <c r="K644" i="48"/>
  <c r="BH642" i="48" a="1"/>
  <c r="BH642" i="48" s="1"/>
  <c r="BI642" i="48" s="1"/>
  <c r="BF642" i="48" a="1"/>
  <c r="BF642" i="48" s="1"/>
  <c r="BE642" i="48"/>
  <c r="BD642" i="48" a="1"/>
  <c r="BD642" i="48" s="1"/>
  <c r="BC642" i="48"/>
  <c r="AV642" i="48" a="1"/>
  <c r="AV642" i="48" s="1"/>
  <c r="AS642" i="48" a="1"/>
  <c r="AS642" i="48" s="1"/>
  <c r="AT642" i="48" s="1"/>
  <c r="AP642" i="48" a="1"/>
  <c r="AP642" i="48" s="1"/>
  <c r="AQ642" i="48" s="1"/>
  <c r="AI642" i="48" a="1"/>
  <c r="AI642" i="48" s="1"/>
  <c r="AH642" i="48"/>
  <c r="AG642" i="48" a="1"/>
  <c r="AG642" i="48" s="1"/>
  <c r="AF642" i="48"/>
  <c r="AA642" i="48" a="1"/>
  <c r="AA642" i="48" s="1"/>
  <c r="Z642" i="48" a="1"/>
  <c r="Z642" i="48" s="1"/>
  <c r="X642" i="48" a="1"/>
  <c r="X642" i="48" s="1"/>
  <c r="W642" i="48" a="1"/>
  <c r="W642" i="48" s="1"/>
  <c r="K642" i="48"/>
  <c r="BI641" i="48"/>
  <c r="BH641" i="48" a="1"/>
  <c r="BH641" i="48" s="1"/>
  <c r="BF641" i="48" a="1"/>
  <c r="BF641" i="48" s="1"/>
  <c r="BE641" i="48"/>
  <c r="BD641" i="48" a="1"/>
  <c r="BD641" i="48" s="1"/>
  <c r="BC641" i="48"/>
  <c r="AW641" i="48"/>
  <c r="AV641" i="48" a="1"/>
  <c r="AV641" i="48" s="1"/>
  <c r="AT641" i="48"/>
  <c r="AS641" i="48" a="1"/>
  <c r="AS641" i="48" s="1"/>
  <c r="AQ641" i="48"/>
  <c r="AP641" i="48" a="1"/>
  <c r="AP641" i="48" s="1"/>
  <c r="AI641" i="48" a="1"/>
  <c r="AI641" i="48" s="1"/>
  <c r="AH641" i="48"/>
  <c r="AG641" i="48" a="1"/>
  <c r="AG641" i="48" s="1"/>
  <c r="AF641" i="48"/>
  <c r="AA641" i="48" a="1"/>
  <c r="AA641" i="48" s="1"/>
  <c r="Z641" i="48" a="1"/>
  <c r="Z641" i="48" s="1"/>
  <c r="X641" i="48" a="1"/>
  <c r="X641" i="48" s="1"/>
  <c r="W641" i="48" a="1"/>
  <c r="W641" i="48" s="1"/>
  <c r="K641" i="48"/>
  <c r="BH640" i="48" a="1"/>
  <c r="BH640" i="48" s="1"/>
  <c r="BF640" i="48" a="1"/>
  <c r="BF640" i="48" s="1"/>
  <c r="BE640" i="48"/>
  <c r="BD640" i="48" a="1"/>
  <c r="BD640" i="48" s="1"/>
  <c r="BC640" i="48"/>
  <c r="AV640" i="48" a="1"/>
  <c r="AV640" i="48" s="1"/>
  <c r="AS640" i="48" a="1"/>
  <c r="AS640" i="48" s="1"/>
  <c r="AP640" i="48" a="1"/>
  <c r="AP640" i="48" s="1"/>
  <c r="AI640" i="48" a="1"/>
  <c r="AI640" i="48" s="1"/>
  <c r="AH640" i="48"/>
  <c r="AG640" i="48" a="1"/>
  <c r="AG640" i="48" s="1"/>
  <c r="AF640" i="48"/>
  <c r="AA640" i="48" a="1"/>
  <c r="AA640" i="48" s="1"/>
  <c r="Z640" i="48" a="1"/>
  <c r="Z640" i="48" s="1"/>
  <c r="X640" i="48" a="1"/>
  <c r="X640" i="48" s="1"/>
  <c r="W640" i="48" a="1"/>
  <c r="W640" i="48" s="1"/>
  <c r="K640" i="48"/>
  <c r="BH639" i="48" a="1"/>
  <c r="BH639" i="48" s="1"/>
  <c r="BI639" i="48" s="1"/>
  <c r="BF639" i="48" a="1"/>
  <c r="BF639" i="48" s="1"/>
  <c r="BE639" i="48"/>
  <c r="BD639" i="48" a="1"/>
  <c r="BD639" i="48" s="1"/>
  <c r="BC639" i="48"/>
  <c r="AV639" i="48" a="1"/>
  <c r="AV639" i="48" s="1"/>
  <c r="AW639" i="48" s="1"/>
  <c r="AS639" i="48" a="1"/>
  <c r="AS639" i="48" s="1"/>
  <c r="AT639" i="48" s="1"/>
  <c r="AP639" i="48" a="1"/>
  <c r="AP639" i="48" s="1"/>
  <c r="AQ639" i="48" s="1"/>
  <c r="AI639" i="48" a="1"/>
  <c r="AI639" i="48" s="1"/>
  <c r="AH639" i="48"/>
  <c r="AG639" i="48" a="1"/>
  <c r="AG639" i="48" s="1"/>
  <c r="AF639" i="48"/>
  <c r="AA639" i="48" a="1"/>
  <c r="AA639" i="48" s="1"/>
  <c r="Z639" i="48" a="1"/>
  <c r="Z639" i="48" s="1"/>
  <c r="X639" i="48" a="1"/>
  <c r="X639" i="48" s="1"/>
  <c r="W639" i="48" a="1"/>
  <c r="W639" i="48" s="1"/>
  <c r="K639" i="48"/>
  <c r="BH638" i="48" a="1"/>
  <c r="BH638" i="48" s="1"/>
  <c r="BF638" i="48" a="1"/>
  <c r="BF638" i="48" s="1"/>
  <c r="BE638" i="48"/>
  <c r="BD638" i="48" a="1"/>
  <c r="BD638" i="48" s="1"/>
  <c r="BC638" i="48"/>
  <c r="AV638" i="48" a="1"/>
  <c r="AV638" i="48" s="1"/>
  <c r="AS638" i="48" a="1"/>
  <c r="AS638" i="48" s="1"/>
  <c r="AP638" i="48" a="1"/>
  <c r="AP638" i="48" s="1"/>
  <c r="AI638" i="48" a="1"/>
  <c r="AI638" i="48" s="1"/>
  <c r="AH638" i="48"/>
  <c r="AG638" i="48" a="1"/>
  <c r="AG638" i="48" s="1"/>
  <c r="AF638" i="48"/>
  <c r="AA638" i="48" a="1"/>
  <c r="AA638" i="48" s="1"/>
  <c r="Z638" i="48" a="1"/>
  <c r="Z638" i="48" s="1"/>
  <c r="X638" i="48" a="1"/>
  <c r="X638" i="48" s="1"/>
  <c r="W638" i="48" a="1"/>
  <c r="W638" i="48" s="1"/>
  <c r="K638" i="48"/>
  <c r="BH1299" i="48" a="1"/>
  <c r="BH1299" i="48" s="1"/>
  <c r="BI1299" i="48" s="1"/>
  <c r="BE1299" i="48"/>
  <c r="BC1299" i="48"/>
  <c r="AV1299" i="48" a="1"/>
  <c r="AV1299" i="48" s="1"/>
  <c r="AW1299" i="48" s="1"/>
  <c r="AS1299" i="48" a="1"/>
  <c r="AS1299" i="48" s="1"/>
  <c r="AT1299" i="48" s="1"/>
  <c r="AP1299" i="48" a="1"/>
  <c r="AP1299" i="48" s="1"/>
  <c r="AQ1299" i="48" s="1"/>
  <c r="AH1299" i="48"/>
  <c r="AF1299" i="48"/>
  <c r="AA1299" i="48" a="1"/>
  <c r="AA1299" i="48" s="1"/>
  <c r="AB1299" i="48" s="1"/>
  <c r="X1299" i="48" a="1"/>
  <c r="X1299" i="48" s="1"/>
  <c r="Y1299" i="48" s="1"/>
  <c r="K1299" i="48"/>
  <c r="BH1298" i="48" a="1"/>
  <c r="BH1298" i="48" s="1"/>
  <c r="BI1298" i="48" s="1"/>
  <c r="BF1298" i="48" a="1"/>
  <c r="BF1298" i="48" s="1"/>
  <c r="BE1298" i="48"/>
  <c r="BD1298" i="48" a="1"/>
  <c r="BD1298" i="48" s="1"/>
  <c r="BC1298" i="48"/>
  <c r="AV1298" i="48" a="1"/>
  <c r="AV1298" i="48" s="1"/>
  <c r="AW1298" i="48" s="1"/>
  <c r="AS1298" i="48" a="1"/>
  <c r="AS1298" i="48" s="1"/>
  <c r="AT1298" i="48" s="1"/>
  <c r="AP1298" i="48" a="1"/>
  <c r="AP1298" i="48" s="1"/>
  <c r="AQ1298" i="48" s="1"/>
  <c r="AI1298" i="48" a="1"/>
  <c r="AI1298" i="48" s="1"/>
  <c r="AH1298" i="48"/>
  <c r="AG1298" i="48" a="1"/>
  <c r="AG1298" i="48" s="1"/>
  <c r="AF1298" i="48"/>
  <c r="AA1298" i="48" a="1"/>
  <c r="AA1298" i="48" s="1"/>
  <c r="AB1298" i="48" s="1"/>
  <c r="X1298" i="48" a="1"/>
  <c r="X1298" i="48" s="1"/>
  <c r="K1298" i="48"/>
  <c r="BH1297" i="48" a="1"/>
  <c r="BH1297" i="48" s="1"/>
  <c r="BI1297" i="48" s="1"/>
  <c r="BE1297" i="48"/>
  <c r="BC1297" i="48"/>
  <c r="AV1297" i="48" a="1"/>
  <c r="AV1297" i="48" s="1"/>
  <c r="AW1297" i="48" s="1"/>
  <c r="AS1297" i="48" a="1"/>
  <c r="AS1297" i="48" s="1"/>
  <c r="AT1297" i="48" s="1"/>
  <c r="AP1297" i="48" a="1"/>
  <c r="AP1297" i="48" s="1"/>
  <c r="AQ1297" i="48" s="1"/>
  <c r="AK1297" i="48"/>
  <c r="AH1297" i="48"/>
  <c r="AF1297" i="48"/>
  <c r="AA1297" i="48" a="1"/>
  <c r="AA1297" i="48" s="1"/>
  <c r="AB1297" i="48" s="1"/>
  <c r="X1297" i="48" a="1"/>
  <c r="X1297" i="48" s="1"/>
  <c r="K1297" i="48"/>
  <c r="BH1296" i="48" a="1"/>
  <c r="BH1296" i="48" s="1"/>
  <c r="BI1296" i="48" s="1"/>
  <c r="BF1296" i="48" a="1"/>
  <c r="BF1296" i="48" s="1"/>
  <c r="BE1296" i="48"/>
  <c r="BD1296" i="48" a="1"/>
  <c r="BD1296" i="48" s="1"/>
  <c r="BC1296" i="48"/>
  <c r="AV1296" i="48" a="1"/>
  <c r="AV1296" i="48" s="1"/>
  <c r="AW1296" i="48" s="1"/>
  <c r="AS1296" i="48" a="1"/>
  <c r="AS1296" i="48" s="1"/>
  <c r="AT1296" i="48" s="1"/>
  <c r="AP1296" i="48" a="1"/>
  <c r="AP1296" i="48" s="1"/>
  <c r="AQ1296" i="48" s="1"/>
  <c r="AI1296" i="48" a="1"/>
  <c r="AI1296" i="48" s="1"/>
  <c r="AH1296" i="48"/>
  <c r="AG1296" i="48" a="1"/>
  <c r="AG1296" i="48" s="1"/>
  <c r="AF1296" i="48"/>
  <c r="AA1296" i="48" a="1"/>
  <c r="AA1296" i="48" s="1"/>
  <c r="AB1296" i="48" s="1"/>
  <c r="X1296" i="48" a="1"/>
  <c r="X1296" i="48" s="1"/>
  <c r="K1296" i="48"/>
  <c r="BH1295" i="48" a="1"/>
  <c r="BH1295" i="48" s="1"/>
  <c r="BF1295" i="48" a="1"/>
  <c r="BF1295" i="48" s="1"/>
  <c r="BE1295" i="48"/>
  <c r="BD1295" i="48" a="1"/>
  <c r="BD1295" i="48" s="1"/>
  <c r="BC1295" i="48"/>
  <c r="AW1295" i="48"/>
  <c r="AV1295" i="48" a="1"/>
  <c r="AV1295" i="48" s="1"/>
  <c r="AT1295" i="48"/>
  <c r="AS1295" i="48" a="1"/>
  <c r="AS1295" i="48" s="1"/>
  <c r="AQ1295" i="48"/>
  <c r="AP1295" i="48" a="1"/>
  <c r="AP1295" i="48" s="1"/>
  <c r="AI1295" i="48" a="1"/>
  <c r="AI1295" i="48" s="1"/>
  <c r="AH1295" i="48"/>
  <c r="AG1295" i="48" a="1"/>
  <c r="AG1295" i="48" s="1"/>
  <c r="AF1295" i="48"/>
  <c r="AA1295" i="48" a="1"/>
  <c r="AA1295" i="48" s="1"/>
  <c r="AB1295" i="48" s="1"/>
  <c r="X1295" i="48" a="1"/>
  <c r="X1295" i="48" s="1"/>
  <c r="K1295" i="48"/>
  <c r="BH1294" i="48" a="1"/>
  <c r="BH1294" i="48" s="1"/>
  <c r="BI1294" i="48" s="1"/>
  <c r="BF1294" i="48" a="1"/>
  <c r="BF1294" i="48" s="1"/>
  <c r="BE1294" i="48"/>
  <c r="BD1294" i="48" a="1"/>
  <c r="BD1294" i="48" s="1"/>
  <c r="BC1294" i="48"/>
  <c r="AV1294" i="48" a="1"/>
  <c r="AV1294" i="48" s="1"/>
  <c r="AW1294" i="48" s="1"/>
  <c r="AS1294" i="48" a="1"/>
  <c r="AS1294" i="48" s="1"/>
  <c r="AT1294" i="48" s="1"/>
  <c r="AP1294" i="48" a="1"/>
  <c r="AP1294" i="48" s="1"/>
  <c r="AQ1294" i="48" s="1"/>
  <c r="AI1294" i="48" a="1"/>
  <c r="AI1294" i="48" s="1"/>
  <c r="AH1294" i="48"/>
  <c r="AG1294" i="48" a="1"/>
  <c r="AG1294" i="48" s="1"/>
  <c r="AF1294" i="48"/>
  <c r="AA1294" i="48" a="1"/>
  <c r="AA1294" i="48" s="1"/>
  <c r="X1294" i="48" a="1"/>
  <c r="X1294" i="48" s="1"/>
  <c r="K1294" i="48"/>
  <c r="BH1293" i="48" a="1"/>
  <c r="BH1293" i="48" s="1"/>
  <c r="BI1293" i="48" s="1"/>
  <c r="BF1293" i="48" a="1"/>
  <c r="BF1293" i="48" s="1"/>
  <c r="BE1293" i="48"/>
  <c r="BD1293" i="48" a="1"/>
  <c r="BD1293" i="48" s="1"/>
  <c r="BC1293" i="48"/>
  <c r="AV1293" i="48" a="1"/>
  <c r="AV1293" i="48" s="1"/>
  <c r="AW1293" i="48" s="1"/>
  <c r="AS1293" i="48" a="1"/>
  <c r="AS1293" i="48" s="1"/>
  <c r="AT1293" i="48" s="1"/>
  <c r="AP1293" i="48" a="1"/>
  <c r="AP1293" i="48" s="1"/>
  <c r="AQ1293" i="48" s="1"/>
  <c r="AI1293" i="48" a="1"/>
  <c r="AI1293" i="48" s="1"/>
  <c r="AH1293" i="48"/>
  <c r="AG1293" i="48" a="1"/>
  <c r="AG1293" i="48" s="1"/>
  <c r="AF1293" i="48"/>
  <c r="AA1293" i="48" a="1"/>
  <c r="AA1293" i="48" s="1"/>
  <c r="AB1293" i="48" s="1"/>
  <c r="X1293" i="48" a="1"/>
  <c r="X1293" i="48" s="1"/>
  <c r="K1293" i="48"/>
  <c r="BH1292" i="48" a="1"/>
  <c r="BH1292" i="48" s="1"/>
  <c r="BI1292" i="48" s="1"/>
  <c r="BF1292" i="48" a="1"/>
  <c r="BF1292" i="48" s="1"/>
  <c r="BE1292" i="48"/>
  <c r="BD1292" i="48" a="1"/>
  <c r="BD1292" i="48" s="1"/>
  <c r="BC1292" i="48"/>
  <c r="AV1292" i="48" a="1"/>
  <c r="AV1292" i="48" s="1"/>
  <c r="AW1292" i="48" s="1"/>
  <c r="AS1292" i="48" a="1"/>
  <c r="AS1292" i="48" s="1"/>
  <c r="AT1292" i="48" s="1"/>
  <c r="AP1292" i="48" a="1"/>
  <c r="AP1292" i="48" s="1"/>
  <c r="AQ1292" i="48" s="1"/>
  <c r="AI1292" i="48" a="1"/>
  <c r="AI1292" i="48" s="1"/>
  <c r="AH1292" i="48"/>
  <c r="AG1292" i="48" a="1"/>
  <c r="AG1292" i="48" s="1"/>
  <c r="AF1292" i="48"/>
  <c r="AA1292" i="48" a="1"/>
  <c r="AA1292" i="48" s="1"/>
  <c r="X1292" i="48" a="1"/>
  <c r="X1292" i="48" s="1"/>
  <c r="Y1292" i="48" s="1"/>
  <c r="K1292" i="48"/>
  <c r="BH1291" i="48" a="1"/>
  <c r="BH1291" i="48" s="1"/>
  <c r="BI1291" i="48" s="1"/>
  <c r="BF1291" i="48" a="1"/>
  <c r="BF1291" i="48" s="1"/>
  <c r="BE1291" i="48"/>
  <c r="BD1291" i="48" a="1"/>
  <c r="BD1291" i="48" s="1"/>
  <c r="BC1291" i="48"/>
  <c r="AV1291" i="48" a="1"/>
  <c r="AV1291" i="48" s="1"/>
  <c r="AW1291" i="48" s="1"/>
  <c r="AS1291" i="48" a="1"/>
  <c r="AS1291" i="48" s="1"/>
  <c r="AT1291" i="48" s="1"/>
  <c r="AP1291" i="48" a="1"/>
  <c r="AP1291" i="48" s="1"/>
  <c r="AQ1291" i="48" s="1"/>
  <c r="AI1291" i="48" a="1"/>
  <c r="AI1291" i="48" s="1"/>
  <c r="AH1291" i="48"/>
  <c r="AG1291" i="48" a="1"/>
  <c r="AG1291" i="48" s="1"/>
  <c r="AF1291" i="48"/>
  <c r="AA1291" i="48" a="1"/>
  <c r="AA1291" i="48" s="1"/>
  <c r="AB1291" i="48" s="1"/>
  <c r="X1291" i="48" a="1"/>
  <c r="X1291" i="48" s="1"/>
  <c r="K1291" i="48"/>
  <c r="BH1290" i="48" a="1"/>
  <c r="BH1290" i="48" s="1"/>
  <c r="BI1290" i="48" s="1"/>
  <c r="BF1290" i="48" a="1"/>
  <c r="BF1290" i="48" s="1"/>
  <c r="BE1290" i="48"/>
  <c r="BD1290" i="48" a="1"/>
  <c r="BD1290" i="48" s="1"/>
  <c r="BC1290" i="48"/>
  <c r="AV1290" i="48" a="1"/>
  <c r="AV1290" i="48" s="1"/>
  <c r="AW1290" i="48" s="1"/>
  <c r="AS1290" i="48" a="1"/>
  <c r="AS1290" i="48" s="1"/>
  <c r="AT1290" i="48" s="1"/>
  <c r="AP1290" i="48" a="1"/>
  <c r="AP1290" i="48" s="1"/>
  <c r="AQ1290" i="48" s="1"/>
  <c r="AI1290" i="48" a="1"/>
  <c r="AI1290" i="48" s="1"/>
  <c r="AH1290" i="48"/>
  <c r="AG1290" i="48" a="1"/>
  <c r="AG1290" i="48" s="1"/>
  <c r="AF1290" i="48"/>
  <c r="AA1290" i="48" a="1"/>
  <c r="AA1290" i="48" s="1"/>
  <c r="AB1290" i="48" s="1"/>
  <c r="X1290" i="48" a="1"/>
  <c r="X1290" i="48" s="1"/>
  <c r="K1290" i="48"/>
  <c r="BH1289" i="48" a="1"/>
  <c r="BH1289" i="48" s="1"/>
  <c r="BI1289" i="48" s="1"/>
  <c r="BF1289" i="48" a="1"/>
  <c r="BF1289" i="48" s="1"/>
  <c r="BE1289" i="48"/>
  <c r="BD1289" i="48" a="1"/>
  <c r="BD1289" i="48" s="1"/>
  <c r="BC1289" i="48"/>
  <c r="AV1289" i="48" a="1"/>
  <c r="AV1289" i="48" s="1"/>
  <c r="AW1289" i="48" s="1"/>
  <c r="AS1289" i="48" a="1"/>
  <c r="AS1289" i="48" s="1"/>
  <c r="AT1289" i="48" s="1"/>
  <c r="AP1289" i="48" a="1"/>
  <c r="AP1289" i="48" s="1"/>
  <c r="AQ1289" i="48" s="1"/>
  <c r="AI1289" i="48" a="1"/>
  <c r="AI1289" i="48" s="1"/>
  <c r="AH1289" i="48"/>
  <c r="AG1289" i="48" a="1"/>
  <c r="AG1289" i="48" s="1"/>
  <c r="AF1289" i="48"/>
  <c r="AA1289" i="48" a="1"/>
  <c r="AA1289" i="48" s="1"/>
  <c r="X1289" i="48" a="1"/>
  <c r="X1289" i="48" s="1"/>
  <c r="K1289" i="48"/>
  <c r="BH1288" i="48" a="1"/>
  <c r="BH1288" i="48" s="1"/>
  <c r="BI1288" i="48" s="1"/>
  <c r="BF1288" i="48" a="1"/>
  <c r="BF1288" i="48" s="1"/>
  <c r="BE1288" i="48"/>
  <c r="BD1288" i="48" a="1"/>
  <c r="BD1288" i="48" s="1"/>
  <c r="BC1288" i="48"/>
  <c r="AV1288" i="48" a="1"/>
  <c r="AV1288" i="48" s="1"/>
  <c r="AW1288" i="48" s="1"/>
  <c r="AS1288" i="48" a="1"/>
  <c r="AS1288" i="48" s="1"/>
  <c r="AT1288" i="48" s="1"/>
  <c r="AP1288" i="48" a="1"/>
  <c r="AP1288" i="48" s="1"/>
  <c r="AQ1288" i="48" s="1"/>
  <c r="AI1288" i="48" a="1"/>
  <c r="AI1288" i="48" s="1"/>
  <c r="AH1288" i="48"/>
  <c r="AG1288" i="48" a="1"/>
  <c r="AG1288" i="48" s="1"/>
  <c r="AF1288" i="48"/>
  <c r="AA1288" i="48" a="1"/>
  <c r="AA1288" i="48" s="1"/>
  <c r="AB1288" i="48" s="1"/>
  <c r="X1288" i="48" a="1"/>
  <c r="X1288" i="48" s="1"/>
  <c r="K1288" i="48"/>
  <c r="BH1287" i="48" a="1"/>
  <c r="BH1287" i="48" s="1"/>
  <c r="BI1287" i="48" s="1"/>
  <c r="BF1287" i="48" a="1"/>
  <c r="BF1287" i="48" s="1"/>
  <c r="BE1287" i="48"/>
  <c r="BD1287" i="48" a="1"/>
  <c r="BD1287" i="48" s="1"/>
  <c r="BC1287" i="48"/>
  <c r="AV1287" i="48" a="1"/>
  <c r="AV1287" i="48" s="1"/>
  <c r="AW1287" i="48" s="1"/>
  <c r="AS1287" i="48" a="1"/>
  <c r="AS1287" i="48" s="1"/>
  <c r="AT1287" i="48" s="1"/>
  <c r="AP1287" i="48" a="1"/>
  <c r="AP1287" i="48" s="1"/>
  <c r="AQ1287" i="48" s="1"/>
  <c r="AI1287" i="48" a="1"/>
  <c r="AI1287" i="48" s="1"/>
  <c r="AH1287" i="48"/>
  <c r="AG1287" i="48" a="1"/>
  <c r="AG1287" i="48" s="1"/>
  <c r="AF1287" i="48"/>
  <c r="AA1287" i="48" a="1"/>
  <c r="AA1287" i="48" s="1"/>
  <c r="AB1287" i="48" s="1"/>
  <c r="X1287" i="48" a="1"/>
  <c r="X1287" i="48" s="1"/>
  <c r="K1287" i="48"/>
  <c r="BH1286" i="48" a="1"/>
  <c r="BH1286" i="48" s="1"/>
  <c r="BI1286" i="48" s="1"/>
  <c r="BF1286" i="48" a="1"/>
  <c r="BF1286" i="48" s="1"/>
  <c r="BE1286" i="48"/>
  <c r="BD1286" i="48" a="1"/>
  <c r="BD1286" i="48" s="1"/>
  <c r="BC1286" i="48"/>
  <c r="AV1286" i="48" a="1"/>
  <c r="AV1286" i="48" s="1"/>
  <c r="AW1286" i="48" s="1"/>
  <c r="AS1286" i="48" a="1"/>
  <c r="AS1286" i="48" s="1"/>
  <c r="AT1286" i="48" s="1"/>
  <c r="AP1286" i="48" a="1"/>
  <c r="AP1286" i="48" s="1"/>
  <c r="AQ1286" i="48" s="1"/>
  <c r="AI1286" i="48" a="1"/>
  <c r="AI1286" i="48" s="1"/>
  <c r="AH1286" i="48"/>
  <c r="AG1286" i="48" a="1"/>
  <c r="AG1286" i="48" s="1"/>
  <c r="AF1286" i="48"/>
  <c r="AA1286" i="48" a="1"/>
  <c r="AA1286" i="48" s="1"/>
  <c r="AB1286" i="48" s="1"/>
  <c r="X1286" i="48" a="1"/>
  <c r="X1286" i="48" s="1"/>
  <c r="K1286" i="48"/>
  <c r="BH1285" i="48" a="1"/>
  <c r="BH1285" i="48" s="1"/>
  <c r="BI1285" i="48" s="1"/>
  <c r="BF1285" i="48" a="1"/>
  <c r="BF1285" i="48" s="1"/>
  <c r="BE1285" i="48"/>
  <c r="BD1285" i="48" a="1"/>
  <c r="BD1285" i="48" s="1"/>
  <c r="BC1285" i="48"/>
  <c r="AV1285" i="48" a="1"/>
  <c r="AV1285" i="48" s="1"/>
  <c r="AW1285" i="48" s="1"/>
  <c r="AS1285" i="48" a="1"/>
  <c r="AS1285" i="48" s="1"/>
  <c r="AT1285" i="48" s="1"/>
  <c r="AP1285" i="48" a="1"/>
  <c r="AP1285" i="48" s="1"/>
  <c r="AQ1285" i="48" s="1"/>
  <c r="AI1285" i="48" a="1"/>
  <c r="AI1285" i="48" s="1"/>
  <c r="AH1285" i="48"/>
  <c r="AG1285" i="48" a="1"/>
  <c r="AG1285" i="48" s="1"/>
  <c r="AF1285" i="48"/>
  <c r="AA1285" i="48" a="1"/>
  <c r="AA1285" i="48" s="1"/>
  <c r="AB1285" i="48" s="1"/>
  <c r="X1285" i="48" a="1"/>
  <c r="X1285" i="48" s="1"/>
  <c r="K1285" i="48"/>
  <c r="BH1284" i="48" a="1"/>
  <c r="BH1284" i="48" s="1"/>
  <c r="BF1284" i="48" a="1"/>
  <c r="BF1284" i="48" s="1"/>
  <c r="BE1284" i="48"/>
  <c r="BD1284" i="48" a="1"/>
  <c r="BD1284" i="48" s="1"/>
  <c r="BC1284" i="48"/>
  <c r="AW1284" i="48"/>
  <c r="AV1284" i="48" a="1"/>
  <c r="AV1284" i="48" s="1"/>
  <c r="AT1284" i="48"/>
  <c r="AS1284" i="48" a="1"/>
  <c r="AS1284" i="48" s="1"/>
  <c r="AQ1284" i="48"/>
  <c r="AP1284" i="48" a="1"/>
  <c r="AP1284" i="48" s="1"/>
  <c r="AI1284" i="48" a="1"/>
  <c r="AI1284" i="48" s="1"/>
  <c r="AH1284" i="48"/>
  <c r="AG1284" i="48" a="1"/>
  <c r="AG1284" i="48" s="1"/>
  <c r="AF1284" i="48"/>
  <c r="AA1284" i="48" a="1"/>
  <c r="AA1284" i="48" s="1"/>
  <c r="AB1284" i="48" s="1"/>
  <c r="X1284" i="48" a="1"/>
  <c r="X1284" i="48" s="1"/>
  <c r="K1284" i="48"/>
  <c r="BH1283" i="48" a="1"/>
  <c r="BH1283" i="48" s="1"/>
  <c r="BI1283" i="48" s="1"/>
  <c r="BE1283" i="48"/>
  <c r="BC1283" i="48"/>
  <c r="AV1283" i="48" a="1"/>
  <c r="AV1283" i="48" s="1"/>
  <c r="AW1283" i="48" s="1"/>
  <c r="AS1283" i="48" a="1"/>
  <c r="AS1283" i="48" s="1"/>
  <c r="AT1283" i="48" s="1"/>
  <c r="AP1283" i="48" a="1"/>
  <c r="AP1283" i="48" s="1"/>
  <c r="AQ1283" i="48" s="1"/>
  <c r="AH1283" i="48"/>
  <c r="AF1283" i="48"/>
  <c r="AA1283" i="48" a="1"/>
  <c r="AA1283" i="48" s="1"/>
  <c r="AB1283" i="48" s="1"/>
  <c r="X1283" i="48" a="1"/>
  <c r="X1283" i="48" s="1"/>
  <c r="K1283" i="48"/>
  <c r="BH1282" i="48" a="1"/>
  <c r="BH1282" i="48" s="1"/>
  <c r="BI1282" i="48" s="1"/>
  <c r="BF1282" i="48" a="1"/>
  <c r="BF1282" i="48" s="1"/>
  <c r="BE1282" i="48"/>
  <c r="BD1282" i="48" a="1"/>
  <c r="BD1282" i="48" s="1"/>
  <c r="BC1282" i="48"/>
  <c r="AV1282" i="48" a="1"/>
  <c r="AV1282" i="48" s="1"/>
  <c r="AW1282" i="48" s="1"/>
  <c r="AS1282" i="48" a="1"/>
  <c r="AS1282" i="48" s="1"/>
  <c r="AT1282" i="48" s="1"/>
  <c r="AP1282" i="48" a="1"/>
  <c r="AP1282" i="48" s="1"/>
  <c r="AQ1282" i="48" s="1"/>
  <c r="AI1282" i="48" a="1"/>
  <c r="AI1282" i="48" s="1"/>
  <c r="AH1282" i="48"/>
  <c r="AG1282" i="48" a="1"/>
  <c r="AG1282" i="48" s="1"/>
  <c r="AF1282" i="48"/>
  <c r="AA1282" i="48" a="1"/>
  <c r="AA1282" i="48" s="1"/>
  <c r="AB1282" i="48" s="1"/>
  <c r="X1282" i="48" a="1"/>
  <c r="X1282" i="48" s="1"/>
  <c r="K1282" i="48"/>
  <c r="BI1281" i="48"/>
  <c r="BH1281" i="48" a="1"/>
  <c r="BH1281" i="48" s="1"/>
  <c r="BF1281" i="48" a="1"/>
  <c r="BF1281" i="48" s="1"/>
  <c r="BE1281" i="48"/>
  <c r="BD1281" i="48" a="1"/>
  <c r="BD1281" i="48" s="1"/>
  <c r="BC1281" i="48"/>
  <c r="AW1281" i="48"/>
  <c r="AV1281" i="48" a="1"/>
  <c r="AV1281" i="48" s="1"/>
  <c r="AT1281" i="48"/>
  <c r="AS1281" i="48" a="1"/>
  <c r="AS1281" i="48" s="1"/>
  <c r="AQ1281" i="48"/>
  <c r="AP1281" i="48" a="1"/>
  <c r="AP1281" i="48" s="1"/>
  <c r="AI1281" i="48" a="1"/>
  <c r="AI1281" i="48" s="1"/>
  <c r="AH1281" i="48"/>
  <c r="AG1281" i="48" a="1"/>
  <c r="AG1281" i="48" s="1"/>
  <c r="AF1281" i="48"/>
  <c r="AA1281" i="48" a="1"/>
  <c r="AA1281" i="48" s="1"/>
  <c r="AB1281" i="48" s="1"/>
  <c r="X1281" i="48" a="1"/>
  <c r="X1281" i="48" s="1"/>
  <c r="K1281" i="48"/>
  <c r="BI1280" i="48"/>
  <c r="BH1280" i="48" a="1"/>
  <c r="BH1280" i="48" s="1"/>
  <c r="BF1280" i="48" a="1"/>
  <c r="BF1280" i="48" s="1"/>
  <c r="BE1280" i="48"/>
  <c r="BD1280" i="48" a="1"/>
  <c r="BD1280" i="48" s="1"/>
  <c r="BC1280" i="48"/>
  <c r="AW1280" i="48"/>
  <c r="AV1280" i="48" a="1"/>
  <c r="AV1280" i="48" s="1"/>
  <c r="AT1280" i="48"/>
  <c r="AS1280" i="48" a="1"/>
  <c r="AS1280" i="48" s="1"/>
  <c r="AQ1280" i="48"/>
  <c r="AP1280" i="48" a="1"/>
  <c r="AP1280" i="48" s="1"/>
  <c r="AI1280" i="48" a="1"/>
  <c r="AI1280" i="48" s="1"/>
  <c r="AH1280" i="48"/>
  <c r="AG1280" i="48" a="1"/>
  <c r="AG1280" i="48" s="1"/>
  <c r="AF1280" i="48"/>
  <c r="AA1280" i="48" a="1"/>
  <c r="AA1280" i="48" s="1"/>
  <c r="AB1280" i="48" s="1"/>
  <c r="X1280" i="48" a="1"/>
  <c r="X1280" i="48" s="1"/>
  <c r="K1280" i="48"/>
  <c r="BI1279" i="48"/>
  <c r="BH1279" i="48" a="1"/>
  <c r="BH1279" i="48" s="1"/>
  <c r="BF1279" i="48" a="1"/>
  <c r="BF1279" i="48" s="1"/>
  <c r="BE1279" i="48"/>
  <c r="BD1279" i="48" a="1"/>
  <c r="BD1279" i="48" s="1"/>
  <c r="BC1279" i="48"/>
  <c r="AW1279" i="48"/>
  <c r="AV1279" i="48" a="1"/>
  <c r="AV1279" i="48" s="1"/>
  <c r="AT1279" i="48"/>
  <c r="AS1279" i="48" a="1"/>
  <c r="AS1279" i="48" s="1"/>
  <c r="AQ1279" i="48"/>
  <c r="AP1279" i="48" a="1"/>
  <c r="AP1279" i="48" s="1"/>
  <c r="AI1279" i="48" a="1"/>
  <c r="AI1279" i="48" s="1"/>
  <c r="AH1279" i="48"/>
  <c r="AG1279" i="48" a="1"/>
  <c r="AG1279" i="48" s="1"/>
  <c r="AF1279" i="48"/>
  <c r="AA1279" i="48" a="1"/>
  <c r="AA1279" i="48" s="1"/>
  <c r="X1279" i="48" a="1"/>
  <c r="X1279" i="48" s="1"/>
  <c r="K1279" i="48"/>
  <c r="BI1278" i="48"/>
  <c r="BH1278" i="48" a="1"/>
  <c r="BH1278" i="48" s="1"/>
  <c r="BF1278" i="48" a="1"/>
  <c r="BF1278" i="48" s="1"/>
  <c r="BE1278" i="48"/>
  <c r="BD1278" i="48" a="1"/>
  <c r="BD1278" i="48" s="1"/>
  <c r="BC1278" i="48"/>
  <c r="AW1278" i="48"/>
  <c r="AV1278" i="48" a="1"/>
  <c r="AV1278" i="48" s="1"/>
  <c r="AT1278" i="48"/>
  <c r="AS1278" i="48" a="1"/>
  <c r="AS1278" i="48" s="1"/>
  <c r="AQ1278" i="48"/>
  <c r="AP1278" i="48" a="1"/>
  <c r="AP1278" i="48" s="1"/>
  <c r="AI1278" i="48" a="1"/>
  <c r="AI1278" i="48" s="1"/>
  <c r="AH1278" i="48"/>
  <c r="AG1278" i="48" a="1"/>
  <c r="AG1278" i="48" s="1"/>
  <c r="AF1278" i="48"/>
  <c r="AA1278" i="48" a="1"/>
  <c r="AA1278" i="48" s="1"/>
  <c r="AB1278" i="48" s="1"/>
  <c r="X1278" i="48" a="1"/>
  <c r="X1278" i="48" s="1"/>
  <c r="K1278" i="48"/>
  <c r="BI1277" i="48"/>
  <c r="BH1277" i="48" a="1"/>
  <c r="BH1277" i="48" s="1"/>
  <c r="BF1277" i="48" a="1"/>
  <c r="BF1277" i="48" s="1"/>
  <c r="BE1277" i="48"/>
  <c r="BD1277" i="48" a="1"/>
  <c r="BD1277" i="48" s="1"/>
  <c r="BC1277" i="48"/>
  <c r="AW1277" i="48"/>
  <c r="AV1277" i="48" a="1"/>
  <c r="AV1277" i="48" s="1"/>
  <c r="AT1277" i="48"/>
  <c r="AS1277" i="48" a="1"/>
  <c r="AS1277" i="48" s="1"/>
  <c r="AQ1277" i="48"/>
  <c r="AP1277" i="48" a="1"/>
  <c r="AP1277" i="48" s="1"/>
  <c r="AI1277" i="48" a="1"/>
  <c r="AI1277" i="48" s="1"/>
  <c r="AH1277" i="48"/>
  <c r="AG1277" i="48" a="1"/>
  <c r="AG1277" i="48" s="1"/>
  <c r="AF1277" i="48"/>
  <c r="AA1277" i="48" a="1"/>
  <c r="AA1277" i="48" s="1"/>
  <c r="X1277" i="48" a="1"/>
  <c r="X1277" i="48" s="1"/>
  <c r="K1277" i="48"/>
  <c r="BI1276" i="48"/>
  <c r="BH1276" i="48" a="1"/>
  <c r="BH1276" i="48" s="1"/>
  <c r="BF1276" i="48" a="1"/>
  <c r="BF1276" i="48" s="1"/>
  <c r="BE1276" i="48"/>
  <c r="BD1276" i="48" a="1"/>
  <c r="BD1276" i="48" s="1"/>
  <c r="BC1276" i="48"/>
  <c r="AW1276" i="48"/>
  <c r="AV1276" i="48" a="1"/>
  <c r="AV1276" i="48" s="1"/>
  <c r="AT1276" i="48"/>
  <c r="AS1276" i="48" a="1"/>
  <c r="AS1276" i="48" s="1"/>
  <c r="AQ1276" i="48"/>
  <c r="AP1276" i="48" a="1"/>
  <c r="AP1276" i="48" s="1"/>
  <c r="AI1276" i="48" a="1"/>
  <c r="AI1276" i="48" s="1"/>
  <c r="AH1276" i="48"/>
  <c r="AG1276" i="48" a="1"/>
  <c r="AG1276" i="48" s="1"/>
  <c r="AF1276" i="48"/>
  <c r="AA1276" i="48" a="1"/>
  <c r="AA1276" i="48" s="1"/>
  <c r="AB1276" i="48" s="1"/>
  <c r="X1276" i="48" a="1"/>
  <c r="X1276" i="48" s="1"/>
  <c r="K1276" i="48"/>
  <c r="BI637" i="48"/>
  <c r="BH637" i="48" a="1"/>
  <c r="BH637" i="48" s="1"/>
  <c r="BF637" i="48" a="1"/>
  <c r="BF637" i="48" s="1"/>
  <c r="BE637" i="48"/>
  <c r="BD637" i="48" a="1"/>
  <c r="BD637" i="48" s="1"/>
  <c r="BC637" i="48"/>
  <c r="AW637" i="48"/>
  <c r="AV637" i="48" a="1"/>
  <c r="AV637" i="48" s="1"/>
  <c r="AT637" i="48"/>
  <c r="AS637" i="48" a="1"/>
  <c r="AS637" i="48" s="1"/>
  <c r="AQ637" i="48"/>
  <c r="AP637" i="48" a="1"/>
  <c r="AP637" i="48" s="1"/>
  <c r="AI637" i="48" a="1"/>
  <c r="AI637" i="48" s="1"/>
  <c r="AH637" i="48"/>
  <c r="AG637" i="48" a="1"/>
  <c r="AG637" i="48" s="1"/>
  <c r="AF637" i="48"/>
  <c r="AA637" i="48" a="1"/>
  <c r="AA637" i="48" s="1"/>
  <c r="AB637" i="48" s="1"/>
  <c r="X637" i="48" a="1"/>
  <c r="X637" i="48" s="1"/>
  <c r="K637" i="48"/>
  <c r="BI1274" i="48"/>
  <c r="BH1274" i="48" a="1"/>
  <c r="BH1274" i="48" s="1"/>
  <c r="BF1274" i="48" a="1"/>
  <c r="BF1274" i="48" s="1"/>
  <c r="BE1274" i="48"/>
  <c r="BD1274" i="48" a="1"/>
  <c r="BD1274" i="48" s="1"/>
  <c r="BC1274" i="48"/>
  <c r="AW1274" i="48"/>
  <c r="AV1274" i="48" a="1"/>
  <c r="AV1274" i="48" s="1"/>
  <c r="AT1274" i="48"/>
  <c r="AS1274" i="48" a="1"/>
  <c r="AS1274" i="48" s="1"/>
  <c r="AQ1274" i="48"/>
  <c r="AP1274" i="48" a="1"/>
  <c r="AP1274" i="48" s="1"/>
  <c r="AI1274" i="48" a="1"/>
  <c r="AI1274" i="48" s="1"/>
  <c r="AH1274" i="48"/>
  <c r="AG1274" i="48" a="1"/>
  <c r="AG1274" i="48" s="1"/>
  <c r="AF1274" i="48"/>
  <c r="AA1274" i="48" a="1"/>
  <c r="AA1274" i="48" s="1"/>
  <c r="AB1274" i="48" s="1"/>
  <c r="X1274" i="48" a="1"/>
  <c r="X1274" i="48" s="1"/>
  <c r="K1274" i="48"/>
  <c r="BI636" i="48"/>
  <c r="BH636" i="48" a="1"/>
  <c r="BH636" i="48" s="1"/>
  <c r="BF636" i="48" a="1"/>
  <c r="BF636" i="48" s="1"/>
  <c r="BE636" i="48"/>
  <c r="BD636" i="48" a="1"/>
  <c r="BD636" i="48" s="1"/>
  <c r="BC636" i="48"/>
  <c r="AW636" i="48"/>
  <c r="AV636" i="48" a="1"/>
  <c r="AV636" i="48" s="1"/>
  <c r="AT636" i="48"/>
  <c r="AS636" i="48" a="1"/>
  <c r="AS636" i="48" s="1"/>
  <c r="AQ636" i="48"/>
  <c r="AP636" i="48" a="1"/>
  <c r="AP636" i="48" s="1"/>
  <c r="AI636" i="48" a="1"/>
  <c r="AI636" i="48" s="1"/>
  <c r="AH636" i="48"/>
  <c r="AG636" i="48" a="1"/>
  <c r="AG636" i="48" s="1"/>
  <c r="AF636" i="48"/>
  <c r="AA636" i="48" a="1"/>
  <c r="AA636" i="48" s="1"/>
  <c r="AB636" i="48" s="1"/>
  <c r="X636" i="48" a="1"/>
  <c r="X636" i="48" s="1"/>
  <c r="Y636" i="48" s="1"/>
  <c r="K636" i="48"/>
  <c r="BI1272" i="48"/>
  <c r="BH1272" i="48" a="1"/>
  <c r="BH1272" i="48" s="1"/>
  <c r="BF1272" i="48" a="1"/>
  <c r="BF1272" i="48" s="1"/>
  <c r="BE1272" i="48"/>
  <c r="BD1272" i="48" a="1"/>
  <c r="BD1272" i="48" s="1"/>
  <c r="BC1272" i="48"/>
  <c r="AV1272" i="48" a="1"/>
  <c r="AV1272" i="48" s="1"/>
  <c r="AW1272" i="48" s="1"/>
  <c r="AT1272" i="48"/>
  <c r="AS1272" i="48" a="1"/>
  <c r="AS1272" i="48" s="1"/>
  <c r="AQ1272" i="48"/>
  <c r="AP1272" i="48" a="1"/>
  <c r="AP1272" i="48" s="1"/>
  <c r="AI1272" i="48" a="1"/>
  <c r="AI1272" i="48" s="1"/>
  <c r="AH1272" i="48"/>
  <c r="AG1272" i="48" a="1"/>
  <c r="AG1272" i="48" s="1"/>
  <c r="AF1272" i="48"/>
  <c r="AA1272" i="48" a="1"/>
  <c r="AA1272" i="48" s="1"/>
  <c r="AB1272" i="48" s="1"/>
  <c r="X1272" i="48" a="1"/>
  <c r="X1272" i="48" s="1"/>
  <c r="K1272" i="48"/>
  <c r="BI1271" i="48"/>
  <c r="BH1271" i="48" a="1"/>
  <c r="BH1271" i="48" s="1"/>
  <c r="BF1271" i="48" a="1"/>
  <c r="BF1271" i="48" s="1"/>
  <c r="BE1271" i="48"/>
  <c r="BD1271" i="48" a="1"/>
  <c r="BD1271" i="48" s="1"/>
  <c r="BC1271" i="48"/>
  <c r="AV1271" i="48" a="1"/>
  <c r="AV1271" i="48" s="1"/>
  <c r="AW1271" i="48" s="1"/>
  <c r="AT1271" i="48"/>
  <c r="AS1271" i="48" a="1"/>
  <c r="AS1271" i="48" s="1"/>
  <c r="AQ1271" i="48"/>
  <c r="AP1271" i="48" a="1"/>
  <c r="AP1271" i="48" s="1"/>
  <c r="AI1271" i="48" a="1"/>
  <c r="AI1271" i="48" s="1"/>
  <c r="AH1271" i="48"/>
  <c r="AG1271" i="48" a="1"/>
  <c r="AG1271" i="48" s="1"/>
  <c r="AF1271" i="48"/>
  <c r="AA1271" i="48" a="1"/>
  <c r="AA1271" i="48" s="1"/>
  <c r="X1271" i="48" a="1"/>
  <c r="X1271" i="48" s="1"/>
  <c r="K1271" i="48"/>
  <c r="BI1270" i="48"/>
  <c r="BH1270" i="48" a="1"/>
  <c r="BH1270" i="48" s="1"/>
  <c r="BF1270" i="48" a="1"/>
  <c r="BF1270" i="48" s="1"/>
  <c r="BE1270" i="48"/>
  <c r="BD1270" i="48" a="1"/>
  <c r="BD1270" i="48" s="1"/>
  <c r="BC1270" i="48"/>
  <c r="AV1270" i="48" a="1"/>
  <c r="AV1270" i="48" s="1"/>
  <c r="AW1270" i="48" s="1"/>
  <c r="AT1270" i="48"/>
  <c r="AS1270" i="48" a="1"/>
  <c r="AS1270" i="48" s="1"/>
  <c r="AQ1270" i="48"/>
  <c r="AP1270" i="48" a="1"/>
  <c r="AP1270" i="48" s="1"/>
  <c r="AI1270" i="48" a="1"/>
  <c r="AI1270" i="48" s="1"/>
  <c r="AH1270" i="48"/>
  <c r="AG1270" i="48" a="1"/>
  <c r="AG1270" i="48" s="1"/>
  <c r="AF1270" i="48"/>
  <c r="AA1270" i="48" a="1"/>
  <c r="AA1270" i="48" s="1"/>
  <c r="AB1270" i="48" s="1"/>
  <c r="X1270" i="48" a="1"/>
  <c r="X1270" i="48" s="1"/>
  <c r="K1270" i="48"/>
  <c r="BI1269" i="48"/>
  <c r="BH1269" i="48" a="1"/>
  <c r="BH1269" i="48" s="1"/>
  <c r="BF1269" i="48" a="1"/>
  <c r="BF1269" i="48" s="1"/>
  <c r="BE1269" i="48"/>
  <c r="BD1269" i="48" a="1"/>
  <c r="BD1269" i="48" s="1"/>
  <c r="BC1269" i="48"/>
  <c r="AW1269" i="48"/>
  <c r="AV1269" i="48" a="1"/>
  <c r="AV1269" i="48" s="1"/>
  <c r="AT1269" i="48"/>
  <c r="AS1269" i="48" a="1"/>
  <c r="AS1269" i="48" s="1"/>
  <c r="AQ1269" i="48"/>
  <c r="AP1269" i="48" a="1"/>
  <c r="AP1269" i="48" s="1"/>
  <c r="AI1269" i="48" a="1"/>
  <c r="AI1269" i="48" s="1"/>
  <c r="AH1269" i="48"/>
  <c r="AG1269" i="48" a="1"/>
  <c r="AG1269" i="48" s="1"/>
  <c r="AF1269" i="48"/>
  <c r="AA1269" i="48" a="1"/>
  <c r="AA1269" i="48" s="1"/>
  <c r="AB1269" i="48" s="1"/>
  <c r="X1269" i="48" a="1"/>
  <c r="X1269" i="48" s="1"/>
  <c r="K1269" i="48"/>
  <c r="BI1268" i="48"/>
  <c r="BH1268" i="48" a="1"/>
  <c r="BH1268" i="48" s="1"/>
  <c r="BF1268" i="48" a="1"/>
  <c r="BF1268" i="48" s="1"/>
  <c r="BE1268" i="48"/>
  <c r="BD1268" i="48" a="1"/>
  <c r="BD1268" i="48" s="1"/>
  <c r="BC1268" i="48"/>
  <c r="AW1268" i="48"/>
  <c r="AV1268" i="48" a="1"/>
  <c r="AV1268" i="48" s="1"/>
  <c r="AT1268" i="48"/>
  <c r="AS1268" i="48" a="1"/>
  <c r="AS1268" i="48" s="1"/>
  <c r="AQ1268" i="48"/>
  <c r="AP1268" i="48" a="1"/>
  <c r="AP1268" i="48" s="1"/>
  <c r="AI1268" i="48" a="1"/>
  <c r="AI1268" i="48" s="1"/>
  <c r="AH1268" i="48"/>
  <c r="AG1268" i="48" a="1"/>
  <c r="AG1268" i="48" s="1"/>
  <c r="AF1268" i="48"/>
  <c r="AA1268" i="48" a="1"/>
  <c r="AA1268" i="48" s="1"/>
  <c r="AB1268" i="48" s="1"/>
  <c r="X1268" i="48" a="1"/>
  <c r="X1268" i="48" s="1"/>
  <c r="Y1268" i="48" s="1"/>
  <c r="K1268" i="48"/>
  <c r="BI1267" i="48"/>
  <c r="BH1267" i="48" a="1"/>
  <c r="BH1267" i="48" s="1"/>
  <c r="BF1267" i="48" a="1"/>
  <c r="BF1267" i="48" s="1"/>
  <c r="BE1267" i="48"/>
  <c r="BD1267" i="48" a="1"/>
  <c r="BD1267" i="48" s="1"/>
  <c r="BC1267" i="48"/>
  <c r="AW1267" i="48"/>
  <c r="AV1267" i="48" a="1"/>
  <c r="AV1267" i="48" s="1"/>
  <c r="AT1267" i="48"/>
  <c r="AS1267" i="48" a="1"/>
  <c r="AS1267" i="48" s="1"/>
  <c r="AQ1267" i="48"/>
  <c r="AP1267" i="48" a="1"/>
  <c r="AP1267" i="48" s="1"/>
  <c r="AI1267" i="48" a="1"/>
  <c r="AI1267" i="48" s="1"/>
  <c r="AH1267" i="48"/>
  <c r="AG1267" i="48" a="1"/>
  <c r="AG1267" i="48" s="1"/>
  <c r="AF1267" i="48"/>
  <c r="AA1267" i="48" a="1"/>
  <c r="AA1267" i="48" s="1"/>
  <c r="AB1267" i="48" s="1"/>
  <c r="X1267" i="48" a="1"/>
  <c r="X1267" i="48" s="1"/>
  <c r="K1267" i="48"/>
  <c r="BI1266" i="48"/>
  <c r="BH1266" i="48" a="1"/>
  <c r="BH1266" i="48" s="1"/>
  <c r="BF1266" i="48" a="1"/>
  <c r="BF1266" i="48" s="1"/>
  <c r="BE1266" i="48"/>
  <c r="BD1266" i="48" a="1"/>
  <c r="BD1266" i="48" s="1"/>
  <c r="BC1266" i="48"/>
  <c r="AW1266" i="48"/>
  <c r="AV1266" i="48" a="1"/>
  <c r="AV1266" i="48" s="1"/>
  <c r="AT1266" i="48"/>
  <c r="AS1266" i="48" a="1"/>
  <c r="AS1266" i="48" s="1"/>
  <c r="AQ1266" i="48"/>
  <c r="AP1266" i="48" a="1"/>
  <c r="AP1266" i="48" s="1"/>
  <c r="AI1266" i="48" a="1"/>
  <c r="AI1266" i="48" s="1"/>
  <c r="AH1266" i="48"/>
  <c r="AG1266" i="48" a="1"/>
  <c r="AG1266" i="48" s="1"/>
  <c r="AF1266" i="48"/>
  <c r="AA1266" i="48" a="1"/>
  <c r="AA1266" i="48" s="1"/>
  <c r="AB1266" i="48" s="1"/>
  <c r="X1266" i="48" a="1"/>
  <c r="X1266" i="48" s="1"/>
  <c r="K1266" i="48"/>
  <c r="BI1265" i="48"/>
  <c r="BH1265" i="48" a="1"/>
  <c r="BH1265" i="48" s="1"/>
  <c r="BF1265" i="48" a="1"/>
  <c r="BF1265" i="48" s="1"/>
  <c r="BE1265" i="48"/>
  <c r="BD1265" i="48" a="1"/>
  <c r="BD1265" i="48" s="1"/>
  <c r="BC1265" i="48"/>
  <c r="AW1265" i="48"/>
  <c r="AV1265" i="48" a="1"/>
  <c r="AV1265" i="48" s="1"/>
  <c r="AT1265" i="48"/>
  <c r="AS1265" i="48" a="1"/>
  <c r="AS1265" i="48" s="1"/>
  <c r="AQ1265" i="48"/>
  <c r="AP1265" i="48" a="1"/>
  <c r="AP1265" i="48" s="1"/>
  <c r="AI1265" i="48" a="1"/>
  <c r="AI1265" i="48" s="1"/>
  <c r="AH1265" i="48"/>
  <c r="AG1265" i="48" a="1"/>
  <c r="AG1265" i="48" s="1"/>
  <c r="AF1265" i="48"/>
  <c r="AA1265" i="48" a="1"/>
  <c r="AA1265" i="48" s="1"/>
  <c r="AB1265" i="48" s="1"/>
  <c r="X1265" i="48" a="1"/>
  <c r="X1265" i="48" s="1"/>
  <c r="K1265" i="48"/>
  <c r="BI1264" i="48"/>
  <c r="BH1264" i="48" a="1"/>
  <c r="BH1264" i="48" s="1"/>
  <c r="BF1264" i="48" a="1"/>
  <c r="BF1264" i="48" s="1"/>
  <c r="BE1264" i="48"/>
  <c r="BD1264" i="48" a="1"/>
  <c r="BD1264" i="48" s="1"/>
  <c r="BC1264" i="48"/>
  <c r="AW1264" i="48"/>
  <c r="AV1264" i="48" a="1"/>
  <c r="AV1264" i="48" s="1"/>
  <c r="AT1264" i="48"/>
  <c r="AS1264" i="48" a="1"/>
  <c r="AS1264" i="48" s="1"/>
  <c r="AQ1264" i="48"/>
  <c r="AP1264" i="48" a="1"/>
  <c r="AP1264" i="48" s="1"/>
  <c r="AI1264" i="48" a="1"/>
  <c r="AI1264" i="48" s="1"/>
  <c r="AH1264" i="48"/>
  <c r="AG1264" i="48" a="1"/>
  <c r="AG1264" i="48" s="1"/>
  <c r="AF1264" i="48"/>
  <c r="AA1264" i="48" a="1"/>
  <c r="AA1264" i="48" s="1"/>
  <c r="AB1264" i="48" s="1"/>
  <c r="X1264" i="48" a="1"/>
  <c r="X1264" i="48" s="1"/>
  <c r="K1264" i="48"/>
  <c r="BI1263" i="48"/>
  <c r="BH1263" i="48" a="1"/>
  <c r="BH1263" i="48" s="1"/>
  <c r="BE1263" i="48"/>
  <c r="BC1263" i="48"/>
  <c r="AW1263" i="48"/>
  <c r="AV1263" i="48" a="1"/>
  <c r="AV1263" i="48" s="1"/>
  <c r="AT1263" i="48"/>
  <c r="AS1263" i="48" a="1"/>
  <c r="AS1263" i="48" s="1"/>
  <c r="AQ1263" i="48"/>
  <c r="AP1263" i="48" a="1"/>
  <c r="AP1263" i="48" s="1"/>
  <c r="AH1263" i="48"/>
  <c r="AF1263" i="48"/>
  <c r="AA1263" i="48" a="1"/>
  <c r="AA1263" i="48" s="1"/>
  <c r="AB1263" i="48" s="1"/>
  <c r="X1263" i="48" a="1"/>
  <c r="X1263" i="48" s="1"/>
  <c r="K1263" i="48"/>
  <c r="BI1262" i="48"/>
  <c r="BH1262" i="48" a="1"/>
  <c r="BH1262" i="48" s="1"/>
  <c r="BF1262" i="48" a="1"/>
  <c r="BF1262" i="48" s="1"/>
  <c r="BE1262" i="48"/>
  <c r="BD1262" i="48" a="1"/>
  <c r="BD1262" i="48" s="1"/>
  <c r="BC1262" i="48"/>
  <c r="AW1262" i="48"/>
  <c r="AV1262" i="48" a="1"/>
  <c r="AV1262" i="48" s="1"/>
  <c r="AT1262" i="48"/>
  <c r="AS1262" i="48" a="1"/>
  <c r="AS1262" i="48" s="1"/>
  <c r="AQ1262" i="48"/>
  <c r="AP1262" i="48" a="1"/>
  <c r="AP1262" i="48" s="1"/>
  <c r="AI1262" i="48" a="1"/>
  <c r="AI1262" i="48" s="1"/>
  <c r="AH1262" i="48"/>
  <c r="AG1262" i="48" a="1"/>
  <c r="AG1262" i="48" s="1"/>
  <c r="AF1262" i="48"/>
  <c r="AA1262" i="48" a="1"/>
  <c r="AA1262" i="48" s="1"/>
  <c r="AB1262" i="48" s="1"/>
  <c r="X1262" i="48" a="1"/>
  <c r="X1262" i="48" s="1"/>
  <c r="K1262" i="48"/>
  <c r="BI1261" i="48"/>
  <c r="BH1261" i="48" a="1"/>
  <c r="BH1261" i="48" s="1"/>
  <c r="BF1261" i="48" a="1"/>
  <c r="BF1261" i="48" s="1"/>
  <c r="BE1261" i="48"/>
  <c r="BD1261" i="48" a="1"/>
  <c r="BD1261" i="48" s="1"/>
  <c r="BC1261" i="48"/>
  <c r="AW1261" i="48"/>
  <c r="AV1261" i="48" a="1"/>
  <c r="AV1261" i="48" s="1"/>
  <c r="AT1261" i="48"/>
  <c r="AS1261" i="48" a="1"/>
  <c r="AS1261" i="48" s="1"/>
  <c r="AQ1261" i="48"/>
  <c r="AP1261" i="48" a="1"/>
  <c r="AP1261" i="48" s="1"/>
  <c r="AI1261" i="48" a="1"/>
  <c r="AI1261" i="48" s="1"/>
  <c r="AH1261" i="48"/>
  <c r="AG1261" i="48" a="1"/>
  <c r="AG1261" i="48" s="1"/>
  <c r="AF1261" i="48"/>
  <c r="AA1261" i="48" a="1"/>
  <c r="AA1261" i="48" s="1"/>
  <c r="AB1261" i="48" s="1"/>
  <c r="X1261" i="48" a="1"/>
  <c r="X1261" i="48" s="1"/>
  <c r="K1261" i="48"/>
  <c r="BI1260" i="48"/>
  <c r="BH1260" i="48" a="1"/>
  <c r="BH1260" i="48" s="1"/>
  <c r="BF1260" i="48" a="1"/>
  <c r="BF1260" i="48" s="1"/>
  <c r="BE1260" i="48"/>
  <c r="BD1260" i="48" a="1"/>
  <c r="BD1260" i="48" s="1"/>
  <c r="BC1260" i="48"/>
  <c r="AW1260" i="48"/>
  <c r="AV1260" i="48" a="1"/>
  <c r="AV1260" i="48" s="1"/>
  <c r="AT1260" i="48"/>
  <c r="AS1260" i="48" a="1"/>
  <c r="AS1260" i="48" s="1"/>
  <c r="AQ1260" i="48"/>
  <c r="AP1260" i="48" a="1"/>
  <c r="AP1260" i="48" s="1"/>
  <c r="AI1260" i="48" a="1"/>
  <c r="AI1260" i="48" s="1"/>
  <c r="AH1260" i="48"/>
  <c r="AG1260" i="48" a="1"/>
  <c r="AG1260" i="48" s="1"/>
  <c r="AF1260" i="48"/>
  <c r="AA1260" i="48" a="1"/>
  <c r="AA1260" i="48" s="1"/>
  <c r="AB1260" i="48" s="1"/>
  <c r="X1260" i="48" a="1"/>
  <c r="X1260" i="48" s="1"/>
  <c r="K1260" i="48"/>
  <c r="BI1259" i="48"/>
  <c r="BH1259" i="48" a="1"/>
  <c r="BH1259" i="48" s="1"/>
  <c r="BF1259" i="48" a="1"/>
  <c r="BF1259" i="48" s="1"/>
  <c r="BE1259" i="48"/>
  <c r="BD1259" i="48" a="1"/>
  <c r="BD1259" i="48" s="1"/>
  <c r="BC1259" i="48"/>
  <c r="AW1259" i="48"/>
  <c r="AV1259" i="48" a="1"/>
  <c r="AV1259" i="48" s="1"/>
  <c r="AT1259" i="48"/>
  <c r="AS1259" i="48" a="1"/>
  <c r="AS1259" i="48" s="1"/>
  <c r="AQ1259" i="48"/>
  <c r="AP1259" i="48" a="1"/>
  <c r="AP1259" i="48" s="1"/>
  <c r="AI1259" i="48" a="1"/>
  <c r="AI1259" i="48" s="1"/>
  <c r="AH1259" i="48"/>
  <c r="AG1259" i="48" a="1"/>
  <c r="AG1259" i="48" s="1"/>
  <c r="AF1259" i="48"/>
  <c r="AA1259" i="48" a="1"/>
  <c r="AA1259" i="48" s="1"/>
  <c r="AB1259" i="48" s="1"/>
  <c r="X1259" i="48" a="1"/>
  <c r="X1259" i="48" s="1"/>
  <c r="K1259" i="48"/>
  <c r="BI1258" i="48"/>
  <c r="BH1258" i="48" a="1"/>
  <c r="BH1258" i="48" s="1"/>
  <c r="BF1258" i="48" a="1"/>
  <c r="BF1258" i="48" s="1"/>
  <c r="BE1258" i="48"/>
  <c r="BD1258" i="48" a="1"/>
  <c r="BD1258" i="48" s="1"/>
  <c r="BC1258" i="48"/>
  <c r="AW1258" i="48"/>
  <c r="AV1258" i="48" a="1"/>
  <c r="AV1258" i="48" s="1"/>
  <c r="AT1258" i="48"/>
  <c r="AS1258" i="48" a="1"/>
  <c r="AS1258" i="48" s="1"/>
  <c r="AQ1258" i="48"/>
  <c r="AP1258" i="48" a="1"/>
  <c r="AP1258" i="48" s="1"/>
  <c r="AI1258" i="48" a="1"/>
  <c r="AI1258" i="48" s="1"/>
  <c r="AH1258" i="48"/>
  <c r="AG1258" i="48" a="1"/>
  <c r="AG1258" i="48" s="1"/>
  <c r="AF1258" i="48"/>
  <c r="AA1258" i="48" a="1"/>
  <c r="AA1258" i="48" s="1"/>
  <c r="X1258" i="48" a="1"/>
  <c r="X1258" i="48" s="1"/>
  <c r="K1258" i="48"/>
  <c r="BI1257" i="48"/>
  <c r="BH1257" i="48" a="1"/>
  <c r="BH1257" i="48" s="1"/>
  <c r="BF1257" i="48" a="1"/>
  <c r="BF1257" i="48" s="1"/>
  <c r="BE1257" i="48"/>
  <c r="BD1257" i="48" a="1"/>
  <c r="BD1257" i="48" s="1"/>
  <c r="BC1257" i="48"/>
  <c r="AW1257" i="48"/>
  <c r="AV1257" i="48" a="1"/>
  <c r="AV1257" i="48" s="1"/>
  <c r="AT1257" i="48"/>
  <c r="AS1257" i="48" a="1"/>
  <c r="AS1257" i="48" s="1"/>
  <c r="AQ1257" i="48"/>
  <c r="AP1257" i="48" a="1"/>
  <c r="AP1257" i="48" s="1"/>
  <c r="AI1257" i="48" a="1"/>
  <c r="AI1257" i="48" s="1"/>
  <c r="AH1257" i="48"/>
  <c r="AG1257" i="48" a="1"/>
  <c r="AG1257" i="48" s="1"/>
  <c r="AF1257" i="48"/>
  <c r="AA1257" i="48" a="1"/>
  <c r="AA1257" i="48" s="1"/>
  <c r="AB1257" i="48" s="1"/>
  <c r="X1257" i="48" a="1"/>
  <c r="X1257" i="48" s="1"/>
  <c r="K1257" i="48"/>
  <c r="BI1256" i="48"/>
  <c r="BH1256" i="48" a="1"/>
  <c r="BH1256" i="48" s="1"/>
  <c r="BF1256" i="48" a="1"/>
  <c r="BF1256" i="48" s="1"/>
  <c r="BE1256" i="48"/>
  <c r="BD1256" i="48" a="1"/>
  <c r="BD1256" i="48" s="1"/>
  <c r="BC1256" i="48"/>
  <c r="AW1256" i="48"/>
  <c r="AV1256" i="48" a="1"/>
  <c r="AV1256" i="48" s="1"/>
  <c r="AT1256" i="48"/>
  <c r="AS1256" i="48" a="1"/>
  <c r="AS1256" i="48" s="1"/>
  <c r="AQ1256" i="48"/>
  <c r="AP1256" i="48" a="1"/>
  <c r="AP1256" i="48" s="1"/>
  <c r="AI1256" i="48" a="1"/>
  <c r="AI1256" i="48" s="1"/>
  <c r="AH1256" i="48"/>
  <c r="AG1256" i="48" a="1"/>
  <c r="AG1256" i="48" s="1"/>
  <c r="AF1256" i="48"/>
  <c r="AA1256" i="48" a="1"/>
  <c r="AA1256" i="48" s="1"/>
  <c r="AB1256" i="48" s="1"/>
  <c r="X1256" i="48" a="1"/>
  <c r="X1256" i="48" s="1"/>
  <c r="K1256" i="48"/>
  <c r="BI1255" i="48"/>
  <c r="BH1255" i="48" a="1"/>
  <c r="BH1255" i="48" s="1"/>
  <c r="BF1255" i="48" a="1"/>
  <c r="BF1255" i="48" s="1"/>
  <c r="BE1255" i="48"/>
  <c r="BD1255" i="48" a="1"/>
  <c r="BD1255" i="48" s="1"/>
  <c r="BC1255" i="48"/>
  <c r="AW1255" i="48"/>
  <c r="AV1255" i="48" a="1"/>
  <c r="AV1255" i="48" s="1"/>
  <c r="AT1255" i="48"/>
  <c r="AS1255" i="48" a="1"/>
  <c r="AS1255" i="48" s="1"/>
  <c r="AQ1255" i="48"/>
  <c r="AP1255" i="48" a="1"/>
  <c r="AP1255" i="48" s="1"/>
  <c r="AI1255" i="48" a="1"/>
  <c r="AI1255" i="48" s="1"/>
  <c r="AH1255" i="48"/>
  <c r="AG1255" i="48" a="1"/>
  <c r="AG1255" i="48" s="1"/>
  <c r="AF1255" i="48"/>
  <c r="AA1255" i="48" a="1"/>
  <c r="AA1255" i="48" s="1"/>
  <c r="X1255" i="48" a="1"/>
  <c r="X1255" i="48" s="1"/>
  <c r="Y1255" i="48" s="1"/>
  <c r="K1255" i="48"/>
  <c r="BI1254" i="48"/>
  <c r="BH1254" i="48" a="1"/>
  <c r="BH1254" i="48" s="1"/>
  <c r="BF1254" i="48" a="1"/>
  <c r="BF1254" i="48" s="1"/>
  <c r="BE1254" i="48"/>
  <c r="BD1254" i="48" a="1"/>
  <c r="BD1254" i="48" s="1"/>
  <c r="BC1254" i="48"/>
  <c r="AW1254" i="48"/>
  <c r="AV1254" i="48" a="1"/>
  <c r="AV1254" i="48" s="1"/>
  <c r="AT1254" i="48"/>
  <c r="AS1254" i="48" a="1"/>
  <c r="AS1254" i="48" s="1"/>
  <c r="AQ1254" i="48"/>
  <c r="AP1254" i="48" a="1"/>
  <c r="AP1254" i="48" s="1"/>
  <c r="AI1254" i="48" a="1"/>
  <c r="AI1254" i="48" s="1"/>
  <c r="AH1254" i="48"/>
  <c r="AG1254" i="48" a="1"/>
  <c r="AG1254" i="48" s="1"/>
  <c r="AF1254" i="48"/>
  <c r="AA1254" i="48" a="1"/>
  <c r="AA1254" i="48" s="1"/>
  <c r="X1254" i="48" a="1"/>
  <c r="X1254" i="48" s="1"/>
  <c r="K1254" i="48"/>
  <c r="BI1253" i="48"/>
  <c r="BH1253" i="48" a="1"/>
  <c r="BH1253" i="48" s="1"/>
  <c r="BF1253" i="48" a="1"/>
  <c r="BF1253" i="48" s="1"/>
  <c r="BE1253" i="48"/>
  <c r="BD1253" i="48" a="1"/>
  <c r="BD1253" i="48" s="1"/>
  <c r="BC1253" i="48"/>
  <c r="AW1253" i="48"/>
  <c r="AV1253" i="48" a="1"/>
  <c r="AV1253" i="48" s="1"/>
  <c r="AT1253" i="48"/>
  <c r="AS1253" i="48" a="1"/>
  <c r="AS1253" i="48" s="1"/>
  <c r="AQ1253" i="48"/>
  <c r="AP1253" i="48" a="1"/>
  <c r="AP1253" i="48" s="1"/>
  <c r="AI1253" i="48" a="1"/>
  <c r="AI1253" i="48" s="1"/>
  <c r="AH1253" i="48"/>
  <c r="AG1253" i="48" a="1"/>
  <c r="AG1253" i="48" s="1"/>
  <c r="AF1253" i="48"/>
  <c r="AA1253" i="48" a="1"/>
  <c r="AA1253" i="48" s="1"/>
  <c r="AB1253" i="48" s="1"/>
  <c r="X1253" i="48" a="1"/>
  <c r="X1253" i="48" s="1"/>
  <c r="Y1253" i="48" s="1"/>
  <c r="K1253" i="48"/>
  <c r="BI1252" i="48"/>
  <c r="BH1252" i="48" a="1"/>
  <c r="BH1252" i="48" s="1"/>
  <c r="BF1252" i="48" a="1"/>
  <c r="BF1252" i="48" s="1"/>
  <c r="BE1252" i="48"/>
  <c r="BD1252" i="48" a="1"/>
  <c r="BD1252" i="48" s="1"/>
  <c r="BC1252" i="48"/>
  <c r="AW1252" i="48"/>
  <c r="AV1252" i="48" a="1"/>
  <c r="AV1252" i="48" s="1"/>
  <c r="AT1252" i="48"/>
  <c r="AS1252" i="48" a="1"/>
  <c r="AS1252" i="48" s="1"/>
  <c r="AQ1252" i="48"/>
  <c r="AP1252" i="48" a="1"/>
  <c r="AP1252" i="48" s="1"/>
  <c r="AI1252" i="48" a="1"/>
  <c r="AI1252" i="48" s="1"/>
  <c r="AH1252" i="48"/>
  <c r="AG1252" i="48" a="1"/>
  <c r="AG1252" i="48" s="1"/>
  <c r="AF1252" i="48"/>
  <c r="AA1252" i="48" a="1"/>
  <c r="AA1252" i="48" s="1"/>
  <c r="AB1252" i="48" s="1"/>
  <c r="X1252" i="48" a="1"/>
  <c r="X1252" i="48" s="1"/>
  <c r="K1252" i="48"/>
  <c r="BH1251" i="48" a="1"/>
  <c r="BH1251" i="48" s="1"/>
  <c r="BI1251" i="48" s="1"/>
  <c r="BF1251" i="48" a="1"/>
  <c r="BF1251" i="48" s="1"/>
  <c r="BE1251" i="48"/>
  <c r="BD1251" i="48" a="1"/>
  <c r="BD1251" i="48" s="1"/>
  <c r="BC1251" i="48"/>
  <c r="AV1251" i="48" a="1"/>
  <c r="AV1251" i="48" s="1"/>
  <c r="AS1251" i="48" a="1"/>
  <c r="AS1251" i="48" s="1"/>
  <c r="AT1251" i="48" s="1"/>
  <c r="AP1251" i="48" a="1"/>
  <c r="AP1251" i="48" s="1"/>
  <c r="AQ1251" i="48" s="1"/>
  <c r="AI1251" i="48" a="1"/>
  <c r="AI1251" i="48" s="1"/>
  <c r="AH1251" i="48"/>
  <c r="AG1251" i="48" a="1"/>
  <c r="AG1251" i="48" s="1"/>
  <c r="AF1251" i="48"/>
  <c r="AA1251" i="48" a="1"/>
  <c r="AA1251" i="48" s="1"/>
  <c r="AB1251" i="48" s="1"/>
  <c r="X1251" i="48" a="1"/>
  <c r="X1251" i="48" s="1"/>
  <c r="Y1251" i="48" s="1"/>
  <c r="K1251" i="48"/>
  <c r="BI1250" i="48"/>
  <c r="BH1250" i="48" a="1"/>
  <c r="BH1250" i="48" s="1"/>
  <c r="BF1250" i="48" a="1"/>
  <c r="BF1250" i="48" s="1"/>
  <c r="BE1250" i="48"/>
  <c r="BD1250" i="48" a="1"/>
  <c r="BD1250" i="48" s="1"/>
  <c r="BC1250" i="48"/>
  <c r="AW1250" i="48"/>
  <c r="AV1250" i="48" a="1"/>
  <c r="AV1250" i="48" s="1"/>
  <c r="AT1250" i="48"/>
  <c r="AS1250" i="48" a="1"/>
  <c r="AS1250" i="48" s="1"/>
  <c r="AQ1250" i="48"/>
  <c r="AP1250" i="48" a="1"/>
  <c r="AP1250" i="48" s="1"/>
  <c r="AI1250" i="48" a="1"/>
  <c r="AI1250" i="48" s="1"/>
  <c r="AH1250" i="48"/>
  <c r="AG1250" i="48" a="1"/>
  <c r="AG1250" i="48" s="1"/>
  <c r="AF1250" i="48"/>
  <c r="AA1250" i="48" a="1"/>
  <c r="AA1250" i="48" s="1"/>
  <c r="X1250" i="48" a="1"/>
  <c r="X1250" i="48" s="1"/>
  <c r="K1250" i="48"/>
  <c r="BI1249" i="48"/>
  <c r="BH1249" i="48" a="1"/>
  <c r="BH1249" i="48" s="1"/>
  <c r="BF1249" i="48" a="1"/>
  <c r="BF1249" i="48" s="1"/>
  <c r="BE1249" i="48"/>
  <c r="BD1249" i="48" a="1"/>
  <c r="BD1249" i="48" s="1"/>
  <c r="BC1249" i="48"/>
  <c r="AW1249" i="48"/>
  <c r="AV1249" i="48" a="1"/>
  <c r="AV1249" i="48" s="1"/>
  <c r="AT1249" i="48"/>
  <c r="AS1249" i="48" a="1"/>
  <c r="AS1249" i="48" s="1"/>
  <c r="AQ1249" i="48"/>
  <c r="AP1249" i="48" a="1"/>
  <c r="AP1249" i="48" s="1"/>
  <c r="AI1249" i="48" a="1"/>
  <c r="AI1249" i="48" s="1"/>
  <c r="AH1249" i="48"/>
  <c r="AG1249" i="48" a="1"/>
  <c r="AG1249" i="48" s="1"/>
  <c r="AF1249" i="48"/>
  <c r="AA1249" i="48" a="1"/>
  <c r="AA1249" i="48" s="1"/>
  <c r="AB1249" i="48" s="1"/>
  <c r="X1249" i="48" a="1"/>
  <c r="X1249" i="48" s="1"/>
  <c r="K1249" i="48"/>
  <c r="BI1248" i="48"/>
  <c r="BH1248" i="48" a="1"/>
  <c r="BH1248" i="48" s="1"/>
  <c r="BF1248" i="48" a="1"/>
  <c r="BF1248" i="48" s="1"/>
  <c r="BE1248" i="48"/>
  <c r="BD1248" i="48" a="1"/>
  <c r="BD1248" i="48" s="1"/>
  <c r="BC1248" i="48"/>
  <c r="AW1248" i="48"/>
  <c r="AV1248" i="48" a="1"/>
  <c r="AV1248" i="48" s="1"/>
  <c r="AT1248" i="48"/>
  <c r="AS1248" i="48" a="1"/>
  <c r="AS1248" i="48" s="1"/>
  <c r="AQ1248" i="48"/>
  <c r="AP1248" i="48" a="1"/>
  <c r="AP1248" i="48" s="1"/>
  <c r="AI1248" i="48" a="1"/>
  <c r="AI1248" i="48" s="1"/>
  <c r="AH1248" i="48"/>
  <c r="AG1248" i="48" a="1"/>
  <c r="AG1248" i="48" s="1"/>
  <c r="AF1248" i="48"/>
  <c r="AA1248" i="48" a="1"/>
  <c r="AA1248" i="48" s="1"/>
  <c r="AB1248" i="48" s="1"/>
  <c r="X1248" i="48" a="1"/>
  <c r="X1248" i="48" s="1"/>
  <c r="K1248" i="48"/>
  <c r="BI1247" i="48"/>
  <c r="BH1247" i="48" a="1"/>
  <c r="BH1247" i="48" s="1"/>
  <c r="BF1247" i="48" a="1"/>
  <c r="BF1247" i="48" s="1"/>
  <c r="BE1247" i="48"/>
  <c r="BD1247" i="48" a="1"/>
  <c r="BD1247" i="48" s="1"/>
  <c r="BC1247" i="48"/>
  <c r="AW1247" i="48"/>
  <c r="AV1247" i="48" a="1"/>
  <c r="AV1247" i="48" s="1"/>
  <c r="AT1247" i="48"/>
  <c r="AS1247" i="48" a="1"/>
  <c r="AS1247" i="48" s="1"/>
  <c r="AQ1247" i="48"/>
  <c r="AP1247" i="48" a="1"/>
  <c r="AP1247" i="48" s="1"/>
  <c r="AI1247" i="48" a="1"/>
  <c r="AI1247" i="48" s="1"/>
  <c r="AH1247" i="48"/>
  <c r="AG1247" i="48" a="1"/>
  <c r="AG1247" i="48" s="1"/>
  <c r="AF1247" i="48"/>
  <c r="AA1247" i="48" a="1"/>
  <c r="AA1247" i="48" s="1"/>
  <c r="AB1247" i="48" s="1"/>
  <c r="X1247" i="48" a="1"/>
  <c r="X1247" i="48" s="1"/>
  <c r="K1247" i="48"/>
  <c r="BH1246" i="48" a="1"/>
  <c r="BH1246" i="48" s="1"/>
  <c r="BI1246" i="48" s="1"/>
  <c r="BF1246" i="48" a="1"/>
  <c r="BF1246" i="48" s="1"/>
  <c r="BE1246" i="48"/>
  <c r="BD1246" i="48" a="1"/>
  <c r="BD1246" i="48" s="1"/>
  <c r="BC1246" i="48"/>
  <c r="AV1246" i="48" a="1"/>
  <c r="AV1246" i="48" s="1"/>
  <c r="AS1246" i="48" a="1"/>
  <c r="AS1246" i="48" s="1"/>
  <c r="AT1246" i="48" s="1"/>
  <c r="AP1246" i="48" a="1"/>
  <c r="AP1246" i="48" s="1"/>
  <c r="AQ1246" i="48" s="1"/>
  <c r="AI1246" i="48" a="1"/>
  <c r="AI1246" i="48" s="1"/>
  <c r="AH1246" i="48"/>
  <c r="AG1246" i="48" a="1"/>
  <c r="AG1246" i="48" s="1"/>
  <c r="AF1246" i="48"/>
  <c r="AA1246" i="48" a="1"/>
  <c r="AA1246" i="48" s="1"/>
  <c r="AB1246" i="48" s="1"/>
  <c r="X1246" i="48" a="1"/>
  <c r="X1246" i="48" s="1"/>
  <c r="K1246" i="48"/>
  <c r="BI1245" i="48"/>
  <c r="BH1245" i="48" a="1"/>
  <c r="BH1245" i="48" s="1"/>
  <c r="BF1245" i="48" a="1"/>
  <c r="BF1245" i="48" s="1"/>
  <c r="BE1245" i="48"/>
  <c r="BD1245" i="48" a="1"/>
  <c r="BD1245" i="48" s="1"/>
  <c r="BC1245" i="48"/>
  <c r="AW1245" i="48"/>
  <c r="AV1245" i="48" a="1"/>
  <c r="AV1245" i="48" s="1"/>
  <c r="AT1245" i="48"/>
  <c r="AS1245" i="48" a="1"/>
  <c r="AS1245" i="48" s="1"/>
  <c r="AQ1245" i="48"/>
  <c r="AP1245" i="48" a="1"/>
  <c r="AP1245" i="48" s="1"/>
  <c r="AI1245" i="48" a="1"/>
  <c r="AI1245" i="48" s="1"/>
  <c r="AH1245" i="48"/>
  <c r="AG1245" i="48" a="1"/>
  <c r="AG1245" i="48" s="1"/>
  <c r="AF1245" i="48"/>
  <c r="AA1245" i="48" a="1"/>
  <c r="AA1245" i="48" s="1"/>
  <c r="AB1245" i="48" s="1"/>
  <c r="X1245" i="48" a="1"/>
  <c r="X1245" i="48" s="1"/>
  <c r="Y1245" i="48" s="1"/>
  <c r="K1245" i="48"/>
  <c r="BI1244" i="48"/>
  <c r="BH1244" i="48" a="1"/>
  <c r="BH1244" i="48" s="1"/>
  <c r="BF1244" i="48" a="1"/>
  <c r="BF1244" i="48" s="1"/>
  <c r="BE1244" i="48"/>
  <c r="BD1244" i="48" a="1"/>
  <c r="BD1244" i="48" s="1"/>
  <c r="BC1244" i="48"/>
  <c r="AW1244" i="48"/>
  <c r="AV1244" i="48" a="1"/>
  <c r="AV1244" i="48" s="1"/>
  <c r="AT1244" i="48"/>
  <c r="AS1244" i="48" a="1"/>
  <c r="AS1244" i="48" s="1"/>
  <c r="AQ1244" i="48"/>
  <c r="AP1244" i="48" a="1"/>
  <c r="AP1244" i="48" s="1"/>
  <c r="AI1244" i="48" a="1"/>
  <c r="AI1244" i="48" s="1"/>
  <c r="AH1244" i="48"/>
  <c r="AG1244" i="48" a="1"/>
  <c r="AG1244" i="48" s="1"/>
  <c r="AF1244" i="48"/>
  <c r="AA1244" i="48" a="1"/>
  <c r="AA1244" i="48" s="1"/>
  <c r="AB1244" i="48" s="1"/>
  <c r="X1244" i="48" a="1"/>
  <c r="X1244" i="48" s="1"/>
  <c r="K1244" i="48"/>
  <c r="BH1243" i="48" a="1"/>
  <c r="BH1243" i="48" s="1"/>
  <c r="BI1243" i="48" s="1"/>
  <c r="BF1243" i="48" a="1"/>
  <c r="BF1243" i="48" s="1"/>
  <c r="BE1243" i="48"/>
  <c r="BD1243" i="48" a="1"/>
  <c r="BD1243" i="48" s="1"/>
  <c r="BC1243" i="48"/>
  <c r="AW1243" i="48"/>
  <c r="AV1243" i="48" a="1"/>
  <c r="AV1243" i="48" s="1"/>
  <c r="AT1243" i="48"/>
  <c r="AS1243" i="48" a="1"/>
  <c r="AS1243" i="48" s="1"/>
  <c r="AQ1243" i="48"/>
  <c r="AP1243" i="48" a="1"/>
  <c r="AP1243" i="48" s="1"/>
  <c r="AI1243" i="48" a="1"/>
  <c r="AI1243" i="48" s="1"/>
  <c r="AH1243" i="48"/>
  <c r="AG1243" i="48" a="1"/>
  <c r="AG1243" i="48" s="1"/>
  <c r="AF1243" i="48"/>
  <c r="AA1243" i="48" a="1"/>
  <c r="AA1243" i="48" s="1"/>
  <c r="AB1243" i="48" s="1"/>
  <c r="X1243" i="48" a="1"/>
  <c r="X1243" i="48" s="1"/>
  <c r="K1243" i="48"/>
  <c r="BH1242" i="48" a="1"/>
  <c r="BH1242" i="48" s="1"/>
  <c r="BI1242" i="48" s="1"/>
  <c r="BF1242" i="48" a="1"/>
  <c r="BF1242" i="48" s="1"/>
  <c r="BE1242" i="48"/>
  <c r="BD1242" i="48" a="1"/>
  <c r="BD1242" i="48" s="1"/>
  <c r="BC1242" i="48"/>
  <c r="AW1242" i="48"/>
  <c r="AV1242" i="48" a="1"/>
  <c r="AV1242" i="48" s="1"/>
  <c r="AT1242" i="48"/>
  <c r="AS1242" i="48" a="1"/>
  <c r="AS1242" i="48" s="1"/>
  <c r="AQ1242" i="48"/>
  <c r="AP1242" i="48" a="1"/>
  <c r="AP1242" i="48" s="1"/>
  <c r="AI1242" i="48" a="1"/>
  <c r="AI1242" i="48" s="1"/>
  <c r="AH1242" i="48"/>
  <c r="AG1242" i="48" a="1"/>
  <c r="AG1242" i="48" s="1"/>
  <c r="AF1242" i="48"/>
  <c r="AA1242" i="48" a="1"/>
  <c r="AA1242" i="48" s="1"/>
  <c r="AB1242" i="48" s="1"/>
  <c r="X1242" i="48" a="1"/>
  <c r="X1242" i="48" s="1"/>
  <c r="K1242" i="48"/>
  <c r="BH1241" i="48" a="1"/>
  <c r="BH1241" i="48" s="1"/>
  <c r="BI1241" i="48" s="1"/>
  <c r="BF1241" i="48" a="1"/>
  <c r="BF1241" i="48" s="1"/>
  <c r="BE1241" i="48"/>
  <c r="BD1241" i="48" a="1"/>
  <c r="BD1241" i="48" s="1"/>
  <c r="BC1241" i="48"/>
  <c r="AV1241" i="48" a="1"/>
  <c r="AV1241" i="48" s="1"/>
  <c r="AT1241" i="48"/>
  <c r="AS1241" i="48" a="1"/>
  <c r="AS1241" i="48" s="1"/>
  <c r="AQ1241" i="48"/>
  <c r="AP1241" i="48" a="1"/>
  <c r="AP1241" i="48" s="1"/>
  <c r="AI1241" i="48" a="1"/>
  <c r="AI1241" i="48" s="1"/>
  <c r="AH1241" i="48"/>
  <c r="AG1241" i="48" a="1"/>
  <c r="AG1241" i="48" s="1"/>
  <c r="AF1241" i="48"/>
  <c r="AA1241" i="48" a="1"/>
  <c r="AA1241" i="48" s="1"/>
  <c r="AB1241" i="48" s="1"/>
  <c r="X1241" i="48" a="1"/>
  <c r="X1241" i="48" s="1"/>
  <c r="K1241" i="48"/>
  <c r="BI635" i="48"/>
  <c r="BH635" i="48" a="1"/>
  <c r="BH635" i="48" s="1"/>
  <c r="BF635" i="48" a="1"/>
  <c r="BF635" i="48" s="1"/>
  <c r="BE635" i="48"/>
  <c r="BD635" i="48" a="1"/>
  <c r="BD635" i="48" s="1"/>
  <c r="BC635" i="48"/>
  <c r="AW635" i="48"/>
  <c r="AV635" i="48" a="1"/>
  <c r="AV635" i="48" s="1"/>
  <c r="AT635" i="48"/>
  <c r="AS635" i="48" a="1"/>
  <c r="AS635" i="48" s="1"/>
  <c r="AQ635" i="48"/>
  <c r="AP635" i="48" a="1"/>
  <c r="AP635" i="48" s="1"/>
  <c r="AI635" i="48" a="1"/>
  <c r="AI635" i="48" s="1"/>
  <c r="AH635" i="48"/>
  <c r="AG635" i="48" a="1"/>
  <c r="AG635" i="48" s="1"/>
  <c r="AF635" i="48"/>
  <c r="AA635" i="48" a="1"/>
  <c r="AA635" i="48" s="1"/>
  <c r="Z635" i="48" a="1"/>
  <c r="Z635" i="48" s="1"/>
  <c r="X635" i="48" a="1"/>
  <c r="X635" i="48" s="1"/>
  <c r="W635" i="48" a="1"/>
  <c r="W635" i="48" s="1"/>
  <c r="K635" i="48"/>
  <c r="BI634" i="48"/>
  <c r="BH634" i="48" a="1"/>
  <c r="BH634" i="48" s="1"/>
  <c r="BF634" i="48" a="1"/>
  <c r="BF634" i="48" s="1"/>
  <c r="BE634" i="48"/>
  <c r="BD634" i="48" a="1"/>
  <c r="BD634" i="48" s="1"/>
  <c r="BC634" i="48"/>
  <c r="AW634" i="48"/>
  <c r="AV634" i="48" a="1"/>
  <c r="AV634" i="48" s="1"/>
  <c r="AT634" i="48"/>
  <c r="AS634" i="48" a="1"/>
  <c r="AS634" i="48" s="1"/>
  <c r="AQ634" i="48"/>
  <c r="AP634" i="48" a="1"/>
  <c r="AP634" i="48" s="1"/>
  <c r="AI634" i="48" a="1"/>
  <c r="AI634" i="48" s="1"/>
  <c r="AH634" i="48"/>
  <c r="AG634" i="48" a="1"/>
  <c r="AG634" i="48" s="1"/>
  <c r="AF634" i="48"/>
  <c r="AA634" i="48" a="1"/>
  <c r="AA634" i="48" s="1"/>
  <c r="Z634" i="48" a="1"/>
  <c r="Z634" i="48" s="1"/>
  <c r="X634" i="48" a="1"/>
  <c r="X634" i="48" s="1"/>
  <c r="W634" i="48" a="1"/>
  <c r="W634" i="48" s="1"/>
  <c r="K634" i="48"/>
  <c r="BH1238" i="48" a="1"/>
  <c r="BH1238" i="48" s="1"/>
  <c r="BF1238" i="48" a="1"/>
  <c r="BF1238" i="48" s="1"/>
  <c r="BE1238" i="48"/>
  <c r="BD1238" i="48" a="1"/>
  <c r="BD1238" i="48" s="1"/>
  <c r="BC1238" i="48"/>
  <c r="AV1238" i="48" a="1"/>
  <c r="AV1238" i="48" s="1"/>
  <c r="AS1238" i="48" a="1"/>
  <c r="AS1238" i="48" s="1"/>
  <c r="AP1238" i="48" a="1"/>
  <c r="AP1238" i="48" s="1"/>
  <c r="AI1238" i="48" a="1"/>
  <c r="AI1238" i="48" s="1"/>
  <c r="AH1238" i="48"/>
  <c r="AG1238" i="48" a="1"/>
  <c r="AG1238" i="48" s="1"/>
  <c r="AF1238" i="48"/>
  <c r="AA1238" i="48" a="1"/>
  <c r="AA1238" i="48" s="1"/>
  <c r="AB1238" i="48" s="1"/>
  <c r="X1238" i="48" a="1"/>
  <c r="X1238" i="48" s="1"/>
  <c r="K1238" i="48"/>
  <c r="BH1237" i="48" a="1"/>
  <c r="BH1237" i="48" s="1"/>
  <c r="BF1237" i="48" a="1"/>
  <c r="BF1237" i="48" s="1"/>
  <c r="BE1237" i="48"/>
  <c r="BD1237" i="48" a="1"/>
  <c r="BD1237" i="48" s="1"/>
  <c r="BC1237" i="48"/>
  <c r="AV1237" i="48" a="1"/>
  <c r="AV1237" i="48" s="1"/>
  <c r="AS1237" i="48" a="1"/>
  <c r="AS1237" i="48" s="1"/>
  <c r="AP1237" i="48" a="1"/>
  <c r="AP1237" i="48" s="1"/>
  <c r="AI1237" i="48" a="1"/>
  <c r="AI1237" i="48" s="1"/>
  <c r="AH1237" i="48"/>
  <c r="AG1237" i="48" a="1"/>
  <c r="AG1237" i="48" s="1"/>
  <c r="AF1237" i="48"/>
  <c r="AA1237" i="48" a="1"/>
  <c r="AA1237" i="48" s="1"/>
  <c r="AB1237" i="48" s="1"/>
  <c r="X1237" i="48" a="1"/>
  <c r="X1237" i="48" s="1"/>
  <c r="K1237" i="48"/>
  <c r="BH1236" i="48" a="1"/>
  <c r="BH1236" i="48" s="1"/>
  <c r="BF1236" i="48" a="1"/>
  <c r="BF1236" i="48" s="1"/>
  <c r="BE1236" i="48"/>
  <c r="BD1236" i="48" a="1"/>
  <c r="BD1236" i="48" s="1"/>
  <c r="BC1236" i="48"/>
  <c r="AV1236" i="48" a="1"/>
  <c r="AV1236" i="48" s="1"/>
  <c r="AS1236" i="48" a="1"/>
  <c r="AS1236" i="48" s="1"/>
  <c r="AP1236" i="48" a="1"/>
  <c r="AP1236" i="48" s="1"/>
  <c r="AI1236" i="48" a="1"/>
  <c r="AI1236" i="48" s="1"/>
  <c r="AH1236" i="48"/>
  <c r="AG1236" i="48" a="1"/>
  <c r="AG1236" i="48" s="1"/>
  <c r="AF1236" i="48"/>
  <c r="AA1236" i="48" a="1"/>
  <c r="AA1236" i="48" s="1"/>
  <c r="AB1236" i="48" s="1"/>
  <c r="X1236" i="48" a="1"/>
  <c r="X1236" i="48" s="1"/>
  <c r="K1236" i="48"/>
  <c r="BH1235" i="48" a="1"/>
  <c r="BH1235" i="48" s="1"/>
  <c r="BF1235" i="48" a="1"/>
  <c r="BF1235" i="48" s="1"/>
  <c r="BE1235" i="48"/>
  <c r="BD1235" i="48" a="1"/>
  <c r="BD1235" i="48" s="1"/>
  <c r="BC1235" i="48"/>
  <c r="AV1235" i="48" a="1"/>
  <c r="AV1235" i="48" s="1"/>
  <c r="AW1235" i="48" s="1"/>
  <c r="AS1235" i="48" a="1"/>
  <c r="AS1235" i="48" s="1"/>
  <c r="AT1235" i="48" s="1"/>
  <c r="AP1235" i="48" a="1"/>
  <c r="AP1235" i="48" s="1"/>
  <c r="AQ1235" i="48" s="1"/>
  <c r="AI1235" i="48" a="1"/>
  <c r="AI1235" i="48" s="1"/>
  <c r="AH1235" i="48"/>
  <c r="AG1235" i="48" a="1"/>
  <c r="AG1235" i="48" s="1"/>
  <c r="AF1235" i="48"/>
  <c r="AA1235" i="48" a="1"/>
  <c r="AA1235" i="48" s="1"/>
  <c r="AB1235" i="48" s="1"/>
  <c r="X1235" i="48" a="1"/>
  <c r="X1235" i="48" s="1"/>
  <c r="K1235" i="48"/>
  <c r="BH1234" i="48" a="1"/>
  <c r="BH1234" i="48" s="1"/>
  <c r="BF1234" i="48" a="1"/>
  <c r="BF1234" i="48" s="1"/>
  <c r="BE1234" i="48"/>
  <c r="BD1234" i="48" a="1"/>
  <c r="BD1234" i="48" s="1"/>
  <c r="BC1234" i="48"/>
  <c r="AV1234" i="48" a="1"/>
  <c r="AV1234" i="48" s="1"/>
  <c r="AW1234" i="48" s="1"/>
  <c r="AS1234" i="48" a="1"/>
  <c r="AS1234" i="48" s="1"/>
  <c r="AT1234" i="48" s="1"/>
  <c r="AP1234" i="48" a="1"/>
  <c r="AP1234" i="48" s="1"/>
  <c r="AQ1234" i="48" s="1"/>
  <c r="AI1234" i="48" a="1"/>
  <c r="AI1234" i="48" s="1"/>
  <c r="AH1234" i="48"/>
  <c r="AG1234" i="48" a="1"/>
  <c r="AG1234" i="48" s="1"/>
  <c r="AF1234" i="48"/>
  <c r="AA1234" i="48" a="1"/>
  <c r="AA1234" i="48" s="1"/>
  <c r="AB1234" i="48" s="1"/>
  <c r="X1234" i="48" a="1"/>
  <c r="X1234" i="48" s="1"/>
  <c r="K1234" i="48"/>
  <c r="BH1233" i="48" a="1"/>
  <c r="BH1233" i="48" s="1"/>
  <c r="BF1233" i="48" a="1"/>
  <c r="BF1233" i="48" s="1"/>
  <c r="BE1233" i="48"/>
  <c r="BD1233" i="48" a="1"/>
  <c r="BD1233" i="48" s="1"/>
  <c r="BC1233" i="48"/>
  <c r="AW1233" i="48"/>
  <c r="AV1233" i="48" a="1"/>
  <c r="AV1233" i="48" s="1"/>
  <c r="AT1233" i="48"/>
  <c r="AS1233" i="48" a="1"/>
  <c r="AS1233" i="48" s="1"/>
  <c r="AQ1233" i="48"/>
  <c r="AP1233" i="48" a="1"/>
  <c r="AP1233" i="48" s="1"/>
  <c r="AI1233" i="48" a="1"/>
  <c r="AI1233" i="48" s="1"/>
  <c r="AH1233" i="48"/>
  <c r="AG1233" i="48" a="1"/>
  <c r="AG1233" i="48" s="1"/>
  <c r="AF1233" i="48"/>
  <c r="AA1233" i="48" a="1"/>
  <c r="AA1233" i="48" s="1"/>
  <c r="AB1233" i="48" s="1"/>
  <c r="X1233" i="48" a="1"/>
  <c r="X1233" i="48" s="1"/>
  <c r="K1233" i="48"/>
  <c r="BH1232" i="48" a="1"/>
  <c r="BH1232" i="48" s="1"/>
  <c r="BF1232" i="48" a="1"/>
  <c r="BF1232" i="48" s="1"/>
  <c r="BE1232" i="48"/>
  <c r="BD1232" i="48" a="1"/>
  <c r="BD1232" i="48" s="1"/>
  <c r="BC1232" i="48"/>
  <c r="AV1232" i="48" a="1"/>
  <c r="AV1232" i="48" s="1"/>
  <c r="AW1232" i="48" s="1"/>
  <c r="AS1232" i="48" a="1"/>
  <c r="AS1232" i="48" s="1"/>
  <c r="AT1232" i="48" s="1"/>
  <c r="AP1232" i="48" a="1"/>
  <c r="AP1232" i="48" s="1"/>
  <c r="AQ1232" i="48" s="1"/>
  <c r="AI1232" i="48" a="1"/>
  <c r="AI1232" i="48" s="1"/>
  <c r="AH1232" i="48"/>
  <c r="AG1232" i="48" a="1"/>
  <c r="AG1232" i="48" s="1"/>
  <c r="AF1232" i="48"/>
  <c r="AA1232" i="48" a="1"/>
  <c r="AA1232" i="48" s="1"/>
  <c r="AB1232" i="48" s="1"/>
  <c r="X1232" i="48" a="1"/>
  <c r="X1232" i="48" s="1"/>
  <c r="K1232" i="48"/>
  <c r="BH1231" i="48" a="1"/>
  <c r="BH1231" i="48" s="1"/>
  <c r="BF1231" i="48" a="1"/>
  <c r="BF1231" i="48" s="1"/>
  <c r="BE1231" i="48"/>
  <c r="BD1231" i="48" a="1"/>
  <c r="BD1231" i="48" s="1"/>
  <c r="BC1231" i="48"/>
  <c r="AV1231" i="48" a="1"/>
  <c r="AV1231" i="48" s="1"/>
  <c r="AW1231" i="48" s="1"/>
  <c r="AS1231" i="48" a="1"/>
  <c r="AS1231" i="48" s="1"/>
  <c r="AT1231" i="48" s="1"/>
  <c r="AP1231" i="48" a="1"/>
  <c r="AP1231" i="48" s="1"/>
  <c r="AQ1231" i="48" s="1"/>
  <c r="AI1231" i="48" a="1"/>
  <c r="AI1231" i="48" s="1"/>
  <c r="AH1231" i="48"/>
  <c r="AG1231" i="48" a="1"/>
  <c r="AG1231" i="48" s="1"/>
  <c r="AF1231" i="48"/>
  <c r="AA1231" i="48" a="1"/>
  <c r="AA1231" i="48" s="1"/>
  <c r="AB1231" i="48" s="1"/>
  <c r="X1231" i="48" a="1"/>
  <c r="X1231" i="48" s="1"/>
  <c r="K1231" i="48"/>
  <c r="BH1230" i="48" a="1"/>
  <c r="BH1230" i="48" s="1"/>
  <c r="BI1230" i="48" s="1"/>
  <c r="BF1230" i="48" a="1"/>
  <c r="BF1230" i="48" s="1"/>
  <c r="BE1230" i="48"/>
  <c r="BD1230" i="48" a="1"/>
  <c r="BD1230" i="48" s="1"/>
  <c r="BC1230" i="48"/>
  <c r="AV1230" i="48" a="1"/>
  <c r="AV1230" i="48" s="1"/>
  <c r="AW1230" i="48" s="1"/>
  <c r="AS1230" i="48" a="1"/>
  <c r="AS1230" i="48" s="1"/>
  <c r="AT1230" i="48" s="1"/>
  <c r="AP1230" i="48" a="1"/>
  <c r="AP1230" i="48" s="1"/>
  <c r="AQ1230" i="48" s="1"/>
  <c r="AI1230" i="48" a="1"/>
  <c r="AI1230" i="48" s="1"/>
  <c r="AH1230" i="48"/>
  <c r="AG1230" i="48" a="1"/>
  <c r="AG1230" i="48" s="1"/>
  <c r="AF1230" i="48"/>
  <c r="AA1230" i="48" a="1"/>
  <c r="AA1230" i="48" s="1"/>
  <c r="AB1230" i="48" s="1"/>
  <c r="X1230" i="48" a="1"/>
  <c r="X1230" i="48" s="1"/>
  <c r="K1230" i="48"/>
  <c r="BH1229" i="48" a="1"/>
  <c r="BH1229" i="48" s="1"/>
  <c r="BF1229" i="48" a="1"/>
  <c r="BF1229" i="48" s="1"/>
  <c r="BE1229" i="48"/>
  <c r="BD1229" i="48" a="1"/>
  <c r="BD1229" i="48" s="1"/>
  <c r="BC1229" i="48"/>
  <c r="AV1229" i="48" a="1"/>
  <c r="AV1229" i="48" s="1"/>
  <c r="AW1229" i="48" s="1"/>
  <c r="AS1229" i="48" a="1"/>
  <c r="AS1229" i="48" s="1"/>
  <c r="AT1229" i="48" s="1"/>
  <c r="AP1229" i="48" a="1"/>
  <c r="AP1229" i="48" s="1"/>
  <c r="AQ1229" i="48" s="1"/>
  <c r="AI1229" i="48" a="1"/>
  <c r="AI1229" i="48" s="1"/>
  <c r="AH1229" i="48"/>
  <c r="AG1229" i="48" a="1"/>
  <c r="AG1229" i="48" s="1"/>
  <c r="AF1229" i="48"/>
  <c r="AA1229" i="48" a="1"/>
  <c r="AA1229" i="48" s="1"/>
  <c r="AB1229" i="48" s="1"/>
  <c r="X1229" i="48" a="1"/>
  <c r="X1229" i="48" s="1"/>
  <c r="K1229" i="48"/>
  <c r="BH1228" i="48" a="1"/>
  <c r="BH1228" i="48" s="1"/>
  <c r="BF1228" i="48" a="1"/>
  <c r="BF1228" i="48" s="1"/>
  <c r="BE1228" i="48"/>
  <c r="BD1228" i="48" a="1"/>
  <c r="BD1228" i="48" s="1"/>
  <c r="BC1228" i="48"/>
  <c r="AW1228" i="48"/>
  <c r="AV1228" i="48" a="1"/>
  <c r="AV1228" i="48" s="1"/>
  <c r="AT1228" i="48"/>
  <c r="AS1228" i="48" a="1"/>
  <c r="AS1228" i="48" s="1"/>
  <c r="AQ1228" i="48"/>
  <c r="AP1228" i="48" a="1"/>
  <c r="AP1228" i="48" s="1"/>
  <c r="AI1228" i="48" a="1"/>
  <c r="AI1228" i="48" s="1"/>
  <c r="AH1228" i="48"/>
  <c r="AG1228" i="48" a="1"/>
  <c r="AG1228" i="48" s="1"/>
  <c r="AF1228" i="48"/>
  <c r="AA1228" i="48" a="1"/>
  <c r="AA1228" i="48" s="1"/>
  <c r="AB1228" i="48" s="1"/>
  <c r="X1228" i="48" a="1"/>
  <c r="X1228" i="48" s="1"/>
  <c r="K1228" i="48"/>
  <c r="BH1227" i="48" a="1"/>
  <c r="BH1227" i="48" s="1"/>
  <c r="BI1227" i="48" s="1"/>
  <c r="BF1227" i="48" a="1"/>
  <c r="BF1227" i="48" s="1"/>
  <c r="BE1227" i="48"/>
  <c r="BD1227" i="48" a="1"/>
  <c r="BD1227" i="48" s="1"/>
  <c r="BC1227" i="48"/>
  <c r="AV1227" i="48" a="1"/>
  <c r="AV1227" i="48" s="1"/>
  <c r="AW1227" i="48" s="1"/>
  <c r="AS1227" i="48" a="1"/>
  <c r="AS1227" i="48" s="1"/>
  <c r="AT1227" i="48" s="1"/>
  <c r="AP1227" i="48" a="1"/>
  <c r="AP1227" i="48" s="1"/>
  <c r="AQ1227" i="48" s="1"/>
  <c r="AI1227" i="48" a="1"/>
  <c r="AI1227" i="48" s="1"/>
  <c r="AH1227" i="48"/>
  <c r="AG1227" i="48" a="1"/>
  <c r="AG1227" i="48" s="1"/>
  <c r="AF1227" i="48"/>
  <c r="AA1227" i="48" a="1"/>
  <c r="AA1227" i="48" s="1"/>
  <c r="AB1227" i="48" s="1"/>
  <c r="X1227" i="48" a="1"/>
  <c r="X1227" i="48" s="1"/>
  <c r="K1227" i="48"/>
  <c r="BH1226" i="48" a="1"/>
  <c r="BH1226" i="48" s="1"/>
  <c r="BI1226" i="48" s="1"/>
  <c r="BF1226" i="48" a="1"/>
  <c r="BF1226" i="48" s="1"/>
  <c r="BE1226" i="48"/>
  <c r="BD1226" i="48" a="1"/>
  <c r="BD1226" i="48" s="1"/>
  <c r="BC1226" i="48"/>
  <c r="AV1226" i="48" a="1"/>
  <c r="AV1226" i="48" s="1"/>
  <c r="AW1226" i="48" s="1"/>
  <c r="AS1226" i="48" a="1"/>
  <c r="AS1226" i="48" s="1"/>
  <c r="AT1226" i="48" s="1"/>
  <c r="AP1226" i="48" a="1"/>
  <c r="AP1226" i="48" s="1"/>
  <c r="AQ1226" i="48" s="1"/>
  <c r="AI1226" i="48" a="1"/>
  <c r="AI1226" i="48" s="1"/>
  <c r="AH1226" i="48"/>
  <c r="AG1226" i="48" a="1"/>
  <c r="AG1226" i="48" s="1"/>
  <c r="AF1226" i="48"/>
  <c r="AA1226" i="48" a="1"/>
  <c r="AA1226" i="48" s="1"/>
  <c r="AB1226" i="48" s="1"/>
  <c r="X1226" i="48" a="1"/>
  <c r="X1226" i="48" s="1"/>
  <c r="K1226" i="48"/>
  <c r="BH633" i="48" a="1"/>
  <c r="BH633" i="48" s="1"/>
  <c r="BI633" i="48" s="1"/>
  <c r="BF633" i="48" a="1"/>
  <c r="BF633" i="48" s="1"/>
  <c r="BE633" i="48"/>
  <c r="BD633" i="48" a="1"/>
  <c r="BD633" i="48" s="1"/>
  <c r="BC633" i="48"/>
  <c r="AV633" i="48" a="1"/>
  <c r="AV633" i="48" s="1"/>
  <c r="AW633" i="48" s="1"/>
  <c r="AS633" i="48" a="1"/>
  <c r="AS633" i="48" s="1"/>
  <c r="AT633" i="48" s="1"/>
  <c r="AP633" i="48" a="1"/>
  <c r="AP633" i="48" s="1"/>
  <c r="AQ633" i="48" s="1"/>
  <c r="AI633" i="48" a="1"/>
  <c r="AI633" i="48" s="1"/>
  <c r="AH633" i="48"/>
  <c r="AG633" i="48" a="1"/>
  <c r="AG633" i="48" s="1"/>
  <c r="AF633" i="48"/>
  <c r="AA633" i="48" a="1"/>
  <c r="AA633" i="48" s="1"/>
  <c r="AB633" i="48" s="1"/>
  <c r="X633" i="48" a="1"/>
  <c r="X633" i="48" s="1"/>
  <c r="K633" i="48"/>
  <c r="BH632" i="48" a="1"/>
  <c r="BH632" i="48" s="1"/>
  <c r="BI632" i="48" s="1"/>
  <c r="BF632" i="48" a="1"/>
  <c r="BF632" i="48" s="1"/>
  <c r="BE632" i="48"/>
  <c r="BD632" i="48" a="1"/>
  <c r="BD632" i="48" s="1"/>
  <c r="BC632" i="48"/>
  <c r="AV632" i="48" a="1"/>
  <c r="AV632" i="48" s="1"/>
  <c r="AW632" i="48" s="1"/>
  <c r="AS632" i="48" a="1"/>
  <c r="AS632" i="48" s="1"/>
  <c r="AT632" i="48" s="1"/>
  <c r="AP632" i="48" a="1"/>
  <c r="AP632" i="48" s="1"/>
  <c r="AQ632" i="48" s="1"/>
  <c r="AI632" i="48" a="1"/>
  <c r="AI632" i="48" s="1"/>
  <c r="AH632" i="48"/>
  <c r="AG632" i="48" a="1"/>
  <c r="AG632" i="48" s="1"/>
  <c r="AF632" i="48"/>
  <c r="AA632" i="48" a="1"/>
  <c r="AA632" i="48" s="1"/>
  <c r="AB632" i="48" s="1"/>
  <c r="X632" i="48" a="1"/>
  <c r="X632" i="48" s="1"/>
  <c r="K632" i="48"/>
  <c r="BH631" i="48" a="1"/>
  <c r="BH631" i="48" s="1"/>
  <c r="BI631" i="48" s="1"/>
  <c r="BF631" i="48" a="1"/>
  <c r="BF631" i="48" s="1"/>
  <c r="BE631" i="48"/>
  <c r="BD631" i="48" a="1"/>
  <c r="BD631" i="48" s="1"/>
  <c r="BC631" i="48"/>
  <c r="AV631" i="48" a="1"/>
  <c r="AV631" i="48" s="1"/>
  <c r="AW631" i="48" s="1"/>
  <c r="AS631" i="48" a="1"/>
  <c r="AS631" i="48" s="1"/>
  <c r="AT631" i="48" s="1"/>
  <c r="AP631" i="48" a="1"/>
  <c r="AP631" i="48" s="1"/>
  <c r="AQ631" i="48" s="1"/>
  <c r="AI631" i="48" a="1"/>
  <c r="AI631" i="48" s="1"/>
  <c r="AH631" i="48"/>
  <c r="AG631" i="48" a="1"/>
  <c r="AG631" i="48" s="1"/>
  <c r="AF631" i="48"/>
  <c r="AA631" i="48" a="1"/>
  <c r="AA631" i="48" s="1"/>
  <c r="AB631" i="48" s="1"/>
  <c r="X631" i="48" a="1"/>
  <c r="X631" i="48" s="1"/>
  <c r="K631" i="48"/>
  <c r="BH630" i="48" a="1"/>
  <c r="BH630" i="48" s="1"/>
  <c r="BI630" i="48" s="1"/>
  <c r="BF630" i="48" a="1"/>
  <c r="BF630" i="48" s="1"/>
  <c r="BE630" i="48"/>
  <c r="BD630" i="48" a="1"/>
  <c r="BD630" i="48" s="1"/>
  <c r="BC630" i="48"/>
  <c r="AV630" i="48" a="1"/>
  <c r="AV630" i="48" s="1"/>
  <c r="AW630" i="48" s="1"/>
  <c r="AS630" i="48" a="1"/>
  <c r="AS630" i="48" s="1"/>
  <c r="AT630" i="48" s="1"/>
  <c r="AP630" i="48" a="1"/>
  <c r="AP630" i="48" s="1"/>
  <c r="AQ630" i="48" s="1"/>
  <c r="AI630" i="48" a="1"/>
  <c r="AI630" i="48" s="1"/>
  <c r="AH630" i="48"/>
  <c r="AG630" i="48" a="1"/>
  <c r="AG630" i="48" s="1"/>
  <c r="AF630" i="48"/>
  <c r="AA630" i="48" a="1"/>
  <c r="AA630" i="48" s="1"/>
  <c r="X630" i="48" a="1"/>
  <c r="X630" i="48" s="1"/>
  <c r="K630" i="48"/>
  <c r="BH629" i="48" a="1"/>
  <c r="BH629" i="48" s="1"/>
  <c r="BI629" i="48" s="1"/>
  <c r="BF629" i="48" a="1"/>
  <c r="BF629" i="48" s="1"/>
  <c r="BE629" i="48"/>
  <c r="BD629" i="48" a="1"/>
  <c r="BD629" i="48" s="1"/>
  <c r="BC629" i="48"/>
  <c r="AV629" i="48" a="1"/>
  <c r="AV629" i="48" s="1"/>
  <c r="AW629" i="48" s="1"/>
  <c r="AS629" i="48" a="1"/>
  <c r="AS629" i="48" s="1"/>
  <c r="AT629" i="48" s="1"/>
  <c r="AP629" i="48" a="1"/>
  <c r="AP629" i="48" s="1"/>
  <c r="AQ629" i="48" s="1"/>
  <c r="AI629" i="48" a="1"/>
  <c r="AI629" i="48" s="1"/>
  <c r="AH629" i="48"/>
  <c r="AG629" i="48" a="1"/>
  <c r="AG629" i="48" s="1"/>
  <c r="AF629" i="48"/>
  <c r="AA629" i="48" a="1"/>
  <c r="AA629" i="48" s="1"/>
  <c r="AB629" i="48" s="1"/>
  <c r="X629" i="48" a="1"/>
  <c r="X629" i="48" s="1"/>
  <c r="K629" i="48"/>
  <c r="BH628" i="48" a="1"/>
  <c r="BH628" i="48" s="1"/>
  <c r="BI628" i="48" s="1"/>
  <c r="BF628" i="48" a="1"/>
  <c r="BF628" i="48" s="1"/>
  <c r="BE628" i="48"/>
  <c r="BD628" i="48" a="1"/>
  <c r="BD628" i="48" s="1"/>
  <c r="BC628" i="48"/>
  <c r="AV628" i="48" a="1"/>
  <c r="AV628" i="48" s="1"/>
  <c r="AW628" i="48" s="1"/>
  <c r="AS628" i="48" a="1"/>
  <c r="AS628" i="48" s="1"/>
  <c r="AT628" i="48" s="1"/>
  <c r="AP628" i="48" a="1"/>
  <c r="AP628" i="48" s="1"/>
  <c r="AQ628" i="48" s="1"/>
  <c r="AI628" i="48" a="1"/>
  <c r="AI628" i="48" s="1"/>
  <c r="AH628" i="48"/>
  <c r="AG628" i="48" a="1"/>
  <c r="AG628" i="48" s="1"/>
  <c r="AF628" i="48"/>
  <c r="AA628" i="48" a="1"/>
  <c r="AA628" i="48" s="1"/>
  <c r="AB628" i="48" s="1"/>
  <c r="X628" i="48" a="1"/>
  <c r="X628" i="48" s="1"/>
  <c r="K628" i="48"/>
  <c r="BH627" i="48" a="1"/>
  <c r="BH627" i="48" s="1"/>
  <c r="BI627" i="48" s="1"/>
  <c r="BF627" i="48" a="1"/>
  <c r="BF627" i="48" s="1"/>
  <c r="BE627" i="48"/>
  <c r="BD627" i="48" a="1"/>
  <c r="BD627" i="48" s="1"/>
  <c r="BC627" i="48"/>
  <c r="AV627" i="48" a="1"/>
  <c r="AV627" i="48" s="1"/>
  <c r="AW627" i="48" s="1"/>
  <c r="AS627" i="48" a="1"/>
  <c r="AS627" i="48" s="1"/>
  <c r="AT627" i="48" s="1"/>
  <c r="AP627" i="48" a="1"/>
  <c r="AP627" i="48" s="1"/>
  <c r="AQ627" i="48" s="1"/>
  <c r="AI627" i="48" a="1"/>
  <c r="AI627" i="48" s="1"/>
  <c r="AH627" i="48"/>
  <c r="AG627" i="48" a="1"/>
  <c r="AG627" i="48" s="1"/>
  <c r="AF627" i="48"/>
  <c r="AA627" i="48" a="1"/>
  <c r="AA627" i="48" s="1"/>
  <c r="X627" i="48" a="1"/>
  <c r="X627" i="48" s="1"/>
  <c r="K627" i="48"/>
  <c r="BH626" i="48" a="1"/>
  <c r="BH626" i="48" s="1"/>
  <c r="BI626" i="48" s="1"/>
  <c r="BF626" i="48" a="1"/>
  <c r="BF626" i="48" s="1"/>
  <c r="BE626" i="48"/>
  <c r="BD626" i="48" a="1"/>
  <c r="BD626" i="48" s="1"/>
  <c r="BC626" i="48"/>
  <c r="AV626" i="48" a="1"/>
  <c r="AV626" i="48" s="1"/>
  <c r="AW626" i="48" s="1"/>
  <c r="AS626" i="48" a="1"/>
  <c r="AS626" i="48" s="1"/>
  <c r="AT626" i="48" s="1"/>
  <c r="AP626" i="48" a="1"/>
  <c r="AP626" i="48" s="1"/>
  <c r="AQ626" i="48" s="1"/>
  <c r="AI626" i="48" a="1"/>
  <c r="AI626" i="48" s="1"/>
  <c r="AH626" i="48"/>
  <c r="AG626" i="48" a="1"/>
  <c r="AG626" i="48" s="1"/>
  <c r="AF626" i="48"/>
  <c r="AA626" i="48" a="1"/>
  <c r="AA626" i="48" s="1"/>
  <c r="AB626" i="48" s="1"/>
  <c r="X626" i="48" a="1"/>
  <c r="X626" i="48" s="1"/>
  <c r="K626" i="48"/>
  <c r="BH625" i="48" a="1"/>
  <c r="BH625" i="48" s="1"/>
  <c r="BI625" i="48" s="1"/>
  <c r="BF625" i="48" a="1"/>
  <c r="BF625" i="48" s="1"/>
  <c r="BE625" i="48"/>
  <c r="BD625" i="48" a="1"/>
  <c r="BD625" i="48" s="1"/>
  <c r="BC625" i="48"/>
  <c r="AV625" i="48" a="1"/>
  <c r="AV625" i="48" s="1"/>
  <c r="AW625" i="48" s="1"/>
  <c r="AS625" i="48" a="1"/>
  <c r="AS625" i="48" s="1"/>
  <c r="AT625" i="48" s="1"/>
  <c r="AP625" i="48" a="1"/>
  <c r="AP625" i="48" s="1"/>
  <c r="AQ625" i="48" s="1"/>
  <c r="AI625" i="48" a="1"/>
  <c r="AI625" i="48" s="1"/>
  <c r="AH625" i="48"/>
  <c r="AG625" i="48" a="1"/>
  <c r="AG625" i="48" s="1"/>
  <c r="AF625" i="48"/>
  <c r="AA625" i="48" a="1"/>
  <c r="AA625" i="48" s="1"/>
  <c r="AB625" i="48" s="1"/>
  <c r="X625" i="48" a="1"/>
  <c r="X625" i="48" s="1"/>
  <c r="K625" i="48"/>
  <c r="BH624" i="48" a="1"/>
  <c r="BH624" i="48" s="1"/>
  <c r="BI624" i="48" s="1"/>
  <c r="BF624" i="48" a="1"/>
  <c r="BF624" i="48" s="1"/>
  <c r="BE624" i="48"/>
  <c r="BD624" i="48" a="1"/>
  <c r="BD624" i="48" s="1"/>
  <c r="BC624" i="48"/>
  <c r="AV624" i="48" a="1"/>
  <c r="AV624" i="48" s="1"/>
  <c r="AW624" i="48" s="1"/>
  <c r="AS624" i="48" a="1"/>
  <c r="AS624" i="48" s="1"/>
  <c r="AT624" i="48" s="1"/>
  <c r="AP624" i="48" a="1"/>
  <c r="AP624" i="48" s="1"/>
  <c r="AQ624" i="48" s="1"/>
  <c r="AI624" i="48" a="1"/>
  <c r="AI624" i="48" s="1"/>
  <c r="AH624" i="48"/>
  <c r="AG624" i="48" a="1"/>
  <c r="AG624" i="48" s="1"/>
  <c r="AF624" i="48"/>
  <c r="AA624" i="48" a="1"/>
  <c r="AA624" i="48" s="1"/>
  <c r="AB624" i="48" s="1"/>
  <c r="X624" i="48" a="1"/>
  <c r="X624" i="48" s="1"/>
  <c r="Y624" i="48" s="1"/>
  <c r="K624" i="48"/>
  <c r="BH623" i="48" a="1"/>
  <c r="BH623" i="48" s="1"/>
  <c r="BI623" i="48" s="1"/>
  <c r="BF623" i="48" a="1"/>
  <c r="BF623" i="48" s="1"/>
  <c r="BE623" i="48"/>
  <c r="BD623" i="48" a="1"/>
  <c r="BD623" i="48" s="1"/>
  <c r="BC623" i="48"/>
  <c r="AV623" i="48" a="1"/>
  <c r="AV623" i="48" s="1"/>
  <c r="AW623" i="48" s="1"/>
  <c r="AS623" i="48" a="1"/>
  <c r="AS623" i="48" s="1"/>
  <c r="AP623" i="48" a="1"/>
  <c r="AP623" i="48" s="1"/>
  <c r="AI623" i="48" a="1"/>
  <c r="AI623" i="48" s="1"/>
  <c r="AH623" i="48"/>
  <c r="AG623" i="48" a="1"/>
  <c r="AG623" i="48" s="1"/>
  <c r="AF623" i="48"/>
  <c r="AA623" i="48" a="1"/>
  <c r="AA623" i="48" s="1"/>
  <c r="AB623" i="48" s="1"/>
  <c r="X623" i="48" a="1"/>
  <c r="X623" i="48" s="1"/>
  <c r="K623" i="48"/>
  <c r="BH622" i="48" a="1"/>
  <c r="BH622" i="48" s="1"/>
  <c r="BI622" i="48" s="1"/>
  <c r="BF622" i="48" a="1"/>
  <c r="BF622" i="48" s="1"/>
  <c r="BE622" i="48"/>
  <c r="BD622" i="48" a="1"/>
  <c r="BD622" i="48" s="1"/>
  <c r="BC622" i="48"/>
  <c r="AV622" i="48" a="1"/>
  <c r="AV622" i="48" s="1"/>
  <c r="AW622" i="48" s="1"/>
  <c r="AS622" i="48" a="1"/>
  <c r="AS622" i="48" s="1"/>
  <c r="AP622" i="48" a="1"/>
  <c r="AP622" i="48" s="1"/>
  <c r="AI622" i="48" a="1"/>
  <c r="AI622" i="48" s="1"/>
  <c r="AH622" i="48"/>
  <c r="AG622" i="48" a="1"/>
  <c r="AG622" i="48" s="1"/>
  <c r="AF622" i="48"/>
  <c r="AA622" i="48" a="1"/>
  <c r="AA622" i="48" s="1"/>
  <c r="AB622" i="48" s="1"/>
  <c r="X622" i="48" a="1"/>
  <c r="X622" i="48" s="1"/>
  <c r="Y622" i="48" s="1"/>
  <c r="K622" i="48"/>
  <c r="BH621" i="48" a="1"/>
  <c r="BH621" i="48" s="1"/>
  <c r="BI621" i="48" s="1"/>
  <c r="BF621" i="48" a="1"/>
  <c r="BF621" i="48" s="1"/>
  <c r="BE621" i="48"/>
  <c r="BD621" i="48" a="1"/>
  <c r="BD621" i="48" s="1"/>
  <c r="BC621" i="48"/>
  <c r="AV621" i="48" a="1"/>
  <c r="AV621" i="48" s="1"/>
  <c r="AW621" i="48" s="1"/>
  <c r="AS621" i="48" a="1"/>
  <c r="AS621" i="48" s="1"/>
  <c r="AP621" i="48" a="1"/>
  <c r="AP621" i="48" s="1"/>
  <c r="AI621" i="48" a="1"/>
  <c r="AI621" i="48" s="1"/>
  <c r="AH621" i="48"/>
  <c r="AG621" i="48" a="1"/>
  <c r="AG621" i="48" s="1"/>
  <c r="AF621" i="48"/>
  <c r="AA621" i="48" a="1"/>
  <c r="AA621" i="48" s="1"/>
  <c r="AB621" i="48" s="1"/>
  <c r="X621" i="48" a="1"/>
  <c r="X621" i="48" s="1"/>
  <c r="K621" i="48"/>
  <c r="BH620" i="48" a="1"/>
  <c r="BH620" i="48" s="1"/>
  <c r="BI620" i="48" s="1"/>
  <c r="BF620" i="48" a="1"/>
  <c r="BF620" i="48" s="1"/>
  <c r="BE620" i="48"/>
  <c r="BD620" i="48" a="1"/>
  <c r="BD620" i="48" s="1"/>
  <c r="BC620" i="48"/>
  <c r="AV620" i="48" a="1"/>
  <c r="AV620" i="48" s="1"/>
  <c r="AW620" i="48" s="1"/>
  <c r="AS620" i="48" a="1"/>
  <c r="AS620" i="48" s="1"/>
  <c r="AP620" i="48" a="1"/>
  <c r="AP620" i="48" s="1"/>
  <c r="AI620" i="48" a="1"/>
  <c r="AI620" i="48" s="1"/>
  <c r="AH620" i="48"/>
  <c r="AG620" i="48" a="1"/>
  <c r="AG620" i="48" s="1"/>
  <c r="AF620" i="48"/>
  <c r="AA620" i="48" a="1"/>
  <c r="AA620" i="48" s="1"/>
  <c r="AB620" i="48" s="1"/>
  <c r="X620" i="48" a="1"/>
  <c r="X620" i="48" s="1"/>
  <c r="K620" i="48"/>
  <c r="BH619" i="48" a="1"/>
  <c r="BH619" i="48" s="1"/>
  <c r="BI619" i="48" s="1"/>
  <c r="BF619" i="48" a="1"/>
  <c r="BF619" i="48" s="1"/>
  <c r="BE619" i="48"/>
  <c r="BD619" i="48" a="1"/>
  <c r="BD619" i="48" s="1"/>
  <c r="BC619" i="48"/>
  <c r="AV619" i="48" a="1"/>
  <c r="AV619" i="48" s="1"/>
  <c r="AW619" i="48" s="1"/>
  <c r="AS619" i="48" a="1"/>
  <c r="AS619" i="48" s="1"/>
  <c r="AP619" i="48" a="1"/>
  <c r="AP619" i="48" s="1"/>
  <c r="AI619" i="48" a="1"/>
  <c r="AI619" i="48" s="1"/>
  <c r="AH619" i="48"/>
  <c r="AG619" i="48" a="1"/>
  <c r="AG619" i="48" s="1"/>
  <c r="AF619" i="48"/>
  <c r="AA619" i="48" a="1"/>
  <c r="AA619" i="48" s="1"/>
  <c r="AB619" i="48" s="1"/>
  <c r="X619" i="48" a="1"/>
  <c r="X619" i="48" s="1"/>
  <c r="Y619" i="48" s="1"/>
  <c r="K619" i="48"/>
  <c r="BH618" i="48" a="1"/>
  <c r="BH618" i="48" s="1"/>
  <c r="BI618" i="48" s="1"/>
  <c r="BF618" i="48" a="1"/>
  <c r="BF618" i="48" s="1"/>
  <c r="BE618" i="48"/>
  <c r="BD618" i="48" a="1"/>
  <c r="BD618" i="48" s="1"/>
  <c r="BC618" i="48"/>
  <c r="AV618" i="48" a="1"/>
  <c r="AV618" i="48" s="1"/>
  <c r="AW618" i="48" s="1"/>
  <c r="AS618" i="48" a="1"/>
  <c r="AS618" i="48" s="1"/>
  <c r="AP618" i="48" a="1"/>
  <c r="AP618" i="48" s="1"/>
  <c r="AI618" i="48" a="1"/>
  <c r="AI618" i="48" s="1"/>
  <c r="AH618" i="48"/>
  <c r="AG618" i="48" a="1"/>
  <c r="AG618" i="48" s="1"/>
  <c r="AF618" i="48"/>
  <c r="AA618" i="48" a="1"/>
  <c r="AA618" i="48" s="1"/>
  <c r="AB618" i="48" s="1"/>
  <c r="X618" i="48" a="1"/>
  <c r="X618" i="48" s="1"/>
  <c r="K618" i="48"/>
  <c r="BH617" i="48" a="1"/>
  <c r="BH617" i="48" s="1"/>
  <c r="BI617" i="48" s="1"/>
  <c r="BF617" i="48" a="1"/>
  <c r="BF617" i="48" s="1"/>
  <c r="BE617" i="48"/>
  <c r="BD617" i="48" a="1"/>
  <c r="BD617" i="48" s="1"/>
  <c r="BC617" i="48"/>
  <c r="AV617" i="48" a="1"/>
  <c r="AV617" i="48" s="1"/>
  <c r="AW617" i="48" s="1"/>
  <c r="AS617" i="48" a="1"/>
  <c r="AS617" i="48" s="1"/>
  <c r="AP617" i="48" a="1"/>
  <c r="AP617" i="48" s="1"/>
  <c r="AI617" i="48" a="1"/>
  <c r="AI617" i="48" s="1"/>
  <c r="AH617" i="48"/>
  <c r="AG617" i="48" a="1"/>
  <c r="AG617" i="48" s="1"/>
  <c r="AF617" i="48"/>
  <c r="AA617" i="48" a="1"/>
  <c r="AA617" i="48" s="1"/>
  <c r="AB617" i="48" s="1"/>
  <c r="X617" i="48" a="1"/>
  <c r="X617" i="48" s="1"/>
  <c r="K617" i="48"/>
  <c r="BH616" i="48" a="1"/>
  <c r="BH616" i="48" s="1"/>
  <c r="BI616" i="48" s="1"/>
  <c r="BF616" i="48" a="1"/>
  <c r="BF616" i="48" s="1"/>
  <c r="BE616" i="48"/>
  <c r="BD616" i="48" a="1"/>
  <c r="BD616" i="48" s="1"/>
  <c r="BC616" i="48"/>
  <c r="AV616" i="48" a="1"/>
  <c r="AV616" i="48" s="1"/>
  <c r="AW616" i="48" s="1"/>
  <c r="AS616" i="48" a="1"/>
  <c r="AS616" i="48" s="1"/>
  <c r="AP616" i="48" a="1"/>
  <c r="AP616" i="48" s="1"/>
  <c r="AI616" i="48" a="1"/>
  <c r="AI616" i="48" s="1"/>
  <c r="AH616" i="48"/>
  <c r="AG616" i="48" a="1"/>
  <c r="AG616" i="48" s="1"/>
  <c r="AF616" i="48"/>
  <c r="AA616" i="48" a="1"/>
  <c r="AA616" i="48" s="1"/>
  <c r="AB616" i="48" s="1"/>
  <c r="X616" i="48" a="1"/>
  <c r="X616" i="48" s="1"/>
  <c r="Y616" i="48" s="1"/>
  <c r="K616" i="48"/>
  <c r="BH1207" i="48" a="1"/>
  <c r="BH1207" i="48" s="1"/>
  <c r="BF1207" i="48" a="1"/>
  <c r="BF1207" i="48" s="1"/>
  <c r="BE1207" i="48"/>
  <c r="BD1207" i="48" a="1"/>
  <c r="BD1207" i="48" s="1"/>
  <c r="BC1207" i="48"/>
  <c r="AV1207" i="48" a="1"/>
  <c r="AV1207" i="48" s="1"/>
  <c r="AW1207" i="48" s="1"/>
  <c r="AS1207" i="48" a="1"/>
  <c r="AS1207" i="48" s="1"/>
  <c r="AQ1207" i="48"/>
  <c r="AP1207" i="48" a="1"/>
  <c r="AP1207" i="48" s="1"/>
  <c r="AI1207" i="48" a="1"/>
  <c r="AI1207" i="48" s="1"/>
  <c r="AH1207" i="48"/>
  <c r="AG1207" i="48" a="1"/>
  <c r="AG1207" i="48" s="1"/>
  <c r="AF1207" i="48"/>
  <c r="AA1207" i="48" a="1"/>
  <c r="AA1207" i="48" s="1"/>
  <c r="AB1207" i="48" s="1"/>
  <c r="X1207" i="48" a="1"/>
  <c r="X1207" i="48" s="1"/>
  <c r="K1207" i="48"/>
  <c r="BH1206" i="48" a="1"/>
  <c r="BH1206" i="48" s="1"/>
  <c r="BI1206" i="48" s="1"/>
  <c r="BE1206" i="48"/>
  <c r="BC1206" i="48"/>
  <c r="AV1206" i="48" a="1"/>
  <c r="AV1206" i="48" s="1"/>
  <c r="AW1206" i="48" s="1"/>
  <c r="AS1206" i="48" a="1"/>
  <c r="AS1206" i="48" s="1"/>
  <c r="AT1206" i="48" s="1"/>
  <c r="AP1206" i="48" a="1"/>
  <c r="AP1206" i="48" s="1"/>
  <c r="AQ1206" i="48" s="1"/>
  <c r="AH1206" i="48"/>
  <c r="AF1206" i="48"/>
  <c r="AA1206" i="48" a="1"/>
  <c r="AA1206" i="48" s="1"/>
  <c r="AB1206" i="48" s="1"/>
  <c r="X1206" i="48" a="1"/>
  <c r="X1206" i="48" s="1"/>
  <c r="K1206" i="48"/>
  <c r="BI1205" i="48"/>
  <c r="BH1205" i="48" a="1"/>
  <c r="BH1205" i="48" s="1"/>
  <c r="BF1205" i="48" a="1"/>
  <c r="BF1205" i="48" s="1"/>
  <c r="BE1205" i="48"/>
  <c r="BD1205" i="48" a="1"/>
  <c r="BD1205" i="48" s="1"/>
  <c r="BC1205" i="48"/>
  <c r="AW1205" i="48"/>
  <c r="AV1205" i="48" a="1"/>
  <c r="AV1205" i="48" s="1"/>
  <c r="AT1205" i="48"/>
  <c r="AS1205" i="48" a="1"/>
  <c r="AS1205" i="48" s="1"/>
  <c r="AQ1205" i="48"/>
  <c r="AP1205" i="48" a="1"/>
  <c r="AP1205" i="48" s="1"/>
  <c r="AI1205" i="48" a="1"/>
  <c r="AI1205" i="48" s="1"/>
  <c r="AH1205" i="48"/>
  <c r="AG1205" i="48" a="1"/>
  <c r="AG1205" i="48" s="1"/>
  <c r="AF1205" i="48"/>
  <c r="AA1205" i="48" a="1"/>
  <c r="AA1205" i="48" s="1"/>
  <c r="AB1205" i="48" s="1"/>
  <c r="X1205" i="48" a="1"/>
  <c r="X1205" i="48" s="1"/>
  <c r="K1205" i="48"/>
  <c r="BI1204" i="48"/>
  <c r="BH1204" i="48" a="1"/>
  <c r="BH1204" i="48" s="1"/>
  <c r="BF1204" i="48" a="1"/>
  <c r="BF1204" i="48" s="1"/>
  <c r="BE1204" i="48"/>
  <c r="BD1204" i="48" a="1"/>
  <c r="BD1204" i="48" s="1"/>
  <c r="BC1204" i="48"/>
  <c r="AW1204" i="48"/>
  <c r="AV1204" i="48" a="1"/>
  <c r="AV1204" i="48" s="1"/>
  <c r="AT1204" i="48"/>
  <c r="AS1204" i="48" a="1"/>
  <c r="AS1204" i="48" s="1"/>
  <c r="AQ1204" i="48"/>
  <c r="AP1204" i="48" a="1"/>
  <c r="AP1204" i="48" s="1"/>
  <c r="AI1204" i="48" a="1"/>
  <c r="AI1204" i="48" s="1"/>
  <c r="AH1204" i="48"/>
  <c r="AG1204" i="48" a="1"/>
  <c r="AG1204" i="48" s="1"/>
  <c r="AF1204" i="48"/>
  <c r="AA1204" i="48" a="1"/>
  <c r="AA1204" i="48" s="1"/>
  <c r="AB1204" i="48" s="1"/>
  <c r="X1204" i="48" a="1"/>
  <c r="X1204" i="48" s="1"/>
  <c r="K1204" i="48"/>
  <c r="BI1203" i="48"/>
  <c r="BH1203" i="48" a="1"/>
  <c r="BH1203" i="48" s="1"/>
  <c r="BF1203" i="48" a="1"/>
  <c r="BF1203" i="48" s="1"/>
  <c r="BE1203" i="48"/>
  <c r="BD1203" i="48" a="1"/>
  <c r="BD1203" i="48" s="1"/>
  <c r="BC1203" i="48"/>
  <c r="AW1203" i="48"/>
  <c r="AV1203" i="48" a="1"/>
  <c r="AV1203" i="48" s="1"/>
  <c r="AT1203" i="48"/>
  <c r="AS1203" i="48" a="1"/>
  <c r="AS1203" i="48" s="1"/>
  <c r="AQ1203" i="48"/>
  <c r="AP1203" i="48" a="1"/>
  <c r="AP1203" i="48" s="1"/>
  <c r="AI1203" i="48" a="1"/>
  <c r="AI1203" i="48" s="1"/>
  <c r="AH1203" i="48"/>
  <c r="AG1203" i="48" a="1"/>
  <c r="AG1203" i="48" s="1"/>
  <c r="AF1203" i="48"/>
  <c r="AA1203" i="48" a="1"/>
  <c r="AA1203" i="48" s="1"/>
  <c r="AB1203" i="48" s="1"/>
  <c r="X1203" i="48" a="1"/>
  <c r="X1203" i="48" s="1"/>
  <c r="K1203" i="48"/>
  <c r="BH614" i="48" a="1"/>
  <c r="BH614" i="48" s="1"/>
  <c r="BI614" i="48" s="1"/>
  <c r="BF614" i="48" a="1"/>
  <c r="BF614" i="48" s="1"/>
  <c r="BE614" i="48"/>
  <c r="BD614" i="48" a="1"/>
  <c r="BD614" i="48" s="1"/>
  <c r="BC614" i="48"/>
  <c r="AV614" i="48" a="1"/>
  <c r="AV614" i="48" s="1"/>
  <c r="AW614" i="48" s="1"/>
  <c r="AS614" i="48" a="1"/>
  <c r="AS614" i="48" s="1"/>
  <c r="AT614" i="48" s="1"/>
  <c r="AP614" i="48" a="1"/>
  <c r="AP614" i="48" s="1"/>
  <c r="AQ614" i="48" s="1"/>
  <c r="AI614" i="48" a="1"/>
  <c r="AI614" i="48" s="1"/>
  <c r="AH614" i="48"/>
  <c r="AG614" i="48" a="1"/>
  <c r="AG614" i="48" s="1"/>
  <c r="AF614" i="48"/>
  <c r="AA614" i="48" a="1"/>
  <c r="AA614" i="48" s="1"/>
  <c r="Z614" i="48" a="1"/>
  <c r="Z614" i="48" s="1"/>
  <c r="X614" i="48" a="1"/>
  <c r="X614" i="48" s="1"/>
  <c r="W614" i="48" a="1"/>
  <c r="W614" i="48" s="1"/>
  <c r="K614" i="48"/>
  <c r="BH613" i="48" a="1"/>
  <c r="BH613" i="48" s="1"/>
  <c r="BI613" i="48" s="1"/>
  <c r="BF613" i="48" a="1"/>
  <c r="BF613" i="48" s="1"/>
  <c r="BE613" i="48"/>
  <c r="BD613" i="48" a="1"/>
  <c r="BD613" i="48" s="1"/>
  <c r="BC613" i="48"/>
  <c r="AV613" i="48" a="1"/>
  <c r="AV613" i="48" s="1"/>
  <c r="AW613" i="48" s="1"/>
  <c r="AS613" i="48" a="1"/>
  <c r="AS613" i="48" s="1"/>
  <c r="AT613" i="48" s="1"/>
  <c r="AP613" i="48" a="1"/>
  <c r="AP613" i="48" s="1"/>
  <c r="AQ613" i="48" s="1"/>
  <c r="AI613" i="48" a="1"/>
  <c r="AI613" i="48" s="1"/>
  <c r="AH613" i="48"/>
  <c r="AG613" i="48" a="1"/>
  <c r="AG613" i="48" s="1"/>
  <c r="AF613" i="48"/>
  <c r="AA613" i="48" a="1"/>
  <c r="AA613" i="48" s="1"/>
  <c r="Z613" i="48" a="1"/>
  <c r="Z613" i="48" s="1"/>
  <c r="X613" i="48" a="1"/>
  <c r="X613" i="48" s="1"/>
  <c r="W613" i="48" a="1"/>
  <c r="W613" i="48" s="1"/>
  <c r="K613" i="48"/>
  <c r="BH612" i="48" a="1"/>
  <c r="BH612" i="48" s="1"/>
  <c r="BI612" i="48" s="1"/>
  <c r="BE612" i="48"/>
  <c r="BC612" i="48"/>
  <c r="AV612" i="48" a="1"/>
  <c r="AV612" i="48" s="1"/>
  <c r="AW612" i="48" s="1"/>
  <c r="AS612" i="48" a="1"/>
  <c r="AS612" i="48" s="1"/>
  <c r="AP612" i="48" a="1"/>
  <c r="AP612" i="48" s="1"/>
  <c r="AH612" i="48"/>
  <c r="AF612" i="48"/>
  <c r="AA612" i="48" a="1"/>
  <c r="AA612" i="48" s="1"/>
  <c r="Z612" i="48" a="1"/>
  <c r="Z612" i="48" s="1"/>
  <c r="X612" i="48" a="1"/>
  <c r="X612" i="48" s="1"/>
  <c r="W612" i="48" a="1"/>
  <c r="W612" i="48" s="1"/>
  <c r="K612" i="48"/>
  <c r="BH611" i="48" a="1"/>
  <c r="BH611" i="48" s="1"/>
  <c r="BI611" i="48" s="1"/>
  <c r="BF611" i="48" a="1"/>
  <c r="BF611" i="48" s="1"/>
  <c r="BE611" i="48"/>
  <c r="BD611" i="48" a="1"/>
  <c r="BD611" i="48" s="1"/>
  <c r="BC611" i="48"/>
  <c r="AV611" i="48" a="1"/>
  <c r="AV611" i="48" s="1"/>
  <c r="AW611" i="48" s="1"/>
  <c r="AS611" i="48" a="1"/>
  <c r="AS611" i="48" s="1"/>
  <c r="AP611" i="48" a="1"/>
  <c r="AP611" i="48" s="1"/>
  <c r="AI611" i="48" a="1"/>
  <c r="AI611" i="48" s="1"/>
  <c r="AH611" i="48"/>
  <c r="AG611" i="48" a="1"/>
  <c r="AG611" i="48" s="1"/>
  <c r="AF611" i="48"/>
  <c r="AA611" i="48" a="1"/>
  <c r="AA611" i="48" s="1"/>
  <c r="Z611" i="48" a="1"/>
  <c r="Z611" i="48" s="1"/>
  <c r="X611" i="48" a="1"/>
  <c r="X611" i="48" s="1"/>
  <c r="W611" i="48" a="1"/>
  <c r="W611" i="48" s="1"/>
  <c r="K611" i="48"/>
  <c r="BH610" i="48" a="1"/>
  <c r="BH610" i="48" s="1"/>
  <c r="BI610" i="48" s="1"/>
  <c r="BE610" i="48"/>
  <c r="BC610" i="48"/>
  <c r="AV610" i="48" a="1"/>
  <c r="AV610" i="48" s="1"/>
  <c r="AW610" i="48" s="1"/>
  <c r="AS610" i="48" a="1"/>
  <c r="AS610" i="48" s="1"/>
  <c r="AT610" i="48" s="1"/>
  <c r="AP610" i="48" a="1"/>
  <c r="AP610" i="48" s="1"/>
  <c r="AQ610" i="48" s="1"/>
  <c r="AH610" i="48"/>
  <c r="AF610" i="48"/>
  <c r="AA610" i="48" a="1"/>
  <c r="AA610" i="48" s="1"/>
  <c r="Z610" i="48" a="1"/>
  <c r="Z610" i="48" s="1"/>
  <c r="X610" i="48" a="1"/>
  <c r="X610" i="48" s="1"/>
  <c r="W610" i="48" a="1"/>
  <c r="W610" i="48" s="1"/>
  <c r="K610" i="48"/>
  <c r="BH609" i="48" a="1"/>
  <c r="BH609" i="48" s="1"/>
  <c r="BI609" i="48" s="1"/>
  <c r="BF609" i="48" a="1"/>
  <c r="BF609" i="48" s="1"/>
  <c r="BE609" i="48"/>
  <c r="BD609" i="48" a="1"/>
  <c r="BD609" i="48" s="1"/>
  <c r="BC609" i="48"/>
  <c r="AV609" i="48" a="1"/>
  <c r="AV609" i="48" s="1"/>
  <c r="AW609" i="48" s="1"/>
  <c r="AS609" i="48" a="1"/>
  <c r="AS609" i="48" s="1"/>
  <c r="AT609" i="48" s="1"/>
  <c r="AP609" i="48" a="1"/>
  <c r="AP609" i="48" s="1"/>
  <c r="AQ609" i="48" s="1"/>
  <c r="AI609" i="48" a="1"/>
  <c r="AI609" i="48" s="1"/>
  <c r="AH609" i="48"/>
  <c r="AG609" i="48" a="1"/>
  <c r="AG609" i="48" s="1"/>
  <c r="AF609" i="48"/>
  <c r="AA609" i="48" a="1"/>
  <c r="AA609" i="48" s="1"/>
  <c r="Z609" i="48" a="1"/>
  <c r="Z609" i="48" s="1"/>
  <c r="X609" i="48" a="1"/>
  <c r="X609" i="48" s="1"/>
  <c r="W609" i="48" a="1"/>
  <c r="W609" i="48" s="1"/>
  <c r="K609" i="48"/>
  <c r="BH608" i="48" a="1"/>
  <c r="BH608" i="48" s="1"/>
  <c r="BI608" i="48" s="1"/>
  <c r="BE608" i="48"/>
  <c r="BC608" i="48"/>
  <c r="AV608" i="48" a="1"/>
  <c r="AV608" i="48" s="1"/>
  <c r="AW608" i="48" s="1"/>
  <c r="AS608" i="48" a="1"/>
  <c r="AS608" i="48" s="1"/>
  <c r="AT608" i="48" s="1"/>
  <c r="AP608" i="48" a="1"/>
  <c r="AP608" i="48" s="1"/>
  <c r="AQ608" i="48" s="1"/>
  <c r="AH608" i="48"/>
  <c r="AF608" i="48"/>
  <c r="AA608" i="48" a="1"/>
  <c r="AA608" i="48" s="1"/>
  <c r="Z608" i="48" a="1"/>
  <c r="Z608" i="48" s="1"/>
  <c r="X608" i="48" a="1"/>
  <c r="X608" i="48" s="1"/>
  <c r="W608" i="48" a="1"/>
  <c r="W608" i="48" s="1"/>
  <c r="K608" i="48"/>
  <c r="BH607" i="48" a="1"/>
  <c r="BH607" i="48" s="1"/>
  <c r="BI607" i="48" s="1"/>
  <c r="BF607" i="48" a="1"/>
  <c r="BF607" i="48" s="1"/>
  <c r="BE607" i="48"/>
  <c r="BD607" i="48" a="1"/>
  <c r="BD607" i="48" s="1"/>
  <c r="BC607" i="48"/>
  <c r="AV607" i="48" a="1"/>
  <c r="AV607" i="48" s="1"/>
  <c r="AW607" i="48" s="1"/>
  <c r="AS607" i="48" a="1"/>
  <c r="AS607" i="48" s="1"/>
  <c r="AT607" i="48" s="1"/>
  <c r="AP607" i="48" a="1"/>
  <c r="AP607" i="48" s="1"/>
  <c r="AQ607" i="48" s="1"/>
  <c r="AI607" i="48" a="1"/>
  <c r="AI607" i="48" s="1"/>
  <c r="AH607" i="48"/>
  <c r="AG607" i="48" a="1"/>
  <c r="AG607" i="48" s="1"/>
  <c r="AF607" i="48"/>
  <c r="AA607" i="48" a="1"/>
  <c r="AA607" i="48" s="1"/>
  <c r="Z607" i="48" a="1"/>
  <c r="Z607" i="48" s="1"/>
  <c r="X607" i="48" a="1"/>
  <c r="X607" i="48" s="1"/>
  <c r="W607" i="48" a="1"/>
  <c r="W607" i="48" s="1"/>
  <c r="K607" i="48"/>
  <c r="BH606" i="48" a="1"/>
  <c r="BH606" i="48" s="1"/>
  <c r="BI606" i="48" s="1"/>
  <c r="BE606" i="48"/>
  <c r="BC606" i="48"/>
  <c r="AV606" i="48" a="1"/>
  <c r="AV606" i="48" s="1"/>
  <c r="AW606" i="48" s="1"/>
  <c r="AS606" i="48" a="1"/>
  <c r="AS606" i="48" s="1"/>
  <c r="AT606" i="48" s="1"/>
  <c r="AP606" i="48" a="1"/>
  <c r="AP606" i="48" s="1"/>
  <c r="AQ606" i="48" s="1"/>
  <c r="AH606" i="48"/>
  <c r="AF606" i="48"/>
  <c r="AA606" i="48" a="1"/>
  <c r="AA606" i="48" s="1"/>
  <c r="Z606" i="48" a="1"/>
  <c r="Z606" i="48" s="1"/>
  <c r="X606" i="48" a="1"/>
  <c r="X606" i="48" s="1"/>
  <c r="W606" i="48" a="1"/>
  <c r="W606" i="48" s="1"/>
  <c r="K606" i="48"/>
  <c r="BH605" i="48" a="1"/>
  <c r="BH605" i="48" s="1"/>
  <c r="BI605" i="48" s="1"/>
  <c r="BF605" i="48" a="1"/>
  <c r="BF605" i="48" s="1"/>
  <c r="BE605" i="48"/>
  <c r="BD605" i="48" a="1"/>
  <c r="BD605" i="48" s="1"/>
  <c r="BC605" i="48"/>
  <c r="AV605" i="48" a="1"/>
  <c r="AV605" i="48" s="1"/>
  <c r="AW605" i="48" s="1"/>
  <c r="AS605" i="48" a="1"/>
  <c r="AS605" i="48" s="1"/>
  <c r="AT605" i="48" s="1"/>
  <c r="AP605" i="48" a="1"/>
  <c r="AP605" i="48" s="1"/>
  <c r="AQ605" i="48" s="1"/>
  <c r="AI605" i="48" a="1"/>
  <c r="AI605" i="48" s="1"/>
  <c r="AH605" i="48"/>
  <c r="AG605" i="48" a="1"/>
  <c r="AG605" i="48" s="1"/>
  <c r="AF605" i="48"/>
  <c r="AA605" i="48" a="1"/>
  <c r="AA605" i="48" s="1"/>
  <c r="Z605" i="48" a="1"/>
  <c r="Z605" i="48" s="1"/>
  <c r="X605" i="48" a="1"/>
  <c r="X605" i="48" s="1"/>
  <c r="W605" i="48" a="1"/>
  <c r="W605" i="48" s="1"/>
  <c r="K605" i="48"/>
  <c r="BH604" i="48" a="1"/>
  <c r="BH604" i="48" s="1"/>
  <c r="BI604" i="48" s="1"/>
  <c r="BE604" i="48"/>
  <c r="BC604" i="48"/>
  <c r="AV604" i="48" a="1"/>
  <c r="AV604" i="48" s="1"/>
  <c r="AW604" i="48" s="1"/>
  <c r="AS604" i="48" a="1"/>
  <c r="AS604" i="48" s="1"/>
  <c r="AT604" i="48" s="1"/>
  <c r="AP604" i="48" a="1"/>
  <c r="AP604" i="48" s="1"/>
  <c r="AQ604" i="48" s="1"/>
  <c r="AH604" i="48"/>
  <c r="AF604" i="48"/>
  <c r="AA604" i="48" a="1"/>
  <c r="AA604" i="48" s="1"/>
  <c r="Z604" i="48" a="1"/>
  <c r="Z604" i="48" s="1"/>
  <c r="X604" i="48" a="1"/>
  <c r="X604" i="48" s="1"/>
  <c r="W604" i="48" a="1"/>
  <c r="W604" i="48" s="1"/>
  <c r="K604" i="48"/>
  <c r="BH603" i="48" a="1"/>
  <c r="BH603" i="48" s="1"/>
  <c r="BI603" i="48" s="1"/>
  <c r="BF603" i="48" a="1"/>
  <c r="BF603" i="48" s="1"/>
  <c r="BE603" i="48"/>
  <c r="BD603" i="48" a="1"/>
  <c r="BD603" i="48" s="1"/>
  <c r="BC603" i="48"/>
  <c r="AV603" i="48" a="1"/>
  <c r="AV603" i="48" s="1"/>
  <c r="AW603" i="48" s="1"/>
  <c r="AS603" i="48" a="1"/>
  <c r="AS603" i="48" s="1"/>
  <c r="AT603" i="48" s="1"/>
  <c r="AP603" i="48" a="1"/>
  <c r="AP603" i="48" s="1"/>
  <c r="AQ603" i="48" s="1"/>
  <c r="AI603" i="48" a="1"/>
  <c r="AI603" i="48" s="1"/>
  <c r="AH603" i="48"/>
  <c r="AG603" i="48" a="1"/>
  <c r="AG603" i="48" s="1"/>
  <c r="AF603" i="48"/>
  <c r="AA603" i="48" a="1"/>
  <c r="AA603" i="48" s="1"/>
  <c r="Z603" i="48" a="1"/>
  <c r="Z603" i="48" s="1"/>
  <c r="X603" i="48" a="1"/>
  <c r="X603" i="48" s="1"/>
  <c r="W603" i="48" a="1"/>
  <c r="W603" i="48" s="1"/>
  <c r="K603" i="48"/>
  <c r="BH602" i="48" a="1"/>
  <c r="BH602" i="48" s="1"/>
  <c r="BI602" i="48" s="1"/>
  <c r="BE602" i="48"/>
  <c r="BC602" i="48"/>
  <c r="AV602" i="48" a="1"/>
  <c r="AV602" i="48" s="1"/>
  <c r="AW602" i="48" s="1"/>
  <c r="AS602" i="48" a="1"/>
  <c r="AS602" i="48" s="1"/>
  <c r="AT602" i="48" s="1"/>
  <c r="AP602" i="48" a="1"/>
  <c r="AP602" i="48" s="1"/>
  <c r="AQ602" i="48" s="1"/>
  <c r="AH602" i="48"/>
  <c r="AF602" i="48"/>
  <c r="AA602" i="48" a="1"/>
  <c r="AA602" i="48" s="1"/>
  <c r="Z602" i="48" a="1"/>
  <c r="Z602" i="48" s="1"/>
  <c r="X602" i="48" a="1"/>
  <c r="X602" i="48" s="1"/>
  <c r="W602" i="48" a="1"/>
  <c r="W602" i="48" s="1"/>
  <c r="K602" i="48"/>
  <c r="BH585" i="48" a="1"/>
  <c r="BH585" i="48" s="1"/>
  <c r="BI585" i="48" s="1"/>
  <c r="BF585" i="48" a="1"/>
  <c r="BF585" i="48" s="1"/>
  <c r="BE585" i="48"/>
  <c r="BD585" i="48" a="1"/>
  <c r="BD585" i="48" s="1"/>
  <c r="BC585" i="48"/>
  <c r="AV585" i="48" a="1"/>
  <c r="AV585" i="48" s="1"/>
  <c r="AW585" i="48" s="1"/>
  <c r="AS585" i="48" a="1"/>
  <c r="AS585" i="48" s="1"/>
  <c r="AT585" i="48" s="1"/>
  <c r="AP585" i="48" a="1"/>
  <c r="AP585" i="48" s="1"/>
  <c r="AQ585" i="48" s="1"/>
  <c r="AI585" i="48" a="1"/>
  <c r="AI585" i="48" s="1"/>
  <c r="AH585" i="48"/>
  <c r="AG585" i="48" a="1"/>
  <c r="AG585" i="48" s="1"/>
  <c r="AF585" i="48"/>
  <c r="AA585" i="48" a="1"/>
  <c r="AA585" i="48" s="1"/>
  <c r="Z585" i="48" a="1"/>
  <c r="Z585" i="48" s="1"/>
  <c r="X585" i="48" a="1"/>
  <c r="X585" i="48" s="1"/>
  <c r="W585" i="48" a="1"/>
  <c r="W585" i="48" s="1"/>
  <c r="K585" i="48"/>
  <c r="BH584" i="48" a="1"/>
  <c r="BH584" i="48" s="1"/>
  <c r="BI584" i="48" s="1"/>
  <c r="BE584" i="48"/>
  <c r="BC584" i="48"/>
  <c r="AV584" i="48" a="1"/>
  <c r="AV584" i="48" s="1"/>
  <c r="AW584" i="48" s="1"/>
  <c r="AS584" i="48" a="1"/>
  <c r="AS584" i="48" s="1"/>
  <c r="AT584" i="48" s="1"/>
  <c r="AP584" i="48" a="1"/>
  <c r="AP584" i="48" s="1"/>
  <c r="AQ584" i="48" s="1"/>
  <c r="AH584" i="48"/>
  <c r="AF584" i="48"/>
  <c r="AA584" i="48" a="1"/>
  <c r="AA584" i="48" s="1"/>
  <c r="Z584" i="48" a="1"/>
  <c r="Z584" i="48" s="1"/>
  <c r="X584" i="48" a="1"/>
  <c r="X584" i="48" s="1"/>
  <c r="W584" i="48" a="1"/>
  <c r="W584" i="48" s="1"/>
  <c r="K584" i="48"/>
  <c r="BH574" i="48" a="1"/>
  <c r="BH574" i="48" s="1"/>
  <c r="BI574" i="48" s="1"/>
  <c r="BF574" i="48" a="1"/>
  <c r="BF574" i="48" s="1"/>
  <c r="BE574" i="48"/>
  <c r="BD574" i="48" a="1"/>
  <c r="BD574" i="48" s="1"/>
  <c r="BC574" i="48"/>
  <c r="AV574" i="48" a="1"/>
  <c r="AV574" i="48" s="1"/>
  <c r="AW574" i="48" s="1"/>
  <c r="AS574" i="48" a="1"/>
  <c r="AS574" i="48" s="1"/>
  <c r="AT574" i="48" s="1"/>
  <c r="AP574" i="48" a="1"/>
  <c r="AP574" i="48" s="1"/>
  <c r="AQ574" i="48" s="1"/>
  <c r="AI574" i="48" a="1"/>
  <c r="AI574" i="48" s="1"/>
  <c r="AH574" i="48"/>
  <c r="AG574" i="48" a="1"/>
  <c r="AG574" i="48" s="1"/>
  <c r="AF574" i="48"/>
  <c r="AA574" i="48" a="1"/>
  <c r="AA574" i="48" s="1"/>
  <c r="Z574" i="48" a="1"/>
  <c r="Z574" i="48" s="1"/>
  <c r="X574" i="48" a="1"/>
  <c r="X574" i="48" s="1"/>
  <c r="W574" i="48" a="1"/>
  <c r="W574" i="48" s="1"/>
  <c r="K574" i="48"/>
  <c r="BH573" i="48" a="1"/>
  <c r="BH573" i="48" s="1"/>
  <c r="BI573" i="48" s="1"/>
  <c r="BE573" i="48"/>
  <c r="BC573" i="48"/>
  <c r="AV573" i="48" a="1"/>
  <c r="AV573" i="48" s="1"/>
  <c r="AW573" i="48" s="1"/>
  <c r="AS573" i="48" a="1"/>
  <c r="AS573" i="48" s="1"/>
  <c r="AT573" i="48" s="1"/>
  <c r="AP573" i="48" a="1"/>
  <c r="AP573" i="48" s="1"/>
  <c r="AQ573" i="48" s="1"/>
  <c r="AH573" i="48"/>
  <c r="AF573" i="48"/>
  <c r="AA573" i="48" a="1"/>
  <c r="AA573" i="48" s="1"/>
  <c r="Z573" i="48" a="1"/>
  <c r="Z573" i="48" s="1"/>
  <c r="X573" i="48" a="1"/>
  <c r="X573" i="48" s="1"/>
  <c r="W573" i="48" a="1"/>
  <c r="W573" i="48" s="1"/>
  <c r="K573" i="48"/>
  <c r="BH572" i="48" a="1"/>
  <c r="BH572" i="48" s="1"/>
  <c r="BI572" i="48" s="1"/>
  <c r="BF572" i="48" a="1"/>
  <c r="BF572" i="48" s="1"/>
  <c r="BE572" i="48"/>
  <c r="BD572" i="48" a="1"/>
  <c r="BD572" i="48" s="1"/>
  <c r="BC572" i="48"/>
  <c r="AV572" i="48" a="1"/>
  <c r="AV572" i="48" s="1"/>
  <c r="AW572" i="48" s="1"/>
  <c r="AS572" i="48" a="1"/>
  <c r="AS572" i="48" s="1"/>
  <c r="AT572" i="48" s="1"/>
  <c r="AP572" i="48" a="1"/>
  <c r="AP572" i="48" s="1"/>
  <c r="AQ572" i="48" s="1"/>
  <c r="AI572" i="48" a="1"/>
  <c r="AI572" i="48" s="1"/>
  <c r="AH572" i="48"/>
  <c r="AG572" i="48" a="1"/>
  <c r="AG572" i="48" s="1"/>
  <c r="AF572" i="48"/>
  <c r="AA572" i="48" a="1"/>
  <c r="AA572" i="48" s="1"/>
  <c r="Z572" i="48" a="1"/>
  <c r="Z572" i="48" s="1"/>
  <c r="X572" i="48" a="1"/>
  <c r="X572" i="48" s="1"/>
  <c r="W572" i="48" a="1"/>
  <c r="W572" i="48" s="1"/>
  <c r="K572" i="48"/>
  <c r="BH571" i="48" a="1"/>
  <c r="BH571" i="48" s="1"/>
  <c r="BI571" i="48" s="1"/>
  <c r="BE571" i="48"/>
  <c r="BC571" i="48"/>
  <c r="AV571" i="48" a="1"/>
  <c r="AV571" i="48" s="1"/>
  <c r="AW571" i="48" s="1"/>
  <c r="AS571" i="48" a="1"/>
  <c r="AS571" i="48" s="1"/>
  <c r="AT571" i="48" s="1"/>
  <c r="AP571" i="48" a="1"/>
  <c r="AP571" i="48" s="1"/>
  <c r="AQ571" i="48" s="1"/>
  <c r="AH571" i="48"/>
  <c r="AF571" i="48"/>
  <c r="AA571" i="48" a="1"/>
  <c r="AA571" i="48" s="1"/>
  <c r="Z571" i="48" a="1"/>
  <c r="Z571" i="48" s="1"/>
  <c r="X571" i="48" a="1"/>
  <c r="X571" i="48" s="1"/>
  <c r="W571" i="48" a="1"/>
  <c r="W571" i="48" s="1"/>
  <c r="K571" i="48"/>
  <c r="BH566" i="48" a="1"/>
  <c r="BH566" i="48" s="1"/>
  <c r="BI566" i="48" s="1"/>
  <c r="BF566" i="48" a="1"/>
  <c r="BF566" i="48" s="1"/>
  <c r="BE566" i="48"/>
  <c r="BD566" i="48" a="1"/>
  <c r="BD566" i="48" s="1"/>
  <c r="BC566" i="48"/>
  <c r="AV566" i="48" a="1"/>
  <c r="AV566" i="48" s="1"/>
  <c r="AW566" i="48" s="1"/>
  <c r="AS566" i="48" a="1"/>
  <c r="AS566" i="48" s="1"/>
  <c r="AT566" i="48" s="1"/>
  <c r="AP566" i="48" a="1"/>
  <c r="AP566" i="48" s="1"/>
  <c r="AQ566" i="48" s="1"/>
  <c r="AI566" i="48" a="1"/>
  <c r="AI566" i="48" s="1"/>
  <c r="AH566" i="48"/>
  <c r="AG566" i="48" a="1"/>
  <c r="AG566" i="48" s="1"/>
  <c r="AF566" i="48"/>
  <c r="AA566" i="48" a="1"/>
  <c r="AA566" i="48" s="1"/>
  <c r="Z566" i="48" a="1"/>
  <c r="Z566" i="48" s="1"/>
  <c r="X566" i="48" a="1"/>
  <c r="X566" i="48" s="1"/>
  <c r="W566" i="48" a="1"/>
  <c r="W566" i="48" s="1"/>
  <c r="K566" i="48"/>
  <c r="BI565" i="48"/>
  <c r="BH565" i="48" a="1"/>
  <c r="BH565" i="48" s="1"/>
  <c r="BF565" i="48" a="1"/>
  <c r="BF565" i="48" s="1"/>
  <c r="BE565" i="48"/>
  <c r="BD565" i="48" a="1"/>
  <c r="BD565" i="48" s="1"/>
  <c r="BC565" i="48"/>
  <c r="AW565" i="48"/>
  <c r="AV565" i="48" a="1"/>
  <c r="AV565" i="48" s="1"/>
  <c r="AT565" i="48"/>
  <c r="AS565" i="48" a="1"/>
  <c r="AS565" i="48" s="1"/>
  <c r="AQ565" i="48"/>
  <c r="AP565" i="48" a="1"/>
  <c r="AP565" i="48" s="1"/>
  <c r="AI565" i="48" a="1"/>
  <c r="AI565" i="48" s="1"/>
  <c r="AH565" i="48"/>
  <c r="AG565" i="48" a="1"/>
  <c r="AG565" i="48" s="1"/>
  <c r="AF565" i="48"/>
  <c r="AA565" i="48" a="1"/>
  <c r="AA565" i="48" s="1"/>
  <c r="Z565" i="48" a="1"/>
  <c r="Z565" i="48" s="1"/>
  <c r="X565" i="48" a="1"/>
  <c r="X565" i="48" s="1"/>
  <c r="W565" i="48" a="1"/>
  <c r="W565" i="48" s="1"/>
  <c r="K565" i="48"/>
  <c r="BI546" i="48"/>
  <c r="BH546" i="48" a="1"/>
  <c r="BH546" i="48" s="1"/>
  <c r="BF546" i="48" a="1"/>
  <c r="BF546" i="48" s="1"/>
  <c r="BE546" i="48"/>
  <c r="BD546" i="48" a="1"/>
  <c r="BD546" i="48" s="1"/>
  <c r="BC546" i="48"/>
  <c r="AW546" i="48"/>
  <c r="AV546" i="48" a="1"/>
  <c r="AV546" i="48" s="1"/>
  <c r="AT546" i="48"/>
  <c r="AS546" i="48" a="1"/>
  <c r="AS546" i="48" s="1"/>
  <c r="AQ546" i="48"/>
  <c r="AP546" i="48" a="1"/>
  <c r="AP546" i="48" s="1"/>
  <c r="AI546" i="48" a="1"/>
  <c r="AI546" i="48" s="1"/>
  <c r="AH546" i="48"/>
  <c r="AG546" i="48" a="1"/>
  <c r="AG546" i="48" s="1"/>
  <c r="AF546" i="48"/>
  <c r="AA546" i="48" a="1"/>
  <c r="AA546" i="48" s="1"/>
  <c r="Z546" i="48" a="1"/>
  <c r="Z546" i="48" s="1"/>
  <c r="X546" i="48" a="1"/>
  <c r="X546" i="48" s="1"/>
  <c r="W546" i="48" a="1"/>
  <c r="W546" i="48" s="1"/>
  <c r="K546" i="48"/>
  <c r="BI545" i="48"/>
  <c r="BH545" i="48" a="1"/>
  <c r="BH545" i="48" s="1"/>
  <c r="BF545" i="48" a="1"/>
  <c r="BF545" i="48" s="1"/>
  <c r="BE545" i="48"/>
  <c r="BD545" i="48" a="1"/>
  <c r="BD545" i="48" s="1"/>
  <c r="BC545" i="48"/>
  <c r="AW545" i="48"/>
  <c r="AV545" i="48" a="1"/>
  <c r="AV545" i="48" s="1"/>
  <c r="AT545" i="48"/>
  <c r="AS545" i="48" a="1"/>
  <c r="AS545" i="48" s="1"/>
  <c r="AQ545" i="48"/>
  <c r="AP545" i="48" a="1"/>
  <c r="AP545" i="48" s="1"/>
  <c r="AI545" i="48" a="1"/>
  <c r="AI545" i="48" s="1"/>
  <c r="AH545" i="48"/>
  <c r="AG545" i="48" a="1"/>
  <c r="AG545" i="48" s="1"/>
  <c r="AF545" i="48"/>
  <c r="AA545" i="48" a="1"/>
  <c r="AA545" i="48" s="1"/>
  <c r="Z545" i="48" a="1"/>
  <c r="Z545" i="48" s="1"/>
  <c r="X545" i="48" a="1"/>
  <c r="X545" i="48" s="1"/>
  <c r="W545" i="48" a="1"/>
  <c r="W545" i="48" s="1"/>
  <c r="K545" i="48"/>
  <c r="BI515" i="48"/>
  <c r="BH515" i="48" a="1"/>
  <c r="BH515" i="48" s="1"/>
  <c r="BF515" i="48" a="1"/>
  <c r="BF515" i="48" s="1"/>
  <c r="BE515" i="48"/>
  <c r="BD515" i="48" a="1"/>
  <c r="BD515" i="48" s="1"/>
  <c r="BC515" i="48"/>
  <c r="AW515" i="48"/>
  <c r="AV515" i="48" a="1"/>
  <c r="AV515" i="48" s="1"/>
  <c r="AT515" i="48"/>
  <c r="AS515" i="48" a="1"/>
  <c r="AS515" i="48" s="1"/>
  <c r="AQ515" i="48"/>
  <c r="AP515" i="48" a="1"/>
  <c r="AP515" i="48" s="1"/>
  <c r="AI515" i="48" a="1"/>
  <c r="AI515" i="48" s="1"/>
  <c r="AH515" i="48"/>
  <c r="AG515" i="48" a="1"/>
  <c r="AG515" i="48" s="1"/>
  <c r="AF515" i="48"/>
  <c r="AA515" i="48" a="1"/>
  <c r="AA515" i="48" s="1"/>
  <c r="Z515" i="48" a="1"/>
  <c r="Z515" i="48" s="1"/>
  <c r="X515" i="48" a="1"/>
  <c r="X515" i="48" s="1"/>
  <c r="W515" i="48" a="1"/>
  <c r="W515" i="48" s="1"/>
  <c r="K515" i="48"/>
  <c r="BI514" i="48"/>
  <c r="BH514" i="48" a="1"/>
  <c r="BH514" i="48" s="1"/>
  <c r="BF514" i="48" a="1"/>
  <c r="BF514" i="48" s="1"/>
  <c r="BE514" i="48"/>
  <c r="BD514" i="48" a="1"/>
  <c r="BD514" i="48" s="1"/>
  <c r="BC514" i="48"/>
  <c r="AW514" i="48"/>
  <c r="AV514" i="48" a="1"/>
  <c r="AV514" i="48" s="1"/>
  <c r="AT514" i="48"/>
  <c r="AS514" i="48" a="1"/>
  <c r="AS514" i="48" s="1"/>
  <c r="AQ514" i="48"/>
  <c r="AP514" i="48" a="1"/>
  <c r="AP514" i="48" s="1"/>
  <c r="AI514" i="48" a="1"/>
  <c r="AI514" i="48" s="1"/>
  <c r="AH514" i="48"/>
  <c r="AG514" i="48" a="1"/>
  <c r="AG514" i="48" s="1"/>
  <c r="AF514" i="48"/>
  <c r="AA514" i="48" a="1"/>
  <c r="AA514" i="48" s="1"/>
  <c r="Z514" i="48" a="1"/>
  <c r="Z514" i="48" s="1"/>
  <c r="X514" i="48" a="1"/>
  <c r="X514" i="48" s="1"/>
  <c r="W514" i="48" a="1"/>
  <c r="W514" i="48" s="1"/>
  <c r="K514" i="48"/>
  <c r="BI505" i="48"/>
  <c r="BH505" i="48" a="1"/>
  <c r="BH505" i="48" s="1"/>
  <c r="BF505" i="48" a="1"/>
  <c r="BF505" i="48" s="1"/>
  <c r="BE505" i="48"/>
  <c r="BD505" i="48" a="1"/>
  <c r="BD505" i="48" s="1"/>
  <c r="BC505" i="48"/>
  <c r="AW505" i="48"/>
  <c r="AV505" i="48" a="1"/>
  <c r="AV505" i="48" s="1"/>
  <c r="AT505" i="48"/>
  <c r="AS505" i="48" a="1"/>
  <c r="AS505" i="48" s="1"/>
  <c r="AQ505" i="48"/>
  <c r="AP505" i="48" a="1"/>
  <c r="AP505" i="48" s="1"/>
  <c r="AI505" i="48" a="1"/>
  <c r="AI505" i="48" s="1"/>
  <c r="AH505" i="48"/>
  <c r="AG505" i="48" a="1"/>
  <c r="AG505" i="48" s="1"/>
  <c r="AF505" i="48"/>
  <c r="AA505" i="48" a="1"/>
  <c r="AA505" i="48" s="1"/>
  <c r="Z505" i="48" a="1"/>
  <c r="Z505" i="48" s="1"/>
  <c r="X505" i="48" a="1"/>
  <c r="X505" i="48" s="1"/>
  <c r="W505" i="48" a="1"/>
  <c r="W505" i="48" s="1"/>
  <c r="K505" i="48"/>
  <c r="BI504" i="48"/>
  <c r="BH504" i="48" a="1"/>
  <c r="BH504" i="48" s="1"/>
  <c r="BF504" i="48" a="1"/>
  <c r="BF504" i="48" s="1"/>
  <c r="BE504" i="48"/>
  <c r="BD504" i="48" a="1"/>
  <c r="BD504" i="48" s="1"/>
  <c r="BC504" i="48"/>
  <c r="AW504" i="48"/>
  <c r="AV504" i="48" a="1"/>
  <c r="AV504" i="48" s="1"/>
  <c r="AT504" i="48"/>
  <c r="AS504" i="48" a="1"/>
  <c r="AS504" i="48" s="1"/>
  <c r="AQ504" i="48"/>
  <c r="AP504" i="48" a="1"/>
  <c r="AP504" i="48" s="1"/>
  <c r="AI504" i="48" a="1"/>
  <c r="AI504" i="48" s="1"/>
  <c r="AH504" i="48"/>
  <c r="AG504" i="48" a="1"/>
  <c r="AG504" i="48" s="1"/>
  <c r="AF504" i="48"/>
  <c r="AA504" i="48" a="1"/>
  <c r="AA504" i="48" s="1"/>
  <c r="Z504" i="48" a="1"/>
  <c r="Z504" i="48" s="1"/>
  <c r="X504" i="48" a="1"/>
  <c r="X504" i="48" s="1"/>
  <c r="W504" i="48" a="1"/>
  <c r="W504" i="48" s="1"/>
  <c r="K504" i="48"/>
  <c r="BI438" i="48"/>
  <c r="BH438" i="48" a="1"/>
  <c r="BH438" i="48" s="1"/>
  <c r="BF438" i="48" a="1"/>
  <c r="BF438" i="48" s="1"/>
  <c r="BE438" i="48"/>
  <c r="BD438" i="48" a="1"/>
  <c r="BD438" i="48" s="1"/>
  <c r="BC438" i="48"/>
  <c r="AW438" i="48"/>
  <c r="AV438" i="48" a="1"/>
  <c r="AV438" i="48" s="1"/>
  <c r="AT438" i="48"/>
  <c r="AS438" i="48" a="1"/>
  <c r="AS438" i="48" s="1"/>
  <c r="AQ438" i="48"/>
  <c r="AP438" i="48" a="1"/>
  <c r="AP438" i="48" s="1"/>
  <c r="AI438" i="48" a="1"/>
  <c r="AI438" i="48" s="1"/>
  <c r="AH438" i="48"/>
  <c r="AG438" i="48" a="1"/>
  <c r="AG438" i="48" s="1"/>
  <c r="AF438" i="48"/>
  <c r="AA438" i="48" a="1"/>
  <c r="AA438" i="48" s="1"/>
  <c r="Z438" i="48" a="1"/>
  <c r="Z438" i="48" s="1"/>
  <c r="X438" i="48" a="1"/>
  <c r="X438" i="48" s="1"/>
  <c r="W438" i="48" a="1"/>
  <c r="W438" i="48" s="1"/>
  <c r="K438" i="48"/>
  <c r="BH437" i="48" a="1"/>
  <c r="BH437" i="48" s="1"/>
  <c r="BI437" i="48" s="1"/>
  <c r="BF437" i="48" a="1"/>
  <c r="BF437" i="48" s="1"/>
  <c r="BE437" i="48"/>
  <c r="BD437" i="48" a="1"/>
  <c r="BD437" i="48" s="1"/>
  <c r="BC437" i="48"/>
  <c r="AV437" i="48" a="1"/>
  <c r="AV437" i="48" s="1"/>
  <c r="AW437" i="48" s="1"/>
  <c r="AS437" i="48" a="1"/>
  <c r="AS437" i="48" s="1"/>
  <c r="AT437" i="48" s="1"/>
  <c r="AP437" i="48" a="1"/>
  <c r="AP437" i="48" s="1"/>
  <c r="AQ437" i="48" s="1"/>
  <c r="AI437" i="48" a="1"/>
  <c r="AI437" i="48" s="1"/>
  <c r="AH437" i="48"/>
  <c r="AG437" i="48" a="1"/>
  <c r="AG437" i="48" s="1"/>
  <c r="AF437" i="48"/>
  <c r="AA437" i="48" a="1"/>
  <c r="AA437" i="48" s="1"/>
  <c r="Z437" i="48" a="1"/>
  <c r="Z437" i="48" s="1"/>
  <c r="X437" i="48" a="1"/>
  <c r="X437" i="48" s="1"/>
  <c r="W437" i="48" a="1"/>
  <c r="W437" i="48" s="1"/>
  <c r="K437" i="48"/>
  <c r="BH362" i="48" a="1"/>
  <c r="BH362" i="48" s="1"/>
  <c r="BI362" i="48" s="1"/>
  <c r="BF362" i="48" a="1"/>
  <c r="BF362" i="48" s="1"/>
  <c r="BE362" i="48"/>
  <c r="BD362" i="48" a="1"/>
  <c r="BD362" i="48" s="1"/>
  <c r="BC362" i="48"/>
  <c r="AV362" i="48" a="1"/>
  <c r="AV362" i="48" s="1"/>
  <c r="AW362" i="48" s="1"/>
  <c r="AS362" i="48" a="1"/>
  <c r="AS362" i="48" s="1"/>
  <c r="AT362" i="48" s="1"/>
  <c r="AP362" i="48" a="1"/>
  <c r="AP362" i="48" s="1"/>
  <c r="AQ362" i="48" s="1"/>
  <c r="AI362" i="48" a="1"/>
  <c r="AI362" i="48" s="1"/>
  <c r="AH362" i="48"/>
  <c r="AG362" i="48" a="1"/>
  <c r="AG362" i="48" s="1"/>
  <c r="AF362" i="48"/>
  <c r="AA362" i="48" a="1"/>
  <c r="AA362" i="48" s="1"/>
  <c r="Z362" i="48" a="1"/>
  <c r="Z362" i="48" s="1"/>
  <c r="X362" i="48" a="1"/>
  <c r="X362" i="48" s="1"/>
  <c r="W362" i="48" a="1"/>
  <c r="W362" i="48" s="1"/>
  <c r="K362" i="48"/>
  <c r="BI361" i="48"/>
  <c r="BH361" i="48" a="1"/>
  <c r="BH361" i="48" s="1"/>
  <c r="BF361" i="48" a="1"/>
  <c r="BF361" i="48" s="1"/>
  <c r="BE361" i="48"/>
  <c r="BD361" i="48" a="1"/>
  <c r="BD361" i="48" s="1"/>
  <c r="BC361" i="48"/>
  <c r="AW361" i="48"/>
  <c r="AV361" i="48" a="1"/>
  <c r="AV361" i="48" s="1"/>
  <c r="AT361" i="48"/>
  <c r="AS361" i="48" a="1"/>
  <c r="AS361" i="48" s="1"/>
  <c r="AQ361" i="48"/>
  <c r="AP361" i="48" a="1"/>
  <c r="AP361" i="48" s="1"/>
  <c r="AI361" i="48" a="1"/>
  <c r="AI361" i="48" s="1"/>
  <c r="AH361" i="48"/>
  <c r="AG361" i="48" a="1"/>
  <c r="AG361" i="48" s="1"/>
  <c r="AF361" i="48"/>
  <c r="AA361" i="48" a="1"/>
  <c r="AA361" i="48" s="1"/>
  <c r="Z361" i="48" a="1"/>
  <c r="Z361" i="48" s="1"/>
  <c r="X361" i="48" a="1"/>
  <c r="X361" i="48" s="1"/>
  <c r="W361" i="48" a="1"/>
  <c r="W361" i="48" s="1"/>
  <c r="K361" i="48"/>
  <c r="BI348" i="48"/>
  <c r="BH348" i="48" a="1"/>
  <c r="BH348" i="48" s="1"/>
  <c r="BF348" i="48" a="1"/>
  <c r="BF348" i="48" s="1"/>
  <c r="BE348" i="48"/>
  <c r="BD348" i="48" a="1"/>
  <c r="BD348" i="48" s="1"/>
  <c r="BC348" i="48"/>
  <c r="AW348" i="48"/>
  <c r="AV348" i="48" a="1"/>
  <c r="AV348" i="48" s="1"/>
  <c r="AT348" i="48"/>
  <c r="AS348" i="48" a="1"/>
  <c r="AS348" i="48" s="1"/>
  <c r="AQ348" i="48"/>
  <c r="AP348" i="48" a="1"/>
  <c r="AP348" i="48" s="1"/>
  <c r="AI348" i="48" a="1"/>
  <c r="AI348" i="48" s="1"/>
  <c r="AH348" i="48"/>
  <c r="AG348" i="48" a="1"/>
  <c r="AG348" i="48" s="1"/>
  <c r="AF348" i="48"/>
  <c r="AA348" i="48" a="1"/>
  <c r="AA348" i="48" s="1"/>
  <c r="Z348" i="48" a="1"/>
  <c r="Z348" i="48" s="1"/>
  <c r="X348" i="48" a="1"/>
  <c r="X348" i="48" s="1"/>
  <c r="W348" i="48" a="1"/>
  <c r="W348" i="48" s="1"/>
  <c r="K348" i="48"/>
  <c r="BH347" i="48" a="1"/>
  <c r="BH347" i="48" s="1"/>
  <c r="BI347" i="48" s="1"/>
  <c r="BF347" i="48" a="1"/>
  <c r="BF347" i="48" s="1"/>
  <c r="BE347" i="48"/>
  <c r="BD347" i="48" a="1"/>
  <c r="BD347" i="48" s="1"/>
  <c r="BC347" i="48"/>
  <c r="AV347" i="48" a="1"/>
  <c r="AV347" i="48" s="1"/>
  <c r="AW347" i="48" s="1"/>
  <c r="AS347" i="48" a="1"/>
  <c r="AS347" i="48" s="1"/>
  <c r="AT347" i="48" s="1"/>
  <c r="AP347" i="48" a="1"/>
  <c r="AP347" i="48" s="1"/>
  <c r="AQ347" i="48" s="1"/>
  <c r="AI347" i="48" a="1"/>
  <c r="AI347" i="48" s="1"/>
  <c r="AH347" i="48"/>
  <c r="AG347" i="48" a="1"/>
  <c r="AG347" i="48" s="1"/>
  <c r="AF347" i="48"/>
  <c r="AA347" i="48" a="1"/>
  <c r="AA347" i="48" s="1"/>
  <c r="Z347" i="48" a="1"/>
  <c r="Z347" i="48" s="1"/>
  <c r="X347" i="48" a="1"/>
  <c r="X347" i="48" s="1"/>
  <c r="W347" i="48" a="1"/>
  <c r="W347" i="48" s="1"/>
  <c r="K347" i="48"/>
  <c r="BH317" i="48" a="1"/>
  <c r="BH317" i="48" s="1"/>
  <c r="BI317" i="48" s="1"/>
  <c r="BF317" i="48" a="1"/>
  <c r="BF317" i="48" s="1"/>
  <c r="BE317" i="48"/>
  <c r="BD317" i="48" a="1"/>
  <c r="BD317" i="48" s="1"/>
  <c r="BC317" i="48"/>
  <c r="AV317" i="48" a="1"/>
  <c r="AV317" i="48" s="1"/>
  <c r="AW317" i="48" s="1"/>
  <c r="AS317" i="48" a="1"/>
  <c r="AS317" i="48" s="1"/>
  <c r="AT317" i="48" s="1"/>
  <c r="AP317" i="48" a="1"/>
  <c r="AP317" i="48" s="1"/>
  <c r="AQ317" i="48" s="1"/>
  <c r="AI317" i="48" a="1"/>
  <c r="AI317" i="48" s="1"/>
  <c r="AH317" i="48"/>
  <c r="AG317" i="48" a="1"/>
  <c r="AG317" i="48" s="1"/>
  <c r="AF317" i="48"/>
  <c r="AA317" i="48" a="1"/>
  <c r="AA317" i="48" s="1"/>
  <c r="Z317" i="48" a="1"/>
  <c r="Z317" i="48" s="1"/>
  <c r="X317" i="48" a="1"/>
  <c r="X317" i="48" s="1"/>
  <c r="W317" i="48" a="1"/>
  <c r="W317" i="48" s="1"/>
  <c r="K317" i="48"/>
  <c r="BH316" i="48" a="1"/>
  <c r="BH316" i="48" s="1"/>
  <c r="BI316" i="48" s="1"/>
  <c r="BE316" i="48"/>
  <c r="BC316" i="48"/>
  <c r="AV316" i="48" a="1"/>
  <c r="AV316" i="48" s="1"/>
  <c r="AW316" i="48" s="1"/>
  <c r="AS316" i="48" a="1"/>
  <c r="AS316" i="48" s="1"/>
  <c r="AT316" i="48" s="1"/>
  <c r="AP316" i="48" a="1"/>
  <c r="AP316" i="48" s="1"/>
  <c r="AQ316" i="48" s="1"/>
  <c r="AH316" i="48"/>
  <c r="AF316" i="48"/>
  <c r="AA316" i="48" a="1"/>
  <c r="AA316" i="48" s="1"/>
  <c r="Z316" i="48" a="1"/>
  <c r="Z316" i="48" s="1"/>
  <c r="X316" i="48" a="1"/>
  <c r="X316" i="48" s="1"/>
  <c r="W316" i="48" a="1"/>
  <c r="W316" i="48" s="1"/>
  <c r="K316" i="48"/>
  <c r="BH307" i="48" a="1"/>
  <c r="BH307" i="48" s="1"/>
  <c r="BI307" i="48" s="1"/>
  <c r="BF307" i="48" a="1"/>
  <c r="BF307" i="48" s="1"/>
  <c r="BE307" i="48"/>
  <c r="BD307" i="48" a="1"/>
  <c r="BD307" i="48" s="1"/>
  <c r="BC307" i="48"/>
  <c r="AV307" i="48" a="1"/>
  <c r="AV307" i="48" s="1"/>
  <c r="AW307" i="48" s="1"/>
  <c r="AS307" i="48" a="1"/>
  <c r="AS307" i="48" s="1"/>
  <c r="AT307" i="48" s="1"/>
  <c r="AP307" i="48" a="1"/>
  <c r="AP307" i="48" s="1"/>
  <c r="AQ307" i="48" s="1"/>
  <c r="AI307" i="48" a="1"/>
  <c r="AI307" i="48" s="1"/>
  <c r="AH307" i="48"/>
  <c r="AG307" i="48" a="1"/>
  <c r="AG307" i="48" s="1"/>
  <c r="AF307" i="48"/>
  <c r="AA307" i="48" a="1"/>
  <c r="AA307" i="48" s="1"/>
  <c r="Z307" i="48" a="1"/>
  <c r="Z307" i="48" s="1"/>
  <c r="X307" i="48" a="1"/>
  <c r="X307" i="48" s="1"/>
  <c r="W307" i="48" a="1"/>
  <c r="W307" i="48" s="1"/>
  <c r="K307" i="48"/>
  <c r="BH306" i="48" a="1"/>
  <c r="BH306" i="48" s="1"/>
  <c r="BI306" i="48" s="1"/>
  <c r="BE306" i="48"/>
  <c r="BC306" i="48"/>
  <c r="AV306" i="48" a="1"/>
  <c r="AV306" i="48" s="1"/>
  <c r="AW306" i="48" s="1"/>
  <c r="AS306" i="48" a="1"/>
  <c r="AS306" i="48" s="1"/>
  <c r="AT306" i="48" s="1"/>
  <c r="AP306" i="48" a="1"/>
  <c r="AP306" i="48" s="1"/>
  <c r="AQ306" i="48" s="1"/>
  <c r="AH306" i="48"/>
  <c r="AF306" i="48"/>
  <c r="AA306" i="48" a="1"/>
  <c r="AA306" i="48" s="1"/>
  <c r="Z306" i="48" a="1"/>
  <c r="Z306" i="48" s="1"/>
  <c r="X306" i="48" a="1"/>
  <c r="X306" i="48" s="1"/>
  <c r="W306" i="48" a="1"/>
  <c r="W306" i="48" s="1"/>
  <c r="K306" i="48"/>
  <c r="BH290" i="48" a="1"/>
  <c r="BH290" i="48" s="1"/>
  <c r="BI290" i="48" s="1"/>
  <c r="BF290" i="48" a="1"/>
  <c r="BF290" i="48" s="1"/>
  <c r="BE290" i="48"/>
  <c r="BD290" i="48" a="1"/>
  <c r="BD290" i="48" s="1"/>
  <c r="BC290" i="48"/>
  <c r="AV290" i="48" a="1"/>
  <c r="AV290" i="48" s="1"/>
  <c r="AW290" i="48" s="1"/>
  <c r="AS290" i="48" a="1"/>
  <c r="AS290" i="48" s="1"/>
  <c r="AT290" i="48" s="1"/>
  <c r="AP290" i="48" a="1"/>
  <c r="AP290" i="48" s="1"/>
  <c r="AQ290" i="48" s="1"/>
  <c r="AI290" i="48" a="1"/>
  <c r="AI290" i="48" s="1"/>
  <c r="AH290" i="48"/>
  <c r="AG290" i="48" a="1"/>
  <c r="AG290" i="48" s="1"/>
  <c r="AF290" i="48"/>
  <c r="AA290" i="48" a="1"/>
  <c r="AA290" i="48" s="1"/>
  <c r="Z290" i="48" a="1"/>
  <c r="Z290" i="48" s="1"/>
  <c r="X290" i="48" a="1"/>
  <c r="X290" i="48" s="1"/>
  <c r="W290" i="48" a="1"/>
  <c r="W290" i="48" s="1"/>
  <c r="K290" i="48"/>
  <c r="BI1164" i="48"/>
  <c r="BH1164" i="48" a="1"/>
  <c r="BH1164" i="48" s="1"/>
  <c r="BF1164" i="48" a="1"/>
  <c r="BF1164" i="48" s="1"/>
  <c r="BE1164" i="48"/>
  <c r="BD1164" i="48" a="1"/>
  <c r="BD1164" i="48" s="1"/>
  <c r="BC1164" i="48"/>
  <c r="AW1164" i="48"/>
  <c r="AV1164" i="48" a="1"/>
  <c r="AV1164" i="48" s="1"/>
  <c r="AT1164" i="48"/>
  <c r="AS1164" i="48" a="1"/>
  <c r="AS1164" i="48" s="1"/>
  <c r="AQ1164" i="48"/>
  <c r="AP1164" i="48" a="1"/>
  <c r="AP1164" i="48" s="1"/>
  <c r="AI1164" i="48" a="1"/>
  <c r="AI1164" i="48" s="1"/>
  <c r="AH1164" i="48"/>
  <c r="AG1164" i="48" a="1"/>
  <c r="AG1164" i="48" s="1"/>
  <c r="AF1164" i="48"/>
  <c r="AA1164" i="48" a="1"/>
  <c r="AA1164" i="48" s="1"/>
  <c r="AB1164" i="48" s="1"/>
  <c r="X1164" i="48" a="1"/>
  <c r="X1164" i="48" s="1"/>
  <c r="K1164" i="48"/>
  <c r="BI1163" i="48"/>
  <c r="BH1163" i="48" a="1"/>
  <c r="BH1163" i="48" s="1"/>
  <c r="BF1163" i="48" a="1"/>
  <c r="BF1163" i="48" s="1"/>
  <c r="BE1163" i="48"/>
  <c r="BD1163" i="48" a="1"/>
  <c r="BD1163" i="48" s="1"/>
  <c r="BC1163" i="48"/>
  <c r="AW1163" i="48"/>
  <c r="AV1163" i="48" a="1"/>
  <c r="AV1163" i="48" s="1"/>
  <c r="AT1163" i="48"/>
  <c r="AS1163" i="48" a="1"/>
  <c r="AS1163" i="48" s="1"/>
  <c r="AQ1163" i="48"/>
  <c r="AP1163" i="48" a="1"/>
  <c r="AP1163" i="48" s="1"/>
  <c r="AI1163" i="48" a="1"/>
  <c r="AI1163" i="48" s="1"/>
  <c r="AH1163" i="48"/>
  <c r="AG1163" i="48" a="1"/>
  <c r="AG1163" i="48" s="1"/>
  <c r="AF1163" i="48"/>
  <c r="AA1163" i="48" a="1"/>
  <c r="AA1163" i="48" s="1"/>
  <c r="AB1163" i="48" s="1"/>
  <c r="X1163" i="48" a="1"/>
  <c r="X1163" i="48" s="1"/>
  <c r="K1163" i="48"/>
  <c r="BI1162" i="48"/>
  <c r="BH1162" i="48" a="1"/>
  <c r="BH1162" i="48" s="1"/>
  <c r="BF1162" i="48" a="1"/>
  <c r="BF1162" i="48" s="1"/>
  <c r="BE1162" i="48"/>
  <c r="BD1162" i="48" a="1"/>
  <c r="BD1162" i="48" s="1"/>
  <c r="BC1162" i="48"/>
  <c r="AW1162" i="48"/>
  <c r="AV1162" i="48" a="1"/>
  <c r="AV1162" i="48" s="1"/>
  <c r="AT1162" i="48"/>
  <c r="AS1162" i="48" a="1"/>
  <c r="AS1162" i="48" s="1"/>
  <c r="AQ1162" i="48"/>
  <c r="AP1162" i="48" a="1"/>
  <c r="AP1162" i="48" s="1"/>
  <c r="AI1162" i="48" a="1"/>
  <c r="AI1162" i="48" s="1"/>
  <c r="AH1162" i="48"/>
  <c r="AG1162" i="48" a="1"/>
  <c r="AG1162" i="48" s="1"/>
  <c r="AF1162" i="48"/>
  <c r="AA1162" i="48" a="1"/>
  <c r="AA1162" i="48" s="1"/>
  <c r="AB1162" i="48" s="1"/>
  <c r="X1162" i="48" a="1"/>
  <c r="X1162" i="48" s="1"/>
  <c r="K1162" i="48"/>
  <c r="BI1161" i="48"/>
  <c r="BH1161" i="48" a="1"/>
  <c r="BH1161" i="48" s="1"/>
  <c r="BF1161" i="48" a="1"/>
  <c r="BF1161" i="48" s="1"/>
  <c r="BE1161" i="48"/>
  <c r="BD1161" i="48" a="1"/>
  <c r="BD1161" i="48" s="1"/>
  <c r="BC1161" i="48"/>
  <c r="AW1161" i="48"/>
  <c r="AV1161" i="48" a="1"/>
  <c r="AV1161" i="48" s="1"/>
  <c r="AT1161" i="48"/>
  <c r="AS1161" i="48" a="1"/>
  <c r="AS1161" i="48" s="1"/>
  <c r="AQ1161" i="48"/>
  <c r="AP1161" i="48" a="1"/>
  <c r="AP1161" i="48" s="1"/>
  <c r="AI1161" i="48" a="1"/>
  <c r="AI1161" i="48" s="1"/>
  <c r="AH1161" i="48"/>
  <c r="AG1161" i="48" a="1"/>
  <c r="AG1161" i="48" s="1"/>
  <c r="AF1161" i="48"/>
  <c r="AA1161" i="48" a="1"/>
  <c r="AA1161" i="48" s="1"/>
  <c r="AB1161" i="48" s="1"/>
  <c r="X1161" i="48" a="1"/>
  <c r="X1161" i="48" s="1"/>
  <c r="K1161" i="48"/>
  <c r="BI1160" i="48"/>
  <c r="BH1160" i="48" a="1"/>
  <c r="BH1160" i="48" s="1"/>
  <c r="BF1160" i="48" a="1"/>
  <c r="BF1160" i="48" s="1"/>
  <c r="BE1160" i="48"/>
  <c r="BD1160" i="48" a="1"/>
  <c r="BD1160" i="48" s="1"/>
  <c r="BC1160" i="48"/>
  <c r="AW1160" i="48"/>
  <c r="AV1160" i="48" a="1"/>
  <c r="AV1160" i="48" s="1"/>
  <c r="AT1160" i="48"/>
  <c r="AS1160" i="48" a="1"/>
  <c r="AS1160" i="48" s="1"/>
  <c r="AQ1160" i="48"/>
  <c r="AP1160" i="48" a="1"/>
  <c r="AP1160" i="48" s="1"/>
  <c r="AI1160" i="48" a="1"/>
  <c r="AI1160" i="48" s="1"/>
  <c r="AH1160" i="48"/>
  <c r="AG1160" i="48" a="1"/>
  <c r="AG1160" i="48" s="1"/>
  <c r="AF1160" i="48"/>
  <c r="AA1160" i="48" a="1"/>
  <c r="AA1160" i="48" s="1"/>
  <c r="AB1160" i="48" s="1"/>
  <c r="X1160" i="48" a="1"/>
  <c r="X1160" i="48" s="1"/>
  <c r="K1160" i="48"/>
  <c r="BI1159" i="48"/>
  <c r="BH1159" i="48" a="1"/>
  <c r="BH1159" i="48" s="1"/>
  <c r="BE1159" i="48"/>
  <c r="BC1159" i="48"/>
  <c r="AW1159" i="48"/>
  <c r="AV1159" i="48" a="1"/>
  <c r="AV1159" i="48" s="1"/>
  <c r="AT1159" i="48"/>
  <c r="AS1159" i="48" a="1"/>
  <c r="AS1159" i="48" s="1"/>
  <c r="AQ1159" i="48"/>
  <c r="AP1159" i="48" a="1"/>
  <c r="AP1159" i="48" s="1"/>
  <c r="AK1159" i="48"/>
  <c r="AH1159" i="48"/>
  <c r="AF1159" i="48"/>
  <c r="AA1159" i="48" a="1"/>
  <c r="AA1159" i="48" s="1"/>
  <c r="AB1159" i="48" s="1"/>
  <c r="X1159" i="48" a="1"/>
  <c r="X1159" i="48" s="1"/>
  <c r="K1159" i="48"/>
  <c r="BI1158" i="48"/>
  <c r="BH1158" i="48" a="1"/>
  <c r="BH1158" i="48" s="1"/>
  <c r="BF1158" i="48" a="1"/>
  <c r="BF1158" i="48" s="1"/>
  <c r="BE1158" i="48"/>
  <c r="BD1158" i="48" a="1"/>
  <c r="BD1158" i="48" s="1"/>
  <c r="BC1158" i="48"/>
  <c r="AW1158" i="48"/>
  <c r="AV1158" i="48" a="1"/>
  <c r="AV1158" i="48" s="1"/>
  <c r="AT1158" i="48"/>
  <c r="AS1158" i="48" a="1"/>
  <c r="AS1158" i="48" s="1"/>
  <c r="AQ1158" i="48"/>
  <c r="AP1158" i="48" a="1"/>
  <c r="AP1158" i="48" s="1"/>
  <c r="AI1158" i="48" a="1"/>
  <c r="AI1158" i="48" s="1"/>
  <c r="AH1158" i="48"/>
  <c r="AG1158" i="48" a="1"/>
  <c r="AG1158" i="48" s="1"/>
  <c r="AF1158" i="48"/>
  <c r="AA1158" i="48" a="1"/>
  <c r="AA1158" i="48" s="1"/>
  <c r="X1158" i="48" a="1"/>
  <c r="X1158" i="48" s="1"/>
  <c r="K1158" i="48"/>
  <c r="BH1157" i="48" a="1"/>
  <c r="BH1157" i="48" s="1"/>
  <c r="BI1157" i="48" s="1"/>
  <c r="BE1157" i="48"/>
  <c r="BC1157" i="48"/>
  <c r="BA1157" i="48" a="1"/>
  <c r="BA1157" i="48" s="1"/>
  <c r="AY1157" i="48" a="1"/>
  <c r="AY1157" i="48" s="1"/>
  <c r="AM1157" i="48" s="1"/>
  <c r="AV1157" i="48" a="1"/>
  <c r="AV1157" i="48" s="1"/>
  <c r="AW1157" i="48" s="1"/>
  <c r="AS1157" i="48" a="1"/>
  <c r="AS1157" i="48" s="1"/>
  <c r="AT1157" i="48" s="1"/>
  <c r="AP1157" i="48" a="1"/>
  <c r="AP1157" i="48" s="1"/>
  <c r="AQ1157" i="48" s="1"/>
  <c r="AH1157" i="48"/>
  <c r="AF1157" i="48"/>
  <c r="AB1157" i="48"/>
  <c r="Y1157" i="48"/>
  <c r="K1157" i="48"/>
  <c r="BH1156" i="48" a="1"/>
  <c r="BH1156" i="48" s="1"/>
  <c r="BI1156" i="48" s="1"/>
  <c r="BF1156" i="48" a="1"/>
  <c r="BF1156" i="48" s="1"/>
  <c r="BE1156" i="48"/>
  <c r="BD1156" i="48" a="1"/>
  <c r="BD1156" i="48" s="1"/>
  <c r="BC1156" i="48"/>
  <c r="AV1156" i="48" a="1"/>
  <c r="AV1156" i="48" s="1"/>
  <c r="AW1156" i="48" s="1"/>
  <c r="AS1156" i="48" a="1"/>
  <c r="AS1156" i="48" s="1"/>
  <c r="AT1156" i="48" s="1"/>
  <c r="AP1156" i="48" a="1"/>
  <c r="AP1156" i="48" s="1"/>
  <c r="AQ1156" i="48" s="1"/>
  <c r="AI1156" i="48" a="1"/>
  <c r="AI1156" i="48" s="1"/>
  <c r="AH1156" i="48"/>
  <c r="AG1156" i="48" a="1"/>
  <c r="AG1156" i="48" s="1"/>
  <c r="AF1156" i="48"/>
  <c r="AA1156" i="48" a="1"/>
  <c r="AA1156" i="48" s="1"/>
  <c r="AB1156" i="48" s="1"/>
  <c r="X1156" i="48" a="1"/>
  <c r="X1156" i="48" s="1"/>
  <c r="K1156" i="48"/>
  <c r="BH1155" i="48" a="1"/>
  <c r="BH1155" i="48" s="1"/>
  <c r="BI1155" i="48" s="1"/>
  <c r="BE1155" i="48"/>
  <c r="BC1155" i="48"/>
  <c r="BA1155" i="48" a="1"/>
  <c r="BA1155" i="48" s="1"/>
  <c r="AY1155" i="48" a="1"/>
  <c r="AY1155" i="48" s="1"/>
  <c r="AM1155" i="48" s="1"/>
  <c r="AV1155" i="48" a="1"/>
  <c r="AV1155" i="48" s="1"/>
  <c r="AW1155" i="48" s="1"/>
  <c r="AS1155" i="48" a="1"/>
  <c r="AS1155" i="48" s="1"/>
  <c r="AT1155" i="48" s="1"/>
  <c r="AP1155" i="48" a="1"/>
  <c r="AP1155" i="48" s="1"/>
  <c r="AQ1155" i="48" s="1"/>
  <c r="AH1155" i="48"/>
  <c r="AF1155" i="48"/>
  <c r="AB1155" i="48"/>
  <c r="Y1155" i="48"/>
  <c r="K1155" i="48"/>
  <c r="BH1154" i="48" a="1"/>
  <c r="BH1154" i="48" s="1"/>
  <c r="BI1154" i="48" s="1"/>
  <c r="BF1154" i="48" a="1"/>
  <c r="BF1154" i="48" s="1"/>
  <c r="BE1154" i="48"/>
  <c r="BD1154" i="48" a="1"/>
  <c r="BD1154" i="48" s="1"/>
  <c r="BC1154" i="48"/>
  <c r="AV1154" i="48" a="1"/>
  <c r="AV1154" i="48" s="1"/>
  <c r="AW1154" i="48" s="1"/>
  <c r="AS1154" i="48" a="1"/>
  <c r="AS1154" i="48" s="1"/>
  <c r="AT1154" i="48" s="1"/>
  <c r="AP1154" i="48" a="1"/>
  <c r="AP1154" i="48" s="1"/>
  <c r="AQ1154" i="48" s="1"/>
  <c r="AI1154" i="48" a="1"/>
  <c r="AI1154" i="48" s="1"/>
  <c r="AH1154" i="48"/>
  <c r="AG1154" i="48" a="1"/>
  <c r="AG1154" i="48" s="1"/>
  <c r="AF1154" i="48"/>
  <c r="AA1154" i="48" a="1"/>
  <c r="AA1154" i="48" s="1"/>
  <c r="AB1154" i="48" s="1"/>
  <c r="X1154" i="48" a="1"/>
  <c r="X1154" i="48" s="1"/>
  <c r="K1154" i="48"/>
  <c r="BH1153" i="48" a="1"/>
  <c r="BH1153" i="48" s="1"/>
  <c r="BI1153" i="48" s="1"/>
  <c r="BF1153" i="48" a="1"/>
  <c r="BF1153" i="48" s="1"/>
  <c r="BE1153" i="48"/>
  <c r="BD1153" i="48" a="1"/>
  <c r="BD1153" i="48" s="1"/>
  <c r="BC1153" i="48"/>
  <c r="AV1153" i="48" a="1"/>
  <c r="AV1153" i="48" s="1"/>
  <c r="AW1153" i="48" s="1"/>
  <c r="AS1153" i="48" a="1"/>
  <c r="AS1153" i="48" s="1"/>
  <c r="AT1153" i="48" s="1"/>
  <c r="AP1153" i="48" a="1"/>
  <c r="AP1153" i="48" s="1"/>
  <c r="AQ1153" i="48" s="1"/>
  <c r="AI1153" i="48" a="1"/>
  <c r="AI1153" i="48" s="1"/>
  <c r="AH1153" i="48"/>
  <c r="AG1153" i="48" a="1"/>
  <c r="AG1153" i="48" s="1"/>
  <c r="AF1153" i="48"/>
  <c r="AA1153" i="48" a="1"/>
  <c r="AA1153" i="48" s="1"/>
  <c r="AB1153" i="48" s="1"/>
  <c r="X1153" i="48" a="1"/>
  <c r="X1153" i="48" s="1"/>
  <c r="K1153" i="48"/>
  <c r="BI1152" i="48"/>
  <c r="BH1152" i="48" a="1"/>
  <c r="BH1152" i="48" s="1"/>
  <c r="BF1152" i="48" a="1"/>
  <c r="BF1152" i="48" s="1"/>
  <c r="BE1152" i="48"/>
  <c r="BD1152" i="48" a="1"/>
  <c r="BD1152" i="48" s="1"/>
  <c r="BC1152" i="48"/>
  <c r="AW1152" i="48"/>
  <c r="AV1152" i="48" a="1"/>
  <c r="AV1152" i="48" s="1"/>
  <c r="AT1152" i="48"/>
  <c r="AS1152" i="48" a="1"/>
  <c r="AS1152" i="48" s="1"/>
  <c r="AQ1152" i="48"/>
  <c r="AP1152" i="48" a="1"/>
  <c r="AP1152" i="48" s="1"/>
  <c r="AI1152" i="48" a="1"/>
  <c r="AI1152" i="48" s="1"/>
  <c r="AH1152" i="48"/>
  <c r="AG1152" i="48" a="1"/>
  <c r="AG1152" i="48" s="1"/>
  <c r="AF1152" i="48"/>
  <c r="AA1152" i="48" a="1"/>
  <c r="AA1152" i="48" s="1"/>
  <c r="X1152" i="48" a="1"/>
  <c r="X1152" i="48" s="1"/>
  <c r="K1152" i="48"/>
  <c r="BH1151" i="48" a="1"/>
  <c r="BH1151" i="48" s="1"/>
  <c r="BI1151" i="48" s="1"/>
  <c r="BF1151" i="48" a="1"/>
  <c r="BF1151" i="48" s="1"/>
  <c r="BE1151" i="48"/>
  <c r="BD1151" i="48" a="1"/>
  <c r="BD1151" i="48" s="1"/>
  <c r="BC1151" i="48"/>
  <c r="AV1151" i="48" a="1"/>
  <c r="AV1151" i="48" s="1"/>
  <c r="AW1151" i="48" s="1"/>
  <c r="AS1151" i="48" a="1"/>
  <c r="AS1151" i="48" s="1"/>
  <c r="AT1151" i="48" s="1"/>
  <c r="AP1151" i="48" a="1"/>
  <c r="AP1151" i="48" s="1"/>
  <c r="AQ1151" i="48" s="1"/>
  <c r="AI1151" i="48" a="1"/>
  <c r="AI1151" i="48" s="1"/>
  <c r="AH1151" i="48"/>
  <c r="AG1151" i="48" a="1"/>
  <c r="AG1151" i="48" s="1"/>
  <c r="AF1151" i="48"/>
  <c r="AA1151" i="48" a="1"/>
  <c r="AA1151" i="48" s="1"/>
  <c r="AB1151" i="48" s="1"/>
  <c r="X1151" i="48" a="1"/>
  <c r="X1151" i="48" s="1"/>
  <c r="K1151" i="48"/>
  <c r="BH1150" i="48" a="1"/>
  <c r="BH1150" i="48" s="1"/>
  <c r="BI1150" i="48" s="1"/>
  <c r="BF1150" i="48" a="1"/>
  <c r="BF1150" i="48" s="1"/>
  <c r="BE1150" i="48"/>
  <c r="BD1150" i="48" a="1"/>
  <c r="BD1150" i="48" s="1"/>
  <c r="BC1150" i="48"/>
  <c r="AV1150" i="48" a="1"/>
  <c r="AV1150" i="48" s="1"/>
  <c r="AW1150" i="48" s="1"/>
  <c r="AS1150" i="48" a="1"/>
  <c r="AS1150" i="48" s="1"/>
  <c r="AT1150" i="48" s="1"/>
  <c r="AP1150" i="48" a="1"/>
  <c r="AP1150" i="48" s="1"/>
  <c r="AQ1150" i="48" s="1"/>
  <c r="AI1150" i="48" a="1"/>
  <c r="AI1150" i="48" s="1"/>
  <c r="AH1150" i="48"/>
  <c r="AG1150" i="48" a="1"/>
  <c r="AG1150" i="48" s="1"/>
  <c r="AF1150" i="48"/>
  <c r="AA1150" i="48" a="1"/>
  <c r="AA1150" i="48" s="1"/>
  <c r="AB1150" i="48" s="1"/>
  <c r="X1150" i="48" a="1"/>
  <c r="X1150" i="48" s="1"/>
  <c r="K1150" i="48"/>
  <c r="BH1149" i="48" a="1"/>
  <c r="BH1149" i="48" s="1"/>
  <c r="BI1149" i="48" s="1"/>
  <c r="BF1149" i="48" a="1"/>
  <c r="BF1149" i="48" s="1"/>
  <c r="BE1149" i="48"/>
  <c r="BD1149" i="48" a="1"/>
  <c r="BD1149" i="48" s="1"/>
  <c r="BC1149" i="48"/>
  <c r="AV1149" i="48" a="1"/>
  <c r="AV1149" i="48" s="1"/>
  <c r="AW1149" i="48" s="1"/>
  <c r="AS1149" i="48" a="1"/>
  <c r="AS1149" i="48" s="1"/>
  <c r="AT1149" i="48" s="1"/>
  <c r="AP1149" i="48" a="1"/>
  <c r="AP1149" i="48" s="1"/>
  <c r="AQ1149" i="48" s="1"/>
  <c r="AI1149" i="48" a="1"/>
  <c r="AI1149" i="48" s="1"/>
  <c r="AH1149" i="48"/>
  <c r="AG1149" i="48" a="1"/>
  <c r="AG1149" i="48" s="1"/>
  <c r="AF1149" i="48"/>
  <c r="AA1149" i="48" a="1"/>
  <c r="AA1149" i="48" s="1"/>
  <c r="AB1149" i="48" s="1"/>
  <c r="X1149" i="48" a="1"/>
  <c r="X1149" i="48" s="1"/>
  <c r="K1149" i="48"/>
  <c r="BI1148" i="48"/>
  <c r="BH1148" i="48" a="1"/>
  <c r="BH1148" i="48" s="1"/>
  <c r="BF1148" i="48" a="1"/>
  <c r="BF1148" i="48" s="1"/>
  <c r="BE1148" i="48"/>
  <c r="BD1148" i="48" a="1"/>
  <c r="BD1148" i="48" s="1"/>
  <c r="BC1148" i="48"/>
  <c r="AW1148" i="48"/>
  <c r="AV1148" i="48" a="1"/>
  <c r="AV1148" i="48" s="1"/>
  <c r="AT1148" i="48"/>
  <c r="AS1148" i="48" a="1"/>
  <c r="AS1148" i="48" s="1"/>
  <c r="AQ1148" i="48"/>
  <c r="AP1148" i="48" a="1"/>
  <c r="AP1148" i="48" s="1"/>
  <c r="AI1148" i="48" a="1"/>
  <c r="AI1148" i="48" s="1"/>
  <c r="AH1148" i="48"/>
  <c r="AG1148" i="48" a="1"/>
  <c r="AG1148" i="48" s="1"/>
  <c r="AF1148" i="48"/>
  <c r="AA1148" i="48" a="1"/>
  <c r="AA1148" i="48" s="1"/>
  <c r="AB1148" i="48" s="1"/>
  <c r="X1148" i="48" a="1"/>
  <c r="X1148" i="48" s="1"/>
  <c r="Y1148" i="48" s="1"/>
  <c r="K1148" i="48"/>
  <c r="BH1147" i="48" a="1"/>
  <c r="BH1147" i="48" s="1"/>
  <c r="BI1147" i="48" s="1"/>
  <c r="BF1147" i="48" a="1"/>
  <c r="BF1147" i="48" s="1"/>
  <c r="BE1147" i="48"/>
  <c r="BD1147" i="48" a="1"/>
  <c r="BD1147" i="48" s="1"/>
  <c r="BC1147" i="48"/>
  <c r="AV1147" i="48" a="1"/>
  <c r="AV1147" i="48" s="1"/>
  <c r="AW1147" i="48" s="1"/>
  <c r="AS1147" i="48" a="1"/>
  <c r="AS1147" i="48" s="1"/>
  <c r="AT1147" i="48" s="1"/>
  <c r="AP1147" i="48" a="1"/>
  <c r="AP1147" i="48" s="1"/>
  <c r="AQ1147" i="48" s="1"/>
  <c r="AI1147" i="48" a="1"/>
  <c r="AI1147" i="48" s="1"/>
  <c r="AH1147" i="48"/>
  <c r="AG1147" i="48" a="1"/>
  <c r="AG1147" i="48" s="1"/>
  <c r="AF1147" i="48"/>
  <c r="AA1147" i="48" a="1"/>
  <c r="AA1147" i="48" s="1"/>
  <c r="AB1147" i="48" s="1"/>
  <c r="X1147" i="48" a="1"/>
  <c r="X1147" i="48" s="1"/>
  <c r="K1147" i="48"/>
  <c r="BI1146" i="48"/>
  <c r="BH1146" i="48" a="1"/>
  <c r="BH1146" i="48" s="1"/>
  <c r="BF1146" i="48" a="1"/>
  <c r="BF1146" i="48" s="1"/>
  <c r="BE1146" i="48"/>
  <c r="BD1146" i="48" a="1"/>
  <c r="BD1146" i="48" s="1"/>
  <c r="BC1146" i="48"/>
  <c r="AW1146" i="48"/>
  <c r="AV1146" i="48" a="1"/>
  <c r="AV1146" i="48" s="1"/>
  <c r="AT1146" i="48"/>
  <c r="AS1146" i="48" a="1"/>
  <c r="AS1146" i="48" s="1"/>
  <c r="AQ1146" i="48"/>
  <c r="AP1146" i="48" a="1"/>
  <c r="AP1146" i="48" s="1"/>
  <c r="AI1146" i="48" a="1"/>
  <c r="AI1146" i="48" s="1"/>
  <c r="AH1146" i="48"/>
  <c r="AG1146" i="48" a="1"/>
  <c r="AG1146" i="48" s="1"/>
  <c r="AF1146" i="48"/>
  <c r="AA1146" i="48" a="1"/>
  <c r="AA1146" i="48" s="1"/>
  <c r="AB1146" i="48" s="1"/>
  <c r="X1146" i="48" a="1"/>
  <c r="X1146" i="48" s="1"/>
  <c r="K1146" i="48"/>
  <c r="BI1145" i="48"/>
  <c r="BH1145" i="48" a="1"/>
  <c r="BH1145" i="48" s="1"/>
  <c r="BF1145" i="48" a="1"/>
  <c r="BF1145" i="48" s="1"/>
  <c r="BE1145" i="48"/>
  <c r="BD1145" i="48" a="1"/>
  <c r="BD1145" i="48" s="1"/>
  <c r="BC1145" i="48"/>
  <c r="AW1145" i="48"/>
  <c r="AV1145" i="48" a="1"/>
  <c r="AV1145" i="48" s="1"/>
  <c r="AT1145" i="48"/>
  <c r="AS1145" i="48" a="1"/>
  <c r="AS1145" i="48" s="1"/>
  <c r="AQ1145" i="48"/>
  <c r="AP1145" i="48" a="1"/>
  <c r="AP1145" i="48" s="1"/>
  <c r="AI1145" i="48" a="1"/>
  <c r="AI1145" i="48" s="1"/>
  <c r="AH1145" i="48"/>
  <c r="AG1145" i="48" a="1"/>
  <c r="AG1145" i="48" s="1"/>
  <c r="AF1145" i="48"/>
  <c r="AA1145" i="48" a="1"/>
  <c r="AA1145" i="48" s="1"/>
  <c r="AB1145" i="48" s="1"/>
  <c r="X1145" i="48" a="1"/>
  <c r="X1145" i="48" s="1"/>
  <c r="K1145" i="48"/>
  <c r="BI1144" i="48"/>
  <c r="BH1144" i="48" a="1"/>
  <c r="BH1144" i="48" s="1"/>
  <c r="BE1144" i="48"/>
  <c r="BC1144" i="48"/>
  <c r="AW1144" i="48"/>
  <c r="AV1144" i="48" a="1"/>
  <c r="AV1144" i="48" s="1"/>
  <c r="AT1144" i="48"/>
  <c r="AS1144" i="48" a="1"/>
  <c r="AS1144" i="48" s="1"/>
  <c r="AQ1144" i="48"/>
  <c r="AP1144" i="48" a="1"/>
  <c r="AP1144" i="48" s="1"/>
  <c r="AK1144" i="48"/>
  <c r="AH1144" i="48"/>
  <c r="AF1144" i="48"/>
  <c r="AA1144" i="48" a="1"/>
  <c r="AA1144" i="48" s="1"/>
  <c r="X1144" i="48" a="1"/>
  <c r="X1144" i="48" s="1"/>
  <c r="Y1144" i="48" s="1"/>
  <c r="K1144" i="48"/>
  <c r="BI1143" i="48"/>
  <c r="BH1143" i="48" a="1"/>
  <c r="BH1143" i="48" s="1"/>
  <c r="BF1143" i="48" a="1"/>
  <c r="BF1143" i="48" s="1"/>
  <c r="BE1143" i="48"/>
  <c r="BD1143" i="48" a="1"/>
  <c r="BD1143" i="48" s="1"/>
  <c r="BC1143" i="48"/>
  <c r="AW1143" i="48"/>
  <c r="AV1143" i="48" a="1"/>
  <c r="AV1143" i="48" s="1"/>
  <c r="AT1143" i="48"/>
  <c r="AS1143" i="48" a="1"/>
  <c r="AS1143" i="48" s="1"/>
  <c r="AQ1143" i="48"/>
  <c r="AP1143" i="48" a="1"/>
  <c r="AP1143" i="48" s="1"/>
  <c r="AI1143" i="48" a="1"/>
  <c r="AI1143" i="48" s="1"/>
  <c r="AH1143" i="48"/>
  <c r="AG1143" i="48" a="1"/>
  <c r="AG1143" i="48" s="1"/>
  <c r="AF1143" i="48"/>
  <c r="AA1143" i="48" a="1"/>
  <c r="AA1143" i="48" s="1"/>
  <c r="AB1143" i="48" s="1"/>
  <c r="X1143" i="48" a="1"/>
  <c r="X1143" i="48" s="1"/>
  <c r="Y1143" i="48" s="1"/>
  <c r="K1143" i="48"/>
  <c r="BH1142" i="48" a="1"/>
  <c r="BH1142" i="48" s="1"/>
  <c r="BI1142" i="48" s="1"/>
  <c r="BF1142" i="48" a="1"/>
  <c r="BF1142" i="48" s="1"/>
  <c r="BE1142" i="48"/>
  <c r="BD1142" i="48" a="1"/>
  <c r="BD1142" i="48" s="1"/>
  <c r="BC1142" i="48"/>
  <c r="AV1142" i="48" a="1"/>
  <c r="AV1142" i="48" s="1"/>
  <c r="AW1142" i="48" s="1"/>
  <c r="AS1142" i="48" a="1"/>
  <c r="AS1142" i="48" s="1"/>
  <c r="AT1142" i="48" s="1"/>
  <c r="AP1142" i="48" a="1"/>
  <c r="AP1142" i="48" s="1"/>
  <c r="AQ1142" i="48" s="1"/>
  <c r="AI1142" i="48" a="1"/>
  <c r="AI1142" i="48" s="1"/>
  <c r="AH1142" i="48"/>
  <c r="AG1142" i="48" a="1"/>
  <c r="AG1142" i="48" s="1"/>
  <c r="AF1142" i="48"/>
  <c r="AA1142" i="48" a="1"/>
  <c r="AA1142" i="48" s="1"/>
  <c r="AB1142" i="48" s="1"/>
  <c r="X1142" i="48" a="1"/>
  <c r="X1142" i="48" s="1"/>
  <c r="K1142" i="48"/>
  <c r="BH1141" i="48" a="1"/>
  <c r="BH1141" i="48" s="1"/>
  <c r="BI1141" i="48" s="1"/>
  <c r="BF1141" i="48" a="1"/>
  <c r="BF1141" i="48" s="1"/>
  <c r="BE1141" i="48"/>
  <c r="BD1141" i="48" a="1"/>
  <c r="BD1141" i="48" s="1"/>
  <c r="BC1141" i="48"/>
  <c r="AV1141" i="48" a="1"/>
  <c r="AV1141" i="48" s="1"/>
  <c r="AW1141" i="48" s="1"/>
  <c r="AS1141" i="48" a="1"/>
  <c r="AS1141" i="48" s="1"/>
  <c r="AT1141" i="48" s="1"/>
  <c r="AP1141" i="48" a="1"/>
  <c r="AP1141" i="48" s="1"/>
  <c r="AQ1141" i="48" s="1"/>
  <c r="AI1141" i="48" a="1"/>
  <c r="AI1141" i="48" s="1"/>
  <c r="AH1141" i="48"/>
  <c r="AG1141" i="48" a="1"/>
  <c r="AG1141" i="48" s="1"/>
  <c r="AF1141" i="48"/>
  <c r="AA1141" i="48" a="1"/>
  <c r="AA1141" i="48" s="1"/>
  <c r="AB1141" i="48" s="1"/>
  <c r="X1141" i="48" a="1"/>
  <c r="X1141" i="48" s="1"/>
  <c r="K1141" i="48"/>
  <c r="BH1140" i="48" a="1"/>
  <c r="BH1140" i="48" s="1"/>
  <c r="BI1140" i="48" s="1"/>
  <c r="BF1140" i="48" a="1"/>
  <c r="BF1140" i="48" s="1"/>
  <c r="BE1140" i="48"/>
  <c r="BD1140" i="48" a="1"/>
  <c r="BD1140" i="48" s="1"/>
  <c r="BC1140" i="48"/>
  <c r="AV1140" i="48" a="1"/>
  <c r="AV1140" i="48" s="1"/>
  <c r="AW1140" i="48" s="1"/>
  <c r="AS1140" i="48" a="1"/>
  <c r="AS1140" i="48" s="1"/>
  <c r="AT1140" i="48" s="1"/>
  <c r="AP1140" i="48" a="1"/>
  <c r="AP1140" i="48" s="1"/>
  <c r="AQ1140" i="48" s="1"/>
  <c r="AI1140" i="48" a="1"/>
  <c r="AI1140" i="48" s="1"/>
  <c r="AH1140" i="48"/>
  <c r="AG1140" i="48" a="1"/>
  <c r="AG1140" i="48" s="1"/>
  <c r="AF1140" i="48"/>
  <c r="AA1140" i="48" a="1"/>
  <c r="AA1140" i="48" s="1"/>
  <c r="AB1140" i="48" s="1"/>
  <c r="X1140" i="48" a="1"/>
  <c r="X1140" i="48" s="1"/>
  <c r="K1140" i="48"/>
  <c r="BH1139" i="48" a="1"/>
  <c r="BH1139" i="48" s="1"/>
  <c r="BI1139" i="48" s="1"/>
  <c r="BF1139" i="48" a="1"/>
  <c r="BF1139" i="48" s="1"/>
  <c r="BE1139" i="48"/>
  <c r="BD1139" i="48" a="1"/>
  <c r="BD1139" i="48" s="1"/>
  <c r="BC1139" i="48"/>
  <c r="AV1139" i="48" a="1"/>
  <c r="AV1139" i="48" s="1"/>
  <c r="AW1139" i="48" s="1"/>
  <c r="AS1139" i="48" a="1"/>
  <c r="AS1139" i="48" s="1"/>
  <c r="AT1139" i="48" s="1"/>
  <c r="AP1139" i="48" a="1"/>
  <c r="AP1139" i="48" s="1"/>
  <c r="AQ1139" i="48" s="1"/>
  <c r="AI1139" i="48" a="1"/>
  <c r="AI1139" i="48" s="1"/>
  <c r="AH1139" i="48"/>
  <c r="AG1139" i="48" a="1"/>
  <c r="AG1139" i="48" s="1"/>
  <c r="AF1139" i="48"/>
  <c r="AA1139" i="48" a="1"/>
  <c r="AA1139" i="48" s="1"/>
  <c r="AB1139" i="48" s="1"/>
  <c r="X1139" i="48" a="1"/>
  <c r="X1139" i="48" s="1"/>
  <c r="Y1139" i="48" s="1"/>
  <c r="K1139" i="48"/>
  <c r="BH1138" i="48" a="1"/>
  <c r="BH1138" i="48" s="1"/>
  <c r="BI1138" i="48" s="1"/>
  <c r="BF1138" i="48" a="1"/>
  <c r="BF1138" i="48" s="1"/>
  <c r="BE1138" i="48"/>
  <c r="BD1138" i="48" a="1"/>
  <c r="BD1138" i="48" s="1"/>
  <c r="BC1138" i="48"/>
  <c r="AV1138" i="48" a="1"/>
  <c r="AV1138" i="48" s="1"/>
  <c r="AW1138" i="48" s="1"/>
  <c r="AS1138" i="48" a="1"/>
  <c r="AS1138" i="48" s="1"/>
  <c r="AT1138" i="48" s="1"/>
  <c r="AP1138" i="48" a="1"/>
  <c r="AP1138" i="48" s="1"/>
  <c r="AQ1138" i="48" s="1"/>
  <c r="AI1138" i="48" a="1"/>
  <c r="AI1138" i="48" s="1"/>
  <c r="AH1138" i="48"/>
  <c r="AG1138" i="48" a="1"/>
  <c r="AG1138" i="48" s="1"/>
  <c r="AF1138" i="48"/>
  <c r="AA1138" i="48" a="1"/>
  <c r="AA1138" i="48" s="1"/>
  <c r="AB1138" i="48" s="1"/>
  <c r="X1138" i="48" a="1"/>
  <c r="X1138" i="48" s="1"/>
  <c r="K1138" i="48"/>
  <c r="BH1137" i="48" a="1"/>
  <c r="BH1137" i="48" s="1"/>
  <c r="BI1137" i="48" s="1"/>
  <c r="BF1137" i="48" a="1"/>
  <c r="BF1137" i="48" s="1"/>
  <c r="BE1137" i="48"/>
  <c r="BD1137" i="48" a="1"/>
  <c r="BD1137" i="48" s="1"/>
  <c r="BC1137" i="48"/>
  <c r="AV1137" i="48" a="1"/>
  <c r="AV1137" i="48" s="1"/>
  <c r="AW1137" i="48" s="1"/>
  <c r="AS1137" i="48" a="1"/>
  <c r="AS1137" i="48" s="1"/>
  <c r="AT1137" i="48" s="1"/>
  <c r="AP1137" i="48" a="1"/>
  <c r="AP1137" i="48" s="1"/>
  <c r="AQ1137" i="48" s="1"/>
  <c r="AI1137" i="48" a="1"/>
  <c r="AI1137" i="48" s="1"/>
  <c r="AH1137" i="48"/>
  <c r="AG1137" i="48" a="1"/>
  <c r="AG1137" i="48" s="1"/>
  <c r="AF1137" i="48"/>
  <c r="AA1137" i="48" a="1"/>
  <c r="AA1137" i="48" s="1"/>
  <c r="AB1137" i="48" s="1"/>
  <c r="X1137" i="48" a="1"/>
  <c r="X1137" i="48" s="1"/>
  <c r="K1137" i="48"/>
  <c r="BH1136" i="48" a="1"/>
  <c r="BH1136" i="48" s="1"/>
  <c r="BI1136" i="48" s="1"/>
  <c r="BF1136" i="48" a="1"/>
  <c r="BF1136" i="48" s="1"/>
  <c r="BE1136" i="48"/>
  <c r="BD1136" i="48" a="1"/>
  <c r="BD1136" i="48" s="1"/>
  <c r="BC1136" i="48"/>
  <c r="AV1136" i="48" a="1"/>
  <c r="AV1136" i="48" s="1"/>
  <c r="AW1136" i="48" s="1"/>
  <c r="AS1136" i="48" a="1"/>
  <c r="AS1136" i="48" s="1"/>
  <c r="AT1136" i="48" s="1"/>
  <c r="AP1136" i="48" a="1"/>
  <c r="AP1136" i="48" s="1"/>
  <c r="AQ1136" i="48" s="1"/>
  <c r="AI1136" i="48" a="1"/>
  <c r="AI1136" i="48" s="1"/>
  <c r="AH1136" i="48"/>
  <c r="AG1136" i="48" a="1"/>
  <c r="AG1136" i="48" s="1"/>
  <c r="AF1136" i="48"/>
  <c r="AA1136" i="48" a="1"/>
  <c r="AA1136" i="48" s="1"/>
  <c r="AB1136" i="48" s="1"/>
  <c r="X1136" i="48" a="1"/>
  <c r="X1136" i="48" s="1"/>
  <c r="K1136" i="48"/>
  <c r="BH1135" i="48" a="1"/>
  <c r="BH1135" i="48" s="1"/>
  <c r="BI1135" i="48" s="1"/>
  <c r="BF1135" i="48" a="1"/>
  <c r="BF1135" i="48" s="1"/>
  <c r="BE1135" i="48"/>
  <c r="BD1135" i="48" a="1"/>
  <c r="BD1135" i="48" s="1"/>
  <c r="BC1135" i="48"/>
  <c r="AV1135" i="48" a="1"/>
  <c r="AV1135" i="48" s="1"/>
  <c r="AW1135" i="48" s="1"/>
  <c r="AS1135" i="48" a="1"/>
  <c r="AS1135" i="48" s="1"/>
  <c r="AT1135" i="48" s="1"/>
  <c r="AP1135" i="48" a="1"/>
  <c r="AP1135" i="48" s="1"/>
  <c r="AQ1135" i="48" s="1"/>
  <c r="AI1135" i="48" a="1"/>
  <c r="AI1135" i="48" s="1"/>
  <c r="AH1135" i="48"/>
  <c r="AG1135" i="48" a="1"/>
  <c r="AG1135" i="48" s="1"/>
  <c r="AF1135" i="48"/>
  <c r="AA1135" i="48" a="1"/>
  <c r="AA1135" i="48" s="1"/>
  <c r="AB1135" i="48" s="1"/>
  <c r="X1135" i="48" a="1"/>
  <c r="X1135" i="48" s="1"/>
  <c r="K1135" i="48"/>
  <c r="BH1134" i="48" a="1"/>
  <c r="BH1134" i="48" s="1"/>
  <c r="BI1134" i="48" s="1"/>
  <c r="BF1134" i="48" a="1"/>
  <c r="BF1134" i="48" s="1"/>
  <c r="BE1134" i="48"/>
  <c r="BD1134" i="48" a="1"/>
  <c r="BD1134" i="48" s="1"/>
  <c r="BC1134" i="48"/>
  <c r="AV1134" i="48" a="1"/>
  <c r="AV1134" i="48" s="1"/>
  <c r="AW1134" i="48" s="1"/>
  <c r="AS1134" i="48" a="1"/>
  <c r="AS1134" i="48" s="1"/>
  <c r="AT1134" i="48" s="1"/>
  <c r="AP1134" i="48" a="1"/>
  <c r="AP1134" i="48" s="1"/>
  <c r="AQ1134" i="48" s="1"/>
  <c r="AI1134" i="48" a="1"/>
  <c r="AI1134" i="48" s="1"/>
  <c r="AH1134" i="48"/>
  <c r="AG1134" i="48" a="1"/>
  <c r="AG1134" i="48" s="1"/>
  <c r="AF1134" i="48"/>
  <c r="AA1134" i="48" a="1"/>
  <c r="AA1134" i="48" s="1"/>
  <c r="AB1134" i="48" s="1"/>
  <c r="X1134" i="48" a="1"/>
  <c r="X1134" i="48" s="1"/>
  <c r="K1134" i="48"/>
  <c r="BI1133" i="48"/>
  <c r="BH1133" i="48" a="1"/>
  <c r="BH1133" i="48" s="1"/>
  <c r="BF1133" i="48" a="1"/>
  <c r="BF1133" i="48" s="1"/>
  <c r="BE1133" i="48"/>
  <c r="BD1133" i="48" a="1"/>
  <c r="BD1133" i="48" s="1"/>
  <c r="BC1133" i="48"/>
  <c r="AW1133" i="48"/>
  <c r="AV1133" i="48" a="1"/>
  <c r="AV1133" i="48" s="1"/>
  <c r="AT1133" i="48"/>
  <c r="AS1133" i="48" a="1"/>
  <c r="AS1133" i="48" s="1"/>
  <c r="AQ1133" i="48"/>
  <c r="AP1133" i="48" a="1"/>
  <c r="AP1133" i="48" s="1"/>
  <c r="AI1133" i="48" a="1"/>
  <c r="AI1133" i="48" s="1"/>
  <c r="AH1133" i="48"/>
  <c r="AG1133" i="48" a="1"/>
  <c r="AG1133" i="48" s="1"/>
  <c r="AF1133" i="48"/>
  <c r="AA1133" i="48" a="1"/>
  <c r="AA1133" i="48" s="1"/>
  <c r="AB1133" i="48" s="1"/>
  <c r="X1133" i="48" a="1"/>
  <c r="X1133" i="48" s="1"/>
  <c r="K1133" i="48"/>
  <c r="BH1132" i="48" a="1"/>
  <c r="BH1132" i="48" s="1"/>
  <c r="BI1132" i="48" s="1"/>
  <c r="BF1132" i="48" a="1"/>
  <c r="BF1132" i="48" s="1"/>
  <c r="BE1132" i="48"/>
  <c r="BD1132" i="48" a="1"/>
  <c r="BD1132" i="48" s="1"/>
  <c r="BC1132" i="48"/>
  <c r="AV1132" i="48" a="1"/>
  <c r="AV1132" i="48" s="1"/>
  <c r="AW1132" i="48" s="1"/>
  <c r="AS1132" i="48" a="1"/>
  <c r="AS1132" i="48" s="1"/>
  <c r="AT1132" i="48" s="1"/>
  <c r="AP1132" i="48" a="1"/>
  <c r="AP1132" i="48" s="1"/>
  <c r="AQ1132" i="48" s="1"/>
  <c r="AI1132" i="48" a="1"/>
  <c r="AI1132" i="48" s="1"/>
  <c r="AH1132" i="48"/>
  <c r="AG1132" i="48" a="1"/>
  <c r="AG1132" i="48" s="1"/>
  <c r="AF1132" i="48"/>
  <c r="AA1132" i="48" a="1"/>
  <c r="AA1132" i="48" s="1"/>
  <c r="AB1132" i="48" s="1"/>
  <c r="X1132" i="48" a="1"/>
  <c r="X1132" i="48" s="1"/>
  <c r="K1132" i="48"/>
  <c r="BI1131" i="48"/>
  <c r="BH1131" i="48" a="1"/>
  <c r="BH1131" i="48" s="1"/>
  <c r="BF1131" i="48" a="1"/>
  <c r="BF1131" i="48" s="1"/>
  <c r="BE1131" i="48"/>
  <c r="BD1131" i="48" a="1"/>
  <c r="BD1131" i="48" s="1"/>
  <c r="BC1131" i="48"/>
  <c r="AW1131" i="48"/>
  <c r="AV1131" i="48" a="1"/>
  <c r="AV1131" i="48" s="1"/>
  <c r="AT1131" i="48"/>
  <c r="AS1131" i="48" a="1"/>
  <c r="AS1131" i="48" s="1"/>
  <c r="AQ1131" i="48"/>
  <c r="AP1131" i="48" a="1"/>
  <c r="AP1131" i="48" s="1"/>
  <c r="AI1131" i="48" a="1"/>
  <c r="AI1131" i="48" s="1"/>
  <c r="AH1131" i="48"/>
  <c r="AG1131" i="48" a="1"/>
  <c r="AG1131" i="48" s="1"/>
  <c r="AF1131" i="48"/>
  <c r="AA1131" i="48" a="1"/>
  <c r="AA1131" i="48" s="1"/>
  <c r="AB1131" i="48" s="1"/>
  <c r="X1131" i="48" a="1"/>
  <c r="X1131" i="48" s="1"/>
  <c r="K1131" i="48"/>
  <c r="BI262" i="48"/>
  <c r="BH262" i="48" a="1"/>
  <c r="BH262" i="48" s="1"/>
  <c r="BF262" i="48" a="1"/>
  <c r="BF262" i="48" s="1"/>
  <c r="BE262" i="48"/>
  <c r="BD262" i="48" a="1"/>
  <c r="BD262" i="48" s="1"/>
  <c r="BC262" i="48"/>
  <c r="AW262" i="48"/>
  <c r="AV262" i="48" a="1"/>
  <c r="AV262" i="48" s="1"/>
  <c r="AT262" i="48"/>
  <c r="AS262" i="48" a="1"/>
  <c r="AS262" i="48" s="1"/>
  <c r="AQ262" i="48"/>
  <c r="AP262" i="48" a="1"/>
  <c r="AP262" i="48" s="1"/>
  <c r="AI262" i="48" a="1"/>
  <c r="AI262" i="48" s="1"/>
  <c r="AH262" i="48"/>
  <c r="AG262" i="48" a="1"/>
  <c r="AG262" i="48" s="1"/>
  <c r="AF262" i="48"/>
  <c r="AA262" i="48" a="1"/>
  <c r="AA262" i="48" s="1"/>
  <c r="AB262" i="48" s="1"/>
  <c r="X262" i="48" a="1"/>
  <c r="X262" i="48" s="1"/>
  <c r="K262" i="48"/>
  <c r="BI121" i="48"/>
  <c r="BH121" i="48" a="1"/>
  <c r="BH121" i="48" s="1"/>
  <c r="BF121" i="48" a="1"/>
  <c r="BF121" i="48" s="1"/>
  <c r="BE121" i="48"/>
  <c r="BD121" i="48" a="1"/>
  <c r="BD121" i="48" s="1"/>
  <c r="BC121" i="48"/>
  <c r="AW121" i="48"/>
  <c r="AV121" i="48" a="1"/>
  <c r="AV121" i="48" s="1"/>
  <c r="AT121" i="48"/>
  <c r="AS121" i="48" a="1"/>
  <c r="AS121" i="48" s="1"/>
  <c r="AQ121" i="48"/>
  <c r="AP121" i="48" a="1"/>
  <c r="AP121" i="48" s="1"/>
  <c r="AI121" i="48" a="1"/>
  <c r="AI121" i="48" s="1"/>
  <c r="AH121" i="48"/>
  <c r="AG121" i="48" a="1"/>
  <c r="AG121" i="48" s="1"/>
  <c r="AF121" i="48"/>
  <c r="AA121" i="48" a="1"/>
  <c r="AA121" i="48" s="1"/>
  <c r="AB121" i="48" s="1"/>
  <c r="X121" i="48" a="1"/>
  <c r="X121" i="48" s="1"/>
  <c r="K121" i="48"/>
  <c r="BH1128" i="48" a="1"/>
  <c r="BH1128" i="48" s="1"/>
  <c r="BI1128" i="48" s="1"/>
  <c r="BF1128" i="48" a="1"/>
  <c r="BF1128" i="48" s="1"/>
  <c r="BE1128" i="48"/>
  <c r="BD1128" i="48" a="1"/>
  <c r="BD1128" i="48" s="1"/>
  <c r="BC1128" i="48"/>
  <c r="AV1128" i="48" a="1"/>
  <c r="AV1128" i="48" s="1"/>
  <c r="AW1128" i="48" s="1"/>
  <c r="AS1128" i="48" a="1"/>
  <c r="AS1128" i="48" s="1"/>
  <c r="AT1128" i="48" s="1"/>
  <c r="AP1128" i="48" a="1"/>
  <c r="AP1128" i="48" s="1"/>
  <c r="AQ1128" i="48" s="1"/>
  <c r="AI1128" i="48" a="1"/>
  <c r="AI1128" i="48" s="1"/>
  <c r="AH1128" i="48"/>
  <c r="AG1128" i="48" a="1"/>
  <c r="AG1128" i="48" s="1"/>
  <c r="AF1128" i="48"/>
  <c r="AA1128" i="48" a="1"/>
  <c r="AA1128" i="48" s="1"/>
  <c r="AB1128" i="48" s="1"/>
  <c r="X1128" i="48" a="1"/>
  <c r="X1128" i="48" s="1"/>
  <c r="K1128" i="48"/>
  <c r="BH1127" i="48" a="1"/>
  <c r="BH1127" i="48" s="1"/>
  <c r="BI1127" i="48" s="1"/>
  <c r="BF1127" i="48" a="1"/>
  <c r="BF1127" i="48" s="1"/>
  <c r="BE1127" i="48"/>
  <c r="BD1127" i="48" a="1"/>
  <c r="BD1127" i="48" s="1"/>
  <c r="BC1127" i="48"/>
  <c r="AV1127" i="48" a="1"/>
  <c r="AV1127" i="48" s="1"/>
  <c r="AW1127" i="48" s="1"/>
  <c r="AS1127" i="48" a="1"/>
  <c r="AS1127" i="48" s="1"/>
  <c r="AT1127" i="48" s="1"/>
  <c r="AP1127" i="48" a="1"/>
  <c r="AP1127" i="48" s="1"/>
  <c r="AQ1127" i="48" s="1"/>
  <c r="AI1127" i="48" a="1"/>
  <c r="AI1127" i="48" s="1"/>
  <c r="AH1127" i="48"/>
  <c r="AG1127" i="48" a="1"/>
  <c r="AG1127" i="48" s="1"/>
  <c r="AF1127" i="48"/>
  <c r="AA1127" i="48" a="1"/>
  <c r="AA1127" i="48" s="1"/>
  <c r="AB1127" i="48" s="1"/>
  <c r="X1127" i="48" a="1"/>
  <c r="X1127" i="48" s="1"/>
  <c r="K1127" i="48"/>
  <c r="BH1126" i="48" a="1"/>
  <c r="BH1126" i="48" s="1"/>
  <c r="BI1126" i="48" s="1"/>
  <c r="BF1126" i="48" a="1"/>
  <c r="BF1126" i="48" s="1"/>
  <c r="BE1126" i="48"/>
  <c r="BD1126" i="48" a="1"/>
  <c r="BD1126" i="48" s="1"/>
  <c r="BC1126" i="48"/>
  <c r="AV1126" i="48" a="1"/>
  <c r="AV1126" i="48" s="1"/>
  <c r="AW1126" i="48" s="1"/>
  <c r="AS1126" i="48" a="1"/>
  <c r="AS1126" i="48" s="1"/>
  <c r="AT1126" i="48" s="1"/>
  <c r="AP1126" i="48" a="1"/>
  <c r="AP1126" i="48" s="1"/>
  <c r="AQ1126" i="48" s="1"/>
  <c r="AI1126" i="48" a="1"/>
  <c r="AI1126" i="48" s="1"/>
  <c r="AH1126" i="48"/>
  <c r="AG1126" i="48" a="1"/>
  <c r="AG1126" i="48" s="1"/>
  <c r="AF1126" i="48"/>
  <c r="AA1126" i="48" a="1"/>
  <c r="AA1126" i="48" s="1"/>
  <c r="AB1126" i="48" s="1"/>
  <c r="X1126" i="48" a="1"/>
  <c r="X1126" i="48" s="1"/>
  <c r="K1126" i="48"/>
  <c r="BI1125" i="48"/>
  <c r="BH1125" i="48" a="1"/>
  <c r="BH1125" i="48" s="1"/>
  <c r="BF1125" i="48" a="1"/>
  <c r="BF1125" i="48" s="1"/>
  <c r="BE1125" i="48"/>
  <c r="BD1125" i="48" a="1"/>
  <c r="BD1125" i="48" s="1"/>
  <c r="BC1125" i="48"/>
  <c r="AV1125" i="48" a="1"/>
  <c r="AV1125" i="48" s="1"/>
  <c r="AW1125" i="48" s="1"/>
  <c r="AT1125" i="48"/>
  <c r="AS1125" i="48" a="1"/>
  <c r="AS1125" i="48" s="1"/>
  <c r="AQ1125" i="48"/>
  <c r="AP1125" i="48" a="1"/>
  <c r="AP1125" i="48" s="1"/>
  <c r="AI1125" i="48" a="1"/>
  <c r="AI1125" i="48" s="1"/>
  <c r="AH1125" i="48"/>
  <c r="AG1125" i="48" a="1"/>
  <c r="AG1125" i="48" s="1"/>
  <c r="AF1125" i="48"/>
  <c r="AA1125" i="48" a="1"/>
  <c r="AA1125" i="48" s="1"/>
  <c r="AB1125" i="48" s="1"/>
  <c r="X1125" i="48" a="1"/>
  <c r="X1125" i="48" s="1"/>
  <c r="K1125" i="48"/>
  <c r="BI1124" i="48"/>
  <c r="BH1124" i="48" a="1"/>
  <c r="BH1124" i="48" s="1"/>
  <c r="BF1124" i="48" a="1"/>
  <c r="BF1124" i="48" s="1"/>
  <c r="BE1124" i="48"/>
  <c r="BD1124" i="48" a="1"/>
  <c r="BD1124" i="48" s="1"/>
  <c r="BC1124" i="48"/>
  <c r="AV1124" i="48" a="1"/>
  <c r="AV1124" i="48" s="1"/>
  <c r="AW1124" i="48" s="1"/>
  <c r="AT1124" i="48"/>
  <c r="AS1124" i="48" a="1"/>
  <c r="AS1124" i="48" s="1"/>
  <c r="AQ1124" i="48"/>
  <c r="AP1124" i="48" a="1"/>
  <c r="AP1124" i="48" s="1"/>
  <c r="AI1124" i="48" a="1"/>
  <c r="AI1124" i="48" s="1"/>
  <c r="AH1124" i="48"/>
  <c r="AG1124" i="48" a="1"/>
  <c r="AG1124" i="48" s="1"/>
  <c r="AF1124" i="48"/>
  <c r="AA1124" i="48" a="1"/>
  <c r="AA1124" i="48" s="1"/>
  <c r="X1124" i="48" a="1"/>
  <c r="X1124" i="48" s="1"/>
  <c r="K1124" i="48"/>
  <c r="BH1123" i="48" a="1"/>
  <c r="BH1123" i="48" s="1"/>
  <c r="BI1123" i="48" s="1"/>
  <c r="BF1123" i="48" a="1"/>
  <c r="BF1123" i="48" s="1"/>
  <c r="BE1123" i="48"/>
  <c r="BD1123" i="48" a="1"/>
  <c r="BD1123" i="48" s="1"/>
  <c r="BC1123" i="48"/>
  <c r="AV1123" i="48" a="1"/>
  <c r="AV1123" i="48" s="1"/>
  <c r="AW1123" i="48" s="1"/>
  <c r="AT1123" i="48"/>
  <c r="AS1123" i="48" a="1"/>
  <c r="AS1123" i="48" s="1"/>
  <c r="AQ1123" i="48"/>
  <c r="AP1123" i="48" a="1"/>
  <c r="AP1123" i="48" s="1"/>
  <c r="AI1123" i="48" a="1"/>
  <c r="AI1123" i="48" s="1"/>
  <c r="AH1123" i="48"/>
  <c r="AG1123" i="48" a="1"/>
  <c r="AG1123" i="48" s="1"/>
  <c r="AF1123" i="48"/>
  <c r="AA1123" i="48" a="1"/>
  <c r="AA1123" i="48" s="1"/>
  <c r="AB1123" i="48" s="1"/>
  <c r="X1123" i="48" a="1"/>
  <c r="X1123" i="48" s="1"/>
  <c r="K1123" i="48"/>
  <c r="BH1122" i="48" a="1"/>
  <c r="BH1122" i="48" s="1"/>
  <c r="BI1122" i="48" s="1"/>
  <c r="BF1122" i="48" a="1"/>
  <c r="BF1122" i="48" s="1"/>
  <c r="BE1122" i="48"/>
  <c r="BD1122" i="48" a="1"/>
  <c r="BD1122" i="48" s="1"/>
  <c r="BC1122" i="48"/>
  <c r="AV1122" i="48" a="1"/>
  <c r="AV1122" i="48" s="1"/>
  <c r="AW1122" i="48" s="1"/>
  <c r="AS1122" i="48" a="1"/>
  <c r="AS1122" i="48" s="1"/>
  <c r="AT1122" i="48" s="1"/>
  <c r="AP1122" i="48" a="1"/>
  <c r="AP1122" i="48" s="1"/>
  <c r="AQ1122" i="48" s="1"/>
  <c r="AI1122" i="48" a="1"/>
  <c r="AI1122" i="48" s="1"/>
  <c r="AH1122" i="48"/>
  <c r="AG1122" i="48" a="1"/>
  <c r="AG1122" i="48" s="1"/>
  <c r="AF1122" i="48"/>
  <c r="AA1122" i="48" a="1"/>
  <c r="AA1122" i="48" s="1"/>
  <c r="AB1122" i="48" s="1"/>
  <c r="X1122" i="48" a="1"/>
  <c r="X1122" i="48" s="1"/>
  <c r="K1122" i="48"/>
  <c r="BH1121" i="48" a="1"/>
  <c r="BH1121" i="48" s="1"/>
  <c r="BI1121" i="48" s="1"/>
  <c r="BF1121" i="48" a="1"/>
  <c r="BF1121" i="48" s="1"/>
  <c r="BE1121" i="48"/>
  <c r="BD1121" i="48" a="1"/>
  <c r="BD1121" i="48" s="1"/>
  <c r="BC1121" i="48"/>
  <c r="AV1121" i="48" a="1"/>
  <c r="AV1121" i="48" s="1"/>
  <c r="AW1121" i="48" s="1"/>
  <c r="AS1121" i="48" a="1"/>
  <c r="AS1121" i="48" s="1"/>
  <c r="AT1121" i="48" s="1"/>
  <c r="AP1121" i="48" a="1"/>
  <c r="AP1121" i="48" s="1"/>
  <c r="AQ1121" i="48" s="1"/>
  <c r="AI1121" i="48" a="1"/>
  <c r="AI1121" i="48" s="1"/>
  <c r="AH1121" i="48"/>
  <c r="AG1121" i="48" a="1"/>
  <c r="AG1121" i="48" s="1"/>
  <c r="AF1121" i="48"/>
  <c r="AA1121" i="48" a="1"/>
  <c r="AA1121" i="48" s="1"/>
  <c r="AB1121" i="48" s="1"/>
  <c r="X1121" i="48" a="1"/>
  <c r="X1121" i="48" s="1"/>
  <c r="K1121" i="48"/>
  <c r="BI120" i="48"/>
  <c r="BH120" i="48" a="1"/>
  <c r="BH120" i="48" s="1"/>
  <c r="BE120" i="48"/>
  <c r="AW120" i="48"/>
  <c r="AV120" i="48" a="1"/>
  <c r="AV120" i="48" s="1"/>
  <c r="AT120" i="48"/>
  <c r="AS120" i="48" a="1"/>
  <c r="AS120" i="48" s="1"/>
  <c r="AQ120" i="48"/>
  <c r="AP120" i="48" a="1"/>
  <c r="AP120" i="48" s="1"/>
  <c r="AH120" i="48"/>
  <c r="AF120" i="48"/>
  <c r="AA120" i="48" a="1"/>
  <c r="AA120" i="48" s="1"/>
  <c r="AB120" i="48" s="1"/>
  <c r="X120" i="48" a="1"/>
  <c r="X120" i="48" s="1"/>
  <c r="K120" i="48"/>
  <c r="BI85" i="48"/>
  <c r="BH85" i="48" a="1"/>
  <c r="BH85" i="48" s="1"/>
  <c r="BF85" i="48" a="1"/>
  <c r="BF85" i="48" s="1"/>
  <c r="BE85" i="48"/>
  <c r="BD85" i="48" a="1"/>
  <c r="BD85" i="48" s="1"/>
  <c r="BC85" i="48"/>
  <c r="AW85" i="48"/>
  <c r="AV85" i="48" a="1"/>
  <c r="AV85" i="48" s="1"/>
  <c r="AT85" i="48"/>
  <c r="AS85" i="48" a="1"/>
  <c r="AS85" i="48" s="1"/>
  <c r="AQ85" i="48"/>
  <c r="AP85" i="48" a="1"/>
  <c r="AP85" i="48" s="1"/>
  <c r="AI85" i="48" a="1"/>
  <c r="AI85" i="48" s="1"/>
  <c r="AH85" i="48"/>
  <c r="AG85" i="48" a="1"/>
  <c r="AG85" i="48" s="1"/>
  <c r="AF85" i="48"/>
  <c r="AA85" i="48" a="1"/>
  <c r="AA85" i="48" s="1"/>
  <c r="AB85" i="48" s="1"/>
  <c r="X85" i="48" a="1"/>
  <c r="X85" i="48" s="1"/>
  <c r="Y85" i="48" s="1"/>
  <c r="K85" i="48"/>
  <c r="BH1118" i="48" a="1"/>
  <c r="BH1118" i="48" s="1"/>
  <c r="BI1118" i="48" s="1"/>
  <c r="BF1118" i="48" a="1"/>
  <c r="BF1118" i="48" s="1"/>
  <c r="BE1118" i="48"/>
  <c r="BD1118" i="48" a="1"/>
  <c r="BD1118" i="48" s="1"/>
  <c r="BC1118" i="48"/>
  <c r="AV1118" i="48" a="1"/>
  <c r="AV1118" i="48" s="1"/>
  <c r="AW1118" i="48" s="1"/>
  <c r="AS1118" i="48" a="1"/>
  <c r="AS1118" i="48" s="1"/>
  <c r="AT1118" i="48" s="1"/>
  <c r="AP1118" i="48" a="1"/>
  <c r="AP1118" i="48" s="1"/>
  <c r="AQ1118" i="48" s="1"/>
  <c r="AI1118" i="48" a="1"/>
  <c r="AI1118" i="48" s="1"/>
  <c r="AH1118" i="48"/>
  <c r="AG1118" i="48" a="1"/>
  <c r="AG1118" i="48" s="1"/>
  <c r="AF1118" i="48"/>
  <c r="AA1118" i="48" a="1"/>
  <c r="AA1118" i="48" s="1"/>
  <c r="AB1118" i="48" s="1"/>
  <c r="X1118" i="48" a="1"/>
  <c r="X1118" i="48" s="1"/>
  <c r="Y1118" i="48" s="1"/>
  <c r="K1118" i="48"/>
  <c r="BI1117" i="48"/>
  <c r="BH1117" i="48" a="1"/>
  <c r="BH1117" i="48" s="1"/>
  <c r="BF1117" i="48" a="1"/>
  <c r="BF1117" i="48" s="1"/>
  <c r="BE1117" i="48"/>
  <c r="BD1117" i="48" a="1"/>
  <c r="BD1117" i="48" s="1"/>
  <c r="BC1117" i="48"/>
  <c r="AW1117" i="48"/>
  <c r="AV1117" i="48" a="1"/>
  <c r="AV1117" i="48" s="1"/>
  <c r="AT1117" i="48"/>
  <c r="AS1117" i="48" a="1"/>
  <c r="AS1117" i="48" s="1"/>
  <c r="AQ1117" i="48"/>
  <c r="AP1117" i="48" a="1"/>
  <c r="AP1117" i="48" s="1"/>
  <c r="AI1117" i="48" a="1"/>
  <c r="AI1117" i="48" s="1"/>
  <c r="AH1117" i="48"/>
  <c r="AG1117" i="48" a="1"/>
  <c r="AG1117" i="48" s="1"/>
  <c r="AF1117" i="48"/>
  <c r="AA1117" i="48" a="1"/>
  <c r="AA1117" i="48" s="1"/>
  <c r="X1117" i="48" a="1"/>
  <c r="X1117" i="48" s="1"/>
  <c r="Y1117" i="48" s="1"/>
  <c r="K1117" i="48"/>
  <c r="BI1116" i="48"/>
  <c r="BH1116" i="48" a="1"/>
  <c r="BH1116" i="48" s="1"/>
  <c r="BF1116" i="48" a="1"/>
  <c r="BF1116" i="48" s="1"/>
  <c r="BE1116" i="48"/>
  <c r="BD1116" i="48" a="1"/>
  <c r="BD1116" i="48" s="1"/>
  <c r="BC1116" i="48"/>
  <c r="AW1116" i="48"/>
  <c r="AV1116" i="48" a="1"/>
  <c r="AV1116" i="48" s="1"/>
  <c r="AT1116" i="48"/>
  <c r="AS1116" i="48" a="1"/>
  <c r="AS1116" i="48" s="1"/>
  <c r="AQ1116" i="48"/>
  <c r="AP1116" i="48" a="1"/>
  <c r="AP1116" i="48" s="1"/>
  <c r="AI1116" i="48" a="1"/>
  <c r="AI1116" i="48" s="1"/>
  <c r="AH1116" i="48"/>
  <c r="AG1116" i="48" a="1"/>
  <c r="AG1116" i="48" s="1"/>
  <c r="AF1116" i="48"/>
  <c r="AA1116" i="48" a="1"/>
  <c r="AA1116" i="48" s="1"/>
  <c r="X1116" i="48" a="1"/>
  <c r="X1116" i="48" s="1"/>
  <c r="Y1116" i="48" s="1"/>
  <c r="K1116" i="48"/>
  <c r="BI84" i="48"/>
  <c r="BH84" i="48" a="1"/>
  <c r="BH84" i="48" s="1"/>
  <c r="BF84" i="48" a="1"/>
  <c r="BF84" i="48" s="1"/>
  <c r="BE84" i="48"/>
  <c r="BD84" i="48" a="1"/>
  <c r="BD84" i="48" s="1"/>
  <c r="BC84" i="48"/>
  <c r="AW84" i="48"/>
  <c r="AV84" i="48" a="1"/>
  <c r="AV84" i="48" s="1"/>
  <c r="AT84" i="48"/>
  <c r="AS84" i="48" a="1"/>
  <c r="AS84" i="48" s="1"/>
  <c r="AQ84" i="48"/>
  <c r="AP84" i="48" a="1"/>
  <c r="AP84" i="48" s="1"/>
  <c r="AI84" i="48" a="1"/>
  <c r="AI84" i="48" s="1"/>
  <c r="AH84" i="48"/>
  <c r="AG84" i="48" a="1"/>
  <c r="AG84" i="48" s="1"/>
  <c r="AF84" i="48"/>
  <c r="AA84" i="48" a="1"/>
  <c r="AA84" i="48" s="1"/>
  <c r="X84" i="48" a="1"/>
  <c r="X84" i="48" s="1"/>
  <c r="Y84" i="48" s="1"/>
  <c r="K84" i="48"/>
  <c r="BI83" i="48"/>
  <c r="BH83" i="48" a="1"/>
  <c r="BH83" i="48" s="1"/>
  <c r="BF83" i="48" a="1"/>
  <c r="BF83" i="48" s="1"/>
  <c r="BE83" i="48"/>
  <c r="BD83" i="48" a="1"/>
  <c r="BD83" i="48" s="1"/>
  <c r="BC83" i="48"/>
  <c r="AW83" i="48"/>
  <c r="AV83" i="48" a="1"/>
  <c r="AV83" i="48" s="1"/>
  <c r="AT83" i="48"/>
  <c r="AS83" i="48" a="1"/>
  <c r="AS83" i="48" s="1"/>
  <c r="AQ83" i="48"/>
  <c r="AP83" i="48" a="1"/>
  <c r="AP83" i="48" s="1"/>
  <c r="AI83" i="48" a="1"/>
  <c r="AI83" i="48" s="1"/>
  <c r="AH83" i="48"/>
  <c r="AG83" i="48" a="1"/>
  <c r="AG83" i="48" s="1"/>
  <c r="AF83" i="48"/>
  <c r="AA83" i="48" a="1"/>
  <c r="AA83" i="48" s="1"/>
  <c r="X83" i="48" a="1"/>
  <c r="X83" i="48" s="1"/>
  <c r="K83" i="48"/>
  <c r="BI1113" i="48"/>
  <c r="BH1113" i="48" a="1"/>
  <c r="BH1113" i="48" s="1"/>
  <c r="BF1113" i="48" a="1"/>
  <c r="BF1113" i="48" s="1"/>
  <c r="BE1113" i="48"/>
  <c r="BD1113" i="48" a="1"/>
  <c r="BD1113" i="48" s="1"/>
  <c r="BC1113" i="48"/>
  <c r="AW1113" i="48"/>
  <c r="AV1113" i="48" a="1"/>
  <c r="AV1113" i="48" s="1"/>
  <c r="AT1113" i="48"/>
  <c r="AS1113" i="48" a="1"/>
  <c r="AS1113" i="48" s="1"/>
  <c r="AQ1113" i="48"/>
  <c r="AP1113" i="48" a="1"/>
  <c r="AP1113" i="48" s="1"/>
  <c r="AI1113" i="48" a="1"/>
  <c r="AI1113" i="48" s="1"/>
  <c r="AH1113" i="48"/>
  <c r="AG1113" i="48" a="1"/>
  <c r="AG1113" i="48" s="1"/>
  <c r="AF1113" i="48"/>
  <c r="AA1113" i="48" a="1"/>
  <c r="AA1113" i="48" s="1"/>
  <c r="AB1113" i="48" s="1"/>
  <c r="X1113" i="48" a="1"/>
  <c r="X1113" i="48" s="1"/>
  <c r="K1113" i="48"/>
  <c r="BI1112" i="48"/>
  <c r="BH1112" i="48" a="1"/>
  <c r="BH1112" i="48" s="1"/>
  <c r="BF1112" i="48" a="1"/>
  <c r="BF1112" i="48" s="1"/>
  <c r="BE1112" i="48"/>
  <c r="BD1112" i="48" a="1"/>
  <c r="BD1112" i="48" s="1"/>
  <c r="BC1112" i="48"/>
  <c r="AW1112" i="48"/>
  <c r="AV1112" i="48" a="1"/>
  <c r="AV1112" i="48" s="1"/>
  <c r="AT1112" i="48"/>
  <c r="AS1112" i="48" a="1"/>
  <c r="AS1112" i="48" s="1"/>
  <c r="AQ1112" i="48"/>
  <c r="AP1112" i="48" a="1"/>
  <c r="AP1112" i="48" s="1"/>
  <c r="AI1112" i="48" a="1"/>
  <c r="AI1112" i="48" s="1"/>
  <c r="AH1112" i="48"/>
  <c r="AG1112" i="48" a="1"/>
  <c r="AG1112" i="48" s="1"/>
  <c r="AF1112" i="48"/>
  <c r="AA1112" i="48" a="1"/>
  <c r="AA1112" i="48" s="1"/>
  <c r="AB1112" i="48" s="1"/>
  <c r="X1112" i="48" a="1"/>
  <c r="X1112" i="48" s="1"/>
  <c r="K1112" i="48"/>
  <c r="BI1111" i="48"/>
  <c r="BH1111" i="48" a="1"/>
  <c r="BH1111" i="48" s="1"/>
  <c r="BF1111" i="48" a="1"/>
  <c r="BF1111" i="48" s="1"/>
  <c r="BE1111" i="48"/>
  <c r="BD1111" i="48" a="1"/>
  <c r="BD1111" i="48" s="1"/>
  <c r="BC1111" i="48"/>
  <c r="AV1111" i="48" a="1"/>
  <c r="AV1111" i="48" s="1"/>
  <c r="AW1111" i="48" s="1"/>
  <c r="AT1111" i="48"/>
  <c r="AS1111" i="48" a="1"/>
  <c r="AS1111" i="48" s="1"/>
  <c r="AQ1111" i="48"/>
  <c r="AP1111" i="48" a="1"/>
  <c r="AP1111" i="48" s="1"/>
  <c r="AI1111" i="48" a="1"/>
  <c r="AI1111" i="48" s="1"/>
  <c r="AH1111" i="48"/>
  <c r="AG1111" i="48" a="1"/>
  <c r="AG1111" i="48" s="1"/>
  <c r="AF1111" i="48"/>
  <c r="AA1111" i="48" a="1"/>
  <c r="AA1111" i="48" s="1"/>
  <c r="AB1111" i="48" s="1"/>
  <c r="X1111" i="48" a="1"/>
  <c r="X1111" i="48" s="1"/>
  <c r="K1111" i="48"/>
  <c r="BH1110" i="48" a="1"/>
  <c r="BH1110" i="48" s="1"/>
  <c r="BI1110" i="48" s="1"/>
  <c r="BF1110" i="48" a="1"/>
  <c r="BF1110" i="48" s="1"/>
  <c r="BE1110" i="48"/>
  <c r="BD1110" i="48" a="1"/>
  <c r="BD1110" i="48" s="1"/>
  <c r="BC1110" i="48"/>
  <c r="AV1110" i="48" a="1"/>
  <c r="AV1110" i="48" s="1"/>
  <c r="AW1110" i="48" s="1"/>
  <c r="AS1110" i="48" a="1"/>
  <c r="AS1110" i="48" s="1"/>
  <c r="AT1110" i="48" s="1"/>
  <c r="AP1110" i="48" a="1"/>
  <c r="AP1110" i="48" s="1"/>
  <c r="AQ1110" i="48" s="1"/>
  <c r="AI1110" i="48" a="1"/>
  <c r="AI1110" i="48" s="1"/>
  <c r="AH1110" i="48"/>
  <c r="AG1110" i="48" a="1"/>
  <c r="AG1110" i="48" s="1"/>
  <c r="AF1110" i="48"/>
  <c r="AA1110" i="48" a="1"/>
  <c r="AA1110" i="48" s="1"/>
  <c r="AB1110" i="48" s="1"/>
  <c r="X1110" i="48" a="1"/>
  <c r="X1110" i="48" s="1"/>
  <c r="Y1110" i="48" s="1"/>
  <c r="K1110" i="48"/>
  <c r="BI1109" i="48"/>
  <c r="BH1109" i="48" a="1"/>
  <c r="BH1109" i="48" s="1"/>
  <c r="BF1109" i="48" a="1"/>
  <c r="BF1109" i="48" s="1"/>
  <c r="BE1109" i="48"/>
  <c r="BD1109" i="48" a="1"/>
  <c r="BD1109" i="48" s="1"/>
  <c r="BC1109" i="48"/>
  <c r="AV1109" i="48" a="1"/>
  <c r="AV1109" i="48" s="1"/>
  <c r="AW1109" i="48" s="1"/>
  <c r="AT1109" i="48"/>
  <c r="AS1109" i="48" a="1"/>
  <c r="AS1109" i="48" s="1"/>
  <c r="AQ1109" i="48"/>
  <c r="AP1109" i="48" a="1"/>
  <c r="AP1109" i="48" s="1"/>
  <c r="AI1109" i="48" a="1"/>
  <c r="AI1109" i="48" s="1"/>
  <c r="AH1109" i="48"/>
  <c r="AG1109" i="48" a="1"/>
  <c r="AG1109" i="48" s="1"/>
  <c r="AF1109" i="48"/>
  <c r="AA1109" i="48" a="1"/>
  <c r="AA1109" i="48" s="1"/>
  <c r="AB1109" i="48" s="1"/>
  <c r="X1109" i="48" a="1"/>
  <c r="X1109" i="48" s="1"/>
  <c r="K1109" i="48"/>
  <c r="BI82" i="48"/>
  <c r="BH82" i="48" a="1"/>
  <c r="BH82" i="48" s="1"/>
  <c r="BE82" i="48"/>
  <c r="BC82" i="48"/>
  <c r="AW82" i="48"/>
  <c r="AV82" i="48" a="1"/>
  <c r="AV82" i="48" s="1"/>
  <c r="AT82" i="48"/>
  <c r="AS82" i="48" a="1"/>
  <c r="AS82" i="48" s="1"/>
  <c r="AQ82" i="48"/>
  <c r="AP82" i="48" a="1"/>
  <c r="AP82" i="48" s="1"/>
  <c r="AH82" i="48"/>
  <c r="AF82" i="48"/>
  <c r="AA82" i="48" a="1"/>
  <c r="AA82" i="48" s="1"/>
  <c r="AB82" i="48" s="1"/>
  <c r="X82" i="48" a="1"/>
  <c r="X82" i="48" s="1"/>
  <c r="K82" i="48"/>
  <c r="BI81" i="48"/>
  <c r="BH81" i="48" a="1"/>
  <c r="BH81" i="48" s="1"/>
  <c r="BF81" i="48" a="1"/>
  <c r="BF81" i="48" s="1"/>
  <c r="BE81" i="48"/>
  <c r="BD81" i="48" a="1"/>
  <c r="BD81" i="48" s="1"/>
  <c r="BC81" i="48"/>
  <c r="AW81" i="48"/>
  <c r="AV81" i="48" a="1"/>
  <c r="AV81" i="48" s="1"/>
  <c r="AT81" i="48"/>
  <c r="AS81" i="48" a="1"/>
  <c r="AS81" i="48" s="1"/>
  <c r="AQ81" i="48"/>
  <c r="AP81" i="48" a="1"/>
  <c r="AP81" i="48" s="1"/>
  <c r="AI81" i="48" a="1"/>
  <c r="AI81" i="48" s="1"/>
  <c r="AH81" i="48"/>
  <c r="AG81" i="48" a="1"/>
  <c r="AG81" i="48" s="1"/>
  <c r="AF81" i="48"/>
  <c r="AA81" i="48" a="1"/>
  <c r="AA81" i="48" s="1"/>
  <c r="AB81" i="48" s="1"/>
  <c r="X81" i="48" a="1"/>
  <c r="X81" i="48" s="1"/>
  <c r="K81" i="48"/>
  <c r="BH1106" i="48" a="1"/>
  <c r="BH1106" i="48" s="1"/>
  <c r="BI1106" i="48" s="1"/>
  <c r="BF1106" i="48" a="1"/>
  <c r="BF1106" i="48" s="1"/>
  <c r="BE1106" i="48"/>
  <c r="BD1106" i="48" a="1"/>
  <c r="BD1106" i="48" s="1"/>
  <c r="BC1106" i="48"/>
  <c r="AV1106" i="48" a="1"/>
  <c r="AV1106" i="48" s="1"/>
  <c r="AW1106" i="48" s="1"/>
  <c r="AS1106" i="48" a="1"/>
  <c r="AS1106" i="48" s="1"/>
  <c r="AP1106" i="48" a="1"/>
  <c r="AP1106" i="48" s="1"/>
  <c r="AI1106" i="48" a="1"/>
  <c r="AI1106" i="48" s="1"/>
  <c r="AH1106" i="48"/>
  <c r="AG1106" i="48" a="1"/>
  <c r="AG1106" i="48" s="1"/>
  <c r="AF1106" i="48"/>
  <c r="AA1106" i="48" a="1"/>
  <c r="AA1106" i="48" s="1"/>
  <c r="AB1106" i="48" s="1"/>
  <c r="X1106" i="48" a="1"/>
  <c r="X1106" i="48" s="1"/>
  <c r="K1106" i="48"/>
  <c r="BH1105" i="48" a="1"/>
  <c r="BH1105" i="48" s="1"/>
  <c r="BI1105" i="48" s="1"/>
  <c r="BF1105" i="48" a="1"/>
  <c r="BF1105" i="48" s="1"/>
  <c r="BE1105" i="48"/>
  <c r="BD1105" i="48" a="1"/>
  <c r="BD1105" i="48" s="1"/>
  <c r="BC1105" i="48"/>
  <c r="AV1105" i="48" a="1"/>
  <c r="AV1105" i="48" s="1"/>
  <c r="AW1105" i="48" s="1"/>
  <c r="AS1105" i="48" a="1"/>
  <c r="AS1105" i="48" s="1"/>
  <c r="AP1105" i="48" a="1"/>
  <c r="AP1105" i="48" s="1"/>
  <c r="AI1105" i="48" a="1"/>
  <c r="AI1105" i="48" s="1"/>
  <c r="AH1105" i="48"/>
  <c r="AG1105" i="48" a="1"/>
  <c r="AG1105" i="48" s="1"/>
  <c r="AF1105" i="48"/>
  <c r="AA1105" i="48" a="1"/>
  <c r="AA1105" i="48" s="1"/>
  <c r="AB1105" i="48" s="1"/>
  <c r="X1105" i="48" a="1"/>
  <c r="X1105" i="48" s="1"/>
  <c r="K1105" i="48"/>
  <c r="BH1104" i="48" a="1"/>
  <c r="BH1104" i="48" s="1"/>
  <c r="BI1104" i="48" s="1"/>
  <c r="BE1104" i="48"/>
  <c r="BC1104" i="48"/>
  <c r="AV1104" i="48" a="1"/>
  <c r="AV1104" i="48" s="1"/>
  <c r="AW1104" i="48" s="1"/>
  <c r="AS1104" i="48" a="1"/>
  <c r="AS1104" i="48" s="1"/>
  <c r="AT1104" i="48" s="1"/>
  <c r="AP1104" i="48" a="1"/>
  <c r="AP1104" i="48" s="1"/>
  <c r="AQ1104" i="48" s="1"/>
  <c r="AH1104" i="48"/>
  <c r="AF1104" i="48"/>
  <c r="AA1104" i="48" a="1"/>
  <c r="AA1104" i="48" s="1"/>
  <c r="AB1104" i="48" s="1"/>
  <c r="X1104" i="48" a="1"/>
  <c r="X1104" i="48" s="1"/>
  <c r="K1104" i="48"/>
  <c r="BH1103" i="48" a="1"/>
  <c r="BH1103" i="48" s="1"/>
  <c r="BI1103" i="48" s="1"/>
  <c r="BF1103" i="48" a="1"/>
  <c r="BF1103" i="48" s="1"/>
  <c r="BE1103" i="48"/>
  <c r="BD1103" i="48" a="1"/>
  <c r="BD1103" i="48" s="1"/>
  <c r="BC1103" i="48"/>
  <c r="AV1103" i="48" a="1"/>
  <c r="AV1103" i="48" s="1"/>
  <c r="AW1103" i="48" s="1"/>
  <c r="AS1103" i="48" a="1"/>
  <c r="AS1103" i="48" s="1"/>
  <c r="AT1103" i="48" s="1"/>
  <c r="AP1103" i="48" a="1"/>
  <c r="AP1103" i="48" s="1"/>
  <c r="AQ1103" i="48" s="1"/>
  <c r="AI1103" i="48" a="1"/>
  <c r="AI1103" i="48" s="1"/>
  <c r="AH1103" i="48"/>
  <c r="AG1103" i="48" a="1"/>
  <c r="AG1103" i="48" s="1"/>
  <c r="AF1103" i="48"/>
  <c r="AA1103" i="48" a="1"/>
  <c r="AA1103" i="48" s="1"/>
  <c r="X1103" i="48" a="1"/>
  <c r="X1103" i="48" s="1"/>
  <c r="Y1103" i="48" s="1"/>
  <c r="K1103" i="48"/>
  <c r="BH79" i="48" a="1"/>
  <c r="BH79" i="48" s="1"/>
  <c r="BI79" i="48" s="1"/>
  <c r="BF79" i="48" a="1"/>
  <c r="BF79" i="48" s="1"/>
  <c r="BE79" i="48"/>
  <c r="BD79" i="48" a="1"/>
  <c r="BD79" i="48" s="1"/>
  <c r="BC79" i="48"/>
  <c r="AV79" i="48" a="1"/>
  <c r="AV79" i="48" s="1"/>
  <c r="AW79" i="48" s="1"/>
  <c r="AS79" i="48" a="1"/>
  <c r="AS79" i="48" s="1"/>
  <c r="AT79" i="48" s="1"/>
  <c r="AP79" i="48" a="1"/>
  <c r="AP79" i="48" s="1"/>
  <c r="AQ79" i="48" s="1"/>
  <c r="AI79" i="48" a="1"/>
  <c r="AI79" i="48" s="1"/>
  <c r="AH79" i="48"/>
  <c r="AG79" i="48" a="1"/>
  <c r="AG79" i="48" s="1"/>
  <c r="AF79" i="48"/>
  <c r="AA79" i="48" a="1"/>
  <c r="AA79" i="48" s="1"/>
  <c r="Z79" i="48" a="1"/>
  <c r="Z79" i="48" s="1"/>
  <c r="X79" i="48" a="1"/>
  <c r="X79" i="48" s="1"/>
  <c r="W79" i="48" a="1"/>
  <c r="W79" i="48" s="1"/>
  <c r="K79" i="48"/>
  <c r="BH78" i="48" a="1"/>
  <c r="BH78" i="48" s="1"/>
  <c r="BI78" i="48" s="1"/>
  <c r="BF78" i="48" a="1"/>
  <c r="BF78" i="48" s="1"/>
  <c r="BE78" i="48"/>
  <c r="BD78" i="48" a="1"/>
  <c r="BD78" i="48" s="1"/>
  <c r="BC78" i="48"/>
  <c r="AV78" i="48" a="1"/>
  <c r="AV78" i="48" s="1"/>
  <c r="AW78" i="48" s="1"/>
  <c r="AS78" i="48" a="1"/>
  <c r="AS78" i="48" s="1"/>
  <c r="AT78" i="48" s="1"/>
  <c r="AP78" i="48" a="1"/>
  <c r="AP78" i="48" s="1"/>
  <c r="AQ78" i="48" s="1"/>
  <c r="AI78" i="48" a="1"/>
  <c r="AI78" i="48" s="1"/>
  <c r="AH78" i="48"/>
  <c r="AG78" i="48" a="1"/>
  <c r="AG78" i="48" s="1"/>
  <c r="AF78" i="48"/>
  <c r="AA78" i="48" a="1"/>
  <c r="AA78" i="48" s="1"/>
  <c r="Z78" i="48" a="1"/>
  <c r="Z78" i="48" s="1"/>
  <c r="X78" i="48" a="1"/>
  <c r="X78" i="48" s="1"/>
  <c r="W78" i="48" a="1"/>
  <c r="W78" i="48" s="1"/>
  <c r="K78" i="48"/>
  <c r="BH77" i="48" a="1"/>
  <c r="BH77" i="48" s="1"/>
  <c r="BI77" i="48" s="1"/>
  <c r="BE77" i="48"/>
  <c r="BC77" i="48"/>
  <c r="AV77" i="48" a="1"/>
  <c r="AV77" i="48" s="1"/>
  <c r="AW77" i="48" s="1"/>
  <c r="AS77" i="48" a="1"/>
  <c r="AS77" i="48" s="1"/>
  <c r="AT77" i="48" s="1"/>
  <c r="AP77" i="48" a="1"/>
  <c r="AP77" i="48" s="1"/>
  <c r="AQ77" i="48" s="1"/>
  <c r="AK77" i="48"/>
  <c r="AH77" i="48"/>
  <c r="AF77" i="48"/>
  <c r="AA77" i="48" a="1"/>
  <c r="AA77" i="48" s="1"/>
  <c r="Z77" i="48" a="1"/>
  <c r="Z77" i="48" s="1"/>
  <c r="X77" i="48" a="1"/>
  <c r="X77" i="48" s="1"/>
  <c r="W77" i="48" a="1"/>
  <c r="W77" i="48" s="1"/>
  <c r="K77" i="48"/>
  <c r="BH76" i="48" a="1"/>
  <c r="BH76" i="48" s="1"/>
  <c r="BI76" i="48" s="1"/>
  <c r="BF76" i="48" a="1"/>
  <c r="BF76" i="48" s="1"/>
  <c r="BE76" i="48"/>
  <c r="BD76" i="48" a="1"/>
  <c r="BD76" i="48" s="1"/>
  <c r="BC76" i="48"/>
  <c r="AV76" i="48" a="1"/>
  <c r="AV76" i="48" s="1"/>
  <c r="AW76" i="48" s="1"/>
  <c r="AS76" i="48" a="1"/>
  <c r="AS76" i="48" s="1"/>
  <c r="AT76" i="48" s="1"/>
  <c r="AP76" i="48" a="1"/>
  <c r="AP76" i="48" s="1"/>
  <c r="AQ76" i="48" s="1"/>
  <c r="AI76" i="48" a="1"/>
  <c r="AI76" i="48" s="1"/>
  <c r="AH76" i="48"/>
  <c r="AG76" i="48" a="1"/>
  <c r="AG76" i="48" s="1"/>
  <c r="AF76" i="48"/>
  <c r="AA76" i="48" a="1"/>
  <c r="AA76" i="48" s="1"/>
  <c r="Z76" i="48" a="1"/>
  <c r="Z76" i="48" s="1"/>
  <c r="X76" i="48" a="1"/>
  <c r="X76" i="48" s="1"/>
  <c r="W76" i="48" a="1"/>
  <c r="W76" i="48" s="1"/>
  <c r="K76" i="48"/>
  <c r="BH75" i="48" a="1"/>
  <c r="BH75" i="48" s="1"/>
  <c r="BI75" i="48" s="1"/>
  <c r="BE75" i="48"/>
  <c r="BC75" i="48"/>
  <c r="AV75" i="48" a="1"/>
  <c r="AV75" i="48" s="1"/>
  <c r="AW75" i="48" s="1"/>
  <c r="AS75" i="48" a="1"/>
  <c r="AS75" i="48" s="1"/>
  <c r="AT75" i="48" s="1"/>
  <c r="AP75" i="48" a="1"/>
  <c r="AP75" i="48" s="1"/>
  <c r="AQ75" i="48" s="1"/>
  <c r="AK75" i="48"/>
  <c r="AH75" i="48"/>
  <c r="AF75" i="48"/>
  <c r="AA75" i="48" a="1"/>
  <c r="AA75" i="48" s="1"/>
  <c r="Z75" i="48" a="1"/>
  <c r="Z75" i="48" s="1"/>
  <c r="X75" i="48" a="1"/>
  <c r="X75" i="48" s="1"/>
  <c r="W75" i="48" a="1"/>
  <c r="W75" i="48" s="1"/>
  <c r="K75" i="48"/>
  <c r="BH74" i="48" a="1"/>
  <c r="BH74" i="48" s="1"/>
  <c r="BI74" i="48" s="1"/>
  <c r="BF74" i="48" a="1"/>
  <c r="BF74" i="48" s="1"/>
  <c r="BE74" i="48"/>
  <c r="BD74" i="48" a="1"/>
  <c r="BD74" i="48" s="1"/>
  <c r="BC74" i="48"/>
  <c r="AV74" i="48" a="1"/>
  <c r="AV74" i="48" s="1"/>
  <c r="AW74" i="48" s="1"/>
  <c r="AS74" i="48" a="1"/>
  <c r="AS74" i="48" s="1"/>
  <c r="AT74" i="48" s="1"/>
  <c r="AP74" i="48" a="1"/>
  <c r="AP74" i="48" s="1"/>
  <c r="AQ74" i="48" s="1"/>
  <c r="AI74" i="48" a="1"/>
  <c r="AI74" i="48" s="1"/>
  <c r="AH74" i="48"/>
  <c r="AG74" i="48" a="1"/>
  <c r="AG74" i="48" s="1"/>
  <c r="AF74" i="48"/>
  <c r="AA74" i="48" a="1"/>
  <c r="AA74" i="48" s="1"/>
  <c r="Z74" i="48" a="1"/>
  <c r="Z74" i="48" s="1"/>
  <c r="X74" i="48" a="1"/>
  <c r="X74" i="48" s="1"/>
  <c r="W74" i="48" a="1"/>
  <c r="W74" i="48" s="1"/>
  <c r="K74" i="48"/>
  <c r="BI33" i="48"/>
  <c r="BH33" i="48" a="1"/>
  <c r="BH33" i="48" s="1"/>
  <c r="BE33" i="48"/>
  <c r="BC33" i="48"/>
  <c r="AW33" i="48"/>
  <c r="AV33" i="48" a="1"/>
  <c r="AV33" i="48" s="1"/>
  <c r="AT33" i="48"/>
  <c r="AS33" i="48" a="1"/>
  <c r="AS33" i="48" s="1"/>
  <c r="AQ33" i="48"/>
  <c r="AP33" i="48" a="1"/>
  <c r="AP33" i="48" s="1"/>
  <c r="AK33" i="48"/>
  <c r="AH33" i="48"/>
  <c r="AF33" i="48"/>
  <c r="AA33" i="48" a="1"/>
  <c r="AA33" i="48" s="1"/>
  <c r="Z33" i="48" a="1"/>
  <c r="Z33" i="48" s="1"/>
  <c r="X33" i="48" a="1"/>
  <c r="X33" i="48" s="1"/>
  <c r="W33" i="48" a="1"/>
  <c r="W33" i="48" s="1"/>
  <c r="K33" i="48"/>
  <c r="BI32" i="48"/>
  <c r="BH32" i="48" a="1"/>
  <c r="BH32" i="48" s="1"/>
  <c r="BF32" i="48" a="1"/>
  <c r="BF32" i="48" s="1"/>
  <c r="BE32" i="48"/>
  <c r="BD32" i="48" a="1"/>
  <c r="BD32" i="48" s="1"/>
  <c r="BC32" i="48"/>
  <c r="AW32" i="48"/>
  <c r="AV32" i="48" a="1"/>
  <c r="AV32" i="48" s="1"/>
  <c r="AT32" i="48"/>
  <c r="AS32" i="48" a="1"/>
  <c r="AS32" i="48" s="1"/>
  <c r="AQ32" i="48"/>
  <c r="AP32" i="48" a="1"/>
  <c r="AP32" i="48" s="1"/>
  <c r="AI32" i="48" a="1"/>
  <c r="AI32" i="48" s="1"/>
  <c r="AH32" i="48"/>
  <c r="AG32" i="48" a="1"/>
  <c r="AG32" i="48" s="1"/>
  <c r="AF32" i="48"/>
  <c r="AA32" i="48" a="1"/>
  <c r="AA32" i="48" s="1"/>
  <c r="Z32" i="48" a="1"/>
  <c r="Z32" i="48" s="1"/>
  <c r="X32" i="48" a="1"/>
  <c r="X32" i="48" s="1"/>
  <c r="W32" i="48" a="1"/>
  <c r="W32" i="48" s="1"/>
  <c r="K32" i="48"/>
  <c r="BI29" i="48"/>
  <c r="BH29" i="48" a="1"/>
  <c r="BH29" i="48" s="1"/>
  <c r="BF29" i="48" a="1"/>
  <c r="BF29" i="48" s="1"/>
  <c r="BE29" i="48"/>
  <c r="BD29" i="48" a="1"/>
  <c r="BD29" i="48" s="1"/>
  <c r="BC29" i="48"/>
  <c r="AW29" i="48"/>
  <c r="AV29" i="48" a="1"/>
  <c r="AV29" i="48" s="1"/>
  <c r="AT29" i="48"/>
  <c r="AS29" i="48" a="1"/>
  <c r="AS29" i="48" s="1"/>
  <c r="AQ29" i="48"/>
  <c r="AP29" i="48" a="1"/>
  <c r="AP29" i="48" s="1"/>
  <c r="AI29" i="48" a="1"/>
  <c r="AI29" i="48" s="1"/>
  <c r="AH29" i="48"/>
  <c r="AG29" i="48" a="1"/>
  <c r="AG29" i="48" s="1"/>
  <c r="AF29" i="48"/>
  <c r="AA29" i="48" a="1"/>
  <c r="AA29" i="48" s="1"/>
  <c r="Z29" i="48" a="1"/>
  <c r="Z29" i="48" s="1"/>
  <c r="X29" i="48" a="1"/>
  <c r="X29" i="48" s="1"/>
  <c r="W29" i="48" a="1"/>
  <c r="W29" i="48" s="1"/>
  <c r="K29" i="48"/>
  <c r="BI28" i="48"/>
  <c r="BH28" i="48" a="1"/>
  <c r="BH28" i="48" s="1"/>
  <c r="BF28" i="48" a="1"/>
  <c r="BF28" i="48" s="1"/>
  <c r="BE28" i="48"/>
  <c r="BD28" i="48" a="1"/>
  <c r="BD28" i="48" s="1"/>
  <c r="BC28" i="48"/>
  <c r="AW28" i="48"/>
  <c r="AV28" i="48" a="1"/>
  <c r="AV28" i="48" s="1"/>
  <c r="AT28" i="48"/>
  <c r="AS28" i="48" a="1"/>
  <c r="AS28" i="48" s="1"/>
  <c r="AQ28" i="48"/>
  <c r="AP28" i="48" a="1"/>
  <c r="AP28" i="48" s="1"/>
  <c r="AI28" i="48" a="1"/>
  <c r="AI28" i="48" s="1"/>
  <c r="AH28" i="48"/>
  <c r="AG28" i="48" a="1"/>
  <c r="AG28" i="48" s="1"/>
  <c r="AF28" i="48"/>
  <c r="AA28" i="48" a="1"/>
  <c r="AA28" i="48" s="1"/>
  <c r="Z28" i="48" a="1"/>
  <c r="Z28" i="48" s="1"/>
  <c r="X28" i="48" a="1"/>
  <c r="X28" i="48" s="1"/>
  <c r="W28" i="48" a="1"/>
  <c r="W28" i="48" s="1"/>
  <c r="K28" i="48"/>
  <c r="BI26" i="48"/>
  <c r="BH26" i="48" a="1"/>
  <c r="BH26" i="48" s="1"/>
  <c r="BE26" i="48"/>
  <c r="BC26" i="48"/>
  <c r="AW26" i="48"/>
  <c r="AV26" i="48" a="1"/>
  <c r="AV26" i="48" s="1"/>
  <c r="AT26" i="48"/>
  <c r="AS26" i="48" a="1"/>
  <c r="AS26" i="48" s="1"/>
  <c r="AQ26" i="48"/>
  <c r="AP26" i="48" a="1"/>
  <c r="AP26" i="48" s="1"/>
  <c r="AK26" i="48"/>
  <c r="AH26" i="48"/>
  <c r="AF26" i="48"/>
  <c r="AA26" i="48" a="1"/>
  <c r="AA26" i="48" s="1"/>
  <c r="Z26" i="48" a="1"/>
  <c r="Z26" i="48" s="1"/>
  <c r="X26" i="48" a="1"/>
  <c r="X26" i="48" s="1"/>
  <c r="W26" i="48" a="1"/>
  <c r="W26" i="48" s="1"/>
  <c r="K26" i="48"/>
  <c r="BI25" i="48"/>
  <c r="BH25" i="48" a="1"/>
  <c r="BH25" i="48" s="1"/>
  <c r="BF25" i="48" a="1"/>
  <c r="BF25" i="48" s="1"/>
  <c r="BE25" i="48"/>
  <c r="BD25" i="48" a="1"/>
  <c r="BD25" i="48" s="1"/>
  <c r="BC25" i="48"/>
  <c r="AW25" i="48"/>
  <c r="AV25" i="48" a="1"/>
  <c r="AV25" i="48" s="1"/>
  <c r="AT25" i="48"/>
  <c r="AS25" i="48" a="1"/>
  <c r="AS25" i="48" s="1"/>
  <c r="AQ25" i="48"/>
  <c r="AP25" i="48" a="1"/>
  <c r="AP25" i="48" s="1"/>
  <c r="AI25" i="48" a="1"/>
  <c r="AI25" i="48" s="1"/>
  <c r="AH25" i="48"/>
  <c r="AG25" i="48" a="1"/>
  <c r="AG25" i="48" s="1"/>
  <c r="AF25" i="48"/>
  <c r="AA25" i="48" a="1"/>
  <c r="AA25" i="48" s="1"/>
  <c r="Z25" i="48" a="1"/>
  <c r="Z25" i="48" s="1"/>
  <c r="X25" i="48" a="1"/>
  <c r="X25" i="48" s="1"/>
  <c r="W25" i="48" a="1"/>
  <c r="W25" i="48" s="1"/>
  <c r="K25" i="48"/>
  <c r="BH1090" i="48" a="1"/>
  <c r="BH1090" i="48" s="1"/>
  <c r="BF1090" i="48" a="1"/>
  <c r="BF1090" i="48" s="1"/>
  <c r="BE1090" i="48"/>
  <c r="BD1090" i="48" a="1"/>
  <c r="BD1090" i="48" s="1"/>
  <c r="BC1090" i="48"/>
  <c r="AV1090" i="48" a="1"/>
  <c r="AV1090" i="48" s="1"/>
  <c r="AW1090" i="48" s="1"/>
  <c r="AS1090" i="48" a="1"/>
  <c r="AS1090" i="48" s="1"/>
  <c r="AT1090" i="48" s="1"/>
  <c r="AP1090" i="48" a="1"/>
  <c r="AP1090" i="48" s="1"/>
  <c r="AQ1090" i="48" s="1"/>
  <c r="AI1090" i="48" a="1"/>
  <c r="AI1090" i="48" s="1"/>
  <c r="AH1090" i="48"/>
  <c r="AG1090" i="48" a="1"/>
  <c r="AG1090" i="48" s="1"/>
  <c r="AF1090" i="48"/>
  <c r="AA1090" i="48" a="1"/>
  <c r="AA1090" i="48" s="1"/>
  <c r="AB1090" i="48" s="1"/>
  <c r="X1090" i="48" a="1"/>
  <c r="X1090" i="48" s="1"/>
  <c r="K1090" i="48"/>
  <c r="BH1089" i="48" a="1"/>
  <c r="BH1089" i="48" s="1"/>
  <c r="BF1089" i="48" a="1"/>
  <c r="BF1089" i="48" s="1"/>
  <c r="BE1089" i="48"/>
  <c r="BD1089" i="48" a="1"/>
  <c r="BD1089" i="48" s="1"/>
  <c r="BC1089" i="48"/>
  <c r="AV1089" i="48" a="1"/>
  <c r="AV1089" i="48" s="1"/>
  <c r="AW1089" i="48" s="1"/>
  <c r="AS1089" i="48" a="1"/>
  <c r="AS1089" i="48" s="1"/>
  <c r="AP1089" i="48" a="1"/>
  <c r="AP1089" i="48" s="1"/>
  <c r="AI1089" i="48" a="1"/>
  <c r="AI1089" i="48" s="1"/>
  <c r="AH1089" i="48"/>
  <c r="AG1089" i="48" a="1"/>
  <c r="AG1089" i="48" s="1"/>
  <c r="AF1089" i="48"/>
  <c r="AA1089" i="48" a="1"/>
  <c r="AA1089" i="48" s="1"/>
  <c r="AB1089" i="48" s="1"/>
  <c r="X1089" i="48" a="1"/>
  <c r="X1089" i="48" s="1"/>
  <c r="K1089" i="48"/>
  <c r="BH1088" i="48" a="1"/>
  <c r="BH1088" i="48" s="1"/>
  <c r="BF1088" i="48" a="1"/>
  <c r="BF1088" i="48" s="1"/>
  <c r="BE1088" i="48"/>
  <c r="BD1088" i="48" a="1"/>
  <c r="BD1088" i="48" s="1"/>
  <c r="BC1088" i="48"/>
  <c r="AV1088" i="48" a="1"/>
  <c r="AV1088" i="48" s="1"/>
  <c r="AW1088" i="48" s="1"/>
  <c r="AS1088" i="48" a="1"/>
  <c r="AS1088" i="48" s="1"/>
  <c r="AT1088" i="48" s="1"/>
  <c r="AP1088" i="48" a="1"/>
  <c r="AP1088" i="48" s="1"/>
  <c r="AQ1088" i="48" s="1"/>
  <c r="AI1088" i="48" a="1"/>
  <c r="AI1088" i="48" s="1"/>
  <c r="AH1088" i="48"/>
  <c r="AG1088" i="48" a="1"/>
  <c r="AG1088" i="48" s="1"/>
  <c r="AF1088" i="48"/>
  <c r="AA1088" i="48" a="1"/>
  <c r="AA1088" i="48" s="1"/>
  <c r="AB1088" i="48" s="1"/>
  <c r="X1088" i="48" a="1"/>
  <c r="X1088" i="48" s="1"/>
  <c r="K1088" i="48"/>
  <c r="BH1087" i="48" a="1"/>
  <c r="BH1087" i="48" s="1"/>
  <c r="BF1087" i="48" a="1"/>
  <c r="BF1087" i="48" s="1"/>
  <c r="BE1087" i="48"/>
  <c r="BD1087" i="48" a="1"/>
  <c r="BD1087" i="48" s="1"/>
  <c r="BC1087" i="48"/>
  <c r="AV1087" i="48" a="1"/>
  <c r="AV1087" i="48" s="1"/>
  <c r="AW1087" i="48" s="1"/>
  <c r="AS1087" i="48" a="1"/>
  <c r="AS1087" i="48" s="1"/>
  <c r="AP1087" i="48" a="1"/>
  <c r="AP1087" i="48" s="1"/>
  <c r="AI1087" i="48" a="1"/>
  <c r="AI1087" i="48" s="1"/>
  <c r="AH1087" i="48"/>
  <c r="AG1087" i="48" a="1"/>
  <c r="AG1087" i="48" s="1"/>
  <c r="AF1087" i="48"/>
  <c r="AA1087" i="48" a="1"/>
  <c r="AA1087" i="48" s="1"/>
  <c r="AB1087" i="48" s="1"/>
  <c r="X1087" i="48" a="1"/>
  <c r="X1087" i="48" s="1"/>
  <c r="K1087" i="48"/>
  <c r="BI1086" i="48"/>
  <c r="BH1086" i="48" a="1"/>
  <c r="BH1086" i="48" s="1"/>
  <c r="BF1086" i="48" a="1"/>
  <c r="BF1086" i="48" s="1"/>
  <c r="BE1086" i="48"/>
  <c r="BD1086" i="48" a="1"/>
  <c r="BD1086" i="48" s="1"/>
  <c r="BC1086" i="48"/>
  <c r="AW1086" i="48"/>
  <c r="AV1086" i="48" a="1"/>
  <c r="AV1086" i="48" s="1"/>
  <c r="AT1086" i="48"/>
  <c r="AS1086" i="48" a="1"/>
  <c r="AS1086" i="48" s="1"/>
  <c r="AQ1086" i="48"/>
  <c r="AP1086" i="48" a="1"/>
  <c r="AP1086" i="48" s="1"/>
  <c r="AI1086" i="48" a="1"/>
  <c r="AI1086" i="48" s="1"/>
  <c r="AH1086" i="48"/>
  <c r="AG1086" i="48" a="1"/>
  <c r="AG1086" i="48" s="1"/>
  <c r="AF1086" i="48"/>
  <c r="AA1086" i="48" a="1"/>
  <c r="AA1086" i="48" s="1"/>
  <c r="AB1086" i="48" s="1"/>
  <c r="X1086" i="48" a="1"/>
  <c r="X1086" i="48" s="1"/>
  <c r="K1086" i="48"/>
  <c r="BI1085" i="48"/>
  <c r="BH1085" i="48" a="1"/>
  <c r="BH1085" i="48" s="1"/>
  <c r="BF1085" i="48" a="1"/>
  <c r="BF1085" i="48" s="1"/>
  <c r="BE1085" i="48"/>
  <c r="BD1085" i="48" a="1"/>
  <c r="BD1085" i="48" s="1"/>
  <c r="BC1085" i="48"/>
  <c r="AW1085" i="48"/>
  <c r="AV1085" i="48" a="1"/>
  <c r="AV1085" i="48" s="1"/>
  <c r="AT1085" i="48"/>
  <c r="AS1085" i="48" a="1"/>
  <c r="AS1085" i="48" s="1"/>
  <c r="AQ1085" i="48"/>
  <c r="AP1085" i="48" a="1"/>
  <c r="AP1085" i="48" s="1"/>
  <c r="AI1085" i="48" a="1"/>
  <c r="AI1085" i="48" s="1"/>
  <c r="AH1085" i="48"/>
  <c r="AG1085" i="48" a="1"/>
  <c r="AG1085" i="48" s="1"/>
  <c r="AF1085" i="48"/>
  <c r="AA1085" i="48" a="1"/>
  <c r="AA1085" i="48" s="1"/>
  <c r="AB1085" i="48" s="1"/>
  <c r="X1085" i="48" a="1"/>
  <c r="X1085" i="48" s="1"/>
  <c r="K1085" i="48"/>
  <c r="BI1084" i="48"/>
  <c r="BH1084" i="48" a="1"/>
  <c r="BH1084" i="48" s="1"/>
  <c r="BF1084" i="48" a="1"/>
  <c r="BF1084" i="48" s="1"/>
  <c r="BE1084" i="48"/>
  <c r="BD1084" i="48" a="1"/>
  <c r="BD1084" i="48" s="1"/>
  <c r="BC1084" i="48"/>
  <c r="AW1084" i="48"/>
  <c r="AV1084" i="48" a="1"/>
  <c r="AV1084" i="48" s="1"/>
  <c r="AT1084" i="48"/>
  <c r="AS1084" i="48" a="1"/>
  <c r="AS1084" i="48" s="1"/>
  <c r="AQ1084" i="48"/>
  <c r="AP1084" i="48" a="1"/>
  <c r="AP1084" i="48" s="1"/>
  <c r="AI1084" i="48" a="1"/>
  <c r="AI1084" i="48" s="1"/>
  <c r="AH1084" i="48"/>
  <c r="AG1084" i="48" a="1"/>
  <c r="AG1084" i="48" s="1"/>
  <c r="AF1084" i="48"/>
  <c r="AA1084" i="48" a="1"/>
  <c r="AA1084" i="48" s="1"/>
  <c r="AB1084" i="48" s="1"/>
  <c r="X1084" i="48" a="1"/>
  <c r="X1084" i="48" s="1"/>
  <c r="K1084" i="48"/>
  <c r="BI1083" i="48"/>
  <c r="BH1083" i="48" a="1"/>
  <c r="BH1083" i="48" s="1"/>
  <c r="BF1083" i="48" a="1"/>
  <c r="BF1083" i="48" s="1"/>
  <c r="BE1083" i="48"/>
  <c r="BD1083" i="48" a="1"/>
  <c r="BD1083" i="48" s="1"/>
  <c r="BC1083" i="48"/>
  <c r="AW1083" i="48"/>
  <c r="AV1083" i="48" a="1"/>
  <c r="AV1083" i="48" s="1"/>
  <c r="AT1083" i="48"/>
  <c r="AS1083" i="48" a="1"/>
  <c r="AS1083" i="48" s="1"/>
  <c r="AQ1083" i="48"/>
  <c r="AP1083" i="48" a="1"/>
  <c r="AP1083" i="48" s="1"/>
  <c r="AI1083" i="48" a="1"/>
  <c r="AI1083" i="48" s="1"/>
  <c r="AH1083" i="48"/>
  <c r="AG1083" i="48" a="1"/>
  <c r="AG1083" i="48" s="1"/>
  <c r="AF1083" i="48"/>
  <c r="AA1083" i="48" a="1"/>
  <c r="AA1083" i="48" s="1"/>
  <c r="X1083" i="48" a="1"/>
  <c r="X1083" i="48" s="1"/>
  <c r="K1083" i="48"/>
  <c r="BH1082" i="48" a="1"/>
  <c r="BH1082" i="48" s="1"/>
  <c r="BF1082" i="48" a="1"/>
  <c r="BF1082" i="48" s="1"/>
  <c r="BE1082" i="48"/>
  <c r="BD1082" i="48" a="1"/>
  <c r="BD1082" i="48" s="1"/>
  <c r="BC1082" i="48"/>
  <c r="AW1082" i="48"/>
  <c r="AV1082" i="48" a="1"/>
  <c r="AV1082" i="48" s="1"/>
  <c r="AT1082" i="48"/>
  <c r="AS1082" i="48" a="1"/>
  <c r="AS1082" i="48" s="1"/>
  <c r="AQ1082" i="48"/>
  <c r="AP1082" i="48" a="1"/>
  <c r="AP1082" i="48" s="1"/>
  <c r="AI1082" i="48" a="1"/>
  <c r="AI1082" i="48" s="1"/>
  <c r="AH1082" i="48"/>
  <c r="AG1082" i="48" a="1"/>
  <c r="AG1082" i="48" s="1"/>
  <c r="AF1082" i="48"/>
  <c r="AA1082" i="48" a="1"/>
  <c r="AA1082" i="48" s="1"/>
  <c r="AB1082" i="48" s="1"/>
  <c r="X1082" i="48" a="1"/>
  <c r="X1082" i="48" s="1"/>
  <c r="K1082" i="48"/>
  <c r="BH1081" i="48" a="1"/>
  <c r="BH1081" i="48" s="1"/>
  <c r="BF1081" i="48" a="1"/>
  <c r="BF1081" i="48" s="1"/>
  <c r="BE1081" i="48"/>
  <c r="BD1081" i="48" a="1"/>
  <c r="BD1081" i="48" s="1"/>
  <c r="BC1081" i="48"/>
  <c r="AW1081" i="48"/>
  <c r="AV1081" i="48" a="1"/>
  <c r="AV1081" i="48" s="1"/>
  <c r="AT1081" i="48"/>
  <c r="AS1081" i="48" a="1"/>
  <c r="AS1081" i="48" s="1"/>
  <c r="AQ1081" i="48"/>
  <c r="AP1081" i="48" a="1"/>
  <c r="AP1081" i="48" s="1"/>
  <c r="AI1081" i="48" a="1"/>
  <c r="AI1081" i="48" s="1"/>
  <c r="AH1081" i="48"/>
  <c r="AG1081" i="48" a="1"/>
  <c r="AG1081" i="48" s="1"/>
  <c r="AF1081" i="48"/>
  <c r="AA1081" i="48" a="1"/>
  <c r="AA1081" i="48" s="1"/>
  <c r="AB1081" i="48" s="1"/>
  <c r="X1081" i="48" a="1"/>
  <c r="X1081" i="48" s="1"/>
  <c r="K1081" i="48"/>
  <c r="BI1080" i="48"/>
  <c r="BH1080" i="48" a="1"/>
  <c r="BH1080" i="48" s="1"/>
  <c r="BF1080" i="48" a="1"/>
  <c r="BF1080" i="48" s="1"/>
  <c r="BE1080" i="48"/>
  <c r="BD1080" i="48" a="1"/>
  <c r="BD1080" i="48" s="1"/>
  <c r="BC1080" i="48"/>
  <c r="AW1080" i="48"/>
  <c r="AV1080" i="48" a="1"/>
  <c r="AV1080" i="48" s="1"/>
  <c r="AT1080" i="48"/>
  <c r="AS1080" i="48" a="1"/>
  <c r="AS1080" i="48" s="1"/>
  <c r="AQ1080" i="48"/>
  <c r="AP1080" i="48" a="1"/>
  <c r="AP1080" i="48" s="1"/>
  <c r="AI1080" i="48" a="1"/>
  <c r="AI1080" i="48" s="1"/>
  <c r="AH1080" i="48"/>
  <c r="AG1080" i="48" a="1"/>
  <c r="AG1080" i="48" s="1"/>
  <c r="AF1080" i="48"/>
  <c r="AA1080" i="48" a="1"/>
  <c r="AA1080" i="48" s="1"/>
  <c r="AB1080" i="48" s="1"/>
  <c r="X1080" i="48" a="1"/>
  <c r="X1080" i="48" s="1"/>
  <c r="Y1080" i="48" s="1"/>
  <c r="K1080" i="48"/>
  <c r="BI1079" i="48"/>
  <c r="BH1079" i="48" a="1"/>
  <c r="BH1079" i="48" s="1"/>
  <c r="BF1079" i="48" a="1"/>
  <c r="BF1079" i="48" s="1"/>
  <c r="BE1079" i="48"/>
  <c r="BD1079" i="48" a="1"/>
  <c r="BD1079" i="48" s="1"/>
  <c r="BC1079" i="48"/>
  <c r="AW1079" i="48"/>
  <c r="AV1079" i="48" a="1"/>
  <c r="AV1079" i="48" s="1"/>
  <c r="AT1079" i="48"/>
  <c r="AS1079" i="48" a="1"/>
  <c r="AS1079" i="48" s="1"/>
  <c r="AQ1079" i="48"/>
  <c r="AP1079" i="48" a="1"/>
  <c r="AP1079" i="48" s="1"/>
  <c r="AI1079" i="48" a="1"/>
  <c r="AI1079" i="48" s="1"/>
  <c r="AH1079" i="48"/>
  <c r="AG1079" i="48" a="1"/>
  <c r="AG1079" i="48" s="1"/>
  <c r="AF1079" i="48"/>
  <c r="AA1079" i="48" a="1"/>
  <c r="AA1079" i="48" s="1"/>
  <c r="AB1079" i="48" s="1"/>
  <c r="X1079" i="48" a="1"/>
  <c r="X1079" i="48" s="1"/>
  <c r="K1079" i="48"/>
  <c r="BI1078" i="48"/>
  <c r="BH1078" i="48" a="1"/>
  <c r="BH1078" i="48" s="1"/>
  <c r="BF1078" i="48" a="1"/>
  <c r="BF1078" i="48" s="1"/>
  <c r="BE1078" i="48"/>
  <c r="BD1078" i="48" a="1"/>
  <c r="BD1078" i="48" s="1"/>
  <c r="BC1078" i="48"/>
  <c r="AW1078" i="48"/>
  <c r="AV1078" i="48" a="1"/>
  <c r="AV1078" i="48" s="1"/>
  <c r="AT1078" i="48"/>
  <c r="AS1078" i="48" a="1"/>
  <c r="AS1078" i="48" s="1"/>
  <c r="AQ1078" i="48"/>
  <c r="AP1078" i="48" a="1"/>
  <c r="AP1078" i="48" s="1"/>
  <c r="AI1078" i="48" a="1"/>
  <c r="AI1078" i="48" s="1"/>
  <c r="AH1078" i="48"/>
  <c r="AG1078" i="48" a="1"/>
  <c r="AG1078" i="48" s="1"/>
  <c r="AF1078" i="48"/>
  <c r="AA1078" i="48" a="1"/>
  <c r="AA1078" i="48" s="1"/>
  <c r="AB1078" i="48" s="1"/>
  <c r="X1078" i="48" a="1"/>
  <c r="X1078" i="48" s="1"/>
  <c r="K1078" i="48"/>
  <c r="BI1077" i="48"/>
  <c r="BH1077" i="48" a="1"/>
  <c r="BH1077" i="48" s="1"/>
  <c r="BF1077" i="48" a="1"/>
  <c r="BF1077" i="48" s="1"/>
  <c r="BE1077" i="48"/>
  <c r="BD1077" i="48" a="1"/>
  <c r="BD1077" i="48" s="1"/>
  <c r="BC1077" i="48"/>
  <c r="AW1077" i="48"/>
  <c r="AV1077" i="48" a="1"/>
  <c r="AV1077" i="48" s="1"/>
  <c r="AT1077" i="48"/>
  <c r="AS1077" i="48" a="1"/>
  <c r="AS1077" i="48" s="1"/>
  <c r="AQ1077" i="48"/>
  <c r="AP1077" i="48" a="1"/>
  <c r="AP1077" i="48" s="1"/>
  <c r="AI1077" i="48" a="1"/>
  <c r="AI1077" i="48" s="1"/>
  <c r="AH1077" i="48"/>
  <c r="AG1077" i="48" a="1"/>
  <c r="AG1077" i="48" s="1"/>
  <c r="AF1077" i="48"/>
  <c r="AA1077" i="48" a="1"/>
  <c r="AA1077" i="48" s="1"/>
  <c r="AB1077" i="48" s="1"/>
  <c r="X1077" i="48" a="1"/>
  <c r="X1077" i="48" s="1"/>
  <c r="K1077" i="48"/>
  <c r="BI1076" i="48"/>
  <c r="BH1076" i="48" a="1"/>
  <c r="BH1076" i="48" s="1"/>
  <c r="BF1076" i="48" a="1"/>
  <c r="BF1076" i="48" s="1"/>
  <c r="BE1076" i="48"/>
  <c r="BD1076" i="48" a="1"/>
  <c r="BD1076" i="48" s="1"/>
  <c r="BC1076" i="48"/>
  <c r="AW1076" i="48"/>
  <c r="AV1076" i="48" a="1"/>
  <c r="AV1076" i="48" s="1"/>
  <c r="AT1076" i="48"/>
  <c r="AS1076" i="48" a="1"/>
  <c r="AS1076" i="48" s="1"/>
  <c r="AQ1076" i="48"/>
  <c r="AP1076" i="48" a="1"/>
  <c r="AP1076" i="48" s="1"/>
  <c r="AI1076" i="48" a="1"/>
  <c r="AI1076" i="48" s="1"/>
  <c r="AH1076" i="48"/>
  <c r="AG1076" i="48" a="1"/>
  <c r="AG1076" i="48" s="1"/>
  <c r="AF1076" i="48"/>
  <c r="AA1076" i="48" a="1"/>
  <c r="AA1076" i="48" s="1"/>
  <c r="AB1076" i="48" s="1"/>
  <c r="X1076" i="48" a="1"/>
  <c r="X1076" i="48" s="1"/>
  <c r="K1076" i="48"/>
  <c r="BI1075" i="48"/>
  <c r="BH1075" i="48" a="1"/>
  <c r="BH1075" i="48" s="1"/>
  <c r="BF1075" i="48" a="1"/>
  <c r="BF1075" i="48" s="1"/>
  <c r="BE1075" i="48"/>
  <c r="BD1075" i="48" a="1"/>
  <c r="BD1075" i="48" s="1"/>
  <c r="BC1075" i="48"/>
  <c r="AW1075" i="48"/>
  <c r="AV1075" i="48" a="1"/>
  <c r="AV1075" i="48" s="1"/>
  <c r="AT1075" i="48"/>
  <c r="AS1075" i="48" a="1"/>
  <c r="AS1075" i="48" s="1"/>
  <c r="AQ1075" i="48"/>
  <c r="AP1075" i="48" a="1"/>
  <c r="AP1075" i="48" s="1"/>
  <c r="AI1075" i="48" a="1"/>
  <c r="AI1075" i="48" s="1"/>
  <c r="AH1075" i="48"/>
  <c r="AG1075" i="48" a="1"/>
  <c r="AG1075" i="48" s="1"/>
  <c r="AF1075" i="48"/>
  <c r="AA1075" i="48" a="1"/>
  <c r="AA1075" i="48" s="1"/>
  <c r="AB1075" i="48" s="1"/>
  <c r="X1075" i="48" a="1"/>
  <c r="X1075" i="48" s="1"/>
  <c r="K1075" i="48"/>
  <c r="BI1074" i="48"/>
  <c r="BH1074" i="48" a="1"/>
  <c r="BH1074" i="48" s="1"/>
  <c r="BF1074" i="48" a="1"/>
  <c r="BF1074" i="48" s="1"/>
  <c r="BE1074" i="48"/>
  <c r="BD1074" i="48" a="1"/>
  <c r="BD1074" i="48" s="1"/>
  <c r="BC1074" i="48"/>
  <c r="AW1074" i="48"/>
  <c r="AV1074" i="48" a="1"/>
  <c r="AV1074" i="48" s="1"/>
  <c r="AT1074" i="48"/>
  <c r="AS1074" i="48" a="1"/>
  <c r="AS1074" i="48" s="1"/>
  <c r="AQ1074" i="48"/>
  <c r="AP1074" i="48" a="1"/>
  <c r="AP1074" i="48" s="1"/>
  <c r="AI1074" i="48" a="1"/>
  <c r="AI1074" i="48" s="1"/>
  <c r="AH1074" i="48"/>
  <c r="AG1074" i="48" a="1"/>
  <c r="AG1074" i="48" s="1"/>
  <c r="AF1074" i="48"/>
  <c r="AA1074" i="48" a="1"/>
  <c r="AA1074" i="48" s="1"/>
  <c r="AB1074" i="48" s="1"/>
  <c r="X1074" i="48" a="1"/>
  <c r="X1074" i="48" s="1"/>
  <c r="K1074" i="48"/>
  <c r="BH1073" i="48" a="1"/>
  <c r="BH1073" i="48" s="1"/>
  <c r="BI1073" i="48" s="1"/>
  <c r="BF1073" i="48" a="1"/>
  <c r="BF1073" i="48" s="1"/>
  <c r="BE1073" i="48"/>
  <c r="BD1073" i="48" a="1"/>
  <c r="BD1073" i="48" s="1"/>
  <c r="BC1073" i="48"/>
  <c r="AV1073" i="48" a="1"/>
  <c r="AV1073" i="48" s="1"/>
  <c r="AS1073" i="48" a="1"/>
  <c r="AS1073" i="48" s="1"/>
  <c r="AP1073" i="48" a="1"/>
  <c r="AP1073" i="48" s="1"/>
  <c r="AQ1073" i="48" s="1"/>
  <c r="AI1073" i="48" a="1"/>
  <c r="AI1073" i="48" s="1"/>
  <c r="AH1073" i="48"/>
  <c r="AG1073" i="48" a="1"/>
  <c r="AG1073" i="48" s="1"/>
  <c r="AF1073" i="48"/>
  <c r="AA1073" i="48" a="1"/>
  <c r="AA1073" i="48" s="1"/>
  <c r="AB1073" i="48" s="1"/>
  <c r="X1073" i="48" a="1"/>
  <c r="X1073" i="48" s="1"/>
  <c r="K1073" i="48"/>
  <c r="BH1072" i="48" a="1"/>
  <c r="BH1072" i="48" s="1"/>
  <c r="BF1072" i="48" a="1"/>
  <c r="BF1072" i="48" s="1"/>
  <c r="BE1072" i="48"/>
  <c r="BD1072" i="48" a="1"/>
  <c r="BD1072" i="48" s="1"/>
  <c r="BC1072" i="48"/>
  <c r="AW1072" i="48"/>
  <c r="AV1072" i="48" a="1"/>
  <c r="AV1072" i="48" s="1"/>
  <c r="AT1072" i="48"/>
  <c r="AS1072" i="48" a="1"/>
  <c r="AS1072" i="48" s="1"/>
  <c r="AQ1072" i="48"/>
  <c r="AP1072" i="48" a="1"/>
  <c r="AP1072" i="48" s="1"/>
  <c r="AI1072" i="48" a="1"/>
  <c r="AI1072" i="48" s="1"/>
  <c r="AH1072" i="48"/>
  <c r="AG1072" i="48" a="1"/>
  <c r="AG1072" i="48" s="1"/>
  <c r="AF1072" i="48"/>
  <c r="AA1072" i="48" a="1"/>
  <c r="AA1072" i="48" s="1"/>
  <c r="AB1072" i="48" s="1"/>
  <c r="X1072" i="48" a="1"/>
  <c r="X1072" i="48" s="1"/>
  <c r="K1072" i="48"/>
  <c r="BH1071" i="48" a="1"/>
  <c r="BH1071" i="48" s="1"/>
  <c r="BF1071" i="48" a="1"/>
  <c r="BF1071" i="48" s="1"/>
  <c r="BE1071" i="48"/>
  <c r="BD1071" i="48" a="1"/>
  <c r="BD1071" i="48" s="1"/>
  <c r="BC1071" i="48"/>
  <c r="AW1071" i="48"/>
  <c r="AV1071" i="48" a="1"/>
  <c r="AV1071" i="48" s="1"/>
  <c r="AT1071" i="48"/>
  <c r="AS1071" i="48" a="1"/>
  <c r="AS1071" i="48" s="1"/>
  <c r="AQ1071" i="48"/>
  <c r="AP1071" i="48" a="1"/>
  <c r="AP1071" i="48" s="1"/>
  <c r="AI1071" i="48" a="1"/>
  <c r="AI1071" i="48" s="1"/>
  <c r="AH1071" i="48"/>
  <c r="AG1071" i="48" a="1"/>
  <c r="AG1071" i="48" s="1"/>
  <c r="AF1071" i="48"/>
  <c r="AA1071" i="48" a="1"/>
  <c r="AA1071" i="48" s="1"/>
  <c r="AB1071" i="48" s="1"/>
  <c r="X1071" i="48" a="1"/>
  <c r="X1071" i="48" s="1"/>
  <c r="K1071" i="48"/>
  <c r="BH1070" i="48" a="1"/>
  <c r="BH1070" i="48" s="1"/>
  <c r="BF1070" i="48" a="1"/>
  <c r="BF1070" i="48" s="1"/>
  <c r="BE1070" i="48"/>
  <c r="BD1070" i="48" a="1"/>
  <c r="BD1070" i="48" s="1"/>
  <c r="BC1070" i="48"/>
  <c r="AV1070" i="48" a="1"/>
  <c r="AV1070" i="48" s="1"/>
  <c r="AW1070" i="48" s="1"/>
  <c r="AS1070" i="48" a="1"/>
  <c r="AS1070" i="48" s="1"/>
  <c r="AP1070" i="48" a="1"/>
  <c r="AP1070" i="48" s="1"/>
  <c r="AQ1070" i="48" s="1"/>
  <c r="AI1070" i="48" a="1"/>
  <c r="AI1070" i="48" s="1"/>
  <c r="AH1070" i="48"/>
  <c r="AG1070" i="48" a="1"/>
  <c r="AG1070" i="48" s="1"/>
  <c r="AF1070" i="48"/>
  <c r="AA1070" i="48" a="1"/>
  <c r="AA1070" i="48" s="1"/>
  <c r="AB1070" i="48" s="1"/>
  <c r="X1070" i="48" a="1"/>
  <c r="X1070" i="48" s="1"/>
  <c r="K1070" i="48"/>
  <c r="BI1069" i="48"/>
  <c r="BH1069" i="48" a="1"/>
  <c r="BH1069" i="48" s="1"/>
  <c r="BF1069" i="48" a="1"/>
  <c r="BF1069" i="48" s="1"/>
  <c r="BE1069" i="48"/>
  <c r="BD1069" i="48" a="1"/>
  <c r="BD1069" i="48" s="1"/>
  <c r="BC1069" i="48"/>
  <c r="AW1069" i="48"/>
  <c r="AV1069" i="48" a="1"/>
  <c r="AV1069" i="48" s="1"/>
  <c r="AT1069" i="48"/>
  <c r="AS1069" i="48" a="1"/>
  <c r="AS1069" i="48" s="1"/>
  <c r="AQ1069" i="48"/>
  <c r="AP1069" i="48" a="1"/>
  <c r="AP1069" i="48" s="1"/>
  <c r="AI1069" i="48" a="1"/>
  <c r="AI1069" i="48" s="1"/>
  <c r="AH1069" i="48"/>
  <c r="AG1069" i="48" a="1"/>
  <c r="AG1069" i="48" s="1"/>
  <c r="AF1069" i="48"/>
  <c r="AA1069" i="48" a="1"/>
  <c r="AA1069" i="48" s="1"/>
  <c r="AB1069" i="48" s="1"/>
  <c r="X1069" i="48" a="1"/>
  <c r="X1069" i="48" s="1"/>
  <c r="K1069" i="48"/>
  <c r="BH1068" i="48" a="1"/>
  <c r="BH1068" i="48" s="1"/>
  <c r="BI1068" i="48" s="1"/>
  <c r="BF1068" i="48" a="1"/>
  <c r="BF1068" i="48" s="1"/>
  <c r="BE1068" i="48"/>
  <c r="BD1068" i="48" a="1"/>
  <c r="BD1068" i="48" s="1"/>
  <c r="BC1068" i="48"/>
  <c r="AW1068" i="48"/>
  <c r="AV1068" i="48" a="1"/>
  <c r="AV1068" i="48" s="1"/>
  <c r="AT1068" i="48"/>
  <c r="AS1068" i="48" a="1"/>
  <c r="AS1068" i="48" s="1"/>
  <c r="AQ1068" i="48"/>
  <c r="AP1068" i="48" a="1"/>
  <c r="AP1068" i="48" s="1"/>
  <c r="AI1068" i="48" a="1"/>
  <c r="AI1068" i="48" s="1"/>
  <c r="AH1068" i="48"/>
  <c r="AG1068" i="48" a="1"/>
  <c r="AG1068" i="48" s="1"/>
  <c r="AF1068" i="48"/>
  <c r="AA1068" i="48" a="1"/>
  <c r="AA1068" i="48" s="1"/>
  <c r="AB1068" i="48" s="1"/>
  <c r="X1068" i="48" a="1"/>
  <c r="X1068" i="48" s="1"/>
  <c r="K1068" i="48"/>
  <c r="BI1067" i="48"/>
  <c r="BH1067" i="48" a="1"/>
  <c r="BH1067" i="48" s="1"/>
  <c r="BF1067" i="48" a="1"/>
  <c r="BF1067" i="48" s="1"/>
  <c r="BE1067" i="48"/>
  <c r="BD1067" i="48" a="1"/>
  <c r="BD1067" i="48" s="1"/>
  <c r="BC1067" i="48"/>
  <c r="AW1067" i="48"/>
  <c r="AV1067" i="48" a="1"/>
  <c r="AV1067" i="48" s="1"/>
  <c r="AT1067" i="48"/>
  <c r="AS1067" i="48" a="1"/>
  <c r="AS1067" i="48" s="1"/>
  <c r="AQ1067" i="48"/>
  <c r="AP1067" i="48" a="1"/>
  <c r="AP1067" i="48" s="1"/>
  <c r="AI1067" i="48" a="1"/>
  <c r="AI1067" i="48" s="1"/>
  <c r="AH1067" i="48"/>
  <c r="AG1067" i="48" a="1"/>
  <c r="AG1067" i="48" s="1"/>
  <c r="AF1067" i="48"/>
  <c r="AA1067" i="48" a="1"/>
  <c r="AA1067" i="48" s="1"/>
  <c r="X1067" i="48" a="1"/>
  <c r="X1067" i="48" s="1"/>
  <c r="Y1067" i="48" s="1"/>
  <c r="K1067" i="48"/>
  <c r="BI1066" i="48"/>
  <c r="BH1066" i="48" a="1"/>
  <c r="BH1066" i="48" s="1"/>
  <c r="BF1066" i="48" a="1"/>
  <c r="BF1066" i="48" s="1"/>
  <c r="BE1066" i="48"/>
  <c r="BD1066" i="48" a="1"/>
  <c r="BD1066" i="48" s="1"/>
  <c r="BC1066" i="48"/>
  <c r="AW1066" i="48"/>
  <c r="AV1066" i="48" a="1"/>
  <c r="AV1066" i="48" s="1"/>
  <c r="AT1066" i="48"/>
  <c r="AS1066" i="48" a="1"/>
  <c r="AS1066" i="48" s="1"/>
  <c r="AQ1066" i="48"/>
  <c r="AP1066" i="48" a="1"/>
  <c r="AP1066" i="48" s="1"/>
  <c r="AI1066" i="48" a="1"/>
  <c r="AI1066" i="48" s="1"/>
  <c r="AH1066" i="48"/>
  <c r="AG1066" i="48" a="1"/>
  <c r="AG1066" i="48" s="1"/>
  <c r="AF1066" i="48"/>
  <c r="AA1066" i="48" a="1"/>
  <c r="AA1066" i="48" s="1"/>
  <c r="AB1066" i="48" s="1"/>
  <c r="X1066" i="48" a="1"/>
  <c r="X1066" i="48" s="1"/>
  <c r="K1066" i="48"/>
  <c r="BH1065" i="48" a="1"/>
  <c r="BH1065" i="48" s="1"/>
  <c r="BF1065" i="48" a="1"/>
  <c r="BF1065" i="48" s="1"/>
  <c r="BE1065" i="48"/>
  <c r="BD1065" i="48" a="1"/>
  <c r="BD1065" i="48" s="1"/>
  <c r="BC1065" i="48"/>
  <c r="AW1065" i="48"/>
  <c r="AV1065" i="48" a="1"/>
  <c r="AV1065" i="48" s="1"/>
  <c r="AT1065" i="48"/>
  <c r="AS1065" i="48" a="1"/>
  <c r="AS1065" i="48" s="1"/>
  <c r="AQ1065" i="48"/>
  <c r="AP1065" i="48" a="1"/>
  <c r="AP1065" i="48" s="1"/>
  <c r="AI1065" i="48" a="1"/>
  <c r="AI1065" i="48" s="1"/>
  <c r="AH1065" i="48"/>
  <c r="AG1065" i="48" a="1"/>
  <c r="AG1065" i="48" s="1"/>
  <c r="AF1065" i="48"/>
  <c r="AA1065" i="48" a="1"/>
  <c r="AA1065" i="48" s="1"/>
  <c r="AB1065" i="48" s="1"/>
  <c r="X1065" i="48" a="1"/>
  <c r="X1065" i="48" s="1"/>
  <c r="Y1065" i="48" s="1"/>
  <c r="K1065" i="48"/>
  <c r="BH1064" i="48" a="1"/>
  <c r="BH1064" i="48" s="1"/>
  <c r="BF1064" i="48" a="1"/>
  <c r="BF1064" i="48" s="1"/>
  <c r="BE1064" i="48"/>
  <c r="BD1064" i="48" a="1"/>
  <c r="BD1064" i="48" s="1"/>
  <c r="BC1064" i="48"/>
  <c r="AW1064" i="48"/>
  <c r="AV1064" i="48" a="1"/>
  <c r="AV1064" i="48" s="1"/>
  <c r="AT1064" i="48"/>
  <c r="AS1064" i="48" a="1"/>
  <c r="AS1064" i="48" s="1"/>
  <c r="AQ1064" i="48"/>
  <c r="AP1064" i="48" a="1"/>
  <c r="AP1064" i="48" s="1"/>
  <c r="AI1064" i="48" a="1"/>
  <c r="AI1064" i="48" s="1"/>
  <c r="AH1064" i="48"/>
  <c r="AG1064" i="48" a="1"/>
  <c r="AG1064" i="48" s="1"/>
  <c r="AF1064" i="48"/>
  <c r="AA1064" i="48" a="1"/>
  <c r="AA1064" i="48" s="1"/>
  <c r="AB1064" i="48" s="1"/>
  <c r="X1064" i="48" a="1"/>
  <c r="X1064" i="48" s="1"/>
  <c r="K1064" i="48"/>
  <c r="BI1063" i="48"/>
  <c r="BH1063" i="48" a="1"/>
  <c r="BH1063" i="48" s="1"/>
  <c r="BF1063" i="48" a="1"/>
  <c r="BF1063" i="48" s="1"/>
  <c r="BE1063" i="48"/>
  <c r="BD1063" i="48" a="1"/>
  <c r="BD1063" i="48" s="1"/>
  <c r="BC1063" i="48"/>
  <c r="AW1063" i="48"/>
  <c r="AV1063" i="48" a="1"/>
  <c r="AV1063" i="48" s="1"/>
  <c r="AT1063" i="48"/>
  <c r="AS1063" i="48" a="1"/>
  <c r="AS1063" i="48" s="1"/>
  <c r="AQ1063" i="48"/>
  <c r="AP1063" i="48" a="1"/>
  <c r="AP1063" i="48" s="1"/>
  <c r="AI1063" i="48" a="1"/>
  <c r="AI1063" i="48" s="1"/>
  <c r="AH1063" i="48"/>
  <c r="AG1063" i="48" a="1"/>
  <c r="AG1063" i="48" s="1"/>
  <c r="AF1063" i="48"/>
  <c r="AA1063" i="48" a="1"/>
  <c r="AA1063" i="48" s="1"/>
  <c r="AB1063" i="48" s="1"/>
  <c r="X1063" i="48" a="1"/>
  <c r="X1063" i="48" s="1"/>
  <c r="K1063" i="48"/>
  <c r="BI1062" i="48"/>
  <c r="BH1062" i="48" a="1"/>
  <c r="BH1062" i="48" s="1"/>
  <c r="BF1062" i="48" a="1"/>
  <c r="BF1062" i="48" s="1"/>
  <c r="BE1062" i="48"/>
  <c r="BD1062" i="48" a="1"/>
  <c r="BD1062" i="48" s="1"/>
  <c r="BC1062" i="48"/>
  <c r="AW1062" i="48"/>
  <c r="AV1062" i="48" a="1"/>
  <c r="AV1062" i="48" s="1"/>
  <c r="AT1062" i="48"/>
  <c r="AS1062" i="48" a="1"/>
  <c r="AS1062" i="48" s="1"/>
  <c r="AQ1062" i="48"/>
  <c r="AP1062" i="48" a="1"/>
  <c r="AP1062" i="48" s="1"/>
  <c r="AI1062" i="48" a="1"/>
  <c r="AI1062" i="48" s="1"/>
  <c r="AH1062" i="48"/>
  <c r="AG1062" i="48" a="1"/>
  <c r="AG1062" i="48" s="1"/>
  <c r="AF1062" i="48"/>
  <c r="AA1062" i="48" a="1"/>
  <c r="AA1062" i="48" s="1"/>
  <c r="AB1062" i="48" s="1"/>
  <c r="X1062" i="48" a="1"/>
  <c r="X1062" i="48" s="1"/>
  <c r="K1062" i="48"/>
  <c r="BH1061" i="48" a="1"/>
  <c r="BH1061" i="48" s="1"/>
  <c r="BF1061" i="48" a="1"/>
  <c r="BF1061" i="48" s="1"/>
  <c r="BE1061" i="48"/>
  <c r="BD1061" i="48" a="1"/>
  <c r="BD1061" i="48" s="1"/>
  <c r="BC1061" i="48"/>
  <c r="AW1061" i="48"/>
  <c r="AV1061" i="48" a="1"/>
  <c r="AV1061" i="48" s="1"/>
  <c r="AT1061" i="48"/>
  <c r="AS1061" i="48" a="1"/>
  <c r="AS1061" i="48" s="1"/>
  <c r="AQ1061" i="48"/>
  <c r="AP1061" i="48" a="1"/>
  <c r="AP1061" i="48" s="1"/>
  <c r="AI1061" i="48" a="1"/>
  <c r="AI1061" i="48" s="1"/>
  <c r="AH1061" i="48"/>
  <c r="AG1061" i="48" a="1"/>
  <c r="AG1061" i="48" s="1"/>
  <c r="AF1061" i="48"/>
  <c r="AA1061" i="48" a="1"/>
  <c r="AA1061" i="48" s="1"/>
  <c r="AB1061" i="48" s="1"/>
  <c r="X1061" i="48" a="1"/>
  <c r="X1061" i="48" s="1"/>
  <c r="K1061" i="48"/>
  <c r="BH1060" i="48" a="1"/>
  <c r="BH1060" i="48" s="1"/>
  <c r="BF1060" i="48" a="1"/>
  <c r="BF1060" i="48" s="1"/>
  <c r="BE1060" i="48"/>
  <c r="BD1060" i="48" a="1"/>
  <c r="BD1060" i="48" s="1"/>
  <c r="BC1060" i="48"/>
  <c r="AW1060" i="48"/>
  <c r="AV1060" i="48" a="1"/>
  <c r="AV1060" i="48" s="1"/>
  <c r="AT1060" i="48"/>
  <c r="AS1060" i="48" a="1"/>
  <c r="AS1060" i="48" s="1"/>
  <c r="AQ1060" i="48"/>
  <c r="AP1060" i="48" a="1"/>
  <c r="AP1060" i="48" s="1"/>
  <c r="AI1060" i="48" a="1"/>
  <c r="AI1060" i="48" s="1"/>
  <c r="AH1060" i="48"/>
  <c r="AG1060" i="48" a="1"/>
  <c r="AG1060" i="48" s="1"/>
  <c r="AF1060" i="48"/>
  <c r="AA1060" i="48" a="1"/>
  <c r="AA1060" i="48" s="1"/>
  <c r="AB1060" i="48" s="1"/>
  <c r="X1060" i="48" a="1"/>
  <c r="X1060" i="48" s="1"/>
  <c r="K1060" i="48"/>
  <c r="BI1059" i="48"/>
  <c r="BH1059" i="48" a="1"/>
  <c r="BH1059" i="48" s="1"/>
  <c r="BF1059" i="48" a="1"/>
  <c r="BF1059" i="48" s="1"/>
  <c r="BE1059" i="48"/>
  <c r="BD1059" i="48" a="1"/>
  <c r="BD1059" i="48" s="1"/>
  <c r="BC1059" i="48"/>
  <c r="AW1059" i="48"/>
  <c r="AV1059" i="48" a="1"/>
  <c r="AV1059" i="48" s="1"/>
  <c r="AT1059" i="48"/>
  <c r="AS1059" i="48" a="1"/>
  <c r="AS1059" i="48" s="1"/>
  <c r="AQ1059" i="48"/>
  <c r="AP1059" i="48" a="1"/>
  <c r="AP1059" i="48" s="1"/>
  <c r="AI1059" i="48" a="1"/>
  <c r="AI1059" i="48" s="1"/>
  <c r="AH1059" i="48"/>
  <c r="AG1059" i="48" a="1"/>
  <c r="AG1059" i="48" s="1"/>
  <c r="AF1059" i="48"/>
  <c r="AA1059" i="48" a="1"/>
  <c r="AA1059" i="48" s="1"/>
  <c r="AB1059" i="48" s="1"/>
  <c r="X1059" i="48" a="1"/>
  <c r="X1059" i="48" s="1"/>
  <c r="K1059" i="48"/>
  <c r="BI1058" i="48"/>
  <c r="BH1058" i="48" a="1"/>
  <c r="BH1058" i="48" s="1"/>
  <c r="BF1058" i="48" a="1"/>
  <c r="BF1058" i="48" s="1"/>
  <c r="BE1058" i="48"/>
  <c r="BD1058" i="48" a="1"/>
  <c r="BD1058" i="48" s="1"/>
  <c r="BC1058" i="48"/>
  <c r="AW1058" i="48"/>
  <c r="AV1058" i="48" a="1"/>
  <c r="AV1058" i="48" s="1"/>
  <c r="AT1058" i="48"/>
  <c r="AS1058" i="48" a="1"/>
  <c r="AS1058" i="48" s="1"/>
  <c r="AQ1058" i="48"/>
  <c r="AP1058" i="48" a="1"/>
  <c r="AP1058" i="48" s="1"/>
  <c r="AI1058" i="48" a="1"/>
  <c r="AI1058" i="48" s="1"/>
  <c r="AH1058" i="48"/>
  <c r="AG1058" i="48" a="1"/>
  <c r="AG1058" i="48" s="1"/>
  <c r="AF1058" i="48"/>
  <c r="AA1058" i="48" a="1"/>
  <c r="AA1058" i="48" s="1"/>
  <c r="AB1058" i="48" s="1"/>
  <c r="X1058" i="48" a="1"/>
  <c r="X1058" i="48" s="1"/>
  <c r="K1058" i="48"/>
  <c r="BI1057" i="48"/>
  <c r="BH1057" i="48" a="1"/>
  <c r="BH1057" i="48" s="1"/>
  <c r="BF1057" i="48" a="1"/>
  <c r="BF1057" i="48" s="1"/>
  <c r="BE1057" i="48"/>
  <c r="BD1057" i="48" a="1"/>
  <c r="BD1057" i="48" s="1"/>
  <c r="BC1057" i="48"/>
  <c r="AW1057" i="48"/>
  <c r="AV1057" i="48" a="1"/>
  <c r="AV1057" i="48" s="1"/>
  <c r="AT1057" i="48"/>
  <c r="AS1057" i="48" a="1"/>
  <c r="AS1057" i="48" s="1"/>
  <c r="AQ1057" i="48"/>
  <c r="AP1057" i="48" a="1"/>
  <c r="AP1057" i="48" s="1"/>
  <c r="AI1057" i="48" a="1"/>
  <c r="AI1057" i="48" s="1"/>
  <c r="AH1057" i="48"/>
  <c r="AG1057" i="48" a="1"/>
  <c r="AG1057" i="48" s="1"/>
  <c r="AF1057" i="48"/>
  <c r="AA1057" i="48" a="1"/>
  <c r="AA1057" i="48" s="1"/>
  <c r="AB1057" i="48" s="1"/>
  <c r="X1057" i="48" a="1"/>
  <c r="X1057" i="48" s="1"/>
  <c r="K1057" i="48"/>
  <c r="BH1056" i="48" a="1"/>
  <c r="BH1056" i="48" s="1"/>
  <c r="BF1056" i="48" a="1"/>
  <c r="BF1056" i="48" s="1"/>
  <c r="BE1056" i="48"/>
  <c r="BD1056" i="48" a="1"/>
  <c r="BD1056" i="48" s="1"/>
  <c r="BC1056" i="48"/>
  <c r="AW1056" i="48"/>
  <c r="AV1056" i="48" a="1"/>
  <c r="AV1056" i="48" s="1"/>
  <c r="AT1056" i="48"/>
  <c r="AS1056" i="48" a="1"/>
  <c r="AS1056" i="48" s="1"/>
  <c r="AQ1056" i="48"/>
  <c r="AP1056" i="48" a="1"/>
  <c r="AP1056" i="48" s="1"/>
  <c r="AI1056" i="48" a="1"/>
  <c r="AI1056" i="48" s="1"/>
  <c r="AH1056" i="48"/>
  <c r="AG1056" i="48" a="1"/>
  <c r="AG1056" i="48" s="1"/>
  <c r="AF1056" i="48"/>
  <c r="AA1056" i="48" a="1"/>
  <c r="AA1056" i="48" s="1"/>
  <c r="AB1056" i="48" s="1"/>
  <c r="X1056" i="48" a="1"/>
  <c r="X1056" i="48" s="1"/>
  <c r="K1056" i="48"/>
  <c r="BI1055" i="48"/>
  <c r="BH1055" i="48" a="1"/>
  <c r="BH1055" i="48" s="1"/>
  <c r="BF1055" i="48" a="1"/>
  <c r="BF1055" i="48" s="1"/>
  <c r="BE1055" i="48"/>
  <c r="BD1055" i="48" a="1"/>
  <c r="BD1055" i="48" s="1"/>
  <c r="BC1055" i="48"/>
  <c r="AW1055" i="48"/>
  <c r="AV1055" i="48" a="1"/>
  <c r="AV1055" i="48" s="1"/>
  <c r="AT1055" i="48"/>
  <c r="AS1055" i="48" a="1"/>
  <c r="AS1055" i="48" s="1"/>
  <c r="AQ1055" i="48"/>
  <c r="AP1055" i="48" a="1"/>
  <c r="AP1055" i="48" s="1"/>
  <c r="AI1055" i="48" a="1"/>
  <c r="AI1055" i="48" s="1"/>
  <c r="AH1055" i="48"/>
  <c r="AG1055" i="48" a="1"/>
  <c r="AG1055" i="48" s="1"/>
  <c r="AF1055" i="48"/>
  <c r="AA1055" i="48" a="1"/>
  <c r="AA1055" i="48" s="1"/>
  <c r="AB1055" i="48" s="1"/>
  <c r="X1055" i="48" a="1"/>
  <c r="X1055" i="48" s="1"/>
  <c r="K1055" i="48"/>
  <c r="BH1054" i="48" a="1"/>
  <c r="BH1054" i="48" s="1"/>
  <c r="BI1054" i="48" s="1"/>
  <c r="BF1054" i="48" a="1"/>
  <c r="BF1054" i="48" s="1"/>
  <c r="BE1054" i="48"/>
  <c r="BD1054" i="48" a="1"/>
  <c r="BD1054" i="48" s="1"/>
  <c r="BC1054" i="48"/>
  <c r="AV1054" i="48" a="1"/>
  <c r="AV1054" i="48" s="1"/>
  <c r="AW1054" i="48" s="1"/>
  <c r="AS1054" i="48" a="1"/>
  <c r="AS1054" i="48" s="1"/>
  <c r="AT1054" i="48" s="1"/>
  <c r="AP1054" i="48" a="1"/>
  <c r="AP1054" i="48" s="1"/>
  <c r="AQ1054" i="48" s="1"/>
  <c r="AI1054" i="48" a="1"/>
  <c r="AI1054" i="48" s="1"/>
  <c r="AH1054" i="48"/>
  <c r="AG1054" i="48" a="1"/>
  <c r="AG1054" i="48" s="1"/>
  <c r="AF1054" i="48"/>
  <c r="AA1054" i="48" a="1"/>
  <c r="AA1054" i="48" s="1"/>
  <c r="AB1054" i="48" s="1"/>
  <c r="X1054" i="48" a="1"/>
  <c r="X1054" i="48" s="1"/>
  <c r="K1054" i="48"/>
  <c r="BH1053" i="48" a="1"/>
  <c r="BH1053" i="48" s="1"/>
  <c r="BF1053" i="48" a="1"/>
  <c r="BF1053" i="48" s="1"/>
  <c r="BE1053" i="48"/>
  <c r="BD1053" i="48" a="1"/>
  <c r="BD1053" i="48" s="1"/>
  <c r="BC1053" i="48"/>
  <c r="AW1053" i="48"/>
  <c r="AV1053" i="48" a="1"/>
  <c r="AV1053" i="48" s="1"/>
  <c r="AT1053" i="48"/>
  <c r="AS1053" i="48" a="1"/>
  <c r="AS1053" i="48" s="1"/>
  <c r="AQ1053" i="48"/>
  <c r="AP1053" i="48" a="1"/>
  <c r="AP1053" i="48" s="1"/>
  <c r="AI1053" i="48" a="1"/>
  <c r="AI1053" i="48" s="1"/>
  <c r="AH1053" i="48"/>
  <c r="AG1053" i="48" a="1"/>
  <c r="AG1053" i="48" s="1"/>
  <c r="AF1053" i="48"/>
  <c r="AA1053" i="48" a="1"/>
  <c r="AA1053" i="48" s="1"/>
  <c r="AB1053" i="48" s="1"/>
  <c r="X1053" i="48" a="1"/>
  <c r="X1053" i="48" s="1"/>
  <c r="K1053" i="48"/>
  <c r="BH1052" i="48" a="1"/>
  <c r="BH1052" i="48" s="1"/>
  <c r="BI1052" i="48" s="1"/>
  <c r="BF1052" i="48" a="1"/>
  <c r="BF1052" i="48" s="1"/>
  <c r="BE1052" i="48"/>
  <c r="BD1052" i="48" a="1"/>
  <c r="BD1052" i="48" s="1"/>
  <c r="BC1052" i="48"/>
  <c r="AV1052" i="48" a="1"/>
  <c r="AV1052" i="48" s="1"/>
  <c r="AW1052" i="48" s="1"/>
  <c r="AS1052" i="48" a="1"/>
  <c r="AS1052" i="48" s="1"/>
  <c r="AT1052" i="48" s="1"/>
  <c r="AP1052" i="48" a="1"/>
  <c r="AP1052" i="48" s="1"/>
  <c r="AQ1052" i="48" s="1"/>
  <c r="AI1052" i="48" a="1"/>
  <c r="AI1052" i="48" s="1"/>
  <c r="AH1052" i="48"/>
  <c r="AG1052" i="48" a="1"/>
  <c r="AG1052" i="48" s="1"/>
  <c r="AF1052" i="48"/>
  <c r="AA1052" i="48" a="1"/>
  <c r="AA1052" i="48" s="1"/>
  <c r="AB1052" i="48" s="1"/>
  <c r="X1052" i="48" a="1"/>
  <c r="X1052" i="48" s="1"/>
  <c r="Y1052" i="48" s="1"/>
  <c r="K1052" i="48"/>
  <c r="BI21" i="48"/>
  <c r="BH21" i="48" a="1"/>
  <c r="BH21" i="48" s="1"/>
  <c r="BF21" i="48" a="1"/>
  <c r="BF21" i="48" s="1"/>
  <c r="BE21" i="48"/>
  <c r="BD21" i="48" a="1"/>
  <c r="BD21" i="48" s="1"/>
  <c r="BC21" i="48"/>
  <c r="AW21" i="48"/>
  <c r="AV21" i="48" a="1"/>
  <c r="AV21" i="48" s="1"/>
  <c r="AT21" i="48"/>
  <c r="AS21" i="48" a="1"/>
  <c r="AS21" i="48" s="1"/>
  <c r="AQ21" i="48"/>
  <c r="AP21" i="48" a="1"/>
  <c r="AP21" i="48" s="1"/>
  <c r="AI21" i="48" a="1"/>
  <c r="AI21" i="48" s="1"/>
  <c r="AH21" i="48"/>
  <c r="AG21" i="48" a="1"/>
  <c r="AG21" i="48" s="1"/>
  <c r="AF21" i="48"/>
  <c r="AA21" i="48" a="1"/>
  <c r="AA21" i="48" s="1"/>
  <c r="AB21" i="48" s="1"/>
  <c r="X21" i="48" a="1"/>
  <c r="X21" i="48" s="1"/>
  <c r="K21" i="48"/>
  <c r="BI20" i="48"/>
  <c r="BH20" i="48" a="1"/>
  <c r="BH20" i="48" s="1"/>
  <c r="BF20" i="48" a="1"/>
  <c r="BF20" i="48" s="1"/>
  <c r="BE20" i="48"/>
  <c r="BD20" i="48" a="1"/>
  <c r="BD20" i="48" s="1"/>
  <c r="BC20" i="48"/>
  <c r="AW20" i="48"/>
  <c r="AV20" i="48" a="1"/>
  <c r="AV20" i="48" s="1"/>
  <c r="AT20" i="48"/>
  <c r="AS20" i="48" a="1"/>
  <c r="AS20" i="48" s="1"/>
  <c r="AQ20" i="48"/>
  <c r="AP20" i="48" a="1"/>
  <c r="AP20" i="48" s="1"/>
  <c r="AI20" i="48" a="1"/>
  <c r="AI20" i="48" s="1"/>
  <c r="AH20" i="48"/>
  <c r="AG20" i="48" a="1"/>
  <c r="AG20" i="48" s="1"/>
  <c r="AF20" i="48"/>
  <c r="AA20" i="48" a="1"/>
  <c r="AA20" i="48" s="1"/>
  <c r="AB20" i="48" s="1"/>
  <c r="X20" i="48" a="1"/>
  <c r="X20" i="48" s="1"/>
  <c r="K20" i="48"/>
  <c r="BI19" i="48"/>
  <c r="BH19" i="48" a="1"/>
  <c r="BH19" i="48" s="1"/>
  <c r="BF19" i="48" a="1"/>
  <c r="BF19" i="48" s="1"/>
  <c r="BE19" i="48"/>
  <c r="BD19" i="48" a="1"/>
  <c r="BD19" i="48" s="1"/>
  <c r="BC19" i="48"/>
  <c r="AW19" i="48"/>
  <c r="AV19" i="48" a="1"/>
  <c r="AV19" i="48" s="1"/>
  <c r="AT19" i="48"/>
  <c r="AS19" i="48" a="1"/>
  <c r="AS19" i="48" s="1"/>
  <c r="AQ19" i="48"/>
  <c r="AP19" i="48" a="1"/>
  <c r="AP19" i="48" s="1"/>
  <c r="AI19" i="48" a="1"/>
  <c r="AI19" i="48" s="1"/>
  <c r="AH19" i="48"/>
  <c r="AG19" i="48" a="1"/>
  <c r="AG19" i="48" s="1"/>
  <c r="AF19" i="48"/>
  <c r="AA19" i="48" a="1"/>
  <c r="AA19" i="48" s="1"/>
  <c r="AB19" i="48" s="1"/>
  <c r="X19" i="48" a="1"/>
  <c r="X19" i="48" s="1"/>
  <c r="K19" i="48"/>
  <c r="BI18" i="48"/>
  <c r="BH18" i="48" a="1"/>
  <c r="BH18" i="48" s="1"/>
  <c r="BF18" i="48" a="1"/>
  <c r="BF18" i="48" s="1"/>
  <c r="BE18" i="48"/>
  <c r="BD18" i="48" a="1"/>
  <c r="BD18" i="48" s="1"/>
  <c r="BC18" i="48"/>
  <c r="AW18" i="48"/>
  <c r="AV18" i="48" a="1"/>
  <c r="AV18" i="48" s="1"/>
  <c r="AT18" i="48"/>
  <c r="AS18" i="48" a="1"/>
  <c r="AS18" i="48" s="1"/>
  <c r="AQ18" i="48"/>
  <c r="AP18" i="48" a="1"/>
  <c r="AP18" i="48" s="1"/>
  <c r="AI18" i="48" a="1"/>
  <c r="AI18" i="48" s="1"/>
  <c r="AH18" i="48"/>
  <c r="AG18" i="48" a="1"/>
  <c r="AG18" i="48" s="1"/>
  <c r="AF18" i="48"/>
  <c r="AA18" i="48" a="1"/>
  <c r="AA18" i="48" s="1"/>
  <c r="X18" i="48" a="1"/>
  <c r="X18" i="48" s="1"/>
  <c r="K18" i="48"/>
  <c r="BI1047" i="48"/>
  <c r="BH1047" i="48" a="1"/>
  <c r="BH1047" i="48" s="1"/>
  <c r="BF1047" i="48" a="1"/>
  <c r="BF1047" i="48" s="1"/>
  <c r="BE1047" i="48"/>
  <c r="BD1047" i="48" a="1"/>
  <c r="BD1047" i="48" s="1"/>
  <c r="BC1047" i="48"/>
  <c r="AW1047" i="48"/>
  <c r="AV1047" i="48" a="1"/>
  <c r="AV1047" i="48" s="1"/>
  <c r="AT1047" i="48"/>
  <c r="AS1047" i="48" a="1"/>
  <c r="AS1047" i="48" s="1"/>
  <c r="AQ1047" i="48"/>
  <c r="AP1047" i="48" a="1"/>
  <c r="AP1047" i="48" s="1"/>
  <c r="AI1047" i="48" a="1"/>
  <c r="AI1047" i="48" s="1"/>
  <c r="AH1047" i="48"/>
  <c r="AG1047" i="48" a="1"/>
  <c r="AG1047" i="48" s="1"/>
  <c r="AF1047" i="48"/>
  <c r="AA1047" i="48" a="1"/>
  <c r="AA1047" i="48" s="1"/>
  <c r="X1047" i="48" a="1"/>
  <c r="X1047" i="48" s="1"/>
  <c r="K1047" i="48"/>
  <c r="BI1046" i="48"/>
  <c r="BH1046" i="48" a="1"/>
  <c r="BH1046" i="48" s="1"/>
  <c r="BF1046" i="48" a="1"/>
  <c r="BF1046" i="48" s="1"/>
  <c r="BE1046" i="48"/>
  <c r="BD1046" i="48" a="1"/>
  <c r="BD1046" i="48" s="1"/>
  <c r="BC1046" i="48"/>
  <c r="AW1046" i="48"/>
  <c r="AV1046" i="48" a="1"/>
  <c r="AV1046" i="48" s="1"/>
  <c r="AT1046" i="48"/>
  <c r="AS1046" i="48" a="1"/>
  <c r="AS1046" i="48" s="1"/>
  <c r="AQ1046" i="48"/>
  <c r="AP1046" i="48" a="1"/>
  <c r="AP1046" i="48" s="1"/>
  <c r="AI1046" i="48" a="1"/>
  <c r="AI1046" i="48" s="1"/>
  <c r="AH1046" i="48"/>
  <c r="AG1046" i="48" a="1"/>
  <c r="AG1046" i="48" s="1"/>
  <c r="AF1046" i="48"/>
  <c r="AA1046" i="48" a="1"/>
  <c r="AA1046" i="48" s="1"/>
  <c r="AB1046" i="48" s="1"/>
  <c r="X1046" i="48" a="1"/>
  <c r="X1046" i="48" s="1"/>
  <c r="Y1046" i="48" s="1"/>
  <c r="K1046" i="48"/>
  <c r="BH1045" i="48" a="1"/>
  <c r="BH1045" i="48" s="1"/>
  <c r="BF1045" i="48" a="1"/>
  <c r="BF1045" i="48" s="1"/>
  <c r="BE1045" i="48"/>
  <c r="BD1045" i="48" a="1"/>
  <c r="BD1045" i="48" s="1"/>
  <c r="BC1045" i="48"/>
  <c r="AV1045" i="48" a="1"/>
  <c r="AV1045" i="48" s="1"/>
  <c r="AW1045" i="48" s="1"/>
  <c r="AS1045" i="48" a="1"/>
  <c r="AS1045" i="48" s="1"/>
  <c r="AP1045" i="48" a="1"/>
  <c r="AP1045" i="48" s="1"/>
  <c r="AI1045" i="48" a="1"/>
  <c r="AI1045" i="48" s="1"/>
  <c r="AH1045" i="48"/>
  <c r="AG1045" i="48" a="1"/>
  <c r="AG1045" i="48" s="1"/>
  <c r="AF1045" i="48"/>
  <c r="AA1045" i="48" a="1"/>
  <c r="AA1045" i="48" s="1"/>
  <c r="AB1045" i="48" s="1"/>
  <c r="X1045" i="48" a="1"/>
  <c r="X1045" i="48" s="1"/>
  <c r="K1045" i="48"/>
  <c r="BI1044" i="48"/>
  <c r="BH1044" i="48" a="1"/>
  <c r="BH1044" i="48" s="1"/>
  <c r="BF1044" i="48" a="1"/>
  <c r="BF1044" i="48" s="1"/>
  <c r="BE1044" i="48"/>
  <c r="BD1044" i="48" a="1"/>
  <c r="BD1044" i="48" s="1"/>
  <c r="BC1044" i="48"/>
  <c r="AW1044" i="48"/>
  <c r="AV1044" i="48" a="1"/>
  <c r="AV1044" i="48" s="1"/>
  <c r="AT1044" i="48"/>
  <c r="AS1044" i="48" a="1"/>
  <c r="AS1044" i="48" s="1"/>
  <c r="AQ1044" i="48"/>
  <c r="AP1044" i="48" a="1"/>
  <c r="AP1044" i="48" s="1"/>
  <c r="AI1044" i="48" a="1"/>
  <c r="AI1044" i="48" s="1"/>
  <c r="AH1044" i="48"/>
  <c r="AG1044" i="48" a="1"/>
  <c r="AG1044" i="48" s="1"/>
  <c r="AF1044" i="48"/>
  <c r="AA1044" i="48" a="1"/>
  <c r="AA1044" i="48" s="1"/>
  <c r="AB1044" i="48" s="1"/>
  <c r="X1044" i="48" a="1"/>
  <c r="X1044" i="48" s="1"/>
  <c r="K1044" i="48"/>
  <c r="BI1043" i="48"/>
  <c r="BH1043" i="48" a="1"/>
  <c r="BH1043" i="48" s="1"/>
  <c r="BF1043" i="48" a="1"/>
  <c r="BF1043" i="48" s="1"/>
  <c r="BE1043" i="48"/>
  <c r="BD1043" i="48" a="1"/>
  <c r="BD1043" i="48" s="1"/>
  <c r="BC1043" i="48"/>
  <c r="AW1043" i="48"/>
  <c r="AV1043" i="48" a="1"/>
  <c r="AV1043" i="48" s="1"/>
  <c r="AT1043" i="48"/>
  <c r="AS1043" i="48" a="1"/>
  <c r="AS1043" i="48" s="1"/>
  <c r="AQ1043" i="48"/>
  <c r="AP1043" i="48" a="1"/>
  <c r="AP1043" i="48" s="1"/>
  <c r="AI1043" i="48" a="1"/>
  <c r="AI1043" i="48" s="1"/>
  <c r="AH1043" i="48"/>
  <c r="AG1043" i="48" a="1"/>
  <c r="AG1043" i="48" s="1"/>
  <c r="AF1043" i="48"/>
  <c r="AA1043" i="48" a="1"/>
  <c r="AA1043" i="48" s="1"/>
  <c r="AB1043" i="48" s="1"/>
  <c r="X1043" i="48" a="1"/>
  <c r="X1043" i="48" s="1"/>
  <c r="K1043" i="48"/>
  <c r="BI1042" i="48"/>
  <c r="BH1042" i="48" a="1"/>
  <c r="BH1042" i="48" s="1"/>
  <c r="BF1042" i="48" a="1"/>
  <c r="BF1042" i="48" s="1"/>
  <c r="BE1042" i="48"/>
  <c r="BD1042" i="48" a="1"/>
  <c r="BD1042" i="48" s="1"/>
  <c r="BC1042" i="48"/>
  <c r="AW1042" i="48"/>
  <c r="AV1042" i="48" a="1"/>
  <c r="AV1042" i="48" s="1"/>
  <c r="AT1042" i="48"/>
  <c r="AS1042" i="48" a="1"/>
  <c r="AS1042" i="48" s="1"/>
  <c r="AQ1042" i="48"/>
  <c r="AP1042" i="48" a="1"/>
  <c r="AP1042" i="48" s="1"/>
  <c r="AI1042" i="48" a="1"/>
  <c r="AI1042" i="48" s="1"/>
  <c r="AH1042" i="48"/>
  <c r="AG1042" i="48" a="1"/>
  <c r="AG1042" i="48" s="1"/>
  <c r="AF1042" i="48"/>
  <c r="AA1042" i="48" a="1"/>
  <c r="AA1042" i="48" s="1"/>
  <c r="AB1042" i="48" s="1"/>
  <c r="X1042" i="48" a="1"/>
  <c r="X1042" i="48" s="1"/>
  <c r="K1042" i="48"/>
  <c r="BH1041" i="48" a="1"/>
  <c r="BH1041" i="48" s="1"/>
  <c r="BF1041" i="48" a="1"/>
  <c r="BF1041" i="48" s="1"/>
  <c r="BE1041" i="48"/>
  <c r="BD1041" i="48" a="1"/>
  <c r="BD1041" i="48" s="1"/>
  <c r="BC1041" i="48"/>
  <c r="AW1041" i="48"/>
  <c r="AV1041" i="48" a="1"/>
  <c r="AV1041" i="48" s="1"/>
  <c r="AT1041" i="48"/>
  <c r="AS1041" i="48" a="1"/>
  <c r="AS1041" i="48" s="1"/>
  <c r="AQ1041" i="48"/>
  <c r="AP1041" i="48" a="1"/>
  <c r="AP1041" i="48" s="1"/>
  <c r="AI1041" i="48" a="1"/>
  <c r="AI1041" i="48" s="1"/>
  <c r="AH1041" i="48"/>
  <c r="AG1041" i="48" a="1"/>
  <c r="AG1041" i="48" s="1"/>
  <c r="AF1041" i="48"/>
  <c r="AA1041" i="48" a="1"/>
  <c r="AA1041" i="48" s="1"/>
  <c r="X1041" i="48" a="1"/>
  <c r="X1041" i="48" s="1"/>
  <c r="Y1041" i="48" s="1"/>
  <c r="K1041" i="48"/>
  <c r="BI1040" i="48"/>
  <c r="BH1040" i="48" a="1"/>
  <c r="BH1040" i="48" s="1"/>
  <c r="BF1040" i="48" a="1"/>
  <c r="BF1040" i="48" s="1"/>
  <c r="BE1040" i="48"/>
  <c r="BD1040" i="48" a="1"/>
  <c r="BD1040" i="48" s="1"/>
  <c r="BC1040" i="48"/>
  <c r="AW1040" i="48"/>
  <c r="AV1040" i="48" a="1"/>
  <c r="AV1040" i="48" s="1"/>
  <c r="AT1040" i="48"/>
  <c r="AS1040" i="48" a="1"/>
  <c r="AS1040" i="48" s="1"/>
  <c r="AQ1040" i="48"/>
  <c r="AP1040" i="48" a="1"/>
  <c r="AP1040" i="48" s="1"/>
  <c r="AI1040" i="48" a="1"/>
  <c r="AI1040" i="48" s="1"/>
  <c r="AH1040" i="48"/>
  <c r="AG1040" i="48" a="1"/>
  <c r="AG1040" i="48" s="1"/>
  <c r="AF1040" i="48"/>
  <c r="AA1040" i="48" a="1"/>
  <c r="AA1040" i="48" s="1"/>
  <c r="AB1040" i="48" s="1"/>
  <c r="X1040" i="48" a="1"/>
  <c r="X1040" i="48" s="1"/>
  <c r="Y1040" i="48" s="1"/>
  <c r="K1040" i="48"/>
  <c r="BI1039" i="48"/>
  <c r="BH1039" i="48" a="1"/>
  <c r="BH1039" i="48" s="1"/>
  <c r="BF1039" i="48" a="1"/>
  <c r="BF1039" i="48" s="1"/>
  <c r="BE1039" i="48"/>
  <c r="BD1039" i="48" a="1"/>
  <c r="BD1039" i="48" s="1"/>
  <c r="BC1039" i="48"/>
  <c r="AV1039" i="48" a="1"/>
  <c r="AV1039" i="48" s="1"/>
  <c r="AW1039" i="48" s="1"/>
  <c r="AT1039" i="48"/>
  <c r="AS1039" i="48" a="1"/>
  <c r="AS1039" i="48" s="1"/>
  <c r="AQ1039" i="48"/>
  <c r="AP1039" i="48" a="1"/>
  <c r="AP1039" i="48" s="1"/>
  <c r="AI1039" i="48" a="1"/>
  <c r="AI1039" i="48" s="1"/>
  <c r="AH1039" i="48"/>
  <c r="AG1039" i="48" a="1"/>
  <c r="AG1039" i="48" s="1"/>
  <c r="AF1039" i="48"/>
  <c r="AA1039" i="48" a="1"/>
  <c r="AA1039" i="48" s="1"/>
  <c r="AB1039" i="48" s="1"/>
  <c r="X1039" i="48" a="1"/>
  <c r="X1039" i="48" s="1"/>
  <c r="K1039" i="48"/>
  <c r="BH1038" i="48" a="1"/>
  <c r="BH1038" i="48" s="1"/>
  <c r="BI1038" i="48" s="1"/>
  <c r="BF1038" i="48" a="1"/>
  <c r="BF1038" i="48" s="1"/>
  <c r="BE1038" i="48"/>
  <c r="BD1038" i="48" a="1"/>
  <c r="BD1038" i="48" s="1"/>
  <c r="BC1038" i="48"/>
  <c r="AV1038" i="48" a="1"/>
  <c r="AV1038" i="48" s="1"/>
  <c r="AW1038" i="48" s="1"/>
  <c r="AS1038" i="48" a="1"/>
  <c r="AS1038" i="48" s="1"/>
  <c r="AT1038" i="48" s="1"/>
  <c r="AP1038" i="48" a="1"/>
  <c r="AP1038" i="48" s="1"/>
  <c r="AQ1038" i="48" s="1"/>
  <c r="AI1038" i="48" a="1"/>
  <c r="AI1038" i="48" s="1"/>
  <c r="AH1038" i="48"/>
  <c r="AG1038" i="48" a="1"/>
  <c r="AG1038" i="48" s="1"/>
  <c r="AF1038" i="48"/>
  <c r="AA1038" i="48" a="1"/>
  <c r="AA1038" i="48" s="1"/>
  <c r="AB1038" i="48" s="1"/>
  <c r="X1038" i="48" a="1"/>
  <c r="X1038" i="48" s="1"/>
  <c r="Y1038" i="48" s="1"/>
  <c r="K1038" i="48"/>
  <c r="BH1037" i="48" a="1"/>
  <c r="BH1037" i="48" s="1"/>
  <c r="BI1037" i="48" s="1"/>
  <c r="BE1037" i="48"/>
  <c r="BC1037" i="48"/>
  <c r="AV1037" i="48" a="1"/>
  <c r="AV1037" i="48" s="1"/>
  <c r="AW1037" i="48" s="1"/>
  <c r="AS1037" i="48" a="1"/>
  <c r="AS1037" i="48" s="1"/>
  <c r="AT1037" i="48" s="1"/>
  <c r="AP1037" i="48" a="1"/>
  <c r="AP1037" i="48" s="1"/>
  <c r="AQ1037" i="48" s="1"/>
  <c r="AH1037" i="48"/>
  <c r="AF1037" i="48"/>
  <c r="AA1037" i="48" a="1"/>
  <c r="AA1037" i="48" s="1"/>
  <c r="X1037" i="48" a="1"/>
  <c r="X1037" i="48" s="1"/>
  <c r="Y1037" i="48" s="1"/>
  <c r="K1037" i="48"/>
  <c r="BH1036" i="48" a="1"/>
  <c r="BH1036" i="48" s="1"/>
  <c r="BI1036" i="48" s="1"/>
  <c r="BF1036" i="48" a="1"/>
  <c r="BF1036" i="48" s="1"/>
  <c r="BE1036" i="48"/>
  <c r="BD1036" i="48" a="1"/>
  <c r="BD1036" i="48" s="1"/>
  <c r="BC1036" i="48"/>
  <c r="AV1036" i="48" a="1"/>
  <c r="AV1036" i="48" s="1"/>
  <c r="AW1036" i="48" s="1"/>
  <c r="AS1036" i="48" a="1"/>
  <c r="AS1036" i="48" s="1"/>
  <c r="AT1036" i="48" s="1"/>
  <c r="AP1036" i="48" a="1"/>
  <c r="AP1036" i="48" s="1"/>
  <c r="AQ1036" i="48" s="1"/>
  <c r="AI1036" i="48" a="1"/>
  <c r="AI1036" i="48" s="1"/>
  <c r="AH1036" i="48"/>
  <c r="AG1036" i="48" a="1"/>
  <c r="AG1036" i="48" s="1"/>
  <c r="AF1036" i="48"/>
  <c r="AA1036" i="48" a="1"/>
  <c r="AA1036" i="48" s="1"/>
  <c r="AB1036" i="48" s="1"/>
  <c r="X1036" i="48" a="1"/>
  <c r="X1036" i="48" s="1"/>
  <c r="K1036" i="48"/>
  <c r="BI1035" i="48"/>
  <c r="BH1035" i="48" a="1"/>
  <c r="BH1035" i="48" s="1"/>
  <c r="BF1035" i="48" a="1"/>
  <c r="BF1035" i="48" s="1"/>
  <c r="BE1035" i="48"/>
  <c r="BD1035" i="48" a="1"/>
  <c r="BD1035" i="48" s="1"/>
  <c r="BC1035" i="48"/>
  <c r="AW1035" i="48"/>
  <c r="AV1035" i="48" a="1"/>
  <c r="AV1035" i="48" s="1"/>
  <c r="AT1035" i="48"/>
  <c r="AS1035" i="48" a="1"/>
  <c r="AS1035" i="48" s="1"/>
  <c r="AQ1035" i="48"/>
  <c r="AP1035" i="48" a="1"/>
  <c r="AP1035" i="48" s="1"/>
  <c r="AI1035" i="48" a="1"/>
  <c r="AI1035" i="48" s="1"/>
  <c r="AH1035" i="48"/>
  <c r="AG1035" i="48" a="1"/>
  <c r="AG1035" i="48" s="1"/>
  <c r="AF1035" i="48"/>
  <c r="AA1035" i="48" a="1"/>
  <c r="AA1035" i="48" s="1"/>
  <c r="AB1035" i="48" s="1"/>
  <c r="X1035" i="48" a="1"/>
  <c r="X1035" i="48" s="1"/>
  <c r="Y1035" i="48" s="1"/>
  <c r="K1035" i="48"/>
  <c r="BH1034" i="48" a="1"/>
  <c r="BH1034" i="48" s="1"/>
  <c r="BI1034" i="48" s="1"/>
  <c r="BF1034" i="48" a="1"/>
  <c r="BF1034" i="48" s="1"/>
  <c r="BE1034" i="48"/>
  <c r="BD1034" i="48" a="1"/>
  <c r="BD1034" i="48" s="1"/>
  <c r="BC1034" i="48"/>
  <c r="AV1034" i="48" a="1"/>
  <c r="AV1034" i="48" s="1"/>
  <c r="AW1034" i="48" s="1"/>
  <c r="AS1034" i="48" a="1"/>
  <c r="AS1034" i="48" s="1"/>
  <c r="AP1034" i="48" a="1"/>
  <c r="AP1034" i="48" s="1"/>
  <c r="AQ1034" i="48" s="1"/>
  <c r="AI1034" i="48" a="1"/>
  <c r="AI1034" i="48" s="1"/>
  <c r="AH1034" i="48"/>
  <c r="AG1034" i="48" a="1"/>
  <c r="AG1034" i="48" s="1"/>
  <c r="AF1034" i="48"/>
  <c r="AA1034" i="48" a="1"/>
  <c r="AA1034" i="48" s="1"/>
  <c r="AB1034" i="48" s="1"/>
  <c r="X1034" i="48" a="1"/>
  <c r="X1034" i="48" s="1"/>
  <c r="K1034" i="48"/>
  <c r="BH1033" i="48" a="1"/>
  <c r="BH1033" i="48" s="1"/>
  <c r="BI1033" i="48" s="1"/>
  <c r="BF1033" i="48" a="1"/>
  <c r="BF1033" i="48" s="1"/>
  <c r="BE1033" i="48"/>
  <c r="BD1033" i="48" a="1"/>
  <c r="BD1033" i="48" s="1"/>
  <c r="BC1033" i="48"/>
  <c r="AV1033" i="48" a="1"/>
  <c r="AV1033" i="48" s="1"/>
  <c r="AW1033" i="48" s="1"/>
  <c r="AS1033" i="48" a="1"/>
  <c r="AS1033" i="48" s="1"/>
  <c r="AP1033" i="48" a="1"/>
  <c r="AP1033" i="48" s="1"/>
  <c r="AQ1033" i="48" s="1"/>
  <c r="AI1033" i="48" a="1"/>
  <c r="AI1033" i="48" s="1"/>
  <c r="AH1033" i="48"/>
  <c r="AG1033" i="48" a="1"/>
  <c r="AG1033" i="48" s="1"/>
  <c r="AF1033" i="48"/>
  <c r="AA1033" i="48" a="1"/>
  <c r="AA1033" i="48" s="1"/>
  <c r="AB1033" i="48" s="1"/>
  <c r="X1033" i="48" a="1"/>
  <c r="X1033" i="48" s="1"/>
  <c r="Y1033" i="48" s="1"/>
  <c r="K1033" i="48"/>
  <c r="BH1032" i="48" a="1"/>
  <c r="BH1032" i="48" s="1"/>
  <c r="BI1032" i="48" s="1"/>
  <c r="BF1032" i="48" a="1"/>
  <c r="BF1032" i="48" s="1"/>
  <c r="BE1032" i="48"/>
  <c r="BD1032" i="48" a="1"/>
  <c r="BD1032" i="48" s="1"/>
  <c r="BC1032" i="48"/>
  <c r="AV1032" i="48" a="1"/>
  <c r="AV1032" i="48" s="1"/>
  <c r="AW1032" i="48" s="1"/>
  <c r="AS1032" i="48" a="1"/>
  <c r="AS1032" i="48" s="1"/>
  <c r="AP1032" i="48" a="1"/>
  <c r="AP1032" i="48" s="1"/>
  <c r="AQ1032" i="48" s="1"/>
  <c r="AI1032" i="48" a="1"/>
  <c r="AI1032" i="48" s="1"/>
  <c r="AH1032" i="48"/>
  <c r="AG1032" i="48" a="1"/>
  <c r="AG1032" i="48" s="1"/>
  <c r="AF1032" i="48"/>
  <c r="AA1032" i="48" a="1"/>
  <c r="AA1032" i="48" s="1"/>
  <c r="AB1032" i="48" s="1"/>
  <c r="X1032" i="48" a="1"/>
  <c r="X1032" i="48" s="1"/>
  <c r="K1032" i="48"/>
  <c r="BI1031" i="48"/>
  <c r="BH1031" i="48" a="1"/>
  <c r="BH1031" i="48" s="1"/>
  <c r="BF1031" i="48" a="1"/>
  <c r="BF1031" i="48" s="1"/>
  <c r="BE1031" i="48"/>
  <c r="BD1031" i="48" a="1"/>
  <c r="BD1031" i="48" s="1"/>
  <c r="BC1031" i="48"/>
  <c r="AW1031" i="48"/>
  <c r="AV1031" i="48" a="1"/>
  <c r="AV1031" i="48" s="1"/>
  <c r="AT1031" i="48"/>
  <c r="AS1031" i="48" a="1"/>
  <c r="AS1031" i="48" s="1"/>
  <c r="AQ1031" i="48"/>
  <c r="AP1031" i="48" a="1"/>
  <c r="AP1031" i="48" s="1"/>
  <c r="AI1031" i="48" a="1"/>
  <c r="AI1031" i="48" s="1"/>
  <c r="AH1031" i="48"/>
  <c r="AG1031" i="48" a="1"/>
  <c r="AG1031" i="48" s="1"/>
  <c r="AF1031" i="48"/>
  <c r="AA1031" i="48" a="1"/>
  <c r="AA1031" i="48" s="1"/>
  <c r="X1031" i="48" a="1"/>
  <c r="X1031" i="48" s="1"/>
  <c r="K1031" i="48"/>
  <c r="BI1030" i="48"/>
  <c r="BH1030" i="48" a="1"/>
  <c r="BH1030" i="48" s="1"/>
  <c r="BF1030" i="48" a="1"/>
  <c r="BF1030" i="48" s="1"/>
  <c r="BE1030" i="48"/>
  <c r="BD1030" i="48" a="1"/>
  <c r="BD1030" i="48" s="1"/>
  <c r="BC1030" i="48"/>
  <c r="AW1030" i="48"/>
  <c r="AV1030" i="48" a="1"/>
  <c r="AV1030" i="48" s="1"/>
  <c r="AT1030" i="48"/>
  <c r="AS1030" i="48" a="1"/>
  <c r="AS1030" i="48" s="1"/>
  <c r="AQ1030" i="48"/>
  <c r="AP1030" i="48" a="1"/>
  <c r="AP1030" i="48" s="1"/>
  <c r="AI1030" i="48" a="1"/>
  <c r="AI1030" i="48" s="1"/>
  <c r="AH1030" i="48"/>
  <c r="AG1030" i="48" a="1"/>
  <c r="AG1030" i="48" s="1"/>
  <c r="AF1030" i="48"/>
  <c r="AA1030" i="48" a="1"/>
  <c r="AA1030" i="48" s="1"/>
  <c r="AB1030" i="48" s="1"/>
  <c r="X1030" i="48" a="1"/>
  <c r="X1030" i="48" s="1"/>
  <c r="K1030" i="48"/>
  <c r="BI17" i="48"/>
  <c r="BH17" i="48" a="1"/>
  <c r="BH17" i="48" s="1"/>
  <c r="BE17" i="48"/>
  <c r="BC17" i="48"/>
  <c r="AW17" i="48"/>
  <c r="AV17" i="48" a="1"/>
  <c r="AV17" i="48" s="1"/>
  <c r="AT17" i="48"/>
  <c r="AS17" i="48" a="1"/>
  <c r="AS17" i="48" s="1"/>
  <c r="AQ17" i="48"/>
  <c r="AP17" i="48" a="1"/>
  <c r="AP17" i="48" s="1"/>
  <c r="AK17" i="48"/>
  <c r="AH17" i="48"/>
  <c r="AF17" i="48"/>
  <c r="AA17" i="48" a="1"/>
  <c r="AA17" i="48" s="1"/>
  <c r="X17" i="48" a="1"/>
  <c r="X17" i="48" s="1"/>
  <c r="Y17" i="48" s="1"/>
  <c r="K17" i="48"/>
  <c r="BI16" i="48"/>
  <c r="BH16" i="48" a="1"/>
  <c r="BH16" i="48" s="1"/>
  <c r="BF16" i="48" a="1"/>
  <c r="BF16" i="48" s="1"/>
  <c r="BE16" i="48"/>
  <c r="BD16" i="48" a="1"/>
  <c r="BD16" i="48" s="1"/>
  <c r="BC16" i="48"/>
  <c r="AW16" i="48"/>
  <c r="AV16" i="48" a="1"/>
  <c r="AV16" i="48" s="1"/>
  <c r="AT16" i="48"/>
  <c r="AS16" i="48" a="1"/>
  <c r="AS16" i="48" s="1"/>
  <c r="AQ16" i="48"/>
  <c r="AP16" i="48" a="1"/>
  <c r="AP16" i="48" s="1"/>
  <c r="AI16" i="48" a="1"/>
  <c r="AI16" i="48" s="1"/>
  <c r="AH16" i="48"/>
  <c r="AG16" i="48" a="1"/>
  <c r="AG16" i="48" s="1"/>
  <c r="AF16" i="48"/>
  <c r="AA16" i="48" a="1"/>
  <c r="AA16" i="48" s="1"/>
  <c r="AB16" i="48" s="1"/>
  <c r="X16" i="48" a="1"/>
  <c r="X16" i="48" s="1"/>
  <c r="K16" i="48"/>
  <c r="BI15" i="48"/>
  <c r="BH15" i="48" a="1"/>
  <c r="BH15" i="48" s="1"/>
  <c r="BE15" i="48"/>
  <c r="BC15" i="48"/>
  <c r="AW15" i="48"/>
  <c r="AV15" i="48" a="1"/>
  <c r="AV15" i="48" s="1"/>
  <c r="AT15" i="48"/>
  <c r="AS15" i="48" a="1"/>
  <c r="AS15" i="48" s="1"/>
  <c r="AQ15" i="48"/>
  <c r="AP15" i="48" a="1"/>
  <c r="AP15" i="48" s="1"/>
  <c r="AH15" i="48"/>
  <c r="AF15" i="48"/>
  <c r="AA15" i="48" a="1"/>
  <c r="AA15" i="48" s="1"/>
  <c r="AB15" i="48" s="1"/>
  <c r="X15" i="48" a="1"/>
  <c r="X15" i="48" s="1"/>
  <c r="K15" i="48"/>
  <c r="BI14" i="48"/>
  <c r="BH14" i="48" a="1"/>
  <c r="BH14" i="48" s="1"/>
  <c r="BF14" i="48" a="1"/>
  <c r="BF14" i="48" s="1"/>
  <c r="BE14" i="48"/>
  <c r="BD14" i="48" a="1"/>
  <c r="BD14" i="48" s="1"/>
  <c r="BC14" i="48"/>
  <c r="AW14" i="48"/>
  <c r="AV14" i="48" a="1"/>
  <c r="AV14" i="48" s="1"/>
  <c r="AT14" i="48"/>
  <c r="AS14" i="48" a="1"/>
  <c r="AS14" i="48" s="1"/>
  <c r="AQ14" i="48"/>
  <c r="AP14" i="48" a="1"/>
  <c r="AP14" i="48" s="1"/>
  <c r="AI14" i="48" a="1"/>
  <c r="AI14" i="48" s="1"/>
  <c r="AH14" i="48"/>
  <c r="AG14" i="48" a="1"/>
  <c r="AG14" i="48" s="1"/>
  <c r="AF14" i="48"/>
  <c r="AA14" i="48" a="1"/>
  <c r="AA14" i="48" s="1"/>
  <c r="AB14" i="48" s="1"/>
  <c r="X14" i="48" a="1"/>
  <c r="X14" i="48" s="1"/>
  <c r="K14" i="48"/>
  <c r="BI13" i="48"/>
  <c r="BH13" i="48" a="1"/>
  <c r="BH13" i="48" s="1"/>
  <c r="BE13" i="48"/>
  <c r="BC13" i="48"/>
  <c r="AW13" i="48"/>
  <c r="AV13" i="48" a="1"/>
  <c r="AV13" i="48" s="1"/>
  <c r="AT13" i="48"/>
  <c r="AS13" i="48" a="1"/>
  <c r="AS13" i="48" s="1"/>
  <c r="AQ13" i="48"/>
  <c r="AP13" i="48" a="1"/>
  <c r="AP13" i="48" s="1"/>
  <c r="AK13" i="48"/>
  <c r="AH13" i="48"/>
  <c r="AF13" i="48"/>
  <c r="AA13" i="48" a="1"/>
  <c r="AA13" i="48" s="1"/>
  <c r="AB13" i="48" s="1"/>
  <c r="X13" i="48" a="1"/>
  <c r="X13" i="48" s="1"/>
  <c r="K13" i="48"/>
  <c r="BI12" i="48"/>
  <c r="BH12" i="48" a="1"/>
  <c r="BH12" i="48" s="1"/>
  <c r="BF12" i="48" a="1"/>
  <c r="BF12" i="48" s="1"/>
  <c r="BE12" i="48"/>
  <c r="BD12" i="48" a="1"/>
  <c r="BD12" i="48" s="1"/>
  <c r="BC12" i="48"/>
  <c r="AW12" i="48"/>
  <c r="AV12" i="48" a="1"/>
  <c r="AV12" i="48" s="1"/>
  <c r="AT12" i="48"/>
  <c r="AS12" i="48" a="1"/>
  <c r="AS12" i="48" s="1"/>
  <c r="AQ12" i="48"/>
  <c r="AP12" i="48" a="1"/>
  <c r="AP12" i="48" s="1"/>
  <c r="AI12" i="48" a="1"/>
  <c r="AI12" i="48" s="1"/>
  <c r="AH12" i="48"/>
  <c r="AG12" i="48" a="1"/>
  <c r="AG12" i="48" s="1"/>
  <c r="AF12" i="48"/>
  <c r="AA12" i="48" a="1"/>
  <c r="AA12" i="48" s="1"/>
  <c r="AB12" i="48" s="1"/>
  <c r="X12" i="48" a="1"/>
  <c r="X12" i="48" s="1"/>
  <c r="K12" i="48"/>
  <c r="BH1023" i="48" a="1"/>
  <c r="BH1023" i="48" s="1"/>
  <c r="BI1023" i="48" s="1"/>
  <c r="BF1023" i="48" a="1"/>
  <c r="BF1023" i="48" s="1"/>
  <c r="BE1023" i="48"/>
  <c r="BD1023" i="48" a="1"/>
  <c r="BD1023" i="48" s="1"/>
  <c r="BC1023" i="48"/>
  <c r="AV1023" i="48" a="1"/>
  <c r="AV1023" i="48" s="1"/>
  <c r="AS1023" i="48" a="1"/>
  <c r="AS1023" i="48" s="1"/>
  <c r="AP1023" i="48" a="1"/>
  <c r="AP1023" i="48" s="1"/>
  <c r="AI1023" i="48" a="1"/>
  <c r="AI1023" i="48" s="1"/>
  <c r="AH1023" i="48"/>
  <c r="AG1023" i="48" a="1"/>
  <c r="AG1023" i="48" s="1"/>
  <c r="AF1023" i="48"/>
  <c r="AA1023" i="48" a="1"/>
  <c r="AA1023" i="48" s="1"/>
  <c r="AB1023" i="48" s="1"/>
  <c r="X1023" i="48" a="1"/>
  <c r="X1023" i="48" s="1"/>
  <c r="K1023" i="48"/>
  <c r="BH1022" i="48" a="1"/>
  <c r="BH1022" i="48" s="1"/>
  <c r="BI1022" i="48" s="1"/>
  <c r="BF1022" i="48" a="1"/>
  <c r="BF1022" i="48" s="1"/>
  <c r="BE1022" i="48"/>
  <c r="BD1022" i="48" a="1"/>
  <c r="BD1022" i="48" s="1"/>
  <c r="BC1022" i="48"/>
  <c r="AV1022" i="48" a="1"/>
  <c r="AV1022" i="48" s="1"/>
  <c r="AW1022" i="48" s="1"/>
  <c r="AS1022" i="48" a="1"/>
  <c r="AS1022" i="48" s="1"/>
  <c r="AP1022" i="48" a="1"/>
  <c r="AP1022" i="48" s="1"/>
  <c r="AI1022" i="48" a="1"/>
  <c r="AI1022" i="48" s="1"/>
  <c r="AH1022" i="48"/>
  <c r="AG1022" i="48" a="1"/>
  <c r="AG1022" i="48" s="1"/>
  <c r="AF1022" i="48"/>
  <c r="AA1022" i="48" a="1"/>
  <c r="AA1022" i="48" s="1"/>
  <c r="AB1022" i="48" s="1"/>
  <c r="X1022" i="48" a="1"/>
  <c r="X1022" i="48" s="1"/>
  <c r="K1022" i="48"/>
  <c r="BI1021" i="48"/>
  <c r="BH1021" i="48" a="1"/>
  <c r="BH1021" i="48" s="1"/>
  <c r="BF1021" i="48" a="1"/>
  <c r="BF1021" i="48" s="1"/>
  <c r="BE1021" i="48"/>
  <c r="BD1021" i="48" a="1"/>
  <c r="BD1021" i="48" s="1"/>
  <c r="BC1021" i="48"/>
  <c r="AW1021" i="48"/>
  <c r="AV1021" i="48" a="1"/>
  <c r="AV1021" i="48" s="1"/>
  <c r="AT1021" i="48"/>
  <c r="AS1021" i="48" a="1"/>
  <c r="AS1021" i="48" s="1"/>
  <c r="AQ1021" i="48"/>
  <c r="AP1021" i="48" a="1"/>
  <c r="AP1021" i="48" s="1"/>
  <c r="AI1021" i="48" a="1"/>
  <c r="AI1021" i="48" s="1"/>
  <c r="AH1021" i="48"/>
  <c r="AG1021" i="48" a="1"/>
  <c r="AG1021" i="48" s="1"/>
  <c r="AF1021" i="48"/>
  <c r="AA1021" i="48" a="1"/>
  <c r="AA1021" i="48" s="1"/>
  <c r="AB1021" i="48" s="1"/>
  <c r="X1021" i="48" a="1"/>
  <c r="X1021" i="48" s="1"/>
  <c r="K1021" i="48"/>
  <c r="BI1020" i="48"/>
  <c r="BH1020" i="48" a="1"/>
  <c r="BH1020" i="48" s="1"/>
  <c r="BF1020" i="48" a="1"/>
  <c r="BF1020" i="48" s="1"/>
  <c r="BE1020" i="48"/>
  <c r="BD1020" i="48" a="1"/>
  <c r="BD1020" i="48" s="1"/>
  <c r="BC1020" i="48"/>
  <c r="AW1020" i="48"/>
  <c r="AV1020" i="48" a="1"/>
  <c r="AV1020" i="48" s="1"/>
  <c r="AT1020" i="48"/>
  <c r="AS1020" i="48" a="1"/>
  <c r="AS1020" i="48" s="1"/>
  <c r="AQ1020" i="48"/>
  <c r="AP1020" i="48" a="1"/>
  <c r="AP1020" i="48" s="1"/>
  <c r="AI1020" i="48" a="1"/>
  <c r="AI1020" i="48" s="1"/>
  <c r="AH1020" i="48"/>
  <c r="AG1020" i="48" a="1"/>
  <c r="AG1020" i="48" s="1"/>
  <c r="AF1020" i="48"/>
  <c r="AA1020" i="48" a="1"/>
  <c r="AA1020" i="48" s="1"/>
  <c r="AB1020" i="48" s="1"/>
  <c r="X1020" i="48" a="1"/>
  <c r="X1020" i="48" s="1"/>
  <c r="K1020" i="48"/>
  <c r="BI11" i="48"/>
  <c r="BH11" i="48" a="1"/>
  <c r="BH11" i="48" s="1"/>
  <c r="BF11" i="48" a="1"/>
  <c r="BF11" i="48" s="1"/>
  <c r="BE11" i="48"/>
  <c r="BD11" i="48" a="1"/>
  <c r="BD11" i="48" s="1"/>
  <c r="BC11" i="48"/>
  <c r="AW11" i="48"/>
  <c r="AV11" i="48" a="1"/>
  <c r="AV11" i="48" s="1"/>
  <c r="AT11" i="48"/>
  <c r="AS11" i="48" a="1"/>
  <c r="AS11" i="48" s="1"/>
  <c r="AQ11" i="48"/>
  <c r="AP11" i="48" a="1"/>
  <c r="AP11" i="48" s="1"/>
  <c r="AI11" i="48" a="1"/>
  <c r="AI11" i="48" s="1"/>
  <c r="AH11" i="48"/>
  <c r="AG11" i="48" a="1"/>
  <c r="AG11" i="48" s="1"/>
  <c r="AF11" i="48"/>
  <c r="AA11" i="48" a="1"/>
  <c r="AA11" i="48" s="1"/>
  <c r="AB11" i="48" s="1"/>
  <c r="X11" i="48" a="1"/>
  <c r="X11" i="48" s="1"/>
  <c r="K11" i="48"/>
  <c r="BI10" i="48"/>
  <c r="BH10" i="48" a="1"/>
  <c r="BH10" i="48" s="1"/>
  <c r="BF10" i="48" a="1"/>
  <c r="BF10" i="48" s="1"/>
  <c r="BE10" i="48"/>
  <c r="BD10" i="48" a="1"/>
  <c r="BD10" i="48" s="1"/>
  <c r="BC10" i="48"/>
  <c r="AW10" i="48"/>
  <c r="AV10" i="48" a="1"/>
  <c r="AV10" i="48" s="1"/>
  <c r="AT10" i="48"/>
  <c r="AS10" i="48" a="1"/>
  <c r="AS10" i="48" s="1"/>
  <c r="AQ10" i="48"/>
  <c r="AP10" i="48" a="1"/>
  <c r="AP10" i="48" s="1"/>
  <c r="AI10" i="48" a="1"/>
  <c r="AI10" i="48" s="1"/>
  <c r="AH10" i="48"/>
  <c r="AG10" i="48" a="1"/>
  <c r="AG10" i="48" s="1"/>
  <c r="AF10" i="48"/>
  <c r="AA10" i="48" a="1"/>
  <c r="AA10" i="48" s="1"/>
  <c r="AB10" i="48" s="1"/>
  <c r="X10" i="48" a="1"/>
  <c r="X10" i="48" s="1"/>
  <c r="K10" i="48"/>
  <c r="BI1017" i="48"/>
  <c r="BH1017" i="48" a="1"/>
  <c r="BH1017" i="48" s="1"/>
  <c r="BF1017" i="48" a="1"/>
  <c r="BF1017" i="48" s="1"/>
  <c r="BE1017" i="48"/>
  <c r="BD1017" i="48" a="1"/>
  <c r="BD1017" i="48" s="1"/>
  <c r="BC1017" i="48"/>
  <c r="AW1017" i="48"/>
  <c r="AV1017" i="48" a="1"/>
  <c r="AV1017" i="48" s="1"/>
  <c r="AT1017" i="48"/>
  <c r="AS1017" i="48" a="1"/>
  <c r="AS1017" i="48" s="1"/>
  <c r="AQ1017" i="48"/>
  <c r="AP1017" i="48" a="1"/>
  <c r="AP1017" i="48" s="1"/>
  <c r="AI1017" i="48" a="1"/>
  <c r="AI1017" i="48" s="1"/>
  <c r="AH1017" i="48"/>
  <c r="AG1017" i="48" a="1"/>
  <c r="AG1017" i="48" s="1"/>
  <c r="AF1017" i="48"/>
  <c r="AA1017" i="48" a="1"/>
  <c r="AA1017" i="48" s="1"/>
  <c r="AB1017" i="48" s="1"/>
  <c r="X1017" i="48" a="1"/>
  <c r="X1017" i="48" s="1"/>
  <c r="K1017" i="48"/>
  <c r="BI1016" i="48"/>
  <c r="BH1016" i="48" a="1"/>
  <c r="BH1016" i="48" s="1"/>
  <c r="BF1016" i="48" a="1"/>
  <c r="BF1016" i="48" s="1"/>
  <c r="BE1016" i="48"/>
  <c r="BD1016" i="48" a="1"/>
  <c r="BD1016" i="48" s="1"/>
  <c r="BC1016" i="48"/>
  <c r="AW1016" i="48"/>
  <c r="AV1016" i="48" a="1"/>
  <c r="AV1016" i="48" s="1"/>
  <c r="AT1016" i="48"/>
  <c r="AS1016" i="48" a="1"/>
  <c r="AS1016" i="48" s="1"/>
  <c r="AQ1016" i="48"/>
  <c r="AP1016" i="48" a="1"/>
  <c r="AP1016" i="48" s="1"/>
  <c r="AI1016" i="48" a="1"/>
  <c r="AI1016" i="48" s="1"/>
  <c r="AH1016" i="48"/>
  <c r="AG1016" i="48" a="1"/>
  <c r="AG1016" i="48" s="1"/>
  <c r="AF1016" i="48"/>
  <c r="AA1016" i="48" a="1"/>
  <c r="AA1016" i="48" s="1"/>
  <c r="AB1016" i="48" s="1"/>
  <c r="X1016" i="48" a="1"/>
  <c r="X1016" i="48" s="1"/>
  <c r="K1016" i="48"/>
  <c r="BH1015" i="48" a="1"/>
  <c r="BH1015" i="48" s="1"/>
  <c r="BF1015" i="48" a="1"/>
  <c r="BF1015" i="48" s="1"/>
  <c r="BD1015" i="48" a="1"/>
  <c r="BD1015" i="48" s="1"/>
  <c r="AV1015" i="48" a="1"/>
  <c r="AV1015" i="48" s="1"/>
  <c r="AS1015" i="48" a="1"/>
  <c r="AS1015" i="48" s="1"/>
  <c r="AP1015" i="48" a="1"/>
  <c r="AP1015" i="48" s="1"/>
  <c r="AI1015" i="48" a="1"/>
  <c r="AI1015" i="48" s="1"/>
  <c r="AG1015" i="48" a="1"/>
  <c r="AG1015" i="48" s="1"/>
  <c r="AD1015" i="48" a="1"/>
  <c r="AD1015" i="48" s="1"/>
  <c r="AH1015" i="48" s="1"/>
  <c r="AA1015" i="48" a="1"/>
  <c r="AA1015" i="48" s="1"/>
  <c r="AB1015" i="48" s="1"/>
  <c r="X1015" i="48" a="1"/>
  <c r="X1015" i="48" s="1"/>
  <c r="K1015" i="48"/>
  <c r="BH1014" i="48" a="1"/>
  <c r="BH1014" i="48" s="1"/>
  <c r="BI1014" i="48" s="1"/>
  <c r="BF1014" i="48" a="1"/>
  <c r="BF1014" i="48" s="1"/>
  <c r="BE1014" i="48"/>
  <c r="BD1014" i="48" a="1"/>
  <c r="BD1014" i="48" s="1"/>
  <c r="BC1014" i="48"/>
  <c r="AV1014" i="48" a="1"/>
  <c r="AV1014" i="48" s="1"/>
  <c r="AW1014" i="48" s="1"/>
  <c r="AS1014" i="48" a="1"/>
  <c r="AS1014" i="48" s="1"/>
  <c r="AT1014" i="48" s="1"/>
  <c r="AP1014" i="48" a="1"/>
  <c r="AP1014" i="48" s="1"/>
  <c r="AQ1014" i="48" s="1"/>
  <c r="AI1014" i="48" a="1"/>
  <c r="AI1014" i="48" s="1"/>
  <c r="AH1014" i="48"/>
  <c r="AG1014" i="48" a="1"/>
  <c r="AG1014" i="48" s="1"/>
  <c r="AF1014" i="48"/>
  <c r="AA1014" i="48" a="1"/>
  <c r="AA1014" i="48" s="1"/>
  <c r="AB1014" i="48" s="1"/>
  <c r="X1014" i="48" a="1"/>
  <c r="X1014" i="48" s="1"/>
  <c r="K1014" i="48"/>
  <c r="BI1013" i="48"/>
  <c r="BH1013" i="48" a="1"/>
  <c r="BH1013" i="48" s="1"/>
  <c r="BF1013" i="48" a="1"/>
  <c r="BF1013" i="48" s="1"/>
  <c r="BE1013" i="48"/>
  <c r="BD1013" i="48" a="1"/>
  <c r="BD1013" i="48" s="1"/>
  <c r="BC1013" i="48"/>
  <c r="AW1013" i="48"/>
  <c r="AV1013" i="48" a="1"/>
  <c r="AV1013" i="48" s="1"/>
  <c r="AT1013" i="48"/>
  <c r="AS1013" i="48" a="1"/>
  <c r="AS1013" i="48" s="1"/>
  <c r="AQ1013" i="48"/>
  <c r="AP1013" i="48" a="1"/>
  <c r="AP1013" i="48" s="1"/>
  <c r="AI1013" i="48" a="1"/>
  <c r="AI1013" i="48" s="1"/>
  <c r="AH1013" i="48"/>
  <c r="AG1013" i="48" a="1"/>
  <c r="AG1013" i="48" s="1"/>
  <c r="AF1013" i="48"/>
  <c r="AA1013" i="48" a="1"/>
  <c r="AA1013" i="48" s="1"/>
  <c r="AB1013" i="48" s="1"/>
  <c r="X1013" i="48" a="1"/>
  <c r="X1013" i="48" s="1"/>
  <c r="K1013" i="48"/>
  <c r="BH1012" i="48" a="1"/>
  <c r="BH1012" i="48" s="1"/>
  <c r="BI1012" i="48" s="1"/>
  <c r="BF1012" i="48" a="1"/>
  <c r="BF1012" i="48" s="1"/>
  <c r="BE1012" i="48"/>
  <c r="BD1012" i="48" a="1"/>
  <c r="BD1012" i="48" s="1"/>
  <c r="BC1012" i="48"/>
  <c r="AV1012" i="48" a="1"/>
  <c r="AV1012" i="48" s="1"/>
  <c r="AW1012" i="48" s="1"/>
  <c r="AS1012" i="48" a="1"/>
  <c r="AS1012" i="48" s="1"/>
  <c r="AT1012" i="48" s="1"/>
  <c r="AP1012" i="48" a="1"/>
  <c r="AP1012" i="48" s="1"/>
  <c r="AQ1012" i="48" s="1"/>
  <c r="AI1012" i="48" a="1"/>
  <c r="AI1012" i="48" s="1"/>
  <c r="AH1012" i="48"/>
  <c r="AG1012" i="48" a="1"/>
  <c r="AG1012" i="48" s="1"/>
  <c r="AF1012" i="48"/>
  <c r="AA1012" i="48" a="1"/>
  <c r="AA1012" i="48" s="1"/>
  <c r="AB1012" i="48" s="1"/>
  <c r="X1012" i="48" a="1"/>
  <c r="X1012" i="48" s="1"/>
  <c r="K1012" i="48"/>
  <c r="BI1011" i="48"/>
  <c r="BH1011" i="48" a="1"/>
  <c r="BH1011" i="48" s="1"/>
  <c r="BF1011" i="48" a="1"/>
  <c r="BF1011" i="48" s="1"/>
  <c r="BE1011" i="48"/>
  <c r="BD1011" i="48" a="1"/>
  <c r="BD1011" i="48" s="1"/>
  <c r="BC1011" i="48"/>
  <c r="AW1011" i="48"/>
  <c r="AV1011" i="48" a="1"/>
  <c r="AV1011" i="48" s="1"/>
  <c r="AT1011" i="48"/>
  <c r="AS1011" i="48" a="1"/>
  <c r="AS1011" i="48" s="1"/>
  <c r="AQ1011" i="48"/>
  <c r="AP1011" i="48" a="1"/>
  <c r="AP1011" i="48" s="1"/>
  <c r="AI1011" i="48" a="1"/>
  <c r="AI1011" i="48" s="1"/>
  <c r="AH1011" i="48"/>
  <c r="AG1011" i="48" a="1"/>
  <c r="AG1011" i="48" s="1"/>
  <c r="AF1011" i="48"/>
  <c r="AA1011" i="48" a="1"/>
  <c r="AA1011" i="48" s="1"/>
  <c r="AB1011" i="48" s="1"/>
  <c r="X1011" i="48" a="1"/>
  <c r="X1011" i="48" s="1"/>
  <c r="K1011" i="48"/>
  <c r="BI1010" i="48"/>
  <c r="BH1010" i="48" a="1"/>
  <c r="BH1010" i="48" s="1"/>
  <c r="BF1010" i="48" a="1"/>
  <c r="BF1010" i="48" s="1"/>
  <c r="BE1010" i="48"/>
  <c r="BD1010" i="48" a="1"/>
  <c r="BD1010" i="48" s="1"/>
  <c r="BC1010" i="48"/>
  <c r="AW1010" i="48"/>
  <c r="AV1010" i="48" a="1"/>
  <c r="AV1010" i="48" s="1"/>
  <c r="AT1010" i="48"/>
  <c r="AS1010" i="48" a="1"/>
  <c r="AS1010" i="48" s="1"/>
  <c r="AQ1010" i="48"/>
  <c r="AP1010" i="48" a="1"/>
  <c r="AP1010" i="48" s="1"/>
  <c r="AI1010" i="48" a="1"/>
  <c r="AI1010" i="48" s="1"/>
  <c r="AH1010" i="48"/>
  <c r="AG1010" i="48" a="1"/>
  <c r="AG1010" i="48" s="1"/>
  <c r="AF1010" i="48"/>
  <c r="AA1010" i="48" a="1"/>
  <c r="AA1010" i="48" s="1"/>
  <c r="AB1010" i="48" s="1"/>
  <c r="X1010" i="48" a="1"/>
  <c r="X1010" i="48" s="1"/>
  <c r="K1010" i="48"/>
  <c r="BI1009" i="48"/>
  <c r="BH1009" i="48" a="1"/>
  <c r="BH1009" i="48" s="1"/>
  <c r="BF1009" i="48" a="1"/>
  <c r="BF1009" i="48" s="1"/>
  <c r="BE1009" i="48"/>
  <c r="BD1009" i="48" a="1"/>
  <c r="BD1009" i="48" s="1"/>
  <c r="BC1009" i="48"/>
  <c r="AW1009" i="48"/>
  <c r="AV1009" i="48" a="1"/>
  <c r="AV1009" i="48" s="1"/>
  <c r="AT1009" i="48"/>
  <c r="AS1009" i="48" a="1"/>
  <c r="AS1009" i="48" s="1"/>
  <c r="AQ1009" i="48"/>
  <c r="AP1009" i="48" a="1"/>
  <c r="AP1009" i="48" s="1"/>
  <c r="AI1009" i="48" a="1"/>
  <c r="AI1009" i="48" s="1"/>
  <c r="AH1009" i="48"/>
  <c r="AG1009" i="48" a="1"/>
  <c r="AG1009" i="48" s="1"/>
  <c r="AF1009" i="48"/>
  <c r="AA1009" i="48" a="1"/>
  <c r="AA1009" i="48" s="1"/>
  <c r="AB1009" i="48" s="1"/>
  <c r="X1009" i="48" a="1"/>
  <c r="X1009" i="48" s="1"/>
  <c r="K1009" i="48"/>
  <c r="BI1008" i="48"/>
  <c r="BH1008" i="48" a="1"/>
  <c r="BH1008" i="48" s="1"/>
  <c r="BF1008" i="48" a="1"/>
  <c r="BF1008" i="48" s="1"/>
  <c r="BE1008" i="48"/>
  <c r="BD1008" i="48" a="1"/>
  <c r="BD1008" i="48" s="1"/>
  <c r="BC1008" i="48"/>
  <c r="AW1008" i="48"/>
  <c r="AV1008" i="48" a="1"/>
  <c r="AV1008" i="48" s="1"/>
  <c r="AT1008" i="48"/>
  <c r="AS1008" i="48" a="1"/>
  <c r="AS1008" i="48" s="1"/>
  <c r="AQ1008" i="48"/>
  <c r="AP1008" i="48" a="1"/>
  <c r="AP1008" i="48" s="1"/>
  <c r="AI1008" i="48" a="1"/>
  <c r="AI1008" i="48" s="1"/>
  <c r="AH1008" i="48"/>
  <c r="AG1008" i="48" a="1"/>
  <c r="AG1008" i="48" s="1"/>
  <c r="AF1008" i="48"/>
  <c r="AA1008" i="48" a="1"/>
  <c r="AA1008" i="48" s="1"/>
  <c r="AB1008" i="48" s="1"/>
  <c r="X1008" i="48" a="1"/>
  <c r="X1008" i="48" s="1"/>
  <c r="K1008" i="48"/>
  <c r="BI1007" i="48"/>
  <c r="BH1007" i="48" a="1"/>
  <c r="BH1007" i="48" s="1"/>
  <c r="BF1007" i="48" a="1"/>
  <c r="BF1007" i="48" s="1"/>
  <c r="BE1007" i="48"/>
  <c r="BD1007" i="48" a="1"/>
  <c r="BD1007" i="48" s="1"/>
  <c r="BC1007" i="48"/>
  <c r="AW1007" i="48"/>
  <c r="AV1007" i="48" a="1"/>
  <c r="AV1007" i="48" s="1"/>
  <c r="AT1007" i="48"/>
  <c r="AS1007" i="48" a="1"/>
  <c r="AS1007" i="48" s="1"/>
  <c r="AQ1007" i="48"/>
  <c r="AP1007" i="48" a="1"/>
  <c r="AP1007" i="48" s="1"/>
  <c r="AI1007" i="48" a="1"/>
  <c r="AI1007" i="48" s="1"/>
  <c r="AH1007" i="48"/>
  <c r="AG1007" i="48" a="1"/>
  <c r="AG1007" i="48" s="1"/>
  <c r="AF1007" i="48"/>
  <c r="AA1007" i="48" a="1"/>
  <c r="AA1007" i="48" s="1"/>
  <c r="AB1007" i="48" s="1"/>
  <c r="X1007" i="48" a="1"/>
  <c r="X1007" i="48" s="1"/>
  <c r="K1007" i="48"/>
  <c r="BH1006" i="48" a="1"/>
  <c r="BH1006" i="48" s="1"/>
  <c r="BI1006" i="48" s="1"/>
  <c r="BF1006" i="48" a="1"/>
  <c r="BF1006" i="48" s="1"/>
  <c r="BE1006" i="48"/>
  <c r="BD1006" i="48" a="1"/>
  <c r="BD1006" i="48" s="1"/>
  <c r="BC1006" i="48"/>
  <c r="AV1006" i="48" a="1"/>
  <c r="AV1006" i="48" s="1"/>
  <c r="AW1006" i="48" s="1"/>
  <c r="AS1006" i="48" a="1"/>
  <c r="AS1006" i="48" s="1"/>
  <c r="AT1006" i="48" s="1"/>
  <c r="AP1006" i="48" a="1"/>
  <c r="AP1006" i="48" s="1"/>
  <c r="AQ1006" i="48" s="1"/>
  <c r="AI1006" i="48" a="1"/>
  <c r="AI1006" i="48" s="1"/>
  <c r="AH1006" i="48"/>
  <c r="AG1006" i="48" a="1"/>
  <c r="AG1006" i="48" s="1"/>
  <c r="AF1006" i="48"/>
  <c r="AA1006" i="48" a="1"/>
  <c r="AA1006" i="48" s="1"/>
  <c r="AB1006" i="48" s="1"/>
  <c r="X1006" i="48" a="1"/>
  <c r="X1006" i="48" s="1"/>
  <c r="K1006" i="48"/>
  <c r="BH1005" i="48" a="1"/>
  <c r="BH1005" i="48" s="1"/>
  <c r="BI1005" i="48" s="1"/>
  <c r="BF1005" i="48" a="1"/>
  <c r="BF1005" i="48" s="1"/>
  <c r="BE1005" i="48"/>
  <c r="BD1005" i="48" a="1"/>
  <c r="BD1005" i="48" s="1"/>
  <c r="BC1005" i="48"/>
  <c r="AV1005" i="48" a="1"/>
  <c r="AV1005" i="48" s="1"/>
  <c r="AW1005" i="48" s="1"/>
  <c r="AS1005" i="48" a="1"/>
  <c r="AS1005" i="48" s="1"/>
  <c r="AT1005" i="48" s="1"/>
  <c r="AP1005" i="48" a="1"/>
  <c r="AP1005" i="48" s="1"/>
  <c r="AQ1005" i="48" s="1"/>
  <c r="AI1005" i="48" a="1"/>
  <c r="AI1005" i="48" s="1"/>
  <c r="AH1005" i="48"/>
  <c r="AG1005" i="48" a="1"/>
  <c r="AG1005" i="48" s="1"/>
  <c r="AF1005" i="48"/>
  <c r="AA1005" i="48" a="1"/>
  <c r="AA1005" i="48" s="1"/>
  <c r="AB1005" i="48" s="1"/>
  <c r="X1005" i="48" a="1"/>
  <c r="X1005" i="48" s="1"/>
  <c r="K1005" i="48"/>
  <c r="BI1004" i="48"/>
  <c r="BH1004" i="48" a="1"/>
  <c r="BH1004" i="48" s="1"/>
  <c r="BF1004" i="48" a="1"/>
  <c r="BF1004" i="48" s="1"/>
  <c r="BE1004" i="48"/>
  <c r="BD1004" i="48" a="1"/>
  <c r="BD1004" i="48" s="1"/>
  <c r="BC1004" i="48"/>
  <c r="AW1004" i="48"/>
  <c r="AV1004" i="48" a="1"/>
  <c r="AV1004" i="48" s="1"/>
  <c r="AT1004" i="48"/>
  <c r="AS1004" i="48" a="1"/>
  <c r="AS1004" i="48" s="1"/>
  <c r="AQ1004" i="48"/>
  <c r="AP1004" i="48" a="1"/>
  <c r="AP1004" i="48" s="1"/>
  <c r="AI1004" i="48" a="1"/>
  <c r="AI1004" i="48" s="1"/>
  <c r="AH1004" i="48"/>
  <c r="AG1004" i="48" a="1"/>
  <c r="AG1004" i="48" s="1"/>
  <c r="AF1004" i="48"/>
  <c r="AA1004" i="48" a="1"/>
  <c r="AA1004" i="48" s="1"/>
  <c r="AB1004" i="48" s="1"/>
  <c r="X1004" i="48" a="1"/>
  <c r="X1004" i="48" s="1"/>
  <c r="K1004" i="48"/>
  <c r="BI1003" i="48"/>
  <c r="BH1003" i="48" a="1"/>
  <c r="BH1003" i="48" s="1"/>
  <c r="BF1003" i="48" a="1"/>
  <c r="BF1003" i="48" s="1"/>
  <c r="BE1003" i="48"/>
  <c r="BD1003" i="48" a="1"/>
  <c r="BD1003" i="48" s="1"/>
  <c r="BC1003" i="48"/>
  <c r="AW1003" i="48"/>
  <c r="AV1003" i="48" a="1"/>
  <c r="AV1003" i="48" s="1"/>
  <c r="AT1003" i="48"/>
  <c r="AS1003" i="48" a="1"/>
  <c r="AS1003" i="48" s="1"/>
  <c r="AQ1003" i="48"/>
  <c r="AP1003" i="48" a="1"/>
  <c r="AP1003" i="48" s="1"/>
  <c r="AI1003" i="48" a="1"/>
  <c r="AI1003" i="48" s="1"/>
  <c r="AH1003" i="48"/>
  <c r="AG1003" i="48" a="1"/>
  <c r="AG1003" i="48" s="1"/>
  <c r="AF1003" i="48"/>
  <c r="AA1003" i="48" a="1"/>
  <c r="AA1003" i="48" s="1"/>
  <c r="AB1003" i="48" s="1"/>
  <c r="X1003" i="48" a="1"/>
  <c r="X1003" i="48" s="1"/>
  <c r="K1003" i="48"/>
  <c r="BI1002" i="48"/>
  <c r="BH1002" i="48" a="1"/>
  <c r="BH1002" i="48" s="1"/>
  <c r="BF1002" i="48" a="1"/>
  <c r="BF1002" i="48" s="1"/>
  <c r="BE1002" i="48"/>
  <c r="BD1002" i="48" a="1"/>
  <c r="BD1002" i="48" s="1"/>
  <c r="BC1002" i="48"/>
  <c r="AW1002" i="48"/>
  <c r="AV1002" i="48" a="1"/>
  <c r="AV1002" i="48" s="1"/>
  <c r="AT1002" i="48"/>
  <c r="AS1002" i="48" a="1"/>
  <c r="AS1002" i="48" s="1"/>
  <c r="AQ1002" i="48"/>
  <c r="AP1002" i="48" a="1"/>
  <c r="AP1002" i="48" s="1"/>
  <c r="AI1002" i="48" a="1"/>
  <c r="AI1002" i="48" s="1"/>
  <c r="AH1002" i="48"/>
  <c r="AG1002" i="48" a="1"/>
  <c r="AG1002" i="48" s="1"/>
  <c r="AF1002" i="48"/>
  <c r="AA1002" i="48" a="1"/>
  <c r="AA1002" i="48" s="1"/>
  <c r="AB1002" i="48" s="1"/>
  <c r="X1002" i="48" a="1"/>
  <c r="X1002" i="48" s="1"/>
  <c r="K1002" i="48"/>
  <c r="BI1543" i="48"/>
  <c r="BH1543" i="48" a="1"/>
  <c r="BH1543" i="48" s="1"/>
  <c r="BF1543" i="48" a="1"/>
  <c r="BF1543" i="48" s="1"/>
  <c r="BE1543" i="48"/>
  <c r="BD1543" i="48" a="1"/>
  <c r="BD1543" i="48" s="1"/>
  <c r="BC1543" i="48"/>
  <c r="AW1543" i="48"/>
  <c r="AV1543" i="48" a="1"/>
  <c r="AV1543" i="48" s="1"/>
  <c r="AT1543" i="48"/>
  <c r="AS1543" i="48" a="1"/>
  <c r="AS1543" i="48" s="1"/>
  <c r="AQ1543" i="48"/>
  <c r="AP1543" i="48" a="1"/>
  <c r="AP1543" i="48" s="1"/>
  <c r="AI1543" i="48" a="1"/>
  <c r="AI1543" i="48" s="1"/>
  <c r="AH1543" i="48"/>
  <c r="AG1543" i="48" a="1"/>
  <c r="AG1543" i="48" s="1"/>
  <c r="AF1543" i="48"/>
  <c r="AA1543" i="48" a="1"/>
  <c r="AA1543" i="48" s="1"/>
  <c r="AB1543" i="48" s="1"/>
  <c r="X1543" i="48" a="1"/>
  <c r="X1543" i="48" s="1"/>
  <c r="K1543" i="48"/>
  <c r="BI1542" i="48"/>
  <c r="BH1542" i="48" a="1"/>
  <c r="BH1542" i="48" s="1"/>
  <c r="BF1542" i="48" a="1"/>
  <c r="BF1542" i="48" s="1"/>
  <c r="BE1542" i="48"/>
  <c r="BD1542" i="48" a="1"/>
  <c r="BD1542" i="48" s="1"/>
  <c r="BC1542" i="48"/>
  <c r="AW1542" i="48"/>
  <c r="AV1542" i="48" a="1"/>
  <c r="AV1542" i="48" s="1"/>
  <c r="AT1542" i="48"/>
  <c r="AS1542" i="48" a="1"/>
  <c r="AS1542" i="48" s="1"/>
  <c r="AQ1542" i="48"/>
  <c r="AP1542" i="48" a="1"/>
  <c r="AP1542" i="48" s="1"/>
  <c r="AI1542" i="48" a="1"/>
  <c r="AI1542" i="48" s="1"/>
  <c r="AH1542" i="48"/>
  <c r="AG1542" i="48" a="1"/>
  <c r="AG1542" i="48" s="1"/>
  <c r="AF1542" i="48"/>
  <c r="AA1542" i="48" a="1"/>
  <c r="AA1542" i="48" s="1"/>
  <c r="AB1542" i="48" s="1"/>
  <c r="X1542" i="48" a="1"/>
  <c r="X1542" i="48" s="1"/>
  <c r="K1542" i="48"/>
  <c r="BI1516" i="48"/>
  <c r="BH1516" i="48" a="1"/>
  <c r="BH1516" i="48" s="1"/>
  <c r="BF1516" i="48" a="1"/>
  <c r="BF1516" i="48" s="1"/>
  <c r="BE1516" i="48"/>
  <c r="BD1516" i="48" a="1"/>
  <c r="BD1516" i="48" s="1"/>
  <c r="BC1516" i="48"/>
  <c r="AW1516" i="48"/>
  <c r="AV1516" i="48" a="1"/>
  <c r="AV1516" i="48" s="1"/>
  <c r="AT1516" i="48"/>
  <c r="AS1516" i="48" a="1"/>
  <c r="AS1516" i="48" s="1"/>
  <c r="AQ1516" i="48"/>
  <c r="AP1516" i="48" a="1"/>
  <c r="AP1516" i="48" s="1"/>
  <c r="AI1516" i="48" a="1"/>
  <c r="AI1516" i="48" s="1"/>
  <c r="AH1516" i="48"/>
  <c r="AG1516" i="48" a="1"/>
  <c r="AG1516" i="48" s="1"/>
  <c r="AF1516" i="48"/>
  <c r="AA1516" i="48" a="1"/>
  <c r="AA1516" i="48" s="1"/>
  <c r="AB1516" i="48" s="1"/>
  <c r="X1516" i="48" a="1"/>
  <c r="X1516" i="48" s="1"/>
  <c r="K1516" i="48"/>
  <c r="BI1515" i="48"/>
  <c r="BH1515" i="48" a="1"/>
  <c r="BH1515" i="48" s="1"/>
  <c r="BF1515" i="48" a="1"/>
  <c r="BF1515" i="48" s="1"/>
  <c r="BE1515" i="48"/>
  <c r="BD1515" i="48" a="1"/>
  <c r="BD1515" i="48" s="1"/>
  <c r="BC1515" i="48"/>
  <c r="AW1515" i="48"/>
  <c r="AV1515" i="48" a="1"/>
  <c r="AV1515" i="48" s="1"/>
  <c r="AT1515" i="48"/>
  <c r="AS1515" i="48" a="1"/>
  <c r="AS1515" i="48" s="1"/>
  <c r="AQ1515" i="48"/>
  <c r="AP1515" i="48" a="1"/>
  <c r="AP1515" i="48" s="1"/>
  <c r="AI1515" i="48" a="1"/>
  <c r="AI1515" i="48" s="1"/>
  <c r="AH1515" i="48"/>
  <c r="AG1515" i="48" a="1"/>
  <c r="AG1515" i="48" s="1"/>
  <c r="AF1515" i="48"/>
  <c r="AA1515" i="48" a="1"/>
  <c r="AA1515" i="48" s="1"/>
  <c r="AB1515" i="48" s="1"/>
  <c r="X1515" i="48" a="1"/>
  <c r="X1515" i="48" s="1"/>
  <c r="K1515" i="48"/>
  <c r="BI997" i="48"/>
  <c r="BH997" i="48" a="1"/>
  <c r="BH997" i="48" s="1"/>
  <c r="BF997" i="48" a="1"/>
  <c r="BF997" i="48" s="1"/>
  <c r="BE997" i="48"/>
  <c r="BD997" i="48" a="1"/>
  <c r="BD997" i="48" s="1"/>
  <c r="BC997" i="48"/>
  <c r="AW997" i="48"/>
  <c r="AV997" i="48" a="1"/>
  <c r="AV997" i="48" s="1"/>
  <c r="AT997" i="48"/>
  <c r="AS997" i="48" a="1"/>
  <c r="AS997" i="48" s="1"/>
  <c r="AQ997" i="48"/>
  <c r="AP997" i="48" a="1"/>
  <c r="AP997" i="48" s="1"/>
  <c r="AI997" i="48" a="1"/>
  <c r="AI997" i="48" s="1"/>
  <c r="AH997" i="48"/>
  <c r="AG997" i="48" a="1"/>
  <c r="AG997" i="48" s="1"/>
  <c r="AF997" i="48"/>
  <c r="AA997" i="48" a="1"/>
  <c r="AA997" i="48" s="1"/>
  <c r="AB997" i="48" s="1"/>
  <c r="X997" i="48" a="1"/>
  <c r="X997" i="48" s="1"/>
  <c r="K997" i="48"/>
  <c r="BI996" i="48"/>
  <c r="BH996" i="48" a="1"/>
  <c r="BH996" i="48" s="1"/>
  <c r="BF996" i="48" a="1"/>
  <c r="BF996" i="48" s="1"/>
  <c r="BE996" i="48"/>
  <c r="BD996" i="48" a="1"/>
  <c r="BD996" i="48" s="1"/>
  <c r="BC996" i="48"/>
  <c r="AW996" i="48"/>
  <c r="AV996" i="48" a="1"/>
  <c r="AV996" i="48" s="1"/>
  <c r="AT996" i="48"/>
  <c r="AS996" i="48" a="1"/>
  <c r="AS996" i="48" s="1"/>
  <c r="AQ996" i="48"/>
  <c r="AP996" i="48" a="1"/>
  <c r="AP996" i="48" s="1"/>
  <c r="AI996" i="48" a="1"/>
  <c r="AI996" i="48" s="1"/>
  <c r="AH996" i="48"/>
  <c r="AG996" i="48" a="1"/>
  <c r="AG996" i="48" s="1"/>
  <c r="AF996" i="48"/>
  <c r="AA996" i="48" a="1"/>
  <c r="AA996" i="48" s="1"/>
  <c r="AB996" i="48" s="1"/>
  <c r="X996" i="48" a="1"/>
  <c r="X996" i="48" s="1"/>
  <c r="K996" i="48"/>
  <c r="BI995" i="48"/>
  <c r="BH995" i="48" a="1"/>
  <c r="BH995" i="48" s="1"/>
  <c r="BF995" i="48" a="1"/>
  <c r="BF995" i="48" s="1"/>
  <c r="BE995" i="48"/>
  <c r="BD995" i="48" a="1"/>
  <c r="BD995" i="48" s="1"/>
  <c r="BC995" i="48"/>
  <c r="AW995" i="48"/>
  <c r="AV995" i="48" a="1"/>
  <c r="AV995" i="48" s="1"/>
  <c r="AT995" i="48"/>
  <c r="AS995" i="48" a="1"/>
  <c r="AS995" i="48" s="1"/>
  <c r="AQ995" i="48"/>
  <c r="AP995" i="48" a="1"/>
  <c r="AP995" i="48" s="1"/>
  <c r="AI995" i="48" a="1"/>
  <c r="AI995" i="48" s="1"/>
  <c r="AH995" i="48"/>
  <c r="AG995" i="48" a="1"/>
  <c r="AG995" i="48" s="1"/>
  <c r="AF995" i="48"/>
  <c r="AA995" i="48" a="1"/>
  <c r="AA995" i="48" s="1"/>
  <c r="AB995" i="48" s="1"/>
  <c r="X995" i="48" a="1"/>
  <c r="X995" i="48" s="1"/>
  <c r="K995" i="48"/>
  <c r="BI994" i="48"/>
  <c r="BH994" i="48" a="1"/>
  <c r="BH994" i="48" s="1"/>
  <c r="BF994" i="48" a="1"/>
  <c r="BF994" i="48" s="1"/>
  <c r="BE994" i="48"/>
  <c r="BD994" i="48" a="1"/>
  <c r="BD994" i="48" s="1"/>
  <c r="BC994" i="48"/>
  <c r="AW994" i="48"/>
  <c r="AV994" i="48" a="1"/>
  <c r="AV994" i="48" s="1"/>
  <c r="AT994" i="48"/>
  <c r="AS994" i="48" a="1"/>
  <c r="AS994" i="48" s="1"/>
  <c r="AQ994" i="48"/>
  <c r="AP994" i="48" a="1"/>
  <c r="AP994" i="48" s="1"/>
  <c r="AI994" i="48" a="1"/>
  <c r="AI994" i="48" s="1"/>
  <c r="AH994" i="48"/>
  <c r="AG994" i="48" a="1"/>
  <c r="AG994" i="48" s="1"/>
  <c r="AF994" i="48"/>
  <c r="AA994" i="48" a="1"/>
  <c r="AA994" i="48" s="1"/>
  <c r="AB994" i="48" s="1"/>
  <c r="X994" i="48" a="1"/>
  <c r="X994" i="48" s="1"/>
  <c r="K994" i="48"/>
  <c r="BI993" i="48"/>
  <c r="BH993" i="48" a="1"/>
  <c r="BH993" i="48" s="1"/>
  <c r="BF993" i="48" a="1"/>
  <c r="BF993" i="48" s="1"/>
  <c r="BE993" i="48"/>
  <c r="BD993" i="48" a="1"/>
  <c r="BD993" i="48" s="1"/>
  <c r="BC993" i="48"/>
  <c r="AW993" i="48"/>
  <c r="AV993" i="48" a="1"/>
  <c r="AV993" i="48" s="1"/>
  <c r="AT993" i="48"/>
  <c r="AS993" i="48" a="1"/>
  <c r="AS993" i="48" s="1"/>
  <c r="AQ993" i="48"/>
  <c r="AP993" i="48" a="1"/>
  <c r="AP993" i="48" s="1"/>
  <c r="AI993" i="48" a="1"/>
  <c r="AI993" i="48" s="1"/>
  <c r="AH993" i="48"/>
  <c r="AG993" i="48" a="1"/>
  <c r="AG993" i="48" s="1"/>
  <c r="AF993" i="48"/>
  <c r="AA993" i="48" a="1"/>
  <c r="AA993" i="48" s="1"/>
  <c r="AB993" i="48" s="1"/>
  <c r="X993" i="48" a="1"/>
  <c r="X993" i="48" s="1"/>
  <c r="K993" i="48"/>
  <c r="BI992" i="48"/>
  <c r="BH992" i="48" a="1"/>
  <c r="BH992" i="48" s="1"/>
  <c r="BF992" i="48" a="1"/>
  <c r="BF992" i="48" s="1"/>
  <c r="BE992" i="48"/>
  <c r="BD992" i="48" a="1"/>
  <c r="BD992" i="48" s="1"/>
  <c r="BC992" i="48"/>
  <c r="AW992" i="48"/>
  <c r="AV992" i="48" a="1"/>
  <c r="AV992" i="48" s="1"/>
  <c r="AT992" i="48"/>
  <c r="AS992" i="48" a="1"/>
  <c r="AS992" i="48" s="1"/>
  <c r="AQ992" i="48"/>
  <c r="AP992" i="48" a="1"/>
  <c r="AP992" i="48" s="1"/>
  <c r="AI992" i="48" a="1"/>
  <c r="AI992" i="48" s="1"/>
  <c r="AH992" i="48"/>
  <c r="AG992" i="48" a="1"/>
  <c r="AG992" i="48" s="1"/>
  <c r="AF992" i="48"/>
  <c r="AA992" i="48" a="1"/>
  <c r="AA992" i="48" s="1"/>
  <c r="AB992" i="48" s="1"/>
  <c r="X992" i="48" a="1"/>
  <c r="X992" i="48" s="1"/>
  <c r="K992" i="48"/>
  <c r="BI991" i="48"/>
  <c r="BH991" i="48" a="1"/>
  <c r="BH991" i="48" s="1"/>
  <c r="BF991" i="48" a="1"/>
  <c r="BF991" i="48" s="1"/>
  <c r="BE991" i="48"/>
  <c r="BD991" i="48" a="1"/>
  <c r="BD991" i="48" s="1"/>
  <c r="BC991" i="48"/>
  <c r="AW991" i="48"/>
  <c r="AV991" i="48" a="1"/>
  <c r="AV991" i="48" s="1"/>
  <c r="AT991" i="48"/>
  <c r="AS991" i="48" a="1"/>
  <c r="AS991" i="48" s="1"/>
  <c r="AQ991" i="48"/>
  <c r="AP991" i="48" a="1"/>
  <c r="AP991" i="48" s="1"/>
  <c r="AI991" i="48" a="1"/>
  <c r="AI991" i="48" s="1"/>
  <c r="AH991" i="48"/>
  <c r="AG991" i="48" a="1"/>
  <c r="AG991" i="48" s="1"/>
  <c r="AF991" i="48"/>
  <c r="AA991" i="48" a="1"/>
  <c r="AA991" i="48" s="1"/>
  <c r="AB991" i="48" s="1"/>
  <c r="X991" i="48" a="1"/>
  <c r="X991" i="48" s="1"/>
  <c r="K991" i="48"/>
  <c r="BI990" i="48"/>
  <c r="BH990" i="48" a="1"/>
  <c r="BH990" i="48" s="1"/>
  <c r="BF990" i="48" a="1"/>
  <c r="BF990" i="48" s="1"/>
  <c r="BE990" i="48"/>
  <c r="BD990" i="48" a="1"/>
  <c r="BD990" i="48" s="1"/>
  <c r="BC990" i="48"/>
  <c r="AW990" i="48"/>
  <c r="AV990" i="48" a="1"/>
  <c r="AV990" i="48" s="1"/>
  <c r="AT990" i="48"/>
  <c r="AS990" i="48" a="1"/>
  <c r="AS990" i="48" s="1"/>
  <c r="AQ990" i="48"/>
  <c r="AP990" i="48" a="1"/>
  <c r="AP990" i="48" s="1"/>
  <c r="AI990" i="48" a="1"/>
  <c r="AI990" i="48" s="1"/>
  <c r="AH990" i="48"/>
  <c r="AG990" i="48" a="1"/>
  <c r="AG990" i="48" s="1"/>
  <c r="AF990" i="48"/>
  <c r="AA990" i="48" a="1"/>
  <c r="AA990" i="48" s="1"/>
  <c r="AB990" i="48" s="1"/>
  <c r="X990" i="48" a="1"/>
  <c r="X990" i="48" s="1"/>
  <c r="K990" i="48"/>
  <c r="BI989" i="48"/>
  <c r="BH989" i="48" a="1"/>
  <c r="BH989" i="48" s="1"/>
  <c r="BF989" i="48" a="1"/>
  <c r="BF989" i="48" s="1"/>
  <c r="BE989" i="48"/>
  <c r="BD989" i="48" a="1"/>
  <c r="BD989" i="48" s="1"/>
  <c r="BC989" i="48"/>
  <c r="AW989" i="48"/>
  <c r="AV989" i="48" a="1"/>
  <c r="AV989" i="48" s="1"/>
  <c r="AT989" i="48"/>
  <c r="AS989" i="48" a="1"/>
  <c r="AS989" i="48" s="1"/>
  <c r="AQ989" i="48"/>
  <c r="AP989" i="48" a="1"/>
  <c r="AP989" i="48" s="1"/>
  <c r="AI989" i="48" a="1"/>
  <c r="AI989" i="48" s="1"/>
  <c r="AH989" i="48"/>
  <c r="AG989" i="48" a="1"/>
  <c r="AG989" i="48" s="1"/>
  <c r="AF989" i="48"/>
  <c r="AA989" i="48" a="1"/>
  <c r="AA989" i="48" s="1"/>
  <c r="AB989" i="48" s="1"/>
  <c r="X989" i="48" a="1"/>
  <c r="X989" i="48" s="1"/>
  <c r="K989" i="48"/>
  <c r="BI988" i="48"/>
  <c r="BH988" i="48" a="1"/>
  <c r="BH988" i="48" s="1"/>
  <c r="BF988" i="48" a="1"/>
  <c r="BF988" i="48" s="1"/>
  <c r="BE988" i="48"/>
  <c r="BD988" i="48" a="1"/>
  <c r="BD988" i="48" s="1"/>
  <c r="BC988" i="48"/>
  <c r="AW988" i="48"/>
  <c r="AV988" i="48" a="1"/>
  <c r="AV988" i="48" s="1"/>
  <c r="AT988" i="48"/>
  <c r="AS988" i="48" a="1"/>
  <c r="AS988" i="48" s="1"/>
  <c r="AQ988" i="48"/>
  <c r="AP988" i="48" a="1"/>
  <c r="AP988" i="48" s="1"/>
  <c r="AI988" i="48" a="1"/>
  <c r="AI988" i="48" s="1"/>
  <c r="AH988" i="48"/>
  <c r="AG988" i="48" a="1"/>
  <c r="AG988" i="48" s="1"/>
  <c r="AF988" i="48"/>
  <c r="AA988" i="48" a="1"/>
  <c r="AA988" i="48" s="1"/>
  <c r="AB988" i="48" s="1"/>
  <c r="X988" i="48" a="1"/>
  <c r="X988" i="48" s="1"/>
  <c r="K988" i="48"/>
  <c r="BI987" i="48"/>
  <c r="BH987" i="48" a="1"/>
  <c r="BH987" i="48" s="1"/>
  <c r="BF987" i="48" a="1"/>
  <c r="BF987" i="48" s="1"/>
  <c r="BE987" i="48"/>
  <c r="BD987" i="48" a="1"/>
  <c r="BD987" i="48" s="1"/>
  <c r="BC987" i="48"/>
  <c r="AW987" i="48"/>
  <c r="AV987" i="48" a="1"/>
  <c r="AV987" i="48" s="1"/>
  <c r="AT987" i="48"/>
  <c r="AS987" i="48" a="1"/>
  <c r="AS987" i="48" s="1"/>
  <c r="AQ987" i="48"/>
  <c r="AP987" i="48" a="1"/>
  <c r="AP987" i="48" s="1"/>
  <c r="AI987" i="48" a="1"/>
  <c r="AI987" i="48" s="1"/>
  <c r="AH987" i="48"/>
  <c r="AG987" i="48" a="1"/>
  <c r="AG987" i="48" s="1"/>
  <c r="AF987" i="48"/>
  <c r="AA987" i="48" a="1"/>
  <c r="AA987" i="48" s="1"/>
  <c r="AB987" i="48" s="1"/>
  <c r="X987" i="48" a="1"/>
  <c r="X987" i="48" s="1"/>
  <c r="K987" i="48"/>
  <c r="BI986" i="48"/>
  <c r="BH986" i="48" a="1"/>
  <c r="BH986" i="48" s="1"/>
  <c r="BF986" i="48" a="1"/>
  <c r="BF986" i="48" s="1"/>
  <c r="BE986" i="48"/>
  <c r="BD986" i="48" a="1"/>
  <c r="BD986" i="48" s="1"/>
  <c r="BC986" i="48"/>
  <c r="AW986" i="48"/>
  <c r="AV986" i="48" a="1"/>
  <c r="AV986" i="48" s="1"/>
  <c r="AT986" i="48"/>
  <c r="AS986" i="48" a="1"/>
  <c r="AS986" i="48" s="1"/>
  <c r="AQ986" i="48"/>
  <c r="AP986" i="48" a="1"/>
  <c r="AP986" i="48" s="1"/>
  <c r="AI986" i="48" a="1"/>
  <c r="AI986" i="48" s="1"/>
  <c r="AH986" i="48"/>
  <c r="AG986" i="48" a="1"/>
  <c r="AG986" i="48" s="1"/>
  <c r="AF986" i="48"/>
  <c r="AA986" i="48" a="1"/>
  <c r="AA986" i="48" s="1"/>
  <c r="AB986" i="48" s="1"/>
  <c r="X986" i="48" a="1"/>
  <c r="X986" i="48" s="1"/>
  <c r="K986" i="48"/>
  <c r="BI985" i="48"/>
  <c r="BH985" i="48" a="1"/>
  <c r="BH985" i="48" s="1"/>
  <c r="BF985" i="48" a="1"/>
  <c r="BF985" i="48" s="1"/>
  <c r="BE985" i="48"/>
  <c r="BD985" i="48" a="1"/>
  <c r="BD985" i="48" s="1"/>
  <c r="BC985" i="48"/>
  <c r="AW985" i="48"/>
  <c r="AV985" i="48" a="1"/>
  <c r="AV985" i="48" s="1"/>
  <c r="AT985" i="48"/>
  <c r="AS985" i="48" a="1"/>
  <c r="AS985" i="48" s="1"/>
  <c r="AQ985" i="48"/>
  <c r="AP985" i="48" a="1"/>
  <c r="AP985" i="48" s="1"/>
  <c r="AI985" i="48" a="1"/>
  <c r="AI985" i="48" s="1"/>
  <c r="AH985" i="48"/>
  <c r="AG985" i="48" a="1"/>
  <c r="AG985" i="48" s="1"/>
  <c r="AF985" i="48"/>
  <c r="AA985" i="48" a="1"/>
  <c r="AA985" i="48" s="1"/>
  <c r="AB985" i="48" s="1"/>
  <c r="X985" i="48" a="1"/>
  <c r="X985" i="48" s="1"/>
  <c r="K985" i="48"/>
  <c r="BI984" i="48"/>
  <c r="BH984" i="48" a="1"/>
  <c r="BH984" i="48" s="1"/>
  <c r="BF984" i="48" a="1"/>
  <c r="BF984" i="48" s="1"/>
  <c r="BE984" i="48"/>
  <c r="BD984" i="48" a="1"/>
  <c r="BD984" i="48" s="1"/>
  <c r="BC984" i="48"/>
  <c r="AW984" i="48"/>
  <c r="AV984" i="48" a="1"/>
  <c r="AV984" i="48" s="1"/>
  <c r="AT984" i="48"/>
  <c r="AS984" i="48" a="1"/>
  <c r="AS984" i="48" s="1"/>
  <c r="AQ984" i="48"/>
  <c r="AP984" i="48" a="1"/>
  <c r="AP984" i="48" s="1"/>
  <c r="AI984" i="48" a="1"/>
  <c r="AI984" i="48" s="1"/>
  <c r="AH984" i="48"/>
  <c r="AG984" i="48" a="1"/>
  <c r="AG984" i="48" s="1"/>
  <c r="AF984" i="48"/>
  <c r="AA984" i="48" a="1"/>
  <c r="AA984" i="48" s="1"/>
  <c r="AB984" i="48" s="1"/>
  <c r="X984" i="48" a="1"/>
  <c r="X984" i="48" s="1"/>
  <c r="K984" i="48"/>
  <c r="BI983" i="48"/>
  <c r="BH983" i="48" a="1"/>
  <c r="BH983" i="48" s="1"/>
  <c r="BF983" i="48" a="1"/>
  <c r="BF983" i="48" s="1"/>
  <c r="BE983" i="48"/>
  <c r="BD983" i="48" a="1"/>
  <c r="BD983" i="48" s="1"/>
  <c r="BC983" i="48"/>
  <c r="AW983" i="48"/>
  <c r="AV983" i="48" a="1"/>
  <c r="AV983" i="48" s="1"/>
  <c r="AT983" i="48"/>
  <c r="AS983" i="48" a="1"/>
  <c r="AS983" i="48" s="1"/>
  <c r="AQ983" i="48"/>
  <c r="AP983" i="48" a="1"/>
  <c r="AP983" i="48" s="1"/>
  <c r="AI983" i="48" a="1"/>
  <c r="AI983" i="48" s="1"/>
  <c r="AH983" i="48"/>
  <c r="AG983" i="48" a="1"/>
  <c r="AG983" i="48" s="1"/>
  <c r="AF983" i="48"/>
  <c r="AA983" i="48" a="1"/>
  <c r="AA983" i="48" s="1"/>
  <c r="AB983" i="48" s="1"/>
  <c r="X983" i="48" a="1"/>
  <c r="X983" i="48" s="1"/>
  <c r="K983" i="48"/>
  <c r="BH982" i="48" a="1"/>
  <c r="BH982" i="48" s="1"/>
  <c r="BF982" i="48" a="1"/>
  <c r="BF982" i="48" s="1"/>
  <c r="BE982" i="48"/>
  <c r="BD982" i="48" a="1"/>
  <c r="BD982" i="48" s="1"/>
  <c r="BC982" i="48"/>
  <c r="AV982" i="48" a="1"/>
  <c r="AV982" i="48" s="1"/>
  <c r="AW982" i="48" s="1"/>
  <c r="AS982" i="48" a="1"/>
  <c r="AS982" i="48" s="1"/>
  <c r="AT982" i="48" s="1"/>
  <c r="AP982" i="48" a="1"/>
  <c r="AP982" i="48" s="1"/>
  <c r="AQ982" i="48" s="1"/>
  <c r="AI982" i="48" a="1"/>
  <c r="AI982" i="48" s="1"/>
  <c r="AH982" i="48"/>
  <c r="AG982" i="48" a="1"/>
  <c r="AG982" i="48" s="1"/>
  <c r="AF982" i="48"/>
  <c r="AA982" i="48" a="1"/>
  <c r="AA982" i="48" s="1"/>
  <c r="AB982" i="48" s="1"/>
  <c r="X982" i="48" a="1"/>
  <c r="X982" i="48" s="1"/>
  <c r="K982" i="48"/>
  <c r="BH981" i="48" a="1"/>
  <c r="BH981" i="48" s="1"/>
  <c r="BF981" i="48" a="1"/>
  <c r="BF981" i="48" s="1"/>
  <c r="BE981" i="48"/>
  <c r="BD981" i="48" a="1"/>
  <c r="BD981" i="48" s="1"/>
  <c r="BC981" i="48"/>
  <c r="AV981" i="48" a="1"/>
  <c r="AV981" i="48" s="1"/>
  <c r="AW981" i="48" s="1"/>
  <c r="AS981" i="48" a="1"/>
  <c r="AS981" i="48" s="1"/>
  <c r="AT981" i="48" s="1"/>
  <c r="AP981" i="48" a="1"/>
  <c r="AP981" i="48" s="1"/>
  <c r="AQ981" i="48" s="1"/>
  <c r="AI981" i="48" a="1"/>
  <c r="AI981" i="48" s="1"/>
  <c r="AH981" i="48"/>
  <c r="AG981" i="48" a="1"/>
  <c r="AG981" i="48" s="1"/>
  <c r="AF981" i="48"/>
  <c r="AA981" i="48" a="1"/>
  <c r="AA981" i="48" s="1"/>
  <c r="AB981" i="48" s="1"/>
  <c r="X981" i="48" a="1"/>
  <c r="X981" i="48" s="1"/>
  <c r="K981" i="48"/>
  <c r="BH980" i="48" a="1"/>
  <c r="BH980" i="48" s="1"/>
  <c r="BF980" i="48" a="1"/>
  <c r="BF980" i="48" s="1"/>
  <c r="BE980" i="48"/>
  <c r="BD980" i="48" a="1"/>
  <c r="BD980" i="48" s="1"/>
  <c r="BC980" i="48"/>
  <c r="AV980" i="48" a="1"/>
  <c r="AV980" i="48" s="1"/>
  <c r="AW980" i="48" s="1"/>
  <c r="AS980" i="48" a="1"/>
  <c r="AS980" i="48" s="1"/>
  <c r="AT980" i="48" s="1"/>
  <c r="AP980" i="48" a="1"/>
  <c r="AP980" i="48" s="1"/>
  <c r="AQ980" i="48" s="1"/>
  <c r="AI980" i="48" a="1"/>
  <c r="AI980" i="48" s="1"/>
  <c r="AH980" i="48"/>
  <c r="AG980" i="48" a="1"/>
  <c r="AG980" i="48" s="1"/>
  <c r="AF980" i="48"/>
  <c r="AA980" i="48" a="1"/>
  <c r="AA980" i="48" s="1"/>
  <c r="AB980" i="48" s="1"/>
  <c r="X980" i="48" a="1"/>
  <c r="X980" i="48" s="1"/>
  <c r="K980" i="48"/>
  <c r="BI979" i="48"/>
  <c r="BH979" i="48" a="1"/>
  <c r="BH979" i="48" s="1"/>
  <c r="BF979" i="48" a="1"/>
  <c r="BF979" i="48" s="1"/>
  <c r="BE979" i="48"/>
  <c r="BD979" i="48" a="1"/>
  <c r="BD979" i="48" s="1"/>
  <c r="BC979" i="48"/>
  <c r="AW979" i="48"/>
  <c r="AV979" i="48" a="1"/>
  <c r="AV979" i="48" s="1"/>
  <c r="AT979" i="48"/>
  <c r="AS979" i="48" a="1"/>
  <c r="AS979" i="48" s="1"/>
  <c r="AQ979" i="48"/>
  <c r="AP979" i="48" a="1"/>
  <c r="AP979" i="48" s="1"/>
  <c r="AI979" i="48" a="1"/>
  <c r="AI979" i="48" s="1"/>
  <c r="AH979" i="48"/>
  <c r="AG979" i="48" a="1"/>
  <c r="AG979" i="48" s="1"/>
  <c r="AF979" i="48"/>
  <c r="AA979" i="48" a="1"/>
  <c r="AA979" i="48" s="1"/>
  <c r="AB979" i="48" s="1"/>
  <c r="X979" i="48" a="1"/>
  <c r="X979" i="48" s="1"/>
  <c r="K979" i="48"/>
  <c r="BH978" i="48" a="1"/>
  <c r="BH978" i="48" s="1"/>
  <c r="BF978" i="48" a="1"/>
  <c r="BF978" i="48" s="1"/>
  <c r="BE978" i="48"/>
  <c r="BD978" i="48" a="1"/>
  <c r="BD978" i="48" s="1"/>
  <c r="BC978" i="48"/>
  <c r="AV978" i="48" a="1"/>
  <c r="AV978" i="48" s="1"/>
  <c r="AW978" i="48" s="1"/>
  <c r="AS978" i="48" a="1"/>
  <c r="AS978" i="48" s="1"/>
  <c r="AT978" i="48" s="1"/>
  <c r="AP978" i="48" a="1"/>
  <c r="AP978" i="48" s="1"/>
  <c r="AQ978" i="48" s="1"/>
  <c r="AI978" i="48" a="1"/>
  <c r="AI978" i="48" s="1"/>
  <c r="AH978" i="48"/>
  <c r="AG978" i="48" a="1"/>
  <c r="AG978" i="48" s="1"/>
  <c r="AF978" i="48"/>
  <c r="AA978" i="48" a="1"/>
  <c r="AA978" i="48" s="1"/>
  <c r="AB978" i="48" s="1"/>
  <c r="X978" i="48" a="1"/>
  <c r="X978" i="48" s="1"/>
  <c r="K978" i="48"/>
  <c r="BH977" i="48" a="1"/>
  <c r="BH977" i="48" s="1"/>
  <c r="BF977" i="48" a="1"/>
  <c r="BF977" i="48" s="1"/>
  <c r="BE977" i="48"/>
  <c r="BD977" i="48" a="1"/>
  <c r="BD977" i="48" s="1"/>
  <c r="BC977" i="48"/>
  <c r="AV977" i="48" a="1"/>
  <c r="AV977" i="48" s="1"/>
  <c r="AW977" i="48" s="1"/>
  <c r="AS977" i="48" a="1"/>
  <c r="AS977" i="48" s="1"/>
  <c r="AT977" i="48" s="1"/>
  <c r="AP977" i="48" a="1"/>
  <c r="AP977" i="48" s="1"/>
  <c r="AQ977" i="48" s="1"/>
  <c r="AI977" i="48" a="1"/>
  <c r="AI977" i="48" s="1"/>
  <c r="AH977" i="48"/>
  <c r="AG977" i="48" a="1"/>
  <c r="AG977" i="48" s="1"/>
  <c r="AF977" i="48"/>
  <c r="AA977" i="48" a="1"/>
  <c r="AA977" i="48" s="1"/>
  <c r="AB977" i="48" s="1"/>
  <c r="X977" i="48" a="1"/>
  <c r="X977" i="48" s="1"/>
  <c r="K977" i="48"/>
  <c r="BI976" i="48"/>
  <c r="BH976" i="48" a="1"/>
  <c r="BH976" i="48" s="1"/>
  <c r="BF976" i="48" a="1"/>
  <c r="BF976" i="48" s="1"/>
  <c r="BE976" i="48"/>
  <c r="BD976" i="48" a="1"/>
  <c r="BD976" i="48" s="1"/>
  <c r="BC976" i="48"/>
  <c r="AW976" i="48"/>
  <c r="AV976" i="48" a="1"/>
  <c r="AV976" i="48" s="1"/>
  <c r="AT976" i="48"/>
  <c r="AS976" i="48" a="1"/>
  <c r="AS976" i="48" s="1"/>
  <c r="AQ976" i="48"/>
  <c r="AP976" i="48" a="1"/>
  <c r="AP976" i="48" s="1"/>
  <c r="AI976" i="48" a="1"/>
  <c r="AI976" i="48" s="1"/>
  <c r="AH976" i="48"/>
  <c r="AG976" i="48" a="1"/>
  <c r="AG976" i="48" s="1"/>
  <c r="AF976" i="48"/>
  <c r="AA976" i="48" a="1"/>
  <c r="AA976" i="48" s="1"/>
  <c r="X976" i="48" a="1"/>
  <c r="X976" i="48" s="1"/>
  <c r="K976" i="48"/>
  <c r="BI975" i="48"/>
  <c r="BH975" i="48" a="1"/>
  <c r="BH975" i="48" s="1"/>
  <c r="BF975" i="48" a="1"/>
  <c r="BF975" i="48" s="1"/>
  <c r="BE975" i="48"/>
  <c r="BD975" i="48" a="1"/>
  <c r="BD975" i="48" s="1"/>
  <c r="BC975" i="48"/>
  <c r="AW975" i="48"/>
  <c r="AV975" i="48" a="1"/>
  <c r="AV975" i="48" s="1"/>
  <c r="AT975" i="48"/>
  <c r="AS975" i="48" a="1"/>
  <c r="AS975" i="48" s="1"/>
  <c r="AQ975" i="48"/>
  <c r="AP975" i="48" a="1"/>
  <c r="AP975" i="48" s="1"/>
  <c r="AI975" i="48" a="1"/>
  <c r="AI975" i="48" s="1"/>
  <c r="AH975" i="48"/>
  <c r="AG975" i="48" a="1"/>
  <c r="AG975" i="48" s="1"/>
  <c r="AF975" i="48"/>
  <c r="AA975" i="48" a="1"/>
  <c r="AA975" i="48" s="1"/>
  <c r="AB975" i="48" s="1"/>
  <c r="X975" i="48" a="1"/>
  <c r="X975" i="48" s="1"/>
  <c r="K975" i="48"/>
  <c r="BI974" i="48"/>
  <c r="BH974" i="48" a="1"/>
  <c r="BH974" i="48" s="1"/>
  <c r="BF974" i="48" a="1"/>
  <c r="BF974" i="48" s="1"/>
  <c r="BE974" i="48"/>
  <c r="BD974" i="48" a="1"/>
  <c r="BD974" i="48" s="1"/>
  <c r="BC974" i="48"/>
  <c r="AW974" i="48"/>
  <c r="AV974" i="48" a="1"/>
  <c r="AV974" i="48" s="1"/>
  <c r="AT974" i="48"/>
  <c r="AS974" i="48" a="1"/>
  <c r="AS974" i="48" s="1"/>
  <c r="AQ974" i="48"/>
  <c r="AP974" i="48" a="1"/>
  <c r="AP974" i="48" s="1"/>
  <c r="AI974" i="48" a="1"/>
  <c r="AI974" i="48" s="1"/>
  <c r="AH974" i="48"/>
  <c r="AG974" i="48" a="1"/>
  <c r="AG974" i="48" s="1"/>
  <c r="AF974" i="48"/>
  <c r="AA974" i="48" a="1"/>
  <c r="AA974" i="48" s="1"/>
  <c r="AB974" i="48" s="1"/>
  <c r="X974" i="48" a="1"/>
  <c r="X974" i="48" s="1"/>
  <c r="K974" i="48"/>
  <c r="BI973" i="48"/>
  <c r="BH973" i="48" a="1"/>
  <c r="BH973" i="48" s="1"/>
  <c r="BF973" i="48" a="1"/>
  <c r="BF973" i="48" s="1"/>
  <c r="BE973" i="48"/>
  <c r="BD973" i="48" a="1"/>
  <c r="BD973" i="48" s="1"/>
  <c r="BC973" i="48"/>
  <c r="AW973" i="48"/>
  <c r="AV973" i="48" a="1"/>
  <c r="AV973" i="48" s="1"/>
  <c r="AT973" i="48"/>
  <c r="AS973" i="48" a="1"/>
  <c r="AS973" i="48" s="1"/>
  <c r="AQ973" i="48"/>
  <c r="AP973" i="48" a="1"/>
  <c r="AP973" i="48" s="1"/>
  <c r="AI973" i="48" a="1"/>
  <c r="AI973" i="48" s="1"/>
  <c r="AH973" i="48"/>
  <c r="AG973" i="48" a="1"/>
  <c r="AG973" i="48" s="1"/>
  <c r="AF973" i="48"/>
  <c r="AA973" i="48" a="1"/>
  <c r="AA973" i="48" s="1"/>
  <c r="X973" i="48" a="1"/>
  <c r="X973" i="48" s="1"/>
  <c r="Y973" i="48" s="1"/>
  <c r="K973" i="48"/>
  <c r="BI972" i="48"/>
  <c r="BH972" i="48" a="1"/>
  <c r="BH972" i="48" s="1"/>
  <c r="BF972" i="48" a="1"/>
  <c r="BF972" i="48" s="1"/>
  <c r="BE972" i="48"/>
  <c r="BD972" i="48" a="1"/>
  <c r="BD972" i="48" s="1"/>
  <c r="BC972" i="48"/>
  <c r="AW972" i="48"/>
  <c r="AV972" i="48" a="1"/>
  <c r="AV972" i="48" s="1"/>
  <c r="AT972" i="48"/>
  <c r="AS972" i="48" a="1"/>
  <c r="AS972" i="48" s="1"/>
  <c r="AQ972" i="48"/>
  <c r="AP972" i="48" a="1"/>
  <c r="AP972" i="48" s="1"/>
  <c r="AI972" i="48" a="1"/>
  <c r="AI972" i="48" s="1"/>
  <c r="AH972" i="48"/>
  <c r="AG972" i="48" a="1"/>
  <c r="AG972" i="48" s="1"/>
  <c r="AF972" i="48"/>
  <c r="AA972" i="48" a="1"/>
  <c r="AA972" i="48" s="1"/>
  <c r="AB972" i="48" s="1"/>
  <c r="X972" i="48" a="1"/>
  <c r="X972" i="48" s="1"/>
  <c r="K972" i="48"/>
  <c r="BI971" i="48"/>
  <c r="BH971" i="48" a="1"/>
  <c r="BH971" i="48" s="1"/>
  <c r="BF971" i="48" a="1"/>
  <c r="BF971" i="48" s="1"/>
  <c r="BE971" i="48"/>
  <c r="BD971" i="48" a="1"/>
  <c r="BD971" i="48" s="1"/>
  <c r="BC971" i="48"/>
  <c r="AW971" i="48"/>
  <c r="AV971" i="48" a="1"/>
  <c r="AV971" i="48" s="1"/>
  <c r="AT971" i="48"/>
  <c r="AS971" i="48" a="1"/>
  <c r="AS971" i="48" s="1"/>
  <c r="AQ971" i="48"/>
  <c r="AP971" i="48" a="1"/>
  <c r="AP971" i="48" s="1"/>
  <c r="AI971" i="48" a="1"/>
  <c r="AI971" i="48" s="1"/>
  <c r="AH971" i="48"/>
  <c r="AG971" i="48" a="1"/>
  <c r="AG971" i="48" s="1"/>
  <c r="AF971" i="48"/>
  <c r="AA971" i="48" a="1"/>
  <c r="AA971" i="48" s="1"/>
  <c r="AB971" i="48" s="1"/>
  <c r="X971" i="48" a="1"/>
  <c r="X971" i="48" s="1"/>
  <c r="K971" i="48"/>
  <c r="BI970" i="48"/>
  <c r="BH970" i="48" a="1"/>
  <c r="BH970" i="48" s="1"/>
  <c r="BF970" i="48" a="1"/>
  <c r="BF970" i="48" s="1"/>
  <c r="BE970" i="48"/>
  <c r="BD970" i="48" a="1"/>
  <c r="BD970" i="48" s="1"/>
  <c r="BC970" i="48"/>
  <c r="AW970" i="48"/>
  <c r="AV970" i="48" a="1"/>
  <c r="AV970" i="48" s="1"/>
  <c r="AT970" i="48"/>
  <c r="AS970" i="48" a="1"/>
  <c r="AS970" i="48" s="1"/>
  <c r="AQ970" i="48"/>
  <c r="AP970" i="48" a="1"/>
  <c r="AP970" i="48" s="1"/>
  <c r="AI970" i="48" a="1"/>
  <c r="AI970" i="48" s="1"/>
  <c r="AH970" i="48"/>
  <c r="AG970" i="48" a="1"/>
  <c r="AG970" i="48" s="1"/>
  <c r="AF970" i="48"/>
  <c r="AA970" i="48" a="1"/>
  <c r="AA970" i="48" s="1"/>
  <c r="AB970" i="48" s="1"/>
  <c r="X970" i="48" a="1"/>
  <c r="X970" i="48" s="1"/>
  <c r="K970" i="48"/>
  <c r="BI969" i="48"/>
  <c r="BH969" i="48" a="1"/>
  <c r="BH969" i="48" s="1"/>
  <c r="BF969" i="48" a="1"/>
  <c r="BF969" i="48" s="1"/>
  <c r="BE969" i="48"/>
  <c r="BD969" i="48" a="1"/>
  <c r="BD969" i="48" s="1"/>
  <c r="BC969" i="48"/>
  <c r="AW969" i="48"/>
  <c r="AV969" i="48" a="1"/>
  <c r="AV969" i="48" s="1"/>
  <c r="AT969" i="48"/>
  <c r="AS969" i="48" a="1"/>
  <c r="AS969" i="48" s="1"/>
  <c r="AQ969" i="48"/>
  <c r="AP969" i="48" a="1"/>
  <c r="AP969" i="48" s="1"/>
  <c r="AI969" i="48" a="1"/>
  <c r="AI969" i="48" s="1"/>
  <c r="AH969" i="48"/>
  <c r="AG969" i="48" a="1"/>
  <c r="AG969" i="48" s="1"/>
  <c r="AF969" i="48"/>
  <c r="AA969" i="48" a="1"/>
  <c r="AA969" i="48" s="1"/>
  <c r="X969" i="48" a="1"/>
  <c r="X969" i="48" s="1"/>
  <c r="Y969" i="48" s="1"/>
  <c r="K969" i="48"/>
  <c r="BI968" i="48"/>
  <c r="BH968" i="48" a="1"/>
  <c r="BH968" i="48" s="1"/>
  <c r="BF968" i="48" a="1"/>
  <c r="BF968" i="48" s="1"/>
  <c r="BE968" i="48"/>
  <c r="BD968" i="48" a="1"/>
  <c r="BD968" i="48" s="1"/>
  <c r="BC968" i="48"/>
  <c r="AW968" i="48"/>
  <c r="AV968" i="48" a="1"/>
  <c r="AV968" i="48" s="1"/>
  <c r="AT968" i="48"/>
  <c r="AS968" i="48" a="1"/>
  <c r="AS968" i="48" s="1"/>
  <c r="AQ968" i="48"/>
  <c r="AP968" i="48" a="1"/>
  <c r="AP968" i="48" s="1"/>
  <c r="AI968" i="48" a="1"/>
  <c r="AI968" i="48" s="1"/>
  <c r="AH968" i="48"/>
  <c r="AG968" i="48" a="1"/>
  <c r="AG968" i="48" s="1"/>
  <c r="AF968" i="48"/>
  <c r="AA968" i="48" a="1"/>
  <c r="AA968" i="48" s="1"/>
  <c r="AB968" i="48" s="1"/>
  <c r="X968" i="48" a="1"/>
  <c r="X968" i="48" s="1"/>
  <c r="K968" i="48"/>
  <c r="BI967" i="48"/>
  <c r="BH967" i="48" a="1"/>
  <c r="BH967" i="48" s="1"/>
  <c r="BF967" i="48" a="1"/>
  <c r="BF967" i="48" s="1"/>
  <c r="BE967" i="48"/>
  <c r="BD967" i="48" a="1"/>
  <c r="BD967" i="48" s="1"/>
  <c r="BC967" i="48"/>
  <c r="AW967" i="48"/>
  <c r="AV967" i="48" a="1"/>
  <c r="AV967" i="48" s="1"/>
  <c r="AT967" i="48"/>
  <c r="AS967" i="48" a="1"/>
  <c r="AS967" i="48" s="1"/>
  <c r="AQ967" i="48"/>
  <c r="AP967" i="48" a="1"/>
  <c r="AP967" i="48" s="1"/>
  <c r="AI967" i="48" a="1"/>
  <c r="AI967" i="48" s="1"/>
  <c r="AH967" i="48"/>
  <c r="AG967" i="48" a="1"/>
  <c r="AG967" i="48" s="1"/>
  <c r="AF967" i="48"/>
  <c r="AA967" i="48" a="1"/>
  <c r="AA967" i="48" s="1"/>
  <c r="AB967" i="48" s="1"/>
  <c r="X967" i="48" a="1"/>
  <c r="X967" i="48" s="1"/>
  <c r="K967" i="48"/>
  <c r="BI966" i="48"/>
  <c r="BH966" i="48" a="1"/>
  <c r="BH966" i="48" s="1"/>
  <c r="BF966" i="48" a="1"/>
  <c r="BF966" i="48" s="1"/>
  <c r="BE966" i="48"/>
  <c r="BD966" i="48" a="1"/>
  <c r="BD966" i="48" s="1"/>
  <c r="BC966" i="48"/>
  <c r="AW966" i="48"/>
  <c r="AV966" i="48" a="1"/>
  <c r="AV966" i="48" s="1"/>
  <c r="AT966" i="48"/>
  <c r="AS966" i="48" a="1"/>
  <c r="AS966" i="48" s="1"/>
  <c r="AQ966" i="48"/>
  <c r="AP966" i="48" a="1"/>
  <c r="AP966" i="48" s="1"/>
  <c r="AI966" i="48" a="1"/>
  <c r="AI966" i="48" s="1"/>
  <c r="AH966" i="48"/>
  <c r="AG966" i="48" a="1"/>
  <c r="AG966" i="48" s="1"/>
  <c r="AF966" i="48"/>
  <c r="AA966" i="48" a="1"/>
  <c r="AA966" i="48" s="1"/>
  <c r="AB966" i="48" s="1"/>
  <c r="X966" i="48" a="1"/>
  <c r="X966" i="48" s="1"/>
  <c r="K966" i="48"/>
  <c r="BI965" i="48"/>
  <c r="BH965" i="48" a="1"/>
  <c r="BH965" i="48" s="1"/>
  <c r="BF965" i="48" a="1"/>
  <c r="BF965" i="48" s="1"/>
  <c r="BE965" i="48"/>
  <c r="BD965" i="48" a="1"/>
  <c r="BD965" i="48" s="1"/>
  <c r="BC965" i="48"/>
  <c r="AW965" i="48"/>
  <c r="AV965" i="48" a="1"/>
  <c r="AV965" i="48" s="1"/>
  <c r="AT965" i="48"/>
  <c r="AS965" i="48" a="1"/>
  <c r="AS965" i="48" s="1"/>
  <c r="AQ965" i="48"/>
  <c r="AP965" i="48" a="1"/>
  <c r="AP965" i="48" s="1"/>
  <c r="AI965" i="48" a="1"/>
  <c r="AI965" i="48" s="1"/>
  <c r="AH965" i="48"/>
  <c r="AG965" i="48" a="1"/>
  <c r="AG965" i="48" s="1"/>
  <c r="AF965" i="48"/>
  <c r="AA965" i="48" a="1"/>
  <c r="AA965" i="48" s="1"/>
  <c r="X965" i="48" a="1"/>
  <c r="X965" i="48" s="1"/>
  <c r="Y965" i="48" s="1"/>
  <c r="K965" i="48"/>
  <c r="BI964" i="48"/>
  <c r="BH964" i="48" a="1"/>
  <c r="BH964" i="48" s="1"/>
  <c r="BF964" i="48" a="1"/>
  <c r="BF964" i="48" s="1"/>
  <c r="BE964" i="48"/>
  <c r="BD964" i="48" a="1"/>
  <c r="BD964" i="48" s="1"/>
  <c r="BC964" i="48"/>
  <c r="AW964" i="48"/>
  <c r="AV964" i="48" a="1"/>
  <c r="AV964" i="48" s="1"/>
  <c r="AT964" i="48"/>
  <c r="AS964" i="48" a="1"/>
  <c r="AS964" i="48" s="1"/>
  <c r="AQ964" i="48"/>
  <c r="AP964" i="48" a="1"/>
  <c r="AP964" i="48" s="1"/>
  <c r="AI964" i="48" a="1"/>
  <c r="AI964" i="48" s="1"/>
  <c r="AH964" i="48"/>
  <c r="AG964" i="48" a="1"/>
  <c r="AG964" i="48" s="1"/>
  <c r="AF964" i="48"/>
  <c r="AA964" i="48" a="1"/>
  <c r="AA964" i="48" s="1"/>
  <c r="AB964" i="48" s="1"/>
  <c r="X964" i="48" a="1"/>
  <c r="X964" i="48" s="1"/>
  <c r="K964" i="48"/>
  <c r="BI963" i="48"/>
  <c r="BH963" i="48" a="1"/>
  <c r="BH963" i="48" s="1"/>
  <c r="BF963" i="48" a="1"/>
  <c r="BF963" i="48" s="1"/>
  <c r="BE963" i="48"/>
  <c r="BD963" i="48" a="1"/>
  <c r="BD963" i="48" s="1"/>
  <c r="BC963" i="48"/>
  <c r="AW963" i="48"/>
  <c r="AV963" i="48" a="1"/>
  <c r="AV963" i="48" s="1"/>
  <c r="AT963" i="48"/>
  <c r="AS963" i="48" a="1"/>
  <c r="AS963" i="48" s="1"/>
  <c r="AQ963" i="48"/>
  <c r="AP963" i="48" a="1"/>
  <c r="AP963" i="48" s="1"/>
  <c r="AI963" i="48" a="1"/>
  <c r="AI963" i="48" s="1"/>
  <c r="AH963" i="48"/>
  <c r="AG963" i="48" a="1"/>
  <c r="AG963" i="48" s="1"/>
  <c r="AF963" i="48"/>
  <c r="AA963" i="48" a="1"/>
  <c r="AA963" i="48" s="1"/>
  <c r="X963" i="48" a="1"/>
  <c r="X963" i="48" s="1"/>
  <c r="Y963" i="48" s="1"/>
  <c r="K963" i="48"/>
  <c r="BI962" i="48"/>
  <c r="BH962" i="48" a="1"/>
  <c r="BH962" i="48" s="1"/>
  <c r="BF962" i="48" a="1"/>
  <c r="BF962" i="48" s="1"/>
  <c r="BE962" i="48"/>
  <c r="BD962" i="48" a="1"/>
  <c r="BD962" i="48" s="1"/>
  <c r="BC962" i="48"/>
  <c r="AW962" i="48"/>
  <c r="AV962" i="48" a="1"/>
  <c r="AV962" i="48" s="1"/>
  <c r="AT962" i="48"/>
  <c r="AS962" i="48" a="1"/>
  <c r="AS962" i="48" s="1"/>
  <c r="AQ962" i="48"/>
  <c r="AP962" i="48" a="1"/>
  <c r="AP962" i="48" s="1"/>
  <c r="AI962" i="48" a="1"/>
  <c r="AI962" i="48" s="1"/>
  <c r="AH962" i="48"/>
  <c r="AG962" i="48" a="1"/>
  <c r="AG962" i="48" s="1"/>
  <c r="AF962" i="48"/>
  <c r="AA962" i="48" a="1"/>
  <c r="AA962" i="48" s="1"/>
  <c r="AB962" i="48" s="1"/>
  <c r="X962" i="48" a="1"/>
  <c r="X962" i="48" s="1"/>
  <c r="K962" i="48"/>
  <c r="BI961" i="48"/>
  <c r="BH961" i="48" a="1"/>
  <c r="BH961" i="48" s="1"/>
  <c r="BF961" i="48" a="1"/>
  <c r="BF961" i="48" s="1"/>
  <c r="BE961" i="48"/>
  <c r="BD961" i="48" a="1"/>
  <c r="BD961" i="48" s="1"/>
  <c r="BC961" i="48"/>
  <c r="AW961" i="48"/>
  <c r="AV961" i="48" a="1"/>
  <c r="AV961" i="48" s="1"/>
  <c r="AT961" i="48"/>
  <c r="AS961" i="48" a="1"/>
  <c r="AS961" i="48" s="1"/>
  <c r="AQ961" i="48"/>
  <c r="AP961" i="48" a="1"/>
  <c r="AP961" i="48" s="1"/>
  <c r="AI961" i="48" a="1"/>
  <c r="AI961" i="48" s="1"/>
  <c r="AH961" i="48"/>
  <c r="AG961" i="48" a="1"/>
  <c r="AG961" i="48" s="1"/>
  <c r="AF961" i="48"/>
  <c r="AA961" i="48" a="1"/>
  <c r="AA961" i="48" s="1"/>
  <c r="X961" i="48" a="1"/>
  <c r="X961" i="48" s="1"/>
  <c r="Y961" i="48" s="1"/>
  <c r="K961" i="48"/>
  <c r="BH960" i="48" a="1"/>
  <c r="BH960" i="48" s="1"/>
  <c r="BF960" i="48" a="1"/>
  <c r="BF960" i="48" s="1"/>
  <c r="BE960" i="48"/>
  <c r="BD960" i="48" a="1"/>
  <c r="BD960" i="48" s="1"/>
  <c r="BC960" i="48"/>
  <c r="AV960" i="48" a="1"/>
  <c r="AV960" i="48" s="1"/>
  <c r="AW960" i="48" s="1"/>
  <c r="AS960" i="48" a="1"/>
  <c r="AS960" i="48" s="1"/>
  <c r="AT960" i="48" s="1"/>
  <c r="AP960" i="48" a="1"/>
  <c r="AP960" i="48" s="1"/>
  <c r="AQ960" i="48" s="1"/>
  <c r="AI960" i="48" a="1"/>
  <c r="AI960" i="48" s="1"/>
  <c r="AH960" i="48"/>
  <c r="AG960" i="48" a="1"/>
  <c r="AG960" i="48" s="1"/>
  <c r="AF960" i="48"/>
  <c r="AA960" i="48" a="1"/>
  <c r="AA960" i="48" s="1"/>
  <c r="AB960" i="48" s="1"/>
  <c r="X960" i="48" a="1"/>
  <c r="X960" i="48" s="1"/>
  <c r="K960" i="48"/>
  <c r="BI959" i="48"/>
  <c r="BH959" i="48" a="1"/>
  <c r="BH959" i="48" s="1"/>
  <c r="BF959" i="48" a="1"/>
  <c r="BF959" i="48" s="1"/>
  <c r="BE959" i="48"/>
  <c r="BD959" i="48" a="1"/>
  <c r="BD959" i="48" s="1"/>
  <c r="BC959" i="48"/>
  <c r="AW959" i="48"/>
  <c r="AV959" i="48" a="1"/>
  <c r="AV959" i="48" s="1"/>
  <c r="AT959" i="48"/>
  <c r="AS959" i="48" a="1"/>
  <c r="AS959" i="48" s="1"/>
  <c r="AQ959" i="48"/>
  <c r="AP959" i="48" a="1"/>
  <c r="AP959" i="48" s="1"/>
  <c r="AI959" i="48" a="1"/>
  <c r="AI959" i="48" s="1"/>
  <c r="AH959" i="48"/>
  <c r="AG959" i="48" a="1"/>
  <c r="AG959" i="48" s="1"/>
  <c r="AF959" i="48"/>
  <c r="AA959" i="48" a="1"/>
  <c r="AA959" i="48" s="1"/>
  <c r="AB959" i="48" s="1"/>
  <c r="X959" i="48" a="1"/>
  <c r="X959" i="48" s="1"/>
  <c r="K959" i="48"/>
  <c r="BH958" i="48" a="1"/>
  <c r="BH958" i="48" s="1"/>
  <c r="BF958" i="48" a="1"/>
  <c r="BF958" i="48" s="1"/>
  <c r="BE958" i="48"/>
  <c r="BD958" i="48" a="1"/>
  <c r="BD958" i="48" s="1"/>
  <c r="BC958" i="48"/>
  <c r="AV958" i="48" a="1"/>
  <c r="AV958" i="48" s="1"/>
  <c r="AS958" i="48" a="1"/>
  <c r="AS958" i="48" s="1"/>
  <c r="AP958" i="48" a="1"/>
  <c r="AP958" i="48" s="1"/>
  <c r="AI958" i="48" a="1"/>
  <c r="AI958" i="48" s="1"/>
  <c r="AH958" i="48"/>
  <c r="AG958" i="48" a="1"/>
  <c r="AG958" i="48" s="1"/>
  <c r="AF958" i="48"/>
  <c r="AA958" i="48" a="1"/>
  <c r="AA958" i="48" s="1"/>
  <c r="AB958" i="48" s="1"/>
  <c r="X958" i="48" a="1"/>
  <c r="X958" i="48" s="1"/>
  <c r="K958" i="48"/>
  <c r="BH957" i="48" a="1"/>
  <c r="BH957" i="48" s="1"/>
  <c r="BF957" i="48" a="1"/>
  <c r="BF957" i="48" s="1"/>
  <c r="BE957" i="48"/>
  <c r="BD957" i="48" a="1"/>
  <c r="BD957" i="48" s="1"/>
  <c r="BC957" i="48"/>
  <c r="AV957" i="48" a="1"/>
  <c r="AV957" i="48" s="1"/>
  <c r="AS957" i="48" a="1"/>
  <c r="AS957" i="48" s="1"/>
  <c r="AP957" i="48" a="1"/>
  <c r="AP957" i="48" s="1"/>
  <c r="AI957" i="48" a="1"/>
  <c r="AI957" i="48" s="1"/>
  <c r="AH957" i="48"/>
  <c r="AG957" i="48" a="1"/>
  <c r="AG957" i="48" s="1"/>
  <c r="AF957" i="48"/>
  <c r="AA957" i="48" a="1"/>
  <c r="AA957" i="48" s="1"/>
  <c r="AB957" i="48" s="1"/>
  <c r="X957" i="48" a="1"/>
  <c r="X957" i="48" s="1"/>
  <c r="Y957" i="48" s="1"/>
  <c r="K957" i="48"/>
  <c r="BH956" i="48" a="1"/>
  <c r="BH956" i="48" s="1"/>
  <c r="BF956" i="48" a="1"/>
  <c r="BF956" i="48" s="1"/>
  <c r="BE956" i="48"/>
  <c r="BD956" i="48" a="1"/>
  <c r="BD956" i="48" s="1"/>
  <c r="BC956" i="48"/>
  <c r="AV956" i="48" a="1"/>
  <c r="AV956" i="48" s="1"/>
  <c r="AS956" i="48" a="1"/>
  <c r="AS956" i="48" s="1"/>
  <c r="AP956" i="48" a="1"/>
  <c r="AP956" i="48" s="1"/>
  <c r="AI956" i="48" a="1"/>
  <c r="AI956" i="48" s="1"/>
  <c r="AH956" i="48"/>
  <c r="AG956" i="48" a="1"/>
  <c r="AG956" i="48" s="1"/>
  <c r="AF956" i="48"/>
  <c r="AA956" i="48" a="1"/>
  <c r="AA956" i="48" s="1"/>
  <c r="AB956" i="48" s="1"/>
  <c r="X956" i="48" a="1"/>
  <c r="X956" i="48" s="1"/>
  <c r="K956" i="48"/>
  <c r="BH955" i="48" a="1"/>
  <c r="BH955" i="48" s="1"/>
  <c r="BF955" i="48" a="1"/>
  <c r="BF955" i="48" s="1"/>
  <c r="BE955" i="48"/>
  <c r="BD955" i="48" a="1"/>
  <c r="BD955" i="48" s="1"/>
  <c r="BC955" i="48"/>
  <c r="AV955" i="48" a="1"/>
  <c r="AV955" i="48" s="1"/>
  <c r="AS955" i="48" a="1"/>
  <c r="AS955" i="48" s="1"/>
  <c r="AP955" i="48" a="1"/>
  <c r="AP955" i="48" s="1"/>
  <c r="AI955" i="48" a="1"/>
  <c r="AI955" i="48" s="1"/>
  <c r="AH955" i="48"/>
  <c r="AG955" i="48" a="1"/>
  <c r="AG955" i="48" s="1"/>
  <c r="AF955" i="48"/>
  <c r="AA955" i="48" a="1"/>
  <c r="AA955" i="48" s="1"/>
  <c r="AB955" i="48" s="1"/>
  <c r="X955" i="48" a="1"/>
  <c r="X955" i="48" s="1"/>
  <c r="K955" i="48"/>
  <c r="BH954" i="48" a="1"/>
  <c r="BH954" i="48" s="1"/>
  <c r="BF954" i="48" a="1"/>
  <c r="BF954" i="48" s="1"/>
  <c r="BE954" i="48"/>
  <c r="BD954" i="48" a="1"/>
  <c r="BD954" i="48" s="1"/>
  <c r="BC954" i="48"/>
  <c r="AV954" i="48" a="1"/>
  <c r="AV954" i="48" s="1"/>
  <c r="AS954" i="48" a="1"/>
  <c r="AS954" i="48" s="1"/>
  <c r="AP954" i="48" a="1"/>
  <c r="AP954" i="48" s="1"/>
  <c r="AI954" i="48" a="1"/>
  <c r="AI954" i="48" s="1"/>
  <c r="AH954" i="48"/>
  <c r="AG954" i="48" a="1"/>
  <c r="AG954" i="48" s="1"/>
  <c r="AF954" i="48"/>
  <c r="AA954" i="48" a="1"/>
  <c r="AA954" i="48" s="1"/>
  <c r="AB954" i="48" s="1"/>
  <c r="X954" i="48" a="1"/>
  <c r="X954" i="48" s="1"/>
  <c r="K954" i="48"/>
  <c r="BH953" i="48" a="1"/>
  <c r="BH953" i="48" s="1"/>
  <c r="BF953" i="48" a="1"/>
  <c r="BF953" i="48" s="1"/>
  <c r="BE953" i="48"/>
  <c r="BD953" i="48" a="1"/>
  <c r="BD953" i="48" s="1"/>
  <c r="BC953" i="48"/>
  <c r="AV953" i="48" a="1"/>
  <c r="AV953" i="48" s="1"/>
  <c r="AS953" i="48" a="1"/>
  <c r="AS953" i="48" s="1"/>
  <c r="AP953" i="48" a="1"/>
  <c r="AP953" i="48" s="1"/>
  <c r="AI953" i="48" a="1"/>
  <c r="AI953" i="48" s="1"/>
  <c r="AH953" i="48"/>
  <c r="AG953" i="48" a="1"/>
  <c r="AG953" i="48" s="1"/>
  <c r="AF953" i="48"/>
  <c r="AA953" i="48" a="1"/>
  <c r="AA953" i="48" s="1"/>
  <c r="AB953" i="48" s="1"/>
  <c r="X953" i="48" a="1"/>
  <c r="X953" i="48" s="1"/>
  <c r="Y953" i="48" s="1"/>
  <c r="K953" i="48"/>
  <c r="BH952" i="48" a="1"/>
  <c r="BH952" i="48" s="1"/>
  <c r="BF952" i="48" a="1"/>
  <c r="BF952" i="48" s="1"/>
  <c r="BE952" i="48"/>
  <c r="BD952" i="48" a="1"/>
  <c r="BD952" i="48" s="1"/>
  <c r="BC952" i="48"/>
  <c r="AV952" i="48" a="1"/>
  <c r="AV952" i="48" s="1"/>
  <c r="AS952" i="48" a="1"/>
  <c r="AS952" i="48" s="1"/>
  <c r="AP952" i="48" a="1"/>
  <c r="AP952" i="48" s="1"/>
  <c r="AI952" i="48" a="1"/>
  <c r="AI952" i="48" s="1"/>
  <c r="AH952" i="48"/>
  <c r="AG952" i="48" a="1"/>
  <c r="AG952" i="48" s="1"/>
  <c r="AF952" i="48"/>
  <c r="AA952" i="48" a="1"/>
  <c r="AA952" i="48" s="1"/>
  <c r="X952" i="48" a="1"/>
  <c r="X952" i="48" s="1"/>
  <c r="Y952" i="48" s="1"/>
  <c r="K952" i="48"/>
  <c r="BH951" i="48" a="1"/>
  <c r="BH951" i="48" s="1"/>
  <c r="BI951" i="48" s="1"/>
  <c r="BF951" i="48" a="1"/>
  <c r="BF951" i="48" s="1"/>
  <c r="BE951" i="48"/>
  <c r="BD951" i="48" a="1"/>
  <c r="BD951" i="48" s="1"/>
  <c r="BC951" i="48"/>
  <c r="AV951" i="48" a="1"/>
  <c r="AV951" i="48" s="1"/>
  <c r="AW951" i="48" s="1"/>
  <c r="AS951" i="48" a="1"/>
  <c r="AS951" i="48" s="1"/>
  <c r="AP951" i="48" a="1"/>
  <c r="AP951" i="48" s="1"/>
  <c r="AQ951" i="48" s="1"/>
  <c r="AI951" i="48" a="1"/>
  <c r="AI951" i="48" s="1"/>
  <c r="AH951" i="48"/>
  <c r="AG951" i="48" a="1"/>
  <c r="AG951" i="48" s="1"/>
  <c r="AF951" i="48"/>
  <c r="AA951" i="48" a="1"/>
  <c r="AA951" i="48" s="1"/>
  <c r="AB951" i="48" s="1"/>
  <c r="X951" i="48" a="1"/>
  <c r="X951" i="48" s="1"/>
  <c r="K951" i="48"/>
  <c r="BH950" i="48" a="1"/>
  <c r="BH950" i="48" s="1"/>
  <c r="BI950" i="48" s="1"/>
  <c r="BF950" i="48" a="1"/>
  <c r="BF950" i="48" s="1"/>
  <c r="BE950" i="48"/>
  <c r="BD950" i="48" a="1"/>
  <c r="BD950" i="48" s="1"/>
  <c r="BC950" i="48"/>
  <c r="AV950" i="48" a="1"/>
  <c r="AV950" i="48" s="1"/>
  <c r="AW950" i="48" s="1"/>
  <c r="AS950" i="48" a="1"/>
  <c r="AS950" i="48" s="1"/>
  <c r="AP950" i="48" a="1"/>
  <c r="AP950" i="48" s="1"/>
  <c r="AQ950" i="48" s="1"/>
  <c r="AI950" i="48" a="1"/>
  <c r="AI950" i="48" s="1"/>
  <c r="AH950" i="48"/>
  <c r="AG950" i="48" a="1"/>
  <c r="AG950" i="48" s="1"/>
  <c r="AF950" i="48"/>
  <c r="AA950" i="48" a="1"/>
  <c r="AA950" i="48" s="1"/>
  <c r="AB950" i="48" s="1"/>
  <c r="X950" i="48" a="1"/>
  <c r="X950" i="48" s="1"/>
  <c r="Y950" i="48" s="1"/>
  <c r="K950" i="48"/>
  <c r="BH949" i="48" a="1"/>
  <c r="BH949" i="48" s="1"/>
  <c r="BI949" i="48" s="1"/>
  <c r="BF949" i="48" a="1"/>
  <c r="BF949" i="48" s="1"/>
  <c r="BE949" i="48"/>
  <c r="BD949" i="48" a="1"/>
  <c r="BD949" i="48" s="1"/>
  <c r="BC949" i="48"/>
  <c r="AV949" i="48" a="1"/>
  <c r="AV949" i="48" s="1"/>
  <c r="AW949" i="48" s="1"/>
  <c r="AS949" i="48" a="1"/>
  <c r="AS949" i="48" s="1"/>
  <c r="AP949" i="48" a="1"/>
  <c r="AP949" i="48" s="1"/>
  <c r="AQ949" i="48" s="1"/>
  <c r="AI949" i="48" a="1"/>
  <c r="AI949" i="48" s="1"/>
  <c r="AH949" i="48"/>
  <c r="AG949" i="48" a="1"/>
  <c r="AG949" i="48" s="1"/>
  <c r="AF949" i="48"/>
  <c r="AA949" i="48" a="1"/>
  <c r="AA949" i="48" s="1"/>
  <c r="AB949" i="48" s="1"/>
  <c r="X949" i="48" a="1"/>
  <c r="X949" i="48" s="1"/>
  <c r="K949" i="48"/>
  <c r="BH948" i="48" a="1"/>
  <c r="BH948" i="48" s="1"/>
  <c r="BI948" i="48" s="1"/>
  <c r="BF948" i="48" a="1"/>
  <c r="BF948" i="48" s="1"/>
  <c r="BE948" i="48"/>
  <c r="BD948" i="48" a="1"/>
  <c r="BD948" i="48" s="1"/>
  <c r="BC948" i="48"/>
  <c r="AV948" i="48" a="1"/>
  <c r="AV948" i="48" s="1"/>
  <c r="AW948" i="48" s="1"/>
  <c r="AS948" i="48" a="1"/>
  <c r="AS948" i="48" s="1"/>
  <c r="AP948" i="48" a="1"/>
  <c r="AP948" i="48" s="1"/>
  <c r="AQ948" i="48" s="1"/>
  <c r="AI948" i="48" a="1"/>
  <c r="AI948" i="48" s="1"/>
  <c r="AH948" i="48"/>
  <c r="AG948" i="48" a="1"/>
  <c r="AG948" i="48" s="1"/>
  <c r="AF948" i="48"/>
  <c r="AA948" i="48" a="1"/>
  <c r="AA948" i="48" s="1"/>
  <c r="X948" i="48" a="1"/>
  <c r="X948" i="48" s="1"/>
  <c r="Y948" i="48" s="1"/>
  <c r="K948" i="48"/>
  <c r="BH947" i="48" a="1"/>
  <c r="BH947" i="48" s="1"/>
  <c r="BI947" i="48" s="1"/>
  <c r="BF947" i="48" a="1"/>
  <c r="BF947" i="48" s="1"/>
  <c r="BE947" i="48"/>
  <c r="BD947" i="48" a="1"/>
  <c r="BD947" i="48" s="1"/>
  <c r="BC947" i="48"/>
  <c r="AV947" i="48" a="1"/>
  <c r="AV947" i="48" s="1"/>
  <c r="AW947" i="48" s="1"/>
  <c r="AS947" i="48" a="1"/>
  <c r="AS947" i="48" s="1"/>
  <c r="AP947" i="48" a="1"/>
  <c r="AP947" i="48" s="1"/>
  <c r="AQ947" i="48" s="1"/>
  <c r="AI947" i="48" a="1"/>
  <c r="AI947" i="48" s="1"/>
  <c r="AH947" i="48"/>
  <c r="AG947" i="48" a="1"/>
  <c r="AG947" i="48" s="1"/>
  <c r="AF947" i="48"/>
  <c r="AA947" i="48" a="1"/>
  <c r="AA947" i="48" s="1"/>
  <c r="AB947" i="48" s="1"/>
  <c r="X947" i="48" a="1"/>
  <c r="X947" i="48" s="1"/>
  <c r="K947" i="48"/>
  <c r="BH946" i="48" a="1"/>
  <c r="BH946" i="48" s="1"/>
  <c r="BI946" i="48" s="1"/>
  <c r="BF946" i="48" a="1"/>
  <c r="BF946" i="48" s="1"/>
  <c r="BE946" i="48"/>
  <c r="BD946" i="48" a="1"/>
  <c r="BD946" i="48" s="1"/>
  <c r="BC946" i="48"/>
  <c r="AV946" i="48" a="1"/>
  <c r="AV946" i="48" s="1"/>
  <c r="AW946" i="48" s="1"/>
  <c r="AS946" i="48" a="1"/>
  <c r="AS946" i="48" s="1"/>
  <c r="AP946" i="48" a="1"/>
  <c r="AP946" i="48" s="1"/>
  <c r="AQ946" i="48" s="1"/>
  <c r="AI946" i="48" a="1"/>
  <c r="AI946" i="48" s="1"/>
  <c r="AH946" i="48"/>
  <c r="AG946" i="48" a="1"/>
  <c r="AG946" i="48" s="1"/>
  <c r="AF946" i="48"/>
  <c r="AA946" i="48" a="1"/>
  <c r="AA946" i="48" s="1"/>
  <c r="AB946" i="48" s="1"/>
  <c r="X946" i="48" a="1"/>
  <c r="X946" i="48" s="1"/>
  <c r="K946" i="48"/>
  <c r="BH945" i="48" a="1"/>
  <c r="BH945" i="48" s="1"/>
  <c r="BI945" i="48" s="1"/>
  <c r="BF945" i="48" a="1"/>
  <c r="BF945" i="48" s="1"/>
  <c r="BE945" i="48"/>
  <c r="BD945" i="48" a="1"/>
  <c r="BD945" i="48" s="1"/>
  <c r="BC945" i="48"/>
  <c r="AV945" i="48" a="1"/>
  <c r="AV945" i="48" s="1"/>
  <c r="AW945" i="48" s="1"/>
  <c r="AS945" i="48" a="1"/>
  <c r="AS945" i="48" s="1"/>
  <c r="AP945" i="48" a="1"/>
  <c r="AP945" i="48" s="1"/>
  <c r="AQ945" i="48" s="1"/>
  <c r="AI945" i="48" a="1"/>
  <c r="AI945" i="48" s="1"/>
  <c r="AH945" i="48"/>
  <c r="AG945" i="48" a="1"/>
  <c r="AG945" i="48" s="1"/>
  <c r="AF945" i="48"/>
  <c r="AA945" i="48" a="1"/>
  <c r="AA945" i="48" s="1"/>
  <c r="AB945" i="48" s="1"/>
  <c r="X945" i="48" a="1"/>
  <c r="X945" i="48" s="1"/>
  <c r="K945" i="48"/>
  <c r="BI944" i="48"/>
  <c r="BH944" i="48" a="1"/>
  <c r="BH944" i="48" s="1"/>
  <c r="BF944" i="48" a="1"/>
  <c r="BF944" i="48" s="1"/>
  <c r="BE944" i="48"/>
  <c r="BD944" i="48" a="1"/>
  <c r="BD944" i="48" s="1"/>
  <c r="BC944" i="48"/>
  <c r="AW944" i="48"/>
  <c r="AV944" i="48" a="1"/>
  <c r="AV944" i="48" s="1"/>
  <c r="AT944" i="48"/>
  <c r="AS944" i="48" a="1"/>
  <c r="AS944" i="48" s="1"/>
  <c r="AQ944" i="48"/>
  <c r="AP944" i="48" a="1"/>
  <c r="AP944" i="48" s="1"/>
  <c r="AI944" i="48" a="1"/>
  <c r="AI944" i="48" s="1"/>
  <c r="AH944" i="48"/>
  <c r="AG944" i="48" a="1"/>
  <c r="AG944" i="48" s="1"/>
  <c r="AF944" i="48"/>
  <c r="AA944" i="48" a="1"/>
  <c r="AA944" i="48" s="1"/>
  <c r="AB944" i="48" s="1"/>
  <c r="X944" i="48" a="1"/>
  <c r="X944" i="48" s="1"/>
  <c r="K944" i="48"/>
  <c r="BI1411" i="48"/>
  <c r="BH1411" i="48" a="1"/>
  <c r="BH1411" i="48" s="1"/>
  <c r="BF1411" i="48" a="1"/>
  <c r="BF1411" i="48" s="1"/>
  <c r="BE1411" i="48"/>
  <c r="BD1411" i="48" a="1"/>
  <c r="BD1411" i="48" s="1"/>
  <c r="BC1411" i="48"/>
  <c r="AW1411" i="48"/>
  <c r="AV1411" i="48" a="1"/>
  <c r="AV1411" i="48" s="1"/>
  <c r="AT1411" i="48"/>
  <c r="AS1411" i="48" a="1"/>
  <c r="AS1411" i="48" s="1"/>
  <c r="AQ1411" i="48"/>
  <c r="AP1411" i="48" a="1"/>
  <c r="AP1411" i="48" s="1"/>
  <c r="AI1411" i="48" a="1"/>
  <c r="AI1411" i="48" s="1"/>
  <c r="AH1411" i="48"/>
  <c r="AG1411" i="48" a="1"/>
  <c r="AG1411" i="48" s="1"/>
  <c r="AF1411" i="48"/>
  <c r="AA1411" i="48" a="1"/>
  <c r="AA1411" i="48" s="1"/>
  <c r="AB1411" i="48" s="1"/>
  <c r="X1411" i="48" a="1"/>
  <c r="X1411" i="48" s="1"/>
  <c r="K1411" i="48"/>
  <c r="BI1410" i="48"/>
  <c r="BH1410" i="48" a="1"/>
  <c r="BH1410" i="48" s="1"/>
  <c r="BF1410" i="48" a="1"/>
  <c r="BF1410" i="48" s="1"/>
  <c r="BE1410" i="48"/>
  <c r="BD1410" i="48" a="1"/>
  <c r="BD1410" i="48" s="1"/>
  <c r="BC1410" i="48"/>
  <c r="AW1410" i="48"/>
  <c r="AV1410" i="48" a="1"/>
  <c r="AV1410" i="48" s="1"/>
  <c r="AT1410" i="48"/>
  <c r="AS1410" i="48" a="1"/>
  <c r="AS1410" i="48" s="1"/>
  <c r="AQ1410" i="48"/>
  <c r="AP1410" i="48" a="1"/>
  <c r="AP1410" i="48" s="1"/>
  <c r="AI1410" i="48" a="1"/>
  <c r="AI1410" i="48" s="1"/>
  <c r="AH1410" i="48"/>
  <c r="AG1410" i="48" a="1"/>
  <c r="AG1410" i="48" s="1"/>
  <c r="AF1410" i="48"/>
  <c r="AA1410" i="48" a="1"/>
  <c r="AA1410" i="48" s="1"/>
  <c r="AB1410" i="48" s="1"/>
  <c r="X1410" i="48" a="1"/>
  <c r="X1410" i="48" s="1"/>
  <c r="K1410" i="48"/>
  <c r="BI941" i="48"/>
  <c r="BH941" i="48" a="1"/>
  <c r="BH941" i="48" s="1"/>
  <c r="BE941" i="48"/>
  <c r="BC941" i="48"/>
  <c r="AV941" i="48" a="1"/>
  <c r="AV941" i="48" s="1"/>
  <c r="AW941" i="48" s="1"/>
  <c r="AS941" i="48" a="1"/>
  <c r="AS941" i="48" s="1"/>
  <c r="AT941" i="48" s="1"/>
  <c r="AQ941" i="48"/>
  <c r="AP941" i="48" a="1"/>
  <c r="AP941" i="48" s="1"/>
  <c r="AH941" i="48"/>
  <c r="AF941" i="48"/>
  <c r="AA941" i="48" a="1"/>
  <c r="AA941" i="48" s="1"/>
  <c r="X941" i="48" a="1"/>
  <c r="X941" i="48" s="1"/>
  <c r="Y941" i="48" s="1"/>
  <c r="K941" i="48"/>
  <c r="BI940" i="48"/>
  <c r="BH940" i="48" a="1"/>
  <c r="BH940" i="48" s="1"/>
  <c r="BF940" i="48" a="1"/>
  <c r="BF940" i="48" s="1"/>
  <c r="BE940" i="48"/>
  <c r="BD940" i="48" a="1"/>
  <c r="BD940" i="48" s="1"/>
  <c r="BC940" i="48"/>
  <c r="AW940" i="48"/>
  <c r="AV940" i="48" a="1"/>
  <c r="AV940" i="48" s="1"/>
  <c r="AT940" i="48"/>
  <c r="AS940" i="48" a="1"/>
  <c r="AS940" i="48" s="1"/>
  <c r="AQ940" i="48"/>
  <c r="AP940" i="48" a="1"/>
  <c r="AP940" i="48" s="1"/>
  <c r="AI940" i="48" a="1"/>
  <c r="AI940" i="48" s="1"/>
  <c r="AH940" i="48"/>
  <c r="AG940" i="48" a="1"/>
  <c r="AG940" i="48" s="1"/>
  <c r="AF940" i="48"/>
  <c r="AA940" i="48" a="1"/>
  <c r="AA940" i="48" s="1"/>
  <c r="AB940" i="48" s="1"/>
  <c r="X940" i="48" a="1"/>
  <c r="X940" i="48" s="1"/>
  <c r="K940" i="48"/>
  <c r="BI939" i="48"/>
  <c r="BH939" i="48" a="1"/>
  <c r="BH939" i="48" s="1"/>
  <c r="BE939" i="48"/>
  <c r="BC939" i="48"/>
  <c r="AV939" i="48" a="1"/>
  <c r="AV939" i="48" s="1"/>
  <c r="AW939" i="48" s="1"/>
  <c r="AS939" i="48" a="1"/>
  <c r="AS939" i="48" s="1"/>
  <c r="AT939" i="48" s="1"/>
  <c r="AQ939" i="48"/>
  <c r="AP939" i="48" a="1"/>
  <c r="AP939" i="48" s="1"/>
  <c r="AH939" i="48"/>
  <c r="AF939" i="48"/>
  <c r="AA939" i="48" a="1"/>
  <c r="AA939" i="48" s="1"/>
  <c r="AB939" i="48" s="1"/>
  <c r="X939" i="48" a="1"/>
  <c r="X939" i="48" s="1"/>
  <c r="K939" i="48"/>
  <c r="BI938" i="48"/>
  <c r="BH938" i="48" a="1"/>
  <c r="BH938" i="48" s="1"/>
  <c r="BF938" i="48" a="1"/>
  <c r="BF938" i="48" s="1"/>
  <c r="BE938" i="48"/>
  <c r="BD938" i="48" a="1"/>
  <c r="BD938" i="48" s="1"/>
  <c r="BC938" i="48"/>
  <c r="AW938" i="48"/>
  <c r="AV938" i="48" a="1"/>
  <c r="AV938" i="48" s="1"/>
  <c r="AT938" i="48"/>
  <c r="AS938" i="48" a="1"/>
  <c r="AS938" i="48" s="1"/>
  <c r="AQ938" i="48"/>
  <c r="AP938" i="48" a="1"/>
  <c r="AP938" i="48" s="1"/>
  <c r="AI938" i="48" a="1"/>
  <c r="AI938" i="48" s="1"/>
  <c r="AH938" i="48"/>
  <c r="AG938" i="48" a="1"/>
  <c r="AG938" i="48" s="1"/>
  <c r="AF938" i="48"/>
  <c r="AA938" i="48" a="1"/>
  <c r="AA938" i="48" s="1"/>
  <c r="AB938" i="48" s="1"/>
  <c r="X938" i="48" a="1"/>
  <c r="X938" i="48" s="1"/>
  <c r="K938" i="48"/>
  <c r="BI937" i="48"/>
  <c r="BH937" i="48" a="1"/>
  <c r="BH937" i="48" s="1"/>
  <c r="BF937" i="48" a="1"/>
  <c r="BF937" i="48" s="1"/>
  <c r="BE937" i="48"/>
  <c r="BD937" i="48" a="1"/>
  <c r="BD937" i="48" s="1"/>
  <c r="BC937" i="48"/>
  <c r="AW937" i="48"/>
  <c r="AV937" i="48" a="1"/>
  <c r="AV937" i="48" s="1"/>
  <c r="AT937" i="48"/>
  <c r="AS937" i="48" a="1"/>
  <c r="AS937" i="48" s="1"/>
  <c r="AQ937" i="48"/>
  <c r="AP937" i="48" a="1"/>
  <c r="AP937" i="48" s="1"/>
  <c r="AI937" i="48" a="1"/>
  <c r="AI937" i="48" s="1"/>
  <c r="AH937" i="48"/>
  <c r="AG937" i="48" a="1"/>
  <c r="AG937" i="48" s="1"/>
  <c r="AF937" i="48"/>
  <c r="AA937" i="48" a="1"/>
  <c r="AA937" i="48" s="1"/>
  <c r="AB937" i="48" s="1"/>
  <c r="X937" i="48" a="1"/>
  <c r="X937" i="48" s="1"/>
  <c r="K937" i="48"/>
  <c r="BI936" i="48"/>
  <c r="BH936" i="48" a="1"/>
  <c r="BH936" i="48" s="1"/>
  <c r="BF936" i="48" a="1"/>
  <c r="BF936" i="48" s="1"/>
  <c r="BE936" i="48"/>
  <c r="BD936" i="48" a="1"/>
  <c r="BD936" i="48" s="1"/>
  <c r="BC936" i="48"/>
  <c r="AW936" i="48"/>
  <c r="AV936" i="48" a="1"/>
  <c r="AV936" i="48" s="1"/>
  <c r="AT936" i="48"/>
  <c r="AS936" i="48" a="1"/>
  <c r="AS936" i="48" s="1"/>
  <c r="AQ936" i="48"/>
  <c r="AP936" i="48" a="1"/>
  <c r="AP936" i="48" s="1"/>
  <c r="AI936" i="48" a="1"/>
  <c r="AI936" i="48" s="1"/>
  <c r="AH936" i="48"/>
  <c r="AG936" i="48" a="1"/>
  <c r="AG936" i="48" s="1"/>
  <c r="AF936" i="48"/>
  <c r="AA936" i="48" a="1"/>
  <c r="AA936" i="48" s="1"/>
  <c r="AB936" i="48" s="1"/>
  <c r="X936" i="48" a="1"/>
  <c r="X936" i="48" s="1"/>
  <c r="K936" i="48"/>
  <c r="BI935" i="48"/>
  <c r="BH935" i="48" a="1"/>
  <c r="BH935" i="48" s="1"/>
  <c r="BF935" i="48" a="1"/>
  <c r="BF935" i="48" s="1"/>
  <c r="BE935" i="48"/>
  <c r="BD935" i="48" a="1"/>
  <c r="BD935" i="48" s="1"/>
  <c r="BC935" i="48"/>
  <c r="AW935" i="48"/>
  <c r="AV935" i="48" a="1"/>
  <c r="AV935" i="48" s="1"/>
  <c r="AT935" i="48"/>
  <c r="AS935" i="48" a="1"/>
  <c r="AS935" i="48" s="1"/>
  <c r="AQ935" i="48"/>
  <c r="AP935" i="48" a="1"/>
  <c r="AP935" i="48" s="1"/>
  <c r="AI935" i="48" a="1"/>
  <c r="AI935" i="48" s="1"/>
  <c r="AH935" i="48"/>
  <c r="AG935" i="48" a="1"/>
  <c r="AG935" i="48" s="1"/>
  <c r="AF935" i="48"/>
  <c r="AA935" i="48" a="1"/>
  <c r="AA935" i="48" s="1"/>
  <c r="AB935" i="48" s="1"/>
  <c r="X935" i="48" a="1"/>
  <c r="X935" i="48" s="1"/>
  <c r="K935" i="48"/>
  <c r="BI934" i="48"/>
  <c r="BH934" i="48" a="1"/>
  <c r="BH934" i="48" s="1"/>
  <c r="BE934" i="48"/>
  <c r="BC934" i="48"/>
  <c r="AW934" i="48"/>
  <c r="AV934" i="48" a="1"/>
  <c r="AV934" i="48" s="1"/>
  <c r="AT934" i="48"/>
  <c r="AS934" i="48" a="1"/>
  <c r="AS934" i="48" s="1"/>
  <c r="AQ934" i="48"/>
  <c r="AP934" i="48" a="1"/>
  <c r="AP934" i="48" s="1"/>
  <c r="AH934" i="48"/>
  <c r="AF934" i="48"/>
  <c r="AA934" i="48" a="1"/>
  <c r="AA934" i="48" s="1"/>
  <c r="X934" i="48" a="1"/>
  <c r="X934" i="48" s="1"/>
  <c r="Y934" i="48" s="1"/>
  <c r="K934" i="48"/>
  <c r="BI933" i="48"/>
  <c r="BH933" i="48" a="1"/>
  <c r="BH933" i="48" s="1"/>
  <c r="BF933" i="48" a="1"/>
  <c r="BF933" i="48" s="1"/>
  <c r="BE933" i="48"/>
  <c r="BD933" i="48" a="1"/>
  <c r="BD933" i="48" s="1"/>
  <c r="BC933" i="48"/>
  <c r="AW933" i="48"/>
  <c r="AV933" i="48" a="1"/>
  <c r="AV933" i="48" s="1"/>
  <c r="AT933" i="48"/>
  <c r="AS933" i="48" a="1"/>
  <c r="AS933" i="48" s="1"/>
  <c r="AQ933" i="48"/>
  <c r="AP933" i="48" a="1"/>
  <c r="AP933" i="48" s="1"/>
  <c r="AI933" i="48" a="1"/>
  <c r="AI933" i="48" s="1"/>
  <c r="AH933" i="48"/>
  <c r="AG933" i="48" a="1"/>
  <c r="AG933" i="48" s="1"/>
  <c r="AF933" i="48"/>
  <c r="AA933" i="48" a="1"/>
  <c r="AA933" i="48" s="1"/>
  <c r="AB933" i="48" s="1"/>
  <c r="X933" i="48" a="1"/>
  <c r="X933" i="48" s="1"/>
  <c r="K933" i="48"/>
  <c r="BI932" i="48"/>
  <c r="BH932" i="48" a="1"/>
  <c r="BH932" i="48" s="1"/>
  <c r="BF932" i="48" a="1"/>
  <c r="BF932" i="48" s="1"/>
  <c r="BE932" i="48"/>
  <c r="BD932" i="48" a="1"/>
  <c r="BD932" i="48" s="1"/>
  <c r="BC932" i="48"/>
  <c r="AW932" i="48"/>
  <c r="AV932" i="48" a="1"/>
  <c r="AV932" i="48" s="1"/>
  <c r="AT932" i="48"/>
  <c r="AS932" i="48" a="1"/>
  <c r="AS932" i="48" s="1"/>
  <c r="AQ932" i="48"/>
  <c r="AP932" i="48" a="1"/>
  <c r="AP932" i="48" s="1"/>
  <c r="AI932" i="48" a="1"/>
  <c r="AI932" i="48" s="1"/>
  <c r="AH932" i="48"/>
  <c r="AG932" i="48" a="1"/>
  <c r="AG932" i="48" s="1"/>
  <c r="AF932" i="48"/>
  <c r="AA932" i="48" a="1"/>
  <c r="AA932" i="48" s="1"/>
  <c r="AB932" i="48" s="1"/>
  <c r="X932" i="48" a="1"/>
  <c r="X932" i="48" s="1"/>
  <c r="K932" i="48"/>
  <c r="BH931" i="48" a="1"/>
  <c r="BH931" i="48" s="1"/>
  <c r="BI931" i="48" s="1"/>
  <c r="BF931" i="48" a="1"/>
  <c r="BF931" i="48" s="1"/>
  <c r="BE931" i="48"/>
  <c r="BD931" i="48" a="1"/>
  <c r="BD931" i="48" s="1"/>
  <c r="BC931" i="48"/>
  <c r="AV931" i="48" a="1"/>
  <c r="AV931" i="48" s="1"/>
  <c r="AW931" i="48" s="1"/>
  <c r="AS931" i="48" a="1"/>
  <c r="AS931" i="48" s="1"/>
  <c r="AT931" i="48" s="1"/>
  <c r="AP931" i="48" a="1"/>
  <c r="AP931" i="48" s="1"/>
  <c r="AQ931" i="48" s="1"/>
  <c r="AI931" i="48" a="1"/>
  <c r="AI931" i="48" s="1"/>
  <c r="AH931" i="48"/>
  <c r="AG931" i="48" a="1"/>
  <c r="AG931" i="48" s="1"/>
  <c r="AF931" i="48"/>
  <c r="AA931" i="48" a="1"/>
  <c r="AA931" i="48" s="1"/>
  <c r="AB931" i="48" s="1"/>
  <c r="X931" i="48" a="1"/>
  <c r="X931" i="48" s="1"/>
  <c r="K931" i="48"/>
  <c r="BH930" i="48" a="1"/>
  <c r="BH930" i="48" s="1"/>
  <c r="BI930" i="48" s="1"/>
  <c r="BF930" i="48" a="1"/>
  <c r="BF930" i="48" s="1"/>
  <c r="BE930" i="48"/>
  <c r="BD930" i="48" a="1"/>
  <c r="BD930" i="48" s="1"/>
  <c r="BC930" i="48"/>
  <c r="AV930" i="48" a="1"/>
  <c r="AV930" i="48" s="1"/>
  <c r="AW930" i="48" s="1"/>
  <c r="AS930" i="48" a="1"/>
  <c r="AS930" i="48" s="1"/>
  <c r="AT930" i="48" s="1"/>
  <c r="AP930" i="48" a="1"/>
  <c r="AP930" i="48" s="1"/>
  <c r="AQ930" i="48" s="1"/>
  <c r="AI930" i="48" a="1"/>
  <c r="AI930" i="48" s="1"/>
  <c r="AH930" i="48"/>
  <c r="AG930" i="48" a="1"/>
  <c r="AG930" i="48" s="1"/>
  <c r="AF930" i="48"/>
  <c r="AA930" i="48" a="1"/>
  <c r="AA930" i="48" s="1"/>
  <c r="AB930" i="48" s="1"/>
  <c r="X930" i="48" a="1"/>
  <c r="X930" i="48" s="1"/>
  <c r="K930" i="48"/>
  <c r="BH929" i="48" a="1"/>
  <c r="BH929" i="48" s="1"/>
  <c r="BI929" i="48" s="1"/>
  <c r="BF929" i="48" a="1"/>
  <c r="BF929" i="48" s="1"/>
  <c r="BE929" i="48"/>
  <c r="BD929" i="48" a="1"/>
  <c r="BD929" i="48" s="1"/>
  <c r="BC929" i="48"/>
  <c r="AV929" i="48" a="1"/>
  <c r="AV929" i="48" s="1"/>
  <c r="AW929" i="48" s="1"/>
  <c r="AS929" i="48" a="1"/>
  <c r="AS929" i="48" s="1"/>
  <c r="AT929" i="48" s="1"/>
  <c r="AP929" i="48" a="1"/>
  <c r="AP929" i="48" s="1"/>
  <c r="AQ929" i="48" s="1"/>
  <c r="AI929" i="48" a="1"/>
  <c r="AI929" i="48" s="1"/>
  <c r="AH929" i="48"/>
  <c r="AG929" i="48" a="1"/>
  <c r="AG929" i="48" s="1"/>
  <c r="AF929" i="48"/>
  <c r="AA929" i="48" a="1"/>
  <c r="AA929" i="48" s="1"/>
  <c r="AB929" i="48" s="1"/>
  <c r="X929" i="48" a="1"/>
  <c r="X929" i="48" s="1"/>
  <c r="K929" i="48"/>
  <c r="BH928" i="48" a="1"/>
  <c r="BH928" i="48" s="1"/>
  <c r="BI928" i="48" s="1"/>
  <c r="BF928" i="48" a="1"/>
  <c r="BF928" i="48" s="1"/>
  <c r="BE928" i="48"/>
  <c r="BD928" i="48" a="1"/>
  <c r="BD928" i="48" s="1"/>
  <c r="BC928" i="48"/>
  <c r="AV928" i="48" a="1"/>
  <c r="AV928" i="48" s="1"/>
  <c r="AW928" i="48" s="1"/>
  <c r="AS928" i="48" a="1"/>
  <c r="AS928" i="48" s="1"/>
  <c r="AT928" i="48" s="1"/>
  <c r="AP928" i="48" a="1"/>
  <c r="AP928" i="48" s="1"/>
  <c r="AQ928" i="48" s="1"/>
  <c r="AI928" i="48" a="1"/>
  <c r="AI928" i="48" s="1"/>
  <c r="AH928" i="48"/>
  <c r="AG928" i="48" a="1"/>
  <c r="AG928" i="48" s="1"/>
  <c r="AF928" i="48"/>
  <c r="AA928" i="48" a="1"/>
  <c r="AA928" i="48" s="1"/>
  <c r="AB928" i="48" s="1"/>
  <c r="X928" i="48" a="1"/>
  <c r="X928" i="48" s="1"/>
  <c r="K928" i="48"/>
  <c r="BI927" i="48"/>
  <c r="BH927" i="48" a="1"/>
  <c r="BH927" i="48" s="1"/>
  <c r="BF927" i="48" a="1"/>
  <c r="BF927" i="48" s="1"/>
  <c r="BE927" i="48"/>
  <c r="BD927" i="48" a="1"/>
  <c r="BD927" i="48" s="1"/>
  <c r="BC927" i="48"/>
  <c r="AW927" i="48"/>
  <c r="AV927" i="48" a="1"/>
  <c r="AV927" i="48" s="1"/>
  <c r="AT927" i="48"/>
  <c r="AS927" i="48" a="1"/>
  <c r="AS927" i="48" s="1"/>
  <c r="AQ927" i="48"/>
  <c r="AP927" i="48" a="1"/>
  <c r="AP927" i="48" s="1"/>
  <c r="AI927" i="48" a="1"/>
  <c r="AI927" i="48" s="1"/>
  <c r="AH927" i="48"/>
  <c r="AG927" i="48" a="1"/>
  <c r="AG927" i="48" s="1"/>
  <c r="AF927" i="48"/>
  <c r="AA927" i="48" a="1"/>
  <c r="AA927" i="48" s="1"/>
  <c r="AB927" i="48" s="1"/>
  <c r="X927" i="48" a="1"/>
  <c r="X927" i="48" s="1"/>
  <c r="Y927" i="48" s="1"/>
  <c r="K927" i="48"/>
  <c r="BI926" i="48"/>
  <c r="BH926" i="48" a="1"/>
  <c r="BH926" i="48" s="1"/>
  <c r="BF926" i="48" a="1"/>
  <c r="BF926" i="48" s="1"/>
  <c r="BE926" i="48"/>
  <c r="BD926" i="48" a="1"/>
  <c r="BD926" i="48" s="1"/>
  <c r="BC926" i="48"/>
  <c r="AW926" i="48"/>
  <c r="AV926" i="48" a="1"/>
  <c r="AV926" i="48" s="1"/>
  <c r="AT926" i="48"/>
  <c r="AS926" i="48" a="1"/>
  <c r="AS926" i="48" s="1"/>
  <c r="AQ926" i="48"/>
  <c r="AP926" i="48" a="1"/>
  <c r="AP926" i="48" s="1"/>
  <c r="AI926" i="48" a="1"/>
  <c r="AI926" i="48" s="1"/>
  <c r="AH926" i="48"/>
  <c r="AG926" i="48" a="1"/>
  <c r="AG926" i="48" s="1"/>
  <c r="AF926" i="48"/>
  <c r="AA926" i="48" a="1"/>
  <c r="AA926" i="48" s="1"/>
  <c r="AB926" i="48" s="1"/>
  <c r="X926" i="48" a="1"/>
  <c r="X926" i="48" s="1"/>
  <c r="K926" i="48"/>
  <c r="BI925" i="48"/>
  <c r="BH925" i="48" a="1"/>
  <c r="BH925" i="48" s="1"/>
  <c r="BF925" i="48" a="1"/>
  <c r="BF925" i="48" s="1"/>
  <c r="BE925" i="48"/>
  <c r="BD925" i="48" a="1"/>
  <c r="BD925" i="48" s="1"/>
  <c r="BC925" i="48"/>
  <c r="AW925" i="48"/>
  <c r="AV925" i="48" a="1"/>
  <c r="AV925" i="48" s="1"/>
  <c r="AT925" i="48"/>
  <c r="AS925" i="48" a="1"/>
  <c r="AS925" i="48" s="1"/>
  <c r="AQ925" i="48"/>
  <c r="AP925" i="48" a="1"/>
  <c r="AP925" i="48" s="1"/>
  <c r="AI925" i="48" a="1"/>
  <c r="AI925" i="48" s="1"/>
  <c r="AH925" i="48"/>
  <c r="AG925" i="48" a="1"/>
  <c r="AG925" i="48" s="1"/>
  <c r="AF925" i="48"/>
  <c r="AA925" i="48" a="1"/>
  <c r="AA925" i="48" s="1"/>
  <c r="AB925" i="48" s="1"/>
  <c r="X925" i="48" a="1"/>
  <c r="X925" i="48" s="1"/>
  <c r="K925" i="48"/>
  <c r="BH924" i="48" a="1"/>
  <c r="BH924" i="48" s="1"/>
  <c r="BI924" i="48" s="1"/>
  <c r="BF924" i="48" a="1"/>
  <c r="BF924" i="48" s="1"/>
  <c r="BE924" i="48"/>
  <c r="BD924" i="48" a="1"/>
  <c r="BD924" i="48" s="1"/>
  <c r="BC924" i="48"/>
  <c r="AV924" i="48" a="1"/>
  <c r="AV924" i="48" s="1"/>
  <c r="AW924" i="48" s="1"/>
  <c r="AS924" i="48" a="1"/>
  <c r="AS924" i="48" s="1"/>
  <c r="AT924" i="48" s="1"/>
  <c r="AP924" i="48" a="1"/>
  <c r="AP924" i="48" s="1"/>
  <c r="AQ924" i="48" s="1"/>
  <c r="AI924" i="48" a="1"/>
  <c r="AI924" i="48" s="1"/>
  <c r="AH924" i="48"/>
  <c r="AG924" i="48" a="1"/>
  <c r="AG924" i="48" s="1"/>
  <c r="AF924" i="48"/>
  <c r="AA924" i="48" a="1"/>
  <c r="AA924" i="48" s="1"/>
  <c r="AB924" i="48" s="1"/>
  <c r="X924" i="48" a="1"/>
  <c r="X924" i="48" s="1"/>
  <c r="K924" i="48"/>
  <c r="BH923" i="48" a="1"/>
  <c r="BH923" i="48" s="1"/>
  <c r="BI923" i="48" s="1"/>
  <c r="BF923" i="48" a="1"/>
  <c r="BF923" i="48" s="1"/>
  <c r="BE923" i="48"/>
  <c r="BD923" i="48" a="1"/>
  <c r="BD923" i="48" s="1"/>
  <c r="BC923" i="48"/>
  <c r="AV923" i="48" a="1"/>
  <c r="AV923" i="48" s="1"/>
  <c r="AW923" i="48" s="1"/>
  <c r="AS923" i="48" a="1"/>
  <c r="AS923" i="48" s="1"/>
  <c r="AT923" i="48" s="1"/>
  <c r="AP923" i="48" a="1"/>
  <c r="AP923" i="48" s="1"/>
  <c r="AQ923" i="48" s="1"/>
  <c r="AI923" i="48" a="1"/>
  <c r="AI923" i="48" s="1"/>
  <c r="AH923" i="48"/>
  <c r="AG923" i="48" a="1"/>
  <c r="AG923" i="48" s="1"/>
  <c r="AF923" i="48"/>
  <c r="AA923" i="48" a="1"/>
  <c r="AA923" i="48" s="1"/>
  <c r="AB923" i="48" s="1"/>
  <c r="X923" i="48" a="1"/>
  <c r="X923" i="48" s="1"/>
  <c r="Y923" i="48" s="1"/>
  <c r="K923" i="48"/>
  <c r="BH922" i="48" a="1"/>
  <c r="BH922" i="48" s="1"/>
  <c r="BI922" i="48" s="1"/>
  <c r="BF922" i="48" a="1"/>
  <c r="BF922" i="48" s="1"/>
  <c r="BE922" i="48"/>
  <c r="BD922" i="48" a="1"/>
  <c r="BD922" i="48" s="1"/>
  <c r="BC922" i="48"/>
  <c r="AV922" i="48" a="1"/>
  <c r="AV922" i="48" s="1"/>
  <c r="AW922" i="48" s="1"/>
  <c r="AS922" i="48" a="1"/>
  <c r="AS922" i="48" s="1"/>
  <c r="AT922" i="48" s="1"/>
  <c r="AP922" i="48" a="1"/>
  <c r="AP922" i="48" s="1"/>
  <c r="AQ922" i="48" s="1"/>
  <c r="AI922" i="48" a="1"/>
  <c r="AI922" i="48" s="1"/>
  <c r="AH922" i="48"/>
  <c r="AG922" i="48" a="1"/>
  <c r="AG922" i="48" s="1"/>
  <c r="AF922" i="48"/>
  <c r="AA922" i="48" a="1"/>
  <c r="AA922" i="48" s="1"/>
  <c r="AB922" i="48" s="1"/>
  <c r="X922" i="48" a="1"/>
  <c r="X922" i="48" s="1"/>
  <c r="K922" i="48"/>
  <c r="BI921" i="48"/>
  <c r="BH921" i="48" a="1"/>
  <c r="BH921" i="48" s="1"/>
  <c r="BF921" i="48" a="1"/>
  <c r="BF921" i="48" s="1"/>
  <c r="BE921" i="48"/>
  <c r="BD921" i="48" a="1"/>
  <c r="BD921" i="48" s="1"/>
  <c r="BC921" i="48"/>
  <c r="AW921" i="48"/>
  <c r="AV921" i="48" a="1"/>
  <c r="AV921" i="48" s="1"/>
  <c r="AT921" i="48"/>
  <c r="AS921" i="48" a="1"/>
  <c r="AS921" i="48" s="1"/>
  <c r="AQ921" i="48"/>
  <c r="AP921" i="48" a="1"/>
  <c r="AP921" i="48" s="1"/>
  <c r="AI921" i="48" a="1"/>
  <c r="AI921" i="48" s="1"/>
  <c r="AH921" i="48"/>
  <c r="AG921" i="48" a="1"/>
  <c r="AG921" i="48" s="1"/>
  <c r="AF921" i="48"/>
  <c r="AA921" i="48" a="1"/>
  <c r="AA921" i="48" s="1"/>
  <c r="AB921" i="48" s="1"/>
  <c r="X921" i="48" a="1"/>
  <c r="X921" i="48" s="1"/>
  <c r="K921" i="48"/>
  <c r="BI920" i="48"/>
  <c r="BH920" i="48" a="1"/>
  <c r="BH920" i="48" s="1"/>
  <c r="BF920" i="48" a="1"/>
  <c r="BF920" i="48" s="1"/>
  <c r="BE920" i="48"/>
  <c r="BD920" i="48" a="1"/>
  <c r="BD920" i="48" s="1"/>
  <c r="BC920" i="48"/>
  <c r="AW920" i="48"/>
  <c r="AV920" i="48" a="1"/>
  <c r="AV920" i="48" s="1"/>
  <c r="AT920" i="48"/>
  <c r="AS920" i="48" a="1"/>
  <c r="AS920" i="48" s="1"/>
  <c r="AQ920" i="48"/>
  <c r="AP920" i="48" a="1"/>
  <c r="AP920" i="48" s="1"/>
  <c r="AI920" i="48" a="1"/>
  <c r="AI920" i="48" s="1"/>
  <c r="AH920" i="48"/>
  <c r="AG920" i="48" a="1"/>
  <c r="AG920" i="48" s="1"/>
  <c r="AF920" i="48"/>
  <c r="AA920" i="48" a="1"/>
  <c r="AA920" i="48" s="1"/>
  <c r="AB920" i="48" s="1"/>
  <c r="X920" i="48" a="1"/>
  <c r="X920" i="48" s="1"/>
  <c r="Y920" i="48" s="1"/>
  <c r="K920" i="48"/>
  <c r="BI919" i="48"/>
  <c r="BH919" i="48" a="1"/>
  <c r="BH919" i="48" s="1"/>
  <c r="BF919" i="48" a="1"/>
  <c r="BF919" i="48" s="1"/>
  <c r="BE919" i="48"/>
  <c r="BD919" i="48" a="1"/>
  <c r="BD919" i="48" s="1"/>
  <c r="BC919" i="48"/>
  <c r="AW919" i="48"/>
  <c r="AV919" i="48" a="1"/>
  <c r="AV919" i="48" s="1"/>
  <c r="AT919" i="48"/>
  <c r="AS919" i="48" a="1"/>
  <c r="AS919" i="48" s="1"/>
  <c r="AQ919" i="48"/>
  <c r="AP919" i="48" a="1"/>
  <c r="AP919" i="48" s="1"/>
  <c r="AI919" i="48" a="1"/>
  <c r="AI919" i="48" s="1"/>
  <c r="AH919" i="48"/>
  <c r="AG919" i="48" a="1"/>
  <c r="AG919" i="48" s="1"/>
  <c r="AF919" i="48"/>
  <c r="AA919" i="48" a="1"/>
  <c r="AA919" i="48" s="1"/>
  <c r="AB919" i="48" s="1"/>
  <c r="X919" i="48" a="1"/>
  <c r="X919" i="48" s="1"/>
  <c r="K919" i="48"/>
  <c r="BI918" i="48"/>
  <c r="BH918" i="48" a="1"/>
  <c r="BH918" i="48" s="1"/>
  <c r="BF918" i="48" a="1"/>
  <c r="BF918" i="48" s="1"/>
  <c r="BE918" i="48"/>
  <c r="BD918" i="48" a="1"/>
  <c r="BD918" i="48" s="1"/>
  <c r="BC918" i="48"/>
  <c r="AW918" i="48"/>
  <c r="AV918" i="48" a="1"/>
  <c r="AV918" i="48" s="1"/>
  <c r="AT918" i="48"/>
  <c r="AS918" i="48" a="1"/>
  <c r="AS918" i="48" s="1"/>
  <c r="AQ918" i="48"/>
  <c r="AP918" i="48" a="1"/>
  <c r="AP918" i="48" s="1"/>
  <c r="AI918" i="48" a="1"/>
  <c r="AI918" i="48" s="1"/>
  <c r="AH918" i="48"/>
  <c r="AG918" i="48" a="1"/>
  <c r="AG918" i="48" s="1"/>
  <c r="AF918" i="48"/>
  <c r="AA918" i="48" a="1"/>
  <c r="AA918" i="48" s="1"/>
  <c r="AB918" i="48" s="1"/>
  <c r="X918" i="48" a="1"/>
  <c r="X918" i="48" s="1"/>
  <c r="K918" i="48"/>
  <c r="BI917" i="48"/>
  <c r="BH917" i="48" a="1"/>
  <c r="BH917" i="48" s="1"/>
  <c r="BF917" i="48" a="1"/>
  <c r="BF917" i="48" s="1"/>
  <c r="BE917" i="48"/>
  <c r="BD917" i="48" a="1"/>
  <c r="BD917" i="48" s="1"/>
  <c r="BC917" i="48"/>
  <c r="AW917" i="48"/>
  <c r="AV917" i="48" a="1"/>
  <c r="AV917" i="48" s="1"/>
  <c r="AT917" i="48"/>
  <c r="AS917" i="48" a="1"/>
  <c r="AS917" i="48" s="1"/>
  <c r="AQ917" i="48"/>
  <c r="AP917" i="48" a="1"/>
  <c r="AP917" i="48" s="1"/>
  <c r="AI917" i="48" a="1"/>
  <c r="AI917" i="48" s="1"/>
  <c r="AH917" i="48"/>
  <c r="AG917" i="48" a="1"/>
  <c r="AG917" i="48" s="1"/>
  <c r="AF917" i="48"/>
  <c r="AA917" i="48" a="1"/>
  <c r="AA917" i="48" s="1"/>
  <c r="AB917" i="48" s="1"/>
  <c r="X917" i="48" a="1"/>
  <c r="X917" i="48" s="1"/>
  <c r="Y917" i="48" s="1"/>
  <c r="K917" i="48"/>
  <c r="BI916" i="48"/>
  <c r="BH916" i="48" a="1"/>
  <c r="BH916" i="48" s="1"/>
  <c r="BF916" i="48" a="1"/>
  <c r="BF916" i="48" s="1"/>
  <c r="BE916" i="48"/>
  <c r="BD916" i="48" a="1"/>
  <c r="BD916" i="48" s="1"/>
  <c r="BC916" i="48"/>
  <c r="AW916" i="48"/>
  <c r="AV916" i="48" a="1"/>
  <c r="AV916" i="48" s="1"/>
  <c r="AT916" i="48"/>
  <c r="AS916" i="48" a="1"/>
  <c r="AS916" i="48" s="1"/>
  <c r="AQ916" i="48"/>
  <c r="AP916" i="48" a="1"/>
  <c r="AP916" i="48" s="1"/>
  <c r="AI916" i="48" a="1"/>
  <c r="AI916" i="48" s="1"/>
  <c r="AH916" i="48"/>
  <c r="AG916" i="48" a="1"/>
  <c r="AG916" i="48" s="1"/>
  <c r="AF916" i="48"/>
  <c r="AA916" i="48" a="1"/>
  <c r="AA916" i="48" s="1"/>
  <c r="AB916" i="48" s="1"/>
  <c r="X916" i="48" a="1"/>
  <c r="X916" i="48" s="1"/>
  <c r="K916" i="48"/>
  <c r="BI915" i="48"/>
  <c r="BH915" i="48" a="1"/>
  <c r="BH915" i="48" s="1"/>
  <c r="BF915" i="48" a="1"/>
  <c r="BF915" i="48" s="1"/>
  <c r="BE915" i="48"/>
  <c r="BD915" i="48" a="1"/>
  <c r="BD915" i="48" s="1"/>
  <c r="BC915" i="48"/>
  <c r="AW915" i="48"/>
  <c r="AV915" i="48" a="1"/>
  <c r="AV915" i="48" s="1"/>
  <c r="AT915" i="48"/>
  <c r="AS915" i="48" a="1"/>
  <c r="AS915" i="48" s="1"/>
  <c r="AQ915" i="48"/>
  <c r="AP915" i="48" a="1"/>
  <c r="AP915" i="48" s="1"/>
  <c r="AI915" i="48" a="1"/>
  <c r="AI915" i="48" s="1"/>
  <c r="AH915" i="48"/>
  <c r="AG915" i="48" a="1"/>
  <c r="AG915" i="48" s="1"/>
  <c r="AF915" i="48"/>
  <c r="AA915" i="48" a="1"/>
  <c r="AA915" i="48" s="1"/>
  <c r="AB915" i="48" s="1"/>
  <c r="X915" i="48" a="1"/>
  <c r="X915" i="48" s="1"/>
  <c r="K915" i="48"/>
  <c r="BI914" i="48"/>
  <c r="BH914" i="48" a="1"/>
  <c r="BH914" i="48" s="1"/>
  <c r="BF914" i="48" a="1"/>
  <c r="BF914" i="48" s="1"/>
  <c r="BE914" i="48"/>
  <c r="BD914" i="48" a="1"/>
  <c r="BD914" i="48" s="1"/>
  <c r="BC914" i="48"/>
  <c r="AW914" i="48"/>
  <c r="AV914" i="48" a="1"/>
  <c r="AV914" i="48" s="1"/>
  <c r="AT914" i="48"/>
  <c r="AS914" i="48" a="1"/>
  <c r="AS914" i="48" s="1"/>
  <c r="AQ914" i="48"/>
  <c r="AP914" i="48" a="1"/>
  <c r="AP914" i="48" s="1"/>
  <c r="AI914" i="48" a="1"/>
  <c r="AI914" i="48" s="1"/>
  <c r="AH914" i="48"/>
  <c r="AG914" i="48" a="1"/>
  <c r="AG914" i="48" s="1"/>
  <c r="AF914" i="48"/>
  <c r="AA914" i="48" a="1"/>
  <c r="AA914" i="48" s="1"/>
  <c r="AB914" i="48" s="1"/>
  <c r="X914" i="48" a="1"/>
  <c r="X914" i="48" s="1"/>
  <c r="Y914" i="48" s="1"/>
  <c r="K914" i="48"/>
  <c r="BI913" i="48"/>
  <c r="BH913" i="48" a="1"/>
  <c r="BH913" i="48" s="1"/>
  <c r="BF913" i="48" a="1"/>
  <c r="BF913" i="48" s="1"/>
  <c r="BE913" i="48"/>
  <c r="BD913" i="48" a="1"/>
  <c r="BD913" i="48" s="1"/>
  <c r="BC913" i="48"/>
  <c r="AW913" i="48"/>
  <c r="AV913" i="48" a="1"/>
  <c r="AV913" i="48" s="1"/>
  <c r="AT913" i="48"/>
  <c r="AS913" i="48" a="1"/>
  <c r="AS913" i="48" s="1"/>
  <c r="AQ913" i="48"/>
  <c r="AP913" i="48" a="1"/>
  <c r="AP913" i="48" s="1"/>
  <c r="AI913" i="48" a="1"/>
  <c r="AI913" i="48" s="1"/>
  <c r="AH913" i="48"/>
  <c r="AG913" i="48" a="1"/>
  <c r="AG913" i="48" s="1"/>
  <c r="AF913" i="48"/>
  <c r="AA913" i="48" a="1"/>
  <c r="AA913" i="48" s="1"/>
  <c r="AB913" i="48" s="1"/>
  <c r="X913" i="48" a="1"/>
  <c r="X913" i="48" s="1"/>
  <c r="K913" i="48"/>
  <c r="BI912" i="48"/>
  <c r="BH912" i="48" a="1"/>
  <c r="BH912" i="48" s="1"/>
  <c r="BF912" i="48" a="1"/>
  <c r="BF912" i="48" s="1"/>
  <c r="BE912" i="48"/>
  <c r="BD912" i="48" a="1"/>
  <c r="BD912" i="48" s="1"/>
  <c r="BC912" i="48"/>
  <c r="AW912" i="48"/>
  <c r="AV912" i="48" a="1"/>
  <c r="AV912" i="48" s="1"/>
  <c r="AT912" i="48"/>
  <c r="AS912" i="48" a="1"/>
  <c r="AS912" i="48" s="1"/>
  <c r="AQ912" i="48"/>
  <c r="AP912" i="48" a="1"/>
  <c r="AP912" i="48" s="1"/>
  <c r="AI912" i="48" a="1"/>
  <c r="AI912" i="48" s="1"/>
  <c r="AH912" i="48"/>
  <c r="AG912" i="48" a="1"/>
  <c r="AG912" i="48" s="1"/>
  <c r="AF912" i="48"/>
  <c r="AA912" i="48" a="1"/>
  <c r="AA912" i="48" s="1"/>
  <c r="AB912" i="48" s="1"/>
  <c r="X912" i="48" a="1"/>
  <c r="X912" i="48" s="1"/>
  <c r="K912" i="48"/>
  <c r="BI911" i="48"/>
  <c r="BH911" i="48" a="1"/>
  <c r="BH911" i="48" s="1"/>
  <c r="BF911" i="48" a="1"/>
  <c r="BF911" i="48" s="1"/>
  <c r="BE911" i="48"/>
  <c r="BD911" i="48" a="1"/>
  <c r="BD911" i="48" s="1"/>
  <c r="BC911" i="48"/>
  <c r="AW911" i="48"/>
  <c r="AV911" i="48" a="1"/>
  <c r="AV911" i="48" s="1"/>
  <c r="AT911" i="48"/>
  <c r="AS911" i="48" a="1"/>
  <c r="AS911" i="48" s="1"/>
  <c r="AQ911" i="48"/>
  <c r="AP911" i="48" a="1"/>
  <c r="AP911" i="48" s="1"/>
  <c r="AI911" i="48" a="1"/>
  <c r="AI911" i="48" s="1"/>
  <c r="AH911" i="48"/>
  <c r="AG911" i="48" a="1"/>
  <c r="AG911" i="48" s="1"/>
  <c r="AF911" i="48"/>
  <c r="AA911" i="48" a="1"/>
  <c r="AA911" i="48" s="1"/>
  <c r="AB911" i="48" s="1"/>
  <c r="X911" i="48" a="1"/>
  <c r="X911" i="48" s="1"/>
  <c r="K911" i="48"/>
  <c r="BI910" i="48"/>
  <c r="BH910" i="48" a="1"/>
  <c r="BH910" i="48" s="1"/>
  <c r="BF910" i="48" a="1"/>
  <c r="BF910" i="48" s="1"/>
  <c r="BE910" i="48"/>
  <c r="BD910" i="48" a="1"/>
  <c r="BD910" i="48" s="1"/>
  <c r="BC910" i="48"/>
  <c r="AW910" i="48"/>
  <c r="AV910" i="48" a="1"/>
  <c r="AV910" i="48" s="1"/>
  <c r="AT910" i="48"/>
  <c r="AS910" i="48" a="1"/>
  <c r="AS910" i="48" s="1"/>
  <c r="AQ910" i="48"/>
  <c r="AP910" i="48" a="1"/>
  <c r="AP910" i="48" s="1"/>
  <c r="AI910" i="48" a="1"/>
  <c r="AI910" i="48" s="1"/>
  <c r="AH910" i="48"/>
  <c r="AG910" i="48" a="1"/>
  <c r="AG910" i="48" s="1"/>
  <c r="AF910" i="48"/>
  <c r="AA910" i="48" a="1"/>
  <c r="AA910" i="48" s="1"/>
  <c r="AB910" i="48" s="1"/>
  <c r="X910" i="48" a="1"/>
  <c r="X910" i="48" s="1"/>
  <c r="K910" i="48"/>
  <c r="BH909" i="48" a="1"/>
  <c r="BH909" i="48" s="1"/>
  <c r="BI909" i="48" s="1"/>
  <c r="BF909" i="48" a="1"/>
  <c r="BF909" i="48" s="1"/>
  <c r="BE909" i="48"/>
  <c r="BD909" i="48" a="1"/>
  <c r="BD909" i="48" s="1"/>
  <c r="BC909" i="48"/>
  <c r="AV909" i="48" a="1"/>
  <c r="AV909" i="48" s="1"/>
  <c r="AW909" i="48" s="1"/>
  <c r="AS909" i="48" a="1"/>
  <c r="AS909" i="48" s="1"/>
  <c r="AT909" i="48" s="1"/>
  <c r="AP909" i="48" a="1"/>
  <c r="AP909" i="48" s="1"/>
  <c r="AQ909" i="48" s="1"/>
  <c r="AI909" i="48" a="1"/>
  <c r="AI909" i="48" s="1"/>
  <c r="AH909" i="48"/>
  <c r="AG909" i="48" a="1"/>
  <c r="AG909" i="48" s="1"/>
  <c r="AF909" i="48"/>
  <c r="AA909" i="48" a="1"/>
  <c r="AA909" i="48" s="1"/>
  <c r="AB909" i="48" s="1"/>
  <c r="X909" i="48" a="1"/>
  <c r="X909" i="48" s="1"/>
  <c r="K909" i="48"/>
  <c r="BH908" i="48" a="1"/>
  <c r="BH908" i="48" s="1"/>
  <c r="BI908" i="48" s="1"/>
  <c r="BF908" i="48" a="1"/>
  <c r="BF908" i="48" s="1"/>
  <c r="BE908" i="48"/>
  <c r="BD908" i="48" a="1"/>
  <c r="BD908" i="48" s="1"/>
  <c r="BC908" i="48"/>
  <c r="AV908" i="48" a="1"/>
  <c r="AV908" i="48" s="1"/>
  <c r="AW908" i="48" s="1"/>
  <c r="AS908" i="48" a="1"/>
  <c r="AS908" i="48" s="1"/>
  <c r="AT908" i="48" s="1"/>
  <c r="AP908" i="48" a="1"/>
  <c r="AP908" i="48" s="1"/>
  <c r="AQ908" i="48" s="1"/>
  <c r="AI908" i="48" a="1"/>
  <c r="AI908" i="48" s="1"/>
  <c r="AH908" i="48"/>
  <c r="AG908" i="48" a="1"/>
  <c r="AG908" i="48" s="1"/>
  <c r="AF908" i="48"/>
  <c r="AA908" i="48" a="1"/>
  <c r="AA908" i="48" s="1"/>
  <c r="AB908" i="48" s="1"/>
  <c r="X908" i="48" a="1"/>
  <c r="X908" i="48" s="1"/>
  <c r="K908" i="48"/>
  <c r="BH907" i="48" a="1"/>
  <c r="BH907" i="48" s="1"/>
  <c r="BI907" i="48" s="1"/>
  <c r="BF907" i="48" a="1"/>
  <c r="BF907" i="48" s="1"/>
  <c r="BE907" i="48"/>
  <c r="BD907" i="48" a="1"/>
  <c r="BD907" i="48" s="1"/>
  <c r="BC907" i="48"/>
  <c r="AV907" i="48" a="1"/>
  <c r="AV907" i="48" s="1"/>
  <c r="AW907" i="48" s="1"/>
  <c r="AS907" i="48" a="1"/>
  <c r="AS907" i="48" s="1"/>
  <c r="AT907" i="48" s="1"/>
  <c r="AP907" i="48" a="1"/>
  <c r="AP907" i="48" s="1"/>
  <c r="AQ907" i="48" s="1"/>
  <c r="AI907" i="48" a="1"/>
  <c r="AI907" i="48" s="1"/>
  <c r="AH907" i="48"/>
  <c r="AG907" i="48" a="1"/>
  <c r="AG907" i="48" s="1"/>
  <c r="AF907" i="48"/>
  <c r="AA907" i="48" a="1"/>
  <c r="AA907" i="48" s="1"/>
  <c r="AB907" i="48" s="1"/>
  <c r="X907" i="48" a="1"/>
  <c r="X907" i="48" s="1"/>
  <c r="K907" i="48"/>
  <c r="BH906" i="48" a="1"/>
  <c r="BH906" i="48" s="1"/>
  <c r="BI906" i="48" s="1"/>
  <c r="BF906" i="48" a="1"/>
  <c r="BF906" i="48" s="1"/>
  <c r="BE906" i="48"/>
  <c r="BD906" i="48" a="1"/>
  <c r="BD906" i="48" s="1"/>
  <c r="BC906" i="48"/>
  <c r="AV906" i="48" a="1"/>
  <c r="AV906" i="48" s="1"/>
  <c r="AW906" i="48" s="1"/>
  <c r="AS906" i="48" a="1"/>
  <c r="AS906" i="48" s="1"/>
  <c r="AT906" i="48" s="1"/>
  <c r="AP906" i="48" a="1"/>
  <c r="AP906" i="48" s="1"/>
  <c r="AQ906" i="48" s="1"/>
  <c r="AI906" i="48" a="1"/>
  <c r="AI906" i="48" s="1"/>
  <c r="AH906" i="48"/>
  <c r="AG906" i="48" a="1"/>
  <c r="AG906" i="48" s="1"/>
  <c r="AF906" i="48"/>
  <c r="AA906" i="48" a="1"/>
  <c r="AA906" i="48" s="1"/>
  <c r="AB906" i="48" s="1"/>
  <c r="X906" i="48" a="1"/>
  <c r="X906" i="48" s="1"/>
  <c r="K906" i="48"/>
  <c r="BH905" i="48" a="1"/>
  <c r="BH905" i="48" s="1"/>
  <c r="BI905" i="48" s="1"/>
  <c r="BF905" i="48" a="1"/>
  <c r="BF905" i="48" s="1"/>
  <c r="BE905" i="48"/>
  <c r="BD905" i="48" a="1"/>
  <c r="BD905" i="48" s="1"/>
  <c r="BC905" i="48"/>
  <c r="AV905" i="48" a="1"/>
  <c r="AV905" i="48" s="1"/>
  <c r="AW905" i="48" s="1"/>
  <c r="AS905" i="48" a="1"/>
  <c r="AS905" i="48" s="1"/>
  <c r="AT905" i="48" s="1"/>
  <c r="AP905" i="48" a="1"/>
  <c r="AP905" i="48" s="1"/>
  <c r="AQ905" i="48" s="1"/>
  <c r="AI905" i="48" a="1"/>
  <c r="AI905" i="48" s="1"/>
  <c r="AH905" i="48"/>
  <c r="AG905" i="48" a="1"/>
  <c r="AG905" i="48" s="1"/>
  <c r="AF905" i="48"/>
  <c r="AA905" i="48" a="1"/>
  <c r="AA905" i="48" s="1"/>
  <c r="AB905" i="48" s="1"/>
  <c r="X905" i="48" a="1"/>
  <c r="X905" i="48" s="1"/>
  <c r="K905" i="48"/>
  <c r="BH904" i="48" a="1"/>
  <c r="BH904" i="48" s="1"/>
  <c r="BI904" i="48" s="1"/>
  <c r="BF904" i="48" a="1"/>
  <c r="BF904" i="48" s="1"/>
  <c r="BE904" i="48"/>
  <c r="BD904" i="48" a="1"/>
  <c r="BD904" i="48" s="1"/>
  <c r="BC904" i="48"/>
  <c r="AV904" i="48" a="1"/>
  <c r="AV904" i="48" s="1"/>
  <c r="AW904" i="48" s="1"/>
  <c r="AS904" i="48" a="1"/>
  <c r="AS904" i="48" s="1"/>
  <c r="AT904" i="48" s="1"/>
  <c r="AP904" i="48" a="1"/>
  <c r="AP904" i="48" s="1"/>
  <c r="AQ904" i="48" s="1"/>
  <c r="AI904" i="48" a="1"/>
  <c r="AI904" i="48" s="1"/>
  <c r="AH904" i="48"/>
  <c r="AG904" i="48" a="1"/>
  <c r="AG904" i="48" s="1"/>
  <c r="AF904" i="48"/>
  <c r="AA904" i="48" a="1"/>
  <c r="AA904" i="48" s="1"/>
  <c r="AB904" i="48" s="1"/>
  <c r="X904" i="48" a="1"/>
  <c r="X904" i="48" s="1"/>
  <c r="K904" i="48"/>
  <c r="BH903" i="48" a="1"/>
  <c r="BH903" i="48" s="1"/>
  <c r="BI903" i="48" s="1"/>
  <c r="BF903" i="48" a="1"/>
  <c r="BF903" i="48" s="1"/>
  <c r="BE903" i="48"/>
  <c r="BD903" i="48" a="1"/>
  <c r="BD903" i="48" s="1"/>
  <c r="BC903" i="48"/>
  <c r="AV903" i="48" a="1"/>
  <c r="AV903" i="48" s="1"/>
  <c r="AW903" i="48" s="1"/>
  <c r="AS903" i="48" a="1"/>
  <c r="AS903" i="48" s="1"/>
  <c r="AT903" i="48" s="1"/>
  <c r="AP903" i="48" a="1"/>
  <c r="AP903" i="48" s="1"/>
  <c r="AQ903" i="48" s="1"/>
  <c r="AI903" i="48" a="1"/>
  <c r="AI903" i="48" s="1"/>
  <c r="AH903" i="48"/>
  <c r="AG903" i="48" a="1"/>
  <c r="AG903" i="48" s="1"/>
  <c r="AF903" i="48"/>
  <c r="AA903" i="48" a="1"/>
  <c r="AA903" i="48" s="1"/>
  <c r="AB903" i="48" s="1"/>
  <c r="X903" i="48" a="1"/>
  <c r="X903" i="48" s="1"/>
  <c r="K903" i="48"/>
  <c r="BH902" i="48" a="1"/>
  <c r="BH902" i="48" s="1"/>
  <c r="BI902" i="48" s="1"/>
  <c r="BF902" i="48" a="1"/>
  <c r="BF902" i="48" s="1"/>
  <c r="BE902" i="48"/>
  <c r="BD902" i="48" a="1"/>
  <c r="BD902" i="48" s="1"/>
  <c r="BC902" i="48"/>
  <c r="AV902" i="48" a="1"/>
  <c r="AV902" i="48" s="1"/>
  <c r="AW902" i="48" s="1"/>
  <c r="AS902" i="48" a="1"/>
  <c r="AS902" i="48" s="1"/>
  <c r="AT902" i="48" s="1"/>
  <c r="AP902" i="48" a="1"/>
  <c r="AP902" i="48" s="1"/>
  <c r="AQ902" i="48" s="1"/>
  <c r="AI902" i="48" a="1"/>
  <c r="AI902" i="48" s="1"/>
  <c r="AH902" i="48"/>
  <c r="AG902" i="48" a="1"/>
  <c r="AG902" i="48" s="1"/>
  <c r="AF902" i="48"/>
  <c r="AA902" i="48" a="1"/>
  <c r="AA902" i="48" s="1"/>
  <c r="AB902" i="48" s="1"/>
  <c r="X902" i="48" a="1"/>
  <c r="X902" i="48" s="1"/>
  <c r="K902" i="48"/>
  <c r="BI901" i="48"/>
  <c r="BH901" i="48" a="1"/>
  <c r="BH901" i="48" s="1"/>
  <c r="BF901" i="48" a="1"/>
  <c r="BF901" i="48" s="1"/>
  <c r="BE901" i="48"/>
  <c r="BD901" i="48" a="1"/>
  <c r="BD901" i="48" s="1"/>
  <c r="BC901" i="48"/>
  <c r="AW901" i="48"/>
  <c r="AV901" i="48" a="1"/>
  <c r="AV901" i="48" s="1"/>
  <c r="AT901" i="48"/>
  <c r="AS901" i="48" a="1"/>
  <c r="AS901" i="48" s="1"/>
  <c r="AQ901" i="48"/>
  <c r="AP901" i="48" a="1"/>
  <c r="AP901" i="48" s="1"/>
  <c r="AI901" i="48" a="1"/>
  <c r="AI901" i="48" s="1"/>
  <c r="AH901" i="48"/>
  <c r="AG901" i="48" a="1"/>
  <c r="AG901" i="48" s="1"/>
  <c r="AF901" i="48"/>
  <c r="AA901" i="48" a="1"/>
  <c r="AA901" i="48" s="1"/>
  <c r="AB901" i="48" s="1"/>
  <c r="X901" i="48" a="1"/>
  <c r="X901" i="48" s="1"/>
  <c r="Y901" i="48" s="1"/>
  <c r="K901" i="48"/>
  <c r="BI1408" i="48"/>
  <c r="BH1408" i="48" a="1"/>
  <c r="BH1408" i="48" s="1"/>
  <c r="BF1408" i="48" a="1"/>
  <c r="BF1408" i="48" s="1"/>
  <c r="BE1408" i="48"/>
  <c r="BD1408" i="48" a="1"/>
  <c r="BD1408" i="48" s="1"/>
  <c r="BC1408" i="48"/>
  <c r="AW1408" i="48"/>
  <c r="AV1408" i="48" a="1"/>
  <c r="AV1408" i="48" s="1"/>
  <c r="AT1408" i="48"/>
  <c r="AS1408" i="48" a="1"/>
  <c r="AS1408" i="48" s="1"/>
  <c r="AQ1408" i="48"/>
  <c r="AP1408" i="48" a="1"/>
  <c r="AP1408" i="48" s="1"/>
  <c r="AI1408" i="48" a="1"/>
  <c r="AI1408" i="48" s="1"/>
  <c r="AH1408" i="48"/>
  <c r="AG1408" i="48" a="1"/>
  <c r="AG1408" i="48" s="1"/>
  <c r="AF1408" i="48"/>
  <c r="AA1408" i="48" a="1"/>
  <c r="AA1408" i="48" s="1"/>
  <c r="AB1408" i="48" s="1"/>
  <c r="X1408" i="48" a="1"/>
  <c r="X1408" i="48" s="1"/>
  <c r="K1408" i="48"/>
  <c r="BI1407" i="48"/>
  <c r="BH1407" i="48" a="1"/>
  <c r="BH1407" i="48" s="1"/>
  <c r="BF1407" i="48" a="1"/>
  <c r="BF1407" i="48" s="1"/>
  <c r="BE1407" i="48"/>
  <c r="BD1407" i="48" a="1"/>
  <c r="BD1407" i="48" s="1"/>
  <c r="BC1407" i="48"/>
  <c r="AW1407" i="48"/>
  <c r="AV1407" i="48" a="1"/>
  <c r="AV1407" i="48" s="1"/>
  <c r="AT1407" i="48"/>
  <c r="AS1407" i="48" a="1"/>
  <c r="AS1407" i="48" s="1"/>
  <c r="AQ1407" i="48"/>
  <c r="AP1407" i="48" a="1"/>
  <c r="AP1407" i="48" s="1"/>
  <c r="AI1407" i="48" a="1"/>
  <c r="AI1407" i="48" s="1"/>
  <c r="AH1407" i="48"/>
  <c r="AG1407" i="48" a="1"/>
  <c r="AG1407" i="48" s="1"/>
  <c r="AF1407" i="48"/>
  <c r="AA1407" i="48" a="1"/>
  <c r="AA1407" i="48" s="1"/>
  <c r="AB1407" i="48" s="1"/>
  <c r="X1407" i="48" a="1"/>
  <c r="X1407" i="48" s="1"/>
  <c r="K1407" i="48"/>
  <c r="BI898" i="48"/>
  <c r="BH898" i="48" a="1"/>
  <c r="BH898" i="48" s="1"/>
  <c r="BE898" i="48"/>
  <c r="BC898" i="48"/>
  <c r="AV898" i="48" a="1"/>
  <c r="AV898" i="48" s="1"/>
  <c r="AW898" i="48" s="1"/>
  <c r="AS898" i="48" a="1"/>
  <c r="AS898" i="48" s="1"/>
  <c r="AT898" i="48" s="1"/>
  <c r="AQ898" i="48"/>
  <c r="AP898" i="48" a="1"/>
  <c r="AP898" i="48" s="1"/>
  <c r="AH898" i="48"/>
  <c r="AF898" i="48"/>
  <c r="AA898" i="48" a="1"/>
  <c r="AA898" i="48" s="1"/>
  <c r="AB898" i="48" s="1"/>
  <c r="X898" i="48" a="1"/>
  <c r="X898" i="48" s="1"/>
  <c r="Y898" i="48" s="1"/>
  <c r="K898" i="48"/>
  <c r="BI897" i="48"/>
  <c r="BH897" i="48" a="1"/>
  <c r="BH897" i="48" s="1"/>
  <c r="BF897" i="48" a="1"/>
  <c r="BF897" i="48" s="1"/>
  <c r="BE897" i="48"/>
  <c r="BD897" i="48" a="1"/>
  <c r="BD897" i="48" s="1"/>
  <c r="BC897" i="48"/>
  <c r="AW897" i="48"/>
  <c r="AV897" i="48" a="1"/>
  <c r="AV897" i="48" s="1"/>
  <c r="AT897" i="48"/>
  <c r="AS897" i="48" a="1"/>
  <c r="AS897" i="48" s="1"/>
  <c r="AQ897" i="48"/>
  <c r="AP897" i="48" a="1"/>
  <c r="AP897" i="48" s="1"/>
  <c r="AI897" i="48" a="1"/>
  <c r="AI897" i="48" s="1"/>
  <c r="AH897" i="48"/>
  <c r="AG897" i="48" a="1"/>
  <c r="AG897" i="48" s="1"/>
  <c r="AF897" i="48"/>
  <c r="AA897" i="48" a="1"/>
  <c r="AA897" i="48" s="1"/>
  <c r="AB897" i="48" s="1"/>
  <c r="X897" i="48" a="1"/>
  <c r="X897" i="48" s="1"/>
  <c r="K897" i="48"/>
  <c r="BI896" i="48"/>
  <c r="BH896" i="48" a="1"/>
  <c r="BH896" i="48" s="1"/>
  <c r="BF896" i="48" a="1"/>
  <c r="BF896" i="48" s="1"/>
  <c r="BE896" i="48"/>
  <c r="BD896" i="48" a="1"/>
  <c r="BD896" i="48" s="1"/>
  <c r="BC896" i="48"/>
  <c r="AW896" i="48"/>
  <c r="AV896" i="48" a="1"/>
  <c r="AV896" i="48" s="1"/>
  <c r="AT896" i="48"/>
  <c r="AS896" i="48" a="1"/>
  <c r="AS896" i="48" s="1"/>
  <c r="AQ896" i="48"/>
  <c r="AP896" i="48" a="1"/>
  <c r="AP896" i="48" s="1"/>
  <c r="AI896" i="48" a="1"/>
  <c r="AI896" i="48" s="1"/>
  <c r="AH896" i="48"/>
  <c r="AG896" i="48" a="1"/>
  <c r="AG896" i="48" s="1"/>
  <c r="AF896" i="48"/>
  <c r="AA896" i="48" a="1"/>
  <c r="AA896" i="48" s="1"/>
  <c r="AB896" i="48" s="1"/>
  <c r="X896" i="48" a="1"/>
  <c r="X896" i="48" s="1"/>
  <c r="K896" i="48"/>
  <c r="BI895" i="48"/>
  <c r="BH895" i="48" a="1"/>
  <c r="BH895" i="48" s="1"/>
  <c r="BE895" i="48"/>
  <c r="BC895" i="48"/>
  <c r="AV895" i="48" a="1"/>
  <c r="AV895" i="48" s="1"/>
  <c r="AW895" i="48" s="1"/>
  <c r="AS895" i="48" a="1"/>
  <c r="AS895" i="48" s="1"/>
  <c r="AT895" i="48" s="1"/>
  <c r="AQ895" i="48"/>
  <c r="AP895" i="48" a="1"/>
  <c r="AP895" i="48" s="1"/>
  <c r="AH895" i="48"/>
  <c r="AF895" i="48"/>
  <c r="AA895" i="48" a="1"/>
  <c r="AA895" i="48" s="1"/>
  <c r="AB895" i="48" s="1"/>
  <c r="X895" i="48" a="1"/>
  <c r="X895" i="48" s="1"/>
  <c r="K895" i="48"/>
  <c r="BI894" i="48"/>
  <c r="BH894" i="48" a="1"/>
  <c r="BH894" i="48" s="1"/>
  <c r="BF894" i="48" a="1"/>
  <c r="BF894" i="48" s="1"/>
  <c r="BE894" i="48"/>
  <c r="BD894" i="48" a="1"/>
  <c r="BD894" i="48" s="1"/>
  <c r="BC894" i="48"/>
  <c r="AW894" i="48"/>
  <c r="AV894" i="48" a="1"/>
  <c r="AV894" i="48" s="1"/>
  <c r="AT894" i="48"/>
  <c r="AS894" i="48" a="1"/>
  <c r="AS894" i="48" s="1"/>
  <c r="AQ894" i="48"/>
  <c r="AP894" i="48" a="1"/>
  <c r="AP894" i="48" s="1"/>
  <c r="AI894" i="48" a="1"/>
  <c r="AI894" i="48" s="1"/>
  <c r="AH894" i="48"/>
  <c r="AG894" i="48" a="1"/>
  <c r="AG894" i="48" s="1"/>
  <c r="AF894" i="48"/>
  <c r="AA894" i="48" a="1"/>
  <c r="AA894" i="48" s="1"/>
  <c r="AB894" i="48" s="1"/>
  <c r="X894" i="48" a="1"/>
  <c r="X894" i="48" s="1"/>
  <c r="K894" i="48"/>
  <c r="BI893" i="48"/>
  <c r="BH893" i="48" a="1"/>
  <c r="BH893" i="48" s="1"/>
  <c r="BF893" i="48" a="1"/>
  <c r="BF893" i="48" s="1"/>
  <c r="BE893" i="48"/>
  <c r="BD893" i="48" a="1"/>
  <c r="BD893" i="48" s="1"/>
  <c r="BC893" i="48"/>
  <c r="AW893" i="48"/>
  <c r="AV893" i="48" a="1"/>
  <c r="AV893" i="48" s="1"/>
  <c r="AT893" i="48"/>
  <c r="AS893" i="48" a="1"/>
  <c r="AS893" i="48" s="1"/>
  <c r="AQ893" i="48"/>
  <c r="AP893" i="48" a="1"/>
  <c r="AP893" i="48" s="1"/>
  <c r="AI893" i="48" a="1"/>
  <c r="AI893" i="48" s="1"/>
  <c r="AH893" i="48"/>
  <c r="AG893" i="48" a="1"/>
  <c r="AG893" i="48" s="1"/>
  <c r="AF893" i="48"/>
  <c r="AA893" i="48" a="1"/>
  <c r="AA893" i="48" s="1"/>
  <c r="AB893" i="48" s="1"/>
  <c r="X893" i="48" a="1"/>
  <c r="X893" i="48" s="1"/>
  <c r="K893" i="48"/>
  <c r="BI892" i="48"/>
  <c r="BH892" i="48" a="1"/>
  <c r="BH892" i="48" s="1"/>
  <c r="BE892" i="48"/>
  <c r="BC892" i="48"/>
  <c r="AW892" i="48"/>
  <c r="AV892" i="48" a="1"/>
  <c r="AV892" i="48" s="1"/>
  <c r="AT892" i="48"/>
  <c r="AS892" i="48" a="1"/>
  <c r="AS892" i="48" s="1"/>
  <c r="AQ892" i="48"/>
  <c r="AP892" i="48" a="1"/>
  <c r="AP892" i="48" s="1"/>
  <c r="AK892" i="48"/>
  <c r="AH892" i="48"/>
  <c r="AF892" i="48"/>
  <c r="AA892" i="48" a="1"/>
  <c r="AA892" i="48" s="1"/>
  <c r="AB892" i="48" s="1"/>
  <c r="X892" i="48" a="1"/>
  <c r="X892" i="48" s="1"/>
  <c r="K892" i="48"/>
  <c r="BI891" i="48"/>
  <c r="BH891" i="48" a="1"/>
  <c r="BH891" i="48" s="1"/>
  <c r="BF891" i="48" a="1"/>
  <c r="BF891" i="48" s="1"/>
  <c r="BE891" i="48"/>
  <c r="BD891" i="48" a="1"/>
  <c r="BD891" i="48" s="1"/>
  <c r="BC891" i="48"/>
  <c r="AW891" i="48"/>
  <c r="AV891" i="48" a="1"/>
  <c r="AV891" i="48" s="1"/>
  <c r="AT891" i="48"/>
  <c r="AS891" i="48" a="1"/>
  <c r="AS891" i="48" s="1"/>
  <c r="AQ891" i="48"/>
  <c r="AP891" i="48" a="1"/>
  <c r="AP891" i="48" s="1"/>
  <c r="AI891" i="48" a="1"/>
  <c r="AI891" i="48" s="1"/>
  <c r="AH891" i="48"/>
  <c r="AG891" i="48" a="1"/>
  <c r="AG891" i="48" s="1"/>
  <c r="AF891" i="48"/>
  <c r="AA891" i="48" a="1"/>
  <c r="AA891" i="48" s="1"/>
  <c r="AB891" i="48" s="1"/>
  <c r="X891" i="48" a="1"/>
  <c r="X891" i="48" s="1"/>
  <c r="K891" i="48"/>
  <c r="BI890" i="48"/>
  <c r="BH890" i="48" a="1"/>
  <c r="BH890" i="48" s="1"/>
  <c r="BF890" i="48" a="1"/>
  <c r="BF890" i="48" s="1"/>
  <c r="BE890" i="48"/>
  <c r="BD890" i="48" a="1"/>
  <c r="BD890" i="48" s="1"/>
  <c r="BC890" i="48"/>
  <c r="AW890" i="48"/>
  <c r="AV890" i="48" a="1"/>
  <c r="AV890" i="48" s="1"/>
  <c r="AT890" i="48"/>
  <c r="AS890" i="48" a="1"/>
  <c r="AS890" i="48" s="1"/>
  <c r="AQ890" i="48"/>
  <c r="AP890" i="48" a="1"/>
  <c r="AP890" i="48" s="1"/>
  <c r="AI890" i="48" a="1"/>
  <c r="AI890" i="48" s="1"/>
  <c r="AH890" i="48"/>
  <c r="AG890" i="48" a="1"/>
  <c r="AG890" i="48" s="1"/>
  <c r="AF890" i="48"/>
  <c r="AA890" i="48" a="1"/>
  <c r="AA890" i="48" s="1"/>
  <c r="AB890" i="48" s="1"/>
  <c r="X890" i="48" a="1"/>
  <c r="X890" i="48" s="1"/>
  <c r="K890" i="48"/>
  <c r="BI889" i="48"/>
  <c r="BH889" i="48" a="1"/>
  <c r="BH889" i="48" s="1"/>
  <c r="BF889" i="48" a="1"/>
  <c r="BF889" i="48" s="1"/>
  <c r="BE889" i="48"/>
  <c r="BD889" i="48" a="1"/>
  <c r="BD889" i="48" s="1"/>
  <c r="BC889" i="48"/>
  <c r="AW889" i="48"/>
  <c r="AV889" i="48" a="1"/>
  <c r="AV889" i="48" s="1"/>
  <c r="AT889" i="48"/>
  <c r="AS889" i="48" a="1"/>
  <c r="AS889" i="48" s="1"/>
  <c r="AQ889" i="48"/>
  <c r="AP889" i="48" a="1"/>
  <c r="AP889" i="48" s="1"/>
  <c r="AI889" i="48" a="1"/>
  <c r="AI889" i="48" s="1"/>
  <c r="AH889" i="48"/>
  <c r="AG889" i="48" a="1"/>
  <c r="AG889" i="48" s="1"/>
  <c r="AF889" i="48"/>
  <c r="AA889" i="48" a="1"/>
  <c r="AA889" i="48" s="1"/>
  <c r="AB889" i="48" s="1"/>
  <c r="X889" i="48" a="1"/>
  <c r="X889" i="48" s="1"/>
  <c r="K889" i="48"/>
  <c r="BH888" i="48" a="1"/>
  <c r="BH888" i="48" s="1"/>
  <c r="BI888" i="48" s="1"/>
  <c r="BF888" i="48" a="1"/>
  <c r="BF888" i="48" s="1"/>
  <c r="BE888" i="48"/>
  <c r="BD888" i="48" a="1"/>
  <c r="BD888" i="48" s="1"/>
  <c r="BC888" i="48"/>
  <c r="AV888" i="48" a="1"/>
  <c r="AV888" i="48" s="1"/>
  <c r="AW888" i="48" s="1"/>
  <c r="AS888" i="48" a="1"/>
  <c r="AS888" i="48" s="1"/>
  <c r="AT888" i="48" s="1"/>
  <c r="AP888" i="48" a="1"/>
  <c r="AP888" i="48" s="1"/>
  <c r="AQ888" i="48" s="1"/>
  <c r="AI888" i="48" a="1"/>
  <c r="AI888" i="48" s="1"/>
  <c r="AH888" i="48"/>
  <c r="AG888" i="48" a="1"/>
  <c r="AG888" i="48" s="1"/>
  <c r="AF888" i="48"/>
  <c r="AA888" i="48" a="1"/>
  <c r="AA888" i="48" s="1"/>
  <c r="AB888" i="48" s="1"/>
  <c r="X888" i="48" a="1"/>
  <c r="X888" i="48" s="1"/>
  <c r="K888" i="48"/>
  <c r="BH887" i="48" a="1"/>
  <c r="BH887" i="48" s="1"/>
  <c r="BI887" i="48" s="1"/>
  <c r="BF887" i="48" a="1"/>
  <c r="BF887" i="48" s="1"/>
  <c r="BE887" i="48"/>
  <c r="BD887" i="48" a="1"/>
  <c r="BD887" i="48" s="1"/>
  <c r="BC887" i="48"/>
  <c r="AV887" i="48" a="1"/>
  <c r="AV887" i="48" s="1"/>
  <c r="AW887" i="48" s="1"/>
  <c r="AS887" i="48" a="1"/>
  <c r="AS887" i="48" s="1"/>
  <c r="AT887" i="48" s="1"/>
  <c r="AP887" i="48" a="1"/>
  <c r="AP887" i="48" s="1"/>
  <c r="AQ887" i="48" s="1"/>
  <c r="AI887" i="48" a="1"/>
  <c r="AI887" i="48" s="1"/>
  <c r="AH887" i="48"/>
  <c r="AG887" i="48" a="1"/>
  <c r="AG887" i="48" s="1"/>
  <c r="AF887" i="48"/>
  <c r="AA887" i="48" a="1"/>
  <c r="AA887" i="48" s="1"/>
  <c r="AB887" i="48" s="1"/>
  <c r="X887" i="48" a="1"/>
  <c r="X887" i="48" s="1"/>
  <c r="K887" i="48"/>
  <c r="BH886" i="48" a="1"/>
  <c r="BH886" i="48" s="1"/>
  <c r="BI886" i="48" s="1"/>
  <c r="BF886" i="48" a="1"/>
  <c r="BF886" i="48" s="1"/>
  <c r="BE886" i="48"/>
  <c r="BD886" i="48" a="1"/>
  <c r="BD886" i="48" s="1"/>
  <c r="BC886" i="48"/>
  <c r="AV886" i="48" a="1"/>
  <c r="AV886" i="48" s="1"/>
  <c r="AW886" i="48" s="1"/>
  <c r="AS886" i="48" a="1"/>
  <c r="AS886" i="48" s="1"/>
  <c r="AT886" i="48" s="1"/>
  <c r="AP886" i="48" a="1"/>
  <c r="AP886" i="48" s="1"/>
  <c r="AQ886" i="48" s="1"/>
  <c r="AI886" i="48" a="1"/>
  <c r="AI886" i="48" s="1"/>
  <c r="AH886" i="48"/>
  <c r="AG886" i="48" a="1"/>
  <c r="AG886" i="48" s="1"/>
  <c r="AF886" i="48"/>
  <c r="AA886" i="48" a="1"/>
  <c r="AA886" i="48" s="1"/>
  <c r="AB886" i="48" s="1"/>
  <c r="X886" i="48" a="1"/>
  <c r="X886" i="48" s="1"/>
  <c r="K886" i="48"/>
  <c r="BI885" i="48"/>
  <c r="BH885" i="48" a="1"/>
  <c r="BH885" i="48" s="1"/>
  <c r="BF885" i="48" a="1"/>
  <c r="BF885" i="48" s="1"/>
  <c r="BE885" i="48"/>
  <c r="BD885" i="48" a="1"/>
  <c r="BD885" i="48" s="1"/>
  <c r="BC885" i="48"/>
  <c r="AW885" i="48"/>
  <c r="AV885" i="48" a="1"/>
  <c r="AV885" i="48" s="1"/>
  <c r="AT885" i="48"/>
  <c r="AS885" i="48" a="1"/>
  <c r="AS885" i="48" s="1"/>
  <c r="AQ885" i="48"/>
  <c r="AP885" i="48" a="1"/>
  <c r="AP885" i="48" s="1"/>
  <c r="AI885" i="48" a="1"/>
  <c r="AI885" i="48" s="1"/>
  <c r="AH885" i="48"/>
  <c r="AG885" i="48" a="1"/>
  <c r="AG885" i="48" s="1"/>
  <c r="AF885" i="48"/>
  <c r="AA885" i="48" a="1"/>
  <c r="AA885" i="48" s="1"/>
  <c r="AB885" i="48" s="1"/>
  <c r="X885" i="48" a="1"/>
  <c r="X885" i="48" s="1"/>
  <c r="K885" i="48"/>
  <c r="BI884" i="48"/>
  <c r="BH884" i="48" a="1"/>
  <c r="BH884" i="48" s="1"/>
  <c r="BF884" i="48" a="1"/>
  <c r="BF884" i="48" s="1"/>
  <c r="BE884" i="48"/>
  <c r="BD884" i="48" a="1"/>
  <c r="BD884" i="48" s="1"/>
  <c r="BC884" i="48"/>
  <c r="AW884" i="48"/>
  <c r="AV884" i="48" a="1"/>
  <c r="AV884" i="48" s="1"/>
  <c r="AT884" i="48"/>
  <c r="AS884" i="48" a="1"/>
  <c r="AS884" i="48" s="1"/>
  <c r="AQ884" i="48"/>
  <c r="AP884" i="48" a="1"/>
  <c r="AP884" i="48" s="1"/>
  <c r="AI884" i="48" a="1"/>
  <c r="AI884" i="48" s="1"/>
  <c r="AH884" i="48"/>
  <c r="AG884" i="48" a="1"/>
  <c r="AG884" i="48" s="1"/>
  <c r="AF884" i="48"/>
  <c r="AA884" i="48" a="1"/>
  <c r="AA884" i="48" s="1"/>
  <c r="X884" i="48" a="1"/>
  <c r="X884" i="48" s="1"/>
  <c r="K884" i="48"/>
  <c r="BI883" i="48"/>
  <c r="BH883" i="48" a="1"/>
  <c r="BH883" i="48" s="1"/>
  <c r="BF883" i="48" a="1"/>
  <c r="BF883" i="48" s="1"/>
  <c r="BE883" i="48"/>
  <c r="BD883" i="48" a="1"/>
  <c r="BD883" i="48" s="1"/>
  <c r="BC883" i="48"/>
  <c r="AW883" i="48"/>
  <c r="AV883" i="48" a="1"/>
  <c r="AV883" i="48" s="1"/>
  <c r="AT883" i="48"/>
  <c r="AS883" i="48" a="1"/>
  <c r="AS883" i="48" s="1"/>
  <c r="AQ883" i="48"/>
  <c r="AP883" i="48" a="1"/>
  <c r="AP883" i="48" s="1"/>
  <c r="AI883" i="48" a="1"/>
  <c r="AI883" i="48" s="1"/>
  <c r="AH883" i="48"/>
  <c r="AG883" i="48" a="1"/>
  <c r="AG883" i="48" s="1"/>
  <c r="AF883" i="48"/>
  <c r="AA883" i="48" a="1"/>
  <c r="AA883" i="48" s="1"/>
  <c r="AB883" i="48" s="1"/>
  <c r="X883" i="48" a="1"/>
  <c r="X883" i="48" s="1"/>
  <c r="K883" i="48"/>
  <c r="BH882" i="48" a="1"/>
  <c r="BH882" i="48" s="1"/>
  <c r="BI882" i="48" s="1"/>
  <c r="BF882" i="48" a="1"/>
  <c r="BF882" i="48" s="1"/>
  <c r="BE882" i="48"/>
  <c r="BD882" i="48" a="1"/>
  <c r="BD882" i="48" s="1"/>
  <c r="BC882" i="48"/>
  <c r="AV882" i="48" a="1"/>
  <c r="AV882" i="48" s="1"/>
  <c r="AW882" i="48" s="1"/>
  <c r="AS882" i="48" a="1"/>
  <c r="AS882" i="48" s="1"/>
  <c r="AT882" i="48" s="1"/>
  <c r="AP882" i="48" a="1"/>
  <c r="AP882" i="48" s="1"/>
  <c r="AQ882" i="48" s="1"/>
  <c r="AI882" i="48" a="1"/>
  <c r="AI882" i="48" s="1"/>
  <c r="AH882" i="48"/>
  <c r="AG882" i="48" a="1"/>
  <c r="AG882" i="48" s="1"/>
  <c r="AF882" i="48"/>
  <c r="AA882" i="48" a="1"/>
  <c r="AA882" i="48" s="1"/>
  <c r="X882" i="48" a="1"/>
  <c r="X882" i="48" s="1"/>
  <c r="Y882" i="48" s="1"/>
  <c r="K882" i="48"/>
  <c r="BH881" i="48" a="1"/>
  <c r="BH881" i="48" s="1"/>
  <c r="BI881" i="48" s="1"/>
  <c r="BF881" i="48" a="1"/>
  <c r="BF881" i="48" s="1"/>
  <c r="BE881" i="48"/>
  <c r="BD881" i="48" a="1"/>
  <c r="BD881" i="48" s="1"/>
  <c r="BC881" i="48"/>
  <c r="AV881" i="48" a="1"/>
  <c r="AV881" i="48" s="1"/>
  <c r="AW881" i="48" s="1"/>
  <c r="AS881" i="48" a="1"/>
  <c r="AS881" i="48" s="1"/>
  <c r="AT881" i="48" s="1"/>
  <c r="AP881" i="48" a="1"/>
  <c r="AP881" i="48" s="1"/>
  <c r="AQ881" i="48" s="1"/>
  <c r="AI881" i="48" a="1"/>
  <c r="AI881" i="48" s="1"/>
  <c r="AH881" i="48"/>
  <c r="AG881" i="48" a="1"/>
  <c r="AG881" i="48" s="1"/>
  <c r="AF881" i="48"/>
  <c r="AA881" i="48" a="1"/>
  <c r="AA881" i="48" s="1"/>
  <c r="AB881" i="48" s="1"/>
  <c r="X881" i="48" a="1"/>
  <c r="X881" i="48" s="1"/>
  <c r="K881" i="48"/>
  <c r="BH880" i="48" a="1"/>
  <c r="BH880" i="48" s="1"/>
  <c r="BI880" i="48" s="1"/>
  <c r="BF880" i="48" a="1"/>
  <c r="BF880" i="48" s="1"/>
  <c r="BE880" i="48"/>
  <c r="BD880" i="48" a="1"/>
  <c r="BD880" i="48" s="1"/>
  <c r="BC880" i="48"/>
  <c r="AV880" i="48" a="1"/>
  <c r="AV880" i="48" s="1"/>
  <c r="AW880" i="48" s="1"/>
  <c r="AS880" i="48" a="1"/>
  <c r="AS880" i="48" s="1"/>
  <c r="AT880" i="48" s="1"/>
  <c r="AP880" i="48" a="1"/>
  <c r="AP880" i="48" s="1"/>
  <c r="AQ880" i="48" s="1"/>
  <c r="AI880" i="48" a="1"/>
  <c r="AI880" i="48" s="1"/>
  <c r="AH880" i="48"/>
  <c r="AG880" i="48" a="1"/>
  <c r="AG880" i="48" s="1"/>
  <c r="AF880" i="48"/>
  <c r="AA880" i="48" a="1"/>
  <c r="AA880" i="48" s="1"/>
  <c r="X880" i="48" a="1"/>
  <c r="X880" i="48" s="1"/>
  <c r="K880" i="48"/>
  <c r="BH879" i="48" a="1"/>
  <c r="BH879" i="48" s="1"/>
  <c r="BI879" i="48" s="1"/>
  <c r="BF879" i="48" a="1"/>
  <c r="BF879" i="48" s="1"/>
  <c r="BE879" i="48"/>
  <c r="BD879" i="48" a="1"/>
  <c r="BD879" i="48" s="1"/>
  <c r="BC879" i="48"/>
  <c r="AV879" i="48" a="1"/>
  <c r="AV879" i="48" s="1"/>
  <c r="AW879" i="48" s="1"/>
  <c r="AS879" i="48" a="1"/>
  <c r="AS879" i="48" s="1"/>
  <c r="AT879" i="48" s="1"/>
  <c r="AP879" i="48" a="1"/>
  <c r="AP879" i="48" s="1"/>
  <c r="AQ879" i="48" s="1"/>
  <c r="AI879" i="48" a="1"/>
  <c r="AI879" i="48" s="1"/>
  <c r="AH879" i="48"/>
  <c r="AG879" i="48" a="1"/>
  <c r="AG879" i="48" s="1"/>
  <c r="AF879" i="48"/>
  <c r="AA879" i="48" a="1"/>
  <c r="AA879" i="48" s="1"/>
  <c r="AB879" i="48" s="1"/>
  <c r="X879" i="48" a="1"/>
  <c r="X879" i="48" s="1"/>
  <c r="K879" i="48"/>
  <c r="BI878" i="48"/>
  <c r="BH878" i="48" a="1"/>
  <c r="BH878" i="48" s="1"/>
  <c r="BF878" i="48" a="1"/>
  <c r="BF878" i="48" s="1"/>
  <c r="BE878" i="48"/>
  <c r="BD878" i="48" a="1"/>
  <c r="BD878" i="48" s="1"/>
  <c r="BC878" i="48"/>
  <c r="AW878" i="48"/>
  <c r="AV878" i="48" a="1"/>
  <c r="AV878" i="48" s="1"/>
  <c r="AT878" i="48"/>
  <c r="AS878" i="48" a="1"/>
  <c r="AS878" i="48" s="1"/>
  <c r="AQ878" i="48"/>
  <c r="AP878" i="48" a="1"/>
  <c r="AP878" i="48" s="1"/>
  <c r="AI878" i="48" a="1"/>
  <c r="AI878" i="48" s="1"/>
  <c r="AH878" i="48"/>
  <c r="AG878" i="48" a="1"/>
  <c r="AG878" i="48" s="1"/>
  <c r="AF878" i="48"/>
  <c r="AA878" i="48" a="1"/>
  <c r="AA878" i="48" s="1"/>
  <c r="AB878" i="48" s="1"/>
  <c r="X878" i="48" a="1"/>
  <c r="X878" i="48" s="1"/>
  <c r="K878" i="48"/>
  <c r="BI877" i="48"/>
  <c r="BH877" i="48" a="1"/>
  <c r="BH877" i="48" s="1"/>
  <c r="BF877" i="48" a="1"/>
  <c r="BF877" i="48" s="1"/>
  <c r="BE877" i="48"/>
  <c r="BD877" i="48" a="1"/>
  <c r="BD877" i="48" s="1"/>
  <c r="BC877" i="48"/>
  <c r="AW877" i="48"/>
  <c r="AV877" i="48" a="1"/>
  <c r="AV877" i="48" s="1"/>
  <c r="AT877" i="48"/>
  <c r="AS877" i="48" a="1"/>
  <c r="AS877" i="48" s="1"/>
  <c r="AQ877" i="48"/>
  <c r="AP877" i="48" a="1"/>
  <c r="AP877" i="48" s="1"/>
  <c r="AI877" i="48" a="1"/>
  <c r="AI877" i="48" s="1"/>
  <c r="AH877" i="48"/>
  <c r="AG877" i="48" a="1"/>
  <c r="AG877" i="48" s="1"/>
  <c r="AF877" i="48"/>
  <c r="AA877" i="48" a="1"/>
  <c r="AA877" i="48" s="1"/>
  <c r="AB877" i="48" s="1"/>
  <c r="X877" i="48" a="1"/>
  <c r="X877" i="48" s="1"/>
  <c r="K877" i="48"/>
  <c r="BI876" i="48"/>
  <c r="BH876" i="48" a="1"/>
  <c r="BH876" i="48" s="1"/>
  <c r="BF876" i="48" a="1"/>
  <c r="BF876" i="48" s="1"/>
  <c r="BE876" i="48"/>
  <c r="BD876" i="48" a="1"/>
  <c r="BD876" i="48" s="1"/>
  <c r="BC876" i="48"/>
  <c r="AW876" i="48"/>
  <c r="AV876" i="48" a="1"/>
  <c r="AV876" i="48" s="1"/>
  <c r="AT876" i="48"/>
  <c r="AS876" i="48" a="1"/>
  <c r="AS876" i="48" s="1"/>
  <c r="AQ876" i="48"/>
  <c r="AP876" i="48" a="1"/>
  <c r="AP876" i="48" s="1"/>
  <c r="AI876" i="48" a="1"/>
  <c r="AI876" i="48" s="1"/>
  <c r="AH876" i="48"/>
  <c r="AG876" i="48" a="1"/>
  <c r="AG876" i="48" s="1"/>
  <c r="AF876" i="48"/>
  <c r="AA876" i="48" a="1"/>
  <c r="AA876" i="48" s="1"/>
  <c r="AB876" i="48" s="1"/>
  <c r="X876" i="48" a="1"/>
  <c r="X876" i="48" s="1"/>
  <c r="K876" i="48"/>
  <c r="BI875" i="48"/>
  <c r="BH875" i="48" a="1"/>
  <c r="BH875" i="48" s="1"/>
  <c r="BF875" i="48" a="1"/>
  <c r="BF875" i="48" s="1"/>
  <c r="BE875" i="48"/>
  <c r="BD875" i="48" a="1"/>
  <c r="BD875" i="48" s="1"/>
  <c r="BC875" i="48"/>
  <c r="AW875" i="48"/>
  <c r="AV875" i="48" a="1"/>
  <c r="AV875" i="48" s="1"/>
  <c r="AT875" i="48"/>
  <c r="AS875" i="48" a="1"/>
  <c r="AS875" i="48" s="1"/>
  <c r="AQ875" i="48"/>
  <c r="AP875" i="48" a="1"/>
  <c r="AP875" i="48" s="1"/>
  <c r="AI875" i="48" a="1"/>
  <c r="AI875" i="48" s="1"/>
  <c r="AH875" i="48"/>
  <c r="AG875" i="48" a="1"/>
  <c r="AG875" i="48" s="1"/>
  <c r="AF875" i="48"/>
  <c r="AA875" i="48" a="1"/>
  <c r="AA875" i="48" s="1"/>
  <c r="AB875" i="48" s="1"/>
  <c r="X875" i="48" a="1"/>
  <c r="X875" i="48" s="1"/>
  <c r="K875" i="48"/>
  <c r="BI874" i="48"/>
  <c r="BH874" i="48" a="1"/>
  <c r="BH874" i="48" s="1"/>
  <c r="BF874" i="48" a="1"/>
  <c r="BF874" i="48" s="1"/>
  <c r="BE874" i="48"/>
  <c r="BD874" i="48" a="1"/>
  <c r="BD874" i="48" s="1"/>
  <c r="BC874" i="48"/>
  <c r="AW874" i="48"/>
  <c r="AV874" i="48" a="1"/>
  <c r="AV874" i="48" s="1"/>
  <c r="AT874" i="48"/>
  <c r="AS874" i="48" a="1"/>
  <c r="AS874" i="48" s="1"/>
  <c r="AQ874" i="48"/>
  <c r="AP874" i="48" a="1"/>
  <c r="AP874" i="48" s="1"/>
  <c r="AI874" i="48" a="1"/>
  <c r="AI874" i="48" s="1"/>
  <c r="AH874" i="48"/>
  <c r="AG874" i="48" a="1"/>
  <c r="AG874" i="48" s="1"/>
  <c r="AF874" i="48"/>
  <c r="AA874" i="48" a="1"/>
  <c r="AA874" i="48" s="1"/>
  <c r="AB874" i="48" s="1"/>
  <c r="X874" i="48" a="1"/>
  <c r="X874" i="48" s="1"/>
  <c r="Y874" i="48" s="1"/>
  <c r="K874" i="48"/>
  <c r="BI873" i="48"/>
  <c r="BH873" i="48" a="1"/>
  <c r="BH873" i="48" s="1"/>
  <c r="BF873" i="48" a="1"/>
  <c r="BF873" i="48" s="1"/>
  <c r="BE873" i="48"/>
  <c r="BD873" i="48" a="1"/>
  <c r="BD873" i="48" s="1"/>
  <c r="BC873" i="48"/>
  <c r="AW873" i="48"/>
  <c r="AV873" i="48" a="1"/>
  <c r="AV873" i="48" s="1"/>
  <c r="AT873" i="48"/>
  <c r="AS873" i="48" a="1"/>
  <c r="AS873" i="48" s="1"/>
  <c r="AQ873" i="48"/>
  <c r="AP873" i="48" a="1"/>
  <c r="AP873" i="48" s="1"/>
  <c r="AI873" i="48" a="1"/>
  <c r="AI873" i="48" s="1"/>
  <c r="AH873" i="48"/>
  <c r="AG873" i="48" a="1"/>
  <c r="AG873" i="48" s="1"/>
  <c r="AF873" i="48"/>
  <c r="AA873" i="48" a="1"/>
  <c r="AA873" i="48" s="1"/>
  <c r="AB873" i="48" s="1"/>
  <c r="X873" i="48" a="1"/>
  <c r="X873" i="48" s="1"/>
  <c r="K873" i="48"/>
  <c r="BI872" i="48"/>
  <c r="BH872" i="48" a="1"/>
  <c r="BH872" i="48" s="1"/>
  <c r="BF872" i="48" a="1"/>
  <c r="BF872" i="48" s="1"/>
  <c r="BE872" i="48"/>
  <c r="BD872" i="48" a="1"/>
  <c r="BD872" i="48" s="1"/>
  <c r="BC872" i="48"/>
  <c r="AW872" i="48"/>
  <c r="AV872" i="48" a="1"/>
  <c r="AV872" i="48" s="1"/>
  <c r="AT872" i="48"/>
  <c r="AS872" i="48" a="1"/>
  <c r="AS872" i="48" s="1"/>
  <c r="AQ872" i="48"/>
  <c r="AP872" i="48" a="1"/>
  <c r="AP872" i="48" s="1"/>
  <c r="AI872" i="48" a="1"/>
  <c r="AI872" i="48" s="1"/>
  <c r="AH872" i="48"/>
  <c r="AG872" i="48" a="1"/>
  <c r="AG872" i="48" s="1"/>
  <c r="AF872" i="48"/>
  <c r="AA872" i="48" a="1"/>
  <c r="AA872" i="48" s="1"/>
  <c r="AB872" i="48" s="1"/>
  <c r="X872" i="48" a="1"/>
  <c r="X872" i="48" s="1"/>
  <c r="Y872" i="48" s="1"/>
  <c r="K872" i="48"/>
  <c r="BI871" i="48"/>
  <c r="BH871" i="48" a="1"/>
  <c r="BH871" i="48" s="1"/>
  <c r="BF871" i="48" a="1"/>
  <c r="BF871" i="48" s="1"/>
  <c r="BE871" i="48"/>
  <c r="BD871" i="48" a="1"/>
  <c r="BD871" i="48" s="1"/>
  <c r="BC871" i="48"/>
  <c r="AW871" i="48"/>
  <c r="AV871" i="48" a="1"/>
  <c r="AV871" i="48" s="1"/>
  <c r="AT871" i="48"/>
  <c r="AS871" i="48" a="1"/>
  <c r="AS871" i="48" s="1"/>
  <c r="AQ871" i="48"/>
  <c r="AP871" i="48" a="1"/>
  <c r="AP871" i="48" s="1"/>
  <c r="AI871" i="48" a="1"/>
  <c r="AI871" i="48" s="1"/>
  <c r="AH871" i="48"/>
  <c r="AG871" i="48" a="1"/>
  <c r="AG871" i="48" s="1"/>
  <c r="AF871" i="48"/>
  <c r="AA871" i="48" a="1"/>
  <c r="AA871" i="48" s="1"/>
  <c r="AB871" i="48" s="1"/>
  <c r="X871" i="48" a="1"/>
  <c r="X871" i="48" s="1"/>
  <c r="K871" i="48"/>
  <c r="BI870" i="48"/>
  <c r="BH870" i="48" a="1"/>
  <c r="BH870" i="48" s="1"/>
  <c r="BF870" i="48" a="1"/>
  <c r="BF870" i="48" s="1"/>
  <c r="BE870" i="48"/>
  <c r="BD870" i="48" a="1"/>
  <c r="BD870" i="48" s="1"/>
  <c r="BC870" i="48"/>
  <c r="AW870" i="48"/>
  <c r="AV870" i="48" a="1"/>
  <c r="AV870" i="48" s="1"/>
  <c r="AT870" i="48"/>
  <c r="AS870" i="48" a="1"/>
  <c r="AS870" i="48" s="1"/>
  <c r="AQ870" i="48"/>
  <c r="AP870" i="48" a="1"/>
  <c r="AP870" i="48" s="1"/>
  <c r="AI870" i="48" a="1"/>
  <c r="AI870" i="48" s="1"/>
  <c r="AH870" i="48"/>
  <c r="AG870" i="48" a="1"/>
  <c r="AG870" i="48" s="1"/>
  <c r="AF870" i="48"/>
  <c r="AA870" i="48" a="1"/>
  <c r="AA870" i="48" s="1"/>
  <c r="AB870" i="48" s="1"/>
  <c r="X870" i="48" a="1"/>
  <c r="X870" i="48" s="1"/>
  <c r="K870" i="48"/>
  <c r="BI869" i="48"/>
  <c r="BH869" i="48" a="1"/>
  <c r="BH869" i="48" s="1"/>
  <c r="BF869" i="48" a="1"/>
  <c r="BF869" i="48" s="1"/>
  <c r="BE869" i="48"/>
  <c r="BD869" i="48" a="1"/>
  <c r="BD869" i="48" s="1"/>
  <c r="BC869" i="48"/>
  <c r="AW869" i="48"/>
  <c r="AV869" i="48" a="1"/>
  <c r="AV869" i="48" s="1"/>
  <c r="AT869" i="48"/>
  <c r="AS869" i="48" a="1"/>
  <c r="AS869" i="48" s="1"/>
  <c r="AQ869" i="48"/>
  <c r="AP869" i="48" a="1"/>
  <c r="AP869" i="48" s="1"/>
  <c r="AI869" i="48" a="1"/>
  <c r="AI869" i="48" s="1"/>
  <c r="AH869" i="48"/>
  <c r="AG869" i="48" a="1"/>
  <c r="AG869" i="48" s="1"/>
  <c r="AF869" i="48"/>
  <c r="AA869" i="48" a="1"/>
  <c r="AA869" i="48" s="1"/>
  <c r="AB869" i="48" s="1"/>
  <c r="X869" i="48" a="1"/>
  <c r="X869" i="48" s="1"/>
  <c r="K869" i="48"/>
  <c r="BI868" i="48"/>
  <c r="BH868" i="48" a="1"/>
  <c r="BH868" i="48" s="1"/>
  <c r="BF868" i="48" a="1"/>
  <c r="BF868" i="48" s="1"/>
  <c r="BE868" i="48"/>
  <c r="BD868" i="48" a="1"/>
  <c r="BD868" i="48" s="1"/>
  <c r="BC868" i="48"/>
  <c r="AW868" i="48"/>
  <c r="AV868" i="48" a="1"/>
  <c r="AV868" i="48" s="1"/>
  <c r="AT868" i="48"/>
  <c r="AS868" i="48" a="1"/>
  <c r="AS868" i="48" s="1"/>
  <c r="AQ868" i="48"/>
  <c r="AP868" i="48" a="1"/>
  <c r="AP868" i="48" s="1"/>
  <c r="AI868" i="48" a="1"/>
  <c r="AI868" i="48" s="1"/>
  <c r="AH868" i="48"/>
  <c r="AG868" i="48" a="1"/>
  <c r="AG868" i="48" s="1"/>
  <c r="AF868" i="48"/>
  <c r="AA868" i="48" a="1"/>
  <c r="AA868" i="48" s="1"/>
  <c r="AB868" i="48" s="1"/>
  <c r="X868" i="48" a="1"/>
  <c r="X868" i="48" s="1"/>
  <c r="K868" i="48"/>
  <c r="BH867" i="48" a="1"/>
  <c r="BH867" i="48" s="1"/>
  <c r="BI867" i="48" s="1"/>
  <c r="BF867" i="48" a="1"/>
  <c r="BF867" i="48" s="1"/>
  <c r="BE867" i="48"/>
  <c r="BD867" i="48" a="1"/>
  <c r="BD867" i="48" s="1"/>
  <c r="BC867" i="48"/>
  <c r="AV867" i="48" a="1"/>
  <c r="AV867" i="48" s="1"/>
  <c r="AW867" i="48" s="1"/>
  <c r="AS867" i="48" a="1"/>
  <c r="AS867" i="48" s="1"/>
  <c r="AT867" i="48" s="1"/>
  <c r="AP867" i="48" a="1"/>
  <c r="AP867" i="48" s="1"/>
  <c r="AQ867" i="48" s="1"/>
  <c r="AI867" i="48" a="1"/>
  <c r="AI867" i="48" s="1"/>
  <c r="AH867" i="48"/>
  <c r="AG867" i="48" a="1"/>
  <c r="AG867" i="48" s="1"/>
  <c r="AF867" i="48"/>
  <c r="AA867" i="48" a="1"/>
  <c r="AA867" i="48" s="1"/>
  <c r="AB867" i="48" s="1"/>
  <c r="X867" i="48" a="1"/>
  <c r="X867" i="48" s="1"/>
  <c r="K867" i="48"/>
  <c r="BH866" i="48" a="1"/>
  <c r="BH866" i="48" s="1"/>
  <c r="BI866" i="48" s="1"/>
  <c r="BF866" i="48" a="1"/>
  <c r="BF866" i="48" s="1"/>
  <c r="BE866" i="48"/>
  <c r="BD866" i="48" a="1"/>
  <c r="BD866" i="48" s="1"/>
  <c r="BC866" i="48"/>
  <c r="AV866" i="48" a="1"/>
  <c r="AV866" i="48" s="1"/>
  <c r="AW866" i="48" s="1"/>
  <c r="AS866" i="48" a="1"/>
  <c r="AS866" i="48" s="1"/>
  <c r="AT866" i="48" s="1"/>
  <c r="AP866" i="48" a="1"/>
  <c r="AP866" i="48" s="1"/>
  <c r="AQ866" i="48" s="1"/>
  <c r="AI866" i="48" a="1"/>
  <c r="AI866" i="48" s="1"/>
  <c r="AH866" i="48"/>
  <c r="AG866" i="48" a="1"/>
  <c r="AG866" i="48" s="1"/>
  <c r="AF866" i="48"/>
  <c r="AA866" i="48" a="1"/>
  <c r="AA866" i="48" s="1"/>
  <c r="AB866" i="48" s="1"/>
  <c r="X866" i="48" a="1"/>
  <c r="X866" i="48" s="1"/>
  <c r="K866" i="48"/>
  <c r="BH865" i="48" a="1"/>
  <c r="BH865" i="48" s="1"/>
  <c r="BI865" i="48" s="1"/>
  <c r="BF865" i="48" a="1"/>
  <c r="BF865" i="48" s="1"/>
  <c r="BE865" i="48"/>
  <c r="BD865" i="48" a="1"/>
  <c r="BD865" i="48" s="1"/>
  <c r="BC865" i="48"/>
  <c r="AV865" i="48" a="1"/>
  <c r="AV865" i="48" s="1"/>
  <c r="AW865" i="48" s="1"/>
  <c r="AS865" i="48" a="1"/>
  <c r="AS865" i="48" s="1"/>
  <c r="AT865" i="48" s="1"/>
  <c r="AP865" i="48" a="1"/>
  <c r="AP865" i="48" s="1"/>
  <c r="AQ865" i="48" s="1"/>
  <c r="AI865" i="48" a="1"/>
  <c r="AI865" i="48" s="1"/>
  <c r="AH865" i="48"/>
  <c r="AG865" i="48" a="1"/>
  <c r="AG865" i="48" s="1"/>
  <c r="AF865" i="48"/>
  <c r="AA865" i="48" a="1"/>
  <c r="AA865" i="48" s="1"/>
  <c r="AB865" i="48" s="1"/>
  <c r="X865" i="48" a="1"/>
  <c r="X865" i="48" s="1"/>
  <c r="K865" i="48"/>
  <c r="BH864" i="48" a="1"/>
  <c r="BH864" i="48" s="1"/>
  <c r="BI864" i="48" s="1"/>
  <c r="BF864" i="48" a="1"/>
  <c r="BF864" i="48" s="1"/>
  <c r="BE864" i="48"/>
  <c r="BD864" i="48" a="1"/>
  <c r="BD864" i="48" s="1"/>
  <c r="BC864" i="48"/>
  <c r="AV864" i="48" a="1"/>
  <c r="AV864" i="48" s="1"/>
  <c r="AW864" i="48" s="1"/>
  <c r="AS864" i="48" a="1"/>
  <c r="AS864" i="48" s="1"/>
  <c r="AP864" i="48" a="1"/>
  <c r="AP864" i="48" s="1"/>
  <c r="AQ864" i="48" s="1"/>
  <c r="AI864" i="48" a="1"/>
  <c r="AI864" i="48" s="1"/>
  <c r="AH864" i="48"/>
  <c r="AG864" i="48" a="1"/>
  <c r="AG864" i="48" s="1"/>
  <c r="AF864" i="48"/>
  <c r="AA864" i="48" a="1"/>
  <c r="AA864" i="48" s="1"/>
  <c r="AB864" i="48" s="1"/>
  <c r="X864" i="48" a="1"/>
  <c r="X864" i="48" s="1"/>
  <c r="K864" i="48"/>
  <c r="BH863" i="48" a="1"/>
  <c r="BH863" i="48" s="1"/>
  <c r="BI863" i="48" s="1"/>
  <c r="BF863" i="48" a="1"/>
  <c r="BF863" i="48" s="1"/>
  <c r="BE863" i="48"/>
  <c r="BD863" i="48" a="1"/>
  <c r="BD863" i="48" s="1"/>
  <c r="BC863" i="48"/>
  <c r="AV863" i="48" a="1"/>
  <c r="AV863" i="48" s="1"/>
  <c r="AW863" i="48" s="1"/>
  <c r="AS863" i="48" a="1"/>
  <c r="AS863" i="48" s="1"/>
  <c r="AP863" i="48" a="1"/>
  <c r="AP863" i="48" s="1"/>
  <c r="AQ863" i="48" s="1"/>
  <c r="AI863" i="48" a="1"/>
  <c r="AI863" i="48" s="1"/>
  <c r="AH863" i="48"/>
  <c r="AG863" i="48" a="1"/>
  <c r="AG863" i="48" s="1"/>
  <c r="AF863" i="48"/>
  <c r="AA863" i="48" a="1"/>
  <c r="AA863" i="48" s="1"/>
  <c r="AB863" i="48" s="1"/>
  <c r="X863" i="48" a="1"/>
  <c r="X863" i="48" s="1"/>
  <c r="K863" i="48"/>
  <c r="BH862" i="48" a="1"/>
  <c r="BH862" i="48" s="1"/>
  <c r="BI862" i="48" s="1"/>
  <c r="BF862" i="48" a="1"/>
  <c r="BF862" i="48" s="1"/>
  <c r="BE862" i="48"/>
  <c r="BD862" i="48" a="1"/>
  <c r="BD862" i="48" s="1"/>
  <c r="BC862" i="48"/>
  <c r="AV862" i="48" a="1"/>
  <c r="AV862" i="48" s="1"/>
  <c r="AW862" i="48" s="1"/>
  <c r="AS862" i="48" a="1"/>
  <c r="AS862" i="48" s="1"/>
  <c r="AP862" i="48" a="1"/>
  <c r="AP862" i="48" s="1"/>
  <c r="AQ862" i="48" s="1"/>
  <c r="AI862" i="48" a="1"/>
  <c r="AI862" i="48" s="1"/>
  <c r="AH862" i="48"/>
  <c r="AG862" i="48" a="1"/>
  <c r="AG862" i="48" s="1"/>
  <c r="AF862" i="48"/>
  <c r="AA862" i="48" a="1"/>
  <c r="AA862" i="48" s="1"/>
  <c r="AB862" i="48" s="1"/>
  <c r="X862" i="48" a="1"/>
  <c r="X862" i="48" s="1"/>
  <c r="K862" i="48"/>
  <c r="BH861" i="48" a="1"/>
  <c r="BH861" i="48" s="1"/>
  <c r="BI861" i="48" s="1"/>
  <c r="BF861" i="48" a="1"/>
  <c r="BF861" i="48" s="1"/>
  <c r="BE861" i="48"/>
  <c r="BD861" i="48" a="1"/>
  <c r="BD861" i="48" s="1"/>
  <c r="BC861" i="48"/>
  <c r="AV861" i="48" a="1"/>
  <c r="AV861" i="48" s="1"/>
  <c r="AW861" i="48" s="1"/>
  <c r="AS861" i="48" a="1"/>
  <c r="AS861" i="48" s="1"/>
  <c r="AP861" i="48" a="1"/>
  <c r="AP861" i="48" s="1"/>
  <c r="AQ861" i="48" s="1"/>
  <c r="AI861" i="48" a="1"/>
  <c r="AI861" i="48" s="1"/>
  <c r="AH861" i="48"/>
  <c r="AG861" i="48" a="1"/>
  <c r="AG861" i="48" s="1"/>
  <c r="AF861" i="48"/>
  <c r="AA861" i="48" a="1"/>
  <c r="AA861" i="48" s="1"/>
  <c r="AB861" i="48" s="1"/>
  <c r="X861" i="48" a="1"/>
  <c r="X861" i="48" s="1"/>
  <c r="K861" i="48"/>
  <c r="BH860" i="48" a="1"/>
  <c r="BH860" i="48" s="1"/>
  <c r="BI860" i="48" s="1"/>
  <c r="BF860" i="48" a="1"/>
  <c r="BF860" i="48" s="1"/>
  <c r="BE860" i="48"/>
  <c r="BD860" i="48" a="1"/>
  <c r="BD860" i="48" s="1"/>
  <c r="BC860" i="48"/>
  <c r="AV860" i="48" a="1"/>
  <c r="AV860" i="48" s="1"/>
  <c r="AW860" i="48" s="1"/>
  <c r="AS860" i="48" a="1"/>
  <c r="AS860" i="48" s="1"/>
  <c r="AP860" i="48" a="1"/>
  <c r="AP860" i="48" s="1"/>
  <c r="AQ860" i="48" s="1"/>
  <c r="AI860" i="48" a="1"/>
  <c r="AI860" i="48" s="1"/>
  <c r="AH860" i="48"/>
  <c r="AG860" i="48" a="1"/>
  <c r="AG860" i="48" s="1"/>
  <c r="AF860" i="48"/>
  <c r="AA860" i="48" a="1"/>
  <c r="AA860" i="48" s="1"/>
  <c r="AB860" i="48" s="1"/>
  <c r="X860" i="48" a="1"/>
  <c r="X860" i="48" s="1"/>
  <c r="K860" i="48"/>
  <c r="BH859" i="48" a="1"/>
  <c r="BH859" i="48" s="1"/>
  <c r="BI859" i="48" s="1"/>
  <c r="BF859" i="48" a="1"/>
  <c r="BF859" i="48" s="1"/>
  <c r="BE859" i="48"/>
  <c r="BD859" i="48" a="1"/>
  <c r="BD859" i="48" s="1"/>
  <c r="BC859" i="48"/>
  <c r="AV859" i="48" a="1"/>
  <c r="AV859" i="48" s="1"/>
  <c r="AW859" i="48" s="1"/>
  <c r="AS859" i="48" a="1"/>
  <c r="AS859" i="48" s="1"/>
  <c r="AP859" i="48" a="1"/>
  <c r="AP859" i="48" s="1"/>
  <c r="AQ859" i="48" s="1"/>
  <c r="AI859" i="48" a="1"/>
  <c r="AI859" i="48" s="1"/>
  <c r="AH859" i="48"/>
  <c r="AG859" i="48" a="1"/>
  <c r="AG859" i="48" s="1"/>
  <c r="AF859" i="48"/>
  <c r="AA859" i="48" a="1"/>
  <c r="AA859" i="48" s="1"/>
  <c r="AB859" i="48" s="1"/>
  <c r="X859" i="48" a="1"/>
  <c r="X859" i="48" s="1"/>
  <c r="K859" i="48"/>
  <c r="BH858" i="48" a="1"/>
  <c r="BH858" i="48" s="1"/>
  <c r="BI858" i="48" s="1"/>
  <c r="BF858" i="48" a="1"/>
  <c r="BF858" i="48" s="1"/>
  <c r="BE858" i="48"/>
  <c r="BD858" i="48" a="1"/>
  <c r="BD858" i="48" s="1"/>
  <c r="BC858" i="48"/>
  <c r="AV858" i="48" a="1"/>
  <c r="AV858" i="48" s="1"/>
  <c r="AW858" i="48" s="1"/>
  <c r="AS858" i="48" a="1"/>
  <c r="AS858" i="48" s="1"/>
  <c r="AP858" i="48" a="1"/>
  <c r="AP858" i="48" s="1"/>
  <c r="AQ858" i="48" s="1"/>
  <c r="AI858" i="48" a="1"/>
  <c r="AI858" i="48" s="1"/>
  <c r="AH858" i="48"/>
  <c r="AG858" i="48" a="1"/>
  <c r="AG858" i="48" s="1"/>
  <c r="AF858" i="48"/>
  <c r="AA858" i="48" a="1"/>
  <c r="AA858" i="48" s="1"/>
  <c r="AB858" i="48" s="1"/>
  <c r="X858" i="48" a="1"/>
  <c r="X858" i="48" s="1"/>
  <c r="K858" i="48"/>
  <c r="BH857" i="48" a="1"/>
  <c r="BH857" i="48" s="1"/>
  <c r="BI857" i="48" s="1"/>
  <c r="BF857" i="48" a="1"/>
  <c r="BF857" i="48" s="1"/>
  <c r="BE857" i="48"/>
  <c r="BD857" i="48" a="1"/>
  <c r="BD857" i="48" s="1"/>
  <c r="BC857" i="48"/>
  <c r="AV857" i="48" a="1"/>
  <c r="AV857" i="48" s="1"/>
  <c r="AW857" i="48" s="1"/>
  <c r="AS857" i="48" a="1"/>
  <c r="AS857" i="48" s="1"/>
  <c r="AP857" i="48" a="1"/>
  <c r="AP857" i="48" s="1"/>
  <c r="AQ857" i="48" s="1"/>
  <c r="AI857" i="48" a="1"/>
  <c r="AI857" i="48" s="1"/>
  <c r="AH857" i="48"/>
  <c r="AG857" i="48" a="1"/>
  <c r="AG857" i="48" s="1"/>
  <c r="AF857" i="48"/>
  <c r="AA857" i="48" a="1"/>
  <c r="AA857" i="48" s="1"/>
  <c r="AB857" i="48" s="1"/>
  <c r="X857" i="48" a="1"/>
  <c r="X857" i="48" s="1"/>
  <c r="K857" i="48"/>
  <c r="BH856" i="48" a="1"/>
  <c r="BH856" i="48" s="1"/>
  <c r="BI856" i="48" s="1"/>
  <c r="BF856" i="48" a="1"/>
  <c r="BF856" i="48" s="1"/>
  <c r="BE856" i="48"/>
  <c r="BD856" i="48" a="1"/>
  <c r="BD856" i="48" s="1"/>
  <c r="BC856" i="48"/>
  <c r="AV856" i="48" a="1"/>
  <c r="AV856" i="48" s="1"/>
  <c r="AW856" i="48" s="1"/>
  <c r="AS856" i="48" a="1"/>
  <c r="AS856" i="48" s="1"/>
  <c r="AP856" i="48" a="1"/>
  <c r="AP856" i="48" s="1"/>
  <c r="AQ856" i="48" s="1"/>
  <c r="AI856" i="48" a="1"/>
  <c r="AI856" i="48" s="1"/>
  <c r="AH856" i="48"/>
  <c r="AG856" i="48" a="1"/>
  <c r="AG856" i="48" s="1"/>
  <c r="AF856" i="48"/>
  <c r="AA856" i="48" a="1"/>
  <c r="AA856" i="48" s="1"/>
  <c r="AB856" i="48" s="1"/>
  <c r="X856" i="48" a="1"/>
  <c r="X856" i="48" s="1"/>
  <c r="K856" i="48"/>
  <c r="BH855" i="48" a="1"/>
  <c r="BH855" i="48" s="1"/>
  <c r="BI855" i="48" s="1"/>
  <c r="BF855" i="48" a="1"/>
  <c r="BF855" i="48" s="1"/>
  <c r="BE855" i="48"/>
  <c r="BD855" i="48" a="1"/>
  <c r="BD855" i="48" s="1"/>
  <c r="BC855" i="48"/>
  <c r="AV855" i="48" a="1"/>
  <c r="AV855" i="48" s="1"/>
  <c r="AW855" i="48" s="1"/>
  <c r="AS855" i="48" a="1"/>
  <c r="AS855" i="48" s="1"/>
  <c r="AP855" i="48" a="1"/>
  <c r="AP855" i="48" s="1"/>
  <c r="AQ855" i="48" s="1"/>
  <c r="AI855" i="48" a="1"/>
  <c r="AI855" i="48" s="1"/>
  <c r="AH855" i="48"/>
  <c r="AG855" i="48" a="1"/>
  <c r="AG855" i="48" s="1"/>
  <c r="AF855" i="48"/>
  <c r="AA855" i="48" a="1"/>
  <c r="AA855" i="48" s="1"/>
  <c r="AB855" i="48" s="1"/>
  <c r="X855" i="48" a="1"/>
  <c r="X855" i="48" s="1"/>
  <c r="K855" i="48"/>
  <c r="BH854" i="48" a="1"/>
  <c r="BH854" i="48" s="1"/>
  <c r="BI854" i="48" s="1"/>
  <c r="BF854" i="48" a="1"/>
  <c r="BF854" i="48" s="1"/>
  <c r="BE854" i="48"/>
  <c r="BD854" i="48" a="1"/>
  <c r="BD854" i="48" s="1"/>
  <c r="BC854" i="48"/>
  <c r="AV854" i="48" a="1"/>
  <c r="AV854" i="48" s="1"/>
  <c r="AW854" i="48" s="1"/>
  <c r="AS854" i="48" a="1"/>
  <c r="AS854" i="48" s="1"/>
  <c r="AP854" i="48" a="1"/>
  <c r="AP854" i="48" s="1"/>
  <c r="AQ854" i="48" s="1"/>
  <c r="AI854" i="48" a="1"/>
  <c r="AI854" i="48" s="1"/>
  <c r="AH854" i="48"/>
  <c r="AG854" i="48" a="1"/>
  <c r="AG854" i="48" s="1"/>
  <c r="AF854" i="48"/>
  <c r="AA854" i="48" a="1"/>
  <c r="AA854" i="48" s="1"/>
  <c r="AB854" i="48" s="1"/>
  <c r="X854" i="48" a="1"/>
  <c r="X854" i="48" s="1"/>
  <c r="K854" i="48"/>
  <c r="BH853" i="48" a="1"/>
  <c r="BH853" i="48" s="1"/>
  <c r="BI853" i="48" s="1"/>
  <c r="BF853" i="48" a="1"/>
  <c r="BF853" i="48" s="1"/>
  <c r="BE853" i="48"/>
  <c r="BD853" i="48" a="1"/>
  <c r="BD853" i="48" s="1"/>
  <c r="BC853" i="48"/>
  <c r="AV853" i="48" a="1"/>
  <c r="AV853" i="48" s="1"/>
  <c r="AW853" i="48" s="1"/>
  <c r="AS853" i="48" a="1"/>
  <c r="AS853" i="48" s="1"/>
  <c r="AP853" i="48" a="1"/>
  <c r="AP853" i="48" s="1"/>
  <c r="AQ853" i="48" s="1"/>
  <c r="AI853" i="48" a="1"/>
  <c r="AI853" i="48" s="1"/>
  <c r="AH853" i="48"/>
  <c r="AG853" i="48" a="1"/>
  <c r="AG853" i="48" s="1"/>
  <c r="AF853" i="48"/>
  <c r="AA853" i="48" a="1"/>
  <c r="AA853" i="48" s="1"/>
  <c r="AB853" i="48" s="1"/>
  <c r="X853" i="48" a="1"/>
  <c r="X853" i="48" s="1"/>
  <c r="K853" i="48"/>
  <c r="BH852" i="48" a="1"/>
  <c r="BH852" i="48" s="1"/>
  <c r="BI852" i="48" s="1"/>
  <c r="BF852" i="48" a="1"/>
  <c r="BF852" i="48" s="1"/>
  <c r="BE852" i="48"/>
  <c r="BD852" i="48" a="1"/>
  <c r="BD852" i="48" s="1"/>
  <c r="BC852" i="48"/>
  <c r="AV852" i="48" a="1"/>
  <c r="AV852" i="48" s="1"/>
  <c r="AW852" i="48" s="1"/>
  <c r="AS852" i="48" a="1"/>
  <c r="AS852" i="48" s="1"/>
  <c r="AP852" i="48" a="1"/>
  <c r="AP852" i="48" s="1"/>
  <c r="AQ852" i="48" s="1"/>
  <c r="AI852" i="48" a="1"/>
  <c r="AI852" i="48" s="1"/>
  <c r="AH852" i="48"/>
  <c r="AG852" i="48" a="1"/>
  <c r="AG852" i="48" s="1"/>
  <c r="AF852" i="48"/>
  <c r="AA852" i="48" a="1"/>
  <c r="AA852" i="48" s="1"/>
  <c r="AB852" i="48" s="1"/>
  <c r="X852" i="48" a="1"/>
  <c r="X852" i="48" s="1"/>
  <c r="K852" i="48"/>
  <c r="BH851" i="48" a="1"/>
  <c r="BH851" i="48" s="1"/>
  <c r="BI851" i="48" s="1"/>
  <c r="BF851" i="48" a="1"/>
  <c r="BF851" i="48" s="1"/>
  <c r="BE851" i="48"/>
  <c r="BD851" i="48" a="1"/>
  <c r="BD851" i="48" s="1"/>
  <c r="BC851" i="48"/>
  <c r="AV851" i="48" a="1"/>
  <c r="AV851" i="48" s="1"/>
  <c r="AW851" i="48" s="1"/>
  <c r="AS851" i="48" a="1"/>
  <c r="AS851" i="48" s="1"/>
  <c r="AP851" i="48" a="1"/>
  <c r="AP851" i="48" s="1"/>
  <c r="AQ851" i="48" s="1"/>
  <c r="AI851" i="48" a="1"/>
  <c r="AI851" i="48" s="1"/>
  <c r="AH851" i="48"/>
  <c r="AG851" i="48" a="1"/>
  <c r="AG851" i="48" s="1"/>
  <c r="AF851" i="48"/>
  <c r="AA851" i="48" a="1"/>
  <c r="AA851" i="48" s="1"/>
  <c r="AB851" i="48" s="1"/>
  <c r="X851" i="48" a="1"/>
  <c r="X851" i="48" s="1"/>
  <c r="K851" i="48"/>
  <c r="BH850" i="48" a="1"/>
  <c r="BH850" i="48" s="1"/>
  <c r="BI850" i="48" s="1"/>
  <c r="BF850" i="48" a="1"/>
  <c r="BF850" i="48" s="1"/>
  <c r="BE850" i="48"/>
  <c r="BD850" i="48" a="1"/>
  <c r="BD850" i="48" s="1"/>
  <c r="BC850" i="48"/>
  <c r="AV850" i="48" a="1"/>
  <c r="AV850" i="48" s="1"/>
  <c r="AW850" i="48" s="1"/>
  <c r="AS850" i="48" a="1"/>
  <c r="AS850" i="48" s="1"/>
  <c r="AP850" i="48" a="1"/>
  <c r="AP850" i="48" s="1"/>
  <c r="AQ850" i="48" s="1"/>
  <c r="AI850" i="48" a="1"/>
  <c r="AI850" i="48" s="1"/>
  <c r="AH850" i="48"/>
  <c r="AG850" i="48" a="1"/>
  <c r="AG850" i="48" s="1"/>
  <c r="AF850" i="48"/>
  <c r="AA850" i="48" a="1"/>
  <c r="AA850" i="48" s="1"/>
  <c r="AB850" i="48" s="1"/>
  <c r="X850" i="48" a="1"/>
  <c r="X850" i="48" s="1"/>
  <c r="Y850" i="48" s="1"/>
  <c r="K850" i="48"/>
  <c r="BH849" i="48" a="1"/>
  <c r="BH849" i="48" s="1"/>
  <c r="BI849" i="48" s="1"/>
  <c r="BF849" i="48" a="1"/>
  <c r="BF849" i="48" s="1"/>
  <c r="BE849" i="48"/>
  <c r="BD849" i="48" a="1"/>
  <c r="BD849" i="48" s="1"/>
  <c r="BC849" i="48"/>
  <c r="AV849" i="48" a="1"/>
  <c r="AV849" i="48" s="1"/>
  <c r="AW849" i="48" s="1"/>
  <c r="AS849" i="48" a="1"/>
  <c r="AS849" i="48" s="1"/>
  <c r="AP849" i="48" a="1"/>
  <c r="AP849" i="48" s="1"/>
  <c r="AQ849" i="48" s="1"/>
  <c r="AI849" i="48" a="1"/>
  <c r="AI849" i="48" s="1"/>
  <c r="AH849" i="48"/>
  <c r="AG849" i="48" a="1"/>
  <c r="AG849" i="48" s="1"/>
  <c r="AF849" i="48"/>
  <c r="AA849" i="48" a="1"/>
  <c r="AA849" i="48" s="1"/>
  <c r="X849" i="48" a="1"/>
  <c r="X849" i="48" s="1"/>
  <c r="Y849" i="48" s="1"/>
  <c r="K849" i="48"/>
  <c r="BI848" i="48"/>
  <c r="BH848" i="48" a="1"/>
  <c r="BH848" i="48" s="1"/>
  <c r="BF848" i="48" a="1"/>
  <c r="BF848" i="48" s="1"/>
  <c r="BE848" i="48"/>
  <c r="BD848" i="48" a="1"/>
  <c r="BD848" i="48" s="1"/>
  <c r="BC848" i="48"/>
  <c r="AW848" i="48"/>
  <c r="AV848" i="48" a="1"/>
  <c r="AV848" i="48" s="1"/>
  <c r="AT848" i="48"/>
  <c r="AS848" i="48" a="1"/>
  <c r="AS848" i="48" s="1"/>
  <c r="AQ848" i="48"/>
  <c r="AP848" i="48" a="1"/>
  <c r="AP848" i="48" s="1"/>
  <c r="AI848" i="48" a="1"/>
  <c r="AI848" i="48" s="1"/>
  <c r="AH848" i="48"/>
  <c r="AG848" i="48" a="1"/>
  <c r="AG848" i="48" s="1"/>
  <c r="AF848" i="48"/>
  <c r="AA848" i="48" a="1"/>
  <c r="AA848" i="48" s="1"/>
  <c r="AB848" i="48" s="1"/>
  <c r="X848" i="48" a="1"/>
  <c r="X848" i="48" s="1"/>
  <c r="K848" i="48"/>
  <c r="BI847" i="48"/>
  <c r="BH847" i="48" a="1"/>
  <c r="BH847" i="48" s="1"/>
  <c r="BF847" i="48" a="1"/>
  <c r="BF847" i="48" s="1"/>
  <c r="BE847" i="48"/>
  <c r="BD847" i="48" a="1"/>
  <c r="BD847" i="48" s="1"/>
  <c r="BC847" i="48"/>
  <c r="AW847" i="48"/>
  <c r="AV847" i="48" a="1"/>
  <c r="AV847" i="48" s="1"/>
  <c r="AT847" i="48"/>
  <c r="AS847" i="48" a="1"/>
  <c r="AS847" i="48" s="1"/>
  <c r="AQ847" i="48"/>
  <c r="AP847" i="48" a="1"/>
  <c r="AP847" i="48" s="1"/>
  <c r="AI847" i="48" a="1"/>
  <c r="AI847" i="48" s="1"/>
  <c r="AH847" i="48"/>
  <c r="AG847" i="48" a="1"/>
  <c r="AG847" i="48" s="1"/>
  <c r="AF847" i="48"/>
  <c r="AA847" i="48" a="1"/>
  <c r="AA847" i="48" s="1"/>
  <c r="AB847" i="48" s="1"/>
  <c r="X847" i="48" a="1"/>
  <c r="X847" i="48" s="1"/>
  <c r="K847" i="48"/>
  <c r="BI1406" i="48"/>
  <c r="BH1406" i="48" a="1"/>
  <c r="BH1406" i="48" s="1"/>
  <c r="BF1406" i="48" a="1"/>
  <c r="BF1406" i="48" s="1"/>
  <c r="BE1406" i="48"/>
  <c r="BD1406" i="48" a="1"/>
  <c r="BD1406" i="48" s="1"/>
  <c r="BC1406" i="48"/>
  <c r="AW1406" i="48"/>
  <c r="AV1406" i="48" a="1"/>
  <c r="AV1406" i="48" s="1"/>
  <c r="AT1406" i="48"/>
  <c r="AS1406" i="48" a="1"/>
  <c r="AS1406" i="48" s="1"/>
  <c r="AQ1406" i="48"/>
  <c r="AP1406" i="48" a="1"/>
  <c r="AP1406" i="48" s="1"/>
  <c r="AI1406" i="48" a="1"/>
  <c r="AI1406" i="48" s="1"/>
  <c r="AH1406" i="48"/>
  <c r="AG1406" i="48" a="1"/>
  <c r="AG1406" i="48" s="1"/>
  <c r="AF1406" i="48"/>
  <c r="AA1406" i="48" a="1"/>
  <c r="AA1406" i="48" s="1"/>
  <c r="AB1406" i="48" s="1"/>
  <c r="X1406" i="48" a="1"/>
  <c r="X1406" i="48" s="1"/>
  <c r="K1406" i="48"/>
  <c r="BI1405" i="48"/>
  <c r="BH1405" i="48" a="1"/>
  <c r="BH1405" i="48" s="1"/>
  <c r="BF1405" i="48" a="1"/>
  <c r="BF1405" i="48" s="1"/>
  <c r="BE1405" i="48"/>
  <c r="BD1405" i="48" a="1"/>
  <c r="BD1405" i="48" s="1"/>
  <c r="BC1405" i="48"/>
  <c r="AW1405" i="48"/>
  <c r="AV1405" i="48" a="1"/>
  <c r="AV1405" i="48" s="1"/>
  <c r="AT1405" i="48"/>
  <c r="AS1405" i="48" a="1"/>
  <c r="AS1405" i="48" s="1"/>
  <c r="AQ1405" i="48"/>
  <c r="AP1405" i="48" a="1"/>
  <c r="AP1405" i="48" s="1"/>
  <c r="AI1405" i="48" a="1"/>
  <c r="AI1405" i="48" s="1"/>
  <c r="AH1405" i="48"/>
  <c r="AG1405" i="48" a="1"/>
  <c r="AG1405" i="48" s="1"/>
  <c r="AF1405" i="48"/>
  <c r="AA1405" i="48" a="1"/>
  <c r="AA1405" i="48" s="1"/>
  <c r="X1405" i="48" a="1"/>
  <c r="X1405" i="48" s="1"/>
  <c r="Y1405" i="48" s="1"/>
  <c r="K1405" i="48"/>
  <c r="BI844" i="48"/>
  <c r="BH844" i="48" a="1"/>
  <c r="BH844" i="48" s="1"/>
  <c r="BF844" i="48" a="1"/>
  <c r="BF844" i="48" s="1"/>
  <c r="BE844" i="48"/>
  <c r="BD844" i="48" a="1"/>
  <c r="BD844" i="48" s="1"/>
  <c r="BC844" i="48"/>
  <c r="AW844" i="48"/>
  <c r="AV844" i="48" a="1"/>
  <c r="AV844" i="48" s="1"/>
  <c r="AT844" i="48"/>
  <c r="AS844" i="48" a="1"/>
  <c r="AS844" i="48" s="1"/>
  <c r="AQ844" i="48"/>
  <c r="AP844" i="48" a="1"/>
  <c r="AP844" i="48" s="1"/>
  <c r="AI844" i="48" a="1"/>
  <c r="AI844" i="48" s="1"/>
  <c r="AH844" i="48"/>
  <c r="AG844" i="48" a="1"/>
  <c r="AG844" i="48" s="1"/>
  <c r="AF844" i="48"/>
  <c r="AA844" i="48" a="1"/>
  <c r="AA844" i="48" s="1"/>
  <c r="AB844" i="48" s="1"/>
  <c r="X844" i="48" a="1"/>
  <c r="X844" i="48" s="1"/>
  <c r="K844" i="48"/>
  <c r="BI843" i="48"/>
  <c r="BH843" i="48" a="1"/>
  <c r="BH843" i="48" s="1"/>
  <c r="BF843" i="48" a="1"/>
  <c r="BF843" i="48" s="1"/>
  <c r="BE843" i="48"/>
  <c r="BD843" i="48" a="1"/>
  <c r="BD843" i="48" s="1"/>
  <c r="BC843" i="48"/>
  <c r="AW843" i="48"/>
  <c r="AV843" i="48" a="1"/>
  <c r="AV843" i="48" s="1"/>
  <c r="AT843" i="48"/>
  <c r="AS843" i="48" a="1"/>
  <c r="AS843" i="48" s="1"/>
  <c r="AQ843" i="48"/>
  <c r="AP843" i="48" a="1"/>
  <c r="AP843" i="48" s="1"/>
  <c r="AI843" i="48" a="1"/>
  <c r="AI843" i="48" s="1"/>
  <c r="AH843" i="48"/>
  <c r="AG843" i="48" a="1"/>
  <c r="AG843" i="48" s="1"/>
  <c r="AF843" i="48"/>
  <c r="AA843" i="48" a="1"/>
  <c r="AA843" i="48" s="1"/>
  <c r="X843" i="48" a="1"/>
  <c r="X843" i="48" s="1"/>
  <c r="Y843" i="48" s="1"/>
  <c r="K843" i="48"/>
  <c r="BI1404" i="48"/>
  <c r="BH1404" i="48" a="1"/>
  <c r="BH1404" i="48" s="1"/>
  <c r="BF1404" i="48" a="1"/>
  <c r="BF1404" i="48" s="1"/>
  <c r="BE1404" i="48"/>
  <c r="BD1404" i="48" a="1"/>
  <c r="BD1404" i="48" s="1"/>
  <c r="BC1404" i="48"/>
  <c r="AW1404" i="48"/>
  <c r="AV1404" i="48" a="1"/>
  <c r="AV1404" i="48" s="1"/>
  <c r="AT1404" i="48"/>
  <c r="AS1404" i="48" a="1"/>
  <c r="AS1404" i="48" s="1"/>
  <c r="AQ1404" i="48"/>
  <c r="AP1404" i="48" a="1"/>
  <c r="AP1404" i="48" s="1"/>
  <c r="AI1404" i="48" a="1"/>
  <c r="AI1404" i="48" s="1"/>
  <c r="AH1404" i="48"/>
  <c r="AG1404" i="48" a="1"/>
  <c r="AG1404" i="48" s="1"/>
  <c r="AF1404" i="48"/>
  <c r="AA1404" i="48" a="1"/>
  <c r="AA1404" i="48" s="1"/>
  <c r="AB1404" i="48" s="1"/>
  <c r="X1404" i="48" a="1"/>
  <c r="X1404" i="48" s="1"/>
  <c r="K1404" i="48"/>
  <c r="BI1403" i="48"/>
  <c r="BH1403" i="48" a="1"/>
  <c r="BH1403" i="48" s="1"/>
  <c r="BF1403" i="48" a="1"/>
  <c r="BF1403" i="48" s="1"/>
  <c r="BE1403" i="48"/>
  <c r="BD1403" i="48" a="1"/>
  <c r="BD1403" i="48" s="1"/>
  <c r="BC1403" i="48"/>
  <c r="AW1403" i="48"/>
  <c r="AV1403" i="48" a="1"/>
  <c r="AV1403" i="48" s="1"/>
  <c r="AT1403" i="48"/>
  <c r="AS1403" i="48" a="1"/>
  <c r="AS1403" i="48" s="1"/>
  <c r="AQ1403" i="48"/>
  <c r="AP1403" i="48" a="1"/>
  <c r="AP1403" i="48" s="1"/>
  <c r="AI1403" i="48" a="1"/>
  <c r="AI1403" i="48" s="1"/>
  <c r="AH1403" i="48"/>
  <c r="AG1403" i="48" a="1"/>
  <c r="AG1403" i="48" s="1"/>
  <c r="AF1403" i="48"/>
  <c r="AA1403" i="48" a="1"/>
  <c r="AA1403" i="48" s="1"/>
  <c r="X1403" i="48" a="1"/>
  <c r="X1403" i="48" s="1"/>
  <c r="K1403" i="48"/>
  <c r="BH840" i="48" a="1"/>
  <c r="BH840" i="48" s="1"/>
  <c r="BI840" i="48" s="1"/>
  <c r="BF840" i="48" a="1"/>
  <c r="BF840" i="48" s="1"/>
  <c r="BE840" i="48"/>
  <c r="BD840" i="48" a="1"/>
  <c r="BD840" i="48" s="1"/>
  <c r="BC840" i="48"/>
  <c r="AV840" i="48" a="1"/>
  <c r="AV840" i="48" s="1"/>
  <c r="AW840" i="48" s="1"/>
  <c r="AS840" i="48" a="1"/>
  <c r="AS840" i="48" s="1"/>
  <c r="AT840" i="48" s="1"/>
  <c r="AP840" i="48" a="1"/>
  <c r="AP840" i="48" s="1"/>
  <c r="AQ840" i="48" s="1"/>
  <c r="AI840" i="48" a="1"/>
  <c r="AI840" i="48" s="1"/>
  <c r="AH840" i="48"/>
  <c r="AG840" i="48" a="1"/>
  <c r="AG840" i="48" s="1"/>
  <c r="AF840" i="48"/>
  <c r="AA840" i="48" a="1"/>
  <c r="AA840" i="48" s="1"/>
  <c r="AB840" i="48" s="1"/>
  <c r="X840" i="48" a="1"/>
  <c r="X840" i="48" s="1"/>
  <c r="K840" i="48"/>
  <c r="BH839" i="48" a="1"/>
  <c r="BH839" i="48" s="1"/>
  <c r="BI839" i="48" s="1"/>
  <c r="BF839" i="48" a="1"/>
  <c r="BF839" i="48" s="1"/>
  <c r="BE839" i="48"/>
  <c r="BD839" i="48" a="1"/>
  <c r="BD839" i="48" s="1"/>
  <c r="BC839" i="48"/>
  <c r="AV839" i="48" a="1"/>
  <c r="AV839" i="48" s="1"/>
  <c r="AW839" i="48" s="1"/>
  <c r="AS839" i="48" a="1"/>
  <c r="AS839" i="48" s="1"/>
  <c r="AT839" i="48" s="1"/>
  <c r="AP839" i="48" a="1"/>
  <c r="AP839" i="48" s="1"/>
  <c r="AQ839" i="48" s="1"/>
  <c r="AI839" i="48" a="1"/>
  <c r="AI839" i="48" s="1"/>
  <c r="AH839" i="48"/>
  <c r="AG839" i="48" a="1"/>
  <c r="AG839" i="48" s="1"/>
  <c r="AF839" i="48"/>
  <c r="AA839" i="48" a="1"/>
  <c r="AA839" i="48" s="1"/>
  <c r="AB839" i="48" s="1"/>
  <c r="X839" i="48" a="1"/>
  <c r="X839" i="48" s="1"/>
  <c r="K839" i="48"/>
  <c r="BH838" i="48" a="1"/>
  <c r="BH838" i="48" s="1"/>
  <c r="BI838" i="48" s="1"/>
  <c r="BF838" i="48" a="1"/>
  <c r="BF838" i="48" s="1"/>
  <c r="BE838" i="48"/>
  <c r="BD838" i="48" a="1"/>
  <c r="BD838" i="48" s="1"/>
  <c r="BC838" i="48"/>
  <c r="AV838" i="48" a="1"/>
  <c r="AV838" i="48" s="1"/>
  <c r="AW838" i="48" s="1"/>
  <c r="AS838" i="48" a="1"/>
  <c r="AS838" i="48" s="1"/>
  <c r="AT838" i="48" s="1"/>
  <c r="AP838" i="48" a="1"/>
  <c r="AP838" i="48" s="1"/>
  <c r="AQ838" i="48" s="1"/>
  <c r="AI838" i="48" a="1"/>
  <c r="AI838" i="48" s="1"/>
  <c r="AH838" i="48"/>
  <c r="AG838" i="48" a="1"/>
  <c r="AG838" i="48" s="1"/>
  <c r="AF838" i="48"/>
  <c r="AA838" i="48" a="1"/>
  <c r="AA838" i="48" s="1"/>
  <c r="AB838" i="48" s="1"/>
  <c r="X838" i="48" a="1"/>
  <c r="X838" i="48" s="1"/>
  <c r="K838" i="48"/>
  <c r="BH837" i="48" a="1"/>
  <c r="BH837" i="48" s="1"/>
  <c r="BI837" i="48" s="1"/>
  <c r="BF837" i="48" a="1"/>
  <c r="BF837" i="48" s="1"/>
  <c r="BE837" i="48"/>
  <c r="BD837" i="48" a="1"/>
  <c r="BD837" i="48" s="1"/>
  <c r="BC837" i="48"/>
  <c r="AV837" i="48" a="1"/>
  <c r="AV837" i="48" s="1"/>
  <c r="AW837" i="48" s="1"/>
  <c r="AS837" i="48" a="1"/>
  <c r="AS837" i="48" s="1"/>
  <c r="AT837" i="48" s="1"/>
  <c r="AP837" i="48" a="1"/>
  <c r="AP837" i="48" s="1"/>
  <c r="AQ837" i="48" s="1"/>
  <c r="AI837" i="48" a="1"/>
  <c r="AI837" i="48" s="1"/>
  <c r="AH837" i="48"/>
  <c r="AG837" i="48" a="1"/>
  <c r="AG837" i="48" s="1"/>
  <c r="AF837" i="48"/>
  <c r="AA837" i="48" a="1"/>
  <c r="AA837" i="48" s="1"/>
  <c r="AB837" i="48" s="1"/>
  <c r="X837" i="48" a="1"/>
  <c r="X837" i="48" s="1"/>
  <c r="K837" i="48"/>
  <c r="BH836" i="48" a="1"/>
  <c r="BH836" i="48" s="1"/>
  <c r="BI836" i="48" s="1"/>
  <c r="BF836" i="48" a="1"/>
  <c r="BF836" i="48" s="1"/>
  <c r="BE836" i="48"/>
  <c r="BD836" i="48" a="1"/>
  <c r="BD836" i="48" s="1"/>
  <c r="BC836" i="48"/>
  <c r="AV836" i="48" a="1"/>
  <c r="AV836" i="48" s="1"/>
  <c r="AW836" i="48" s="1"/>
  <c r="AS836" i="48" a="1"/>
  <c r="AS836" i="48" s="1"/>
  <c r="AT836" i="48" s="1"/>
  <c r="AP836" i="48" a="1"/>
  <c r="AP836" i="48" s="1"/>
  <c r="AQ836" i="48" s="1"/>
  <c r="AI836" i="48" a="1"/>
  <c r="AI836" i="48" s="1"/>
  <c r="AH836" i="48"/>
  <c r="AG836" i="48" a="1"/>
  <c r="AG836" i="48" s="1"/>
  <c r="AF836" i="48"/>
  <c r="AA836" i="48" a="1"/>
  <c r="AA836" i="48" s="1"/>
  <c r="AB836" i="48" s="1"/>
  <c r="X836" i="48" a="1"/>
  <c r="X836" i="48" s="1"/>
  <c r="K836" i="48"/>
  <c r="BH835" i="48" a="1"/>
  <c r="BH835" i="48" s="1"/>
  <c r="BI835" i="48" s="1"/>
  <c r="BF835" i="48" a="1"/>
  <c r="BF835" i="48" s="1"/>
  <c r="BE835" i="48"/>
  <c r="BD835" i="48" a="1"/>
  <c r="BD835" i="48" s="1"/>
  <c r="BC835" i="48"/>
  <c r="AV835" i="48" a="1"/>
  <c r="AV835" i="48" s="1"/>
  <c r="AW835" i="48" s="1"/>
  <c r="AS835" i="48" a="1"/>
  <c r="AS835" i="48" s="1"/>
  <c r="AT835" i="48" s="1"/>
  <c r="AP835" i="48" a="1"/>
  <c r="AP835" i="48" s="1"/>
  <c r="AQ835" i="48" s="1"/>
  <c r="AI835" i="48" a="1"/>
  <c r="AI835" i="48" s="1"/>
  <c r="AH835" i="48"/>
  <c r="AG835" i="48" a="1"/>
  <c r="AG835" i="48" s="1"/>
  <c r="AF835" i="48"/>
  <c r="AA835" i="48" a="1"/>
  <c r="AA835" i="48" s="1"/>
  <c r="AB835" i="48" s="1"/>
  <c r="X835" i="48" a="1"/>
  <c r="X835" i="48" s="1"/>
  <c r="Y835" i="48" s="1"/>
  <c r="K835" i="48"/>
  <c r="BI834" i="48"/>
  <c r="BH834" i="48" a="1"/>
  <c r="BH834" i="48" s="1"/>
  <c r="BF834" i="48" a="1"/>
  <c r="BF834" i="48" s="1"/>
  <c r="BE834" i="48"/>
  <c r="BD834" i="48" a="1"/>
  <c r="BD834" i="48" s="1"/>
  <c r="BC834" i="48"/>
  <c r="AW834" i="48"/>
  <c r="AV834" i="48" a="1"/>
  <c r="AV834" i="48" s="1"/>
  <c r="AT834" i="48"/>
  <c r="AS834" i="48" a="1"/>
  <c r="AS834" i="48" s="1"/>
  <c r="AQ834" i="48"/>
  <c r="AP834" i="48" a="1"/>
  <c r="AP834" i="48" s="1"/>
  <c r="AI834" i="48" a="1"/>
  <c r="AI834" i="48" s="1"/>
  <c r="AH834" i="48"/>
  <c r="AG834" i="48" a="1"/>
  <c r="AG834" i="48" s="1"/>
  <c r="AF834" i="48"/>
  <c r="AA834" i="48" a="1"/>
  <c r="AA834" i="48" s="1"/>
  <c r="AB834" i="48" s="1"/>
  <c r="X834" i="48" a="1"/>
  <c r="X834" i="48" s="1"/>
  <c r="K834" i="48"/>
  <c r="BI833" i="48"/>
  <c r="BH833" i="48" a="1"/>
  <c r="BH833" i="48" s="1"/>
  <c r="BF833" i="48" a="1"/>
  <c r="BF833" i="48" s="1"/>
  <c r="BE833" i="48"/>
  <c r="BD833" i="48" a="1"/>
  <c r="BD833" i="48" s="1"/>
  <c r="BC833" i="48"/>
  <c r="AW833" i="48"/>
  <c r="AV833" i="48" a="1"/>
  <c r="AV833" i="48" s="1"/>
  <c r="AT833" i="48"/>
  <c r="AS833" i="48" a="1"/>
  <c r="AS833" i="48" s="1"/>
  <c r="AQ833" i="48"/>
  <c r="AP833" i="48" a="1"/>
  <c r="AP833" i="48" s="1"/>
  <c r="AI833" i="48" a="1"/>
  <c r="AI833" i="48" s="1"/>
  <c r="AH833" i="48"/>
  <c r="AG833" i="48" a="1"/>
  <c r="AG833" i="48" s="1"/>
  <c r="AF833" i="48"/>
  <c r="AA833" i="48" a="1"/>
  <c r="AA833" i="48" s="1"/>
  <c r="AB833" i="48" s="1"/>
  <c r="X833" i="48" a="1"/>
  <c r="X833" i="48" s="1"/>
  <c r="K833" i="48"/>
  <c r="BI832" i="48"/>
  <c r="BH832" i="48" a="1"/>
  <c r="BH832" i="48" s="1"/>
  <c r="BF832" i="48" a="1"/>
  <c r="BF832" i="48" s="1"/>
  <c r="BE832" i="48"/>
  <c r="BD832" i="48" a="1"/>
  <c r="BD832" i="48" s="1"/>
  <c r="BC832" i="48"/>
  <c r="AW832" i="48"/>
  <c r="AV832" i="48" a="1"/>
  <c r="AV832" i="48" s="1"/>
  <c r="AT832" i="48"/>
  <c r="AS832" i="48" a="1"/>
  <c r="AS832" i="48" s="1"/>
  <c r="AQ832" i="48"/>
  <c r="AP832" i="48" a="1"/>
  <c r="AP832" i="48" s="1"/>
  <c r="AI832" i="48" a="1"/>
  <c r="AI832" i="48" s="1"/>
  <c r="AH832" i="48"/>
  <c r="AG832" i="48" a="1"/>
  <c r="AG832" i="48" s="1"/>
  <c r="AF832" i="48"/>
  <c r="AA832" i="48" a="1"/>
  <c r="AA832" i="48" s="1"/>
  <c r="AB832" i="48" s="1"/>
  <c r="X832" i="48" a="1"/>
  <c r="X832" i="48" s="1"/>
  <c r="K832" i="48"/>
  <c r="BH831" i="48" a="1"/>
  <c r="BH831" i="48" s="1"/>
  <c r="BI831" i="48" s="1"/>
  <c r="BF831" i="48" a="1"/>
  <c r="BF831" i="48" s="1"/>
  <c r="BE831" i="48"/>
  <c r="BD831" i="48" a="1"/>
  <c r="BD831" i="48" s="1"/>
  <c r="BC831" i="48"/>
  <c r="AV831" i="48" a="1"/>
  <c r="AV831" i="48" s="1"/>
  <c r="AW831" i="48" s="1"/>
  <c r="AS831" i="48" a="1"/>
  <c r="AS831" i="48" s="1"/>
  <c r="AT831" i="48" s="1"/>
  <c r="AP831" i="48" a="1"/>
  <c r="AP831" i="48" s="1"/>
  <c r="AQ831" i="48" s="1"/>
  <c r="AI831" i="48" a="1"/>
  <c r="AI831" i="48" s="1"/>
  <c r="AH831" i="48"/>
  <c r="AG831" i="48" a="1"/>
  <c r="AG831" i="48" s="1"/>
  <c r="AF831" i="48"/>
  <c r="AA831" i="48" a="1"/>
  <c r="AA831" i="48" s="1"/>
  <c r="AB831" i="48" s="1"/>
  <c r="X831" i="48" a="1"/>
  <c r="X831" i="48" s="1"/>
  <c r="K831" i="48"/>
  <c r="BH830" i="48" a="1"/>
  <c r="BH830" i="48" s="1"/>
  <c r="BI830" i="48" s="1"/>
  <c r="BF830" i="48" a="1"/>
  <c r="BF830" i="48" s="1"/>
  <c r="BE830" i="48"/>
  <c r="BD830" i="48" a="1"/>
  <c r="BD830" i="48" s="1"/>
  <c r="BC830" i="48"/>
  <c r="AV830" i="48" a="1"/>
  <c r="AV830" i="48" s="1"/>
  <c r="AW830" i="48" s="1"/>
  <c r="AS830" i="48" a="1"/>
  <c r="AS830" i="48" s="1"/>
  <c r="AT830" i="48" s="1"/>
  <c r="AP830" i="48" a="1"/>
  <c r="AP830" i="48" s="1"/>
  <c r="AQ830" i="48" s="1"/>
  <c r="AI830" i="48" a="1"/>
  <c r="AI830" i="48" s="1"/>
  <c r="AH830" i="48"/>
  <c r="AG830" i="48" a="1"/>
  <c r="AG830" i="48" s="1"/>
  <c r="AF830" i="48"/>
  <c r="AA830" i="48" a="1"/>
  <c r="AA830" i="48" s="1"/>
  <c r="AB830" i="48" s="1"/>
  <c r="X830" i="48" a="1"/>
  <c r="X830" i="48" s="1"/>
  <c r="K830" i="48"/>
  <c r="BH829" i="48" a="1"/>
  <c r="BH829" i="48" s="1"/>
  <c r="BI829" i="48" s="1"/>
  <c r="BF829" i="48" a="1"/>
  <c r="BF829" i="48" s="1"/>
  <c r="BE829" i="48"/>
  <c r="BD829" i="48" a="1"/>
  <c r="BD829" i="48" s="1"/>
  <c r="BC829" i="48"/>
  <c r="AV829" i="48" a="1"/>
  <c r="AV829" i="48" s="1"/>
  <c r="AW829" i="48" s="1"/>
  <c r="AS829" i="48" a="1"/>
  <c r="AS829" i="48" s="1"/>
  <c r="AT829" i="48" s="1"/>
  <c r="AP829" i="48" a="1"/>
  <c r="AP829" i="48" s="1"/>
  <c r="AQ829" i="48" s="1"/>
  <c r="AI829" i="48" a="1"/>
  <c r="AI829" i="48" s="1"/>
  <c r="AH829" i="48"/>
  <c r="AG829" i="48" a="1"/>
  <c r="AG829" i="48" s="1"/>
  <c r="AF829" i="48"/>
  <c r="AA829" i="48" a="1"/>
  <c r="AA829" i="48" s="1"/>
  <c r="X829" i="48" a="1"/>
  <c r="X829" i="48" s="1"/>
  <c r="K829" i="48"/>
  <c r="BH828" i="48" a="1"/>
  <c r="BH828" i="48" s="1"/>
  <c r="BI828" i="48" s="1"/>
  <c r="BF828" i="48" a="1"/>
  <c r="BF828" i="48" s="1"/>
  <c r="BE828" i="48"/>
  <c r="BD828" i="48" a="1"/>
  <c r="BD828" i="48" s="1"/>
  <c r="BC828" i="48"/>
  <c r="AV828" i="48" a="1"/>
  <c r="AV828" i="48" s="1"/>
  <c r="AW828" i="48" s="1"/>
  <c r="AS828" i="48" a="1"/>
  <c r="AS828" i="48" s="1"/>
  <c r="AT828" i="48" s="1"/>
  <c r="AP828" i="48" a="1"/>
  <c r="AP828" i="48" s="1"/>
  <c r="AQ828" i="48" s="1"/>
  <c r="AI828" i="48" a="1"/>
  <c r="AI828" i="48" s="1"/>
  <c r="AH828" i="48"/>
  <c r="AG828" i="48" a="1"/>
  <c r="AG828" i="48" s="1"/>
  <c r="AF828" i="48"/>
  <c r="AA828" i="48" a="1"/>
  <c r="AA828" i="48" s="1"/>
  <c r="AB828" i="48" s="1"/>
  <c r="X828" i="48" a="1"/>
  <c r="X828" i="48" s="1"/>
  <c r="K828" i="48"/>
  <c r="BI827" i="48"/>
  <c r="BH827" i="48" a="1"/>
  <c r="BH827" i="48" s="1"/>
  <c r="BE827" i="48"/>
  <c r="BC827" i="48"/>
  <c r="AV827" i="48" a="1"/>
  <c r="AV827" i="48" s="1"/>
  <c r="AW827" i="48" s="1"/>
  <c r="AS827" i="48" a="1"/>
  <c r="AS827" i="48" s="1"/>
  <c r="AT827" i="48" s="1"/>
  <c r="AQ827" i="48"/>
  <c r="AP827" i="48" a="1"/>
  <c r="AP827" i="48" s="1"/>
  <c r="AK827" i="48"/>
  <c r="AH827" i="48"/>
  <c r="AF827" i="48"/>
  <c r="AA827" i="48" a="1"/>
  <c r="AA827" i="48" s="1"/>
  <c r="AB827" i="48" s="1"/>
  <c r="X827" i="48" a="1"/>
  <c r="X827" i="48" s="1"/>
  <c r="K827" i="48"/>
  <c r="BI826" i="48"/>
  <c r="BH826" i="48" a="1"/>
  <c r="BH826" i="48" s="1"/>
  <c r="BF826" i="48" a="1"/>
  <c r="BF826" i="48" s="1"/>
  <c r="BE826" i="48"/>
  <c r="BD826" i="48" a="1"/>
  <c r="BD826" i="48" s="1"/>
  <c r="BC826" i="48"/>
  <c r="AW826" i="48"/>
  <c r="AV826" i="48" a="1"/>
  <c r="AV826" i="48" s="1"/>
  <c r="AT826" i="48"/>
  <c r="AS826" i="48" a="1"/>
  <c r="AS826" i="48" s="1"/>
  <c r="AQ826" i="48"/>
  <c r="AP826" i="48" a="1"/>
  <c r="AP826" i="48" s="1"/>
  <c r="AI826" i="48" a="1"/>
  <c r="AI826" i="48" s="1"/>
  <c r="AH826" i="48"/>
  <c r="AG826" i="48" a="1"/>
  <c r="AG826" i="48" s="1"/>
  <c r="AF826" i="48"/>
  <c r="AA826" i="48" a="1"/>
  <c r="AA826" i="48" s="1"/>
  <c r="AB826" i="48" s="1"/>
  <c r="X826" i="48" a="1"/>
  <c r="X826" i="48" s="1"/>
  <c r="K826" i="48"/>
  <c r="BH825" i="48" a="1"/>
  <c r="BH825" i="48" s="1"/>
  <c r="BI825" i="48" s="1"/>
  <c r="BF825" i="48" a="1"/>
  <c r="BF825" i="48" s="1"/>
  <c r="BE825" i="48"/>
  <c r="BD825" i="48" a="1"/>
  <c r="BD825" i="48" s="1"/>
  <c r="BC825" i="48"/>
  <c r="AV825" i="48" a="1"/>
  <c r="AV825" i="48" s="1"/>
  <c r="AW825" i="48" s="1"/>
  <c r="AS825" i="48" a="1"/>
  <c r="AS825" i="48" s="1"/>
  <c r="AT825" i="48" s="1"/>
  <c r="AP825" i="48" a="1"/>
  <c r="AP825" i="48" s="1"/>
  <c r="AQ825" i="48" s="1"/>
  <c r="AI825" i="48" a="1"/>
  <c r="AI825" i="48" s="1"/>
  <c r="AH825" i="48"/>
  <c r="AG825" i="48" a="1"/>
  <c r="AG825" i="48" s="1"/>
  <c r="AF825" i="48"/>
  <c r="AA825" i="48" a="1"/>
  <c r="AA825" i="48" s="1"/>
  <c r="AB825" i="48" s="1"/>
  <c r="X825" i="48" a="1"/>
  <c r="X825" i="48" s="1"/>
  <c r="K825" i="48"/>
  <c r="BH824" i="48" a="1"/>
  <c r="BH824" i="48" s="1"/>
  <c r="BI824" i="48" s="1"/>
  <c r="BF824" i="48" a="1"/>
  <c r="BF824" i="48" s="1"/>
  <c r="BE824" i="48"/>
  <c r="BD824" i="48" a="1"/>
  <c r="BD824" i="48" s="1"/>
  <c r="BC824" i="48"/>
  <c r="AV824" i="48" a="1"/>
  <c r="AV824" i="48" s="1"/>
  <c r="AW824" i="48" s="1"/>
  <c r="AS824" i="48" a="1"/>
  <c r="AS824" i="48" s="1"/>
  <c r="AT824" i="48" s="1"/>
  <c r="AP824" i="48" a="1"/>
  <c r="AP824" i="48" s="1"/>
  <c r="AQ824" i="48" s="1"/>
  <c r="AI824" i="48" a="1"/>
  <c r="AI824" i="48" s="1"/>
  <c r="AH824" i="48"/>
  <c r="AG824" i="48" a="1"/>
  <c r="AG824" i="48" s="1"/>
  <c r="AF824" i="48"/>
  <c r="AA824" i="48" a="1"/>
  <c r="AA824" i="48" s="1"/>
  <c r="AB824" i="48" s="1"/>
  <c r="X824" i="48" a="1"/>
  <c r="X824" i="48" s="1"/>
  <c r="K824" i="48"/>
  <c r="BI823" i="48"/>
  <c r="BH823" i="48" a="1"/>
  <c r="BH823" i="48" s="1"/>
  <c r="BE823" i="48"/>
  <c r="BC823" i="48"/>
  <c r="AV823" i="48" a="1"/>
  <c r="AV823" i="48" s="1"/>
  <c r="AW823" i="48" s="1"/>
  <c r="AS823" i="48" a="1"/>
  <c r="AS823" i="48" s="1"/>
  <c r="AT823" i="48" s="1"/>
  <c r="AQ823" i="48"/>
  <c r="AP823" i="48" a="1"/>
  <c r="AP823" i="48" s="1"/>
  <c r="AK823" i="48"/>
  <c r="AH823" i="48"/>
  <c r="AF823" i="48"/>
  <c r="AA823" i="48" a="1"/>
  <c r="AA823" i="48" s="1"/>
  <c r="X823" i="48" a="1"/>
  <c r="X823" i="48" s="1"/>
  <c r="Y823" i="48" s="1"/>
  <c r="K823" i="48"/>
  <c r="BI822" i="48"/>
  <c r="BH822" i="48" a="1"/>
  <c r="BH822" i="48" s="1"/>
  <c r="BF822" i="48" a="1"/>
  <c r="BF822" i="48" s="1"/>
  <c r="BE822" i="48"/>
  <c r="BD822" i="48" a="1"/>
  <c r="BD822" i="48" s="1"/>
  <c r="BC822" i="48"/>
  <c r="AW822" i="48"/>
  <c r="AV822" i="48" a="1"/>
  <c r="AV822" i="48" s="1"/>
  <c r="AT822" i="48"/>
  <c r="AS822" i="48" a="1"/>
  <c r="AS822" i="48" s="1"/>
  <c r="AQ822" i="48"/>
  <c r="AP822" i="48" a="1"/>
  <c r="AP822" i="48" s="1"/>
  <c r="AI822" i="48" a="1"/>
  <c r="AI822" i="48" s="1"/>
  <c r="AH822" i="48"/>
  <c r="AG822" i="48" a="1"/>
  <c r="AG822" i="48" s="1"/>
  <c r="AF822" i="48"/>
  <c r="AA822" i="48" a="1"/>
  <c r="AA822" i="48" s="1"/>
  <c r="AB822" i="48" s="1"/>
  <c r="X822" i="48" a="1"/>
  <c r="X822" i="48" s="1"/>
  <c r="K822" i="48"/>
  <c r="BI821" i="48"/>
  <c r="BH821" i="48" a="1"/>
  <c r="BH821" i="48" s="1"/>
  <c r="BF821" i="48" a="1"/>
  <c r="BF821" i="48" s="1"/>
  <c r="BE821" i="48"/>
  <c r="BD821" i="48" a="1"/>
  <c r="BD821" i="48" s="1"/>
  <c r="BC821" i="48"/>
  <c r="AW821" i="48"/>
  <c r="AV821" i="48" a="1"/>
  <c r="AV821" i="48" s="1"/>
  <c r="AT821" i="48"/>
  <c r="AS821" i="48" a="1"/>
  <c r="AS821" i="48" s="1"/>
  <c r="AQ821" i="48"/>
  <c r="AP821" i="48" a="1"/>
  <c r="AP821" i="48" s="1"/>
  <c r="AI821" i="48" a="1"/>
  <c r="AI821" i="48" s="1"/>
  <c r="AH821" i="48"/>
  <c r="AG821" i="48" a="1"/>
  <c r="AG821" i="48" s="1"/>
  <c r="AF821" i="48"/>
  <c r="AA821" i="48" a="1"/>
  <c r="AA821" i="48" s="1"/>
  <c r="AB821" i="48" s="1"/>
  <c r="X821" i="48" a="1"/>
  <c r="X821" i="48" s="1"/>
  <c r="K821" i="48"/>
  <c r="BI820" i="48"/>
  <c r="BH820" i="48" a="1"/>
  <c r="BH820" i="48" s="1"/>
  <c r="BF820" i="48" a="1"/>
  <c r="BF820" i="48" s="1"/>
  <c r="BE820" i="48"/>
  <c r="BD820" i="48" a="1"/>
  <c r="BD820" i="48" s="1"/>
  <c r="BC820" i="48"/>
  <c r="AW820" i="48"/>
  <c r="AV820" i="48" a="1"/>
  <c r="AV820" i="48" s="1"/>
  <c r="AT820" i="48"/>
  <c r="AS820" i="48" a="1"/>
  <c r="AS820" i="48" s="1"/>
  <c r="AQ820" i="48"/>
  <c r="AP820" i="48" a="1"/>
  <c r="AP820" i="48" s="1"/>
  <c r="AI820" i="48" a="1"/>
  <c r="AI820" i="48" s="1"/>
  <c r="AH820" i="48"/>
  <c r="AG820" i="48" a="1"/>
  <c r="AG820" i="48" s="1"/>
  <c r="AF820" i="48"/>
  <c r="AA820" i="48" a="1"/>
  <c r="AA820" i="48" s="1"/>
  <c r="X820" i="48" a="1"/>
  <c r="X820" i="48" s="1"/>
  <c r="Y820" i="48" s="1"/>
  <c r="K820" i="48"/>
  <c r="BH819" i="48" a="1"/>
  <c r="BH819" i="48" s="1"/>
  <c r="BI819" i="48" s="1"/>
  <c r="BF819" i="48" a="1"/>
  <c r="BF819" i="48" s="1"/>
  <c r="BE819" i="48"/>
  <c r="BD819" i="48" a="1"/>
  <c r="BD819" i="48" s="1"/>
  <c r="BC819" i="48"/>
  <c r="AV819" i="48" a="1"/>
  <c r="AV819" i="48" s="1"/>
  <c r="AW819" i="48" s="1"/>
  <c r="AS819" i="48" a="1"/>
  <c r="AS819" i="48" s="1"/>
  <c r="AT819" i="48" s="1"/>
  <c r="AP819" i="48" a="1"/>
  <c r="AP819" i="48" s="1"/>
  <c r="AQ819" i="48" s="1"/>
  <c r="AI819" i="48" a="1"/>
  <c r="AI819" i="48" s="1"/>
  <c r="AH819" i="48"/>
  <c r="AG819" i="48" a="1"/>
  <c r="AG819" i="48" s="1"/>
  <c r="AF819" i="48"/>
  <c r="AA819" i="48" a="1"/>
  <c r="AA819" i="48" s="1"/>
  <c r="AB819" i="48" s="1"/>
  <c r="X819" i="48" a="1"/>
  <c r="X819" i="48" s="1"/>
  <c r="K819" i="48"/>
  <c r="BH818" i="48" a="1"/>
  <c r="BH818" i="48" s="1"/>
  <c r="BI818" i="48" s="1"/>
  <c r="BF818" i="48" a="1"/>
  <c r="BF818" i="48" s="1"/>
  <c r="BE818" i="48"/>
  <c r="BD818" i="48" a="1"/>
  <c r="BD818" i="48" s="1"/>
  <c r="BC818" i="48"/>
  <c r="AV818" i="48" a="1"/>
  <c r="AV818" i="48" s="1"/>
  <c r="AW818" i="48" s="1"/>
  <c r="AS818" i="48" a="1"/>
  <c r="AS818" i="48" s="1"/>
  <c r="AT818" i="48" s="1"/>
  <c r="AP818" i="48" a="1"/>
  <c r="AP818" i="48" s="1"/>
  <c r="AQ818" i="48" s="1"/>
  <c r="AI818" i="48" a="1"/>
  <c r="AI818" i="48" s="1"/>
  <c r="AH818" i="48"/>
  <c r="AG818" i="48" a="1"/>
  <c r="AG818" i="48" s="1"/>
  <c r="AF818" i="48"/>
  <c r="AA818" i="48" a="1"/>
  <c r="AA818" i="48" s="1"/>
  <c r="AB818" i="48" s="1"/>
  <c r="X818" i="48" a="1"/>
  <c r="X818" i="48" s="1"/>
  <c r="K818" i="48"/>
  <c r="BH817" i="48" a="1"/>
  <c r="BH817" i="48" s="1"/>
  <c r="BI817" i="48" s="1"/>
  <c r="BF817" i="48" a="1"/>
  <c r="BF817" i="48" s="1"/>
  <c r="BE817" i="48"/>
  <c r="BD817" i="48" a="1"/>
  <c r="BD817" i="48" s="1"/>
  <c r="BC817" i="48"/>
  <c r="AV817" i="48" a="1"/>
  <c r="AV817" i="48" s="1"/>
  <c r="AW817" i="48" s="1"/>
  <c r="AS817" i="48" a="1"/>
  <c r="AS817" i="48" s="1"/>
  <c r="AT817" i="48" s="1"/>
  <c r="AP817" i="48" a="1"/>
  <c r="AP817" i="48" s="1"/>
  <c r="AQ817" i="48" s="1"/>
  <c r="AI817" i="48" a="1"/>
  <c r="AI817" i="48" s="1"/>
  <c r="AH817" i="48"/>
  <c r="AG817" i="48" a="1"/>
  <c r="AG817" i="48" s="1"/>
  <c r="AF817" i="48"/>
  <c r="AA817" i="48" a="1"/>
  <c r="AA817" i="48" s="1"/>
  <c r="AB817" i="48" s="1"/>
  <c r="X817" i="48" a="1"/>
  <c r="X817" i="48" s="1"/>
  <c r="K817" i="48"/>
  <c r="BH816" i="48" a="1"/>
  <c r="BH816" i="48" s="1"/>
  <c r="BI816" i="48" s="1"/>
  <c r="BF816" i="48" a="1"/>
  <c r="BF816" i="48" s="1"/>
  <c r="BE816" i="48"/>
  <c r="BD816" i="48" a="1"/>
  <c r="BD816" i="48" s="1"/>
  <c r="BC816" i="48"/>
  <c r="AV816" i="48" a="1"/>
  <c r="AV816" i="48" s="1"/>
  <c r="AW816" i="48" s="1"/>
  <c r="AS816" i="48" a="1"/>
  <c r="AS816" i="48" s="1"/>
  <c r="AT816" i="48" s="1"/>
  <c r="AP816" i="48" a="1"/>
  <c r="AP816" i="48" s="1"/>
  <c r="AQ816" i="48" s="1"/>
  <c r="AI816" i="48" a="1"/>
  <c r="AI816" i="48" s="1"/>
  <c r="AH816" i="48"/>
  <c r="AG816" i="48" a="1"/>
  <c r="AG816" i="48" s="1"/>
  <c r="AF816" i="48"/>
  <c r="AA816" i="48" a="1"/>
  <c r="AA816" i="48" s="1"/>
  <c r="AB816" i="48" s="1"/>
  <c r="X816" i="48" a="1"/>
  <c r="X816" i="48" s="1"/>
  <c r="K816" i="48"/>
  <c r="BH815" i="48" a="1"/>
  <c r="BH815" i="48" s="1"/>
  <c r="BI815" i="48" s="1"/>
  <c r="BF815" i="48" a="1"/>
  <c r="BF815" i="48" s="1"/>
  <c r="BE815" i="48"/>
  <c r="BD815" i="48" a="1"/>
  <c r="BD815" i="48" s="1"/>
  <c r="BC815" i="48"/>
  <c r="AV815" i="48" a="1"/>
  <c r="AV815" i="48" s="1"/>
  <c r="AW815" i="48" s="1"/>
  <c r="AS815" i="48" a="1"/>
  <c r="AS815" i="48" s="1"/>
  <c r="AT815" i="48" s="1"/>
  <c r="AP815" i="48" a="1"/>
  <c r="AP815" i="48" s="1"/>
  <c r="AQ815" i="48" s="1"/>
  <c r="AI815" i="48" a="1"/>
  <c r="AI815" i="48" s="1"/>
  <c r="AH815" i="48"/>
  <c r="AG815" i="48" a="1"/>
  <c r="AG815" i="48" s="1"/>
  <c r="AF815" i="48"/>
  <c r="AA815" i="48" a="1"/>
  <c r="AA815" i="48" s="1"/>
  <c r="AB815" i="48" s="1"/>
  <c r="X815" i="48" a="1"/>
  <c r="X815" i="48" s="1"/>
  <c r="K815" i="48"/>
  <c r="BH814" i="48" a="1"/>
  <c r="BH814" i="48" s="1"/>
  <c r="BI814" i="48" s="1"/>
  <c r="BF814" i="48" a="1"/>
  <c r="BF814" i="48" s="1"/>
  <c r="BE814" i="48"/>
  <c r="BD814" i="48" a="1"/>
  <c r="BD814" i="48" s="1"/>
  <c r="BC814" i="48"/>
  <c r="AV814" i="48" a="1"/>
  <c r="AV814" i="48" s="1"/>
  <c r="AW814" i="48" s="1"/>
  <c r="AS814" i="48" a="1"/>
  <c r="AS814" i="48" s="1"/>
  <c r="AT814" i="48" s="1"/>
  <c r="AP814" i="48" a="1"/>
  <c r="AP814" i="48" s="1"/>
  <c r="AQ814" i="48" s="1"/>
  <c r="AI814" i="48" a="1"/>
  <c r="AI814" i="48" s="1"/>
  <c r="AH814" i="48"/>
  <c r="AG814" i="48" a="1"/>
  <c r="AG814" i="48" s="1"/>
  <c r="AF814" i="48"/>
  <c r="AA814" i="48" a="1"/>
  <c r="AA814" i="48" s="1"/>
  <c r="AB814" i="48" s="1"/>
  <c r="X814" i="48" a="1"/>
  <c r="X814" i="48" s="1"/>
  <c r="K814" i="48"/>
  <c r="BH813" i="48" a="1"/>
  <c r="BH813" i="48" s="1"/>
  <c r="BI813" i="48" s="1"/>
  <c r="BF813" i="48" a="1"/>
  <c r="BF813" i="48" s="1"/>
  <c r="BE813" i="48"/>
  <c r="BD813" i="48" a="1"/>
  <c r="BD813" i="48" s="1"/>
  <c r="BC813" i="48"/>
  <c r="AV813" i="48" a="1"/>
  <c r="AV813" i="48" s="1"/>
  <c r="AW813" i="48" s="1"/>
  <c r="AS813" i="48" a="1"/>
  <c r="AS813" i="48" s="1"/>
  <c r="AT813" i="48" s="1"/>
  <c r="AP813" i="48" a="1"/>
  <c r="AP813" i="48" s="1"/>
  <c r="AQ813" i="48" s="1"/>
  <c r="AI813" i="48" a="1"/>
  <c r="AI813" i="48" s="1"/>
  <c r="AH813" i="48"/>
  <c r="AG813" i="48" a="1"/>
  <c r="AG813" i="48" s="1"/>
  <c r="AF813" i="48"/>
  <c r="AA813" i="48" a="1"/>
  <c r="AA813" i="48" s="1"/>
  <c r="AB813" i="48" s="1"/>
  <c r="X813" i="48" a="1"/>
  <c r="X813" i="48" s="1"/>
  <c r="K813" i="48"/>
  <c r="BH812" i="48" a="1"/>
  <c r="BH812" i="48" s="1"/>
  <c r="BI812" i="48" s="1"/>
  <c r="BF812" i="48" a="1"/>
  <c r="BF812" i="48" s="1"/>
  <c r="BE812" i="48"/>
  <c r="BD812" i="48" a="1"/>
  <c r="BD812" i="48" s="1"/>
  <c r="BC812" i="48"/>
  <c r="AV812" i="48" a="1"/>
  <c r="AV812" i="48" s="1"/>
  <c r="AW812" i="48" s="1"/>
  <c r="AS812" i="48" a="1"/>
  <c r="AS812" i="48" s="1"/>
  <c r="AT812" i="48" s="1"/>
  <c r="AP812" i="48" a="1"/>
  <c r="AP812" i="48" s="1"/>
  <c r="AQ812" i="48" s="1"/>
  <c r="AI812" i="48" a="1"/>
  <c r="AI812" i="48" s="1"/>
  <c r="AH812" i="48"/>
  <c r="AG812" i="48" a="1"/>
  <c r="AG812" i="48" s="1"/>
  <c r="AF812" i="48"/>
  <c r="AA812" i="48" a="1"/>
  <c r="AA812" i="48" s="1"/>
  <c r="AB812" i="48" s="1"/>
  <c r="X812" i="48" a="1"/>
  <c r="X812" i="48" s="1"/>
  <c r="K812" i="48"/>
  <c r="BI811" i="48"/>
  <c r="BH811" i="48" a="1"/>
  <c r="BH811" i="48" s="1"/>
  <c r="BF811" i="48" a="1"/>
  <c r="BF811" i="48" s="1"/>
  <c r="BE811" i="48"/>
  <c r="BD811" i="48" a="1"/>
  <c r="BD811" i="48" s="1"/>
  <c r="BC811" i="48"/>
  <c r="AW811" i="48"/>
  <c r="AV811" i="48" a="1"/>
  <c r="AV811" i="48" s="1"/>
  <c r="AT811" i="48"/>
  <c r="AS811" i="48" a="1"/>
  <c r="AS811" i="48" s="1"/>
  <c r="AQ811" i="48"/>
  <c r="AP811" i="48" a="1"/>
  <c r="AP811" i="48" s="1"/>
  <c r="AI811" i="48" a="1"/>
  <c r="AI811" i="48" s="1"/>
  <c r="AH811" i="48"/>
  <c r="AG811" i="48" a="1"/>
  <c r="AG811" i="48" s="1"/>
  <c r="AF811" i="48"/>
  <c r="AA811" i="48" a="1"/>
  <c r="AA811" i="48" s="1"/>
  <c r="AB811" i="48" s="1"/>
  <c r="X811" i="48" a="1"/>
  <c r="X811" i="48" s="1"/>
  <c r="K811" i="48"/>
  <c r="BI810" i="48"/>
  <c r="BH810" i="48" a="1"/>
  <c r="BH810" i="48" s="1"/>
  <c r="BF810" i="48" a="1"/>
  <c r="BF810" i="48" s="1"/>
  <c r="BE810" i="48"/>
  <c r="BD810" i="48" a="1"/>
  <c r="BD810" i="48" s="1"/>
  <c r="BC810" i="48"/>
  <c r="AW810" i="48"/>
  <c r="AV810" i="48" a="1"/>
  <c r="AV810" i="48" s="1"/>
  <c r="AT810" i="48"/>
  <c r="AS810" i="48" a="1"/>
  <c r="AS810" i="48" s="1"/>
  <c r="AQ810" i="48"/>
  <c r="AP810" i="48" a="1"/>
  <c r="AP810" i="48" s="1"/>
  <c r="AI810" i="48" a="1"/>
  <c r="AI810" i="48" s="1"/>
  <c r="AH810" i="48"/>
  <c r="AG810" i="48" a="1"/>
  <c r="AG810" i="48" s="1"/>
  <c r="AF810" i="48"/>
  <c r="AA810" i="48" a="1"/>
  <c r="AA810" i="48" s="1"/>
  <c r="AB810" i="48" s="1"/>
  <c r="X810" i="48" a="1"/>
  <c r="X810" i="48" s="1"/>
  <c r="K810" i="48"/>
  <c r="BI809" i="48"/>
  <c r="BH809" i="48" a="1"/>
  <c r="BH809" i="48" s="1"/>
  <c r="BE809" i="48"/>
  <c r="BC809" i="48"/>
  <c r="AW809" i="48"/>
  <c r="AV809" i="48" a="1"/>
  <c r="AV809" i="48" s="1"/>
  <c r="AT809" i="48"/>
  <c r="AS809" i="48" a="1"/>
  <c r="AS809" i="48" s="1"/>
  <c r="AQ809" i="48"/>
  <c r="AP809" i="48" a="1"/>
  <c r="AP809" i="48" s="1"/>
  <c r="AK809" i="48"/>
  <c r="AH809" i="48"/>
  <c r="AF809" i="48"/>
  <c r="AA809" i="48" a="1"/>
  <c r="AA809" i="48" s="1"/>
  <c r="X809" i="48" a="1"/>
  <c r="X809" i="48" s="1"/>
  <c r="Y809" i="48" s="1"/>
  <c r="K809" i="48"/>
  <c r="BI808" i="48"/>
  <c r="BH808" i="48" a="1"/>
  <c r="BH808" i="48" s="1"/>
  <c r="BF808" i="48" a="1"/>
  <c r="BF808" i="48" s="1"/>
  <c r="BE808" i="48"/>
  <c r="BD808" i="48" a="1"/>
  <c r="BD808" i="48" s="1"/>
  <c r="BC808" i="48"/>
  <c r="AW808" i="48"/>
  <c r="AV808" i="48" a="1"/>
  <c r="AV808" i="48" s="1"/>
  <c r="AT808" i="48"/>
  <c r="AS808" i="48" a="1"/>
  <c r="AS808" i="48" s="1"/>
  <c r="AQ808" i="48"/>
  <c r="AP808" i="48" a="1"/>
  <c r="AP808" i="48" s="1"/>
  <c r="AI808" i="48" a="1"/>
  <c r="AI808" i="48" s="1"/>
  <c r="AH808" i="48"/>
  <c r="AG808" i="48" a="1"/>
  <c r="AG808" i="48" s="1"/>
  <c r="AF808" i="48"/>
  <c r="AA808" i="48" a="1"/>
  <c r="AA808" i="48" s="1"/>
  <c r="AB808" i="48" s="1"/>
  <c r="X808" i="48" a="1"/>
  <c r="X808" i="48" s="1"/>
  <c r="K808" i="48"/>
  <c r="BI807" i="48"/>
  <c r="BH807" i="48" a="1"/>
  <c r="BH807" i="48" s="1"/>
  <c r="BF807" i="48" a="1"/>
  <c r="BF807" i="48" s="1"/>
  <c r="BE807" i="48"/>
  <c r="BD807" i="48" a="1"/>
  <c r="BD807" i="48" s="1"/>
  <c r="BC807" i="48"/>
  <c r="AW807" i="48"/>
  <c r="AV807" i="48" a="1"/>
  <c r="AV807" i="48" s="1"/>
  <c r="AT807" i="48"/>
  <c r="AS807" i="48" a="1"/>
  <c r="AS807" i="48" s="1"/>
  <c r="AQ807" i="48"/>
  <c r="AP807" i="48" a="1"/>
  <c r="AP807" i="48" s="1"/>
  <c r="AI807" i="48" a="1"/>
  <c r="AI807" i="48" s="1"/>
  <c r="AH807" i="48"/>
  <c r="AG807" i="48" a="1"/>
  <c r="AG807" i="48" s="1"/>
  <c r="AF807" i="48"/>
  <c r="AA807" i="48" a="1"/>
  <c r="AA807" i="48" s="1"/>
  <c r="AB807" i="48" s="1"/>
  <c r="X807" i="48" a="1"/>
  <c r="X807" i="48" s="1"/>
  <c r="K807" i="48"/>
  <c r="BI806" i="48"/>
  <c r="BH806" i="48" a="1"/>
  <c r="BH806" i="48" s="1"/>
  <c r="BF806" i="48" a="1"/>
  <c r="BF806" i="48" s="1"/>
  <c r="BE806" i="48"/>
  <c r="BD806" i="48" a="1"/>
  <c r="BD806" i="48" s="1"/>
  <c r="BC806" i="48"/>
  <c r="AW806" i="48"/>
  <c r="AV806" i="48" a="1"/>
  <c r="AV806" i="48" s="1"/>
  <c r="AT806" i="48"/>
  <c r="AS806" i="48" a="1"/>
  <c r="AS806" i="48" s="1"/>
  <c r="AQ806" i="48"/>
  <c r="AP806" i="48" a="1"/>
  <c r="AP806" i="48" s="1"/>
  <c r="AI806" i="48" a="1"/>
  <c r="AI806" i="48" s="1"/>
  <c r="AH806" i="48"/>
  <c r="AG806" i="48" a="1"/>
  <c r="AG806" i="48" s="1"/>
  <c r="AF806" i="48"/>
  <c r="AA806" i="48" a="1"/>
  <c r="AA806" i="48" s="1"/>
  <c r="AB806" i="48" s="1"/>
  <c r="X806" i="48" a="1"/>
  <c r="X806" i="48" s="1"/>
  <c r="K806" i="48"/>
  <c r="BI805" i="48"/>
  <c r="BH805" i="48" a="1"/>
  <c r="BH805" i="48" s="1"/>
  <c r="BF805" i="48" a="1"/>
  <c r="BF805" i="48" s="1"/>
  <c r="BE805" i="48"/>
  <c r="BD805" i="48" a="1"/>
  <c r="BD805" i="48" s="1"/>
  <c r="BC805" i="48"/>
  <c r="AW805" i="48"/>
  <c r="AV805" i="48" a="1"/>
  <c r="AV805" i="48" s="1"/>
  <c r="AT805" i="48"/>
  <c r="AS805" i="48" a="1"/>
  <c r="AS805" i="48" s="1"/>
  <c r="AQ805" i="48"/>
  <c r="AP805" i="48" a="1"/>
  <c r="AP805" i="48" s="1"/>
  <c r="AI805" i="48" a="1"/>
  <c r="AI805" i="48" s="1"/>
  <c r="AH805" i="48"/>
  <c r="AG805" i="48" a="1"/>
  <c r="AG805" i="48" s="1"/>
  <c r="AF805" i="48"/>
  <c r="AA805" i="48" a="1"/>
  <c r="AA805" i="48" s="1"/>
  <c r="AB805" i="48" s="1"/>
  <c r="X805" i="48" a="1"/>
  <c r="X805" i="48" s="1"/>
  <c r="K805" i="48"/>
  <c r="BI804" i="48"/>
  <c r="BH804" i="48" a="1"/>
  <c r="BH804" i="48" s="1"/>
  <c r="BF804" i="48" a="1"/>
  <c r="BF804" i="48" s="1"/>
  <c r="BE804" i="48"/>
  <c r="BD804" i="48" a="1"/>
  <c r="BD804" i="48" s="1"/>
  <c r="BC804" i="48"/>
  <c r="AW804" i="48"/>
  <c r="AV804" i="48" a="1"/>
  <c r="AV804" i="48" s="1"/>
  <c r="AT804" i="48"/>
  <c r="AS804" i="48" a="1"/>
  <c r="AS804" i="48" s="1"/>
  <c r="AQ804" i="48"/>
  <c r="AP804" i="48" a="1"/>
  <c r="AP804" i="48" s="1"/>
  <c r="AI804" i="48" a="1"/>
  <c r="AI804" i="48" s="1"/>
  <c r="AH804" i="48"/>
  <c r="AG804" i="48" a="1"/>
  <c r="AG804" i="48" s="1"/>
  <c r="AF804" i="48"/>
  <c r="AA804" i="48" a="1"/>
  <c r="AA804" i="48" s="1"/>
  <c r="AB804" i="48" s="1"/>
  <c r="X804" i="48" a="1"/>
  <c r="X804" i="48" s="1"/>
  <c r="K804" i="48"/>
  <c r="BI803" i="48"/>
  <c r="BH803" i="48" a="1"/>
  <c r="BH803" i="48" s="1"/>
  <c r="BF803" i="48" a="1"/>
  <c r="BF803" i="48" s="1"/>
  <c r="BE803" i="48"/>
  <c r="BD803" i="48" a="1"/>
  <c r="BD803" i="48" s="1"/>
  <c r="BC803" i="48"/>
  <c r="AW803" i="48"/>
  <c r="AV803" i="48" a="1"/>
  <c r="AV803" i="48" s="1"/>
  <c r="AT803" i="48"/>
  <c r="AS803" i="48" a="1"/>
  <c r="AS803" i="48" s="1"/>
  <c r="AQ803" i="48"/>
  <c r="AP803" i="48" a="1"/>
  <c r="AP803" i="48" s="1"/>
  <c r="AI803" i="48" a="1"/>
  <c r="AI803" i="48" s="1"/>
  <c r="AH803" i="48"/>
  <c r="AG803" i="48" a="1"/>
  <c r="AG803" i="48" s="1"/>
  <c r="AF803" i="48"/>
  <c r="AA803" i="48" a="1"/>
  <c r="AA803" i="48" s="1"/>
  <c r="AB803" i="48" s="1"/>
  <c r="X803" i="48" a="1"/>
  <c r="X803" i="48" s="1"/>
  <c r="K803" i="48"/>
  <c r="BI802" i="48"/>
  <c r="BH802" i="48" a="1"/>
  <c r="BH802" i="48" s="1"/>
  <c r="BF802" i="48" a="1"/>
  <c r="BF802" i="48" s="1"/>
  <c r="BE802" i="48"/>
  <c r="BD802" i="48" a="1"/>
  <c r="BD802" i="48" s="1"/>
  <c r="BC802" i="48"/>
  <c r="AW802" i="48"/>
  <c r="AV802" i="48" a="1"/>
  <c r="AV802" i="48" s="1"/>
  <c r="AT802" i="48"/>
  <c r="AS802" i="48" a="1"/>
  <c r="AS802" i="48" s="1"/>
  <c r="AQ802" i="48"/>
  <c r="AP802" i="48" a="1"/>
  <c r="AP802" i="48" s="1"/>
  <c r="AI802" i="48" a="1"/>
  <c r="AI802" i="48" s="1"/>
  <c r="AH802" i="48"/>
  <c r="AG802" i="48" a="1"/>
  <c r="AG802" i="48" s="1"/>
  <c r="AF802" i="48"/>
  <c r="AA802" i="48" a="1"/>
  <c r="AA802" i="48" s="1"/>
  <c r="AB802" i="48" s="1"/>
  <c r="X802" i="48" a="1"/>
  <c r="X802" i="48" s="1"/>
  <c r="K802" i="48"/>
  <c r="BH801" i="48" a="1"/>
  <c r="BH801" i="48" s="1"/>
  <c r="BI801" i="48" s="1"/>
  <c r="BF801" i="48" a="1"/>
  <c r="BF801" i="48" s="1"/>
  <c r="BE801" i="48"/>
  <c r="BD801" i="48" a="1"/>
  <c r="BD801" i="48" s="1"/>
  <c r="BC801" i="48"/>
  <c r="AV801" i="48" a="1"/>
  <c r="AV801" i="48" s="1"/>
  <c r="AW801" i="48" s="1"/>
  <c r="AS801" i="48" a="1"/>
  <c r="AS801" i="48" s="1"/>
  <c r="AT801" i="48" s="1"/>
  <c r="AP801" i="48" a="1"/>
  <c r="AP801" i="48" s="1"/>
  <c r="AQ801" i="48" s="1"/>
  <c r="AI801" i="48" a="1"/>
  <c r="AI801" i="48" s="1"/>
  <c r="AH801" i="48"/>
  <c r="AG801" i="48" a="1"/>
  <c r="AG801" i="48" s="1"/>
  <c r="AF801" i="48"/>
  <c r="AA801" i="48" a="1"/>
  <c r="AA801" i="48" s="1"/>
  <c r="AB801" i="48" s="1"/>
  <c r="X801" i="48" a="1"/>
  <c r="X801" i="48" s="1"/>
  <c r="K801" i="48"/>
  <c r="BI800" i="48"/>
  <c r="BH800" i="48" a="1"/>
  <c r="BH800" i="48" s="1"/>
  <c r="BF800" i="48" a="1"/>
  <c r="BF800" i="48" s="1"/>
  <c r="BE800" i="48"/>
  <c r="BD800" i="48" a="1"/>
  <c r="BD800" i="48" s="1"/>
  <c r="BC800" i="48"/>
  <c r="AW800" i="48"/>
  <c r="AV800" i="48" a="1"/>
  <c r="AV800" i="48" s="1"/>
  <c r="AT800" i="48"/>
  <c r="AS800" i="48" a="1"/>
  <c r="AS800" i="48" s="1"/>
  <c r="AQ800" i="48"/>
  <c r="AP800" i="48" a="1"/>
  <c r="AP800" i="48" s="1"/>
  <c r="AI800" i="48" a="1"/>
  <c r="AI800" i="48" s="1"/>
  <c r="AH800" i="48"/>
  <c r="AG800" i="48" a="1"/>
  <c r="AG800" i="48" s="1"/>
  <c r="AF800" i="48"/>
  <c r="AA800" i="48" a="1"/>
  <c r="AA800" i="48" s="1"/>
  <c r="AB800" i="48" s="1"/>
  <c r="X800" i="48" a="1"/>
  <c r="X800" i="48" s="1"/>
  <c r="K800" i="48"/>
  <c r="BI799" i="48"/>
  <c r="BH799" i="48" a="1"/>
  <c r="BH799" i="48" s="1"/>
  <c r="BF799" i="48" a="1"/>
  <c r="BF799" i="48" s="1"/>
  <c r="BE799" i="48"/>
  <c r="BD799" i="48" a="1"/>
  <c r="BD799" i="48" s="1"/>
  <c r="BC799" i="48"/>
  <c r="AW799" i="48"/>
  <c r="AV799" i="48" a="1"/>
  <c r="AV799" i="48" s="1"/>
  <c r="AT799" i="48"/>
  <c r="AS799" i="48" a="1"/>
  <c r="AS799" i="48" s="1"/>
  <c r="AQ799" i="48"/>
  <c r="AP799" i="48" a="1"/>
  <c r="AP799" i="48" s="1"/>
  <c r="AI799" i="48" a="1"/>
  <c r="AI799" i="48" s="1"/>
  <c r="AH799" i="48"/>
  <c r="AG799" i="48" a="1"/>
  <c r="AG799" i="48" s="1"/>
  <c r="AF799" i="48"/>
  <c r="AA799" i="48" a="1"/>
  <c r="AA799" i="48" s="1"/>
  <c r="AB799" i="48" s="1"/>
  <c r="X799" i="48" a="1"/>
  <c r="X799" i="48" s="1"/>
  <c r="K799" i="48"/>
  <c r="BI798" i="48"/>
  <c r="BH798" i="48" a="1"/>
  <c r="BH798" i="48" s="1"/>
  <c r="BF798" i="48" a="1"/>
  <c r="BF798" i="48" s="1"/>
  <c r="BE798" i="48"/>
  <c r="BD798" i="48" a="1"/>
  <c r="BD798" i="48" s="1"/>
  <c r="BC798" i="48"/>
  <c r="AW798" i="48"/>
  <c r="AV798" i="48" a="1"/>
  <c r="AV798" i="48" s="1"/>
  <c r="AT798" i="48"/>
  <c r="AS798" i="48" a="1"/>
  <c r="AS798" i="48" s="1"/>
  <c r="AQ798" i="48"/>
  <c r="AP798" i="48" a="1"/>
  <c r="AP798" i="48" s="1"/>
  <c r="AI798" i="48" a="1"/>
  <c r="AI798" i="48" s="1"/>
  <c r="AH798" i="48"/>
  <c r="AG798" i="48" a="1"/>
  <c r="AG798" i="48" s="1"/>
  <c r="AF798" i="48"/>
  <c r="AA798" i="48" a="1"/>
  <c r="AA798" i="48" s="1"/>
  <c r="AB798" i="48" s="1"/>
  <c r="X798" i="48" a="1"/>
  <c r="X798" i="48" s="1"/>
  <c r="K798" i="48"/>
  <c r="BH797" i="48" a="1"/>
  <c r="BH797" i="48" s="1"/>
  <c r="BI797" i="48" s="1"/>
  <c r="BE797" i="48"/>
  <c r="BC797" i="48"/>
  <c r="AV797" i="48" a="1"/>
  <c r="AV797" i="48" s="1"/>
  <c r="AS797" i="48" a="1"/>
  <c r="AS797" i="48" s="1"/>
  <c r="AP797" i="48" a="1"/>
  <c r="AP797" i="48" s="1"/>
  <c r="AK797" i="48"/>
  <c r="AH797" i="48"/>
  <c r="AF797" i="48"/>
  <c r="AA797" i="48" a="1"/>
  <c r="AA797" i="48" s="1"/>
  <c r="AB797" i="48" s="1"/>
  <c r="X797" i="48" a="1"/>
  <c r="X797" i="48" s="1"/>
  <c r="Y797" i="48" s="1"/>
  <c r="K797" i="48"/>
  <c r="BH796" i="48" a="1"/>
  <c r="BH796" i="48" s="1"/>
  <c r="BI796" i="48" s="1"/>
  <c r="BF796" i="48" a="1"/>
  <c r="BF796" i="48" s="1"/>
  <c r="BE796" i="48"/>
  <c r="BD796" i="48" a="1"/>
  <c r="BD796" i="48" s="1"/>
  <c r="BC796" i="48"/>
  <c r="AV796" i="48" a="1"/>
  <c r="AV796" i="48" s="1"/>
  <c r="AS796" i="48" a="1"/>
  <c r="AS796" i="48" s="1"/>
  <c r="AP796" i="48" a="1"/>
  <c r="AP796" i="48" s="1"/>
  <c r="AI796" i="48" a="1"/>
  <c r="AI796" i="48" s="1"/>
  <c r="AH796" i="48"/>
  <c r="AG796" i="48" a="1"/>
  <c r="AG796" i="48" s="1"/>
  <c r="AF796" i="48"/>
  <c r="AA796" i="48" a="1"/>
  <c r="AA796" i="48" s="1"/>
  <c r="X796" i="48" a="1"/>
  <c r="X796" i="48" s="1"/>
  <c r="Y796" i="48" s="1"/>
  <c r="K796" i="48"/>
  <c r="BI795" i="48"/>
  <c r="BH795" i="48" a="1"/>
  <c r="BH795" i="48" s="1"/>
  <c r="BF795" i="48" a="1"/>
  <c r="BF795" i="48" s="1"/>
  <c r="BE795" i="48"/>
  <c r="BD795" i="48" a="1"/>
  <c r="BD795" i="48" s="1"/>
  <c r="BC795" i="48"/>
  <c r="AW795" i="48"/>
  <c r="AV795" i="48" a="1"/>
  <c r="AV795" i="48" s="1"/>
  <c r="AT795" i="48"/>
  <c r="AS795" i="48" a="1"/>
  <c r="AS795" i="48" s="1"/>
  <c r="AQ795" i="48"/>
  <c r="AP795" i="48" a="1"/>
  <c r="AP795" i="48" s="1"/>
  <c r="AI795" i="48" a="1"/>
  <c r="AI795" i="48" s="1"/>
  <c r="AH795" i="48"/>
  <c r="AG795" i="48" a="1"/>
  <c r="AG795" i="48" s="1"/>
  <c r="AF795" i="48"/>
  <c r="AA795" i="48" a="1"/>
  <c r="AA795" i="48" s="1"/>
  <c r="AB795" i="48" s="1"/>
  <c r="X795" i="48" a="1"/>
  <c r="X795" i="48" s="1"/>
  <c r="K795" i="48"/>
  <c r="BI794" i="48"/>
  <c r="BH794" i="48" a="1"/>
  <c r="BH794" i="48" s="1"/>
  <c r="BE794" i="48"/>
  <c r="BC794" i="48"/>
  <c r="AW794" i="48"/>
  <c r="AV794" i="48" a="1"/>
  <c r="AV794" i="48" s="1"/>
  <c r="AT794" i="48"/>
  <c r="AS794" i="48" a="1"/>
  <c r="AS794" i="48" s="1"/>
  <c r="AQ794" i="48"/>
  <c r="AP794" i="48" a="1"/>
  <c r="AP794" i="48" s="1"/>
  <c r="AH794" i="48"/>
  <c r="AF794" i="48"/>
  <c r="AA794" i="48" a="1"/>
  <c r="AA794" i="48" s="1"/>
  <c r="AB794" i="48" s="1"/>
  <c r="X794" i="48" a="1"/>
  <c r="X794" i="48" s="1"/>
  <c r="K794" i="48"/>
  <c r="BI793" i="48"/>
  <c r="BH793" i="48" a="1"/>
  <c r="BH793" i="48" s="1"/>
  <c r="BF793" i="48" a="1"/>
  <c r="BF793" i="48" s="1"/>
  <c r="BE793" i="48"/>
  <c r="BD793" i="48" a="1"/>
  <c r="BD793" i="48" s="1"/>
  <c r="BC793" i="48"/>
  <c r="AW793" i="48"/>
  <c r="AV793" i="48" a="1"/>
  <c r="AV793" i="48" s="1"/>
  <c r="AT793" i="48"/>
  <c r="AS793" i="48" a="1"/>
  <c r="AS793" i="48" s="1"/>
  <c r="AQ793" i="48"/>
  <c r="AP793" i="48" a="1"/>
  <c r="AP793" i="48" s="1"/>
  <c r="AI793" i="48" a="1"/>
  <c r="AI793" i="48" s="1"/>
  <c r="AH793" i="48"/>
  <c r="AG793" i="48" a="1"/>
  <c r="AG793" i="48" s="1"/>
  <c r="AF793" i="48"/>
  <c r="AA793" i="48" a="1"/>
  <c r="AA793" i="48" s="1"/>
  <c r="AB793" i="48" s="1"/>
  <c r="X793" i="48" a="1"/>
  <c r="X793" i="48" s="1"/>
  <c r="K793" i="48"/>
  <c r="BH792" i="48" a="1"/>
  <c r="BH792" i="48" s="1"/>
  <c r="BI792" i="48" s="1"/>
  <c r="BF792" i="48" a="1"/>
  <c r="BF792" i="48" s="1"/>
  <c r="BE792" i="48"/>
  <c r="BD792" i="48" a="1"/>
  <c r="BD792" i="48" s="1"/>
  <c r="BC792" i="48"/>
  <c r="AV792" i="48" a="1"/>
  <c r="AV792" i="48" s="1"/>
  <c r="AS792" i="48" a="1"/>
  <c r="AS792" i="48" s="1"/>
  <c r="AP792" i="48" a="1"/>
  <c r="AP792" i="48" s="1"/>
  <c r="AI792" i="48" a="1"/>
  <c r="AI792" i="48" s="1"/>
  <c r="AH792" i="48"/>
  <c r="AG792" i="48" a="1"/>
  <c r="AG792" i="48" s="1"/>
  <c r="AF792" i="48"/>
  <c r="AA792" i="48" a="1"/>
  <c r="AA792" i="48" s="1"/>
  <c r="X792" i="48" a="1"/>
  <c r="X792" i="48" s="1"/>
  <c r="Y792" i="48" s="1"/>
  <c r="K792" i="48"/>
  <c r="BH791" i="48" a="1"/>
  <c r="BH791" i="48" s="1"/>
  <c r="BI791" i="48" s="1"/>
  <c r="BF791" i="48" a="1"/>
  <c r="BF791" i="48" s="1"/>
  <c r="BE791" i="48"/>
  <c r="BD791" i="48" a="1"/>
  <c r="BD791" i="48" s="1"/>
  <c r="BC791" i="48"/>
  <c r="AV791" i="48" a="1"/>
  <c r="AV791" i="48" s="1"/>
  <c r="AS791" i="48" a="1"/>
  <c r="AS791" i="48" s="1"/>
  <c r="AP791" i="48" a="1"/>
  <c r="AP791" i="48" s="1"/>
  <c r="AI791" i="48" a="1"/>
  <c r="AI791" i="48" s="1"/>
  <c r="AH791" i="48"/>
  <c r="AG791" i="48" a="1"/>
  <c r="AG791" i="48" s="1"/>
  <c r="AF791" i="48"/>
  <c r="AA791" i="48" a="1"/>
  <c r="AA791" i="48" s="1"/>
  <c r="AB791" i="48" s="1"/>
  <c r="X791" i="48" a="1"/>
  <c r="X791" i="48" s="1"/>
  <c r="K791" i="48"/>
  <c r="BH790" i="48" a="1"/>
  <c r="BH790" i="48" s="1"/>
  <c r="BI790" i="48" s="1"/>
  <c r="BF790" i="48" a="1"/>
  <c r="BF790" i="48" s="1"/>
  <c r="BE790" i="48"/>
  <c r="BD790" i="48" a="1"/>
  <c r="BD790" i="48" s="1"/>
  <c r="BC790" i="48"/>
  <c r="AV790" i="48" a="1"/>
  <c r="AV790" i="48" s="1"/>
  <c r="AS790" i="48" a="1"/>
  <c r="AS790" i="48" s="1"/>
  <c r="AP790" i="48" a="1"/>
  <c r="AP790" i="48" s="1"/>
  <c r="AI790" i="48" a="1"/>
  <c r="AI790" i="48" s="1"/>
  <c r="AH790" i="48"/>
  <c r="AG790" i="48" a="1"/>
  <c r="AG790" i="48" s="1"/>
  <c r="AF790" i="48"/>
  <c r="AA790" i="48" a="1"/>
  <c r="AA790" i="48" s="1"/>
  <c r="AB790" i="48" s="1"/>
  <c r="X790" i="48" a="1"/>
  <c r="X790" i="48" s="1"/>
  <c r="K790" i="48"/>
  <c r="BH789" i="48" a="1"/>
  <c r="BH789" i="48" s="1"/>
  <c r="BI789" i="48" s="1"/>
  <c r="BF789" i="48" a="1"/>
  <c r="BF789" i="48" s="1"/>
  <c r="BE789" i="48"/>
  <c r="BD789" i="48" a="1"/>
  <c r="BD789" i="48" s="1"/>
  <c r="BC789" i="48"/>
  <c r="AV789" i="48" a="1"/>
  <c r="AV789" i="48" s="1"/>
  <c r="AW789" i="48" s="1"/>
  <c r="AS789" i="48" a="1"/>
  <c r="AS789" i="48" s="1"/>
  <c r="AP789" i="48" a="1"/>
  <c r="AP789" i="48" s="1"/>
  <c r="AI789" i="48" a="1"/>
  <c r="AI789" i="48" s="1"/>
  <c r="AH789" i="48"/>
  <c r="AG789" i="48" a="1"/>
  <c r="AG789" i="48" s="1"/>
  <c r="AF789" i="48"/>
  <c r="AA789" i="48" a="1"/>
  <c r="AA789" i="48" s="1"/>
  <c r="AB789" i="48" s="1"/>
  <c r="X789" i="48" a="1"/>
  <c r="X789" i="48" s="1"/>
  <c r="K789" i="48"/>
  <c r="BH788" i="48" a="1"/>
  <c r="BH788" i="48" s="1"/>
  <c r="BI788" i="48" s="1"/>
  <c r="BF788" i="48" a="1"/>
  <c r="BF788" i="48" s="1"/>
  <c r="BE788" i="48"/>
  <c r="BD788" i="48" a="1"/>
  <c r="BD788" i="48" s="1"/>
  <c r="BC788" i="48"/>
  <c r="AV788" i="48" a="1"/>
  <c r="AV788" i="48" s="1"/>
  <c r="AW788" i="48" s="1"/>
  <c r="AS788" i="48" a="1"/>
  <c r="AS788" i="48" s="1"/>
  <c r="AP788" i="48" a="1"/>
  <c r="AP788" i="48" s="1"/>
  <c r="AI788" i="48" a="1"/>
  <c r="AI788" i="48" s="1"/>
  <c r="AH788" i="48"/>
  <c r="AG788" i="48" a="1"/>
  <c r="AG788" i="48" s="1"/>
  <c r="AF788" i="48"/>
  <c r="AA788" i="48" a="1"/>
  <c r="AA788" i="48" s="1"/>
  <c r="AB788" i="48" s="1"/>
  <c r="X788" i="48" a="1"/>
  <c r="X788" i="48" s="1"/>
  <c r="K788" i="48"/>
  <c r="BI787" i="48"/>
  <c r="BH787" i="48" a="1"/>
  <c r="BH787" i="48" s="1"/>
  <c r="BF787" i="48" a="1"/>
  <c r="BF787" i="48" s="1"/>
  <c r="BE787" i="48"/>
  <c r="BD787" i="48" a="1"/>
  <c r="BD787" i="48" s="1"/>
  <c r="BC787" i="48"/>
  <c r="AW787" i="48"/>
  <c r="AV787" i="48" a="1"/>
  <c r="AV787" i="48" s="1"/>
  <c r="AT787" i="48"/>
  <c r="AS787" i="48" a="1"/>
  <c r="AS787" i="48" s="1"/>
  <c r="AQ787" i="48"/>
  <c r="AP787" i="48" a="1"/>
  <c r="AP787" i="48" s="1"/>
  <c r="AI787" i="48" a="1"/>
  <c r="AI787" i="48" s="1"/>
  <c r="AH787" i="48"/>
  <c r="AG787" i="48" a="1"/>
  <c r="AG787" i="48" s="1"/>
  <c r="AF787" i="48"/>
  <c r="AA787" i="48" a="1"/>
  <c r="AA787" i="48" s="1"/>
  <c r="AB787" i="48" s="1"/>
  <c r="X787" i="48" a="1"/>
  <c r="X787" i="48" s="1"/>
  <c r="K787" i="48"/>
  <c r="BI786" i="48"/>
  <c r="BH786" i="48" a="1"/>
  <c r="BH786" i="48" s="1"/>
  <c r="BF786" i="48" a="1"/>
  <c r="BF786" i="48" s="1"/>
  <c r="BE786" i="48"/>
  <c r="BD786" i="48" a="1"/>
  <c r="BD786" i="48" s="1"/>
  <c r="BC786" i="48"/>
  <c r="AW786" i="48"/>
  <c r="AV786" i="48" a="1"/>
  <c r="AV786" i="48" s="1"/>
  <c r="AT786" i="48"/>
  <c r="AS786" i="48" a="1"/>
  <c r="AS786" i="48" s="1"/>
  <c r="AQ786" i="48"/>
  <c r="AP786" i="48" a="1"/>
  <c r="AP786" i="48" s="1"/>
  <c r="AI786" i="48" a="1"/>
  <c r="AI786" i="48" s="1"/>
  <c r="AH786" i="48"/>
  <c r="AG786" i="48" a="1"/>
  <c r="AG786" i="48" s="1"/>
  <c r="AF786" i="48"/>
  <c r="AA786" i="48" a="1"/>
  <c r="AA786" i="48" s="1"/>
  <c r="AB786" i="48" s="1"/>
  <c r="X786" i="48" a="1"/>
  <c r="X786" i="48" s="1"/>
  <c r="K786" i="48"/>
  <c r="BI785" i="48"/>
  <c r="BH785" i="48" a="1"/>
  <c r="BH785" i="48" s="1"/>
  <c r="BF785" i="48" a="1"/>
  <c r="BF785" i="48" s="1"/>
  <c r="BE785" i="48"/>
  <c r="BD785" i="48" a="1"/>
  <c r="BD785" i="48" s="1"/>
  <c r="BC785" i="48"/>
  <c r="AW785" i="48"/>
  <c r="AV785" i="48" a="1"/>
  <c r="AV785" i="48" s="1"/>
  <c r="AT785" i="48"/>
  <c r="AS785" i="48" a="1"/>
  <c r="AS785" i="48" s="1"/>
  <c r="AQ785" i="48"/>
  <c r="AP785" i="48" a="1"/>
  <c r="AP785" i="48" s="1"/>
  <c r="AI785" i="48" a="1"/>
  <c r="AI785" i="48" s="1"/>
  <c r="AH785" i="48"/>
  <c r="AG785" i="48" a="1"/>
  <c r="AG785" i="48" s="1"/>
  <c r="AF785" i="48"/>
  <c r="AA785" i="48" a="1"/>
  <c r="AA785" i="48" s="1"/>
  <c r="X785" i="48" a="1"/>
  <c r="X785" i="48" s="1"/>
  <c r="Y785" i="48" s="1"/>
  <c r="K785" i="48"/>
  <c r="BI784" i="48"/>
  <c r="BH784" i="48" a="1"/>
  <c r="BH784" i="48" s="1"/>
  <c r="BE784" i="48"/>
  <c r="BC784" i="48"/>
  <c r="AW784" i="48"/>
  <c r="AV784" i="48" a="1"/>
  <c r="AV784" i="48" s="1"/>
  <c r="AT784" i="48"/>
  <c r="AS784" i="48" a="1"/>
  <c r="AS784" i="48" s="1"/>
  <c r="AQ784" i="48"/>
  <c r="AP784" i="48" a="1"/>
  <c r="AP784" i="48" s="1"/>
  <c r="AK784" i="48"/>
  <c r="AH784" i="48"/>
  <c r="AF784" i="48"/>
  <c r="AA784" i="48" a="1"/>
  <c r="AA784" i="48" s="1"/>
  <c r="AB784" i="48" s="1"/>
  <c r="X784" i="48" a="1"/>
  <c r="X784" i="48" s="1"/>
  <c r="K784" i="48"/>
  <c r="BI783" i="48"/>
  <c r="BH783" i="48" a="1"/>
  <c r="BH783" i="48" s="1"/>
  <c r="BF783" i="48" a="1"/>
  <c r="BF783" i="48" s="1"/>
  <c r="BE783" i="48"/>
  <c r="BD783" i="48" a="1"/>
  <c r="BD783" i="48" s="1"/>
  <c r="BC783" i="48"/>
  <c r="AW783" i="48"/>
  <c r="AV783" i="48" a="1"/>
  <c r="AV783" i="48" s="1"/>
  <c r="AT783" i="48"/>
  <c r="AS783" i="48" a="1"/>
  <c r="AS783" i="48" s="1"/>
  <c r="AQ783" i="48"/>
  <c r="AP783" i="48" a="1"/>
  <c r="AP783" i="48" s="1"/>
  <c r="AI783" i="48" a="1"/>
  <c r="AI783" i="48" s="1"/>
  <c r="AH783" i="48"/>
  <c r="AG783" i="48" a="1"/>
  <c r="AG783" i="48" s="1"/>
  <c r="AF783" i="48"/>
  <c r="AA783" i="48" a="1"/>
  <c r="AA783" i="48" s="1"/>
  <c r="AB783" i="48" s="1"/>
  <c r="X783" i="48" a="1"/>
  <c r="X783" i="48" s="1"/>
  <c r="Y783" i="48" s="1"/>
  <c r="K783" i="48"/>
  <c r="BI782" i="48"/>
  <c r="BH782" i="48" a="1"/>
  <c r="BH782" i="48" s="1"/>
  <c r="BF782" i="48" a="1"/>
  <c r="BF782" i="48" s="1"/>
  <c r="BE782" i="48"/>
  <c r="BD782" i="48" a="1"/>
  <c r="BD782" i="48" s="1"/>
  <c r="BC782" i="48"/>
  <c r="AW782" i="48"/>
  <c r="AV782" i="48" a="1"/>
  <c r="AV782" i="48" s="1"/>
  <c r="AT782" i="48"/>
  <c r="AS782" i="48" a="1"/>
  <c r="AS782" i="48" s="1"/>
  <c r="AQ782" i="48"/>
  <c r="AP782" i="48" a="1"/>
  <c r="AP782" i="48" s="1"/>
  <c r="AI782" i="48" a="1"/>
  <c r="AI782" i="48" s="1"/>
  <c r="AH782" i="48"/>
  <c r="AG782" i="48" a="1"/>
  <c r="AG782" i="48" s="1"/>
  <c r="AF782" i="48"/>
  <c r="AA782" i="48" a="1"/>
  <c r="AA782" i="48" s="1"/>
  <c r="AB782" i="48" s="1"/>
  <c r="X782" i="48" a="1"/>
  <c r="X782" i="48" s="1"/>
  <c r="K782" i="48"/>
  <c r="BI781" i="48"/>
  <c r="BH781" i="48" a="1"/>
  <c r="BH781" i="48" s="1"/>
  <c r="BF781" i="48" a="1"/>
  <c r="BF781" i="48" s="1"/>
  <c r="BE781" i="48"/>
  <c r="BD781" i="48" a="1"/>
  <c r="BD781" i="48" s="1"/>
  <c r="BC781" i="48"/>
  <c r="AW781" i="48"/>
  <c r="AV781" i="48" a="1"/>
  <c r="AV781" i="48" s="1"/>
  <c r="AT781" i="48"/>
  <c r="AS781" i="48" a="1"/>
  <c r="AS781" i="48" s="1"/>
  <c r="AQ781" i="48"/>
  <c r="AP781" i="48" a="1"/>
  <c r="AP781" i="48" s="1"/>
  <c r="AI781" i="48" a="1"/>
  <c r="AI781" i="48" s="1"/>
  <c r="AH781" i="48"/>
  <c r="AG781" i="48" a="1"/>
  <c r="AG781" i="48" s="1"/>
  <c r="AF781" i="48"/>
  <c r="AA781" i="48" a="1"/>
  <c r="AA781" i="48" s="1"/>
  <c r="AB781" i="48" s="1"/>
  <c r="X781" i="48" a="1"/>
  <c r="X781" i="48" s="1"/>
  <c r="K781" i="48"/>
  <c r="BI780" i="48"/>
  <c r="BH780" i="48" a="1"/>
  <c r="BH780" i="48" s="1"/>
  <c r="BF780" i="48" a="1"/>
  <c r="BF780" i="48" s="1"/>
  <c r="BE780" i="48"/>
  <c r="BD780" i="48" a="1"/>
  <c r="BD780" i="48" s="1"/>
  <c r="BC780" i="48"/>
  <c r="AW780" i="48"/>
  <c r="AV780" i="48" a="1"/>
  <c r="AV780" i="48" s="1"/>
  <c r="AT780" i="48"/>
  <c r="AS780" i="48" a="1"/>
  <c r="AS780" i="48" s="1"/>
  <c r="AQ780" i="48"/>
  <c r="AP780" i="48" a="1"/>
  <c r="AP780" i="48" s="1"/>
  <c r="AI780" i="48" a="1"/>
  <c r="AI780" i="48" s="1"/>
  <c r="AH780" i="48"/>
  <c r="AG780" i="48" a="1"/>
  <c r="AG780" i="48" s="1"/>
  <c r="AF780" i="48"/>
  <c r="AA780" i="48" a="1"/>
  <c r="AA780" i="48" s="1"/>
  <c r="AB780" i="48" s="1"/>
  <c r="X780" i="48" a="1"/>
  <c r="X780" i="48" s="1"/>
  <c r="K780" i="48"/>
  <c r="BI779" i="48"/>
  <c r="BH779" i="48" a="1"/>
  <c r="BH779" i="48" s="1"/>
  <c r="BF779" i="48" a="1"/>
  <c r="BF779" i="48" s="1"/>
  <c r="BE779" i="48"/>
  <c r="BD779" i="48" a="1"/>
  <c r="BD779" i="48" s="1"/>
  <c r="BC779" i="48"/>
  <c r="AW779" i="48"/>
  <c r="AV779" i="48" a="1"/>
  <c r="AV779" i="48" s="1"/>
  <c r="AT779" i="48"/>
  <c r="AS779" i="48" a="1"/>
  <c r="AS779" i="48" s="1"/>
  <c r="AQ779" i="48"/>
  <c r="AP779" i="48" a="1"/>
  <c r="AP779" i="48" s="1"/>
  <c r="AI779" i="48" a="1"/>
  <c r="AI779" i="48" s="1"/>
  <c r="AH779" i="48"/>
  <c r="AG779" i="48" a="1"/>
  <c r="AG779" i="48" s="1"/>
  <c r="AF779" i="48"/>
  <c r="AA779" i="48" a="1"/>
  <c r="AA779" i="48" s="1"/>
  <c r="AB779" i="48" s="1"/>
  <c r="X779" i="48" a="1"/>
  <c r="X779" i="48" s="1"/>
  <c r="Y779" i="48" s="1"/>
  <c r="K779" i="48"/>
  <c r="BH778" i="48" a="1"/>
  <c r="BH778" i="48" s="1"/>
  <c r="BI778" i="48" s="1"/>
  <c r="BE778" i="48"/>
  <c r="BC778" i="48"/>
  <c r="AV778" i="48" a="1"/>
  <c r="AV778" i="48" s="1"/>
  <c r="AW778" i="48" s="1"/>
  <c r="AS778" i="48" a="1"/>
  <c r="AS778" i="48" s="1"/>
  <c r="AP778" i="48" a="1"/>
  <c r="AP778" i="48" s="1"/>
  <c r="AK778" i="48"/>
  <c r="AH778" i="48"/>
  <c r="AF778" i="48"/>
  <c r="AA778" i="48" a="1"/>
  <c r="AA778" i="48" s="1"/>
  <c r="AB778" i="48" s="1"/>
  <c r="X778" i="48" a="1"/>
  <c r="X778" i="48" s="1"/>
  <c r="K778" i="48"/>
  <c r="BH777" i="48" a="1"/>
  <c r="BH777" i="48" s="1"/>
  <c r="BI777" i="48" s="1"/>
  <c r="BF777" i="48" a="1"/>
  <c r="BF777" i="48" s="1"/>
  <c r="BE777" i="48"/>
  <c r="BD777" i="48" a="1"/>
  <c r="BD777" i="48" s="1"/>
  <c r="BC777" i="48"/>
  <c r="AV777" i="48" a="1"/>
  <c r="AV777" i="48" s="1"/>
  <c r="AW777" i="48" s="1"/>
  <c r="AS777" i="48" a="1"/>
  <c r="AS777" i="48" s="1"/>
  <c r="AP777" i="48" a="1"/>
  <c r="AP777" i="48" s="1"/>
  <c r="AI777" i="48" a="1"/>
  <c r="AI777" i="48" s="1"/>
  <c r="AH777" i="48"/>
  <c r="AG777" i="48" a="1"/>
  <c r="AG777" i="48" s="1"/>
  <c r="AF777" i="48"/>
  <c r="AA777" i="48" a="1"/>
  <c r="AA777" i="48" s="1"/>
  <c r="X777" i="48" a="1"/>
  <c r="X777" i="48" s="1"/>
  <c r="K777" i="48"/>
  <c r="BH776" i="48" a="1"/>
  <c r="BH776" i="48" s="1"/>
  <c r="BI776" i="48" s="1"/>
  <c r="BF776" i="48" a="1"/>
  <c r="BF776" i="48" s="1"/>
  <c r="BE776" i="48"/>
  <c r="BD776" i="48" a="1"/>
  <c r="BD776" i="48" s="1"/>
  <c r="BC776" i="48"/>
  <c r="AV776" i="48" a="1"/>
  <c r="AV776" i="48" s="1"/>
  <c r="AW776" i="48" s="1"/>
  <c r="AS776" i="48" a="1"/>
  <c r="AS776" i="48" s="1"/>
  <c r="AT776" i="48" s="1"/>
  <c r="AP776" i="48" a="1"/>
  <c r="AP776" i="48" s="1"/>
  <c r="AQ776" i="48" s="1"/>
  <c r="AI776" i="48" a="1"/>
  <c r="AI776" i="48" s="1"/>
  <c r="AH776" i="48"/>
  <c r="AG776" i="48" a="1"/>
  <c r="AG776" i="48" s="1"/>
  <c r="AF776" i="48"/>
  <c r="AA776" i="48" a="1"/>
  <c r="AA776" i="48" s="1"/>
  <c r="AB776" i="48" s="1"/>
  <c r="X776" i="48" a="1"/>
  <c r="X776" i="48" s="1"/>
  <c r="K776" i="48"/>
  <c r="BH775" i="48" a="1"/>
  <c r="BH775" i="48" s="1"/>
  <c r="BI775" i="48" s="1"/>
  <c r="BF775" i="48" a="1"/>
  <c r="BF775" i="48" s="1"/>
  <c r="BE775" i="48"/>
  <c r="BD775" i="48" a="1"/>
  <c r="BD775" i="48" s="1"/>
  <c r="BC775" i="48"/>
  <c r="AV775" i="48" a="1"/>
  <c r="AV775" i="48" s="1"/>
  <c r="AW775" i="48" s="1"/>
  <c r="AS775" i="48" a="1"/>
  <c r="AS775" i="48" s="1"/>
  <c r="AT775" i="48" s="1"/>
  <c r="AP775" i="48" a="1"/>
  <c r="AP775" i="48" s="1"/>
  <c r="AQ775" i="48" s="1"/>
  <c r="AI775" i="48" a="1"/>
  <c r="AI775" i="48" s="1"/>
  <c r="AH775" i="48"/>
  <c r="AG775" i="48" a="1"/>
  <c r="AG775" i="48" s="1"/>
  <c r="AF775" i="48"/>
  <c r="AA775" i="48" a="1"/>
  <c r="AA775" i="48" s="1"/>
  <c r="AB775" i="48" s="1"/>
  <c r="X775" i="48" a="1"/>
  <c r="X775" i="48" s="1"/>
  <c r="K775" i="48"/>
  <c r="BI774" i="48"/>
  <c r="BH774" i="48" a="1"/>
  <c r="BH774" i="48" s="1"/>
  <c r="BF774" i="48" a="1"/>
  <c r="BF774" i="48" s="1"/>
  <c r="BE774" i="48"/>
  <c r="BD774" i="48" a="1"/>
  <c r="BD774" i="48" s="1"/>
  <c r="BC774" i="48"/>
  <c r="AW774" i="48"/>
  <c r="AV774" i="48" a="1"/>
  <c r="AV774" i="48" s="1"/>
  <c r="AT774" i="48"/>
  <c r="AS774" i="48" a="1"/>
  <c r="AS774" i="48" s="1"/>
  <c r="AQ774" i="48"/>
  <c r="AP774" i="48" a="1"/>
  <c r="AP774" i="48" s="1"/>
  <c r="AI774" i="48" a="1"/>
  <c r="AI774" i="48" s="1"/>
  <c r="AH774" i="48"/>
  <c r="AG774" i="48" a="1"/>
  <c r="AG774" i="48" s="1"/>
  <c r="AF774" i="48"/>
  <c r="AA774" i="48" a="1"/>
  <c r="AA774" i="48" s="1"/>
  <c r="X774" i="48" a="1"/>
  <c r="X774" i="48" s="1"/>
  <c r="Y774" i="48" s="1"/>
  <c r="K774" i="48"/>
  <c r="BH773" i="48" a="1"/>
  <c r="BH773" i="48" s="1"/>
  <c r="BI773" i="48" s="1"/>
  <c r="BF773" i="48" a="1"/>
  <c r="BF773" i="48" s="1"/>
  <c r="BE773" i="48"/>
  <c r="BD773" i="48" a="1"/>
  <c r="BD773" i="48" s="1"/>
  <c r="BC773" i="48"/>
  <c r="AV773" i="48" a="1"/>
  <c r="AV773" i="48" s="1"/>
  <c r="AW773" i="48" s="1"/>
  <c r="AS773" i="48" a="1"/>
  <c r="AS773" i="48" s="1"/>
  <c r="AT773" i="48" s="1"/>
  <c r="AP773" i="48" a="1"/>
  <c r="AP773" i="48" s="1"/>
  <c r="AQ773" i="48" s="1"/>
  <c r="AI773" i="48" a="1"/>
  <c r="AI773" i="48" s="1"/>
  <c r="AH773" i="48"/>
  <c r="AG773" i="48" a="1"/>
  <c r="AG773" i="48" s="1"/>
  <c r="AF773" i="48"/>
  <c r="AA773" i="48" a="1"/>
  <c r="AA773" i="48" s="1"/>
  <c r="AB773" i="48" s="1"/>
  <c r="X773" i="48" a="1"/>
  <c r="X773" i="48" s="1"/>
  <c r="K773" i="48"/>
  <c r="BH772" i="48" a="1"/>
  <c r="BH772" i="48" s="1"/>
  <c r="BI772" i="48" s="1"/>
  <c r="BF772" i="48" a="1"/>
  <c r="BF772" i="48" s="1"/>
  <c r="BE772" i="48"/>
  <c r="BD772" i="48" a="1"/>
  <c r="BD772" i="48" s="1"/>
  <c r="BC772" i="48"/>
  <c r="AV772" i="48" a="1"/>
  <c r="AV772" i="48" s="1"/>
  <c r="AW772" i="48" s="1"/>
  <c r="AS772" i="48" a="1"/>
  <c r="AS772" i="48" s="1"/>
  <c r="AT772" i="48" s="1"/>
  <c r="AP772" i="48" a="1"/>
  <c r="AP772" i="48" s="1"/>
  <c r="AQ772" i="48" s="1"/>
  <c r="AI772" i="48" a="1"/>
  <c r="AI772" i="48" s="1"/>
  <c r="AH772" i="48"/>
  <c r="AG772" i="48" a="1"/>
  <c r="AG772" i="48" s="1"/>
  <c r="AF772" i="48"/>
  <c r="AA772" i="48" a="1"/>
  <c r="AA772" i="48" s="1"/>
  <c r="AB772" i="48" s="1"/>
  <c r="X772" i="48" a="1"/>
  <c r="X772" i="48" s="1"/>
  <c r="K772" i="48"/>
  <c r="BH771" i="48" a="1"/>
  <c r="BH771" i="48" s="1"/>
  <c r="BI771" i="48" s="1"/>
  <c r="BF771" i="48" a="1"/>
  <c r="BF771" i="48" s="1"/>
  <c r="BE771" i="48"/>
  <c r="BD771" i="48" a="1"/>
  <c r="BD771" i="48" s="1"/>
  <c r="BC771" i="48"/>
  <c r="AV771" i="48" a="1"/>
  <c r="AV771" i="48" s="1"/>
  <c r="AW771" i="48" s="1"/>
  <c r="AS771" i="48" a="1"/>
  <c r="AS771" i="48" s="1"/>
  <c r="AT771" i="48" s="1"/>
  <c r="AP771" i="48" a="1"/>
  <c r="AP771" i="48" s="1"/>
  <c r="AQ771" i="48" s="1"/>
  <c r="AI771" i="48" a="1"/>
  <c r="AI771" i="48" s="1"/>
  <c r="AH771" i="48"/>
  <c r="AG771" i="48" a="1"/>
  <c r="AG771" i="48" s="1"/>
  <c r="AF771" i="48"/>
  <c r="AA771" i="48" a="1"/>
  <c r="AA771" i="48" s="1"/>
  <c r="AB771" i="48" s="1"/>
  <c r="X771" i="48" a="1"/>
  <c r="X771" i="48" s="1"/>
  <c r="K771" i="48"/>
  <c r="BH770" i="48" a="1"/>
  <c r="BH770" i="48" s="1"/>
  <c r="BI770" i="48" s="1"/>
  <c r="BF770" i="48" a="1"/>
  <c r="BF770" i="48" s="1"/>
  <c r="BE770" i="48"/>
  <c r="BD770" i="48" a="1"/>
  <c r="BD770" i="48" s="1"/>
  <c r="BC770" i="48"/>
  <c r="AV770" i="48" a="1"/>
  <c r="AV770" i="48" s="1"/>
  <c r="AW770" i="48" s="1"/>
  <c r="AS770" i="48" a="1"/>
  <c r="AS770" i="48" s="1"/>
  <c r="AT770" i="48" s="1"/>
  <c r="AP770" i="48" a="1"/>
  <c r="AP770" i="48" s="1"/>
  <c r="AQ770" i="48" s="1"/>
  <c r="AI770" i="48" a="1"/>
  <c r="AI770" i="48" s="1"/>
  <c r="AH770" i="48"/>
  <c r="AG770" i="48" a="1"/>
  <c r="AG770" i="48" s="1"/>
  <c r="AF770" i="48"/>
  <c r="AA770" i="48" a="1"/>
  <c r="AA770" i="48" s="1"/>
  <c r="X770" i="48" a="1"/>
  <c r="X770" i="48" s="1"/>
  <c r="K770" i="48"/>
  <c r="BH769" i="48" a="1"/>
  <c r="BH769" i="48" s="1"/>
  <c r="BI769" i="48" s="1"/>
  <c r="BF769" i="48" a="1"/>
  <c r="BF769" i="48" s="1"/>
  <c r="BE769" i="48"/>
  <c r="BD769" i="48" a="1"/>
  <c r="BD769" i="48" s="1"/>
  <c r="BC769" i="48"/>
  <c r="AV769" i="48" a="1"/>
  <c r="AV769" i="48" s="1"/>
  <c r="AW769" i="48" s="1"/>
  <c r="AS769" i="48" a="1"/>
  <c r="AS769" i="48" s="1"/>
  <c r="AT769" i="48" s="1"/>
  <c r="AP769" i="48" a="1"/>
  <c r="AP769" i="48" s="1"/>
  <c r="AQ769" i="48" s="1"/>
  <c r="AI769" i="48" a="1"/>
  <c r="AI769" i="48" s="1"/>
  <c r="AH769" i="48"/>
  <c r="AG769" i="48" a="1"/>
  <c r="AG769" i="48" s="1"/>
  <c r="AF769" i="48"/>
  <c r="AA769" i="48" a="1"/>
  <c r="AA769" i="48" s="1"/>
  <c r="AB769" i="48" s="1"/>
  <c r="X769" i="48" a="1"/>
  <c r="X769" i="48" s="1"/>
  <c r="K769" i="48"/>
  <c r="BI768" i="48"/>
  <c r="BH768" i="48" a="1"/>
  <c r="BH768" i="48" s="1"/>
  <c r="BF768" i="48" a="1"/>
  <c r="BF768" i="48" s="1"/>
  <c r="BE768" i="48"/>
  <c r="BD768" i="48" a="1"/>
  <c r="BD768" i="48" s="1"/>
  <c r="BC768" i="48"/>
  <c r="AW768" i="48"/>
  <c r="AV768" i="48" a="1"/>
  <c r="AV768" i="48" s="1"/>
  <c r="AT768" i="48"/>
  <c r="AS768" i="48" a="1"/>
  <c r="AS768" i="48" s="1"/>
  <c r="AQ768" i="48"/>
  <c r="AP768" i="48" a="1"/>
  <c r="AP768" i="48" s="1"/>
  <c r="AI768" i="48" a="1"/>
  <c r="AI768" i="48" s="1"/>
  <c r="AH768" i="48"/>
  <c r="AG768" i="48" a="1"/>
  <c r="AG768" i="48" s="1"/>
  <c r="AF768" i="48"/>
  <c r="AA768" i="48" a="1"/>
  <c r="AA768" i="48" s="1"/>
  <c r="AB768" i="48" s="1"/>
  <c r="X768" i="48" a="1"/>
  <c r="X768" i="48" s="1"/>
  <c r="K768" i="48"/>
  <c r="BI767" i="48"/>
  <c r="BH767" i="48" a="1"/>
  <c r="BH767" i="48" s="1"/>
  <c r="BF767" i="48" a="1"/>
  <c r="BF767" i="48" s="1"/>
  <c r="BE767" i="48"/>
  <c r="BD767" i="48" a="1"/>
  <c r="BD767" i="48" s="1"/>
  <c r="BC767" i="48"/>
  <c r="AW767" i="48"/>
  <c r="AV767" i="48" a="1"/>
  <c r="AV767" i="48" s="1"/>
  <c r="AT767" i="48"/>
  <c r="AS767" i="48" a="1"/>
  <c r="AS767" i="48" s="1"/>
  <c r="AQ767" i="48"/>
  <c r="AP767" i="48" a="1"/>
  <c r="AP767" i="48" s="1"/>
  <c r="AI767" i="48" a="1"/>
  <c r="AI767" i="48" s="1"/>
  <c r="AH767" i="48"/>
  <c r="AG767" i="48" a="1"/>
  <c r="AG767" i="48" s="1"/>
  <c r="AF767" i="48"/>
  <c r="AA767" i="48" a="1"/>
  <c r="AA767" i="48" s="1"/>
  <c r="AB767" i="48" s="1"/>
  <c r="X767" i="48" a="1"/>
  <c r="X767" i="48" s="1"/>
  <c r="K767" i="48"/>
  <c r="BH766" i="48" a="1"/>
  <c r="BH766" i="48" s="1"/>
  <c r="BI766" i="48" s="1"/>
  <c r="BF766" i="48" a="1"/>
  <c r="BF766" i="48" s="1"/>
  <c r="BE766" i="48"/>
  <c r="BD766" i="48" a="1"/>
  <c r="BD766" i="48" s="1"/>
  <c r="BC766" i="48"/>
  <c r="AV766" i="48" a="1"/>
  <c r="AV766" i="48" s="1"/>
  <c r="AW766" i="48" s="1"/>
  <c r="AS766" i="48" a="1"/>
  <c r="AS766" i="48" s="1"/>
  <c r="AT766" i="48" s="1"/>
  <c r="AP766" i="48" a="1"/>
  <c r="AP766" i="48" s="1"/>
  <c r="AQ766" i="48" s="1"/>
  <c r="AI766" i="48" a="1"/>
  <c r="AI766" i="48" s="1"/>
  <c r="AH766" i="48"/>
  <c r="AG766" i="48" a="1"/>
  <c r="AG766" i="48" s="1"/>
  <c r="AF766" i="48"/>
  <c r="AA766" i="48" a="1"/>
  <c r="AA766" i="48" s="1"/>
  <c r="AB766" i="48" s="1"/>
  <c r="X766" i="48" a="1"/>
  <c r="X766" i="48" s="1"/>
  <c r="K766" i="48"/>
  <c r="BH765" i="48" a="1"/>
  <c r="BH765" i="48" s="1"/>
  <c r="BI765" i="48" s="1"/>
  <c r="BF765" i="48" a="1"/>
  <c r="BF765" i="48" s="1"/>
  <c r="BE765" i="48"/>
  <c r="BD765" i="48" a="1"/>
  <c r="BD765" i="48" s="1"/>
  <c r="BC765" i="48"/>
  <c r="AV765" i="48" a="1"/>
  <c r="AV765" i="48" s="1"/>
  <c r="AW765" i="48" s="1"/>
  <c r="AS765" i="48" a="1"/>
  <c r="AS765" i="48" s="1"/>
  <c r="AT765" i="48" s="1"/>
  <c r="AP765" i="48" a="1"/>
  <c r="AP765" i="48" s="1"/>
  <c r="AQ765" i="48" s="1"/>
  <c r="AI765" i="48" a="1"/>
  <c r="AI765" i="48" s="1"/>
  <c r="AH765" i="48"/>
  <c r="AG765" i="48" a="1"/>
  <c r="AG765" i="48" s="1"/>
  <c r="AF765" i="48"/>
  <c r="AA765" i="48" a="1"/>
  <c r="AA765" i="48" s="1"/>
  <c r="AB765" i="48" s="1"/>
  <c r="X765" i="48" a="1"/>
  <c r="X765" i="48" s="1"/>
  <c r="K765" i="48"/>
  <c r="BH764" i="48" a="1"/>
  <c r="BH764" i="48" s="1"/>
  <c r="BI764" i="48" s="1"/>
  <c r="BF764" i="48" a="1"/>
  <c r="BF764" i="48" s="1"/>
  <c r="BE764" i="48"/>
  <c r="BD764" i="48" a="1"/>
  <c r="BD764" i="48" s="1"/>
  <c r="BC764" i="48"/>
  <c r="AV764" i="48" a="1"/>
  <c r="AV764" i="48" s="1"/>
  <c r="AW764" i="48" s="1"/>
  <c r="AS764" i="48" a="1"/>
  <c r="AS764" i="48" s="1"/>
  <c r="AT764" i="48" s="1"/>
  <c r="AP764" i="48" a="1"/>
  <c r="AP764" i="48" s="1"/>
  <c r="AQ764" i="48" s="1"/>
  <c r="AI764" i="48" a="1"/>
  <c r="AI764" i="48" s="1"/>
  <c r="AH764" i="48"/>
  <c r="AG764" i="48" a="1"/>
  <c r="AG764" i="48" s="1"/>
  <c r="AF764" i="48"/>
  <c r="AA764" i="48" a="1"/>
  <c r="AA764" i="48" s="1"/>
  <c r="AB764" i="48" s="1"/>
  <c r="X764" i="48" a="1"/>
  <c r="X764" i="48" s="1"/>
  <c r="K764" i="48"/>
  <c r="BH763" i="48" a="1"/>
  <c r="BH763" i="48" s="1"/>
  <c r="BI763" i="48" s="1"/>
  <c r="BF763" i="48" a="1"/>
  <c r="BF763" i="48" s="1"/>
  <c r="BE763" i="48"/>
  <c r="BD763" i="48" a="1"/>
  <c r="BD763" i="48" s="1"/>
  <c r="BC763" i="48"/>
  <c r="AV763" i="48" a="1"/>
  <c r="AV763" i="48" s="1"/>
  <c r="AW763" i="48" s="1"/>
  <c r="AS763" i="48" a="1"/>
  <c r="AS763" i="48" s="1"/>
  <c r="AT763" i="48" s="1"/>
  <c r="AP763" i="48" a="1"/>
  <c r="AP763" i="48" s="1"/>
  <c r="AQ763" i="48" s="1"/>
  <c r="AI763" i="48" a="1"/>
  <c r="AI763" i="48" s="1"/>
  <c r="AH763" i="48"/>
  <c r="AG763" i="48" a="1"/>
  <c r="AG763" i="48" s="1"/>
  <c r="AF763" i="48"/>
  <c r="AA763" i="48" a="1"/>
  <c r="AA763" i="48" s="1"/>
  <c r="AB763" i="48" s="1"/>
  <c r="X763" i="48" a="1"/>
  <c r="X763" i="48" s="1"/>
  <c r="K763" i="48"/>
  <c r="BI762" i="48"/>
  <c r="BH762" i="48" a="1"/>
  <c r="BH762" i="48" s="1"/>
  <c r="BF762" i="48" a="1"/>
  <c r="BF762" i="48" s="1"/>
  <c r="BE762" i="48"/>
  <c r="BD762" i="48" a="1"/>
  <c r="BD762" i="48" s="1"/>
  <c r="BC762" i="48"/>
  <c r="AW762" i="48"/>
  <c r="AV762" i="48" a="1"/>
  <c r="AV762" i="48" s="1"/>
  <c r="AT762" i="48"/>
  <c r="AS762" i="48" a="1"/>
  <c r="AS762" i="48" s="1"/>
  <c r="AQ762" i="48"/>
  <c r="AP762" i="48" a="1"/>
  <c r="AP762" i="48" s="1"/>
  <c r="AI762" i="48" a="1"/>
  <c r="AI762" i="48" s="1"/>
  <c r="AH762" i="48"/>
  <c r="AG762" i="48" a="1"/>
  <c r="AG762" i="48" s="1"/>
  <c r="AF762" i="48"/>
  <c r="AA762" i="48" a="1"/>
  <c r="AA762" i="48" s="1"/>
  <c r="AB762" i="48" s="1"/>
  <c r="X762" i="48" a="1"/>
  <c r="X762" i="48" s="1"/>
  <c r="K762" i="48"/>
  <c r="BI761" i="48"/>
  <c r="BH761" i="48" a="1"/>
  <c r="BH761" i="48" s="1"/>
  <c r="BF761" i="48" a="1"/>
  <c r="BF761" i="48" s="1"/>
  <c r="BE761" i="48"/>
  <c r="BD761" i="48" a="1"/>
  <c r="BD761" i="48" s="1"/>
  <c r="BC761" i="48"/>
  <c r="AW761" i="48"/>
  <c r="AV761" i="48" a="1"/>
  <c r="AV761" i="48" s="1"/>
  <c r="AT761" i="48"/>
  <c r="AS761" i="48" a="1"/>
  <c r="AS761" i="48" s="1"/>
  <c r="AQ761" i="48"/>
  <c r="AP761" i="48" a="1"/>
  <c r="AP761" i="48" s="1"/>
  <c r="AI761" i="48" a="1"/>
  <c r="AI761" i="48" s="1"/>
  <c r="AH761" i="48"/>
  <c r="AG761" i="48" a="1"/>
  <c r="AG761" i="48" s="1"/>
  <c r="AF761" i="48"/>
  <c r="AA761" i="48" a="1"/>
  <c r="AA761" i="48" s="1"/>
  <c r="AB761" i="48" s="1"/>
  <c r="X761" i="48" a="1"/>
  <c r="X761" i="48" s="1"/>
  <c r="K761" i="48"/>
  <c r="BH760" i="48" a="1"/>
  <c r="BH760" i="48" s="1"/>
  <c r="BI760" i="48" s="1"/>
  <c r="BF760" i="48" a="1"/>
  <c r="BF760" i="48" s="1"/>
  <c r="BE760" i="48"/>
  <c r="BD760" i="48" a="1"/>
  <c r="BD760" i="48" s="1"/>
  <c r="BC760" i="48"/>
  <c r="AV760" i="48" a="1"/>
  <c r="AV760" i="48" s="1"/>
  <c r="AW760" i="48" s="1"/>
  <c r="AS760" i="48" a="1"/>
  <c r="AS760" i="48" s="1"/>
  <c r="AT760" i="48" s="1"/>
  <c r="AP760" i="48" a="1"/>
  <c r="AP760" i="48" s="1"/>
  <c r="AQ760" i="48" s="1"/>
  <c r="AI760" i="48" a="1"/>
  <c r="AI760" i="48" s="1"/>
  <c r="AH760" i="48"/>
  <c r="AG760" i="48" a="1"/>
  <c r="AG760" i="48" s="1"/>
  <c r="AF760" i="48"/>
  <c r="AA760" i="48" a="1"/>
  <c r="AA760" i="48" s="1"/>
  <c r="X760" i="48" a="1"/>
  <c r="X760" i="48" s="1"/>
  <c r="Y760" i="48" s="1"/>
  <c r="K760" i="48"/>
  <c r="BH759" i="48" a="1"/>
  <c r="BH759" i="48" s="1"/>
  <c r="BI759" i="48" s="1"/>
  <c r="BF759" i="48" a="1"/>
  <c r="BF759" i="48" s="1"/>
  <c r="BE759" i="48"/>
  <c r="BD759" i="48" a="1"/>
  <c r="BD759" i="48" s="1"/>
  <c r="BC759" i="48"/>
  <c r="AV759" i="48" a="1"/>
  <c r="AV759" i="48" s="1"/>
  <c r="AW759" i="48" s="1"/>
  <c r="AS759" i="48" a="1"/>
  <c r="AS759" i="48" s="1"/>
  <c r="AT759" i="48" s="1"/>
  <c r="AP759" i="48" a="1"/>
  <c r="AP759" i="48" s="1"/>
  <c r="AQ759" i="48" s="1"/>
  <c r="AI759" i="48" a="1"/>
  <c r="AI759" i="48" s="1"/>
  <c r="AH759" i="48"/>
  <c r="AG759" i="48" a="1"/>
  <c r="AG759" i="48" s="1"/>
  <c r="AF759" i="48"/>
  <c r="AA759" i="48" a="1"/>
  <c r="AA759" i="48" s="1"/>
  <c r="AB759" i="48" s="1"/>
  <c r="X759" i="48" a="1"/>
  <c r="X759" i="48" s="1"/>
  <c r="K759" i="48"/>
  <c r="BH758" i="48" a="1"/>
  <c r="BH758" i="48" s="1"/>
  <c r="BI758" i="48" s="1"/>
  <c r="BF758" i="48" a="1"/>
  <c r="BF758" i="48" s="1"/>
  <c r="BE758" i="48"/>
  <c r="BD758" i="48" a="1"/>
  <c r="BD758" i="48" s="1"/>
  <c r="BC758" i="48"/>
  <c r="AV758" i="48" a="1"/>
  <c r="AV758" i="48" s="1"/>
  <c r="AW758" i="48" s="1"/>
  <c r="AS758" i="48" a="1"/>
  <c r="AS758" i="48" s="1"/>
  <c r="AT758" i="48" s="1"/>
  <c r="AP758" i="48" a="1"/>
  <c r="AP758" i="48" s="1"/>
  <c r="AQ758" i="48" s="1"/>
  <c r="AI758" i="48" a="1"/>
  <c r="AI758" i="48" s="1"/>
  <c r="AH758" i="48"/>
  <c r="AG758" i="48" a="1"/>
  <c r="AG758" i="48" s="1"/>
  <c r="AF758" i="48"/>
  <c r="AA758" i="48" a="1"/>
  <c r="AA758" i="48" s="1"/>
  <c r="X758" i="48" a="1"/>
  <c r="X758" i="48" s="1"/>
  <c r="K758" i="48"/>
  <c r="BI757" i="48"/>
  <c r="BH757" i="48" a="1"/>
  <c r="BH757" i="48" s="1"/>
  <c r="BF757" i="48" a="1"/>
  <c r="BF757" i="48" s="1"/>
  <c r="BE757" i="48"/>
  <c r="BD757" i="48" a="1"/>
  <c r="BD757" i="48" s="1"/>
  <c r="BC757" i="48"/>
  <c r="AW757" i="48"/>
  <c r="AV757" i="48" a="1"/>
  <c r="AV757" i="48" s="1"/>
  <c r="AT757" i="48"/>
  <c r="AS757" i="48" a="1"/>
  <c r="AS757" i="48" s="1"/>
  <c r="AQ757" i="48"/>
  <c r="AP757" i="48" a="1"/>
  <c r="AP757" i="48" s="1"/>
  <c r="AI757" i="48" a="1"/>
  <c r="AI757" i="48" s="1"/>
  <c r="AH757" i="48"/>
  <c r="AG757" i="48" a="1"/>
  <c r="AG757" i="48" s="1"/>
  <c r="AF757" i="48"/>
  <c r="AA757" i="48" a="1"/>
  <c r="AA757" i="48" s="1"/>
  <c r="AB757" i="48" s="1"/>
  <c r="X757" i="48" a="1"/>
  <c r="X757" i="48" s="1"/>
  <c r="K757" i="48"/>
  <c r="BI1398" i="48"/>
  <c r="BH1398" i="48" a="1"/>
  <c r="BH1398" i="48" s="1"/>
  <c r="BF1398" i="48" a="1"/>
  <c r="BF1398" i="48" s="1"/>
  <c r="BE1398" i="48"/>
  <c r="BD1398" i="48" a="1"/>
  <c r="BD1398" i="48" s="1"/>
  <c r="BC1398" i="48"/>
  <c r="AW1398" i="48"/>
  <c r="AV1398" i="48" a="1"/>
  <c r="AV1398" i="48" s="1"/>
  <c r="AT1398" i="48"/>
  <c r="AS1398" i="48" a="1"/>
  <c r="AS1398" i="48" s="1"/>
  <c r="AQ1398" i="48"/>
  <c r="AP1398" i="48" a="1"/>
  <c r="AP1398" i="48" s="1"/>
  <c r="AI1398" i="48" a="1"/>
  <c r="AI1398" i="48" s="1"/>
  <c r="AH1398" i="48"/>
  <c r="AG1398" i="48" a="1"/>
  <c r="AG1398" i="48" s="1"/>
  <c r="AF1398" i="48"/>
  <c r="AA1398" i="48" a="1"/>
  <c r="AA1398" i="48" s="1"/>
  <c r="Z1398" i="48" a="1"/>
  <c r="Z1398" i="48" s="1"/>
  <c r="X1398" i="48" a="1"/>
  <c r="X1398" i="48" s="1"/>
  <c r="W1398" i="48" a="1"/>
  <c r="W1398" i="48" s="1"/>
  <c r="K1398" i="48"/>
  <c r="BH1367" i="48" a="1"/>
  <c r="BH1367" i="48" s="1"/>
  <c r="BF1367" i="48" a="1"/>
  <c r="BF1367" i="48" s="1"/>
  <c r="BE1367" i="48"/>
  <c r="BD1367" i="48" a="1"/>
  <c r="BD1367" i="48" s="1"/>
  <c r="BC1367" i="48"/>
  <c r="AV1367" i="48" a="1"/>
  <c r="AV1367" i="48" s="1"/>
  <c r="AS1367" i="48" a="1"/>
  <c r="AS1367" i="48" s="1"/>
  <c r="AP1367" i="48" a="1"/>
  <c r="AP1367" i="48" s="1"/>
  <c r="AI1367" i="48" a="1"/>
  <c r="AI1367" i="48" s="1"/>
  <c r="AH1367" i="48"/>
  <c r="AG1367" i="48" a="1"/>
  <c r="AG1367" i="48" s="1"/>
  <c r="AF1367" i="48"/>
  <c r="AA1367" i="48" a="1"/>
  <c r="AA1367" i="48" s="1"/>
  <c r="Z1367" i="48" a="1"/>
  <c r="Z1367" i="48" s="1"/>
  <c r="X1367" i="48" a="1"/>
  <c r="X1367" i="48" s="1"/>
  <c r="W1367" i="48" a="1"/>
  <c r="W1367" i="48" s="1"/>
  <c r="K1367" i="48"/>
  <c r="BH1366" i="48" a="1"/>
  <c r="BH1366" i="48" s="1"/>
  <c r="BI1366" i="48" s="1"/>
  <c r="BF1366" i="48" a="1"/>
  <c r="BF1366" i="48" s="1"/>
  <c r="BE1366" i="48"/>
  <c r="BD1366" i="48" a="1"/>
  <c r="BD1366" i="48" s="1"/>
  <c r="BC1366" i="48"/>
  <c r="AV1366" i="48" a="1"/>
  <c r="AV1366" i="48" s="1"/>
  <c r="AW1366" i="48" s="1"/>
  <c r="AS1366" i="48" a="1"/>
  <c r="AS1366" i="48" s="1"/>
  <c r="AT1366" i="48" s="1"/>
  <c r="AP1366" i="48" a="1"/>
  <c r="AP1366" i="48" s="1"/>
  <c r="AQ1366" i="48" s="1"/>
  <c r="AI1366" i="48" a="1"/>
  <c r="AI1366" i="48" s="1"/>
  <c r="AH1366" i="48"/>
  <c r="AG1366" i="48" a="1"/>
  <c r="AG1366" i="48" s="1"/>
  <c r="AF1366" i="48"/>
  <c r="AA1366" i="48" a="1"/>
  <c r="AA1366" i="48" s="1"/>
  <c r="Z1366" i="48" a="1"/>
  <c r="Z1366" i="48" s="1"/>
  <c r="X1366" i="48" a="1"/>
  <c r="X1366" i="48" s="1"/>
  <c r="W1366" i="48" a="1"/>
  <c r="W1366" i="48" s="1"/>
  <c r="K1366" i="48"/>
  <c r="BH1365" i="48" a="1"/>
  <c r="BH1365" i="48" s="1"/>
  <c r="BI1365" i="48" s="1"/>
  <c r="BF1365" i="48" a="1"/>
  <c r="BF1365" i="48" s="1"/>
  <c r="BE1365" i="48"/>
  <c r="BD1365" i="48" a="1"/>
  <c r="BD1365" i="48" s="1"/>
  <c r="BC1365" i="48"/>
  <c r="AV1365" i="48" a="1"/>
  <c r="AV1365" i="48" s="1"/>
  <c r="AW1365" i="48" s="1"/>
  <c r="AS1365" i="48" a="1"/>
  <c r="AS1365" i="48" s="1"/>
  <c r="AT1365" i="48" s="1"/>
  <c r="AP1365" i="48" a="1"/>
  <c r="AP1365" i="48" s="1"/>
  <c r="AQ1365" i="48" s="1"/>
  <c r="AI1365" i="48" a="1"/>
  <c r="AI1365" i="48" s="1"/>
  <c r="AH1365" i="48"/>
  <c r="AG1365" i="48" a="1"/>
  <c r="AG1365" i="48" s="1"/>
  <c r="AF1365" i="48"/>
  <c r="AA1365" i="48" a="1"/>
  <c r="AA1365" i="48" s="1"/>
  <c r="Z1365" i="48" a="1"/>
  <c r="Z1365" i="48" s="1"/>
  <c r="X1365" i="48" a="1"/>
  <c r="X1365" i="48" s="1"/>
  <c r="W1365" i="48" a="1"/>
  <c r="W1365" i="48" s="1"/>
  <c r="K1365" i="48"/>
  <c r="BH1364" i="48" a="1"/>
  <c r="BH1364" i="48" s="1"/>
  <c r="BI1364" i="48" s="1"/>
  <c r="BF1364" i="48" a="1"/>
  <c r="BF1364" i="48" s="1"/>
  <c r="BE1364" i="48"/>
  <c r="BD1364" i="48" a="1"/>
  <c r="BD1364" i="48" s="1"/>
  <c r="BC1364" i="48"/>
  <c r="AV1364" i="48" a="1"/>
  <c r="AV1364" i="48" s="1"/>
  <c r="AW1364" i="48" s="1"/>
  <c r="AS1364" i="48" a="1"/>
  <c r="AS1364" i="48" s="1"/>
  <c r="AP1364" i="48" a="1"/>
  <c r="AP1364" i="48" s="1"/>
  <c r="AQ1364" i="48" s="1"/>
  <c r="AI1364" i="48" a="1"/>
  <c r="AI1364" i="48" s="1"/>
  <c r="AH1364" i="48"/>
  <c r="AG1364" i="48" a="1"/>
  <c r="AG1364" i="48" s="1"/>
  <c r="AF1364" i="48"/>
  <c r="AA1364" i="48" a="1"/>
  <c r="AA1364" i="48" s="1"/>
  <c r="Z1364" i="48" a="1"/>
  <c r="Z1364" i="48" s="1"/>
  <c r="X1364" i="48" a="1"/>
  <c r="X1364" i="48" s="1"/>
  <c r="W1364" i="48" a="1"/>
  <c r="W1364" i="48" s="1"/>
  <c r="K1364" i="48"/>
  <c r="BH1363" i="48" a="1"/>
  <c r="BH1363" i="48" s="1"/>
  <c r="BI1363" i="48" s="1"/>
  <c r="BF1363" i="48" a="1"/>
  <c r="BF1363" i="48" s="1"/>
  <c r="BE1363" i="48"/>
  <c r="BD1363" i="48" a="1"/>
  <c r="BD1363" i="48" s="1"/>
  <c r="BC1363" i="48"/>
  <c r="AV1363" i="48" a="1"/>
  <c r="AV1363" i="48" s="1"/>
  <c r="AW1363" i="48" s="1"/>
  <c r="AS1363" i="48" a="1"/>
  <c r="AS1363" i="48" s="1"/>
  <c r="AP1363" i="48" a="1"/>
  <c r="AP1363" i="48" s="1"/>
  <c r="AQ1363" i="48" s="1"/>
  <c r="AI1363" i="48" a="1"/>
  <c r="AI1363" i="48" s="1"/>
  <c r="AH1363" i="48"/>
  <c r="AG1363" i="48" a="1"/>
  <c r="AG1363" i="48" s="1"/>
  <c r="AF1363" i="48"/>
  <c r="AA1363" i="48" a="1"/>
  <c r="AA1363" i="48" s="1"/>
  <c r="Z1363" i="48" a="1"/>
  <c r="Z1363" i="48" s="1"/>
  <c r="X1363" i="48" a="1"/>
  <c r="X1363" i="48" s="1"/>
  <c r="W1363" i="48" a="1"/>
  <c r="W1363" i="48" s="1"/>
  <c r="K1363" i="48"/>
  <c r="BI1362" i="48"/>
  <c r="BH1362" i="48" a="1"/>
  <c r="BH1362" i="48" s="1"/>
  <c r="BF1362" i="48" a="1"/>
  <c r="BF1362" i="48" s="1"/>
  <c r="BE1362" i="48"/>
  <c r="BD1362" i="48" a="1"/>
  <c r="BD1362" i="48" s="1"/>
  <c r="BC1362" i="48"/>
  <c r="AW1362" i="48"/>
  <c r="AV1362" i="48" a="1"/>
  <c r="AV1362" i="48" s="1"/>
  <c r="AT1362" i="48"/>
  <c r="AS1362" i="48" a="1"/>
  <c r="AS1362" i="48" s="1"/>
  <c r="AQ1362" i="48"/>
  <c r="AP1362" i="48" a="1"/>
  <c r="AP1362" i="48" s="1"/>
  <c r="AI1362" i="48" a="1"/>
  <c r="AI1362" i="48" s="1"/>
  <c r="AH1362" i="48"/>
  <c r="AG1362" i="48" a="1"/>
  <c r="AG1362" i="48" s="1"/>
  <c r="AF1362" i="48"/>
  <c r="AA1362" i="48" a="1"/>
  <c r="AA1362" i="48" s="1"/>
  <c r="Z1362" i="48" a="1"/>
  <c r="Z1362" i="48" s="1"/>
  <c r="X1362" i="48" a="1"/>
  <c r="X1362" i="48" s="1"/>
  <c r="W1362" i="48" a="1"/>
  <c r="W1362" i="48" s="1"/>
  <c r="K1362" i="48"/>
  <c r="BI1361" i="48"/>
  <c r="BH1361" i="48" a="1"/>
  <c r="BH1361" i="48" s="1"/>
  <c r="BF1361" i="48" a="1"/>
  <c r="BF1361" i="48" s="1"/>
  <c r="BE1361" i="48"/>
  <c r="BD1361" i="48" a="1"/>
  <c r="BD1361" i="48" s="1"/>
  <c r="BC1361" i="48"/>
  <c r="AW1361" i="48"/>
  <c r="AV1361" i="48" a="1"/>
  <c r="AV1361" i="48" s="1"/>
  <c r="AT1361" i="48"/>
  <c r="AS1361" i="48" a="1"/>
  <c r="AS1361" i="48" s="1"/>
  <c r="AQ1361" i="48"/>
  <c r="AP1361" i="48" a="1"/>
  <c r="AP1361" i="48" s="1"/>
  <c r="AI1361" i="48" a="1"/>
  <c r="AI1361" i="48" s="1"/>
  <c r="AH1361" i="48"/>
  <c r="AG1361" i="48" a="1"/>
  <c r="AG1361" i="48" s="1"/>
  <c r="AF1361" i="48"/>
  <c r="AA1361" i="48" a="1"/>
  <c r="AA1361" i="48" s="1"/>
  <c r="Z1361" i="48" a="1"/>
  <c r="Z1361" i="48" s="1"/>
  <c r="X1361" i="48" a="1"/>
  <c r="X1361" i="48" s="1"/>
  <c r="W1361" i="48" a="1"/>
  <c r="W1361" i="48" s="1"/>
  <c r="K1361" i="48"/>
  <c r="BH1350" i="48" a="1"/>
  <c r="BH1350" i="48" s="1"/>
  <c r="BI1350" i="48" s="1"/>
  <c r="BF1350" i="48" a="1"/>
  <c r="BF1350" i="48" s="1"/>
  <c r="BE1350" i="48"/>
  <c r="BD1350" i="48" a="1"/>
  <c r="BD1350" i="48" s="1"/>
  <c r="BC1350" i="48"/>
  <c r="AV1350" i="48" a="1"/>
  <c r="AV1350" i="48" s="1"/>
  <c r="AW1350" i="48" s="1"/>
  <c r="AS1350" i="48" a="1"/>
  <c r="AS1350" i="48" s="1"/>
  <c r="AP1350" i="48" a="1"/>
  <c r="AP1350" i="48" s="1"/>
  <c r="AI1350" i="48" a="1"/>
  <c r="AI1350" i="48" s="1"/>
  <c r="AH1350" i="48"/>
  <c r="AG1350" i="48" a="1"/>
  <c r="AG1350" i="48" s="1"/>
  <c r="AF1350" i="48"/>
  <c r="AA1350" i="48" a="1"/>
  <c r="AA1350" i="48" s="1"/>
  <c r="Z1350" i="48" a="1"/>
  <c r="Z1350" i="48" s="1"/>
  <c r="X1350" i="48" a="1"/>
  <c r="X1350" i="48" s="1"/>
  <c r="W1350" i="48" a="1"/>
  <c r="W1350" i="48" s="1"/>
  <c r="K1350" i="48"/>
  <c r="BH1349" i="48" a="1"/>
  <c r="BH1349" i="48" s="1"/>
  <c r="BI1349" i="48" s="1"/>
  <c r="BF1349" i="48" a="1"/>
  <c r="BF1349" i="48" s="1"/>
  <c r="BE1349" i="48"/>
  <c r="BD1349" i="48" a="1"/>
  <c r="BD1349" i="48" s="1"/>
  <c r="BC1349" i="48"/>
  <c r="AV1349" i="48" a="1"/>
  <c r="AV1349" i="48" s="1"/>
  <c r="AW1349" i="48" s="1"/>
  <c r="AS1349" i="48" a="1"/>
  <c r="AS1349" i="48" s="1"/>
  <c r="AP1349" i="48" a="1"/>
  <c r="AP1349" i="48" s="1"/>
  <c r="AI1349" i="48" a="1"/>
  <c r="AI1349" i="48" s="1"/>
  <c r="AH1349" i="48"/>
  <c r="AG1349" i="48" a="1"/>
  <c r="AG1349" i="48" s="1"/>
  <c r="AF1349" i="48"/>
  <c r="AA1349" i="48" a="1"/>
  <c r="AA1349" i="48" s="1"/>
  <c r="Z1349" i="48" a="1"/>
  <c r="Z1349" i="48" s="1"/>
  <c r="X1349" i="48" a="1"/>
  <c r="X1349" i="48" s="1"/>
  <c r="W1349" i="48" a="1"/>
  <c r="W1349" i="48" s="1"/>
  <c r="K1349" i="48"/>
  <c r="BI1329" i="48"/>
  <c r="BH1329" i="48" a="1"/>
  <c r="BH1329" i="48" s="1"/>
  <c r="BF1329" i="48" a="1"/>
  <c r="BF1329" i="48" s="1"/>
  <c r="BE1329" i="48"/>
  <c r="BD1329" i="48" a="1"/>
  <c r="BD1329" i="48" s="1"/>
  <c r="BC1329" i="48"/>
  <c r="AW1329" i="48"/>
  <c r="AV1329" i="48" a="1"/>
  <c r="AV1329" i="48" s="1"/>
  <c r="AT1329" i="48"/>
  <c r="AS1329" i="48" a="1"/>
  <c r="AS1329" i="48" s="1"/>
  <c r="AQ1329" i="48"/>
  <c r="AP1329" i="48" a="1"/>
  <c r="AP1329" i="48" s="1"/>
  <c r="AI1329" i="48" a="1"/>
  <c r="AI1329" i="48" s="1"/>
  <c r="AH1329" i="48"/>
  <c r="AG1329" i="48" a="1"/>
  <c r="AG1329" i="48" s="1"/>
  <c r="AF1329" i="48"/>
  <c r="AA1329" i="48" a="1"/>
  <c r="AA1329" i="48" s="1"/>
  <c r="Z1329" i="48" a="1"/>
  <c r="Z1329" i="48" s="1"/>
  <c r="X1329" i="48" a="1"/>
  <c r="X1329" i="48" s="1"/>
  <c r="W1329" i="48" a="1"/>
  <c r="W1329" i="48" s="1"/>
  <c r="K1329" i="48"/>
  <c r="BI1323" i="48"/>
  <c r="BH1323" i="48" a="1"/>
  <c r="BH1323" i="48" s="1"/>
  <c r="BF1323" i="48" a="1"/>
  <c r="BF1323" i="48" s="1"/>
  <c r="BE1323" i="48"/>
  <c r="BD1323" i="48" a="1"/>
  <c r="BD1323" i="48" s="1"/>
  <c r="BC1323" i="48"/>
  <c r="AW1323" i="48"/>
  <c r="AV1323" i="48" a="1"/>
  <c r="AV1323" i="48" s="1"/>
  <c r="AT1323" i="48"/>
  <c r="AS1323" i="48" a="1"/>
  <c r="AS1323" i="48" s="1"/>
  <c r="AQ1323" i="48"/>
  <c r="AP1323" i="48" a="1"/>
  <c r="AP1323" i="48" s="1"/>
  <c r="AI1323" i="48" a="1"/>
  <c r="AI1323" i="48" s="1"/>
  <c r="AH1323" i="48"/>
  <c r="AG1323" i="48" a="1"/>
  <c r="AG1323" i="48" s="1"/>
  <c r="AF1323" i="48"/>
  <c r="AA1323" i="48" a="1"/>
  <c r="AA1323" i="48" s="1"/>
  <c r="Z1323" i="48" a="1"/>
  <c r="Z1323" i="48" s="1"/>
  <c r="X1323" i="48" a="1"/>
  <c r="X1323" i="48" s="1"/>
  <c r="W1323" i="48" a="1"/>
  <c r="W1323" i="48" s="1"/>
  <c r="K1323" i="48"/>
  <c r="BI1316" i="48"/>
  <c r="BH1316" i="48" a="1"/>
  <c r="BH1316" i="48" s="1"/>
  <c r="BF1316" i="48" a="1"/>
  <c r="BF1316" i="48" s="1"/>
  <c r="BE1316" i="48"/>
  <c r="BD1316" i="48" a="1"/>
  <c r="BD1316" i="48" s="1"/>
  <c r="BC1316" i="48"/>
  <c r="AW1316" i="48"/>
  <c r="AV1316" i="48" a="1"/>
  <c r="AV1316" i="48" s="1"/>
  <c r="AT1316" i="48"/>
  <c r="AS1316" i="48" a="1"/>
  <c r="AS1316" i="48" s="1"/>
  <c r="AQ1316" i="48"/>
  <c r="AP1316" i="48" a="1"/>
  <c r="AP1316" i="48" s="1"/>
  <c r="AI1316" i="48" a="1"/>
  <c r="AI1316" i="48" s="1"/>
  <c r="AH1316" i="48"/>
  <c r="AG1316" i="48" a="1"/>
  <c r="AG1316" i="48" s="1"/>
  <c r="AF1316" i="48"/>
  <c r="AA1316" i="48" a="1"/>
  <c r="AA1316" i="48" s="1"/>
  <c r="Z1316" i="48" a="1"/>
  <c r="Z1316" i="48" s="1"/>
  <c r="X1316" i="48" a="1"/>
  <c r="X1316" i="48" s="1"/>
  <c r="W1316" i="48" a="1"/>
  <c r="W1316" i="48" s="1"/>
  <c r="K1316" i="48"/>
  <c r="BI1315" i="48"/>
  <c r="BH1315" i="48" a="1"/>
  <c r="BH1315" i="48" s="1"/>
  <c r="BF1315" i="48" a="1"/>
  <c r="BF1315" i="48" s="1"/>
  <c r="BE1315" i="48"/>
  <c r="BD1315" i="48" a="1"/>
  <c r="BD1315" i="48" s="1"/>
  <c r="BC1315" i="48"/>
  <c r="AW1315" i="48"/>
  <c r="AV1315" i="48" a="1"/>
  <c r="AV1315" i="48" s="1"/>
  <c r="AT1315" i="48"/>
  <c r="AS1315" i="48" a="1"/>
  <c r="AS1315" i="48" s="1"/>
  <c r="AQ1315" i="48"/>
  <c r="AP1315" i="48" a="1"/>
  <c r="AP1315" i="48" s="1"/>
  <c r="AI1315" i="48" a="1"/>
  <c r="AI1315" i="48" s="1"/>
  <c r="AH1315" i="48"/>
  <c r="AG1315" i="48" a="1"/>
  <c r="AG1315" i="48" s="1"/>
  <c r="AF1315" i="48"/>
  <c r="AA1315" i="48" a="1"/>
  <c r="AA1315" i="48" s="1"/>
  <c r="Z1315" i="48" a="1"/>
  <c r="Z1315" i="48" s="1"/>
  <c r="X1315" i="48" a="1"/>
  <c r="X1315" i="48" s="1"/>
  <c r="W1315" i="48" a="1"/>
  <c r="W1315" i="48" s="1"/>
  <c r="K1315" i="48"/>
  <c r="BI742" i="48"/>
  <c r="BH742" i="48" a="1"/>
  <c r="BH742" i="48" s="1"/>
  <c r="BF742" i="48" a="1"/>
  <c r="BF742" i="48" s="1"/>
  <c r="BE742" i="48"/>
  <c r="BD742" i="48" a="1"/>
  <c r="BD742" i="48" s="1"/>
  <c r="BC742" i="48"/>
  <c r="AW742" i="48"/>
  <c r="AV742" i="48" a="1"/>
  <c r="AV742" i="48" s="1"/>
  <c r="AT742" i="48"/>
  <c r="AS742" i="48" a="1"/>
  <c r="AS742" i="48" s="1"/>
  <c r="AQ742" i="48"/>
  <c r="AP742" i="48" a="1"/>
  <c r="AP742" i="48" s="1"/>
  <c r="AI742" i="48" a="1"/>
  <c r="AI742" i="48" s="1"/>
  <c r="AH742" i="48"/>
  <c r="AG742" i="48" a="1"/>
  <c r="AG742" i="48" s="1"/>
  <c r="AF742" i="48"/>
  <c r="AA742" i="48" a="1"/>
  <c r="AA742" i="48" s="1"/>
  <c r="AB742" i="48" s="1"/>
  <c r="X742" i="48" a="1"/>
  <c r="X742" i="48" s="1"/>
  <c r="K742" i="48"/>
  <c r="BI741" i="48"/>
  <c r="BH741" i="48" a="1"/>
  <c r="BH741" i="48" s="1"/>
  <c r="BF741" i="48" a="1"/>
  <c r="BF741" i="48" s="1"/>
  <c r="BE741" i="48"/>
  <c r="BD741" i="48" a="1"/>
  <c r="BD741" i="48" s="1"/>
  <c r="BC741" i="48"/>
  <c r="AW741" i="48"/>
  <c r="AV741" i="48" a="1"/>
  <c r="AV741" i="48" s="1"/>
  <c r="AT741" i="48"/>
  <c r="AS741" i="48" a="1"/>
  <c r="AS741" i="48" s="1"/>
  <c r="AQ741" i="48"/>
  <c r="AP741" i="48" a="1"/>
  <c r="AP741" i="48" s="1"/>
  <c r="AI741" i="48" a="1"/>
  <c r="AI741" i="48" s="1"/>
  <c r="AH741" i="48"/>
  <c r="AG741" i="48" a="1"/>
  <c r="AG741" i="48" s="1"/>
  <c r="AF741" i="48"/>
  <c r="AA741" i="48" a="1"/>
  <c r="AA741" i="48" s="1"/>
  <c r="AB741" i="48" s="1"/>
  <c r="X741" i="48" a="1"/>
  <c r="X741" i="48" s="1"/>
  <c r="K741" i="48"/>
  <c r="BI1311" i="48"/>
  <c r="BH1311" i="48" a="1"/>
  <c r="BH1311" i="48" s="1"/>
  <c r="BF1311" i="48" a="1"/>
  <c r="BF1311" i="48" s="1"/>
  <c r="BE1311" i="48"/>
  <c r="BD1311" i="48" a="1"/>
  <c r="BD1311" i="48" s="1"/>
  <c r="BC1311" i="48"/>
  <c r="AW1311" i="48"/>
  <c r="AV1311" i="48" a="1"/>
  <c r="AV1311" i="48" s="1"/>
  <c r="AT1311" i="48"/>
  <c r="AS1311" i="48" a="1"/>
  <c r="AS1311" i="48" s="1"/>
  <c r="AQ1311" i="48"/>
  <c r="AP1311" i="48" a="1"/>
  <c r="AP1311" i="48" s="1"/>
  <c r="AI1311" i="48" a="1"/>
  <c r="AI1311" i="48" s="1"/>
  <c r="AH1311" i="48"/>
  <c r="AG1311" i="48" a="1"/>
  <c r="AG1311" i="48" s="1"/>
  <c r="AF1311" i="48"/>
  <c r="AA1311" i="48" a="1"/>
  <c r="AA1311" i="48" s="1"/>
  <c r="Z1311" i="48" a="1"/>
  <c r="Z1311" i="48" s="1"/>
  <c r="X1311" i="48" a="1"/>
  <c r="X1311" i="48" s="1"/>
  <c r="W1311" i="48" a="1"/>
  <c r="W1311" i="48" s="1"/>
  <c r="K1311" i="48"/>
  <c r="BI1310" i="48"/>
  <c r="BH1310" i="48" a="1"/>
  <c r="BH1310" i="48" s="1"/>
  <c r="BF1310" i="48" a="1"/>
  <c r="BF1310" i="48" s="1"/>
  <c r="BE1310" i="48"/>
  <c r="BD1310" i="48" a="1"/>
  <c r="BD1310" i="48" s="1"/>
  <c r="BC1310" i="48"/>
  <c r="AW1310" i="48"/>
  <c r="AV1310" i="48" a="1"/>
  <c r="AV1310" i="48" s="1"/>
  <c r="AT1310" i="48"/>
  <c r="AS1310" i="48" a="1"/>
  <c r="AS1310" i="48" s="1"/>
  <c r="AQ1310" i="48"/>
  <c r="AP1310" i="48" a="1"/>
  <c r="AP1310" i="48" s="1"/>
  <c r="AI1310" i="48" a="1"/>
  <c r="AI1310" i="48" s="1"/>
  <c r="AH1310" i="48"/>
  <c r="AG1310" i="48" a="1"/>
  <c r="AG1310" i="48" s="1"/>
  <c r="AF1310" i="48"/>
  <c r="AA1310" i="48" a="1"/>
  <c r="AA1310" i="48" s="1"/>
  <c r="Z1310" i="48" a="1"/>
  <c r="Z1310" i="48" s="1"/>
  <c r="X1310" i="48" a="1"/>
  <c r="X1310" i="48" s="1"/>
  <c r="W1310" i="48" a="1"/>
  <c r="W1310" i="48" s="1"/>
  <c r="K1310" i="48"/>
  <c r="BI1309" i="48"/>
  <c r="BH1309" i="48" a="1"/>
  <c r="BH1309" i="48" s="1"/>
  <c r="BF1309" i="48" a="1"/>
  <c r="BF1309" i="48" s="1"/>
  <c r="BE1309" i="48"/>
  <c r="BD1309" i="48" a="1"/>
  <c r="BD1309" i="48" s="1"/>
  <c r="BC1309" i="48"/>
  <c r="AW1309" i="48"/>
  <c r="AV1309" i="48" a="1"/>
  <c r="AV1309" i="48" s="1"/>
  <c r="AT1309" i="48"/>
  <c r="AS1309" i="48" a="1"/>
  <c r="AS1309" i="48" s="1"/>
  <c r="AQ1309" i="48"/>
  <c r="AP1309" i="48" a="1"/>
  <c r="AP1309" i="48" s="1"/>
  <c r="AI1309" i="48" a="1"/>
  <c r="AI1309" i="48" s="1"/>
  <c r="AH1309" i="48"/>
  <c r="AG1309" i="48" a="1"/>
  <c r="AG1309" i="48" s="1"/>
  <c r="AF1309" i="48"/>
  <c r="AA1309" i="48" a="1"/>
  <c r="AA1309" i="48" s="1"/>
  <c r="Z1309" i="48" a="1"/>
  <c r="Z1309" i="48" s="1"/>
  <c r="X1309" i="48" a="1"/>
  <c r="X1309" i="48" s="1"/>
  <c r="W1309" i="48" a="1"/>
  <c r="W1309" i="48" s="1"/>
  <c r="K1309" i="48"/>
  <c r="BI1308" i="48"/>
  <c r="BH1308" i="48" a="1"/>
  <c r="BH1308" i="48" s="1"/>
  <c r="BF1308" i="48" a="1"/>
  <c r="BF1308" i="48" s="1"/>
  <c r="BE1308" i="48"/>
  <c r="BD1308" i="48" a="1"/>
  <c r="BD1308" i="48" s="1"/>
  <c r="BC1308" i="48"/>
  <c r="AW1308" i="48"/>
  <c r="AV1308" i="48" a="1"/>
  <c r="AV1308" i="48" s="1"/>
  <c r="AT1308" i="48"/>
  <c r="AS1308" i="48" a="1"/>
  <c r="AS1308" i="48" s="1"/>
  <c r="AQ1308" i="48"/>
  <c r="AP1308" i="48" a="1"/>
  <c r="AP1308" i="48" s="1"/>
  <c r="AI1308" i="48" a="1"/>
  <c r="AI1308" i="48" s="1"/>
  <c r="AH1308" i="48"/>
  <c r="AG1308" i="48" a="1"/>
  <c r="AG1308" i="48" s="1"/>
  <c r="AF1308" i="48"/>
  <c r="AA1308" i="48" a="1"/>
  <c r="AA1308" i="48" s="1"/>
  <c r="Z1308" i="48" a="1"/>
  <c r="Z1308" i="48" s="1"/>
  <c r="X1308" i="48" a="1"/>
  <c r="X1308" i="48" s="1"/>
  <c r="W1308" i="48" a="1"/>
  <c r="W1308" i="48" s="1"/>
  <c r="K1308" i="48"/>
  <c r="BH1307" i="48" a="1"/>
  <c r="BH1307" i="48" s="1"/>
  <c r="BI1307" i="48" s="1"/>
  <c r="BF1307" i="48" a="1"/>
  <c r="BF1307" i="48" s="1"/>
  <c r="BE1307" i="48"/>
  <c r="BD1307" i="48" a="1"/>
  <c r="BD1307" i="48" s="1"/>
  <c r="BC1307" i="48"/>
  <c r="AV1307" i="48" a="1"/>
  <c r="AV1307" i="48" s="1"/>
  <c r="AT1307" i="48"/>
  <c r="AS1307" i="48" a="1"/>
  <c r="AS1307" i="48" s="1"/>
  <c r="AP1307" i="48" a="1"/>
  <c r="AP1307" i="48" s="1"/>
  <c r="AQ1307" i="48" s="1"/>
  <c r="AI1307" i="48" a="1"/>
  <c r="AI1307" i="48" s="1"/>
  <c r="AH1307" i="48"/>
  <c r="AG1307" i="48" a="1"/>
  <c r="AG1307" i="48" s="1"/>
  <c r="AF1307" i="48"/>
  <c r="AA1307" i="48" a="1"/>
  <c r="AA1307" i="48" s="1"/>
  <c r="Z1307" i="48" a="1"/>
  <c r="Z1307" i="48" s="1"/>
  <c r="X1307" i="48" a="1"/>
  <c r="X1307" i="48" s="1"/>
  <c r="W1307" i="48" a="1"/>
  <c r="W1307" i="48" s="1"/>
  <c r="K1307" i="48"/>
  <c r="BH1305" i="48" a="1"/>
  <c r="BH1305" i="48" s="1"/>
  <c r="BF1305" i="48" a="1"/>
  <c r="BF1305" i="48" s="1"/>
  <c r="BE1305" i="48"/>
  <c r="BD1305" i="48" a="1"/>
  <c r="BD1305" i="48" s="1"/>
  <c r="BC1305" i="48"/>
  <c r="AV1305" i="48" a="1"/>
  <c r="AV1305" i="48" s="1"/>
  <c r="AS1305" i="48" a="1"/>
  <c r="AS1305" i="48" s="1"/>
  <c r="AP1305" i="48" a="1"/>
  <c r="AP1305" i="48" s="1"/>
  <c r="AI1305" i="48" a="1"/>
  <c r="AI1305" i="48" s="1"/>
  <c r="AH1305" i="48"/>
  <c r="AG1305" i="48" a="1"/>
  <c r="AG1305" i="48" s="1"/>
  <c r="AF1305" i="48"/>
  <c r="AA1305" i="48" a="1"/>
  <c r="AA1305" i="48" s="1"/>
  <c r="AB1305" i="48" s="1"/>
  <c r="X1305" i="48" a="1"/>
  <c r="X1305" i="48" s="1"/>
  <c r="W1305" i="48" a="1"/>
  <c r="W1305" i="48" s="1"/>
  <c r="K1305" i="48"/>
  <c r="BH1304" i="48" a="1"/>
  <c r="BH1304" i="48" s="1"/>
  <c r="BI1304" i="48" s="1"/>
  <c r="BE1304" i="48"/>
  <c r="BC1304" i="48"/>
  <c r="AV1304" i="48" a="1"/>
  <c r="AV1304" i="48" s="1"/>
  <c r="AW1304" i="48" s="1"/>
  <c r="AS1304" i="48" a="1"/>
  <c r="AS1304" i="48" s="1"/>
  <c r="AT1304" i="48" s="1"/>
  <c r="AP1304" i="48" a="1"/>
  <c r="AP1304" i="48" s="1"/>
  <c r="AQ1304" i="48" s="1"/>
  <c r="AH1304" i="48"/>
  <c r="AF1304" i="48"/>
  <c r="AA1304" i="48" a="1"/>
  <c r="AA1304" i="48" s="1"/>
  <c r="Z1304" i="48" a="1"/>
  <c r="Z1304" i="48" s="1"/>
  <c r="X1304" i="48" a="1"/>
  <c r="X1304" i="48" s="1"/>
  <c r="W1304" i="48" a="1"/>
  <c r="W1304" i="48" s="1"/>
  <c r="K1304" i="48"/>
  <c r="BH1303" i="48" a="1"/>
  <c r="BH1303" i="48" s="1"/>
  <c r="BI1303" i="48" s="1"/>
  <c r="BF1303" i="48" a="1"/>
  <c r="BF1303" i="48" s="1"/>
  <c r="BE1303" i="48"/>
  <c r="BD1303" i="48" a="1"/>
  <c r="BD1303" i="48" s="1"/>
  <c r="BC1303" i="48"/>
  <c r="AV1303" i="48" a="1"/>
  <c r="AV1303" i="48" s="1"/>
  <c r="AW1303" i="48" s="1"/>
  <c r="AS1303" i="48" a="1"/>
  <c r="AS1303" i="48" s="1"/>
  <c r="AT1303" i="48" s="1"/>
  <c r="AP1303" i="48" a="1"/>
  <c r="AP1303" i="48" s="1"/>
  <c r="AQ1303" i="48" s="1"/>
  <c r="AI1303" i="48" a="1"/>
  <c r="AI1303" i="48" s="1"/>
  <c r="AH1303" i="48"/>
  <c r="AG1303" i="48" a="1"/>
  <c r="AG1303" i="48" s="1"/>
  <c r="AF1303" i="48"/>
  <c r="AA1303" i="48" a="1"/>
  <c r="AA1303" i="48" s="1"/>
  <c r="Z1303" i="48" a="1"/>
  <c r="Z1303" i="48" s="1"/>
  <c r="X1303" i="48" a="1"/>
  <c r="X1303" i="48" s="1"/>
  <c r="W1303" i="48" a="1"/>
  <c r="W1303" i="48" s="1"/>
  <c r="K1303" i="48"/>
  <c r="BI731" i="48"/>
  <c r="BH731" i="48" a="1"/>
  <c r="BH731" i="48" s="1"/>
  <c r="BF731" i="48" a="1"/>
  <c r="BF731" i="48" s="1"/>
  <c r="BE731" i="48"/>
  <c r="BD731" i="48" a="1"/>
  <c r="BD731" i="48" s="1"/>
  <c r="BC731" i="48"/>
  <c r="AW731" i="48"/>
  <c r="AV731" i="48" a="1"/>
  <c r="AV731" i="48" s="1"/>
  <c r="AT731" i="48"/>
  <c r="AS731" i="48" a="1"/>
  <c r="AS731" i="48" s="1"/>
  <c r="AQ731" i="48"/>
  <c r="AP731" i="48" a="1"/>
  <c r="AP731" i="48" s="1"/>
  <c r="AI731" i="48" a="1"/>
  <c r="AI731" i="48" s="1"/>
  <c r="AH731" i="48"/>
  <c r="AG731" i="48" a="1"/>
  <c r="AG731" i="48" s="1"/>
  <c r="AF731" i="48"/>
  <c r="AA731" i="48" a="1"/>
  <c r="AA731" i="48" s="1"/>
  <c r="AB731" i="48" s="1"/>
  <c r="X731" i="48" a="1"/>
  <c r="X731" i="48" s="1"/>
  <c r="K731" i="48"/>
  <c r="BI730" i="48"/>
  <c r="BH730" i="48" a="1"/>
  <c r="BH730" i="48" s="1"/>
  <c r="BF730" i="48" a="1"/>
  <c r="BF730" i="48" s="1"/>
  <c r="BE730" i="48"/>
  <c r="BD730" i="48" a="1"/>
  <c r="BD730" i="48" s="1"/>
  <c r="BC730" i="48"/>
  <c r="AW730" i="48"/>
  <c r="AV730" i="48" a="1"/>
  <c r="AV730" i="48" s="1"/>
  <c r="AT730" i="48"/>
  <c r="AS730" i="48" a="1"/>
  <c r="AS730" i="48" s="1"/>
  <c r="AQ730" i="48"/>
  <c r="AP730" i="48" a="1"/>
  <c r="AP730" i="48" s="1"/>
  <c r="AI730" i="48" a="1"/>
  <c r="AI730" i="48" s="1"/>
  <c r="AH730" i="48"/>
  <c r="AG730" i="48" a="1"/>
  <c r="AG730" i="48" s="1"/>
  <c r="AF730" i="48"/>
  <c r="AA730" i="48" a="1"/>
  <c r="AA730" i="48" s="1"/>
  <c r="AB730" i="48" s="1"/>
  <c r="X730" i="48" a="1"/>
  <c r="X730" i="48" s="1"/>
  <c r="K730" i="48"/>
  <c r="BI729" i="48"/>
  <c r="BH729" i="48" a="1"/>
  <c r="BH729" i="48" s="1"/>
  <c r="BF729" i="48" a="1"/>
  <c r="BF729" i="48" s="1"/>
  <c r="BE729" i="48"/>
  <c r="BD729" i="48" a="1"/>
  <c r="BD729" i="48" s="1"/>
  <c r="BC729" i="48"/>
  <c r="AW729" i="48"/>
  <c r="AV729" i="48" a="1"/>
  <c r="AV729" i="48" s="1"/>
  <c r="AT729" i="48"/>
  <c r="AS729" i="48" a="1"/>
  <c r="AS729" i="48" s="1"/>
  <c r="AQ729" i="48"/>
  <c r="AP729" i="48" a="1"/>
  <c r="AP729" i="48" s="1"/>
  <c r="AI729" i="48" a="1"/>
  <c r="AI729" i="48" s="1"/>
  <c r="AH729" i="48"/>
  <c r="AG729" i="48" a="1"/>
  <c r="AG729" i="48" s="1"/>
  <c r="AF729" i="48"/>
  <c r="AA729" i="48" a="1"/>
  <c r="AA729" i="48" s="1"/>
  <c r="AB729" i="48" s="1"/>
  <c r="X729" i="48" a="1"/>
  <c r="X729" i="48" s="1"/>
  <c r="K729" i="48"/>
  <c r="BI728" i="48"/>
  <c r="BH728" i="48" a="1"/>
  <c r="BH728" i="48" s="1"/>
  <c r="BF728" i="48" a="1"/>
  <c r="BF728" i="48" s="1"/>
  <c r="BE728" i="48"/>
  <c r="BD728" i="48" a="1"/>
  <c r="BD728" i="48" s="1"/>
  <c r="BC728" i="48"/>
  <c r="AW728" i="48"/>
  <c r="AV728" i="48" a="1"/>
  <c r="AV728" i="48" s="1"/>
  <c r="AT728" i="48"/>
  <c r="AS728" i="48" a="1"/>
  <c r="AS728" i="48" s="1"/>
  <c r="AQ728" i="48"/>
  <c r="AP728" i="48" a="1"/>
  <c r="AP728" i="48" s="1"/>
  <c r="AI728" i="48" a="1"/>
  <c r="AI728" i="48" s="1"/>
  <c r="AH728" i="48"/>
  <c r="AG728" i="48" a="1"/>
  <c r="AG728" i="48" s="1"/>
  <c r="AF728" i="48"/>
  <c r="AA728" i="48" a="1"/>
  <c r="AA728" i="48" s="1"/>
  <c r="AB728" i="48" s="1"/>
  <c r="X728" i="48" a="1"/>
  <c r="X728" i="48" s="1"/>
  <c r="K728" i="48"/>
  <c r="BI727" i="48"/>
  <c r="BH727" i="48" a="1"/>
  <c r="BH727" i="48" s="1"/>
  <c r="BF727" i="48" a="1"/>
  <c r="BF727" i="48" s="1"/>
  <c r="BE727" i="48"/>
  <c r="BD727" i="48" a="1"/>
  <c r="BD727" i="48" s="1"/>
  <c r="BC727" i="48"/>
  <c r="AW727" i="48"/>
  <c r="AV727" i="48" a="1"/>
  <c r="AV727" i="48" s="1"/>
  <c r="AT727" i="48"/>
  <c r="AS727" i="48" a="1"/>
  <c r="AS727" i="48" s="1"/>
  <c r="AQ727" i="48"/>
  <c r="AP727" i="48" a="1"/>
  <c r="AP727" i="48" s="1"/>
  <c r="AI727" i="48" a="1"/>
  <c r="AI727" i="48" s="1"/>
  <c r="AH727" i="48"/>
  <c r="AG727" i="48" a="1"/>
  <c r="AG727" i="48" s="1"/>
  <c r="AF727" i="48"/>
  <c r="AA727" i="48" a="1"/>
  <c r="AA727" i="48" s="1"/>
  <c r="AB727" i="48" s="1"/>
  <c r="X727" i="48" a="1"/>
  <c r="X727" i="48" s="1"/>
  <c r="K727" i="48"/>
  <c r="BI726" i="48"/>
  <c r="BH726" i="48" a="1"/>
  <c r="BH726" i="48" s="1"/>
  <c r="BF726" i="48" a="1"/>
  <c r="BF726" i="48" s="1"/>
  <c r="BE726" i="48"/>
  <c r="BD726" i="48" a="1"/>
  <c r="BD726" i="48" s="1"/>
  <c r="BC726" i="48"/>
  <c r="AW726" i="48"/>
  <c r="AV726" i="48" a="1"/>
  <c r="AV726" i="48" s="1"/>
  <c r="AT726" i="48"/>
  <c r="AS726" i="48" a="1"/>
  <c r="AS726" i="48" s="1"/>
  <c r="AQ726" i="48"/>
  <c r="AP726" i="48" a="1"/>
  <c r="AP726" i="48" s="1"/>
  <c r="AI726" i="48" a="1"/>
  <c r="AI726" i="48" s="1"/>
  <c r="AH726" i="48"/>
  <c r="AG726" i="48" a="1"/>
  <c r="AG726" i="48" s="1"/>
  <c r="AF726" i="48"/>
  <c r="AA726" i="48" a="1"/>
  <c r="AA726" i="48" s="1"/>
  <c r="AB726" i="48" s="1"/>
  <c r="X726" i="48" a="1"/>
  <c r="X726" i="48" s="1"/>
  <c r="K726" i="48"/>
  <c r="BI725" i="48"/>
  <c r="BH725" i="48" a="1"/>
  <c r="BH725" i="48" s="1"/>
  <c r="BF725" i="48" a="1"/>
  <c r="BF725" i="48" s="1"/>
  <c r="BE725" i="48"/>
  <c r="BD725" i="48" a="1"/>
  <c r="BD725" i="48" s="1"/>
  <c r="BC725" i="48"/>
  <c r="AW725" i="48"/>
  <c r="AV725" i="48" a="1"/>
  <c r="AV725" i="48" s="1"/>
  <c r="AT725" i="48"/>
  <c r="AS725" i="48" a="1"/>
  <c r="AS725" i="48" s="1"/>
  <c r="AQ725" i="48"/>
  <c r="AP725" i="48" a="1"/>
  <c r="AP725" i="48" s="1"/>
  <c r="AI725" i="48" a="1"/>
  <c r="AI725" i="48" s="1"/>
  <c r="AH725" i="48"/>
  <c r="AG725" i="48" a="1"/>
  <c r="AG725" i="48" s="1"/>
  <c r="AF725" i="48"/>
  <c r="AA725" i="48" a="1"/>
  <c r="AA725" i="48" s="1"/>
  <c r="AB725" i="48" s="1"/>
  <c r="X725" i="48" a="1"/>
  <c r="X725" i="48" s="1"/>
  <c r="K725" i="48"/>
  <c r="BI724" i="48"/>
  <c r="BH724" i="48" a="1"/>
  <c r="BH724" i="48" s="1"/>
  <c r="BF724" i="48" a="1"/>
  <c r="BF724" i="48" s="1"/>
  <c r="BE724" i="48"/>
  <c r="BD724" i="48" a="1"/>
  <c r="BD724" i="48" s="1"/>
  <c r="BC724" i="48"/>
  <c r="AW724" i="48"/>
  <c r="AV724" i="48" a="1"/>
  <c r="AV724" i="48" s="1"/>
  <c r="AT724" i="48"/>
  <c r="AS724" i="48" a="1"/>
  <c r="AS724" i="48" s="1"/>
  <c r="AQ724" i="48"/>
  <c r="AP724" i="48" a="1"/>
  <c r="AP724" i="48" s="1"/>
  <c r="AI724" i="48" a="1"/>
  <c r="AI724" i="48" s="1"/>
  <c r="AH724" i="48"/>
  <c r="AG724" i="48" a="1"/>
  <c r="AG724" i="48" s="1"/>
  <c r="AF724" i="48"/>
  <c r="AA724" i="48" a="1"/>
  <c r="AA724" i="48" s="1"/>
  <c r="X724" i="48" a="1"/>
  <c r="X724" i="48" s="1"/>
  <c r="Y724" i="48" s="1"/>
  <c r="K724" i="48"/>
  <c r="BI723" i="48"/>
  <c r="BH723" i="48" a="1"/>
  <c r="BH723" i="48" s="1"/>
  <c r="BF723" i="48" a="1"/>
  <c r="BF723" i="48" s="1"/>
  <c r="BE723" i="48"/>
  <c r="BD723" i="48" a="1"/>
  <c r="BD723" i="48" s="1"/>
  <c r="BC723" i="48"/>
  <c r="AW723" i="48"/>
  <c r="AV723" i="48" a="1"/>
  <c r="AV723" i="48" s="1"/>
  <c r="AT723" i="48"/>
  <c r="AS723" i="48" a="1"/>
  <c r="AS723" i="48" s="1"/>
  <c r="AQ723" i="48"/>
  <c r="AP723" i="48" a="1"/>
  <c r="AP723" i="48" s="1"/>
  <c r="AI723" i="48" a="1"/>
  <c r="AI723" i="48" s="1"/>
  <c r="AH723" i="48"/>
  <c r="AG723" i="48" a="1"/>
  <c r="AG723" i="48" s="1"/>
  <c r="AF723" i="48"/>
  <c r="AA723" i="48" a="1"/>
  <c r="AA723" i="48" s="1"/>
  <c r="AB723" i="48" s="1"/>
  <c r="X723" i="48" a="1"/>
  <c r="X723" i="48" s="1"/>
  <c r="K723" i="48"/>
  <c r="BI722" i="48"/>
  <c r="BH722" i="48" a="1"/>
  <c r="BH722" i="48" s="1"/>
  <c r="BF722" i="48" a="1"/>
  <c r="BF722" i="48" s="1"/>
  <c r="BE722" i="48"/>
  <c r="BD722" i="48" a="1"/>
  <c r="BD722" i="48" s="1"/>
  <c r="BC722" i="48"/>
  <c r="AW722" i="48"/>
  <c r="AV722" i="48" a="1"/>
  <c r="AV722" i="48" s="1"/>
  <c r="AT722" i="48"/>
  <c r="AS722" i="48" a="1"/>
  <c r="AS722" i="48" s="1"/>
  <c r="AQ722" i="48"/>
  <c r="AP722" i="48" a="1"/>
  <c r="AP722" i="48" s="1"/>
  <c r="AI722" i="48" a="1"/>
  <c r="AI722" i="48" s="1"/>
  <c r="AH722" i="48"/>
  <c r="AG722" i="48" a="1"/>
  <c r="AG722" i="48" s="1"/>
  <c r="AF722" i="48"/>
  <c r="AA722" i="48" a="1"/>
  <c r="AA722" i="48" s="1"/>
  <c r="AB722" i="48" s="1"/>
  <c r="X722" i="48" a="1"/>
  <c r="X722" i="48" s="1"/>
  <c r="Y722" i="48" s="1"/>
  <c r="K722" i="48"/>
  <c r="BI721" i="48"/>
  <c r="BH721" i="48" a="1"/>
  <c r="BH721" i="48" s="1"/>
  <c r="BF721" i="48" a="1"/>
  <c r="BF721" i="48" s="1"/>
  <c r="BE721" i="48"/>
  <c r="BD721" i="48" a="1"/>
  <c r="BD721" i="48" s="1"/>
  <c r="BC721" i="48"/>
  <c r="AW721" i="48"/>
  <c r="AV721" i="48" a="1"/>
  <c r="AV721" i="48" s="1"/>
  <c r="AT721" i="48"/>
  <c r="AS721" i="48" a="1"/>
  <c r="AS721" i="48" s="1"/>
  <c r="AQ721" i="48"/>
  <c r="AP721" i="48" a="1"/>
  <c r="AP721" i="48" s="1"/>
  <c r="AH721" i="48"/>
  <c r="AG721" i="48" a="1"/>
  <c r="AG721" i="48" s="1"/>
  <c r="AK721" i="48" s="1"/>
  <c r="AF721" i="48"/>
  <c r="AA721" i="48" a="1"/>
  <c r="AA721" i="48" s="1"/>
  <c r="AB721" i="48" s="1"/>
  <c r="X721" i="48" a="1"/>
  <c r="X721" i="48" s="1"/>
  <c r="K721" i="48"/>
  <c r="BI720" i="48"/>
  <c r="BH720" i="48" a="1"/>
  <c r="BH720" i="48" s="1"/>
  <c r="BE720" i="48"/>
  <c r="BC720" i="48"/>
  <c r="AW720" i="48"/>
  <c r="AV720" i="48" a="1"/>
  <c r="AV720" i="48" s="1"/>
  <c r="AT720" i="48"/>
  <c r="AS720" i="48" a="1"/>
  <c r="AS720" i="48" s="1"/>
  <c r="AQ720" i="48"/>
  <c r="AP720" i="48" a="1"/>
  <c r="AP720" i="48" s="1"/>
  <c r="AK720" i="48"/>
  <c r="AH720" i="48"/>
  <c r="AF720" i="48"/>
  <c r="AA720" i="48" a="1"/>
  <c r="AA720" i="48" s="1"/>
  <c r="AB720" i="48" s="1"/>
  <c r="X720" i="48" a="1"/>
  <c r="X720" i="48" s="1"/>
  <c r="K720" i="48"/>
  <c r="BI719" i="48"/>
  <c r="BH719" i="48" a="1"/>
  <c r="BH719" i="48" s="1"/>
  <c r="BF719" i="48" a="1"/>
  <c r="BF719" i="48" s="1"/>
  <c r="BE719" i="48"/>
  <c r="BD719" i="48" a="1"/>
  <c r="BD719" i="48" s="1"/>
  <c r="BC719" i="48"/>
  <c r="AW719" i="48"/>
  <c r="AV719" i="48" a="1"/>
  <c r="AV719" i="48" s="1"/>
  <c r="AT719" i="48"/>
  <c r="AS719" i="48" a="1"/>
  <c r="AS719" i="48" s="1"/>
  <c r="AQ719" i="48"/>
  <c r="AP719" i="48" a="1"/>
  <c r="AP719" i="48" s="1"/>
  <c r="AI719" i="48" a="1"/>
  <c r="AI719" i="48" s="1"/>
  <c r="AH719" i="48"/>
  <c r="AG719" i="48" a="1"/>
  <c r="AG719" i="48" s="1"/>
  <c r="AF719" i="48"/>
  <c r="AA719" i="48" a="1"/>
  <c r="AA719" i="48" s="1"/>
  <c r="AB719" i="48" s="1"/>
  <c r="X719" i="48" a="1"/>
  <c r="X719" i="48" s="1"/>
  <c r="K719" i="48"/>
  <c r="BI718" i="48"/>
  <c r="BH718" i="48" a="1"/>
  <c r="BH718" i="48" s="1"/>
  <c r="BF718" i="48" a="1"/>
  <c r="BF718" i="48" s="1"/>
  <c r="BE718" i="48"/>
  <c r="BD718" i="48" a="1"/>
  <c r="BD718" i="48" s="1"/>
  <c r="BC718" i="48"/>
  <c r="AW718" i="48"/>
  <c r="AV718" i="48" a="1"/>
  <c r="AV718" i="48" s="1"/>
  <c r="AT718" i="48"/>
  <c r="AS718" i="48" a="1"/>
  <c r="AS718" i="48" s="1"/>
  <c r="AQ718" i="48"/>
  <c r="AP718" i="48" a="1"/>
  <c r="AP718" i="48" s="1"/>
  <c r="AI718" i="48" a="1"/>
  <c r="AI718" i="48" s="1"/>
  <c r="AH718" i="48"/>
  <c r="AG718" i="48" a="1"/>
  <c r="AG718" i="48" s="1"/>
  <c r="AF718" i="48"/>
  <c r="AA718" i="48" a="1"/>
  <c r="AA718" i="48" s="1"/>
  <c r="AB718" i="48" s="1"/>
  <c r="X718" i="48" a="1"/>
  <c r="X718" i="48" s="1"/>
  <c r="K718" i="48"/>
  <c r="BI717" i="48"/>
  <c r="BH717" i="48" a="1"/>
  <c r="BH717" i="48" s="1"/>
  <c r="BE717" i="48"/>
  <c r="BC717" i="48"/>
  <c r="AW717" i="48"/>
  <c r="AV717" i="48" a="1"/>
  <c r="AV717" i="48" s="1"/>
  <c r="AT717" i="48"/>
  <c r="AS717" i="48" a="1"/>
  <c r="AS717" i="48" s="1"/>
  <c r="AQ717" i="48"/>
  <c r="AP717" i="48" a="1"/>
  <c r="AP717" i="48" s="1"/>
  <c r="AK717" i="48"/>
  <c r="AH717" i="48"/>
  <c r="AF717" i="48"/>
  <c r="AA717" i="48" a="1"/>
  <c r="AA717" i="48" s="1"/>
  <c r="AB717" i="48" s="1"/>
  <c r="X717" i="48" a="1"/>
  <c r="X717" i="48" s="1"/>
  <c r="K717" i="48"/>
  <c r="BI716" i="48"/>
  <c r="BH716" i="48" a="1"/>
  <c r="BH716" i="48" s="1"/>
  <c r="BF716" i="48" a="1"/>
  <c r="BF716" i="48" s="1"/>
  <c r="BE716" i="48"/>
  <c r="BD716" i="48" a="1"/>
  <c r="BD716" i="48" s="1"/>
  <c r="BC716" i="48"/>
  <c r="AW716" i="48"/>
  <c r="AV716" i="48" a="1"/>
  <c r="AV716" i="48" s="1"/>
  <c r="AT716" i="48"/>
  <c r="AS716" i="48" a="1"/>
  <c r="AS716" i="48" s="1"/>
  <c r="AQ716" i="48"/>
  <c r="AP716" i="48" a="1"/>
  <c r="AP716" i="48" s="1"/>
  <c r="AI716" i="48" a="1"/>
  <c r="AI716" i="48" s="1"/>
  <c r="AH716" i="48"/>
  <c r="AG716" i="48" a="1"/>
  <c r="AG716" i="48" s="1"/>
  <c r="AF716" i="48"/>
  <c r="AA716" i="48" a="1"/>
  <c r="AA716" i="48" s="1"/>
  <c r="AB716" i="48" s="1"/>
  <c r="X716" i="48" a="1"/>
  <c r="X716" i="48" s="1"/>
  <c r="K716" i="48"/>
  <c r="BI715" i="48"/>
  <c r="BH715" i="48" a="1"/>
  <c r="BH715" i="48" s="1"/>
  <c r="BF715" i="48" a="1"/>
  <c r="BF715" i="48" s="1"/>
  <c r="BE715" i="48"/>
  <c r="BD715" i="48" a="1"/>
  <c r="BD715" i="48" s="1"/>
  <c r="BC715" i="48"/>
  <c r="AW715" i="48"/>
  <c r="AV715" i="48" a="1"/>
  <c r="AV715" i="48" s="1"/>
  <c r="AT715" i="48"/>
  <c r="AS715" i="48" a="1"/>
  <c r="AS715" i="48" s="1"/>
  <c r="AQ715" i="48"/>
  <c r="AP715" i="48" a="1"/>
  <c r="AP715" i="48" s="1"/>
  <c r="AI715" i="48" a="1"/>
  <c r="AI715" i="48" s="1"/>
  <c r="AH715" i="48"/>
  <c r="AG715" i="48" a="1"/>
  <c r="AG715" i="48" s="1"/>
  <c r="AF715" i="48"/>
  <c r="AA715" i="48" a="1"/>
  <c r="AA715" i="48" s="1"/>
  <c r="AB715" i="48" s="1"/>
  <c r="X715" i="48" a="1"/>
  <c r="X715" i="48" s="1"/>
  <c r="K715" i="48"/>
  <c r="BH714" i="48" a="1"/>
  <c r="BH714" i="48" s="1"/>
  <c r="BI714" i="48" s="1"/>
  <c r="BF714" i="48" a="1"/>
  <c r="BF714" i="48" s="1"/>
  <c r="BE714" i="48"/>
  <c r="BD714" i="48" a="1"/>
  <c r="BD714" i="48" s="1"/>
  <c r="BC714" i="48"/>
  <c r="AV714" i="48" a="1"/>
  <c r="AV714" i="48" s="1"/>
  <c r="AW714" i="48" s="1"/>
  <c r="AS714" i="48" a="1"/>
  <c r="AS714" i="48" s="1"/>
  <c r="AP714" i="48" a="1"/>
  <c r="AP714" i="48" s="1"/>
  <c r="AQ714" i="48" s="1"/>
  <c r="AI714" i="48" a="1"/>
  <c r="AI714" i="48" s="1"/>
  <c r="AH714" i="48"/>
  <c r="AG714" i="48" a="1"/>
  <c r="AG714" i="48" s="1"/>
  <c r="AF714" i="48"/>
  <c r="AA714" i="48" a="1"/>
  <c r="AA714" i="48" s="1"/>
  <c r="AB714" i="48" s="1"/>
  <c r="X714" i="48" a="1"/>
  <c r="X714" i="48" s="1"/>
  <c r="K714" i="48"/>
  <c r="BI1300" i="48"/>
  <c r="BH1300" i="48" a="1"/>
  <c r="BH1300" i="48" s="1"/>
  <c r="BF1300" i="48" a="1"/>
  <c r="BF1300" i="48" s="1"/>
  <c r="BE1300" i="48"/>
  <c r="BD1300" i="48" a="1"/>
  <c r="BD1300" i="48" s="1"/>
  <c r="BC1300" i="48"/>
  <c r="AW1300" i="48"/>
  <c r="AV1300" i="48" a="1"/>
  <c r="AV1300" i="48" s="1"/>
  <c r="AT1300" i="48"/>
  <c r="AS1300" i="48" a="1"/>
  <c r="AS1300" i="48" s="1"/>
  <c r="AQ1300" i="48"/>
  <c r="AP1300" i="48" a="1"/>
  <c r="AP1300" i="48" s="1"/>
  <c r="AI1300" i="48" a="1"/>
  <c r="AI1300" i="48" s="1"/>
  <c r="AH1300" i="48"/>
  <c r="AG1300" i="48" a="1"/>
  <c r="AG1300" i="48" s="1"/>
  <c r="AF1300" i="48"/>
  <c r="AA1300" i="48" a="1"/>
  <c r="AA1300" i="48" s="1"/>
  <c r="AB1300" i="48" s="1"/>
  <c r="X1300" i="48" a="1"/>
  <c r="X1300" i="48" s="1"/>
  <c r="K1300" i="48"/>
  <c r="BI1275" i="48"/>
  <c r="BH1275" i="48" a="1"/>
  <c r="BH1275" i="48" s="1"/>
  <c r="BF1275" i="48" a="1"/>
  <c r="BF1275" i="48" s="1"/>
  <c r="BE1275" i="48"/>
  <c r="BD1275" i="48" a="1"/>
  <c r="BD1275" i="48" s="1"/>
  <c r="BC1275" i="48"/>
  <c r="AW1275" i="48"/>
  <c r="AV1275" i="48" a="1"/>
  <c r="AV1275" i="48" s="1"/>
  <c r="AT1275" i="48"/>
  <c r="AS1275" i="48" a="1"/>
  <c r="AS1275" i="48" s="1"/>
  <c r="AQ1275" i="48"/>
  <c r="AP1275" i="48" a="1"/>
  <c r="AP1275" i="48" s="1"/>
  <c r="AI1275" i="48" a="1"/>
  <c r="AI1275" i="48" s="1"/>
  <c r="AH1275" i="48"/>
  <c r="AG1275" i="48" a="1"/>
  <c r="AG1275" i="48" s="1"/>
  <c r="AF1275" i="48"/>
  <c r="AA1275" i="48" a="1"/>
  <c r="AA1275" i="48" s="1"/>
  <c r="AB1275" i="48" s="1"/>
  <c r="X1275" i="48" a="1"/>
  <c r="X1275" i="48" s="1"/>
  <c r="Y1275" i="48" s="1"/>
  <c r="K1275" i="48"/>
  <c r="BI711" i="48"/>
  <c r="BH711" i="48" a="1"/>
  <c r="BH711" i="48" s="1"/>
  <c r="BF711" i="48" a="1"/>
  <c r="BF711" i="48" s="1"/>
  <c r="BE711" i="48"/>
  <c r="BD711" i="48" a="1"/>
  <c r="BD711" i="48" s="1"/>
  <c r="BC711" i="48"/>
  <c r="AW711" i="48"/>
  <c r="AV711" i="48" a="1"/>
  <c r="AV711" i="48" s="1"/>
  <c r="AT711" i="48"/>
  <c r="AS711" i="48" a="1"/>
  <c r="AS711" i="48" s="1"/>
  <c r="AQ711" i="48"/>
  <c r="AP711" i="48" a="1"/>
  <c r="AP711" i="48" s="1"/>
  <c r="AI711" i="48" a="1"/>
  <c r="AI711" i="48" s="1"/>
  <c r="AH711" i="48"/>
  <c r="AG711" i="48" a="1"/>
  <c r="AG711" i="48" s="1"/>
  <c r="AF711" i="48"/>
  <c r="AA711" i="48" a="1"/>
  <c r="AA711" i="48" s="1"/>
  <c r="AB711" i="48" s="1"/>
  <c r="X711" i="48" a="1"/>
  <c r="X711" i="48" s="1"/>
  <c r="K711" i="48"/>
  <c r="BI710" i="48"/>
  <c r="BH710" i="48" a="1"/>
  <c r="BH710" i="48" s="1"/>
  <c r="BF710" i="48" a="1"/>
  <c r="BF710" i="48" s="1"/>
  <c r="BE710" i="48"/>
  <c r="BD710" i="48" a="1"/>
  <c r="BD710" i="48" s="1"/>
  <c r="BC710" i="48"/>
  <c r="AW710" i="48"/>
  <c r="AV710" i="48" a="1"/>
  <c r="AV710" i="48" s="1"/>
  <c r="AT710" i="48"/>
  <c r="AS710" i="48" a="1"/>
  <c r="AS710" i="48" s="1"/>
  <c r="AQ710" i="48"/>
  <c r="AP710" i="48" a="1"/>
  <c r="AP710" i="48" s="1"/>
  <c r="AI710" i="48" a="1"/>
  <c r="AI710" i="48" s="1"/>
  <c r="AH710" i="48"/>
  <c r="AG710" i="48" a="1"/>
  <c r="AG710" i="48" s="1"/>
  <c r="AF710" i="48"/>
  <c r="AA710" i="48" a="1"/>
  <c r="AA710" i="48" s="1"/>
  <c r="AB710" i="48" s="1"/>
  <c r="X710" i="48" a="1"/>
  <c r="X710" i="48" s="1"/>
  <c r="Y710" i="48" s="1"/>
  <c r="K710" i="48"/>
  <c r="BH709" i="48" a="1"/>
  <c r="BH709" i="48" s="1"/>
  <c r="BF709" i="48" a="1"/>
  <c r="BF709" i="48" s="1"/>
  <c r="BE709" i="48"/>
  <c r="BD709" i="48" a="1"/>
  <c r="BD709" i="48" s="1"/>
  <c r="BC709" i="48"/>
  <c r="AV709" i="48" a="1"/>
  <c r="AV709" i="48" s="1"/>
  <c r="AS709" i="48" a="1"/>
  <c r="AS709" i="48" s="1"/>
  <c r="AP709" i="48" a="1"/>
  <c r="AP709" i="48" s="1"/>
  <c r="AI709" i="48" a="1"/>
  <c r="AI709" i="48" s="1"/>
  <c r="AH709" i="48"/>
  <c r="AG709" i="48" a="1"/>
  <c r="AG709" i="48" s="1"/>
  <c r="AF709" i="48"/>
  <c r="AA709" i="48" a="1"/>
  <c r="AA709" i="48" s="1"/>
  <c r="AB709" i="48" s="1"/>
  <c r="X709" i="48" a="1"/>
  <c r="X709" i="48" s="1"/>
  <c r="K709" i="48"/>
  <c r="BH708" i="48" a="1"/>
  <c r="BH708" i="48" s="1"/>
  <c r="BF708" i="48" a="1"/>
  <c r="BF708" i="48" s="1"/>
  <c r="BE708" i="48"/>
  <c r="BD708" i="48" a="1"/>
  <c r="BD708" i="48" s="1"/>
  <c r="BC708" i="48"/>
  <c r="AV708" i="48" a="1"/>
  <c r="AV708" i="48" s="1"/>
  <c r="AS708" i="48" a="1"/>
  <c r="AS708" i="48" s="1"/>
  <c r="AP708" i="48" a="1"/>
  <c r="AP708" i="48" s="1"/>
  <c r="AI708" i="48" a="1"/>
  <c r="AI708" i="48" s="1"/>
  <c r="AH708" i="48"/>
  <c r="AG708" i="48" a="1"/>
  <c r="AG708" i="48" s="1"/>
  <c r="AF708" i="48"/>
  <c r="AA708" i="48" a="1"/>
  <c r="AA708" i="48" s="1"/>
  <c r="AB708" i="48" s="1"/>
  <c r="X708" i="48" a="1"/>
  <c r="X708" i="48" s="1"/>
  <c r="K708" i="48"/>
  <c r="BH707" i="48" a="1"/>
  <c r="BH707" i="48" s="1"/>
  <c r="BF707" i="48" a="1"/>
  <c r="BF707" i="48" s="1"/>
  <c r="BE707" i="48"/>
  <c r="BD707" i="48" a="1"/>
  <c r="BD707" i="48" s="1"/>
  <c r="BC707" i="48"/>
  <c r="AV707" i="48" a="1"/>
  <c r="AV707" i="48" s="1"/>
  <c r="AS707" i="48" a="1"/>
  <c r="AS707" i="48" s="1"/>
  <c r="AP707" i="48" a="1"/>
  <c r="AP707" i="48" s="1"/>
  <c r="AI707" i="48" a="1"/>
  <c r="AI707" i="48" s="1"/>
  <c r="AH707" i="48"/>
  <c r="AG707" i="48" a="1"/>
  <c r="AG707" i="48" s="1"/>
  <c r="AF707" i="48"/>
  <c r="AA707" i="48" a="1"/>
  <c r="AA707" i="48" s="1"/>
  <c r="AB707" i="48" s="1"/>
  <c r="X707" i="48" a="1"/>
  <c r="X707" i="48" s="1"/>
  <c r="K707" i="48"/>
  <c r="BH706" i="48" a="1"/>
  <c r="BH706" i="48" s="1"/>
  <c r="BE706" i="48"/>
  <c r="BC706" i="48"/>
  <c r="AV706" i="48" a="1"/>
  <c r="AV706" i="48" s="1"/>
  <c r="AS706" i="48" a="1"/>
  <c r="AS706" i="48" s="1"/>
  <c r="AP706" i="48" a="1"/>
  <c r="AP706" i="48" s="1"/>
  <c r="AH706" i="48"/>
  <c r="AF706" i="48"/>
  <c r="AA706" i="48" a="1"/>
  <c r="AA706" i="48" s="1"/>
  <c r="AB706" i="48" s="1"/>
  <c r="X706" i="48" a="1"/>
  <c r="X706" i="48" s="1"/>
  <c r="K706" i="48"/>
  <c r="BH705" i="48" a="1"/>
  <c r="BH705" i="48" s="1"/>
  <c r="BF705" i="48" a="1"/>
  <c r="BF705" i="48" s="1"/>
  <c r="BE705" i="48"/>
  <c r="BD705" i="48" a="1"/>
  <c r="BD705" i="48" s="1"/>
  <c r="BC705" i="48"/>
  <c r="AV705" i="48" a="1"/>
  <c r="AV705" i="48" s="1"/>
  <c r="AS705" i="48" a="1"/>
  <c r="AS705" i="48" s="1"/>
  <c r="AP705" i="48" a="1"/>
  <c r="AP705" i="48" s="1"/>
  <c r="AI705" i="48" a="1"/>
  <c r="AI705" i="48" s="1"/>
  <c r="AH705" i="48"/>
  <c r="AG705" i="48" a="1"/>
  <c r="AG705" i="48" s="1"/>
  <c r="AF705" i="48"/>
  <c r="AA705" i="48" a="1"/>
  <c r="AA705" i="48" s="1"/>
  <c r="AB705" i="48" s="1"/>
  <c r="X705" i="48" a="1"/>
  <c r="X705" i="48" s="1"/>
  <c r="K705" i="48"/>
  <c r="BH1239" i="48" a="1"/>
  <c r="BH1239" i="48" s="1"/>
  <c r="BI1239" i="48" s="1"/>
  <c r="BE1239" i="48"/>
  <c r="BC1239" i="48"/>
  <c r="AV1239" i="48" a="1"/>
  <c r="AV1239" i="48" s="1"/>
  <c r="AW1239" i="48" s="1"/>
  <c r="AS1239" i="48" a="1"/>
  <c r="AS1239" i="48" s="1"/>
  <c r="AP1239" i="48" a="1"/>
  <c r="AP1239" i="48" s="1"/>
  <c r="AQ1239" i="48" s="1"/>
  <c r="AH1239" i="48"/>
  <c r="AF1239" i="48"/>
  <c r="AA1239" i="48" a="1"/>
  <c r="AA1239" i="48" s="1"/>
  <c r="AB1239" i="48" s="1"/>
  <c r="X1239" i="48" a="1"/>
  <c r="X1239" i="48" s="1"/>
  <c r="K1239" i="48"/>
  <c r="BH1225" i="48" a="1"/>
  <c r="BH1225" i="48" s="1"/>
  <c r="BI1225" i="48" s="1"/>
  <c r="BF1225" i="48" a="1"/>
  <c r="BF1225" i="48" s="1"/>
  <c r="BE1225" i="48"/>
  <c r="BD1225" i="48" a="1"/>
  <c r="BD1225" i="48" s="1"/>
  <c r="BC1225" i="48"/>
  <c r="AV1225" i="48" a="1"/>
  <c r="AV1225" i="48" s="1"/>
  <c r="AW1225" i="48" s="1"/>
  <c r="AS1225" i="48" a="1"/>
  <c r="AS1225" i="48" s="1"/>
  <c r="AP1225" i="48" a="1"/>
  <c r="AP1225" i="48" s="1"/>
  <c r="AQ1225" i="48" s="1"/>
  <c r="AI1225" i="48" a="1"/>
  <c r="AI1225" i="48" s="1"/>
  <c r="AH1225" i="48"/>
  <c r="AG1225" i="48" a="1"/>
  <c r="AG1225" i="48" s="1"/>
  <c r="AF1225" i="48"/>
  <c r="AA1225" i="48" a="1"/>
  <c r="AA1225" i="48" s="1"/>
  <c r="AB1225" i="48" s="1"/>
  <c r="X1225" i="48" a="1"/>
  <c r="X1225" i="48" s="1"/>
  <c r="K1225" i="48"/>
  <c r="BH702" i="48" a="1"/>
  <c r="BH702" i="48" s="1"/>
  <c r="BE702" i="48"/>
  <c r="BC702" i="48"/>
  <c r="AV702" i="48" a="1"/>
  <c r="AV702" i="48" s="1"/>
  <c r="AS702" i="48" a="1"/>
  <c r="AS702" i="48" s="1"/>
  <c r="AP702" i="48" a="1"/>
  <c r="AP702" i="48" s="1"/>
  <c r="AH702" i="48"/>
  <c r="AF702" i="48"/>
  <c r="AA702" i="48" a="1"/>
  <c r="AA702" i="48" s="1"/>
  <c r="AB702" i="48" s="1"/>
  <c r="X702" i="48" a="1"/>
  <c r="X702" i="48" s="1"/>
  <c r="Y702" i="48" s="1"/>
  <c r="K702" i="48"/>
  <c r="BH701" i="48" a="1"/>
  <c r="BH701" i="48" s="1"/>
  <c r="BF701" i="48" a="1"/>
  <c r="BF701" i="48" s="1"/>
  <c r="BE701" i="48"/>
  <c r="BD701" i="48" a="1"/>
  <c r="BD701" i="48" s="1"/>
  <c r="BC701" i="48"/>
  <c r="AV701" i="48" a="1"/>
  <c r="AV701" i="48" s="1"/>
  <c r="AS701" i="48" a="1"/>
  <c r="AS701" i="48" s="1"/>
  <c r="AP701" i="48" a="1"/>
  <c r="AP701" i="48" s="1"/>
  <c r="AI701" i="48" a="1"/>
  <c r="AI701" i="48" s="1"/>
  <c r="AH701" i="48"/>
  <c r="AG701" i="48" a="1"/>
  <c r="AG701" i="48" s="1"/>
  <c r="AF701" i="48"/>
  <c r="AA701" i="48" a="1"/>
  <c r="AA701" i="48" s="1"/>
  <c r="AB701" i="48" s="1"/>
  <c r="X701" i="48" a="1"/>
  <c r="X701" i="48" s="1"/>
  <c r="Y701" i="48" s="1"/>
  <c r="K701" i="48"/>
  <c r="BH700" i="48" a="1"/>
  <c r="BH700" i="48" s="1"/>
  <c r="BF700" i="48" a="1"/>
  <c r="BF700" i="48" s="1"/>
  <c r="BE700" i="48"/>
  <c r="BD700" i="48" a="1"/>
  <c r="BD700" i="48" s="1"/>
  <c r="BC700" i="48"/>
  <c r="AV700" i="48" a="1"/>
  <c r="AV700" i="48" s="1"/>
  <c r="AS700" i="48" a="1"/>
  <c r="AS700" i="48" s="1"/>
  <c r="AP700" i="48" a="1"/>
  <c r="AP700" i="48" s="1"/>
  <c r="AI700" i="48" a="1"/>
  <c r="AI700" i="48" s="1"/>
  <c r="AH700" i="48"/>
  <c r="AG700" i="48" a="1"/>
  <c r="AG700" i="48" s="1"/>
  <c r="AF700" i="48"/>
  <c r="AA700" i="48" a="1"/>
  <c r="AA700" i="48" s="1"/>
  <c r="AB700" i="48" s="1"/>
  <c r="X700" i="48" a="1"/>
  <c r="X700" i="48" s="1"/>
  <c r="Y700" i="48" s="1"/>
  <c r="K700" i="48"/>
  <c r="BH1223" i="48" a="1"/>
  <c r="BH1223" i="48" s="1"/>
  <c r="BI1223" i="48" s="1"/>
  <c r="BE1223" i="48"/>
  <c r="BC1223" i="48"/>
  <c r="AV1223" i="48" a="1"/>
  <c r="AV1223" i="48" s="1"/>
  <c r="AW1223" i="48" s="1"/>
  <c r="AS1223" i="48" a="1"/>
  <c r="AS1223" i="48" s="1"/>
  <c r="AQ1223" i="48"/>
  <c r="AP1223" i="48" a="1"/>
  <c r="AP1223" i="48" s="1"/>
  <c r="AH1223" i="48"/>
  <c r="AF1223" i="48"/>
  <c r="AA1223" i="48" a="1"/>
  <c r="AA1223" i="48" s="1"/>
  <c r="AB1223" i="48" s="1"/>
  <c r="X1223" i="48" a="1"/>
  <c r="X1223" i="48" s="1"/>
  <c r="K1223" i="48"/>
  <c r="BH1222" i="48" a="1"/>
  <c r="BH1222" i="48" s="1"/>
  <c r="BI1222" i="48" s="1"/>
  <c r="BF1222" i="48" a="1"/>
  <c r="BF1222" i="48" s="1"/>
  <c r="BE1222" i="48"/>
  <c r="BD1222" i="48" a="1"/>
  <c r="BD1222" i="48" s="1"/>
  <c r="BC1222" i="48"/>
  <c r="AV1222" i="48" a="1"/>
  <c r="AV1222" i="48" s="1"/>
  <c r="AW1222" i="48" s="1"/>
  <c r="AS1222" i="48" a="1"/>
  <c r="AS1222" i="48" s="1"/>
  <c r="AQ1222" i="48"/>
  <c r="AP1222" i="48" a="1"/>
  <c r="AP1222" i="48" s="1"/>
  <c r="AI1222" i="48" a="1"/>
  <c r="AI1222" i="48" s="1"/>
  <c r="AH1222" i="48"/>
  <c r="AG1222" i="48" a="1"/>
  <c r="AG1222" i="48" s="1"/>
  <c r="AF1222" i="48"/>
  <c r="AA1222" i="48" a="1"/>
  <c r="AA1222" i="48" s="1"/>
  <c r="X1222" i="48" a="1"/>
  <c r="X1222" i="48" s="1"/>
  <c r="Y1222" i="48" s="1"/>
  <c r="K1222" i="48"/>
  <c r="BH697" i="48" a="1"/>
  <c r="BH697" i="48" s="1"/>
  <c r="BE697" i="48"/>
  <c r="BC697" i="48"/>
  <c r="AV697" i="48" a="1"/>
  <c r="AV697" i="48" s="1"/>
  <c r="AS697" i="48" a="1"/>
  <c r="AS697" i="48" s="1"/>
  <c r="AT697" i="48" s="1"/>
  <c r="AP697" i="48" a="1"/>
  <c r="AP697" i="48" s="1"/>
  <c r="AQ697" i="48" s="1"/>
  <c r="AH697" i="48"/>
  <c r="AF697" i="48"/>
  <c r="AA697" i="48" a="1"/>
  <c r="AA697" i="48" s="1"/>
  <c r="AB697" i="48" s="1"/>
  <c r="X697" i="48" a="1"/>
  <c r="X697" i="48" s="1"/>
  <c r="K697" i="48"/>
  <c r="BH696" i="48" a="1"/>
  <c r="BH696" i="48" s="1"/>
  <c r="BI696" i="48" s="1"/>
  <c r="BE696" i="48"/>
  <c r="BC696" i="48"/>
  <c r="AV696" i="48" a="1"/>
  <c r="AV696" i="48" s="1"/>
  <c r="AW696" i="48" s="1"/>
  <c r="AS696" i="48" a="1"/>
  <c r="AS696" i="48" s="1"/>
  <c r="AT696" i="48" s="1"/>
  <c r="AP696" i="48" a="1"/>
  <c r="AP696" i="48" s="1"/>
  <c r="AQ696" i="48" s="1"/>
  <c r="AH696" i="48"/>
  <c r="AF696" i="48"/>
  <c r="AA696" i="48" a="1"/>
  <c r="AA696" i="48" s="1"/>
  <c r="X696" i="48" a="1"/>
  <c r="X696" i="48" s="1"/>
  <c r="Y696" i="48" s="1"/>
  <c r="K696" i="48"/>
  <c r="BH695" i="48" a="1"/>
  <c r="BH695" i="48" s="1"/>
  <c r="BF695" i="48" a="1"/>
  <c r="BF695" i="48" s="1"/>
  <c r="BE695" i="48"/>
  <c r="BD695" i="48" a="1"/>
  <c r="BD695" i="48" s="1"/>
  <c r="BC695" i="48"/>
  <c r="AV695" i="48" a="1"/>
  <c r="AV695" i="48" s="1"/>
  <c r="AS695" i="48" a="1"/>
  <c r="AS695" i="48" s="1"/>
  <c r="AP695" i="48" a="1"/>
  <c r="AP695" i="48" s="1"/>
  <c r="AI695" i="48" a="1"/>
  <c r="AI695" i="48" s="1"/>
  <c r="AH695" i="48"/>
  <c r="AG695" i="48" a="1"/>
  <c r="AG695" i="48" s="1"/>
  <c r="AF695" i="48"/>
  <c r="AA695" i="48" a="1"/>
  <c r="AA695" i="48" s="1"/>
  <c r="AB695" i="48" s="1"/>
  <c r="X695" i="48" a="1"/>
  <c r="X695" i="48" s="1"/>
  <c r="K695" i="48"/>
  <c r="BH694" i="48" a="1"/>
  <c r="BH694" i="48" s="1"/>
  <c r="BE694" i="48"/>
  <c r="BC694" i="48"/>
  <c r="AV694" i="48" a="1"/>
  <c r="AV694" i="48" s="1"/>
  <c r="AS694" i="48" a="1"/>
  <c r="AS694" i="48" s="1"/>
  <c r="AP694" i="48" a="1"/>
  <c r="AP694" i="48" s="1"/>
  <c r="AH694" i="48"/>
  <c r="AF694" i="48"/>
  <c r="AA694" i="48" a="1"/>
  <c r="AA694" i="48" s="1"/>
  <c r="AB694" i="48" s="1"/>
  <c r="X694" i="48" a="1"/>
  <c r="X694" i="48" s="1"/>
  <c r="K694" i="48"/>
  <c r="BH693" i="48" a="1"/>
  <c r="BH693" i="48" s="1"/>
  <c r="BF693" i="48" a="1"/>
  <c r="BF693" i="48" s="1"/>
  <c r="BE693" i="48"/>
  <c r="BD693" i="48" a="1"/>
  <c r="BD693" i="48" s="1"/>
  <c r="BC693" i="48"/>
  <c r="AV693" i="48" a="1"/>
  <c r="AV693" i="48" s="1"/>
  <c r="AS693" i="48" a="1"/>
  <c r="AS693" i="48" s="1"/>
  <c r="AP693" i="48" a="1"/>
  <c r="AP693" i="48" s="1"/>
  <c r="AI693" i="48" a="1"/>
  <c r="AI693" i="48" s="1"/>
  <c r="AH693" i="48"/>
  <c r="AG693" i="48" a="1"/>
  <c r="AG693" i="48" s="1"/>
  <c r="AF693" i="48"/>
  <c r="AA693" i="48" a="1"/>
  <c r="AA693" i="48" s="1"/>
  <c r="AB693" i="48" s="1"/>
  <c r="X693" i="48" a="1"/>
  <c r="X693" i="48" s="1"/>
  <c r="K693" i="48"/>
  <c r="BH692" i="48" a="1"/>
  <c r="BH692" i="48" s="1"/>
  <c r="BE692" i="48"/>
  <c r="BC692" i="48"/>
  <c r="AV692" i="48" a="1"/>
  <c r="AV692" i="48" s="1"/>
  <c r="AS692" i="48" a="1"/>
  <c r="AS692" i="48" s="1"/>
  <c r="AP692" i="48" a="1"/>
  <c r="AP692" i="48" s="1"/>
  <c r="AH692" i="48"/>
  <c r="AF692" i="48"/>
  <c r="AA692" i="48" a="1"/>
  <c r="AA692" i="48" s="1"/>
  <c r="AB692" i="48" s="1"/>
  <c r="X692" i="48" a="1"/>
  <c r="X692" i="48" s="1"/>
  <c r="K692" i="48"/>
  <c r="BH691" i="48" a="1"/>
  <c r="BH691" i="48" s="1"/>
  <c r="BF691" i="48" a="1"/>
  <c r="BF691" i="48" s="1"/>
  <c r="BE691" i="48"/>
  <c r="BD691" i="48" a="1"/>
  <c r="BD691" i="48" s="1"/>
  <c r="BC691" i="48"/>
  <c r="AV691" i="48" a="1"/>
  <c r="AV691" i="48" s="1"/>
  <c r="AS691" i="48" a="1"/>
  <c r="AS691" i="48" s="1"/>
  <c r="AP691" i="48" a="1"/>
  <c r="AP691" i="48" s="1"/>
  <c r="AI691" i="48" a="1"/>
  <c r="AI691" i="48" s="1"/>
  <c r="AH691" i="48"/>
  <c r="AG691" i="48" a="1"/>
  <c r="AG691" i="48" s="1"/>
  <c r="AF691" i="48"/>
  <c r="AA691" i="48" a="1"/>
  <c r="AA691" i="48" s="1"/>
  <c r="AB691" i="48" s="1"/>
  <c r="X691" i="48" a="1"/>
  <c r="X691" i="48" s="1"/>
  <c r="K691" i="48"/>
  <c r="BH690" i="48" a="1"/>
  <c r="BH690" i="48" s="1"/>
  <c r="BE690" i="48"/>
  <c r="BC690" i="48"/>
  <c r="AV690" i="48" a="1"/>
  <c r="AV690" i="48" s="1"/>
  <c r="AS690" i="48" a="1"/>
  <c r="AS690" i="48" s="1"/>
  <c r="AP690" i="48" a="1"/>
  <c r="AP690" i="48" s="1"/>
  <c r="AH690" i="48"/>
  <c r="AF690" i="48"/>
  <c r="AA690" i="48" a="1"/>
  <c r="AA690" i="48" s="1"/>
  <c r="AB690" i="48" s="1"/>
  <c r="X690" i="48" a="1"/>
  <c r="X690" i="48" s="1"/>
  <c r="K690" i="48"/>
  <c r="BH689" i="48" a="1"/>
  <c r="BH689" i="48" s="1"/>
  <c r="BF689" i="48" a="1"/>
  <c r="BF689" i="48" s="1"/>
  <c r="BE689" i="48"/>
  <c r="BD689" i="48" a="1"/>
  <c r="BD689" i="48" s="1"/>
  <c r="BC689" i="48"/>
  <c r="AV689" i="48" a="1"/>
  <c r="AV689" i="48" s="1"/>
  <c r="AS689" i="48" a="1"/>
  <c r="AS689" i="48" s="1"/>
  <c r="AP689" i="48" a="1"/>
  <c r="AP689" i="48" s="1"/>
  <c r="AI689" i="48" a="1"/>
  <c r="AI689" i="48" s="1"/>
  <c r="AH689" i="48"/>
  <c r="AG689" i="48" a="1"/>
  <c r="AG689" i="48" s="1"/>
  <c r="AF689" i="48"/>
  <c r="AA689" i="48" a="1"/>
  <c r="AA689" i="48" s="1"/>
  <c r="AB689" i="48" s="1"/>
  <c r="X689" i="48" a="1"/>
  <c r="X689" i="48" s="1"/>
  <c r="K689" i="48"/>
  <c r="BH1219" i="48" a="1"/>
  <c r="BH1219" i="48" s="1"/>
  <c r="BI1219" i="48" s="1"/>
  <c r="BE1219" i="48"/>
  <c r="BC1219" i="48"/>
  <c r="AV1219" i="48" a="1"/>
  <c r="AV1219" i="48" s="1"/>
  <c r="AW1219" i="48" s="1"/>
  <c r="AS1219" i="48" a="1"/>
  <c r="AS1219" i="48" s="1"/>
  <c r="AP1219" i="48" a="1"/>
  <c r="AP1219" i="48" s="1"/>
  <c r="AH1219" i="48"/>
  <c r="AF1219" i="48"/>
  <c r="AA1219" i="48" a="1"/>
  <c r="AA1219" i="48" s="1"/>
  <c r="AB1219" i="48" s="1"/>
  <c r="X1219" i="48" a="1"/>
  <c r="X1219" i="48" s="1"/>
  <c r="K1219" i="48"/>
  <c r="BH1218" i="48" a="1"/>
  <c r="BH1218" i="48" s="1"/>
  <c r="BI1218" i="48" s="1"/>
  <c r="BF1218" i="48" a="1"/>
  <c r="BF1218" i="48" s="1"/>
  <c r="BE1218" i="48"/>
  <c r="BD1218" i="48" a="1"/>
  <c r="BD1218" i="48" s="1"/>
  <c r="BC1218" i="48"/>
  <c r="AV1218" i="48" a="1"/>
  <c r="AV1218" i="48" s="1"/>
  <c r="AW1218" i="48" s="1"/>
  <c r="AS1218" i="48" a="1"/>
  <c r="AS1218" i="48" s="1"/>
  <c r="AP1218" i="48" a="1"/>
  <c r="AP1218" i="48" s="1"/>
  <c r="AI1218" i="48" a="1"/>
  <c r="AI1218" i="48" s="1"/>
  <c r="AH1218" i="48"/>
  <c r="AG1218" i="48" a="1"/>
  <c r="AG1218" i="48" s="1"/>
  <c r="AF1218" i="48"/>
  <c r="AA1218" i="48" a="1"/>
  <c r="AA1218" i="48" s="1"/>
  <c r="AB1218" i="48" s="1"/>
  <c r="X1218" i="48" a="1"/>
  <c r="X1218" i="48" s="1"/>
  <c r="Y1218" i="48" s="1"/>
  <c r="K1218" i="48"/>
  <c r="BI686" i="48"/>
  <c r="BH686" i="48" a="1"/>
  <c r="BH686" i="48" s="1"/>
  <c r="BE686" i="48"/>
  <c r="BC686" i="48"/>
  <c r="AW686" i="48"/>
  <c r="AV686" i="48" a="1"/>
  <c r="AV686" i="48" s="1"/>
  <c r="AT686" i="48"/>
  <c r="AS686" i="48" a="1"/>
  <c r="AS686" i="48" s="1"/>
  <c r="AQ686" i="48"/>
  <c r="AP686" i="48" a="1"/>
  <c r="AP686" i="48" s="1"/>
  <c r="AH686" i="48"/>
  <c r="AF686" i="48"/>
  <c r="AA686" i="48" a="1"/>
  <c r="AA686" i="48" s="1"/>
  <c r="AB686" i="48" s="1"/>
  <c r="X686" i="48" a="1"/>
  <c r="X686" i="48" s="1"/>
  <c r="K686" i="48"/>
  <c r="BI685" i="48"/>
  <c r="BH685" i="48" a="1"/>
  <c r="BH685" i="48" s="1"/>
  <c r="BF685" i="48" a="1"/>
  <c r="BF685" i="48" s="1"/>
  <c r="BE685" i="48"/>
  <c r="BD685" i="48" a="1"/>
  <c r="BD685" i="48" s="1"/>
  <c r="BC685" i="48"/>
  <c r="AW685" i="48"/>
  <c r="AV685" i="48" a="1"/>
  <c r="AV685" i="48" s="1"/>
  <c r="AT685" i="48"/>
  <c r="AS685" i="48" a="1"/>
  <c r="AS685" i="48" s="1"/>
  <c r="AQ685" i="48"/>
  <c r="AP685" i="48" a="1"/>
  <c r="AP685" i="48" s="1"/>
  <c r="AI685" i="48" a="1"/>
  <c r="AI685" i="48" s="1"/>
  <c r="AH685" i="48"/>
  <c r="AG685" i="48" a="1"/>
  <c r="AG685" i="48" s="1"/>
  <c r="AF685" i="48"/>
  <c r="AA685" i="48" a="1"/>
  <c r="AA685" i="48" s="1"/>
  <c r="AB685" i="48" s="1"/>
  <c r="X685" i="48" a="1"/>
  <c r="X685" i="48" s="1"/>
  <c r="K685" i="48"/>
  <c r="BI684" i="48"/>
  <c r="BH684" i="48" a="1"/>
  <c r="BH684" i="48" s="1"/>
  <c r="BE684" i="48"/>
  <c r="BC684" i="48"/>
  <c r="AW684" i="48"/>
  <c r="AV684" i="48" a="1"/>
  <c r="AV684" i="48" s="1"/>
  <c r="AT684" i="48"/>
  <c r="AS684" i="48" a="1"/>
  <c r="AS684" i="48" s="1"/>
  <c r="AQ684" i="48"/>
  <c r="AP684" i="48" a="1"/>
  <c r="AP684" i="48" s="1"/>
  <c r="AH684" i="48"/>
  <c r="AF684" i="48"/>
  <c r="AA684" i="48" a="1"/>
  <c r="AA684" i="48" s="1"/>
  <c r="AB684" i="48" s="1"/>
  <c r="X684" i="48" a="1"/>
  <c r="X684" i="48" s="1"/>
  <c r="K684" i="48"/>
  <c r="BI683" i="48"/>
  <c r="BH683" i="48" a="1"/>
  <c r="BH683" i="48" s="1"/>
  <c r="BF683" i="48" a="1"/>
  <c r="BF683" i="48" s="1"/>
  <c r="BE683" i="48"/>
  <c r="BD683" i="48" a="1"/>
  <c r="BD683" i="48" s="1"/>
  <c r="BC683" i="48"/>
  <c r="AW683" i="48"/>
  <c r="AV683" i="48" a="1"/>
  <c r="AV683" i="48" s="1"/>
  <c r="AT683" i="48"/>
  <c r="AS683" i="48" a="1"/>
  <c r="AS683" i="48" s="1"/>
  <c r="AQ683" i="48"/>
  <c r="AP683" i="48" a="1"/>
  <c r="AP683" i="48" s="1"/>
  <c r="AI683" i="48" a="1"/>
  <c r="AI683" i="48" s="1"/>
  <c r="AH683" i="48"/>
  <c r="AG683" i="48" a="1"/>
  <c r="AG683" i="48" s="1"/>
  <c r="AF683" i="48"/>
  <c r="AA683" i="48" a="1"/>
  <c r="AA683" i="48" s="1"/>
  <c r="AB683" i="48" s="1"/>
  <c r="X683" i="48" a="1"/>
  <c r="X683" i="48" s="1"/>
  <c r="K683" i="48"/>
  <c r="BI1217" i="48"/>
  <c r="BH1217" i="48" a="1"/>
  <c r="BH1217" i="48" s="1"/>
  <c r="BE1217" i="48"/>
  <c r="BC1217" i="48"/>
  <c r="AW1217" i="48"/>
  <c r="AV1217" i="48" a="1"/>
  <c r="AV1217" i="48" s="1"/>
  <c r="AT1217" i="48"/>
  <c r="AS1217" i="48" a="1"/>
  <c r="AS1217" i="48" s="1"/>
  <c r="AQ1217" i="48"/>
  <c r="AP1217" i="48" a="1"/>
  <c r="AP1217" i="48" s="1"/>
  <c r="AH1217" i="48"/>
  <c r="AF1217" i="48"/>
  <c r="AA1217" i="48" a="1"/>
  <c r="AA1217" i="48" s="1"/>
  <c r="AB1217" i="48" s="1"/>
  <c r="X1217" i="48" a="1"/>
  <c r="X1217" i="48" s="1"/>
  <c r="K1217" i="48"/>
  <c r="BI1216" i="48"/>
  <c r="BH1216" i="48" a="1"/>
  <c r="BH1216" i="48" s="1"/>
  <c r="BF1216" i="48" a="1"/>
  <c r="BF1216" i="48" s="1"/>
  <c r="BE1216" i="48"/>
  <c r="BD1216" i="48" a="1"/>
  <c r="BD1216" i="48" s="1"/>
  <c r="BC1216" i="48"/>
  <c r="AW1216" i="48"/>
  <c r="AV1216" i="48" a="1"/>
  <c r="AV1216" i="48" s="1"/>
  <c r="AT1216" i="48"/>
  <c r="AS1216" i="48" a="1"/>
  <c r="AS1216" i="48" s="1"/>
  <c r="AQ1216" i="48"/>
  <c r="AP1216" i="48" a="1"/>
  <c r="AP1216" i="48" s="1"/>
  <c r="AI1216" i="48" a="1"/>
  <c r="AI1216" i="48" s="1"/>
  <c r="AH1216" i="48"/>
  <c r="AG1216" i="48" a="1"/>
  <c r="AG1216" i="48" s="1"/>
  <c r="AF1216" i="48"/>
  <c r="AA1216" i="48" a="1"/>
  <c r="AA1216" i="48" s="1"/>
  <c r="AB1216" i="48" s="1"/>
  <c r="X1216" i="48" a="1"/>
  <c r="X1216" i="48" s="1"/>
  <c r="K1216" i="48"/>
  <c r="BH1215" i="48" a="1"/>
  <c r="BH1215" i="48" s="1"/>
  <c r="BI1215" i="48" s="1"/>
  <c r="BE1215" i="48"/>
  <c r="BC1215" i="48"/>
  <c r="AV1215" i="48" a="1"/>
  <c r="AV1215" i="48" s="1"/>
  <c r="AW1215" i="48" s="1"/>
  <c r="AS1215" i="48" a="1"/>
  <c r="AS1215" i="48" s="1"/>
  <c r="AT1215" i="48" s="1"/>
  <c r="AP1215" i="48" a="1"/>
  <c r="AP1215" i="48" s="1"/>
  <c r="AQ1215" i="48" s="1"/>
  <c r="AH1215" i="48"/>
  <c r="AF1215" i="48"/>
  <c r="AA1215" i="48" a="1"/>
  <c r="AA1215" i="48" s="1"/>
  <c r="AB1215" i="48" s="1"/>
  <c r="X1215" i="48" a="1"/>
  <c r="X1215" i="48" s="1"/>
  <c r="Y1215" i="48" s="1"/>
  <c r="K1215" i="48"/>
  <c r="BH1214" i="48" a="1"/>
  <c r="BH1214" i="48" s="1"/>
  <c r="BI1214" i="48" s="1"/>
  <c r="BF1214" i="48" a="1"/>
  <c r="BF1214" i="48" s="1"/>
  <c r="BE1214" i="48"/>
  <c r="BD1214" i="48" a="1"/>
  <c r="BD1214" i="48" s="1"/>
  <c r="BC1214" i="48"/>
  <c r="AV1214" i="48" a="1"/>
  <c r="AV1214" i="48" s="1"/>
  <c r="AW1214" i="48" s="1"/>
  <c r="AS1214" i="48" a="1"/>
  <c r="AS1214" i="48" s="1"/>
  <c r="AT1214" i="48" s="1"/>
  <c r="AP1214" i="48" a="1"/>
  <c r="AP1214" i="48" s="1"/>
  <c r="AQ1214" i="48" s="1"/>
  <c r="AI1214" i="48" a="1"/>
  <c r="AI1214" i="48" s="1"/>
  <c r="AH1214" i="48"/>
  <c r="AG1214" i="48" a="1"/>
  <c r="AG1214" i="48" s="1"/>
  <c r="AF1214" i="48"/>
  <c r="AA1214" i="48" a="1"/>
  <c r="AA1214" i="48" s="1"/>
  <c r="AB1214" i="48" s="1"/>
  <c r="X1214" i="48" a="1"/>
  <c r="X1214" i="48" s="1"/>
  <c r="K1214" i="48"/>
  <c r="BH1213" i="48" a="1"/>
  <c r="BH1213" i="48" s="1"/>
  <c r="BI1213" i="48" s="1"/>
  <c r="BE1213" i="48"/>
  <c r="BC1213" i="48"/>
  <c r="AV1213" i="48" a="1"/>
  <c r="AV1213" i="48" s="1"/>
  <c r="AW1213" i="48" s="1"/>
  <c r="AS1213" i="48" a="1"/>
  <c r="AS1213" i="48" s="1"/>
  <c r="AT1213" i="48" s="1"/>
  <c r="AP1213" i="48" a="1"/>
  <c r="AP1213" i="48" s="1"/>
  <c r="AQ1213" i="48" s="1"/>
  <c r="AH1213" i="48"/>
  <c r="AF1213" i="48"/>
  <c r="AA1213" i="48" a="1"/>
  <c r="AA1213" i="48" s="1"/>
  <c r="AB1213" i="48" s="1"/>
  <c r="X1213" i="48" a="1"/>
  <c r="X1213" i="48" s="1"/>
  <c r="K1213" i="48"/>
  <c r="BH1212" i="48" a="1"/>
  <c r="BH1212" i="48" s="1"/>
  <c r="BI1212" i="48" s="1"/>
  <c r="BF1212" i="48" a="1"/>
  <c r="BF1212" i="48" s="1"/>
  <c r="BE1212" i="48"/>
  <c r="BD1212" i="48" a="1"/>
  <c r="BD1212" i="48" s="1"/>
  <c r="BC1212" i="48"/>
  <c r="AV1212" i="48" a="1"/>
  <c r="AV1212" i="48" s="1"/>
  <c r="AW1212" i="48" s="1"/>
  <c r="AS1212" i="48" a="1"/>
  <c r="AS1212" i="48" s="1"/>
  <c r="AT1212" i="48" s="1"/>
  <c r="AP1212" i="48" a="1"/>
  <c r="AP1212" i="48" s="1"/>
  <c r="AQ1212" i="48" s="1"/>
  <c r="AI1212" i="48" a="1"/>
  <c r="AI1212" i="48" s="1"/>
  <c r="AH1212" i="48"/>
  <c r="AG1212" i="48" a="1"/>
  <c r="AG1212" i="48" s="1"/>
  <c r="AF1212" i="48"/>
  <c r="AA1212" i="48" a="1"/>
  <c r="AA1212" i="48" s="1"/>
  <c r="AB1212" i="48" s="1"/>
  <c r="X1212" i="48" a="1"/>
  <c r="X1212" i="48" s="1"/>
  <c r="K1212" i="48"/>
  <c r="BH1211" i="48" a="1"/>
  <c r="BH1211" i="48" s="1"/>
  <c r="BI1211" i="48" s="1"/>
  <c r="BE1211" i="48"/>
  <c r="BC1211" i="48"/>
  <c r="AV1211" i="48" a="1"/>
  <c r="AV1211" i="48" s="1"/>
  <c r="AW1211" i="48" s="1"/>
  <c r="AS1211" i="48" a="1"/>
  <c r="AS1211" i="48" s="1"/>
  <c r="AT1211" i="48" s="1"/>
  <c r="AP1211" i="48" a="1"/>
  <c r="AP1211" i="48" s="1"/>
  <c r="AQ1211" i="48" s="1"/>
  <c r="AH1211" i="48"/>
  <c r="AF1211" i="48"/>
  <c r="AA1211" i="48" a="1"/>
  <c r="AA1211" i="48" s="1"/>
  <c r="AB1211" i="48" s="1"/>
  <c r="X1211" i="48" a="1"/>
  <c r="X1211" i="48" s="1"/>
  <c r="K1211" i="48"/>
  <c r="BH1210" i="48" a="1"/>
  <c r="BH1210" i="48" s="1"/>
  <c r="BI1210" i="48" s="1"/>
  <c r="BF1210" i="48" a="1"/>
  <c r="BF1210" i="48" s="1"/>
  <c r="BE1210" i="48"/>
  <c r="BD1210" i="48" a="1"/>
  <c r="BD1210" i="48" s="1"/>
  <c r="BC1210" i="48"/>
  <c r="AV1210" i="48" a="1"/>
  <c r="AV1210" i="48" s="1"/>
  <c r="AW1210" i="48" s="1"/>
  <c r="AS1210" i="48" a="1"/>
  <c r="AS1210" i="48" s="1"/>
  <c r="AT1210" i="48" s="1"/>
  <c r="AP1210" i="48" a="1"/>
  <c r="AP1210" i="48" s="1"/>
  <c r="AQ1210" i="48" s="1"/>
  <c r="AI1210" i="48" a="1"/>
  <c r="AI1210" i="48" s="1"/>
  <c r="AH1210" i="48"/>
  <c r="AG1210" i="48" a="1"/>
  <c r="AG1210" i="48" s="1"/>
  <c r="AF1210" i="48"/>
  <c r="AA1210" i="48" a="1"/>
  <c r="AA1210" i="48" s="1"/>
  <c r="AB1210" i="48" s="1"/>
  <c r="X1210" i="48" a="1"/>
  <c r="X1210" i="48" s="1"/>
  <c r="K1210" i="48"/>
  <c r="BH1209" i="48" a="1"/>
  <c r="BH1209" i="48" s="1"/>
  <c r="BI1209" i="48" s="1"/>
  <c r="BE1209" i="48"/>
  <c r="BC1209" i="48"/>
  <c r="AV1209" i="48" a="1"/>
  <c r="AV1209" i="48" s="1"/>
  <c r="AW1209" i="48" s="1"/>
  <c r="AS1209" i="48" a="1"/>
  <c r="AS1209" i="48" s="1"/>
  <c r="AT1209" i="48" s="1"/>
  <c r="AP1209" i="48" a="1"/>
  <c r="AP1209" i="48" s="1"/>
  <c r="AQ1209" i="48" s="1"/>
  <c r="AH1209" i="48"/>
  <c r="AF1209" i="48"/>
  <c r="AA1209" i="48" a="1"/>
  <c r="AA1209" i="48" s="1"/>
  <c r="AB1209" i="48" s="1"/>
  <c r="X1209" i="48" a="1"/>
  <c r="X1209" i="48" s="1"/>
  <c r="K1209" i="48"/>
  <c r="BH1208" i="48" a="1"/>
  <c r="BH1208" i="48" s="1"/>
  <c r="BI1208" i="48" s="1"/>
  <c r="BF1208" i="48" a="1"/>
  <c r="BF1208" i="48" s="1"/>
  <c r="BE1208" i="48"/>
  <c r="BD1208" i="48" a="1"/>
  <c r="BD1208" i="48" s="1"/>
  <c r="BC1208" i="48"/>
  <c r="AV1208" i="48" a="1"/>
  <c r="AV1208" i="48" s="1"/>
  <c r="AW1208" i="48" s="1"/>
  <c r="AS1208" i="48" a="1"/>
  <c r="AS1208" i="48" s="1"/>
  <c r="AT1208" i="48" s="1"/>
  <c r="AP1208" i="48" a="1"/>
  <c r="AP1208" i="48" s="1"/>
  <c r="AQ1208" i="48" s="1"/>
  <c r="AI1208" i="48" a="1"/>
  <c r="AI1208" i="48" s="1"/>
  <c r="AH1208" i="48"/>
  <c r="AG1208" i="48" a="1"/>
  <c r="AG1208" i="48" s="1"/>
  <c r="AF1208" i="48"/>
  <c r="AA1208" i="48" a="1"/>
  <c r="AA1208" i="48" s="1"/>
  <c r="AB1208" i="48" s="1"/>
  <c r="X1208" i="48" a="1"/>
  <c r="X1208" i="48" s="1"/>
  <c r="K1208" i="48"/>
  <c r="BH1202" i="48" a="1"/>
  <c r="BH1202" i="48" s="1"/>
  <c r="BI1202" i="48" s="1"/>
  <c r="BE1202" i="48"/>
  <c r="BC1202" i="48"/>
  <c r="AV1202" i="48" a="1"/>
  <c r="AV1202" i="48" s="1"/>
  <c r="AW1202" i="48" s="1"/>
  <c r="AS1202" i="48" a="1"/>
  <c r="AS1202" i="48" s="1"/>
  <c r="AT1202" i="48" s="1"/>
  <c r="AP1202" i="48" a="1"/>
  <c r="AP1202" i="48" s="1"/>
  <c r="AQ1202" i="48" s="1"/>
  <c r="AH1202" i="48"/>
  <c r="AF1202" i="48"/>
  <c r="AA1202" i="48" a="1"/>
  <c r="AA1202" i="48" s="1"/>
  <c r="AB1202" i="48" s="1"/>
  <c r="X1202" i="48" a="1"/>
  <c r="X1202" i="48" s="1"/>
  <c r="Y1202" i="48" s="1"/>
  <c r="K1202" i="48"/>
  <c r="BH1201" i="48" a="1"/>
  <c r="BH1201" i="48" s="1"/>
  <c r="BI1201" i="48" s="1"/>
  <c r="BF1201" i="48" a="1"/>
  <c r="BF1201" i="48" s="1"/>
  <c r="BE1201" i="48"/>
  <c r="BD1201" i="48" a="1"/>
  <c r="BD1201" i="48" s="1"/>
  <c r="BC1201" i="48"/>
  <c r="AV1201" i="48" a="1"/>
  <c r="AV1201" i="48" s="1"/>
  <c r="AW1201" i="48" s="1"/>
  <c r="AS1201" i="48" a="1"/>
  <c r="AS1201" i="48" s="1"/>
  <c r="AT1201" i="48" s="1"/>
  <c r="AP1201" i="48" a="1"/>
  <c r="AP1201" i="48" s="1"/>
  <c r="AQ1201" i="48" s="1"/>
  <c r="AI1201" i="48" a="1"/>
  <c r="AI1201" i="48" s="1"/>
  <c r="AH1201" i="48"/>
  <c r="AG1201" i="48" a="1"/>
  <c r="AG1201" i="48" s="1"/>
  <c r="AF1201" i="48"/>
  <c r="AA1201" i="48" a="1"/>
  <c r="AA1201" i="48" s="1"/>
  <c r="AB1201" i="48" s="1"/>
  <c r="X1201" i="48" a="1"/>
  <c r="X1201" i="48" s="1"/>
  <c r="K1201" i="48"/>
  <c r="BH670" i="48" a="1"/>
  <c r="BH670" i="48" s="1"/>
  <c r="BI670" i="48" s="1"/>
  <c r="BE670" i="48"/>
  <c r="BC670" i="48"/>
  <c r="AV670" i="48" a="1"/>
  <c r="AV670" i="48" s="1"/>
  <c r="AW670" i="48" s="1"/>
  <c r="AS670" i="48" a="1"/>
  <c r="AS670" i="48" s="1"/>
  <c r="AP670" i="48" a="1"/>
  <c r="AP670" i="48" s="1"/>
  <c r="AQ670" i="48" s="1"/>
  <c r="AH670" i="48"/>
  <c r="AF670" i="48"/>
  <c r="AA670" i="48" a="1"/>
  <c r="AA670" i="48" s="1"/>
  <c r="AB670" i="48" s="1"/>
  <c r="X670" i="48" a="1"/>
  <c r="X670" i="48" s="1"/>
  <c r="K670" i="48"/>
  <c r="BH669" i="48" a="1"/>
  <c r="BH669" i="48" s="1"/>
  <c r="BI669" i="48" s="1"/>
  <c r="BF669" i="48" a="1"/>
  <c r="BF669" i="48" s="1"/>
  <c r="BE669" i="48"/>
  <c r="BD669" i="48" a="1"/>
  <c r="BD669" i="48" s="1"/>
  <c r="BC669" i="48"/>
  <c r="AV669" i="48" a="1"/>
  <c r="AV669" i="48" s="1"/>
  <c r="AW669" i="48" s="1"/>
  <c r="AS669" i="48" a="1"/>
  <c r="AS669" i="48" s="1"/>
  <c r="AP669" i="48" a="1"/>
  <c r="AP669" i="48" s="1"/>
  <c r="AQ669" i="48" s="1"/>
  <c r="AI669" i="48" a="1"/>
  <c r="AI669" i="48" s="1"/>
  <c r="AH669" i="48"/>
  <c r="AG669" i="48" a="1"/>
  <c r="AG669" i="48" s="1"/>
  <c r="AF669" i="48"/>
  <c r="AA669" i="48" a="1"/>
  <c r="AA669" i="48" s="1"/>
  <c r="AB669" i="48" s="1"/>
  <c r="X669" i="48" a="1"/>
  <c r="X669" i="48" s="1"/>
  <c r="K669" i="48"/>
  <c r="BH668" i="48" a="1"/>
  <c r="BH668" i="48" s="1"/>
  <c r="BI668" i="48" s="1"/>
  <c r="BF668" i="48" a="1"/>
  <c r="BF668" i="48" s="1"/>
  <c r="BE668" i="48"/>
  <c r="BD668" i="48" a="1"/>
  <c r="BD668" i="48" s="1"/>
  <c r="BC668" i="48"/>
  <c r="AV668" i="48" a="1"/>
  <c r="AV668" i="48" s="1"/>
  <c r="AW668" i="48" s="1"/>
  <c r="AS668" i="48" a="1"/>
  <c r="AS668" i="48" s="1"/>
  <c r="AP668" i="48" a="1"/>
  <c r="AP668" i="48" s="1"/>
  <c r="AQ668" i="48" s="1"/>
  <c r="AI668" i="48" a="1"/>
  <c r="AI668" i="48" s="1"/>
  <c r="AH668" i="48"/>
  <c r="AG668" i="48" a="1"/>
  <c r="AG668" i="48" s="1"/>
  <c r="AF668" i="48"/>
  <c r="AA668" i="48" a="1"/>
  <c r="AA668" i="48" s="1"/>
  <c r="AB668" i="48" s="1"/>
  <c r="X668" i="48" a="1"/>
  <c r="X668" i="48" s="1"/>
  <c r="K668" i="48"/>
  <c r="BH667" i="48" a="1"/>
  <c r="BH667" i="48" s="1"/>
  <c r="BI667" i="48" s="1"/>
  <c r="BF667" i="48" a="1"/>
  <c r="BF667" i="48" s="1"/>
  <c r="BE667" i="48"/>
  <c r="BD667" i="48" a="1"/>
  <c r="BD667" i="48" s="1"/>
  <c r="BC667" i="48"/>
  <c r="AV667" i="48" a="1"/>
  <c r="AV667" i="48" s="1"/>
  <c r="AW667" i="48" s="1"/>
  <c r="AS667" i="48" a="1"/>
  <c r="AS667" i="48" s="1"/>
  <c r="AT667" i="48" s="1"/>
  <c r="AP667" i="48" a="1"/>
  <c r="AP667" i="48" s="1"/>
  <c r="AQ667" i="48" s="1"/>
  <c r="AI667" i="48" a="1"/>
  <c r="AI667" i="48" s="1"/>
  <c r="AH667" i="48"/>
  <c r="AG667" i="48" a="1"/>
  <c r="AG667" i="48" s="1"/>
  <c r="AF667" i="48"/>
  <c r="AA667" i="48" a="1"/>
  <c r="AA667" i="48" s="1"/>
  <c r="AB667" i="48" s="1"/>
  <c r="X667" i="48" a="1"/>
  <c r="X667" i="48" s="1"/>
  <c r="K667" i="48"/>
  <c r="BH666" i="48" a="1"/>
  <c r="BH666" i="48" s="1"/>
  <c r="BI666" i="48" s="1"/>
  <c r="BF666" i="48" a="1"/>
  <c r="BF666" i="48" s="1"/>
  <c r="BE666" i="48"/>
  <c r="BD666" i="48" a="1"/>
  <c r="BD666" i="48" s="1"/>
  <c r="BC666" i="48"/>
  <c r="AV666" i="48" a="1"/>
  <c r="AV666" i="48" s="1"/>
  <c r="AW666" i="48" s="1"/>
  <c r="AS666" i="48" a="1"/>
  <c r="AS666" i="48" s="1"/>
  <c r="AP666" i="48" a="1"/>
  <c r="AP666" i="48" s="1"/>
  <c r="AQ666" i="48" s="1"/>
  <c r="AI666" i="48" a="1"/>
  <c r="AI666" i="48" s="1"/>
  <c r="AH666" i="48"/>
  <c r="AG666" i="48" a="1"/>
  <c r="AG666" i="48" s="1"/>
  <c r="AF666" i="48"/>
  <c r="AA666" i="48" a="1"/>
  <c r="AA666" i="48" s="1"/>
  <c r="AB666" i="48" s="1"/>
  <c r="X666" i="48" a="1"/>
  <c r="X666" i="48" s="1"/>
  <c r="Y666" i="48" s="1"/>
  <c r="K666" i="48"/>
  <c r="BH665" i="48" a="1"/>
  <c r="BH665" i="48" s="1"/>
  <c r="BI665" i="48" s="1"/>
  <c r="BF665" i="48" a="1"/>
  <c r="BF665" i="48" s="1"/>
  <c r="BE665" i="48"/>
  <c r="BD665" i="48" a="1"/>
  <c r="BD665" i="48" s="1"/>
  <c r="BC665" i="48"/>
  <c r="AV665" i="48" a="1"/>
  <c r="AV665" i="48" s="1"/>
  <c r="AW665" i="48" s="1"/>
  <c r="AS665" i="48" a="1"/>
  <c r="AS665" i="48" s="1"/>
  <c r="AP665" i="48" a="1"/>
  <c r="AP665" i="48" s="1"/>
  <c r="AI665" i="48" a="1"/>
  <c r="AI665" i="48" s="1"/>
  <c r="AH665" i="48"/>
  <c r="AG665" i="48" a="1"/>
  <c r="AG665" i="48" s="1"/>
  <c r="AF665" i="48"/>
  <c r="AA665" i="48" a="1"/>
  <c r="AA665" i="48" s="1"/>
  <c r="AB665" i="48" s="1"/>
  <c r="X665" i="48" a="1"/>
  <c r="X665" i="48" s="1"/>
  <c r="K665" i="48"/>
  <c r="BH664" i="48" a="1"/>
  <c r="BH664" i="48" s="1"/>
  <c r="BI664" i="48" s="1"/>
  <c r="BF664" i="48" a="1"/>
  <c r="BF664" i="48" s="1"/>
  <c r="BE664" i="48"/>
  <c r="BD664" i="48" a="1"/>
  <c r="BD664" i="48" s="1"/>
  <c r="BC664" i="48"/>
  <c r="AV664" i="48" a="1"/>
  <c r="AV664" i="48" s="1"/>
  <c r="AW664" i="48" s="1"/>
  <c r="AS664" i="48" a="1"/>
  <c r="AS664" i="48" s="1"/>
  <c r="AP664" i="48" a="1"/>
  <c r="AP664" i="48" s="1"/>
  <c r="AI664" i="48" a="1"/>
  <c r="AI664" i="48" s="1"/>
  <c r="AH664" i="48"/>
  <c r="AG664" i="48" a="1"/>
  <c r="AG664" i="48" s="1"/>
  <c r="AF664" i="48"/>
  <c r="AA664" i="48" a="1"/>
  <c r="AA664" i="48" s="1"/>
  <c r="AB664" i="48" s="1"/>
  <c r="X664" i="48" a="1"/>
  <c r="X664" i="48" s="1"/>
  <c r="Y664" i="48" s="1"/>
  <c r="K664" i="48"/>
  <c r="BI1200" i="48"/>
  <c r="BH1200" i="48" a="1"/>
  <c r="BH1200" i="48" s="1"/>
  <c r="BE1200" i="48"/>
  <c r="BC1200" i="48"/>
  <c r="AW1200" i="48"/>
  <c r="AV1200" i="48" a="1"/>
  <c r="AV1200" i="48" s="1"/>
  <c r="AS1200" i="48" a="1"/>
  <c r="AS1200" i="48" s="1"/>
  <c r="AT1200" i="48" s="1"/>
  <c r="AP1200" i="48" a="1"/>
  <c r="AP1200" i="48" s="1"/>
  <c r="AH1200" i="48"/>
  <c r="AF1200" i="48"/>
  <c r="AA1200" i="48" a="1"/>
  <c r="AA1200" i="48" s="1"/>
  <c r="AB1200" i="48" s="1"/>
  <c r="X1200" i="48" a="1"/>
  <c r="X1200" i="48" s="1"/>
  <c r="K1200" i="48"/>
  <c r="BI1199" i="48"/>
  <c r="BH1199" i="48" a="1"/>
  <c r="BH1199" i="48" s="1"/>
  <c r="BF1199" i="48" a="1"/>
  <c r="BF1199" i="48" s="1"/>
  <c r="BE1199" i="48"/>
  <c r="BD1199" i="48" a="1"/>
  <c r="BD1199" i="48" s="1"/>
  <c r="BC1199" i="48"/>
  <c r="AW1199" i="48"/>
  <c r="AV1199" i="48" a="1"/>
  <c r="AV1199" i="48" s="1"/>
  <c r="AT1199" i="48"/>
  <c r="AS1199" i="48" a="1"/>
  <c r="AS1199" i="48" s="1"/>
  <c r="AQ1199" i="48"/>
  <c r="AP1199" i="48" a="1"/>
  <c r="AP1199" i="48" s="1"/>
  <c r="AI1199" i="48" a="1"/>
  <c r="AI1199" i="48" s="1"/>
  <c r="AH1199" i="48"/>
  <c r="AG1199" i="48" a="1"/>
  <c r="AG1199" i="48" s="1"/>
  <c r="AF1199" i="48"/>
  <c r="AA1199" i="48" a="1"/>
  <c r="AA1199" i="48" s="1"/>
  <c r="X1199" i="48" a="1"/>
  <c r="X1199" i="48" s="1"/>
  <c r="K1199" i="48"/>
  <c r="BH1198" i="48" a="1"/>
  <c r="BH1198" i="48" s="1"/>
  <c r="BI1198" i="48" s="1"/>
  <c r="BE1198" i="48"/>
  <c r="BC1198" i="48"/>
  <c r="AV1198" i="48" a="1"/>
  <c r="AV1198" i="48" s="1"/>
  <c r="AW1198" i="48" s="1"/>
  <c r="AS1198" i="48" a="1"/>
  <c r="AS1198" i="48" s="1"/>
  <c r="AT1198" i="48" s="1"/>
  <c r="AP1198" i="48" a="1"/>
  <c r="AP1198" i="48" s="1"/>
  <c r="AQ1198" i="48" s="1"/>
  <c r="AH1198" i="48"/>
  <c r="AF1198" i="48"/>
  <c r="AA1198" i="48" a="1"/>
  <c r="AA1198" i="48" s="1"/>
  <c r="AB1198" i="48" s="1"/>
  <c r="X1198" i="48" a="1"/>
  <c r="X1198" i="48" s="1"/>
  <c r="Y1198" i="48" s="1"/>
  <c r="K1198" i="48"/>
  <c r="BH1197" i="48" a="1"/>
  <c r="BH1197" i="48" s="1"/>
  <c r="BI1197" i="48" s="1"/>
  <c r="BF1197" i="48" a="1"/>
  <c r="BF1197" i="48" s="1"/>
  <c r="BE1197" i="48"/>
  <c r="BD1197" i="48" a="1"/>
  <c r="BD1197" i="48" s="1"/>
  <c r="BC1197" i="48"/>
  <c r="AV1197" i="48" a="1"/>
  <c r="AV1197" i="48" s="1"/>
  <c r="AW1197" i="48" s="1"/>
  <c r="AS1197" i="48" a="1"/>
  <c r="AS1197" i="48" s="1"/>
  <c r="AT1197" i="48" s="1"/>
  <c r="AP1197" i="48" a="1"/>
  <c r="AP1197" i="48" s="1"/>
  <c r="AQ1197" i="48" s="1"/>
  <c r="AI1197" i="48" a="1"/>
  <c r="AI1197" i="48" s="1"/>
  <c r="AH1197" i="48"/>
  <c r="AG1197" i="48" a="1"/>
  <c r="AG1197" i="48" s="1"/>
  <c r="AF1197" i="48"/>
  <c r="AA1197" i="48" a="1"/>
  <c r="AA1197" i="48" s="1"/>
  <c r="AB1197" i="48" s="1"/>
  <c r="X1197" i="48" a="1"/>
  <c r="X1197" i="48" s="1"/>
  <c r="K1197" i="48"/>
  <c r="BH1196" i="48" a="1"/>
  <c r="BH1196" i="48" s="1"/>
  <c r="BI1196" i="48" s="1"/>
  <c r="BE1196" i="48"/>
  <c r="BC1196" i="48"/>
  <c r="AV1196" i="48" a="1"/>
  <c r="AV1196" i="48" s="1"/>
  <c r="AW1196" i="48" s="1"/>
  <c r="AS1196" i="48" a="1"/>
  <c r="AS1196" i="48" s="1"/>
  <c r="AT1196" i="48" s="1"/>
  <c r="AP1196" i="48" a="1"/>
  <c r="AP1196" i="48" s="1"/>
  <c r="AQ1196" i="48" s="1"/>
  <c r="AH1196" i="48"/>
  <c r="AF1196" i="48"/>
  <c r="AA1196" i="48" a="1"/>
  <c r="AA1196" i="48" s="1"/>
  <c r="AB1196" i="48" s="1"/>
  <c r="X1196" i="48" a="1"/>
  <c r="X1196" i="48" s="1"/>
  <c r="Y1196" i="48" s="1"/>
  <c r="K1196" i="48"/>
  <c r="BH1195" i="48" a="1"/>
  <c r="BH1195" i="48" s="1"/>
  <c r="BI1195" i="48" s="1"/>
  <c r="BF1195" i="48" a="1"/>
  <c r="BF1195" i="48" s="1"/>
  <c r="BE1195" i="48"/>
  <c r="BD1195" i="48" a="1"/>
  <c r="BD1195" i="48" s="1"/>
  <c r="BC1195" i="48"/>
  <c r="AV1195" i="48" a="1"/>
  <c r="AV1195" i="48" s="1"/>
  <c r="AW1195" i="48" s="1"/>
  <c r="AS1195" i="48" a="1"/>
  <c r="AS1195" i="48" s="1"/>
  <c r="AT1195" i="48" s="1"/>
  <c r="AP1195" i="48" a="1"/>
  <c r="AP1195" i="48" s="1"/>
  <c r="AQ1195" i="48" s="1"/>
  <c r="AI1195" i="48" a="1"/>
  <c r="AI1195" i="48" s="1"/>
  <c r="AH1195" i="48"/>
  <c r="AG1195" i="48" a="1"/>
  <c r="AG1195" i="48" s="1"/>
  <c r="AF1195" i="48"/>
  <c r="AA1195" i="48" a="1"/>
  <c r="AA1195" i="48" s="1"/>
  <c r="AB1195" i="48" s="1"/>
  <c r="X1195" i="48" a="1"/>
  <c r="X1195" i="48" s="1"/>
  <c r="K1195" i="48"/>
  <c r="BI657" i="48"/>
  <c r="BH657" i="48" a="1"/>
  <c r="BH657" i="48" s="1"/>
  <c r="BE657" i="48"/>
  <c r="BC657" i="48"/>
  <c r="AW657" i="48"/>
  <c r="AV657" i="48" a="1"/>
  <c r="AV657" i="48" s="1"/>
  <c r="AT657" i="48"/>
  <c r="AS657" i="48" a="1"/>
  <c r="AS657" i="48" s="1"/>
  <c r="AQ657" i="48"/>
  <c r="AP657" i="48" a="1"/>
  <c r="AP657" i="48" s="1"/>
  <c r="AH657" i="48"/>
  <c r="AF657" i="48"/>
  <c r="AA657" i="48" a="1"/>
  <c r="AA657" i="48" s="1"/>
  <c r="AB657" i="48" s="1"/>
  <c r="X657" i="48" a="1"/>
  <c r="X657" i="48" s="1"/>
  <c r="Y657" i="48" s="1"/>
  <c r="K657" i="48"/>
  <c r="BI656" i="48"/>
  <c r="BH656" i="48" a="1"/>
  <c r="BH656" i="48" s="1"/>
  <c r="BF656" i="48" a="1"/>
  <c r="BF656" i="48" s="1"/>
  <c r="BE656" i="48"/>
  <c r="BD656" i="48" a="1"/>
  <c r="BD656" i="48" s="1"/>
  <c r="BC656" i="48"/>
  <c r="AW656" i="48"/>
  <c r="AV656" i="48" a="1"/>
  <c r="AV656" i="48" s="1"/>
  <c r="AT656" i="48"/>
  <c r="AS656" i="48" a="1"/>
  <c r="AS656" i="48" s="1"/>
  <c r="AQ656" i="48"/>
  <c r="AP656" i="48" a="1"/>
  <c r="AP656" i="48" s="1"/>
  <c r="AI656" i="48" a="1"/>
  <c r="AI656" i="48" s="1"/>
  <c r="AH656" i="48"/>
  <c r="AG656" i="48" a="1"/>
  <c r="AG656" i="48" s="1"/>
  <c r="AF656" i="48"/>
  <c r="AA656" i="48" a="1"/>
  <c r="AA656" i="48" s="1"/>
  <c r="AB656" i="48" s="1"/>
  <c r="X656" i="48" a="1"/>
  <c r="X656" i="48" s="1"/>
  <c r="K656" i="48"/>
  <c r="BH655" i="48" a="1"/>
  <c r="BH655" i="48" s="1"/>
  <c r="BI655" i="48" s="1"/>
  <c r="BF655" i="48" a="1"/>
  <c r="BF655" i="48" s="1"/>
  <c r="BE655" i="48"/>
  <c r="BD655" i="48" a="1"/>
  <c r="BD655" i="48" s="1"/>
  <c r="BC655" i="48"/>
  <c r="AW655" i="48"/>
  <c r="AS655" i="48" a="1"/>
  <c r="AS655" i="48" s="1"/>
  <c r="AP655" i="48" a="1"/>
  <c r="AP655" i="48" s="1"/>
  <c r="AI655" i="48" a="1"/>
  <c r="AI655" i="48" s="1"/>
  <c r="AH655" i="48"/>
  <c r="AG655" i="48" a="1"/>
  <c r="AG655" i="48" s="1"/>
  <c r="AF655" i="48"/>
  <c r="AA655" i="48" a="1"/>
  <c r="AA655" i="48" s="1"/>
  <c r="AB655" i="48" s="1"/>
  <c r="X655" i="48" a="1"/>
  <c r="X655" i="48" s="1"/>
  <c r="K655" i="48"/>
  <c r="BH654" i="48" a="1"/>
  <c r="BH654" i="48" s="1"/>
  <c r="BI654" i="48" s="1"/>
  <c r="BF654" i="48" a="1"/>
  <c r="BF654" i="48" s="1"/>
  <c r="BE654" i="48"/>
  <c r="BD654" i="48" a="1"/>
  <c r="BD654" i="48" s="1"/>
  <c r="BC654" i="48"/>
  <c r="AW654" i="48"/>
  <c r="AS654" i="48" a="1"/>
  <c r="AS654" i="48" s="1"/>
  <c r="AP654" i="48" a="1"/>
  <c r="AP654" i="48" s="1"/>
  <c r="AI654" i="48" a="1"/>
  <c r="AI654" i="48" s="1"/>
  <c r="AH654" i="48"/>
  <c r="AG654" i="48" a="1"/>
  <c r="AG654" i="48" s="1"/>
  <c r="AF654" i="48"/>
  <c r="AA654" i="48" a="1"/>
  <c r="AA654" i="48" s="1"/>
  <c r="AB654" i="48" s="1"/>
  <c r="X654" i="48" a="1"/>
  <c r="X654" i="48" s="1"/>
  <c r="Y654" i="48" s="1"/>
  <c r="K654" i="48"/>
  <c r="BI1194" i="48"/>
  <c r="BH1194" i="48" a="1"/>
  <c r="BH1194" i="48" s="1"/>
  <c r="BE1194" i="48"/>
  <c r="BC1194" i="48"/>
  <c r="AW1194" i="48"/>
  <c r="AV1194" i="48" a="1"/>
  <c r="AV1194" i="48" s="1"/>
  <c r="AS1194" i="48" a="1"/>
  <c r="AS1194" i="48" s="1"/>
  <c r="AT1194" i="48" s="1"/>
  <c r="AP1194" i="48" a="1"/>
  <c r="AP1194" i="48" s="1"/>
  <c r="AH1194" i="48"/>
  <c r="AF1194" i="48"/>
  <c r="AA1194" i="48" a="1"/>
  <c r="AA1194" i="48" s="1"/>
  <c r="AB1194" i="48" s="1"/>
  <c r="X1194" i="48" a="1"/>
  <c r="X1194" i="48" s="1"/>
  <c r="K1194" i="48"/>
  <c r="BI1193" i="48"/>
  <c r="BH1193" i="48" a="1"/>
  <c r="BH1193" i="48" s="1"/>
  <c r="BF1193" i="48" a="1"/>
  <c r="BF1193" i="48" s="1"/>
  <c r="BE1193" i="48"/>
  <c r="BD1193" i="48" a="1"/>
  <c r="BD1193" i="48" s="1"/>
  <c r="BC1193" i="48"/>
  <c r="AW1193" i="48"/>
  <c r="AV1193" i="48" a="1"/>
  <c r="AV1193" i="48" s="1"/>
  <c r="AT1193" i="48"/>
  <c r="AS1193" i="48" a="1"/>
  <c r="AS1193" i="48" s="1"/>
  <c r="AQ1193" i="48"/>
  <c r="AP1193" i="48" a="1"/>
  <c r="AP1193" i="48" s="1"/>
  <c r="AI1193" i="48" a="1"/>
  <c r="AI1193" i="48" s="1"/>
  <c r="AH1193" i="48"/>
  <c r="AG1193" i="48" a="1"/>
  <c r="AG1193" i="48" s="1"/>
  <c r="AF1193" i="48"/>
  <c r="AA1193" i="48" a="1"/>
  <c r="AA1193" i="48" s="1"/>
  <c r="AB1193" i="48" s="1"/>
  <c r="X1193" i="48" a="1"/>
  <c r="X1193" i="48" s="1"/>
  <c r="K1193" i="48"/>
  <c r="BH1192" i="48" a="1"/>
  <c r="BH1192" i="48" s="1"/>
  <c r="BI1192" i="48" s="1"/>
  <c r="BE1192" i="48"/>
  <c r="BC1192" i="48"/>
  <c r="AV1192" i="48" a="1"/>
  <c r="AV1192" i="48" s="1"/>
  <c r="AW1192" i="48" s="1"/>
  <c r="AS1192" i="48" a="1"/>
  <c r="AS1192" i="48" s="1"/>
  <c r="AT1192" i="48" s="1"/>
  <c r="AP1192" i="48" a="1"/>
  <c r="AP1192" i="48" s="1"/>
  <c r="AQ1192" i="48" s="1"/>
  <c r="AH1192" i="48"/>
  <c r="AF1192" i="48"/>
  <c r="AA1192" i="48" a="1"/>
  <c r="AA1192" i="48" s="1"/>
  <c r="AB1192" i="48" s="1"/>
  <c r="X1192" i="48" a="1"/>
  <c r="X1192" i="48" s="1"/>
  <c r="K1192" i="48"/>
  <c r="BH1191" i="48" a="1"/>
  <c r="BH1191" i="48" s="1"/>
  <c r="BI1191" i="48" s="1"/>
  <c r="BF1191" i="48" a="1"/>
  <c r="BF1191" i="48" s="1"/>
  <c r="BE1191" i="48"/>
  <c r="BD1191" i="48" a="1"/>
  <c r="BD1191" i="48" s="1"/>
  <c r="BC1191" i="48"/>
  <c r="AV1191" i="48" a="1"/>
  <c r="AV1191" i="48" s="1"/>
  <c r="AW1191" i="48" s="1"/>
  <c r="AS1191" i="48" a="1"/>
  <c r="AS1191" i="48" s="1"/>
  <c r="AT1191" i="48" s="1"/>
  <c r="AP1191" i="48" a="1"/>
  <c r="AP1191" i="48" s="1"/>
  <c r="AQ1191" i="48" s="1"/>
  <c r="AI1191" i="48" a="1"/>
  <c r="AI1191" i="48" s="1"/>
  <c r="AH1191" i="48"/>
  <c r="AG1191" i="48" a="1"/>
  <c r="AG1191" i="48" s="1"/>
  <c r="AF1191" i="48"/>
  <c r="AA1191" i="48" a="1"/>
  <c r="AA1191" i="48" s="1"/>
  <c r="AB1191" i="48" s="1"/>
  <c r="X1191" i="48" a="1"/>
  <c r="X1191" i="48" s="1"/>
  <c r="K1191" i="48"/>
  <c r="BH1190" i="48" a="1"/>
  <c r="BH1190" i="48" s="1"/>
  <c r="BI1190" i="48" s="1"/>
  <c r="BE1190" i="48"/>
  <c r="BC1190" i="48"/>
  <c r="AV1190" i="48" a="1"/>
  <c r="AV1190" i="48" s="1"/>
  <c r="AW1190" i="48" s="1"/>
  <c r="AS1190" i="48" a="1"/>
  <c r="AS1190" i="48" s="1"/>
  <c r="AT1190" i="48" s="1"/>
  <c r="AP1190" i="48" a="1"/>
  <c r="AP1190" i="48" s="1"/>
  <c r="AQ1190" i="48" s="1"/>
  <c r="AH1190" i="48"/>
  <c r="AF1190" i="48"/>
  <c r="AA1190" i="48" a="1"/>
  <c r="AA1190" i="48" s="1"/>
  <c r="AB1190" i="48" s="1"/>
  <c r="X1190" i="48" a="1"/>
  <c r="X1190" i="48" s="1"/>
  <c r="K1190" i="48"/>
  <c r="BH1189" i="48" a="1"/>
  <c r="BH1189" i="48" s="1"/>
  <c r="BI1189" i="48" s="1"/>
  <c r="BF1189" i="48" a="1"/>
  <c r="BF1189" i="48" s="1"/>
  <c r="BE1189" i="48"/>
  <c r="BD1189" i="48" a="1"/>
  <c r="BD1189" i="48" s="1"/>
  <c r="BC1189" i="48"/>
  <c r="AV1189" i="48" a="1"/>
  <c r="AV1189" i="48" s="1"/>
  <c r="AW1189" i="48" s="1"/>
  <c r="AS1189" i="48" a="1"/>
  <c r="AS1189" i="48" s="1"/>
  <c r="AT1189" i="48" s="1"/>
  <c r="AP1189" i="48" a="1"/>
  <c r="AP1189" i="48" s="1"/>
  <c r="AQ1189" i="48" s="1"/>
  <c r="AI1189" i="48" a="1"/>
  <c r="AI1189" i="48" s="1"/>
  <c r="AH1189" i="48"/>
  <c r="AG1189" i="48" a="1"/>
  <c r="AG1189" i="48" s="1"/>
  <c r="AF1189" i="48"/>
  <c r="AA1189" i="48" a="1"/>
  <c r="AA1189" i="48" s="1"/>
  <c r="AB1189" i="48" s="1"/>
  <c r="X1189" i="48" a="1"/>
  <c r="X1189" i="48" s="1"/>
  <c r="K1189" i="48"/>
  <c r="BH1188" i="48" a="1"/>
  <c r="BH1188" i="48" s="1"/>
  <c r="BI1188" i="48" s="1"/>
  <c r="BE1188" i="48"/>
  <c r="BC1188" i="48"/>
  <c r="AV1188" i="48" a="1"/>
  <c r="AV1188" i="48" s="1"/>
  <c r="AW1188" i="48" s="1"/>
  <c r="AS1188" i="48" a="1"/>
  <c r="AS1188" i="48" s="1"/>
  <c r="AT1188" i="48" s="1"/>
  <c r="AP1188" i="48" a="1"/>
  <c r="AP1188" i="48" s="1"/>
  <c r="AQ1188" i="48" s="1"/>
  <c r="AH1188" i="48"/>
  <c r="AF1188" i="48"/>
  <c r="AA1188" i="48" a="1"/>
  <c r="AA1188" i="48" s="1"/>
  <c r="AB1188" i="48" s="1"/>
  <c r="X1188" i="48" a="1"/>
  <c r="X1188" i="48" s="1"/>
  <c r="Y1188" i="48" s="1"/>
  <c r="K1188" i="48"/>
  <c r="BH1187" i="48" a="1"/>
  <c r="BH1187" i="48" s="1"/>
  <c r="BI1187" i="48" s="1"/>
  <c r="BF1187" i="48" a="1"/>
  <c r="BF1187" i="48" s="1"/>
  <c r="BE1187" i="48"/>
  <c r="BD1187" i="48" a="1"/>
  <c r="BD1187" i="48" s="1"/>
  <c r="BC1187" i="48"/>
  <c r="AV1187" i="48" a="1"/>
  <c r="AV1187" i="48" s="1"/>
  <c r="AW1187" i="48" s="1"/>
  <c r="AS1187" i="48" a="1"/>
  <c r="AS1187" i="48" s="1"/>
  <c r="AT1187" i="48" s="1"/>
  <c r="AP1187" i="48" a="1"/>
  <c r="AP1187" i="48" s="1"/>
  <c r="AQ1187" i="48" s="1"/>
  <c r="AI1187" i="48" a="1"/>
  <c r="AI1187" i="48" s="1"/>
  <c r="AH1187" i="48"/>
  <c r="AG1187" i="48" a="1"/>
  <c r="AG1187" i="48" s="1"/>
  <c r="AF1187" i="48"/>
  <c r="AA1187" i="48" a="1"/>
  <c r="AA1187" i="48" s="1"/>
  <c r="AB1187" i="48" s="1"/>
  <c r="X1187" i="48" a="1"/>
  <c r="X1187" i="48" s="1"/>
  <c r="K1187" i="48"/>
  <c r="BI1186" i="48"/>
  <c r="BH1186" i="48" a="1"/>
  <c r="BH1186" i="48" s="1"/>
  <c r="BE1186" i="48"/>
  <c r="BC1186" i="48"/>
  <c r="AW1186" i="48"/>
  <c r="AV1186" i="48" a="1"/>
  <c r="AV1186" i="48" s="1"/>
  <c r="AT1186" i="48"/>
  <c r="AS1186" i="48" a="1"/>
  <c r="AS1186" i="48" s="1"/>
  <c r="AQ1186" i="48"/>
  <c r="AP1186" i="48" a="1"/>
  <c r="AP1186" i="48" s="1"/>
  <c r="AH1186" i="48"/>
  <c r="AF1186" i="48"/>
  <c r="AA1186" i="48" a="1"/>
  <c r="AA1186" i="48" s="1"/>
  <c r="Z1186" i="48" a="1"/>
  <c r="Z1186" i="48" s="1"/>
  <c r="X1186" i="48" a="1"/>
  <c r="X1186" i="48" s="1"/>
  <c r="W1186" i="48" a="1"/>
  <c r="W1186" i="48" s="1"/>
  <c r="K1186" i="48"/>
  <c r="BI1185" i="48"/>
  <c r="BH1185" i="48" a="1"/>
  <c r="BH1185" i="48" s="1"/>
  <c r="BF1185" i="48" a="1"/>
  <c r="BF1185" i="48" s="1"/>
  <c r="BE1185" i="48"/>
  <c r="BD1185" i="48" a="1"/>
  <c r="BD1185" i="48" s="1"/>
  <c r="BC1185" i="48"/>
  <c r="AW1185" i="48"/>
  <c r="AV1185" i="48" a="1"/>
  <c r="AV1185" i="48" s="1"/>
  <c r="AT1185" i="48"/>
  <c r="AS1185" i="48" a="1"/>
  <c r="AS1185" i="48" s="1"/>
  <c r="AQ1185" i="48"/>
  <c r="AP1185" i="48" a="1"/>
  <c r="AP1185" i="48" s="1"/>
  <c r="AI1185" i="48" a="1"/>
  <c r="AI1185" i="48" s="1"/>
  <c r="AH1185" i="48"/>
  <c r="AG1185" i="48" a="1"/>
  <c r="AG1185" i="48" s="1"/>
  <c r="AF1185" i="48"/>
  <c r="AA1185" i="48" a="1"/>
  <c r="AA1185" i="48" s="1"/>
  <c r="Z1185" i="48" a="1"/>
  <c r="Z1185" i="48" s="1"/>
  <c r="X1185" i="48" a="1"/>
  <c r="X1185" i="48" s="1"/>
  <c r="W1185" i="48" a="1"/>
  <c r="W1185" i="48" s="1"/>
  <c r="K1185" i="48"/>
  <c r="BH1184" i="48" a="1"/>
  <c r="BH1184" i="48" s="1"/>
  <c r="BI1184" i="48" s="1"/>
  <c r="BE1184" i="48"/>
  <c r="BC1184" i="48"/>
  <c r="AV1184" i="48" a="1"/>
  <c r="AV1184" i="48" s="1"/>
  <c r="AW1184" i="48" s="1"/>
  <c r="AS1184" i="48" a="1"/>
  <c r="AS1184" i="48" s="1"/>
  <c r="AT1184" i="48" s="1"/>
  <c r="AP1184" i="48" a="1"/>
  <c r="AP1184" i="48" s="1"/>
  <c r="AQ1184" i="48" s="1"/>
  <c r="AH1184" i="48"/>
  <c r="AF1184" i="48"/>
  <c r="AA1184" i="48" a="1"/>
  <c r="AA1184" i="48" s="1"/>
  <c r="Z1184" i="48" a="1"/>
  <c r="Z1184" i="48" s="1"/>
  <c r="X1184" i="48" a="1"/>
  <c r="X1184" i="48" s="1"/>
  <c r="W1184" i="48" a="1"/>
  <c r="W1184" i="48" s="1"/>
  <c r="K1184" i="48"/>
  <c r="BH1183" i="48" a="1"/>
  <c r="BH1183" i="48" s="1"/>
  <c r="BI1183" i="48" s="1"/>
  <c r="BF1183" i="48" a="1"/>
  <c r="BF1183" i="48" s="1"/>
  <c r="BE1183" i="48"/>
  <c r="BD1183" i="48" a="1"/>
  <c r="BD1183" i="48" s="1"/>
  <c r="BC1183" i="48"/>
  <c r="AV1183" i="48" a="1"/>
  <c r="AV1183" i="48" s="1"/>
  <c r="AW1183" i="48" s="1"/>
  <c r="AS1183" i="48" a="1"/>
  <c r="AS1183" i="48" s="1"/>
  <c r="AT1183" i="48" s="1"/>
  <c r="AP1183" i="48" a="1"/>
  <c r="AP1183" i="48" s="1"/>
  <c r="AQ1183" i="48" s="1"/>
  <c r="AI1183" i="48" a="1"/>
  <c r="AI1183" i="48" s="1"/>
  <c r="AH1183" i="48"/>
  <c r="AG1183" i="48" a="1"/>
  <c r="AG1183" i="48" s="1"/>
  <c r="AF1183" i="48"/>
  <c r="AA1183" i="48" a="1"/>
  <c r="AA1183" i="48" s="1"/>
  <c r="Z1183" i="48" a="1"/>
  <c r="Z1183" i="48" s="1"/>
  <c r="X1183" i="48" a="1"/>
  <c r="X1183" i="48" s="1"/>
  <c r="W1183" i="48" a="1"/>
  <c r="W1183" i="48" s="1"/>
  <c r="K1183" i="48"/>
  <c r="BH1182" i="48" a="1"/>
  <c r="BH1182" i="48" s="1"/>
  <c r="BI1182" i="48" s="1"/>
  <c r="BE1182" i="48"/>
  <c r="BC1182" i="48"/>
  <c r="AV1182" i="48" a="1"/>
  <c r="AV1182" i="48" s="1"/>
  <c r="AW1182" i="48" s="1"/>
  <c r="AS1182" i="48" a="1"/>
  <c r="AS1182" i="48" s="1"/>
  <c r="AT1182" i="48" s="1"/>
  <c r="AP1182" i="48" a="1"/>
  <c r="AP1182" i="48" s="1"/>
  <c r="AQ1182" i="48" s="1"/>
  <c r="AH1182" i="48"/>
  <c r="AF1182" i="48"/>
  <c r="AA1182" i="48" a="1"/>
  <c r="AA1182" i="48" s="1"/>
  <c r="Z1182" i="48" a="1"/>
  <c r="Z1182" i="48" s="1"/>
  <c r="X1182" i="48" a="1"/>
  <c r="X1182" i="48" s="1"/>
  <c r="W1182" i="48" a="1"/>
  <c r="W1182" i="48" s="1"/>
  <c r="K1182" i="48"/>
  <c r="BH1181" i="48" a="1"/>
  <c r="BH1181" i="48" s="1"/>
  <c r="BI1181" i="48" s="1"/>
  <c r="BF1181" i="48" a="1"/>
  <c r="BF1181" i="48" s="1"/>
  <c r="BE1181" i="48"/>
  <c r="BD1181" i="48" a="1"/>
  <c r="BD1181" i="48" s="1"/>
  <c r="BC1181" i="48"/>
  <c r="AV1181" i="48" a="1"/>
  <c r="AV1181" i="48" s="1"/>
  <c r="AW1181" i="48" s="1"/>
  <c r="AS1181" i="48" a="1"/>
  <c r="AS1181" i="48" s="1"/>
  <c r="AT1181" i="48" s="1"/>
  <c r="AP1181" i="48" a="1"/>
  <c r="AP1181" i="48" s="1"/>
  <c r="AQ1181" i="48" s="1"/>
  <c r="AI1181" i="48" a="1"/>
  <c r="AI1181" i="48" s="1"/>
  <c r="AH1181" i="48"/>
  <c r="AG1181" i="48" a="1"/>
  <c r="AG1181" i="48" s="1"/>
  <c r="AF1181" i="48"/>
  <c r="AA1181" i="48" a="1"/>
  <c r="AA1181" i="48" s="1"/>
  <c r="Z1181" i="48" a="1"/>
  <c r="Z1181" i="48" s="1"/>
  <c r="X1181" i="48" a="1"/>
  <c r="X1181" i="48" s="1"/>
  <c r="W1181" i="48" a="1"/>
  <c r="W1181" i="48" s="1"/>
  <c r="K1181" i="48"/>
  <c r="BH1180" i="48" a="1"/>
  <c r="BH1180" i="48" s="1"/>
  <c r="BI1180" i="48" s="1"/>
  <c r="BE1180" i="48"/>
  <c r="BC1180" i="48"/>
  <c r="AV1180" i="48" a="1"/>
  <c r="AV1180" i="48" s="1"/>
  <c r="AW1180" i="48" s="1"/>
  <c r="AS1180" i="48" a="1"/>
  <c r="AS1180" i="48" s="1"/>
  <c r="AP1180" i="48" a="1"/>
  <c r="AP1180" i="48" s="1"/>
  <c r="AH1180" i="48"/>
  <c r="AF1180" i="48"/>
  <c r="AA1180" i="48" a="1"/>
  <c r="AA1180" i="48" s="1"/>
  <c r="Z1180" i="48" a="1"/>
  <c r="Z1180" i="48" s="1"/>
  <c r="X1180" i="48" a="1"/>
  <c r="X1180" i="48" s="1"/>
  <c r="W1180" i="48" a="1"/>
  <c r="W1180" i="48" s="1"/>
  <c r="K1180" i="48"/>
  <c r="BH1179" i="48" a="1"/>
  <c r="BH1179" i="48" s="1"/>
  <c r="BI1179" i="48" s="1"/>
  <c r="BF1179" i="48" a="1"/>
  <c r="BF1179" i="48" s="1"/>
  <c r="BE1179" i="48"/>
  <c r="BD1179" i="48" a="1"/>
  <c r="BD1179" i="48" s="1"/>
  <c r="BC1179" i="48"/>
  <c r="AV1179" i="48" a="1"/>
  <c r="AV1179" i="48" s="1"/>
  <c r="AW1179" i="48" s="1"/>
  <c r="AS1179" i="48" a="1"/>
  <c r="AS1179" i="48" s="1"/>
  <c r="AP1179" i="48" a="1"/>
  <c r="AP1179" i="48" s="1"/>
  <c r="AI1179" i="48" a="1"/>
  <c r="AI1179" i="48" s="1"/>
  <c r="AH1179" i="48"/>
  <c r="AG1179" i="48" a="1"/>
  <c r="AG1179" i="48" s="1"/>
  <c r="AF1179" i="48"/>
  <c r="AA1179" i="48" a="1"/>
  <c r="AA1179" i="48" s="1"/>
  <c r="Z1179" i="48" a="1"/>
  <c r="Z1179" i="48" s="1"/>
  <c r="X1179" i="48" a="1"/>
  <c r="X1179" i="48" s="1"/>
  <c r="W1179" i="48" a="1"/>
  <c r="W1179" i="48" s="1"/>
  <c r="K1179" i="48"/>
  <c r="BH1178" i="48" a="1"/>
  <c r="BH1178" i="48" s="1"/>
  <c r="BI1178" i="48" s="1"/>
  <c r="BE1178" i="48"/>
  <c r="BC1178" i="48"/>
  <c r="AV1178" i="48" a="1"/>
  <c r="AV1178" i="48" s="1"/>
  <c r="AW1178" i="48" s="1"/>
  <c r="AS1178" i="48" a="1"/>
  <c r="AS1178" i="48" s="1"/>
  <c r="AT1178" i="48" s="1"/>
  <c r="AP1178" i="48" a="1"/>
  <c r="AP1178" i="48" s="1"/>
  <c r="AQ1178" i="48" s="1"/>
  <c r="AH1178" i="48"/>
  <c r="AF1178" i="48"/>
  <c r="AA1178" i="48" a="1"/>
  <c r="AA1178" i="48" s="1"/>
  <c r="Z1178" i="48" a="1"/>
  <c r="Z1178" i="48" s="1"/>
  <c r="X1178" i="48" a="1"/>
  <c r="X1178" i="48" s="1"/>
  <c r="W1178" i="48" a="1"/>
  <c r="W1178" i="48" s="1"/>
  <c r="K1178" i="48"/>
  <c r="BH1177" i="48" a="1"/>
  <c r="BH1177" i="48" s="1"/>
  <c r="BI1177" i="48" s="1"/>
  <c r="BF1177" i="48" a="1"/>
  <c r="BF1177" i="48" s="1"/>
  <c r="BE1177" i="48"/>
  <c r="BD1177" i="48" a="1"/>
  <c r="BD1177" i="48" s="1"/>
  <c r="BC1177" i="48"/>
  <c r="AV1177" i="48" a="1"/>
  <c r="AV1177" i="48" s="1"/>
  <c r="AW1177" i="48" s="1"/>
  <c r="AS1177" i="48" a="1"/>
  <c r="AS1177" i="48" s="1"/>
  <c r="AT1177" i="48" s="1"/>
  <c r="AP1177" i="48" a="1"/>
  <c r="AP1177" i="48" s="1"/>
  <c r="AQ1177" i="48" s="1"/>
  <c r="AI1177" i="48" a="1"/>
  <c r="AI1177" i="48" s="1"/>
  <c r="AH1177" i="48"/>
  <c r="AG1177" i="48" a="1"/>
  <c r="AG1177" i="48" s="1"/>
  <c r="AF1177" i="48"/>
  <c r="AA1177" i="48" a="1"/>
  <c r="AA1177" i="48" s="1"/>
  <c r="Z1177" i="48" a="1"/>
  <c r="Z1177" i="48" s="1"/>
  <c r="X1177" i="48" a="1"/>
  <c r="X1177" i="48" s="1"/>
  <c r="W1177" i="48" a="1"/>
  <c r="W1177" i="48" s="1"/>
  <c r="K1177" i="48"/>
  <c r="BH1176" i="48" a="1"/>
  <c r="BH1176" i="48" s="1"/>
  <c r="BI1176" i="48" s="1"/>
  <c r="BE1176" i="48"/>
  <c r="BC1176" i="48"/>
  <c r="AV1176" i="48" a="1"/>
  <c r="AV1176" i="48" s="1"/>
  <c r="AW1176" i="48" s="1"/>
  <c r="AS1176" i="48" a="1"/>
  <c r="AS1176" i="48" s="1"/>
  <c r="AP1176" i="48" a="1"/>
  <c r="AP1176" i="48" s="1"/>
  <c r="AH1176" i="48"/>
  <c r="AF1176" i="48"/>
  <c r="AA1176" i="48" a="1"/>
  <c r="AA1176" i="48" s="1"/>
  <c r="Z1176" i="48" a="1"/>
  <c r="Z1176" i="48" s="1"/>
  <c r="X1176" i="48" a="1"/>
  <c r="X1176" i="48" s="1"/>
  <c r="W1176" i="48" a="1"/>
  <c r="W1176" i="48" s="1"/>
  <c r="K1176" i="48"/>
  <c r="BH1175" i="48" a="1"/>
  <c r="BH1175" i="48" s="1"/>
  <c r="BI1175" i="48" s="1"/>
  <c r="BF1175" i="48" a="1"/>
  <c r="BF1175" i="48" s="1"/>
  <c r="BE1175" i="48"/>
  <c r="BD1175" i="48" a="1"/>
  <c r="BD1175" i="48" s="1"/>
  <c r="BC1175" i="48"/>
  <c r="AV1175" i="48" a="1"/>
  <c r="AV1175" i="48" s="1"/>
  <c r="AW1175" i="48" s="1"/>
  <c r="AS1175" i="48" a="1"/>
  <c r="AS1175" i="48" s="1"/>
  <c r="AP1175" i="48" a="1"/>
  <c r="AP1175" i="48" s="1"/>
  <c r="AI1175" i="48" a="1"/>
  <c r="AI1175" i="48" s="1"/>
  <c r="AH1175" i="48"/>
  <c r="AG1175" i="48" a="1"/>
  <c r="AG1175" i="48" s="1"/>
  <c r="AF1175" i="48"/>
  <c r="AA1175" i="48" a="1"/>
  <c r="AA1175" i="48" s="1"/>
  <c r="Z1175" i="48" a="1"/>
  <c r="Z1175" i="48" s="1"/>
  <c r="X1175" i="48" a="1"/>
  <c r="X1175" i="48" s="1"/>
  <c r="W1175" i="48" a="1"/>
  <c r="W1175" i="48" s="1"/>
  <c r="K1175" i="48"/>
  <c r="BH1174" i="48" a="1"/>
  <c r="BH1174" i="48" s="1"/>
  <c r="BI1174" i="48" s="1"/>
  <c r="BE1174" i="48"/>
  <c r="BC1174" i="48"/>
  <c r="AV1174" i="48" a="1"/>
  <c r="AV1174" i="48" s="1"/>
  <c r="AW1174" i="48" s="1"/>
  <c r="AS1174" i="48" a="1"/>
  <c r="AS1174" i="48" s="1"/>
  <c r="AT1174" i="48" s="1"/>
  <c r="AP1174" i="48" a="1"/>
  <c r="AP1174" i="48" s="1"/>
  <c r="AQ1174" i="48" s="1"/>
  <c r="AH1174" i="48"/>
  <c r="AF1174" i="48"/>
  <c r="AA1174" i="48" a="1"/>
  <c r="AA1174" i="48" s="1"/>
  <c r="Z1174" i="48" a="1"/>
  <c r="Z1174" i="48" s="1"/>
  <c r="X1174" i="48" a="1"/>
  <c r="X1174" i="48" s="1"/>
  <c r="W1174" i="48" a="1"/>
  <c r="W1174" i="48" s="1"/>
  <c r="K1174" i="48"/>
  <c r="BH1173" i="48" a="1"/>
  <c r="BH1173" i="48" s="1"/>
  <c r="BI1173" i="48" s="1"/>
  <c r="BF1173" i="48" a="1"/>
  <c r="BF1173" i="48" s="1"/>
  <c r="BE1173" i="48"/>
  <c r="BD1173" i="48" a="1"/>
  <c r="BD1173" i="48" s="1"/>
  <c r="BC1173" i="48"/>
  <c r="AV1173" i="48" a="1"/>
  <c r="AV1173" i="48" s="1"/>
  <c r="AW1173" i="48" s="1"/>
  <c r="AS1173" i="48" a="1"/>
  <c r="AS1173" i="48" s="1"/>
  <c r="AT1173" i="48" s="1"/>
  <c r="AP1173" i="48" a="1"/>
  <c r="AP1173" i="48" s="1"/>
  <c r="AQ1173" i="48" s="1"/>
  <c r="AI1173" i="48" a="1"/>
  <c r="AI1173" i="48" s="1"/>
  <c r="AH1173" i="48"/>
  <c r="AG1173" i="48" a="1"/>
  <c r="AG1173" i="48" s="1"/>
  <c r="AF1173" i="48"/>
  <c r="AA1173" i="48" a="1"/>
  <c r="AA1173" i="48" s="1"/>
  <c r="Z1173" i="48" a="1"/>
  <c r="Z1173" i="48" s="1"/>
  <c r="X1173" i="48" a="1"/>
  <c r="X1173" i="48" s="1"/>
  <c r="W1173" i="48" a="1"/>
  <c r="W1173" i="48" s="1"/>
  <c r="K1173" i="48"/>
  <c r="BH1172" i="48" a="1"/>
  <c r="BH1172" i="48" s="1"/>
  <c r="BI1172" i="48" s="1"/>
  <c r="BE1172" i="48"/>
  <c r="BC1172" i="48"/>
  <c r="AV1172" i="48" a="1"/>
  <c r="AV1172" i="48" s="1"/>
  <c r="AW1172" i="48" s="1"/>
  <c r="AS1172" i="48" a="1"/>
  <c r="AS1172" i="48" s="1"/>
  <c r="AT1172" i="48" s="1"/>
  <c r="AP1172" i="48" a="1"/>
  <c r="AP1172" i="48" s="1"/>
  <c r="AQ1172" i="48" s="1"/>
  <c r="AH1172" i="48"/>
  <c r="AF1172" i="48"/>
  <c r="AA1172" i="48" a="1"/>
  <c r="AA1172" i="48" s="1"/>
  <c r="Z1172" i="48" a="1"/>
  <c r="Z1172" i="48" s="1"/>
  <c r="X1172" i="48" a="1"/>
  <c r="X1172" i="48" s="1"/>
  <c r="W1172" i="48" a="1"/>
  <c r="W1172" i="48" s="1"/>
  <c r="K1172" i="48"/>
  <c r="BH1171" i="48" a="1"/>
  <c r="BH1171" i="48" s="1"/>
  <c r="BI1171" i="48" s="1"/>
  <c r="BF1171" i="48" a="1"/>
  <c r="BF1171" i="48" s="1"/>
  <c r="BE1171" i="48"/>
  <c r="BD1171" i="48" a="1"/>
  <c r="BD1171" i="48" s="1"/>
  <c r="BC1171" i="48"/>
  <c r="AV1171" i="48" a="1"/>
  <c r="AV1171" i="48" s="1"/>
  <c r="AW1171" i="48" s="1"/>
  <c r="AS1171" i="48" a="1"/>
  <c r="AS1171" i="48" s="1"/>
  <c r="AT1171" i="48" s="1"/>
  <c r="AP1171" i="48" a="1"/>
  <c r="AP1171" i="48" s="1"/>
  <c r="AQ1171" i="48" s="1"/>
  <c r="AI1171" i="48" a="1"/>
  <c r="AI1171" i="48" s="1"/>
  <c r="AH1171" i="48"/>
  <c r="AG1171" i="48" a="1"/>
  <c r="AG1171" i="48" s="1"/>
  <c r="AF1171" i="48"/>
  <c r="AA1171" i="48" a="1"/>
  <c r="AA1171" i="48" s="1"/>
  <c r="Z1171" i="48" a="1"/>
  <c r="Z1171" i="48" s="1"/>
  <c r="X1171" i="48" a="1"/>
  <c r="X1171" i="48" s="1"/>
  <c r="W1171" i="48" a="1"/>
  <c r="W1171" i="48" s="1"/>
  <c r="K1171" i="48"/>
  <c r="BH1170" i="48" a="1"/>
  <c r="BH1170" i="48" s="1"/>
  <c r="BI1170" i="48" s="1"/>
  <c r="BE1170" i="48"/>
  <c r="BC1170" i="48"/>
  <c r="AV1170" i="48" a="1"/>
  <c r="AV1170" i="48" s="1"/>
  <c r="AW1170" i="48" s="1"/>
  <c r="AS1170" i="48" a="1"/>
  <c r="AS1170" i="48" s="1"/>
  <c r="AT1170" i="48" s="1"/>
  <c r="AP1170" i="48" a="1"/>
  <c r="AP1170" i="48" s="1"/>
  <c r="AQ1170" i="48" s="1"/>
  <c r="AH1170" i="48"/>
  <c r="AF1170" i="48"/>
  <c r="AA1170" i="48" a="1"/>
  <c r="AA1170" i="48" s="1"/>
  <c r="Z1170" i="48" a="1"/>
  <c r="Z1170" i="48" s="1"/>
  <c r="X1170" i="48" a="1"/>
  <c r="X1170" i="48" s="1"/>
  <c r="W1170" i="48" a="1"/>
  <c r="W1170" i="48" s="1"/>
  <c r="K1170" i="48"/>
  <c r="BH1169" i="48" a="1"/>
  <c r="BH1169" i="48" s="1"/>
  <c r="BI1169" i="48" s="1"/>
  <c r="BF1169" i="48" a="1"/>
  <c r="BF1169" i="48" s="1"/>
  <c r="BE1169" i="48"/>
  <c r="BD1169" i="48" a="1"/>
  <c r="BD1169" i="48" s="1"/>
  <c r="BC1169" i="48"/>
  <c r="AV1169" i="48" a="1"/>
  <c r="AV1169" i="48" s="1"/>
  <c r="AW1169" i="48" s="1"/>
  <c r="AS1169" i="48" a="1"/>
  <c r="AS1169" i="48" s="1"/>
  <c r="AT1169" i="48" s="1"/>
  <c r="AP1169" i="48" a="1"/>
  <c r="AP1169" i="48" s="1"/>
  <c r="AQ1169" i="48" s="1"/>
  <c r="AI1169" i="48" a="1"/>
  <c r="AI1169" i="48" s="1"/>
  <c r="AH1169" i="48"/>
  <c r="AG1169" i="48" a="1"/>
  <c r="AG1169" i="48" s="1"/>
  <c r="AF1169" i="48"/>
  <c r="AA1169" i="48" a="1"/>
  <c r="AA1169" i="48" s="1"/>
  <c r="Z1169" i="48" a="1"/>
  <c r="Z1169" i="48" s="1"/>
  <c r="X1169" i="48" a="1"/>
  <c r="X1169" i="48" s="1"/>
  <c r="W1169" i="48" a="1"/>
  <c r="W1169" i="48" s="1"/>
  <c r="K1169" i="48"/>
  <c r="BH1168" i="48" a="1"/>
  <c r="BH1168" i="48" s="1"/>
  <c r="BI1168" i="48" s="1"/>
  <c r="BE1168" i="48"/>
  <c r="BC1168" i="48"/>
  <c r="AV1168" i="48" a="1"/>
  <c r="AV1168" i="48" s="1"/>
  <c r="AW1168" i="48" s="1"/>
  <c r="AS1168" i="48" a="1"/>
  <c r="AS1168" i="48" s="1"/>
  <c r="AT1168" i="48" s="1"/>
  <c r="AP1168" i="48" a="1"/>
  <c r="AP1168" i="48" s="1"/>
  <c r="AQ1168" i="48" s="1"/>
  <c r="AH1168" i="48"/>
  <c r="AF1168" i="48"/>
  <c r="AA1168" i="48" a="1"/>
  <c r="AA1168" i="48" s="1"/>
  <c r="Z1168" i="48" a="1"/>
  <c r="Z1168" i="48" s="1"/>
  <c r="X1168" i="48" a="1"/>
  <c r="X1168" i="48" s="1"/>
  <c r="W1168" i="48" a="1"/>
  <c r="W1168" i="48" s="1"/>
  <c r="K1168" i="48"/>
  <c r="BH1167" i="48" a="1"/>
  <c r="BH1167" i="48" s="1"/>
  <c r="BI1167" i="48" s="1"/>
  <c r="BF1167" i="48" a="1"/>
  <c r="BF1167" i="48" s="1"/>
  <c r="BE1167" i="48"/>
  <c r="BD1167" i="48" a="1"/>
  <c r="BD1167" i="48" s="1"/>
  <c r="BC1167" i="48"/>
  <c r="AV1167" i="48" a="1"/>
  <c r="AV1167" i="48" s="1"/>
  <c r="AW1167" i="48" s="1"/>
  <c r="AS1167" i="48" a="1"/>
  <c r="AS1167" i="48" s="1"/>
  <c r="AT1167" i="48" s="1"/>
  <c r="AP1167" i="48" a="1"/>
  <c r="AP1167" i="48" s="1"/>
  <c r="AQ1167" i="48" s="1"/>
  <c r="AI1167" i="48" a="1"/>
  <c r="AI1167" i="48" s="1"/>
  <c r="AH1167" i="48"/>
  <c r="AG1167" i="48" a="1"/>
  <c r="AG1167" i="48" s="1"/>
  <c r="AF1167" i="48"/>
  <c r="AA1167" i="48" a="1"/>
  <c r="AA1167" i="48" s="1"/>
  <c r="Z1167" i="48" a="1"/>
  <c r="Z1167" i="48" s="1"/>
  <c r="X1167" i="48" a="1"/>
  <c r="X1167" i="48" s="1"/>
  <c r="W1167" i="48" a="1"/>
  <c r="W1167" i="48" s="1"/>
  <c r="K1167" i="48"/>
  <c r="BH1166" i="48" a="1"/>
  <c r="BH1166" i="48" s="1"/>
  <c r="BI1166" i="48" s="1"/>
  <c r="BE1166" i="48"/>
  <c r="BC1166" i="48"/>
  <c r="AV1166" i="48" a="1"/>
  <c r="AV1166" i="48" s="1"/>
  <c r="AW1166" i="48" s="1"/>
  <c r="AS1166" i="48" a="1"/>
  <c r="AS1166" i="48" s="1"/>
  <c r="AT1166" i="48" s="1"/>
  <c r="AP1166" i="48" a="1"/>
  <c r="AP1166" i="48" s="1"/>
  <c r="AQ1166" i="48" s="1"/>
  <c r="AH1166" i="48"/>
  <c r="AF1166" i="48"/>
  <c r="AA1166" i="48" a="1"/>
  <c r="AA1166" i="48" s="1"/>
  <c r="Z1166" i="48" a="1"/>
  <c r="Z1166" i="48" s="1"/>
  <c r="X1166" i="48" a="1"/>
  <c r="X1166" i="48" s="1"/>
  <c r="W1166" i="48" a="1"/>
  <c r="W1166" i="48" s="1"/>
  <c r="K1166" i="48"/>
  <c r="BH1165" i="48" a="1"/>
  <c r="BH1165" i="48" s="1"/>
  <c r="BI1165" i="48" s="1"/>
  <c r="BF1165" i="48" a="1"/>
  <c r="BF1165" i="48" s="1"/>
  <c r="BE1165" i="48"/>
  <c r="BD1165" i="48" a="1"/>
  <c r="BD1165" i="48" s="1"/>
  <c r="BC1165" i="48"/>
  <c r="AV1165" i="48" a="1"/>
  <c r="AV1165" i="48" s="1"/>
  <c r="AW1165" i="48" s="1"/>
  <c r="AS1165" i="48" a="1"/>
  <c r="AS1165" i="48" s="1"/>
  <c r="AT1165" i="48" s="1"/>
  <c r="AP1165" i="48" a="1"/>
  <c r="AP1165" i="48" s="1"/>
  <c r="AQ1165" i="48" s="1"/>
  <c r="AI1165" i="48" a="1"/>
  <c r="AI1165" i="48" s="1"/>
  <c r="AH1165" i="48"/>
  <c r="AG1165" i="48" a="1"/>
  <c r="AG1165" i="48" s="1"/>
  <c r="AF1165" i="48"/>
  <c r="AA1165" i="48" a="1"/>
  <c r="AA1165" i="48" s="1"/>
  <c r="Z1165" i="48" a="1"/>
  <c r="Z1165" i="48" s="1"/>
  <c r="X1165" i="48" a="1"/>
  <c r="X1165" i="48" s="1"/>
  <c r="W1165" i="48" a="1"/>
  <c r="W1165" i="48" s="1"/>
  <c r="K1165" i="48"/>
  <c r="BH1130" i="48" a="1"/>
  <c r="BH1130" i="48" s="1"/>
  <c r="BI1130" i="48" s="1"/>
  <c r="BE1130" i="48"/>
  <c r="BC1130" i="48"/>
  <c r="AV1130" i="48" a="1"/>
  <c r="AV1130" i="48" s="1"/>
  <c r="AW1130" i="48" s="1"/>
  <c r="AS1130" i="48" a="1"/>
  <c r="AS1130" i="48" s="1"/>
  <c r="AP1130" i="48" a="1"/>
  <c r="AP1130" i="48" s="1"/>
  <c r="AH1130" i="48"/>
  <c r="AF1130" i="48"/>
  <c r="AA1130" i="48" a="1"/>
  <c r="AA1130" i="48" s="1"/>
  <c r="Z1130" i="48" a="1"/>
  <c r="Z1130" i="48" s="1"/>
  <c r="X1130" i="48" a="1"/>
  <c r="X1130" i="48" s="1"/>
  <c r="W1130" i="48" a="1"/>
  <c r="W1130" i="48" s="1"/>
  <c r="K1130" i="48"/>
  <c r="BH1120" i="48" a="1"/>
  <c r="BH1120" i="48" s="1"/>
  <c r="BI1120" i="48" s="1"/>
  <c r="BF1120" i="48" a="1"/>
  <c r="BF1120" i="48" s="1"/>
  <c r="BE1120" i="48"/>
  <c r="BD1120" i="48" a="1"/>
  <c r="BD1120" i="48" s="1"/>
  <c r="BC1120" i="48"/>
  <c r="AV1120" i="48" a="1"/>
  <c r="AV1120" i="48" s="1"/>
  <c r="AW1120" i="48" s="1"/>
  <c r="AS1120" i="48" a="1"/>
  <c r="AS1120" i="48" s="1"/>
  <c r="AP1120" i="48" a="1"/>
  <c r="AP1120" i="48" s="1"/>
  <c r="AI1120" i="48" a="1"/>
  <c r="AI1120" i="48" s="1"/>
  <c r="AH1120" i="48"/>
  <c r="AG1120" i="48" a="1"/>
  <c r="AG1120" i="48" s="1"/>
  <c r="AF1120" i="48"/>
  <c r="AA1120" i="48" a="1"/>
  <c r="AA1120" i="48" s="1"/>
  <c r="Z1120" i="48" a="1"/>
  <c r="Z1120" i="48" s="1"/>
  <c r="X1120" i="48" a="1"/>
  <c r="X1120" i="48" s="1"/>
  <c r="W1120" i="48" a="1"/>
  <c r="W1120" i="48" s="1"/>
  <c r="K1120" i="48"/>
  <c r="BH1119" i="48" a="1"/>
  <c r="BH1119" i="48" s="1"/>
  <c r="BI1119" i="48" s="1"/>
  <c r="BE1119" i="48"/>
  <c r="BC1119" i="48"/>
  <c r="AV1119" i="48" a="1"/>
  <c r="AV1119" i="48" s="1"/>
  <c r="AW1119" i="48" s="1"/>
  <c r="AS1119" i="48" a="1"/>
  <c r="AS1119" i="48" s="1"/>
  <c r="AT1119" i="48" s="1"/>
  <c r="AP1119" i="48" a="1"/>
  <c r="AP1119" i="48" s="1"/>
  <c r="AQ1119" i="48" s="1"/>
  <c r="AH1119" i="48"/>
  <c r="AF1119" i="48"/>
  <c r="AA1119" i="48" a="1"/>
  <c r="AA1119" i="48" s="1"/>
  <c r="Z1119" i="48" a="1"/>
  <c r="Z1119" i="48" s="1"/>
  <c r="X1119" i="48" a="1"/>
  <c r="X1119" i="48" s="1"/>
  <c r="W1119" i="48" a="1"/>
  <c r="W1119" i="48" s="1"/>
  <c r="K1119" i="48"/>
  <c r="BH1115" i="48" a="1"/>
  <c r="BH1115" i="48" s="1"/>
  <c r="BI1115" i="48" s="1"/>
  <c r="BF1115" i="48" a="1"/>
  <c r="BF1115" i="48" s="1"/>
  <c r="BE1115" i="48"/>
  <c r="BD1115" i="48" a="1"/>
  <c r="BD1115" i="48" s="1"/>
  <c r="BC1115" i="48"/>
  <c r="AV1115" i="48" a="1"/>
  <c r="AV1115" i="48" s="1"/>
  <c r="AW1115" i="48" s="1"/>
  <c r="AS1115" i="48" a="1"/>
  <c r="AS1115" i="48" s="1"/>
  <c r="AT1115" i="48" s="1"/>
  <c r="AP1115" i="48" a="1"/>
  <c r="AP1115" i="48" s="1"/>
  <c r="AQ1115" i="48" s="1"/>
  <c r="AI1115" i="48" a="1"/>
  <c r="AI1115" i="48" s="1"/>
  <c r="AH1115" i="48"/>
  <c r="AG1115" i="48" a="1"/>
  <c r="AG1115" i="48" s="1"/>
  <c r="AF1115" i="48"/>
  <c r="AA1115" i="48" a="1"/>
  <c r="AA1115" i="48" s="1"/>
  <c r="Z1115" i="48" a="1"/>
  <c r="Z1115" i="48" s="1"/>
  <c r="X1115" i="48" a="1"/>
  <c r="X1115" i="48" s="1"/>
  <c r="W1115" i="48" a="1"/>
  <c r="W1115" i="48" s="1"/>
  <c r="K1115" i="48"/>
  <c r="BH1114" i="48" a="1"/>
  <c r="BH1114" i="48" s="1"/>
  <c r="BI1114" i="48" s="1"/>
  <c r="BE1114" i="48"/>
  <c r="BC1114" i="48"/>
  <c r="AV1114" i="48" a="1"/>
  <c r="AV1114" i="48" s="1"/>
  <c r="AW1114" i="48" s="1"/>
  <c r="AS1114" i="48" a="1"/>
  <c r="AS1114" i="48" s="1"/>
  <c r="AP1114" i="48" a="1"/>
  <c r="AP1114" i="48" s="1"/>
  <c r="AH1114" i="48"/>
  <c r="AF1114" i="48"/>
  <c r="AA1114" i="48" a="1"/>
  <c r="AA1114" i="48" s="1"/>
  <c r="Z1114" i="48" a="1"/>
  <c r="Z1114" i="48" s="1"/>
  <c r="X1114" i="48" a="1"/>
  <c r="X1114" i="48" s="1"/>
  <c r="W1114" i="48" a="1"/>
  <c r="W1114" i="48" s="1"/>
  <c r="K1114" i="48"/>
  <c r="BH1108" i="48" a="1"/>
  <c r="BH1108" i="48" s="1"/>
  <c r="BI1108" i="48" s="1"/>
  <c r="BF1108" i="48" a="1"/>
  <c r="BF1108" i="48" s="1"/>
  <c r="BE1108" i="48"/>
  <c r="BD1108" i="48" a="1"/>
  <c r="BD1108" i="48" s="1"/>
  <c r="BC1108" i="48"/>
  <c r="AV1108" i="48" a="1"/>
  <c r="AV1108" i="48" s="1"/>
  <c r="AW1108" i="48" s="1"/>
  <c r="AS1108" i="48" a="1"/>
  <c r="AS1108" i="48" s="1"/>
  <c r="AP1108" i="48" a="1"/>
  <c r="AP1108" i="48" s="1"/>
  <c r="AI1108" i="48" a="1"/>
  <c r="AI1108" i="48" s="1"/>
  <c r="AH1108" i="48"/>
  <c r="AG1108" i="48" a="1"/>
  <c r="AG1108" i="48" s="1"/>
  <c r="AF1108" i="48"/>
  <c r="AA1108" i="48" a="1"/>
  <c r="AA1108" i="48" s="1"/>
  <c r="Z1108" i="48" a="1"/>
  <c r="Z1108" i="48" s="1"/>
  <c r="X1108" i="48" a="1"/>
  <c r="X1108" i="48" s="1"/>
  <c r="W1108" i="48" a="1"/>
  <c r="W1108" i="48" s="1"/>
  <c r="K1108" i="48"/>
  <c r="BH1107" i="48" a="1"/>
  <c r="BH1107" i="48" s="1"/>
  <c r="BI1107" i="48" s="1"/>
  <c r="BE1107" i="48"/>
  <c r="BC1107" i="48"/>
  <c r="AV1107" i="48" a="1"/>
  <c r="AV1107" i="48" s="1"/>
  <c r="AW1107" i="48" s="1"/>
  <c r="AS1107" i="48" a="1"/>
  <c r="AS1107" i="48" s="1"/>
  <c r="AP1107" i="48" a="1"/>
  <c r="AP1107" i="48" s="1"/>
  <c r="AH1107" i="48"/>
  <c r="AF1107" i="48"/>
  <c r="AA1107" i="48" a="1"/>
  <c r="AA1107" i="48" s="1"/>
  <c r="Z1107" i="48" a="1"/>
  <c r="Z1107" i="48" s="1"/>
  <c r="X1107" i="48" a="1"/>
  <c r="X1107" i="48" s="1"/>
  <c r="W1107" i="48" a="1"/>
  <c r="W1107" i="48" s="1"/>
  <c r="K1107" i="48"/>
  <c r="BH1102" i="48" a="1"/>
  <c r="BH1102" i="48" s="1"/>
  <c r="BI1102" i="48" s="1"/>
  <c r="BF1102" i="48" a="1"/>
  <c r="BF1102" i="48" s="1"/>
  <c r="BE1102" i="48"/>
  <c r="BD1102" i="48" a="1"/>
  <c r="BD1102" i="48" s="1"/>
  <c r="BC1102" i="48"/>
  <c r="AV1102" i="48" a="1"/>
  <c r="AV1102" i="48" s="1"/>
  <c r="AW1102" i="48" s="1"/>
  <c r="AS1102" i="48" a="1"/>
  <c r="AS1102" i="48" s="1"/>
  <c r="AP1102" i="48" a="1"/>
  <c r="AP1102" i="48" s="1"/>
  <c r="AI1102" i="48" a="1"/>
  <c r="AI1102" i="48" s="1"/>
  <c r="AH1102" i="48"/>
  <c r="AG1102" i="48" a="1"/>
  <c r="AG1102" i="48" s="1"/>
  <c r="AF1102" i="48"/>
  <c r="AA1102" i="48" a="1"/>
  <c r="AA1102" i="48" s="1"/>
  <c r="Z1102" i="48" a="1"/>
  <c r="Z1102" i="48" s="1"/>
  <c r="X1102" i="48" a="1"/>
  <c r="X1102" i="48" s="1"/>
  <c r="W1102" i="48" a="1"/>
  <c r="W1102" i="48" s="1"/>
  <c r="K1102" i="48"/>
  <c r="BH1101" i="48" a="1"/>
  <c r="BH1101" i="48" s="1"/>
  <c r="BI1101" i="48" s="1"/>
  <c r="BE1101" i="48"/>
  <c r="BC1101" i="48"/>
  <c r="AV1101" i="48" a="1"/>
  <c r="AV1101" i="48" s="1"/>
  <c r="AW1101" i="48" s="1"/>
  <c r="AS1101" i="48" a="1"/>
  <c r="AS1101" i="48" s="1"/>
  <c r="AP1101" i="48" a="1"/>
  <c r="AP1101" i="48" s="1"/>
  <c r="AH1101" i="48"/>
  <c r="AF1101" i="48"/>
  <c r="AA1101" i="48" a="1"/>
  <c r="AA1101" i="48" s="1"/>
  <c r="Z1101" i="48" a="1"/>
  <c r="Z1101" i="48" s="1"/>
  <c r="X1101" i="48" a="1"/>
  <c r="X1101" i="48" s="1"/>
  <c r="W1101" i="48" a="1"/>
  <c r="W1101" i="48" s="1"/>
  <c r="K1101" i="48"/>
  <c r="BH1100" i="48" a="1"/>
  <c r="BH1100" i="48" s="1"/>
  <c r="BI1100" i="48" s="1"/>
  <c r="BF1100" i="48" a="1"/>
  <c r="BF1100" i="48" s="1"/>
  <c r="BE1100" i="48"/>
  <c r="BD1100" i="48" a="1"/>
  <c r="BD1100" i="48" s="1"/>
  <c r="BC1100" i="48"/>
  <c r="AV1100" i="48" a="1"/>
  <c r="AV1100" i="48" s="1"/>
  <c r="AW1100" i="48" s="1"/>
  <c r="AS1100" i="48" a="1"/>
  <c r="AS1100" i="48" s="1"/>
  <c r="AP1100" i="48" a="1"/>
  <c r="AP1100" i="48" s="1"/>
  <c r="AI1100" i="48" a="1"/>
  <c r="AI1100" i="48" s="1"/>
  <c r="AH1100" i="48"/>
  <c r="AG1100" i="48" a="1"/>
  <c r="AG1100" i="48" s="1"/>
  <c r="AF1100" i="48"/>
  <c r="AA1100" i="48" a="1"/>
  <c r="AA1100" i="48" s="1"/>
  <c r="Z1100" i="48" a="1"/>
  <c r="Z1100" i="48" s="1"/>
  <c r="X1100" i="48" a="1"/>
  <c r="X1100" i="48" s="1"/>
  <c r="W1100" i="48" a="1"/>
  <c r="W1100" i="48" s="1"/>
  <c r="K1100" i="48"/>
  <c r="BI1099" i="48"/>
  <c r="BH1099" i="48" a="1"/>
  <c r="BH1099" i="48" s="1"/>
  <c r="BF1099" i="48" a="1"/>
  <c r="BF1099" i="48" s="1"/>
  <c r="BE1099" i="48"/>
  <c r="BD1099" i="48" a="1"/>
  <c r="BD1099" i="48" s="1"/>
  <c r="BC1099" i="48"/>
  <c r="AW1099" i="48"/>
  <c r="AV1099" i="48" a="1"/>
  <c r="AV1099" i="48" s="1"/>
  <c r="AT1099" i="48"/>
  <c r="AS1099" i="48" a="1"/>
  <c r="AS1099" i="48" s="1"/>
  <c r="AQ1099" i="48"/>
  <c r="AP1099" i="48" a="1"/>
  <c r="AP1099" i="48" s="1"/>
  <c r="AI1099" i="48" a="1"/>
  <c r="AI1099" i="48" s="1"/>
  <c r="AH1099" i="48"/>
  <c r="AG1099" i="48" a="1"/>
  <c r="AG1099" i="48" s="1"/>
  <c r="AF1099" i="48"/>
  <c r="AA1099" i="48" a="1"/>
  <c r="AA1099" i="48" s="1"/>
  <c r="Z1099" i="48" a="1"/>
  <c r="Z1099" i="48" s="1"/>
  <c r="X1099" i="48" a="1"/>
  <c r="X1099" i="48" s="1"/>
  <c r="W1099" i="48" a="1"/>
  <c r="W1099" i="48" s="1"/>
  <c r="K1099" i="48"/>
  <c r="BI1098" i="48"/>
  <c r="BH1098" i="48" a="1"/>
  <c r="BH1098" i="48" s="1"/>
  <c r="BF1098" i="48" a="1"/>
  <c r="BF1098" i="48" s="1"/>
  <c r="BE1098" i="48"/>
  <c r="BD1098" i="48" a="1"/>
  <c r="BD1098" i="48" s="1"/>
  <c r="BC1098" i="48"/>
  <c r="AW1098" i="48"/>
  <c r="AV1098" i="48" a="1"/>
  <c r="AV1098" i="48" s="1"/>
  <c r="AT1098" i="48"/>
  <c r="AS1098" i="48" a="1"/>
  <c r="AS1098" i="48" s="1"/>
  <c r="AQ1098" i="48"/>
  <c r="AP1098" i="48" a="1"/>
  <c r="AP1098" i="48" s="1"/>
  <c r="AI1098" i="48" a="1"/>
  <c r="AI1098" i="48" s="1"/>
  <c r="AH1098" i="48"/>
  <c r="AG1098" i="48" a="1"/>
  <c r="AG1098" i="48" s="1"/>
  <c r="AF1098" i="48"/>
  <c r="AA1098" i="48" a="1"/>
  <c r="AA1098" i="48" s="1"/>
  <c r="Z1098" i="48" a="1"/>
  <c r="Z1098" i="48" s="1"/>
  <c r="X1098" i="48" a="1"/>
  <c r="X1098" i="48" s="1"/>
  <c r="W1098" i="48" a="1"/>
  <c r="W1098" i="48" s="1"/>
  <c r="K1098" i="48"/>
  <c r="BI1097" i="48"/>
  <c r="BH1097" i="48" a="1"/>
  <c r="BH1097" i="48" s="1"/>
  <c r="BE1097" i="48"/>
  <c r="BC1097" i="48"/>
  <c r="AW1097" i="48"/>
  <c r="AV1097" i="48" a="1"/>
  <c r="AV1097" i="48" s="1"/>
  <c r="AT1097" i="48"/>
  <c r="AS1097" i="48" a="1"/>
  <c r="AS1097" i="48" s="1"/>
  <c r="AQ1097" i="48"/>
  <c r="AP1097" i="48" a="1"/>
  <c r="AP1097" i="48" s="1"/>
  <c r="AH1097" i="48"/>
  <c r="AF1097" i="48"/>
  <c r="AA1097" i="48" a="1"/>
  <c r="AA1097" i="48" s="1"/>
  <c r="Z1097" i="48" a="1"/>
  <c r="Z1097" i="48" s="1"/>
  <c r="X1097" i="48" a="1"/>
  <c r="X1097" i="48" s="1"/>
  <c r="W1097" i="48" a="1"/>
  <c r="W1097" i="48" s="1"/>
  <c r="K1097" i="48"/>
  <c r="BI1096" i="48"/>
  <c r="BH1096" i="48" a="1"/>
  <c r="BH1096" i="48" s="1"/>
  <c r="BF1096" i="48" a="1"/>
  <c r="BF1096" i="48" s="1"/>
  <c r="BE1096" i="48"/>
  <c r="BD1096" i="48" a="1"/>
  <c r="BD1096" i="48" s="1"/>
  <c r="BC1096" i="48"/>
  <c r="AW1096" i="48"/>
  <c r="AV1096" i="48" a="1"/>
  <c r="AV1096" i="48" s="1"/>
  <c r="AT1096" i="48"/>
  <c r="AS1096" i="48" a="1"/>
  <c r="AS1096" i="48" s="1"/>
  <c r="AQ1096" i="48"/>
  <c r="AP1096" i="48" a="1"/>
  <c r="AP1096" i="48" s="1"/>
  <c r="AI1096" i="48" a="1"/>
  <c r="AI1096" i="48" s="1"/>
  <c r="AH1096" i="48"/>
  <c r="AG1096" i="48" a="1"/>
  <c r="AG1096" i="48" s="1"/>
  <c r="AF1096" i="48"/>
  <c r="AA1096" i="48" a="1"/>
  <c r="AA1096" i="48" s="1"/>
  <c r="Z1096" i="48" a="1"/>
  <c r="Z1096" i="48" s="1"/>
  <c r="X1096" i="48" a="1"/>
  <c r="X1096" i="48" s="1"/>
  <c r="W1096" i="48" a="1"/>
  <c r="W1096" i="48" s="1"/>
  <c r="K1096" i="48"/>
  <c r="BH1095" i="48" a="1"/>
  <c r="BH1095" i="48" s="1"/>
  <c r="BI1095" i="48" s="1"/>
  <c r="BF1095" i="48" a="1"/>
  <c r="BF1095" i="48" s="1"/>
  <c r="BE1095" i="48"/>
  <c r="BD1095" i="48" a="1"/>
  <c r="BD1095" i="48" s="1"/>
  <c r="BC1095" i="48"/>
  <c r="AV1095" i="48" a="1"/>
  <c r="AV1095" i="48" s="1"/>
  <c r="AW1095" i="48" s="1"/>
  <c r="AS1095" i="48" a="1"/>
  <c r="AS1095" i="48" s="1"/>
  <c r="AT1095" i="48" s="1"/>
  <c r="AP1095" i="48" a="1"/>
  <c r="AP1095" i="48" s="1"/>
  <c r="AQ1095" i="48" s="1"/>
  <c r="AI1095" i="48" a="1"/>
  <c r="AI1095" i="48" s="1"/>
  <c r="AH1095" i="48"/>
  <c r="AG1095" i="48" a="1"/>
  <c r="AG1095" i="48" s="1"/>
  <c r="AF1095" i="48"/>
  <c r="AA1095" i="48" a="1"/>
  <c r="AA1095" i="48" s="1"/>
  <c r="Z1095" i="48" a="1"/>
  <c r="Z1095" i="48" s="1"/>
  <c r="X1095" i="48" a="1"/>
  <c r="X1095" i="48" s="1"/>
  <c r="W1095" i="48" a="1"/>
  <c r="W1095" i="48" s="1"/>
  <c r="K1095" i="48"/>
  <c r="BH1094" i="48" a="1"/>
  <c r="BH1094" i="48" s="1"/>
  <c r="BI1094" i="48" s="1"/>
  <c r="BF1094" i="48" a="1"/>
  <c r="BF1094" i="48" s="1"/>
  <c r="BE1094" i="48"/>
  <c r="BD1094" i="48" a="1"/>
  <c r="BD1094" i="48" s="1"/>
  <c r="BC1094" i="48"/>
  <c r="AV1094" i="48" a="1"/>
  <c r="AV1094" i="48" s="1"/>
  <c r="AW1094" i="48" s="1"/>
  <c r="AS1094" i="48" a="1"/>
  <c r="AS1094" i="48" s="1"/>
  <c r="AT1094" i="48" s="1"/>
  <c r="AP1094" i="48" a="1"/>
  <c r="AP1094" i="48" s="1"/>
  <c r="AQ1094" i="48" s="1"/>
  <c r="AI1094" i="48" a="1"/>
  <c r="AI1094" i="48" s="1"/>
  <c r="AH1094" i="48"/>
  <c r="AG1094" i="48" a="1"/>
  <c r="AG1094" i="48" s="1"/>
  <c r="AF1094" i="48"/>
  <c r="AA1094" i="48" a="1"/>
  <c r="AA1094" i="48" s="1"/>
  <c r="Z1094" i="48" a="1"/>
  <c r="Z1094" i="48" s="1"/>
  <c r="X1094" i="48" a="1"/>
  <c r="X1094" i="48" s="1"/>
  <c r="W1094" i="48" a="1"/>
  <c r="W1094" i="48" s="1"/>
  <c r="K1094" i="48"/>
  <c r="BH1093" i="48" a="1"/>
  <c r="BH1093" i="48" s="1"/>
  <c r="BI1093" i="48" s="1"/>
  <c r="BE1093" i="48"/>
  <c r="BC1093" i="48"/>
  <c r="AV1093" i="48" a="1"/>
  <c r="AV1093" i="48" s="1"/>
  <c r="AW1093" i="48" s="1"/>
  <c r="AS1093" i="48" a="1"/>
  <c r="AS1093" i="48" s="1"/>
  <c r="AT1093" i="48" s="1"/>
  <c r="AP1093" i="48" a="1"/>
  <c r="AP1093" i="48" s="1"/>
  <c r="AQ1093" i="48" s="1"/>
  <c r="AH1093" i="48"/>
  <c r="AF1093" i="48"/>
  <c r="AA1093" i="48" a="1"/>
  <c r="AA1093" i="48" s="1"/>
  <c r="Z1093" i="48" a="1"/>
  <c r="Z1093" i="48" s="1"/>
  <c r="X1093" i="48" a="1"/>
  <c r="X1093" i="48" s="1"/>
  <c r="W1093" i="48" a="1"/>
  <c r="W1093" i="48" s="1"/>
  <c r="K1093" i="48"/>
  <c r="BH1092" i="48" a="1"/>
  <c r="BH1092" i="48" s="1"/>
  <c r="BI1092" i="48" s="1"/>
  <c r="BF1092" i="48" a="1"/>
  <c r="BF1092" i="48" s="1"/>
  <c r="BE1092" i="48"/>
  <c r="BD1092" i="48" a="1"/>
  <c r="BD1092" i="48" s="1"/>
  <c r="BC1092" i="48"/>
  <c r="AV1092" i="48" a="1"/>
  <c r="AV1092" i="48" s="1"/>
  <c r="AW1092" i="48" s="1"/>
  <c r="AS1092" i="48" a="1"/>
  <c r="AS1092" i="48" s="1"/>
  <c r="AT1092" i="48" s="1"/>
  <c r="AP1092" i="48" a="1"/>
  <c r="AP1092" i="48" s="1"/>
  <c r="AQ1092" i="48" s="1"/>
  <c r="AI1092" i="48" a="1"/>
  <c r="AI1092" i="48" s="1"/>
  <c r="AH1092" i="48"/>
  <c r="AG1092" i="48" a="1"/>
  <c r="AG1092" i="48" s="1"/>
  <c r="AF1092" i="48"/>
  <c r="AA1092" i="48" a="1"/>
  <c r="AA1092" i="48" s="1"/>
  <c r="Z1092" i="48" a="1"/>
  <c r="Z1092" i="48" s="1"/>
  <c r="X1092" i="48" a="1"/>
  <c r="X1092" i="48" s="1"/>
  <c r="W1092" i="48" a="1"/>
  <c r="W1092" i="48" s="1"/>
  <c r="K1092" i="48"/>
  <c r="BH1091" i="48" a="1"/>
  <c r="BH1091" i="48" s="1"/>
  <c r="BI1091" i="48" s="1"/>
  <c r="BE1091" i="48"/>
  <c r="BC1091" i="48"/>
  <c r="AV1091" i="48" a="1"/>
  <c r="AV1091" i="48" s="1"/>
  <c r="AW1091" i="48" s="1"/>
  <c r="AS1091" i="48" a="1"/>
  <c r="AS1091" i="48" s="1"/>
  <c r="AT1091" i="48" s="1"/>
  <c r="AP1091" i="48" a="1"/>
  <c r="AP1091" i="48" s="1"/>
  <c r="AQ1091" i="48" s="1"/>
  <c r="AH1091" i="48"/>
  <c r="AF1091" i="48"/>
  <c r="AA1091" i="48" a="1"/>
  <c r="AA1091" i="48" s="1"/>
  <c r="Z1091" i="48" a="1"/>
  <c r="Z1091" i="48" s="1"/>
  <c r="X1091" i="48" a="1"/>
  <c r="X1091" i="48" s="1"/>
  <c r="W1091" i="48" a="1"/>
  <c r="W1091" i="48" s="1"/>
  <c r="K1091" i="48"/>
  <c r="BH1051" i="48" a="1"/>
  <c r="BH1051" i="48" s="1"/>
  <c r="BI1051" i="48" s="1"/>
  <c r="BF1051" i="48" a="1"/>
  <c r="BF1051" i="48" s="1"/>
  <c r="BE1051" i="48"/>
  <c r="BD1051" i="48" a="1"/>
  <c r="BD1051" i="48" s="1"/>
  <c r="BC1051" i="48"/>
  <c r="AV1051" i="48" a="1"/>
  <c r="AV1051" i="48" s="1"/>
  <c r="AW1051" i="48" s="1"/>
  <c r="AS1051" i="48" a="1"/>
  <c r="AS1051" i="48" s="1"/>
  <c r="AT1051" i="48" s="1"/>
  <c r="AP1051" i="48" a="1"/>
  <c r="AP1051" i="48" s="1"/>
  <c r="AQ1051" i="48" s="1"/>
  <c r="AI1051" i="48" a="1"/>
  <c r="AI1051" i="48" s="1"/>
  <c r="AH1051" i="48"/>
  <c r="AG1051" i="48" a="1"/>
  <c r="AG1051" i="48" s="1"/>
  <c r="AF1051" i="48"/>
  <c r="AA1051" i="48" a="1"/>
  <c r="AA1051" i="48" s="1"/>
  <c r="Z1051" i="48" a="1"/>
  <c r="Z1051" i="48" s="1"/>
  <c r="X1051" i="48" a="1"/>
  <c r="X1051" i="48" s="1"/>
  <c r="W1051" i="48" a="1"/>
  <c r="W1051" i="48" s="1"/>
  <c r="K1051" i="48"/>
  <c r="BH1050" i="48" a="1"/>
  <c r="BH1050" i="48" s="1"/>
  <c r="BI1050" i="48" s="1"/>
  <c r="BE1050" i="48"/>
  <c r="BC1050" i="48"/>
  <c r="AV1050" i="48" a="1"/>
  <c r="AV1050" i="48" s="1"/>
  <c r="AW1050" i="48" s="1"/>
  <c r="AS1050" i="48" a="1"/>
  <c r="AS1050" i="48" s="1"/>
  <c r="AT1050" i="48" s="1"/>
  <c r="AP1050" i="48" a="1"/>
  <c r="AP1050" i="48" s="1"/>
  <c r="AQ1050" i="48" s="1"/>
  <c r="AH1050" i="48"/>
  <c r="AF1050" i="48"/>
  <c r="AA1050" i="48" a="1"/>
  <c r="AA1050" i="48" s="1"/>
  <c r="Z1050" i="48" a="1"/>
  <c r="Z1050" i="48" s="1"/>
  <c r="X1050" i="48" a="1"/>
  <c r="X1050" i="48" s="1"/>
  <c r="W1050" i="48" a="1"/>
  <c r="W1050" i="48" s="1"/>
  <c r="K1050" i="48"/>
  <c r="BH1049" i="48" a="1"/>
  <c r="BH1049" i="48" s="1"/>
  <c r="BI1049" i="48" s="1"/>
  <c r="BF1049" i="48" a="1"/>
  <c r="BF1049" i="48" s="1"/>
  <c r="BE1049" i="48"/>
  <c r="BD1049" i="48" a="1"/>
  <c r="BD1049" i="48" s="1"/>
  <c r="BC1049" i="48"/>
  <c r="AV1049" i="48" a="1"/>
  <c r="AV1049" i="48" s="1"/>
  <c r="AW1049" i="48" s="1"/>
  <c r="AS1049" i="48" a="1"/>
  <c r="AS1049" i="48" s="1"/>
  <c r="AT1049" i="48" s="1"/>
  <c r="AP1049" i="48" a="1"/>
  <c r="AP1049" i="48" s="1"/>
  <c r="AQ1049" i="48" s="1"/>
  <c r="AI1049" i="48" a="1"/>
  <c r="AI1049" i="48" s="1"/>
  <c r="AH1049" i="48"/>
  <c r="AG1049" i="48" a="1"/>
  <c r="AG1049" i="48" s="1"/>
  <c r="AF1049" i="48"/>
  <c r="AA1049" i="48" a="1"/>
  <c r="AA1049" i="48" s="1"/>
  <c r="Z1049" i="48" a="1"/>
  <c r="Z1049" i="48" s="1"/>
  <c r="X1049" i="48" a="1"/>
  <c r="X1049" i="48" s="1"/>
  <c r="W1049" i="48" a="1"/>
  <c r="W1049" i="48" s="1"/>
  <c r="K1049" i="48"/>
  <c r="BI601" i="48"/>
  <c r="BH601" i="48" a="1"/>
  <c r="BH601" i="48" s="1"/>
  <c r="BF601" i="48" a="1"/>
  <c r="BF601" i="48" s="1"/>
  <c r="BE601" i="48"/>
  <c r="BD601" i="48" a="1"/>
  <c r="BD601" i="48" s="1"/>
  <c r="BC601" i="48"/>
  <c r="AW601" i="48"/>
  <c r="AV601" i="48" a="1"/>
  <c r="AV601" i="48" s="1"/>
  <c r="AT601" i="48"/>
  <c r="AS601" i="48" a="1"/>
  <c r="AS601" i="48" s="1"/>
  <c r="AQ601" i="48"/>
  <c r="AP601" i="48" a="1"/>
  <c r="AP601" i="48" s="1"/>
  <c r="AI601" i="48" a="1"/>
  <c r="AI601" i="48" s="1"/>
  <c r="AH601" i="48"/>
  <c r="AG601" i="48" a="1"/>
  <c r="AG601" i="48" s="1"/>
  <c r="AF601" i="48"/>
  <c r="AA601" i="48" a="1"/>
  <c r="AA601" i="48" s="1"/>
  <c r="AB601" i="48" s="1"/>
  <c r="X601" i="48" a="1"/>
  <c r="X601" i="48" s="1"/>
  <c r="K601" i="48"/>
  <c r="BI600" i="48"/>
  <c r="BH600" i="48" a="1"/>
  <c r="BH600" i="48" s="1"/>
  <c r="BF600" i="48" a="1"/>
  <c r="BF600" i="48" s="1"/>
  <c r="BE600" i="48"/>
  <c r="BD600" i="48" a="1"/>
  <c r="BD600" i="48" s="1"/>
  <c r="BC600" i="48"/>
  <c r="AW600" i="48"/>
  <c r="AV600" i="48" a="1"/>
  <c r="AV600" i="48" s="1"/>
  <c r="AT600" i="48"/>
  <c r="AS600" i="48" a="1"/>
  <c r="AS600" i="48" s="1"/>
  <c r="AQ600" i="48"/>
  <c r="AP600" i="48" a="1"/>
  <c r="AP600" i="48" s="1"/>
  <c r="AI600" i="48" a="1"/>
  <c r="AI600" i="48" s="1"/>
  <c r="AH600" i="48"/>
  <c r="AG600" i="48" a="1"/>
  <c r="AG600" i="48" s="1"/>
  <c r="AF600" i="48"/>
  <c r="AA600" i="48" a="1"/>
  <c r="AA600" i="48" s="1"/>
  <c r="AB600" i="48" s="1"/>
  <c r="X600" i="48" a="1"/>
  <c r="X600" i="48" s="1"/>
  <c r="K600" i="48"/>
  <c r="BI599" i="48"/>
  <c r="BH599" i="48" a="1"/>
  <c r="BH599" i="48" s="1"/>
  <c r="BF599" i="48" a="1"/>
  <c r="BF599" i="48" s="1"/>
  <c r="BE599" i="48"/>
  <c r="BD599" i="48" a="1"/>
  <c r="BD599" i="48" s="1"/>
  <c r="BC599" i="48"/>
  <c r="AW599" i="48"/>
  <c r="AV599" i="48" a="1"/>
  <c r="AV599" i="48" s="1"/>
  <c r="AT599" i="48"/>
  <c r="AS599" i="48" a="1"/>
  <c r="AS599" i="48" s="1"/>
  <c r="AQ599" i="48"/>
  <c r="AP599" i="48" a="1"/>
  <c r="AP599" i="48" s="1"/>
  <c r="AI599" i="48" a="1"/>
  <c r="AI599" i="48" s="1"/>
  <c r="AH599" i="48"/>
  <c r="AG599" i="48" a="1"/>
  <c r="AG599" i="48" s="1"/>
  <c r="AF599" i="48"/>
  <c r="AA599" i="48" a="1"/>
  <c r="AA599" i="48" s="1"/>
  <c r="AB599" i="48" s="1"/>
  <c r="X599" i="48" a="1"/>
  <c r="X599" i="48" s="1"/>
  <c r="K599" i="48"/>
  <c r="BH598" i="48" a="1"/>
  <c r="BH598" i="48" s="1"/>
  <c r="BF598" i="48" a="1"/>
  <c r="BF598" i="48" s="1"/>
  <c r="BE598" i="48"/>
  <c r="BD598" i="48" a="1"/>
  <c r="BD598" i="48" s="1"/>
  <c r="BC598" i="48"/>
  <c r="AV598" i="48" a="1"/>
  <c r="AV598" i="48" s="1"/>
  <c r="AW598" i="48" s="1"/>
  <c r="AS598" i="48" a="1"/>
  <c r="AS598" i="48" s="1"/>
  <c r="AP598" i="48" a="1"/>
  <c r="AP598" i="48" s="1"/>
  <c r="AI598" i="48" a="1"/>
  <c r="AI598" i="48" s="1"/>
  <c r="AH598" i="48"/>
  <c r="AG598" i="48" a="1"/>
  <c r="AG598" i="48" s="1"/>
  <c r="AF598" i="48"/>
  <c r="AA598" i="48" a="1"/>
  <c r="AA598" i="48" s="1"/>
  <c r="AB598" i="48" s="1"/>
  <c r="X598" i="48" a="1"/>
  <c r="X598" i="48" s="1"/>
  <c r="Y598" i="48" s="1"/>
  <c r="K598" i="48"/>
  <c r="BH597" i="48" a="1"/>
  <c r="BH597" i="48" s="1"/>
  <c r="BI597" i="48" s="1"/>
  <c r="BF597" i="48" a="1"/>
  <c r="BF597" i="48" s="1"/>
  <c r="BE597" i="48"/>
  <c r="BD597" i="48" a="1"/>
  <c r="BD597" i="48" s="1"/>
  <c r="BC597" i="48"/>
  <c r="AV597" i="48" a="1"/>
  <c r="AV597" i="48" s="1"/>
  <c r="AW597" i="48" s="1"/>
  <c r="AS597" i="48" a="1"/>
  <c r="AS597" i="48" s="1"/>
  <c r="AT597" i="48" s="1"/>
  <c r="AP597" i="48" a="1"/>
  <c r="AP597" i="48" s="1"/>
  <c r="AQ597" i="48" s="1"/>
  <c r="AI597" i="48" a="1"/>
  <c r="AI597" i="48" s="1"/>
  <c r="AH597" i="48"/>
  <c r="AG597" i="48" a="1"/>
  <c r="AG597" i="48" s="1"/>
  <c r="AF597" i="48"/>
  <c r="AA597" i="48" a="1"/>
  <c r="AA597" i="48" s="1"/>
  <c r="AB597" i="48" s="1"/>
  <c r="X597" i="48" a="1"/>
  <c r="X597" i="48" s="1"/>
  <c r="K597" i="48"/>
  <c r="BH596" i="48" a="1"/>
  <c r="BH596" i="48" s="1"/>
  <c r="BI596" i="48" s="1"/>
  <c r="BF596" i="48" a="1"/>
  <c r="BF596" i="48" s="1"/>
  <c r="BE596" i="48"/>
  <c r="BD596" i="48" a="1"/>
  <c r="BD596" i="48" s="1"/>
  <c r="BC596" i="48"/>
  <c r="AV596" i="48" a="1"/>
  <c r="AV596" i="48" s="1"/>
  <c r="AW596" i="48" s="1"/>
  <c r="AS596" i="48" a="1"/>
  <c r="AS596" i="48" s="1"/>
  <c r="AP596" i="48" a="1"/>
  <c r="AP596" i="48" s="1"/>
  <c r="AI596" i="48" a="1"/>
  <c r="AI596" i="48" s="1"/>
  <c r="AH596" i="48"/>
  <c r="AG596" i="48" a="1"/>
  <c r="AG596" i="48" s="1"/>
  <c r="AF596" i="48"/>
  <c r="AA596" i="48" a="1"/>
  <c r="AA596" i="48" s="1"/>
  <c r="AB596" i="48" s="1"/>
  <c r="X596" i="48" a="1"/>
  <c r="X596" i="48" s="1"/>
  <c r="K596" i="48"/>
  <c r="BI595" i="48"/>
  <c r="BH595" i="48" a="1"/>
  <c r="BH595" i="48" s="1"/>
  <c r="BF595" i="48" a="1"/>
  <c r="BF595" i="48" s="1"/>
  <c r="BE595" i="48"/>
  <c r="BD595" i="48" a="1"/>
  <c r="BD595" i="48" s="1"/>
  <c r="BC595" i="48"/>
  <c r="AW595" i="48"/>
  <c r="AV595" i="48" a="1"/>
  <c r="AV595" i="48" s="1"/>
  <c r="AT595" i="48"/>
  <c r="AS595" i="48" a="1"/>
  <c r="AS595" i="48" s="1"/>
  <c r="AQ595" i="48"/>
  <c r="AP595" i="48" a="1"/>
  <c r="AP595" i="48" s="1"/>
  <c r="AI595" i="48" a="1"/>
  <c r="AI595" i="48" s="1"/>
  <c r="AH595" i="48"/>
  <c r="AG595" i="48" a="1"/>
  <c r="AG595" i="48" s="1"/>
  <c r="AF595" i="48"/>
  <c r="AA595" i="48" a="1"/>
  <c r="AA595" i="48" s="1"/>
  <c r="AB595" i="48" s="1"/>
  <c r="X595" i="48" a="1"/>
  <c r="X595" i="48" s="1"/>
  <c r="K595" i="48"/>
  <c r="BI594" i="48"/>
  <c r="BH594" i="48" a="1"/>
  <c r="BH594" i="48" s="1"/>
  <c r="BF594" i="48" a="1"/>
  <c r="BF594" i="48" s="1"/>
  <c r="BE594" i="48"/>
  <c r="BD594" i="48" a="1"/>
  <c r="BD594" i="48" s="1"/>
  <c r="BC594" i="48"/>
  <c r="AW594" i="48"/>
  <c r="AV594" i="48" a="1"/>
  <c r="AV594" i="48" s="1"/>
  <c r="AT594" i="48"/>
  <c r="AS594" i="48" a="1"/>
  <c r="AS594" i="48" s="1"/>
  <c r="AQ594" i="48"/>
  <c r="AP594" i="48" a="1"/>
  <c r="AP594" i="48" s="1"/>
  <c r="AI594" i="48" a="1"/>
  <c r="AI594" i="48" s="1"/>
  <c r="AH594" i="48"/>
  <c r="AG594" i="48" a="1"/>
  <c r="AG594" i="48" s="1"/>
  <c r="AF594" i="48"/>
  <c r="AA594" i="48" a="1"/>
  <c r="AA594" i="48" s="1"/>
  <c r="AB594" i="48" s="1"/>
  <c r="X594" i="48" a="1"/>
  <c r="X594" i="48" s="1"/>
  <c r="K594" i="48"/>
  <c r="BI593" i="48"/>
  <c r="BH593" i="48" a="1"/>
  <c r="BH593" i="48" s="1"/>
  <c r="BF593" i="48" a="1"/>
  <c r="BF593" i="48" s="1"/>
  <c r="BE593" i="48"/>
  <c r="BD593" i="48" a="1"/>
  <c r="BD593" i="48" s="1"/>
  <c r="BC593" i="48"/>
  <c r="AW593" i="48"/>
  <c r="AV593" i="48" a="1"/>
  <c r="AV593" i="48" s="1"/>
  <c r="AT593" i="48"/>
  <c r="AS593" i="48" a="1"/>
  <c r="AS593" i="48" s="1"/>
  <c r="AQ593" i="48"/>
  <c r="AP593" i="48" a="1"/>
  <c r="AP593" i="48" s="1"/>
  <c r="AI593" i="48" a="1"/>
  <c r="AI593" i="48" s="1"/>
  <c r="AH593" i="48"/>
  <c r="AG593" i="48" a="1"/>
  <c r="AG593" i="48" s="1"/>
  <c r="AF593" i="48"/>
  <c r="AA593" i="48" a="1"/>
  <c r="AA593" i="48" s="1"/>
  <c r="AB593" i="48" s="1"/>
  <c r="X593" i="48" a="1"/>
  <c r="X593" i="48" s="1"/>
  <c r="K593" i="48"/>
  <c r="BH592" i="48" a="1"/>
  <c r="BH592" i="48" s="1"/>
  <c r="BI592" i="48" s="1"/>
  <c r="BF592" i="48" a="1"/>
  <c r="BF592" i="48" s="1"/>
  <c r="BE592" i="48"/>
  <c r="BD592" i="48" a="1"/>
  <c r="BD592" i="48" s="1"/>
  <c r="BC592" i="48"/>
  <c r="AV592" i="48" a="1"/>
  <c r="AV592" i="48" s="1"/>
  <c r="AW592" i="48" s="1"/>
  <c r="AS592" i="48" a="1"/>
  <c r="AS592" i="48" s="1"/>
  <c r="AP592" i="48" a="1"/>
  <c r="AP592" i="48" s="1"/>
  <c r="AI592" i="48" a="1"/>
  <c r="AI592" i="48" s="1"/>
  <c r="AH592" i="48"/>
  <c r="AG592" i="48" a="1"/>
  <c r="AG592" i="48" s="1"/>
  <c r="AF592" i="48"/>
  <c r="AA592" i="48" a="1"/>
  <c r="AA592" i="48" s="1"/>
  <c r="AB592" i="48" s="1"/>
  <c r="X592" i="48" a="1"/>
  <c r="X592" i="48" s="1"/>
  <c r="K592" i="48"/>
  <c r="BH591" i="48" a="1"/>
  <c r="BH591" i="48" s="1"/>
  <c r="BF591" i="48" a="1"/>
  <c r="BF591" i="48" s="1"/>
  <c r="BE591" i="48"/>
  <c r="BD591" i="48" a="1"/>
  <c r="BD591" i="48" s="1"/>
  <c r="BC591" i="48"/>
  <c r="AV591" i="48" a="1"/>
  <c r="AV591" i="48" s="1"/>
  <c r="AW591" i="48" s="1"/>
  <c r="AS591" i="48" a="1"/>
  <c r="AS591" i="48" s="1"/>
  <c r="AP591" i="48" a="1"/>
  <c r="AP591" i="48" s="1"/>
  <c r="AI591" i="48" a="1"/>
  <c r="AI591" i="48" s="1"/>
  <c r="AH591" i="48"/>
  <c r="AG591" i="48" a="1"/>
  <c r="AG591" i="48" s="1"/>
  <c r="AF591" i="48"/>
  <c r="AA591" i="48" a="1"/>
  <c r="AA591" i="48" s="1"/>
  <c r="AB591" i="48" s="1"/>
  <c r="X591" i="48" a="1"/>
  <c r="X591" i="48" s="1"/>
  <c r="Y591" i="48" s="1"/>
  <c r="K591" i="48"/>
  <c r="BH590" i="48" a="1"/>
  <c r="BH590" i="48" s="1"/>
  <c r="BI590" i="48" s="1"/>
  <c r="BF590" i="48" a="1"/>
  <c r="BF590" i="48" s="1"/>
  <c r="BE590" i="48"/>
  <c r="BD590" i="48" a="1"/>
  <c r="BD590" i="48" s="1"/>
  <c r="BC590" i="48"/>
  <c r="AV590" i="48" a="1"/>
  <c r="AV590" i="48" s="1"/>
  <c r="AW590" i="48" s="1"/>
  <c r="AS590" i="48" a="1"/>
  <c r="AS590" i="48" s="1"/>
  <c r="AT590" i="48" s="1"/>
  <c r="AP590" i="48" a="1"/>
  <c r="AP590" i="48" s="1"/>
  <c r="AQ590" i="48" s="1"/>
  <c r="AI590" i="48" a="1"/>
  <c r="AI590" i="48" s="1"/>
  <c r="AH590" i="48"/>
  <c r="AG590" i="48" a="1"/>
  <c r="AG590" i="48" s="1"/>
  <c r="AF590" i="48"/>
  <c r="AA590" i="48" a="1"/>
  <c r="AA590" i="48" s="1"/>
  <c r="AB590" i="48" s="1"/>
  <c r="X590" i="48" a="1"/>
  <c r="X590" i="48" s="1"/>
  <c r="K590" i="48"/>
  <c r="BH589" i="48" a="1"/>
  <c r="BH589" i="48" s="1"/>
  <c r="BI589" i="48" s="1"/>
  <c r="BF589" i="48" a="1"/>
  <c r="BF589" i="48" s="1"/>
  <c r="BE589" i="48"/>
  <c r="BD589" i="48" a="1"/>
  <c r="BD589" i="48" s="1"/>
  <c r="BC589" i="48"/>
  <c r="AV589" i="48" a="1"/>
  <c r="AV589" i="48" s="1"/>
  <c r="AW589" i="48" s="1"/>
  <c r="AS589" i="48" a="1"/>
  <c r="AS589" i="48" s="1"/>
  <c r="AP589" i="48" a="1"/>
  <c r="AP589" i="48" s="1"/>
  <c r="AI589" i="48" a="1"/>
  <c r="AI589" i="48" s="1"/>
  <c r="AH589" i="48"/>
  <c r="AG589" i="48" a="1"/>
  <c r="AG589" i="48" s="1"/>
  <c r="AF589" i="48"/>
  <c r="AA589" i="48" a="1"/>
  <c r="AA589" i="48" s="1"/>
  <c r="AB589" i="48" s="1"/>
  <c r="X589" i="48" a="1"/>
  <c r="X589" i="48" s="1"/>
  <c r="Y589" i="48" s="1"/>
  <c r="K589" i="48"/>
  <c r="BH588" i="48" a="1"/>
  <c r="BH588" i="48" s="1"/>
  <c r="BI588" i="48" s="1"/>
  <c r="BF588" i="48" a="1"/>
  <c r="BF588" i="48" s="1"/>
  <c r="BE588" i="48"/>
  <c r="BD588" i="48" a="1"/>
  <c r="BD588" i="48" s="1"/>
  <c r="BC588" i="48"/>
  <c r="AW588" i="48"/>
  <c r="AV588" i="48" a="1"/>
  <c r="AV588" i="48" s="1"/>
  <c r="AT588" i="48"/>
  <c r="AS588" i="48" a="1"/>
  <c r="AS588" i="48" s="1"/>
  <c r="AQ588" i="48"/>
  <c r="AP588" i="48" a="1"/>
  <c r="AP588" i="48" s="1"/>
  <c r="AI588" i="48" a="1"/>
  <c r="AI588" i="48" s="1"/>
  <c r="AH588" i="48"/>
  <c r="AG588" i="48" a="1"/>
  <c r="AG588" i="48" s="1"/>
  <c r="AF588" i="48"/>
  <c r="AA588" i="48" a="1"/>
  <c r="AA588" i="48" s="1"/>
  <c r="AB588" i="48" s="1"/>
  <c r="X588" i="48" a="1"/>
  <c r="X588" i="48" s="1"/>
  <c r="K588" i="48"/>
  <c r="BH587" i="48" a="1"/>
  <c r="BH587" i="48" s="1"/>
  <c r="BI587" i="48" s="1"/>
  <c r="BF587" i="48" a="1"/>
  <c r="BF587" i="48" s="1"/>
  <c r="BE587" i="48"/>
  <c r="BD587" i="48" a="1"/>
  <c r="BD587" i="48" s="1"/>
  <c r="BC587" i="48"/>
  <c r="AV587" i="48" a="1"/>
  <c r="AV587" i="48" s="1"/>
  <c r="AW587" i="48" s="1"/>
  <c r="AS587" i="48" a="1"/>
  <c r="AS587" i="48" s="1"/>
  <c r="AP587" i="48" a="1"/>
  <c r="AP587" i="48" s="1"/>
  <c r="AI587" i="48" a="1"/>
  <c r="AI587" i="48" s="1"/>
  <c r="AH587" i="48"/>
  <c r="AG587" i="48" a="1"/>
  <c r="AG587" i="48" s="1"/>
  <c r="AF587" i="48"/>
  <c r="AA587" i="48" a="1"/>
  <c r="AA587" i="48" s="1"/>
  <c r="AB587" i="48" s="1"/>
  <c r="X587" i="48" a="1"/>
  <c r="X587" i="48" s="1"/>
  <c r="K587" i="48"/>
  <c r="BH586" i="48" a="1"/>
  <c r="BH586" i="48" s="1"/>
  <c r="BI586" i="48" s="1"/>
  <c r="BF586" i="48" a="1"/>
  <c r="BF586" i="48" s="1"/>
  <c r="BE586" i="48"/>
  <c r="BD586" i="48" a="1"/>
  <c r="BD586" i="48" s="1"/>
  <c r="BC586" i="48"/>
  <c r="AV586" i="48" a="1"/>
  <c r="AV586" i="48" s="1"/>
  <c r="AW586" i="48" s="1"/>
  <c r="AS586" i="48" a="1"/>
  <c r="AS586" i="48" s="1"/>
  <c r="AP586" i="48" a="1"/>
  <c r="AP586" i="48" s="1"/>
  <c r="AI586" i="48" a="1"/>
  <c r="AI586" i="48" s="1"/>
  <c r="AH586" i="48"/>
  <c r="AG586" i="48" a="1"/>
  <c r="AG586" i="48" s="1"/>
  <c r="AF586" i="48"/>
  <c r="AA586" i="48" a="1"/>
  <c r="AA586" i="48" s="1"/>
  <c r="AB586" i="48" s="1"/>
  <c r="X586" i="48" a="1"/>
  <c r="X586" i="48" s="1"/>
  <c r="Y586" i="48" s="1"/>
  <c r="K586" i="48"/>
  <c r="BH1048" i="48" a="1"/>
  <c r="BH1048" i="48" s="1"/>
  <c r="BI1048" i="48" s="1"/>
  <c r="BF1048" i="48" a="1"/>
  <c r="BF1048" i="48" s="1"/>
  <c r="BE1048" i="48"/>
  <c r="BD1048" i="48" a="1"/>
  <c r="BD1048" i="48" s="1"/>
  <c r="BC1048" i="48"/>
  <c r="AV1048" i="48" a="1"/>
  <c r="AV1048" i="48" s="1"/>
  <c r="AS1048" i="48" a="1"/>
  <c r="AS1048" i="48" s="1"/>
  <c r="AP1048" i="48" a="1"/>
  <c r="AP1048" i="48" s="1"/>
  <c r="AI1048" i="48" a="1"/>
  <c r="AI1048" i="48" s="1"/>
  <c r="AH1048" i="48"/>
  <c r="AG1048" i="48" a="1"/>
  <c r="AG1048" i="48" s="1"/>
  <c r="AF1048" i="48"/>
  <c r="AA1048" i="48" a="1"/>
  <c r="AA1048" i="48" s="1"/>
  <c r="AB1048" i="48" s="1"/>
  <c r="X1048" i="48" a="1"/>
  <c r="X1048" i="48" s="1"/>
  <c r="K1048" i="48"/>
  <c r="BH1029" i="48" a="1"/>
  <c r="BH1029" i="48" s="1"/>
  <c r="BI1029" i="48" s="1"/>
  <c r="BF1029" i="48" a="1"/>
  <c r="BF1029" i="48" s="1"/>
  <c r="BE1029" i="48"/>
  <c r="BD1029" i="48" a="1"/>
  <c r="BD1029" i="48" s="1"/>
  <c r="BC1029" i="48"/>
  <c r="AV1029" i="48" a="1"/>
  <c r="AV1029" i="48" s="1"/>
  <c r="AS1029" i="48" a="1"/>
  <c r="AS1029" i="48" s="1"/>
  <c r="AP1029" i="48" a="1"/>
  <c r="AP1029" i="48" s="1"/>
  <c r="AI1029" i="48" a="1"/>
  <c r="AI1029" i="48" s="1"/>
  <c r="AH1029" i="48"/>
  <c r="AG1029" i="48" a="1"/>
  <c r="AG1029" i="48" s="1"/>
  <c r="AF1029" i="48"/>
  <c r="AA1029" i="48" a="1"/>
  <c r="AA1029" i="48" s="1"/>
  <c r="AB1029" i="48" s="1"/>
  <c r="X1029" i="48" a="1"/>
  <c r="X1029" i="48" s="1"/>
  <c r="K1029" i="48"/>
  <c r="BH583" i="48" a="1"/>
  <c r="BH583" i="48" s="1"/>
  <c r="BI583" i="48" s="1"/>
  <c r="BF583" i="48" a="1"/>
  <c r="BF583" i="48" s="1"/>
  <c r="BE583" i="48"/>
  <c r="BD583" i="48" a="1"/>
  <c r="BD583" i="48" s="1"/>
  <c r="BC583" i="48"/>
  <c r="AV583" i="48" a="1"/>
  <c r="AV583" i="48" s="1"/>
  <c r="AW583" i="48" s="1"/>
  <c r="AS583" i="48" a="1"/>
  <c r="AS583" i="48" s="1"/>
  <c r="AT583" i="48" s="1"/>
  <c r="AP583" i="48" a="1"/>
  <c r="AP583" i="48" s="1"/>
  <c r="AQ583" i="48" s="1"/>
  <c r="AI583" i="48" a="1"/>
  <c r="AI583" i="48" s="1"/>
  <c r="AH583" i="48"/>
  <c r="AG583" i="48" a="1"/>
  <c r="AG583" i="48" s="1"/>
  <c r="AF583" i="48"/>
  <c r="AA583" i="48" a="1"/>
  <c r="AA583" i="48" s="1"/>
  <c r="AB583" i="48" s="1"/>
  <c r="X583" i="48" a="1"/>
  <c r="X583" i="48" s="1"/>
  <c r="K583" i="48"/>
  <c r="BI582" i="48"/>
  <c r="BH582" i="48" a="1"/>
  <c r="BH582" i="48" s="1"/>
  <c r="BF582" i="48" a="1"/>
  <c r="BF582" i="48" s="1"/>
  <c r="BE582" i="48"/>
  <c r="BD582" i="48" a="1"/>
  <c r="BD582" i="48" s="1"/>
  <c r="BC582" i="48"/>
  <c r="AW582" i="48"/>
  <c r="AV582" i="48" a="1"/>
  <c r="AV582" i="48" s="1"/>
  <c r="AT582" i="48"/>
  <c r="AS582" i="48" a="1"/>
  <c r="AS582" i="48" s="1"/>
  <c r="AQ582" i="48"/>
  <c r="AP582" i="48" a="1"/>
  <c r="AP582" i="48" s="1"/>
  <c r="AI582" i="48" a="1"/>
  <c r="AI582" i="48" s="1"/>
  <c r="AH582" i="48"/>
  <c r="AG582" i="48" a="1"/>
  <c r="AG582" i="48" s="1"/>
  <c r="AF582" i="48"/>
  <c r="AA582" i="48" a="1"/>
  <c r="AA582" i="48" s="1"/>
  <c r="AB582" i="48" s="1"/>
  <c r="X582" i="48" a="1"/>
  <c r="X582" i="48" s="1"/>
  <c r="K582" i="48"/>
  <c r="BI581" i="48"/>
  <c r="BH581" i="48" a="1"/>
  <c r="BH581" i="48" s="1"/>
  <c r="BF581" i="48" a="1"/>
  <c r="BF581" i="48" s="1"/>
  <c r="BE581" i="48"/>
  <c r="BD581" i="48" a="1"/>
  <c r="BD581" i="48" s="1"/>
  <c r="BC581" i="48"/>
  <c r="AW581" i="48"/>
  <c r="AV581" i="48" a="1"/>
  <c r="AV581" i="48" s="1"/>
  <c r="AT581" i="48"/>
  <c r="AS581" i="48" a="1"/>
  <c r="AS581" i="48" s="1"/>
  <c r="AQ581" i="48"/>
  <c r="AP581" i="48" a="1"/>
  <c r="AP581" i="48" s="1"/>
  <c r="AI581" i="48" a="1"/>
  <c r="AI581" i="48" s="1"/>
  <c r="AH581" i="48"/>
  <c r="AG581" i="48" a="1"/>
  <c r="AG581" i="48" s="1"/>
  <c r="AF581" i="48"/>
  <c r="AA581" i="48" a="1"/>
  <c r="AA581" i="48" s="1"/>
  <c r="AB581" i="48" s="1"/>
  <c r="X581" i="48" a="1"/>
  <c r="X581" i="48" s="1"/>
  <c r="K581" i="48"/>
  <c r="BI580" i="48"/>
  <c r="BH580" i="48" a="1"/>
  <c r="BH580" i="48" s="1"/>
  <c r="BF580" i="48" a="1"/>
  <c r="BF580" i="48" s="1"/>
  <c r="BE580" i="48"/>
  <c r="BD580" i="48" a="1"/>
  <c r="BD580" i="48" s="1"/>
  <c r="BC580" i="48"/>
  <c r="AW580" i="48"/>
  <c r="AV580" i="48" a="1"/>
  <c r="AV580" i="48" s="1"/>
  <c r="AT580" i="48"/>
  <c r="AS580" i="48" a="1"/>
  <c r="AS580" i="48" s="1"/>
  <c r="AP580" i="48" a="1"/>
  <c r="AP580" i="48" s="1"/>
  <c r="AI580" i="48" a="1"/>
  <c r="AI580" i="48" s="1"/>
  <c r="AH580" i="48"/>
  <c r="AG580" i="48" a="1"/>
  <c r="AG580" i="48" s="1"/>
  <c r="AF580" i="48"/>
  <c r="AA580" i="48" a="1"/>
  <c r="AA580" i="48" s="1"/>
  <c r="AB580" i="48" s="1"/>
  <c r="X580" i="48" a="1"/>
  <c r="X580" i="48" s="1"/>
  <c r="Y580" i="48" s="1"/>
  <c r="K580" i="48"/>
  <c r="BH579" i="48" a="1"/>
  <c r="BH579" i="48" s="1"/>
  <c r="BF579" i="48" a="1"/>
  <c r="BF579" i="48" s="1"/>
  <c r="BE579" i="48"/>
  <c r="BD579" i="48" a="1"/>
  <c r="BD579" i="48" s="1"/>
  <c r="BC579" i="48"/>
  <c r="AV579" i="48" a="1"/>
  <c r="AV579" i="48" s="1"/>
  <c r="AW579" i="48" s="1"/>
  <c r="AS579" i="48" a="1"/>
  <c r="AS579" i="48" s="1"/>
  <c r="AP579" i="48" a="1"/>
  <c r="AP579" i="48" s="1"/>
  <c r="AI579" i="48" a="1"/>
  <c r="AI579" i="48" s="1"/>
  <c r="AH579" i="48"/>
  <c r="AG579" i="48" a="1"/>
  <c r="AG579" i="48" s="1"/>
  <c r="AF579" i="48"/>
  <c r="AA579" i="48" a="1"/>
  <c r="AA579" i="48" s="1"/>
  <c r="AB579" i="48" s="1"/>
  <c r="X579" i="48" a="1"/>
  <c r="X579" i="48" s="1"/>
  <c r="Y579" i="48" s="1"/>
  <c r="K579" i="48"/>
  <c r="BH578" i="48" a="1"/>
  <c r="BH578" i="48" s="1"/>
  <c r="BF578" i="48" a="1"/>
  <c r="BF578" i="48" s="1"/>
  <c r="BE578" i="48"/>
  <c r="BD578" i="48" a="1"/>
  <c r="BD578" i="48" s="1"/>
  <c r="BC578" i="48"/>
  <c r="AV578" i="48" a="1"/>
  <c r="AV578" i="48" s="1"/>
  <c r="AW578" i="48" s="1"/>
  <c r="AS578" i="48" a="1"/>
  <c r="AS578" i="48" s="1"/>
  <c r="AP578" i="48" a="1"/>
  <c r="AP578" i="48" s="1"/>
  <c r="AI578" i="48" a="1"/>
  <c r="AI578" i="48" s="1"/>
  <c r="AH578" i="48"/>
  <c r="AG578" i="48" a="1"/>
  <c r="AG578" i="48" s="1"/>
  <c r="AF578" i="48"/>
  <c r="AA578" i="48" a="1"/>
  <c r="AA578" i="48" s="1"/>
  <c r="AB578" i="48" s="1"/>
  <c r="X578" i="48" a="1"/>
  <c r="X578" i="48" s="1"/>
  <c r="K578" i="48"/>
  <c r="BI577" i="48"/>
  <c r="BH577" i="48" a="1"/>
  <c r="BH577" i="48" s="1"/>
  <c r="BF577" i="48" a="1"/>
  <c r="BF577" i="48" s="1"/>
  <c r="BE577" i="48"/>
  <c r="BD577" i="48" a="1"/>
  <c r="BD577" i="48" s="1"/>
  <c r="BC577" i="48"/>
  <c r="AW577" i="48"/>
  <c r="AV577" i="48" a="1"/>
  <c r="AV577" i="48" s="1"/>
  <c r="AT577" i="48"/>
  <c r="AS577" i="48" a="1"/>
  <c r="AS577" i="48" s="1"/>
  <c r="AP577" i="48" a="1"/>
  <c r="AP577" i="48" s="1"/>
  <c r="AI577" i="48" a="1"/>
  <c r="AI577" i="48" s="1"/>
  <c r="AH577" i="48"/>
  <c r="AG577" i="48" a="1"/>
  <c r="AG577" i="48" s="1"/>
  <c r="AF577" i="48"/>
  <c r="AA577" i="48" a="1"/>
  <c r="AA577" i="48" s="1"/>
  <c r="AB577" i="48" s="1"/>
  <c r="X577" i="48" a="1"/>
  <c r="X577" i="48" s="1"/>
  <c r="Y577" i="48" s="1"/>
  <c r="K577" i="48"/>
  <c r="BH576" i="48" a="1"/>
  <c r="BH576" i="48" s="1"/>
  <c r="BF576" i="48" a="1"/>
  <c r="BF576" i="48" s="1"/>
  <c r="BE576" i="48"/>
  <c r="BD576" i="48" a="1"/>
  <c r="BD576" i="48" s="1"/>
  <c r="BC576" i="48"/>
  <c r="AV576" i="48" a="1"/>
  <c r="AV576" i="48" s="1"/>
  <c r="AW576" i="48" s="1"/>
  <c r="AS576" i="48" a="1"/>
  <c r="AS576" i="48" s="1"/>
  <c r="AQ576" i="48"/>
  <c r="AP576" i="48" a="1"/>
  <c r="AP576" i="48" s="1"/>
  <c r="AI576" i="48" a="1"/>
  <c r="AI576" i="48" s="1"/>
  <c r="AH576" i="48"/>
  <c r="AG576" i="48" a="1"/>
  <c r="AG576" i="48" s="1"/>
  <c r="AF576" i="48"/>
  <c r="AA576" i="48" a="1"/>
  <c r="AA576" i="48" s="1"/>
  <c r="AB576" i="48" s="1"/>
  <c r="X576" i="48" a="1"/>
  <c r="X576" i="48" s="1"/>
  <c r="Y576" i="48" s="1"/>
  <c r="K576" i="48"/>
  <c r="BI575" i="48"/>
  <c r="BH575" i="48" a="1"/>
  <c r="BH575" i="48" s="1"/>
  <c r="BF575" i="48" a="1"/>
  <c r="BF575" i="48" s="1"/>
  <c r="BE575" i="48"/>
  <c r="BD575" i="48" a="1"/>
  <c r="BD575" i="48" s="1"/>
  <c r="BC575" i="48"/>
  <c r="AW575" i="48"/>
  <c r="AV575" i="48" a="1"/>
  <c r="AV575" i="48" s="1"/>
  <c r="AT575" i="48"/>
  <c r="AS575" i="48" a="1"/>
  <c r="AS575" i="48" s="1"/>
  <c r="AQ575" i="48"/>
  <c r="AP575" i="48" a="1"/>
  <c r="AP575" i="48" s="1"/>
  <c r="AI575" i="48" a="1"/>
  <c r="AI575" i="48" s="1"/>
  <c r="AH575" i="48"/>
  <c r="AG575" i="48" a="1"/>
  <c r="AG575" i="48" s="1"/>
  <c r="AF575" i="48"/>
  <c r="AA575" i="48" a="1"/>
  <c r="AA575" i="48" s="1"/>
  <c r="AB575" i="48" s="1"/>
  <c r="X575" i="48" a="1"/>
  <c r="X575" i="48" s="1"/>
  <c r="K575" i="48"/>
  <c r="BH1028" i="48" a="1"/>
  <c r="BH1028" i="48" s="1"/>
  <c r="BI1028" i="48" s="1"/>
  <c r="BE1028" i="48"/>
  <c r="BC1028" i="48"/>
  <c r="AV1028" i="48" a="1"/>
  <c r="AV1028" i="48" s="1"/>
  <c r="AW1028" i="48" s="1"/>
  <c r="AS1028" i="48" a="1"/>
  <c r="AS1028" i="48" s="1"/>
  <c r="AP1028" i="48" a="1"/>
  <c r="AP1028" i="48" s="1"/>
  <c r="AH1028" i="48"/>
  <c r="AF1028" i="48"/>
  <c r="AA1028" i="48" a="1"/>
  <c r="AA1028" i="48" s="1"/>
  <c r="AB1028" i="48" s="1"/>
  <c r="X1028" i="48" a="1"/>
  <c r="X1028" i="48" s="1"/>
  <c r="Y1028" i="48" s="1"/>
  <c r="K1028" i="48"/>
  <c r="BH1027" i="48" a="1"/>
  <c r="BH1027" i="48" s="1"/>
  <c r="BI1027" i="48" s="1"/>
  <c r="BF1027" i="48" a="1"/>
  <c r="BF1027" i="48" s="1"/>
  <c r="BE1027" i="48"/>
  <c r="BD1027" i="48" a="1"/>
  <c r="BD1027" i="48" s="1"/>
  <c r="BC1027" i="48"/>
  <c r="AV1027" i="48" a="1"/>
  <c r="AV1027" i="48" s="1"/>
  <c r="AW1027" i="48" s="1"/>
  <c r="AT1027" i="48"/>
  <c r="AS1027" i="48" a="1"/>
  <c r="AS1027" i="48" s="1"/>
  <c r="AQ1027" i="48"/>
  <c r="AP1027" i="48" a="1"/>
  <c r="AP1027" i="48" s="1"/>
  <c r="AI1027" i="48" a="1"/>
  <c r="AI1027" i="48" s="1"/>
  <c r="AH1027" i="48"/>
  <c r="AG1027" i="48" a="1"/>
  <c r="AG1027" i="48" s="1"/>
  <c r="AF1027" i="48"/>
  <c r="AA1027" i="48" a="1"/>
  <c r="AA1027" i="48" s="1"/>
  <c r="AB1027" i="48" s="1"/>
  <c r="X1027" i="48" a="1"/>
  <c r="X1027" i="48" s="1"/>
  <c r="K1027" i="48"/>
  <c r="BH1026" i="48" a="1"/>
  <c r="BH1026" i="48" s="1"/>
  <c r="BI1026" i="48" s="1"/>
  <c r="BE1026" i="48"/>
  <c r="BC1026" i="48"/>
  <c r="AV1026" i="48" a="1"/>
  <c r="AV1026" i="48" s="1"/>
  <c r="AW1026" i="48" s="1"/>
  <c r="AS1026" i="48" a="1"/>
  <c r="AS1026" i="48" s="1"/>
  <c r="AP1026" i="48" a="1"/>
  <c r="AP1026" i="48" s="1"/>
  <c r="AH1026" i="48"/>
  <c r="AF1026" i="48"/>
  <c r="AA1026" i="48" a="1"/>
  <c r="AA1026" i="48" s="1"/>
  <c r="AB1026" i="48" s="1"/>
  <c r="X1026" i="48" a="1"/>
  <c r="X1026" i="48" s="1"/>
  <c r="K1026" i="48"/>
  <c r="BH1025" i="48" a="1"/>
  <c r="BH1025" i="48" s="1"/>
  <c r="BI1025" i="48" s="1"/>
  <c r="BF1025" i="48" a="1"/>
  <c r="BF1025" i="48" s="1"/>
  <c r="BE1025" i="48"/>
  <c r="BD1025" i="48" a="1"/>
  <c r="BD1025" i="48" s="1"/>
  <c r="BC1025" i="48"/>
  <c r="AV1025" i="48" a="1"/>
  <c r="AV1025" i="48" s="1"/>
  <c r="AW1025" i="48" s="1"/>
  <c r="AT1025" i="48"/>
  <c r="AS1025" i="48" a="1"/>
  <c r="AS1025" i="48" s="1"/>
  <c r="AQ1025" i="48"/>
  <c r="AP1025" i="48" a="1"/>
  <c r="AP1025" i="48" s="1"/>
  <c r="AI1025" i="48" a="1"/>
  <c r="AI1025" i="48" s="1"/>
  <c r="AH1025" i="48"/>
  <c r="AG1025" i="48" a="1"/>
  <c r="AG1025" i="48" s="1"/>
  <c r="AF1025" i="48"/>
  <c r="AA1025" i="48" a="1"/>
  <c r="AA1025" i="48" s="1"/>
  <c r="AB1025" i="48" s="1"/>
  <c r="X1025" i="48" a="1"/>
  <c r="X1025" i="48" s="1"/>
  <c r="K1025" i="48"/>
  <c r="BI570" i="48"/>
  <c r="BH570" i="48" a="1"/>
  <c r="BH570" i="48" s="1"/>
  <c r="BF570" i="48" a="1"/>
  <c r="BF570" i="48" s="1"/>
  <c r="BE570" i="48"/>
  <c r="BD570" i="48" a="1"/>
  <c r="BD570" i="48" s="1"/>
  <c r="BC570" i="48"/>
  <c r="AW570" i="48"/>
  <c r="AV570" i="48" a="1"/>
  <c r="AV570" i="48" s="1"/>
  <c r="AT570" i="48"/>
  <c r="AS570" i="48" a="1"/>
  <c r="AS570" i="48" s="1"/>
  <c r="AQ570" i="48"/>
  <c r="AP570" i="48" a="1"/>
  <c r="AP570" i="48" s="1"/>
  <c r="AI570" i="48" a="1"/>
  <c r="AI570" i="48" s="1"/>
  <c r="AH570" i="48"/>
  <c r="AG570" i="48" a="1"/>
  <c r="AG570" i="48" s="1"/>
  <c r="AF570" i="48"/>
  <c r="AA570" i="48" a="1"/>
  <c r="AA570" i="48" s="1"/>
  <c r="AB570" i="48" s="1"/>
  <c r="X570" i="48" a="1"/>
  <c r="X570" i="48" s="1"/>
  <c r="K570" i="48"/>
  <c r="BI569" i="48"/>
  <c r="BH569" i="48" a="1"/>
  <c r="BH569" i="48" s="1"/>
  <c r="BF569" i="48" a="1"/>
  <c r="BF569" i="48" s="1"/>
  <c r="BE569" i="48"/>
  <c r="BD569" i="48" a="1"/>
  <c r="BD569" i="48" s="1"/>
  <c r="BC569" i="48"/>
  <c r="AW569" i="48"/>
  <c r="AV569" i="48" a="1"/>
  <c r="AV569" i="48" s="1"/>
  <c r="AT569" i="48"/>
  <c r="AS569" i="48" a="1"/>
  <c r="AS569" i="48" s="1"/>
  <c r="AQ569" i="48"/>
  <c r="AP569" i="48" a="1"/>
  <c r="AP569" i="48" s="1"/>
  <c r="AI569" i="48" a="1"/>
  <c r="AI569" i="48" s="1"/>
  <c r="AH569" i="48"/>
  <c r="AG569" i="48" a="1"/>
  <c r="AG569" i="48" s="1"/>
  <c r="AF569" i="48"/>
  <c r="AA569" i="48" a="1"/>
  <c r="AA569" i="48" s="1"/>
  <c r="AB569" i="48" s="1"/>
  <c r="X569" i="48" a="1"/>
  <c r="X569" i="48" s="1"/>
  <c r="Y569" i="48" s="1"/>
  <c r="K569" i="48"/>
  <c r="BI568" i="48"/>
  <c r="BH568" i="48" a="1"/>
  <c r="BH568" i="48" s="1"/>
  <c r="BF568" i="48" a="1"/>
  <c r="BF568" i="48" s="1"/>
  <c r="BE568" i="48"/>
  <c r="BD568" i="48" a="1"/>
  <c r="BD568" i="48" s="1"/>
  <c r="BC568" i="48"/>
  <c r="AW568" i="48"/>
  <c r="AV568" i="48" a="1"/>
  <c r="AV568" i="48" s="1"/>
  <c r="AT568" i="48"/>
  <c r="AS568" i="48" a="1"/>
  <c r="AS568" i="48" s="1"/>
  <c r="AQ568" i="48"/>
  <c r="AP568" i="48" a="1"/>
  <c r="AP568" i="48" s="1"/>
  <c r="AI568" i="48" a="1"/>
  <c r="AI568" i="48" s="1"/>
  <c r="AH568" i="48"/>
  <c r="AG568" i="48" a="1"/>
  <c r="AG568" i="48" s="1"/>
  <c r="AF568" i="48"/>
  <c r="AA568" i="48" a="1"/>
  <c r="AA568" i="48" s="1"/>
  <c r="AB568" i="48" s="1"/>
  <c r="X568" i="48" a="1"/>
  <c r="X568" i="48" s="1"/>
  <c r="K568" i="48"/>
  <c r="BI567" i="48"/>
  <c r="BH567" i="48" a="1"/>
  <c r="BH567" i="48" s="1"/>
  <c r="BF567" i="48" a="1"/>
  <c r="BF567" i="48" s="1"/>
  <c r="BE567" i="48"/>
  <c r="BD567" i="48" a="1"/>
  <c r="BD567" i="48" s="1"/>
  <c r="BC567" i="48"/>
  <c r="AW567" i="48"/>
  <c r="AV567" i="48" a="1"/>
  <c r="AV567" i="48" s="1"/>
  <c r="AT567" i="48"/>
  <c r="AS567" i="48" a="1"/>
  <c r="AS567" i="48" s="1"/>
  <c r="AQ567" i="48"/>
  <c r="AP567" i="48" a="1"/>
  <c r="AP567" i="48" s="1"/>
  <c r="AI567" i="48" a="1"/>
  <c r="AI567" i="48" s="1"/>
  <c r="AH567" i="48"/>
  <c r="AG567" i="48" a="1"/>
  <c r="AG567" i="48" s="1"/>
  <c r="AF567" i="48"/>
  <c r="AA567" i="48" a="1"/>
  <c r="AA567" i="48" s="1"/>
  <c r="AB567" i="48" s="1"/>
  <c r="X567" i="48" a="1"/>
  <c r="X567" i="48" s="1"/>
  <c r="K567" i="48"/>
  <c r="BI1024" i="48"/>
  <c r="BH1024" i="48" a="1"/>
  <c r="BH1024" i="48" s="1"/>
  <c r="BF1024" i="48" a="1"/>
  <c r="BF1024" i="48" s="1"/>
  <c r="BE1024" i="48"/>
  <c r="BD1024" i="48" a="1"/>
  <c r="BD1024" i="48" s="1"/>
  <c r="BC1024" i="48"/>
  <c r="AW1024" i="48"/>
  <c r="AV1024" i="48" a="1"/>
  <c r="AV1024" i="48" s="1"/>
  <c r="AT1024" i="48"/>
  <c r="AS1024" i="48" a="1"/>
  <c r="AS1024" i="48" s="1"/>
  <c r="AQ1024" i="48"/>
  <c r="AP1024" i="48" a="1"/>
  <c r="AP1024" i="48" s="1"/>
  <c r="AI1024" i="48" a="1"/>
  <c r="AI1024" i="48" s="1"/>
  <c r="AH1024" i="48"/>
  <c r="AG1024" i="48" a="1"/>
  <c r="AG1024" i="48" s="1"/>
  <c r="AF1024" i="48"/>
  <c r="AA1024" i="48" a="1"/>
  <c r="AA1024" i="48" s="1"/>
  <c r="AB1024" i="48" s="1"/>
  <c r="X1024" i="48" a="1"/>
  <c r="X1024" i="48" s="1"/>
  <c r="K1024" i="48"/>
  <c r="BH1019" i="48" a="1"/>
  <c r="BH1019" i="48" s="1"/>
  <c r="BF1019" i="48" a="1"/>
  <c r="BF1019" i="48" s="1"/>
  <c r="BE1019" i="48"/>
  <c r="BD1019" i="48" a="1"/>
  <c r="BD1019" i="48" s="1"/>
  <c r="BC1019" i="48"/>
  <c r="AV1019" i="48" a="1"/>
  <c r="AV1019" i="48" s="1"/>
  <c r="AS1019" i="48" a="1"/>
  <c r="AS1019" i="48" s="1"/>
  <c r="AP1019" i="48" a="1"/>
  <c r="AP1019" i="48" s="1"/>
  <c r="AI1019" i="48" a="1"/>
  <c r="AI1019" i="48" s="1"/>
  <c r="AH1019" i="48"/>
  <c r="AG1019" i="48" a="1"/>
  <c r="AG1019" i="48" s="1"/>
  <c r="AF1019" i="48"/>
  <c r="AA1019" i="48" a="1"/>
  <c r="AA1019" i="48" s="1"/>
  <c r="AB1019" i="48" s="1"/>
  <c r="X1019" i="48" a="1"/>
  <c r="X1019" i="48" s="1"/>
  <c r="K1019" i="48"/>
  <c r="BH564" i="48" a="1"/>
  <c r="BH564" i="48" s="1"/>
  <c r="BF564" i="48" a="1"/>
  <c r="BF564" i="48" s="1"/>
  <c r="BE564" i="48"/>
  <c r="BD564" i="48" a="1"/>
  <c r="BD564" i="48" s="1"/>
  <c r="BC564" i="48"/>
  <c r="AV564" i="48" a="1"/>
  <c r="AV564" i="48" s="1"/>
  <c r="AW564" i="48" s="1"/>
  <c r="AS564" i="48" a="1"/>
  <c r="AS564" i="48" s="1"/>
  <c r="AT564" i="48" s="1"/>
  <c r="AP564" i="48" a="1"/>
  <c r="AP564" i="48" s="1"/>
  <c r="AQ564" i="48" s="1"/>
  <c r="AI564" i="48" a="1"/>
  <c r="AI564" i="48" s="1"/>
  <c r="AH564" i="48"/>
  <c r="AG564" i="48" a="1"/>
  <c r="AG564" i="48" s="1"/>
  <c r="AF564" i="48"/>
  <c r="AA564" i="48" a="1"/>
  <c r="AA564" i="48" s="1"/>
  <c r="AB564" i="48" s="1"/>
  <c r="X564" i="48" a="1"/>
  <c r="X564" i="48" s="1"/>
  <c r="K564" i="48"/>
  <c r="BI563" i="48"/>
  <c r="BH563" i="48" a="1"/>
  <c r="BH563" i="48" s="1"/>
  <c r="BF563" i="48" a="1"/>
  <c r="BF563" i="48" s="1"/>
  <c r="BE563" i="48"/>
  <c r="BD563" i="48" a="1"/>
  <c r="BD563" i="48" s="1"/>
  <c r="BC563" i="48"/>
  <c r="AW563" i="48"/>
  <c r="AV563" i="48" a="1"/>
  <c r="AV563" i="48" s="1"/>
  <c r="AT563" i="48"/>
  <c r="AS563" i="48" a="1"/>
  <c r="AS563" i="48" s="1"/>
  <c r="AQ563" i="48"/>
  <c r="AP563" i="48" a="1"/>
  <c r="AP563" i="48" s="1"/>
  <c r="AI563" i="48" a="1"/>
  <c r="AI563" i="48" s="1"/>
  <c r="AH563" i="48"/>
  <c r="AG563" i="48" a="1"/>
  <c r="AG563" i="48" s="1"/>
  <c r="AF563" i="48"/>
  <c r="AA563" i="48" a="1"/>
  <c r="AA563" i="48" s="1"/>
  <c r="AB563" i="48" s="1"/>
  <c r="X563" i="48" a="1"/>
  <c r="X563" i="48" s="1"/>
  <c r="K563" i="48"/>
  <c r="BI562" i="48"/>
  <c r="BH562" i="48" a="1"/>
  <c r="BH562" i="48" s="1"/>
  <c r="BF562" i="48" a="1"/>
  <c r="BF562" i="48" s="1"/>
  <c r="BE562" i="48"/>
  <c r="BD562" i="48" a="1"/>
  <c r="BD562" i="48" s="1"/>
  <c r="BC562" i="48"/>
  <c r="AW562" i="48"/>
  <c r="AV562" i="48" a="1"/>
  <c r="AV562" i="48" s="1"/>
  <c r="AT562" i="48"/>
  <c r="AS562" i="48" a="1"/>
  <c r="AS562" i="48" s="1"/>
  <c r="AQ562" i="48"/>
  <c r="AP562" i="48" a="1"/>
  <c r="AP562" i="48" s="1"/>
  <c r="AI562" i="48" a="1"/>
  <c r="AI562" i="48" s="1"/>
  <c r="AH562" i="48"/>
  <c r="AG562" i="48" a="1"/>
  <c r="AG562" i="48" s="1"/>
  <c r="AF562" i="48"/>
  <c r="AA562" i="48" a="1"/>
  <c r="AA562" i="48" s="1"/>
  <c r="AB562" i="48" s="1"/>
  <c r="X562" i="48" a="1"/>
  <c r="X562" i="48" s="1"/>
  <c r="K562" i="48"/>
  <c r="BI561" i="48"/>
  <c r="BH561" i="48" a="1"/>
  <c r="BH561" i="48" s="1"/>
  <c r="BF561" i="48" a="1"/>
  <c r="BF561" i="48" s="1"/>
  <c r="BE561" i="48"/>
  <c r="BD561" i="48" a="1"/>
  <c r="BD561" i="48" s="1"/>
  <c r="BC561" i="48"/>
  <c r="AW561" i="48"/>
  <c r="AV561" i="48" a="1"/>
  <c r="AV561" i="48" s="1"/>
  <c r="AT561" i="48"/>
  <c r="AS561" i="48" a="1"/>
  <c r="AS561" i="48" s="1"/>
  <c r="AQ561" i="48"/>
  <c r="AP561" i="48" a="1"/>
  <c r="AP561" i="48" s="1"/>
  <c r="AI561" i="48" a="1"/>
  <c r="AI561" i="48" s="1"/>
  <c r="AH561" i="48"/>
  <c r="AG561" i="48" a="1"/>
  <c r="AG561" i="48" s="1"/>
  <c r="AF561" i="48"/>
  <c r="AA561" i="48" a="1"/>
  <c r="AA561" i="48" s="1"/>
  <c r="AB561" i="48" s="1"/>
  <c r="X561" i="48" a="1"/>
  <c r="X561" i="48" s="1"/>
  <c r="K561" i="48"/>
  <c r="BH560" i="48" a="1"/>
  <c r="BH560" i="48" s="1"/>
  <c r="BF560" i="48" a="1"/>
  <c r="BF560" i="48" s="1"/>
  <c r="BE560" i="48"/>
  <c r="BD560" i="48" a="1"/>
  <c r="BD560" i="48" s="1"/>
  <c r="BC560" i="48"/>
  <c r="AV560" i="48" a="1"/>
  <c r="AV560" i="48" s="1"/>
  <c r="AW560" i="48" s="1"/>
  <c r="AS560" i="48" a="1"/>
  <c r="AS560" i="48" s="1"/>
  <c r="AP560" i="48" a="1"/>
  <c r="AP560" i="48" s="1"/>
  <c r="AQ560" i="48" s="1"/>
  <c r="AI560" i="48" a="1"/>
  <c r="AI560" i="48" s="1"/>
  <c r="AH560" i="48"/>
  <c r="AG560" i="48" a="1"/>
  <c r="AG560" i="48" s="1"/>
  <c r="AF560" i="48"/>
  <c r="AA560" i="48" a="1"/>
  <c r="AA560" i="48" s="1"/>
  <c r="AB560" i="48" s="1"/>
  <c r="X560" i="48" a="1"/>
  <c r="X560" i="48" s="1"/>
  <c r="Y560" i="48" s="1"/>
  <c r="K560" i="48"/>
  <c r="BH559" i="48" a="1"/>
  <c r="BH559" i="48" s="1"/>
  <c r="BI559" i="48" s="1"/>
  <c r="BF559" i="48" a="1"/>
  <c r="BF559" i="48" s="1"/>
  <c r="BE559" i="48"/>
  <c r="BD559" i="48" a="1"/>
  <c r="BD559" i="48" s="1"/>
  <c r="BC559" i="48"/>
  <c r="AV559" i="48" a="1"/>
  <c r="AV559" i="48" s="1"/>
  <c r="AW559" i="48" s="1"/>
  <c r="AS559" i="48" a="1"/>
  <c r="AS559" i="48" s="1"/>
  <c r="AT559" i="48" s="1"/>
  <c r="AP559" i="48" a="1"/>
  <c r="AP559" i="48" s="1"/>
  <c r="AQ559" i="48" s="1"/>
  <c r="AI559" i="48" a="1"/>
  <c r="AI559" i="48" s="1"/>
  <c r="AH559" i="48"/>
  <c r="AG559" i="48" a="1"/>
  <c r="AG559" i="48" s="1"/>
  <c r="AF559" i="48"/>
  <c r="AA559" i="48" a="1"/>
  <c r="AA559" i="48" s="1"/>
  <c r="AB559" i="48" s="1"/>
  <c r="X559" i="48" a="1"/>
  <c r="X559" i="48" s="1"/>
  <c r="K559" i="48"/>
  <c r="BH558" i="48" a="1"/>
  <c r="BH558" i="48" s="1"/>
  <c r="BI558" i="48" s="1"/>
  <c r="BF558" i="48" a="1"/>
  <c r="BF558" i="48" s="1"/>
  <c r="BE558" i="48"/>
  <c r="BD558" i="48" a="1"/>
  <c r="BD558" i="48" s="1"/>
  <c r="BC558" i="48"/>
  <c r="AV558" i="48" a="1"/>
  <c r="AV558" i="48" s="1"/>
  <c r="AW558" i="48" s="1"/>
  <c r="AS558" i="48" a="1"/>
  <c r="AS558" i="48" s="1"/>
  <c r="AT558" i="48" s="1"/>
  <c r="AP558" i="48" a="1"/>
  <c r="AP558" i="48" s="1"/>
  <c r="AQ558" i="48" s="1"/>
  <c r="AI558" i="48" a="1"/>
  <c r="AI558" i="48" s="1"/>
  <c r="AH558" i="48"/>
  <c r="AG558" i="48" a="1"/>
  <c r="AG558" i="48" s="1"/>
  <c r="AF558" i="48"/>
  <c r="AA558" i="48" a="1"/>
  <c r="AA558" i="48" s="1"/>
  <c r="AB558" i="48" s="1"/>
  <c r="X558" i="48" a="1"/>
  <c r="X558" i="48" s="1"/>
  <c r="K558" i="48"/>
  <c r="BH557" i="48" a="1"/>
  <c r="BH557" i="48" s="1"/>
  <c r="BI557" i="48" s="1"/>
  <c r="BF557" i="48" a="1"/>
  <c r="BF557" i="48" s="1"/>
  <c r="BE557" i="48"/>
  <c r="BD557" i="48" a="1"/>
  <c r="BD557" i="48" s="1"/>
  <c r="BC557" i="48"/>
  <c r="AV557" i="48" a="1"/>
  <c r="AV557" i="48" s="1"/>
  <c r="AW557" i="48" s="1"/>
  <c r="AS557" i="48" a="1"/>
  <c r="AS557" i="48" s="1"/>
  <c r="AT557" i="48" s="1"/>
  <c r="AP557" i="48" a="1"/>
  <c r="AP557" i="48" s="1"/>
  <c r="AQ557" i="48" s="1"/>
  <c r="AK557" i="48"/>
  <c r="AH557" i="48"/>
  <c r="AF557" i="48"/>
  <c r="AA557" i="48" a="1"/>
  <c r="AA557" i="48" s="1"/>
  <c r="AB557" i="48" s="1"/>
  <c r="X557" i="48" a="1"/>
  <c r="X557" i="48" s="1"/>
  <c r="K557" i="48"/>
  <c r="BH556" i="48" a="1"/>
  <c r="BH556" i="48" s="1"/>
  <c r="BI556" i="48" s="1"/>
  <c r="BF556" i="48" a="1"/>
  <c r="BF556" i="48" s="1"/>
  <c r="BE556" i="48"/>
  <c r="BD556" i="48" a="1"/>
  <c r="BD556" i="48" s="1"/>
  <c r="BC556" i="48"/>
  <c r="AV556" i="48" a="1"/>
  <c r="AV556" i="48" s="1"/>
  <c r="AW556" i="48" s="1"/>
  <c r="AS556" i="48" a="1"/>
  <c r="AS556" i="48" s="1"/>
  <c r="AT556" i="48" s="1"/>
  <c r="AP556" i="48" a="1"/>
  <c r="AP556" i="48" s="1"/>
  <c r="AQ556" i="48" s="1"/>
  <c r="AI556" i="48" a="1"/>
  <c r="AI556" i="48" s="1"/>
  <c r="AH556" i="48"/>
  <c r="AG556" i="48" a="1"/>
  <c r="AG556" i="48" s="1"/>
  <c r="AF556" i="48"/>
  <c r="AA556" i="48" a="1"/>
  <c r="AA556" i="48" s="1"/>
  <c r="AB556" i="48" s="1"/>
  <c r="X556" i="48" a="1"/>
  <c r="X556" i="48" s="1"/>
  <c r="K556" i="48"/>
  <c r="BH555" i="48" a="1"/>
  <c r="BH555" i="48" s="1"/>
  <c r="BI555" i="48" s="1"/>
  <c r="BF555" i="48" a="1"/>
  <c r="BF555" i="48" s="1"/>
  <c r="BE555" i="48"/>
  <c r="BD555" i="48" a="1"/>
  <c r="BD555" i="48" s="1"/>
  <c r="BC555" i="48"/>
  <c r="AV555" i="48" a="1"/>
  <c r="AV555" i="48" s="1"/>
  <c r="AW555" i="48" s="1"/>
  <c r="AS555" i="48" a="1"/>
  <c r="AS555" i="48" s="1"/>
  <c r="AT555" i="48" s="1"/>
  <c r="AP555" i="48" a="1"/>
  <c r="AP555" i="48" s="1"/>
  <c r="AQ555" i="48" s="1"/>
  <c r="AI555" i="48" a="1"/>
  <c r="AI555" i="48" s="1"/>
  <c r="AH555" i="48"/>
  <c r="AG555" i="48" a="1"/>
  <c r="AG555" i="48" s="1"/>
  <c r="AF555" i="48"/>
  <c r="AA555" i="48" a="1"/>
  <c r="AA555" i="48" s="1"/>
  <c r="AB555" i="48" s="1"/>
  <c r="X555" i="48" a="1"/>
  <c r="X555" i="48" s="1"/>
  <c r="K555" i="48"/>
  <c r="BH554" i="48" a="1"/>
  <c r="BH554" i="48" s="1"/>
  <c r="BI554" i="48" s="1"/>
  <c r="BF554" i="48" a="1"/>
  <c r="BF554" i="48" s="1"/>
  <c r="BE554" i="48"/>
  <c r="BD554" i="48" a="1"/>
  <c r="BD554" i="48" s="1"/>
  <c r="BC554" i="48"/>
  <c r="AV554" i="48" a="1"/>
  <c r="AV554" i="48" s="1"/>
  <c r="AW554" i="48" s="1"/>
  <c r="AS554" i="48" a="1"/>
  <c r="AS554" i="48" s="1"/>
  <c r="AT554" i="48" s="1"/>
  <c r="AP554" i="48" a="1"/>
  <c r="AP554" i="48" s="1"/>
  <c r="AQ554" i="48" s="1"/>
  <c r="AI554" i="48" a="1"/>
  <c r="AI554" i="48" s="1"/>
  <c r="AH554" i="48"/>
  <c r="AG554" i="48" a="1"/>
  <c r="AG554" i="48" s="1"/>
  <c r="AF554" i="48"/>
  <c r="AA554" i="48" a="1"/>
  <c r="AA554" i="48" s="1"/>
  <c r="AB554" i="48" s="1"/>
  <c r="X554" i="48" a="1"/>
  <c r="X554" i="48" s="1"/>
  <c r="K554" i="48"/>
  <c r="BH553" i="48" a="1"/>
  <c r="BH553" i="48" s="1"/>
  <c r="BI553" i="48" s="1"/>
  <c r="BF553" i="48" a="1"/>
  <c r="BF553" i="48" s="1"/>
  <c r="BE553" i="48"/>
  <c r="BD553" i="48" a="1"/>
  <c r="BD553" i="48" s="1"/>
  <c r="BC553" i="48"/>
  <c r="AV553" i="48" a="1"/>
  <c r="AV553" i="48" s="1"/>
  <c r="AW553" i="48" s="1"/>
  <c r="AS553" i="48" a="1"/>
  <c r="AS553" i="48" s="1"/>
  <c r="AT553" i="48" s="1"/>
  <c r="AP553" i="48" a="1"/>
  <c r="AP553" i="48" s="1"/>
  <c r="AQ553" i="48" s="1"/>
  <c r="AI553" i="48" a="1"/>
  <c r="AI553" i="48" s="1"/>
  <c r="AH553" i="48"/>
  <c r="AG553" i="48" a="1"/>
  <c r="AG553" i="48" s="1"/>
  <c r="AF553" i="48"/>
  <c r="AA553" i="48" a="1"/>
  <c r="AA553" i="48" s="1"/>
  <c r="AB553" i="48" s="1"/>
  <c r="X553" i="48" a="1"/>
  <c r="X553" i="48" s="1"/>
  <c r="K553" i="48"/>
  <c r="BH552" i="48" a="1"/>
  <c r="BH552" i="48" s="1"/>
  <c r="BI552" i="48" s="1"/>
  <c r="BF552" i="48" a="1"/>
  <c r="BF552" i="48" s="1"/>
  <c r="BE552" i="48"/>
  <c r="BD552" i="48" a="1"/>
  <c r="BD552" i="48" s="1"/>
  <c r="BC552" i="48"/>
  <c r="AV552" i="48" a="1"/>
  <c r="AV552" i="48" s="1"/>
  <c r="AW552" i="48" s="1"/>
  <c r="AS552" i="48" a="1"/>
  <c r="AS552" i="48" s="1"/>
  <c r="AT552" i="48" s="1"/>
  <c r="AP552" i="48" a="1"/>
  <c r="AP552" i="48" s="1"/>
  <c r="AQ552" i="48" s="1"/>
  <c r="AI552" i="48" a="1"/>
  <c r="AI552" i="48" s="1"/>
  <c r="AH552" i="48"/>
  <c r="AG552" i="48" a="1"/>
  <c r="AG552" i="48" s="1"/>
  <c r="AF552" i="48"/>
  <c r="AA552" i="48" a="1"/>
  <c r="AA552" i="48" s="1"/>
  <c r="AB552" i="48" s="1"/>
  <c r="X552" i="48" a="1"/>
  <c r="X552" i="48" s="1"/>
  <c r="K552" i="48"/>
  <c r="BH551" i="48" a="1"/>
  <c r="BH551" i="48" s="1"/>
  <c r="BI551" i="48" s="1"/>
  <c r="BF551" i="48" a="1"/>
  <c r="BF551" i="48" s="1"/>
  <c r="BE551" i="48"/>
  <c r="BD551" i="48" a="1"/>
  <c r="BD551" i="48" s="1"/>
  <c r="BC551" i="48"/>
  <c r="AV551" i="48" a="1"/>
  <c r="AV551" i="48" s="1"/>
  <c r="AW551" i="48" s="1"/>
  <c r="AS551" i="48" a="1"/>
  <c r="AS551" i="48" s="1"/>
  <c r="AP551" i="48" a="1"/>
  <c r="AP551" i="48" s="1"/>
  <c r="AI551" i="48" a="1"/>
  <c r="AI551" i="48" s="1"/>
  <c r="AH551" i="48"/>
  <c r="AG551" i="48" a="1"/>
  <c r="AG551" i="48" s="1"/>
  <c r="AF551" i="48"/>
  <c r="AA551" i="48" a="1"/>
  <c r="AA551" i="48" s="1"/>
  <c r="AB551" i="48" s="1"/>
  <c r="X551" i="48" a="1"/>
  <c r="X551" i="48" s="1"/>
  <c r="Y551" i="48" s="1"/>
  <c r="K551" i="48"/>
  <c r="BH550" i="48" a="1"/>
  <c r="BH550" i="48" s="1"/>
  <c r="BE550" i="48"/>
  <c r="BC550" i="48"/>
  <c r="AW550" i="48"/>
  <c r="AV550" i="48" a="1"/>
  <c r="AV550" i="48" s="1"/>
  <c r="AS550" i="48" a="1"/>
  <c r="AS550" i="48" s="1"/>
  <c r="AP550" i="48" a="1"/>
  <c r="AP550" i="48" s="1"/>
  <c r="AH550" i="48"/>
  <c r="AF550" i="48"/>
  <c r="AA550" i="48" a="1"/>
  <c r="AA550" i="48" s="1"/>
  <c r="AB550" i="48" s="1"/>
  <c r="X550" i="48" a="1"/>
  <c r="X550" i="48" s="1"/>
  <c r="Y550" i="48" s="1"/>
  <c r="K550" i="48"/>
  <c r="BH549" i="48" a="1"/>
  <c r="BH549" i="48" s="1"/>
  <c r="BF549" i="48" a="1"/>
  <c r="BF549" i="48" s="1"/>
  <c r="BE549" i="48"/>
  <c r="BD549" i="48" a="1"/>
  <c r="BD549" i="48" s="1"/>
  <c r="BC549" i="48"/>
  <c r="AW549" i="48"/>
  <c r="AV549" i="48" a="1"/>
  <c r="AV549" i="48" s="1"/>
  <c r="AT549" i="48"/>
  <c r="AS549" i="48" a="1"/>
  <c r="AS549" i="48" s="1"/>
  <c r="AQ549" i="48"/>
  <c r="AP549" i="48" a="1"/>
  <c r="AP549" i="48" s="1"/>
  <c r="AI549" i="48" a="1"/>
  <c r="AI549" i="48" s="1"/>
  <c r="AH549" i="48"/>
  <c r="AG549" i="48" a="1"/>
  <c r="AG549" i="48" s="1"/>
  <c r="AF549" i="48"/>
  <c r="AA549" i="48" a="1"/>
  <c r="AA549" i="48" s="1"/>
  <c r="AB549" i="48" s="1"/>
  <c r="X549" i="48" a="1"/>
  <c r="X549" i="48" s="1"/>
  <c r="K549" i="48"/>
  <c r="BI548" i="48"/>
  <c r="BH548" i="48" a="1"/>
  <c r="BH548" i="48" s="1"/>
  <c r="BF548" i="48" a="1"/>
  <c r="BF548" i="48" s="1"/>
  <c r="BE548" i="48"/>
  <c r="BD548" i="48" a="1"/>
  <c r="BD548" i="48" s="1"/>
  <c r="BC548" i="48"/>
  <c r="AW548" i="48"/>
  <c r="AV548" i="48" a="1"/>
  <c r="AV548" i="48" s="1"/>
  <c r="AT548" i="48"/>
  <c r="AS548" i="48" a="1"/>
  <c r="AS548" i="48" s="1"/>
  <c r="AQ548" i="48"/>
  <c r="AP548" i="48" a="1"/>
  <c r="AP548" i="48" s="1"/>
  <c r="AI548" i="48" a="1"/>
  <c r="AI548" i="48" s="1"/>
  <c r="AH548" i="48"/>
  <c r="AG548" i="48" a="1"/>
  <c r="AG548" i="48" s="1"/>
  <c r="AF548" i="48"/>
  <c r="AA548" i="48" a="1"/>
  <c r="AA548" i="48" s="1"/>
  <c r="AB548" i="48" s="1"/>
  <c r="X548" i="48" a="1"/>
  <c r="X548" i="48" s="1"/>
  <c r="K548" i="48"/>
  <c r="BI547" i="48"/>
  <c r="BH547" i="48" a="1"/>
  <c r="BH547" i="48" s="1"/>
  <c r="BF547" i="48" a="1"/>
  <c r="BF547" i="48" s="1"/>
  <c r="BE547" i="48"/>
  <c r="BD547" i="48" a="1"/>
  <c r="BD547" i="48" s="1"/>
  <c r="BC547" i="48"/>
  <c r="AW547" i="48"/>
  <c r="AV547" i="48" a="1"/>
  <c r="AV547" i="48" s="1"/>
  <c r="AT547" i="48"/>
  <c r="AS547" i="48" a="1"/>
  <c r="AS547" i="48" s="1"/>
  <c r="AQ547" i="48"/>
  <c r="AP547" i="48" a="1"/>
  <c r="AP547" i="48" s="1"/>
  <c r="AI547" i="48" a="1"/>
  <c r="AI547" i="48" s="1"/>
  <c r="AH547" i="48"/>
  <c r="AG547" i="48" a="1"/>
  <c r="AG547" i="48" s="1"/>
  <c r="AF547" i="48"/>
  <c r="AA547" i="48" a="1"/>
  <c r="AA547" i="48" s="1"/>
  <c r="AB547" i="48" s="1"/>
  <c r="X547" i="48" a="1"/>
  <c r="X547" i="48" s="1"/>
  <c r="K547" i="48"/>
  <c r="BI1018" i="48"/>
  <c r="BH1018" i="48" a="1"/>
  <c r="BH1018" i="48" s="1"/>
  <c r="BF1018" i="48" a="1"/>
  <c r="BF1018" i="48" s="1"/>
  <c r="BE1018" i="48"/>
  <c r="BD1018" i="48" a="1"/>
  <c r="BD1018" i="48" s="1"/>
  <c r="BC1018" i="48"/>
  <c r="AW1018" i="48"/>
  <c r="AV1018" i="48" a="1"/>
  <c r="AV1018" i="48" s="1"/>
  <c r="AT1018" i="48"/>
  <c r="AS1018" i="48" a="1"/>
  <c r="AS1018" i="48" s="1"/>
  <c r="AQ1018" i="48"/>
  <c r="AP1018" i="48" a="1"/>
  <c r="AP1018" i="48" s="1"/>
  <c r="AI1018" i="48" a="1"/>
  <c r="AI1018" i="48" s="1"/>
  <c r="AH1018" i="48"/>
  <c r="AG1018" i="48" a="1"/>
  <c r="AG1018" i="48" s="1"/>
  <c r="AF1018" i="48"/>
  <c r="AA1018" i="48" a="1"/>
  <c r="AA1018" i="48" s="1"/>
  <c r="AB1018" i="48" s="1"/>
  <c r="X1018" i="48" a="1"/>
  <c r="X1018" i="48" s="1"/>
  <c r="K1018" i="48"/>
  <c r="BI1001" i="48"/>
  <c r="BH1001" i="48" a="1"/>
  <c r="BH1001" i="48" s="1"/>
  <c r="BF1001" i="48" a="1"/>
  <c r="BF1001" i="48" s="1"/>
  <c r="BE1001" i="48"/>
  <c r="BD1001" i="48" a="1"/>
  <c r="BD1001" i="48" s="1"/>
  <c r="BC1001" i="48"/>
  <c r="AW1001" i="48"/>
  <c r="AV1001" i="48" a="1"/>
  <c r="AV1001" i="48" s="1"/>
  <c r="AT1001" i="48"/>
  <c r="AS1001" i="48" a="1"/>
  <c r="AS1001" i="48" s="1"/>
  <c r="AQ1001" i="48"/>
  <c r="AP1001" i="48" a="1"/>
  <c r="AP1001" i="48" s="1"/>
  <c r="AI1001" i="48" a="1"/>
  <c r="AI1001" i="48" s="1"/>
  <c r="AH1001" i="48"/>
  <c r="AG1001" i="48" a="1"/>
  <c r="AG1001" i="48" s="1"/>
  <c r="AF1001" i="48"/>
  <c r="AA1001" i="48" a="1"/>
  <c r="AA1001" i="48" s="1"/>
  <c r="AB1001" i="48" s="1"/>
  <c r="X1001" i="48" a="1"/>
  <c r="X1001" i="48" s="1"/>
  <c r="K1001" i="48"/>
  <c r="BH544" i="48" a="1"/>
  <c r="BH544" i="48" s="1"/>
  <c r="BF544" i="48" a="1"/>
  <c r="BF544" i="48" s="1"/>
  <c r="BE544" i="48"/>
  <c r="BD544" i="48" a="1"/>
  <c r="BD544" i="48" s="1"/>
  <c r="BC544" i="48"/>
  <c r="AV544" i="48" a="1"/>
  <c r="AV544" i="48" s="1"/>
  <c r="AW544" i="48" s="1"/>
  <c r="AS544" i="48" a="1"/>
  <c r="AS544" i="48" s="1"/>
  <c r="AP544" i="48" a="1"/>
  <c r="AP544" i="48" s="1"/>
  <c r="AI544" i="48" a="1"/>
  <c r="AI544" i="48" s="1"/>
  <c r="AH544" i="48"/>
  <c r="AG544" i="48" a="1"/>
  <c r="AG544" i="48" s="1"/>
  <c r="AF544" i="48"/>
  <c r="AA544" i="48" a="1"/>
  <c r="AA544" i="48" s="1"/>
  <c r="AB544" i="48" s="1"/>
  <c r="X544" i="48" a="1"/>
  <c r="X544" i="48" s="1"/>
  <c r="K544" i="48"/>
  <c r="BI543" i="48"/>
  <c r="BH543" i="48" a="1"/>
  <c r="BH543" i="48" s="1"/>
  <c r="BF543" i="48" a="1"/>
  <c r="BF543" i="48" s="1"/>
  <c r="BE543" i="48"/>
  <c r="BD543" i="48" a="1"/>
  <c r="BD543" i="48" s="1"/>
  <c r="BC543" i="48"/>
  <c r="AW543" i="48"/>
  <c r="AV543" i="48" a="1"/>
  <c r="AV543" i="48" s="1"/>
  <c r="AT543" i="48"/>
  <c r="AS543" i="48" a="1"/>
  <c r="AS543" i="48" s="1"/>
  <c r="AP543" i="48" a="1"/>
  <c r="AP543" i="48" s="1"/>
  <c r="AI543" i="48" a="1"/>
  <c r="AI543" i="48" s="1"/>
  <c r="AH543" i="48"/>
  <c r="AG543" i="48" a="1"/>
  <c r="AG543" i="48" s="1"/>
  <c r="AF543" i="48"/>
  <c r="AA543" i="48" a="1"/>
  <c r="AA543" i="48" s="1"/>
  <c r="X543" i="48" a="1"/>
  <c r="X543" i="48" s="1"/>
  <c r="Y543" i="48" s="1"/>
  <c r="K543" i="48"/>
  <c r="BI542" i="48"/>
  <c r="BH542" i="48" a="1"/>
  <c r="BH542" i="48" s="1"/>
  <c r="BF542" i="48" a="1"/>
  <c r="BF542" i="48" s="1"/>
  <c r="BE542" i="48"/>
  <c r="BD542" i="48" a="1"/>
  <c r="BD542" i="48" s="1"/>
  <c r="BC542" i="48"/>
  <c r="AW542" i="48"/>
  <c r="AV542" i="48" a="1"/>
  <c r="AV542" i="48" s="1"/>
  <c r="AT542" i="48"/>
  <c r="AS542" i="48" a="1"/>
  <c r="AS542" i="48" s="1"/>
  <c r="AQ542" i="48"/>
  <c r="AP542" i="48" a="1"/>
  <c r="AP542" i="48" s="1"/>
  <c r="AI542" i="48" a="1"/>
  <c r="AI542" i="48" s="1"/>
  <c r="AH542" i="48"/>
  <c r="AG542" i="48" a="1"/>
  <c r="AG542" i="48" s="1"/>
  <c r="AF542" i="48"/>
  <c r="AA542" i="48" a="1"/>
  <c r="AA542" i="48" s="1"/>
  <c r="AB542" i="48" s="1"/>
  <c r="X542" i="48" a="1"/>
  <c r="X542" i="48" s="1"/>
  <c r="K542" i="48"/>
  <c r="BH541" i="48" a="1"/>
  <c r="BH541" i="48" s="1"/>
  <c r="BF541" i="48" a="1"/>
  <c r="BF541" i="48" s="1"/>
  <c r="BE541" i="48"/>
  <c r="BD541" i="48" a="1"/>
  <c r="BD541" i="48" s="1"/>
  <c r="BC541" i="48"/>
  <c r="AW541" i="48"/>
  <c r="AV541" i="48" a="1"/>
  <c r="AV541" i="48" s="1"/>
  <c r="AT541" i="48"/>
  <c r="AS541" i="48" a="1"/>
  <c r="AS541" i="48" s="1"/>
  <c r="AP541" i="48" a="1"/>
  <c r="AP541" i="48" s="1"/>
  <c r="AI541" i="48" a="1"/>
  <c r="AI541" i="48" s="1"/>
  <c r="AH541" i="48"/>
  <c r="AG541" i="48" a="1"/>
  <c r="AG541" i="48" s="1"/>
  <c r="AF541" i="48"/>
  <c r="AA541" i="48" a="1"/>
  <c r="AA541" i="48" s="1"/>
  <c r="AB541" i="48" s="1"/>
  <c r="X541" i="48" a="1"/>
  <c r="X541" i="48" s="1"/>
  <c r="K541" i="48"/>
  <c r="BH540" i="48" a="1"/>
  <c r="BH540" i="48" s="1"/>
  <c r="BF540" i="48" a="1"/>
  <c r="BF540" i="48" s="1"/>
  <c r="BE540" i="48"/>
  <c r="BD540" i="48" a="1"/>
  <c r="BD540" i="48" s="1"/>
  <c r="BC540" i="48"/>
  <c r="AV540" i="48" a="1"/>
  <c r="AV540" i="48" s="1"/>
  <c r="AW540" i="48" s="1"/>
  <c r="AS540" i="48" a="1"/>
  <c r="AS540" i="48" s="1"/>
  <c r="AQ540" i="48"/>
  <c r="AP540" i="48" a="1"/>
  <c r="AP540" i="48" s="1"/>
  <c r="AI540" i="48" a="1"/>
  <c r="AI540" i="48" s="1"/>
  <c r="AH540" i="48"/>
  <c r="AG540" i="48" a="1"/>
  <c r="AG540" i="48" s="1"/>
  <c r="AF540" i="48"/>
  <c r="AA540" i="48" a="1"/>
  <c r="AA540" i="48" s="1"/>
  <c r="AB540" i="48" s="1"/>
  <c r="X540" i="48" a="1"/>
  <c r="X540" i="48" s="1"/>
  <c r="Y540" i="48" s="1"/>
  <c r="K540" i="48"/>
  <c r="BH539" i="48" a="1"/>
  <c r="BH539" i="48" s="1"/>
  <c r="BI539" i="48" s="1"/>
  <c r="BF539" i="48" a="1"/>
  <c r="BF539" i="48" s="1"/>
  <c r="BE539" i="48"/>
  <c r="BD539" i="48" a="1"/>
  <c r="BD539" i="48" s="1"/>
  <c r="BC539" i="48"/>
  <c r="AV539" i="48" a="1"/>
  <c r="AV539" i="48" s="1"/>
  <c r="AW539" i="48" s="1"/>
  <c r="AS539" i="48" a="1"/>
  <c r="AS539" i="48" s="1"/>
  <c r="AT539" i="48" s="1"/>
  <c r="AP539" i="48" a="1"/>
  <c r="AP539" i="48" s="1"/>
  <c r="AQ539" i="48" s="1"/>
  <c r="AI539" i="48" a="1"/>
  <c r="AI539" i="48" s="1"/>
  <c r="AH539" i="48"/>
  <c r="AG539" i="48" a="1"/>
  <c r="AG539" i="48" s="1"/>
  <c r="AF539" i="48"/>
  <c r="AA539" i="48" a="1"/>
  <c r="AA539" i="48" s="1"/>
  <c r="AB539" i="48" s="1"/>
  <c r="X539" i="48" a="1"/>
  <c r="X539" i="48" s="1"/>
  <c r="K539" i="48"/>
  <c r="BI538" i="48"/>
  <c r="BH538" i="48" a="1"/>
  <c r="BH538" i="48" s="1"/>
  <c r="BF538" i="48" a="1"/>
  <c r="BF538" i="48" s="1"/>
  <c r="BE538" i="48"/>
  <c r="BD538" i="48" a="1"/>
  <c r="BD538" i="48" s="1"/>
  <c r="BC538" i="48"/>
  <c r="AW538" i="48"/>
  <c r="AV538" i="48" a="1"/>
  <c r="AV538" i="48" s="1"/>
  <c r="AT538" i="48"/>
  <c r="AS538" i="48" a="1"/>
  <c r="AS538" i="48" s="1"/>
  <c r="AQ538" i="48"/>
  <c r="AP538" i="48" a="1"/>
  <c r="AP538" i="48" s="1"/>
  <c r="AI538" i="48" a="1"/>
  <c r="AI538" i="48" s="1"/>
  <c r="AH538" i="48"/>
  <c r="AG538" i="48" a="1"/>
  <c r="AG538" i="48" s="1"/>
  <c r="AF538" i="48"/>
  <c r="AA538" i="48" a="1"/>
  <c r="AA538" i="48" s="1"/>
  <c r="AB538" i="48" s="1"/>
  <c r="X538" i="48" a="1"/>
  <c r="X538" i="48" s="1"/>
  <c r="K538" i="48"/>
  <c r="BH537" i="48" a="1"/>
  <c r="BH537" i="48" s="1"/>
  <c r="BI537" i="48" s="1"/>
  <c r="BF537" i="48" a="1"/>
  <c r="BF537" i="48" s="1"/>
  <c r="BE537" i="48"/>
  <c r="BD537" i="48" a="1"/>
  <c r="BD537" i="48" s="1"/>
  <c r="BC537" i="48"/>
  <c r="AV537" i="48" a="1"/>
  <c r="AV537" i="48" s="1"/>
  <c r="AS537" i="48" a="1"/>
  <c r="AS537" i="48" s="1"/>
  <c r="AP537" i="48" a="1"/>
  <c r="AP537" i="48" s="1"/>
  <c r="AI537" i="48" a="1"/>
  <c r="AI537" i="48" s="1"/>
  <c r="AH537" i="48"/>
  <c r="AG537" i="48" a="1"/>
  <c r="AG537" i="48" s="1"/>
  <c r="AF537" i="48"/>
  <c r="AA537" i="48" a="1"/>
  <c r="AA537" i="48" s="1"/>
  <c r="AB537" i="48" s="1"/>
  <c r="X537" i="48" a="1"/>
  <c r="X537" i="48" s="1"/>
  <c r="K537" i="48"/>
  <c r="BI536" i="48"/>
  <c r="BH536" i="48" a="1"/>
  <c r="BH536" i="48" s="1"/>
  <c r="BF536" i="48" a="1"/>
  <c r="BF536" i="48" s="1"/>
  <c r="BE536" i="48"/>
  <c r="BD536" i="48" a="1"/>
  <c r="BD536" i="48" s="1"/>
  <c r="BC536" i="48"/>
  <c r="AW536" i="48"/>
  <c r="AV536" i="48" a="1"/>
  <c r="AV536" i="48" s="1"/>
  <c r="AT536" i="48"/>
  <c r="AS536" i="48" a="1"/>
  <c r="AS536" i="48" s="1"/>
  <c r="AQ536" i="48"/>
  <c r="AP536" i="48" a="1"/>
  <c r="AP536" i="48" s="1"/>
  <c r="AI536" i="48" a="1"/>
  <c r="AI536" i="48" s="1"/>
  <c r="AH536" i="48"/>
  <c r="AG536" i="48" a="1"/>
  <c r="AG536" i="48" s="1"/>
  <c r="AF536" i="48"/>
  <c r="AA536" i="48" a="1"/>
  <c r="AA536" i="48" s="1"/>
  <c r="AB536" i="48" s="1"/>
  <c r="X536" i="48" a="1"/>
  <c r="X536" i="48" s="1"/>
  <c r="K536" i="48"/>
  <c r="BI535" i="48"/>
  <c r="BH535" i="48" a="1"/>
  <c r="BH535" i="48" s="1"/>
  <c r="BF535" i="48" a="1"/>
  <c r="BF535" i="48" s="1"/>
  <c r="BE535" i="48"/>
  <c r="BD535" i="48" a="1"/>
  <c r="BD535" i="48" s="1"/>
  <c r="BC535" i="48"/>
  <c r="AW535" i="48"/>
  <c r="AV535" i="48" a="1"/>
  <c r="AV535" i="48" s="1"/>
  <c r="AT535" i="48"/>
  <c r="AS535" i="48" a="1"/>
  <c r="AS535" i="48" s="1"/>
  <c r="AQ535" i="48"/>
  <c r="AP535" i="48" a="1"/>
  <c r="AP535" i="48" s="1"/>
  <c r="AI535" i="48" a="1"/>
  <c r="AI535" i="48" s="1"/>
  <c r="AH535" i="48"/>
  <c r="AG535" i="48" a="1"/>
  <c r="AG535" i="48" s="1"/>
  <c r="AF535" i="48"/>
  <c r="AA535" i="48" a="1"/>
  <c r="AA535" i="48" s="1"/>
  <c r="AB535" i="48" s="1"/>
  <c r="X535" i="48" a="1"/>
  <c r="X535" i="48" s="1"/>
  <c r="Y535" i="48" s="1"/>
  <c r="K535" i="48"/>
  <c r="BH534" i="48" a="1"/>
  <c r="BH534" i="48" s="1"/>
  <c r="BI534" i="48" s="1"/>
  <c r="BE534" i="48"/>
  <c r="BC534" i="48"/>
  <c r="AW534" i="48"/>
  <c r="AV534" i="48" a="1"/>
  <c r="AV534" i="48" s="1"/>
  <c r="AT534" i="48"/>
  <c r="AS534" i="48" a="1"/>
  <c r="AS534" i="48" s="1"/>
  <c r="AQ534" i="48"/>
  <c r="AP534" i="48" a="1"/>
  <c r="AP534" i="48" s="1"/>
  <c r="AH534" i="48"/>
  <c r="AF534" i="48"/>
  <c r="AA534" i="48" a="1"/>
  <c r="AA534" i="48" s="1"/>
  <c r="AB534" i="48" s="1"/>
  <c r="X534" i="48" a="1"/>
  <c r="X534" i="48" s="1"/>
  <c r="K534" i="48"/>
  <c r="BH533" i="48" a="1"/>
  <c r="BH533" i="48" s="1"/>
  <c r="BI533" i="48" s="1"/>
  <c r="BF533" i="48" a="1"/>
  <c r="BF533" i="48" s="1"/>
  <c r="BE533" i="48"/>
  <c r="BD533" i="48" a="1"/>
  <c r="BD533" i="48" s="1"/>
  <c r="BC533" i="48"/>
  <c r="AW533" i="48"/>
  <c r="AV533" i="48" a="1"/>
  <c r="AV533" i="48" s="1"/>
  <c r="AT533" i="48"/>
  <c r="AS533" i="48" a="1"/>
  <c r="AS533" i="48" s="1"/>
  <c r="AQ533" i="48"/>
  <c r="AP533" i="48" a="1"/>
  <c r="AP533" i="48" s="1"/>
  <c r="AI533" i="48" a="1"/>
  <c r="AI533" i="48" s="1"/>
  <c r="AH533" i="48"/>
  <c r="AG533" i="48" a="1"/>
  <c r="AG533" i="48" s="1"/>
  <c r="AF533" i="48"/>
  <c r="AA533" i="48" a="1"/>
  <c r="AA533" i="48" s="1"/>
  <c r="AB533" i="48" s="1"/>
  <c r="X533" i="48" a="1"/>
  <c r="X533" i="48" s="1"/>
  <c r="K533" i="48"/>
  <c r="BI532" i="48"/>
  <c r="BH532" i="48" a="1"/>
  <c r="BH532" i="48" s="1"/>
  <c r="BF532" i="48" a="1"/>
  <c r="BF532" i="48" s="1"/>
  <c r="BE532" i="48"/>
  <c r="BD532" i="48" a="1"/>
  <c r="BD532" i="48" s="1"/>
  <c r="BC532" i="48"/>
  <c r="AW532" i="48"/>
  <c r="AV532" i="48" a="1"/>
  <c r="AV532" i="48" s="1"/>
  <c r="AT532" i="48"/>
  <c r="AS532" i="48" a="1"/>
  <c r="AS532" i="48" s="1"/>
  <c r="AQ532" i="48"/>
  <c r="AP532" i="48" a="1"/>
  <c r="AP532" i="48" s="1"/>
  <c r="AI532" i="48" a="1"/>
  <c r="AI532" i="48" s="1"/>
  <c r="AH532" i="48"/>
  <c r="AG532" i="48" a="1"/>
  <c r="AG532" i="48" s="1"/>
  <c r="AF532" i="48"/>
  <c r="AA532" i="48" a="1"/>
  <c r="AA532" i="48" s="1"/>
  <c r="AB532" i="48" s="1"/>
  <c r="X532" i="48" a="1"/>
  <c r="X532" i="48" s="1"/>
  <c r="K532" i="48"/>
  <c r="BI531" i="48"/>
  <c r="BH531" i="48" a="1"/>
  <c r="BH531" i="48" s="1"/>
  <c r="BF531" i="48" a="1"/>
  <c r="BF531" i="48" s="1"/>
  <c r="BE531" i="48"/>
  <c r="BD531" i="48" a="1"/>
  <c r="BD531" i="48" s="1"/>
  <c r="BC531" i="48"/>
  <c r="AW531" i="48"/>
  <c r="AV531" i="48" a="1"/>
  <c r="AV531" i="48" s="1"/>
  <c r="AT531" i="48"/>
  <c r="AS531" i="48" a="1"/>
  <c r="AS531" i="48" s="1"/>
  <c r="AQ531" i="48"/>
  <c r="AP531" i="48" a="1"/>
  <c r="AP531" i="48" s="1"/>
  <c r="AI531" i="48" a="1"/>
  <c r="AI531" i="48" s="1"/>
  <c r="AH531" i="48"/>
  <c r="AG531" i="48" a="1"/>
  <c r="AG531" i="48" s="1"/>
  <c r="AF531" i="48"/>
  <c r="AA531" i="48" a="1"/>
  <c r="AA531" i="48" s="1"/>
  <c r="AB531" i="48" s="1"/>
  <c r="X531" i="48" a="1"/>
  <c r="X531" i="48" s="1"/>
  <c r="K531" i="48"/>
  <c r="BI530" i="48"/>
  <c r="BH530" i="48" a="1"/>
  <c r="BH530" i="48" s="1"/>
  <c r="BF530" i="48" a="1"/>
  <c r="BF530" i="48" s="1"/>
  <c r="BE530" i="48"/>
  <c r="BD530" i="48" a="1"/>
  <c r="BD530" i="48" s="1"/>
  <c r="BC530" i="48"/>
  <c r="AW530" i="48"/>
  <c r="AV530" i="48" a="1"/>
  <c r="AV530" i="48" s="1"/>
  <c r="AT530" i="48"/>
  <c r="AS530" i="48" a="1"/>
  <c r="AS530" i="48" s="1"/>
  <c r="AQ530" i="48"/>
  <c r="AP530" i="48" a="1"/>
  <c r="AP530" i="48" s="1"/>
  <c r="AI530" i="48" a="1"/>
  <c r="AI530" i="48" s="1"/>
  <c r="AH530" i="48"/>
  <c r="AG530" i="48" a="1"/>
  <c r="AG530" i="48" s="1"/>
  <c r="AF530" i="48"/>
  <c r="AA530" i="48" a="1"/>
  <c r="AA530" i="48" s="1"/>
  <c r="AB530" i="48" s="1"/>
  <c r="X530" i="48" a="1"/>
  <c r="X530" i="48" s="1"/>
  <c r="K530" i="48"/>
  <c r="BI529" i="48"/>
  <c r="BH529" i="48" a="1"/>
  <c r="BH529" i="48" s="1"/>
  <c r="BF529" i="48" a="1"/>
  <c r="BF529" i="48" s="1"/>
  <c r="BE529" i="48"/>
  <c r="BD529" i="48" a="1"/>
  <c r="BD529" i="48" s="1"/>
  <c r="BC529" i="48"/>
  <c r="AW529" i="48"/>
  <c r="AV529" i="48" a="1"/>
  <c r="AV529" i="48" s="1"/>
  <c r="AT529" i="48"/>
  <c r="AS529" i="48" a="1"/>
  <c r="AS529" i="48" s="1"/>
  <c r="AQ529" i="48"/>
  <c r="AP529" i="48" a="1"/>
  <c r="AP529" i="48" s="1"/>
  <c r="AI529" i="48" a="1"/>
  <c r="AI529" i="48" s="1"/>
  <c r="AH529" i="48"/>
  <c r="AG529" i="48" a="1"/>
  <c r="AG529" i="48" s="1"/>
  <c r="AF529" i="48"/>
  <c r="AA529" i="48" a="1"/>
  <c r="AA529" i="48" s="1"/>
  <c r="AB529" i="48" s="1"/>
  <c r="X529" i="48" a="1"/>
  <c r="X529" i="48" s="1"/>
  <c r="K529" i="48"/>
  <c r="BI528" i="48"/>
  <c r="BH528" i="48" a="1"/>
  <c r="BH528" i="48" s="1"/>
  <c r="BF528" i="48" a="1"/>
  <c r="BF528" i="48" s="1"/>
  <c r="BE528" i="48"/>
  <c r="BD528" i="48" a="1"/>
  <c r="BD528" i="48" s="1"/>
  <c r="BC528" i="48"/>
  <c r="AW528" i="48"/>
  <c r="AV528" i="48" a="1"/>
  <c r="AV528" i="48" s="1"/>
  <c r="AT528" i="48"/>
  <c r="AS528" i="48" a="1"/>
  <c r="AS528" i="48" s="1"/>
  <c r="AQ528" i="48"/>
  <c r="AP528" i="48" a="1"/>
  <c r="AP528" i="48" s="1"/>
  <c r="AI528" i="48" a="1"/>
  <c r="AI528" i="48" s="1"/>
  <c r="AH528" i="48"/>
  <c r="AG528" i="48" a="1"/>
  <c r="AG528" i="48" s="1"/>
  <c r="AF528" i="48"/>
  <c r="AA528" i="48" a="1"/>
  <c r="AA528" i="48" s="1"/>
  <c r="AB528" i="48" s="1"/>
  <c r="X528" i="48" a="1"/>
  <c r="X528" i="48" s="1"/>
  <c r="K528" i="48"/>
  <c r="BI527" i="48"/>
  <c r="BH527" i="48" a="1"/>
  <c r="BH527" i="48" s="1"/>
  <c r="BF527" i="48" a="1"/>
  <c r="BF527" i="48" s="1"/>
  <c r="BE527" i="48"/>
  <c r="BD527" i="48" a="1"/>
  <c r="BD527" i="48" s="1"/>
  <c r="BC527" i="48"/>
  <c r="AW527" i="48"/>
  <c r="AV527" i="48" a="1"/>
  <c r="AV527" i="48" s="1"/>
  <c r="AT527" i="48"/>
  <c r="AS527" i="48" a="1"/>
  <c r="AS527" i="48" s="1"/>
  <c r="AQ527" i="48"/>
  <c r="AP527" i="48" a="1"/>
  <c r="AP527" i="48" s="1"/>
  <c r="AI527" i="48" a="1"/>
  <c r="AI527" i="48" s="1"/>
  <c r="AH527" i="48"/>
  <c r="AG527" i="48" a="1"/>
  <c r="AG527" i="48" s="1"/>
  <c r="AF527" i="48"/>
  <c r="AA527" i="48" a="1"/>
  <c r="AA527" i="48" s="1"/>
  <c r="AB527" i="48" s="1"/>
  <c r="X527" i="48" a="1"/>
  <c r="X527" i="48" s="1"/>
  <c r="K527" i="48"/>
  <c r="BI526" i="48"/>
  <c r="BH526" i="48" a="1"/>
  <c r="BH526" i="48" s="1"/>
  <c r="BF526" i="48" a="1"/>
  <c r="BF526" i="48" s="1"/>
  <c r="BE526" i="48"/>
  <c r="BD526" i="48" a="1"/>
  <c r="BD526" i="48" s="1"/>
  <c r="BC526" i="48"/>
  <c r="AW526" i="48"/>
  <c r="AV526" i="48" a="1"/>
  <c r="AV526" i="48" s="1"/>
  <c r="AT526" i="48"/>
  <c r="AS526" i="48" a="1"/>
  <c r="AS526" i="48" s="1"/>
  <c r="AQ526" i="48"/>
  <c r="AP526" i="48" a="1"/>
  <c r="AP526" i="48" s="1"/>
  <c r="AI526" i="48" a="1"/>
  <c r="AI526" i="48" s="1"/>
  <c r="AH526" i="48"/>
  <c r="AG526" i="48" a="1"/>
  <c r="AG526" i="48" s="1"/>
  <c r="AF526" i="48"/>
  <c r="AA526" i="48" a="1"/>
  <c r="AA526" i="48" s="1"/>
  <c r="AB526" i="48" s="1"/>
  <c r="X526" i="48" a="1"/>
  <c r="X526" i="48" s="1"/>
  <c r="K526" i="48"/>
  <c r="BI525" i="48"/>
  <c r="BH525" i="48" a="1"/>
  <c r="BH525" i="48" s="1"/>
  <c r="BF525" i="48" a="1"/>
  <c r="BF525" i="48" s="1"/>
  <c r="BE525" i="48"/>
  <c r="BD525" i="48" a="1"/>
  <c r="BD525" i="48" s="1"/>
  <c r="BC525" i="48"/>
  <c r="AW525" i="48"/>
  <c r="AV525" i="48" a="1"/>
  <c r="AV525" i="48" s="1"/>
  <c r="AT525" i="48"/>
  <c r="AS525" i="48" a="1"/>
  <c r="AS525" i="48" s="1"/>
  <c r="AQ525" i="48"/>
  <c r="AP525" i="48" a="1"/>
  <c r="AP525" i="48" s="1"/>
  <c r="AI525" i="48" a="1"/>
  <c r="AI525" i="48" s="1"/>
  <c r="AH525" i="48"/>
  <c r="AG525" i="48" a="1"/>
  <c r="AG525" i="48" s="1"/>
  <c r="AF525" i="48"/>
  <c r="AA525" i="48" a="1"/>
  <c r="AA525" i="48" s="1"/>
  <c r="AB525" i="48" s="1"/>
  <c r="X525" i="48" a="1"/>
  <c r="X525" i="48" s="1"/>
  <c r="K525" i="48"/>
  <c r="BI524" i="48"/>
  <c r="BH524" i="48" a="1"/>
  <c r="BH524" i="48" s="1"/>
  <c r="BF524" i="48" a="1"/>
  <c r="BF524" i="48" s="1"/>
  <c r="BE524" i="48"/>
  <c r="BD524" i="48" a="1"/>
  <c r="BD524" i="48" s="1"/>
  <c r="BC524" i="48"/>
  <c r="AW524" i="48"/>
  <c r="AV524" i="48" a="1"/>
  <c r="AV524" i="48" s="1"/>
  <c r="AT524" i="48"/>
  <c r="AS524" i="48" a="1"/>
  <c r="AS524" i="48" s="1"/>
  <c r="AQ524" i="48"/>
  <c r="AP524" i="48" a="1"/>
  <c r="AP524" i="48" s="1"/>
  <c r="AI524" i="48" a="1"/>
  <c r="AI524" i="48" s="1"/>
  <c r="AH524" i="48"/>
  <c r="AG524" i="48" a="1"/>
  <c r="AG524" i="48" s="1"/>
  <c r="AF524" i="48"/>
  <c r="AA524" i="48" a="1"/>
  <c r="AA524" i="48" s="1"/>
  <c r="AB524" i="48" s="1"/>
  <c r="X524" i="48" a="1"/>
  <c r="X524" i="48" s="1"/>
  <c r="K524" i="48"/>
  <c r="BI523" i="48"/>
  <c r="BH523" i="48" a="1"/>
  <c r="BH523" i="48" s="1"/>
  <c r="BF523" i="48" a="1"/>
  <c r="BF523" i="48" s="1"/>
  <c r="BE523" i="48"/>
  <c r="BD523" i="48" a="1"/>
  <c r="BD523" i="48" s="1"/>
  <c r="BC523" i="48"/>
  <c r="AW523" i="48"/>
  <c r="AV523" i="48" a="1"/>
  <c r="AV523" i="48" s="1"/>
  <c r="AT523" i="48"/>
  <c r="AS523" i="48" a="1"/>
  <c r="AS523" i="48" s="1"/>
  <c r="AQ523" i="48"/>
  <c r="AP523" i="48" a="1"/>
  <c r="AP523" i="48" s="1"/>
  <c r="AI523" i="48" a="1"/>
  <c r="AI523" i="48" s="1"/>
  <c r="AH523" i="48"/>
  <c r="AG523" i="48" a="1"/>
  <c r="AG523" i="48" s="1"/>
  <c r="AF523" i="48"/>
  <c r="AA523" i="48" a="1"/>
  <c r="AA523" i="48" s="1"/>
  <c r="AB523" i="48" s="1"/>
  <c r="X523" i="48" a="1"/>
  <c r="X523" i="48" s="1"/>
  <c r="K523" i="48"/>
  <c r="BI522" i="48"/>
  <c r="BH522" i="48" a="1"/>
  <c r="BH522" i="48" s="1"/>
  <c r="BF522" i="48" a="1"/>
  <c r="BF522" i="48" s="1"/>
  <c r="BE522" i="48"/>
  <c r="BD522" i="48" a="1"/>
  <c r="BD522" i="48" s="1"/>
  <c r="BC522" i="48"/>
  <c r="AW522" i="48"/>
  <c r="AV522" i="48" a="1"/>
  <c r="AV522" i="48" s="1"/>
  <c r="AT522" i="48"/>
  <c r="AS522" i="48" a="1"/>
  <c r="AS522" i="48" s="1"/>
  <c r="AQ522" i="48"/>
  <c r="AP522" i="48" a="1"/>
  <c r="AP522" i="48" s="1"/>
  <c r="AI522" i="48" a="1"/>
  <c r="AI522" i="48" s="1"/>
  <c r="AH522" i="48"/>
  <c r="AG522" i="48" a="1"/>
  <c r="AG522" i="48" s="1"/>
  <c r="AF522" i="48"/>
  <c r="AA522" i="48" a="1"/>
  <c r="AA522" i="48" s="1"/>
  <c r="AB522" i="48" s="1"/>
  <c r="X522" i="48" a="1"/>
  <c r="X522" i="48" s="1"/>
  <c r="K522" i="48"/>
  <c r="BI521" i="48"/>
  <c r="BH521" i="48" a="1"/>
  <c r="BH521" i="48" s="1"/>
  <c r="BF521" i="48" a="1"/>
  <c r="BF521" i="48" s="1"/>
  <c r="BE521" i="48"/>
  <c r="BD521" i="48" a="1"/>
  <c r="BD521" i="48" s="1"/>
  <c r="BC521" i="48"/>
  <c r="AV521" i="48" a="1"/>
  <c r="AV521" i="48" s="1"/>
  <c r="AW521" i="48" s="1"/>
  <c r="AT521" i="48"/>
  <c r="AS521" i="48" a="1"/>
  <c r="AS521" i="48" s="1"/>
  <c r="AQ521" i="48"/>
  <c r="AP521" i="48" a="1"/>
  <c r="AP521" i="48" s="1"/>
  <c r="AI521" i="48" a="1"/>
  <c r="AI521" i="48" s="1"/>
  <c r="AH521" i="48"/>
  <c r="AG521" i="48" a="1"/>
  <c r="AG521" i="48" s="1"/>
  <c r="AF521" i="48"/>
  <c r="AA521" i="48" a="1"/>
  <c r="AA521" i="48" s="1"/>
  <c r="AB521" i="48" s="1"/>
  <c r="X521" i="48" a="1"/>
  <c r="X521" i="48" s="1"/>
  <c r="K521" i="48"/>
  <c r="BI520" i="48"/>
  <c r="BH520" i="48" a="1"/>
  <c r="BH520" i="48" s="1"/>
  <c r="BF520" i="48" a="1"/>
  <c r="BF520" i="48" s="1"/>
  <c r="BE520" i="48"/>
  <c r="BD520" i="48" a="1"/>
  <c r="BD520" i="48" s="1"/>
  <c r="BC520" i="48"/>
  <c r="AV520" i="48" a="1"/>
  <c r="AV520" i="48" s="1"/>
  <c r="AW520" i="48" s="1"/>
  <c r="AT520" i="48"/>
  <c r="AS520" i="48" a="1"/>
  <c r="AS520" i="48" s="1"/>
  <c r="AQ520" i="48"/>
  <c r="AP520" i="48" a="1"/>
  <c r="AP520" i="48" s="1"/>
  <c r="AI520" i="48" a="1"/>
  <c r="AI520" i="48" s="1"/>
  <c r="AH520" i="48"/>
  <c r="AG520" i="48" a="1"/>
  <c r="AG520" i="48" s="1"/>
  <c r="AF520" i="48"/>
  <c r="AA520" i="48" a="1"/>
  <c r="AA520" i="48" s="1"/>
  <c r="AB520" i="48" s="1"/>
  <c r="X520" i="48" a="1"/>
  <c r="X520" i="48" s="1"/>
  <c r="K520" i="48"/>
  <c r="BH519" i="48" a="1"/>
  <c r="BH519" i="48" s="1"/>
  <c r="BF519" i="48" a="1"/>
  <c r="BF519" i="48" s="1"/>
  <c r="BE519" i="48"/>
  <c r="BD519" i="48" a="1"/>
  <c r="BD519" i="48" s="1"/>
  <c r="BC519" i="48"/>
  <c r="AV519" i="48" a="1"/>
  <c r="AV519" i="48" s="1"/>
  <c r="AW519" i="48" s="1"/>
  <c r="AS519" i="48" a="1"/>
  <c r="AS519" i="48" s="1"/>
  <c r="AT519" i="48" s="1"/>
  <c r="AP519" i="48" a="1"/>
  <c r="AP519" i="48" s="1"/>
  <c r="AQ519" i="48" s="1"/>
  <c r="AI519" i="48" a="1"/>
  <c r="AI519" i="48" s="1"/>
  <c r="AH519" i="48"/>
  <c r="AG519" i="48" a="1"/>
  <c r="AG519" i="48" s="1"/>
  <c r="AF519" i="48"/>
  <c r="AA519" i="48" a="1"/>
  <c r="AA519" i="48" s="1"/>
  <c r="AB519" i="48" s="1"/>
  <c r="X519" i="48" a="1"/>
  <c r="X519" i="48" s="1"/>
  <c r="K519" i="48"/>
  <c r="BI518" i="48"/>
  <c r="BH518" i="48" a="1"/>
  <c r="BH518" i="48" s="1"/>
  <c r="BE518" i="48"/>
  <c r="BC518" i="48"/>
  <c r="AW518" i="48"/>
  <c r="AV518" i="48" a="1"/>
  <c r="AV518" i="48" s="1"/>
  <c r="AT518" i="48"/>
  <c r="AS518" i="48" a="1"/>
  <c r="AS518" i="48" s="1"/>
  <c r="AQ518" i="48"/>
  <c r="AP518" i="48" a="1"/>
  <c r="AP518" i="48" s="1"/>
  <c r="AH518" i="48"/>
  <c r="AF518" i="48"/>
  <c r="AA518" i="48" a="1"/>
  <c r="AA518" i="48" s="1"/>
  <c r="AB518" i="48" s="1"/>
  <c r="X518" i="48" a="1"/>
  <c r="X518" i="48" s="1"/>
  <c r="K518" i="48"/>
  <c r="BI517" i="48"/>
  <c r="BH517" i="48" a="1"/>
  <c r="BH517" i="48" s="1"/>
  <c r="BF517" i="48" a="1"/>
  <c r="BF517" i="48" s="1"/>
  <c r="BE517" i="48"/>
  <c r="BD517" i="48" a="1"/>
  <c r="BD517" i="48" s="1"/>
  <c r="BC517" i="48"/>
  <c r="AW517" i="48"/>
  <c r="AV517" i="48" a="1"/>
  <c r="AV517" i="48" s="1"/>
  <c r="AT517" i="48"/>
  <c r="AS517" i="48" a="1"/>
  <c r="AS517" i="48" s="1"/>
  <c r="AQ517" i="48"/>
  <c r="AP517" i="48" a="1"/>
  <c r="AP517" i="48" s="1"/>
  <c r="AI517" i="48" a="1"/>
  <c r="AI517" i="48" s="1"/>
  <c r="AH517" i="48"/>
  <c r="AG517" i="48" a="1"/>
  <c r="AG517" i="48" s="1"/>
  <c r="AF517" i="48"/>
  <c r="AA517" i="48" a="1"/>
  <c r="AA517" i="48" s="1"/>
  <c r="AB517" i="48" s="1"/>
  <c r="X517" i="48" a="1"/>
  <c r="X517" i="48" s="1"/>
  <c r="K517" i="48"/>
  <c r="BH516" i="48" a="1"/>
  <c r="BH516" i="48" s="1"/>
  <c r="BF516" i="48" a="1"/>
  <c r="BF516" i="48" s="1"/>
  <c r="BE516" i="48"/>
  <c r="BD516" i="48" a="1"/>
  <c r="BD516" i="48" s="1"/>
  <c r="BC516" i="48"/>
  <c r="AV516" i="48" a="1"/>
  <c r="AV516" i="48" s="1"/>
  <c r="AW516" i="48" s="1"/>
  <c r="AS516" i="48" a="1"/>
  <c r="AS516" i="48" s="1"/>
  <c r="AP516" i="48" a="1"/>
  <c r="AP516" i="48" s="1"/>
  <c r="AI516" i="48" a="1"/>
  <c r="AI516" i="48" s="1"/>
  <c r="AH516" i="48"/>
  <c r="AG516" i="48" a="1"/>
  <c r="AG516" i="48" s="1"/>
  <c r="AF516" i="48"/>
  <c r="AA516" i="48" a="1"/>
  <c r="AA516" i="48" s="1"/>
  <c r="AB516" i="48" s="1"/>
  <c r="X516" i="48" a="1"/>
  <c r="X516" i="48" s="1"/>
  <c r="Y516" i="48" s="1"/>
  <c r="K516" i="48"/>
  <c r="BI999" i="48"/>
  <c r="BH999" i="48" a="1"/>
  <c r="BH999" i="48" s="1"/>
  <c r="BE999" i="48"/>
  <c r="BC999" i="48"/>
  <c r="AW999" i="48"/>
  <c r="AV999" i="48" a="1"/>
  <c r="AV999" i="48" s="1"/>
  <c r="AT999" i="48"/>
  <c r="AS999" i="48" a="1"/>
  <c r="AS999" i="48" s="1"/>
  <c r="AQ999" i="48"/>
  <c r="AP999" i="48" a="1"/>
  <c r="AP999" i="48" s="1"/>
  <c r="AH999" i="48"/>
  <c r="AF999" i="48"/>
  <c r="AA999" i="48" a="1"/>
  <c r="AA999" i="48" s="1"/>
  <c r="AB999" i="48" s="1"/>
  <c r="X999" i="48" a="1"/>
  <c r="X999" i="48" s="1"/>
  <c r="Y999" i="48" s="1"/>
  <c r="K999" i="48"/>
  <c r="BI998" i="48"/>
  <c r="BH998" i="48" a="1"/>
  <c r="BH998" i="48" s="1"/>
  <c r="BF998" i="48" a="1"/>
  <c r="BF998" i="48" s="1"/>
  <c r="BE998" i="48"/>
  <c r="BD998" i="48" a="1"/>
  <c r="BD998" i="48" s="1"/>
  <c r="BC998" i="48"/>
  <c r="AW998" i="48"/>
  <c r="AV998" i="48" a="1"/>
  <c r="AV998" i="48" s="1"/>
  <c r="AT998" i="48"/>
  <c r="AS998" i="48" a="1"/>
  <c r="AS998" i="48" s="1"/>
  <c r="AQ998" i="48"/>
  <c r="AP998" i="48" a="1"/>
  <c r="AP998" i="48" s="1"/>
  <c r="AI998" i="48" a="1"/>
  <c r="AI998" i="48" s="1"/>
  <c r="AH998" i="48"/>
  <c r="AG998" i="48" a="1"/>
  <c r="AG998" i="48" s="1"/>
  <c r="AF998" i="48"/>
  <c r="AA998" i="48" a="1"/>
  <c r="AA998" i="48" s="1"/>
  <c r="AB998" i="48" s="1"/>
  <c r="X998" i="48" a="1"/>
  <c r="X998" i="48" s="1"/>
  <c r="Y998" i="48" s="1"/>
  <c r="K998" i="48"/>
  <c r="BI513" i="48"/>
  <c r="BH513" i="48" a="1"/>
  <c r="BH513" i="48" s="1"/>
  <c r="BF513" i="48" a="1"/>
  <c r="BF513" i="48" s="1"/>
  <c r="BE513" i="48"/>
  <c r="BD513" i="48" a="1"/>
  <c r="BD513" i="48" s="1"/>
  <c r="BC513" i="48"/>
  <c r="AW513" i="48"/>
  <c r="AV513" i="48" a="1"/>
  <c r="AV513" i="48" s="1"/>
  <c r="AT513" i="48"/>
  <c r="AS513" i="48" a="1"/>
  <c r="AS513" i="48" s="1"/>
  <c r="AQ513" i="48"/>
  <c r="AP513" i="48" a="1"/>
  <c r="AP513" i="48" s="1"/>
  <c r="AI513" i="48" a="1"/>
  <c r="AI513" i="48" s="1"/>
  <c r="AH513" i="48"/>
  <c r="AG513" i="48" a="1"/>
  <c r="AG513" i="48" s="1"/>
  <c r="AF513" i="48"/>
  <c r="AA513" i="48" a="1"/>
  <c r="AA513" i="48" s="1"/>
  <c r="AB513" i="48" s="1"/>
  <c r="X513" i="48" a="1"/>
  <c r="X513" i="48" s="1"/>
  <c r="K513" i="48"/>
  <c r="BI512" i="48"/>
  <c r="BH512" i="48" a="1"/>
  <c r="BH512" i="48" s="1"/>
  <c r="BF512" i="48" a="1"/>
  <c r="BF512" i="48" s="1"/>
  <c r="BE512" i="48"/>
  <c r="BD512" i="48" a="1"/>
  <c r="BD512" i="48" s="1"/>
  <c r="BC512" i="48"/>
  <c r="AW512" i="48"/>
  <c r="AV512" i="48" a="1"/>
  <c r="AV512" i="48" s="1"/>
  <c r="AT512" i="48"/>
  <c r="AS512" i="48" a="1"/>
  <c r="AS512" i="48" s="1"/>
  <c r="AQ512" i="48"/>
  <c r="AP512" i="48" a="1"/>
  <c r="AP512" i="48" s="1"/>
  <c r="AI512" i="48" a="1"/>
  <c r="AI512" i="48" s="1"/>
  <c r="AH512" i="48"/>
  <c r="AG512" i="48" a="1"/>
  <c r="AG512" i="48" s="1"/>
  <c r="AF512" i="48"/>
  <c r="AA512" i="48" a="1"/>
  <c r="AA512" i="48" s="1"/>
  <c r="AB512" i="48" s="1"/>
  <c r="X512" i="48" a="1"/>
  <c r="X512" i="48" s="1"/>
  <c r="K512" i="48"/>
  <c r="BI511" i="48"/>
  <c r="BH511" i="48" a="1"/>
  <c r="BH511" i="48" s="1"/>
  <c r="BE511" i="48"/>
  <c r="BC511" i="48"/>
  <c r="AW511" i="48"/>
  <c r="AV511" i="48" a="1"/>
  <c r="AV511" i="48" s="1"/>
  <c r="AT511" i="48"/>
  <c r="AS511" i="48" a="1"/>
  <c r="AS511" i="48" s="1"/>
  <c r="AQ511" i="48"/>
  <c r="AP511" i="48" a="1"/>
  <c r="AP511" i="48" s="1"/>
  <c r="AH511" i="48"/>
  <c r="AF511" i="48"/>
  <c r="AA511" i="48" a="1"/>
  <c r="AA511" i="48" s="1"/>
  <c r="AB511" i="48" s="1"/>
  <c r="X511" i="48" a="1"/>
  <c r="X511" i="48" s="1"/>
  <c r="K511" i="48"/>
  <c r="BI510" i="48"/>
  <c r="BH510" i="48" a="1"/>
  <c r="BH510" i="48" s="1"/>
  <c r="BF510" i="48" a="1"/>
  <c r="BF510" i="48" s="1"/>
  <c r="BE510" i="48"/>
  <c r="BD510" i="48" a="1"/>
  <c r="BD510" i="48" s="1"/>
  <c r="BC510" i="48"/>
  <c r="AW510" i="48"/>
  <c r="AV510" i="48" a="1"/>
  <c r="AV510" i="48" s="1"/>
  <c r="AT510" i="48"/>
  <c r="AS510" i="48" a="1"/>
  <c r="AS510" i="48" s="1"/>
  <c r="AQ510" i="48"/>
  <c r="AP510" i="48" a="1"/>
  <c r="AP510" i="48" s="1"/>
  <c r="AI510" i="48" a="1"/>
  <c r="AI510" i="48" s="1"/>
  <c r="AH510" i="48"/>
  <c r="AG510" i="48" a="1"/>
  <c r="AG510" i="48" s="1"/>
  <c r="AF510" i="48"/>
  <c r="AA510" i="48" a="1"/>
  <c r="AA510" i="48" s="1"/>
  <c r="AB510" i="48" s="1"/>
  <c r="X510" i="48" a="1"/>
  <c r="X510" i="48" s="1"/>
  <c r="K510" i="48"/>
  <c r="BI509" i="48"/>
  <c r="BH509" i="48" a="1"/>
  <c r="BH509" i="48" s="1"/>
  <c r="BF509" i="48" a="1"/>
  <c r="BF509" i="48" s="1"/>
  <c r="BE509" i="48"/>
  <c r="BD509" i="48" a="1"/>
  <c r="BD509" i="48" s="1"/>
  <c r="BC509" i="48"/>
  <c r="AW509" i="48"/>
  <c r="AV509" i="48" a="1"/>
  <c r="AV509" i="48" s="1"/>
  <c r="AT509" i="48"/>
  <c r="AS509" i="48" a="1"/>
  <c r="AS509" i="48" s="1"/>
  <c r="AQ509" i="48"/>
  <c r="AP509" i="48" a="1"/>
  <c r="AP509" i="48" s="1"/>
  <c r="AI509" i="48" a="1"/>
  <c r="AI509" i="48" s="1"/>
  <c r="AH509" i="48"/>
  <c r="AG509" i="48" a="1"/>
  <c r="AG509" i="48" s="1"/>
  <c r="AF509" i="48"/>
  <c r="AA509" i="48" a="1"/>
  <c r="AA509" i="48" s="1"/>
  <c r="AB509" i="48" s="1"/>
  <c r="X509" i="48" a="1"/>
  <c r="X509" i="48" s="1"/>
  <c r="K509" i="48"/>
  <c r="BI508" i="48"/>
  <c r="BH508" i="48" a="1"/>
  <c r="BH508" i="48" s="1"/>
  <c r="BF508" i="48" a="1"/>
  <c r="BF508" i="48" s="1"/>
  <c r="BE508" i="48"/>
  <c r="BD508" i="48" a="1"/>
  <c r="BD508" i="48" s="1"/>
  <c r="BC508" i="48"/>
  <c r="AW508" i="48"/>
  <c r="AV508" i="48" a="1"/>
  <c r="AV508" i="48" s="1"/>
  <c r="AT508" i="48"/>
  <c r="AS508" i="48" a="1"/>
  <c r="AS508" i="48" s="1"/>
  <c r="AQ508" i="48"/>
  <c r="AP508" i="48" a="1"/>
  <c r="AP508" i="48" s="1"/>
  <c r="AI508" i="48" a="1"/>
  <c r="AI508" i="48" s="1"/>
  <c r="AH508" i="48"/>
  <c r="AG508" i="48" a="1"/>
  <c r="AG508" i="48" s="1"/>
  <c r="AF508" i="48"/>
  <c r="AA508" i="48" a="1"/>
  <c r="AA508" i="48" s="1"/>
  <c r="AB508" i="48" s="1"/>
  <c r="X508" i="48" a="1"/>
  <c r="X508" i="48" s="1"/>
  <c r="K508" i="48"/>
  <c r="BI507" i="48"/>
  <c r="BH507" i="48" a="1"/>
  <c r="BH507" i="48" s="1"/>
  <c r="BF507" i="48" a="1"/>
  <c r="BF507" i="48" s="1"/>
  <c r="BE507" i="48"/>
  <c r="BD507" i="48" a="1"/>
  <c r="BD507" i="48" s="1"/>
  <c r="BC507" i="48"/>
  <c r="AW507" i="48"/>
  <c r="AV507" i="48" a="1"/>
  <c r="AV507" i="48" s="1"/>
  <c r="AT507" i="48"/>
  <c r="AS507" i="48" a="1"/>
  <c r="AS507" i="48" s="1"/>
  <c r="AQ507" i="48"/>
  <c r="AP507" i="48" a="1"/>
  <c r="AP507" i="48" s="1"/>
  <c r="AI507" i="48" a="1"/>
  <c r="AI507" i="48" s="1"/>
  <c r="AH507" i="48"/>
  <c r="AG507" i="48" a="1"/>
  <c r="AG507" i="48" s="1"/>
  <c r="AF507" i="48"/>
  <c r="AA507" i="48" a="1"/>
  <c r="AA507" i="48" s="1"/>
  <c r="AB507" i="48" s="1"/>
  <c r="X507" i="48" a="1"/>
  <c r="X507" i="48" s="1"/>
  <c r="K507" i="48"/>
  <c r="BI506" i="48"/>
  <c r="BH506" i="48" a="1"/>
  <c r="BH506" i="48" s="1"/>
  <c r="BF506" i="48" a="1"/>
  <c r="BF506" i="48" s="1"/>
  <c r="BE506" i="48"/>
  <c r="BD506" i="48" a="1"/>
  <c r="BD506" i="48" s="1"/>
  <c r="BC506" i="48"/>
  <c r="AW506" i="48"/>
  <c r="AV506" i="48" a="1"/>
  <c r="AV506" i="48" s="1"/>
  <c r="AT506" i="48"/>
  <c r="AS506" i="48" a="1"/>
  <c r="AS506" i="48" s="1"/>
  <c r="AQ506" i="48"/>
  <c r="AP506" i="48" a="1"/>
  <c r="AP506" i="48" s="1"/>
  <c r="AI506" i="48" a="1"/>
  <c r="AI506" i="48" s="1"/>
  <c r="AH506" i="48"/>
  <c r="AG506" i="48" a="1"/>
  <c r="AG506" i="48" s="1"/>
  <c r="AF506" i="48"/>
  <c r="AA506" i="48" a="1"/>
  <c r="AA506" i="48" s="1"/>
  <c r="AB506" i="48" s="1"/>
  <c r="X506" i="48" a="1"/>
  <c r="X506" i="48" s="1"/>
  <c r="K506" i="48"/>
  <c r="BH943" i="48" a="1"/>
  <c r="BH943" i="48" s="1"/>
  <c r="BF943" i="48" a="1"/>
  <c r="BF943" i="48" s="1"/>
  <c r="BE943" i="48"/>
  <c r="BD943" i="48" a="1"/>
  <c r="BD943" i="48" s="1"/>
  <c r="BC943" i="48"/>
  <c r="AV943" i="48" a="1"/>
  <c r="AV943" i="48" s="1"/>
  <c r="AS943" i="48" a="1"/>
  <c r="AS943" i="48" s="1"/>
  <c r="AP943" i="48" a="1"/>
  <c r="AP943" i="48" s="1"/>
  <c r="AI943" i="48" a="1"/>
  <c r="AI943" i="48" s="1"/>
  <c r="AH943" i="48"/>
  <c r="AG943" i="48" a="1"/>
  <c r="AG943" i="48" s="1"/>
  <c r="AF943" i="48"/>
  <c r="AA943" i="48" a="1"/>
  <c r="AA943" i="48" s="1"/>
  <c r="AB943" i="48" s="1"/>
  <c r="X943" i="48" a="1"/>
  <c r="X943" i="48" s="1"/>
  <c r="K943" i="48"/>
  <c r="BH942" i="48" a="1"/>
  <c r="BH942" i="48" s="1"/>
  <c r="BF942" i="48" a="1"/>
  <c r="BF942" i="48" s="1"/>
  <c r="BE942" i="48"/>
  <c r="BD942" i="48" a="1"/>
  <c r="BD942" i="48" s="1"/>
  <c r="BC942" i="48"/>
  <c r="AV942" i="48" a="1"/>
  <c r="AV942" i="48" s="1"/>
  <c r="AS942" i="48" a="1"/>
  <c r="AS942" i="48" s="1"/>
  <c r="AP942" i="48" a="1"/>
  <c r="AP942" i="48" s="1"/>
  <c r="AI942" i="48" a="1"/>
  <c r="AI942" i="48" s="1"/>
  <c r="AH942" i="48"/>
  <c r="AG942" i="48" a="1"/>
  <c r="AG942" i="48" s="1"/>
  <c r="AF942" i="48"/>
  <c r="AA942" i="48" a="1"/>
  <c r="AA942" i="48" s="1"/>
  <c r="AB942" i="48" s="1"/>
  <c r="X942" i="48" a="1"/>
  <c r="X942" i="48" s="1"/>
  <c r="K942" i="48"/>
  <c r="BH503" i="48" a="1"/>
  <c r="BH503" i="48" s="1"/>
  <c r="BF503" i="48" a="1"/>
  <c r="BF503" i="48" s="1"/>
  <c r="BE503" i="48"/>
  <c r="BD503" i="48" a="1"/>
  <c r="BD503" i="48" s="1"/>
  <c r="BC503" i="48"/>
  <c r="AV503" i="48" a="1"/>
  <c r="AV503" i="48" s="1"/>
  <c r="AW503" i="48" s="1"/>
  <c r="AS503" i="48" a="1"/>
  <c r="AS503" i="48" s="1"/>
  <c r="AP503" i="48" a="1"/>
  <c r="AP503" i="48" s="1"/>
  <c r="AI503" i="48" a="1"/>
  <c r="AI503" i="48" s="1"/>
  <c r="AH503" i="48"/>
  <c r="AG503" i="48" a="1"/>
  <c r="AG503" i="48" s="1"/>
  <c r="AF503" i="48"/>
  <c r="AA503" i="48" a="1"/>
  <c r="AA503" i="48" s="1"/>
  <c r="AB503" i="48" s="1"/>
  <c r="X503" i="48" a="1"/>
  <c r="X503" i="48" s="1"/>
  <c r="K503" i="48"/>
  <c r="BH502" i="48" a="1"/>
  <c r="BH502" i="48" s="1"/>
  <c r="BF502" i="48" a="1"/>
  <c r="BF502" i="48" s="1"/>
  <c r="BE502" i="48"/>
  <c r="BD502" i="48" a="1"/>
  <c r="BD502" i="48" s="1"/>
  <c r="BC502" i="48"/>
  <c r="AV502" i="48" a="1"/>
  <c r="AV502" i="48" s="1"/>
  <c r="AW502" i="48" s="1"/>
  <c r="AS502" i="48" a="1"/>
  <c r="AS502" i="48" s="1"/>
  <c r="AT502" i="48" s="1"/>
  <c r="AP502" i="48" a="1"/>
  <c r="AP502" i="48" s="1"/>
  <c r="AQ502" i="48" s="1"/>
  <c r="AI502" i="48" a="1"/>
  <c r="AI502" i="48" s="1"/>
  <c r="AH502" i="48"/>
  <c r="AG502" i="48" a="1"/>
  <c r="AG502" i="48" s="1"/>
  <c r="AF502" i="48"/>
  <c r="AA502" i="48" a="1"/>
  <c r="AA502" i="48" s="1"/>
  <c r="AB502" i="48" s="1"/>
  <c r="X502" i="48" a="1"/>
  <c r="X502" i="48" s="1"/>
  <c r="Y502" i="48" s="1"/>
  <c r="K502" i="48"/>
  <c r="BI501" i="48"/>
  <c r="BH501" i="48" a="1"/>
  <c r="BH501" i="48" s="1"/>
  <c r="BF501" i="48" a="1"/>
  <c r="BF501" i="48" s="1"/>
  <c r="BE501" i="48"/>
  <c r="BD501" i="48" a="1"/>
  <c r="BD501" i="48" s="1"/>
  <c r="BC501" i="48"/>
  <c r="AW501" i="48"/>
  <c r="AV501" i="48" a="1"/>
  <c r="AV501" i="48" s="1"/>
  <c r="AT501" i="48"/>
  <c r="AS501" i="48" a="1"/>
  <c r="AS501" i="48" s="1"/>
  <c r="AQ501" i="48"/>
  <c r="AP501" i="48" a="1"/>
  <c r="AP501" i="48" s="1"/>
  <c r="AI501" i="48" a="1"/>
  <c r="AI501" i="48" s="1"/>
  <c r="AH501" i="48"/>
  <c r="AG501" i="48" a="1"/>
  <c r="AG501" i="48" s="1"/>
  <c r="AF501" i="48"/>
  <c r="AA501" i="48" a="1"/>
  <c r="AA501" i="48" s="1"/>
  <c r="AB501" i="48" s="1"/>
  <c r="X501" i="48" a="1"/>
  <c r="X501" i="48" s="1"/>
  <c r="K501" i="48"/>
  <c r="BI500" i="48"/>
  <c r="BH500" i="48" a="1"/>
  <c r="BH500" i="48" s="1"/>
  <c r="BF500" i="48" a="1"/>
  <c r="BF500" i="48" s="1"/>
  <c r="BE500" i="48"/>
  <c r="BD500" i="48" a="1"/>
  <c r="BD500" i="48" s="1"/>
  <c r="BC500" i="48"/>
  <c r="AW500" i="48"/>
  <c r="AV500" i="48" a="1"/>
  <c r="AV500" i="48" s="1"/>
  <c r="AT500" i="48"/>
  <c r="AS500" i="48" a="1"/>
  <c r="AS500" i="48" s="1"/>
  <c r="AQ500" i="48"/>
  <c r="AP500" i="48" a="1"/>
  <c r="AP500" i="48" s="1"/>
  <c r="AI500" i="48" a="1"/>
  <c r="AI500" i="48" s="1"/>
  <c r="AH500" i="48"/>
  <c r="AG500" i="48" a="1"/>
  <c r="AG500" i="48" s="1"/>
  <c r="AF500" i="48"/>
  <c r="AA500" i="48" a="1"/>
  <c r="AA500" i="48" s="1"/>
  <c r="AB500" i="48" s="1"/>
  <c r="X500" i="48" a="1"/>
  <c r="X500" i="48" s="1"/>
  <c r="K500" i="48"/>
  <c r="BH499" i="48" a="1"/>
  <c r="BH499" i="48" s="1"/>
  <c r="BE499" i="48"/>
  <c r="BC499" i="48"/>
  <c r="AV499" i="48" a="1"/>
  <c r="AV499" i="48" s="1"/>
  <c r="AW499" i="48" s="1"/>
  <c r="AS499" i="48" a="1"/>
  <c r="AS499" i="48" s="1"/>
  <c r="AT499" i="48" s="1"/>
  <c r="AP499" i="48" a="1"/>
  <c r="AP499" i="48" s="1"/>
  <c r="AQ499" i="48" s="1"/>
  <c r="AK499" i="48"/>
  <c r="AH499" i="48"/>
  <c r="AF499" i="48"/>
  <c r="AA499" i="48" a="1"/>
  <c r="AA499" i="48" s="1"/>
  <c r="X499" i="48" a="1"/>
  <c r="X499" i="48" s="1"/>
  <c r="Y499" i="48" s="1"/>
  <c r="K499" i="48"/>
  <c r="BH498" i="48" a="1"/>
  <c r="BH498" i="48" s="1"/>
  <c r="BF498" i="48" a="1"/>
  <c r="BF498" i="48" s="1"/>
  <c r="BE498" i="48"/>
  <c r="BD498" i="48" a="1"/>
  <c r="BD498" i="48" s="1"/>
  <c r="BC498" i="48"/>
  <c r="AV498" i="48" a="1"/>
  <c r="AV498" i="48" s="1"/>
  <c r="AW498" i="48" s="1"/>
  <c r="AS498" i="48" a="1"/>
  <c r="AS498" i="48" s="1"/>
  <c r="AT498" i="48" s="1"/>
  <c r="AP498" i="48" a="1"/>
  <c r="AP498" i="48" s="1"/>
  <c r="AQ498" i="48" s="1"/>
  <c r="AI498" i="48" a="1"/>
  <c r="AI498" i="48" s="1"/>
  <c r="AH498" i="48"/>
  <c r="AG498" i="48" a="1"/>
  <c r="AG498" i="48" s="1"/>
  <c r="AF498" i="48"/>
  <c r="AA498" i="48" a="1"/>
  <c r="AA498" i="48" s="1"/>
  <c r="X498" i="48" a="1"/>
  <c r="X498" i="48" s="1"/>
  <c r="Y498" i="48" s="1"/>
  <c r="K498" i="48"/>
  <c r="BI497" i="48"/>
  <c r="BH497" i="48" a="1"/>
  <c r="BH497" i="48" s="1"/>
  <c r="BF497" i="48" a="1"/>
  <c r="BF497" i="48" s="1"/>
  <c r="BE497" i="48"/>
  <c r="BD497" i="48" a="1"/>
  <c r="BD497" i="48" s="1"/>
  <c r="BC497" i="48"/>
  <c r="AW497" i="48"/>
  <c r="AV497" i="48" a="1"/>
  <c r="AV497" i="48" s="1"/>
  <c r="AT497" i="48"/>
  <c r="AS497" i="48" a="1"/>
  <c r="AS497" i="48" s="1"/>
  <c r="AQ497" i="48"/>
  <c r="AP497" i="48" a="1"/>
  <c r="AP497" i="48" s="1"/>
  <c r="AI497" i="48" a="1"/>
  <c r="AI497" i="48" s="1"/>
  <c r="AH497" i="48"/>
  <c r="AG497" i="48" a="1"/>
  <c r="AG497" i="48" s="1"/>
  <c r="AF497" i="48"/>
  <c r="AA497" i="48" a="1"/>
  <c r="AA497" i="48" s="1"/>
  <c r="AB497" i="48" s="1"/>
  <c r="X497" i="48" a="1"/>
  <c r="X497" i="48" s="1"/>
  <c r="K497" i="48"/>
  <c r="BI496" i="48"/>
  <c r="BH496" i="48" a="1"/>
  <c r="BH496" i="48" s="1"/>
  <c r="BF496" i="48" a="1"/>
  <c r="BF496" i="48" s="1"/>
  <c r="BE496" i="48"/>
  <c r="BD496" i="48" a="1"/>
  <c r="BD496" i="48" s="1"/>
  <c r="BC496" i="48"/>
  <c r="AW496" i="48"/>
  <c r="AV496" i="48" a="1"/>
  <c r="AV496" i="48" s="1"/>
  <c r="AT496" i="48"/>
  <c r="AS496" i="48" a="1"/>
  <c r="AS496" i="48" s="1"/>
  <c r="AQ496" i="48"/>
  <c r="AP496" i="48" a="1"/>
  <c r="AP496" i="48" s="1"/>
  <c r="AI496" i="48" a="1"/>
  <c r="AI496" i="48" s="1"/>
  <c r="AH496" i="48"/>
  <c r="AG496" i="48" a="1"/>
  <c r="AG496" i="48" s="1"/>
  <c r="AF496" i="48"/>
  <c r="AA496" i="48" a="1"/>
  <c r="AA496" i="48" s="1"/>
  <c r="AB496" i="48" s="1"/>
  <c r="X496" i="48" a="1"/>
  <c r="X496" i="48" s="1"/>
  <c r="K496" i="48"/>
  <c r="BI495" i="48"/>
  <c r="BH495" i="48" a="1"/>
  <c r="BH495" i="48" s="1"/>
  <c r="BF495" i="48" a="1"/>
  <c r="BF495" i="48" s="1"/>
  <c r="BE495" i="48"/>
  <c r="BD495" i="48" a="1"/>
  <c r="BD495" i="48" s="1"/>
  <c r="BC495" i="48"/>
  <c r="AW495" i="48"/>
  <c r="AV495" i="48" a="1"/>
  <c r="AV495" i="48" s="1"/>
  <c r="AT495" i="48"/>
  <c r="AS495" i="48" a="1"/>
  <c r="AS495" i="48" s="1"/>
  <c r="AQ495" i="48"/>
  <c r="AP495" i="48" a="1"/>
  <c r="AP495" i="48" s="1"/>
  <c r="AI495" i="48" a="1"/>
  <c r="AI495" i="48" s="1"/>
  <c r="AH495" i="48"/>
  <c r="AG495" i="48" a="1"/>
  <c r="AG495" i="48" s="1"/>
  <c r="AF495" i="48"/>
  <c r="AA495" i="48" a="1"/>
  <c r="AA495" i="48" s="1"/>
  <c r="AB495" i="48" s="1"/>
  <c r="X495" i="48" a="1"/>
  <c r="X495" i="48" s="1"/>
  <c r="K495" i="48"/>
  <c r="BI494" i="48"/>
  <c r="BH494" i="48" a="1"/>
  <c r="BH494" i="48" s="1"/>
  <c r="BE494" i="48"/>
  <c r="BC494" i="48"/>
  <c r="AW494" i="48"/>
  <c r="AV494" i="48" a="1"/>
  <c r="AV494" i="48" s="1"/>
  <c r="AT494" i="48"/>
  <c r="AS494" i="48" a="1"/>
  <c r="AS494" i="48" s="1"/>
  <c r="AQ494" i="48"/>
  <c r="AP494" i="48" a="1"/>
  <c r="AP494" i="48" s="1"/>
  <c r="AH494" i="48"/>
  <c r="AF494" i="48"/>
  <c r="AA494" i="48" a="1"/>
  <c r="AA494" i="48" s="1"/>
  <c r="AB494" i="48" s="1"/>
  <c r="X494" i="48" a="1"/>
  <c r="X494" i="48" s="1"/>
  <c r="K494" i="48"/>
  <c r="BH493" i="48" a="1"/>
  <c r="BH493" i="48" s="1"/>
  <c r="BF493" i="48" a="1"/>
  <c r="BF493" i="48" s="1"/>
  <c r="BE493" i="48"/>
  <c r="BD493" i="48" a="1"/>
  <c r="BD493" i="48" s="1"/>
  <c r="BC493" i="48"/>
  <c r="AV493" i="48" a="1"/>
  <c r="AV493" i="48" s="1"/>
  <c r="AW493" i="48" s="1"/>
  <c r="AS493" i="48" a="1"/>
  <c r="AS493" i="48" s="1"/>
  <c r="AP493" i="48" a="1"/>
  <c r="AP493" i="48" s="1"/>
  <c r="AQ493" i="48" s="1"/>
  <c r="AI493" i="48" a="1"/>
  <c r="AI493" i="48" s="1"/>
  <c r="AH493" i="48"/>
  <c r="AG493" i="48" a="1"/>
  <c r="AG493" i="48" s="1"/>
  <c r="AF493" i="48"/>
  <c r="AA493" i="48" a="1"/>
  <c r="AA493" i="48" s="1"/>
  <c r="AB493" i="48" s="1"/>
  <c r="X493" i="48" a="1"/>
  <c r="X493" i="48" s="1"/>
  <c r="K493" i="48"/>
  <c r="BI492" i="48"/>
  <c r="BH492" i="48" a="1"/>
  <c r="BH492" i="48" s="1"/>
  <c r="BF492" i="48" a="1"/>
  <c r="BF492" i="48" s="1"/>
  <c r="BE492" i="48"/>
  <c r="BD492" i="48" a="1"/>
  <c r="BD492" i="48" s="1"/>
  <c r="BC492" i="48"/>
  <c r="AW492" i="48"/>
  <c r="AV492" i="48" a="1"/>
  <c r="AV492" i="48" s="1"/>
  <c r="AT492" i="48"/>
  <c r="AS492" i="48" a="1"/>
  <c r="AS492" i="48" s="1"/>
  <c r="AQ492" i="48"/>
  <c r="AP492" i="48" a="1"/>
  <c r="AP492" i="48" s="1"/>
  <c r="AI492" i="48" a="1"/>
  <c r="AI492" i="48" s="1"/>
  <c r="AH492" i="48"/>
  <c r="AG492" i="48" a="1"/>
  <c r="AG492" i="48" s="1"/>
  <c r="AF492" i="48"/>
  <c r="AA492" i="48" a="1"/>
  <c r="AA492" i="48" s="1"/>
  <c r="AB492" i="48" s="1"/>
  <c r="X492" i="48" a="1"/>
  <c r="X492" i="48" s="1"/>
  <c r="K492" i="48"/>
  <c r="BI491" i="48"/>
  <c r="BH491" i="48" a="1"/>
  <c r="BH491" i="48" s="1"/>
  <c r="BF491" i="48" a="1"/>
  <c r="BF491" i="48" s="1"/>
  <c r="BE491" i="48"/>
  <c r="BD491" i="48" a="1"/>
  <c r="BD491" i="48" s="1"/>
  <c r="BC491" i="48"/>
  <c r="AW491" i="48"/>
  <c r="AV491" i="48" a="1"/>
  <c r="AV491" i="48" s="1"/>
  <c r="AT491" i="48"/>
  <c r="AS491" i="48" a="1"/>
  <c r="AS491" i="48" s="1"/>
  <c r="AQ491" i="48"/>
  <c r="AP491" i="48" a="1"/>
  <c r="AP491" i="48" s="1"/>
  <c r="AI491" i="48" a="1"/>
  <c r="AI491" i="48" s="1"/>
  <c r="AH491" i="48"/>
  <c r="AG491" i="48" a="1"/>
  <c r="AG491" i="48" s="1"/>
  <c r="AF491" i="48"/>
  <c r="AA491" i="48" a="1"/>
  <c r="AA491" i="48" s="1"/>
  <c r="AB491" i="48" s="1"/>
  <c r="X491" i="48" a="1"/>
  <c r="X491" i="48" s="1"/>
  <c r="K491" i="48"/>
  <c r="BI490" i="48"/>
  <c r="BH490" i="48" a="1"/>
  <c r="BH490" i="48" s="1"/>
  <c r="BF490" i="48" a="1"/>
  <c r="BF490" i="48" s="1"/>
  <c r="BE490" i="48"/>
  <c r="BD490" i="48" a="1"/>
  <c r="BD490" i="48" s="1"/>
  <c r="BC490" i="48"/>
  <c r="AW490" i="48"/>
  <c r="AV490" i="48" a="1"/>
  <c r="AV490" i="48" s="1"/>
  <c r="AT490" i="48"/>
  <c r="AS490" i="48" a="1"/>
  <c r="AS490" i="48" s="1"/>
  <c r="AQ490" i="48"/>
  <c r="AP490" i="48" a="1"/>
  <c r="AP490" i="48" s="1"/>
  <c r="AI490" i="48" a="1"/>
  <c r="AI490" i="48" s="1"/>
  <c r="AH490" i="48"/>
  <c r="AG490" i="48" a="1"/>
  <c r="AG490" i="48" s="1"/>
  <c r="AF490" i="48"/>
  <c r="AA490" i="48" a="1"/>
  <c r="AA490" i="48" s="1"/>
  <c r="AB490" i="48" s="1"/>
  <c r="X490" i="48" a="1"/>
  <c r="X490" i="48" s="1"/>
  <c r="K490" i="48"/>
  <c r="BI489" i="48"/>
  <c r="BH489" i="48" a="1"/>
  <c r="BH489" i="48" s="1"/>
  <c r="BF489" i="48" a="1"/>
  <c r="BF489" i="48" s="1"/>
  <c r="BE489" i="48"/>
  <c r="BD489" i="48" a="1"/>
  <c r="BD489" i="48" s="1"/>
  <c r="BC489" i="48"/>
  <c r="AW489" i="48"/>
  <c r="AV489" i="48" a="1"/>
  <c r="AV489" i="48" s="1"/>
  <c r="AT489" i="48"/>
  <c r="AS489" i="48" a="1"/>
  <c r="AS489" i="48" s="1"/>
  <c r="AQ489" i="48"/>
  <c r="AP489" i="48" a="1"/>
  <c r="AP489" i="48" s="1"/>
  <c r="AI489" i="48" a="1"/>
  <c r="AI489" i="48" s="1"/>
  <c r="AH489" i="48"/>
  <c r="AG489" i="48" a="1"/>
  <c r="AG489" i="48" s="1"/>
  <c r="AF489" i="48"/>
  <c r="AA489" i="48" a="1"/>
  <c r="AA489" i="48" s="1"/>
  <c r="AB489" i="48" s="1"/>
  <c r="X489" i="48" a="1"/>
  <c r="X489" i="48" s="1"/>
  <c r="K489" i="48"/>
  <c r="BI488" i="48"/>
  <c r="BH488" i="48" a="1"/>
  <c r="BH488" i="48" s="1"/>
  <c r="BF488" i="48" a="1"/>
  <c r="BF488" i="48" s="1"/>
  <c r="BE488" i="48"/>
  <c r="BD488" i="48" a="1"/>
  <c r="BD488" i="48" s="1"/>
  <c r="BC488" i="48"/>
  <c r="AW488" i="48"/>
  <c r="AV488" i="48" a="1"/>
  <c r="AV488" i="48" s="1"/>
  <c r="AT488" i="48"/>
  <c r="AS488" i="48" a="1"/>
  <c r="AS488" i="48" s="1"/>
  <c r="AQ488" i="48"/>
  <c r="AP488" i="48" a="1"/>
  <c r="AP488" i="48" s="1"/>
  <c r="AI488" i="48" a="1"/>
  <c r="AI488" i="48" s="1"/>
  <c r="AH488" i="48"/>
  <c r="AG488" i="48" a="1"/>
  <c r="AG488" i="48" s="1"/>
  <c r="AF488" i="48"/>
  <c r="AA488" i="48" a="1"/>
  <c r="AA488" i="48" s="1"/>
  <c r="AB488" i="48" s="1"/>
  <c r="X488" i="48" a="1"/>
  <c r="X488" i="48" s="1"/>
  <c r="K488" i="48"/>
  <c r="BI487" i="48"/>
  <c r="BH487" i="48" a="1"/>
  <c r="BH487" i="48" s="1"/>
  <c r="BF487" i="48" a="1"/>
  <c r="BF487" i="48" s="1"/>
  <c r="BE487" i="48"/>
  <c r="BD487" i="48" a="1"/>
  <c r="BD487" i="48" s="1"/>
  <c r="BC487" i="48"/>
  <c r="AW487" i="48"/>
  <c r="AV487" i="48" a="1"/>
  <c r="AV487" i="48" s="1"/>
  <c r="AT487" i="48"/>
  <c r="AS487" i="48" a="1"/>
  <c r="AS487" i="48" s="1"/>
  <c r="AQ487" i="48"/>
  <c r="AP487" i="48" a="1"/>
  <c r="AP487" i="48" s="1"/>
  <c r="AI487" i="48" a="1"/>
  <c r="AI487" i="48" s="1"/>
  <c r="AH487" i="48"/>
  <c r="AG487" i="48" a="1"/>
  <c r="AG487" i="48" s="1"/>
  <c r="AF487" i="48"/>
  <c r="AA487" i="48" a="1"/>
  <c r="AA487" i="48" s="1"/>
  <c r="AB487" i="48" s="1"/>
  <c r="X487" i="48" a="1"/>
  <c r="X487" i="48" s="1"/>
  <c r="Y487" i="48" s="1"/>
  <c r="K487" i="48"/>
  <c r="BI486" i="48"/>
  <c r="BH486" i="48" a="1"/>
  <c r="BH486" i="48" s="1"/>
  <c r="BF486" i="48" a="1"/>
  <c r="BF486" i="48" s="1"/>
  <c r="BE486" i="48"/>
  <c r="BD486" i="48" a="1"/>
  <c r="BD486" i="48" s="1"/>
  <c r="BC486" i="48"/>
  <c r="AW486" i="48"/>
  <c r="AV486" i="48" a="1"/>
  <c r="AV486" i="48" s="1"/>
  <c r="AT486" i="48"/>
  <c r="AS486" i="48" a="1"/>
  <c r="AS486" i="48" s="1"/>
  <c r="AQ486" i="48"/>
  <c r="AP486" i="48" a="1"/>
  <c r="AP486" i="48" s="1"/>
  <c r="AI486" i="48" a="1"/>
  <c r="AI486" i="48" s="1"/>
  <c r="AH486" i="48"/>
  <c r="AG486" i="48" a="1"/>
  <c r="AG486" i="48" s="1"/>
  <c r="AF486" i="48"/>
  <c r="AA486" i="48" a="1"/>
  <c r="AA486" i="48" s="1"/>
  <c r="AB486" i="48" s="1"/>
  <c r="X486" i="48" a="1"/>
  <c r="X486" i="48" s="1"/>
  <c r="K486" i="48"/>
  <c r="BI485" i="48"/>
  <c r="BH485" i="48" a="1"/>
  <c r="BH485" i="48" s="1"/>
  <c r="BF485" i="48" a="1"/>
  <c r="BF485" i="48" s="1"/>
  <c r="BE485" i="48"/>
  <c r="BD485" i="48" a="1"/>
  <c r="BD485" i="48" s="1"/>
  <c r="BC485" i="48"/>
  <c r="AW485" i="48"/>
  <c r="AV485" i="48" a="1"/>
  <c r="AV485" i="48" s="1"/>
  <c r="AT485" i="48"/>
  <c r="AS485" i="48" a="1"/>
  <c r="AS485" i="48" s="1"/>
  <c r="AQ485" i="48"/>
  <c r="AP485" i="48" a="1"/>
  <c r="AP485" i="48" s="1"/>
  <c r="AI485" i="48" a="1"/>
  <c r="AI485" i="48" s="1"/>
  <c r="AH485" i="48"/>
  <c r="AG485" i="48" a="1"/>
  <c r="AG485" i="48" s="1"/>
  <c r="AF485" i="48"/>
  <c r="AA485" i="48" a="1"/>
  <c r="AA485" i="48" s="1"/>
  <c r="AB485" i="48" s="1"/>
  <c r="X485" i="48" a="1"/>
  <c r="X485" i="48" s="1"/>
  <c r="K485" i="48"/>
  <c r="BI484" i="48"/>
  <c r="BH484" i="48" a="1"/>
  <c r="BH484" i="48" s="1"/>
  <c r="BE484" i="48"/>
  <c r="BC484" i="48"/>
  <c r="AW484" i="48"/>
  <c r="AV484" i="48" a="1"/>
  <c r="AV484" i="48" s="1"/>
  <c r="AT484" i="48"/>
  <c r="AS484" i="48" a="1"/>
  <c r="AS484" i="48" s="1"/>
  <c r="AQ484" i="48"/>
  <c r="AP484" i="48" a="1"/>
  <c r="AP484" i="48" s="1"/>
  <c r="AH484" i="48"/>
  <c r="AF484" i="48"/>
  <c r="AA484" i="48" a="1"/>
  <c r="AA484" i="48" s="1"/>
  <c r="AB484" i="48" s="1"/>
  <c r="X484" i="48" a="1"/>
  <c r="X484" i="48" s="1"/>
  <c r="K484" i="48"/>
  <c r="BI483" i="48"/>
  <c r="BH483" i="48" a="1"/>
  <c r="BH483" i="48" s="1"/>
  <c r="BF483" i="48" a="1"/>
  <c r="BF483" i="48" s="1"/>
  <c r="BE483" i="48"/>
  <c r="BD483" i="48" a="1"/>
  <c r="BD483" i="48" s="1"/>
  <c r="BC483" i="48"/>
  <c r="AW483" i="48"/>
  <c r="AV483" i="48" a="1"/>
  <c r="AV483" i="48" s="1"/>
  <c r="AT483" i="48"/>
  <c r="AS483" i="48" a="1"/>
  <c r="AS483" i="48" s="1"/>
  <c r="AQ483" i="48"/>
  <c r="AP483" i="48" a="1"/>
  <c r="AP483" i="48" s="1"/>
  <c r="AI483" i="48" a="1"/>
  <c r="AI483" i="48" s="1"/>
  <c r="AH483" i="48"/>
  <c r="AG483" i="48" a="1"/>
  <c r="AG483" i="48" s="1"/>
  <c r="AF483" i="48"/>
  <c r="AA483" i="48" a="1"/>
  <c r="AA483" i="48" s="1"/>
  <c r="AB483" i="48" s="1"/>
  <c r="X483" i="48" a="1"/>
  <c r="X483" i="48" s="1"/>
  <c r="K483" i="48"/>
  <c r="BI482" i="48"/>
  <c r="BH482" i="48" a="1"/>
  <c r="BH482" i="48" s="1"/>
  <c r="BF482" i="48" a="1"/>
  <c r="BF482" i="48" s="1"/>
  <c r="BE482" i="48"/>
  <c r="BD482" i="48" a="1"/>
  <c r="BD482" i="48" s="1"/>
  <c r="BC482" i="48"/>
  <c r="AW482" i="48"/>
  <c r="AV482" i="48" a="1"/>
  <c r="AV482" i="48" s="1"/>
  <c r="AT482" i="48"/>
  <c r="AS482" i="48" a="1"/>
  <c r="AS482" i="48" s="1"/>
  <c r="AQ482" i="48"/>
  <c r="AP482" i="48" a="1"/>
  <c r="AP482" i="48" s="1"/>
  <c r="AI482" i="48" a="1"/>
  <c r="AI482" i="48" s="1"/>
  <c r="AH482" i="48"/>
  <c r="AG482" i="48" a="1"/>
  <c r="AG482" i="48" s="1"/>
  <c r="AF482" i="48"/>
  <c r="AA482" i="48" a="1"/>
  <c r="AA482" i="48" s="1"/>
  <c r="AB482" i="48" s="1"/>
  <c r="X482" i="48" a="1"/>
  <c r="X482" i="48" s="1"/>
  <c r="K482" i="48"/>
  <c r="BI481" i="48"/>
  <c r="BH481" i="48" a="1"/>
  <c r="BH481" i="48" s="1"/>
  <c r="BF481" i="48" a="1"/>
  <c r="BF481" i="48" s="1"/>
  <c r="BE481" i="48"/>
  <c r="BD481" i="48" a="1"/>
  <c r="BD481" i="48" s="1"/>
  <c r="BC481" i="48"/>
  <c r="AW481" i="48"/>
  <c r="AV481" i="48" a="1"/>
  <c r="AV481" i="48" s="1"/>
  <c r="AT481" i="48"/>
  <c r="AS481" i="48" a="1"/>
  <c r="AS481" i="48" s="1"/>
  <c r="AQ481" i="48"/>
  <c r="AP481" i="48" a="1"/>
  <c r="AP481" i="48" s="1"/>
  <c r="AI481" i="48" a="1"/>
  <c r="AI481" i="48" s="1"/>
  <c r="AH481" i="48"/>
  <c r="AG481" i="48" a="1"/>
  <c r="AG481" i="48" s="1"/>
  <c r="AF481" i="48"/>
  <c r="AA481" i="48" a="1"/>
  <c r="AA481" i="48" s="1"/>
  <c r="AB481" i="48" s="1"/>
  <c r="X481" i="48" a="1"/>
  <c r="X481" i="48" s="1"/>
  <c r="K481" i="48"/>
  <c r="BI480" i="48"/>
  <c r="BH480" i="48" a="1"/>
  <c r="BH480" i="48" s="1"/>
  <c r="BF480" i="48" a="1"/>
  <c r="BF480" i="48" s="1"/>
  <c r="BE480" i="48"/>
  <c r="BD480" i="48" a="1"/>
  <c r="BD480" i="48" s="1"/>
  <c r="BC480" i="48"/>
  <c r="AW480" i="48"/>
  <c r="AV480" i="48" a="1"/>
  <c r="AV480" i="48" s="1"/>
  <c r="AT480" i="48"/>
  <c r="AS480" i="48" a="1"/>
  <c r="AS480" i="48" s="1"/>
  <c r="AQ480" i="48"/>
  <c r="AP480" i="48" a="1"/>
  <c r="AP480" i="48" s="1"/>
  <c r="AI480" i="48" a="1"/>
  <c r="AI480" i="48" s="1"/>
  <c r="AH480" i="48"/>
  <c r="AG480" i="48" a="1"/>
  <c r="AG480" i="48" s="1"/>
  <c r="AF480" i="48"/>
  <c r="AA480" i="48" a="1"/>
  <c r="AA480" i="48" s="1"/>
  <c r="AB480" i="48" s="1"/>
  <c r="X480" i="48" a="1"/>
  <c r="X480" i="48" s="1"/>
  <c r="K480" i="48"/>
  <c r="BI479" i="48"/>
  <c r="BH479" i="48" a="1"/>
  <c r="BH479" i="48" s="1"/>
  <c r="BF479" i="48" a="1"/>
  <c r="BF479" i="48" s="1"/>
  <c r="BE479" i="48"/>
  <c r="BD479" i="48" a="1"/>
  <c r="BD479" i="48" s="1"/>
  <c r="BC479" i="48"/>
  <c r="AW479" i="48"/>
  <c r="AV479" i="48" a="1"/>
  <c r="AV479" i="48" s="1"/>
  <c r="AT479" i="48"/>
  <c r="AS479" i="48" a="1"/>
  <c r="AS479" i="48" s="1"/>
  <c r="AQ479" i="48"/>
  <c r="AP479" i="48" a="1"/>
  <c r="AP479" i="48" s="1"/>
  <c r="AI479" i="48" a="1"/>
  <c r="AI479" i="48" s="1"/>
  <c r="AH479" i="48"/>
  <c r="AG479" i="48" a="1"/>
  <c r="AG479" i="48" s="1"/>
  <c r="AF479" i="48"/>
  <c r="AA479" i="48" a="1"/>
  <c r="AA479" i="48" s="1"/>
  <c r="AB479" i="48" s="1"/>
  <c r="X479" i="48" a="1"/>
  <c r="X479" i="48" s="1"/>
  <c r="K479" i="48"/>
  <c r="BI478" i="48"/>
  <c r="BH478" i="48" a="1"/>
  <c r="BH478" i="48" s="1"/>
  <c r="BF478" i="48" a="1"/>
  <c r="BF478" i="48" s="1"/>
  <c r="BE478" i="48"/>
  <c r="BD478" i="48" a="1"/>
  <c r="BD478" i="48" s="1"/>
  <c r="BC478" i="48"/>
  <c r="AW478" i="48"/>
  <c r="AV478" i="48" a="1"/>
  <c r="AV478" i="48" s="1"/>
  <c r="AT478" i="48"/>
  <c r="AS478" i="48" a="1"/>
  <c r="AS478" i="48" s="1"/>
  <c r="AQ478" i="48"/>
  <c r="AP478" i="48" a="1"/>
  <c r="AP478" i="48" s="1"/>
  <c r="AI478" i="48" a="1"/>
  <c r="AI478" i="48" s="1"/>
  <c r="AH478" i="48"/>
  <c r="AG478" i="48" a="1"/>
  <c r="AG478" i="48" s="1"/>
  <c r="AF478" i="48"/>
  <c r="AA478" i="48" a="1"/>
  <c r="AA478" i="48" s="1"/>
  <c r="AB478" i="48" s="1"/>
  <c r="X478" i="48" a="1"/>
  <c r="X478" i="48" s="1"/>
  <c r="K478" i="48"/>
  <c r="BI477" i="48"/>
  <c r="BH477" i="48" a="1"/>
  <c r="BH477" i="48" s="1"/>
  <c r="BE477" i="48"/>
  <c r="BC477" i="48"/>
  <c r="AW477" i="48"/>
  <c r="AV477" i="48" a="1"/>
  <c r="AV477" i="48" s="1"/>
  <c r="AT477" i="48"/>
  <c r="AS477" i="48" a="1"/>
  <c r="AS477" i="48" s="1"/>
  <c r="AQ477" i="48"/>
  <c r="AP477" i="48" a="1"/>
  <c r="AP477" i="48" s="1"/>
  <c r="AH477" i="48"/>
  <c r="AF477" i="48"/>
  <c r="AA477" i="48" a="1"/>
  <c r="AA477" i="48" s="1"/>
  <c r="X477" i="48" a="1"/>
  <c r="X477" i="48" s="1"/>
  <c r="K477" i="48"/>
  <c r="BI476" i="48"/>
  <c r="BH476" i="48" a="1"/>
  <c r="BH476" i="48" s="1"/>
  <c r="BF476" i="48" a="1"/>
  <c r="BF476" i="48" s="1"/>
  <c r="BE476" i="48"/>
  <c r="BD476" i="48" a="1"/>
  <c r="BD476" i="48" s="1"/>
  <c r="BC476" i="48"/>
  <c r="AW476" i="48"/>
  <c r="AV476" i="48" a="1"/>
  <c r="AV476" i="48" s="1"/>
  <c r="AT476" i="48"/>
  <c r="AS476" i="48" a="1"/>
  <c r="AS476" i="48" s="1"/>
  <c r="AQ476" i="48"/>
  <c r="AP476" i="48" a="1"/>
  <c r="AP476" i="48" s="1"/>
  <c r="AI476" i="48" a="1"/>
  <c r="AI476" i="48" s="1"/>
  <c r="AH476" i="48"/>
  <c r="AG476" i="48" a="1"/>
  <c r="AG476" i="48" s="1"/>
  <c r="AF476" i="48"/>
  <c r="AA476" i="48" a="1"/>
  <c r="AA476" i="48" s="1"/>
  <c r="AB476" i="48" s="1"/>
  <c r="X476" i="48" a="1"/>
  <c r="X476" i="48" s="1"/>
  <c r="K476" i="48"/>
  <c r="BI475" i="48"/>
  <c r="BH475" i="48" a="1"/>
  <c r="BH475" i="48" s="1"/>
  <c r="BF475" i="48" a="1"/>
  <c r="BF475" i="48" s="1"/>
  <c r="BE475" i="48"/>
  <c r="BD475" i="48" a="1"/>
  <c r="BD475" i="48" s="1"/>
  <c r="BC475" i="48"/>
  <c r="AW475" i="48"/>
  <c r="AV475" i="48" a="1"/>
  <c r="AV475" i="48" s="1"/>
  <c r="AT475" i="48"/>
  <c r="AS475" i="48" a="1"/>
  <c r="AS475" i="48" s="1"/>
  <c r="AQ475" i="48"/>
  <c r="AP475" i="48" a="1"/>
  <c r="AP475" i="48" s="1"/>
  <c r="AI475" i="48" a="1"/>
  <c r="AI475" i="48" s="1"/>
  <c r="AH475" i="48"/>
  <c r="AG475" i="48" a="1"/>
  <c r="AG475" i="48" s="1"/>
  <c r="AF475" i="48"/>
  <c r="AA475" i="48" a="1"/>
  <c r="AA475" i="48" s="1"/>
  <c r="AB475" i="48" s="1"/>
  <c r="X475" i="48" a="1"/>
  <c r="X475" i="48" s="1"/>
  <c r="K475" i="48"/>
  <c r="BI474" i="48"/>
  <c r="BH474" i="48" a="1"/>
  <c r="BH474" i="48" s="1"/>
  <c r="BE474" i="48"/>
  <c r="BC474" i="48"/>
  <c r="AW474" i="48"/>
  <c r="AV474" i="48" a="1"/>
  <c r="AV474" i="48" s="1"/>
  <c r="AT474" i="48"/>
  <c r="AS474" i="48" a="1"/>
  <c r="AS474" i="48" s="1"/>
  <c r="AQ474" i="48"/>
  <c r="AP474" i="48" a="1"/>
  <c r="AP474" i="48" s="1"/>
  <c r="AH474" i="48"/>
  <c r="AF474" i="48"/>
  <c r="AA474" i="48" a="1"/>
  <c r="AA474" i="48" s="1"/>
  <c r="AB474" i="48" s="1"/>
  <c r="X474" i="48" a="1"/>
  <c r="X474" i="48" s="1"/>
  <c r="K474" i="48"/>
  <c r="BI473" i="48"/>
  <c r="BH473" i="48" a="1"/>
  <c r="BH473" i="48" s="1"/>
  <c r="BF473" i="48" a="1"/>
  <c r="BF473" i="48" s="1"/>
  <c r="BE473" i="48"/>
  <c r="BD473" i="48" a="1"/>
  <c r="BD473" i="48" s="1"/>
  <c r="BC473" i="48"/>
  <c r="AW473" i="48"/>
  <c r="AV473" i="48" a="1"/>
  <c r="AV473" i="48" s="1"/>
  <c r="AT473" i="48"/>
  <c r="AS473" i="48" a="1"/>
  <c r="AS473" i="48" s="1"/>
  <c r="AQ473" i="48"/>
  <c r="AP473" i="48" a="1"/>
  <c r="AP473" i="48" s="1"/>
  <c r="AI473" i="48" a="1"/>
  <c r="AI473" i="48" s="1"/>
  <c r="AH473" i="48"/>
  <c r="AG473" i="48" a="1"/>
  <c r="AG473" i="48" s="1"/>
  <c r="AF473" i="48"/>
  <c r="AA473" i="48" a="1"/>
  <c r="AA473" i="48" s="1"/>
  <c r="AB473" i="48" s="1"/>
  <c r="X473" i="48" a="1"/>
  <c r="X473" i="48" s="1"/>
  <c r="K473" i="48"/>
  <c r="BH472" i="48" a="1"/>
  <c r="BH472" i="48" s="1"/>
  <c r="BE472" i="48"/>
  <c r="BC472" i="48"/>
  <c r="AV472" i="48" a="1"/>
  <c r="AV472" i="48" s="1"/>
  <c r="AW472" i="48" s="1"/>
  <c r="AS472" i="48" a="1"/>
  <c r="AS472" i="48" s="1"/>
  <c r="AT472" i="48" s="1"/>
  <c r="AP472" i="48" a="1"/>
  <c r="AP472" i="48" s="1"/>
  <c r="AQ472" i="48" s="1"/>
  <c r="AH472" i="48"/>
  <c r="AF472" i="48"/>
  <c r="AA472" i="48" a="1"/>
  <c r="AA472" i="48" s="1"/>
  <c r="AB472" i="48" s="1"/>
  <c r="X472" i="48" a="1"/>
  <c r="X472" i="48" s="1"/>
  <c r="K472" i="48"/>
  <c r="BH471" i="48" a="1"/>
  <c r="BH471" i="48" s="1"/>
  <c r="BF471" i="48" a="1"/>
  <c r="BF471" i="48" s="1"/>
  <c r="BE471" i="48"/>
  <c r="BD471" i="48" a="1"/>
  <c r="BD471" i="48" s="1"/>
  <c r="BC471" i="48"/>
  <c r="AV471" i="48" a="1"/>
  <c r="AV471" i="48" s="1"/>
  <c r="AW471" i="48" s="1"/>
  <c r="AS471" i="48" a="1"/>
  <c r="AS471" i="48" s="1"/>
  <c r="AT471" i="48" s="1"/>
  <c r="AP471" i="48" a="1"/>
  <c r="AP471" i="48" s="1"/>
  <c r="AQ471" i="48" s="1"/>
  <c r="AI471" i="48" a="1"/>
  <c r="AI471" i="48" s="1"/>
  <c r="AH471" i="48"/>
  <c r="AG471" i="48" a="1"/>
  <c r="AG471" i="48" s="1"/>
  <c r="AF471" i="48"/>
  <c r="AA471" i="48" a="1"/>
  <c r="AA471" i="48" s="1"/>
  <c r="AB471" i="48" s="1"/>
  <c r="X471" i="48" a="1"/>
  <c r="X471" i="48" s="1"/>
  <c r="K471" i="48"/>
  <c r="BI470" i="48"/>
  <c r="BH470" i="48" a="1"/>
  <c r="BH470" i="48" s="1"/>
  <c r="BE470" i="48"/>
  <c r="BC470" i="48"/>
  <c r="AW470" i="48"/>
  <c r="AV470" i="48" a="1"/>
  <c r="AV470" i="48" s="1"/>
  <c r="AT470" i="48"/>
  <c r="AS470" i="48" a="1"/>
  <c r="AS470" i="48" s="1"/>
  <c r="AQ470" i="48"/>
  <c r="AP470" i="48" a="1"/>
  <c r="AP470" i="48" s="1"/>
  <c r="AH470" i="48"/>
  <c r="AF470" i="48"/>
  <c r="AA470" i="48" a="1"/>
  <c r="AA470" i="48" s="1"/>
  <c r="AB470" i="48" s="1"/>
  <c r="X470" i="48" a="1"/>
  <c r="X470" i="48" s="1"/>
  <c r="K470" i="48"/>
  <c r="BI469" i="48"/>
  <c r="BH469" i="48" a="1"/>
  <c r="BH469" i="48" s="1"/>
  <c r="BF469" i="48" a="1"/>
  <c r="BF469" i="48" s="1"/>
  <c r="BE469" i="48"/>
  <c r="BD469" i="48" a="1"/>
  <c r="BD469" i="48" s="1"/>
  <c r="BC469" i="48"/>
  <c r="AW469" i="48"/>
  <c r="AV469" i="48" a="1"/>
  <c r="AV469" i="48" s="1"/>
  <c r="AT469" i="48"/>
  <c r="AS469" i="48" a="1"/>
  <c r="AS469" i="48" s="1"/>
  <c r="AQ469" i="48"/>
  <c r="AP469" i="48" a="1"/>
  <c r="AP469" i="48" s="1"/>
  <c r="AI469" i="48" a="1"/>
  <c r="AI469" i="48" s="1"/>
  <c r="AH469" i="48"/>
  <c r="AG469" i="48" a="1"/>
  <c r="AG469" i="48" s="1"/>
  <c r="AF469" i="48"/>
  <c r="AA469" i="48" a="1"/>
  <c r="AA469" i="48" s="1"/>
  <c r="AB469" i="48" s="1"/>
  <c r="X469" i="48" a="1"/>
  <c r="X469" i="48" s="1"/>
  <c r="K469" i="48"/>
  <c r="BH468" i="48" a="1"/>
  <c r="BH468" i="48" s="1"/>
  <c r="BE468" i="48"/>
  <c r="BC468" i="48"/>
  <c r="AV468" i="48" a="1"/>
  <c r="AV468" i="48" s="1"/>
  <c r="AW468" i="48" s="1"/>
  <c r="AS468" i="48" a="1"/>
  <c r="AS468" i="48" s="1"/>
  <c r="AP468" i="48" a="1"/>
  <c r="AP468" i="48" s="1"/>
  <c r="AQ468" i="48" s="1"/>
  <c r="AH468" i="48"/>
  <c r="AF468" i="48"/>
  <c r="AA468" i="48" a="1"/>
  <c r="AA468" i="48" s="1"/>
  <c r="AB468" i="48" s="1"/>
  <c r="X468" i="48" a="1"/>
  <c r="X468" i="48" s="1"/>
  <c r="K468" i="48"/>
  <c r="BH467" i="48" a="1"/>
  <c r="BH467" i="48" s="1"/>
  <c r="BF467" i="48" a="1"/>
  <c r="BF467" i="48" s="1"/>
  <c r="BE467" i="48"/>
  <c r="BD467" i="48" a="1"/>
  <c r="BD467" i="48" s="1"/>
  <c r="BC467" i="48"/>
  <c r="AV467" i="48" a="1"/>
  <c r="AV467" i="48" s="1"/>
  <c r="AW467" i="48" s="1"/>
  <c r="AS467" i="48" a="1"/>
  <c r="AS467" i="48" s="1"/>
  <c r="AP467" i="48" a="1"/>
  <c r="AP467" i="48" s="1"/>
  <c r="AQ467" i="48" s="1"/>
  <c r="AI467" i="48" a="1"/>
  <c r="AI467" i="48" s="1"/>
  <c r="AH467" i="48"/>
  <c r="AG467" i="48" a="1"/>
  <c r="AG467" i="48" s="1"/>
  <c r="AF467" i="48"/>
  <c r="AA467" i="48" a="1"/>
  <c r="AA467" i="48" s="1"/>
  <c r="AB467" i="48" s="1"/>
  <c r="X467" i="48" a="1"/>
  <c r="X467" i="48" s="1"/>
  <c r="K467" i="48"/>
  <c r="BH466" i="48" a="1"/>
  <c r="BH466" i="48" s="1"/>
  <c r="BF466" i="48" a="1"/>
  <c r="BF466" i="48" s="1"/>
  <c r="BE466" i="48"/>
  <c r="BD466" i="48" a="1"/>
  <c r="BD466" i="48" s="1"/>
  <c r="BC466" i="48"/>
  <c r="AV466" i="48" a="1"/>
  <c r="AV466" i="48" s="1"/>
  <c r="AW466" i="48" s="1"/>
  <c r="AS466" i="48" a="1"/>
  <c r="AS466" i="48" s="1"/>
  <c r="AP466" i="48" a="1"/>
  <c r="AP466" i="48" s="1"/>
  <c r="AQ466" i="48" s="1"/>
  <c r="AI466" i="48" a="1"/>
  <c r="AI466" i="48" s="1"/>
  <c r="AH466" i="48"/>
  <c r="AG466" i="48" a="1"/>
  <c r="AG466" i="48" s="1"/>
  <c r="AF466" i="48"/>
  <c r="AA466" i="48" a="1"/>
  <c r="AA466" i="48" s="1"/>
  <c r="Y466" i="48"/>
  <c r="K466" i="48"/>
  <c r="BI465" i="48"/>
  <c r="BH465" i="48" a="1"/>
  <c r="BH465" i="48" s="1"/>
  <c r="BF465" i="48" a="1"/>
  <c r="BF465" i="48" s="1"/>
  <c r="BE465" i="48"/>
  <c r="BD465" i="48" a="1"/>
  <c r="BD465" i="48" s="1"/>
  <c r="BC465" i="48"/>
  <c r="AW465" i="48"/>
  <c r="AV465" i="48" a="1"/>
  <c r="AV465" i="48" s="1"/>
  <c r="AT465" i="48"/>
  <c r="AS465" i="48" a="1"/>
  <c r="AS465" i="48" s="1"/>
  <c r="AQ465" i="48"/>
  <c r="AP465" i="48" a="1"/>
  <c r="AP465" i="48" s="1"/>
  <c r="AI465" i="48" a="1"/>
  <c r="AI465" i="48" s="1"/>
  <c r="AH465" i="48"/>
  <c r="AG465" i="48" a="1"/>
  <c r="AG465" i="48" s="1"/>
  <c r="AF465" i="48"/>
  <c r="AA465" i="48" a="1"/>
  <c r="AA465" i="48" s="1"/>
  <c r="X465" i="48" a="1"/>
  <c r="X465" i="48" s="1"/>
  <c r="K465" i="48"/>
  <c r="BI464" i="48"/>
  <c r="BH464" i="48" a="1"/>
  <c r="BH464" i="48" s="1"/>
  <c r="BF464" i="48" a="1"/>
  <c r="BF464" i="48" s="1"/>
  <c r="BE464" i="48"/>
  <c r="BD464" i="48" a="1"/>
  <c r="BD464" i="48" s="1"/>
  <c r="BC464" i="48"/>
  <c r="AW464" i="48"/>
  <c r="AV464" i="48" a="1"/>
  <c r="AV464" i="48" s="1"/>
  <c r="AT464" i="48"/>
  <c r="AS464" i="48" a="1"/>
  <c r="AS464" i="48" s="1"/>
  <c r="AQ464" i="48"/>
  <c r="AP464" i="48" a="1"/>
  <c r="AP464" i="48" s="1"/>
  <c r="AI464" i="48" a="1"/>
  <c r="AI464" i="48" s="1"/>
  <c r="AH464" i="48"/>
  <c r="AG464" i="48" a="1"/>
  <c r="AG464" i="48" s="1"/>
  <c r="AF464" i="48"/>
  <c r="AA464" i="48" a="1"/>
  <c r="AA464" i="48" s="1"/>
  <c r="AB464" i="48" s="1"/>
  <c r="X464" i="48" a="1"/>
  <c r="X464" i="48" s="1"/>
  <c r="K464" i="48"/>
  <c r="BI463" i="48"/>
  <c r="BH463" i="48" a="1"/>
  <c r="BH463" i="48" s="1"/>
  <c r="BF463" i="48" a="1"/>
  <c r="BF463" i="48" s="1"/>
  <c r="BD463" i="48" a="1"/>
  <c r="BD463" i="48" s="1"/>
  <c r="AW463" i="48"/>
  <c r="AV463" i="48" a="1"/>
  <c r="AV463" i="48" s="1"/>
  <c r="AT463" i="48"/>
  <c r="AS463" i="48" a="1"/>
  <c r="AS463" i="48" s="1"/>
  <c r="AQ463" i="48"/>
  <c r="AP463" i="48" a="1"/>
  <c r="AP463" i="48" s="1"/>
  <c r="AI463" i="48" a="1"/>
  <c r="AI463" i="48" s="1"/>
  <c r="AH463" i="48"/>
  <c r="AG463" i="48" a="1"/>
  <c r="AG463" i="48" s="1"/>
  <c r="AF463" i="48"/>
  <c r="AA463" i="48" a="1"/>
  <c r="AA463" i="48" s="1"/>
  <c r="AB463" i="48" s="1"/>
  <c r="X463" i="48" a="1"/>
  <c r="X463" i="48" s="1"/>
  <c r="K463" i="48"/>
  <c r="BI462" i="48"/>
  <c r="BH462" i="48" a="1"/>
  <c r="BH462" i="48" s="1"/>
  <c r="BF462" i="48" a="1"/>
  <c r="BF462" i="48" s="1"/>
  <c r="BE462" i="48"/>
  <c r="BD462" i="48" a="1"/>
  <c r="BD462" i="48" s="1"/>
  <c r="BC462" i="48"/>
  <c r="AW462" i="48"/>
  <c r="AV462" i="48" a="1"/>
  <c r="AV462" i="48" s="1"/>
  <c r="AT462" i="48"/>
  <c r="AS462" i="48" a="1"/>
  <c r="AS462" i="48" s="1"/>
  <c r="AQ462" i="48"/>
  <c r="AP462" i="48" a="1"/>
  <c r="AP462" i="48" s="1"/>
  <c r="AI462" i="48" a="1"/>
  <c r="AI462" i="48" s="1"/>
  <c r="AH462" i="48"/>
  <c r="AG462" i="48" a="1"/>
  <c r="AG462" i="48" s="1"/>
  <c r="AF462" i="48"/>
  <c r="AA462" i="48" a="1"/>
  <c r="AA462" i="48" s="1"/>
  <c r="AB462" i="48" s="1"/>
  <c r="X462" i="48" a="1"/>
  <c r="X462" i="48" s="1"/>
  <c r="K462" i="48"/>
  <c r="BI461" i="48"/>
  <c r="BH461" i="48" a="1"/>
  <c r="BH461" i="48" s="1"/>
  <c r="BE461" i="48"/>
  <c r="BC461" i="48"/>
  <c r="AW461" i="48"/>
  <c r="AV461" i="48" a="1"/>
  <c r="AV461" i="48" s="1"/>
  <c r="AT461" i="48"/>
  <c r="AS461" i="48" a="1"/>
  <c r="AS461" i="48" s="1"/>
  <c r="AQ461" i="48"/>
  <c r="AP461" i="48" a="1"/>
  <c r="AP461" i="48" s="1"/>
  <c r="AH461" i="48"/>
  <c r="AF461" i="48"/>
  <c r="AA461" i="48" a="1"/>
  <c r="AA461" i="48" s="1"/>
  <c r="AB461" i="48" s="1"/>
  <c r="X461" i="48" a="1"/>
  <c r="X461" i="48" s="1"/>
  <c r="K461" i="48"/>
  <c r="BI460" i="48"/>
  <c r="BH460" i="48" a="1"/>
  <c r="BH460" i="48" s="1"/>
  <c r="BF460" i="48" a="1"/>
  <c r="BF460" i="48" s="1"/>
  <c r="BE460" i="48"/>
  <c r="BD460" i="48" a="1"/>
  <c r="BD460" i="48" s="1"/>
  <c r="BC460" i="48"/>
  <c r="AW460" i="48"/>
  <c r="AV460" i="48" a="1"/>
  <c r="AV460" i="48" s="1"/>
  <c r="AT460" i="48"/>
  <c r="AS460" i="48" a="1"/>
  <c r="AS460" i="48" s="1"/>
  <c r="AQ460" i="48"/>
  <c r="AP460" i="48" a="1"/>
  <c r="AP460" i="48" s="1"/>
  <c r="AI460" i="48" a="1"/>
  <c r="AI460" i="48" s="1"/>
  <c r="AH460" i="48"/>
  <c r="AG460" i="48" a="1"/>
  <c r="AG460" i="48" s="1"/>
  <c r="AF460" i="48"/>
  <c r="AA460" i="48" a="1"/>
  <c r="AA460" i="48" s="1"/>
  <c r="AB460" i="48" s="1"/>
  <c r="X460" i="48" a="1"/>
  <c r="X460" i="48" s="1"/>
  <c r="K460" i="48"/>
  <c r="BI459" i="48"/>
  <c r="BH459" i="48" a="1"/>
  <c r="BH459" i="48" s="1"/>
  <c r="BF459" i="48" a="1"/>
  <c r="BF459" i="48" s="1"/>
  <c r="BE459" i="48"/>
  <c r="BD459" i="48" a="1"/>
  <c r="BD459" i="48" s="1"/>
  <c r="BC459" i="48"/>
  <c r="AW459" i="48"/>
  <c r="AV459" i="48" a="1"/>
  <c r="AV459" i="48" s="1"/>
  <c r="AT459" i="48"/>
  <c r="AS459" i="48" a="1"/>
  <c r="AS459" i="48" s="1"/>
  <c r="AQ459" i="48"/>
  <c r="AP459" i="48" a="1"/>
  <c r="AP459" i="48" s="1"/>
  <c r="AI459" i="48" a="1"/>
  <c r="AI459" i="48" s="1"/>
  <c r="AH459" i="48"/>
  <c r="AG459" i="48" a="1"/>
  <c r="AG459" i="48" s="1"/>
  <c r="AF459" i="48"/>
  <c r="AA459" i="48" a="1"/>
  <c r="AA459" i="48" s="1"/>
  <c r="AB459" i="48" s="1"/>
  <c r="X459" i="48" a="1"/>
  <c r="X459" i="48" s="1"/>
  <c r="K459" i="48"/>
  <c r="BI458" i="48"/>
  <c r="BH458" i="48" a="1"/>
  <c r="BH458" i="48" s="1"/>
  <c r="BF458" i="48" a="1"/>
  <c r="BF458" i="48" s="1"/>
  <c r="BE458" i="48"/>
  <c r="BD458" i="48" a="1"/>
  <c r="BD458" i="48" s="1"/>
  <c r="BC458" i="48"/>
  <c r="AW458" i="48"/>
  <c r="AV458" i="48" a="1"/>
  <c r="AV458" i="48" s="1"/>
  <c r="AT458" i="48"/>
  <c r="AS458" i="48" a="1"/>
  <c r="AS458" i="48" s="1"/>
  <c r="AQ458" i="48"/>
  <c r="AP458" i="48" a="1"/>
  <c r="AP458" i="48" s="1"/>
  <c r="AI458" i="48" a="1"/>
  <c r="AI458" i="48" s="1"/>
  <c r="AH458" i="48"/>
  <c r="AG458" i="48" a="1"/>
  <c r="AG458" i="48" s="1"/>
  <c r="AF458" i="48"/>
  <c r="AA458" i="48" a="1"/>
  <c r="AA458" i="48" s="1"/>
  <c r="AB458" i="48" s="1"/>
  <c r="X458" i="48" a="1"/>
  <c r="X458" i="48" s="1"/>
  <c r="K458" i="48"/>
  <c r="BI457" i="48"/>
  <c r="BH457" i="48" a="1"/>
  <c r="BH457" i="48" s="1"/>
  <c r="BF457" i="48" a="1"/>
  <c r="BF457" i="48" s="1"/>
  <c r="BE457" i="48"/>
  <c r="BD457" i="48" a="1"/>
  <c r="BD457" i="48" s="1"/>
  <c r="BC457" i="48"/>
  <c r="AW457" i="48"/>
  <c r="AV457" i="48" a="1"/>
  <c r="AV457" i="48" s="1"/>
  <c r="AT457" i="48"/>
  <c r="AS457" i="48" a="1"/>
  <c r="AS457" i="48" s="1"/>
  <c r="AQ457" i="48"/>
  <c r="AP457" i="48" a="1"/>
  <c r="AP457" i="48" s="1"/>
  <c r="AI457" i="48" a="1"/>
  <c r="AI457" i="48" s="1"/>
  <c r="AH457" i="48"/>
  <c r="AG457" i="48" a="1"/>
  <c r="AG457" i="48" s="1"/>
  <c r="AF457" i="48"/>
  <c r="AA457" i="48" a="1"/>
  <c r="AA457" i="48" s="1"/>
  <c r="AB457" i="48" s="1"/>
  <c r="X457" i="48" a="1"/>
  <c r="X457" i="48" s="1"/>
  <c r="K457" i="48"/>
  <c r="BI456" i="48"/>
  <c r="BH456" i="48" a="1"/>
  <c r="BH456" i="48" s="1"/>
  <c r="BE456" i="48"/>
  <c r="BC456" i="48"/>
  <c r="AW456" i="48"/>
  <c r="AV456" i="48" a="1"/>
  <c r="AV456" i="48" s="1"/>
  <c r="AT456" i="48"/>
  <c r="AS456" i="48" a="1"/>
  <c r="AS456" i="48" s="1"/>
  <c r="AQ456" i="48"/>
  <c r="AP456" i="48" a="1"/>
  <c r="AP456" i="48" s="1"/>
  <c r="AH456" i="48"/>
  <c r="AF456" i="48"/>
  <c r="AA456" i="48" a="1"/>
  <c r="AA456" i="48" s="1"/>
  <c r="AB456" i="48" s="1"/>
  <c r="X456" i="48" a="1"/>
  <c r="X456" i="48" s="1"/>
  <c r="K456" i="48"/>
  <c r="BI455" i="48"/>
  <c r="BH455" i="48" a="1"/>
  <c r="BH455" i="48" s="1"/>
  <c r="BF455" i="48" a="1"/>
  <c r="BF455" i="48" s="1"/>
  <c r="BE455" i="48"/>
  <c r="BD455" i="48" a="1"/>
  <c r="BD455" i="48" s="1"/>
  <c r="BC455" i="48"/>
  <c r="AW455" i="48"/>
  <c r="AV455" i="48" a="1"/>
  <c r="AV455" i="48" s="1"/>
  <c r="AT455" i="48"/>
  <c r="AS455" i="48" a="1"/>
  <c r="AS455" i="48" s="1"/>
  <c r="AQ455" i="48"/>
  <c r="AP455" i="48" a="1"/>
  <c r="AP455" i="48" s="1"/>
  <c r="AI455" i="48" a="1"/>
  <c r="AI455" i="48" s="1"/>
  <c r="AH455" i="48"/>
  <c r="AG455" i="48" a="1"/>
  <c r="AG455" i="48" s="1"/>
  <c r="AF455" i="48"/>
  <c r="AA455" i="48" a="1"/>
  <c r="AA455" i="48" s="1"/>
  <c r="AB455" i="48" s="1"/>
  <c r="X455" i="48" a="1"/>
  <c r="X455" i="48" s="1"/>
  <c r="K455" i="48"/>
  <c r="BI454" i="48"/>
  <c r="BH454" i="48" a="1"/>
  <c r="BH454" i="48" s="1"/>
  <c r="BF454" i="48" a="1"/>
  <c r="BF454" i="48" s="1"/>
  <c r="BE454" i="48"/>
  <c r="BD454" i="48" a="1"/>
  <c r="BD454" i="48" s="1"/>
  <c r="BC454" i="48"/>
  <c r="AW454" i="48"/>
  <c r="AV454" i="48" a="1"/>
  <c r="AV454" i="48" s="1"/>
  <c r="AT454" i="48"/>
  <c r="AS454" i="48" a="1"/>
  <c r="AS454" i="48" s="1"/>
  <c r="AQ454" i="48"/>
  <c r="AP454" i="48" a="1"/>
  <c r="AP454" i="48" s="1"/>
  <c r="AI454" i="48" a="1"/>
  <c r="AI454" i="48" s="1"/>
  <c r="AH454" i="48"/>
  <c r="AG454" i="48" a="1"/>
  <c r="AG454" i="48" s="1"/>
  <c r="AF454" i="48"/>
  <c r="AA454" i="48" a="1"/>
  <c r="AA454" i="48" s="1"/>
  <c r="AB454" i="48" s="1"/>
  <c r="X454" i="48" a="1"/>
  <c r="X454" i="48" s="1"/>
  <c r="K454" i="48"/>
  <c r="BI453" i="48"/>
  <c r="BH453" i="48" a="1"/>
  <c r="BH453" i="48" s="1"/>
  <c r="BF453" i="48" a="1"/>
  <c r="BF453" i="48" s="1"/>
  <c r="BE453" i="48"/>
  <c r="BD453" i="48" a="1"/>
  <c r="BD453" i="48" s="1"/>
  <c r="BC453" i="48"/>
  <c r="AW453" i="48"/>
  <c r="AV453" i="48" a="1"/>
  <c r="AV453" i="48" s="1"/>
  <c r="AT453" i="48"/>
  <c r="AS453" i="48" a="1"/>
  <c r="AS453" i="48" s="1"/>
  <c r="AQ453" i="48"/>
  <c r="AP453" i="48" a="1"/>
  <c r="AP453" i="48" s="1"/>
  <c r="AI453" i="48" a="1"/>
  <c r="AI453" i="48" s="1"/>
  <c r="AH453" i="48"/>
  <c r="AG453" i="48" a="1"/>
  <c r="AG453" i="48" s="1"/>
  <c r="AF453" i="48"/>
  <c r="AA453" i="48" a="1"/>
  <c r="AA453" i="48" s="1"/>
  <c r="AB453" i="48" s="1"/>
  <c r="X453" i="48" a="1"/>
  <c r="X453" i="48" s="1"/>
  <c r="K453" i="48"/>
  <c r="BI452" i="48"/>
  <c r="BH452" i="48" a="1"/>
  <c r="BH452" i="48" s="1"/>
  <c r="BF452" i="48" a="1"/>
  <c r="BF452" i="48" s="1"/>
  <c r="BE452" i="48"/>
  <c r="BD452" i="48" a="1"/>
  <c r="BD452" i="48" s="1"/>
  <c r="BC452" i="48"/>
  <c r="AW452" i="48"/>
  <c r="AV452" i="48" a="1"/>
  <c r="AV452" i="48" s="1"/>
  <c r="AT452" i="48"/>
  <c r="AS452" i="48" a="1"/>
  <c r="AS452" i="48" s="1"/>
  <c r="AQ452" i="48"/>
  <c r="AP452" i="48" a="1"/>
  <c r="AP452" i="48" s="1"/>
  <c r="AI452" i="48" a="1"/>
  <c r="AI452" i="48" s="1"/>
  <c r="AH452" i="48"/>
  <c r="AG452" i="48" a="1"/>
  <c r="AG452" i="48" s="1"/>
  <c r="AF452" i="48"/>
  <c r="AA452" i="48" a="1"/>
  <c r="AA452" i="48" s="1"/>
  <c r="AB452" i="48" s="1"/>
  <c r="X452" i="48" a="1"/>
  <c r="X452" i="48" s="1"/>
  <c r="K452" i="48"/>
  <c r="BH451" i="48" a="1"/>
  <c r="BH451" i="48" s="1"/>
  <c r="BF451" i="48" a="1"/>
  <c r="BF451" i="48" s="1"/>
  <c r="BE451" i="48"/>
  <c r="BD451" i="48" a="1"/>
  <c r="BD451" i="48" s="1"/>
  <c r="BC451" i="48"/>
  <c r="AV451" i="48" a="1"/>
  <c r="AV451" i="48" s="1"/>
  <c r="AW451" i="48" s="1"/>
  <c r="AS451" i="48" a="1"/>
  <c r="AS451" i="48" s="1"/>
  <c r="AT451" i="48" s="1"/>
  <c r="AP451" i="48" a="1"/>
  <c r="AP451" i="48" s="1"/>
  <c r="AQ451" i="48" s="1"/>
  <c r="AI451" i="48" a="1"/>
  <c r="AI451" i="48" s="1"/>
  <c r="AH451" i="48"/>
  <c r="AG451" i="48" a="1"/>
  <c r="AG451" i="48" s="1"/>
  <c r="AF451" i="48"/>
  <c r="AA451" i="48" a="1"/>
  <c r="AA451" i="48" s="1"/>
  <c r="AB451" i="48" s="1"/>
  <c r="X451" i="48" a="1"/>
  <c r="X451" i="48" s="1"/>
  <c r="K451" i="48"/>
  <c r="BI450" i="48"/>
  <c r="BH450" i="48" a="1"/>
  <c r="BH450" i="48" s="1"/>
  <c r="BE450" i="48"/>
  <c r="BC450" i="48"/>
  <c r="AW450" i="48"/>
  <c r="AV450" i="48" a="1"/>
  <c r="AV450" i="48" s="1"/>
  <c r="AT450" i="48"/>
  <c r="AS450" i="48" a="1"/>
  <c r="AS450" i="48" s="1"/>
  <c r="AQ450" i="48"/>
  <c r="AP450" i="48" a="1"/>
  <c r="AP450" i="48" s="1"/>
  <c r="AH450" i="48"/>
  <c r="AF450" i="48"/>
  <c r="AA450" i="48" a="1"/>
  <c r="AA450" i="48" s="1"/>
  <c r="AB450" i="48" s="1"/>
  <c r="X450" i="48" a="1"/>
  <c r="X450" i="48" s="1"/>
  <c r="K450" i="48"/>
  <c r="BI449" i="48"/>
  <c r="BH449" i="48" a="1"/>
  <c r="BH449" i="48" s="1"/>
  <c r="BF449" i="48" a="1"/>
  <c r="BF449" i="48" s="1"/>
  <c r="BE449" i="48"/>
  <c r="BD449" i="48" a="1"/>
  <c r="BD449" i="48" s="1"/>
  <c r="BC449" i="48"/>
  <c r="AW449" i="48"/>
  <c r="AV449" i="48" a="1"/>
  <c r="AV449" i="48" s="1"/>
  <c r="AT449" i="48"/>
  <c r="AS449" i="48" a="1"/>
  <c r="AS449" i="48" s="1"/>
  <c r="AQ449" i="48"/>
  <c r="AP449" i="48" a="1"/>
  <c r="AP449" i="48" s="1"/>
  <c r="AI449" i="48" a="1"/>
  <c r="AI449" i="48" s="1"/>
  <c r="AH449" i="48"/>
  <c r="AG449" i="48" a="1"/>
  <c r="AG449" i="48" s="1"/>
  <c r="AF449" i="48"/>
  <c r="AA449" i="48" a="1"/>
  <c r="AA449" i="48" s="1"/>
  <c r="AB449" i="48" s="1"/>
  <c r="X449" i="48" a="1"/>
  <c r="X449" i="48" s="1"/>
  <c r="K449" i="48"/>
  <c r="BI448" i="48"/>
  <c r="BH448" i="48" a="1"/>
  <c r="BH448" i="48" s="1"/>
  <c r="BE448" i="48"/>
  <c r="BC448" i="48"/>
  <c r="AW448" i="48"/>
  <c r="AV448" i="48" a="1"/>
  <c r="AV448" i="48" s="1"/>
  <c r="AT448" i="48"/>
  <c r="AS448" i="48" a="1"/>
  <c r="AS448" i="48" s="1"/>
  <c r="AQ448" i="48"/>
  <c r="AP448" i="48" a="1"/>
  <c r="AP448" i="48" s="1"/>
  <c r="AH448" i="48"/>
  <c r="AF448" i="48"/>
  <c r="AA448" i="48" a="1"/>
  <c r="AA448" i="48" s="1"/>
  <c r="AB448" i="48" s="1"/>
  <c r="X448" i="48" a="1"/>
  <c r="X448" i="48" s="1"/>
  <c r="K448" i="48"/>
  <c r="BI447" i="48"/>
  <c r="BH447" i="48" a="1"/>
  <c r="BH447" i="48" s="1"/>
  <c r="BF447" i="48" a="1"/>
  <c r="BF447" i="48" s="1"/>
  <c r="BE447" i="48"/>
  <c r="BD447" i="48" a="1"/>
  <c r="BD447" i="48" s="1"/>
  <c r="BC447" i="48"/>
  <c r="AW447" i="48"/>
  <c r="AV447" i="48" a="1"/>
  <c r="AV447" i="48" s="1"/>
  <c r="AT447" i="48"/>
  <c r="AS447" i="48" a="1"/>
  <c r="AS447" i="48" s="1"/>
  <c r="AQ447" i="48"/>
  <c r="AP447" i="48" a="1"/>
  <c r="AP447" i="48" s="1"/>
  <c r="AI447" i="48" a="1"/>
  <c r="AI447" i="48" s="1"/>
  <c r="AH447" i="48"/>
  <c r="AG447" i="48" a="1"/>
  <c r="AG447" i="48" s="1"/>
  <c r="AF447" i="48"/>
  <c r="AA447" i="48" a="1"/>
  <c r="AA447" i="48" s="1"/>
  <c r="AB447" i="48" s="1"/>
  <c r="X447" i="48" a="1"/>
  <c r="X447" i="48" s="1"/>
  <c r="K447" i="48"/>
  <c r="BI446" i="48"/>
  <c r="BH446" i="48" a="1"/>
  <c r="BH446" i="48" s="1"/>
  <c r="BE446" i="48"/>
  <c r="BC446" i="48"/>
  <c r="AW446" i="48"/>
  <c r="AV446" i="48" a="1"/>
  <c r="AV446" i="48" s="1"/>
  <c r="AT446" i="48"/>
  <c r="AS446" i="48" a="1"/>
  <c r="AS446" i="48" s="1"/>
  <c r="AQ446" i="48"/>
  <c r="AP446" i="48" a="1"/>
  <c r="AP446" i="48" s="1"/>
  <c r="AH446" i="48"/>
  <c r="AF446" i="48"/>
  <c r="AA446" i="48" a="1"/>
  <c r="AA446" i="48" s="1"/>
  <c r="AB446" i="48" s="1"/>
  <c r="X446" i="48" a="1"/>
  <c r="X446" i="48" s="1"/>
  <c r="K446" i="48"/>
  <c r="BI445" i="48"/>
  <c r="BH445" i="48" a="1"/>
  <c r="BH445" i="48" s="1"/>
  <c r="BF445" i="48" a="1"/>
  <c r="BF445" i="48" s="1"/>
  <c r="BE445" i="48"/>
  <c r="BD445" i="48" a="1"/>
  <c r="BD445" i="48" s="1"/>
  <c r="BC445" i="48"/>
  <c r="AW445" i="48"/>
  <c r="AV445" i="48" a="1"/>
  <c r="AV445" i="48" s="1"/>
  <c r="AT445" i="48"/>
  <c r="AS445" i="48" a="1"/>
  <c r="AS445" i="48" s="1"/>
  <c r="AQ445" i="48"/>
  <c r="AP445" i="48" a="1"/>
  <c r="AP445" i="48" s="1"/>
  <c r="AI445" i="48" a="1"/>
  <c r="AI445" i="48" s="1"/>
  <c r="AH445" i="48"/>
  <c r="AG445" i="48" a="1"/>
  <c r="AG445" i="48" s="1"/>
  <c r="AF445" i="48"/>
  <c r="AA445" i="48" a="1"/>
  <c r="AA445" i="48" s="1"/>
  <c r="AB445" i="48" s="1"/>
  <c r="X445" i="48" a="1"/>
  <c r="X445" i="48" s="1"/>
  <c r="K445" i="48"/>
  <c r="BI444" i="48"/>
  <c r="BH444" i="48" a="1"/>
  <c r="BH444" i="48" s="1"/>
  <c r="BE444" i="48"/>
  <c r="BC444" i="48"/>
  <c r="AW444" i="48"/>
  <c r="AV444" i="48" a="1"/>
  <c r="AV444" i="48" s="1"/>
  <c r="AT444" i="48"/>
  <c r="AS444" i="48" a="1"/>
  <c r="AS444" i="48" s="1"/>
  <c r="AQ444" i="48"/>
  <c r="AP444" i="48" a="1"/>
  <c r="AP444" i="48" s="1"/>
  <c r="AH444" i="48"/>
  <c r="AF444" i="48"/>
  <c r="AA444" i="48" a="1"/>
  <c r="AA444" i="48" s="1"/>
  <c r="AB444" i="48" s="1"/>
  <c r="X444" i="48" a="1"/>
  <c r="X444" i="48" s="1"/>
  <c r="K444" i="48"/>
  <c r="BI443" i="48"/>
  <c r="BH443" i="48" a="1"/>
  <c r="BH443" i="48" s="1"/>
  <c r="BF443" i="48" a="1"/>
  <c r="BF443" i="48" s="1"/>
  <c r="BE443" i="48"/>
  <c r="BD443" i="48" a="1"/>
  <c r="BD443" i="48" s="1"/>
  <c r="BC443" i="48"/>
  <c r="AW443" i="48"/>
  <c r="AV443" i="48" a="1"/>
  <c r="AV443" i="48" s="1"/>
  <c r="AT443" i="48"/>
  <c r="AS443" i="48" a="1"/>
  <c r="AS443" i="48" s="1"/>
  <c r="AQ443" i="48"/>
  <c r="AP443" i="48" a="1"/>
  <c r="AP443" i="48" s="1"/>
  <c r="AI443" i="48" a="1"/>
  <c r="AI443" i="48" s="1"/>
  <c r="AH443" i="48"/>
  <c r="AG443" i="48" a="1"/>
  <c r="AG443" i="48" s="1"/>
  <c r="AF443" i="48"/>
  <c r="AA443" i="48" a="1"/>
  <c r="AA443" i="48" s="1"/>
  <c r="AB443" i="48" s="1"/>
  <c r="X443" i="48" a="1"/>
  <c r="X443" i="48" s="1"/>
  <c r="K443" i="48"/>
  <c r="BI442" i="48"/>
  <c r="BH442" i="48" a="1"/>
  <c r="BH442" i="48" s="1"/>
  <c r="BE442" i="48"/>
  <c r="BC442" i="48"/>
  <c r="AW442" i="48"/>
  <c r="AV442" i="48" a="1"/>
  <c r="AV442" i="48" s="1"/>
  <c r="AT442" i="48"/>
  <c r="AS442" i="48" a="1"/>
  <c r="AS442" i="48" s="1"/>
  <c r="AQ442" i="48"/>
  <c r="AP442" i="48" a="1"/>
  <c r="AP442" i="48" s="1"/>
  <c r="AH442" i="48"/>
  <c r="AF442" i="48"/>
  <c r="AA442" i="48" a="1"/>
  <c r="AA442" i="48" s="1"/>
  <c r="AB442" i="48" s="1"/>
  <c r="X442" i="48" a="1"/>
  <c r="X442" i="48" s="1"/>
  <c r="K442" i="48"/>
  <c r="BI441" i="48"/>
  <c r="BH441" i="48" a="1"/>
  <c r="BH441" i="48" s="1"/>
  <c r="BF441" i="48" a="1"/>
  <c r="BF441" i="48" s="1"/>
  <c r="BE441" i="48"/>
  <c r="BD441" i="48" a="1"/>
  <c r="BD441" i="48" s="1"/>
  <c r="BC441" i="48"/>
  <c r="AW441" i="48"/>
  <c r="AV441" i="48" a="1"/>
  <c r="AV441" i="48" s="1"/>
  <c r="AT441" i="48"/>
  <c r="AS441" i="48" a="1"/>
  <c r="AS441" i="48" s="1"/>
  <c r="AQ441" i="48"/>
  <c r="AP441" i="48" a="1"/>
  <c r="AP441" i="48" s="1"/>
  <c r="AI441" i="48" a="1"/>
  <c r="AI441" i="48" s="1"/>
  <c r="AH441" i="48"/>
  <c r="AG441" i="48" a="1"/>
  <c r="AG441" i="48" s="1"/>
  <c r="AF441" i="48"/>
  <c r="AA441" i="48" a="1"/>
  <c r="AA441" i="48" s="1"/>
  <c r="AB441" i="48" s="1"/>
  <c r="X441" i="48" a="1"/>
  <c r="X441" i="48" s="1"/>
  <c r="K441" i="48"/>
  <c r="BI440" i="48"/>
  <c r="BH440" i="48" a="1"/>
  <c r="BH440" i="48" s="1"/>
  <c r="BE440" i="48"/>
  <c r="BC440" i="48"/>
  <c r="AW440" i="48"/>
  <c r="AV440" i="48" a="1"/>
  <c r="AV440" i="48" s="1"/>
  <c r="AT440" i="48"/>
  <c r="AS440" i="48" a="1"/>
  <c r="AS440" i="48" s="1"/>
  <c r="AQ440" i="48"/>
  <c r="AP440" i="48" a="1"/>
  <c r="AP440" i="48" s="1"/>
  <c r="AH440" i="48"/>
  <c r="AF440" i="48"/>
  <c r="AA440" i="48" a="1"/>
  <c r="AA440" i="48" s="1"/>
  <c r="AB440" i="48" s="1"/>
  <c r="X440" i="48" a="1"/>
  <c r="X440" i="48" s="1"/>
  <c r="K440" i="48"/>
  <c r="BH439" i="48" a="1"/>
  <c r="BH439" i="48" s="1"/>
  <c r="BF439" i="48" a="1"/>
  <c r="BF439" i="48" s="1"/>
  <c r="BE439" i="48"/>
  <c r="BD439" i="48" a="1"/>
  <c r="BD439" i="48" s="1"/>
  <c r="BC439" i="48"/>
  <c r="AV439" i="48" a="1"/>
  <c r="AV439" i="48" s="1"/>
  <c r="AW439" i="48" s="1"/>
  <c r="AS439" i="48" a="1"/>
  <c r="AS439" i="48" s="1"/>
  <c r="AT439" i="48" s="1"/>
  <c r="AP439" i="48" a="1"/>
  <c r="AP439" i="48" s="1"/>
  <c r="AQ439" i="48" s="1"/>
  <c r="AI439" i="48" a="1"/>
  <c r="AI439" i="48" s="1"/>
  <c r="AH439" i="48"/>
  <c r="AG439" i="48" a="1"/>
  <c r="AG439" i="48" s="1"/>
  <c r="AF439" i="48"/>
  <c r="AA439" i="48" a="1"/>
  <c r="AA439" i="48" s="1"/>
  <c r="AB439" i="48" s="1"/>
  <c r="X439" i="48" a="1"/>
  <c r="X439" i="48" s="1"/>
  <c r="Y439" i="48" s="1"/>
  <c r="K439" i="48"/>
  <c r="BH900" i="48" a="1"/>
  <c r="BH900" i="48" s="1"/>
  <c r="BE900" i="48"/>
  <c r="AV900" i="48" a="1"/>
  <c r="AV900" i="48" s="1"/>
  <c r="AW900" i="48" s="1"/>
  <c r="AS900" i="48" a="1"/>
  <c r="AS900" i="48" s="1"/>
  <c r="AT900" i="48" s="1"/>
  <c r="AP900" i="48" a="1"/>
  <c r="AP900" i="48" s="1"/>
  <c r="AQ900" i="48" s="1"/>
  <c r="AK900" i="48"/>
  <c r="AJ900" i="48"/>
  <c r="AA900" i="48" a="1"/>
  <c r="AA900" i="48" s="1"/>
  <c r="AB900" i="48" s="1"/>
  <c r="X900" i="48" a="1"/>
  <c r="X900" i="48" s="1"/>
  <c r="K900" i="48"/>
  <c r="BH899" i="48" a="1"/>
  <c r="BH899" i="48" s="1"/>
  <c r="BF899" i="48" a="1"/>
  <c r="BF899" i="48" s="1"/>
  <c r="BE899" i="48"/>
  <c r="BD899" i="48" a="1"/>
  <c r="BD899" i="48" s="1"/>
  <c r="BC899" i="48"/>
  <c r="AV899" i="48" a="1"/>
  <c r="AV899" i="48" s="1"/>
  <c r="AW899" i="48" s="1"/>
  <c r="AS899" i="48" a="1"/>
  <c r="AS899" i="48" s="1"/>
  <c r="AT899" i="48" s="1"/>
  <c r="AP899" i="48" a="1"/>
  <c r="AP899" i="48" s="1"/>
  <c r="AQ899" i="48" s="1"/>
  <c r="AI899" i="48" a="1"/>
  <c r="AI899" i="48" s="1"/>
  <c r="AH899" i="48"/>
  <c r="AG899" i="48" a="1"/>
  <c r="AG899" i="48" s="1"/>
  <c r="AF899" i="48"/>
  <c r="AA899" i="48" a="1"/>
  <c r="AA899" i="48" s="1"/>
  <c r="AB899" i="48" s="1"/>
  <c r="X899" i="48" a="1"/>
  <c r="X899" i="48" s="1"/>
  <c r="K899" i="48"/>
  <c r="BI436" i="48"/>
  <c r="BH436" i="48" a="1"/>
  <c r="BH436" i="48" s="1"/>
  <c r="BE436" i="48"/>
  <c r="BC436" i="48"/>
  <c r="AW436" i="48"/>
  <c r="AV436" i="48" a="1"/>
  <c r="AV436" i="48" s="1"/>
  <c r="AT436" i="48"/>
  <c r="AS436" i="48" a="1"/>
  <c r="AS436" i="48" s="1"/>
  <c r="AQ436" i="48"/>
  <c r="AP436" i="48" a="1"/>
  <c r="AP436" i="48" s="1"/>
  <c r="AH436" i="48"/>
  <c r="AF436" i="48"/>
  <c r="AA436" i="48" a="1"/>
  <c r="AA436" i="48" s="1"/>
  <c r="X436" i="48" a="1"/>
  <c r="X436" i="48" s="1"/>
  <c r="Y436" i="48" s="1"/>
  <c r="K436" i="48"/>
  <c r="BI435" i="48"/>
  <c r="BH435" i="48" a="1"/>
  <c r="BH435" i="48" s="1"/>
  <c r="BF435" i="48" a="1"/>
  <c r="BF435" i="48" s="1"/>
  <c r="BE435" i="48"/>
  <c r="BD435" i="48" a="1"/>
  <c r="BD435" i="48" s="1"/>
  <c r="BC435" i="48"/>
  <c r="AW435" i="48"/>
  <c r="AV435" i="48" a="1"/>
  <c r="AV435" i="48" s="1"/>
  <c r="AT435" i="48"/>
  <c r="AS435" i="48" a="1"/>
  <c r="AS435" i="48" s="1"/>
  <c r="AQ435" i="48"/>
  <c r="AP435" i="48" a="1"/>
  <c r="AP435" i="48" s="1"/>
  <c r="AI435" i="48" a="1"/>
  <c r="AI435" i="48" s="1"/>
  <c r="AH435" i="48"/>
  <c r="AG435" i="48" a="1"/>
  <c r="AG435" i="48" s="1"/>
  <c r="AF435" i="48"/>
  <c r="AA435" i="48" a="1"/>
  <c r="AA435" i="48" s="1"/>
  <c r="AB435" i="48" s="1"/>
  <c r="X435" i="48" a="1"/>
  <c r="X435" i="48" s="1"/>
  <c r="K435" i="48"/>
  <c r="BI434" i="48"/>
  <c r="BH434" i="48" a="1"/>
  <c r="BH434" i="48" s="1"/>
  <c r="BF434" i="48" a="1"/>
  <c r="BF434" i="48" s="1"/>
  <c r="BE434" i="48"/>
  <c r="BD434" i="48" a="1"/>
  <c r="BD434" i="48" s="1"/>
  <c r="BC434" i="48"/>
  <c r="AW434" i="48"/>
  <c r="AV434" i="48" a="1"/>
  <c r="AV434" i="48" s="1"/>
  <c r="AT434" i="48"/>
  <c r="AS434" i="48" a="1"/>
  <c r="AS434" i="48" s="1"/>
  <c r="AQ434" i="48"/>
  <c r="AP434" i="48" a="1"/>
  <c r="AP434" i="48" s="1"/>
  <c r="AI434" i="48" a="1"/>
  <c r="AI434" i="48" s="1"/>
  <c r="AH434" i="48"/>
  <c r="AG434" i="48" a="1"/>
  <c r="AG434" i="48" s="1"/>
  <c r="AF434" i="48"/>
  <c r="AA434" i="48" a="1"/>
  <c r="AA434" i="48" s="1"/>
  <c r="AB434" i="48" s="1"/>
  <c r="X434" i="48" a="1"/>
  <c r="X434" i="48" s="1"/>
  <c r="K434" i="48"/>
  <c r="BH433" i="48" a="1"/>
  <c r="BH433" i="48" s="1"/>
  <c r="BF433" i="48" a="1"/>
  <c r="BF433" i="48" s="1"/>
  <c r="BE433" i="48"/>
  <c r="BD433" i="48" a="1"/>
  <c r="BD433" i="48" s="1"/>
  <c r="BC433" i="48"/>
  <c r="AV433" i="48" a="1"/>
  <c r="AV433" i="48" s="1"/>
  <c r="AW433" i="48" s="1"/>
  <c r="AS433" i="48" a="1"/>
  <c r="AS433" i="48" s="1"/>
  <c r="AT433" i="48" s="1"/>
  <c r="AP433" i="48" a="1"/>
  <c r="AP433" i="48" s="1"/>
  <c r="AQ433" i="48" s="1"/>
  <c r="AI433" i="48" a="1"/>
  <c r="AI433" i="48" s="1"/>
  <c r="AH433" i="48"/>
  <c r="AG433" i="48" a="1"/>
  <c r="AG433" i="48" s="1"/>
  <c r="AF433" i="48"/>
  <c r="AA433" i="48" a="1"/>
  <c r="AA433" i="48" s="1"/>
  <c r="AB433" i="48" s="1"/>
  <c r="X433" i="48" a="1"/>
  <c r="X433" i="48" s="1"/>
  <c r="K433" i="48"/>
  <c r="BI432" i="48"/>
  <c r="BH432" i="48" a="1"/>
  <c r="BH432" i="48" s="1"/>
  <c r="BF432" i="48" a="1"/>
  <c r="BF432" i="48" s="1"/>
  <c r="BE432" i="48"/>
  <c r="BD432" i="48" a="1"/>
  <c r="BD432" i="48" s="1"/>
  <c r="BC432" i="48"/>
  <c r="AV432" i="48" a="1"/>
  <c r="AV432" i="48" s="1"/>
  <c r="AW432" i="48" s="1"/>
  <c r="AT432" i="48"/>
  <c r="AS432" i="48" a="1"/>
  <c r="AS432" i="48" s="1"/>
  <c r="AQ432" i="48"/>
  <c r="AP432" i="48" a="1"/>
  <c r="AP432" i="48" s="1"/>
  <c r="AI432" i="48" a="1"/>
  <c r="AI432" i="48" s="1"/>
  <c r="AH432" i="48"/>
  <c r="AG432" i="48" a="1"/>
  <c r="AG432" i="48" s="1"/>
  <c r="AF432" i="48"/>
  <c r="AA432" i="48" a="1"/>
  <c r="AA432" i="48" s="1"/>
  <c r="AB432" i="48" s="1"/>
  <c r="X432" i="48" a="1"/>
  <c r="X432" i="48" s="1"/>
  <c r="K432" i="48"/>
  <c r="BI431" i="48"/>
  <c r="BH431" i="48" a="1"/>
  <c r="BH431" i="48" s="1"/>
  <c r="BF431" i="48" a="1"/>
  <c r="BF431" i="48" s="1"/>
  <c r="BE431" i="48"/>
  <c r="BD431" i="48" a="1"/>
  <c r="BD431" i="48" s="1"/>
  <c r="BC431" i="48"/>
  <c r="AV431" i="48" a="1"/>
  <c r="AV431" i="48" s="1"/>
  <c r="AW431" i="48" s="1"/>
  <c r="AT431" i="48"/>
  <c r="AS431" i="48" a="1"/>
  <c r="AS431" i="48" s="1"/>
  <c r="AQ431" i="48"/>
  <c r="AP431" i="48" a="1"/>
  <c r="AP431" i="48" s="1"/>
  <c r="AI431" i="48" a="1"/>
  <c r="AI431" i="48" s="1"/>
  <c r="AH431" i="48"/>
  <c r="AG431" i="48" a="1"/>
  <c r="AG431" i="48" s="1"/>
  <c r="AF431" i="48"/>
  <c r="AA431" i="48" a="1"/>
  <c r="AA431" i="48" s="1"/>
  <c r="X431" i="48" a="1"/>
  <c r="X431" i="48" s="1"/>
  <c r="K431" i="48"/>
  <c r="BI430" i="48"/>
  <c r="BH430" i="48" a="1"/>
  <c r="BH430" i="48" s="1"/>
  <c r="BF430" i="48" a="1"/>
  <c r="BF430" i="48" s="1"/>
  <c r="BE430" i="48"/>
  <c r="BD430" i="48" a="1"/>
  <c r="BD430" i="48" s="1"/>
  <c r="BC430" i="48"/>
  <c r="AV430" i="48" a="1"/>
  <c r="AV430" i="48" s="1"/>
  <c r="AW430" i="48" s="1"/>
  <c r="AT430" i="48"/>
  <c r="AS430" i="48" a="1"/>
  <c r="AS430" i="48" s="1"/>
  <c r="AQ430" i="48"/>
  <c r="AP430" i="48" a="1"/>
  <c r="AP430" i="48" s="1"/>
  <c r="AI430" i="48" a="1"/>
  <c r="AI430" i="48" s="1"/>
  <c r="AH430" i="48"/>
  <c r="AG430" i="48" a="1"/>
  <c r="AG430" i="48" s="1"/>
  <c r="AF430" i="48"/>
  <c r="AA430" i="48" a="1"/>
  <c r="AA430" i="48" s="1"/>
  <c r="AB430" i="48" s="1"/>
  <c r="X430" i="48" a="1"/>
  <c r="X430" i="48" s="1"/>
  <c r="K430" i="48"/>
  <c r="BI429" i="48"/>
  <c r="BH429" i="48" a="1"/>
  <c r="BH429" i="48" s="1"/>
  <c r="BF429" i="48" a="1"/>
  <c r="BF429" i="48" s="1"/>
  <c r="BE429" i="48"/>
  <c r="BD429" i="48" a="1"/>
  <c r="BD429" i="48" s="1"/>
  <c r="BC429" i="48"/>
  <c r="AV429" i="48" a="1"/>
  <c r="AV429" i="48" s="1"/>
  <c r="AW429" i="48" s="1"/>
  <c r="AT429" i="48"/>
  <c r="AS429" i="48" a="1"/>
  <c r="AS429" i="48" s="1"/>
  <c r="AQ429" i="48"/>
  <c r="AP429" i="48" a="1"/>
  <c r="AP429" i="48" s="1"/>
  <c r="AI429" i="48" a="1"/>
  <c r="AI429" i="48" s="1"/>
  <c r="AH429" i="48"/>
  <c r="AG429" i="48" a="1"/>
  <c r="AG429" i="48" s="1"/>
  <c r="AF429" i="48"/>
  <c r="AA429" i="48" a="1"/>
  <c r="AA429" i="48" s="1"/>
  <c r="AB429" i="48" s="1"/>
  <c r="X429" i="48" a="1"/>
  <c r="X429" i="48" s="1"/>
  <c r="K429" i="48"/>
  <c r="BH428" i="48" a="1"/>
  <c r="BH428" i="48" s="1"/>
  <c r="BF428" i="48" a="1"/>
  <c r="BF428" i="48" s="1"/>
  <c r="BE428" i="48"/>
  <c r="BD428" i="48" a="1"/>
  <c r="BD428" i="48" s="1"/>
  <c r="BC428" i="48"/>
  <c r="AV428" i="48" a="1"/>
  <c r="AV428" i="48" s="1"/>
  <c r="AW428" i="48" s="1"/>
  <c r="AS428" i="48" a="1"/>
  <c r="AS428" i="48" s="1"/>
  <c r="AT428" i="48" s="1"/>
  <c r="AP428" i="48" a="1"/>
  <c r="AP428" i="48" s="1"/>
  <c r="AQ428" i="48" s="1"/>
  <c r="AI428" i="48" a="1"/>
  <c r="AI428" i="48" s="1"/>
  <c r="AH428" i="48"/>
  <c r="AG428" i="48" a="1"/>
  <c r="AG428" i="48" s="1"/>
  <c r="AF428" i="48"/>
  <c r="AA428" i="48" a="1"/>
  <c r="AA428" i="48" s="1"/>
  <c r="AB428" i="48" s="1"/>
  <c r="X428" i="48" a="1"/>
  <c r="X428" i="48" s="1"/>
  <c r="K428" i="48"/>
  <c r="BH427" i="48" a="1"/>
  <c r="BH427" i="48" s="1"/>
  <c r="BF427" i="48" a="1"/>
  <c r="BF427" i="48" s="1"/>
  <c r="BE427" i="48"/>
  <c r="BD427" i="48" a="1"/>
  <c r="BD427" i="48" s="1"/>
  <c r="BC427" i="48"/>
  <c r="AV427" i="48" a="1"/>
  <c r="AV427" i="48" s="1"/>
  <c r="AS427" i="48" a="1"/>
  <c r="AS427" i="48" s="1"/>
  <c r="AP427" i="48" a="1"/>
  <c r="AP427" i="48" s="1"/>
  <c r="AI427" i="48" a="1"/>
  <c r="AI427" i="48" s="1"/>
  <c r="AH427" i="48"/>
  <c r="AG427" i="48" a="1"/>
  <c r="AG427" i="48" s="1"/>
  <c r="AF427" i="48"/>
  <c r="AA427" i="48" a="1"/>
  <c r="AA427" i="48" s="1"/>
  <c r="AB427" i="48" s="1"/>
  <c r="X427" i="48" a="1"/>
  <c r="X427" i="48" s="1"/>
  <c r="K427" i="48"/>
  <c r="BI426" i="48"/>
  <c r="BH426" i="48" a="1"/>
  <c r="BH426" i="48" s="1"/>
  <c r="BF426" i="48" a="1"/>
  <c r="BF426" i="48" s="1"/>
  <c r="BE426" i="48"/>
  <c r="BD426" i="48" a="1"/>
  <c r="BD426" i="48" s="1"/>
  <c r="BC426" i="48"/>
  <c r="AW426" i="48"/>
  <c r="AV426" i="48" a="1"/>
  <c r="AV426" i="48" s="1"/>
  <c r="AT426" i="48"/>
  <c r="AS426" i="48" a="1"/>
  <c r="AS426" i="48" s="1"/>
  <c r="AQ426" i="48"/>
  <c r="AP426" i="48" a="1"/>
  <c r="AP426" i="48" s="1"/>
  <c r="AI426" i="48" a="1"/>
  <c r="AI426" i="48" s="1"/>
  <c r="AH426" i="48"/>
  <c r="AG426" i="48" a="1"/>
  <c r="AG426" i="48" s="1"/>
  <c r="AF426" i="48"/>
  <c r="AA426" i="48" a="1"/>
  <c r="AA426" i="48" s="1"/>
  <c r="AB426" i="48" s="1"/>
  <c r="X426" i="48" a="1"/>
  <c r="X426" i="48" s="1"/>
  <c r="K426" i="48"/>
  <c r="BI425" i="48"/>
  <c r="BH425" i="48" a="1"/>
  <c r="BH425" i="48" s="1"/>
  <c r="BF425" i="48" a="1"/>
  <c r="BF425" i="48" s="1"/>
  <c r="BE425" i="48"/>
  <c r="BD425" i="48" a="1"/>
  <c r="BD425" i="48" s="1"/>
  <c r="BC425" i="48"/>
  <c r="AW425" i="48"/>
  <c r="AV425" i="48" a="1"/>
  <c r="AV425" i="48" s="1"/>
  <c r="AT425" i="48"/>
  <c r="AS425" i="48" a="1"/>
  <c r="AS425" i="48" s="1"/>
  <c r="AQ425" i="48"/>
  <c r="AP425" i="48" a="1"/>
  <c r="AP425" i="48" s="1"/>
  <c r="AI425" i="48" a="1"/>
  <c r="AI425" i="48" s="1"/>
  <c r="AH425" i="48"/>
  <c r="AG425" i="48" a="1"/>
  <c r="AG425" i="48" s="1"/>
  <c r="AF425" i="48"/>
  <c r="AA425" i="48" a="1"/>
  <c r="AA425" i="48" s="1"/>
  <c r="AB425" i="48" s="1"/>
  <c r="X425" i="48" a="1"/>
  <c r="X425" i="48" s="1"/>
  <c r="Y425" i="48" s="1"/>
  <c r="K425" i="48"/>
  <c r="BI424" i="48"/>
  <c r="BH424" i="48" a="1"/>
  <c r="BH424" i="48" s="1"/>
  <c r="BF424" i="48" a="1"/>
  <c r="BF424" i="48" s="1"/>
  <c r="BE424" i="48"/>
  <c r="BD424" i="48" a="1"/>
  <c r="BD424" i="48" s="1"/>
  <c r="BC424" i="48"/>
  <c r="AW424" i="48"/>
  <c r="AV424" i="48" a="1"/>
  <c r="AV424" i="48" s="1"/>
  <c r="AT424" i="48"/>
  <c r="AS424" i="48" a="1"/>
  <c r="AS424" i="48" s="1"/>
  <c r="AQ424" i="48"/>
  <c r="AP424" i="48" a="1"/>
  <c r="AP424" i="48" s="1"/>
  <c r="AI424" i="48" a="1"/>
  <c r="AI424" i="48" s="1"/>
  <c r="AH424" i="48"/>
  <c r="AG424" i="48" a="1"/>
  <c r="AG424" i="48" s="1"/>
  <c r="AF424" i="48"/>
  <c r="AA424" i="48" a="1"/>
  <c r="AA424" i="48" s="1"/>
  <c r="AB424" i="48" s="1"/>
  <c r="X424" i="48" a="1"/>
  <c r="X424" i="48" s="1"/>
  <c r="K424" i="48"/>
  <c r="BI423" i="48"/>
  <c r="BH423" i="48" a="1"/>
  <c r="BH423" i="48" s="1"/>
  <c r="BF423" i="48" a="1"/>
  <c r="BF423" i="48" s="1"/>
  <c r="BE423" i="48"/>
  <c r="BD423" i="48" a="1"/>
  <c r="BD423" i="48" s="1"/>
  <c r="BC423" i="48"/>
  <c r="AW423" i="48"/>
  <c r="AV423" i="48" a="1"/>
  <c r="AV423" i="48" s="1"/>
  <c r="AT423" i="48"/>
  <c r="AS423" i="48" a="1"/>
  <c r="AS423" i="48" s="1"/>
  <c r="AQ423" i="48"/>
  <c r="AP423" i="48" a="1"/>
  <c r="AP423" i="48" s="1"/>
  <c r="AI423" i="48" a="1"/>
  <c r="AI423" i="48" s="1"/>
  <c r="AH423" i="48"/>
  <c r="AG423" i="48" a="1"/>
  <c r="AG423" i="48" s="1"/>
  <c r="AF423" i="48"/>
  <c r="AA423" i="48" a="1"/>
  <c r="AA423" i="48" s="1"/>
  <c r="AB423" i="48" s="1"/>
  <c r="X423" i="48" a="1"/>
  <c r="X423" i="48" s="1"/>
  <c r="K423" i="48"/>
  <c r="BI422" i="48"/>
  <c r="BH422" i="48" a="1"/>
  <c r="BH422" i="48" s="1"/>
  <c r="BF422" i="48" a="1"/>
  <c r="BF422" i="48" s="1"/>
  <c r="BE422" i="48"/>
  <c r="BD422" i="48" a="1"/>
  <c r="BD422" i="48" s="1"/>
  <c r="BC422" i="48"/>
  <c r="AW422" i="48"/>
  <c r="AV422" i="48" a="1"/>
  <c r="AV422" i="48" s="1"/>
  <c r="AT422" i="48"/>
  <c r="AS422" i="48" a="1"/>
  <c r="AS422" i="48" s="1"/>
  <c r="AQ422" i="48"/>
  <c r="AP422" i="48" a="1"/>
  <c r="AP422" i="48" s="1"/>
  <c r="AI422" i="48" a="1"/>
  <c r="AI422" i="48" s="1"/>
  <c r="AH422" i="48"/>
  <c r="AG422" i="48" a="1"/>
  <c r="AG422" i="48" s="1"/>
  <c r="AF422" i="48"/>
  <c r="AA422" i="48" a="1"/>
  <c r="AA422" i="48" s="1"/>
  <c r="AB422" i="48" s="1"/>
  <c r="X422" i="48" a="1"/>
  <c r="X422" i="48" s="1"/>
  <c r="K422" i="48"/>
  <c r="BI421" i="48"/>
  <c r="BH421" i="48" a="1"/>
  <c r="BH421" i="48" s="1"/>
  <c r="BF421" i="48" a="1"/>
  <c r="BF421" i="48" s="1"/>
  <c r="BE421" i="48"/>
  <c r="BD421" i="48" a="1"/>
  <c r="BD421" i="48" s="1"/>
  <c r="BC421" i="48"/>
  <c r="AW421" i="48"/>
  <c r="AV421" i="48" a="1"/>
  <c r="AV421" i="48" s="1"/>
  <c r="AT421" i="48"/>
  <c r="AS421" i="48" a="1"/>
  <c r="AS421" i="48" s="1"/>
  <c r="AQ421" i="48"/>
  <c r="AP421" i="48" a="1"/>
  <c r="AP421" i="48" s="1"/>
  <c r="AI421" i="48" a="1"/>
  <c r="AI421" i="48" s="1"/>
  <c r="AH421" i="48"/>
  <c r="AG421" i="48" a="1"/>
  <c r="AG421" i="48" s="1"/>
  <c r="AF421" i="48"/>
  <c r="AA421" i="48" a="1"/>
  <c r="AA421" i="48" s="1"/>
  <c r="AB421" i="48" s="1"/>
  <c r="X421" i="48" a="1"/>
  <c r="X421" i="48" s="1"/>
  <c r="K421" i="48"/>
  <c r="BI420" i="48"/>
  <c r="BH420" i="48" a="1"/>
  <c r="BH420" i="48" s="1"/>
  <c r="BF420" i="48" a="1"/>
  <c r="BF420" i="48" s="1"/>
  <c r="BE420" i="48"/>
  <c r="BD420" i="48" a="1"/>
  <c r="BD420" i="48" s="1"/>
  <c r="BC420" i="48"/>
  <c r="AW420" i="48"/>
  <c r="AV420" i="48" a="1"/>
  <c r="AV420" i="48" s="1"/>
  <c r="AT420" i="48"/>
  <c r="AS420" i="48" a="1"/>
  <c r="AS420" i="48" s="1"/>
  <c r="AQ420" i="48"/>
  <c r="AP420" i="48" a="1"/>
  <c r="AP420" i="48" s="1"/>
  <c r="AI420" i="48" a="1"/>
  <c r="AI420" i="48" s="1"/>
  <c r="AH420" i="48"/>
  <c r="AG420" i="48" a="1"/>
  <c r="AG420" i="48" s="1"/>
  <c r="AF420" i="48"/>
  <c r="AA420" i="48" a="1"/>
  <c r="AA420" i="48" s="1"/>
  <c r="AB420" i="48" s="1"/>
  <c r="X420" i="48" a="1"/>
  <c r="X420" i="48" s="1"/>
  <c r="K420" i="48"/>
  <c r="BH419" i="48" a="1"/>
  <c r="BH419" i="48" s="1"/>
  <c r="BF419" i="48" a="1"/>
  <c r="BF419" i="48" s="1"/>
  <c r="BE419" i="48"/>
  <c r="BD419" i="48" a="1"/>
  <c r="BD419" i="48" s="1"/>
  <c r="BC419" i="48"/>
  <c r="AV419" i="48" a="1"/>
  <c r="AV419" i="48" s="1"/>
  <c r="AW419" i="48" s="1"/>
  <c r="AS419" i="48" a="1"/>
  <c r="AS419" i="48" s="1"/>
  <c r="AT419" i="48" s="1"/>
  <c r="AP419" i="48" a="1"/>
  <c r="AP419" i="48" s="1"/>
  <c r="AQ419" i="48" s="1"/>
  <c r="AI419" i="48" a="1"/>
  <c r="AI419" i="48" s="1"/>
  <c r="AH419" i="48"/>
  <c r="AG419" i="48" a="1"/>
  <c r="AG419" i="48" s="1"/>
  <c r="AF419" i="48"/>
  <c r="AA419" i="48" a="1"/>
  <c r="AA419" i="48" s="1"/>
  <c r="AB419" i="48" s="1"/>
  <c r="X419" i="48" a="1"/>
  <c r="X419" i="48" s="1"/>
  <c r="K419" i="48"/>
  <c r="BH418" i="48" a="1"/>
  <c r="BH418" i="48" s="1"/>
  <c r="BF418" i="48" a="1"/>
  <c r="BF418" i="48" s="1"/>
  <c r="BE418" i="48"/>
  <c r="BD418" i="48" a="1"/>
  <c r="BD418" i="48" s="1"/>
  <c r="BC418" i="48"/>
  <c r="AV418" i="48" a="1"/>
  <c r="AV418" i="48" s="1"/>
  <c r="AS418" i="48" a="1"/>
  <c r="AS418" i="48" s="1"/>
  <c r="AP418" i="48" a="1"/>
  <c r="AP418" i="48" s="1"/>
  <c r="AI418" i="48" a="1"/>
  <c r="AI418" i="48" s="1"/>
  <c r="AH418" i="48"/>
  <c r="AG418" i="48" a="1"/>
  <c r="AG418" i="48" s="1"/>
  <c r="AF418" i="48"/>
  <c r="AA418" i="48" a="1"/>
  <c r="AA418" i="48" s="1"/>
  <c r="AB418" i="48" s="1"/>
  <c r="X418" i="48" a="1"/>
  <c r="X418" i="48" s="1"/>
  <c r="K418" i="48"/>
  <c r="BH417" i="48" a="1"/>
  <c r="BH417" i="48" s="1"/>
  <c r="BI417" i="48" s="1"/>
  <c r="BF417" i="48" a="1"/>
  <c r="BF417" i="48" s="1"/>
  <c r="BE417" i="48"/>
  <c r="BD417" i="48" a="1"/>
  <c r="BD417" i="48" s="1"/>
  <c r="BC417" i="48"/>
  <c r="AV417" i="48" a="1"/>
  <c r="AV417" i="48" s="1"/>
  <c r="AS417" i="48" a="1"/>
  <c r="AS417" i="48" s="1"/>
  <c r="AT417" i="48" s="1"/>
  <c r="AP417" i="48" a="1"/>
  <c r="AP417" i="48" s="1"/>
  <c r="AQ417" i="48" s="1"/>
  <c r="AI417" i="48" a="1"/>
  <c r="AI417" i="48" s="1"/>
  <c r="AH417" i="48"/>
  <c r="AG417" i="48" a="1"/>
  <c r="AG417" i="48" s="1"/>
  <c r="AF417" i="48"/>
  <c r="AA417" i="48" a="1"/>
  <c r="AA417" i="48" s="1"/>
  <c r="AB417" i="48" s="1"/>
  <c r="X417" i="48" a="1"/>
  <c r="X417" i="48" s="1"/>
  <c r="K417" i="48"/>
  <c r="BH416" i="48" a="1"/>
  <c r="BH416" i="48" s="1"/>
  <c r="BI416" i="48" s="1"/>
  <c r="BF416" i="48" a="1"/>
  <c r="BF416" i="48" s="1"/>
  <c r="BE416" i="48"/>
  <c r="BD416" i="48" a="1"/>
  <c r="BD416" i="48" s="1"/>
  <c r="BC416" i="48"/>
  <c r="AV416" i="48" a="1"/>
  <c r="AV416" i="48" s="1"/>
  <c r="AS416" i="48" a="1"/>
  <c r="AS416" i="48" s="1"/>
  <c r="AT416" i="48" s="1"/>
  <c r="AP416" i="48" a="1"/>
  <c r="AP416" i="48" s="1"/>
  <c r="AQ416" i="48" s="1"/>
  <c r="AI416" i="48" a="1"/>
  <c r="AI416" i="48" s="1"/>
  <c r="AH416" i="48"/>
  <c r="AG416" i="48" a="1"/>
  <c r="AG416" i="48" s="1"/>
  <c r="AF416" i="48"/>
  <c r="AA416" i="48" a="1"/>
  <c r="AA416" i="48" s="1"/>
  <c r="AB416" i="48" s="1"/>
  <c r="X416" i="48" a="1"/>
  <c r="X416" i="48" s="1"/>
  <c r="Y416" i="48" s="1"/>
  <c r="K416" i="48"/>
  <c r="BH415" i="48" a="1"/>
  <c r="BH415" i="48" s="1"/>
  <c r="BI415" i="48" s="1"/>
  <c r="BF415" i="48" a="1"/>
  <c r="BF415" i="48" s="1"/>
  <c r="BE415" i="48"/>
  <c r="BD415" i="48" a="1"/>
  <c r="BD415" i="48" s="1"/>
  <c r="BC415" i="48"/>
  <c r="AV415" i="48" a="1"/>
  <c r="AV415" i="48" s="1"/>
  <c r="AS415" i="48" a="1"/>
  <c r="AS415" i="48" s="1"/>
  <c r="AT415" i="48" s="1"/>
  <c r="AP415" i="48" a="1"/>
  <c r="AP415" i="48" s="1"/>
  <c r="AQ415" i="48" s="1"/>
  <c r="AI415" i="48" a="1"/>
  <c r="AI415" i="48" s="1"/>
  <c r="AH415" i="48"/>
  <c r="AG415" i="48" a="1"/>
  <c r="AG415" i="48" s="1"/>
  <c r="AF415" i="48"/>
  <c r="AA415" i="48" a="1"/>
  <c r="AA415" i="48" s="1"/>
  <c r="AB415" i="48" s="1"/>
  <c r="X415" i="48" a="1"/>
  <c r="X415" i="48" s="1"/>
  <c r="K415" i="48"/>
  <c r="BH414" i="48" a="1"/>
  <c r="BH414" i="48" s="1"/>
  <c r="BI414" i="48" s="1"/>
  <c r="BE414" i="48"/>
  <c r="BC414" i="48"/>
  <c r="AV414" i="48" a="1"/>
  <c r="AV414" i="48" s="1"/>
  <c r="AS414" i="48" a="1"/>
  <c r="AS414" i="48" s="1"/>
  <c r="AT414" i="48" s="1"/>
  <c r="AP414" i="48" a="1"/>
  <c r="AP414" i="48" s="1"/>
  <c r="AQ414" i="48" s="1"/>
  <c r="AH414" i="48"/>
  <c r="AF414" i="48"/>
  <c r="AA414" i="48" a="1"/>
  <c r="AA414" i="48" s="1"/>
  <c r="X414" i="48" a="1"/>
  <c r="X414" i="48" s="1"/>
  <c r="Y414" i="48" s="1"/>
  <c r="K414" i="48"/>
  <c r="BH413" i="48" a="1"/>
  <c r="BH413" i="48" s="1"/>
  <c r="BI413" i="48" s="1"/>
  <c r="BF413" i="48" a="1"/>
  <c r="BF413" i="48" s="1"/>
  <c r="BE413" i="48"/>
  <c r="BD413" i="48" a="1"/>
  <c r="BD413" i="48" s="1"/>
  <c r="BC413" i="48"/>
  <c r="AV413" i="48" a="1"/>
  <c r="AV413" i="48" s="1"/>
  <c r="AS413" i="48" a="1"/>
  <c r="AS413" i="48" s="1"/>
  <c r="AT413" i="48" s="1"/>
  <c r="AP413" i="48" a="1"/>
  <c r="AP413" i="48" s="1"/>
  <c r="AQ413" i="48" s="1"/>
  <c r="AI413" i="48" a="1"/>
  <c r="AI413" i="48" s="1"/>
  <c r="AH413" i="48"/>
  <c r="AG413" i="48" a="1"/>
  <c r="AG413" i="48" s="1"/>
  <c r="AF413" i="48"/>
  <c r="AA413" i="48" a="1"/>
  <c r="AA413" i="48" s="1"/>
  <c r="AB413" i="48" s="1"/>
  <c r="X413" i="48" a="1"/>
  <c r="X413" i="48" s="1"/>
  <c r="K413" i="48"/>
  <c r="BH412" i="48" a="1"/>
  <c r="BH412" i="48" s="1"/>
  <c r="BI412" i="48" s="1"/>
  <c r="BE412" i="48"/>
  <c r="BC412" i="48"/>
  <c r="AV412" i="48" a="1"/>
  <c r="AV412" i="48" s="1"/>
  <c r="AS412" i="48" a="1"/>
  <c r="AS412" i="48" s="1"/>
  <c r="AT412" i="48" s="1"/>
  <c r="AP412" i="48" a="1"/>
  <c r="AP412" i="48" s="1"/>
  <c r="AQ412" i="48" s="1"/>
  <c r="AH412" i="48"/>
  <c r="AF412" i="48"/>
  <c r="AA412" i="48" a="1"/>
  <c r="AA412" i="48" s="1"/>
  <c r="AB412" i="48" s="1"/>
  <c r="X412" i="48" a="1"/>
  <c r="X412" i="48" s="1"/>
  <c r="K412" i="48"/>
  <c r="BH411" i="48" a="1"/>
  <c r="BH411" i="48" s="1"/>
  <c r="BI411" i="48" s="1"/>
  <c r="BF411" i="48" a="1"/>
  <c r="BF411" i="48" s="1"/>
  <c r="BE411" i="48"/>
  <c r="BD411" i="48" a="1"/>
  <c r="BD411" i="48" s="1"/>
  <c r="BC411" i="48"/>
  <c r="AV411" i="48" a="1"/>
  <c r="AV411" i="48" s="1"/>
  <c r="AS411" i="48" a="1"/>
  <c r="AS411" i="48" s="1"/>
  <c r="AT411" i="48" s="1"/>
  <c r="AP411" i="48" a="1"/>
  <c r="AP411" i="48" s="1"/>
  <c r="AQ411" i="48" s="1"/>
  <c r="AI411" i="48" a="1"/>
  <c r="AI411" i="48" s="1"/>
  <c r="AH411" i="48"/>
  <c r="AG411" i="48" a="1"/>
  <c r="AG411" i="48" s="1"/>
  <c r="AF411" i="48"/>
  <c r="AA411" i="48" a="1"/>
  <c r="AA411" i="48" s="1"/>
  <c r="AB411" i="48" s="1"/>
  <c r="X411" i="48" a="1"/>
  <c r="X411" i="48" s="1"/>
  <c r="K411" i="48"/>
  <c r="BH410" i="48" a="1"/>
  <c r="BH410" i="48" s="1"/>
  <c r="BI410" i="48" s="1"/>
  <c r="BE410" i="48"/>
  <c r="BC410" i="48"/>
  <c r="AV410" i="48" a="1"/>
  <c r="AV410" i="48" s="1"/>
  <c r="AS410" i="48" a="1"/>
  <c r="AS410" i="48" s="1"/>
  <c r="AT410" i="48" s="1"/>
  <c r="AP410" i="48" a="1"/>
  <c r="AP410" i="48" s="1"/>
  <c r="AQ410" i="48" s="1"/>
  <c r="AH410" i="48"/>
  <c r="AF410" i="48"/>
  <c r="AA410" i="48" a="1"/>
  <c r="AA410" i="48" s="1"/>
  <c r="AB410" i="48" s="1"/>
  <c r="X410" i="48" a="1"/>
  <c r="X410" i="48" s="1"/>
  <c r="Y410" i="48" s="1"/>
  <c r="K410" i="48"/>
  <c r="BH409" i="48" a="1"/>
  <c r="BH409" i="48" s="1"/>
  <c r="BI409" i="48" s="1"/>
  <c r="BF409" i="48" a="1"/>
  <c r="BF409" i="48" s="1"/>
  <c r="BE409" i="48"/>
  <c r="BD409" i="48" a="1"/>
  <c r="BD409" i="48" s="1"/>
  <c r="BC409" i="48"/>
  <c r="AV409" i="48" a="1"/>
  <c r="AV409" i="48" s="1"/>
  <c r="AS409" i="48" a="1"/>
  <c r="AS409" i="48" s="1"/>
  <c r="AT409" i="48" s="1"/>
  <c r="AP409" i="48" a="1"/>
  <c r="AP409" i="48" s="1"/>
  <c r="AQ409" i="48" s="1"/>
  <c r="AI409" i="48" a="1"/>
  <c r="AI409" i="48" s="1"/>
  <c r="AH409" i="48"/>
  <c r="AG409" i="48" a="1"/>
  <c r="AG409" i="48" s="1"/>
  <c r="AF409" i="48"/>
  <c r="AA409" i="48" a="1"/>
  <c r="AA409" i="48" s="1"/>
  <c r="AB409" i="48" s="1"/>
  <c r="X409" i="48" a="1"/>
  <c r="X409" i="48" s="1"/>
  <c r="K409" i="48"/>
  <c r="BH408" i="48" a="1"/>
  <c r="BH408" i="48" s="1"/>
  <c r="BF408" i="48" a="1"/>
  <c r="BF408" i="48" s="1"/>
  <c r="BE408" i="48"/>
  <c r="BD408" i="48" a="1"/>
  <c r="BD408" i="48" s="1"/>
  <c r="BC408" i="48"/>
  <c r="AV408" i="48" a="1"/>
  <c r="AV408" i="48" s="1"/>
  <c r="AS408" i="48" a="1"/>
  <c r="AS408" i="48" s="1"/>
  <c r="AP408" i="48" a="1"/>
  <c r="AP408" i="48" s="1"/>
  <c r="AI408" i="48" a="1"/>
  <c r="AI408" i="48" s="1"/>
  <c r="AH408" i="48"/>
  <c r="AG408" i="48" a="1"/>
  <c r="AG408" i="48" s="1"/>
  <c r="AF408" i="48"/>
  <c r="AA408" i="48" a="1"/>
  <c r="AA408" i="48" s="1"/>
  <c r="AB408" i="48" s="1"/>
  <c r="X408" i="48" a="1"/>
  <c r="X408" i="48" s="1"/>
  <c r="K408" i="48"/>
  <c r="BH407" i="48" a="1"/>
  <c r="BH407" i="48" s="1"/>
  <c r="BI407" i="48" s="1"/>
  <c r="BF407" i="48" a="1"/>
  <c r="BF407" i="48" s="1"/>
  <c r="BE407" i="48"/>
  <c r="BD407" i="48" a="1"/>
  <c r="BD407" i="48" s="1"/>
  <c r="BC407" i="48"/>
  <c r="AV407" i="48" a="1"/>
  <c r="AV407" i="48" s="1"/>
  <c r="AS407" i="48" a="1"/>
  <c r="AS407" i="48" s="1"/>
  <c r="AT407" i="48" s="1"/>
  <c r="AP407" i="48" a="1"/>
  <c r="AP407" i="48" s="1"/>
  <c r="AQ407" i="48" s="1"/>
  <c r="AI407" i="48" a="1"/>
  <c r="AI407" i="48" s="1"/>
  <c r="AH407" i="48"/>
  <c r="AG407" i="48" a="1"/>
  <c r="AG407" i="48" s="1"/>
  <c r="AF407" i="48"/>
  <c r="AA407" i="48" a="1"/>
  <c r="AA407" i="48" s="1"/>
  <c r="AB407" i="48" s="1"/>
  <c r="X407" i="48" a="1"/>
  <c r="X407" i="48" s="1"/>
  <c r="K407" i="48"/>
  <c r="BH406" i="48" a="1"/>
  <c r="BH406" i="48" s="1"/>
  <c r="BI406" i="48" s="1"/>
  <c r="BF406" i="48" a="1"/>
  <c r="BF406" i="48" s="1"/>
  <c r="BE406" i="48"/>
  <c r="BD406" i="48" a="1"/>
  <c r="BD406" i="48" s="1"/>
  <c r="BC406" i="48"/>
  <c r="AV406" i="48" a="1"/>
  <c r="AV406" i="48" s="1"/>
  <c r="AS406" i="48" a="1"/>
  <c r="AS406" i="48" s="1"/>
  <c r="AT406" i="48" s="1"/>
  <c r="AP406" i="48" a="1"/>
  <c r="AP406" i="48" s="1"/>
  <c r="AQ406" i="48" s="1"/>
  <c r="AI406" i="48" a="1"/>
  <c r="AI406" i="48" s="1"/>
  <c r="AH406" i="48"/>
  <c r="AG406" i="48" a="1"/>
  <c r="AG406" i="48" s="1"/>
  <c r="AF406" i="48"/>
  <c r="AA406" i="48" a="1"/>
  <c r="AA406" i="48" s="1"/>
  <c r="AB406" i="48" s="1"/>
  <c r="X406" i="48" a="1"/>
  <c r="X406" i="48" s="1"/>
  <c r="K406" i="48"/>
  <c r="BH405" i="48" a="1"/>
  <c r="BH405" i="48" s="1"/>
  <c r="BF405" i="48" a="1"/>
  <c r="BF405" i="48" s="1"/>
  <c r="BE405" i="48"/>
  <c r="BD405" i="48" a="1"/>
  <c r="BD405" i="48" s="1"/>
  <c r="BC405" i="48"/>
  <c r="AV405" i="48" a="1"/>
  <c r="AV405" i="48" s="1"/>
  <c r="AS405" i="48" a="1"/>
  <c r="AS405" i="48" s="1"/>
  <c r="AP405" i="48" a="1"/>
  <c r="AP405" i="48" s="1"/>
  <c r="AI405" i="48" a="1"/>
  <c r="AI405" i="48" s="1"/>
  <c r="AH405" i="48"/>
  <c r="AG405" i="48" a="1"/>
  <c r="AG405" i="48" s="1"/>
  <c r="AF405" i="48"/>
  <c r="AA405" i="48" a="1"/>
  <c r="AA405" i="48" s="1"/>
  <c r="AB405" i="48" s="1"/>
  <c r="X405" i="48" a="1"/>
  <c r="X405" i="48" s="1"/>
  <c r="K405" i="48"/>
  <c r="BH404" i="48" a="1"/>
  <c r="BH404" i="48" s="1"/>
  <c r="BI404" i="48" s="1"/>
  <c r="BE404" i="48"/>
  <c r="BC404" i="48"/>
  <c r="AV404" i="48" a="1"/>
  <c r="AV404" i="48" s="1"/>
  <c r="AS404" i="48" a="1"/>
  <c r="AS404" i="48" s="1"/>
  <c r="AT404" i="48" s="1"/>
  <c r="AP404" i="48" a="1"/>
  <c r="AP404" i="48" s="1"/>
  <c r="AQ404" i="48" s="1"/>
  <c r="AH404" i="48"/>
  <c r="AF404" i="48"/>
  <c r="AA404" i="48" a="1"/>
  <c r="AA404" i="48" s="1"/>
  <c r="AB404" i="48" s="1"/>
  <c r="X404" i="48" a="1"/>
  <c r="X404" i="48" s="1"/>
  <c r="K404" i="48"/>
  <c r="BH403" i="48" a="1"/>
  <c r="BH403" i="48" s="1"/>
  <c r="BI403" i="48" s="1"/>
  <c r="BF403" i="48" a="1"/>
  <c r="BF403" i="48" s="1"/>
  <c r="BE403" i="48"/>
  <c r="BD403" i="48" a="1"/>
  <c r="BD403" i="48" s="1"/>
  <c r="BC403" i="48"/>
  <c r="AV403" i="48" a="1"/>
  <c r="AV403" i="48" s="1"/>
  <c r="AS403" i="48" a="1"/>
  <c r="AS403" i="48" s="1"/>
  <c r="AT403" i="48" s="1"/>
  <c r="AP403" i="48" a="1"/>
  <c r="AP403" i="48" s="1"/>
  <c r="AQ403" i="48" s="1"/>
  <c r="AI403" i="48" a="1"/>
  <c r="AI403" i="48" s="1"/>
  <c r="AH403" i="48"/>
  <c r="AG403" i="48" a="1"/>
  <c r="AG403" i="48" s="1"/>
  <c r="AF403" i="48"/>
  <c r="AA403" i="48" a="1"/>
  <c r="AA403" i="48" s="1"/>
  <c r="AB403" i="48" s="1"/>
  <c r="X403" i="48" a="1"/>
  <c r="X403" i="48" s="1"/>
  <c r="K403" i="48"/>
  <c r="BH402" i="48" a="1"/>
  <c r="BH402" i="48" s="1"/>
  <c r="BI402" i="48" s="1"/>
  <c r="BE402" i="48"/>
  <c r="BC402" i="48"/>
  <c r="AV402" i="48" a="1"/>
  <c r="AV402" i="48" s="1"/>
  <c r="AS402" i="48" a="1"/>
  <c r="AS402" i="48" s="1"/>
  <c r="AT402" i="48" s="1"/>
  <c r="AP402" i="48" a="1"/>
  <c r="AP402" i="48" s="1"/>
  <c r="AQ402" i="48" s="1"/>
  <c r="AH402" i="48"/>
  <c r="AF402" i="48"/>
  <c r="AA402" i="48" a="1"/>
  <c r="AA402" i="48" s="1"/>
  <c r="AB402" i="48" s="1"/>
  <c r="X402" i="48" a="1"/>
  <c r="X402" i="48" s="1"/>
  <c r="K402" i="48"/>
  <c r="BH401" i="48" a="1"/>
  <c r="BH401" i="48" s="1"/>
  <c r="BI401" i="48" s="1"/>
  <c r="BF401" i="48" a="1"/>
  <c r="BF401" i="48" s="1"/>
  <c r="BE401" i="48"/>
  <c r="BD401" i="48" a="1"/>
  <c r="BD401" i="48" s="1"/>
  <c r="BC401" i="48"/>
  <c r="AV401" i="48" a="1"/>
  <c r="AV401" i="48" s="1"/>
  <c r="AS401" i="48" a="1"/>
  <c r="AS401" i="48" s="1"/>
  <c r="AT401" i="48" s="1"/>
  <c r="AP401" i="48" a="1"/>
  <c r="AP401" i="48" s="1"/>
  <c r="AQ401" i="48" s="1"/>
  <c r="AI401" i="48" a="1"/>
  <c r="AI401" i="48" s="1"/>
  <c r="AH401" i="48"/>
  <c r="AG401" i="48" a="1"/>
  <c r="AG401" i="48" s="1"/>
  <c r="AF401" i="48"/>
  <c r="AA401" i="48" a="1"/>
  <c r="AA401" i="48" s="1"/>
  <c r="AB401" i="48" s="1"/>
  <c r="X401" i="48" a="1"/>
  <c r="X401" i="48" s="1"/>
  <c r="K401" i="48"/>
  <c r="BH400" i="48" a="1"/>
  <c r="BH400" i="48" s="1"/>
  <c r="BI400" i="48" s="1"/>
  <c r="BE400" i="48"/>
  <c r="BC400" i="48"/>
  <c r="AV400" i="48" a="1"/>
  <c r="AV400" i="48" s="1"/>
  <c r="AS400" i="48" a="1"/>
  <c r="AS400" i="48" s="1"/>
  <c r="AT400" i="48" s="1"/>
  <c r="AP400" i="48" a="1"/>
  <c r="AP400" i="48" s="1"/>
  <c r="AQ400" i="48" s="1"/>
  <c r="AH400" i="48"/>
  <c r="AF400" i="48"/>
  <c r="AA400" i="48" a="1"/>
  <c r="AA400" i="48" s="1"/>
  <c r="AB400" i="48" s="1"/>
  <c r="X400" i="48" a="1"/>
  <c r="X400" i="48" s="1"/>
  <c r="K400" i="48"/>
  <c r="BH399" i="48" a="1"/>
  <c r="BH399" i="48" s="1"/>
  <c r="BI399" i="48" s="1"/>
  <c r="BF399" i="48" a="1"/>
  <c r="BF399" i="48" s="1"/>
  <c r="BE399" i="48"/>
  <c r="BD399" i="48" a="1"/>
  <c r="BD399" i="48" s="1"/>
  <c r="BC399" i="48"/>
  <c r="AV399" i="48" a="1"/>
  <c r="AV399" i="48" s="1"/>
  <c r="AS399" i="48" a="1"/>
  <c r="AS399" i="48" s="1"/>
  <c r="AT399" i="48" s="1"/>
  <c r="AP399" i="48" a="1"/>
  <c r="AP399" i="48" s="1"/>
  <c r="AQ399" i="48" s="1"/>
  <c r="AI399" i="48" a="1"/>
  <c r="AI399" i="48" s="1"/>
  <c r="AH399" i="48"/>
  <c r="AG399" i="48" a="1"/>
  <c r="AG399" i="48" s="1"/>
  <c r="AF399" i="48"/>
  <c r="AA399" i="48" a="1"/>
  <c r="AA399" i="48" s="1"/>
  <c r="AB399" i="48" s="1"/>
  <c r="X399" i="48" a="1"/>
  <c r="X399" i="48" s="1"/>
  <c r="K399" i="48"/>
  <c r="BH398" i="48" a="1"/>
  <c r="BH398" i="48" s="1"/>
  <c r="BI398" i="48" s="1"/>
  <c r="BF398" i="48" a="1"/>
  <c r="BF398" i="48" s="1"/>
  <c r="BE398" i="48"/>
  <c r="BD398" i="48" a="1"/>
  <c r="BD398" i="48" s="1"/>
  <c r="BC398" i="48"/>
  <c r="AV398" i="48" a="1"/>
  <c r="AV398" i="48" s="1"/>
  <c r="AS398" i="48" a="1"/>
  <c r="AS398" i="48" s="1"/>
  <c r="AT398" i="48" s="1"/>
  <c r="AP398" i="48" a="1"/>
  <c r="AP398" i="48" s="1"/>
  <c r="AQ398" i="48" s="1"/>
  <c r="AI398" i="48" a="1"/>
  <c r="AI398" i="48" s="1"/>
  <c r="AH398" i="48"/>
  <c r="AG398" i="48" a="1"/>
  <c r="AG398" i="48" s="1"/>
  <c r="AF398" i="48"/>
  <c r="AA398" i="48" a="1"/>
  <c r="AA398" i="48" s="1"/>
  <c r="AB398" i="48" s="1"/>
  <c r="X398" i="48" a="1"/>
  <c r="X398" i="48" s="1"/>
  <c r="K398" i="48"/>
  <c r="BH397" i="48" a="1"/>
  <c r="BH397" i="48" s="1"/>
  <c r="BI397" i="48" s="1"/>
  <c r="BF397" i="48" a="1"/>
  <c r="BF397" i="48" s="1"/>
  <c r="BE397" i="48"/>
  <c r="BD397" i="48" a="1"/>
  <c r="BD397" i="48" s="1"/>
  <c r="BC397" i="48"/>
  <c r="AV397" i="48" a="1"/>
  <c r="AV397" i="48" s="1"/>
  <c r="AS397" i="48" a="1"/>
  <c r="AS397" i="48" s="1"/>
  <c r="AT397" i="48" s="1"/>
  <c r="AP397" i="48" a="1"/>
  <c r="AP397" i="48" s="1"/>
  <c r="AQ397" i="48" s="1"/>
  <c r="AI397" i="48" a="1"/>
  <c r="AI397" i="48" s="1"/>
  <c r="AH397" i="48"/>
  <c r="AG397" i="48" a="1"/>
  <c r="AG397" i="48" s="1"/>
  <c r="AF397" i="48"/>
  <c r="AA397" i="48" a="1"/>
  <c r="AA397" i="48" s="1"/>
  <c r="AB397" i="48" s="1"/>
  <c r="X397" i="48" a="1"/>
  <c r="X397" i="48" s="1"/>
  <c r="K397" i="48"/>
  <c r="BH396" i="48" a="1"/>
  <c r="BH396" i="48" s="1"/>
  <c r="BI396" i="48" s="1"/>
  <c r="BF396" i="48" a="1"/>
  <c r="BF396" i="48" s="1"/>
  <c r="BE396" i="48"/>
  <c r="BD396" i="48" a="1"/>
  <c r="BD396" i="48" s="1"/>
  <c r="BC396" i="48"/>
  <c r="AV396" i="48" a="1"/>
  <c r="AV396" i="48" s="1"/>
  <c r="AS396" i="48" a="1"/>
  <c r="AS396" i="48" s="1"/>
  <c r="AT396" i="48" s="1"/>
  <c r="AP396" i="48" a="1"/>
  <c r="AP396" i="48" s="1"/>
  <c r="AQ396" i="48" s="1"/>
  <c r="AI396" i="48" a="1"/>
  <c r="AI396" i="48" s="1"/>
  <c r="AH396" i="48"/>
  <c r="AG396" i="48" a="1"/>
  <c r="AG396" i="48" s="1"/>
  <c r="AF396" i="48"/>
  <c r="AA396" i="48" a="1"/>
  <c r="AA396" i="48" s="1"/>
  <c r="AB396" i="48" s="1"/>
  <c r="X396" i="48" a="1"/>
  <c r="X396" i="48" s="1"/>
  <c r="K396" i="48"/>
  <c r="BH395" i="48" a="1"/>
  <c r="BH395" i="48" s="1"/>
  <c r="BI395" i="48" s="1"/>
  <c r="BF395" i="48" a="1"/>
  <c r="BF395" i="48" s="1"/>
  <c r="BE395" i="48"/>
  <c r="BD395" i="48" a="1"/>
  <c r="BD395" i="48" s="1"/>
  <c r="BC395" i="48"/>
  <c r="AV395" i="48" a="1"/>
  <c r="AV395" i="48" s="1"/>
  <c r="AS395" i="48" a="1"/>
  <c r="AS395" i="48" s="1"/>
  <c r="AT395" i="48" s="1"/>
  <c r="AP395" i="48" a="1"/>
  <c r="AP395" i="48" s="1"/>
  <c r="AQ395" i="48" s="1"/>
  <c r="AI395" i="48" a="1"/>
  <c r="AI395" i="48" s="1"/>
  <c r="AH395" i="48"/>
  <c r="AG395" i="48" a="1"/>
  <c r="AG395" i="48" s="1"/>
  <c r="AF395" i="48"/>
  <c r="AA395" i="48" a="1"/>
  <c r="AA395" i="48" s="1"/>
  <c r="AB395" i="48" s="1"/>
  <c r="X395" i="48" a="1"/>
  <c r="X395" i="48" s="1"/>
  <c r="K395" i="48"/>
  <c r="BI394" i="48"/>
  <c r="BH394" i="48" a="1"/>
  <c r="BH394" i="48" s="1"/>
  <c r="BF394" i="48" a="1"/>
  <c r="BF394" i="48" s="1"/>
  <c r="BE394" i="48"/>
  <c r="BD394" i="48" a="1"/>
  <c r="BD394" i="48" s="1"/>
  <c r="BC394" i="48"/>
  <c r="AW394" i="48"/>
  <c r="AV394" i="48" a="1"/>
  <c r="AV394" i="48" s="1"/>
  <c r="AT394" i="48"/>
  <c r="AS394" i="48" a="1"/>
  <c r="AS394" i="48" s="1"/>
  <c r="AQ394" i="48"/>
  <c r="AP394" i="48" a="1"/>
  <c r="AP394" i="48" s="1"/>
  <c r="AI394" i="48" a="1"/>
  <c r="AI394" i="48" s="1"/>
  <c r="AH394" i="48"/>
  <c r="AG394" i="48" a="1"/>
  <c r="AG394" i="48" s="1"/>
  <c r="AF394" i="48"/>
  <c r="AA394" i="48" a="1"/>
  <c r="AA394" i="48" s="1"/>
  <c r="AB394" i="48" s="1"/>
  <c r="X394" i="48" a="1"/>
  <c r="X394" i="48" s="1"/>
  <c r="K394" i="48"/>
  <c r="BH393" i="48" a="1"/>
  <c r="BH393" i="48" s="1"/>
  <c r="BF393" i="48" a="1"/>
  <c r="BF393" i="48" s="1"/>
  <c r="BE393" i="48"/>
  <c r="BD393" i="48" a="1"/>
  <c r="BD393" i="48" s="1"/>
  <c r="BC393" i="48"/>
  <c r="AV393" i="48" a="1"/>
  <c r="AV393" i="48" s="1"/>
  <c r="AW393" i="48" s="1"/>
  <c r="AS393" i="48" a="1"/>
  <c r="AS393" i="48" s="1"/>
  <c r="AT393" i="48" s="1"/>
  <c r="AP393" i="48" a="1"/>
  <c r="AP393" i="48" s="1"/>
  <c r="AQ393" i="48" s="1"/>
  <c r="AI393" i="48" a="1"/>
  <c r="AI393" i="48" s="1"/>
  <c r="AH393" i="48"/>
  <c r="AG393" i="48" a="1"/>
  <c r="AG393" i="48" s="1"/>
  <c r="AF393" i="48"/>
  <c r="AA393" i="48" a="1"/>
  <c r="AA393" i="48" s="1"/>
  <c r="X393" i="48" a="1"/>
  <c r="X393" i="48" s="1"/>
  <c r="Y393" i="48" s="1"/>
  <c r="K393" i="48"/>
  <c r="BH392" i="48" a="1"/>
  <c r="BH392" i="48" s="1"/>
  <c r="BE392" i="48"/>
  <c r="BC392" i="48"/>
  <c r="AV392" i="48" a="1"/>
  <c r="AV392" i="48" s="1"/>
  <c r="AW392" i="48" s="1"/>
  <c r="AS392" i="48" a="1"/>
  <c r="AS392" i="48" s="1"/>
  <c r="AT392" i="48" s="1"/>
  <c r="AP392" i="48" a="1"/>
  <c r="AP392" i="48" s="1"/>
  <c r="AQ392" i="48" s="1"/>
  <c r="AH392" i="48"/>
  <c r="AF392" i="48"/>
  <c r="AA392" i="48" a="1"/>
  <c r="AA392" i="48" s="1"/>
  <c r="AB392" i="48" s="1"/>
  <c r="X392" i="48" a="1"/>
  <c r="X392" i="48" s="1"/>
  <c r="K392" i="48"/>
  <c r="BH391" i="48" a="1"/>
  <c r="BH391" i="48" s="1"/>
  <c r="BF391" i="48" a="1"/>
  <c r="BF391" i="48" s="1"/>
  <c r="BE391" i="48"/>
  <c r="BD391" i="48" a="1"/>
  <c r="BD391" i="48" s="1"/>
  <c r="BC391" i="48"/>
  <c r="AV391" i="48" a="1"/>
  <c r="AV391" i="48" s="1"/>
  <c r="AW391" i="48" s="1"/>
  <c r="AS391" i="48" a="1"/>
  <c r="AS391" i="48" s="1"/>
  <c r="AT391" i="48" s="1"/>
  <c r="AP391" i="48" a="1"/>
  <c r="AP391" i="48" s="1"/>
  <c r="AQ391" i="48" s="1"/>
  <c r="AI391" i="48" a="1"/>
  <c r="AI391" i="48" s="1"/>
  <c r="AH391" i="48"/>
  <c r="AG391" i="48" a="1"/>
  <c r="AG391" i="48" s="1"/>
  <c r="AF391" i="48"/>
  <c r="AA391" i="48" a="1"/>
  <c r="AA391" i="48" s="1"/>
  <c r="AB391" i="48" s="1"/>
  <c r="X391" i="48" a="1"/>
  <c r="X391" i="48" s="1"/>
  <c r="K391" i="48"/>
  <c r="BI390" i="48"/>
  <c r="BH390" i="48" a="1"/>
  <c r="BH390" i="48" s="1"/>
  <c r="BE390" i="48"/>
  <c r="BC390" i="48"/>
  <c r="AW390" i="48"/>
  <c r="AV390" i="48" a="1"/>
  <c r="AV390" i="48" s="1"/>
  <c r="AT390" i="48"/>
  <c r="AS390" i="48" a="1"/>
  <c r="AS390" i="48" s="1"/>
  <c r="AQ390" i="48"/>
  <c r="AP390" i="48" a="1"/>
  <c r="AP390" i="48" s="1"/>
  <c r="AH390" i="48"/>
  <c r="AF390" i="48"/>
  <c r="AA390" i="48" a="1"/>
  <c r="AA390" i="48" s="1"/>
  <c r="AB390" i="48" s="1"/>
  <c r="X390" i="48" a="1"/>
  <c r="X390" i="48" s="1"/>
  <c r="K390" i="48"/>
  <c r="BI389" i="48"/>
  <c r="BH389" i="48" a="1"/>
  <c r="BH389" i="48" s="1"/>
  <c r="BF389" i="48" a="1"/>
  <c r="BF389" i="48" s="1"/>
  <c r="BE389" i="48"/>
  <c r="BD389" i="48" a="1"/>
  <c r="BD389" i="48" s="1"/>
  <c r="BC389" i="48"/>
  <c r="AW389" i="48"/>
  <c r="AV389" i="48" a="1"/>
  <c r="AV389" i="48" s="1"/>
  <c r="AT389" i="48"/>
  <c r="AS389" i="48" a="1"/>
  <c r="AS389" i="48" s="1"/>
  <c r="AQ389" i="48"/>
  <c r="AP389" i="48" a="1"/>
  <c r="AP389" i="48" s="1"/>
  <c r="AI389" i="48" a="1"/>
  <c r="AI389" i="48" s="1"/>
  <c r="AH389" i="48"/>
  <c r="AG389" i="48" a="1"/>
  <c r="AG389" i="48" s="1"/>
  <c r="AF389" i="48"/>
  <c r="AA389" i="48" a="1"/>
  <c r="AA389" i="48" s="1"/>
  <c r="AB389" i="48" s="1"/>
  <c r="X389" i="48" a="1"/>
  <c r="X389" i="48" s="1"/>
  <c r="K389" i="48"/>
  <c r="BI388" i="48"/>
  <c r="BH388" i="48" a="1"/>
  <c r="BH388" i="48" s="1"/>
  <c r="BE388" i="48"/>
  <c r="BC388" i="48"/>
  <c r="AW388" i="48"/>
  <c r="AV388" i="48" a="1"/>
  <c r="AV388" i="48" s="1"/>
  <c r="AT388" i="48"/>
  <c r="AS388" i="48" a="1"/>
  <c r="AS388" i="48" s="1"/>
  <c r="AQ388" i="48"/>
  <c r="AP388" i="48" a="1"/>
  <c r="AP388" i="48" s="1"/>
  <c r="AH388" i="48"/>
  <c r="AF388" i="48"/>
  <c r="AA388" i="48" a="1"/>
  <c r="AA388" i="48" s="1"/>
  <c r="AB388" i="48" s="1"/>
  <c r="X388" i="48" a="1"/>
  <c r="X388" i="48" s="1"/>
  <c r="K388" i="48"/>
  <c r="BI387" i="48"/>
  <c r="BH387" i="48" a="1"/>
  <c r="BH387" i="48" s="1"/>
  <c r="BF387" i="48" a="1"/>
  <c r="BF387" i="48" s="1"/>
  <c r="BE387" i="48"/>
  <c r="BD387" i="48" a="1"/>
  <c r="BD387" i="48" s="1"/>
  <c r="BC387" i="48"/>
  <c r="AW387" i="48"/>
  <c r="AV387" i="48" a="1"/>
  <c r="AV387" i="48" s="1"/>
  <c r="AT387" i="48"/>
  <c r="AS387" i="48" a="1"/>
  <c r="AS387" i="48" s="1"/>
  <c r="AQ387" i="48"/>
  <c r="AP387" i="48" a="1"/>
  <c r="AP387" i="48" s="1"/>
  <c r="AI387" i="48" a="1"/>
  <c r="AI387" i="48" s="1"/>
  <c r="AH387" i="48"/>
  <c r="AG387" i="48" a="1"/>
  <c r="AG387" i="48" s="1"/>
  <c r="AF387" i="48"/>
  <c r="AA387" i="48" a="1"/>
  <c r="AA387" i="48" s="1"/>
  <c r="AB387" i="48" s="1"/>
  <c r="X387" i="48" a="1"/>
  <c r="X387" i="48" s="1"/>
  <c r="K387" i="48"/>
  <c r="BH386" i="48" a="1"/>
  <c r="BH386" i="48" s="1"/>
  <c r="BE386" i="48"/>
  <c r="BC386" i="48"/>
  <c r="AV386" i="48" a="1"/>
  <c r="AV386" i="48" s="1"/>
  <c r="AW386" i="48" s="1"/>
  <c r="AS386" i="48" a="1"/>
  <c r="AS386" i="48" s="1"/>
  <c r="AT386" i="48" s="1"/>
  <c r="AP386" i="48" a="1"/>
  <c r="AP386" i="48" s="1"/>
  <c r="AQ386" i="48" s="1"/>
  <c r="AH386" i="48"/>
  <c r="AF386" i="48"/>
  <c r="AA386" i="48" a="1"/>
  <c r="AA386" i="48" s="1"/>
  <c r="AB386" i="48" s="1"/>
  <c r="X386" i="48" a="1"/>
  <c r="X386" i="48" s="1"/>
  <c r="K386" i="48"/>
  <c r="BH385" i="48" a="1"/>
  <c r="BH385" i="48" s="1"/>
  <c r="BF385" i="48" a="1"/>
  <c r="BF385" i="48" s="1"/>
  <c r="BE385" i="48"/>
  <c r="BD385" i="48" a="1"/>
  <c r="BD385" i="48" s="1"/>
  <c r="BC385" i="48"/>
  <c r="AV385" i="48" a="1"/>
  <c r="AV385" i="48" s="1"/>
  <c r="AW385" i="48" s="1"/>
  <c r="AS385" i="48" a="1"/>
  <c r="AS385" i="48" s="1"/>
  <c r="AT385" i="48" s="1"/>
  <c r="AP385" i="48" a="1"/>
  <c r="AP385" i="48" s="1"/>
  <c r="AQ385" i="48" s="1"/>
  <c r="AI385" i="48" a="1"/>
  <c r="AI385" i="48" s="1"/>
  <c r="AH385" i="48"/>
  <c r="AG385" i="48" a="1"/>
  <c r="AG385" i="48" s="1"/>
  <c r="AF385" i="48"/>
  <c r="AA385" i="48" a="1"/>
  <c r="AA385" i="48" s="1"/>
  <c r="AB385" i="48" s="1"/>
  <c r="X385" i="48" a="1"/>
  <c r="X385" i="48" s="1"/>
  <c r="K385" i="48"/>
  <c r="BI384" i="48"/>
  <c r="BH384" i="48" a="1"/>
  <c r="BH384" i="48" s="1"/>
  <c r="BE384" i="48"/>
  <c r="BC384" i="48"/>
  <c r="AW384" i="48"/>
  <c r="AV384" i="48" a="1"/>
  <c r="AV384" i="48" s="1"/>
  <c r="AT384" i="48"/>
  <c r="AS384" i="48" a="1"/>
  <c r="AS384" i="48" s="1"/>
  <c r="AQ384" i="48"/>
  <c r="AP384" i="48" a="1"/>
  <c r="AP384" i="48" s="1"/>
  <c r="AH384" i="48"/>
  <c r="AF384" i="48"/>
  <c r="AA384" i="48" a="1"/>
  <c r="AA384" i="48" s="1"/>
  <c r="AB384" i="48" s="1"/>
  <c r="X384" i="48" a="1"/>
  <c r="X384" i="48" s="1"/>
  <c r="K384" i="48"/>
  <c r="BI383" i="48"/>
  <c r="BH383" i="48" a="1"/>
  <c r="BH383" i="48" s="1"/>
  <c r="BF383" i="48" a="1"/>
  <c r="BF383" i="48" s="1"/>
  <c r="BE383" i="48"/>
  <c r="BD383" i="48" a="1"/>
  <c r="BD383" i="48" s="1"/>
  <c r="BC383" i="48"/>
  <c r="AW383" i="48"/>
  <c r="AV383" i="48" a="1"/>
  <c r="AV383" i="48" s="1"/>
  <c r="AT383" i="48"/>
  <c r="AS383" i="48" a="1"/>
  <c r="AS383" i="48" s="1"/>
  <c r="AQ383" i="48"/>
  <c r="AP383" i="48" a="1"/>
  <c r="AP383" i="48" s="1"/>
  <c r="AI383" i="48" a="1"/>
  <c r="AI383" i="48" s="1"/>
  <c r="AH383" i="48"/>
  <c r="AG383" i="48" a="1"/>
  <c r="AG383" i="48" s="1"/>
  <c r="AF383" i="48"/>
  <c r="AA383" i="48" a="1"/>
  <c r="AA383" i="48" s="1"/>
  <c r="AB383" i="48" s="1"/>
  <c r="X383" i="48" a="1"/>
  <c r="X383" i="48" s="1"/>
  <c r="K383" i="48"/>
  <c r="BI382" i="48"/>
  <c r="BH382" i="48" a="1"/>
  <c r="BH382" i="48" s="1"/>
  <c r="BE382" i="48"/>
  <c r="BC382" i="48"/>
  <c r="AW382" i="48"/>
  <c r="AV382" i="48" a="1"/>
  <c r="AV382" i="48" s="1"/>
  <c r="AT382" i="48"/>
  <c r="AS382" i="48" a="1"/>
  <c r="AS382" i="48" s="1"/>
  <c r="AQ382" i="48"/>
  <c r="AP382" i="48" a="1"/>
  <c r="AP382" i="48" s="1"/>
  <c r="AH382" i="48"/>
  <c r="AF382" i="48"/>
  <c r="AA382" i="48" a="1"/>
  <c r="AA382" i="48" s="1"/>
  <c r="AB382" i="48" s="1"/>
  <c r="X382" i="48" a="1"/>
  <c r="X382" i="48" s="1"/>
  <c r="Y382" i="48" s="1"/>
  <c r="K382" i="48"/>
  <c r="BI381" i="48"/>
  <c r="BH381" i="48" a="1"/>
  <c r="BH381" i="48" s="1"/>
  <c r="BF381" i="48" a="1"/>
  <c r="BF381" i="48" s="1"/>
  <c r="BE381" i="48"/>
  <c r="BD381" i="48" a="1"/>
  <c r="BD381" i="48" s="1"/>
  <c r="BC381" i="48"/>
  <c r="AW381" i="48"/>
  <c r="AV381" i="48" a="1"/>
  <c r="AV381" i="48" s="1"/>
  <c r="AT381" i="48"/>
  <c r="AS381" i="48" a="1"/>
  <c r="AS381" i="48" s="1"/>
  <c r="AQ381" i="48"/>
  <c r="AP381" i="48" a="1"/>
  <c r="AP381" i="48" s="1"/>
  <c r="AI381" i="48" a="1"/>
  <c r="AI381" i="48" s="1"/>
  <c r="AH381" i="48"/>
  <c r="AG381" i="48" a="1"/>
  <c r="AG381" i="48" s="1"/>
  <c r="AF381" i="48"/>
  <c r="AA381" i="48" a="1"/>
  <c r="AA381" i="48" s="1"/>
  <c r="AB381" i="48" s="1"/>
  <c r="X381" i="48" a="1"/>
  <c r="X381" i="48" s="1"/>
  <c r="K381" i="48"/>
  <c r="BH380" i="48" a="1"/>
  <c r="BH380" i="48" s="1"/>
  <c r="BE380" i="48"/>
  <c r="BC380" i="48"/>
  <c r="AV380" i="48" a="1"/>
  <c r="AV380" i="48" s="1"/>
  <c r="AW380" i="48" s="1"/>
  <c r="AS380" i="48" a="1"/>
  <c r="AS380" i="48" s="1"/>
  <c r="AT380" i="48" s="1"/>
  <c r="AP380" i="48" a="1"/>
  <c r="AP380" i="48" s="1"/>
  <c r="AQ380" i="48" s="1"/>
  <c r="AH380" i="48"/>
  <c r="AF380" i="48"/>
  <c r="AA380" i="48" a="1"/>
  <c r="AA380" i="48" s="1"/>
  <c r="AB380" i="48" s="1"/>
  <c r="X380" i="48" a="1"/>
  <c r="X380" i="48" s="1"/>
  <c r="K380" i="48"/>
  <c r="BH379" i="48" a="1"/>
  <c r="BH379" i="48" s="1"/>
  <c r="BF379" i="48" a="1"/>
  <c r="BF379" i="48" s="1"/>
  <c r="BE379" i="48"/>
  <c r="BD379" i="48" a="1"/>
  <c r="BD379" i="48" s="1"/>
  <c r="BC379" i="48"/>
  <c r="AV379" i="48" a="1"/>
  <c r="AV379" i="48" s="1"/>
  <c r="AW379" i="48" s="1"/>
  <c r="AS379" i="48" a="1"/>
  <c r="AS379" i="48" s="1"/>
  <c r="AT379" i="48" s="1"/>
  <c r="AP379" i="48" a="1"/>
  <c r="AP379" i="48" s="1"/>
  <c r="AQ379" i="48" s="1"/>
  <c r="AI379" i="48" a="1"/>
  <c r="AI379" i="48" s="1"/>
  <c r="AH379" i="48"/>
  <c r="AG379" i="48" a="1"/>
  <c r="AG379" i="48" s="1"/>
  <c r="AF379" i="48"/>
  <c r="AA379" i="48" a="1"/>
  <c r="AA379" i="48" s="1"/>
  <c r="AB379" i="48" s="1"/>
  <c r="X379" i="48" a="1"/>
  <c r="X379" i="48" s="1"/>
  <c r="K379" i="48"/>
  <c r="BI378" i="48"/>
  <c r="BH378" i="48" a="1"/>
  <c r="BH378" i="48" s="1"/>
  <c r="BE378" i="48"/>
  <c r="BC378" i="48"/>
  <c r="AW378" i="48"/>
  <c r="AV378" i="48" a="1"/>
  <c r="AV378" i="48" s="1"/>
  <c r="AT378" i="48"/>
  <c r="AS378" i="48" a="1"/>
  <c r="AS378" i="48" s="1"/>
  <c r="AQ378" i="48"/>
  <c r="AP378" i="48" a="1"/>
  <c r="AP378" i="48" s="1"/>
  <c r="AH378" i="48"/>
  <c r="AF378" i="48"/>
  <c r="AA378" i="48" a="1"/>
  <c r="AA378" i="48" s="1"/>
  <c r="AB378" i="48" s="1"/>
  <c r="X378" i="48" a="1"/>
  <c r="X378" i="48" s="1"/>
  <c r="K378" i="48"/>
  <c r="BI377" i="48"/>
  <c r="BH377" i="48" a="1"/>
  <c r="BH377" i="48" s="1"/>
  <c r="BF377" i="48" a="1"/>
  <c r="BF377" i="48" s="1"/>
  <c r="BE377" i="48"/>
  <c r="BD377" i="48" a="1"/>
  <c r="BD377" i="48" s="1"/>
  <c r="BC377" i="48"/>
  <c r="AW377" i="48"/>
  <c r="AV377" i="48" a="1"/>
  <c r="AV377" i="48" s="1"/>
  <c r="AT377" i="48"/>
  <c r="AS377" i="48" a="1"/>
  <c r="AS377" i="48" s="1"/>
  <c r="AQ377" i="48"/>
  <c r="AP377" i="48" a="1"/>
  <c r="AP377" i="48" s="1"/>
  <c r="AI377" i="48" a="1"/>
  <c r="AI377" i="48" s="1"/>
  <c r="AH377" i="48"/>
  <c r="AG377" i="48" a="1"/>
  <c r="AG377" i="48" s="1"/>
  <c r="AF377" i="48"/>
  <c r="AA377" i="48" a="1"/>
  <c r="AA377" i="48" s="1"/>
  <c r="AB377" i="48" s="1"/>
  <c r="X377" i="48" a="1"/>
  <c r="X377" i="48" s="1"/>
  <c r="K377" i="48"/>
  <c r="BI376" i="48"/>
  <c r="BH376" i="48" a="1"/>
  <c r="BH376" i="48" s="1"/>
  <c r="BE376" i="48"/>
  <c r="BC376" i="48"/>
  <c r="AW376" i="48"/>
  <c r="AV376" i="48" a="1"/>
  <c r="AV376" i="48" s="1"/>
  <c r="AT376" i="48"/>
  <c r="AS376" i="48" a="1"/>
  <c r="AS376" i="48" s="1"/>
  <c r="AQ376" i="48"/>
  <c r="AP376" i="48" a="1"/>
  <c r="AP376" i="48" s="1"/>
  <c r="AH376" i="48"/>
  <c r="AF376" i="48"/>
  <c r="AA376" i="48" a="1"/>
  <c r="AA376" i="48" s="1"/>
  <c r="AB376" i="48" s="1"/>
  <c r="X376" i="48" a="1"/>
  <c r="X376" i="48" s="1"/>
  <c r="K376" i="48"/>
  <c r="BH375" i="48" a="1"/>
  <c r="BH375" i="48" s="1"/>
  <c r="BF375" i="48" a="1"/>
  <c r="BF375" i="48" s="1"/>
  <c r="BE375" i="48"/>
  <c r="BD375" i="48" a="1"/>
  <c r="BD375" i="48" s="1"/>
  <c r="BC375" i="48"/>
  <c r="AV375" i="48" a="1"/>
  <c r="AV375" i="48" s="1"/>
  <c r="AW375" i="48" s="1"/>
  <c r="AS375" i="48" a="1"/>
  <c r="AS375" i="48" s="1"/>
  <c r="AT375" i="48" s="1"/>
  <c r="AP375" i="48" a="1"/>
  <c r="AP375" i="48" s="1"/>
  <c r="AQ375" i="48" s="1"/>
  <c r="AI375" i="48" a="1"/>
  <c r="AI375" i="48" s="1"/>
  <c r="AH375" i="48"/>
  <c r="AG375" i="48" a="1"/>
  <c r="AG375" i="48" s="1"/>
  <c r="AF375" i="48"/>
  <c r="AA375" i="48" a="1"/>
  <c r="AA375" i="48" s="1"/>
  <c r="AB375" i="48" s="1"/>
  <c r="X375" i="48" a="1"/>
  <c r="X375" i="48" s="1"/>
  <c r="K375" i="48"/>
  <c r="BH374" i="48" a="1"/>
  <c r="BH374" i="48" s="1"/>
  <c r="BE374" i="48"/>
  <c r="BC374" i="48"/>
  <c r="AV374" i="48" a="1"/>
  <c r="AV374" i="48" s="1"/>
  <c r="AW374" i="48" s="1"/>
  <c r="AS374" i="48" a="1"/>
  <c r="AS374" i="48" s="1"/>
  <c r="AT374" i="48" s="1"/>
  <c r="AP374" i="48" a="1"/>
  <c r="AP374" i="48" s="1"/>
  <c r="AQ374" i="48" s="1"/>
  <c r="AH374" i="48"/>
  <c r="AF374" i="48"/>
  <c r="AA374" i="48" a="1"/>
  <c r="AA374" i="48" s="1"/>
  <c r="AB374" i="48" s="1"/>
  <c r="X374" i="48" a="1"/>
  <c r="X374" i="48" s="1"/>
  <c r="K374" i="48"/>
  <c r="BH373" i="48" a="1"/>
  <c r="BH373" i="48" s="1"/>
  <c r="BF373" i="48" a="1"/>
  <c r="BF373" i="48" s="1"/>
  <c r="BE373" i="48"/>
  <c r="BD373" i="48" a="1"/>
  <c r="BD373" i="48" s="1"/>
  <c r="BC373" i="48"/>
  <c r="AV373" i="48" a="1"/>
  <c r="AV373" i="48" s="1"/>
  <c r="AW373" i="48" s="1"/>
  <c r="AS373" i="48" a="1"/>
  <c r="AS373" i="48" s="1"/>
  <c r="AT373" i="48" s="1"/>
  <c r="AP373" i="48" a="1"/>
  <c r="AP373" i="48" s="1"/>
  <c r="AQ373" i="48" s="1"/>
  <c r="AI373" i="48" a="1"/>
  <c r="AI373" i="48" s="1"/>
  <c r="AH373" i="48"/>
  <c r="AG373" i="48" a="1"/>
  <c r="AG373" i="48" s="1"/>
  <c r="AF373" i="48"/>
  <c r="AA373" i="48" a="1"/>
  <c r="AA373" i="48" s="1"/>
  <c r="AB373" i="48" s="1"/>
  <c r="X373" i="48" a="1"/>
  <c r="X373" i="48" s="1"/>
  <c r="K373" i="48"/>
  <c r="BH372" i="48" a="1"/>
  <c r="BH372" i="48" s="1"/>
  <c r="BE372" i="48"/>
  <c r="BC372" i="48"/>
  <c r="AV372" i="48" a="1"/>
  <c r="AV372" i="48" s="1"/>
  <c r="AW372" i="48" s="1"/>
  <c r="AS372" i="48" a="1"/>
  <c r="AS372" i="48" s="1"/>
  <c r="AT372" i="48" s="1"/>
  <c r="AP372" i="48" a="1"/>
  <c r="AP372" i="48" s="1"/>
  <c r="AQ372" i="48" s="1"/>
  <c r="AH372" i="48"/>
  <c r="AF372" i="48"/>
  <c r="AA372" i="48" a="1"/>
  <c r="AA372" i="48" s="1"/>
  <c r="AB372" i="48" s="1"/>
  <c r="X372" i="48" a="1"/>
  <c r="X372" i="48" s="1"/>
  <c r="K372" i="48"/>
  <c r="BH371" i="48" a="1"/>
  <c r="BH371" i="48" s="1"/>
  <c r="BF371" i="48" a="1"/>
  <c r="BF371" i="48" s="1"/>
  <c r="BE371" i="48"/>
  <c r="BD371" i="48" a="1"/>
  <c r="BD371" i="48" s="1"/>
  <c r="BC371" i="48"/>
  <c r="AV371" i="48" a="1"/>
  <c r="AV371" i="48" s="1"/>
  <c r="AW371" i="48" s="1"/>
  <c r="AS371" i="48" a="1"/>
  <c r="AS371" i="48" s="1"/>
  <c r="AT371" i="48" s="1"/>
  <c r="AP371" i="48" a="1"/>
  <c r="AP371" i="48" s="1"/>
  <c r="AQ371" i="48" s="1"/>
  <c r="AI371" i="48" a="1"/>
  <c r="AI371" i="48" s="1"/>
  <c r="AH371" i="48"/>
  <c r="AG371" i="48" a="1"/>
  <c r="AG371" i="48" s="1"/>
  <c r="AF371" i="48"/>
  <c r="AA371" i="48" a="1"/>
  <c r="AA371" i="48" s="1"/>
  <c r="AB371" i="48" s="1"/>
  <c r="X371" i="48" a="1"/>
  <c r="X371" i="48" s="1"/>
  <c r="K371" i="48"/>
  <c r="BH370" i="48" a="1"/>
  <c r="BH370" i="48" s="1"/>
  <c r="BE370" i="48"/>
  <c r="BC370" i="48"/>
  <c r="AV370" i="48" a="1"/>
  <c r="AV370" i="48" s="1"/>
  <c r="AW370" i="48" s="1"/>
  <c r="AS370" i="48" a="1"/>
  <c r="AS370" i="48" s="1"/>
  <c r="AT370" i="48" s="1"/>
  <c r="AP370" i="48" a="1"/>
  <c r="AP370" i="48" s="1"/>
  <c r="AQ370" i="48" s="1"/>
  <c r="AH370" i="48"/>
  <c r="AF370" i="48"/>
  <c r="AA370" i="48" a="1"/>
  <c r="AA370" i="48" s="1"/>
  <c r="AB370" i="48" s="1"/>
  <c r="X370" i="48" a="1"/>
  <c r="X370" i="48" s="1"/>
  <c r="Y370" i="48" s="1"/>
  <c r="K370" i="48"/>
  <c r="BH369" i="48" a="1"/>
  <c r="BH369" i="48" s="1"/>
  <c r="BF369" i="48" a="1"/>
  <c r="BF369" i="48" s="1"/>
  <c r="BE369" i="48"/>
  <c r="BD369" i="48" a="1"/>
  <c r="BD369" i="48" s="1"/>
  <c r="BC369" i="48"/>
  <c r="AV369" i="48" a="1"/>
  <c r="AV369" i="48" s="1"/>
  <c r="AW369" i="48" s="1"/>
  <c r="AS369" i="48" a="1"/>
  <c r="AS369" i="48" s="1"/>
  <c r="AT369" i="48" s="1"/>
  <c r="AP369" i="48" a="1"/>
  <c r="AP369" i="48" s="1"/>
  <c r="AQ369" i="48" s="1"/>
  <c r="AI369" i="48" a="1"/>
  <c r="AI369" i="48" s="1"/>
  <c r="AH369" i="48"/>
  <c r="AG369" i="48" a="1"/>
  <c r="AG369" i="48" s="1"/>
  <c r="AF369" i="48"/>
  <c r="AA369" i="48" a="1"/>
  <c r="AA369" i="48" s="1"/>
  <c r="AB369" i="48" s="1"/>
  <c r="X369" i="48" a="1"/>
  <c r="X369" i="48" s="1"/>
  <c r="K369" i="48"/>
  <c r="BI368" i="48"/>
  <c r="BH368" i="48" a="1"/>
  <c r="BH368" i="48" s="1"/>
  <c r="BE368" i="48"/>
  <c r="BC368" i="48"/>
  <c r="AW368" i="48"/>
  <c r="AV368" i="48" a="1"/>
  <c r="AV368" i="48" s="1"/>
  <c r="AT368" i="48"/>
  <c r="AS368" i="48" a="1"/>
  <c r="AS368" i="48" s="1"/>
  <c r="AQ368" i="48"/>
  <c r="AP368" i="48" a="1"/>
  <c r="AP368" i="48" s="1"/>
  <c r="AH368" i="48"/>
  <c r="AF368" i="48"/>
  <c r="AA368" i="48" a="1"/>
  <c r="AA368" i="48" s="1"/>
  <c r="AB368" i="48" s="1"/>
  <c r="X368" i="48" a="1"/>
  <c r="X368" i="48" s="1"/>
  <c r="Y368" i="48" s="1"/>
  <c r="K368" i="48"/>
  <c r="BI367" i="48"/>
  <c r="BH367" i="48" a="1"/>
  <c r="BH367" i="48" s="1"/>
  <c r="BF367" i="48" a="1"/>
  <c r="BF367" i="48" s="1"/>
  <c r="BE367" i="48"/>
  <c r="BD367" i="48" a="1"/>
  <c r="BD367" i="48" s="1"/>
  <c r="BC367" i="48"/>
  <c r="AW367" i="48"/>
  <c r="AV367" i="48" a="1"/>
  <c r="AV367" i="48" s="1"/>
  <c r="AT367" i="48"/>
  <c r="AS367" i="48" a="1"/>
  <c r="AS367" i="48" s="1"/>
  <c r="AQ367" i="48"/>
  <c r="AP367" i="48" a="1"/>
  <c r="AP367" i="48" s="1"/>
  <c r="AI367" i="48" a="1"/>
  <c r="AI367" i="48" s="1"/>
  <c r="AH367" i="48"/>
  <c r="AG367" i="48" a="1"/>
  <c r="AG367" i="48" s="1"/>
  <c r="AF367" i="48"/>
  <c r="AA367" i="48" a="1"/>
  <c r="AA367" i="48" s="1"/>
  <c r="AB367" i="48" s="1"/>
  <c r="X367" i="48" a="1"/>
  <c r="X367" i="48" s="1"/>
  <c r="K367" i="48"/>
  <c r="BI366" i="48"/>
  <c r="BH366" i="48" a="1"/>
  <c r="BH366" i="48" s="1"/>
  <c r="BE366" i="48"/>
  <c r="BC366" i="48"/>
  <c r="AW366" i="48"/>
  <c r="AV366" i="48" a="1"/>
  <c r="AV366" i="48" s="1"/>
  <c r="AT366" i="48"/>
  <c r="AS366" i="48" a="1"/>
  <c r="AS366" i="48" s="1"/>
  <c r="AQ366" i="48"/>
  <c r="AP366" i="48" a="1"/>
  <c r="AP366" i="48" s="1"/>
  <c r="AH366" i="48"/>
  <c r="AF366" i="48"/>
  <c r="AA366" i="48" a="1"/>
  <c r="AA366" i="48" s="1"/>
  <c r="AB366" i="48" s="1"/>
  <c r="X366" i="48" a="1"/>
  <c r="X366" i="48" s="1"/>
  <c r="K366" i="48"/>
  <c r="BI365" i="48"/>
  <c r="BH365" i="48" a="1"/>
  <c r="BH365" i="48" s="1"/>
  <c r="BF365" i="48" a="1"/>
  <c r="BF365" i="48" s="1"/>
  <c r="BE365" i="48"/>
  <c r="BD365" i="48" a="1"/>
  <c r="BD365" i="48" s="1"/>
  <c r="BC365" i="48"/>
  <c r="AW365" i="48"/>
  <c r="AV365" i="48" a="1"/>
  <c r="AV365" i="48" s="1"/>
  <c r="AT365" i="48"/>
  <c r="AS365" i="48" a="1"/>
  <c r="AS365" i="48" s="1"/>
  <c r="AQ365" i="48"/>
  <c r="AP365" i="48" a="1"/>
  <c r="AP365" i="48" s="1"/>
  <c r="AI365" i="48" a="1"/>
  <c r="AI365" i="48" s="1"/>
  <c r="AH365" i="48"/>
  <c r="AG365" i="48" a="1"/>
  <c r="AG365" i="48" s="1"/>
  <c r="AF365" i="48"/>
  <c r="AA365" i="48" a="1"/>
  <c r="AA365" i="48" s="1"/>
  <c r="AB365" i="48" s="1"/>
  <c r="X365" i="48" a="1"/>
  <c r="X365" i="48" s="1"/>
  <c r="K365" i="48"/>
  <c r="BH364" i="48" a="1"/>
  <c r="BH364" i="48" s="1"/>
  <c r="BE364" i="48"/>
  <c r="BC364" i="48"/>
  <c r="AV364" i="48" a="1"/>
  <c r="AV364" i="48" s="1"/>
  <c r="AW364" i="48" s="1"/>
  <c r="AS364" i="48" a="1"/>
  <c r="AS364" i="48" s="1"/>
  <c r="AT364" i="48" s="1"/>
  <c r="AP364" i="48" a="1"/>
  <c r="AP364" i="48" s="1"/>
  <c r="AQ364" i="48" s="1"/>
  <c r="AH364" i="48"/>
  <c r="AF364" i="48"/>
  <c r="AA364" i="48" a="1"/>
  <c r="AA364" i="48" s="1"/>
  <c r="AB364" i="48" s="1"/>
  <c r="X364" i="48" a="1"/>
  <c r="X364" i="48" s="1"/>
  <c r="K364" i="48"/>
  <c r="BH363" i="48" a="1"/>
  <c r="BH363" i="48" s="1"/>
  <c r="BF363" i="48" a="1"/>
  <c r="BF363" i="48" s="1"/>
  <c r="BE363" i="48"/>
  <c r="BD363" i="48" a="1"/>
  <c r="BD363" i="48" s="1"/>
  <c r="BC363" i="48"/>
  <c r="AV363" i="48" a="1"/>
  <c r="AV363" i="48" s="1"/>
  <c r="AW363" i="48" s="1"/>
  <c r="AS363" i="48" a="1"/>
  <c r="AS363" i="48" s="1"/>
  <c r="AT363" i="48" s="1"/>
  <c r="AP363" i="48" a="1"/>
  <c r="AP363" i="48" s="1"/>
  <c r="AQ363" i="48" s="1"/>
  <c r="AI363" i="48" a="1"/>
  <c r="AI363" i="48" s="1"/>
  <c r="AH363" i="48"/>
  <c r="AG363" i="48" a="1"/>
  <c r="AG363" i="48" s="1"/>
  <c r="AF363" i="48"/>
  <c r="AA363" i="48" a="1"/>
  <c r="AA363" i="48" s="1"/>
  <c r="AB363" i="48" s="1"/>
  <c r="X363" i="48" a="1"/>
  <c r="X363" i="48" s="1"/>
  <c r="K363" i="48"/>
  <c r="BH845" i="48" a="1"/>
  <c r="BH845" i="48" s="1"/>
  <c r="BE845" i="48"/>
  <c r="BC845" i="48"/>
  <c r="AV845" i="48" a="1"/>
  <c r="AV845" i="48" s="1"/>
  <c r="AW845" i="48" s="1"/>
  <c r="AS845" i="48" a="1"/>
  <c r="AS845" i="48" s="1"/>
  <c r="AT845" i="48" s="1"/>
  <c r="AP845" i="48" a="1"/>
  <c r="AP845" i="48" s="1"/>
  <c r="AQ845" i="48" s="1"/>
  <c r="AH845" i="48"/>
  <c r="AF845" i="48"/>
  <c r="AA845" i="48" a="1"/>
  <c r="AA845" i="48" s="1"/>
  <c r="AB845" i="48" s="1"/>
  <c r="X845" i="48" a="1"/>
  <c r="X845" i="48" s="1"/>
  <c r="K845" i="48"/>
  <c r="BH842" i="48" a="1"/>
  <c r="BH842" i="48" s="1"/>
  <c r="BF842" i="48" a="1"/>
  <c r="BF842" i="48" s="1"/>
  <c r="BE842" i="48"/>
  <c r="BD842" i="48" a="1"/>
  <c r="BD842" i="48" s="1"/>
  <c r="BC842" i="48"/>
  <c r="AV842" i="48" a="1"/>
  <c r="AV842" i="48" s="1"/>
  <c r="AW842" i="48" s="1"/>
  <c r="AS842" i="48" a="1"/>
  <c r="AS842" i="48" s="1"/>
  <c r="AT842" i="48" s="1"/>
  <c r="AP842" i="48" a="1"/>
  <c r="AP842" i="48" s="1"/>
  <c r="AQ842" i="48" s="1"/>
  <c r="AI842" i="48" a="1"/>
  <c r="AI842" i="48" s="1"/>
  <c r="AH842" i="48"/>
  <c r="AG842" i="48" a="1"/>
  <c r="AG842" i="48" s="1"/>
  <c r="AF842" i="48"/>
  <c r="AA842" i="48" a="1"/>
  <c r="AA842" i="48" s="1"/>
  <c r="AB842" i="48" s="1"/>
  <c r="X842" i="48" a="1"/>
  <c r="X842" i="48" s="1"/>
  <c r="K842" i="48"/>
  <c r="BH360" i="48" a="1"/>
  <c r="BH360" i="48" s="1"/>
  <c r="BE360" i="48"/>
  <c r="BC360" i="48"/>
  <c r="AV360" i="48" a="1"/>
  <c r="AV360" i="48" s="1"/>
  <c r="AW360" i="48" s="1"/>
  <c r="AS360" i="48" a="1"/>
  <c r="AS360" i="48" s="1"/>
  <c r="AT360" i="48" s="1"/>
  <c r="AP360" i="48" a="1"/>
  <c r="AP360" i="48" s="1"/>
  <c r="AQ360" i="48" s="1"/>
  <c r="AH360" i="48"/>
  <c r="AF360" i="48"/>
  <c r="AA360" i="48" a="1"/>
  <c r="AA360" i="48" s="1"/>
  <c r="AB360" i="48" s="1"/>
  <c r="X360" i="48" a="1"/>
  <c r="X360" i="48" s="1"/>
  <c r="K360" i="48"/>
  <c r="BH359" i="48" a="1"/>
  <c r="BH359" i="48" s="1"/>
  <c r="BF359" i="48" a="1"/>
  <c r="BF359" i="48" s="1"/>
  <c r="BE359" i="48"/>
  <c r="BD359" i="48" a="1"/>
  <c r="BD359" i="48" s="1"/>
  <c r="BC359" i="48"/>
  <c r="AV359" i="48" a="1"/>
  <c r="AV359" i="48" s="1"/>
  <c r="AW359" i="48" s="1"/>
  <c r="AS359" i="48" a="1"/>
  <c r="AS359" i="48" s="1"/>
  <c r="AT359" i="48" s="1"/>
  <c r="AP359" i="48" a="1"/>
  <c r="AP359" i="48" s="1"/>
  <c r="AQ359" i="48" s="1"/>
  <c r="AI359" i="48" a="1"/>
  <c r="AI359" i="48" s="1"/>
  <c r="AH359" i="48"/>
  <c r="AG359" i="48" a="1"/>
  <c r="AG359" i="48" s="1"/>
  <c r="AF359" i="48"/>
  <c r="AA359" i="48" a="1"/>
  <c r="AA359" i="48" s="1"/>
  <c r="AB359" i="48" s="1"/>
  <c r="X359" i="48" a="1"/>
  <c r="X359" i="48" s="1"/>
  <c r="K359" i="48"/>
  <c r="BH358" i="48" a="1"/>
  <c r="BH358" i="48" s="1"/>
  <c r="BE358" i="48"/>
  <c r="BC358" i="48"/>
  <c r="AV358" i="48" a="1"/>
  <c r="AV358" i="48" s="1"/>
  <c r="AW358" i="48" s="1"/>
  <c r="AS358" i="48" a="1"/>
  <c r="AS358" i="48" s="1"/>
  <c r="AT358" i="48" s="1"/>
  <c r="AP358" i="48" a="1"/>
  <c r="AP358" i="48" s="1"/>
  <c r="AQ358" i="48" s="1"/>
  <c r="AH358" i="48"/>
  <c r="AF358" i="48"/>
  <c r="AA358" i="48" a="1"/>
  <c r="AA358" i="48" s="1"/>
  <c r="AB358" i="48" s="1"/>
  <c r="X358" i="48" a="1"/>
  <c r="X358" i="48" s="1"/>
  <c r="K358" i="48"/>
  <c r="BH357" i="48" a="1"/>
  <c r="BH357" i="48" s="1"/>
  <c r="BF357" i="48" a="1"/>
  <c r="BF357" i="48" s="1"/>
  <c r="BE357" i="48"/>
  <c r="BD357" i="48" a="1"/>
  <c r="BD357" i="48" s="1"/>
  <c r="BC357" i="48"/>
  <c r="AV357" i="48" a="1"/>
  <c r="AV357" i="48" s="1"/>
  <c r="AW357" i="48" s="1"/>
  <c r="AS357" i="48" a="1"/>
  <c r="AS357" i="48" s="1"/>
  <c r="AT357" i="48" s="1"/>
  <c r="AP357" i="48" a="1"/>
  <c r="AP357" i="48" s="1"/>
  <c r="AQ357" i="48" s="1"/>
  <c r="AI357" i="48" a="1"/>
  <c r="AI357" i="48" s="1"/>
  <c r="AH357" i="48"/>
  <c r="AG357" i="48" a="1"/>
  <c r="AG357" i="48" s="1"/>
  <c r="AF357" i="48"/>
  <c r="AA357" i="48" a="1"/>
  <c r="AA357" i="48" s="1"/>
  <c r="AB357" i="48" s="1"/>
  <c r="X357" i="48" a="1"/>
  <c r="X357" i="48" s="1"/>
  <c r="K357" i="48"/>
  <c r="BH356" i="48" a="1"/>
  <c r="BH356" i="48" s="1"/>
  <c r="BE356" i="48"/>
  <c r="BC356" i="48"/>
  <c r="AV356" i="48" a="1"/>
  <c r="AV356" i="48" s="1"/>
  <c r="AW356" i="48" s="1"/>
  <c r="AS356" i="48" a="1"/>
  <c r="AS356" i="48" s="1"/>
  <c r="AT356" i="48" s="1"/>
  <c r="AP356" i="48" a="1"/>
  <c r="AP356" i="48" s="1"/>
  <c r="AQ356" i="48" s="1"/>
  <c r="AH356" i="48"/>
  <c r="AF356" i="48"/>
  <c r="AA356" i="48" a="1"/>
  <c r="AA356" i="48" s="1"/>
  <c r="AB356" i="48" s="1"/>
  <c r="X356" i="48" a="1"/>
  <c r="X356" i="48" s="1"/>
  <c r="K356" i="48"/>
  <c r="BH355" i="48" a="1"/>
  <c r="BH355" i="48" s="1"/>
  <c r="BF355" i="48" a="1"/>
  <c r="BF355" i="48" s="1"/>
  <c r="BE355" i="48"/>
  <c r="BD355" i="48" a="1"/>
  <c r="BD355" i="48" s="1"/>
  <c r="BC355" i="48"/>
  <c r="AV355" i="48" a="1"/>
  <c r="AV355" i="48" s="1"/>
  <c r="AW355" i="48" s="1"/>
  <c r="AS355" i="48" a="1"/>
  <c r="AS355" i="48" s="1"/>
  <c r="AT355" i="48" s="1"/>
  <c r="AP355" i="48" a="1"/>
  <c r="AP355" i="48" s="1"/>
  <c r="AQ355" i="48" s="1"/>
  <c r="AI355" i="48" a="1"/>
  <c r="AI355" i="48" s="1"/>
  <c r="AH355" i="48"/>
  <c r="AG355" i="48" a="1"/>
  <c r="AG355" i="48" s="1"/>
  <c r="AF355" i="48"/>
  <c r="AA355" i="48" a="1"/>
  <c r="AA355" i="48" s="1"/>
  <c r="AB355" i="48" s="1"/>
  <c r="X355" i="48" a="1"/>
  <c r="X355" i="48" s="1"/>
  <c r="K355" i="48"/>
  <c r="BH354" i="48" a="1"/>
  <c r="BH354" i="48" s="1"/>
  <c r="BE354" i="48"/>
  <c r="BC354" i="48"/>
  <c r="AV354" i="48" a="1"/>
  <c r="AV354" i="48" s="1"/>
  <c r="AW354" i="48" s="1"/>
  <c r="AS354" i="48" a="1"/>
  <c r="AS354" i="48" s="1"/>
  <c r="AT354" i="48" s="1"/>
  <c r="AP354" i="48" a="1"/>
  <c r="AP354" i="48" s="1"/>
  <c r="AQ354" i="48" s="1"/>
  <c r="AH354" i="48"/>
  <c r="AF354" i="48"/>
  <c r="AA354" i="48" a="1"/>
  <c r="AA354" i="48" s="1"/>
  <c r="X354" i="48" a="1"/>
  <c r="X354" i="48" s="1"/>
  <c r="Y354" i="48" s="1"/>
  <c r="K354" i="48"/>
  <c r="BH353" i="48" a="1"/>
  <c r="BH353" i="48" s="1"/>
  <c r="BF353" i="48" a="1"/>
  <c r="BF353" i="48" s="1"/>
  <c r="BE353" i="48"/>
  <c r="BD353" i="48" a="1"/>
  <c r="BD353" i="48" s="1"/>
  <c r="BC353" i="48"/>
  <c r="AV353" i="48" a="1"/>
  <c r="AV353" i="48" s="1"/>
  <c r="AW353" i="48" s="1"/>
  <c r="AS353" i="48" a="1"/>
  <c r="AS353" i="48" s="1"/>
  <c r="AT353" i="48" s="1"/>
  <c r="AP353" i="48" a="1"/>
  <c r="AP353" i="48" s="1"/>
  <c r="AQ353" i="48" s="1"/>
  <c r="AI353" i="48" a="1"/>
  <c r="AI353" i="48" s="1"/>
  <c r="AH353" i="48"/>
  <c r="AG353" i="48" a="1"/>
  <c r="AG353" i="48" s="1"/>
  <c r="AF353" i="48"/>
  <c r="AA353" i="48" a="1"/>
  <c r="AA353" i="48" s="1"/>
  <c r="AB353" i="48" s="1"/>
  <c r="X353" i="48" a="1"/>
  <c r="X353" i="48" s="1"/>
  <c r="K353" i="48"/>
  <c r="BH352" i="48" a="1"/>
  <c r="BH352" i="48" s="1"/>
  <c r="BE352" i="48"/>
  <c r="BC352" i="48"/>
  <c r="AV352" i="48" a="1"/>
  <c r="AV352" i="48" s="1"/>
  <c r="AW352" i="48" s="1"/>
  <c r="AS352" i="48" a="1"/>
  <c r="AS352" i="48" s="1"/>
  <c r="AT352" i="48" s="1"/>
  <c r="AP352" i="48" a="1"/>
  <c r="AP352" i="48" s="1"/>
  <c r="AQ352" i="48" s="1"/>
  <c r="AH352" i="48"/>
  <c r="AF352" i="48"/>
  <c r="AA352" i="48" a="1"/>
  <c r="AA352" i="48" s="1"/>
  <c r="AB352" i="48" s="1"/>
  <c r="X352" i="48" a="1"/>
  <c r="X352" i="48" s="1"/>
  <c r="K352" i="48"/>
  <c r="BH351" i="48" a="1"/>
  <c r="BH351" i="48" s="1"/>
  <c r="BF351" i="48" a="1"/>
  <c r="BF351" i="48" s="1"/>
  <c r="BE351" i="48"/>
  <c r="BD351" i="48" a="1"/>
  <c r="BD351" i="48" s="1"/>
  <c r="BC351" i="48"/>
  <c r="AV351" i="48" a="1"/>
  <c r="AV351" i="48" s="1"/>
  <c r="AW351" i="48" s="1"/>
  <c r="AS351" i="48" a="1"/>
  <c r="AS351" i="48" s="1"/>
  <c r="AT351" i="48" s="1"/>
  <c r="AP351" i="48" a="1"/>
  <c r="AP351" i="48" s="1"/>
  <c r="AQ351" i="48" s="1"/>
  <c r="AI351" i="48" a="1"/>
  <c r="AI351" i="48" s="1"/>
  <c r="AH351" i="48"/>
  <c r="AG351" i="48" a="1"/>
  <c r="AG351" i="48" s="1"/>
  <c r="AF351" i="48"/>
  <c r="AA351" i="48" a="1"/>
  <c r="AA351" i="48" s="1"/>
  <c r="AB351" i="48" s="1"/>
  <c r="X351" i="48" a="1"/>
  <c r="X351" i="48" s="1"/>
  <c r="K351" i="48"/>
  <c r="BH350" i="48" a="1"/>
  <c r="BH350" i="48" s="1"/>
  <c r="BE350" i="48"/>
  <c r="BC350" i="48"/>
  <c r="AV350" i="48" a="1"/>
  <c r="AV350" i="48" s="1"/>
  <c r="AW350" i="48" s="1"/>
  <c r="AS350" i="48" a="1"/>
  <c r="AS350" i="48" s="1"/>
  <c r="AT350" i="48" s="1"/>
  <c r="AP350" i="48" a="1"/>
  <c r="AP350" i="48" s="1"/>
  <c r="AQ350" i="48" s="1"/>
  <c r="AH350" i="48"/>
  <c r="AF350" i="48"/>
  <c r="AA350" i="48" a="1"/>
  <c r="AA350" i="48" s="1"/>
  <c r="AB350" i="48" s="1"/>
  <c r="X350" i="48" a="1"/>
  <c r="X350" i="48" s="1"/>
  <c r="Y350" i="48" s="1"/>
  <c r="K350" i="48"/>
  <c r="BH349" i="48" a="1"/>
  <c r="BH349" i="48" s="1"/>
  <c r="BF349" i="48" a="1"/>
  <c r="BF349" i="48" s="1"/>
  <c r="BE349" i="48"/>
  <c r="BD349" i="48" a="1"/>
  <c r="BD349" i="48" s="1"/>
  <c r="BC349" i="48"/>
  <c r="AV349" i="48" a="1"/>
  <c r="AV349" i="48" s="1"/>
  <c r="AW349" i="48" s="1"/>
  <c r="AS349" i="48" a="1"/>
  <c r="AS349" i="48" s="1"/>
  <c r="AT349" i="48" s="1"/>
  <c r="AP349" i="48" a="1"/>
  <c r="AP349" i="48" s="1"/>
  <c r="AQ349" i="48" s="1"/>
  <c r="AI349" i="48" a="1"/>
  <c r="AI349" i="48" s="1"/>
  <c r="AH349" i="48"/>
  <c r="AG349" i="48" a="1"/>
  <c r="AG349" i="48" s="1"/>
  <c r="AF349" i="48"/>
  <c r="AA349" i="48" a="1"/>
  <c r="AA349" i="48" s="1"/>
  <c r="AB349" i="48" s="1"/>
  <c r="X349" i="48" a="1"/>
  <c r="X349" i="48" s="1"/>
  <c r="K349" i="48"/>
  <c r="BH841" i="48" a="1"/>
  <c r="BH841" i="48" s="1"/>
  <c r="BE841" i="48"/>
  <c r="AV841" i="48" a="1"/>
  <c r="AV841" i="48" s="1"/>
  <c r="AW841" i="48" s="1"/>
  <c r="AS841" i="48" a="1"/>
  <c r="AS841" i="48" s="1"/>
  <c r="AT841" i="48" s="1"/>
  <c r="AP841" i="48" a="1"/>
  <c r="AP841" i="48" s="1"/>
  <c r="AQ841" i="48" s="1"/>
  <c r="AJ841" i="48"/>
  <c r="AA841" i="48" a="1"/>
  <c r="AA841" i="48" s="1"/>
  <c r="X841" i="48" a="1"/>
  <c r="X841" i="48" s="1"/>
  <c r="Y841" i="48" s="1"/>
  <c r="K841" i="48"/>
  <c r="BH756" i="48" a="1"/>
  <c r="BH756" i="48" s="1"/>
  <c r="BF756" i="48" a="1"/>
  <c r="BF756" i="48" s="1"/>
  <c r="BE756" i="48"/>
  <c r="BD756" i="48" a="1"/>
  <c r="BD756" i="48" s="1"/>
  <c r="BC756" i="48"/>
  <c r="AV756" i="48" a="1"/>
  <c r="AV756" i="48" s="1"/>
  <c r="AW756" i="48" s="1"/>
  <c r="AS756" i="48" a="1"/>
  <c r="AS756" i="48" s="1"/>
  <c r="AT756" i="48" s="1"/>
  <c r="AP756" i="48" a="1"/>
  <c r="AP756" i="48" s="1"/>
  <c r="AQ756" i="48" s="1"/>
  <c r="AI756" i="48" a="1"/>
  <c r="AI756" i="48" s="1"/>
  <c r="AH756" i="48"/>
  <c r="AG756" i="48" a="1"/>
  <c r="AG756" i="48" s="1"/>
  <c r="AF756" i="48"/>
  <c r="AA756" i="48" a="1"/>
  <c r="AA756" i="48" s="1"/>
  <c r="AB756" i="48" s="1"/>
  <c r="X756" i="48" a="1"/>
  <c r="X756" i="48" s="1"/>
  <c r="K756" i="48"/>
  <c r="BI346" i="48"/>
  <c r="BH346" i="48" a="1"/>
  <c r="BH346" i="48" s="1"/>
  <c r="BF346" i="48" a="1"/>
  <c r="BF346" i="48" s="1"/>
  <c r="BE346" i="48"/>
  <c r="BD346" i="48" a="1"/>
  <c r="BD346" i="48" s="1"/>
  <c r="BC346" i="48"/>
  <c r="AW346" i="48"/>
  <c r="AV346" i="48" a="1"/>
  <c r="AV346" i="48" s="1"/>
  <c r="AT346" i="48"/>
  <c r="AS346" i="48" a="1"/>
  <c r="AS346" i="48" s="1"/>
  <c r="AQ346" i="48"/>
  <c r="AP346" i="48" a="1"/>
  <c r="AP346" i="48" s="1"/>
  <c r="AI346" i="48" a="1"/>
  <c r="AI346" i="48" s="1"/>
  <c r="AH346" i="48"/>
  <c r="AG346" i="48" a="1"/>
  <c r="AG346" i="48" s="1"/>
  <c r="AF346" i="48"/>
  <c r="AA346" i="48" a="1"/>
  <c r="AA346" i="48" s="1"/>
  <c r="AB346" i="48" s="1"/>
  <c r="X346" i="48" a="1"/>
  <c r="X346" i="48" s="1"/>
  <c r="K346" i="48"/>
  <c r="BI345" i="48"/>
  <c r="BH345" i="48" a="1"/>
  <c r="BH345" i="48" s="1"/>
  <c r="BE345" i="48"/>
  <c r="BC345" i="48"/>
  <c r="AW345" i="48"/>
  <c r="AV345" i="48" a="1"/>
  <c r="AV345" i="48" s="1"/>
  <c r="AT345" i="48"/>
  <c r="AS345" i="48" a="1"/>
  <c r="AS345" i="48" s="1"/>
  <c r="AQ345" i="48"/>
  <c r="AP345" i="48" a="1"/>
  <c r="AP345" i="48" s="1"/>
  <c r="AH345" i="48"/>
  <c r="AF345" i="48"/>
  <c r="AA345" i="48" a="1"/>
  <c r="AA345" i="48" s="1"/>
  <c r="AB345" i="48" s="1"/>
  <c r="X345" i="48" a="1"/>
  <c r="X345" i="48" s="1"/>
  <c r="K345" i="48"/>
  <c r="BI344" i="48"/>
  <c r="BH344" i="48" a="1"/>
  <c r="BH344" i="48" s="1"/>
  <c r="BF344" i="48" a="1"/>
  <c r="BF344" i="48" s="1"/>
  <c r="BE344" i="48"/>
  <c r="BD344" i="48" a="1"/>
  <c r="BD344" i="48" s="1"/>
  <c r="BC344" i="48"/>
  <c r="AW344" i="48"/>
  <c r="AV344" i="48" a="1"/>
  <c r="AV344" i="48" s="1"/>
  <c r="AT344" i="48"/>
  <c r="AS344" i="48" a="1"/>
  <c r="AS344" i="48" s="1"/>
  <c r="AQ344" i="48"/>
  <c r="AP344" i="48" a="1"/>
  <c r="AP344" i="48" s="1"/>
  <c r="AI344" i="48" a="1"/>
  <c r="AI344" i="48" s="1"/>
  <c r="AH344" i="48"/>
  <c r="AG344" i="48" a="1"/>
  <c r="AG344" i="48" s="1"/>
  <c r="AF344" i="48"/>
  <c r="AA344" i="48" a="1"/>
  <c r="AA344" i="48" s="1"/>
  <c r="AB344" i="48" s="1"/>
  <c r="X344" i="48" a="1"/>
  <c r="X344" i="48" s="1"/>
  <c r="K344" i="48"/>
  <c r="BI343" i="48"/>
  <c r="BH343" i="48" a="1"/>
  <c r="BH343" i="48" s="1"/>
  <c r="BE343" i="48"/>
  <c r="BC343" i="48"/>
  <c r="AW343" i="48"/>
  <c r="AV343" i="48" a="1"/>
  <c r="AV343" i="48" s="1"/>
  <c r="AT343" i="48"/>
  <c r="AS343" i="48" a="1"/>
  <c r="AS343" i="48" s="1"/>
  <c r="AQ343" i="48"/>
  <c r="AP343" i="48" a="1"/>
  <c r="AP343" i="48" s="1"/>
  <c r="AH343" i="48"/>
  <c r="AF343" i="48"/>
  <c r="AA343" i="48" a="1"/>
  <c r="AA343" i="48" s="1"/>
  <c r="AB343" i="48" s="1"/>
  <c r="X343" i="48" a="1"/>
  <c r="X343" i="48" s="1"/>
  <c r="K343" i="48"/>
  <c r="BI342" i="48"/>
  <c r="BH342" i="48" a="1"/>
  <c r="BH342" i="48" s="1"/>
  <c r="BF342" i="48" a="1"/>
  <c r="BF342" i="48" s="1"/>
  <c r="BE342" i="48"/>
  <c r="BD342" i="48" a="1"/>
  <c r="BD342" i="48" s="1"/>
  <c r="BC342" i="48"/>
  <c r="AW342" i="48"/>
  <c r="AV342" i="48" a="1"/>
  <c r="AV342" i="48" s="1"/>
  <c r="AT342" i="48"/>
  <c r="AS342" i="48" a="1"/>
  <c r="AS342" i="48" s="1"/>
  <c r="AQ342" i="48"/>
  <c r="AP342" i="48" a="1"/>
  <c r="AP342" i="48" s="1"/>
  <c r="AI342" i="48" a="1"/>
  <c r="AI342" i="48" s="1"/>
  <c r="AH342" i="48"/>
  <c r="AG342" i="48" a="1"/>
  <c r="AG342" i="48" s="1"/>
  <c r="AF342" i="48"/>
  <c r="AA342" i="48" a="1"/>
  <c r="AA342" i="48" s="1"/>
  <c r="AB342" i="48" s="1"/>
  <c r="X342" i="48" a="1"/>
  <c r="X342" i="48" s="1"/>
  <c r="K342" i="48"/>
  <c r="BI341" i="48"/>
  <c r="BH341" i="48" a="1"/>
  <c r="BH341" i="48" s="1"/>
  <c r="BE341" i="48"/>
  <c r="BC341" i="48"/>
  <c r="AW341" i="48"/>
  <c r="AV341" i="48" a="1"/>
  <c r="AV341" i="48" s="1"/>
  <c r="AT341" i="48"/>
  <c r="AS341" i="48" a="1"/>
  <c r="AS341" i="48" s="1"/>
  <c r="AQ341" i="48"/>
  <c r="AP341" i="48" a="1"/>
  <c r="AP341" i="48" s="1"/>
  <c r="AH341" i="48"/>
  <c r="AF341" i="48"/>
  <c r="AA341" i="48" a="1"/>
  <c r="AA341" i="48" s="1"/>
  <c r="AB341" i="48" s="1"/>
  <c r="X341" i="48" a="1"/>
  <c r="X341" i="48" s="1"/>
  <c r="Y341" i="48" s="1"/>
  <c r="K341" i="48"/>
  <c r="BI340" i="48"/>
  <c r="BH340" i="48" a="1"/>
  <c r="BH340" i="48" s="1"/>
  <c r="BF340" i="48" a="1"/>
  <c r="BF340" i="48" s="1"/>
  <c r="BE340" i="48"/>
  <c r="BD340" i="48" a="1"/>
  <c r="BD340" i="48" s="1"/>
  <c r="BC340" i="48"/>
  <c r="AW340" i="48"/>
  <c r="AV340" i="48" a="1"/>
  <c r="AV340" i="48" s="1"/>
  <c r="AT340" i="48"/>
  <c r="AS340" i="48" a="1"/>
  <c r="AS340" i="48" s="1"/>
  <c r="AQ340" i="48"/>
  <c r="AP340" i="48" a="1"/>
  <c r="AP340" i="48" s="1"/>
  <c r="AI340" i="48" a="1"/>
  <c r="AI340" i="48" s="1"/>
  <c r="AH340" i="48"/>
  <c r="AG340" i="48" a="1"/>
  <c r="AG340" i="48" s="1"/>
  <c r="AF340" i="48"/>
  <c r="AA340" i="48" a="1"/>
  <c r="AA340" i="48" s="1"/>
  <c r="AB340" i="48" s="1"/>
  <c r="X340" i="48" a="1"/>
  <c r="X340" i="48" s="1"/>
  <c r="K340" i="48"/>
  <c r="BI339" i="48"/>
  <c r="BH339" i="48" a="1"/>
  <c r="BH339" i="48" s="1"/>
  <c r="BE339" i="48"/>
  <c r="BC339" i="48"/>
  <c r="AW339" i="48"/>
  <c r="AV339" i="48" a="1"/>
  <c r="AV339" i="48" s="1"/>
  <c r="AT339" i="48"/>
  <c r="AS339" i="48" a="1"/>
  <c r="AS339" i="48" s="1"/>
  <c r="AQ339" i="48"/>
  <c r="AP339" i="48" a="1"/>
  <c r="AP339" i="48" s="1"/>
  <c r="AH339" i="48"/>
  <c r="AF339" i="48"/>
  <c r="AA339" i="48" a="1"/>
  <c r="AA339" i="48" s="1"/>
  <c r="AB339" i="48" s="1"/>
  <c r="X339" i="48" a="1"/>
  <c r="X339" i="48" s="1"/>
  <c r="K339" i="48"/>
  <c r="BI338" i="48"/>
  <c r="BH338" i="48" a="1"/>
  <c r="BH338" i="48" s="1"/>
  <c r="BF338" i="48" a="1"/>
  <c r="BF338" i="48" s="1"/>
  <c r="BE338" i="48"/>
  <c r="BD338" i="48" a="1"/>
  <c r="BD338" i="48" s="1"/>
  <c r="BC338" i="48"/>
  <c r="AW338" i="48"/>
  <c r="AV338" i="48" a="1"/>
  <c r="AV338" i="48" s="1"/>
  <c r="AT338" i="48"/>
  <c r="AS338" i="48" a="1"/>
  <c r="AS338" i="48" s="1"/>
  <c r="AQ338" i="48"/>
  <c r="AP338" i="48" a="1"/>
  <c r="AP338" i="48" s="1"/>
  <c r="AI338" i="48" a="1"/>
  <c r="AI338" i="48" s="1"/>
  <c r="AH338" i="48"/>
  <c r="AG338" i="48" a="1"/>
  <c r="AG338" i="48" s="1"/>
  <c r="AF338" i="48"/>
  <c r="AA338" i="48" a="1"/>
  <c r="AA338" i="48" s="1"/>
  <c r="AB338" i="48" s="1"/>
  <c r="X338" i="48" a="1"/>
  <c r="X338" i="48" s="1"/>
  <c r="K338" i="48"/>
  <c r="BH337" i="48" a="1"/>
  <c r="BH337" i="48" s="1"/>
  <c r="BF337" i="48" a="1"/>
  <c r="BF337" i="48" s="1"/>
  <c r="BE337" i="48"/>
  <c r="BD337" i="48" a="1"/>
  <c r="BD337" i="48" s="1"/>
  <c r="BC337" i="48"/>
  <c r="AV337" i="48" a="1"/>
  <c r="AV337" i="48" s="1"/>
  <c r="AW337" i="48" s="1"/>
  <c r="AS337" i="48" a="1"/>
  <c r="AS337" i="48" s="1"/>
  <c r="AT337" i="48" s="1"/>
  <c r="AP337" i="48" a="1"/>
  <c r="AP337" i="48" s="1"/>
  <c r="AQ337" i="48" s="1"/>
  <c r="AI337" i="48" a="1"/>
  <c r="AI337" i="48" s="1"/>
  <c r="AH337" i="48"/>
  <c r="AG337" i="48" a="1"/>
  <c r="AG337" i="48" s="1"/>
  <c r="AF337" i="48"/>
  <c r="AA337" i="48" a="1"/>
  <c r="AA337" i="48" s="1"/>
  <c r="AB337" i="48" s="1"/>
  <c r="X337" i="48" a="1"/>
  <c r="X337" i="48" s="1"/>
  <c r="K337" i="48"/>
  <c r="BH336" i="48" a="1"/>
  <c r="BH336" i="48" s="1"/>
  <c r="BF336" i="48" a="1"/>
  <c r="BF336" i="48" s="1"/>
  <c r="BE336" i="48"/>
  <c r="BD336" i="48" a="1"/>
  <c r="BD336" i="48" s="1"/>
  <c r="BC336" i="48"/>
  <c r="AV336" i="48" a="1"/>
  <c r="AV336" i="48" s="1"/>
  <c r="AW336" i="48" s="1"/>
  <c r="AS336" i="48" a="1"/>
  <c r="AS336" i="48" s="1"/>
  <c r="AT336" i="48" s="1"/>
  <c r="AP336" i="48" a="1"/>
  <c r="AP336" i="48" s="1"/>
  <c r="AQ336" i="48" s="1"/>
  <c r="AI336" i="48" a="1"/>
  <c r="AI336" i="48" s="1"/>
  <c r="AH336" i="48"/>
  <c r="AG336" i="48" a="1"/>
  <c r="AG336" i="48" s="1"/>
  <c r="AF336" i="48"/>
  <c r="AA336" i="48" a="1"/>
  <c r="AA336" i="48" s="1"/>
  <c r="AB336" i="48" s="1"/>
  <c r="X336" i="48" a="1"/>
  <c r="X336" i="48" s="1"/>
  <c r="K336" i="48"/>
  <c r="BH335" i="48" a="1"/>
  <c r="BH335" i="48" s="1"/>
  <c r="BF335" i="48" a="1"/>
  <c r="BF335" i="48" s="1"/>
  <c r="BE335" i="48"/>
  <c r="BD335" i="48" a="1"/>
  <c r="BD335" i="48" s="1"/>
  <c r="BC335" i="48"/>
  <c r="AV335" i="48" a="1"/>
  <c r="AV335" i="48" s="1"/>
  <c r="AW335" i="48" s="1"/>
  <c r="AS335" i="48" a="1"/>
  <c r="AS335" i="48" s="1"/>
  <c r="AT335" i="48" s="1"/>
  <c r="AP335" i="48" a="1"/>
  <c r="AP335" i="48" s="1"/>
  <c r="AQ335" i="48" s="1"/>
  <c r="AI335" i="48" a="1"/>
  <c r="AI335" i="48" s="1"/>
  <c r="AH335" i="48"/>
  <c r="AG335" i="48" a="1"/>
  <c r="AG335" i="48" s="1"/>
  <c r="AF335" i="48"/>
  <c r="AA335" i="48" a="1"/>
  <c r="AA335" i="48" s="1"/>
  <c r="AB335" i="48" s="1"/>
  <c r="X335" i="48" a="1"/>
  <c r="X335" i="48" s="1"/>
  <c r="K335" i="48"/>
  <c r="BH334" i="48" a="1"/>
  <c r="BH334" i="48" s="1"/>
  <c r="BF334" i="48" a="1"/>
  <c r="BF334" i="48" s="1"/>
  <c r="BE334" i="48"/>
  <c r="BD334" i="48" a="1"/>
  <c r="BD334" i="48" s="1"/>
  <c r="BC334" i="48"/>
  <c r="AV334" i="48" a="1"/>
  <c r="AV334" i="48" s="1"/>
  <c r="AW334" i="48" s="1"/>
  <c r="AS334" i="48" a="1"/>
  <c r="AS334" i="48" s="1"/>
  <c r="AT334" i="48" s="1"/>
  <c r="AP334" i="48" a="1"/>
  <c r="AP334" i="48" s="1"/>
  <c r="AQ334" i="48" s="1"/>
  <c r="AI334" i="48" a="1"/>
  <c r="AI334" i="48" s="1"/>
  <c r="AH334" i="48"/>
  <c r="AG334" i="48" a="1"/>
  <c r="AG334" i="48" s="1"/>
  <c r="AF334" i="48"/>
  <c r="AA334" i="48" a="1"/>
  <c r="AA334" i="48" s="1"/>
  <c r="AB334" i="48" s="1"/>
  <c r="X334" i="48" a="1"/>
  <c r="X334" i="48" s="1"/>
  <c r="K334" i="48"/>
  <c r="BH333" i="48" a="1"/>
  <c r="BH333" i="48" s="1"/>
  <c r="BF333" i="48" a="1"/>
  <c r="BF333" i="48" s="1"/>
  <c r="BE333" i="48"/>
  <c r="BD333" i="48" a="1"/>
  <c r="BD333" i="48" s="1"/>
  <c r="BC333" i="48"/>
  <c r="AV333" i="48" a="1"/>
  <c r="AV333" i="48" s="1"/>
  <c r="AW333" i="48" s="1"/>
  <c r="AS333" i="48" a="1"/>
  <c r="AS333" i="48" s="1"/>
  <c r="AT333" i="48" s="1"/>
  <c r="AP333" i="48" a="1"/>
  <c r="AP333" i="48" s="1"/>
  <c r="AQ333" i="48" s="1"/>
  <c r="AI333" i="48" a="1"/>
  <c r="AI333" i="48" s="1"/>
  <c r="AH333" i="48"/>
  <c r="AG333" i="48" a="1"/>
  <c r="AG333" i="48" s="1"/>
  <c r="AF333" i="48"/>
  <c r="AA333" i="48" a="1"/>
  <c r="AA333" i="48" s="1"/>
  <c r="AB333" i="48" s="1"/>
  <c r="X333" i="48" a="1"/>
  <c r="X333" i="48" s="1"/>
  <c r="K333" i="48"/>
  <c r="BH332" i="48" a="1"/>
  <c r="BH332" i="48" s="1"/>
  <c r="BF332" i="48" a="1"/>
  <c r="BF332" i="48" s="1"/>
  <c r="BE332" i="48"/>
  <c r="BD332" i="48" a="1"/>
  <c r="BD332" i="48" s="1"/>
  <c r="BC332" i="48"/>
  <c r="AV332" i="48" a="1"/>
  <c r="AV332" i="48" s="1"/>
  <c r="AW332" i="48" s="1"/>
  <c r="AS332" i="48" a="1"/>
  <c r="AS332" i="48" s="1"/>
  <c r="AP332" i="48" a="1"/>
  <c r="AP332" i="48" s="1"/>
  <c r="AI332" i="48" a="1"/>
  <c r="AI332" i="48" s="1"/>
  <c r="AH332" i="48"/>
  <c r="AG332" i="48" a="1"/>
  <c r="AG332" i="48" s="1"/>
  <c r="AF332" i="48"/>
  <c r="AA332" i="48" a="1"/>
  <c r="AA332" i="48" s="1"/>
  <c r="AB332" i="48" s="1"/>
  <c r="X332" i="48" a="1"/>
  <c r="X332" i="48" s="1"/>
  <c r="K332" i="48"/>
  <c r="BH331" i="48" a="1"/>
  <c r="BH331" i="48" s="1"/>
  <c r="BF331" i="48" a="1"/>
  <c r="BF331" i="48" s="1"/>
  <c r="BE331" i="48"/>
  <c r="BD331" i="48" a="1"/>
  <c r="BD331" i="48" s="1"/>
  <c r="BC331" i="48"/>
  <c r="AV331" i="48" a="1"/>
  <c r="AV331" i="48" s="1"/>
  <c r="AW331" i="48" s="1"/>
  <c r="AS331" i="48" a="1"/>
  <c r="AS331" i="48" s="1"/>
  <c r="AT331" i="48" s="1"/>
  <c r="AP331" i="48" a="1"/>
  <c r="AP331" i="48" s="1"/>
  <c r="AQ331" i="48" s="1"/>
  <c r="AI331" i="48" a="1"/>
  <c r="AI331" i="48" s="1"/>
  <c r="AH331" i="48"/>
  <c r="AG331" i="48" a="1"/>
  <c r="AG331" i="48" s="1"/>
  <c r="AF331" i="48"/>
  <c r="AA331" i="48" a="1"/>
  <c r="AA331" i="48" s="1"/>
  <c r="AB331" i="48" s="1"/>
  <c r="X331" i="48" a="1"/>
  <c r="X331" i="48" s="1"/>
  <c r="K331" i="48"/>
  <c r="BI330" i="48"/>
  <c r="BH330" i="48" a="1"/>
  <c r="BH330" i="48" s="1"/>
  <c r="BF330" i="48" a="1"/>
  <c r="BF330" i="48" s="1"/>
  <c r="BE330" i="48"/>
  <c r="BD330" i="48" a="1"/>
  <c r="BD330" i="48" s="1"/>
  <c r="BC330" i="48"/>
  <c r="AW330" i="48"/>
  <c r="AV330" i="48" a="1"/>
  <c r="AV330" i="48" s="1"/>
  <c r="AT330" i="48"/>
  <c r="AS330" i="48" a="1"/>
  <c r="AS330" i="48" s="1"/>
  <c r="AQ330" i="48"/>
  <c r="AP330" i="48" a="1"/>
  <c r="AP330" i="48" s="1"/>
  <c r="AI330" i="48" a="1"/>
  <c r="AI330" i="48" s="1"/>
  <c r="AH330" i="48"/>
  <c r="AG330" i="48" a="1"/>
  <c r="AG330" i="48" s="1"/>
  <c r="AF330" i="48"/>
  <c r="AA330" i="48" a="1"/>
  <c r="AA330" i="48" s="1"/>
  <c r="AB330" i="48" s="1"/>
  <c r="X330" i="48" a="1"/>
  <c r="X330" i="48" s="1"/>
  <c r="K330" i="48"/>
  <c r="BI329" i="48"/>
  <c r="BH329" i="48" a="1"/>
  <c r="BH329" i="48" s="1"/>
  <c r="BE329" i="48"/>
  <c r="BC329" i="48"/>
  <c r="AW329" i="48"/>
  <c r="AV329" i="48" a="1"/>
  <c r="AV329" i="48" s="1"/>
  <c r="AT329" i="48"/>
  <c r="AS329" i="48" a="1"/>
  <c r="AS329" i="48" s="1"/>
  <c r="AQ329" i="48"/>
  <c r="AP329" i="48" a="1"/>
  <c r="AP329" i="48" s="1"/>
  <c r="AH329" i="48"/>
  <c r="AF329" i="48"/>
  <c r="AA329" i="48" a="1"/>
  <c r="AA329" i="48" s="1"/>
  <c r="AB329" i="48" s="1"/>
  <c r="X329" i="48" a="1"/>
  <c r="X329" i="48" s="1"/>
  <c r="K329" i="48"/>
  <c r="BI328" i="48"/>
  <c r="BH328" i="48" a="1"/>
  <c r="BH328" i="48" s="1"/>
  <c r="BF328" i="48" a="1"/>
  <c r="BF328" i="48" s="1"/>
  <c r="BE328" i="48"/>
  <c r="BD328" i="48" a="1"/>
  <c r="BD328" i="48" s="1"/>
  <c r="BC328" i="48"/>
  <c r="AW328" i="48"/>
  <c r="AV328" i="48" a="1"/>
  <c r="AV328" i="48" s="1"/>
  <c r="AT328" i="48"/>
  <c r="AS328" i="48" a="1"/>
  <c r="AS328" i="48" s="1"/>
  <c r="AQ328" i="48"/>
  <c r="AP328" i="48" a="1"/>
  <c r="AP328" i="48" s="1"/>
  <c r="AI328" i="48" a="1"/>
  <c r="AI328" i="48" s="1"/>
  <c r="AH328" i="48"/>
  <c r="AG328" i="48" a="1"/>
  <c r="AG328" i="48" s="1"/>
  <c r="AF328" i="48"/>
  <c r="AA328" i="48" a="1"/>
  <c r="AA328" i="48" s="1"/>
  <c r="AB328" i="48" s="1"/>
  <c r="X328" i="48" a="1"/>
  <c r="X328" i="48" s="1"/>
  <c r="K328" i="48"/>
  <c r="BI327" i="48"/>
  <c r="BH327" i="48" a="1"/>
  <c r="BH327" i="48" s="1"/>
  <c r="BE327" i="48"/>
  <c r="BC327" i="48"/>
  <c r="AW327" i="48"/>
  <c r="AV327" i="48" a="1"/>
  <c r="AV327" i="48" s="1"/>
  <c r="AT327" i="48"/>
  <c r="AS327" i="48" a="1"/>
  <c r="AS327" i="48" s="1"/>
  <c r="AQ327" i="48"/>
  <c r="AP327" i="48" a="1"/>
  <c r="AP327" i="48" s="1"/>
  <c r="AH327" i="48"/>
  <c r="AF327" i="48"/>
  <c r="AA327" i="48" a="1"/>
  <c r="AA327" i="48" s="1"/>
  <c r="X327" i="48" a="1"/>
  <c r="X327" i="48" s="1"/>
  <c r="Y327" i="48" s="1"/>
  <c r="K327" i="48"/>
  <c r="BI326" i="48"/>
  <c r="BH326" i="48" a="1"/>
  <c r="BH326" i="48" s="1"/>
  <c r="BF326" i="48" a="1"/>
  <c r="BF326" i="48" s="1"/>
  <c r="BE326" i="48"/>
  <c r="BD326" i="48" a="1"/>
  <c r="BD326" i="48" s="1"/>
  <c r="BC326" i="48"/>
  <c r="AW326" i="48"/>
  <c r="AV326" i="48" a="1"/>
  <c r="AV326" i="48" s="1"/>
  <c r="AT326" i="48"/>
  <c r="AS326" i="48" a="1"/>
  <c r="AS326" i="48" s="1"/>
  <c r="AQ326" i="48"/>
  <c r="AP326" i="48" a="1"/>
  <c r="AP326" i="48" s="1"/>
  <c r="AI326" i="48" a="1"/>
  <c r="AI326" i="48" s="1"/>
  <c r="AH326" i="48"/>
  <c r="AG326" i="48" a="1"/>
  <c r="AG326" i="48" s="1"/>
  <c r="AF326" i="48"/>
  <c r="AA326" i="48" a="1"/>
  <c r="AA326" i="48" s="1"/>
  <c r="AB326" i="48" s="1"/>
  <c r="X326" i="48" a="1"/>
  <c r="X326" i="48" s="1"/>
  <c r="K326" i="48"/>
  <c r="BI325" i="48"/>
  <c r="BH325" i="48" a="1"/>
  <c r="BH325" i="48" s="1"/>
  <c r="BE325" i="48"/>
  <c r="BC325" i="48"/>
  <c r="AW325" i="48"/>
  <c r="AV325" i="48" a="1"/>
  <c r="AV325" i="48" s="1"/>
  <c r="AT325" i="48"/>
  <c r="AS325" i="48" a="1"/>
  <c r="AS325" i="48" s="1"/>
  <c r="AQ325" i="48"/>
  <c r="AP325" i="48" a="1"/>
  <c r="AP325" i="48" s="1"/>
  <c r="AH325" i="48"/>
  <c r="AF325" i="48"/>
  <c r="AA325" i="48" a="1"/>
  <c r="AA325" i="48" s="1"/>
  <c r="AB325" i="48" s="1"/>
  <c r="X325" i="48" a="1"/>
  <c r="X325" i="48" s="1"/>
  <c r="K325" i="48"/>
  <c r="BI324" i="48"/>
  <c r="BH324" i="48" a="1"/>
  <c r="BH324" i="48" s="1"/>
  <c r="BF324" i="48" a="1"/>
  <c r="BF324" i="48" s="1"/>
  <c r="BE324" i="48"/>
  <c r="BD324" i="48" a="1"/>
  <c r="BD324" i="48" s="1"/>
  <c r="BC324" i="48"/>
  <c r="AW324" i="48"/>
  <c r="AV324" i="48" a="1"/>
  <c r="AV324" i="48" s="1"/>
  <c r="AT324" i="48"/>
  <c r="AS324" i="48" a="1"/>
  <c r="AS324" i="48" s="1"/>
  <c r="AQ324" i="48"/>
  <c r="AP324" i="48" a="1"/>
  <c r="AP324" i="48" s="1"/>
  <c r="AI324" i="48" a="1"/>
  <c r="AI324" i="48" s="1"/>
  <c r="AH324" i="48"/>
  <c r="AG324" i="48" a="1"/>
  <c r="AG324" i="48" s="1"/>
  <c r="AF324" i="48"/>
  <c r="AA324" i="48" a="1"/>
  <c r="AA324" i="48" s="1"/>
  <c r="AB324" i="48" s="1"/>
  <c r="X324" i="48" a="1"/>
  <c r="X324" i="48" s="1"/>
  <c r="K324" i="48"/>
  <c r="BI323" i="48"/>
  <c r="BH323" i="48" a="1"/>
  <c r="BH323" i="48" s="1"/>
  <c r="BE323" i="48"/>
  <c r="BC323" i="48"/>
  <c r="AW323" i="48"/>
  <c r="AV323" i="48" a="1"/>
  <c r="AV323" i="48" s="1"/>
  <c r="AT323" i="48"/>
  <c r="AS323" i="48" a="1"/>
  <c r="AS323" i="48" s="1"/>
  <c r="AQ323" i="48"/>
  <c r="AP323" i="48" a="1"/>
  <c r="AP323" i="48" s="1"/>
  <c r="AH323" i="48"/>
  <c r="AF323" i="48"/>
  <c r="AA323" i="48" a="1"/>
  <c r="AA323" i="48" s="1"/>
  <c r="AB323" i="48" s="1"/>
  <c r="X323" i="48" a="1"/>
  <c r="X323" i="48" s="1"/>
  <c r="K323" i="48"/>
  <c r="BI322" i="48"/>
  <c r="BH322" i="48" a="1"/>
  <c r="BH322" i="48" s="1"/>
  <c r="BF322" i="48" a="1"/>
  <c r="BF322" i="48" s="1"/>
  <c r="BE322" i="48"/>
  <c r="BD322" i="48" a="1"/>
  <c r="BD322" i="48" s="1"/>
  <c r="BC322" i="48"/>
  <c r="AW322" i="48"/>
  <c r="AV322" i="48" a="1"/>
  <c r="AV322" i="48" s="1"/>
  <c r="AT322" i="48"/>
  <c r="AS322" i="48" a="1"/>
  <c r="AS322" i="48" s="1"/>
  <c r="AQ322" i="48"/>
  <c r="AP322" i="48" a="1"/>
  <c r="AP322" i="48" s="1"/>
  <c r="AI322" i="48" a="1"/>
  <c r="AI322" i="48" s="1"/>
  <c r="AH322" i="48"/>
  <c r="AG322" i="48" a="1"/>
  <c r="AG322" i="48" s="1"/>
  <c r="AF322" i="48"/>
  <c r="AA322" i="48" a="1"/>
  <c r="AA322" i="48" s="1"/>
  <c r="AB322" i="48" s="1"/>
  <c r="X322" i="48" a="1"/>
  <c r="X322" i="48" s="1"/>
  <c r="K322" i="48"/>
  <c r="BI321" i="48"/>
  <c r="BH321" i="48" a="1"/>
  <c r="BH321" i="48" s="1"/>
  <c r="BE321" i="48"/>
  <c r="BC321" i="48"/>
  <c r="AW321" i="48"/>
  <c r="AV321" i="48" a="1"/>
  <c r="AV321" i="48" s="1"/>
  <c r="AT321" i="48"/>
  <c r="AS321" i="48" a="1"/>
  <c r="AS321" i="48" s="1"/>
  <c r="AQ321" i="48"/>
  <c r="AP321" i="48" a="1"/>
  <c r="AP321" i="48" s="1"/>
  <c r="AH321" i="48"/>
  <c r="AF321" i="48"/>
  <c r="AA321" i="48" a="1"/>
  <c r="AA321" i="48" s="1"/>
  <c r="AB321" i="48" s="1"/>
  <c r="X321" i="48" a="1"/>
  <c r="X321" i="48" s="1"/>
  <c r="K321" i="48"/>
  <c r="BI320" i="48"/>
  <c r="BH320" i="48" a="1"/>
  <c r="BH320" i="48" s="1"/>
  <c r="BF320" i="48" a="1"/>
  <c r="BF320" i="48" s="1"/>
  <c r="BE320" i="48"/>
  <c r="BD320" i="48" a="1"/>
  <c r="BD320" i="48" s="1"/>
  <c r="BC320" i="48"/>
  <c r="AW320" i="48"/>
  <c r="AV320" i="48" a="1"/>
  <c r="AV320" i="48" s="1"/>
  <c r="AT320" i="48"/>
  <c r="AS320" i="48" a="1"/>
  <c r="AS320" i="48" s="1"/>
  <c r="AQ320" i="48"/>
  <c r="AP320" i="48" a="1"/>
  <c r="AP320" i="48" s="1"/>
  <c r="AI320" i="48" a="1"/>
  <c r="AI320" i="48" s="1"/>
  <c r="AH320" i="48"/>
  <c r="AG320" i="48" a="1"/>
  <c r="AG320" i="48" s="1"/>
  <c r="AF320" i="48"/>
  <c r="AA320" i="48" a="1"/>
  <c r="AA320" i="48" s="1"/>
  <c r="AB320" i="48" s="1"/>
  <c r="X320" i="48" a="1"/>
  <c r="X320" i="48" s="1"/>
  <c r="K320" i="48"/>
  <c r="BI319" i="48"/>
  <c r="BH319" i="48" a="1"/>
  <c r="BH319" i="48" s="1"/>
  <c r="BF319" i="48" a="1"/>
  <c r="BF319" i="48" s="1"/>
  <c r="BE319" i="48"/>
  <c r="BD319" i="48" a="1"/>
  <c r="BD319" i="48" s="1"/>
  <c r="BC319" i="48"/>
  <c r="AW319" i="48"/>
  <c r="AV319" i="48" a="1"/>
  <c r="AV319" i="48" s="1"/>
  <c r="AT319" i="48"/>
  <c r="AS319" i="48" a="1"/>
  <c r="AS319" i="48" s="1"/>
  <c r="AQ319" i="48"/>
  <c r="AP319" i="48" a="1"/>
  <c r="AP319" i="48" s="1"/>
  <c r="AI319" i="48" a="1"/>
  <c r="AI319" i="48" s="1"/>
  <c r="AH319" i="48"/>
  <c r="AG319" i="48" a="1"/>
  <c r="AG319" i="48" s="1"/>
  <c r="AF319" i="48"/>
  <c r="AA319" i="48" a="1"/>
  <c r="AA319" i="48" s="1"/>
  <c r="AB319" i="48" s="1"/>
  <c r="X319" i="48" a="1"/>
  <c r="X319" i="48" s="1"/>
  <c r="K319" i="48"/>
  <c r="BH318" i="48" a="1"/>
  <c r="BH318" i="48" s="1"/>
  <c r="BF318" i="48" a="1"/>
  <c r="BF318" i="48" s="1"/>
  <c r="BE318" i="48"/>
  <c r="BD318" i="48" a="1"/>
  <c r="BD318" i="48" s="1"/>
  <c r="BC318" i="48"/>
  <c r="AV318" i="48" a="1"/>
  <c r="AV318" i="48" s="1"/>
  <c r="AW318" i="48" s="1"/>
  <c r="AS318" i="48" a="1"/>
  <c r="AS318" i="48" s="1"/>
  <c r="AP318" i="48" a="1"/>
  <c r="AP318" i="48" s="1"/>
  <c r="AI318" i="48" a="1"/>
  <c r="AI318" i="48" s="1"/>
  <c r="AH318" i="48"/>
  <c r="AG318" i="48" a="1"/>
  <c r="AG318" i="48" s="1"/>
  <c r="AF318" i="48"/>
  <c r="AA318" i="48" a="1"/>
  <c r="AA318" i="48" s="1"/>
  <c r="AB318" i="48" s="1"/>
  <c r="X318" i="48" a="1"/>
  <c r="X318" i="48" s="1"/>
  <c r="K318" i="48"/>
  <c r="BH754" i="48" a="1"/>
  <c r="BH754" i="48" s="1"/>
  <c r="BI754" i="48" s="1"/>
  <c r="BE754" i="48"/>
  <c r="BC754" i="48"/>
  <c r="AV754" i="48" a="1"/>
  <c r="AV754" i="48" s="1"/>
  <c r="AW754" i="48" s="1"/>
  <c r="AS754" i="48" a="1"/>
  <c r="AS754" i="48" s="1"/>
  <c r="AT754" i="48" s="1"/>
  <c r="AP754" i="48" a="1"/>
  <c r="AP754" i="48" s="1"/>
  <c r="AQ754" i="48" s="1"/>
  <c r="AH754" i="48"/>
  <c r="AF754" i="48"/>
  <c r="AA754" i="48" a="1"/>
  <c r="AA754" i="48" s="1"/>
  <c r="AB754" i="48" s="1"/>
  <c r="X754" i="48" a="1"/>
  <c r="X754" i="48" s="1"/>
  <c r="K754" i="48"/>
  <c r="BH753" i="48" a="1"/>
  <c r="BH753" i="48" s="1"/>
  <c r="BI753" i="48" s="1"/>
  <c r="BF753" i="48" a="1"/>
  <c r="BF753" i="48" s="1"/>
  <c r="BE753" i="48"/>
  <c r="BD753" i="48" a="1"/>
  <c r="BD753" i="48" s="1"/>
  <c r="BC753" i="48"/>
  <c r="AV753" i="48" a="1"/>
  <c r="AV753" i="48" s="1"/>
  <c r="AW753" i="48" s="1"/>
  <c r="AS753" i="48" a="1"/>
  <c r="AS753" i="48" s="1"/>
  <c r="AT753" i="48" s="1"/>
  <c r="AP753" i="48" a="1"/>
  <c r="AP753" i="48" s="1"/>
  <c r="AQ753" i="48" s="1"/>
  <c r="AI753" i="48" a="1"/>
  <c r="AI753" i="48" s="1"/>
  <c r="AH753" i="48"/>
  <c r="AG753" i="48" a="1"/>
  <c r="AG753" i="48" s="1"/>
  <c r="AF753" i="48"/>
  <c r="AA753" i="48" a="1"/>
  <c r="AA753" i="48" s="1"/>
  <c r="AB753" i="48" s="1"/>
  <c r="X753" i="48" a="1"/>
  <c r="X753" i="48" s="1"/>
  <c r="K753" i="48"/>
  <c r="BI315" i="48"/>
  <c r="BH315" i="48" a="1"/>
  <c r="BH315" i="48" s="1"/>
  <c r="BE315" i="48"/>
  <c r="BC315" i="48"/>
  <c r="AW315" i="48"/>
  <c r="AV315" i="48" a="1"/>
  <c r="AV315" i="48" s="1"/>
  <c r="AT315" i="48"/>
  <c r="AS315" i="48" a="1"/>
  <c r="AS315" i="48" s="1"/>
  <c r="AQ315" i="48"/>
  <c r="AP315" i="48" a="1"/>
  <c r="AP315" i="48" s="1"/>
  <c r="AK315" i="48"/>
  <c r="AH315" i="48"/>
  <c r="AF315" i="48"/>
  <c r="AA315" i="48" a="1"/>
  <c r="AA315" i="48" s="1"/>
  <c r="AB315" i="48" s="1"/>
  <c r="X315" i="48" a="1"/>
  <c r="X315" i="48" s="1"/>
  <c r="Y315" i="48" s="1"/>
  <c r="K315" i="48"/>
  <c r="BI314" i="48"/>
  <c r="BH314" i="48" a="1"/>
  <c r="BH314" i="48" s="1"/>
  <c r="BF314" i="48" a="1"/>
  <c r="BF314" i="48" s="1"/>
  <c r="BE314" i="48"/>
  <c r="BD314" i="48" a="1"/>
  <c r="BD314" i="48" s="1"/>
  <c r="BC314" i="48"/>
  <c r="AW314" i="48"/>
  <c r="AV314" i="48" a="1"/>
  <c r="AV314" i="48" s="1"/>
  <c r="AT314" i="48"/>
  <c r="AS314" i="48" a="1"/>
  <c r="AS314" i="48" s="1"/>
  <c r="AQ314" i="48"/>
  <c r="AP314" i="48" a="1"/>
  <c r="AP314" i="48" s="1"/>
  <c r="AI314" i="48" a="1"/>
  <c r="AI314" i="48" s="1"/>
  <c r="AH314" i="48"/>
  <c r="AG314" i="48" a="1"/>
  <c r="AG314" i="48" s="1"/>
  <c r="AF314" i="48"/>
  <c r="AA314" i="48" a="1"/>
  <c r="AA314" i="48" s="1"/>
  <c r="AB314" i="48" s="1"/>
  <c r="X314" i="48" a="1"/>
  <c r="X314" i="48" s="1"/>
  <c r="K314" i="48"/>
  <c r="BI313" i="48"/>
  <c r="BH313" i="48" a="1"/>
  <c r="BH313" i="48" s="1"/>
  <c r="BF313" i="48" a="1"/>
  <c r="BF313" i="48" s="1"/>
  <c r="BE313" i="48"/>
  <c r="BD313" i="48" a="1"/>
  <c r="BD313" i="48" s="1"/>
  <c r="BC313" i="48"/>
  <c r="AW313" i="48"/>
  <c r="AV313" i="48" a="1"/>
  <c r="AV313" i="48" s="1"/>
  <c r="AT313" i="48"/>
  <c r="AS313" i="48" a="1"/>
  <c r="AS313" i="48" s="1"/>
  <c r="AQ313" i="48"/>
  <c r="AP313" i="48" a="1"/>
  <c r="AP313" i="48" s="1"/>
  <c r="AI313" i="48" a="1"/>
  <c r="AI313" i="48" s="1"/>
  <c r="AH313" i="48"/>
  <c r="AG313" i="48" a="1"/>
  <c r="AG313" i="48" s="1"/>
  <c r="AF313" i="48"/>
  <c r="AA313" i="48" a="1"/>
  <c r="AA313" i="48" s="1"/>
  <c r="AB313" i="48" s="1"/>
  <c r="X313" i="48" a="1"/>
  <c r="X313" i="48" s="1"/>
  <c r="K313" i="48"/>
  <c r="BH312" i="48" a="1"/>
  <c r="BH312" i="48" s="1"/>
  <c r="BI312" i="48" s="1"/>
  <c r="BF312" i="48" a="1"/>
  <c r="BF312" i="48" s="1"/>
  <c r="BE312" i="48"/>
  <c r="BD312" i="48" a="1"/>
  <c r="BD312" i="48" s="1"/>
  <c r="BC312" i="48"/>
  <c r="AV312" i="48" a="1"/>
  <c r="AV312" i="48" s="1"/>
  <c r="AW312" i="48" s="1"/>
  <c r="AS312" i="48" a="1"/>
  <c r="AS312" i="48" s="1"/>
  <c r="AT312" i="48" s="1"/>
  <c r="AP312" i="48" a="1"/>
  <c r="AP312" i="48" s="1"/>
  <c r="AQ312" i="48" s="1"/>
  <c r="AI312" i="48" a="1"/>
  <c r="AI312" i="48" s="1"/>
  <c r="AH312" i="48"/>
  <c r="AG312" i="48" a="1"/>
  <c r="AG312" i="48" s="1"/>
  <c r="AF312" i="48"/>
  <c r="AA312" i="48" a="1"/>
  <c r="AA312" i="48" s="1"/>
  <c r="AB312" i="48" s="1"/>
  <c r="X312" i="48" a="1"/>
  <c r="X312" i="48" s="1"/>
  <c r="K312" i="48"/>
  <c r="BH311" i="48" a="1"/>
  <c r="BH311" i="48" s="1"/>
  <c r="BI311" i="48" s="1"/>
  <c r="BF311" i="48" a="1"/>
  <c r="BF311" i="48" s="1"/>
  <c r="BE311" i="48"/>
  <c r="BD311" i="48" a="1"/>
  <c r="BD311" i="48" s="1"/>
  <c r="BC311" i="48"/>
  <c r="AV311" i="48" a="1"/>
  <c r="AV311" i="48" s="1"/>
  <c r="AW311" i="48" s="1"/>
  <c r="AT311" i="48"/>
  <c r="AS311" i="48" a="1"/>
  <c r="AS311" i="48" s="1"/>
  <c r="AQ311" i="48"/>
  <c r="AP311" i="48" a="1"/>
  <c r="AP311" i="48" s="1"/>
  <c r="AI311" i="48" a="1"/>
  <c r="AI311" i="48" s="1"/>
  <c r="AH311" i="48"/>
  <c r="AG311" i="48" a="1"/>
  <c r="AG311" i="48" s="1"/>
  <c r="AF311" i="48"/>
  <c r="AA311" i="48" a="1"/>
  <c r="AA311" i="48" s="1"/>
  <c r="AB311" i="48" s="1"/>
  <c r="X311" i="48" a="1"/>
  <c r="X311" i="48" s="1"/>
  <c r="K311" i="48"/>
  <c r="BI310" i="48"/>
  <c r="BH310" i="48" a="1"/>
  <c r="BH310" i="48" s="1"/>
  <c r="BF310" i="48" a="1"/>
  <c r="BF310" i="48" s="1"/>
  <c r="BE310" i="48"/>
  <c r="BD310" i="48" a="1"/>
  <c r="BD310" i="48" s="1"/>
  <c r="BC310" i="48"/>
  <c r="AW310" i="48"/>
  <c r="AV310" i="48" a="1"/>
  <c r="AV310" i="48" s="1"/>
  <c r="AT310" i="48"/>
  <c r="AS310" i="48" a="1"/>
  <c r="AS310" i="48" s="1"/>
  <c r="AQ310" i="48"/>
  <c r="AP310" i="48" a="1"/>
  <c r="AP310" i="48" s="1"/>
  <c r="AI310" i="48" a="1"/>
  <c r="AI310" i="48" s="1"/>
  <c r="AH310" i="48"/>
  <c r="AG310" i="48" a="1"/>
  <c r="AG310" i="48" s="1"/>
  <c r="AF310" i="48"/>
  <c r="AA310" i="48" a="1"/>
  <c r="AA310" i="48" s="1"/>
  <c r="AB310" i="48" s="1"/>
  <c r="X310" i="48" a="1"/>
  <c r="X310" i="48" s="1"/>
  <c r="K310" i="48"/>
  <c r="BH309" i="48" a="1"/>
  <c r="BH309" i="48" s="1"/>
  <c r="BI309" i="48" s="1"/>
  <c r="BF309" i="48" a="1"/>
  <c r="BF309" i="48" s="1"/>
  <c r="BE309" i="48"/>
  <c r="BD309" i="48" a="1"/>
  <c r="BD309" i="48" s="1"/>
  <c r="BC309" i="48"/>
  <c r="AV309" i="48" a="1"/>
  <c r="AV309" i="48" s="1"/>
  <c r="AW309" i="48" s="1"/>
  <c r="AS309" i="48" a="1"/>
  <c r="AS309" i="48" s="1"/>
  <c r="AT309" i="48" s="1"/>
  <c r="AP309" i="48" a="1"/>
  <c r="AP309" i="48" s="1"/>
  <c r="AQ309" i="48" s="1"/>
  <c r="AI309" i="48" a="1"/>
  <c r="AI309" i="48" s="1"/>
  <c r="AH309" i="48"/>
  <c r="AG309" i="48" a="1"/>
  <c r="AG309" i="48" s="1"/>
  <c r="AF309" i="48"/>
  <c r="AA309" i="48" a="1"/>
  <c r="AA309" i="48" s="1"/>
  <c r="AB309" i="48" s="1"/>
  <c r="X309" i="48" a="1"/>
  <c r="X309" i="48" s="1"/>
  <c r="K309" i="48"/>
  <c r="BH308" i="48" a="1"/>
  <c r="BH308" i="48" s="1"/>
  <c r="BI308" i="48" s="1"/>
  <c r="BF308" i="48" a="1"/>
  <c r="BF308" i="48" s="1"/>
  <c r="BE308" i="48"/>
  <c r="BD308" i="48" a="1"/>
  <c r="BD308" i="48" s="1"/>
  <c r="BC308" i="48"/>
  <c r="AV308" i="48" a="1"/>
  <c r="AV308" i="48" s="1"/>
  <c r="AW308" i="48" s="1"/>
  <c r="AS308" i="48" a="1"/>
  <c r="AS308" i="48" s="1"/>
  <c r="AT308" i="48" s="1"/>
  <c r="AP308" i="48" a="1"/>
  <c r="AP308" i="48" s="1"/>
  <c r="AQ308" i="48" s="1"/>
  <c r="AI308" i="48" a="1"/>
  <c r="AI308" i="48" s="1"/>
  <c r="AH308" i="48"/>
  <c r="AG308" i="48" a="1"/>
  <c r="AG308" i="48" s="1"/>
  <c r="AF308" i="48"/>
  <c r="AA308" i="48" a="1"/>
  <c r="AA308" i="48" s="1"/>
  <c r="AB308" i="48" s="1"/>
  <c r="X308" i="48" a="1"/>
  <c r="X308" i="48" s="1"/>
  <c r="K308" i="48"/>
  <c r="BI752" i="48"/>
  <c r="BH752" i="48" a="1"/>
  <c r="BH752" i="48" s="1"/>
  <c r="BF752" i="48" a="1"/>
  <c r="BF752" i="48" s="1"/>
  <c r="BE752" i="48"/>
  <c r="BD752" i="48" a="1"/>
  <c r="BD752" i="48" s="1"/>
  <c r="BC752" i="48"/>
  <c r="AW752" i="48"/>
  <c r="AV752" i="48" a="1"/>
  <c r="AV752" i="48" s="1"/>
  <c r="AT752" i="48"/>
  <c r="AS752" i="48" a="1"/>
  <c r="AS752" i="48" s="1"/>
  <c r="AQ752" i="48"/>
  <c r="AP752" i="48" a="1"/>
  <c r="AP752" i="48" s="1"/>
  <c r="AI752" i="48" a="1"/>
  <c r="AI752" i="48" s="1"/>
  <c r="AH752" i="48"/>
  <c r="AG752" i="48" a="1"/>
  <c r="AG752" i="48" s="1"/>
  <c r="AF752" i="48"/>
  <c r="AA752" i="48" a="1"/>
  <c r="AA752" i="48" s="1"/>
  <c r="AB752" i="48" s="1"/>
  <c r="X752" i="48" a="1"/>
  <c r="X752" i="48" s="1"/>
  <c r="K752" i="48"/>
  <c r="BI751" i="48"/>
  <c r="BH751" i="48" a="1"/>
  <c r="BH751" i="48" s="1"/>
  <c r="BF751" i="48" a="1"/>
  <c r="BF751" i="48" s="1"/>
  <c r="BE751" i="48"/>
  <c r="BD751" i="48" a="1"/>
  <c r="BD751" i="48" s="1"/>
  <c r="BC751" i="48"/>
  <c r="AW751" i="48"/>
  <c r="AV751" i="48" a="1"/>
  <c r="AV751" i="48" s="1"/>
  <c r="AT751" i="48"/>
  <c r="AS751" i="48" a="1"/>
  <c r="AS751" i="48" s="1"/>
  <c r="AQ751" i="48"/>
  <c r="AP751" i="48" a="1"/>
  <c r="AP751" i="48" s="1"/>
  <c r="AI751" i="48" a="1"/>
  <c r="AI751" i="48" s="1"/>
  <c r="AH751" i="48"/>
  <c r="AG751" i="48" a="1"/>
  <c r="AG751" i="48" s="1"/>
  <c r="AF751" i="48"/>
  <c r="AA751" i="48" a="1"/>
  <c r="AA751" i="48" s="1"/>
  <c r="AB751" i="48" s="1"/>
  <c r="X751" i="48" a="1"/>
  <c r="X751" i="48" s="1"/>
  <c r="K751" i="48"/>
  <c r="BH305" i="48" a="1"/>
  <c r="BH305" i="48" s="1"/>
  <c r="BI305" i="48" s="1"/>
  <c r="BF305" i="48" a="1"/>
  <c r="BF305" i="48" s="1"/>
  <c r="BE305" i="48"/>
  <c r="BD305" i="48" a="1"/>
  <c r="BD305" i="48" s="1"/>
  <c r="BC305" i="48"/>
  <c r="AV305" i="48" a="1"/>
  <c r="AV305" i="48" s="1"/>
  <c r="AW305" i="48" s="1"/>
  <c r="AS305" i="48" a="1"/>
  <c r="AS305" i="48" s="1"/>
  <c r="AT305" i="48" s="1"/>
  <c r="AP305" i="48" a="1"/>
  <c r="AP305" i="48" s="1"/>
  <c r="AQ305" i="48" s="1"/>
  <c r="AI305" i="48" a="1"/>
  <c r="AI305" i="48" s="1"/>
  <c r="AH305" i="48"/>
  <c r="AG305" i="48" a="1"/>
  <c r="AG305" i="48" s="1"/>
  <c r="AF305" i="48"/>
  <c r="AA305" i="48" a="1"/>
  <c r="AA305" i="48" s="1"/>
  <c r="AB305" i="48" s="1"/>
  <c r="X305" i="48" a="1"/>
  <c r="X305" i="48" s="1"/>
  <c r="K305" i="48"/>
  <c r="BH304" i="48" a="1"/>
  <c r="BH304" i="48" s="1"/>
  <c r="BI304" i="48" s="1"/>
  <c r="BF304" i="48" a="1"/>
  <c r="BF304" i="48" s="1"/>
  <c r="BE304" i="48"/>
  <c r="BD304" i="48" a="1"/>
  <c r="BD304" i="48" s="1"/>
  <c r="BC304" i="48"/>
  <c r="AV304" i="48" a="1"/>
  <c r="AV304" i="48" s="1"/>
  <c r="AW304" i="48" s="1"/>
  <c r="AS304" i="48" a="1"/>
  <c r="AS304" i="48" s="1"/>
  <c r="AT304" i="48" s="1"/>
  <c r="AP304" i="48" a="1"/>
  <c r="AP304" i="48" s="1"/>
  <c r="AQ304" i="48" s="1"/>
  <c r="AI304" i="48" a="1"/>
  <c r="AI304" i="48" s="1"/>
  <c r="AH304" i="48"/>
  <c r="AG304" i="48" a="1"/>
  <c r="AG304" i="48" s="1"/>
  <c r="AF304" i="48"/>
  <c r="AA304" i="48" a="1"/>
  <c r="AA304" i="48" s="1"/>
  <c r="AB304" i="48" s="1"/>
  <c r="X304" i="48" a="1"/>
  <c r="X304" i="48" s="1"/>
  <c r="K304" i="48"/>
  <c r="BH303" i="48" a="1"/>
  <c r="BH303" i="48" s="1"/>
  <c r="BI303" i="48" s="1"/>
  <c r="BF303" i="48" a="1"/>
  <c r="BF303" i="48" s="1"/>
  <c r="BE303" i="48"/>
  <c r="BD303" i="48" a="1"/>
  <c r="BD303" i="48" s="1"/>
  <c r="BC303" i="48"/>
  <c r="AV303" i="48" a="1"/>
  <c r="AV303" i="48" s="1"/>
  <c r="AW303" i="48" s="1"/>
  <c r="AS303" i="48" a="1"/>
  <c r="AS303" i="48" s="1"/>
  <c r="AT303" i="48" s="1"/>
  <c r="AP303" i="48" a="1"/>
  <c r="AP303" i="48" s="1"/>
  <c r="AQ303" i="48" s="1"/>
  <c r="AI303" i="48" a="1"/>
  <c r="AI303" i="48" s="1"/>
  <c r="AH303" i="48"/>
  <c r="AG303" i="48" a="1"/>
  <c r="AG303" i="48" s="1"/>
  <c r="AF303" i="48"/>
  <c r="AA303" i="48" a="1"/>
  <c r="AA303" i="48" s="1"/>
  <c r="AB303" i="48" s="1"/>
  <c r="X303" i="48" a="1"/>
  <c r="X303" i="48" s="1"/>
  <c r="K303" i="48"/>
  <c r="BH302" i="48" a="1"/>
  <c r="BH302" i="48" s="1"/>
  <c r="BI302" i="48" s="1"/>
  <c r="BF302" i="48" a="1"/>
  <c r="BF302" i="48" s="1"/>
  <c r="BE302" i="48"/>
  <c r="BD302" i="48" a="1"/>
  <c r="BD302" i="48" s="1"/>
  <c r="BC302" i="48"/>
  <c r="AV302" i="48" a="1"/>
  <c r="AV302" i="48" s="1"/>
  <c r="AW302" i="48" s="1"/>
  <c r="AS302" i="48" a="1"/>
  <c r="AS302" i="48" s="1"/>
  <c r="AT302" i="48" s="1"/>
  <c r="AP302" i="48" a="1"/>
  <c r="AP302" i="48" s="1"/>
  <c r="AQ302" i="48" s="1"/>
  <c r="AI302" i="48" a="1"/>
  <c r="AI302" i="48" s="1"/>
  <c r="AH302" i="48"/>
  <c r="AG302" i="48" a="1"/>
  <c r="AG302" i="48" s="1"/>
  <c r="AF302" i="48"/>
  <c r="AA302" i="48" a="1"/>
  <c r="AA302" i="48" s="1"/>
  <c r="AB302" i="48" s="1"/>
  <c r="X302" i="48" a="1"/>
  <c r="X302" i="48" s="1"/>
  <c r="K302" i="48"/>
  <c r="BH301" i="48" a="1"/>
  <c r="BH301" i="48" s="1"/>
  <c r="BI301" i="48" s="1"/>
  <c r="BF301" i="48" a="1"/>
  <c r="BF301" i="48" s="1"/>
  <c r="BE301" i="48"/>
  <c r="BD301" i="48" a="1"/>
  <c r="BD301" i="48" s="1"/>
  <c r="BC301" i="48"/>
  <c r="AV301" i="48" a="1"/>
  <c r="AV301" i="48" s="1"/>
  <c r="AW301" i="48" s="1"/>
  <c r="AS301" i="48" a="1"/>
  <c r="AS301" i="48" s="1"/>
  <c r="AT301" i="48" s="1"/>
  <c r="AP301" i="48" a="1"/>
  <c r="AP301" i="48" s="1"/>
  <c r="AQ301" i="48" s="1"/>
  <c r="AI301" i="48" a="1"/>
  <c r="AI301" i="48" s="1"/>
  <c r="AH301" i="48"/>
  <c r="AG301" i="48" a="1"/>
  <c r="AG301" i="48" s="1"/>
  <c r="AF301" i="48"/>
  <c r="AA301" i="48" a="1"/>
  <c r="AA301" i="48" s="1"/>
  <c r="AB301" i="48" s="1"/>
  <c r="X301" i="48" a="1"/>
  <c r="X301" i="48" s="1"/>
  <c r="K301" i="48"/>
  <c r="BH300" i="48" a="1"/>
  <c r="BH300" i="48" s="1"/>
  <c r="BI300" i="48" s="1"/>
  <c r="BF300" i="48" a="1"/>
  <c r="BF300" i="48" s="1"/>
  <c r="BE300" i="48"/>
  <c r="BD300" i="48" a="1"/>
  <c r="BD300" i="48" s="1"/>
  <c r="BC300" i="48"/>
  <c r="AW300" i="48"/>
  <c r="AV300" i="48" a="1"/>
  <c r="AV300" i="48" s="1"/>
  <c r="AT300" i="48"/>
  <c r="AS300" i="48" a="1"/>
  <c r="AS300" i="48" s="1"/>
  <c r="AQ300" i="48"/>
  <c r="AP300" i="48" a="1"/>
  <c r="AP300" i="48" s="1"/>
  <c r="AI300" i="48" a="1"/>
  <c r="AI300" i="48" s="1"/>
  <c r="AH300" i="48"/>
  <c r="AG300" i="48" a="1"/>
  <c r="AG300" i="48" s="1"/>
  <c r="AF300" i="48"/>
  <c r="AA300" i="48" a="1"/>
  <c r="AA300" i="48" s="1"/>
  <c r="AB300" i="48" s="1"/>
  <c r="X300" i="48" a="1"/>
  <c r="X300" i="48" s="1"/>
  <c r="K300" i="48"/>
  <c r="BI299" i="48"/>
  <c r="BH299" i="48" a="1"/>
  <c r="BH299" i="48" s="1"/>
  <c r="BF299" i="48" a="1"/>
  <c r="BF299" i="48" s="1"/>
  <c r="BE299" i="48"/>
  <c r="BD299" i="48" a="1"/>
  <c r="BD299" i="48" s="1"/>
  <c r="BC299" i="48"/>
  <c r="AW299" i="48"/>
  <c r="AV299" i="48" a="1"/>
  <c r="AV299" i="48" s="1"/>
  <c r="AT299" i="48"/>
  <c r="AS299" i="48" a="1"/>
  <c r="AS299" i="48" s="1"/>
  <c r="AQ299" i="48"/>
  <c r="AP299" i="48" a="1"/>
  <c r="AP299" i="48" s="1"/>
  <c r="AI299" i="48" a="1"/>
  <c r="AI299" i="48" s="1"/>
  <c r="AH299" i="48"/>
  <c r="AG299" i="48" a="1"/>
  <c r="AG299" i="48" s="1"/>
  <c r="AF299" i="48"/>
  <c r="AA299" i="48" a="1"/>
  <c r="AA299" i="48" s="1"/>
  <c r="AB299" i="48" s="1"/>
  <c r="X299" i="48" a="1"/>
  <c r="X299" i="48" s="1"/>
  <c r="K299" i="48"/>
  <c r="BH298" i="48" a="1"/>
  <c r="BH298" i="48" s="1"/>
  <c r="BI298" i="48" s="1"/>
  <c r="BF298" i="48" a="1"/>
  <c r="BF298" i="48" s="1"/>
  <c r="BE298" i="48"/>
  <c r="BD298" i="48" a="1"/>
  <c r="BD298" i="48" s="1"/>
  <c r="BC298" i="48"/>
  <c r="AW298" i="48"/>
  <c r="AV298" i="48" a="1"/>
  <c r="AV298" i="48" s="1"/>
  <c r="AT298" i="48"/>
  <c r="AS298" i="48" a="1"/>
  <c r="AS298" i="48" s="1"/>
  <c r="AQ298" i="48"/>
  <c r="AP298" i="48" a="1"/>
  <c r="AP298" i="48" s="1"/>
  <c r="AI298" i="48" a="1"/>
  <c r="AI298" i="48" s="1"/>
  <c r="AH298" i="48"/>
  <c r="AG298" i="48" a="1"/>
  <c r="AG298" i="48" s="1"/>
  <c r="AF298" i="48"/>
  <c r="AA298" i="48" a="1"/>
  <c r="AA298" i="48" s="1"/>
  <c r="AB298" i="48" s="1"/>
  <c r="X298" i="48" a="1"/>
  <c r="X298" i="48" s="1"/>
  <c r="K298" i="48"/>
  <c r="BI297" i="48"/>
  <c r="BH297" i="48" a="1"/>
  <c r="BH297" i="48" s="1"/>
  <c r="BF297" i="48" a="1"/>
  <c r="BF297" i="48" s="1"/>
  <c r="BE297" i="48"/>
  <c r="BD297" i="48" a="1"/>
  <c r="BD297" i="48" s="1"/>
  <c r="BC297" i="48"/>
  <c r="AW297" i="48"/>
  <c r="AV297" i="48" a="1"/>
  <c r="AV297" i="48" s="1"/>
  <c r="AT297" i="48"/>
  <c r="AS297" i="48" a="1"/>
  <c r="AS297" i="48" s="1"/>
  <c r="AQ297" i="48"/>
  <c r="AP297" i="48" a="1"/>
  <c r="AP297" i="48" s="1"/>
  <c r="AI297" i="48" a="1"/>
  <c r="AI297" i="48" s="1"/>
  <c r="AH297" i="48"/>
  <c r="AG297" i="48" a="1"/>
  <c r="AG297" i="48" s="1"/>
  <c r="AF297" i="48"/>
  <c r="AA297" i="48" a="1"/>
  <c r="AA297" i="48" s="1"/>
  <c r="AB297" i="48" s="1"/>
  <c r="X297" i="48" a="1"/>
  <c r="X297" i="48" s="1"/>
  <c r="K297" i="48"/>
  <c r="BH296" i="48" a="1"/>
  <c r="BH296" i="48" s="1"/>
  <c r="BI296" i="48" s="1"/>
  <c r="BF296" i="48" a="1"/>
  <c r="BF296" i="48" s="1"/>
  <c r="BE296" i="48"/>
  <c r="BD296" i="48" a="1"/>
  <c r="BD296" i="48" s="1"/>
  <c r="BC296" i="48"/>
  <c r="AV296" i="48" a="1"/>
  <c r="AV296" i="48" s="1"/>
  <c r="AW296" i="48" s="1"/>
  <c r="AS296" i="48" a="1"/>
  <c r="AS296" i="48" s="1"/>
  <c r="AT296" i="48" s="1"/>
  <c r="AP296" i="48" a="1"/>
  <c r="AP296" i="48" s="1"/>
  <c r="AQ296" i="48" s="1"/>
  <c r="AI296" i="48" a="1"/>
  <c r="AI296" i="48" s="1"/>
  <c r="AH296" i="48"/>
  <c r="AG296" i="48" a="1"/>
  <c r="AG296" i="48" s="1"/>
  <c r="AF296" i="48"/>
  <c r="AA296" i="48" a="1"/>
  <c r="AA296" i="48" s="1"/>
  <c r="AB296" i="48" s="1"/>
  <c r="X296" i="48" a="1"/>
  <c r="X296" i="48" s="1"/>
  <c r="K296" i="48"/>
  <c r="BI295" i="48"/>
  <c r="BH295" i="48" a="1"/>
  <c r="BH295" i="48" s="1"/>
  <c r="BE295" i="48"/>
  <c r="BC295" i="48"/>
  <c r="AW295" i="48"/>
  <c r="AV295" i="48" a="1"/>
  <c r="AV295" i="48" s="1"/>
  <c r="AT295" i="48"/>
  <c r="AS295" i="48" a="1"/>
  <c r="AS295" i="48" s="1"/>
  <c r="AQ295" i="48"/>
  <c r="AP295" i="48" a="1"/>
  <c r="AP295" i="48" s="1"/>
  <c r="AH295" i="48"/>
  <c r="AF295" i="48"/>
  <c r="AA295" i="48" a="1"/>
  <c r="AA295" i="48" s="1"/>
  <c r="AB295" i="48" s="1"/>
  <c r="X295" i="48" a="1"/>
  <c r="X295" i="48" s="1"/>
  <c r="K295" i="48"/>
  <c r="BI294" i="48"/>
  <c r="BH294" i="48" a="1"/>
  <c r="BH294" i="48" s="1"/>
  <c r="BF294" i="48" a="1"/>
  <c r="BF294" i="48" s="1"/>
  <c r="BE294" i="48"/>
  <c r="BD294" i="48" a="1"/>
  <c r="BD294" i="48" s="1"/>
  <c r="BC294" i="48"/>
  <c r="AW294" i="48"/>
  <c r="AV294" i="48" a="1"/>
  <c r="AV294" i="48" s="1"/>
  <c r="AT294" i="48"/>
  <c r="AS294" i="48" a="1"/>
  <c r="AS294" i="48" s="1"/>
  <c r="AQ294" i="48"/>
  <c r="AP294" i="48" a="1"/>
  <c r="AP294" i="48" s="1"/>
  <c r="AI294" i="48" a="1"/>
  <c r="AI294" i="48" s="1"/>
  <c r="AH294" i="48"/>
  <c r="AG294" i="48" a="1"/>
  <c r="AG294" i="48" s="1"/>
  <c r="AF294" i="48"/>
  <c r="AA294" i="48" a="1"/>
  <c r="AA294" i="48" s="1"/>
  <c r="AB294" i="48" s="1"/>
  <c r="X294" i="48" a="1"/>
  <c r="X294" i="48" s="1"/>
  <c r="K294" i="48"/>
  <c r="BI293" i="48"/>
  <c r="BH293" i="48" a="1"/>
  <c r="BH293" i="48" s="1"/>
  <c r="BF293" i="48" a="1"/>
  <c r="BF293" i="48" s="1"/>
  <c r="BE293" i="48"/>
  <c r="BD293" i="48" a="1"/>
  <c r="BD293" i="48" s="1"/>
  <c r="BC293" i="48"/>
  <c r="AW293" i="48"/>
  <c r="AV293" i="48" a="1"/>
  <c r="AV293" i="48" s="1"/>
  <c r="AT293" i="48"/>
  <c r="AS293" i="48" a="1"/>
  <c r="AS293" i="48" s="1"/>
  <c r="AQ293" i="48"/>
  <c r="AP293" i="48" a="1"/>
  <c r="AP293" i="48" s="1"/>
  <c r="AI293" i="48" a="1"/>
  <c r="AI293" i="48" s="1"/>
  <c r="AH293" i="48"/>
  <c r="AG293" i="48" a="1"/>
  <c r="AG293" i="48" s="1"/>
  <c r="AF293" i="48"/>
  <c r="AA293" i="48" a="1"/>
  <c r="AA293" i="48" s="1"/>
  <c r="AB293" i="48" s="1"/>
  <c r="X293" i="48" a="1"/>
  <c r="X293" i="48" s="1"/>
  <c r="Y293" i="48" s="1"/>
  <c r="K293" i="48"/>
  <c r="BH292" i="48" a="1"/>
  <c r="BH292" i="48" s="1"/>
  <c r="BI292" i="48" s="1"/>
  <c r="BE292" i="48"/>
  <c r="BC292" i="48"/>
  <c r="AV292" i="48" a="1"/>
  <c r="AV292" i="48" s="1"/>
  <c r="AW292" i="48" s="1"/>
  <c r="AS292" i="48" a="1"/>
  <c r="AS292" i="48" s="1"/>
  <c r="AT292" i="48" s="1"/>
  <c r="AP292" i="48" a="1"/>
  <c r="AP292" i="48" s="1"/>
  <c r="AQ292" i="48" s="1"/>
  <c r="AH292" i="48"/>
  <c r="AF292" i="48"/>
  <c r="AA292" i="48" a="1"/>
  <c r="AA292" i="48" s="1"/>
  <c r="AB292" i="48" s="1"/>
  <c r="X292" i="48" a="1"/>
  <c r="X292" i="48" s="1"/>
  <c r="Y292" i="48" s="1"/>
  <c r="K292" i="48"/>
  <c r="BH291" i="48" a="1"/>
  <c r="BH291" i="48" s="1"/>
  <c r="BI291" i="48" s="1"/>
  <c r="BF291" i="48" a="1"/>
  <c r="BF291" i="48" s="1"/>
  <c r="BE291" i="48"/>
  <c r="BD291" i="48" a="1"/>
  <c r="BD291" i="48" s="1"/>
  <c r="BC291" i="48"/>
  <c r="AV291" i="48" a="1"/>
  <c r="AV291" i="48" s="1"/>
  <c r="AW291" i="48" s="1"/>
  <c r="AS291" i="48" a="1"/>
  <c r="AS291" i="48" s="1"/>
  <c r="AT291" i="48" s="1"/>
  <c r="AP291" i="48" a="1"/>
  <c r="AP291" i="48" s="1"/>
  <c r="AQ291" i="48" s="1"/>
  <c r="AI291" i="48" a="1"/>
  <c r="AI291" i="48" s="1"/>
  <c r="AH291" i="48"/>
  <c r="AG291" i="48" a="1"/>
  <c r="AG291" i="48" s="1"/>
  <c r="AF291" i="48"/>
  <c r="AA291" i="48" a="1"/>
  <c r="AA291" i="48" s="1"/>
  <c r="AB291" i="48" s="1"/>
  <c r="X291" i="48" a="1"/>
  <c r="X291" i="48" s="1"/>
  <c r="K291" i="48"/>
  <c r="BI750" i="48"/>
  <c r="BH750" i="48" a="1"/>
  <c r="BH750" i="48" s="1"/>
  <c r="BF750" i="48" a="1"/>
  <c r="BF750" i="48" s="1"/>
  <c r="BE750" i="48"/>
  <c r="BD750" i="48" a="1"/>
  <c r="BD750" i="48" s="1"/>
  <c r="BC750" i="48"/>
  <c r="AW750" i="48"/>
  <c r="AV750" i="48" a="1"/>
  <c r="AV750" i="48" s="1"/>
  <c r="AT750" i="48"/>
  <c r="AS750" i="48" a="1"/>
  <c r="AS750" i="48" s="1"/>
  <c r="AQ750" i="48"/>
  <c r="AP750" i="48" a="1"/>
  <c r="AP750" i="48" s="1"/>
  <c r="AI750" i="48" a="1"/>
  <c r="AI750" i="48" s="1"/>
  <c r="AH750" i="48"/>
  <c r="AG750" i="48" a="1"/>
  <c r="AG750" i="48" s="1"/>
  <c r="AF750" i="48"/>
  <c r="AA750" i="48" a="1"/>
  <c r="AA750" i="48" s="1"/>
  <c r="AB750" i="48" s="1"/>
  <c r="X750" i="48" a="1"/>
  <c r="X750" i="48" s="1"/>
  <c r="K750" i="48"/>
  <c r="BI749" i="48"/>
  <c r="BH749" i="48" a="1"/>
  <c r="BH749" i="48" s="1"/>
  <c r="BF749" i="48" a="1"/>
  <c r="BF749" i="48" s="1"/>
  <c r="BE749" i="48"/>
  <c r="BD749" i="48" a="1"/>
  <c r="BD749" i="48" s="1"/>
  <c r="BC749" i="48"/>
  <c r="AW749" i="48"/>
  <c r="AV749" i="48" a="1"/>
  <c r="AV749" i="48" s="1"/>
  <c r="AT749" i="48"/>
  <c r="AS749" i="48" a="1"/>
  <c r="AS749" i="48" s="1"/>
  <c r="AQ749" i="48"/>
  <c r="AP749" i="48" a="1"/>
  <c r="AP749" i="48" s="1"/>
  <c r="AI749" i="48" a="1"/>
  <c r="AI749" i="48" s="1"/>
  <c r="AH749" i="48"/>
  <c r="AG749" i="48" a="1"/>
  <c r="AG749" i="48" s="1"/>
  <c r="AF749" i="48"/>
  <c r="AA749" i="48" a="1"/>
  <c r="AA749" i="48" s="1"/>
  <c r="AB749" i="48" s="1"/>
  <c r="X749" i="48" a="1"/>
  <c r="X749" i="48" s="1"/>
  <c r="K749" i="48"/>
  <c r="BI288" i="48"/>
  <c r="BH288" i="48" a="1"/>
  <c r="BH288" i="48" s="1"/>
  <c r="BF288" i="48" a="1"/>
  <c r="BF288" i="48" s="1"/>
  <c r="BE288" i="48"/>
  <c r="BD288" i="48" a="1"/>
  <c r="BD288" i="48" s="1"/>
  <c r="BC288" i="48"/>
  <c r="AW288" i="48"/>
  <c r="AV288" i="48" a="1"/>
  <c r="AV288" i="48" s="1"/>
  <c r="AT288" i="48"/>
  <c r="AS288" i="48" a="1"/>
  <c r="AS288" i="48" s="1"/>
  <c r="AQ288" i="48"/>
  <c r="AP288" i="48" a="1"/>
  <c r="AP288" i="48" s="1"/>
  <c r="AI288" i="48" a="1"/>
  <c r="AI288" i="48" s="1"/>
  <c r="AH288" i="48"/>
  <c r="AG288" i="48" a="1"/>
  <c r="AG288" i="48" s="1"/>
  <c r="AF288" i="48"/>
  <c r="AA288" i="48" a="1"/>
  <c r="AA288" i="48" s="1"/>
  <c r="AB288" i="48" s="1"/>
  <c r="X288" i="48" a="1"/>
  <c r="X288" i="48" s="1"/>
  <c r="K288" i="48"/>
  <c r="BI287" i="48"/>
  <c r="BH287" i="48" a="1"/>
  <c r="BH287" i="48" s="1"/>
  <c r="BF287" i="48" a="1"/>
  <c r="BF287" i="48" s="1"/>
  <c r="BE287" i="48"/>
  <c r="BD287" i="48" a="1"/>
  <c r="BD287" i="48" s="1"/>
  <c r="BC287" i="48"/>
  <c r="AW287" i="48"/>
  <c r="AV287" i="48" a="1"/>
  <c r="AV287" i="48" s="1"/>
  <c r="AT287" i="48"/>
  <c r="AS287" i="48" a="1"/>
  <c r="AS287" i="48" s="1"/>
  <c r="AQ287" i="48"/>
  <c r="AP287" i="48" a="1"/>
  <c r="AP287" i="48" s="1"/>
  <c r="AI287" i="48" a="1"/>
  <c r="AI287" i="48" s="1"/>
  <c r="AH287" i="48"/>
  <c r="AG287" i="48" a="1"/>
  <c r="AG287" i="48" s="1"/>
  <c r="AF287" i="48"/>
  <c r="AA287" i="48" a="1"/>
  <c r="AA287" i="48" s="1"/>
  <c r="AB287" i="48" s="1"/>
  <c r="X287" i="48" a="1"/>
  <c r="X287" i="48" s="1"/>
  <c r="K287" i="48"/>
  <c r="BH286" i="48" a="1"/>
  <c r="BH286" i="48" s="1"/>
  <c r="BI286" i="48" s="1"/>
  <c r="BF286" i="48" a="1"/>
  <c r="BF286" i="48" s="1"/>
  <c r="BD286" i="48" a="1"/>
  <c r="BD286" i="48" s="1"/>
  <c r="AV286" i="48" a="1"/>
  <c r="AV286" i="48" s="1"/>
  <c r="AW286" i="48" s="1"/>
  <c r="AS286" i="48" a="1"/>
  <c r="AS286" i="48" s="1"/>
  <c r="AT286" i="48" s="1"/>
  <c r="AP286" i="48" a="1"/>
  <c r="AP286" i="48" s="1"/>
  <c r="AQ286" i="48" s="1"/>
  <c r="AJ286" i="48"/>
  <c r="AI286" i="48" a="1"/>
  <c r="AI286" i="48" s="1"/>
  <c r="AG286" i="48" a="1"/>
  <c r="AG286" i="48" s="1"/>
  <c r="AA286" i="48" a="1"/>
  <c r="AA286" i="48" s="1"/>
  <c r="AB286" i="48" s="1"/>
  <c r="X286" i="48" a="1"/>
  <c r="X286" i="48" s="1"/>
  <c r="K286" i="48"/>
  <c r="BH285" i="48" a="1"/>
  <c r="BH285" i="48" s="1"/>
  <c r="BI285" i="48" s="1"/>
  <c r="BF285" i="48" a="1"/>
  <c r="BF285" i="48" s="1"/>
  <c r="BD285" i="48" a="1"/>
  <c r="BD285" i="48" s="1"/>
  <c r="AV285" i="48" a="1"/>
  <c r="AV285" i="48" s="1"/>
  <c r="AW285" i="48" s="1"/>
  <c r="AS285" i="48" a="1"/>
  <c r="AS285" i="48" s="1"/>
  <c r="AT285" i="48" s="1"/>
  <c r="AP285" i="48" a="1"/>
  <c r="AP285" i="48" s="1"/>
  <c r="AQ285" i="48" s="1"/>
  <c r="AJ285" i="48"/>
  <c r="AI285" i="48" a="1"/>
  <c r="AI285" i="48" s="1"/>
  <c r="AG285" i="48" a="1"/>
  <c r="AG285" i="48" s="1"/>
  <c r="AA285" i="48" a="1"/>
  <c r="AA285" i="48" s="1"/>
  <c r="AB285" i="48" s="1"/>
  <c r="X285" i="48" a="1"/>
  <c r="X285" i="48" s="1"/>
  <c r="K285" i="48"/>
  <c r="BI284" i="48"/>
  <c r="BH284" i="48" a="1"/>
  <c r="BH284" i="48" s="1"/>
  <c r="BF284" i="48" a="1"/>
  <c r="BF284" i="48" s="1"/>
  <c r="BE284" i="48"/>
  <c r="BD284" i="48" a="1"/>
  <c r="BD284" i="48" s="1"/>
  <c r="BC284" i="48"/>
  <c r="AW284" i="48"/>
  <c r="AV284" i="48" a="1"/>
  <c r="AV284" i="48" s="1"/>
  <c r="AT284" i="48"/>
  <c r="AS284" i="48" a="1"/>
  <c r="AS284" i="48" s="1"/>
  <c r="AQ284" i="48"/>
  <c r="AP284" i="48" a="1"/>
  <c r="AP284" i="48" s="1"/>
  <c r="AI284" i="48" a="1"/>
  <c r="AI284" i="48" s="1"/>
  <c r="AH284" i="48"/>
  <c r="AG284" i="48" a="1"/>
  <c r="AG284" i="48" s="1"/>
  <c r="AF284" i="48"/>
  <c r="AA284" i="48" a="1"/>
  <c r="AA284" i="48" s="1"/>
  <c r="AB284" i="48" s="1"/>
  <c r="X284" i="48" a="1"/>
  <c r="X284" i="48" s="1"/>
  <c r="Y284" i="48" s="1"/>
  <c r="K284" i="48"/>
  <c r="BI283" i="48"/>
  <c r="BH283" i="48" a="1"/>
  <c r="BH283" i="48" s="1"/>
  <c r="BF283" i="48" a="1"/>
  <c r="BF283" i="48" s="1"/>
  <c r="BE283" i="48"/>
  <c r="BD283" i="48" a="1"/>
  <c r="BD283" i="48" s="1"/>
  <c r="BC283" i="48"/>
  <c r="AW283" i="48"/>
  <c r="AV283" i="48" a="1"/>
  <c r="AV283" i="48" s="1"/>
  <c r="AT283" i="48"/>
  <c r="AS283" i="48" a="1"/>
  <c r="AS283" i="48" s="1"/>
  <c r="AQ283" i="48"/>
  <c r="AP283" i="48" a="1"/>
  <c r="AP283" i="48" s="1"/>
  <c r="AI283" i="48" a="1"/>
  <c r="AI283" i="48" s="1"/>
  <c r="AH283" i="48"/>
  <c r="AG283" i="48" a="1"/>
  <c r="AG283" i="48" s="1"/>
  <c r="AF283" i="48"/>
  <c r="AA283" i="48" a="1"/>
  <c r="AA283" i="48" s="1"/>
  <c r="AB283" i="48" s="1"/>
  <c r="X283" i="48" a="1"/>
  <c r="X283" i="48" s="1"/>
  <c r="K283" i="48"/>
  <c r="BH282" i="48" a="1"/>
  <c r="BH282" i="48" s="1"/>
  <c r="BI282" i="48" s="1"/>
  <c r="BF282" i="48" a="1"/>
  <c r="BF282" i="48" s="1"/>
  <c r="BE282" i="48"/>
  <c r="BD282" i="48" a="1"/>
  <c r="BD282" i="48" s="1"/>
  <c r="BC282" i="48"/>
  <c r="AV282" i="48" a="1"/>
  <c r="AV282" i="48" s="1"/>
  <c r="AW282" i="48" s="1"/>
  <c r="AS282" i="48" a="1"/>
  <c r="AS282" i="48" s="1"/>
  <c r="AT282" i="48" s="1"/>
  <c r="AP282" i="48" a="1"/>
  <c r="AP282" i="48" s="1"/>
  <c r="AQ282" i="48" s="1"/>
  <c r="AI282" i="48" a="1"/>
  <c r="AI282" i="48" s="1"/>
  <c r="AH282" i="48"/>
  <c r="AG282" i="48" a="1"/>
  <c r="AG282" i="48" s="1"/>
  <c r="AF282" i="48"/>
  <c r="AA282" i="48" a="1"/>
  <c r="AA282" i="48" s="1"/>
  <c r="AB282" i="48" s="1"/>
  <c r="X282" i="48" a="1"/>
  <c r="X282" i="48" s="1"/>
  <c r="Y282" i="48" s="1"/>
  <c r="K282" i="48"/>
  <c r="BI281" i="48"/>
  <c r="BH281" i="48" a="1"/>
  <c r="BH281" i="48" s="1"/>
  <c r="BF281" i="48" a="1"/>
  <c r="BF281" i="48" s="1"/>
  <c r="BE281" i="48"/>
  <c r="BD281" i="48" a="1"/>
  <c r="BD281" i="48" s="1"/>
  <c r="BC281" i="48"/>
  <c r="AW281" i="48"/>
  <c r="AV281" i="48" a="1"/>
  <c r="AV281" i="48" s="1"/>
  <c r="AT281" i="48"/>
  <c r="AS281" i="48" a="1"/>
  <c r="AS281" i="48" s="1"/>
  <c r="AQ281" i="48"/>
  <c r="AP281" i="48" a="1"/>
  <c r="AP281" i="48" s="1"/>
  <c r="AI281" i="48" a="1"/>
  <c r="AI281" i="48" s="1"/>
  <c r="AH281" i="48"/>
  <c r="AG281" i="48" a="1"/>
  <c r="AG281" i="48" s="1"/>
  <c r="AF281" i="48"/>
  <c r="AA281" i="48" a="1"/>
  <c r="AA281" i="48" s="1"/>
  <c r="AB281" i="48" s="1"/>
  <c r="X281" i="48" a="1"/>
  <c r="X281" i="48" s="1"/>
  <c r="K281" i="48"/>
  <c r="BI280" i="48"/>
  <c r="BH280" i="48" a="1"/>
  <c r="BH280" i="48" s="1"/>
  <c r="BF280" i="48" a="1"/>
  <c r="BF280" i="48" s="1"/>
  <c r="BE280" i="48"/>
  <c r="BD280" i="48" a="1"/>
  <c r="BD280" i="48" s="1"/>
  <c r="BC280" i="48"/>
  <c r="AW280" i="48"/>
  <c r="AV280" i="48" a="1"/>
  <c r="AV280" i="48" s="1"/>
  <c r="AT280" i="48"/>
  <c r="AS280" i="48" a="1"/>
  <c r="AS280" i="48" s="1"/>
  <c r="AQ280" i="48"/>
  <c r="AP280" i="48" a="1"/>
  <c r="AP280" i="48" s="1"/>
  <c r="AI280" i="48" a="1"/>
  <c r="AI280" i="48" s="1"/>
  <c r="AH280" i="48"/>
  <c r="AG280" i="48" a="1"/>
  <c r="AG280" i="48" s="1"/>
  <c r="AF280" i="48"/>
  <c r="AA280" i="48" a="1"/>
  <c r="AA280" i="48" s="1"/>
  <c r="AB280" i="48" s="1"/>
  <c r="X280" i="48" a="1"/>
  <c r="X280" i="48" s="1"/>
  <c r="K280" i="48"/>
  <c r="BI279" i="48"/>
  <c r="BH279" i="48" a="1"/>
  <c r="BH279" i="48" s="1"/>
  <c r="BF279" i="48" a="1"/>
  <c r="BF279" i="48" s="1"/>
  <c r="BE279" i="48"/>
  <c r="BD279" i="48" a="1"/>
  <c r="BD279" i="48" s="1"/>
  <c r="BC279" i="48"/>
  <c r="AW279" i="48"/>
  <c r="AV279" i="48" a="1"/>
  <c r="AV279" i="48" s="1"/>
  <c r="AT279" i="48"/>
  <c r="AS279" i="48" a="1"/>
  <c r="AS279" i="48" s="1"/>
  <c r="AQ279" i="48"/>
  <c r="AP279" i="48" a="1"/>
  <c r="AP279" i="48" s="1"/>
  <c r="AI279" i="48" a="1"/>
  <c r="AI279" i="48" s="1"/>
  <c r="AH279" i="48"/>
  <c r="AG279" i="48" a="1"/>
  <c r="AG279" i="48" s="1"/>
  <c r="AF279" i="48"/>
  <c r="AA279" i="48" a="1"/>
  <c r="AA279" i="48" s="1"/>
  <c r="AB279" i="48" s="1"/>
  <c r="X279" i="48" a="1"/>
  <c r="X279" i="48" s="1"/>
  <c r="K279" i="48"/>
  <c r="BI278" i="48"/>
  <c r="BH278" i="48" a="1"/>
  <c r="BH278" i="48" s="1"/>
  <c r="BF278" i="48" a="1"/>
  <c r="BF278" i="48" s="1"/>
  <c r="BE278" i="48"/>
  <c r="BD278" i="48" a="1"/>
  <c r="BD278" i="48" s="1"/>
  <c r="BC278" i="48"/>
  <c r="AW278" i="48"/>
  <c r="AV278" i="48" a="1"/>
  <c r="AV278" i="48" s="1"/>
  <c r="AT278" i="48"/>
  <c r="AS278" i="48" a="1"/>
  <c r="AS278" i="48" s="1"/>
  <c r="AQ278" i="48"/>
  <c r="AP278" i="48" a="1"/>
  <c r="AP278" i="48" s="1"/>
  <c r="AI278" i="48" a="1"/>
  <c r="AI278" i="48" s="1"/>
  <c r="AH278" i="48"/>
  <c r="AG278" i="48" a="1"/>
  <c r="AG278" i="48" s="1"/>
  <c r="AF278" i="48"/>
  <c r="AA278" i="48" a="1"/>
  <c r="AA278" i="48" s="1"/>
  <c r="AB278" i="48" s="1"/>
  <c r="X278" i="48" a="1"/>
  <c r="X278" i="48" s="1"/>
  <c r="Y278" i="48" s="1"/>
  <c r="K278" i="48"/>
  <c r="BH277" i="48" a="1"/>
  <c r="BH277" i="48" s="1"/>
  <c r="BI277" i="48" s="1"/>
  <c r="BE277" i="48"/>
  <c r="BC277" i="48"/>
  <c r="AV277" i="48" a="1"/>
  <c r="AV277" i="48" s="1"/>
  <c r="AW277" i="48" s="1"/>
  <c r="AS277" i="48" a="1"/>
  <c r="AS277" i="48" s="1"/>
  <c r="AT277" i="48" s="1"/>
  <c r="AP277" i="48" a="1"/>
  <c r="AP277" i="48" s="1"/>
  <c r="AQ277" i="48" s="1"/>
  <c r="AH277" i="48"/>
  <c r="AF277" i="48"/>
  <c r="AA277" i="48" a="1"/>
  <c r="AA277" i="48" s="1"/>
  <c r="AB277" i="48" s="1"/>
  <c r="X277" i="48" a="1"/>
  <c r="X277" i="48" s="1"/>
  <c r="K277" i="48"/>
  <c r="BH276" i="48" a="1"/>
  <c r="BH276" i="48" s="1"/>
  <c r="BI276" i="48" s="1"/>
  <c r="BF276" i="48" a="1"/>
  <c r="BF276" i="48" s="1"/>
  <c r="BE276" i="48"/>
  <c r="BD276" i="48" a="1"/>
  <c r="BD276" i="48" s="1"/>
  <c r="BC276" i="48"/>
  <c r="AV276" i="48" a="1"/>
  <c r="AV276" i="48" s="1"/>
  <c r="AW276" i="48" s="1"/>
  <c r="AS276" i="48" a="1"/>
  <c r="AS276" i="48" s="1"/>
  <c r="AT276" i="48" s="1"/>
  <c r="AP276" i="48" a="1"/>
  <c r="AP276" i="48" s="1"/>
  <c r="AQ276" i="48" s="1"/>
  <c r="AI276" i="48" a="1"/>
  <c r="AI276" i="48" s="1"/>
  <c r="AH276" i="48"/>
  <c r="AG276" i="48" a="1"/>
  <c r="AG276" i="48" s="1"/>
  <c r="AF276" i="48"/>
  <c r="AA276" i="48" a="1"/>
  <c r="AA276" i="48" s="1"/>
  <c r="AB276" i="48" s="1"/>
  <c r="X276" i="48" a="1"/>
  <c r="X276" i="48" s="1"/>
  <c r="K276" i="48"/>
  <c r="BI275" i="48"/>
  <c r="BH275" i="48" a="1"/>
  <c r="BH275" i="48" s="1"/>
  <c r="BF275" i="48" a="1"/>
  <c r="BF275" i="48" s="1"/>
  <c r="BE275" i="48"/>
  <c r="BD275" i="48" a="1"/>
  <c r="BD275" i="48" s="1"/>
  <c r="BC275" i="48"/>
  <c r="AW275" i="48"/>
  <c r="AV275" i="48" a="1"/>
  <c r="AV275" i="48" s="1"/>
  <c r="AT275" i="48"/>
  <c r="AS275" i="48" a="1"/>
  <c r="AS275" i="48" s="1"/>
  <c r="AQ275" i="48"/>
  <c r="AP275" i="48" a="1"/>
  <c r="AP275" i="48" s="1"/>
  <c r="AI275" i="48" a="1"/>
  <c r="AI275" i="48" s="1"/>
  <c r="AH275" i="48"/>
  <c r="AG275" i="48" a="1"/>
  <c r="AG275" i="48" s="1"/>
  <c r="AF275" i="48"/>
  <c r="AA275" i="48" a="1"/>
  <c r="AA275" i="48" s="1"/>
  <c r="AB275" i="48" s="1"/>
  <c r="X275" i="48" a="1"/>
  <c r="X275" i="48" s="1"/>
  <c r="K275" i="48"/>
  <c r="BI274" i="48"/>
  <c r="BH274" i="48" a="1"/>
  <c r="BH274" i="48" s="1"/>
  <c r="BF274" i="48" a="1"/>
  <c r="BF274" i="48" s="1"/>
  <c r="BE274" i="48"/>
  <c r="BD274" i="48" a="1"/>
  <c r="BD274" i="48" s="1"/>
  <c r="BC274" i="48"/>
  <c r="AW274" i="48"/>
  <c r="AV274" i="48" a="1"/>
  <c r="AV274" i="48" s="1"/>
  <c r="AT274" i="48"/>
  <c r="AS274" i="48" a="1"/>
  <c r="AS274" i="48" s="1"/>
  <c r="AQ274" i="48"/>
  <c r="AP274" i="48" a="1"/>
  <c r="AP274" i="48" s="1"/>
  <c r="AI274" i="48" a="1"/>
  <c r="AI274" i="48" s="1"/>
  <c r="AH274" i="48"/>
  <c r="AG274" i="48" a="1"/>
  <c r="AG274" i="48" s="1"/>
  <c r="AF274" i="48"/>
  <c r="AA274" i="48" a="1"/>
  <c r="AA274" i="48" s="1"/>
  <c r="AB274" i="48" s="1"/>
  <c r="X274" i="48" a="1"/>
  <c r="X274" i="48" s="1"/>
  <c r="K274" i="48"/>
  <c r="BI273" i="48"/>
  <c r="BH273" i="48" a="1"/>
  <c r="BH273" i="48" s="1"/>
  <c r="BE273" i="48"/>
  <c r="BC273" i="48"/>
  <c r="AW273" i="48"/>
  <c r="AV273" i="48" a="1"/>
  <c r="AV273" i="48" s="1"/>
  <c r="AT273" i="48"/>
  <c r="AS273" i="48" a="1"/>
  <c r="AS273" i="48" s="1"/>
  <c r="AQ273" i="48"/>
  <c r="AP273" i="48" a="1"/>
  <c r="AP273" i="48" s="1"/>
  <c r="AK273" i="48"/>
  <c r="AH273" i="48"/>
  <c r="AF273" i="48"/>
  <c r="AA273" i="48" a="1"/>
  <c r="AA273" i="48" s="1"/>
  <c r="AB273" i="48" s="1"/>
  <c r="X273" i="48" a="1"/>
  <c r="X273" i="48" s="1"/>
  <c r="K273" i="48"/>
  <c r="BI272" i="48"/>
  <c r="BH272" i="48" a="1"/>
  <c r="BH272" i="48" s="1"/>
  <c r="BF272" i="48" a="1"/>
  <c r="BF272" i="48" s="1"/>
  <c r="BE272" i="48"/>
  <c r="BD272" i="48" a="1"/>
  <c r="BD272" i="48" s="1"/>
  <c r="BC272" i="48"/>
  <c r="AW272" i="48"/>
  <c r="AV272" i="48" a="1"/>
  <c r="AV272" i="48" s="1"/>
  <c r="AT272" i="48"/>
  <c r="AS272" i="48" a="1"/>
  <c r="AS272" i="48" s="1"/>
  <c r="AQ272" i="48"/>
  <c r="AP272" i="48" a="1"/>
  <c r="AP272" i="48" s="1"/>
  <c r="AI272" i="48" a="1"/>
  <c r="AI272" i="48" s="1"/>
  <c r="AH272" i="48"/>
  <c r="AG272" i="48" a="1"/>
  <c r="AG272" i="48" s="1"/>
  <c r="AF272" i="48"/>
  <c r="AA272" i="48" a="1"/>
  <c r="AA272" i="48" s="1"/>
  <c r="AB272" i="48" s="1"/>
  <c r="X272" i="48" a="1"/>
  <c r="X272" i="48" s="1"/>
  <c r="Y272" i="48" s="1"/>
  <c r="K272" i="48"/>
  <c r="BI271" i="48"/>
  <c r="BH271" i="48" a="1"/>
  <c r="BH271" i="48" s="1"/>
  <c r="BE271" i="48"/>
  <c r="BC271" i="48"/>
  <c r="AV271" i="48" a="1"/>
  <c r="AV271" i="48" s="1"/>
  <c r="AT271" i="48"/>
  <c r="AS271" i="48" a="1"/>
  <c r="AS271" i="48" s="1"/>
  <c r="AQ271" i="48"/>
  <c r="AP271" i="48" a="1"/>
  <c r="AP271" i="48" s="1"/>
  <c r="AK271" i="48"/>
  <c r="AH271" i="48"/>
  <c r="AF271" i="48"/>
  <c r="AA271" i="48" a="1"/>
  <c r="AA271" i="48" s="1"/>
  <c r="X271" i="48" a="1"/>
  <c r="X271" i="48" s="1"/>
  <c r="K271" i="48"/>
  <c r="BI270" i="48"/>
  <c r="BH270" i="48" a="1"/>
  <c r="BH270" i="48" s="1"/>
  <c r="BF270" i="48" a="1"/>
  <c r="BF270" i="48" s="1"/>
  <c r="BE270" i="48"/>
  <c r="BD270" i="48" a="1"/>
  <c r="BD270" i="48" s="1"/>
  <c r="BC270" i="48"/>
  <c r="AV270" i="48" a="1"/>
  <c r="AV270" i="48" s="1"/>
  <c r="AT270" i="48"/>
  <c r="AS270" i="48" a="1"/>
  <c r="AS270" i="48" s="1"/>
  <c r="AQ270" i="48"/>
  <c r="AP270" i="48" a="1"/>
  <c r="AP270" i="48" s="1"/>
  <c r="AI270" i="48" a="1"/>
  <c r="AI270" i="48" s="1"/>
  <c r="AH270" i="48"/>
  <c r="AG270" i="48" a="1"/>
  <c r="AG270" i="48" s="1"/>
  <c r="AF270" i="48"/>
  <c r="AA270" i="48" a="1"/>
  <c r="AA270" i="48" s="1"/>
  <c r="AB270" i="48" s="1"/>
  <c r="X270" i="48" a="1"/>
  <c r="X270" i="48" s="1"/>
  <c r="K270" i="48"/>
  <c r="BI269" i="48"/>
  <c r="BH269" i="48" a="1"/>
  <c r="BH269" i="48" s="1"/>
  <c r="BE269" i="48"/>
  <c r="BC269" i="48"/>
  <c r="AW269" i="48"/>
  <c r="AV269" i="48" a="1"/>
  <c r="AV269" i="48" s="1"/>
  <c r="AT269" i="48"/>
  <c r="AS269" i="48" a="1"/>
  <c r="AS269" i="48" s="1"/>
  <c r="AQ269" i="48"/>
  <c r="AP269" i="48" a="1"/>
  <c r="AP269" i="48" s="1"/>
  <c r="AK269" i="48"/>
  <c r="AH269" i="48"/>
  <c r="AF269" i="48"/>
  <c r="AA269" i="48" a="1"/>
  <c r="AA269" i="48" s="1"/>
  <c r="AB269" i="48" s="1"/>
  <c r="X269" i="48" a="1"/>
  <c r="X269" i="48" s="1"/>
  <c r="K269" i="48"/>
  <c r="BI268" i="48"/>
  <c r="BH268" i="48" a="1"/>
  <c r="BH268" i="48" s="1"/>
  <c r="BF268" i="48" a="1"/>
  <c r="BF268" i="48" s="1"/>
  <c r="BE268" i="48"/>
  <c r="BD268" i="48" a="1"/>
  <c r="BD268" i="48" s="1"/>
  <c r="BC268" i="48"/>
  <c r="AW268" i="48"/>
  <c r="AV268" i="48" a="1"/>
  <c r="AV268" i="48" s="1"/>
  <c r="AT268" i="48"/>
  <c r="AS268" i="48" a="1"/>
  <c r="AS268" i="48" s="1"/>
  <c r="AQ268" i="48"/>
  <c r="AP268" i="48" a="1"/>
  <c r="AP268" i="48" s="1"/>
  <c r="AI268" i="48" a="1"/>
  <c r="AI268" i="48" s="1"/>
  <c r="AH268" i="48"/>
  <c r="AG268" i="48" a="1"/>
  <c r="AG268" i="48" s="1"/>
  <c r="AF268" i="48"/>
  <c r="AA268" i="48" a="1"/>
  <c r="AA268" i="48" s="1"/>
  <c r="AB268" i="48" s="1"/>
  <c r="X268" i="48" a="1"/>
  <c r="X268" i="48" s="1"/>
  <c r="K268" i="48"/>
  <c r="BI267" i="48"/>
  <c r="BH267" i="48" a="1"/>
  <c r="BH267" i="48" s="1"/>
  <c r="BF267" i="48" a="1"/>
  <c r="BF267" i="48" s="1"/>
  <c r="BE267" i="48"/>
  <c r="BD267" i="48" a="1"/>
  <c r="BD267" i="48" s="1"/>
  <c r="BC267" i="48"/>
  <c r="AW267" i="48"/>
  <c r="AV267" i="48" a="1"/>
  <c r="AV267" i="48" s="1"/>
  <c r="AT267" i="48"/>
  <c r="AS267" i="48" a="1"/>
  <c r="AS267" i="48" s="1"/>
  <c r="AQ267" i="48"/>
  <c r="AP267" i="48" a="1"/>
  <c r="AP267" i="48" s="1"/>
  <c r="AI267" i="48" a="1"/>
  <c r="AI267" i="48" s="1"/>
  <c r="AH267" i="48"/>
  <c r="AG267" i="48" a="1"/>
  <c r="AG267" i="48" s="1"/>
  <c r="AF267" i="48"/>
  <c r="AA267" i="48" a="1"/>
  <c r="AA267" i="48" s="1"/>
  <c r="AB267" i="48" s="1"/>
  <c r="X267" i="48" a="1"/>
  <c r="X267" i="48" s="1"/>
  <c r="K267" i="48"/>
  <c r="BI266" i="48"/>
  <c r="BH266" i="48" a="1"/>
  <c r="BH266" i="48" s="1"/>
  <c r="BF266" i="48" a="1"/>
  <c r="BF266" i="48" s="1"/>
  <c r="BE266" i="48"/>
  <c r="BD266" i="48" a="1"/>
  <c r="BD266" i="48" s="1"/>
  <c r="BC266" i="48"/>
  <c r="AW266" i="48"/>
  <c r="AV266" i="48" a="1"/>
  <c r="AV266" i="48" s="1"/>
  <c r="AT266" i="48"/>
  <c r="AS266" i="48" a="1"/>
  <c r="AS266" i="48" s="1"/>
  <c r="AQ266" i="48"/>
  <c r="AP266" i="48" a="1"/>
  <c r="AP266" i="48" s="1"/>
  <c r="AI266" i="48" a="1"/>
  <c r="AI266" i="48" s="1"/>
  <c r="AH266" i="48"/>
  <c r="AG266" i="48" a="1"/>
  <c r="AG266" i="48" s="1"/>
  <c r="AF266" i="48"/>
  <c r="AA266" i="48" a="1"/>
  <c r="AA266" i="48" s="1"/>
  <c r="AB266" i="48" s="1"/>
  <c r="X266" i="48" a="1"/>
  <c r="X266" i="48" s="1"/>
  <c r="K266" i="48"/>
  <c r="BH265" i="48" a="1"/>
  <c r="BH265" i="48" s="1"/>
  <c r="BI265" i="48" s="1"/>
  <c r="BF265" i="48" a="1"/>
  <c r="BF265" i="48" s="1"/>
  <c r="BE265" i="48"/>
  <c r="BD265" i="48" a="1"/>
  <c r="BD265" i="48" s="1"/>
  <c r="BC265" i="48"/>
  <c r="AV265" i="48" a="1"/>
  <c r="AV265" i="48" s="1"/>
  <c r="AW265" i="48" s="1"/>
  <c r="AS265" i="48" a="1"/>
  <c r="AS265" i="48" s="1"/>
  <c r="AT265" i="48" s="1"/>
  <c r="AP265" i="48" a="1"/>
  <c r="AP265" i="48" s="1"/>
  <c r="AQ265" i="48" s="1"/>
  <c r="AI265" i="48" a="1"/>
  <c r="AI265" i="48" s="1"/>
  <c r="AH265" i="48"/>
  <c r="AG265" i="48" a="1"/>
  <c r="AG265" i="48" s="1"/>
  <c r="AF265" i="48"/>
  <c r="AA265" i="48" a="1"/>
  <c r="AA265" i="48" s="1"/>
  <c r="AB265" i="48" s="1"/>
  <c r="X265" i="48" a="1"/>
  <c r="X265" i="48" s="1"/>
  <c r="K265" i="48"/>
  <c r="BH264" i="48" a="1"/>
  <c r="BH264" i="48" s="1"/>
  <c r="BI264" i="48" s="1"/>
  <c r="BF264" i="48" a="1"/>
  <c r="BF264" i="48" s="1"/>
  <c r="BE264" i="48"/>
  <c r="BD264" i="48" a="1"/>
  <c r="BD264" i="48" s="1"/>
  <c r="BC264" i="48"/>
  <c r="AV264" i="48" a="1"/>
  <c r="AV264" i="48" s="1"/>
  <c r="AW264" i="48" s="1"/>
  <c r="AS264" i="48" a="1"/>
  <c r="AS264" i="48" s="1"/>
  <c r="AT264" i="48" s="1"/>
  <c r="AP264" i="48" a="1"/>
  <c r="AP264" i="48" s="1"/>
  <c r="AQ264" i="48" s="1"/>
  <c r="AI264" i="48" a="1"/>
  <c r="AI264" i="48" s="1"/>
  <c r="AH264" i="48"/>
  <c r="AG264" i="48" a="1"/>
  <c r="AG264" i="48" s="1"/>
  <c r="AF264" i="48"/>
  <c r="AA264" i="48" a="1"/>
  <c r="AA264" i="48" s="1"/>
  <c r="AB264" i="48" s="1"/>
  <c r="X264" i="48" a="1"/>
  <c r="X264" i="48" s="1"/>
  <c r="K264" i="48"/>
  <c r="BI746" i="48"/>
  <c r="BH746" i="48" a="1"/>
  <c r="BH746" i="48" s="1"/>
  <c r="BF746" i="48" a="1"/>
  <c r="BF746" i="48" s="1"/>
  <c r="BE746" i="48"/>
  <c r="BD746" i="48" a="1"/>
  <c r="BD746" i="48" s="1"/>
  <c r="BC746" i="48"/>
  <c r="AW746" i="48"/>
  <c r="AV746" i="48" a="1"/>
  <c r="AV746" i="48" s="1"/>
  <c r="AT746" i="48"/>
  <c r="AS746" i="48" a="1"/>
  <c r="AS746" i="48" s="1"/>
  <c r="AQ746" i="48"/>
  <c r="AP746" i="48" a="1"/>
  <c r="AP746" i="48" s="1"/>
  <c r="AI746" i="48" a="1"/>
  <c r="AI746" i="48" s="1"/>
  <c r="AH746" i="48"/>
  <c r="AG746" i="48" a="1"/>
  <c r="AG746" i="48" s="1"/>
  <c r="AF746" i="48"/>
  <c r="AA746" i="48" a="1"/>
  <c r="AA746" i="48" s="1"/>
  <c r="AB746" i="48" s="1"/>
  <c r="X746" i="48" a="1"/>
  <c r="X746" i="48" s="1"/>
  <c r="K746" i="48"/>
  <c r="BI745" i="48"/>
  <c r="BH745" i="48" a="1"/>
  <c r="BH745" i="48" s="1"/>
  <c r="BF745" i="48" a="1"/>
  <c r="BF745" i="48" s="1"/>
  <c r="BE745" i="48"/>
  <c r="BD745" i="48" a="1"/>
  <c r="BD745" i="48" s="1"/>
  <c r="BC745" i="48"/>
  <c r="AW745" i="48"/>
  <c r="AV745" i="48" a="1"/>
  <c r="AV745" i="48" s="1"/>
  <c r="AT745" i="48"/>
  <c r="AS745" i="48" a="1"/>
  <c r="AS745" i="48" s="1"/>
  <c r="AQ745" i="48"/>
  <c r="AP745" i="48" a="1"/>
  <c r="AP745" i="48" s="1"/>
  <c r="AI745" i="48" a="1"/>
  <c r="AI745" i="48" s="1"/>
  <c r="AH745" i="48"/>
  <c r="AG745" i="48" a="1"/>
  <c r="AG745" i="48" s="1"/>
  <c r="AF745" i="48"/>
  <c r="AA745" i="48" a="1"/>
  <c r="AA745" i="48" s="1"/>
  <c r="AB745" i="48" s="1"/>
  <c r="X745" i="48" a="1"/>
  <c r="X745" i="48" s="1"/>
  <c r="K745" i="48"/>
  <c r="BH261" i="48" a="1"/>
  <c r="BH261" i="48" s="1"/>
  <c r="BI261" i="48" s="1"/>
  <c r="BF261" i="48" a="1"/>
  <c r="BF261" i="48" s="1"/>
  <c r="BD261" i="48" a="1"/>
  <c r="BD261" i="48" s="1"/>
  <c r="AV261" i="48" a="1"/>
  <c r="AV261" i="48" s="1"/>
  <c r="AS261" i="48" a="1"/>
  <c r="AS261" i="48" s="1"/>
  <c r="AT261" i="48" s="1"/>
  <c r="AP261" i="48" a="1"/>
  <c r="AP261" i="48" s="1"/>
  <c r="AQ261" i="48" s="1"/>
  <c r="AJ261" i="48"/>
  <c r="AI261" i="48" a="1"/>
  <c r="AI261" i="48" s="1"/>
  <c r="AG261" i="48" a="1"/>
  <c r="AG261" i="48" s="1"/>
  <c r="AA261" i="48" a="1"/>
  <c r="AA261" i="48" s="1"/>
  <c r="AB261" i="48" s="1"/>
  <c r="X261" i="48" a="1"/>
  <c r="X261" i="48" s="1"/>
  <c r="K261" i="48"/>
  <c r="BH260" i="48" a="1"/>
  <c r="BH260" i="48" s="1"/>
  <c r="BI260" i="48" s="1"/>
  <c r="BF260" i="48" a="1"/>
  <c r="BF260" i="48" s="1"/>
  <c r="BD260" i="48" a="1"/>
  <c r="BD260" i="48" s="1"/>
  <c r="AV260" i="48" a="1"/>
  <c r="AV260" i="48" s="1"/>
  <c r="AS260" i="48" a="1"/>
  <c r="AS260" i="48" s="1"/>
  <c r="AT260" i="48" s="1"/>
  <c r="AP260" i="48" a="1"/>
  <c r="AP260" i="48" s="1"/>
  <c r="AQ260" i="48" s="1"/>
  <c r="AJ260" i="48"/>
  <c r="AI260" i="48" a="1"/>
  <c r="AI260" i="48" s="1"/>
  <c r="AG260" i="48" a="1"/>
  <c r="AG260" i="48" s="1"/>
  <c r="AA260" i="48" a="1"/>
  <c r="AA260" i="48" s="1"/>
  <c r="AB260" i="48" s="1"/>
  <c r="X260" i="48" a="1"/>
  <c r="X260" i="48" s="1"/>
  <c r="K260" i="48"/>
  <c r="BI259" i="48"/>
  <c r="BH259" i="48" a="1"/>
  <c r="BH259" i="48" s="1"/>
  <c r="BF259" i="48" a="1"/>
  <c r="BF259" i="48" s="1"/>
  <c r="BE259" i="48"/>
  <c r="BD259" i="48" a="1"/>
  <c r="BD259" i="48" s="1"/>
  <c r="BC259" i="48"/>
  <c r="AW259" i="48"/>
  <c r="AV259" i="48" a="1"/>
  <c r="AV259" i="48" s="1"/>
  <c r="AT259" i="48"/>
  <c r="AS259" i="48" a="1"/>
  <c r="AS259" i="48" s="1"/>
  <c r="AQ259" i="48"/>
  <c r="AP259" i="48" a="1"/>
  <c r="AP259" i="48" s="1"/>
  <c r="AI259" i="48" a="1"/>
  <c r="AI259" i="48" s="1"/>
  <c r="AH259" i="48"/>
  <c r="AG259" i="48" a="1"/>
  <c r="AG259" i="48" s="1"/>
  <c r="AF259" i="48"/>
  <c r="AA259" i="48" a="1"/>
  <c r="AA259" i="48" s="1"/>
  <c r="AB259" i="48" s="1"/>
  <c r="X259" i="48" a="1"/>
  <c r="X259" i="48" s="1"/>
  <c r="K259" i="48"/>
  <c r="BI258" i="48"/>
  <c r="BH258" i="48" a="1"/>
  <c r="BH258" i="48" s="1"/>
  <c r="BF258" i="48" a="1"/>
  <c r="BF258" i="48" s="1"/>
  <c r="BE258" i="48"/>
  <c r="BD258" i="48" a="1"/>
  <c r="BD258" i="48" s="1"/>
  <c r="BC258" i="48"/>
  <c r="AW258" i="48"/>
  <c r="AV258" i="48" a="1"/>
  <c r="AV258" i="48" s="1"/>
  <c r="AT258" i="48"/>
  <c r="AS258" i="48" a="1"/>
  <c r="AS258" i="48" s="1"/>
  <c r="AQ258" i="48"/>
  <c r="AP258" i="48" a="1"/>
  <c r="AP258" i="48" s="1"/>
  <c r="AI258" i="48" a="1"/>
  <c r="AI258" i="48" s="1"/>
  <c r="AH258" i="48"/>
  <c r="AG258" i="48" a="1"/>
  <c r="AG258" i="48" s="1"/>
  <c r="AF258" i="48"/>
  <c r="AA258" i="48" a="1"/>
  <c r="AA258" i="48" s="1"/>
  <c r="AB258" i="48" s="1"/>
  <c r="X258" i="48" a="1"/>
  <c r="X258" i="48" s="1"/>
  <c r="K258" i="48"/>
  <c r="BH257" i="48" a="1"/>
  <c r="BH257" i="48" s="1"/>
  <c r="BI257" i="48" s="1"/>
  <c r="BF257" i="48" a="1"/>
  <c r="BF257" i="48" s="1"/>
  <c r="BE257" i="48"/>
  <c r="BD257" i="48" a="1"/>
  <c r="BD257" i="48" s="1"/>
  <c r="BC257" i="48"/>
  <c r="AV257" i="48" a="1"/>
  <c r="AV257" i="48" s="1"/>
  <c r="AW257" i="48" s="1"/>
  <c r="AS257" i="48" a="1"/>
  <c r="AS257" i="48" s="1"/>
  <c r="AT257" i="48" s="1"/>
  <c r="AP257" i="48" a="1"/>
  <c r="AP257" i="48" s="1"/>
  <c r="AQ257" i="48" s="1"/>
  <c r="AI257" i="48" a="1"/>
  <c r="AI257" i="48" s="1"/>
  <c r="AH257" i="48"/>
  <c r="AG257" i="48" a="1"/>
  <c r="AG257" i="48" s="1"/>
  <c r="AF257" i="48"/>
  <c r="AA257" i="48" a="1"/>
  <c r="AA257" i="48" s="1"/>
  <c r="AB257" i="48" s="1"/>
  <c r="X257" i="48" a="1"/>
  <c r="X257" i="48" s="1"/>
  <c r="K257" i="48"/>
  <c r="BI256" i="48"/>
  <c r="BH256" i="48" a="1"/>
  <c r="BH256" i="48" s="1"/>
  <c r="BF256" i="48" a="1"/>
  <c r="BF256" i="48" s="1"/>
  <c r="BE256" i="48"/>
  <c r="BD256" i="48" a="1"/>
  <c r="BD256" i="48" s="1"/>
  <c r="BC256" i="48"/>
  <c r="AW256" i="48"/>
  <c r="AV256" i="48" a="1"/>
  <c r="AV256" i="48" s="1"/>
  <c r="AT256" i="48"/>
  <c r="AS256" i="48" a="1"/>
  <c r="AS256" i="48" s="1"/>
  <c r="AQ256" i="48"/>
  <c r="AP256" i="48" a="1"/>
  <c r="AP256" i="48" s="1"/>
  <c r="AI256" i="48" a="1"/>
  <c r="AI256" i="48" s="1"/>
  <c r="AH256" i="48"/>
  <c r="AG256" i="48" a="1"/>
  <c r="AG256" i="48" s="1"/>
  <c r="AF256" i="48"/>
  <c r="AA256" i="48" a="1"/>
  <c r="AA256" i="48" s="1"/>
  <c r="AB256" i="48" s="1"/>
  <c r="X256" i="48" a="1"/>
  <c r="X256" i="48" s="1"/>
  <c r="K256" i="48"/>
  <c r="BI255" i="48"/>
  <c r="BH255" i="48" a="1"/>
  <c r="BH255" i="48" s="1"/>
  <c r="BF255" i="48" a="1"/>
  <c r="BF255" i="48" s="1"/>
  <c r="BE255" i="48"/>
  <c r="BD255" i="48" a="1"/>
  <c r="BD255" i="48" s="1"/>
  <c r="BC255" i="48"/>
  <c r="AW255" i="48"/>
  <c r="AV255" i="48" a="1"/>
  <c r="AV255" i="48" s="1"/>
  <c r="AT255" i="48"/>
  <c r="AS255" i="48" a="1"/>
  <c r="AS255" i="48" s="1"/>
  <c r="AQ255" i="48"/>
  <c r="AP255" i="48" a="1"/>
  <c r="AP255" i="48" s="1"/>
  <c r="AI255" i="48" a="1"/>
  <c r="AI255" i="48" s="1"/>
  <c r="AH255" i="48"/>
  <c r="AG255" i="48" a="1"/>
  <c r="AG255" i="48" s="1"/>
  <c r="AF255" i="48"/>
  <c r="AA255" i="48" a="1"/>
  <c r="AA255" i="48" s="1"/>
  <c r="X255" i="48" a="1"/>
  <c r="X255" i="48" s="1"/>
  <c r="Y255" i="48" s="1"/>
  <c r="K255" i="48"/>
  <c r="BI254" i="48"/>
  <c r="BH254" i="48" a="1"/>
  <c r="BH254" i="48" s="1"/>
  <c r="BF254" i="48" a="1"/>
  <c r="BF254" i="48" s="1"/>
  <c r="BE254" i="48"/>
  <c r="BD254" i="48" a="1"/>
  <c r="BD254" i="48" s="1"/>
  <c r="BC254" i="48"/>
  <c r="AW254" i="48"/>
  <c r="AV254" i="48" a="1"/>
  <c r="AV254" i="48" s="1"/>
  <c r="AT254" i="48"/>
  <c r="AS254" i="48" a="1"/>
  <c r="AS254" i="48" s="1"/>
  <c r="AQ254" i="48"/>
  <c r="AP254" i="48" a="1"/>
  <c r="AP254" i="48" s="1"/>
  <c r="AI254" i="48" a="1"/>
  <c r="AI254" i="48" s="1"/>
  <c r="AH254" i="48"/>
  <c r="AG254" i="48" a="1"/>
  <c r="AG254" i="48" s="1"/>
  <c r="AF254" i="48"/>
  <c r="AA254" i="48" a="1"/>
  <c r="AA254" i="48" s="1"/>
  <c r="AB254" i="48" s="1"/>
  <c r="X254" i="48" a="1"/>
  <c r="X254" i="48" s="1"/>
  <c r="K254" i="48"/>
  <c r="BI253" i="48"/>
  <c r="BH253" i="48" a="1"/>
  <c r="BH253" i="48" s="1"/>
  <c r="BF253" i="48" a="1"/>
  <c r="BF253" i="48" s="1"/>
  <c r="BE253" i="48"/>
  <c r="BD253" i="48" a="1"/>
  <c r="BD253" i="48" s="1"/>
  <c r="BC253" i="48"/>
  <c r="AW253" i="48"/>
  <c r="AV253" i="48" a="1"/>
  <c r="AV253" i="48" s="1"/>
  <c r="AT253" i="48"/>
  <c r="AS253" i="48" a="1"/>
  <c r="AS253" i="48" s="1"/>
  <c r="AQ253" i="48"/>
  <c r="AP253" i="48" a="1"/>
  <c r="AP253" i="48" s="1"/>
  <c r="AI253" i="48" a="1"/>
  <c r="AI253" i="48" s="1"/>
  <c r="AH253" i="48"/>
  <c r="AG253" i="48" a="1"/>
  <c r="AG253" i="48" s="1"/>
  <c r="AF253" i="48"/>
  <c r="AA253" i="48" a="1"/>
  <c r="AA253" i="48" s="1"/>
  <c r="AB253" i="48" s="1"/>
  <c r="X253" i="48" a="1"/>
  <c r="X253" i="48" s="1"/>
  <c r="K253" i="48"/>
  <c r="BI252" i="48"/>
  <c r="BH252" i="48" a="1"/>
  <c r="BH252" i="48" s="1"/>
  <c r="BF252" i="48" a="1"/>
  <c r="BF252" i="48" s="1"/>
  <c r="BE252" i="48"/>
  <c r="BD252" i="48" a="1"/>
  <c r="BD252" i="48" s="1"/>
  <c r="BC252" i="48"/>
  <c r="AW252" i="48"/>
  <c r="AV252" i="48" a="1"/>
  <c r="AV252" i="48" s="1"/>
  <c r="AT252" i="48"/>
  <c r="AS252" i="48" a="1"/>
  <c r="AS252" i="48" s="1"/>
  <c r="AQ252" i="48"/>
  <c r="AP252" i="48" a="1"/>
  <c r="AP252" i="48" s="1"/>
  <c r="AI252" i="48" a="1"/>
  <c r="AI252" i="48" s="1"/>
  <c r="AH252" i="48"/>
  <c r="AG252" i="48" a="1"/>
  <c r="AG252" i="48" s="1"/>
  <c r="AF252" i="48"/>
  <c r="AA252" i="48" a="1"/>
  <c r="AA252" i="48" s="1"/>
  <c r="AB252" i="48" s="1"/>
  <c r="X252" i="48" a="1"/>
  <c r="X252" i="48" s="1"/>
  <c r="K252" i="48"/>
  <c r="BH251" i="48" a="1"/>
  <c r="BH251" i="48" s="1"/>
  <c r="BI251" i="48" s="1"/>
  <c r="BF251" i="48" a="1"/>
  <c r="BF251" i="48" s="1"/>
  <c r="BE251" i="48"/>
  <c r="BD251" i="48" a="1"/>
  <c r="BD251" i="48" s="1"/>
  <c r="BC251" i="48"/>
  <c r="AV251" i="48" a="1"/>
  <c r="AV251" i="48" s="1"/>
  <c r="AW251" i="48" s="1"/>
  <c r="AS251" i="48" a="1"/>
  <c r="AS251" i="48" s="1"/>
  <c r="AT251" i="48" s="1"/>
  <c r="AP251" i="48" a="1"/>
  <c r="AP251" i="48" s="1"/>
  <c r="AQ251" i="48" s="1"/>
  <c r="AI251" i="48" a="1"/>
  <c r="AI251" i="48" s="1"/>
  <c r="AH251" i="48"/>
  <c r="AG251" i="48" a="1"/>
  <c r="AG251" i="48" s="1"/>
  <c r="AF251" i="48"/>
  <c r="AA251" i="48" a="1"/>
  <c r="AA251" i="48" s="1"/>
  <c r="AB251" i="48" s="1"/>
  <c r="X251" i="48" a="1"/>
  <c r="X251" i="48" s="1"/>
  <c r="K251" i="48"/>
  <c r="BH250" i="48" a="1"/>
  <c r="BH250" i="48" s="1"/>
  <c r="BF250" i="48" a="1"/>
  <c r="BF250" i="48" s="1"/>
  <c r="BE250" i="48"/>
  <c r="BD250" i="48" a="1"/>
  <c r="BD250" i="48" s="1"/>
  <c r="BC250" i="48"/>
  <c r="AV250" i="48" a="1"/>
  <c r="AV250" i="48" s="1"/>
  <c r="AS250" i="48" a="1"/>
  <c r="AS250" i="48" s="1"/>
  <c r="AP250" i="48" a="1"/>
  <c r="AP250" i="48" s="1"/>
  <c r="AI250" i="48" a="1"/>
  <c r="AI250" i="48" s="1"/>
  <c r="AH250" i="48"/>
  <c r="AG250" i="48" a="1"/>
  <c r="AG250" i="48" s="1"/>
  <c r="AF250" i="48"/>
  <c r="AA250" i="48" a="1"/>
  <c r="AA250" i="48" s="1"/>
  <c r="AB250" i="48" s="1"/>
  <c r="X250" i="48" a="1"/>
  <c r="X250" i="48" s="1"/>
  <c r="K250" i="48"/>
  <c r="BH249" i="48" a="1"/>
  <c r="BH249" i="48" s="1"/>
  <c r="BF249" i="48" a="1"/>
  <c r="BF249" i="48" s="1"/>
  <c r="BE249" i="48"/>
  <c r="BD249" i="48" a="1"/>
  <c r="BD249" i="48" s="1"/>
  <c r="BC249" i="48"/>
  <c r="AV249" i="48" a="1"/>
  <c r="AV249" i="48" s="1"/>
  <c r="AW249" i="48" s="1"/>
  <c r="AS249" i="48" a="1"/>
  <c r="AS249" i="48" s="1"/>
  <c r="AT249" i="48" s="1"/>
  <c r="AP249" i="48" a="1"/>
  <c r="AP249" i="48" s="1"/>
  <c r="AQ249" i="48" s="1"/>
  <c r="AI249" i="48" a="1"/>
  <c r="AI249" i="48" s="1"/>
  <c r="AH249" i="48"/>
  <c r="AG249" i="48" a="1"/>
  <c r="AG249" i="48" s="1"/>
  <c r="AF249" i="48"/>
  <c r="AA249" i="48" a="1"/>
  <c r="AA249" i="48" s="1"/>
  <c r="AB249" i="48" s="1"/>
  <c r="X249" i="48" a="1"/>
  <c r="X249" i="48" s="1"/>
  <c r="K249" i="48"/>
  <c r="BH248" i="48" a="1"/>
  <c r="BH248" i="48" s="1"/>
  <c r="BF248" i="48" a="1"/>
  <c r="BF248" i="48" s="1"/>
  <c r="BE248" i="48"/>
  <c r="BD248" i="48" a="1"/>
  <c r="BD248" i="48" s="1"/>
  <c r="BC248" i="48"/>
  <c r="AV248" i="48" a="1"/>
  <c r="AV248" i="48" s="1"/>
  <c r="AW248" i="48" s="1"/>
  <c r="AS248" i="48" a="1"/>
  <c r="AS248" i="48" s="1"/>
  <c r="AT248" i="48" s="1"/>
  <c r="AP248" i="48" a="1"/>
  <c r="AP248" i="48" s="1"/>
  <c r="AQ248" i="48" s="1"/>
  <c r="AI248" i="48" a="1"/>
  <c r="AI248" i="48" s="1"/>
  <c r="AH248" i="48"/>
  <c r="AG248" i="48" a="1"/>
  <c r="AG248" i="48" s="1"/>
  <c r="AF248" i="48"/>
  <c r="AA248" i="48" a="1"/>
  <c r="AA248" i="48" s="1"/>
  <c r="AB248" i="48" s="1"/>
  <c r="X248" i="48" a="1"/>
  <c r="X248" i="48" s="1"/>
  <c r="K248" i="48"/>
  <c r="BH247" i="48" a="1"/>
  <c r="BH247" i="48" s="1"/>
  <c r="BF247" i="48" a="1"/>
  <c r="BF247" i="48" s="1"/>
  <c r="BE247" i="48"/>
  <c r="BD247" i="48" a="1"/>
  <c r="BD247" i="48" s="1"/>
  <c r="BC247" i="48"/>
  <c r="AV247" i="48" a="1"/>
  <c r="AV247" i="48" s="1"/>
  <c r="AW247" i="48" s="1"/>
  <c r="AS247" i="48" a="1"/>
  <c r="AS247" i="48" s="1"/>
  <c r="AT247" i="48" s="1"/>
  <c r="AP247" i="48" a="1"/>
  <c r="AP247" i="48" s="1"/>
  <c r="AQ247" i="48" s="1"/>
  <c r="AI247" i="48" a="1"/>
  <c r="AI247" i="48" s="1"/>
  <c r="AH247" i="48"/>
  <c r="AG247" i="48" a="1"/>
  <c r="AG247" i="48" s="1"/>
  <c r="AF247" i="48"/>
  <c r="AA247" i="48" a="1"/>
  <c r="AA247" i="48" s="1"/>
  <c r="AB247" i="48" s="1"/>
  <c r="X247" i="48" a="1"/>
  <c r="X247" i="48" s="1"/>
  <c r="K247" i="48"/>
  <c r="BH246" i="48" a="1"/>
  <c r="BH246" i="48" s="1"/>
  <c r="BF246" i="48" a="1"/>
  <c r="BF246" i="48" s="1"/>
  <c r="BE246" i="48"/>
  <c r="BD246" i="48" a="1"/>
  <c r="BD246" i="48" s="1"/>
  <c r="BC246" i="48"/>
  <c r="AV246" i="48" a="1"/>
  <c r="AV246" i="48" s="1"/>
  <c r="AW246" i="48" s="1"/>
  <c r="AS246" i="48" a="1"/>
  <c r="AS246" i="48" s="1"/>
  <c r="AT246" i="48" s="1"/>
  <c r="AP246" i="48" a="1"/>
  <c r="AP246" i="48" s="1"/>
  <c r="AQ246" i="48" s="1"/>
  <c r="AI246" i="48" a="1"/>
  <c r="AI246" i="48" s="1"/>
  <c r="AH246" i="48"/>
  <c r="AG246" i="48" a="1"/>
  <c r="AG246" i="48" s="1"/>
  <c r="AF246" i="48"/>
  <c r="AA246" i="48" a="1"/>
  <c r="AA246" i="48" s="1"/>
  <c r="AB246" i="48" s="1"/>
  <c r="X246" i="48" a="1"/>
  <c r="X246" i="48" s="1"/>
  <c r="K246" i="48"/>
  <c r="BI245" i="48"/>
  <c r="BH245" i="48" a="1"/>
  <c r="BH245" i="48" s="1"/>
  <c r="BF245" i="48" a="1"/>
  <c r="BF245" i="48" s="1"/>
  <c r="BE245" i="48"/>
  <c r="BD245" i="48" a="1"/>
  <c r="BD245" i="48" s="1"/>
  <c r="BC245" i="48"/>
  <c r="AW245" i="48"/>
  <c r="AV245" i="48" a="1"/>
  <c r="AV245" i="48" s="1"/>
  <c r="AT245" i="48"/>
  <c r="AS245" i="48" a="1"/>
  <c r="AS245" i="48" s="1"/>
  <c r="AQ245" i="48"/>
  <c r="AP245" i="48" a="1"/>
  <c r="AP245" i="48" s="1"/>
  <c r="AI245" i="48" a="1"/>
  <c r="AI245" i="48" s="1"/>
  <c r="AH245" i="48"/>
  <c r="AG245" i="48" a="1"/>
  <c r="AG245" i="48" s="1"/>
  <c r="AF245" i="48"/>
  <c r="AA245" i="48" a="1"/>
  <c r="AA245" i="48" s="1"/>
  <c r="AB245" i="48" s="1"/>
  <c r="X245" i="48" a="1"/>
  <c r="X245" i="48" s="1"/>
  <c r="K245" i="48"/>
  <c r="BH244" i="48" a="1"/>
  <c r="BH244" i="48" s="1"/>
  <c r="BF244" i="48" a="1"/>
  <c r="BF244" i="48" s="1"/>
  <c r="BE244" i="48"/>
  <c r="BD244" i="48" a="1"/>
  <c r="BD244" i="48" s="1"/>
  <c r="BC244" i="48"/>
  <c r="AV244" i="48" a="1"/>
  <c r="AV244" i="48" s="1"/>
  <c r="AW244" i="48" s="1"/>
  <c r="AS244" i="48" a="1"/>
  <c r="AS244" i="48" s="1"/>
  <c r="AT244" i="48" s="1"/>
  <c r="AP244" i="48" a="1"/>
  <c r="AP244" i="48" s="1"/>
  <c r="AQ244" i="48" s="1"/>
  <c r="AI244" i="48" a="1"/>
  <c r="AI244" i="48" s="1"/>
  <c r="AH244" i="48"/>
  <c r="AG244" i="48" a="1"/>
  <c r="AG244" i="48" s="1"/>
  <c r="AF244" i="48"/>
  <c r="AA244" i="48" a="1"/>
  <c r="AA244" i="48" s="1"/>
  <c r="AB244" i="48" s="1"/>
  <c r="X244" i="48" a="1"/>
  <c r="X244" i="48" s="1"/>
  <c r="K244" i="48"/>
  <c r="BH243" i="48" a="1"/>
  <c r="BH243" i="48" s="1"/>
  <c r="BF243" i="48" a="1"/>
  <c r="BF243" i="48" s="1"/>
  <c r="BD243" i="48" a="1"/>
  <c r="BD243" i="48" s="1"/>
  <c r="AV243" i="48" a="1"/>
  <c r="AV243" i="48" s="1"/>
  <c r="AW243" i="48" s="1"/>
  <c r="AS243" i="48" a="1"/>
  <c r="AS243" i="48" s="1"/>
  <c r="AT243" i="48" s="1"/>
  <c r="AP243" i="48" a="1"/>
  <c r="AP243" i="48" s="1"/>
  <c r="AQ243" i="48" s="1"/>
  <c r="AJ243" i="48"/>
  <c r="AI243" i="48" a="1"/>
  <c r="AI243" i="48" s="1"/>
  <c r="AG243" i="48" a="1"/>
  <c r="AG243" i="48" s="1"/>
  <c r="AA243" i="48" a="1"/>
  <c r="AA243" i="48" s="1"/>
  <c r="AB243" i="48" s="1"/>
  <c r="X243" i="48" a="1"/>
  <c r="X243" i="48" s="1"/>
  <c r="K243" i="48"/>
  <c r="BI242" i="48"/>
  <c r="BH242" i="48" a="1"/>
  <c r="BH242" i="48" s="1"/>
  <c r="BF242" i="48" a="1"/>
  <c r="BF242" i="48" s="1"/>
  <c r="BE242" i="48"/>
  <c r="BD242" i="48" a="1"/>
  <c r="BD242" i="48" s="1"/>
  <c r="BC242" i="48"/>
  <c r="AW242" i="48"/>
  <c r="AV242" i="48" a="1"/>
  <c r="AV242" i="48" s="1"/>
  <c r="AT242" i="48"/>
  <c r="AS242" i="48" a="1"/>
  <c r="AS242" i="48" s="1"/>
  <c r="AQ242" i="48"/>
  <c r="AP242" i="48" a="1"/>
  <c r="AP242" i="48" s="1"/>
  <c r="AI242" i="48" a="1"/>
  <c r="AI242" i="48" s="1"/>
  <c r="AH242" i="48"/>
  <c r="AG242" i="48" a="1"/>
  <c r="AG242" i="48" s="1"/>
  <c r="AF242" i="48"/>
  <c r="AA242" i="48" a="1"/>
  <c r="AA242" i="48" s="1"/>
  <c r="AB242" i="48" s="1"/>
  <c r="X242" i="48" a="1"/>
  <c r="X242" i="48" s="1"/>
  <c r="K242" i="48"/>
  <c r="BH241" i="48" a="1"/>
  <c r="BH241" i="48" s="1"/>
  <c r="BF241" i="48" a="1"/>
  <c r="BF241" i="48" s="1"/>
  <c r="BE241" i="48"/>
  <c r="BD241" i="48" a="1"/>
  <c r="BD241" i="48" s="1"/>
  <c r="BC241" i="48"/>
  <c r="AV241" i="48" a="1"/>
  <c r="AV241" i="48" s="1"/>
  <c r="AW241" i="48" s="1"/>
  <c r="AS241" i="48" a="1"/>
  <c r="AS241" i="48" s="1"/>
  <c r="AT241" i="48" s="1"/>
  <c r="AP241" i="48" a="1"/>
  <c r="AP241" i="48" s="1"/>
  <c r="AQ241" i="48" s="1"/>
  <c r="AI241" i="48" a="1"/>
  <c r="AI241" i="48" s="1"/>
  <c r="AH241" i="48"/>
  <c r="AG241" i="48" a="1"/>
  <c r="AG241" i="48" s="1"/>
  <c r="AF241" i="48"/>
  <c r="AA241" i="48" a="1"/>
  <c r="AA241" i="48" s="1"/>
  <c r="AB241" i="48" s="1"/>
  <c r="X241" i="48" a="1"/>
  <c r="X241" i="48" s="1"/>
  <c r="K241" i="48"/>
  <c r="BI240" i="48"/>
  <c r="BH240" i="48" a="1"/>
  <c r="BH240" i="48" s="1"/>
  <c r="BF240" i="48" a="1"/>
  <c r="BF240" i="48" s="1"/>
  <c r="BE240" i="48"/>
  <c r="BD240" i="48" a="1"/>
  <c r="BD240" i="48" s="1"/>
  <c r="BC240" i="48"/>
  <c r="AW240" i="48"/>
  <c r="AV240" i="48" a="1"/>
  <c r="AV240" i="48" s="1"/>
  <c r="AT240" i="48"/>
  <c r="AS240" i="48" a="1"/>
  <c r="AS240" i="48" s="1"/>
  <c r="AQ240" i="48"/>
  <c r="AP240" i="48" a="1"/>
  <c r="AP240" i="48" s="1"/>
  <c r="AI240" i="48" a="1"/>
  <c r="AI240" i="48" s="1"/>
  <c r="AH240" i="48"/>
  <c r="AG240" i="48" a="1"/>
  <c r="AG240" i="48" s="1"/>
  <c r="AF240" i="48"/>
  <c r="AA240" i="48" a="1"/>
  <c r="AA240" i="48" s="1"/>
  <c r="AB240" i="48" s="1"/>
  <c r="X240" i="48" a="1"/>
  <c r="X240" i="48" s="1"/>
  <c r="K240" i="48"/>
  <c r="BI239" i="48"/>
  <c r="BH239" i="48" a="1"/>
  <c r="BH239" i="48" s="1"/>
  <c r="BF239" i="48" a="1"/>
  <c r="BF239" i="48" s="1"/>
  <c r="BE239" i="48"/>
  <c r="BD239" i="48" a="1"/>
  <c r="BD239" i="48" s="1"/>
  <c r="BC239" i="48"/>
  <c r="AW239" i="48"/>
  <c r="AV239" i="48" a="1"/>
  <c r="AV239" i="48" s="1"/>
  <c r="AT239" i="48"/>
  <c r="AS239" i="48" a="1"/>
  <c r="AS239" i="48" s="1"/>
  <c r="AQ239" i="48"/>
  <c r="AP239" i="48" a="1"/>
  <c r="AP239" i="48" s="1"/>
  <c r="AI239" i="48" a="1"/>
  <c r="AI239" i="48" s="1"/>
  <c r="AH239" i="48"/>
  <c r="AG239" i="48" a="1"/>
  <c r="AG239" i="48" s="1"/>
  <c r="AF239" i="48"/>
  <c r="AA239" i="48" a="1"/>
  <c r="AA239" i="48" s="1"/>
  <c r="AB239" i="48" s="1"/>
  <c r="X239" i="48" a="1"/>
  <c r="X239" i="48" s="1"/>
  <c r="K239" i="48"/>
  <c r="BI238" i="48"/>
  <c r="BH238" i="48" a="1"/>
  <c r="BH238" i="48" s="1"/>
  <c r="BF238" i="48" a="1"/>
  <c r="BF238" i="48" s="1"/>
  <c r="BE238" i="48"/>
  <c r="BD238" i="48" a="1"/>
  <c r="BD238" i="48" s="1"/>
  <c r="BC238" i="48"/>
  <c r="AW238" i="48"/>
  <c r="AV238" i="48" a="1"/>
  <c r="AV238" i="48" s="1"/>
  <c r="AT238" i="48"/>
  <c r="AS238" i="48" a="1"/>
  <c r="AS238" i="48" s="1"/>
  <c r="AQ238" i="48"/>
  <c r="AP238" i="48" a="1"/>
  <c r="AP238" i="48" s="1"/>
  <c r="AI238" i="48" a="1"/>
  <c r="AI238" i="48" s="1"/>
  <c r="AH238" i="48"/>
  <c r="AG238" i="48" a="1"/>
  <c r="AG238" i="48" s="1"/>
  <c r="AF238" i="48"/>
  <c r="AA238" i="48" a="1"/>
  <c r="AA238" i="48" s="1"/>
  <c r="AB238" i="48" s="1"/>
  <c r="X238" i="48" a="1"/>
  <c r="X238" i="48" s="1"/>
  <c r="Y238" i="48" s="1"/>
  <c r="K238" i="48"/>
  <c r="BI237" i="48"/>
  <c r="BH237" i="48" a="1"/>
  <c r="BH237" i="48" s="1"/>
  <c r="BF237" i="48" a="1"/>
  <c r="BF237" i="48" s="1"/>
  <c r="BE237" i="48"/>
  <c r="BD237" i="48" a="1"/>
  <c r="BD237" i="48" s="1"/>
  <c r="BC237" i="48"/>
  <c r="AW237" i="48"/>
  <c r="AV237" i="48" a="1"/>
  <c r="AV237" i="48" s="1"/>
  <c r="AT237" i="48"/>
  <c r="AS237" i="48" a="1"/>
  <c r="AS237" i="48" s="1"/>
  <c r="AQ237" i="48"/>
  <c r="AP237" i="48" a="1"/>
  <c r="AP237" i="48" s="1"/>
  <c r="AI237" i="48" a="1"/>
  <c r="AI237" i="48" s="1"/>
  <c r="AH237" i="48"/>
  <c r="AG237" i="48" a="1"/>
  <c r="AG237" i="48" s="1"/>
  <c r="AF237" i="48"/>
  <c r="AA237" i="48" a="1"/>
  <c r="AA237" i="48" s="1"/>
  <c r="AB237" i="48" s="1"/>
  <c r="X237" i="48" a="1"/>
  <c r="X237" i="48" s="1"/>
  <c r="K237" i="48"/>
  <c r="BH236" i="48" a="1"/>
  <c r="BH236" i="48" s="1"/>
  <c r="BI236" i="48" s="1"/>
  <c r="BF236" i="48" a="1"/>
  <c r="BF236" i="48" s="1"/>
  <c r="BE236" i="48"/>
  <c r="BD236" i="48" a="1"/>
  <c r="BD236" i="48" s="1"/>
  <c r="BC236" i="48"/>
  <c r="AV236" i="48" a="1"/>
  <c r="AV236" i="48" s="1"/>
  <c r="AS236" i="48" a="1"/>
  <c r="AS236" i="48" s="1"/>
  <c r="AT236" i="48" s="1"/>
  <c r="AP236" i="48" a="1"/>
  <c r="AP236" i="48" s="1"/>
  <c r="AQ236" i="48" s="1"/>
  <c r="AI236" i="48" a="1"/>
  <c r="AI236" i="48" s="1"/>
  <c r="AH236" i="48"/>
  <c r="AG236" i="48" a="1"/>
  <c r="AG236" i="48" s="1"/>
  <c r="AF236" i="48"/>
  <c r="AA236" i="48" a="1"/>
  <c r="AA236" i="48" s="1"/>
  <c r="X236" i="48" a="1"/>
  <c r="X236" i="48" s="1"/>
  <c r="Y236" i="48" s="1"/>
  <c r="K236" i="48"/>
  <c r="BI235" i="48"/>
  <c r="BH235" i="48" a="1"/>
  <c r="BH235" i="48" s="1"/>
  <c r="BF235" i="48" a="1"/>
  <c r="BF235" i="48" s="1"/>
  <c r="BE235" i="48"/>
  <c r="BD235" i="48" a="1"/>
  <c r="BD235" i="48" s="1"/>
  <c r="BC235" i="48"/>
  <c r="AW235" i="48"/>
  <c r="AV235" i="48" a="1"/>
  <c r="AV235" i="48" s="1"/>
  <c r="AT235" i="48"/>
  <c r="AS235" i="48" a="1"/>
  <c r="AS235" i="48" s="1"/>
  <c r="AQ235" i="48"/>
  <c r="AP235" i="48" a="1"/>
  <c r="AP235" i="48" s="1"/>
  <c r="AI235" i="48" a="1"/>
  <c r="AI235" i="48" s="1"/>
  <c r="AH235" i="48"/>
  <c r="AG235" i="48" a="1"/>
  <c r="AG235" i="48" s="1"/>
  <c r="AF235" i="48"/>
  <c r="AA235" i="48" a="1"/>
  <c r="AA235" i="48" s="1"/>
  <c r="X235" i="48" a="1"/>
  <c r="X235" i="48" s="1"/>
  <c r="Y235" i="48" s="1"/>
  <c r="K235" i="48"/>
  <c r="BI234" i="48"/>
  <c r="BH234" i="48" a="1"/>
  <c r="BH234" i="48" s="1"/>
  <c r="BF234" i="48" a="1"/>
  <c r="BF234" i="48" s="1"/>
  <c r="BE234" i="48"/>
  <c r="BD234" i="48" a="1"/>
  <c r="BD234" i="48" s="1"/>
  <c r="BC234" i="48"/>
  <c r="AW234" i="48"/>
  <c r="AV234" i="48" a="1"/>
  <c r="AV234" i="48" s="1"/>
  <c r="AT234" i="48"/>
  <c r="AS234" i="48" a="1"/>
  <c r="AS234" i="48" s="1"/>
  <c r="AQ234" i="48"/>
  <c r="AP234" i="48" a="1"/>
  <c r="AP234" i="48" s="1"/>
  <c r="AI234" i="48" a="1"/>
  <c r="AI234" i="48" s="1"/>
  <c r="AH234" i="48"/>
  <c r="AG234" i="48" a="1"/>
  <c r="AG234" i="48" s="1"/>
  <c r="AF234" i="48"/>
  <c r="AA234" i="48" a="1"/>
  <c r="AA234" i="48" s="1"/>
  <c r="X234" i="48" a="1"/>
  <c r="X234" i="48" s="1"/>
  <c r="K234" i="48"/>
  <c r="BI233" i="48"/>
  <c r="BH233" i="48" a="1"/>
  <c r="BH233" i="48" s="1"/>
  <c r="BF233" i="48" a="1"/>
  <c r="BF233" i="48" s="1"/>
  <c r="BE233" i="48"/>
  <c r="BD233" i="48" a="1"/>
  <c r="BD233" i="48" s="1"/>
  <c r="BC233" i="48"/>
  <c r="AW233" i="48"/>
  <c r="AV233" i="48" a="1"/>
  <c r="AV233" i="48" s="1"/>
  <c r="AT233" i="48"/>
  <c r="AS233" i="48" a="1"/>
  <c r="AS233" i="48" s="1"/>
  <c r="AQ233" i="48"/>
  <c r="AP233" i="48" a="1"/>
  <c r="AP233" i="48" s="1"/>
  <c r="AI233" i="48" a="1"/>
  <c r="AI233" i="48" s="1"/>
  <c r="AH233" i="48"/>
  <c r="AG233" i="48" a="1"/>
  <c r="AG233" i="48" s="1"/>
  <c r="AF233" i="48"/>
  <c r="AA233" i="48" a="1"/>
  <c r="AA233" i="48" s="1"/>
  <c r="AB233" i="48" s="1"/>
  <c r="X233" i="48" a="1"/>
  <c r="X233" i="48" s="1"/>
  <c r="Y233" i="48" s="1"/>
  <c r="K233" i="48"/>
  <c r="BI232" i="48"/>
  <c r="BH232" i="48" a="1"/>
  <c r="BH232" i="48" s="1"/>
  <c r="BF232" i="48" a="1"/>
  <c r="BF232" i="48" s="1"/>
  <c r="BE232" i="48"/>
  <c r="BD232" i="48" a="1"/>
  <c r="BD232" i="48" s="1"/>
  <c r="BC232" i="48"/>
  <c r="AW232" i="48"/>
  <c r="AV232" i="48" a="1"/>
  <c r="AV232" i="48" s="1"/>
  <c r="AT232" i="48"/>
  <c r="AS232" i="48" a="1"/>
  <c r="AS232" i="48" s="1"/>
  <c r="AQ232" i="48"/>
  <c r="AP232" i="48" a="1"/>
  <c r="AP232" i="48" s="1"/>
  <c r="AI232" i="48" a="1"/>
  <c r="AI232" i="48" s="1"/>
  <c r="AH232" i="48"/>
  <c r="AG232" i="48" a="1"/>
  <c r="AG232" i="48" s="1"/>
  <c r="AF232" i="48"/>
  <c r="AA232" i="48" a="1"/>
  <c r="AA232" i="48" s="1"/>
  <c r="AB232" i="48" s="1"/>
  <c r="X232" i="48" a="1"/>
  <c r="X232" i="48" s="1"/>
  <c r="K232" i="48"/>
  <c r="BI231" i="48"/>
  <c r="BH231" i="48" a="1"/>
  <c r="BH231" i="48" s="1"/>
  <c r="BF231" i="48" a="1"/>
  <c r="BF231" i="48" s="1"/>
  <c r="BE231" i="48"/>
  <c r="BD231" i="48" a="1"/>
  <c r="BD231" i="48" s="1"/>
  <c r="BC231" i="48"/>
  <c r="AW231" i="48"/>
  <c r="AV231" i="48" a="1"/>
  <c r="AV231" i="48" s="1"/>
  <c r="AT231" i="48"/>
  <c r="AS231" i="48" a="1"/>
  <c r="AS231" i="48" s="1"/>
  <c r="AQ231" i="48"/>
  <c r="AP231" i="48" a="1"/>
  <c r="AP231" i="48" s="1"/>
  <c r="AI231" i="48" a="1"/>
  <c r="AI231" i="48" s="1"/>
  <c r="AH231" i="48"/>
  <c r="AG231" i="48" a="1"/>
  <c r="AG231" i="48" s="1"/>
  <c r="AF231" i="48"/>
  <c r="AA231" i="48" a="1"/>
  <c r="AA231" i="48" s="1"/>
  <c r="X231" i="48" a="1"/>
  <c r="X231" i="48" s="1"/>
  <c r="Y231" i="48" s="1"/>
  <c r="K231" i="48"/>
  <c r="BI230" i="48"/>
  <c r="BH230" i="48" a="1"/>
  <c r="BH230" i="48" s="1"/>
  <c r="BF230" i="48" a="1"/>
  <c r="BF230" i="48" s="1"/>
  <c r="BE230" i="48"/>
  <c r="BD230" i="48" a="1"/>
  <c r="BD230" i="48" s="1"/>
  <c r="BC230" i="48"/>
  <c r="AW230" i="48"/>
  <c r="AV230" i="48" a="1"/>
  <c r="AV230" i="48" s="1"/>
  <c r="AT230" i="48"/>
  <c r="AS230" i="48" a="1"/>
  <c r="AS230" i="48" s="1"/>
  <c r="AQ230" i="48"/>
  <c r="AP230" i="48" a="1"/>
  <c r="AP230" i="48" s="1"/>
  <c r="AI230" i="48" a="1"/>
  <c r="AI230" i="48" s="1"/>
  <c r="AH230" i="48"/>
  <c r="AG230" i="48" a="1"/>
  <c r="AG230" i="48" s="1"/>
  <c r="AF230" i="48"/>
  <c r="AA230" i="48" a="1"/>
  <c r="AA230" i="48" s="1"/>
  <c r="AB230" i="48" s="1"/>
  <c r="X230" i="48" a="1"/>
  <c r="X230" i="48" s="1"/>
  <c r="K230" i="48"/>
  <c r="BI229" i="48"/>
  <c r="BH229" i="48" a="1"/>
  <c r="BH229" i="48" s="1"/>
  <c r="BF229" i="48" a="1"/>
  <c r="BF229" i="48" s="1"/>
  <c r="BE229" i="48"/>
  <c r="BD229" i="48" a="1"/>
  <c r="BD229" i="48" s="1"/>
  <c r="BC229" i="48"/>
  <c r="AW229" i="48"/>
  <c r="AV229" i="48" a="1"/>
  <c r="AV229" i="48" s="1"/>
  <c r="AT229" i="48"/>
  <c r="AS229" i="48" a="1"/>
  <c r="AS229" i="48" s="1"/>
  <c r="AQ229" i="48"/>
  <c r="AP229" i="48" a="1"/>
  <c r="AP229" i="48" s="1"/>
  <c r="AI229" i="48" a="1"/>
  <c r="AI229" i="48" s="1"/>
  <c r="AH229" i="48"/>
  <c r="AG229" i="48" a="1"/>
  <c r="AG229" i="48" s="1"/>
  <c r="AF229" i="48"/>
  <c r="AA229" i="48" a="1"/>
  <c r="AA229" i="48" s="1"/>
  <c r="X229" i="48" a="1"/>
  <c r="X229" i="48" s="1"/>
  <c r="Y229" i="48" s="1"/>
  <c r="K229" i="48"/>
  <c r="BI228" i="48"/>
  <c r="BH228" i="48" a="1"/>
  <c r="BH228" i="48" s="1"/>
  <c r="BF228" i="48" a="1"/>
  <c r="BF228" i="48" s="1"/>
  <c r="BE228" i="48"/>
  <c r="BD228" i="48" a="1"/>
  <c r="BD228" i="48" s="1"/>
  <c r="BC228" i="48"/>
  <c r="AW228" i="48"/>
  <c r="AV228" i="48" a="1"/>
  <c r="AV228" i="48" s="1"/>
  <c r="AT228" i="48"/>
  <c r="AS228" i="48" a="1"/>
  <c r="AS228" i="48" s="1"/>
  <c r="AQ228" i="48"/>
  <c r="AP228" i="48" a="1"/>
  <c r="AP228" i="48" s="1"/>
  <c r="AI228" i="48" a="1"/>
  <c r="AI228" i="48" s="1"/>
  <c r="AH228" i="48"/>
  <c r="AG228" i="48" a="1"/>
  <c r="AG228" i="48" s="1"/>
  <c r="AF228" i="48"/>
  <c r="AA228" i="48" a="1"/>
  <c r="AA228" i="48" s="1"/>
  <c r="AB228" i="48" s="1"/>
  <c r="X228" i="48" a="1"/>
  <c r="X228" i="48" s="1"/>
  <c r="K228" i="48"/>
  <c r="BI227" i="48"/>
  <c r="BH227" i="48" a="1"/>
  <c r="BH227" i="48" s="1"/>
  <c r="BF227" i="48" a="1"/>
  <c r="BF227" i="48" s="1"/>
  <c r="BE227" i="48"/>
  <c r="BD227" i="48" a="1"/>
  <c r="BD227" i="48" s="1"/>
  <c r="BC227" i="48"/>
  <c r="AW227" i="48"/>
  <c r="AV227" i="48" a="1"/>
  <c r="AV227" i="48" s="1"/>
  <c r="AT227" i="48"/>
  <c r="AS227" i="48" a="1"/>
  <c r="AS227" i="48" s="1"/>
  <c r="AQ227" i="48"/>
  <c r="AP227" i="48" a="1"/>
  <c r="AP227" i="48" s="1"/>
  <c r="AI227" i="48" a="1"/>
  <c r="AI227" i="48" s="1"/>
  <c r="AH227" i="48"/>
  <c r="AG227" i="48" a="1"/>
  <c r="AG227" i="48" s="1"/>
  <c r="AF227" i="48"/>
  <c r="AA227" i="48" a="1"/>
  <c r="AA227" i="48" s="1"/>
  <c r="AB227" i="48" s="1"/>
  <c r="X227" i="48" a="1"/>
  <c r="X227" i="48" s="1"/>
  <c r="K227" i="48"/>
  <c r="BI226" i="48"/>
  <c r="BH226" i="48" a="1"/>
  <c r="BH226" i="48" s="1"/>
  <c r="BF226" i="48" a="1"/>
  <c r="BF226" i="48" s="1"/>
  <c r="BE226" i="48"/>
  <c r="BD226" i="48" a="1"/>
  <c r="BD226" i="48" s="1"/>
  <c r="BC226" i="48"/>
  <c r="AW226" i="48"/>
  <c r="AV226" i="48" a="1"/>
  <c r="AV226" i="48" s="1"/>
  <c r="AT226" i="48"/>
  <c r="AS226" i="48" a="1"/>
  <c r="AS226" i="48" s="1"/>
  <c r="AQ226" i="48"/>
  <c r="AP226" i="48" a="1"/>
  <c r="AP226" i="48" s="1"/>
  <c r="AI226" i="48" a="1"/>
  <c r="AI226" i="48" s="1"/>
  <c r="AH226" i="48"/>
  <c r="AG226" i="48" a="1"/>
  <c r="AG226" i="48" s="1"/>
  <c r="AF226" i="48"/>
  <c r="AA226" i="48" a="1"/>
  <c r="AA226" i="48" s="1"/>
  <c r="X226" i="48" a="1"/>
  <c r="X226" i="48" s="1"/>
  <c r="K226" i="48"/>
  <c r="BH225" i="48" a="1"/>
  <c r="BH225" i="48" s="1"/>
  <c r="BI225" i="48" s="1"/>
  <c r="BF225" i="48" a="1"/>
  <c r="BF225" i="48" s="1"/>
  <c r="BE225" i="48"/>
  <c r="BD225" i="48" a="1"/>
  <c r="BD225" i="48" s="1"/>
  <c r="BC225" i="48"/>
  <c r="AV225" i="48" a="1"/>
  <c r="AV225" i="48" s="1"/>
  <c r="AS225" i="48" a="1"/>
  <c r="AS225" i="48" s="1"/>
  <c r="AT225" i="48" s="1"/>
  <c r="AP225" i="48" a="1"/>
  <c r="AP225" i="48" s="1"/>
  <c r="AQ225" i="48" s="1"/>
  <c r="AI225" i="48" a="1"/>
  <c r="AI225" i="48" s="1"/>
  <c r="AH225" i="48"/>
  <c r="AG225" i="48" a="1"/>
  <c r="AG225" i="48" s="1"/>
  <c r="AF225" i="48"/>
  <c r="AA225" i="48" a="1"/>
  <c r="AA225" i="48" s="1"/>
  <c r="AB225" i="48" s="1"/>
  <c r="X225" i="48" a="1"/>
  <c r="X225" i="48" s="1"/>
  <c r="Y225" i="48" s="1"/>
  <c r="K225" i="48"/>
  <c r="BI224" i="48"/>
  <c r="BH224" i="48" a="1"/>
  <c r="BH224" i="48" s="1"/>
  <c r="BF224" i="48" a="1"/>
  <c r="BF224" i="48" s="1"/>
  <c r="BE224" i="48"/>
  <c r="BD224" i="48" a="1"/>
  <c r="BD224" i="48" s="1"/>
  <c r="BC224" i="48"/>
  <c r="AW224" i="48"/>
  <c r="AV224" i="48" a="1"/>
  <c r="AV224" i="48" s="1"/>
  <c r="AT224" i="48"/>
  <c r="AS224" i="48" a="1"/>
  <c r="AS224" i="48" s="1"/>
  <c r="AQ224" i="48"/>
  <c r="AP224" i="48" a="1"/>
  <c r="AP224" i="48" s="1"/>
  <c r="AI224" i="48" a="1"/>
  <c r="AI224" i="48" s="1"/>
  <c r="AH224" i="48"/>
  <c r="AG224" i="48" a="1"/>
  <c r="AG224" i="48" s="1"/>
  <c r="AF224" i="48"/>
  <c r="AA224" i="48" a="1"/>
  <c r="AA224" i="48" s="1"/>
  <c r="AB224" i="48" s="1"/>
  <c r="X224" i="48" a="1"/>
  <c r="X224" i="48" s="1"/>
  <c r="K224" i="48"/>
  <c r="BI223" i="48"/>
  <c r="BH223" i="48" a="1"/>
  <c r="BH223" i="48" s="1"/>
  <c r="BF223" i="48" a="1"/>
  <c r="BF223" i="48" s="1"/>
  <c r="BE223" i="48"/>
  <c r="BD223" i="48" a="1"/>
  <c r="BD223" i="48" s="1"/>
  <c r="BC223" i="48"/>
  <c r="AW223" i="48"/>
  <c r="AV223" i="48" a="1"/>
  <c r="AV223" i="48" s="1"/>
  <c r="AT223" i="48"/>
  <c r="AS223" i="48" a="1"/>
  <c r="AS223" i="48" s="1"/>
  <c r="AQ223" i="48"/>
  <c r="AP223" i="48" a="1"/>
  <c r="AP223" i="48" s="1"/>
  <c r="AI223" i="48" a="1"/>
  <c r="AI223" i="48" s="1"/>
  <c r="AH223" i="48"/>
  <c r="AG223" i="48" a="1"/>
  <c r="AG223" i="48" s="1"/>
  <c r="AF223" i="48"/>
  <c r="AA223" i="48" a="1"/>
  <c r="AA223" i="48" s="1"/>
  <c r="AB223" i="48" s="1"/>
  <c r="X223" i="48" a="1"/>
  <c r="X223" i="48" s="1"/>
  <c r="Y223" i="48" s="1"/>
  <c r="K223" i="48"/>
  <c r="BH222" i="48" a="1"/>
  <c r="BH222" i="48" s="1"/>
  <c r="BI222" i="48" s="1"/>
  <c r="BF222" i="48" a="1"/>
  <c r="BF222" i="48" s="1"/>
  <c r="BE222" i="48"/>
  <c r="BD222" i="48" a="1"/>
  <c r="BD222" i="48" s="1"/>
  <c r="BC222" i="48"/>
  <c r="AV222" i="48" a="1"/>
  <c r="AV222" i="48" s="1"/>
  <c r="AW222" i="48" s="1"/>
  <c r="AS222" i="48" a="1"/>
  <c r="AS222" i="48" s="1"/>
  <c r="AP222" i="48" a="1"/>
  <c r="AP222" i="48" s="1"/>
  <c r="AQ222" i="48" s="1"/>
  <c r="AI222" i="48" a="1"/>
  <c r="AI222" i="48" s="1"/>
  <c r="AH222" i="48"/>
  <c r="AG222" i="48" a="1"/>
  <c r="AG222" i="48" s="1"/>
  <c r="AF222" i="48"/>
  <c r="AA222" i="48" a="1"/>
  <c r="AA222" i="48" s="1"/>
  <c r="AB222" i="48" s="1"/>
  <c r="X222" i="48" a="1"/>
  <c r="X222" i="48" s="1"/>
  <c r="K222" i="48"/>
  <c r="BH221" i="48" a="1"/>
  <c r="BH221" i="48" s="1"/>
  <c r="BI221" i="48" s="1"/>
  <c r="BF221" i="48" a="1"/>
  <c r="BF221" i="48" s="1"/>
  <c r="BE221" i="48"/>
  <c r="BD221" i="48" a="1"/>
  <c r="BD221" i="48" s="1"/>
  <c r="BC221" i="48"/>
  <c r="AV221" i="48" a="1"/>
  <c r="AV221" i="48" s="1"/>
  <c r="AW221" i="48" s="1"/>
  <c r="AS221" i="48" a="1"/>
  <c r="AS221" i="48" s="1"/>
  <c r="AP221" i="48" a="1"/>
  <c r="AP221" i="48" s="1"/>
  <c r="AQ221" i="48" s="1"/>
  <c r="AI221" i="48" a="1"/>
  <c r="AI221" i="48" s="1"/>
  <c r="AH221" i="48"/>
  <c r="AG221" i="48" a="1"/>
  <c r="AG221" i="48" s="1"/>
  <c r="AF221" i="48"/>
  <c r="AA221" i="48" a="1"/>
  <c r="AA221" i="48" s="1"/>
  <c r="AB221" i="48" s="1"/>
  <c r="X221" i="48" a="1"/>
  <c r="X221" i="48" s="1"/>
  <c r="K221" i="48"/>
  <c r="BH220" i="48" a="1"/>
  <c r="BH220" i="48" s="1"/>
  <c r="BI220" i="48" s="1"/>
  <c r="BF220" i="48" a="1"/>
  <c r="BF220" i="48" s="1"/>
  <c r="BE220" i="48"/>
  <c r="BD220" i="48" a="1"/>
  <c r="BD220" i="48" s="1"/>
  <c r="BC220" i="48"/>
  <c r="AV220" i="48" a="1"/>
  <c r="AV220" i="48" s="1"/>
  <c r="AW220" i="48" s="1"/>
  <c r="AS220" i="48" a="1"/>
  <c r="AS220" i="48" s="1"/>
  <c r="AP220" i="48" a="1"/>
  <c r="AP220" i="48" s="1"/>
  <c r="AQ220" i="48" s="1"/>
  <c r="AI220" i="48" a="1"/>
  <c r="AI220" i="48" s="1"/>
  <c r="AH220" i="48"/>
  <c r="AG220" i="48" a="1"/>
  <c r="AG220" i="48" s="1"/>
  <c r="AF220" i="48"/>
  <c r="AA220" i="48" a="1"/>
  <c r="AA220" i="48" s="1"/>
  <c r="AB220" i="48" s="1"/>
  <c r="X220" i="48" a="1"/>
  <c r="X220" i="48" s="1"/>
  <c r="Y220" i="48" s="1"/>
  <c r="K220" i="48"/>
  <c r="BH219" i="48" a="1"/>
  <c r="BH219" i="48" s="1"/>
  <c r="BI219" i="48" s="1"/>
  <c r="BF219" i="48" a="1"/>
  <c r="BF219" i="48" s="1"/>
  <c r="BE219" i="48"/>
  <c r="BD219" i="48" a="1"/>
  <c r="BD219" i="48" s="1"/>
  <c r="BC219" i="48"/>
  <c r="BA219" i="48" a="1"/>
  <c r="BA219" i="48" s="1"/>
  <c r="AY219" i="48" a="1"/>
  <c r="AY219" i="48" s="1"/>
  <c r="AM219" i="48" s="1"/>
  <c r="AV219" i="48" a="1"/>
  <c r="AV219" i="48" s="1"/>
  <c r="AW219" i="48" s="1"/>
  <c r="AS219" i="48" a="1"/>
  <c r="AS219" i="48" s="1"/>
  <c r="AP219" i="48" a="1"/>
  <c r="AP219" i="48" s="1"/>
  <c r="AQ219" i="48" s="1"/>
  <c r="AI219" i="48" a="1"/>
  <c r="AI219" i="48" s="1"/>
  <c r="AH219" i="48"/>
  <c r="AG219" i="48" a="1"/>
  <c r="AG219" i="48" s="1"/>
  <c r="AF219" i="48"/>
  <c r="AB219" i="48"/>
  <c r="Y219" i="48"/>
  <c r="K219" i="48"/>
  <c r="BH218" i="48" a="1"/>
  <c r="BH218" i="48" s="1"/>
  <c r="BI218" i="48" s="1"/>
  <c r="BF218" i="48" a="1"/>
  <c r="BF218" i="48" s="1"/>
  <c r="BE218" i="48"/>
  <c r="BD218" i="48" a="1"/>
  <c r="BD218" i="48" s="1"/>
  <c r="BC218" i="48"/>
  <c r="AV218" i="48" a="1"/>
  <c r="AV218" i="48" s="1"/>
  <c r="AW218" i="48" s="1"/>
  <c r="AS218" i="48" a="1"/>
  <c r="AS218" i="48" s="1"/>
  <c r="AP218" i="48" a="1"/>
  <c r="AP218" i="48" s="1"/>
  <c r="AQ218" i="48" s="1"/>
  <c r="AI218" i="48" a="1"/>
  <c r="AI218" i="48" s="1"/>
  <c r="AH218" i="48"/>
  <c r="AG218" i="48" a="1"/>
  <c r="AG218" i="48" s="1"/>
  <c r="AF218" i="48"/>
  <c r="AA218" i="48" a="1"/>
  <c r="AA218" i="48" s="1"/>
  <c r="AB218" i="48" s="1"/>
  <c r="X218" i="48" a="1"/>
  <c r="X218" i="48" s="1"/>
  <c r="K218" i="48"/>
  <c r="BH217" i="48" a="1"/>
  <c r="BH217" i="48" s="1"/>
  <c r="BI217" i="48" s="1"/>
  <c r="BF217" i="48" a="1"/>
  <c r="BF217" i="48" s="1"/>
  <c r="BE217" i="48"/>
  <c r="BD217" i="48" a="1"/>
  <c r="BD217" i="48" s="1"/>
  <c r="BC217" i="48"/>
  <c r="AW217" i="48"/>
  <c r="AV217" i="48" a="1"/>
  <c r="AV217" i="48" s="1"/>
  <c r="AT217" i="48"/>
  <c r="AS217" i="48" a="1"/>
  <c r="AS217" i="48" s="1"/>
  <c r="AQ217" i="48"/>
  <c r="AP217" i="48" a="1"/>
  <c r="AP217" i="48" s="1"/>
  <c r="AI217" i="48" a="1"/>
  <c r="AI217" i="48" s="1"/>
  <c r="AH217" i="48"/>
  <c r="AG217" i="48" a="1"/>
  <c r="AG217" i="48" s="1"/>
  <c r="AF217" i="48"/>
  <c r="AA217" i="48" a="1"/>
  <c r="AA217" i="48" s="1"/>
  <c r="AB217" i="48" s="1"/>
  <c r="X217" i="48" a="1"/>
  <c r="X217" i="48" s="1"/>
  <c r="K217" i="48"/>
  <c r="BI216" i="48"/>
  <c r="BH216" i="48" a="1"/>
  <c r="BH216" i="48" s="1"/>
  <c r="BF216" i="48" a="1"/>
  <c r="BF216" i="48" s="1"/>
  <c r="BE216" i="48"/>
  <c r="BD216" i="48" a="1"/>
  <c r="BD216" i="48" s="1"/>
  <c r="BC216" i="48"/>
  <c r="AW216" i="48"/>
  <c r="AV216" i="48" a="1"/>
  <c r="AV216" i="48" s="1"/>
  <c r="AT216" i="48"/>
  <c r="AS216" i="48" a="1"/>
  <c r="AS216" i="48" s="1"/>
  <c r="AQ216" i="48"/>
  <c r="AP216" i="48" a="1"/>
  <c r="AP216" i="48" s="1"/>
  <c r="AI216" i="48" a="1"/>
  <c r="AI216" i="48" s="1"/>
  <c r="AH216" i="48"/>
  <c r="AG216" i="48" a="1"/>
  <c r="AG216" i="48" s="1"/>
  <c r="AF216" i="48"/>
  <c r="AA216" i="48" a="1"/>
  <c r="AA216" i="48" s="1"/>
  <c r="AB216" i="48" s="1"/>
  <c r="X216" i="48" a="1"/>
  <c r="X216" i="48" s="1"/>
  <c r="K216" i="48"/>
  <c r="BI215" i="48"/>
  <c r="BH215" i="48" a="1"/>
  <c r="BH215" i="48" s="1"/>
  <c r="BF215" i="48" a="1"/>
  <c r="BF215" i="48" s="1"/>
  <c r="BE215" i="48"/>
  <c r="BD215" i="48" a="1"/>
  <c r="BD215" i="48" s="1"/>
  <c r="BC215" i="48"/>
  <c r="AW215" i="48"/>
  <c r="AV215" i="48" a="1"/>
  <c r="AV215" i="48" s="1"/>
  <c r="AT215" i="48"/>
  <c r="AS215" i="48" a="1"/>
  <c r="AS215" i="48" s="1"/>
  <c r="AQ215" i="48"/>
  <c r="AP215" i="48" a="1"/>
  <c r="AP215" i="48" s="1"/>
  <c r="AI215" i="48" a="1"/>
  <c r="AI215" i="48" s="1"/>
  <c r="AH215" i="48"/>
  <c r="AG215" i="48" a="1"/>
  <c r="AG215" i="48" s="1"/>
  <c r="AF215" i="48"/>
  <c r="AA215" i="48" a="1"/>
  <c r="AA215" i="48" s="1"/>
  <c r="AB215" i="48" s="1"/>
  <c r="X215" i="48" a="1"/>
  <c r="X215" i="48" s="1"/>
  <c r="K215" i="48"/>
  <c r="BI214" i="48"/>
  <c r="BH214" i="48" a="1"/>
  <c r="BH214" i="48" s="1"/>
  <c r="BF214" i="48" a="1"/>
  <c r="BF214" i="48" s="1"/>
  <c r="BE214" i="48"/>
  <c r="BD214" i="48" a="1"/>
  <c r="BD214" i="48" s="1"/>
  <c r="BC214" i="48"/>
  <c r="AW214" i="48"/>
  <c r="AV214" i="48" a="1"/>
  <c r="AV214" i="48" s="1"/>
  <c r="AT214" i="48"/>
  <c r="AS214" i="48" a="1"/>
  <c r="AS214" i="48" s="1"/>
  <c r="AQ214" i="48"/>
  <c r="AP214" i="48" a="1"/>
  <c r="AP214" i="48" s="1"/>
  <c r="AI214" i="48" a="1"/>
  <c r="AI214" i="48" s="1"/>
  <c r="AH214" i="48"/>
  <c r="AG214" i="48" a="1"/>
  <c r="AG214" i="48" s="1"/>
  <c r="AF214" i="48"/>
  <c r="AA214" i="48" a="1"/>
  <c r="AA214" i="48" s="1"/>
  <c r="AB214" i="48" s="1"/>
  <c r="X214" i="48" a="1"/>
  <c r="X214" i="48" s="1"/>
  <c r="K214" i="48"/>
  <c r="BI213" i="48"/>
  <c r="BH213" i="48" a="1"/>
  <c r="BH213" i="48" s="1"/>
  <c r="BF213" i="48" a="1"/>
  <c r="BF213" i="48" s="1"/>
  <c r="BE213" i="48"/>
  <c r="BD213" i="48" a="1"/>
  <c r="BD213" i="48" s="1"/>
  <c r="BC213" i="48"/>
  <c r="AW213" i="48"/>
  <c r="AV213" i="48" a="1"/>
  <c r="AV213" i="48" s="1"/>
  <c r="AT213" i="48"/>
  <c r="AS213" i="48" a="1"/>
  <c r="AS213" i="48" s="1"/>
  <c r="AQ213" i="48"/>
  <c r="AP213" i="48" a="1"/>
  <c r="AP213" i="48" s="1"/>
  <c r="AI213" i="48" a="1"/>
  <c r="AI213" i="48" s="1"/>
  <c r="AH213" i="48"/>
  <c r="AG213" i="48" a="1"/>
  <c r="AG213" i="48" s="1"/>
  <c r="AF213" i="48"/>
  <c r="AA213" i="48" a="1"/>
  <c r="AA213" i="48" s="1"/>
  <c r="AB213" i="48" s="1"/>
  <c r="X213" i="48" a="1"/>
  <c r="X213" i="48" s="1"/>
  <c r="K213" i="48"/>
  <c r="BH212" i="48" a="1"/>
  <c r="BH212" i="48" s="1"/>
  <c r="BI212" i="48" s="1"/>
  <c r="BE212" i="48"/>
  <c r="BC212" i="48"/>
  <c r="AV212" i="48" a="1"/>
  <c r="AV212" i="48" s="1"/>
  <c r="AW212" i="48" s="1"/>
  <c r="AS212" i="48" a="1"/>
  <c r="AS212" i="48" s="1"/>
  <c r="AT212" i="48" s="1"/>
  <c r="AP212" i="48" a="1"/>
  <c r="AP212" i="48" s="1"/>
  <c r="AQ212" i="48" s="1"/>
  <c r="AH212" i="48"/>
  <c r="AF212" i="48"/>
  <c r="AA212" i="48" a="1"/>
  <c r="AA212" i="48" s="1"/>
  <c r="AB212" i="48" s="1"/>
  <c r="X212" i="48" a="1"/>
  <c r="X212" i="48" s="1"/>
  <c r="K212" i="48"/>
  <c r="BH211" i="48" a="1"/>
  <c r="BH211" i="48" s="1"/>
  <c r="BI211" i="48" s="1"/>
  <c r="BF211" i="48" a="1"/>
  <c r="BF211" i="48" s="1"/>
  <c r="BE211" i="48"/>
  <c r="BD211" i="48" a="1"/>
  <c r="BD211" i="48" s="1"/>
  <c r="BC211" i="48"/>
  <c r="AV211" i="48" a="1"/>
  <c r="AV211" i="48" s="1"/>
  <c r="AW211" i="48" s="1"/>
  <c r="AS211" i="48" a="1"/>
  <c r="AS211" i="48" s="1"/>
  <c r="AT211" i="48" s="1"/>
  <c r="AP211" i="48" a="1"/>
  <c r="AP211" i="48" s="1"/>
  <c r="AQ211" i="48" s="1"/>
  <c r="AI211" i="48" a="1"/>
  <c r="AI211" i="48" s="1"/>
  <c r="AH211" i="48"/>
  <c r="AG211" i="48" a="1"/>
  <c r="AG211" i="48" s="1"/>
  <c r="AF211" i="48"/>
  <c r="AA211" i="48" a="1"/>
  <c r="AA211" i="48" s="1"/>
  <c r="AB211" i="48" s="1"/>
  <c r="X211" i="48" a="1"/>
  <c r="X211" i="48" s="1"/>
  <c r="K211" i="48"/>
  <c r="BH210" i="48" a="1"/>
  <c r="BH210" i="48" s="1"/>
  <c r="BI210" i="48" s="1"/>
  <c r="BE210" i="48"/>
  <c r="BC210" i="48"/>
  <c r="AV210" i="48" a="1"/>
  <c r="AV210" i="48" s="1"/>
  <c r="AW210" i="48" s="1"/>
  <c r="AS210" i="48" a="1"/>
  <c r="AS210" i="48" s="1"/>
  <c r="AT210" i="48" s="1"/>
  <c r="AP210" i="48" a="1"/>
  <c r="AP210" i="48" s="1"/>
  <c r="AQ210" i="48" s="1"/>
  <c r="AH210" i="48"/>
  <c r="AF210" i="48"/>
  <c r="AA210" i="48" a="1"/>
  <c r="AA210" i="48" s="1"/>
  <c r="AB210" i="48" s="1"/>
  <c r="X210" i="48" a="1"/>
  <c r="X210" i="48" s="1"/>
  <c r="K210" i="48"/>
  <c r="BH209" i="48" a="1"/>
  <c r="BH209" i="48" s="1"/>
  <c r="BI209" i="48" s="1"/>
  <c r="BF209" i="48" a="1"/>
  <c r="BF209" i="48" s="1"/>
  <c r="BE209" i="48"/>
  <c r="BD209" i="48" a="1"/>
  <c r="BD209" i="48" s="1"/>
  <c r="BC209" i="48"/>
  <c r="AV209" i="48" a="1"/>
  <c r="AV209" i="48" s="1"/>
  <c r="AW209" i="48" s="1"/>
  <c r="AS209" i="48" a="1"/>
  <c r="AS209" i="48" s="1"/>
  <c r="AT209" i="48" s="1"/>
  <c r="AP209" i="48" a="1"/>
  <c r="AP209" i="48" s="1"/>
  <c r="AQ209" i="48" s="1"/>
  <c r="AI209" i="48" a="1"/>
  <c r="AI209" i="48" s="1"/>
  <c r="AH209" i="48"/>
  <c r="AG209" i="48" a="1"/>
  <c r="AG209" i="48" s="1"/>
  <c r="AF209" i="48"/>
  <c r="AA209" i="48" a="1"/>
  <c r="AA209" i="48" s="1"/>
  <c r="AB209" i="48" s="1"/>
  <c r="X209" i="48" a="1"/>
  <c r="X209" i="48" s="1"/>
  <c r="K209" i="48"/>
  <c r="BH208" i="48" a="1"/>
  <c r="BH208" i="48" s="1"/>
  <c r="BI208" i="48" s="1"/>
  <c r="BE208" i="48"/>
  <c r="BC208" i="48"/>
  <c r="AV208" i="48" a="1"/>
  <c r="AV208" i="48" s="1"/>
  <c r="AW208" i="48" s="1"/>
  <c r="AS208" i="48" a="1"/>
  <c r="AS208" i="48" s="1"/>
  <c r="AT208" i="48" s="1"/>
  <c r="AP208" i="48" a="1"/>
  <c r="AP208" i="48" s="1"/>
  <c r="AQ208" i="48" s="1"/>
  <c r="AH208" i="48"/>
  <c r="AF208" i="48"/>
  <c r="AA208" i="48" a="1"/>
  <c r="AA208" i="48" s="1"/>
  <c r="AB208" i="48" s="1"/>
  <c r="X208" i="48" a="1"/>
  <c r="X208" i="48" s="1"/>
  <c r="K208" i="48"/>
  <c r="BH207" i="48" a="1"/>
  <c r="BH207" i="48" s="1"/>
  <c r="BI207" i="48" s="1"/>
  <c r="BF207" i="48" a="1"/>
  <c r="BF207" i="48" s="1"/>
  <c r="BE207" i="48"/>
  <c r="BD207" i="48" a="1"/>
  <c r="BD207" i="48" s="1"/>
  <c r="BC207" i="48"/>
  <c r="AV207" i="48" a="1"/>
  <c r="AV207" i="48" s="1"/>
  <c r="AW207" i="48" s="1"/>
  <c r="AS207" i="48" a="1"/>
  <c r="AS207" i="48" s="1"/>
  <c r="AT207" i="48" s="1"/>
  <c r="AP207" i="48" a="1"/>
  <c r="AP207" i="48" s="1"/>
  <c r="AQ207" i="48" s="1"/>
  <c r="AI207" i="48" a="1"/>
  <c r="AI207" i="48" s="1"/>
  <c r="AH207" i="48"/>
  <c r="AG207" i="48" a="1"/>
  <c r="AG207" i="48" s="1"/>
  <c r="AF207" i="48"/>
  <c r="AA207" i="48" a="1"/>
  <c r="AA207" i="48" s="1"/>
  <c r="AB207" i="48" s="1"/>
  <c r="X207" i="48" a="1"/>
  <c r="X207" i="48" s="1"/>
  <c r="K207" i="48"/>
  <c r="BH206" i="48" a="1"/>
  <c r="BH206" i="48" s="1"/>
  <c r="BI206" i="48" s="1"/>
  <c r="BE206" i="48"/>
  <c r="BC206" i="48"/>
  <c r="AV206" i="48" a="1"/>
  <c r="AV206" i="48" s="1"/>
  <c r="AW206" i="48" s="1"/>
  <c r="AS206" i="48" a="1"/>
  <c r="AS206" i="48" s="1"/>
  <c r="AT206" i="48" s="1"/>
  <c r="AP206" i="48" a="1"/>
  <c r="AP206" i="48" s="1"/>
  <c r="AQ206" i="48" s="1"/>
  <c r="AH206" i="48"/>
  <c r="AF206" i="48"/>
  <c r="AA206" i="48" a="1"/>
  <c r="AA206" i="48" s="1"/>
  <c r="AB206" i="48" s="1"/>
  <c r="X206" i="48" a="1"/>
  <c r="X206" i="48" s="1"/>
  <c r="Y206" i="48" s="1"/>
  <c r="K206" i="48"/>
  <c r="BH205" i="48" a="1"/>
  <c r="BH205" i="48" s="1"/>
  <c r="BI205" i="48" s="1"/>
  <c r="BF205" i="48" a="1"/>
  <c r="BF205" i="48" s="1"/>
  <c r="BE205" i="48"/>
  <c r="BD205" i="48" a="1"/>
  <c r="BD205" i="48" s="1"/>
  <c r="BC205" i="48"/>
  <c r="AV205" i="48" a="1"/>
  <c r="AV205" i="48" s="1"/>
  <c r="AW205" i="48" s="1"/>
  <c r="AS205" i="48" a="1"/>
  <c r="AS205" i="48" s="1"/>
  <c r="AT205" i="48" s="1"/>
  <c r="AP205" i="48" a="1"/>
  <c r="AP205" i="48" s="1"/>
  <c r="AQ205" i="48" s="1"/>
  <c r="AI205" i="48" a="1"/>
  <c r="AI205" i="48" s="1"/>
  <c r="AH205" i="48"/>
  <c r="AG205" i="48" a="1"/>
  <c r="AG205" i="48" s="1"/>
  <c r="AF205" i="48"/>
  <c r="AA205" i="48" a="1"/>
  <c r="AA205" i="48" s="1"/>
  <c r="AB205" i="48" s="1"/>
  <c r="X205" i="48" a="1"/>
  <c r="X205" i="48" s="1"/>
  <c r="K205" i="48"/>
  <c r="BH204" i="48" a="1"/>
  <c r="BH204" i="48" s="1"/>
  <c r="BI204" i="48" s="1"/>
  <c r="BF204" i="48" a="1"/>
  <c r="BF204" i="48" s="1"/>
  <c r="BE204" i="48"/>
  <c r="BD204" i="48" a="1"/>
  <c r="BD204" i="48" s="1"/>
  <c r="BC204" i="48"/>
  <c r="AV204" i="48" a="1"/>
  <c r="AV204" i="48" s="1"/>
  <c r="AW204" i="48" s="1"/>
  <c r="AS204" i="48" a="1"/>
  <c r="AS204" i="48" s="1"/>
  <c r="AT204" i="48" s="1"/>
  <c r="AP204" i="48" a="1"/>
  <c r="AP204" i="48" s="1"/>
  <c r="AQ204" i="48" s="1"/>
  <c r="AI204" i="48" a="1"/>
  <c r="AI204" i="48" s="1"/>
  <c r="AH204" i="48"/>
  <c r="AG204" i="48" a="1"/>
  <c r="AG204" i="48" s="1"/>
  <c r="AF204" i="48"/>
  <c r="AA204" i="48" a="1"/>
  <c r="AA204" i="48" s="1"/>
  <c r="AB204" i="48" s="1"/>
  <c r="X204" i="48" a="1"/>
  <c r="X204" i="48" s="1"/>
  <c r="K204" i="48"/>
  <c r="BH203" i="48" a="1"/>
  <c r="BH203" i="48" s="1"/>
  <c r="BI203" i="48" s="1"/>
  <c r="BE203" i="48"/>
  <c r="BC203" i="48"/>
  <c r="AV203" i="48" a="1"/>
  <c r="AV203" i="48" s="1"/>
  <c r="AW203" i="48" s="1"/>
  <c r="AS203" i="48" a="1"/>
  <c r="AS203" i="48" s="1"/>
  <c r="AT203" i="48" s="1"/>
  <c r="AP203" i="48" a="1"/>
  <c r="AP203" i="48" s="1"/>
  <c r="AQ203" i="48" s="1"/>
  <c r="AH203" i="48"/>
  <c r="AF203" i="48"/>
  <c r="AA203" i="48" a="1"/>
  <c r="AA203" i="48" s="1"/>
  <c r="AB203" i="48" s="1"/>
  <c r="X203" i="48" a="1"/>
  <c r="X203" i="48" s="1"/>
  <c r="Y203" i="48" s="1"/>
  <c r="K203" i="48"/>
  <c r="BH202" i="48" a="1"/>
  <c r="BH202" i="48" s="1"/>
  <c r="BI202" i="48" s="1"/>
  <c r="BF202" i="48" a="1"/>
  <c r="BF202" i="48" s="1"/>
  <c r="BE202" i="48"/>
  <c r="BD202" i="48" a="1"/>
  <c r="BD202" i="48" s="1"/>
  <c r="BC202" i="48"/>
  <c r="AV202" i="48" a="1"/>
  <c r="AV202" i="48" s="1"/>
  <c r="AW202" i="48" s="1"/>
  <c r="AS202" i="48" a="1"/>
  <c r="AS202" i="48" s="1"/>
  <c r="AT202" i="48" s="1"/>
  <c r="AP202" i="48" a="1"/>
  <c r="AP202" i="48" s="1"/>
  <c r="AQ202" i="48" s="1"/>
  <c r="AI202" i="48" a="1"/>
  <c r="AI202" i="48" s="1"/>
  <c r="AH202" i="48"/>
  <c r="AG202" i="48" a="1"/>
  <c r="AG202" i="48" s="1"/>
  <c r="AF202" i="48"/>
  <c r="AA202" i="48" a="1"/>
  <c r="AA202" i="48" s="1"/>
  <c r="AB202" i="48" s="1"/>
  <c r="X202" i="48" a="1"/>
  <c r="X202" i="48" s="1"/>
  <c r="K202" i="48"/>
  <c r="BH201" i="48" a="1"/>
  <c r="BH201" i="48" s="1"/>
  <c r="BI201" i="48" s="1"/>
  <c r="BF201" i="48" a="1"/>
  <c r="BF201" i="48" s="1"/>
  <c r="BE201" i="48"/>
  <c r="BD201" i="48" a="1"/>
  <c r="BD201" i="48" s="1"/>
  <c r="BC201" i="48"/>
  <c r="AW201" i="48"/>
  <c r="AV201" i="48" a="1"/>
  <c r="AV201" i="48" s="1"/>
  <c r="AT201" i="48"/>
  <c r="AS201" i="48" a="1"/>
  <c r="AS201" i="48" s="1"/>
  <c r="AQ201" i="48"/>
  <c r="AP201" i="48" a="1"/>
  <c r="AP201" i="48" s="1"/>
  <c r="AI201" i="48" a="1"/>
  <c r="AI201" i="48" s="1"/>
  <c r="AH201" i="48"/>
  <c r="AG201" i="48" a="1"/>
  <c r="AG201" i="48" s="1"/>
  <c r="AF201" i="48"/>
  <c r="AA201" i="48" a="1"/>
  <c r="AA201" i="48" s="1"/>
  <c r="AB201" i="48" s="1"/>
  <c r="X201" i="48" a="1"/>
  <c r="X201" i="48" s="1"/>
  <c r="K201" i="48"/>
  <c r="BH200" i="48" a="1"/>
  <c r="BH200" i="48" s="1"/>
  <c r="BI200" i="48" s="1"/>
  <c r="BF200" i="48" a="1"/>
  <c r="BF200" i="48" s="1"/>
  <c r="BE200" i="48"/>
  <c r="BD200" i="48" a="1"/>
  <c r="BD200" i="48" s="1"/>
  <c r="BC200" i="48"/>
  <c r="AW200" i="48"/>
  <c r="AV200" i="48" a="1"/>
  <c r="AV200" i="48" s="1"/>
  <c r="AT200" i="48"/>
  <c r="AS200" i="48" a="1"/>
  <c r="AS200" i="48" s="1"/>
  <c r="AQ200" i="48"/>
  <c r="AP200" i="48" a="1"/>
  <c r="AP200" i="48" s="1"/>
  <c r="AI200" i="48" a="1"/>
  <c r="AI200" i="48" s="1"/>
  <c r="AH200" i="48"/>
  <c r="AG200" i="48" a="1"/>
  <c r="AG200" i="48" s="1"/>
  <c r="AF200" i="48"/>
  <c r="AA200" i="48" a="1"/>
  <c r="AA200" i="48" s="1"/>
  <c r="AB200" i="48" s="1"/>
  <c r="X200" i="48" a="1"/>
  <c r="X200" i="48" s="1"/>
  <c r="K200" i="48"/>
  <c r="BH199" i="48" a="1"/>
  <c r="BH199" i="48" s="1"/>
  <c r="BI199" i="48" s="1"/>
  <c r="BF199" i="48" a="1"/>
  <c r="BF199" i="48" s="1"/>
  <c r="BE199" i="48"/>
  <c r="BD199" i="48" a="1"/>
  <c r="BD199" i="48" s="1"/>
  <c r="BC199" i="48"/>
  <c r="AV199" i="48" a="1"/>
  <c r="AV199" i="48" s="1"/>
  <c r="AW199" i="48" s="1"/>
  <c r="AS199" i="48" a="1"/>
  <c r="AS199" i="48" s="1"/>
  <c r="AT199" i="48" s="1"/>
  <c r="AP199" i="48" a="1"/>
  <c r="AP199" i="48" s="1"/>
  <c r="AQ199" i="48" s="1"/>
  <c r="AI199" i="48" a="1"/>
  <c r="AI199" i="48" s="1"/>
  <c r="AH199" i="48"/>
  <c r="AG199" i="48" a="1"/>
  <c r="AG199" i="48" s="1"/>
  <c r="AF199" i="48"/>
  <c r="AA199" i="48" a="1"/>
  <c r="AA199" i="48" s="1"/>
  <c r="AB199" i="48" s="1"/>
  <c r="X199" i="48" a="1"/>
  <c r="X199" i="48" s="1"/>
  <c r="K199" i="48"/>
  <c r="BH198" i="48" a="1"/>
  <c r="BH198" i="48" s="1"/>
  <c r="BI198" i="48" s="1"/>
  <c r="BF198" i="48" a="1"/>
  <c r="BF198" i="48" s="1"/>
  <c r="BE198" i="48"/>
  <c r="BD198" i="48" a="1"/>
  <c r="BD198" i="48" s="1"/>
  <c r="BC198" i="48"/>
  <c r="AV198" i="48" a="1"/>
  <c r="AV198" i="48" s="1"/>
  <c r="AW198" i="48" s="1"/>
  <c r="AS198" i="48" a="1"/>
  <c r="AS198" i="48" s="1"/>
  <c r="AP198" i="48" a="1"/>
  <c r="AP198" i="48" s="1"/>
  <c r="AI198" i="48" a="1"/>
  <c r="AI198" i="48" s="1"/>
  <c r="AH198" i="48"/>
  <c r="AG198" i="48" a="1"/>
  <c r="AG198" i="48" s="1"/>
  <c r="AF198" i="48"/>
  <c r="AA198" i="48" a="1"/>
  <c r="AA198" i="48" s="1"/>
  <c r="AB198" i="48" s="1"/>
  <c r="X198" i="48" a="1"/>
  <c r="X198" i="48" s="1"/>
  <c r="Y198" i="48" s="1"/>
  <c r="K198" i="48"/>
  <c r="BI197" i="48"/>
  <c r="BH197" i="48" a="1"/>
  <c r="BH197" i="48" s="1"/>
  <c r="BF197" i="48" a="1"/>
  <c r="BF197" i="48" s="1"/>
  <c r="BE197" i="48"/>
  <c r="BD197" i="48" a="1"/>
  <c r="BD197" i="48" s="1"/>
  <c r="BC197" i="48"/>
  <c r="AW197" i="48"/>
  <c r="AV197" i="48" a="1"/>
  <c r="AV197" i="48" s="1"/>
  <c r="AT197" i="48"/>
  <c r="AS197" i="48" a="1"/>
  <c r="AS197" i="48" s="1"/>
  <c r="AQ197" i="48"/>
  <c r="AP197" i="48" a="1"/>
  <c r="AP197" i="48" s="1"/>
  <c r="AI197" i="48" a="1"/>
  <c r="AI197" i="48" s="1"/>
  <c r="AH197" i="48"/>
  <c r="AG197" i="48" a="1"/>
  <c r="AG197" i="48" s="1"/>
  <c r="AF197" i="48"/>
  <c r="AA197" i="48" a="1"/>
  <c r="AA197" i="48" s="1"/>
  <c r="AB197" i="48" s="1"/>
  <c r="X197" i="48" a="1"/>
  <c r="X197" i="48" s="1"/>
  <c r="K197" i="48"/>
  <c r="BI196" i="48"/>
  <c r="BH196" i="48" a="1"/>
  <c r="BH196" i="48" s="1"/>
  <c r="BF196" i="48" a="1"/>
  <c r="BF196" i="48" s="1"/>
  <c r="BE196" i="48"/>
  <c r="BD196" i="48" a="1"/>
  <c r="BD196" i="48" s="1"/>
  <c r="BC196" i="48"/>
  <c r="AW196" i="48"/>
  <c r="AV196" i="48" a="1"/>
  <c r="AV196" i="48" s="1"/>
  <c r="AT196" i="48"/>
  <c r="AS196" i="48" a="1"/>
  <c r="AS196" i="48" s="1"/>
  <c r="AQ196" i="48"/>
  <c r="AP196" i="48" a="1"/>
  <c r="AP196" i="48" s="1"/>
  <c r="AI196" i="48" a="1"/>
  <c r="AI196" i="48" s="1"/>
  <c r="AH196" i="48"/>
  <c r="AG196" i="48" a="1"/>
  <c r="AG196" i="48" s="1"/>
  <c r="AF196" i="48"/>
  <c r="AA196" i="48" a="1"/>
  <c r="AA196" i="48" s="1"/>
  <c r="AB196" i="48" s="1"/>
  <c r="X196" i="48" a="1"/>
  <c r="X196" i="48" s="1"/>
  <c r="K196" i="48"/>
  <c r="BI195" i="48"/>
  <c r="BH195" i="48" a="1"/>
  <c r="BH195" i="48" s="1"/>
  <c r="BF195" i="48" a="1"/>
  <c r="BF195" i="48" s="1"/>
  <c r="BE195" i="48"/>
  <c r="BD195" i="48" a="1"/>
  <c r="BD195" i="48" s="1"/>
  <c r="BC195" i="48"/>
  <c r="AW195" i="48"/>
  <c r="AV195" i="48" a="1"/>
  <c r="AV195" i="48" s="1"/>
  <c r="AT195" i="48"/>
  <c r="AS195" i="48" a="1"/>
  <c r="AS195" i="48" s="1"/>
  <c r="AQ195" i="48"/>
  <c r="AP195" i="48" a="1"/>
  <c r="AP195" i="48" s="1"/>
  <c r="AI195" i="48" a="1"/>
  <c r="AI195" i="48" s="1"/>
  <c r="AH195" i="48"/>
  <c r="AG195" i="48" a="1"/>
  <c r="AG195" i="48" s="1"/>
  <c r="AF195" i="48"/>
  <c r="AA195" i="48" a="1"/>
  <c r="AA195" i="48" s="1"/>
  <c r="AB195" i="48" s="1"/>
  <c r="X195" i="48" a="1"/>
  <c r="X195" i="48" s="1"/>
  <c r="K195" i="48"/>
  <c r="BH194" i="48" a="1"/>
  <c r="BH194" i="48" s="1"/>
  <c r="BI194" i="48" s="1"/>
  <c r="BF194" i="48" a="1"/>
  <c r="BF194" i="48" s="1"/>
  <c r="BE194" i="48"/>
  <c r="BD194" i="48" a="1"/>
  <c r="BD194" i="48" s="1"/>
  <c r="BC194" i="48"/>
  <c r="AV194" i="48" a="1"/>
  <c r="AV194" i="48" s="1"/>
  <c r="AW194" i="48" s="1"/>
  <c r="AS194" i="48" a="1"/>
  <c r="AS194" i="48" s="1"/>
  <c r="AT194" i="48" s="1"/>
  <c r="AP194" i="48" a="1"/>
  <c r="AP194" i="48" s="1"/>
  <c r="AQ194" i="48" s="1"/>
  <c r="AI194" i="48" a="1"/>
  <c r="AI194" i="48" s="1"/>
  <c r="AH194" i="48"/>
  <c r="AG194" i="48" a="1"/>
  <c r="AG194" i="48" s="1"/>
  <c r="AF194" i="48"/>
  <c r="AA194" i="48" a="1"/>
  <c r="AA194" i="48" s="1"/>
  <c r="AB194" i="48" s="1"/>
  <c r="X194" i="48" a="1"/>
  <c r="X194" i="48" s="1"/>
  <c r="K194" i="48"/>
  <c r="BH193" i="48" a="1"/>
  <c r="BH193" i="48" s="1"/>
  <c r="BI193" i="48" s="1"/>
  <c r="BF193" i="48" a="1"/>
  <c r="BF193" i="48" s="1"/>
  <c r="BE193" i="48"/>
  <c r="BD193" i="48" a="1"/>
  <c r="BD193" i="48" s="1"/>
  <c r="BC193" i="48"/>
  <c r="AV193" i="48" a="1"/>
  <c r="AV193" i="48" s="1"/>
  <c r="AW193" i="48" s="1"/>
  <c r="AS193" i="48" a="1"/>
  <c r="AS193" i="48" s="1"/>
  <c r="AT193" i="48" s="1"/>
  <c r="AP193" i="48" a="1"/>
  <c r="AP193" i="48" s="1"/>
  <c r="AQ193" i="48" s="1"/>
  <c r="AI193" i="48" a="1"/>
  <c r="AI193" i="48" s="1"/>
  <c r="AH193" i="48"/>
  <c r="AG193" i="48" a="1"/>
  <c r="AG193" i="48" s="1"/>
  <c r="AF193" i="48"/>
  <c r="AA193" i="48" a="1"/>
  <c r="AA193" i="48" s="1"/>
  <c r="AB193" i="48" s="1"/>
  <c r="X193" i="48" a="1"/>
  <c r="X193" i="48" s="1"/>
  <c r="K193" i="48"/>
  <c r="BI192" i="48"/>
  <c r="BH192" i="48" a="1"/>
  <c r="BH192" i="48" s="1"/>
  <c r="BF192" i="48" a="1"/>
  <c r="BF192" i="48" s="1"/>
  <c r="BE192" i="48"/>
  <c r="BD192" i="48" a="1"/>
  <c r="BD192" i="48" s="1"/>
  <c r="BC192" i="48"/>
  <c r="AV192" i="48" a="1"/>
  <c r="AV192" i="48" s="1"/>
  <c r="AW192" i="48" s="1"/>
  <c r="AT192" i="48"/>
  <c r="AS192" i="48" a="1"/>
  <c r="AS192" i="48" s="1"/>
  <c r="AQ192" i="48"/>
  <c r="AP192" i="48" a="1"/>
  <c r="AP192" i="48" s="1"/>
  <c r="AI192" i="48" a="1"/>
  <c r="AI192" i="48" s="1"/>
  <c r="AH192" i="48"/>
  <c r="AG192" i="48" a="1"/>
  <c r="AG192" i="48" s="1"/>
  <c r="AF192" i="48"/>
  <c r="AA192" i="48" a="1"/>
  <c r="AA192" i="48" s="1"/>
  <c r="AB192" i="48" s="1"/>
  <c r="X192" i="48" a="1"/>
  <c r="X192" i="48" s="1"/>
  <c r="K192" i="48"/>
  <c r="BH191" i="48" a="1"/>
  <c r="BH191" i="48" s="1"/>
  <c r="BI191" i="48" s="1"/>
  <c r="BF191" i="48" a="1"/>
  <c r="BF191" i="48" s="1"/>
  <c r="BE191" i="48"/>
  <c r="BD191" i="48" a="1"/>
  <c r="BD191" i="48" s="1"/>
  <c r="BC191" i="48"/>
  <c r="AV191" i="48" a="1"/>
  <c r="AV191" i="48" s="1"/>
  <c r="AW191" i="48" s="1"/>
  <c r="AS191" i="48" a="1"/>
  <c r="AS191" i="48" s="1"/>
  <c r="AT191" i="48" s="1"/>
  <c r="AP191" i="48" a="1"/>
  <c r="AP191" i="48" s="1"/>
  <c r="AQ191" i="48" s="1"/>
  <c r="AI191" i="48" a="1"/>
  <c r="AI191" i="48" s="1"/>
  <c r="AH191" i="48"/>
  <c r="AG191" i="48" a="1"/>
  <c r="AG191" i="48" s="1"/>
  <c r="AF191" i="48"/>
  <c r="AA191" i="48" a="1"/>
  <c r="AA191" i="48" s="1"/>
  <c r="AB191" i="48" s="1"/>
  <c r="X191" i="48" a="1"/>
  <c r="X191" i="48" s="1"/>
  <c r="K191" i="48"/>
  <c r="BI190" i="48"/>
  <c r="BH190" i="48" a="1"/>
  <c r="BH190" i="48" s="1"/>
  <c r="BF190" i="48" a="1"/>
  <c r="BF190" i="48" s="1"/>
  <c r="BE190" i="48"/>
  <c r="BD190" i="48" a="1"/>
  <c r="BD190" i="48" s="1"/>
  <c r="BC190" i="48"/>
  <c r="AW190" i="48"/>
  <c r="AV190" i="48" a="1"/>
  <c r="AV190" i="48" s="1"/>
  <c r="AT190" i="48"/>
  <c r="AS190" i="48" a="1"/>
  <c r="AS190" i="48" s="1"/>
  <c r="AQ190" i="48"/>
  <c r="AP190" i="48" a="1"/>
  <c r="AP190" i="48" s="1"/>
  <c r="AI190" i="48" a="1"/>
  <c r="AI190" i="48" s="1"/>
  <c r="AH190" i="48"/>
  <c r="AG190" i="48" a="1"/>
  <c r="AG190" i="48" s="1"/>
  <c r="AF190" i="48"/>
  <c r="AA190" i="48" a="1"/>
  <c r="AA190" i="48" s="1"/>
  <c r="AB190" i="48" s="1"/>
  <c r="X190" i="48" a="1"/>
  <c r="X190" i="48" s="1"/>
  <c r="K190" i="48"/>
  <c r="BH189" i="48" a="1"/>
  <c r="BH189" i="48" s="1"/>
  <c r="BI189" i="48" s="1"/>
  <c r="BF189" i="48" a="1"/>
  <c r="BF189" i="48" s="1"/>
  <c r="BE189" i="48"/>
  <c r="BD189" i="48" a="1"/>
  <c r="BD189" i="48" s="1"/>
  <c r="BC189" i="48"/>
  <c r="AV189" i="48" a="1"/>
  <c r="AV189" i="48" s="1"/>
  <c r="AW189" i="48" s="1"/>
  <c r="AS189" i="48" a="1"/>
  <c r="AS189" i="48" s="1"/>
  <c r="AT189" i="48" s="1"/>
  <c r="AP189" i="48" a="1"/>
  <c r="AP189" i="48" s="1"/>
  <c r="AQ189" i="48" s="1"/>
  <c r="AI189" i="48" a="1"/>
  <c r="AI189" i="48" s="1"/>
  <c r="AH189" i="48"/>
  <c r="AG189" i="48" a="1"/>
  <c r="AG189" i="48" s="1"/>
  <c r="AF189" i="48"/>
  <c r="AA189" i="48" a="1"/>
  <c r="AA189" i="48" s="1"/>
  <c r="X189" i="48" a="1"/>
  <c r="X189" i="48" s="1"/>
  <c r="K189" i="48"/>
  <c r="BH188" i="48" a="1"/>
  <c r="BH188" i="48" s="1"/>
  <c r="BI188" i="48" s="1"/>
  <c r="BE188" i="48"/>
  <c r="BC188" i="48"/>
  <c r="AV188" i="48" a="1"/>
  <c r="AV188" i="48" s="1"/>
  <c r="AW188" i="48" s="1"/>
  <c r="AS188" i="48" a="1"/>
  <c r="AS188" i="48" s="1"/>
  <c r="AT188" i="48" s="1"/>
  <c r="AP188" i="48" a="1"/>
  <c r="AP188" i="48" s="1"/>
  <c r="AQ188" i="48" s="1"/>
  <c r="AH188" i="48"/>
  <c r="AF188" i="48"/>
  <c r="AA188" i="48" a="1"/>
  <c r="AA188" i="48" s="1"/>
  <c r="AB188" i="48" s="1"/>
  <c r="X188" i="48" a="1"/>
  <c r="X188" i="48" s="1"/>
  <c r="K188" i="48"/>
  <c r="BH187" i="48" a="1"/>
  <c r="BH187" i="48" s="1"/>
  <c r="BI187" i="48" s="1"/>
  <c r="BF187" i="48" a="1"/>
  <c r="BF187" i="48" s="1"/>
  <c r="BE187" i="48"/>
  <c r="BD187" i="48" a="1"/>
  <c r="BD187" i="48" s="1"/>
  <c r="BC187" i="48"/>
  <c r="AV187" i="48" a="1"/>
  <c r="AV187" i="48" s="1"/>
  <c r="AW187" i="48" s="1"/>
  <c r="AS187" i="48" a="1"/>
  <c r="AS187" i="48" s="1"/>
  <c r="AT187" i="48" s="1"/>
  <c r="AP187" i="48" a="1"/>
  <c r="AP187" i="48" s="1"/>
  <c r="AQ187" i="48" s="1"/>
  <c r="AI187" i="48" a="1"/>
  <c r="AI187" i="48" s="1"/>
  <c r="AH187" i="48"/>
  <c r="AG187" i="48" a="1"/>
  <c r="AG187" i="48" s="1"/>
  <c r="AF187" i="48"/>
  <c r="AA187" i="48" a="1"/>
  <c r="AA187" i="48" s="1"/>
  <c r="AB187" i="48" s="1"/>
  <c r="X187" i="48" a="1"/>
  <c r="X187" i="48" s="1"/>
  <c r="Y187" i="48" s="1"/>
  <c r="K187" i="48"/>
  <c r="BI186" i="48"/>
  <c r="BH186" i="48" a="1"/>
  <c r="BH186" i="48" s="1"/>
  <c r="BF186" i="48" a="1"/>
  <c r="BF186" i="48" s="1"/>
  <c r="BE186" i="48"/>
  <c r="BD186" i="48" a="1"/>
  <c r="BD186" i="48" s="1"/>
  <c r="BC186" i="48"/>
  <c r="AW186" i="48"/>
  <c r="AV186" i="48" a="1"/>
  <c r="AV186" i="48" s="1"/>
  <c r="AT186" i="48"/>
  <c r="AS186" i="48" a="1"/>
  <c r="AS186" i="48" s="1"/>
  <c r="AQ186" i="48"/>
  <c r="AP186" i="48" a="1"/>
  <c r="AP186" i="48" s="1"/>
  <c r="AI186" i="48" a="1"/>
  <c r="AI186" i="48" s="1"/>
  <c r="AH186" i="48"/>
  <c r="AG186" i="48" a="1"/>
  <c r="AG186" i="48" s="1"/>
  <c r="AF186" i="48"/>
  <c r="AA186" i="48" a="1"/>
  <c r="AA186" i="48" s="1"/>
  <c r="AB186" i="48" s="1"/>
  <c r="X186" i="48" a="1"/>
  <c r="X186" i="48" s="1"/>
  <c r="K186" i="48"/>
  <c r="BI185" i="48"/>
  <c r="BH185" i="48" a="1"/>
  <c r="BH185" i="48" s="1"/>
  <c r="BF185" i="48" a="1"/>
  <c r="BF185" i="48" s="1"/>
  <c r="BE185" i="48"/>
  <c r="BD185" i="48" a="1"/>
  <c r="BD185" i="48" s="1"/>
  <c r="BC185" i="48"/>
  <c r="AW185" i="48"/>
  <c r="AV185" i="48" a="1"/>
  <c r="AV185" i="48" s="1"/>
  <c r="AT185" i="48"/>
  <c r="AS185" i="48" a="1"/>
  <c r="AS185" i="48" s="1"/>
  <c r="AQ185" i="48"/>
  <c r="AP185" i="48" a="1"/>
  <c r="AP185" i="48" s="1"/>
  <c r="AI185" i="48" a="1"/>
  <c r="AI185" i="48" s="1"/>
  <c r="AH185" i="48"/>
  <c r="AG185" i="48" a="1"/>
  <c r="AG185" i="48" s="1"/>
  <c r="AF185" i="48"/>
  <c r="AA185" i="48" a="1"/>
  <c r="AA185" i="48" s="1"/>
  <c r="AB185" i="48" s="1"/>
  <c r="X185" i="48" a="1"/>
  <c r="X185" i="48" s="1"/>
  <c r="Y185" i="48" s="1"/>
  <c r="K185" i="48"/>
  <c r="BH184" i="48" a="1"/>
  <c r="BH184" i="48" s="1"/>
  <c r="BI184" i="48" s="1"/>
  <c r="BF184" i="48" a="1"/>
  <c r="BF184" i="48" s="1"/>
  <c r="BE184" i="48"/>
  <c r="BD184" i="48" a="1"/>
  <c r="BD184" i="48" s="1"/>
  <c r="BC184" i="48"/>
  <c r="AV184" i="48" a="1"/>
  <c r="AV184" i="48" s="1"/>
  <c r="AW184" i="48" s="1"/>
  <c r="AS184" i="48" a="1"/>
  <c r="AS184" i="48" s="1"/>
  <c r="AT184" i="48" s="1"/>
  <c r="AP184" i="48" a="1"/>
  <c r="AP184" i="48" s="1"/>
  <c r="AQ184" i="48" s="1"/>
  <c r="AI184" i="48" a="1"/>
  <c r="AI184" i="48" s="1"/>
  <c r="AH184" i="48"/>
  <c r="AG184" i="48" a="1"/>
  <c r="AG184" i="48" s="1"/>
  <c r="AF184" i="48"/>
  <c r="AA184" i="48" a="1"/>
  <c r="AA184" i="48" s="1"/>
  <c r="AB184" i="48" s="1"/>
  <c r="X184" i="48" a="1"/>
  <c r="X184" i="48" s="1"/>
  <c r="K184" i="48"/>
  <c r="BI183" i="48"/>
  <c r="BH183" i="48" a="1"/>
  <c r="BH183" i="48" s="1"/>
  <c r="BF183" i="48" a="1"/>
  <c r="BF183" i="48" s="1"/>
  <c r="BE183" i="48"/>
  <c r="BD183" i="48" a="1"/>
  <c r="BD183" i="48" s="1"/>
  <c r="BC183" i="48"/>
  <c r="AW183" i="48"/>
  <c r="AV183" i="48" a="1"/>
  <c r="AV183" i="48" s="1"/>
  <c r="AT183" i="48"/>
  <c r="AS183" i="48" a="1"/>
  <c r="AS183" i="48" s="1"/>
  <c r="AQ183" i="48"/>
  <c r="AP183" i="48" a="1"/>
  <c r="AP183" i="48" s="1"/>
  <c r="AI183" i="48" a="1"/>
  <c r="AI183" i="48" s="1"/>
  <c r="AH183" i="48"/>
  <c r="AG183" i="48" a="1"/>
  <c r="AG183" i="48" s="1"/>
  <c r="AF183" i="48"/>
  <c r="AA183" i="48" a="1"/>
  <c r="AA183" i="48" s="1"/>
  <c r="AB183" i="48" s="1"/>
  <c r="X183" i="48" a="1"/>
  <c r="X183" i="48" s="1"/>
  <c r="K183" i="48"/>
  <c r="BI182" i="48"/>
  <c r="BH182" i="48" a="1"/>
  <c r="BH182" i="48" s="1"/>
  <c r="BF182" i="48" a="1"/>
  <c r="BF182" i="48" s="1"/>
  <c r="BE182" i="48"/>
  <c r="BD182" i="48" a="1"/>
  <c r="BD182" i="48" s="1"/>
  <c r="BC182" i="48"/>
  <c r="AW182" i="48"/>
  <c r="AV182" i="48" a="1"/>
  <c r="AV182" i="48" s="1"/>
  <c r="AT182" i="48"/>
  <c r="AS182" i="48" a="1"/>
  <c r="AS182" i="48" s="1"/>
  <c r="AQ182" i="48"/>
  <c r="AP182" i="48" a="1"/>
  <c r="AP182" i="48" s="1"/>
  <c r="AI182" i="48" a="1"/>
  <c r="AI182" i="48" s="1"/>
  <c r="AH182" i="48"/>
  <c r="AG182" i="48" a="1"/>
  <c r="AG182" i="48" s="1"/>
  <c r="AF182" i="48"/>
  <c r="AA182" i="48" a="1"/>
  <c r="AA182" i="48" s="1"/>
  <c r="AB182" i="48" s="1"/>
  <c r="X182" i="48" a="1"/>
  <c r="X182" i="48" s="1"/>
  <c r="K182" i="48"/>
  <c r="BI181" i="48"/>
  <c r="BH181" i="48" a="1"/>
  <c r="BH181" i="48" s="1"/>
  <c r="BF181" i="48" a="1"/>
  <c r="BF181" i="48" s="1"/>
  <c r="BE181" i="48"/>
  <c r="BD181" i="48" a="1"/>
  <c r="BD181" i="48" s="1"/>
  <c r="BC181" i="48"/>
  <c r="AW181" i="48"/>
  <c r="AV181" i="48" a="1"/>
  <c r="AV181" i="48" s="1"/>
  <c r="AT181" i="48"/>
  <c r="AS181" i="48" a="1"/>
  <c r="AS181" i="48" s="1"/>
  <c r="AQ181" i="48"/>
  <c r="AP181" i="48" a="1"/>
  <c r="AP181" i="48" s="1"/>
  <c r="AI181" i="48" a="1"/>
  <c r="AI181" i="48" s="1"/>
  <c r="AH181" i="48"/>
  <c r="AG181" i="48" a="1"/>
  <c r="AG181" i="48" s="1"/>
  <c r="AF181" i="48"/>
  <c r="AA181" i="48" a="1"/>
  <c r="AA181" i="48" s="1"/>
  <c r="AB181" i="48" s="1"/>
  <c r="X181" i="48" a="1"/>
  <c r="X181" i="48" s="1"/>
  <c r="K181" i="48"/>
  <c r="BH180" i="48" a="1"/>
  <c r="BH180" i="48" s="1"/>
  <c r="BI180" i="48" s="1"/>
  <c r="BE180" i="48"/>
  <c r="BC180" i="48"/>
  <c r="AV180" i="48" a="1"/>
  <c r="AV180" i="48" s="1"/>
  <c r="AW180" i="48" s="1"/>
  <c r="AS180" i="48" a="1"/>
  <c r="AS180" i="48" s="1"/>
  <c r="AT180" i="48" s="1"/>
  <c r="AP180" i="48" a="1"/>
  <c r="AP180" i="48" s="1"/>
  <c r="AQ180" i="48" s="1"/>
  <c r="AH180" i="48"/>
  <c r="AF180" i="48"/>
  <c r="AA180" i="48" a="1"/>
  <c r="AA180" i="48" s="1"/>
  <c r="AB180" i="48" s="1"/>
  <c r="X180" i="48" a="1"/>
  <c r="X180" i="48" s="1"/>
  <c r="Y180" i="48" s="1"/>
  <c r="K180" i="48"/>
  <c r="BH179" i="48" a="1"/>
  <c r="BH179" i="48" s="1"/>
  <c r="BI179" i="48" s="1"/>
  <c r="BF179" i="48" a="1"/>
  <c r="BF179" i="48" s="1"/>
  <c r="BE179" i="48"/>
  <c r="BD179" i="48" a="1"/>
  <c r="BD179" i="48" s="1"/>
  <c r="BC179" i="48"/>
  <c r="AV179" i="48" a="1"/>
  <c r="AV179" i="48" s="1"/>
  <c r="AW179" i="48" s="1"/>
  <c r="AS179" i="48" a="1"/>
  <c r="AS179" i="48" s="1"/>
  <c r="AT179" i="48" s="1"/>
  <c r="AP179" i="48" a="1"/>
  <c r="AP179" i="48" s="1"/>
  <c r="AQ179" i="48" s="1"/>
  <c r="AI179" i="48" a="1"/>
  <c r="AI179" i="48" s="1"/>
  <c r="AH179" i="48"/>
  <c r="AG179" i="48" a="1"/>
  <c r="AG179" i="48" s="1"/>
  <c r="AF179" i="48"/>
  <c r="AA179" i="48" a="1"/>
  <c r="AA179" i="48" s="1"/>
  <c r="AB179" i="48" s="1"/>
  <c r="X179" i="48" a="1"/>
  <c r="X179" i="48" s="1"/>
  <c r="K179" i="48"/>
  <c r="BI178" i="48"/>
  <c r="BH178" i="48" a="1"/>
  <c r="BH178" i="48" s="1"/>
  <c r="BF178" i="48" a="1"/>
  <c r="BF178" i="48" s="1"/>
  <c r="BE178" i="48"/>
  <c r="BD178" i="48" a="1"/>
  <c r="BD178" i="48" s="1"/>
  <c r="BC178" i="48"/>
  <c r="AW178" i="48"/>
  <c r="AV178" i="48" a="1"/>
  <c r="AV178" i="48" s="1"/>
  <c r="AT178" i="48"/>
  <c r="AS178" i="48" a="1"/>
  <c r="AS178" i="48" s="1"/>
  <c r="AQ178" i="48"/>
  <c r="AP178" i="48" a="1"/>
  <c r="AP178" i="48" s="1"/>
  <c r="AI178" i="48" a="1"/>
  <c r="AI178" i="48" s="1"/>
  <c r="AH178" i="48"/>
  <c r="AG178" i="48" a="1"/>
  <c r="AG178" i="48" s="1"/>
  <c r="AF178" i="48"/>
  <c r="AA178" i="48" a="1"/>
  <c r="AA178" i="48" s="1"/>
  <c r="AB178" i="48" s="1"/>
  <c r="X178" i="48" a="1"/>
  <c r="X178" i="48" s="1"/>
  <c r="K178" i="48"/>
  <c r="BH177" i="48" a="1"/>
  <c r="BH177" i="48" s="1"/>
  <c r="BI177" i="48" s="1"/>
  <c r="BF177" i="48" a="1"/>
  <c r="BF177" i="48" s="1"/>
  <c r="BE177" i="48"/>
  <c r="BD177" i="48" a="1"/>
  <c r="BD177" i="48" s="1"/>
  <c r="AV177" i="48" a="1"/>
  <c r="AV177" i="48" s="1"/>
  <c r="AS177" i="48" a="1"/>
  <c r="AS177" i="48" s="1"/>
  <c r="AP177" i="48" a="1"/>
  <c r="AP177" i="48" s="1"/>
  <c r="AI177" i="48" a="1"/>
  <c r="AI177" i="48" s="1"/>
  <c r="AG177" i="48" a="1"/>
  <c r="AG177" i="48" s="1"/>
  <c r="AA177" i="48" a="1"/>
  <c r="AA177" i="48" s="1"/>
  <c r="AB177" i="48" s="1"/>
  <c r="X177" i="48" a="1"/>
  <c r="X177" i="48" s="1"/>
  <c r="Y177" i="48" s="1"/>
  <c r="K177" i="48"/>
  <c r="BI176" i="48"/>
  <c r="BH176" i="48" a="1"/>
  <c r="BH176" i="48" s="1"/>
  <c r="BF176" i="48" a="1"/>
  <c r="BF176" i="48" s="1"/>
  <c r="BE176" i="48"/>
  <c r="BD176" i="48" a="1"/>
  <c r="BD176" i="48" s="1"/>
  <c r="BC176" i="48"/>
  <c r="AW176" i="48"/>
  <c r="AV176" i="48" a="1"/>
  <c r="AV176" i="48" s="1"/>
  <c r="AT176" i="48"/>
  <c r="AS176" i="48" a="1"/>
  <c r="AS176" i="48" s="1"/>
  <c r="AQ176" i="48"/>
  <c r="AP176" i="48" a="1"/>
  <c r="AP176" i="48" s="1"/>
  <c r="AI176" i="48" a="1"/>
  <c r="AI176" i="48" s="1"/>
  <c r="AH176" i="48"/>
  <c r="AG176" i="48" a="1"/>
  <c r="AG176" i="48" s="1"/>
  <c r="AF176" i="48"/>
  <c r="AA176" i="48" a="1"/>
  <c r="AA176" i="48" s="1"/>
  <c r="AB176" i="48" s="1"/>
  <c r="X176" i="48" a="1"/>
  <c r="X176" i="48" s="1"/>
  <c r="Y176" i="48" s="1"/>
  <c r="K176" i="48"/>
  <c r="BH175" i="48" a="1"/>
  <c r="BH175" i="48" s="1"/>
  <c r="BI175" i="48" s="1"/>
  <c r="BF175" i="48" a="1"/>
  <c r="BF175" i="48" s="1"/>
  <c r="BE175" i="48"/>
  <c r="BD175" i="48" a="1"/>
  <c r="BD175" i="48" s="1"/>
  <c r="BC175" i="48"/>
  <c r="AV175" i="48" a="1"/>
  <c r="AV175" i="48" s="1"/>
  <c r="AW175" i="48" s="1"/>
  <c r="AS175" i="48" a="1"/>
  <c r="AS175" i="48" s="1"/>
  <c r="AT175" i="48" s="1"/>
  <c r="AP175" i="48" a="1"/>
  <c r="AP175" i="48" s="1"/>
  <c r="AQ175" i="48" s="1"/>
  <c r="AI175" i="48" a="1"/>
  <c r="AI175" i="48" s="1"/>
  <c r="AH175" i="48"/>
  <c r="AG175" i="48" a="1"/>
  <c r="AG175" i="48" s="1"/>
  <c r="AF175" i="48"/>
  <c r="AA175" i="48" a="1"/>
  <c r="AA175" i="48" s="1"/>
  <c r="AB175" i="48" s="1"/>
  <c r="X175" i="48" a="1"/>
  <c r="X175" i="48" s="1"/>
  <c r="K175" i="48"/>
  <c r="BI174" i="48"/>
  <c r="BH174" i="48" a="1"/>
  <c r="BH174" i="48" s="1"/>
  <c r="BF174" i="48" a="1"/>
  <c r="BF174" i="48" s="1"/>
  <c r="BE174" i="48"/>
  <c r="BD174" i="48" a="1"/>
  <c r="BD174" i="48" s="1"/>
  <c r="BC174" i="48"/>
  <c r="AW174" i="48"/>
  <c r="AV174" i="48" a="1"/>
  <c r="AV174" i="48" s="1"/>
  <c r="AT174" i="48"/>
  <c r="AS174" i="48" a="1"/>
  <c r="AS174" i="48" s="1"/>
  <c r="AQ174" i="48"/>
  <c r="AP174" i="48" a="1"/>
  <c r="AP174" i="48" s="1"/>
  <c r="AI174" i="48" a="1"/>
  <c r="AI174" i="48" s="1"/>
  <c r="AH174" i="48"/>
  <c r="AG174" i="48" a="1"/>
  <c r="AG174" i="48" s="1"/>
  <c r="AF174" i="48"/>
  <c r="AA174" i="48" a="1"/>
  <c r="AA174" i="48" s="1"/>
  <c r="AB174" i="48" s="1"/>
  <c r="X174" i="48" a="1"/>
  <c r="X174" i="48" s="1"/>
  <c r="K174" i="48"/>
  <c r="BI173" i="48"/>
  <c r="BH173" i="48" a="1"/>
  <c r="BH173" i="48" s="1"/>
  <c r="BF173" i="48" a="1"/>
  <c r="BF173" i="48" s="1"/>
  <c r="BE173" i="48"/>
  <c r="BD173" i="48" a="1"/>
  <c r="BD173" i="48" s="1"/>
  <c r="BC173" i="48"/>
  <c r="AW173" i="48"/>
  <c r="AV173" i="48" a="1"/>
  <c r="AV173" i="48" s="1"/>
  <c r="AT173" i="48"/>
  <c r="AS173" i="48" a="1"/>
  <c r="AS173" i="48" s="1"/>
  <c r="AQ173" i="48"/>
  <c r="AP173" i="48" a="1"/>
  <c r="AP173" i="48" s="1"/>
  <c r="AI173" i="48" a="1"/>
  <c r="AI173" i="48" s="1"/>
  <c r="AH173" i="48"/>
  <c r="AG173" i="48" a="1"/>
  <c r="AG173" i="48" s="1"/>
  <c r="AF173" i="48"/>
  <c r="AA173" i="48" a="1"/>
  <c r="AA173" i="48" s="1"/>
  <c r="AB173" i="48" s="1"/>
  <c r="X173" i="48" a="1"/>
  <c r="X173" i="48" s="1"/>
  <c r="K173" i="48"/>
  <c r="BH172" i="48" a="1"/>
  <c r="BH172" i="48" s="1"/>
  <c r="BI172" i="48" s="1"/>
  <c r="BF172" i="48" a="1"/>
  <c r="BF172" i="48" s="1"/>
  <c r="BE172" i="48"/>
  <c r="BD172" i="48" a="1"/>
  <c r="BD172" i="48" s="1"/>
  <c r="BC172" i="48"/>
  <c r="AV172" i="48" a="1"/>
  <c r="AV172" i="48" s="1"/>
  <c r="AW172" i="48" s="1"/>
  <c r="AS172" i="48" a="1"/>
  <c r="AS172" i="48" s="1"/>
  <c r="AT172" i="48" s="1"/>
  <c r="AP172" i="48" a="1"/>
  <c r="AP172" i="48" s="1"/>
  <c r="AQ172" i="48" s="1"/>
  <c r="AI172" i="48" a="1"/>
  <c r="AI172" i="48" s="1"/>
  <c r="AH172" i="48"/>
  <c r="AG172" i="48" a="1"/>
  <c r="AG172" i="48" s="1"/>
  <c r="AF172" i="48"/>
  <c r="AA172" i="48" a="1"/>
  <c r="AA172" i="48" s="1"/>
  <c r="AB172" i="48" s="1"/>
  <c r="X172" i="48" a="1"/>
  <c r="X172" i="48" s="1"/>
  <c r="K172" i="48"/>
  <c r="BH171" i="48" a="1"/>
  <c r="BH171" i="48" s="1"/>
  <c r="BI171" i="48" s="1"/>
  <c r="BF171" i="48" a="1"/>
  <c r="BF171" i="48" s="1"/>
  <c r="BE171" i="48"/>
  <c r="BD171" i="48" a="1"/>
  <c r="BD171" i="48" s="1"/>
  <c r="BC171" i="48"/>
  <c r="AV171" i="48" a="1"/>
  <c r="AV171" i="48" s="1"/>
  <c r="AW171" i="48" s="1"/>
  <c r="AS171" i="48" a="1"/>
  <c r="AS171" i="48" s="1"/>
  <c r="AT171" i="48" s="1"/>
  <c r="AP171" i="48" a="1"/>
  <c r="AP171" i="48" s="1"/>
  <c r="AQ171" i="48" s="1"/>
  <c r="AI171" i="48" a="1"/>
  <c r="AI171" i="48" s="1"/>
  <c r="AH171" i="48"/>
  <c r="AG171" i="48" a="1"/>
  <c r="AG171" i="48" s="1"/>
  <c r="AF171" i="48"/>
  <c r="AA171" i="48" a="1"/>
  <c r="AA171" i="48" s="1"/>
  <c r="AB171" i="48" s="1"/>
  <c r="X171" i="48" a="1"/>
  <c r="X171" i="48" s="1"/>
  <c r="K171" i="48"/>
  <c r="BH170" i="48" a="1"/>
  <c r="BH170" i="48" s="1"/>
  <c r="BI170" i="48" s="1"/>
  <c r="BF170" i="48" a="1"/>
  <c r="BF170" i="48" s="1"/>
  <c r="BE170" i="48"/>
  <c r="BD170" i="48" a="1"/>
  <c r="BD170" i="48" s="1"/>
  <c r="BC170" i="48"/>
  <c r="AV170" i="48" a="1"/>
  <c r="AV170" i="48" s="1"/>
  <c r="AW170" i="48" s="1"/>
  <c r="AS170" i="48" a="1"/>
  <c r="AS170" i="48" s="1"/>
  <c r="AT170" i="48" s="1"/>
  <c r="AP170" i="48" a="1"/>
  <c r="AP170" i="48" s="1"/>
  <c r="AQ170" i="48" s="1"/>
  <c r="AI170" i="48" a="1"/>
  <c r="AI170" i="48" s="1"/>
  <c r="AH170" i="48"/>
  <c r="AG170" i="48" a="1"/>
  <c r="AG170" i="48" s="1"/>
  <c r="AF170" i="48"/>
  <c r="AA170" i="48" a="1"/>
  <c r="AA170" i="48" s="1"/>
  <c r="AB170" i="48" s="1"/>
  <c r="X170" i="48" a="1"/>
  <c r="X170" i="48" s="1"/>
  <c r="K170" i="48"/>
  <c r="BH169" i="48" a="1"/>
  <c r="BH169" i="48" s="1"/>
  <c r="BI169" i="48" s="1"/>
  <c r="BF169" i="48" a="1"/>
  <c r="BF169" i="48" s="1"/>
  <c r="BE169" i="48"/>
  <c r="BD169" i="48" a="1"/>
  <c r="BD169" i="48" s="1"/>
  <c r="BC169" i="48"/>
  <c r="AV169" i="48" a="1"/>
  <c r="AV169" i="48" s="1"/>
  <c r="AW169" i="48" s="1"/>
  <c r="AS169" i="48" a="1"/>
  <c r="AS169" i="48" s="1"/>
  <c r="AT169" i="48" s="1"/>
  <c r="AP169" i="48" a="1"/>
  <c r="AP169" i="48" s="1"/>
  <c r="AQ169" i="48" s="1"/>
  <c r="AI169" i="48" a="1"/>
  <c r="AI169" i="48" s="1"/>
  <c r="AH169" i="48"/>
  <c r="AG169" i="48" a="1"/>
  <c r="AG169" i="48" s="1"/>
  <c r="AF169" i="48"/>
  <c r="AA169" i="48" a="1"/>
  <c r="AA169" i="48" s="1"/>
  <c r="AB169" i="48" s="1"/>
  <c r="X169" i="48" a="1"/>
  <c r="X169" i="48" s="1"/>
  <c r="K169" i="48"/>
  <c r="BH168" i="48" a="1"/>
  <c r="BH168" i="48" s="1"/>
  <c r="BI168" i="48" s="1"/>
  <c r="BF168" i="48" a="1"/>
  <c r="BF168" i="48" s="1"/>
  <c r="BE168" i="48"/>
  <c r="BD168" i="48" a="1"/>
  <c r="BD168" i="48" s="1"/>
  <c r="BC168" i="48"/>
  <c r="AV168" i="48" a="1"/>
  <c r="AV168" i="48" s="1"/>
  <c r="AW168" i="48" s="1"/>
  <c r="AS168" i="48" a="1"/>
  <c r="AS168" i="48" s="1"/>
  <c r="AT168" i="48" s="1"/>
  <c r="AP168" i="48" a="1"/>
  <c r="AP168" i="48" s="1"/>
  <c r="AQ168" i="48" s="1"/>
  <c r="AI168" i="48" a="1"/>
  <c r="AI168" i="48" s="1"/>
  <c r="AH168" i="48"/>
  <c r="AG168" i="48" a="1"/>
  <c r="AG168" i="48" s="1"/>
  <c r="AF168" i="48"/>
  <c r="AA168" i="48" a="1"/>
  <c r="AA168" i="48" s="1"/>
  <c r="AB168" i="48" s="1"/>
  <c r="X168" i="48" a="1"/>
  <c r="X168" i="48" s="1"/>
  <c r="K168" i="48"/>
  <c r="BH167" i="48" a="1"/>
  <c r="BH167" i="48" s="1"/>
  <c r="BI167" i="48" s="1"/>
  <c r="BF167" i="48" a="1"/>
  <c r="BF167" i="48" s="1"/>
  <c r="BE167" i="48"/>
  <c r="BD167" i="48" a="1"/>
  <c r="BD167" i="48" s="1"/>
  <c r="BC167" i="48"/>
  <c r="AV167" i="48" a="1"/>
  <c r="AV167" i="48" s="1"/>
  <c r="AW167" i="48" s="1"/>
  <c r="AS167" i="48" a="1"/>
  <c r="AS167" i="48" s="1"/>
  <c r="AT167" i="48" s="1"/>
  <c r="AP167" i="48" a="1"/>
  <c r="AP167" i="48" s="1"/>
  <c r="AQ167" i="48" s="1"/>
  <c r="AI167" i="48" a="1"/>
  <c r="AI167" i="48" s="1"/>
  <c r="AH167" i="48"/>
  <c r="AG167" i="48" a="1"/>
  <c r="AG167" i="48" s="1"/>
  <c r="AF167" i="48"/>
  <c r="AA167" i="48" a="1"/>
  <c r="AA167" i="48" s="1"/>
  <c r="AB167" i="48" s="1"/>
  <c r="X167" i="48" a="1"/>
  <c r="X167" i="48" s="1"/>
  <c r="K167" i="48"/>
  <c r="BH166" i="48" a="1"/>
  <c r="BH166" i="48" s="1"/>
  <c r="BI166" i="48" s="1"/>
  <c r="BF166" i="48" a="1"/>
  <c r="BF166" i="48" s="1"/>
  <c r="BE166" i="48"/>
  <c r="BD166" i="48" a="1"/>
  <c r="BD166" i="48" s="1"/>
  <c r="BC166" i="48"/>
  <c r="AV166" i="48" a="1"/>
  <c r="AV166" i="48" s="1"/>
  <c r="AW166" i="48" s="1"/>
  <c r="AS166" i="48" a="1"/>
  <c r="AS166" i="48" s="1"/>
  <c r="AT166" i="48" s="1"/>
  <c r="AP166" i="48" a="1"/>
  <c r="AP166" i="48" s="1"/>
  <c r="AQ166" i="48" s="1"/>
  <c r="AI166" i="48" a="1"/>
  <c r="AI166" i="48" s="1"/>
  <c r="AH166" i="48"/>
  <c r="AG166" i="48" a="1"/>
  <c r="AG166" i="48" s="1"/>
  <c r="AF166" i="48"/>
  <c r="AA166" i="48" a="1"/>
  <c r="AA166" i="48" s="1"/>
  <c r="AB166" i="48" s="1"/>
  <c r="X166" i="48" a="1"/>
  <c r="X166" i="48" s="1"/>
  <c r="K166" i="48"/>
  <c r="BH165" i="48" a="1"/>
  <c r="BH165" i="48" s="1"/>
  <c r="BI165" i="48" s="1"/>
  <c r="BF165" i="48" a="1"/>
  <c r="BF165" i="48" s="1"/>
  <c r="BE165" i="48"/>
  <c r="BD165" i="48" a="1"/>
  <c r="BD165" i="48" s="1"/>
  <c r="BC165" i="48"/>
  <c r="AV165" i="48" a="1"/>
  <c r="AV165" i="48" s="1"/>
  <c r="AW165" i="48" s="1"/>
  <c r="AS165" i="48" a="1"/>
  <c r="AS165" i="48" s="1"/>
  <c r="AT165" i="48" s="1"/>
  <c r="AP165" i="48" a="1"/>
  <c r="AP165" i="48" s="1"/>
  <c r="AQ165" i="48" s="1"/>
  <c r="AI165" i="48" a="1"/>
  <c r="AI165" i="48" s="1"/>
  <c r="AH165" i="48"/>
  <c r="AG165" i="48" a="1"/>
  <c r="AG165" i="48" s="1"/>
  <c r="AF165" i="48"/>
  <c r="AA165" i="48" a="1"/>
  <c r="AA165" i="48" s="1"/>
  <c r="AB165" i="48" s="1"/>
  <c r="X165" i="48" a="1"/>
  <c r="X165" i="48" s="1"/>
  <c r="K165" i="48"/>
  <c r="BH164" i="48" a="1"/>
  <c r="BH164" i="48" s="1"/>
  <c r="BI164" i="48" s="1"/>
  <c r="BF164" i="48" a="1"/>
  <c r="BF164" i="48" s="1"/>
  <c r="BE164" i="48"/>
  <c r="BD164" i="48" a="1"/>
  <c r="BD164" i="48" s="1"/>
  <c r="BC164" i="48"/>
  <c r="AV164" i="48" a="1"/>
  <c r="AV164" i="48" s="1"/>
  <c r="AW164" i="48" s="1"/>
  <c r="AS164" i="48" a="1"/>
  <c r="AS164" i="48" s="1"/>
  <c r="AT164" i="48" s="1"/>
  <c r="AP164" i="48" a="1"/>
  <c r="AP164" i="48" s="1"/>
  <c r="AQ164" i="48" s="1"/>
  <c r="AI164" i="48" a="1"/>
  <c r="AI164" i="48" s="1"/>
  <c r="AH164" i="48"/>
  <c r="AG164" i="48" a="1"/>
  <c r="AG164" i="48" s="1"/>
  <c r="AF164" i="48"/>
  <c r="AA164" i="48" a="1"/>
  <c r="AA164" i="48" s="1"/>
  <c r="AB164" i="48" s="1"/>
  <c r="X164" i="48" a="1"/>
  <c r="X164" i="48" s="1"/>
  <c r="K164" i="48"/>
  <c r="BH163" i="48" a="1"/>
  <c r="BH163" i="48" s="1"/>
  <c r="BI163" i="48" s="1"/>
  <c r="BF163" i="48" a="1"/>
  <c r="BF163" i="48" s="1"/>
  <c r="BE163" i="48"/>
  <c r="BD163" i="48" a="1"/>
  <c r="BD163" i="48" s="1"/>
  <c r="BC163" i="48"/>
  <c r="AV163" i="48" a="1"/>
  <c r="AV163" i="48" s="1"/>
  <c r="AW163" i="48" s="1"/>
  <c r="AS163" i="48" a="1"/>
  <c r="AS163" i="48" s="1"/>
  <c r="AT163" i="48" s="1"/>
  <c r="AP163" i="48" a="1"/>
  <c r="AP163" i="48" s="1"/>
  <c r="AQ163" i="48" s="1"/>
  <c r="AI163" i="48" a="1"/>
  <c r="AI163" i="48" s="1"/>
  <c r="AH163" i="48"/>
  <c r="AG163" i="48" a="1"/>
  <c r="AG163" i="48" s="1"/>
  <c r="AF163" i="48"/>
  <c r="AA163" i="48" a="1"/>
  <c r="AA163" i="48" s="1"/>
  <c r="AB163" i="48" s="1"/>
  <c r="X163" i="48" a="1"/>
  <c r="X163" i="48" s="1"/>
  <c r="K163" i="48"/>
  <c r="BH162" i="48" a="1"/>
  <c r="BH162" i="48" s="1"/>
  <c r="BI162" i="48" s="1"/>
  <c r="BF162" i="48" a="1"/>
  <c r="BF162" i="48" s="1"/>
  <c r="BE162" i="48"/>
  <c r="BD162" i="48" a="1"/>
  <c r="BD162" i="48" s="1"/>
  <c r="BC162" i="48"/>
  <c r="AV162" i="48" a="1"/>
  <c r="AV162" i="48" s="1"/>
  <c r="AW162" i="48" s="1"/>
  <c r="AS162" i="48" a="1"/>
  <c r="AS162" i="48" s="1"/>
  <c r="AT162" i="48" s="1"/>
  <c r="AP162" i="48" a="1"/>
  <c r="AP162" i="48" s="1"/>
  <c r="AQ162" i="48" s="1"/>
  <c r="AI162" i="48" a="1"/>
  <c r="AI162" i="48" s="1"/>
  <c r="AH162" i="48"/>
  <c r="AG162" i="48" a="1"/>
  <c r="AG162" i="48" s="1"/>
  <c r="AF162" i="48"/>
  <c r="AA162" i="48" a="1"/>
  <c r="AA162" i="48" s="1"/>
  <c r="AB162" i="48" s="1"/>
  <c r="X162" i="48" a="1"/>
  <c r="X162" i="48" s="1"/>
  <c r="K162" i="48"/>
  <c r="BH161" i="48" a="1"/>
  <c r="BH161" i="48" s="1"/>
  <c r="BI161" i="48" s="1"/>
  <c r="BF161" i="48" a="1"/>
  <c r="BF161" i="48" s="1"/>
  <c r="BE161" i="48"/>
  <c r="BD161" i="48" a="1"/>
  <c r="BD161" i="48" s="1"/>
  <c r="BC161" i="48"/>
  <c r="AV161" i="48" a="1"/>
  <c r="AV161" i="48" s="1"/>
  <c r="AW161" i="48" s="1"/>
  <c r="AS161" i="48" a="1"/>
  <c r="AS161" i="48" s="1"/>
  <c r="AT161" i="48" s="1"/>
  <c r="AP161" i="48" a="1"/>
  <c r="AP161" i="48" s="1"/>
  <c r="AQ161" i="48" s="1"/>
  <c r="AI161" i="48" a="1"/>
  <c r="AI161" i="48" s="1"/>
  <c r="AH161" i="48"/>
  <c r="AG161" i="48" a="1"/>
  <c r="AG161" i="48" s="1"/>
  <c r="AF161" i="48"/>
  <c r="AA161" i="48" a="1"/>
  <c r="AA161" i="48" s="1"/>
  <c r="AB161" i="48" s="1"/>
  <c r="X161" i="48" a="1"/>
  <c r="X161" i="48" s="1"/>
  <c r="K161" i="48"/>
  <c r="BH160" i="48" a="1"/>
  <c r="BH160" i="48" s="1"/>
  <c r="BI160" i="48" s="1"/>
  <c r="BF160" i="48" a="1"/>
  <c r="BF160" i="48" s="1"/>
  <c r="BE160" i="48"/>
  <c r="BD160" i="48" a="1"/>
  <c r="BD160" i="48" s="1"/>
  <c r="BC160" i="48"/>
  <c r="AV160" i="48" a="1"/>
  <c r="AV160" i="48" s="1"/>
  <c r="AW160" i="48" s="1"/>
  <c r="AS160" i="48" a="1"/>
  <c r="AS160" i="48" s="1"/>
  <c r="AT160" i="48" s="1"/>
  <c r="AP160" i="48" a="1"/>
  <c r="AP160" i="48" s="1"/>
  <c r="AQ160" i="48" s="1"/>
  <c r="AI160" i="48" a="1"/>
  <c r="AI160" i="48" s="1"/>
  <c r="AH160" i="48"/>
  <c r="AG160" i="48" a="1"/>
  <c r="AG160" i="48" s="1"/>
  <c r="AF160" i="48"/>
  <c r="AA160" i="48" a="1"/>
  <c r="AA160" i="48" s="1"/>
  <c r="AB160" i="48" s="1"/>
  <c r="X160" i="48" a="1"/>
  <c r="X160" i="48" s="1"/>
  <c r="K160" i="48"/>
  <c r="BH159" i="48" a="1"/>
  <c r="BH159" i="48" s="1"/>
  <c r="BI159" i="48" s="1"/>
  <c r="BF159" i="48" a="1"/>
  <c r="BF159" i="48" s="1"/>
  <c r="BE159" i="48"/>
  <c r="BD159" i="48" a="1"/>
  <c r="BD159" i="48" s="1"/>
  <c r="BC159" i="48"/>
  <c r="AV159" i="48" a="1"/>
  <c r="AV159" i="48" s="1"/>
  <c r="AW159" i="48" s="1"/>
  <c r="AS159" i="48" a="1"/>
  <c r="AS159" i="48" s="1"/>
  <c r="AT159" i="48" s="1"/>
  <c r="AP159" i="48" a="1"/>
  <c r="AP159" i="48" s="1"/>
  <c r="AQ159" i="48" s="1"/>
  <c r="AI159" i="48" a="1"/>
  <c r="AI159" i="48" s="1"/>
  <c r="AH159" i="48"/>
  <c r="AG159" i="48" a="1"/>
  <c r="AG159" i="48" s="1"/>
  <c r="AF159" i="48"/>
  <c r="AA159" i="48" a="1"/>
  <c r="AA159" i="48" s="1"/>
  <c r="AB159" i="48" s="1"/>
  <c r="X159" i="48" a="1"/>
  <c r="X159" i="48" s="1"/>
  <c r="K159" i="48"/>
  <c r="BH158" i="48" a="1"/>
  <c r="BH158" i="48" s="1"/>
  <c r="BI158" i="48" s="1"/>
  <c r="BF158" i="48" a="1"/>
  <c r="BF158" i="48" s="1"/>
  <c r="BE158" i="48"/>
  <c r="BD158" i="48" a="1"/>
  <c r="BD158" i="48" s="1"/>
  <c r="BC158" i="48"/>
  <c r="AV158" i="48" a="1"/>
  <c r="AV158" i="48" s="1"/>
  <c r="AW158" i="48" s="1"/>
  <c r="AS158" i="48" a="1"/>
  <c r="AS158" i="48" s="1"/>
  <c r="AT158" i="48" s="1"/>
  <c r="AP158" i="48" a="1"/>
  <c r="AP158" i="48" s="1"/>
  <c r="AQ158" i="48" s="1"/>
  <c r="AI158" i="48" a="1"/>
  <c r="AI158" i="48" s="1"/>
  <c r="AH158" i="48"/>
  <c r="AG158" i="48" a="1"/>
  <c r="AG158" i="48" s="1"/>
  <c r="AF158" i="48"/>
  <c r="AA158" i="48" a="1"/>
  <c r="AA158" i="48" s="1"/>
  <c r="AB158" i="48" s="1"/>
  <c r="X158" i="48" a="1"/>
  <c r="X158" i="48" s="1"/>
  <c r="K158" i="48"/>
  <c r="BH157" i="48" a="1"/>
  <c r="BH157" i="48" s="1"/>
  <c r="BI157" i="48" s="1"/>
  <c r="BF157" i="48" a="1"/>
  <c r="BF157" i="48" s="1"/>
  <c r="BE157" i="48"/>
  <c r="BD157" i="48" a="1"/>
  <c r="BD157" i="48" s="1"/>
  <c r="BC157" i="48"/>
  <c r="AV157" i="48" a="1"/>
  <c r="AV157" i="48" s="1"/>
  <c r="AW157" i="48" s="1"/>
  <c r="AS157" i="48" a="1"/>
  <c r="AS157" i="48" s="1"/>
  <c r="AT157" i="48" s="1"/>
  <c r="AP157" i="48" a="1"/>
  <c r="AP157" i="48" s="1"/>
  <c r="AQ157" i="48" s="1"/>
  <c r="AI157" i="48" a="1"/>
  <c r="AI157" i="48" s="1"/>
  <c r="AH157" i="48"/>
  <c r="AG157" i="48" a="1"/>
  <c r="AG157" i="48" s="1"/>
  <c r="AF157" i="48"/>
  <c r="AA157" i="48" a="1"/>
  <c r="AA157" i="48" s="1"/>
  <c r="AB157" i="48" s="1"/>
  <c r="X157" i="48" a="1"/>
  <c r="X157" i="48" s="1"/>
  <c r="K157" i="48"/>
  <c r="BH156" i="48" a="1"/>
  <c r="BH156" i="48" s="1"/>
  <c r="BI156" i="48" s="1"/>
  <c r="BF156" i="48" a="1"/>
  <c r="BF156" i="48" s="1"/>
  <c r="BE156" i="48"/>
  <c r="BD156" i="48" a="1"/>
  <c r="BD156" i="48" s="1"/>
  <c r="BC156" i="48"/>
  <c r="AV156" i="48" a="1"/>
  <c r="AV156" i="48" s="1"/>
  <c r="AW156" i="48" s="1"/>
  <c r="AS156" i="48" a="1"/>
  <c r="AS156" i="48" s="1"/>
  <c r="AT156" i="48" s="1"/>
  <c r="AP156" i="48" a="1"/>
  <c r="AP156" i="48" s="1"/>
  <c r="AQ156" i="48" s="1"/>
  <c r="AI156" i="48" a="1"/>
  <c r="AI156" i="48" s="1"/>
  <c r="AH156" i="48"/>
  <c r="AG156" i="48" a="1"/>
  <c r="AG156" i="48" s="1"/>
  <c r="AF156" i="48"/>
  <c r="AA156" i="48" a="1"/>
  <c r="AA156" i="48" s="1"/>
  <c r="AB156" i="48" s="1"/>
  <c r="X156" i="48" a="1"/>
  <c r="X156" i="48" s="1"/>
  <c r="K156" i="48"/>
  <c r="BH155" i="48" a="1"/>
  <c r="BH155" i="48" s="1"/>
  <c r="BI155" i="48" s="1"/>
  <c r="BF155" i="48" a="1"/>
  <c r="BF155" i="48" s="1"/>
  <c r="BE155" i="48"/>
  <c r="BD155" i="48" a="1"/>
  <c r="BD155" i="48" s="1"/>
  <c r="BC155" i="48"/>
  <c r="AV155" i="48" a="1"/>
  <c r="AV155" i="48" s="1"/>
  <c r="AW155" i="48" s="1"/>
  <c r="AS155" i="48" a="1"/>
  <c r="AS155" i="48" s="1"/>
  <c r="AT155" i="48" s="1"/>
  <c r="AP155" i="48" a="1"/>
  <c r="AP155" i="48" s="1"/>
  <c r="AQ155" i="48" s="1"/>
  <c r="AI155" i="48" a="1"/>
  <c r="AI155" i="48" s="1"/>
  <c r="AH155" i="48"/>
  <c r="AG155" i="48" a="1"/>
  <c r="AG155" i="48" s="1"/>
  <c r="AF155" i="48"/>
  <c r="AA155" i="48" a="1"/>
  <c r="AA155" i="48" s="1"/>
  <c r="AB155" i="48" s="1"/>
  <c r="X155" i="48" a="1"/>
  <c r="X155" i="48" s="1"/>
  <c r="K155" i="48"/>
  <c r="BH154" i="48" a="1"/>
  <c r="BH154" i="48" s="1"/>
  <c r="BI154" i="48" s="1"/>
  <c r="BF154" i="48" a="1"/>
  <c r="BF154" i="48" s="1"/>
  <c r="BE154" i="48"/>
  <c r="BD154" i="48" a="1"/>
  <c r="BD154" i="48" s="1"/>
  <c r="BC154" i="48"/>
  <c r="AV154" i="48" a="1"/>
  <c r="AV154" i="48" s="1"/>
  <c r="AW154" i="48" s="1"/>
  <c r="AS154" i="48" a="1"/>
  <c r="AS154" i="48" s="1"/>
  <c r="AT154" i="48" s="1"/>
  <c r="AP154" i="48" a="1"/>
  <c r="AP154" i="48" s="1"/>
  <c r="AQ154" i="48" s="1"/>
  <c r="AI154" i="48" a="1"/>
  <c r="AI154" i="48" s="1"/>
  <c r="AH154" i="48"/>
  <c r="AG154" i="48" a="1"/>
  <c r="AG154" i="48" s="1"/>
  <c r="AF154" i="48"/>
  <c r="AA154" i="48" a="1"/>
  <c r="AA154" i="48" s="1"/>
  <c r="AB154" i="48" s="1"/>
  <c r="X154" i="48" a="1"/>
  <c r="X154" i="48" s="1"/>
  <c r="K154" i="48"/>
  <c r="BH153" i="48" a="1"/>
  <c r="BH153" i="48" s="1"/>
  <c r="BI153" i="48" s="1"/>
  <c r="BF153" i="48" a="1"/>
  <c r="BF153" i="48" s="1"/>
  <c r="BE153" i="48"/>
  <c r="BD153" i="48" a="1"/>
  <c r="BD153" i="48" s="1"/>
  <c r="BC153" i="48"/>
  <c r="AV153" i="48" a="1"/>
  <c r="AV153" i="48" s="1"/>
  <c r="AW153" i="48" s="1"/>
  <c r="AS153" i="48" a="1"/>
  <c r="AS153" i="48" s="1"/>
  <c r="AT153" i="48" s="1"/>
  <c r="AP153" i="48" a="1"/>
  <c r="AP153" i="48" s="1"/>
  <c r="AQ153" i="48" s="1"/>
  <c r="AI153" i="48" a="1"/>
  <c r="AI153" i="48" s="1"/>
  <c r="AH153" i="48"/>
  <c r="AG153" i="48" a="1"/>
  <c r="AG153" i="48" s="1"/>
  <c r="AF153" i="48"/>
  <c r="AA153" i="48" a="1"/>
  <c r="AA153" i="48" s="1"/>
  <c r="AB153" i="48" s="1"/>
  <c r="X153" i="48" a="1"/>
  <c r="X153" i="48" s="1"/>
  <c r="K153" i="48"/>
  <c r="BH152" i="48" a="1"/>
  <c r="BH152" i="48" s="1"/>
  <c r="BI152" i="48" s="1"/>
  <c r="BF152" i="48" a="1"/>
  <c r="BF152" i="48" s="1"/>
  <c r="BE152" i="48"/>
  <c r="BD152" i="48" a="1"/>
  <c r="BD152" i="48" s="1"/>
  <c r="BC152" i="48"/>
  <c r="AV152" i="48" a="1"/>
  <c r="AV152" i="48" s="1"/>
  <c r="AW152" i="48" s="1"/>
  <c r="AS152" i="48" a="1"/>
  <c r="AS152" i="48" s="1"/>
  <c r="AT152" i="48" s="1"/>
  <c r="AP152" i="48" a="1"/>
  <c r="AP152" i="48" s="1"/>
  <c r="AQ152" i="48" s="1"/>
  <c r="AI152" i="48" a="1"/>
  <c r="AI152" i="48" s="1"/>
  <c r="AH152" i="48"/>
  <c r="AG152" i="48" a="1"/>
  <c r="AG152" i="48" s="1"/>
  <c r="AF152" i="48"/>
  <c r="AA152" i="48" a="1"/>
  <c r="AA152" i="48" s="1"/>
  <c r="AB152" i="48" s="1"/>
  <c r="X152" i="48" a="1"/>
  <c r="X152" i="48" s="1"/>
  <c r="K152" i="48"/>
  <c r="BH151" i="48" a="1"/>
  <c r="BH151" i="48" s="1"/>
  <c r="BI151" i="48" s="1"/>
  <c r="BF151" i="48" a="1"/>
  <c r="BF151" i="48" s="1"/>
  <c r="BE151" i="48"/>
  <c r="BD151" i="48" a="1"/>
  <c r="BD151" i="48" s="1"/>
  <c r="BC151" i="48"/>
  <c r="AV151" i="48" a="1"/>
  <c r="AV151" i="48" s="1"/>
  <c r="AW151" i="48" s="1"/>
  <c r="AS151" i="48" a="1"/>
  <c r="AS151" i="48" s="1"/>
  <c r="AT151" i="48" s="1"/>
  <c r="AP151" i="48" a="1"/>
  <c r="AP151" i="48" s="1"/>
  <c r="AQ151" i="48" s="1"/>
  <c r="AI151" i="48" a="1"/>
  <c r="AI151" i="48" s="1"/>
  <c r="AH151" i="48"/>
  <c r="AG151" i="48" a="1"/>
  <c r="AG151" i="48" s="1"/>
  <c r="AF151" i="48"/>
  <c r="AA151" i="48" a="1"/>
  <c r="AA151" i="48" s="1"/>
  <c r="AB151" i="48" s="1"/>
  <c r="X151" i="48" a="1"/>
  <c r="X151" i="48" s="1"/>
  <c r="K151" i="48"/>
  <c r="BH150" i="48" a="1"/>
  <c r="BH150" i="48" s="1"/>
  <c r="BI150" i="48" s="1"/>
  <c r="BF150" i="48" a="1"/>
  <c r="BF150" i="48" s="1"/>
  <c r="BE150" i="48"/>
  <c r="BD150" i="48" a="1"/>
  <c r="BD150" i="48" s="1"/>
  <c r="BC150" i="48"/>
  <c r="AV150" i="48" a="1"/>
  <c r="AV150" i="48" s="1"/>
  <c r="AW150" i="48" s="1"/>
  <c r="AS150" i="48" a="1"/>
  <c r="AS150" i="48" s="1"/>
  <c r="AT150" i="48" s="1"/>
  <c r="AP150" i="48" a="1"/>
  <c r="AP150" i="48" s="1"/>
  <c r="AQ150" i="48" s="1"/>
  <c r="AI150" i="48" a="1"/>
  <c r="AI150" i="48" s="1"/>
  <c r="AH150" i="48"/>
  <c r="AG150" i="48" a="1"/>
  <c r="AG150" i="48" s="1"/>
  <c r="AF150" i="48"/>
  <c r="AA150" i="48" a="1"/>
  <c r="AA150" i="48" s="1"/>
  <c r="AB150" i="48" s="1"/>
  <c r="X150" i="48" a="1"/>
  <c r="X150" i="48" s="1"/>
  <c r="K150" i="48"/>
  <c r="BH149" i="48" a="1"/>
  <c r="BH149" i="48" s="1"/>
  <c r="BI149" i="48" s="1"/>
  <c r="BF149" i="48" a="1"/>
  <c r="BF149" i="48" s="1"/>
  <c r="BE149" i="48"/>
  <c r="BD149" i="48" a="1"/>
  <c r="BD149" i="48" s="1"/>
  <c r="BC149" i="48"/>
  <c r="AV149" i="48" a="1"/>
  <c r="AV149" i="48" s="1"/>
  <c r="AW149" i="48" s="1"/>
  <c r="AS149" i="48" a="1"/>
  <c r="AS149" i="48" s="1"/>
  <c r="AT149" i="48" s="1"/>
  <c r="AP149" i="48" a="1"/>
  <c r="AP149" i="48" s="1"/>
  <c r="AQ149" i="48" s="1"/>
  <c r="AI149" i="48" a="1"/>
  <c r="AI149" i="48" s="1"/>
  <c r="AH149" i="48"/>
  <c r="AG149" i="48" a="1"/>
  <c r="AG149" i="48" s="1"/>
  <c r="AF149" i="48"/>
  <c r="AA149" i="48" a="1"/>
  <c r="AA149" i="48" s="1"/>
  <c r="AB149" i="48" s="1"/>
  <c r="X149" i="48" a="1"/>
  <c r="X149" i="48" s="1"/>
  <c r="K149" i="48"/>
  <c r="BH148" i="48" a="1"/>
  <c r="BH148" i="48" s="1"/>
  <c r="BI148" i="48" s="1"/>
  <c r="BF148" i="48" a="1"/>
  <c r="BF148" i="48" s="1"/>
  <c r="BE148" i="48"/>
  <c r="BD148" i="48" a="1"/>
  <c r="BD148" i="48" s="1"/>
  <c r="BC148" i="48"/>
  <c r="AV148" i="48" a="1"/>
  <c r="AV148" i="48" s="1"/>
  <c r="AW148" i="48" s="1"/>
  <c r="AS148" i="48" a="1"/>
  <c r="AS148" i="48" s="1"/>
  <c r="AT148" i="48" s="1"/>
  <c r="AP148" i="48" a="1"/>
  <c r="AP148" i="48" s="1"/>
  <c r="AQ148" i="48" s="1"/>
  <c r="AI148" i="48" a="1"/>
  <c r="AI148" i="48" s="1"/>
  <c r="AH148" i="48"/>
  <c r="AG148" i="48" a="1"/>
  <c r="AG148" i="48" s="1"/>
  <c r="AF148" i="48"/>
  <c r="AA148" i="48" a="1"/>
  <c r="AA148" i="48" s="1"/>
  <c r="AB148" i="48" s="1"/>
  <c r="X148" i="48" a="1"/>
  <c r="X148" i="48" s="1"/>
  <c r="K148" i="48"/>
  <c r="BH147" i="48" a="1"/>
  <c r="BH147" i="48" s="1"/>
  <c r="BI147" i="48" s="1"/>
  <c r="BF147" i="48" a="1"/>
  <c r="BF147" i="48" s="1"/>
  <c r="BE147" i="48"/>
  <c r="BD147" i="48" a="1"/>
  <c r="BD147" i="48" s="1"/>
  <c r="BC147" i="48"/>
  <c r="AV147" i="48" a="1"/>
  <c r="AV147" i="48" s="1"/>
  <c r="AW147" i="48" s="1"/>
  <c r="AS147" i="48" a="1"/>
  <c r="AS147" i="48" s="1"/>
  <c r="AT147" i="48" s="1"/>
  <c r="AP147" i="48" a="1"/>
  <c r="AP147" i="48" s="1"/>
  <c r="AQ147" i="48" s="1"/>
  <c r="AI147" i="48" a="1"/>
  <c r="AI147" i="48" s="1"/>
  <c r="AH147" i="48"/>
  <c r="AG147" i="48" a="1"/>
  <c r="AG147" i="48" s="1"/>
  <c r="AF147" i="48"/>
  <c r="AA147" i="48" a="1"/>
  <c r="AA147" i="48" s="1"/>
  <c r="AB147" i="48" s="1"/>
  <c r="X147" i="48" a="1"/>
  <c r="X147" i="48" s="1"/>
  <c r="K147" i="48"/>
  <c r="BH146" i="48" a="1"/>
  <c r="BH146" i="48" s="1"/>
  <c r="BI146" i="48" s="1"/>
  <c r="BF146" i="48" a="1"/>
  <c r="BF146" i="48" s="1"/>
  <c r="BE146" i="48"/>
  <c r="BD146" i="48" a="1"/>
  <c r="BD146" i="48" s="1"/>
  <c r="BC146" i="48"/>
  <c r="AV146" i="48" a="1"/>
  <c r="AV146" i="48" s="1"/>
  <c r="AW146" i="48" s="1"/>
  <c r="AS146" i="48" a="1"/>
  <c r="AS146" i="48" s="1"/>
  <c r="AT146" i="48" s="1"/>
  <c r="AP146" i="48" a="1"/>
  <c r="AP146" i="48" s="1"/>
  <c r="AQ146" i="48" s="1"/>
  <c r="AI146" i="48" a="1"/>
  <c r="AI146" i="48" s="1"/>
  <c r="AH146" i="48"/>
  <c r="AG146" i="48" a="1"/>
  <c r="AG146" i="48" s="1"/>
  <c r="AF146" i="48"/>
  <c r="AA146" i="48" a="1"/>
  <c r="AA146" i="48" s="1"/>
  <c r="AB146" i="48" s="1"/>
  <c r="X146" i="48" a="1"/>
  <c r="X146" i="48" s="1"/>
  <c r="K146" i="48"/>
  <c r="BH145" i="48" a="1"/>
  <c r="BH145" i="48" s="1"/>
  <c r="BI145" i="48" s="1"/>
  <c r="BF145" i="48" a="1"/>
  <c r="BF145" i="48" s="1"/>
  <c r="BE145" i="48"/>
  <c r="BD145" i="48" a="1"/>
  <c r="BD145" i="48" s="1"/>
  <c r="BC145" i="48"/>
  <c r="AV145" i="48" a="1"/>
  <c r="AV145" i="48" s="1"/>
  <c r="AW145" i="48" s="1"/>
  <c r="AS145" i="48" a="1"/>
  <c r="AS145" i="48" s="1"/>
  <c r="AT145" i="48" s="1"/>
  <c r="AP145" i="48" a="1"/>
  <c r="AP145" i="48" s="1"/>
  <c r="AQ145" i="48" s="1"/>
  <c r="AI145" i="48" a="1"/>
  <c r="AI145" i="48" s="1"/>
  <c r="AH145" i="48"/>
  <c r="AG145" i="48" a="1"/>
  <c r="AG145" i="48" s="1"/>
  <c r="AF145" i="48"/>
  <c r="AA145" i="48" a="1"/>
  <c r="AA145" i="48" s="1"/>
  <c r="AB145" i="48" s="1"/>
  <c r="X145" i="48" a="1"/>
  <c r="X145" i="48" s="1"/>
  <c r="K145" i="48"/>
  <c r="BH144" i="48" a="1"/>
  <c r="BH144" i="48" s="1"/>
  <c r="BI144" i="48" s="1"/>
  <c r="BF144" i="48" a="1"/>
  <c r="BF144" i="48" s="1"/>
  <c r="BE144" i="48"/>
  <c r="BD144" i="48" a="1"/>
  <c r="BD144" i="48" s="1"/>
  <c r="BC144" i="48"/>
  <c r="AV144" i="48" a="1"/>
  <c r="AV144" i="48" s="1"/>
  <c r="AW144" i="48" s="1"/>
  <c r="AS144" i="48" a="1"/>
  <c r="AS144" i="48" s="1"/>
  <c r="AT144" i="48" s="1"/>
  <c r="AP144" i="48" a="1"/>
  <c r="AP144" i="48" s="1"/>
  <c r="AQ144" i="48" s="1"/>
  <c r="AI144" i="48" a="1"/>
  <c r="AI144" i="48" s="1"/>
  <c r="AH144" i="48"/>
  <c r="AG144" i="48" a="1"/>
  <c r="AG144" i="48" s="1"/>
  <c r="AF144" i="48"/>
  <c r="AA144" i="48" a="1"/>
  <c r="AA144" i="48" s="1"/>
  <c r="AB144" i="48" s="1"/>
  <c r="X144" i="48" a="1"/>
  <c r="X144" i="48" s="1"/>
  <c r="K144" i="48"/>
  <c r="BH143" i="48" a="1"/>
  <c r="BH143" i="48" s="1"/>
  <c r="BI143" i="48" s="1"/>
  <c r="BF143" i="48" a="1"/>
  <c r="BF143" i="48" s="1"/>
  <c r="BE143" i="48"/>
  <c r="BD143" i="48" a="1"/>
  <c r="BD143" i="48" s="1"/>
  <c r="BC143" i="48"/>
  <c r="AV143" i="48" a="1"/>
  <c r="AV143" i="48" s="1"/>
  <c r="AW143" i="48" s="1"/>
  <c r="AS143" i="48" a="1"/>
  <c r="AS143" i="48" s="1"/>
  <c r="AT143" i="48" s="1"/>
  <c r="AP143" i="48" a="1"/>
  <c r="AP143" i="48" s="1"/>
  <c r="AQ143" i="48" s="1"/>
  <c r="AI143" i="48" a="1"/>
  <c r="AI143" i="48" s="1"/>
  <c r="AH143" i="48"/>
  <c r="AG143" i="48" a="1"/>
  <c r="AG143" i="48" s="1"/>
  <c r="AF143" i="48"/>
  <c r="AA143" i="48" a="1"/>
  <c r="AA143" i="48" s="1"/>
  <c r="AB143" i="48" s="1"/>
  <c r="X143" i="48" a="1"/>
  <c r="X143" i="48" s="1"/>
  <c r="K143" i="48"/>
  <c r="BH142" i="48" a="1"/>
  <c r="BH142" i="48" s="1"/>
  <c r="BI142" i="48" s="1"/>
  <c r="BF142" i="48" a="1"/>
  <c r="BF142" i="48" s="1"/>
  <c r="BE142" i="48"/>
  <c r="BD142" i="48" a="1"/>
  <c r="BD142" i="48" s="1"/>
  <c r="BC142" i="48"/>
  <c r="AV142" i="48" a="1"/>
  <c r="AV142" i="48" s="1"/>
  <c r="AW142" i="48" s="1"/>
  <c r="AS142" i="48" a="1"/>
  <c r="AS142" i="48" s="1"/>
  <c r="AT142" i="48" s="1"/>
  <c r="AP142" i="48" a="1"/>
  <c r="AP142" i="48" s="1"/>
  <c r="AQ142" i="48" s="1"/>
  <c r="AI142" i="48" a="1"/>
  <c r="AI142" i="48" s="1"/>
  <c r="AH142" i="48"/>
  <c r="AG142" i="48" a="1"/>
  <c r="AG142" i="48" s="1"/>
  <c r="AF142" i="48"/>
  <c r="AA142" i="48" a="1"/>
  <c r="AA142" i="48" s="1"/>
  <c r="AB142" i="48" s="1"/>
  <c r="X142" i="48" a="1"/>
  <c r="X142" i="48" s="1"/>
  <c r="K142" i="48"/>
  <c r="BH141" i="48" a="1"/>
  <c r="BH141" i="48" s="1"/>
  <c r="BI141" i="48" s="1"/>
  <c r="BF141" i="48" a="1"/>
  <c r="BF141" i="48" s="1"/>
  <c r="BE141" i="48"/>
  <c r="BD141" i="48" a="1"/>
  <c r="BD141" i="48" s="1"/>
  <c r="BC141" i="48"/>
  <c r="AV141" i="48" a="1"/>
  <c r="AV141" i="48" s="1"/>
  <c r="AW141" i="48" s="1"/>
  <c r="AS141" i="48" a="1"/>
  <c r="AS141" i="48" s="1"/>
  <c r="AT141" i="48" s="1"/>
  <c r="AP141" i="48" a="1"/>
  <c r="AP141" i="48" s="1"/>
  <c r="AQ141" i="48" s="1"/>
  <c r="AI141" i="48" a="1"/>
  <c r="AI141" i="48" s="1"/>
  <c r="AH141" i="48"/>
  <c r="AG141" i="48" a="1"/>
  <c r="AG141" i="48" s="1"/>
  <c r="AF141" i="48"/>
  <c r="AA141" i="48" a="1"/>
  <c r="AA141" i="48" s="1"/>
  <c r="AB141" i="48" s="1"/>
  <c r="X141" i="48" a="1"/>
  <c r="X141" i="48" s="1"/>
  <c r="K141" i="48"/>
  <c r="BH140" i="48" a="1"/>
  <c r="BH140" i="48" s="1"/>
  <c r="BI140" i="48" s="1"/>
  <c r="BF140" i="48" a="1"/>
  <c r="BF140" i="48" s="1"/>
  <c r="BE140" i="48"/>
  <c r="BD140" i="48" a="1"/>
  <c r="BD140" i="48" s="1"/>
  <c r="BC140" i="48"/>
  <c r="AV140" i="48" a="1"/>
  <c r="AV140" i="48" s="1"/>
  <c r="AW140" i="48" s="1"/>
  <c r="AS140" i="48" a="1"/>
  <c r="AS140" i="48" s="1"/>
  <c r="AT140" i="48" s="1"/>
  <c r="AP140" i="48" a="1"/>
  <c r="AP140" i="48" s="1"/>
  <c r="AQ140" i="48" s="1"/>
  <c r="AI140" i="48" a="1"/>
  <c r="AI140" i="48" s="1"/>
  <c r="AH140" i="48"/>
  <c r="AG140" i="48" a="1"/>
  <c r="AG140" i="48" s="1"/>
  <c r="AF140" i="48"/>
  <c r="AA140" i="48" a="1"/>
  <c r="AA140" i="48" s="1"/>
  <c r="AB140" i="48" s="1"/>
  <c r="X140" i="48" a="1"/>
  <c r="X140" i="48" s="1"/>
  <c r="K140" i="48"/>
  <c r="BH139" i="48" a="1"/>
  <c r="BH139" i="48" s="1"/>
  <c r="BI139" i="48" s="1"/>
  <c r="BF139" i="48" a="1"/>
  <c r="BF139" i="48" s="1"/>
  <c r="BE139" i="48"/>
  <c r="BD139" i="48" a="1"/>
  <c r="BD139" i="48" s="1"/>
  <c r="BC139" i="48"/>
  <c r="AV139" i="48" a="1"/>
  <c r="AV139" i="48" s="1"/>
  <c r="AW139" i="48" s="1"/>
  <c r="AS139" i="48" a="1"/>
  <c r="AS139" i="48" s="1"/>
  <c r="AT139" i="48" s="1"/>
  <c r="AP139" i="48" a="1"/>
  <c r="AP139" i="48" s="1"/>
  <c r="AQ139" i="48" s="1"/>
  <c r="AI139" i="48" a="1"/>
  <c r="AI139" i="48" s="1"/>
  <c r="AH139" i="48"/>
  <c r="AG139" i="48" a="1"/>
  <c r="AG139" i="48" s="1"/>
  <c r="AF139" i="48"/>
  <c r="AA139" i="48" a="1"/>
  <c r="AA139" i="48" s="1"/>
  <c r="AB139" i="48" s="1"/>
  <c r="X139" i="48" a="1"/>
  <c r="X139" i="48" s="1"/>
  <c r="K139" i="48"/>
  <c r="BH138" i="48" a="1"/>
  <c r="BH138" i="48" s="1"/>
  <c r="BI138" i="48" s="1"/>
  <c r="BF138" i="48" a="1"/>
  <c r="BF138" i="48" s="1"/>
  <c r="BE138" i="48"/>
  <c r="BD138" i="48" a="1"/>
  <c r="BD138" i="48" s="1"/>
  <c r="BC138" i="48"/>
  <c r="AV138" i="48" a="1"/>
  <c r="AV138" i="48" s="1"/>
  <c r="AW138" i="48" s="1"/>
  <c r="AS138" i="48" a="1"/>
  <c r="AS138" i="48" s="1"/>
  <c r="AT138" i="48" s="1"/>
  <c r="AP138" i="48" a="1"/>
  <c r="AP138" i="48" s="1"/>
  <c r="AQ138" i="48" s="1"/>
  <c r="AI138" i="48" a="1"/>
  <c r="AI138" i="48" s="1"/>
  <c r="AH138" i="48"/>
  <c r="AG138" i="48" a="1"/>
  <c r="AG138" i="48" s="1"/>
  <c r="AF138" i="48"/>
  <c r="AA138" i="48" a="1"/>
  <c r="AA138" i="48" s="1"/>
  <c r="AB138" i="48" s="1"/>
  <c r="X138" i="48" a="1"/>
  <c r="X138" i="48" s="1"/>
  <c r="K138" i="48"/>
  <c r="BH137" i="48" a="1"/>
  <c r="BH137" i="48" s="1"/>
  <c r="BI137" i="48" s="1"/>
  <c r="BF137" i="48" a="1"/>
  <c r="BF137" i="48" s="1"/>
  <c r="BE137" i="48"/>
  <c r="BD137" i="48" a="1"/>
  <c r="BD137" i="48" s="1"/>
  <c r="BC137" i="48"/>
  <c r="AV137" i="48" a="1"/>
  <c r="AV137" i="48" s="1"/>
  <c r="AW137" i="48" s="1"/>
  <c r="AS137" i="48" a="1"/>
  <c r="AS137" i="48" s="1"/>
  <c r="AT137" i="48" s="1"/>
  <c r="AP137" i="48" a="1"/>
  <c r="AP137" i="48" s="1"/>
  <c r="AQ137" i="48" s="1"/>
  <c r="AI137" i="48" a="1"/>
  <c r="AI137" i="48" s="1"/>
  <c r="AH137" i="48"/>
  <c r="AG137" i="48" a="1"/>
  <c r="AG137" i="48" s="1"/>
  <c r="AF137" i="48"/>
  <c r="AA137" i="48" a="1"/>
  <c r="AA137" i="48" s="1"/>
  <c r="AB137" i="48" s="1"/>
  <c r="X137" i="48" a="1"/>
  <c r="X137" i="48" s="1"/>
  <c r="K137" i="48"/>
  <c r="BH136" i="48" a="1"/>
  <c r="BH136" i="48" s="1"/>
  <c r="BI136" i="48" s="1"/>
  <c r="BF136" i="48" a="1"/>
  <c r="BF136" i="48" s="1"/>
  <c r="BE136" i="48"/>
  <c r="BD136" i="48" a="1"/>
  <c r="BD136" i="48" s="1"/>
  <c r="BC136" i="48"/>
  <c r="AV136" i="48" a="1"/>
  <c r="AV136" i="48" s="1"/>
  <c r="AW136" i="48" s="1"/>
  <c r="AS136" i="48" a="1"/>
  <c r="AS136" i="48" s="1"/>
  <c r="AT136" i="48" s="1"/>
  <c r="AP136" i="48" a="1"/>
  <c r="AP136" i="48" s="1"/>
  <c r="AQ136" i="48" s="1"/>
  <c r="AI136" i="48" a="1"/>
  <c r="AI136" i="48" s="1"/>
  <c r="AH136" i="48"/>
  <c r="AG136" i="48" a="1"/>
  <c r="AG136" i="48" s="1"/>
  <c r="AF136" i="48"/>
  <c r="AA136" i="48" a="1"/>
  <c r="AA136" i="48" s="1"/>
  <c r="AB136" i="48" s="1"/>
  <c r="X136" i="48" a="1"/>
  <c r="X136" i="48" s="1"/>
  <c r="K136" i="48"/>
  <c r="BH135" i="48" a="1"/>
  <c r="BH135" i="48" s="1"/>
  <c r="BI135" i="48" s="1"/>
  <c r="BF135" i="48" a="1"/>
  <c r="BF135" i="48" s="1"/>
  <c r="BE135" i="48"/>
  <c r="BD135" i="48" a="1"/>
  <c r="BD135" i="48" s="1"/>
  <c r="BC135" i="48"/>
  <c r="AV135" i="48" a="1"/>
  <c r="AV135" i="48" s="1"/>
  <c r="AW135" i="48" s="1"/>
  <c r="AS135" i="48" a="1"/>
  <c r="AS135" i="48" s="1"/>
  <c r="AT135" i="48" s="1"/>
  <c r="AP135" i="48" a="1"/>
  <c r="AP135" i="48" s="1"/>
  <c r="AQ135" i="48" s="1"/>
  <c r="AI135" i="48" a="1"/>
  <c r="AI135" i="48" s="1"/>
  <c r="AH135" i="48"/>
  <c r="AG135" i="48" a="1"/>
  <c r="AG135" i="48" s="1"/>
  <c r="AF135" i="48"/>
  <c r="AA135" i="48" a="1"/>
  <c r="AA135" i="48" s="1"/>
  <c r="AB135" i="48" s="1"/>
  <c r="X135" i="48" a="1"/>
  <c r="X135" i="48" s="1"/>
  <c r="K135" i="48"/>
  <c r="BH134" i="48" a="1"/>
  <c r="BH134" i="48" s="1"/>
  <c r="BI134" i="48" s="1"/>
  <c r="BF134" i="48" a="1"/>
  <c r="BF134" i="48" s="1"/>
  <c r="BE134" i="48"/>
  <c r="BD134" i="48" a="1"/>
  <c r="BD134" i="48" s="1"/>
  <c r="BC134" i="48"/>
  <c r="AV134" i="48" a="1"/>
  <c r="AV134" i="48" s="1"/>
  <c r="AW134" i="48" s="1"/>
  <c r="AS134" i="48" a="1"/>
  <c r="AS134" i="48" s="1"/>
  <c r="AT134" i="48" s="1"/>
  <c r="AP134" i="48" a="1"/>
  <c r="AP134" i="48" s="1"/>
  <c r="AQ134" i="48" s="1"/>
  <c r="AI134" i="48" a="1"/>
  <c r="AI134" i="48" s="1"/>
  <c r="AH134" i="48"/>
  <c r="AG134" i="48" a="1"/>
  <c r="AG134" i="48" s="1"/>
  <c r="AF134" i="48"/>
  <c r="AA134" i="48" a="1"/>
  <c r="AA134" i="48" s="1"/>
  <c r="AB134" i="48" s="1"/>
  <c r="X134" i="48" a="1"/>
  <c r="X134" i="48" s="1"/>
  <c r="K134" i="48"/>
  <c r="BH133" i="48" a="1"/>
  <c r="BH133" i="48" s="1"/>
  <c r="BI133" i="48" s="1"/>
  <c r="BF133" i="48" a="1"/>
  <c r="BF133" i="48" s="1"/>
  <c r="BE133" i="48"/>
  <c r="BD133" i="48" a="1"/>
  <c r="BD133" i="48" s="1"/>
  <c r="BC133" i="48"/>
  <c r="AV133" i="48" a="1"/>
  <c r="AV133" i="48" s="1"/>
  <c r="AW133" i="48" s="1"/>
  <c r="AS133" i="48" a="1"/>
  <c r="AS133" i="48" s="1"/>
  <c r="AT133" i="48" s="1"/>
  <c r="AP133" i="48" a="1"/>
  <c r="AP133" i="48" s="1"/>
  <c r="AQ133" i="48" s="1"/>
  <c r="AI133" i="48" a="1"/>
  <c r="AI133" i="48" s="1"/>
  <c r="AH133" i="48"/>
  <c r="AG133" i="48" a="1"/>
  <c r="AG133" i="48" s="1"/>
  <c r="AF133" i="48"/>
  <c r="AA133" i="48" a="1"/>
  <c r="AA133" i="48" s="1"/>
  <c r="AB133" i="48" s="1"/>
  <c r="X133" i="48" a="1"/>
  <c r="X133" i="48" s="1"/>
  <c r="K133" i="48"/>
  <c r="BH132" i="48" a="1"/>
  <c r="BH132" i="48" s="1"/>
  <c r="BI132" i="48" s="1"/>
  <c r="BF132" i="48" a="1"/>
  <c r="BF132" i="48" s="1"/>
  <c r="BE132" i="48"/>
  <c r="BD132" i="48" a="1"/>
  <c r="BD132" i="48" s="1"/>
  <c r="BC132" i="48"/>
  <c r="AV132" i="48" a="1"/>
  <c r="AV132" i="48" s="1"/>
  <c r="AW132" i="48" s="1"/>
  <c r="AS132" i="48" a="1"/>
  <c r="AS132" i="48" s="1"/>
  <c r="AT132" i="48" s="1"/>
  <c r="AP132" i="48" a="1"/>
  <c r="AP132" i="48" s="1"/>
  <c r="AQ132" i="48" s="1"/>
  <c r="AI132" i="48" a="1"/>
  <c r="AI132" i="48" s="1"/>
  <c r="AH132" i="48"/>
  <c r="AG132" i="48" a="1"/>
  <c r="AG132" i="48" s="1"/>
  <c r="AF132" i="48"/>
  <c r="AA132" i="48" a="1"/>
  <c r="AA132" i="48" s="1"/>
  <c r="AB132" i="48" s="1"/>
  <c r="X132" i="48" a="1"/>
  <c r="X132" i="48" s="1"/>
  <c r="K132" i="48"/>
  <c r="BH131" i="48" a="1"/>
  <c r="BH131" i="48" s="1"/>
  <c r="BI131" i="48" s="1"/>
  <c r="BF131" i="48" a="1"/>
  <c r="BF131" i="48" s="1"/>
  <c r="BE131" i="48"/>
  <c r="BD131" i="48" a="1"/>
  <c r="BD131" i="48" s="1"/>
  <c r="BC131" i="48"/>
  <c r="AV131" i="48" a="1"/>
  <c r="AV131" i="48" s="1"/>
  <c r="AW131" i="48" s="1"/>
  <c r="AS131" i="48" a="1"/>
  <c r="AS131" i="48" s="1"/>
  <c r="AT131" i="48" s="1"/>
  <c r="AP131" i="48" a="1"/>
  <c r="AP131" i="48" s="1"/>
  <c r="AQ131" i="48" s="1"/>
  <c r="AI131" i="48" a="1"/>
  <c r="AI131" i="48" s="1"/>
  <c r="AH131" i="48"/>
  <c r="AG131" i="48" a="1"/>
  <c r="AG131" i="48" s="1"/>
  <c r="AF131" i="48"/>
  <c r="AA131" i="48" a="1"/>
  <c r="AA131" i="48" s="1"/>
  <c r="AB131" i="48" s="1"/>
  <c r="X131" i="48" a="1"/>
  <c r="X131" i="48" s="1"/>
  <c r="K131" i="48"/>
  <c r="BH130" i="48" a="1"/>
  <c r="BH130" i="48" s="1"/>
  <c r="BI130" i="48" s="1"/>
  <c r="BF130" i="48" a="1"/>
  <c r="BF130" i="48" s="1"/>
  <c r="BE130" i="48"/>
  <c r="BD130" i="48" a="1"/>
  <c r="BD130" i="48" s="1"/>
  <c r="BC130" i="48"/>
  <c r="AV130" i="48" a="1"/>
  <c r="AV130" i="48" s="1"/>
  <c r="AW130" i="48" s="1"/>
  <c r="AS130" i="48" a="1"/>
  <c r="AS130" i="48" s="1"/>
  <c r="AT130" i="48" s="1"/>
  <c r="AP130" i="48" a="1"/>
  <c r="AP130" i="48" s="1"/>
  <c r="AQ130" i="48" s="1"/>
  <c r="AI130" i="48" a="1"/>
  <c r="AI130" i="48" s="1"/>
  <c r="AH130" i="48"/>
  <c r="AG130" i="48" a="1"/>
  <c r="AG130" i="48" s="1"/>
  <c r="AF130" i="48"/>
  <c r="AA130" i="48" a="1"/>
  <c r="AA130" i="48" s="1"/>
  <c r="AB130" i="48" s="1"/>
  <c r="X130" i="48" a="1"/>
  <c r="X130" i="48" s="1"/>
  <c r="K130" i="48"/>
  <c r="BH129" i="48" a="1"/>
  <c r="BH129" i="48" s="1"/>
  <c r="BI129" i="48" s="1"/>
  <c r="BF129" i="48" a="1"/>
  <c r="BF129" i="48" s="1"/>
  <c r="BE129" i="48"/>
  <c r="BD129" i="48" a="1"/>
  <c r="BD129" i="48" s="1"/>
  <c r="BC129" i="48"/>
  <c r="AV129" i="48" a="1"/>
  <c r="AV129" i="48" s="1"/>
  <c r="AW129" i="48" s="1"/>
  <c r="AS129" i="48" a="1"/>
  <c r="AS129" i="48" s="1"/>
  <c r="AT129" i="48" s="1"/>
  <c r="AP129" i="48" a="1"/>
  <c r="AP129" i="48" s="1"/>
  <c r="AQ129" i="48" s="1"/>
  <c r="AI129" i="48" a="1"/>
  <c r="AI129" i="48" s="1"/>
  <c r="AH129" i="48"/>
  <c r="AG129" i="48" a="1"/>
  <c r="AG129" i="48" s="1"/>
  <c r="AF129" i="48"/>
  <c r="AA129" i="48" a="1"/>
  <c r="AA129" i="48" s="1"/>
  <c r="AB129" i="48" s="1"/>
  <c r="X129" i="48" a="1"/>
  <c r="X129" i="48" s="1"/>
  <c r="K129" i="48"/>
  <c r="BH128" i="48" a="1"/>
  <c r="BH128" i="48" s="1"/>
  <c r="BI128" i="48" s="1"/>
  <c r="BF128" i="48" a="1"/>
  <c r="BF128" i="48" s="1"/>
  <c r="BE128" i="48"/>
  <c r="BD128" i="48" a="1"/>
  <c r="BD128" i="48" s="1"/>
  <c r="AV128" i="48" a="1"/>
  <c r="AV128" i="48" s="1"/>
  <c r="AW128" i="48" s="1"/>
  <c r="AS128" i="48" a="1"/>
  <c r="AS128" i="48" s="1"/>
  <c r="AT128" i="48" s="1"/>
  <c r="AP128" i="48" a="1"/>
  <c r="AP128" i="48" s="1"/>
  <c r="AQ128" i="48" s="1"/>
  <c r="AI128" i="48" a="1"/>
  <c r="AI128" i="48" s="1"/>
  <c r="AH128" i="48"/>
  <c r="AG128" i="48" a="1"/>
  <c r="AG128" i="48" s="1"/>
  <c r="AF128" i="48"/>
  <c r="AA128" i="48" a="1"/>
  <c r="AA128" i="48" s="1"/>
  <c r="X128" i="48" a="1"/>
  <c r="X128" i="48" s="1"/>
  <c r="Y128" i="48" s="1"/>
  <c r="K128" i="48"/>
  <c r="BH127" i="48" a="1"/>
  <c r="BH127" i="48" s="1"/>
  <c r="BI127" i="48" s="1"/>
  <c r="BF127" i="48" a="1"/>
  <c r="BF127" i="48" s="1"/>
  <c r="BE127" i="48"/>
  <c r="BD127" i="48" a="1"/>
  <c r="BD127" i="48" s="1"/>
  <c r="AV127" i="48" a="1"/>
  <c r="AV127" i="48" s="1"/>
  <c r="AW127" i="48" s="1"/>
  <c r="AS127" i="48" a="1"/>
  <c r="AS127" i="48" s="1"/>
  <c r="AT127" i="48" s="1"/>
  <c r="AP127" i="48" a="1"/>
  <c r="AP127" i="48" s="1"/>
  <c r="AQ127" i="48" s="1"/>
  <c r="AI127" i="48" a="1"/>
  <c r="AI127" i="48" s="1"/>
  <c r="AH127" i="48"/>
  <c r="AG127" i="48" a="1"/>
  <c r="AG127" i="48" s="1"/>
  <c r="AF127" i="48"/>
  <c r="AA127" i="48" a="1"/>
  <c r="AA127" i="48" s="1"/>
  <c r="AB127" i="48" s="1"/>
  <c r="X127" i="48" a="1"/>
  <c r="X127" i="48" s="1"/>
  <c r="K127" i="48"/>
  <c r="BH126" i="48" a="1"/>
  <c r="BH126" i="48" s="1"/>
  <c r="BI126" i="48" s="1"/>
  <c r="BF126" i="48" a="1"/>
  <c r="BF126" i="48" s="1"/>
  <c r="BE126" i="48"/>
  <c r="BD126" i="48" a="1"/>
  <c r="BD126" i="48" s="1"/>
  <c r="BC126" i="48"/>
  <c r="AV126" i="48" a="1"/>
  <c r="AV126" i="48" s="1"/>
  <c r="AW126" i="48" s="1"/>
  <c r="AS126" i="48" a="1"/>
  <c r="AS126" i="48" s="1"/>
  <c r="AT126" i="48" s="1"/>
  <c r="AP126" i="48" a="1"/>
  <c r="AP126" i="48" s="1"/>
  <c r="AQ126" i="48" s="1"/>
  <c r="AI126" i="48" a="1"/>
  <c r="AI126" i="48" s="1"/>
  <c r="AH126" i="48"/>
  <c r="AG126" i="48" a="1"/>
  <c r="AG126" i="48" s="1"/>
  <c r="AF126" i="48"/>
  <c r="AA126" i="48" a="1"/>
  <c r="AA126" i="48" s="1"/>
  <c r="AB126" i="48" s="1"/>
  <c r="X126" i="48" a="1"/>
  <c r="X126" i="48" s="1"/>
  <c r="K126" i="48"/>
  <c r="BH125" i="48" a="1"/>
  <c r="BH125" i="48" s="1"/>
  <c r="BI125" i="48" s="1"/>
  <c r="BF125" i="48" a="1"/>
  <c r="BF125" i="48" s="1"/>
  <c r="BE125" i="48"/>
  <c r="BD125" i="48" a="1"/>
  <c r="BD125" i="48" s="1"/>
  <c r="BC125" i="48"/>
  <c r="AV125" i="48" a="1"/>
  <c r="AV125" i="48" s="1"/>
  <c r="AW125" i="48" s="1"/>
  <c r="AS125" i="48" a="1"/>
  <c r="AS125" i="48" s="1"/>
  <c r="AT125" i="48" s="1"/>
  <c r="AP125" i="48" a="1"/>
  <c r="AP125" i="48" s="1"/>
  <c r="AQ125" i="48" s="1"/>
  <c r="AI125" i="48" a="1"/>
  <c r="AI125" i="48" s="1"/>
  <c r="AH125" i="48"/>
  <c r="AG125" i="48" a="1"/>
  <c r="AG125" i="48" s="1"/>
  <c r="AF125" i="48"/>
  <c r="AA125" i="48" a="1"/>
  <c r="AA125" i="48" s="1"/>
  <c r="AB125" i="48" s="1"/>
  <c r="X125" i="48" a="1"/>
  <c r="X125" i="48" s="1"/>
  <c r="K125" i="48"/>
  <c r="BH124" i="48" a="1"/>
  <c r="BH124" i="48" s="1"/>
  <c r="BI124" i="48" s="1"/>
  <c r="BF124" i="48" a="1"/>
  <c r="BF124" i="48" s="1"/>
  <c r="BE124" i="48"/>
  <c r="BD124" i="48" a="1"/>
  <c r="BD124" i="48" s="1"/>
  <c r="BC124" i="48"/>
  <c r="AV124" i="48" a="1"/>
  <c r="AV124" i="48" s="1"/>
  <c r="AW124" i="48" s="1"/>
  <c r="AS124" i="48" a="1"/>
  <c r="AS124" i="48" s="1"/>
  <c r="AT124" i="48" s="1"/>
  <c r="AP124" i="48" a="1"/>
  <c r="AP124" i="48" s="1"/>
  <c r="AQ124" i="48" s="1"/>
  <c r="AI124" i="48" a="1"/>
  <c r="AI124" i="48" s="1"/>
  <c r="AH124" i="48"/>
  <c r="AG124" i="48" a="1"/>
  <c r="AG124" i="48" s="1"/>
  <c r="AF124" i="48"/>
  <c r="AA124" i="48" a="1"/>
  <c r="AA124" i="48" s="1"/>
  <c r="AB124" i="48" s="1"/>
  <c r="X124" i="48" a="1"/>
  <c r="X124" i="48" s="1"/>
  <c r="K124" i="48"/>
  <c r="BH123" i="48" a="1"/>
  <c r="BH123" i="48" s="1"/>
  <c r="BI123" i="48" s="1"/>
  <c r="BF123" i="48" a="1"/>
  <c r="BF123" i="48" s="1"/>
  <c r="BE123" i="48"/>
  <c r="BD123" i="48" a="1"/>
  <c r="BD123" i="48" s="1"/>
  <c r="BC123" i="48"/>
  <c r="AV123" i="48" a="1"/>
  <c r="AV123" i="48" s="1"/>
  <c r="AW123" i="48" s="1"/>
  <c r="AS123" i="48" a="1"/>
  <c r="AS123" i="48" s="1"/>
  <c r="AT123" i="48" s="1"/>
  <c r="AP123" i="48" a="1"/>
  <c r="AP123" i="48" s="1"/>
  <c r="AQ123" i="48" s="1"/>
  <c r="AI123" i="48" a="1"/>
  <c r="AI123" i="48" s="1"/>
  <c r="AH123" i="48"/>
  <c r="AG123" i="48" a="1"/>
  <c r="AG123" i="48" s="1"/>
  <c r="AF123" i="48"/>
  <c r="AA123" i="48" a="1"/>
  <c r="AA123" i="48" s="1"/>
  <c r="AB123" i="48" s="1"/>
  <c r="X123" i="48" a="1"/>
  <c r="X123" i="48" s="1"/>
  <c r="K123" i="48"/>
  <c r="BH122" i="48" a="1"/>
  <c r="BH122" i="48" s="1"/>
  <c r="BI122" i="48" s="1"/>
  <c r="BF122" i="48" a="1"/>
  <c r="BF122" i="48" s="1"/>
  <c r="BE122" i="48"/>
  <c r="BD122" i="48" a="1"/>
  <c r="BD122" i="48" s="1"/>
  <c r="BC122" i="48"/>
  <c r="AV122" i="48" a="1"/>
  <c r="AV122" i="48" s="1"/>
  <c r="AW122" i="48" s="1"/>
  <c r="AS122" i="48" a="1"/>
  <c r="AS122" i="48" s="1"/>
  <c r="AT122" i="48" s="1"/>
  <c r="AP122" i="48" a="1"/>
  <c r="AP122" i="48" s="1"/>
  <c r="AQ122" i="48" s="1"/>
  <c r="AI122" i="48" a="1"/>
  <c r="AI122" i="48" s="1"/>
  <c r="AH122" i="48"/>
  <c r="AG122" i="48" a="1"/>
  <c r="AG122" i="48" s="1"/>
  <c r="AF122" i="48"/>
  <c r="AA122" i="48" a="1"/>
  <c r="AA122" i="48" s="1"/>
  <c r="AB122" i="48" s="1"/>
  <c r="X122" i="48" a="1"/>
  <c r="X122" i="48" s="1"/>
  <c r="K122" i="48"/>
  <c r="BH289" i="48" a="1"/>
  <c r="BH289" i="48" s="1"/>
  <c r="BI289" i="48" s="1"/>
  <c r="BF289" i="48" a="1"/>
  <c r="BF289" i="48" s="1"/>
  <c r="BE289" i="48"/>
  <c r="BD289" i="48" a="1"/>
  <c r="BD289" i="48" s="1"/>
  <c r="BC289" i="48"/>
  <c r="AV289" i="48" a="1"/>
  <c r="AV289" i="48" s="1"/>
  <c r="AW289" i="48" s="1"/>
  <c r="AS289" i="48" a="1"/>
  <c r="AS289" i="48" s="1"/>
  <c r="AP289" i="48" a="1"/>
  <c r="AP289" i="48" s="1"/>
  <c r="AI289" i="48" a="1"/>
  <c r="AI289" i="48" s="1"/>
  <c r="AH289" i="48"/>
  <c r="AG289" i="48" a="1"/>
  <c r="AG289" i="48" s="1"/>
  <c r="AF289" i="48"/>
  <c r="AA289" i="48" a="1"/>
  <c r="AA289" i="48" s="1"/>
  <c r="AB289" i="48" s="1"/>
  <c r="X289" i="48" a="1"/>
  <c r="X289" i="48" s="1"/>
  <c r="K289" i="48"/>
  <c r="BH263" i="48" a="1"/>
  <c r="BH263" i="48" s="1"/>
  <c r="BI263" i="48" s="1"/>
  <c r="BF263" i="48" a="1"/>
  <c r="BF263" i="48" s="1"/>
  <c r="BE263" i="48"/>
  <c r="BD263" i="48" a="1"/>
  <c r="BD263" i="48" s="1"/>
  <c r="BC263" i="48"/>
  <c r="AV263" i="48" a="1"/>
  <c r="AV263" i="48" s="1"/>
  <c r="AW263" i="48" s="1"/>
  <c r="AS263" i="48" a="1"/>
  <c r="AS263" i="48" s="1"/>
  <c r="AP263" i="48" a="1"/>
  <c r="AP263" i="48" s="1"/>
  <c r="AI263" i="48" a="1"/>
  <c r="AI263" i="48" s="1"/>
  <c r="AH263" i="48"/>
  <c r="AG263" i="48" a="1"/>
  <c r="AG263" i="48" s="1"/>
  <c r="AF263" i="48"/>
  <c r="AA263" i="48" a="1"/>
  <c r="AA263" i="48" s="1"/>
  <c r="X263" i="48" a="1"/>
  <c r="X263" i="48" s="1"/>
  <c r="Y263" i="48" s="1"/>
  <c r="K263" i="48"/>
  <c r="BH119" i="48" a="1"/>
  <c r="BH119" i="48" s="1"/>
  <c r="BF119" i="48" a="1"/>
  <c r="BF119" i="48" s="1"/>
  <c r="BE119" i="48"/>
  <c r="BD119" i="48" a="1"/>
  <c r="BD119" i="48" s="1"/>
  <c r="BC119" i="48"/>
  <c r="AV119" i="48" a="1"/>
  <c r="AV119" i="48" s="1"/>
  <c r="AS119" i="48" a="1"/>
  <c r="AS119" i="48" s="1"/>
  <c r="AP119" i="48" a="1"/>
  <c r="AP119" i="48" s="1"/>
  <c r="AI119" i="48" a="1"/>
  <c r="AI119" i="48" s="1"/>
  <c r="AH119" i="48"/>
  <c r="AG119" i="48" a="1"/>
  <c r="AG119" i="48" s="1"/>
  <c r="AF119" i="48"/>
  <c r="AA119" i="48" a="1"/>
  <c r="AA119" i="48" s="1"/>
  <c r="AB119" i="48" s="1"/>
  <c r="X119" i="48" a="1"/>
  <c r="X119" i="48" s="1"/>
  <c r="K119" i="48"/>
  <c r="BH118" i="48" a="1"/>
  <c r="BH118" i="48" s="1"/>
  <c r="BF118" i="48" a="1"/>
  <c r="BF118" i="48" s="1"/>
  <c r="BE118" i="48"/>
  <c r="BD118" i="48" a="1"/>
  <c r="BD118" i="48" s="1"/>
  <c r="AV118" i="48" a="1"/>
  <c r="AV118" i="48" s="1"/>
  <c r="AS118" i="48" a="1"/>
  <c r="AS118" i="48" s="1"/>
  <c r="AP118" i="48" a="1"/>
  <c r="AP118" i="48" s="1"/>
  <c r="AI118" i="48" a="1"/>
  <c r="AI118" i="48" s="1"/>
  <c r="AG118" i="48" a="1"/>
  <c r="AG118" i="48" s="1"/>
  <c r="AA118" i="48" a="1"/>
  <c r="AA118" i="48" s="1"/>
  <c r="X118" i="48" a="1"/>
  <c r="X118" i="48" s="1"/>
  <c r="K118" i="48"/>
  <c r="BH117" i="48" a="1"/>
  <c r="BH117" i="48" s="1"/>
  <c r="BI117" i="48" s="1"/>
  <c r="BF117" i="48" a="1"/>
  <c r="BF117" i="48" s="1"/>
  <c r="BE117" i="48"/>
  <c r="BD117" i="48" a="1"/>
  <c r="BD117" i="48" s="1"/>
  <c r="BC117" i="48"/>
  <c r="AV117" i="48" a="1"/>
  <c r="AV117" i="48" s="1"/>
  <c r="AW117" i="48" s="1"/>
  <c r="AS117" i="48" a="1"/>
  <c r="AS117" i="48" s="1"/>
  <c r="AP117" i="48" a="1"/>
  <c r="AP117" i="48" s="1"/>
  <c r="AI117" i="48" a="1"/>
  <c r="AI117" i="48" s="1"/>
  <c r="AH117" i="48"/>
  <c r="AG117" i="48" a="1"/>
  <c r="AG117" i="48" s="1"/>
  <c r="AF117" i="48"/>
  <c r="AA117" i="48" a="1"/>
  <c r="AA117" i="48" s="1"/>
  <c r="AB117" i="48" s="1"/>
  <c r="X117" i="48" a="1"/>
  <c r="X117" i="48" s="1"/>
  <c r="K117" i="48"/>
  <c r="BH116" i="48" a="1"/>
  <c r="BH116" i="48" s="1"/>
  <c r="BI116" i="48" s="1"/>
  <c r="BF116" i="48" a="1"/>
  <c r="BF116" i="48" s="1"/>
  <c r="BE116" i="48"/>
  <c r="BD116" i="48" a="1"/>
  <c r="BD116" i="48" s="1"/>
  <c r="BC116" i="48"/>
  <c r="AV116" i="48" a="1"/>
  <c r="AV116" i="48" s="1"/>
  <c r="AW116" i="48" s="1"/>
  <c r="AS116" i="48" a="1"/>
  <c r="AS116" i="48" s="1"/>
  <c r="AP116" i="48" a="1"/>
  <c r="AP116" i="48" s="1"/>
  <c r="AI116" i="48" a="1"/>
  <c r="AI116" i="48" s="1"/>
  <c r="AH116" i="48"/>
  <c r="AG116" i="48" a="1"/>
  <c r="AG116" i="48" s="1"/>
  <c r="AF116" i="48"/>
  <c r="AA116" i="48" a="1"/>
  <c r="AA116" i="48" s="1"/>
  <c r="AB116" i="48" s="1"/>
  <c r="X116" i="48" a="1"/>
  <c r="X116" i="48" s="1"/>
  <c r="K116" i="48"/>
  <c r="BH115" i="48" a="1"/>
  <c r="BH115" i="48" s="1"/>
  <c r="BI115" i="48" s="1"/>
  <c r="BF115" i="48" a="1"/>
  <c r="BF115" i="48" s="1"/>
  <c r="BE115" i="48"/>
  <c r="BD115" i="48" a="1"/>
  <c r="BD115" i="48" s="1"/>
  <c r="BC115" i="48"/>
  <c r="AV115" i="48" a="1"/>
  <c r="AV115" i="48" s="1"/>
  <c r="AW115" i="48" s="1"/>
  <c r="AS115" i="48" a="1"/>
  <c r="AS115" i="48" s="1"/>
  <c r="AP115" i="48" a="1"/>
  <c r="AP115" i="48" s="1"/>
  <c r="AI115" i="48" a="1"/>
  <c r="AI115" i="48" s="1"/>
  <c r="AH115" i="48"/>
  <c r="AG115" i="48" a="1"/>
  <c r="AG115" i="48" s="1"/>
  <c r="AF115" i="48"/>
  <c r="AA115" i="48" a="1"/>
  <c r="AA115" i="48" s="1"/>
  <c r="AB115" i="48" s="1"/>
  <c r="X115" i="48" a="1"/>
  <c r="X115" i="48" s="1"/>
  <c r="Y115" i="48" s="1"/>
  <c r="K115" i="48"/>
  <c r="BH114" i="48" a="1"/>
  <c r="BH114" i="48" s="1"/>
  <c r="BI114" i="48" s="1"/>
  <c r="BF114" i="48" a="1"/>
  <c r="BF114" i="48" s="1"/>
  <c r="BE114" i="48"/>
  <c r="BD114" i="48" a="1"/>
  <c r="BD114" i="48" s="1"/>
  <c r="BC114" i="48"/>
  <c r="AV114" i="48" a="1"/>
  <c r="AV114" i="48" s="1"/>
  <c r="AW114" i="48" s="1"/>
  <c r="AS114" i="48" a="1"/>
  <c r="AS114" i="48" s="1"/>
  <c r="AP114" i="48" a="1"/>
  <c r="AP114" i="48" s="1"/>
  <c r="AI114" i="48" a="1"/>
  <c r="AI114" i="48" s="1"/>
  <c r="AH114" i="48"/>
  <c r="AG114" i="48" a="1"/>
  <c r="AG114" i="48" s="1"/>
  <c r="AF114" i="48"/>
  <c r="AA114" i="48" a="1"/>
  <c r="AA114" i="48" s="1"/>
  <c r="AB114" i="48" s="1"/>
  <c r="X114" i="48" a="1"/>
  <c r="X114" i="48" s="1"/>
  <c r="K114" i="48"/>
  <c r="BH113" i="48" a="1"/>
  <c r="BH113" i="48" s="1"/>
  <c r="BI113" i="48" s="1"/>
  <c r="BF113" i="48" a="1"/>
  <c r="BF113" i="48" s="1"/>
  <c r="BE113" i="48"/>
  <c r="BD113" i="48" a="1"/>
  <c r="BD113" i="48" s="1"/>
  <c r="BC113" i="48"/>
  <c r="AV113" i="48" a="1"/>
  <c r="AV113" i="48" s="1"/>
  <c r="AW113" i="48" s="1"/>
  <c r="AS113" i="48" a="1"/>
  <c r="AS113" i="48" s="1"/>
  <c r="AP113" i="48" a="1"/>
  <c r="AP113" i="48" s="1"/>
  <c r="AI113" i="48" a="1"/>
  <c r="AI113" i="48" s="1"/>
  <c r="AH113" i="48"/>
  <c r="AG113" i="48" a="1"/>
  <c r="AG113" i="48" s="1"/>
  <c r="AF113" i="48"/>
  <c r="AA113" i="48" a="1"/>
  <c r="AA113" i="48" s="1"/>
  <c r="AB113" i="48" s="1"/>
  <c r="X113" i="48" a="1"/>
  <c r="X113" i="48" s="1"/>
  <c r="K113" i="48"/>
  <c r="BH112" i="48" a="1"/>
  <c r="BH112" i="48" s="1"/>
  <c r="BI112" i="48" s="1"/>
  <c r="BF112" i="48" a="1"/>
  <c r="BF112" i="48" s="1"/>
  <c r="BE112" i="48"/>
  <c r="BD112" i="48" a="1"/>
  <c r="BD112" i="48" s="1"/>
  <c r="BC112" i="48"/>
  <c r="AV112" i="48" a="1"/>
  <c r="AV112" i="48" s="1"/>
  <c r="AW112" i="48" s="1"/>
  <c r="AS112" i="48" a="1"/>
  <c r="AS112" i="48" s="1"/>
  <c r="AP112" i="48" a="1"/>
  <c r="AP112" i="48" s="1"/>
  <c r="AI112" i="48" a="1"/>
  <c r="AI112" i="48" s="1"/>
  <c r="AH112" i="48"/>
  <c r="AG112" i="48" a="1"/>
  <c r="AG112" i="48" s="1"/>
  <c r="AF112" i="48"/>
  <c r="AA112" i="48" a="1"/>
  <c r="AA112" i="48" s="1"/>
  <c r="AB112" i="48" s="1"/>
  <c r="X112" i="48" a="1"/>
  <c r="X112" i="48" s="1"/>
  <c r="Y112" i="48" s="1"/>
  <c r="K112" i="48"/>
  <c r="BH111" i="48" a="1"/>
  <c r="BH111" i="48" s="1"/>
  <c r="BI111" i="48" s="1"/>
  <c r="BF111" i="48" a="1"/>
  <c r="BF111" i="48" s="1"/>
  <c r="BE111" i="48"/>
  <c r="BD111" i="48" a="1"/>
  <c r="BD111" i="48" s="1"/>
  <c r="BC111" i="48"/>
  <c r="AV111" i="48" a="1"/>
  <c r="AV111" i="48" s="1"/>
  <c r="AW111" i="48" s="1"/>
  <c r="AS111" i="48" a="1"/>
  <c r="AS111" i="48" s="1"/>
  <c r="AT111" i="48" s="1"/>
  <c r="AP111" i="48" a="1"/>
  <c r="AP111" i="48" s="1"/>
  <c r="AQ111" i="48" s="1"/>
  <c r="AI111" i="48" a="1"/>
  <c r="AI111" i="48" s="1"/>
  <c r="AH111" i="48"/>
  <c r="AG111" i="48" a="1"/>
  <c r="AG111" i="48" s="1"/>
  <c r="AF111" i="48"/>
  <c r="AA111" i="48" a="1"/>
  <c r="AA111" i="48" s="1"/>
  <c r="X111" i="48" a="1"/>
  <c r="X111" i="48" s="1"/>
  <c r="K111" i="48"/>
  <c r="BH110" i="48" a="1"/>
  <c r="BH110" i="48" s="1"/>
  <c r="BI110" i="48" s="1"/>
  <c r="BF110" i="48" a="1"/>
  <c r="BF110" i="48" s="1"/>
  <c r="BE110" i="48"/>
  <c r="BD110" i="48" a="1"/>
  <c r="BD110" i="48" s="1"/>
  <c r="BC110" i="48"/>
  <c r="AV110" i="48" a="1"/>
  <c r="AV110" i="48" s="1"/>
  <c r="AW110" i="48" s="1"/>
  <c r="AS110" i="48" a="1"/>
  <c r="AS110" i="48" s="1"/>
  <c r="AT110" i="48" s="1"/>
  <c r="AP110" i="48" a="1"/>
  <c r="AP110" i="48" s="1"/>
  <c r="AQ110" i="48" s="1"/>
  <c r="AI110" i="48" a="1"/>
  <c r="AI110" i="48" s="1"/>
  <c r="AH110" i="48"/>
  <c r="AG110" i="48" a="1"/>
  <c r="AG110" i="48" s="1"/>
  <c r="AF110" i="48"/>
  <c r="AA110" i="48" a="1"/>
  <c r="AA110" i="48" s="1"/>
  <c r="AB110" i="48" s="1"/>
  <c r="X110" i="48" a="1"/>
  <c r="X110" i="48" s="1"/>
  <c r="K110" i="48"/>
  <c r="BH109" i="48" a="1"/>
  <c r="BH109" i="48" s="1"/>
  <c r="BI109" i="48" s="1"/>
  <c r="BF109" i="48" a="1"/>
  <c r="BF109" i="48" s="1"/>
  <c r="BE109" i="48"/>
  <c r="BD109" i="48" a="1"/>
  <c r="BD109" i="48" s="1"/>
  <c r="BC109" i="48"/>
  <c r="AV109" i="48" a="1"/>
  <c r="AV109" i="48" s="1"/>
  <c r="AW109" i="48" s="1"/>
  <c r="AS109" i="48" a="1"/>
  <c r="AS109" i="48" s="1"/>
  <c r="AT109" i="48" s="1"/>
  <c r="AP109" i="48" a="1"/>
  <c r="AP109" i="48" s="1"/>
  <c r="AQ109" i="48" s="1"/>
  <c r="AI109" i="48" a="1"/>
  <c r="AI109" i="48" s="1"/>
  <c r="AH109" i="48"/>
  <c r="AG109" i="48" a="1"/>
  <c r="AG109" i="48" s="1"/>
  <c r="AF109" i="48"/>
  <c r="AA109" i="48" a="1"/>
  <c r="AA109" i="48" s="1"/>
  <c r="X109" i="48" a="1"/>
  <c r="X109" i="48" s="1"/>
  <c r="K109" i="48"/>
  <c r="BH108" i="48" a="1"/>
  <c r="BH108" i="48" s="1"/>
  <c r="BF108" i="48" a="1"/>
  <c r="BF108" i="48" s="1"/>
  <c r="BE108" i="48"/>
  <c r="BD108" i="48" a="1"/>
  <c r="BD108" i="48" s="1"/>
  <c r="BC108" i="48"/>
  <c r="AV108" i="48" a="1"/>
  <c r="AV108" i="48" s="1"/>
  <c r="AS108" i="48" a="1"/>
  <c r="AS108" i="48" s="1"/>
  <c r="AP108" i="48" a="1"/>
  <c r="AP108" i="48" s="1"/>
  <c r="AI108" i="48" a="1"/>
  <c r="AI108" i="48" s="1"/>
  <c r="AH108" i="48"/>
  <c r="AG108" i="48" a="1"/>
  <c r="AG108" i="48" s="1"/>
  <c r="AF108" i="48"/>
  <c r="AA108" i="48" a="1"/>
  <c r="AA108" i="48" s="1"/>
  <c r="AB108" i="48" s="1"/>
  <c r="X108" i="48" a="1"/>
  <c r="X108" i="48" s="1"/>
  <c r="Y108" i="48" s="1"/>
  <c r="K108" i="48"/>
  <c r="BH107" i="48" a="1"/>
  <c r="BH107" i="48" s="1"/>
  <c r="BF107" i="48" a="1"/>
  <c r="BF107" i="48" s="1"/>
  <c r="BE107" i="48"/>
  <c r="BD107" i="48" a="1"/>
  <c r="BD107" i="48" s="1"/>
  <c r="BC107" i="48"/>
  <c r="AV107" i="48" a="1"/>
  <c r="AV107" i="48" s="1"/>
  <c r="AS107" i="48" a="1"/>
  <c r="AS107" i="48" s="1"/>
  <c r="AP107" i="48" a="1"/>
  <c r="AP107" i="48" s="1"/>
  <c r="AI107" i="48" a="1"/>
  <c r="AI107" i="48" s="1"/>
  <c r="AH107" i="48"/>
  <c r="AG107" i="48" a="1"/>
  <c r="AG107" i="48" s="1"/>
  <c r="AF107" i="48"/>
  <c r="AA107" i="48" a="1"/>
  <c r="AA107" i="48" s="1"/>
  <c r="AB107" i="48" s="1"/>
  <c r="X107" i="48" a="1"/>
  <c r="X107" i="48" s="1"/>
  <c r="K107" i="48"/>
  <c r="BH106" i="48" a="1"/>
  <c r="BH106" i="48" s="1"/>
  <c r="BI106" i="48" s="1"/>
  <c r="BF106" i="48" a="1"/>
  <c r="BF106" i="48" s="1"/>
  <c r="BE106" i="48"/>
  <c r="BD106" i="48" a="1"/>
  <c r="BD106" i="48" s="1"/>
  <c r="BC106" i="48"/>
  <c r="AV106" i="48" a="1"/>
  <c r="AV106" i="48" s="1"/>
  <c r="AW106" i="48" s="1"/>
  <c r="AS106" i="48" a="1"/>
  <c r="AS106" i="48" s="1"/>
  <c r="AT106" i="48" s="1"/>
  <c r="AP106" i="48" a="1"/>
  <c r="AP106" i="48" s="1"/>
  <c r="AQ106" i="48" s="1"/>
  <c r="AI106" i="48" a="1"/>
  <c r="AI106" i="48" s="1"/>
  <c r="AH106" i="48"/>
  <c r="AG106" i="48" a="1"/>
  <c r="AG106" i="48" s="1"/>
  <c r="AF106" i="48"/>
  <c r="AA106" i="48" a="1"/>
  <c r="AA106" i="48" s="1"/>
  <c r="AB106" i="48" s="1"/>
  <c r="X106" i="48" a="1"/>
  <c r="X106" i="48" s="1"/>
  <c r="K106" i="48"/>
  <c r="BH105" i="48" a="1"/>
  <c r="BH105" i="48" s="1"/>
  <c r="BI105" i="48" s="1"/>
  <c r="BF105" i="48" a="1"/>
  <c r="BF105" i="48" s="1"/>
  <c r="BE105" i="48"/>
  <c r="BD105" i="48" a="1"/>
  <c r="BD105" i="48" s="1"/>
  <c r="BC105" i="48"/>
  <c r="AV105" i="48" a="1"/>
  <c r="AV105" i="48" s="1"/>
  <c r="AW105" i="48" s="1"/>
  <c r="AS105" i="48" a="1"/>
  <c r="AS105" i="48" s="1"/>
  <c r="AT105" i="48" s="1"/>
  <c r="AP105" i="48" a="1"/>
  <c r="AP105" i="48" s="1"/>
  <c r="AQ105" i="48" s="1"/>
  <c r="AI105" i="48" a="1"/>
  <c r="AI105" i="48" s="1"/>
  <c r="AH105" i="48"/>
  <c r="AG105" i="48" a="1"/>
  <c r="AG105" i="48" s="1"/>
  <c r="AF105" i="48"/>
  <c r="AA105" i="48" a="1"/>
  <c r="AA105" i="48" s="1"/>
  <c r="AB105" i="48" s="1"/>
  <c r="X105" i="48" a="1"/>
  <c r="X105" i="48" s="1"/>
  <c r="K105" i="48"/>
  <c r="BH104" i="48" a="1"/>
  <c r="BH104" i="48" s="1"/>
  <c r="BI104" i="48" s="1"/>
  <c r="BF104" i="48" a="1"/>
  <c r="BF104" i="48" s="1"/>
  <c r="BE104" i="48"/>
  <c r="BD104" i="48" a="1"/>
  <c r="BD104" i="48" s="1"/>
  <c r="BC104" i="48"/>
  <c r="AV104" i="48" a="1"/>
  <c r="AV104" i="48" s="1"/>
  <c r="AW104" i="48" s="1"/>
  <c r="AS104" i="48" a="1"/>
  <c r="AS104" i="48" s="1"/>
  <c r="AT104" i="48" s="1"/>
  <c r="AP104" i="48" a="1"/>
  <c r="AP104" i="48" s="1"/>
  <c r="AQ104" i="48" s="1"/>
  <c r="AI104" i="48" a="1"/>
  <c r="AI104" i="48" s="1"/>
  <c r="AH104" i="48"/>
  <c r="AG104" i="48" a="1"/>
  <c r="AG104" i="48" s="1"/>
  <c r="AF104" i="48"/>
  <c r="AA104" i="48" a="1"/>
  <c r="AA104" i="48" s="1"/>
  <c r="AB104" i="48" s="1"/>
  <c r="X104" i="48" a="1"/>
  <c r="X104" i="48" s="1"/>
  <c r="Y104" i="48" s="1"/>
  <c r="K104" i="48"/>
  <c r="BH103" i="48" a="1"/>
  <c r="BH103" i="48" s="1"/>
  <c r="BI103" i="48" s="1"/>
  <c r="BF103" i="48" a="1"/>
  <c r="BF103" i="48" s="1"/>
  <c r="BE103" i="48"/>
  <c r="BD103" i="48" a="1"/>
  <c r="BD103" i="48" s="1"/>
  <c r="BC103" i="48"/>
  <c r="AV103" i="48" a="1"/>
  <c r="AV103" i="48" s="1"/>
  <c r="AW103" i="48" s="1"/>
  <c r="AS103" i="48" a="1"/>
  <c r="AS103" i="48" s="1"/>
  <c r="AT103" i="48" s="1"/>
  <c r="AP103" i="48" a="1"/>
  <c r="AP103" i="48" s="1"/>
  <c r="AQ103" i="48" s="1"/>
  <c r="AI103" i="48" a="1"/>
  <c r="AI103" i="48" s="1"/>
  <c r="AH103" i="48"/>
  <c r="AG103" i="48" a="1"/>
  <c r="AG103" i="48" s="1"/>
  <c r="AF103" i="48"/>
  <c r="AA103" i="48" a="1"/>
  <c r="AA103" i="48" s="1"/>
  <c r="AB103" i="48" s="1"/>
  <c r="X103" i="48" a="1"/>
  <c r="X103" i="48" s="1"/>
  <c r="K103" i="48"/>
  <c r="BH102" i="48" a="1"/>
  <c r="BH102" i="48" s="1"/>
  <c r="BI102" i="48" s="1"/>
  <c r="BF102" i="48" a="1"/>
  <c r="BF102" i="48" s="1"/>
  <c r="BE102" i="48"/>
  <c r="BD102" i="48" a="1"/>
  <c r="BD102" i="48" s="1"/>
  <c r="BC102" i="48"/>
  <c r="AV102" i="48" a="1"/>
  <c r="AV102" i="48" s="1"/>
  <c r="AW102" i="48" s="1"/>
  <c r="AS102" i="48" a="1"/>
  <c r="AS102" i="48" s="1"/>
  <c r="AT102" i="48" s="1"/>
  <c r="AP102" i="48" a="1"/>
  <c r="AP102" i="48" s="1"/>
  <c r="AQ102" i="48" s="1"/>
  <c r="AI102" i="48" a="1"/>
  <c r="AI102" i="48" s="1"/>
  <c r="AH102" i="48"/>
  <c r="AG102" i="48" a="1"/>
  <c r="AG102" i="48" s="1"/>
  <c r="AF102" i="48"/>
  <c r="AA102" i="48" a="1"/>
  <c r="AA102" i="48" s="1"/>
  <c r="AB102" i="48" s="1"/>
  <c r="X102" i="48" a="1"/>
  <c r="X102" i="48" s="1"/>
  <c r="Y102" i="48" s="1"/>
  <c r="K102" i="48"/>
  <c r="BH101" i="48" a="1"/>
  <c r="BH101" i="48" s="1"/>
  <c r="BI101" i="48" s="1"/>
  <c r="BF101" i="48" a="1"/>
  <c r="BF101" i="48" s="1"/>
  <c r="BE101" i="48"/>
  <c r="BD101" i="48" a="1"/>
  <c r="BD101" i="48" s="1"/>
  <c r="BC101" i="48"/>
  <c r="AV101" i="48" a="1"/>
  <c r="AV101" i="48" s="1"/>
  <c r="AW101" i="48" s="1"/>
  <c r="AS101" i="48" a="1"/>
  <c r="AS101" i="48" s="1"/>
  <c r="AT101" i="48" s="1"/>
  <c r="AP101" i="48" a="1"/>
  <c r="AP101" i="48" s="1"/>
  <c r="AQ101" i="48" s="1"/>
  <c r="AI101" i="48" a="1"/>
  <c r="AI101" i="48" s="1"/>
  <c r="AH101" i="48"/>
  <c r="AG101" i="48" a="1"/>
  <c r="AG101" i="48" s="1"/>
  <c r="AF101" i="48"/>
  <c r="AA101" i="48" a="1"/>
  <c r="AA101" i="48" s="1"/>
  <c r="AB101" i="48" s="1"/>
  <c r="X101" i="48" a="1"/>
  <c r="X101" i="48" s="1"/>
  <c r="K101" i="48"/>
  <c r="BH100" i="48" a="1"/>
  <c r="BH100" i="48" s="1"/>
  <c r="BF100" i="48" a="1"/>
  <c r="BF100" i="48" s="1"/>
  <c r="BE100" i="48"/>
  <c r="BD100" i="48" a="1"/>
  <c r="BD100" i="48" s="1"/>
  <c r="BC100" i="48"/>
  <c r="AV100" i="48" a="1"/>
  <c r="AV100" i="48" s="1"/>
  <c r="AS100" i="48" a="1"/>
  <c r="AS100" i="48" s="1"/>
  <c r="AP100" i="48" a="1"/>
  <c r="AP100" i="48" s="1"/>
  <c r="AI100" i="48" a="1"/>
  <c r="AI100" i="48" s="1"/>
  <c r="AH100" i="48"/>
  <c r="AG100" i="48" a="1"/>
  <c r="AG100" i="48" s="1"/>
  <c r="AF100" i="48"/>
  <c r="AA100" i="48" a="1"/>
  <c r="AA100" i="48" s="1"/>
  <c r="X100" i="48" a="1"/>
  <c r="X100" i="48" s="1"/>
  <c r="K100" i="48"/>
  <c r="BH99" i="48" a="1"/>
  <c r="BH99" i="48" s="1"/>
  <c r="BF99" i="48" a="1"/>
  <c r="BF99" i="48" s="1"/>
  <c r="BE99" i="48"/>
  <c r="BD99" i="48" a="1"/>
  <c r="BD99" i="48" s="1"/>
  <c r="BC99" i="48"/>
  <c r="AV99" i="48" a="1"/>
  <c r="AV99" i="48" s="1"/>
  <c r="AS99" i="48" a="1"/>
  <c r="AS99" i="48" s="1"/>
  <c r="AP99" i="48" a="1"/>
  <c r="AP99" i="48" s="1"/>
  <c r="AI99" i="48" a="1"/>
  <c r="AI99" i="48" s="1"/>
  <c r="AH99" i="48"/>
  <c r="AG99" i="48" a="1"/>
  <c r="AG99" i="48" s="1"/>
  <c r="AF99" i="48"/>
  <c r="AA99" i="48" a="1"/>
  <c r="AA99" i="48" s="1"/>
  <c r="AB99" i="48" s="1"/>
  <c r="X99" i="48" a="1"/>
  <c r="X99" i="48" s="1"/>
  <c r="K99" i="48"/>
  <c r="BH98" i="48" a="1"/>
  <c r="BH98" i="48" s="1"/>
  <c r="BI98" i="48" s="1"/>
  <c r="BF98" i="48" a="1"/>
  <c r="BF98" i="48" s="1"/>
  <c r="BE98" i="48"/>
  <c r="BD98" i="48" a="1"/>
  <c r="BD98" i="48" s="1"/>
  <c r="BC98" i="48"/>
  <c r="AV98" i="48" a="1"/>
  <c r="AV98" i="48" s="1"/>
  <c r="AW98" i="48" s="1"/>
  <c r="AS98" i="48" a="1"/>
  <c r="AS98" i="48" s="1"/>
  <c r="AT98" i="48" s="1"/>
  <c r="AP98" i="48" a="1"/>
  <c r="AP98" i="48" s="1"/>
  <c r="AQ98" i="48" s="1"/>
  <c r="AI98" i="48" a="1"/>
  <c r="AI98" i="48" s="1"/>
  <c r="AH98" i="48"/>
  <c r="AG98" i="48" a="1"/>
  <c r="AG98" i="48" s="1"/>
  <c r="AF98" i="48"/>
  <c r="AA98" i="48" a="1"/>
  <c r="AA98" i="48" s="1"/>
  <c r="AB98" i="48" s="1"/>
  <c r="X98" i="48" a="1"/>
  <c r="X98" i="48" s="1"/>
  <c r="K98" i="48"/>
  <c r="BH97" i="48" a="1"/>
  <c r="BH97" i="48" s="1"/>
  <c r="BI97" i="48" s="1"/>
  <c r="BF97" i="48" a="1"/>
  <c r="BF97" i="48" s="1"/>
  <c r="BE97" i="48"/>
  <c r="BD97" i="48" a="1"/>
  <c r="BD97" i="48" s="1"/>
  <c r="BC97" i="48"/>
  <c r="AV97" i="48" a="1"/>
  <c r="AV97" i="48" s="1"/>
  <c r="AW97" i="48" s="1"/>
  <c r="AS97" i="48" a="1"/>
  <c r="AS97" i="48" s="1"/>
  <c r="AT97" i="48" s="1"/>
  <c r="AP97" i="48" a="1"/>
  <c r="AP97" i="48" s="1"/>
  <c r="AQ97" i="48" s="1"/>
  <c r="AI97" i="48" a="1"/>
  <c r="AI97" i="48" s="1"/>
  <c r="AH97" i="48"/>
  <c r="AG97" i="48" a="1"/>
  <c r="AG97" i="48" s="1"/>
  <c r="AF97" i="48"/>
  <c r="AA97" i="48" a="1"/>
  <c r="AA97" i="48" s="1"/>
  <c r="AB97" i="48" s="1"/>
  <c r="X97" i="48" a="1"/>
  <c r="X97" i="48" s="1"/>
  <c r="K97" i="48"/>
  <c r="BH96" i="48" a="1"/>
  <c r="BH96" i="48" s="1"/>
  <c r="BI96" i="48" s="1"/>
  <c r="BF96" i="48" a="1"/>
  <c r="BF96" i="48" s="1"/>
  <c r="BE96" i="48"/>
  <c r="BD96" i="48" a="1"/>
  <c r="BD96" i="48" s="1"/>
  <c r="BC96" i="48"/>
  <c r="AV96" i="48" a="1"/>
  <c r="AV96" i="48" s="1"/>
  <c r="AW96" i="48" s="1"/>
  <c r="AS96" i="48" a="1"/>
  <c r="AS96" i="48" s="1"/>
  <c r="AT96" i="48" s="1"/>
  <c r="AP96" i="48" a="1"/>
  <c r="AP96" i="48" s="1"/>
  <c r="AQ96" i="48" s="1"/>
  <c r="AI96" i="48" a="1"/>
  <c r="AI96" i="48" s="1"/>
  <c r="AH96" i="48"/>
  <c r="AG96" i="48" a="1"/>
  <c r="AG96" i="48" s="1"/>
  <c r="AF96" i="48"/>
  <c r="AA96" i="48" a="1"/>
  <c r="AA96" i="48" s="1"/>
  <c r="AB96" i="48" s="1"/>
  <c r="X96" i="48" a="1"/>
  <c r="X96" i="48" s="1"/>
  <c r="Y96" i="48" s="1"/>
  <c r="K96" i="48"/>
  <c r="BH95" i="48" a="1"/>
  <c r="BH95" i="48" s="1"/>
  <c r="BI95" i="48" s="1"/>
  <c r="BF95" i="48" a="1"/>
  <c r="BF95" i="48" s="1"/>
  <c r="BE95" i="48"/>
  <c r="BD95" i="48" a="1"/>
  <c r="BD95" i="48" s="1"/>
  <c r="BC95" i="48"/>
  <c r="AV95" i="48" a="1"/>
  <c r="AV95" i="48" s="1"/>
  <c r="AW95" i="48" s="1"/>
  <c r="AS95" i="48" a="1"/>
  <c r="AS95" i="48" s="1"/>
  <c r="AP95" i="48" a="1"/>
  <c r="AP95" i="48" s="1"/>
  <c r="AQ95" i="48" s="1"/>
  <c r="AI95" i="48" a="1"/>
  <c r="AI95" i="48" s="1"/>
  <c r="AH95" i="48"/>
  <c r="AG95" i="48" a="1"/>
  <c r="AG95" i="48" s="1"/>
  <c r="AF95" i="48"/>
  <c r="AA95" i="48" a="1"/>
  <c r="AA95" i="48" s="1"/>
  <c r="AB95" i="48" s="1"/>
  <c r="X95" i="48" a="1"/>
  <c r="X95" i="48" s="1"/>
  <c r="K95" i="48"/>
  <c r="BH94" i="48" a="1"/>
  <c r="BH94" i="48" s="1"/>
  <c r="BI94" i="48" s="1"/>
  <c r="BF94" i="48" a="1"/>
  <c r="BF94" i="48" s="1"/>
  <c r="BE94" i="48"/>
  <c r="BD94" i="48" a="1"/>
  <c r="BD94" i="48" s="1"/>
  <c r="BC94" i="48"/>
  <c r="AV94" i="48" a="1"/>
  <c r="AV94" i="48" s="1"/>
  <c r="AW94" i="48" s="1"/>
  <c r="AS94" i="48" a="1"/>
  <c r="AS94" i="48" s="1"/>
  <c r="AT94" i="48" s="1"/>
  <c r="AP94" i="48" a="1"/>
  <c r="AP94" i="48" s="1"/>
  <c r="AQ94" i="48" s="1"/>
  <c r="AI94" i="48" a="1"/>
  <c r="AI94" i="48" s="1"/>
  <c r="AH94" i="48"/>
  <c r="AG94" i="48" a="1"/>
  <c r="AG94" i="48" s="1"/>
  <c r="AF94" i="48"/>
  <c r="AA94" i="48" a="1"/>
  <c r="AA94" i="48" s="1"/>
  <c r="AB94" i="48" s="1"/>
  <c r="X94" i="48" a="1"/>
  <c r="X94" i="48" s="1"/>
  <c r="K94" i="48"/>
  <c r="BH93" i="48" a="1"/>
  <c r="BH93" i="48" s="1"/>
  <c r="BI93" i="48" s="1"/>
  <c r="BF93" i="48" a="1"/>
  <c r="BF93" i="48" s="1"/>
  <c r="BE93" i="48"/>
  <c r="BD93" i="48" a="1"/>
  <c r="BD93" i="48" s="1"/>
  <c r="BC93" i="48"/>
  <c r="AV93" i="48" a="1"/>
  <c r="AV93" i="48" s="1"/>
  <c r="AW93" i="48" s="1"/>
  <c r="AS93" i="48" a="1"/>
  <c r="AS93" i="48" s="1"/>
  <c r="AT93" i="48" s="1"/>
  <c r="AP93" i="48" a="1"/>
  <c r="AP93" i="48" s="1"/>
  <c r="AQ93" i="48" s="1"/>
  <c r="AI93" i="48" a="1"/>
  <c r="AI93" i="48" s="1"/>
  <c r="AH93" i="48"/>
  <c r="AG93" i="48" a="1"/>
  <c r="AG93" i="48" s="1"/>
  <c r="AF93" i="48"/>
  <c r="AA93" i="48" a="1"/>
  <c r="AA93" i="48" s="1"/>
  <c r="AB93" i="48" s="1"/>
  <c r="X93" i="48" a="1"/>
  <c r="X93" i="48" s="1"/>
  <c r="K93" i="48"/>
  <c r="BH92" i="48" a="1"/>
  <c r="BH92" i="48" s="1"/>
  <c r="BI92" i="48" s="1"/>
  <c r="BF92" i="48" a="1"/>
  <c r="BF92" i="48" s="1"/>
  <c r="BE92" i="48"/>
  <c r="BD92" i="48" a="1"/>
  <c r="BD92" i="48" s="1"/>
  <c r="BC92" i="48"/>
  <c r="AV92" i="48" a="1"/>
  <c r="AV92" i="48" s="1"/>
  <c r="AW92" i="48" s="1"/>
  <c r="AS92" i="48" a="1"/>
  <c r="AS92" i="48" s="1"/>
  <c r="AT92" i="48" s="1"/>
  <c r="AP92" i="48" a="1"/>
  <c r="AP92" i="48" s="1"/>
  <c r="AQ92" i="48" s="1"/>
  <c r="AI92" i="48" a="1"/>
  <c r="AI92" i="48" s="1"/>
  <c r="AH92" i="48"/>
  <c r="AG92" i="48" a="1"/>
  <c r="AG92" i="48" s="1"/>
  <c r="AF92" i="48"/>
  <c r="AA92" i="48" a="1"/>
  <c r="AA92" i="48" s="1"/>
  <c r="AB92" i="48" s="1"/>
  <c r="X92" i="48" a="1"/>
  <c r="X92" i="48" s="1"/>
  <c r="K92" i="48"/>
  <c r="BH91" i="48" a="1"/>
  <c r="BH91" i="48" s="1"/>
  <c r="BI91" i="48" s="1"/>
  <c r="BF91" i="48" a="1"/>
  <c r="BF91" i="48" s="1"/>
  <c r="BE91" i="48"/>
  <c r="BD91" i="48" a="1"/>
  <c r="BD91" i="48" s="1"/>
  <c r="BC91" i="48"/>
  <c r="AV91" i="48" a="1"/>
  <c r="AV91" i="48" s="1"/>
  <c r="AW91" i="48" s="1"/>
  <c r="AS91" i="48" a="1"/>
  <c r="AS91" i="48" s="1"/>
  <c r="AT91" i="48" s="1"/>
  <c r="AP91" i="48" a="1"/>
  <c r="AP91" i="48" s="1"/>
  <c r="AQ91" i="48" s="1"/>
  <c r="AI91" i="48" a="1"/>
  <c r="AI91" i="48" s="1"/>
  <c r="AH91" i="48"/>
  <c r="AG91" i="48" a="1"/>
  <c r="AG91" i="48" s="1"/>
  <c r="AF91" i="48"/>
  <c r="AA91" i="48" a="1"/>
  <c r="AA91" i="48" s="1"/>
  <c r="AB91" i="48" s="1"/>
  <c r="X91" i="48" a="1"/>
  <c r="X91" i="48" s="1"/>
  <c r="K91" i="48"/>
  <c r="BH90" i="48" a="1"/>
  <c r="BH90" i="48" s="1"/>
  <c r="BI90" i="48" s="1"/>
  <c r="BF90" i="48" a="1"/>
  <c r="BF90" i="48" s="1"/>
  <c r="BE90" i="48"/>
  <c r="BD90" i="48" a="1"/>
  <c r="BD90" i="48" s="1"/>
  <c r="BC90" i="48"/>
  <c r="AV90" i="48" a="1"/>
  <c r="AV90" i="48" s="1"/>
  <c r="AW90" i="48" s="1"/>
  <c r="AS90" i="48" a="1"/>
  <c r="AS90" i="48" s="1"/>
  <c r="AT90" i="48" s="1"/>
  <c r="AP90" i="48" a="1"/>
  <c r="AP90" i="48" s="1"/>
  <c r="AQ90" i="48" s="1"/>
  <c r="AI90" i="48" a="1"/>
  <c r="AI90" i="48" s="1"/>
  <c r="AH90" i="48"/>
  <c r="AG90" i="48" a="1"/>
  <c r="AG90" i="48" s="1"/>
  <c r="AF90" i="48"/>
  <c r="AA90" i="48" a="1"/>
  <c r="AA90" i="48" s="1"/>
  <c r="AB90" i="48" s="1"/>
  <c r="X90" i="48" a="1"/>
  <c r="X90" i="48" s="1"/>
  <c r="K90" i="48"/>
  <c r="BH89" i="48" a="1"/>
  <c r="BH89" i="48" s="1"/>
  <c r="BI89" i="48" s="1"/>
  <c r="BF89" i="48" a="1"/>
  <c r="BF89" i="48" s="1"/>
  <c r="BE89" i="48"/>
  <c r="BD89" i="48" a="1"/>
  <c r="BD89" i="48" s="1"/>
  <c r="BC89" i="48"/>
  <c r="AV89" i="48" a="1"/>
  <c r="AV89" i="48" s="1"/>
  <c r="AW89" i="48" s="1"/>
  <c r="AS89" i="48" a="1"/>
  <c r="AS89" i="48" s="1"/>
  <c r="AT89" i="48" s="1"/>
  <c r="AP89" i="48" a="1"/>
  <c r="AP89" i="48" s="1"/>
  <c r="AQ89" i="48" s="1"/>
  <c r="AI89" i="48" a="1"/>
  <c r="AI89" i="48" s="1"/>
  <c r="AH89" i="48"/>
  <c r="AG89" i="48" a="1"/>
  <c r="AG89" i="48" s="1"/>
  <c r="AF89" i="48"/>
  <c r="AA89" i="48" a="1"/>
  <c r="AA89" i="48" s="1"/>
  <c r="AB89" i="48" s="1"/>
  <c r="X89" i="48" a="1"/>
  <c r="X89" i="48" s="1"/>
  <c r="K89" i="48"/>
  <c r="BH88" i="48" a="1"/>
  <c r="BH88" i="48" s="1"/>
  <c r="BI88" i="48" s="1"/>
  <c r="BF88" i="48" a="1"/>
  <c r="BF88" i="48" s="1"/>
  <c r="BE88" i="48"/>
  <c r="BD88" i="48" a="1"/>
  <c r="BD88" i="48" s="1"/>
  <c r="BC88" i="48"/>
  <c r="AV88" i="48" a="1"/>
  <c r="AV88" i="48" s="1"/>
  <c r="AW88" i="48" s="1"/>
  <c r="AS88" i="48" a="1"/>
  <c r="AS88" i="48" s="1"/>
  <c r="AT88" i="48" s="1"/>
  <c r="AP88" i="48" a="1"/>
  <c r="AP88" i="48" s="1"/>
  <c r="AQ88" i="48" s="1"/>
  <c r="AI88" i="48" a="1"/>
  <c r="AI88" i="48" s="1"/>
  <c r="AH88" i="48"/>
  <c r="AG88" i="48" a="1"/>
  <c r="AG88" i="48" s="1"/>
  <c r="AF88" i="48"/>
  <c r="AA88" i="48" a="1"/>
  <c r="AA88" i="48" s="1"/>
  <c r="AB88" i="48" s="1"/>
  <c r="X88" i="48" a="1"/>
  <c r="X88" i="48" s="1"/>
  <c r="K88" i="48"/>
  <c r="BH87" i="48" a="1"/>
  <c r="BH87" i="48" s="1"/>
  <c r="BI87" i="48" s="1"/>
  <c r="BF87" i="48" a="1"/>
  <c r="BF87" i="48" s="1"/>
  <c r="BE87" i="48"/>
  <c r="BD87" i="48" a="1"/>
  <c r="BD87" i="48" s="1"/>
  <c r="BC87" i="48"/>
  <c r="AV87" i="48" a="1"/>
  <c r="AV87" i="48" s="1"/>
  <c r="AW87" i="48" s="1"/>
  <c r="AS87" i="48" a="1"/>
  <c r="AS87" i="48" s="1"/>
  <c r="AT87" i="48" s="1"/>
  <c r="AP87" i="48" a="1"/>
  <c r="AP87" i="48" s="1"/>
  <c r="AQ87" i="48" s="1"/>
  <c r="AI87" i="48" a="1"/>
  <c r="AI87" i="48" s="1"/>
  <c r="AH87" i="48"/>
  <c r="AG87" i="48" a="1"/>
  <c r="AG87" i="48" s="1"/>
  <c r="AF87" i="48"/>
  <c r="AA87" i="48" a="1"/>
  <c r="AA87" i="48" s="1"/>
  <c r="AB87" i="48" s="1"/>
  <c r="X87" i="48" a="1"/>
  <c r="X87" i="48" s="1"/>
  <c r="K87" i="48"/>
  <c r="BH86" i="48" a="1"/>
  <c r="BH86" i="48" s="1"/>
  <c r="BI86" i="48" s="1"/>
  <c r="BF86" i="48" a="1"/>
  <c r="BF86" i="48" s="1"/>
  <c r="BE86" i="48"/>
  <c r="BD86" i="48" a="1"/>
  <c r="BD86" i="48" s="1"/>
  <c r="BC86" i="48"/>
  <c r="AV86" i="48" a="1"/>
  <c r="AV86" i="48" s="1"/>
  <c r="AW86" i="48" s="1"/>
  <c r="AS86" i="48" a="1"/>
  <c r="AS86" i="48" s="1"/>
  <c r="AT86" i="48" s="1"/>
  <c r="AP86" i="48" a="1"/>
  <c r="AP86" i="48" s="1"/>
  <c r="AQ86" i="48" s="1"/>
  <c r="AI86" i="48" a="1"/>
  <c r="AI86" i="48" s="1"/>
  <c r="AH86" i="48"/>
  <c r="AG86" i="48" a="1"/>
  <c r="AG86" i="48" s="1"/>
  <c r="AF86" i="48"/>
  <c r="AA86" i="48" a="1"/>
  <c r="AA86" i="48" s="1"/>
  <c r="AB86" i="48" s="1"/>
  <c r="X86" i="48" a="1"/>
  <c r="X86" i="48" s="1"/>
  <c r="K86" i="48"/>
  <c r="BH1401" i="48" a="1"/>
  <c r="BH1401" i="48" s="1"/>
  <c r="BI1401" i="48" s="1"/>
  <c r="BF1401" i="48" a="1"/>
  <c r="BF1401" i="48" s="1"/>
  <c r="BE1401" i="48"/>
  <c r="BD1401" i="48" a="1"/>
  <c r="BD1401" i="48" s="1"/>
  <c r="BC1401" i="48"/>
  <c r="AV1401" i="48" a="1"/>
  <c r="AV1401" i="48" s="1"/>
  <c r="AW1401" i="48" s="1"/>
  <c r="AS1401" i="48" a="1"/>
  <c r="AS1401" i="48" s="1"/>
  <c r="AP1401" i="48" a="1"/>
  <c r="AP1401" i="48" s="1"/>
  <c r="AI1401" i="48" a="1"/>
  <c r="AI1401" i="48" s="1"/>
  <c r="AH1401" i="48"/>
  <c r="AG1401" i="48" a="1"/>
  <c r="AG1401" i="48" s="1"/>
  <c r="AF1401" i="48"/>
  <c r="AA1401" i="48" a="1"/>
  <c r="AA1401" i="48" s="1"/>
  <c r="Z1401" i="48" a="1"/>
  <c r="Z1401" i="48" s="1"/>
  <c r="X1401" i="48" a="1"/>
  <c r="X1401" i="48" s="1"/>
  <c r="W1401" i="48" a="1"/>
  <c r="W1401" i="48" s="1"/>
  <c r="K1401" i="48"/>
  <c r="BH1400" i="48" a="1"/>
  <c r="BH1400" i="48" s="1"/>
  <c r="BI1400" i="48" s="1"/>
  <c r="BF1400" i="48" a="1"/>
  <c r="BF1400" i="48" s="1"/>
  <c r="BE1400" i="48"/>
  <c r="BD1400" i="48" a="1"/>
  <c r="BD1400" i="48" s="1"/>
  <c r="BC1400" i="48"/>
  <c r="AV1400" i="48" a="1"/>
  <c r="AV1400" i="48" s="1"/>
  <c r="AW1400" i="48" s="1"/>
  <c r="AS1400" i="48" a="1"/>
  <c r="AS1400" i="48" s="1"/>
  <c r="AP1400" i="48" a="1"/>
  <c r="AP1400" i="48" s="1"/>
  <c r="AI1400" i="48" a="1"/>
  <c r="AI1400" i="48" s="1"/>
  <c r="AH1400" i="48"/>
  <c r="AG1400" i="48" a="1"/>
  <c r="AG1400" i="48" s="1"/>
  <c r="AF1400" i="48"/>
  <c r="AA1400" i="48" a="1"/>
  <c r="AA1400" i="48" s="1"/>
  <c r="Z1400" i="48" a="1"/>
  <c r="Z1400" i="48" s="1"/>
  <c r="X1400" i="48" a="1"/>
  <c r="X1400" i="48" s="1"/>
  <c r="W1400" i="48" a="1"/>
  <c r="W1400" i="48" s="1"/>
  <c r="K1400" i="48"/>
  <c r="BH1399" i="48" a="1"/>
  <c r="BH1399" i="48" s="1"/>
  <c r="BF1399" i="48" a="1"/>
  <c r="BF1399" i="48" s="1"/>
  <c r="BE1399" i="48"/>
  <c r="BD1399" i="48" a="1"/>
  <c r="BD1399" i="48" s="1"/>
  <c r="BC1399" i="48"/>
  <c r="AV1399" i="48" a="1"/>
  <c r="AV1399" i="48" s="1"/>
  <c r="AW1399" i="48" s="1"/>
  <c r="AS1399" i="48" a="1"/>
  <c r="AS1399" i="48" s="1"/>
  <c r="AP1399" i="48" a="1"/>
  <c r="AP1399" i="48" s="1"/>
  <c r="AQ1399" i="48" s="1"/>
  <c r="AI1399" i="48" a="1"/>
  <c r="AI1399" i="48" s="1"/>
  <c r="AH1399" i="48"/>
  <c r="AG1399" i="48" a="1"/>
  <c r="AG1399" i="48" s="1"/>
  <c r="AF1399" i="48"/>
  <c r="AA1399" i="48" a="1"/>
  <c r="AA1399" i="48" s="1"/>
  <c r="Z1399" i="48" a="1"/>
  <c r="Z1399" i="48" s="1"/>
  <c r="X1399" i="48" a="1"/>
  <c r="X1399" i="48" s="1"/>
  <c r="W1399" i="48" a="1"/>
  <c r="W1399" i="48" s="1"/>
  <c r="K1399" i="48"/>
  <c r="BH1368" i="48" a="1"/>
  <c r="BH1368" i="48" s="1"/>
  <c r="BF1368" i="48" a="1"/>
  <c r="BF1368" i="48" s="1"/>
  <c r="BE1368" i="48"/>
  <c r="BD1368" i="48" a="1"/>
  <c r="BD1368" i="48" s="1"/>
  <c r="BC1368" i="48"/>
  <c r="AV1368" i="48" a="1"/>
  <c r="AV1368" i="48" s="1"/>
  <c r="AW1368" i="48" s="1"/>
  <c r="AS1368" i="48" a="1"/>
  <c r="AS1368" i="48" s="1"/>
  <c r="AP1368" i="48" a="1"/>
  <c r="AP1368" i="48" s="1"/>
  <c r="AQ1368" i="48" s="1"/>
  <c r="AI1368" i="48" a="1"/>
  <c r="AI1368" i="48" s="1"/>
  <c r="AH1368" i="48"/>
  <c r="AG1368" i="48" a="1"/>
  <c r="AG1368" i="48" s="1"/>
  <c r="AF1368" i="48"/>
  <c r="AA1368" i="48" a="1"/>
  <c r="AA1368" i="48" s="1"/>
  <c r="Z1368" i="48" a="1"/>
  <c r="Z1368" i="48" s="1"/>
  <c r="X1368" i="48" a="1"/>
  <c r="X1368" i="48" s="1"/>
  <c r="W1368" i="48" a="1"/>
  <c r="W1368" i="48" s="1"/>
  <c r="K1368" i="48"/>
  <c r="BI1324" i="48"/>
  <c r="BH1324" i="48" a="1"/>
  <c r="BH1324" i="48" s="1"/>
  <c r="BF1324" i="48" a="1"/>
  <c r="BF1324" i="48" s="1"/>
  <c r="BE1324" i="48"/>
  <c r="BD1324" i="48" a="1"/>
  <c r="BD1324" i="48" s="1"/>
  <c r="BC1324" i="48"/>
  <c r="AW1324" i="48"/>
  <c r="AV1324" i="48" a="1"/>
  <c r="AV1324" i="48" s="1"/>
  <c r="AT1324" i="48"/>
  <c r="AS1324" i="48" a="1"/>
  <c r="AS1324" i="48" s="1"/>
  <c r="AQ1324" i="48"/>
  <c r="AP1324" i="48" a="1"/>
  <c r="AP1324" i="48" s="1"/>
  <c r="AI1324" i="48" a="1"/>
  <c r="AI1324" i="48" s="1"/>
  <c r="AH1324" i="48"/>
  <c r="AG1324" i="48" a="1"/>
  <c r="AG1324" i="48" s="1"/>
  <c r="AF1324" i="48"/>
  <c r="AA1324" i="48" a="1"/>
  <c r="AA1324" i="48" s="1"/>
  <c r="Z1324" i="48" a="1"/>
  <c r="Z1324" i="48" s="1"/>
  <c r="X1324" i="48" a="1"/>
  <c r="X1324" i="48" s="1"/>
  <c r="W1324" i="48" a="1"/>
  <c r="W1324" i="48" s="1"/>
  <c r="K1324" i="48"/>
  <c r="BI1306" i="48"/>
  <c r="BH1306" i="48" a="1"/>
  <c r="BH1306" i="48" s="1"/>
  <c r="BF1306" i="48" a="1"/>
  <c r="BF1306" i="48" s="1"/>
  <c r="BE1306" i="48"/>
  <c r="BD1306" i="48" a="1"/>
  <c r="BD1306" i="48" s="1"/>
  <c r="BC1306" i="48"/>
  <c r="AW1306" i="48"/>
  <c r="AV1306" i="48" a="1"/>
  <c r="AV1306" i="48" s="1"/>
  <c r="AT1306" i="48"/>
  <c r="AS1306" i="48" a="1"/>
  <c r="AS1306" i="48" s="1"/>
  <c r="AQ1306" i="48"/>
  <c r="AP1306" i="48" a="1"/>
  <c r="AP1306" i="48" s="1"/>
  <c r="AI1306" i="48" a="1"/>
  <c r="AI1306" i="48" s="1"/>
  <c r="AH1306" i="48"/>
  <c r="AG1306" i="48" a="1"/>
  <c r="AG1306" i="48" s="1"/>
  <c r="AF1306" i="48"/>
  <c r="AA1306" i="48" a="1"/>
  <c r="AA1306" i="48" s="1"/>
  <c r="Z1306" i="48" a="1"/>
  <c r="Z1306" i="48" s="1"/>
  <c r="X1306" i="48" a="1"/>
  <c r="X1306" i="48" s="1"/>
  <c r="W1306" i="48" a="1"/>
  <c r="W1306" i="48" s="1"/>
  <c r="K1306" i="48"/>
  <c r="BI1302" i="48"/>
  <c r="BH1302" i="48" a="1"/>
  <c r="BH1302" i="48" s="1"/>
  <c r="BF1302" i="48" a="1"/>
  <c r="BF1302" i="48" s="1"/>
  <c r="BE1302" i="48"/>
  <c r="BD1302" i="48" a="1"/>
  <c r="BD1302" i="48" s="1"/>
  <c r="BC1302" i="48"/>
  <c r="AV1302" i="48" a="1"/>
  <c r="AV1302" i="48" s="1"/>
  <c r="AW1302" i="48" s="1"/>
  <c r="AT1302" i="48"/>
  <c r="AS1302" i="48" a="1"/>
  <c r="AS1302" i="48" s="1"/>
  <c r="AQ1302" i="48"/>
  <c r="AP1302" i="48" a="1"/>
  <c r="AP1302" i="48" s="1"/>
  <c r="AI1302" i="48" a="1"/>
  <c r="AI1302" i="48" s="1"/>
  <c r="AH1302" i="48"/>
  <c r="AG1302" i="48" a="1"/>
  <c r="AG1302" i="48" s="1"/>
  <c r="AF1302" i="48"/>
  <c r="AA1302" i="48" a="1"/>
  <c r="AA1302" i="48" s="1"/>
  <c r="Z1302" i="48" a="1"/>
  <c r="Z1302" i="48" s="1"/>
  <c r="X1302" i="48" a="1"/>
  <c r="X1302" i="48" s="1"/>
  <c r="W1302" i="48" a="1"/>
  <c r="W1302" i="48" s="1"/>
  <c r="K1302" i="48"/>
  <c r="BI1301" i="48"/>
  <c r="BH1301" i="48" a="1"/>
  <c r="BH1301" i="48" s="1"/>
  <c r="BF1301" i="48" a="1"/>
  <c r="BF1301" i="48" s="1"/>
  <c r="BE1301" i="48"/>
  <c r="BD1301" i="48" a="1"/>
  <c r="BD1301" i="48" s="1"/>
  <c r="BC1301" i="48"/>
  <c r="AV1301" i="48" a="1"/>
  <c r="AV1301" i="48" s="1"/>
  <c r="AW1301" i="48" s="1"/>
  <c r="AT1301" i="48"/>
  <c r="AS1301" i="48" a="1"/>
  <c r="AS1301" i="48" s="1"/>
  <c r="AQ1301" i="48"/>
  <c r="AP1301" i="48" a="1"/>
  <c r="AP1301" i="48" s="1"/>
  <c r="AI1301" i="48" a="1"/>
  <c r="AI1301" i="48" s="1"/>
  <c r="AH1301" i="48"/>
  <c r="AG1301" i="48" a="1"/>
  <c r="AG1301" i="48" s="1"/>
  <c r="AF1301" i="48"/>
  <c r="AA1301" i="48" a="1"/>
  <c r="AA1301" i="48" s="1"/>
  <c r="Z1301" i="48" a="1"/>
  <c r="Z1301" i="48" s="1"/>
  <c r="X1301" i="48" a="1"/>
  <c r="X1301" i="48" s="1"/>
  <c r="W1301" i="48" a="1"/>
  <c r="W1301" i="48" s="1"/>
  <c r="K1301" i="48"/>
  <c r="BI1273" i="48"/>
  <c r="BH1273" i="48" a="1"/>
  <c r="BH1273" i="48" s="1"/>
  <c r="BF1273" i="48" a="1"/>
  <c r="BF1273" i="48" s="1"/>
  <c r="BE1273" i="48"/>
  <c r="BD1273" i="48" a="1"/>
  <c r="BD1273" i="48" s="1"/>
  <c r="BC1273" i="48"/>
  <c r="AW1273" i="48"/>
  <c r="AV1273" i="48" a="1"/>
  <c r="AV1273" i="48" s="1"/>
  <c r="AT1273" i="48"/>
  <c r="AS1273" i="48" a="1"/>
  <c r="AS1273" i="48" s="1"/>
  <c r="AQ1273" i="48"/>
  <c r="AP1273" i="48" a="1"/>
  <c r="AP1273" i="48" s="1"/>
  <c r="AI1273" i="48" a="1"/>
  <c r="AI1273" i="48" s="1"/>
  <c r="AH1273" i="48"/>
  <c r="AG1273" i="48" a="1"/>
  <c r="AG1273" i="48" s="1"/>
  <c r="AF1273" i="48"/>
  <c r="AA1273" i="48" a="1"/>
  <c r="AA1273" i="48" s="1"/>
  <c r="Z1273" i="48" a="1"/>
  <c r="Z1273" i="48" s="1"/>
  <c r="X1273" i="48" a="1"/>
  <c r="X1273" i="48" s="1"/>
  <c r="W1273" i="48" a="1"/>
  <c r="W1273" i="48" s="1"/>
  <c r="K1273" i="48"/>
  <c r="BI1224" i="48"/>
  <c r="BH1224" i="48" a="1"/>
  <c r="BH1224" i="48" s="1"/>
  <c r="BF1224" i="48" a="1"/>
  <c r="BF1224" i="48" s="1"/>
  <c r="BE1224" i="48"/>
  <c r="BD1224" i="48" a="1"/>
  <c r="BD1224" i="48" s="1"/>
  <c r="BC1224" i="48"/>
  <c r="AW1224" i="48"/>
  <c r="AV1224" i="48" a="1"/>
  <c r="AV1224" i="48" s="1"/>
  <c r="AT1224" i="48"/>
  <c r="AS1224" i="48" a="1"/>
  <c r="AS1224" i="48" s="1"/>
  <c r="AQ1224" i="48"/>
  <c r="AP1224" i="48" a="1"/>
  <c r="AP1224" i="48" s="1"/>
  <c r="AI1224" i="48" a="1"/>
  <c r="AI1224" i="48" s="1"/>
  <c r="AH1224" i="48"/>
  <c r="AG1224" i="48" a="1"/>
  <c r="AG1224" i="48" s="1"/>
  <c r="AF1224" i="48"/>
  <c r="AA1224" i="48" a="1"/>
  <c r="AA1224" i="48" s="1"/>
  <c r="Z1224" i="48" a="1"/>
  <c r="Z1224" i="48" s="1"/>
  <c r="X1224" i="48" a="1"/>
  <c r="X1224" i="48" s="1"/>
  <c r="W1224" i="48" a="1"/>
  <c r="W1224" i="48" s="1"/>
  <c r="K1224" i="48"/>
  <c r="BH1221" i="48" a="1"/>
  <c r="BH1221" i="48" s="1"/>
  <c r="BF1221" i="48" a="1"/>
  <c r="BF1221" i="48" s="1"/>
  <c r="BE1221" i="48"/>
  <c r="BD1221" i="48" a="1"/>
  <c r="BD1221" i="48" s="1"/>
  <c r="BC1221" i="48"/>
  <c r="AV1221" i="48" a="1"/>
  <c r="AV1221" i="48" s="1"/>
  <c r="AW1221" i="48" s="1"/>
  <c r="AS1221" i="48" a="1"/>
  <c r="AS1221" i="48" s="1"/>
  <c r="AT1221" i="48" s="1"/>
  <c r="AP1221" i="48" a="1"/>
  <c r="AP1221" i="48" s="1"/>
  <c r="AQ1221" i="48" s="1"/>
  <c r="AI1221" i="48" a="1"/>
  <c r="AI1221" i="48" s="1"/>
  <c r="AH1221" i="48"/>
  <c r="AG1221" i="48" a="1"/>
  <c r="AG1221" i="48" s="1"/>
  <c r="AF1221" i="48"/>
  <c r="AA1221" i="48" a="1"/>
  <c r="AA1221" i="48" s="1"/>
  <c r="Z1221" i="48" a="1"/>
  <c r="Z1221" i="48" s="1"/>
  <c r="X1221" i="48" a="1"/>
  <c r="X1221" i="48" s="1"/>
  <c r="W1221" i="48" a="1"/>
  <c r="W1221" i="48" s="1"/>
  <c r="K1221" i="48"/>
  <c r="BH1220" i="48" a="1"/>
  <c r="BH1220" i="48" s="1"/>
  <c r="BF1220" i="48" a="1"/>
  <c r="BF1220" i="48" s="1"/>
  <c r="BE1220" i="48"/>
  <c r="BD1220" i="48" a="1"/>
  <c r="BD1220" i="48" s="1"/>
  <c r="BC1220" i="48"/>
  <c r="AV1220" i="48" a="1"/>
  <c r="AV1220" i="48" s="1"/>
  <c r="AW1220" i="48" s="1"/>
  <c r="AS1220" i="48" a="1"/>
  <c r="AS1220" i="48" s="1"/>
  <c r="AT1220" i="48" s="1"/>
  <c r="AP1220" i="48" a="1"/>
  <c r="AP1220" i="48" s="1"/>
  <c r="AQ1220" i="48" s="1"/>
  <c r="AI1220" i="48" a="1"/>
  <c r="AI1220" i="48" s="1"/>
  <c r="AH1220" i="48"/>
  <c r="AG1220" i="48" a="1"/>
  <c r="AG1220" i="48" s="1"/>
  <c r="AF1220" i="48"/>
  <c r="AA1220" i="48" a="1"/>
  <c r="AA1220" i="48" s="1"/>
  <c r="Z1220" i="48" a="1"/>
  <c r="Z1220" i="48" s="1"/>
  <c r="X1220" i="48" a="1"/>
  <c r="X1220" i="48" s="1"/>
  <c r="W1220" i="48" a="1"/>
  <c r="W1220" i="48" s="1"/>
  <c r="K1220" i="48"/>
  <c r="BH73" i="48" a="1"/>
  <c r="BH73" i="48" s="1"/>
  <c r="BI73" i="48" s="1"/>
  <c r="BF73" i="48" a="1"/>
  <c r="BF73" i="48" s="1"/>
  <c r="BE73" i="48"/>
  <c r="BD73" i="48" a="1"/>
  <c r="BD73" i="48" s="1"/>
  <c r="BC73" i="48"/>
  <c r="AV73" i="48" a="1"/>
  <c r="AV73" i="48" s="1"/>
  <c r="AW73" i="48" s="1"/>
  <c r="AS73" i="48" a="1"/>
  <c r="AS73" i="48" s="1"/>
  <c r="AP73" i="48" a="1"/>
  <c r="AP73" i="48" s="1"/>
  <c r="AQ73" i="48" s="1"/>
  <c r="AI73" i="48" a="1"/>
  <c r="AI73" i="48" s="1"/>
  <c r="AH73" i="48"/>
  <c r="AG73" i="48" a="1"/>
  <c r="AG73" i="48" s="1"/>
  <c r="AF73" i="48"/>
  <c r="AA73" i="48" a="1"/>
  <c r="AA73" i="48" s="1"/>
  <c r="AB73" i="48" s="1"/>
  <c r="X73" i="48" a="1"/>
  <c r="X73" i="48" s="1"/>
  <c r="Y73" i="48" s="1"/>
  <c r="K73" i="48"/>
  <c r="BI72" i="48"/>
  <c r="BH72" i="48" a="1"/>
  <c r="BH72" i="48" s="1"/>
  <c r="BF72" i="48" a="1"/>
  <c r="BF72" i="48" s="1"/>
  <c r="BE72" i="48"/>
  <c r="BD72" i="48" a="1"/>
  <c r="BD72" i="48" s="1"/>
  <c r="BC72" i="48"/>
  <c r="AW72" i="48"/>
  <c r="AV72" i="48" a="1"/>
  <c r="AV72" i="48" s="1"/>
  <c r="AT72" i="48"/>
  <c r="AS72" i="48" a="1"/>
  <c r="AS72" i="48" s="1"/>
  <c r="AQ72" i="48"/>
  <c r="AP72" i="48" a="1"/>
  <c r="AP72" i="48" s="1"/>
  <c r="AI72" i="48" a="1"/>
  <c r="AI72" i="48" s="1"/>
  <c r="AH72" i="48"/>
  <c r="AG72" i="48" a="1"/>
  <c r="AG72" i="48" s="1"/>
  <c r="AF72" i="48"/>
  <c r="AA72" i="48" a="1"/>
  <c r="AA72" i="48" s="1"/>
  <c r="AB72" i="48" s="1"/>
  <c r="X72" i="48" a="1"/>
  <c r="X72" i="48" s="1"/>
  <c r="K72" i="48"/>
  <c r="BI71" i="48"/>
  <c r="BH71" i="48" a="1"/>
  <c r="BH71" i="48" s="1"/>
  <c r="BF71" i="48" a="1"/>
  <c r="BF71" i="48" s="1"/>
  <c r="BE71" i="48"/>
  <c r="BD71" i="48" a="1"/>
  <c r="BD71" i="48" s="1"/>
  <c r="BC71" i="48"/>
  <c r="AW71" i="48"/>
  <c r="AV71" i="48" a="1"/>
  <c r="AV71" i="48" s="1"/>
  <c r="AT71" i="48"/>
  <c r="AS71" i="48" a="1"/>
  <c r="AS71" i="48" s="1"/>
  <c r="AQ71" i="48"/>
  <c r="AP71" i="48" a="1"/>
  <c r="AP71" i="48" s="1"/>
  <c r="AI71" i="48" a="1"/>
  <c r="AI71" i="48" s="1"/>
  <c r="AH71" i="48"/>
  <c r="AG71" i="48" a="1"/>
  <c r="AG71" i="48" s="1"/>
  <c r="AF71" i="48"/>
  <c r="AA71" i="48" a="1"/>
  <c r="AA71" i="48" s="1"/>
  <c r="AB71" i="48" s="1"/>
  <c r="X71" i="48" a="1"/>
  <c r="X71" i="48" s="1"/>
  <c r="K71" i="48"/>
  <c r="BI70" i="48"/>
  <c r="BH70" i="48" a="1"/>
  <c r="BH70" i="48" s="1"/>
  <c r="BF70" i="48" a="1"/>
  <c r="BF70" i="48" s="1"/>
  <c r="BE70" i="48"/>
  <c r="BD70" i="48" a="1"/>
  <c r="BD70" i="48" s="1"/>
  <c r="BC70" i="48"/>
  <c r="AW70" i="48"/>
  <c r="AV70" i="48" a="1"/>
  <c r="AV70" i="48" s="1"/>
  <c r="AT70" i="48"/>
  <c r="AS70" i="48" a="1"/>
  <c r="AS70" i="48" s="1"/>
  <c r="AQ70" i="48"/>
  <c r="AP70" i="48" a="1"/>
  <c r="AP70" i="48" s="1"/>
  <c r="AI70" i="48" a="1"/>
  <c r="AI70" i="48" s="1"/>
  <c r="AH70" i="48"/>
  <c r="AG70" i="48" a="1"/>
  <c r="AG70" i="48" s="1"/>
  <c r="AF70" i="48"/>
  <c r="AA70" i="48" a="1"/>
  <c r="AA70" i="48" s="1"/>
  <c r="AB70" i="48" s="1"/>
  <c r="X70" i="48" a="1"/>
  <c r="X70" i="48" s="1"/>
  <c r="K70" i="48"/>
  <c r="BH69" i="48" a="1"/>
  <c r="BH69" i="48" s="1"/>
  <c r="BI69" i="48" s="1"/>
  <c r="BF69" i="48" a="1"/>
  <c r="BF69" i="48" s="1"/>
  <c r="BE69" i="48"/>
  <c r="BD69" i="48" a="1"/>
  <c r="BD69" i="48" s="1"/>
  <c r="BC69" i="48"/>
  <c r="AV69" i="48" a="1"/>
  <c r="AV69" i="48" s="1"/>
  <c r="AW69" i="48" s="1"/>
  <c r="AS69" i="48" a="1"/>
  <c r="AS69" i="48" s="1"/>
  <c r="AP69" i="48" a="1"/>
  <c r="AP69" i="48" s="1"/>
  <c r="AQ69" i="48" s="1"/>
  <c r="AI69" i="48" a="1"/>
  <c r="AI69" i="48" s="1"/>
  <c r="AH69" i="48"/>
  <c r="AG69" i="48" a="1"/>
  <c r="AG69" i="48" s="1"/>
  <c r="AF69" i="48"/>
  <c r="AA69" i="48" a="1"/>
  <c r="AA69" i="48" s="1"/>
  <c r="X69" i="48" a="1"/>
  <c r="X69" i="48" s="1"/>
  <c r="Y69" i="48" s="1"/>
  <c r="K69" i="48"/>
  <c r="BI68" i="48"/>
  <c r="BH68" i="48" a="1"/>
  <c r="BH68" i="48" s="1"/>
  <c r="BF68" i="48" a="1"/>
  <c r="BF68" i="48" s="1"/>
  <c r="BE68" i="48"/>
  <c r="BD68" i="48" a="1"/>
  <c r="BD68" i="48" s="1"/>
  <c r="BC68" i="48"/>
  <c r="AW68" i="48"/>
  <c r="AV68" i="48" a="1"/>
  <c r="AV68" i="48" s="1"/>
  <c r="AT68" i="48"/>
  <c r="AS68" i="48" a="1"/>
  <c r="AS68" i="48" s="1"/>
  <c r="AQ68" i="48"/>
  <c r="AP68" i="48" a="1"/>
  <c r="AP68" i="48" s="1"/>
  <c r="AI68" i="48" a="1"/>
  <c r="AI68" i="48" s="1"/>
  <c r="AH68" i="48"/>
  <c r="AG68" i="48" a="1"/>
  <c r="AG68" i="48" s="1"/>
  <c r="AF68" i="48"/>
  <c r="AA68" i="48" a="1"/>
  <c r="AA68" i="48" s="1"/>
  <c r="AB68" i="48" s="1"/>
  <c r="X68" i="48" a="1"/>
  <c r="X68" i="48" s="1"/>
  <c r="Y68" i="48" s="1"/>
  <c r="K68" i="48"/>
  <c r="BH67" i="48" a="1"/>
  <c r="BH67" i="48" s="1"/>
  <c r="BI67" i="48" s="1"/>
  <c r="BE67" i="48"/>
  <c r="BC67" i="48"/>
  <c r="AV67" i="48" a="1"/>
  <c r="AV67" i="48" s="1"/>
  <c r="AW67" i="48" s="1"/>
  <c r="AS67" i="48" a="1"/>
  <c r="AS67" i="48" s="1"/>
  <c r="AT67" i="48" s="1"/>
  <c r="AP67" i="48" a="1"/>
  <c r="AP67" i="48" s="1"/>
  <c r="AQ67" i="48" s="1"/>
  <c r="AH67" i="48"/>
  <c r="AF67" i="48"/>
  <c r="AA67" i="48" a="1"/>
  <c r="AA67" i="48" s="1"/>
  <c r="AB67" i="48" s="1"/>
  <c r="X67" i="48" a="1"/>
  <c r="X67" i="48" s="1"/>
  <c r="K67" i="48"/>
  <c r="BH66" i="48" a="1"/>
  <c r="BH66" i="48" s="1"/>
  <c r="BI66" i="48" s="1"/>
  <c r="BE66" i="48"/>
  <c r="BC66" i="48"/>
  <c r="AV66" i="48" a="1"/>
  <c r="AV66" i="48" s="1"/>
  <c r="AW66" i="48" s="1"/>
  <c r="AS66" i="48" a="1"/>
  <c r="AS66" i="48" s="1"/>
  <c r="AT66" i="48" s="1"/>
  <c r="AP66" i="48" a="1"/>
  <c r="AP66" i="48" s="1"/>
  <c r="AQ66" i="48" s="1"/>
  <c r="AH66" i="48"/>
  <c r="AF66" i="48"/>
  <c r="AA66" i="48" a="1"/>
  <c r="AA66" i="48" s="1"/>
  <c r="AB66" i="48" s="1"/>
  <c r="X66" i="48" a="1"/>
  <c r="X66" i="48" s="1"/>
  <c r="K66" i="48"/>
  <c r="BH65" i="48" a="1"/>
  <c r="BH65" i="48" s="1"/>
  <c r="BI65" i="48" s="1"/>
  <c r="BF65" i="48" a="1"/>
  <c r="BF65" i="48" s="1"/>
  <c r="BE65" i="48"/>
  <c r="BD65" i="48" a="1"/>
  <c r="BD65" i="48" s="1"/>
  <c r="BC65" i="48"/>
  <c r="AV65" i="48" a="1"/>
  <c r="AV65" i="48" s="1"/>
  <c r="AW65" i="48" s="1"/>
  <c r="AS65" i="48" a="1"/>
  <c r="AS65" i="48" s="1"/>
  <c r="AT65" i="48" s="1"/>
  <c r="AP65" i="48" a="1"/>
  <c r="AP65" i="48" s="1"/>
  <c r="AQ65" i="48" s="1"/>
  <c r="AI65" i="48" a="1"/>
  <c r="AI65" i="48" s="1"/>
  <c r="AH65" i="48"/>
  <c r="AG65" i="48" a="1"/>
  <c r="AG65" i="48" s="1"/>
  <c r="AF65" i="48"/>
  <c r="AA65" i="48" a="1"/>
  <c r="AA65" i="48" s="1"/>
  <c r="AB65" i="48" s="1"/>
  <c r="X65" i="48" a="1"/>
  <c r="X65" i="48" s="1"/>
  <c r="K65" i="48"/>
  <c r="BI64" i="48"/>
  <c r="BH64" i="48" a="1"/>
  <c r="BH64" i="48" s="1"/>
  <c r="BE64" i="48"/>
  <c r="BC64" i="48"/>
  <c r="AW64" i="48"/>
  <c r="AV64" i="48" a="1"/>
  <c r="AV64" i="48" s="1"/>
  <c r="AT64" i="48"/>
  <c r="AS64" i="48" a="1"/>
  <c r="AS64" i="48" s="1"/>
  <c r="AQ64" i="48"/>
  <c r="AP64" i="48" a="1"/>
  <c r="AP64" i="48" s="1"/>
  <c r="AH64" i="48"/>
  <c r="AF64" i="48"/>
  <c r="AA64" i="48" a="1"/>
  <c r="AA64" i="48" s="1"/>
  <c r="AB64" i="48" s="1"/>
  <c r="X64" i="48" a="1"/>
  <c r="X64" i="48" s="1"/>
  <c r="Y64" i="48" s="1"/>
  <c r="K64" i="48"/>
  <c r="BI63" i="48"/>
  <c r="BH63" i="48" a="1"/>
  <c r="BH63" i="48" s="1"/>
  <c r="BE63" i="48"/>
  <c r="BC63" i="48"/>
  <c r="AW63" i="48"/>
  <c r="AV63" i="48" a="1"/>
  <c r="AV63" i="48" s="1"/>
  <c r="AT63" i="48"/>
  <c r="AS63" i="48" a="1"/>
  <c r="AS63" i="48" s="1"/>
  <c r="AQ63" i="48"/>
  <c r="AP63" i="48" a="1"/>
  <c r="AP63" i="48" s="1"/>
  <c r="AH63" i="48"/>
  <c r="AF63" i="48"/>
  <c r="AA63" i="48" a="1"/>
  <c r="AA63" i="48" s="1"/>
  <c r="AB63" i="48" s="1"/>
  <c r="X63" i="48" a="1"/>
  <c r="X63" i="48" s="1"/>
  <c r="K63" i="48"/>
  <c r="BI62" i="48"/>
  <c r="BH62" i="48" a="1"/>
  <c r="BH62" i="48" s="1"/>
  <c r="BF62" i="48" a="1"/>
  <c r="BF62" i="48" s="1"/>
  <c r="BE62" i="48"/>
  <c r="BD62" i="48" a="1"/>
  <c r="BD62" i="48" s="1"/>
  <c r="BC62" i="48"/>
  <c r="AW62" i="48"/>
  <c r="AV62" i="48" a="1"/>
  <c r="AV62" i="48" s="1"/>
  <c r="AT62" i="48"/>
  <c r="AS62" i="48" a="1"/>
  <c r="AS62" i="48" s="1"/>
  <c r="AQ62" i="48"/>
  <c r="AP62" i="48" a="1"/>
  <c r="AP62" i="48" s="1"/>
  <c r="AI62" i="48" a="1"/>
  <c r="AI62" i="48" s="1"/>
  <c r="AH62" i="48"/>
  <c r="AG62" i="48" a="1"/>
  <c r="AG62" i="48" s="1"/>
  <c r="AF62" i="48"/>
  <c r="AA62" i="48" a="1"/>
  <c r="AA62" i="48" s="1"/>
  <c r="AB62" i="48" s="1"/>
  <c r="X62" i="48" a="1"/>
  <c r="X62" i="48" s="1"/>
  <c r="K62" i="48"/>
  <c r="BH61" i="48" a="1"/>
  <c r="BH61" i="48" s="1"/>
  <c r="BI61" i="48" s="1"/>
  <c r="BF61" i="48" a="1"/>
  <c r="BF61" i="48" s="1"/>
  <c r="BE61" i="48"/>
  <c r="BD61" i="48" a="1"/>
  <c r="BD61" i="48" s="1"/>
  <c r="BC61" i="48"/>
  <c r="AV61" i="48" a="1"/>
  <c r="AV61" i="48" s="1"/>
  <c r="AW61" i="48" s="1"/>
  <c r="AS61" i="48" a="1"/>
  <c r="AS61" i="48" s="1"/>
  <c r="AT61" i="48" s="1"/>
  <c r="AP61" i="48" a="1"/>
  <c r="AP61" i="48" s="1"/>
  <c r="AQ61" i="48" s="1"/>
  <c r="AI61" i="48" a="1"/>
  <c r="AI61" i="48" s="1"/>
  <c r="AH61" i="48"/>
  <c r="AG61" i="48" a="1"/>
  <c r="AG61" i="48" s="1"/>
  <c r="AF61" i="48"/>
  <c r="AA61" i="48" a="1"/>
  <c r="AA61" i="48" s="1"/>
  <c r="AB61" i="48" s="1"/>
  <c r="X61" i="48" a="1"/>
  <c r="X61" i="48" s="1"/>
  <c r="K61" i="48"/>
  <c r="BH60" i="48" a="1"/>
  <c r="BH60" i="48" s="1"/>
  <c r="BI60" i="48" s="1"/>
  <c r="BF60" i="48" a="1"/>
  <c r="BF60" i="48" s="1"/>
  <c r="BE60" i="48"/>
  <c r="BD60" i="48" a="1"/>
  <c r="BD60" i="48" s="1"/>
  <c r="BC60" i="48"/>
  <c r="AV60" i="48" a="1"/>
  <c r="AV60" i="48" s="1"/>
  <c r="AW60" i="48" s="1"/>
  <c r="AS60" i="48" a="1"/>
  <c r="AS60" i="48" s="1"/>
  <c r="AT60" i="48" s="1"/>
  <c r="AP60" i="48" a="1"/>
  <c r="AP60" i="48" s="1"/>
  <c r="AQ60" i="48" s="1"/>
  <c r="AI60" i="48" a="1"/>
  <c r="AI60" i="48" s="1"/>
  <c r="AH60" i="48"/>
  <c r="AG60" i="48" a="1"/>
  <c r="AG60" i="48" s="1"/>
  <c r="AF60" i="48"/>
  <c r="AA60" i="48" a="1"/>
  <c r="AA60" i="48" s="1"/>
  <c r="AB60" i="48" s="1"/>
  <c r="X60" i="48" a="1"/>
  <c r="X60" i="48" s="1"/>
  <c r="K60" i="48"/>
  <c r="BH59" i="48" a="1"/>
  <c r="BH59" i="48" s="1"/>
  <c r="BI59" i="48" s="1"/>
  <c r="BE59" i="48"/>
  <c r="BC59" i="48"/>
  <c r="AV59" i="48" a="1"/>
  <c r="AV59" i="48" s="1"/>
  <c r="AW59" i="48" s="1"/>
  <c r="AS59" i="48" a="1"/>
  <c r="AS59" i="48" s="1"/>
  <c r="AT59" i="48" s="1"/>
  <c r="AP59" i="48" a="1"/>
  <c r="AP59" i="48" s="1"/>
  <c r="AQ59" i="48" s="1"/>
  <c r="AH59" i="48"/>
  <c r="AF59" i="48"/>
  <c r="AA59" i="48" a="1"/>
  <c r="AA59" i="48" s="1"/>
  <c r="AB59" i="48" s="1"/>
  <c r="X59" i="48" a="1"/>
  <c r="X59" i="48" s="1"/>
  <c r="Y59" i="48" s="1"/>
  <c r="K59" i="48"/>
  <c r="BH58" i="48" a="1"/>
  <c r="BH58" i="48" s="1"/>
  <c r="BI58" i="48" s="1"/>
  <c r="BF58" i="48" a="1"/>
  <c r="BF58" i="48" s="1"/>
  <c r="BE58" i="48"/>
  <c r="BD58" i="48" a="1"/>
  <c r="BD58" i="48" s="1"/>
  <c r="BC58" i="48"/>
  <c r="AV58" i="48" a="1"/>
  <c r="AV58" i="48" s="1"/>
  <c r="AW58" i="48" s="1"/>
  <c r="AS58" i="48" a="1"/>
  <c r="AS58" i="48" s="1"/>
  <c r="AT58" i="48" s="1"/>
  <c r="AP58" i="48" a="1"/>
  <c r="AP58" i="48" s="1"/>
  <c r="AQ58" i="48" s="1"/>
  <c r="AI58" i="48" a="1"/>
  <c r="AI58" i="48" s="1"/>
  <c r="AH58" i="48"/>
  <c r="AG58" i="48" a="1"/>
  <c r="AG58" i="48" s="1"/>
  <c r="AF58" i="48"/>
  <c r="AA58" i="48" a="1"/>
  <c r="AA58" i="48" s="1"/>
  <c r="AB58" i="48" s="1"/>
  <c r="X58" i="48" a="1"/>
  <c r="X58" i="48" s="1"/>
  <c r="Y58" i="48" s="1"/>
  <c r="K58" i="48"/>
  <c r="BH57" i="48" a="1"/>
  <c r="BH57" i="48" s="1"/>
  <c r="BI57" i="48" s="1"/>
  <c r="BE57" i="48"/>
  <c r="BC57" i="48"/>
  <c r="AV57" i="48" a="1"/>
  <c r="AV57" i="48" s="1"/>
  <c r="AW57" i="48" s="1"/>
  <c r="AS57" i="48" a="1"/>
  <c r="AS57" i="48" s="1"/>
  <c r="AT57" i="48" s="1"/>
  <c r="AP57" i="48" a="1"/>
  <c r="AP57" i="48" s="1"/>
  <c r="AQ57" i="48" s="1"/>
  <c r="AH57" i="48"/>
  <c r="AF57" i="48"/>
  <c r="AA57" i="48" a="1"/>
  <c r="AA57" i="48" s="1"/>
  <c r="AB57" i="48" s="1"/>
  <c r="X57" i="48" a="1"/>
  <c r="X57" i="48" s="1"/>
  <c r="K57" i="48"/>
  <c r="BH56" i="48" a="1"/>
  <c r="BH56" i="48" s="1"/>
  <c r="BI56" i="48" s="1"/>
  <c r="BF56" i="48" a="1"/>
  <c r="BF56" i="48" s="1"/>
  <c r="BE56" i="48"/>
  <c r="BD56" i="48" a="1"/>
  <c r="BD56" i="48" s="1"/>
  <c r="BC56" i="48"/>
  <c r="AV56" i="48" a="1"/>
  <c r="AV56" i="48" s="1"/>
  <c r="AW56" i="48" s="1"/>
  <c r="AS56" i="48" a="1"/>
  <c r="AS56" i="48" s="1"/>
  <c r="AT56" i="48" s="1"/>
  <c r="AP56" i="48" a="1"/>
  <c r="AP56" i="48" s="1"/>
  <c r="AQ56" i="48" s="1"/>
  <c r="AI56" i="48" a="1"/>
  <c r="AI56" i="48" s="1"/>
  <c r="AH56" i="48"/>
  <c r="AG56" i="48" a="1"/>
  <c r="AG56" i="48" s="1"/>
  <c r="AF56" i="48"/>
  <c r="AA56" i="48" a="1"/>
  <c r="AA56" i="48" s="1"/>
  <c r="X56" i="48" a="1"/>
  <c r="X56" i="48" s="1"/>
  <c r="Y56" i="48" s="1"/>
  <c r="K56" i="48"/>
  <c r="BH55" i="48" a="1"/>
  <c r="BH55" i="48" s="1"/>
  <c r="BI55" i="48" s="1"/>
  <c r="BF55" i="48" a="1"/>
  <c r="BF55" i="48" s="1"/>
  <c r="BE55" i="48"/>
  <c r="BD55" i="48" a="1"/>
  <c r="BD55" i="48" s="1"/>
  <c r="BC55" i="48"/>
  <c r="AV55" i="48" a="1"/>
  <c r="AV55" i="48" s="1"/>
  <c r="AW55" i="48" s="1"/>
  <c r="AS55" i="48" a="1"/>
  <c r="AS55" i="48" s="1"/>
  <c r="AT55" i="48" s="1"/>
  <c r="AP55" i="48" a="1"/>
  <c r="AP55" i="48" s="1"/>
  <c r="AQ55" i="48" s="1"/>
  <c r="AI55" i="48" a="1"/>
  <c r="AI55" i="48" s="1"/>
  <c r="AH55" i="48"/>
  <c r="AG55" i="48" a="1"/>
  <c r="AG55" i="48" s="1"/>
  <c r="AF55" i="48"/>
  <c r="AA55" i="48" a="1"/>
  <c r="AA55" i="48" s="1"/>
  <c r="AB55" i="48" s="1"/>
  <c r="X55" i="48" a="1"/>
  <c r="X55" i="48" s="1"/>
  <c r="K55" i="48"/>
  <c r="BH54" i="48" a="1"/>
  <c r="BH54" i="48" s="1"/>
  <c r="BI54" i="48" s="1"/>
  <c r="BE54" i="48"/>
  <c r="BC54" i="48"/>
  <c r="AV54" i="48" a="1"/>
  <c r="AV54" i="48" s="1"/>
  <c r="AW54" i="48" s="1"/>
  <c r="AS54" i="48" a="1"/>
  <c r="AS54" i="48" s="1"/>
  <c r="AT54" i="48" s="1"/>
  <c r="AP54" i="48" a="1"/>
  <c r="AP54" i="48" s="1"/>
  <c r="AQ54" i="48" s="1"/>
  <c r="AH54" i="48"/>
  <c r="AF54" i="48"/>
  <c r="AA54" i="48" a="1"/>
  <c r="AA54" i="48" s="1"/>
  <c r="AB54" i="48" s="1"/>
  <c r="X54" i="48" a="1"/>
  <c r="X54" i="48" s="1"/>
  <c r="Y54" i="48" s="1"/>
  <c r="K54" i="48"/>
  <c r="BH53" i="48" a="1"/>
  <c r="BH53" i="48" s="1"/>
  <c r="BI53" i="48" s="1"/>
  <c r="BF53" i="48" a="1"/>
  <c r="BF53" i="48" s="1"/>
  <c r="BE53" i="48"/>
  <c r="BD53" i="48" a="1"/>
  <c r="BD53" i="48" s="1"/>
  <c r="BC53" i="48"/>
  <c r="AV53" i="48" a="1"/>
  <c r="AV53" i="48" s="1"/>
  <c r="AW53" i="48" s="1"/>
  <c r="AS53" i="48" a="1"/>
  <c r="AS53" i="48" s="1"/>
  <c r="AT53" i="48" s="1"/>
  <c r="AP53" i="48" a="1"/>
  <c r="AP53" i="48" s="1"/>
  <c r="AQ53" i="48" s="1"/>
  <c r="AI53" i="48" a="1"/>
  <c r="AI53" i="48" s="1"/>
  <c r="AH53" i="48"/>
  <c r="AG53" i="48" a="1"/>
  <c r="AG53" i="48" s="1"/>
  <c r="AF53" i="48"/>
  <c r="AA53" i="48" a="1"/>
  <c r="AA53" i="48" s="1"/>
  <c r="AB53" i="48" s="1"/>
  <c r="X53" i="48" a="1"/>
  <c r="X53" i="48" s="1"/>
  <c r="K53" i="48"/>
  <c r="BH52" i="48" a="1"/>
  <c r="BH52" i="48" s="1"/>
  <c r="BI52" i="48" s="1"/>
  <c r="BF52" i="48" a="1"/>
  <c r="BF52" i="48" s="1"/>
  <c r="BE52" i="48"/>
  <c r="BD52" i="48" a="1"/>
  <c r="BD52" i="48" s="1"/>
  <c r="BC52" i="48"/>
  <c r="AV52" i="48" a="1"/>
  <c r="AV52" i="48" s="1"/>
  <c r="AW52" i="48" s="1"/>
  <c r="AS52" i="48" a="1"/>
  <c r="AS52" i="48" s="1"/>
  <c r="AT52" i="48" s="1"/>
  <c r="AP52" i="48" a="1"/>
  <c r="AP52" i="48" s="1"/>
  <c r="AQ52" i="48" s="1"/>
  <c r="AI52" i="48" a="1"/>
  <c r="AI52" i="48" s="1"/>
  <c r="AH52" i="48"/>
  <c r="AG52" i="48" a="1"/>
  <c r="AG52" i="48" s="1"/>
  <c r="AF52" i="48"/>
  <c r="AA52" i="48" a="1"/>
  <c r="AA52" i="48" s="1"/>
  <c r="AB52" i="48" s="1"/>
  <c r="X52" i="48" a="1"/>
  <c r="X52" i="48" s="1"/>
  <c r="K52" i="48"/>
  <c r="BH51" i="48" a="1"/>
  <c r="BH51" i="48" s="1"/>
  <c r="BI51" i="48" s="1"/>
  <c r="BE51" i="48"/>
  <c r="BC51" i="48"/>
  <c r="AV51" i="48" a="1"/>
  <c r="AV51" i="48" s="1"/>
  <c r="AW51" i="48" s="1"/>
  <c r="AS51" i="48" a="1"/>
  <c r="AS51" i="48" s="1"/>
  <c r="AT51" i="48" s="1"/>
  <c r="AP51" i="48" a="1"/>
  <c r="AP51" i="48" s="1"/>
  <c r="AQ51" i="48" s="1"/>
  <c r="AH51" i="48"/>
  <c r="AF51" i="48"/>
  <c r="AA51" i="48" a="1"/>
  <c r="AA51" i="48" s="1"/>
  <c r="AB51" i="48" s="1"/>
  <c r="X51" i="48" a="1"/>
  <c r="X51" i="48" s="1"/>
  <c r="K51" i="48"/>
  <c r="BH50" i="48" a="1"/>
  <c r="BH50" i="48" s="1"/>
  <c r="BI50" i="48" s="1"/>
  <c r="BF50" i="48" a="1"/>
  <c r="BF50" i="48" s="1"/>
  <c r="BE50" i="48"/>
  <c r="BD50" i="48" a="1"/>
  <c r="BD50" i="48" s="1"/>
  <c r="BC50" i="48"/>
  <c r="AV50" i="48" a="1"/>
  <c r="AV50" i="48" s="1"/>
  <c r="AW50" i="48" s="1"/>
  <c r="AS50" i="48" a="1"/>
  <c r="AS50" i="48" s="1"/>
  <c r="AT50" i="48" s="1"/>
  <c r="AP50" i="48" a="1"/>
  <c r="AP50" i="48" s="1"/>
  <c r="AQ50" i="48" s="1"/>
  <c r="AI50" i="48" a="1"/>
  <c r="AI50" i="48" s="1"/>
  <c r="AH50" i="48"/>
  <c r="AG50" i="48" a="1"/>
  <c r="AG50" i="48" s="1"/>
  <c r="AF50" i="48"/>
  <c r="AA50" i="48" a="1"/>
  <c r="AA50" i="48" s="1"/>
  <c r="AB50" i="48" s="1"/>
  <c r="X50" i="48" a="1"/>
  <c r="X50" i="48" s="1"/>
  <c r="K50" i="48"/>
  <c r="BH49" i="48" a="1"/>
  <c r="BH49" i="48" s="1"/>
  <c r="BI49" i="48" s="1"/>
  <c r="BF49" i="48" a="1"/>
  <c r="BF49" i="48" s="1"/>
  <c r="BE49" i="48"/>
  <c r="BD49" i="48" a="1"/>
  <c r="BD49" i="48" s="1"/>
  <c r="BC49" i="48"/>
  <c r="AV49" i="48" a="1"/>
  <c r="AV49" i="48" s="1"/>
  <c r="AW49" i="48" s="1"/>
  <c r="AS49" i="48" a="1"/>
  <c r="AS49" i="48" s="1"/>
  <c r="AT49" i="48" s="1"/>
  <c r="AP49" i="48" a="1"/>
  <c r="AP49" i="48" s="1"/>
  <c r="AQ49" i="48" s="1"/>
  <c r="AI49" i="48" a="1"/>
  <c r="AI49" i="48" s="1"/>
  <c r="AH49" i="48"/>
  <c r="AG49" i="48" a="1"/>
  <c r="AG49" i="48" s="1"/>
  <c r="AF49" i="48"/>
  <c r="AA49" i="48" a="1"/>
  <c r="AA49" i="48" s="1"/>
  <c r="AB49" i="48" s="1"/>
  <c r="X49" i="48" a="1"/>
  <c r="X49" i="48" s="1"/>
  <c r="K49" i="48"/>
  <c r="BI48" i="48"/>
  <c r="BH48" i="48" a="1"/>
  <c r="BH48" i="48" s="1"/>
  <c r="BF48" i="48" a="1"/>
  <c r="BF48" i="48" s="1"/>
  <c r="BE48" i="48"/>
  <c r="BD48" i="48" a="1"/>
  <c r="BD48" i="48" s="1"/>
  <c r="BC48" i="48"/>
  <c r="AW48" i="48"/>
  <c r="AV48" i="48" a="1"/>
  <c r="AV48" i="48" s="1"/>
  <c r="AT48" i="48"/>
  <c r="AS48" i="48" a="1"/>
  <c r="AS48" i="48" s="1"/>
  <c r="AQ48" i="48"/>
  <c r="AP48" i="48" a="1"/>
  <c r="AP48" i="48" s="1"/>
  <c r="AI48" i="48" a="1"/>
  <c r="AI48" i="48" s="1"/>
  <c r="AH48" i="48"/>
  <c r="AG48" i="48" a="1"/>
  <c r="AG48" i="48" s="1"/>
  <c r="AF48" i="48"/>
  <c r="AA48" i="48" a="1"/>
  <c r="AA48" i="48" s="1"/>
  <c r="AB48" i="48" s="1"/>
  <c r="X48" i="48" a="1"/>
  <c r="X48" i="48" s="1"/>
  <c r="K48" i="48"/>
  <c r="BI47" i="48"/>
  <c r="BH47" i="48" a="1"/>
  <c r="BH47" i="48" s="1"/>
  <c r="BE47" i="48"/>
  <c r="BC47" i="48"/>
  <c r="AW47" i="48"/>
  <c r="AV47" i="48" a="1"/>
  <c r="AV47" i="48" s="1"/>
  <c r="AT47" i="48"/>
  <c r="AS47" i="48" a="1"/>
  <c r="AS47" i="48" s="1"/>
  <c r="AQ47" i="48"/>
  <c r="AP47" i="48" a="1"/>
  <c r="AP47" i="48" s="1"/>
  <c r="AH47" i="48"/>
  <c r="AF47" i="48"/>
  <c r="AA47" i="48" a="1"/>
  <c r="AA47" i="48" s="1"/>
  <c r="X47" i="48" a="1"/>
  <c r="X47" i="48" s="1"/>
  <c r="K47" i="48"/>
  <c r="BI46" i="48"/>
  <c r="BH46" i="48" a="1"/>
  <c r="BH46" i="48" s="1"/>
  <c r="BF46" i="48" a="1"/>
  <c r="BF46" i="48" s="1"/>
  <c r="BE46" i="48"/>
  <c r="BD46" i="48" a="1"/>
  <c r="BD46" i="48" s="1"/>
  <c r="BC46" i="48"/>
  <c r="AW46" i="48"/>
  <c r="AV46" i="48" a="1"/>
  <c r="AV46" i="48" s="1"/>
  <c r="AT46" i="48"/>
  <c r="AS46" i="48" a="1"/>
  <c r="AS46" i="48" s="1"/>
  <c r="AQ46" i="48"/>
  <c r="AP46" i="48" a="1"/>
  <c r="AP46" i="48" s="1"/>
  <c r="AI46" i="48" a="1"/>
  <c r="AI46" i="48" s="1"/>
  <c r="AH46" i="48"/>
  <c r="AG46" i="48" a="1"/>
  <c r="AG46" i="48" s="1"/>
  <c r="AF46" i="48"/>
  <c r="AA46" i="48" a="1"/>
  <c r="AA46" i="48" s="1"/>
  <c r="AB46" i="48" s="1"/>
  <c r="X46" i="48" a="1"/>
  <c r="X46" i="48" s="1"/>
  <c r="Y46" i="48" s="1"/>
  <c r="K46" i="48"/>
  <c r="BI45" i="48"/>
  <c r="BH45" i="48" a="1"/>
  <c r="BH45" i="48" s="1"/>
  <c r="BE45" i="48"/>
  <c r="BC45" i="48"/>
  <c r="AW45" i="48"/>
  <c r="AV45" i="48" a="1"/>
  <c r="AV45" i="48" s="1"/>
  <c r="AT45" i="48"/>
  <c r="AS45" i="48" a="1"/>
  <c r="AS45" i="48" s="1"/>
  <c r="AQ45" i="48"/>
  <c r="AP45" i="48" a="1"/>
  <c r="AP45" i="48" s="1"/>
  <c r="AH45" i="48"/>
  <c r="AF45" i="48"/>
  <c r="AA45" i="48" a="1"/>
  <c r="AA45" i="48" s="1"/>
  <c r="AB45" i="48" s="1"/>
  <c r="X45" i="48" a="1"/>
  <c r="X45" i="48" s="1"/>
  <c r="K45" i="48"/>
  <c r="BI44" i="48"/>
  <c r="BH44" i="48" a="1"/>
  <c r="BH44" i="48" s="1"/>
  <c r="BF44" i="48" a="1"/>
  <c r="BF44" i="48" s="1"/>
  <c r="BE44" i="48"/>
  <c r="BD44" i="48" a="1"/>
  <c r="BD44" i="48" s="1"/>
  <c r="BC44" i="48"/>
  <c r="AW44" i="48"/>
  <c r="AV44" i="48" a="1"/>
  <c r="AV44" i="48" s="1"/>
  <c r="AT44" i="48"/>
  <c r="AS44" i="48" a="1"/>
  <c r="AS44" i="48" s="1"/>
  <c r="AQ44" i="48"/>
  <c r="AP44" i="48" a="1"/>
  <c r="AP44" i="48" s="1"/>
  <c r="AI44" i="48" a="1"/>
  <c r="AI44" i="48" s="1"/>
  <c r="AH44" i="48"/>
  <c r="AG44" i="48" a="1"/>
  <c r="AG44" i="48" s="1"/>
  <c r="AF44" i="48"/>
  <c r="AA44" i="48" a="1"/>
  <c r="AA44" i="48" s="1"/>
  <c r="AB44" i="48" s="1"/>
  <c r="X44" i="48" a="1"/>
  <c r="X44" i="48" s="1"/>
  <c r="K44" i="48"/>
  <c r="BI43" i="48"/>
  <c r="BH43" i="48" a="1"/>
  <c r="BH43" i="48" s="1"/>
  <c r="BF43" i="48" a="1"/>
  <c r="BF43" i="48" s="1"/>
  <c r="BE43" i="48"/>
  <c r="BD43" i="48" a="1"/>
  <c r="BD43" i="48" s="1"/>
  <c r="BC43" i="48"/>
  <c r="AW43" i="48"/>
  <c r="AV43" i="48" a="1"/>
  <c r="AV43" i="48" s="1"/>
  <c r="AT43" i="48"/>
  <c r="AS43" i="48" a="1"/>
  <c r="AS43" i="48" s="1"/>
  <c r="AQ43" i="48"/>
  <c r="AP43" i="48" a="1"/>
  <c r="AP43" i="48" s="1"/>
  <c r="AI43" i="48" a="1"/>
  <c r="AI43" i="48" s="1"/>
  <c r="AH43" i="48"/>
  <c r="AG43" i="48" a="1"/>
  <c r="AG43" i="48" s="1"/>
  <c r="AF43" i="48"/>
  <c r="AA43" i="48" a="1"/>
  <c r="AA43" i="48" s="1"/>
  <c r="AB43" i="48" s="1"/>
  <c r="X43" i="48" a="1"/>
  <c r="X43" i="48" s="1"/>
  <c r="K43" i="48"/>
  <c r="BI42" i="48"/>
  <c r="BH42" i="48" a="1"/>
  <c r="BH42" i="48" s="1"/>
  <c r="BF42" i="48" a="1"/>
  <c r="BF42" i="48" s="1"/>
  <c r="BE42" i="48"/>
  <c r="BD42" i="48" a="1"/>
  <c r="BD42" i="48" s="1"/>
  <c r="BC42" i="48"/>
  <c r="AW42" i="48"/>
  <c r="AV42" i="48" a="1"/>
  <c r="AV42" i="48" s="1"/>
  <c r="AT42" i="48"/>
  <c r="AS42" i="48" a="1"/>
  <c r="AS42" i="48" s="1"/>
  <c r="AQ42" i="48"/>
  <c r="AP42" i="48" a="1"/>
  <c r="AP42" i="48" s="1"/>
  <c r="AI42" i="48" a="1"/>
  <c r="AI42" i="48" s="1"/>
  <c r="AH42" i="48"/>
  <c r="AG42" i="48" a="1"/>
  <c r="AG42" i="48" s="1"/>
  <c r="AF42" i="48"/>
  <c r="AA42" i="48" a="1"/>
  <c r="AA42" i="48" s="1"/>
  <c r="AB42" i="48" s="1"/>
  <c r="X42" i="48" a="1"/>
  <c r="X42" i="48" s="1"/>
  <c r="K42" i="48"/>
  <c r="BI41" i="48"/>
  <c r="BH41" i="48" a="1"/>
  <c r="BH41" i="48" s="1"/>
  <c r="BF41" i="48" a="1"/>
  <c r="BF41" i="48" s="1"/>
  <c r="BD41" i="48" a="1"/>
  <c r="BD41" i="48" s="1"/>
  <c r="AW41" i="48"/>
  <c r="AV41" i="48" a="1"/>
  <c r="AV41" i="48" s="1"/>
  <c r="AT41" i="48"/>
  <c r="AS41" i="48" a="1"/>
  <c r="AS41" i="48" s="1"/>
  <c r="AQ41" i="48"/>
  <c r="AP41" i="48" a="1"/>
  <c r="AP41" i="48" s="1"/>
  <c r="AJ41" i="48"/>
  <c r="AI41" i="48" a="1"/>
  <c r="AI41" i="48" s="1"/>
  <c r="AG41" i="48" a="1"/>
  <c r="AG41" i="48" s="1"/>
  <c r="AA41" i="48" a="1"/>
  <c r="AA41" i="48" s="1"/>
  <c r="AB41" i="48" s="1"/>
  <c r="X41" i="48" a="1"/>
  <c r="X41" i="48" s="1"/>
  <c r="K41" i="48"/>
  <c r="BI40" i="48"/>
  <c r="BH40" i="48" a="1"/>
  <c r="BH40" i="48" s="1"/>
  <c r="BF40" i="48" a="1"/>
  <c r="BF40" i="48" s="1"/>
  <c r="BD40" i="48" a="1"/>
  <c r="BD40" i="48" s="1"/>
  <c r="AW40" i="48"/>
  <c r="AV40" i="48" a="1"/>
  <c r="AV40" i="48" s="1"/>
  <c r="AT40" i="48"/>
  <c r="AS40" i="48" a="1"/>
  <c r="AS40" i="48" s="1"/>
  <c r="AQ40" i="48"/>
  <c r="AP40" i="48" a="1"/>
  <c r="AP40" i="48" s="1"/>
  <c r="AJ40" i="48"/>
  <c r="AI40" i="48" a="1"/>
  <c r="AI40" i="48" s="1"/>
  <c r="AG40" i="48" a="1"/>
  <c r="AG40" i="48" s="1"/>
  <c r="AA40" i="48" a="1"/>
  <c r="AA40" i="48" s="1"/>
  <c r="AB40" i="48" s="1"/>
  <c r="X40" i="48" a="1"/>
  <c r="X40" i="48" s="1"/>
  <c r="K40" i="48"/>
  <c r="BI39" i="48"/>
  <c r="BH39" i="48" a="1"/>
  <c r="BH39" i="48" s="1"/>
  <c r="BF39" i="48" a="1"/>
  <c r="BF39" i="48" s="1"/>
  <c r="BE39" i="48"/>
  <c r="BD39" i="48" a="1"/>
  <c r="BD39" i="48" s="1"/>
  <c r="BC39" i="48"/>
  <c r="AW39" i="48"/>
  <c r="AV39" i="48" a="1"/>
  <c r="AV39" i="48" s="1"/>
  <c r="AT39" i="48"/>
  <c r="AS39" i="48" a="1"/>
  <c r="AS39" i="48" s="1"/>
  <c r="AQ39" i="48"/>
  <c r="AP39" i="48" a="1"/>
  <c r="AP39" i="48" s="1"/>
  <c r="AI39" i="48" a="1"/>
  <c r="AI39" i="48" s="1"/>
  <c r="AH39" i="48"/>
  <c r="AG39" i="48" a="1"/>
  <c r="AG39" i="48" s="1"/>
  <c r="AF39" i="48"/>
  <c r="AA39" i="48" a="1"/>
  <c r="AA39" i="48" s="1"/>
  <c r="AB39" i="48" s="1"/>
  <c r="X39" i="48" a="1"/>
  <c r="X39" i="48" s="1"/>
  <c r="K39" i="48"/>
  <c r="BI38" i="48"/>
  <c r="BH38" i="48" a="1"/>
  <c r="BH38" i="48" s="1"/>
  <c r="BF38" i="48" a="1"/>
  <c r="BF38" i="48" s="1"/>
  <c r="BE38" i="48"/>
  <c r="BD38" i="48" a="1"/>
  <c r="BD38" i="48" s="1"/>
  <c r="BC38" i="48"/>
  <c r="AV38" i="48" a="1"/>
  <c r="AV38" i="48" s="1"/>
  <c r="AW38" i="48" s="1"/>
  <c r="AS38" i="48" a="1"/>
  <c r="AS38" i="48" s="1"/>
  <c r="AT38" i="48" s="1"/>
  <c r="AQ38" i="48"/>
  <c r="AP38" i="48" a="1"/>
  <c r="AP38" i="48" s="1"/>
  <c r="AI38" i="48" a="1"/>
  <c r="AI38" i="48" s="1"/>
  <c r="AH38" i="48"/>
  <c r="AG38" i="48" a="1"/>
  <c r="AG38" i="48" s="1"/>
  <c r="AF38" i="48"/>
  <c r="AA38" i="48" a="1"/>
  <c r="AA38" i="48" s="1"/>
  <c r="AB38" i="48" s="1"/>
  <c r="X38" i="48" a="1"/>
  <c r="X38" i="48" s="1"/>
  <c r="K38" i="48"/>
  <c r="BI37" i="48"/>
  <c r="BH37" i="48" a="1"/>
  <c r="BH37" i="48" s="1"/>
  <c r="BE37" i="48"/>
  <c r="BC37" i="48"/>
  <c r="AW37" i="48"/>
  <c r="AV37" i="48" a="1"/>
  <c r="AV37" i="48" s="1"/>
  <c r="AT37" i="48"/>
  <c r="AS37" i="48" a="1"/>
  <c r="AS37" i="48" s="1"/>
  <c r="AQ37" i="48"/>
  <c r="AP37" i="48" a="1"/>
  <c r="AP37" i="48" s="1"/>
  <c r="AK37" i="48"/>
  <c r="AH37" i="48"/>
  <c r="AF37" i="48"/>
  <c r="AA37" i="48" a="1"/>
  <c r="AA37" i="48" s="1"/>
  <c r="AB37" i="48" s="1"/>
  <c r="X37" i="48" a="1"/>
  <c r="X37" i="48" s="1"/>
  <c r="K37" i="48"/>
  <c r="BI36" i="48"/>
  <c r="BH36" i="48" a="1"/>
  <c r="BH36" i="48" s="1"/>
  <c r="BF36" i="48" a="1"/>
  <c r="BF36" i="48" s="1"/>
  <c r="BE36" i="48"/>
  <c r="BD36" i="48" a="1"/>
  <c r="BD36" i="48" s="1"/>
  <c r="BC36" i="48"/>
  <c r="AW36" i="48"/>
  <c r="AV36" i="48" a="1"/>
  <c r="AV36" i="48" s="1"/>
  <c r="AT36" i="48"/>
  <c r="AS36" i="48" a="1"/>
  <c r="AS36" i="48" s="1"/>
  <c r="AQ36" i="48"/>
  <c r="AP36" i="48" a="1"/>
  <c r="AP36" i="48" s="1"/>
  <c r="AI36" i="48" a="1"/>
  <c r="AI36" i="48" s="1"/>
  <c r="AH36" i="48"/>
  <c r="AG36" i="48" a="1"/>
  <c r="AG36" i="48" s="1"/>
  <c r="AF36" i="48"/>
  <c r="AA36" i="48" a="1"/>
  <c r="AA36" i="48" s="1"/>
  <c r="AB36" i="48" s="1"/>
  <c r="X36" i="48" a="1"/>
  <c r="X36" i="48" s="1"/>
  <c r="K36" i="48"/>
  <c r="BI35" i="48"/>
  <c r="BH35" i="48" a="1"/>
  <c r="BH35" i="48" s="1"/>
  <c r="BF35" i="48" a="1"/>
  <c r="BF35" i="48" s="1"/>
  <c r="BE35" i="48"/>
  <c r="BD35" i="48" a="1"/>
  <c r="BD35" i="48" s="1"/>
  <c r="BC35" i="48"/>
  <c r="AW35" i="48"/>
  <c r="AV35" i="48" a="1"/>
  <c r="AV35" i="48" s="1"/>
  <c r="AT35" i="48"/>
  <c r="AS35" i="48" a="1"/>
  <c r="AS35" i="48" s="1"/>
  <c r="AQ35" i="48"/>
  <c r="AP35" i="48" a="1"/>
  <c r="AP35" i="48" s="1"/>
  <c r="AI35" i="48" a="1"/>
  <c r="AI35" i="48" s="1"/>
  <c r="AH35" i="48"/>
  <c r="AG35" i="48" a="1"/>
  <c r="AG35" i="48" s="1"/>
  <c r="AF35" i="48"/>
  <c r="AA35" i="48" a="1"/>
  <c r="AA35" i="48" s="1"/>
  <c r="AB35" i="48" s="1"/>
  <c r="X35" i="48" a="1"/>
  <c r="X35" i="48" s="1"/>
  <c r="K35" i="48"/>
  <c r="BI34" i="48"/>
  <c r="BH34" i="48" a="1"/>
  <c r="BH34" i="48" s="1"/>
  <c r="BF34" i="48" a="1"/>
  <c r="BF34" i="48" s="1"/>
  <c r="BE34" i="48"/>
  <c r="BD34" i="48" a="1"/>
  <c r="BD34" i="48" s="1"/>
  <c r="BC34" i="48"/>
  <c r="AW34" i="48"/>
  <c r="AV34" i="48" a="1"/>
  <c r="AV34" i="48" s="1"/>
  <c r="AT34" i="48"/>
  <c r="AS34" i="48" a="1"/>
  <c r="AS34" i="48" s="1"/>
  <c r="AQ34" i="48"/>
  <c r="AP34" i="48" a="1"/>
  <c r="AP34" i="48" s="1"/>
  <c r="AI34" i="48" a="1"/>
  <c r="AI34" i="48" s="1"/>
  <c r="AH34" i="48"/>
  <c r="AG34" i="48" a="1"/>
  <c r="AG34" i="48" s="1"/>
  <c r="AF34" i="48"/>
  <c r="AA34" i="48" a="1"/>
  <c r="AA34" i="48" s="1"/>
  <c r="AB34" i="48" s="1"/>
  <c r="X34" i="48" a="1"/>
  <c r="X34" i="48" s="1"/>
  <c r="K34" i="48"/>
  <c r="BI748" i="48"/>
  <c r="BH748" i="48" a="1"/>
  <c r="BH748" i="48" s="1"/>
  <c r="BE748" i="48"/>
  <c r="BC748" i="48"/>
  <c r="AW748" i="48"/>
  <c r="AV748" i="48" a="1"/>
  <c r="AV748" i="48" s="1"/>
  <c r="AT748" i="48"/>
  <c r="AS748" i="48" a="1"/>
  <c r="AS748" i="48" s="1"/>
  <c r="AQ748" i="48"/>
  <c r="AP748" i="48" a="1"/>
  <c r="AP748" i="48" s="1"/>
  <c r="AH748" i="48"/>
  <c r="AF748" i="48"/>
  <c r="AA748" i="48" a="1"/>
  <c r="AA748" i="48" s="1"/>
  <c r="AB748" i="48" s="1"/>
  <c r="X748" i="48" a="1"/>
  <c r="X748" i="48" s="1"/>
  <c r="K748" i="48"/>
  <c r="BI747" i="48"/>
  <c r="BH747" i="48" a="1"/>
  <c r="BH747" i="48" s="1"/>
  <c r="BF747" i="48" a="1"/>
  <c r="BF747" i="48" s="1"/>
  <c r="BE747" i="48"/>
  <c r="BD747" i="48" a="1"/>
  <c r="BD747" i="48" s="1"/>
  <c r="BC747" i="48"/>
  <c r="AW747" i="48"/>
  <c r="AV747" i="48" a="1"/>
  <c r="AV747" i="48" s="1"/>
  <c r="AT747" i="48"/>
  <c r="AS747" i="48" a="1"/>
  <c r="AS747" i="48" s="1"/>
  <c r="AQ747" i="48"/>
  <c r="AP747" i="48" a="1"/>
  <c r="AP747" i="48" s="1"/>
  <c r="AI747" i="48" a="1"/>
  <c r="AI747" i="48" s="1"/>
  <c r="AH747" i="48"/>
  <c r="AG747" i="48" a="1"/>
  <c r="AG747" i="48" s="1"/>
  <c r="AF747" i="48"/>
  <c r="AA747" i="48" a="1"/>
  <c r="AA747" i="48" s="1"/>
  <c r="AB747" i="48" s="1"/>
  <c r="X747" i="48" a="1"/>
  <c r="X747" i="48" s="1"/>
  <c r="K747" i="48"/>
  <c r="BH31" i="48" a="1"/>
  <c r="BH31" i="48" s="1"/>
  <c r="BI31" i="48" s="1"/>
  <c r="BF31" i="48" a="1"/>
  <c r="BF31" i="48" s="1"/>
  <c r="BE31" i="48"/>
  <c r="BD31" i="48" a="1"/>
  <c r="BD31" i="48" s="1"/>
  <c r="BC31" i="48"/>
  <c r="AV31" i="48" a="1"/>
  <c r="AV31" i="48" s="1"/>
  <c r="AW31" i="48" s="1"/>
  <c r="AS31" i="48" a="1"/>
  <c r="AS31" i="48" s="1"/>
  <c r="AP31" i="48" a="1"/>
  <c r="AP31" i="48" s="1"/>
  <c r="AQ31" i="48" s="1"/>
  <c r="AI31" i="48" a="1"/>
  <c r="AI31" i="48" s="1"/>
  <c r="AH31" i="48"/>
  <c r="AG31" i="48" a="1"/>
  <c r="AG31" i="48" s="1"/>
  <c r="AF31" i="48"/>
  <c r="AA31" i="48" a="1"/>
  <c r="AA31" i="48" s="1"/>
  <c r="AB31" i="48" s="1"/>
  <c r="X31" i="48" a="1"/>
  <c r="X31" i="48" s="1"/>
  <c r="K31" i="48"/>
  <c r="BI30" i="48"/>
  <c r="BH30" i="48" a="1"/>
  <c r="BH30" i="48" s="1"/>
  <c r="BF30" i="48" a="1"/>
  <c r="BF30" i="48" s="1"/>
  <c r="BE30" i="48"/>
  <c r="BD30" i="48" a="1"/>
  <c r="BD30" i="48" s="1"/>
  <c r="BC30" i="48"/>
  <c r="AW30" i="48"/>
  <c r="AV30" i="48" a="1"/>
  <c r="AV30" i="48" s="1"/>
  <c r="AT30" i="48"/>
  <c r="AS30" i="48" a="1"/>
  <c r="AS30" i="48" s="1"/>
  <c r="AQ30" i="48"/>
  <c r="AP30" i="48" a="1"/>
  <c r="AP30" i="48" s="1"/>
  <c r="AI30" i="48" a="1"/>
  <c r="AI30" i="48" s="1"/>
  <c r="AH30" i="48"/>
  <c r="AG30" i="48" a="1"/>
  <c r="AG30" i="48" s="1"/>
  <c r="AF30" i="48"/>
  <c r="AA30" i="48" a="1"/>
  <c r="AA30" i="48" s="1"/>
  <c r="AB30" i="48" s="1"/>
  <c r="X30" i="48" a="1"/>
  <c r="X30" i="48" s="1"/>
  <c r="K30" i="48"/>
  <c r="BI744" i="48"/>
  <c r="BH744" i="48" a="1"/>
  <c r="BH744" i="48" s="1"/>
  <c r="BE744" i="48"/>
  <c r="BC744" i="48"/>
  <c r="AW744" i="48"/>
  <c r="AV744" i="48" a="1"/>
  <c r="AV744" i="48" s="1"/>
  <c r="AT744" i="48"/>
  <c r="AS744" i="48" a="1"/>
  <c r="AS744" i="48" s="1"/>
  <c r="AQ744" i="48"/>
  <c r="AP744" i="48" a="1"/>
  <c r="AP744" i="48" s="1"/>
  <c r="AH744" i="48"/>
  <c r="AF744" i="48"/>
  <c r="AA744" i="48" a="1"/>
  <c r="AA744" i="48" s="1"/>
  <c r="AB744" i="48" s="1"/>
  <c r="X744" i="48" a="1"/>
  <c r="X744" i="48" s="1"/>
  <c r="K744" i="48"/>
  <c r="BI743" i="48"/>
  <c r="BH743" i="48" a="1"/>
  <c r="BH743" i="48" s="1"/>
  <c r="BF743" i="48" a="1"/>
  <c r="BF743" i="48" s="1"/>
  <c r="BE743" i="48"/>
  <c r="BD743" i="48" a="1"/>
  <c r="BD743" i="48" s="1"/>
  <c r="BC743" i="48"/>
  <c r="AW743" i="48"/>
  <c r="AV743" i="48" a="1"/>
  <c r="AV743" i="48" s="1"/>
  <c r="AT743" i="48"/>
  <c r="AS743" i="48" a="1"/>
  <c r="AS743" i="48" s="1"/>
  <c r="AQ743" i="48"/>
  <c r="AP743" i="48" a="1"/>
  <c r="AP743" i="48" s="1"/>
  <c r="AI743" i="48" a="1"/>
  <c r="AI743" i="48" s="1"/>
  <c r="AH743" i="48"/>
  <c r="AG743" i="48" a="1"/>
  <c r="AG743" i="48" s="1"/>
  <c r="AF743" i="48"/>
  <c r="AA743" i="48" a="1"/>
  <c r="AA743" i="48" s="1"/>
  <c r="X743" i="48" a="1"/>
  <c r="X743" i="48" s="1"/>
  <c r="Y743" i="48" s="1"/>
  <c r="K743" i="48"/>
  <c r="BH27" i="48" a="1"/>
  <c r="BH27" i="48" s="1"/>
  <c r="BI27" i="48" s="1"/>
  <c r="BF27" i="48" a="1"/>
  <c r="BF27" i="48" s="1"/>
  <c r="BE27" i="48"/>
  <c r="BD27" i="48" a="1"/>
  <c r="BD27" i="48" s="1"/>
  <c r="BC27" i="48"/>
  <c r="AV27" i="48" a="1"/>
  <c r="AV27" i="48" s="1"/>
  <c r="AW27" i="48" s="1"/>
  <c r="AS27" i="48" a="1"/>
  <c r="AS27" i="48" s="1"/>
  <c r="AT27" i="48" s="1"/>
  <c r="AP27" i="48" a="1"/>
  <c r="AP27" i="48" s="1"/>
  <c r="AQ27" i="48" s="1"/>
  <c r="AI27" i="48" a="1"/>
  <c r="AI27" i="48" s="1"/>
  <c r="AH27" i="48"/>
  <c r="AG27" i="48" a="1"/>
  <c r="AG27" i="48" s="1"/>
  <c r="AF27" i="48"/>
  <c r="AA27" i="48" a="1"/>
  <c r="AA27" i="48" s="1"/>
  <c r="AB27" i="48" s="1"/>
  <c r="X27" i="48" a="1"/>
  <c r="X27" i="48" s="1"/>
  <c r="K27" i="48"/>
  <c r="BH739" i="48" a="1"/>
  <c r="BH739" i="48" s="1"/>
  <c r="BI739" i="48" s="1"/>
  <c r="BE739" i="48"/>
  <c r="BC739" i="48"/>
  <c r="AV739" i="48" a="1"/>
  <c r="AV739" i="48" s="1"/>
  <c r="AW739" i="48" s="1"/>
  <c r="AS739" i="48" a="1"/>
  <c r="AS739" i="48" s="1"/>
  <c r="AT739" i="48" s="1"/>
  <c r="AP739" i="48" a="1"/>
  <c r="AP739" i="48" s="1"/>
  <c r="AQ739" i="48" s="1"/>
  <c r="AH739" i="48"/>
  <c r="AF739" i="48"/>
  <c r="AA739" i="48" a="1"/>
  <c r="AA739" i="48" s="1"/>
  <c r="Z739" i="48" a="1"/>
  <c r="Z739" i="48" s="1"/>
  <c r="X739" i="48" a="1"/>
  <c r="X739" i="48" s="1"/>
  <c r="W739" i="48" a="1"/>
  <c r="W739" i="48" s="1"/>
  <c r="K739" i="48"/>
  <c r="BH737" i="48" a="1"/>
  <c r="BH737" i="48" s="1"/>
  <c r="BI737" i="48" s="1"/>
  <c r="BF737" i="48" a="1"/>
  <c r="BF737" i="48" s="1"/>
  <c r="BE737" i="48"/>
  <c r="BD737" i="48" a="1"/>
  <c r="BD737" i="48" s="1"/>
  <c r="BC737" i="48"/>
  <c r="AV737" i="48" a="1"/>
  <c r="AV737" i="48" s="1"/>
  <c r="AW737" i="48" s="1"/>
  <c r="AS737" i="48" a="1"/>
  <c r="AS737" i="48" s="1"/>
  <c r="AT737" i="48" s="1"/>
  <c r="AP737" i="48" a="1"/>
  <c r="AP737" i="48" s="1"/>
  <c r="AQ737" i="48" s="1"/>
  <c r="AI737" i="48" a="1"/>
  <c r="AI737" i="48" s="1"/>
  <c r="AH737" i="48"/>
  <c r="AG737" i="48" a="1"/>
  <c r="AG737" i="48" s="1"/>
  <c r="AF737" i="48"/>
  <c r="AA737" i="48" a="1"/>
  <c r="AA737" i="48" s="1"/>
  <c r="Z737" i="48" a="1"/>
  <c r="Z737" i="48" s="1"/>
  <c r="X737" i="48" a="1"/>
  <c r="X737" i="48" s="1"/>
  <c r="W737" i="48" a="1"/>
  <c r="W737" i="48" s="1"/>
  <c r="K737" i="48"/>
  <c r="BI24" i="48"/>
  <c r="BH24" i="48" a="1"/>
  <c r="BH24" i="48" s="1"/>
  <c r="BF24" i="48" a="1"/>
  <c r="BF24" i="48" s="1"/>
  <c r="BE24" i="48"/>
  <c r="BD24" i="48" a="1"/>
  <c r="BD24" i="48" s="1"/>
  <c r="BC24" i="48"/>
  <c r="AW24" i="48"/>
  <c r="AV24" i="48" a="1"/>
  <c r="AV24" i="48" s="1"/>
  <c r="AT24" i="48"/>
  <c r="AS24" i="48" a="1"/>
  <c r="AS24" i="48" s="1"/>
  <c r="AQ24" i="48"/>
  <c r="AP24" i="48" a="1"/>
  <c r="AP24" i="48" s="1"/>
  <c r="AI24" i="48" a="1"/>
  <c r="AI24" i="48" s="1"/>
  <c r="AH24" i="48"/>
  <c r="AG24" i="48" a="1"/>
  <c r="AG24" i="48" s="1"/>
  <c r="AF24" i="48"/>
  <c r="AA24" i="48" a="1"/>
  <c r="AA24" i="48" s="1"/>
  <c r="AB24" i="48" s="1"/>
  <c r="X24" i="48" a="1"/>
  <c r="X24" i="48" s="1"/>
  <c r="K24" i="48"/>
  <c r="BI23" i="48"/>
  <c r="BH23" i="48" a="1"/>
  <c r="BH23" i="48" s="1"/>
  <c r="BF23" i="48" a="1"/>
  <c r="BF23" i="48" s="1"/>
  <c r="BE23" i="48"/>
  <c r="BD23" i="48" a="1"/>
  <c r="BD23" i="48" s="1"/>
  <c r="BC23" i="48"/>
  <c r="AW23" i="48"/>
  <c r="AV23" i="48" a="1"/>
  <c r="AV23" i="48" s="1"/>
  <c r="AT23" i="48"/>
  <c r="AS23" i="48" a="1"/>
  <c r="AS23" i="48" s="1"/>
  <c r="AQ23" i="48"/>
  <c r="AP23" i="48" a="1"/>
  <c r="AP23" i="48" s="1"/>
  <c r="AI23" i="48" a="1"/>
  <c r="AI23" i="48" s="1"/>
  <c r="AH23" i="48"/>
  <c r="AG23" i="48" a="1"/>
  <c r="AG23" i="48" s="1"/>
  <c r="AF23" i="48"/>
  <c r="AA23" i="48" a="1"/>
  <c r="AA23" i="48" s="1"/>
  <c r="AB23" i="48" s="1"/>
  <c r="X23" i="48" a="1"/>
  <c r="X23" i="48" s="1"/>
  <c r="K23" i="48"/>
  <c r="BI22" i="48"/>
  <c r="BH22" i="48" a="1"/>
  <c r="BH22" i="48" s="1"/>
  <c r="BF22" i="48" a="1"/>
  <c r="BF22" i="48" s="1"/>
  <c r="BE22" i="48"/>
  <c r="BD22" i="48" a="1"/>
  <c r="BD22" i="48" s="1"/>
  <c r="BC22" i="48"/>
  <c r="AW22" i="48"/>
  <c r="AV22" i="48" a="1"/>
  <c r="AV22" i="48" s="1"/>
  <c r="AT22" i="48"/>
  <c r="AS22" i="48" a="1"/>
  <c r="AS22" i="48" s="1"/>
  <c r="AQ22" i="48"/>
  <c r="AP22" i="48" a="1"/>
  <c r="AP22" i="48" s="1"/>
  <c r="AI22" i="48" a="1"/>
  <c r="AI22" i="48" s="1"/>
  <c r="AH22" i="48"/>
  <c r="AG22" i="48" a="1"/>
  <c r="AG22" i="48" s="1"/>
  <c r="AF22" i="48"/>
  <c r="AA22" i="48" a="1"/>
  <c r="AA22" i="48" s="1"/>
  <c r="AB22" i="48" s="1"/>
  <c r="X22" i="48" a="1"/>
  <c r="X22" i="48" s="1"/>
  <c r="K22" i="48"/>
  <c r="BH681" i="48" a="1"/>
  <c r="BH681" i="48" s="1"/>
  <c r="BI681" i="48" s="1"/>
  <c r="BE681" i="48"/>
  <c r="BC681" i="48"/>
  <c r="AV681" i="48" a="1"/>
  <c r="AV681" i="48" s="1"/>
  <c r="AW681" i="48" s="1"/>
  <c r="AS681" i="48" a="1"/>
  <c r="AS681" i="48" s="1"/>
  <c r="AT681" i="48" s="1"/>
  <c r="AP681" i="48" a="1"/>
  <c r="AP681" i="48" s="1"/>
  <c r="AQ681" i="48" s="1"/>
  <c r="AI681" i="48" a="1"/>
  <c r="AI681" i="48" s="1"/>
  <c r="AH681" i="48"/>
  <c r="AG681" i="48" a="1"/>
  <c r="AG681" i="48" s="1"/>
  <c r="AF681" i="48"/>
  <c r="AA681" i="48" a="1"/>
  <c r="AA681" i="48" s="1"/>
  <c r="AB681" i="48" s="1"/>
  <c r="X681" i="48" a="1"/>
  <c r="X681" i="48" s="1"/>
  <c r="K681" i="48"/>
  <c r="BH643" i="48" a="1"/>
  <c r="BH643" i="48" s="1"/>
  <c r="BI643" i="48" s="1"/>
  <c r="BF643" i="48" a="1"/>
  <c r="BF643" i="48" s="1"/>
  <c r="BE643" i="48"/>
  <c r="BD643" i="48" a="1"/>
  <c r="BD643" i="48" s="1"/>
  <c r="BC643" i="48"/>
  <c r="AV643" i="48" a="1"/>
  <c r="AV643" i="48" s="1"/>
  <c r="AW643" i="48" s="1"/>
  <c r="AS643" i="48" a="1"/>
  <c r="AS643" i="48" s="1"/>
  <c r="AT643" i="48" s="1"/>
  <c r="AP643" i="48" a="1"/>
  <c r="AP643" i="48" s="1"/>
  <c r="AQ643" i="48" s="1"/>
  <c r="AI643" i="48" a="1"/>
  <c r="AI643" i="48" s="1"/>
  <c r="AH643" i="48"/>
  <c r="AG643" i="48" a="1"/>
  <c r="AG643" i="48" s="1"/>
  <c r="AF643" i="48"/>
  <c r="AA643" i="48" a="1"/>
  <c r="AA643" i="48" s="1"/>
  <c r="AB643" i="48" s="1"/>
  <c r="X643" i="48" a="1"/>
  <c r="X643" i="48" s="1"/>
  <c r="K643" i="48"/>
  <c r="BH615" i="48" a="1"/>
  <c r="BH615" i="48" s="1"/>
  <c r="BI615" i="48" s="1"/>
  <c r="BE615" i="48"/>
  <c r="BC615" i="48"/>
  <c r="AV615" i="48" a="1"/>
  <c r="AV615" i="48" s="1"/>
  <c r="AW615" i="48" s="1"/>
  <c r="AS615" i="48" a="1"/>
  <c r="AS615" i="48" s="1"/>
  <c r="AT615" i="48" s="1"/>
  <c r="AP615" i="48" a="1"/>
  <c r="AP615" i="48" s="1"/>
  <c r="AQ615" i="48" s="1"/>
  <c r="AI615" i="48" a="1"/>
  <c r="AI615" i="48" s="1"/>
  <c r="AH615" i="48"/>
  <c r="AG615" i="48" a="1"/>
  <c r="AG615" i="48" s="1"/>
  <c r="AF615" i="48"/>
  <c r="AA615" i="48" a="1"/>
  <c r="AA615" i="48" s="1"/>
  <c r="AB615" i="48" s="1"/>
  <c r="X615" i="48" a="1"/>
  <c r="X615" i="48" s="1"/>
  <c r="K615" i="48"/>
  <c r="BH80" i="48" a="1"/>
  <c r="BH80" i="48" s="1"/>
  <c r="BI80" i="48" s="1"/>
  <c r="BF80" i="48" a="1"/>
  <c r="BF80" i="48" s="1"/>
  <c r="BE80" i="48"/>
  <c r="BD80" i="48" a="1"/>
  <c r="BD80" i="48" s="1"/>
  <c r="BC80" i="48"/>
  <c r="AV80" i="48" a="1"/>
  <c r="AV80" i="48" s="1"/>
  <c r="AW80" i="48" s="1"/>
  <c r="AS80" i="48" a="1"/>
  <c r="AS80" i="48" s="1"/>
  <c r="AT80" i="48" s="1"/>
  <c r="AP80" i="48" a="1"/>
  <c r="AP80" i="48" s="1"/>
  <c r="AQ80" i="48" s="1"/>
  <c r="AI80" i="48" a="1"/>
  <c r="AI80" i="48" s="1"/>
  <c r="AH80" i="48"/>
  <c r="AG80" i="48" a="1"/>
  <c r="AG80" i="48" s="1"/>
  <c r="AF80" i="48"/>
  <c r="AA80" i="48" a="1"/>
  <c r="AA80" i="48" s="1"/>
  <c r="AB80" i="48" s="1"/>
  <c r="X80" i="48" a="1"/>
  <c r="X80" i="48" s="1"/>
  <c r="K80" i="48"/>
  <c r="BH9" i="48" a="1"/>
  <c r="BH9" i="48" s="1"/>
  <c r="BI9" i="48" s="1"/>
  <c r="BE9" i="48"/>
  <c r="BC9" i="48"/>
  <c r="AV9" i="48" a="1"/>
  <c r="AV9" i="48" s="1"/>
  <c r="AW9" i="48" s="1"/>
  <c r="AS9" i="48" a="1"/>
  <c r="AS9" i="48" s="1"/>
  <c r="AT9" i="48" s="1"/>
  <c r="AP9" i="48" a="1"/>
  <c r="AP9" i="48" s="1"/>
  <c r="AQ9" i="48" s="1"/>
  <c r="AI9" i="48" a="1"/>
  <c r="AI9" i="48" s="1"/>
  <c r="AH9" i="48"/>
  <c r="AG9" i="48" a="1"/>
  <c r="AG9" i="48" s="1"/>
  <c r="AF9" i="48"/>
  <c r="AA9" i="48" a="1"/>
  <c r="AA9" i="48" s="1"/>
  <c r="AB9" i="48" s="1"/>
  <c r="X9" i="48" a="1"/>
  <c r="X9" i="48" s="1"/>
  <c r="K9" i="48"/>
  <c r="BH1409" i="48" a="1"/>
  <c r="BH1409" i="48" s="1"/>
  <c r="BI1409" i="48" s="1"/>
  <c r="BF1409" i="48" a="1"/>
  <c r="BF1409" i="48" s="1"/>
  <c r="BE1409" i="48"/>
  <c r="BD1409" i="48" a="1"/>
  <c r="BD1409" i="48" s="1"/>
  <c r="BC1409" i="48"/>
  <c r="AV1409" i="48" a="1"/>
  <c r="AV1409" i="48" s="1"/>
  <c r="AW1409" i="48" s="1"/>
  <c r="AS1409" i="48" a="1"/>
  <c r="AS1409" i="48" s="1"/>
  <c r="AT1409" i="48" s="1"/>
  <c r="AP1409" i="48" a="1"/>
  <c r="AP1409" i="48" s="1"/>
  <c r="AQ1409" i="48" s="1"/>
  <c r="AI1409" i="48" a="1"/>
  <c r="AI1409" i="48" s="1"/>
  <c r="AH1409" i="48"/>
  <c r="AG1409" i="48" a="1"/>
  <c r="AG1409" i="48" s="1"/>
  <c r="AF1409" i="48"/>
  <c r="AA1409" i="48" a="1"/>
  <c r="AA1409" i="48" s="1"/>
  <c r="AB1409" i="48" s="1"/>
  <c r="X1409" i="48" a="1"/>
  <c r="X1409" i="48" s="1"/>
  <c r="K1409" i="48"/>
  <c r="BH1402" i="48" a="1"/>
  <c r="BH1402" i="48" s="1"/>
  <c r="BI1402" i="48" s="1"/>
  <c r="BE1402" i="48"/>
  <c r="BC1402" i="48"/>
  <c r="AV1402" i="48" a="1"/>
  <c r="AV1402" i="48" s="1"/>
  <c r="AW1402" i="48" s="1"/>
  <c r="AS1402" i="48" a="1"/>
  <c r="AS1402" i="48" s="1"/>
  <c r="AT1402" i="48" s="1"/>
  <c r="AP1402" i="48" a="1"/>
  <c r="AP1402" i="48" s="1"/>
  <c r="AQ1402" i="48" s="1"/>
  <c r="AI1402" i="48" a="1"/>
  <c r="AI1402" i="48" s="1"/>
  <c r="AH1402" i="48"/>
  <c r="AG1402" i="48" a="1"/>
  <c r="AG1402" i="48" s="1"/>
  <c r="AF1402" i="48"/>
  <c r="AA1402" i="48" a="1"/>
  <c r="AA1402" i="48" s="1"/>
  <c r="AB1402" i="48" s="1"/>
  <c r="X1402" i="48" a="1"/>
  <c r="X1402" i="48" s="1"/>
  <c r="K1402" i="48"/>
  <c r="BH1240" i="48" a="1"/>
  <c r="BH1240" i="48" s="1"/>
  <c r="BI1240" i="48" s="1"/>
  <c r="BF1240" i="48" a="1"/>
  <c r="BF1240" i="48" s="1"/>
  <c r="BE1240" i="48"/>
  <c r="BD1240" i="48" a="1"/>
  <c r="BD1240" i="48" s="1"/>
  <c r="BC1240" i="48"/>
  <c r="AV1240" i="48" a="1"/>
  <c r="AV1240" i="48" s="1"/>
  <c r="AW1240" i="48" s="1"/>
  <c r="AS1240" i="48" a="1"/>
  <c r="AS1240" i="48" s="1"/>
  <c r="AT1240" i="48" s="1"/>
  <c r="AP1240" i="48" a="1"/>
  <c r="AP1240" i="48" s="1"/>
  <c r="AQ1240" i="48" s="1"/>
  <c r="AI1240" i="48" a="1"/>
  <c r="AI1240" i="48" s="1"/>
  <c r="AH1240" i="48"/>
  <c r="AG1240" i="48" a="1"/>
  <c r="AG1240" i="48" s="1"/>
  <c r="AF1240" i="48"/>
  <c r="AA1240" i="48" a="1"/>
  <c r="AA1240" i="48" s="1"/>
  <c r="AB1240" i="48" s="1"/>
  <c r="X1240" i="48" a="1"/>
  <c r="X1240" i="48" s="1"/>
  <c r="K1240" i="48"/>
  <c r="BH1129" i="48" a="1"/>
  <c r="BH1129" i="48" s="1"/>
  <c r="BI1129" i="48" s="1"/>
  <c r="BE1129" i="48"/>
  <c r="BC1129" i="48"/>
  <c r="AV1129" i="48" a="1"/>
  <c r="AV1129" i="48" s="1"/>
  <c r="AW1129" i="48" s="1"/>
  <c r="AS1129" i="48" a="1"/>
  <c r="AS1129" i="48" s="1"/>
  <c r="AT1129" i="48" s="1"/>
  <c r="AP1129" i="48" a="1"/>
  <c r="AP1129" i="48" s="1"/>
  <c r="AQ1129" i="48" s="1"/>
  <c r="AI1129" i="48" a="1"/>
  <c r="AI1129" i="48" s="1"/>
  <c r="AH1129" i="48"/>
  <c r="AG1129" i="48" a="1"/>
  <c r="AG1129" i="48" s="1"/>
  <c r="AF1129" i="48"/>
  <c r="AA1129" i="48" a="1"/>
  <c r="AA1129" i="48" s="1"/>
  <c r="AB1129" i="48" s="1"/>
  <c r="X1129" i="48" a="1"/>
  <c r="X1129" i="48" s="1"/>
  <c r="K1129" i="48"/>
  <c r="BH1000" i="48" a="1"/>
  <c r="BH1000" i="48" s="1"/>
  <c r="BI1000" i="48" s="1"/>
  <c r="BF1000" i="48" a="1"/>
  <c r="BF1000" i="48" s="1"/>
  <c r="BE1000" i="48"/>
  <c r="BD1000" i="48" a="1"/>
  <c r="BD1000" i="48" s="1"/>
  <c r="BC1000" i="48"/>
  <c r="AV1000" i="48" a="1"/>
  <c r="AV1000" i="48" s="1"/>
  <c r="AW1000" i="48" s="1"/>
  <c r="AS1000" i="48" a="1"/>
  <c r="AS1000" i="48" s="1"/>
  <c r="AT1000" i="48" s="1"/>
  <c r="AP1000" i="48" a="1"/>
  <c r="AP1000" i="48" s="1"/>
  <c r="AQ1000" i="48" s="1"/>
  <c r="AI1000" i="48" a="1"/>
  <c r="AI1000" i="48" s="1"/>
  <c r="AH1000" i="48"/>
  <c r="AG1000" i="48" a="1"/>
  <c r="AG1000" i="48" s="1"/>
  <c r="AF1000" i="48"/>
  <c r="AA1000" i="48" a="1"/>
  <c r="AA1000" i="48" s="1"/>
  <c r="AB1000" i="48" s="1"/>
  <c r="X1000" i="48" a="1"/>
  <c r="X1000" i="48" s="1"/>
  <c r="K1000" i="48"/>
  <c r="BH846" i="48" a="1"/>
  <c r="BH846" i="48" s="1"/>
  <c r="BI846" i="48" s="1"/>
  <c r="BE846" i="48"/>
  <c r="BC846" i="48"/>
  <c r="AV846" i="48" a="1"/>
  <c r="AV846" i="48" s="1"/>
  <c r="AW846" i="48" s="1"/>
  <c r="AS846" i="48" a="1"/>
  <c r="AS846" i="48" s="1"/>
  <c r="AT846" i="48" s="1"/>
  <c r="AP846" i="48" a="1"/>
  <c r="AP846" i="48" s="1"/>
  <c r="AQ846" i="48" s="1"/>
  <c r="AI846" i="48" a="1"/>
  <c r="AI846" i="48" s="1"/>
  <c r="AH846" i="48"/>
  <c r="AG846" i="48" a="1"/>
  <c r="AG846" i="48" s="1"/>
  <c r="AF846" i="48"/>
  <c r="AA846" i="48" a="1"/>
  <c r="AA846" i="48" s="1"/>
  <c r="AB846" i="48" s="1"/>
  <c r="X846" i="48" a="1"/>
  <c r="X846" i="48" s="1"/>
  <c r="K846" i="48"/>
  <c r="BH755" i="48" a="1"/>
  <c r="BH755" i="48" s="1"/>
  <c r="BI755" i="48" s="1"/>
  <c r="BF755" i="48" a="1"/>
  <c r="BF755" i="48" s="1"/>
  <c r="BE755" i="48"/>
  <c r="BD755" i="48" a="1"/>
  <c r="BD755" i="48" s="1"/>
  <c r="BC755" i="48"/>
  <c r="AV755" i="48" a="1"/>
  <c r="AV755" i="48" s="1"/>
  <c r="AW755" i="48" s="1"/>
  <c r="AS755" i="48" a="1"/>
  <c r="AS755" i="48" s="1"/>
  <c r="AT755" i="48" s="1"/>
  <c r="AP755" i="48" a="1"/>
  <c r="AP755" i="48" s="1"/>
  <c r="AQ755" i="48" s="1"/>
  <c r="AI755" i="48" a="1"/>
  <c r="AI755" i="48" s="1"/>
  <c r="AH755" i="48"/>
  <c r="AG755" i="48" a="1"/>
  <c r="AG755" i="48" s="1"/>
  <c r="AF755" i="48"/>
  <c r="AA755" i="48" a="1"/>
  <c r="AA755" i="48" s="1"/>
  <c r="AB755" i="48" s="1"/>
  <c r="X755" i="48" a="1"/>
  <c r="X755" i="48" s="1"/>
  <c r="K755" i="48"/>
  <c r="BH740" i="48" a="1"/>
  <c r="BH740" i="48" s="1"/>
  <c r="BI740" i="48" s="1"/>
  <c r="BF740" i="48" a="1"/>
  <c r="BF740" i="48" s="1"/>
  <c r="BE740" i="48"/>
  <c r="BD740" i="48" a="1"/>
  <c r="BD740" i="48" s="1"/>
  <c r="BC740" i="48"/>
  <c r="AV740" i="48" a="1"/>
  <c r="AV740" i="48" s="1"/>
  <c r="AW740" i="48" s="1"/>
  <c r="AS740" i="48" a="1"/>
  <c r="AS740" i="48" s="1"/>
  <c r="AP740" i="48" a="1"/>
  <c r="AP740" i="48" s="1"/>
  <c r="AQ740" i="48" s="1"/>
  <c r="AI740" i="48" a="1"/>
  <c r="AI740" i="48" s="1"/>
  <c r="AH740" i="48"/>
  <c r="AG740" i="48" a="1"/>
  <c r="AG740" i="48" s="1"/>
  <c r="AF740" i="48"/>
  <c r="AA740" i="48" a="1"/>
  <c r="AA740" i="48" s="1"/>
  <c r="Z740" i="48" a="1"/>
  <c r="Z740" i="48" s="1"/>
  <c r="X740" i="48" a="1"/>
  <c r="X740" i="48" s="1"/>
  <c r="W740" i="48" a="1"/>
  <c r="W740" i="48" s="1"/>
  <c r="K740" i="48"/>
  <c r="BH8" i="48" a="1"/>
  <c r="BH8" i="48" s="1"/>
  <c r="BI8" i="48" s="1"/>
  <c r="BF8" i="48" a="1"/>
  <c r="BF8" i="48" s="1"/>
  <c r="BE8" i="48"/>
  <c r="BD8" i="48" a="1"/>
  <c r="BD8" i="48" s="1"/>
  <c r="BC8" i="48"/>
  <c r="AV8" i="48" a="1"/>
  <c r="AV8" i="48" s="1"/>
  <c r="AW8" i="48" s="1"/>
  <c r="AS8" i="48" a="1"/>
  <c r="AS8" i="48" s="1"/>
  <c r="AP8" i="48" a="1"/>
  <c r="AP8" i="48" s="1"/>
  <c r="AQ8" i="48" s="1"/>
  <c r="AI8" i="48" a="1"/>
  <c r="AI8" i="48" s="1"/>
  <c r="AH8" i="48"/>
  <c r="AG8" i="48" a="1"/>
  <c r="AG8" i="48" s="1"/>
  <c r="AF8" i="48"/>
  <c r="AA8" i="48" a="1"/>
  <c r="AA8" i="48" s="1"/>
  <c r="Z8" i="48" a="1"/>
  <c r="Z8" i="48" s="1"/>
  <c r="X8" i="48" a="1"/>
  <c r="X8" i="48" s="1"/>
  <c r="W8" i="48" a="1"/>
  <c r="W8" i="48" s="1"/>
  <c r="K8" i="48"/>
  <c r="AK1345" i="48" l="1"/>
  <c r="AJ1373" i="48"/>
  <c r="AJ276" i="48"/>
  <c r="AJ738" i="48"/>
  <c r="AK1065" i="48"/>
  <c r="AJ1390" i="48"/>
  <c r="AJ882" i="48"/>
  <c r="AK893" i="48"/>
  <c r="AJ958" i="48"/>
  <c r="AK734" i="48"/>
  <c r="AJ607" i="48"/>
  <c r="AY143" i="48" a="1"/>
  <c r="AY143" i="48" s="1"/>
  <c r="AM143" i="48" s="1"/>
  <c r="AJ390" i="48"/>
  <c r="AK342" i="48"/>
  <c r="AK906" i="48"/>
  <c r="AK1524" i="48"/>
  <c r="AB1307" i="48"/>
  <c r="BA45" i="48" a="1"/>
  <c r="BA45" i="48" s="1"/>
  <c r="AJ356" i="48"/>
  <c r="AJ664" i="48"/>
  <c r="AJ368" i="48"/>
  <c r="AJ1129" i="48"/>
  <c r="AK524" i="48"/>
  <c r="BA1362" i="48" a="1"/>
  <c r="BA1362" i="48" s="1"/>
  <c r="AK251" i="48"/>
  <c r="AJ1215" i="48"/>
  <c r="AK765" i="48"/>
  <c r="AB1306" i="48"/>
  <c r="AJ1092" i="48"/>
  <c r="AJ60" i="48"/>
  <c r="AJ1220" i="48"/>
  <c r="BA485" i="48" a="1"/>
  <c r="BA485" i="48" s="1"/>
  <c r="AJ110" i="48"/>
  <c r="AK256" i="48"/>
  <c r="AJ353" i="48"/>
  <c r="AJ1197" i="48"/>
  <c r="AK1303" i="48"/>
  <c r="AK1482" i="48"/>
  <c r="AJ1035" i="48"/>
  <c r="AJ1252" i="48"/>
  <c r="AJ1223" i="48"/>
  <c r="AJ702" i="48"/>
  <c r="AY1436" i="48" a="1"/>
  <c r="AY1436" i="48" s="1"/>
  <c r="AM1436" i="48" s="1"/>
  <c r="AK1102" i="48"/>
  <c r="AJ1054" i="48"/>
  <c r="AK1293" i="48"/>
  <c r="AJ684" i="48"/>
  <c r="AJ74" i="48"/>
  <c r="AJ704" i="48"/>
  <c r="AK452" i="48"/>
  <c r="AJ39" i="48"/>
  <c r="AJ587" i="48"/>
  <c r="AY1177" i="48" a="1"/>
  <c r="AY1177" i="48" s="1"/>
  <c r="AM1177" i="48" s="1"/>
  <c r="AJ765" i="48"/>
  <c r="AJ864" i="48"/>
  <c r="AJ886" i="48"/>
  <c r="AJ32" i="48"/>
  <c r="AJ1289" i="48"/>
  <c r="AJ287" i="48"/>
  <c r="AJ855" i="48"/>
  <c r="AJ1229" i="48"/>
  <c r="AJ1457" i="48"/>
  <c r="AJ524" i="48"/>
  <c r="AJ984" i="48"/>
  <c r="AK1457" i="48"/>
  <c r="AK881" i="48"/>
  <c r="AJ631" i="48"/>
  <c r="AK1421" i="48"/>
  <c r="AJ1473" i="48"/>
  <c r="AJ202" i="48"/>
  <c r="AJ216" i="48"/>
  <c r="AJ839" i="48"/>
  <c r="AY1403" i="48" a="1"/>
  <c r="AY1403" i="48" s="1"/>
  <c r="AM1403" i="48" s="1"/>
  <c r="AJ920" i="48"/>
  <c r="AJ1116" i="48"/>
  <c r="AJ1121" i="48"/>
  <c r="AJ514" i="48"/>
  <c r="AK624" i="48"/>
  <c r="AJ1469" i="48"/>
  <c r="AJ990" i="48"/>
  <c r="AJ1144" i="48"/>
  <c r="AJ1519" i="48"/>
  <c r="AJ1540" i="48"/>
  <c r="AJ89" i="48"/>
  <c r="BA106" i="48" a="1"/>
  <c r="BA106" i="48" s="1"/>
  <c r="AJ108" i="48"/>
  <c r="AK171" i="48"/>
  <c r="AK310" i="48"/>
  <c r="AK393" i="48"/>
  <c r="AJ669" i="48"/>
  <c r="AK819" i="48"/>
  <c r="AJ26" i="48"/>
  <c r="AJ678" i="48"/>
  <c r="AJ1463" i="48"/>
  <c r="AJ366" i="48"/>
  <c r="AY389" i="48" a="1"/>
  <c r="AY389" i="48" s="1"/>
  <c r="AM389" i="48" s="1"/>
  <c r="AJ595" i="48"/>
  <c r="AJ1083" i="48"/>
  <c r="AK1132" i="48"/>
  <c r="AJ613" i="48"/>
  <c r="AK1287" i="48"/>
  <c r="AJ1438" i="48"/>
  <c r="AK1455" i="48"/>
  <c r="AJ1506" i="48"/>
  <c r="AK92" i="48"/>
  <c r="AJ187" i="48"/>
  <c r="AK193" i="48"/>
  <c r="AJ365" i="48"/>
  <c r="AK642" i="48"/>
  <c r="AK704" i="48"/>
  <c r="AK1519" i="48"/>
  <c r="AK1224" i="48"/>
  <c r="AJ272" i="48"/>
  <c r="AJ298" i="48"/>
  <c r="AJ303" i="48"/>
  <c r="AJ999" i="48"/>
  <c r="AJ1018" i="48"/>
  <c r="AJ784" i="48"/>
  <c r="AK1250" i="48"/>
  <c r="AK1447" i="48"/>
  <c r="AJ1458" i="48"/>
  <c r="AK30" i="48"/>
  <c r="AK61" i="48"/>
  <c r="AJ297" i="48"/>
  <c r="AJ463" i="48"/>
  <c r="AJ507" i="48"/>
  <c r="AK521" i="48"/>
  <c r="AB1184" i="48"/>
  <c r="AJ771" i="48"/>
  <c r="AJ843" i="48"/>
  <c r="AJ1112" i="48"/>
  <c r="AJ347" i="48"/>
  <c r="AJ437" i="48"/>
  <c r="AK638" i="48"/>
  <c r="BA1320" i="48" a="1"/>
  <c r="BA1320" i="48" s="1"/>
  <c r="AK1509" i="48"/>
  <c r="AJ135" i="48"/>
  <c r="AJ323" i="48"/>
  <c r="AJ1201" i="48"/>
  <c r="Y1323" i="48"/>
  <c r="AJ386" i="48"/>
  <c r="AK296" i="48"/>
  <c r="AJ332" i="48"/>
  <c r="AK336" i="48"/>
  <c r="AJ355" i="48"/>
  <c r="AK426" i="48"/>
  <c r="BA431" i="48" a="1"/>
  <c r="BA431" i="48" s="1"/>
  <c r="AJ1101" i="48"/>
  <c r="AJ711" i="48"/>
  <c r="AY1305" i="48" a="1"/>
  <c r="AY1305" i="48" s="1"/>
  <c r="AM1305" i="48" s="1"/>
  <c r="AJ604" i="48"/>
  <c r="AJ1277" i="48"/>
  <c r="AJ1314" i="48"/>
  <c r="AJ327" i="48"/>
  <c r="AJ336" i="48"/>
  <c r="AJ694" i="48"/>
  <c r="AJ1505" i="48"/>
  <c r="AJ1301" i="48"/>
  <c r="AJ133" i="48"/>
  <c r="AK168" i="48"/>
  <c r="AJ449" i="48"/>
  <c r="AJ555" i="48"/>
  <c r="AK578" i="48"/>
  <c r="AK1048" i="48"/>
  <c r="AJ1102" i="48"/>
  <c r="AK1108" i="48"/>
  <c r="AJ766" i="48"/>
  <c r="AK855" i="48"/>
  <c r="AK882" i="48"/>
  <c r="AY1064" i="48" a="1"/>
  <c r="AY1064" i="48" s="1"/>
  <c r="AM1064" i="48" s="1"/>
  <c r="BA1104" i="48" a="1"/>
  <c r="BA1104" i="48" s="1"/>
  <c r="AJ120" i="48"/>
  <c r="AY1133" i="48" a="1"/>
  <c r="AY1133" i="48" s="1"/>
  <c r="AM1133" i="48" s="1"/>
  <c r="AJ1141" i="48"/>
  <c r="AJ605" i="48"/>
  <c r="AY1230" i="48" a="1"/>
  <c r="AY1230" i="48" s="1"/>
  <c r="AM1230" i="48" s="1"/>
  <c r="Y649" i="48"/>
  <c r="AK1322" i="48"/>
  <c r="AJ1419" i="48"/>
  <c r="AJ1461" i="48"/>
  <c r="AK1494" i="48"/>
  <c r="AJ99" i="48"/>
  <c r="BA333" i="48" a="1"/>
  <c r="BA333" i="48" s="1"/>
  <c r="AK369" i="48"/>
  <c r="AY523" i="48" a="1"/>
  <c r="AY523" i="48" s="1"/>
  <c r="AM523" i="48" s="1"/>
  <c r="AY730" i="48" a="1"/>
  <c r="AY730" i="48" s="1"/>
  <c r="AM730" i="48" s="1"/>
  <c r="AJ742" i="48"/>
  <c r="BA818" i="48" a="1"/>
  <c r="BA818" i="48" s="1"/>
  <c r="AJ908" i="48"/>
  <c r="AJ10" i="48"/>
  <c r="AK565" i="48"/>
  <c r="AJ1518" i="48"/>
  <c r="AK1240" i="48"/>
  <c r="AK777" i="48"/>
  <c r="AJ306" i="48"/>
  <c r="AK46" i="48"/>
  <c r="AK164" i="48"/>
  <c r="AJ441" i="48"/>
  <c r="AJ556" i="48"/>
  <c r="AJ597" i="48"/>
  <c r="BA1051" i="48" a="1"/>
  <c r="BA1051" i="48" s="1"/>
  <c r="AK1171" i="48"/>
  <c r="AJ1178" i="48"/>
  <c r="AK708" i="48"/>
  <c r="AJ731" i="48"/>
  <c r="AJ1309" i="48"/>
  <c r="Y635" i="48"/>
  <c r="BA1274" i="48" a="1"/>
  <c r="BA1274" i="48" s="1"/>
  <c r="AJ1333" i="48"/>
  <c r="AK699" i="48"/>
  <c r="AJ1415" i="48"/>
  <c r="AJ1437" i="48"/>
  <c r="AJ1448" i="48"/>
  <c r="AJ1525" i="48"/>
  <c r="AJ280" i="48"/>
  <c r="AK333" i="48"/>
  <c r="AK409" i="48"/>
  <c r="AK512" i="48"/>
  <c r="AJ579" i="48"/>
  <c r="BA1210" i="48" a="1"/>
  <c r="BA1210" i="48" s="1"/>
  <c r="AJ686" i="48"/>
  <c r="AJ696" i="48"/>
  <c r="AJ1362" i="48"/>
  <c r="AJ814" i="48"/>
  <c r="AK821" i="48"/>
  <c r="AJ889" i="48"/>
  <c r="AJ901" i="48"/>
  <c r="AK904" i="48"/>
  <c r="AJ1135" i="48"/>
  <c r="AJ1247" i="48"/>
  <c r="AJ644" i="48"/>
  <c r="AJ649" i="48"/>
  <c r="AJ1312" i="48"/>
  <c r="AJ1328" i="48"/>
  <c r="AJ1344" i="48"/>
  <c r="BA687" i="48" a="1"/>
  <c r="BA687" i="48" s="1"/>
  <c r="AK1504" i="48"/>
  <c r="AK31" i="48"/>
  <c r="AJ146" i="48"/>
  <c r="AJ304" i="48"/>
  <c r="AK1185" i="48"/>
  <c r="AJ683" i="48"/>
  <c r="AJ1365" i="48"/>
  <c r="AK787" i="48"/>
  <c r="AJ812" i="48"/>
  <c r="AK1378" i="48"/>
  <c r="AK740" i="48"/>
  <c r="Y739" i="48"/>
  <c r="AJ36" i="48"/>
  <c r="AK48" i="48"/>
  <c r="AJ62" i="48"/>
  <c r="AK69" i="48"/>
  <c r="AJ205" i="48"/>
  <c r="AJ279" i="48"/>
  <c r="AJ302" i="48"/>
  <c r="BA322" i="48" a="1"/>
  <c r="BA322" i="48" s="1"/>
  <c r="AJ371" i="48"/>
  <c r="AJ405" i="48"/>
  <c r="AJ417" i="48"/>
  <c r="AJ496" i="48"/>
  <c r="AJ1181" i="48"/>
  <c r="AJ1275" i="48"/>
  <c r="BA728" i="48" a="1"/>
  <c r="BA728" i="48" s="1"/>
  <c r="AJ781" i="48"/>
  <c r="AJ905" i="48"/>
  <c r="AJ959" i="48"/>
  <c r="AJ978" i="48"/>
  <c r="AJ608" i="48"/>
  <c r="AK1205" i="48"/>
  <c r="AK1251" i="48"/>
  <c r="AB678" i="48"/>
  <c r="AK1521" i="48"/>
  <c r="AK1539" i="48"/>
  <c r="AJ23" i="48"/>
  <c r="AJ45" i="48"/>
  <c r="AJ1401" i="48"/>
  <c r="AJ274" i="48"/>
  <c r="BA334" i="48" a="1"/>
  <c r="BA334" i="48" s="1"/>
  <c r="AJ392" i="48"/>
  <c r="AK415" i="48"/>
  <c r="AJ421" i="48"/>
  <c r="AK465" i="48"/>
  <c r="AJ500" i="48"/>
  <c r="AJ593" i="48"/>
  <c r="AJ1107" i="48"/>
  <c r="AJ1114" i="48"/>
  <c r="AJ719" i="48"/>
  <c r="AK1043" i="48"/>
  <c r="AY1082" i="48" a="1"/>
  <c r="AY1082" i="48" s="1"/>
  <c r="AM1082" i="48" s="1"/>
  <c r="AK614" i="48"/>
  <c r="AJ1433" i="48"/>
  <c r="AJ1442" i="48"/>
  <c r="AJ80" i="48"/>
  <c r="AJ184" i="48"/>
  <c r="AK214" i="48"/>
  <c r="AK221" i="48"/>
  <c r="AJ305" i="48"/>
  <c r="AJ324" i="48"/>
  <c r="AJ350" i="48"/>
  <c r="AJ370" i="48"/>
  <c r="BA385" i="48" a="1"/>
  <c r="BA385" i="48" s="1"/>
  <c r="AJ387" i="48"/>
  <c r="BA404" i="48" a="1"/>
  <c r="BA404" i="48" s="1"/>
  <c r="AK427" i="48"/>
  <c r="AJ431" i="48"/>
  <c r="AK476" i="48"/>
  <c r="AJ484" i="48"/>
  <c r="AK943" i="48"/>
  <c r="BA522" i="48" a="1"/>
  <c r="BA522" i="48" s="1"/>
  <c r="AJ542" i="48"/>
  <c r="AJ551" i="48"/>
  <c r="AB1115" i="48"/>
  <c r="AY1199" i="48" a="1"/>
  <c r="AY1199" i="48" s="1"/>
  <c r="AM1199" i="48" s="1"/>
  <c r="AJ665" i="48"/>
  <c r="AJ697" i="48"/>
  <c r="AJ700" i="48"/>
  <c r="AK41" i="48"/>
  <c r="AJ212" i="48"/>
  <c r="AY240" i="48" a="1"/>
  <c r="AY240" i="48" s="1"/>
  <c r="AM240" i="48" s="1"/>
  <c r="AJ364" i="48"/>
  <c r="AJ376" i="48"/>
  <c r="AJ430" i="48"/>
  <c r="AJ467" i="48"/>
  <c r="AJ517" i="48"/>
  <c r="AK551" i="48"/>
  <c r="AJ568" i="48"/>
  <c r="AJ578" i="48"/>
  <c r="Y1175" i="48"/>
  <c r="AJ691" i="48"/>
  <c r="AK715" i="48"/>
  <c r="AJ59" i="48"/>
  <c r="AJ163" i="48"/>
  <c r="AJ269" i="48"/>
  <c r="AJ291" i="48"/>
  <c r="AJ308" i="48"/>
  <c r="AJ310" i="48"/>
  <c r="AJ314" i="48"/>
  <c r="AJ330" i="48"/>
  <c r="BA374" i="48" a="1"/>
  <c r="BA374" i="48" s="1"/>
  <c r="AJ681" i="48"/>
  <c r="AJ559" i="48"/>
  <c r="AJ562" i="48"/>
  <c r="AJ1094" i="48"/>
  <c r="AJ710" i="48"/>
  <c r="AJ31" i="48"/>
  <c r="AK103" i="48"/>
  <c r="AJ139" i="48"/>
  <c r="BA297" i="48" a="1"/>
  <c r="BA297" i="48" s="1"/>
  <c r="AK363" i="48"/>
  <c r="AK498" i="48"/>
  <c r="AJ541" i="48"/>
  <c r="AJ548" i="48"/>
  <c r="AJ1185" i="48"/>
  <c r="AJ159" i="48"/>
  <c r="AJ173" i="48"/>
  <c r="AJ360" i="48"/>
  <c r="BA388" i="48" a="1"/>
  <c r="BA388" i="48" s="1"/>
  <c r="AJ424" i="48"/>
  <c r="AY449" i="48" a="1"/>
  <c r="AY449" i="48" s="1"/>
  <c r="AM449" i="48" s="1"/>
  <c r="AJ470" i="48"/>
  <c r="AJ482" i="48"/>
  <c r="AY490" i="48" a="1"/>
  <c r="AY490" i="48" s="1"/>
  <c r="AM490" i="48" s="1"/>
  <c r="AJ998" i="48"/>
  <c r="AK97" i="48"/>
  <c r="AJ230" i="48"/>
  <c r="AJ244" i="48"/>
  <c r="AJ341" i="48"/>
  <c r="BA413" i="48" a="1"/>
  <c r="BA413" i="48" s="1"/>
  <c r="BA432" i="48" a="1"/>
  <c r="BA432" i="48" s="1"/>
  <c r="AY465" i="48" a="1"/>
  <c r="AY465" i="48" s="1"/>
  <c r="AM465" i="48" s="1"/>
  <c r="AJ485" i="48"/>
  <c r="AJ1025" i="48"/>
  <c r="BA70" i="48" a="1"/>
  <c r="BA70" i="48" s="1"/>
  <c r="AJ113" i="48"/>
  <c r="AJ162" i="48"/>
  <c r="BA294" i="48" a="1"/>
  <c r="BA294" i="48" s="1"/>
  <c r="BA303" i="48" a="1"/>
  <c r="BA303" i="48" s="1"/>
  <c r="BA477" i="48" a="1"/>
  <c r="BA477" i="48" s="1"/>
  <c r="AJ666" i="48"/>
  <c r="AJ1208" i="48"/>
  <c r="AK683" i="48"/>
  <c r="AJ228" i="48"/>
  <c r="AJ282" i="48"/>
  <c r="AK353" i="48"/>
  <c r="AK394" i="48"/>
  <c r="AJ481" i="48"/>
  <c r="AK564" i="48"/>
  <c r="AK1189" i="48"/>
  <c r="AK666" i="48"/>
  <c r="AJ692" i="48"/>
  <c r="AJ693" i="48"/>
  <c r="AK1350" i="48"/>
  <c r="AY758" i="48" a="1"/>
  <c r="AY758" i="48" s="1"/>
  <c r="AM758" i="48" s="1"/>
  <c r="AK846" i="48"/>
  <c r="AJ1306" i="48"/>
  <c r="AY136" i="48" a="1"/>
  <c r="AY136" i="48" s="1"/>
  <c r="AM136" i="48" s="1"/>
  <c r="AK254" i="48"/>
  <c r="AJ273" i="48"/>
  <c r="BA281" i="48" a="1"/>
  <c r="BA281" i="48" s="1"/>
  <c r="AK383" i="48"/>
  <c r="AJ410" i="48"/>
  <c r="AK419" i="48"/>
  <c r="AB1120" i="48"/>
  <c r="AJ558" i="48"/>
  <c r="AY1102" i="48" a="1"/>
  <c r="AY1102" i="48" s="1"/>
  <c r="AM1102" i="48" s="1"/>
  <c r="AK1315" i="48"/>
  <c r="AK1374" i="48"/>
  <c r="AK687" i="48"/>
  <c r="AK1413" i="48"/>
  <c r="AK1502" i="48"/>
  <c r="AJ1532" i="48"/>
  <c r="BA683" i="48" a="1"/>
  <c r="BA683" i="48" s="1"/>
  <c r="AJ695" i="48"/>
  <c r="AJ717" i="48"/>
  <c r="AJ725" i="48"/>
  <c r="BA1315" i="48" a="1"/>
  <c r="BA1315" i="48" s="1"/>
  <c r="AK790" i="48"/>
  <c r="AK808" i="48"/>
  <c r="AJ825" i="48"/>
  <c r="AY829" i="48" a="1"/>
  <c r="AY829" i="48" s="1"/>
  <c r="AM829" i="48" s="1"/>
  <c r="AK854" i="48"/>
  <c r="AK964" i="48"/>
  <c r="AJ986" i="48"/>
  <c r="AK1032" i="48"/>
  <c r="AJ1090" i="48"/>
  <c r="AJ1103" i="48"/>
  <c r="AK1128" i="48"/>
  <c r="AY1144" i="48" a="1"/>
  <c r="AY1144" i="48" s="1"/>
  <c r="AM1144" i="48" s="1"/>
  <c r="BA1248" i="48" a="1"/>
  <c r="BA1248" i="48" s="1"/>
  <c r="AJ1278" i="48"/>
  <c r="AJ672" i="48"/>
  <c r="Y703" i="48"/>
  <c r="AY876" i="48" a="1"/>
  <c r="AY876" i="48" s="1"/>
  <c r="AM876" i="48" s="1"/>
  <c r="AK1407" i="48"/>
  <c r="AK903" i="48"/>
  <c r="AJ911" i="48"/>
  <c r="AJ1088" i="48"/>
  <c r="AJ1456" i="48"/>
  <c r="Y1310" i="48"/>
  <c r="BA1365" i="48" a="1"/>
  <c r="BA1365" i="48" s="1"/>
  <c r="AJ785" i="48"/>
  <c r="AJ786" i="48"/>
  <c r="AK807" i="48"/>
  <c r="AJ857" i="48"/>
  <c r="AJ940" i="48"/>
  <c r="AJ950" i="48"/>
  <c r="AK980" i="48"/>
  <c r="AJ1052" i="48"/>
  <c r="AK1084" i="48"/>
  <c r="AJ618" i="48"/>
  <c r="AJ1241" i="48"/>
  <c r="AK1295" i="48"/>
  <c r="AJ680" i="48"/>
  <c r="AJ1446" i="48"/>
  <c r="AJ1508" i="48"/>
  <c r="AK729" i="48"/>
  <c r="AJ1315" i="48"/>
  <c r="AB1323" i="48"/>
  <c r="AJ1350" i="48"/>
  <c r="AJ767" i="48"/>
  <c r="AJ775" i="48"/>
  <c r="AK786" i="48"/>
  <c r="BA789" i="48" a="1"/>
  <c r="BA789" i="48" s="1"/>
  <c r="AJ794" i="48"/>
  <c r="AJ1406" i="48"/>
  <c r="AJ931" i="48"/>
  <c r="AJ1036" i="48"/>
  <c r="AJ1057" i="48"/>
  <c r="AK84" i="48"/>
  <c r="AJ307" i="48"/>
  <c r="AJ317" i="48"/>
  <c r="Y604" i="48"/>
  <c r="AK626" i="48"/>
  <c r="AJ1233" i="48"/>
  <c r="AY1235" i="48" a="1"/>
  <c r="AY1235" i="48" s="1"/>
  <c r="AM1235" i="48" s="1"/>
  <c r="AK1241" i="48"/>
  <c r="AK1282" i="48"/>
  <c r="BA658" i="48" a="1"/>
  <c r="BA658" i="48" s="1"/>
  <c r="AJ662" i="48"/>
  <c r="AK1429" i="48"/>
  <c r="AK1456" i="48"/>
  <c r="AJ1467" i="48"/>
  <c r="AJ1501" i="48"/>
  <c r="AK738" i="48"/>
  <c r="BA853" i="48" a="1"/>
  <c r="BA853" i="48" s="1"/>
  <c r="AY880" i="48" a="1"/>
  <c r="AY880" i="48" s="1"/>
  <c r="AM880" i="48" s="1"/>
  <c r="AJ1425" i="48"/>
  <c r="AJ1492" i="48"/>
  <c r="AJ1497" i="48"/>
  <c r="AK1503" i="48"/>
  <c r="AK1526" i="48"/>
  <c r="AJ770" i="48"/>
  <c r="AK789" i="48"/>
  <c r="AJ832" i="48"/>
  <c r="AJ838" i="48"/>
  <c r="AJ874" i="48"/>
  <c r="AJ875" i="48"/>
  <c r="AJ902" i="48"/>
  <c r="AJ925" i="48"/>
  <c r="AJ936" i="48"/>
  <c r="AJ962" i="48"/>
  <c r="AJ977" i="48"/>
  <c r="AJ1079" i="48"/>
  <c r="AK25" i="48"/>
  <c r="AJ1151" i="48"/>
  <c r="AK505" i="48"/>
  <c r="BA604" i="48" a="1"/>
  <c r="BA604" i="48" s="1"/>
  <c r="AJ621" i="48"/>
  <c r="AK1266" i="48"/>
  <c r="AJ1281" i="48"/>
  <c r="AJ1285" i="48"/>
  <c r="AJ1287" i="48"/>
  <c r="AJ1298" i="48"/>
  <c r="AK1334" i="48"/>
  <c r="AK698" i="48"/>
  <c r="AJ1478" i="48"/>
  <c r="AJ1487" i="48"/>
  <c r="AJ1510" i="48"/>
  <c r="AK1537" i="48"/>
  <c r="BA726" i="48" a="1"/>
  <c r="BA726" i="48" s="1"/>
  <c r="AJ789" i="48"/>
  <c r="AJ933" i="48"/>
  <c r="AK1009" i="48"/>
  <c r="AK1060" i="48"/>
  <c r="AJ1064" i="48"/>
  <c r="AJ1154" i="48"/>
  <c r="AJ348" i="48"/>
  <c r="AJ1360" i="48"/>
  <c r="AY1378" i="48" a="1"/>
  <c r="AY1378" i="48" s="1"/>
  <c r="AM1378" i="48" s="1"/>
  <c r="AJ1449" i="48"/>
  <c r="AY1500" i="48" a="1"/>
  <c r="AY1500" i="48" s="1"/>
  <c r="AM1500" i="48" s="1"/>
  <c r="AY1504" i="48" a="1"/>
  <c r="AY1504" i="48" s="1"/>
  <c r="AM1504" i="48" s="1"/>
  <c r="AJ1514" i="48"/>
  <c r="AK1523" i="48"/>
  <c r="AK1535" i="48"/>
  <c r="AJ795" i="48"/>
  <c r="AJ1410" i="48"/>
  <c r="AJ1364" i="48"/>
  <c r="AK764" i="48"/>
  <c r="AK81" i="48"/>
  <c r="AJ1207" i="48"/>
  <c r="AK629" i="48"/>
  <c r="AJ1232" i="48"/>
  <c r="AK1265" i="48"/>
  <c r="AK1359" i="48"/>
  <c r="AJ1378" i="48"/>
  <c r="AK1481" i="48"/>
  <c r="AK1490" i="48"/>
  <c r="AB1366" i="48"/>
  <c r="AJ860" i="48"/>
  <c r="BA921" i="48" a="1"/>
  <c r="BA921" i="48" s="1"/>
  <c r="BA1081" i="48" a="1"/>
  <c r="BA1081" i="48" s="1"/>
  <c r="AB29" i="48"/>
  <c r="AK566" i="48"/>
  <c r="AB584" i="48"/>
  <c r="AJ1230" i="48"/>
  <c r="AJ1331" i="48"/>
  <c r="AJ1356" i="48"/>
  <c r="Y680" i="48"/>
  <c r="AJ1413" i="48"/>
  <c r="AJ1426" i="48"/>
  <c r="AK1443" i="48"/>
  <c r="AJ1498" i="48"/>
  <c r="AJ1500" i="48"/>
  <c r="AJ1538" i="48"/>
  <c r="AK367" i="48"/>
  <c r="AK34" i="48"/>
  <c r="AB1220" i="48"/>
  <c r="AY94" i="48" a="1"/>
  <c r="AY94" i="48" s="1"/>
  <c r="AM94" i="48" s="1"/>
  <c r="AY100" i="48" a="1"/>
  <c r="AY100" i="48" s="1"/>
  <c r="AM100" i="48" s="1"/>
  <c r="AK108" i="48"/>
  <c r="AK110" i="48"/>
  <c r="AJ114" i="48"/>
  <c r="AJ116" i="48"/>
  <c r="AJ151" i="48"/>
  <c r="AK159" i="48"/>
  <c r="AK161" i="48"/>
  <c r="AJ167" i="48"/>
  <c r="AK173" i="48"/>
  <c r="AY189" i="48" a="1"/>
  <c r="AY189" i="48" s="1"/>
  <c r="AM189" i="48" s="1"/>
  <c r="AJ215" i="48"/>
  <c r="AJ281" i="48"/>
  <c r="AJ300" i="48"/>
  <c r="AK302" i="48"/>
  <c r="AY325" i="48" a="1"/>
  <c r="AY325" i="48" s="1"/>
  <c r="AM325" i="48" s="1"/>
  <c r="AJ326" i="48"/>
  <c r="AJ337" i="48"/>
  <c r="AJ340" i="48"/>
  <c r="AJ367" i="48"/>
  <c r="AK379" i="48"/>
  <c r="Y1107" i="48"/>
  <c r="AJ47" i="48"/>
  <c r="Y1224" i="48"/>
  <c r="AY1399" i="48" a="1"/>
  <c r="AY1399" i="48" s="1"/>
  <c r="AM1399" i="48" s="1"/>
  <c r="AJ92" i="48"/>
  <c r="AK116" i="48"/>
  <c r="AJ131" i="48"/>
  <c r="AJ141" i="48"/>
  <c r="AJ237" i="48"/>
  <c r="AJ266" i="48"/>
  <c r="AK301" i="48"/>
  <c r="AJ312" i="48"/>
  <c r="BA330" i="48" a="1"/>
  <c r="BA330" i="48" s="1"/>
  <c r="AJ335" i="48"/>
  <c r="AJ344" i="48"/>
  <c r="BA353" i="48" a="1"/>
  <c r="BA353" i="48" s="1"/>
  <c r="AJ354" i="48"/>
  <c r="AK177" i="48"/>
  <c r="BA228" i="48" a="1"/>
  <c r="BA228" i="48" s="1"/>
  <c r="BA328" i="48" a="1"/>
  <c r="BA328" i="48" s="1"/>
  <c r="AK403" i="48"/>
  <c r="BA255" i="48" a="1"/>
  <c r="BA255" i="48" s="1"/>
  <c r="BA320" i="48" a="1"/>
  <c r="BA320" i="48" s="1"/>
  <c r="AY339" i="48" a="1"/>
  <c r="AY339" i="48" s="1"/>
  <c r="AM339" i="48" s="1"/>
  <c r="AJ740" i="48"/>
  <c r="AK62" i="48"/>
  <c r="AB1273" i="48"/>
  <c r="AB1301" i="48"/>
  <c r="AJ1399" i="48"/>
  <c r="AK86" i="48"/>
  <c r="AK90" i="48"/>
  <c r="AJ111" i="48"/>
  <c r="AJ129" i="48"/>
  <c r="AJ221" i="48"/>
  <c r="AJ249" i="48"/>
  <c r="AJ325" i="48"/>
  <c r="AJ359" i="48"/>
  <c r="AJ378" i="48"/>
  <c r="AJ382" i="48"/>
  <c r="AJ1302" i="48"/>
  <c r="AK98" i="48"/>
  <c r="AK102" i="48"/>
  <c r="AJ104" i="48"/>
  <c r="AJ124" i="48"/>
  <c r="AK139" i="48"/>
  <c r="AJ186" i="48"/>
  <c r="AK194" i="48"/>
  <c r="AJ200" i="48"/>
  <c r="AK227" i="48"/>
  <c r="AJ251" i="48"/>
  <c r="AK258" i="48"/>
  <c r="AJ334" i="48"/>
  <c r="AJ343" i="48"/>
  <c r="BA756" i="48" a="1"/>
  <c r="BA756" i="48" s="1"/>
  <c r="AJ349" i="48"/>
  <c r="AK351" i="48"/>
  <c r="AJ377" i="48"/>
  <c r="AK24" i="48"/>
  <c r="AK49" i="48"/>
  <c r="AJ1273" i="48"/>
  <c r="AK104" i="48"/>
  <c r="AJ289" i="48"/>
  <c r="AJ132" i="48"/>
  <c r="AK150" i="48"/>
  <c r="AK179" i="48"/>
  <c r="AJ191" i="48"/>
  <c r="AK197" i="48"/>
  <c r="AJ745" i="48"/>
  <c r="AJ749" i="48"/>
  <c r="AJ296" i="48"/>
  <c r="AJ320" i="48"/>
  <c r="AJ339" i="48"/>
  <c r="AJ351" i="48"/>
  <c r="AK359" i="48"/>
  <c r="AJ401" i="48"/>
  <c r="BA752" i="48" a="1"/>
  <c r="BA752" i="48" s="1"/>
  <c r="AK328" i="48"/>
  <c r="BA383" i="48" a="1"/>
  <c r="BA383" i="48" s="1"/>
  <c r="AJ91" i="48"/>
  <c r="AJ97" i="48"/>
  <c r="AJ101" i="48"/>
  <c r="AK117" i="48"/>
  <c r="AK136" i="48"/>
  <c r="AJ165" i="48"/>
  <c r="AJ217" i="48"/>
  <c r="AJ245" i="48"/>
  <c r="AJ265" i="48"/>
  <c r="AK756" i="48"/>
  <c r="AJ615" i="48"/>
  <c r="AK23" i="48"/>
  <c r="BA739" i="48" a="1"/>
  <c r="BA739" i="48" s="1"/>
  <c r="BA643" i="48" a="1"/>
  <c r="BA643" i="48" s="1"/>
  <c r="AY53" i="48" a="1"/>
  <c r="AY53" i="48" s="1"/>
  <c r="AM53" i="48" s="1"/>
  <c r="AJ69" i="48"/>
  <c r="AJ87" i="48"/>
  <c r="AK95" i="48"/>
  <c r="AK101" i="48"/>
  <c r="AY114" i="48" a="1"/>
  <c r="AY114" i="48" s="1"/>
  <c r="AM114" i="48" s="1"/>
  <c r="AK126" i="48"/>
  <c r="AJ234" i="48"/>
  <c r="AJ238" i="48"/>
  <c r="AK245" i="48"/>
  <c r="AJ268" i="48"/>
  <c r="AJ751" i="48"/>
  <c r="AJ754" i="48"/>
  <c r="AK371" i="48"/>
  <c r="BA9" i="48" a="1"/>
  <c r="BA9" i="48" s="1"/>
  <c r="AB739" i="48"/>
  <c r="AK743" i="48"/>
  <c r="AK72" i="48"/>
  <c r="AY137" i="48" a="1"/>
  <c r="AY137" i="48" s="1"/>
  <c r="AM137" i="48" s="1"/>
  <c r="AJ411" i="48"/>
  <c r="BA1189" i="48" a="1"/>
  <c r="BA1189" i="48" s="1"/>
  <c r="AJ384" i="48"/>
  <c r="AJ400" i="48"/>
  <c r="AJ408" i="48"/>
  <c r="AK420" i="48"/>
  <c r="AK424" i="48"/>
  <c r="AJ445" i="48"/>
  <c r="Y1050" i="48"/>
  <c r="AJ1193" i="48"/>
  <c r="AJ1216" i="48"/>
  <c r="AY715" i="48" a="1"/>
  <c r="AY715" i="48" s="1"/>
  <c r="AM715" i="48" s="1"/>
  <c r="Y730" i="48"/>
  <c r="AK769" i="48"/>
  <c r="AJ403" i="48"/>
  <c r="AK422" i="48"/>
  <c r="AJ493" i="48"/>
  <c r="AK526" i="48"/>
  <c r="AY568" i="48" a="1"/>
  <c r="AY568" i="48" s="1"/>
  <c r="AM568" i="48" s="1"/>
  <c r="AJ1172" i="48"/>
  <c r="Y1179" i="48"/>
  <c r="AJ1187" i="48"/>
  <c r="AK1193" i="48"/>
  <c r="AJ667" i="48"/>
  <c r="AK1216" i="48"/>
  <c r="AJ705" i="48"/>
  <c r="AJ708" i="48"/>
  <c r="AJ1310" i="48"/>
  <c r="AK1316" i="48"/>
  <c r="BA1350" i="48" a="1"/>
  <c r="BA1350" i="48" s="1"/>
  <c r="Y1367" i="48"/>
  <c r="AY793" i="48" a="1"/>
  <c r="AY793" i="48" s="1"/>
  <c r="AM793" i="48" s="1"/>
  <c r="AK998" i="48"/>
  <c r="AJ590" i="48"/>
  <c r="AB1180" i="48"/>
  <c r="AJ655" i="48"/>
  <c r="AJ1212" i="48"/>
  <c r="AJ1225" i="48"/>
  <c r="AK705" i="48"/>
  <c r="AK1311" i="48"/>
  <c r="AB1363" i="48"/>
  <c r="AJ1398" i="48"/>
  <c r="AK758" i="48"/>
  <c r="AJ813" i="48"/>
  <c r="AJ817" i="48"/>
  <c r="AJ414" i="48"/>
  <c r="BA430" i="48" a="1"/>
  <c r="BA430" i="48" s="1"/>
  <c r="BA476" i="48" a="1"/>
  <c r="BA476" i="48" s="1"/>
  <c r="AK510" i="48"/>
  <c r="AJ536" i="48"/>
  <c r="BA575" i="48" a="1"/>
  <c r="BA575" i="48" s="1"/>
  <c r="AB1171" i="48"/>
  <c r="AJ715" i="48"/>
  <c r="AY717" i="48" a="1"/>
  <c r="AY717" i="48" s="1"/>
  <c r="AM717" i="48" s="1"/>
  <c r="BA722" i="48" a="1"/>
  <c r="BA722" i="48" s="1"/>
  <c r="AY1308" i="48" a="1"/>
  <c r="AY1308" i="48" s="1"/>
  <c r="AM1308" i="48" s="1"/>
  <c r="AK1361" i="48"/>
  <c r="AJ764" i="48"/>
  <c r="AJ407" i="48"/>
  <c r="AK417" i="48"/>
  <c r="AK441" i="48"/>
  <c r="AJ466" i="48"/>
  <c r="AJ1048" i="48"/>
  <c r="AJ1175" i="48"/>
  <c r="AK707" i="48"/>
  <c r="AK730" i="48"/>
  <c r="AK1362" i="48"/>
  <c r="BA363" i="48" a="1"/>
  <c r="BA363" i="48" s="1"/>
  <c r="AJ388" i="48"/>
  <c r="AK391" i="48"/>
  <c r="AJ444" i="48"/>
  <c r="AJ468" i="48"/>
  <c r="AJ475" i="48"/>
  <c r="AJ476" i="48"/>
  <c r="AJ486" i="48"/>
  <c r="AJ491" i="48"/>
  <c r="Y1098" i="48"/>
  <c r="AJ1169" i="48"/>
  <c r="AJ657" i="48"/>
  <c r="AJ1196" i="48"/>
  <c r="AJ1200" i="48"/>
  <c r="AJ1209" i="48"/>
  <c r="AK731" i="48"/>
  <c r="AB1181" i="48"/>
  <c r="AK710" i="48"/>
  <c r="AJ464" i="48"/>
  <c r="AJ1026" i="48"/>
  <c r="AJ656" i="48"/>
  <c r="AJ1363" i="48"/>
  <c r="AJ830" i="48"/>
  <c r="AK832" i="48"/>
  <c r="AK428" i="48"/>
  <c r="AJ432" i="48"/>
  <c r="AJ567" i="48"/>
  <c r="AK668" i="48"/>
  <c r="AK719" i="48"/>
  <c r="AJ1303" i="48"/>
  <c r="Y1311" i="48"/>
  <c r="AJ763" i="48"/>
  <c r="BA777" i="48" a="1"/>
  <c r="BA777" i="48" s="1"/>
  <c r="AJ383" i="48"/>
  <c r="AJ409" i="48"/>
  <c r="AJ418" i="48"/>
  <c r="AK432" i="48"/>
  <c r="AJ433" i="48"/>
  <c r="AK443" i="48"/>
  <c r="BA463" i="48" a="1"/>
  <c r="BA463" i="48" s="1"/>
  <c r="AJ489" i="48"/>
  <c r="AJ521" i="48"/>
  <c r="AK560" i="48"/>
  <c r="AJ563" i="48"/>
  <c r="AK1027" i="48"/>
  <c r="AJ1029" i="48"/>
  <c r="AK1049" i="48"/>
  <c r="AJ1051" i="48"/>
  <c r="AB1100" i="48"/>
  <c r="AB1119" i="48"/>
  <c r="AY1166" i="48" a="1"/>
  <c r="AY1166" i="48" s="1"/>
  <c r="AM1166" i="48" s="1"/>
  <c r="AJ685" i="48"/>
  <c r="AK709" i="48"/>
  <c r="BA1316" i="48" a="1"/>
  <c r="BA1316" i="48" s="1"/>
  <c r="AJ759" i="48"/>
  <c r="AJ780" i="48"/>
  <c r="AJ782" i="48"/>
  <c r="AY583" i="48" a="1"/>
  <c r="AY583" i="48" s="1"/>
  <c r="AM583" i="48" s="1"/>
  <c r="AJ586" i="48"/>
  <c r="AJ1166" i="48"/>
  <c r="Y1177" i="48"/>
  <c r="AJ670" i="48"/>
  <c r="AJ689" i="48"/>
  <c r="AJ1239" i="48"/>
  <c r="AJ728" i="48"/>
  <c r="BA741" i="48" a="1"/>
  <c r="BA741" i="48" s="1"/>
  <c r="AB1316" i="48"/>
  <c r="Y1361" i="48"/>
  <c r="AJ792" i="48"/>
  <c r="AJ802" i="48"/>
  <c r="AJ1075" i="48"/>
  <c r="AY781" i="48" a="1"/>
  <c r="AY781" i="48" s="1"/>
  <c r="AM781" i="48" s="1"/>
  <c r="AJ803" i="48"/>
  <c r="AK804" i="48"/>
  <c r="AK815" i="48"/>
  <c r="AJ819" i="48"/>
  <c r="AK848" i="48"/>
  <c r="AJ869" i="48"/>
  <c r="AJ879" i="48"/>
  <c r="AK886" i="48"/>
  <c r="AK901" i="48"/>
  <c r="AK927" i="48"/>
  <c r="AJ948" i="48"/>
  <c r="AK950" i="48"/>
  <c r="AJ980" i="48"/>
  <c r="AK983" i="48"/>
  <c r="AJ988" i="48"/>
  <c r="AY1013" i="48" a="1"/>
  <c r="AY1013" i="48" s="1"/>
  <c r="AM1013" i="48" s="1"/>
  <c r="AJ1014" i="48"/>
  <c r="AJ1044" i="48"/>
  <c r="AK1045" i="48"/>
  <c r="AJ1123" i="48"/>
  <c r="AJ1132" i="48"/>
  <c r="AJ1153" i="48"/>
  <c r="AB505" i="48"/>
  <c r="Y608" i="48"/>
  <c r="AJ1238" i="48"/>
  <c r="AJ877" i="48"/>
  <c r="AJ881" i="48"/>
  <c r="AK1408" i="48"/>
  <c r="AY905" i="48" a="1"/>
  <c r="AY905" i="48" s="1"/>
  <c r="AM905" i="48" s="1"/>
  <c r="AJ914" i="48"/>
  <c r="AK933" i="48"/>
  <c r="BA982" i="48" a="1"/>
  <c r="BA982" i="48" s="1"/>
  <c r="AY1003" i="48" a="1"/>
  <c r="AY1003" i="48" s="1"/>
  <c r="AM1003" i="48" s="1"/>
  <c r="AJ1058" i="48"/>
  <c r="AY515" i="48" a="1"/>
  <c r="AY515" i="48" s="1"/>
  <c r="AM515" i="48" s="1"/>
  <c r="AJ571" i="48"/>
  <c r="AJ573" i="48"/>
  <c r="AJ941" i="48"/>
  <c r="AJ1038" i="48"/>
  <c r="AY1057" i="48" a="1"/>
  <c r="AY1057" i="48" s="1"/>
  <c r="AM1057" i="48" s="1"/>
  <c r="AK1118" i="48"/>
  <c r="AB572" i="48"/>
  <c r="AJ1251" i="48"/>
  <c r="AJ863" i="48"/>
  <c r="AJ867" i="48"/>
  <c r="AK872" i="48"/>
  <c r="AJ979" i="48"/>
  <c r="AJ76" i="48"/>
  <c r="AJ1134" i="48"/>
  <c r="AJ623" i="48"/>
  <c r="Y1349" i="48"/>
  <c r="Y1364" i="48"/>
  <c r="AJ1367" i="48"/>
  <c r="AJ783" i="48"/>
  <c r="BA790" i="48" a="1"/>
  <c r="BA790" i="48" s="1"/>
  <c r="AJ818" i="48"/>
  <c r="AJ829" i="48"/>
  <c r="BA858" i="48" a="1"/>
  <c r="BA858" i="48" s="1"/>
  <c r="AJ891" i="48"/>
  <c r="AJ969" i="48"/>
  <c r="AK971" i="48"/>
  <c r="AY1543" i="48" a="1"/>
  <c r="AY1543" i="48" s="1"/>
  <c r="AM1543" i="48" s="1"/>
  <c r="AK1061" i="48"/>
  <c r="AJ1073" i="48"/>
  <c r="AK1078" i="48"/>
  <c r="AY75" i="48" a="1"/>
  <c r="AY75" i="48" s="1"/>
  <c r="AM75" i="48" s="1"/>
  <c r="AJ1111" i="48"/>
  <c r="AK1122" i="48"/>
  <c r="AK515" i="48"/>
  <c r="AJ545" i="48"/>
  <c r="AK572" i="48"/>
  <c r="AB603" i="48"/>
  <c r="AJ606" i="48"/>
  <c r="BA607" i="48" a="1"/>
  <c r="BA607" i="48" s="1"/>
  <c r="AY738" i="48" a="1"/>
  <c r="AY738" i="48" s="1"/>
  <c r="AM738" i="48" s="1"/>
  <c r="Y738" i="48"/>
  <c r="BA738" i="48" a="1"/>
  <c r="BA738" i="48" s="1"/>
  <c r="AK791" i="48"/>
  <c r="AJ800" i="48"/>
  <c r="AJ801" i="48"/>
  <c r="AK806" i="48"/>
  <c r="AK818" i="48"/>
  <c r="AJ1403" i="48"/>
  <c r="AK918" i="48"/>
  <c r="AJ1040" i="48"/>
  <c r="AY1056" i="48" a="1"/>
  <c r="AY1056" i="48" s="1"/>
  <c r="AM1056" i="48" s="1"/>
  <c r="BA1060" i="48" a="1"/>
  <c r="BA1060" i="48" s="1"/>
  <c r="AK1070" i="48"/>
  <c r="AJ1077" i="48"/>
  <c r="AK1133" i="48"/>
  <c r="AY1135" i="48" a="1"/>
  <c r="AY1135" i="48" s="1"/>
  <c r="AM1135" i="48" s="1"/>
  <c r="AB307" i="48"/>
  <c r="AJ603" i="48"/>
  <c r="AJ1204" i="48"/>
  <c r="AJ630" i="48"/>
  <c r="AJ1234" i="48"/>
  <c r="Y1363" i="48"/>
  <c r="AB1365" i="48"/>
  <c r="BA1398" i="48" a="1"/>
  <c r="BA1398" i="48" s="1"/>
  <c r="AK762" i="48"/>
  <c r="AJ776" i="48"/>
  <c r="AJ790" i="48"/>
  <c r="AK801" i="48"/>
  <c r="BA895" i="48" a="1"/>
  <c r="BA895" i="48" s="1"/>
  <c r="AJ923" i="48"/>
  <c r="AJ968" i="48"/>
  <c r="AY989" i="48" a="1"/>
  <c r="AY989" i="48" s="1"/>
  <c r="AM989" i="48" s="1"/>
  <c r="AK1015" i="48"/>
  <c r="AJ1017" i="48"/>
  <c r="AK10" i="48"/>
  <c r="AJ1069" i="48"/>
  <c r="AJ1072" i="48"/>
  <c r="AK603" i="48"/>
  <c r="BA627" i="48" a="1"/>
  <c r="BA627" i="48" s="1"/>
  <c r="AJ1228" i="48"/>
  <c r="AJ799" i="48"/>
  <c r="AJ824" i="48"/>
  <c r="AJ849" i="48"/>
  <c r="AJ851" i="48"/>
  <c r="AJ866" i="48"/>
  <c r="AJ1012" i="48"/>
  <c r="AK1017" i="48"/>
  <c r="AJ1031" i="48"/>
  <c r="AJ1045" i="48"/>
  <c r="AK1246" i="48"/>
  <c r="BA1014" i="48" a="1"/>
  <c r="BA1014" i="48" s="1"/>
  <c r="AY1132" i="48" a="1"/>
  <c r="AY1132" i="48" s="1"/>
  <c r="AM1132" i="48" s="1"/>
  <c r="AJ1157" i="48"/>
  <c r="Y573" i="48"/>
  <c r="AJ1246" i="48"/>
  <c r="AK1280" i="48"/>
  <c r="AJ1297" i="48"/>
  <c r="AJ1379" i="48"/>
  <c r="AK677" i="48"/>
  <c r="AB680" i="48"/>
  <c r="AK1430" i="48"/>
  <c r="AY1468" i="48" a="1"/>
  <c r="AY1468" i="48" s="1"/>
  <c r="AM1468" i="48" s="1"/>
  <c r="AK1472" i="48"/>
  <c r="AK1512" i="48"/>
  <c r="AJ1271" i="48"/>
  <c r="AJ1292" i="48"/>
  <c r="AJ675" i="48"/>
  <c r="AJ1393" i="48"/>
  <c r="AK1449" i="48"/>
  <c r="AJ1468" i="48"/>
  <c r="AJ1502" i="48"/>
  <c r="AK1468" i="48"/>
  <c r="AJ1504" i="48"/>
  <c r="AK1505" i="48"/>
  <c r="AJ1522" i="48"/>
  <c r="AY1524" i="48" a="1"/>
  <c r="AY1524" i="48" s="1"/>
  <c r="AM1524" i="48" s="1"/>
  <c r="AK1525" i="48"/>
  <c r="AB650" i="48"/>
  <c r="AJ1353" i="48"/>
  <c r="AK1522" i="48"/>
  <c r="AK1527" i="48"/>
  <c r="AJ1529" i="48"/>
  <c r="AJ736" i="48"/>
  <c r="AK1294" i="48"/>
  <c r="AK1433" i="48"/>
  <c r="AJ1465" i="48"/>
  <c r="BA1491" i="48" a="1"/>
  <c r="BA1491" i="48" s="1"/>
  <c r="AK1271" i="48"/>
  <c r="AJ1429" i="48"/>
  <c r="AK1471" i="48"/>
  <c r="AK1479" i="48"/>
  <c r="AK1511" i="48"/>
  <c r="AJ1270" i="48"/>
  <c r="AK1276" i="48"/>
  <c r="AK1321" i="48"/>
  <c r="BA1357" i="48" a="1"/>
  <c r="BA1357" i="48" s="1"/>
  <c r="AY1440" i="48" a="1"/>
  <c r="AY1440" i="48" s="1"/>
  <c r="AM1440" i="48" s="1"/>
  <c r="AJ1450" i="48"/>
  <c r="AJ1477" i="48"/>
  <c r="AK1486" i="48"/>
  <c r="AY1528" i="48" a="1"/>
  <c r="AY1528" i="48" s="1"/>
  <c r="AM1528" i="48" s="1"/>
  <c r="AJ1276" i="48"/>
  <c r="AJ1320" i="48"/>
  <c r="AJ1348" i="48"/>
  <c r="AJ1358" i="48"/>
  <c r="AK1371" i="48"/>
  <c r="AK1540" i="48"/>
  <c r="AK736" i="48"/>
  <c r="AK1320" i="48"/>
  <c r="BA1328" i="48" a="1"/>
  <c r="BA1328" i="48" s="1"/>
  <c r="AJ659" i="48"/>
  <c r="AJ1345" i="48"/>
  <c r="AJ674" i="48"/>
  <c r="AJ1376" i="48"/>
  <c r="BA1379" i="48" a="1"/>
  <c r="BA1379" i="48" s="1"/>
  <c r="AK1392" i="48"/>
  <c r="AK678" i="48"/>
  <c r="Y704" i="48"/>
  <c r="AJ713" i="48"/>
  <c r="AJ1431" i="48"/>
  <c r="AJ1455" i="48"/>
  <c r="AJ1460" i="48"/>
  <c r="AJ1470" i="48"/>
  <c r="AJ1491" i="48"/>
  <c r="AK1497" i="48"/>
  <c r="AK1500" i="48"/>
  <c r="AK1533" i="48"/>
  <c r="AJ1282" i="48"/>
  <c r="AK1382" i="48"/>
  <c r="AB687" i="48"/>
  <c r="AJ1412" i="48"/>
  <c r="BA1480" i="48" a="1"/>
  <c r="BA1480" i="48" s="1"/>
  <c r="AJ1520" i="48"/>
  <c r="AK1312" i="48"/>
  <c r="AJ1335" i="48"/>
  <c r="AK1438" i="48"/>
  <c r="AJ1462" i="48"/>
  <c r="AK1466" i="48"/>
  <c r="AJ1475" i="48"/>
  <c r="AK1483" i="48"/>
  <c r="AK1234" i="48"/>
  <c r="BA1238" i="48" a="1"/>
  <c r="BA1238" i="48" s="1"/>
  <c r="AK1281" i="48"/>
  <c r="AJ1288" i="48"/>
  <c r="AJ648" i="48"/>
  <c r="AK1328" i="48"/>
  <c r="AK1341" i="48"/>
  <c r="AK1379" i="48"/>
  <c r="BA1384" i="48" a="1"/>
  <c r="BA1384" i="48" s="1"/>
  <c r="AK1387" i="48"/>
  <c r="AJ687" i="48"/>
  <c r="AJ712" i="48"/>
  <c r="AJ1418" i="48"/>
  <c r="AJ1432" i="48"/>
  <c r="BA1434" i="48" a="1"/>
  <c r="BA1434" i="48" s="1"/>
  <c r="AJ1443" i="48"/>
  <c r="AK1480" i="48"/>
  <c r="BA1482" i="48" a="1"/>
  <c r="BA1482" i="48" s="1"/>
  <c r="AJ1483" i="48"/>
  <c r="AJ1485" i="48"/>
  <c r="AY1508" i="48" a="1"/>
  <c r="AY1508" i="48" s="1"/>
  <c r="AM1508" i="48" s="1"/>
  <c r="AJ1512" i="48"/>
  <c r="AK1513" i="48"/>
  <c r="AJ1539" i="48"/>
  <c r="AY48" i="48" a="1"/>
  <c r="AY48" i="48" s="1"/>
  <c r="AM48" i="48" s="1"/>
  <c r="AK155" i="48"/>
  <c r="AJ34" i="48"/>
  <c r="AJ43" i="48"/>
  <c r="AJ73" i="48"/>
  <c r="AJ152" i="48"/>
  <c r="AK9" i="48"/>
  <c r="AJ1402" i="48"/>
  <c r="AJ24" i="48"/>
  <c r="AJ61" i="48"/>
  <c r="AJ95" i="48"/>
  <c r="AY130" i="48" a="1"/>
  <c r="AY130" i="48" s="1"/>
  <c r="AM130" i="48" s="1"/>
  <c r="BA332" i="48" a="1"/>
  <c r="BA332" i="48" s="1"/>
  <c r="Y332" i="48"/>
  <c r="AK22" i="48"/>
  <c r="AJ38" i="48"/>
  <c r="AJ55" i="48"/>
  <c r="AJ1224" i="48"/>
  <c r="AJ1368" i="48"/>
  <c r="AJ1400" i="48"/>
  <c r="AK112" i="48"/>
  <c r="AJ115" i="48"/>
  <c r="BA1240" i="48" a="1"/>
  <c r="BA1240" i="48" s="1"/>
  <c r="AJ22" i="48"/>
  <c r="AK38" i="48"/>
  <c r="BA62" i="48" a="1"/>
  <c r="BA62" i="48" s="1"/>
  <c r="AB1221" i="48"/>
  <c r="AK1368" i="48"/>
  <c r="AJ103" i="48"/>
  <c r="AY119" i="48" a="1"/>
  <c r="AY119" i="48" s="1"/>
  <c r="AM119" i="48" s="1"/>
  <c r="AK128" i="48"/>
  <c r="AJ145" i="48"/>
  <c r="AJ158" i="48"/>
  <c r="AJ160" i="48"/>
  <c r="AJ30" i="48"/>
  <c r="AK70" i="48"/>
  <c r="AB1302" i="48"/>
  <c r="AK89" i="48"/>
  <c r="AJ137" i="48"/>
  <c r="AK158" i="48"/>
  <c r="AK169" i="48"/>
  <c r="AJ1240" i="48"/>
  <c r="AJ1221" i="48"/>
  <c r="AJ86" i="48"/>
  <c r="BA105" i="48" a="1"/>
  <c r="BA105" i="48" s="1"/>
  <c r="AJ119" i="48"/>
  <c r="AK132" i="48"/>
  <c r="BA309" i="48" a="1"/>
  <c r="BA309" i="48" s="1"/>
  <c r="AY357" i="48" a="1"/>
  <c r="AY357" i="48" s="1"/>
  <c r="AM357" i="48" s="1"/>
  <c r="BA357" i="48" a="1"/>
  <c r="BA357" i="48" s="1"/>
  <c r="Y357" i="48"/>
  <c r="BA1000" i="48" a="1"/>
  <c r="BA1000" i="48" s="1"/>
  <c r="AJ67" i="48"/>
  <c r="AB1401" i="48"/>
  <c r="AK119" i="48"/>
  <c r="AJ49" i="48"/>
  <c r="AJ54" i="48"/>
  <c r="AB1324" i="48"/>
  <c r="AJ122" i="48"/>
  <c r="AK123" i="48"/>
  <c r="AK127" i="48"/>
  <c r="AY131" i="48" a="1"/>
  <c r="AY131" i="48" s="1"/>
  <c r="AM131" i="48" s="1"/>
  <c r="AJ147" i="48"/>
  <c r="AJ149" i="48"/>
  <c r="BA737" i="48" a="1"/>
  <c r="BA737" i="48" s="1"/>
  <c r="AJ739" i="48"/>
  <c r="BA42" i="48" a="1"/>
  <c r="BA42" i="48" s="1"/>
  <c r="AY51" i="48" a="1"/>
  <c r="AY51" i="48" s="1"/>
  <c r="AM51" i="48" s="1"/>
  <c r="AK56" i="48"/>
  <c r="AY61" i="48" a="1"/>
  <c r="AY61" i="48" s="1"/>
  <c r="AM61" i="48" s="1"/>
  <c r="AB1399" i="48"/>
  <c r="BA107" i="48" a="1"/>
  <c r="BA107" i="48" s="1"/>
  <c r="AK113" i="48"/>
  <c r="AK122" i="48"/>
  <c r="AJ127" i="48"/>
  <c r="AJ136" i="48"/>
  <c r="AY138" i="48" a="1"/>
  <c r="AY138" i="48" s="1"/>
  <c r="AM138" i="48" s="1"/>
  <c r="AJ153" i="48"/>
  <c r="AJ155" i="48"/>
  <c r="AK157" i="48"/>
  <c r="BA342" i="48" a="1"/>
  <c r="BA342" i="48" s="1"/>
  <c r="AK174" i="48"/>
  <c r="AJ176" i="48"/>
  <c r="AJ193" i="48"/>
  <c r="AJ219" i="48"/>
  <c r="AJ220" i="48"/>
  <c r="AJ236" i="48"/>
  <c r="AK267" i="48"/>
  <c r="AJ277" i="48"/>
  <c r="AK285" i="48"/>
  <c r="BA299" i="48" a="1"/>
  <c r="BA299" i="48" s="1"/>
  <c r="AJ752" i="48"/>
  <c r="AK324" i="48"/>
  <c r="BA358" i="48" a="1"/>
  <c r="BA358" i="48" s="1"/>
  <c r="AJ369" i="48"/>
  <c r="AK236" i="48"/>
  <c r="AJ313" i="48"/>
  <c r="AK326" i="48"/>
  <c r="AJ756" i="48"/>
  <c r="AJ357" i="48"/>
  <c r="AK375" i="48"/>
  <c r="AK381" i="48"/>
  <c r="AK385" i="48"/>
  <c r="AK397" i="48"/>
  <c r="AY413" i="48" a="1"/>
  <c r="AY413" i="48" s="1"/>
  <c r="AM413" i="48" s="1"/>
  <c r="AK313" i="48"/>
  <c r="BA349" i="48" a="1"/>
  <c r="BA349" i="48" s="1"/>
  <c r="AK357" i="48"/>
  <c r="AJ372" i="48"/>
  <c r="AK423" i="48"/>
  <c r="AK167" i="48"/>
  <c r="AJ169" i="48"/>
  <c r="AJ171" i="48"/>
  <c r="BA179" i="48" a="1"/>
  <c r="BA179" i="48" s="1"/>
  <c r="AK184" i="48"/>
  <c r="AJ198" i="48"/>
  <c r="AJ222" i="48"/>
  <c r="AJ246" i="48"/>
  <c r="AK247" i="48"/>
  <c r="AK250" i="48"/>
  <c r="AJ253" i="48"/>
  <c r="AK257" i="48"/>
  <c r="BA279" i="48" a="1"/>
  <c r="BA279" i="48" s="1"/>
  <c r="AK299" i="48"/>
  <c r="BA314" i="48" a="1"/>
  <c r="BA314" i="48" s="1"/>
  <c r="AJ322" i="48"/>
  <c r="AJ328" i="48"/>
  <c r="AK334" i="48"/>
  <c r="AJ338" i="48"/>
  <c r="AK340" i="48"/>
  <c r="AJ358" i="48"/>
  <c r="AJ363" i="48"/>
  <c r="AK406" i="48"/>
  <c r="Y413" i="48"/>
  <c r="AK175" i="48"/>
  <c r="AK190" i="48"/>
  <c r="AJ195" i="48"/>
  <c r="BA217" i="48" a="1"/>
  <c r="BA217" i="48" s="1"/>
  <c r="AJ218" i="48"/>
  <c r="AK246" i="48"/>
  <c r="AJ264" i="48"/>
  <c r="AJ270" i="48"/>
  <c r="AK278" i="48"/>
  <c r="AJ309" i="48"/>
  <c r="AJ319" i="48"/>
  <c r="AK322" i="48"/>
  <c r="AK338" i="48"/>
  <c r="AJ379" i="48"/>
  <c r="BA594" i="48" a="1"/>
  <c r="BA594" i="48" s="1"/>
  <c r="BA311" i="48" a="1"/>
  <c r="BA311" i="48" s="1"/>
  <c r="AK389" i="48"/>
  <c r="AY183" i="48" a="1"/>
  <c r="AY183" i="48" s="1"/>
  <c r="AM183" i="48" s="1"/>
  <c r="Y392" i="48"/>
  <c r="BA392" i="48" a="1"/>
  <c r="BA392" i="48" s="1"/>
  <c r="BA401" i="48" a="1"/>
  <c r="BA401" i="48" s="1"/>
  <c r="Y401" i="48"/>
  <c r="AK187" i="48"/>
  <c r="AJ189" i="48"/>
  <c r="AJ196" i="48"/>
  <c r="AK253" i="48"/>
  <c r="AK305" i="48"/>
  <c r="AJ753" i="48"/>
  <c r="AJ321" i="48"/>
  <c r="AJ329" i="48"/>
  <c r="AK331" i="48"/>
  <c r="AK337" i="48"/>
  <c r="AJ342" i="48"/>
  <c r="AJ346" i="48"/>
  <c r="AJ352" i="48"/>
  <c r="AK377" i="48"/>
  <c r="AK416" i="48"/>
  <c r="AJ168" i="48"/>
  <c r="AJ179" i="48"/>
  <c r="AJ181" i="48"/>
  <c r="AJ185" i="48"/>
  <c r="AK228" i="48"/>
  <c r="AJ229" i="48"/>
  <c r="AK231" i="48"/>
  <c r="AK746" i="48"/>
  <c r="AJ267" i="48"/>
  <c r="AJ293" i="48"/>
  <c r="AJ294" i="48"/>
  <c r="AJ311" i="48"/>
  <c r="BA312" i="48" a="1"/>
  <c r="BA312" i="48" s="1"/>
  <c r="AJ331" i="48"/>
  <c r="AK349" i="48"/>
  <c r="AJ845" i="48"/>
  <c r="AK373" i="48"/>
  <c r="Y421" i="48"/>
  <c r="BA421" i="48" a="1"/>
  <c r="BA421" i="48" s="1"/>
  <c r="AJ288" i="48"/>
  <c r="AK311" i="48"/>
  <c r="AK332" i="48"/>
  <c r="AJ333" i="48"/>
  <c r="AY366" i="48" a="1"/>
  <c r="AY366" i="48" s="1"/>
  <c r="AM366" i="48" s="1"/>
  <c r="BA369" i="48" a="1"/>
  <c r="BA369" i="48" s="1"/>
  <c r="AY421" i="48" a="1"/>
  <c r="AY421" i="48" s="1"/>
  <c r="AM421" i="48" s="1"/>
  <c r="AK205" i="48"/>
  <c r="BA313" i="48" a="1"/>
  <c r="BA313" i="48" s="1"/>
  <c r="AK320" i="48"/>
  <c r="AJ345" i="48"/>
  <c r="AK842" i="48"/>
  <c r="AJ213" i="48"/>
  <c r="AK233" i="48"/>
  <c r="AK234" i="48"/>
  <c r="AK248" i="48"/>
  <c r="AJ258" i="48"/>
  <c r="AK753" i="48"/>
  <c r="AJ842" i="48"/>
  <c r="AJ375" i="48"/>
  <c r="AJ380" i="48"/>
  <c r="AJ385" i="48"/>
  <c r="AK387" i="48"/>
  <c r="BA707" i="48" a="1"/>
  <c r="BA707" i="48" s="1"/>
  <c r="Y707" i="48"/>
  <c r="AJ412" i="48"/>
  <c r="AJ419" i="48"/>
  <c r="AJ457" i="48"/>
  <c r="AJ460" i="48"/>
  <c r="AJ461" i="48"/>
  <c r="AY477" i="48" a="1"/>
  <c r="AY477" i="48" s="1"/>
  <c r="AM477" i="48" s="1"/>
  <c r="AK517" i="48"/>
  <c r="AJ531" i="48"/>
  <c r="AK543" i="48"/>
  <c r="AJ1027" i="48"/>
  <c r="AK575" i="48"/>
  <c r="AJ1093" i="48"/>
  <c r="AK1208" i="48"/>
  <c r="BA434" i="48" a="1"/>
  <c r="BA434" i="48" s="1"/>
  <c r="BA448" i="48" a="1"/>
  <c r="BA448" i="48" s="1"/>
  <c r="AJ459" i="48"/>
  <c r="AY464" i="48" a="1"/>
  <c r="AY464" i="48" s="1"/>
  <c r="AM464" i="48" s="1"/>
  <c r="AJ477" i="48"/>
  <c r="AK536" i="48"/>
  <c r="AJ543" i="48"/>
  <c r="AJ575" i="48"/>
  <c r="AY716" i="48" a="1"/>
  <c r="AY716" i="48" s="1"/>
  <c r="AM716" i="48" s="1"/>
  <c r="BA716" i="48" a="1"/>
  <c r="BA716" i="48" s="1"/>
  <c r="Y716" i="48"/>
  <c r="BA433" i="48" a="1"/>
  <c r="BA433" i="48" s="1"/>
  <c r="AY433" i="48" a="1"/>
  <c r="AY433" i="48" s="1"/>
  <c r="AM433" i="48" s="1"/>
  <c r="AK479" i="48"/>
  <c r="AK530" i="48"/>
  <c r="BA1182" i="48" a="1"/>
  <c r="BA1182" i="48" s="1"/>
  <c r="AY1182" i="48" a="1"/>
  <c r="AY1182" i="48" s="1"/>
  <c r="AM1182" i="48" s="1"/>
  <c r="AY711" i="48" a="1"/>
  <c r="AY711" i="48" s="1"/>
  <c r="AM711" i="48" s="1"/>
  <c r="Y711" i="48"/>
  <c r="AJ416" i="48"/>
  <c r="Y433" i="48"/>
  <c r="BA440" i="48" a="1"/>
  <c r="BA440" i="48" s="1"/>
  <c r="AJ447" i="48"/>
  <c r="AJ448" i="48"/>
  <c r="AJ451" i="48"/>
  <c r="AK458" i="48"/>
  <c r="AJ465" i="48"/>
  <c r="AJ471" i="48"/>
  <c r="AJ498" i="48"/>
  <c r="AJ510" i="48"/>
  <c r="AJ530" i="48"/>
  <c r="AJ600" i="48"/>
  <c r="AB1098" i="48"/>
  <c r="AK1169" i="48"/>
  <c r="AK401" i="48"/>
  <c r="AY414" i="48" a="1"/>
  <c r="AY414" i="48" s="1"/>
  <c r="AM414" i="48" s="1"/>
  <c r="AK464" i="48"/>
  <c r="AK509" i="48"/>
  <c r="AK537" i="48"/>
  <c r="AK553" i="48"/>
  <c r="AK570" i="48"/>
  <c r="AJ582" i="48"/>
  <c r="AJ583" i="48"/>
  <c r="AK590" i="48"/>
  <c r="AB1107" i="48"/>
  <c r="AY709" i="48" a="1"/>
  <c r="AY709" i="48" s="1"/>
  <c r="AM709" i="48" s="1"/>
  <c r="Y709" i="48"/>
  <c r="AJ373" i="48"/>
  <c r="AJ374" i="48"/>
  <c r="AJ381" i="48"/>
  <c r="AK398" i="48"/>
  <c r="AJ402" i="48"/>
  <c r="AB414" i="48"/>
  <c r="AK430" i="48"/>
  <c r="AK435" i="48"/>
  <c r="AJ474" i="48"/>
  <c r="AK483" i="48"/>
  <c r="AY513" i="48" a="1"/>
  <c r="AY513" i="48" s="1"/>
  <c r="AM513" i="48" s="1"/>
  <c r="AK528" i="48"/>
  <c r="AJ553" i="48"/>
  <c r="AJ561" i="48"/>
  <c r="AJ581" i="48"/>
  <c r="AY1050" i="48" a="1"/>
  <c r="AY1050" i="48" s="1"/>
  <c r="AM1050" i="48" s="1"/>
  <c r="Y1166" i="48"/>
  <c r="AK711" i="48"/>
  <c r="AK1300" i="48"/>
  <c r="AJ422" i="48"/>
  <c r="AY423" i="48" a="1"/>
  <c r="AY423" i="48" s="1"/>
  <c r="AM423" i="48" s="1"/>
  <c r="AY429" i="48" a="1"/>
  <c r="AY429" i="48" s="1"/>
  <c r="AM429" i="48" s="1"/>
  <c r="AJ435" i="48"/>
  <c r="AK466" i="48"/>
  <c r="AK492" i="48"/>
  <c r="AJ503" i="48"/>
  <c r="AJ527" i="48"/>
  <c r="AJ1001" i="48"/>
  <c r="AK1018" i="48"/>
  <c r="AK562" i="48"/>
  <c r="AK596" i="48"/>
  <c r="AB1050" i="48"/>
  <c r="AK395" i="48"/>
  <c r="AJ404" i="48"/>
  <c r="AK425" i="48"/>
  <c r="AJ426" i="48"/>
  <c r="Y429" i="48"/>
  <c r="AB431" i="48"/>
  <c r="AK445" i="48"/>
  <c r="AJ446" i="48"/>
  <c r="AJ450" i="48"/>
  <c r="AJ456" i="48"/>
  <c r="AK462" i="48"/>
  <c r="AK488" i="48"/>
  <c r="AK503" i="48"/>
  <c r="AK508" i="48"/>
  <c r="AJ513" i="48"/>
  <c r="AK527" i="48"/>
  <c r="AY532" i="48" a="1"/>
  <c r="AY532" i="48" s="1"/>
  <c r="AM532" i="48" s="1"/>
  <c r="AJ534" i="48"/>
  <c r="AJ557" i="48"/>
  <c r="AJ580" i="48"/>
  <c r="AJ589" i="48"/>
  <c r="Y1096" i="48"/>
  <c r="AY706" i="48" a="1"/>
  <c r="AY706" i="48" s="1"/>
  <c r="AM706" i="48" s="1"/>
  <c r="BA706" i="48" a="1"/>
  <c r="BA706" i="48" s="1"/>
  <c r="AJ389" i="48"/>
  <c r="AJ391" i="48"/>
  <c r="BA415" i="48" a="1"/>
  <c r="BA415" i="48" s="1"/>
  <c r="AJ420" i="48"/>
  <c r="BA427" i="48" a="1"/>
  <c r="BA427" i="48" s="1"/>
  <c r="BA486" i="48" a="1"/>
  <c r="BA486" i="48" s="1"/>
  <c r="AY943" i="48" a="1"/>
  <c r="AY943" i="48" s="1"/>
  <c r="AM943" i="48" s="1"/>
  <c r="AJ512" i="48"/>
  <c r="AJ554" i="48"/>
  <c r="AJ1028" i="48"/>
  <c r="AJ1050" i="48"/>
  <c r="AK431" i="48"/>
  <c r="AK449" i="48"/>
  <c r="AJ501" i="48"/>
  <c r="AJ502" i="48"/>
  <c r="AJ525" i="48"/>
  <c r="AJ532" i="48"/>
  <c r="AK533" i="48"/>
  <c r="AK552" i="48"/>
  <c r="BA558" i="48" a="1"/>
  <c r="BA558" i="48" s="1"/>
  <c r="AJ1019" i="48"/>
  <c r="AJ576" i="48"/>
  <c r="AK588" i="48"/>
  <c r="AJ406" i="48"/>
  <c r="AK407" i="48"/>
  <c r="AK408" i="48"/>
  <c r="AJ428" i="48"/>
  <c r="AJ429" i="48"/>
  <c r="BA429" i="48" a="1"/>
  <c r="BA429" i="48" s="1"/>
  <c r="AJ439" i="48"/>
  <c r="AJ454" i="48"/>
  <c r="AJ478" i="48"/>
  <c r="AJ479" i="48"/>
  <c r="AJ494" i="48"/>
  <c r="AK501" i="48"/>
  <c r="AJ518" i="48"/>
  <c r="AK532" i="48"/>
  <c r="AJ544" i="48"/>
  <c r="AJ588" i="48"/>
  <c r="AB1093" i="48"/>
  <c r="AJ1119" i="48"/>
  <c r="Y1185" i="48"/>
  <c r="AJ598" i="48"/>
  <c r="AJ1095" i="48"/>
  <c r="AB1165" i="48"/>
  <c r="AJ1168" i="48"/>
  <c r="AJ1214" i="48"/>
  <c r="AJ714" i="48"/>
  <c r="AJ722" i="48"/>
  <c r="AJ1308" i="48"/>
  <c r="AK760" i="48"/>
  <c r="AJ772" i="48"/>
  <c r="AK780" i="48"/>
  <c r="Y1169" i="48"/>
  <c r="AB1178" i="48"/>
  <c r="AB1182" i="48"/>
  <c r="Y1186" i="48"/>
  <c r="AK667" i="48"/>
  <c r="AJ1219" i="48"/>
  <c r="AJ690" i="48"/>
  <c r="AJ706" i="48"/>
  <c r="AK714" i="48"/>
  <c r="AK718" i="48"/>
  <c r="AJ729" i="48"/>
  <c r="AJ730" i="48"/>
  <c r="BA730" i="48" a="1"/>
  <c r="BA730" i="48" s="1"/>
  <c r="AJ1304" i="48"/>
  <c r="AK1310" i="48"/>
  <c r="AK1349" i="48"/>
  <c r="AJ1361" i="48"/>
  <c r="AK759" i="48"/>
  <c r="AK773" i="48"/>
  <c r="BA784" i="48" a="1"/>
  <c r="BA784" i="48" s="1"/>
  <c r="AK722" i="48"/>
  <c r="Y1307" i="48"/>
  <c r="AK1308" i="48"/>
  <c r="AB1309" i="48"/>
  <c r="AB1362" i="48"/>
  <c r="AB1049" i="48"/>
  <c r="Y1091" i="48"/>
  <c r="AJ1170" i="48"/>
  <c r="AB1174" i="48"/>
  <c r="Y1176" i="48"/>
  <c r="AK665" i="48"/>
  <c r="AY710" i="48" a="1"/>
  <c r="AY710" i="48" s="1"/>
  <c r="AM710" i="48" s="1"/>
  <c r="Y1305" i="48"/>
  <c r="AB1311" i="48"/>
  <c r="Y1365" i="48"/>
  <c r="Y1366" i="48"/>
  <c r="Y758" i="48"/>
  <c r="AJ1167" i="48"/>
  <c r="AK1177" i="48"/>
  <c r="AJ1182" i="48"/>
  <c r="AB1186" i="48"/>
  <c r="AJ1188" i="48"/>
  <c r="AJ1191" i="48"/>
  <c r="AJ1192" i="48"/>
  <c r="AJ654" i="48"/>
  <c r="AJ1198" i="48"/>
  <c r="AJ1217" i="48"/>
  <c r="AJ701" i="48"/>
  <c r="BA710" i="48" a="1"/>
  <c r="BA710" i="48" s="1"/>
  <c r="BA724" i="48" a="1"/>
  <c r="BA724" i="48" s="1"/>
  <c r="Y728" i="48"/>
  <c r="AY1311" i="48" a="1"/>
  <c r="AY1311" i="48" s="1"/>
  <c r="AM1311" i="48" s="1"/>
  <c r="AB1364" i="48"/>
  <c r="AB1367" i="48"/>
  <c r="AK772" i="48"/>
  <c r="Y1097" i="48"/>
  <c r="BA1114" i="48" a="1"/>
  <c r="BA1114" i="48" s="1"/>
  <c r="BA1173" i="48" a="1"/>
  <c r="BA1173" i="48" s="1"/>
  <c r="AJ1184" i="48"/>
  <c r="AY1186" i="48" a="1"/>
  <c r="AY1186" i="48" s="1"/>
  <c r="AM1186" i="48" s="1"/>
  <c r="AK1187" i="48"/>
  <c r="AK654" i="48"/>
  <c r="AJ1195" i="48"/>
  <c r="AJ1202" i="48"/>
  <c r="AJ1210" i="48"/>
  <c r="AK689" i="48"/>
  <c r="AK701" i="48"/>
  <c r="AK1275" i="48"/>
  <c r="AJ723" i="48"/>
  <c r="AB724" i="48"/>
  <c r="AK727" i="48"/>
  <c r="Y1315" i="48"/>
  <c r="AK757" i="48"/>
  <c r="AY833" i="48" a="1"/>
  <c r="AY833" i="48" s="1"/>
  <c r="AM833" i="48" s="1"/>
  <c r="BA833" i="48" a="1"/>
  <c r="BA833" i="48" s="1"/>
  <c r="AK1191" i="48"/>
  <c r="AK1195" i="48"/>
  <c r="AK664" i="48"/>
  <c r="AK1201" i="48"/>
  <c r="AJ1218" i="48"/>
  <c r="AK693" i="48"/>
  <c r="AJ1222" i="48"/>
  <c r="BA1225" i="48" a="1"/>
  <c r="BA1225" i="48" s="1"/>
  <c r="AJ727" i="48"/>
  <c r="AB1303" i="48"/>
  <c r="AJ1323" i="48"/>
  <c r="AK1367" i="48"/>
  <c r="AK1398" i="48"/>
  <c r="AK761" i="48"/>
  <c r="AB1101" i="48"/>
  <c r="AB1130" i="48"/>
  <c r="Y1183" i="48"/>
  <c r="AJ1213" i="48"/>
  <c r="AK1218" i="48"/>
  <c r="AK1222" i="48"/>
  <c r="Y1225" i="48"/>
  <c r="AJ716" i="48"/>
  <c r="AY1307" i="48" a="1"/>
  <c r="AY1307" i="48" s="1"/>
  <c r="AM1307" i="48" s="1"/>
  <c r="Y1308" i="48"/>
  <c r="AB1329" i="48"/>
  <c r="AK775" i="48"/>
  <c r="AY1200" i="48" a="1"/>
  <c r="AY1200" i="48" s="1"/>
  <c r="AM1200" i="48" s="1"/>
  <c r="AK716" i="48"/>
  <c r="AK724" i="48"/>
  <c r="AY726" i="48" a="1"/>
  <c r="AY726" i="48" s="1"/>
  <c r="AM726" i="48" s="1"/>
  <c r="Y1304" i="48"/>
  <c r="AK741" i="48"/>
  <c r="Y1350" i="48"/>
  <c r="AK599" i="48"/>
  <c r="AJ1097" i="48"/>
  <c r="AJ1099" i="48"/>
  <c r="Y1115" i="48"/>
  <c r="AB1166" i="48"/>
  <c r="AJ1176" i="48"/>
  <c r="AJ1179" i="48"/>
  <c r="AJ1189" i="48"/>
  <c r="AJ1190" i="48"/>
  <c r="AJ1194" i="48"/>
  <c r="AK656" i="48"/>
  <c r="AK1210" i="48"/>
  <c r="AK685" i="48"/>
  <c r="AK695" i="48"/>
  <c r="AJ707" i="48"/>
  <c r="AJ709" i="48"/>
  <c r="Y726" i="48"/>
  <c r="Y1316" i="48"/>
  <c r="AK1329" i="48"/>
  <c r="AK1365" i="48"/>
  <c r="AK770" i="48"/>
  <c r="Y1167" i="48"/>
  <c r="AB1168" i="48"/>
  <c r="AJ1173" i="48"/>
  <c r="Y1182" i="48"/>
  <c r="AB1185" i="48"/>
  <c r="AY700" i="48" a="1"/>
  <c r="AY700" i="48" s="1"/>
  <c r="AM700" i="48" s="1"/>
  <c r="BA1239" i="48" a="1"/>
  <c r="BA1239" i="48" s="1"/>
  <c r="BA717" i="48" a="1"/>
  <c r="BA717" i="48" s="1"/>
  <c r="AK1307" i="48"/>
  <c r="AB1308" i="48"/>
  <c r="AB1315" i="48"/>
  <c r="Y1398" i="48"/>
  <c r="BA1308" i="48" a="1"/>
  <c r="BA1308" i="48" s="1"/>
  <c r="AK782" i="48"/>
  <c r="BA806" i="48" a="1"/>
  <c r="BA806" i="48" s="1"/>
  <c r="AY839" i="48" a="1"/>
  <c r="AY839" i="48" s="1"/>
  <c r="AM839" i="48" s="1"/>
  <c r="AY896" i="48" a="1"/>
  <c r="AY896" i="48" s="1"/>
  <c r="AM896" i="48" s="1"/>
  <c r="AJ834" i="48"/>
  <c r="AK1405" i="48"/>
  <c r="AJ974" i="48"/>
  <c r="AK779" i="48"/>
  <c r="AK788" i="48"/>
  <c r="AJ793" i="48"/>
  <c r="AK800" i="48"/>
  <c r="AK844" i="48"/>
  <c r="AJ1405" i="48"/>
  <c r="AJ847" i="48"/>
  <c r="AK850" i="48"/>
  <c r="AJ852" i="48"/>
  <c r="AK859" i="48"/>
  <c r="AK890" i="48"/>
  <c r="AJ897" i="48"/>
  <c r="AJ903" i="48"/>
  <c r="AK929" i="48"/>
  <c r="BA967" i="48" a="1"/>
  <c r="BA967" i="48" s="1"/>
  <c r="AK976" i="48"/>
  <c r="AY783" i="48" a="1"/>
  <c r="AY783" i="48" s="1"/>
  <c r="AM783" i="48" s="1"/>
  <c r="AJ788" i="48"/>
  <c r="AK793" i="48"/>
  <c r="AJ836" i="48"/>
  <c r="AJ929" i="48"/>
  <c r="AJ939" i="48"/>
  <c r="AK829" i="48"/>
  <c r="AJ937" i="48"/>
  <c r="AK959" i="48"/>
  <c r="AJ965" i="48"/>
  <c r="AJ1311" i="48"/>
  <c r="AJ757" i="48"/>
  <c r="AJ760" i="48"/>
  <c r="AJ768" i="48"/>
  <c r="AJ769" i="48"/>
  <c r="AJ806" i="48"/>
  <c r="AJ821" i="48"/>
  <c r="AJ828" i="48"/>
  <c r="AJ848" i="48"/>
  <c r="AJ907" i="48"/>
  <c r="BA930" i="48" a="1"/>
  <c r="BA930" i="48" s="1"/>
  <c r="AK944" i="48"/>
  <c r="AY954" i="48" a="1"/>
  <c r="AY954" i="48" s="1"/>
  <c r="AM954" i="48" s="1"/>
  <c r="AY1304" i="48" a="1"/>
  <c r="AY1304" i="48" s="1"/>
  <c r="AM1304" i="48" s="1"/>
  <c r="AJ1307" i="48"/>
  <c r="AK1309" i="48"/>
  <c r="AB1310" i="48"/>
  <c r="AJ741" i="48"/>
  <c r="AK742" i="48"/>
  <c r="AJ1316" i="48"/>
  <c r="AJ1329" i="48"/>
  <c r="AB1349" i="48"/>
  <c r="AJ758" i="48"/>
  <c r="AJ762" i="48"/>
  <c r="AK768" i="48"/>
  <c r="AK771" i="48"/>
  <c r="AK785" i="48"/>
  <c r="AJ797" i="48"/>
  <c r="AK803" i="48"/>
  <c r="AK835" i="48"/>
  <c r="AJ854" i="48"/>
  <c r="AJ873" i="48"/>
  <c r="AK883" i="48"/>
  <c r="AY884" i="48" a="1"/>
  <c r="AY884" i="48" s="1"/>
  <c r="AM884" i="48" s="1"/>
  <c r="AJ909" i="48"/>
  <c r="AJ922" i="48"/>
  <c r="AJ960" i="48"/>
  <c r="AK965" i="48"/>
  <c r="AK967" i="48"/>
  <c r="BA787" i="48" a="1"/>
  <c r="BA787" i="48" s="1"/>
  <c r="AY792" i="48" a="1"/>
  <c r="AY792" i="48" s="1"/>
  <c r="AM792" i="48" s="1"/>
  <c r="AY813" i="48" a="1"/>
  <c r="AY813" i="48" s="1"/>
  <c r="AM813" i="48" s="1"/>
  <c r="AK816" i="48"/>
  <c r="AK922" i="48"/>
  <c r="BA925" i="48" a="1"/>
  <c r="BA925" i="48" s="1"/>
  <c r="AK795" i="48"/>
  <c r="BA881" i="48" a="1"/>
  <c r="BA881" i="48" s="1"/>
  <c r="Y1329" i="48"/>
  <c r="BA783" i="48" a="1"/>
  <c r="BA783" i="48" s="1"/>
  <c r="AJ787" i="48"/>
  <c r="AK1403" i="48"/>
  <c r="AJ865" i="48"/>
  <c r="AK870" i="48"/>
  <c r="AJ1408" i="48"/>
  <c r="AJ926" i="48"/>
  <c r="AJ1366" i="48"/>
  <c r="AK781" i="48"/>
  <c r="AK783" i="48"/>
  <c r="AJ791" i="48"/>
  <c r="AK813" i="48"/>
  <c r="AJ840" i="48"/>
  <c r="AJ1404" i="48"/>
  <c r="AJ853" i="48"/>
  <c r="AK879" i="48"/>
  <c r="AK885" i="48"/>
  <c r="AJ887" i="48"/>
  <c r="AK912" i="48"/>
  <c r="AJ916" i="48"/>
  <c r="AJ918" i="48"/>
  <c r="AK925" i="48"/>
  <c r="AK932" i="48"/>
  <c r="AJ1349" i="48"/>
  <c r="AB1350" i="48"/>
  <c r="Y1362" i="48"/>
  <c r="AB1398" i="48"/>
  <c r="AJ773" i="48"/>
  <c r="AK774" i="48"/>
  <c r="BA779" i="48" a="1"/>
  <c r="BA779" i="48" s="1"/>
  <c r="AJ796" i="48"/>
  <c r="AJ798" i="48"/>
  <c r="AJ810" i="48"/>
  <c r="AJ815" i="48"/>
  <c r="AK826" i="48"/>
  <c r="AJ850" i="48"/>
  <c r="AK887" i="48"/>
  <c r="AK894" i="48"/>
  <c r="AJ906" i="48"/>
  <c r="AK908" i="48"/>
  <c r="AK911" i="48"/>
  <c r="AK913" i="48"/>
  <c r="AK948" i="48"/>
  <c r="AK953" i="48"/>
  <c r="AY1015" i="48" a="1"/>
  <c r="AY1015" i="48" s="1"/>
  <c r="AM1015" i="48" s="1"/>
  <c r="AJ1016" i="48"/>
  <c r="AK1153" i="48"/>
  <c r="AY1156" i="48" a="1"/>
  <c r="AY1156" i="48" s="1"/>
  <c r="AM1156" i="48" s="1"/>
  <c r="AK1023" i="48"/>
  <c r="AK1031" i="48"/>
  <c r="AJ1059" i="48"/>
  <c r="BA1076" i="48" a="1"/>
  <c r="BA1076" i="48" s="1"/>
  <c r="AY78" i="48" a="1"/>
  <c r="AY78" i="48" s="1"/>
  <c r="AM78" i="48" s="1"/>
  <c r="AK347" i="48"/>
  <c r="Y584" i="48"/>
  <c r="Y613" i="48"/>
  <c r="AY974" i="48" a="1"/>
  <c r="AY974" i="48" s="1"/>
  <c r="AM974" i="48" s="1"/>
  <c r="AJ981" i="48"/>
  <c r="AY986" i="48" a="1"/>
  <c r="AY986" i="48" s="1"/>
  <c r="AM986" i="48" s="1"/>
  <c r="AJ1004" i="48"/>
  <c r="AJ15" i="48"/>
  <c r="AK1044" i="48"/>
  <c r="AJ1060" i="48"/>
  <c r="AK1062" i="48"/>
  <c r="AK1063" i="48"/>
  <c r="AJ1065" i="48"/>
  <c r="BA1078" i="48" a="1"/>
  <c r="BA1078" i="48" s="1"/>
  <c r="AJ1081" i="48"/>
  <c r="AY1112" i="48" a="1"/>
  <c r="AY1112" i="48" s="1"/>
  <c r="AM1112" i="48" s="1"/>
  <c r="AY262" i="48" a="1"/>
  <c r="AY262" i="48" s="1"/>
  <c r="AM262" i="48" s="1"/>
  <c r="Y307" i="48"/>
  <c r="Y361" i="48"/>
  <c r="AK585" i="48"/>
  <c r="AJ1156" i="48"/>
  <c r="AY505" i="48" a="1"/>
  <c r="AY505" i="48" s="1"/>
  <c r="AM505" i="48" s="1"/>
  <c r="AB613" i="48"/>
  <c r="AY614" i="48" a="1"/>
  <c r="AY614" i="48" s="1"/>
  <c r="AM614" i="48" s="1"/>
  <c r="AJ625" i="48"/>
  <c r="AK1058" i="48"/>
  <c r="AJ262" i="48"/>
  <c r="AJ1146" i="48"/>
  <c r="AK1147" i="48"/>
  <c r="AK1156" i="48"/>
  <c r="AK317" i="48"/>
  <c r="AK625" i="48"/>
  <c r="AK946" i="48"/>
  <c r="AJ952" i="48"/>
  <c r="AY971" i="48" a="1"/>
  <c r="AY971" i="48" s="1"/>
  <c r="AM971" i="48" s="1"/>
  <c r="AJ975" i="48"/>
  <c r="AK979" i="48"/>
  <c r="AK985" i="48"/>
  <c r="AJ987" i="48"/>
  <c r="AK14" i="48"/>
  <c r="AJ1076" i="48"/>
  <c r="AK1080" i="48"/>
  <c r="AK1117" i="48"/>
  <c r="AJ1137" i="48"/>
  <c r="AJ1150" i="48"/>
  <c r="AK11" i="48"/>
  <c r="AK1022" i="48"/>
  <c r="AJ19" i="48"/>
  <c r="AK21" i="48"/>
  <c r="BA1054" i="48" a="1"/>
  <c r="BA1054" i="48" s="1"/>
  <c r="AJ1056" i="48"/>
  <c r="AK1081" i="48"/>
  <c r="AK1089" i="48"/>
  <c r="BA76" i="48" a="1"/>
  <c r="BA76" i="48" s="1"/>
  <c r="AJ78" i="48"/>
  <c r="AK1113" i="48"/>
  <c r="AJ83" i="48"/>
  <c r="AK1124" i="48"/>
  <c r="AJ1127" i="48"/>
  <c r="AB514" i="48"/>
  <c r="BA572" i="48" a="1"/>
  <c r="BA572" i="48" s="1"/>
  <c r="AY1279" i="48" a="1"/>
  <c r="AY1279" i="48" s="1"/>
  <c r="AM1279" i="48" s="1"/>
  <c r="Y1279" i="48"/>
  <c r="AJ983" i="48"/>
  <c r="AK1014" i="48"/>
  <c r="BA1046" i="48" a="1"/>
  <c r="BA1046" i="48" s="1"/>
  <c r="AJ1106" i="48"/>
  <c r="AK1111" i="48"/>
  <c r="AK1116" i="48"/>
  <c r="AK1161" i="48"/>
  <c r="AJ361" i="48"/>
  <c r="AK362" i="48"/>
  <c r="AK438" i="48"/>
  <c r="Y609" i="48"/>
  <c r="AY1009" i="48" a="1"/>
  <c r="AY1009" i="48" s="1"/>
  <c r="AM1009" i="48" s="1"/>
  <c r="AK1088" i="48"/>
  <c r="AJ1104" i="48"/>
  <c r="AK1010" i="48"/>
  <c r="AJ1046" i="48"/>
  <c r="AK1105" i="48"/>
  <c r="AJ1109" i="48"/>
  <c r="AK1143" i="48"/>
  <c r="AJ1160" i="48"/>
  <c r="BA545" i="48" a="1"/>
  <c r="BA545" i="48" s="1"/>
  <c r="AY604" i="48" a="1"/>
  <c r="AY604" i="48" s="1"/>
  <c r="AM604" i="48" s="1"/>
  <c r="AK1204" i="48"/>
  <c r="AK930" i="48"/>
  <c r="AJ953" i="48"/>
  <c r="AK958" i="48"/>
  <c r="AJ992" i="48"/>
  <c r="AJ1007" i="48"/>
  <c r="AJ1061" i="48"/>
  <c r="AY1063" i="48" a="1"/>
  <c r="AY1063" i="48" s="1"/>
  <c r="AM1063" i="48" s="1"/>
  <c r="AK1066" i="48"/>
  <c r="AJ1071" i="48"/>
  <c r="AJ1087" i="48"/>
  <c r="AJ33" i="48"/>
  <c r="Y75" i="48"/>
  <c r="AK1109" i="48"/>
  <c r="AJ85" i="48"/>
  <c r="AY1125" i="48" a="1"/>
  <c r="AY1125" i="48" s="1"/>
  <c r="AM1125" i="48" s="1"/>
  <c r="AK1126" i="48"/>
  <c r="AJ1128" i="48"/>
  <c r="AK1136" i="48"/>
  <c r="BA306" i="48" a="1"/>
  <c r="BA306" i="48" s="1"/>
  <c r="Y437" i="48"/>
  <c r="AB545" i="48"/>
  <c r="AB546" i="48"/>
  <c r="AJ609" i="48"/>
  <c r="AK1277" i="48"/>
  <c r="Y638" i="48"/>
  <c r="AK1395" i="48"/>
  <c r="AJ1313" i="48"/>
  <c r="AK1314" i="48"/>
  <c r="AK653" i="48"/>
  <c r="AK659" i="48"/>
  <c r="AJ1342" i="48"/>
  <c r="AK1435" i="48"/>
  <c r="AJ1237" i="48"/>
  <c r="AJ1267" i="48"/>
  <c r="AJ642" i="48"/>
  <c r="AK1313" i="48"/>
  <c r="AJ1325" i="48"/>
  <c r="AY1327" i="48" a="1"/>
  <c r="AY1327" i="48" s="1"/>
  <c r="AM1327" i="48" s="1"/>
  <c r="AJ1332" i="48"/>
  <c r="AK1358" i="48"/>
  <c r="AK1373" i="48"/>
  <c r="AJ1380" i="48"/>
  <c r="AJ1381" i="48"/>
  <c r="AJ1385" i="48"/>
  <c r="AK1388" i="48"/>
  <c r="AJ1392" i="48"/>
  <c r="AJ1430" i="48"/>
  <c r="BA1442" i="48" a="1"/>
  <c r="BA1442" i="48" s="1"/>
  <c r="Y1485" i="48"/>
  <c r="AY1485" i="48" a="1"/>
  <c r="AY1485" i="48" s="1"/>
  <c r="AM1485" i="48" s="1"/>
  <c r="AJ1226" i="48"/>
  <c r="AJ1260" i="48"/>
  <c r="AK1261" i="48"/>
  <c r="AY638" i="48" a="1"/>
  <c r="AY638" i="48" s="1"/>
  <c r="AM638" i="48" s="1"/>
  <c r="Y645" i="48"/>
  <c r="BA1353" i="48" a="1"/>
  <c r="BA1353" i="48" s="1"/>
  <c r="AK1380" i="48"/>
  <c r="AB704" i="48"/>
  <c r="AJ732" i="48"/>
  <c r="Y644" i="48"/>
  <c r="AB712" i="48"/>
  <c r="AJ628" i="48"/>
  <c r="AY1228" i="48" a="1"/>
  <c r="AY1228" i="48" s="1"/>
  <c r="AM1228" i="48" s="1"/>
  <c r="AJ639" i="48"/>
  <c r="AK1332" i="48"/>
  <c r="AJ1339" i="48"/>
  <c r="AY660" i="48" a="1"/>
  <c r="AY660" i="48" s="1"/>
  <c r="AM660" i="48" s="1"/>
  <c r="AB688" i="48"/>
  <c r="AJ1416" i="48"/>
  <c r="AK1427" i="48"/>
  <c r="BA1436" i="48" a="1"/>
  <c r="BA1436" i="48" s="1"/>
  <c r="AK613" i="48"/>
  <c r="AJ620" i="48"/>
  <c r="AK631" i="48"/>
  <c r="AK1237" i="48"/>
  <c r="AJ1242" i="48"/>
  <c r="AK1243" i="48"/>
  <c r="AK1245" i="48"/>
  <c r="AJ1248" i="48"/>
  <c r="AK640" i="48"/>
  <c r="AJ646" i="48"/>
  <c r="AK647" i="48"/>
  <c r="AJ1318" i="48"/>
  <c r="AJ1341" i="48"/>
  <c r="AJ671" i="48"/>
  <c r="AY1370" i="48" a="1"/>
  <c r="AY1370" i="48" s="1"/>
  <c r="AM1370" i="48" s="1"/>
  <c r="AJ1374" i="48"/>
  <c r="AK1389" i="48"/>
  <c r="AK1396" i="48"/>
  <c r="AK1423" i="48"/>
  <c r="AJ1427" i="48"/>
  <c r="Y1436" i="48"/>
  <c r="AK1496" i="48"/>
  <c r="AJ1259" i="48"/>
  <c r="AJ1295" i="48"/>
  <c r="BA645" i="48" a="1"/>
  <c r="BA645" i="48" s="1"/>
  <c r="AJ1354" i="48"/>
  <c r="AK1372" i="48"/>
  <c r="AB699" i="48"/>
  <c r="AK1420" i="48"/>
  <c r="AJ1444" i="48"/>
  <c r="AK1467" i="48"/>
  <c r="BA1466" i="48" a="1"/>
  <c r="BA1466" i="48" s="1"/>
  <c r="AY1466" i="48" a="1"/>
  <c r="AY1466" i="48" s="1"/>
  <c r="AM1466" i="48" s="1"/>
  <c r="Y1466" i="48"/>
  <c r="BA573" i="48" a="1"/>
  <c r="BA573" i="48" s="1"/>
  <c r="AB606" i="48"/>
  <c r="AJ616" i="48"/>
  <c r="AK1254" i="48"/>
  <c r="AK1264" i="48"/>
  <c r="AK645" i="48"/>
  <c r="AJ650" i="48"/>
  <c r="AK1317" i="48"/>
  <c r="AK1337" i="48"/>
  <c r="AJ1347" i="48"/>
  <c r="AJ1352" i="48"/>
  <c r="BA662" i="48" a="1"/>
  <c r="BA662" i="48" s="1"/>
  <c r="BA1501" i="48" a="1"/>
  <c r="BA1501" i="48" s="1"/>
  <c r="Y1501" i="48"/>
  <c r="AJ612" i="48"/>
  <c r="AJ1203" i="48"/>
  <c r="AJ1205" i="48"/>
  <c r="AJ1206" i="48"/>
  <c r="AJ622" i="48"/>
  <c r="AJ626" i="48"/>
  <c r="AJ1235" i="48"/>
  <c r="AJ1253" i="48"/>
  <c r="AK1270" i="48"/>
  <c r="AJ1272" i="48"/>
  <c r="AJ1274" i="48"/>
  <c r="AJ1291" i="48"/>
  <c r="BA648" i="48" a="1"/>
  <c r="BA648" i="48" s="1"/>
  <c r="AK650" i="48"/>
  <c r="AK1336" i="48"/>
  <c r="BA676" i="48" a="1"/>
  <c r="BA676" i="48" s="1"/>
  <c r="AJ1388" i="48"/>
  <c r="AJ677" i="48"/>
  <c r="AJ1447" i="48"/>
  <c r="AJ1466" i="48"/>
  <c r="AK1498" i="48"/>
  <c r="AJ632" i="48"/>
  <c r="AY1226" i="48" a="1"/>
  <c r="AY1226" i="48" s="1"/>
  <c r="AM1226" i="48" s="1"/>
  <c r="AK1231" i="48"/>
  <c r="AK1235" i="48"/>
  <c r="AJ1299" i="48"/>
  <c r="BA1313" i="48" a="1"/>
  <c r="BA1313" i="48" s="1"/>
  <c r="AJ1370" i="48"/>
  <c r="AJ1395" i="48"/>
  <c r="AK1484" i="48"/>
  <c r="AJ1527" i="48"/>
  <c r="AJ1493" i="48"/>
  <c r="AK1531" i="48"/>
  <c r="AK1442" i="48"/>
  <c r="AK1446" i="48"/>
  <c r="AK1461" i="48"/>
  <c r="AJ1464" i="48"/>
  <c r="AK1469" i="48"/>
  <c r="AJ1472" i="48"/>
  <c r="BA1479" i="48" a="1"/>
  <c r="BA1479" i="48" s="1"/>
  <c r="BA1483" i="48" a="1"/>
  <c r="BA1483" i="48" s="1"/>
  <c r="AK1492" i="48"/>
  <c r="AJ1503" i="48"/>
  <c r="AJ1530" i="48"/>
  <c r="AJ1452" i="48"/>
  <c r="AJ1486" i="48"/>
  <c r="AY1491" i="48" a="1"/>
  <c r="AY1491" i="48" s="1"/>
  <c r="AM1491" i="48" s="1"/>
  <c r="AK1510" i="48"/>
  <c r="AJ1511" i="48"/>
  <c r="AY1522" i="48" a="1"/>
  <c r="AY1522" i="48" s="1"/>
  <c r="AM1522" i="48" s="1"/>
  <c r="AJ1526" i="48"/>
  <c r="AK1536" i="48"/>
  <c r="AJ735" i="48"/>
  <c r="AJ1445" i="48"/>
  <c r="BA1488" i="48" a="1"/>
  <c r="BA1488" i="48" s="1"/>
  <c r="AY1496" i="48" a="1"/>
  <c r="AY1496" i="48" s="1"/>
  <c r="AM1496" i="48" s="1"/>
  <c r="AK1424" i="48"/>
  <c r="AK1460" i="48"/>
  <c r="AK1463" i="48"/>
  <c r="AJ1499" i="48"/>
  <c r="AK1508" i="48"/>
  <c r="AY1382" i="48" a="1"/>
  <c r="AY1382" i="48" s="1"/>
  <c r="AM1382" i="48" s="1"/>
  <c r="AK1384" i="48"/>
  <c r="Y732" i="48"/>
  <c r="AK1415" i="48"/>
  <c r="AJ1422" i="48"/>
  <c r="AJ1424" i="48"/>
  <c r="AY1431" i="48" a="1"/>
  <c r="AY1431" i="48" s="1"/>
  <c r="AM1431" i="48" s="1"/>
  <c r="AJ1434" i="48"/>
  <c r="AK1474" i="48"/>
  <c r="AK1488" i="48"/>
  <c r="AJ1494" i="48"/>
  <c r="AK1501" i="48"/>
  <c r="AJ734" i="48"/>
  <c r="AJ1523" i="48"/>
  <c r="AJ1524" i="48"/>
  <c r="AK682" i="48"/>
  <c r="AY732" i="48" a="1"/>
  <c r="AY732" i="48" s="1"/>
  <c r="AM732" i="48" s="1"/>
  <c r="AJ1417" i="48"/>
  <c r="AK1428" i="48"/>
  <c r="AJ1436" i="48"/>
  <c r="BA1447" i="48" a="1"/>
  <c r="BA1447" i="48" s="1"/>
  <c r="AK1448" i="48"/>
  <c r="AJ1451" i="48"/>
  <c r="AJ1453" i="48"/>
  <c r="AJ1454" i="48"/>
  <c r="BA1472" i="48" a="1"/>
  <c r="BA1472" i="48" s="1"/>
  <c r="AK1475" i="48"/>
  <c r="AJ1476" i="48"/>
  <c r="BA1481" i="48" a="1"/>
  <c r="BA1481" i="48" s="1"/>
  <c r="AJ1490" i="48"/>
  <c r="AK1506" i="48"/>
  <c r="AK1507" i="48"/>
  <c r="AJ733" i="48"/>
  <c r="AJ1517" i="48"/>
  <c r="AJ1521" i="48"/>
  <c r="AK1529" i="48"/>
  <c r="AK1538" i="48"/>
  <c r="AJ1541" i="48"/>
  <c r="BA1373" i="48" a="1"/>
  <c r="BA1373" i="48" s="1"/>
  <c r="AJ1382" i="48"/>
  <c r="AJ1383" i="48"/>
  <c r="AJ1389" i="48"/>
  <c r="AK1394" i="48"/>
  <c r="Y677" i="48"/>
  <c r="AJ1428" i="48"/>
  <c r="AK1436" i="48"/>
  <c r="AJ1439" i="48"/>
  <c r="AY1445" i="48" a="1"/>
  <c r="AY1445" i="48" s="1"/>
  <c r="AM1445" i="48" s="1"/>
  <c r="AK1451" i="48"/>
  <c r="AK1453" i="48"/>
  <c r="AJ1459" i="48"/>
  <c r="Y1472" i="48"/>
  <c r="AK1473" i="48"/>
  <c r="AK1476" i="48"/>
  <c r="AY1478" i="48" a="1"/>
  <c r="AY1478" i="48" s="1"/>
  <c r="AM1478" i="48" s="1"/>
  <c r="AJ1496" i="48"/>
  <c r="AK1514" i="48"/>
  <c r="AK733" i="48"/>
  <c r="AK1517" i="48"/>
  <c r="AK1520" i="48"/>
  <c r="AJ1528" i="48"/>
  <c r="AK1541" i="48"/>
  <c r="AJ1421" i="48"/>
  <c r="AJ1435" i="48"/>
  <c r="BA1446" i="48" a="1"/>
  <c r="BA1446" i="48" s="1"/>
  <c r="AK1459" i="48"/>
  <c r="AK1465" i="48"/>
  <c r="AK1518" i="48"/>
  <c r="AK1528" i="48"/>
  <c r="AJ1531" i="48"/>
  <c r="AJ1534" i="48"/>
  <c r="Y737" i="48"/>
  <c r="AY737" i="48" a="1"/>
  <c r="AY737" i="48" s="1"/>
  <c r="AM737" i="48" s="1"/>
  <c r="BA50" i="48" a="1"/>
  <c r="BA50" i="48" s="1"/>
  <c r="AY50" i="48" a="1"/>
  <c r="AY50" i="48" s="1"/>
  <c r="AM50" i="48" s="1"/>
  <c r="Y50" i="48"/>
  <c r="AY1324" i="48" a="1"/>
  <c r="AY1324" i="48" s="1"/>
  <c r="AM1324" i="48" s="1"/>
  <c r="BA1324" i="48" a="1"/>
  <c r="BA1324" i="48" s="1"/>
  <c r="BA37" i="48" a="1"/>
  <c r="BA37" i="48" s="1"/>
  <c r="AY37" i="48" a="1"/>
  <c r="AY37" i="48" s="1"/>
  <c r="AM37" i="48" s="1"/>
  <c r="Y37" i="48"/>
  <c r="Y8" i="48"/>
  <c r="AY35" i="48" a="1"/>
  <c r="AY35" i="48" s="1"/>
  <c r="AM35" i="48" s="1"/>
  <c r="BA35" i="48" a="1"/>
  <c r="BA35" i="48" s="1"/>
  <c r="Y35" i="48"/>
  <c r="AK8" i="48"/>
  <c r="AK40" i="48"/>
  <c r="AY73" i="48" a="1"/>
  <c r="AY73" i="48" s="1"/>
  <c r="AM73" i="48" s="1"/>
  <c r="AK96" i="48"/>
  <c r="AK35" i="48"/>
  <c r="BA54" i="48" a="1"/>
  <c r="BA54" i="48" s="1"/>
  <c r="AJ66" i="48"/>
  <c r="AK1221" i="48"/>
  <c r="AJ9" i="48"/>
  <c r="AJ643" i="48"/>
  <c r="AB737" i="48"/>
  <c r="AJ42" i="48"/>
  <c r="AJ48" i="48"/>
  <c r="BA48" i="48" a="1"/>
  <c r="BA48" i="48" s="1"/>
  <c r="BA53" i="48" a="1"/>
  <c r="BA53" i="48" s="1"/>
  <c r="Y53" i="48"/>
  <c r="AK58" i="48"/>
  <c r="Y1302" i="48"/>
  <c r="Y1399" i="48"/>
  <c r="AB118" i="48"/>
  <c r="AY118" i="48" a="1"/>
  <c r="AY118" i="48" s="1"/>
  <c r="AM118" i="48" s="1"/>
  <c r="AY30" i="48" a="1"/>
  <c r="AY30" i="48" s="1"/>
  <c r="AM30" i="48" s="1"/>
  <c r="AJ846" i="48"/>
  <c r="AK73" i="48"/>
  <c r="Y1368" i="48"/>
  <c r="BA64" i="48" a="1"/>
  <c r="BA64" i="48" s="1"/>
  <c r="AK1301" i="48"/>
  <c r="AY123" i="48" a="1"/>
  <c r="AY123" i="48" s="1"/>
  <c r="AM123" i="48" s="1"/>
  <c r="BA123" i="48" a="1"/>
  <c r="BA123" i="48" s="1"/>
  <c r="BA23" i="48" a="1"/>
  <c r="BA23" i="48" s="1"/>
  <c r="AK1409" i="48"/>
  <c r="AK615" i="48"/>
  <c r="AK643" i="48"/>
  <c r="AK737" i="48"/>
  <c r="AJ27" i="48"/>
  <c r="AK53" i="48"/>
  <c r="AK60" i="48"/>
  <c r="AY69" i="48" a="1"/>
  <c r="AY69" i="48" s="1"/>
  <c r="AM69" i="48" s="1"/>
  <c r="AK71" i="48"/>
  <c r="AB1368" i="48"/>
  <c r="Y105" i="48"/>
  <c r="Y123" i="48"/>
  <c r="AJ1409" i="48"/>
  <c r="AJ737" i="48"/>
  <c r="BA744" i="48" a="1"/>
  <c r="BA744" i="48" s="1"/>
  <c r="AK39" i="48"/>
  <c r="AK50" i="48"/>
  <c r="AB1400" i="48"/>
  <c r="AK80" i="48"/>
  <c r="AJ744" i="48"/>
  <c r="AK52" i="48"/>
  <c r="AJ57" i="48"/>
  <c r="Y1324" i="48"/>
  <c r="AK1399" i="48"/>
  <c r="AK93" i="48"/>
  <c r="AK99" i="48"/>
  <c r="AJ755" i="48"/>
  <c r="AY46" i="48" a="1"/>
  <c r="AY46" i="48" s="1"/>
  <c r="AM46" i="48" s="1"/>
  <c r="AJ1000" i="48"/>
  <c r="AJ8" i="48"/>
  <c r="AK1000" i="48"/>
  <c r="AK1402" i="48"/>
  <c r="AK681" i="48"/>
  <c r="AJ748" i="48"/>
  <c r="AK44" i="48"/>
  <c r="Y48" i="48"/>
  <c r="Y1301" i="48"/>
  <c r="AY116" i="48" a="1"/>
  <c r="AY116" i="48" s="1"/>
  <c r="AM116" i="48" s="1"/>
  <c r="BA116" i="48" a="1"/>
  <c r="BA116" i="48" s="1"/>
  <c r="Y116" i="48"/>
  <c r="AY125" i="48" a="1"/>
  <c r="AY125" i="48" s="1"/>
  <c r="AM125" i="48" s="1"/>
  <c r="BA125" i="48" a="1"/>
  <c r="BA125" i="48" s="1"/>
  <c r="Y125" i="48"/>
  <c r="AK186" i="48"/>
  <c r="BA190" i="48" a="1"/>
  <c r="BA190" i="48" s="1"/>
  <c r="Y190" i="48"/>
  <c r="AY147" i="48" a="1"/>
  <c r="AY147" i="48" s="1"/>
  <c r="AM147" i="48" s="1"/>
  <c r="AK163" i="48"/>
  <c r="AK178" i="48"/>
  <c r="AJ188" i="48"/>
  <c r="AJ206" i="48"/>
  <c r="AK145" i="48"/>
  <c r="AY190" i="48" a="1"/>
  <c r="AY190" i="48" s="1"/>
  <c r="AM190" i="48" s="1"/>
  <c r="AK239" i="48"/>
  <c r="AJ96" i="48"/>
  <c r="AY289" i="48" a="1"/>
  <c r="AY289" i="48" s="1"/>
  <c r="AM289" i="48" s="1"/>
  <c r="AK129" i="48"/>
  <c r="AK133" i="48"/>
  <c r="AY135" i="48" a="1"/>
  <c r="AY135" i="48" s="1"/>
  <c r="AM135" i="48" s="1"/>
  <c r="AJ150" i="48"/>
  <c r="AK151" i="48"/>
  <c r="AJ157" i="48"/>
  <c r="AJ175" i="48"/>
  <c r="BA199" i="48" a="1"/>
  <c r="BA199" i="48" s="1"/>
  <c r="AJ63" i="48"/>
  <c r="BA1399" i="48" a="1"/>
  <c r="BA1399" i="48" s="1"/>
  <c r="AK87" i="48"/>
  <c r="AJ100" i="48"/>
  <c r="AJ102" i="48"/>
  <c r="AK105" i="48"/>
  <c r="AJ106" i="48"/>
  <c r="AJ112" i="48"/>
  <c r="AK114" i="48"/>
  <c r="AJ263" i="48"/>
  <c r="Y289" i="48"/>
  <c r="AK137" i="48"/>
  <c r="AK141" i="48"/>
  <c r="AJ166" i="48"/>
  <c r="AK43" i="48"/>
  <c r="AK65" i="48"/>
  <c r="AK68" i="48"/>
  <c r="AK1302" i="48"/>
  <c r="AJ90" i="48"/>
  <c r="AK100" i="48"/>
  <c r="AJ105" i="48"/>
  <c r="AK106" i="48"/>
  <c r="AK107" i="48"/>
  <c r="AJ123" i="48"/>
  <c r="AY139" i="48" a="1"/>
  <c r="AY139" i="48" s="1"/>
  <c r="AM139" i="48" s="1"/>
  <c r="AK140" i="48"/>
  <c r="AJ161" i="48"/>
  <c r="AK189" i="48"/>
  <c r="BA198" i="48" a="1"/>
  <c r="BA198" i="48" s="1"/>
  <c r="AY230" i="48" a="1"/>
  <c r="AY230" i="48" s="1"/>
  <c r="AM230" i="48" s="1"/>
  <c r="BA230" i="48" a="1"/>
  <c r="BA230" i="48" s="1"/>
  <c r="Y230" i="48"/>
  <c r="AJ107" i="48"/>
  <c r="AK115" i="48"/>
  <c r="BA117" i="48" a="1"/>
  <c r="BA117" i="48" s="1"/>
  <c r="AK226" i="48"/>
  <c r="AJ252" i="48"/>
  <c r="AK265" i="48"/>
  <c r="BA750" i="48" a="1"/>
  <c r="BA750" i="48" s="1"/>
  <c r="AJ1324" i="48"/>
  <c r="AK91" i="48"/>
  <c r="AK147" i="48"/>
  <c r="AK153" i="48"/>
  <c r="AJ164" i="48"/>
  <c r="AJ183" i="48"/>
  <c r="AJ35" i="48"/>
  <c r="AK42" i="48"/>
  <c r="AJ51" i="48"/>
  <c r="Y1220" i="48"/>
  <c r="Y1221" i="48"/>
  <c r="AY113" i="48" a="1"/>
  <c r="AY113" i="48" s="1"/>
  <c r="AM113" i="48" s="1"/>
  <c r="AK118" i="48"/>
  <c r="AK263" i="48"/>
  <c r="AK124" i="48"/>
  <c r="AK125" i="48"/>
  <c r="AJ130" i="48"/>
  <c r="AJ134" i="48"/>
  <c r="AJ143" i="48"/>
  <c r="AK160" i="48"/>
  <c r="AK172" i="48"/>
  <c r="BA183" i="48" a="1"/>
  <c r="BA183" i="48" s="1"/>
  <c r="AY54" i="48" a="1"/>
  <c r="AY54" i="48" s="1"/>
  <c r="AM54" i="48" s="1"/>
  <c r="AK55" i="48"/>
  <c r="BA60" i="48" a="1"/>
  <c r="BA60" i="48" s="1"/>
  <c r="AJ70" i="48"/>
  <c r="AB1224" i="48"/>
  <c r="AK1273" i="48"/>
  <c r="AK1324" i="48"/>
  <c r="AJ88" i="48"/>
  <c r="AY108" i="48" a="1"/>
  <c r="AY108" i="48" s="1"/>
  <c r="AM108" i="48" s="1"/>
  <c r="AJ109" i="48"/>
  <c r="AJ117" i="48"/>
  <c r="BA289" i="48" a="1"/>
  <c r="BA289" i="48" s="1"/>
  <c r="AJ125" i="48"/>
  <c r="AY129" i="48" a="1"/>
  <c r="AY129" i="48" s="1"/>
  <c r="AM129" i="48" s="1"/>
  <c r="AK130" i="48"/>
  <c r="AK131" i="48"/>
  <c r="AY133" i="48" a="1"/>
  <c r="AY133" i="48" s="1"/>
  <c r="AM133" i="48" s="1"/>
  <c r="AK134" i="48"/>
  <c r="AK135" i="48"/>
  <c r="AJ138" i="48"/>
  <c r="AJ142" i="48"/>
  <c r="AK143" i="48"/>
  <c r="AK165" i="48"/>
  <c r="BA178" i="48" a="1"/>
  <c r="BA178" i="48" s="1"/>
  <c r="Y178" i="48"/>
  <c r="AY188" i="48" a="1"/>
  <c r="AY188" i="48" s="1"/>
  <c r="AM188" i="48" s="1"/>
  <c r="AJ197" i="48"/>
  <c r="AK229" i="48"/>
  <c r="AK241" i="48"/>
  <c r="AK88" i="48"/>
  <c r="AJ93" i="48"/>
  <c r="AY96" i="48" a="1"/>
  <c r="AY96" i="48" s="1"/>
  <c r="AM96" i="48" s="1"/>
  <c r="AJ126" i="48"/>
  <c r="BA128" i="48" a="1"/>
  <c r="BA128" i="48" s="1"/>
  <c r="AK138" i="48"/>
  <c r="AK142" i="48"/>
  <c r="AY181" i="48" a="1"/>
  <c r="AY181" i="48" s="1"/>
  <c r="AM181" i="48" s="1"/>
  <c r="BA187" i="48" a="1"/>
  <c r="BA187" i="48" s="1"/>
  <c r="AK195" i="48"/>
  <c r="AJ94" i="48"/>
  <c r="AJ98" i="48"/>
  <c r="AJ128" i="48"/>
  <c r="AJ148" i="48"/>
  <c r="AK149" i="48"/>
  <c r="AJ154" i="48"/>
  <c r="AJ174" i="48"/>
  <c r="AK232" i="48"/>
  <c r="AY237" i="48" a="1"/>
  <c r="AY237" i="48" s="1"/>
  <c r="AM237" i="48" s="1"/>
  <c r="AK243" i="48"/>
  <c r="AJ255" i="48"/>
  <c r="AJ746" i="48"/>
  <c r="AK284" i="48"/>
  <c r="AJ299" i="48"/>
  <c r="AK303" i="48"/>
  <c r="AK752" i="48"/>
  <c r="AY208" i="48" a="1"/>
  <c r="AY208" i="48" s="1"/>
  <c r="AM208" i="48" s="1"/>
  <c r="AJ233" i="48"/>
  <c r="AK242" i="48"/>
  <c r="AJ271" i="48"/>
  <c r="AJ292" i="48"/>
  <c r="AJ295" i="48"/>
  <c r="BA305" i="48" a="1"/>
  <c r="BA305" i="48" s="1"/>
  <c r="BA246" i="48" a="1"/>
  <c r="BA246" i="48" s="1"/>
  <c r="BA288" i="48" a="1"/>
  <c r="BA288" i="48" s="1"/>
  <c r="AY293" i="48" a="1"/>
  <c r="AY293" i="48" s="1"/>
  <c r="AM293" i="48" s="1"/>
  <c r="BA301" i="48" a="1"/>
  <c r="BA301" i="48" s="1"/>
  <c r="AJ208" i="48"/>
  <c r="AK223" i="48"/>
  <c r="AY276" i="48" a="1"/>
  <c r="AY276" i="48" s="1"/>
  <c r="AM276" i="48" s="1"/>
  <c r="AK213" i="48"/>
  <c r="AJ247" i="48"/>
  <c r="AJ248" i="48"/>
  <c r="AK261" i="48"/>
  <c r="AK264" i="48"/>
  <c r="AY282" i="48" a="1"/>
  <c r="AY282" i="48" s="1"/>
  <c r="AM282" i="48" s="1"/>
  <c r="BA189" i="48" a="1"/>
  <c r="BA189" i="48" s="1"/>
  <c r="AJ194" i="48"/>
  <c r="AY196" i="48" a="1"/>
  <c r="AY196" i="48" s="1"/>
  <c r="AM196" i="48" s="1"/>
  <c r="AK200" i="48"/>
  <c r="AK201" i="48"/>
  <c r="AJ210" i="48"/>
  <c r="AJ250" i="48"/>
  <c r="AK286" i="48"/>
  <c r="AJ301" i="48"/>
  <c r="AK308" i="48"/>
  <c r="AJ318" i="48"/>
  <c r="AJ172" i="48"/>
  <c r="AJ180" i="48"/>
  <c r="Y189" i="48"/>
  <c r="AJ192" i="48"/>
  <c r="AJ201" i="48"/>
  <c r="AK215" i="48"/>
  <c r="AK220" i="48"/>
  <c r="AJ257" i="48"/>
  <c r="AY268" i="48" a="1"/>
  <c r="AY268" i="48" s="1"/>
  <c r="AM268" i="48" s="1"/>
  <c r="AJ275" i="48"/>
  <c r="AY278" i="48" a="1"/>
  <c r="AY278" i="48" s="1"/>
  <c r="AM278" i="48" s="1"/>
  <c r="BA292" i="48" a="1"/>
  <c r="BA292" i="48" s="1"/>
  <c r="AJ315" i="48"/>
  <c r="AK199" i="48"/>
  <c r="AK202" i="48"/>
  <c r="AK207" i="48"/>
  <c r="AJ211" i="48"/>
  <c r="AK224" i="48"/>
  <c r="AY226" i="48" a="1"/>
  <c r="AY226" i="48" s="1"/>
  <c r="AM226" i="48" s="1"/>
  <c r="AY239" i="48" a="1"/>
  <c r="AY239" i="48" s="1"/>
  <c r="AM239" i="48" s="1"/>
  <c r="BA242" i="48" a="1"/>
  <c r="BA242" i="48" s="1"/>
  <c r="AK244" i="48"/>
  <c r="AK249" i="48"/>
  <c r="AJ259" i="48"/>
  <c r="BA278" i="48" a="1"/>
  <c r="BA278" i="48" s="1"/>
  <c r="AK282" i="48"/>
  <c r="BA293" i="48" a="1"/>
  <c r="BA293" i="48" s="1"/>
  <c r="AK297" i="48"/>
  <c r="AK751" i="48"/>
  <c r="AK309" i="48"/>
  <c r="AJ156" i="48"/>
  <c r="AJ170" i="48"/>
  <c r="AJ178" i="48"/>
  <c r="AK191" i="48"/>
  <c r="AJ204" i="48"/>
  <c r="AJ207" i="48"/>
  <c r="AK211" i="48"/>
  <c r="AK217" i="48"/>
  <c r="AJ224" i="48"/>
  <c r="AJ225" i="48"/>
  <c r="Y226" i="48"/>
  <c r="AJ232" i="48"/>
  <c r="BA233" i="48" a="1"/>
  <c r="BA233" i="48" s="1"/>
  <c r="Y242" i="48"/>
  <c r="AK259" i="48"/>
  <c r="AJ283" i="48"/>
  <c r="AK225" i="48"/>
  <c r="AK230" i="48"/>
  <c r="AK235" i="48"/>
  <c r="AK272" i="48"/>
  <c r="AJ750" i="48"/>
  <c r="AJ226" i="48"/>
  <c r="AJ235" i="48"/>
  <c r="AK237" i="48"/>
  <c r="AJ239" i="48"/>
  <c r="AK240" i="48"/>
  <c r="AJ241" i="48"/>
  <c r="AY252" i="48" a="1"/>
  <c r="AY252" i="48" s="1"/>
  <c r="AM252" i="48" s="1"/>
  <c r="AK268" i="48"/>
  <c r="BA280" i="48" a="1"/>
  <c r="BA280" i="48" s="1"/>
  <c r="AY425" i="48" a="1"/>
  <c r="AY425" i="48" s="1"/>
  <c r="AM425" i="48" s="1"/>
  <c r="BA425" i="48" a="1"/>
  <c r="BA425" i="48" s="1"/>
  <c r="AY431" i="48" a="1"/>
  <c r="AY431" i="48" s="1"/>
  <c r="AM431" i="48" s="1"/>
  <c r="Y431" i="48"/>
  <c r="Y900" i="48"/>
  <c r="BA900" i="48" a="1"/>
  <c r="BA900" i="48" s="1"/>
  <c r="AY439" i="48" a="1"/>
  <c r="AY439" i="48" s="1"/>
  <c r="AM439" i="48" s="1"/>
  <c r="BA439" i="48" a="1"/>
  <c r="BA439" i="48" s="1"/>
  <c r="AB466" i="48"/>
  <c r="AY466" i="48" a="1"/>
  <c r="AY466" i="48" s="1"/>
  <c r="AM466" i="48" s="1"/>
  <c r="BA468" i="48" a="1"/>
  <c r="BA468" i="48" s="1"/>
  <c r="AY468" i="48" a="1"/>
  <c r="AY468" i="48" s="1"/>
  <c r="AM468" i="48" s="1"/>
  <c r="Y468" i="48"/>
  <c r="Y508" i="48"/>
  <c r="AY508" i="48" a="1"/>
  <c r="AY508" i="48" s="1"/>
  <c r="AM508" i="48" s="1"/>
  <c r="AK455" i="48"/>
  <c r="AK478" i="48"/>
  <c r="AK486" i="48"/>
  <c r="AK493" i="48"/>
  <c r="AJ529" i="48"/>
  <c r="AJ442" i="48"/>
  <c r="AJ462" i="48"/>
  <c r="AJ469" i="48"/>
  <c r="AJ472" i="48"/>
  <c r="AJ499" i="48"/>
  <c r="AJ519" i="48"/>
  <c r="AK469" i="48"/>
  <c r="BA479" i="48" a="1"/>
  <c r="BA479" i="48" s="1"/>
  <c r="AK519" i="48"/>
  <c r="AK539" i="48"/>
  <c r="AK567" i="48"/>
  <c r="BA587" i="48" a="1"/>
  <c r="BA587" i="48" s="1"/>
  <c r="Y587" i="48"/>
  <c r="BA469" i="48" a="1"/>
  <c r="BA469" i="48" s="1"/>
  <c r="AJ511" i="48"/>
  <c r="AK520" i="48"/>
  <c r="AY1027" i="48" a="1"/>
  <c r="AY1027" i="48" s="1"/>
  <c r="AM1027" i="48" s="1"/>
  <c r="Y1027" i="48"/>
  <c r="BA1027" i="48" a="1"/>
  <c r="BA1027" i="48" s="1"/>
  <c r="AK1095" i="48"/>
  <c r="AJ899" i="48"/>
  <c r="AJ520" i="48"/>
  <c r="AK523" i="48"/>
  <c r="AK463" i="48"/>
  <c r="AJ495" i="48"/>
  <c r="AK942" i="48"/>
  <c r="AJ506" i="48"/>
  <c r="BA516" i="48" a="1"/>
  <c r="BA516" i="48" s="1"/>
  <c r="AK542" i="48"/>
  <c r="AK544" i="48"/>
  <c r="BA1025" i="48" a="1"/>
  <c r="BA1025" i="48" s="1"/>
  <c r="AK1029" i="48"/>
  <c r="AJ436" i="48"/>
  <c r="AK460" i="48"/>
  <c r="BA470" i="48" a="1"/>
  <c r="BA470" i="48" s="1"/>
  <c r="BA471" i="48" a="1"/>
  <c r="BA471" i="48" s="1"/>
  <c r="AK481" i="48"/>
  <c r="AJ490" i="48"/>
  <c r="AK495" i="48"/>
  <c r="AK500" i="48"/>
  <c r="BA578" i="48" a="1"/>
  <c r="BA578" i="48" s="1"/>
  <c r="Y578" i="48"/>
  <c r="AK439" i="48"/>
  <c r="AK447" i="48"/>
  <c r="AJ452" i="48"/>
  <c r="AJ453" i="48"/>
  <c r="AK457" i="48"/>
  <c r="BA483" i="48" a="1"/>
  <c r="BA483" i="48" s="1"/>
  <c r="AK491" i="48"/>
  <c r="AY492" i="48" a="1"/>
  <c r="AY492" i="48" s="1"/>
  <c r="AM492" i="48" s="1"/>
  <c r="AK496" i="48"/>
  <c r="BA497" i="48" a="1"/>
  <c r="BA497" i="48" s="1"/>
  <c r="BA509" i="48" a="1"/>
  <c r="BA509" i="48" s="1"/>
  <c r="AK541" i="48"/>
  <c r="AK899" i="48"/>
  <c r="Y497" i="48"/>
  <c r="AK507" i="48"/>
  <c r="AJ526" i="48"/>
  <c r="BA567" i="48" a="1"/>
  <c r="BA567" i="48" s="1"/>
  <c r="BA596" i="48" a="1"/>
  <c r="BA596" i="48" s="1"/>
  <c r="Y596" i="48"/>
  <c r="AY596" i="48" a="1"/>
  <c r="AY596" i="48" s="1"/>
  <c r="AM596" i="48" s="1"/>
  <c r="AB1114" i="48"/>
  <c r="AK451" i="48"/>
  <c r="AK454" i="48"/>
  <c r="AY469" i="48" a="1"/>
  <c r="AY469" i="48" s="1"/>
  <c r="AM469" i="48" s="1"/>
  <c r="AK475" i="48"/>
  <c r="AJ492" i="48"/>
  <c r="AK502" i="48"/>
  <c r="AY519" i="48" a="1"/>
  <c r="AY519" i="48" s="1"/>
  <c r="AM519" i="48" s="1"/>
  <c r="BA523" i="48" a="1"/>
  <c r="BA523" i="48" s="1"/>
  <c r="BA537" i="48" a="1"/>
  <c r="BA537" i="48" s="1"/>
  <c r="Y537" i="48"/>
  <c r="AJ547" i="48"/>
  <c r="AK548" i="48"/>
  <c r="AJ1024" i="48"/>
  <c r="AK418" i="48"/>
  <c r="AK429" i="48"/>
  <c r="AJ434" i="48"/>
  <c r="AJ458" i="48"/>
  <c r="Y465" i="48"/>
  <c r="Y469" i="48"/>
  <c r="AJ480" i="48"/>
  <c r="AJ483" i="48"/>
  <c r="AK490" i="48"/>
  <c r="AJ516" i="48"/>
  <c r="Y523" i="48"/>
  <c r="AJ528" i="48"/>
  <c r="AY537" i="48" a="1"/>
  <c r="AY537" i="48" s="1"/>
  <c r="AM537" i="48" s="1"/>
  <c r="AJ538" i="48"/>
  <c r="AJ540" i="48"/>
  <c r="AK582" i="48"/>
  <c r="AY588" i="48" a="1"/>
  <c r="AY588" i="48" s="1"/>
  <c r="AM588" i="48" s="1"/>
  <c r="Y588" i="48"/>
  <c r="BA1092" i="48" a="1"/>
  <c r="BA1092" i="48" s="1"/>
  <c r="AY1092" i="48" a="1"/>
  <c r="AY1092" i="48" s="1"/>
  <c r="AM1092" i="48" s="1"/>
  <c r="AJ440" i="48"/>
  <c r="AJ455" i="48"/>
  <c r="AK459" i="48"/>
  <c r="AK471" i="48"/>
  <c r="AJ473" i="48"/>
  <c r="AY474" i="48" a="1"/>
  <c r="AY474" i="48" s="1"/>
  <c r="AM474" i="48" s="1"/>
  <c r="BA481" i="48" a="1"/>
  <c r="BA481" i="48" s="1"/>
  <c r="AB1092" i="48"/>
  <c r="AK579" i="48"/>
  <c r="AY600" i="48" a="1"/>
  <c r="AY600" i="48" s="1"/>
  <c r="AM600" i="48" s="1"/>
  <c r="AB1102" i="48"/>
  <c r="AJ1199" i="48"/>
  <c r="AY528" i="48" a="1"/>
  <c r="AY528" i="48" s="1"/>
  <c r="AM528" i="48" s="1"/>
  <c r="AK535" i="48"/>
  <c r="AK540" i="48"/>
  <c r="AJ560" i="48"/>
  <c r="AJ570" i="48"/>
  <c r="AJ577" i="48"/>
  <c r="AK581" i="48"/>
  <c r="Y600" i="48"/>
  <c r="AJ1091" i="48"/>
  <c r="Y1092" i="48"/>
  <c r="AB1095" i="48"/>
  <c r="AK1115" i="48"/>
  <c r="AK577" i="48"/>
  <c r="AK580" i="48"/>
  <c r="AK586" i="48"/>
  <c r="AK594" i="48"/>
  <c r="Y1051" i="48"/>
  <c r="AJ1115" i="48"/>
  <c r="AK556" i="48"/>
  <c r="AK587" i="48"/>
  <c r="BA1098" i="48" a="1"/>
  <c r="BA1098" i="48" s="1"/>
  <c r="BA1107" i="48" a="1"/>
  <c r="BA1107" i="48" s="1"/>
  <c r="AJ1108" i="48"/>
  <c r="BA1166" i="48" a="1"/>
  <c r="BA1166" i="48" s="1"/>
  <c r="AK1167" i="48"/>
  <c r="AJ1098" i="48"/>
  <c r="AJ1100" i="48"/>
  <c r="Y1171" i="48"/>
  <c r="AY1173" i="48" a="1"/>
  <c r="AY1173" i="48" s="1"/>
  <c r="AM1173" i="48" s="1"/>
  <c r="AK1175" i="48"/>
  <c r="AJ549" i="48"/>
  <c r="AJ550" i="48"/>
  <c r="AJ552" i="48"/>
  <c r="AK568" i="48"/>
  <c r="AK1025" i="48"/>
  <c r="AY591" i="48" a="1"/>
  <c r="AY591" i="48" s="1"/>
  <c r="AM591" i="48" s="1"/>
  <c r="AK600" i="48"/>
  <c r="BA600" i="48" a="1"/>
  <c r="BA600" i="48" s="1"/>
  <c r="AJ1049" i="48"/>
  <c r="AB1051" i="48"/>
  <c r="AB1096" i="48"/>
  <c r="Y1119" i="48"/>
  <c r="Y1130" i="48"/>
  <c r="AJ1165" i="48"/>
  <c r="AB1179" i="48"/>
  <c r="AK592" i="48"/>
  <c r="AK1094" i="48"/>
  <c r="AK1098" i="48"/>
  <c r="AK1165" i="48"/>
  <c r="AY594" i="48" a="1"/>
  <c r="AY594" i="48" s="1"/>
  <c r="AM594" i="48" s="1"/>
  <c r="AB1099" i="48"/>
  <c r="Y1102" i="48"/>
  <c r="BA1119" i="48" a="1"/>
  <c r="BA1119" i="48" s="1"/>
  <c r="AK558" i="48"/>
  <c r="AK561" i="48"/>
  <c r="AK563" i="48"/>
  <c r="AK1019" i="48"/>
  <c r="AJ569" i="48"/>
  <c r="Y594" i="48"/>
  <c r="AK597" i="48"/>
  <c r="Y1095" i="48"/>
  <c r="AJ1096" i="48"/>
  <c r="AJ1174" i="48"/>
  <c r="AK1179" i="48"/>
  <c r="AK1197" i="48"/>
  <c r="AK1214" i="48"/>
  <c r="AK538" i="48"/>
  <c r="AJ564" i="48"/>
  <c r="AK1024" i="48"/>
  <c r="AJ591" i="48"/>
  <c r="AK1051" i="48"/>
  <c r="AK1096" i="48"/>
  <c r="AB1108" i="48"/>
  <c r="Y1114" i="48"/>
  <c r="AY1169" i="48" a="1"/>
  <c r="AY1169" i="48" s="1"/>
  <c r="AM1169" i="48" s="1"/>
  <c r="AJ1177" i="48"/>
  <c r="AJ1180" i="48"/>
  <c r="AJ1183" i="48"/>
  <c r="Y1184" i="48"/>
  <c r="BA1185" i="48" a="1"/>
  <c r="BA1185" i="48" s="1"/>
  <c r="AK655" i="48"/>
  <c r="AJ1211" i="48"/>
  <c r="AK1092" i="48"/>
  <c r="AJ1120" i="48"/>
  <c r="AB1170" i="48"/>
  <c r="AK554" i="48"/>
  <c r="AJ599" i="48"/>
  <c r="AJ601" i="48"/>
  <c r="AB1091" i="48"/>
  <c r="AJ1130" i="48"/>
  <c r="Y1173" i="48"/>
  <c r="AY796" i="48" a="1"/>
  <c r="AY796" i="48" s="1"/>
  <c r="AM796" i="48" s="1"/>
  <c r="AB796" i="48"/>
  <c r="AY831" i="48" a="1"/>
  <c r="AY831" i="48" s="1"/>
  <c r="AM831" i="48" s="1"/>
  <c r="BA831" i="48" a="1"/>
  <c r="BA831" i="48" s="1"/>
  <c r="Y831" i="48"/>
  <c r="AY837" i="48" a="1"/>
  <c r="AY837" i="48" s="1"/>
  <c r="AM837" i="48" s="1"/>
  <c r="BA837" i="48" a="1"/>
  <c r="BA837" i="48" s="1"/>
  <c r="Y837" i="48"/>
  <c r="Y851" i="48"/>
  <c r="BA851" i="48" a="1"/>
  <c r="BA851" i="48" s="1"/>
  <c r="BA878" i="48" a="1"/>
  <c r="BA878" i="48" s="1"/>
  <c r="Y878" i="48"/>
  <c r="BA910" i="48" a="1"/>
  <c r="BA910" i="48" s="1"/>
  <c r="Y910" i="48"/>
  <c r="AY919" i="48" a="1"/>
  <c r="AY919" i="48" s="1"/>
  <c r="AM919" i="48" s="1"/>
  <c r="BA919" i="48" a="1"/>
  <c r="BA919" i="48" s="1"/>
  <c r="Y919" i="48"/>
  <c r="AK799" i="48"/>
  <c r="AJ807" i="48"/>
  <c r="AJ816" i="48"/>
  <c r="AK817" i="48"/>
  <c r="AK831" i="48"/>
  <c r="AJ837" i="48"/>
  <c r="BA839" i="48" a="1"/>
  <c r="BA839" i="48" s="1"/>
  <c r="AK858" i="48"/>
  <c r="AJ862" i="48"/>
  <c r="BA876" i="48" a="1"/>
  <c r="BA876" i="48" s="1"/>
  <c r="AJ880" i="48"/>
  <c r="AJ884" i="48"/>
  <c r="AK888" i="48"/>
  <c r="AJ894" i="48"/>
  <c r="AK910" i="48"/>
  <c r="AK920" i="48"/>
  <c r="AK978" i="48"/>
  <c r="BA1031" i="48" a="1"/>
  <c r="BA1031" i="48" s="1"/>
  <c r="AB1031" i="48"/>
  <c r="AJ833" i="48"/>
  <c r="AK838" i="48"/>
  <c r="AK860" i="48"/>
  <c r="AK863" i="48"/>
  <c r="AK868" i="48"/>
  <c r="AY874" i="48" a="1"/>
  <c r="AY874" i="48" s="1"/>
  <c r="AM874" i="48" s="1"/>
  <c r="AJ876" i="48"/>
  <c r="AK880" i="48"/>
  <c r="AY882" i="48" a="1"/>
  <c r="AY882" i="48" s="1"/>
  <c r="AM882" i="48" s="1"/>
  <c r="BA883" i="48" a="1"/>
  <c r="BA883" i="48" s="1"/>
  <c r="AK884" i="48"/>
  <c r="AY885" i="48" a="1"/>
  <c r="AY885" i="48" s="1"/>
  <c r="AM885" i="48" s="1"/>
  <c r="Y946" i="48"/>
  <c r="AY946" i="48" a="1"/>
  <c r="AY946" i="48" s="1"/>
  <c r="AM946" i="48" s="1"/>
  <c r="AY857" i="48" a="1"/>
  <c r="AY857" i="48" s="1"/>
  <c r="AM857" i="48" s="1"/>
  <c r="AK864" i="48"/>
  <c r="AK873" i="48"/>
  <c r="AK876" i="48"/>
  <c r="AJ896" i="48"/>
  <c r="AK907" i="48"/>
  <c r="AY975" i="48" a="1"/>
  <c r="AY975" i="48" s="1"/>
  <c r="AM975" i="48" s="1"/>
  <c r="Y975" i="48"/>
  <c r="Y857" i="48"/>
  <c r="BA857" i="48" a="1"/>
  <c r="BA857" i="48" s="1"/>
  <c r="AJ870" i="48"/>
  <c r="AK889" i="48"/>
  <c r="AJ890" i="48"/>
  <c r="AK896" i="48"/>
  <c r="AJ912" i="48"/>
  <c r="AJ913" i="48"/>
  <c r="BA949" i="48" a="1"/>
  <c r="BA949" i="48" s="1"/>
  <c r="Y949" i="48"/>
  <c r="AK837" i="48"/>
  <c r="AK866" i="48"/>
  <c r="BA874" i="48" a="1"/>
  <c r="BA874" i="48" s="1"/>
  <c r="AY895" i="48" a="1"/>
  <c r="AY895" i="48" s="1"/>
  <c r="AM895" i="48" s="1"/>
  <c r="BA970" i="48" a="1"/>
  <c r="BA970" i="48" s="1"/>
  <c r="AY970" i="48" a="1"/>
  <c r="AY970" i="48" s="1"/>
  <c r="AM970" i="48" s="1"/>
  <c r="Y970" i="48"/>
  <c r="AK802" i="48"/>
  <c r="AJ808" i="48"/>
  <c r="AK814" i="48"/>
  <c r="AK820" i="48"/>
  <c r="AK833" i="48"/>
  <c r="AJ871" i="48"/>
  <c r="Y895" i="48"/>
  <c r="AY835" i="48" a="1"/>
  <c r="AY835" i="48" s="1"/>
  <c r="AM835" i="48" s="1"/>
  <c r="AK839" i="48"/>
  <c r="BA847" i="48" a="1"/>
  <c r="BA847" i="48" s="1"/>
  <c r="AK897" i="48"/>
  <c r="BA973" i="48" a="1"/>
  <c r="BA973" i="48" s="1"/>
  <c r="AB973" i="48"/>
  <c r="AK1021" i="48"/>
  <c r="BA17" i="48" a="1"/>
  <c r="BA17" i="48" s="1"/>
  <c r="Y829" i="48"/>
  <c r="BA835" i="48" a="1"/>
  <c r="BA835" i="48" s="1"/>
  <c r="AK1404" i="48"/>
  <c r="AK852" i="48"/>
  <c r="AJ856" i="48"/>
  <c r="AK857" i="48"/>
  <c r="AK891" i="48"/>
  <c r="AJ893" i="48"/>
  <c r="AK902" i="48"/>
  <c r="AK924" i="48"/>
  <c r="AK798" i="48"/>
  <c r="AJ831" i="48"/>
  <c r="AK851" i="48"/>
  <c r="AK856" i="48"/>
  <c r="AJ858" i="48"/>
  <c r="AJ883" i="48"/>
  <c r="AJ895" i="48"/>
  <c r="AJ892" i="48"/>
  <c r="AY894" i="48" a="1"/>
  <c r="AY894" i="48" s="1"/>
  <c r="AM894" i="48" s="1"/>
  <c r="AK905" i="48"/>
  <c r="BA917" i="48" a="1"/>
  <c r="BA917" i="48" s="1"/>
  <c r="AK919" i="48"/>
  <c r="BA920" i="48" a="1"/>
  <c r="BA920" i="48" s="1"/>
  <c r="AK926" i="48"/>
  <c r="AJ805" i="48"/>
  <c r="AK812" i="48"/>
  <c r="AK824" i="48"/>
  <c r="Y833" i="48"/>
  <c r="AJ835" i="48"/>
  <c r="Y839" i="48"/>
  <c r="AJ844" i="48"/>
  <c r="AJ861" i="48"/>
  <c r="AY865" i="48" a="1"/>
  <c r="AY865" i="48" s="1"/>
  <c r="AM865" i="48" s="1"/>
  <c r="Y876" i="48"/>
  <c r="Y880" i="48"/>
  <c r="Y884" i="48"/>
  <c r="AJ888" i="48"/>
  <c r="AK916" i="48"/>
  <c r="AK805" i="48"/>
  <c r="AK822" i="48"/>
  <c r="AK825" i="48"/>
  <c r="AK828" i="48"/>
  <c r="BA1403" i="48" a="1"/>
  <c r="BA1403" i="48" s="1"/>
  <c r="AY847" i="48" a="1"/>
  <c r="AY847" i="48" s="1"/>
  <c r="AM847" i="48" s="1"/>
  <c r="AK861" i="48"/>
  <c r="Y865" i="48"/>
  <c r="AJ868" i="48"/>
  <c r="AJ1407" i="48"/>
  <c r="AK909" i="48"/>
  <c r="AJ917" i="48"/>
  <c r="AY1031" i="48" a="1"/>
  <c r="AY1031" i="48" s="1"/>
  <c r="AM1031" i="48" s="1"/>
  <c r="Y1031" i="48"/>
  <c r="AJ973" i="48"/>
  <c r="AY1103" i="48" a="1"/>
  <c r="AY1103" i="48" s="1"/>
  <c r="AM1103" i="48" s="1"/>
  <c r="AB1103" i="48"/>
  <c r="AJ904" i="48"/>
  <c r="AJ910" i="48"/>
  <c r="AK914" i="48"/>
  <c r="AK915" i="48"/>
  <c r="BA923" i="48" a="1"/>
  <c r="BA923" i="48" s="1"/>
  <c r="AJ930" i="48"/>
  <c r="AJ934" i="48"/>
  <c r="AJ935" i="48"/>
  <c r="AJ963" i="48"/>
  <c r="AK1033" i="48"/>
  <c r="AK1034" i="48"/>
  <c r="AK1052" i="48"/>
  <c r="AJ956" i="48"/>
  <c r="BA969" i="48" a="1"/>
  <c r="BA969" i="48" s="1"/>
  <c r="AJ1008" i="48"/>
  <c r="AK18" i="48"/>
  <c r="AK20" i="48"/>
  <c r="AJ944" i="48"/>
  <c r="AJ945" i="48"/>
  <c r="AJ946" i="48"/>
  <c r="BA954" i="48" a="1"/>
  <c r="BA954" i="48" s="1"/>
  <c r="AK974" i="48"/>
  <c r="AJ985" i="48"/>
  <c r="AY987" i="48" a="1"/>
  <c r="AY987" i="48" s="1"/>
  <c r="AM987" i="48" s="1"/>
  <c r="AJ1009" i="48"/>
  <c r="AJ14" i="48"/>
  <c r="AK1047" i="48"/>
  <c r="AK19" i="48"/>
  <c r="AY940" i="48" a="1"/>
  <c r="AY940" i="48" s="1"/>
  <c r="AM940" i="48" s="1"/>
  <c r="AY1005" i="48" a="1"/>
  <c r="AY1005" i="48" s="1"/>
  <c r="AM1005" i="48" s="1"/>
  <c r="AJ1006" i="48"/>
  <c r="AY1011" i="48" a="1"/>
  <c r="AY1011" i="48" s="1"/>
  <c r="AM1011" i="48" s="1"/>
  <c r="AJ11" i="48"/>
  <c r="BA75" i="48" a="1"/>
  <c r="BA75" i="48" s="1"/>
  <c r="AJ947" i="48"/>
  <c r="AJ949" i="48"/>
  <c r="BA976" i="48" a="1"/>
  <c r="BA976" i="48" s="1"/>
  <c r="AK1039" i="48"/>
  <c r="Y1111" i="48"/>
  <c r="AY1111" i="48" a="1"/>
  <c r="AY1111" i="48" s="1"/>
  <c r="AM1111" i="48" s="1"/>
  <c r="AK1158" i="48"/>
  <c r="AJ924" i="48"/>
  <c r="AJ928" i="48"/>
  <c r="AJ951" i="48"/>
  <c r="AK952" i="48"/>
  <c r="AK954" i="48"/>
  <c r="AK955" i="48"/>
  <c r="AK972" i="48"/>
  <c r="AJ976" i="48"/>
  <c r="AK986" i="48"/>
  <c r="AJ989" i="48"/>
  <c r="AJ991" i="48"/>
  <c r="AK994" i="48"/>
  <c r="AK995" i="48"/>
  <c r="AJ997" i="48"/>
  <c r="AK1515" i="48"/>
  <c r="AJ1516" i="48"/>
  <c r="AJ1543" i="48"/>
  <c r="AJ1003" i="48"/>
  <c r="AJ1005" i="48"/>
  <c r="AJ1010" i="48"/>
  <c r="AJ1020" i="48"/>
  <c r="AK928" i="48"/>
  <c r="BA932" i="48" a="1"/>
  <c r="BA932" i="48" s="1"/>
  <c r="AY933" i="48" a="1"/>
  <c r="AY933" i="48" s="1"/>
  <c r="AM933" i="48" s="1"/>
  <c r="AK940" i="48"/>
  <c r="AK1410" i="48"/>
  <c r="AK947" i="48"/>
  <c r="AK949" i="48"/>
  <c r="AJ954" i="48"/>
  <c r="AJ955" i="48"/>
  <c r="AK966" i="48"/>
  <c r="AY981" i="48" a="1"/>
  <c r="AY981" i="48" s="1"/>
  <c r="AM981" i="48" s="1"/>
  <c r="AK987" i="48"/>
  <c r="AK992" i="48"/>
  <c r="AJ994" i="48"/>
  <c r="AJ996" i="48"/>
  <c r="AK997" i="48"/>
  <c r="AJ1515" i="48"/>
  <c r="AJ1542" i="48"/>
  <c r="AJ1002" i="48"/>
  <c r="AJ1011" i="48"/>
  <c r="AK1020" i="48"/>
  <c r="AJ1021" i="48"/>
  <c r="AY1072" i="48" a="1"/>
  <c r="AY1072" i="48" s="1"/>
  <c r="AM1072" i="48" s="1"/>
  <c r="Y1072" i="48"/>
  <c r="BA1072" i="48" a="1"/>
  <c r="BA1072" i="48" s="1"/>
  <c r="BA1152" i="48" a="1"/>
  <c r="BA1152" i="48" s="1"/>
  <c r="Y1152" i="48"/>
  <c r="AK937" i="48"/>
  <c r="AJ1411" i="48"/>
  <c r="AK951" i="48"/>
  <c r="AJ957" i="48"/>
  <c r="AK962" i="48"/>
  <c r="BA971" i="48" a="1"/>
  <c r="BA971" i="48" s="1"/>
  <c r="Y982" i="48"/>
  <c r="AK990" i="48"/>
  <c r="AK1011" i="48"/>
  <c r="AJ1013" i="48"/>
  <c r="AJ16" i="48"/>
  <c r="AK1076" i="48"/>
  <c r="AK74" i="48"/>
  <c r="AK931" i="48"/>
  <c r="AJ932" i="48"/>
  <c r="AJ938" i="48"/>
  <c r="AK1411" i="48"/>
  <c r="AK957" i="48"/>
  <c r="AK960" i="48"/>
  <c r="AK961" i="48"/>
  <c r="AY978" i="48" a="1"/>
  <c r="AY978" i="48" s="1"/>
  <c r="AM978" i="48" s="1"/>
  <c r="AY1007" i="48" a="1"/>
  <c r="AY1007" i="48" s="1"/>
  <c r="AM1007" i="48" s="1"/>
  <c r="AK16" i="48"/>
  <c r="BA1034" i="48" a="1"/>
  <c r="BA1034" i="48" s="1"/>
  <c r="AJ1043" i="48"/>
  <c r="AK970" i="48"/>
  <c r="AK1016" i="48"/>
  <c r="BA1035" i="48" a="1"/>
  <c r="BA1035" i="48" s="1"/>
  <c r="AK1041" i="48"/>
  <c r="AK1042" i="48"/>
  <c r="BA1087" i="48" a="1"/>
  <c r="BA1087" i="48" s="1"/>
  <c r="Y1087" i="48"/>
  <c r="BA20" i="48" a="1"/>
  <c r="BA20" i="48" s="1"/>
  <c r="AK1073" i="48"/>
  <c r="AK1046" i="48"/>
  <c r="AY1047" i="48" a="1"/>
  <c r="AY1047" i="48" s="1"/>
  <c r="AM1047" i="48" s="1"/>
  <c r="AJ21" i="48"/>
  <c r="AJ1053" i="48"/>
  <c r="AK1085" i="48"/>
  <c r="AB32" i="48"/>
  <c r="AB77" i="48"/>
  <c r="AK83" i="48"/>
  <c r="AK1141" i="48"/>
  <c r="BA1158" i="48" a="1"/>
  <c r="BA1158" i="48" s="1"/>
  <c r="AK1162" i="48"/>
  <c r="AJ1163" i="48"/>
  <c r="AJ1164" i="48"/>
  <c r="AJ1039" i="48"/>
  <c r="AJ1068" i="48"/>
  <c r="AJ1082" i="48"/>
  <c r="AJ29" i="48"/>
  <c r="Y74" i="48"/>
  <c r="AJ75" i="48"/>
  <c r="AK76" i="48"/>
  <c r="AJ77" i="48"/>
  <c r="AJ79" i="48"/>
  <c r="AK1127" i="48"/>
  <c r="Y1158" i="48"/>
  <c r="AK1160" i="48"/>
  <c r="AJ1161" i="48"/>
  <c r="AJ1162" i="48"/>
  <c r="AK1163" i="48"/>
  <c r="BA1236" i="48" a="1"/>
  <c r="BA1236" i="48" s="1"/>
  <c r="Y1236" i="48"/>
  <c r="AK1069" i="48"/>
  <c r="AJ1078" i="48"/>
  <c r="AY1083" i="48" a="1"/>
  <c r="AY1083" i="48" s="1"/>
  <c r="AM1083" i="48" s="1"/>
  <c r="AK1103" i="48"/>
  <c r="AJ1125" i="48"/>
  <c r="AJ1140" i="48"/>
  <c r="AK1150" i="48"/>
  <c r="AK1152" i="48"/>
  <c r="AJ1047" i="48"/>
  <c r="AK1064" i="48"/>
  <c r="Y1083" i="48"/>
  <c r="AJ1124" i="48"/>
  <c r="AK1125" i="48"/>
  <c r="AK1140" i="48"/>
  <c r="BA1153" i="48" a="1"/>
  <c r="BA1153" i="48" s="1"/>
  <c r="AK290" i="48"/>
  <c r="Y362" i="48"/>
  <c r="AJ1126" i="48"/>
  <c r="BA362" i="48" a="1"/>
  <c r="BA362" i="48" s="1"/>
  <c r="BA74" i="48" a="1"/>
  <c r="BA74" i="48" s="1"/>
  <c r="BA1144" i="48" a="1"/>
  <c r="BA1144" i="48" s="1"/>
  <c r="AB316" i="48"/>
  <c r="AB362" i="48"/>
  <c r="AK437" i="48"/>
  <c r="AJ504" i="48"/>
  <c r="Y514" i="48"/>
  <c r="AJ565" i="48"/>
  <c r="AJ12" i="48"/>
  <c r="AJ1033" i="48"/>
  <c r="AJ1037" i="48"/>
  <c r="AJ1041" i="48"/>
  <c r="AJ1062" i="48"/>
  <c r="AJ1067" i="48"/>
  <c r="AJ1086" i="48"/>
  <c r="AJ25" i="48"/>
  <c r="Y76" i="48"/>
  <c r="Y78" i="48"/>
  <c r="AJ81" i="48"/>
  <c r="AJ82" i="48"/>
  <c r="AJ1122" i="48"/>
  <c r="AJ1133" i="48"/>
  <c r="AK1137" i="48"/>
  <c r="BA514" i="48" a="1"/>
  <c r="BA514" i="48" s="1"/>
  <c r="AY514" i="48" a="1"/>
  <c r="AY514" i="48" s="1"/>
  <c r="AM514" i="48" s="1"/>
  <c r="AJ1066" i="48"/>
  <c r="AK1067" i="48"/>
  <c r="AK1079" i="48"/>
  <c r="AY1085" i="48" a="1"/>
  <c r="AY1085" i="48" s="1"/>
  <c r="AM1085" i="48" s="1"/>
  <c r="AK32" i="48"/>
  <c r="AK1110" i="48"/>
  <c r="AJ121" i="48"/>
  <c r="AY1131" i="48" a="1"/>
  <c r="AY1131" i="48" s="1"/>
  <c r="AM1131" i="48" s="1"/>
  <c r="AK1139" i="48"/>
  <c r="AJ1042" i="48"/>
  <c r="AK1071" i="48"/>
  <c r="AK1074" i="48"/>
  <c r="AK1077" i="48"/>
  <c r="Y1085" i="48"/>
  <c r="AK1087" i="48"/>
  <c r="AJ28" i="48"/>
  <c r="Y77" i="48"/>
  <c r="AJ1105" i="48"/>
  <c r="AK1106" i="48"/>
  <c r="AJ1110" i="48"/>
  <c r="AK262" i="48"/>
  <c r="AJ1131" i="48"/>
  <c r="AK1138" i="48"/>
  <c r="AK1146" i="48"/>
  <c r="AY1069" i="48" a="1"/>
  <c r="AY1069" i="48" s="1"/>
  <c r="AM1069" i="48" s="1"/>
  <c r="AK1075" i="48"/>
  <c r="AK1083" i="48"/>
  <c r="AJ1118" i="48"/>
  <c r="BA85" i="48" a="1"/>
  <c r="BA85" i="48" s="1"/>
  <c r="BA1141" i="48" a="1"/>
  <c r="BA1141" i="48" s="1"/>
  <c r="Y290" i="48"/>
  <c r="Y306" i="48"/>
  <c r="Y1069" i="48"/>
  <c r="AK28" i="48"/>
  <c r="AB75" i="48"/>
  <c r="Y1250" i="48"/>
  <c r="AY1250" i="48" a="1"/>
  <c r="AY1250" i="48" s="1"/>
  <c r="AM1250" i="48" s="1"/>
  <c r="AY1277" i="48" a="1"/>
  <c r="AY1277" i="48" s="1"/>
  <c r="AM1277" i="48" s="1"/>
  <c r="Y1277" i="48"/>
  <c r="AJ1063" i="48"/>
  <c r="AK1072" i="48"/>
  <c r="AJ1085" i="48"/>
  <c r="AJ1089" i="48"/>
  <c r="AB79" i="48"/>
  <c r="Y1104" i="48"/>
  <c r="AK1112" i="48"/>
  <c r="BA1161" i="48" a="1"/>
  <c r="BA1161" i="48" s="1"/>
  <c r="AK1164" i="48"/>
  <c r="BA1250" i="48" a="1"/>
  <c r="BA1250" i="48" s="1"/>
  <c r="AB1250" i="48"/>
  <c r="AK1267" i="48"/>
  <c r="AB361" i="48"/>
  <c r="Y505" i="48"/>
  <c r="AK514" i="48"/>
  <c r="AJ584" i="48"/>
  <c r="AB604" i="48"/>
  <c r="AJ610" i="48"/>
  <c r="AB614" i="48"/>
  <c r="Y627" i="48"/>
  <c r="AK1227" i="48"/>
  <c r="AJ1231" i="48"/>
  <c r="AJ634" i="48"/>
  <c r="AJ1258" i="48"/>
  <c r="AJ1265" i="48"/>
  <c r="AK1289" i="48"/>
  <c r="AK605" i="48"/>
  <c r="AY617" i="48" a="1"/>
  <c r="AY617" i="48" s="1"/>
  <c r="AM617" i="48" s="1"/>
  <c r="AK620" i="48"/>
  <c r="AK633" i="48"/>
  <c r="AK1238" i="48"/>
  <c r="AK634" i="48"/>
  <c r="AJ1243" i="48"/>
  <c r="AJ1257" i="48"/>
  <c r="AY1271" i="48" a="1"/>
  <c r="AY1271" i="48" s="1"/>
  <c r="AM1271" i="48" s="1"/>
  <c r="Y1271" i="48"/>
  <c r="BA1288" i="48" a="1"/>
  <c r="BA1288" i="48" s="1"/>
  <c r="AK649" i="48"/>
  <c r="AK673" i="48"/>
  <c r="AY1383" i="48" a="1"/>
  <c r="AY1383" i="48" s="1"/>
  <c r="AM1383" i="48" s="1"/>
  <c r="Y1383" i="48"/>
  <c r="BA1383" i="48" a="1"/>
  <c r="BA1383" i="48" s="1"/>
  <c r="AK361" i="48"/>
  <c r="Y574" i="48"/>
  <c r="AJ619" i="48"/>
  <c r="AJ627" i="48"/>
  <c r="AK628" i="48"/>
  <c r="BA1297" i="48" a="1"/>
  <c r="BA1297" i="48" s="1"/>
  <c r="BA1423" i="48" a="1"/>
  <c r="BA1423" i="48" s="1"/>
  <c r="Y1423" i="48"/>
  <c r="Y607" i="48"/>
  <c r="AK618" i="48"/>
  <c r="AJ1264" i="48"/>
  <c r="AK648" i="48"/>
  <c r="AK652" i="48"/>
  <c r="AK545" i="48"/>
  <c r="AY572" i="48" a="1"/>
  <c r="AY572" i="48" s="1"/>
  <c r="AM572" i="48" s="1"/>
  <c r="Y602" i="48"/>
  <c r="AJ617" i="48"/>
  <c r="AJ624" i="48"/>
  <c r="AK1236" i="48"/>
  <c r="AK1244" i="48"/>
  <c r="AK1248" i="48"/>
  <c r="AJ1254" i="48"/>
  <c r="AJ1261" i="48"/>
  <c r="AJ1262" i="48"/>
  <c r="AJ1266" i="48"/>
  <c r="AY1334" i="48" a="1"/>
  <c r="AY1334" i="48" s="1"/>
  <c r="AM1334" i="48" s="1"/>
  <c r="BA1334" i="48" a="1"/>
  <c r="BA1334" i="48" s="1"/>
  <c r="BA1340" i="48" a="1"/>
  <c r="BA1340" i="48" s="1"/>
  <c r="Y1340" i="48"/>
  <c r="AJ505" i="48"/>
  <c r="AB585" i="48"/>
  <c r="Y605" i="48"/>
  <c r="AK1203" i="48"/>
  <c r="AK1207" i="48"/>
  <c r="AK617" i="48"/>
  <c r="AK622" i="48"/>
  <c r="AJ1236" i="48"/>
  <c r="AB635" i="48"/>
  <c r="AJ1249" i="48"/>
  <c r="AK1268" i="48"/>
  <c r="AK1284" i="48"/>
  <c r="AJ1296" i="48"/>
  <c r="AK644" i="48"/>
  <c r="AJ1142" i="48"/>
  <c r="AJ1145" i="48"/>
  <c r="AK1148" i="48"/>
  <c r="AJ1155" i="48"/>
  <c r="AJ290" i="48"/>
  <c r="AJ316" i="48"/>
  <c r="AB348" i="48"/>
  <c r="AB515" i="48"/>
  <c r="AB566" i="48"/>
  <c r="AB607" i="48"/>
  <c r="AB609" i="48"/>
  <c r="AJ614" i="48"/>
  <c r="AY1227" i="48" a="1"/>
  <c r="AY1227" i="48" s="1"/>
  <c r="AM1227" i="48" s="1"/>
  <c r="AK1232" i="48"/>
  <c r="AJ635" i="48"/>
  <c r="AK1249" i="48"/>
  <c r="AJ1255" i="48"/>
  <c r="AJ1263" i="48"/>
  <c r="AK1269" i="48"/>
  <c r="AK1272" i="48"/>
  <c r="AJ1326" i="48"/>
  <c r="Y1343" i="48"/>
  <c r="AY1343" i="48" a="1"/>
  <c r="AY1343" i="48" s="1"/>
  <c r="AM1343" i="48" s="1"/>
  <c r="AY1381" i="48" a="1"/>
  <c r="AY1381" i="48" s="1"/>
  <c r="AM1381" i="48" s="1"/>
  <c r="BA1381" i="48" a="1"/>
  <c r="BA1381" i="48" s="1"/>
  <c r="Y1381" i="48"/>
  <c r="AB571" i="48"/>
  <c r="AB574" i="48"/>
  <c r="AY607" i="48" a="1"/>
  <c r="AY607" i="48" s="1"/>
  <c r="AM607" i="48" s="1"/>
  <c r="AK616" i="48"/>
  <c r="BA1230" i="48" a="1"/>
  <c r="BA1230" i="48" s="1"/>
  <c r="AK635" i="48"/>
  <c r="AK636" i="48"/>
  <c r="AK1278" i="48"/>
  <c r="Y648" i="48"/>
  <c r="AK1335" i="48"/>
  <c r="BA1376" i="48" a="1"/>
  <c r="BA1376" i="48" s="1"/>
  <c r="AJ1149" i="48"/>
  <c r="AK1154" i="48"/>
  <c r="Y317" i="48"/>
  <c r="AJ362" i="48"/>
  <c r="AJ566" i="48"/>
  <c r="AJ574" i="48"/>
  <c r="AJ629" i="48"/>
  <c r="AK1228" i="48"/>
  <c r="AJ1256" i="48"/>
  <c r="AY1256" i="48" a="1"/>
  <c r="AY1256" i="48" s="1"/>
  <c r="AM1256" i="48" s="1"/>
  <c r="AK1290" i="48"/>
  <c r="AK348" i="48"/>
  <c r="AK546" i="48"/>
  <c r="AJ572" i="48"/>
  <c r="AB605" i="48"/>
  <c r="Y606" i="48"/>
  <c r="AK607" i="48"/>
  <c r="AB612" i="48"/>
  <c r="Y614" i="48"/>
  <c r="AY620" i="48" a="1"/>
  <c r="AY620" i="48" s="1"/>
  <c r="AM620" i="48" s="1"/>
  <c r="AK630" i="48"/>
  <c r="AJ1227" i="48"/>
  <c r="AJ1286" i="48"/>
  <c r="BA1292" i="48" a="1"/>
  <c r="BA1292" i="48" s="1"/>
  <c r="Y647" i="48"/>
  <c r="AK1333" i="48"/>
  <c r="Y545" i="48"/>
  <c r="AK574" i="48"/>
  <c r="AJ602" i="48"/>
  <c r="BA608" i="48" a="1"/>
  <c r="BA608" i="48" s="1"/>
  <c r="AB610" i="48"/>
  <c r="AK1229" i="48"/>
  <c r="AB634" i="48"/>
  <c r="AY1259" i="48" a="1"/>
  <c r="AY1259" i="48" s="1"/>
  <c r="AM1259" i="48" s="1"/>
  <c r="AK1318" i="48"/>
  <c r="AY1380" i="48" a="1"/>
  <c r="AY1380" i="48" s="1"/>
  <c r="AM1380" i="48" s="1"/>
  <c r="AK611" i="48"/>
  <c r="BA614" i="48" a="1"/>
  <c r="BA614" i="48" s="1"/>
  <c r="AK1230" i="48"/>
  <c r="AK1279" i="48"/>
  <c r="BA671" i="48" a="1"/>
  <c r="BA671" i="48" s="1"/>
  <c r="Y671" i="48"/>
  <c r="AJ1283" i="48"/>
  <c r="AK1298" i="48"/>
  <c r="AJ1317" i="48"/>
  <c r="AJ1355" i="48"/>
  <c r="AK1381" i="48"/>
  <c r="AK1383" i="48"/>
  <c r="AJ1394" i="48"/>
  <c r="AJ1397" i="48"/>
  <c r="AB679" i="48"/>
  <c r="Y687" i="48"/>
  <c r="AJ698" i="48"/>
  <c r="AJ703" i="48"/>
  <c r="Y712" i="48"/>
  <c r="AK732" i="48"/>
  <c r="AK1412" i="48"/>
  <c r="AJ1340" i="48"/>
  <c r="BA1344" i="48" a="1"/>
  <c r="BA1344" i="48" s="1"/>
  <c r="AY671" i="48" a="1"/>
  <c r="AY671" i="48" s="1"/>
  <c r="AM671" i="48" s="1"/>
  <c r="AK1376" i="48"/>
  <c r="AK1397" i="48"/>
  <c r="AK1416" i="48"/>
  <c r="AK1418" i="48"/>
  <c r="Y1344" i="48"/>
  <c r="AJ661" i="48"/>
  <c r="AB671" i="48"/>
  <c r="Y676" i="48"/>
  <c r="AJ1414" i="48"/>
  <c r="AK1339" i="48"/>
  <c r="AK1390" i="48"/>
  <c r="AK1288" i="48"/>
  <c r="AJ1290" i="48"/>
  <c r="AB641" i="48"/>
  <c r="AJ645" i="48"/>
  <c r="AJ1319" i="48"/>
  <c r="AJ663" i="48"/>
  <c r="AK671" i="48"/>
  <c r="AY1384" i="48" a="1"/>
  <c r="AY1384" i="48" s="1"/>
  <c r="AM1384" i="48" s="1"/>
  <c r="BA1386" i="48" a="1"/>
  <c r="BA1386" i="48" s="1"/>
  <c r="AJ1396" i="48"/>
  <c r="AJ679" i="48"/>
  <c r="AK1319" i="48"/>
  <c r="BA673" i="48" a="1"/>
  <c r="BA673" i="48" s="1"/>
  <c r="BA712" i="48" a="1"/>
  <c r="BA712" i="48" s="1"/>
  <c r="Y658" i="48"/>
  <c r="AJ1284" i="48"/>
  <c r="AK639" i="48"/>
  <c r="AB646" i="48"/>
  <c r="BA1336" i="48" a="1"/>
  <c r="BA1336" i="48" s="1"/>
  <c r="AJ1357" i="48"/>
  <c r="AJ1387" i="48"/>
  <c r="BA704" i="48" a="1"/>
  <c r="BA704" i="48" s="1"/>
  <c r="AJ1279" i="48"/>
  <c r="AJ1293" i="48"/>
  <c r="AY1296" i="48" a="1"/>
  <c r="AY1296" i="48" s="1"/>
  <c r="AM1296" i="48" s="1"/>
  <c r="AK641" i="48"/>
  <c r="BA649" i="48" a="1"/>
  <c r="BA649" i="48" s="1"/>
  <c r="Y650" i="48"/>
  <c r="AJ658" i="48"/>
  <c r="AK1325" i="48"/>
  <c r="AJ1330" i="48"/>
  <c r="AJ1336" i="48"/>
  <c r="AK1348" i="48"/>
  <c r="AJ1351" i="48"/>
  <c r="AJ1359" i="48"/>
  <c r="AJ1375" i="48"/>
  <c r="AJ682" i="48"/>
  <c r="AJ699" i="48"/>
  <c r="AK1417" i="48"/>
  <c r="AJ1423" i="48"/>
  <c r="AJ1441" i="48"/>
  <c r="AK1445" i="48"/>
  <c r="AK1462" i="48"/>
  <c r="AJ641" i="48"/>
  <c r="AJ1321" i="48"/>
  <c r="AJ653" i="48"/>
  <c r="AK658" i="48"/>
  <c r="AK1330" i="48"/>
  <c r="AJ1346" i="48"/>
  <c r="AK1370" i="48"/>
  <c r="AK1391" i="48"/>
  <c r="BA1394" i="48" a="1"/>
  <c r="BA1394" i="48" s="1"/>
  <c r="Y678" i="48"/>
  <c r="AK688" i="48"/>
  <c r="BA1435" i="48" a="1"/>
  <c r="BA1435" i="48" s="1"/>
  <c r="AK1437" i="48"/>
  <c r="AK1440" i="48"/>
  <c r="AK1441" i="48"/>
  <c r="BA703" i="48" a="1"/>
  <c r="BA703" i="48" s="1"/>
  <c r="BA732" i="48" a="1"/>
  <c r="BA732" i="48" s="1"/>
  <c r="AK646" i="48"/>
  <c r="AK1342" i="48"/>
  <c r="AJ660" i="48"/>
  <c r="AK1352" i="48"/>
  <c r="AJ1371" i="48"/>
  <c r="AB698" i="48"/>
  <c r="AK1419" i="48"/>
  <c r="BA755" i="48" a="1"/>
  <c r="BA755" i="48" s="1"/>
  <c r="Y755" i="48"/>
  <c r="AY755" i="48" a="1"/>
  <c r="AY755" i="48" s="1"/>
  <c r="AM755" i="48" s="1"/>
  <c r="AY1129" i="48" a="1"/>
  <c r="AY1129" i="48" s="1"/>
  <c r="AM1129" i="48" s="1"/>
  <c r="BA1129" i="48" a="1"/>
  <c r="BA1129" i="48" s="1"/>
  <c r="Y1129" i="48"/>
  <c r="AK27" i="48"/>
  <c r="Y67" i="48"/>
  <c r="BA67" i="48" a="1"/>
  <c r="BA67" i="48" s="1"/>
  <c r="AY67" i="48" a="1"/>
  <c r="AY67" i="48" s="1"/>
  <c r="AM67" i="48" s="1"/>
  <c r="AK1306" i="48"/>
  <c r="AK1400" i="48"/>
  <c r="AK94" i="48"/>
  <c r="Y740" i="48"/>
  <c r="BA80" i="48" a="1"/>
  <c r="BA80" i="48" s="1"/>
  <c r="BA43" i="48" a="1"/>
  <c r="BA43" i="48" s="1"/>
  <c r="Y43" i="48"/>
  <c r="AY43" i="48" a="1"/>
  <c r="AY43" i="48" s="1"/>
  <c r="AM43" i="48" s="1"/>
  <c r="BA63" i="48" a="1"/>
  <c r="BA63" i="48" s="1"/>
  <c r="BA91" i="48" a="1"/>
  <c r="BA91" i="48" s="1"/>
  <c r="Y91" i="48"/>
  <c r="AY91" i="48" a="1"/>
  <c r="AY91" i="48" s="1"/>
  <c r="AM91" i="48" s="1"/>
  <c r="BA1273" i="48" a="1"/>
  <c r="BA1273" i="48" s="1"/>
  <c r="AY1273" i="48" a="1"/>
  <c r="AY1273" i="48" s="1"/>
  <c r="AM1273" i="48" s="1"/>
  <c r="Y1273" i="48"/>
  <c r="AB111" i="48"/>
  <c r="AY111" i="48" a="1"/>
  <c r="AY111" i="48" s="1"/>
  <c r="AM111" i="48" s="1"/>
  <c r="Y57" i="48"/>
  <c r="BA57" i="48" a="1"/>
  <c r="BA57" i="48" s="1"/>
  <c r="AY57" i="48" a="1"/>
  <c r="AY57" i="48" s="1"/>
  <c r="AM57" i="48" s="1"/>
  <c r="BA8" i="48" a="1"/>
  <c r="BA8" i="48" s="1"/>
  <c r="AK755" i="48"/>
  <c r="AK1129" i="48"/>
  <c r="AK36" i="48"/>
  <c r="AK1220" i="48"/>
  <c r="AB100" i="48"/>
  <c r="BA100" i="48" a="1"/>
  <c r="BA100" i="48" s="1"/>
  <c r="AB263" i="48"/>
  <c r="BA263" i="48" a="1"/>
  <c r="BA263" i="48" s="1"/>
  <c r="AY263" i="48" a="1"/>
  <c r="AY263" i="48" s="1"/>
  <c r="AM263" i="48" s="1"/>
  <c r="AY1409" i="48" a="1"/>
  <c r="AY1409" i="48" s="1"/>
  <c r="AM1409" i="48" s="1"/>
  <c r="BA1409" i="48" a="1"/>
  <c r="BA1409" i="48" s="1"/>
  <c r="Y1409" i="48"/>
  <c r="AY47" i="48" a="1"/>
  <c r="AY47" i="48" s="1"/>
  <c r="AM47" i="48" s="1"/>
  <c r="AB47" i="48"/>
  <c r="Y95" i="48"/>
  <c r="BA95" i="48" a="1"/>
  <c r="BA95" i="48" s="1"/>
  <c r="AY95" i="48" a="1"/>
  <c r="AY95" i="48" s="1"/>
  <c r="AM95" i="48" s="1"/>
  <c r="BA103" i="48" a="1"/>
  <c r="BA103" i="48" s="1"/>
  <c r="AY103" i="48" a="1"/>
  <c r="AY103" i="48" s="1"/>
  <c r="AM103" i="48" s="1"/>
  <c r="Y103" i="48"/>
  <c r="Y65" i="48"/>
  <c r="BA65" i="48" a="1"/>
  <c r="BA65" i="48" s="1"/>
  <c r="AY65" i="48" a="1"/>
  <c r="AY65" i="48" s="1"/>
  <c r="AM65" i="48" s="1"/>
  <c r="BA1302" i="48" a="1"/>
  <c r="BA1302" i="48" s="1"/>
  <c r="AY1302" i="48" a="1"/>
  <c r="AY1302" i="48" s="1"/>
  <c r="AM1302" i="48" s="1"/>
  <c r="BA1368" i="48" a="1"/>
  <c r="BA1368" i="48" s="1"/>
  <c r="AY1368" i="48" a="1"/>
  <c r="AY1368" i="48" s="1"/>
  <c r="AM1368" i="48" s="1"/>
  <c r="BA740" i="48" a="1"/>
  <c r="BA740" i="48" s="1"/>
  <c r="AY740" i="48" a="1"/>
  <c r="AY740" i="48" s="1"/>
  <c r="AM740" i="48" s="1"/>
  <c r="BA1402" i="48" a="1"/>
  <c r="BA1402" i="48" s="1"/>
  <c r="Y1402" i="48"/>
  <c r="AY1402" i="48" a="1"/>
  <c r="AY1402" i="48" s="1"/>
  <c r="AM1402" i="48" s="1"/>
  <c r="Y747" i="48"/>
  <c r="BA747" i="48" a="1"/>
  <c r="BA747" i="48" s="1"/>
  <c r="AY747" i="48" a="1"/>
  <c r="AY747" i="48" s="1"/>
  <c r="AM747" i="48" s="1"/>
  <c r="BA748" i="48" a="1"/>
  <c r="BA748" i="48" s="1"/>
  <c r="AY748" i="48" a="1"/>
  <c r="AY748" i="48" s="1"/>
  <c r="AM748" i="48" s="1"/>
  <c r="Y748" i="48"/>
  <c r="AY34" i="48" a="1"/>
  <c r="AY34" i="48" s="1"/>
  <c r="AM34" i="48" s="1"/>
  <c r="BA34" i="48" a="1"/>
  <c r="BA34" i="48" s="1"/>
  <c r="Y34" i="48"/>
  <c r="BA49" i="48" a="1"/>
  <c r="BA49" i="48" s="1"/>
  <c r="Y49" i="48"/>
  <c r="AY49" i="48" a="1"/>
  <c r="AY49" i="48" s="1"/>
  <c r="AM49" i="48" s="1"/>
  <c r="BA90" i="48" a="1"/>
  <c r="BA90" i="48" s="1"/>
  <c r="Y90" i="48"/>
  <c r="AY90" i="48" a="1"/>
  <c r="AY90" i="48" s="1"/>
  <c r="AM90" i="48" s="1"/>
  <c r="AB8" i="48"/>
  <c r="BD4" i="48"/>
  <c r="AB740" i="48"/>
  <c r="BA24" i="48" a="1"/>
  <c r="BA24" i="48" s="1"/>
  <c r="Y24" i="48"/>
  <c r="AY24" i="48" a="1"/>
  <c r="AY24" i="48" s="1"/>
  <c r="AM24" i="48" s="1"/>
  <c r="Y31" i="48"/>
  <c r="BA31" i="48" a="1"/>
  <c r="BA31" i="48" s="1"/>
  <c r="AY31" i="48" a="1"/>
  <c r="AY31" i="48" s="1"/>
  <c r="AM31" i="48" s="1"/>
  <c r="BA55" i="48" a="1"/>
  <c r="BA55" i="48" s="1"/>
  <c r="Y55" i="48"/>
  <c r="AY55" i="48" a="1"/>
  <c r="AY55" i="48" s="1"/>
  <c r="AM55" i="48" s="1"/>
  <c r="AK1401" i="48"/>
  <c r="AY99" i="48" a="1"/>
  <c r="AY99" i="48" s="1"/>
  <c r="AM99" i="48" s="1"/>
  <c r="Y99" i="48"/>
  <c r="BA99" i="48" a="1"/>
  <c r="BA99" i="48" s="1"/>
  <c r="AK747" i="48"/>
  <c r="BA39" i="48" a="1"/>
  <c r="BA39" i="48" s="1"/>
  <c r="BA89" i="48" a="1"/>
  <c r="BA89" i="48" s="1"/>
  <c r="Y89" i="48"/>
  <c r="AY89" i="48" a="1"/>
  <c r="AY89" i="48" s="1"/>
  <c r="AM89" i="48" s="1"/>
  <c r="AY681" i="48" a="1"/>
  <c r="AY681" i="48" s="1"/>
  <c r="AM681" i="48" s="1"/>
  <c r="BA681" i="48" a="1"/>
  <c r="BA681" i="48" s="1"/>
  <c r="Y681" i="48"/>
  <c r="BF4" i="48"/>
  <c r="BA1306" i="48" a="1"/>
  <c r="BA1306" i="48" s="1"/>
  <c r="AY1306" i="48" a="1"/>
  <c r="AY1306" i="48" s="1"/>
  <c r="AM1306" i="48" s="1"/>
  <c r="Y1306" i="48"/>
  <c r="AY1400" i="48" a="1"/>
  <c r="AY1400" i="48" s="1"/>
  <c r="AM1400" i="48" s="1"/>
  <c r="BA1400" i="48" a="1"/>
  <c r="BA1400" i="48" s="1"/>
  <c r="Y1400" i="48"/>
  <c r="BA88" i="48" a="1"/>
  <c r="BA88" i="48" s="1"/>
  <c r="Y88" i="48"/>
  <c r="AY88" i="48" a="1"/>
  <c r="AY88" i="48" s="1"/>
  <c r="AM88" i="48" s="1"/>
  <c r="AY615" i="48" a="1"/>
  <c r="AY615" i="48" s="1"/>
  <c r="AM615" i="48" s="1"/>
  <c r="BA615" i="48" a="1"/>
  <c r="BA615" i="48" s="1"/>
  <c r="Y615" i="48"/>
  <c r="BA27" i="48" a="1"/>
  <c r="BA27" i="48" s="1"/>
  <c r="Y27" i="48"/>
  <c r="AY27" i="48" a="1"/>
  <c r="AY27" i="48" s="1"/>
  <c r="AM27" i="48" s="1"/>
  <c r="Y71" i="48"/>
  <c r="BA71" i="48" a="1"/>
  <c r="BA71" i="48" s="1"/>
  <c r="AY71" i="48" a="1"/>
  <c r="AY71" i="48" s="1"/>
  <c r="AM71" i="48" s="1"/>
  <c r="AY72" i="48" a="1"/>
  <c r="AY72" i="48" s="1"/>
  <c r="AM72" i="48" s="1"/>
  <c r="Y72" i="48"/>
  <c r="BA72" i="48" a="1"/>
  <c r="BA72" i="48" s="1"/>
  <c r="BA38" i="48" a="1"/>
  <c r="BA38" i="48" s="1"/>
  <c r="Y38" i="48"/>
  <c r="AY38" i="48" a="1"/>
  <c r="AY38" i="48" s="1"/>
  <c r="AM38" i="48" s="1"/>
  <c r="Y40" i="48"/>
  <c r="BA40" i="48" a="1"/>
  <c r="BA40" i="48" s="1"/>
  <c r="AY40" i="48" a="1"/>
  <c r="AY40" i="48" s="1"/>
  <c r="AM40" i="48" s="1"/>
  <c r="AY52" i="48" a="1"/>
  <c r="AY52" i="48" s="1"/>
  <c r="AM52" i="48" s="1"/>
  <c r="Y52" i="48"/>
  <c r="BA52" i="48" a="1"/>
  <c r="BA52" i="48" s="1"/>
  <c r="Y66" i="48"/>
  <c r="BA66" i="48" a="1"/>
  <c r="BA66" i="48" s="1"/>
  <c r="AY66" i="48" a="1"/>
  <c r="AY66" i="48" s="1"/>
  <c r="AM66" i="48" s="1"/>
  <c r="BA1224" i="48" a="1"/>
  <c r="BA1224" i="48" s="1"/>
  <c r="AY1224" i="48" a="1"/>
  <c r="AY1224" i="48" s="1"/>
  <c r="AM1224" i="48" s="1"/>
  <c r="BA1301" i="48" a="1"/>
  <c r="BA1301" i="48" s="1"/>
  <c r="AY1301" i="48" a="1"/>
  <c r="AY1301" i="48" s="1"/>
  <c r="AM1301" i="48" s="1"/>
  <c r="BA93" i="48" a="1"/>
  <c r="BA93" i="48" s="1"/>
  <c r="Y93" i="48"/>
  <c r="AY93" i="48" a="1"/>
  <c r="AY93" i="48" s="1"/>
  <c r="AM93" i="48" s="1"/>
  <c r="Y98" i="48"/>
  <c r="BA98" i="48" a="1"/>
  <c r="BA98" i="48" s="1"/>
  <c r="AY98" i="48" a="1"/>
  <c r="AY98" i="48" s="1"/>
  <c r="AM98" i="48" s="1"/>
  <c r="AY109" i="48" a="1"/>
  <c r="AY109" i="48" s="1"/>
  <c r="AM109" i="48" s="1"/>
  <c r="AB109" i="48"/>
  <c r="BA1401" i="48" a="1"/>
  <c r="BA1401" i="48" s="1"/>
  <c r="AY1401" i="48" a="1"/>
  <c r="AY1401" i="48" s="1"/>
  <c r="AM1401" i="48" s="1"/>
  <c r="BA86" i="48" a="1"/>
  <c r="BA86" i="48" s="1"/>
  <c r="Y86" i="48"/>
  <c r="AY86" i="48" a="1"/>
  <c r="AY86" i="48" s="1"/>
  <c r="AM86" i="48" s="1"/>
  <c r="BA87" i="48" a="1"/>
  <c r="BA87" i="48" s="1"/>
  <c r="Y87" i="48"/>
  <c r="AY87" i="48" a="1"/>
  <c r="AY87" i="48" s="1"/>
  <c r="AM87" i="48" s="1"/>
  <c r="AY101" i="48" a="1"/>
  <c r="AY101" i="48" s="1"/>
  <c r="AM101" i="48" s="1"/>
  <c r="Y101" i="48"/>
  <c r="BA101" i="48" a="1"/>
  <c r="BA101" i="48" s="1"/>
  <c r="BA22" i="48" a="1"/>
  <c r="BA22" i="48" s="1"/>
  <c r="Y22" i="48"/>
  <c r="AY22" i="48" a="1"/>
  <c r="AY22" i="48" s="1"/>
  <c r="AM22" i="48" s="1"/>
  <c r="AY36" i="48" a="1"/>
  <c r="AY36" i="48" s="1"/>
  <c r="AM36" i="48" s="1"/>
  <c r="BA36" i="48" a="1"/>
  <c r="BA36" i="48" s="1"/>
  <c r="Y36" i="48"/>
  <c r="Y41" i="48"/>
  <c r="BA41" i="48" a="1"/>
  <c r="BA41" i="48" s="1"/>
  <c r="AY41" i="48" a="1"/>
  <c r="AY41" i="48" s="1"/>
  <c r="AM41" i="48" s="1"/>
  <c r="BA846" i="48" a="1"/>
  <c r="BA846" i="48" s="1"/>
  <c r="AY743" i="48" a="1"/>
  <c r="AY743" i="48" s="1"/>
  <c r="AM743" i="48" s="1"/>
  <c r="AB743" i="48"/>
  <c r="BA44" i="48" a="1"/>
  <c r="BA44" i="48" s="1"/>
  <c r="BA47" i="48" a="1"/>
  <c r="BA47" i="48" s="1"/>
  <c r="AB56" i="48"/>
  <c r="AY56" i="48" a="1"/>
  <c r="AY56" i="48" s="1"/>
  <c r="AM56" i="48" s="1"/>
  <c r="BA1220" i="48" a="1"/>
  <c r="BA1220" i="48" s="1"/>
  <c r="AY1220" i="48" a="1"/>
  <c r="AY1220" i="48" s="1"/>
  <c r="AM1220" i="48" s="1"/>
  <c r="AY1221" i="48" a="1"/>
  <c r="AY1221" i="48" s="1"/>
  <c r="AM1221" i="48" s="1"/>
  <c r="BA1221" i="48" a="1"/>
  <c r="BA1221" i="48" s="1"/>
  <c r="Y1401" i="48"/>
  <c r="BA92" i="48" a="1"/>
  <c r="BA92" i="48" s="1"/>
  <c r="Y92" i="48"/>
  <c r="AY92" i="48" a="1"/>
  <c r="AY92" i="48" s="1"/>
  <c r="AM92" i="48" s="1"/>
  <c r="BA97" i="48" a="1"/>
  <c r="BA97" i="48" s="1"/>
  <c r="AY97" i="48" a="1"/>
  <c r="AY97" i="48" s="1"/>
  <c r="AM97" i="48" s="1"/>
  <c r="Y97" i="48"/>
  <c r="Y30" i="48"/>
  <c r="BA30" i="48" a="1"/>
  <c r="BA30" i="48" s="1"/>
  <c r="BA51" i="48" a="1"/>
  <c r="BA51" i="48" s="1"/>
  <c r="BA145" i="48" a="1"/>
  <c r="BA145" i="48" s="1"/>
  <c r="Y145" i="48"/>
  <c r="BA146" i="48" a="1"/>
  <c r="BA146" i="48" s="1"/>
  <c r="Y146" i="48"/>
  <c r="AY146" i="48" a="1"/>
  <c r="AY146" i="48" s="1"/>
  <c r="AM146" i="48" s="1"/>
  <c r="AY163" i="48" a="1"/>
  <c r="AY163" i="48" s="1"/>
  <c r="AM163" i="48" s="1"/>
  <c r="BA163" i="48" a="1"/>
  <c r="BA163" i="48" s="1"/>
  <c r="Y163" i="48"/>
  <c r="BA164" i="48" a="1"/>
  <c r="BA164" i="48" s="1"/>
  <c r="Y164" i="48"/>
  <c r="AY164" i="48" a="1"/>
  <c r="AY164" i="48" s="1"/>
  <c r="AM164" i="48" s="1"/>
  <c r="AY739" i="48" a="1"/>
  <c r="AY739" i="48" s="1"/>
  <c r="AM739" i="48" s="1"/>
  <c r="AY1240" i="48" a="1"/>
  <c r="AY1240" i="48" s="1"/>
  <c r="AM1240" i="48" s="1"/>
  <c r="AY643" i="48" a="1"/>
  <c r="AY643" i="48" s="1"/>
  <c r="AM643" i="48" s="1"/>
  <c r="Y45" i="48"/>
  <c r="Y61" i="48"/>
  <c r="BA61" i="48" a="1"/>
  <c r="BA61" i="48" s="1"/>
  <c r="Y63" i="48"/>
  <c r="AB69" i="48"/>
  <c r="AY70" i="48" a="1"/>
  <c r="AY70" i="48" s="1"/>
  <c r="AM70" i="48" s="1"/>
  <c r="Y94" i="48"/>
  <c r="BA94" i="48" a="1"/>
  <c r="BA94" i="48" s="1"/>
  <c r="AY104" i="48" a="1"/>
  <c r="AY104" i="48" s="1"/>
  <c r="AM104" i="48" s="1"/>
  <c r="BA113" i="48" a="1"/>
  <c r="BA113" i="48" s="1"/>
  <c r="AY115" i="48" a="1"/>
  <c r="AY115" i="48" s="1"/>
  <c r="AM115" i="48" s="1"/>
  <c r="Y117" i="48"/>
  <c r="BA150" i="48" a="1"/>
  <c r="BA150" i="48" s="1"/>
  <c r="Y150" i="48"/>
  <c r="AY150" i="48" a="1"/>
  <c r="AY150" i="48" s="1"/>
  <c r="AM150" i="48" s="1"/>
  <c r="AY157" i="48" a="1"/>
  <c r="AY157" i="48" s="1"/>
  <c r="AM157" i="48" s="1"/>
  <c r="BA157" i="48" a="1"/>
  <c r="BA157" i="48" s="1"/>
  <c r="Y157" i="48"/>
  <c r="BA158" i="48" a="1"/>
  <c r="BA158" i="48" s="1"/>
  <c r="Y158" i="48"/>
  <c r="AY158" i="48" a="1"/>
  <c r="AY158" i="48" s="1"/>
  <c r="AM158" i="48" s="1"/>
  <c r="AY171" i="48" a="1"/>
  <c r="AY171" i="48" s="1"/>
  <c r="AM171" i="48" s="1"/>
  <c r="BA171" i="48" a="1"/>
  <c r="BA171" i="48" s="1"/>
  <c r="Y171" i="48"/>
  <c r="BA191" i="48" a="1"/>
  <c r="BA191" i="48" s="1"/>
  <c r="Y191" i="48"/>
  <c r="AY191" i="48" a="1"/>
  <c r="AY191" i="48" s="1"/>
  <c r="AM191" i="48" s="1"/>
  <c r="BA195" i="48" a="1"/>
  <c r="BA195" i="48" s="1"/>
  <c r="Y195" i="48"/>
  <c r="AY195" i="48" a="1"/>
  <c r="AY195" i="48" s="1"/>
  <c r="AM195" i="48" s="1"/>
  <c r="BA205" i="48" a="1"/>
  <c r="BA205" i="48" s="1"/>
  <c r="Y205" i="48"/>
  <c r="AY205" i="48" a="1"/>
  <c r="AY205" i="48" s="1"/>
  <c r="AM205" i="48" s="1"/>
  <c r="BA56" i="48" a="1"/>
  <c r="BA56" i="48" s="1"/>
  <c r="AY58" i="48" a="1"/>
  <c r="AY58" i="48" s="1"/>
  <c r="AM58" i="48" s="1"/>
  <c r="AY64" i="48" a="1"/>
  <c r="AY64" i="48" s="1"/>
  <c r="AM64" i="48" s="1"/>
  <c r="AY68" i="48" a="1"/>
  <c r="AY68" i="48" s="1"/>
  <c r="AM68" i="48" s="1"/>
  <c r="BA108" i="48" a="1"/>
  <c r="BA108" i="48" s="1"/>
  <c r="BA114" i="48" a="1"/>
  <c r="BA114" i="48" s="1"/>
  <c r="BA115" i="48" a="1"/>
  <c r="BA115" i="48" s="1"/>
  <c r="BA124" i="48" a="1"/>
  <c r="BA124" i="48" s="1"/>
  <c r="Y124" i="48"/>
  <c r="AY124" i="48" a="1"/>
  <c r="AY124" i="48" s="1"/>
  <c r="AM124" i="48" s="1"/>
  <c r="BA127" i="48" a="1"/>
  <c r="BA127" i="48" s="1"/>
  <c r="Y127" i="48"/>
  <c r="AY127" i="48" a="1"/>
  <c r="AY127" i="48" s="1"/>
  <c r="AM127" i="48" s="1"/>
  <c r="AK154" i="48"/>
  <c r="AK166" i="48"/>
  <c r="AY173" i="48" a="1"/>
  <c r="AY173" i="48" s="1"/>
  <c r="AM173" i="48" s="1"/>
  <c r="BA173" i="48" a="1"/>
  <c r="BA173" i="48" s="1"/>
  <c r="Y173" i="48"/>
  <c r="AY184" i="48" a="1"/>
  <c r="AY184" i="48" s="1"/>
  <c r="AM184" i="48" s="1"/>
  <c r="Y184" i="48"/>
  <c r="BA184" i="48" a="1"/>
  <c r="BA184" i="48" s="1"/>
  <c r="BA193" i="48" a="1"/>
  <c r="BA193" i="48" s="1"/>
  <c r="Y193" i="48"/>
  <c r="AY193" i="48" a="1"/>
  <c r="AY193" i="48" s="1"/>
  <c r="AM193" i="48" s="1"/>
  <c r="AY846" i="48" a="1"/>
  <c r="AY846" i="48" s="1"/>
  <c r="AM846" i="48" s="1"/>
  <c r="Y1240" i="48"/>
  <c r="AY9" i="48" a="1"/>
  <c r="AY9" i="48" s="1"/>
  <c r="AM9" i="48" s="1"/>
  <c r="Y643" i="48"/>
  <c r="AY23" i="48" a="1"/>
  <c r="AY23" i="48" s="1"/>
  <c r="AM23" i="48" s="1"/>
  <c r="Y744" i="48"/>
  <c r="Y47" i="48"/>
  <c r="AY59" i="48" a="1"/>
  <c r="AY59" i="48" s="1"/>
  <c r="AM59" i="48" s="1"/>
  <c r="Y70" i="48"/>
  <c r="AY102" i="48" a="1"/>
  <c r="AY102" i="48" s="1"/>
  <c r="AM102" i="48" s="1"/>
  <c r="BA109" i="48" a="1"/>
  <c r="BA109" i="48" s="1"/>
  <c r="Y109" i="48"/>
  <c r="AK111" i="48"/>
  <c r="Y114" i="48"/>
  <c r="AK289" i="48"/>
  <c r="BA143" i="48" a="1"/>
  <c r="BA143" i="48" s="1"/>
  <c r="Y143" i="48"/>
  <c r="BA144" i="48" a="1"/>
  <c r="BA144" i="48" s="1"/>
  <c r="Y144" i="48"/>
  <c r="AY144" i="48" a="1"/>
  <c r="AY144" i="48" s="1"/>
  <c r="AM144" i="48" s="1"/>
  <c r="AK146" i="48"/>
  <c r="AY153" i="48" a="1"/>
  <c r="AY153" i="48" s="1"/>
  <c r="AM153" i="48" s="1"/>
  <c r="BA153" i="48" a="1"/>
  <c r="BA153" i="48" s="1"/>
  <c r="Y153" i="48"/>
  <c r="BA162" i="48" a="1"/>
  <c r="BA162" i="48" s="1"/>
  <c r="Y162" i="48"/>
  <c r="AY162" i="48" a="1"/>
  <c r="AY162" i="48" s="1"/>
  <c r="AM162" i="48" s="1"/>
  <c r="BA172" i="48" a="1"/>
  <c r="BA172" i="48" s="1"/>
  <c r="Y172" i="48"/>
  <c r="AY172" i="48" a="1"/>
  <c r="AY172" i="48" s="1"/>
  <c r="AM172" i="48" s="1"/>
  <c r="BA202" i="48" a="1"/>
  <c r="BA202" i="48" s="1"/>
  <c r="Y202" i="48"/>
  <c r="AY202" i="48" a="1"/>
  <c r="AY202" i="48" s="1"/>
  <c r="AM202" i="48" s="1"/>
  <c r="BA207" i="48" a="1"/>
  <c r="BA207" i="48" s="1"/>
  <c r="Y207" i="48"/>
  <c r="AY207" i="48" a="1"/>
  <c r="AY207" i="48" s="1"/>
  <c r="AM207" i="48" s="1"/>
  <c r="AY8" i="48" a="1"/>
  <c r="AY8" i="48" s="1"/>
  <c r="AM8" i="48" s="1"/>
  <c r="BA58" i="48" a="1"/>
  <c r="BA58" i="48" s="1"/>
  <c r="BA68" i="48" a="1"/>
  <c r="BA68" i="48" s="1"/>
  <c r="AY112" i="48" a="1"/>
  <c r="AY112" i="48" s="1"/>
  <c r="AM112" i="48" s="1"/>
  <c r="AY117" i="48" a="1"/>
  <c r="AY117" i="48" s="1"/>
  <c r="AM117" i="48" s="1"/>
  <c r="AY128" i="48" a="1"/>
  <c r="AY128" i="48" s="1"/>
  <c r="AM128" i="48" s="1"/>
  <c r="AY161" i="48" a="1"/>
  <c r="AY161" i="48" s="1"/>
  <c r="AM161" i="48" s="1"/>
  <c r="BA161" i="48" a="1"/>
  <c r="BA161" i="48" s="1"/>
  <c r="Y161" i="48"/>
  <c r="AY169" i="48" a="1"/>
  <c r="AY169" i="48" s="1"/>
  <c r="AM169" i="48" s="1"/>
  <c r="BA169" i="48" a="1"/>
  <c r="BA169" i="48" s="1"/>
  <c r="Y169" i="48"/>
  <c r="Y212" i="48"/>
  <c r="BA212" i="48" a="1"/>
  <c r="BA212" i="48" s="1"/>
  <c r="AY212" i="48" a="1"/>
  <c r="AY212" i="48" s="1"/>
  <c r="AM212" i="48" s="1"/>
  <c r="Y846" i="48"/>
  <c r="AY1000" i="48" a="1"/>
  <c r="AY1000" i="48" s="1"/>
  <c r="AM1000" i="48" s="1"/>
  <c r="Y9" i="48"/>
  <c r="AY80" i="48" a="1"/>
  <c r="AY80" i="48" s="1"/>
  <c r="AM80" i="48" s="1"/>
  <c r="Y23" i="48"/>
  <c r="AY44" i="48" a="1"/>
  <c r="AY44" i="48" s="1"/>
  <c r="AM44" i="48" s="1"/>
  <c r="Y51" i="48"/>
  <c r="BA59" i="48" a="1"/>
  <c r="BA59" i="48" s="1"/>
  <c r="AY60" i="48" a="1"/>
  <c r="AY60" i="48" s="1"/>
  <c r="AM60" i="48" s="1"/>
  <c r="AY62" i="48" a="1"/>
  <c r="AY62" i="48" s="1"/>
  <c r="AM62" i="48" s="1"/>
  <c r="Y100" i="48"/>
  <c r="Y107" i="48"/>
  <c r="BA112" i="48" a="1"/>
  <c r="BA112" i="48" s="1"/>
  <c r="BA122" i="48" a="1"/>
  <c r="BA122" i="48" s="1"/>
  <c r="Y122" i="48"/>
  <c r="AY122" i="48" a="1"/>
  <c r="AY122" i="48" s="1"/>
  <c r="AM122" i="48" s="1"/>
  <c r="AY141" i="48" a="1"/>
  <c r="AY141" i="48" s="1"/>
  <c r="AM141" i="48" s="1"/>
  <c r="AJ144" i="48"/>
  <c r="AY149" i="48" a="1"/>
  <c r="AY149" i="48" s="1"/>
  <c r="AM149" i="48" s="1"/>
  <c r="BA149" i="48" a="1"/>
  <c r="BA149" i="48" s="1"/>
  <c r="Y149" i="48"/>
  <c r="BA156" i="48" a="1"/>
  <c r="BA156" i="48" s="1"/>
  <c r="Y156" i="48"/>
  <c r="AY156" i="48" a="1"/>
  <c r="AY156" i="48" s="1"/>
  <c r="AM156" i="48" s="1"/>
  <c r="BA170" i="48" a="1"/>
  <c r="BA170" i="48" s="1"/>
  <c r="Y170" i="48"/>
  <c r="AY170" i="48" a="1"/>
  <c r="AY170" i="48" s="1"/>
  <c r="AM170" i="48" s="1"/>
  <c r="Y186" i="48"/>
  <c r="BA186" i="48" a="1"/>
  <c r="BA186" i="48" s="1"/>
  <c r="AY186" i="48" a="1"/>
  <c r="AY186" i="48" s="1"/>
  <c r="AM186" i="48" s="1"/>
  <c r="AY42" i="48" a="1"/>
  <c r="AY42" i="48" s="1"/>
  <c r="AM42" i="48" s="1"/>
  <c r="AY45" i="48" a="1"/>
  <c r="AY45" i="48" s="1"/>
  <c r="AM45" i="48" s="1"/>
  <c r="AY63" i="48" a="1"/>
  <c r="AY63" i="48" s="1"/>
  <c r="AM63" i="48" s="1"/>
  <c r="BA73" i="48" a="1"/>
  <c r="BA73" i="48" s="1"/>
  <c r="BA141" i="48" a="1"/>
  <c r="BA141" i="48" s="1"/>
  <c r="Y141" i="48"/>
  <c r="BA142" i="48" a="1"/>
  <c r="BA142" i="48" s="1"/>
  <c r="Y142" i="48"/>
  <c r="AY142" i="48" a="1"/>
  <c r="AY142" i="48" s="1"/>
  <c r="AM142" i="48" s="1"/>
  <c r="AK144" i="48"/>
  <c r="BA152" i="48" a="1"/>
  <c r="BA152" i="48" s="1"/>
  <c r="Y152" i="48"/>
  <c r="AY152" i="48" a="1"/>
  <c r="AY152" i="48" s="1"/>
  <c r="AM152" i="48" s="1"/>
  <c r="AK181" i="48"/>
  <c r="Y60" i="48"/>
  <c r="Y62" i="48"/>
  <c r="AY106" i="48" a="1"/>
  <c r="AY106" i="48" s="1"/>
  <c r="AM106" i="48" s="1"/>
  <c r="Y113" i="48"/>
  <c r="BA118" i="48" a="1"/>
  <c r="BA118" i="48" s="1"/>
  <c r="Y118" i="48"/>
  <c r="Y119" i="48"/>
  <c r="AB128" i="48"/>
  <c r="AY132" i="48" a="1"/>
  <c r="AY132" i="48" s="1"/>
  <c r="AM132" i="48" s="1"/>
  <c r="AY134" i="48" a="1"/>
  <c r="AY134" i="48" s="1"/>
  <c r="AM134" i="48" s="1"/>
  <c r="AY155" i="48" a="1"/>
  <c r="AY155" i="48" s="1"/>
  <c r="AM155" i="48" s="1"/>
  <c r="BA155" i="48" a="1"/>
  <c r="BA155" i="48" s="1"/>
  <c r="Y155" i="48"/>
  <c r="AK162" i="48"/>
  <c r="AY167" i="48" a="1"/>
  <c r="AY167" i="48" s="1"/>
  <c r="AM167" i="48" s="1"/>
  <c r="BA167" i="48" a="1"/>
  <c r="BA167" i="48" s="1"/>
  <c r="Y167" i="48"/>
  <c r="AK176" i="48"/>
  <c r="BA182" i="48" a="1"/>
  <c r="BA182" i="48" s="1"/>
  <c r="AY182" i="48" a="1"/>
  <c r="AY182" i="48" s="1"/>
  <c r="AM182" i="48" s="1"/>
  <c r="Y182" i="48"/>
  <c r="AY744" i="48" a="1"/>
  <c r="AY744" i="48" s="1"/>
  <c r="AM744" i="48" s="1"/>
  <c r="AY39" i="48" a="1"/>
  <c r="AY39" i="48" s="1"/>
  <c r="AM39" i="48" s="1"/>
  <c r="Y42" i="48"/>
  <c r="Y44" i="48"/>
  <c r="BA96" i="48" a="1"/>
  <c r="BA96" i="48" s="1"/>
  <c r="BA104" i="48" a="1"/>
  <c r="BA104" i="48" s="1"/>
  <c r="Y106" i="48"/>
  <c r="AY107" i="48" a="1"/>
  <c r="AY107" i="48" s="1"/>
  <c r="AM107" i="48" s="1"/>
  <c r="AK109" i="48"/>
  <c r="BA110" i="48" a="1"/>
  <c r="BA110" i="48" s="1"/>
  <c r="Y110" i="48"/>
  <c r="BA148" i="48" a="1"/>
  <c r="BA148" i="48" s="1"/>
  <c r="Y148" i="48"/>
  <c r="AY148" i="48" a="1"/>
  <c r="AY148" i="48" s="1"/>
  <c r="AM148" i="48" s="1"/>
  <c r="AK156" i="48"/>
  <c r="BA160" i="48" a="1"/>
  <c r="BA160" i="48" s="1"/>
  <c r="Y160" i="48"/>
  <c r="AY160" i="48" a="1"/>
  <c r="AY160" i="48" s="1"/>
  <c r="AM160" i="48" s="1"/>
  <c r="BA168" i="48" a="1"/>
  <c r="BA168" i="48" s="1"/>
  <c r="Y168" i="48"/>
  <c r="AY168" i="48" a="1"/>
  <c r="AY168" i="48" s="1"/>
  <c r="AM168" i="48" s="1"/>
  <c r="BA174" i="48" a="1"/>
  <c r="BA174" i="48" s="1"/>
  <c r="Y174" i="48"/>
  <c r="AY174" i="48" a="1"/>
  <c r="AY174" i="48" s="1"/>
  <c r="AM174" i="48" s="1"/>
  <c r="Y80" i="48"/>
  <c r="BA743" i="48" a="1"/>
  <c r="BA743" i="48" s="1"/>
  <c r="BA46" i="48" a="1"/>
  <c r="BA46" i="48" s="1"/>
  <c r="BA69" i="48" a="1"/>
  <c r="BA69" i="48" s="1"/>
  <c r="AY110" i="48" a="1"/>
  <c r="AY110" i="48" s="1"/>
  <c r="AM110" i="48" s="1"/>
  <c r="BA129" i="48" a="1"/>
  <c r="BA129" i="48" s="1"/>
  <c r="Y129" i="48"/>
  <c r="BA130" i="48" a="1"/>
  <c r="BA130" i="48" s="1"/>
  <c r="Y130" i="48"/>
  <c r="BA131" i="48" a="1"/>
  <c r="BA131" i="48" s="1"/>
  <c r="Y131" i="48"/>
  <c r="BA132" i="48" a="1"/>
  <c r="BA132" i="48" s="1"/>
  <c r="Y132" i="48"/>
  <c r="BA133" i="48" a="1"/>
  <c r="BA133" i="48" s="1"/>
  <c r="Y133" i="48"/>
  <c r="BA134" i="48" a="1"/>
  <c r="BA134" i="48" s="1"/>
  <c r="Y134" i="48"/>
  <c r="BA135" i="48" a="1"/>
  <c r="BA135" i="48" s="1"/>
  <c r="Y135" i="48"/>
  <c r="BA136" i="48" a="1"/>
  <c r="BA136" i="48" s="1"/>
  <c r="Y136" i="48"/>
  <c r="BA137" i="48" a="1"/>
  <c r="BA137" i="48" s="1"/>
  <c r="Y137" i="48"/>
  <c r="BA138" i="48" a="1"/>
  <c r="BA138" i="48" s="1"/>
  <c r="Y138" i="48"/>
  <c r="BA139" i="48" a="1"/>
  <c r="BA139" i="48" s="1"/>
  <c r="Y139" i="48"/>
  <c r="BA140" i="48" a="1"/>
  <c r="BA140" i="48" s="1"/>
  <c r="Y140" i="48"/>
  <c r="AY140" i="48" a="1"/>
  <c r="AY140" i="48" s="1"/>
  <c r="AM140" i="48" s="1"/>
  <c r="BA147" i="48" a="1"/>
  <c r="BA147" i="48" s="1"/>
  <c r="Y147" i="48"/>
  <c r="AK152" i="48"/>
  <c r="AY159" i="48" a="1"/>
  <c r="AY159" i="48" s="1"/>
  <c r="AM159" i="48" s="1"/>
  <c r="BA159" i="48" a="1"/>
  <c r="BA159" i="48" s="1"/>
  <c r="Y159" i="48"/>
  <c r="AY165" i="48" a="1"/>
  <c r="AY165" i="48" s="1"/>
  <c r="AM165" i="48" s="1"/>
  <c r="BA165" i="48" a="1"/>
  <c r="BA165" i="48" s="1"/>
  <c r="Y165" i="48"/>
  <c r="AK170" i="48"/>
  <c r="AK185" i="48"/>
  <c r="Y1000" i="48"/>
  <c r="Y39" i="48"/>
  <c r="BA102" i="48" a="1"/>
  <c r="BA102" i="48" s="1"/>
  <c r="AY151" i="48" a="1"/>
  <c r="AY151" i="48" s="1"/>
  <c r="AM151" i="48" s="1"/>
  <c r="BA151" i="48" a="1"/>
  <c r="BA151" i="48" s="1"/>
  <c r="Y151" i="48"/>
  <c r="BA166" i="48" a="1"/>
  <c r="BA166" i="48" s="1"/>
  <c r="Y166" i="48"/>
  <c r="AY166" i="48" a="1"/>
  <c r="AY166" i="48" s="1"/>
  <c r="AM166" i="48" s="1"/>
  <c r="AK182" i="48"/>
  <c r="AY105" i="48" a="1"/>
  <c r="AY105" i="48" s="1"/>
  <c r="AM105" i="48" s="1"/>
  <c r="BA111" i="48" a="1"/>
  <c r="BA111" i="48" s="1"/>
  <c r="Y111" i="48"/>
  <c r="BA119" i="48" a="1"/>
  <c r="BA119" i="48" s="1"/>
  <c r="BA126" i="48" a="1"/>
  <c r="BA126" i="48" s="1"/>
  <c r="Y126" i="48"/>
  <c r="AY126" i="48" a="1"/>
  <c r="AY126" i="48" s="1"/>
  <c r="AM126" i="48" s="1"/>
  <c r="AJ140" i="48"/>
  <c r="AY145" i="48" a="1"/>
  <c r="AY145" i="48" s="1"/>
  <c r="AM145" i="48" s="1"/>
  <c r="AK148" i="48"/>
  <c r="BA154" i="48" a="1"/>
  <c r="BA154" i="48" s="1"/>
  <c r="Y154" i="48"/>
  <c r="AY154" i="48" a="1"/>
  <c r="AY154" i="48" s="1"/>
  <c r="AM154" i="48" s="1"/>
  <c r="AY175" i="48" a="1"/>
  <c r="AY175" i="48" s="1"/>
  <c r="AM175" i="48" s="1"/>
  <c r="BA175" i="48" a="1"/>
  <c r="BA175" i="48" s="1"/>
  <c r="Y175" i="48"/>
  <c r="AK196" i="48"/>
  <c r="AY199" i="48" a="1"/>
  <c r="AY199" i="48" s="1"/>
  <c r="AM199" i="48" s="1"/>
  <c r="BA201" i="48" a="1"/>
  <c r="BA201" i="48" s="1"/>
  <c r="Y201" i="48"/>
  <c r="BA204" i="48" a="1"/>
  <c r="BA204" i="48" s="1"/>
  <c r="Y204" i="48"/>
  <c r="AY204" i="48" a="1"/>
  <c r="AY204" i="48" s="1"/>
  <c r="AM204" i="48" s="1"/>
  <c r="Y218" i="48"/>
  <c r="BA218" i="48" a="1"/>
  <c r="BA218" i="48" s="1"/>
  <c r="AY218" i="48" a="1"/>
  <c r="AY218" i="48" s="1"/>
  <c r="AM218" i="48" s="1"/>
  <c r="AY224" i="48" a="1"/>
  <c r="AY224" i="48" s="1"/>
  <c r="AM224" i="48" s="1"/>
  <c r="BA224" i="48" a="1"/>
  <c r="BA224" i="48" s="1"/>
  <c r="Y224" i="48"/>
  <c r="BA231" i="48" a="1"/>
  <c r="BA231" i="48" s="1"/>
  <c r="AB231" i="48"/>
  <c r="BA234" i="48" a="1"/>
  <c r="BA234" i="48" s="1"/>
  <c r="AB234" i="48"/>
  <c r="BA236" i="48" a="1"/>
  <c r="BA236" i="48" s="1"/>
  <c r="AB236" i="48"/>
  <c r="Y261" i="48"/>
  <c r="AY261" i="48" a="1"/>
  <c r="AY261" i="48" s="1"/>
  <c r="AM261" i="48" s="1"/>
  <c r="BA261" i="48" a="1"/>
  <c r="BA261" i="48" s="1"/>
  <c r="AY185" i="48" a="1"/>
  <c r="AY185" i="48" s="1"/>
  <c r="AM185" i="48" s="1"/>
  <c r="AK219" i="48"/>
  <c r="AK222" i="48"/>
  <c r="AB229" i="48"/>
  <c r="BA229" i="48" a="1"/>
  <c r="BA229" i="48" s="1"/>
  <c r="BA258" i="48" a="1"/>
  <c r="BA258" i="48" s="1"/>
  <c r="AY258" i="48" a="1"/>
  <c r="AY258" i="48" s="1"/>
  <c r="AM258" i="48" s="1"/>
  <c r="Y258" i="48"/>
  <c r="AY177" i="48" a="1"/>
  <c r="AY177" i="48" s="1"/>
  <c r="AM177" i="48" s="1"/>
  <c r="BA180" i="48" a="1"/>
  <c r="BA180" i="48" s="1"/>
  <c r="Y183" i="48"/>
  <c r="BA185" i="48" a="1"/>
  <c r="BA185" i="48" s="1"/>
  <c r="BA188" i="48" a="1"/>
  <c r="BA188" i="48" s="1"/>
  <c r="AB189" i="48"/>
  <c r="AY203" i="48" a="1"/>
  <c r="AY203" i="48" s="1"/>
  <c r="AM203" i="48" s="1"/>
  <c r="AK216" i="48"/>
  <c r="BA244" i="48" a="1"/>
  <c r="BA244" i="48" s="1"/>
  <c r="AY244" i="48" a="1"/>
  <c r="AY244" i="48" s="1"/>
  <c r="AM244" i="48" s="1"/>
  <c r="Y244" i="48"/>
  <c r="BA249" i="48" a="1"/>
  <c r="BA249" i="48" s="1"/>
  <c r="Y249" i="48"/>
  <c r="AY249" i="48" a="1"/>
  <c r="AY249" i="48" s="1"/>
  <c r="AM249" i="48" s="1"/>
  <c r="AY176" i="48" a="1"/>
  <c r="AY176" i="48" s="1"/>
  <c r="AM176" i="48" s="1"/>
  <c r="BA192" i="48" a="1"/>
  <c r="BA192" i="48" s="1"/>
  <c r="Y192" i="48"/>
  <c r="BA203" i="48" a="1"/>
  <c r="BA203" i="48" s="1"/>
  <c r="AK204" i="48"/>
  <c r="AK218" i="48"/>
  <c r="BA235" i="48" a="1"/>
  <c r="BA235" i="48" s="1"/>
  <c r="BA177" i="48" a="1"/>
  <c r="BA177" i="48" s="1"/>
  <c r="AY187" i="48" a="1"/>
  <c r="AY187" i="48" s="1"/>
  <c r="AM187" i="48" s="1"/>
  <c r="AY198" i="48" a="1"/>
  <c r="AY198" i="48" s="1"/>
  <c r="AM198" i="48" s="1"/>
  <c r="AJ203" i="48"/>
  <c r="AY210" i="48" a="1"/>
  <c r="AY210" i="48" s="1"/>
  <c r="AM210" i="48" s="1"/>
  <c r="BA225" i="48" a="1"/>
  <c r="BA225" i="48" s="1"/>
  <c r="BA260" i="48" a="1"/>
  <c r="BA260" i="48" s="1"/>
  <c r="AY260" i="48" a="1"/>
  <c r="AY260" i="48" s="1"/>
  <c r="AM260" i="48" s="1"/>
  <c r="Y260" i="48"/>
  <c r="BA176" i="48" a="1"/>
  <c r="BA176" i="48" s="1"/>
  <c r="BA194" i="48" a="1"/>
  <c r="BA194" i="48" s="1"/>
  <c r="Y194" i="48"/>
  <c r="BA197" i="48" a="1"/>
  <c r="BA197" i="48" s="1"/>
  <c r="Y197" i="48"/>
  <c r="BA200" i="48" a="1"/>
  <c r="BA200" i="48" s="1"/>
  <c r="Y200" i="48"/>
  <c r="BA209" i="48" a="1"/>
  <c r="BA209" i="48" s="1"/>
  <c r="Y209" i="48"/>
  <c r="AY209" i="48" a="1"/>
  <c r="AY209" i="48" s="1"/>
  <c r="AM209" i="48" s="1"/>
  <c r="BA213" i="48" a="1"/>
  <c r="BA213" i="48" s="1"/>
  <c r="Y232" i="48"/>
  <c r="BA232" i="48" a="1"/>
  <c r="BA232" i="48" s="1"/>
  <c r="AY232" i="48" a="1"/>
  <c r="AY232" i="48" s="1"/>
  <c r="AM232" i="48" s="1"/>
  <c r="AY235" i="48" a="1"/>
  <c r="AY235" i="48" s="1"/>
  <c r="AM235" i="48" s="1"/>
  <c r="AB235" i="48"/>
  <c r="Y241" i="48"/>
  <c r="BA241" i="48" a="1"/>
  <c r="BA241" i="48" s="1"/>
  <c r="AY241" i="48" a="1"/>
  <c r="AY241" i="48" s="1"/>
  <c r="AM241" i="48" s="1"/>
  <c r="AY180" i="48" a="1"/>
  <c r="AY180" i="48" s="1"/>
  <c r="AM180" i="48" s="1"/>
  <c r="AK198" i="48"/>
  <c r="AY201" i="48" a="1"/>
  <c r="AY201" i="48" s="1"/>
  <c r="AM201" i="48" s="1"/>
  <c r="AY178" i="48" a="1"/>
  <c r="AY178" i="48" s="1"/>
  <c r="AM178" i="48" s="1"/>
  <c r="BA181" i="48" a="1"/>
  <c r="BA181" i="48" s="1"/>
  <c r="AK183" i="48"/>
  <c r="AK192" i="48"/>
  <c r="AY192" i="48" a="1"/>
  <c r="AY192" i="48" s="1"/>
  <c r="AM192" i="48" s="1"/>
  <c r="AY194" i="48" a="1"/>
  <c r="AY194" i="48" s="1"/>
  <c r="AM194" i="48" s="1"/>
  <c r="AJ209" i="48"/>
  <c r="BA196" i="48" a="1"/>
  <c r="BA196" i="48" s="1"/>
  <c r="Y196" i="48"/>
  <c r="AY206" i="48" a="1"/>
  <c r="AY206" i="48" s="1"/>
  <c r="AM206" i="48" s="1"/>
  <c r="AK209" i="48"/>
  <c r="BA211" i="48" a="1"/>
  <c r="BA211" i="48" s="1"/>
  <c r="Y211" i="48"/>
  <c r="AY211" i="48" a="1"/>
  <c r="AY211" i="48" s="1"/>
  <c r="AM211" i="48" s="1"/>
  <c r="AB226" i="48"/>
  <c r="BA226" i="48" a="1"/>
  <c r="BA226" i="48" s="1"/>
  <c r="AY243" i="48" a="1"/>
  <c r="AY243" i="48" s="1"/>
  <c r="AM243" i="48" s="1"/>
  <c r="Y243" i="48"/>
  <c r="BA243" i="48" a="1"/>
  <c r="BA243" i="48" s="1"/>
  <c r="AY179" i="48" a="1"/>
  <c r="AY179" i="48" s="1"/>
  <c r="AM179" i="48" s="1"/>
  <c r="Y181" i="48"/>
  <c r="Y188" i="48"/>
  <c r="Y199" i="48"/>
  <c r="AY200" i="48" a="1"/>
  <c r="AY200" i="48" s="1"/>
  <c r="AM200" i="48" s="1"/>
  <c r="BA206" i="48" a="1"/>
  <c r="BA206" i="48" s="1"/>
  <c r="BA214" i="48" a="1"/>
  <c r="BA214" i="48" s="1"/>
  <c r="Y214" i="48"/>
  <c r="AY214" i="48" a="1"/>
  <c r="AY214" i="48" s="1"/>
  <c r="AM214" i="48" s="1"/>
  <c r="Y221" i="48"/>
  <c r="BA221" i="48" a="1"/>
  <c r="BA221" i="48" s="1"/>
  <c r="AY221" i="48" a="1"/>
  <c r="AY221" i="48" s="1"/>
  <c r="AM221" i="48" s="1"/>
  <c r="Y256" i="48"/>
  <c r="BA256" i="48" a="1"/>
  <c r="BA256" i="48" s="1"/>
  <c r="AY256" i="48" a="1"/>
  <c r="AY256" i="48" s="1"/>
  <c r="AM256" i="48" s="1"/>
  <c r="BA208" i="48" a="1"/>
  <c r="BA208" i="48" s="1"/>
  <c r="Y208" i="48"/>
  <c r="Y222" i="48"/>
  <c r="BA222" i="48" a="1"/>
  <c r="BA222" i="48" s="1"/>
  <c r="AY222" i="48" a="1"/>
  <c r="AY222" i="48" s="1"/>
  <c r="AM222" i="48" s="1"/>
  <c r="AY227" i="48" a="1"/>
  <c r="AY227" i="48" s="1"/>
  <c r="AM227" i="48" s="1"/>
  <c r="Y227" i="48"/>
  <c r="BA227" i="48" a="1"/>
  <c r="BA227" i="48" s="1"/>
  <c r="AY231" i="48" a="1"/>
  <c r="AY231" i="48" s="1"/>
  <c r="AM231" i="48" s="1"/>
  <c r="AY236" i="48" a="1"/>
  <c r="AY236" i="48" s="1"/>
  <c r="AM236" i="48" s="1"/>
  <c r="AB271" i="48"/>
  <c r="BA271" i="48" a="1"/>
  <c r="BA271" i="48" s="1"/>
  <c r="Y179" i="48"/>
  <c r="AY197" i="48" a="1"/>
  <c r="AY197" i="48" s="1"/>
  <c r="AM197" i="48" s="1"/>
  <c r="AJ214" i="48"/>
  <c r="BA215" i="48" a="1"/>
  <c r="BA215" i="48" s="1"/>
  <c r="BA216" i="48" a="1"/>
  <c r="BA216" i="48" s="1"/>
  <c r="Y216" i="48"/>
  <c r="AY216" i="48" a="1"/>
  <c r="AY216" i="48" s="1"/>
  <c r="AM216" i="48" s="1"/>
  <c r="BA210" i="48" a="1"/>
  <c r="BA210" i="48" s="1"/>
  <c r="BA245" i="48" a="1"/>
  <c r="BA245" i="48" s="1"/>
  <c r="Y245" i="48"/>
  <c r="BA259" i="48" a="1"/>
  <c r="BA259" i="48" s="1"/>
  <c r="Y259" i="48"/>
  <c r="AY259" i="48" a="1"/>
  <c r="AY259" i="48" s="1"/>
  <c r="AM259" i="48" s="1"/>
  <c r="AY746" i="48" a="1"/>
  <c r="AY746" i="48" s="1"/>
  <c r="AM746" i="48" s="1"/>
  <c r="BA746" i="48" a="1"/>
  <c r="BA746" i="48" s="1"/>
  <c r="Y746" i="48"/>
  <c r="AY265" i="48" a="1"/>
  <c r="AY265" i="48" s="1"/>
  <c r="AM265" i="48" s="1"/>
  <c r="BA265" i="48" a="1"/>
  <c r="BA265" i="48" s="1"/>
  <c r="Y265" i="48"/>
  <c r="AY267" i="48" a="1"/>
  <c r="AY267" i="48" s="1"/>
  <c r="AM267" i="48" s="1"/>
  <c r="BA267" i="48" a="1"/>
  <c r="BA267" i="48" s="1"/>
  <c r="Y267" i="48"/>
  <c r="AY272" i="48" a="1"/>
  <c r="AY272" i="48" s="1"/>
  <c r="AM272" i="48" s="1"/>
  <c r="BA275" i="48" a="1"/>
  <c r="BA275" i="48" s="1"/>
  <c r="Y275" i="48"/>
  <c r="AY275" i="48" a="1"/>
  <c r="AY275" i="48" s="1"/>
  <c r="AM275" i="48" s="1"/>
  <c r="BA286" i="48" a="1"/>
  <c r="BA286" i="48" s="1"/>
  <c r="AY286" i="48" a="1"/>
  <c r="AY286" i="48" s="1"/>
  <c r="AM286" i="48" s="1"/>
  <c r="Y286" i="48"/>
  <c r="AK294" i="48"/>
  <c r="BA753" i="48" a="1"/>
  <c r="BA753" i="48" s="1"/>
  <c r="AK319" i="48"/>
  <c r="BA331" i="48" a="1"/>
  <c r="BA331" i="48" s="1"/>
  <c r="Y331" i="48"/>
  <c r="AY331" i="48" a="1"/>
  <c r="AY331" i="48" s="1"/>
  <c r="AM331" i="48" s="1"/>
  <c r="Y352" i="48"/>
  <c r="BA352" i="48" a="1"/>
  <c r="BA352" i="48" s="1"/>
  <c r="AY352" i="48" a="1"/>
  <c r="AY352" i="48" s="1"/>
  <c r="AM352" i="48" s="1"/>
  <c r="BA360" i="48" a="1"/>
  <c r="BA360" i="48" s="1"/>
  <c r="AY360" i="48" a="1"/>
  <c r="AY360" i="48" s="1"/>
  <c r="AM360" i="48" s="1"/>
  <c r="Y360" i="48"/>
  <c r="BA364" i="48" a="1"/>
  <c r="BA364" i="48" s="1"/>
  <c r="BA371" i="48" a="1"/>
  <c r="BA371" i="48" s="1"/>
  <c r="Y371" i="48"/>
  <c r="AY371" i="48" a="1"/>
  <c r="AY371" i="48" s="1"/>
  <c r="AM371" i="48" s="1"/>
  <c r="BA379" i="48" a="1"/>
  <c r="BA379" i="48" s="1"/>
  <c r="Y379" i="48"/>
  <c r="AY379" i="48" a="1"/>
  <c r="AY379" i="48" s="1"/>
  <c r="AM379" i="48" s="1"/>
  <c r="Y394" i="48"/>
  <c r="BA394" i="48" a="1"/>
  <c r="BA394" i="48" s="1"/>
  <c r="AY394" i="48" a="1"/>
  <c r="AY394" i="48" s="1"/>
  <c r="AM394" i="48" s="1"/>
  <c r="AK399" i="48"/>
  <c r="AY238" i="48" a="1"/>
  <c r="AY238" i="48" s="1"/>
  <c r="AM238" i="48" s="1"/>
  <c r="Y254" i="48"/>
  <c r="BA254" i="48" a="1"/>
  <c r="BA254" i="48" s="1"/>
  <c r="BA272" i="48" a="1"/>
  <c r="BA272" i="48" s="1"/>
  <c r="Y276" i="48"/>
  <c r="Y280" i="48"/>
  <c r="AK281" i="48"/>
  <c r="BA282" i="48" a="1"/>
  <c r="BA282" i="48" s="1"/>
  <c r="AK287" i="48"/>
  <c r="AK291" i="48"/>
  <c r="AK304" i="48"/>
  <c r="BA751" i="48" a="1"/>
  <c r="BA751" i="48" s="1"/>
  <c r="Y751" i="48"/>
  <c r="AY751" i="48" a="1"/>
  <c r="AY751" i="48" s="1"/>
  <c r="AM751" i="48" s="1"/>
  <c r="BA321" i="48" a="1"/>
  <c r="BA321" i="48" s="1"/>
  <c r="AY321" i="48" a="1"/>
  <c r="AY321" i="48" s="1"/>
  <c r="AM321" i="48" s="1"/>
  <c r="Y321" i="48"/>
  <c r="BA337" i="48" a="1"/>
  <c r="BA337" i="48" s="1"/>
  <c r="Y337" i="48"/>
  <c r="AY337" i="48" a="1"/>
  <c r="AY337" i="48" s="1"/>
  <c r="AM337" i="48" s="1"/>
  <c r="BA351" i="48" a="1"/>
  <c r="BA351" i="48" s="1"/>
  <c r="Y351" i="48"/>
  <c r="AY351" i="48" a="1"/>
  <c r="AY351" i="48" s="1"/>
  <c r="AM351" i="48" s="1"/>
  <c r="AY354" i="48" a="1"/>
  <c r="AY354" i="48" s="1"/>
  <c r="AM354" i="48" s="1"/>
  <c r="AB354" i="48"/>
  <c r="BA356" i="48" a="1"/>
  <c r="BA356" i="48" s="1"/>
  <c r="AY356" i="48" a="1"/>
  <c r="AY356" i="48" s="1"/>
  <c r="AM356" i="48" s="1"/>
  <c r="Y356" i="48"/>
  <c r="BA373" i="48" a="1"/>
  <c r="BA373" i="48" s="1"/>
  <c r="Y373" i="48"/>
  <c r="AY373" i="48" a="1"/>
  <c r="AY373" i="48" s="1"/>
  <c r="AM373" i="48" s="1"/>
  <c r="BA377" i="48" a="1"/>
  <c r="BA377" i="48" s="1"/>
  <c r="AY398" i="48" a="1"/>
  <c r="AY398" i="48" s="1"/>
  <c r="AM398" i="48" s="1"/>
  <c r="Y398" i="48"/>
  <c r="BA398" i="48" a="1"/>
  <c r="BA398" i="48" s="1"/>
  <c r="AY402" i="48" a="1"/>
  <c r="AY402" i="48" s="1"/>
  <c r="AM402" i="48" s="1"/>
  <c r="AK405" i="48"/>
  <c r="AY220" i="48" a="1"/>
  <c r="AY220" i="48" s="1"/>
  <c r="AM220" i="48" s="1"/>
  <c r="AY229" i="48" a="1"/>
  <c r="AY229" i="48" s="1"/>
  <c r="AM229" i="48" s="1"/>
  <c r="BA238" i="48" a="1"/>
  <c r="BA238" i="48" s="1"/>
  <c r="AY242" i="48" a="1"/>
  <c r="AY242" i="48" s="1"/>
  <c r="AM242" i="48" s="1"/>
  <c r="AK300" i="48"/>
  <c r="AK314" i="48"/>
  <c r="Y318" i="48"/>
  <c r="BA318" i="48" a="1"/>
  <c r="BA318" i="48" s="1"/>
  <c r="AY318" i="48" a="1"/>
  <c r="AY318" i="48" s="1"/>
  <c r="AM318" i="48" s="1"/>
  <c r="BA327" i="48" a="1"/>
  <c r="BA327" i="48" s="1"/>
  <c r="AB327" i="48"/>
  <c r="BA329" i="48" a="1"/>
  <c r="BA329" i="48" s="1"/>
  <c r="AY329" i="48" a="1"/>
  <c r="AY329" i="48" s="1"/>
  <c r="AM329" i="48" s="1"/>
  <c r="Y329" i="48"/>
  <c r="BA336" i="48" a="1"/>
  <c r="BA336" i="48" s="1"/>
  <c r="Y336" i="48"/>
  <c r="AY336" i="48" a="1"/>
  <c r="AY336" i="48" s="1"/>
  <c r="AM336" i="48" s="1"/>
  <c r="AY346" i="48" a="1"/>
  <c r="AY346" i="48" s="1"/>
  <c r="AM346" i="48" s="1"/>
  <c r="BA346" i="48" a="1"/>
  <c r="BA346" i="48" s="1"/>
  <c r="Y346" i="48"/>
  <c r="BA845" i="48" a="1"/>
  <c r="BA845" i="48" s="1"/>
  <c r="AY845" i="48" a="1"/>
  <c r="AY845" i="48" s="1"/>
  <c r="AM845" i="48" s="1"/>
  <c r="Y845" i="48"/>
  <c r="BA367" i="48" a="1"/>
  <c r="BA367" i="48" s="1"/>
  <c r="Y367" i="48"/>
  <c r="AY367" i="48" a="1"/>
  <c r="AY367" i="48" s="1"/>
  <c r="AM367" i="48" s="1"/>
  <c r="AY378" i="48" a="1"/>
  <c r="AY378" i="48" s="1"/>
  <c r="AM378" i="48" s="1"/>
  <c r="Y378" i="48"/>
  <c r="BA378" i="48" a="1"/>
  <c r="BA378" i="48" s="1"/>
  <c r="AB393" i="48"/>
  <c r="AY393" i="48" a="1"/>
  <c r="AY393" i="48" s="1"/>
  <c r="AM393" i="48" s="1"/>
  <c r="AY395" i="48" a="1"/>
  <c r="AY395" i="48" s="1"/>
  <c r="AM395" i="48" s="1"/>
  <c r="Y395" i="48"/>
  <c r="BA395" i="48" a="1"/>
  <c r="BA395" i="48" s="1"/>
  <c r="AK396" i="48"/>
  <c r="AY213" i="48" a="1"/>
  <c r="AY213" i="48" s="1"/>
  <c r="AM213" i="48" s="1"/>
  <c r="AY215" i="48" a="1"/>
  <c r="AY215" i="48" s="1"/>
  <c r="AM215" i="48" s="1"/>
  <c r="AY217" i="48" a="1"/>
  <c r="AY217" i="48" s="1"/>
  <c r="AM217" i="48" s="1"/>
  <c r="Y250" i="48"/>
  <c r="BA250" i="48" a="1"/>
  <c r="BA250" i="48" s="1"/>
  <c r="AY250" i="48" a="1"/>
  <c r="AY250" i="48" s="1"/>
  <c r="AM250" i="48" s="1"/>
  <c r="AK252" i="48"/>
  <c r="BA269" i="48" a="1"/>
  <c r="BA269" i="48" s="1"/>
  <c r="AY269" i="48" a="1"/>
  <c r="AY269" i="48" s="1"/>
  <c r="AM269" i="48" s="1"/>
  <c r="Y269" i="48"/>
  <c r="Y273" i="48"/>
  <c r="BA273" i="48" a="1"/>
  <c r="BA273" i="48" s="1"/>
  <c r="BA276" i="48" a="1"/>
  <c r="BA276" i="48" s="1"/>
  <c r="BA283" i="48" a="1"/>
  <c r="BA283" i="48" s="1"/>
  <c r="BA284" i="48" a="1"/>
  <c r="BA284" i="48" s="1"/>
  <c r="AY284" i="48" a="1"/>
  <c r="AY284" i="48" s="1"/>
  <c r="AM284" i="48" s="1"/>
  <c r="AK288" i="48"/>
  <c r="BA749" i="48" a="1"/>
  <c r="BA749" i="48" s="1"/>
  <c r="Y749" i="48"/>
  <c r="AY749" i="48" a="1"/>
  <c r="AY749" i="48" s="1"/>
  <c r="AM749" i="48" s="1"/>
  <c r="BA302" i="48" a="1"/>
  <c r="BA302" i="48" s="1"/>
  <c r="Y302" i="48"/>
  <c r="AY302" i="48" a="1"/>
  <c r="AY302" i="48" s="1"/>
  <c r="AM302" i="48" s="1"/>
  <c r="BA310" i="48" a="1"/>
  <c r="BA310" i="48" s="1"/>
  <c r="Y310" i="48"/>
  <c r="AY310" i="48" a="1"/>
  <c r="AY310" i="48" s="1"/>
  <c r="AM310" i="48" s="1"/>
  <c r="BA359" i="48" a="1"/>
  <c r="BA359" i="48" s="1"/>
  <c r="BA842" i="48" a="1"/>
  <c r="BA842" i="48" s="1"/>
  <c r="Y842" i="48"/>
  <c r="AY842" i="48" a="1"/>
  <c r="AY842" i="48" s="1"/>
  <c r="AM842" i="48" s="1"/>
  <c r="BA386" i="48" a="1"/>
  <c r="BA386" i="48" s="1"/>
  <c r="AY386" i="48" a="1"/>
  <c r="AY386" i="48" s="1"/>
  <c r="AM386" i="48" s="1"/>
  <c r="Y386" i="48"/>
  <c r="BA220" i="48" a="1"/>
  <c r="BA220" i="48" s="1"/>
  <c r="AY225" i="48" a="1"/>
  <c r="AY225" i="48" s="1"/>
  <c r="AM225" i="48" s="1"/>
  <c r="AY233" i="48" a="1"/>
  <c r="AY233" i="48" s="1"/>
  <c r="AM233" i="48" s="1"/>
  <c r="BA237" i="48" a="1"/>
  <c r="BA237" i="48" s="1"/>
  <c r="Y237" i="48"/>
  <c r="BA247" i="48" a="1"/>
  <c r="BA247" i="48" s="1"/>
  <c r="Y247" i="48"/>
  <c r="AY247" i="48" a="1"/>
  <c r="AY247" i="48" s="1"/>
  <c r="AM247" i="48" s="1"/>
  <c r="AY254" i="48" a="1"/>
  <c r="AY254" i="48" s="1"/>
  <c r="AM254" i="48" s="1"/>
  <c r="Y270" i="48"/>
  <c r="BA270" i="48" a="1"/>
  <c r="BA270" i="48" s="1"/>
  <c r="AY270" i="48" a="1"/>
  <c r="AY270" i="48" s="1"/>
  <c r="AM270" i="48" s="1"/>
  <c r="AK279" i="48"/>
  <c r="Y285" i="48"/>
  <c r="BA285" i="48" a="1"/>
  <c r="BA285" i="48" s="1"/>
  <c r="AY285" i="48" a="1"/>
  <c r="AY285" i="48" s="1"/>
  <c r="AM285" i="48" s="1"/>
  <c r="BA345" i="48" a="1"/>
  <c r="BA345" i="48" s="1"/>
  <c r="AY345" i="48" a="1"/>
  <c r="AY345" i="48" s="1"/>
  <c r="AM345" i="48" s="1"/>
  <c r="Y345" i="48"/>
  <c r="BA355" i="48" a="1"/>
  <c r="BA355" i="48" s="1"/>
  <c r="Y355" i="48"/>
  <c r="AY355" i="48" a="1"/>
  <c r="AY355" i="48" s="1"/>
  <c r="AM355" i="48" s="1"/>
  <c r="AY365" i="48" a="1"/>
  <c r="AY365" i="48" s="1"/>
  <c r="AM365" i="48" s="1"/>
  <c r="BA365" i="48" a="1"/>
  <c r="BA365" i="48" s="1"/>
  <c r="Y365" i="48"/>
  <c r="BA376" i="48" a="1"/>
  <c r="BA376" i="48" s="1"/>
  <c r="AY376" i="48" a="1"/>
  <c r="AY376" i="48" s="1"/>
  <c r="AM376" i="48" s="1"/>
  <c r="Y376" i="48"/>
  <c r="Y409" i="48"/>
  <c r="BA409" i="48" a="1"/>
  <c r="BA409" i="48" s="1"/>
  <c r="AY409" i="48" a="1"/>
  <c r="AY409" i="48" s="1"/>
  <c r="AM409" i="48" s="1"/>
  <c r="Y210" i="48"/>
  <c r="Y213" i="48"/>
  <c r="Y215" i="48"/>
  <c r="Y217" i="48"/>
  <c r="AY223" i="48" a="1"/>
  <c r="AY223" i="48" s="1"/>
  <c r="AM223" i="48" s="1"/>
  <c r="AY245" i="48" a="1"/>
  <c r="AY245" i="48" s="1"/>
  <c r="AM245" i="48" s="1"/>
  <c r="BA266" i="48" a="1"/>
  <c r="BA266" i="48" s="1"/>
  <c r="Y266" i="48"/>
  <c r="AY273" i="48" a="1"/>
  <c r="AY273" i="48" s="1"/>
  <c r="AM273" i="48" s="1"/>
  <c r="AK275" i="48"/>
  <c r="AK276" i="48"/>
  <c r="Y277" i="48"/>
  <c r="BA277" i="48" a="1"/>
  <c r="BA277" i="48" s="1"/>
  <c r="AY277" i="48" a="1"/>
  <c r="AY277" i="48" s="1"/>
  <c r="AM277" i="48" s="1"/>
  <c r="AK280" i="48"/>
  <c r="AK293" i="48"/>
  <c r="BA296" i="48" a="1"/>
  <c r="BA296" i="48" s="1"/>
  <c r="Y296" i="48"/>
  <c r="AY296" i="48" a="1"/>
  <c r="AY296" i="48" s="1"/>
  <c r="AM296" i="48" s="1"/>
  <c r="AK312" i="48"/>
  <c r="AK318" i="48"/>
  <c r="AK330" i="48"/>
  <c r="BA335" i="48" a="1"/>
  <c r="BA335" i="48" s="1"/>
  <c r="BA344" i="48" a="1"/>
  <c r="BA344" i="48" s="1"/>
  <c r="AK346" i="48"/>
  <c r="BA391" i="48" a="1"/>
  <c r="BA391" i="48" s="1"/>
  <c r="Y397" i="48"/>
  <c r="AY397" i="48" a="1"/>
  <c r="AY397" i="48" s="1"/>
  <c r="AM397" i="48" s="1"/>
  <c r="BA397" i="48" a="1"/>
  <c r="BA397" i="48" s="1"/>
  <c r="Y400" i="48"/>
  <c r="BA400" i="48" a="1"/>
  <c r="BA400" i="48" s="1"/>
  <c r="AY400" i="48" a="1"/>
  <c r="AY400" i="48" s="1"/>
  <c r="AM400" i="48" s="1"/>
  <c r="BA403" i="48" a="1"/>
  <c r="BA403" i="48" s="1"/>
  <c r="AY403" i="48" a="1"/>
  <c r="AY403" i="48" s="1"/>
  <c r="AM403" i="48" s="1"/>
  <c r="Y403" i="48"/>
  <c r="Y406" i="48"/>
  <c r="BA406" i="48" a="1"/>
  <c r="BA406" i="48" s="1"/>
  <c r="AY406" i="48" a="1"/>
  <c r="AY406" i="48" s="1"/>
  <c r="AM406" i="48" s="1"/>
  <c r="Y407" i="48"/>
  <c r="BA407" i="48" a="1"/>
  <c r="BA407" i="48" s="1"/>
  <c r="AY407" i="48" a="1"/>
  <c r="AY407" i="48" s="1"/>
  <c r="AM407" i="48" s="1"/>
  <c r="AY251" i="48" a="1"/>
  <c r="AY251" i="48" s="1"/>
  <c r="AM251" i="48" s="1"/>
  <c r="BA251" i="48" a="1"/>
  <c r="BA251" i="48" s="1"/>
  <c r="Y251" i="48"/>
  <c r="AY253" i="48" a="1"/>
  <c r="AY253" i="48" s="1"/>
  <c r="AM253" i="48" s="1"/>
  <c r="BA253" i="48" a="1"/>
  <c r="BA253" i="48" s="1"/>
  <c r="Y253" i="48"/>
  <c r="BA745" i="48" a="1"/>
  <c r="BA745" i="48" s="1"/>
  <c r="Y745" i="48"/>
  <c r="Y274" i="48"/>
  <c r="AY274" i="48" a="1"/>
  <c r="AY274" i="48" s="1"/>
  <c r="AM274" i="48" s="1"/>
  <c r="AY280" i="48" a="1"/>
  <c r="AY280" i="48" s="1"/>
  <c r="AM280" i="48" s="1"/>
  <c r="BA298" i="48" a="1"/>
  <c r="BA298" i="48" s="1"/>
  <c r="Y298" i="48"/>
  <c r="AY298" i="48" a="1"/>
  <c r="AY298" i="48" s="1"/>
  <c r="AM298" i="48" s="1"/>
  <c r="AY324" i="48" a="1"/>
  <c r="AY324" i="48" s="1"/>
  <c r="AM324" i="48" s="1"/>
  <c r="BA324" i="48" a="1"/>
  <c r="BA324" i="48" s="1"/>
  <c r="Y324" i="48"/>
  <c r="BA326" i="48" a="1"/>
  <c r="BA326" i="48" s="1"/>
  <c r="Y326" i="48"/>
  <c r="AY326" i="48" a="1"/>
  <c r="AY326" i="48" s="1"/>
  <c r="AM326" i="48" s="1"/>
  <c r="BA343" i="48" a="1"/>
  <c r="BA343" i="48" s="1"/>
  <c r="AY343" i="48" a="1"/>
  <c r="AY343" i="48" s="1"/>
  <c r="AM343" i="48" s="1"/>
  <c r="Y343" i="48"/>
  <c r="BA387" i="48" a="1"/>
  <c r="BA387" i="48" s="1"/>
  <c r="Y387" i="48"/>
  <c r="AY387" i="48" a="1"/>
  <c r="AY387" i="48" s="1"/>
  <c r="AM387" i="48" s="1"/>
  <c r="BA408" i="48" a="1"/>
  <c r="BA408" i="48" s="1"/>
  <c r="AY408" i="48" a="1"/>
  <c r="AY408" i="48" s="1"/>
  <c r="AM408" i="48" s="1"/>
  <c r="Y408" i="48"/>
  <c r="BA223" i="48" a="1"/>
  <c r="BA223" i="48" s="1"/>
  <c r="BA239" i="48" a="1"/>
  <c r="BA239" i="48" s="1"/>
  <c r="Y239" i="48"/>
  <c r="BA240" i="48" a="1"/>
  <c r="BA240" i="48" s="1"/>
  <c r="AY246" i="48" a="1"/>
  <c r="AY246" i="48" s="1"/>
  <c r="AM246" i="48" s="1"/>
  <c r="BA264" i="48" a="1"/>
  <c r="BA264" i="48" s="1"/>
  <c r="Y264" i="48"/>
  <c r="BA268" i="48" a="1"/>
  <c r="BA268" i="48" s="1"/>
  <c r="Y268" i="48"/>
  <c r="AY271" i="48" a="1"/>
  <c r="AY271" i="48" s="1"/>
  <c r="AM271" i="48" s="1"/>
  <c r="AK283" i="48"/>
  <c r="AK749" i="48"/>
  <c r="AK355" i="48"/>
  <c r="AK365" i="48"/>
  <c r="BA375" i="48" a="1"/>
  <c r="BA375" i="48" s="1"/>
  <c r="BA384" i="48" a="1"/>
  <c r="BA384" i="48" s="1"/>
  <c r="AY384" i="48" a="1"/>
  <c r="AY384" i="48" s="1"/>
  <c r="AM384" i="48" s="1"/>
  <c r="Y384" i="48"/>
  <c r="AY228" i="48" a="1"/>
  <c r="AY228" i="48" s="1"/>
  <c r="AM228" i="48" s="1"/>
  <c r="Y240" i="48"/>
  <c r="Y246" i="48"/>
  <c r="AB255" i="48"/>
  <c r="Y271" i="48"/>
  <c r="AY295" i="48" a="1"/>
  <c r="AY295" i="48" s="1"/>
  <c r="AM295" i="48" s="1"/>
  <c r="Y295" i="48"/>
  <c r="BA295" i="48" a="1"/>
  <c r="BA295" i="48" s="1"/>
  <c r="BA304" i="48" a="1"/>
  <c r="BA304" i="48" s="1"/>
  <c r="Y304" i="48"/>
  <c r="AY304" i="48" a="1"/>
  <c r="AY304" i="48" s="1"/>
  <c r="AM304" i="48" s="1"/>
  <c r="BA754" i="48" a="1"/>
  <c r="BA754" i="48" s="1"/>
  <c r="AY754" i="48" a="1"/>
  <c r="AY754" i="48" s="1"/>
  <c r="AM754" i="48" s="1"/>
  <c r="Y754" i="48"/>
  <c r="BA340" i="48" a="1"/>
  <c r="BA340" i="48" s="1"/>
  <c r="Y340" i="48"/>
  <c r="AY340" i="48" a="1"/>
  <c r="AY340" i="48" s="1"/>
  <c r="AM340" i="48" s="1"/>
  <c r="BA841" i="48" a="1"/>
  <c r="BA841" i="48" s="1"/>
  <c r="AB841" i="48"/>
  <c r="Y390" i="48"/>
  <c r="BA390" i="48" a="1"/>
  <c r="BA390" i="48" s="1"/>
  <c r="AY390" i="48" a="1"/>
  <c r="AY390" i="48" s="1"/>
  <c r="AM390" i="48" s="1"/>
  <c r="AY234" i="48" a="1"/>
  <c r="AY234" i="48" s="1"/>
  <c r="AM234" i="48" s="1"/>
  <c r="AK266" i="48"/>
  <c r="BA274" i="48" a="1"/>
  <c r="BA274" i="48" s="1"/>
  <c r="BA287" i="48" a="1"/>
  <c r="BA287" i="48" s="1"/>
  <c r="Y287" i="48"/>
  <c r="AY287" i="48" a="1"/>
  <c r="AY287" i="48" s="1"/>
  <c r="AM287" i="48" s="1"/>
  <c r="AK750" i="48"/>
  <c r="BA291" i="48" a="1"/>
  <c r="BA291" i="48" s="1"/>
  <c r="Y291" i="48"/>
  <c r="AY291" i="48" a="1"/>
  <c r="AY291" i="48" s="1"/>
  <c r="AM291" i="48" s="1"/>
  <c r="AK298" i="48"/>
  <c r="AY319" i="48" a="1"/>
  <c r="AY319" i="48" s="1"/>
  <c r="AM319" i="48" s="1"/>
  <c r="BA319" i="48" a="1"/>
  <c r="BA319" i="48" s="1"/>
  <c r="Y319" i="48"/>
  <c r="BA323" i="48" a="1"/>
  <c r="BA323" i="48" s="1"/>
  <c r="AY323" i="48" a="1"/>
  <c r="AY323" i="48" s="1"/>
  <c r="AM323" i="48" s="1"/>
  <c r="Y323" i="48"/>
  <c r="AK335" i="48"/>
  <c r="AK344" i="48"/>
  <c r="BA372" i="48" a="1"/>
  <c r="BA372" i="48" s="1"/>
  <c r="AY372" i="48" a="1"/>
  <c r="AY372" i="48" s="1"/>
  <c r="AM372" i="48" s="1"/>
  <c r="Y372" i="48"/>
  <c r="Y380" i="48"/>
  <c r="BA380" i="48" a="1"/>
  <c r="BA380" i="48" s="1"/>
  <c r="AY380" i="48" a="1"/>
  <c r="AY380" i="48" s="1"/>
  <c r="AM380" i="48" s="1"/>
  <c r="Y399" i="48"/>
  <c r="BA399" i="48" a="1"/>
  <c r="BA399" i="48" s="1"/>
  <c r="AY399" i="48" a="1"/>
  <c r="AY399" i="48" s="1"/>
  <c r="AM399" i="48" s="1"/>
  <c r="Y405" i="48"/>
  <c r="BA405" i="48" a="1"/>
  <c r="BA405" i="48" s="1"/>
  <c r="AY405" i="48" a="1"/>
  <c r="AY405" i="48" s="1"/>
  <c r="AM405" i="48" s="1"/>
  <c r="AJ227" i="48"/>
  <c r="Y228" i="48"/>
  <c r="Y234" i="48"/>
  <c r="AK238" i="48"/>
  <c r="AK255" i="48"/>
  <c r="AY255" i="48" a="1"/>
  <c r="AY255" i="48" s="1"/>
  <c r="AM255" i="48" s="1"/>
  <c r="AK260" i="48"/>
  <c r="AK745" i="48"/>
  <c r="AY266" i="48" a="1"/>
  <c r="AY266" i="48" s="1"/>
  <c r="AM266" i="48" s="1"/>
  <c r="AY338" i="48" a="1"/>
  <c r="AY338" i="48" s="1"/>
  <c r="AM338" i="48" s="1"/>
  <c r="BA338" i="48" a="1"/>
  <c r="BA338" i="48" s="1"/>
  <c r="Y338" i="48"/>
  <c r="AY248" i="48" a="1"/>
  <c r="AY248" i="48" s="1"/>
  <c r="AM248" i="48" s="1"/>
  <c r="BA248" i="48" a="1"/>
  <c r="BA248" i="48" s="1"/>
  <c r="Y248" i="48"/>
  <c r="BA252" i="48" a="1"/>
  <c r="BA252" i="48" s="1"/>
  <c r="Y252" i="48"/>
  <c r="BA257" i="48" a="1"/>
  <c r="BA257" i="48" s="1"/>
  <c r="Y257" i="48"/>
  <c r="AY257" i="48" a="1"/>
  <c r="AY257" i="48" s="1"/>
  <c r="AM257" i="48" s="1"/>
  <c r="AY745" i="48" a="1"/>
  <c r="AY745" i="48" s="1"/>
  <c r="AM745" i="48" s="1"/>
  <c r="AY264" i="48" a="1"/>
  <c r="AY264" i="48" s="1"/>
  <c r="AM264" i="48" s="1"/>
  <c r="BA300" i="48" a="1"/>
  <c r="BA300" i="48" s="1"/>
  <c r="Y300" i="48"/>
  <c r="AY300" i="48" a="1"/>
  <c r="AY300" i="48" s="1"/>
  <c r="AM300" i="48" s="1"/>
  <c r="BA308" i="48" a="1"/>
  <c r="BA308" i="48" s="1"/>
  <c r="Y308" i="48"/>
  <c r="AY308" i="48" a="1"/>
  <c r="AY308" i="48" s="1"/>
  <c r="AM308" i="48" s="1"/>
  <c r="BA381" i="48" a="1"/>
  <c r="BA381" i="48" s="1"/>
  <c r="Y381" i="48"/>
  <c r="AY381" i="48" a="1"/>
  <c r="AY381" i="48" s="1"/>
  <c r="AM381" i="48" s="1"/>
  <c r="BA396" i="48" a="1"/>
  <c r="BA396" i="48" s="1"/>
  <c r="AY396" i="48" a="1"/>
  <c r="AY396" i="48" s="1"/>
  <c r="AM396" i="48" s="1"/>
  <c r="Y396" i="48"/>
  <c r="AY312" i="48" a="1"/>
  <c r="AY312" i="48" s="1"/>
  <c r="AM312" i="48" s="1"/>
  <c r="AY314" i="48" a="1"/>
  <c r="AY314" i="48" s="1"/>
  <c r="AM314" i="48" s="1"/>
  <c r="AY401" i="48" a="1"/>
  <c r="AY401" i="48" s="1"/>
  <c r="AM401" i="48" s="1"/>
  <c r="AY410" i="48" a="1"/>
  <c r="AY410" i="48" s="1"/>
  <c r="AM410" i="48" s="1"/>
  <c r="Y418" i="48"/>
  <c r="BA418" i="48" a="1"/>
  <c r="BA418" i="48" s="1"/>
  <c r="AY418" i="48" a="1"/>
  <c r="AY418" i="48" s="1"/>
  <c r="AM418" i="48" s="1"/>
  <c r="Y427" i="48"/>
  <c r="Y446" i="48"/>
  <c r="BA446" i="48" a="1"/>
  <c r="BA446" i="48" s="1"/>
  <c r="AY446" i="48" a="1"/>
  <c r="AY446" i="48" s="1"/>
  <c r="AM446" i="48" s="1"/>
  <c r="BA447" i="48" a="1"/>
  <c r="BA447" i="48" s="1"/>
  <c r="Y447" i="48"/>
  <c r="AY447" i="48" a="1"/>
  <c r="AY447" i="48" s="1"/>
  <c r="AM447" i="48" s="1"/>
  <c r="AY473" i="48" a="1"/>
  <c r="AY473" i="48" s="1"/>
  <c r="AM473" i="48" s="1"/>
  <c r="BA473" i="48" a="1"/>
  <c r="BA473" i="48" s="1"/>
  <c r="Y473" i="48"/>
  <c r="Y494" i="48"/>
  <c r="BA494" i="48" a="1"/>
  <c r="BA494" i="48" s="1"/>
  <c r="AY494" i="48" a="1"/>
  <c r="AY494" i="48" s="1"/>
  <c r="AM494" i="48" s="1"/>
  <c r="AY292" i="48" a="1"/>
  <c r="AY292" i="48" s="1"/>
  <c r="AM292" i="48" s="1"/>
  <c r="BA325" i="48" a="1"/>
  <c r="BA325" i="48" s="1"/>
  <c r="BA339" i="48" a="1"/>
  <c r="BA339" i="48" s="1"/>
  <c r="Y358" i="48"/>
  <c r="BA366" i="48" a="1"/>
  <c r="BA366" i="48" s="1"/>
  <c r="Y374" i="48"/>
  <c r="Y389" i="48"/>
  <c r="BA389" i="48" a="1"/>
  <c r="BA389" i="48" s="1"/>
  <c r="AY392" i="48" a="1"/>
  <c r="AY392" i="48" s="1"/>
  <c r="AM392" i="48" s="1"/>
  <c r="BA402" i="48" a="1"/>
  <c r="BA402" i="48" s="1"/>
  <c r="Y411" i="48"/>
  <c r="BA411" i="48" a="1"/>
  <c r="BA411" i="48" s="1"/>
  <c r="BA435" i="48" a="1"/>
  <c r="BA435" i="48" s="1"/>
  <c r="BA452" i="48" a="1"/>
  <c r="BA452" i="48" s="1"/>
  <c r="Y452" i="48"/>
  <c r="AY452" i="48" a="1"/>
  <c r="AY452" i="48" s="1"/>
  <c r="AM452" i="48" s="1"/>
  <c r="BA460" i="48" a="1"/>
  <c r="BA460" i="48" s="1"/>
  <c r="Y460" i="48"/>
  <c r="AY460" i="48" a="1"/>
  <c r="AY460" i="48" s="1"/>
  <c r="AM460" i="48" s="1"/>
  <c r="Y493" i="48"/>
  <c r="BA493" i="48" a="1"/>
  <c r="BA493" i="48" s="1"/>
  <c r="AY493" i="48" a="1"/>
  <c r="AY493" i="48" s="1"/>
  <c r="AM493" i="48" s="1"/>
  <c r="Y510" i="48"/>
  <c r="BA510" i="48" a="1"/>
  <c r="BA510" i="48" s="1"/>
  <c r="AY510" i="48" a="1"/>
  <c r="AY510" i="48" s="1"/>
  <c r="AM510" i="48" s="1"/>
  <c r="Y312" i="48"/>
  <c r="Y314" i="48"/>
  <c r="AY315" i="48" a="1"/>
  <c r="AY315" i="48" s="1"/>
  <c r="AM315" i="48" s="1"/>
  <c r="AY327" i="48" a="1"/>
  <c r="AY327" i="48" s="1"/>
  <c r="AM327" i="48" s="1"/>
  <c r="AY334" i="48" a="1"/>
  <c r="AY334" i="48" s="1"/>
  <c r="AM334" i="48" s="1"/>
  <c r="AY341" i="48" a="1"/>
  <c r="AY341" i="48" s="1"/>
  <c r="AM341" i="48" s="1"/>
  <c r="AY841" i="48" a="1"/>
  <c r="AY841" i="48" s="1"/>
  <c r="AM841" i="48" s="1"/>
  <c r="AY349" i="48" a="1"/>
  <c r="AY349" i="48" s="1"/>
  <c r="AM349" i="48" s="1"/>
  <c r="AY350" i="48" a="1"/>
  <c r="AY350" i="48" s="1"/>
  <c r="AM350" i="48" s="1"/>
  <c r="AY368" i="48" a="1"/>
  <c r="AY368" i="48" s="1"/>
  <c r="AM368" i="48" s="1"/>
  <c r="AY382" i="48" a="1"/>
  <c r="AY382" i="48" s="1"/>
  <c r="AM382" i="48" s="1"/>
  <c r="AY391" i="48" a="1"/>
  <c r="AY391" i="48" s="1"/>
  <c r="AM391" i="48" s="1"/>
  <c r="BA393" i="48" a="1"/>
  <c r="BA393" i="48" s="1"/>
  <c r="BA410" i="48" a="1"/>
  <c r="BA410" i="48" s="1"/>
  <c r="AJ415" i="48"/>
  <c r="AJ423" i="48"/>
  <c r="AK434" i="48"/>
  <c r="Y440" i="48"/>
  <c r="AY440" i="48" a="1"/>
  <c r="AY440" i="48" s="1"/>
  <c r="AM440" i="48" s="1"/>
  <c r="AY478" i="48" a="1"/>
  <c r="AY478" i="48" s="1"/>
  <c r="AM478" i="48" s="1"/>
  <c r="BA478" i="48" a="1"/>
  <c r="BA478" i="48" s="1"/>
  <c r="Y478" i="48"/>
  <c r="AK480" i="48"/>
  <c r="BA484" i="48" a="1"/>
  <c r="BA484" i="48" s="1"/>
  <c r="AY484" i="48" a="1"/>
  <c r="AY484" i="48" s="1"/>
  <c r="AM484" i="48" s="1"/>
  <c r="Y484" i="48"/>
  <c r="BA499" i="48" a="1"/>
  <c r="BA499" i="48" s="1"/>
  <c r="Y512" i="48"/>
  <c r="BA512" i="48" a="1"/>
  <c r="BA512" i="48" s="1"/>
  <c r="AY512" i="48" a="1"/>
  <c r="AY512" i="48" s="1"/>
  <c r="AM512" i="48" s="1"/>
  <c r="AJ413" i="48"/>
  <c r="AK421" i="48"/>
  <c r="AJ425" i="48"/>
  <c r="BA428" i="48" a="1"/>
  <c r="BA428" i="48" s="1"/>
  <c r="Y428" i="48"/>
  <c r="AY428" i="48" a="1"/>
  <c r="AY428" i="48" s="1"/>
  <c r="AM428" i="48" s="1"/>
  <c r="Y448" i="48"/>
  <c r="AY448" i="48" a="1"/>
  <c r="AY448" i="48" s="1"/>
  <c r="AM448" i="48" s="1"/>
  <c r="BA449" i="48" a="1"/>
  <c r="BA449" i="48" s="1"/>
  <c r="Y449" i="48"/>
  <c r="AY457" i="48" a="1"/>
  <c r="AY457" i="48" s="1"/>
  <c r="AM457" i="48" s="1"/>
  <c r="BA457" i="48" a="1"/>
  <c r="BA457" i="48" s="1"/>
  <c r="Y457" i="48"/>
  <c r="BA462" i="48" a="1"/>
  <c r="BA462" i="48" s="1"/>
  <c r="Y462" i="48"/>
  <c r="AY462" i="48" a="1"/>
  <c r="AY462" i="48" s="1"/>
  <c r="AM462" i="48" s="1"/>
  <c r="AB465" i="48"/>
  <c r="BA465" i="48" a="1"/>
  <c r="BA465" i="48" s="1"/>
  <c r="AK473" i="48"/>
  <c r="AK485" i="48"/>
  <c r="AY498" i="48" a="1"/>
  <c r="AY498" i="48" s="1"/>
  <c r="AM498" i="48" s="1"/>
  <c r="BA315" i="48" a="1"/>
  <c r="BA315" i="48" s="1"/>
  <c r="AY753" i="48" a="1"/>
  <c r="AY753" i="48" s="1"/>
  <c r="AM753" i="48" s="1"/>
  <c r="AY320" i="48" a="1"/>
  <c r="AY320" i="48" s="1"/>
  <c r="AM320" i="48" s="1"/>
  <c r="AY328" i="48" a="1"/>
  <c r="AY328" i="48" s="1"/>
  <c r="AM328" i="48" s="1"/>
  <c r="AY332" i="48" a="1"/>
  <c r="AY332" i="48" s="1"/>
  <c r="AM332" i="48" s="1"/>
  <c r="Y334" i="48"/>
  <c r="BA341" i="48" a="1"/>
  <c r="BA341" i="48" s="1"/>
  <c r="AY342" i="48" a="1"/>
  <c r="AY342" i="48" s="1"/>
  <c r="AM342" i="48" s="1"/>
  <c r="AY756" i="48" a="1"/>
  <c r="AY756" i="48" s="1"/>
  <c r="AM756" i="48" s="1"/>
  <c r="Y349" i="48"/>
  <c r="BA350" i="48" a="1"/>
  <c r="BA350" i="48" s="1"/>
  <c r="AY353" i="48" a="1"/>
  <c r="AY353" i="48" s="1"/>
  <c r="AM353" i="48" s="1"/>
  <c r="Y364" i="48"/>
  <c r="BA368" i="48" a="1"/>
  <c r="BA368" i="48" s="1"/>
  <c r="AY369" i="48" a="1"/>
  <c r="AY369" i="48" s="1"/>
  <c r="AM369" i="48" s="1"/>
  <c r="AY370" i="48" a="1"/>
  <c r="AY370" i="48" s="1"/>
  <c r="AM370" i="48" s="1"/>
  <c r="BA382" i="48" a="1"/>
  <c r="BA382" i="48" s="1"/>
  <c r="AY383" i="48" a="1"/>
  <c r="AY383" i="48" s="1"/>
  <c r="AM383" i="48" s="1"/>
  <c r="Y388" i="48"/>
  <c r="Y391" i="48"/>
  <c r="Y404" i="48"/>
  <c r="BA420" i="48" a="1"/>
  <c r="BA420" i="48" s="1"/>
  <c r="Y420" i="48"/>
  <c r="AY420" i="48" a="1"/>
  <c r="AY420" i="48" s="1"/>
  <c r="AM420" i="48" s="1"/>
  <c r="BA423" i="48" a="1"/>
  <c r="BA423" i="48" s="1"/>
  <c r="AJ427" i="48"/>
  <c r="AY427" i="48" a="1"/>
  <c r="AY427" i="48" s="1"/>
  <c r="AM427" i="48" s="1"/>
  <c r="BA441" i="48" a="1"/>
  <c r="BA441" i="48" s="1"/>
  <c r="Y441" i="48"/>
  <c r="BA451" i="48" a="1"/>
  <c r="BA451" i="48" s="1"/>
  <c r="Y451" i="48"/>
  <c r="AY451" i="48" a="1"/>
  <c r="AY451" i="48" s="1"/>
  <c r="AM451" i="48" s="1"/>
  <c r="BA453" i="48" a="1"/>
  <c r="BA453" i="48" s="1"/>
  <c r="Y453" i="48"/>
  <c r="AY453" i="48" a="1"/>
  <c r="AY453" i="48" s="1"/>
  <c r="AM453" i="48" s="1"/>
  <c r="BA454" i="48" a="1"/>
  <c r="BA454" i="48" s="1"/>
  <c r="Y454" i="48"/>
  <c r="AY454" i="48" a="1"/>
  <c r="AY454" i="48" s="1"/>
  <c r="AM454" i="48" s="1"/>
  <c r="BA472" i="48" a="1"/>
  <c r="BA472" i="48" s="1"/>
  <c r="AY472" i="48" a="1"/>
  <c r="AY472" i="48" s="1"/>
  <c r="AM472" i="48" s="1"/>
  <c r="Y472" i="48"/>
  <c r="AK497" i="48"/>
  <c r="AY499" i="48" a="1"/>
  <c r="AY499" i="48" s="1"/>
  <c r="AM499" i="48" s="1"/>
  <c r="AB499" i="48"/>
  <c r="BA506" i="48" a="1"/>
  <c r="BA506" i="48" s="1"/>
  <c r="Y506" i="48"/>
  <c r="AY506" i="48" a="1"/>
  <c r="AY506" i="48" s="1"/>
  <c r="AM506" i="48" s="1"/>
  <c r="AK413" i="48"/>
  <c r="BA422" i="48" a="1"/>
  <c r="BA422" i="48" s="1"/>
  <c r="Y422" i="48"/>
  <c r="AY422" i="48" a="1"/>
  <c r="AY422" i="48" s="1"/>
  <c r="AM422" i="48" s="1"/>
  <c r="BA899" i="48" a="1"/>
  <c r="BA899" i="48" s="1"/>
  <c r="Y899" i="48"/>
  <c r="AY899" i="48" a="1"/>
  <c r="AY899" i="48" s="1"/>
  <c r="AM899" i="48" s="1"/>
  <c r="BA461" i="48" a="1"/>
  <c r="BA461" i="48" s="1"/>
  <c r="Y461" i="48"/>
  <c r="AY461" i="48" a="1"/>
  <c r="AY461" i="48" s="1"/>
  <c r="AM461" i="48" s="1"/>
  <c r="BA498" i="48" a="1"/>
  <c r="BA498" i="48" s="1"/>
  <c r="AB498" i="48"/>
  <c r="Y511" i="48"/>
  <c r="BA511" i="48" a="1"/>
  <c r="BA511" i="48" s="1"/>
  <c r="AY511" i="48" a="1"/>
  <c r="AY511" i="48" s="1"/>
  <c r="AM511" i="48" s="1"/>
  <c r="AY288" i="48" a="1"/>
  <c r="AY288" i="48" s="1"/>
  <c r="AM288" i="48" s="1"/>
  <c r="AY750" i="48" a="1"/>
  <c r="AY750" i="48" s="1"/>
  <c r="AM750" i="48" s="1"/>
  <c r="AY297" i="48" a="1"/>
  <c r="AY297" i="48" s="1"/>
  <c r="AM297" i="48" s="1"/>
  <c r="AY299" i="48" a="1"/>
  <c r="AY299" i="48" s="1"/>
  <c r="AM299" i="48" s="1"/>
  <c r="AY301" i="48" a="1"/>
  <c r="AY301" i="48" s="1"/>
  <c r="AM301" i="48" s="1"/>
  <c r="AY303" i="48" a="1"/>
  <c r="AY303" i="48" s="1"/>
  <c r="AM303" i="48" s="1"/>
  <c r="AY305" i="48" a="1"/>
  <c r="AY305" i="48" s="1"/>
  <c r="AM305" i="48" s="1"/>
  <c r="AY752" i="48" a="1"/>
  <c r="AY752" i="48" s="1"/>
  <c r="AM752" i="48" s="1"/>
  <c r="AY309" i="48" a="1"/>
  <c r="AY309" i="48" s="1"/>
  <c r="AM309" i="48" s="1"/>
  <c r="AY311" i="48" a="1"/>
  <c r="AY311" i="48" s="1"/>
  <c r="AM311" i="48" s="1"/>
  <c r="AY313" i="48" a="1"/>
  <c r="AY313" i="48" s="1"/>
  <c r="AM313" i="48" s="1"/>
  <c r="Y753" i="48"/>
  <c r="Y320" i="48"/>
  <c r="Y325" i="48"/>
  <c r="Y328" i="48"/>
  <c r="Y339" i="48"/>
  <c r="Y342" i="48"/>
  <c r="Y756" i="48"/>
  <c r="Y353" i="48"/>
  <c r="BA354" i="48" a="1"/>
  <c r="BA354" i="48" s="1"/>
  <c r="AY358" i="48" a="1"/>
  <c r="AY358" i="48" s="1"/>
  <c r="AM358" i="48" s="1"/>
  <c r="Y366" i="48"/>
  <c r="Y369" i="48"/>
  <c r="BA370" i="48" a="1"/>
  <c r="BA370" i="48" s="1"/>
  <c r="AY374" i="48" a="1"/>
  <c r="AY374" i="48" s="1"/>
  <c r="AM374" i="48" s="1"/>
  <c r="Y383" i="48"/>
  <c r="BA424" i="48" a="1"/>
  <c r="BA424" i="48" s="1"/>
  <c r="Y424" i="48"/>
  <c r="AY424" i="48" a="1"/>
  <c r="AY424" i="48" s="1"/>
  <c r="AM424" i="48" s="1"/>
  <c r="BA443" i="48" a="1"/>
  <c r="BA443" i="48" s="1"/>
  <c r="Y443" i="48"/>
  <c r="AY443" i="48" a="1"/>
  <c r="AY443" i="48" s="1"/>
  <c r="AM443" i="48" s="1"/>
  <c r="BA450" i="48" a="1"/>
  <c r="BA450" i="48" s="1"/>
  <c r="AY450" i="48" a="1"/>
  <c r="AY450" i="48" s="1"/>
  <c r="AM450" i="48" s="1"/>
  <c r="Y450" i="48"/>
  <c r="AY482" i="48" a="1"/>
  <c r="AY482" i="48" s="1"/>
  <c r="AM482" i="48" s="1"/>
  <c r="BA482" i="48" a="1"/>
  <c r="BA482" i="48" s="1"/>
  <c r="Y482" i="48"/>
  <c r="AY488" i="48" a="1"/>
  <c r="AY488" i="48" s="1"/>
  <c r="AM488" i="48" s="1"/>
  <c r="Y488" i="48"/>
  <c r="BA488" i="48" a="1"/>
  <c r="BA488" i="48" s="1"/>
  <c r="AY322" i="48" a="1"/>
  <c r="AY322" i="48" s="1"/>
  <c r="AM322" i="48" s="1"/>
  <c r="AY330" i="48" a="1"/>
  <c r="AY330" i="48" s="1"/>
  <c r="AM330" i="48" s="1"/>
  <c r="AY335" i="48" a="1"/>
  <c r="AY335" i="48" s="1"/>
  <c r="AM335" i="48" s="1"/>
  <c r="AY344" i="48" a="1"/>
  <c r="AY344" i="48" s="1"/>
  <c r="AM344" i="48" s="1"/>
  <c r="AY359" i="48" a="1"/>
  <c r="AY359" i="48" s="1"/>
  <c r="AM359" i="48" s="1"/>
  <c r="AY375" i="48" a="1"/>
  <c r="AY375" i="48" s="1"/>
  <c r="AM375" i="48" s="1"/>
  <c r="AY385" i="48" a="1"/>
  <c r="AY385" i="48" s="1"/>
  <c r="AM385" i="48" s="1"/>
  <c r="Y402" i="48"/>
  <c r="AY404" i="48" a="1"/>
  <c r="AY404" i="48" s="1"/>
  <c r="AM404" i="48" s="1"/>
  <c r="AK411" i="48"/>
  <c r="AY411" i="48" a="1"/>
  <c r="AY411" i="48" s="1"/>
  <c r="AM411" i="48" s="1"/>
  <c r="AY416" i="48" a="1"/>
  <c r="AY416" i="48" s="1"/>
  <c r="AM416" i="48" s="1"/>
  <c r="BA426" i="48" a="1"/>
  <c r="BA426" i="48" s="1"/>
  <c r="Y426" i="48"/>
  <c r="AY426" i="48" a="1"/>
  <c r="AY426" i="48" s="1"/>
  <c r="AM426" i="48" s="1"/>
  <c r="AY441" i="48" a="1"/>
  <c r="AY441" i="48" s="1"/>
  <c r="AM441" i="48" s="1"/>
  <c r="AK453" i="48"/>
  <c r="BA458" i="48" a="1"/>
  <c r="BA458" i="48" s="1"/>
  <c r="Y458" i="48"/>
  <c r="AY458" i="48" a="1"/>
  <c r="AY458" i="48" s="1"/>
  <c r="AM458" i="48" s="1"/>
  <c r="BA464" i="48" a="1"/>
  <c r="BA464" i="48" s="1"/>
  <c r="Y464" i="48"/>
  <c r="Y467" i="48"/>
  <c r="BA467" i="48" a="1"/>
  <c r="BA467" i="48" s="1"/>
  <c r="AY467" i="48" a="1"/>
  <c r="AY467" i="48" s="1"/>
  <c r="AM467" i="48" s="1"/>
  <c r="BA489" i="48" a="1"/>
  <c r="BA489" i="48" s="1"/>
  <c r="Y489" i="48"/>
  <c r="AY489" i="48" a="1"/>
  <c r="AY489" i="48" s="1"/>
  <c r="AM489" i="48" s="1"/>
  <c r="Y501" i="48"/>
  <c r="BA501" i="48" a="1"/>
  <c r="BA501" i="48" s="1"/>
  <c r="AY501" i="48" a="1"/>
  <c r="AY501" i="48" s="1"/>
  <c r="AM501" i="48" s="1"/>
  <c r="AY942" i="48" a="1"/>
  <c r="AY942" i="48" s="1"/>
  <c r="AM942" i="48" s="1"/>
  <c r="Y942" i="48"/>
  <c r="BA942" i="48" a="1"/>
  <c r="BA942" i="48" s="1"/>
  <c r="Y288" i="48"/>
  <c r="Y750" i="48"/>
  <c r="Y297" i="48"/>
  <c r="Y299" i="48"/>
  <c r="Y301" i="48"/>
  <c r="Y303" i="48"/>
  <c r="Y305" i="48"/>
  <c r="Y752" i="48"/>
  <c r="Y309" i="48"/>
  <c r="Y311" i="48"/>
  <c r="Y313" i="48"/>
  <c r="BA414" i="48" a="1"/>
  <c r="BA414" i="48" s="1"/>
  <c r="BA416" i="48" a="1"/>
  <c r="BA416" i="48" s="1"/>
  <c r="AY436" i="48" a="1"/>
  <c r="AY436" i="48" s="1"/>
  <c r="AM436" i="48" s="1"/>
  <c r="AB436" i="48"/>
  <c r="BA442" i="48" a="1"/>
  <c r="BA442" i="48" s="1"/>
  <c r="AY442" i="48" a="1"/>
  <c r="AY442" i="48" s="1"/>
  <c r="AM442" i="48" s="1"/>
  <c r="Y442" i="48"/>
  <c r="AJ443" i="48"/>
  <c r="BA455" i="48" a="1"/>
  <c r="BA455" i="48" s="1"/>
  <c r="Y455" i="48"/>
  <c r="AY455" i="48" a="1"/>
  <c r="AY455" i="48" s="1"/>
  <c r="AM455" i="48" s="1"/>
  <c r="BA456" i="48" a="1"/>
  <c r="BA456" i="48" s="1"/>
  <c r="AY456" i="48" a="1"/>
  <c r="AY456" i="48" s="1"/>
  <c r="AM456" i="48" s="1"/>
  <c r="Y456" i="48"/>
  <c r="AY495" i="48" a="1"/>
  <c r="AY495" i="48" s="1"/>
  <c r="AM495" i="48" s="1"/>
  <c r="Y495" i="48"/>
  <c r="BA495" i="48" a="1"/>
  <c r="BA495" i="48" s="1"/>
  <c r="Y500" i="48"/>
  <c r="BA500" i="48" a="1"/>
  <c r="BA500" i="48" s="1"/>
  <c r="AY500" i="48" a="1"/>
  <c r="AY500" i="48" s="1"/>
  <c r="AM500" i="48" s="1"/>
  <c r="AY279" i="48" a="1"/>
  <c r="AY279" i="48" s="1"/>
  <c r="AM279" i="48" s="1"/>
  <c r="AY281" i="48" a="1"/>
  <c r="AY281" i="48" s="1"/>
  <c r="AM281" i="48" s="1"/>
  <c r="AY283" i="48" a="1"/>
  <c r="AY283" i="48" s="1"/>
  <c r="AM283" i="48" s="1"/>
  <c r="AY294" i="48" a="1"/>
  <c r="AY294" i="48" s="1"/>
  <c r="AM294" i="48" s="1"/>
  <c r="Y322" i="48"/>
  <c r="Y330" i="48"/>
  <c r="AY333" i="48" a="1"/>
  <c r="AY333" i="48" s="1"/>
  <c r="AM333" i="48" s="1"/>
  <c r="Y335" i="48"/>
  <c r="Y344" i="48"/>
  <c r="Y359" i="48"/>
  <c r="AY363" i="48" a="1"/>
  <c r="AY363" i="48" s="1"/>
  <c r="AM363" i="48" s="1"/>
  <c r="AY364" i="48" a="1"/>
  <c r="AY364" i="48" s="1"/>
  <c r="AM364" i="48" s="1"/>
  <c r="Y375" i="48"/>
  <c r="AY377" i="48" a="1"/>
  <c r="AY377" i="48" s="1"/>
  <c r="AM377" i="48" s="1"/>
  <c r="Y385" i="48"/>
  <c r="AY388" i="48" a="1"/>
  <c r="AY388" i="48" s="1"/>
  <c r="AM388" i="48" s="1"/>
  <c r="AY445" i="48" a="1"/>
  <c r="AY445" i="48" s="1"/>
  <c r="AM445" i="48" s="1"/>
  <c r="BA445" i="48" a="1"/>
  <c r="BA445" i="48" s="1"/>
  <c r="Y445" i="48"/>
  <c r="AY459" i="48" a="1"/>
  <c r="AY459" i="48" s="1"/>
  <c r="AM459" i="48" s="1"/>
  <c r="BA459" i="48" a="1"/>
  <c r="BA459" i="48" s="1"/>
  <c r="Y459" i="48"/>
  <c r="AK487" i="48"/>
  <c r="BA491" i="48" a="1"/>
  <c r="BA491" i="48" s="1"/>
  <c r="Y491" i="48"/>
  <c r="AY491" i="48" a="1"/>
  <c r="AY491" i="48" s="1"/>
  <c r="AM491" i="48" s="1"/>
  <c r="AY496" i="48" a="1"/>
  <c r="AY496" i="48" s="1"/>
  <c r="AM496" i="48" s="1"/>
  <c r="BA496" i="48" a="1"/>
  <c r="BA496" i="48" s="1"/>
  <c r="Y496" i="48"/>
  <c r="Y503" i="48"/>
  <c r="BA503" i="48" a="1"/>
  <c r="BA503" i="48" s="1"/>
  <c r="AY503" i="48" a="1"/>
  <c r="AY503" i="48" s="1"/>
  <c r="AM503" i="48" s="1"/>
  <c r="AK506" i="48"/>
  <c r="AY518" i="48" a="1"/>
  <c r="AY518" i="48" s="1"/>
  <c r="AM518" i="48" s="1"/>
  <c r="Y518" i="48"/>
  <c r="BA518" i="48" a="1"/>
  <c r="BA518" i="48" s="1"/>
  <c r="Y417" i="48"/>
  <c r="BA417" i="48" a="1"/>
  <c r="BA417" i="48" s="1"/>
  <c r="AY417" i="48" a="1"/>
  <c r="AY417" i="48" s="1"/>
  <c r="AM417" i="48" s="1"/>
  <c r="Y423" i="48"/>
  <c r="BA444" i="48" a="1"/>
  <c r="BA444" i="48" s="1"/>
  <c r="AY444" i="48" a="1"/>
  <c r="AY444" i="48" s="1"/>
  <c r="AM444" i="48" s="1"/>
  <c r="Y444" i="48"/>
  <c r="AK467" i="48"/>
  <c r="BA475" i="48" a="1"/>
  <c r="BA475" i="48" s="1"/>
  <c r="Y475" i="48"/>
  <c r="AY475" i="48" a="1"/>
  <c r="AY475" i="48" s="1"/>
  <c r="AM475" i="48" s="1"/>
  <c r="AY480" i="48" a="1"/>
  <c r="AY480" i="48" s="1"/>
  <c r="AM480" i="48" s="1"/>
  <c r="BA480" i="48" a="1"/>
  <c r="BA480" i="48" s="1"/>
  <c r="Y480" i="48"/>
  <c r="AK482" i="48"/>
  <c r="AK489" i="48"/>
  <c r="Y279" i="48"/>
  <c r="Y281" i="48"/>
  <c r="Y283" i="48"/>
  <c r="Y294" i="48"/>
  <c r="Y333" i="48"/>
  <c r="Y363" i="48"/>
  <c r="Y377" i="48"/>
  <c r="Y412" i="48"/>
  <c r="BA412" i="48" a="1"/>
  <c r="BA412" i="48" s="1"/>
  <c r="AY412" i="48" a="1"/>
  <c r="AY412" i="48" s="1"/>
  <c r="AM412" i="48" s="1"/>
  <c r="Y415" i="48"/>
  <c r="AY415" i="48" a="1"/>
  <c r="AY415" i="48" s="1"/>
  <c r="AM415" i="48" s="1"/>
  <c r="BA419" i="48" a="1"/>
  <c r="BA419" i="48" s="1"/>
  <c r="Y419" i="48"/>
  <c r="AY419" i="48" a="1"/>
  <c r="AY419" i="48" s="1"/>
  <c r="AM419" i="48" s="1"/>
  <c r="AY502" i="48" a="1"/>
  <c r="AY502" i="48" s="1"/>
  <c r="AM502" i="48" s="1"/>
  <c r="BA525" i="48" a="1"/>
  <c r="BA525" i="48" s="1"/>
  <c r="Y525" i="48"/>
  <c r="AK555" i="48"/>
  <c r="BA557" i="48" a="1"/>
  <c r="BA557" i="48" s="1"/>
  <c r="AY557" i="48" a="1"/>
  <c r="AY557" i="48" s="1"/>
  <c r="AM557" i="48" s="1"/>
  <c r="Y557" i="48"/>
  <c r="AK569" i="48"/>
  <c r="AY570" i="48" a="1"/>
  <c r="AY570" i="48" s="1"/>
  <c r="AM570" i="48" s="1"/>
  <c r="BA1048" i="48" a="1"/>
  <c r="BA1048" i="48" s="1"/>
  <c r="AY1048" i="48" a="1"/>
  <c r="AY1048" i="48" s="1"/>
  <c r="AM1048" i="48" s="1"/>
  <c r="Y1048" i="48"/>
  <c r="AY435" i="48" a="1"/>
  <c r="AY435" i="48" s="1"/>
  <c r="AM435" i="48" s="1"/>
  <c r="AY463" i="48" a="1"/>
  <c r="AY463" i="48" s="1"/>
  <c r="AM463" i="48" s="1"/>
  <c r="BA474" i="48" a="1"/>
  <c r="BA474" i="48" s="1"/>
  <c r="AY486" i="48" a="1"/>
  <c r="AY486" i="48" s="1"/>
  <c r="AM486" i="48" s="1"/>
  <c r="Y490" i="48"/>
  <c r="BA490" i="48" a="1"/>
  <c r="BA490" i="48" s="1"/>
  <c r="Y492" i="48"/>
  <c r="BA492" i="48" a="1"/>
  <c r="BA492" i="48" s="1"/>
  <c r="BA943" i="48" a="1"/>
  <c r="BA943" i="48" s="1"/>
  <c r="BA999" i="48" a="1"/>
  <c r="BA999" i="48" s="1"/>
  <c r="AY525" i="48" a="1"/>
  <c r="AY525" i="48" s="1"/>
  <c r="AM525" i="48" s="1"/>
  <c r="AK531" i="48"/>
  <c r="AY544" i="48" a="1"/>
  <c r="AY544" i="48" s="1"/>
  <c r="AM544" i="48" s="1"/>
  <c r="Y544" i="48"/>
  <c r="BA544" i="48" a="1"/>
  <c r="BA544" i="48" s="1"/>
  <c r="Y470" i="48"/>
  <c r="BA502" i="48" a="1"/>
  <c r="BA502" i="48" s="1"/>
  <c r="AY998" i="48" a="1"/>
  <c r="AY998" i="48" s="1"/>
  <c r="AM998" i="48" s="1"/>
  <c r="AY536" i="48" a="1"/>
  <c r="AY536" i="48" s="1"/>
  <c r="AM536" i="48" s="1"/>
  <c r="BA536" i="48" a="1"/>
  <c r="BA536" i="48" s="1"/>
  <c r="Y536" i="48"/>
  <c r="BA542" i="48" a="1"/>
  <c r="BA542" i="48" s="1"/>
  <c r="Y542" i="48"/>
  <c r="AY542" i="48" a="1"/>
  <c r="AY542" i="48" s="1"/>
  <c r="AM542" i="48" s="1"/>
  <c r="AK1001" i="48"/>
  <c r="Y1026" i="48"/>
  <c r="BA1026" i="48" a="1"/>
  <c r="BA1026" i="48" s="1"/>
  <c r="AY1026" i="48" a="1"/>
  <c r="AY1026" i="48" s="1"/>
  <c r="AM1026" i="48" s="1"/>
  <c r="Y435" i="48"/>
  <c r="AY900" i="48" a="1"/>
  <c r="AY900" i="48" s="1"/>
  <c r="AM900" i="48" s="1"/>
  <c r="Y463" i="48"/>
  <c r="Y477" i="48"/>
  <c r="Y486" i="48"/>
  <c r="AK513" i="48"/>
  <c r="AY516" i="48" a="1"/>
  <c r="AY516" i="48" s="1"/>
  <c r="AM516" i="48" s="1"/>
  <c r="BA521" i="48" a="1"/>
  <c r="BA521" i="48" s="1"/>
  <c r="Y521" i="48"/>
  <c r="AY521" i="48" a="1"/>
  <c r="AY521" i="48" s="1"/>
  <c r="AM521" i="48" s="1"/>
  <c r="AK525" i="48"/>
  <c r="BA526" i="48" a="1"/>
  <c r="BA526" i="48" s="1"/>
  <c r="Y526" i="48"/>
  <c r="Y533" i="48"/>
  <c r="BA533" i="48" a="1"/>
  <c r="BA533" i="48" s="1"/>
  <c r="AY533" i="48" a="1"/>
  <c r="AY533" i="48" s="1"/>
  <c r="AM533" i="48" s="1"/>
  <c r="BA547" i="48" a="1"/>
  <c r="BA547" i="48" s="1"/>
  <c r="Y547" i="48"/>
  <c r="AY547" i="48" a="1"/>
  <c r="AY547" i="48" s="1"/>
  <c r="AM547" i="48" s="1"/>
  <c r="AY548" i="48" a="1"/>
  <c r="AY548" i="48" s="1"/>
  <c r="AM548" i="48" s="1"/>
  <c r="BA548" i="48" a="1"/>
  <c r="BA548" i="48" s="1"/>
  <c r="Y548" i="48"/>
  <c r="BA556" i="48" a="1"/>
  <c r="BA556" i="48" s="1"/>
  <c r="Y556" i="48"/>
  <c r="AY556" i="48" a="1"/>
  <c r="AY556" i="48" s="1"/>
  <c r="AM556" i="48" s="1"/>
  <c r="BA436" i="48" a="1"/>
  <c r="BA436" i="48" s="1"/>
  <c r="BA466" i="48" a="1"/>
  <c r="BA466" i="48" s="1"/>
  <c r="AY479" i="48" a="1"/>
  <c r="AY479" i="48" s="1"/>
  <c r="AM479" i="48" s="1"/>
  <c r="AY481" i="48" a="1"/>
  <c r="AY481" i="48" s="1"/>
  <c r="AM481" i="48" s="1"/>
  <c r="AY483" i="48" a="1"/>
  <c r="AY483" i="48" s="1"/>
  <c r="AM483" i="48" s="1"/>
  <c r="AY497" i="48" a="1"/>
  <c r="AY497" i="48" s="1"/>
  <c r="AM497" i="48" s="1"/>
  <c r="BA998" i="48" a="1"/>
  <c r="BA998" i="48" s="1"/>
  <c r="AK516" i="48"/>
  <c r="BA517" i="48" a="1"/>
  <c r="BA517" i="48" s="1"/>
  <c r="Y517" i="48"/>
  <c r="BA553" i="48" a="1"/>
  <c r="BA553" i="48" s="1"/>
  <c r="Y553" i="48"/>
  <c r="AY553" i="48" a="1"/>
  <c r="AY553" i="48" s="1"/>
  <c r="AM553" i="48" s="1"/>
  <c r="BA559" i="48" a="1"/>
  <c r="BA559" i="48" s="1"/>
  <c r="AY582" i="48" a="1"/>
  <c r="AY582" i="48" s="1"/>
  <c r="AM582" i="48" s="1"/>
  <c r="BA529" i="48" a="1"/>
  <c r="BA529" i="48" s="1"/>
  <c r="Y529" i="48"/>
  <c r="AY529" i="48" a="1"/>
  <c r="AY529" i="48" s="1"/>
  <c r="AM529" i="48" s="1"/>
  <c r="BA530" i="48" a="1"/>
  <c r="BA530" i="48" s="1"/>
  <c r="Y530" i="48"/>
  <c r="Y534" i="48"/>
  <c r="BA534" i="48" a="1"/>
  <c r="BA534" i="48" s="1"/>
  <c r="AY534" i="48" a="1"/>
  <c r="AY534" i="48" s="1"/>
  <c r="AM534" i="48" s="1"/>
  <c r="Y474" i="48"/>
  <c r="AB477" i="48"/>
  <c r="Y479" i="48"/>
  <c r="Y481" i="48"/>
  <c r="Y483" i="48"/>
  <c r="AY487" i="48" a="1"/>
  <c r="AY487" i="48" s="1"/>
  <c r="AM487" i="48" s="1"/>
  <c r="Y943" i="48"/>
  <c r="AY509" i="48" a="1"/>
  <c r="AY509" i="48" s="1"/>
  <c r="AM509" i="48" s="1"/>
  <c r="BA524" i="48" a="1"/>
  <c r="BA524" i="48" s="1"/>
  <c r="Y524" i="48"/>
  <c r="AK547" i="48"/>
  <c r="BA549" i="48" a="1"/>
  <c r="BA549" i="48" s="1"/>
  <c r="Y549" i="48"/>
  <c r="AY549" i="48" a="1"/>
  <c r="AY549" i="48" s="1"/>
  <c r="AM549" i="48" s="1"/>
  <c r="BA552" i="48" a="1"/>
  <c r="BA552" i="48" s="1"/>
  <c r="Y552" i="48"/>
  <c r="AY552" i="48" a="1"/>
  <c r="AY552" i="48" s="1"/>
  <c r="AM552" i="48" s="1"/>
  <c r="AK576" i="48"/>
  <c r="AY434" i="48" a="1"/>
  <c r="AY434" i="48" s="1"/>
  <c r="AM434" i="48" s="1"/>
  <c r="AY470" i="48" a="1"/>
  <c r="AY470" i="48" s="1"/>
  <c r="AM470" i="48" s="1"/>
  <c r="AY476" i="48" a="1"/>
  <c r="AY476" i="48" s="1"/>
  <c r="AM476" i="48" s="1"/>
  <c r="AY485" i="48" a="1"/>
  <c r="AY485" i="48" s="1"/>
  <c r="AM485" i="48" s="1"/>
  <c r="BA508" i="48" a="1"/>
  <c r="BA508" i="48" s="1"/>
  <c r="AY517" i="48" a="1"/>
  <c r="AY517" i="48" s="1"/>
  <c r="AM517" i="48" s="1"/>
  <c r="BA519" i="48" a="1"/>
  <c r="BA519" i="48" s="1"/>
  <c r="Y519" i="48"/>
  <c r="AY522" i="48" a="1"/>
  <c r="AY522" i="48" s="1"/>
  <c r="AM522" i="48" s="1"/>
  <c r="Y522" i="48"/>
  <c r="AY526" i="48" a="1"/>
  <c r="AY526" i="48" s="1"/>
  <c r="AM526" i="48" s="1"/>
  <c r="AK559" i="48"/>
  <c r="Y1019" i="48"/>
  <c r="BA1019" i="48" a="1"/>
  <c r="BA1019" i="48" s="1"/>
  <c r="AY1019" i="48" a="1"/>
  <c r="AY1019" i="48" s="1"/>
  <c r="AM1019" i="48" s="1"/>
  <c r="BA1029" i="48" a="1"/>
  <c r="BA1029" i="48" s="1"/>
  <c r="Y1029" i="48"/>
  <c r="AY1029" i="48" a="1"/>
  <c r="AY1029" i="48" s="1"/>
  <c r="AM1029" i="48" s="1"/>
  <c r="BA487" i="48" a="1"/>
  <c r="BA487" i="48" s="1"/>
  <c r="AK529" i="48"/>
  <c r="BA555" i="48" a="1"/>
  <c r="BA555" i="48" s="1"/>
  <c r="Y555" i="48"/>
  <c r="AY555" i="48" a="1"/>
  <c r="AY555" i="48" s="1"/>
  <c r="AM555" i="48" s="1"/>
  <c r="BA561" i="48" a="1"/>
  <c r="BA561" i="48" s="1"/>
  <c r="Y561" i="48"/>
  <c r="AY561" i="48" a="1"/>
  <c r="AY561" i="48" s="1"/>
  <c r="AM561" i="48" s="1"/>
  <c r="BA563" i="48" a="1"/>
  <c r="BA563" i="48" s="1"/>
  <c r="Y563" i="48"/>
  <c r="AY563" i="48" a="1"/>
  <c r="AY563" i="48" s="1"/>
  <c r="AM563" i="48" s="1"/>
  <c r="AY430" i="48" a="1"/>
  <c r="AY430" i="48" s="1"/>
  <c r="AM430" i="48" s="1"/>
  <c r="AY432" i="48" a="1"/>
  <c r="AY432" i="48" s="1"/>
  <c r="AM432" i="48" s="1"/>
  <c r="Y434" i="48"/>
  <c r="AY471" i="48" a="1"/>
  <c r="AY471" i="48" s="1"/>
  <c r="AM471" i="48" s="1"/>
  <c r="Y476" i="48"/>
  <c r="Y485" i="48"/>
  <c r="AJ497" i="48"/>
  <c r="BA507" i="48" a="1"/>
  <c r="BA507" i="48" s="1"/>
  <c r="Y507" i="48"/>
  <c r="AY507" i="48" a="1"/>
  <c r="AY507" i="48" s="1"/>
  <c r="AM507" i="48" s="1"/>
  <c r="BA513" i="48" a="1"/>
  <c r="BA513" i="48" s="1"/>
  <c r="Y513" i="48"/>
  <c r="BA520" i="48" a="1"/>
  <c r="BA520" i="48" s="1"/>
  <c r="Y520" i="48"/>
  <c r="AY520" i="48" a="1"/>
  <c r="AY520" i="48" s="1"/>
  <c r="AM520" i="48" s="1"/>
  <c r="BA527" i="48" a="1"/>
  <c r="BA527" i="48" s="1"/>
  <c r="Y527" i="48"/>
  <c r="AY530" i="48" a="1"/>
  <c r="AY530" i="48" s="1"/>
  <c r="AM530" i="48" s="1"/>
  <c r="BA538" i="48" a="1"/>
  <c r="BA538" i="48" s="1"/>
  <c r="Y538" i="48"/>
  <c r="AY538" i="48" a="1"/>
  <c r="AY538" i="48" s="1"/>
  <c r="AM538" i="48" s="1"/>
  <c r="BA543" i="48" a="1"/>
  <c r="BA543" i="48" s="1"/>
  <c r="AK549" i="48"/>
  <c r="BA562" i="48" a="1"/>
  <c r="BA562" i="48" s="1"/>
  <c r="Y562" i="48"/>
  <c r="AY562" i="48" a="1"/>
  <c r="AY562" i="48" s="1"/>
  <c r="AM562" i="48" s="1"/>
  <c r="AY1024" i="48" a="1"/>
  <c r="AY1024" i="48" s="1"/>
  <c r="AM1024" i="48" s="1"/>
  <c r="AY524" i="48" a="1"/>
  <c r="AY524" i="48" s="1"/>
  <c r="AM524" i="48" s="1"/>
  <c r="AY527" i="48" a="1"/>
  <c r="AY527" i="48" s="1"/>
  <c r="AM527" i="48" s="1"/>
  <c r="BA531" i="48" a="1"/>
  <c r="BA531" i="48" s="1"/>
  <c r="Y531" i="48"/>
  <c r="AY531" i="48" a="1"/>
  <c r="AY531" i="48" s="1"/>
  <c r="AM531" i="48" s="1"/>
  <c r="BA532" i="48" a="1"/>
  <c r="BA532" i="48" s="1"/>
  <c r="Y532" i="48"/>
  <c r="BA564" i="48" a="1"/>
  <c r="BA564" i="48" s="1"/>
  <c r="Y564" i="48"/>
  <c r="AY564" i="48" a="1"/>
  <c r="AY564" i="48" s="1"/>
  <c r="AM564" i="48" s="1"/>
  <c r="Y430" i="48"/>
  <c r="Y432" i="48"/>
  <c r="Y471" i="48"/>
  <c r="Y509" i="48"/>
  <c r="AY999" i="48" a="1"/>
  <c r="AY999" i="48" s="1"/>
  <c r="AM999" i="48" s="1"/>
  <c r="AK522" i="48"/>
  <c r="BA528" i="48" a="1"/>
  <c r="BA528" i="48" s="1"/>
  <c r="Y528" i="48"/>
  <c r="Y539" i="48"/>
  <c r="BA539" i="48" a="1"/>
  <c r="BA539" i="48" s="1"/>
  <c r="AY539" i="48" a="1"/>
  <c r="AY539" i="48" s="1"/>
  <c r="AM539" i="48" s="1"/>
  <c r="BA541" i="48" a="1"/>
  <c r="BA541" i="48" s="1"/>
  <c r="AY541" i="48" a="1"/>
  <c r="AY541" i="48" s="1"/>
  <c r="AM541" i="48" s="1"/>
  <c r="Y541" i="48"/>
  <c r="AY543" i="48" a="1"/>
  <c r="AY543" i="48" s="1"/>
  <c r="AM543" i="48" s="1"/>
  <c r="AB543" i="48"/>
  <c r="BA1001" i="48" a="1"/>
  <c r="BA1001" i="48" s="1"/>
  <c r="Y1001" i="48"/>
  <c r="AY1001" i="48" a="1"/>
  <c r="AY1001" i="48" s="1"/>
  <c r="AM1001" i="48" s="1"/>
  <c r="AY1018" i="48" a="1"/>
  <c r="AY1018" i="48" s="1"/>
  <c r="AM1018" i="48" s="1"/>
  <c r="BA1018" i="48" a="1"/>
  <c r="BA1018" i="48" s="1"/>
  <c r="Y1018" i="48"/>
  <c r="BA554" i="48" a="1"/>
  <c r="BA554" i="48" s="1"/>
  <c r="Y554" i="48"/>
  <c r="AY554" i="48" a="1"/>
  <c r="AY554" i="48" s="1"/>
  <c r="AM554" i="48" s="1"/>
  <c r="Y567" i="48"/>
  <c r="Y1025" i="48"/>
  <c r="AY1028" i="48" a="1"/>
  <c r="AY1028" i="48" s="1"/>
  <c r="AM1028" i="48" s="1"/>
  <c r="BA1115" i="48" a="1"/>
  <c r="BA1115" i="48" s="1"/>
  <c r="AY1115" i="48" a="1"/>
  <c r="AY1115" i="48" s="1"/>
  <c r="AM1115" i="48" s="1"/>
  <c r="BA1168" i="48" a="1"/>
  <c r="BA1168" i="48" s="1"/>
  <c r="AY1168" i="48" a="1"/>
  <c r="AY1168" i="48" s="1"/>
  <c r="AM1168" i="48" s="1"/>
  <c r="AY1192" i="48" a="1"/>
  <c r="AY1192" i="48" s="1"/>
  <c r="AM1192" i="48" s="1"/>
  <c r="Y1192" i="48"/>
  <c r="BA1192" i="48" a="1"/>
  <c r="BA1192" i="48" s="1"/>
  <c r="AY551" i="48" a="1"/>
  <c r="AY551" i="48" s="1"/>
  <c r="AM551" i="48" s="1"/>
  <c r="AY575" i="48" a="1"/>
  <c r="AY575" i="48" s="1"/>
  <c r="AM575" i="48" s="1"/>
  <c r="BA588" i="48" a="1"/>
  <c r="BA588" i="48" s="1"/>
  <c r="AK591" i="48"/>
  <c r="AK593" i="48"/>
  <c r="AY597" i="48" a="1"/>
  <c r="AY597" i="48" s="1"/>
  <c r="AM597" i="48" s="1"/>
  <c r="BA597" i="48" a="1"/>
  <c r="BA597" i="48" s="1"/>
  <c r="Y597" i="48"/>
  <c r="AY1091" i="48" a="1"/>
  <c r="AY1091" i="48" s="1"/>
  <c r="AM1091" i="48" s="1"/>
  <c r="BA1091" i="48" a="1"/>
  <c r="BA1091" i="48" s="1"/>
  <c r="Y1094" i="48"/>
  <c r="BA1095" i="48" a="1"/>
  <c r="BA1095" i="48" s="1"/>
  <c r="BA1130" i="48" a="1"/>
  <c r="BA1130" i="48" s="1"/>
  <c r="AY1130" i="48" a="1"/>
  <c r="AY1130" i="48" s="1"/>
  <c r="AM1130" i="48" s="1"/>
  <c r="BA1167" i="48" a="1"/>
  <c r="BA1167" i="48" s="1"/>
  <c r="AK1183" i="48"/>
  <c r="AY1184" i="48" a="1"/>
  <c r="AY1184" i="48" s="1"/>
  <c r="AM1184" i="48" s="1"/>
  <c r="BA1184" i="48" a="1"/>
  <c r="BA1184" i="48" s="1"/>
  <c r="AY550" i="48" a="1"/>
  <c r="AY550" i="48" s="1"/>
  <c r="AM550" i="48" s="1"/>
  <c r="AY560" i="48" a="1"/>
  <c r="AY560" i="48" s="1"/>
  <c r="AM560" i="48" s="1"/>
  <c r="BA1028" i="48" a="1"/>
  <c r="BA1028" i="48" s="1"/>
  <c r="AY576" i="48" a="1"/>
  <c r="AY576" i="48" s="1"/>
  <c r="AM576" i="48" s="1"/>
  <c r="AY577" i="48" a="1"/>
  <c r="AY577" i="48" s="1"/>
  <c r="AM577" i="48" s="1"/>
  <c r="AY580" i="48" a="1"/>
  <c r="AY580" i="48" s="1"/>
  <c r="AM580" i="48" s="1"/>
  <c r="AY581" i="48" a="1"/>
  <c r="AY581" i="48" s="1"/>
  <c r="AM581" i="48" s="1"/>
  <c r="BA1094" i="48" a="1"/>
  <c r="BA1094" i="48" s="1"/>
  <c r="AY1094" i="48" a="1"/>
  <c r="AY1094" i="48" s="1"/>
  <c r="AM1094" i="48" s="1"/>
  <c r="AK1120" i="48"/>
  <c r="AB1169" i="48"/>
  <c r="BA1175" i="48" a="1"/>
  <c r="BA1175" i="48" s="1"/>
  <c r="AY1175" i="48" a="1"/>
  <c r="AY1175" i="48" s="1"/>
  <c r="AM1175" i="48" s="1"/>
  <c r="AB1176" i="48"/>
  <c r="Y1181" i="48"/>
  <c r="BA551" i="48" a="1"/>
  <c r="BA551" i="48" s="1"/>
  <c r="AY558" i="48" a="1"/>
  <c r="AY558" i="48" s="1"/>
  <c r="AM558" i="48" s="1"/>
  <c r="Y575" i="48"/>
  <c r="BA576" i="48" a="1"/>
  <c r="BA576" i="48" s="1"/>
  <c r="AY578" i="48" a="1"/>
  <c r="AY578" i="48" s="1"/>
  <c r="AM578" i="48" s="1"/>
  <c r="AK601" i="48"/>
  <c r="BA1049" i="48" a="1"/>
  <c r="BA1049" i="48" s="1"/>
  <c r="AY1049" i="48" a="1"/>
  <c r="AY1049" i="48" s="1"/>
  <c r="AM1049" i="48" s="1"/>
  <c r="Y1049" i="48"/>
  <c r="AB1094" i="48"/>
  <c r="AY1098" i="48" a="1"/>
  <c r="AY1098" i="48" s="1"/>
  <c r="AM1098" i="48" s="1"/>
  <c r="AK1099" i="48"/>
  <c r="BA1100" i="48" a="1"/>
  <c r="BA1100" i="48" s="1"/>
  <c r="Y1100" i="48"/>
  <c r="AY1100" i="48" a="1"/>
  <c r="AY1100" i="48" s="1"/>
  <c r="AM1100" i="48" s="1"/>
  <c r="AY1107" i="48" a="1"/>
  <c r="AY1107" i="48" s="1"/>
  <c r="AM1107" i="48" s="1"/>
  <c r="AB1167" i="48"/>
  <c r="BA1176" i="48" a="1"/>
  <c r="BA1176" i="48" s="1"/>
  <c r="AY1176" i="48" a="1"/>
  <c r="AY1176" i="48" s="1"/>
  <c r="AM1176" i="48" s="1"/>
  <c r="AY1181" i="48" a="1"/>
  <c r="AY1181" i="48" s="1"/>
  <c r="AM1181" i="48" s="1"/>
  <c r="BA1181" i="48" a="1"/>
  <c r="BA1181" i="48" s="1"/>
  <c r="Y1190" i="48"/>
  <c r="BA1190" i="48" a="1"/>
  <c r="BA1190" i="48" s="1"/>
  <c r="AY1190" i="48" a="1"/>
  <c r="AY1190" i="48" s="1"/>
  <c r="AM1190" i="48" s="1"/>
  <c r="BA550" i="48" a="1"/>
  <c r="BA550" i="48" s="1"/>
  <c r="BA560" i="48" a="1"/>
  <c r="BA560" i="48" s="1"/>
  <c r="BA568" i="48" a="1"/>
  <c r="BA568" i="48" s="1"/>
  <c r="Y568" i="48"/>
  <c r="AY569" i="48" a="1"/>
  <c r="AY569" i="48" s="1"/>
  <c r="AM569" i="48" s="1"/>
  <c r="BA577" i="48" a="1"/>
  <c r="BA577" i="48" s="1"/>
  <c r="BA580" i="48" a="1"/>
  <c r="BA580" i="48" s="1"/>
  <c r="AY589" i="48" a="1"/>
  <c r="AY589" i="48" s="1"/>
  <c r="AM589" i="48" s="1"/>
  <c r="AK595" i="48"/>
  <c r="Y1093" i="48"/>
  <c r="AB1097" i="48"/>
  <c r="Y1101" i="48"/>
  <c r="Y1165" i="48"/>
  <c r="Y1174" i="48"/>
  <c r="BA1193" i="48" a="1"/>
  <c r="BA1193" i="48" s="1"/>
  <c r="Y1193" i="48"/>
  <c r="AY1193" i="48" a="1"/>
  <c r="AY1193" i="48" s="1"/>
  <c r="AM1193" i="48" s="1"/>
  <c r="BA1194" i="48" a="1"/>
  <c r="BA1194" i="48" s="1"/>
  <c r="AY1194" i="48" a="1"/>
  <c r="AY1194" i="48" s="1"/>
  <c r="AM1194" i="48" s="1"/>
  <c r="Y1194" i="48"/>
  <c r="AY656" i="48" a="1"/>
  <c r="AY656" i="48" s="1"/>
  <c r="AM656" i="48" s="1"/>
  <c r="Y656" i="48"/>
  <c r="BA656" i="48" a="1"/>
  <c r="BA656" i="48" s="1"/>
  <c r="AY535" i="48" a="1"/>
  <c r="AY535" i="48" s="1"/>
  <c r="AM535" i="48" s="1"/>
  <c r="AY540" i="48" a="1"/>
  <c r="AY540" i="48" s="1"/>
  <c r="AM540" i="48" s="1"/>
  <c r="Y558" i="48"/>
  <c r="BA583" i="48" a="1"/>
  <c r="BA583" i="48" s="1"/>
  <c r="Y583" i="48"/>
  <c r="BA590" i="48" a="1"/>
  <c r="BA590" i="48" s="1"/>
  <c r="Y590" i="48"/>
  <c r="BA1093" i="48" a="1"/>
  <c r="BA1093" i="48" s="1"/>
  <c r="AY1093" i="48" a="1"/>
  <c r="AY1093" i="48" s="1"/>
  <c r="AM1093" i="48" s="1"/>
  <c r="BA1097" i="48" a="1"/>
  <c r="BA1097" i="48" s="1"/>
  <c r="AY1097" i="48" a="1"/>
  <c r="AY1097" i="48" s="1"/>
  <c r="AM1097" i="48" s="1"/>
  <c r="BA1101" i="48" a="1"/>
  <c r="BA1101" i="48" s="1"/>
  <c r="AY1101" i="48" a="1"/>
  <c r="AY1101" i="48" s="1"/>
  <c r="AM1101" i="48" s="1"/>
  <c r="BA1165" i="48" a="1"/>
  <c r="BA1165" i="48" s="1"/>
  <c r="AY1165" i="48" a="1"/>
  <c r="AY1165" i="48" s="1"/>
  <c r="AM1165" i="48" s="1"/>
  <c r="BA1174" i="48" a="1"/>
  <c r="BA1174" i="48" s="1"/>
  <c r="AY1174" i="48" a="1"/>
  <c r="AY1174" i="48" s="1"/>
  <c r="AM1174" i="48" s="1"/>
  <c r="BA569" i="48" a="1"/>
  <c r="BA569" i="48" s="1"/>
  <c r="BA582" i="48" a="1"/>
  <c r="BA582" i="48" s="1"/>
  <c r="Y582" i="48"/>
  <c r="Y1187" i="48"/>
  <c r="BA1187" i="48" a="1"/>
  <c r="BA1187" i="48" s="1"/>
  <c r="AY1187" i="48" a="1"/>
  <c r="AY1187" i="48" s="1"/>
  <c r="AM1187" i="48" s="1"/>
  <c r="BA535" i="48" a="1"/>
  <c r="BA535" i="48" s="1"/>
  <c r="BA540" i="48" a="1"/>
  <c r="BA540" i="48" s="1"/>
  <c r="AY1096" i="48" a="1"/>
  <c r="AY1096" i="48" s="1"/>
  <c r="AM1096" i="48" s="1"/>
  <c r="BA1096" i="48" a="1"/>
  <c r="BA1096" i="48" s="1"/>
  <c r="AY1180" i="48" a="1"/>
  <c r="AY1180" i="48" s="1"/>
  <c r="AM1180" i="48" s="1"/>
  <c r="BA1180" i="48" a="1"/>
  <c r="BA1180" i="48" s="1"/>
  <c r="AY1025" i="48" a="1"/>
  <c r="AY1025" i="48" s="1"/>
  <c r="AM1025" i="48" s="1"/>
  <c r="BA579" i="48" a="1"/>
  <c r="BA579" i="48" s="1"/>
  <c r="AY579" i="48" a="1"/>
  <c r="AY579" i="48" s="1"/>
  <c r="AM579" i="48" s="1"/>
  <c r="BA581" i="48" a="1"/>
  <c r="BA581" i="48" s="1"/>
  <c r="Y581" i="48"/>
  <c r="AK589" i="48"/>
  <c r="AY590" i="48" a="1"/>
  <c r="AY590" i="48" s="1"/>
  <c r="AM590" i="48" s="1"/>
  <c r="Y592" i="48"/>
  <c r="BA592" i="48" a="1"/>
  <c r="BA592" i="48" s="1"/>
  <c r="AY592" i="48" a="1"/>
  <c r="AY592" i="48" s="1"/>
  <c r="AM592" i="48" s="1"/>
  <c r="BA593" i="48" a="1"/>
  <c r="BA593" i="48" s="1"/>
  <c r="Y593" i="48"/>
  <c r="AY593" i="48" a="1"/>
  <c r="AY593" i="48" s="1"/>
  <c r="AM593" i="48" s="1"/>
  <c r="AJ594" i="48"/>
  <c r="Y1099" i="48"/>
  <c r="AK1100" i="48"/>
  <c r="Y1120" i="48"/>
  <c r="AY559" i="48" a="1"/>
  <c r="AY559" i="48" s="1"/>
  <c r="AM559" i="48" s="1"/>
  <c r="BA1024" i="48" a="1"/>
  <c r="BA1024" i="48" s="1"/>
  <c r="Y1024" i="48"/>
  <c r="AY567" i="48" a="1"/>
  <c r="AY567" i="48" s="1"/>
  <c r="AM567" i="48" s="1"/>
  <c r="AK583" i="48"/>
  <c r="AY586" i="48" a="1"/>
  <c r="AY586" i="48" s="1"/>
  <c r="AM586" i="48" s="1"/>
  <c r="AK598" i="48"/>
  <c r="BA599" i="48" a="1"/>
  <c r="BA599" i="48" s="1"/>
  <c r="BA1099" i="48" a="1"/>
  <c r="BA1099" i="48" s="1"/>
  <c r="AY1099" i="48" a="1"/>
  <c r="AY1099" i="48" s="1"/>
  <c r="AM1099" i="48" s="1"/>
  <c r="BA1120" i="48" a="1"/>
  <c r="BA1120" i="48" s="1"/>
  <c r="AY1120" i="48" a="1"/>
  <c r="AY1120" i="48" s="1"/>
  <c r="AM1120" i="48" s="1"/>
  <c r="Y1172" i="48"/>
  <c r="BA1179" i="48" a="1"/>
  <c r="BA1179" i="48" s="1"/>
  <c r="AY1179" i="48" a="1"/>
  <c r="AY1179" i="48" s="1"/>
  <c r="AM1179" i="48" s="1"/>
  <c r="AY1183" i="48" a="1"/>
  <c r="AY1183" i="48" s="1"/>
  <c r="AM1183" i="48" s="1"/>
  <c r="BA591" i="48" a="1"/>
  <c r="BA591" i="48" s="1"/>
  <c r="AJ592" i="48"/>
  <c r="BA601" i="48" a="1"/>
  <c r="BA601" i="48" s="1"/>
  <c r="Y1108" i="48"/>
  <c r="Y1170" i="48"/>
  <c r="BA1172" i="48" a="1"/>
  <c r="BA1172" i="48" s="1"/>
  <c r="AY1172" i="48" a="1"/>
  <c r="AY1172" i="48" s="1"/>
  <c r="AM1172" i="48" s="1"/>
  <c r="BA1186" i="48" a="1"/>
  <c r="BA1186" i="48" s="1"/>
  <c r="BA1191" i="48" a="1"/>
  <c r="BA1191" i="48" s="1"/>
  <c r="Y1191" i="48"/>
  <c r="AY1191" i="48" a="1"/>
  <c r="AY1191" i="48" s="1"/>
  <c r="AM1191" i="48" s="1"/>
  <c r="Y559" i="48"/>
  <c r="BA570" i="48" a="1"/>
  <c r="BA570" i="48" s="1"/>
  <c r="Y570" i="48"/>
  <c r="BA586" i="48" a="1"/>
  <c r="BA586" i="48" s="1"/>
  <c r="BA595" i="48" a="1"/>
  <c r="BA595" i="48" s="1"/>
  <c r="Y595" i="48"/>
  <c r="AY595" i="48" a="1"/>
  <c r="AY595" i="48" s="1"/>
  <c r="AM595" i="48" s="1"/>
  <c r="AJ596" i="48"/>
  <c r="BA1108" i="48" a="1"/>
  <c r="BA1108" i="48" s="1"/>
  <c r="AY1108" i="48" a="1"/>
  <c r="AY1108" i="48" s="1"/>
  <c r="AM1108" i="48" s="1"/>
  <c r="BA1170" i="48" a="1"/>
  <c r="BA1170" i="48" s="1"/>
  <c r="AY1170" i="48" a="1"/>
  <c r="AY1170" i="48" s="1"/>
  <c r="AM1170" i="48" s="1"/>
  <c r="BA1178" i="48" a="1"/>
  <c r="BA1178" i="48" s="1"/>
  <c r="AY1178" i="48" a="1"/>
  <c r="AY1178" i="48" s="1"/>
  <c r="AM1178" i="48" s="1"/>
  <c r="Y1168" i="48"/>
  <c r="BA1177" i="48" a="1"/>
  <c r="BA1177" i="48" s="1"/>
  <c r="AY654" i="48" a="1"/>
  <c r="AY654" i="48" s="1"/>
  <c r="AM654" i="48" s="1"/>
  <c r="AY1198" i="48" a="1"/>
  <c r="AY1198" i="48" s="1"/>
  <c r="AM1198" i="48" s="1"/>
  <c r="BA1216" i="48" a="1"/>
  <c r="BA1216" i="48" s="1"/>
  <c r="Y1216" i="48"/>
  <c r="AY1216" i="48" a="1"/>
  <c r="AY1216" i="48" s="1"/>
  <c r="AM1216" i="48" s="1"/>
  <c r="BA684" i="48" a="1"/>
  <c r="BA684" i="48" s="1"/>
  <c r="AY684" i="48" a="1"/>
  <c r="AY684" i="48" s="1"/>
  <c r="AM684" i="48" s="1"/>
  <c r="Y684" i="48"/>
  <c r="BA692" i="48" a="1"/>
  <c r="BA692" i="48" s="1"/>
  <c r="AY692" i="48" a="1"/>
  <c r="AY692" i="48" s="1"/>
  <c r="AM692" i="48" s="1"/>
  <c r="Y692" i="48"/>
  <c r="BA1050" i="48" a="1"/>
  <c r="BA1050" i="48" s="1"/>
  <c r="AY1095" i="48" a="1"/>
  <c r="AY1095" i="48" s="1"/>
  <c r="AM1095" i="48" s="1"/>
  <c r="BA1102" i="48" a="1"/>
  <c r="BA1102" i="48" s="1"/>
  <c r="BA1169" i="48" a="1"/>
  <c r="BA1169" i="48" s="1"/>
  <c r="AB1173" i="48"/>
  <c r="AB1175" i="48"/>
  <c r="BA1188" i="48" a="1"/>
  <c r="BA1188" i="48" s="1"/>
  <c r="Y1189" i="48"/>
  <c r="BA654" i="48" a="1"/>
  <c r="BA654" i="48" s="1"/>
  <c r="BA1198" i="48" a="1"/>
  <c r="BA1198" i="48" s="1"/>
  <c r="AB1199" i="48"/>
  <c r="BA1219" i="48" a="1"/>
  <c r="BA1219" i="48" s="1"/>
  <c r="AY1219" i="48" a="1"/>
  <c r="AY1219" i="48" s="1"/>
  <c r="AM1219" i="48" s="1"/>
  <c r="Y1219" i="48"/>
  <c r="BA690" i="48" a="1"/>
  <c r="BA690" i="48" s="1"/>
  <c r="AY690" i="48" a="1"/>
  <c r="AY690" i="48" s="1"/>
  <c r="AM690" i="48" s="1"/>
  <c r="Y690" i="48"/>
  <c r="AJ1171" i="48"/>
  <c r="Y1200" i="48"/>
  <c r="BA1200" i="48" a="1"/>
  <c r="BA1200" i="48" s="1"/>
  <c r="AY664" i="48" a="1"/>
  <c r="AY664" i="48" s="1"/>
  <c r="AM664" i="48" s="1"/>
  <c r="Y665" i="48"/>
  <c r="AY665" i="48" a="1"/>
  <c r="AY665" i="48" s="1"/>
  <c r="AM665" i="48" s="1"/>
  <c r="AY670" i="48" a="1"/>
  <c r="AY670" i="48" s="1"/>
  <c r="AM670" i="48" s="1"/>
  <c r="Y670" i="48"/>
  <c r="BA670" i="48" a="1"/>
  <c r="BA670" i="48" s="1"/>
  <c r="Y691" i="48"/>
  <c r="BA691" i="48" a="1"/>
  <c r="BA691" i="48" s="1"/>
  <c r="AY691" i="48" a="1"/>
  <c r="AY691" i="48" s="1"/>
  <c r="AM691" i="48" s="1"/>
  <c r="AK1225" i="48"/>
  <c r="AY598" i="48" a="1"/>
  <c r="AY598" i="48" s="1"/>
  <c r="AM598" i="48" s="1"/>
  <c r="AB1172" i="48"/>
  <c r="AK1199" i="48"/>
  <c r="BA1208" i="48" a="1"/>
  <c r="BA1208" i="48" s="1"/>
  <c r="Y1208" i="48"/>
  <c r="AY1208" i="48" a="1"/>
  <c r="AY1208" i="48" s="1"/>
  <c r="AM1208" i="48" s="1"/>
  <c r="Y689" i="48"/>
  <c r="BA689" i="48" a="1"/>
  <c r="BA689" i="48" s="1"/>
  <c r="AY689" i="48" a="1"/>
  <c r="AY689" i="48" s="1"/>
  <c r="AM689" i="48" s="1"/>
  <c r="BA693" i="48" a="1"/>
  <c r="BA693" i="48" s="1"/>
  <c r="AY693" i="48" a="1"/>
  <c r="AY693" i="48" s="1"/>
  <c r="AM693" i="48" s="1"/>
  <c r="Y693" i="48"/>
  <c r="BA694" i="48" a="1"/>
  <c r="BA694" i="48" s="1"/>
  <c r="AY694" i="48" a="1"/>
  <c r="AY694" i="48" s="1"/>
  <c r="AM694" i="48" s="1"/>
  <c r="Y694" i="48"/>
  <c r="AK1173" i="48"/>
  <c r="Y1178" i="48"/>
  <c r="Y1180" i="48"/>
  <c r="BA1183" i="48" a="1"/>
  <c r="BA1183" i="48" s="1"/>
  <c r="BA655" i="48" a="1"/>
  <c r="BA655" i="48" s="1"/>
  <c r="AK669" i="48"/>
  <c r="AY1213" i="48" a="1"/>
  <c r="AY1213" i="48" s="1"/>
  <c r="AM1213" i="48" s="1"/>
  <c r="Y1213" i="48"/>
  <c r="BA1213" i="48" a="1"/>
  <c r="BA1213" i="48" s="1"/>
  <c r="BA1217" i="48" a="1"/>
  <c r="BA1217" i="48" s="1"/>
  <c r="AY1217" i="48" a="1"/>
  <c r="AY1217" i="48" s="1"/>
  <c r="AM1217" i="48" s="1"/>
  <c r="Y1217" i="48"/>
  <c r="BA598" i="48" a="1"/>
  <c r="BA598" i="48" s="1"/>
  <c r="AY1051" i="48" a="1"/>
  <c r="AY1051" i="48" s="1"/>
  <c r="AM1051" i="48" s="1"/>
  <c r="AY1167" i="48" a="1"/>
  <c r="AY1167" i="48" s="1"/>
  <c r="AM1167" i="48" s="1"/>
  <c r="AB1177" i="48"/>
  <c r="Y655" i="48"/>
  <c r="AY657" i="48" a="1"/>
  <c r="AY657" i="48" s="1"/>
  <c r="AM657" i="48" s="1"/>
  <c r="AY1196" i="48" a="1"/>
  <c r="AY1196" i="48" s="1"/>
  <c r="AM1196" i="48" s="1"/>
  <c r="BA665" i="48" a="1"/>
  <c r="BA665" i="48" s="1"/>
  <c r="BA666" i="48" a="1"/>
  <c r="BA666" i="48" s="1"/>
  <c r="AY666" i="48" a="1"/>
  <c r="AY666" i="48" s="1"/>
  <c r="AM666" i="48" s="1"/>
  <c r="BA1209" i="48" a="1"/>
  <c r="BA1209" i="48" s="1"/>
  <c r="AY1209" i="48" a="1"/>
  <c r="AY1209" i="48" s="1"/>
  <c r="AM1209" i="48" s="1"/>
  <c r="Y1209" i="48"/>
  <c r="BA1223" i="48" a="1"/>
  <c r="BA1223" i="48" s="1"/>
  <c r="AY1223" i="48" a="1"/>
  <c r="AY1223" i="48" s="1"/>
  <c r="AM1223" i="48" s="1"/>
  <c r="Y1223" i="48"/>
  <c r="AK700" i="48"/>
  <c r="AB1183" i="48"/>
  <c r="BA1195" i="48" a="1"/>
  <c r="BA1195" i="48" s="1"/>
  <c r="Y1195" i="48"/>
  <c r="BA1196" i="48" a="1"/>
  <c r="BA1196" i="48" s="1"/>
  <c r="BA1197" i="48" a="1"/>
  <c r="BA1197" i="48" s="1"/>
  <c r="Y1197" i="48"/>
  <c r="AY1212" i="48" a="1"/>
  <c r="AY1212" i="48" s="1"/>
  <c r="AM1212" i="48" s="1"/>
  <c r="BA1212" i="48" a="1"/>
  <c r="BA1212" i="48" s="1"/>
  <c r="Y1212" i="48"/>
  <c r="AY1185" i="48" a="1"/>
  <c r="AY1185" i="48" s="1"/>
  <c r="AM1185" i="48" s="1"/>
  <c r="AY1189" i="48" a="1"/>
  <c r="AY1189" i="48" s="1"/>
  <c r="AM1189" i="48" s="1"/>
  <c r="BA657" i="48" a="1"/>
  <c r="BA657" i="48" s="1"/>
  <c r="BA685" i="48" a="1"/>
  <c r="BA685" i="48" s="1"/>
  <c r="Y685" i="48"/>
  <c r="AY685" i="48" a="1"/>
  <c r="AY685" i="48" s="1"/>
  <c r="AM685" i="48" s="1"/>
  <c r="AK691" i="48"/>
  <c r="BA696" i="48" a="1"/>
  <c r="BA696" i="48" s="1"/>
  <c r="AB696" i="48"/>
  <c r="AY1222" i="48" a="1"/>
  <c r="AY1222" i="48" s="1"/>
  <c r="AM1222" i="48" s="1"/>
  <c r="AB1222" i="48"/>
  <c r="Y708" i="48"/>
  <c r="BA708" i="48" a="1"/>
  <c r="BA708" i="48" s="1"/>
  <c r="AY708" i="48" a="1"/>
  <c r="AY708" i="48" s="1"/>
  <c r="AM708" i="48" s="1"/>
  <c r="AY587" i="48" a="1"/>
  <c r="AY587" i="48" s="1"/>
  <c r="AM587" i="48" s="1"/>
  <c r="BA589" i="48" a="1"/>
  <c r="BA589" i="48" s="1"/>
  <c r="AY599" i="48" a="1"/>
  <c r="AY599" i="48" s="1"/>
  <c r="AM599" i="48" s="1"/>
  <c r="AY601" i="48" a="1"/>
  <c r="AY601" i="48" s="1"/>
  <c r="AM601" i="48" s="1"/>
  <c r="AY1119" i="48" a="1"/>
  <c r="AY1119" i="48" s="1"/>
  <c r="AM1119" i="48" s="1"/>
  <c r="AY1171" i="48" a="1"/>
  <c r="AY1171" i="48" s="1"/>
  <c r="AM1171" i="48" s="1"/>
  <c r="BA1171" i="48" a="1"/>
  <c r="BA1171" i="48" s="1"/>
  <c r="AJ1186" i="48"/>
  <c r="AY1197" i="48" a="1"/>
  <c r="AY1197" i="48" s="1"/>
  <c r="AM1197" i="48" s="1"/>
  <c r="BA667" i="48" a="1"/>
  <c r="BA667" i="48" s="1"/>
  <c r="Y667" i="48"/>
  <c r="AY667" i="48" a="1"/>
  <c r="AY667" i="48" s="1"/>
  <c r="AM667" i="48" s="1"/>
  <c r="BA1201" i="48" a="1"/>
  <c r="BA1201" i="48" s="1"/>
  <c r="Y1201" i="48"/>
  <c r="AY1201" i="48" a="1"/>
  <c r="AY1201" i="48" s="1"/>
  <c r="AM1201" i="48" s="1"/>
  <c r="BA1214" i="48" a="1"/>
  <c r="BA1214" i="48" s="1"/>
  <c r="Y1214" i="48"/>
  <c r="AY1214" i="48" a="1"/>
  <c r="AY1214" i="48" s="1"/>
  <c r="AM1214" i="48" s="1"/>
  <c r="Y695" i="48"/>
  <c r="BA695" i="48" a="1"/>
  <c r="BA695" i="48" s="1"/>
  <c r="AY695" i="48" a="1"/>
  <c r="AY695" i="48" s="1"/>
  <c r="AM695" i="48" s="1"/>
  <c r="AY1114" i="48" a="1"/>
  <c r="AY1114" i="48" s="1"/>
  <c r="AM1114" i="48" s="1"/>
  <c r="AK1181" i="48"/>
  <c r="Y668" i="48"/>
  <c r="AY668" i="48" a="1"/>
  <c r="AY668" i="48" s="1"/>
  <c r="AM668" i="48" s="1"/>
  <c r="BA668" i="48" a="1"/>
  <c r="BA668" i="48" s="1"/>
  <c r="AK1212" i="48"/>
  <c r="AY1300" i="48" a="1"/>
  <c r="AY1300" i="48" s="1"/>
  <c r="AM1300" i="48" s="1"/>
  <c r="Y1300" i="48"/>
  <c r="BA1300" i="48" a="1"/>
  <c r="BA1300" i="48" s="1"/>
  <c r="Y599" i="48"/>
  <c r="Y601" i="48"/>
  <c r="AY655" i="48" a="1"/>
  <c r="AY655" i="48" s="1"/>
  <c r="AM655" i="48" s="1"/>
  <c r="BA1211" i="48" a="1"/>
  <c r="BA1211" i="48" s="1"/>
  <c r="AY1211" i="48" a="1"/>
  <c r="AY1211" i="48" s="1"/>
  <c r="AM1211" i="48" s="1"/>
  <c r="Y1211" i="48"/>
  <c r="BA686" i="48" a="1"/>
  <c r="BA686" i="48" s="1"/>
  <c r="AY686" i="48" a="1"/>
  <c r="AY686" i="48" s="1"/>
  <c r="AM686" i="48" s="1"/>
  <c r="Y686" i="48"/>
  <c r="BA705" i="48" a="1"/>
  <c r="BA705" i="48" s="1"/>
  <c r="AY705" i="48" a="1"/>
  <c r="AY705" i="48" s="1"/>
  <c r="AM705" i="48" s="1"/>
  <c r="Y705" i="48"/>
  <c r="AY1188" i="48" a="1"/>
  <c r="AY1188" i="48" s="1"/>
  <c r="AM1188" i="48" s="1"/>
  <c r="AY1195" i="48" a="1"/>
  <c r="AY1195" i="48" s="1"/>
  <c r="AM1195" i="48" s="1"/>
  <c r="BA1199" i="48" a="1"/>
  <c r="BA1199" i="48" s="1"/>
  <c r="Y1199" i="48"/>
  <c r="AJ668" i="48"/>
  <c r="AY669" i="48" a="1"/>
  <c r="AY669" i="48" s="1"/>
  <c r="AM669" i="48" s="1"/>
  <c r="BA697" i="48" a="1"/>
  <c r="BA697" i="48" s="1"/>
  <c r="AY697" i="48" a="1"/>
  <c r="AY697" i="48" s="1"/>
  <c r="AM697" i="48" s="1"/>
  <c r="Y697" i="48"/>
  <c r="BA664" i="48" a="1"/>
  <c r="BA664" i="48" s="1"/>
  <c r="AY702" i="48" a="1"/>
  <c r="AY702" i="48" s="1"/>
  <c r="AM702" i="48" s="1"/>
  <c r="Y706" i="48"/>
  <c r="AY719" i="48" a="1"/>
  <c r="AY719" i="48" s="1"/>
  <c r="AM719" i="48" s="1"/>
  <c r="BA719" i="48" a="1"/>
  <c r="BA719" i="48" s="1"/>
  <c r="Y719" i="48"/>
  <c r="AJ721" i="48"/>
  <c r="AY722" i="48" a="1"/>
  <c r="AY722" i="48" s="1"/>
  <c r="AM722" i="48" s="1"/>
  <c r="AK723" i="48"/>
  <c r="AY724" i="48" a="1"/>
  <c r="AY724" i="48" s="1"/>
  <c r="AM724" i="48" s="1"/>
  <c r="BA1304" i="48" a="1"/>
  <c r="BA1304" i="48" s="1"/>
  <c r="BA669" i="48" a="1"/>
  <c r="BA669" i="48" s="1"/>
  <c r="BA702" i="48" a="1"/>
  <c r="BA702" i="48" s="1"/>
  <c r="AY1275" i="48" a="1"/>
  <c r="AY1275" i="48" s="1"/>
  <c r="AM1275" i="48" s="1"/>
  <c r="BA731" i="48" a="1"/>
  <c r="BA731" i="48" s="1"/>
  <c r="Y731" i="48"/>
  <c r="AY731" i="48" a="1"/>
  <c r="AY731" i="48" s="1"/>
  <c r="AM731" i="48" s="1"/>
  <c r="AB1304" i="48"/>
  <c r="AY1363" i="48" a="1"/>
  <c r="AY1363" i="48" s="1"/>
  <c r="AM1363" i="48" s="1"/>
  <c r="BA1363" i="48" a="1"/>
  <c r="BA1363" i="48" s="1"/>
  <c r="BA1366" i="48" a="1"/>
  <c r="BA1366" i="48" s="1"/>
  <c r="AY1366" i="48" a="1"/>
  <c r="AY1366" i="48" s="1"/>
  <c r="AM1366" i="48" s="1"/>
  <c r="Y782" i="48"/>
  <c r="BA782" i="48" a="1"/>
  <c r="BA782" i="48" s="1"/>
  <c r="AY782" i="48" a="1"/>
  <c r="AY782" i="48" s="1"/>
  <c r="AM782" i="48" s="1"/>
  <c r="Y669" i="48"/>
  <c r="AY1202" i="48" a="1"/>
  <c r="AY1202" i="48" s="1"/>
  <c r="AM1202" i="48" s="1"/>
  <c r="AY1215" i="48" a="1"/>
  <c r="AY1215" i="48" s="1"/>
  <c r="AM1215" i="48" s="1"/>
  <c r="AY696" i="48" a="1"/>
  <c r="AY696" i="48" s="1"/>
  <c r="AM696" i="48" s="1"/>
  <c r="BA1275" i="48" a="1"/>
  <c r="BA1275" i="48" s="1"/>
  <c r="AJ720" i="48"/>
  <c r="Y1309" i="48"/>
  <c r="BA711" i="48" a="1"/>
  <c r="BA711" i="48" s="1"/>
  <c r="AJ726" i="48"/>
  <c r="AK728" i="48"/>
  <c r="BA729" i="48" a="1"/>
  <c r="BA729" i="48" s="1"/>
  <c r="Y729" i="48"/>
  <c r="AY729" i="48" a="1"/>
  <c r="AY729" i="48" s="1"/>
  <c r="AM729" i="48" s="1"/>
  <c r="BA1309" i="48" a="1"/>
  <c r="BA1309" i="48" s="1"/>
  <c r="AY1309" i="48" a="1"/>
  <c r="AY1309" i="48" s="1"/>
  <c r="AM1309" i="48" s="1"/>
  <c r="BA1323" i="48" a="1"/>
  <c r="BA1323" i="48" s="1"/>
  <c r="AY1323" i="48" a="1"/>
  <c r="AY1323" i="48" s="1"/>
  <c r="AM1323" i="48" s="1"/>
  <c r="BA773" i="48" a="1"/>
  <c r="BA773" i="48" s="1"/>
  <c r="AY773" i="48" a="1"/>
  <c r="AY773" i="48" s="1"/>
  <c r="AM773" i="48" s="1"/>
  <c r="Y773" i="48"/>
  <c r="AB774" i="48"/>
  <c r="AY774" i="48" a="1"/>
  <c r="AY774" i="48" s="1"/>
  <c r="AM774" i="48" s="1"/>
  <c r="BA1202" i="48" a="1"/>
  <c r="BA1202" i="48" s="1"/>
  <c r="BA1215" i="48" a="1"/>
  <c r="BA1215" i="48" s="1"/>
  <c r="BA700" i="48" a="1"/>
  <c r="BA700" i="48" s="1"/>
  <c r="AY701" i="48" a="1"/>
  <c r="AY701" i="48" s="1"/>
  <c r="AM701" i="48" s="1"/>
  <c r="AJ724" i="48"/>
  <c r="AK1305" i="48"/>
  <c r="AK763" i="48"/>
  <c r="BA775" i="48" a="1"/>
  <c r="BA775" i="48" s="1"/>
  <c r="Y780" i="48"/>
  <c r="BA780" i="48" a="1"/>
  <c r="BA780" i="48" s="1"/>
  <c r="AY780" i="48" a="1"/>
  <c r="AY780" i="48" s="1"/>
  <c r="AM780" i="48" s="1"/>
  <c r="Y1239" i="48"/>
  <c r="BA709" i="48" a="1"/>
  <c r="BA709" i="48" s="1"/>
  <c r="Y714" i="48"/>
  <c r="AY714" i="48" a="1"/>
  <c r="AY714" i="48" s="1"/>
  <c r="AM714" i="48" s="1"/>
  <c r="Y717" i="48"/>
  <c r="AK726" i="48"/>
  <c r="BA727" i="48" a="1"/>
  <c r="BA727" i="48" s="1"/>
  <c r="Y727" i="48"/>
  <c r="AY727" i="48" a="1"/>
  <c r="AY727" i="48" s="1"/>
  <c r="AM727" i="48" s="1"/>
  <c r="Y1303" i="48"/>
  <c r="BA1329" i="48" a="1"/>
  <c r="BA1329" i="48" s="1"/>
  <c r="BA1361" i="48" a="1"/>
  <c r="BA1361" i="48" s="1"/>
  <c r="AY1361" i="48" a="1"/>
  <c r="AY1361" i="48" s="1"/>
  <c r="AM1361" i="48" s="1"/>
  <c r="BA1364" i="48" a="1"/>
  <c r="BA1364" i="48" s="1"/>
  <c r="AY1364" i="48" a="1"/>
  <c r="AY1364" i="48" s="1"/>
  <c r="AM1364" i="48" s="1"/>
  <c r="AK1366" i="48"/>
  <c r="BA767" i="48" a="1"/>
  <c r="BA767" i="48" s="1"/>
  <c r="Y767" i="48"/>
  <c r="AY767" i="48" a="1"/>
  <c r="AY767" i="48" s="1"/>
  <c r="AM767" i="48" s="1"/>
  <c r="BA772" i="48" a="1"/>
  <c r="BA772" i="48" s="1"/>
  <c r="Y772" i="48"/>
  <c r="AY772" i="48" a="1"/>
  <c r="AY772" i="48" s="1"/>
  <c r="AM772" i="48" s="1"/>
  <c r="BA776" i="48" a="1"/>
  <c r="BA776" i="48" s="1"/>
  <c r="AY776" i="48" a="1"/>
  <c r="AY776" i="48" s="1"/>
  <c r="AM776" i="48" s="1"/>
  <c r="Y776" i="48"/>
  <c r="BA701" i="48" a="1"/>
  <c r="BA701" i="48" s="1"/>
  <c r="BA714" i="48" a="1"/>
  <c r="BA714" i="48" s="1"/>
  <c r="BA715" i="48" a="1"/>
  <c r="BA715" i="48" s="1"/>
  <c r="Y718" i="48"/>
  <c r="BA718" i="48" a="1"/>
  <c r="BA718" i="48" s="1"/>
  <c r="AY718" i="48" a="1"/>
  <c r="AY718" i="48" s="1"/>
  <c r="AM718" i="48" s="1"/>
  <c r="BA725" i="48" a="1"/>
  <c r="BA725" i="48" s="1"/>
  <c r="Y725" i="48"/>
  <c r="AY725" i="48" a="1"/>
  <c r="AY725" i="48" s="1"/>
  <c r="AM725" i="48" s="1"/>
  <c r="AY1303" i="48" a="1"/>
  <c r="AY1303" i="48" s="1"/>
  <c r="AM1303" i="48" s="1"/>
  <c r="BA1303" i="48" a="1"/>
  <c r="BA1303" i="48" s="1"/>
  <c r="BA1311" i="48" a="1"/>
  <c r="BA1311" i="48" s="1"/>
  <c r="AB1361" i="48"/>
  <c r="AK1363" i="48"/>
  <c r="BA757" i="48" a="1"/>
  <c r="BA757" i="48" s="1"/>
  <c r="Y757" i="48"/>
  <c r="AY757" i="48" a="1"/>
  <c r="AY757" i="48" s="1"/>
  <c r="AM757" i="48" s="1"/>
  <c r="Y771" i="48"/>
  <c r="BA771" i="48" a="1"/>
  <c r="BA771" i="48" s="1"/>
  <c r="AY771" i="48" a="1"/>
  <c r="AY771" i="48" s="1"/>
  <c r="AM771" i="48" s="1"/>
  <c r="AY1210" i="48" a="1"/>
  <c r="AY1210" i="48" s="1"/>
  <c r="AM1210" i="48" s="1"/>
  <c r="AY683" i="48" a="1"/>
  <c r="AY683" i="48" s="1"/>
  <c r="AM683" i="48" s="1"/>
  <c r="AY1218" i="48" a="1"/>
  <c r="AY1218" i="48" s="1"/>
  <c r="AM1218" i="48" s="1"/>
  <c r="BA723" i="48" a="1"/>
  <c r="BA723" i="48" s="1"/>
  <c r="Y723" i="48"/>
  <c r="AY723" i="48" a="1"/>
  <c r="AY723" i="48" s="1"/>
  <c r="AM723" i="48" s="1"/>
  <c r="AK1323" i="48"/>
  <c r="Y761" i="48"/>
  <c r="BA761" i="48" a="1"/>
  <c r="BA761" i="48" s="1"/>
  <c r="AY761" i="48" a="1"/>
  <c r="AY761" i="48" s="1"/>
  <c r="AM761" i="48" s="1"/>
  <c r="AB785" i="48"/>
  <c r="BA785" i="48" a="1"/>
  <c r="BA785" i="48" s="1"/>
  <c r="BA759" i="48" a="1"/>
  <c r="BA759" i="48" s="1"/>
  <c r="Y759" i="48"/>
  <c r="AY759" i="48" a="1"/>
  <c r="AY759" i="48" s="1"/>
  <c r="AM759" i="48" s="1"/>
  <c r="AY760" i="48" a="1"/>
  <c r="AY760" i="48" s="1"/>
  <c r="AM760" i="48" s="1"/>
  <c r="BA765" i="48" a="1"/>
  <c r="BA765" i="48" s="1"/>
  <c r="Y765" i="48"/>
  <c r="AY765" i="48" a="1"/>
  <c r="AY765" i="48" s="1"/>
  <c r="AM765" i="48" s="1"/>
  <c r="BA766" i="48" a="1"/>
  <c r="BA766" i="48" s="1"/>
  <c r="Y766" i="48"/>
  <c r="AY766" i="48" a="1"/>
  <c r="AY766" i="48" s="1"/>
  <c r="AM766" i="48" s="1"/>
  <c r="BA778" i="48" a="1"/>
  <c r="BA778" i="48" s="1"/>
  <c r="AY778" i="48" a="1"/>
  <c r="AY778" i="48" s="1"/>
  <c r="AM778" i="48" s="1"/>
  <c r="Y778" i="48"/>
  <c r="Y1210" i="48"/>
  <c r="Y683" i="48"/>
  <c r="BA1218" i="48" a="1"/>
  <c r="BA1218" i="48" s="1"/>
  <c r="BA1222" i="48" a="1"/>
  <c r="BA1222" i="48" s="1"/>
  <c r="AY1239" i="48" a="1"/>
  <c r="AY1239" i="48" s="1"/>
  <c r="AM1239" i="48" s="1"/>
  <c r="AY707" i="48" a="1"/>
  <c r="AY707" i="48" s="1"/>
  <c r="AM707" i="48" s="1"/>
  <c r="Y715" i="48"/>
  <c r="AY728" i="48" a="1"/>
  <c r="AY728" i="48" s="1"/>
  <c r="AM728" i="48" s="1"/>
  <c r="BA742" i="48" a="1"/>
  <c r="BA742" i="48" s="1"/>
  <c r="Y742" i="48"/>
  <c r="AY742" i="48" a="1"/>
  <c r="AY742" i="48" s="1"/>
  <c r="AM742" i="48" s="1"/>
  <c r="BA768" i="48" a="1"/>
  <c r="BA768" i="48" s="1"/>
  <c r="Y768" i="48"/>
  <c r="AY768" i="48" a="1"/>
  <c r="AY768" i="48" s="1"/>
  <c r="AM768" i="48" s="1"/>
  <c r="BA769" i="48" a="1"/>
  <c r="BA769" i="48" s="1"/>
  <c r="AY769" i="48" a="1"/>
  <c r="AY769" i="48" s="1"/>
  <c r="AM769" i="48" s="1"/>
  <c r="Y769" i="48"/>
  <c r="AB770" i="48"/>
  <c r="AY770" i="48" a="1"/>
  <c r="AY770" i="48" s="1"/>
  <c r="AM770" i="48" s="1"/>
  <c r="AY1225" i="48" a="1"/>
  <c r="AY1225" i="48" s="1"/>
  <c r="AM1225" i="48" s="1"/>
  <c r="Y720" i="48"/>
  <c r="BA720" i="48" a="1"/>
  <c r="BA720" i="48" s="1"/>
  <c r="AY720" i="48" a="1"/>
  <c r="AY720" i="48" s="1"/>
  <c r="AM720" i="48" s="1"/>
  <c r="Y721" i="48"/>
  <c r="BA721" i="48" a="1"/>
  <c r="BA721" i="48" s="1"/>
  <c r="AY721" i="48" a="1"/>
  <c r="AY721" i="48" s="1"/>
  <c r="AM721" i="48" s="1"/>
  <c r="BA760" i="48" a="1"/>
  <c r="BA760" i="48" s="1"/>
  <c r="AB760" i="48"/>
  <c r="BA762" i="48" a="1"/>
  <c r="BA762" i="48" s="1"/>
  <c r="Y762" i="48"/>
  <c r="AY762" i="48" a="1"/>
  <c r="AY762" i="48" s="1"/>
  <c r="AM762" i="48" s="1"/>
  <c r="AK767" i="48"/>
  <c r="AK725" i="48"/>
  <c r="BA1305" i="48" a="1"/>
  <c r="BA1305" i="48" s="1"/>
  <c r="BA1307" i="48" a="1"/>
  <c r="BA1307" i="48" s="1"/>
  <c r="AY1310" i="48" a="1"/>
  <c r="AY1310" i="48" s="1"/>
  <c r="AM1310" i="48" s="1"/>
  <c r="BA1310" i="48" a="1"/>
  <c r="BA1310" i="48" s="1"/>
  <c r="BA1349" i="48" a="1"/>
  <c r="BA1349" i="48" s="1"/>
  <c r="AY1349" i="48" a="1"/>
  <c r="AY1349" i="48" s="1"/>
  <c r="AM1349" i="48" s="1"/>
  <c r="AK1364" i="48"/>
  <c r="AY1367" i="48" a="1"/>
  <c r="AY1367" i="48" s="1"/>
  <c r="AM1367" i="48" s="1"/>
  <c r="BA758" i="48" a="1"/>
  <c r="BA758" i="48" s="1"/>
  <c r="AB758" i="48"/>
  <c r="BA763" i="48" a="1"/>
  <c r="BA763" i="48" s="1"/>
  <c r="Y763" i="48"/>
  <c r="AY763" i="48" a="1"/>
  <c r="AY763" i="48" s="1"/>
  <c r="AM763" i="48" s="1"/>
  <c r="BA764" i="48" a="1"/>
  <c r="BA764" i="48" s="1"/>
  <c r="Y764" i="48"/>
  <c r="AY764" i="48" a="1"/>
  <c r="AY764" i="48" s="1"/>
  <c r="AM764" i="48" s="1"/>
  <c r="AK766" i="48"/>
  <c r="AK776" i="48"/>
  <c r="BA1367" i="48" a="1"/>
  <c r="BA1367" i="48" s="1"/>
  <c r="BA815" i="48" a="1"/>
  <c r="BA815" i="48" s="1"/>
  <c r="Y815" i="48"/>
  <c r="BA816" i="48" a="1"/>
  <c r="BA816" i="48" s="1"/>
  <c r="Y816" i="48"/>
  <c r="AY816" i="48" a="1"/>
  <c r="AY816" i="48" s="1"/>
  <c r="AM816" i="48" s="1"/>
  <c r="BA823" i="48" a="1"/>
  <c r="BA823" i="48" s="1"/>
  <c r="AY823" i="48" a="1"/>
  <c r="AY823" i="48" s="1"/>
  <c r="AM823" i="48" s="1"/>
  <c r="AB823" i="48"/>
  <c r="BA827" i="48" a="1"/>
  <c r="BA827" i="48" s="1"/>
  <c r="AY827" i="48" a="1"/>
  <c r="AY827" i="48" s="1"/>
  <c r="AM827" i="48" s="1"/>
  <c r="Y827" i="48"/>
  <c r="AY1329" i="48" a="1"/>
  <c r="AY1329" i="48" s="1"/>
  <c r="AM1329" i="48" s="1"/>
  <c r="AY1362" i="48" a="1"/>
  <c r="AY1362" i="48" s="1"/>
  <c r="AM1362" i="48" s="1"/>
  <c r="BA786" i="48" a="1"/>
  <c r="BA786" i="48" s="1"/>
  <c r="Y786" i="48"/>
  <c r="Y793" i="48"/>
  <c r="BA796" i="48" a="1"/>
  <c r="BA796" i="48" s="1"/>
  <c r="AY805" i="48" a="1"/>
  <c r="AY805" i="48" s="1"/>
  <c r="AM805" i="48" s="1"/>
  <c r="BA810" i="48" a="1"/>
  <c r="BA810" i="48" s="1"/>
  <c r="Y810" i="48"/>
  <c r="AY810" i="48" a="1"/>
  <c r="AY810" i="48" s="1"/>
  <c r="AM810" i="48" s="1"/>
  <c r="Y848" i="48"/>
  <c r="BA848" i="48" a="1"/>
  <c r="BA848" i="48" s="1"/>
  <c r="AY848" i="48" a="1"/>
  <c r="AY848" i="48" s="1"/>
  <c r="AM848" i="48" s="1"/>
  <c r="BA774" i="48" a="1"/>
  <c r="BA774" i="48" s="1"/>
  <c r="Y777" i="48"/>
  <c r="AY777" i="48" a="1"/>
  <c r="AY777" i="48" s="1"/>
  <c r="AM777" i="48" s="1"/>
  <c r="AY784" i="48" a="1"/>
  <c r="AY784" i="48" s="1"/>
  <c r="AM784" i="48" s="1"/>
  <c r="AY785" i="48" a="1"/>
  <c r="AY785" i="48" s="1"/>
  <c r="AM785" i="48" s="1"/>
  <c r="BA792" i="48" a="1"/>
  <c r="BA792" i="48" s="1"/>
  <c r="Y804" i="48"/>
  <c r="BA804" i="48" a="1"/>
  <c r="BA804" i="48" s="1"/>
  <c r="AY804" i="48" a="1"/>
  <c r="AY804" i="48" s="1"/>
  <c r="AM804" i="48" s="1"/>
  <c r="Y805" i="48"/>
  <c r="BA809" i="48" a="1"/>
  <c r="BA809" i="48" s="1"/>
  <c r="AY809" i="48" a="1"/>
  <c r="AY809" i="48" s="1"/>
  <c r="AM809" i="48" s="1"/>
  <c r="AB809" i="48"/>
  <c r="AK836" i="48"/>
  <c r="Y840" i="48"/>
  <c r="BA840" i="48" a="1"/>
  <c r="BA840" i="48" s="1"/>
  <c r="AY840" i="48" a="1"/>
  <c r="AY840" i="48" s="1"/>
  <c r="AM840" i="48" s="1"/>
  <c r="AY741" i="48" a="1"/>
  <c r="AY741" i="48" s="1"/>
  <c r="AM741" i="48" s="1"/>
  <c r="BA770" i="48" a="1"/>
  <c r="BA770" i="48" s="1"/>
  <c r="Y770" i="48"/>
  <c r="AY779" i="48" a="1"/>
  <c r="AY779" i="48" s="1"/>
  <c r="AM779" i="48" s="1"/>
  <c r="AY790" i="48" a="1"/>
  <c r="AY790" i="48" s="1"/>
  <c r="AM790" i="48" s="1"/>
  <c r="Y790" i="48"/>
  <c r="BA801" i="48" a="1"/>
  <c r="BA801" i="48" s="1"/>
  <c r="Y801" i="48"/>
  <c r="AY801" i="48" a="1"/>
  <c r="AY801" i="48" s="1"/>
  <c r="AM801" i="48" s="1"/>
  <c r="BA814" i="48" a="1"/>
  <c r="BA814" i="48" s="1"/>
  <c r="Y814" i="48"/>
  <c r="AY814" i="48" a="1"/>
  <c r="AY814" i="48" s="1"/>
  <c r="AM814" i="48" s="1"/>
  <c r="AB1405" i="48"/>
  <c r="BA1405" i="48" a="1"/>
  <c r="BA1405" i="48" s="1"/>
  <c r="AY1405" i="48" a="1"/>
  <c r="AY1405" i="48" s="1"/>
  <c r="AM1405" i="48" s="1"/>
  <c r="AY855" i="48" a="1"/>
  <c r="AY855" i="48" s="1"/>
  <c r="AM855" i="48" s="1"/>
  <c r="Y855" i="48"/>
  <c r="BA855" i="48" a="1"/>
  <c r="BA855" i="48" s="1"/>
  <c r="BA781" i="48" a="1"/>
  <c r="BA781" i="48" s="1"/>
  <c r="BA798" i="48" a="1"/>
  <c r="BA798" i="48" s="1"/>
  <c r="Y798" i="48"/>
  <c r="AY798" i="48" a="1"/>
  <c r="AY798" i="48" s="1"/>
  <c r="AM798" i="48" s="1"/>
  <c r="BA802" i="48" a="1"/>
  <c r="BA802" i="48" s="1"/>
  <c r="Y802" i="48"/>
  <c r="AY802" i="48" a="1"/>
  <c r="AY802" i="48" s="1"/>
  <c r="AM802" i="48" s="1"/>
  <c r="Y811" i="48"/>
  <c r="BA811" i="48" a="1"/>
  <c r="BA811" i="48" s="1"/>
  <c r="BA813" i="48" a="1"/>
  <c r="BA813" i="48" s="1"/>
  <c r="Y813" i="48"/>
  <c r="AY849" i="48" a="1"/>
  <c r="AY849" i="48" s="1"/>
  <c r="AM849" i="48" s="1"/>
  <c r="AB849" i="48"/>
  <c r="Y741" i="48"/>
  <c r="AY1316" i="48" a="1"/>
  <c r="AY1316" i="48" s="1"/>
  <c r="AM1316" i="48" s="1"/>
  <c r="AY1350" i="48" a="1"/>
  <c r="AY1350" i="48" s="1"/>
  <c r="AM1350" i="48" s="1"/>
  <c r="AY1365" i="48" a="1"/>
  <c r="AY1365" i="48" s="1"/>
  <c r="AM1365" i="48" s="1"/>
  <c r="AY775" i="48" a="1"/>
  <c r="AY775" i="48" s="1"/>
  <c r="AM775" i="48" s="1"/>
  <c r="AB777" i="48"/>
  <c r="AB792" i="48"/>
  <c r="BA793" i="48" a="1"/>
  <c r="BA793" i="48" s="1"/>
  <c r="BA805" i="48" a="1"/>
  <c r="BA805" i="48" s="1"/>
  <c r="AB820" i="48"/>
  <c r="AY820" i="48" a="1"/>
  <c r="AY820" i="48" s="1"/>
  <c r="AM820" i="48" s="1"/>
  <c r="BA834" i="48" a="1"/>
  <c r="BA834" i="48" s="1"/>
  <c r="Y834" i="48"/>
  <c r="AY834" i="48" a="1"/>
  <c r="AY834" i="48" s="1"/>
  <c r="AM834" i="48" s="1"/>
  <c r="Y1404" i="48"/>
  <c r="BA1404" i="48" a="1"/>
  <c r="BA1404" i="48" s="1"/>
  <c r="AY1404" i="48" a="1"/>
  <c r="AY1404" i="48" s="1"/>
  <c r="AM1404" i="48" s="1"/>
  <c r="Y788" i="48"/>
  <c r="AY788" i="48" a="1"/>
  <c r="AY788" i="48" s="1"/>
  <c r="AM788" i="48" s="1"/>
  <c r="AK796" i="48"/>
  <c r="AY807" i="48" a="1"/>
  <c r="AY807" i="48" s="1"/>
  <c r="AM807" i="48" s="1"/>
  <c r="AK810" i="48"/>
  <c r="AK840" i="48"/>
  <c r="Y1406" i="48"/>
  <c r="BA1406" i="48" a="1"/>
  <c r="BA1406" i="48" s="1"/>
  <c r="AY1406" i="48" a="1"/>
  <c r="AY1406" i="48" s="1"/>
  <c r="AM1406" i="48" s="1"/>
  <c r="BA852" i="48" a="1"/>
  <c r="BA852" i="48" s="1"/>
  <c r="AY852" i="48" a="1"/>
  <c r="AY852" i="48" s="1"/>
  <c r="AM852" i="48" s="1"/>
  <c r="Y852" i="48"/>
  <c r="AY1315" i="48" a="1"/>
  <c r="AY1315" i="48" s="1"/>
  <c r="AM1315" i="48" s="1"/>
  <c r="AY1398" i="48" a="1"/>
  <c r="AY1398" i="48" s="1"/>
  <c r="AM1398" i="48" s="1"/>
  <c r="Y775" i="48"/>
  <c r="AJ779" i="48"/>
  <c r="Y781" i="48"/>
  <c r="AY786" i="48" a="1"/>
  <c r="AY786" i="48" s="1"/>
  <c r="AM786" i="48" s="1"/>
  <c r="AK792" i="48"/>
  <c r="AY795" i="48" a="1"/>
  <c r="AY795" i="48" s="1"/>
  <c r="AM795" i="48" s="1"/>
  <c r="BA795" i="48" a="1"/>
  <c r="BA795" i="48" s="1"/>
  <c r="Y795" i="48"/>
  <c r="BA799" i="48" a="1"/>
  <c r="BA799" i="48" s="1"/>
  <c r="Y799" i="48"/>
  <c r="AY799" i="48" a="1"/>
  <c r="AY799" i="48" s="1"/>
  <c r="AM799" i="48" s="1"/>
  <c r="Y807" i="48"/>
  <c r="AY811" i="48" a="1"/>
  <c r="AY811" i="48" s="1"/>
  <c r="AM811" i="48" s="1"/>
  <c r="BA812" i="48" a="1"/>
  <c r="BA812" i="48" s="1"/>
  <c r="Y812" i="48"/>
  <c r="AY812" i="48" a="1"/>
  <c r="AY812" i="48" s="1"/>
  <c r="AM812" i="48" s="1"/>
  <c r="BA824" i="48" a="1"/>
  <c r="BA824" i="48" s="1"/>
  <c r="Y824" i="48"/>
  <c r="AY824" i="48" a="1"/>
  <c r="AY824" i="48" s="1"/>
  <c r="AM824" i="48" s="1"/>
  <c r="BA830" i="48" a="1"/>
  <c r="BA830" i="48" s="1"/>
  <c r="Y830" i="48"/>
  <c r="AY830" i="48" a="1"/>
  <c r="AY830" i="48" s="1"/>
  <c r="AM830" i="48" s="1"/>
  <c r="AK853" i="48"/>
  <c r="BA794" i="48" a="1"/>
  <c r="BA794" i="48" s="1"/>
  <c r="AY794" i="48" a="1"/>
  <c r="AY794" i="48" s="1"/>
  <c r="AM794" i="48" s="1"/>
  <c r="Y794" i="48"/>
  <c r="BA797" i="48" a="1"/>
  <c r="BA797" i="48" s="1"/>
  <c r="AY825" i="48" a="1"/>
  <c r="AY825" i="48" s="1"/>
  <c r="AM825" i="48" s="1"/>
  <c r="BA825" i="48" a="1"/>
  <c r="BA825" i="48" s="1"/>
  <c r="Y825" i="48"/>
  <c r="BA832" i="48" a="1"/>
  <c r="BA832" i="48" s="1"/>
  <c r="Y832" i="48"/>
  <c r="AY832" i="48" a="1"/>
  <c r="AY832" i="48" s="1"/>
  <c r="AM832" i="48" s="1"/>
  <c r="BA843" i="48" a="1"/>
  <c r="BA843" i="48" s="1"/>
  <c r="AY843" i="48" a="1"/>
  <c r="AY843" i="48" s="1"/>
  <c r="AM843" i="48" s="1"/>
  <c r="AB843" i="48"/>
  <c r="BA788" i="48" a="1"/>
  <c r="BA788" i="48" s="1"/>
  <c r="BA803" i="48" a="1"/>
  <c r="BA803" i="48" s="1"/>
  <c r="Y803" i="48"/>
  <c r="AY803" i="48" a="1"/>
  <c r="AY803" i="48" s="1"/>
  <c r="AM803" i="48" s="1"/>
  <c r="AK811" i="48"/>
  <c r="AY817" i="48" a="1"/>
  <c r="AY817" i="48" s="1"/>
  <c r="AM817" i="48" s="1"/>
  <c r="BA817" i="48" a="1"/>
  <c r="BA817" i="48" s="1"/>
  <c r="Y817" i="48"/>
  <c r="BA821" i="48" a="1"/>
  <c r="BA821" i="48" s="1"/>
  <c r="Y822" i="48"/>
  <c r="BA822" i="48" a="1"/>
  <c r="BA822" i="48" s="1"/>
  <c r="AY822" i="48" a="1"/>
  <c r="AY822" i="48" s="1"/>
  <c r="AM822" i="48" s="1"/>
  <c r="BA828" i="48" a="1"/>
  <c r="BA828" i="48" s="1"/>
  <c r="Y828" i="48"/>
  <c r="AY828" i="48" a="1"/>
  <c r="AY828" i="48" s="1"/>
  <c r="AM828" i="48" s="1"/>
  <c r="AK834" i="48"/>
  <c r="Y860" i="48"/>
  <c r="BA860" i="48" a="1"/>
  <c r="BA860" i="48" s="1"/>
  <c r="AY860" i="48" a="1"/>
  <c r="AY860" i="48" s="1"/>
  <c r="AM860" i="48" s="1"/>
  <c r="AY787" i="48" a="1"/>
  <c r="AY787" i="48" s="1"/>
  <c r="AM787" i="48" s="1"/>
  <c r="AY791" i="48" a="1"/>
  <c r="AY791" i="48" s="1"/>
  <c r="AM791" i="48" s="1"/>
  <c r="Y791" i="48"/>
  <c r="BA791" i="48" a="1"/>
  <c r="BA791" i="48" s="1"/>
  <c r="AY797" i="48" a="1"/>
  <c r="AY797" i="48" s="1"/>
  <c r="AM797" i="48" s="1"/>
  <c r="BA807" i="48" a="1"/>
  <c r="BA807" i="48" s="1"/>
  <c r="Y826" i="48"/>
  <c r="BA826" i="48" a="1"/>
  <c r="BA826" i="48" s="1"/>
  <c r="AY826" i="48" a="1"/>
  <c r="AY826" i="48" s="1"/>
  <c r="AM826" i="48" s="1"/>
  <c r="AB829" i="48"/>
  <c r="BA829" i="48" a="1"/>
  <c r="BA829" i="48" s="1"/>
  <c r="BA836" i="48" a="1"/>
  <c r="BA836" i="48" s="1"/>
  <c r="Y836" i="48"/>
  <c r="AY836" i="48" a="1"/>
  <c r="AY836" i="48" s="1"/>
  <c r="AM836" i="48" s="1"/>
  <c r="AY844" i="48" a="1"/>
  <c r="AY844" i="48" s="1"/>
  <c r="AM844" i="48" s="1"/>
  <c r="Y844" i="48"/>
  <c r="BA844" i="48" a="1"/>
  <c r="BA844" i="48" s="1"/>
  <c r="AK1406" i="48"/>
  <c r="Y863" i="48"/>
  <c r="AY863" i="48" a="1"/>
  <c r="AY863" i="48" s="1"/>
  <c r="AM863" i="48" s="1"/>
  <c r="BA863" i="48" a="1"/>
  <c r="BA863" i="48" s="1"/>
  <c r="Y784" i="48"/>
  <c r="Y787" i="48"/>
  <c r="Y789" i="48"/>
  <c r="AY789" i="48" a="1"/>
  <c r="AY789" i="48" s="1"/>
  <c r="AM789" i="48" s="1"/>
  <c r="BA800" i="48" a="1"/>
  <c r="BA800" i="48" s="1"/>
  <c r="Y800" i="48"/>
  <c r="AY800" i="48" a="1"/>
  <c r="AY800" i="48" s="1"/>
  <c r="AM800" i="48" s="1"/>
  <c r="BA808" i="48" a="1"/>
  <c r="BA808" i="48" s="1"/>
  <c r="AY815" i="48" a="1"/>
  <c r="AY815" i="48" s="1"/>
  <c r="AM815" i="48" s="1"/>
  <c r="AY819" i="48" a="1"/>
  <c r="AY819" i="48" s="1"/>
  <c r="AM819" i="48" s="1"/>
  <c r="BA819" i="48" a="1"/>
  <c r="BA819" i="48" s="1"/>
  <c r="Y819" i="48"/>
  <c r="AK830" i="48"/>
  <c r="BA838" i="48" a="1"/>
  <c r="BA838" i="48" s="1"/>
  <c r="Y838" i="48"/>
  <c r="AY838" i="48" a="1"/>
  <c r="AY838" i="48" s="1"/>
  <c r="AM838" i="48" s="1"/>
  <c r="BA873" i="48" a="1"/>
  <c r="BA873" i="48" s="1"/>
  <c r="Y873" i="48"/>
  <c r="AY873" i="48" a="1"/>
  <c r="AY873" i="48" s="1"/>
  <c r="AM873" i="48" s="1"/>
  <c r="AK875" i="48"/>
  <c r="AK878" i="48"/>
  <c r="Y1407" i="48"/>
  <c r="BA1407" i="48" a="1"/>
  <c r="BA1407" i="48" s="1"/>
  <c r="AY1407" i="48" a="1"/>
  <c r="AY1407" i="48" s="1"/>
  <c r="AM1407" i="48" s="1"/>
  <c r="Y1403" i="48"/>
  <c r="Y847" i="48"/>
  <c r="AK869" i="48"/>
  <c r="AB880" i="48"/>
  <c r="BA880" i="48" a="1"/>
  <c r="BA880" i="48" s="1"/>
  <c r="AB884" i="48"/>
  <c r="BA884" i="48" a="1"/>
  <c r="BA884" i="48" s="1"/>
  <c r="AK917" i="48"/>
  <c r="AY806" i="48" a="1"/>
  <c r="AY806" i="48" s="1"/>
  <c r="AM806" i="48" s="1"/>
  <c r="AY808" i="48" a="1"/>
  <c r="AY808" i="48" s="1"/>
  <c r="AM808" i="48" s="1"/>
  <c r="Y859" i="48"/>
  <c r="AY859" i="48" a="1"/>
  <c r="AY859" i="48" s="1"/>
  <c r="AM859" i="48" s="1"/>
  <c r="BA870" i="48" a="1"/>
  <c r="BA870" i="48" s="1"/>
  <c r="BA890" i="48" a="1"/>
  <c r="BA890" i="48" s="1"/>
  <c r="Y890" i="48"/>
  <c r="AY890" i="48" a="1"/>
  <c r="AY890" i="48" s="1"/>
  <c r="AM890" i="48" s="1"/>
  <c r="AK843" i="48"/>
  <c r="AK849" i="48"/>
  <c r="AY854" i="48" a="1"/>
  <c r="AY854" i="48" s="1"/>
  <c r="AM854" i="48" s="1"/>
  <c r="Y856" i="48"/>
  <c r="BA856" i="48" a="1"/>
  <c r="BA856" i="48" s="1"/>
  <c r="AK862" i="48"/>
  <c r="BA871" i="48" a="1"/>
  <c r="BA871" i="48" s="1"/>
  <c r="Y871" i="48"/>
  <c r="AY871" i="48" a="1"/>
  <c r="AY871" i="48" s="1"/>
  <c r="AM871" i="48" s="1"/>
  <c r="BA897" i="48" a="1"/>
  <c r="BA897" i="48" s="1"/>
  <c r="Y897" i="48"/>
  <c r="AY897" i="48" a="1"/>
  <c r="AY897" i="48" s="1"/>
  <c r="AM897" i="48" s="1"/>
  <c r="Y806" i="48"/>
  <c r="Y808" i="48"/>
  <c r="AY818" i="48" a="1"/>
  <c r="AY818" i="48" s="1"/>
  <c r="AM818" i="48" s="1"/>
  <c r="AB1403" i="48"/>
  <c r="Y853" i="48"/>
  <c r="Y854" i="48"/>
  <c r="BA865" i="48" a="1"/>
  <c r="BA865" i="48" s="1"/>
  <c r="BA877" i="48" a="1"/>
  <c r="BA877" i="48" s="1"/>
  <c r="Y877" i="48"/>
  <c r="AY877" i="48" a="1"/>
  <c r="AY877" i="48" s="1"/>
  <c r="AM877" i="48" s="1"/>
  <c r="Y904" i="48"/>
  <c r="BA904" i="48" a="1"/>
  <c r="BA904" i="48" s="1"/>
  <c r="AY904" i="48" a="1"/>
  <c r="AY904" i="48" s="1"/>
  <c r="AM904" i="48" s="1"/>
  <c r="Y915" i="48"/>
  <c r="AY915" i="48" a="1"/>
  <c r="AY915" i="48" s="1"/>
  <c r="AM915" i="48" s="1"/>
  <c r="BA915" i="48" a="1"/>
  <c r="BA915" i="48" s="1"/>
  <c r="BA820" i="48" a="1"/>
  <c r="BA820" i="48" s="1"/>
  <c r="Y861" i="48"/>
  <c r="BA861" i="48" a="1"/>
  <c r="BA861" i="48" s="1"/>
  <c r="AB882" i="48"/>
  <c r="BA882" i="48" a="1"/>
  <c r="BA882" i="48" s="1"/>
  <c r="Y1408" i="48"/>
  <c r="BA1408" i="48" a="1"/>
  <c r="BA1408" i="48" s="1"/>
  <c r="AY1408" i="48" a="1"/>
  <c r="AY1408" i="48" s="1"/>
  <c r="AM1408" i="48" s="1"/>
  <c r="Y818" i="48"/>
  <c r="AY850" i="48" a="1"/>
  <c r="AY850" i="48" s="1"/>
  <c r="AM850" i="48" s="1"/>
  <c r="Y858" i="48"/>
  <c r="AJ859" i="48"/>
  <c r="BA859" i="48" a="1"/>
  <c r="BA859" i="48" s="1"/>
  <c r="AK865" i="48"/>
  <c r="BA866" i="48" a="1"/>
  <c r="BA866" i="48" s="1"/>
  <c r="AK871" i="48"/>
  <c r="AY891" i="48" a="1"/>
  <c r="AY891" i="48" s="1"/>
  <c r="AM891" i="48" s="1"/>
  <c r="Y893" i="48"/>
  <c r="BA893" i="48" a="1"/>
  <c r="BA893" i="48" s="1"/>
  <c r="AY893" i="48" a="1"/>
  <c r="AY893" i="48" s="1"/>
  <c r="AM893" i="48" s="1"/>
  <c r="BA908" i="48" a="1"/>
  <c r="BA908" i="48" s="1"/>
  <c r="AY908" i="48" a="1"/>
  <c r="AY908" i="48" s="1"/>
  <c r="AM908" i="48" s="1"/>
  <c r="Y908" i="48"/>
  <c r="AK847" i="48"/>
  <c r="AY856" i="48" a="1"/>
  <c r="AY856" i="48" s="1"/>
  <c r="AM856" i="48" s="1"/>
  <c r="BA867" i="48" a="1"/>
  <c r="BA867" i="48" s="1"/>
  <c r="Y867" i="48"/>
  <c r="AY867" i="48" a="1"/>
  <c r="AY867" i="48" s="1"/>
  <c r="AM867" i="48" s="1"/>
  <c r="BA892" i="48" a="1"/>
  <c r="BA892" i="48" s="1"/>
  <c r="AY892" i="48" a="1"/>
  <c r="AY892" i="48" s="1"/>
  <c r="AM892" i="48" s="1"/>
  <c r="Y892" i="48"/>
  <c r="BA907" i="48" a="1"/>
  <c r="BA907" i="48" s="1"/>
  <c r="Y907" i="48"/>
  <c r="AY907" i="48" a="1"/>
  <c r="AY907" i="48" s="1"/>
  <c r="AM907" i="48" s="1"/>
  <c r="BA849" i="48" a="1"/>
  <c r="BA849" i="48" s="1"/>
  <c r="BA850" i="48" a="1"/>
  <c r="BA850" i="48" s="1"/>
  <c r="AY851" i="48" a="1"/>
  <c r="AY851" i="48" s="1"/>
  <c r="AM851" i="48" s="1"/>
  <c r="AY861" i="48" a="1"/>
  <c r="AY861" i="48" s="1"/>
  <c r="AM861" i="48" s="1"/>
  <c r="BA868" i="48" a="1"/>
  <c r="BA868" i="48" s="1"/>
  <c r="AK874" i="48"/>
  <c r="BA875" i="48" a="1"/>
  <c r="BA875" i="48" s="1"/>
  <c r="Y875" i="48"/>
  <c r="AY875" i="48" a="1"/>
  <c r="AY875" i="48" s="1"/>
  <c r="AM875" i="48" s="1"/>
  <c r="AK877" i="48"/>
  <c r="BA886" i="48" a="1"/>
  <c r="BA886" i="48" s="1"/>
  <c r="Y886" i="48"/>
  <c r="AY886" i="48" a="1"/>
  <c r="AY886" i="48" s="1"/>
  <c r="AM886" i="48" s="1"/>
  <c r="AY821" i="48" a="1"/>
  <c r="AY821" i="48" s="1"/>
  <c r="AM821" i="48" s="1"/>
  <c r="AY853" i="48" a="1"/>
  <c r="AY853" i="48" s="1"/>
  <c r="AM853" i="48" s="1"/>
  <c r="AY858" i="48" a="1"/>
  <c r="AY858" i="48" s="1"/>
  <c r="AM858" i="48" s="1"/>
  <c r="BA864" i="48" a="1"/>
  <c r="BA864" i="48" s="1"/>
  <c r="AY864" i="48" a="1"/>
  <c r="AY864" i="48" s="1"/>
  <c r="AM864" i="48" s="1"/>
  <c r="BA888" i="48" a="1"/>
  <c r="BA888" i="48" s="1"/>
  <c r="Y888" i="48"/>
  <c r="AY888" i="48" a="1"/>
  <c r="AY888" i="48" s="1"/>
  <c r="AM888" i="48" s="1"/>
  <c r="BA911" i="48" a="1"/>
  <c r="BA911" i="48" s="1"/>
  <c r="Y911" i="48"/>
  <c r="AY911" i="48" a="1"/>
  <c r="AY911" i="48" s="1"/>
  <c r="AM911" i="48" s="1"/>
  <c r="AY862" i="48" a="1"/>
  <c r="AY862" i="48" s="1"/>
  <c r="AM862" i="48" s="1"/>
  <c r="BA862" i="48" a="1"/>
  <c r="BA862" i="48" s="1"/>
  <c r="Y864" i="48"/>
  <c r="AK867" i="48"/>
  <c r="BA869" i="48" a="1"/>
  <c r="BA869" i="48" s="1"/>
  <c r="Y869" i="48"/>
  <c r="AY869" i="48" a="1"/>
  <c r="AY869" i="48" s="1"/>
  <c r="AM869" i="48" s="1"/>
  <c r="BA879" i="48" a="1"/>
  <c r="BA879" i="48" s="1"/>
  <c r="AY887" i="48" a="1"/>
  <c r="AY887" i="48" s="1"/>
  <c r="AM887" i="48" s="1"/>
  <c r="BA887" i="48" a="1"/>
  <c r="BA887" i="48" s="1"/>
  <c r="Y887" i="48"/>
  <c r="BA902" i="48" a="1"/>
  <c r="BA902" i="48" s="1"/>
  <c r="AY902" i="48" a="1"/>
  <c r="AY902" i="48" s="1"/>
  <c r="AM902" i="48" s="1"/>
  <c r="Y902" i="48"/>
  <c r="BA912" i="48" a="1"/>
  <c r="BA912" i="48" s="1"/>
  <c r="Y821" i="48"/>
  <c r="BA854" i="48" a="1"/>
  <c r="BA854" i="48" s="1"/>
  <c r="Y862" i="48"/>
  <c r="AY889" i="48" a="1"/>
  <c r="AY889" i="48" s="1"/>
  <c r="AM889" i="48" s="1"/>
  <c r="BA889" i="48" a="1"/>
  <c r="BA889" i="48" s="1"/>
  <c r="Y889" i="48"/>
  <c r="AY906" i="48" a="1"/>
  <c r="AY906" i="48" s="1"/>
  <c r="AM906" i="48" s="1"/>
  <c r="Y906" i="48"/>
  <c r="BA906" i="48" a="1"/>
  <c r="BA906" i="48" s="1"/>
  <c r="AY879" i="48" a="1"/>
  <c r="AY879" i="48" s="1"/>
  <c r="AM879" i="48" s="1"/>
  <c r="AY881" i="48" a="1"/>
  <c r="AY881" i="48" s="1"/>
  <c r="AM881" i="48" s="1"/>
  <c r="AY883" i="48" a="1"/>
  <c r="AY883" i="48" s="1"/>
  <c r="AM883" i="48" s="1"/>
  <c r="Y891" i="48"/>
  <c r="BA891" i="48" a="1"/>
  <c r="BA891" i="48" s="1"/>
  <c r="BA894" i="48" a="1"/>
  <c r="BA894" i="48" s="1"/>
  <c r="Y912" i="48"/>
  <c r="AY914" i="48" a="1"/>
  <c r="AY914" i="48" s="1"/>
  <c r="AM914" i="48" s="1"/>
  <c r="AY931" i="48" a="1"/>
  <c r="AY931" i="48" s="1"/>
  <c r="AM931" i="48" s="1"/>
  <c r="BA931" i="48" a="1"/>
  <c r="BA931" i="48" s="1"/>
  <c r="Y931" i="48"/>
  <c r="BA938" i="48" a="1"/>
  <c r="BA938" i="48" s="1"/>
  <c r="Y938" i="48"/>
  <c r="AY938" i="48" a="1"/>
  <c r="AY938" i="48" s="1"/>
  <c r="AM938" i="48" s="1"/>
  <c r="BA960" i="48" a="1"/>
  <c r="BA960" i="48" s="1"/>
  <c r="Y960" i="48"/>
  <c r="AY960" i="48" a="1"/>
  <c r="AY960" i="48" s="1"/>
  <c r="AM960" i="48" s="1"/>
  <c r="BA885" i="48" a="1"/>
  <c r="BA885" i="48" s="1"/>
  <c r="BA903" i="48" a="1"/>
  <c r="BA903" i="48" s="1"/>
  <c r="Y903" i="48"/>
  <c r="BA909" i="48" a="1"/>
  <c r="BA909" i="48" s="1"/>
  <c r="Y909" i="48"/>
  <c r="BA913" i="48" a="1"/>
  <c r="BA913" i="48" s="1"/>
  <c r="Y913" i="48"/>
  <c r="BA935" i="48" a="1"/>
  <c r="BA935" i="48" s="1"/>
  <c r="Y935" i="48"/>
  <c r="AY935" i="48" a="1"/>
  <c r="AY935" i="48" s="1"/>
  <c r="AM935" i="48" s="1"/>
  <c r="BA961" i="48" a="1"/>
  <c r="BA961" i="48" s="1"/>
  <c r="AB961" i="48"/>
  <c r="BA979" i="48" a="1"/>
  <c r="BA979" i="48" s="1"/>
  <c r="Y979" i="48"/>
  <c r="AY979" i="48" a="1"/>
  <c r="AY979" i="48" s="1"/>
  <c r="AM979" i="48" s="1"/>
  <c r="BA980" i="48" a="1"/>
  <c r="BA980" i="48" s="1"/>
  <c r="Y980" i="48"/>
  <c r="AY980" i="48" a="1"/>
  <c r="AY980" i="48" s="1"/>
  <c r="AM980" i="48" s="1"/>
  <c r="Y879" i="48"/>
  <c r="Y881" i="48"/>
  <c r="Y883" i="48"/>
  <c r="Y885" i="48"/>
  <c r="Y894" i="48"/>
  <c r="AY898" i="48" a="1"/>
  <c r="AY898" i="48" s="1"/>
  <c r="AM898" i="48" s="1"/>
  <c r="Y921" i="48"/>
  <c r="BA926" i="48" a="1"/>
  <c r="BA926" i="48" s="1"/>
  <c r="Y926" i="48"/>
  <c r="AY926" i="48" a="1"/>
  <c r="AY926" i="48" s="1"/>
  <c r="AM926" i="48" s="1"/>
  <c r="BA968" i="48" a="1"/>
  <c r="BA968" i="48" s="1"/>
  <c r="Y968" i="48"/>
  <c r="AY968" i="48" a="1"/>
  <c r="AY968" i="48" s="1"/>
  <c r="AM968" i="48" s="1"/>
  <c r="BA983" i="48" a="1"/>
  <c r="BA983" i="48" s="1"/>
  <c r="Y983" i="48"/>
  <c r="AY983" i="48" a="1"/>
  <c r="AY983" i="48" s="1"/>
  <c r="AM983" i="48" s="1"/>
  <c r="AJ898" i="48"/>
  <c r="BA898" i="48" a="1"/>
  <c r="BA898" i="48" s="1"/>
  <c r="AY923" i="48" a="1"/>
  <c r="AY923" i="48" s="1"/>
  <c r="AM923" i="48" s="1"/>
  <c r="AB941" i="48"/>
  <c r="AY941" i="48" a="1"/>
  <c r="AY941" i="48" s="1"/>
  <c r="AM941" i="48" s="1"/>
  <c r="BA944" i="48" a="1"/>
  <c r="BA944" i="48" s="1"/>
  <c r="Y944" i="48"/>
  <c r="AY944" i="48" a="1"/>
  <c r="AY944" i="48" s="1"/>
  <c r="AM944" i="48" s="1"/>
  <c r="AK923" i="48"/>
  <c r="BA924" i="48" a="1"/>
  <c r="BA924" i="48" s="1"/>
  <c r="Y924" i="48"/>
  <c r="AY924" i="48" a="1"/>
  <c r="AY924" i="48" s="1"/>
  <c r="AM924" i="48" s="1"/>
  <c r="AK938" i="48"/>
  <c r="BA939" i="48" a="1"/>
  <c r="BA939" i="48" s="1"/>
  <c r="AY939" i="48" a="1"/>
  <c r="AY939" i="48" s="1"/>
  <c r="AM939" i="48" s="1"/>
  <c r="Y939" i="48"/>
  <c r="Y956" i="48"/>
  <c r="BA956" i="48" a="1"/>
  <c r="BA956" i="48" s="1"/>
  <c r="AY956" i="48" a="1"/>
  <c r="AY956" i="48" s="1"/>
  <c r="AM956" i="48" s="1"/>
  <c r="Y964" i="48"/>
  <c r="BA964" i="48" a="1"/>
  <c r="BA964" i="48" s="1"/>
  <c r="AY964" i="48" a="1"/>
  <c r="AY964" i="48" s="1"/>
  <c r="AM964" i="48" s="1"/>
  <c r="AY929" i="48" a="1"/>
  <c r="AY929" i="48" s="1"/>
  <c r="AM929" i="48" s="1"/>
  <c r="BA929" i="48" a="1"/>
  <c r="BA929" i="48" s="1"/>
  <c r="Y929" i="48"/>
  <c r="BA936" i="48" a="1"/>
  <c r="BA936" i="48" s="1"/>
  <c r="Y936" i="48"/>
  <c r="AY936" i="48" a="1"/>
  <c r="AY936" i="48" s="1"/>
  <c r="AM936" i="48" s="1"/>
  <c r="BA965" i="48" a="1"/>
  <c r="BA965" i="48" s="1"/>
  <c r="AY965" i="48" a="1"/>
  <c r="AY965" i="48" s="1"/>
  <c r="AM965" i="48" s="1"/>
  <c r="AB965" i="48"/>
  <c r="AK968" i="48"/>
  <c r="AK973" i="48"/>
  <c r="AY878" i="48" a="1"/>
  <c r="AY878" i="48" s="1"/>
  <c r="AM878" i="48" s="1"/>
  <c r="AY901" i="48" a="1"/>
  <c r="AY901" i="48" s="1"/>
  <c r="AM901" i="48" s="1"/>
  <c r="AY903" i="48" a="1"/>
  <c r="AY903" i="48" s="1"/>
  <c r="AM903" i="48" s="1"/>
  <c r="AY909" i="48" a="1"/>
  <c r="AY909" i="48" s="1"/>
  <c r="AM909" i="48" s="1"/>
  <c r="AY910" i="48" a="1"/>
  <c r="AY910" i="48" s="1"/>
  <c r="AM910" i="48" s="1"/>
  <c r="AY920" i="48" a="1"/>
  <c r="AY920" i="48" s="1"/>
  <c r="AM920" i="48" s="1"/>
  <c r="AB934" i="48"/>
  <c r="AY934" i="48" a="1"/>
  <c r="AY934" i="48" s="1"/>
  <c r="AM934" i="48" s="1"/>
  <c r="AK935" i="48"/>
  <c r="Y945" i="48"/>
  <c r="BA945" i="48" a="1"/>
  <c r="BA945" i="48" s="1"/>
  <c r="AY945" i="48" a="1"/>
  <c r="AY945" i="48" s="1"/>
  <c r="AM945" i="48" s="1"/>
  <c r="AB963" i="48"/>
  <c r="BA963" i="48" a="1"/>
  <c r="BA963" i="48" s="1"/>
  <c r="AK981" i="48"/>
  <c r="AY872" i="48" a="1"/>
  <c r="AY872" i="48" s="1"/>
  <c r="AM872" i="48" s="1"/>
  <c r="AY912" i="48" a="1"/>
  <c r="AY912" i="48" s="1"/>
  <c r="AM912" i="48" s="1"/>
  <c r="AY917" i="48" a="1"/>
  <c r="AY917" i="48" s="1"/>
  <c r="AM917" i="48" s="1"/>
  <c r="AY921" i="48" a="1"/>
  <c r="AY921" i="48" s="1"/>
  <c r="AM921" i="48" s="1"/>
  <c r="AY927" i="48" a="1"/>
  <c r="AY927" i="48" s="1"/>
  <c r="AM927" i="48" s="1"/>
  <c r="BA927" i="48" a="1"/>
  <c r="BA927" i="48" s="1"/>
  <c r="AY955" i="48" a="1"/>
  <c r="AY955" i="48" s="1"/>
  <c r="AM955" i="48" s="1"/>
  <c r="Y955" i="48"/>
  <c r="BA955" i="48" a="1"/>
  <c r="BA955" i="48" s="1"/>
  <c r="AK956" i="48"/>
  <c r="Y958" i="48"/>
  <c r="BA958" i="48" a="1"/>
  <c r="BA958" i="48" s="1"/>
  <c r="AY958" i="48" a="1"/>
  <c r="AY958" i="48" s="1"/>
  <c r="AM958" i="48" s="1"/>
  <c r="BA959" i="48" a="1"/>
  <c r="BA959" i="48" s="1"/>
  <c r="AK975" i="48"/>
  <c r="AK977" i="48"/>
  <c r="BA985" i="48" a="1"/>
  <c r="BA985" i="48" s="1"/>
  <c r="Y985" i="48"/>
  <c r="AY985" i="48" a="1"/>
  <c r="AY985" i="48" s="1"/>
  <c r="AM985" i="48" s="1"/>
  <c r="AY866" i="48" a="1"/>
  <c r="AY866" i="48" s="1"/>
  <c r="AM866" i="48" s="1"/>
  <c r="AY868" i="48" a="1"/>
  <c r="AY868" i="48" s="1"/>
  <c r="AM868" i="48" s="1"/>
  <c r="AY870" i="48" a="1"/>
  <c r="AY870" i="48" s="1"/>
  <c r="AM870" i="48" s="1"/>
  <c r="BA901" i="48" a="1"/>
  <c r="BA901" i="48" s="1"/>
  <c r="AY913" i="48" a="1"/>
  <c r="AY913" i="48" s="1"/>
  <c r="AM913" i="48" s="1"/>
  <c r="BA914" i="48" a="1"/>
  <c r="BA914" i="48" s="1"/>
  <c r="BA918" i="48" a="1"/>
  <c r="BA918" i="48" s="1"/>
  <c r="AK921" i="48"/>
  <c r="BA922" i="48" a="1"/>
  <c r="BA922" i="48" s="1"/>
  <c r="Y922" i="48"/>
  <c r="AY922" i="48" a="1"/>
  <c r="AY922" i="48" s="1"/>
  <c r="AM922" i="48" s="1"/>
  <c r="AY925" i="48" a="1"/>
  <c r="AY925" i="48" s="1"/>
  <c r="AM925" i="48" s="1"/>
  <c r="BA1410" i="48" a="1"/>
  <c r="BA1410" i="48" s="1"/>
  <c r="Y1410" i="48"/>
  <c r="AY1410" i="48" a="1"/>
  <c r="AY1410" i="48" s="1"/>
  <c r="AM1410" i="48" s="1"/>
  <c r="Y947" i="48"/>
  <c r="BA947" i="48" a="1"/>
  <c r="BA947" i="48" s="1"/>
  <c r="AY947" i="48" a="1"/>
  <c r="AY947" i="48" s="1"/>
  <c r="AM947" i="48" s="1"/>
  <c r="AY948" i="48" a="1"/>
  <c r="AY948" i="48" s="1"/>
  <c r="AM948" i="48" s="1"/>
  <c r="AB948" i="48"/>
  <c r="AK963" i="48"/>
  <c r="BA872" i="48" a="1"/>
  <c r="BA872" i="48" s="1"/>
  <c r="BA896" i="48" a="1"/>
  <c r="BA896" i="48" s="1"/>
  <c r="Y896" i="48"/>
  <c r="BA905" i="48" a="1"/>
  <c r="BA905" i="48" s="1"/>
  <c r="Y905" i="48"/>
  <c r="AJ919" i="48"/>
  <c r="Y925" i="48"/>
  <c r="AK936" i="48"/>
  <c r="BA937" i="48" a="1"/>
  <c r="BA937" i="48" s="1"/>
  <c r="Y937" i="48"/>
  <c r="AY937" i="48" a="1"/>
  <c r="AY937" i="48" s="1"/>
  <c r="AM937" i="48" s="1"/>
  <c r="Y951" i="48"/>
  <c r="BA951" i="48" a="1"/>
  <c r="BA951" i="48" s="1"/>
  <c r="AY951" i="48" a="1"/>
  <c r="AY951" i="48" s="1"/>
  <c r="AM951" i="48" s="1"/>
  <c r="BA966" i="48" a="1"/>
  <c r="BA966" i="48" s="1"/>
  <c r="AY966" i="48" a="1"/>
  <c r="AY966" i="48" s="1"/>
  <c r="AM966" i="48" s="1"/>
  <c r="Y966" i="48"/>
  <c r="AY972" i="48" a="1"/>
  <c r="AY972" i="48" s="1"/>
  <c r="AM972" i="48" s="1"/>
  <c r="Y972" i="48"/>
  <c r="BA972" i="48" a="1"/>
  <c r="BA972" i="48" s="1"/>
  <c r="Y866" i="48"/>
  <c r="Y868" i="48"/>
  <c r="Y870" i="48"/>
  <c r="BA928" i="48" a="1"/>
  <c r="BA928" i="48" s="1"/>
  <c r="Y928" i="48"/>
  <c r="AY928" i="48" a="1"/>
  <c r="AY928" i="48" s="1"/>
  <c r="AM928" i="48" s="1"/>
  <c r="AK945" i="48"/>
  <c r="BA952" i="48" a="1"/>
  <c r="BA952" i="48" s="1"/>
  <c r="AB952" i="48"/>
  <c r="AY962" i="48" a="1"/>
  <c r="AY962" i="48" s="1"/>
  <c r="AM962" i="48" s="1"/>
  <c r="BA962" i="48" a="1"/>
  <c r="BA962" i="48" s="1"/>
  <c r="Y962" i="48"/>
  <c r="BA916" i="48" a="1"/>
  <c r="BA916" i="48" s="1"/>
  <c r="BA1411" i="48" a="1"/>
  <c r="BA1411" i="48" s="1"/>
  <c r="Y1411" i="48"/>
  <c r="AY1411" i="48" a="1"/>
  <c r="AY1411" i="48" s="1"/>
  <c r="AM1411" i="48" s="1"/>
  <c r="AK969" i="48"/>
  <c r="BA948" i="48" a="1"/>
  <c r="BA948" i="48" s="1"/>
  <c r="AB969" i="48"/>
  <c r="AB976" i="48"/>
  <c r="BA978" i="48" a="1"/>
  <c r="BA978" i="48" s="1"/>
  <c r="AY982" i="48" a="1"/>
  <c r="AY982" i="48" s="1"/>
  <c r="AM982" i="48" s="1"/>
  <c r="BA990" i="48" a="1"/>
  <c r="BA990" i="48" s="1"/>
  <c r="Y990" i="48"/>
  <c r="AJ993" i="48"/>
  <c r="BA994" i="48" a="1"/>
  <c r="BA994" i="48" s="1"/>
  <c r="Y994" i="48"/>
  <c r="AY994" i="48" a="1"/>
  <c r="AY994" i="48" s="1"/>
  <c r="AM994" i="48" s="1"/>
  <c r="AK1516" i="48"/>
  <c r="AK1542" i="48"/>
  <c r="AK1002" i="48"/>
  <c r="AK1004" i="48"/>
  <c r="BA1012" i="48" a="1"/>
  <c r="BA1012" i="48" s="1"/>
  <c r="Y1012" i="48"/>
  <c r="AY1012" i="48" a="1"/>
  <c r="AY1012" i="48" s="1"/>
  <c r="AM1012" i="48" s="1"/>
  <c r="BA1016" i="48" a="1"/>
  <c r="BA1016" i="48" s="1"/>
  <c r="Y1016" i="48"/>
  <c r="AY1016" i="48" a="1"/>
  <c r="AY1016" i="48" s="1"/>
  <c r="AM1016" i="48" s="1"/>
  <c r="Y933" i="48"/>
  <c r="BA933" i="48" a="1"/>
  <c r="BA933" i="48" s="1"/>
  <c r="Y940" i="48"/>
  <c r="BA940" i="48" a="1"/>
  <c r="BA940" i="48" s="1"/>
  <c r="Y954" i="48"/>
  <c r="BA981" i="48" a="1"/>
  <c r="BA981" i="48" s="1"/>
  <c r="AK993" i="48"/>
  <c r="AK1543" i="48"/>
  <c r="AK1003" i="48"/>
  <c r="AK1005" i="48"/>
  <c r="BA1021" i="48" a="1"/>
  <c r="BA1021" i="48" s="1"/>
  <c r="Y1021" i="48"/>
  <c r="AY1021" i="48" a="1"/>
  <c r="AY1021" i="48" s="1"/>
  <c r="AM1021" i="48" s="1"/>
  <c r="Y1023" i="48"/>
  <c r="BA1023" i="48" a="1"/>
  <c r="BA1023" i="48" s="1"/>
  <c r="AY1023" i="48" a="1"/>
  <c r="AY1023" i="48" s="1"/>
  <c r="AM1023" i="48" s="1"/>
  <c r="BA13" i="48" a="1"/>
  <c r="BA13" i="48" s="1"/>
  <c r="AY13" i="48" a="1"/>
  <c r="AY13" i="48" s="1"/>
  <c r="AM13" i="48" s="1"/>
  <c r="Y13" i="48"/>
  <c r="AY1037" i="48" a="1"/>
  <c r="AY1037" i="48" s="1"/>
  <c r="AM1037" i="48" s="1"/>
  <c r="AB1037" i="48"/>
  <c r="AY1041" i="48" a="1"/>
  <c r="AY1041" i="48" s="1"/>
  <c r="AM1041" i="48" s="1"/>
  <c r="AB1041" i="48"/>
  <c r="BA1042" i="48" a="1"/>
  <c r="BA1042" i="48" s="1"/>
  <c r="Y1042" i="48"/>
  <c r="AY1042" i="48" a="1"/>
  <c r="AY1042" i="48" s="1"/>
  <c r="AM1042" i="48" s="1"/>
  <c r="AB1067" i="48"/>
  <c r="BA1067" i="48" a="1"/>
  <c r="BA1067" i="48" s="1"/>
  <c r="BA934" i="48" a="1"/>
  <c r="BA934" i="48" s="1"/>
  <c r="BA941" i="48" a="1"/>
  <c r="BA941" i="48" s="1"/>
  <c r="BA946" i="48" a="1"/>
  <c r="BA946" i="48" s="1"/>
  <c r="AY957" i="48" a="1"/>
  <c r="AY957" i="48" s="1"/>
  <c r="AM957" i="48" s="1"/>
  <c r="AJ961" i="48"/>
  <c r="AY990" i="48" a="1"/>
  <c r="AY990" i="48" s="1"/>
  <c r="AM990" i="48" s="1"/>
  <c r="AY995" i="48" a="1"/>
  <c r="AY995" i="48" s="1"/>
  <c r="AM995" i="48" s="1"/>
  <c r="Y1022" i="48"/>
  <c r="BA1022" i="48" a="1"/>
  <c r="BA1022" i="48" s="1"/>
  <c r="AY1022" i="48" a="1"/>
  <c r="AY1022" i="48" s="1"/>
  <c r="AM1022" i="48" s="1"/>
  <c r="Y1030" i="48"/>
  <c r="BA1030" i="48" a="1"/>
  <c r="BA1030" i="48" s="1"/>
  <c r="AY1030" i="48" a="1"/>
  <c r="AY1030" i="48" s="1"/>
  <c r="AM1030" i="48" s="1"/>
  <c r="AY949" i="48" a="1"/>
  <c r="AY949" i="48" s="1"/>
  <c r="AM949" i="48" s="1"/>
  <c r="Y967" i="48"/>
  <c r="AY967" i="48" a="1"/>
  <c r="AY967" i="48" s="1"/>
  <c r="AM967" i="48" s="1"/>
  <c r="AY991" i="48" a="1"/>
  <c r="AY991" i="48" s="1"/>
  <c r="AM991" i="48" s="1"/>
  <c r="BA991" i="48" a="1"/>
  <c r="BA991" i="48" s="1"/>
  <c r="Y991" i="48"/>
  <c r="AK1012" i="48"/>
  <c r="AK1013" i="48"/>
  <c r="BA1017" i="48" a="1"/>
  <c r="BA1017" i="48" s="1"/>
  <c r="Y1017" i="48"/>
  <c r="AY1017" i="48" a="1"/>
  <c r="AY1017" i="48" s="1"/>
  <c r="AM1017" i="48" s="1"/>
  <c r="AK12" i="48"/>
  <c r="AK1036" i="48"/>
  <c r="Y1039" i="48"/>
  <c r="BA1039" i="48" a="1"/>
  <c r="BA1039" i="48" s="1"/>
  <c r="AY1039" i="48" a="1"/>
  <c r="AY1039" i="48" s="1"/>
  <c r="AM1039" i="48" s="1"/>
  <c r="AY1043" i="48" a="1"/>
  <c r="AY1043" i="48" s="1"/>
  <c r="AM1043" i="48" s="1"/>
  <c r="Y1043" i="48"/>
  <c r="BA1043" i="48" a="1"/>
  <c r="BA1043" i="48" s="1"/>
  <c r="AY1045" i="48" a="1"/>
  <c r="AY1045" i="48" s="1"/>
  <c r="AM1045" i="48" s="1"/>
  <c r="BA1045" i="48" a="1"/>
  <c r="BA1045" i="48" s="1"/>
  <c r="Y1045" i="48"/>
  <c r="AY952" i="48" a="1"/>
  <c r="AY952" i="48" s="1"/>
  <c r="AM952" i="48" s="1"/>
  <c r="BA957" i="48" a="1"/>
  <c r="BA957" i="48" s="1"/>
  <c r="AY963" i="48" a="1"/>
  <c r="AY963" i="48" s="1"/>
  <c r="AM963" i="48" s="1"/>
  <c r="AY973" i="48" a="1"/>
  <c r="AY973" i="48" s="1"/>
  <c r="AM973" i="48" s="1"/>
  <c r="BA974" i="48" a="1"/>
  <c r="BA974" i="48" s="1"/>
  <c r="Y981" i="48"/>
  <c r="AJ982" i="48"/>
  <c r="BA984" i="48" a="1"/>
  <c r="BA984" i="48" s="1"/>
  <c r="Y984" i="48"/>
  <c r="BA988" i="48" a="1"/>
  <c r="BA988" i="48" s="1"/>
  <c r="Y988" i="48"/>
  <c r="BA1008" i="48" a="1"/>
  <c r="BA1008" i="48" s="1"/>
  <c r="Y1008" i="48"/>
  <c r="AY1008" i="48" a="1"/>
  <c r="AY1008" i="48" s="1"/>
  <c r="AM1008" i="48" s="1"/>
  <c r="BA16" i="48" a="1"/>
  <c r="BA16" i="48" s="1"/>
  <c r="Y16" i="48"/>
  <c r="AY16" i="48" a="1"/>
  <c r="AY16" i="48" s="1"/>
  <c r="AM16" i="48" s="1"/>
  <c r="BA1044" i="48" a="1"/>
  <c r="BA1044" i="48" s="1"/>
  <c r="Y1044" i="48"/>
  <c r="AY1044" i="48" a="1"/>
  <c r="AY1044" i="48" s="1"/>
  <c r="AM1044" i="48" s="1"/>
  <c r="AY930" i="48" a="1"/>
  <c r="AY930" i="48" s="1"/>
  <c r="AM930" i="48" s="1"/>
  <c r="AY932" i="48" a="1"/>
  <c r="AY932" i="48" s="1"/>
  <c r="AM932" i="48" s="1"/>
  <c r="AJ995" i="48"/>
  <c r="BA996" i="48" a="1"/>
  <c r="BA996" i="48" s="1"/>
  <c r="Y996" i="48"/>
  <c r="AY996" i="48" a="1"/>
  <c r="AY996" i="48" s="1"/>
  <c r="AM996" i="48" s="1"/>
  <c r="BA10" i="48" a="1"/>
  <c r="BA10" i="48" s="1"/>
  <c r="Y10" i="48"/>
  <c r="AY10" i="48" a="1"/>
  <c r="AY10" i="48" s="1"/>
  <c r="AM10" i="48" s="1"/>
  <c r="AY953" i="48" a="1"/>
  <c r="AY953" i="48" s="1"/>
  <c r="AM953" i="48" s="1"/>
  <c r="Y974" i="48"/>
  <c r="BA975" i="48" a="1"/>
  <c r="BA975" i="48" s="1"/>
  <c r="Y978" i="48"/>
  <c r="AK982" i="48"/>
  <c r="AY988" i="48" a="1"/>
  <c r="AY988" i="48" s="1"/>
  <c r="AM988" i="48" s="1"/>
  <c r="BA992" i="48" a="1"/>
  <c r="BA992" i="48" s="1"/>
  <c r="Y992" i="48"/>
  <c r="BA1006" i="48" a="1"/>
  <c r="BA1006" i="48" s="1"/>
  <c r="Y1006" i="48"/>
  <c r="AY1006" i="48" a="1"/>
  <c r="AY1006" i="48" s="1"/>
  <c r="AM1006" i="48" s="1"/>
  <c r="AK1007" i="48"/>
  <c r="AK1030" i="48"/>
  <c r="BA1061" i="48" a="1"/>
  <c r="BA1061" i="48" s="1"/>
  <c r="Y1061" i="48"/>
  <c r="AY1061" i="48" a="1"/>
  <c r="AY1061" i="48" s="1"/>
  <c r="AM1061" i="48" s="1"/>
  <c r="AY916" i="48" a="1"/>
  <c r="AY916" i="48" s="1"/>
  <c r="AM916" i="48" s="1"/>
  <c r="AY918" i="48" a="1"/>
  <c r="AY918" i="48" s="1"/>
  <c r="AM918" i="48" s="1"/>
  <c r="Y930" i="48"/>
  <c r="Y932" i="48"/>
  <c r="AK988" i="48"/>
  <c r="BA989" i="48" a="1"/>
  <c r="BA989" i="48" s="1"/>
  <c r="Y989" i="48"/>
  <c r="AK991" i="48"/>
  <c r="AK1008" i="48"/>
  <c r="AY950" i="48" a="1"/>
  <c r="AY950" i="48" s="1"/>
  <c r="AM950" i="48" s="1"/>
  <c r="BA953" i="48" a="1"/>
  <c r="BA953" i="48" s="1"/>
  <c r="AY969" i="48" a="1"/>
  <c r="AY969" i="48" s="1"/>
  <c r="AM969" i="48" s="1"/>
  <c r="Y971" i="48"/>
  <c r="AY976" i="48" a="1"/>
  <c r="AY976" i="48" s="1"/>
  <c r="AM976" i="48" s="1"/>
  <c r="AK984" i="48"/>
  <c r="BA986" i="48" a="1"/>
  <c r="BA986" i="48" s="1"/>
  <c r="Y986" i="48"/>
  <c r="AY992" i="48" a="1"/>
  <c r="AY992" i="48" s="1"/>
  <c r="AM992" i="48" s="1"/>
  <c r="AK996" i="48"/>
  <c r="AY997" i="48" a="1"/>
  <c r="AY997" i="48" s="1"/>
  <c r="AM997" i="48" s="1"/>
  <c r="BA1515" i="48" a="1"/>
  <c r="BA1515" i="48" s="1"/>
  <c r="Y1515" i="48"/>
  <c r="AY1515" i="48" a="1"/>
  <c r="AY1515" i="48" s="1"/>
  <c r="AM1515" i="48" s="1"/>
  <c r="BA1010" i="48" a="1"/>
  <c r="BA1010" i="48" s="1"/>
  <c r="Y1010" i="48"/>
  <c r="AY1010" i="48" a="1"/>
  <c r="AY1010" i="48" s="1"/>
  <c r="AM1010" i="48" s="1"/>
  <c r="BA11" i="48" a="1"/>
  <c r="BA11" i="48" s="1"/>
  <c r="Y11" i="48"/>
  <c r="AY11" i="48" a="1"/>
  <c r="AY11" i="48" s="1"/>
  <c r="AM11" i="48" s="1"/>
  <c r="AB18" i="48"/>
  <c r="BA18" i="48" a="1"/>
  <c r="BA18" i="48" s="1"/>
  <c r="Y916" i="48"/>
  <c r="Y918" i="48"/>
  <c r="AY959" i="48" a="1"/>
  <c r="AY959" i="48" s="1"/>
  <c r="AM959" i="48" s="1"/>
  <c r="AY961" i="48" a="1"/>
  <c r="AY961" i="48" s="1"/>
  <c r="AM961" i="48" s="1"/>
  <c r="Y976" i="48"/>
  <c r="BA977" i="48" a="1"/>
  <c r="BA977" i="48" s="1"/>
  <c r="Y977" i="48"/>
  <c r="AY977" i="48" a="1"/>
  <c r="AY977" i="48" s="1"/>
  <c r="AM977" i="48" s="1"/>
  <c r="AY984" i="48" a="1"/>
  <c r="AY984" i="48" s="1"/>
  <c r="AM984" i="48" s="1"/>
  <c r="AY993" i="48" a="1"/>
  <c r="AY993" i="48" s="1"/>
  <c r="AM993" i="48" s="1"/>
  <c r="BA993" i="48" a="1"/>
  <c r="BA993" i="48" s="1"/>
  <c r="Y993" i="48"/>
  <c r="AY1516" i="48" a="1"/>
  <c r="AY1516" i="48" s="1"/>
  <c r="AM1516" i="48" s="1"/>
  <c r="BA1542" i="48" a="1"/>
  <c r="BA1542" i="48" s="1"/>
  <c r="Y1542" i="48"/>
  <c r="AY1542" i="48" a="1"/>
  <c r="AY1542" i="48" s="1"/>
  <c r="AM1542" i="48" s="1"/>
  <c r="BA1002" i="48" a="1"/>
  <c r="BA1002" i="48" s="1"/>
  <c r="Y1002" i="48"/>
  <c r="AY1002" i="48" a="1"/>
  <c r="AY1002" i="48" s="1"/>
  <c r="AM1002" i="48" s="1"/>
  <c r="BA1004" i="48" a="1"/>
  <c r="BA1004" i="48" s="1"/>
  <c r="Y1004" i="48"/>
  <c r="AY1004" i="48" a="1"/>
  <c r="AY1004" i="48" s="1"/>
  <c r="AM1004" i="48" s="1"/>
  <c r="AK1006" i="48"/>
  <c r="AY14" i="48" a="1"/>
  <c r="AY14" i="48" s="1"/>
  <c r="AM14" i="48" s="1"/>
  <c r="Y15" i="48"/>
  <c r="BA15" i="48" a="1"/>
  <c r="BA15" i="48" s="1"/>
  <c r="AY15" i="48" a="1"/>
  <c r="AY15" i="48" s="1"/>
  <c r="AM15" i="48" s="1"/>
  <c r="BA950" i="48" a="1"/>
  <c r="BA950" i="48" s="1"/>
  <c r="BA1020" i="48" a="1"/>
  <c r="BA1020" i="48" s="1"/>
  <c r="Y1020" i="48"/>
  <c r="AY1020" i="48" a="1"/>
  <c r="AY1020" i="48" s="1"/>
  <c r="AM1020" i="48" s="1"/>
  <c r="Y1036" i="48"/>
  <c r="BA1036" i="48" a="1"/>
  <c r="BA1036" i="48" s="1"/>
  <c r="AY1036" i="48" a="1"/>
  <c r="AY1036" i="48" s="1"/>
  <c r="AM1036" i="48" s="1"/>
  <c r="Y959" i="48"/>
  <c r="BA987" i="48" a="1"/>
  <c r="BA987" i="48" s="1"/>
  <c r="Y987" i="48"/>
  <c r="AK989" i="48"/>
  <c r="BA12" i="48" a="1"/>
  <c r="BA12" i="48" s="1"/>
  <c r="Y12" i="48"/>
  <c r="AY12" i="48" a="1"/>
  <c r="AY12" i="48" s="1"/>
  <c r="AM12" i="48" s="1"/>
  <c r="Y1032" i="48"/>
  <c r="BA1032" i="48" a="1"/>
  <c r="BA1032" i="48" s="1"/>
  <c r="AY1032" i="48" a="1"/>
  <c r="AY1032" i="48" s="1"/>
  <c r="AM1032" i="48" s="1"/>
  <c r="BA1015" i="48" a="1"/>
  <c r="BA1015" i="48" s="1"/>
  <c r="AY1035" i="48" a="1"/>
  <c r="AY1035" i="48" s="1"/>
  <c r="AM1035" i="48" s="1"/>
  <c r="AJ1055" i="48"/>
  <c r="BA1056" i="48" a="1"/>
  <c r="BA1056" i="48" s="1"/>
  <c r="AK1057" i="48"/>
  <c r="AY1062" i="48" a="1"/>
  <c r="AY1062" i="48" s="1"/>
  <c r="AM1062" i="48" s="1"/>
  <c r="BA1079" i="48" a="1"/>
  <c r="BA1079" i="48" s="1"/>
  <c r="Y1079" i="48"/>
  <c r="AY1079" i="48" a="1"/>
  <c r="AY1079" i="48" s="1"/>
  <c r="AM1079" i="48" s="1"/>
  <c r="AB1083" i="48"/>
  <c r="BA1083" i="48" a="1"/>
  <c r="BA1083" i="48" s="1"/>
  <c r="BA1084" i="48" a="1"/>
  <c r="BA1084" i="48" s="1"/>
  <c r="AY1084" i="48" a="1"/>
  <c r="AY1084" i="48" s="1"/>
  <c r="AM1084" i="48" s="1"/>
  <c r="Y1084" i="48"/>
  <c r="AB25" i="48"/>
  <c r="Y26" i="48"/>
  <c r="Y28" i="48"/>
  <c r="Y33" i="48"/>
  <c r="BA33" i="48" a="1"/>
  <c r="BA33" i="48" s="1"/>
  <c r="AY33" i="48" a="1"/>
  <c r="AY33" i="48" s="1"/>
  <c r="AM33" i="48" s="1"/>
  <c r="AB74" i="48"/>
  <c r="AY1105" i="48" a="1"/>
  <c r="AY1105" i="48" s="1"/>
  <c r="AM1105" i="48" s="1"/>
  <c r="BA1105" i="48" a="1"/>
  <c r="BA1105" i="48" s="1"/>
  <c r="Y1105" i="48"/>
  <c r="AY1106" i="48" a="1"/>
  <c r="AY1106" i="48" s="1"/>
  <c r="AM1106" i="48" s="1"/>
  <c r="Y1106" i="48"/>
  <c r="BA1106" i="48" a="1"/>
  <c r="BA1106" i="48" s="1"/>
  <c r="AY81" i="48" a="1"/>
  <c r="AY81" i="48" s="1"/>
  <c r="AM81" i="48" s="1"/>
  <c r="Y82" i="48"/>
  <c r="BA82" i="48" a="1"/>
  <c r="BA82" i="48" s="1"/>
  <c r="AY82" i="48" a="1"/>
  <c r="AY82" i="48" s="1"/>
  <c r="AM82" i="48" s="1"/>
  <c r="Y995" i="48"/>
  <c r="BA995" i="48" a="1"/>
  <c r="BA995" i="48" s="1"/>
  <c r="Y997" i="48"/>
  <c r="BA997" i="48" a="1"/>
  <c r="BA997" i="48" s="1"/>
  <c r="Y1516" i="48"/>
  <c r="BA1516" i="48" a="1"/>
  <c r="BA1516" i="48" s="1"/>
  <c r="Y1543" i="48"/>
  <c r="BA1543" i="48" a="1"/>
  <c r="BA1543" i="48" s="1"/>
  <c r="Y1003" i="48"/>
  <c r="BA1003" i="48" a="1"/>
  <c r="BA1003" i="48" s="1"/>
  <c r="Y1005" i="48"/>
  <c r="BA1005" i="48" a="1"/>
  <c r="BA1005" i="48" s="1"/>
  <c r="Y1007" i="48"/>
  <c r="BA1007" i="48" a="1"/>
  <c r="BA1007" i="48" s="1"/>
  <c r="Y1009" i="48"/>
  <c r="BA1009" i="48" a="1"/>
  <c r="BA1009" i="48" s="1"/>
  <c r="Y1011" i="48"/>
  <c r="BA1011" i="48" a="1"/>
  <c r="BA1011" i="48" s="1"/>
  <c r="Y1013" i="48"/>
  <c r="BA1013" i="48" a="1"/>
  <c r="BA1013" i="48" s="1"/>
  <c r="Y1015" i="48"/>
  <c r="Y14" i="48"/>
  <c r="BA14" i="48" a="1"/>
  <c r="BA14" i="48" s="1"/>
  <c r="AB17" i="48"/>
  <c r="Y1034" i="48"/>
  <c r="AY1038" i="48" a="1"/>
  <c r="AY1038" i="48" s="1"/>
  <c r="AM1038" i="48" s="1"/>
  <c r="AB1047" i="48"/>
  <c r="AY1052" i="48" a="1"/>
  <c r="AY1052" i="48" s="1"/>
  <c r="AM1052" i="48" s="1"/>
  <c r="Y1054" i="48"/>
  <c r="BA1077" i="48" a="1"/>
  <c r="BA1077" i="48" s="1"/>
  <c r="Y1077" i="48"/>
  <c r="AY1077" i="48" a="1"/>
  <c r="AY1077" i="48" s="1"/>
  <c r="AM1077" i="48" s="1"/>
  <c r="AK1086" i="48"/>
  <c r="BA26" i="48" a="1"/>
  <c r="BA26" i="48" s="1"/>
  <c r="AY26" i="48" a="1"/>
  <c r="AY26" i="48" s="1"/>
  <c r="AM26" i="48" s="1"/>
  <c r="AY28" i="48" a="1"/>
  <c r="AY28" i="48" s="1"/>
  <c r="AM28" i="48" s="1"/>
  <c r="BA28" i="48" a="1"/>
  <c r="BA28" i="48" s="1"/>
  <c r="AB1116" i="48"/>
  <c r="BA1116" i="48" a="1"/>
  <c r="BA1116" i="48" s="1"/>
  <c r="BA1117" i="48" a="1"/>
  <c r="BA1117" i="48" s="1"/>
  <c r="BC1015" i="48"/>
  <c r="BC4" i="48" s="1"/>
  <c r="BA1038" i="48" a="1"/>
  <c r="BA1038" i="48" s="1"/>
  <c r="AJ20" i="48"/>
  <c r="AK1053" i="48"/>
  <c r="AK1055" i="48"/>
  <c r="BA1058" i="48" a="1"/>
  <c r="BA1058" i="48" s="1"/>
  <c r="Y1058" i="48"/>
  <c r="AY1058" i="48" a="1"/>
  <c r="AY1058" i="48" s="1"/>
  <c r="AM1058" i="48" s="1"/>
  <c r="BA1075" i="48" a="1"/>
  <c r="BA1075" i="48" s="1"/>
  <c r="Y1075" i="48"/>
  <c r="AY1075" i="48" a="1"/>
  <c r="AY1075" i="48" s="1"/>
  <c r="AM1075" i="48" s="1"/>
  <c r="BA1088" i="48" a="1"/>
  <c r="BA1088" i="48" s="1"/>
  <c r="BA1090" i="48" a="1"/>
  <c r="BA1090" i="48" s="1"/>
  <c r="Y1090" i="48"/>
  <c r="AY1090" i="48" a="1"/>
  <c r="AY1090" i="48" s="1"/>
  <c r="AM1090" i="48" s="1"/>
  <c r="AB26" i="48"/>
  <c r="AB28" i="48"/>
  <c r="AB33" i="48"/>
  <c r="BA83" i="48" a="1"/>
  <c r="BA83" i="48" s="1"/>
  <c r="AB83" i="48"/>
  <c r="AY17" i="48" a="1"/>
  <c r="AY17" i="48" s="1"/>
  <c r="AM17" i="48" s="1"/>
  <c r="AK1040" i="48"/>
  <c r="Y1063" i="48"/>
  <c r="AY1065" i="48" a="1"/>
  <c r="AY1065" i="48" s="1"/>
  <c r="AM1065" i="48" s="1"/>
  <c r="AB1117" i="48"/>
  <c r="AY1117" i="48" a="1"/>
  <c r="AY1117" i="48" s="1"/>
  <c r="AM1117" i="48" s="1"/>
  <c r="BA1128" i="48" a="1"/>
  <c r="BA1128" i="48" s="1"/>
  <c r="Y1128" i="48"/>
  <c r="AY1128" i="48" a="1"/>
  <c r="AY1128" i="48" s="1"/>
  <c r="AM1128" i="48" s="1"/>
  <c r="BA19" i="48" a="1"/>
  <c r="BA19" i="48" s="1"/>
  <c r="Y19" i="48"/>
  <c r="Y1056" i="48"/>
  <c r="BA1068" i="48" a="1"/>
  <c r="BA1068" i="48" s="1"/>
  <c r="Y1068" i="48"/>
  <c r="AY1068" i="48" a="1"/>
  <c r="AY1068" i="48" s="1"/>
  <c r="AM1068" i="48" s="1"/>
  <c r="AY1014" i="48" a="1"/>
  <c r="AY1014" i="48" s="1"/>
  <c r="AM1014" i="48" s="1"/>
  <c r="BE1015" i="48"/>
  <c r="BE4" i="48" s="1"/>
  <c r="AY1040" i="48" a="1"/>
  <c r="AY1040" i="48" s="1"/>
  <c r="AM1040" i="48" s="1"/>
  <c r="AY18" i="48" a="1"/>
  <c r="AY18" i="48" s="1"/>
  <c r="AM18" i="48" s="1"/>
  <c r="BA1089" i="48" a="1"/>
  <c r="BA1089" i="48" s="1"/>
  <c r="AK1090" i="48"/>
  <c r="Y29" i="48"/>
  <c r="BA77" i="48" a="1"/>
  <c r="BA77" i="48" s="1"/>
  <c r="AY77" i="48" a="1"/>
  <c r="AY77" i="48" s="1"/>
  <c r="AM77" i="48" s="1"/>
  <c r="Y79" i="48"/>
  <c r="AY1033" i="48" a="1"/>
  <c r="AY1033" i="48" s="1"/>
  <c r="AM1033" i="48" s="1"/>
  <c r="BA1037" i="48" a="1"/>
  <c r="BA1037" i="48" s="1"/>
  <c r="BA1040" i="48" a="1"/>
  <c r="BA1040" i="48" s="1"/>
  <c r="Y18" i="48"/>
  <c r="BA1052" i="48" a="1"/>
  <c r="BA1052" i="48" s="1"/>
  <c r="AK1054" i="48"/>
  <c r="AY1054" i="48" a="1"/>
  <c r="AY1054" i="48" s="1"/>
  <c r="AM1054" i="48" s="1"/>
  <c r="BA1059" i="48" a="1"/>
  <c r="BA1059" i="48" s="1"/>
  <c r="Y1059" i="48"/>
  <c r="BA29" i="48" a="1"/>
  <c r="BA29" i="48" s="1"/>
  <c r="AY29" i="48" a="1"/>
  <c r="AY29" i="48" s="1"/>
  <c r="AM29" i="48" s="1"/>
  <c r="Y32" i="48"/>
  <c r="BA79" i="48" a="1"/>
  <c r="BA79" i="48" s="1"/>
  <c r="AY79" i="48" a="1"/>
  <c r="AY79" i="48" s="1"/>
  <c r="AM79" i="48" s="1"/>
  <c r="Y1014" i="48"/>
  <c r="AF1015" i="48"/>
  <c r="AJ1015" i="48" s="1"/>
  <c r="BA32" i="48" a="1"/>
  <c r="BA32" i="48" s="1"/>
  <c r="AY32" i="48" a="1"/>
  <c r="AY32" i="48" s="1"/>
  <c r="AM32" i="48" s="1"/>
  <c r="BA1126" i="48" a="1"/>
  <c r="BA1126" i="48" s="1"/>
  <c r="Y1126" i="48"/>
  <c r="AY1126" i="48" a="1"/>
  <c r="AY1126" i="48" s="1"/>
  <c r="AM1126" i="48" s="1"/>
  <c r="BA1033" i="48" a="1"/>
  <c r="BA1033" i="48" s="1"/>
  <c r="AY1034" i="48" a="1"/>
  <c r="AY1034" i="48" s="1"/>
  <c r="AM1034" i="48" s="1"/>
  <c r="BA1065" i="48" a="1"/>
  <c r="BA1065" i="48" s="1"/>
  <c r="BA1066" i="48" a="1"/>
  <c r="BA1066" i="48" s="1"/>
  <c r="Y1066" i="48"/>
  <c r="AY1066" i="48" a="1"/>
  <c r="AY1066" i="48" s="1"/>
  <c r="AM1066" i="48" s="1"/>
  <c r="AK1068" i="48"/>
  <c r="BA1073" i="48" a="1"/>
  <c r="BA1073" i="48" s="1"/>
  <c r="AY1073" i="48" a="1"/>
  <c r="AY1073" i="48" s="1"/>
  <c r="AM1073" i="48" s="1"/>
  <c r="Y1073" i="48"/>
  <c r="Y1109" i="48"/>
  <c r="BA1109" i="48" a="1"/>
  <c r="BA1109" i="48" s="1"/>
  <c r="AY1109" i="48" a="1"/>
  <c r="AY1109" i="48" s="1"/>
  <c r="AM1109" i="48" s="1"/>
  <c r="AK1035" i="48"/>
  <c r="BA1041" i="48" a="1"/>
  <c r="BA1041" i="48" s="1"/>
  <c r="AJ18" i="48"/>
  <c r="AY19" i="48" a="1"/>
  <c r="AY19" i="48" s="1"/>
  <c r="AM19" i="48" s="1"/>
  <c r="BA21" i="48" a="1"/>
  <c r="BA21" i="48" s="1"/>
  <c r="Y21" i="48"/>
  <c r="AY21" i="48" a="1"/>
  <c r="AY21" i="48" s="1"/>
  <c r="AM21" i="48" s="1"/>
  <c r="BA1053" i="48" a="1"/>
  <c r="BA1053" i="48" s="1"/>
  <c r="Y1053" i="48"/>
  <c r="AY1053" i="48" a="1"/>
  <c r="AY1053" i="48" s="1"/>
  <c r="AM1053" i="48" s="1"/>
  <c r="BA1055" i="48" a="1"/>
  <c r="BA1055" i="48" s="1"/>
  <c r="AK1056" i="48"/>
  <c r="BA1057" i="48" a="1"/>
  <c r="BA1057" i="48" s="1"/>
  <c r="Y1057" i="48"/>
  <c r="AK1059" i="48"/>
  <c r="AY1059" i="48" a="1"/>
  <c r="AY1059" i="48" s="1"/>
  <c r="AM1059" i="48" s="1"/>
  <c r="BA1086" i="48" a="1"/>
  <c r="BA1086" i="48" s="1"/>
  <c r="Y1086" i="48"/>
  <c r="AY1086" i="48" a="1"/>
  <c r="AY1086" i="48" s="1"/>
  <c r="AM1086" i="48" s="1"/>
  <c r="BA1113" i="48" a="1"/>
  <c r="BA1113" i="48" s="1"/>
  <c r="BA84" i="48" a="1"/>
  <c r="BA84" i="48" s="1"/>
  <c r="AB84" i="48"/>
  <c r="AY20" i="48" a="1"/>
  <c r="AY20" i="48" s="1"/>
  <c r="AM20" i="48" s="1"/>
  <c r="BA1063" i="48" a="1"/>
  <c r="BA1063" i="48" s="1"/>
  <c r="AY1067" i="48" a="1"/>
  <c r="AY1067" i="48" s="1"/>
  <c r="AM1067" i="48" s="1"/>
  <c r="Y25" i="48"/>
  <c r="AK78" i="48"/>
  <c r="AB1124" i="48"/>
  <c r="AY1124" i="48" a="1"/>
  <c r="AY1124" i="48" s="1"/>
  <c r="AM1124" i="48" s="1"/>
  <c r="AK1038" i="48"/>
  <c r="AY1046" i="48" a="1"/>
  <c r="AY1046" i="48" s="1"/>
  <c r="AM1046" i="48" s="1"/>
  <c r="BA1047" i="48" a="1"/>
  <c r="BA1047" i="48" s="1"/>
  <c r="Y1047" i="48"/>
  <c r="Y20" i="48"/>
  <c r="Y1070" i="48"/>
  <c r="BA1070" i="48" a="1"/>
  <c r="BA1070" i="48" s="1"/>
  <c r="AY1070" i="48" a="1"/>
  <c r="AY1070" i="48" s="1"/>
  <c r="AM1070" i="48" s="1"/>
  <c r="BA1071" i="48" a="1"/>
  <c r="BA1071" i="48" s="1"/>
  <c r="Y1071" i="48"/>
  <c r="AY1071" i="48" a="1"/>
  <c r="AY1071" i="48" s="1"/>
  <c r="AM1071" i="48" s="1"/>
  <c r="Y1074" i="48"/>
  <c r="BA1074" i="48" a="1"/>
  <c r="BA1074" i="48" s="1"/>
  <c r="AY1074" i="48" a="1"/>
  <c r="AY1074" i="48" s="1"/>
  <c r="AM1074" i="48" s="1"/>
  <c r="AK1082" i="48"/>
  <c r="AY25" i="48" a="1"/>
  <c r="AY25" i="48" s="1"/>
  <c r="AM25" i="48" s="1"/>
  <c r="BA25" i="48" a="1"/>
  <c r="BA25" i="48" s="1"/>
  <c r="AK29" i="48"/>
  <c r="AY74" i="48" a="1"/>
  <c r="AY74" i="48" s="1"/>
  <c r="AM74" i="48" s="1"/>
  <c r="AK79" i="48"/>
  <c r="AY1080" i="48" a="1"/>
  <c r="AY1080" i="48" s="1"/>
  <c r="AM1080" i="48" s="1"/>
  <c r="AK1121" i="48"/>
  <c r="BA1127" i="48" a="1"/>
  <c r="BA1127" i="48" s="1"/>
  <c r="Y1127" i="48"/>
  <c r="AY1127" i="48" a="1"/>
  <c r="AY1127" i="48" s="1"/>
  <c r="AM1127" i="48" s="1"/>
  <c r="BA1140" i="48" a="1"/>
  <c r="BA1140" i="48" s="1"/>
  <c r="Y1140" i="48"/>
  <c r="AY1140" i="48" a="1"/>
  <c r="AY1140" i="48" s="1"/>
  <c r="AM1140" i="48" s="1"/>
  <c r="AY1060" i="48" a="1"/>
  <c r="AY1060" i="48" s="1"/>
  <c r="AM1060" i="48" s="1"/>
  <c r="Y1062" i="48"/>
  <c r="BA1062" i="48" a="1"/>
  <c r="BA1062" i="48" s="1"/>
  <c r="Y1064" i="48"/>
  <c r="BA1064" i="48" a="1"/>
  <c r="BA1064" i="48" s="1"/>
  <c r="AY1076" i="48" a="1"/>
  <c r="AY1076" i="48" s="1"/>
  <c r="AM1076" i="48" s="1"/>
  <c r="AY1078" i="48" a="1"/>
  <c r="AY1078" i="48" s="1"/>
  <c r="AM1078" i="48" s="1"/>
  <c r="Y1082" i="48"/>
  <c r="BA1082" i="48" a="1"/>
  <c r="BA1082" i="48" s="1"/>
  <c r="AY1087" i="48" a="1"/>
  <c r="AY1087" i="48" s="1"/>
  <c r="AM1087" i="48" s="1"/>
  <c r="Y1089" i="48"/>
  <c r="BA78" i="48" a="1"/>
  <c r="BA78" i="48" s="1"/>
  <c r="BA1103" i="48" a="1"/>
  <c r="BA1103" i="48" s="1"/>
  <c r="BA1112" i="48" a="1"/>
  <c r="BA1112" i="48" s="1"/>
  <c r="BA1122" i="48" a="1"/>
  <c r="BA1122" i="48" s="1"/>
  <c r="Y1122" i="48"/>
  <c r="Y1138" i="48"/>
  <c r="AY1138" i="48" a="1"/>
  <c r="AY1138" i="48" s="1"/>
  <c r="AM1138" i="48" s="1"/>
  <c r="BA1150" i="48" a="1"/>
  <c r="BA1150" i="48" s="1"/>
  <c r="Y1150" i="48"/>
  <c r="AY1150" i="48" a="1"/>
  <c r="AY1150" i="48" s="1"/>
  <c r="AM1150" i="48" s="1"/>
  <c r="BA1151" i="48" a="1"/>
  <c r="BA1151" i="48" s="1"/>
  <c r="Y1151" i="48"/>
  <c r="AY1151" i="48" a="1"/>
  <c r="AY1151" i="48" s="1"/>
  <c r="AM1151" i="48" s="1"/>
  <c r="AY1159" i="48" a="1"/>
  <c r="AY1159" i="48" s="1"/>
  <c r="AM1159" i="48" s="1"/>
  <c r="Y1159" i="48"/>
  <c r="BA1159" i="48" a="1"/>
  <c r="BA1159" i="48" s="1"/>
  <c r="Y316" i="48"/>
  <c r="BA316" i="48" a="1"/>
  <c r="BA316" i="48" s="1"/>
  <c r="AY316" i="48" a="1"/>
  <c r="AY316" i="48" s="1"/>
  <c r="AM316" i="48" s="1"/>
  <c r="BA1080" i="48" a="1"/>
  <c r="BA1080" i="48" s="1"/>
  <c r="AY76" i="48" a="1"/>
  <c r="AY76" i="48" s="1"/>
  <c r="AM76" i="48" s="1"/>
  <c r="Y1112" i="48"/>
  <c r="AY1116" i="48" a="1"/>
  <c r="AY1116" i="48" s="1"/>
  <c r="AM1116" i="48" s="1"/>
  <c r="AK85" i="48"/>
  <c r="BA1131" i="48" a="1"/>
  <c r="BA1131" i="48" s="1"/>
  <c r="Y1131" i="48"/>
  <c r="BA1138" i="48" a="1"/>
  <c r="BA1138" i="48" s="1"/>
  <c r="BA1139" i="48" a="1"/>
  <c r="BA1139" i="48" s="1"/>
  <c r="AY1139" i="48" a="1"/>
  <c r="AY1139" i="48" s="1"/>
  <c r="AM1139" i="48" s="1"/>
  <c r="BA437" i="48" a="1"/>
  <c r="BA437" i="48" s="1"/>
  <c r="AY437" i="48" a="1"/>
  <c r="AY437" i="48" s="1"/>
  <c r="AM437" i="48" s="1"/>
  <c r="AK504" i="48"/>
  <c r="Y1060" i="48"/>
  <c r="Y1076" i="48"/>
  <c r="Y1078" i="48"/>
  <c r="AB78" i="48"/>
  <c r="AY1110" i="48" a="1"/>
  <c r="AY1110" i="48" s="1"/>
  <c r="AM1110" i="48" s="1"/>
  <c r="AY1118" i="48" a="1"/>
  <c r="AY1118" i="48" s="1"/>
  <c r="AM1118" i="48" s="1"/>
  <c r="AY85" i="48" a="1"/>
  <c r="AY85" i="48" s="1"/>
  <c r="AM85" i="48" s="1"/>
  <c r="AY1122" i="48" a="1"/>
  <c r="AY1122" i="48" s="1"/>
  <c r="AM1122" i="48" s="1"/>
  <c r="BA1149" i="48" a="1"/>
  <c r="BA1149" i="48" s="1"/>
  <c r="Y1149" i="48"/>
  <c r="AY1149" i="48" a="1"/>
  <c r="AY1149" i="48" s="1"/>
  <c r="AM1149" i="48" s="1"/>
  <c r="AY290" i="48" a="1"/>
  <c r="AY290" i="48" s="1"/>
  <c r="AM290" i="48" s="1"/>
  <c r="AY546" i="48" a="1"/>
  <c r="AY546" i="48" s="1"/>
  <c r="AM546" i="48" s="1"/>
  <c r="BA546" i="48" a="1"/>
  <c r="BA546" i="48" s="1"/>
  <c r="AJ84" i="48"/>
  <c r="BA1118" i="48" a="1"/>
  <c r="BA1118" i="48" s="1"/>
  <c r="BA1125" i="48" a="1"/>
  <c r="BA1125" i="48" s="1"/>
  <c r="Y1125" i="48"/>
  <c r="BA1132" i="48" a="1"/>
  <c r="BA1132" i="48" s="1"/>
  <c r="Y1132" i="48"/>
  <c r="BA1133" i="48" a="1"/>
  <c r="BA1133" i="48" s="1"/>
  <c r="Y1133" i="48"/>
  <c r="BA1142" i="48" a="1"/>
  <c r="BA1142" i="48" s="1"/>
  <c r="Y1142" i="48"/>
  <c r="AY1142" i="48" a="1"/>
  <c r="AY1142" i="48" s="1"/>
  <c r="AM1142" i="48" s="1"/>
  <c r="BA1145" i="48" a="1"/>
  <c r="BA1145" i="48" s="1"/>
  <c r="Y1145" i="48"/>
  <c r="AY1145" i="48" a="1"/>
  <c r="AY1145" i="48" s="1"/>
  <c r="AM1145" i="48" s="1"/>
  <c r="BA1146" i="48" a="1"/>
  <c r="BA1146" i="48" s="1"/>
  <c r="Y1146" i="48"/>
  <c r="AY1146" i="48" a="1"/>
  <c r="AY1146" i="48" s="1"/>
  <c r="AM1146" i="48" s="1"/>
  <c r="AB290" i="48"/>
  <c r="AK307" i="48"/>
  <c r="Y348" i="48"/>
  <c r="BA1069" i="48" a="1"/>
  <c r="BA1069" i="48" s="1"/>
  <c r="BA1085" i="48" a="1"/>
  <c r="BA1085" i="48" s="1"/>
  <c r="BA1110" i="48" a="1"/>
  <c r="BA1110" i="48" s="1"/>
  <c r="AK1131" i="48"/>
  <c r="AB1152" i="48"/>
  <c r="AY1152" i="48" a="1"/>
  <c r="AY1152" i="48" s="1"/>
  <c r="AM1152" i="48" s="1"/>
  <c r="BA1154" i="48" a="1"/>
  <c r="BA1154" i="48" s="1"/>
  <c r="Y1154" i="48"/>
  <c r="AY1154" i="48" a="1"/>
  <c r="AY1154" i="48" s="1"/>
  <c r="AM1154" i="48" s="1"/>
  <c r="BA348" i="48" a="1"/>
  <c r="BA348" i="48" s="1"/>
  <c r="AY348" i="48" a="1"/>
  <c r="AY348" i="48" s="1"/>
  <c r="AM348" i="48" s="1"/>
  <c r="AY1081" i="48" a="1"/>
  <c r="AY1081" i="48" s="1"/>
  <c r="AM1081" i="48" s="1"/>
  <c r="AY1088" i="48" a="1"/>
  <c r="AY1088" i="48" s="1"/>
  <c r="AM1088" i="48" s="1"/>
  <c r="AB76" i="48"/>
  <c r="AY1104" i="48" a="1"/>
  <c r="AY1104" i="48" s="1"/>
  <c r="AM1104" i="48" s="1"/>
  <c r="BA81" i="48" a="1"/>
  <c r="BA81" i="48" s="1"/>
  <c r="Y81" i="48"/>
  <c r="AY1113" i="48" a="1"/>
  <c r="AY1113" i="48" s="1"/>
  <c r="AM1113" i="48" s="1"/>
  <c r="BA1123" i="48" a="1"/>
  <c r="BA1123" i="48" s="1"/>
  <c r="Y1123" i="48"/>
  <c r="BA121" i="48" a="1"/>
  <c r="BA121" i="48" s="1"/>
  <c r="Y121" i="48"/>
  <c r="BA1134" i="48" a="1"/>
  <c r="BA1134" i="48" s="1"/>
  <c r="Y1134" i="48"/>
  <c r="AY1134" i="48" a="1"/>
  <c r="AY1134" i="48" s="1"/>
  <c r="AM1134" i="48" s="1"/>
  <c r="Y1136" i="48"/>
  <c r="BA1136" i="48" a="1"/>
  <c r="BA1136" i="48" s="1"/>
  <c r="AY1136" i="48" a="1"/>
  <c r="AY1136" i="48" s="1"/>
  <c r="AM1136" i="48" s="1"/>
  <c r="Y1147" i="48"/>
  <c r="BA1147" i="48" a="1"/>
  <c r="BA1147" i="48" s="1"/>
  <c r="AY1147" i="48" a="1"/>
  <c r="AY1147" i="48" s="1"/>
  <c r="AM1147" i="48" s="1"/>
  <c r="Y1113" i="48"/>
  <c r="BA120" i="48" a="1"/>
  <c r="BA120" i="48" s="1"/>
  <c r="AY120" i="48" a="1"/>
  <c r="AY120" i="48" s="1"/>
  <c r="AM120" i="48" s="1"/>
  <c r="BA1135" i="48" a="1"/>
  <c r="BA1135" i="48" s="1"/>
  <c r="Y1135" i="48"/>
  <c r="AK1142" i="48"/>
  <c r="AK1145" i="48"/>
  <c r="AK1149" i="48"/>
  <c r="AK1151" i="48"/>
  <c r="AB306" i="48"/>
  <c r="Y347" i="48"/>
  <c r="AY1055" i="48" a="1"/>
  <c r="AY1055" i="48" s="1"/>
  <c r="AM1055" i="48" s="1"/>
  <c r="Y1081" i="48"/>
  <c r="Y1088" i="48"/>
  <c r="AY83" i="48" a="1"/>
  <c r="AY83" i="48" s="1"/>
  <c r="AM83" i="48" s="1"/>
  <c r="Y120" i="48"/>
  <c r="BA1121" i="48" a="1"/>
  <c r="BA1121" i="48" s="1"/>
  <c r="Y1121" i="48"/>
  <c r="AY1123" i="48" a="1"/>
  <c r="AY1123" i="48" s="1"/>
  <c r="AM1123" i="48" s="1"/>
  <c r="AY121" i="48" a="1"/>
  <c r="AY121" i="48" s="1"/>
  <c r="AM121" i="48" s="1"/>
  <c r="BA1160" i="48" a="1"/>
  <c r="BA1160" i="48" s="1"/>
  <c r="Y1160" i="48"/>
  <c r="AY1160" i="48" a="1"/>
  <c r="AY1160" i="48" s="1"/>
  <c r="AM1160" i="48" s="1"/>
  <c r="BA1162" i="48" a="1"/>
  <c r="BA1162" i="48" s="1"/>
  <c r="Y1162" i="48"/>
  <c r="AY1162" i="48" a="1"/>
  <c r="AY1162" i="48" s="1"/>
  <c r="AM1162" i="48" s="1"/>
  <c r="BA347" i="48" a="1"/>
  <c r="BA347" i="48" s="1"/>
  <c r="AY347" i="48" a="1"/>
  <c r="AY347" i="48" s="1"/>
  <c r="AM347" i="48" s="1"/>
  <c r="BA438" i="48" a="1"/>
  <c r="BA438" i="48" s="1"/>
  <c r="AY1089" i="48" a="1"/>
  <c r="AY1089" i="48" s="1"/>
  <c r="AM1089" i="48" s="1"/>
  <c r="BA1111" i="48" a="1"/>
  <c r="BA1111" i="48" s="1"/>
  <c r="Y83" i="48"/>
  <c r="AK1123" i="48"/>
  <c r="AK121" i="48"/>
  <c r="BA262" i="48" a="1"/>
  <c r="BA262" i="48" s="1"/>
  <c r="Y262" i="48"/>
  <c r="BA1137" i="48" a="1"/>
  <c r="BA1137" i="48" s="1"/>
  <c r="Y1137" i="48"/>
  <c r="AY1137" i="48" a="1"/>
  <c r="AY1137" i="48" s="1"/>
  <c r="AM1137" i="48" s="1"/>
  <c r="BA1164" i="48" a="1"/>
  <c r="BA1164" i="48" s="1"/>
  <c r="Y1164" i="48"/>
  <c r="AY1164" i="48" a="1"/>
  <c r="AY1164" i="48" s="1"/>
  <c r="AM1164" i="48" s="1"/>
  <c r="AB347" i="48"/>
  <c r="BA361" i="48" a="1"/>
  <c r="BA361" i="48" s="1"/>
  <c r="AY361" i="48" a="1"/>
  <c r="AY361" i="48" s="1"/>
  <c r="AM361" i="48" s="1"/>
  <c r="AB438" i="48"/>
  <c r="Y504" i="48"/>
  <c r="Y1055" i="48"/>
  <c r="AY1121" i="48" a="1"/>
  <c r="AY1121" i="48" s="1"/>
  <c r="AM1121" i="48" s="1"/>
  <c r="BA1124" i="48" a="1"/>
  <c r="BA1124" i="48" s="1"/>
  <c r="Y1124" i="48"/>
  <c r="AK1134" i="48"/>
  <c r="AK1135" i="48"/>
  <c r="BA317" i="48" a="1"/>
  <c r="BA317" i="48" s="1"/>
  <c r="BA504" i="48" a="1"/>
  <c r="BA504" i="48" s="1"/>
  <c r="AY504" i="48" a="1"/>
  <c r="AY504" i="48" s="1"/>
  <c r="AM504" i="48" s="1"/>
  <c r="AY84" i="48" a="1"/>
  <c r="AY84" i="48" s="1"/>
  <c r="AM84" i="48" s="1"/>
  <c r="AY1158" i="48" a="1"/>
  <c r="AY1158" i="48" s="1"/>
  <c r="AM1158" i="48" s="1"/>
  <c r="AB1158" i="48"/>
  <c r="BA1163" i="48" a="1"/>
  <c r="BA1163" i="48" s="1"/>
  <c r="BA307" i="48" a="1"/>
  <c r="BA307" i="48" s="1"/>
  <c r="AY307" i="48" a="1"/>
  <c r="AY307" i="48" s="1"/>
  <c r="AM307" i="48" s="1"/>
  <c r="AB317" i="48"/>
  <c r="AB504" i="48"/>
  <c r="BA290" i="48" a="1"/>
  <c r="BA290" i="48" s="1"/>
  <c r="AY362" i="48" a="1"/>
  <c r="AY362" i="48" s="1"/>
  <c r="AM362" i="48" s="1"/>
  <c r="AY545" i="48" a="1"/>
  <c r="AY545" i="48" s="1"/>
  <c r="AM545" i="48" s="1"/>
  <c r="BA585" i="48" a="1"/>
  <c r="BA585" i="48" s="1"/>
  <c r="AY585" i="48" a="1"/>
  <c r="AY585" i="48" s="1"/>
  <c r="AM585" i="48" s="1"/>
  <c r="Y603" i="48"/>
  <c r="Y618" i="48"/>
  <c r="BA618" i="48" a="1"/>
  <c r="BA618" i="48" s="1"/>
  <c r="AY618" i="48" a="1"/>
  <c r="AY618" i="48" s="1"/>
  <c r="AM618" i="48" s="1"/>
  <c r="AY1148" i="48" a="1"/>
  <c r="AY1148" i="48" s="1"/>
  <c r="AM1148" i="48" s="1"/>
  <c r="Y1156" i="48"/>
  <c r="BA1156" i="48" a="1"/>
  <c r="BA1156" i="48" s="1"/>
  <c r="BA505" i="48" a="1"/>
  <c r="BA505" i="48" s="1"/>
  <c r="BA603" i="48" a="1"/>
  <c r="BA603" i="48" s="1"/>
  <c r="AY603" i="48" a="1"/>
  <c r="AY603" i="48" s="1"/>
  <c r="AM603" i="48" s="1"/>
  <c r="AB627" i="48"/>
  <c r="AY627" i="48" a="1"/>
  <c r="AY627" i="48" s="1"/>
  <c r="AM627" i="48" s="1"/>
  <c r="Y438" i="48"/>
  <c r="AY573" i="48" a="1"/>
  <c r="AY573" i="48" s="1"/>
  <c r="AM573" i="48" s="1"/>
  <c r="BA584" i="48" a="1"/>
  <c r="BA584" i="48" s="1"/>
  <c r="AY584" i="48" a="1"/>
  <c r="AY584" i="48" s="1"/>
  <c r="AM584" i="48" s="1"/>
  <c r="BA602" i="48" a="1"/>
  <c r="BA602" i="48" s="1"/>
  <c r="AY602" i="48" a="1"/>
  <c r="AY602" i="48" s="1"/>
  <c r="AM602" i="48" s="1"/>
  <c r="BA1203" i="48" a="1"/>
  <c r="BA1203" i="48" s="1"/>
  <c r="Y1203" i="48"/>
  <c r="AY1203" i="48" a="1"/>
  <c r="AY1203" i="48" s="1"/>
  <c r="AM1203" i="48" s="1"/>
  <c r="Y1207" i="48"/>
  <c r="BA1207" i="48" a="1"/>
  <c r="BA1207" i="48" s="1"/>
  <c r="AY1207" i="48" a="1"/>
  <c r="AY1207" i="48" s="1"/>
  <c r="AM1207" i="48" s="1"/>
  <c r="BA1148" i="48" a="1"/>
  <c r="BA1148" i="48" s="1"/>
  <c r="AY306" i="48" a="1"/>
  <c r="AY306" i="48" s="1"/>
  <c r="AM306" i="48" s="1"/>
  <c r="Y565" i="48"/>
  <c r="Y566" i="48"/>
  <c r="AB573" i="48"/>
  <c r="BA605" i="48" a="1"/>
  <c r="BA605" i="48" s="1"/>
  <c r="BA1204" i="48" a="1"/>
  <c r="BA1204" i="48" s="1"/>
  <c r="Y1204" i="48"/>
  <c r="AY1204" i="48" a="1"/>
  <c r="AY1204" i="48" s="1"/>
  <c r="AM1204" i="48" s="1"/>
  <c r="AK621" i="48"/>
  <c r="AK623" i="48"/>
  <c r="AK627" i="48"/>
  <c r="AB1144" i="48"/>
  <c r="AY438" i="48" a="1"/>
  <c r="AY438" i="48" s="1"/>
  <c r="AM438" i="48" s="1"/>
  <c r="Y546" i="48"/>
  <c r="AY566" i="48" a="1"/>
  <c r="AY566" i="48" s="1"/>
  <c r="AM566" i="48" s="1"/>
  <c r="BA566" i="48" a="1"/>
  <c r="BA566" i="48" s="1"/>
  <c r="Y571" i="48"/>
  <c r="AJ585" i="48"/>
  <c r="AB602" i="48"/>
  <c r="AY608" i="48" a="1"/>
  <c r="AY608" i="48" s="1"/>
  <c r="AM608" i="48" s="1"/>
  <c r="BA609" i="48" a="1"/>
  <c r="BA609" i="48" s="1"/>
  <c r="AY609" i="48" a="1"/>
  <c r="AY609" i="48" s="1"/>
  <c r="AM609" i="48" s="1"/>
  <c r="Y611" i="48"/>
  <c r="AK619" i="48"/>
  <c r="Y631" i="48"/>
  <c r="BA631" i="48" a="1"/>
  <c r="BA631" i="48" s="1"/>
  <c r="AY631" i="48" a="1"/>
  <c r="AY631" i="48" s="1"/>
  <c r="AM631" i="48" s="1"/>
  <c r="AY1143" i="48" a="1"/>
  <c r="AY1143" i="48" s="1"/>
  <c r="AM1143" i="48" s="1"/>
  <c r="BA565" i="48" a="1"/>
  <c r="BA565" i="48" s="1"/>
  <c r="AY565" i="48" a="1"/>
  <c r="AY565" i="48" s="1"/>
  <c r="AM565" i="48" s="1"/>
  <c r="BA611" i="48" a="1"/>
  <c r="BA611" i="48" s="1"/>
  <c r="AY611" i="48" a="1"/>
  <c r="AY611" i="48" s="1"/>
  <c r="AM611" i="48" s="1"/>
  <c r="BA629" i="48" a="1"/>
  <c r="BA629" i="48" s="1"/>
  <c r="AY629" i="48" a="1"/>
  <c r="AY629" i="48" s="1"/>
  <c r="AM629" i="48" s="1"/>
  <c r="Y629" i="48"/>
  <c r="AY1141" i="48" a="1"/>
  <c r="AY1141" i="48" s="1"/>
  <c r="AM1141" i="48" s="1"/>
  <c r="AY1153" i="48" a="1"/>
  <c r="AY1153" i="48" s="1"/>
  <c r="AM1153" i="48" s="1"/>
  <c r="AY1161" i="48" a="1"/>
  <c r="AY1161" i="48" s="1"/>
  <c r="AM1161" i="48" s="1"/>
  <c r="AY1163" i="48" a="1"/>
  <c r="AY1163" i="48" s="1"/>
  <c r="AM1163" i="48" s="1"/>
  <c r="AJ515" i="48"/>
  <c r="AB565" i="48"/>
  <c r="BA571" i="48" a="1"/>
  <c r="BA571" i="48" s="1"/>
  <c r="AY606" i="48" a="1"/>
  <c r="AY606" i="48" s="1"/>
  <c r="AM606" i="48" s="1"/>
  <c r="BA606" i="48" a="1"/>
  <c r="BA606" i="48" s="1"/>
  <c r="AB608" i="48"/>
  <c r="Y610" i="48"/>
  <c r="AY613" i="48" a="1"/>
  <c r="AY613" i="48" s="1"/>
  <c r="AM613" i="48" s="1"/>
  <c r="BA613" i="48" a="1"/>
  <c r="BA613" i="48" s="1"/>
  <c r="AY630" i="48" a="1"/>
  <c r="AY630" i="48" s="1"/>
  <c r="AM630" i="48" s="1"/>
  <c r="AB630" i="48"/>
  <c r="BA1143" i="48" a="1"/>
  <c r="BA1143" i="48" s="1"/>
  <c r="AY571" i="48" a="1"/>
  <c r="AY571" i="48" s="1"/>
  <c r="AM571" i="48" s="1"/>
  <c r="Y572" i="48"/>
  <c r="BA610" i="48" a="1"/>
  <c r="BA610" i="48" s="1"/>
  <c r="AY610" i="48" a="1"/>
  <c r="AY610" i="48" s="1"/>
  <c r="AM610" i="48" s="1"/>
  <c r="AB611" i="48"/>
  <c r="Y612" i="48"/>
  <c r="Y1141" i="48"/>
  <c r="Y1153" i="48"/>
  <c r="Y1161" i="48"/>
  <c r="Y1163" i="48"/>
  <c r="AY317" i="48" a="1"/>
  <c r="AY317" i="48" s="1"/>
  <c r="AM317" i="48" s="1"/>
  <c r="BA612" i="48" a="1"/>
  <c r="BA612" i="48" s="1"/>
  <c r="AY612" i="48" a="1"/>
  <c r="AY612" i="48" s="1"/>
  <c r="AM612" i="48" s="1"/>
  <c r="BA1205" i="48" a="1"/>
  <c r="BA1205" i="48" s="1"/>
  <c r="Y1205" i="48"/>
  <c r="AY1205" i="48" a="1"/>
  <c r="AY1205" i="48" s="1"/>
  <c r="AM1205" i="48" s="1"/>
  <c r="AJ611" i="48"/>
  <c r="Y1206" i="48"/>
  <c r="BA1206" i="48" a="1"/>
  <c r="BA1206" i="48" s="1"/>
  <c r="AY1206" i="48" a="1"/>
  <c r="AY1206" i="48" s="1"/>
  <c r="AM1206" i="48" s="1"/>
  <c r="AJ438" i="48"/>
  <c r="Y515" i="48"/>
  <c r="BA574" i="48" a="1"/>
  <c r="BA574" i="48" s="1"/>
  <c r="AK609" i="48"/>
  <c r="Y621" i="48"/>
  <c r="BA621" i="48" a="1"/>
  <c r="BA621" i="48" s="1"/>
  <c r="AY621" i="48" a="1"/>
  <c r="AY621" i="48" s="1"/>
  <c r="AM621" i="48" s="1"/>
  <c r="AY623" i="48" a="1"/>
  <c r="AY623" i="48" s="1"/>
  <c r="AM623" i="48" s="1"/>
  <c r="Y623" i="48"/>
  <c r="BA623" i="48" a="1"/>
  <c r="BA623" i="48" s="1"/>
  <c r="BA628" i="48" a="1"/>
  <c r="BA628" i="48" s="1"/>
  <c r="Y628" i="48"/>
  <c r="AY628" i="48" a="1"/>
  <c r="AY628" i="48" s="1"/>
  <c r="AM628" i="48" s="1"/>
  <c r="AB437" i="48"/>
  <c r="BA515" i="48" a="1"/>
  <c r="BA515" i="48" s="1"/>
  <c r="AJ546" i="48"/>
  <c r="Y585" i="48"/>
  <c r="Y625" i="48"/>
  <c r="BA625" i="48" a="1"/>
  <c r="BA625" i="48" s="1"/>
  <c r="AY625" i="48" a="1"/>
  <c r="AY625" i="48" s="1"/>
  <c r="AM625" i="48" s="1"/>
  <c r="BA626" i="48" a="1"/>
  <c r="BA626" i="48" s="1"/>
  <c r="Y626" i="48"/>
  <c r="AY626" i="48" a="1"/>
  <c r="AY626" i="48" s="1"/>
  <c r="AM626" i="48" s="1"/>
  <c r="AY633" i="48" a="1"/>
  <c r="AY633" i="48" s="1"/>
  <c r="AM633" i="48" s="1"/>
  <c r="BA1228" i="48" a="1"/>
  <c r="BA1228" i="48" s="1"/>
  <c r="Y1228" i="48"/>
  <c r="AK1233" i="48"/>
  <c r="BA1247" i="48" a="1"/>
  <c r="BA1247" i="48" s="1"/>
  <c r="Y1247" i="48"/>
  <c r="AY1247" i="48" a="1"/>
  <c r="AY1247" i="48" s="1"/>
  <c r="AM1247" i="48" s="1"/>
  <c r="AY1249" i="48" a="1"/>
  <c r="AY1249" i="48" s="1"/>
  <c r="AM1249" i="48" s="1"/>
  <c r="BA1249" i="48" a="1"/>
  <c r="BA1249" i="48" s="1"/>
  <c r="Y1249" i="48"/>
  <c r="BA617" i="48" a="1"/>
  <c r="BA617" i="48" s="1"/>
  <c r="BA620" i="48" a="1"/>
  <c r="BA620" i="48" s="1"/>
  <c r="Y633" i="48"/>
  <c r="Y1244" i="48"/>
  <c r="BA1244" i="48" a="1"/>
  <c r="BA1244" i="48" s="1"/>
  <c r="AY1244" i="48" a="1"/>
  <c r="AY1244" i="48" s="1"/>
  <c r="AM1244" i="48" s="1"/>
  <c r="AY624" i="48" a="1"/>
  <c r="AY624" i="48" s="1"/>
  <c r="AM624" i="48" s="1"/>
  <c r="BA1231" i="48" a="1"/>
  <c r="BA1231" i="48" s="1"/>
  <c r="Y1231" i="48"/>
  <c r="AY1231" i="48" a="1"/>
  <c r="AY1231" i="48" s="1"/>
  <c r="AM1231" i="48" s="1"/>
  <c r="BA635" i="48" a="1"/>
  <c r="BA635" i="48" s="1"/>
  <c r="AK1242" i="48"/>
  <c r="AK1252" i="48"/>
  <c r="Y617" i="48"/>
  <c r="Y620" i="48"/>
  <c r="AY1229" i="48" a="1"/>
  <c r="AY1229" i="48" s="1"/>
  <c r="AM1229" i="48" s="1"/>
  <c r="BA1245" i="48" a="1"/>
  <c r="BA1245" i="48" s="1"/>
  <c r="AK1247" i="48"/>
  <c r="AB1254" i="48"/>
  <c r="AY1254" i="48" a="1"/>
  <c r="AY1254" i="48" s="1"/>
  <c r="AM1254" i="48" s="1"/>
  <c r="AY1255" i="48" a="1"/>
  <c r="AY1255" i="48" s="1"/>
  <c r="AM1255" i="48" s="1"/>
  <c r="BA624" i="48" a="1"/>
  <c r="BA624" i="48" s="1"/>
  <c r="AJ633" i="48"/>
  <c r="BA633" i="48" a="1"/>
  <c r="BA633" i="48" s="1"/>
  <c r="Y1229" i="48"/>
  <c r="AY1246" i="48" a="1"/>
  <c r="AY1246" i="48" s="1"/>
  <c r="AM1246" i="48" s="1"/>
  <c r="BA1246" i="48" a="1"/>
  <c r="BA1246" i="48" s="1"/>
  <c r="Y1246" i="48"/>
  <c r="BA632" i="48" a="1"/>
  <c r="BA632" i="48" s="1"/>
  <c r="Y632" i="48"/>
  <c r="AY1232" i="48" a="1"/>
  <c r="AY1232" i="48" s="1"/>
  <c r="AM1232" i="48" s="1"/>
  <c r="BA1232" i="48" a="1"/>
  <c r="BA1232" i="48" s="1"/>
  <c r="Y1232" i="48"/>
  <c r="AB1255" i="48"/>
  <c r="BA1255" i="48" a="1"/>
  <c r="BA1255" i="48" s="1"/>
  <c r="AY605" i="48" a="1"/>
  <c r="AY605" i="48" s="1"/>
  <c r="AM605" i="48" s="1"/>
  <c r="BA1226" i="48" a="1"/>
  <c r="BA1226" i="48" s="1"/>
  <c r="Y1226" i="48"/>
  <c r="AY616" i="48" a="1"/>
  <c r="AY616" i="48" s="1"/>
  <c r="AM616" i="48" s="1"/>
  <c r="AY619" i="48" a="1"/>
  <c r="AY619" i="48" s="1"/>
  <c r="AM619" i="48" s="1"/>
  <c r="AY622" i="48" a="1"/>
  <c r="AY622" i="48" s="1"/>
  <c r="AM622" i="48" s="1"/>
  <c r="BA1233" i="48" a="1"/>
  <c r="BA1233" i="48" s="1"/>
  <c r="BA1234" i="48" a="1"/>
  <c r="BA1234" i="48" s="1"/>
  <c r="Y1234" i="48"/>
  <c r="AY1234" i="48" a="1"/>
  <c r="AY1234" i="48" s="1"/>
  <c r="AM1234" i="48" s="1"/>
  <c r="Y634" i="48"/>
  <c r="Y1241" i="48"/>
  <c r="BA1241" i="48" a="1"/>
  <c r="BA1241" i="48" s="1"/>
  <c r="AY1241" i="48" a="1"/>
  <c r="AY1241" i="48" s="1"/>
  <c r="AM1241" i="48" s="1"/>
  <c r="BA1251" i="48" a="1"/>
  <c r="BA1251" i="48" s="1"/>
  <c r="AY574" i="48" a="1"/>
  <c r="AY574" i="48" s="1"/>
  <c r="AM574" i="48" s="1"/>
  <c r="BA616" i="48" a="1"/>
  <c r="BA616" i="48" s="1"/>
  <c r="BA619" i="48" a="1"/>
  <c r="BA619" i="48" s="1"/>
  <c r="BA622" i="48" a="1"/>
  <c r="BA622" i="48" s="1"/>
  <c r="AY632" i="48" a="1"/>
  <c r="AY632" i="48" s="1"/>
  <c r="AM632" i="48" s="1"/>
  <c r="Y1227" i="48"/>
  <c r="BA1229" i="48" a="1"/>
  <c r="BA1229" i="48" s="1"/>
  <c r="Y1230" i="48"/>
  <c r="Y1237" i="48"/>
  <c r="BA1237" i="48" a="1"/>
  <c r="BA1237" i="48" s="1"/>
  <c r="AY1237" i="48" a="1"/>
  <c r="AY1237" i="48" s="1"/>
  <c r="AM1237" i="48" s="1"/>
  <c r="BA634" i="48" a="1"/>
  <c r="BA634" i="48" s="1"/>
  <c r="AY634" i="48" a="1"/>
  <c r="AY634" i="48" s="1"/>
  <c r="AM634" i="48" s="1"/>
  <c r="AK632" i="48"/>
  <c r="AK1226" i="48"/>
  <c r="BA1235" i="48" a="1"/>
  <c r="BA1235" i="48" s="1"/>
  <c r="Y1235" i="48"/>
  <c r="BA1252" i="48" a="1"/>
  <c r="BA1252" i="48" s="1"/>
  <c r="Y1252" i="48"/>
  <c r="AY1252" i="48" a="1"/>
  <c r="AY1252" i="48" s="1"/>
  <c r="AM1252" i="48" s="1"/>
  <c r="BA630" i="48" a="1"/>
  <c r="BA630" i="48" s="1"/>
  <c r="Y630" i="48"/>
  <c r="BA1227" i="48" a="1"/>
  <c r="BA1227" i="48" s="1"/>
  <c r="BA1242" i="48" a="1"/>
  <c r="BA1242" i="48" s="1"/>
  <c r="Y1242" i="48"/>
  <c r="AY1242" i="48" a="1"/>
  <c r="AY1242" i="48" s="1"/>
  <c r="AM1242" i="48" s="1"/>
  <c r="BA1243" i="48" a="1"/>
  <c r="BA1243" i="48" s="1"/>
  <c r="AB1258" i="48"/>
  <c r="AY1258" i="48" a="1"/>
  <c r="AY1258" i="48" s="1"/>
  <c r="AM1258" i="48" s="1"/>
  <c r="AK1255" i="48"/>
  <c r="AK1259" i="48"/>
  <c r="BA1262" i="48" a="1"/>
  <c r="BA1262" i="48" s="1"/>
  <c r="Y1262" i="48"/>
  <c r="AY1262" i="48" a="1"/>
  <c r="AY1262" i="48" s="1"/>
  <c r="AM1262" i="48" s="1"/>
  <c r="BA1278" i="48" a="1"/>
  <c r="BA1278" i="48" s="1"/>
  <c r="Y1278" i="48"/>
  <c r="AY1278" i="48" a="1"/>
  <c r="AY1278" i="48" s="1"/>
  <c r="AM1278" i="48" s="1"/>
  <c r="Y1290" i="48"/>
  <c r="BA1290" i="48" a="1"/>
  <c r="BA1290" i="48" s="1"/>
  <c r="AY1290" i="48" a="1"/>
  <c r="AY1290" i="48" s="1"/>
  <c r="AM1290" i="48" s="1"/>
  <c r="BA639" i="48" a="1"/>
  <c r="BA639" i="48" s="1"/>
  <c r="AY639" i="48" a="1"/>
  <c r="AY639" i="48" s="1"/>
  <c r="AM639" i="48" s="1"/>
  <c r="Y1238" i="48"/>
  <c r="BA1263" i="48" a="1"/>
  <c r="BA1263" i="48" s="1"/>
  <c r="AY1263" i="48" a="1"/>
  <c r="AY1263" i="48" s="1"/>
  <c r="AM1263" i="48" s="1"/>
  <c r="Y1263" i="48"/>
  <c r="BA1282" i="48" a="1"/>
  <c r="BA1282" i="48" s="1"/>
  <c r="Y1282" i="48"/>
  <c r="AY1282" i="48" a="1"/>
  <c r="AY1282" i="48" s="1"/>
  <c r="AM1282" i="48" s="1"/>
  <c r="BA1286" i="48" a="1"/>
  <c r="BA1286" i="48" s="1"/>
  <c r="Y1286" i="48"/>
  <c r="AY1286" i="48" a="1"/>
  <c r="AY1286" i="48" s="1"/>
  <c r="AM1286" i="48" s="1"/>
  <c r="AK1291" i="48"/>
  <c r="BA1257" i="48" a="1"/>
  <c r="BA1257" i="48" s="1"/>
  <c r="Y1257" i="48"/>
  <c r="AY1269" i="48" a="1"/>
  <c r="AY1269" i="48" s="1"/>
  <c r="AM1269" i="48" s="1"/>
  <c r="Y1269" i="48"/>
  <c r="BA1269" i="48" a="1"/>
  <c r="BA1269" i="48" s="1"/>
  <c r="BA1270" i="48" a="1"/>
  <c r="BA1270" i="48" s="1"/>
  <c r="Y1270" i="48"/>
  <c r="AY1270" i="48" a="1"/>
  <c r="AY1270" i="48" s="1"/>
  <c r="AM1270" i="48" s="1"/>
  <c r="AY635" i="48" a="1"/>
  <c r="AY635" i="48" s="1"/>
  <c r="AM635" i="48" s="1"/>
  <c r="AK1258" i="48"/>
  <c r="BA1260" i="48" a="1"/>
  <c r="BA1260" i="48" s="1"/>
  <c r="Y1260" i="48"/>
  <c r="AY1233" i="48" a="1"/>
  <c r="AY1233" i="48" s="1"/>
  <c r="AM1233" i="48" s="1"/>
  <c r="AY1236" i="48" a="1"/>
  <c r="AY1236" i="48" s="1"/>
  <c r="AM1236" i="48" s="1"/>
  <c r="AY1251" i="48" a="1"/>
  <c r="AY1251" i="48" s="1"/>
  <c r="AM1251" i="48" s="1"/>
  <c r="AK1253" i="48"/>
  <c r="AK1262" i="48"/>
  <c r="BA1285" i="48" a="1"/>
  <c r="BA1285" i="48" s="1"/>
  <c r="Y1285" i="48"/>
  <c r="AY1285" i="48" a="1"/>
  <c r="AY1285" i="48" s="1"/>
  <c r="AM1285" i="48" s="1"/>
  <c r="AK1286" i="48"/>
  <c r="AY1289" i="48" a="1"/>
  <c r="AY1289" i="48" s="1"/>
  <c r="AM1289" i="48" s="1"/>
  <c r="AB1289" i="48"/>
  <c r="BA1295" i="48" a="1"/>
  <c r="BA1295" i="48" s="1"/>
  <c r="Y1295" i="48"/>
  <c r="AY1295" i="48" a="1"/>
  <c r="AY1295" i="48" s="1"/>
  <c r="AM1295" i="48" s="1"/>
  <c r="AY1253" i="48" a="1"/>
  <c r="AY1253" i="48" s="1"/>
  <c r="AM1253" i="48" s="1"/>
  <c r="BA1256" i="48" a="1"/>
  <c r="BA1256" i="48" s="1"/>
  <c r="Y1256" i="48"/>
  <c r="AB1271" i="48"/>
  <c r="BA1271" i="48" a="1"/>
  <c r="BA1271" i="48" s="1"/>
  <c r="BA1272" i="48" a="1"/>
  <c r="BA1272" i="48" s="1"/>
  <c r="Y1272" i="48"/>
  <c r="AY1272" i="48" a="1"/>
  <c r="AY1272" i="48" s="1"/>
  <c r="AM1272" i="48" s="1"/>
  <c r="AY637" i="48" a="1"/>
  <c r="AY637" i="48" s="1"/>
  <c r="AM637" i="48" s="1"/>
  <c r="Y637" i="48"/>
  <c r="BA637" i="48" a="1"/>
  <c r="BA637" i="48" s="1"/>
  <c r="BA1276" i="48" a="1"/>
  <c r="BA1276" i="48" s="1"/>
  <c r="Y1276" i="48"/>
  <c r="AY1276" i="48" a="1"/>
  <c r="AY1276" i="48" s="1"/>
  <c r="AM1276" i="48" s="1"/>
  <c r="BA1284" i="48" a="1"/>
  <c r="BA1284" i="48" s="1"/>
  <c r="Y1284" i="48"/>
  <c r="AY1284" i="48" a="1"/>
  <c r="AY1284" i="48" s="1"/>
  <c r="AM1284" i="48" s="1"/>
  <c r="Y1233" i="48"/>
  <c r="AY1245" i="48" a="1"/>
  <c r="AY1245" i="48" s="1"/>
  <c r="AM1245" i="48" s="1"/>
  <c r="BA1253" i="48" a="1"/>
  <c r="BA1253" i="48" s="1"/>
  <c r="AY1260" i="48" a="1"/>
  <c r="AY1260" i="48" s="1"/>
  <c r="AM1260" i="48" s="1"/>
  <c r="BA1293" i="48" a="1"/>
  <c r="BA1293" i="48" s="1"/>
  <c r="Y1293" i="48"/>
  <c r="AY1293" i="48" a="1"/>
  <c r="AY1293" i="48" s="1"/>
  <c r="AM1293" i="48" s="1"/>
  <c r="AK1257" i="48"/>
  <c r="AY1257" i="48" a="1"/>
  <c r="AY1257" i="48" s="1"/>
  <c r="AM1257" i="48" s="1"/>
  <c r="BA1259" i="48" a="1"/>
  <c r="BA1259" i="48" s="1"/>
  <c r="Y1259" i="48"/>
  <c r="AK1260" i="48"/>
  <c r="BA1261" i="48" a="1"/>
  <c r="BA1261" i="48" s="1"/>
  <c r="Y1261" i="48"/>
  <c r="AY636" i="48" a="1"/>
  <c r="AY636" i="48" s="1"/>
  <c r="AM636" i="48" s="1"/>
  <c r="AK1274" i="48"/>
  <c r="AB1279" i="48"/>
  <c r="BA1279" i="48" a="1"/>
  <c r="BA1279" i="48" s="1"/>
  <c r="AK1285" i="48"/>
  <c r="BA1294" i="48" a="1"/>
  <c r="BA1294" i="48" s="1"/>
  <c r="AB1294" i="48"/>
  <c r="AY1238" i="48" a="1"/>
  <c r="AY1238" i="48" s="1"/>
  <c r="AM1238" i="48" s="1"/>
  <c r="AY1243" i="48" a="1"/>
  <c r="AY1243" i="48" s="1"/>
  <c r="AM1243" i="48" s="1"/>
  <c r="AY1248" i="48" a="1"/>
  <c r="AY1248" i="48" s="1"/>
  <c r="AM1248" i="48" s="1"/>
  <c r="BA1265" i="48" a="1"/>
  <c r="BA1265" i="48" s="1"/>
  <c r="Y1265" i="48"/>
  <c r="AY1265" i="48" a="1"/>
  <c r="AY1265" i="48" s="1"/>
  <c r="AM1265" i="48" s="1"/>
  <c r="AK637" i="48"/>
  <c r="Y1248" i="48"/>
  <c r="BA1254" i="48" a="1"/>
  <c r="BA1254" i="48" s="1"/>
  <c r="Y1254" i="48"/>
  <c r="BA1264" i="48" a="1"/>
  <c r="BA1264" i="48" s="1"/>
  <c r="Y1264" i="48"/>
  <c r="AY1264" i="48" a="1"/>
  <c r="AY1264" i="48" s="1"/>
  <c r="AM1264" i="48" s="1"/>
  <c r="Y1280" i="48"/>
  <c r="BA1280" i="48" a="1"/>
  <c r="BA1280" i="48" s="1"/>
  <c r="AY1280" i="48" a="1"/>
  <c r="AY1280" i="48" s="1"/>
  <c r="AM1280" i="48" s="1"/>
  <c r="BA1283" i="48" a="1"/>
  <c r="BA1283" i="48" s="1"/>
  <c r="AY1283" i="48" a="1"/>
  <c r="AY1283" i="48" s="1"/>
  <c r="AM1283" i="48" s="1"/>
  <c r="Y1283" i="48"/>
  <c r="BA1291" i="48" a="1"/>
  <c r="BA1291" i="48" s="1"/>
  <c r="Y1291" i="48"/>
  <c r="AY1291" i="48" a="1"/>
  <c r="AY1291" i="48" s="1"/>
  <c r="AM1291" i="48" s="1"/>
  <c r="Y1243" i="48"/>
  <c r="AK1256" i="48"/>
  <c r="BA1258" i="48" a="1"/>
  <c r="BA1258" i="48" s="1"/>
  <c r="Y1258" i="48"/>
  <c r="AY1261" i="48" a="1"/>
  <c r="AY1261" i="48" s="1"/>
  <c r="AM1261" i="48" s="1"/>
  <c r="BA1267" i="48" a="1"/>
  <c r="BA1267" i="48" s="1"/>
  <c r="Y1267" i="48"/>
  <c r="AY1267" i="48" a="1"/>
  <c r="AY1267" i="48" s="1"/>
  <c r="AM1267" i="48" s="1"/>
  <c r="BA1287" i="48" a="1"/>
  <c r="BA1287" i="48" s="1"/>
  <c r="Y1287" i="48"/>
  <c r="AY1287" i="48" a="1"/>
  <c r="AY1287" i="48" s="1"/>
  <c r="AM1287" i="48" s="1"/>
  <c r="BA1266" i="48" a="1"/>
  <c r="BA1266" i="48" s="1"/>
  <c r="Y1266" i="48"/>
  <c r="AY1266" i="48" a="1"/>
  <c r="AY1266" i="48" s="1"/>
  <c r="AM1266" i="48" s="1"/>
  <c r="AB1277" i="48"/>
  <c r="BA1277" i="48" a="1"/>
  <c r="BA1277" i="48" s="1"/>
  <c r="AY1281" i="48" a="1"/>
  <c r="AY1281" i="48" s="1"/>
  <c r="AM1281" i="48" s="1"/>
  <c r="BA1281" i="48" a="1"/>
  <c r="BA1281" i="48" s="1"/>
  <c r="Y1281" i="48"/>
  <c r="AK1292" i="48"/>
  <c r="BA636" i="48" a="1"/>
  <c r="BA636" i="48" s="1"/>
  <c r="BA1318" i="48" a="1"/>
  <c r="BA1318" i="48" s="1"/>
  <c r="Y1318" i="48"/>
  <c r="AY1318" i="48" a="1"/>
  <c r="AY1318" i="48" s="1"/>
  <c r="AM1318" i="48" s="1"/>
  <c r="AK1326" i="48"/>
  <c r="BA1289" i="48" a="1"/>
  <c r="BA1289" i="48" s="1"/>
  <c r="Y1289" i="48"/>
  <c r="AB1292" i="48"/>
  <c r="BA642" i="48" a="1"/>
  <c r="BA642" i="48" s="1"/>
  <c r="AY642" i="48" a="1"/>
  <c r="AY642" i="48" s="1"/>
  <c r="AM642" i="48" s="1"/>
  <c r="AB645" i="48"/>
  <c r="AB648" i="48"/>
  <c r="AY1332" i="48" a="1"/>
  <c r="AY1332" i="48" s="1"/>
  <c r="AM1332" i="48" s="1"/>
  <c r="Y1332" i="48"/>
  <c r="BA1332" i="48" a="1"/>
  <c r="BA1332" i="48" s="1"/>
  <c r="Y1333" i="48"/>
  <c r="BA1333" i="48" a="1"/>
  <c r="BA1333" i="48" s="1"/>
  <c r="AY1333" i="48" a="1"/>
  <c r="AY1333" i="48" s="1"/>
  <c r="AM1333" i="48" s="1"/>
  <c r="AK1296" i="48"/>
  <c r="AY1299" i="48" a="1"/>
  <c r="AY1299" i="48" s="1"/>
  <c r="AM1299" i="48" s="1"/>
  <c r="BA640" i="48" a="1"/>
  <c r="BA640" i="48" s="1"/>
  <c r="AY640" i="48" a="1"/>
  <c r="AY640" i="48" s="1"/>
  <c r="AM640" i="48" s="1"/>
  <c r="Y642" i="48"/>
  <c r="BA1319" i="48" a="1"/>
  <c r="BA1319" i="48" s="1"/>
  <c r="Y1319" i="48"/>
  <c r="AY1319" i="48" a="1"/>
  <c r="AY1319" i="48" s="1"/>
  <c r="AM1319" i="48" s="1"/>
  <c r="AY1335" i="48" a="1"/>
  <c r="AY1335" i="48" s="1"/>
  <c r="AM1335" i="48" s="1"/>
  <c r="Y1335" i="48"/>
  <c r="BA1335" i="48" a="1"/>
  <c r="BA1335" i="48" s="1"/>
  <c r="AJ1294" i="48"/>
  <c r="BA1299" i="48" a="1"/>
  <c r="BA1299" i="48" s="1"/>
  <c r="Y640" i="48"/>
  <c r="AK1327" i="48"/>
  <c r="BA659" i="48" a="1"/>
  <c r="BA659" i="48" s="1"/>
  <c r="Y659" i="48"/>
  <c r="AY659" i="48" a="1"/>
  <c r="AY659" i="48" s="1"/>
  <c r="AM659" i="48" s="1"/>
  <c r="BA1296" i="48" a="1"/>
  <c r="BA1296" i="48" s="1"/>
  <c r="BA638" i="48" a="1"/>
  <c r="BA638" i="48" s="1"/>
  <c r="AB640" i="48"/>
  <c r="Y641" i="48"/>
  <c r="AB642" i="48"/>
  <c r="Y646" i="48"/>
  <c r="AY649" i="48" a="1"/>
  <c r="AY649" i="48" s="1"/>
  <c r="AM649" i="48" s="1"/>
  <c r="BA1314" i="48" a="1"/>
  <c r="BA1314" i="48" s="1"/>
  <c r="Y653" i="48"/>
  <c r="BA653" i="48" a="1"/>
  <c r="BA653" i="48" s="1"/>
  <c r="AY653" i="48" a="1"/>
  <c r="AY653" i="48" s="1"/>
  <c r="AM653" i="48" s="1"/>
  <c r="AY1292" i="48" a="1"/>
  <c r="AY1292" i="48" s="1"/>
  <c r="AM1292" i="48" s="1"/>
  <c r="AB638" i="48"/>
  <c r="Y639" i="48"/>
  <c r="BA641" i="48" a="1"/>
  <c r="BA641" i="48" s="1"/>
  <c r="AY641" i="48" a="1"/>
  <c r="AY641" i="48" s="1"/>
  <c r="AM641" i="48" s="1"/>
  <c r="BA646" i="48" a="1"/>
  <c r="BA646" i="48" s="1"/>
  <c r="AY646" i="48" a="1"/>
  <c r="AY646" i="48" s="1"/>
  <c r="AM646" i="48" s="1"/>
  <c r="Y1325" i="48"/>
  <c r="BA1325" i="48" a="1"/>
  <c r="BA1325" i="48" s="1"/>
  <c r="AY1325" i="48" a="1"/>
  <c r="AY1325" i="48" s="1"/>
  <c r="AM1325" i="48" s="1"/>
  <c r="BA1330" i="48" a="1"/>
  <c r="BA1330" i="48" s="1"/>
  <c r="AY1330" i="48" a="1"/>
  <c r="AY1330" i="48" s="1"/>
  <c r="AM1330" i="48" s="1"/>
  <c r="Y1330" i="48"/>
  <c r="AY1268" i="48" a="1"/>
  <c r="AY1268" i="48" s="1"/>
  <c r="AM1268" i="48" s="1"/>
  <c r="AY1274" i="48" a="1"/>
  <c r="AY1274" i="48" s="1"/>
  <c r="AM1274" i="48" s="1"/>
  <c r="AY1288" i="48" a="1"/>
  <c r="AY1288" i="48" s="1"/>
  <c r="AM1288" i="48" s="1"/>
  <c r="AB644" i="48"/>
  <c r="Y1331" i="48"/>
  <c r="BA1331" i="48" a="1"/>
  <c r="BA1331" i="48" s="1"/>
  <c r="AY1331" i="48" a="1"/>
  <c r="AY1331" i="48" s="1"/>
  <c r="AM1331" i="48" s="1"/>
  <c r="Y1297" i="48"/>
  <c r="BA644" i="48" a="1"/>
  <c r="BA644" i="48" s="1"/>
  <c r="AY644" i="48" a="1"/>
  <c r="AY644" i="48" s="1"/>
  <c r="AM644" i="48" s="1"/>
  <c r="BA647" i="48" a="1"/>
  <c r="BA647" i="48" s="1"/>
  <c r="AB649" i="48"/>
  <c r="BA1321" i="48" a="1"/>
  <c r="BA1321" i="48" s="1"/>
  <c r="Y1321" i="48"/>
  <c r="AY1321" i="48" a="1"/>
  <c r="AY1321" i="48" s="1"/>
  <c r="AM1321" i="48" s="1"/>
  <c r="BA1268" i="48" a="1"/>
  <c r="BA1268" i="48" s="1"/>
  <c r="Y1274" i="48"/>
  <c r="Y1288" i="48"/>
  <c r="Y1296" i="48"/>
  <c r="AY1297" i="48" a="1"/>
  <c r="AY1297" i="48" s="1"/>
  <c r="AM1297" i="48" s="1"/>
  <c r="BA1298" i="48" a="1"/>
  <c r="BA1298" i="48" s="1"/>
  <c r="Y1298" i="48"/>
  <c r="AY1298" i="48" a="1"/>
  <c r="AY1298" i="48" s="1"/>
  <c r="AM1298" i="48" s="1"/>
  <c r="AB639" i="48"/>
  <c r="Y652" i="48"/>
  <c r="BA652" i="48" a="1"/>
  <c r="BA652" i="48" s="1"/>
  <c r="AY652" i="48" a="1"/>
  <c r="AY652" i="48" s="1"/>
  <c r="AM652" i="48" s="1"/>
  <c r="AY645" i="48" a="1"/>
  <c r="AY645" i="48" s="1"/>
  <c r="AM645" i="48" s="1"/>
  <c r="AB647" i="48"/>
  <c r="AY1294" i="48" a="1"/>
  <c r="AY1294" i="48" s="1"/>
  <c r="AM1294" i="48" s="1"/>
  <c r="BA650" i="48" a="1"/>
  <c r="BA650" i="48" s="1"/>
  <c r="AK651" i="48"/>
  <c r="BA1317" i="48" a="1"/>
  <c r="BA1317" i="48" s="1"/>
  <c r="Y1317" i="48"/>
  <c r="AY1317" i="48" a="1"/>
  <c r="AY1317" i="48" s="1"/>
  <c r="AM1317" i="48" s="1"/>
  <c r="Y1294" i="48"/>
  <c r="AJ647" i="48"/>
  <c r="BA1312" i="48" a="1"/>
  <c r="BA1312" i="48" s="1"/>
  <c r="AY1322" i="48" a="1"/>
  <c r="AY1322" i="48" s="1"/>
  <c r="AM1322" i="48" s="1"/>
  <c r="AY1320" i="48" a="1"/>
  <c r="AY1320" i="48" s="1"/>
  <c r="AM1320" i="48" s="1"/>
  <c r="Y1328" i="48"/>
  <c r="BA1348" i="48" a="1"/>
  <c r="BA1348" i="48" s="1"/>
  <c r="Y1348" i="48"/>
  <c r="AY1348" i="48" a="1"/>
  <c r="AY1348" i="48" s="1"/>
  <c r="AM1348" i="48" s="1"/>
  <c r="Y1354" i="48"/>
  <c r="BA1354" i="48" a="1"/>
  <c r="BA1354" i="48" s="1"/>
  <c r="AY1354" i="48" a="1"/>
  <c r="AY1354" i="48" s="1"/>
  <c r="AM1354" i="48" s="1"/>
  <c r="BA1322" i="48" a="1"/>
  <c r="BA1322" i="48" s="1"/>
  <c r="AY648" i="48" a="1"/>
  <c r="AY648" i="48" s="1"/>
  <c r="AM648" i="48" s="1"/>
  <c r="AY1312" i="48" a="1"/>
  <c r="AY1312" i="48" s="1"/>
  <c r="AM1312" i="48" s="1"/>
  <c r="AY1314" i="48" a="1"/>
  <c r="AY1314" i="48" s="1"/>
  <c r="AM1314" i="48" s="1"/>
  <c r="Y1320" i="48"/>
  <c r="Y1322" i="48"/>
  <c r="AK1346" i="48"/>
  <c r="AK1355" i="48"/>
  <c r="AK1347" i="48"/>
  <c r="AK662" i="48"/>
  <c r="Y1312" i="48"/>
  <c r="Y1314" i="48"/>
  <c r="AY1326" i="48" a="1"/>
  <c r="AY1326" i="48" s="1"/>
  <c r="AM1326" i="48" s="1"/>
  <c r="AY1336" i="48" a="1"/>
  <c r="AY1336" i="48" s="1"/>
  <c r="AM1336" i="48" s="1"/>
  <c r="AY1337" i="48" a="1"/>
  <c r="AY1337" i="48" s="1"/>
  <c r="AM1337" i="48" s="1"/>
  <c r="BA1358" i="48" a="1"/>
  <c r="BA1358" i="48" s="1"/>
  <c r="Y1358" i="48"/>
  <c r="AY1358" i="48" a="1"/>
  <c r="AY1358" i="48" s="1"/>
  <c r="AM1358" i="48" s="1"/>
  <c r="AY647" i="48" a="1"/>
  <c r="AY647" i="48" s="1"/>
  <c r="AM647" i="48" s="1"/>
  <c r="AK1343" i="48"/>
  <c r="BA1351" i="48" a="1"/>
  <c r="BA1351" i="48" s="1"/>
  <c r="Y1351" i="48"/>
  <c r="AY1351" i="48" a="1"/>
  <c r="AY1351" i="48" s="1"/>
  <c r="AM1351" i="48" s="1"/>
  <c r="Y674" i="48"/>
  <c r="BA674" i="48" a="1"/>
  <c r="BA674" i="48" s="1"/>
  <c r="AY674" i="48" a="1"/>
  <c r="AY674" i="48" s="1"/>
  <c r="AM674" i="48" s="1"/>
  <c r="BA1326" i="48" a="1"/>
  <c r="BA1326" i="48" s="1"/>
  <c r="Y1339" i="48"/>
  <c r="BA1339" i="48" a="1"/>
  <c r="BA1339" i="48" s="1"/>
  <c r="AY1339" i="48" a="1"/>
  <c r="AY1339" i="48" s="1"/>
  <c r="AM1339" i="48" s="1"/>
  <c r="BA1345" i="48" a="1"/>
  <c r="BA1345" i="48" s="1"/>
  <c r="Y1345" i="48"/>
  <c r="AY1345" i="48" a="1"/>
  <c r="AY1345" i="48" s="1"/>
  <c r="AM1345" i="48" s="1"/>
  <c r="BA1352" i="48" a="1"/>
  <c r="BA1352" i="48" s="1"/>
  <c r="Y1352" i="48"/>
  <c r="AY1352" i="48" a="1"/>
  <c r="AY1352" i="48" s="1"/>
  <c r="AM1352" i="48" s="1"/>
  <c r="BA1356" i="48" a="1"/>
  <c r="BA1356" i="48" s="1"/>
  <c r="Y1356" i="48"/>
  <c r="AY1356" i="48" a="1"/>
  <c r="AY1356" i="48" s="1"/>
  <c r="AM1356" i="48" s="1"/>
  <c r="BA1359" i="48" a="1"/>
  <c r="BA1359" i="48" s="1"/>
  <c r="BA1360" i="48" a="1"/>
  <c r="BA1360" i="48" s="1"/>
  <c r="Y1360" i="48"/>
  <c r="AY1360" i="48" a="1"/>
  <c r="AY1360" i="48" s="1"/>
  <c r="AM1360" i="48" s="1"/>
  <c r="AY651" i="48" a="1"/>
  <c r="AY651" i="48" s="1"/>
  <c r="AM651" i="48" s="1"/>
  <c r="AB1336" i="48"/>
  <c r="Y1338" i="48"/>
  <c r="BA1338" i="48" a="1"/>
  <c r="BA1338" i="48" s="1"/>
  <c r="AY1338" i="48" a="1"/>
  <c r="AY1338" i="48" s="1"/>
  <c r="AM1338" i="48" s="1"/>
  <c r="AY1340" i="48" a="1"/>
  <c r="AY1340" i="48" s="1"/>
  <c r="AM1340" i="48" s="1"/>
  <c r="AY650" i="48" a="1"/>
  <c r="AY650" i="48" s="1"/>
  <c r="AM650" i="48" s="1"/>
  <c r="AY1313" i="48" a="1"/>
  <c r="AY1313" i="48" s="1"/>
  <c r="AM1313" i="48" s="1"/>
  <c r="AY1328" i="48" a="1"/>
  <c r="AY1328" i="48" s="1"/>
  <c r="AM1328" i="48" s="1"/>
  <c r="BA1342" i="48" a="1"/>
  <c r="BA1342" i="48" s="1"/>
  <c r="Y1342" i="48"/>
  <c r="AY1342" i="48" a="1"/>
  <c r="AY1342" i="48" s="1"/>
  <c r="AM1342" i="48" s="1"/>
  <c r="Y661" i="48"/>
  <c r="BA661" i="48" a="1"/>
  <c r="BA661" i="48" s="1"/>
  <c r="AY661" i="48" a="1"/>
  <c r="AY661" i="48" s="1"/>
  <c r="AM661" i="48" s="1"/>
  <c r="AY1353" i="48" a="1"/>
  <c r="AY1353" i="48" s="1"/>
  <c r="AM1353" i="48" s="1"/>
  <c r="AB1353" i="48"/>
  <c r="BA672" i="48" a="1"/>
  <c r="BA672" i="48" s="1"/>
  <c r="BA651" i="48" a="1"/>
  <c r="BA651" i="48" s="1"/>
  <c r="AY658" i="48" a="1"/>
  <c r="AY658" i="48" s="1"/>
  <c r="AM658" i="48" s="1"/>
  <c r="AJ1338" i="48"/>
  <c r="Y1341" i="48"/>
  <c r="BA1341" i="48" a="1"/>
  <c r="BA1341" i="48" s="1"/>
  <c r="AY1341" i="48" a="1"/>
  <c r="AY1341" i="48" s="1"/>
  <c r="AM1341" i="48" s="1"/>
  <c r="AK1351" i="48"/>
  <c r="AK1356" i="48"/>
  <c r="AK1357" i="48"/>
  <c r="AK1360" i="48"/>
  <c r="Y1313" i="48"/>
  <c r="BA1327" i="48" a="1"/>
  <c r="BA1327" i="48" s="1"/>
  <c r="BA1346" i="48" a="1"/>
  <c r="BA1346" i="48" s="1"/>
  <c r="AK660" i="48"/>
  <c r="BA1355" i="48" a="1"/>
  <c r="BA1355" i="48" s="1"/>
  <c r="BA1337" i="48" a="1"/>
  <c r="BA1337" i="48" s="1"/>
  <c r="AK1338" i="48"/>
  <c r="AK1340" i="48"/>
  <c r="BA1347" i="48" a="1"/>
  <c r="BA1347" i="48" s="1"/>
  <c r="Y1347" i="48"/>
  <c r="AY1347" i="48" a="1"/>
  <c r="AY1347" i="48" s="1"/>
  <c r="AM1347" i="48" s="1"/>
  <c r="Y663" i="48"/>
  <c r="BA663" i="48" a="1"/>
  <c r="BA663" i="48" s="1"/>
  <c r="AY663" i="48" a="1"/>
  <c r="AY663" i="48" s="1"/>
  <c r="AM663" i="48" s="1"/>
  <c r="AY673" i="48" a="1"/>
  <c r="AY673" i="48" s="1"/>
  <c r="AM673" i="48" s="1"/>
  <c r="AY676" i="48" a="1"/>
  <c r="AY676" i="48" s="1"/>
  <c r="AM676" i="48" s="1"/>
  <c r="BA1370" i="48" a="1"/>
  <c r="BA1370" i="48" s="1"/>
  <c r="BA1393" i="48" a="1"/>
  <c r="BA1393" i="48" s="1"/>
  <c r="Y1393" i="48"/>
  <c r="AY1393" i="48" a="1"/>
  <c r="AY1393" i="48" s="1"/>
  <c r="AM1393" i="48" s="1"/>
  <c r="BA680" i="48" a="1"/>
  <c r="BA680" i="48" s="1"/>
  <c r="AY680" i="48" a="1"/>
  <c r="AY680" i="48" s="1"/>
  <c r="AM680" i="48" s="1"/>
  <c r="BA1343" i="48" a="1"/>
  <c r="BA1343" i="48" s="1"/>
  <c r="AY1344" i="48" a="1"/>
  <c r="AY1344" i="48" s="1"/>
  <c r="AM1344" i="48" s="1"/>
  <c r="BA660" i="48" a="1"/>
  <c r="BA660" i="48" s="1"/>
  <c r="AY1355" i="48" a="1"/>
  <c r="AY1355" i="48" s="1"/>
  <c r="AM1355" i="48" s="1"/>
  <c r="AY1357" i="48" a="1"/>
  <c r="AY1357" i="48" s="1"/>
  <c r="AM1357" i="48" s="1"/>
  <c r="AY1359" i="48" a="1"/>
  <c r="AY1359" i="48" s="1"/>
  <c r="AM1359" i="48" s="1"/>
  <c r="AY662" i="48" a="1"/>
  <c r="AY662" i="48" s="1"/>
  <c r="AM662" i="48" s="1"/>
  <c r="Y673" i="48"/>
  <c r="AY675" i="48" a="1"/>
  <c r="AY675" i="48" s="1"/>
  <c r="AM675" i="48" s="1"/>
  <c r="BA675" i="48" a="1"/>
  <c r="BA675" i="48" s="1"/>
  <c r="BA1388" i="48" a="1"/>
  <c r="BA1388" i="48" s="1"/>
  <c r="Y1388" i="48"/>
  <c r="AY1388" i="48" a="1"/>
  <c r="AY1388" i="48" s="1"/>
  <c r="AM1388" i="48" s="1"/>
  <c r="AY1371" i="48" a="1"/>
  <c r="AY1371" i="48" s="1"/>
  <c r="AM1371" i="48" s="1"/>
  <c r="BA1371" i="48" a="1"/>
  <c r="BA1371" i="48" s="1"/>
  <c r="Y1371" i="48"/>
  <c r="BA1387" i="48" a="1"/>
  <c r="BA1387" i="48" s="1"/>
  <c r="Y1387" i="48"/>
  <c r="AY1387" i="48" a="1"/>
  <c r="AY1387" i="48" s="1"/>
  <c r="AM1387" i="48" s="1"/>
  <c r="BA1396" i="48" a="1"/>
  <c r="BA1396" i="48" s="1"/>
  <c r="AY1396" i="48" a="1"/>
  <c r="AY1396" i="48" s="1"/>
  <c r="AM1396" i="48" s="1"/>
  <c r="Y1396" i="48"/>
  <c r="BA682" i="48" a="1"/>
  <c r="BA682" i="48" s="1"/>
  <c r="Y682" i="48"/>
  <c r="AY682" i="48" a="1"/>
  <c r="AY682" i="48" s="1"/>
  <c r="AM682" i="48" s="1"/>
  <c r="Y1353" i="48"/>
  <c r="Y1355" i="48"/>
  <c r="Y1357" i="48"/>
  <c r="Y1359" i="48"/>
  <c r="Y662" i="48"/>
  <c r="AB673" i="48"/>
  <c r="BA1392" i="48" a="1"/>
  <c r="BA1392" i="48" s="1"/>
  <c r="Y1392" i="48"/>
  <c r="AY1392" i="48" a="1"/>
  <c r="AY1392" i="48" s="1"/>
  <c r="AM1392" i="48" s="1"/>
  <c r="AK1393" i="48"/>
  <c r="AK679" i="48"/>
  <c r="AJ673" i="48"/>
  <c r="AY1369" i="48" a="1"/>
  <c r="AY1369" i="48" s="1"/>
  <c r="AM1369" i="48" s="1"/>
  <c r="BA1369" i="48" a="1"/>
  <c r="BA1369" i="48" s="1"/>
  <c r="Y1369" i="48"/>
  <c r="BA1385" i="48" a="1"/>
  <c r="BA1385" i="48" s="1"/>
  <c r="Y1385" i="48"/>
  <c r="AY1385" i="48" a="1"/>
  <c r="AY1385" i="48" s="1"/>
  <c r="AM1385" i="48" s="1"/>
  <c r="AK680" i="48"/>
  <c r="AB682" i="48"/>
  <c r="AY672" i="48" a="1"/>
  <c r="AY672" i="48" s="1"/>
  <c r="AM672" i="48" s="1"/>
  <c r="BA1372" i="48" a="1"/>
  <c r="BA1372" i="48" s="1"/>
  <c r="BA1375" i="48" a="1"/>
  <c r="BA1375" i="48" s="1"/>
  <c r="Y1375" i="48"/>
  <c r="AY1375" i="48" a="1"/>
  <c r="AY1375" i="48" s="1"/>
  <c r="AM1375" i="48" s="1"/>
  <c r="Y1377" i="48"/>
  <c r="BA1377" i="48" a="1"/>
  <c r="BA1377" i="48" s="1"/>
  <c r="AY1377" i="48" a="1"/>
  <c r="AY1377" i="48" s="1"/>
  <c r="AM1377" i="48" s="1"/>
  <c r="Y1391" i="48"/>
  <c r="BA1391" i="48" a="1"/>
  <c r="BA1391" i="48" s="1"/>
  <c r="AY1391" i="48" a="1"/>
  <c r="AY1391" i="48" s="1"/>
  <c r="AM1391" i="48" s="1"/>
  <c r="Y1374" i="48"/>
  <c r="BA1374" i="48" a="1"/>
  <c r="BA1374" i="48" s="1"/>
  <c r="AY1374" i="48" a="1"/>
  <c r="AY1374" i="48" s="1"/>
  <c r="AM1374" i="48" s="1"/>
  <c r="BA1395" i="48" a="1"/>
  <c r="BA1395" i="48" s="1"/>
  <c r="AY1395" i="48" a="1"/>
  <c r="AY1395" i="48" s="1"/>
  <c r="AM1395" i="48" s="1"/>
  <c r="Y1395" i="48"/>
  <c r="AY1346" i="48" a="1"/>
  <c r="AY1346" i="48" s="1"/>
  <c r="AM1346" i="48" s="1"/>
  <c r="AJ1369" i="48"/>
  <c r="Y1370" i="48"/>
  <c r="AK1385" i="48"/>
  <c r="BA1390" i="48" a="1"/>
  <c r="BA1390" i="48" s="1"/>
  <c r="Y1390" i="48"/>
  <c r="AY1390" i="48" a="1"/>
  <c r="AY1390" i="48" s="1"/>
  <c r="AM1390" i="48" s="1"/>
  <c r="BA677" i="48" a="1"/>
  <c r="BA677" i="48" s="1"/>
  <c r="AY677" i="48" a="1"/>
  <c r="AY677" i="48" s="1"/>
  <c r="AM677" i="48" s="1"/>
  <c r="AY1372" i="48" a="1"/>
  <c r="AY1372" i="48" s="1"/>
  <c r="AM1372" i="48" s="1"/>
  <c r="AK1375" i="48"/>
  <c r="AK1377" i="48"/>
  <c r="AK1386" i="48"/>
  <c r="Y679" i="48"/>
  <c r="BA698" i="48" a="1"/>
  <c r="BA698" i="48" s="1"/>
  <c r="AY698" i="48" a="1"/>
  <c r="AY698" i="48" s="1"/>
  <c r="AM698" i="48" s="1"/>
  <c r="Y1346" i="48"/>
  <c r="AK1369" i="48"/>
  <c r="BA1389" i="48" a="1"/>
  <c r="BA1389" i="48" s="1"/>
  <c r="Y1389" i="48"/>
  <c r="AY1389" i="48" a="1"/>
  <c r="AY1389" i="48" s="1"/>
  <c r="AM1389" i="48" s="1"/>
  <c r="AB677" i="48"/>
  <c r="BA679" i="48" a="1"/>
  <c r="BA679" i="48" s="1"/>
  <c r="AY679" i="48" a="1"/>
  <c r="AY679" i="48" s="1"/>
  <c r="AM679" i="48" s="1"/>
  <c r="AK676" i="48"/>
  <c r="Y698" i="48"/>
  <c r="AY703" i="48" a="1"/>
  <c r="AY703" i="48" s="1"/>
  <c r="AM703" i="48" s="1"/>
  <c r="Y1378" i="48"/>
  <c r="BA1378" i="48" a="1"/>
  <c r="BA1378" i="48" s="1"/>
  <c r="Y1380" i="48"/>
  <c r="BA1380" i="48" a="1"/>
  <c r="BA1380" i="48" s="1"/>
  <c r="Y1382" i="48"/>
  <c r="BA1382" i="48" a="1"/>
  <c r="BA1382" i="48" s="1"/>
  <c r="Y1384" i="48"/>
  <c r="BA688" i="48" a="1"/>
  <c r="BA688" i="48" s="1"/>
  <c r="AY688" i="48" a="1"/>
  <c r="AY688" i="48" s="1"/>
  <c r="AM688" i="48" s="1"/>
  <c r="BA699" i="48" a="1"/>
  <c r="BA699" i="48" s="1"/>
  <c r="AY699" i="48" a="1"/>
  <c r="AY699" i="48" s="1"/>
  <c r="AM699" i="48" s="1"/>
  <c r="Y1422" i="48"/>
  <c r="BA1422" i="48" a="1"/>
  <c r="BA1422" i="48" s="1"/>
  <c r="AY1422" i="48" a="1"/>
  <c r="AY1422" i="48" s="1"/>
  <c r="AM1422" i="48" s="1"/>
  <c r="Y1438" i="48"/>
  <c r="BA1438" i="48" a="1"/>
  <c r="BA1438" i="48" s="1"/>
  <c r="AY1438" i="48" a="1"/>
  <c r="AY1438" i="48" s="1"/>
  <c r="AM1438" i="48" s="1"/>
  <c r="AY1376" i="48" a="1"/>
  <c r="AY1376" i="48" s="1"/>
  <c r="AM1376" i="48" s="1"/>
  <c r="AY1386" i="48" a="1"/>
  <c r="AY1386" i="48" s="1"/>
  <c r="AM1386" i="48" s="1"/>
  <c r="Y1394" i="48"/>
  <c r="BA1429" i="48" a="1"/>
  <c r="BA1429" i="48" s="1"/>
  <c r="AY1429" i="48" a="1"/>
  <c r="AY1429" i="48" s="1"/>
  <c r="AM1429" i="48" s="1"/>
  <c r="AB1429" i="48"/>
  <c r="BA1433" i="48" a="1"/>
  <c r="BA1433" i="48" s="1"/>
  <c r="AY1433" i="48" a="1"/>
  <c r="AY1433" i="48" s="1"/>
  <c r="AM1433" i="48" s="1"/>
  <c r="Y1433" i="48"/>
  <c r="Y713" i="48"/>
  <c r="BA1415" i="48" a="1"/>
  <c r="BA1415" i="48" s="1"/>
  <c r="AY1415" i="48" a="1"/>
  <c r="AY1415" i="48" s="1"/>
  <c r="AM1415" i="48" s="1"/>
  <c r="AB1415" i="48"/>
  <c r="Y1421" i="48"/>
  <c r="BA1421" i="48" a="1"/>
  <c r="BA1421" i="48" s="1"/>
  <c r="AY1421" i="48" a="1"/>
  <c r="AY1421" i="48" s="1"/>
  <c r="AM1421" i="48" s="1"/>
  <c r="Y1376" i="48"/>
  <c r="BA713" i="48" a="1"/>
  <c r="BA713" i="48" s="1"/>
  <c r="AY713" i="48" a="1"/>
  <c r="AY713" i="48" s="1"/>
  <c r="AM713" i="48" s="1"/>
  <c r="BA1428" i="48" a="1"/>
  <c r="BA1428" i="48" s="1"/>
  <c r="AY1428" i="48" a="1"/>
  <c r="AY1428" i="48" s="1"/>
  <c r="AM1428" i="48" s="1"/>
  <c r="Y1428" i="48"/>
  <c r="BA1432" i="48" a="1"/>
  <c r="BA1432" i="48" s="1"/>
  <c r="AY1432" i="48" a="1"/>
  <c r="AY1432" i="48" s="1"/>
  <c r="AM1432" i="48" s="1"/>
  <c r="Y1432" i="48"/>
  <c r="AY1379" i="48" a="1"/>
  <c r="AY1379" i="48" s="1"/>
  <c r="AM1379" i="48" s="1"/>
  <c r="AK712" i="48"/>
  <c r="BA1417" i="48" a="1"/>
  <c r="BA1417" i="48" s="1"/>
  <c r="AY1417" i="48" a="1"/>
  <c r="AY1417" i="48" s="1"/>
  <c r="AM1417" i="48" s="1"/>
  <c r="Y1417" i="48"/>
  <c r="AK1422" i="48"/>
  <c r="AJ688" i="48"/>
  <c r="AB713" i="48"/>
  <c r="BA1412" i="48" a="1"/>
  <c r="BA1412" i="48" s="1"/>
  <c r="AY1412" i="48" a="1"/>
  <c r="AY1412" i="48" s="1"/>
  <c r="AM1412" i="48" s="1"/>
  <c r="Y1412" i="48"/>
  <c r="BA1424" i="48" a="1"/>
  <c r="BA1424" i="48" s="1"/>
  <c r="AY1424" i="48" a="1"/>
  <c r="AY1424" i="48" s="1"/>
  <c r="AM1424" i="48" s="1"/>
  <c r="Y1424" i="48"/>
  <c r="BA1426" i="48" a="1"/>
  <c r="BA1426" i="48" s="1"/>
  <c r="AY1426" i="48" a="1"/>
  <c r="AY1426" i="48" s="1"/>
  <c r="AM1426" i="48" s="1"/>
  <c r="Y1426" i="48"/>
  <c r="BA1437" i="48" a="1"/>
  <c r="BA1437" i="48" s="1"/>
  <c r="AY1437" i="48" a="1"/>
  <c r="AY1437" i="48" s="1"/>
  <c r="AM1437" i="48" s="1"/>
  <c r="Y1437" i="48"/>
  <c r="Y1379" i="48"/>
  <c r="AY704" i="48" a="1"/>
  <c r="AY704" i="48" s="1"/>
  <c r="AM704" i="48" s="1"/>
  <c r="AY1425" i="48" a="1"/>
  <c r="AY1425" i="48" s="1"/>
  <c r="AM1425" i="48" s="1"/>
  <c r="Y1425" i="48"/>
  <c r="BA1425" i="48" a="1"/>
  <c r="BA1425" i="48" s="1"/>
  <c r="AY1397" i="48" a="1"/>
  <c r="AY1397" i="48" s="1"/>
  <c r="AM1397" i="48" s="1"/>
  <c r="AB732" i="48"/>
  <c r="AY1413" i="48" a="1"/>
  <c r="AY1413" i="48" s="1"/>
  <c r="AM1413" i="48" s="1"/>
  <c r="BA1413" i="48" a="1"/>
  <c r="BA1413" i="48" s="1"/>
  <c r="BA1416" i="48" a="1"/>
  <c r="BA1416" i="48" s="1"/>
  <c r="AY1416" i="48" a="1"/>
  <c r="AY1416" i="48" s="1"/>
  <c r="AM1416" i="48" s="1"/>
  <c r="Y1416" i="48"/>
  <c r="AY1373" i="48" a="1"/>
  <c r="AY1373" i="48" s="1"/>
  <c r="AM1373" i="48" s="1"/>
  <c r="AY1394" i="48" a="1"/>
  <c r="AY1394" i="48" s="1"/>
  <c r="AM1394" i="48" s="1"/>
  <c r="AY687" i="48" a="1"/>
  <c r="AY687" i="48" s="1"/>
  <c r="AM687" i="48" s="1"/>
  <c r="AB1419" i="48"/>
  <c r="BA1419" i="48" a="1"/>
  <c r="BA1419" i="48" s="1"/>
  <c r="AY1419" i="48" a="1"/>
  <c r="AY1419" i="48" s="1"/>
  <c r="AM1419" i="48" s="1"/>
  <c r="BA1397" i="48" a="1"/>
  <c r="BA1397" i="48" s="1"/>
  <c r="AY678" i="48" a="1"/>
  <c r="AY678" i="48" s="1"/>
  <c r="AM678" i="48" s="1"/>
  <c r="BA678" i="48" a="1"/>
  <c r="BA678" i="48" s="1"/>
  <c r="AY712" i="48" a="1"/>
  <c r="AY712" i="48" s="1"/>
  <c r="AM712" i="48" s="1"/>
  <c r="BA1414" i="48" a="1"/>
  <c r="BA1414" i="48" s="1"/>
  <c r="AY1414" i="48" a="1"/>
  <c r="AY1414" i="48" s="1"/>
  <c r="AM1414" i="48" s="1"/>
  <c r="Y1414" i="48"/>
  <c r="AY1418" i="48" a="1"/>
  <c r="AY1418" i="48" s="1"/>
  <c r="AM1418" i="48" s="1"/>
  <c r="Y1418" i="48"/>
  <c r="BA1418" i="48" a="1"/>
  <c r="BA1418" i="48" s="1"/>
  <c r="AY1430" i="48" a="1"/>
  <c r="AY1430" i="48" s="1"/>
  <c r="AM1430" i="48" s="1"/>
  <c r="AB1430" i="48"/>
  <c r="BA1430" i="48" a="1"/>
  <c r="BA1430" i="48" s="1"/>
  <c r="Y1443" i="48"/>
  <c r="BA1443" i="48" a="1"/>
  <c r="BA1443" i="48" s="1"/>
  <c r="AY1443" i="48" a="1"/>
  <c r="AY1443" i="48" s="1"/>
  <c r="AM1443" i="48" s="1"/>
  <c r="Y1373" i="48"/>
  <c r="Y688" i="48"/>
  <c r="Y699" i="48"/>
  <c r="AB703" i="48"/>
  <c r="AK713" i="48"/>
  <c r="AK1425" i="48"/>
  <c r="BA1427" i="48" a="1"/>
  <c r="BA1427" i="48" s="1"/>
  <c r="AY1427" i="48" a="1"/>
  <c r="AY1427" i="48" s="1"/>
  <c r="AM1427" i="48" s="1"/>
  <c r="AB1427" i="48"/>
  <c r="BA1431" i="48" a="1"/>
  <c r="BA1431" i="48" s="1"/>
  <c r="AY1442" i="48" a="1"/>
  <c r="AY1442" i="48" s="1"/>
  <c r="AM1442" i="48" s="1"/>
  <c r="AY1451" i="48" a="1"/>
  <c r="AY1451" i="48" s="1"/>
  <c r="AM1451" i="48" s="1"/>
  <c r="AB1451" i="48"/>
  <c r="AY1420" i="48" a="1"/>
  <c r="AY1420" i="48" s="1"/>
  <c r="AM1420" i="48" s="1"/>
  <c r="AY1435" i="48" a="1"/>
  <c r="AY1435" i="48" s="1"/>
  <c r="AM1435" i="48" s="1"/>
  <c r="AK1444" i="48"/>
  <c r="BA1441" i="48" a="1"/>
  <c r="BA1441" i="48" s="1"/>
  <c r="AY1441" i="48" a="1"/>
  <c r="AY1441" i="48" s="1"/>
  <c r="AM1441" i="48" s="1"/>
  <c r="Y1441" i="48"/>
  <c r="AY1446" i="48" a="1"/>
  <c r="AY1446" i="48" s="1"/>
  <c r="AM1446" i="48" s="1"/>
  <c r="AB1446" i="48"/>
  <c r="AK1454" i="48"/>
  <c r="Y1465" i="48"/>
  <c r="BA1465" i="48" a="1"/>
  <c r="BA1465" i="48" s="1"/>
  <c r="AY1465" i="48" a="1"/>
  <c r="AY1465" i="48" s="1"/>
  <c r="AM1465" i="48" s="1"/>
  <c r="BA1420" i="48" a="1"/>
  <c r="BA1420" i="48" s="1"/>
  <c r="AY1439" i="48" a="1"/>
  <c r="AY1439" i="48" s="1"/>
  <c r="AM1439" i="48" s="1"/>
  <c r="BA1459" i="48" a="1"/>
  <c r="BA1459" i="48" s="1"/>
  <c r="AY1459" i="48" a="1"/>
  <c r="AY1459" i="48" s="1"/>
  <c r="AM1459" i="48" s="1"/>
  <c r="AB1459" i="48"/>
  <c r="AY1474" i="48" a="1"/>
  <c r="AY1474" i="48" s="1"/>
  <c r="AM1474" i="48" s="1"/>
  <c r="AB1474" i="48"/>
  <c r="BA1439" i="48" a="1"/>
  <c r="BA1439" i="48" s="1"/>
  <c r="BA1462" i="48" a="1"/>
  <c r="BA1462" i="48" s="1"/>
  <c r="BA1461" i="48" a="1"/>
  <c r="BA1461" i="48" s="1"/>
  <c r="AY1461" i="48" a="1"/>
  <c r="AY1461" i="48" s="1"/>
  <c r="AM1461" i="48" s="1"/>
  <c r="Y1461" i="48"/>
  <c r="BA1467" i="48" a="1"/>
  <c r="BA1467" i="48" s="1"/>
  <c r="AY1467" i="48" a="1"/>
  <c r="AY1467" i="48" s="1"/>
  <c r="AM1467" i="48" s="1"/>
  <c r="Y1467" i="48"/>
  <c r="AY1423" i="48" a="1"/>
  <c r="AY1423" i="48" s="1"/>
  <c r="AM1423" i="48" s="1"/>
  <c r="AJ1440" i="48"/>
  <c r="BA1452" i="48" a="1"/>
  <c r="BA1452" i="48" s="1"/>
  <c r="AY1452" i="48" a="1"/>
  <c r="AY1452" i="48" s="1"/>
  <c r="AM1452" i="48" s="1"/>
  <c r="Y1452" i="48"/>
  <c r="AY1462" i="48" a="1"/>
  <c r="AY1462" i="48" s="1"/>
  <c r="AM1462" i="48" s="1"/>
  <c r="AB1462" i="48"/>
  <c r="AK1439" i="48"/>
  <c r="AY1448" i="48" a="1"/>
  <c r="AY1448" i="48" s="1"/>
  <c r="AM1448" i="48" s="1"/>
  <c r="BA1448" i="48" a="1"/>
  <c r="BA1448" i="48" s="1"/>
  <c r="Y1449" i="48"/>
  <c r="BA1449" i="48" a="1"/>
  <c r="BA1449" i="48" s="1"/>
  <c r="AY1449" i="48" a="1"/>
  <c r="AY1449" i="48" s="1"/>
  <c r="AM1449" i="48" s="1"/>
  <c r="BA1456" i="48" a="1"/>
  <c r="BA1456" i="48" s="1"/>
  <c r="AY1456" i="48" a="1"/>
  <c r="AY1456" i="48" s="1"/>
  <c r="AM1456" i="48" s="1"/>
  <c r="Y1456" i="48"/>
  <c r="Y1448" i="48"/>
  <c r="BA1450" i="48" a="1"/>
  <c r="BA1450" i="48" s="1"/>
  <c r="AY1450" i="48" a="1"/>
  <c r="AY1450" i="48" s="1"/>
  <c r="AM1450" i="48" s="1"/>
  <c r="Y1450" i="48"/>
  <c r="Y1455" i="48"/>
  <c r="BA1455" i="48" a="1"/>
  <c r="BA1455" i="48" s="1"/>
  <c r="AY1455" i="48" a="1"/>
  <c r="AY1455" i="48" s="1"/>
  <c r="AM1455" i="48" s="1"/>
  <c r="AY1457" i="48" a="1"/>
  <c r="AY1457" i="48" s="1"/>
  <c r="AM1457" i="48" s="1"/>
  <c r="Y1457" i="48"/>
  <c r="BA1457" i="48" a="1"/>
  <c r="BA1457" i="48" s="1"/>
  <c r="BA1469" i="48" a="1"/>
  <c r="BA1469" i="48" s="1"/>
  <c r="AY1469" i="48" a="1"/>
  <c r="AY1469" i="48" s="1"/>
  <c r="AM1469" i="48" s="1"/>
  <c r="Y1469" i="48"/>
  <c r="Y1454" i="48"/>
  <c r="BA1454" i="48" a="1"/>
  <c r="BA1454" i="48" s="1"/>
  <c r="AY1454" i="48" a="1"/>
  <c r="AY1454" i="48" s="1"/>
  <c r="AM1454" i="48" s="1"/>
  <c r="AB1464" i="48"/>
  <c r="AY1464" i="48" a="1"/>
  <c r="AY1464" i="48" s="1"/>
  <c r="AM1464" i="48" s="1"/>
  <c r="AY1434" i="48" a="1"/>
  <c r="AY1434" i="48" s="1"/>
  <c r="AM1434" i="48" s="1"/>
  <c r="Y1444" i="48"/>
  <c r="AY1444" i="48" a="1"/>
  <c r="AY1444" i="48" s="1"/>
  <c r="AM1444" i="48" s="1"/>
  <c r="Y1445" i="48"/>
  <c r="BA1445" i="48" a="1"/>
  <c r="BA1445" i="48" s="1"/>
  <c r="BA1451" i="48" a="1"/>
  <c r="BA1451" i="48" s="1"/>
  <c r="BA1458" i="48" a="1"/>
  <c r="BA1458" i="48" s="1"/>
  <c r="AY1458" i="48" a="1"/>
  <c r="AY1458" i="48" s="1"/>
  <c r="AM1458" i="48" s="1"/>
  <c r="Y1458" i="48"/>
  <c r="BA1460" i="48" a="1"/>
  <c r="BA1460" i="48" s="1"/>
  <c r="Y1463" i="48"/>
  <c r="BA1463" i="48" a="1"/>
  <c r="BA1463" i="48" s="1"/>
  <c r="AY1463" i="48" a="1"/>
  <c r="AY1463" i="48" s="1"/>
  <c r="AM1463" i="48" s="1"/>
  <c r="Y1471" i="48"/>
  <c r="BA1471" i="48" a="1"/>
  <c r="BA1471" i="48" s="1"/>
  <c r="AY1471" i="48" a="1"/>
  <c r="AY1471" i="48" s="1"/>
  <c r="AM1471" i="48" s="1"/>
  <c r="Y1434" i="48"/>
  <c r="BA1444" i="48" a="1"/>
  <c r="BA1444" i="48" s="1"/>
  <c r="Y1453" i="48"/>
  <c r="BA1453" i="48" a="1"/>
  <c r="BA1453" i="48" s="1"/>
  <c r="AY1453" i="48" a="1"/>
  <c r="AY1453" i="48" s="1"/>
  <c r="AM1453" i="48" s="1"/>
  <c r="AY1460" i="48" a="1"/>
  <c r="AY1460" i="48" s="1"/>
  <c r="AM1460" i="48" s="1"/>
  <c r="AB1460" i="48"/>
  <c r="AK1464" i="48"/>
  <c r="BA1470" i="48" a="1"/>
  <c r="BA1470" i="48" s="1"/>
  <c r="AB1470" i="48"/>
  <c r="Y1460" i="48"/>
  <c r="AB1479" i="48"/>
  <c r="AB1480" i="48"/>
  <c r="AB1481" i="48"/>
  <c r="AB1482" i="48"/>
  <c r="AB1483" i="48"/>
  <c r="AJ1484" i="48"/>
  <c r="Y1494" i="48"/>
  <c r="BA1494" i="48" a="1"/>
  <c r="BA1494" i="48" s="1"/>
  <c r="AY1494" i="48" a="1"/>
  <c r="AY1494" i="48" s="1"/>
  <c r="AM1494" i="48" s="1"/>
  <c r="Y1499" i="48"/>
  <c r="BA1499" i="48" a="1"/>
  <c r="BA1499" i="48" s="1"/>
  <c r="AY1499" i="48" a="1"/>
  <c r="AY1499" i="48" s="1"/>
  <c r="AM1499" i="48" s="1"/>
  <c r="AB1502" i="48"/>
  <c r="AY1502" i="48" a="1"/>
  <c r="AY1502" i="48" s="1"/>
  <c r="AM1502" i="48" s="1"/>
  <c r="Y1447" i="48"/>
  <c r="BA1468" i="48" a="1"/>
  <c r="BA1468" i="48" s="1"/>
  <c r="AY1473" i="48" a="1"/>
  <c r="AY1473" i="48" s="1"/>
  <c r="AM1473" i="48" s="1"/>
  <c r="BA1474" i="48" a="1"/>
  <c r="BA1474" i="48" s="1"/>
  <c r="AJ1479" i="48"/>
  <c r="AJ1480" i="48"/>
  <c r="AJ1481" i="48"/>
  <c r="AJ1482" i="48"/>
  <c r="AJ1488" i="48"/>
  <c r="BA1490" i="48" a="1"/>
  <c r="BA1490" i="48" s="1"/>
  <c r="AY1490" i="48" a="1"/>
  <c r="AY1490" i="48" s="1"/>
  <c r="AM1490" i="48" s="1"/>
  <c r="Y1490" i="48"/>
  <c r="AK1477" i="48"/>
  <c r="BA1478" i="48" a="1"/>
  <c r="BA1478" i="48" s="1"/>
  <c r="BA1506" i="48" a="1"/>
  <c r="BA1506" i="48" s="1"/>
  <c r="Y1506" i="48"/>
  <c r="AY1506" i="48" a="1"/>
  <c r="AY1506" i="48" s="1"/>
  <c r="AM1506" i="48" s="1"/>
  <c r="BA1473" i="48" a="1"/>
  <c r="BA1473" i="48" s="1"/>
  <c r="BA1475" i="48" a="1"/>
  <c r="BA1475" i="48" s="1"/>
  <c r="BA1497" i="48" a="1"/>
  <c r="BA1497" i="48" s="1"/>
  <c r="AK1499" i="48"/>
  <c r="BA1489" i="48" a="1"/>
  <c r="BA1489" i="48" s="1"/>
  <c r="AB1498" i="48"/>
  <c r="AY1498" i="48" a="1"/>
  <c r="AY1498" i="48" s="1"/>
  <c r="AM1498" i="48" s="1"/>
  <c r="BA1464" i="48" a="1"/>
  <c r="BA1464" i="48" s="1"/>
  <c r="AB1468" i="48"/>
  <c r="AK1470" i="48"/>
  <c r="Y1486" i="48"/>
  <c r="AY1486" i="48" a="1"/>
  <c r="AY1486" i="48" s="1"/>
  <c r="AM1486" i="48" s="1"/>
  <c r="BA1486" i="48" a="1"/>
  <c r="BA1486" i="48" s="1"/>
  <c r="BA1487" i="48" a="1"/>
  <c r="BA1487" i="48" s="1"/>
  <c r="BA1505" i="48" a="1"/>
  <c r="BA1505" i="48" s="1"/>
  <c r="Y1505" i="48"/>
  <c r="AY1505" i="48" a="1"/>
  <c r="AY1505" i="48" s="1"/>
  <c r="AM1505" i="48" s="1"/>
  <c r="BA1477" i="48" a="1"/>
  <c r="BA1477" i="48" s="1"/>
  <c r="AY1477" i="48" a="1"/>
  <c r="AY1477" i="48" s="1"/>
  <c r="AM1477" i="48" s="1"/>
  <c r="BA1493" i="48" a="1"/>
  <c r="BA1493" i="48" s="1"/>
  <c r="BA1440" i="48" a="1"/>
  <c r="BA1440" i="48" s="1"/>
  <c r="AY1447" i="48" a="1"/>
  <c r="AY1447" i="48" s="1"/>
  <c r="AM1447" i="48" s="1"/>
  <c r="AY1472" i="48" a="1"/>
  <c r="AY1472" i="48" s="1"/>
  <c r="AM1472" i="48" s="1"/>
  <c r="AY1475" i="48" a="1"/>
  <c r="AY1475" i="48" s="1"/>
  <c r="AM1475" i="48" s="1"/>
  <c r="Y1477" i="48"/>
  <c r="BA1485" i="48" a="1"/>
  <c r="BA1485" i="48" s="1"/>
  <c r="AY1489" i="48" a="1"/>
  <c r="AY1489" i="48" s="1"/>
  <c r="AM1489" i="48" s="1"/>
  <c r="Y1503" i="48"/>
  <c r="BA1503" i="48" a="1"/>
  <c r="BA1503" i="48" s="1"/>
  <c r="AY1503" i="48" a="1"/>
  <c r="AY1503" i="48" s="1"/>
  <c r="AM1503" i="48" s="1"/>
  <c r="BA1512" i="48" a="1"/>
  <c r="BA1512" i="48" s="1"/>
  <c r="Y1512" i="48"/>
  <c r="AY1512" i="48" a="1"/>
  <c r="AY1512" i="48" s="1"/>
  <c r="AM1512" i="48" s="1"/>
  <c r="AY1484" i="48" a="1"/>
  <c r="AY1484" i="48" s="1"/>
  <c r="AM1484" i="48" s="1"/>
  <c r="AY1488" i="48" a="1"/>
  <c r="AY1488" i="48" s="1"/>
  <c r="AM1488" i="48" s="1"/>
  <c r="AY1493" i="48" a="1"/>
  <c r="AY1493" i="48" s="1"/>
  <c r="AM1493" i="48" s="1"/>
  <c r="AB1493" i="48"/>
  <c r="AY1470" i="48" a="1"/>
  <c r="AY1470" i="48" s="1"/>
  <c r="AM1470" i="48" s="1"/>
  <c r="AY1479" i="48" a="1"/>
  <c r="AY1479" i="48" s="1"/>
  <c r="AM1479" i="48" s="1"/>
  <c r="AY1480" i="48" a="1"/>
  <c r="AY1480" i="48" s="1"/>
  <c r="AM1480" i="48" s="1"/>
  <c r="AY1481" i="48" a="1"/>
  <c r="AY1481" i="48" s="1"/>
  <c r="AM1481" i="48" s="1"/>
  <c r="AY1482" i="48" a="1"/>
  <c r="AY1482" i="48" s="1"/>
  <c r="AM1482" i="48" s="1"/>
  <c r="AY1483" i="48" a="1"/>
  <c r="AY1483" i="48" s="1"/>
  <c r="AM1483" i="48" s="1"/>
  <c r="BA1484" i="48" a="1"/>
  <c r="BA1484" i="48" s="1"/>
  <c r="AJ1489" i="48"/>
  <c r="BA1495" i="48" a="1"/>
  <c r="BA1495" i="48" s="1"/>
  <c r="AY1495" i="48" a="1"/>
  <c r="AY1495" i="48" s="1"/>
  <c r="AM1495" i="48" s="1"/>
  <c r="Y1495" i="48"/>
  <c r="BA1510" i="48" a="1"/>
  <c r="BA1510" i="48" s="1"/>
  <c r="Y1510" i="48"/>
  <c r="AY1510" i="48" a="1"/>
  <c r="AY1510" i="48" s="1"/>
  <c r="AM1510" i="48" s="1"/>
  <c r="BA1476" i="48" a="1"/>
  <c r="BA1476" i="48" s="1"/>
  <c r="AY1476" i="48" a="1"/>
  <c r="AY1476" i="48" s="1"/>
  <c r="AM1476" i="48" s="1"/>
  <c r="Y1487" i="48"/>
  <c r="BA1514" i="48" a="1"/>
  <c r="BA1514" i="48" s="1"/>
  <c r="Y1514" i="48"/>
  <c r="AY1514" i="48" a="1"/>
  <c r="AY1514" i="48" s="1"/>
  <c r="AM1514" i="48" s="1"/>
  <c r="BA1523" i="48" a="1"/>
  <c r="BA1523" i="48" s="1"/>
  <c r="AY1523" i="48" a="1"/>
  <c r="AY1523" i="48" s="1"/>
  <c r="AM1523" i="48" s="1"/>
  <c r="Y1523" i="48"/>
  <c r="BA1525" i="48" a="1"/>
  <c r="BA1525" i="48" s="1"/>
  <c r="Y1525" i="48"/>
  <c r="AY1525" i="48" a="1"/>
  <c r="AY1525" i="48" s="1"/>
  <c r="AM1525" i="48" s="1"/>
  <c r="BA1521" i="48" a="1"/>
  <c r="BA1521" i="48" s="1"/>
  <c r="AY1521" i="48" a="1"/>
  <c r="AY1521" i="48" s="1"/>
  <c r="AM1521" i="48" s="1"/>
  <c r="Y1521" i="48"/>
  <c r="BA1529" i="48" a="1"/>
  <c r="BA1529" i="48" s="1"/>
  <c r="Y1529" i="48"/>
  <c r="AY1529" i="48" a="1"/>
  <c r="AY1529" i="48" s="1"/>
  <c r="AM1529" i="48" s="1"/>
  <c r="AJ1513" i="48"/>
  <c r="BA733" i="48" a="1"/>
  <c r="BA733" i="48" s="1"/>
  <c r="AY733" i="48" a="1"/>
  <c r="AY733" i="48" s="1"/>
  <c r="AM733" i="48" s="1"/>
  <c r="Y733" i="48"/>
  <c r="Y1519" i="48"/>
  <c r="BA1519" i="48" a="1"/>
  <c r="BA1519" i="48" s="1"/>
  <c r="AY1519" i="48" a="1"/>
  <c r="AY1519" i="48" s="1"/>
  <c r="AM1519" i="48" s="1"/>
  <c r="AY1487" i="48" a="1"/>
  <c r="AY1487" i="48" s="1"/>
  <c r="AM1487" i="48" s="1"/>
  <c r="BA1498" i="48" a="1"/>
  <c r="BA1498" i="48" s="1"/>
  <c r="Y1498" i="48"/>
  <c r="BA1502" i="48" a="1"/>
  <c r="BA1502" i="48" s="1"/>
  <c r="Y1502" i="48"/>
  <c r="BA734" i="48" a="1"/>
  <c r="BA734" i="48" s="1"/>
  <c r="Y734" i="48"/>
  <c r="AY734" i="48" a="1"/>
  <c r="AY734" i="48" s="1"/>
  <c r="AM734" i="48" s="1"/>
  <c r="BA1517" i="48" a="1"/>
  <c r="BA1517" i="48" s="1"/>
  <c r="AY1517" i="48" a="1"/>
  <c r="AY1517" i="48" s="1"/>
  <c r="AM1517" i="48" s="1"/>
  <c r="Y1517" i="48"/>
  <c r="Y1491" i="48"/>
  <c r="BA1511" i="48" a="1"/>
  <c r="BA1511" i="48" s="1"/>
  <c r="Y1511" i="48"/>
  <c r="AY1511" i="48" a="1"/>
  <c r="AY1511" i="48" s="1"/>
  <c r="AM1511" i="48" s="1"/>
  <c r="AY1492" i="48" a="1"/>
  <c r="AY1492" i="48" s="1"/>
  <c r="AM1492" i="48" s="1"/>
  <c r="BA1509" i="48" a="1"/>
  <c r="BA1509" i="48" s="1"/>
  <c r="Y1509" i="48"/>
  <c r="AY1509" i="48" a="1"/>
  <c r="AY1509" i="48" s="1"/>
  <c r="AM1509" i="48" s="1"/>
  <c r="BA1507" i="48" a="1"/>
  <c r="BA1507" i="48" s="1"/>
  <c r="Y1507" i="48"/>
  <c r="AY1507" i="48" a="1"/>
  <c r="AY1507" i="48" s="1"/>
  <c r="AM1507" i="48" s="1"/>
  <c r="BA1531" i="48" a="1"/>
  <c r="BA1531" i="48" s="1"/>
  <c r="Y1531" i="48"/>
  <c r="AY1531" i="48" a="1"/>
  <c r="AY1531" i="48" s="1"/>
  <c r="AM1531" i="48" s="1"/>
  <c r="BA1492" i="48" a="1"/>
  <c r="BA1492" i="48" s="1"/>
  <c r="BA1527" i="48" a="1"/>
  <c r="BA1527" i="48" s="1"/>
  <c r="Y1527" i="48"/>
  <c r="AY1527" i="48" a="1"/>
  <c r="AY1527" i="48" s="1"/>
  <c r="AM1527" i="48" s="1"/>
  <c r="Y1489" i="48"/>
  <c r="AY1497" i="48" a="1"/>
  <c r="AY1497" i="48" s="1"/>
  <c r="AM1497" i="48" s="1"/>
  <c r="AY1501" i="48" a="1"/>
  <c r="AY1501" i="48" s="1"/>
  <c r="AM1501" i="48" s="1"/>
  <c r="AJ1509" i="48"/>
  <c r="BA1496" i="48" a="1"/>
  <c r="BA1496" i="48" s="1"/>
  <c r="Y1496" i="48"/>
  <c r="BA1500" i="48" a="1"/>
  <c r="BA1500" i="48" s="1"/>
  <c r="Y1500" i="48"/>
  <c r="BA1504" i="48" a="1"/>
  <c r="BA1504" i="48" s="1"/>
  <c r="Y1504" i="48"/>
  <c r="AJ1507" i="48"/>
  <c r="BA1508" i="48" a="1"/>
  <c r="BA1508" i="48" s="1"/>
  <c r="Y1508" i="48"/>
  <c r="AJ1495" i="48"/>
  <c r="BA1513" i="48" a="1"/>
  <c r="BA1513" i="48" s="1"/>
  <c r="Y1513" i="48"/>
  <c r="AY1513" i="48" a="1"/>
  <c r="AY1513" i="48" s="1"/>
  <c r="AM1513" i="48" s="1"/>
  <c r="BA1534" i="48" a="1"/>
  <c r="BA1534" i="48" s="1"/>
  <c r="Y1534" i="48"/>
  <c r="AY1534" i="48" a="1"/>
  <c r="AY1534" i="48" s="1"/>
  <c r="AM1534" i="48" s="1"/>
  <c r="AJ1535" i="48"/>
  <c r="AY1539" i="48" a="1"/>
  <c r="AY1539" i="48" s="1"/>
  <c r="AM1539" i="48" s="1"/>
  <c r="BA1518" i="48" a="1"/>
  <c r="BA1518" i="48" s="1"/>
  <c r="Y1518" i="48"/>
  <c r="BA1524" i="48" a="1"/>
  <c r="BA1524" i="48" s="1"/>
  <c r="Y1524" i="48"/>
  <c r="BA1526" i="48" a="1"/>
  <c r="BA1526" i="48" s="1"/>
  <c r="Y1526" i="48"/>
  <c r="AK1530" i="48"/>
  <c r="AY1533" i="48" a="1"/>
  <c r="AY1533" i="48" s="1"/>
  <c r="AM1533" i="48" s="1"/>
  <c r="BA1533" i="48" a="1"/>
  <c r="BA1533" i="48" s="1"/>
  <c r="Y1533" i="48"/>
  <c r="AK735" i="48"/>
  <c r="AY1526" i="48" a="1"/>
  <c r="AY1526" i="48" s="1"/>
  <c r="AM1526" i="48" s="1"/>
  <c r="AK1534" i="48"/>
  <c r="BA1538" i="48" a="1"/>
  <c r="BA1538" i="48" s="1"/>
  <c r="Y1538" i="48"/>
  <c r="AY1538" i="48" a="1"/>
  <c r="AY1538" i="48" s="1"/>
  <c r="AM1538" i="48" s="1"/>
  <c r="BA1532" i="48" a="1"/>
  <c r="BA1532" i="48" s="1"/>
  <c r="Y1532" i="48"/>
  <c r="AY1532" i="48" a="1"/>
  <c r="AY1532" i="48" s="1"/>
  <c r="AM1532" i="48" s="1"/>
  <c r="AJ1533" i="48"/>
  <c r="AY1541" i="48" a="1"/>
  <c r="AY1541" i="48" s="1"/>
  <c r="AM1541" i="48" s="1"/>
  <c r="AY1518" i="48" a="1"/>
  <c r="AY1518" i="48" s="1"/>
  <c r="AM1518" i="48" s="1"/>
  <c r="BA1520" i="48" a="1"/>
  <c r="BA1520" i="48" s="1"/>
  <c r="Y1520" i="48"/>
  <c r="AY1537" i="48" a="1"/>
  <c r="AY1537" i="48" s="1"/>
  <c r="AM1537" i="48" s="1"/>
  <c r="BA1537" i="48" a="1"/>
  <c r="BA1537" i="48" s="1"/>
  <c r="Y1537" i="48"/>
  <c r="AK1532" i="48"/>
  <c r="BA1540" i="48" a="1"/>
  <c r="BA1540" i="48" s="1"/>
  <c r="Y1540" i="48"/>
  <c r="AY1540" i="48" a="1"/>
  <c r="AY1540" i="48" s="1"/>
  <c r="AM1540" i="48" s="1"/>
  <c r="BA1536" i="48" a="1"/>
  <c r="BA1536" i="48" s="1"/>
  <c r="Y1536" i="48"/>
  <c r="AY1536" i="48" a="1"/>
  <c r="AY1536" i="48" s="1"/>
  <c r="AM1536" i="48" s="1"/>
  <c r="AJ1537" i="48"/>
  <c r="AY1520" i="48" a="1"/>
  <c r="AY1520" i="48" s="1"/>
  <c r="AM1520" i="48" s="1"/>
  <c r="BA1522" i="48" a="1"/>
  <c r="BA1522" i="48" s="1"/>
  <c r="Y1522" i="48"/>
  <c r="BA1530" i="48" a="1"/>
  <c r="BA1530" i="48" s="1"/>
  <c r="Y1530" i="48"/>
  <c r="AY736" i="48" a="1"/>
  <c r="AY736" i="48" s="1"/>
  <c r="AM736" i="48" s="1"/>
  <c r="AY1535" i="48" a="1"/>
  <c r="AY1535" i="48" s="1"/>
  <c r="AM1535" i="48" s="1"/>
  <c r="BA1535" i="48" a="1"/>
  <c r="BA1535" i="48" s="1"/>
  <c r="Y1535" i="48"/>
  <c r="AJ1536" i="48"/>
  <c r="BA1528" i="48" a="1"/>
  <c r="BA1528" i="48" s="1"/>
  <c r="Y1528" i="48"/>
  <c r="AY1530" i="48" a="1"/>
  <c r="AY1530" i="48" s="1"/>
  <c r="AM1530" i="48" s="1"/>
  <c r="BA735" i="48" a="1"/>
  <c r="BA735" i="48" s="1"/>
  <c r="Y735" i="48"/>
  <c r="AY735" i="48" a="1"/>
  <c r="AY735" i="48" s="1"/>
  <c r="AM735" i="48" s="1"/>
  <c r="Y1539" i="48"/>
  <c r="BA1539" i="48" a="1"/>
  <c r="BA1539" i="48" s="1"/>
  <c r="Y1541" i="48"/>
  <c r="BA1541" i="48" a="1"/>
  <c r="BA1541" i="48" s="1"/>
  <c r="Y736" i="48"/>
  <c r="BA736" i="48" a="1"/>
  <c r="BA736" i="48" s="1"/>
  <c r="L176" i="39" l="1"/>
  <c r="G176" i="39"/>
  <c r="L175" i="39"/>
  <c r="G175" i="39"/>
  <c r="AV175" i="39" s="1" a="1"/>
  <c r="AV175" i="39" s="1"/>
  <c r="L174" i="39"/>
  <c r="G174" i="39"/>
  <c r="AM174" i="39" s="1" a="1"/>
  <c r="AM174" i="39" s="1"/>
  <c r="L173" i="39"/>
  <c r="G173" i="39"/>
  <c r="AG173" i="39" s="1" a="1"/>
  <c r="AG173" i="39" s="1"/>
  <c r="L172" i="39"/>
  <c r="G172" i="39"/>
  <c r="BG172" i="39" s="1" a="1"/>
  <c r="BG172" i="39" s="1"/>
  <c r="L171" i="39"/>
  <c r="G171" i="39"/>
  <c r="BF171" i="39" s="1" a="1"/>
  <c r="BF171" i="39" s="1"/>
  <c r="L170" i="39"/>
  <c r="G170" i="39"/>
  <c r="AR170" i="39" s="1" a="1"/>
  <c r="AR170" i="39" s="1"/>
  <c r="L169" i="39"/>
  <c r="G169" i="39"/>
  <c r="AZ169" i="39" s="1" a="1"/>
  <c r="AZ169" i="39" s="1"/>
  <c r="L168" i="39"/>
  <c r="G168" i="39"/>
  <c r="AO168" i="39" s="1" a="1"/>
  <c r="AO168" i="39" s="1"/>
  <c r="L167" i="39"/>
  <c r="G167" i="39"/>
  <c r="AM167" i="39" s="1" a="1"/>
  <c r="AM167" i="39" s="1"/>
  <c r="L166" i="39"/>
  <c r="G166" i="39"/>
  <c r="AM166" i="39" s="1" a="1"/>
  <c r="AM166" i="39" s="1"/>
  <c r="L165" i="39"/>
  <c r="G165" i="39"/>
  <c r="BG165" i="39" s="1" a="1"/>
  <c r="BG165" i="39" s="1"/>
  <c r="L164" i="39"/>
  <c r="G164" i="39"/>
  <c r="AZ164" i="39" s="1" a="1"/>
  <c r="AZ164" i="39" s="1"/>
  <c r="L163" i="39"/>
  <c r="G163" i="39"/>
  <c r="BF163" i="39" s="1" a="1"/>
  <c r="BF163" i="39" s="1"/>
  <c r="L162" i="39"/>
  <c r="G162" i="39"/>
  <c r="BD162" i="39" s="1" a="1"/>
  <c r="BD162" i="39" s="1"/>
  <c r="L161" i="39"/>
  <c r="G161" i="39"/>
  <c r="AP161" i="39" s="1" a="1"/>
  <c r="AP161" i="39" s="1"/>
  <c r="L160" i="39"/>
  <c r="G160" i="39"/>
  <c r="BD160" i="39" s="1" a="1"/>
  <c r="BD160" i="39" s="1"/>
  <c r="L159" i="39"/>
  <c r="G159" i="39"/>
  <c r="BG159" i="39" s="1" a="1"/>
  <c r="BG159" i="39" s="1"/>
  <c r="L158" i="39"/>
  <c r="G158" i="39"/>
  <c r="BF158" i="39" s="1" a="1"/>
  <c r="BF158" i="39" s="1"/>
  <c r="L157" i="39"/>
  <c r="G157" i="39"/>
  <c r="AX157" i="39" s="1" a="1"/>
  <c r="AX157" i="39" s="1"/>
  <c r="L156" i="39"/>
  <c r="G156" i="39"/>
  <c r="BB156" i="39" s="1" a="1"/>
  <c r="BB156" i="39" s="1"/>
  <c r="L155" i="39"/>
  <c r="G155" i="39"/>
  <c r="AV155" i="39" s="1" a="1"/>
  <c r="AV155" i="39" s="1"/>
  <c r="L154" i="39"/>
  <c r="G154" i="39"/>
  <c r="AK154" i="39" s="1" a="1"/>
  <c r="AK154" i="39" s="1"/>
  <c r="L153" i="39"/>
  <c r="G153" i="39"/>
  <c r="AK153" i="39" s="1" a="1"/>
  <c r="AK153" i="39" s="1"/>
  <c r="L152" i="39"/>
  <c r="G152" i="39"/>
  <c r="BG152" i="39" s="1" a="1"/>
  <c r="BG152" i="39" s="1"/>
  <c r="L151" i="39"/>
  <c r="G151" i="39"/>
  <c r="AC151" i="39" s="1" a="1"/>
  <c r="AC151" i="39" s="1"/>
  <c r="L150" i="39"/>
  <c r="G150" i="39"/>
  <c r="AR150" i="39" s="1" a="1"/>
  <c r="AR150" i="39" s="1"/>
  <c r="L149" i="39"/>
  <c r="G149" i="39"/>
  <c r="BG149" i="39" s="1" a="1"/>
  <c r="BG149" i="39" s="1"/>
  <c r="L148" i="39"/>
  <c r="G148" i="39"/>
  <c r="BD148" i="39" s="1" a="1"/>
  <c r="BD148" i="39" s="1"/>
  <c r="U147" i="39"/>
  <c r="T147" i="39"/>
  <c r="S147" i="39"/>
  <c r="L147" i="39"/>
  <c r="G147" i="39"/>
  <c r="BB147" i="39" s="1" a="1"/>
  <c r="BB147" i="39" s="1"/>
  <c r="L146" i="39"/>
  <c r="G146" i="39"/>
  <c r="AI146" i="39" s="1" a="1"/>
  <c r="AI146" i="39" s="1"/>
  <c r="L145" i="39"/>
  <c r="G145" i="39"/>
  <c r="BF145" i="39" s="1" a="1"/>
  <c r="BF145" i="39" s="1"/>
  <c r="L144" i="39"/>
  <c r="G144" i="39"/>
  <c r="L143" i="39"/>
  <c r="G143" i="39"/>
  <c r="L142" i="39"/>
  <c r="G142" i="39"/>
  <c r="AZ142" i="39" s="1" a="1"/>
  <c r="AZ142" i="39" s="1"/>
  <c r="L141" i="39"/>
  <c r="G141" i="39"/>
  <c r="AM141" i="39" s="1" a="1"/>
  <c r="AM141" i="39" s="1"/>
  <c r="L140" i="39"/>
  <c r="G140" i="39"/>
  <c r="AT140" i="39" s="1" a="1"/>
  <c r="AT140" i="39" s="1"/>
  <c r="L139" i="39"/>
  <c r="G139" i="39"/>
  <c r="AR139" i="39" s="1" a="1"/>
  <c r="AR139" i="39" s="1"/>
  <c r="L138" i="39"/>
  <c r="G138" i="39"/>
  <c r="BG138" i="39" s="1" a="1"/>
  <c r="BG138" i="39" s="1"/>
  <c r="L137" i="39"/>
  <c r="G137" i="39"/>
  <c r="BG137" i="39" s="1" a="1"/>
  <c r="BG137" i="39" s="1"/>
  <c r="L136" i="39"/>
  <c r="G136" i="39"/>
  <c r="BG136" i="39" s="1" a="1"/>
  <c r="BG136" i="39" s="1"/>
  <c r="L135" i="39"/>
  <c r="G135" i="39"/>
  <c r="BG135" i="39" s="1" a="1"/>
  <c r="BG135" i="39" s="1"/>
  <c r="L134" i="39"/>
  <c r="G134" i="39"/>
  <c r="BG134" i="39" s="1" a="1"/>
  <c r="BG134" i="39" s="1"/>
  <c r="L133" i="39"/>
  <c r="G133" i="39"/>
  <c r="AZ133" i="39" s="1" a="1"/>
  <c r="AZ133" i="39" s="1"/>
  <c r="L132" i="39"/>
  <c r="G132" i="39"/>
  <c r="BR132" i="39" s="1" a="1"/>
  <c r="BR132" i="39" s="1"/>
  <c r="L131" i="39"/>
  <c r="G131" i="39"/>
  <c r="AT131" i="39" s="1" a="1"/>
  <c r="AT131" i="39" s="1"/>
  <c r="L130" i="39"/>
  <c r="G130" i="39"/>
  <c r="BG130" i="39" s="1" a="1"/>
  <c r="BG130" i="39" s="1"/>
  <c r="L129" i="39"/>
  <c r="G129" i="39"/>
  <c r="BD129" i="39" s="1" a="1"/>
  <c r="BD129" i="39" s="1"/>
  <c r="L128" i="39"/>
  <c r="G128" i="39"/>
  <c r="AX128" i="39" s="1" a="1"/>
  <c r="AX128" i="39" s="1"/>
  <c r="L127" i="39"/>
  <c r="G127" i="39"/>
  <c r="AO127" i="39" s="1" a="1"/>
  <c r="AO127" i="39" s="1"/>
  <c r="T126" i="39"/>
  <c r="S126" i="39"/>
  <c r="L126" i="39"/>
  <c r="G126" i="39"/>
  <c r="AR126" i="39" s="1" a="1"/>
  <c r="AR126" i="39" s="1"/>
  <c r="U125" i="39"/>
  <c r="T125" i="39"/>
  <c r="S125" i="39"/>
  <c r="L125" i="39"/>
  <c r="G125" i="39"/>
  <c r="AG125" i="39" s="1" a="1"/>
  <c r="AG125" i="39" s="1"/>
  <c r="L124" i="39"/>
  <c r="G124" i="39"/>
  <c r="AZ124" i="39" s="1" a="1"/>
  <c r="AZ124" i="39" s="1"/>
  <c r="L123" i="39"/>
  <c r="G123" i="39"/>
  <c r="BD123" i="39" s="1" a="1"/>
  <c r="BD123" i="39" s="1"/>
  <c r="L122" i="39"/>
  <c r="G122" i="39"/>
  <c r="BG122" i="39" s="1" a="1"/>
  <c r="BG122" i="39" s="1"/>
  <c r="L121" i="39"/>
  <c r="G121" i="39"/>
  <c r="AE121" i="39" s="1" a="1"/>
  <c r="AE121" i="39" s="1"/>
  <c r="L120" i="39"/>
  <c r="G120" i="39"/>
  <c r="AZ120" i="39" s="1" a="1"/>
  <c r="AZ120" i="39" s="1"/>
  <c r="L119" i="39"/>
  <c r="G119" i="39"/>
  <c r="AZ119" i="39" s="1" a="1"/>
  <c r="AZ119" i="39" s="1"/>
  <c r="L118" i="39"/>
  <c r="G118" i="39"/>
  <c r="AZ118" i="39" s="1" a="1"/>
  <c r="AZ118" i="39" s="1"/>
  <c r="L117" i="39"/>
  <c r="G117" i="39"/>
  <c r="BF117" i="39" s="1" a="1"/>
  <c r="BF117" i="39" s="1"/>
  <c r="L116" i="39"/>
  <c r="G116" i="39"/>
  <c r="BB116" i="39" s="1" a="1"/>
  <c r="BB116" i="39" s="1"/>
  <c r="L115" i="39"/>
  <c r="G115" i="39"/>
  <c r="AP115" i="39" s="1" a="1"/>
  <c r="AP115" i="39" s="1"/>
  <c r="L114" i="39"/>
  <c r="G114" i="39"/>
  <c r="AZ114" i="39" s="1" a="1"/>
  <c r="AZ114" i="39" s="1"/>
  <c r="L113" i="39"/>
  <c r="G113" i="39"/>
  <c r="AT113" i="39" s="1" a="1"/>
  <c r="AT113" i="39" s="1"/>
  <c r="L112" i="39"/>
  <c r="G112" i="39"/>
  <c r="AZ112" i="39" s="1" a="1"/>
  <c r="AZ112" i="39" s="1"/>
  <c r="L111" i="39"/>
  <c r="G111" i="39"/>
  <c r="BD111" i="39" s="1" a="1"/>
  <c r="BD111" i="39" s="1"/>
  <c r="L110" i="39"/>
  <c r="G110" i="39"/>
  <c r="BD110" i="39" s="1" a="1"/>
  <c r="BD110" i="39" s="1"/>
  <c r="L109" i="39"/>
  <c r="G109" i="39"/>
  <c r="AV109" i="39" s="1" a="1"/>
  <c r="AV109" i="39" s="1"/>
  <c r="L108" i="39"/>
  <c r="G108" i="39"/>
  <c r="BB108" i="39" s="1" a="1"/>
  <c r="BB108" i="39" s="1"/>
  <c r="L107" i="39"/>
  <c r="G107" i="39"/>
  <c r="BF107" i="39" s="1" a="1"/>
  <c r="BF107" i="39" s="1"/>
  <c r="L106" i="39"/>
  <c r="G106" i="39"/>
  <c r="BB106" i="39" s="1" a="1"/>
  <c r="BB106" i="39" s="1"/>
  <c r="L105" i="39"/>
  <c r="G105" i="39"/>
  <c r="BF105" i="39" s="1" a="1"/>
  <c r="BF105" i="39" s="1"/>
  <c r="L104" i="39"/>
  <c r="G104" i="39"/>
  <c r="AT104" i="39" s="1" a="1"/>
  <c r="AT104" i="39" s="1"/>
  <c r="L103" i="39"/>
  <c r="G103" i="39"/>
  <c r="AV103" i="39" s="1" a="1"/>
  <c r="AV103" i="39" s="1"/>
  <c r="L102" i="39"/>
  <c r="G102" i="39"/>
  <c r="BF102" i="39" s="1" a="1"/>
  <c r="BF102" i="39" s="1"/>
  <c r="L101" i="39"/>
  <c r="G101" i="39"/>
  <c r="BB101" i="39" s="1" a="1"/>
  <c r="BB101" i="39" s="1"/>
  <c r="L100" i="39"/>
  <c r="G100" i="39"/>
  <c r="BF100" i="39" s="1" a="1"/>
  <c r="BF100" i="39" s="1"/>
  <c r="L99" i="39"/>
  <c r="G99" i="39"/>
  <c r="AZ99" i="39" s="1" a="1"/>
  <c r="AZ99" i="39" s="1"/>
  <c r="L98" i="39"/>
  <c r="G98" i="39"/>
  <c r="BG98" i="39" s="1" a="1"/>
  <c r="BG98" i="39" s="1"/>
  <c r="L97" i="39"/>
  <c r="G97" i="39"/>
  <c r="BD97" i="39" s="1" a="1"/>
  <c r="BD97" i="39" s="1"/>
  <c r="L96" i="39"/>
  <c r="G96" i="39"/>
  <c r="AV96" i="39" s="1" a="1"/>
  <c r="AV96" i="39" s="1"/>
  <c r="L95" i="39"/>
  <c r="G95" i="39"/>
  <c r="BB95" i="39" s="1" a="1"/>
  <c r="BB95" i="39" s="1"/>
  <c r="L94" i="39"/>
  <c r="G94" i="39"/>
  <c r="BD94" i="39" s="1" a="1"/>
  <c r="BD94" i="39" s="1"/>
  <c r="U93" i="39"/>
  <c r="T93" i="39"/>
  <c r="S93" i="39"/>
  <c r="L93" i="39"/>
  <c r="G93" i="39"/>
  <c r="AX93" i="39" s="1" a="1"/>
  <c r="AX93" i="39" s="1"/>
  <c r="U92" i="39"/>
  <c r="T92" i="39"/>
  <c r="S92" i="39"/>
  <c r="L92" i="39"/>
  <c r="G92" i="39"/>
  <c r="AV92" i="39" s="1" a="1"/>
  <c r="AV92" i="39" s="1"/>
  <c r="L91" i="39"/>
  <c r="G91" i="39"/>
  <c r="BF91" i="39" s="1" a="1"/>
  <c r="BF91" i="39" s="1"/>
  <c r="L90" i="39"/>
  <c r="G90" i="39"/>
  <c r="AT90" i="39" s="1" a="1"/>
  <c r="AT90" i="39" s="1"/>
  <c r="L89" i="39"/>
  <c r="G89" i="39"/>
  <c r="BG89" i="39" s="1" a="1"/>
  <c r="BG89" i="39" s="1"/>
  <c r="L88" i="39"/>
  <c r="G88" i="39"/>
  <c r="AZ88" i="39" s="1" a="1"/>
  <c r="AZ88" i="39" s="1"/>
  <c r="L87" i="39"/>
  <c r="G87" i="39"/>
  <c r="BF87" i="39" s="1" a="1"/>
  <c r="BF87" i="39" s="1"/>
  <c r="L86" i="39"/>
  <c r="G86" i="39"/>
  <c r="BF86" i="39" s="1" a="1"/>
  <c r="BF86" i="39" s="1"/>
  <c r="L85" i="39"/>
  <c r="G85" i="39"/>
  <c r="BF85" i="39" s="1" a="1"/>
  <c r="BF85" i="39" s="1"/>
  <c r="L84" i="39"/>
  <c r="G84" i="39"/>
  <c r="BD84" i="39" s="1" a="1"/>
  <c r="BD84" i="39" s="1"/>
  <c r="L83" i="39"/>
  <c r="G83" i="39"/>
  <c r="L82" i="39"/>
  <c r="G82" i="39"/>
  <c r="BF82" i="39" s="1" a="1"/>
  <c r="BF82" i="39" s="1"/>
  <c r="L81" i="39"/>
  <c r="G81" i="39"/>
  <c r="BF81" i="39" s="1" a="1"/>
  <c r="BF81" i="39" s="1"/>
  <c r="L80" i="39"/>
  <c r="G80" i="39"/>
  <c r="AZ80" i="39" s="1" a="1"/>
  <c r="AZ80" i="39" s="1"/>
  <c r="L79" i="39"/>
  <c r="G79" i="39"/>
  <c r="AI79" i="39" s="1" a="1"/>
  <c r="AI79" i="39" s="1"/>
  <c r="L78" i="39"/>
  <c r="G78" i="39"/>
  <c r="BB78" i="39" s="1" a="1"/>
  <c r="BB78" i="39" s="1"/>
  <c r="L77" i="39"/>
  <c r="G77" i="39"/>
  <c r="AZ77" i="39" s="1" a="1"/>
  <c r="AZ77" i="39" s="1"/>
  <c r="L76" i="39"/>
  <c r="G76" i="39"/>
  <c r="BB76" i="39" s="1" a="1"/>
  <c r="BB76" i="39" s="1"/>
  <c r="L75" i="39"/>
  <c r="G75" i="39"/>
  <c r="AP75" i="39" s="1" a="1"/>
  <c r="AP75" i="39" s="1"/>
  <c r="L74" i="39"/>
  <c r="G74" i="39"/>
  <c r="AZ74" i="39" s="1" a="1"/>
  <c r="AZ74" i="39" s="1"/>
  <c r="L73" i="39"/>
  <c r="G73" i="39"/>
  <c r="AV73" i="39" s="1" a="1"/>
  <c r="AV73" i="39" s="1"/>
  <c r="L72" i="39"/>
  <c r="G72" i="39"/>
  <c r="AT72" i="39" s="1" a="1"/>
  <c r="AT72" i="39" s="1"/>
  <c r="L71" i="39"/>
  <c r="G71" i="39"/>
  <c r="AX71" i="39" s="1" a="1"/>
  <c r="AX71" i="39" s="1"/>
  <c r="L70" i="39"/>
  <c r="G70" i="39"/>
  <c r="AX70" i="39" s="1" a="1"/>
  <c r="AX70" i="39" s="1"/>
  <c r="L69" i="39"/>
  <c r="G69" i="39"/>
  <c r="AK69" i="39" s="1" a="1"/>
  <c r="AK69" i="39" s="1"/>
  <c r="L68" i="39"/>
  <c r="G68" i="39"/>
  <c r="AP68" i="39" s="1" a="1"/>
  <c r="AP68" i="39" s="1"/>
  <c r="L67" i="39"/>
  <c r="G67" i="39"/>
  <c r="BF67" i="39" s="1" a="1"/>
  <c r="BF67" i="39" s="1"/>
  <c r="L66" i="39"/>
  <c r="G66" i="39"/>
  <c r="AX66" i="39" s="1" a="1"/>
  <c r="AX66" i="39" s="1"/>
  <c r="L65" i="39"/>
  <c r="G65" i="39"/>
  <c r="AP65" i="39" s="1" a="1"/>
  <c r="AP65" i="39" s="1"/>
  <c r="L64" i="39"/>
  <c r="G64" i="39"/>
  <c r="AX64" i="39" s="1" a="1"/>
  <c r="AX64" i="39" s="1"/>
  <c r="L63" i="39"/>
  <c r="G63" i="39"/>
  <c r="AR63" i="39" s="1" a="1"/>
  <c r="AR63" i="39" s="1"/>
  <c r="L62" i="39"/>
  <c r="G62" i="39"/>
  <c r="AG62" i="39" s="1" a="1"/>
  <c r="AG62" i="39" s="1"/>
  <c r="L61" i="39"/>
  <c r="G61" i="39"/>
  <c r="BD61" i="39" s="1" a="1"/>
  <c r="BD61" i="39" s="1"/>
  <c r="L60" i="39"/>
  <c r="G60" i="39"/>
  <c r="AP60" i="39" s="1" a="1"/>
  <c r="AP60" i="39" s="1"/>
  <c r="L59" i="39"/>
  <c r="G59" i="39"/>
  <c r="BD59" i="39" s="1" a="1"/>
  <c r="BD59" i="39" s="1"/>
  <c r="L58" i="39"/>
  <c r="G58" i="39"/>
  <c r="AZ58" i="39" s="1" a="1"/>
  <c r="AZ58" i="39" s="1"/>
  <c r="L57" i="39"/>
  <c r="G57" i="39"/>
  <c r="BB57" i="39" s="1" a="1"/>
  <c r="BB57" i="39" s="1"/>
  <c r="U56" i="39"/>
  <c r="T56" i="39"/>
  <c r="S56" i="39"/>
  <c r="L56" i="39"/>
  <c r="G56" i="39"/>
  <c r="AO56" i="39" s="1" a="1"/>
  <c r="AO56" i="39" s="1"/>
  <c r="L55" i="39"/>
  <c r="G55" i="39"/>
  <c r="L54" i="39"/>
  <c r="G54" i="39"/>
  <c r="BB54" i="39" s="1" a="1"/>
  <c r="BB54" i="39" s="1"/>
  <c r="L53" i="39"/>
  <c r="G53" i="39"/>
  <c r="AR53" i="39" s="1" a="1"/>
  <c r="AR53" i="39" s="1"/>
  <c r="L52" i="39"/>
  <c r="G52" i="39"/>
  <c r="BB52" i="39" s="1" a="1"/>
  <c r="BB52" i="39" s="1"/>
  <c r="L51" i="39"/>
  <c r="G51" i="39"/>
  <c r="AP51" i="39" s="1" a="1"/>
  <c r="AP51" i="39" s="1"/>
  <c r="L50" i="39"/>
  <c r="G50" i="39"/>
  <c r="AK50" i="39" s="1" a="1"/>
  <c r="AK50" i="39" s="1"/>
  <c r="L49" i="39"/>
  <c r="G49" i="39"/>
  <c r="BF49" i="39" s="1" a="1"/>
  <c r="BF49" i="39" s="1"/>
  <c r="L48" i="39"/>
  <c r="G48" i="39"/>
  <c r="AO48" i="39" s="1" a="1"/>
  <c r="AO48" i="39" s="1"/>
  <c r="U47" i="39"/>
  <c r="T47" i="39"/>
  <c r="S47" i="39"/>
  <c r="L47" i="39"/>
  <c r="G47" i="39"/>
  <c r="AP47" i="39" s="1" a="1"/>
  <c r="AP47" i="39" s="1"/>
  <c r="L46" i="39"/>
  <c r="G46" i="39"/>
  <c r="AT46" i="39" s="1" a="1"/>
  <c r="AT46" i="39" s="1"/>
  <c r="L45" i="39"/>
  <c r="G45" i="39"/>
  <c r="BF45" i="39" s="1" a="1"/>
  <c r="BF45" i="39" s="1"/>
  <c r="L44" i="39"/>
  <c r="G44" i="39"/>
  <c r="AX44" i="39" s="1" a="1"/>
  <c r="AX44" i="39" s="1"/>
  <c r="U43" i="39"/>
  <c r="T43" i="39"/>
  <c r="S43" i="39"/>
  <c r="L43" i="39"/>
  <c r="G43" i="39"/>
  <c r="AR43" i="39" s="1" a="1"/>
  <c r="AR43" i="39" s="1"/>
  <c r="U42" i="39"/>
  <c r="T42" i="39"/>
  <c r="S42" i="39"/>
  <c r="L42" i="39"/>
  <c r="G42" i="39"/>
  <c r="AP42" i="39" s="1" a="1"/>
  <c r="AP42" i="39" s="1"/>
  <c r="U41" i="39"/>
  <c r="T41" i="39"/>
  <c r="S41" i="39"/>
  <c r="L41" i="39"/>
  <c r="G41" i="39"/>
  <c r="AO41" i="39" s="1" a="1"/>
  <c r="AO41" i="39" s="1"/>
  <c r="L40" i="39"/>
  <c r="G40" i="39"/>
  <c r="AX40" i="39" s="1" a="1"/>
  <c r="AX40" i="39" s="1"/>
  <c r="L39" i="39"/>
  <c r="G39" i="39"/>
  <c r="BF39" i="39" s="1" a="1"/>
  <c r="BF39" i="39" s="1"/>
  <c r="L38" i="39"/>
  <c r="G38" i="39"/>
  <c r="AX38" i="39" s="1" a="1"/>
  <c r="AX38" i="39" s="1"/>
  <c r="U37" i="39"/>
  <c r="T37" i="39"/>
  <c r="S37" i="39"/>
  <c r="L37" i="39"/>
  <c r="G37" i="39"/>
  <c r="BB37" i="39" s="1" a="1"/>
  <c r="BB37" i="39" s="1"/>
  <c r="L36" i="39"/>
  <c r="G36" i="39"/>
  <c r="AX36" i="39" s="1" a="1"/>
  <c r="AX36" i="39" s="1"/>
  <c r="L35" i="39"/>
  <c r="G35" i="39"/>
  <c r="BF35" i="39" s="1" a="1"/>
  <c r="BF35" i="39" s="1"/>
  <c r="L34" i="39"/>
  <c r="G34" i="39"/>
  <c r="AV34" i="39" s="1" a="1"/>
  <c r="AV34" i="39" s="1"/>
  <c r="L33" i="39"/>
  <c r="G33" i="39"/>
  <c r="AE33" i="39" s="1" a="1"/>
  <c r="AE33" i="39" s="1"/>
  <c r="L32" i="39"/>
  <c r="G32" i="39"/>
  <c r="AT32" i="39" s="1" a="1"/>
  <c r="AT32" i="39" s="1"/>
  <c r="L31" i="39"/>
  <c r="G31" i="39"/>
  <c r="AR31" i="39" s="1" a="1"/>
  <c r="AR31" i="39" s="1"/>
  <c r="L30" i="39"/>
  <c r="G30" i="39"/>
  <c r="AT30" i="39" s="1" a="1"/>
  <c r="AT30" i="39" s="1"/>
  <c r="L29" i="39"/>
  <c r="G29" i="39"/>
  <c r="AX29" i="39" s="1" a="1"/>
  <c r="AX29" i="39" s="1"/>
  <c r="L28" i="39"/>
  <c r="G28" i="39"/>
  <c r="BG28" i="39" s="1" a="1"/>
  <c r="BG28" i="39" s="1"/>
  <c r="L27" i="39"/>
  <c r="G27" i="39"/>
  <c r="BB27" i="39" s="1" a="1"/>
  <c r="BB27" i="39" s="1"/>
  <c r="L26" i="39"/>
  <c r="G26" i="39"/>
  <c r="AZ26" i="39" s="1" a="1"/>
  <c r="AZ26" i="39" s="1"/>
  <c r="L25" i="39"/>
  <c r="G25" i="39"/>
  <c r="BG25" i="39" s="1" a="1"/>
  <c r="BG25" i="39" s="1"/>
  <c r="L24" i="39"/>
  <c r="G24" i="39"/>
  <c r="AV24" i="39" s="1" a="1"/>
  <c r="AV24" i="39" s="1"/>
  <c r="L23" i="39"/>
  <c r="G23" i="39"/>
  <c r="AV23" i="39" s="1" a="1"/>
  <c r="AV23" i="39" s="1"/>
  <c r="L22" i="39"/>
  <c r="G22" i="39"/>
  <c r="BG22" i="39" s="1" a="1"/>
  <c r="BG22" i="39" s="1"/>
  <c r="L21" i="39"/>
  <c r="G21" i="39"/>
  <c r="AO21" i="39" s="1" a="1"/>
  <c r="AO21" i="39" s="1"/>
  <c r="L20" i="39"/>
  <c r="G20" i="39"/>
  <c r="AT20" i="39" s="1" a="1"/>
  <c r="AT20" i="39" s="1"/>
  <c r="L19" i="39"/>
  <c r="G19" i="39"/>
  <c r="AI19" i="39" s="1" a="1"/>
  <c r="AI19" i="39" s="1"/>
  <c r="L18" i="39"/>
  <c r="G18" i="39"/>
  <c r="AX18" i="39" s="1" a="1"/>
  <c r="AX18" i="39" s="1"/>
  <c r="L17" i="39"/>
  <c r="G17" i="39"/>
  <c r="AX17" i="39" s="1" a="1"/>
  <c r="AX17" i="39" s="1"/>
  <c r="L16" i="39"/>
  <c r="G16" i="39"/>
  <c r="AX16" i="39" s="1" a="1"/>
  <c r="AX16" i="39" s="1"/>
  <c r="L15" i="39"/>
  <c r="G15" i="39"/>
  <c r="AR15" i="39" s="1" a="1"/>
  <c r="AR15" i="39" s="1"/>
  <c r="L14" i="39"/>
  <c r="G14" i="39"/>
  <c r="AT14" i="39" s="1" a="1"/>
  <c r="AT14" i="39" s="1"/>
  <c r="L13" i="39"/>
  <c r="G13" i="39"/>
  <c r="AO13" i="39" s="1" a="1"/>
  <c r="AO13" i="39" s="1"/>
  <c r="L12" i="39"/>
  <c r="G12" i="39"/>
  <c r="BB12" i="39" s="1" a="1"/>
  <c r="BB12" i="39" s="1"/>
  <c r="L11" i="39"/>
  <c r="G11" i="39"/>
  <c r="AG11" i="39" s="1" a="1"/>
  <c r="AG11" i="39" s="1"/>
  <c r="L10" i="39"/>
  <c r="G10" i="39"/>
  <c r="AR10" i="39" s="1" a="1"/>
  <c r="AR10" i="39" s="1"/>
  <c r="L9" i="39"/>
  <c r="G9" i="39"/>
  <c r="AM9" i="39" s="1" a="1"/>
  <c r="AM9" i="39" s="1"/>
  <c r="L8" i="39"/>
  <c r="G8" i="39"/>
  <c r="AP8" i="39" s="1" a="1"/>
  <c r="AP8" i="39" s="1"/>
  <c r="L7" i="39"/>
  <c r="G7" i="39"/>
  <c r="BU4" i="39"/>
  <c r="BT4" i="39"/>
  <c r="O4" i="39"/>
  <c r="B4" i="39"/>
  <c r="T102" i="4"/>
  <c r="F102" i="4"/>
  <c r="D102" i="4"/>
  <c r="T101" i="4"/>
  <c r="F101" i="4"/>
  <c r="D101" i="4"/>
  <c r="T100" i="4"/>
  <c r="F100" i="4"/>
  <c r="D100" i="4"/>
  <c r="Y99" i="4"/>
  <c r="X99" i="4"/>
  <c r="W99" i="4"/>
  <c r="V99" i="4"/>
  <c r="U99" i="4" a="1"/>
  <c r="U99" i="4" s="1"/>
  <c r="T99" i="4"/>
  <c r="O99" i="4"/>
  <c r="M99" i="4"/>
  <c r="D99" i="4"/>
  <c r="F98" i="4"/>
  <c r="D98" i="4"/>
  <c r="F97" i="4"/>
  <c r="D97" i="4"/>
  <c r="F96" i="4"/>
  <c r="D96" i="4"/>
  <c r="F95" i="4"/>
  <c r="D95" i="4"/>
  <c r="F94" i="4"/>
  <c r="D94" i="4"/>
  <c r="F93" i="4"/>
  <c r="D93" i="4"/>
  <c r="Y92" i="4"/>
  <c r="X92" i="4"/>
  <c r="W92" i="4"/>
  <c r="V92" i="4"/>
  <c r="U92" i="4" a="1"/>
  <c r="U92" i="4" s="1"/>
  <c r="T92" i="4"/>
  <c r="O92" i="4"/>
  <c r="M92" i="4"/>
  <c r="F92" i="4"/>
  <c r="D92" i="4"/>
  <c r="Y91" i="4"/>
  <c r="X91" i="4"/>
  <c r="W91" i="4"/>
  <c r="V91" i="4"/>
  <c r="U91" i="4" a="1"/>
  <c r="U91" i="4" s="1"/>
  <c r="T91" i="4"/>
  <c r="O91" i="4"/>
  <c r="M91" i="4"/>
  <c r="F91" i="4"/>
  <c r="D91" i="4"/>
  <c r="Y90" i="4"/>
  <c r="X90" i="4"/>
  <c r="W90" i="4"/>
  <c r="V90" i="4"/>
  <c r="U90" i="4" a="1"/>
  <c r="U90" i="4" s="1"/>
  <c r="T90" i="4"/>
  <c r="O90" i="4"/>
  <c r="M90" i="4"/>
  <c r="F90" i="4"/>
  <c r="D90" i="4"/>
  <c r="Y89" i="4"/>
  <c r="X89" i="4"/>
  <c r="W89" i="4"/>
  <c r="V89" i="4"/>
  <c r="U89" i="4" a="1"/>
  <c r="U89" i="4" s="1"/>
  <c r="T89" i="4"/>
  <c r="O89" i="4"/>
  <c r="M89" i="4"/>
  <c r="F89" i="4"/>
  <c r="D89" i="4"/>
  <c r="Y88" i="4"/>
  <c r="X88" i="4"/>
  <c r="W88" i="4"/>
  <c r="V88" i="4"/>
  <c r="U88" i="4" a="1"/>
  <c r="U88" i="4" s="1"/>
  <c r="T88" i="4"/>
  <c r="O88" i="4"/>
  <c r="M88" i="4"/>
  <c r="F88" i="4"/>
  <c r="D88" i="4"/>
  <c r="Y87" i="4"/>
  <c r="X87" i="4"/>
  <c r="W87" i="4"/>
  <c r="V87" i="4"/>
  <c r="U87" i="4" a="1"/>
  <c r="U87" i="4" s="1"/>
  <c r="T87" i="4"/>
  <c r="O87" i="4"/>
  <c r="M87" i="4"/>
  <c r="D87" i="4"/>
  <c r="T79" i="4"/>
  <c r="F79" i="4"/>
  <c r="D79" i="4"/>
  <c r="T78" i="4"/>
  <c r="F78" i="4"/>
  <c r="D78" i="4"/>
  <c r="T77" i="4"/>
  <c r="F77" i="4"/>
  <c r="D77" i="4"/>
  <c r="T76" i="4"/>
  <c r="F76" i="4"/>
  <c r="D76" i="4"/>
  <c r="T75" i="4"/>
  <c r="F75" i="4"/>
  <c r="D75" i="4"/>
  <c r="T74" i="4"/>
  <c r="F74" i="4"/>
  <c r="D74" i="4"/>
  <c r="T73" i="4"/>
  <c r="F73" i="4"/>
  <c r="D73" i="4"/>
  <c r="T72" i="4"/>
  <c r="F72" i="4"/>
  <c r="D72" i="4"/>
  <c r="T71" i="4"/>
  <c r="F71" i="4"/>
  <c r="D71" i="4"/>
  <c r="T70" i="4"/>
  <c r="F70" i="4"/>
  <c r="D70" i="4"/>
  <c r="T69" i="4"/>
  <c r="F69" i="4"/>
  <c r="D69" i="4"/>
  <c r="T68" i="4"/>
  <c r="F68" i="4"/>
  <c r="D68" i="4"/>
  <c r="T67" i="4"/>
  <c r="F67" i="4"/>
  <c r="D67" i="4"/>
  <c r="T66" i="4"/>
  <c r="F66" i="4"/>
  <c r="D66" i="4"/>
  <c r="T65" i="4"/>
  <c r="F65" i="4"/>
  <c r="D65" i="4"/>
  <c r="T64" i="4"/>
  <c r="F64" i="4"/>
  <c r="D64" i="4"/>
  <c r="T63" i="4"/>
  <c r="F63" i="4"/>
  <c r="D63" i="4"/>
  <c r="T62" i="4"/>
  <c r="F62" i="4"/>
  <c r="D62" i="4"/>
  <c r="T61" i="4"/>
  <c r="F61" i="4"/>
  <c r="D61" i="4"/>
  <c r="T60" i="4"/>
  <c r="F60" i="4"/>
  <c r="D60" i="4"/>
  <c r="T59" i="4"/>
  <c r="F59" i="4"/>
  <c r="D59" i="4"/>
  <c r="T58" i="4"/>
  <c r="F58" i="4"/>
  <c r="D58" i="4"/>
  <c r="T57" i="4"/>
  <c r="F57" i="4"/>
  <c r="D57" i="4"/>
  <c r="T56" i="4"/>
  <c r="F56" i="4"/>
  <c r="D56" i="4"/>
  <c r="T55" i="4"/>
  <c r="F55" i="4"/>
  <c r="D55" i="4"/>
  <c r="X54" i="4"/>
  <c r="W54" i="4"/>
  <c r="T54" i="4"/>
  <c r="F54" i="4"/>
  <c r="D54" i="4"/>
  <c r="Y53" i="4"/>
  <c r="X53" i="4"/>
  <c r="W53" i="4"/>
  <c r="V53" i="4"/>
  <c r="U53" i="4" a="1"/>
  <c r="U53" i="4" s="1"/>
  <c r="T53" i="4"/>
  <c r="O53" i="4"/>
  <c r="M53" i="4"/>
  <c r="F53" i="4"/>
  <c r="D53" i="4"/>
  <c r="Y52" i="4"/>
  <c r="X52" i="4"/>
  <c r="W52" i="4"/>
  <c r="V52" i="4"/>
  <c r="U52" i="4" a="1"/>
  <c r="U52" i="4" s="1"/>
  <c r="T52" i="4"/>
  <c r="O52" i="4"/>
  <c r="M52" i="4"/>
  <c r="F52" i="4"/>
  <c r="D52" i="4"/>
  <c r="Y51" i="4"/>
  <c r="X51" i="4"/>
  <c r="W51" i="4"/>
  <c r="V51" i="4"/>
  <c r="U51" i="4" a="1"/>
  <c r="U51" i="4" s="1"/>
  <c r="T51" i="4"/>
  <c r="O51" i="4"/>
  <c r="M51" i="4"/>
  <c r="F51" i="4"/>
  <c r="D51" i="4"/>
  <c r="Y50" i="4"/>
  <c r="X50" i="4"/>
  <c r="W50" i="4"/>
  <c r="V50" i="4"/>
  <c r="U50" i="4" a="1"/>
  <c r="U50" i="4" s="1"/>
  <c r="T50" i="4"/>
  <c r="O50" i="4"/>
  <c r="M50" i="4"/>
  <c r="F50" i="4"/>
  <c r="D50" i="4"/>
  <c r="Y49" i="4"/>
  <c r="X49" i="4"/>
  <c r="W49" i="4"/>
  <c r="V49" i="4"/>
  <c r="U49" i="4" a="1"/>
  <c r="U49" i="4" s="1"/>
  <c r="T49" i="4"/>
  <c r="O49" i="4"/>
  <c r="M49" i="4"/>
  <c r="F49" i="4"/>
  <c r="D49" i="4"/>
  <c r="Y48" i="4"/>
  <c r="X48" i="4"/>
  <c r="W48" i="4"/>
  <c r="V48" i="4"/>
  <c r="U48" i="4" a="1"/>
  <c r="U48" i="4" s="1"/>
  <c r="T48" i="4"/>
  <c r="O48" i="4"/>
  <c r="M48" i="4"/>
  <c r="F48" i="4"/>
  <c r="D48" i="4"/>
  <c r="Y47" i="4"/>
  <c r="X47" i="4"/>
  <c r="W47" i="4"/>
  <c r="V47" i="4"/>
  <c r="U47" i="4" a="1"/>
  <c r="U47" i="4" s="1"/>
  <c r="T47" i="4"/>
  <c r="O47" i="4"/>
  <c r="M47" i="4"/>
  <c r="F47" i="4"/>
  <c r="D47" i="4"/>
  <c r="Y46" i="4"/>
  <c r="X46" i="4"/>
  <c r="W46" i="4"/>
  <c r="V46" i="4"/>
  <c r="U46" i="4" a="1"/>
  <c r="U46" i="4" s="1"/>
  <c r="T46" i="4"/>
  <c r="O46" i="4"/>
  <c r="M46" i="4"/>
  <c r="F46" i="4"/>
  <c r="D46" i="4"/>
  <c r="Y45" i="4"/>
  <c r="X45" i="4"/>
  <c r="W45" i="4"/>
  <c r="V45" i="4"/>
  <c r="U45" i="4" a="1"/>
  <c r="U45" i="4" s="1"/>
  <c r="T45" i="4"/>
  <c r="O45" i="4"/>
  <c r="M45" i="4"/>
  <c r="F45" i="4"/>
  <c r="D45" i="4"/>
  <c r="Y44" i="4"/>
  <c r="X44" i="4"/>
  <c r="W44" i="4"/>
  <c r="V44" i="4"/>
  <c r="U44" i="4" a="1"/>
  <c r="U44" i="4" s="1"/>
  <c r="T44" i="4"/>
  <c r="O44" i="4"/>
  <c r="M44" i="4"/>
  <c r="F44" i="4"/>
  <c r="D44" i="4"/>
  <c r="Y43" i="4"/>
  <c r="X43" i="4"/>
  <c r="W43" i="4"/>
  <c r="V43" i="4"/>
  <c r="U43" i="4" a="1"/>
  <c r="U43" i="4" s="1"/>
  <c r="T43" i="4"/>
  <c r="O43" i="4"/>
  <c r="M43" i="4"/>
  <c r="F43" i="4"/>
  <c r="D43" i="4"/>
  <c r="Y42" i="4"/>
  <c r="X42" i="4"/>
  <c r="W42" i="4"/>
  <c r="V42" i="4"/>
  <c r="U42" i="4" a="1"/>
  <c r="U42" i="4" s="1"/>
  <c r="T42" i="4"/>
  <c r="O42" i="4"/>
  <c r="M42" i="4"/>
  <c r="F42" i="4"/>
  <c r="D42" i="4"/>
  <c r="Y41" i="4"/>
  <c r="X41" i="4"/>
  <c r="W41" i="4"/>
  <c r="V41" i="4"/>
  <c r="U41" i="4" a="1"/>
  <c r="U41" i="4" s="1"/>
  <c r="T41" i="4"/>
  <c r="O41" i="4"/>
  <c r="M41" i="4"/>
  <c r="F41" i="4"/>
  <c r="D41" i="4"/>
  <c r="Y40" i="4"/>
  <c r="X40" i="4"/>
  <c r="W40" i="4"/>
  <c r="V40" i="4"/>
  <c r="U40" i="4" a="1"/>
  <c r="U40" i="4" s="1"/>
  <c r="T40" i="4"/>
  <c r="O40" i="4"/>
  <c r="M40" i="4"/>
  <c r="F40" i="4"/>
  <c r="D40" i="4"/>
  <c r="Y39" i="4"/>
  <c r="X39" i="4"/>
  <c r="W39" i="4"/>
  <c r="V39" i="4"/>
  <c r="U39" i="4" a="1"/>
  <c r="U39" i="4" s="1"/>
  <c r="T39" i="4"/>
  <c r="O39" i="4"/>
  <c r="M39" i="4"/>
  <c r="F39" i="4"/>
  <c r="D39" i="4"/>
  <c r="Y38" i="4"/>
  <c r="X38" i="4"/>
  <c r="W38" i="4"/>
  <c r="V38" i="4"/>
  <c r="U38" i="4" a="1"/>
  <c r="U38" i="4" s="1"/>
  <c r="T38" i="4"/>
  <c r="O38" i="4"/>
  <c r="M38" i="4"/>
  <c r="F38" i="4"/>
  <c r="D38" i="4"/>
  <c r="Y37" i="4"/>
  <c r="X37" i="4"/>
  <c r="W37" i="4"/>
  <c r="V37" i="4"/>
  <c r="U37" i="4" a="1"/>
  <c r="U37" i="4" s="1"/>
  <c r="T37" i="4"/>
  <c r="O37" i="4"/>
  <c r="M37" i="4"/>
  <c r="F37" i="4"/>
  <c r="D37" i="4"/>
  <c r="Y36" i="4"/>
  <c r="X36" i="4"/>
  <c r="W36" i="4"/>
  <c r="V36" i="4"/>
  <c r="U36" i="4" a="1"/>
  <c r="U36" i="4" s="1"/>
  <c r="T36" i="4"/>
  <c r="O36" i="4"/>
  <c r="M36" i="4"/>
  <c r="F36" i="4"/>
  <c r="D36" i="4"/>
  <c r="Y35" i="4"/>
  <c r="X35" i="4"/>
  <c r="W35" i="4"/>
  <c r="V35" i="4"/>
  <c r="U35" i="4" a="1"/>
  <c r="U35" i="4" s="1"/>
  <c r="T35" i="4"/>
  <c r="O35" i="4"/>
  <c r="M35" i="4"/>
  <c r="F35" i="4"/>
  <c r="D35" i="4"/>
  <c r="Y34" i="4"/>
  <c r="X34" i="4"/>
  <c r="W34" i="4"/>
  <c r="V34" i="4"/>
  <c r="U34" i="4" a="1"/>
  <c r="U34" i="4" s="1"/>
  <c r="T34" i="4"/>
  <c r="O34" i="4"/>
  <c r="M34" i="4"/>
  <c r="F34" i="4"/>
  <c r="D34" i="4"/>
  <c r="Y33" i="4"/>
  <c r="X33" i="4"/>
  <c r="W33" i="4"/>
  <c r="V33" i="4"/>
  <c r="U33" i="4" a="1"/>
  <c r="U33" i="4" s="1"/>
  <c r="T33" i="4"/>
  <c r="O33" i="4"/>
  <c r="M33" i="4"/>
  <c r="F33" i="4"/>
  <c r="D33" i="4"/>
  <c r="Y32" i="4"/>
  <c r="X32" i="4"/>
  <c r="W32" i="4"/>
  <c r="V32" i="4"/>
  <c r="U32" i="4" a="1"/>
  <c r="U32" i="4" s="1"/>
  <c r="T32" i="4"/>
  <c r="O32" i="4"/>
  <c r="M32" i="4"/>
  <c r="F32" i="4"/>
  <c r="D32" i="4"/>
  <c r="Y31" i="4"/>
  <c r="X31" i="4"/>
  <c r="W31" i="4"/>
  <c r="V31" i="4"/>
  <c r="U31" i="4" a="1"/>
  <c r="U31" i="4" s="1"/>
  <c r="T31" i="4"/>
  <c r="O31" i="4"/>
  <c r="M31" i="4"/>
  <c r="F31" i="4"/>
  <c r="D31" i="4"/>
  <c r="Y30" i="4"/>
  <c r="X30" i="4"/>
  <c r="W30" i="4"/>
  <c r="V30" i="4"/>
  <c r="U30" i="4" a="1"/>
  <c r="U30" i="4" s="1"/>
  <c r="T30" i="4"/>
  <c r="O30" i="4"/>
  <c r="M30" i="4"/>
  <c r="F30" i="4"/>
  <c r="D30" i="4"/>
  <c r="Y29" i="4"/>
  <c r="X29" i="4"/>
  <c r="W29" i="4"/>
  <c r="V29" i="4"/>
  <c r="U29" i="4" a="1"/>
  <c r="U29" i="4" s="1"/>
  <c r="T29" i="4"/>
  <c r="O29" i="4"/>
  <c r="M29" i="4"/>
  <c r="F29" i="4"/>
  <c r="D29" i="4"/>
  <c r="Y28" i="4"/>
  <c r="X28" i="4"/>
  <c r="W28" i="4"/>
  <c r="V28" i="4"/>
  <c r="U28" i="4" a="1"/>
  <c r="U28" i="4" s="1"/>
  <c r="T28" i="4"/>
  <c r="O28" i="4"/>
  <c r="M28" i="4"/>
  <c r="F28" i="4"/>
  <c r="D28" i="4"/>
  <c r="Y27" i="4"/>
  <c r="X27" i="4"/>
  <c r="W27" i="4"/>
  <c r="V27" i="4"/>
  <c r="U27" i="4" a="1"/>
  <c r="U27" i="4" s="1"/>
  <c r="T27" i="4"/>
  <c r="O27" i="4"/>
  <c r="M27" i="4"/>
  <c r="F27" i="4"/>
  <c r="D27" i="4"/>
  <c r="Y26" i="4"/>
  <c r="X26" i="4"/>
  <c r="W26" i="4"/>
  <c r="V26" i="4"/>
  <c r="U26" i="4" a="1"/>
  <c r="U26" i="4" s="1"/>
  <c r="T26" i="4"/>
  <c r="O26" i="4"/>
  <c r="M26" i="4"/>
  <c r="F26" i="4"/>
  <c r="D26" i="4"/>
  <c r="Y25" i="4"/>
  <c r="X25" i="4"/>
  <c r="W25" i="4"/>
  <c r="V25" i="4"/>
  <c r="U25" i="4" a="1"/>
  <c r="U25" i="4" s="1"/>
  <c r="T25" i="4"/>
  <c r="O25" i="4"/>
  <c r="M25" i="4"/>
  <c r="F25" i="4"/>
  <c r="D25" i="4"/>
  <c r="Y24" i="4"/>
  <c r="X24" i="4"/>
  <c r="W24" i="4"/>
  <c r="V24" i="4"/>
  <c r="U24" i="4" a="1"/>
  <c r="U24" i="4" s="1"/>
  <c r="T24" i="4"/>
  <c r="O24" i="4"/>
  <c r="M24" i="4"/>
  <c r="F24" i="4"/>
  <c r="D24" i="4"/>
  <c r="Y23" i="4"/>
  <c r="X23" i="4"/>
  <c r="W23" i="4"/>
  <c r="V23" i="4"/>
  <c r="U23" i="4" a="1"/>
  <c r="U23" i="4" s="1"/>
  <c r="T23" i="4"/>
  <c r="O23" i="4"/>
  <c r="M23" i="4"/>
  <c r="F23" i="4"/>
  <c r="D23" i="4"/>
  <c r="Y22" i="4"/>
  <c r="X22" i="4"/>
  <c r="W22" i="4"/>
  <c r="V22" i="4"/>
  <c r="U22" i="4" a="1"/>
  <c r="U22" i="4" s="1"/>
  <c r="T22" i="4"/>
  <c r="O22" i="4"/>
  <c r="M22" i="4"/>
  <c r="F22" i="4"/>
  <c r="D22" i="4"/>
  <c r="Y21" i="4"/>
  <c r="X21" i="4"/>
  <c r="W21" i="4"/>
  <c r="V21" i="4"/>
  <c r="U21" i="4" a="1"/>
  <c r="U21" i="4" s="1"/>
  <c r="T21" i="4"/>
  <c r="F21" i="4"/>
  <c r="D21" i="4"/>
  <c r="Y20" i="4"/>
  <c r="X20" i="4"/>
  <c r="W20" i="4"/>
  <c r="V20" i="4"/>
  <c r="U20" i="4" a="1"/>
  <c r="U20" i="4" s="1"/>
  <c r="T20" i="4"/>
  <c r="O20" i="4"/>
  <c r="M20" i="4"/>
  <c r="F20" i="4"/>
  <c r="D20" i="4"/>
  <c r="Y19" i="4"/>
  <c r="X19" i="4"/>
  <c r="W19" i="4"/>
  <c r="V19" i="4"/>
  <c r="U19" i="4" a="1"/>
  <c r="U19" i="4" s="1"/>
  <c r="T19" i="4"/>
  <c r="O19" i="4"/>
  <c r="M19" i="4"/>
  <c r="F19" i="4"/>
  <c r="D19" i="4"/>
  <c r="Y18" i="4"/>
  <c r="X18" i="4"/>
  <c r="W18" i="4"/>
  <c r="V18" i="4"/>
  <c r="U18" i="4" a="1"/>
  <c r="U18" i="4" s="1"/>
  <c r="T18" i="4"/>
  <c r="O18" i="4"/>
  <c r="M18" i="4"/>
  <c r="F18" i="4"/>
  <c r="D18" i="4"/>
  <c r="Y17" i="4"/>
  <c r="X17" i="4"/>
  <c r="W17" i="4"/>
  <c r="V17" i="4"/>
  <c r="U17" i="4" a="1"/>
  <c r="U17" i="4" s="1"/>
  <c r="T17" i="4"/>
  <c r="O17" i="4"/>
  <c r="M17" i="4"/>
  <c r="F17" i="4"/>
  <c r="D17" i="4"/>
  <c r="Y16" i="4"/>
  <c r="X16" i="4"/>
  <c r="W16" i="4"/>
  <c r="V16" i="4"/>
  <c r="U16" i="4" a="1"/>
  <c r="U16" i="4" s="1"/>
  <c r="T16" i="4"/>
  <c r="O16" i="4"/>
  <c r="M16" i="4"/>
  <c r="F16" i="4"/>
  <c r="D16" i="4"/>
  <c r="Y15" i="4"/>
  <c r="X15" i="4"/>
  <c r="W15" i="4"/>
  <c r="V15" i="4"/>
  <c r="U15" i="4" a="1"/>
  <c r="U15" i="4" s="1"/>
  <c r="O15" i="4"/>
  <c r="M15" i="4"/>
  <c r="F15" i="4"/>
  <c r="D15" i="4"/>
  <c r="Y14" i="4"/>
  <c r="X14" i="4"/>
  <c r="W14" i="4"/>
  <c r="V14" i="4"/>
  <c r="U14" i="4" a="1"/>
  <c r="U14" i="4" s="1"/>
  <c r="O14" i="4"/>
  <c r="M14" i="4"/>
  <c r="F14" i="4"/>
  <c r="D14" i="4"/>
  <c r="Y13" i="4"/>
  <c r="X13" i="4"/>
  <c r="W13" i="4"/>
  <c r="V13" i="4"/>
  <c r="U13" i="4" a="1"/>
  <c r="U13" i="4" s="1"/>
  <c r="O13" i="4"/>
  <c r="M13" i="4"/>
  <c r="F13" i="4"/>
  <c r="D13" i="4"/>
  <c r="Y12" i="4"/>
  <c r="X12" i="4"/>
  <c r="W12" i="4"/>
  <c r="V12" i="4"/>
  <c r="U12" i="4" a="1"/>
  <c r="U12" i="4" s="1"/>
  <c r="T12" i="4"/>
  <c r="O12" i="4"/>
  <c r="M12" i="4"/>
  <c r="F12" i="4"/>
  <c r="D12" i="4"/>
  <c r="Y11" i="4"/>
  <c r="X11" i="4"/>
  <c r="W11" i="4"/>
  <c r="V11" i="4"/>
  <c r="U11" i="4" a="1"/>
  <c r="U11" i="4" s="1"/>
  <c r="T11" i="4"/>
  <c r="O11" i="4"/>
  <c r="M11" i="4"/>
  <c r="F11" i="4"/>
  <c r="D11" i="4"/>
  <c r="Y10" i="4"/>
  <c r="X10" i="4"/>
  <c r="W10" i="4"/>
  <c r="V10" i="4"/>
  <c r="U10" i="4" a="1"/>
  <c r="U10" i="4" s="1"/>
  <c r="T10" i="4"/>
  <c r="O10" i="4"/>
  <c r="M10" i="4"/>
  <c r="F10" i="4"/>
  <c r="D10" i="4"/>
  <c r="Y9" i="4"/>
  <c r="X9" i="4"/>
  <c r="W9" i="4"/>
  <c r="V9" i="4"/>
  <c r="U9" i="4" a="1"/>
  <c r="U9" i="4" s="1"/>
  <c r="O9" i="4"/>
  <c r="M9" i="4"/>
  <c r="F9" i="4"/>
  <c r="D9" i="4"/>
  <c r="Y8" i="4"/>
  <c r="X8" i="4"/>
  <c r="W8" i="4"/>
  <c r="V8" i="4"/>
  <c r="U8" i="4" a="1"/>
  <c r="U8" i="4" s="1"/>
  <c r="O8" i="4"/>
  <c r="M8" i="4"/>
  <c r="F8" i="4"/>
  <c r="D8" i="4"/>
  <c r="Y7" i="4"/>
  <c r="X7" i="4"/>
  <c r="W7" i="4"/>
  <c r="V7" i="4"/>
  <c r="U7" i="4" a="1"/>
  <c r="U7" i="4" s="1"/>
  <c r="O7" i="4"/>
  <c r="M7" i="4"/>
  <c r="F7" i="4"/>
  <c r="D7" i="4"/>
  <c r="Y6" i="4"/>
  <c r="X6" i="4"/>
  <c r="W6" i="4"/>
  <c r="V6" i="4"/>
  <c r="U6" i="4" a="1"/>
  <c r="U6" i="4" s="1"/>
  <c r="O6" i="4"/>
  <c r="M6" i="4"/>
  <c r="F6" i="4"/>
  <c r="D6" i="4"/>
  <c r="Y5" i="4"/>
  <c r="X5" i="4"/>
  <c r="W5" i="4"/>
  <c r="V5" i="4"/>
  <c r="U5" i="4" a="1"/>
  <c r="U5" i="4" s="1"/>
  <c r="O5" i="4"/>
  <c r="M5" i="4"/>
  <c r="F5" i="4"/>
  <c r="D5" i="4"/>
  <c r="Y4" i="4"/>
  <c r="X4" i="4"/>
  <c r="W4" i="4"/>
  <c r="V4" i="4"/>
  <c r="U4" i="4" a="1"/>
  <c r="U4" i="4" s="1"/>
  <c r="O4" i="4"/>
  <c r="M4" i="4"/>
  <c r="F4" i="4"/>
  <c r="D4" i="4"/>
  <c r="D1813" i="30"/>
  <c r="B1813" i="30"/>
  <c r="D1812" i="30"/>
  <c r="B1812" i="30"/>
  <c r="D1811" i="30"/>
  <c r="B1811" i="30"/>
  <c r="D1810" i="30"/>
  <c r="B1810" i="30"/>
  <c r="D1809" i="30"/>
  <c r="B1809" i="30"/>
  <c r="D1808" i="30"/>
  <c r="B1808" i="30"/>
  <c r="D1807" i="30"/>
  <c r="B1807" i="30"/>
  <c r="D1806" i="30"/>
  <c r="B1806" i="30"/>
  <c r="D1805" i="30"/>
  <c r="B1805" i="30"/>
  <c r="D1804" i="30"/>
  <c r="B1804" i="30"/>
  <c r="D1803" i="30"/>
  <c r="B1803" i="30"/>
  <c r="D1802" i="30"/>
  <c r="B1802" i="30"/>
  <c r="D1801" i="30"/>
  <c r="B1801" i="30"/>
  <c r="D1800" i="30"/>
  <c r="B1800" i="30"/>
  <c r="D1799" i="30"/>
  <c r="B1799" i="30"/>
  <c r="D1798" i="30"/>
  <c r="B1798" i="30"/>
  <c r="D1797" i="30"/>
  <c r="B1797" i="30"/>
  <c r="D1796" i="30"/>
  <c r="B1796" i="30"/>
  <c r="D1795" i="30"/>
  <c r="B1795" i="30"/>
  <c r="D1794" i="30"/>
  <c r="B1794" i="30"/>
  <c r="D1793" i="30"/>
  <c r="B1793" i="30"/>
  <c r="D1792" i="30"/>
  <c r="B1792" i="30"/>
  <c r="D1791" i="30"/>
  <c r="B1791" i="30"/>
  <c r="D1790" i="30"/>
  <c r="B1790" i="30"/>
  <c r="D1789" i="30"/>
  <c r="B1789" i="30"/>
  <c r="D1788" i="30"/>
  <c r="B1788" i="30"/>
  <c r="D1787" i="30"/>
  <c r="B1787" i="30"/>
  <c r="D1786" i="30"/>
  <c r="B1786" i="30"/>
  <c r="D1785" i="30"/>
  <c r="B1785" i="30"/>
  <c r="D1784" i="30"/>
  <c r="B1784" i="30"/>
  <c r="D1783" i="30"/>
  <c r="B1783" i="30"/>
  <c r="D1782" i="30"/>
  <c r="B1782" i="30"/>
  <c r="D1781" i="30"/>
  <c r="B1781" i="30"/>
  <c r="D1780" i="30"/>
  <c r="B1780" i="30"/>
  <c r="D1779" i="30"/>
  <c r="B1779" i="30"/>
  <c r="D1778" i="30"/>
  <c r="B1778" i="30"/>
  <c r="D1777" i="30"/>
  <c r="B1777" i="30"/>
  <c r="D1776" i="30"/>
  <c r="B1776" i="30"/>
  <c r="D1775" i="30"/>
  <c r="B1775" i="30"/>
  <c r="D1774" i="30"/>
  <c r="B1774" i="30"/>
  <c r="D1773" i="30"/>
  <c r="B1773" i="30"/>
  <c r="D1772" i="30"/>
  <c r="B1772" i="30"/>
  <c r="D1771" i="30"/>
  <c r="B1771" i="30"/>
  <c r="D1770" i="30"/>
  <c r="B1770" i="30"/>
  <c r="D1769" i="30"/>
  <c r="B1769" i="30"/>
  <c r="D1768" i="30"/>
  <c r="B1768" i="30"/>
  <c r="D1767" i="30"/>
  <c r="B1767" i="30"/>
  <c r="D1766" i="30"/>
  <c r="B1766" i="30"/>
  <c r="D1765" i="30"/>
  <c r="B1765" i="30"/>
  <c r="D1764" i="30"/>
  <c r="B1764" i="30"/>
  <c r="D1763" i="30"/>
  <c r="B1763" i="30"/>
  <c r="D1762" i="30"/>
  <c r="B1762" i="30"/>
  <c r="D1761" i="30"/>
  <c r="B1761" i="30"/>
  <c r="D1760" i="30"/>
  <c r="B1760" i="30"/>
  <c r="D1759" i="30"/>
  <c r="B1759" i="30"/>
  <c r="D1758" i="30"/>
  <c r="B1758" i="30"/>
  <c r="D1757" i="30"/>
  <c r="B1757" i="30"/>
  <c r="D1756" i="30"/>
  <c r="B1756" i="30"/>
  <c r="D1755" i="30"/>
  <c r="B1755" i="30"/>
  <c r="D1754" i="30"/>
  <c r="B1754" i="30"/>
  <c r="D1753" i="30"/>
  <c r="B1753" i="30"/>
  <c r="D1752" i="30"/>
  <c r="B1752" i="30"/>
  <c r="D1751" i="30"/>
  <c r="B1751" i="30"/>
  <c r="D1750" i="30"/>
  <c r="B1750" i="30"/>
  <c r="D1749" i="30"/>
  <c r="B1749" i="30"/>
  <c r="D1748" i="30"/>
  <c r="B1748" i="30"/>
  <c r="D1747" i="30"/>
  <c r="B1747" i="30"/>
  <c r="D1746" i="30"/>
  <c r="B1746" i="30"/>
  <c r="D1745" i="30"/>
  <c r="B1745" i="30"/>
  <c r="D1744" i="30"/>
  <c r="B1744" i="30"/>
  <c r="D1743" i="30"/>
  <c r="B1743" i="30"/>
  <c r="D1742" i="30"/>
  <c r="B1742" i="30"/>
  <c r="D1741" i="30"/>
  <c r="B1741" i="30"/>
  <c r="D1740" i="30"/>
  <c r="B1740" i="30"/>
  <c r="D1739" i="30"/>
  <c r="B1739" i="30"/>
  <c r="D1738" i="30"/>
  <c r="B1738" i="30"/>
  <c r="D1737" i="30"/>
  <c r="B1737" i="30"/>
  <c r="D1736" i="30"/>
  <c r="B1736" i="30"/>
  <c r="D1735" i="30"/>
  <c r="B1735" i="30"/>
  <c r="D1734" i="30"/>
  <c r="B1734" i="30"/>
  <c r="D1733" i="30"/>
  <c r="B1733" i="30"/>
  <c r="D1732" i="30"/>
  <c r="B1732" i="30"/>
  <c r="D1731" i="30"/>
  <c r="B1731" i="30"/>
  <c r="D1730" i="30"/>
  <c r="B1730" i="30"/>
  <c r="D1729" i="30"/>
  <c r="B1729" i="30"/>
  <c r="D1728" i="30"/>
  <c r="B1728" i="30"/>
  <c r="D1727" i="30"/>
  <c r="B1727" i="30"/>
  <c r="D1726" i="30"/>
  <c r="B1726" i="30"/>
  <c r="D1725" i="30"/>
  <c r="B1725" i="30"/>
  <c r="D1724" i="30"/>
  <c r="B1724" i="30"/>
  <c r="D1723" i="30"/>
  <c r="B1723" i="30"/>
  <c r="D1722" i="30"/>
  <c r="B1722" i="30"/>
  <c r="D1721" i="30"/>
  <c r="B1721" i="30"/>
  <c r="D1720" i="30"/>
  <c r="B1720" i="30"/>
  <c r="D1719" i="30"/>
  <c r="B1719" i="30"/>
  <c r="D1718" i="30"/>
  <c r="B1718" i="30"/>
  <c r="D1717" i="30"/>
  <c r="B1717" i="30"/>
  <c r="D1716" i="30"/>
  <c r="B1716" i="30"/>
  <c r="D1715" i="30"/>
  <c r="B1715" i="30"/>
  <c r="D1714" i="30"/>
  <c r="B1714" i="30"/>
  <c r="D1713" i="30"/>
  <c r="B1713" i="30"/>
  <c r="D1712" i="30"/>
  <c r="B1712" i="30"/>
  <c r="D1711" i="30"/>
  <c r="B1711" i="30"/>
  <c r="D1710" i="30"/>
  <c r="B1710" i="30"/>
  <c r="D1709" i="30"/>
  <c r="B1709" i="30"/>
  <c r="D1708" i="30"/>
  <c r="B1708" i="30"/>
  <c r="D1707" i="30"/>
  <c r="B1707" i="30"/>
  <c r="D1706" i="30"/>
  <c r="B1706" i="30"/>
  <c r="D1705" i="30"/>
  <c r="B1705" i="30"/>
  <c r="D1704" i="30"/>
  <c r="B1704" i="30"/>
  <c r="D1703" i="30"/>
  <c r="B1703" i="30"/>
  <c r="D1702" i="30"/>
  <c r="B1702" i="30"/>
  <c r="D1701" i="30"/>
  <c r="B1701" i="30"/>
  <c r="D1700" i="30"/>
  <c r="B1700" i="30"/>
  <c r="D1699" i="30"/>
  <c r="B1699" i="30"/>
  <c r="D1698" i="30"/>
  <c r="B1698" i="30"/>
  <c r="D1697" i="30"/>
  <c r="B1697" i="30"/>
  <c r="D1696" i="30"/>
  <c r="B1696" i="30"/>
  <c r="D1695" i="30"/>
  <c r="B1695" i="30"/>
  <c r="D1694" i="30"/>
  <c r="B1694" i="30"/>
  <c r="D1693" i="30"/>
  <c r="B1693" i="30"/>
  <c r="D1692" i="30"/>
  <c r="B1692" i="30"/>
  <c r="D1691" i="30"/>
  <c r="B1691" i="30"/>
  <c r="D1690" i="30"/>
  <c r="B1690" i="30"/>
  <c r="D1689" i="30"/>
  <c r="B1689" i="30"/>
  <c r="D1688" i="30"/>
  <c r="B1688" i="30"/>
  <c r="D1687" i="30"/>
  <c r="B1687" i="30"/>
  <c r="D1686" i="30"/>
  <c r="B1686" i="30"/>
  <c r="D1685" i="30"/>
  <c r="B1685" i="30"/>
  <c r="D1684" i="30"/>
  <c r="B1684" i="30"/>
  <c r="D1683" i="30"/>
  <c r="B1683" i="30"/>
  <c r="D1682" i="30"/>
  <c r="B1682" i="30"/>
  <c r="D1681" i="30"/>
  <c r="B1681" i="30"/>
  <c r="D1680" i="30"/>
  <c r="B1680" i="30"/>
  <c r="D1679" i="30"/>
  <c r="B1679" i="30"/>
  <c r="D1678" i="30"/>
  <c r="B1678" i="30"/>
  <c r="D1677" i="30"/>
  <c r="B1677" i="30"/>
  <c r="D1676" i="30"/>
  <c r="B1676" i="30"/>
  <c r="D1675" i="30"/>
  <c r="B1675" i="30"/>
  <c r="D1674" i="30"/>
  <c r="B1674" i="30"/>
  <c r="D1673" i="30"/>
  <c r="B1673" i="30"/>
  <c r="D1672" i="30"/>
  <c r="B1672" i="30"/>
  <c r="D1671" i="30"/>
  <c r="B1671" i="30"/>
  <c r="D1670" i="30"/>
  <c r="B1670" i="30"/>
  <c r="D1669" i="30"/>
  <c r="B1669" i="30"/>
  <c r="D1668" i="30"/>
  <c r="B1668" i="30"/>
  <c r="D1667" i="30"/>
  <c r="B1667" i="30"/>
  <c r="D1666" i="30"/>
  <c r="B1666" i="30"/>
  <c r="D1665" i="30"/>
  <c r="B1665" i="30"/>
  <c r="D1664" i="30"/>
  <c r="B1664" i="30"/>
  <c r="D1663" i="30"/>
  <c r="B1663" i="30"/>
  <c r="D1662" i="30"/>
  <c r="B1662" i="30"/>
  <c r="D1661" i="30"/>
  <c r="B1661" i="30"/>
  <c r="D1660" i="30"/>
  <c r="B1660" i="30"/>
  <c r="D1659" i="30"/>
  <c r="B1659" i="30"/>
  <c r="D1658" i="30"/>
  <c r="B1658" i="30"/>
  <c r="D1657" i="30"/>
  <c r="B1657" i="30"/>
  <c r="D1656" i="30"/>
  <c r="B1656" i="30"/>
  <c r="D1655" i="30"/>
  <c r="B1655" i="30"/>
  <c r="D1654" i="30"/>
  <c r="B1654" i="30"/>
  <c r="D1653" i="30"/>
  <c r="B1653" i="30"/>
  <c r="D1652" i="30"/>
  <c r="B1652" i="30"/>
  <c r="D1651" i="30"/>
  <c r="B1651" i="30"/>
  <c r="D1650" i="30"/>
  <c r="B1650" i="30"/>
  <c r="D1649" i="30"/>
  <c r="B1649" i="30"/>
  <c r="D1648" i="30"/>
  <c r="B1648" i="30"/>
  <c r="D1647" i="30"/>
  <c r="B1647" i="30"/>
  <c r="D1646" i="30"/>
  <c r="B1646" i="30"/>
  <c r="D1645" i="30"/>
  <c r="B1645" i="30"/>
  <c r="D1644" i="30"/>
  <c r="B1644" i="30"/>
  <c r="D1643" i="30"/>
  <c r="B1643" i="30"/>
  <c r="D1642" i="30"/>
  <c r="B1642" i="30"/>
  <c r="D1641" i="30"/>
  <c r="B1641" i="30"/>
  <c r="D1640" i="30"/>
  <c r="B1640" i="30"/>
  <c r="D1639" i="30"/>
  <c r="B1639" i="30"/>
  <c r="D1638" i="30"/>
  <c r="B1638" i="30"/>
  <c r="D1637" i="30"/>
  <c r="B1637" i="30"/>
  <c r="D1636" i="30"/>
  <c r="B1636" i="30"/>
  <c r="D1635" i="30"/>
  <c r="B1635" i="30"/>
  <c r="D1634" i="30"/>
  <c r="B1634" i="30"/>
  <c r="D1633" i="30"/>
  <c r="B1633" i="30"/>
  <c r="D1632" i="30"/>
  <c r="B1632" i="30"/>
  <c r="D1631" i="30"/>
  <c r="B1631" i="30"/>
  <c r="D1630" i="30"/>
  <c r="B1630" i="30"/>
  <c r="D1629" i="30"/>
  <c r="B1629" i="30"/>
  <c r="D1628" i="30"/>
  <c r="B1628" i="30"/>
  <c r="D1627" i="30"/>
  <c r="B1627" i="30"/>
  <c r="D1626" i="30"/>
  <c r="B1626" i="30"/>
  <c r="D1625" i="30"/>
  <c r="B1625" i="30"/>
  <c r="D1624" i="30"/>
  <c r="B1624" i="30"/>
  <c r="D1623" i="30"/>
  <c r="B1623" i="30"/>
  <c r="D1622" i="30"/>
  <c r="B1622" i="30"/>
  <c r="D1621" i="30"/>
  <c r="B1621" i="30"/>
  <c r="D1620" i="30"/>
  <c r="B1620" i="30"/>
  <c r="D1619" i="30"/>
  <c r="B1619" i="30"/>
  <c r="D1618" i="30"/>
  <c r="B1618" i="30"/>
  <c r="D1617" i="30"/>
  <c r="B1617" i="30"/>
  <c r="D1616" i="30"/>
  <c r="B1616" i="30"/>
  <c r="D1615" i="30"/>
  <c r="B1615" i="30"/>
  <c r="D1614" i="30"/>
  <c r="B1614" i="30"/>
  <c r="D1613" i="30"/>
  <c r="B1613" i="30"/>
  <c r="D1612" i="30"/>
  <c r="B1612" i="30"/>
  <c r="D1611" i="30"/>
  <c r="B1611" i="30"/>
  <c r="D1610" i="30"/>
  <c r="B1610" i="30"/>
  <c r="D1609" i="30"/>
  <c r="B1609" i="30"/>
  <c r="D1608" i="30"/>
  <c r="B1608" i="30"/>
  <c r="D1607" i="30"/>
  <c r="B1607" i="30"/>
  <c r="D1606" i="30"/>
  <c r="B1606" i="30"/>
  <c r="D1605" i="30"/>
  <c r="B1605" i="30"/>
  <c r="D1604" i="30"/>
  <c r="B1604" i="30"/>
  <c r="D1603" i="30"/>
  <c r="B1603" i="30"/>
  <c r="D1602" i="30"/>
  <c r="B1602" i="30"/>
  <c r="D1601" i="30"/>
  <c r="B1601" i="30"/>
  <c r="D1600" i="30"/>
  <c r="B1600" i="30"/>
  <c r="D1599" i="30"/>
  <c r="B1599" i="30"/>
  <c r="D1598" i="30"/>
  <c r="B1598" i="30"/>
  <c r="D1597" i="30"/>
  <c r="B1597" i="30"/>
  <c r="D1596" i="30"/>
  <c r="B1596" i="30"/>
  <c r="D1595" i="30"/>
  <c r="B1595" i="30"/>
  <c r="D1594" i="30"/>
  <c r="B1594" i="30"/>
  <c r="D1593" i="30"/>
  <c r="B1593" i="30"/>
  <c r="D1592" i="30"/>
  <c r="B1592" i="30"/>
  <c r="D1591" i="30"/>
  <c r="B1591" i="30"/>
  <c r="D1590" i="30"/>
  <c r="B1590" i="30"/>
  <c r="D1589" i="30"/>
  <c r="B1589" i="30"/>
  <c r="D1588" i="30"/>
  <c r="B1588" i="30"/>
  <c r="D1587" i="30"/>
  <c r="B1587" i="30"/>
  <c r="D1586" i="30"/>
  <c r="B1586" i="30"/>
  <c r="D1585" i="30"/>
  <c r="B1585" i="30"/>
  <c r="D1584" i="30"/>
  <c r="B1584" i="30"/>
  <c r="D1583" i="30"/>
  <c r="B1583" i="30"/>
  <c r="D1582" i="30"/>
  <c r="B1582" i="30"/>
  <c r="D1581" i="30"/>
  <c r="B1581" i="30"/>
  <c r="D1580" i="30"/>
  <c r="B1580" i="30"/>
  <c r="D1579" i="30"/>
  <c r="B1579" i="30"/>
  <c r="D1578" i="30"/>
  <c r="B1578" i="30"/>
  <c r="D1577" i="30"/>
  <c r="B1577" i="30"/>
  <c r="D1576" i="30"/>
  <c r="B1576" i="30"/>
  <c r="D1575" i="30"/>
  <c r="B1575" i="30"/>
  <c r="D1574" i="30"/>
  <c r="B1574" i="30"/>
  <c r="D1573" i="30"/>
  <c r="B1573" i="30"/>
  <c r="D1572" i="30"/>
  <c r="B1572" i="30"/>
  <c r="D1571" i="30"/>
  <c r="B1571" i="30"/>
  <c r="D1570" i="30"/>
  <c r="B1570" i="30"/>
  <c r="D1569" i="30"/>
  <c r="B1569" i="30"/>
  <c r="D1568" i="30"/>
  <c r="B1568" i="30"/>
  <c r="D1567" i="30"/>
  <c r="B1567" i="30"/>
  <c r="D1566" i="30"/>
  <c r="B1566" i="30"/>
  <c r="D1565" i="30"/>
  <c r="B1565" i="30"/>
  <c r="D1564" i="30"/>
  <c r="B1564" i="30"/>
  <c r="D1563" i="30"/>
  <c r="B1563" i="30"/>
  <c r="D1562" i="30"/>
  <c r="B1562" i="30"/>
  <c r="D1561" i="30"/>
  <c r="B1561" i="30"/>
  <c r="D1560" i="30"/>
  <c r="B1560" i="30"/>
  <c r="D1559" i="30"/>
  <c r="B1559" i="30"/>
  <c r="D1558" i="30"/>
  <c r="B1558" i="30"/>
  <c r="D1557" i="30"/>
  <c r="B1557" i="30"/>
  <c r="D1556" i="30"/>
  <c r="B1556" i="30"/>
  <c r="D1555" i="30"/>
  <c r="B1555" i="30"/>
  <c r="D1554" i="30"/>
  <c r="B1554" i="30"/>
  <c r="D1553" i="30"/>
  <c r="B1553" i="30"/>
  <c r="D1552" i="30"/>
  <c r="B1552" i="30"/>
  <c r="D1551" i="30"/>
  <c r="B1551" i="30"/>
  <c r="D1550" i="30"/>
  <c r="B1550" i="30"/>
  <c r="D1549" i="30"/>
  <c r="B1549" i="30"/>
  <c r="D1548" i="30"/>
  <c r="B1548" i="30"/>
  <c r="D1547" i="30"/>
  <c r="B1547" i="30"/>
  <c r="D1546" i="30"/>
  <c r="B1546" i="30"/>
  <c r="D1545" i="30"/>
  <c r="B1545" i="30"/>
  <c r="D1544" i="30"/>
  <c r="B1544" i="30"/>
  <c r="D1543" i="30"/>
  <c r="B1543" i="30"/>
  <c r="D1542" i="30"/>
  <c r="B1542" i="30"/>
  <c r="D1541" i="30"/>
  <c r="B1541" i="30"/>
  <c r="D1540" i="30"/>
  <c r="B1540" i="30"/>
  <c r="D1539" i="30"/>
  <c r="B1539" i="30"/>
  <c r="D1538" i="30"/>
  <c r="B1538" i="30"/>
  <c r="D1537" i="30"/>
  <c r="B1537" i="30"/>
  <c r="D1536" i="30"/>
  <c r="B1536" i="30"/>
  <c r="D1535" i="30"/>
  <c r="B1535" i="30"/>
  <c r="D1534" i="30"/>
  <c r="B1534" i="30"/>
  <c r="D1533" i="30"/>
  <c r="B1533" i="30"/>
  <c r="D1532" i="30"/>
  <c r="B1532" i="30"/>
  <c r="D1531" i="30"/>
  <c r="B1531" i="30"/>
  <c r="D1530" i="30"/>
  <c r="B1530" i="30"/>
  <c r="D1529" i="30"/>
  <c r="B1529" i="30"/>
  <c r="D1528" i="30"/>
  <c r="B1528" i="30"/>
  <c r="D1527" i="30"/>
  <c r="B1527" i="30"/>
  <c r="D1526" i="30"/>
  <c r="B1526" i="30"/>
  <c r="D1525" i="30"/>
  <c r="B1525" i="30"/>
  <c r="D1524" i="30"/>
  <c r="B1524" i="30"/>
  <c r="D1523" i="30"/>
  <c r="B1523" i="30"/>
  <c r="D1522" i="30"/>
  <c r="B1522" i="30"/>
  <c r="D1521" i="30"/>
  <c r="B1521" i="30"/>
  <c r="D1520" i="30"/>
  <c r="B1520" i="30"/>
  <c r="D1519" i="30"/>
  <c r="B1519" i="30"/>
  <c r="D1518" i="30"/>
  <c r="B1518" i="30"/>
  <c r="D1517" i="30"/>
  <c r="B1517" i="30"/>
  <c r="D1516" i="30"/>
  <c r="B1516" i="30"/>
  <c r="D1515" i="30"/>
  <c r="B1515" i="30"/>
  <c r="D1514" i="30"/>
  <c r="B1514" i="30"/>
  <c r="D1513" i="30"/>
  <c r="B1513" i="30"/>
  <c r="D1512" i="30"/>
  <c r="B1512" i="30"/>
  <c r="D1511" i="30"/>
  <c r="B1511" i="30"/>
  <c r="D1510" i="30"/>
  <c r="B1510" i="30"/>
  <c r="D1509" i="30"/>
  <c r="B1509" i="30"/>
  <c r="D1508" i="30"/>
  <c r="B1508" i="30"/>
  <c r="D1507" i="30"/>
  <c r="B1507" i="30"/>
  <c r="D1506" i="30"/>
  <c r="B1506" i="30"/>
  <c r="D1505" i="30"/>
  <c r="B1505" i="30"/>
  <c r="D1504" i="30"/>
  <c r="B1504" i="30"/>
  <c r="D1503" i="30"/>
  <c r="B1503" i="30"/>
  <c r="D1502" i="30"/>
  <c r="B1502" i="30"/>
  <c r="D1501" i="30"/>
  <c r="B1501" i="30"/>
  <c r="D1500" i="30"/>
  <c r="B1500" i="30"/>
  <c r="D1499" i="30"/>
  <c r="B1499" i="30"/>
  <c r="D1498" i="30"/>
  <c r="B1498" i="30"/>
  <c r="D1497" i="30"/>
  <c r="B1497" i="30"/>
  <c r="D1496" i="30"/>
  <c r="B1496" i="30"/>
  <c r="D1495" i="30"/>
  <c r="B1495" i="30"/>
  <c r="D1494" i="30"/>
  <c r="B1494" i="30"/>
  <c r="D1493" i="30"/>
  <c r="B1493" i="30"/>
  <c r="D1492" i="30"/>
  <c r="B1492" i="30"/>
  <c r="D1491" i="30"/>
  <c r="B1491" i="30"/>
  <c r="D1490" i="30"/>
  <c r="B1490" i="30"/>
  <c r="D1489" i="30"/>
  <c r="B1489" i="30"/>
  <c r="D1488" i="30"/>
  <c r="B1488" i="30"/>
  <c r="D1487" i="30"/>
  <c r="B1487" i="30"/>
  <c r="D1486" i="30"/>
  <c r="B1486" i="30"/>
  <c r="D1485" i="30"/>
  <c r="B1485" i="30"/>
  <c r="D1484" i="30"/>
  <c r="B1484" i="30"/>
  <c r="D1483" i="30"/>
  <c r="B1483" i="30"/>
  <c r="D1482" i="30"/>
  <c r="B1482" i="30"/>
  <c r="D1481" i="30"/>
  <c r="B1481" i="30"/>
  <c r="D1480" i="30"/>
  <c r="B1480" i="30"/>
  <c r="D1479" i="30"/>
  <c r="B1479" i="30"/>
  <c r="D1478" i="30"/>
  <c r="B1478" i="30"/>
  <c r="D1477" i="30"/>
  <c r="B1477" i="30"/>
  <c r="D1476" i="30"/>
  <c r="B1476" i="30"/>
  <c r="D1475" i="30"/>
  <c r="B1475" i="30"/>
  <c r="D1474" i="30"/>
  <c r="B1474" i="30"/>
  <c r="D1473" i="30"/>
  <c r="B1473" i="30"/>
  <c r="D1472" i="30"/>
  <c r="B1472" i="30"/>
  <c r="D1471" i="30"/>
  <c r="B1471" i="30"/>
  <c r="D1470" i="30"/>
  <c r="B1470" i="30"/>
  <c r="D1469" i="30"/>
  <c r="B1469" i="30"/>
  <c r="D1468" i="30"/>
  <c r="B1468" i="30"/>
  <c r="D1467" i="30"/>
  <c r="B1467" i="30"/>
  <c r="D1466" i="30"/>
  <c r="B1466" i="30"/>
  <c r="D1465" i="30"/>
  <c r="B1465" i="30"/>
  <c r="D1464" i="30"/>
  <c r="B1464" i="30"/>
  <c r="D1463" i="30"/>
  <c r="B1463" i="30"/>
  <c r="D1462" i="30"/>
  <c r="B1462" i="30"/>
  <c r="D1461" i="30"/>
  <c r="B1461" i="30"/>
  <c r="D1460" i="30"/>
  <c r="B1460" i="30"/>
  <c r="D1459" i="30"/>
  <c r="B1459" i="30"/>
  <c r="D1458" i="30"/>
  <c r="B1458" i="30"/>
  <c r="D1457" i="30"/>
  <c r="B1457" i="30"/>
  <c r="D1456" i="30"/>
  <c r="B1456" i="30"/>
  <c r="D1455" i="30"/>
  <c r="B1455" i="30"/>
  <c r="D1454" i="30"/>
  <c r="B1454" i="30"/>
  <c r="D1453" i="30"/>
  <c r="B1453" i="30"/>
  <c r="D1452" i="30"/>
  <c r="B1452" i="30"/>
  <c r="D1451" i="30"/>
  <c r="B1451" i="30"/>
  <c r="D1450" i="30"/>
  <c r="B1450" i="30"/>
  <c r="D1449" i="30"/>
  <c r="B1449" i="30"/>
  <c r="D1448" i="30"/>
  <c r="B1448" i="30"/>
  <c r="D1447" i="30"/>
  <c r="B1447" i="30"/>
  <c r="D1446" i="30"/>
  <c r="B1446" i="30"/>
  <c r="D1445" i="30"/>
  <c r="B1445" i="30"/>
  <c r="D1444" i="30"/>
  <c r="B1444" i="30"/>
  <c r="D1443" i="30"/>
  <c r="B1443" i="30"/>
  <c r="D1442" i="30"/>
  <c r="B1442" i="30"/>
  <c r="D1441" i="30"/>
  <c r="B1441" i="30"/>
  <c r="D1440" i="30"/>
  <c r="B1440" i="30"/>
  <c r="D1439" i="30"/>
  <c r="B1439" i="30"/>
  <c r="D1438" i="30"/>
  <c r="B1438" i="30"/>
  <c r="D1437" i="30"/>
  <c r="B1437" i="30"/>
  <c r="D1436" i="30"/>
  <c r="B1436" i="30"/>
  <c r="D1435" i="30"/>
  <c r="B1435" i="30"/>
  <c r="D1434" i="30"/>
  <c r="B1434" i="30"/>
  <c r="D1433" i="30"/>
  <c r="B1433" i="30"/>
  <c r="D1432" i="30"/>
  <c r="B1432" i="30"/>
  <c r="D1431" i="30"/>
  <c r="B1431" i="30"/>
  <c r="D1430" i="30"/>
  <c r="B1430" i="30"/>
  <c r="D1429" i="30"/>
  <c r="B1429" i="30"/>
  <c r="D1428" i="30"/>
  <c r="B1428" i="30"/>
  <c r="D1427" i="30"/>
  <c r="B1427" i="30"/>
  <c r="D1426" i="30"/>
  <c r="B1426" i="30"/>
  <c r="D1425" i="30"/>
  <c r="B1425" i="30"/>
  <c r="D1424" i="30"/>
  <c r="B1424" i="30"/>
  <c r="D1423" i="30"/>
  <c r="B1423" i="30"/>
  <c r="D1422" i="30"/>
  <c r="B1422" i="30"/>
  <c r="D1421" i="30"/>
  <c r="B1421" i="30"/>
  <c r="D1420" i="30"/>
  <c r="B1420" i="30"/>
  <c r="D1419" i="30"/>
  <c r="B1419" i="30"/>
  <c r="D1418" i="30"/>
  <c r="B1418" i="30"/>
  <c r="D1417" i="30"/>
  <c r="B1417" i="30"/>
  <c r="D1416" i="30"/>
  <c r="B1416" i="30"/>
  <c r="D1415" i="30"/>
  <c r="B1415" i="30"/>
  <c r="D1414" i="30"/>
  <c r="B1414" i="30"/>
  <c r="D1413" i="30"/>
  <c r="B1413" i="30"/>
  <c r="D1412" i="30"/>
  <c r="B1412" i="30"/>
  <c r="D1411" i="30"/>
  <c r="B1411" i="30"/>
  <c r="D1410" i="30"/>
  <c r="B1410" i="30"/>
  <c r="D1409" i="30"/>
  <c r="B1409" i="30"/>
  <c r="D1408" i="30"/>
  <c r="B1408" i="30"/>
  <c r="D1407" i="30"/>
  <c r="B1407" i="30"/>
  <c r="D1406" i="30"/>
  <c r="B1406" i="30"/>
  <c r="D1405" i="30"/>
  <c r="B1405" i="30"/>
  <c r="D1404" i="30"/>
  <c r="B1404" i="30"/>
  <c r="D1403" i="30"/>
  <c r="B1403" i="30"/>
  <c r="D1402" i="30"/>
  <c r="B1402" i="30"/>
  <c r="D1401" i="30"/>
  <c r="B1401" i="30"/>
  <c r="D1400" i="30"/>
  <c r="B1400" i="30"/>
  <c r="D1399" i="30"/>
  <c r="B1399" i="30"/>
  <c r="D1398" i="30"/>
  <c r="B1398" i="30"/>
  <c r="D1397" i="30"/>
  <c r="B1397" i="30"/>
  <c r="D1396" i="30"/>
  <c r="B1396" i="30"/>
  <c r="D1395" i="30"/>
  <c r="B1395" i="30"/>
  <c r="D1394" i="30"/>
  <c r="B1394" i="30"/>
  <c r="D1393" i="30"/>
  <c r="B1393" i="30"/>
  <c r="D1392" i="30"/>
  <c r="B1392" i="30"/>
  <c r="D1391" i="30"/>
  <c r="B1391" i="30"/>
  <c r="D1390" i="30"/>
  <c r="B1390" i="30"/>
  <c r="D1389" i="30"/>
  <c r="B1389" i="30"/>
  <c r="D1388" i="30"/>
  <c r="B1388" i="30"/>
  <c r="D1387" i="30"/>
  <c r="B1387" i="30"/>
  <c r="D1386" i="30"/>
  <c r="B1386" i="30"/>
  <c r="D1385" i="30"/>
  <c r="B1385" i="30"/>
  <c r="D1384" i="30"/>
  <c r="B1384" i="30"/>
  <c r="D1383" i="30"/>
  <c r="B1383" i="30"/>
  <c r="D1382" i="30"/>
  <c r="B1382" i="30"/>
  <c r="D1381" i="30"/>
  <c r="B1381" i="30"/>
  <c r="D1380" i="30"/>
  <c r="B1380" i="30"/>
  <c r="D1379" i="30"/>
  <c r="B1379" i="30"/>
  <c r="D1378" i="30"/>
  <c r="B1378" i="30"/>
  <c r="D1377" i="30"/>
  <c r="B1377" i="30"/>
  <c r="D1376" i="30"/>
  <c r="B1376" i="30"/>
  <c r="D1375" i="30"/>
  <c r="B1375" i="30"/>
  <c r="D1374" i="30"/>
  <c r="B1374" i="30"/>
  <c r="D1373" i="30"/>
  <c r="B1373" i="30"/>
  <c r="D1372" i="30"/>
  <c r="B1372" i="30"/>
  <c r="D1371" i="30"/>
  <c r="B1371" i="30"/>
  <c r="D1370" i="30"/>
  <c r="B1370" i="30"/>
  <c r="D1369" i="30"/>
  <c r="B1369" i="30"/>
  <c r="D1368" i="30"/>
  <c r="B1368" i="30"/>
  <c r="D1367" i="30"/>
  <c r="B1367" i="30"/>
  <c r="D1366" i="30"/>
  <c r="B1366" i="30"/>
  <c r="D1365" i="30"/>
  <c r="B1365" i="30"/>
  <c r="D1364" i="30"/>
  <c r="B1364" i="30"/>
  <c r="D1363" i="30"/>
  <c r="B1363" i="30"/>
  <c r="D1362" i="30"/>
  <c r="B1362" i="30"/>
  <c r="D1361" i="30"/>
  <c r="B1361" i="30"/>
  <c r="D1360" i="30"/>
  <c r="B1360" i="30"/>
  <c r="D1359" i="30"/>
  <c r="B1359" i="30"/>
  <c r="D1358" i="30"/>
  <c r="B1358" i="30"/>
  <c r="D1357" i="30"/>
  <c r="B1357" i="30"/>
  <c r="D1356" i="30"/>
  <c r="B1356" i="30"/>
  <c r="D1355" i="30"/>
  <c r="B1355" i="30"/>
  <c r="D1354" i="30"/>
  <c r="B1354" i="30"/>
  <c r="D1353" i="30"/>
  <c r="B1353" i="30"/>
  <c r="D1352" i="30"/>
  <c r="B1352" i="30"/>
  <c r="D1351" i="30"/>
  <c r="B1351" i="30"/>
  <c r="D1350" i="30"/>
  <c r="B1350" i="30"/>
  <c r="D1349" i="30"/>
  <c r="B1349" i="30"/>
  <c r="D1348" i="30"/>
  <c r="B1348" i="30"/>
  <c r="D1347" i="30"/>
  <c r="B1347" i="30"/>
  <c r="D1346" i="30"/>
  <c r="B1346" i="30"/>
  <c r="D1345" i="30"/>
  <c r="B1345" i="30"/>
  <c r="D1344" i="30"/>
  <c r="B1344" i="30"/>
  <c r="D1343" i="30"/>
  <c r="B1343" i="30"/>
  <c r="D1342" i="30"/>
  <c r="B1342" i="30"/>
  <c r="D1341" i="30"/>
  <c r="B1341" i="30"/>
  <c r="D1340" i="30"/>
  <c r="B1340" i="30"/>
  <c r="D1339" i="30"/>
  <c r="B1339" i="30"/>
  <c r="D1338" i="30"/>
  <c r="B1338" i="30"/>
  <c r="D1337" i="30"/>
  <c r="B1337" i="30"/>
  <c r="D1336" i="30"/>
  <c r="B1336" i="30"/>
  <c r="D1335" i="30"/>
  <c r="B1335" i="30"/>
  <c r="D1334" i="30"/>
  <c r="B1334" i="30"/>
  <c r="D1333" i="30"/>
  <c r="B1333" i="30"/>
  <c r="D1332" i="30"/>
  <c r="B1332" i="30"/>
  <c r="D1331" i="30"/>
  <c r="B1331" i="30"/>
  <c r="D1330" i="30"/>
  <c r="B1330" i="30"/>
  <c r="D1329" i="30"/>
  <c r="B1329" i="30"/>
  <c r="D1328" i="30"/>
  <c r="B1328" i="30"/>
  <c r="D1327" i="30"/>
  <c r="B1327" i="30"/>
  <c r="D1326" i="30"/>
  <c r="B1326" i="30"/>
  <c r="D1325" i="30"/>
  <c r="B1325" i="30"/>
  <c r="D1324" i="30"/>
  <c r="B1324" i="30"/>
  <c r="D1323" i="30"/>
  <c r="B1323" i="30"/>
  <c r="D1322" i="30"/>
  <c r="B1322" i="30"/>
  <c r="D1321" i="30"/>
  <c r="B1321" i="30"/>
  <c r="D1320" i="30"/>
  <c r="B1320" i="30"/>
  <c r="D1319" i="30"/>
  <c r="B1319" i="30"/>
  <c r="D1318" i="30"/>
  <c r="B1318" i="30"/>
  <c r="D1317" i="30"/>
  <c r="B1317" i="30"/>
  <c r="D1316" i="30"/>
  <c r="B1316" i="30"/>
  <c r="D1315" i="30"/>
  <c r="B1315" i="30"/>
  <c r="D1314" i="30"/>
  <c r="B1314" i="30"/>
  <c r="D1313" i="30"/>
  <c r="B1313" i="30"/>
  <c r="D1312" i="30"/>
  <c r="B1312" i="30"/>
  <c r="D1311" i="30"/>
  <c r="B1311" i="30"/>
  <c r="D1310" i="30"/>
  <c r="B1310" i="30"/>
  <c r="D1309" i="30"/>
  <c r="B1309" i="30"/>
  <c r="D1308" i="30"/>
  <c r="B1308" i="30"/>
  <c r="D1307" i="30"/>
  <c r="B1307" i="30"/>
  <c r="D1306" i="30"/>
  <c r="B1306" i="30"/>
  <c r="D1305" i="30"/>
  <c r="B1305" i="30"/>
  <c r="D1304" i="30"/>
  <c r="B1304" i="30"/>
  <c r="D1303" i="30"/>
  <c r="B1303" i="30"/>
  <c r="D1302" i="30"/>
  <c r="B1302" i="30"/>
  <c r="D1301" i="30"/>
  <c r="B1301" i="30"/>
  <c r="D1300" i="30"/>
  <c r="B1300" i="30"/>
  <c r="D1299" i="30"/>
  <c r="B1299" i="30"/>
  <c r="D1298" i="30"/>
  <c r="B1298" i="30"/>
  <c r="D1297" i="30"/>
  <c r="B1297" i="30"/>
  <c r="D1296" i="30"/>
  <c r="B1296" i="30"/>
  <c r="D1295" i="30"/>
  <c r="B1295" i="30"/>
  <c r="D1294" i="30"/>
  <c r="B1294" i="30"/>
  <c r="D1293" i="30"/>
  <c r="B1293" i="30"/>
  <c r="D1292" i="30"/>
  <c r="B1292" i="30"/>
  <c r="D1291" i="30"/>
  <c r="B1291" i="30"/>
  <c r="D1290" i="30"/>
  <c r="B1290" i="30"/>
  <c r="D1289" i="30"/>
  <c r="B1289" i="30"/>
  <c r="D1288" i="30"/>
  <c r="B1288" i="30"/>
  <c r="D1287" i="30"/>
  <c r="B1287" i="30"/>
  <c r="D1286" i="30"/>
  <c r="B1286" i="30"/>
  <c r="D1285" i="30"/>
  <c r="B1285" i="30"/>
  <c r="D1284" i="30"/>
  <c r="B1284" i="30"/>
  <c r="D1283" i="30"/>
  <c r="B1283" i="30"/>
  <c r="D1282" i="30"/>
  <c r="B1282" i="30"/>
  <c r="D1281" i="30"/>
  <c r="B1281" i="30"/>
  <c r="D1280" i="30"/>
  <c r="B1280" i="30"/>
  <c r="D1279" i="30"/>
  <c r="B1279" i="30"/>
  <c r="D1278" i="30"/>
  <c r="B1278" i="30"/>
  <c r="D1277" i="30"/>
  <c r="B1277" i="30"/>
  <c r="D1276" i="30"/>
  <c r="B1276" i="30"/>
  <c r="D1275" i="30"/>
  <c r="B1275" i="30"/>
  <c r="D1274" i="30"/>
  <c r="B1274" i="30"/>
  <c r="D1273" i="30"/>
  <c r="B1273" i="30"/>
  <c r="D1272" i="30"/>
  <c r="B1272" i="30"/>
  <c r="D1271" i="30"/>
  <c r="B1271" i="30"/>
  <c r="D1270" i="30"/>
  <c r="B1270" i="30"/>
  <c r="D1269" i="30"/>
  <c r="B1269" i="30"/>
  <c r="D1268" i="30"/>
  <c r="B1268" i="30"/>
  <c r="D1267" i="30"/>
  <c r="B1267" i="30"/>
  <c r="D1266" i="30"/>
  <c r="B1266" i="30"/>
  <c r="D1265" i="30"/>
  <c r="B1265" i="30"/>
  <c r="D1264" i="30"/>
  <c r="B1264" i="30"/>
  <c r="D1263" i="30"/>
  <c r="B1263" i="30"/>
  <c r="D1262" i="30"/>
  <c r="B1262" i="30"/>
  <c r="D1261" i="30"/>
  <c r="B1261" i="30"/>
  <c r="D1260" i="30"/>
  <c r="B1260" i="30"/>
  <c r="D1259" i="30"/>
  <c r="B1259" i="30"/>
  <c r="D1258" i="30"/>
  <c r="B1258" i="30"/>
  <c r="D1257" i="30"/>
  <c r="B1257" i="30"/>
  <c r="D1256" i="30"/>
  <c r="B1256" i="30"/>
  <c r="D1255" i="30"/>
  <c r="B1255" i="30"/>
  <c r="D1254" i="30"/>
  <c r="B1254" i="30"/>
  <c r="D1253" i="30"/>
  <c r="B1253" i="30"/>
  <c r="D1252" i="30"/>
  <c r="B1252" i="30"/>
  <c r="D1251" i="30"/>
  <c r="B1251" i="30"/>
  <c r="D1250" i="30"/>
  <c r="B1250" i="30"/>
  <c r="D1249" i="30"/>
  <c r="B1249" i="30"/>
  <c r="D1248" i="30"/>
  <c r="B1248" i="30"/>
  <c r="D1247" i="30"/>
  <c r="B1247" i="30"/>
  <c r="D1246" i="30"/>
  <c r="B1246" i="30"/>
  <c r="D1245" i="30"/>
  <c r="B1245" i="30"/>
  <c r="D1244" i="30"/>
  <c r="B1244" i="30"/>
  <c r="D1243" i="30"/>
  <c r="B1243" i="30"/>
  <c r="D1242" i="30"/>
  <c r="B1242" i="30"/>
  <c r="D1241" i="30"/>
  <c r="B1241" i="30"/>
  <c r="D1240" i="30"/>
  <c r="B1240" i="30"/>
  <c r="D1239" i="30"/>
  <c r="B1239" i="30"/>
  <c r="D1238" i="30"/>
  <c r="B1238" i="30"/>
  <c r="D1237" i="30"/>
  <c r="B1237" i="30"/>
  <c r="D1236" i="30"/>
  <c r="B1236" i="30"/>
  <c r="D1235" i="30"/>
  <c r="B1235" i="30"/>
  <c r="D1234" i="30"/>
  <c r="B1234" i="30"/>
  <c r="D1233" i="30"/>
  <c r="B1233" i="30"/>
  <c r="D1232" i="30"/>
  <c r="B1232" i="30"/>
  <c r="D1231" i="30"/>
  <c r="B1231" i="30"/>
  <c r="D1230" i="30"/>
  <c r="B1230" i="30"/>
  <c r="D1229" i="30"/>
  <c r="B1229" i="30"/>
  <c r="D1228" i="30"/>
  <c r="B1228" i="30"/>
  <c r="D1227" i="30"/>
  <c r="B1227" i="30"/>
  <c r="D1226" i="30"/>
  <c r="B1226" i="30"/>
  <c r="D1225" i="30"/>
  <c r="B1225" i="30"/>
  <c r="D1224" i="30"/>
  <c r="B1224" i="30"/>
  <c r="D1223" i="30"/>
  <c r="B1223" i="30"/>
  <c r="D1222" i="30"/>
  <c r="B1222" i="30"/>
  <c r="D1221" i="30"/>
  <c r="B1221" i="30"/>
  <c r="D1220" i="30"/>
  <c r="B1220" i="30"/>
  <c r="D1219" i="30"/>
  <c r="B1219" i="30"/>
  <c r="D1218" i="30"/>
  <c r="B1218" i="30"/>
  <c r="D1217" i="30"/>
  <c r="B1217" i="30"/>
  <c r="D1216" i="30"/>
  <c r="B1216" i="30"/>
  <c r="D1215" i="30"/>
  <c r="B1215" i="30"/>
  <c r="D1214" i="30"/>
  <c r="B1214" i="30"/>
  <c r="D1213" i="30"/>
  <c r="B1213" i="30"/>
  <c r="D1212" i="30"/>
  <c r="B1212" i="30"/>
  <c r="D1211" i="30"/>
  <c r="B1211" i="30"/>
  <c r="D1210" i="30"/>
  <c r="B1210" i="30"/>
  <c r="D1209" i="30"/>
  <c r="B1209" i="30"/>
  <c r="D1208" i="30"/>
  <c r="B1208" i="30"/>
  <c r="D1207" i="30"/>
  <c r="B1207" i="30"/>
  <c r="D1206" i="30"/>
  <c r="B1206" i="30"/>
  <c r="D1205" i="30"/>
  <c r="B1205" i="30"/>
  <c r="D1204" i="30"/>
  <c r="B1204" i="30"/>
  <c r="D1203" i="30"/>
  <c r="B1203" i="30"/>
  <c r="D1202" i="30"/>
  <c r="B1202" i="30"/>
  <c r="D1201" i="30"/>
  <c r="B1201" i="30"/>
  <c r="D1200" i="30"/>
  <c r="B1200" i="30"/>
  <c r="D1199" i="30"/>
  <c r="B1199" i="30"/>
  <c r="D1198" i="30"/>
  <c r="B1198" i="30"/>
  <c r="D1197" i="30"/>
  <c r="B1197" i="30"/>
  <c r="D1196" i="30"/>
  <c r="B1196" i="30"/>
  <c r="D1195" i="30"/>
  <c r="B1195" i="30"/>
  <c r="D1194" i="30"/>
  <c r="B1194" i="30"/>
  <c r="D1193" i="30"/>
  <c r="B1193" i="30"/>
  <c r="D1192" i="30"/>
  <c r="B1192" i="30"/>
  <c r="D1191" i="30"/>
  <c r="B1191" i="30"/>
  <c r="D1190" i="30"/>
  <c r="B1190" i="30"/>
  <c r="D1189" i="30"/>
  <c r="B1189" i="30"/>
  <c r="D1188" i="30"/>
  <c r="B1188" i="30"/>
  <c r="D1187" i="30"/>
  <c r="B1187" i="30"/>
  <c r="D1186" i="30"/>
  <c r="B1186" i="30"/>
  <c r="D1185" i="30"/>
  <c r="B1185" i="30"/>
  <c r="D1184" i="30"/>
  <c r="B1184" i="30"/>
  <c r="D1183" i="30"/>
  <c r="B1183" i="30"/>
  <c r="D1182" i="30"/>
  <c r="B1182" i="30"/>
  <c r="D1181" i="30"/>
  <c r="B1181" i="30"/>
  <c r="D1180" i="30"/>
  <c r="B1180" i="30"/>
  <c r="D1179" i="30"/>
  <c r="B1179" i="30"/>
  <c r="D1178" i="30"/>
  <c r="B1178" i="30"/>
  <c r="D1177" i="30"/>
  <c r="B1177" i="30"/>
  <c r="D1176" i="30"/>
  <c r="B1176" i="30"/>
  <c r="D1175" i="30"/>
  <c r="B1175" i="30"/>
  <c r="D1174" i="30"/>
  <c r="B1174" i="30"/>
  <c r="D1173" i="30"/>
  <c r="B1173" i="30"/>
  <c r="D1172" i="30"/>
  <c r="B1172" i="30"/>
  <c r="D1171" i="30"/>
  <c r="B1171" i="30"/>
  <c r="D1170" i="30"/>
  <c r="B1170" i="30"/>
  <c r="D1169" i="30"/>
  <c r="B1169" i="30"/>
  <c r="D1168" i="30"/>
  <c r="B1168" i="30"/>
  <c r="D1167" i="30"/>
  <c r="B1167" i="30"/>
  <c r="D1166" i="30"/>
  <c r="B1166" i="30"/>
  <c r="D1165" i="30"/>
  <c r="B1165" i="30"/>
  <c r="D1164" i="30"/>
  <c r="B1164" i="30"/>
  <c r="D1163" i="30"/>
  <c r="B1163" i="30"/>
  <c r="D1162" i="30"/>
  <c r="B1162" i="30"/>
  <c r="D1161" i="30"/>
  <c r="B1161" i="30"/>
  <c r="D1160" i="30"/>
  <c r="B1160" i="30"/>
  <c r="D1159" i="30"/>
  <c r="B1159" i="30"/>
  <c r="D1158" i="30"/>
  <c r="B1158" i="30"/>
  <c r="D1157" i="30"/>
  <c r="B1157" i="30"/>
  <c r="D1156" i="30"/>
  <c r="B1156" i="30"/>
  <c r="D1155" i="30"/>
  <c r="B1155" i="30"/>
  <c r="D1154" i="30"/>
  <c r="B1154" i="30"/>
  <c r="D1153" i="30"/>
  <c r="B1153" i="30"/>
  <c r="D1152" i="30"/>
  <c r="B1152" i="30"/>
  <c r="D1151" i="30"/>
  <c r="B1151" i="30"/>
  <c r="D1150" i="30"/>
  <c r="B1150" i="30"/>
  <c r="D1149" i="30"/>
  <c r="B1149" i="30"/>
  <c r="D1148" i="30"/>
  <c r="B1148" i="30"/>
  <c r="D1147" i="30"/>
  <c r="B1147" i="30"/>
  <c r="D1146" i="30"/>
  <c r="B1146" i="30"/>
  <c r="D1145" i="30"/>
  <c r="B1145" i="30"/>
  <c r="D1144" i="30"/>
  <c r="B1144" i="30"/>
  <c r="D1143" i="30"/>
  <c r="B1143" i="30"/>
  <c r="D1142" i="30"/>
  <c r="B1142" i="30"/>
  <c r="D1141" i="30"/>
  <c r="B1141" i="30"/>
  <c r="D1140" i="30"/>
  <c r="B1140" i="30"/>
  <c r="D1139" i="30"/>
  <c r="B1139" i="30"/>
  <c r="D1138" i="30"/>
  <c r="B1138" i="30"/>
  <c r="D1137" i="30"/>
  <c r="B1137" i="30"/>
  <c r="D1136" i="30"/>
  <c r="B1136" i="30"/>
  <c r="D1135" i="30"/>
  <c r="B1135" i="30"/>
  <c r="D1134" i="30"/>
  <c r="B1134" i="30"/>
  <c r="D1133" i="30"/>
  <c r="B1133" i="30"/>
  <c r="D1132" i="30"/>
  <c r="B1132" i="30"/>
  <c r="D1131" i="30"/>
  <c r="B1131" i="30"/>
  <c r="D1130" i="30"/>
  <c r="B1130" i="30"/>
  <c r="D1129" i="30"/>
  <c r="B1129" i="30"/>
  <c r="D1128" i="30"/>
  <c r="B1128" i="30"/>
  <c r="D1127" i="30"/>
  <c r="B1127" i="30"/>
  <c r="D1126" i="30"/>
  <c r="B1126" i="30"/>
  <c r="D1125" i="30"/>
  <c r="B1125" i="30"/>
  <c r="D1124" i="30"/>
  <c r="B1124" i="30"/>
  <c r="D1123" i="30"/>
  <c r="B1123" i="30"/>
  <c r="D1122" i="30"/>
  <c r="B1122" i="30"/>
  <c r="D1121" i="30"/>
  <c r="B1121" i="30"/>
  <c r="D1120" i="30"/>
  <c r="B1120" i="30"/>
  <c r="D1119" i="30"/>
  <c r="B1119" i="30"/>
  <c r="D1118" i="30"/>
  <c r="B1118" i="30"/>
  <c r="D1117" i="30"/>
  <c r="B1117" i="30"/>
  <c r="D1116" i="30"/>
  <c r="B1116" i="30"/>
  <c r="D1115" i="30"/>
  <c r="B1115" i="30"/>
  <c r="D1114" i="30"/>
  <c r="B1114" i="30"/>
  <c r="D1113" i="30"/>
  <c r="B1113" i="30"/>
  <c r="D1112" i="30"/>
  <c r="B1112" i="30"/>
  <c r="D1111" i="30"/>
  <c r="B1111" i="30"/>
  <c r="D1110" i="30"/>
  <c r="B1110" i="30"/>
  <c r="D1109" i="30"/>
  <c r="B1109" i="30"/>
  <c r="D1108" i="30"/>
  <c r="B1108" i="30"/>
  <c r="D1107" i="30"/>
  <c r="B1107" i="30"/>
  <c r="D1106" i="30"/>
  <c r="B1106" i="30"/>
  <c r="D1105" i="30"/>
  <c r="B1105" i="30"/>
  <c r="D1104" i="30"/>
  <c r="B1104" i="30"/>
  <c r="D1103" i="30"/>
  <c r="B1103" i="30"/>
  <c r="D1102" i="30"/>
  <c r="B1102" i="30"/>
  <c r="D1101" i="30"/>
  <c r="B1101" i="30"/>
  <c r="D1100" i="30"/>
  <c r="B1100" i="30"/>
  <c r="D1099" i="30"/>
  <c r="B1099" i="30"/>
  <c r="D1098" i="30"/>
  <c r="B1098" i="30"/>
  <c r="D1097" i="30"/>
  <c r="B1097" i="30"/>
  <c r="D1096" i="30"/>
  <c r="B1096" i="30"/>
  <c r="D1095" i="30"/>
  <c r="B1095" i="30"/>
  <c r="D1094" i="30"/>
  <c r="B1094" i="30"/>
  <c r="D1093" i="30"/>
  <c r="B1093" i="30"/>
  <c r="D1092" i="30"/>
  <c r="B1092" i="30"/>
  <c r="D1091" i="30"/>
  <c r="B1091" i="30"/>
  <c r="D1090" i="30"/>
  <c r="B1090" i="30"/>
  <c r="D1089" i="30"/>
  <c r="B1089" i="30"/>
  <c r="D1088" i="30"/>
  <c r="B1088" i="30"/>
  <c r="D1087" i="30"/>
  <c r="B1087" i="30"/>
  <c r="D1086" i="30"/>
  <c r="B1086" i="30"/>
  <c r="D1085" i="30"/>
  <c r="B1085" i="30"/>
  <c r="D1084" i="30"/>
  <c r="B1084" i="30"/>
  <c r="D1083" i="30"/>
  <c r="B1083" i="30"/>
  <c r="D1082" i="30"/>
  <c r="B1082" i="30"/>
  <c r="D1081" i="30"/>
  <c r="B1081" i="30"/>
  <c r="D1080" i="30"/>
  <c r="B1080" i="30"/>
  <c r="D1079" i="30"/>
  <c r="B1079" i="30"/>
  <c r="D1078" i="30"/>
  <c r="B1078" i="30"/>
  <c r="D1077" i="30"/>
  <c r="B1077" i="30"/>
  <c r="D1076" i="30"/>
  <c r="B1076" i="30"/>
  <c r="D1075" i="30"/>
  <c r="B1075" i="30"/>
  <c r="D1074" i="30"/>
  <c r="B1074" i="30"/>
  <c r="D1073" i="30"/>
  <c r="B1073" i="30"/>
  <c r="D1072" i="30"/>
  <c r="B1072" i="30"/>
  <c r="D1071" i="30"/>
  <c r="B1071" i="30"/>
  <c r="D1070" i="30"/>
  <c r="B1070" i="30"/>
  <c r="D1069" i="30"/>
  <c r="B1069" i="30"/>
  <c r="D1068" i="30"/>
  <c r="B1068" i="30"/>
  <c r="D1067" i="30"/>
  <c r="B1067" i="30"/>
  <c r="D1066" i="30"/>
  <c r="B1066" i="30"/>
  <c r="D1065" i="30"/>
  <c r="B1065" i="30"/>
  <c r="D1064" i="30"/>
  <c r="B1064" i="30"/>
  <c r="D1063" i="30"/>
  <c r="B1063" i="30"/>
  <c r="D1062" i="30"/>
  <c r="B1062" i="30"/>
  <c r="D1061" i="30"/>
  <c r="B1061" i="30"/>
  <c r="D1060" i="30"/>
  <c r="B1060" i="30"/>
  <c r="D1059" i="30"/>
  <c r="B1059" i="30"/>
  <c r="D1058" i="30"/>
  <c r="B1058" i="30"/>
  <c r="D1057" i="30"/>
  <c r="B1057" i="30"/>
  <c r="D1056" i="30"/>
  <c r="B1056" i="30"/>
  <c r="D1055" i="30"/>
  <c r="B1055" i="30"/>
  <c r="D1054" i="30"/>
  <c r="B1054" i="30"/>
  <c r="D1053" i="30"/>
  <c r="B1053" i="30"/>
  <c r="D1052" i="30"/>
  <c r="B1052" i="30"/>
  <c r="D1051" i="30"/>
  <c r="B1051" i="30"/>
  <c r="D1050" i="30"/>
  <c r="B1050" i="30"/>
  <c r="D1049" i="30"/>
  <c r="B1049" i="30"/>
  <c r="D1048" i="30"/>
  <c r="B1048" i="30"/>
  <c r="D1047" i="30"/>
  <c r="B1047" i="30"/>
  <c r="D1046" i="30"/>
  <c r="B1046" i="30"/>
  <c r="D1045" i="30"/>
  <c r="B1045" i="30"/>
  <c r="D1044" i="30"/>
  <c r="B1044" i="30"/>
  <c r="D1043" i="30"/>
  <c r="B1043" i="30"/>
  <c r="D1042" i="30"/>
  <c r="B1042" i="30"/>
  <c r="D1041" i="30"/>
  <c r="B1041" i="30"/>
  <c r="D1040" i="30"/>
  <c r="B1040" i="30"/>
  <c r="D1039" i="30"/>
  <c r="B1039" i="30"/>
  <c r="D1038" i="30"/>
  <c r="B1038" i="30"/>
  <c r="D1037" i="30"/>
  <c r="B1037" i="30"/>
  <c r="D1036" i="30"/>
  <c r="B1036" i="30"/>
  <c r="D1035" i="30"/>
  <c r="B1035" i="30"/>
  <c r="D1034" i="30"/>
  <c r="B1034" i="30"/>
  <c r="D1033" i="30"/>
  <c r="B1033" i="30"/>
  <c r="D1032" i="30"/>
  <c r="B1032" i="30"/>
  <c r="D1031" i="30"/>
  <c r="B1031" i="30"/>
  <c r="D1030" i="30"/>
  <c r="B1030" i="30"/>
  <c r="D1029" i="30"/>
  <c r="B1029" i="30"/>
  <c r="D1028" i="30"/>
  <c r="B1028" i="30"/>
  <c r="D1027" i="30"/>
  <c r="B1027" i="30"/>
  <c r="D1026" i="30"/>
  <c r="B1026" i="30"/>
  <c r="D1025" i="30"/>
  <c r="B1025" i="30"/>
  <c r="D1024" i="30"/>
  <c r="B1024" i="30"/>
  <c r="D1023" i="30"/>
  <c r="B1023" i="30"/>
  <c r="D1022" i="30"/>
  <c r="B1022" i="30"/>
  <c r="D1021" i="30"/>
  <c r="B1021" i="30"/>
  <c r="D1020" i="30"/>
  <c r="B1020" i="30"/>
  <c r="D1019" i="30"/>
  <c r="B1019" i="30"/>
  <c r="D1018" i="30"/>
  <c r="B1018" i="30"/>
  <c r="D1017" i="30"/>
  <c r="B1017" i="30"/>
  <c r="D1016" i="30"/>
  <c r="B1016" i="30"/>
  <c r="D1015" i="30"/>
  <c r="B1015" i="30"/>
  <c r="D1014" i="30"/>
  <c r="B1014" i="30"/>
  <c r="D1013" i="30"/>
  <c r="B1013" i="30"/>
  <c r="D1012" i="30"/>
  <c r="B1012" i="30"/>
  <c r="D1011" i="30"/>
  <c r="B1011" i="30"/>
  <c r="D1010" i="30"/>
  <c r="B1010" i="30"/>
  <c r="D1009" i="30"/>
  <c r="B1009" i="30"/>
  <c r="D1008" i="30"/>
  <c r="B1008" i="30"/>
  <c r="D1007" i="30"/>
  <c r="B1007" i="30"/>
  <c r="D1006" i="30"/>
  <c r="B1006" i="30"/>
  <c r="D1005" i="30"/>
  <c r="B1005" i="30"/>
  <c r="D1004" i="30"/>
  <c r="B1004" i="30"/>
  <c r="D1003" i="30"/>
  <c r="B1003" i="30"/>
  <c r="D1002" i="30"/>
  <c r="B1002" i="30"/>
  <c r="D1001" i="30"/>
  <c r="B1001" i="30"/>
  <c r="D1000" i="30"/>
  <c r="B1000" i="30"/>
  <c r="D999" i="30"/>
  <c r="B999" i="30"/>
  <c r="D998" i="30"/>
  <c r="B998" i="30"/>
  <c r="D997" i="30"/>
  <c r="B997" i="30"/>
  <c r="D996" i="30"/>
  <c r="B996" i="30"/>
  <c r="D995" i="30"/>
  <c r="B995" i="30"/>
  <c r="D994" i="30"/>
  <c r="B994" i="30"/>
  <c r="D993" i="30"/>
  <c r="B993" i="30"/>
  <c r="D992" i="30"/>
  <c r="B992" i="30"/>
  <c r="D991" i="30"/>
  <c r="B991" i="30"/>
  <c r="D990" i="30"/>
  <c r="B990" i="30"/>
  <c r="D989" i="30"/>
  <c r="B989" i="30"/>
  <c r="D988" i="30"/>
  <c r="B988" i="30"/>
  <c r="D987" i="30"/>
  <c r="B987" i="30"/>
  <c r="D986" i="30"/>
  <c r="B986" i="30"/>
  <c r="D985" i="30"/>
  <c r="B985" i="30"/>
  <c r="D984" i="30"/>
  <c r="B984" i="30"/>
  <c r="D983" i="30"/>
  <c r="B983" i="30"/>
  <c r="D982" i="30"/>
  <c r="B982" i="30"/>
  <c r="D981" i="30"/>
  <c r="B981" i="30"/>
  <c r="D980" i="30"/>
  <c r="B980" i="30"/>
  <c r="D979" i="30"/>
  <c r="B979" i="30"/>
  <c r="D978" i="30"/>
  <c r="B978" i="30"/>
  <c r="D977" i="30"/>
  <c r="B977" i="30"/>
  <c r="D976" i="30"/>
  <c r="B976" i="30"/>
  <c r="D975" i="30"/>
  <c r="B975" i="30"/>
  <c r="D974" i="30"/>
  <c r="B974" i="30"/>
  <c r="D973" i="30"/>
  <c r="B973" i="30"/>
  <c r="D972" i="30"/>
  <c r="B972" i="30"/>
  <c r="D971" i="30"/>
  <c r="B971" i="30"/>
  <c r="D970" i="30"/>
  <c r="B970" i="30"/>
  <c r="D969" i="30"/>
  <c r="B969" i="30"/>
  <c r="D968" i="30"/>
  <c r="B968" i="30"/>
  <c r="D967" i="30"/>
  <c r="B967" i="30"/>
  <c r="D966" i="30"/>
  <c r="B966" i="30"/>
  <c r="D965" i="30"/>
  <c r="B965" i="30"/>
  <c r="D964" i="30"/>
  <c r="B964" i="30"/>
  <c r="D963" i="30"/>
  <c r="B963" i="30"/>
  <c r="D962" i="30"/>
  <c r="B962" i="30"/>
  <c r="D961" i="30"/>
  <c r="B961" i="30"/>
  <c r="D960" i="30"/>
  <c r="B960" i="30"/>
  <c r="D959" i="30"/>
  <c r="B959" i="30"/>
  <c r="D958" i="30"/>
  <c r="B958" i="30"/>
  <c r="D957" i="30"/>
  <c r="B957" i="30"/>
  <c r="D956" i="30"/>
  <c r="B956" i="30"/>
  <c r="D955" i="30"/>
  <c r="B955" i="30"/>
  <c r="D954" i="30"/>
  <c r="B954" i="30"/>
  <c r="D953" i="30"/>
  <c r="B953" i="30"/>
  <c r="D952" i="30"/>
  <c r="B952" i="30"/>
  <c r="D951" i="30"/>
  <c r="B951" i="30"/>
  <c r="D950" i="30"/>
  <c r="B950" i="30"/>
  <c r="D949" i="30"/>
  <c r="B949" i="30"/>
  <c r="D948" i="30"/>
  <c r="B948" i="30"/>
  <c r="D947" i="30"/>
  <c r="B947" i="30"/>
  <c r="D946" i="30"/>
  <c r="B946" i="30"/>
  <c r="D945" i="30"/>
  <c r="B945" i="30"/>
  <c r="D944" i="30"/>
  <c r="B944" i="30"/>
  <c r="D943" i="30"/>
  <c r="B943" i="30"/>
  <c r="D942" i="30"/>
  <c r="B942" i="30"/>
  <c r="D941" i="30"/>
  <c r="B941" i="30"/>
  <c r="D940" i="30"/>
  <c r="B940" i="30"/>
  <c r="D939" i="30"/>
  <c r="B939" i="30"/>
  <c r="D938" i="30"/>
  <c r="B938" i="30"/>
  <c r="D937" i="30"/>
  <c r="B937" i="30"/>
  <c r="D936" i="30"/>
  <c r="B936" i="30"/>
  <c r="D935" i="30"/>
  <c r="B935" i="30"/>
  <c r="D934" i="30"/>
  <c r="B934" i="30"/>
  <c r="D933" i="30"/>
  <c r="B933" i="30"/>
  <c r="D932" i="30"/>
  <c r="B932" i="30"/>
  <c r="D931" i="30"/>
  <c r="B931" i="30"/>
  <c r="D930" i="30"/>
  <c r="B930" i="30"/>
  <c r="D929" i="30"/>
  <c r="B929" i="30"/>
  <c r="D928" i="30"/>
  <c r="B928" i="30"/>
  <c r="D927" i="30"/>
  <c r="B927" i="30"/>
  <c r="D926" i="30"/>
  <c r="B926" i="30"/>
  <c r="D925" i="30"/>
  <c r="B925" i="30"/>
  <c r="D924" i="30"/>
  <c r="B924" i="30"/>
  <c r="D923" i="30"/>
  <c r="B923" i="30"/>
  <c r="D922" i="30"/>
  <c r="B922" i="30"/>
  <c r="D921" i="30"/>
  <c r="B921" i="30"/>
  <c r="D920" i="30"/>
  <c r="B920" i="30"/>
  <c r="D919" i="30"/>
  <c r="B919" i="30"/>
  <c r="D918" i="30"/>
  <c r="B918" i="30"/>
  <c r="D917" i="30"/>
  <c r="B917" i="30"/>
  <c r="D916" i="30"/>
  <c r="B916" i="30"/>
  <c r="D915" i="30"/>
  <c r="B915" i="30"/>
  <c r="D914" i="30"/>
  <c r="B914" i="30"/>
  <c r="D913" i="30"/>
  <c r="B913" i="30"/>
  <c r="D912" i="30"/>
  <c r="B912" i="30"/>
  <c r="D911" i="30"/>
  <c r="B911" i="30"/>
  <c r="D910" i="30"/>
  <c r="B910" i="30"/>
  <c r="D909" i="30"/>
  <c r="B909" i="30"/>
  <c r="D908" i="30"/>
  <c r="B908" i="30"/>
  <c r="D907" i="30"/>
  <c r="B907" i="30"/>
  <c r="D906" i="30"/>
  <c r="B906" i="30"/>
  <c r="D905" i="30"/>
  <c r="B905" i="30"/>
  <c r="D904" i="30"/>
  <c r="B904" i="30"/>
  <c r="D903" i="30"/>
  <c r="B903" i="30"/>
  <c r="D902" i="30"/>
  <c r="B902" i="30"/>
  <c r="D901" i="30"/>
  <c r="B901" i="30"/>
  <c r="D900" i="30"/>
  <c r="B900" i="30"/>
  <c r="D899" i="30"/>
  <c r="B899" i="30"/>
  <c r="D898" i="30"/>
  <c r="B898" i="30"/>
  <c r="D897" i="30"/>
  <c r="B897" i="30"/>
  <c r="D896" i="30"/>
  <c r="B896" i="30"/>
  <c r="D895" i="30"/>
  <c r="B895" i="30"/>
  <c r="D894" i="30"/>
  <c r="B894" i="30"/>
  <c r="D893" i="30"/>
  <c r="B893" i="30"/>
  <c r="D892" i="30"/>
  <c r="B892" i="30"/>
  <c r="D891" i="30"/>
  <c r="B891" i="30"/>
  <c r="D890" i="30"/>
  <c r="B890" i="30"/>
  <c r="D889" i="30"/>
  <c r="B889" i="30"/>
  <c r="D888" i="30"/>
  <c r="B888" i="30"/>
  <c r="D887" i="30"/>
  <c r="B887" i="30"/>
  <c r="D886" i="30"/>
  <c r="B886" i="30"/>
  <c r="D885" i="30"/>
  <c r="B885" i="30"/>
  <c r="D884" i="30"/>
  <c r="B884" i="30"/>
  <c r="D883" i="30"/>
  <c r="B883" i="30"/>
  <c r="D882" i="30"/>
  <c r="B882" i="30"/>
  <c r="D881" i="30"/>
  <c r="B881" i="30"/>
  <c r="D880" i="30"/>
  <c r="B880" i="30"/>
  <c r="D879" i="30"/>
  <c r="B879" i="30"/>
  <c r="D878" i="30"/>
  <c r="B878" i="30"/>
  <c r="D877" i="30"/>
  <c r="B877" i="30"/>
  <c r="D876" i="30"/>
  <c r="B876" i="30"/>
  <c r="D875" i="30"/>
  <c r="B875" i="30"/>
  <c r="D874" i="30"/>
  <c r="B874" i="30"/>
  <c r="D873" i="30"/>
  <c r="B873" i="30"/>
  <c r="D872" i="30"/>
  <c r="B872" i="30"/>
  <c r="D871" i="30"/>
  <c r="B871" i="30"/>
  <c r="D870" i="30"/>
  <c r="B870" i="30"/>
  <c r="D869" i="30"/>
  <c r="B869" i="30"/>
  <c r="D868" i="30"/>
  <c r="B868" i="30"/>
  <c r="D867" i="30"/>
  <c r="B867" i="30"/>
  <c r="D866" i="30"/>
  <c r="B866" i="30"/>
  <c r="D865" i="30"/>
  <c r="B865" i="30"/>
  <c r="D864" i="30"/>
  <c r="B864" i="30"/>
  <c r="D863" i="30"/>
  <c r="B863" i="30"/>
  <c r="D862" i="30"/>
  <c r="B862" i="30"/>
  <c r="D861" i="30"/>
  <c r="B861" i="30"/>
  <c r="D860" i="30"/>
  <c r="B860" i="30"/>
  <c r="D859" i="30"/>
  <c r="B859" i="30"/>
  <c r="D858" i="30"/>
  <c r="B858" i="30"/>
  <c r="D857" i="30"/>
  <c r="B857" i="30"/>
  <c r="D856" i="30"/>
  <c r="B856" i="30"/>
  <c r="D855" i="30"/>
  <c r="B855" i="30"/>
  <c r="D854" i="30"/>
  <c r="B854" i="30"/>
  <c r="D853" i="30"/>
  <c r="B853" i="30"/>
  <c r="D852" i="30"/>
  <c r="B852" i="30"/>
  <c r="D851" i="30"/>
  <c r="B851" i="30"/>
  <c r="D850" i="30"/>
  <c r="B850" i="30"/>
  <c r="D849" i="30"/>
  <c r="B849" i="30"/>
  <c r="D848" i="30"/>
  <c r="B848" i="30"/>
  <c r="D847" i="30"/>
  <c r="B847" i="30"/>
  <c r="D846" i="30"/>
  <c r="B846" i="30"/>
  <c r="D845" i="30"/>
  <c r="B845" i="30"/>
  <c r="D844" i="30"/>
  <c r="B844" i="30"/>
  <c r="D843" i="30"/>
  <c r="B843" i="30"/>
  <c r="D842" i="30"/>
  <c r="B842" i="30"/>
  <c r="D841" i="30"/>
  <c r="B841" i="30"/>
  <c r="D840" i="30"/>
  <c r="B840" i="30"/>
  <c r="D839" i="30"/>
  <c r="B839" i="30"/>
  <c r="D838" i="30"/>
  <c r="B838" i="30"/>
  <c r="D837" i="30"/>
  <c r="B837" i="30"/>
  <c r="D836" i="30"/>
  <c r="B836" i="30"/>
  <c r="D835" i="30"/>
  <c r="B835" i="30"/>
  <c r="D834" i="30"/>
  <c r="B834" i="30"/>
  <c r="D833" i="30"/>
  <c r="B833" i="30"/>
  <c r="D832" i="30"/>
  <c r="B832" i="30"/>
  <c r="D831" i="30"/>
  <c r="B831" i="30"/>
  <c r="D830" i="30"/>
  <c r="B830" i="30"/>
  <c r="D829" i="30"/>
  <c r="B829" i="30"/>
  <c r="D828" i="30"/>
  <c r="B828" i="30"/>
  <c r="D827" i="30"/>
  <c r="B827" i="30"/>
  <c r="D826" i="30"/>
  <c r="B826" i="30"/>
  <c r="D825" i="30"/>
  <c r="B825" i="30"/>
  <c r="D824" i="30"/>
  <c r="B824" i="30"/>
  <c r="D823" i="30"/>
  <c r="B823" i="30"/>
  <c r="D822" i="30"/>
  <c r="B822" i="30"/>
  <c r="D821" i="30"/>
  <c r="B821" i="30"/>
  <c r="D820" i="30"/>
  <c r="B820" i="30"/>
  <c r="D819" i="30"/>
  <c r="B819" i="30"/>
  <c r="D818" i="30"/>
  <c r="B818" i="30"/>
  <c r="D817" i="30"/>
  <c r="B817" i="30"/>
  <c r="D816" i="30"/>
  <c r="B816" i="30"/>
  <c r="D815" i="30"/>
  <c r="B815" i="30"/>
  <c r="D814" i="30"/>
  <c r="B814" i="30"/>
  <c r="D813" i="30"/>
  <c r="B813" i="30"/>
  <c r="D812" i="30"/>
  <c r="B812" i="30"/>
  <c r="D811" i="30"/>
  <c r="B811" i="30"/>
  <c r="D810" i="30"/>
  <c r="B810" i="30"/>
  <c r="D809" i="30"/>
  <c r="B809" i="30"/>
  <c r="D808" i="30"/>
  <c r="B808" i="30"/>
  <c r="D807" i="30"/>
  <c r="B807" i="30"/>
  <c r="D806" i="30"/>
  <c r="B806" i="30"/>
  <c r="D805" i="30"/>
  <c r="B805" i="30"/>
  <c r="D804" i="30"/>
  <c r="B804" i="30"/>
  <c r="D803" i="30"/>
  <c r="B803" i="30"/>
  <c r="D802" i="30"/>
  <c r="B802" i="30"/>
  <c r="D801" i="30"/>
  <c r="B801" i="30"/>
  <c r="D800" i="30"/>
  <c r="B800" i="30"/>
  <c r="D799" i="30"/>
  <c r="B799" i="30"/>
  <c r="D798" i="30"/>
  <c r="B798" i="30"/>
  <c r="D797" i="30"/>
  <c r="B797" i="30"/>
  <c r="D796" i="30"/>
  <c r="B796" i="30"/>
  <c r="D795" i="30"/>
  <c r="B795" i="30"/>
  <c r="D794" i="30"/>
  <c r="B794" i="30"/>
  <c r="D793" i="30"/>
  <c r="B793" i="30"/>
  <c r="D792" i="30"/>
  <c r="B792" i="30"/>
  <c r="D791" i="30"/>
  <c r="B791" i="30"/>
  <c r="D790" i="30"/>
  <c r="B790" i="30"/>
  <c r="D789" i="30"/>
  <c r="B789" i="30"/>
  <c r="D788" i="30"/>
  <c r="B788" i="30"/>
  <c r="D787" i="30"/>
  <c r="B787" i="30"/>
  <c r="D786" i="30"/>
  <c r="B786" i="30"/>
  <c r="D785" i="30"/>
  <c r="B785" i="30"/>
  <c r="D784" i="30"/>
  <c r="B784" i="30"/>
  <c r="D783" i="30"/>
  <c r="B783" i="30"/>
  <c r="D782" i="30"/>
  <c r="B782" i="30"/>
  <c r="D781" i="30"/>
  <c r="B781" i="30"/>
  <c r="D780" i="30"/>
  <c r="B780" i="30"/>
  <c r="D779" i="30"/>
  <c r="B779" i="30"/>
  <c r="D778" i="30"/>
  <c r="B778" i="30"/>
  <c r="D777" i="30"/>
  <c r="B777" i="30"/>
  <c r="D776" i="30"/>
  <c r="B776" i="30"/>
  <c r="D775" i="30"/>
  <c r="B775" i="30"/>
  <c r="D774" i="30"/>
  <c r="B774" i="30"/>
  <c r="D773" i="30"/>
  <c r="B773" i="30"/>
  <c r="D772" i="30"/>
  <c r="B772" i="30"/>
  <c r="D771" i="30"/>
  <c r="B771" i="30"/>
  <c r="D770" i="30"/>
  <c r="B770" i="30"/>
  <c r="D769" i="30"/>
  <c r="B769" i="30"/>
  <c r="D768" i="30"/>
  <c r="B768" i="30"/>
  <c r="D767" i="30"/>
  <c r="B767" i="30"/>
  <c r="D766" i="30"/>
  <c r="B766" i="30"/>
  <c r="D765" i="30"/>
  <c r="B765" i="30"/>
  <c r="D764" i="30"/>
  <c r="B764" i="30"/>
  <c r="D763" i="30"/>
  <c r="B763" i="30"/>
  <c r="D762" i="30"/>
  <c r="B762" i="30"/>
  <c r="D761" i="30"/>
  <c r="B761" i="30"/>
  <c r="D760" i="30"/>
  <c r="B760" i="30"/>
  <c r="D759" i="30"/>
  <c r="B759" i="30"/>
  <c r="D758" i="30"/>
  <c r="B758" i="30"/>
  <c r="D757" i="30"/>
  <c r="B757" i="30"/>
  <c r="D756" i="30"/>
  <c r="B756" i="30"/>
  <c r="D755" i="30"/>
  <c r="B755" i="30"/>
  <c r="D754" i="30"/>
  <c r="B754" i="30"/>
  <c r="D753" i="30"/>
  <c r="B753" i="30"/>
  <c r="D752" i="30"/>
  <c r="B752" i="30"/>
  <c r="D751" i="30"/>
  <c r="B751" i="30"/>
  <c r="D750" i="30"/>
  <c r="B750" i="30"/>
  <c r="D749" i="30"/>
  <c r="B749" i="30"/>
  <c r="D748" i="30"/>
  <c r="B748" i="30"/>
  <c r="D747" i="30"/>
  <c r="B747" i="30"/>
  <c r="D746" i="30"/>
  <c r="B746" i="30"/>
  <c r="D745" i="30"/>
  <c r="B745" i="30"/>
  <c r="D744" i="30"/>
  <c r="B744" i="30"/>
  <c r="D743" i="30"/>
  <c r="B743" i="30"/>
  <c r="D742" i="30"/>
  <c r="B742" i="30"/>
  <c r="D741" i="30"/>
  <c r="B741" i="30"/>
  <c r="D740" i="30"/>
  <c r="B740" i="30"/>
  <c r="D739" i="30"/>
  <c r="B739" i="30"/>
  <c r="D738" i="30"/>
  <c r="B738" i="30"/>
  <c r="D737" i="30"/>
  <c r="B737" i="30"/>
  <c r="D736" i="30"/>
  <c r="B736" i="30"/>
  <c r="D735" i="30"/>
  <c r="B735" i="30"/>
  <c r="D734" i="30"/>
  <c r="B734" i="30"/>
  <c r="D733" i="30"/>
  <c r="B733" i="30"/>
  <c r="D732" i="30"/>
  <c r="B732" i="30"/>
  <c r="D731" i="30"/>
  <c r="B731" i="30"/>
  <c r="D730" i="30"/>
  <c r="B730" i="30"/>
  <c r="D729" i="30"/>
  <c r="B729" i="30"/>
  <c r="D728" i="30"/>
  <c r="B728" i="30"/>
  <c r="D727" i="30"/>
  <c r="B727" i="30"/>
  <c r="D726" i="30"/>
  <c r="B726" i="30"/>
  <c r="D725" i="30"/>
  <c r="B725" i="30"/>
  <c r="D724" i="30"/>
  <c r="B724" i="30"/>
  <c r="D723" i="30"/>
  <c r="B723" i="30"/>
  <c r="D722" i="30"/>
  <c r="B722" i="30"/>
  <c r="D721" i="30"/>
  <c r="B721" i="30"/>
  <c r="D720" i="30"/>
  <c r="B720" i="30"/>
  <c r="D719" i="30"/>
  <c r="B719" i="30"/>
  <c r="D718" i="30"/>
  <c r="B718" i="30"/>
  <c r="D717" i="30"/>
  <c r="B717" i="30"/>
  <c r="D716" i="30"/>
  <c r="B716" i="30"/>
  <c r="D715" i="30"/>
  <c r="B715" i="30"/>
  <c r="D714" i="30"/>
  <c r="B714" i="30"/>
  <c r="D713" i="30"/>
  <c r="B713" i="30"/>
  <c r="D712" i="30"/>
  <c r="B712" i="30"/>
  <c r="D711" i="30"/>
  <c r="B711" i="30"/>
  <c r="D710" i="30"/>
  <c r="B710" i="30"/>
  <c r="D709" i="30"/>
  <c r="B709" i="30"/>
  <c r="D708" i="30"/>
  <c r="B708" i="30"/>
  <c r="D707" i="30"/>
  <c r="B707" i="30"/>
  <c r="D706" i="30"/>
  <c r="B706" i="30"/>
  <c r="D705" i="30"/>
  <c r="B705" i="30"/>
  <c r="D704" i="30"/>
  <c r="B704" i="30"/>
  <c r="D703" i="30"/>
  <c r="B703" i="30"/>
  <c r="D702" i="30"/>
  <c r="B702" i="30"/>
  <c r="D701" i="30"/>
  <c r="B701" i="30"/>
  <c r="D700" i="30"/>
  <c r="B700" i="30"/>
  <c r="D699" i="30"/>
  <c r="B699" i="30"/>
  <c r="D698" i="30"/>
  <c r="B698" i="30"/>
  <c r="D697" i="30"/>
  <c r="B697" i="30"/>
  <c r="D696" i="30"/>
  <c r="B696" i="30"/>
  <c r="D695" i="30"/>
  <c r="B695" i="30"/>
  <c r="D694" i="30"/>
  <c r="B694" i="30"/>
  <c r="D693" i="30"/>
  <c r="B693" i="30"/>
  <c r="D692" i="30"/>
  <c r="B692" i="30"/>
  <c r="D691" i="30"/>
  <c r="B691" i="30"/>
  <c r="D690" i="30"/>
  <c r="B690" i="30"/>
  <c r="D689" i="30"/>
  <c r="B689" i="30"/>
  <c r="D688" i="30"/>
  <c r="B688" i="30"/>
  <c r="D687" i="30"/>
  <c r="B687" i="30"/>
  <c r="D686" i="30"/>
  <c r="B686" i="30"/>
  <c r="D685" i="30"/>
  <c r="B685" i="30"/>
  <c r="D684" i="30"/>
  <c r="B684" i="30"/>
  <c r="D683" i="30"/>
  <c r="B683" i="30"/>
  <c r="D682" i="30"/>
  <c r="B682" i="30"/>
  <c r="D681" i="30"/>
  <c r="B681" i="30"/>
  <c r="D680" i="30"/>
  <c r="B680" i="30"/>
  <c r="D679" i="30"/>
  <c r="B679" i="30"/>
  <c r="D678" i="30"/>
  <c r="B678" i="30"/>
  <c r="D677" i="30"/>
  <c r="B677" i="30"/>
  <c r="D676" i="30"/>
  <c r="B676" i="30"/>
  <c r="D675" i="30"/>
  <c r="B675" i="30"/>
  <c r="D674" i="30"/>
  <c r="B674" i="30"/>
  <c r="D673" i="30"/>
  <c r="B673" i="30"/>
  <c r="D672" i="30"/>
  <c r="B672" i="30"/>
  <c r="D671" i="30"/>
  <c r="B671" i="30"/>
  <c r="D670" i="30"/>
  <c r="B670" i="30"/>
  <c r="D669" i="30"/>
  <c r="B669" i="30"/>
  <c r="D668" i="30"/>
  <c r="B668" i="30"/>
  <c r="D667" i="30"/>
  <c r="B667" i="30"/>
  <c r="D666" i="30"/>
  <c r="B666" i="30"/>
  <c r="D665" i="30"/>
  <c r="B665" i="30"/>
  <c r="D664" i="30"/>
  <c r="B664" i="30"/>
  <c r="D663" i="30"/>
  <c r="B663" i="30"/>
  <c r="D662" i="30"/>
  <c r="B662" i="30"/>
  <c r="D661" i="30"/>
  <c r="B661" i="30"/>
  <c r="D660" i="30"/>
  <c r="B660" i="30"/>
  <c r="D659" i="30"/>
  <c r="B659" i="30"/>
  <c r="D658" i="30"/>
  <c r="B658" i="30"/>
  <c r="D657" i="30"/>
  <c r="B657" i="30"/>
  <c r="D656" i="30"/>
  <c r="B656" i="30"/>
  <c r="D655" i="30"/>
  <c r="B655" i="30"/>
  <c r="D654" i="30"/>
  <c r="B654" i="30"/>
  <c r="D653" i="30"/>
  <c r="B653" i="30"/>
  <c r="D652" i="30"/>
  <c r="B652" i="30"/>
  <c r="D651" i="30"/>
  <c r="B651" i="30"/>
  <c r="D650" i="30"/>
  <c r="B650" i="30"/>
  <c r="D649" i="30"/>
  <c r="B649" i="30"/>
  <c r="D648" i="30"/>
  <c r="B648" i="30"/>
  <c r="D647" i="30"/>
  <c r="B647" i="30"/>
  <c r="D646" i="30"/>
  <c r="B646" i="30"/>
  <c r="D645" i="30"/>
  <c r="B645" i="30"/>
  <c r="D644" i="30"/>
  <c r="B644" i="30"/>
  <c r="D643" i="30"/>
  <c r="B643" i="30"/>
  <c r="D642" i="30"/>
  <c r="B642" i="30"/>
  <c r="D641" i="30"/>
  <c r="B641" i="30"/>
  <c r="D640" i="30"/>
  <c r="B640" i="30"/>
  <c r="D639" i="30"/>
  <c r="B639" i="30"/>
  <c r="D638" i="30"/>
  <c r="B638" i="30"/>
  <c r="D637" i="30"/>
  <c r="B637" i="30"/>
  <c r="D636" i="30"/>
  <c r="B636" i="30"/>
  <c r="D635" i="30"/>
  <c r="B635" i="30"/>
  <c r="D634" i="30"/>
  <c r="B634" i="30"/>
  <c r="D633" i="30"/>
  <c r="B633" i="30"/>
  <c r="D632" i="30"/>
  <c r="B632" i="30"/>
  <c r="D631" i="30"/>
  <c r="B631" i="30"/>
  <c r="D630" i="30"/>
  <c r="B630" i="30"/>
  <c r="D629" i="30"/>
  <c r="B629" i="30"/>
  <c r="D628" i="30"/>
  <c r="B628" i="30"/>
  <c r="D627" i="30"/>
  <c r="B627" i="30"/>
  <c r="D626" i="30"/>
  <c r="B626" i="30"/>
  <c r="D625" i="30"/>
  <c r="B625" i="30"/>
  <c r="D624" i="30"/>
  <c r="B624" i="30"/>
  <c r="D623" i="30"/>
  <c r="B623" i="30"/>
  <c r="D622" i="30"/>
  <c r="B622" i="30"/>
  <c r="D621" i="30"/>
  <c r="B621" i="30"/>
  <c r="D620" i="30"/>
  <c r="B620" i="30"/>
  <c r="D619" i="30"/>
  <c r="B619" i="30"/>
  <c r="D618" i="30"/>
  <c r="B618" i="30"/>
  <c r="D617" i="30"/>
  <c r="B617" i="30"/>
  <c r="D616" i="30"/>
  <c r="B616" i="30"/>
  <c r="D615" i="30"/>
  <c r="B615" i="30"/>
  <c r="D614" i="30"/>
  <c r="B614" i="30"/>
  <c r="D613" i="30"/>
  <c r="B613" i="30"/>
  <c r="D612" i="30"/>
  <c r="B612" i="30"/>
  <c r="D611" i="30"/>
  <c r="B611" i="30"/>
  <c r="D610" i="30"/>
  <c r="B610" i="30"/>
  <c r="D609" i="30"/>
  <c r="B609" i="30"/>
  <c r="D608" i="30"/>
  <c r="B608" i="30"/>
  <c r="D607" i="30"/>
  <c r="B607" i="30"/>
  <c r="D606" i="30"/>
  <c r="B606" i="30"/>
  <c r="D605" i="30"/>
  <c r="B605" i="30"/>
  <c r="D604" i="30"/>
  <c r="B604" i="30"/>
  <c r="D603" i="30"/>
  <c r="B603" i="30"/>
  <c r="D602" i="30"/>
  <c r="B602" i="30"/>
  <c r="D601" i="30"/>
  <c r="B601" i="30"/>
  <c r="D600" i="30"/>
  <c r="B600" i="30"/>
  <c r="D599" i="30"/>
  <c r="B599" i="30"/>
  <c r="D598" i="30"/>
  <c r="B598" i="30"/>
  <c r="D597" i="30"/>
  <c r="B597" i="30"/>
  <c r="D596" i="30"/>
  <c r="B596" i="30"/>
  <c r="D595" i="30"/>
  <c r="B595" i="30"/>
  <c r="D594" i="30"/>
  <c r="B594" i="30"/>
  <c r="D593" i="30"/>
  <c r="B593" i="30"/>
  <c r="D592" i="30"/>
  <c r="B592" i="30"/>
  <c r="D591" i="30"/>
  <c r="B591" i="30"/>
  <c r="D590" i="30"/>
  <c r="B590" i="30"/>
  <c r="D589" i="30"/>
  <c r="B589" i="30"/>
  <c r="D588" i="30"/>
  <c r="B588" i="30"/>
  <c r="D587" i="30"/>
  <c r="B587" i="30"/>
  <c r="D586" i="30"/>
  <c r="B586" i="30"/>
  <c r="D585" i="30"/>
  <c r="B585" i="30"/>
  <c r="D584" i="30"/>
  <c r="B584" i="30"/>
  <c r="D583" i="30"/>
  <c r="B583" i="30"/>
  <c r="D582" i="30"/>
  <c r="B582" i="30"/>
  <c r="D581" i="30"/>
  <c r="B581" i="30"/>
  <c r="D580" i="30"/>
  <c r="B580" i="30"/>
  <c r="D579" i="30"/>
  <c r="B579" i="30"/>
  <c r="D578" i="30"/>
  <c r="B578" i="30"/>
  <c r="D577" i="30"/>
  <c r="B577" i="30"/>
  <c r="D576" i="30"/>
  <c r="B576" i="30"/>
  <c r="D575" i="30"/>
  <c r="B575" i="30"/>
  <c r="D574" i="30"/>
  <c r="B574" i="30"/>
  <c r="D573" i="30"/>
  <c r="B573" i="30"/>
  <c r="D572" i="30"/>
  <c r="B572" i="30"/>
  <c r="D571" i="30"/>
  <c r="B571" i="30"/>
  <c r="D570" i="30"/>
  <c r="B570" i="30"/>
  <c r="D569" i="30"/>
  <c r="B569" i="30"/>
  <c r="D568" i="30"/>
  <c r="B568" i="30"/>
  <c r="D567" i="30"/>
  <c r="B567" i="30"/>
  <c r="D566" i="30"/>
  <c r="B566" i="30"/>
  <c r="D565" i="30"/>
  <c r="B565" i="30"/>
  <c r="D564" i="30"/>
  <c r="B564" i="30"/>
  <c r="D563" i="30"/>
  <c r="B563" i="30"/>
  <c r="D562" i="30"/>
  <c r="B562" i="30"/>
  <c r="D561" i="30"/>
  <c r="B561" i="30"/>
  <c r="D560" i="30"/>
  <c r="B560" i="30"/>
  <c r="D559" i="30"/>
  <c r="B559" i="30"/>
  <c r="D558" i="30"/>
  <c r="B558" i="30"/>
  <c r="D557" i="30"/>
  <c r="B557" i="30"/>
  <c r="D556" i="30"/>
  <c r="B556" i="30"/>
  <c r="D555" i="30"/>
  <c r="B555" i="30"/>
  <c r="D554" i="30"/>
  <c r="B554" i="30"/>
  <c r="D553" i="30"/>
  <c r="B553" i="30"/>
  <c r="D552" i="30"/>
  <c r="B552" i="30"/>
  <c r="D551" i="30"/>
  <c r="B551" i="30"/>
  <c r="D550" i="30"/>
  <c r="B550" i="30"/>
  <c r="D549" i="30"/>
  <c r="B549" i="30"/>
  <c r="D548" i="30"/>
  <c r="B548" i="30"/>
  <c r="D547" i="30"/>
  <c r="B547" i="30"/>
  <c r="D546" i="30"/>
  <c r="B546" i="30"/>
  <c r="D545" i="30"/>
  <c r="B545" i="30"/>
  <c r="D544" i="30"/>
  <c r="B544" i="30"/>
  <c r="D543" i="30"/>
  <c r="B543" i="30"/>
  <c r="D542" i="30"/>
  <c r="B542" i="30"/>
  <c r="D541" i="30"/>
  <c r="B541" i="30"/>
  <c r="D540" i="30"/>
  <c r="B540" i="30"/>
  <c r="D539" i="30"/>
  <c r="B539" i="30"/>
  <c r="D538" i="30"/>
  <c r="B538" i="30"/>
  <c r="D537" i="30"/>
  <c r="B537" i="30"/>
  <c r="D536" i="30"/>
  <c r="B536" i="30"/>
  <c r="D535" i="30"/>
  <c r="B535" i="30"/>
  <c r="D534" i="30"/>
  <c r="B534" i="30"/>
  <c r="D533" i="30"/>
  <c r="B533" i="30"/>
  <c r="D532" i="30"/>
  <c r="B532" i="30"/>
  <c r="D531" i="30"/>
  <c r="B531" i="30"/>
  <c r="D530" i="30"/>
  <c r="B530" i="30"/>
  <c r="D529" i="30"/>
  <c r="B529" i="30"/>
  <c r="D528" i="30"/>
  <c r="B528" i="30"/>
  <c r="D527" i="30"/>
  <c r="B527" i="30"/>
  <c r="D526" i="30"/>
  <c r="B526" i="30"/>
  <c r="D525" i="30"/>
  <c r="B525" i="30"/>
  <c r="D524" i="30"/>
  <c r="B524" i="30"/>
  <c r="D523" i="30"/>
  <c r="B523" i="30"/>
  <c r="D522" i="30"/>
  <c r="B522" i="30"/>
  <c r="D521" i="30"/>
  <c r="B521" i="30"/>
  <c r="D520" i="30"/>
  <c r="B520" i="30"/>
  <c r="D519" i="30"/>
  <c r="B519" i="30"/>
  <c r="D518" i="30"/>
  <c r="B518" i="30"/>
  <c r="D517" i="30"/>
  <c r="B517" i="30"/>
  <c r="D516" i="30"/>
  <c r="B516" i="30"/>
  <c r="D515" i="30"/>
  <c r="B515" i="30"/>
  <c r="D514" i="30"/>
  <c r="B514" i="30"/>
  <c r="D513" i="30"/>
  <c r="B513" i="30"/>
  <c r="D512" i="30"/>
  <c r="B512" i="30"/>
  <c r="D511" i="30"/>
  <c r="B511" i="30"/>
  <c r="D510" i="30"/>
  <c r="B510" i="30"/>
  <c r="D509" i="30"/>
  <c r="B509" i="30"/>
  <c r="D508" i="30"/>
  <c r="B508" i="30"/>
  <c r="D507" i="30"/>
  <c r="B507" i="30"/>
  <c r="D506" i="30"/>
  <c r="B506" i="30"/>
  <c r="D505" i="30"/>
  <c r="B505" i="30"/>
  <c r="D504" i="30"/>
  <c r="B504" i="30"/>
  <c r="D503" i="30"/>
  <c r="B503" i="30"/>
  <c r="D502" i="30"/>
  <c r="B502" i="30"/>
  <c r="D501" i="30"/>
  <c r="B501" i="30"/>
  <c r="D500" i="30"/>
  <c r="B500" i="30"/>
  <c r="D499" i="30"/>
  <c r="B499" i="30"/>
  <c r="D498" i="30"/>
  <c r="B498" i="30"/>
  <c r="D497" i="30"/>
  <c r="B497" i="30"/>
  <c r="D496" i="30"/>
  <c r="B496" i="30"/>
  <c r="D495" i="30"/>
  <c r="B495" i="30"/>
  <c r="D494" i="30"/>
  <c r="B494" i="30"/>
  <c r="D493" i="30"/>
  <c r="B493" i="30"/>
  <c r="D492" i="30"/>
  <c r="B492" i="30"/>
  <c r="D491" i="30"/>
  <c r="B491" i="30"/>
  <c r="D490" i="30"/>
  <c r="B490" i="30"/>
  <c r="D489" i="30"/>
  <c r="B489" i="30"/>
  <c r="D488" i="30"/>
  <c r="B488" i="30"/>
  <c r="D487" i="30"/>
  <c r="B487" i="30"/>
  <c r="D486" i="30"/>
  <c r="B486" i="30"/>
  <c r="D485" i="30"/>
  <c r="B485" i="30"/>
  <c r="D484" i="30"/>
  <c r="B484" i="30"/>
  <c r="D483" i="30"/>
  <c r="B483" i="30"/>
  <c r="D482" i="30"/>
  <c r="B482" i="30"/>
  <c r="D481" i="30"/>
  <c r="B481" i="30"/>
  <c r="D480" i="30"/>
  <c r="B480" i="30"/>
  <c r="D479" i="30"/>
  <c r="B479" i="30"/>
  <c r="D478" i="30"/>
  <c r="B478" i="30"/>
  <c r="D477" i="30"/>
  <c r="B477" i="30"/>
  <c r="D476" i="30"/>
  <c r="B476" i="30"/>
  <c r="D475" i="30"/>
  <c r="B475" i="30"/>
  <c r="D474" i="30"/>
  <c r="B474" i="30"/>
  <c r="D473" i="30"/>
  <c r="B473" i="30"/>
  <c r="D472" i="30"/>
  <c r="B472" i="30"/>
  <c r="D471" i="30"/>
  <c r="B471" i="30"/>
  <c r="D470" i="30"/>
  <c r="B470" i="30"/>
  <c r="D469" i="30"/>
  <c r="B469" i="30"/>
  <c r="D468" i="30"/>
  <c r="B468" i="30"/>
  <c r="D467" i="30"/>
  <c r="B467" i="30"/>
  <c r="D466" i="30"/>
  <c r="B466" i="30"/>
  <c r="D465" i="30"/>
  <c r="B465" i="30"/>
  <c r="D464" i="30"/>
  <c r="B464" i="30"/>
  <c r="D463" i="30"/>
  <c r="B463" i="30"/>
  <c r="D462" i="30"/>
  <c r="B462" i="30"/>
  <c r="D461" i="30"/>
  <c r="B461" i="30"/>
  <c r="D460" i="30"/>
  <c r="B460" i="30"/>
  <c r="D459" i="30"/>
  <c r="B459" i="30"/>
  <c r="D458" i="30"/>
  <c r="B458" i="30"/>
  <c r="D457" i="30"/>
  <c r="B457" i="30"/>
  <c r="D456" i="30"/>
  <c r="B456" i="30"/>
  <c r="D455" i="30"/>
  <c r="B455" i="30"/>
  <c r="D454" i="30"/>
  <c r="B454" i="30"/>
  <c r="D453" i="30"/>
  <c r="B453" i="30"/>
  <c r="D452" i="30"/>
  <c r="B452" i="30"/>
  <c r="D451" i="30"/>
  <c r="B451" i="30"/>
  <c r="D450" i="30"/>
  <c r="B450" i="30"/>
  <c r="D449" i="30"/>
  <c r="B449" i="30"/>
  <c r="D448" i="30"/>
  <c r="B448" i="30"/>
  <c r="D447" i="30"/>
  <c r="B447" i="30"/>
  <c r="D446" i="30"/>
  <c r="B446" i="30"/>
  <c r="D445" i="30"/>
  <c r="B445" i="30"/>
  <c r="D444" i="30"/>
  <c r="B444" i="30"/>
  <c r="D443" i="30"/>
  <c r="B443" i="30"/>
  <c r="D442" i="30"/>
  <c r="B442" i="30"/>
  <c r="D441" i="30"/>
  <c r="B441" i="30"/>
  <c r="D440" i="30"/>
  <c r="B440" i="30"/>
  <c r="D439" i="30"/>
  <c r="B439" i="30"/>
  <c r="D438" i="30"/>
  <c r="B438" i="30"/>
  <c r="D437" i="30"/>
  <c r="B437" i="30"/>
  <c r="D436" i="30"/>
  <c r="B436" i="30"/>
  <c r="D435" i="30"/>
  <c r="B435" i="30"/>
  <c r="D434" i="30"/>
  <c r="B434" i="30"/>
  <c r="D433" i="30"/>
  <c r="B433" i="30"/>
  <c r="D432" i="30"/>
  <c r="B432" i="30"/>
  <c r="D431" i="30"/>
  <c r="B431" i="30"/>
  <c r="D430" i="30"/>
  <c r="B430" i="30"/>
  <c r="D429" i="30"/>
  <c r="B429" i="30"/>
  <c r="D428" i="30"/>
  <c r="B428" i="30"/>
  <c r="D427" i="30"/>
  <c r="B427" i="30"/>
  <c r="D426" i="30"/>
  <c r="B426" i="30"/>
  <c r="D425" i="30"/>
  <c r="B425" i="30"/>
  <c r="D424" i="30"/>
  <c r="B424" i="30"/>
  <c r="D423" i="30"/>
  <c r="B423" i="30"/>
  <c r="D422" i="30"/>
  <c r="B422" i="30"/>
  <c r="D421" i="30"/>
  <c r="B421" i="30"/>
  <c r="D420" i="30"/>
  <c r="B420" i="30"/>
  <c r="D419" i="30"/>
  <c r="B419" i="30"/>
  <c r="D418" i="30"/>
  <c r="B418" i="30"/>
  <c r="D417" i="30"/>
  <c r="B417" i="30"/>
  <c r="D416" i="30"/>
  <c r="B416" i="30"/>
  <c r="D415" i="30"/>
  <c r="B415" i="30"/>
  <c r="D414" i="30"/>
  <c r="B414" i="30"/>
  <c r="D413" i="30"/>
  <c r="B413" i="30"/>
  <c r="D412" i="30"/>
  <c r="B412" i="30"/>
  <c r="D411" i="30"/>
  <c r="B411" i="30"/>
  <c r="D410" i="30"/>
  <c r="B410" i="30"/>
  <c r="D409" i="30"/>
  <c r="B409" i="30"/>
  <c r="D408" i="30"/>
  <c r="B408" i="30"/>
  <c r="D407" i="30"/>
  <c r="B407" i="30"/>
  <c r="D406" i="30"/>
  <c r="B406" i="30"/>
  <c r="D405" i="30"/>
  <c r="B405" i="30"/>
  <c r="D404" i="30"/>
  <c r="B404" i="30"/>
  <c r="D403" i="30"/>
  <c r="B403" i="30"/>
  <c r="D402" i="30"/>
  <c r="B402" i="30"/>
  <c r="D401" i="30"/>
  <c r="B401" i="30"/>
  <c r="D400" i="30"/>
  <c r="B400" i="30"/>
  <c r="D399" i="30"/>
  <c r="B399" i="30"/>
  <c r="D398" i="30"/>
  <c r="B398" i="30"/>
  <c r="D397" i="30"/>
  <c r="B397" i="30"/>
  <c r="D396" i="30"/>
  <c r="B396" i="30"/>
  <c r="D395" i="30"/>
  <c r="B395" i="30"/>
  <c r="D394" i="30"/>
  <c r="B394" i="30"/>
  <c r="D393" i="30"/>
  <c r="B393" i="30"/>
  <c r="D392" i="30"/>
  <c r="B392" i="30"/>
  <c r="D391" i="30"/>
  <c r="B391" i="30"/>
  <c r="D390" i="30"/>
  <c r="B390" i="30"/>
  <c r="D389" i="30"/>
  <c r="B389" i="30"/>
  <c r="D388" i="30"/>
  <c r="B388" i="30"/>
  <c r="D387" i="30"/>
  <c r="B387" i="30"/>
  <c r="D386" i="30"/>
  <c r="B386" i="30"/>
  <c r="D385" i="30"/>
  <c r="B385" i="30"/>
  <c r="D384" i="30"/>
  <c r="B384" i="30"/>
  <c r="D383" i="30"/>
  <c r="B383" i="30"/>
  <c r="D382" i="30"/>
  <c r="B382" i="30"/>
  <c r="D381" i="30"/>
  <c r="B381" i="30"/>
  <c r="D380" i="30"/>
  <c r="B380" i="30"/>
  <c r="D379" i="30"/>
  <c r="B379" i="30"/>
  <c r="D378" i="30"/>
  <c r="B378" i="30"/>
  <c r="D377" i="30"/>
  <c r="B377" i="30"/>
  <c r="D376" i="30"/>
  <c r="B376" i="30"/>
  <c r="D375" i="30"/>
  <c r="B375" i="30"/>
  <c r="D374" i="30"/>
  <c r="B374" i="30"/>
  <c r="D373" i="30"/>
  <c r="B373" i="30"/>
  <c r="D372" i="30"/>
  <c r="B372" i="30"/>
  <c r="D371" i="30"/>
  <c r="B371" i="30"/>
  <c r="D370" i="30"/>
  <c r="B370" i="30"/>
  <c r="D369" i="30"/>
  <c r="B369" i="30"/>
  <c r="D368" i="30"/>
  <c r="B368" i="30"/>
  <c r="D367" i="30"/>
  <c r="B367" i="30"/>
  <c r="D366" i="30"/>
  <c r="B366" i="30"/>
  <c r="D365" i="30"/>
  <c r="B365" i="30"/>
  <c r="D364" i="30"/>
  <c r="B364" i="30"/>
  <c r="D363" i="30"/>
  <c r="B363" i="30"/>
  <c r="D362" i="30"/>
  <c r="B362" i="30"/>
  <c r="D361" i="30"/>
  <c r="B361" i="30"/>
  <c r="D360" i="30"/>
  <c r="B360" i="30"/>
  <c r="D359" i="30"/>
  <c r="B359" i="30"/>
  <c r="D358" i="30"/>
  <c r="B358" i="30"/>
  <c r="D357" i="30"/>
  <c r="B357" i="30"/>
  <c r="D356" i="30"/>
  <c r="B356" i="30"/>
  <c r="D355" i="30"/>
  <c r="B355" i="30"/>
  <c r="D354" i="30"/>
  <c r="B354" i="30"/>
  <c r="D353" i="30"/>
  <c r="B353" i="30"/>
  <c r="D352" i="30"/>
  <c r="B352" i="30"/>
  <c r="D351" i="30"/>
  <c r="B351" i="30"/>
  <c r="D350" i="30"/>
  <c r="B350" i="30"/>
  <c r="D349" i="30"/>
  <c r="B349" i="30"/>
  <c r="D348" i="30"/>
  <c r="B348" i="30"/>
  <c r="D347" i="30"/>
  <c r="B347" i="30"/>
  <c r="D346" i="30"/>
  <c r="B346" i="30"/>
  <c r="D345" i="30"/>
  <c r="B345" i="30"/>
  <c r="D344" i="30"/>
  <c r="B344" i="30"/>
  <c r="D343" i="30"/>
  <c r="B343" i="30"/>
  <c r="D342" i="30"/>
  <c r="B342" i="30"/>
  <c r="D341" i="30"/>
  <c r="B341" i="30"/>
  <c r="D340" i="30"/>
  <c r="B340" i="30"/>
  <c r="D339" i="30"/>
  <c r="B339" i="30"/>
  <c r="D338" i="30"/>
  <c r="B338" i="30"/>
  <c r="D337" i="30"/>
  <c r="B337" i="30"/>
  <c r="D336" i="30"/>
  <c r="B336" i="30"/>
  <c r="D335" i="30"/>
  <c r="B335" i="30"/>
  <c r="D334" i="30"/>
  <c r="B334" i="30"/>
  <c r="D333" i="30"/>
  <c r="B333" i="30"/>
  <c r="D332" i="30"/>
  <c r="B332" i="30"/>
  <c r="D331" i="30"/>
  <c r="B331" i="30"/>
  <c r="D330" i="30"/>
  <c r="B330" i="30"/>
  <c r="D329" i="30"/>
  <c r="B329" i="30"/>
  <c r="D328" i="30"/>
  <c r="B328" i="30"/>
  <c r="D327" i="30"/>
  <c r="B327" i="30"/>
  <c r="D326" i="30"/>
  <c r="B326" i="30"/>
  <c r="D325" i="30"/>
  <c r="B325" i="30"/>
  <c r="D324" i="30"/>
  <c r="B324" i="30"/>
  <c r="D323" i="30"/>
  <c r="B323" i="30"/>
  <c r="D322" i="30"/>
  <c r="B322" i="30"/>
  <c r="D321" i="30"/>
  <c r="B321" i="30"/>
  <c r="D320" i="30"/>
  <c r="B320" i="30"/>
  <c r="D319" i="30"/>
  <c r="B319" i="30"/>
  <c r="D318" i="30"/>
  <c r="B318" i="30"/>
  <c r="D317" i="30"/>
  <c r="B317" i="30"/>
  <c r="D316" i="30"/>
  <c r="B316" i="30"/>
  <c r="D315" i="30"/>
  <c r="B315" i="30"/>
  <c r="D314" i="30"/>
  <c r="B314" i="30"/>
  <c r="D313" i="30"/>
  <c r="B313" i="30"/>
  <c r="D312" i="30"/>
  <c r="B312" i="30"/>
  <c r="D311" i="30"/>
  <c r="B311" i="30"/>
  <c r="D310" i="30"/>
  <c r="B310" i="30"/>
  <c r="D309" i="30"/>
  <c r="B309" i="30"/>
  <c r="D308" i="30"/>
  <c r="B308" i="30"/>
  <c r="D307" i="30"/>
  <c r="B307" i="30"/>
  <c r="D306" i="30"/>
  <c r="B306" i="30"/>
  <c r="D305" i="30"/>
  <c r="B305" i="30"/>
  <c r="D304" i="30"/>
  <c r="B304" i="30"/>
  <c r="D303" i="30"/>
  <c r="B303" i="30"/>
  <c r="D302" i="30"/>
  <c r="B302" i="30"/>
  <c r="D301" i="30"/>
  <c r="B301" i="30"/>
  <c r="D300" i="30"/>
  <c r="B300" i="30"/>
  <c r="D299" i="30"/>
  <c r="B299" i="30"/>
  <c r="D298" i="30"/>
  <c r="B298" i="30"/>
  <c r="D297" i="30"/>
  <c r="B297" i="30"/>
  <c r="D296" i="30"/>
  <c r="B296" i="30"/>
  <c r="D295" i="30"/>
  <c r="B295" i="30"/>
  <c r="D294" i="30"/>
  <c r="B294" i="30"/>
  <c r="D293" i="30"/>
  <c r="B293" i="30"/>
  <c r="D292" i="30"/>
  <c r="B292" i="30"/>
  <c r="D291" i="30"/>
  <c r="B291" i="30"/>
  <c r="D290" i="30"/>
  <c r="B290" i="30"/>
  <c r="D289" i="30"/>
  <c r="B289" i="30"/>
  <c r="D288" i="30"/>
  <c r="B288" i="30"/>
  <c r="D287" i="30"/>
  <c r="B287" i="30"/>
  <c r="D286" i="30"/>
  <c r="B286" i="30"/>
  <c r="D285" i="30"/>
  <c r="B285" i="30"/>
  <c r="D284" i="30"/>
  <c r="B284" i="30"/>
  <c r="D283" i="30"/>
  <c r="B283" i="30"/>
  <c r="D282" i="30"/>
  <c r="B282" i="30"/>
  <c r="D281" i="30"/>
  <c r="B281" i="30"/>
  <c r="D280" i="30"/>
  <c r="B280" i="30"/>
  <c r="D279" i="30"/>
  <c r="B279" i="30"/>
  <c r="D278" i="30"/>
  <c r="B278" i="30"/>
  <c r="D277" i="30"/>
  <c r="B277" i="30"/>
  <c r="D276" i="30"/>
  <c r="B276" i="30"/>
  <c r="D275" i="30"/>
  <c r="B275" i="30"/>
  <c r="D274" i="30"/>
  <c r="B274" i="30"/>
  <c r="D273" i="30"/>
  <c r="B273" i="30"/>
  <c r="D272" i="30"/>
  <c r="B272" i="30"/>
  <c r="D271" i="30"/>
  <c r="B271" i="30"/>
  <c r="D270" i="30"/>
  <c r="B270" i="30"/>
  <c r="D269" i="30"/>
  <c r="B269" i="30"/>
  <c r="D268" i="30"/>
  <c r="B268" i="30"/>
  <c r="D267" i="30"/>
  <c r="B267" i="30"/>
  <c r="D266" i="30"/>
  <c r="B266" i="30"/>
  <c r="D265" i="30"/>
  <c r="B265" i="30"/>
  <c r="D264" i="30"/>
  <c r="B264" i="30"/>
  <c r="D263" i="30"/>
  <c r="B263" i="30"/>
  <c r="D262" i="30"/>
  <c r="B262" i="30"/>
  <c r="D261" i="30"/>
  <c r="B261" i="30"/>
  <c r="D260" i="30"/>
  <c r="B260" i="30"/>
  <c r="D259" i="30"/>
  <c r="B259" i="30"/>
  <c r="D258" i="30"/>
  <c r="B258" i="30"/>
  <c r="D257" i="30"/>
  <c r="B257" i="30"/>
  <c r="D256" i="30"/>
  <c r="B256" i="30"/>
  <c r="D255" i="30"/>
  <c r="B255" i="30"/>
  <c r="D254" i="30"/>
  <c r="B254" i="30"/>
  <c r="D253" i="30"/>
  <c r="B253" i="30"/>
  <c r="D252" i="30"/>
  <c r="B252" i="30"/>
  <c r="D251" i="30"/>
  <c r="B251" i="30"/>
  <c r="D250" i="30"/>
  <c r="B250" i="30"/>
  <c r="D249" i="30"/>
  <c r="B249" i="30"/>
  <c r="D248" i="30"/>
  <c r="B248" i="30"/>
  <c r="D247" i="30"/>
  <c r="B247" i="30"/>
  <c r="D246" i="30"/>
  <c r="B246" i="30"/>
  <c r="D245" i="30"/>
  <c r="B245" i="30"/>
  <c r="D244" i="30"/>
  <c r="B244" i="30"/>
  <c r="D243" i="30"/>
  <c r="B243" i="30"/>
  <c r="D242" i="30"/>
  <c r="B242" i="30"/>
  <c r="D241" i="30"/>
  <c r="B241" i="30"/>
  <c r="D240" i="30"/>
  <c r="B240" i="30"/>
  <c r="D239" i="30"/>
  <c r="B239" i="30"/>
  <c r="D238" i="30"/>
  <c r="B238" i="30"/>
  <c r="D237" i="30"/>
  <c r="B237" i="30"/>
  <c r="D236" i="30"/>
  <c r="B236" i="30"/>
  <c r="D235" i="30"/>
  <c r="B235" i="30"/>
  <c r="D234" i="30"/>
  <c r="B234" i="30"/>
  <c r="D233" i="30"/>
  <c r="B233" i="30"/>
  <c r="D232" i="30"/>
  <c r="B232" i="30"/>
  <c r="D231" i="30"/>
  <c r="B231" i="30"/>
  <c r="D230" i="30"/>
  <c r="B230" i="30"/>
  <c r="D229" i="30"/>
  <c r="B229" i="30"/>
  <c r="D228" i="30"/>
  <c r="B228" i="30"/>
  <c r="D227" i="30"/>
  <c r="B227" i="30"/>
  <c r="D226" i="30"/>
  <c r="B226" i="30"/>
  <c r="D225" i="30"/>
  <c r="B225" i="30"/>
  <c r="D224" i="30"/>
  <c r="B224" i="30"/>
  <c r="D223" i="30"/>
  <c r="B223" i="30"/>
  <c r="D222" i="30"/>
  <c r="B222" i="30"/>
  <c r="D221" i="30"/>
  <c r="B221" i="30"/>
  <c r="D220" i="30"/>
  <c r="B220" i="30"/>
  <c r="D219" i="30"/>
  <c r="B219" i="30"/>
  <c r="D218" i="30"/>
  <c r="B218" i="30"/>
  <c r="D217" i="30"/>
  <c r="B217" i="30"/>
  <c r="D216" i="30"/>
  <c r="B216" i="30"/>
  <c r="D215" i="30"/>
  <c r="B215" i="30"/>
  <c r="D214" i="30"/>
  <c r="B214" i="30"/>
  <c r="D213" i="30"/>
  <c r="B213" i="30"/>
  <c r="D212" i="30"/>
  <c r="B212" i="30"/>
  <c r="D211" i="30"/>
  <c r="B211" i="30"/>
  <c r="D210" i="30"/>
  <c r="B210" i="30"/>
  <c r="D209" i="30"/>
  <c r="B209" i="30"/>
  <c r="D208" i="30"/>
  <c r="B208" i="30"/>
  <c r="D207" i="30"/>
  <c r="B207" i="30"/>
  <c r="D206" i="30"/>
  <c r="B206" i="30"/>
  <c r="D205" i="30"/>
  <c r="B205" i="30"/>
  <c r="D204" i="30"/>
  <c r="B204" i="30"/>
  <c r="D203" i="30"/>
  <c r="B203" i="30"/>
  <c r="D202" i="30"/>
  <c r="B202" i="30"/>
  <c r="D201" i="30"/>
  <c r="B201" i="30"/>
  <c r="D200" i="30"/>
  <c r="B200" i="30"/>
  <c r="D199" i="30"/>
  <c r="B199" i="30"/>
  <c r="D198" i="30"/>
  <c r="B198" i="30"/>
  <c r="D197" i="30"/>
  <c r="B197" i="30"/>
  <c r="D196" i="30"/>
  <c r="B196" i="30"/>
  <c r="D195" i="30"/>
  <c r="B195" i="30"/>
  <c r="D194" i="30"/>
  <c r="B194" i="30"/>
  <c r="D193" i="30"/>
  <c r="B193" i="30"/>
  <c r="D192" i="30"/>
  <c r="B192" i="30"/>
  <c r="D191" i="30"/>
  <c r="B191" i="30"/>
  <c r="D190" i="30"/>
  <c r="B190" i="30"/>
  <c r="D189" i="30"/>
  <c r="B189" i="30"/>
  <c r="D188" i="30"/>
  <c r="B188" i="30"/>
  <c r="D187" i="30"/>
  <c r="B187" i="30"/>
  <c r="D186" i="30"/>
  <c r="B186" i="30"/>
  <c r="D185" i="30"/>
  <c r="B185" i="30"/>
  <c r="D184" i="30"/>
  <c r="B184" i="30"/>
  <c r="D183" i="30"/>
  <c r="B183" i="30"/>
  <c r="D182" i="30"/>
  <c r="B182" i="30"/>
  <c r="D181" i="30"/>
  <c r="B181" i="30"/>
  <c r="D180" i="30"/>
  <c r="B180" i="30"/>
  <c r="D179" i="30"/>
  <c r="B179" i="30"/>
  <c r="D178" i="30"/>
  <c r="B178" i="30"/>
  <c r="D177" i="30"/>
  <c r="B177" i="30"/>
  <c r="D176" i="30"/>
  <c r="B176" i="30"/>
  <c r="D175" i="30"/>
  <c r="B175" i="30"/>
  <c r="D174" i="30"/>
  <c r="B174" i="30"/>
  <c r="D173" i="30"/>
  <c r="B173" i="30"/>
  <c r="D172" i="30"/>
  <c r="B172" i="30"/>
  <c r="D171" i="30"/>
  <c r="B171" i="30"/>
  <c r="D170" i="30"/>
  <c r="B170" i="30"/>
  <c r="D169" i="30"/>
  <c r="B169" i="30"/>
  <c r="D168" i="30"/>
  <c r="B168" i="30"/>
  <c r="D167" i="30"/>
  <c r="B167" i="30"/>
  <c r="D166" i="30"/>
  <c r="B166" i="30"/>
  <c r="D165" i="30"/>
  <c r="B165" i="30"/>
  <c r="D164" i="30"/>
  <c r="B164" i="30"/>
  <c r="D163" i="30"/>
  <c r="B163" i="30"/>
  <c r="D162" i="30"/>
  <c r="B162" i="30"/>
  <c r="D161" i="30"/>
  <c r="B161" i="30"/>
  <c r="D160" i="30"/>
  <c r="B160" i="30"/>
  <c r="D159" i="30"/>
  <c r="B159" i="30"/>
  <c r="D158" i="30"/>
  <c r="B158" i="30"/>
  <c r="D157" i="30"/>
  <c r="B157" i="30"/>
  <c r="D156" i="30"/>
  <c r="B156" i="30"/>
  <c r="D155" i="30"/>
  <c r="B155" i="30"/>
  <c r="D154" i="30"/>
  <c r="B154" i="30"/>
  <c r="D153" i="30"/>
  <c r="B153" i="30"/>
  <c r="D152" i="30"/>
  <c r="B152" i="30"/>
  <c r="D151" i="30"/>
  <c r="B151" i="30"/>
  <c r="D150" i="30"/>
  <c r="B150" i="30"/>
  <c r="D149" i="30"/>
  <c r="B149" i="30"/>
  <c r="D148" i="30"/>
  <c r="B148" i="30"/>
  <c r="D147" i="30"/>
  <c r="B147" i="30"/>
  <c r="D146" i="30"/>
  <c r="B146" i="30"/>
  <c r="D145" i="30"/>
  <c r="B145" i="30"/>
  <c r="D144" i="30"/>
  <c r="B144" i="30"/>
  <c r="D143" i="30"/>
  <c r="B143" i="30"/>
  <c r="D142" i="30"/>
  <c r="B142" i="30"/>
  <c r="D141" i="30"/>
  <c r="B141" i="30"/>
  <c r="D140" i="30"/>
  <c r="B140" i="30"/>
  <c r="D139" i="30"/>
  <c r="B139" i="30"/>
  <c r="D138" i="30"/>
  <c r="B138" i="30"/>
  <c r="D137" i="30"/>
  <c r="B137" i="30"/>
  <c r="D136" i="30"/>
  <c r="B136" i="30"/>
  <c r="D135" i="30"/>
  <c r="B135" i="30"/>
  <c r="D134" i="30"/>
  <c r="B134" i="30"/>
  <c r="D133" i="30"/>
  <c r="B133" i="30"/>
  <c r="D132" i="30"/>
  <c r="B132" i="30"/>
  <c r="D131" i="30"/>
  <c r="B131" i="30"/>
  <c r="D130" i="30"/>
  <c r="B130" i="30"/>
  <c r="D129" i="30"/>
  <c r="B129" i="30"/>
  <c r="D128" i="30"/>
  <c r="B128" i="30"/>
  <c r="D127" i="30"/>
  <c r="B127" i="30"/>
  <c r="D126" i="30"/>
  <c r="B126" i="30"/>
  <c r="D125" i="30"/>
  <c r="B125" i="30"/>
  <c r="D124" i="30"/>
  <c r="B124" i="30"/>
  <c r="D123" i="30"/>
  <c r="B123" i="30"/>
  <c r="D122" i="30"/>
  <c r="B122" i="30"/>
  <c r="D121" i="30"/>
  <c r="B121" i="30"/>
  <c r="D120" i="30"/>
  <c r="B120" i="30"/>
  <c r="D119" i="30"/>
  <c r="B119" i="30"/>
  <c r="D118" i="30"/>
  <c r="B118" i="30"/>
  <c r="D117" i="30"/>
  <c r="B117" i="30"/>
  <c r="D116" i="30"/>
  <c r="B116" i="30"/>
  <c r="D115" i="30"/>
  <c r="B115" i="30"/>
  <c r="D114" i="30"/>
  <c r="B114" i="30"/>
  <c r="D113" i="30"/>
  <c r="B113" i="30"/>
  <c r="D112" i="30"/>
  <c r="B112" i="30"/>
  <c r="D111" i="30"/>
  <c r="B111" i="30"/>
  <c r="D110" i="30"/>
  <c r="B110" i="30"/>
  <c r="D109" i="30"/>
  <c r="B109" i="30"/>
  <c r="D108" i="30"/>
  <c r="B108" i="30"/>
  <c r="D107" i="30"/>
  <c r="B107" i="30"/>
  <c r="D106" i="30"/>
  <c r="B106" i="30"/>
  <c r="D105" i="30"/>
  <c r="B105" i="30"/>
  <c r="D104" i="30"/>
  <c r="B104" i="30"/>
  <c r="D103" i="30"/>
  <c r="B103" i="30"/>
  <c r="D102" i="30"/>
  <c r="B102" i="30"/>
  <c r="D101" i="30"/>
  <c r="B101" i="30"/>
  <c r="D100" i="30"/>
  <c r="B100" i="30"/>
  <c r="D99" i="30"/>
  <c r="B99" i="30"/>
  <c r="D98" i="30"/>
  <c r="B98" i="30"/>
  <c r="D97" i="30"/>
  <c r="B97" i="30"/>
  <c r="D96" i="30"/>
  <c r="B96" i="30"/>
  <c r="D95" i="30"/>
  <c r="B95" i="30"/>
  <c r="D94" i="30"/>
  <c r="B94" i="30"/>
  <c r="D93" i="30"/>
  <c r="B93" i="30"/>
  <c r="D92" i="30"/>
  <c r="B92" i="30"/>
  <c r="D91" i="30"/>
  <c r="B91" i="30"/>
  <c r="D90" i="30"/>
  <c r="B90" i="30"/>
  <c r="D89" i="30"/>
  <c r="B89" i="30"/>
  <c r="D88" i="30"/>
  <c r="B88" i="30"/>
  <c r="D87" i="30"/>
  <c r="B87" i="30"/>
  <c r="D86" i="30"/>
  <c r="B86" i="30"/>
  <c r="D85" i="30"/>
  <c r="B85" i="30"/>
  <c r="D84" i="30"/>
  <c r="B84" i="30"/>
  <c r="D83" i="30"/>
  <c r="B83" i="30"/>
  <c r="D82" i="30"/>
  <c r="B82" i="30"/>
  <c r="D81" i="30"/>
  <c r="B81" i="30"/>
  <c r="D80" i="30"/>
  <c r="B80" i="30"/>
  <c r="D79" i="30"/>
  <c r="B79" i="30"/>
  <c r="D78" i="30"/>
  <c r="B78" i="30"/>
  <c r="D77" i="30"/>
  <c r="B77" i="30"/>
  <c r="D76" i="30"/>
  <c r="B76" i="30"/>
  <c r="D75" i="30"/>
  <c r="B75" i="30"/>
  <c r="D74" i="30"/>
  <c r="B74" i="30"/>
  <c r="D73" i="30"/>
  <c r="B73" i="30"/>
  <c r="D72" i="30"/>
  <c r="B72" i="30"/>
  <c r="D71" i="30"/>
  <c r="B71" i="30"/>
  <c r="D70" i="30"/>
  <c r="B70" i="30"/>
  <c r="D69" i="30"/>
  <c r="B69" i="30"/>
  <c r="D68" i="30"/>
  <c r="B68" i="30"/>
  <c r="D67" i="30"/>
  <c r="B67" i="30"/>
  <c r="D66" i="30"/>
  <c r="B66" i="30"/>
  <c r="D65" i="30"/>
  <c r="B65" i="30"/>
  <c r="D64" i="30"/>
  <c r="B64" i="30"/>
  <c r="D63" i="30"/>
  <c r="B63" i="30"/>
  <c r="D62" i="30"/>
  <c r="B62" i="30"/>
  <c r="D61" i="30"/>
  <c r="B61" i="30"/>
  <c r="D60" i="30"/>
  <c r="B60" i="30"/>
  <c r="D59" i="30"/>
  <c r="B59" i="30"/>
  <c r="D58" i="30"/>
  <c r="B58" i="30"/>
  <c r="D57" i="30"/>
  <c r="B57" i="30"/>
  <c r="D56" i="30"/>
  <c r="B56" i="30"/>
  <c r="D55" i="30"/>
  <c r="B55" i="30"/>
  <c r="D54" i="30"/>
  <c r="B54" i="30"/>
  <c r="D53" i="30"/>
  <c r="B53" i="30"/>
  <c r="D52" i="30"/>
  <c r="B52" i="30"/>
  <c r="D51" i="30"/>
  <c r="B51" i="30"/>
  <c r="D50" i="30"/>
  <c r="B50" i="30"/>
  <c r="D49" i="30"/>
  <c r="B49" i="30"/>
  <c r="D48" i="30"/>
  <c r="B48" i="30"/>
  <c r="D47" i="30"/>
  <c r="B47" i="30"/>
  <c r="D46" i="30"/>
  <c r="B46" i="30"/>
  <c r="D45" i="30"/>
  <c r="B45" i="30"/>
  <c r="D44" i="30"/>
  <c r="B44" i="30"/>
  <c r="D43" i="30"/>
  <c r="B43" i="30"/>
  <c r="D42" i="30"/>
  <c r="B42" i="30"/>
  <c r="D41" i="30"/>
  <c r="B41" i="30"/>
  <c r="D40" i="30"/>
  <c r="B40" i="30"/>
  <c r="D39" i="30"/>
  <c r="B39" i="30"/>
  <c r="D38" i="30"/>
  <c r="B38" i="30"/>
  <c r="D37" i="30"/>
  <c r="B37" i="30"/>
  <c r="D36" i="30"/>
  <c r="B36" i="30"/>
  <c r="D35" i="30"/>
  <c r="B35" i="30"/>
  <c r="D34" i="30"/>
  <c r="B34" i="30"/>
  <c r="D33" i="30"/>
  <c r="B33" i="30"/>
  <c r="D32" i="30"/>
  <c r="B32" i="30"/>
  <c r="D31" i="30"/>
  <c r="B31" i="30"/>
  <c r="D30" i="30"/>
  <c r="B30" i="30"/>
  <c r="D29" i="30"/>
  <c r="B29" i="30"/>
  <c r="D28" i="30"/>
  <c r="B28" i="30"/>
  <c r="D27" i="30"/>
  <c r="B27" i="30"/>
  <c r="D26" i="30"/>
  <c r="B26" i="30"/>
  <c r="D25" i="30"/>
  <c r="B25" i="30"/>
  <c r="D24" i="30"/>
  <c r="B24" i="30"/>
  <c r="D23" i="30"/>
  <c r="B23" i="30"/>
  <c r="D22" i="30"/>
  <c r="B22" i="30"/>
  <c r="D21" i="30"/>
  <c r="B21" i="30"/>
  <c r="D20" i="30"/>
  <c r="B20" i="30"/>
  <c r="D19" i="30"/>
  <c r="B19" i="30"/>
  <c r="D18" i="30"/>
  <c r="B18" i="30"/>
  <c r="D17" i="30"/>
  <c r="B17" i="30"/>
  <c r="D16" i="30"/>
  <c r="B16" i="30"/>
  <c r="D15" i="30"/>
  <c r="B15" i="30"/>
  <c r="D14" i="30"/>
  <c r="B14" i="30"/>
  <c r="D13" i="30"/>
  <c r="B13" i="30"/>
  <c r="D12" i="30"/>
  <c r="B12" i="30"/>
  <c r="D11" i="30"/>
  <c r="B11" i="30"/>
  <c r="D10" i="30"/>
  <c r="B10" i="30"/>
  <c r="D9" i="30"/>
  <c r="B9" i="30"/>
  <c r="D8" i="30"/>
  <c r="B8" i="30"/>
  <c r="D7" i="30"/>
  <c r="B7" i="30"/>
  <c r="D6" i="30"/>
  <c r="B6" i="30"/>
  <c r="D5" i="30"/>
  <c r="B5" i="30"/>
  <c r="D4" i="30"/>
  <c r="B4" i="30"/>
  <c r="D3" i="30"/>
  <c r="B3" i="30"/>
  <c r="D2" i="30"/>
  <c r="B2" i="30"/>
  <c r="AM140" i="39" l="1" a="1"/>
  <c r="AM140" i="39" s="1"/>
  <c r="AP49" i="39" a="1"/>
  <c r="AP49" i="39" s="1"/>
  <c r="AR49" i="39" a="1"/>
  <c r="AR49" i="39" s="1"/>
  <c r="AM30" i="39" a="1"/>
  <c r="AM30" i="39" s="1"/>
  <c r="AT49" i="39" a="1"/>
  <c r="AT49" i="39" s="1"/>
  <c r="AV31" i="39" a="1"/>
  <c r="AV31" i="39" s="1"/>
  <c r="AC47" i="39" a="1"/>
  <c r="AC47" i="39" s="1"/>
  <c r="AG47" i="39" a="1"/>
  <c r="AG47" i="39" s="1"/>
  <c r="AM47" i="39" a="1"/>
  <c r="AM47" i="39" s="1"/>
  <c r="AG86" i="39" a="1"/>
  <c r="AG86" i="39" s="1"/>
  <c r="AK140" i="39" a="1"/>
  <c r="AK140" i="39" s="1"/>
  <c r="AP140" i="39" a="1"/>
  <c r="AP140" i="39" s="1"/>
  <c r="AK47" i="39" a="1"/>
  <c r="AK47" i="39" s="1"/>
  <c r="AP66" i="39" a="1"/>
  <c r="AP66" i="39" s="1"/>
  <c r="AX116" i="39" a="1"/>
  <c r="AX116" i="39" s="1"/>
  <c r="AR140" i="39" a="1"/>
  <c r="AR140" i="39" s="1"/>
  <c r="AP61" i="39" a="1"/>
  <c r="AP61" i="39" s="1"/>
  <c r="AT47" i="39" a="1"/>
  <c r="AT47" i="39" s="1"/>
  <c r="AK126" i="39" a="1"/>
  <c r="AK126" i="39" s="1"/>
  <c r="AM126" i="39" a="1"/>
  <c r="AM126" i="39" s="1"/>
  <c r="AO126" i="39" a="1"/>
  <c r="AO126" i="39" s="1"/>
  <c r="BF52" i="39" a="1"/>
  <c r="BF52" i="39" s="1"/>
  <c r="AT61" i="39" a="1"/>
  <c r="AT61" i="39" s="1"/>
  <c r="AI12" i="39" a="1"/>
  <c r="AI12" i="39" s="1"/>
  <c r="AK12" i="39" a="1"/>
  <c r="AK12" i="39" s="1"/>
  <c r="AX58" i="39" a="1"/>
  <c r="AX58" i="39" s="1"/>
  <c r="AC111" i="39" a="1"/>
  <c r="AC111" i="39" s="1"/>
  <c r="AR116" i="39" a="1"/>
  <c r="AR116" i="39" s="1"/>
  <c r="BG70" i="39" a="1"/>
  <c r="BG70" i="39" s="1"/>
  <c r="AZ131" i="39" a="1"/>
  <c r="AZ131" i="39" s="1"/>
  <c r="AE175" i="39" a="1"/>
  <c r="AE175" i="39" s="1"/>
  <c r="AC102" i="39" a="1"/>
  <c r="AC102" i="39" s="1"/>
  <c r="AX113" i="39" a="1"/>
  <c r="AX113" i="39" s="1"/>
  <c r="AE88" i="39" a="1"/>
  <c r="AE88" i="39" s="1"/>
  <c r="AG30" i="39" a="1"/>
  <c r="AG30" i="39" s="1"/>
  <c r="BD50" i="39" a="1"/>
  <c r="BD50" i="39" s="1"/>
  <c r="AO66" i="39" a="1"/>
  <c r="AO66" i="39" s="1"/>
  <c r="AO30" i="39" a="1"/>
  <c r="AO30" i="39" s="1"/>
  <c r="BB58" i="39" a="1"/>
  <c r="BB58" i="39" s="1"/>
  <c r="AP30" i="39" a="1"/>
  <c r="AP30" i="39" s="1"/>
  <c r="AO46" i="39" a="1"/>
  <c r="AO46" i="39" s="1"/>
  <c r="AG63" i="39" a="1"/>
  <c r="AG63" i="39" s="1"/>
  <c r="AI72" i="39" a="1"/>
  <c r="AI72" i="39" s="1"/>
  <c r="AC164" i="39" a="1"/>
  <c r="AC164" i="39" s="1"/>
  <c r="AR30" i="39" a="1"/>
  <c r="AR30" i="39" s="1"/>
  <c r="BB63" i="39" a="1"/>
  <c r="BB63" i="39" s="1"/>
  <c r="AK72" i="39" a="1"/>
  <c r="AK72" i="39" s="1"/>
  <c r="AG164" i="39" a="1"/>
  <c r="AG164" i="39" s="1"/>
  <c r="BD30" i="39" a="1"/>
  <c r="BD30" i="39" s="1"/>
  <c r="AC56" i="39" a="1"/>
  <c r="AC56" i="39" s="1"/>
  <c r="BD63" i="39" a="1"/>
  <c r="BD63" i="39" s="1"/>
  <c r="BF164" i="39" a="1"/>
  <c r="BF164" i="39" s="1"/>
  <c r="AR16" i="39" a="1"/>
  <c r="AR16" i="39" s="1"/>
  <c r="AO49" i="39" a="1"/>
  <c r="AO49" i="39" s="1"/>
  <c r="AE56" i="39" a="1"/>
  <c r="AE56" i="39" s="1"/>
  <c r="AG128" i="39" a="1"/>
  <c r="AG128" i="39" s="1"/>
  <c r="AK175" i="39" a="1"/>
  <c r="AK175" i="39" s="1"/>
  <c r="AE22" i="39" a="1"/>
  <c r="AE22" i="39" s="1"/>
  <c r="AK56" i="39" a="1"/>
  <c r="AK56" i="39" s="1"/>
  <c r="AV61" i="39" a="1"/>
  <c r="AV61" i="39" s="1"/>
  <c r="AI77" i="39" a="1"/>
  <c r="AI77" i="39" s="1"/>
  <c r="AK134" i="39" a="1"/>
  <c r="AK134" i="39" s="1"/>
  <c r="AI157" i="39" a="1"/>
  <c r="AI157" i="39" s="1"/>
  <c r="AI161" i="39" a="1"/>
  <c r="AI161" i="39" s="1"/>
  <c r="AE23" i="39" a="1"/>
  <c r="AE23" i="39" s="1"/>
  <c r="AV27" i="39" a="1"/>
  <c r="AV27" i="39" s="1"/>
  <c r="AE38" i="39" a="1"/>
  <c r="AE38" i="39" s="1"/>
  <c r="AI53" i="39" a="1"/>
  <c r="AI53" i="39" s="1"/>
  <c r="AM77" i="39" a="1"/>
  <c r="AM77" i="39" s="1"/>
  <c r="AT103" i="39" a="1"/>
  <c r="AT103" i="39" s="1"/>
  <c r="AM134" i="39" a="1"/>
  <c r="AM134" i="39" s="1"/>
  <c r="AC139" i="39" a="1"/>
  <c r="AC139" i="39" s="1"/>
  <c r="AC154" i="39" a="1"/>
  <c r="AC154" i="39" s="1"/>
  <c r="AM157" i="39" a="1"/>
  <c r="AM157" i="39" s="1"/>
  <c r="AK161" i="39" a="1"/>
  <c r="AK161" i="39" s="1"/>
  <c r="AC19" i="39" a="1"/>
  <c r="AC19" i="39" s="1"/>
  <c r="AK23" i="39" a="1"/>
  <c r="AK23" i="39" s="1"/>
  <c r="BG38" i="39" a="1"/>
  <c r="BG38" i="39" s="1"/>
  <c r="AK53" i="39" a="1"/>
  <c r="AK53" i="39" s="1"/>
  <c r="AC59" i="39" a="1"/>
  <c r="AC59" i="39" s="1"/>
  <c r="BF73" i="39" a="1"/>
  <c r="BF73" i="39" s="1"/>
  <c r="AP77" i="39" a="1"/>
  <c r="AP77" i="39" s="1"/>
  <c r="AA119" i="39" a="1"/>
  <c r="AA119" i="39" s="1"/>
  <c r="Y119" i="39" s="1"/>
  <c r="V119" i="39" s="1" a="1"/>
  <c r="V119" i="39" s="1"/>
  <c r="AO134" i="39" a="1"/>
  <c r="AO134" i="39" s="1"/>
  <c r="AE139" i="39" a="1"/>
  <c r="AE139" i="39" s="1"/>
  <c r="AG154" i="39" a="1"/>
  <c r="AG154" i="39" s="1"/>
  <c r="AV157" i="39" a="1"/>
  <c r="AV157" i="39" s="1"/>
  <c r="AO161" i="39" a="1"/>
  <c r="AO161" i="39" s="1"/>
  <c r="AC170" i="39" a="1"/>
  <c r="AC170" i="39" s="1"/>
  <c r="AG174" i="39" a="1"/>
  <c r="AG174" i="39" s="1"/>
  <c r="AE19" i="39" a="1"/>
  <c r="AE19" i="39" s="1"/>
  <c r="AO23" i="39" a="1"/>
  <c r="AO23" i="39" s="1"/>
  <c r="AE35" i="39" a="1"/>
  <c r="AE35" i="39" s="1"/>
  <c r="AO53" i="39" a="1"/>
  <c r="AO53" i="39" s="1"/>
  <c r="AR77" i="39" a="1"/>
  <c r="AR77" i="39" s="1"/>
  <c r="AG95" i="39" a="1"/>
  <c r="AG95" i="39" s="1"/>
  <c r="AG139" i="39" a="1"/>
  <c r="AG139" i="39" s="1"/>
  <c r="AM154" i="39" a="1"/>
  <c r="AM154" i="39" s="1"/>
  <c r="BD161" i="39" a="1"/>
  <c r="BD161" i="39" s="1"/>
  <c r="AX170" i="39" a="1"/>
  <c r="AX170" i="39" s="1"/>
  <c r="AR174" i="39" a="1"/>
  <c r="AR174" i="39" s="1"/>
  <c r="AK46" i="39" a="1"/>
  <c r="AK46" i="39" s="1"/>
  <c r="AX47" i="39" a="1"/>
  <c r="AX47" i="39" s="1"/>
  <c r="AT50" i="39" a="1"/>
  <c r="AT50" i="39" s="1"/>
  <c r="BP53" i="39" a="1"/>
  <c r="BP53" i="39" s="1"/>
  <c r="AA88" i="39" a="1"/>
  <c r="AA88" i="39" s="1"/>
  <c r="AM95" i="39" a="1"/>
  <c r="AM95" i="39" s="1"/>
  <c r="AM131" i="39" a="1"/>
  <c r="AM131" i="39" s="1"/>
  <c r="AI139" i="39" a="1"/>
  <c r="AI139" i="39" s="1"/>
  <c r="AP146" i="39" a="1"/>
  <c r="AP146" i="39" s="1"/>
  <c r="AT150" i="39" a="1"/>
  <c r="AT150" i="39" s="1"/>
  <c r="AV154" i="39" a="1"/>
  <c r="AV154" i="39" s="1"/>
  <c r="AZ170" i="39" a="1"/>
  <c r="AZ170" i="39" s="1"/>
  <c r="AO95" i="39" a="1"/>
  <c r="AO95" i="39" s="1"/>
  <c r="AK139" i="39" a="1"/>
  <c r="AK139" i="39" s="1"/>
  <c r="AZ154" i="39" a="1"/>
  <c r="AZ154" i="39" s="1"/>
  <c r="AV16" i="39" a="1"/>
  <c r="AV16" i="39" s="1"/>
  <c r="AI63" i="39" a="1"/>
  <c r="AI63" i="39" s="1"/>
  <c r="BD95" i="39" a="1"/>
  <c r="BD95" i="39" s="1"/>
  <c r="AT128" i="39" a="1"/>
  <c r="AT128" i="39" s="1"/>
  <c r="AX139" i="39" a="1"/>
  <c r="AX139" i="39" s="1"/>
  <c r="BF16" i="39" a="1"/>
  <c r="BF16" i="39" s="1"/>
  <c r="AC61" i="39" a="1"/>
  <c r="AC61" i="39" s="1"/>
  <c r="AM63" i="39" a="1"/>
  <c r="AM63" i="39" s="1"/>
  <c r="BG95" i="39" a="1"/>
  <c r="BG95" i="39" s="1"/>
  <c r="AZ128" i="39" a="1"/>
  <c r="AZ128" i="39" s="1"/>
  <c r="AZ139" i="39" a="1"/>
  <c r="AZ139" i="39" s="1"/>
  <c r="AM142" i="39" a="1"/>
  <c r="AM142" i="39" s="1"/>
  <c r="AT159" i="39" a="1"/>
  <c r="AT159" i="39" s="1"/>
  <c r="BB167" i="39" a="1"/>
  <c r="BB167" i="39" s="1"/>
  <c r="AR12" i="39" a="1"/>
  <c r="AR12" i="39" s="1"/>
  <c r="AG25" i="39" a="1"/>
  <c r="AG25" i="39" s="1"/>
  <c r="AC30" i="39" a="1"/>
  <c r="AC30" i="39" s="1"/>
  <c r="AI61" i="39" a="1"/>
  <c r="AI61" i="39" s="1"/>
  <c r="AO63" i="39" a="1"/>
  <c r="AO63" i="39" s="1"/>
  <c r="AT66" i="39" a="1"/>
  <c r="AT66" i="39" s="1"/>
  <c r="AA89" i="39" a="1"/>
  <c r="AA89" i="39" s="1"/>
  <c r="BB128" i="39" a="1"/>
  <c r="BB128" i="39" s="1"/>
  <c r="BG139" i="39" a="1"/>
  <c r="BG139" i="39" s="1"/>
  <c r="AE30" i="39" a="1"/>
  <c r="AE30" i="39" s="1"/>
  <c r="AA49" i="39" a="1"/>
  <c r="AA49" i="39" s="1"/>
  <c r="AO61" i="39" a="1"/>
  <c r="AO61" i="39" s="1"/>
  <c r="AT63" i="39" a="1"/>
  <c r="AT63" i="39" s="1"/>
  <c r="BG128" i="39" a="1"/>
  <c r="BG128" i="39" s="1"/>
  <c r="AZ27" i="39" a="1"/>
  <c r="AZ27" i="39" s="1"/>
  <c r="AX50" i="39" a="1"/>
  <c r="AX50" i="39" s="1"/>
  <c r="AT116" i="39" a="1"/>
  <c r="AT116" i="39" s="1"/>
  <c r="BB159" i="39" a="1"/>
  <c r="BB159" i="39" s="1"/>
  <c r="AT8" i="39" a="1"/>
  <c r="AT8" i="39" s="1"/>
  <c r="AA11" i="39" a="1"/>
  <c r="AA11" i="39" s="1"/>
  <c r="BD27" i="39" a="1"/>
  <c r="BD27" i="39" s="1"/>
  <c r="AO32" i="39" a="1"/>
  <c r="AO32" i="39" s="1"/>
  <c r="AZ50" i="39" a="1"/>
  <c r="AZ50" i="39" s="1"/>
  <c r="AC65" i="39" a="1"/>
  <c r="AC65" i="39" s="1"/>
  <c r="AV68" i="39" a="1"/>
  <c r="AV68" i="39" s="1"/>
  <c r="AZ84" i="39" a="1"/>
  <c r="AZ84" i="39" s="1"/>
  <c r="AE90" i="39" a="1"/>
  <c r="AE90" i="39" s="1"/>
  <c r="AI99" i="39" a="1"/>
  <c r="AI99" i="39" s="1"/>
  <c r="AV116" i="39" a="1"/>
  <c r="AV116" i="39" s="1"/>
  <c r="AA151" i="39" a="1"/>
  <c r="AA151" i="39" s="1"/>
  <c r="BQ151" i="39" s="1"/>
  <c r="BD159" i="39" a="1"/>
  <c r="BD159" i="39" s="1"/>
  <c r="AG168" i="39" a="1"/>
  <c r="AG168" i="39" s="1"/>
  <c r="AC11" i="39" a="1"/>
  <c r="AC11" i="39" s="1"/>
  <c r="BF27" i="39" a="1"/>
  <c r="BF27" i="39" s="1"/>
  <c r="AP32" i="39" a="1"/>
  <c r="AP32" i="39" s="1"/>
  <c r="AE65" i="39" a="1"/>
  <c r="AE65" i="39" s="1"/>
  <c r="AX68" i="39" a="1"/>
  <c r="AX68" i="39" s="1"/>
  <c r="AI90" i="39" a="1"/>
  <c r="AI90" i="39" s="1"/>
  <c r="AK99" i="39" a="1"/>
  <c r="AK99" i="39" s="1"/>
  <c r="AX151" i="39" a="1"/>
  <c r="AX151" i="39" s="1"/>
  <c r="AK168" i="39" a="1"/>
  <c r="AK168" i="39" s="1"/>
  <c r="AE11" i="39" a="1"/>
  <c r="AE11" i="39" s="1"/>
  <c r="BG27" i="39" a="1"/>
  <c r="BG27" i="39" s="1"/>
  <c r="AR32" i="39" a="1"/>
  <c r="AR32" i="39" s="1"/>
  <c r="AG65" i="39" a="1"/>
  <c r="AG65" i="39" s="1"/>
  <c r="AZ68" i="39" a="1"/>
  <c r="AZ68" i="39" s="1"/>
  <c r="AP90" i="39" a="1"/>
  <c r="AP90" i="39" s="1"/>
  <c r="BF116" i="39" a="1"/>
  <c r="BF116" i="39" s="1"/>
  <c r="AR168" i="39" a="1"/>
  <c r="AR168" i="39" s="1"/>
  <c r="AI11" i="39" a="1"/>
  <c r="AI11" i="39" s="1"/>
  <c r="AA27" i="39" a="1"/>
  <c r="AA27" i="39" s="1"/>
  <c r="AO40" i="39" a="1"/>
  <c r="AO40" i="39" s="1"/>
  <c r="AM65" i="39" a="1"/>
  <c r="AM65" i="39" s="1"/>
  <c r="AA85" i="39" a="1"/>
  <c r="AA85" i="39" s="1"/>
  <c r="BB90" i="39" a="1"/>
  <c r="BB90" i="39" s="1"/>
  <c r="BG116" i="39" a="1"/>
  <c r="BG116" i="39" s="1"/>
  <c r="AI125" i="39" a="1"/>
  <c r="AI125" i="39" s="1"/>
  <c r="AP127" i="39" a="1"/>
  <c r="AP127" i="39" s="1"/>
  <c r="AM133" i="39" a="1"/>
  <c r="AM133" i="39" s="1"/>
  <c r="AI141" i="39" a="1"/>
  <c r="AI141" i="39" s="1"/>
  <c r="AO148" i="39" a="1"/>
  <c r="AO148" i="39" s="1"/>
  <c r="AA160" i="39" a="1"/>
  <c r="AA160" i="39" s="1"/>
  <c r="AZ168" i="39" a="1"/>
  <c r="AZ168" i="39" s="1"/>
  <c r="AR11" i="39" a="1"/>
  <c r="AR11" i="39" s="1"/>
  <c r="AG21" i="39" a="1"/>
  <c r="AG21" i="39" s="1"/>
  <c r="BB23" i="39" a="1"/>
  <c r="BB23" i="39" s="1"/>
  <c r="AC27" i="39" a="1"/>
  <c r="AC27" i="39" s="1"/>
  <c r="AR40" i="39" a="1"/>
  <c r="AR40" i="39" s="1"/>
  <c r="AP46" i="39" a="1"/>
  <c r="AP46" i="39" s="1"/>
  <c r="AA50" i="39" a="1"/>
  <c r="AA50" i="39" s="1"/>
  <c r="AZ51" i="39" a="1"/>
  <c r="AZ51" i="39" s="1"/>
  <c r="AX54" i="39" a="1"/>
  <c r="AX54" i="39" s="1"/>
  <c r="AE60" i="39" a="1"/>
  <c r="AE60" i="39" s="1"/>
  <c r="AC62" i="39" a="1"/>
  <c r="AC62" i="39" s="1"/>
  <c r="AO65" i="39" a="1"/>
  <c r="AO65" i="39" s="1"/>
  <c r="AA67" i="39" a="1"/>
  <c r="AA67" i="39" s="1"/>
  <c r="AP72" i="39" a="1"/>
  <c r="AP72" i="39" s="1"/>
  <c r="AE78" i="39" a="1"/>
  <c r="AE78" i="39" s="1"/>
  <c r="AG81" i="39" a="1"/>
  <c r="AG81" i="39" s="1"/>
  <c r="AM85" i="39" a="1"/>
  <c r="AM85" i="39" s="1"/>
  <c r="AG88" i="39" a="1"/>
  <c r="AG88" i="39" s="1"/>
  <c r="BB93" i="39" a="1"/>
  <c r="BB93" i="39" s="1"/>
  <c r="AG104" i="39" a="1"/>
  <c r="AG104" i="39" s="1"/>
  <c r="BG107" i="39" a="1"/>
  <c r="BG107" i="39" s="1"/>
  <c r="AM112" i="39" a="1"/>
  <c r="AM112" i="39" s="1"/>
  <c r="AA116" i="39" a="1"/>
  <c r="AA116" i="39" s="1"/>
  <c r="AT125" i="39" a="1"/>
  <c r="AT125" i="39" s="1"/>
  <c r="BD127" i="39" a="1"/>
  <c r="BD127" i="39" s="1"/>
  <c r="AT133" i="39" a="1"/>
  <c r="AT133" i="39" s="1"/>
  <c r="AK141" i="39" a="1"/>
  <c r="AK141" i="39" s="1"/>
  <c r="AP148" i="39" a="1"/>
  <c r="AP148" i="39" s="1"/>
  <c r="AC160" i="39" a="1"/>
  <c r="AC160" i="39" s="1"/>
  <c r="AC162" i="39" a="1"/>
  <c r="AC162" i="39" s="1"/>
  <c r="AM175" i="39" a="1"/>
  <c r="AM175" i="39" s="1"/>
  <c r="AM10" i="39" a="1"/>
  <c r="AM10" i="39" s="1"/>
  <c r="AT11" i="39" a="1"/>
  <c r="AT11" i="39" s="1"/>
  <c r="AR21" i="39" a="1"/>
  <c r="AR21" i="39" s="1"/>
  <c r="BF23" i="39" a="1"/>
  <c r="BF23" i="39" s="1"/>
  <c r="AE27" i="39" a="1"/>
  <c r="AE27" i="39" s="1"/>
  <c r="BF30" i="39" a="1"/>
  <c r="BF30" i="39" s="1"/>
  <c r="AC33" i="39" a="1"/>
  <c r="AC33" i="39" s="1"/>
  <c r="AV46" i="39" a="1"/>
  <c r="AV46" i="39" s="1"/>
  <c r="AC50" i="39" a="1"/>
  <c r="AC50" i="39" s="1"/>
  <c r="AR65" i="39" a="1"/>
  <c r="AR65" i="39" s="1"/>
  <c r="AK67" i="39" a="1"/>
  <c r="AK67" i="39" s="1"/>
  <c r="AI69" i="39" a="1"/>
  <c r="AI69" i="39" s="1"/>
  <c r="BG72" i="39" a="1"/>
  <c r="BG72" i="39" s="1"/>
  <c r="AG76" i="39" a="1"/>
  <c r="AG76" i="39" s="1"/>
  <c r="AK78" i="39" a="1"/>
  <c r="AK78" i="39" s="1"/>
  <c r="AI81" i="39" a="1"/>
  <c r="AI81" i="39" s="1"/>
  <c r="AV85" i="39" a="1"/>
  <c r="AV85" i="39" s="1"/>
  <c r="AI88" i="39" a="1"/>
  <c r="AI88" i="39" s="1"/>
  <c r="BD93" i="39" a="1"/>
  <c r="BD93" i="39" s="1"/>
  <c r="AK104" i="39" a="1"/>
  <c r="AK104" i="39" s="1"/>
  <c r="AO112" i="39" a="1"/>
  <c r="AO112" i="39" s="1"/>
  <c r="AC116" i="39" a="1"/>
  <c r="AC116" i="39" s="1"/>
  <c r="AP122" i="39" a="1"/>
  <c r="AP122" i="39" s="1"/>
  <c r="BF125" i="39" a="1"/>
  <c r="BF125" i="39" s="1"/>
  <c r="BR127" i="39" a="1"/>
  <c r="BR127" i="39" s="1"/>
  <c r="AX133" i="39" a="1"/>
  <c r="AX133" i="39" s="1"/>
  <c r="BB141" i="39" a="1"/>
  <c r="BB141" i="39" s="1"/>
  <c r="AZ155" i="39" a="1"/>
  <c r="AZ155" i="39" s="1"/>
  <c r="AC159" i="39" a="1"/>
  <c r="AC159" i="39" s="1"/>
  <c r="AM160" i="39" a="1"/>
  <c r="AM160" i="39" s="1"/>
  <c r="AK162" i="39" a="1"/>
  <c r="AK162" i="39" s="1"/>
  <c r="AO166" i="39" a="1"/>
  <c r="AO166" i="39" s="1"/>
  <c r="AT175" i="39" a="1"/>
  <c r="AT175" i="39" s="1"/>
  <c r="AO10" i="39" a="1"/>
  <c r="AO10" i="39" s="1"/>
  <c r="AV11" i="39" a="1"/>
  <c r="AV11" i="39" s="1"/>
  <c r="AV18" i="39" a="1"/>
  <c r="AV18" i="39" s="1"/>
  <c r="AV21" i="39" a="1"/>
  <c r="AV21" i="39" s="1"/>
  <c r="AG27" i="39" a="1"/>
  <c r="AG27" i="39" s="1"/>
  <c r="BG30" i="39" a="1"/>
  <c r="BG30" i="39" s="1"/>
  <c r="U4" i="39"/>
  <c r="AG50" i="39" a="1"/>
  <c r="AG50" i="39" s="1"/>
  <c r="AM64" i="39" a="1"/>
  <c r="AM64" i="39" s="1"/>
  <c r="AT65" i="39" a="1"/>
  <c r="AT65" i="39" s="1"/>
  <c r="AO67" i="39" a="1"/>
  <c r="AO67" i="39" s="1"/>
  <c r="AM76" i="39" a="1"/>
  <c r="AM76" i="39" s="1"/>
  <c r="AM78" i="39" a="1"/>
  <c r="AM78" i="39" s="1"/>
  <c r="BD85" i="39" a="1"/>
  <c r="BD85" i="39" s="1"/>
  <c r="BG88" i="39" a="1"/>
  <c r="BG88" i="39" s="1"/>
  <c r="BG93" i="39" a="1"/>
  <c r="BG93" i="39" s="1"/>
  <c r="AC101" i="39" a="1"/>
  <c r="AC101" i="39" s="1"/>
  <c r="AM104" i="39" a="1"/>
  <c r="AM104" i="39" s="1"/>
  <c r="AV112" i="39" a="1"/>
  <c r="AV112" i="39" s="1"/>
  <c r="AE116" i="39" a="1"/>
  <c r="AE116" i="39" s="1"/>
  <c r="BD141" i="39" a="1"/>
  <c r="BD141" i="39" s="1"/>
  <c r="AE153" i="39" a="1"/>
  <c r="AE153" i="39" s="1"/>
  <c r="AE159" i="39" a="1"/>
  <c r="AE159" i="39" s="1"/>
  <c r="AO160" i="39" a="1"/>
  <c r="AO160" i="39" s="1"/>
  <c r="AM169" i="39" a="1"/>
  <c r="AM169" i="39" s="1"/>
  <c r="AX175" i="39" a="1"/>
  <c r="AX175" i="39" s="1"/>
  <c r="AP10" i="39" a="1"/>
  <c r="AP10" i="39" s="1"/>
  <c r="AX11" i="39" a="1"/>
  <c r="AX11" i="39" s="1"/>
  <c r="BD18" i="39" a="1"/>
  <c r="BD18" i="39" s="1"/>
  <c r="AX21" i="39" a="1"/>
  <c r="AX21" i="39" s="1"/>
  <c r="AK27" i="39" a="1"/>
  <c r="AK27" i="39" s="1"/>
  <c r="AI50" i="39" a="1"/>
  <c r="AI50" i="39" s="1"/>
  <c r="AP64" i="39" a="1"/>
  <c r="AP64" i="39" s="1"/>
  <c r="BF65" i="39" a="1"/>
  <c r="BF65" i="39" s="1"/>
  <c r="AP67" i="39" a="1"/>
  <c r="AP67" i="39" s="1"/>
  <c r="AO78" i="39" a="1"/>
  <c r="AO78" i="39" s="1"/>
  <c r="BD101" i="39" a="1"/>
  <c r="BD101" i="39" s="1"/>
  <c r="AP104" i="39" a="1"/>
  <c r="AP104" i="39" s="1"/>
  <c r="AG116" i="39" a="1"/>
  <c r="AG116" i="39" s="1"/>
  <c r="BF141" i="39" a="1"/>
  <c r="BF141" i="39" s="1"/>
  <c r="BD153" i="39" a="1"/>
  <c r="BD153" i="39" s="1"/>
  <c r="AI159" i="39" a="1"/>
  <c r="AI159" i="39" s="1"/>
  <c r="AT160" i="39" a="1"/>
  <c r="AT160" i="39" s="1"/>
  <c r="BB169" i="39" a="1"/>
  <c r="BB169" i="39" s="1"/>
  <c r="BP175" i="39" a="1"/>
  <c r="BP175" i="39" s="1"/>
  <c r="AT10" i="39" a="1"/>
  <c r="AT10" i="39" s="1"/>
  <c r="BB11" i="39" a="1"/>
  <c r="BB11" i="39" s="1"/>
  <c r="AG15" i="39" a="1"/>
  <c r="AG15" i="39" s="1"/>
  <c r="AP27" i="39" a="1"/>
  <c r="AP27" i="39" s="1"/>
  <c r="AE34" i="39" a="1"/>
  <c r="AE34" i="39" s="1"/>
  <c r="AM50" i="39" a="1"/>
  <c r="AM50" i="39" s="1"/>
  <c r="AA58" i="39" a="1"/>
  <c r="AA58" i="39" s="1"/>
  <c r="AG61" i="39" a="1"/>
  <c r="AG61" i="39" s="1"/>
  <c r="AC63" i="39" a="1"/>
  <c r="AC63" i="39" s="1"/>
  <c r="AZ64" i="39" a="1"/>
  <c r="AZ64" i="39" s="1"/>
  <c r="BG65" i="39" a="1"/>
  <c r="BG65" i="39" s="1"/>
  <c r="AZ67" i="39" a="1"/>
  <c r="AZ67" i="39" s="1"/>
  <c r="AR70" i="39" a="1"/>
  <c r="AR70" i="39" s="1"/>
  <c r="AX73" i="39" a="1"/>
  <c r="AX73" i="39" s="1"/>
  <c r="AV78" i="39" a="1"/>
  <c r="AV78" i="39" s="1"/>
  <c r="BB104" i="39" a="1"/>
  <c r="BB104" i="39" s="1"/>
  <c r="AI116" i="39" a="1"/>
  <c r="AI116" i="39" s="1"/>
  <c r="AC128" i="39" a="1"/>
  <c r="AC128" i="39" s="1"/>
  <c r="AI134" i="39" a="1"/>
  <c r="AI134" i="39" s="1"/>
  <c r="AG140" i="39" a="1"/>
  <c r="AG140" i="39" s="1"/>
  <c r="AK159" i="39" a="1"/>
  <c r="AK159" i="39" s="1"/>
  <c r="AI167" i="39" a="1"/>
  <c r="AI167" i="39" s="1"/>
  <c r="AV10" i="39" a="1"/>
  <c r="AV10" i="39" s="1"/>
  <c r="AR27" i="39" a="1"/>
  <c r="AR27" i="39" s="1"/>
  <c r="AP50" i="39" a="1"/>
  <c r="AP50" i="39" s="1"/>
  <c r="BD64" i="39" a="1"/>
  <c r="BD64" i="39" s="1"/>
  <c r="BB67" i="39" a="1"/>
  <c r="BB67" i="39" s="1"/>
  <c r="BR104" i="39" a="1"/>
  <c r="BR104" i="39" s="1"/>
  <c r="AK116" i="39" a="1"/>
  <c r="AK116" i="39" s="1"/>
  <c r="AO159" i="39" a="1"/>
  <c r="AO159" i="39" s="1"/>
  <c r="AI9" i="39" a="1"/>
  <c r="AI9" i="39" s="1"/>
  <c r="BF11" i="39" a="1"/>
  <c r="BF11" i="39" s="1"/>
  <c r="BF12" i="39" a="1"/>
  <c r="BF12" i="39" s="1"/>
  <c r="AK15" i="39" a="1"/>
  <c r="AK15" i="39" s="1"/>
  <c r="AA17" i="39" a="1"/>
  <c r="AA17" i="39" s="1"/>
  <c r="AE20" i="39" a="1"/>
  <c r="AE20" i="39" s="1"/>
  <c r="AO22" i="39" a="1"/>
  <c r="AO22" i="39" s="1"/>
  <c r="AR23" i="39" a="1"/>
  <c r="AR23" i="39" s="1"/>
  <c r="AK25" i="39" a="1"/>
  <c r="AK25" i="39" s="1"/>
  <c r="AG28" i="39" a="1"/>
  <c r="AG28" i="39" s="1"/>
  <c r="AZ30" i="39" a="1"/>
  <c r="AZ30" i="39" s="1"/>
  <c r="AG33" i="39" a="1"/>
  <c r="AG33" i="39" s="1"/>
  <c r="AM34" i="39" a="1"/>
  <c r="AM34" i="39" s="1"/>
  <c r="AI35" i="39" a="1"/>
  <c r="AI35" i="39" s="1"/>
  <c r="BB47" i="39" a="1"/>
  <c r="BB47" i="39" s="1"/>
  <c r="BG61" i="39" a="1"/>
  <c r="BG61" i="39" s="1"/>
  <c r="AP63" i="39" a="1"/>
  <c r="AP63" i="39" s="1"/>
  <c r="BB65" i="39" a="1"/>
  <c r="BB65" i="39" s="1"/>
  <c r="AR68" i="39" a="1"/>
  <c r="AR68" i="39" s="1"/>
  <c r="AM69" i="39" a="1"/>
  <c r="AM69" i="39" s="1"/>
  <c r="AG71" i="39" a="1"/>
  <c r="AG71" i="39" s="1"/>
  <c r="AZ72" i="39" a="1"/>
  <c r="AZ72" i="39" s="1"/>
  <c r="AP76" i="39" a="1"/>
  <c r="AP76" i="39" s="1"/>
  <c r="AV79" i="39" a="1"/>
  <c r="AV79" i="39" s="1"/>
  <c r="AZ82" i="39" a="1"/>
  <c r="AZ82" i="39" s="1"/>
  <c r="AE85" i="39" a="1"/>
  <c r="AE85" i="39" s="1"/>
  <c r="AX90" i="39" a="1"/>
  <c r="AX90" i="39" s="1"/>
  <c r="AM92" i="39" a="1"/>
  <c r="AM92" i="39" s="1"/>
  <c r="BD96" i="39" a="1"/>
  <c r="BD96" i="39" s="1"/>
  <c r="AC110" i="39" a="1"/>
  <c r="AC110" i="39" s="1"/>
  <c r="BB112" i="39" a="1"/>
  <c r="BB112" i="39" s="1"/>
  <c r="AK115" i="39" a="1"/>
  <c r="AK115" i="39" s="1"/>
  <c r="BF119" i="39" a="1"/>
  <c r="BF119" i="39" s="1"/>
  <c r="AO125" i="39" a="1"/>
  <c r="AO125" i="39" s="1"/>
  <c r="AP126" i="39" a="1"/>
  <c r="AP126" i="39" s="1"/>
  <c r="BB133" i="39" a="1"/>
  <c r="BB133" i="39" s="1"/>
  <c r="BF136" i="39" a="1"/>
  <c r="BF136" i="39" s="1"/>
  <c r="AM139" i="39" a="1"/>
  <c r="AM139" i="39" s="1"/>
  <c r="AV142" i="39" a="1"/>
  <c r="AV142" i="39" s="1"/>
  <c r="AK149" i="39" a="1"/>
  <c r="AK149" i="39" s="1"/>
  <c r="AE151" i="39" a="1"/>
  <c r="AE151" i="39" s="1"/>
  <c r="AO153" i="39" a="1"/>
  <c r="AO153" i="39" s="1"/>
  <c r="AP154" i="39" a="1"/>
  <c r="AP154" i="39" s="1"/>
  <c r="AZ157" i="39" a="1"/>
  <c r="AZ157" i="39" s="1"/>
  <c r="AP159" i="39" a="1"/>
  <c r="AP159" i="39" s="1"/>
  <c r="AR161" i="39" a="1"/>
  <c r="AR161" i="39" s="1"/>
  <c r="AC163" i="39" a="1"/>
  <c r="AC163" i="39" s="1"/>
  <c r="AO167" i="39" a="1"/>
  <c r="AO167" i="39" s="1"/>
  <c r="AV168" i="39" a="1"/>
  <c r="AV168" i="39" s="1"/>
  <c r="BG174" i="39" a="1"/>
  <c r="BG174" i="39" s="1"/>
  <c r="AO9" i="39" a="1"/>
  <c r="AO9" i="39" s="1"/>
  <c r="BG11" i="39" a="1"/>
  <c r="BG11" i="39" s="1"/>
  <c r="BG12" i="39" a="1"/>
  <c r="BG12" i="39" s="1"/>
  <c r="AO15" i="39" a="1"/>
  <c r="AO15" i="39" s="1"/>
  <c r="AC17" i="39" a="1"/>
  <c r="AC17" i="39" s="1"/>
  <c r="AR18" i="39" a="1"/>
  <c r="AR18" i="39" s="1"/>
  <c r="AP22" i="39" a="1"/>
  <c r="AP22" i="39" s="1"/>
  <c r="AZ23" i="39" a="1"/>
  <c r="AZ23" i="39" s="1"/>
  <c r="AM25" i="39" a="1"/>
  <c r="AM25" i="39" s="1"/>
  <c r="AM27" i="39" a="1"/>
  <c r="AM27" i="39" s="1"/>
  <c r="AI28" i="39" a="1"/>
  <c r="AI28" i="39" s="1"/>
  <c r="AA30" i="39" a="1"/>
  <c r="AA30" i="39" s="1"/>
  <c r="BB30" i="39" a="1"/>
  <c r="BB30" i="39" s="1"/>
  <c r="AI32" i="39" a="1"/>
  <c r="AI32" i="39" s="1"/>
  <c r="AI33" i="39" a="1"/>
  <c r="AI33" i="39" s="1"/>
  <c r="AO34" i="39" a="1"/>
  <c r="AO34" i="39" s="1"/>
  <c r="AO35" i="39" a="1"/>
  <c r="AO35" i="39" s="1"/>
  <c r="AG43" i="39" a="1"/>
  <c r="AG43" i="39" s="1"/>
  <c r="BF47" i="39" a="1"/>
  <c r="BF47" i="39" s="1"/>
  <c r="BG50" i="39" a="1"/>
  <c r="BG50" i="39" s="1"/>
  <c r="AC53" i="39" a="1"/>
  <c r="AC53" i="39" s="1"/>
  <c r="AA61" i="39" a="1"/>
  <c r="AA61" i="39" s="1"/>
  <c r="AA65" i="39" a="1"/>
  <c r="AA65" i="39" s="1"/>
  <c r="BD65" i="39" a="1"/>
  <c r="BD65" i="39" s="1"/>
  <c r="AT68" i="39" a="1"/>
  <c r="AT68" i="39" s="1"/>
  <c r="AP69" i="39" a="1"/>
  <c r="AP69" i="39" s="1"/>
  <c r="AM71" i="39" a="1"/>
  <c r="AM71" i="39" s="1"/>
  <c r="BB72" i="39" a="1"/>
  <c r="BB72" i="39" s="1"/>
  <c r="AT76" i="39" a="1"/>
  <c r="AT76" i="39" s="1"/>
  <c r="AX79" i="39" a="1"/>
  <c r="AX79" i="39" s="1"/>
  <c r="BD82" i="39" a="1"/>
  <c r="BD82" i="39" s="1"/>
  <c r="AG85" i="39" a="1"/>
  <c r="AG85" i="39" s="1"/>
  <c r="AZ90" i="39" a="1"/>
  <c r="AZ90" i="39" s="1"/>
  <c r="AC95" i="39" a="1"/>
  <c r="AC95" i="39" s="1"/>
  <c r="BG112" i="39" a="1"/>
  <c r="BG112" i="39" s="1"/>
  <c r="BD116" i="39" a="1"/>
  <c r="BD116" i="39" s="1"/>
  <c r="AR125" i="39" a="1"/>
  <c r="AR125" i="39" s="1"/>
  <c r="AA128" i="39" a="1"/>
  <c r="AA128" i="39" s="1"/>
  <c r="BQ128" i="39" s="1"/>
  <c r="AZ132" i="39" a="1"/>
  <c r="AZ132" i="39" s="1"/>
  <c r="AM149" i="39" a="1"/>
  <c r="AM149" i="39" s="1"/>
  <c r="AK151" i="39" a="1"/>
  <c r="AK151" i="39" s="1"/>
  <c r="AZ153" i="39" a="1"/>
  <c r="AZ153" i="39" s="1"/>
  <c r="AR154" i="39" a="1"/>
  <c r="AR154" i="39" s="1"/>
  <c r="BF157" i="39" a="1"/>
  <c r="BF157" i="39" s="1"/>
  <c r="AR159" i="39" a="1"/>
  <c r="AR159" i="39" s="1"/>
  <c r="AV161" i="39" a="1"/>
  <c r="AV161" i="39" s="1"/>
  <c r="AE163" i="39" a="1"/>
  <c r="AE163" i="39" s="1"/>
  <c r="AE165" i="39" a="1"/>
  <c r="AE165" i="39" s="1"/>
  <c r="AP167" i="39" a="1"/>
  <c r="AP167" i="39" s="1"/>
  <c r="AX168" i="39" a="1"/>
  <c r="AX168" i="39" s="1"/>
  <c r="AA170" i="39" a="1"/>
  <c r="AA170" i="39" s="1"/>
  <c r="AP9" i="39" a="1"/>
  <c r="AP9" i="39" s="1"/>
  <c r="AP15" i="39" a="1"/>
  <c r="AP15" i="39" s="1"/>
  <c r="AE17" i="39" a="1"/>
  <c r="AE17" i="39" s="1"/>
  <c r="BD22" i="39" a="1"/>
  <c r="BD22" i="39" s="1"/>
  <c r="AO25" i="39" a="1"/>
  <c r="AO25" i="39" s="1"/>
  <c r="AO28" i="39" a="1"/>
  <c r="AO28" i="39" s="1"/>
  <c r="AK33" i="39" a="1"/>
  <c r="AK33" i="39" s="1"/>
  <c r="AP34" i="39" a="1"/>
  <c r="AP34" i="39" s="1"/>
  <c r="AP35" i="39" a="1"/>
  <c r="AP35" i="39" s="1"/>
  <c r="AR69" i="39" a="1"/>
  <c r="AR69" i="39" s="1"/>
  <c r="BF72" i="39" a="1"/>
  <c r="BF72" i="39" s="1"/>
  <c r="AV76" i="39" a="1"/>
  <c r="AV76" i="39" s="1"/>
  <c r="AK85" i="39" a="1"/>
  <c r="AK85" i="39" s="1"/>
  <c r="AT151" i="39" a="1"/>
  <c r="AT151" i="39" s="1"/>
  <c r="BB153" i="39" a="1"/>
  <c r="BB153" i="39" s="1"/>
  <c r="BG157" i="39" a="1"/>
  <c r="BG157" i="39" s="1"/>
  <c r="AZ161" i="39" a="1"/>
  <c r="AZ161" i="39" s="1"/>
  <c r="AG163" i="39" a="1"/>
  <c r="AG163" i="39" s="1"/>
  <c r="AZ167" i="39" a="1"/>
  <c r="AZ167" i="39" s="1"/>
  <c r="AR9" i="39" a="1"/>
  <c r="AR9" i="39" s="1"/>
  <c r="BD15" i="39" a="1"/>
  <c r="BD15" i="39" s="1"/>
  <c r="AK17" i="39" a="1"/>
  <c r="AK17" i="39" s="1"/>
  <c r="BF22" i="39" a="1"/>
  <c r="BF22" i="39" s="1"/>
  <c r="AZ25" i="39" a="1"/>
  <c r="AZ25" i="39" s="1"/>
  <c r="AP28" i="39" a="1"/>
  <c r="AP28" i="39" s="1"/>
  <c r="AR33" i="39" a="1"/>
  <c r="AR33" i="39" s="1"/>
  <c r="AR34" i="39" a="1"/>
  <c r="AR34" i="39" s="1"/>
  <c r="AT35" i="39" a="1"/>
  <c r="AT35" i="39" s="1"/>
  <c r="AA42" i="39" a="1"/>
  <c r="AA42" i="39" s="1"/>
  <c r="AV69" i="39" a="1"/>
  <c r="AV69" i="39" s="1"/>
  <c r="BD76" i="39" a="1"/>
  <c r="BD76" i="39" s="1"/>
  <c r="AI163" i="39" a="1"/>
  <c r="AI163" i="39" s="1"/>
  <c r="AV9" i="39" a="1"/>
  <c r="AV9" i="39" s="1"/>
  <c r="AA12" i="39" a="1"/>
  <c r="AA12" i="39" s="1"/>
  <c r="BQ12" i="39" s="1"/>
  <c r="BR15" i="39" a="1"/>
  <c r="BR15" i="39" s="1"/>
  <c r="AO17" i="39" a="1"/>
  <c r="AO17" i="39" s="1"/>
  <c r="BR23" i="39" a="1"/>
  <c r="BR23" i="39" s="1"/>
  <c r="AR28" i="39" a="1"/>
  <c r="AR28" i="39" s="1"/>
  <c r="AV33" i="39" a="1"/>
  <c r="AV33" i="39" s="1"/>
  <c r="BB34" i="39" a="1"/>
  <c r="BB34" i="39" s="1"/>
  <c r="AV35" i="39" a="1"/>
  <c r="AV35" i="39" s="1"/>
  <c r="AV42" i="39" a="1"/>
  <c r="AV42" i="39" s="1"/>
  <c r="AG48" i="39" a="1"/>
  <c r="AG48" i="39" s="1"/>
  <c r="AM51" i="39" a="1"/>
  <c r="AM51" i="39" s="1"/>
  <c r="BD69" i="39" a="1"/>
  <c r="BD69" i="39" s="1"/>
  <c r="AA72" i="39" a="1"/>
  <c r="AA72" i="39" s="1"/>
  <c r="BF76" i="39" a="1"/>
  <c r="BF76" i="39" s="1"/>
  <c r="AO85" i="39" a="1"/>
  <c r="AO85" i="39" s="1"/>
  <c r="AM113" i="39" a="1"/>
  <c r="AM113" i="39" s="1"/>
  <c r="BP125" i="39" a="1"/>
  <c r="BP125" i="39" s="1"/>
  <c r="AC127" i="39" a="1"/>
  <c r="AC127" i="39" s="1"/>
  <c r="AC133" i="39" a="1"/>
  <c r="AC133" i="39" s="1"/>
  <c r="AM150" i="39" a="1"/>
  <c r="AM150" i="39" s="1"/>
  <c r="AZ151" i="39" a="1"/>
  <c r="AZ151" i="39" s="1"/>
  <c r="BB154" i="39" a="1"/>
  <c r="BB154" i="39" s="1"/>
  <c r="AA157" i="39" a="1"/>
  <c r="AA157" i="39" s="1"/>
  <c r="AA161" i="39" a="1"/>
  <c r="AA161" i="39" s="1"/>
  <c r="BF161" i="39" a="1"/>
  <c r="BF161" i="39" s="1"/>
  <c r="AC166" i="39" a="1"/>
  <c r="AC166" i="39" s="1"/>
  <c r="AK8" i="39" a="1"/>
  <c r="AK8" i="39" s="1"/>
  <c r="AE12" i="39" a="1"/>
  <c r="AE12" i="39" s="1"/>
  <c r="AP17" i="39" a="1"/>
  <c r="AP17" i="39" s="1"/>
  <c r="AT28" i="39" a="1"/>
  <c r="AT28" i="39" s="1"/>
  <c r="AI30" i="39" a="1"/>
  <c r="AI30" i="39" s="1"/>
  <c r="BP30" i="39" a="1"/>
  <c r="BP30" i="39" s="1"/>
  <c r="AV32" i="39" a="1"/>
  <c r="AV32" i="39" s="1"/>
  <c r="BD33" i="39" a="1"/>
  <c r="BD33" i="39" s="1"/>
  <c r="BD34" i="39" a="1"/>
  <c r="BD34" i="39" s="1"/>
  <c r="AX35" i="39" a="1"/>
  <c r="AX35" i="39" s="1"/>
  <c r="AA38" i="39" a="1"/>
  <c r="AA38" i="39" s="1"/>
  <c r="Y38" i="39" s="1"/>
  <c r="V38" i="39" s="1" a="1"/>
  <c r="V38" i="39" s="1"/>
  <c r="AZ42" i="39" a="1"/>
  <c r="AZ42" i="39" s="1"/>
  <c r="AT51" i="39" a="1"/>
  <c r="AT51" i="39" s="1"/>
  <c r="AP53" i="39" a="1"/>
  <c r="AP53" i="39" s="1"/>
  <c r="AK61" i="39" a="1"/>
  <c r="AK61" i="39" s="1"/>
  <c r="AI65" i="39" a="1"/>
  <c r="AI65" i="39" s="1"/>
  <c r="BB68" i="39" a="1"/>
  <c r="BB68" i="39" s="1"/>
  <c r="BF69" i="39" a="1"/>
  <c r="BF69" i="39" s="1"/>
  <c r="AC72" i="39" a="1"/>
  <c r="AC72" i="39" s="1"/>
  <c r="AA76" i="39" a="1"/>
  <c r="AA76" i="39" s="1"/>
  <c r="BG76" i="39" a="1"/>
  <c r="BG76" i="39" s="1"/>
  <c r="AP85" i="39" a="1"/>
  <c r="AP85" i="39" s="1"/>
  <c r="AG87" i="39" a="1"/>
  <c r="AG87" i="39" s="1"/>
  <c r="AP91" i="39" a="1"/>
  <c r="AP91" i="39" s="1"/>
  <c r="AT95" i="39" a="1"/>
  <c r="AT95" i="39" s="1"/>
  <c r="AA98" i="39" a="1"/>
  <c r="AA98" i="39" s="1"/>
  <c r="AR113" i="39" a="1"/>
  <c r="AR113" i="39" s="1"/>
  <c r="AC121" i="39" a="1"/>
  <c r="AC121" i="39" s="1"/>
  <c r="AI127" i="39" a="1"/>
  <c r="AI127" i="39" s="1"/>
  <c r="AV128" i="39" a="1"/>
  <c r="AV128" i="39" s="1"/>
  <c r="AG131" i="39" a="1"/>
  <c r="AG131" i="39" s="1"/>
  <c r="AG133" i="39" a="1"/>
  <c r="AG133" i="39" s="1"/>
  <c r="AP150" i="39" a="1"/>
  <c r="AP150" i="39" s="1"/>
  <c r="BB151" i="39" a="1"/>
  <c r="BB151" i="39" s="1"/>
  <c r="BF154" i="39" a="1"/>
  <c r="BF154" i="39" s="1"/>
  <c r="AE157" i="39" a="1"/>
  <c r="AE157" i="39" s="1"/>
  <c r="AE161" i="39" a="1"/>
  <c r="AE161" i="39" s="1"/>
  <c r="BG161" i="39" a="1"/>
  <c r="BG161" i="39" s="1"/>
  <c r="AK166" i="39" a="1"/>
  <c r="AK166" i="39" s="1"/>
  <c r="AE169" i="39" a="1"/>
  <c r="AE169" i="39" s="1"/>
  <c r="BB170" i="39" a="1"/>
  <c r="BB170" i="39" s="1"/>
  <c r="AA174" i="39" a="1"/>
  <c r="AA174" i="39" s="1"/>
  <c r="AR8" i="39" a="1"/>
  <c r="AR8" i="39" s="1"/>
  <c r="AP11" i="39" a="1"/>
  <c r="AP11" i="39" s="1"/>
  <c r="AG12" i="39" a="1"/>
  <c r="AG12" i="39" s="1"/>
  <c r="AX14" i="39" a="1"/>
  <c r="AX14" i="39" s="1"/>
  <c r="AR17" i="39" a="1"/>
  <c r="AR17" i="39" s="1"/>
  <c r="AA19" i="39" a="1"/>
  <c r="AA19" i="39" s="1"/>
  <c r="AA23" i="39" a="1"/>
  <c r="AA23" i="39" s="1"/>
  <c r="AV28" i="39" a="1"/>
  <c r="AV28" i="39" s="1"/>
  <c r="AK30" i="39" a="1"/>
  <c r="AK30" i="39" s="1"/>
  <c r="BR30" i="39" a="1"/>
  <c r="BR30" i="39" s="1"/>
  <c r="AX32" i="39" a="1"/>
  <c r="AX32" i="39" s="1"/>
  <c r="BF33" i="39" a="1"/>
  <c r="BF33" i="39" s="1"/>
  <c r="BG34" i="39" a="1"/>
  <c r="BG34" i="39" s="1"/>
  <c r="BB35" i="39" a="1"/>
  <c r="BB35" i="39" s="1"/>
  <c r="AC38" i="39" a="1"/>
  <c r="AC38" i="39" s="1"/>
  <c r="BB42" i="39" a="1"/>
  <c r="BB42" i="39" s="1"/>
  <c r="AE47" i="39" a="1"/>
  <c r="AE47" i="39" s="1"/>
  <c r="AX51" i="39" a="1"/>
  <c r="AX51" i="39" s="1"/>
  <c r="AM61" i="39" a="1"/>
  <c r="AM61" i="39" s="1"/>
  <c r="AK65" i="39" a="1"/>
  <c r="AK65" i="39" s="1"/>
  <c r="AE66" i="39" a="1"/>
  <c r="AE66" i="39" s="1"/>
  <c r="AT67" i="39" a="1"/>
  <c r="AT67" i="39" s="1"/>
  <c r="BF68" i="39" a="1"/>
  <c r="BF68" i="39" s="1"/>
  <c r="AE72" i="39" a="1"/>
  <c r="AE72" i="39" s="1"/>
  <c r="AE76" i="39" a="1"/>
  <c r="AE76" i="39" s="1"/>
  <c r="AE81" i="39" a="1"/>
  <c r="AE81" i="39" s="1"/>
  <c r="AP84" i="39" a="1"/>
  <c r="AP84" i="39" s="1"/>
  <c r="AR85" i="39" a="1"/>
  <c r="AR85" i="39" s="1"/>
  <c r="AA90" i="39" a="1"/>
  <c r="AA90" i="39" s="1"/>
  <c r="Y90" i="39" s="1"/>
  <c r="V90" i="39" s="1" a="1"/>
  <c r="V90" i="39" s="1"/>
  <c r="BD91" i="39" a="1"/>
  <c r="BD91" i="39" s="1"/>
  <c r="AA102" i="39" a="1"/>
  <c r="AA102" i="39" s="1"/>
  <c r="AV104" i="39" a="1"/>
  <c r="AV104" i="39" s="1"/>
  <c r="BD108" i="39" a="1"/>
  <c r="BD108" i="39" s="1"/>
  <c r="AC112" i="39" a="1"/>
  <c r="AC112" i="39" s="1"/>
  <c r="AK127" i="39" a="1"/>
  <c r="AK127" i="39" s="1"/>
  <c r="AK131" i="39" a="1"/>
  <c r="AK131" i="39" s="1"/>
  <c r="AI133" i="39" a="1"/>
  <c r="AI133" i="39" s="1"/>
  <c r="AE148" i="39" a="1"/>
  <c r="AE148" i="39" s="1"/>
  <c r="AA154" i="39" a="1"/>
  <c r="AA154" i="39" s="1"/>
  <c r="BG154" i="39" a="1"/>
  <c r="BG154" i="39" s="1"/>
  <c r="AG157" i="39" a="1"/>
  <c r="AG157" i="39" s="1"/>
  <c r="AG161" i="39" a="1"/>
  <c r="AG161" i="39" s="1"/>
  <c r="AA164" i="39" a="1"/>
  <c r="AA164" i="39" s="1"/>
  <c r="AA168" i="39" a="1"/>
  <c r="AA168" i="39" s="1"/>
  <c r="AI169" i="39" a="1"/>
  <c r="AI169" i="39" s="1"/>
  <c r="BD170" i="39" a="1"/>
  <c r="BD170" i="39" s="1"/>
  <c r="AC174" i="39" a="1"/>
  <c r="AC174" i="39" s="1"/>
  <c r="AT17" i="39" a="1"/>
  <c r="AT17" i="39" s="1"/>
  <c r="AX28" i="39" a="1"/>
  <c r="AX28" i="39" s="1"/>
  <c r="BG35" i="39" a="1"/>
  <c r="BG35" i="39" s="1"/>
  <c r="BD42" i="39" a="1"/>
  <c r="BD42" i="39" s="1"/>
  <c r="AV8" i="39" a="1"/>
  <c r="AV8" i="39" s="1"/>
  <c r="AV17" i="39" a="1"/>
  <c r="AV17" i="39" s="1"/>
  <c r="AI38" i="39" a="1"/>
  <c r="AI38" i="39" s="1"/>
  <c r="AI76" i="39" a="1"/>
  <c r="AI76" i="39" s="1"/>
  <c r="AZ85" i="39" a="1"/>
  <c r="AZ85" i="39" s="1"/>
  <c r="AR131" i="39" a="1"/>
  <c r="AR131" i="39" s="1"/>
  <c r="AP169" i="39" a="1"/>
  <c r="AP169" i="39" s="1"/>
  <c r="AK174" i="39" a="1"/>
  <c r="AK174" i="39" s="1"/>
  <c r="AX8" i="39" a="1"/>
  <c r="AX8" i="39" s="1"/>
  <c r="AM12" i="39" a="1"/>
  <c r="AM12" i="39" s="1"/>
  <c r="AC15" i="39" a="1"/>
  <c r="AC15" i="39" s="1"/>
  <c r="BB17" i="39" a="1"/>
  <c r="BB17" i="39" s="1"/>
  <c r="AK19" i="39" a="1"/>
  <c r="AK19" i="39" s="1"/>
  <c r="AA22" i="39" a="1"/>
  <c r="AA22" i="39" s="1"/>
  <c r="AM23" i="39" a="1"/>
  <c r="AM23" i="39" s="1"/>
  <c r="AA25" i="39" a="1"/>
  <c r="AA25" i="39" s="1"/>
  <c r="AA33" i="39" a="1"/>
  <c r="AA33" i="39" s="1"/>
  <c r="AA34" i="39" a="1"/>
  <c r="AA34" i="39" s="1"/>
  <c r="AA35" i="39" a="1"/>
  <c r="AA35" i="39" s="1"/>
  <c r="BD38" i="39" a="1"/>
  <c r="BD38" i="39" s="1"/>
  <c r="AR66" i="39" a="1"/>
  <c r="AR66" i="39" s="1"/>
  <c r="AE69" i="39" a="1"/>
  <c r="AE69" i="39" s="1"/>
  <c r="AO72" i="39" a="1"/>
  <c r="AO72" i="39" s="1"/>
  <c r="AK76" i="39" a="1"/>
  <c r="AK76" i="39" s="1"/>
  <c r="AK81" i="39" a="1"/>
  <c r="AK81" i="39" s="1"/>
  <c r="BB85" i="39" a="1"/>
  <c r="BB85" i="39" s="1"/>
  <c r="AM90" i="39" a="1"/>
  <c r="AM90" i="39" s="1"/>
  <c r="AP112" i="39" a="1"/>
  <c r="AP112" i="39" s="1"/>
  <c r="AO122" i="39" a="1"/>
  <c r="AO122" i="39" s="1"/>
  <c r="AC125" i="39" a="1"/>
  <c r="AC125" i="39" s="1"/>
  <c r="BP127" i="39" a="1"/>
  <c r="BP127" i="39" s="1"/>
  <c r="AV133" i="39" a="1"/>
  <c r="AV133" i="39" s="1"/>
  <c r="BF135" i="39" a="1"/>
  <c r="BF135" i="39" s="1"/>
  <c r="BG148" i="39" a="1"/>
  <c r="BG148" i="39" s="1"/>
  <c r="AI154" i="39" a="1"/>
  <c r="AI154" i="39" s="1"/>
  <c r="AO155" i="39" a="1"/>
  <c r="AO155" i="39" s="1"/>
  <c r="AR157" i="39" a="1"/>
  <c r="AR157" i="39" s="1"/>
  <c r="AM161" i="39" a="1"/>
  <c r="AM161" i="39" s="1"/>
  <c r="AK164" i="39" a="1"/>
  <c r="AK164" i="39" s="1"/>
  <c r="AM168" i="39" a="1"/>
  <c r="AM168" i="39" s="1"/>
  <c r="AO174" i="39" a="1"/>
  <c r="AO174" i="39" s="1"/>
  <c r="BR17" i="39" a="1"/>
  <c r="BR17" i="39" s="1"/>
  <c r="AI15" i="39" a="1"/>
  <c r="AI15" i="39" s="1"/>
  <c r="AI22" i="39" a="1"/>
  <c r="AI22" i="39" s="1"/>
  <c r="AP23" i="39" a="1"/>
  <c r="AP23" i="39" s="1"/>
  <c r="AI25" i="39" a="1"/>
  <c r="AI25" i="39" s="1"/>
  <c r="AX30" i="39" a="1"/>
  <c r="AX30" i="39" s="1"/>
  <c r="AI34" i="39" a="1"/>
  <c r="AI34" i="39" s="1"/>
  <c r="AG35" i="39" a="1"/>
  <c r="AG35" i="39" s="1"/>
  <c r="BF61" i="39" a="1"/>
  <c r="BF61" i="39" s="1"/>
  <c r="AZ65" i="39" a="1"/>
  <c r="AZ65" i="39" s="1"/>
  <c r="AP74" i="39" a="1"/>
  <c r="AP74" i="39" s="1"/>
  <c r="AO76" i="39" a="1"/>
  <c r="AO76" i="39" s="1"/>
  <c r="AC85" i="39" a="1"/>
  <c r="AC85" i="39" s="1"/>
  <c r="AA110" i="39" a="1"/>
  <c r="AA110" i="39" s="1"/>
  <c r="Y110" i="39" s="1"/>
  <c r="V110" i="39" s="1" a="1"/>
  <c r="V110" i="39" s="1"/>
  <c r="AX112" i="39" a="1"/>
  <c r="AX112" i="39" s="1"/>
  <c r="AE119" i="39" a="1"/>
  <c r="AE119" i="39" s="1"/>
  <c r="AK125" i="39" a="1"/>
  <c r="AK125" i="39" s="1"/>
  <c r="AT142" i="39" a="1"/>
  <c r="AT142" i="39" s="1"/>
  <c r="AO154" i="39" a="1"/>
  <c r="AO154" i="39" s="1"/>
  <c r="BD155" i="39" a="1"/>
  <c r="BD155" i="39" s="1"/>
  <c r="AT168" i="39" a="1"/>
  <c r="AT168" i="39" s="1"/>
  <c r="AX174" i="39" a="1"/>
  <c r="AX174" i="39" s="1"/>
  <c r="AC9" i="39" a="1"/>
  <c r="AC9" i="39" s="1"/>
  <c r="BD9" i="39" a="1"/>
  <c r="BD9" i="39" s="1"/>
  <c r="AM13" i="39" a="1"/>
  <c r="AM13" i="39" s="1"/>
  <c r="AG14" i="39" a="1"/>
  <c r="AG14" i="39" s="1"/>
  <c r="BR14" i="39" a="1"/>
  <c r="BR14" i="39" s="1"/>
  <c r="AX19" i="39" a="1"/>
  <c r="AX19" i="39" s="1"/>
  <c r="AX20" i="39" a="1"/>
  <c r="AX20" i="39" s="1"/>
  <c r="AG24" i="39" a="1"/>
  <c r="AG24" i="39" s="1"/>
  <c r="BG24" i="39" a="1"/>
  <c r="BG24" i="39" s="1"/>
  <c r="AG31" i="39" a="1"/>
  <c r="AG31" i="39" s="1"/>
  <c r="BG31" i="39" a="1"/>
  <c r="BG31" i="39" s="1"/>
  <c r="AT37" i="39" a="1"/>
  <c r="AT37" i="39" s="1"/>
  <c r="AP38" i="39" a="1"/>
  <c r="AP38" i="39" s="1"/>
  <c r="AX39" i="39" a="1"/>
  <c r="AX39" i="39" s="1"/>
  <c r="AA41" i="39" a="1"/>
  <c r="AA41" i="39" s="1"/>
  <c r="BB41" i="39" a="1"/>
  <c r="BB41" i="39" s="1"/>
  <c r="AI42" i="39" a="1"/>
  <c r="AI42" i="39" s="1"/>
  <c r="AT45" i="39" a="1"/>
  <c r="AT45" i="39" s="1"/>
  <c r="AZ48" i="39" a="1"/>
  <c r="AZ48" i="39" s="1"/>
  <c r="AI52" i="39" a="1"/>
  <c r="AI52" i="39" s="1"/>
  <c r="BR53" i="39" a="1"/>
  <c r="BR53" i="39" s="1"/>
  <c r="AM53" i="39" a="1"/>
  <c r="AM53" i="39" s="1"/>
  <c r="AZ53" i="39" a="1"/>
  <c r="AZ53" i="39" s="1"/>
  <c r="BB53" i="39" a="1"/>
  <c r="BB53" i="39" s="1"/>
  <c r="AM56" i="39" a="1"/>
  <c r="AM56" i="39" s="1"/>
  <c r="AT56" i="39" a="1"/>
  <c r="AT56" i="39" s="1"/>
  <c r="AK59" i="39" a="1"/>
  <c r="AK59" i="39" s="1"/>
  <c r="AV60" i="39" a="1"/>
  <c r="AV60" i="39" s="1"/>
  <c r="AM66" i="39" a="1"/>
  <c r="AM66" i="39" s="1"/>
  <c r="AK66" i="39" a="1"/>
  <c r="AK66" i="39" s="1"/>
  <c r="BD66" i="39" a="1"/>
  <c r="BD66" i="39" s="1"/>
  <c r="AE70" i="39" a="1"/>
  <c r="AE70" i="39" s="1"/>
  <c r="AT78" i="39" a="1"/>
  <c r="AT78" i="39" s="1"/>
  <c r="AG78" i="39" a="1"/>
  <c r="AG78" i="39" s="1"/>
  <c r="AX78" i="39" a="1"/>
  <c r="AX78" i="39" s="1"/>
  <c r="BG79" i="39" a="1"/>
  <c r="BG79" i="39" s="1"/>
  <c r="AT79" i="39" a="1"/>
  <c r="AT79" i="39" s="1"/>
  <c r="AA79" i="39" a="1"/>
  <c r="AA79" i="39" s="1"/>
  <c r="BB79" i="39" a="1"/>
  <c r="BB79" i="39" s="1"/>
  <c r="AT80" i="39" a="1"/>
  <c r="AT80" i="39" s="1"/>
  <c r="BB81" i="39" a="1"/>
  <c r="BB81" i="39" s="1"/>
  <c r="AR88" i="39" a="1"/>
  <c r="AR88" i="39" s="1"/>
  <c r="AT89" i="39" a="1"/>
  <c r="AT89" i="39" s="1"/>
  <c r="AE93" i="39" a="1"/>
  <c r="AE93" i="39" s="1"/>
  <c r="AM94" i="39" a="1"/>
  <c r="AM94" i="39" s="1"/>
  <c r="AM97" i="39" a="1"/>
  <c r="AM97" i="39" s="1"/>
  <c r="AP98" i="39" a="1"/>
  <c r="AP98" i="39" s="1"/>
  <c r="AR102" i="39" a="1"/>
  <c r="AR102" i="39" s="1"/>
  <c r="AG105" i="39" a="1"/>
  <c r="AG105" i="39" s="1"/>
  <c r="AI107" i="39" a="1"/>
  <c r="AI107" i="39" s="1"/>
  <c r="AK108" i="39" a="1"/>
  <c r="AK108" i="39" s="1"/>
  <c r="AM109" i="39" a="1"/>
  <c r="AM109" i="39" s="1"/>
  <c r="AM110" i="39" a="1"/>
  <c r="AM110" i="39" s="1"/>
  <c r="AZ111" i="39" a="1"/>
  <c r="AZ111" i="39" s="1"/>
  <c r="AG114" i="39" a="1"/>
  <c r="AG114" i="39" s="1"/>
  <c r="AX115" i="39" a="1"/>
  <c r="AX115" i="39" s="1"/>
  <c r="AO118" i="39" a="1"/>
  <c r="AO118" i="39" s="1"/>
  <c r="AO119" i="39" a="1"/>
  <c r="AO119" i="39" s="1"/>
  <c r="AI120" i="39" a="1"/>
  <c r="AI120" i="39" s="1"/>
  <c r="AI123" i="39" a="1"/>
  <c r="AI123" i="39" s="1"/>
  <c r="AI124" i="39" a="1"/>
  <c r="AI124" i="39" s="1"/>
  <c r="AO131" i="39" a="1"/>
  <c r="AO131" i="39" s="1"/>
  <c r="AP131" i="39" a="1"/>
  <c r="AP131" i="39" s="1"/>
  <c r="BF131" i="39" a="1"/>
  <c r="BF131" i="39" s="1"/>
  <c r="AC131" i="39" a="1"/>
  <c r="AC131" i="39" s="1"/>
  <c r="BG131" i="39" a="1"/>
  <c r="BG131" i="39" s="1"/>
  <c r="AZ134" i="39" a="1"/>
  <c r="AZ134" i="39" s="1"/>
  <c r="BG144" i="39" a="1"/>
  <c r="BG144" i="39" s="1"/>
  <c r="BD144" i="39" a="1"/>
  <c r="BD144" i="39" s="1"/>
  <c r="AC155" i="39" a="1"/>
  <c r="AC155" i="39" s="1"/>
  <c r="AP156" i="39" a="1"/>
  <c r="AP156" i="39" s="1"/>
  <c r="AZ158" i="39" a="1"/>
  <c r="AZ158" i="39" s="1"/>
  <c r="AV162" i="39" a="1"/>
  <c r="AV162" i="39" s="1"/>
  <c r="BB163" i="39" a="1"/>
  <c r="BB163" i="39" s="1"/>
  <c r="AT164" i="39" a="1"/>
  <c r="AT164" i="39" s="1"/>
  <c r="AT165" i="39" a="1"/>
  <c r="AT165" i="39" s="1"/>
  <c r="AX167" i="39" a="1"/>
  <c r="AX167" i="39" s="1"/>
  <c r="AV167" i="39" a="1"/>
  <c r="AV167" i="39" s="1"/>
  <c r="AT167" i="39" a="1"/>
  <c r="AT167" i="39" s="1"/>
  <c r="AC167" i="39" a="1"/>
  <c r="AC167" i="39" s="1"/>
  <c r="BP167" i="39" a="1"/>
  <c r="BP167" i="39" s="1"/>
  <c r="AK169" i="39" a="1"/>
  <c r="AK169" i="39" s="1"/>
  <c r="AO169" i="39" a="1"/>
  <c r="AO169" i="39" s="1"/>
  <c r="BD171" i="39" a="1"/>
  <c r="BD171" i="39" s="1"/>
  <c r="AE9" i="39" a="1"/>
  <c r="AE9" i="39" s="1"/>
  <c r="BF9" i="39" a="1"/>
  <c r="BF9" i="39" s="1"/>
  <c r="AT12" i="39" a="1"/>
  <c r="AT12" i="39" s="1"/>
  <c r="AX12" i="39" a="1"/>
  <c r="AX12" i="39" s="1"/>
  <c r="AV12" i="39" a="1"/>
  <c r="AV12" i="39" s="1"/>
  <c r="AP13" i="39" a="1"/>
  <c r="AP13" i="39" s="1"/>
  <c r="AI14" i="39" a="1"/>
  <c r="AI14" i="39" s="1"/>
  <c r="BF15" i="39" a="1"/>
  <c r="BF15" i="39" s="1"/>
  <c r="AZ19" i="39" a="1"/>
  <c r="AZ19" i="39" s="1"/>
  <c r="AZ20" i="39" a="1"/>
  <c r="AZ20" i="39" s="1"/>
  <c r="AI24" i="39" a="1"/>
  <c r="AI24" i="39" s="1"/>
  <c r="BF25" i="39" a="1"/>
  <c r="BF25" i="39" s="1"/>
  <c r="AI31" i="39" a="1"/>
  <c r="AI31" i="39" s="1"/>
  <c r="AX37" i="39" a="1"/>
  <c r="AX37" i="39" s="1"/>
  <c r="AV38" i="39" a="1"/>
  <c r="AV38" i="39" s="1"/>
  <c r="AZ39" i="39" a="1"/>
  <c r="AZ39" i="39" s="1"/>
  <c r="AC41" i="39" a="1"/>
  <c r="AC41" i="39" s="1"/>
  <c r="BD41" i="39" a="1"/>
  <c r="BD41" i="39" s="1"/>
  <c r="AM42" i="39" a="1"/>
  <c r="AM42" i="39" s="1"/>
  <c r="AX45" i="39" a="1"/>
  <c r="AX45" i="39" s="1"/>
  <c r="AZ49" i="39" a="1"/>
  <c r="AZ49" i="39" s="1"/>
  <c r="AC49" i="39" a="1"/>
  <c r="AC49" i="39" s="1"/>
  <c r="AV49" i="39" a="1"/>
  <c r="AV49" i="39" s="1"/>
  <c r="AK52" i="39" a="1"/>
  <c r="AK52" i="39" s="1"/>
  <c r="BF53" i="39" a="1"/>
  <c r="BF53" i="39" s="1"/>
  <c r="AP59" i="39" a="1"/>
  <c r="AP59" i="39" s="1"/>
  <c r="AX60" i="39" a="1"/>
  <c r="AX60" i="39" s="1"/>
  <c r="AG70" i="39" a="1"/>
  <c r="AG70" i="39" s="1"/>
  <c r="AV80" i="39" a="1"/>
  <c r="AV80" i="39" s="1"/>
  <c r="BD81" i="39" a="1"/>
  <c r="BD81" i="39" s="1"/>
  <c r="AV88" i="39" a="1"/>
  <c r="AV88" i="39" s="1"/>
  <c r="AV89" i="39" a="1"/>
  <c r="AV89" i="39" s="1"/>
  <c r="AG93" i="39" a="1"/>
  <c r="AG93" i="39" s="1"/>
  <c r="AO97" i="39" a="1"/>
  <c r="AO97" i="39" s="1"/>
  <c r="AX98" i="39" a="1"/>
  <c r="AX98" i="39" s="1"/>
  <c r="AV102" i="39" a="1"/>
  <c r="AV102" i="39" s="1"/>
  <c r="AR105" i="39" a="1"/>
  <c r="AR105" i="39" s="1"/>
  <c r="AO107" i="39" a="1"/>
  <c r="AO107" i="39" s="1"/>
  <c r="AM108" i="39" a="1"/>
  <c r="AM108" i="39" s="1"/>
  <c r="AP109" i="39" a="1"/>
  <c r="AP109" i="39" s="1"/>
  <c r="AO110" i="39" a="1"/>
  <c r="AO110" i="39" s="1"/>
  <c r="BB111" i="39" a="1"/>
  <c r="BB111" i="39" s="1"/>
  <c r="BB113" i="39" a="1"/>
  <c r="BB113" i="39" s="1"/>
  <c r="AZ113" i="39" a="1"/>
  <c r="AZ113" i="39" s="1"/>
  <c r="AK113" i="39" a="1"/>
  <c r="AK113" i="39" s="1"/>
  <c r="AK114" i="39" a="1"/>
  <c r="AK114" i="39" s="1"/>
  <c r="BF115" i="39" a="1"/>
  <c r="BF115" i="39" s="1"/>
  <c r="AR118" i="39" a="1"/>
  <c r="AR118" i="39" s="1"/>
  <c r="AR119" i="39" a="1"/>
  <c r="AR119" i="39" s="1"/>
  <c r="AK120" i="39" a="1"/>
  <c r="AK120" i="39" s="1"/>
  <c r="AP123" i="39" a="1"/>
  <c r="AP123" i="39" s="1"/>
  <c r="AK124" i="39" a="1"/>
  <c r="AK124" i="39" s="1"/>
  <c r="BR126" i="39" a="1"/>
  <c r="BR126" i="39" s="1"/>
  <c r="AV126" i="39" a="1"/>
  <c r="AV126" i="39" s="1"/>
  <c r="AI126" i="39" a="1"/>
  <c r="AI126" i="39" s="1"/>
  <c r="AK155" i="39" a="1"/>
  <c r="AK155" i="39" s="1"/>
  <c r="AT156" i="39" a="1"/>
  <c r="AT156" i="39" s="1"/>
  <c r="BD158" i="39" a="1"/>
  <c r="BD158" i="39" s="1"/>
  <c r="AX162" i="39" a="1"/>
  <c r="AX162" i="39" s="1"/>
  <c r="BD163" i="39" a="1"/>
  <c r="BD163" i="39" s="1"/>
  <c r="AX164" i="39" a="1"/>
  <c r="AX164" i="39" s="1"/>
  <c r="BD165" i="39" a="1"/>
  <c r="BD165" i="39" s="1"/>
  <c r="AI8" i="39" a="1"/>
  <c r="AI8" i="39" s="1"/>
  <c r="AG9" i="39" a="1"/>
  <c r="AG9" i="39" s="1"/>
  <c r="BG9" i="39" a="1"/>
  <c r="BG9" i="39" s="1"/>
  <c r="AZ12" i="39" a="1"/>
  <c r="AZ12" i="39" s="1"/>
  <c r="AR13" i="39" a="1"/>
  <c r="AR13" i="39" s="1"/>
  <c r="AK14" i="39" a="1"/>
  <c r="AK14" i="39" s="1"/>
  <c r="BG15" i="39" a="1"/>
  <c r="BG15" i="39" s="1"/>
  <c r="BD19" i="39" a="1"/>
  <c r="BD19" i="39" s="1"/>
  <c r="BG20" i="39" a="1"/>
  <c r="BG20" i="39" s="1"/>
  <c r="AC22" i="39" a="1"/>
  <c r="AC22" i="39" s="1"/>
  <c r="AC23" i="39" a="1"/>
  <c r="AC23" i="39" s="1"/>
  <c r="BD23" i="39" a="1"/>
  <c r="BD23" i="39" s="1"/>
  <c r="AK24" i="39" a="1"/>
  <c r="AK24" i="39" s="1"/>
  <c r="AK31" i="39" a="1"/>
  <c r="AK31" i="39" s="1"/>
  <c r="AC34" i="39" a="1"/>
  <c r="AC34" i="39" s="1"/>
  <c r="BF34" i="39" a="1"/>
  <c r="BF34" i="39" s="1"/>
  <c r="AE41" i="39" a="1"/>
  <c r="AE41" i="39" s="1"/>
  <c r="BG41" i="39" a="1"/>
  <c r="BG41" i="39" s="1"/>
  <c r="BD45" i="39" a="1"/>
  <c r="BD45" i="39" s="1"/>
  <c r="AZ47" i="39" a="1"/>
  <c r="AZ47" i="39" s="1"/>
  <c r="AM52" i="39" a="1"/>
  <c r="AM52" i="39" s="1"/>
  <c r="AA53" i="39" a="1"/>
  <c r="AA53" i="39" s="1"/>
  <c r="BG53" i="39" a="1"/>
  <c r="BG53" i="39" s="1"/>
  <c r="AO58" i="39" a="1"/>
  <c r="AO58" i="39" s="1"/>
  <c r="AR59" i="39" a="1"/>
  <c r="AR59" i="39" s="1"/>
  <c r="AZ60" i="39" a="1"/>
  <c r="AZ60" i="39" s="1"/>
  <c r="AO64" i="39" a="1"/>
  <c r="AO64" i="39" s="1"/>
  <c r="AC66" i="39" a="1"/>
  <c r="AC66" i="39" s="1"/>
  <c r="AC67" i="39" a="1"/>
  <c r="AC67" i="39" s="1"/>
  <c r="AP70" i="39" a="1"/>
  <c r="AP70" i="39" s="1"/>
  <c r="AA78" i="39" a="1"/>
  <c r="AA78" i="39" s="1"/>
  <c r="AG79" i="39" a="1"/>
  <c r="AG79" i="39" s="1"/>
  <c r="BD89" i="39" a="1"/>
  <c r="BD89" i="39" s="1"/>
  <c r="AK92" i="39" a="1"/>
  <c r="AK92" i="39" s="1"/>
  <c r="AI93" i="39" a="1"/>
  <c r="AI93" i="39" s="1"/>
  <c r="AR95" i="39" a="1"/>
  <c r="AR95" i="39" s="1"/>
  <c r="AE95" i="39" a="1"/>
  <c r="AE95" i="39" s="1"/>
  <c r="AX95" i="39" a="1"/>
  <c r="AX95" i="39" s="1"/>
  <c r="AX96" i="39" a="1"/>
  <c r="AX96" i="39" s="1"/>
  <c r="BB96" i="39" a="1"/>
  <c r="BB96" i="39" s="1"/>
  <c r="AR96" i="39" a="1"/>
  <c r="AR96" i="39" s="1"/>
  <c r="AR97" i="39" a="1"/>
  <c r="AR97" i="39" s="1"/>
  <c r="AZ98" i="39" a="1"/>
  <c r="AZ98" i="39" s="1"/>
  <c r="AE101" i="39" a="1"/>
  <c r="AE101" i="39" s="1"/>
  <c r="AX102" i="39" a="1"/>
  <c r="AX102" i="39" s="1"/>
  <c r="AT105" i="39" a="1"/>
  <c r="AT105" i="39" s="1"/>
  <c r="AP107" i="39" a="1"/>
  <c r="AP107" i="39" s="1"/>
  <c r="AO108" i="39" a="1"/>
  <c r="AO108" i="39" s="1"/>
  <c r="AR109" i="39" a="1"/>
  <c r="AR109" i="39" s="1"/>
  <c r="AR110" i="39" a="1"/>
  <c r="AR110" i="39" s="1"/>
  <c r="AO114" i="39" a="1"/>
  <c r="AO114" i="39" s="1"/>
  <c r="BG115" i="39" a="1"/>
  <c r="BG115" i="39" s="1"/>
  <c r="AT118" i="39" a="1"/>
  <c r="AT118" i="39" s="1"/>
  <c r="AV119" i="39" a="1"/>
  <c r="AV119" i="39" s="1"/>
  <c r="AM120" i="39" a="1"/>
  <c r="AM120" i="39" s="1"/>
  <c r="BB122" i="39" a="1"/>
  <c r="BB122" i="39" s="1"/>
  <c r="BD122" i="39" a="1"/>
  <c r="BD122" i="39" s="1"/>
  <c r="AR123" i="39" a="1"/>
  <c r="AR123" i="39" s="1"/>
  <c r="AM124" i="39" a="1"/>
  <c r="AM124" i="39" s="1"/>
  <c r="AE131" i="39" a="1"/>
  <c r="AE131" i="39" s="1"/>
  <c r="AM155" i="39" a="1"/>
  <c r="AM155" i="39" s="1"/>
  <c r="AZ156" i="39" a="1"/>
  <c r="AZ156" i="39" s="1"/>
  <c r="AA167" i="39" a="1"/>
  <c r="AA167" i="39" s="1"/>
  <c r="AC169" i="39" a="1"/>
  <c r="AC169" i="39" s="1"/>
  <c r="AZ172" i="39" a="1"/>
  <c r="AZ172" i="39" s="1"/>
  <c r="BD172" i="39" a="1"/>
  <c r="BD172" i="39" s="1"/>
  <c r="AT13" i="39" a="1"/>
  <c r="AT13" i="39" s="1"/>
  <c r="AO14" i="39" a="1"/>
  <c r="AO14" i="39" s="1"/>
  <c r="BG19" i="39" a="1"/>
  <c r="BG19" i="39" s="1"/>
  <c r="BR20" i="39" a="1"/>
  <c r="BR20" i="39" s="1"/>
  <c r="AO24" i="39" a="1"/>
  <c r="AO24" i="39" s="1"/>
  <c r="AM31" i="39" a="1"/>
  <c r="AM31" i="39" s="1"/>
  <c r="AT38" i="39" a="1"/>
  <c r="AT38" i="39" s="1"/>
  <c r="BF38" i="39" a="1"/>
  <c r="BF38" i="39" s="1"/>
  <c r="AG38" i="39" a="1"/>
  <c r="AG38" i="39" s="1"/>
  <c r="AR38" i="39" a="1"/>
  <c r="AR38" i="39" s="1"/>
  <c r="AZ38" i="39" a="1"/>
  <c r="AZ38" i="39" s="1"/>
  <c r="AG41" i="39" a="1"/>
  <c r="AG41" i="39" s="1"/>
  <c r="AO42" i="39" a="1"/>
  <c r="AO42" i="39" s="1"/>
  <c r="AK42" i="39" a="1"/>
  <c r="AK42" i="39" s="1"/>
  <c r="AX42" i="39" a="1"/>
  <c r="AX42" i="39" s="1"/>
  <c r="AR42" i="39" a="1"/>
  <c r="AR42" i="39" s="1"/>
  <c r="AP52" i="39" a="1"/>
  <c r="AP52" i="39" s="1"/>
  <c r="AT59" i="39" a="1"/>
  <c r="AT59" i="39" s="1"/>
  <c r="AT81" i="39" a="1"/>
  <c r="AT81" i="39" s="1"/>
  <c r="AO81" i="39" a="1"/>
  <c r="AO81" i="39" s="1"/>
  <c r="BG81" i="39" a="1"/>
  <c r="BG81" i="39" s="1"/>
  <c r="AA81" i="39" a="1"/>
  <c r="AA81" i="39" s="1"/>
  <c r="AT88" i="39" a="1"/>
  <c r="AT88" i="39" s="1"/>
  <c r="AX88" i="39" a="1"/>
  <c r="AX88" i="39" s="1"/>
  <c r="BD88" i="39" a="1"/>
  <c r="BD88" i="39" s="1"/>
  <c r="AC88" i="39" a="1"/>
  <c r="AC88" i="39" s="1"/>
  <c r="AO88" i="39" a="1"/>
  <c r="AO88" i="39" s="1"/>
  <c r="BB88" i="39" a="1"/>
  <c r="BB88" i="39" s="1"/>
  <c r="AV93" i="39" a="1"/>
  <c r="AV93" i="39" s="1"/>
  <c r="AX97" i="39" a="1"/>
  <c r="AX97" i="39" s="1"/>
  <c r="BD98" i="39" a="1"/>
  <c r="BD98" i="39" s="1"/>
  <c r="BD102" i="39" a="1"/>
  <c r="BD102" i="39" s="1"/>
  <c r="AX105" i="39" a="1"/>
  <c r="AX105" i="39" s="1"/>
  <c r="AT107" i="39" a="1"/>
  <c r="AT107" i="39" s="1"/>
  <c r="AR108" i="39" a="1"/>
  <c r="AR108" i="39" s="1"/>
  <c r="AT109" i="39" a="1"/>
  <c r="AT109" i="39" s="1"/>
  <c r="BB110" i="39" a="1"/>
  <c r="BB110" i="39" s="1"/>
  <c r="AT114" i="39" a="1"/>
  <c r="AT114" i="39" s="1"/>
  <c r="AX118" i="39" a="1"/>
  <c r="AX118" i="39" s="1"/>
  <c r="AX119" i="39" a="1"/>
  <c r="AX119" i="39" s="1"/>
  <c r="AO120" i="39" a="1"/>
  <c r="AO120" i="39" s="1"/>
  <c r="AT123" i="39" a="1"/>
  <c r="AT123" i="39" s="1"/>
  <c r="AP124" i="39" a="1"/>
  <c r="AP124" i="39" s="1"/>
  <c r="BR134" i="39" a="1"/>
  <c r="BR134" i="39" s="1"/>
  <c r="AG134" i="39" a="1"/>
  <c r="AG134" i="39" s="1"/>
  <c r="AT134" i="39" a="1"/>
  <c r="AT134" i="39" s="1"/>
  <c r="AK150" i="39" a="1"/>
  <c r="AK150" i="39" s="1"/>
  <c r="AZ150" i="39" a="1"/>
  <c r="AZ150" i="39" s="1"/>
  <c r="AI150" i="39" a="1"/>
  <c r="AI150" i="39" s="1"/>
  <c r="AV163" i="39" a="1"/>
  <c r="AV163" i="39" s="1"/>
  <c r="AP163" i="39" a="1"/>
  <c r="AP163" i="39" s="1"/>
  <c r="BG163" i="39" a="1"/>
  <c r="BG163" i="39" s="1"/>
  <c r="AA163" i="39" a="1"/>
  <c r="AA163" i="39" s="1"/>
  <c r="AR163" i="39" a="1"/>
  <c r="AR163" i="39" s="1"/>
  <c r="AR164" i="39" a="1"/>
  <c r="AR164" i="39" s="1"/>
  <c r="BB164" i="39" a="1"/>
  <c r="BB164" i="39" s="1"/>
  <c r="AE164" i="39" a="1"/>
  <c r="AE164" i="39" s="1"/>
  <c r="AV164" i="39" a="1"/>
  <c r="AV164" i="39" s="1"/>
  <c r="BG164" i="39" a="1"/>
  <c r="BG164" i="39" s="1"/>
  <c r="AI164" i="39" a="1"/>
  <c r="AI164" i="39" s="1"/>
  <c r="BB166" i="39" a="1"/>
  <c r="BB166" i="39" s="1"/>
  <c r="AX166" i="39" a="1"/>
  <c r="AX166" i="39" s="1"/>
  <c r="AO8" i="39" a="1"/>
  <c r="AO8" i="39" s="1"/>
  <c r="AC12" i="39" a="1"/>
  <c r="AC12" i="39" s="1"/>
  <c r="BD12" i="39" a="1"/>
  <c r="BD12" i="39" s="1"/>
  <c r="AV13" i="39" a="1"/>
  <c r="AV13" i="39" s="1"/>
  <c r="AP14" i="39" a="1"/>
  <c r="AP14" i="39" s="1"/>
  <c r="AE15" i="39" a="1"/>
  <c r="AE15" i="39" s="1"/>
  <c r="BR19" i="39" a="1"/>
  <c r="BR19" i="39" s="1"/>
  <c r="AG22" i="39" a="1"/>
  <c r="AG22" i="39" s="1"/>
  <c r="AG23" i="39" a="1"/>
  <c r="AG23" i="39" s="1"/>
  <c r="BP23" i="39" a="1"/>
  <c r="BP23" i="39" s="1"/>
  <c r="AP24" i="39" a="1"/>
  <c r="AP24" i="39" s="1"/>
  <c r="AC25" i="39" a="1"/>
  <c r="AC25" i="39" s="1"/>
  <c r="AT27" i="39" a="1"/>
  <c r="AT27" i="39" s="1"/>
  <c r="AO27" i="39" a="1"/>
  <c r="AO27" i="39" s="1"/>
  <c r="AX27" i="39" a="1"/>
  <c r="AX27" i="39" s="1"/>
  <c r="AO31" i="39" a="1"/>
  <c r="AO31" i="39" s="1"/>
  <c r="AK32" i="39" a="1"/>
  <c r="AK32" i="39" s="1"/>
  <c r="AG34" i="39" a="1"/>
  <c r="AG34" i="39" s="1"/>
  <c r="BB38" i="39" a="1"/>
  <c r="BB38" i="39" s="1"/>
  <c r="AK41" i="39" a="1"/>
  <c r="AK41" i="39" s="1"/>
  <c r="AT42" i="39" a="1"/>
  <c r="AT42" i="39" s="1"/>
  <c r="AA47" i="39" a="1"/>
  <c r="AA47" i="39" s="1"/>
  <c r="BD47" i="39" a="1"/>
  <c r="BD47" i="39" s="1"/>
  <c r="AM49" i="39" a="1"/>
  <c r="AM49" i="39" s="1"/>
  <c r="AO51" i="39" a="1"/>
  <c r="AO51" i="39" s="1"/>
  <c r="AT52" i="39" a="1"/>
  <c r="AT52" i="39" s="1"/>
  <c r="AE53" i="39" a="1"/>
  <c r="AE53" i="39" s="1"/>
  <c r="BB59" i="39" a="1"/>
  <c r="BB59" i="39" s="1"/>
  <c r="AG66" i="39" a="1"/>
  <c r="AG66" i="39" s="1"/>
  <c r="AM67" i="39" a="1"/>
  <c r="AM67" i="39" s="1"/>
  <c r="AV77" i="39" a="1"/>
  <c r="AV77" i="39" s="1"/>
  <c r="AG77" i="39" a="1"/>
  <c r="AG77" i="39" s="1"/>
  <c r="AX77" i="39" a="1"/>
  <c r="AX77" i="39" s="1"/>
  <c r="AI78" i="39" a="1"/>
  <c r="AI78" i="39" s="1"/>
  <c r="AK79" i="39" a="1"/>
  <c r="AK79" i="39" s="1"/>
  <c r="BF88" i="39" a="1"/>
  <c r="BF88" i="39" s="1"/>
  <c r="AG90" i="39" a="1"/>
  <c r="AG90" i="39" s="1"/>
  <c r="AR90" i="39" a="1"/>
  <c r="AR90" i="39" s="1"/>
  <c r="BF90" i="39" a="1"/>
  <c r="BF90" i="39" s="1"/>
  <c r="AC90" i="39" a="1"/>
  <c r="AC90" i="39" s="1"/>
  <c r="BD90" i="39" a="1"/>
  <c r="BD90" i="39" s="1"/>
  <c r="AA95" i="39" a="1"/>
  <c r="AA95" i="39" s="1"/>
  <c r="AT96" i="39" a="1"/>
  <c r="AT96" i="39" s="1"/>
  <c r="BB97" i="39" a="1"/>
  <c r="BB97" i="39" s="1"/>
  <c r="BG101" i="39" a="1"/>
  <c r="BG101" i="39" s="1"/>
  <c r="BD105" i="39" a="1"/>
  <c r="BD105" i="39" s="1"/>
  <c r="AV107" i="39" a="1"/>
  <c r="AV107" i="39" s="1"/>
  <c r="AV108" i="39" a="1"/>
  <c r="AV108" i="39" s="1"/>
  <c r="AO113" i="39" a="1"/>
  <c r="AO113" i="39" s="1"/>
  <c r="AV114" i="39" a="1"/>
  <c r="AV114" i="39" s="1"/>
  <c r="AV120" i="39" a="1"/>
  <c r="AV120" i="39" s="1"/>
  <c r="AM122" i="39" a="1"/>
  <c r="AM122" i="39" s="1"/>
  <c r="AV123" i="39" a="1"/>
  <c r="AV123" i="39" s="1"/>
  <c r="AR124" i="39" a="1"/>
  <c r="AR124" i="39" s="1"/>
  <c r="AT127" i="39" a="1"/>
  <c r="AT127" i="39" s="1"/>
  <c r="AI131" i="39" a="1"/>
  <c r="AI131" i="39" s="1"/>
  <c r="BB135" i="39" a="1"/>
  <c r="BB135" i="39" s="1"/>
  <c r="BG145" i="39" a="1"/>
  <c r="BG145" i="39" s="1"/>
  <c r="AT157" i="39" a="1"/>
  <c r="AT157" i="39" s="1"/>
  <c r="AO157" i="39" a="1"/>
  <c r="AO157" i="39" s="1"/>
  <c r="AP157" i="39" a="1"/>
  <c r="AP157" i="39" s="1"/>
  <c r="BD157" i="39" a="1"/>
  <c r="BD157" i="39" s="1"/>
  <c r="AC157" i="39" a="1"/>
  <c r="AC157" i="39" s="1"/>
  <c r="BB157" i="39" a="1"/>
  <c r="BB157" i="39" s="1"/>
  <c r="BF160" i="39" a="1"/>
  <c r="BF160" i="39" s="1"/>
  <c r="AE160" i="39" a="1"/>
  <c r="AE160" i="39" s="1"/>
  <c r="BD164" i="39" a="1"/>
  <c r="BD164" i="39" s="1"/>
  <c r="AK167" i="39" a="1"/>
  <c r="AK167" i="39" s="1"/>
  <c r="AG169" i="39" a="1"/>
  <c r="AG169" i="39" s="1"/>
  <c r="BB172" i="39" a="1"/>
  <c r="BB172" i="39" s="1"/>
  <c r="AX13" i="39" a="1"/>
  <c r="AX13" i="39" s="1"/>
  <c r="AR14" i="39" a="1"/>
  <c r="AR14" i="39" s="1"/>
  <c r="AR24" i="39" a="1"/>
  <c r="AR24" i="39" s="1"/>
  <c r="AP31" i="39" a="1"/>
  <c r="AP31" i="39" s="1"/>
  <c r="AM41" i="39" a="1"/>
  <c r="AM41" i="39" s="1"/>
  <c r="AV52" i="39" a="1"/>
  <c r="AV52" i="39" s="1"/>
  <c r="AZ62" i="39" a="1"/>
  <c r="AZ62" i="39" s="1"/>
  <c r="BG62" i="39" a="1"/>
  <c r="BG62" i="39" s="1"/>
  <c r="AK93" i="39" a="1"/>
  <c r="AK93" i="39" s="1"/>
  <c r="BF93" i="39" a="1"/>
  <c r="BF93" i="39" s="1"/>
  <c r="AP93" i="39" a="1"/>
  <c r="AP93" i="39" s="1"/>
  <c r="AZ93" i="39" a="1"/>
  <c r="AZ93" i="39" s="1"/>
  <c r="AK102" i="39" a="1"/>
  <c r="AK102" i="39" s="1"/>
  <c r="AM102" i="39" a="1"/>
  <c r="AM102" i="39" s="1"/>
  <c r="BG102" i="39" a="1"/>
  <c r="BG102" i="39" s="1"/>
  <c r="BD103" i="39" a="1"/>
  <c r="BD103" i="39" s="1"/>
  <c r="AZ103" i="39" a="1"/>
  <c r="AZ103" i="39" s="1"/>
  <c r="BG103" i="39" a="1"/>
  <c r="BG103" i="39" s="1"/>
  <c r="BB107" i="39" a="1"/>
  <c r="BB107" i="39" s="1"/>
  <c r="AZ108" i="39" a="1"/>
  <c r="AZ108" i="39" s="1"/>
  <c r="AX110" i="39" a="1"/>
  <c r="AX110" i="39" s="1"/>
  <c r="AK110" i="39" a="1"/>
  <c r="AK110" i="39" s="1"/>
  <c r="BF110" i="39" a="1"/>
  <c r="BF110" i="39" s="1"/>
  <c r="BG110" i="39" a="1"/>
  <c r="BG110" i="39" s="1"/>
  <c r="AT119" i="39" a="1"/>
  <c r="AT119" i="39" s="1"/>
  <c r="BG119" i="39" a="1"/>
  <c r="BG119" i="39" s="1"/>
  <c r="AI119" i="39" a="1"/>
  <c r="AI119" i="39" s="1"/>
  <c r="AP119" i="39" a="1"/>
  <c r="AP119" i="39" s="1"/>
  <c r="BD119" i="39" a="1"/>
  <c r="BD119" i="39" s="1"/>
  <c r="AC119" i="39" a="1"/>
  <c r="AC119" i="39" s="1"/>
  <c r="BB119" i="39" a="1"/>
  <c r="BB119" i="39" s="1"/>
  <c r="AX120" i="39" a="1"/>
  <c r="AX120" i="39" s="1"/>
  <c r="BB123" i="39" a="1"/>
  <c r="BB123" i="39" s="1"/>
  <c r="AV124" i="39" a="1"/>
  <c r="AV124" i="39" s="1"/>
  <c r="AK146" i="39" a="1"/>
  <c r="AK146" i="39" s="1"/>
  <c r="AZ146" i="39" a="1"/>
  <c r="AZ146" i="39" s="1"/>
  <c r="AG146" i="39" a="1"/>
  <c r="AG146" i="39" s="1"/>
  <c r="AT162" i="39" a="1"/>
  <c r="AT162" i="39" s="1"/>
  <c r="AR162" i="39" a="1"/>
  <c r="AR162" i="39" s="1"/>
  <c r="BD13" i="39" a="1"/>
  <c r="BD13" i="39" s="1"/>
  <c r="BF59" i="39" a="1"/>
  <c r="BF59" i="39" s="1"/>
  <c r="AA59" i="39" a="1"/>
  <c r="AA59" i="39" s="1"/>
  <c r="AM59" i="39" a="1"/>
  <c r="AM59" i="39" s="1"/>
  <c r="BG59" i="39" a="1"/>
  <c r="BG59" i="39" s="1"/>
  <c r="AK89" i="39" a="1"/>
  <c r="AK89" i="39" s="1"/>
  <c r="BB89" i="39" a="1"/>
  <c r="BB89" i="39" s="1"/>
  <c r="AC89" i="39" a="1"/>
  <c r="AC89" i="39" s="1"/>
  <c r="AV98" i="39" a="1"/>
  <c r="AV98" i="39" s="1"/>
  <c r="AR98" i="39" a="1"/>
  <c r="AR98" i="39" s="1"/>
  <c r="AV111" i="39" a="1"/>
  <c r="AV111" i="39" s="1"/>
  <c r="AI111" i="39" a="1"/>
  <c r="AI111" i="39" s="1"/>
  <c r="AV165" i="39" a="1"/>
  <c r="AV165" i="39" s="1"/>
  <c r="AM165" i="39" a="1"/>
  <c r="AM165" i="39" s="1"/>
  <c r="BB173" i="39" a="1"/>
  <c r="BB173" i="39" s="1"/>
  <c r="AT173" i="39" a="1"/>
  <c r="AT173" i="39" s="1"/>
  <c r="AX7" i="39" a="1"/>
  <c r="AX7" i="39" s="1"/>
  <c r="BF13" i="39" a="1"/>
  <c r="BF13" i="39" s="1"/>
  <c r="AT24" i="39" a="1"/>
  <c r="AT24" i="39" s="1"/>
  <c r="AM24" i="39" a="1"/>
  <c r="AM24" i="39" s="1"/>
  <c r="AX24" i="39" a="1"/>
  <c r="AX24" i="39" s="1"/>
  <c r="AR37" i="39" a="1"/>
  <c r="AR37" i="39" s="1"/>
  <c r="BD37" i="39" a="1"/>
  <c r="BD37" i="39" s="1"/>
  <c r="AT39" i="39" a="1"/>
  <c r="AT39" i="39" s="1"/>
  <c r="AG39" i="39" a="1"/>
  <c r="AG39" i="39" s="1"/>
  <c r="BF41" i="39" a="1"/>
  <c r="BF41" i="39" s="1"/>
  <c r="AI41" i="39" a="1"/>
  <c r="AI41" i="39" s="1"/>
  <c r="AT41" i="39" a="1"/>
  <c r="AT41" i="39" s="1"/>
  <c r="AP41" i="39" a="1"/>
  <c r="AP41" i="39" s="1"/>
  <c r="AP45" i="39" a="1"/>
  <c r="AP45" i="39" s="1"/>
  <c r="AE45" i="39" a="1"/>
  <c r="AE45" i="39" s="1"/>
  <c r="BG45" i="39" a="1"/>
  <c r="BG45" i="39" s="1"/>
  <c r="BD80" i="39" a="1"/>
  <c r="BD80" i="39" s="1"/>
  <c r="AX80" i="39" a="1"/>
  <c r="AX80" i="39" s="1"/>
  <c r="AR80" i="39" a="1"/>
  <c r="AR80" i="39" s="1"/>
  <c r="BB83" i="39" a="1"/>
  <c r="BB83" i="39" s="1"/>
  <c r="AR83" i="39" a="1"/>
  <c r="AR83" i="39" s="1"/>
  <c r="AV97" i="39" a="1"/>
  <c r="AV97" i="39" s="1"/>
  <c r="AP97" i="39" a="1"/>
  <c r="AP97" i="39" s="1"/>
  <c r="AA97" i="39" a="1"/>
  <c r="AA97" i="39" s="1"/>
  <c r="AT120" i="39" a="1"/>
  <c r="AT120" i="39" s="1"/>
  <c r="AR120" i="39" a="1"/>
  <c r="AR120" i="39" s="1"/>
  <c r="BF120" i="39" a="1"/>
  <c r="BF120" i="39" s="1"/>
  <c r="AE120" i="39" a="1"/>
  <c r="AE120" i="39" s="1"/>
  <c r="AP120" i="39" a="1"/>
  <c r="AP120" i="39" s="1"/>
  <c r="BB120" i="39" a="1"/>
  <c r="BB120" i="39" s="1"/>
  <c r="AT124" i="39" a="1"/>
  <c r="AT124" i="39" s="1"/>
  <c r="AX124" i="39" a="1"/>
  <c r="AX124" i="39" s="1"/>
  <c r="AO124" i="39" a="1"/>
  <c r="AO124" i="39" s="1"/>
  <c r="BD124" i="39" a="1"/>
  <c r="BD124" i="39" s="1"/>
  <c r="AC124" i="39" a="1"/>
  <c r="AC124" i="39" s="1"/>
  <c r="BB124" i="39" a="1"/>
  <c r="BB124" i="39" s="1"/>
  <c r="AX156" i="39" a="1"/>
  <c r="AX156" i="39" s="1"/>
  <c r="AV156" i="39" a="1"/>
  <c r="AV156" i="39" s="1"/>
  <c r="AC156" i="39" a="1"/>
  <c r="AC156" i="39" s="1"/>
  <c r="AP158" i="39" a="1"/>
  <c r="AP158" i="39" s="1"/>
  <c r="AT158" i="39" a="1"/>
  <c r="AT158" i="39" s="1"/>
  <c r="AX176" i="39" a="1"/>
  <c r="AX176" i="39" s="1"/>
  <c r="AO176" i="39" a="1"/>
  <c r="AO176" i="39" s="1"/>
  <c r="BF14" i="39" a="1"/>
  <c r="BF14" i="39" s="1"/>
  <c r="AE14" i="39" a="1"/>
  <c r="AE14" i="39" s="1"/>
  <c r="AZ14" i="39" a="1"/>
  <c r="AZ14" i="39" s="1"/>
  <c r="AZ24" i="39" a="1"/>
  <c r="AZ24" i="39" s="1"/>
  <c r="AT31" i="39" a="1"/>
  <c r="AT31" i="39" s="1"/>
  <c r="AZ31" i="39" a="1"/>
  <c r="AZ31" i="39" s="1"/>
  <c r="AA31" i="39" a="1"/>
  <c r="AA31" i="39" s="1"/>
  <c r="AX31" i="39" a="1"/>
  <c r="AX31" i="39" s="1"/>
  <c r="AR41" i="39" a="1"/>
  <c r="AR41" i="39" s="1"/>
  <c r="BG52" i="39" a="1"/>
  <c r="BG52" i="39" s="1"/>
  <c r="AA52" i="39" a="1"/>
  <c r="AA52" i="39" s="1"/>
  <c r="AO52" i="39" a="1"/>
  <c r="AO52" i="39" s="1"/>
  <c r="BP52" i="39" a="1"/>
  <c r="BP52" i="39" s="1"/>
  <c r="AZ55" i="39" a="1"/>
  <c r="AZ55" i="39" s="1"/>
  <c r="AT55" i="39" a="1"/>
  <c r="AT55" i="39" s="1"/>
  <c r="AV105" i="39" a="1"/>
  <c r="AV105" i="39" s="1"/>
  <c r="AI105" i="39" a="1"/>
  <c r="AI105" i="39" s="1"/>
  <c r="AM107" i="39" a="1"/>
  <c r="AM107" i="39" s="1"/>
  <c r="AX107" i="39" a="1"/>
  <c r="AX107" i="39" s="1"/>
  <c r="AG107" i="39" a="1"/>
  <c r="AG107" i="39" s="1"/>
  <c r="BF108" i="39" a="1"/>
  <c r="BF108" i="39" s="1"/>
  <c r="AE108" i="39" a="1"/>
  <c r="AE108" i="39" s="1"/>
  <c r="AP108" i="39" a="1"/>
  <c r="AP108" i="39" s="1"/>
  <c r="BG108" i="39" a="1"/>
  <c r="BG108" i="39" s="1"/>
  <c r="AA108" i="39" a="1"/>
  <c r="AA108" i="39" s="1"/>
  <c r="AX109" i="39" a="1"/>
  <c r="AX109" i="39" s="1"/>
  <c r="AO109" i="39" a="1"/>
  <c r="AO109" i="39" s="1"/>
  <c r="BB114" i="39" a="1"/>
  <c r="BB114" i="39" s="1"/>
  <c r="BG114" i="39" a="1"/>
  <c r="BG114" i="39" s="1"/>
  <c r="AI114" i="39" a="1"/>
  <c r="AI114" i="39" s="1"/>
  <c r="AP118" i="39" a="1"/>
  <c r="AP118" i="39" s="1"/>
  <c r="AV118" i="39" a="1"/>
  <c r="AV118" i="39" s="1"/>
  <c r="AA118" i="39" a="1"/>
  <c r="AA118" i="39" s="1"/>
  <c r="BD120" i="39" a="1"/>
  <c r="BD120" i="39" s="1"/>
  <c r="AC123" i="39" a="1"/>
  <c r="AC123" i="39" s="1"/>
  <c r="AZ123" i="39" a="1"/>
  <c r="AZ123" i="39" s="1"/>
  <c r="AG123" i="39" a="1"/>
  <c r="AG123" i="39" s="1"/>
  <c r="BF124" i="39" a="1"/>
  <c r="BF124" i="39" s="1"/>
  <c r="BG171" i="39" a="1"/>
  <c r="BG171" i="39" s="1"/>
  <c r="AX171" i="39" a="1"/>
  <c r="AX171" i="39" s="1"/>
  <c r="AO7" i="39" a="1"/>
  <c r="AO7" i="39" s="1"/>
  <c r="AT9" i="39" a="1"/>
  <c r="AT9" i="39" s="1"/>
  <c r="AK9" i="39" a="1"/>
  <c r="AK9" i="39" s="1"/>
  <c r="AX9" i="39" a="1"/>
  <c r="AX9" i="39" s="1"/>
  <c r="AA13" i="39" a="1"/>
  <c r="AA13" i="39" s="1"/>
  <c r="BB14" i="39" a="1"/>
  <c r="BB14" i="39" s="1"/>
  <c r="AO19" i="39" a="1"/>
  <c r="AO19" i="39" s="1"/>
  <c r="AG20" i="39" a="1"/>
  <c r="AG20" i="39" s="1"/>
  <c r="AA24" i="39" a="1"/>
  <c r="AA24" i="39" s="1"/>
  <c r="BB24" i="39" a="1"/>
  <c r="BB24" i="39" s="1"/>
  <c r="BB31" i="39" a="1"/>
  <c r="BB31" i="39" s="1"/>
  <c r="AK38" i="39" a="1"/>
  <c r="AK38" i="39" s="1"/>
  <c r="AA39" i="39" a="1"/>
  <c r="AA39" i="39" s="1"/>
  <c r="AV41" i="39" a="1"/>
  <c r="AV41" i="39" s="1"/>
  <c r="AC42" i="39" a="1"/>
  <c r="AC42" i="39" s="1"/>
  <c r="BF42" i="39" a="1"/>
  <c r="BF42" i="39" s="1"/>
  <c r="AA45" i="39" a="1"/>
  <c r="AA45" i="39" s="1"/>
  <c r="AI48" i="39" a="1"/>
  <c r="AI48" i="39" s="1"/>
  <c r="AE59" i="39" a="1"/>
  <c r="AE59" i="39" s="1"/>
  <c r="AO60" i="39" a="1"/>
  <c r="AO60" i="39" s="1"/>
  <c r="BB62" i="39" a="1"/>
  <c r="BB62" i="39" s="1"/>
  <c r="BD70" i="39" a="1"/>
  <c r="BD70" i="39" s="1"/>
  <c r="AA70" i="39" a="1"/>
  <c r="AA70" i="39" s="1"/>
  <c r="AT70" i="39" a="1"/>
  <c r="AT70" i="39" s="1"/>
  <c r="AX74" i="39" a="1"/>
  <c r="AX74" i="39" s="1"/>
  <c r="AA80" i="39" a="1"/>
  <c r="AA80" i="39" s="1"/>
  <c r="AM81" i="39" a="1"/>
  <c r="AM81" i="39" s="1"/>
  <c r="AV83" i="39" a="1"/>
  <c r="AV83" i="39" s="1"/>
  <c r="AI86" i="39" a="1"/>
  <c r="AI86" i="39" s="1"/>
  <c r="AK88" i="39" a="1"/>
  <c r="AK88" i="39" s="1"/>
  <c r="AG89" i="39" a="1"/>
  <c r="AG89" i="39" s="1"/>
  <c r="AR92" i="39" a="1"/>
  <c r="AR92" i="39" s="1"/>
  <c r="AT92" i="39" a="1"/>
  <c r="AT92" i="39" s="1"/>
  <c r="AO92" i="39" a="1"/>
  <c r="AO92" i="39" s="1"/>
  <c r="AT94" i="39" a="1"/>
  <c r="AT94" i="39" s="1"/>
  <c r="AK94" i="39" a="1"/>
  <c r="AK94" i="39" s="1"/>
  <c r="AZ94" i="39" a="1"/>
  <c r="AZ94" i="39" s="1"/>
  <c r="AC97" i="39" a="1"/>
  <c r="AC97" i="39" s="1"/>
  <c r="AC98" i="39" a="1"/>
  <c r="AC98" i="39" s="1"/>
  <c r="AE102" i="39" a="1"/>
  <c r="AE102" i="39" s="1"/>
  <c r="BF103" i="39" a="1"/>
  <c r="BF103" i="39" s="1"/>
  <c r="AE110" i="39" a="1"/>
  <c r="AE110" i="39" s="1"/>
  <c r="AE111" i="39" a="1"/>
  <c r="AE111" i="39" s="1"/>
  <c r="AM115" i="39" a="1"/>
  <c r="AM115" i="39" s="1"/>
  <c r="AG119" i="39" a="1"/>
  <c r="AG119" i="39" s="1"/>
  <c r="AA120" i="39" a="1"/>
  <c r="AA120" i="39" s="1"/>
  <c r="BG120" i="39" a="1"/>
  <c r="BG120" i="39" s="1"/>
  <c r="AA124" i="39" a="1"/>
  <c r="AA124" i="39" s="1"/>
  <c r="BG124" i="39" a="1"/>
  <c r="BG124" i="39" s="1"/>
  <c r="AR134" i="39" a="1"/>
  <c r="AR134" i="39" s="1"/>
  <c r="BG143" i="39" a="1"/>
  <c r="BG143" i="39" s="1"/>
  <c r="AZ143" i="39" a="1"/>
  <c r="AZ143" i="39" s="1"/>
  <c r="AR146" i="39" a="1"/>
  <c r="AR146" i="39" s="1"/>
  <c r="AX150" i="39" a="1"/>
  <c r="AX150" i="39" s="1"/>
  <c r="AX155" i="39" a="1"/>
  <c r="AX155" i="39" s="1"/>
  <c r="AP155" i="39" a="1"/>
  <c r="AP155" i="39" s="1"/>
  <c r="AE156" i="39" a="1"/>
  <c r="AE156" i="39" s="1"/>
  <c r="AR158" i="39" a="1"/>
  <c r="AR158" i="39" s="1"/>
  <c r="AM162" i="39" a="1"/>
  <c r="AM162" i="39" s="1"/>
  <c r="AK163" i="39" a="1"/>
  <c r="AK163" i="39" s="1"/>
  <c r="AM164" i="39" a="1"/>
  <c r="AM164" i="39" s="1"/>
  <c r="AI165" i="39" a="1"/>
  <c r="AI165" i="39" s="1"/>
  <c r="AP166" i="39" a="1"/>
  <c r="AP166" i="39" s="1"/>
  <c r="AP173" i="39" a="1"/>
  <c r="AP173" i="39" s="1"/>
  <c r="AE176" i="39" a="1"/>
  <c r="AE176" i="39" s="1"/>
  <c r="AV7" i="39" a="1"/>
  <c r="AV7" i="39" s="1"/>
  <c r="AZ9" i="39" a="1"/>
  <c r="AZ9" i="39" s="1"/>
  <c r="BD11" i="39" a="1"/>
  <c r="BD11" i="39" s="1"/>
  <c r="AO12" i="39" a="1"/>
  <c r="AO12" i="39" s="1"/>
  <c r="AC13" i="39" a="1"/>
  <c r="AC13" i="39" s="1"/>
  <c r="AA14" i="39" a="1"/>
  <c r="AA14" i="39" s="1"/>
  <c r="BD14" i="39" a="1"/>
  <c r="BD14" i="39" s="1"/>
  <c r="AT15" i="39" a="1"/>
  <c r="AT15" i="39" s="1"/>
  <c r="AP19" i="39" a="1"/>
  <c r="AP19" i="39" s="1"/>
  <c r="AI20" i="39" a="1"/>
  <c r="AI20" i="39" s="1"/>
  <c r="AZ21" i="39" a="1"/>
  <c r="AZ21" i="39" s="1"/>
  <c r="AC24" i="39" a="1"/>
  <c r="AC24" i="39" s="1"/>
  <c r="BD24" i="39" a="1"/>
  <c r="BD24" i="39" s="1"/>
  <c r="AP25" i="39" a="1"/>
  <c r="AP25" i="39" s="1"/>
  <c r="AI27" i="39" a="1"/>
  <c r="AI27" i="39" s="1"/>
  <c r="BD28" i="39" a="1"/>
  <c r="BD28" i="39" s="1"/>
  <c r="AC28" i="39" a="1"/>
  <c r="AC28" i="39" s="1"/>
  <c r="AC31" i="39" a="1"/>
  <c r="AC31" i="39" s="1"/>
  <c r="BD31" i="39" a="1"/>
  <c r="BD31" i="39" s="1"/>
  <c r="AZ33" i="39" a="1"/>
  <c r="AZ33" i="39" s="1"/>
  <c r="AT33" i="39" a="1"/>
  <c r="AT33" i="39" s="1"/>
  <c r="BG33" i="39" a="1"/>
  <c r="BG33" i="39" s="1"/>
  <c r="AM38" i="39" a="1"/>
  <c r="AM38" i="39" s="1"/>
  <c r="AC39" i="39" a="1"/>
  <c r="AC39" i="39" s="1"/>
  <c r="AX41" i="39" a="1"/>
  <c r="AX41" i="39" s="1"/>
  <c r="AE42" i="39" a="1"/>
  <c r="AE42" i="39" s="1"/>
  <c r="BG42" i="39" a="1"/>
  <c r="BG42" i="39" s="1"/>
  <c r="AC45" i="39" a="1"/>
  <c r="AC45" i="39" s="1"/>
  <c r="AX46" i="39" a="1"/>
  <c r="AX46" i="39" s="1"/>
  <c r="AK48" i="39" a="1"/>
  <c r="AK48" i="39" s="1"/>
  <c r="AO50" i="39" a="1"/>
  <c r="AO50" i="39" s="1"/>
  <c r="BF50" i="39" a="1"/>
  <c r="BF50" i="39" s="1"/>
  <c r="AE50" i="39" a="1"/>
  <c r="AE50" i="39" s="1"/>
  <c r="AR50" i="39" a="1"/>
  <c r="AR50" i="39" s="1"/>
  <c r="BB50" i="39" a="1"/>
  <c r="BB50" i="39" s="1"/>
  <c r="AC52" i="39" a="1"/>
  <c r="AC52" i="39" s="1"/>
  <c r="BR52" i="39" a="1"/>
  <c r="BR52" i="39" s="1"/>
  <c r="AT53" i="39" a="1"/>
  <c r="AT53" i="39" s="1"/>
  <c r="AX55" i="39" a="1"/>
  <c r="AX55" i="39" s="1"/>
  <c r="AG59" i="39" a="1"/>
  <c r="AG59" i="39" s="1"/>
  <c r="BF63" i="39" a="1"/>
  <c r="BF63" i="39" s="1"/>
  <c r="AE63" i="39" a="1"/>
  <c r="AE63" i="39" s="1"/>
  <c r="AZ63" i="39" a="1"/>
  <c r="AZ63" i="39" s="1"/>
  <c r="AK63" i="39" a="1"/>
  <c r="AK63" i="39" s="1"/>
  <c r="BG63" i="39" a="1"/>
  <c r="BG63" i="39" s="1"/>
  <c r="BG66" i="39" a="1"/>
  <c r="BG66" i="39" s="1"/>
  <c r="BG69" i="39" a="1"/>
  <c r="BG69" i="39" s="1"/>
  <c r="AC69" i="39" a="1"/>
  <c r="AC69" i="39" s="1"/>
  <c r="AG69" i="39" a="1"/>
  <c r="AG69" i="39" s="1"/>
  <c r="AT69" i="39" a="1"/>
  <c r="AT69" i="39" s="1"/>
  <c r="AR72" i="39" a="1"/>
  <c r="AR72" i="39" s="1"/>
  <c r="AM72" i="39" a="1"/>
  <c r="AM72" i="39" s="1"/>
  <c r="AX72" i="39" a="1"/>
  <c r="AX72" i="39" s="1"/>
  <c r="AG72" i="39" a="1"/>
  <c r="AG72" i="39" s="1"/>
  <c r="BD72" i="39" a="1"/>
  <c r="BD72" i="39" s="1"/>
  <c r="BD75" i="39" a="1"/>
  <c r="BD75" i="39" s="1"/>
  <c r="BB75" i="39" a="1"/>
  <c r="BB75" i="39" s="1"/>
  <c r="AT77" i="39" a="1"/>
  <c r="AT77" i="39" s="1"/>
  <c r="BF78" i="39" a="1"/>
  <c r="BF78" i="39" s="1"/>
  <c r="AM80" i="39" a="1"/>
  <c r="AM80" i="39" s="1"/>
  <c r="AR81" i="39" a="1"/>
  <c r="AR81" i="39" s="1"/>
  <c r="BG86" i="39" a="1"/>
  <c r="BG86" i="39" s="1"/>
  <c r="AM88" i="39" a="1"/>
  <c r="AM88" i="39" s="1"/>
  <c r="AI89" i="39" a="1"/>
  <c r="AI89" i="39" s="1"/>
  <c r="AO90" i="39" a="1"/>
  <c r="AO90" i="39" s="1"/>
  <c r="AA93" i="39" a="1"/>
  <c r="AA93" i="39" s="1"/>
  <c r="AV95" i="39" a="1"/>
  <c r="AV95" i="39" s="1"/>
  <c r="AE97" i="39" a="1"/>
  <c r="AE97" i="39" s="1"/>
  <c r="AG98" i="39" a="1"/>
  <c r="AG98" i="39" s="1"/>
  <c r="AG102" i="39" a="1"/>
  <c r="AG102" i="39" s="1"/>
  <c r="AX104" i="39" a="1"/>
  <c r="AX104" i="39" s="1"/>
  <c r="AO104" i="39" a="1"/>
  <c r="AO104" i="39" s="1"/>
  <c r="AA105" i="39" a="1"/>
  <c r="AA105" i="39" s="1"/>
  <c r="AA107" i="39" a="1"/>
  <c r="AA107" i="39" s="1"/>
  <c r="AG108" i="39" a="1"/>
  <c r="AG108" i="39" s="1"/>
  <c r="AE109" i="39" a="1"/>
  <c r="AE109" i="39" s="1"/>
  <c r="AG110" i="39" a="1"/>
  <c r="AG110" i="39" s="1"/>
  <c r="AR111" i="39" a="1"/>
  <c r="AR111" i="39" s="1"/>
  <c r="AC114" i="39" a="1"/>
  <c r="AC114" i="39" s="1"/>
  <c r="AO115" i="39" a="1"/>
  <c r="AO115" i="39" s="1"/>
  <c r="AE118" i="39" a="1"/>
  <c r="AE118" i="39" s="1"/>
  <c r="AK119" i="39" a="1"/>
  <c r="AK119" i="39" s="1"/>
  <c r="AC120" i="39" a="1"/>
  <c r="AC120" i="39" s="1"/>
  <c r="BB121" i="39" a="1"/>
  <c r="BB121" i="39" s="1"/>
  <c r="BD121" i="39" a="1"/>
  <c r="BD121" i="39" s="1"/>
  <c r="BG121" i="39" a="1"/>
  <c r="BG121" i="39" s="1"/>
  <c r="AA123" i="39" a="1"/>
  <c r="AA123" i="39" s="1"/>
  <c r="AE124" i="39" a="1"/>
  <c r="AE124" i="39" s="1"/>
  <c r="BR125" i="39" a="1"/>
  <c r="BR125" i="39" s="1"/>
  <c r="AE125" i="39" a="1"/>
  <c r="AE125" i="39" s="1"/>
  <c r="BG125" i="39" a="1"/>
  <c r="BG125" i="39" s="1"/>
  <c r="AM125" i="39" a="1"/>
  <c r="AM125" i="39" s="1"/>
  <c r="BD125" i="39" a="1"/>
  <c r="BD125" i="39" s="1"/>
  <c r="BB131" i="39" a="1"/>
  <c r="BB131" i="39" s="1"/>
  <c r="AV134" i="39" a="1"/>
  <c r="AV134" i="39" s="1"/>
  <c r="AT146" i="39" a="1"/>
  <c r="AT146" i="39" s="1"/>
  <c r="AG151" i="39" a="1"/>
  <c r="AG151" i="39" s="1"/>
  <c r="BG151" i="39" a="1"/>
  <c r="BG151" i="39" s="1"/>
  <c r="AI151" i="39" a="1"/>
  <c r="AI151" i="39" s="1"/>
  <c r="AC153" i="39" a="1"/>
  <c r="AC153" i="39" s="1"/>
  <c r="AG153" i="39" a="1"/>
  <c r="AG153" i="39" s="1"/>
  <c r="AK156" i="39" a="1"/>
  <c r="AK156" i="39" s="1"/>
  <c r="AK157" i="39" a="1"/>
  <c r="AK157" i="39" s="1"/>
  <c r="AV158" i="39" a="1"/>
  <c r="AV158" i="39" s="1"/>
  <c r="AR160" i="39" a="1"/>
  <c r="AR160" i="39" s="1"/>
  <c r="AO162" i="39" a="1"/>
  <c r="AO162" i="39" s="1"/>
  <c r="AT163" i="39" a="1"/>
  <c r="AT163" i="39" s="1"/>
  <c r="AO164" i="39" a="1"/>
  <c r="AO164" i="39" s="1"/>
  <c r="AK165" i="39" a="1"/>
  <c r="AK165" i="39" s="1"/>
  <c r="AZ166" i="39" a="1"/>
  <c r="AZ166" i="39" s="1"/>
  <c r="BF167" i="39" a="1"/>
  <c r="BF167" i="39" s="1"/>
  <c r="BF169" i="39" a="1"/>
  <c r="BF169" i="39" s="1"/>
  <c r="AR171" i="39" a="1"/>
  <c r="AR171" i="39" s="1"/>
  <c r="BP174" i="39" a="1"/>
  <c r="BP174" i="39" s="1"/>
  <c r="AI174" i="39" a="1"/>
  <c r="AI174" i="39" s="1"/>
  <c r="AZ174" i="39" a="1"/>
  <c r="AZ174" i="39" s="1"/>
  <c r="BF175" i="39" a="1"/>
  <c r="BF175" i="39" s="1"/>
  <c r="AG175" i="39" a="1"/>
  <c r="AG175" i="39" s="1"/>
  <c r="AZ175" i="39" a="1"/>
  <c r="AZ175" i="39" s="1"/>
  <c r="AG176" i="39" a="1"/>
  <c r="AG176" i="39" s="1"/>
  <c r="BD7" i="39" a="1"/>
  <c r="BD7" i="39" s="1"/>
  <c r="AA9" i="39" a="1"/>
  <c r="AA9" i="39" s="1"/>
  <c r="Y9" i="39" s="1"/>
  <c r="V9" i="39" s="1" a="1"/>
  <c r="V9" i="39" s="1"/>
  <c r="BB9" i="39" a="1"/>
  <c r="BB9" i="39" s="1"/>
  <c r="AP12" i="39" a="1"/>
  <c r="AP12" i="39" s="1"/>
  <c r="AG13" i="39" a="1"/>
  <c r="AG13" i="39" s="1"/>
  <c r="AC14" i="39" a="1"/>
  <c r="AC14" i="39" s="1"/>
  <c r="BG14" i="39" a="1"/>
  <c r="BG14" i="39" s="1"/>
  <c r="AV15" i="39" a="1"/>
  <c r="AV15" i="39" s="1"/>
  <c r="AR19" i="39" a="1"/>
  <c r="AR19" i="39" s="1"/>
  <c r="AV20" i="39" a="1"/>
  <c r="AV20" i="39" s="1"/>
  <c r="AZ22" i="39" a="1"/>
  <c r="AZ22" i="39" s="1"/>
  <c r="AK22" i="39" a="1"/>
  <c r="AK22" i="39" s="1"/>
  <c r="AT23" i="39" a="1"/>
  <c r="AT23" i="39" s="1"/>
  <c r="BG23" i="39" a="1"/>
  <c r="BG23" i="39" s="1"/>
  <c r="AI23" i="39" a="1"/>
  <c r="AI23" i="39" s="1"/>
  <c r="AX23" i="39" a="1"/>
  <c r="AX23" i="39" s="1"/>
  <c r="AE24" i="39" a="1"/>
  <c r="AE24" i="39" s="1"/>
  <c r="BF24" i="39" a="1"/>
  <c r="BF24" i="39" s="1"/>
  <c r="AX25" i="39" a="1"/>
  <c r="AX25" i="39" s="1"/>
  <c r="AE31" i="39" a="1"/>
  <c r="AE31" i="39" s="1"/>
  <c r="BF31" i="39" a="1"/>
  <c r="BF31" i="39" s="1"/>
  <c r="AT34" i="39" a="1"/>
  <c r="AT34" i="39" s="1"/>
  <c r="AX34" i="39" a="1"/>
  <c r="AX34" i="39" s="1"/>
  <c r="AK34" i="39" a="1"/>
  <c r="AK34" i="39" s="1"/>
  <c r="AZ34" i="39" a="1"/>
  <c r="AZ34" i="39" s="1"/>
  <c r="AO38" i="39" a="1"/>
  <c r="AO38" i="39" s="1"/>
  <c r="AV39" i="39" a="1"/>
  <c r="AV39" i="39" s="1"/>
  <c r="AZ41" i="39" a="1"/>
  <c r="AZ41" i="39" s="1"/>
  <c r="AG42" i="39" a="1"/>
  <c r="AG42" i="39" s="1"/>
  <c r="AR45" i="39" a="1"/>
  <c r="AR45" i="39" s="1"/>
  <c r="AO47" i="39" a="1"/>
  <c r="AO47" i="39" s="1"/>
  <c r="BG47" i="39" a="1"/>
  <c r="BG47" i="39" s="1"/>
  <c r="AI47" i="39" a="1"/>
  <c r="AI47" i="39" s="1"/>
  <c r="AV47" i="39" a="1"/>
  <c r="AV47" i="39" s="1"/>
  <c r="AR47" i="39" a="1"/>
  <c r="AR47" i="39" s="1"/>
  <c r="AT48" i="39" a="1"/>
  <c r="AT48" i="39" s="1"/>
  <c r="AE52" i="39" a="1"/>
  <c r="AE52" i="39" s="1"/>
  <c r="AX53" i="39" a="1"/>
  <c r="AX53" i="39" s="1"/>
  <c r="BG55" i="39" a="1"/>
  <c r="BG55" i="39" s="1"/>
  <c r="AV58" i="39" a="1"/>
  <c r="AV58" i="39" s="1"/>
  <c r="AC58" i="39" a="1"/>
  <c r="AC58" i="39" s="1"/>
  <c r="AI59" i="39" a="1"/>
  <c r="AI59" i="39" s="1"/>
  <c r="AR60" i="39" a="1"/>
  <c r="AR60" i="39" s="1"/>
  <c r="BB64" i="39" a="1"/>
  <c r="BB64" i="39" s="1"/>
  <c r="AG64" i="39" a="1"/>
  <c r="AG64" i="39" s="1"/>
  <c r="AE67" i="39" a="1"/>
  <c r="AE67" i="39" s="1"/>
  <c r="AI67" i="39" a="1"/>
  <c r="AI67" i="39" s="1"/>
  <c r="AV67" i="39" a="1"/>
  <c r="AV67" i="39" s="1"/>
  <c r="BG67" i="39" a="1"/>
  <c r="BG67" i="39" s="1"/>
  <c r="AC70" i="39" a="1"/>
  <c r="AC70" i="39" s="1"/>
  <c r="BG78" i="39" a="1"/>
  <c r="BG78" i="39" s="1"/>
  <c r="AO80" i="39" a="1"/>
  <c r="AO80" i="39" s="1"/>
  <c r="AX81" i="39" a="1"/>
  <c r="AX81" i="39" s="1"/>
  <c r="BD87" i="39" a="1"/>
  <c r="BD87" i="39" s="1"/>
  <c r="AE87" i="39" a="1"/>
  <c r="AE87" i="39" s="1"/>
  <c r="AP88" i="39" a="1"/>
  <c r="AP88" i="39" s="1"/>
  <c r="AR89" i="39" a="1"/>
  <c r="AR89" i="39" s="1"/>
  <c r="AC93" i="39" a="1"/>
  <c r="AC93" i="39" s="1"/>
  <c r="AI94" i="39" a="1"/>
  <c r="AI94" i="39" s="1"/>
  <c r="AI97" i="39" a="1"/>
  <c r="AI97" i="39" s="1"/>
  <c r="AI98" i="39" a="1"/>
  <c r="AI98" i="39" s="1"/>
  <c r="AI102" i="39" a="1"/>
  <c r="AI102" i="39" s="1"/>
  <c r="AE105" i="39" a="1"/>
  <c r="AE105" i="39" s="1"/>
  <c r="AE107" i="39" a="1"/>
  <c r="AE107" i="39" s="1"/>
  <c r="AI108" i="39" a="1"/>
  <c r="AI108" i="39" s="1"/>
  <c r="AK109" i="39" a="1"/>
  <c r="AK109" i="39" s="1"/>
  <c r="AI110" i="39" a="1"/>
  <c r="AI110" i="39" s="1"/>
  <c r="AT111" i="39" a="1"/>
  <c r="AT111" i="39" s="1"/>
  <c r="AE114" i="39" a="1"/>
  <c r="AE114" i="39" s="1"/>
  <c r="AR115" i="39" a="1"/>
  <c r="AR115" i="39" s="1"/>
  <c r="AI118" i="39" a="1"/>
  <c r="AI118" i="39" s="1"/>
  <c r="AM119" i="39" a="1"/>
  <c r="AM119" i="39" s="1"/>
  <c r="AG120" i="39" a="1"/>
  <c r="AG120" i="39" s="1"/>
  <c r="AE123" i="39" a="1"/>
  <c r="AE123" i="39" s="1"/>
  <c r="AG124" i="39" a="1"/>
  <c r="AG124" i="39" s="1"/>
  <c r="BD131" i="39" a="1"/>
  <c r="BD131" i="39" s="1"/>
  <c r="AX134" i="39" a="1"/>
  <c r="AX134" i="39" s="1"/>
  <c r="BF143" i="39" a="1"/>
  <c r="BF143" i="39" s="1"/>
  <c r="AX146" i="39" a="1"/>
  <c r="AX146" i="39" s="1"/>
  <c r="AA155" i="39" a="1"/>
  <c r="AA155" i="39" s="1"/>
  <c r="BQ155" i="39" s="1"/>
  <c r="AO156" i="39" a="1"/>
  <c r="AO156" i="39" s="1"/>
  <c r="AX158" i="39" a="1"/>
  <c r="AX158" i="39" s="1"/>
  <c r="AP162" i="39" a="1"/>
  <c r="AP162" i="39" s="1"/>
  <c r="AZ163" i="39" a="1"/>
  <c r="AZ163" i="39" s="1"/>
  <c r="AP164" i="39" a="1"/>
  <c r="AP164" i="39" s="1"/>
  <c r="AO165" i="39" a="1"/>
  <c r="AO165" i="39" s="1"/>
  <c r="BD166" i="39" a="1"/>
  <c r="BD166" i="39" s="1"/>
  <c r="BG167" i="39" a="1"/>
  <c r="BG167" i="39" s="1"/>
  <c r="BG169" i="39" a="1"/>
  <c r="BG169" i="39" s="1"/>
  <c r="AV171" i="39" a="1"/>
  <c r="AV171" i="39" s="1"/>
  <c r="BD17" i="39" a="1"/>
  <c r="BD17" i="39" s="1"/>
  <c r="AV30" i="39" a="1"/>
  <c r="AV30" i="39" s="1"/>
  <c r="BB73" i="39" a="1"/>
  <c r="BB73" i="39" s="1"/>
  <c r="AT73" i="39" a="1"/>
  <c r="AT73" i="39" s="1"/>
  <c r="AT85" i="39" a="1"/>
  <c r="AT85" i="39" s="1"/>
  <c r="BG85" i="39" a="1"/>
  <c r="BG85" i="39" s="1"/>
  <c r="AI85" i="39" a="1"/>
  <c r="AI85" i="39" s="1"/>
  <c r="AX85" i="39" a="1"/>
  <c r="AX85" i="39" s="1"/>
  <c r="AV159" i="39" a="1"/>
  <c r="AV159" i="39" s="1"/>
  <c r="AG159" i="39" a="1"/>
  <c r="AG159" i="39" s="1"/>
  <c r="BF159" i="39" a="1"/>
  <c r="BF159" i="39" s="1"/>
  <c r="AT161" i="39" a="1"/>
  <c r="AT161" i="39" s="1"/>
  <c r="BB161" i="39" a="1"/>
  <c r="BB161" i="39" s="1"/>
  <c r="AC161" i="39" a="1"/>
  <c r="AC161" i="39" s="1"/>
  <c r="AX161" i="39" a="1"/>
  <c r="AX161" i="39" s="1"/>
  <c r="S4" i="39"/>
  <c r="AT154" i="39" a="1"/>
  <c r="AT154" i="39" s="1"/>
  <c r="BD154" i="39" a="1"/>
  <c r="BD154" i="39" s="1"/>
  <c r="AE154" i="39" a="1"/>
  <c r="AE154" i="39" s="1"/>
  <c r="AX154" i="39" a="1"/>
  <c r="AX154" i="39" s="1"/>
  <c r="AX65" i="39" a="1"/>
  <c r="AX65" i="39" s="1"/>
  <c r="AC7" i="39" a="1"/>
  <c r="AC7" i="39" s="1"/>
  <c r="BG7" i="39" a="1"/>
  <c r="BG7" i="39" s="1"/>
  <c r="BF10" i="39" a="1"/>
  <c r="BF10" i="39" s="1"/>
  <c r="AG16" i="39" a="1"/>
  <c r="AG16" i="39" s="1"/>
  <c r="AC18" i="39" a="1"/>
  <c r="AC18" i="39" s="1"/>
  <c r="BG18" i="39" a="1"/>
  <c r="BG18" i="39" s="1"/>
  <c r="BP21" i="39" a="1"/>
  <c r="BP21" i="39" s="1"/>
  <c r="AM21" i="39" a="1"/>
  <c r="AM21" i="39" s="1"/>
  <c r="AP21" i="39" a="1"/>
  <c r="AP21" i="39" s="1"/>
  <c r="BR21" i="39" a="1"/>
  <c r="BR21" i="39" s="1"/>
  <c r="AK21" i="39" a="1"/>
  <c r="AK21" i="39" s="1"/>
  <c r="AI21" i="39" a="1"/>
  <c r="AI21" i="39" s="1"/>
  <c r="BB21" i="39" a="1"/>
  <c r="BB21" i="39" s="1"/>
  <c r="AR26" i="39" a="1"/>
  <c r="AR26" i="39" s="1"/>
  <c r="AP29" i="39" a="1"/>
  <c r="AP29" i="39" s="1"/>
  <c r="AP36" i="39" a="1"/>
  <c r="AP36" i="39" s="1"/>
  <c r="AC37" i="39" a="1"/>
  <c r="AC37" i="39" s="1"/>
  <c r="BG37" i="39" a="1"/>
  <c r="BG37" i="39" s="1"/>
  <c r="AC40" i="39" a="1"/>
  <c r="AC40" i="39" s="1"/>
  <c r="BG40" i="39" a="1"/>
  <c r="BG40" i="39" s="1"/>
  <c r="AX43" i="39" a="1"/>
  <c r="AX43" i="39" s="1"/>
  <c r="AO44" i="39" a="1"/>
  <c r="AO44" i="39" s="1"/>
  <c r="AM46" i="39" a="1"/>
  <c r="AM46" i="39" s="1"/>
  <c r="BG46" i="39" a="1"/>
  <c r="BG46" i="39" s="1"/>
  <c r="AI46" i="39" a="1"/>
  <c r="AI46" i="39" s="1"/>
  <c r="BB46" i="39" a="1"/>
  <c r="BB46" i="39" s="1"/>
  <c r="AA46" i="39" a="1"/>
  <c r="AA46" i="39" s="1"/>
  <c r="AZ46" i="39" a="1"/>
  <c r="AZ46" i="39" s="1"/>
  <c r="BD46" i="39" a="1"/>
  <c r="BD46" i="39" s="1"/>
  <c r="AV48" i="39" a="1"/>
  <c r="AV48" i="39" s="1"/>
  <c r="AX48" i="39" a="1"/>
  <c r="AX48" i="39" s="1"/>
  <c r="AR48" i="39" a="1"/>
  <c r="AR48" i="39" s="1"/>
  <c r="AP48" i="39" a="1"/>
  <c r="AP48" i="39" s="1"/>
  <c r="BB48" i="39" a="1"/>
  <c r="BB48" i="39" s="1"/>
  <c r="AV51" i="39" a="1"/>
  <c r="AV51" i="39" s="1"/>
  <c r="BF51" i="39" a="1"/>
  <c r="BF51" i="39" s="1"/>
  <c r="AG51" i="39" a="1"/>
  <c r="AG51" i="39" s="1"/>
  <c r="AK51" i="39" a="1"/>
  <c r="AK51" i="39" s="1"/>
  <c r="AI51" i="39" a="1"/>
  <c r="AI51" i="39" s="1"/>
  <c r="BB51" i="39" a="1"/>
  <c r="BB51" i="39" s="1"/>
  <c r="AK54" i="39" a="1"/>
  <c r="AK54" i="39" s="1"/>
  <c r="AG55" i="39" a="1"/>
  <c r="AG55" i="39" s="1"/>
  <c r="AX56" i="39" a="1"/>
  <c r="AX56" i="39" s="1"/>
  <c r="AM57" i="39" a="1"/>
  <c r="AM57" i="39" s="1"/>
  <c r="AR62" i="39" a="1"/>
  <c r="AR62" i="39" s="1"/>
  <c r="AP71" i="39" a="1"/>
  <c r="AP71" i="39" s="1"/>
  <c r="AE74" i="39" a="1"/>
  <c r="AE74" i="39" s="1"/>
  <c r="AC75" i="39" a="1"/>
  <c r="AC75" i="39" s="1"/>
  <c r="AE82" i="39" a="1"/>
  <c r="AE82" i="39" s="1"/>
  <c r="AG83" i="39" a="1"/>
  <c r="AG83" i="39" s="1"/>
  <c r="AA84" i="39" a="1"/>
  <c r="AA84" i="39" s="1"/>
  <c r="AO86" i="39" a="1"/>
  <c r="AO86" i="39" s="1"/>
  <c r="AT87" i="39" a="1"/>
  <c r="AT87" i="39" s="1"/>
  <c r="AE91" i="39" a="1"/>
  <c r="AE91" i="39" s="1"/>
  <c r="AZ92" i="39" a="1"/>
  <c r="AZ92" i="39" s="1"/>
  <c r="BP96" i="39" a="1"/>
  <c r="BP96" i="39" s="1"/>
  <c r="AP99" i="39" a="1"/>
  <c r="AP99" i="39" s="1"/>
  <c r="AM100" i="39" a="1"/>
  <c r="AM100" i="39" s="1"/>
  <c r="AT101" i="39" a="1"/>
  <c r="AT101" i="39" s="1"/>
  <c r="BR103" i="39" a="1"/>
  <c r="BR103" i="39" s="1"/>
  <c r="AT106" i="39" a="1"/>
  <c r="AT106" i="39" s="1"/>
  <c r="AT117" i="39" a="1"/>
  <c r="AT117" i="39" s="1"/>
  <c r="AI121" i="39" a="1"/>
  <c r="AI121" i="39" s="1"/>
  <c r="AX129" i="39" a="1"/>
  <c r="AX129" i="39" s="1"/>
  <c r="AT130" i="39" a="1"/>
  <c r="AT130" i="39" s="1"/>
  <c r="AO132" i="39" a="1"/>
  <c r="AO132" i="39" s="1"/>
  <c r="AC135" i="39" a="1"/>
  <c r="AC135" i="39" s="1"/>
  <c r="AG136" i="39" a="1"/>
  <c r="AG136" i="39" s="1"/>
  <c r="AV137" i="39" a="1"/>
  <c r="AV137" i="39" s="1"/>
  <c r="AV138" i="39" a="1"/>
  <c r="AV138" i="39" s="1"/>
  <c r="BG141" i="39" a="1"/>
  <c r="BG141" i="39" s="1"/>
  <c r="AR141" i="39" a="1"/>
  <c r="AR141" i="39" s="1"/>
  <c r="AT141" i="39" a="1"/>
  <c r="AT141" i="39" s="1"/>
  <c r="AP141" i="39" a="1"/>
  <c r="AP141" i="39" s="1"/>
  <c r="AG141" i="39" a="1"/>
  <c r="AG141" i="39" s="1"/>
  <c r="AZ141" i="39" a="1"/>
  <c r="AZ141" i="39" s="1"/>
  <c r="AX141" i="39" a="1"/>
  <c r="AX141" i="39" s="1"/>
  <c r="AV141" i="39" a="1"/>
  <c r="AV141" i="39" s="1"/>
  <c r="AP142" i="39" a="1"/>
  <c r="AP142" i="39" s="1"/>
  <c r="BB142" i="39" a="1"/>
  <c r="BB142" i="39" s="1"/>
  <c r="AE142" i="39" a="1"/>
  <c r="AE142" i="39" s="1"/>
  <c r="BG142" i="39" a="1"/>
  <c r="BG142" i="39" s="1"/>
  <c r="AI142" i="39" a="1"/>
  <c r="AI142" i="39" s="1"/>
  <c r="BF142" i="39" a="1"/>
  <c r="BF142" i="39" s="1"/>
  <c r="AG142" i="39" a="1"/>
  <c r="AG142" i="39" s="1"/>
  <c r="BD142" i="39" a="1"/>
  <c r="BD142" i="39" s="1"/>
  <c r="AR142" i="39" a="1"/>
  <c r="AR142" i="39" s="1"/>
  <c r="AO142" i="39" a="1"/>
  <c r="AO142" i="39" s="1"/>
  <c r="AC143" i="39" a="1"/>
  <c r="AC143" i="39" s="1"/>
  <c r="AP144" i="39" a="1"/>
  <c r="AP144" i="39" s="1"/>
  <c r="AT145" i="39" a="1"/>
  <c r="AT145" i="39" s="1"/>
  <c r="AE147" i="39" a="1"/>
  <c r="AE147" i="39" s="1"/>
  <c r="AV149" i="39" a="1"/>
  <c r="AV149" i="39" s="1"/>
  <c r="AP152" i="39" a="1"/>
  <c r="AP152" i="39" s="1"/>
  <c r="AG7" i="39" a="1"/>
  <c r="AG7" i="39" s="1"/>
  <c r="AM8" i="39" a="1"/>
  <c r="AM8" i="39" s="1"/>
  <c r="BD8" i="39" a="1"/>
  <c r="BD8" i="39" s="1"/>
  <c r="AE8" i="39" a="1"/>
  <c r="AE8" i="39" s="1"/>
  <c r="BB8" i="39" a="1"/>
  <c r="BB8" i="39" s="1"/>
  <c r="AC8" i="39" a="1"/>
  <c r="AC8" i="39" s="1"/>
  <c r="AZ8" i="39" a="1"/>
  <c r="AZ8" i="39" s="1"/>
  <c r="AC10" i="39" a="1"/>
  <c r="AC10" i="39" s="1"/>
  <c r="BG10" i="39" a="1"/>
  <c r="BG10" i="39" s="1"/>
  <c r="AI16" i="39" a="1"/>
  <c r="AI16" i="39" s="1"/>
  <c r="BR16" i="39" a="1"/>
  <c r="BR16" i="39" s="1"/>
  <c r="AE18" i="39" a="1"/>
  <c r="AE18" i="39" s="1"/>
  <c r="AO20" i="39" a="1"/>
  <c r="AO20" i="39" s="1"/>
  <c r="BD21" i="39" a="1"/>
  <c r="BD21" i="39" s="1"/>
  <c r="AT26" i="39" a="1"/>
  <c r="AT26" i="39" s="1"/>
  <c r="AR29" i="39" a="1"/>
  <c r="AR29" i="39" s="1"/>
  <c r="BB32" i="39" a="1"/>
  <c r="BB32" i="39" s="1"/>
  <c r="AE32" i="39" a="1"/>
  <c r="AE32" i="39" s="1"/>
  <c r="AM32" i="39" a="1"/>
  <c r="AM32" i="39" s="1"/>
  <c r="BD32" i="39" a="1"/>
  <c r="BD32" i="39" s="1"/>
  <c r="AA32" i="39" a="1"/>
  <c r="AA32" i="39" s="1"/>
  <c r="AZ32" i="39" a="1"/>
  <c r="AZ32" i="39" s="1"/>
  <c r="BF32" i="39" a="1"/>
  <c r="BF32" i="39" s="1"/>
  <c r="AR36" i="39" a="1"/>
  <c r="AR36" i="39" s="1"/>
  <c r="AE37" i="39" a="1"/>
  <c r="AE37" i="39" s="1"/>
  <c r="AO39" i="39" a="1"/>
  <c r="AO39" i="39" s="1"/>
  <c r="AE40" i="39" a="1"/>
  <c r="AE40" i="39" s="1"/>
  <c r="AZ43" i="39" a="1"/>
  <c r="AZ43" i="39" s="1"/>
  <c r="AP44" i="39" a="1"/>
  <c r="AP44" i="39" s="1"/>
  <c r="AI45" i="39" a="1"/>
  <c r="AI45" i="39" s="1"/>
  <c r="BF46" i="39" a="1"/>
  <c r="BF46" i="39" s="1"/>
  <c r="BD48" i="39" a="1"/>
  <c r="BD48" i="39" s="1"/>
  <c r="BD51" i="39" a="1"/>
  <c r="BD51" i="39" s="1"/>
  <c r="AP54" i="39" a="1"/>
  <c r="AP54" i="39" s="1"/>
  <c r="AI55" i="39" a="1"/>
  <c r="AI55" i="39" s="1"/>
  <c r="AZ56" i="39" a="1"/>
  <c r="AZ56" i="39" s="1"/>
  <c r="AO57" i="39" a="1"/>
  <c r="AO57" i="39" s="1"/>
  <c r="AP58" i="39" a="1"/>
  <c r="AP58" i="39" s="1"/>
  <c r="AT60" i="39" a="1"/>
  <c r="AT60" i="39" s="1"/>
  <c r="BF60" i="39" a="1"/>
  <c r="BF60" i="39" s="1"/>
  <c r="AI60" i="39" a="1"/>
  <c r="AI60" i="39" s="1"/>
  <c r="AM60" i="39" a="1"/>
  <c r="AM60" i="39" s="1"/>
  <c r="AK60" i="39" a="1"/>
  <c r="AK60" i="39" s="1"/>
  <c r="BG60" i="39" a="1"/>
  <c r="BG60" i="39" s="1"/>
  <c r="AG60" i="39" a="1"/>
  <c r="AG60" i="39" s="1"/>
  <c r="BB60" i="39" a="1"/>
  <c r="BB60" i="39" s="1"/>
  <c r="AT62" i="39" a="1"/>
  <c r="AT62" i="39" s="1"/>
  <c r="BF64" i="39" a="1"/>
  <c r="BF64" i="39" s="1"/>
  <c r="AI64" i="39" a="1"/>
  <c r="AI64" i="39" s="1"/>
  <c r="AK64" i="39" a="1"/>
  <c r="AK64" i="39" s="1"/>
  <c r="BG64" i="39" a="1"/>
  <c r="BG64" i="39" s="1"/>
  <c r="AE64" i="39" a="1"/>
  <c r="AE64" i="39" s="1"/>
  <c r="AV64" i="39" a="1"/>
  <c r="AV64" i="39" s="1"/>
  <c r="AT64" i="39" a="1"/>
  <c r="AT64" i="39" s="1"/>
  <c r="AR64" i="39" a="1"/>
  <c r="AR64" i="39" s="1"/>
  <c r="AO68" i="39" a="1"/>
  <c r="AO68" i="39" s="1"/>
  <c r="BD68" i="39" a="1"/>
  <c r="BD68" i="39" s="1"/>
  <c r="AE68" i="39" a="1"/>
  <c r="AE68" i="39" s="1"/>
  <c r="AM68" i="39" a="1"/>
  <c r="AM68" i="39" s="1"/>
  <c r="AI68" i="39" a="1"/>
  <c r="AI68" i="39" s="1"/>
  <c r="AG68" i="39" a="1"/>
  <c r="AG68" i="39" s="1"/>
  <c r="BG68" i="39" a="1"/>
  <c r="BG68" i="39" s="1"/>
  <c r="AC68" i="39" a="1"/>
  <c r="AC68" i="39" s="1"/>
  <c r="AR71" i="39" a="1"/>
  <c r="AR71" i="39" s="1"/>
  <c r="AE73" i="39" a="1"/>
  <c r="AE73" i="39" s="1"/>
  <c r="AG74" i="39" a="1"/>
  <c r="AG74" i="39" s="1"/>
  <c r="AE75" i="39" a="1"/>
  <c r="AE75" i="39" s="1"/>
  <c r="AG82" i="39" a="1"/>
  <c r="AG82" i="39" s="1"/>
  <c r="AK83" i="39" a="1"/>
  <c r="AK83" i="39" s="1"/>
  <c r="AC84" i="39" a="1"/>
  <c r="AC84" i="39" s="1"/>
  <c r="AP86" i="39" a="1"/>
  <c r="AP86" i="39" s="1"/>
  <c r="AV87" i="39" a="1"/>
  <c r="AV87" i="39" s="1"/>
  <c r="AG91" i="39" a="1"/>
  <c r="AG91" i="39" s="1"/>
  <c r="AO94" i="39" a="1"/>
  <c r="AO94" i="39" s="1"/>
  <c r="AC96" i="39" a="1"/>
  <c r="AC96" i="39" s="1"/>
  <c r="AR99" i="39" a="1"/>
  <c r="AR99" i="39" s="1"/>
  <c r="AO100" i="39" a="1"/>
  <c r="AO100" i="39" s="1"/>
  <c r="AV101" i="39" a="1"/>
  <c r="AV101" i="39" s="1"/>
  <c r="AC103" i="39" a="1"/>
  <c r="AC103" i="39" s="1"/>
  <c r="AV106" i="39" a="1"/>
  <c r="AV106" i="39" s="1"/>
  <c r="BB117" i="39" a="1"/>
  <c r="BB117" i="39" s="1"/>
  <c r="AV121" i="39" a="1"/>
  <c r="AV121" i="39" s="1"/>
  <c r="AR122" i="39" a="1"/>
  <c r="AR122" i="39" s="1"/>
  <c r="AZ129" i="39" a="1"/>
  <c r="AZ129" i="39" s="1"/>
  <c r="BF130" i="39" a="1"/>
  <c r="BF130" i="39" s="1"/>
  <c r="AR132" i="39" a="1"/>
  <c r="AR132" i="39" s="1"/>
  <c r="AE135" i="39" a="1"/>
  <c r="AE135" i="39" s="1"/>
  <c r="AR136" i="39" a="1"/>
  <c r="AR136" i="39" s="1"/>
  <c r="AX137" i="39" a="1"/>
  <c r="AX137" i="39" s="1"/>
  <c r="AX138" i="39" a="1"/>
  <c r="AX138" i="39" s="1"/>
  <c r="AE143" i="39" a="1"/>
  <c r="AE143" i="39" s="1"/>
  <c r="AR144" i="39" a="1"/>
  <c r="AR144" i="39" s="1"/>
  <c r="AV145" i="39" a="1"/>
  <c r="AV145" i="39" s="1"/>
  <c r="AG147" i="39" a="1"/>
  <c r="AG147" i="39" s="1"/>
  <c r="AR148" i="39" a="1"/>
  <c r="AR148" i="39" s="1"/>
  <c r="AX149" i="39" a="1"/>
  <c r="AX149" i="39" s="1"/>
  <c r="AZ152" i="39" a="1"/>
  <c r="AZ152" i="39" s="1"/>
  <c r="AP171" i="39" a="1"/>
  <c r="AP171" i="39" s="1"/>
  <c r="AT171" i="39" a="1"/>
  <c r="AT171" i="39" s="1"/>
  <c r="BB171" i="39" a="1"/>
  <c r="BB171" i="39" s="1"/>
  <c r="AA171" i="39" a="1"/>
  <c r="AA171" i="39" s="1"/>
  <c r="AZ171" i="39" a="1"/>
  <c r="AZ171" i="39" s="1"/>
  <c r="AM171" i="39" a="1"/>
  <c r="AM171" i="39" s="1"/>
  <c r="AK171" i="39" a="1"/>
  <c r="AK171" i="39" s="1"/>
  <c r="AO171" i="39" a="1"/>
  <c r="AO171" i="39" s="1"/>
  <c r="AI171" i="39" a="1"/>
  <c r="AI171" i="39" s="1"/>
  <c r="AG171" i="39" a="1"/>
  <c r="AG171" i="39" s="1"/>
  <c r="AC172" i="39" a="1"/>
  <c r="AC172" i="39" s="1"/>
  <c r="AV173" i="39" a="1"/>
  <c r="AV173" i="39" s="1"/>
  <c r="AR176" i="39" a="1"/>
  <c r="AR176" i="39" s="1"/>
  <c r="AI7" i="39" a="1"/>
  <c r="AI7" i="39" s="1"/>
  <c r="BF8" i="39" a="1"/>
  <c r="BF8" i="39" s="1"/>
  <c r="AG10" i="39" a="1"/>
  <c r="AG10" i="39" s="1"/>
  <c r="AM11" i="39" a="1"/>
  <c r="AM11" i="39" s="1"/>
  <c r="AO11" i="39" a="1"/>
  <c r="AO11" i="39" s="1"/>
  <c r="AK11" i="39" a="1"/>
  <c r="AK11" i="39" s="1"/>
  <c r="AZ11" i="39" a="1"/>
  <c r="AZ11" i="39" s="1"/>
  <c r="BB13" i="39" a="1"/>
  <c r="BB13" i="39" s="1"/>
  <c r="AE13" i="39" a="1"/>
  <c r="AE13" i="39" s="1"/>
  <c r="AK13" i="39" a="1"/>
  <c r="AK13" i="39" s="1"/>
  <c r="BG13" i="39" a="1"/>
  <c r="BG13" i="39" s="1"/>
  <c r="AI13" i="39" a="1"/>
  <c r="AI13" i="39" s="1"/>
  <c r="AZ13" i="39" a="1"/>
  <c r="AZ13" i="39" s="1"/>
  <c r="BP15" i="39" a="1"/>
  <c r="BP15" i="39" s="1"/>
  <c r="AM15" i="39" a="1"/>
  <c r="AM15" i="39" s="1"/>
  <c r="AZ15" i="39" a="1"/>
  <c r="AZ15" i="39" s="1"/>
  <c r="AA15" i="39" a="1"/>
  <c r="AA15" i="39" s="1"/>
  <c r="BQ15" i="39" s="1"/>
  <c r="AX15" i="39" a="1"/>
  <c r="AX15" i="39" s="1"/>
  <c r="BB15" i="39" a="1"/>
  <c r="BB15" i="39" s="1"/>
  <c r="AK16" i="39" a="1"/>
  <c r="AK16" i="39" s="1"/>
  <c r="AG18" i="39" a="1"/>
  <c r="AG18" i="39" s="1"/>
  <c r="BP19" i="39" a="1"/>
  <c r="BP19" i="39" s="1"/>
  <c r="AM19" i="39" a="1"/>
  <c r="AM19" i="39" s="1"/>
  <c r="BF19" i="39" a="1"/>
  <c r="BF19" i="39" s="1"/>
  <c r="AG19" i="39" a="1"/>
  <c r="AG19" i="39" s="1"/>
  <c r="AV19" i="39" a="1"/>
  <c r="AV19" i="39" s="1"/>
  <c r="AT19" i="39" a="1"/>
  <c r="AT19" i="39" s="1"/>
  <c r="BB19" i="39" a="1"/>
  <c r="BB19" i="39" s="1"/>
  <c r="AP20" i="39" a="1"/>
  <c r="AP20" i="39" s="1"/>
  <c r="AA21" i="39" a="1"/>
  <c r="AA21" i="39" s="1"/>
  <c r="BF21" i="39" a="1"/>
  <c r="BF21" i="39" s="1"/>
  <c r="AX22" i="39" a="1"/>
  <c r="AX22" i="39" s="1"/>
  <c r="BB25" i="39" a="1"/>
  <c r="BB25" i="39" s="1"/>
  <c r="AE25" i="39" a="1"/>
  <c r="AE25" i="39" s="1"/>
  <c r="AR25" i="39" a="1"/>
  <c r="AR25" i="39" s="1"/>
  <c r="AV25" i="39" a="1"/>
  <c r="AV25" i="39" s="1"/>
  <c r="AT25" i="39" a="1"/>
  <c r="AT25" i="39" s="1"/>
  <c r="BD25" i="39" a="1"/>
  <c r="BD25" i="39" s="1"/>
  <c r="AV26" i="39" a="1"/>
  <c r="AV26" i="39" s="1"/>
  <c r="AT29" i="39" a="1"/>
  <c r="AT29" i="39" s="1"/>
  <c r="BG32" i="39" a="1"/>
  <c r="BG32" i="39" s="1"/>
  <c r="AZ35" i="39" a="1"/>
  <c r="AZ35" i="39" s="1"/>
  <c r="AC35" i="39" a="1"/>
  <c r="AC35" i="39" s="1"/>
  <c r="AR35" i="39" a="1"/>
  <c r="AR35" i="39" s="1"/>
  <c r="AM35" i="39" a="1"/>
  <c r="AM35" i="39" s="1"/>
  <c r="AK35" i="39" a="1"/>
  <c r="AK35" i="39" s="1"/>
  <c r="BD35" i="39" a="1"/>
  <c r="BD35" i="39" s="1"/>
  <c r="AT36" i="39" a="1"/>
  <c r="AT36" i="39" s="1"/>
  <c r="AG37" i="39" a="1"/>
  <c r="AG37" i="39" s="1"/>
  <c r="AP39" i="39" a="1"/>
  <c r="AP39" i="39" s="1"/>
  <c r="AG40" i="39" a="1"/>
  <c r="AG40" i="39" s="1"/>
  <c r="BD43" i="39" a="1"/>
  <c r="BD43" i="39" s="1"/>
  <c r="AR44" i="39" a="1"/>
  <c r="AR44" i="39" s="1"/>
  <c r="AC46" i="39" a="1"/>
  <c r="AC46" i="39" s="1"/>
  <c r="AA48" i="39" a="1"/>
  <c r="AA48" i="39" s="1"/>
  <c r="BF48" i="39" a="1"/>
  <c r="BF48" i="39" s="1"/>
  <c r="AX49" i="39" a="1"/>
  <c r="AX49" i="39" s="1"/>
  <c r="AA51" i="39" a="1"/>
  <c r="AA51" i="39" s="1"/>
  <c r="BG51" i="39" a="1"/>
  <c r="BG51" i="39" s="1"/>
  <c r="AR54" i="39" a="1"/>
  <c r="AR54" i="39" s="1"/>
  <c r="AK55" i="39" a="1"/>
  <c r="AK55" i="39" s="1"/>
  <c r="BB56" i="39" a="1"/>
  <c r="BB56" i="39" s="1"/>
  <c r="AP57" i="39" a="1"/>
  <c r="AP57" i="39" s="1"/>
  <c r="AR58" i="39" a="1"/>
  <c r="AR58" i="39" s="1"/>
  <c r="BD60" i="39" a="1"/>
  <c r="BD60" i="39" s="1"/>
  <c r="AV62" i="39" a="1"/>
  <c r="AV62" i="39" s="1"/>
  <c r="BB70" i="39" a="1"/>
  <c r="BB70" i="39" s="1"/>
  <c r="AT71" i="39" a="1"/>
  <c r="AT71" i="39" s="1"/>
  <c r="AO73" i="39" a="1"/>
  <c r="AO73" i="39" s="1"/>
  <c r="AI74" i="39" a="1"/>
  <c r="AI74" i="39" s="1"/>
  <c r="AK75" i="39" a="1"/>
  <c r="AK75" i="39" s="1"/>
  <c r="BG77" i="39" a="1"/>
  <c r="BG77" i="39" s="1"/>
  <c r="AK77" i="39" a="1"/>
  <c r="AK77" i="39" s="1"/>
  <c r="BD77" i="39" a="1"/>
  <c r="BD77" i="39" s="1"/>
  <c r="AE77" i="39" a="1"/>
  <c r="AE77" i="39" s="1"/>
  <c r="AO77" i="39" a="1"/>
  <c r="AO77" i="39" s="1"/>
  <c r="AC77" i="39" a="1"/>
  <c r="AC77" i="39" s="1"/>
  <c r="Y77" i="39" s="1"/>
  <c r="V77" i="39" s="1" a="1"/>
  <c r="V77" i="39" s="1"/>
  <c r="BF77" i="39" a="1"/>
  <c r="BF77" i="39" s="1"/>
  <c r="AA77" i="39" a="1"/>
  <c r="AA77" i="39" s="1"/>
  <c r="BB77" i="39" a="1"/>
  <c r="BB77" i="39" s="1"/>
  <c r="BF79" i="39" a="1"/>
  <c r="BF79" i="39" s="1"/>
  <c r="BB80" i="39" a="1"/>
  <c r="BB80" i="39" s="1"/>
  <c r="AI82" i="39" a="1"/>
  <c r="AI82" i="39" s="1"/>
  <c r="AM83" i="39" a="1"/>
  <c r="AM83" i="39" s="1"/>
  <c r="AE84" i="39" a="1"/>
  <c r="AE84" i="39" s="1"/>
  <c r="AR86" i="39" a="1"/>
  <c r="AR86" i="39" s="1"/>
  <c r="AX87" i="39" a="1"/>
  <c r="AX87" i="39" s="1"/>
  <c r="AZ89" i="39" a="1"/>
  <c r="AZ89" i="39" s="1"/>
  <c r="AE89" i="39" a="1"/>
  <c r="AE89" i="39" s="1"/>
  <c r="AM89" i="39" a="1"/>
  <c r="AM89" i="39" s="1"/>
  <c r="AX89" i="39" a="1"/>
  <c r="AX89" i="39" s="1"/>
  <c r="AP89" i="39" a="1"/>
  <c r="AP89" i="39" s="1"/>
  <c r="AO89" i="39" a="1"/>
  <c r="AO89" i="39" s="1"/>
  <c r="BF89" i="39" a="1"/>
  <c r="BF89" i="39" s="1"/>
  <c r="AK91" i="39" a="1"/>
  <c r="AK91" i="39" s="1"/>
  <c r="AP94" i="39" a="1"/>
  <c r="AP94" i="39" s="1"/>
  <c r="AE96" i="39" a="1"/>
  <c r="AE96" i="39" s="1"/>
  <c r="AT99" i="39" a="1"/>
  <c r="AT99" i="39" s="1"/>
  <c r="AZ100" i="39" a="1"/>
  <c r="AZ100" i="39" s="1"/>
  <c r="AX101" i="39" a="1"/>
  <c r="AX101" i="39" s="1"/>
  <c r="AG103" i="39" a="1"/>
  <c r="AG103" i="39" s="1"/>
  <c r="AZ106" i="39" a="1"/>
  <c r="AZ106" i="39" s="1"/>
  <c r="AP113" i="39" a="1"/>
  <c r="AP113" i="39" s="1"/>
  <c r="BF113" i="39" a="1"/>
  <c r="BF113" i="39" s="1"/>
  <c r="AG113" i="39" a="1"/>
  <c r="AG113" i="39" s="1"/>
  <c r="BD113" i="39" a="1"/>
  <c r="BD113" i="39" s="1"/>
  <c r="AE113" i="39" a="1"/>
  <c r="AE113" i="39" s="1"/>
  <c r="AV113" i="39" a="1"/>
  <c r="AV113" i="39" s="1"/>
  <c r="AC113" i="39" a="1"/>
  <c r="AC113" i="39" s="1"/>
  <c r="AA113" i="39" a="1"/>
  <c r="AA113" i="39" s="1"/>
  <c r="BQ113" i="39" s="1"/>
  <c r="BG113" i="39" a="1"/>
  <c r="BG113" i="39" s="1"/>
  <c r="BD115" i="39" a="1"/>
  <c r="BD115" i="39" s="1"/>
  <c r="AI115" i="39" a="1"/>
  <c r="AI115" i="39" s="1"/>
  <c r="BB115" i="39" a="1"/>
  <c r="BB115" i="39" s="1"/>
  <c r="AE115" i="39" a="1"/>
  <c r="AE115" i="39" s="1"/>
  <c r="AZ115" i="39" a="1"/>
  <c r="AZ115" i="39" s="1"/>
  <c r="AC115" i="39" a="1"/>
  <c r="AC115" i="39" s="1"/>
  <c r="Y115" i="39" s="1"/>
  <c r="V115" i="39" s="1" a="1"/>
  <c r="V115" i="39" s="1"/>
  <c r="AG115" i="39" a="1"/>
  <c r="AG115" i="39" s="1"/>
  <c r="AV115" i="39" a="1"/>
  <c r="AV115" i="39" s="1"/>
  <c r="AT115" i="39" a="1"/>
  <c r="AT115" i="39" s="1"/>
  <c r="BD117" i="39" a="1"/>
  <c r="BD117" i="39" s="1"/>
  <c r="AX121" i="39" a="1"/>
  <c r="AX121" i="39" s="1"/>
  <c r="AT122" i="39" a="1"/>
  <c r="AT122" i="39" s="1"/>
  <c r="AT126" i="39" a="1"/>
  <c r="AT126" i="39" s="1"/>
  <c r="AX126" i="39" a="1"/>
  <c r="AX126" i="39" s="1"/>
  <c r="BB126" i="39" a="1"/>
  <c r="BB126" i="39" s="1"/>
  <c r="AA126" i="39" a="1"/>
  <c r="AA126" i="39" s="1"/>
  <c r="AZ126" i="39" a="1"/>
  <c r="AZ126" i="39" s="1"/>
  <c r="BD126" i="39" a="1"/>
  <c r="BD126" i="39" s="1"/>
  <c r="AG126" i="39" a="1"/>
  <c r="AG126" i="39" s="1"/>
  <c r="BP126" i="39" a="1"/>
  <c r="BP126" i="39" s="1"/>
  <c r="AE126" i="39" a="1"/>
  <c r="AE126" i="39" s="1"/>
  <c r="BG126" i="39" a="1"/>
  <c r="BG126" i="39" s="1"/>
  <c r="AC126" i="39" a="1"/>
  <c r="AC126" i="39" s="1"/>
  <c r="BQ126" i="39" s="1"/>
  <c r="BF126" i="39" a="1"/>
  <c r="BF126" i="39" s="1"/>
  <c r="BB129" i="39" a="1"/>
  <c r="BB129" i="39" s="1"/>
  <c r="AT132" i="39" a="1"/>
  <c r="AT132" i="39" s="1"/>
  <c r="AI135" i="39" a="1"/>
  <c r="AI135" i="39" s="1"/>
  <c r="AT136" i="39" a="1"/>
  <c r="AT136" i="39" s="1"/>
  <c r="AZ137" i="39" a="1"/>
  <c r="AZ137" i="39" s="1"/>
  <c r="AZ138" i="39" a="1"/>
  <c r="AZ138" i="39" s="1"/>
  <c r="AA141" i="39" a="1"/>
  <c r="AA141" i="39" s="1"/>
  <c r="AA142" i="39" a="1"/>
  <c r="AA142" i="39" s="1"/>
  <c r="AG143" i="39" a="1"/>
  <c r="AG143" i="39" s="1"/>
  <c r="AV144" i="39" a="1"/>
  <c r="AV144" i="39" s="1"/>
  <c r="AX145" i="39" a="1"/>
  <c r="AX145" i="39" s="1"/>
  <c r="AX147" i="39" a="1"/>
  <c r="AX147" i="39" s="1"/>
  <c r="AT148" i="39" a="1"/>
  <c r="AT148" i="39" s="1"/>
  <c r="AZ149" i="39" a="1"/>
  <c r="AZ149" i="39" s="1"/>
  <c r="AT172" i="39" a="1"/>
  <c r="AT172" i="39" s="1"/>
  <c r="AX173" i="39" a="1"/>
  <c r="AX173" i="39" s="1"/>
  <c r="AT176" i="39" a="1"/>
  <c r="AT176" i="39" s="1"/>
  <c r="AK7" i="39" a="1"/>
  <c r="AK7" i="39" s="1"/>
  <c r="AA8" i="39" a="1"/>
  <c r="AA8" i="39" s="1"/>
  <c r="BG8" i="39" a="1"/>
  <c r="BG8" i="39" s="1"/>
  <c r="AI10" i="39" a="1"/>
  <c r="AI10" i="39" s="1"/>
  <c r="AO16" i="39" a="1"/>
  <c r="AO16" i="39" s="1"/>
  <c r="BP17" i="39" a="1"/>
  <c r="BP17" i="39" s="1"/>
  <c r="AM17" i="39" a="1"/>
  <c r="AM17" i="39" s="1"/>
  <c r="BG17" i="39" a="1"/>
  <c r="BG17" i="39" s="1"/>
  <c r="AI17" i="39" a="1"/>
  <c r="AI17" i="39" s="1"/>
  <c r="BF17" i="39" a="1"/>
  <c r="BF17" i="39" s="1"/>
  <c r="AG17" i="39" a="1"/>
  <c r="AG17" i="39" s="1"/>
  <c r="AZ17" i="39" a="1"/>
  <c r="AZ17" i="39" s="1"/>
  <c r="AI18" i="39" a="1"/>
  <c r="AI18" i="39" s="1"/>
  <c r="AR20" i="39" a="1"/>
  <c r="AR20" i="39" s="1"/>
  <c r="AC21" i="39" a="1"/>
  <c r="AC21" i="39" s="1"/>
  <c r="BG21" i="39" a="1"/>
  <c r="BG21" i="39" s="1"/>
  <c r="AX26" i="39" a="1"/>
  <c r="AX26" i="39" s="1"/>
  <c r="BB28" i="39" a="1"/>
  <c r="BB28" i="39" s="1"/>
  <c r="AE28" i="39" a="1"/>
  <c r="AE28" i="39" s="1"/>
  <c r="AZ28" i="39" a="1"/>
  <c r="AZ28" i="39" s="1"/>
  <c r="AA28" i="39" a="1"/>
  <c r="AA28" i="39" s="1"/>
  <c r="AM28" i="39" a="1"/>
  <c r="AM28" i="39" s="1"/>
  <c r="AK28" i="39" a="1"/>
  <c r="AK28" i="39" s="1"/>
  <c r="BF28" i="39" a="1"/>
  <c r="BF28" i="39" s="1"/>
  <c r="AV29" i="39" a="1"/>
  <c r="AV29" i="39" s="1"/>
  <c r="AC32" i="39" a="1"/>
  <c r="AC32" i="39" s="1"/>
  <c r="AM33" i="39" a="1"/>
  <c r="AM33" i="39" s="1"/>
  <c r="AX33" i="39" a="1"/>
  <c r="AX33" i="39" s="1"/>
  <c r="AP33" i="39" a="1"/>
  <c r="AP33" i="39" s="1"/>
  <c r="AO33" i="39" a="1"/>
  <c r="AO33" i="39" s="1"/>
  <c r="BB33" i="39" a="1"/>
  <c r="BB33" i="39" s="1"/>
  <c r="AV36" i="39" a="1"/>
  <c r="AV36" i="39" s="1"/>
  <c r="AP37" i="39" a="1"/>
  <c r="AP37" i="39" s="1"/>
  <c r="AR39" i="39" a="1"/>
  <c r="AR39" i="39" s="1"/>
  <c r="AI40" i="39" a="1"/>
  <c r="AI40" i="39" s="1"/>
  <c r="AA43" i="39" a="1"/>
  <c r="AA43" i="39" s="1"/>
  <c r="BF43" i="39" a="1"/>
  <c r="BF43" i="39" s="1"/>
  <c r="AT44" i="39" a="1"/>
  <c r="AT44" i="39" s="1"/>
  <c r="AO45" i="39" a="1"/>
  <c r="AO45" i="39" s="1"/>
  <c r="AE46" i="39" a="1"/>
  <c r="AE46" i="39" s="1"/>
  <c r="AC48" i="39" a="1"/>
  <c r="AC48" i="39" s="1"/>
  <c r="BQ48" i="39" s="1"/>
  <c r="BG48" i="39" a="1"/>
  <c r="BG48" i="39" s="1"/>
  <c r="AC51" i="39" a="1"/>
  <c r="AC51" i="39" s="1"/>
  <c r="Y51" i="39" s="1"/>
  <c r="V51" i="39" s="1" a="1"/>
  <c r="V51" i="39" s="1"/>
  <c r="AT54" i="39" a="1"/>
  <c r="AT54" i="39" s="1"/>
  <c r="AP55" i="39" a="1"/>
  <c r="AP55" i="39" s="1"/>
  <c r="BD56" i="39" a="1"/>
  <c r="BD56" i="39" s="1"/>
  <c r="AX57" i="39" a="1"/>
  <c r="AX57" i="39" s="1"/>
  <c r="AT58" i="39" a="1"/>
  <c r="AT58" i="39" s="1"/>
  <c r="AA60" i="39" a="1"/>
  <c r="AA60" i="39" s="1"/>
  <c r="AX62" i="39" a="1"/>
  <c r="AX62" i="39" s="1"/>
  <c r="AA64" i="39" a="1"/>
  <c r="AA64" i="39" s="1"/>
  <c r="AA68" i="39" a="1"/>
  <c r="AA68" i="39" s="1"/>
  <c r="AV71" i="39" a="1"/>
  <c r="AV71" i="39" s="1"/>
  <c r="AP73" i="39" a="1"/>
  <c r="AP73" i="39" s="1"/>
  <c r="AM74" i="39" a="1"/>
  <c r="AM74" i="39" s="1"/>
  <c r="AM75" i="39" a="1"/>
  <c r="AM75" i="39" s="1"/>
  <c r="AT82" i="39" a="1"/>
  <c r="AT82" i="39" s="1"/>
  <c r="AO83" i="39" a="1"/>
  <c r="AO83" i="39" s="1"/>
  <c r="AI84" i="39" a="1"/>
  <c r="AI84" i="39" s="1"/>
  <c r="AZ86" i="39" a="1"/>
  <c r="AZ86" i="39" s="1"/>
  <c r="AZ87" i="39" a="1"/>
  <c r="AZ87" i="39" s="1"/>
  <c r="AM91" i="39" a="1"/>
  <c r="AM91" i="39" s="1"/>
  <c r="AR94" i="39" a="1"/>
  <c r="AR94" i="39" s="1"/>
  <c r="AG96" i="39" a="1"/>
  <c r="AG96" i="39" s="1"/>
  <c r="AX99" i="39" a="1"/>
  <c r="AX99" i="39" s="1"/>
  <c r="BB100" i="39" a="1"/>
  <c r="BB100" i="39" s="1"/>
  <c r="AZ101" i="39" a="1"/>
  <c r="AZ101" i="39" s="1"/>
  <c r="AK103" i="39" a="1"/>
  <c r="AK103" i="39" s="1"/>
  <c r="BF112" i="39" a="1"/>
  <c r="BF112" i="39" s="1"/>
  <c r="AI112" i="39" a="1"/>
  <c r="AI112" i="39" s="1"/>
  <c r="AT112" i="39" a="1"/>
  <c r="AT112" i="39" s="1"/>
  <c r="AR112" i="39" a="1"/>
  <c r="AR112" i="39" s="1"/>
  <c r="BD112" i="39" a="1"/>
  <c r="BD112" i="39" s="1"/>
  <c r="AA112" i="39" a="1"/>
  <c r="AA112" i="39" s="1"/>
  <c r="AK112" i="39" a="1"/>
  <c r="AK112" i="39" s="1"/>
  <c r="AG112" i="39" a="1"/>
  <c r="AG112" i="39" s="1"/>
  <c r="AE112" i="39" a="1"/>
  <c r="AE112" i="39" s="1"/>
  <c r="AZ121" i="39" a="1"/>
  <c r="AZ121" i="39" s="1"/>
  <c r="AV122" i="39" a="1"/>
  <c r="AV122" i="39" s="1"/>
  <c r="AV132" i="39" a="1"/>
  <c r="AV132" i="39" s="1"/>
  <c r="AK135" i="39" a="1"/>
  <c r="AK135" i="39" s="1"/>
  <c r="AV136" i="39" a="1"/>
  <c r="AV136" i="39" s="1"/>
  <c r="BD137" i="39" a="1"/>
  <c r="BD137" i="39" s="1"/>
  <c r="AC141" i="39" a="1"/>
  <c r="AC141" i="39" s="1"/>
  <c r="AC142" i="39" a="1"/>
  <c r="AC142" i="39" s="1"/>
  <c r="Y142" i="39" s="1"/>
  <c r="V142" i="39" s="1" a="1"/>
  <c r="V142" i="39" s="1"/>
  <c r="AP143" i="39" a="1"/>
  <c r="AP143" i="39" s="1"/>
  <c r="AX144" i="39" a="1"/>
  <c r="AX144" i="39" s="1"/>
  <c r="BD145" i="39" a="1"/>
  <c r="BD145" i="39" s="1"/>
  <c r="AZ147" i="39" a="1"/>
  <c r="AZ147" i="39" s="1"/>
  <c r="AV148" i="39" a="1"/>
  <c r="AV148" i="39" s="1"/>
  <c r="BB149" i="39" a="1"/>
  <c r="BB149" i="39" s="1"/>
  <c r="AM153" i="39" a="1"/>
  <c r="AM153" i="39" s="1"/>
  <c r="BG153" i="39" a="1"/>
  <c r="BG153" i="39" s="1"/>
  <c r="AI153" i="39" a="1"/>
  <c r="AI153" i="39" s="1"/>
  <c r="AT153" i="39" a="1"/>
  <c r="AT153" i="39" s="1"/>
  <c r="AR153" i="39" a="1"/>
  <c r="AR153" i="39" s="1"/>
  <c r="BF153" i="39" a="1"/>
  <c r="BF153" i="39" s="1"/>
  <c r="AA153" i="39" a="1"/>
  <c r="AA153" i="39" s="1"/>
  <c r="AX153" i="39" a="1"/>
  <c r="AX153" i="39" s="1"/>
  <c r="AV153" i="39" a="1"/>
  <c r="AV153" i="39" s="1"/>
  <c r="AP153" i="39" a="1"/>
  <c r="AP153" i="39" s="1"/>
  <c r="BB158" i="39" a="1"/>
  <c r="BB158" i="39" s="1"/>
  <c r="AE158" i="39" a="1"/>
  <c r="AE158" i="39" s="1"/>
  <c r="AO158" i="39" a="1"/>
  <c r="AO158" i="39" s="1"/>
  <c r="AI158" i="39" a="1"/>
  <c r="AI158" i="39" s="1"/>
  <c r="BG158" i="39" a="1"/>
  <c r="BG158" i="39" s="1"/>
  <c r="AG158" i="39" a="1"/>
  <c r="AG158" i="39" s="1"/>
  <c r="AK158" i="39" a="1"/>
  <c r="AK158" i="39" s="1"/>
  <c r="AM158" i="39" a="1"/>
  <c r="AM158" i="39" s="1"/>
  <c r="AC158" i="39" a="1"/>
  <c r="AC158" i="39" s="1"/>
  <c r="AA158" i="39" a="1"/>
  <c r="AA158" i="39" s="1"/>
  <c r="AC171" i="39" a="1"/>
  <c r="AC171" i="39" s="1"/>
  <c r="AV172" i="39" a="1"/>
  <c r="AV172" i="39" s="1"/>
  <c r="AZ173" i="39" a="1"/>
  <c r="AZ173" i="39" s="1"/>
  <c r="AV176" i="39" a="1"/>
  <c r="AV176" i="39" s="1"/>
  <c r="AM7" i="39" a="1"/>
  <c r="AM7" i="39" s="1"/>
  <c r="AG8" i="39" a="1"/>
  <c r="AG8" i="39" s="1"/>
  <c r="AK10" i="39" a="1"/>
  <c r="AK10" i="39" s="1"/>
  <c r="AP16" i="39" a="1"/>
  <c r="AP16" i="39" s="1"/>
  <c r="AP18" i="39" a="1"/>
  <c r="AP18" i="39" s="1"/>
  <c r="AE21" i="39" a="1"/>
  <c r="AE21" i="39" s="1"/>
  <c r="AM22" i="39" a="1"/>
  <c r="AM22" i="39" s="1"/>
  <c r="AT22" i="39" a="1"/>
  <c r="AT22" i="39" s="1"/>
  <c r="AV22" i="39" a="1"/>
  <c r="AV22" i="39" s="1"/>
  <c r="AR22" i="39" a="1"/>
  <c r="AR22" i="39" s="1"/>
  <c r="BB22" i="39" a="1"/>
  <c r="BB22" i="39" s="1"/>
  <c r="AG32" i="39" a="1"/>
  <c r="AG32" i="39" s="1"/>
  <c r="AK40" i="39" a="1"/>
  <c r="AK40" i="39" s="1"/>
  <c r="AC43" i="39" a="1"/>
  <c r="AC43" i="39" s="1"/>
  <c r="BG43" i="39" a="1"/>
  <c r="BG43" i="39" s="1"/>
  <c r="AG46" i="39" a="1"/>
  <c r="AG46" i="39" s="1"/>
  <c r="AE48" i="39" a="1"/>
  <c r="AE48" i="39" s="1"/>
  <c r="BD49" i="39" a="1"/>
  <c r="BD49" i="39" s="1"/>
  <c r="AG49" i="39" a="1"/>
  <c r="AG49" i="39" s="1"/>
  <c r="AK49" i="39" a="1"/>
  <c r="AK49" i="39" s="1"/>
  <c r="AI49" i="39" a="1"/>
  <c r="AI49" i="39" s="1"/>
  <c r="BG49" i="39" a="1"/>
  <c r="BG49" i="39" s="1"/>
  <c r="AE49" i="39" a="1"/>
  <c r="AE49" i="39" s="1"/>
  <c r="BB49" i="39" a="1"/>
  <c r="BB49" i="39" s="1"/>
  <c r="AE51" i="39" a="1"/>
  <c r="AE51" i="39" s="1"/>
  <c r="AV54" i="39" a="1"/>
  <c r="AV54" i="39" s="1"/>
  <c r="AR55" i="39" a="1"/>
  <c r="AR55" i="39" s="1"/>
  <c r="AA56" i="39" a="1"/>
  <c r="AA56" i="39" s="1"/>
  <c r="BF56" i="39" a="1"/>
  <c r="BF56" i="39" s="1"/>
  <c r="AC60" i="39" a="1"/>
  <c r="AC60" i="39" s="1"/>
  <c r="AC64" i="39" a="1"/>
  <c r="AC64" i="39" s="1"/>
  <c r="AK68" i="39" a="1"/>
  <c r="AK68" i="39" s="1"/>
  <c r="AZ70" i="39" a="1"/>
  <c r="AZ70" i="39" s="1"/>
  <c r="AV70" i="39" a="1"/>
  <c r="AV70" i="39" s="1"/>
  <c r="AK70" i="39" a="1"/>
  <c r="AK70" i="39" s="1"/>
  <c r="AO70" i="39" a="1"/>
  <c r="AO70" i="39" s="1"/>
  <c r="AM70" i="39" a="1"/>
  <c r="AM70" i="39" s="1"/>
  <c r="AI70" i="39" a="1"/>
  <c r="AI70" i="39" s="1"/>
  <c r="BF70" i="39" a="1"/>
  <c r="BF70" i="39" s="1"/>
  <c r="AR73" i="39" a="1"/>
  <c r="AR73" i="39" s="1"/>
  <c r="AO74" i="39" a="1"/>
  <c r="AO74" i="39" s="1"/>
  <c r="AO75" i="39" a="1"/>
  <c r="AO75" i="39" s="1"/>
  <c r="AZ79" i="39" a="1"/>
  <c r="AZ79" i="39" s="1"/>
  <c r="AC79" i="39" a="1"/>
  <c r="AC79" i="39" s="1"/>
  <c r="BQ79" i="39" s="1"/>
  <c r="BD79" i="39" a="1"/>
  <c r="BD79" i="39" s="1"/>
  <c r="AE79" i="39" a="1"/>
  <c r="AE79" i="39" s="1"/>
  <c r="AR79" i="39" a="1"/>
  <c r="AR79" i="39" s="1"/>
  <c r="AP79" i="39" a="1"/>
  <c r="AP79" i="39" s="1"/>
  <c r="AO79" i="39" a="1"/>
  <c r="AO79" i="39" s="1"/>
  <c r="AM79" i="39" a="1"/>
  <c r="AM79" i="39" s="1"/>
  <c r="BG80" i="39" a="1"/>
  <c r="BG80" i="39" s="1"/>
  <c r="AK80" i="39" a="1"/>
  <c r="AK80" i="39" s="1"/>
  <c r="AP80" i="39" a="1"/>
  <c r="AP80" i="39" s="1"/>
  <c r="AG80" i="39" a="1"/>
  <c r="AG80" i="39" s="1"/>
  <c r="AI80" i="39" a="1"/>
  <c r="AI80" i="39" s="1"/>
  <c r="AE80" i="39" a="1"/>
  <c r="AE80" i="39" s="1"/>
  <c r="BF80" i="39" a="1"/>
  <c r="BF80" i="39" s="1"/>
  <c r="AC80" i="39" a="1"/>
  <c r="AC80" i="39" s="1"/>
  <c r="AV82" i="39" a="1"/>
  <c r="AV82" i="39" s="1"/>
  <c r="AP83" i="39" a="1"/>
  <c r="AP83" i="39" s="1"/>
  <c r="AO84" i="39" a="1"/>
  <c r="AO84" i="39" s="1"/>
  <c r="AO91" i="39" a="1"/>
  <c r="AO91" i="39" s="1"/>
  <c r="AG92" i="39" a="1"/>
  <c r="AG92" i="39" s="1"/>
  <c r="AO96" i="39" a="1"/>
  <c r="AO96" i="39" s="1"/>
  <c r="AO98" i="39" a="1"/>
  <c r="AO98" i="39" s="1"/>
  <c r="BB98" i="39" a="1"/>
  <c r="BB98" i="39" s="1"/>
  <c r="AE98" i="39" a="1"/>
  <c r="AE98" i="39" s="1"/>
  <c r="AT98" i="39" a="1"/>
  <c r="AT98" i="39" s="1"/>
  <c r="AM98" i="39" a="1"/>
  <c r="AM98" i="39" s="1"/>
  <c r="AK98" i="39" a="1"/>
  <c r="AK98" i="39" s="1"/>
  <c r="BF98" i="39" a="1"/>
  <c r="BF98" i="39" s="1"/>
  <c r="AM103" i="39" a="1"/>
  <c r="AM103" i="39" s="1"/>
  <c r="AZ105" i="39" a="1"/>
  <c r="AZ105" i="39" s="1"/>
  <c r="AC105" i="39" a="1"/>
  <c r="AC105" i="39" s="1"/>
  <c r="Y105" i="39" s="1"/>
  <c r="V105" i="39" s="1" a="1"/>
  <c r="V105" i="39" s="1"/>
  <c r="AM105" i="39" a="1"/>
  <c r="AM105" i="39" s="1"/>
  <c r="BB105" i="39" a="1"/>
  <c r="BB105" i="39" s="1"/>
  <c r="AP105" i="39" a="1"/>
  <c r="AP105" i="39" s="1"/>
  <c r="AO105" i="39" a="1"/>
  <c r="AO105" i="39" s="1"/>
  <c r="AK105" i="39" a="1"/>
  <c r="AK105" i="39" s="1"/>
  <c r="BG105" i="39" a="1"/>
  <c r="BG105" i="39" s="1"/>
  <c r="AX111" i="39" a="1"/>
  <c r="AX111" i="39" s="1"/>
  <c r="AA111" i="39" a="1"/>
  <c r="AA111" i="39" s="1"/>
  <c r="Y111" i="39" s="1"/>
  <c r="V111" i="39" s="1" a="1"/>
  <c r="V111" i="39" s="1"/>
  <c r="BG111" i="39" a="1"/>
  <c r="BG111" i="39" s="1"/>
  <c r="BF111" i="39" a="1"/>
  <c r="BF111" i="39" s="1"/>
  <c r="AG111" i="39" a="1"/>
  <c r="AG111" i="39" s="1"/>
  <c r="AK111" i="39" a="1"/>
  <c r="AK111" i="39" s="1"/>
  <c r="AP111" i="39" a="1"/>
  <c r="AP111" i="39" s="1"/>
  <c r="AO111" i="39" a="1"/>
  <c r="AO111" i="39" s="1"/>
  <c r="AM111" i="39" a="1"/>
  <c r="AM111" i="39" s="1"/>
  <c r="AI113" i="39" a="1"/>
  <c r="AI113" i="39" s="1"/>
  <c r="AA115" i="39" a="1"/>
  <c r="AA115" i="39" s="1"/>
  <c r="AR127" i="39" a="1"/>
  <c r="AR127" i="39" s="1"/>
  <c r="AZ127" i="39" a="1"/>
  <c r="AZ127" i="39" s="1"/>
  <c r="AA127" i="39" a="1"/>
  <c r="AA127" i="39" s="1"/>
  <c r="Y127" i="39" s="1"/>
  <c r="V127" i="39" s="1" a="1"/>
  <c r="V127" i="39" s="1"/>
  <c r="BG127" i="39" a="1"/>
  <c r="BG127" i="39" s="1"/>
  <c r="AG127" i="39" a="1"/>
  <c r="AG127" i="39" s="1"/>
  <c r="BF127" i="39" a="1"/>
  <c r="BF127" i="39" s="1"/>
  <c r="AE127" i="39" a="1"/>
  <c r="AE127" i="39" s="1"/>
  <c r="AM127" i="39" a="1"/>
  <c r="AM127" i="39" s="1"/>
  <c r="BB127" i="39" a="1"/>
  <c r="BB127" i="39" s="1"/>
  <c r="AX127" i="39" a="1"/>
  <c r="AX127" i="39" s="1"/>
  <c r="AV127" i="39" a="1"/>
  <c r="AV127" i="39" s="1"/>
  <c r="BR128" i="39" a="1"/>
  <c r="BR128" i="39" s="1"/>
  <c r="AR128" i="39" a="1"/>
  <c r="AR128" i="39" s="1"/>
  <c r="BD128" i="39" a="1"/>
  <c r="BD128" i="39" s="1"/>
  <c r="AE128" i="39" a="1"/>
  <c r="AE128" i="39" s="1"/>
  <c r="AO128" i="39" a="1"/>
  <c r="AO128" i="39" s="1"/>
  <c r="AM128" i="39" a="1"/>
  <c r="AM128" i="39" s="1"/>
  <c r="BF128" i="39" a="1"/>
  <c r="BF128" i="39" s="1"/>
  <c r="AP128" i="39" a="1"/>
  <c r="AP128" i="39" s="1"/>
  <c r="AK128" i="39" a="1"/>
  <c r="AK128" i="39" s="1"/>
  <c r="AI128" i="39" a="1"/>
  <c r="AI128" i="39" s="1"/>
  <c r="BP128" i="39" a="1"/>
  <c r="BP128" i="39" s="1"/>
  <c r="AX132" i="39" a="1"/>
  <c r="AX132" i="39" s="1"/>
  <c r="AZ135" i="39" a="1"/>
  <c r="AZ135" i="39" s="1"/>
  <c r="AZ136" i="39" a="1"/>
  <c r="AZ136" i="39" s="1"/>
  <c r="BB140" i="39" a="1"/>
  <c r="BB140" i="39" s="1"/>
  <c r="AE140" i="39" a="1"/>
  <c r="AE140" i="39" s="1"/>
  <c r="BG140" i="39" a="1"/>
  <c r="BG140" i="39" s="1"/>
  <c r="AI140" i="39" a="1"/>
  <c r="AI140" i="39" s="1"/>
  <c r="BF140" i="39" a="1"/>
  <c r="BF140" i="39" s="1"/>
  <c r="AC140" i="39" a="1"/>
  <c r="AC140" i="39" s="1"/>
  <c r="BD140" i="39" a="1"/>
  <c r="BD140" i="39" s="1"/>
  <c r="AA140" i="39" a="1"/>
  <c r="AA140" i="39" s="1"/>
  <c r="AO140" i="39" a="1"/>
  <c r="AO140" i="39" s="1"/>
  <c r="AZ140" i="39" a="1"/>
  <c r="AZ140" i="39" s="1"/>
  <c r="AX140" i="39" a="1"/>
  <c r="AX140" i="39" s="1"/>
  <c r="AV140" i="39" a="1"/>
  <c r="AV140" i="39" s="1"/>
  <c r="AE141" i="39" a="1"/>
  <c r="AE141" i="39" s="1"/>
  <c r="AK142" i="39" a="1"/>
  <c r="AK142" i="39" s="1"/>
  <c r="AR143" i="39" a="1"/>
  <c r="AR143" i="39" s="1"/>
  <c r="BB144" i="39" a="1"/>
  <c r="BB144" i="39" s="1"/>
  <c r="AP160" i="39" a="1"/>
  <c r="AP160" i="39" s="1"/>
  <c r="BG160" i="39" a="1"/>
  <c r="BG160" i="39" s="1"/>
  <c r="AI160" i="39" a="1"/>
  <c r="AI160" i="39" s="1"/>
  <c r="AK160" i="39" a="1"/>
  <c r="AK160" i="39" s="1"/>
  <c r="BR160" i="39" a="1"/>
  <c r="BR160" i="39" s="1"/>
  <c r="AG160" i="39" a="1"/>
  <c r="AG160" i="39" s="1"/>
  <c r="AX160" i="39" a="1"/>
  <c r="AX160" i="39" s="1"/>
  <c r="BB160" i="39" a="1"/>
  <c r="BB160" i="39" s="1"/>
  <c r="AZ160" i="39" a="1"/>
  <c r="AZ160" i="39" s="1"/>
  <c r="AV160" i="39" a="1"/>
  <c r="AV160" i="39" s="1"/>
  <c r="BF170" i="39" a="1"/>
  <c r="BF170" i="39" s="1"/>
  <c r="AI170" i="39" a="1"/>
  <c r="AI170" i="39" s="1"/>
  <c r="BG170" i="39" a="1"/>
  <c r="BG170" i="39" s="1"/>
  <c r="AG170" i="39" a="1"/>
  <c r="AG170" i="39" s="1"/>
  <c r="AM170" i="39" a="1"/>
  <c r="AM170" i="39" s="1"/>
  <c r="AK170" i="39" a="1"/>
  <c r="AK170" i="39" s="1"/>
  <c r="AV170" i="39" a="1"/>
  <c r="AV170" i="39" s="1"/>
  <c r="AT170" i="39" a="1"/>
  <c r="AT170" i="39" s="1"/>
  <c r="AP170" i="39" a="1"/>
  <c r="AP170" i="39" s="1"/>
  <c r="AO170" i="39" a="1"/>
  <c r="AO170" i="39" s="1"/>
  <c r="AE170" i="39" a="1"/>
  <c r="AE170" i="39" s="1"/>
  <c r="AE171" i="39" a="1"/>
  <c r="AE171" i="39" s="1"/>
  <c r="AM26" i="39" a="1"/>
  <c r="AM26" i="39" s="1"/>
  <c r="BD26" i="39" a="1"/>
  <c r="BD26" i="39" s="1"/>
  <c r="AE26" i="39" a="1"/>
  <c r="AE26" i="39" s="1"/>
  <c r="AK26" i="39" a="1"/>
  <c r="AK26" i="39" s="1"/>
  <c r="AI26" i="39" a="1"/>
  <c r="AI26" i="39" s="1"/>
  <c r="BB26" i="39" a="1"/>
  <c r="BB26" i="39" s="1"/>
  <c r="AM29" i="39" a="1"/>
  <c r="AM29" i="39" s="1"/>
  <c r="AO29" i="39" a="1"/>
  <c r="AO29" i="39" s="1"/>
  <c r="BB29" i="39" a="1"/>
  <c r="BB29" i="39" s="1"/>
  <c r="AA29" i="39" a="1"/>
  <c r="AA29" i="39" s="1"/>
  <c r="AZ29" i="39" a="1"/>
  <c r="AZ29" i="39" s="1"/>
  <c r="BD29" i="39" a="1"/>
  <c r="BD29" i="39" s="1"/>
  <c r="BG36" i="39" a="1"/>
  <c r="BG36" i="39" s="1"/>
  <c r="AK36" i="39" a="1"/>
  <c r="AK36" i="39" s="1"/>
  <c r="BD36" i="39" a="1"/>
  <c r="BD36" i="39" s="1"/>
  <c r="AE36" i="39" a="1"/>
  <c r="AE36" i="39" s="1"/>
  <c r="BB36" i="39" a="1"/>
  <c r="BB36" i="39" s="1"/>
  <c r="AA36" i="39" a="1"/>
  <c r="AA36" i="39" s="1"/>
  <c r="AZ36" i="39" a="1"/>
  <c r="AZ36" i="39" s="1"/>
  <c r="BF36" i="39" a="1"/>
  <c r="BF36" i="39" s="1"/>
  <c r="AV44" i="39" a="1"/>
  <c r="AV44" i="39" s="1"/>
  <c r="AM44" i="39" a="1"/>
  <c r="AM44" i="39" s="1"/>
  <c r="BB44" i="39" a="1"/>
  <c r="BB44" i="39" s="1"/>
  <c r="AA44" i="39" a="1"/>
  <c r="AA44" i="39" s="1"/>
  <c r="AZ44" i="39" a="1"/>
  <c r="AZ44" i="39" s="1"/>
  <c r="BD44" i="39" a="1"/>
  <c r="BD44" i="39" s="1"/>
  <c r="AV57" i="39" a="1"/>
  <c r="AV57" i="39" s="1"/>
  <c r="AZ57" i="39" a="1"/>
  <c r="AZ57" i="39" s="1"/>
  <c r="AA57" i="39" a="1"/>
  <c r="AA57" i="39" s="1"/>
  <c r="AT57" i="39" a="1"/>
  <c r="AT57" i="39" s="1"/>
  <c r="AR57" i="39" a="1"/>
  <c r="AR57" i="39" s="1"/>
  <c r="BD57" i="39" a="1"/>
  <c r="BD57" i="39" s="1"/>
  <c r="BD100" i="39" a="1"/>
  <c r="BD100" i="39" s="1"/>
  <c r="AG100" i="39" a="1"/>
  <c r="AG100" i="39" s="1"/>
  <c r="AX100" i="39" a="1"/>
  <c r="AX100" i="39" s="1"/>
  <c r="AT100" i="39" a="1"/>
  <c r="AT100" i="39" s="1"/>
  <c r="AV100" i="39" a="1"/>
  <c r="AV100" i="39" s="1"/>
  <c r="AR100" i="39" a="1"/>
  <c r="AR100" i="39" s="1"/>
  <c r="AP100" i="39" a="1"/>
  <c r="AP100" i="39" s="1"/>
  <c r="BG100" i="39" a="1"/>
  <c r="BG100" i="39" s="1"/>
  <c r="BG106" i="39" a="1"/>
  <c r="BG106" i="39" s="1"/>
  <c r="AK106" i="39" a="1"/>
  <c r="AK106" i="39" s="1"/>
  <c r="AX106" i="39" a="1"/>
  <c r="AX106" i="39" s="1"/>
  <c r="AO106" i="39" a="1"/>
  <c r="AO106" i="39" s="1"/>
  <c r="AE106" i="39" a="1"/>
  <c r="AE106" i="39" s="1"/>
  <c r="BF106" i="39" a="1"/>
  <c r="BF106" i="39" s="1"/>
  <c r="AC106" i="39" a="1"/>
  <c r="AC106" i="39" s="1"/>
  <c r="BD106" i="39" a="1"/>
  <c r="BD106" i="39" s="1"/>
  <c r="AA106" i="39" a="1"/>
  <c r="AA106" i="39" s="1"/>
  <c r="AV117" i="39" a="1"/>
  <c r="AV117" i="39" s="1"/>
  <c r="AZ117" i="39" a="1"/>
  <c r="AZ117" i="39" s="1"/>
  <c r="AA117" i="39" a="1"/>
  <c r="AA117" i="39" s="1"/>
  <c r="AX117" i="39" a="1"/>
  <c r="AX117" i="39" s="1"/>
  <c r="AM117" i="39" a="1"/>
  <c r="AM117" i="39" s="1"/>
  <c r="AG117" i="39" a="1"/>
  <c r="AG117" i="39" s="1"/>
  <c r="AE117" i="39" a="1"/>
  <c r="AE117" i="39" s="1"/>
  <c r="BG117" i="39" a="1"/>
  <c r="BG117" i="39" s="1"/>
  <c r="AC117" i="39" a="1"/>
  <c r="AC117" i="39" s="1"/>
  <c r="BR129" i="39" a="1"/>
  <c r="BR129" i="39" s="1"/>
  <c r="AP129" i="39" a="1"/>
  <c r="AP129" i="39" s="1"/>
  <c r="BF129" i="39" a="1"/>
  <c r="BF129" i="39" s="1"/>
  <c r="AG129" i="39" a="1"/>
  <c r="AG129" i="39" s="1"/>
  <c r="AV129" i="39" a="1"/>
  <c r="AV129" i="39" s="1"/>
  <c r="AT129" i="39" a="1"/>
  <c r="AT129" i="39" s="1"/>
  <c r="AO129" i="39" a="1"/>
  <c r="AO129" i="39" s="1"/>
  <c r="AC129" i="39" a="1"/>
  <c r="AC129" i="39" s="1"/>
  <c r="BP129" i="39" a="1"/>
  <c r="BP129" i="39" s="1"/>
  <c r="AA129" i="39" a="1"/>
  <c r="AA129" i="39" s="1"/>
  <c r="BQ129" i="39" s="1"/>
  <c r="BG129" i="39" a="1"/>
  <c r="BG129" i="39" s="1"/>
  <c r="AP130" i="39" a="1"/>
  <c r="AP130" i="39" s="1"/>
  <c r="AK130" i="39" a="1"/>
  <c r="AK130" i="39" s="1"/>
  <c r="BD130" i="39" a="1"/>
  <c r="BD130" i="39" s="1"/>
  <c r="AC130" i="39" a="1"/>
  <c r="AC130" i="39" s="1"/>
  <c r="Y130" i="39" s="1"/>
  <c r="V130" i="39" s="1" a="1"/>
  <c r="V130" i="39" s="1"/>
  <c r="BB130" i="39" a="1"/>
  <c r="BB130" i="39" s="1"/>
  <c r="AA130" i="39" a="1"/>
  <c r="AA130" i="39" s="1"/>
  <c r="AE130" i="39" a="1"/>
  <c r="AE130" i="39" s="1"/>
  <c r="AZ130" i="39" a="1"/>
  <c r="AZ130" i="39" s="1"/>
  <c r="AX130" i="39" a="1"/>
  <c r="AX130" i="39" s="1"/>
  <c r="AV130" i="39" a="1"/>
  <c r="AV130" i="39" s="1"/>
  <c r="AO138" i="39" a="1"/>
  <c r="AO138" i="39" s="1"/>
  <c r="BF138" i="39" a="1"/>
  <c r="BF138" i="39" s="1"/>
  <c r="AG138" i="39" a="1"/>
  <c r="AG138" i="39" s="1"/>
  <c r="BD138" i="39" a="1"/>
  <c r="BD138" i="39" s="1"/>
  <c r="AE138" i="39" a="1"/>
  <c r="AE138" i="39" s="1"/>
  <c r="BB138" i="39" a="1"/>
  <c r="BB138" i="39" s="1"/>
  <c r="AI138" i="39" a="1"/>
  <c r="AI138" i="39" s="1"/>
  <c r="AC138" i="39" a="1"/>
  <c r="AC138" i="39" s="1"/>
  <c r="AA138" i="39" a="1"/>
  <c r="AA138" i="39" s="1"/>
  <c r="AR147" i="39" a="1"/>
  <c r="AR147" i="39" s="1"/>
  <c r="AV147" i="39" a="1"/>
  <c r="AV147" i="39" s="1"/>
  <c r="AM147" i="39" a="1"/>
  <c r="AM147" i="39" s="1"/>
  <c r="AK147" i="39" a="1"/>
  <c r="AK147" i="39" s="1"/>
  <c r="AO147" i="39" a="1"/>
  <c r="AO147" i="39" s="1"/>
  <c r="AT147" i="39" a="1"/>
  <c r="AT147" i="39" s="1"/>
  <c r="AP147" i="39" a="1"/>
  <c r="AP147" i="39" s="1"/>
  <c r="AI147" i="39" a="1"/>
  <c r="AI147" i="39" s="1"/>
  <c r="BD147" i="39" a="1"/>
  <c r="BD147" i="39" s="1"/>
  <c r="BB152" i="39" a="1"/>
  <c r="BB152" i="39" s="1"/>
  <c r="AV152" i="39" a="1"/>
  <c r="AV152" i="39" s="1"/>
  <c r="BF152" i="39" a="1"/>
  <c r="BF152" i="39" s="1"/>
  <c r="AE152" i="39" a="1"/>
  <c r="AE152" i="39" s="1"/>
  <c r="BD152" i="39" a="1"/>
  <c r="BD152" i="39" s="1"/>
  <c r="AC152" i="39" a="1"/>
  <c r="AC152" i="39" s="1"/>
  <c r="AI152" i="39" a="1"/>
  <c r="AI152" i="39" s="1"/>
  <c r="AX152" i="39" a="1"/>
  <c r="AX152" i="39" s="1"/>
  <c r="AT152" i="39" a="1"/>
  <c r="AT152" i="39" s="1"/>
  <c r="AR152" i="39" a="1"/>
  <c r="AR152" i="39" s="1"/>
  <c r="AT7" i="39" a="1"/>
  <c r="AT7" i="39" s="1"/>
  <c r="AT16" i="39" a="1"/>
  <c r="AT16" i="39" s="1"/>
  <c r="AT18" i="39" a="1"/>
  <c r="AT18" i="39" s="1"/>
  <c r="BF26" i="39" a="1"/>
  <c r="BF26" i="39" s="1"/>
  <c r="BF29" i="39" a="1"/>
  <c r="BF29" i="39" s="1"/>
  <c r="AM37" i="39" a="1"/>
  <c r="AM37" i="39" s="1"/>
  <c r="AK37" i="39" a="1"/>
  <c r="AK37" i="39" s="1"/>
  <c r="AO37" i="39" a="1"/>
  <c r="AO37" i="39" s="1"/>
  <c r="AI37" i="39" a="1"/>
  <c r="AI37" i="39" s="1"/>
  <c r="AV37" i="39" a="1"/>
  <c r="AV37" i="39" s="1"/>
  <c r="AP40" i="39" a="1"/>
  <c r="AP40" i="39" s="1"/>
  <c r="AI43" i="39" a="1"/>
  <c r="AI43" i="39" s="1"/>
  <c r="BF44" i="39" a="1"/>
  <c r="BF44" i="39" s="1"/>
  <c r="AV55" i="39" a="1"/>
  <c r="AV55" i="39" s="1"/>
  <c r="BF57" i="39" a="1"/>
  <c r="BF57" i="39" s="1"/>
  <c r="AM62" i="39" a="1"/>
  <c r="AM62" i="39" s="1"/>
  <c r="BD62" i="39" a="1"/>
  <c r="BD62" i="39" s="1"/>
  <c r="AE62" i="39" a="1"/>
  <c r="AE62" i="39" s="1"/>
  <c r="AP62" i="39" a="1"/>
  <c r="AP62" i="39" s="1"/>
  <c r="AO62" i="39" a="1"/>
  <c r="AO62" i="39" s="1"/>
  <c r="AK62" i="39" a="1"/>
  <c r="AK62" i="39" s="1"/>
  <c r="BF62" i="39" a="1"/>
  <c r="BF62" i="39" s="1"/>
  <c r="BG71" i="39" a="1"/>
  <c r="BG71" i="39" s="1"/>
  <c r="AK71" i="39" a="1"/>
  <c r="AK71" i="39" s="1"/>
  <c r="AI71" i="39" a="1"/>
  <c r="AI71" i="39" s="1"/>
  <c r="AZ71" i="39" a="1"/>
  <c r="AZ71" i="39" s="1"/>
  <c r="BF71" i="39" a="1"/>
  <c r="BF71" i="39" s="1"/>
  <c r="AC71" i="39" a="1"/>
  <c r="AC71" i="39" s="1"/>
  <c r="BD71" i="39" a="1"/>
  <c r="BD71" i="39" s="1"/>
  <c r="AA71" i="39" a="1"/>
  <c r="AA71" i="39" s="1"/>
  <c r="BB71" i="39" a="1"/>
  <c r="BB71" i="39" s="1"/>
  <c r="AV74" i="39" a="1"/>
  <c r="AV74" i="39" s="1"/>
  <c r="AZ75" i="39" a="1"/>
  <c r="AZ75" i="39" s="1"/>
  <c r="BB82" i="39" a="1"/>
  <c r="BB82" i="39" s="1"/>
  <c r="AT83" i="39" a="1"/>
  <c r="AT83" i="39" s="1"/>
  <c r="AX84" i="39" a="1"/>
  <c r="AX84" i="39" s="1"/>
  <c r="BB86" i="39" a="1"/>
  <c r="BB86" i="39" s="1"/>
  <c r="AE86" i="39" a="1"/>
  <c r="AE86" i="39" s="1"/>
  <c r="BD86" i="39" a="1"/>
  <c r="BD86" i="39" s="1"/>
  <c r="AC86" i="39" a="1"/>
  <c r="AC86" i="39" s="1"/>
  <c r="AM86" i="39" a="1"/>
  <c r="AM86" i="39" s="1"/>
  <c r="AX86" i="39" a="1"/>
  <c r="AX86" i="39" s="1"/>
  <c r="AV86" i="39" a="1"/>
  <c r="AV86" i="39" s="1"/>
  <c r="AT86" i="39" a="1"/>
  <c r="AT86" i="39" s="1"/>
  <c r="AM87" i="39" a="1"/>
  <c r="AM87" i="39" s="1"/>
  <c r="AP87" i="39" a="1"/>
  <c r="AP87" i="39" s="1"/>
  <c r="BB87" i="39" a="1"/>
  <c r="BB87" i="39" s="1"/>
  <c r="AA87" i="39" a="1"/>
  <c r="AA87" i="39" s="1"/>
  <c r="AR87" i="39" a="1"/>
  <c r="AR87" i="39" s="1"/>
  <c r="AO87" i="39" a="1"/>
  <c r="AO87" i="39" s="1"/>
  <c r="AK87" i="39" a="1"/>
  <c r="AK87" i="39" s="1"/>
  <c r="BG87" i="39" a="1"/>
  <c r="BG87" i="39" s="1"/>
  <c r="AZ91" i="39" a="1"/>
  <c r="AZ91" i="39" s="1"/>
  <c r="AV99" i="39" a="1"/>
  <c r="AV99" i="39" s="1"/>
  <c r="AM99" i="39" a="1"/>
  <c r="AM99" i="39" s="1"/>
  <c r="BG99" i="39" a="1"/>
  <c r="BG99" i="39" s="1"/>
  <c r="AG99" i="39" a="1"/>
  <c r="AG99" i="39" s="1"/>
  <c r="BF99" i="39" a="1"/>
  <c r="BF99" i="39" s="1"/>
  <c r="AC99" i="39" a="1"/>
  <c r="AC99" i="39" s="1"/>
  <c r="BD99" i="39" a="1"/>
  <c r="BD99" i="39" s="1"/>
  <c r="AA99" i="39" a="1"/>
  <c r="AA99" i="39" s="1"/>
  <c r="BB99" i="39" a="1"/>
  <c r="BB99" i="39" s="1"/>
  <c r="AO101" i="39" a="1"/>
  <c r="AO101" i="39" s="1"/>
  <c r="BP101" i="39" a="1"/>
  <c r="BP101" i="39" s="1"/>
  <c r="AK101" i="39" a="1"/>
  <c r="AK101" i="39" s="1"/>
  <c r="BR101" i="39" a="1"/>
  <c r="BR101" i="39" s="1"/>
  <c r="AI101" i="39" a="1"/>
  <c r="AI101" i="39" s="1"/>
  <c r="AP101" i="39" a="1"/>
  <c r="AP101" i="39" s="1"/>
  <c r="AM101" i="39" a="1"/>
  <c r="AM101" i="39" s="1"/>
  <c r="AG101" i="39" a="1"/>
  <c r="AG101" i="39" s="1"/>
  <c r="BF101" i="39" a="1"/>
  <c r="BF101" i="39" s="1"/>
  <c r="AP121" i="39" a="1"/>
  <c r="AP121" i="39" s="1"/>
  <c r="AO121" i="39" a="1"/>
  <c r="AO121" i="39" s="1"/>
  <c r="AR121" i="39" a="1"/>
  <c r="AR121" i="39" s="1"/>
  <c r="AT121" i="39" a="1"/>
  <c r="AT121" i="39" s="1"/>
  <c r="AM121" i="39" a="1"/>
  <c r="AM121" i="39" s="1"/>
  <c r="AK121" i="39" a="1"/>
  <c r="AK121" i="39" s="1"/>
  <c r="BF121" i="39" a="1"/>
  <c r="BF121" i="39" s="1"/>
  <c r="BD135" i="39" a="1"/>
  <c r="BD135" i="39" s="1"/>
  <c r="BD143" i="39" a="1"/>
  <c r="BD143" i="39" s="1"/>
  <c r="BF147" i="39" a="1"/>
  <c r="BF147" i="39" s="1"/>
  <c r="BF149" i="39" a="1"/>
  <c r="BF149" i="39" s="1"/>
  <c r="AI149" i="39" a="1"/>
  <c r="AI149" i="39" s="1"/>
  <c r="AR149" i="39" a="1"/>
  <c r="AR149" i="39" s="1"/>
  <c r="AP149" i="39" a="1"/>
  <c r="AP149" i="39" s="1"/>
  <c r="AO149" i="39" a="1"/>
  <c r="AO149" i="39" s="1"/>
  <c r="BD149" i="39" a="1"/>
  <c r="BD149" i="39" s="1"/>
  <c r="AE149" i="39" a="1"/>
  <c r="AE149" i="39" s="1"/>
  <c r="AC149" i="39" a="1"/>
  <c r="AC149" i="39" s="1"/>
  <c r="Y149" i="39" s="1"/>
  <c r="V149" i="39" s="1" a="1"/>
  <c r="V149" i="39" s="1"/>
  <c r="AA149" i="39" a="1"/>
  <c r="AA149" i="39" s="1"/>
  <c r="AA26" i="39" a="1"/>
  <c r="AA26" i="39" s="1"/>
  <c r="BG26" i="39" a="1"/>
  <c r="BG26" i="39" s="1"/>
  <c r="AC29" i="39" a="1"/>
  <c r="AC29" i="39" s="1"/>
  <c r="BG29" i="39" a="1"/>
  <c r="BG29" i="39" s="1"/>
  <c r="AC36" i="39" a="1"/>
  <c r="AC36" i="39" s="1"/>
  <c r="AC44" i="39" a="1"/>
  <c r="AC44" i="39" s="1"/>
  <c r="BG44" i="39" a="1"/>
  <c r="BG44" i="39" s="1"/>
  <c r="BD54" i="39" a="1"/>
  <c r="BD54" i="39" s="1"/>
  <c r="AG54" i="39" a="1"/>
  <c r="AG54" i="39" s="1"/>
  <c r="AZ54" i="39" a="1"/>
  <c r="AZ54" i="39" s="1"/>
  <c r="AA54" i="39" a="1"/>
  <c r="AA54" i="39" s="1"/>
  <c r="AO54" i="39" a="1"/>
  <c r="AO54" i="39" s="1"/>
  <c r="AM54" i="39" a="1"/>
  <c r="AM54" i="39" s="1"/>
  <c r="BF54" i="39" a="1"/>
  <c r="BF54" i="39" s="1"/>
  <c r="AC57" i="39" a="1"/>
  <c r="AC57" i="39" s="1"/>
  <c r="BG57" i="39" a="1"/>
  <c r="BG57" i="39" s="1"/>
  <c r="AA100" i="39" a="1"/>
  <c r="AA100" i="39" s="1"/>
  <c r="AG106" i="39" a="1"/>
  <c r="AG106" i="39" s="1"/>
  <c r="AI117" i="39" a="1"/>
  <c r="AI117" i="39" s="1"/>
  <c r="AE129" i="39" a="1"/>
  <c r="AE129" i="39" s="1"/>
  <c r="AG130" i="39" a="1"/>
  <c r="AG130" i="39" s="1"/>
  <c r="BF137" i="39" a="1"/>
  <c r="BF137" i="39" s="1"/>
  <c r="AI137" i="39" a="1"/>
  <c r="AI137" i="39" s="1"/>
  <c r="BB137" i="39" a="1"/>
  <c r="BB137" i="39" s="1"/>
  <c r="AC137" i="39" a="1"/>
  <c r="AC137" i="39" s="1"/>
  <c r="AR137" i="39" a="1"/>
  <c r="AR137" i="39" s="1"/>
  <c r="AP137" i="39" a="1"/>
  <c r="AP137" i="39" s="1"/>
  <c r="AE137" i="39" a="1"/>
  <c r="AE137" i="39" s="1"/>
  <c r="AM137" i="39" a="1"/>
  <c r="AM137" i="39" s="1"/>
  <c r="AK137" i="39" a="1"/>
  <c r="AK137" i="39" s="1"/>
  <c r="AG137" i="39" a="1"/>
  <c r="AG137" i="39" s="1"/>
  <c r="AK138" i="39" a="1"/>
  <c r="AK138" i="39" s="1"/>
  <c r="AP145" i="39" a="1"/>
  <c r="AP145" i="39" s="1"/>
  <c r="AM145" i="39" a="1"/>
  <c r="AM145" i="39" s="1"/>
  <c r="BB145" i="39" a="1"/>
  <c r="BB145" i="39" s="1"/>
  <c r="AA145" i="39" a="1"/>
  <c r="AA145" i="39" s="1"/>
  <c r="AZ145" i="39" a="1"/>
  <c r="AZ145" i="39" s="1"/>
  <c r="AK145" i="39" a="1"/>
  <c r="AK145" i="39" s="1"/>
  <c r="AG145" i="39" a="1"/>
  <c r="AG145" i="39" s="1"/>
  <c r="AE145" i="39" a="1"/>
  <c r="AE145" i="39" s="1"/>
  <c r="AC145" i="39" a="1"/>
  <c r="AC145" i="39" s="1"/>
  <c r="BG147" i="39" a="1"/>
  <c r="BG147" i="39" s="1"/>
  <c r="AA152" i="39" a="1"/>
  <c r="AA152" i="39" s="1"/>
  <c r="BP20" i="39" a="1"/>
  <c r="BP20" i="39" s="1"/>
  <c r="AM20" i="39" a="1"/>
  <c r="AM20" i="39" s="1"/>
  <c r="AK20" i="39" a="1"/>
  <c r="AK20" i="39" s="1"/>
  <c r="BD20" i="39" a="1"/>
  <c r="BD20" i="39" s="1"/>
  <c r="AC20" i="39" a="1"/>
  <c r="AC20" i="39" s="1"/>
  <c r="BB20" i="39" a="1"/>
  <c r="BB20" i="39" s="1"/>
  <c r="AA20" i="39" a="1"/>
  <c r="AA20" i="39" s="1"/>
  <c r="BF20" i="39" a="1"/>
  <c r="BF20" i="39" s="1"/>
  <c r="AT21" i="39" a="1"/>
  <c r="AT21" i="39" s="1"/>
  <c r="AC26" i="39" a="1"/>
  <c r="AC26" i="39" s="1"/>
  <c r="AE29" i="39" a="1"/>
  <c r="AE29" i="39" s="1"/>
  <c r="AG36" i="39" a="1"/>
  <c r="AG36" i="39" s="1"/>
  <c r="AZ37" i="39" a="1"/>
  <c r="AZ37" i="39" s="1"/>
  <c r="BB39" i="39" a="1"/>
  <c r="BB39" i="39" s="1"/>
  <c r="AE39" i="39" a="1"/>
  <c r="AE39" i="39" s="1"/>
  <c r="BG39" i="39" a="1"/>
  <c r="BG39" i="39" s="1"/>
  <c r="AI39" i="39" a="1"/>
  <c r="AI39" i="39" s="1"/>
  <c r="AM39" i="39" a="1"/>
  <c r="AM39" i="39" s="1"/>
  <c r="AK39" i="39" a="1"/>
  <c r="AK39" i="39" s="1"/>
  <c r="BD39" i="39" a="1"/>
  <c r="BD39" i="39" s="1"/>
  <c r="AV40" i="39" a="1"/>
  <c r="AV40" i="39" s="1"/>
  <c r="AP43" i="39" a="1"/>
  <c r="AP43" i="39" s="1"/>
  <c r="AE44" i="39" a="1"/>
  <c r="AE44" i="39" s="1"/>
  <c r="BB45" i="39" a="1"/>
  <c r="BB45" i="39" s="1"/>
  <c r="AG45" i="39" a="1"/>
  <c r="AG45" i="39" s="1"/>
  <c r="AV45" i="39" a="1"/>
  <c r="AV45" i="39" s="1"/>
  <c r="AM45" i="39" a="1"/>
  <c r="AM45" i="39" s="1"/>
  <c r="AK45" i="39" a="1"/>
  <c r="AK45" i="39" s="1"/>
  <c r="AZ45" i="39" a="1"/>
  <c r="AZ45" i="39" s="1"/>
  <c r="AR46" i="39" a="1"/>
  <c r="AR46" i="39" s="1"/>
  <c r="AM48" i="39" a="1"/>
  <c r="AM48" i="39" s="1"/>
  <c r="AR51" i="39" a="1"/>
  <c r="AR51" i="39" s="1"/>
  <c r="BG54" i="39" a="1"/>
  <c r="BG54" i="39" s="1"/>
  <c r="AE57" i="39" a="1"/>
  <c r="AE57" i="39" s="1"/>
  <c r="BD58" i="39" a="1"/>
  <c r="BD58" i="39" s="1"/>
  <c r="AG58" i="39" a="1"/>
  <c r="AG58" i="39" s="1"/>
  <c r="AM58" i="39" a="1"/>
  <c r="AM58" i="39" s="1"/>
  <c r="AK58" i="39" a="1"/>
  <c r="AK58" i="39" s="1"/>
  <c r="AI58" i="39" a="1"/>
  <c r="AI58" i="39" s="1"/>
  <c r="BG58" i="39" a="1"/>
  <c r="BG58" i="39" s="1"/>
  <c r="AE58" i="39" a="1"/>
  <c r="AE58" i="39" s="1"/>
  <c r="BF58" i="39" a="1"/>
  <c r="BF58" i="39" s="1"/>
  <c r="AA62" i="39" a="1"/>
  <c r="AA62" i="39" s="1"/>
  <c r="AE71" i="39" a="1"/>
  <c r="AE71" i="39" s="1"/>
  <c r="BB84" i="39" a="1"/>
  <c r="BB84" i="39" s="1"/>
  <c r="AA86" i="39" a="1"/>
  <c r="AA86" i="39" s="1"/>
  <c r="AC87" i="39" a="1"/>
  <c r="AC87" i="39" s="1"/>
  <c r="BQ87" i="39" s="1"/>
  <c r="AX94" i="39" a="1"/>
  <c r="AX94" i="39" s="1"/>
  <c r="AC94" i="39" a="1"/>
  <c r="AC94" i="39" s="1"/>
  <c r="BQ94" i="39" s="1"/>
  <c r="AV94" i="39" a="1"/>
  <c r="AV94" i="39" s="1"/>
  <c r="BB94" i="39" a="1"/>
  <c r="BB94" i="39" s="1"/>
  <c r="AA94" i="39" a="1"/>
  <c r="AA94" i="39" s="1"/>
  <c r="AG94" i="39" a="1"/>
  <c r="AG94" i="39" s="1"/>
  <c r="BG94" i="39" a="1"/>
  <c r="BG94" i="39" s="1"/>
  <c r="BF94" i="39" a="1"/>
  <c r="BF94" i="39" s="1"/>
  <c r="AE94" i="39" a="1"/>
  <c r="AE94" i="39" s="1"/>
  <c r="AE99" i="39" a="1"/>
  <c r="AE99" i="39" s="1"/>
  <c r="AC100" i="39" a="1"/>
  <c r="AC100" i="39" s="1"/>
  <c r="AA101" i="39" a="1"/>
  <c r="AA101" i="39" s="1"/>
  <c r="AI106" i="39" a="1"/>
  <c r="AI106" i="39" s="1"/>
  <c r="AK117" i="39" a="1"/>
  <c r="AK117" i="39" s="1"/>
  <c r="AA121" i="39" a="1"/>
  <c r="AA121" i="39" s="1"/>
  <c r="BF122" i="39" a="1"/>
  <c r="BF122" i="39" s="1"/>
  <c r="AI122" i="39" a="1"/>
  <c r="AI122" i="39" s="1"/>
  <c r="AZ122" i="39" a="1"/>
  <c r="AZ122" i="39" s="1"/>
  <c r="AA122" i="39" a="1"/>
  <c r="AA122" i="39" s="1"/>
  <c r="AX122" i="39" a="1"/>
  <c r="AX122" i="39" s="1"/>
  <c r="AE122" i="39" a="1"/>
  <c r="AE122" i="39" s="1"/>
  <c r="AK122" i="39" a="1"/>
  <c r="AK122" i="39" s="1"/>
  <c r="AG122" i="39" a="1"/>
  <c r="AG122" i="39" s="1"/>
  <c r="AC122" i="39" a="1"/>
  <c r="AC122" i="39" s="1"/>
  <c r="AI129" i="39" a="1"/>
  <c r="AI129" i="39" s="1"/>
  <c r="AI130" i="39" a="1"/>
  <c r="AI130" i="39" s="1"/>
  <c r="AM138" i="39" a="1"/>
  <c r="AM138" i="39" s="1"/>
  <c r="AO141" i="39" a="1"/>
  <c r="AO141" i="39" s="1"/>
  <c r="AX142" i="39" a="1"/>
  <c r="AX142" i="39" s="1"/>
  <c r="AX148" i="39" a="1"/>
  <c r="AX148" i="39" s="1"/>
  <c r="AC148" i="39" a="1"/>
  <c r="AC148" i="39" s="1"/>
  <c r="BF148" i="39" a="1"/>
  <c r="BF148" i="39" s="1"/>
  <c r="AI148" i="39" a="1"/>
  <c r="AI148" i="39" s="1"/>
  <c r="BB148" i="39" a="1"/>
  <c r="BB148" i="39" s="1"/>
  <c r="AA148" i="39" a="1"/>
  <c r="AA148" i="39" s="1"/>
  <c r="AZ148" i="39" a="1"/>
  <c r="AZ148" i="39" s="1"/>
  <c r="AG148" i="39" a="1"/>
  <c r="AG148" i="39" s="1"/>
  <c r="AM148" i="39" a="1"/>
  <c r="AM148" i="39" s="1"/>
  <c r="AK148" i="39" a="1"/>
  <c r="AK148" i="39" s="1"/>
  <c r="AG149" i="39" a="1"/>
  <c r="AG149" i="39" s="1"/>
  <c r="AG152" i="39" a="1"/>
  <c r="AG152" i="39" s="1"/>
  <c r="BF173" i="39" a="1"/>
  <c r="BF173" i="39" s="1"/>
  <c r="AI173" i="39" a="1"/>
  <c r="AI173" i="39" s="1"/>
  <c r="AR173" i="39" a="1"/>
  <c r="AR173" i="39" s="1"/>
  <c r="BG173" i="39" a="1"/>
  <c r="BG173" i="39" s="1"/>
  <c r="AE173" i="39" a="1"/>
  <c r="AE173" i="39" s="1"/>
  <c r="BD173" i="39" a="1"/>
  <c r="BD173" i="39" s="1"/>
  <c r="AC173" i="39" a="1"/>
  <c r="AC173" i="39" s="1"/>
  <c r="AA173" i="39" a="1"/>
  <c r="AA173" i="39" s="1"/>
  <c r="AO173" i="39" a="1"/>
  <c r="AO173" i="39" s="1"/>
  <c r="AM173" i="39" a="1"/>
  <c r="AM173" i="39" s="1"/>
  <c r="AK173" i="39" a="1"/>
  <c r="AK173" i="39" s="1"/>
  <c r="BR176" i="39" a="1"/>
  <c r="BR176" i="39" s="1"/>
  <c r="AP176" i="39" a="1"/>
  <c r="AP176" i="39" s="1"/>
  <c r="AM176" i="39" a="1"/>
  <c r="AM176" i="39" s="1"/>
  <c r="AK176" i="39" a="1"/>
  <c r="AK176" i="39" s="1"/>
  <c r="BP176" i="39" a="1"/>
  <c r="BP176" i="39" s="1"/>
  <c r="AI176" i="39" a="1"/>
  <c r="AI176" i="39" s="1"/>
  <c r="BG176" i="39" a="1"/>
  <c r="BG176" i="39" s="1"/>
  <c r="AC176" i="39" a="1"/>
  <c r="AC176" i="39" s="1"/>
  <c r="BF176" i="39" a="1"/>
  <c r="BF176" i="39" s="1"/>
  <c r="AA176" i="39" a="1"/>
  <c r="AA176" i="39" s="1"/>
  <c r="BD176" i="39" a="1"/>
  <c r="BD176" i="39" s="1"/>
  <c r="BB176" i="39" a="1"/>
  <c r="BB176" i="39" s="1"/>
  <c r="AZ176" i="39" a="1"/>
  <c r="AZ176" i="39" s="1"/>
  <c r="BB7" i="39" a="1"/>
  <c r="BB7" i="39" s="1"/>
  <c r="AE7" i="39" a="1"/>
  <c r="AE7" i="39" s="1"/>
  <c r="G4" i="39"/>
  <c r="AR7" i="39" a="1"/>
  <c r="AR7" i="39" s="1"/>
  <c r="AP7" i="39" a="1"/>
  <c r="AP7" i="39" s="1"/>
  <c r="AZ7" i="39" a="1"/>
  <c r="AZ7" i="39" s="1"/>
  <c r="BP16" i="39" a="1"/>
  <c r="BP16" i="39" s="1"/>
  <c r="AM16" i="39" a="1"/>
  <c r="AM16" i="39" s="1"/>
  <c r="BD16" i="39" a="1"/>
  <c r="BD16" i="39" s="1"/>
  <c r="AE16" i="39" a="1"/>
  <c r="AE16" i="39" s="1"/>
  <c r="BB16" i="39" a="1"/>
  <c r="BB16" i="39" s="1"/>
  <c r="AC16" i="39" a="1"/>
  <c r="AC16" i="39" s="1"/>
  <c r="AZ16" i="39" a="1"/>
  <c r="AZ16" i="39" s="1"/>
  <c r="BP18" i="39" a="1"/>
  <c r="BP18" i="39" s="1"/>
  <c r="AM18" i="39" a="1"/>
  <c r="AM18" i="39" s="1"/>
  <c r="BB18" i="39" a="1"/>
  <c r="BB18" i="39" s="1"/>
  <c r="AO18" i="39" a="1"/>
  <c r="AO18" i="39" s="1"/>
  <c r="BR18" i="39" a="1"/>
  <c r="BR18" i="39" s="1"/>
  <c r="AK18" i="39" a="1"/>
  <c r="AK18" i="39" s="1"/>
  <c r="AZ18" i="39" a="1"/>
  <c r="AZ18" i="39" s="1"/>
  <c r="AG26" i="39" a="1"/>
  <c r="AG26" i="39" s="1"/>
  <c r="AG29" i="39" a="1"/>
  <c r="AG29" i="39" s="1"/>
  <c r="AI36" i="39" a="1"/>
  <c r="AI36" i="39" s="1"/>
  <c r="AG44" i="39" a="1"/>
  <c r="AG44" i="39" s="1"/>
  <c r="AC54" i="39" a="1"/>
  <c r="AC54" i="39" s="1"/>
  <c r="AO55" i="39" a="1"/>
  <c r="AO55" i="39" s="1"/>
  <c r="AM55" i="39" a="1"/>
  <c r="AM55" i="39" s="1"/>
  <c r="BD55" i="39" a="1"/>
  <c r="BD55" i="39" s="1"/>
  <c r="AC55" i="39" a="1"/>
  <c r="AC55" i="39" s="1"/>
  <c r="BB55" i="39" a="1"/>
  <c r="BB55" i="39" s="1"/>
  <c r="AA55" i="39" a="1"/>
  <c r="AA55" i="39" s="1"/>
  <c r="BF55" i="39" a="1"/>
  <c r="BF55" i="39" s="1"/>
  <c r="AG57" i="39" a="1"/>
  <c r="AG57" i="39" s="1"/>
  <c r="AR75" i="39" a="1"/>
  <c r="AR75" i="39" s="1"/>
  <c r="BF75" i="39" a="1"/>
  <c r="BF75" i="39" s="1"/>
  <c r="AG75" i="39" a="1"/>
  <c r="AG75" i="39" s="1"/>
  <c r="AI75" i="39" a="1"/>
  <c r="AI75" i="39" s="1"/>
  <c r="AX75" i="39" a="1"/>
  <c r="AX75" i="39" s="1"/>
  <c r="AV75" i="39" a="1"/>
  <c r="AV75" i="39" s="1"/>
  <c r="AT75" i="39" a="1"/>
  <c r="AT75" i="39" s="1"/>
  <c r="BG75" i="39" a="1"/>
  <c r="BG75" i="39" s="1"/>
  <c r="AX82" i="39" a="1"/>
  <c r="AX82" i="39" s="1"/>
  <c r="AA82" i="39" a="1"/>
  <c r="AA82" i="39" s="1"/>
  <c r="AM82" i="39" a="1"/>
  <c r="AM82" i="39" s="1"/>
  <c r="AK82" i="39" a="1"/>
  <c r="AK82" i="39" s="1"/>
  <c r="AR82" i="39" a="1"/>
  <c r="AR82" i="39" s="1"/>
  <c r="AP82" i="39" a="1"/>
  <c r="AP82" i="39" s="1"/>
  <c r="AO82" i="39" a="1"/>
  <c r="AO82" i="39" s="1"/>
  <c r="BG82" i="39" a="1"/>
  <c r="BG82" i="39" s="1"/>
  <c r="AR91" i="39" a="1"/>
  <c r="AR91" i="39" s="1"/>
  <c r="BG91" i="39" a="1"/>
  <c r="BG91" i="39" s="1"/>
  <c r="AI91" i="39" a="1"/>
  <c r="AI91" i="39" s="1"/>
  <c r="BB91" i="39" a="1"/>
  <c r="BB91" i="39" s="1"/>
  <c r="AA91" i="39" a="1"/>
  <c r="AA91" i="39" s="1"/>
  <c r="AX91" i="39" a="1"/>
  <c r="AX91" i="39" s="1"/>
  <c r="AV91" i="39" a="1"/>
  <c r="AV91" i="39" s="1"/>
  <c r="AT91" i="39" a="1"/>
  <c r="AT91" i="39" s="1"/>
  <c r="BR91" i="39" a="1"/>
  <c r="BR91" i="39" s="1"/>
  <c r="AE100" i="39" a="1"/>
  <c r="AE100" i="39" s="1"/>
  <c r="AM106" i="39" a="1"/>
  <c r="AM106" i="39" s="1"/>
  <c r="AO117" i="39" a="1"/>
  <c r="AO117" i="39" s="1"/>
  <c r="AK129" i="39" a="1"/>
  <c r="AK129" i="39" s="1"/>
  <c r="AM130" i="39" a="1"/>
  <c r="AM130" i="39" s="1"/>
  <c r="BD132" i="39" a="1"/>
  <c r="BD132" i="39" s="1"/>
  <c r="AG132" i="39" a="1"/>
  <c r="AG132" i="39" s="1"/>
  <c r="BG132" i="39" a="1"/>
  <c r="BG132" i="39" s="1"/>
  <c r="AI132" i="39" a="1"/>
  <c r="AI132" i="39" s="1"/>
  <c r="BF132" i="39" a="1"/>
  <c r="BF132" i="39" s="1"/>
  <c r="AC132" i="39" a="1"/>
  <c r="AC132" i="39" s="1"/>
  <c r="BB132" i="39" a="1"/>
  <c r="BB132" i="39" s="1"/>
  <c r="AA132" i="39" a="1"/>
  <c r="AA132" i="39" s="1"/>
  <c r="AP132" i="39" a="1"/>
  <c r="AP132" i="39" s="1"/>
  <c r="AK132" i="39" a="1"/>
  <c r="AK132" i="39" s="1"/>
  <c r="AE132" i="39" a="1"/>
  <c r="AE132" i="39" s="1"/>
  <c r="AR135" i="39" a="1"/>
  <c r="AR135" i="39" s="1"/>
  <c r="AG135" i="39" a="1"/>
  <c r="AG135" i="39" s="1"/>
  <c r="AO135" i="39" a="1"/>
  <c r="AO135" i="39" s="1"/>
  <c r="AM135" i="39" a="1"/>
  <c r="AM135" i="39" s="1"/>
  <c r="AV135" i="39" a="1"/>
  <c r="AV135" i="39" s="1"/>
  <c r="AX135" i="39" a="1"/>
  <c r="AX135" i="39" s="1"/>
  <c r="AT135" i="39" a="1"/>
  <c r="AT135" i="39" s="1"/>
  <c r="AP135" i="39" a="1"/>
  <c r="AP135" i="39" s="1"/>
  <c r="AX136" i="39" a="1"/>
  <c r="AX136" i="39" s="1"/>
  <c r="AA136" i="39" a="1"/>
  <c r="AA136" i="39" s="1"/>
  <c r="AP136" i="39" a="1"/>
  <c r="AP136" i="39" s="1"/>
  <c r="BD136" i="39" a="1"/>
  <c r="BD136" i="39" s="1"/>
  <c r="AC136" i="39" a="1"/>
  <c r="AC136" i="39" s="1"/>
  <c r="BB136" i="39" a="1"/>
  <c r="BB136" i="39" s="1"/>
  <c r="AK136" i="39" a="1"/>
  <c r="AK136" i="39" s="1"/>
  <c r="AO136" i="39" a="1"/>
  <c r="AO136" i="39" s="1"/>
  <c r="AM136" i="39" a="1"/>
  <c r="AM136" i="39" s="1"/>
  <c r="AI136" i="39" a="1"/>
  <c r="AI136" i="39" s="1"/>
  <c r="AA137" i="39" a="1"/>
  <c r="AA137" i="39" s="1"/>
  <c r="AP138" i="39" a="1"/>
  <c r="AP138" i="39" s="1"/>
  <c r="BF144" i="39" a="1"/>
  <c r="BF144" i="39" s="1"/>
  <c r="AI144" i="39" a="1"/>
  <c r="AI144" i="39" s="1"/>
  <c r="AZ144" i="39" a="1"/>
  <c r="AZ144" i="39" s="1"/>
  <c r="AA144" i="39" a="1"/>
  <c r="AA144" i="39" s="1"/>
  <c r="AM144" i="39" a="1"/>
  <c r="AM144" i="39" s="1"/>
  <c r="AK144" i="39" a="1"/>
  <c r="AK144" i="39" s="1"/>
  <c r="AT144" i="39" a="1"/>
  <c r="AT144" i="39" s="1"/>
  <c r="AO144" i="39" a="1"/>
  <c r="AO144" i="39" s="1"/>
  <c r="AG144" i="39" a="1"/>
  <c r="AG144" i="39" s="1"/>
  <c r="AE144" i="39" a="1"/>
  <c r="AE144" i="39" s="1"/>
  <c r="AI145" i="39" a="1"/>
  <c r="AI145" i="39" s="1"/>
  <c r="AK152" i="39" a="1"/>
  <c r="AK152" i="39" s="1"/>
  <c r="AO26" i="39" a="1"/>
  <c r="AO26" i="39" s="1"/>
  <c r="AI29" i="39" a="1"/>
  <c r="AI29" i="39" s="1"/>
  <c r="AM36" i="39" a="1"/>
  <c r="AM36" i="39" s="1"/>
  <c r="AM40" i="39" a="1"/>
  <c r="AM40" i="39" s="1"/>
  <c r="AT40" i="39" a="1"/>
  <c r="AT40" i="39" s="1"/>
  <c r="BB40" i="39" a="1"/>
  <c r="BB40" i="39" s="1"/>
  <c r="AA40" i="39" a="1"/>
  <c r="AA40" i="39" s="1"/>
  <c r="AZ40" i="39" a="1"/>
  <c r="AZ40" i="39" s="1"/>
  <c r="BD40" i="39" a="1"/>
  <c r="BD40" i="39" s="1"/>
  <c r="AO43" i="39" a="1"/>
  <c r="AO43" i="39" s="1"/>
  <c r="BB43" i="39" a="1"/>
  <c r="BB43" i="39" s="1"/>
  <c r="AE43" i="39" a="1"/>
  <c r="AE43" i="39" s="1"/>
  <c r="AM43" i="39" a="1"/>
  <c r="AM43" i="39" s="1"/>
  <c r="AK43" i="39" a="1"/>
  <c r="AK43" i="39" s="1"/>
  <c r="AT43" i="39" a="1"/>
  <c r="AT43" i="39" s="1"/>
  <c r="AI44" i="39" a="1"/>
  <c r="AI44" i="39" s="1"/>
  <c r="AE54" i="39" a="1"/>
  <c r="AE54" i="39" s="1"/>
  <c r="AI57" i="39" a="1"/>
  <c r="AI57" i="39" s="1"/>
  <c r="BG74" i="39" a="1"/>
  <c r="BG74" i="39" s="1"/>
  <c r="AK74" i="39" a="1"/>
  <c r="AK74" i="39" s="1"/>
  <c r="AT74" i="39" a="1"/>
  <c r="AT74" i="39" s="1"/>
  <c r="AR74" i="39" a="1"/>
  <c r="AR74" i="39" s="1"/>
  <c r="BF74" i="39" a="1"/>
  <c r="BF74" i="39" s="1"/>
  <c r="AC74" i="39" a="1"/>
  <c r="AC74" i="39" s="1"/>
  <c r="BD74" i="39" a="1"/>
  <c r="BD74" i="39" s="1"/>
  <c r="AA74" i="39" a="1"/>
  <c r="AA74" i="39" s="1"/>
  <c r="BB74" i="39" a="1"/>
  <c r="BB74" i="39" s="1"/>
  <c r="BF83" i="39" a="1"/>
  <c r="BF83" i="39" s="1"/>
  <c r="AI83" i="39" a="1"/>
  <c r="AI83" i="39" s="1"/>
  <c r="AX83" i="39" a="1"/>
  <c r="AX83" i="39" s="1"/>
  <c r="AZ83" i="39" a="1"/>
  <c r="AZ83" i="39" s="1"/>
  <c r="BR83" i="39" a="1"/>
  <c r="BR83" i="39" s="1"/>
  <c r="AE83" i="39" a="1"/>
  <c r="AE83" i="39" s="1"/>
  <c r="BG83" i="39" a="1"/>
  <c r="BG83" i="39" s="1"/>
  <c r="AC83" i="39" a="1"/>
  <c r="AC83" i="39" s="1"/>
  <c r="BD83" i="39" a="1"/>
  <c r="BD83" i="39" s="1"/>
  <c r="AA83" i="39" a="1"/>
  <c r="AA83" i="39" s="1"/>
  <c r="AM84" i="39" a="1"/>
  <c r="AM84" i="39" s="1"/>
  <c r="BF84" i="39" a="1"/>
  <c r="BF84" i="39" s="1"/>
  <c r="AG84" i="39" a="1"/>
  <c r="AG84" i="39" s="1"/>
  <c r="AK84" i="39" a="1"/>
  <c r="AK84" i="39" s="1"/>
  <c r="AV84" i="39" a="1"/>
  <c r="AV84" i="39" s="1"/>
  <c r="AT84" i="39" a="1"/>
  <c r="AT84" i="39" s="1"/>
  <c r="AR84" i="39" a="1"/>
  <c r="AR84" i="39" s="1"/>
  <c r="BG84" i="39" a="1"/>
  <c r="BG84" i="39" s="1"/>
  <c r="AI100" i="39" a="1"/>
  <c r="AI100" i="39" s="1"/>
  <c r="AP106" i="39" a="1"/>
  <c r="AP106" i="39" s="1"/>
  <c r="AP117" i="39" a="1"/>
  <c r="AP117" i="39" s="1"/>
  <c r="AM129" i="39" a="1"/>
  <c r="AM129" i="39" s="1"/>
  <c r="AO130" i="39" a="1"/>
  <c r="AO130" i="39" s="1"/>
  <c r="AO137" i="39" a="1"/>
  <c r="AO137" i="39" s="1"/>
  <c r="AR138" i="39" a="1"/>
  <c r="AR138" i="39" s="1"/>
  <c r="AX143" i="39" a="1"/>
  <c r="AX143" i="39" s="1"/>
  <c r="AA143" i="39" a="1"/>
  <c r="AA143" i="39" s="1"/>
  <c r="AO143" i="39" a="1"/>
  <c r="AO143" i="39" s="1"/>
  <c r="AV143" i="39" a="1"/>
  <c r="AV143" i="39" s="1"/>
  <c r="AT143" i="39" a="1"/>
  <c r="AT143" i="39" s="1"/>
  <c r="BB143" i="39" a="1"/>
  <c r="BB143" i="39" s="1"/>
  <c r="AM143" i="39" a="1"/>
  <c r="AM143" i="39" s="1"/>
  <c r="AK143" i="39" a="1"/>
  <c r="AK143" i="39" s="1"/>
  <c r="AI143" i="39" a="1"/>
  <c r="AI143" i="39" s="1"/>
  <c r="AO145" i="39" a="1"/>
  <c r="AO145" i="39" s="1"/>
  <c r="AA147" i="39" a="1"/>
  <c r="AA147" i="39" s="1"/>
  <c r="AM152" i="39" a="1"/>
  <c r="AM152" i="39" s="1"/>
  <c r="AA7" i="39" a="1"/>
  <c r="AA7" i="39" s="1"/>
  <c r="BF7" i="39" a="1"/>
  <c r="BF7" i="39" s="1"/>
  <c r="BB10" i="39" a="1"/>
  <c r="BB10" i="39" s="1"/>
  <c r="AE10" i="39" a="1"/>
  <c r="AE10" i="39" s="1"/>
  <c r="AZ10" i="39" a="1"/>
  <c r="AZ10" i="39" s="1"/>
  <c r="AA10" i="39" a="1"/>
  <c r="AA10" i="39" s="1"/>
  <c r="AX10" i="39" a="1"/>
  <c r="AX10" i="39" s="1"/>
  <c r="BD10" i="39" a="1"/>
  <c r="BD10" i="39" s="1"/>
  <c r="AA16" i="39" a="1"/>
  <c r="AA16" i="39" s="1"/>
  <c r="BG16" i="39" a="1"/>
  <c r="BG16" i="39" s="1"/>
  <c r="AA18" i="39" a="1"/>
  <c r="AA18" i="39" s="1"/>
  <c r="BF18" i="39" a="1"/>
  <c r="BF18" i="39" s="1"/>
  <c r="AP26" i="39" a="1"/>
  <c r="AP26" i="39" s="1"/>
  <c r="AK29" i="39" a="1"/>
  <c r="AK29" i="39" s="1"/>
  <c r="AO36" i="39" a="1"/>
  <c r="AO36" i="39" s="1"/>
  <c r="AA37" i="39" a="1"/>
  <c r="AA37" i="39" s="1"/>
  <c r="BF37" i="39" a="1"/>
  <c r="BF37" i="39" s="1"/>
  <c r="BF40" i="39" a="1"/>
  <c r="BF40" i="39" s="1"/>
  <c r="AV43" i="39" a="1"/>
  <c r="AV43" i="39" s="1"/>
  <c r="AK44" i="39" a="1"/>
  <c r="AK44" i="39" s="1"/>
  <c r="AI54" i="39" a="1"/>
  <c r="AI54" i="39" s="1"/>
  <c r="AE55" i="39" a="1"/>
  <c r="AE55" i="39" s="1"/>
  <c r="AP56" i="39" a="1"/>
  <c r="AP56" i="39" s="1"/>
  <c r="AR56" i="39" a="1"/>
  <c r="AR56" i="39" s="1"/>
  <c r="AI56" i="39" a="1"/>
  <c r="AI56" i="39" s="1"/>
  <c r="BG56" i="39" a="1"/>
  <c r="BG56" i="39" s="1"/>
  <c r="AG56" i="39" a="1"/>
  <c r="AG56" i="39" s="1"/>
  <c r="AV56" i="39" a="1"/>
  <c r="AV56" i="39" s="1"/>
  <c r="AK57" i="39" a="1"/>
  <c r="AK57" i="39" s="1"/>
  <c r="AI62" i="39" a="1"/>
  <c r="AI62" i="39" s="1"/>
  <c r="AO71" i="39" a="1"/>
  <c r="AO71" i="39" s="1"/>
  <c r="AZ73" i="39" a="1"/>
  <c r="AZ73" i="39" s="1"/>
  <c r="AC73" i="39" a="1"/>
  <c r="AC73" i="39" s="1"/>
  <c r="BG73" i="39" a="1"/>
  <c r="BG73" i="39" s="1"/>
  <c r="AI73" i="39" a="1"/>
  <c r="AI73" i="39" s="1"/>
  <c r="BD73" i="39" a="1"/>
  <c r="BD73" i="39" s="1"/>
  <c r="AA73" i="39" a="1"/>
  <c r="AA73" i="39" s="1"/>
  <c r="AM73" i="39" a="1"/>
  <c r="AM73" i="39" s="1"/>
  <c r="AK73" i="39" a="1"/>
  <c r="AK73" i="39" s="1"/>
  <c r="AG73" i="39" a="1"/>
  <c r="AG73" i="39" s="1"/>
  <c r="AA75" i="39" a="1"/>
  <c r="AA75" i="39" s="1"/>
  <c r="AC82" i="39" a="1"/>
  <c r="AC82" i="39" s="1"/>
  <c r="AK86" i="39" a="1"/>
  <c r="AK86" i="39" s="1"/>
  <c r="AI87" i="39" a="1"/>
  <c r="AI87" i="39" s="1"/>
  <c r="AC91" i="39" a="1"/>
  <c r="AC91" i="39" s="1"/>
  <c r="AP92" i="39" a="1"/>
  <c r="AP92" i="39" s="1"/>
  <c r="BG92" i="39" a="1"/>
  <c r="BG92" i="39" s="1"/>
  <c r="AI92" i="39" a="1"/>
  <c r="AI92" i="39" s="1"/>
  <c r="BF92" i="39" a="1"/>
  <c r="BF92" i="39" s="1"/>
  <c r="AE92" i="39" a="1"/>
  <c r="AE92" i="39" s="1"/>
  <c r="AC92" i="39" a="1"/>
  <c r="AC92" i="39" s="1"/>
  <c r="BD92" i="39" a="1"/>
  <c r="BD92" i="39" s="1"/>
  <c r="AA92" i="39" a="1"/>
  <c r="AA92" i="39" s="1"/>
  <c r="BB92" i="39" a="1"/>
  <c r="BB92" i="39" s="1"/>
  <c r="AX92" i="39" a="1"/>
  <c r="AX92" i="39" s="1"/>
  <c r="BG96" i="39" a="1"/>
  <c r="BG96" i="39" s="1"/>
  <c r="AK96" i="39" a="1"/>
  <c r="AK96" i="39" s="1"/>
  <c r="AP96" i="39" a="1"/>
  <c r="AP96" i="39" s="1"/>
  <c r="AZ96" i="39" a="1"/>
  <c r="AZ96" i="39" s="1"/>
  <c r="AA96" i="39" a="1"/>
  <c r="AA96" i="39" s="1"/>
  <c r="AM96" i="39" a="1"/>
  <c r="AM96" i="39" s="1"/>
  <c r="BR96" i="39" a="1"/>
  <c r="BR96" i="39" s="1"/>
  <c r="AI96" i="39" a="1"/>
  <c r="AI96" i="39" s="1"/>
  <c r="BF96" i="39" a="1"/>
  <c r="BF96" i="39" s="1"/>
  <c r="AO99" i="39" a="1"/>
  <c r="AO99" i="39" s="1"/>
  <c r="AK100" i="39" a="1"/>
  <c r="AK100" i="39" s="1"/>
  <c r="AR101" i="39" a="1"/>
  <c r="AR101" i="39" s="1"/>
  <c r="AX103" i="39" a="1"/>
  <c r="AX103" i="39" s="1"/>
  <c r="BB103" i="39" a="1"/>
  <c r="BB103" i="39" s="1"/>
  <c r="AA103" i="39" a="1"/>
  <c r="AA103" i="39" s="1"/>
  <c r="BP103" i="39" a="1"/>
  <c r="BP103" i="39" s="1"/>
  <c r="AI103" i="39" a="1"/>
  <c r="AI103" i="39" s="1"/>
  <c r="AR103" i="39" a="1"/>
  <c r="AR103" i="39" s="1"/>
  <c r="AP103" i="39" a="1"/>
  <c r="AP103" i="39" s="1"/>
  <c r="AO103" i="39" a="1"/>
  <c r="AO103" i="39" s="1"/>
  <c r="AR106" i="39" a="1"/>
  <c r="AR106" i="39" s="1"/>
  <c r="AR117" i="39" a="1"/>
  <c r="AR117" i="39" s="1"/>
  <c r="AG121" i="39" a="1"/>
  <c r="AG121" i="39" s="1"/>
  <c r="AR129" i="39" a="1"/>
  <c r="AR129" i="39" s="1"/>
  <c r="AR130" i="39" a="1"/>
  <c r="AR130" i="39" s="1"/>
  <c r="AM132" i="39" a="1"/>
  <c r="AM132" i="39" s="1"/>
  <c r="AA135" i="39" a="1"/>
  <c r="AA135" i="39" s="1"/>
  <c r="AE136" i="39" a="1"/>
  <c r="AE136" i="39" s="1"/>
  <c r="AT137" i="39" a="1"/>
  <c r="AT137" i="39" s="1"/>
  <c r="AT138" i="39" a="1"/>
  <c r="AT138" i="39" s="1"/>
  <c r="AC144" i="39" a="1"/>
  <c r="AC144" i="39" s="1"/>
  <c r="AR145" i="39" a="1"/>
  <c r="AR145" i="39" s="1"/>
  <c r="AC147" i="39" a="1"/>
  <c r="AC147" i="39" s="1"/>
  <c r="AT149" i="39" a="1"/>
  <c r="AT149" i="39" s="1"/>
  <c r="AO152" i="39" a="1"/>
  <c r="AO152" i="39" s="1"/>
  <c r="AX172" i="39" a="1"/>
  <c r="AX172" i="39" s="1"/>
  <c r="AA172" i="39" a="1"/>
  <c r="AA172" i="39" s="1"/>
  <c r="Y172" i="39" s="1"/>
  <c r="V172" i="39" s="1" a="1"/>
  <c r="V172" i="39" s="1"/>
  <c r="BF172" i="39" a="1"/>
  <c r="BF172" i="39" s="1"/>
  <c r="AG172" i="39" a="1"/>
  <c r="AG172" i="39" s="1"/>
  <c r="AP172" i="39" a="1"/>
  <c r="AP172" i="39" s="1"/>
  <c r="AO172" i="39" a="1"/>
  <c r="AO172" i="39" s="1"/>
  <c r="AI172" i="39" a="1"/>
  <c r="AI172" i="39" s="1"/>
  <c r="AE172" i="39" a="1"/>
  <c r="AE172" i="39" s="1"/>
  <c r="AR172" i="39" a="1"/>
  <c r="AR172" i="39" s="1"/>
  <c r="AM172" i="39" a="1"/>
  <c r="AM172" i="39" s="1"/>
  <c r="AK172" i="39" a="1"/>
  <c r="AK172" i="39" s="1"/>
  <c r="AZ104" i="39" a="1"/>
  <c r="AZ104" i="39" s="1"/>
  <c r="AA104" i="39" a="1"/>
  <c r="AA104" i="39" s="1"/>
  <c r="BG104" i="39" a="1"/>
  <c r="BG104" i="39" s="1"/>
  <c r="AI104" i="39" a="1"/>
  <c r="AI104" i="39" s="1"/>
  <c r="AR104" i="39" a="1"/>
  <c r="AR104" i="39" s="1"/>
  <c r="BD104" i="39" a="1"/>
  <c r="BD104" i="39" s="1"/>
  <c r="BF109" i="39" a="1"/>
  <c r="BF109" i="39" s="1"/>
  <c r="AI109" i="39" a="1"/>
  <c r="AI109" i="39" s="1"/>
  <c r="BG109" i="39" a="1"/>
  <c r="BG109" i="39" s="1"/>
  <c r="AG109" i="39" a="1"/>
  <c r="AG109" i="39" s="1"/>
  <c r="BD109" i="39" a="1"/>
  <c r="BD109" i="39" s="1"/>
  <c r="AC109" i="39" a="1"/>
  <c r="AC109" i="39" s="1"/>
  <c r="AZ109" i="39" a="1"/>
  <c r="AZ109" i="39" s="1"/>
  <c r="BF133" i="39" a="1"/>
  <c r="BF133" i="39" s="1"/>
  <c r="AK133" i="39" a="1"/>
  <c r="AK133" i="39" s="1"/>
  <c r="AP133" i="39" a="1"/>
  <c r="AP133" i="39" s="1"/>
  <c r="AR133" i="39" a="1"/>
  <c r="AR133" i="39" s="1"/>
  <c r="AO133" i="39" a="1"/>
  <c r="AO133" i="39" s="1"/>
  <c r="AE133" i="39" a="1"/>
  <c r="AE133" i="39" s="1"/>
  <c r="BD133" i="39" a="1"/>
  <c r="BD133" i="39" s="1"/>
  <c r="AV139" i="39" a="1"/>
  <c r="AV139" i="39" s="1"/>
  <c r="AP139" i="39" a="1"/>
  <c r="AP139" i="39" s="1"/>
  <c r="AO139" i="39" a="1"/>
  <c r="AO139" i="39" s="1"/>
  <c r="AT139" i="39" a="1"/>
  <c r="AT139" i="39" s="1"/>
  <c r="BB139" i="39" a="1"/>
  <c r="BB139" i="39" s="1"/>
  <c r="AV146" i="39" a="1"/>
  <c r="AV146" i="39" s="1"/>
  <c r="AA146" i="39" a="1"/>
  <c r="AA146" i="39" s="1"/>
  <c r="AO146" i="39" a="1"/>
  <c r="AO146" i="39" s="1"/>
  <c r="BR146" i="39" a="1"/>
  <c r="BR146" i="39" s="1"/>
  <c r="AM146" i="39" a="1"/>
  <c r="AM146" i="39" s="1"/>
  <c r="BF146" i="39" a="1"/>
  <c r="BF146" i="39" s="1"/>
  <c r="AE146" i="39" a="1"/>
  <c r="AE146" i="39" s="1"/>
  <c r="BB146" i="39" a="1"/>
  <c r="BB146" i="39" s="1"/>
  <c r="AO150" i="39" a="1"/>
  <c r="AO150" i="39" s="1"/>
  <c r="BB150" i="39" a="1"/>
  <c r="BB150" i="39" s="1"/>
  <c r="AE150" i="39" a="1"/>
  <c r="AE150" i="39" s="1"/>
  <c r="BF150" i="39" a="1"/>
  <c r="BF150" i="39" s="1"/>
  <c r="AG150" i="39" a="1"/>
  <c r="AG150" i="39" s="1"/>
  <c r="BD150" i="39" a="1"/>
  <c r="BD150" i="39" s="1"/>
  <c r="AC150" i="39" a="1"/>
  <c r="AC150" i="39" s="1"/>
  <c r="AV150" i="39" a="1"/>
  <c r="AV150" i="39" s="1"/>
  <c r="BG150" i="39" a="1"/>
  <c r="BG150" i="39" s="1"/>
  <c r="AX165" i="39" a="1"/>
  <c r="AX165" i="39" s="1"/>
  <c r="AA165" i="39" a="1"/>
  <c r="AA165" i="39" s="1"/>
  <c r="BF165" i="39" a="1"/>
  <c r="BF165" i="39" s="1"/>
  <c r="AG165" i="39" a="1"/>
  <c r="AG165" i="39" s="1"/>
  <c r="AR165" i="39" a="1"/>
  <c r="AR165" i="39" s="1"/>
  <c r="AP165" i="39" a="1"/>
  <c r="AP165" i="39" s="1"/>
  <c r="BB165" i="39" a="1"/>
  <c r="BB165" i="39" s="1"/>
  <c r="AZ165" i="39" a="1"/>
  <c r="AZ165" i="39" s="1"/>
  <c r="BF166" i="39" a="1"/>
  <c r="BF166" i="39" s="1"/>
  <c r="AI166" i="39" a="1"/>
  <c r="AI166" i="39" s="1"/>
  <c r="AR166" i="39" a="1"/>
  <c r="AR166" i="39" s="1"/>
  <c r="AG166" i="39" a="1"/>
  <c r="AG166" i="39" s="1"/>
  <c r="BG166" i="39" a="1"/>
  <c r="BG166" i="39" s="1"/>
  <c r="AE166" i="39" a="1"/>
  <c r="AE166" i="39" s="1"/>
  <c r="AV166" i="39" a="1"/>
  <c r="AV166" i="39" s="1"/>
  <c r="AT166" i="39" a="1"/>
  <c r="AT166" i="39" s="1"/>
  <c r="BD52" i="39" a="1"/>
  <c r="BD52" i="39" s="1"/>
  <c r="AG52" i="39" a="1"/>
  <c r="AG52" i="39" s="1"/>
  <c r="AR52" i="39" a="1"/>
  <c r="AR52" i="39" s="1"/>
  <c r="AX52" i="39" a="1"/>
  <c r="AX52" i="39" s="1"/>
  <c r="AO59" i="39" a="1"/>
  <c r="AO59" i="39" s="1"/>
  <c r="AX59" i="39" a="1"/>
  <c r="AX59" i="39" s="1"/>
  <c r="AV59" i="39" a="1"/>
  <c r="AV59" i="39" s="1"/>
  <c r="BB61" i="39" a="1"/>
  <c r="BB61" i="39" s="1"/>
  <c r="AE61" i="39" a="1"/>
  <c r="AE61" i="39" s="1"/>
  <c r="AR61" i="39" a="1"/>
  <c r="AR61" i="39" s="1"/>
  <c r="AX61" i="39" a="1"/>
  <c r="AX61" i="39" s="1"/>
  <c r="AV66" i="39" a="1"/>
  <c r="AV66" i="39" s="1"/>
  <c r="AA66" i="39" a="1"/>
  <c r="AA66" i="39" s="1"/>
  <c r="BF66" i="39" a="1"/>
  <c r="BF66" i="39" s="1"/>
  <c r="AI66" i="39" a="1"/>
  <c r="AI66" i="39" s="1"/>
  <c r="AZ66" i="39" a="1"/>
  <c r="AZ66" i="39" s="1"/>
  <c r="AO69" i="39" a="1"/>
  <c r="AO69" i="39" s="1"/>
  <c r="AZ69" i="39" a="1"/>
  <c r="AZ69" i="39" s="1"/>
  <c r="AA69" i="39" a="1"/>
  <c r="AA69" i="39" s="1"/>
  <c r="AX69" i="39" a="1"/>
  <c r="AX69" i="39" s="1"/>
  <c r="AO102" i="39" a="1"/>
  <c r="AO102" i="39" s="1"/>
  <c r="AP102" i="39" a="1"/>
  <c r="AP102" i="39" s="1"/>
  <c r="AT102" i="39" a="1"/>
  <c r="AT102" i="39" s="1"/>
  <c r="AZ102" i="39" a="1"/>
  <c r="AZ102" i="39" s="1"/>
  <c r="BF104" i="39" a="1"/>
  <c r="BF104" i="39" s="1"/>
  <c r="BB109" i="39" a="1"/>
  <c r="BB109" i="39" s="1"/>
  <c r="AX114" i="39" a="1"/>
  <c r="AX114" i="39" s="1"/>
  <c r="AA114" i="39" a="1"/>
  <c r="AA114" i="39" s="1"/>
  <c r="AR114" i="39" a="1"/>
  <c r="AR114" i="39" s="1"/>
  <c r="AP114" i="39" a="1"/>
  <c r="AP114" i="39" s="1"/>
  <c r="AM114" i="39" a="1"/>
  <c r="AM114" i="39" s="1"/>
  <c r="BD114" i="39" a="1"/>
  <c r="BD114" i="39" s="1"/>
  <c r="BD118" i="39" a="1"/>
  <c r="BD118" i="39" s="1"/>
  <c r="AG118" i="39" a="1"/>
  <c r="AG118" i="39" s="1"/>
  <c r="AM118" i="39" a="1"/>
  <c r="AM118" i="39" s="1"/>
  <c r="AK118" i="39" a="1"/>
  <c r="AK118" i="39" s="1"/>
  <c r="BG118" i="39" a="1"/>
  <c r="BG118" i="39" s="1"/>
  <c r="AC118" i="39" a="1"/>
  <c r="AC118" i="39" s="1"/>
  <c r="BB118" i="39" a="1"/>
  <c r="BB118" i="39" s="1"/>
  <c r="BD139" i="39" a="1"/>
  <c r="BD139" i="39" s="1"/>
  <c r="BD146" i="39" a="1"/>
  <c r="BD146" i="39" s="1"/>
  <c r="AV151" i="39" a="1"/>
  <c r="AV151" i="39" s="1"/>
  <c r="AM151" i="39" a="1"/>
  <c r="AM151" i="39" s="1"/>
  <c r="AR151" i="39" a="1"/>
  <c r="AR151" i="39" s="1"/>
  <c r="AP151" i="39" a="1"/>
  <c r="AP151" i="39" s="1"/>
  <c r="AO151" i="39" a="1"/>
  <c r="AO151" i="39" s="1"/>
  <c r="BD151" i="39" a="1"/>
  <c r="BD151" i="39" s="1"/>
  <c r="BB155" i="39" a="1"/>
  <c r="BB155" i="39" s="1"/>
  <c r="AE155" i="39" a="1"/>
  <c r="AE155" i="39" s="1"/>
  <c r="BF155" i="39" a="1"/>
  <c r="BF155" i="39" s="1"/>
  <c r="AG155" i="39" a="1"/>
  <c r="AG155" i="39" s="1"/>
  <c r="AT155" i="39" a="1"/>
  <c r="AT155" i="39" s="1"/>
  <c r="AR155" i="39" a="1"/>
  <c r="AR155" i="39" s="1"/>
  <c r="AI155" i="39" a="1"/>
  <c r="AI155" i="39" s="1"/>
  <c r="BG155" i="39" a="1"/>
  <c r="BG155" i="39" s="1"/>
  <c r="BR175" i="39" a="1"/>
  <c r="BR175" i="39" s="1"/>
  <c r="AP175" i="39" a="1"/>
  <c r="AP175" i="39" s="1"/>
  <c r="BG175" i="39" a="1"/>
  <c r="BG175" i="39" s="1"/>
  <c r="AI175" i="39" a="1"/>
  <c r="AI175" i="39" s="1"/>
  <c r="BD175" i="39" a="1"/>
  <c r="BD175" i="39" s="1"/>
  <c r="AC175" i="39" a="1"/>
  <c r="AC175" i="39" s="1"/>
  <c r="BB175" i="39" a="1"/>
  <c r="BB175" i="39" s="1"/>
  <c r="AA175" i="39" a="1"/>
  <c r="AA175" i="39" s="1"/>
  <c r="AR175" i="39" a="1"/>
  <c r="AR175" i="39" s="1"/>
  <c r="AO175" i="39" a="1"/>
  <c r="AO175" i="39" s="1"/>
  <c r="BP14" i="39" a="1"/>
  <c r="BP14" i="39" s="1"/>
  <c r="AM14" i="39" a="1"/>
  <c r="AM14" i="39" s="1"/>
  <c r="AV14" i="39" a="1"/>
  <c r="AV14" i="39" s="1"/>
  <c r="AZ52" i="39" a="1"/>
  <c r="AZ52" i="39" s="1"/>
  <c r="AZ59" i="39" a="1"/>
  <c r="AZ59" i="39" s="1"/>
  <c r="AZ61" i="39" a="1"/>
  <c r="AZ61" i="39" s="1"/>
  <c r="BB66" i="39" a="1"/>
  <c r="BB66" i="39" s="1"/>
  <c r="BB69" i="39" a="1"/>
  <c r="BB69" i="39" s="1"/>
  <c r="AR78" i="39" a="1"/>
  <c r="AR78" i="39" s="1"/>
  <c r="AP78" i="39" a="1"/>
  <c r="AP78" i="39" s="1"/>
  <c r="BD78" i="39" a="1"/>
  <c r="BD78" i="39" s="1"/>
  <c r="AC78" i="39" a="1"/>
  <c r="AC78" i="39" s="1"/>
  <c r="BQ78" i="39" s="1"/>
  <c r="AZ78" i="39" a="1"/>
  <c r="AZ78" i="39" s="1"/>
  <c r="AR93" i="39" a="1"/>
  <c r="AR93" i="39" s="1"/>
  <c r="AM93" i="39" a="1"/>
  <c r="AM93" i="39" s="1"/>
  <c r="AO93" i="39" a="1"/>
  <c r="AO93" i="39" s="1"/>
  <c r="AT93" i="39" a="1"/>
  <c r="AT93" i="39" s="1"/>
  <c r="BF95" i="39" a="1"/>
  <c r="BF95" i="39" s="1"/>
  <c r="AI95" i="39" a="1"/>
  <c r="AI95" i="39" s="1"/>
  <c r="BR95" i="39" a="1"/>
  <c r="BR95" i="39" s="1"/>
  <c r="AK95" i="39" a="1"/>
  <c r="AK95" i="39" s="1"/>
  <c r="AP95" i="39" a="1"/>
  <c r="AP95" i="39" s="1"/>
  <c r="AZ95" i="39" a="1"/>
  <c r="AZ95" i="39" s="1"/>
  <c r="BF97" i="39" a="1"/>
  <c r="BF97" i="39" s="1"/>
  <c r="AK97" i="39" a="1"/>
  <c r="AK97" i="39" s="1"/>
  <c r="AT97" i="39" a="1"/>
  <c r="AT97" i="39" s="1"/>
  <c r="BG97" i="39" a="1"/>
  <c r="BG97" i="39" s="1"/>
  <c r="AG97" i="39" a="1"/>
  <c r="AG97" i="39" s="1"/>
  <c r="AZ97" i="39" a="1"/>
  <c r="AZ97" i="39" s="1"/>
  <c r="BB102" i="39" a="1"/>
  <c r="BB102" i="39" s="1"/>
  <c r="AC104" i="39" a="1"/>
  <c r="AC104" i="39" s="1"/>
  <c r="BP104" i="39" a="1"/>
  <c r="BP104" i="39" s="1"/>
  <c r="AR107" i="39" a="1"/>
  <c r="AR107" i="39" s="1"/>
  <c r="AK107" i="39" a="1"/>
  <c r="AK107" i="39" s="1"/>
  <c r="BD107" i="39" a="1"/>
  <c r="BD107" i="39" s="1"/>
  <c r="AC107" i="39" a="1"/>
  <c r="AC107" i="39" s="1"/>
  <c r="BQ107" i="39" s="1"/>
  <c r="AZ107" i="39" a="1"/>
  <c r="AZ107" i="39" s="1"/>
  <c r="AA109" i="39" a="1"/>
  <c r="AA109" i="39" s="1"/>
  <c r="AP110" i="39" a="1"/>
  <c r="AP110" i="39" s="1"/>
  <c r="AT110" i="39" a="1"/>
  <c r="AT110" i="39" s="1"/>
  <c r="AV110" i="39" a="1"/>
  <c r="AV110" i="39" s="1"/>
  <c r="AZ110" i="39" a="1"/>
  <c r="AZ110" i="39" s="1"/>
  <c r="BF114" i="39" a="1"/>
  <c r="BF114" i="39" s="1"/>
  <c r="BF118" i="39" a="1"/>
  <c r="BF118" i="39" s="1"/>
  <c r="AA133" i="39" a="1"/>
  <c r="AA133" i="39" s="1"/>
  <c r="BG133" i="39" a="1"/>
  <c r="BG133" i="39" s="1"/>
  <c r="AA139" i="39" a="1"/>
  <c r="AA139" i="39" s="1"/>
  <c r="BF139" i="39" a="1"/>
  <c r="BF139" i="39" s="1"/>
  <c r="AC146" i="39" a="1"/>
  <c r="AC146" i="39" s="1"/>
  <c r="BG146" i="39" a="1"/>
  <c r="BG146" i="39" s="1"/>
  <c r="AA150" i="39" a="1"/>
  <c r="AA150" i="39" s="1"/>
  <c r="BF151" i="39" a="1"/>
  <c r="BF151" i="39" s="1"/>
  <c r="AM156" i="39" a="1"/>
  <c r="AM156" i="39" s="1"/>
  <c r="AR156" i="39" a="1"/>
  <c r="AR156" i="39" s="1"/>
  <c r="AI156" i="39" a="1"/>
  <c r="AI156" i="39" s="1"/>
  <c r="BG156" i="39" a="1"/>
  <c r="BG156" i="39" s="1"/>
  <c r="AG156" i="39" a="1"/>
  <c r="AG156" i="39" s="1"/>
  <c r="BF156" i="39" a="1"/>
  <c r="BF156" i="39" s="1"/>
  <c r="AA156" i="39" a="1"/>
  <c r="AA156" i="39" s="1"/>
  <c r="BD156" i="39" a="1"/>
  <c r="BD156" i="39" s="1"/>
  <c r="AC165" i="39" a="1"/>
  <c r="AC165" i="39" s="1"/>
  <c r="AA166" i="39" a="1"/>
  <c r="AA166" i="39" s="1"/>
  <c r="AP168" i="39" a="1"/>
  <c r="AP168" i="39" s="1"/>
  <c r="BG168" i="39" a="1"/>
  <c r="BG168" i="39" s="1"/>
  <c r="AI168" i="39" a="1"/>
  <c r="AI168" i="39" s="1"/>
  <c r="BF168" i="39" a="1"/>
  <c r="BF168" i="39" s="1"/>
  <c r="AE168" i="39" a="1"/>
  <c r="AE168" i="39" s="1"/>
  <c r="BD168" i="39" a="1"/>
  <c r="BD168" i="39" s="1"/>
  <c r="AC168" i="39" a="1"/>
  <c r="AC168" i="39" s="1"/>
  <c r="Y168" i="39" s="1"/>
  <c r="V168" i="39" s="1" a="1"/>
  <c r="V168" i="39" s="1"/>
  <c r="BB168" i="39" a="1"/>
  <c r="BB168" i="39" s="1"/>
  <c r="BR174" i="39" a="1"/>
  <c r="BR174" i="39" s="1"/>
  <c r="AP174" i="39" a="1"/>
  <c r="AP174" i="39" s="1"/>
  <c r="BD174" i="39" a="1"/>
  <c r="BD174" i="39" s="1"/>
  <c r="AE174" i="39" a="1"/>
  <c r="AE174" i="39" s="1"/>
  <c r="AV174" i="39" a="1"/>
  <c r="AV174" i="39" s="1"/>
  <c r="AT174" i="39" a="1"/>
  <c r="AT174" i="39" s="1"/>
  <c r="BB174" i="39" a="1"/>
  <c r="BB174" i="39" s="1"/>
  <c r="AV50" i="39" a="1"/>
  <c r="AV50" i="39" s="1"/>
  <c r="BD53" i="39" a="1"/>
  <c r="BD53" i="39" s="1"/>
  <c r="AG53" i="39" a="1"/>
  <c r="AG53" i="39" s="1"/>
  <c r="AV53" i="39" a="1"/>
  <c r="AV53" i="39" s="1"/>
  <c r="BD67" i="39" a="1"/>
  <c r="BD67" i="39" s="1"/>
  <c r="AG67" i="39" a="1"/>
  <c r="AG67" i="39" s="1"/>
  <c r="AR67" i="39" a="1"/>
  <c r="AR67" i="39" s="1"/>
  <c r="AX67" i="39" a="1"/>
  <c r="AX67" i="39" s="1"/>
  <c r="AZ76" i="39" a="1"/>
  <c r="AZ76" i="39" s="1"/>
  <c r="AC76" i="39" a="1"/>
  <c r="AC76" i="39" s="1"/>
  <c r="AR76" i="39" a="1"/>
  <c r="AR76" i="39" s="1"/>
  <c r="AX76" i="39" a="1"/>
  <c r="AX76" i="39" s="1"/>
  <c r="AP81" i="39" a="1"/>
  <c r="AP81" i="39" s="1"/>
  <c r="AZ81" i="39" a="1"/>
  <c r="AZ81" i="39" s="1"/>
  <c r="AC81" i="39" a="1"/>
  <c r="AC81" i="39" s="1"/>
  <c r="AV81" i="39" a="1"/>
  <c r="AV81" i="39" s="1"/>
  <c r="AO116" i="39" a="1"/>
  <c r="AO116" i="39" s="1"/>
  <c r="AP116" i="39" a="1"/>
  <c r="AP116" i="39" s="1"/>
  <c r="AM116" i="39" a="1"/>
  <c r="AM116" i="39" s="1"/>
  <c r="AZ116" i="39" a="1"/>
  <c r="AZ116" i="39" s="1"/>
  <c r="AO123" i="39" a="1"/>
  <c r="AO123" i="39" s="1"/>
  <c r="BG123" i="39" a="1"/>
  <c r="BG123" i="39" s="1"/>
  <c r="AM123" i="39" a="1"/>
  <c r="AM123" i="39" s="1"/>
  <c r="BF123" i="39" a="1"/>
  <c r="BF123" i="39" s="1"/>
  <c r="AK123" i="39" a="1"/>
  <c r="AK123" i="39" s="1"/>
  <c r="AX123" i="39" a="1"/>
  <c r="AX123" i="39" s="1"/>
  <c r="AX125" i="39" a="1"/>
  <c r="AX125" i="39" s="1"/>
  <c r="AA125" i="39" a="1"/>
  <c r="AA125" i="39" s="1"/>
  <c r="BQ125" i="39" s="1"/>
  <c r="AZ125" i="39" a="1"/>
  <c r="AZ125" i="39" s="1"/>
  <c r="BB125" i="39" a="1"/>
  <c r="BB125" i="39" s="1"/>
  <c r="AV125" i="39" a="1"/>
  <c r="AV125" i="39" s="1"/>
  <c r="AP125" i="39" a="1"/>
  <c r="AP125" i="39" s="1"/>
  <c r="AP134" i="39" a="1"/>
  <c r="AP134" i="39" s="1"/>
  <c r="AA134" i="39" a="1"/>
  <c r="AA134" i="39" s="1"/>
  <c r="BD134" i="39" a="1"/>
  <c r="BD134" i="39" s="1"/>
  <c r="AE134" i="39" a="1"/>
  <c r="AE134" i="39" s="1"/>
  <c r="BB134" i="39" a="1"/>
  <c r="BB134" i="39" s="1"/>
  <c r="AC134" i="39" a="1"/>
  <c r="AC134" i="39" s="1"/>
  <c r="BF134" i="39" a="1"/>
  <c r="BF134" i="39" s="1"/>
  <c r="BB162" i="39" a="1"/>
  <c r="BB162" i="39" s="1"/>
  <c r="AE162" i="39" a="1"/>
  <c r="AE162" i="39" s="1"/>
  <c r="AZ162" i="39" a="1"/>
  <c r="AZ162" i="39" s="1"/>
  <c r="AA162" i="39" a="1"/>
  <c r="AA162" i="39" s="1"/>
  <c r="AI162" i="39" a="1"/>
  <c r="AI162" i="39" s="1"/>
  <c r="BG162" i="39" a="1"/>
  <c r="BG162" i="39" s="1"/>
  <c r="AG162" i="39" a="1"/>
  <c r="AG162" i="39" s="1"/>
  <c r="BF162" i="39" a="1"/>
  <c r="BF162" i="39" s="1"/>
  <c r="AX169" i="39" a="1"/>
  <c r="AX169" i="39" s="1"/>
  <c r="AA169" i="39" a="1"/>
  <c r="AA169" i="39" s="1"/>
  <c r="AT169" i="39" a="1"/>
  <c r="AT169" i="39" s="1"/>
  <c r="AV169" i="39" a="1"/>
  <c r="AV169" i="39" s="1"/>
  <c r="AR169" i="39" a="1"/>
  <c r="AR169" i="39" s="1"/>
  <c r="BD169" i="39" a="1"/>
  <c r="BD169" i="39" s="1"/>
  <c r="BF174" i="39" a="1"/>
  <c r="BF174" i="39" s="1"/>
  <c r="AX63" i="39" a="1"/>
  <c r="AX63" i="39" s="1"/>
  <c r="AA63" i="39" a="1"/>
  <c r="AA63" i="39" s="1"/>
  <c r="AV63" i="39" a="1"/>
  <c r="AV63" i="39" s="1"/>
  <c r="AV65" i="39" a="1"/>
  <c r="AV65" i="39" s="1"/>
  <c r="AV72" i="39" a="1"/>
  <c r="AV72" i="39" s="1"/>
  <c r="BG90" i="39" a="1"/>
  <c r="BG90" i="39" s="1"/>
  <c r="AK90" i="39" a="1"/>
  <c r="AK90" i="39" s="1"/>
  <c r="AV90" i="39" a="1"/>
  <c r="AV90" i="39" s="1"/>
  <c r="AX108" i="39" a="1"/>
  <c r="AX108" i="39" s="1"/>
  <c r="AC108" i="39" a="1"/>
  <c r="AC108" i="39" s="1"/>
  <c r="AT108" i="39" a="1"/>
  <c r="AT108" i="39" s="1"/>
  <c r="BR159" i="39" a="1"/>
  <c r="BR159" i="39" s="1"/>
  <c r="AM159" i="39" a="1"/>
  <c r="AM159" i="39" s="1"/>
  <c r="AZ159" i="39" a="1"/>
  <c r="AZ159" i="39" s="1"/>
  <c r="AA159" i="39" a="1"/>
  <c r="AA159" i="39" s="1"/>
  <c r="AX159" i="39" a="1"/>
  <c r="AX159" i="39" s="1"/>
  <c r="AM163" i="39" a="1"/>
  <c r="AM163" i="39" s="1"/>
  <c r="AO163" i="39" a="1"/>
  <c r="AO163" i="39" s="1"/>
  <c r="AX163" i="39" a="1"/>
  <c r="AX163" i="39" s="1"/>
  <c r="BR167" i="39" a="1"/>
  <c r="BR167" i="39" s="1"/>
  <c r="AR167" i="39" a="1"/>
  <c r="AR167" i="39" s="1"/>
  <c r="BD167" i="39" a="1"/>
  <c r="BD167" i="39" s="1"/>
  <c r="AG167" i="39" a="1"/>
  <c r="AG167" i="39" s="1"/>
  <c r="AX131" i="39" a="1"/>
  <c r="AX131" i="39" s="1"/>
  <c r="AA131" i="39" a="1"/>
  <c r="AA131" i="39" s="1"/>
  <c r="AV131" i="39" a="1"/>
  <c r="AV131" i="39" s="1"/>
  <c r="Y154" i="39"/>
  <c r="V154" i="39" s="1" a="1"/>
  <c r="V154" i="39" s="1"/>
  <c r="Y102" i="39"/>
  <c r="V102" i="39" s="1" a="1"/>
  <c r="V102" i="39" s="1"/>
  <c r="Y14" i="39"/>
  <c r="V14" i="39" s="1" a="1"/>
  <c r="V14" i="39" s="1"/>
  <c r="Y59" i="39"/>
  <c r="V59" i="39" s="1" a="1"/>
  <c r="V59" i="39" s="1"/>
  <c r="BQ154" i="39"/>
  <c r="BQ17" i="39"/>
  <c r="Y17" i="39"/>
  <c r="V17" i="39" s="1" a="1"/>
  <c r="V17" i="39" s="1"/>
  <c r="Y33" i="39"/>
  <c r="V33" i="39" s="1" a="1"/>
  <c r="V33" i="39" s="1"/>
  <c r="BQ33" i="39"/>
  <c r="BQ21" i="39"/>
  <c r="Y21" i="39"/>
  <c r="V21" i="39" s="1" a="1"/>
  <c r="V21" i="39" s="1"/>
  <c r="BQ30" i="39"/>
  <c r="Y30" i="39"/>
  <c r="V30" i="39" s="1" a="1"/>
  <c r="V30" i="39" s="1"/>
  <c r="Y32" i="39"/>
  <c r="V32" i="39" s="1" a="1"/>
  <c r="V32" i="39" s="1"/>
  <c r="BQ14" i="39"/>
  <c r="Y12" i="39"/>
  <c r="V12" i="39" s="1" a="1"/>
  <c r="V12" i="39" s="1"/>
  <c r="BQ23" i="39"/>
  <c r="Y25" i="39"/>
  <c r="V25" i="39" s="1" a="1"/>
  <c r="V25" i="39" s="1"/>
  <c r="BQ25" i="39"/>
  <c r="Y23" i="39"/>
  <c r="V23" i="39" s="1" a="1"/>
  <c r="V23" i="39" s="1"/>
  <c r="Y49" i="39"/>
  <c r="V49" i="39" s="1" a="1"/>
  <c r="V49" i="39" s="1"/>
  <c r="Y61" i="39"/>
  <c r="V61" i="39" s="1" a="1"/>
  <c r="V61" i="39" s="1"/>
  <c r="Y88" i="39"/>
  <c r="V88" i="39" s="1" a="1"/>
  <c r="V88" i="39" s="1"/>
  <c r="BQ88" i="39"/>
  <c r="BQ49" i="39"/>
  <c r="Y65" i="39"/>
  <c r="V65" i="39" s="1" a="1"/>
  <c r="V65" i="39" s="1"/>
  <c r="BQ65" i="39"/>
  <c r="Y70" i="39"/>
  <c r="V70" i="39" s="1" a="1"/>
  <c r="V70" i="39" s="1"/>
  <c r="BQ59" i="39"/>
  <c r="BQ105" i="39"/>
  <c r="BQ61" i="39"/>
  <c r="BQ119" i="39"/>
  <c r="BQ102" i="39"/>
  <c r="BQ124" i="39"/>
  <c r="Y124" i="39"/>
  <c r="V124" i="39" s="1" a="1"/>
  <c r="V124" i="39" s="1"/>
  <c r="Y138" i="39"/>
  <c r="V138" i="39" s="1" a="1"/>
  <c r="V138" i="39" s="1"/>
  <c r="Y157" i="39"/>
  <c r="V157" i="39" s="1" a="1"/>
  <c r="V157" i="39" s="1"/>
  <c r="BQ157" i="39"/>
  <c r="BQ140" i="39"/>
  <c r="Y164" i="39"/>
  <c r="V164" i="39" s="1" a="1"/>
  <c r="V164" i="39" s="1"/>
  <c r="BQ164" i="39"/>
  <c r="BQ159" i="39" l="1"/>
  <c r="BQ38" i="39"/>
  <c r="Y22" i="39"/>
  <c r="V22" i="39" s="1" a="1"/>
  <c r="V22" i="39" s="1"/>
  <c r="Y108" i="39"/>
  <c r="V108" i="39" s="1" a="1"/>
  <c r="V108" i="39" s="1"/>
  <c r="BQ130" i="39"/>
  <c r="Y153" i="39"/>
  <c r="V153" i="39" s="1" a="1"/>
  <c r="V153" i="39" s="1"/>
  <c r="Y13" i="39"/>
  <c r="V13" i="39" s="1" a="1"/>
  <c r="V13" i="39" s="1"/>
  <c r="BQ53" i="39"/>
  <c r="BQ22" i="39"/>
  <c r="BQ69" i="39"/>
  <c r="BQ138" i="39"/>
  <c r="BQ141" i="39"/>
  <c r="BQ43" i="39"/>
  <c r="BQ84" i="39"/>
  <c r="BQ81" i="39"/>
  <c r="BQ116" i="39"/>
  <c r="Y126" i="39"/>
  <c r="V126" i="39" s="1" a="1"/>
  <c r="V126" i="39" s="1"/>
  <c r="BQ90" i="39"/>
  <c r="Y128" i="39"/>
  <c r="V128" i="39" s="1" a="1"/>
  <c r="V128" i="39" s="1"/>
  <c r="BQ166" i="39"/>
  <c r="Y84" i="39"/>
  <c r="V84" i="39" s="1" a="1"/>
  <c r="V84" i="39" s="1"/>
  <c r="Y139" i="39"/>
  <c r="V139" i="39" s="1" a="1"/>
  <c r="V139" i="39" s="1"/>
  <c r="BQ13" i="39"/>
  <c r="BQ175" i="39"/>
  <c r="BQ115" i="39"/>
  <c r="BQ45" i="39"/>
  <c r="BQ176" i="39"/>
  <c r="BQ106" i="39"/>
  <c r="Y7" i="39"/>
  <c r="V7" i="39" s="1" a="1"/>
  <c r="V7" i="39" s="1"/>
  <c r="Y118" i="39"/>
  <c r="V118" i="39" s="1" a="1"/>
  <c r="V118" i="39" s="1"/>
  <c r="BQ142" i="39"/>
  <c r="Y24" i="39"/>
  <c r="V24" i="39" s="1" a="1"/>
  <c r="V24" i="39" s="1"/>
  <c r="Y166" i="39"/>
  <c r="V166" i="39" s="1" a="1"/>
  <c r="V166" i="39" s="1"/>
  <c r="Y93" i="39"/>
  <c r="V93" i="39" s="1" a="1"/>
  <c r="V93" i="39" s="1"/>
  <c r="Y42" i="39"/>
  <c r="V42" i="39" s="1" a="1"/>
  <c r="V42" i="39" s="1"/>
  <c r="Y31" i="39"/>
  <c r="V31" i="39" s="1" a="1"/>
  <c r="V31" i="39" s="1"/>
  <c r="Y167" i="39"/>
  <c r="V167" i="39" s="1" a="1"/>
  <c r="V167" i="39" s="1"/>
  <c r="BQ50" i="39"/>
  <c r="Y170" i="39"/>
  <c r="V170" i="39" s="1" a="1"/>
  <c r="V170" i="39" s="1"/>
  <c r="Y169" i="39"/>
  <c r="V169" i="39" s="1" a="1"/>
  <c r="V169" i="39" s="1"/>
  <c r="Y160" i="39"/>
  <c r="V160" i="39" s="1" a="1"/>
  <c r="V160" i="39" s="1"/>
  <c r="Y85" i="39"/>
  <c r="V85" i="39" s="1" a="1"/>
  <c r="V85" i="39" s="1"/>
  <c r="Y39" i="39"/>
  <c r="V39" i="39" s="1" a="1"/>
  <c r="V39" i="39" s="1"/>
  <c r="BQ62" i="39"/>
  <c r="BQ8" i="39"/>
  <c r="Y69" i="39"/>
  <c r="V69" i="39" s="1" a="1"/>
  <c r="V69" i="39" s="1"/>
  <c r="Y171" i="39"/>
  <c r="V171" i="39" s="1" a="1"/>
  <c r="V171" i="39" s="1"/>
  <c r="BQ173" i="39"/>
  <c r="Y80" i="39"/>
  <c r="V80" i="39" s="1" a="1"/>
  <c r="V80" i="39" s="1"/>
  <c r="Y106" i="39"/>
  <c r="V106" i="39" s="1" a="1"/>
  <c r="V106" i="39" s="1"/>
  <c r="Y151" i="39"/>
  <c r="V151" i="39" s="1" a="1"/>
  <c r="V151" i="39" s="1"/>
  <c r="BQ146" i="39"/>
  <c r="BQ147" i="39"/>
  <c r="BQ44" i="39"/>
  <c r="Y16" i="39"/>
  <c r="V16" i="39" s="1" a="1"/>
  <c r="V16" i="39" s="1"/>
  <c r="Y58" i="39"/>
  <c r="V58" i="39" s="1" a="1"/>
  <c r="V58" i="39" s="1"/>
  <c r="Y176" i="39"/>
  <c r="V176" i="39" s="1" a="1"/>
  <c r="V176" i="39" s="1"/>
  <c r="Y146" i="39"/>
  <c r="V146" i="39" s="1" a="1"/>
  <c r="V146" i="39" s="1"/>
  <c r="BQ122" i="39"/>
  <c r="BQ7" i="39"/>
  <c r="BQ85" i="39"/>
  <c r="Y55" i="39"/>
  <c r="V55" i="39" s="1" a="1"/>
  <c r="V55" i="39" s="1"/>
  <c r="BQ139" i="39"/>
  <c r="Y121" i="39"/>
  <c r="V121" i="39" s="1" a="1"/>
  <c r="V121" i="39" s="1"/>
  <c r="Y78" i="39"/>
  <c r="V78" i="39" s="1" a="1"/>
  <c r="V78" i="39" s="1"/>
  <c r="BQ117" i="39"/>
  <c r="Y117" i="39"/>
  <c r="V117" i="39" s="1" a="1"/>
  <c r="V117" i="39" s="1"/>
  <c r="BQ118" i="39"/>
  <c r="BQ174" i="39"/>
  <c r="Y122" i="39"/>
  <c r="V122" i="39" s="1" a="1"/>
  <c r="V122" i="39" s="1"/>
  <c r="Y34" i="39"/>
  <c r="V34" i="39" s="1" a="1"/>
  <c r="V34" i="39" s="1"/>
  <c r="BQ110" i="39"/>
  <c r="BQ34" i="39"/>
  <c r="Y92" i="39"/>
  <c r="V92" i="39" s="1" a="1"/>
  <c r="V92" i="39" s="1"/>
  <c r="BQ170" i="39"/>
  <c r="Y107" i="39"/>
  <c r="V107" i="39" s="1" a="1"/>
  <c r="V107" i="39" s="1"/>
  <c r="Y18" i="39"/>
  <c r="V18" i="39" s="1" a="1"/>
  <c r="V18" i="39" s="1"/>
  <c r="BQ95" i="39"/>
  <c r="Y35" i="39"/>
  <c r="V35" i="39" s="1" a="1"/>
  <c r="V35" i="39" s="1"/>
  <c r="Y94" i="39"/>
  <c r="V94" i="39" s="1" a="1"/>
  <c r="V94" i="39" s="1"/>
  <c r="Y73" i="39"/>
  <c r="V73" i="39" s="1" a="1"/>
  <c r="V73" i="39" s="1"/>
  <c r="Y103" i="39"/>
  <c r="V103" i="39" s="1" a="1"/>
  <c r="V103" i="39" s="1"/>
  <c r="BQ40" i="39"/>
  <c r="BQ156" i="39"/>
  <c r="Y174" i="39"/>
  <c r="V174" i="39" s="1" a="1"/>
  <c r="V174" i="39" s="1"/>
  <c r="BQ11" i="39"/>
  <c r="Y155" i="39"/>
  <c r="V155" i="39" s="1" a="1"/>
  <c r="V155" i="39" s="1"/>
  <c r="Y147" i="39"/>
  <c r="V147" i="39" s="1" a="1"/>
  <c r="V147" i="39" s="1"/>
  <c r="BQ39" i="39"/>
  <c r="BQ109" i="39"/>
  <c r="BQ26" i="39"/>
  <c r="Y11" i="39"/>
  <c r="V11" i="39" s="1" a="1"/>
  <c r="V11" i="39" s="1"/>
  <c r="Y81" i="39"/>
  <c r="V81" i="39" s="1" a="1"/>
  <c r="V81" i="39" s="1"/>
  <c r="Y8" i="39"/>
  <c r="V8" i="39" s="1" a="1"/>
  <c r="V8" i="39" s="1"/>
  <c r="BQ18" i="39"/>
  <c r="BQ120" i="39"/>
  <c r="BQ72" i="39"/>
  <c r="BQ98" i="39"/>
  <c r="BQ108" i="39"/>
  <c r="BQ42" i="39"/>
  <c r="Y89" i="39"/>
  <c r="V89" i="39" s="1" a="1"/>
  <c r="V89" i="39" s="1"/>
  <c r="Y50" i="39"/>
  <c r="V50" i="39" s="1" a="1"/>
  <c r="V50" i="39" s="1"/>
  <c r="BQ171" i="39"/>
  <c r="Y113" i="39"/>
  <c r="V113" i="39" s="1" a="1"/>
  <c r="V113" i="39" s="1"/>
  <c r="Y53" i="39"/>
  <c r="V53" i="39" s="1" a="1"/>
  <c r="V53" i="39" s="1"/>
  <c r="BQ9" i="39"/>
  <c r="BQ144" i="39"/>
  <c r="Y86" i="39"/>
  <c r="V86" i="39" s="1" a="1"/>
  <c r="V86" i="39" s="1"/>
  <c r="BQ162" i="39"/>
  <c r="Y125" i="39"/>
  <c r="V125" i="39" s="1" a="1"/>
  <c r="V125" i="39" s="1"/>
  <c r="BQ160" i="39"/>
  <c r="BQ54" i="39"/>
  <c r="Y152" i="39"/>
  <c r="V152" i="39" s="1" a="1"/>
  <c r="V152" i="39" s="1"/>
  <c r="BQ16" i="39"/>
  <c r="Y40" i="39"/>
  <c r="V40" i="39" s="1" a="1"/>
  <c r="V40" i="39" s="1"/>
  <c r="BQ136" i="39"/>
  <c r="Y54" i="39"/>
  <c r="V54" i="39" s="1" a="1"/>
  <c r="V54" i="39" s="1"/>
  <c r="Y48" i="39"/>
  <c r="V48" i="39" s="1" a="1"/>
  <c r="V48" i="39" s="1"/>
  <c r="BQ134" i="39"/>
  <c r="BQ111" i="39"/>
  <c r="Y99" i="39"/>
  <c r="V99" i="39" s="1" a="1"/>
  <c r="V99" i="39" s="1"/>
  <c r="BQ92" i="39"/>
  <c r="BQ63" i="39"/>
  <c r="Y37" i="39"/>
  <c r="V37" i="39" s="1" a="1"/>
  <c r="V37" i="39" s="1"/>
  <c r="Y27" i="39"/>
  <c r="V27" i="39" s="1" a="1"/>
  <c r="V27" i="39" s="1"/>
  <c r="Y120" i="39"/>
  <c r="V120" i="39" s="1" a="1"/>
  <c r="V120" i="39" s="1"/>
  <c r="BQ51" i="39"/>
  <c r="Y129" i="39"/>
  <c r="V129" i="39" s="1" a="1"/>
  <c r="V129" i="39" s="1"/>
  <c r="Y165" i="39"/>
  <c r="V165" i="39" s="1" a="1"/>
  <c r="V165" i="39" s="1"/>
  <c r="Y116" i="39"/>
  <c r="V116" i="39" s="1" a="1"/>
  <c r="V116" i="39" s="1"/>
  <c r="BQ37" i="39"/>
  <c r="BQ27" i="39"/>
  <c r="Y15" i="39"/>
  <c r="V15" i="39" s="1" a="1"/>
  <c r="V15" i="39" s="1"/>
  <c r="BQ169" i="39"/>
  <c r="BQ103" i="39"/>
  <c r="BQ66" i="39"/>
  <c r="BQ86" i="39"/>
  <c r="BQ70" i="39"/>
  <c r="Y123" i="39"/>
  <c r="V123" i="39" s="1" a="1"/>
  <c r="V123" i="39" s="1"/>
  <c r="Y71" i="39"/>
  <c r="V71" i="39" s="1" a="1"/>
  <c r="V71" i="39" s="1"/>
  <c r="Y66" i="39"/>
  <c r="V66" i="39" s="1" a="1"/>
  <c r="V66" i="39" s="1"/>
  <c r="Y145" i="39"/>
  <c r="V145" i="39" s="1" a="1"/>
  <c r="V145" i="39" s="1"/>
  <c r="BQ71" i="39"/>
  <c r="BQ74" i="39"/>
  <c r="Y156" i="39"/>
  <c r="V156" i="39" s="1" a="1"/>
  <c r="V156" i="39" s="1"/>
  <c r="Y132" i="39"/>
  <c r="V132" i="39" s="1" a="1"/>
  <c r="V132" i="39" s="1"/>
  <c r="BQ135" i="39"/>
  <c r="BQ100" i="39"/>
  <c r="BQ77" i="39"/>
  <c r="Y163" i="39"/>
  <c r="V163" i="39" s="1" a="1"/>
  <c r="V163" i="39" s="1"/>
  <c r="Y98" i="39"/>
  <c r="V98" i="39" s="1" a="1"/>
  <c r="V98" i="39" s="1"/>
  <c r="Y72" i="39"/>
  <c r="V72" i="39" s="1" a="1"/>
  <c r="V72" i="39" s="1"/>
  <c r="BQ36" i="39"/>
  <c r="Y135" i="39"/>
  <c r="V135" i="39" s="1" a="1"/>
  <c r="V135" i="39" s="1"/>
  <c r="Y100" i="39"/>
  <c r="V100" i="39" s="1" a="1"/>
  <c r="V100" i="39" s="1"/>
  <c r="BQ57" i="39"/>
  <c r="Y74" i="39"/>
  <c r="V74" i="39" s="1" a="1"/>
  <c r="V74" i="39" s="1"/>
  <c r="BQ29" i="39"/>
  <c r="Y159" i="39"/>
  <c r="V159" i="39" s="1" a="1"/>
  <c r="V159" i="39" s="1"/>
  <c r="BQ99" i="39"/>
  <c r="Y44" i="39"/>
  <c r="V44" i="39" s="1" a="1"/>
  <c r="V44" i="39" s="1"/>
  <c r="BQ56" i="39"/>
  <c r="BQ123" i="39"/>
  <c r="BQ47" i="39"/>
  <c r="Y56" i="39"/>
  <c r="V56" i="39" s="1" a="1"/>
  <c r="V56" i="39" s="1"/>
  <c r="Y79" i="39"/>
  <c r="V79" i="39" s="1" a="1"/>
  <c r="V79" i="39" s="1"/>
  <c r="BQ93" i="39"/>
  <c r="BQ168" i="39"/>
  <c r="Y36" i="39"/>
  <c r="V36" i="39" s="1" a="1"/>
  <c r="V36" i="39" s="1"/>
  <c r="BQ104" i="39"/>
  <c r="Y57" i="39"/>
  <c r="V57" i="39" s="1" a="1"/>
  <c r="V57" i="39" s="1"/>
  <c r="Y112" i="39"/>
  <c r="V112" i="39" s="1" a="1"/>
  <c r="V112" i="39" s="1"/>
  <c r="Y19" i="39"/>
  <c r="V19" i="39" s="1" a="1"/>
  <c r="V19" i="39" s="1"/>
  <c r="Y150" i="39"/>
  <c r="V150" i="39" s="1" a="1"/>
  <c r="V150" i="39" s="1"/>
  <c r="Y158" i="39"/>
  <c r="V158" i="39" s="1" a="1"/>
  <c r="V158" i="39" s="1"/>
  <c r="Y96" i="39"/>
  <c r="V96" i="39" s="1" a="1"/>
  <c r="V96" i="39" s="1"/>
  <c r="BQ46" i="39"/>
  <c r="Y114" i="39"/>
  <c r="V114" i="39" s="1" a="1"/>
  <c r="V114" i="39" s="1"/>
  <c r="Y161" i="39"/>
  <c r="V161" i="39" s="1" a="1"/>
  <c r="V161" i="39" s="1"/>
  <c r="Y87" i="39"/>
  <c r="V87" i="39" s="1" a="1"/>
  <c r="V87" i="39" s="1"/>
  <c r="Y82" i="39"/>
  <c r="V82" i="39" s="1" a="1"/>
  <c r="V82" i="39" s="1"/>
  <c r="BQ152" i="39"/>
  <c r="BQ149" i="39"/>
  <c r="Y83" i="39"/>
  <c r="V83" i="39" s="1" a="1"/>
  <c r="V83" i="39" s="1"/>
  <c r="Y144" i="39"/>
  <c r="V144" i="39" s="1" a="1"/>
  <c r="V144" i="39" s="1"/>
  <c r="Y109" i="39"/>
  <c r="V109" i="39" s="1" a="1"/>
  <c r="V109" i="39" s="1"/>
  <c r="Y91" i="39"/>
  <c r="V91" i="39" s="1" a="1"/>
  <c r="V91" i="39" s="1"/>
  <c r="Y52" i="39"/>
  <c r="V52" i="39" s="1" a="1"/>
  <c r="V52" i="39" s="1"/>
  <c r="BQ153" i="39"/>
  <c r="BQ31" i="39"/>
  <c r="BQ19" i="39"/>
  <c r="Y26" i="39"/>
  <c r="V26" i="39" s="1" a="1"/>
  <c r="V26" i="39" s="1"/>
  <c r="BQ158" i="39"/>
  <c r="BQ121" i="39"/>
  <c r="BQ35" i="39"/>
  <c r="BQ112" i="39"/>
  <c r="BQ96" i="39"/>
  <c r="BQ83" i="39"/>
  <c r="Y97" i="39"/>
  <c r="V97" i="39" s="1" a="1"/>
  <c r="V97" i="39" s="1"/>
  <c r="BQ114" i="39"/>
  <c r="BQ76" i="39"/>
  <c r="Y134" i="39"/>
  <c r="V134" i="39" s="1" a="1"/>
  <c r="V134" i="39" s="1"/>
  <c r="BQ97" i="39"/>
  <c r="BQ127" i="39"/>
  <c r="BQ148" i="39"/>
  <c r="BQ167" i="39"/>
  <c r="Y45" i="39"/>
  <c r="V45" i="39" s="1" a="1"/>
  <c r="V45" i="39" s="1"/>
  <c r="BQ131" i="39"/>
  <c r="BQ89" i="39"/>
  <c r="BQ52" i="39"/>
  <c r="BQ161" i="39"/>
  <c r="BQ24" i="39"/>
  <c r="Y41" i="39"/>
  <c r="V41" i="39" s="1" a="1"/>
  <c r="V41" i="39" s="1"/>
  <c r="Y133" i="39"/>
  <c r="V133" i="39" s="1" a="1"/>
  <c r="V133" i="39" s="1"/>
  <c r="Y140" i="39"/>
  <c r="V140" i="39" s="1" a="1"/>
  <c r="V140" i="39" s="1"/>
  <c r="Y10" i="39"/>
  <c r="V10" i="39" s="1" a="1"/>
  <c r="V10" i="39" s="1"/>
  <c r="BQ20" i="39"/>
  <c r="BQ82" i="39"/>
  <c r="BQ145" i="39"/>
  <c r="BQ163" i="39"/>
  <c r="Y131" i="39"/>
  <c r="V131" i="39" s="1" a="1"/>
  <c r="V131" i="39" s="1"/>
  <c r="BQ68" i="39"/>
  <c r="BQ137" i="39"/>
  <c r="Y63" i="39"/>
  <c r="V63" i="39" s="1" a="1"/>
  <c r="V63" i="39" s="1"/>
  <c r="Y20" i="39"/>
  <c r="V20" i="39" s="1" a="1"/>
  <c r="V20" i="39" s="1"/>
  <c r="Y76" i="39"/>
  <c r="V76" i="39" s="1" a="1"/>
  <c r="V76" i="39" s="1"/>
  <c r="Y95" i="39"/>
  <c r="V95" i="39" s="1" a="1"/>
  <c r="V95" i="39" s="1"/>
  <c r="Y137" i="39"/>
  <c r="V137" i="39" s="1" a="1"/>
  <c r="V137" i="39" s="1"/>
  <c r="Y68" i="39"/>
  <c r="V68" i="39" s="1" a="1"/>
  <c r="V68" i="39" s="1"/>
  <c r="Y162" i="39"/>
  <c r="V162" i="39" s="1" a="1"/>
  <c r="V162" i="39" s="1"/>
  <c r="Y67" i="39"/>
  <c r="V67" i="39" s="1" a="1"/>
  <c r="V67" i="39" s="1"/>
  <c r="BQ67" i="39"/>
  <c r="BQ55" i="39"/>
  <c r="BQ80" i="39"/>
  <c r="Y29" i="39"/>
  <c r="V29" i="39" s="1" a="1"/>
  <c r="V29" i="39" s="1"/>
  <c r="Y75" i="39"/>
  <c r="V75" i="39" s="1" a="1"/>
  <c r="V75" i="39" s="1"/>
  <c r="Y28" i="39"/>
  <c r="V28" i="39" s="1" a="1"/>
  <c r="V28" i="39" s="1"/>
  <c r="BQ165" i="39"/>
  <c r="BQ64" i="39"/>
  <c r="BQ91" i="39"/>
  <c r="Y64" i="39"/>
  <c r="V64" i="39" s="1" a="1"/>
  <c r="V64" i="39" s="1"/>
  <c r="BQ75" i="39"/>
  <c r="BQ172" i="39"/>
  <c r="BQ28" i="39"/>
  <c r="Y47" i="39"/>
  <c r="V47" i="39" s="1" a="1"/>
  <c r="V47" i="39" s="1"/>
  <c r="BQ41" i="39"/>
  <c r="Y62" i="39"/>
  <c r="V62" i="39" s="1" a="1"/>
  <c r="V62" i="39" s="1"/>
  <c r="BQ58" i="39"/>
  <c r="Y46" i="39"/>
  <c r="V46" i="39" s="1" a="1"/>
  <c r="V46" i="39" s="1"/>
  <c r="Y175" i="39"/>
  <c r="V175" i="39" s="1" a="1"/>
  <c r="V175" i="39" s="1"/>
  <c r="Y148" i="39"/>
  <c r="V148" i="39" s="1" a="1"/>
  <c r="V148" i="39" s="1"/>
  <c r="BQ32" i="39"/>
  <c r="BQ133" i="39"/>
  <c r="Y43" i="39"/>
  <c r="V43" i="39" s="1" a="1"/>
  <c r="V43" i="39" s="1"/>
  <c r="BR4" i="39"/>
  <c r="Y173" i="39"/>
  <c r="V173" i="39" s="1" a="1"/>
  <c r="V173" i="39" s="1"/>
  <c r="Y104" i="39"/>
  <c r="V104" i="39" s="1" a="1"/>
  <c r="V104" i="39" s="1"/>
  <c r="BQ132" i="39"/>
  <c r="Y101" i="39"/>
  <c r="V101" i="39" s="1" a="1"/>
  <c r="V101" i="39" s="1"/>
  <c r="BQ101" i="39"/>
  <c r="BQ73" i="39"/>
  <c r="Y141" i="39"/>
  <c r="V141" i="39" s="1" a="1"/>
  <c r="V141" i="39" s="1"/>
  <c r="Y136" i="39"/>
  <c r="V136" i="39" s="1" a="1"/>
  <c r="V136" i="39" s="1"/>
  <c r="BQ10" i="39"/>
  <c r="BQ150" i="39"/>
  <c r="Y143" i="39"/>
  <c r="V143" i="39" s="1" a="1"/>
  <c r="V143" i="39" s="1"/>
  <c r="BQ143" i="39"/>
  <c r="BQ60" i="39"/>
  <c r="Y60" i="39"/>
  <c r="V60" i="39" s="1" a="1"/>
  <c r="V60" i="39" s="1"/>
  <c r="BP4" i="39"/>
  <c r="A1537" i="48" l="1" a="1"/>
  <c r="A1537" i="48" s="1"/>
  <c r="B1532" i="48" a="1"/>
  <c r="B1532" i="48" s="1"/>
  <c r="A1525" i="48" a="1"/>
  <c r="A1525" i="48" s="1"/>
  <c r="B1520" i="48" a="1"/>
  <c r="B1520" i="48" s="1"/>
  <c r="A1513" i="48" a="1"/>
  <c r="A1513" i="48" s="1"/>
  <c r="B1508" i="48" a="1"/>
  <c r="B1508" i="48" s="1"/>
  <c r="A1501" i="48" a="1"/>
  <c r="A1501" i="48" s="1"/>
  <c r="B1496" i="48" a="1"/>
  <c r="B1496" i="48" s="1"/>
  <c r="A1489" i="48" a="1"/>
  <c r="A1489" i="48" s="1"/>
  <c r="A1486" i="48" a="1"/>
  <c r="A1486" i="48" s="1"/>
  <c r="A1483" i="48" a="1"/>
  <c r="A1483" i="48" s="1"/>
  <c r="A1475" i="48" a="1"/>
  <c r="A1475" i="48" s="1"/>
  <c r="B1470" i="48" a="1"/>
  <c r="B1470" i="48" s="1"/>
  <c r="A1463" i="48" a="1"/>
  <c r="A1463" i="48" s="1"/>
  <c r="A1455" i="48" a="1"/>
  <c r="A1455" i="48" s="1"/>
  <c r="B1446" i="48" a="1"/>
  <c r="B1446" i="48" s="1"/>
  <c r="A1439" i="48" a="1"/>
  <c r="A1439" i="48" s="1"/>
  <c r="B1430" i="48" a="1"/>
  <c r="B1430" i="48" s="1"/>
  <c r="B1422" i="48" a="1"/>
  <c r="B1422" i="48" s="1"/>
  <c r="A1417" i="48" a="1"/>
  <c r="A1417" i="48" s="1"/>
  <c r="B704" i="48" a="1"/>
  <c r="B704" i="48" s="1"/>
  <c r="A687" i="48" a="1"/>
  <c r="A687" i="48" s="1"/>
  <c r="B1394" i="48" a="1"/>
  <c r="B1394" i="48" s="1"/>
  <c r="A1387" i="48" a="1"/>
  <c r="A1387" i="48" s="1"/>
  <c r="B1382" i="48" a="1"/>
  <c r="B1382" i="48" s="1"/>
  <c r="A1375" i="48" a="1"/>
  <c r="A1375" i="48" s="1"/>
  <c r="A1371" i="48" a="1"/>
  <c r="A1371" i="48" s="1"/>
  <c r="B674" i="48" a="1"/>
  <c r="B674" i="48" s="1"/>
  <c r="B1360" i="48" a="1"/>
  <c r="B1360" i="48" s="1"/>
  <c r="A1346" i="48" a="1"/>
  <c r="A1346" i="48" s="1"/>
  <c r="B1338" i="48" a="1"/>
  <c r="B1338" i="48" s="1"/>
  <c r="B1335" i="48" a="1"/>
  <c r="B1335" i="48" s="1"/>
  <c r="A1332" i="48" a="1"/>
  <c r="A1332" i="48" s="1"/>
  <c r="B653" i="48" a="1"/>
  <c r="B653" i="48" s="1"/>
  <c r="B1319" i="48" a="1"/>
  <c r="B1319" i="48" s="1"/>
  <c r="B651" i="48" a="1"/>
  <c r="B651" i="48" s="1"/>
  <c r="A648" i="48" a="1"/>
  <c r="A648" i="48" s="1"/>
  <c r="A639" i="48" a="1"/>
  <c r="A639" i="48" s="1"/>
  <c r="B1298" i="48" a="1"/>
  <c r="B1298" i="48" s="1"/>
  <c r="A1291" i="48" a="1"/>
  <c r="A1291" i="48" s="1"/>
  <c r="B1286" i="48" a="1"/>
  <c r="B1286" i="48" s="1"/>
  <c r="A1268" i="48" a="1"/>
  <c r="A1268" i="48" s="1"/>
  <c r="A1264" i="48" a="1"/>
  <c r="A1264" i="48" s="1"/>
  <c r="B1251" i="48" a="1"/>
  <c r="B1251" i="48" s="1"/>
  <c r="B1247" i="48" a="1"/>
  <c r="B1247" i="48" s="1"/>
  <c r="A1244" i="48" a="1"/>
  <c r="A1244" i="48" s="1"/>
  <c r="A1236" i="48" a="1"/>
  <c r="A1236" i="48" s="1"/>
  <c r="B633" i="48" a="1"/>
  <c r="B633" i="48" s="1"/>
  <c r="A626" i="48" a="1"/>
  <c r="A626" i="48" s="1"/>
  <c r="B621" i="48" a="1"/>
  <c r="B621" i="48" s="1"/>
  <c r="A1203" i="48" a="1"/>
  <c r="A1203" i="48" s="1"/>
  <c r="A611" i="48" a="1"/>
  <c r="A611" i="48" s="1"/>
  <c r="B608" i="48" a="1"/>
  <c r="B608" i="48" s="1"/>
  <c r="A574" i="48" a="1"/>
  <c r="A574" i="48" s="1"/>
  <c r="B571" i="48" a="1"/>
  <c r="B571" i="48" s="1"/>
  <c r="B504" i="48" a="1"/>
  <c r="B504" i="48" s="1"/>
  <c r="A438" i="48" a="1"/>
  <c r="A438" i="48" s="1"/>
  <c r="B361" i="48" a="1"/>
  <c r="B361" i="48" s="1"/>
  <c r="A348" i="48" a="1"/>
  <c r="A348" i="48" s="1"/>
  <c r="A307" i="48" a="1"/>
  <c r="A307" i="48" s="1"/>
  <c r="B1162" i="48" a="1"/>
  <c r="B1162" i="48" s="1"/>
  <c r="B1159" i="48" a="1"/>
  <c r="B1159" i="48" s="1"/>
  <c r="B1157" i="48" a="1"/>
  <c r="B1157" i="48" s="1"/>
  <c r="A1137" i="48" a="1"/>
  <c r="A1137" i="48" s="1"/>
  <c r="A1133" i="48" a="1"/>
  <c r="A1133" i="48" s="1"/>
  <c r="B1128" i="48" a="1"/>
  <c r="B1128" i="48" s="1"/>
  <c r="A120" i="48" a="1"/>
  <c r="A120" i="48" s="1"/>
  <c r="A1106" i="48" a="1"/>
  <c r="A1106" i="48" s="1"/>
  <c r="B78" i="48" a="1"/>
  <c r="B78" i="48" s="1"/>
  <c r="A76" i="48" a="1"/>
  <c r="A76" i="48" s="1"/>
  <c r="A26" i="48" a="1"/>
  <c r="A26" i="48" s="1"/>
  <c r="B1085" i="48" a="1"/>
  <c r="B1085" i="48" s="1"/>
  <c r="B1069" i="48" a="1"/>
  <c r="B1069" i="48" s="1"/>
  <c r="B1539" i="48" a="1"/>
  <c r="B1539" i="48" s="1"/>
  <c r="A1532" i="48" a="1"/>
  <c r="A1532" i="48" s="1"/>
  <c r="B1527" i="48" a="1"/>
  <c r="B1527" i="48" s="1"/>
  <c r="A1520" i="48" a="1"/>
  <c r="A1520" i="48" s="1"/>
  <c r="B733" i="48" a="1"/>
  <c r="B733" i="48" s="1"/>
  <c r="A1508" i="48" a="1"/>
  <c r="A1508" i="48" s="1"/>
  <c r="B1503" i="48" a="1"/>
  <c r="B1503" i="48" s="1"/>
  <c r="A1496" i="48" a="1"/>
  <c r="A1496" i="48" s="1"/>
  <c r="B1485" i="48" a="1"/>
  <c r="B1485" i="48" s="1"/>
  <c r="B1477" i="48" a="1"/>
  <c r="B1477" i="48" s="1"/>
  <c r="A1470" i="48" a="1"/>
  <c r="A1470" i="48" s="1"/>
  <c r="B1465" i="48" a="1"/>
  <c r="B1465" i="48" s="1"/>
  <c r="B1457" i="48" a="1"/>
  <c r="B1457" i="48" s="1"/>
  <c r="A1446" i="48" a="1"/>
  <c r="A1446" i="48" s="1"/>
  <c r="B1441" i="48" a="1"/>
  <c r="B1441" i="48" s="1"/>
  <c r="B1433" i="48" a="1"/>
  <c r="B1433" i="48" s="1"/>
  <c r="A1430" i="48" a="1"/>
  <c r="A1430" i="48" s="1"/>
  <c r="A1422" i="48" a="1"/>
  <c r="A1422" i="48" s="1"/>
  <c r="B1419" i="48" a="1"/>
  <c r="B1419" i="48" s="1"/>
  <c r="A704" i="48" a="1"/>
  <c r="A704" i="48" s="1"/>
  <c r="A1394" i="48" a="1"/>
  <c r="A1394" i="48" s="1"/>
  <c r="B1389" i="48" a="1"/>
  <c r="B1389" i="48" s="1"/>
  <c r="A1382" i="48" a="1"/>
  <c r="A1382" i="48" s="1"/>
  <c r="B1377" i="48" a="1"/>
  <c r="B1377" i="48" s="1"/>
  <c r="A674" i="48" a="1"/>
  <c r="A674" i="48" s="1"/>
  <c r="B671" i="48" a="1"/>
  <c r="B671" i="48" s="1"/>
  <c r="A1360" i="48" a="1"/>
  <c r="A1360" i="48" s="1"/>
  <c r="B1355" i="48" a="1"/>
  <c r="B1355" i="48" s="1"/>
  <c r="B660" i="48" a="1"/>
  <c r="B660" i="48" s="1"/>
  <c r="A1338" i="48" a="1"/>
  <c r="A1338" i="48" s="1"/>
  <c r="A1335" i="48" a="1"/>
  <c r="A1335" i="48" s="1"/>
  <c r="B1330" i="48" a="1"/>
  <c r="B1330" i="48" s="1"/>
  <c r="A653" i="48" a="1"/>
  <c r="A653" i="48" s="1"/>
  <c r="A1319" i="48" a="1"/>
  <c r="A1319" i="48" s="1"/>
  <c r="A651" i="48" a="1"/>
  <c r="A651" i="48" s="1"/>
  <c r="B646" i="48" a="1"/>
  <c r="B646" i="48" s="1"/>
  <c r="A1298" i="48" a="1"/>
  <c r="A1298" i="48" s="1"/>
  <c r="A1539" i="48" a="1"/>
  <c r="A1539" i="48" s="1"/>
  <c r="B1541" i="48" a="1"/>
  <c r="B1541" i="48" s="1"/>
  <c r="A1534" i="48" a="1"/>
  <c r="A1534" i="48" s="1"/>
  <c r="B1529" i="48" a="1"/>
  <c r="B1529" i="48" s="1"/>
  <c r="A1522" i="48" a="1"/>
  <c r="A1522" i="48" s="1"/>
  <c r="B1517" i="48" a="1"/>
  <c r="B1517" i="48" s="1"/>
  <c r="A1510" i="48" a="1"/>
  <c r="A1510" i="48" s="1"/>
  <c r="B1505" i="48" a="1"/>
  <c r="B1505" i="48" s="1"/>
  <c r="A1498" i="48" a="1"/>
  <c r="A1498" i="48" s="1"/>
  <c r="A1495" i="48" a="1"/>
  <c r="A1495" i="48" s="1"/>
  <c r="A1492" i="48" a="1"/>
  <c r="A1492" i="48" s="1"/>
  <c r="A1480" i="48" a="1"/>
  <c r="A1480" i="48" s="1"/>
  <c r="A1472" i="48" a="1"/>
  <c r="A1472" i="48" s="1"/>
  <c r="B1467" i="48" a="1"/>
  <c r="B1467" i="48" s="1"/>
  <c r="A1460" i="48" a="1"/>
  <c r="A1460" i="48" s="1"/>
  <c r="B1451" i="48" a="1"/>
  <c r="B1451" i="48" s="1"/>
  <c r="A1448" i="48" a="1"/>
  <c r="A1448" i="48" s="1"/>
  <c r="B1443" i="48" a="1"/>
  <c r="B1443" i="48" s="1"/>
  <c r="A1436" i="48" a="1"/>
  <c r="A1436" i="48" s="1"/>
  <c r="B1427" i="48" a="1"/>
  <c r="B1427" i="48" s="1"/>
  <c r="A1424" i="48" a="1"/>
  <c r="A1424" i="48" s="1"/>
  <c r="B1413" i="48" a="1"/>
  <c r="B1413" i="48" s="1"/>
  <c r="B732" i="48" a="1"/>
  <c r="B732" i="48" s="1"/>
  <c r="A679" i="48" a="1"/>
  <c r="A679" i="48" s="1"/>
  <c r="A1396" i="48" a="1"/>
  <c r="A1396" i="48" s="1"/>
  <c r="B1391" i="48" a="1"/>
  <c r="B1391" i="48" s="1"/>
  <c r="A1384" i="48" a="1"/>
  <c r="A1384" i="48" s="1"/>
  <c r="B1379" i="48" a="1"/>
  <c r="B1379" i="48" s="1"/>
  <c r="B662" i="48" a="1"/>
  <c r="B662" i="48" s="1"/>
  <c r="B1357" i="48" a="1"/>
  <c r="B1357" i="48" s="1"/>
  <c r="B1354" i="48" a="1"/>
  <c r="B1354" i="48" s="1"/>
  <c r="A1340" i="48" a="1"/>
  <c r="A1340" i="48" s="1"/>
  <c r="A1325" i="48" a="1"/>
  <c r="A1325" i="48" s="1"/>
  <c r="B1320" i="48" a="1"/>
  <c r="B1320" i="48" s="1"/>
  <c r="B652" i="48" a="1"/>
  <c r="B652" i="48" s="1"/>
  <c r="A1312" i="48" a="1"/>
  <c r="A1312" i="48" s="1"/>
  <c r="B644" i="48" a="1"/>
  <c r="B644" i="48" s="1"/>
  <c r="A1297" i="48" a="1"/>
  <c r="A1297" i="48" s="1"/>
  <c r="B1295" i="48" a="1"/>
  <c r="B1295" i="48" s="1"/>
  <c r="A1288" i="48" a="1"/>
  <c r="A1288" i="48" s="1"/>
  <c r="A1283" i="48" a="1"/>
  <c r="A1283" i="48" s="1"/>
  <c r="A1269" i="48" a="1"/>
  <c r="A1269" i="48" s="1"/>
  <c r="A1265" i="48" a="1"/>
  <c r="A1265" i="48" s="1"/>
  <c r="B1248" i="48" a="1"/>
  <c r="B1248" i="48" s="1"/>
  <c r="A1245" i="48" a="1"/>
  <c r="A1245" i="48" s="1"/>
  <c r="B1242" i="48" a="1"/>
  <c r="B1242" i="48" s="1"/>
  <c r="B1231" i="48" a="1"/>
  <c r="B1231" i="48" s="1"/>
  <c r="A1541" i="48" a="1"/>
  <c r="A1541" i="48" s="1"/>
  <c r="B1536" i="48" a="1"/>
  <c r="B1536" i="48" s="1"/>
  <c r="A1529" i="48" a="1"/>
  <c r="A1529" i="48" s="1"/>
  <c r="B1524" i="48" a="1"/>
  <c r="B1524" i="48" s="1"/>
  <c r="A1517" i="48" a="1"/>
  <c r="A1517" i="48" s="1"/>
  <c r="B1512" i="48" a="1"/>
  <c r="B1512" i="48" s="1"/>
  <c r="A1505" i="48" a="1"/>
  <c r="A1505" i="48" s="1"/>
  <c r="B1500" i="48" a="1"/>
  <c r="B1500" i="48" s="1"/>
  <c r="B1491" i="48" a="1"/>
  <c r="B1491" i="48" s="1"/>
  <c r="B1488" i="48" a="1"/>
  <c r="B1488" i="48" s="1"/>
  <c r="B1482" i="48" a="1"/>
  <c r="B1482" i="48" s="1"/>
  <c r="B1474" i="48" a="1"/>
  <c r="B1474" i="48" s="1"/>
  <c r="A1467" i="48" a="1"/>
  <c r="A1467" i="48" s="1"/>
  <c r="B1462" i="48" a="1"/>
  <c r="B1462" i="48" s="1"/>
  <c r="B1454" i="48" a="1"/>
  <c r="B1454" i="48" s="1"/>
  <c r="A1451" i="48" a="1"/>
  <c r="A1451" i="48" s="1"/>
  <c r="B1450" i="48" a="1"/>
  <c r="B1450" i="48" s="1"/>
  <c r="A1443" i="48" a="1"/>
  <c r="A1443" i="48" s="1"/>
  <c r="B1438" i="48" a="1"/>
  <c r="B1438" i="48" s="1"/>
  <c r="A1427" i="48" a="1"/>
  <c r="A1427" i="48" s="1"/>
  <c r="B1426" i="48" a="1"/>
  <c r="B1426" i="48" s="1"/>
  <c r="B1416" i="48" a="1"/>
  <c r="B1416" i="48" s="1"/>
  <c r="A1413" i="48" a="1"/>
  <c r="A1413" i="48" s="1"/>
  <c r="A732" i="48" a="1"/>
  <c r="A732" i="48" s="1"/>
  <c r="B688" i="48" a="1"/>
  <c r="B688" i="48" s="1"/>
  <c r="B680" i="48" a="1"/>
  <c r="B680" i="48" s="1"/>
  <c r="B677" i="48" a="1"/>
  <c r="B677" i="48" s="1"/>
  <c r="A1391" i="48" a="1"/>
  <c r="A1391" i="48" s="1"/>
  <c r="B1386" i="48" a="1"/>
  <c r="B1386" i="48" s="1"/>
  <c r="A1379" i="48" a="1"/>
  <c r="A1379" i="48" s="1"/>
  <c r="B1374" i="48" a="1"/>
  <c r="B1374" i="48" s="1"/>
  <c r="B1370" i="48" a="1"/>
  <c r="B1370" i="48" s="1"/>
  <c r="A662" i="48" a="1"/>
  <c r="A662" i="48" s="1"/>
  <c r="A1357" i="48" a="1"/>
  <c r="A1357" i="48" s="1"/>
  <c r="A1354" i="48" a="1"/>
  <c r="A1354" i="48" s="1"/>
  <c r="B1345" i="48" a="1"/>
  <c r="B1345" i="48" s="1"/>
  <c r="B1342" i="48" a="1"/>
  <c r="B1342" i="48" s="1"/>
  <c r="B1336" i="48" a="1"/>
  <c r="B1336" i="48" s="1"/>
  <c r="B1331" i="48" a="1"/>
  <c r="B1331" i="48" s="1"/>
  <c r="B1327" i="48" a="1"/>
  <c r="B1327" i="48" s="1"/>
  <c r="A1320" i="48" a="1"/>
  <c r="A1320" i="48" s="1"/>
  <c r="A652" i="48" a="1"/>
  <c r="A652" i="48" s="1"/>
  <c r="B649" i="48" a="1"/>
  <c r="B649" i="48" s="1"/>
  <c r="A644" i="48" a="1"/>
  <c r="A644" i="48" s="1"/>
  <c r="B640" i="48" a="1"/>
  <c r="B640" i="48" s="1"/>
  <c r="A1295" i="48" a="1"/>
  <c r="A1295" i="48" s="1"/>
  <c r="B1290" i="48" a="1"/>
  <c r="B1290" i="48" s="1"/>
  <c r="B1281" i="48" a="1"/>
  <c r="B1281" i="48" s="1"/>
  <c r="B1277" i="48" a="1"/>
  <c r="B1277" i="48" s="1"/>
  <c r="B1263" i="48" a="1"/>
  <c r="B1263" i="48" s="1"/>
  <c r="B1259" i="48" a="1"/>
  <c r="B1259" i="48" s="1"/>
  <c r="B1255" i="48" a="1"/>
  <c r="B1255" i="48" s="1"/>
  <c r="A1248" i="48" a="1"/>
  <c r="A1248" i="48" s="1"/>
  <c r="A1242" i="48" a="1"/>
  <c r="A1242" i="48" s="1"/>
  <c r="B1235" i="48" a="1"/>
  <c r="B1235" i="48" s="1"/>
  <c r="A1231" i="48" a="1"/>
  <c r="A1231" i="48" s="1"/>
  <c r="A630" i="48" a="1"/>
  <c r="A630" i="48" s="1"/>
  <c r="B625" i="48" a="1"/>
  <c r="B625" i="48" s="1"/>
  <c r="A618" i="48" a="1"/>
  <c r="A618" i="48" s="1"/>
  <c r="B612" i="48" a="1"/>
  <c r="B612" i="48" s="1"/>
  <c r="A603" i="48" a="1"/>
  <c r="A603" i="48" s="1"/>
  <c r="B584" i="48" a="1"/>
  <c r="B584" i="48" s="1"/>
  <c r="B545" i="48" a="1"/>
  <c r="B545" i="48" s="1"/>
  <c r="A515" i="48" a="1"/>
  <c r="A515" i="48" s="1"/>
  <c r="B316" i="48" a="1"/>
  <c r="B316" i="48" s="1"/>
  <c r="A1163" i="48" a="1"/>
  <c r="A1163" i="48" s="1"/>
  <c r="A1152" i="48" a="1"/>
  <c r="A1152" i="48" s="1"/>
  <c r="A1148" i="48" a="1"/>
  <c r="A1148" i="48" s="1"/>
  <c r="A1141" i="48" a="1"/>
  <c r="A1141" i="48" s="1"/>
  <c r="B1136" i="48" a="1"/>
  <c r="B1136" i="48" s="1"/>
  <c r="B1132" i="48" a="1"/>
  <c r="B1132" i="48" s="1"/>
  <c r="B84" i="48" a="1"/>
  <c r="B84" i="48" s="1"/>
  <c r="A1111" i="48" a="1"/>
  <c r="A1111" i="48" s="1"/>
  <c r="B1109" i="48" a="1"/>
  <c r="B1109" i="48" s="1"/>
  <c r="B1105" i="48" a="1"/>
  <c r="B1105" i="48" s="1"/>
  <c r="B77" i="48" a="1"/>
  <c r="B77" i="48" s="1"/>
  <c r="A75" i="48" a="1"/>
  <c r="A75" i="48" s="1"/>
  <c r="B29" i="48" a="1"/>
  <c r="B29" i="48" s="1"/>
  <c r="A28" i="48" a="1"/>
  <c r="A28" i="48" s="1"/>
  <c r="A1090" i="48" a="1"/>
  <c r="A1090" i="48" s="1"/>
  <c r="A1086" i="48" a="1"/>
  <c r="A1086" i="48" s="1"/>
  <c r="B736" i="48" a="1"/>
  <c r="B736" i="48" s="1"/>
  <c r="A1536" i="48" a="1"/>
  <c r="A1536" i="48" s="1"/>
  <c r="A736" i="48" a="1"/>
  <c r="A736" i="48" s="1"/>
  <c r="B1538" i="48" a="1"/>
  <c r="B1538" i="48" s="1"/>
  <c r="A1531" i="48" a="1"/>
  <c r="A1531" i="48" s="1"/>
  <c r="B1526" i="48" a="1"/>
  <c r="B1526" i="48" s="1"/>
  <c r="A1519" i="48" a="1"/>
  <c r="A1519" i="48" s="1"/>
  <c r="B1514" i="48" a="1"/>
  <c r="B1514" i="48" s="1"/>
  <c r="A1507" i="48" a="1"/>
  <c r="A1507" i="48" s="1"/>
  <c r="B1502" i="48" a="1"/>
  <c r="B1502" i="48" s="1"/>
  <c r="B1487" i="48" a="1"/>
  <c r="B1487" i="48" s="1"/>
  <c r="B1484" i="48" a="1"/>
  <c r="B1484" i="48" s="1"/>
  <c r="B1476" i="48" a="1"/>
  <c r="B1476" i="48" s="1"/>
  <c r="A1469" i="48" a="1"/>
  <c r="A1469" i="48" s="1"/>
  <c r="B1464" i="48" a="1"/>
  <c r="B1464" i="48" s="1"/>
  <c r="B1456" i="48" a="1"/>
  <c r="B1456" i="48" s="1"/>
  <c r="A1445" i="48" a="1"/>
  <c r="A1445" i="48" s="1"/>
  <c r="B1440" i="48" a="1"/>
  <c r="B1440" i="48" s="1"/>
  <c r="A1432" i="48" a="1"/>
  <c r="A1432" i="48" s="1"/>
  <c r="A1429" i="48" a="1"/>
  <c r="A1429" i="48" s="1"/>
  <c r="A1421" i="48" a="1"/>
  <c r="A1421" i="48" s="1"/>
  <c r="B1418" i="48" a="1"/>
  <c r="B1418" i="48" s="1"/>
  <c r="A712" i="48" a="1"/>
  <c r="A712" i="48" s="1"/>
  <c r="B699" i="48" a="1"/>
  <c r="B699" i="48" s="1"/>
  <c r="A698" i="48" a="1"/>
  <c r="A698" i="48" s="1"/>
  <c r="B682" i="48" a="1"/>
  <c r="B682" i="48" s="1"/>
  <c r="A1393" i="48" a="1"/>
  <c r="A1393" i="48" s="1"/>
  <c r="B1388" i="48" a="1"/>
  <c r="B1388" i="48" s="1"/>
  <c r="A1381" i="48" a="1"/>
  <c r="A1381" i="48" s="1"/>
  <c r="B1376" i="48" a="1"/>
  <c r="B1376" i="48" s="1"/>
  <c r="B1372" i="48" a="1"/>
  <c r="B1372" i="48" s="1"/>
  <c r="B676" i="48" a="1"/>
  <c r="B676" i="48" s="1"/>
  <c r="B663" i="48" a="1"/>
  <c r="B663" i="48" s="1"/>
  <c r="B1358" i="48" a="1"/>
  <c r="B1358" i="48" s="1"/>
  <c r="A1353" i="48" a="1"/>
  <c r="A1353" i="48" s="1"/>
  <c r="B1347" i="48" a="1"/>
  <c r="B1347" i="48" s="1"/>
  <c r="B1333" i="48" a="1"/>
  <c r="B1333" i="48" s="1"/>
  <c r="B1321" i="48" a="1"/>
  <c r="B1321" i="48" s="1"/>
  <c r="B1317" i="48" a="1"/>
  <c r="B1317" i="48" s="1"/>
  <c r="A1313" i="48" a="1"/>
  <c r="A1313" i="48" s="1"/>
  <c r="B647" i="48" a="1"/>
  <c r="B647" i="48" s="1"/>
  <c r="B638" i="48" a="1"/>
  <c r="B638" i="48" s="1"/>
  <c r="B1292" i="48" a="1"/>
  <c r="B1292" i="48" s="1"/>
  <c r="A1285" i="48" a="1"/>
  <c r="A1285" i="48" s="1"/>
  <c r="A636" i="48" a="1"/>
  <c r="A636" i="48" s="1"/>
  <c r="A1270" i="48" a="1"/>
  <c r="A1270" i="48" s="1"/>
  <c r="A1266" i="48" a="1"/>
  <c r="A1266" i="48" s="1"/>
  <c r="B1249" i="48" a="1"/>
  <c r="B1249" i="48" s="1"/>
  <c r="A1246" i="48" a="1"/>
  <c r="A1246" i="48" s="1"/>
  <c r="B1237" i="48" a="1"/>
  <c r="B1237" i="48" s="1"/>
  <c r="A1233" i="48" a="1"/>
  <c r="A1233" i="48" s="1"/>
  <c r="A632" i="48" a="1"/>
  <c r="A632" i="48" s="1"/>
  <c r="B627" i="48" a="1"/>
  <c r="B627" i="48" s="1"/>
  <c r="A620" i="48" a="1"/>
  <c r="A620" i="48" s="1"/>
  <c r="A1205" i="48" a="1"/>
  <c r="A1205" i="48" s="1"/>
  <c r="B614" i="48" a="1"/>
  <c r="B614" i="48" s="1"/>
  <c r="A605" i="48" a="1"/>
  <c r="A605" i="48" s="1"/>
  <c r="B602" i="48" a="1"/>
  <c r="B602" i="48" s="1"/>
  <c r="B565" i="48" a="1"/>
  <c r="B565" i="48" s="1"/>
  <c r="A546" i="48" a="1"/>
  <c r="A546" i="48" s="1"/>
  <c r="B437" i="48" a="1"/>
  <c r="B437" i="48" s="1"/>
  <c r="B347" i="48" a="1"/>
  <c r="B347" i="48" s="1"/>
  <c r="B1164" i="48" a="1"/>
  <c r="B1164" i="48" s="1"/>
  <c r="B1160" i="48" a="1"/>
  <c r="B1160" i="48" s="1"/>
  <c r="A1156" i="48" a="1"/>
  <c r="A1156" i="48" s="1"/>
  <c r="B1153" i="48" a="1"/>
  <c r="B1153" i="48" s="1"/>
  <c r="B1149" i="48" a="1"/>
  <c r="B1149" i="48" s="1"/>
  <c r="A1146" i="48" a="1"/>
  <c r="A1146" i="48" s="1"/>
  <c r="A1143" i="48" a="1"/>
  <c r="A1143" i="48" s="1"/>
  <c r="B1138" i="48" a="1"/>
  <c r="B1138" i="48" s="1"/>
  <c r="A1127" i="48" a="1"/>
  <c r="A1127" i="48" s="1"/>
  <c r="B1125" i="48" a="1"/>
  <c r="B1125" i="48" s="1"/>
  <c r="B81" i="48" a="1"/>
  <c r="B81" i="48" s="1"/>
  <c r="A1104" i="48" a="1"/>
  <c r="A1104" i="48" s="1"/>
  <c r="A79" i="48" a="1"/>
  <c r="A79" i="48" s="1"/>
  <c r="B33" i="48" a="1"/>
  <c r="B33" i="48" s="1"/>
  <c r="A32" i="48" a="1"/>
  <c r="A32" i="48" s="1"/>
  <c r="B1087" i="48" a="1"/>
  <c r="B1087" i="48" s="1"/>
  <c r="B1083" i="48" a="1"/>
  <c r="B1083" i="48" s="1"/>
  <c r="B1073" i="48" a="1"/>
  <c r="B1073" i="48" s="1"/>
  <c r="A1067" i="48" a="1"/>
  <c r="A1067" i="48" s="1"/>
  <c r="A1538" i="48" a="1"/>
  <c r="A1538" i="48" s="1"/>
  <c r="B1533" i="48" a="1"/>
  <c r="B1533" i="48" s="1"/>
  <c r="A1526" i="48" a="1"/>
  <c r="A1526" i="48" s="1"/>
  <c r="B1521" i="48" a="1"/>
  <c r="B1521" i="48" s="1"/>
  <c r="A1514" i="48" a="1"/>
  <c r="A1514" i="48" s="1"/>
  <c r="B1509" i="48" a="1"/>
  <c r="B1509" i="48" s="1"/>
  <c r="A1502" i="48" a="1"/>
  <c r="A1502" i="48" s="1"/>
  <c r="B1497" i="48" a="1"/>
  <c r="B1497" i="48" s="1"/>
  <c r="B1494" i="48" a="1"/>
  <c r="B1494" i="48" s="1"/>
  <c r="A1487" i="48" a="1"/>
  <c r="A1487" i="48" s="1"/>
  <c r="A1484" i="48" a="1"/>
  <c r="A1484" i="48" s="1"/>
  <c r="B1479" i="48" a="1"/>
  <c r="B1479" i="48" s="1"/>
  <c r="A1476" i="48" a="1"/>
  <c r="A1476" i="48" s="1"/>
  <c r="B1471" i="48" a="1"/>
  <c r="B1471" i="48" s="1"/>
  <c r="A1464" i="48" a="1"/>
  <c r="A1464" i="48" s="1"/>
  <c r="B1459" i="48" a="1"/>
  <c r="B1459" i="48" s="1"/>
  <c r="A1456" i="48" a="1"/>
  <c r="A1456" i="48" s="1"/>
  <c r="B1447" i="48" a="1"/>
  <c r="B1447" i="48" s="1"/>
  <c r="A1440" i="48" a="1"/>
  <c r="A1440" i="48" s="1"/>
  <c r="B1435" i="48" a="1"/>
  <c r="B1435" i="48" s="1"/>
  <c r="B1431" i="48" a="1"/>
  <c r="B1431" i="48" s="1"/>
  <c r="B1423" i="48" a="1"/>
  <c r="B1423" i="48" s="1"/>
  <c r="A1418" i="48" a="1"/>
  <c r="A1418" i="48" s="1"/>
  <c r="B703" i="48" a="1"/>
  <c r="B703" i="48" s="1"/>
  <c r="A699" i="48" a="1"/>
  <c r="A699" i="48" s="1"/>
  <c r="A682" i="48" a="1"/>
  <c r="A682" i="48" s="1"/>
  <c r="B1395" i="48" a="1"/>
  <c r="B1395" i="48" s="1"/>
  <c r="A1388" i="48" a="1"/>
  <c r="A1388" i="48" s="1"/>
  <c r="B1383" i="48" a="1"/>
  <c r="B1383" i="48" s="1"/>
  <c r="A1376" i="48" a="1"/>
  <c r="A1376" i="48" s="1"/>
  <c r="A1372" i="48" a="1"/>
  <c r="A1372" i="48" s="1"/>
  <c r="A676" i="48" a="1"/>
  <c r="A676" i="48" s="1"/>
  <c r="B673" i="48" a="1"/>
  <c r="B673" i="48" s="1"/>
  <c r="A663" i="48" a="1"/>
  <c r="A663" i="48" s="1"/>
  <c r="A1358" i="48" a="1"/>
  <c r="A1358" i="48" s="1"/>
  <c r="B1351" i="48" a="1"/>
  <c r="B1351" i="48" s="1"/>
  <c r="A1347" i="48" a="1"/>
  <c r="A1347" i="48" s="1"/>
  <c r="B1343" i="48" a="1"/>
  <c r="B1343" i="48" s="1"/>
  <c r="B1339" i="48" a="1"/>
  <c r="B1339" i="48" s="1"/>
  <c r="A1333" i="48" a="1"/>
  <c r="A1333" i="48" s="1"/>
  <c r="B1328" i="48" a="1"/>
  <c r="B1328" i="48" s="1"/>
  <c r="B658" i="48" a="1"/>
  <c r="B658" i="48" s="1"/>
  <c r="A1321" i="48" a="1"/>
  <c r="A1321" i="48" s="1"/>
  <c r="A1317" i="48" a="1"/>
  <c r="A1317" i="48" s="1"/>
  <c r="A647" i="48" a="1"/>
  <c r="A647" i="48" s="1"/>
  <c r="A638" i="48" a="1"/>
  <c r="A638" i="48" s="1"/>
  <c r="B1299" i="48" a="1"/>
  <c r="B1299" i="48" s="1"/>
  <c r="B1296" i="48" a="1"/>
  <c r="B1296" i="48" s="1"/>
  <c r="A1292" i="48" a="1"/>
  <c r="A1292" i="48" s="1"/>
  <c r="B1287" i="48" a="1"/>
  <c r="B1287" i="48" s="1"/>
  <c r="B1282" i="48" a="1"/>
  <c r="B1282" i="48" s="1"/>
  <c r="B1278" i="48" a="1"/>
  <c r="B1278" i="48" s="1"/>
  <c r="F1274" i="48" a="1"/>
  <c r="F1274" i="48" s="1"/>
  <c r="B1260" i="48" a="1"/>
  <c r="B1260" i="48" s="1"/>
  <c r="B1256" i="48" a="1"/>
  <c r="B1256" i="48" s="1"/>
  <c r="B1252" i="48" a="1"/>
  <c r="B1252" i="48" s="1"/>
  <c r="A1249" i="48" a="1"/>
  <c r="A1249" i="48" s="1"/>
  <c r="B1243" i="48" a="1"/>
  <c r="B1243" i="48" s="1"/>
  <c r="A1237" i="48" a="1"/>
  <c r="A1237" i="48" s="1"/>
  <c r="B1226" i="48" a="1"/>
  <c r="B1226" i="48" s="1"/>
  <c r="A627" i="48" a="1"/>
  <c r="A627" i="48" s="1"/>
  <c r="B622" i="48" a="1"/>
  <c r="B622" i="48" s="1"/>
  <c r="B1207" i="48" a="1"/>
  <c r="B1207" i="48" s="1"/>
  <c r="A614" i="48" a="1"/>
  <c r="A614" i="48" s="1"/>
  <c r="B607" i="48" a="1"/>
  <c r="B607" i="48" s="1"/>
  <c r="A602" i="48" a="1"/>
  <c r="A602" i="48" s="1"/>
  <c r="B566" i="48" a="1"/>
  <c r="B566" i="48" s="1"/>
  <c r="A565" i="48" a="1"/>
  <c r="A565" i="48" s="1"/>
  <c r="A437" i="48" a="1"/>
  <c r="A437" i="48" s="1"/>
  <c r="A347" i="48" a="1"/>
  <c r="A347" i="48" s="1"/>
  <c r="A1164" i="48" a="1"/>
  <c r="A1164" i="48" s="1"/>
  <c r="A1160" i="48" a="1"/>
  <c r="A1160" i="48" s="1"/>
  <c r="A1153" i="48" a="1"/>
  <c r="A1153" i="48" s="1"/>
  <c r="A1149" i="48" a="1"/>
  <c r="A1149" i="48" s="1"/>
  <c r="A1138" i="48" a="1"/>
  <c r="A1138" i="48" s="1"/>
  <c r="B121" i="48" a="1"/>
  <c r="B121" i="48" s="1"/>
  <c r="A1125" i="48" a="1"/>
  <c r="A1125" i="48" s="1"/>
  <c r="B1121" i="48" a="1"/>
  <c r="B1121" i="48" s="1"/>
  <c r="B1116" i="48" a="1"/>
  <c r="B1116" i="48" s="1"/>
  <c r="B1112" i="48" a="1"/>
  <c r="B1112" i="48" s="1"/>
  <c r="A81" i="48" a="1"/>
  <c r="A81" i="48" s="1"/>
  <c r="A33" i="48" a="1"/>
  <c r="A33" i="48" s="1"/>
  <c r="A1087" i="48" a="1"/>
  <c r="A1087" i="48" s="1"/>
  <c r="A1083" i="48" a="1"/>
  <c r="A1083" i="48" s="1"/>
  <c r="B1080" i="48" a="1"/>
  <c r="B1080" i="48" s="1"/>
  <c r="B1540" i="48" a="1"/>
  <c r="B1540" i="48" s="1"/>
  <c r="A1533" i="48" a="1"/>
  <c r="A1533" i="48" s="1"/>
  <c r="B1528" i="48" a="1"/>
  <c r="B1528" i="48" s="1"/>
  <c r="A1521" i="48" a="1"/>
  <c r="A1521" i="48" s="1"/>
  <c r="B734" i="48" a="1"/>
  <c r="B734" i="48" s="1"/>
  <c r="A1509" i="48" a="1"/>
  <c r="A1509" i="48" s="1"/>
  <c r="B1504" i="48" a="1"/>
  <c r="B1504" i="48" s="1"/>
  <c r="A1497" i="48" a="1"/>
  <c r="A1497" i="48" s="1"/>
  <c r="A1494" i="48" a="1"/>
  <c r="A1494" i="48" s="1"/>
  <c r="A1479" i="48" a="1"/>
  <c r="A1479" i="48" s="1"/>
  <c r="B1478" i="48" a="1"/>
  <c r="B1478" i="48" s="1"/>
  <c r="A1471" i="48" a="1"/>
  <c r="A1471" i="48" s="1"/>
  <c r="B1466" i="48" a="1"/>
  <c r="B1466" i="48" s="1"/>
  <c r="A1459" i="48" a="1"/>
  <c r="A1459" i="48" s="1"/>
  <c r="B1458" i="48" a="1"/>
  <c r="B1458" i="48" s="1"/>
  <c r="A1447" i="48" a="1"/>
  <c r="A1447" i="48" s="1"/>
  <c r="B1442" i="48" a="1"/>
  <c r="B1442" i="48" s="1"/>
  <c r="A1435" i="48" a="1"/>
  <c r="A1435" i="48" s="1"/>
  <c r="B1434" i="48" a="1"/>
  <c r="B1434" i="48" s="1"/>
  <c r="A1431" i="48" a="1"/>
  <c r="A1431" i="48" s="1"/>
  <c r="A1423" i="48" a="1"/>
  <c r="A1423" i="48" s="1"/>
  <c r="B1420" i="48" a="1"/>
  <c r="B1420" i="48" s="1"/>
  <c r="B1412" i="48" a="1"/>
  <c r="B1412" i="48" s="1"/>
  <c r="A703" i="48" a="1"/>
  <c r="A703" i="48" s="1"/>
  <c r="A1395" i="48" a="1"/>
  <c r="A1395" i="48" s="1"/>
  <c r="B1390" i="48" a="1"/>
  <c r="B1390" i="48" s="1"/>
  <c r="A1383" i="48" a="1"/>
  <c r="A1383" i="48" s="1"/>
  <c r="B1378" i="48" a="1"/>
  <c r="B1378" i="48" s="1"/>
  <c r="A673" i="48" a="1"/>
  <c r="A673" i="48" s="1"/>
  <c r="B672" i="48" a="1"/>
  <c r="B672" i="48" s="1"/>
  <c r="B1356" i="48" a="1"/>
  <c r="B1356" i="48" s="1"/>
  <c r="A1351" i="48" a="1"/>
  <c r="A1351" i="48" s="1"/>
  <c r="B661" i="48" a="1"/>
  <c r="B661" i="48" s="1"/>
  <c r="A1343" i="48" a="1"/>
  <c r="A1343" i="48" s="1"/>
  <c r="A1339" i="48" a="1"/>
  <c r="A1339" i="48" s="1"/>
  <c r="A1328" i="48" a="1"/>
  <c r="A1328" i="48" s="1"/>
  <c r="A658" i="48" a="1"/>
  <c r="A658" i="48" s="1"/>
  <c r="B645" i="48" a="1"/>
  <c r="B645" i="48" s="1"/>
  <c r="A1299" i="48" a="1"/>
  <c r="A1299" i="48" s="1"/>
  <c r="A1296" i="48" a="1"/>
  <c r="A1296" i="48" s="1"/>
  <c r="B1294" i="48" a="1"/>
  <c r="B1294" i="48" s="1"/>
  <c r="A1287" i="48" a="1"/>
  <c r="A1287" i="48" s="1"/>
  <c r="A1282" i="48" a="1"/>
  <c r="A1282" i="48" s="1"/>
  <c r="A1278" i="48" a="1"/>
  <c r="A1278" i="48" s="1"/>
  <c r="B1274" i="48" a="1"/>
  <c r="B1274" i="48" s="1"/>
  <c r="B1267" i="48" a="1"/>
  <c r="B1267" i="48" s="1"/>
  <c r="A1260" i="48" a="1"/>
  <c r="A1260" i="48" s="1"/>
  <c r="A1256" i="48" a="1"/>
  <c r="A1256" i="48" s="1"/>
  <c r="A1252" i="48" a="1"/>
  <c r="A1252" i="48" s="1"/>
  <c r="A1243" i="48" a="1"/>
  <c r="A1243" i="48" s="1"/>
  <c r="B634" i="48" a="1"/>
  <c r="B634" i="48" s="1"/>
  <c r="B1230" i="48" a="1"/>
  <c r="B1230" i="48" s="1"/>
  <c r="A1226" i="48" a="1"/>
  <c r="A1226" i="48" s="1"/>
  <c r="B629" i="48" a="1"/>
  <c r="B629" i="48" s="1"/>
  <c r="A622" i="48" a="1"/>
  <c r="A622" i="48" s="1"/>
  <c r="B617" i="48" a="1"/>
  <c r="B617" i="48" s="1"/>
  <c r="A1207" i="48" a="1"/>
  <c r="A1207" i="48" s="1"/>
  <c r="B1206" i="48" a="1"/>
  <c r="B1206" i="48" s="1"/>
  <c r="A607" i="48" a="1"/>
  <c r="A607" i="48" s="1"/>
  <c r="B604" i="48" a="1"/>
  <c r="B604" i="48" s="1"/>
  <c r="A566" i="48" a="1"/>
  <c r="A566" i="48" s="1"/>
  <c r="B1155" i="48" a="1"/>
  <c r="B1155" i="48" s="1"/>
  <c r="B1151" i="48" a="1"/>
  <c r="B1151" i="48" s="1"/>
  <c r="B1147" i="48" a="1"/>
  <c r="B1147" i="48" s="1"/>
  <c r="B1144" i="48" a="1"/>
  <c r="B1144" i="48" s="1"/>
  <c r="B1140" i="48" a="1"/>
  <c r="B1140" i="48" s="1"/>
  <c r="A121" i="48" a="1"/>
  <c r="A121" i="48" s="1"/>
  <c r="A1121" i="48" a="1"/>
  <c r="A1121" i="48" s="1"/>
  <c r="B85" i="48" a="1"/>
  <c r="B85" i="48" s="1"/>
  <c r="A1116" i="48" a="1"/>
  <c r="A1116" i="48" s="1"/>
  <c r="A1112" i="48" a="1"/>
  <c r="A1112" i="48" s="1"/>
  <c r="B1110" i="48" a="1"/>
  <c r="B1110" i="48" s="1"/>
  <c r="B1089" i="48" a="1"/>
  <c r="B1089" i="48" s="1"/>
  <c r="A1080" i="48" a="1"/>
  <c r="A1080" i="48" s="1"/>
  <c r="A1076" i="48" a="1"/>
  <c r="A1076" i="48" s="1"/>
  <c r="B1068" i="48" a="1"/>
  <c r="B1068" i="48" s="1"/>
  <c r="B1061" i="48" a="1"/>
  <c r="B1061" i="48" s="1"/>
  <c r="A1057" i="48" a="1"/>
  <c r="A1057" i="48" s="1"/>
  <c r="A1540" i="48" a="1"/>
  <c r="A1540" i="48" s="1"/>
  <c r="B1535" i="48" a="1"/>
  <c r="B1535" i="48" s="1"/>
  <c r="A1528" i="48" a="1"/>
  <c r="A1528" i="48" s="1"/>
  <c r="B1523" i="48" a="1"/>
  <c r="B1523" i="48" s="1"/>
  <c r="A734" i="48" a="1"/>
  <c r="A734" i="48" s="1"/>
  <c r="B1511" i="48" a="1"/>
  <c r="B1511" i="48" s="1"/>
  <c r="A1504" i="48" a="1"/>
  <c r="A1504" i="48" s="1"/>
  <c r="B1499" i="48" a="1"/>
  <c r="B1499" i="48" s="1"/>
  <c r="B1493" i="48" a="1"/>
  <c r="B1493" i="48" s="1"/>
  <c r="B1490" i="48" a="1"/>
  <c r="B1490" i="48" s="1"/>
  <c r="B1481" i="48" a="1"/>
  <c r="B1481" i="48" s="1"/>
  <c r="A1478" i="48" a="1"/>
  <c r="A1478" i="48" s="1"/>
  <c r="B1473" i="48" a="1"/>
  <c r="B1473" i="48" s="1"/>
  <c r="A1466" i="48" a="1"/>
  <c r="A1466" i="48" s="1"/>
  <c r="B1461" i="48" a="1"/>
  <c r="B1461" i="48" s="1"/>
  <c r="A1458" i="48" a="1"/>
  <c r="A1458" i="48" s="1"/>
  <c r="B1453" i="48" a="1"/>
  <c r="B1453" i="48" s="1"/>
  <c r="B1449" i="48" a="1"/>
  <c r="B1449" i="48" s="1"/>
  <c r="A1442" i="48" a="1"/>
  <c r="A1442" i="48" s="1"/>
  <c r="B1437" i="48" a="1"/>
  <c r="B1437" i="48" s="1"/>
  <c r="A1434" i="48" a="1"/>
  <c r="A1434" i="48" s="1"/>
  <c r="B1425" i="48" a="1"/>
  <c r="B1425" i="48" s="1"/>
  <c r="A1420" i="48" a="1"/>
  <c r="A1420" i="48" s="1"/>
  <c r="B1415" i="48" a="1"/>
  <c r="B1415" i="48" s="1"/>
  <c r="A1412" i="48" a="1"/>
  <c r="A1412" i="48" s="1"/>
  <c r="B678" i="48" a="1"/>
  <c r="B678" i="48" s="1"/>
  <c r="B1397" i="48" a="1"/>
  <c r="B1397" i="48" s="1"/>
  <c r="A1390" i="48" a="1"/>
  <c r="A1390" i="48" s="1"/>
  <c r="B1385" i="48" a="1"/>
  <c r="B1385" i="48" s="1"/>
  <c r="A1378" i="48" a="1"/>
  <c r="A1378" i="48" s="1"/>
  <c r="B1373" i="48" a="1"/>
  <c r="B1373" i="48" s="1"/>
  <c r="B1369" i="48" a="1"/>
  <c r="B1369" i="48" s="1"/>
  <c r="B675" i="48" a="1"/>
  <c r="B675" i="48" s="1"/>
  <c r="A672" i="48" a="1"/>
  <c r="A672" i="48" s="1"/>
  <c r="B1359" i="48" a="1"/>
  <c r="B1359" i="48" s="1"/>
  <c r="A1356" i="48" a="1"/>
  <c r="A1356" i="48" s="1"/>
  <c r="A661" i="48" a="1"/>
  <c r="A661" i="48" s="1"/>
  <c r="B1341" i="48" a="1"/>
  <c r="B1341" i="48" s="1"/>
  <c r="B1337" i="48" a="1"/>
  <c r="B1337" i="48" s="1"/>
  <c r="B1334" i="48" a="1"/>
  <c r="B1334" i="48" s="1"/>
  <c r="B1326" i="48" a="1"/>
  <c r="B1326" i="48" s="1"/>
  <c r="B1322" i="48" a="1"/>
  <c r="B1322" i="48" s="1"/>
  <c r="B1318" i="48" a="1"/>
  <c r="B1318" i="48" s="1"/>
  <c r="B1314" i="48" a="1"/>
  <c r="B1314" i="48" s="1"/>
  <c r="B650" i="48" a="1"/>
  <c r="B650" i="48" s="1"/>
  <c r="A645" i="48" a="1"/>
  <c r="A645" i="48" s="1"/>
  <c r="B641" i="48" a="1"/>
  <c r="B641" i="48" s="1"/>
  <c r="A1294" i="48" a="1"/>
  <c r="A1294" i="48" s="1"/>
  <c r="B1289" i="48" a="1"/>
  <c r="B1289" i="48" s="1"/>
  <c r="A1274" i="48" a="1"/>
  <c r="A1274" i="48" s="1"/>
  <c r="B1271" i="48" a="1"/>
  <c r="B1271" i="48" s="1"/>
  <c r="A1267" i="48" a="1"/>
  <c r="A1267" i="48" s="1"/>
  <c r="B1250" i="48" a="1"/>
  <c r="B1250" i="48" s="1"/>
  <c r="B635" i="48" a="1"/>
  <c r="B635" i="48" s="1"/>
  <c r="A634" i="48" a="1"/>
  <c r="A634" i="48" s="1"/>
  <c r="B1234" i="48" a="1"/>
  <c r="B1234" i="48" s="1"/>
  <c r="A1230" i="48" a="1"/>
  <c r="A1230" i="48" s="1"/>
  <c r="B1228" i="48" a="1"/>
  <c r="B1228" i="48" s="1"/>
  <c r="A629" i="48" a="1"/>
  <c r="A629" i="48" s="1"/>
  <c r="B624" i="48" a="1"/>
  <c r="B624" i="48" s="1"/>
  <c r="A617" i="48" a="1"/>
  <c r="A617" i="48" s="1"/>
  <c r="A1206" i="48" a="1"/>
  <c r="A1206" i="48" s="1"/>
  <c r="B609" i="48" a="1"/>
  <c r="B609" i="48" s="1"/>
  <c r="A604" i="48" a="1"/>
  <c r="A604" i="48" s="1"/>
  <c r="B572" i="48" a="1"/>
  <c r="B572" i="48" s="1"/>
  <c r="B290" i="48" a="1"/>
  <c r="B290" i="48" s="1"/>
  <c r="B1161" i="48" a="1"/>
  <c r="B1161" i="48" s="1"/>
  <c r="B1158" i="48" a="1"/>
  <c r="B1158" i="48" s="1"/>
  <c r="A1155" i="48" a="1"/>
  <c r="A1155" i="48" s="1"/>
  <c r="A1151" i="48" a="1"/>
  <c r="A1151" i="48" s="1"/>
  <c r="A1147" i="48" a="1"/>
  <c r="A1147" i="48" s="1"/>
  <c r="A1144" i="48" a="1"/>
  <c r="A1144" i="48" s="1"/>
  <c r="A1140" i="48" a="1"/>
  <c r="A1140" i="48" s="1"/>
  <c r="B1135" i="48" a="1"/>
  <c r="B1135" i="48" s="1"/>
  <c r="B1123" i="48" a="1"/>
  <c r="B1123" i="48" s="1"/>
  <c r="A85" i="48" a="1"/>
  <c r="A85" i="48" s="1"/>
  <c r="A1110" i="48" a="1"/>
  <c r="A1110" i="48" s="1"/>
  <c r="B82" i="48" a="1"/>
  <c r="B82" i="48" s="1"/>
  <c r="A1089" i="48" a="1"/>
  <c r="A1089" i="48" s="1"/>
  <c r="B1084" i="48" a="1"/>
  <c r="B1084" i="48" s="1"/>
  <c r="A1068" i="48" a="1"/>
  <c r="A1068" i="48" s="1"/>
  <c r="A738" i="48" a="1"/>
  <c r="A738" i="48" s="1"/>
  <c r="B735" i="48" a="1"/>
  <c r="B735" i="48" s="1"/>
  <c r="A1535" i="48" a="1"/>
  <c r="A1535" i="48" s="1"/>
  <c r="B1530" i="48" a="1"/>
  <c r="B1530" i="48" s="1"/>
  <c r="A1523" i="48" a="1"/>
  <c r="A1523" i="48" s="1"/>
  <c r="B1518" i="48" a="1"/>
  <c r="B1518" i="48" s="1"/>
  <c r="A1511" i="48" a="1"/>
  <c r="A1511" i="48" s="1"/>
  <c r="B1506" i="48" a="1"/>
  <c r="B1506" i="48" s="1"/>
  <c r="A1499" i="48" a="1"/>
  <c r="A1499" i="48" s="1"/>
  <c r="A1493" i="48" a="1"/>
  <c r="A1493" i="48" s="1"/>
  <c r="A1490" i="48" a="1"/>
  <c r="A1490" i="48" s="1"/>
  <c r="A1481" i="48" a="1"/>
  <c r="A1481" i="48" s="1"/>
  <c r="A1473" i="48" a="1"/>
  <c r="A1473" i="48" s="1"/>
  <c r="B1468" i="48" a="1"/>
  <c r="B1468" i="48" s="1"/>
  <c r="A1461" i="48" a="1"/>
  <c r="A1461" i="48" s="1"/>
  <c r="A1453" i="48" a="1"/>
  <c r="A1453" i="48" s="1"/>
  <c r="B1452" i="48" a="1"/>
  <c r="B1452" i="48" s="1"/>
  <c r="A1449" i="48" a="1"/>
  <c r="A1449" i="48" s="1"/>
  <c r="B1444" i="48" a="1"/>
  <c r="B1444" i="48" s="1"/>
  <c r="A1437" i="48" a="1"/>
  <c r="A1437" i="48" s="1"/>
  <c r="B1428" i="48" a="1"/>
  <c r="B1428" i="48" s="1"/>
  <c r="A1425" i="48" a="1"/>
  <c r="A1425" i="48" s="1"/>
  <c r="A1415" i="48" a="1"/>
  <c r="A1415" i="48" s="1"/>
  <c r="B1414" i="48" a="1"/>
  <c r="B1414" i="48" s="1"/>
  <c r="B713" i="48" a="1"/>
  <c r="B713" i="48" s="1"/>
  <c r="A678" i="48" a="1"/>
  <c r="A678" i="48" s="1"/>
  <c r="A1397" i="48" a="1"/>
  <c r="A1397" i="48" s="1"/>
  <c r="B1392" i="48" a="1"/>
  <c r="B1392" i="48" s="1"/>
  <c r="A1385" i="48" a="1"/>
  <c r="A1385" i="48" s="1"/>
  <c r="B1380" i="48" a="1"/>
  <c r="B1380" i="48" s="1"/>
  <c r="A1373" i="48" a="1"/>
  <c r="A1373" i="48" s="1"/>
  <c r="A1369" i="48" a="1"/>
  <c r="A1369" i="48" s="1"/>
  <c r="A675" i="48" a="1"/>
  <c r="A675" i="48" s="1"/>
  <c r="A1359" i="48" a="1"/>
  <c r="A1359" i="48" s="1"/>
  <c r="B1352" i="48" a="1"/>
  <c r="B1352" i="48" s="1"/>
  <c r="B1348" i="48" a="1"/>
  <c r="B1348" i="48" s="1"/>
  <c r="B1344" i="48" a="1"/>
  <c r="B1344" i="48" s="1"/>
  <c r="A1341" i="48" a="1"/>
  <c r="A1341" i="48" s="1"/>
  <c r="A1337" i="48" a="1"/>
  <c r="A1337" i="48" s="1"/>
  <c r="A1334" i="48" a="1"/>
  <c r="A1334" i="48" s="1"/>
  <c r="B659" i="48" a="1"/>
  <c r="B659" i="48" s="1"/>
  <c r="A1326" i="48" a="1"/>
  <c r="A1326" i="48" s="1"/>
  <c r="A1322" i="48" a="1"/>
  <c r="A1322" i="48" s="1"/>
  <c r="A1318" i="48" a="1"/>
  <c r="A1318" i="48" s="1"/>
  <c r="A1314" i="48" a="1"/>
  <c r="A1314" i="48" s="1"/>
  <c r="A650" i="48" a="1"/>
  <c r="A650" i="48" s="1"/>
  <c r="B642" i="48" a="1"/>
  <c r="B642" i="48" s="1"/>
  <c r="A641" i="48" a="1"/>
  <c r="A641" i="48" s="1"/>
  <c r="A1289" i="48" a="1"/>
  <c r="A1289" i="48" s="1"/>
  <c r="B1279" i="48" a="1"/>
  <c r="B1279" i="48" s="1"/>
  <c r="B637" i="48" a="1"/>
  <c r="B637" i="48" s="1"/>
  <c r="A1271" i="48" a="1"/>
  <c r="A1271" i="48" s="1"/>
  <c r="B1261" i="48" a="1"/>
  <c r="B1261" i="48" s="1"/>
  <c r="B1257" i="48" a="1"/>
  <c r="B1257" i="48" s="1"/>
  <c r="B1253" i="48" a="1"/>
  <c r="B1253" i="48" s="1"/>
  <c r="A1250" i="48" a="1"/>
  <c r="A1250" i="48" s="1"/>
  <c r="B1241" i="48" a="1"/>
  <c r="B1241" i="48" s="1"/>
  <c r="A635" i="48" a="1"/>
  <c r="A635" i="48" s="1"/>
  <c r="A1234" i="48" a="1"/>
  <c r="A1234" i="48" s="1"/>
  <c r="B1232" i="48" a="1"/>
  <c r="B1232" i="48" s="1"/>
  <c r="A1228" i="48" a="1"/>
  <c r="A1228" i="48" s="1"/>
  <c r="B631" i="48" a="1"/>
  <c r="B631" i="48" s="1"/>
  <c r="A624" i="48" a="1"/>
  <c r="A624" i="48" s="1"/>
  <c r="B619" i="48" a="1"/>
  <c r="B619" i="48" s="1"/>
  <c r="A609" i="48" a="1"/>
  <c r="A609" i="48" s="1"/>
  <c r="B606" i="48" a="1"/>
  <c r="B606" i="48" s="1"/>
  <c r="A572" i="48" a="1"/>
  <c r="A572" i="48" s="1"/>
  <c r="A290" i="48" a="1"/>
  <c r="A290" i="48" s="1"/>
  <c r="A1161" i="48" a="1"/>
  <c r="A1161" i="48" s="1"/>
  <c r="A1158" i="48" a="1"/>
  <c r="A1158" i="48" s="1"/>
  <c r="B1142" i="48" a="1"/>
  <c r="B1142" i="48" s="1"/>
  <c r="A1135" i="48" a="1"/>
  <c r="A1135" i="48" s="1"/>
  <c r="B262" i="48" a="1"/>
  <c r="B262" i="48" s="1"/>
  <c r="B1126" i="48" a="1"/>
  <c r="B1126" i="48" s="1"/>
  <c r="A1123" i="48" a="1"/>
  <c r="A1123" i="48" s="1"/>
  <c r="B1117" i="48" a="1"/>
  <c r="B1117" i="48" s="1"/>
  <c r="B1113" i="48" a="1"/>
  <c r="B1113" i="48" s="1"/>
  <c r="A82" i="48" a="1"/>
  <c r="A82" i="48" s="1"/>
  <c r="B1103" i="48" a="1"/>
  <c r="B1103" i="48" s="1"/>
  <c r="B74" i="48" a="1"/>
  <c r="B74" i="48" s="1"/>
  <c r="B25" i="48" a="1"/>
  <c r="B25" i="48" s="1"/>
  <c r="A1084" i="48" a="1"/>
  <c r="A1084" i="48" s="1"/>
  <c r="B1081" i="48" a="1"/>
  <c r="B1081" i="48" s="1"/>
  <c r="B738" i="48" a="1"/>
  <c r="B738" i="48" s="1"/>
  <c r="A735" i="48" a="1"/>
  <c r="A735" i="48" s="1"/>
  <c r="B1537" i="48" a="1"/>
  <c r="B1537" i="48" s="1"/>
  <c r="A1530" i="48" a="1"/>
  <c r="A1530" i="48" s="1"/>
  <c r="B1525" i="48" a="1"/>
  <c r="B1525" i="48" s="1"/>
  <c r="A1518" i="48" a="1"/>
  <c r="A1518" i="48" s="1"/>
  <c r="B1513" i="48" a="1"/>
  <c r="B1513" i="48" s="1"/>
  <c r="A1506" i="48" a="1"/>
  <c r="A1506" i="48" s="1"/>
  <c r="B1501" i="48" a="1"/>
  <c r="B1501" i="48" s="1"/>
  <c r="B1489" i="48" a="1"/>
  <c r="B1489" i="48" s="1"/>
  <c r="B1486" i="48" a="1"/>
  <c r="B1486" i="48" s="1"/>
  <c r="B1483" i="48" a="1"/>
  <c r="B1483" i="48" s="1"/>
  <c r="B1475" i="48" a="1"/>
  <c r="B1475" i="48" s="1"/>
  <c r="A1468" i="48" a="1"/>
  <c r="A1468" i="48" s="1"/>
  <c r="B1463" i="48" a="1"/>
  <c r="B1463" i="48" s="1"/>
  <c r="B1455" i="48" a="1"/>
  <c r="B1455" i="48" s="1"/>
  <c r="A1452" i="48" a="1"/>
  <c r="A1452" i="48" s="1"/>
  <c r="A1444" i="48" a="1"/>
  <c r="A1444" i="48" s="1"/>
  <c r="B1439" i="48" a="1"/>
  <c r="B1439" i="48" s="1"/>
  <c r="A1428" i="48" a="1"/>
  <c r="A1428" i="48" s="1"/>
  <c r="B1417" i="48" a="1"/>
  <c r="B1417" i="48" s="1"/>
  <c r="A1414" i="48" a="1"/>
  <c r="A1414" i="48" s="1"/>
  <c r="A713" i="48" a="1"/>
  <c r="A713" i="48" s="1"/>
  <c r="B687" i="48" a="1"/>
  <c r="B687" i="48" s="1"/>
  <c r="A1392" i="48" a="1"/>
  <c r="A1392" i="48" s="1"/>
  <c r="B1387" i="48" a="1"/>
  <c r="B1387" i="48" s="1"/>
  <c r="A1380" i="48" a="1"/>
  <c r="A1380" i="48" s="1"/>
  <c r="B1375" i="48" a="1"/>
  <c r="B1375" i="48" s="1"/>
  <c r="B1371" i="48" a="1"/>
  <c r="B1371" i="48" s="1"/>
  <c r="A1352" i="48" a="1"/>
  <c r="A1352" i="48" s="1"/>
  <c r="A1348" i="48" a="1"/>
  <c r="A1348" i="48" s="1"/>
  <c r="B1346" i="48" a="1"/>
  <c r="B1346" i="48" s="1"/>
  <c r="A1344" i="48" a="1"/>
  <c r="A1344" i="48" s="1"/>
  <c r="B1332" i="48" a="1"/>
  <c r="B1332" i="48" s="1"/>
  <c r="A659" i="48" a="1"/>
  <c r="A659" i="48" s="1"/>
  <c r="B648" i="48" a="1"/>
  <c r="B648" i="48" s="1"/>
  <c r="A642" i="48" a="1"/>
  <c r="A642" i="48" s="1"/>
  <c r="B639" i="48" a="1"/>
  <c r="B639" i="48" s="1"/>
  <c r="B1291" i="48" a="1"/>
  <c r="B1291" i="48" s="1"/>
  <c r="A1279" i="48" a="1"/>
  <c r="A1279" i="48" s="1"/>
  <c r="A637" i="48" a="1"/>
  <c r="A637" i="48" s="1"/>
  <c r="B1268" i="48" a="1"/>
  <c r="B1268" i="48" s="1"/>
  <c r="B1264" i="48" a="1"/>
  <c r="B1264" i="48" s="1"/>
  <c r="A1261" i="48" a="1"/>
  <c r="A1261" i="48" s="1"/>
  <c r="A1257" i="48" a="1"/>
  <c r="A1257" i="48" s="1"/>
  <c r="A1253" i="48" a="1"/>
  <c r="A1253" i="48" s="1"/>
  <c r="B1244" i="48" a="1"/>
  <c r="B1244" i="48" s="1"/>
  <c r="A1241" i="48" a="1"/>
  <c r="A1241" i="48" s="1"/>
  <c r="B1236" i="48" a="1"/>
  <c r="B1236" i="48" s="1"/>
  <c r="A1232" i="48" a="1"/>
  <c r="A1232" i="48" s="1"/>
  <c r="A631" i="48" a="1"/>
  <c r="A631" i="48" s="1"/>
  <c r="B626" i="48" a="1"/>
  <c r="B626" i="48" s="1"/>
  <c r="A619" i="48" a="1"/>
  <c r="A619" i="48" s="1"/>
  <c r="B1203" i="48" a="1"/>
  <c r="B1203" i="48" s="1"/>
  <c r="B611" i="48" a="1"/>
  <c r="B611" i="48" s="1"/>
  <c r="A606" i="48" a="1"/>
  <c r="A606" i="48" s="1"/>
  <c r="B574" i="48" a="1"/>
  <c r="B574" i="48" s="1"/>
  <c r="B438" i="48" a="1"/>
  <c r="B438" i="48" s="1"/>
  <c r="B348" i="48" a="1"/>
  <c r="B348" i="48" s="1"/>
  <c r="B307" i="48" a="1"/>
  <c r="B307" i="48" s="1"/>
  <c r="A1142" i="48" a="1"/>
  <c r="A1142" i="48" s="1"/>
  <c r="B1137" i="48" a="1"/>
  <c r="B1137" i="48" s="1"/>
  <c r="B1133" i="48" a="1"/>
  <c r="B1133" i="48" s="1"/>
  <c r="A262" i="48" a="1"/>
  <c r="A262" i="48" s="1"/>
  <c r="A1126" i="48" a="1"/>
  <c r="A1126" i="48" s="1"/>
  <c r="B120" i="48" a="1"/>
  <c r="B120" i="48" s="1"/>
  <c r="A1117" i="48" a="1"/>
  <c r="A1117" i="48" s="1"/>
  <c r="A1113" i="48" a="1"/>
  <c r="A1113" i="48" s="1"/>
  <c r="B1106" i="48" a="1"/>
  <c r="B1106" i="48" s="1"/>
  <c r="A1103" i="48" a="1"/>
  <c r="A1103" i="48" s="1"/>
  <c r="B76" i="48" a="1"/>
  <c r="B76" i="48" s="1"/>
  <c r="A74" i="48" a="1"/>
  <c r="A74" i="48" s="1"/>
  <c r="B26" i="48" a="1"/>
  <c r="B26" i="48" s="1"/>
  <c r="A25" i="48" a="1"/>
  <c r="A25" i="48" s="1"/>
  <c r="A1081" i="48" a="1"/>
  <c r="A1081" i="48" s="1"/>
  <c r="A1077" i="48" a="1"/>
  <c r="A1077" i="48" s="1"/>
  <c r="A1071" i="48" a="1"/>
  <c r="A1071" i="48" s="1"/>
  <c r="A1065" i="48" a="1"/>
  <c r="A1065" i="48" s="1"/>
  <c r="B1507" i="48" a="1"/>
  <c r="B1507" i="48" s="1"/>
  <c r="B1472" i="48" a="1"/>
  <c r="B1472" i="48" s="1"/>
  <c r="B1436" i="48" a="1"/>
  <c r="B1436" i="48" s="1"/>
  <c r="A677" i="48" a="1"/>
  <c r="A677" i="48" s="1"/>
  <c r="A1330" i="48" a="1"/>
  <c r="A1330" i="48" s="1"/>
  <c r="B1285" i="48" a="1"/>
  <c r="B1285" i="48" s="1"/>
  <c r="B1266" i="48" a="1"/>
  <c r="B1266" i="48" s="1"/>
  <c r="A1251" i="48" a="1"/>
  <c r="A1251" i="48" s="1"/>
  <c r="B1233" i="48" a="1"/>
  <c r="B1233" i="48" s="1"/>
  <c r="B1227" i="48" a="1"/>
  <c r="B1227" i="48" s="1"/>
  <c r="B632" i="48" a="1"/>
  <c r="B632" i="48" s="1"/>
  <c r="A610" i="48" a="1"/>
  <c r="A610" i="48" s="1"/>
  <c r="A584" i="48" a="1"/>
  <c r="A584" i="48" s="1"/>
  <c r="B1141" i="48" a="1"/>
  <c r="B1141" i="48" s="1"/>
  <c r="B1124" i="48" a="1"/>
  <c r="B1124" i="48" s="1"/>
  <c r="A1079" i="48" a="1"/>
  <c r="A1079" i="48" s="1"/>
  <c r="A1056" i="48" a="1"/>
  <c r="A1056" i="48" s="1"/>
  <c r="A21" i="48" a="1"/>
  <c r="A21" i="48" s="1"/>
  <c r="A1047" i="48" a="1"/>
  <c r="A1047" i="48" s="1"/>
  <c r="B1041" i="48" a="1"/>
  <c r="B1041" i="48" s="1"/>
  <c r="A1037" i="48" a="1"/>
  <c r="A1037" i="48" s="1"/>
  <c r="A1033" i="48" a="1"/>
  <c r="A1033" i="48" s="1"/>
  <c r="A1023" i="48" a="1"/>
  <c r="A1023" i="48" s="1"/>
  <c r="B1015" i="48" a="1"/>
  <c r="B1015" i="48" s="1"/>
  <c r="A1004" i="48" a="1"/>
  <c r="A1004" i="48" s="1"/>
  <c r="A1542" i="48" a="1"/>
  <c r="A1542" i="48" s="1"/>
  <c r="A996" i="48" a="1"/>
  <c r="A996" i="48" s="1"/>
  <c r="A992" i="48" a="1"/>
  <c r="A992" i="48" s="1"/>
  <c r="A988" i="48" a="1"/>
  <c r="A988" i="48" s="1"/>
  <c r="A984" i="48" a="1"/>
  <c r="A984" i="48" s="1"/>
  <c r="A980" i="48" a="1"/>
  <c r="A980" i="48" s="1"/>
  <c r="B975" i="48" a="1"/>
  <c r="B975" i="48" s="1"/>
  <c r="B971" i="48" a="1"/>
  <c r="B971" i="48" s="1"/>
  <c r="B967" i="48" a="1"/>
  <c r="B967" i="48" s="1"/>
  <c r="B963" i="48" a="1"/>
  <c r="B963" i="48" s="1"/>
  <c r="A960" i="48" a="1"/>
  <c r="A960" i="48" s="1"/>
  <c r="A956" i="48" a="1"/>
  <c r="A956" i="48" s="1"/>
  <c r="B951" i="48" a="1"/>
  <c r="B951" i="48" s="1"/>
  <c r="B1411" i="48" a="1"/>
  <c r="B1411" i="48" s="1"/>
  <c r="B941" i="48" a="1"/>
  <c r="B941" i="48" s="1"/>
  <c r="B939" i="48" a="1"/>
  <c r="B939" i="48" s="1"/>
  <c r="B935" i="48" a="1"/>
  <c r="B935" i="48" s="1"/>
  <c r="A932" i="48" a="1"/>
  <c r="A932" i="48" s="1"/>
  <c r="A908" i="48" a="1"/>
  <c r="A908" i="48" s="1"/>
  <c r="B903" i="48" a="1"/>
  <c r="B903" i="48" s="1"/>
  <c r="A1408" i="48" a="1"/>
  <c r="A1408" i="48" s="1"/>
  <c r="A898" i="48" a="1"/>
  <c r="A898" i="48" s="1"/>
  <c r="A889" i="48" a="1"/>
  <c r="A889" i="48" s="1"/>
  <c r="A885" i="48" a="1"/>
  <c r="A885" i="48" s="1"/>
  <c r="B864" i="48" a="1"/>
  <c r="B864" i="48" s="1"/>
  <c r="A857" i="48" a="1"/>
  <c r="A857" i="48" s="1"/>
  <c r="B852" i="48" a="1"/>
  <c r="B852" i="48" s="1"/>
  <c r="B848" i="48" a="1"/>
  <c r="B848" i="48" s="1"/>
  <c r="B844" i="48" a="1"/>
  <c r="B844" i="48" s="1"/>
  <c r="A837" i="48" a="1"/>
  <c r="A837" i="48" s="1"/>
  <c r="B832" i="48" a="1"/>
  <c r="B832" i="48" s="1"/>
  <c r="B827" i="48" a="1"/>
  <c r="B827" i="48" s="1"/>
  <c r="A823" i="48" a="1"/>
  <c r="A823" i="48" s="1"/>
  <c r="B818" i="48" a="1"/>
  <c r="B818" i="48" s="1"/>
  <c r="B810" i="48" a="1"/>
  <c r="B810" i="48" s="1"/>
  <c r="B807" i="48" a="1"/>
  <c r="B807" i="48" s="1"/>
  <c r="B803" i="48" a="1"/>
  <c r="B803" i="48" s="1"/>
  <c r="A800" i="48" a="1"/>
  <c r="A800" i="48" s="1"/>
  <c r="B796" i="48" a="1"/>
  <c r="B796" i="48" s="1"/>
  <c r="A793" i="48" a="1"/>
  <c r="A793" i="48" s="1"/>
  <c r="B788" i="48" a="1"/>
  <c r="B788" i="48" s="1"/>
  <c r="B781" i="48" a="1"/>
  <c r="B781" i="48" s="1"/>
  <c r="A775" i="48" a="1"/>
  <c r="A775" i="48" s="1"/>
  <c r="A771" i="48" a="1"/>
  <c r="A771" i="48" s="1"/>
  <c r="A763" i="48" a="1"/>
  <c r="A763" i="48" s="1"/>
  <c r="A1367" i="48" a="1"/>
  <c r="A1367" i="48" s="1"/>
  <c r="B1316" i="48" a="1"/>
  <c r="B1316" i="48" s="1"/>
  <c r="A1315" i="48" a="1"/>
  <c r="A1315" i="48" s="1"/>
  <c r="A711" i="48" a="1"/>
  <c r="A711" i="48" s="1"/>
  <c r="A707" i="48" a="1"/>
  <c r="A707" i="48" s="1"/>
  <c r="A1503" i="48" a="1"/>
  <c r="A1503" i="48" s="1"/>
  <c r="B1495" i="48" a="1"/>
  <c r="B1495" i="48" s="1"/>
  <c r="B1480" i="48" a="1"/>
  <c r="B1480" i="48" s="1"/>
  <c r="A1450" i="48" a="1"/>
  <c r="A1450" i="48" s="1"/>
  <c r="B679" i="48" a="1"/>
  <c r="B679" i="48" s="1"/>
  <c r="A1370" i="48" a="1"/>
  <c r="A1370" i="48" s="1"/>
  <c r="A1336" i="48" a="1"/>
  <c r="A1336" i="48" s="1"/>
  <c r="B1288" i="48" a="1"/>
  <c r="B1288" i="48" s="1"/>
  <c r="B1229" i="48" a="1"/>
  <c r="B1229" i="48" s="1"/>
  <c r="A1227" i="48" a="1"/>
  <c r="A1227" i="48" s="1"/>
  <c r="A625" i="48" a="1"/>
  <c r="A625" i="48" s="1"/>
  <c r="B613" i="48" a="1"/>
  <c r="B613" i="48" s="1"/>
  <c r="A545" i="48" a="1"/>
  <c r="A545" i="48" s="1"/>
  <c r="A316" i="48" a="1"/>
  <c r="A316" i="48" s="1"/>
  <c r="A1162" i="48" a="1"/>
  <c r="A1162" i="48" s="1"/>
  <c r="B1134" i="48" a="1"/>
  <c r="B1134" i="48" s="1"/>
  <c r="A1132" i="48" a="1"/>
  <c r="A1132" i="48" s="1"/>
  <c r="A1124" i="48" a="1"/>
  <c r="A1124" i="48" s="1"/>
  <c r="B75" i="48" a="1"/>
  <c r="B75" i="48" s="1"/>
  <c r="B1090" i="48" a="1"/>
  <c r="B1090" i="48" s="1"/>
  <c r="B1082" i="48" a="1"/>
  <c r="B1082" i="48" s="1"/>
  <c r="B1076" i="48" a="1"/>
  <c r="B1076" i="48" s="1"/>
  <c r="B1066" i="48" a="1"/>
  <c r="B1066" i="48" s="1"/>
  <c r="B1063" i="48" a="1"/>
  <c r="B1063" i="48" s="1"/>
  <c r="B1060" i="48" a="1"/>
  <c r="B1060" i="48" s="1"/>
  <c r="B1054" i="48" a="1"/>
  <c r="B1054" i="48" s="1"/>
  <c r="B1045" i="48" a="1"/>
  <c r="B1045" i="48" s="1"/>
  <c r="A1041" i="48" a="1"/>
  <c r="A1041" i="48" s="1"/>
  <c r="B1035" i="48" a="1"/>
  <c r="B1035" i="48" s="1"/>
  <c r="B1031" i="48" a="1"/>
  <c r="B1031" i="48" s="1"/>
  <c r="B16" i="48" a="1"/>
  <c r="B16" i="48" s="1"/>
  <c r="B1021" i="48" a="1"/>
  <c r="B1021" i="48" s="1"/>
  <c r="B1017" i="48" a="1"/>
  <c r="B1017" i="48" s="1"/>
  <c r="A1015" i="48" a="1"/>
  <c r="A1015" i="48" s="1"/>
  <c r="B1010" i="48" a="1"/>
  <c r="B1010" i="48" s="1"/>
  <c r="B982" i="48" a="1"/>
  <c r="B982" i="48" s="1"/>
  <c r="B978" i="48" a="1"/>
  <c r="B978" i="48" s="1"/>
  <c r="A975" i="48" a="1"/>
  <c r="A975" i="48" s="1"/>
  <c r="A971" i="48" a="1"/>
  <c r="A971" i="48" s="1"/>
  <c r="A967" i="48" a="1"/>
  <c r="A967" i="48" s="1"/>
  <c r="A963" i="48" a="1"/>
  <c r="A963" i="48" s="1"/>
  <c r="B958" i="48" a="1"/>
  <c r="B958" i="48" s="1"/>
  <c r="A951" i="48" a="1"/>
  <c r="A951" i="48" s="1"/>
  <c r="B946" i="48" a="1"/>
  <c r="B946" i="48" s="1"/>
  <c r="A1411" i="48" a="1"/>
  <c r="A1411" i="48" s="1"/>
  <c r="A941" i="48" a="1"/>
  <c r="A941" i="48" s="1"/>
  <c r="A939" i="48" a="1"/>
  <c r="A939" i="48" s="1"/>
  <c r="A935" i="48" a="1"/>
  <c r="A935" i="48" s="1"/>
  <c r="B926" i="48" a="1"/>
  <c r="B926" i="48" s="1"/>
  <c r="B922" i="48" a="1"/>
  <c r="B922" i="48" s="1"/>
  <c r="B918" i="48" a="1"/>
  <c r="B918" i="48" s="1"/>
  <c r="B914" i="48" a="1"/>
  <c r="B914" i="48" s="1"/>
  <c r="B910" i="48" a="1"/>
  <c r="B910" i="48" s="1"/>
  <c r="A903" i="48" a="1"/>
  <c r="A903" i="48" s="1"/>
  <c r="B879" i="48" a="1"/>
  <c r="B879" i="48" s="1"/>
  <c r="B875" i="48" a="1"/>
  <c r="B875" i="48" s="1"/>
  <c r="B871" i="48" a="1"/>
  <c r="B871" i="48" s="1"/>
  <c r="A864" i="48" a="1"/>
  <c r="A864" i="48" s="1"/>
  <c r="B859" i="48" a="1"/>
  <c r="B859" i="48" s="1"/>
  <c r="A852" i="48" a="1"/>
  <c r="A852" i="48" s="1"/>
  <c r="A848" i="48" a="1"/>
  <c r="A848" i="48" s="1"/>
  <c r="A844" i="48" a="1"/>
  <c r="A844" i="48" s="1"/>
  <c r="B839" i="48" a="1"/>
  <c r="B839" i="48" s="1"/>
  <c r="A832" i="48" a="1"/>
  <c r="A832" i="48" s="1"/>
  <c r="A827" i="48" a="1"/>
  <c r="A827" i="48" s="1"/>
  <c r="A818" i="48" a="1"/>
  <c r="A818" i="48" s="1"/>
  <c r="B1510" i="48" a="1"/>
  <c r="B1510" i="48" s="1"/>
  <c r="A640" i="48" a="1"/>
  <c r="A640" i="48" s="1"/>
  <c r="A1277" i="48" a="1"/>
  <c r="A1277" i="48" s="1"/>
  <c r="B1269" i="48" a="1"/>
  <c r="B1269" i="48" s="1"/>
  <c r="A1259" i="48" a="1"/>
  <c r="A1259" i="48" s="1"/>
  <c r="A1235" i="48" a="1"/>
  <c r="A1235" i="48" s="1"/>
  <c r="A1229" i="48" a="1"/>
  <c r="A1229" i="48" s="1"/>
  <c r="B628" i="48" a="1"/>
  <c r="B628" i="48" s="1"/>
  <c r="A613" i="48" a="1"/>
  <c r="A613" i="48" s="1"/>
  <c r="B603" i="48" a="1"/>
  <c r="B603" i="48" s="1"/>
  <c r="A361" i="48" a="1"/>
  <c r="A361" i="48" s="1"/>
  <c r="A1524" i="48" a="1"/>
  <c r="A1524" i="48" s="1"/>
  <c r="B1421" i="48" a="1"/>
  <c r="B1421" i="48" s="1"/>
  <c r="B1297" i="48" a="1"/>
  <c r="B1297" i="48" s="1"/>
  <c r="B1280" i="48" a="1"/>
  <c r="B1280" i="48" s="1"/>
  <c r="B1262" i="48" a="1"/>
  <c r="B1262" i="48" s="1"/>
  <c r="B1238" i="48" a="1"/>
  <c r="B1238" i="48" s="1"/>
  <c r="A628" i="48" a="1"/>
  <c r="A628" i="48" s="1"/>
  <c r="B618" i="48" a="1"/>
  <c r="B618" i="48" s="1"/>
  <c r="A571" i="48" a="1"/>
  <c r="A571" i="48" s="1"/>
  <c r="B546" i="48" a="1"/>
  <c r="B546" i="48" s="1"/>
  <c r="B362" i="48" a="1"/>
  <c r="B362" i="48" s="1"/>
  <c r="A1154" i="48" a="1"/>
  <c r="A1154" i="48" s="1"/>
  <c r="B1118" i="48" a="1"/>
  <c r="B1118" i="48" s="1"/>
  <c r="A1069" i="48" a="1"/>
  <c r="A1069" i="48" s="1"/>
  <c r="A1052" i="48" a="1"/>
  <c r="A1052" i="48" s="1"/>
  <c r="A18" i="48" a="1"/>
  <c r="A18" i="48" s="1"/>
  <c r="B14" i="48" a="1"/>
  <c r="B14" i="48" s="1"/>
  <c r="A1013" i="48" a="1"/>
  <c r="A1013" i="48" s="1"/>
  <c r="A1005" i="48" a="1"/>
  <c r="A1005" i="48" s="1"/>
  <c r="A1543" i="48" a="1"/>
  <c r="A1543" i="48" s="1"/>
  <c r="A997" i="48" a="1"/>
  <c r="A997" i="48" s="1"/>
  <c r="A993" i="48" a="1"/>
  <c r="A993" i="48" s="1"/>
  <c r="A989" i="48" a="1"/>
  <c r="A989" i="48" s="1"/>
  <c r="A985" i="48" a="1"/>
  <c r="A985" i="48" s="1"/>
  <c r="B976" i="48" a="1"/>
  <c r="B976" i="48" s="1"/>
  <c r="B972" i="48" a="1"/>
  <c r="B972" i="48" s="1"/>
  <c r="B968" i="48" a="1"/>
  <c r="B968" i="48" s="1"/>
  <c r="B964" i="48" a="1"/>
  <c r="B964" i="48" s="1"/>
  <c r="A953" i="48" a="1"/>
  <c r="A953" i="48" s="1"/>
  <c r="B948" i="48" a="1"/>
  <c r="B948" i="48" s="1"/>
  <c r="B944" i="48" a="1"/>
  <c r="B944" i="48" s="1"/>
  <c r="B936" i="48" a="1"/>
  <c r="B936" i="48" s="1"/>
  <c r="A933" i="48" a="1"/>
  <c r="A933" i="48" s="1"/>
  <c r="A929" i="48" a="1"/>
  <c r="A929" i="48" s="1"/>
  <c r="B924" i="48" a="1"/>
  <c r="B924" i="48" s="1"/>
  <c r="A905" i="48" a="1"/>
  <c r="A905" i="48" s="1"/>
  <c r="A901" i="48" a="1"/>
  <c r="A901" i="48" s="1"/>
  <c r="A893" i="48" a="1"/>
  <c r="A893" i="48" s="1"/>
  <c r="A890" i="48" a="1"/>
  <c r="A890" i="48" s="1"/>
  <c r="A886" i="48" a="1"/>
  <c r="A886" i="48" s="1"/>
  <c r="B881" i="48" a="1"/>
  <c r="B881" i="48" s="1"/>
  <c r="A866" i="48" a="1"/>
  <c r="A866" i="48" s="1"/>
  <c r="B861" i="48" a="1"/>
  <c r="B861" i="48" s="1"/>
  <c r="A854" i="48" a="1"/>
  <c r="A854" i="48" s="1"/>
  <c r="B849" i="48" a="1"/>
  <c r="B849" i="48" s="1"/>
  <c r="B1405" i="48" a="1"/>
  <c r="B1405" i="48" s="1"/>
  <c r="B1403" i="48" a="1"/>
  <c r="B1403" i="48" s="1"/>
  <c r="B833" i="48" a="1"/>
  <c r="B833" i="48" s="1"/>
  <c r="B829" i="48" a="1"/>
  <c r="B829" i="48" s="1"/>
  <c r="A825" i="48" a="1"/>
  <c r="A825" i="48" s="1"/>
  <c r="A820" i="48" a="1"/>
  <c r="A820" i="48" s="1"/>
  <c r="B815" i="48" a="1"/>
  <c r="B815" i="48" s="1"/>
  <c r="B811" i="48" a="1"/>
  <c r="B811" i="48" s="1"/>
  <c r="B808" i="48" a="1"/>
  <c r="B808" i="48" s="1"/>
  <c r="B804" i="48" a="1"/>
  <c r="B804" i="48" s="1"/>
  <c r="A801" i="48" a="1"/>
  <c r="A801" i="48" s="1"/>
  <c r="A794" i="48" a="1"/>
  <c r="A794" i="48" s="1"/>
  <c r="A790" i="48" a="1"/>
  <c r="A790" i="48" s="1"/>
  <c r="B785" i="48" a="1"/>
  <c r="B785" i="48" s="1"/>
  <c r="B782" i="48" a="1"/>
  <c r="B782" i="48" s="1"/>
  <c r="B767" i="48" a="1"/>
  <c r="B767" i="48" s="1"/>
  <c r="B759" i="48" a="1"/>
  <c r="B759" i="48" s="1"/>
  <c r="B1363" i="48" a="1"/>
  <c r="B1363" i="48" s="1"/>
  <c r="A1362" i="48" a="1"/>
  <c r="A1362" i="48" s="1"/>
  <c r="B1349" i="48" a="1"/>
  <c r="B1349" i="48" s="1"/>
  <c r="A1329" i="48" a="1"/>
  <c r="A1329" i="48" s="1"/>
  <c r="B1310" i="48" a="1"/>
  <c r="B1310" i="48" s="1"/>
  <c r="A1309" i="48" a="1"/>
  <c r="A1309" i="48" s="1"/>
  <c r="B1305" i="48" a="1"/>
  <c r="B1305" i="48" s="1"/>
  <c r="B721" i="48" a="1"/>
  <c r="B721" i="48" s="1"/>
  <c r="B718" i="48" a="1"/>
  <c r="B718" i="48" s="1"/>
  <c r="B1531" i="48" a="1"/>
  <c r="B1531" i="48" s="1"/>
  <c r="A1488" i="48" a="1"/>
  <c r="A1488" i="48" s="1"/>
  <c r="B1460" i="48" a="1"/>
  <c r="B1460" i="48" s="1"/>
  <c r="B1429" i="48" a="1"/>
  <c r="B1429" i="48" s="1"/>
  <c r="A680" i="48" a="1"/>
  <c r="A680" i="48" s="1"/>
  <c r="A1386" i="48" a="1"/>
  <c r="A1386" i="48" s="1"/>
  <c r="A1345" i="48" a="1"/>
  <c r="A1345" i="48" s="1"/>
  <c r="A1331" i="48" a="1"/>
  <c r="A1331" i="48" s="1"/>
  <c r="A649" i="48" a="1"/>
  <c r="A649" i="48" s="1"/>
  <c r="A1280" i="48" a="1"/>
  <c r="A1280" i="48" s="1"/>
  <c r="B1272" i="48" a="1"/>
  <c r="B1272" i="48" s="1"/>
  <c r="A1262" i="48" a="1"/>
  <c r="A1262" i="48" s="1"/>
  <c r="A1238" i="48" a="1"/>
  <c r="A1238" i="48" s="1"/>
  <c r="A621" i="48" a="1"/>
  <c r="A621" i="48" s="1"/>
  <c r="A612" i="48" a="1"/>
  <c r="A612" i="48" s="1"/>
  <c r="A362" i="48" a="1"/>
  <c r="A362" i="48" s="1"/>
  <c r="B1145" i="48" a="1"/>
  <c r="B1145" i="48" s="1"/>
  <c r="A1128" i="48" a="1"/>
  <c r="A1128" i="48" s="1"/>
  <c r="A1118" i="48" a="1"/>
  <c r="A1118" i="48" s="1"/>
  <c r="A1085" i="48" a="1"/>
  <c r="A1085" i="48" s="1"/>
  <c r="B1064" i="48" a="1"/>
  <c r="B1064" i="48" s="1"/>
  <c r="B1057" i="48" a="1"/>
  <c r="B1057" i="48" s="1"/>
  <c r="B1042" i="48" a="1"/>
  <c r="B1042" i="48" s="1"/>
  <c r="B1036" i="48" a="1"/>
  <c r="B1036" i="48" s="1"/>
  <c r="B1032" i="48" a="1"/>
  <c r="B1032" i="48" s="1"/>
  <c r="B17" i="48" a="1"/>
  <c r="B17" i="48" s="1"/>
  <c r="A14" i="48" a="1"/>
  <c r="A14" i="48" s="1"/>
  <c r="B1022" i="48" a="1"/>
  <c r="B1022" i="48" s="1"/>
  <c r="B10" i="48" a="1"/>
  <c r="B10" i="48" s="1"/>
  <c r="B1011" i="48" a="1"/>
  <c r="B1011" i="48" s="1"/>
  <c r="B1007" i="48" a="1"/>
  <c r="B1007" i="48" s="1"/>
  <c r="A976" i="48" a="1"/>
  <c r="A976" i="48" s="1"/>
  <c r="A972" i="48" a="1"/>
  <c r="A972" i="48" s="1"/>
  <c r="A968" i="48" a="1"/>
  <c r="A968" i="48" s="1"/>
  <c r="A964" i="48" a="1"/>
  <c r="A964" i="48" s="1"/>
  <c r="B955" i="48" a="1"/>
  <c r="B955" i="48" s="1"/>
  <c r="A948" i="48" a="1"/>
  <c r="A948" i="48" s="1"/>
  <c r="A944" i="48" a="1"/>
  <c r="A944" i="48" s="1"/>
  <c r="A936" i="48" a="1"/>
  <c r="A936" i="48" s="1"/>
  <c r="B931" i="48" a="1"/>
  <c r="B931" i="48" s="1"/>
  <c r="B927" i="48" a="1"/>
  <c r="B927" i="48" s="1"/>
  <c r="A924" i="48" a="1"/>
  <c r="A924" i="48" s="1"/>
  <c r="B919" i="48" a="1"/>
  <c r="B919" i="48" s="1"/>
  <c r="B915" i="48" a="1"/>
  <c r="B915" i="48" s="1"/>
  <c r="B911" i="48" a="1"/>
  <c r="B911" i="48" s="1"/>
  <c r="B907" i="48" a="1"/>
  <c r="B907" i="48" s="1"/>
  <c r="B888" i="48" a="1"/>
  <c r="B888" i="48" s="1"/>
  <c r="A881" i="48" a="1"/>
  <c r="A881" i="48" s="1"/>
  <c r="B876" i="48" a="1"/>
  <c r="B876" i="48" s="1"/>
  <c r="B872" i="48" a="1"/>
  <c r="B872" i="48" s="1"/>
  <c r="B868" i="48" a="1"/>
  <c r="B868" i="48" s="1"/>
  <c r="A861" i="48" a="1"/>
  <c r="A861" i="48" s="1"/>
  <c r="B856" i="48" a="1"/>
  <c r="B856" i="48" s="1"/>
  <c r="A849" i="48" a="1"/>
  <c r="A849" i="48" s="1"/>
  <c r="A1405" i="48" a="1"/>
  <c r="A1405" i="48" s="1"/>
  <c r="A1403" i="48" a="1"/>
  <c r="A1403" i="48" s="1"/>
  <c r="B836" i="48" a="1"/>
  <c r="B836" i="48" s="1"/>
  <c r="A833" i="48" a="1"/>
  <c r="A833" i="48" s="1"/>
  <c r="A829" i="48" a="1"/>
  <c r="A829" i="48" s="1"/>
  <c r="A815" i="48" a="1"/>
  <c r="A815" i="48" s="1"/>
  <c r="A811" i="48" a="1"/>
  <c r="A811" i="48" s="1"/>
  <c r="A808" i="48" a="1"/>
  <c r="A808" i="48" s="1"/>
  <c r="A804" i="48" a="1"/>
  <c r="A804" i="48" s="1"/>
  <c r="B792" i="48" a="1"/>
  <c r="B792" i="48" s="1"/>
  <c r="A785" i="48" a="1"/>
  <c r="A785" i="48" s="1"/>
  <c r="A782" i="48" a="1"/>
  <c r="A782" i="48" s="1"/>
  <c r="B770" i="48" a="1"/>
  <c r="B770" i="48" s="1"/>
  <c r="A767" i="48" a="1"/>
  <c r="A767" i="48" s="1"/>
  <c r="A759" i="48" a="1"/>
  <c r="A759" i="48" s="1"/>
  <c r="B1398" i="48" a="1"/>
  <c r="B1398" i="48" s="1"/>
  <c r="A1363" i="48" a="1"/>
  <c r="A1363" i="48" s="1"/>
  <c r="A1349" i="48" a="1"/>
  <c r="A1349" i="48" s="1"/>
  <c r="B1311" i="48" a="1"/>
  <c r="B1311" i="48" s="1"/>
  <c r="A1310" i="48" a="1"/>
  <c r="A1310" i="48" s="1"/>
  <c r="A1305" i="48" a="1"/>
  <c r="A1305" i="48" s="1"/>
  <c r="B729" i="48" a="1"/>
  <c r="B729" i="48" s="1"/>
  <c r="B725" i="48" a="1"/>
  <c r="B725" i="48" s="1"/>
  <c r="A721" i="48" a="1"/>
  <c r="A721" i="48" s="1"/>
  <c r="A718" i="48" a="1"/>
  <c r="A718" i="48" s="1"/>
  <c r="A715" i="48" a="1"/>
  <c r="A715" i="48" s="1"/>
  <c r="A1527" i="48" a="1"/>
  <c r="A1527" i="48" s="1"/>
  <c r="A1474" i="48" a="1"/>
  <c r="A1474" i="48" s="1"/>
  <c r="A1438" i="48" a="1"/>
  <c r="A1438" i="48" s="1"/>
  <c r="B1424" i="48" a="1"/>
  <c r="B1424" i="48" s="1"/>
  <c r="B1393" i="48" a="1"/>
  <c r="B1393" i="48" s="1"/>
  <c r="B1325" i="48" a="1"/>
  <c r="B1325" i="48" s="1"/>
  <c r="B1312" i="48" a="1"/>
  <c r="B1312" i="48" s="1"/>
  <c r="A1272" i="48" a="1"/>
  <c r="A1272" i="48" s="1"/>
  <c r="B1254" i="48" a="1"/>
  <c r="B1254" i="48" s="1"/>
  <c r="A1247" i="48" a="1"/>
  <c r="A1247" i="48" s="1"/>
  <c r="B1245" i="48" a="1"/>
  <c r="B1245" i="48" s="1"/>
  <c r="B1163" i="48" a="1"/>
  <c r="B1163" i="48" s="1"/>
  <c r="A1157" i="48" a="1"/>
  <c r="A1157" i="48" s="1"/>
  <c r="A1145" i="48" a="1"/>
  <c r="A1145" i="48" s="1"/>
  <c r="B1143" i="48" a="1"/>
  <c r="B1143" i="48" s="1"/>
  <c r="A77" i="48" a="1"/>
  <c r="A77" i="48" s="1"/>
  <c r="B1077" i="48" a="1"/>
  <c r="B1077" i="48" s="1"/>
  <c r="B1067" i="48" a="1"/>
  <c r="B1067" i="48" s="1"/>
  <c r="A1064" i="48" a="1"/>
  <c r="A1064" i="48" s="1"/>
  <c r="B19" i="48" a="1"/>
  <c r="B19" i="48" s="1"/>
  <c r="A1042" i="48" a="1"/>
  <c r="A1042" i="48" s="1"/>
  <c r="B1039" i="48" a="1"/>
  <c r="B1039" i="48" s="1"/>
  <c r="A1036" i="48" a="1"/>
  <c r="A1036" i="48" s="1"/>
  <c r="A1032" i="48" a="1"/>
  <c r="A1032" i="48" s="1"/>
  <c r="A17" i="48" a="1"/>
  <c r="A17" i="48" s="1"/>
  <c r="A1022" i="48" a="1"/>
  <c r="A1022" i="48" s="1"/>
  <c r="A10" i="48" a="1"/>
  <c r="A10" i="48" s="1"/>
  <c r="B1014" i="48" a="1"/>
  <c r="B1014" i="48" s="1"/>
  <c r="A1011" i="48" a="1"/>
  <c r="A1011" i="48" s="1"/>
  <c r="A1007" i="48" a="1"/>
  <c r="A1007" i="48" s="1"/>
  <c r="B1002" i="48" a="1"/>
  <c r="B1002" i="48" s="1"/>
  <c r="B1515" i="48" a="1"/>
  <c r="B1515" i="48" s="1"/>
  <c r="B994" i="48" a="1"/>
  <c r="B994" i="48" s="1"/>
  <c r="B990" i="48" a="1"/>
  <c r="B990" i="48" s="1"/>
  <c r="B986" i="48" a="1"/>
  <c r="B986" i="48" s="1"/>
  <c r="A955" i="48" a="1"/>
  <c r="A955" i="48" s="1"/>
  <c r="B950" i="48" a="1"/>
  <c r="B950" i="48" s="1"/>
  <c r="B934" i="48" a="1"/>
  <c r="B934" i="48" s="1"/>
  <c r="A931" i="48" a="1"/>
  <c r="A931" i="48" s="1"/>
  <c r="A927" i="48" a="1"/>
  <c r="A927" i="48" s="1"/>
  <c r="A919" i="48" a="1"/>
  <c r="A919" i="48" s="1"/>
  <c r="A915" i="48" a="1"/>
  <c r="A915" i="48" s="1"/>
  <c r="A911" i="48" a="1"/>
  <c r="A911" i="48" s="1"/>
  <c r="A907" i="48" a="1"/>
  <c r="A907" i="48" s="1"/>
  <c r="B902" i="48" a="1"/>
  <c r="B902" i="48" s="1"/>
  <c r="B896" i="48" a="1"/>
  <c r="B896" i="48" s="1"/>
  <c r="B894" i="48" a="1"/>
  <c r="B894" i="48" s="1"/>
  <c r="B891" i="48" a="1"/>
  <c r="B891" i="48" s="1"/>
  <c r="A888" i="48" a="1"/>
  <c r="A888" i="48" s="1"/>
  <c r="B883" i="48" a="1"/>
  <c r="B883" i="48" s="1"/>
  <c r="A876" i="48" a="1"/>
  <c r="A876" i="48" s="1"/>
  <c r="A872" i="48" a="1"/>
  <c r="A872" i="48" s="1"/>
  <c r="A868" i="48" a="1"/>
  <c r="A868" i="48" s="1"/>
  <c r="B863" i="48" a="1"/>
  <c r="B863" i="48" s="1"/>
  <c r="A856" i="48" a="1"/>
  <c r="A856" i="48" s="1"/>
  <c r="B851" i="48" a="1"/>
  <c r="B851" i="48" s="1"/>
  <c r="A836" i="48" a="1"/>
  <c r="A836" i="48" s="1"/>
  <c r="B831" i="48" a="1"/>
  <c r="B831" i="48" s="1"/>
  <c r="B821" i="48" a="1"/>
  <c r="B821" i="48" s="1"/>
  <c r="B817" i="48" a="1"/>
  <c r="B817" i="48" s="1"/>
  <c r="B798" i="48" a="1"/>
  <c r="B798" i="48" s="1"/>
  <c r="A792" i="48" a="1"/>
  <c r="A792" i="48" s="1"/>
  <c r="A770" i="48" a="1"/>
  <c r="A770" i="48" s="1"/>
  <c r="B761" i="48" a="1"/>
  <c r="B761" i="48" s="1"/>
  <c r="B757" i="48" a="1"/>
  <c r="B757" i="48" s="1"/>
  <c r="A1398" i="48" a="1"/>
  <c r="A1398" i="48" s="1"/>
  <c r="B741" i="48" a="1"/>
  <c r="B741" i="48" s="1"/>
  <c r="A1311" i="48" a="1"/>
  <c r="A1311" i="48" s="1"/>
  <c r="A729" i="48" a="1"/>
  <c r="A729" i="48" s="1"/>
  <c r="A725" i="48" a="1"/>
  <c r="A725" i="48" s="1"/>
  <c r="B1300" i="48" a="1"/>
  <c r="B1300" i="48" s="1"/>
  <c r="B705" i="48" a="1"/>
  <c r="B705" i="48" s="1"/>
  <c r="B701" i="48" a="1"/>
  <c r="B701" i="48" s="1"/>
  <c r="B1216" i="48" a="1"/>
  <c r="B1216" i="48" s="1"/>
  <c r="B1212" i="48" a="1"/>
  <c r="B1212" i="48" s="1"/>
  <c r="B1208" i="48" a="1"/>
  <c r="B1208" i="48" s="1"/>
  <c r="B1534" i="48" a="1"/>
  <c r="B1534" i="48" s="1"/>
  <c r="B1498" i="48" a="1"/>
  <c r="B1498" i="48" s="1"/>
  <c r="A1482" i="48" a="1"/>
  <c r="A1482" i="48" s="1"/>
  <c r="B1445" i="48" a="1"/>
  <c r="B1445" i="48" s="1"/>
  <c r="A1433" i="48" a="1"/>
  <c r="A1433" i="48" s="1"/>
  <c r="A1416" i="48" a="1"/>
  <c r="A1416" i="48" s="1"/>
  <c r="B712" i="48" a="1"/>
  <c r="B712" i="48" s="1"/>
  <c r="A1389" i="48" a="1"/>
  <c r="A1389" i="48" s="1"/>
  <c r="A1355" i="48" a="1"/>
  <c r="A1355" i="48" s="1"/>
  <c r="B1340" i="48" a="1"/>
  <c r="B1340" i="48" s="1"/>
  <c r="A1290" i="48" a="1"/>
  <c r="A1290" i="48" s="1"/>
  <c r="B1270" i="48" a="1"/>
  <c r="B1270" i="48" s="1"/>
  <c r="A1254" i="48" a="1"/>
  <c r="A1254" i="48" s="1"/>
  <c r="B1204" i="48" a="1"/>
  <c r="B1204" i="48" s="1"/>
  <c r="A1136" i="48" a="1"/>
  <c r="A1136" i="48" s="1"/>
  <c r="A1109" i="48" a="1"/>
  <c r="A1109" i="48" s="1"/>
  <c r="B28" i="48" a="1"/>
  <c r="B28" i="48" s="1"/>
  <c r="B1074" i="48" a="1"/>
  <c r="B1074" i="48" s="1"/>
  <c r="B1072" i="48" a="1"/>
  <c r="B1072" i="48" s="1"/>
  <c r="B1070" i="48" a="1"/>
  <c r="B1070" i="48" s="1"/>
  <c r="A1061" i="48" a="1"/>
  <c r="A1061" i="48" s="1"/>
  <c r="A19" i="48" a="1"/>
  <c r="A19" i="48" s="1"/>
  <c r="A1039" i="48" a="1"/>
  <c r="A1039" i="48" s="1"/>
  <c r="B1034" i="48" a="1"/>
  <c r="B1034" i="48" s="1"/>
  <c r="B15" i="48" a="1"/>
  <c r="B15" i="48" s="1"/>
  <c r="B12" i="48" a="1"/>
  <c r="B12" i="48" s="1"/>
  <c r="A1014" i="48" a="1"/>
  <c r="A1014" i="48" s="1"/>
  <c r="A1002" i="48" a="1"/>
  <c r="A1002" i="48" s="1"/>
  <c r="A1515" i="48" a="1"/>
  <c r="A1515" i="48" s="1"/>
  <c r="A994" i="48" a="1"/>
  <c r="A994" i="48" s="1"/>
  <c r="A990" i="48" a="1"/>
  <c r="A990" i="48" s="1"/>
  <c r="A986" i="48" a="1"/>
  <c r="A986" i="48" s="1"/>
  <c r="B981" i="48" a="1"/>
  <c r="B981" i="48" s="1"/>
  <c r="B977" i="48" a="1"/>
  <c r="B977" i="48" s="1"/>
  <c r="B973" i="48" a="1"/>
  <c r="B973" i="48" s="1"/>
  <c r="B969" i="48" a="1"/>
  <c r="B969" i="48" s="1"/>
  <c r="B965" i="48" a="1"/>
  <c r="B965" i="48" s="1"/>
  <c r="B961" i="48" a="1"/>
  <c r="B961" i="48" s="1"/>
  <c r="B957" i="48" a="1"/>
  <c r="B957" i="48" s="1"/>
  <c r="A950" i="48" a="1"/>
  <c r="A950" i="48" s="1"/>
  <c r="B945" i="48" a="1"/>
  <c r="B945" i="48" s="1"/>
  <c r="B937" i="48" a="1"/>
  <c r="B937" i="48" s="1"/>
  <c r="A934" i="48" a="1"/>
  <c r="A934" i="48" s="1"/>
  <c r="B909" i="48" a="1"/>
  <c r="B909" i="48" s="1"/>
  <c r="A902" i="48" a="1"/>
  <c r="A902" i="48" s="1"/>
  <c r="A896" i="48" a="1"/>
  <c r="A896" i="48" s="1"/>
  <c r="A894" i="48" a="1"/>
  <c r="A894" i="48" s="1"/>
  <c r="A891" i="48" a="1"/>
  <c r="A891" i="48" s="1"/>
  <c r="A883" i="48" a="1"/>
  <c r="A883" i="48" s="1"/>
  <c r="A863" i="48" a="1"/>
  <c r="A863" i="48" s="1"/>
  <c r="B858" i="48" a="1"/>
  <c r="B858" i="48" s="1"/>
  <c r="A851" i="48" a="1"/>
  <c r="A851" i="48" s="1"/>
  <c r="B1406" i="48" a="1"/>
  <c r="B1406" i="48" s="1"/>
  <c r="B1404" i="48" a="1"/>
  <c r="B1404" i="48" s="1"/>
  <c r="B838" i="48" a="1"/>
  <c r="B838" i="48" s="1"/>
  <c r="B834" i="48" a="1"/>
  <c r="B834" i="48" s="1"/>
  <c r="A831" i="48" a="1"/>
  <c r="A831" i="48" s="1"/>
  <c r="A821" i="48" a="1"/>
  <c r="A821" i="48" s="1"/>
  <c r="A817" i="48" a="1"/>
  <c r="A817" i="48" s="1"/>
  <c r="B812" i="48" a="1"/>
  <c r="B812" i="48" s="1"/>
  <c r="B809" i="48" a="1"/>
  <c r="B809" i="48" s="1"/>
  <c r="B805" i="48" a="1"/>
  <c r="B805" i="48" s="1"/>
  <c r="A798" i="48" a="1"/>
  <c r="A798" i="48" s="1"/>
  <c r="B786" i="48" a="1"/>
  <c r="B786" i="48" s="1"/>
  <c r="B783" i="48" a="1"/>
  <c r="B783" i="48" s="1"/>
  <c r="B779" i="48" a="1"/>
  <c r="B779" i="48" s="1"/>
  <c r="B776" i="48" a="1"/>
  <c r="B776" i="48" s="1"/>
  <c r="B772" i="48" a="1"/>
  <c r="B772" i="48" s="1"/>
  <c r="B768" i="48" a="1"/>
  <c r="B768" i="48" s="1"/>
  <c r="B764" i="48" a="1"/>
  <c r="B764" i="48" s="1"/>
  <c r="A761" i="48" a="1"/>
  <c r="A761" i="48" s="1"/>
  <c r="A757" i="48" a="1"/>
  <c r="A757" i="48" s="1"/>
  <c r="B1366" i="48" a="1"/>
  <c r="B1366" i="48" s="1"/>
  <c r="A741" i="48" a="1"/>
  <c r="A741" i="48" s="1"/>
  <c r="B1304" i="48" a="1"/>
  <c r="B1304" i="48" s="1"/>
  <c r="B719" i="48" a="1"/>
  <c r="B719" i="48" s="1"/>
  <c r="B716" i="48" a="1"/>
  <c r="B716" i="48" s="1"/>
  <c r="A1300" i="48" a="1"/>
  <c r="A1300" i="48" s="1"/>
  <c r="B708" i="48" a="1"/>
  <c r="B708" i="48" s="1"/>
  <c r="A705" i="48" a="1"/>
  <c r="A705" i="48" s="1"/>
  <c r="A1512" i="48" a="1"/>
  <c r="A1512" i="48" s="1"/>
  <c r="A1477" i="48" a="1"/>
  <c r="A1477" i="48" s="1"/>
  <c r="A1441" i="48" a="1"/>
  <c r="A1441" i="48" s="1"/>
  <c r="B1396" i="48" a="1"/>
  <c r="B1396" i="48" s="1"/>
  <c r="B1353" i="48" a="1"/>
  <c r="B1353" i="48" s="1"/>
  <c r="B1293" i="48" a="1"/>
  <c r="B1293" i="48" s="1"/>
  <c r="B1284" i="48" a="1"/>
  <c r="B1284" i="48" s="1"/>
  <c r="A1281" i="48" a="1"/>
  <c r="A1281" i="48" s="1"/>
  <c r="A1263" i="48" a="1"/>
  <c r="A1263" i="48" s="1"/>
  <c r="B630" i="48" a="1"/>
  <c r="B630" i="48" s="1"/>
  <c r="A1204" i="48" a="1"/>
  <c r="A1204" i="48" s="1"/>
  <c r="A608" i="48" a="1"/>
  <c r="A608" i="48" s="1"/>
  <c r="B605" i="48" a="1"/>
  <c r="B605" i="48" s="1"/>
  <c r="B573" i="48" a="1"/>
  <c r="B573" i="48" s="1"/>
  <c r="A504" i="48" a="1"/>
  <c r="A504" i="48" s="1"/>
  <c r="B1139" i="48" a="1"/>
  <c r="B1139" i="48" s="1"/>
  <c r="A1074" i="48" a="1"/>
  <c r="A1074" i="48" s="1"/>
  <c r="A1072" i="48" a="1"/>
  <c r="A1072" i="48" s="1"/>
  <c r="A1070" i="48" a="1"/>
  <c r="A1070" i="48" s="1"/>
  <c r="B1058" i="48" a="1"/>
  <c r="B1058" i="48" s="1"/>
  <c r="B1043" i="48" a="1"/>
  <c r="B1043" i="48" s="1"/>
  <c r="A1034" i="48" a="1"/>
  <c r="A1034" i="48" s="1"/>
  <c r="A15" i="48" a="1"/>
  <c r="A15" i="48" s="1"/>
  <c r="A12" i="48" a="1"/>
  <c r="A12" i="48" s="1"/>
  <c r="B11" i="48" a="1"/>
  <c r="B11" i="48" s="1"/>
  <c r="B1012" i="48" a="1"/>
  <c r="B1012" i="48" s="1"/>
  <c r="B1008" i="48" a="1"/>
  <c r="B1008" i="48" s="1"/>
  <c r="A981" i="48" a="1"/>
  <c r="A981" i="48" s="1"/>
  <c r="A977" i="48" a="1"/>
  <c r="A977" i="48" s="1"/>
  <c r="A973" i="48" a="1"/>
  <c r="A973" i="48" s="1"/>
  <c r="A969" i="48" a="1"/>
  <c r="A969" i="48" s="1"/>
  <c r="A965" i="48" a="1"/>
  <c r="A965" i="48" s="1"/>
  <c r="A961" i="48" a="1"/>
  <c r="A961" i="48" s="1"/>
  <c r="A957" i="48" a="1"/>
  <c r="A957" i="48" s="1"/>
  <c r="B952" i="48" a="1"/>
  <c r="B952" i="48" s="1"/>
  <c r="A945" i="48" a="1"/>
  <c r="A945" i="48" s="1"/>
  <c r="A937" i="48" a="1"/>
  <c r="A937" i="48" s="1"/>
  <c r="B928" i="48" a="1"/>
  <c r="B928" i="48" s="1"/>
  <c r="B920" i="48" a="1"/>
  <c r="B920" i="48" s="1"/>
  <c r="B916" i="48" a="1"/>
  <c r="B916" i="48" s="1"/>
  <c r="B912" i="48" a="1"/>
  <c r="B912" i="48" s="1"/>
  <c r="A909" i="48" a="1"/>
  <c r="A909" i="48" s="1"/>
  <c r="B904" i="48" a="1"/>
  <c r="B904" i="48" s="1"/>
  <c r="B877" i="48" a="1"/>
  <c r="B877" i="48" s="1"/>
  <c r="B873" i="48" a="1"/>
  <c r="B873" i="48" s="1"/>
  <c r="B869" i="48" a="1"/>
  <c r="B869" i="48" s="1"/>
  <c r="B865" i="48" a="1"/>
  <c r="B865" i="48" s="1"/>
  <c r="A858" i="48" a="1"/>
  <c r="A858" i="48" s="1"/>
  <c r="B853" i="48" a="1"/>
  <c r="B853" i="48" s="1"/>
  <c r="A1406" i="48" a="1"/>
  <c r="A1406" i="48" s="1"/>
  <c r="A1404" i="48" a="1"/>
  <c r="A1404" i="48" s="1"/>
  <c r="A838" i="48" a="1"/>
  <c r="A838" i="48" s="1"/>
  <c r="A834" i="48" a="1"/>
  <c r="A834" i="48" s="1"/>
  <c r="B824" i="48" a="1"/>
  <c r="B824" i="48" s="1"/>
  <c r="B819" i="48" a="1"/>
  <c r="B819" i="48" s="1"/>
  <c r="A812" i="48" a="1"/>
  <c r="A812" i="48" s="1"/>
  <c r="A809" i="48" a="1"/>
  <c r="A809" i="48" s="1"/>
  <c r="A805" i="48" a="1"/>
  <c r="A805" i="48" s="1"/>
  <c r="B797" i="48" a="1"/>
  <c r="B797" i="48" s="1"/>
  <c r="B1519" i="48" a="1"/>
  <c r="B1519" i="48" s="1"/>
  <c r="B1492" i="48" a="1"/>
  <c r="B1492" i="48" s="1"/>
  <c r="A1485" i="48" a="1"/>
  <c r="A1485" i="48" s="1"/>
  <c r="A1454" i="48" a="1"/>
  <c r="A1454" i="48" s="1"/>
  <c r="B1448" i="48" a="1"/>
  <c r="B1448" i="48" s="1"/>
  <c r="A1419" i="48" a="1"/>
  <c r="A1419" i="48" s="1"/>
  <c r="A1374" i="48" a="1"/>
  <c r="A1374" i="48" s="1"/>
  <c r="A660" i="48" a="1"/>
  <c r="A660" i="48" s="1"/>
  <c r="A646" i="48" a="1"/>
  <c r="A646" i="48" s="1"/>
  <c r="A1293" i="48" a="1"/>
  <c r="A1293" i="48" s="1"/>
  <c r="A1286" i="48" a="1"/>
  <c r="A1286" i="48" s="1"/>
  <c r="A1284" i="48" a="1"/>
  <c r="A1284" i="48" s="1"/>
  <c r="B1283" i="48" a="1"/>
  <c r="B1283" i="48" s="1"/>
  <c r="B1265" i="48" a="1"/>
  <c r="B1265" i="48" s="1"/>
  <c r="A633" i="48" a="1"/>
  <c r="A633" i="48" s="1"/>
  <c r="B623" i="48" a="1"/>
  <c r="B623" i="48" s="1"/>
  <c r="B620" i="48" a="1"/>
  <c r="B620" i="48" s="1"/>
  <c r="A573" i="48" a="1"/>
  <c r="A573" i="48" s="1"/>
  <c r="B505" i="48" a="1"/>
  <c r="B505" i="48" s="1"/>
  <c r="B306" i="48" a="1"/>
  <c r="B306" i="48" s="1"/>
  <c r="A1159" i="48" a="1"/>
  <c r="A1159" i="48" s="1"/>
  <c r="B1146" i="48" a="1"/>
  <c r="B1146" i="48" s="1"/>
  <c r="A1139" i="48" a="1"/>
  <c r="A1139" i="48" s="1"/>
  <c r="B1127" i="48" a="1"/>
  <c r="B1127" i="48" s="1"/>
  <c r="B1111" i="48" a="1"/>
  <c r="B1111" i="48" s="1"/>
  <c r="B79" i="48" a="1"/>
  <c r="B79" i="48" s="1"/>
  <c r="A29" i="48" a="1"/>
  <c r="A29" i="48" s="1"/>
  <c r="B1088" i="48" a="1"/>
  <c r="B1088" i="48" s="1"/>
  <c r="B1086" i="48" a="1"/>
  <c r="B1086" i="48" s="1"/>
  <c r="B1078" i="48" a="1"/>
  <c r="B1078" i="48" s="1"/>
  <c r="A1058" i="48" a="1"/>
  <c r="A1058" i="48" s="1"/>
  <c r="B1055" i="48" a="1"/>
  <c r="B1055" i="48" s="1"/>
  <c r="B20" i="48" a="1"/>
  <c r="B20" i="48" s="1"/>
  <c r="B1046" i="48" a="1"/>
  <c r="B1046" i="48" s="1"/>
  <c r="A1043" i="48" a="1"/>
  <c r="A1043" i="48" s="1"/>
  <c r="A11" i="48" a="1"/>
  <c r="A11" i="48" s="1"/>
  <c r="A1012" i="48" a="1"/>
  <c r="A1012" i="48" s="1"/>
  <c r="A1008" i="48" a="1"/>
  <c r="A1008" i="48" s="1"/>
  <c r="B1003" i="48" a="1"/>
  <c r="B1003" i="48" s="1"/>
  <c r="B1516" i="48" a="1"/>
  <c r="B1516" i="48" s="1"/>
  <c r="B995" i="48" a="1"/>
  <c r="B995" i="48" s="1"/>
  <c r="B991" i="48" a="1"/>
  <c r="B991" i="48" s="1"/>
  <c r="B987" i="48" a="1"/>
  <c r="B987" i="48" s="1"/>
  <c r="B983" i="48" a="1"/>
  <c r="B983" i="48" s="1"/>
  <c r="B979" i="48" a="1"/>
  <c r="B979" i="48" s="1"/>
  <c r="B959" i="48" a="1"/>
  <c r="B959" i="48" s="1"/>
  <c r="A952" i="48" a="1"/>
  <c r="A952" i="48" s="1"/>
  <c r="B947" i="48" a="1"/>
  <c r="B947" i="48" s="1"/>
  <c r="A928" i="48" a="1"/>
  <c r="A928" i="48" s="1"/>
  <c r="B923" i="48" a="1"/>
  <c r="B923" i="48" s="1"/>
  <c r="A920" i="48" a="1"/>
  <c r="A920" i="48" s="1"/>
  <c r="A916" i="48" a="1"/>
  <c r="A916" i="48" s="1"/>
  <c r="A912" i="48" a="1"/>
  <c r="A912" i="48" s="1"/>
  <c r="A904" i="48" a="1"/>
  <c r="A904" i="48" s="1"/>
  <c r="B1407" i="48" a="1"/>
  <c r="B1407" i="48" s="1"/>
  <c r="B897" i="48" a="1"/>
  <c r="B897" i="48" s="1"/>
  <c r="B895" i="48" a="1"/>
  <c r="B895" i="48" s="1"/>
  <c r="B892" i="48" a="1"/>
  <c r="B892" i="48" s="1"/>
  <c r="B884" i="48" a="1"/>
  <c r="B884" i="48" s="1"/>
  <c r="B880" i="48" a="1"/>
  <c r="B880" i="48" s="1"/>
  <c r="A877" i="48" a="1"/>
  <c r="A877" i="48" s="1"/>
  <c r="A873" i="48" a="1"/>
  <c r="A873" i="48" s="1"/>
  <c r="A869" i="48" a="1"/>
  <c r="A869" i="48" s="1"/>
  <c r="A865" i="48" a="1"/>
  <c r="A865" i="48" s="1"/>
  <c r="B860" i="48" a="1"/>
  <c r="B860" i="48" s="1"/>
  <c r="A853" i="48" a="1"/>
  <c r="A853" i="48" s="1"/>
  <c r="B840" i="48" a="1"/>
  <c r="B840" i="48" s="1"/>
  <c r="B828" i="48" a="1"/>
  <c r="B828" i="48" s="1"/>
  <c r="A824" i="48" a="1"/>
  <c r="A824" i="48" s="1"/>
  <c r="B822" i="48" a="1"/>
  <c r="B822" i="48" s="1"/>
  <c r="A819" i="48" a="1"/>
  <c r="A819" i="48" s="1"/>
  <c r="B814" i="48" a="1"/>
  <c r="B814" i="48" s="1"/>
  <c r="B799" i="48" a="1"/>
  <c r="B799" i="48" s="1"/>
  <c r="A797" i="48" a="1"/>
  <c r="A797" i="48" s="1"/>
  <c r="A789" i="48" a="1"/>
  <c r="A789" i="48" s="1"/>
  <c r="B778" i="48" a="1"/>
  <c r="B778" i="48" s="1"/>
  <c r="B774" i="48" a="1"/>
  <c r="B774" i="48" s="1"/>
  <c r="B766" i="48" a="1"/>
  <c r="B766" i="48" s="1"/>
  <c r="B762" i="48" a="1"/>
  <c r="B762" i="48" s="1"/>
  <c r="B758" i="48" a="1"/>
  <c r="B758" i="48" s="1"/>
  <c r="B1364" i="48" a="1"/>
  <c r="B1364" i="48" s="1"/>
  <c r="B1350" i="48" a="1"/>
  <c r="B1350" i="48" s="1"/>
  <c r="B742" i="48" a="1"/>
  <c r="B742" i="48" s="1"/>
  <c r="A730" i="48" a="1"/>
  <c r="A730" i="48" s="1"/>
  <c r="A733" i="48" a="1"/>
  <c r="A733" i="48" s="1"/>
  <c r="A1491" i="48" a="1"/>
  <c r="A1491" i="48" s="1"/>
  <c r="A1462" i="48" a="1"/>
  <c r="A1462" i="48" s="1"/>
  <c r="B1432" i="48" a="1"/>
  <c r="B1432" i="48" s="1"/>
  <c r="A688" i="48" a="1"/>
  <c r="A688" i="48" s="1"/>
  <c r="B1381" i="48" a="1"/>
  <c r="B1381" i="48" s="1"/>
  <c r="A671" i="48" a="1"/>
  <c r="A671" i="48" s="1"/>
  <c r="B1313" i="48" a="1"/>
  <c r="B1313" i="48" s="1"/>
  <c r="B636" i="48" a="1"/>
  <c r="B636" i="48" s="1"/>
  <c r="A1255" i="48" a="1"/>
  <c r="A1255" i="48" s="1"/>
  <c r="B1246" i="48" a="1"/>
  <c r="B1246" i="48" s="1"/>
  <c r="A623" i="48" a="1"/>
  <c r="A623" i="48" s="1"/>
  <c r="B585" i="48" a="1"/>
  <c r="B585" i="48" s="1"/>
  <c r="B514" i="48" a="1"/>
  <c r="B514" i="48" s="1"/>
  <c r="A505" i="48" a="1"/>
  <c r="A505" i="48" s="1"/>
  <c r="A306" i="48" a="1"/>
  <c r="A306" i="48" s="1"/>
  <c r="B1156" i="48" a="1"/>
  <c r="B1156" i="48" s="1"/>
  <c r="B1150" i="48" a="1"/>
  <c r="B1150" i="48" s="1"/>
  <c r="B1148" i="48" a="1"/>
  <c r="B1148" i="48" s="1"/>
  <c r="B1131" i="48" a="1"/>
  <c r="B1131" i="48" s="1"/>
  <c r="A1088" i="48" a="1"/>
  <c r="A1088" i="48" s="1"/>
  <c r="A1078" i="48" a="1"/>
  <c r="A1078" i="48" s="1"/>
  <c r="B1075" i="48" a="1"/>
  <c r="B1075" i="48" s="1"/>
  <c r="B1065" i="48" a="1"/>
  <c r="B1065" i="48" s="1"/>
  <c r="A1055" i="48" a="1"/>
  <c r="A1055" i="48" s="1"/>
  <c r="B1053" i="48" a="1"/>
  <c r="B1053" i="48" s="1"/>
  <c r="A20" i="48" a="1"/>
  <c r="A20" i="48" s="1"/>
  <c r="A1046" i="48" a="1"/>
  <c r="A1046" i="48" s="1"/>
  <c r="B1040" i="48" a="1"/>
  <c r="B1040" i="48" s="1"/>
  <c r="B13" i="48" a="1"/>
  <c r="B13" i="48" s="1"/>
  <c r="B1006" i="48" a="1"/>
  <c r="B1006" i="48" s="1"/>
  <c r="A1003" i="48" a="1"/>
  <c r="A1003" i="48" s="1"/>
  <c r="A1516" i="48" a="1"/>
  <c r="A1516" i="48" s="1"/>
  <c r="A995" i="48" a="1"/>
  <c r="A995" i="48" s="1"/>
  <c r="A991" i="48" a="1"/>
  <c r="A991" i="48" s="1"/>
  <c r="A987" i="48" a="1"/>
  <c r="A987" i="48" s="1"/>
  <c r="A983" i="48" a="1"/>
  <c r="A983" i="48" s="1"/>
  <c r="A979" i="48" a="1"/>
  <c r="A979" i="48" s="1"/>
  <c r="B974" i="48" a="1"/>
  <c r="B974" i="48" s="1"/>
  <c r="B970" i="48" a="1"/>
  <c r="B970" i="48" s="1"/>
  <c r="B966" i="48" a="1"/>
  <c r="B966" i="48" s="1"/>
  <c r="B962" i="48" a="1"/>
  <c r="B962" i="48" s="1"/>
  <c r="A959" i="48" a="1"/>
  <c r="A959" i="48" s="1"/>
  <c r="B954" i="48" a="1"/>
  <c r="B954" i="48" s="1"/>
  <c r="A947" i="48" a="1"/>
  <c r="A947" i="48" s="1"/>
  <c r="B1410" i="48" a="1"/>
  <c r="B1410" i="48" s="1"/>
  <c r="B940" i="48" a="1"/>
  <c r="B940" i="48" s="1"/>
  <c r="B938" i="48" a="1"/>
  <c r="B938" i="48" s="1"/>
  <c r="B930" i="48" a="1"/>
  <c r="B930" i="48" s="1"/>
  <c r="A923" i="48" a="1"/>
  <c r="A923" i="48" s="1"/>
  <c r="B906" i="48" a="1"/>
  <c r="B906" i="48" s="1"/>
  <c r="A1407" i="48" a="1"/>
  <c r="A1407" i="48" s="1"/>
  <c r="A897" i="48" a="1"/>
  <c r="A897" i="48" s="1"/>
  <c r="A895" i="48" a="1"/>
  <c r="A895" i="48" s="1"/>
  <c r="A892" i="48" a="1"/>
  <c r="A892" i="48" s="1"/>
  <c r="B887" i="48" a="1"/>
  <c r="B887" i="48" s="1"/>
  <c r="A884" i="48" a="1"/>
  <c r="A884" i="48" s="1"/>
  <c r="A880" i="48" a="1"/>
  <c r="A880" i="48" s="1"/>
  <c r="B867" i="48" a="1"/>
  <c r="B867" i="48" s="1"/>
  <c r="A860" i="48" a="1"/>
  <c r="A860" i="48" s="1"/>
  <c r="B855" i="48" a="1"/>
  <c r="B855" i="48" s="1"/>
  <c r="B847" i="48" a="1"/>
  <c r="B847" i="48" s="1"/>
  <c r="B843" i="48" a="1"/>
  <c r="B843" i="48" s="1"/>
  <c r="A840" i="48" a="1"/>
  <c r="A840" i="48" s="1"/>
  <c r="B835" i="48" a="1"/>
  <c r="B835" i="48" s="1"/>
  <c r="A828" i="48" a="1"/>
  <c r="A828" i="48" s="1"/>
  <c r="B826" i="48" a="1"/>
  <c r="B826" i="48" s="1"/>
  <c r="A822" i="48" a="1"/>
  <c r="A822" i="48" s="1"/>
  <c r="A814" i="48" a="1"/>
  <c r="A814" i="48" s="1"/>
  <c r="B806" i="48" a="1"/>
  <c r="B806" i="48" s="1"/>
  <c r="B802" i="48" a="1"/>
  <c r="B802" i="48" s="1"/>
  <c r="A799" i="48" a="1"/>
  <c r="A799" i="48" s="1"/>
  <c r="B795" i="48" a="1"/>
  <c r="B795" i="48" s="1"/>
  <c r="B791" i="48" a="1"/>
  <c r="B791" i="48" s="1"/>
  <c r="B787" i="48" a="1"/>
  <c r="B787" i="48" s="1"/>
  <c r="B784" i="48" a="1"/>
  <c r="B784" i="48" s="1"/>
  <c r="B780" i="48" a="1"/>
  <c r="B780" i="48" s="1"/>
  <c r="A778" i="48" a="1"/>
  <c r="A778" i="48" s="1"/>
  <c r="A774" i="48" a="1"/>
  <c r="A774" i="48" s="1"/>
  <c r="B769" i="48" a="1"/>
  <c r="B769" i="48" s="1"/>
  <c r="A766" i="48" a="1"/>
  <c r="A766" i="48" s="1"/>
  <c r="A762" i="48" a="1"/>
  <c r="A762" i="48" s="1"/>
  <c r="A758" i="48" a="1"/>
  <c r="A758" i="48" s="1"/>
  <c r="A1364" i="48" a="1"/>
  <c r="A1364" i="48" s="1"/>
  <c r="A1350" i="48" a="1"/>
  <c r="A1350" i="48" s="1"/>
  <c r="A1327" i="48" a="1"/>
  <c r="A1327" i="48" s="1"/>
  <c r="B515" i="48" a="1"/>
  <c r="B515" i="48" s="1"/>
  <c r="B1154" i="48" a="1"/>
  <c r="B1154" i="48" s="1"/>
  <c r="A1134" i="48" a="1"/>
  <c r="A1134" i="48" s="1"/>
  <c r="B83" i="48" a="1"/>
  <c r="B83" i="48" s="1"/>
  <c r="B1079" i="48" a="1"/>
  <c r="B1079" i="48" s="1"/>
  <c r="A1066" i="48" a="1"/>
  <c r="A1066" i="48" s="1"/>
  <c r="B1056" i="48" a="1"/>
  <c r="B1056" i="48" s="1"/>
  <c r="B1047" i="48" a="1"/>
  <c r="B1047" i="48" s="1"/>
  <c r="A1040" i="48" a="1"/>
  <c r="A1040" i="48" s="1"/>
  <c r="B1030" i="48" a="1"/>
  <c r="B1030" i="48" s="1"/>
  <c r="B1543" i="48" a="1"/>
  <c r="B1543" i="48" s="1"/>
  <c r="B993" i="48" a="1"/>
  <c r="B993" i="48" s="1"/>
  <c r="B985" i="48" a="1"/>
  <c r="B985" i="48" s="1"/>
  <c r="A966" i="48" a="1"/>
  <c r="A966" i="48" s="1"/>
  <c r="B933" i="48" a="1"/>
  <c r="B933" i="48" s="1"/>
  <c r="A917" i="48" a="1"/>
  <c r="A917" i="48" s="1"/>
  <c r="B908" i="48" a="1"/>
  <c r="B908" i="48" s="1"/>
  <c r="B1408" i="48" a="1"/>
  <c r="B1408" i="48" s="1"/>
  <c r="A806" i="48" a="1"/>
  <c r="A806" i="48" s="1"/>
  <c r="A796" i="48" a="1"/>
  <c r="A796" i="48" s="1"/>
  <c r="B794" i="48" a="1"/>
  <c r="B794" i="48" s="1"/>
  <c r="B765" i="48" a="1"/>
  <c r="B765" i="48" s="1"/>
  <c r="B1329" i="48" a="1"/>
  <c r="B1329" i="48" s="1"/>
  <c r="B1308" i="48" a="1"/>
  <c r="B1308" i="48" s="1"/>
  <c r="B726" i="48" a="1"/>
  <c r="B726" i="48" s="1"/>
  <c r="B715" i="48" a="1"/>
  <c r="B715" i="48" s="1"/>
  <c r="B1225" i="48" a="1"/>
  <c r="B1225" i="48" s="1"/>
  <c r="B1223" i="48" a="1"/>
  <c r="B1223" i="48" s="1"/>
  <c r="A1213" i="48" a="1"/>
  <c r="A1213" i="48" s="1"/>
  <c r="B667" i="48" a="1"/>
  <c r="B667" i="48" s="1"/>
  <c r="A1181" i="48" a="1"/>
  <c r="A1181" i="48" s="1"/>
  <c r="B1178" i="48" a="1"/>
  <c r="B1178" i="48" s="1"/>
  <c r="A1169" i="48" a="1"/>
  <c r="A1169" i="48" s="1"/>
  <c r="B1166" i="48" a="1"/>
  <c r="B1166" i="48" s="1"/>
  <c r="A1102" i="48" a="1"/>
  <c r="A1102" i="48" s="1"/>
  <c r="A1051" i="48" a="1"/>
  <c r="A1051" i="48" s="1"/>
  <c r="B599" i="48" a="1"/>
  <c r="B599" i="48" s="1"/>
  <c r="B595" i="48" a="1"/>
  <c r="B595" i="48" s="1"/>
  <c r="A592" i="48" a="1"/>
  <c r="A592" i="48" s="1"/>
  <c r="A583" i="48" a="1"/>
  <c r="A583" i="48" s="1"/>
  <c r="A578" i="48" a="1"/>
  <c r="A578" i="48" s="1"/>
  <c r="A1028" i="48" a="1"/>
  <c r="A1028" i="48" s="1"/>
  <c r="A570" i="48" a="1"/>
  <c r="A570" i="48" s="1"/>
  <c r="A1024" i="48" a="1"/>
  <c r="A1024" i="48" s="1"/>
  <c r="B561" i="48" a="1"/>
  <c r="B561" i="48" s="1"/>
  <c r="B556" i="48" a="1"/>
  <c r="B556" i="48" s="1"/>
  <c r="A549" i="48" a="1"/>
  <c r="A549" i="48" s="1"/>
  <c r="A1001" i="48" a="1"/>
  <c r="A1001" i="48" s="1"/>
  <c r="B543" i="48" a="1"/>
  <c r="B543" i="48" s="1"/>
  <c r="B538" i="48" a="1"/>
  <c r="B538" i="48" s="1"/>
  <c r="A535" i="48" a="1"/>
  <c r="A535" i="48" s="1"/>
  <c r="A533" i="48" a="1"/>
  <c r="A533" i="48" s="1"/>
  <c r="A529" i="48" a="1"/>
  <c r="A529" i="48" s="1"/>
  <c r="A525" i="48" a="1"/>
  <c r="A525" i="48" s="1"/>
  <c r="A519" i="48" a="1"/>
  <c r="A519" i="48" s="1"/>
  <c r="A999" i="48" a="1"/>
  <c r="A999" i="48" s="1"/>
  <c r="B502" i="48" a="1"/>
  <c r="B502" i="48" s="1"/>
  <c r="A492" i="48" a="1"/>
  <c r="A492" i="48" s="1"/>
  <c r="A488" i="48" a="1"/>
  <c r="A488" i="48" s="1"/>
  <c r="B475" i="48" a="1"/>
  <c r="B475" i="48" s="1"/>
  <c r="A468" i="48" a="1"/>
  <c r="A468" i="48" s="1"/>
  <c r="B461" i="48" a="1"/>
  <c r="B461" i="48" s="1"/>
  <c r="B457" i="48" a="1"/>
  <c r="B457" i="48" s="1"/>
  <c r="A454" i="48" a="1"/>
  <c r="A454" i="48" s="1"/>
  <c r="B449" i="48" a="1"/>
  <c r="B449" i="48" s="1"/>
  <c r="A442" i="48" a="1"/>
  <c r="A442" i="48" s="1"/>
  <c r="A899" i="48" a="1"/>
  <c r="A899" i="48" s="1"/>
  <c r="A432" i="48" a="1"/>
  <c r="A432" i="48" s="1"/>
  <c r="A429" i="48" a="1"/>
  <c r="A429" i="48" s="1"/>
  <c r="B424" i="48" a="1"/>
  <c r="B424" i="48" s="1"/>
  <c r="B420" i="48" a="1"/>
  <c r="B420" i="48" s="1"/>
  <c r="B408" i="48" a="1"/>
  <c r="B408" i="48" s="1"/>
  <c r="B396" i="48" a="1"/>
  <c r="B396" i="48" s="1"/>
  <c r="A385" i="48" a="1"/>
  <c r="A385" i="48" s="1"/>
  <c r="A377" i="48" a="1"/>
  <c r="A377" i="48" s="1"/>
  <c r="A756" i="48" a="1"/>
  <c r="A756" i="48" s="1"/>
  <c r="B342" i="48" a="1"/>
  <c r="B342" i="48" s="1"/>
  <c r="A1500" i="48" a="1"/>
  <c r="A1500" i="48" s="1"/>
  <c r="B1469" i="48" a="1"/>
  <c r="B1469" i="48" s="1"/>
  <c r="A1426" i="48" a="1"/>
  <c r="A1426" i="48" s="1"/>
  <c r="B1384" i="48" a="1"/>
  <c r="B1384" i="48" s="1"/>
  <c r="A83" i="48" a="1"/>
  <c r="A83" i="48" s="1"/>
  <c r="A78" i="48" a="1"/>
  <c r="A78" i="48" s="1"/>
  <c r="A1030" i="48" a="1"/>
  <c r="A1030" i="48" s="1"/>
  <c r="A16" i="48" a="1"/>
  <c r="A16" i="48" s="1"/>
  <c r="A978" i="48" a="1"/>
  <c r="A978" i="48" s="1"/>
  <c r="A926" i="48" a="1"/>
  <c r="A926" i="48" s="1"/>
  <c r="A887" i="48" a="1"/>
  <c r="A887" i="48" s="1"/>
  <c r="B885" i="48" a="1"/>
  <c r="B885" i="48" s="1"/>
  <c r="A875" i="48" a="1"/>
  <c r="A875" i="48" s="1"/>
  <c r="B830" i="48" a="1"/>
  <c r="B830" i="48" s="1"/>
  <c r="A765" i="48" a="1"/>
  <c r="A765" i="48" s="1"/>
  <c r="A1308" i="48" a="1"/>
  <c r="A1308" i="48" s="1"/>
  <c r="A726" i="48" a="1"/>
  <c r="A726" i="48" s="1"/>
  <c r="B723" i="48" a="1"/>
  <c r="B723" i="48" s="1"/>
  <c r="B710" i="48" a="1"/>
  <c r="B710" i="48" s="1"/>
  <c r="A1225" i="48" a="1"/>
  <c r="A1225" i="48" s="1"/>
  <c r="B702" i="48" a="1"/>
  <c r="B702" i="48" s="1"/>
  <c r="A1223" i="48" a="1"/>
  <c r="A1223" i="48" s="1"/>
  <c r="B695" i="48" a="1"/>
  <c r="B695" i="48" s="1"/>
  <c r="B691" i="48" a="1"/>
  <c r="B691" i="48" s="1"/>
  <c r="B1218" i="48" a="1"/>
  <c r="B1218" i="48" s="1"/>
  <c r="A667" i="48" a="1"/>
  <c r="A667" i="48" s="1"/>
  <c r="B1183" i="48" a="1"/>
  <c r="B1183" i="48" s="1"/>
  <c r="A1178" i="48" a="1"/>
  <c r="A1178" i="48" s="1"/>
  <c r="B1171" i="48" a="1"/>
  <c r="B1171" i="48" s="1"/>
  <c r="A1166" i="48" a="1"/>
  <c r="A1166" i="48" s="1"/>
  <c r="B1108" i="48" a="1"/>
  <c r="B1108" i="48" s="1"/>
  <c r="B1096" i="48" a="1"/>
  <c r="B1096" i="48" s="1"/>
  <c r="B1092" i="48" a="1"/>
  <c r="B1092" i="48" s="1"/>
  <c r="A599" i="48" a="1"/>
  <c r="A599" i="48" s="1"/>
  <c r="A595" i="48" a="1"/>
  <c r="A595" i="48" s="1"/>
  <c r="B1048" i="48" a="1"/>
  <c r="B1048" i="48" s="1"/>
  <c r="B580" i="48" a="1"/>
  <c r="B580" i="48" s="1"/>
  <c r="B576" i="48" a="1"/>
  <c r="B576" i="48" s="1"/>
  <c r="A561" i="48" a="1"/>
  <c r="A561" i="48" s="1"/>
  <c r="A556" i="48" a="1"/>
  <c r="A556" i="48" s="1"/>
  <c r="B551" i="48" a="1"/>
  <c r="B551" i="48" s="1"/>
  <c r="A543" i="48" a="1"/>
  <c r="A543" i="48" s="1"/>
  <c r="A538" i="48" a="1"/>
  <c r="A538" i="48" s="1"/>
  <c r="B517" i="48" a="1"/>
  <c r="B517" i="48" s="1"/>
  <c r="B509" i="48" a="1"/>
  <c r="B509" i="48" s="1"/>
  <c r="A502" i="48" a="1"/>
  <c r="A502" i="48" s="1"/>
  <c r="B498" i="48" a="1"/>
  <c r="B498" i="48" s="1"/>
  <c r="B482" i="48" a="1"/>
  <c r="B482" i="48" s="1"/>
  <c r="B478" i="48" a="1"/>
  <c r="B478" i="48" s="1"/>
  <c r="A475" i="48" a="1"/>
  <c r="A475" i="48" s="1"/>
  <c r="B470" i="48" a="1"/>
  <c r="B470" i="48" s="1"/>
  <c r="A461" i="48" a="1"/>
  <c r="A461" i="48" s="1"/>
  <c r="A457" i="48" a="1"/>
  <c r="A457" i="48" s="1"/>
  <c r="A449" i="48" a="1"/>
  <c r="A449" i="48" s="1"/>
  <c r="B440" i="48" a="1"/>
  <c r="B440" i="48" s="1"/>
  <c r="B435" i="48" a="1"/>
  <c r="B435" i="48" s="1"/>
  <c r="A424" i="48" a="1"/>
  <c r="A424" i="48" s="1"/>
  <c r="A420" i="48" a="1"/>
  <c r="A420" i="48" s="1"/>
  <c r="B415" i="48" a="1"/>
  <c r="B415" i="48" s="1"/>
  <c r="B411" i="48" a="1"/>
  <c r="B411" i="48" s="1"/>
  <c r="A408" i="48" a="1"/>
  <c r="A408" i="48" s="1"/>
  <c r="A396" i="48" a="1"/>
  <c r="A396" i="48" s="1"/>
  <c r="B391" i="48" a="1"/>
  <c r="B391" i="48" s="1"/>
  <c r="B383" i="48" a="1"/>
  <c r="B383" i="48" s="1"/>
  <c r="B363" i="48" a="1"/>
  <c r="B363" i="48" s="1"/>
  <c r="B359" i="48" a="1"/>
  <c r="B359" i="48" s="1"/>
  <c r="B355" i="48" a="1"/>
  <c r="B355" i="48" s="1"/>
  <c r="B351" i="48" a="1"/>
  <c r="B351" i="48" s="1"/>
  <c r="B345" i="48" a="1"/>
  <c r="B345" i="48" s="1"/>
  <c r="A342" i="48" a="1"/>
  <c r="A342" i="48" s="1"/>
  <c r="A1465" i="48" a="1"/>
  <c r="A1465" i="48" s="1"/>
  <c r="B1122" i="48" a="1"/>
  <c r="B1122" i="48" s="1"/>
  <c r="B1059" i="48" a="1"/>
  <c r="B1059" i="48" s="1"/>
  <c r="A1021" i="48" a="1"/>
  <c r="A1021" i="48" s="1"/>
  <c r="A1006" i="48" a="1"/>
  <c r="A1006" i="48" s="1"/>
  <c r="B1004" i="48" a="1"/>
  <c r="B1004" i="48" s="1"/>
  <c r="B996" i="48" a="1"/>
  <c r="B996" i="48" s="1"/>
  <c r="B988" i="48" a="1"/>
  <c r="B988" i="48" s="1"/>
  <c r="B980" i="48" a="1"/>
  <c r="B980" i="48" s="1"/>
  <c r="A974" i="48" a="1"/>
  <c r="A974" i="48" s="1"/>
  <c r="B878" i="48" a="1"/>
  <c r="B878" i="48" s="1"/>
  <c r="B837" i="48" a="1"/>
  <c r="B837" i="48" s="1"/>
  <c r="A830" i="48" a="1"/>
  <c r="A830" i="48" s="1"/>
  <c r="B820" i="48" a="1"/>
  <c r="B820" i="48" s="1"/>
  <c r="B813" i="48" a="1"/>
  <c r="B813" i="48" s="1"/>
  <c r="A780" i="48" a="1"/>
  <c r="A780" i="48" s="1"/>
  <c r="B777" i="48" a="1"/>
  <c r="B777" i="48" s="1"/>
  <c r="A769" i="48" a="1"/>
  <c r="A769" i="48" s="1"/>
  <c r="A1366" i="48" a="1"/>
  <c r="A1366" i="48" s="1"/>
  <c r="B1309" i="48" a="1"/>
  <c r="B1309" i="48" s="1"/>
  <c r="A723" i="48" a="1"/>
  <c r="A723" i="48" s="1"/>
  <c r="A710" i="48" a="1"/>
  <c r="A710" i="48" s="1"/>
  <c r="A702" i="48" a="1"/>
  <c r="A702" i="48" s="1"/>
  <c r="A695" i="48" a="1"/>
  <c r="A695" i="48" s="1"/>
  <c r="B694" i="48" a="1"/>
  <c r="B694" i="48" s="1"/>
  <c r="A691" i="48" a="1"/>
  <c r="A691" i="48" s="1"/>
  <c r="B690" i="48" a="1"/>
  <c r="B690" i="48" s="1"/>
  <c r="A1218" i="48" a="1"/>
  <c r="A1218" i="48" s="1"/>
  <c r="A685" i="48" a="1"/>
  <c r="A685" i="48" s="1"/>
  <c r="B669" i="48" a="1"/>
  <c r="B669" i="48" s="1"/>
  <c r="A1183" i="48" a="1"/>
  <c r="A1183" i="48" s="1"/>
  <c r="B1180" i="48" a="1"/>
  <c r="B1180" i="48" s="1"/>
  <c r="A1171" i="48" a="1"/>
  <c r="A1171" i="48" s="1"/>
  <c r="B1168" i="48" a="1"/>
  <c r="B1168" i="48" s="1"/>
  <c r="A1108" i="48" a="1"/>
  <c r="A1108" i="48" s="1"/>
  <c r="B1101" i="48" a="1"/>
  <c r="B1101" i="48" s="1"/>
  <c r="B1097" i="48" a="1"/>
  <c r="B1097" i="48" s="1"/>
  <c r="A1096" i="48" a="1"/>
  <c r="A1096" i="48" s="1"/>
  <c r="A1092" i="48" a="1"/>
  <c r="A1092" i="48" s="1"/>
  <c r="B1050" i="48" a="1"/>
  <c r="B1050" i="48" s="1"/>
  <c r="B589" i="48" a="1"/>
  <c r="B589" i="48" s="1"/>
  <c r="A1048" i="48" a="1"/>
  <c r="A1048" i="48" s="1"/>
  <c r="A580" i="48" a="1"/>
  <c r="A580" i="48" s="1"/>
  <c r="A576" i="48" a="1"/>
  <c r="A576" i="48" s="1"/>
  <c r="B1025" i="48" a="1"/>
  <c r="B1025" i="48" s="1"/>
  <c r="B567" i="48" a="1"/>
  <c r="B567" i="48" s="1"/>
  <c r="A551" i="48" a="1"/>
  <c r="A551" i="48" s="1"/>
  <c r="B1018" i="48" a="1"/>
  <c r="B1018" i="48" s="1"/>
  <c r="B536" i="48" a="1"/>
  <c r="B536" i="48" s="1"/>
  <c r="B530" i="48" a="1"/>
  <c r="B530" i="48" s="1"/>
  <c r="B526" i="48" a="1"/>
  <c r="B526" i="48" s="1"/>
  <c r="B522" i="48" a="1"/>
  <c r="B522" i="48" s="1"/>
  <c r="A517" i="48" a="1"/>
  <c r="A517" i="48" s="1"/>
  <c r="B512" i="48" a="1"/>
  <c r="B512" i="48" s="1"/>
  <c r="A509" i="48" a="1"/>
  <c r="A509" i="48" s="1"/>
  <c r="B942" i="48" a="1"/>
  <c r="B942" i="48" s="1"/>
  <c r="A498" i="48" a="1"/>
  <c r="A498" i="48" s="1"/>
  <c r="B493" i="48" a="1"/>
  <c r="B493" i="48" s="1"/>
  <c r="B489" i="48" a="1"/>
  <c r="B489" i="48" s="1"/>
  <c r="B485" i="48" a="1"/>
  <c r="B485" i="48" s="1"/>
  <c r="A482" i="48" a="1"/>
  <c r="A482" i="48" s="1"/>
  <c r="A478" i="48" a="1"/>
  <c r="A478" i="48" s="1"/>
  <c r="B473" i="48" a="1"/>
  <c r="B473" i="48" s="1"/>
  <c r="A470" i="48" a="1"/>
  <c r="A470" i="48" s="1"/>
  <c r="B455" i="48" a="1"/>
  <c r="B455" i="48" s="1"/>
  <c r="B447" i="48" a="1"/>
  <c r="B447" i="48" s="1"/>
  <c r="A440" i="48" a="1"/>
  <c r="A440" i="48" s="1"/>
  <c r="A435" i="48" a="1"/>
  <c r="A435" i="48" s="1"/>
  <c r="A415" i="48" a="1"/>
  <c r="A415" i="48" s="1"/>
  <c r="B414" i="48" a="1"/>
  <c r="B414" i="48" s="1"/>
  <c r="A411" i="48" a="1"/>
  <c r="A411" i="48" s="1"/>
  <c r="B410" i="48" a="1"/>
  <c r="B410" i="48" s="1"/>
  <c r="B398" i="48" a="1"/>
  <c r="B398" i="48" s="1"/>
  <c r="B394" i="48" a="1"/>
  <c r="B394" i="48" s="1"/>
  <c r="A391" i="48" a="1"/>
  <c r="A391" i="48" s="1"/>
  <c r="A383" i="48" a="1"/>
  <c r="A383" i="48" s="1"/>
  <c r="B616" i="48" a="1"/>
  <c r="B616" i="48" s="1"/>
  <c r="B1205" i="48" a="1"/>
  <c r="B1205" i="48" s="1"/>
  <c r="A1122" i="48" a="1"/>
  <c r="A1122" i="48" s="1"/>
  <c r="A1082" i="48" a="1"/>
  <c r="A1082" i="48" s="1"/>
  <c r="A1059" i="48" a="1"/>
  <c r="A1059" i="48" s="1"/>
  <c r="B1023" i="48" a="1"/>
  <c r="B1023" i="48" s="1"/>
  <c r="A958" i="48" a="1"/>
  <c r="A958" i="48" s="1"/>
  <c r="A930" i="48" a="1"/>
  <c r="A930" i="48" s="1"/>
  <c r="A918" i="48" a="1"/>
  <c r="A918" i="48" s="1"/>
  <c r="B893" i="48" a="1"/>
  <c r="B893" i="48" s="1"/>
  <c r="A878" i="48" a="1"/>
  <c r="A878" i="48" s="1"/>
  <c r="B866" i="48" a="1"/>
  <c r="B866" i="48" s="1"/>
  <c r="A859" i="48" a="1"/>
  <c r="A859" i="48" s="1"/>
  <c r="B816" i="48" a="1"/>
  <c r="B816" i="48" s="1"/>
  <c r="A813" i="48" a="1"/>
  <c r="A813" i="48" s="1"/>
  <c r="A791" i="48" a="1"/>
  <c r="A791" i="48" s="1"/>
  <c r="A788" i="48" a="1"/>
  <c r="A788" i="48" s="1"/>
  <c r="A783" i="48" a="1"/>
  <c r="A783" i="48" s="1"/>
  <c r="A777" i="48" a="1"/>
  <c r="A777" i="48" s="1"/>
  <c r="A772" i="48" a="1"/>
  <c r="A772" i="48" s="1"/>
  <c r="B760" i="48" a="1"/>
  <c r="B760" i="48" s="1"/>
  <c r="B1361" i="48" a="1"/>
  <c r="B1361" i="48" s="1"/>
  <c r="A742" i="48" a="1"/>
  <c r="A742" i="48" s="1"/>
  <c r="A1304" i="48" a="1"/>
  <c r="A1304" i="48" s="1"/>
  <c r="B730" i="48" a="1"/>
  <c r="B730" i="48" s="1"/>
  <c r="B727" i="48" a="1"/>
  <c r="B727" i="48" s="1"/>
  <c r="B707" i="48" a="1"/>
  <c r="B707" i="48" s="1"/>
  <c r="B706" i="48" a="1"/>
  <c r="B706" i="48" s="1"/>
  <c r="A694" i="48" a="1"/>
  <c r="A694" i="48" s="1"/>
  <c r="A690" i="48" a="1"/>
  <c r="A690" i="48" s="1"/>
  <c r="B683" i="48" a="1"/>
  <c r="B683" i="48" s="1"/>
  <c r="A1208" i="48" a="1"/>
  <c r="A1208" i="48" s="1"/>
  <c r="B1202" i="48" a="1"/>
  <c r="B1202" i="48" s="1"/>
  <c r="A669" i="48" a="1"/>
  <c r="A669" i="48" s="1"/>
  <c r="B664" i="48" a="1"/>
  <c r="B664" i="48" s="1"/>
  <c r="B1199" i="48" a="1"/>
  <c r="B1199" i="48" s="1"/>
  <c r="B1195" i="48" a="1"/>
  <c r="B1195" i="48" s="1"/>
  <c r="B654" i="48" a="1"/>
  <c r="B654" i="48" s="1"/>
  <c r="B1193" i="48" a="1"/>
  <c r="B1193" i="48" s="1"/>
  <c r="B1189" i="48" a="1"/>
  <c r="B1189" i="48" s="1"/>
  <c r="B1185" i="48" a="1"/>
  <c r="B1185" i="48" s="1"/>
  <c r="A1180" i="48" a="1"/>
  <c r="A1180" i="48" s="1"/>
  <c r="B1173" i="48" a="1"/>
  <c r="B1173" i="48" s="1"/>
  <c r="A1168" i="48" a="1"/>
  <c r="A1168" i="48" s="1"/>
  <c r="B1115" i="48" a="1"/>
  <c r="B1115" i="48" s="1"/>
  <c r="A1101" i="48" a="1"/>
  <c r="A1101" i="48" s="1"/>
  <c r="A1097" i="48" a="1"/>
  <c r="A1097" i="48" s="1"/>
  <c r="B1094" i="48" a="1"/>
  <c r="B1094" i="48" s="1"/>
  <c r="A1050" i="48" a="1"/>
  <c r="A1050" i="48" s="1"/>
  <c r="B600" i="48" a="1"/>
  <c r="B600" i="48" s="1"/>
  <c r="B596" i="48" a="1"/>
  <c r="B596" i="48" s="1"/>
  <c r="A589" i="48" a="1"/>
  <c r="A589" i="48" s="1"/>
  <c r="B587" i="48" a="1"/>
  <c r="B587" i="48" s="1"/>
  <c r="A1025" i="48" a="1"/>
  <c r="A1025" i="48" s="1"/>
  <c r="A567" i="48" a="1"/>
  <c r="A567" i="48" s="1"/>
  <c r="B562" i="48" a="1"/>
  <c r="B562" i="48" s="1"/>
  <c r="B558" i="48" a="1"/>
  <c r="B558" i="48" s="1"/>
  <c r="B553" i="48" a="1"/>
  <c r="B553" i="48" s="1"/>
  <c r="B550" i="48" a="1"/>
  <c r="B550" i="48" s="1"/>
  <c r="A1018" i="48" a="1"/>
  <c r="A1018" i="48" s="1"/>
  <c r="B539" i="48" a="1"/>
  <c r="B539" i="48" s="1"/>
  <c r="A536" i="48" a="1"/>
  <c r="A536" i="48" s="1"/>
  <c r="B534" i="48" a="1"/>
  <c r="B534" i="48" s="1"/>
  <c r="A530" i="48" a="1"/>
  <c r="A530" i="48" s="1"/>
  <c r="A526" i="48" a="1"/>
  <c r="A526" i="48" s="1"/>
  <c r="A522" i="48" a="1"/>
  <c r="A522" i="48" s="1"/>
  <c r="A512" i="48" a="1"/>
  <c r="A512" i="48" s="1"/>
  <c r="A942" i="48" a="1"/>
  <c r="A942" i="48" s="1"/>
  <c r="A493" i="48" a="1"/>
  <c r="A493" i="48" s="1"/>
  <c r="A489" i="48" a="1"/>
  <c r="A489" i="48" s="1"/>
  <c r="A485" i="48" a="1"/>
  <c r="A485" i="48" s="1"/>
  <c r="B476" i="48" a="1"/>
  <c r="B476" i="48" s="1"/>
  <c r="A473" i="48" a="1"/>
  <c r="A473" i="48" s="1"/>
  <c r="B472" i="48" a="1"/>
  <c r="B472" i="48" s="1"/>
  <c r="B464" i="48" a="1"/>
  <c r="B464" i="48" s="1"/>
  <c r="B458" i="48" a="1"/>
  <c r="B458" i="48" s="1"/>
  <c r="A455" i="48" a="1"/>
  <c r="A455" i="48" s="1"/>
  <c r="B450" i="48" a="1"/>
  <c r="B450" i="48" s="1"/>
  <c r="A447" i="48" a="1"/>
  <c r="A447" i="48" s="1"/>
  <c r="B433" i="48" a="1"/>
  <c r="B433" i="48" s="1"/>
  <c r="B430" i="48" a="1"/>
  <c r="B430" i="48" s="1"/>
  <c r="B425" i="48" a="1"/>
  <c r="B425" i="48" s="1"/>
  <c r="B421" i="48" a="1"/>
  <c r="B421" i="48" s="1"/>
  <c r="B1276" i="48" a="1"/>
  <c r="B1276" i="48" s="1"/>
  <c r="A616" i="48" a="1"/>
  <c r="A616" i="48" s="1"/>
  <c r="B317" i="48" a="1"/>
  <c r="B317" i="48" s="1"/>
  <c r="A84" i="48" a="1"/>
  <c r="A84" i="48" s="1"/>
  <c r="A1073" i="48" a="1"/>
  <c r="A1073" i="48" s="1"/>
  <c r="B1062" i="48" a="1"/>
  <c r="B1062" i="48" s="1"/>
  <c r="B18" i="48" a="1"/>
  <c r="B18" i="48" s="1"/>
  <c r="A1031" i="48" a="1"/>
  <c r="A1031" i="48" s="1"/>
  <c r="A13" i="48" a="1"/>
  <c r="A13" i="48" s="1"/>
  <c r="B960" i="48" a="1"/>
  <c r="B960" i="48" s="1"/>
  <c r="A938" i="48" a="1"/>
  <c r="A938" i="48" s="1"/>
  <c r="B921" i="48" a="1"/>
  <c r="B921" i="48" s="1"/>
  <c r="B901" i="48" a="1"/>
  <c r="B901" i="48" s="1"/>
  <c r="B870" i="48" a="1"/>
  <c r="B870" i="48" s="1"/>
  <c r="B862" i="48" a="1"/>
  <c r="B862" i="48" s="1"/>
  <c r="B823" i="48" a="1"/>
  <c r="B823" i="48" s="1"/>
  <c r="A816" i="48" a="1"/>
  <c r="A816" i="48" s="1"/>
  <c r="A807" i="48" a="1"/>
  <c r="A807" i="48" s="1"/>
  <c r="A760" i="48" a="1"/>
  <c r="A760" i="48" s="1"/>
  <c r="A1361" i="48" a="1"/>
  <c r="A1361" i="48" s="1"/>
  <c r="A727" i="48" a="1"/>
  <c r="A727" i="48" s="1"/>
  <c r="B724" i="48" a="1"/>
  <c r="B724" i="48" s="1"/>
  <c r="A716" i="48" a="1"/>
  <c r="A716" i="48" s="1"/>
  <c r="B714" i="48" a="1"/>
  <c r="B714" i="48" s="1"/>
  <c r="A706" i="48" a="1"/>
  <c r="A706" i="48" s="1"/>
  <c r="A683" i="48" a="1"/>
  <c r="A683" i="48" s="1"/>
  <c r="A1212" i="48" a="1"/>
  <c r="A1212" i="48" s="1"/>
  <c r="B1211" i="48" a="1"/>
  <c r="B1211" i="48" s="1"/>
  <c r="A1202" i="48" a="1"/>
  <c r="A1202" i="48" s="1"/>
  <c r="A664" i="48" a="1"/>
  <c r="A664" i="48" s="1"/>
  <c r="A1199" i="48" a="1"/>
  <c r="A1199" i="48" s="1"/>
  <c r="B1198" i="48" a="1"/>
  <c r="B1198" i="48" s="1"/>
  <c r="A1195" i="48" a="1"/>
  <c r="A1195" i="48" s="1"/>
  <c r="A654" i="48" a="1"/>
  <c r="A654" i="48" s="1"/>
  <c r="A1193" i="48" a="1"/>
  <c r="A1193" i="48" s="1"/>
  <c r="B1192" i="48" a="1"/>
  <c r="B1192" i="48" s="1"/>
  <c r="A1189" i="48" a="1"/>
  <c r="A1189" i="48" s="1"/>
  <c r="B1188" i="48" a="1"/>
  <c r="B1188" i="48" s="1"/>
  <c r="B1186" i="48" a="1"/>
  <c r="B1186" i="48" s="1"/>
  <c r="A1185" i="48" a="1"/>
  <c r="A1185" i="48" s="1"/>
  <c r="B1182" i="48" a="1"/>
  <c r="B1182" i="48" s="1"/>
  <c r="A1173" i="48" a="1"/>
  <c r="A1173" i="48" s="1"/>
  <c r="B1170" i="48" a="1"/>
  <c r="B1170" i="48" s="1"/>
  <c r="A1115" i="48" a="1"/>
  <c r="A1115" i="48" s="1"/>
  <c r="B1107" i="48" a="1"/>
  <c r="B1107" i="48" s="1"/>
  <c r="A1094" i="48" a="1"/>
  <c r="A1094" i="48" s="1"/>
  <c r="B1091" i="48" a="1"/>
  <c r="B1091" i="48" s="1"/>
  <c r="A600" i="48" a="1"/>
  <c r="A600" i="48" s="1"/>
  <c r="A596" i="48" a="1"/>
  <c r="A596" i="48" s="1"/>
  <c r="B591" i="48" a="1"/>
  <c r="B591" i="48" s="1"/>
  <c r="A587" i="48" a="1"/>
  <c r="A587" i="48" s="1"/>
  <c r="B1019" i="48" a="1"/>
  <c r="B1019" i="48" s="1"/>
  <c r="A562" i="48" a="1"/>
  <c r="A562" i="48" s="1"/>
  <c r="A558" i="48" a="1"/>
  <c r="A558" i="48" s="1"/>
  <c r="A553" i="48" a="1"/>
  <c r="A553" i="48" s="1"/>
  <c r="A550" i="48" a="1"/>
  <c r="A550" i="48" s="1"/>
  <c r="B544" i="48" a="1"/>
  <c r="B544" i="48" s="1"/>
  <c r="B541" i="48" a="1"/>
  <c r="B541" i="48" s="1"/>
  <c r="A539" i="48" a="1"/>
  <c r="A539" i="48" s="1"/>
  <c r="A534" i="48" a="1"/>
  <c r="A534" i="48" s="1"/>
  <c r="B518" i="48" a="1"/>
  <c r="B518" i="48" s="1"/>
  <c r="B510" i="48" a="1"/>
  <c r="B510" i="48" s="1"/>
  <c r="B506" i="48" a="1"/>
  <c r="B506" i="48" s="1"/>
  <c r="B495" i="48" a="1"/>
  <c r="B495" i="48" s="1"/>
  <c r="B483" i="48" a="1"/>
  <c r="B483" i="48" s="1"/>
  <c r="B479" i="48" a="1"/>
  <c r="B479" i="48" s="1"/>
  <c r="A476" i="48" a="1"/>
  <c r="A476" i="48" s="1"/>
  <c r="A472" i="48" a="1"/>
  <c r="A472" i="48" s="1"/>
  <c r="B467" i="48" a="1"/>
  <c r="B467" i="48" s="1"/>
  <c r="A464" i="48" a="1"/>
  <c r="A464" i="48" s="1"/>
  <c r="A458" i="48" a="1"/>
  <c r="A458" i="48" s="1"/>
  <c r="A450" i="48" a="1"/>
  <c r="A450" i="48" s="1"/>
  <c r="B445" i="48" a="1"/>
  <c r="B445" i="48" s="1"/>
  <c r="B436" i="48" a="1"/>
  <c r="B436" i="48" s="1"/>
  <c r="A433" i="48" a="1"/>
  <c r="A433" i="48" s="1"/>
  <c r="A430" i="48" a="1"/>
  <c r="A430" i="48" s="1"/>
  <c r="B428" i="48" a="1"/>
  <c r="B428" i="48" s="1"/>
  <c r="A425" i="48" a="1"/>
  <c r="A425" i="48" s="1"/>
  <c r="A421" i="48" a="1"/>
  <c r="A421" i="48" s="1"/>
  <c r="A417" i="48" a="1"/>
  <c r="A417" i="48" s="1"/>
  <c r="A405" i="48" a="1"/>
  <c r="A405" i="48" s="1"/>
  <c r="B404" i="48" a="1"/>
  <c r="B404" i="48" s="1"/>
  <c r="A401" i="48" a="1"/>
  <c r="A401" i="48" s="1"/>
  <c r="B400" i="48" a="1"/>
  <c r="B400" i="48" s="1"/>
  <c r="A389" i="48" a="1"/>
  <c r="A389" i="48" s="1"/>
  <c r="B32" i="48" a="1"/>
  <c r="B32" i="48" s="1"/>
  <c r="B1044" i="48" a="1"/>
  <c r="B1044" i="48" s="1"/>
  <c r="B1009" i="48" a="1"/>
  <c r="B1009" i="48" s="1"/>
  <c r="A982" i="48" a="1"/>
  <c r="A982" i="48" s="1"/>
  <c r="A970" i="48" a="1"/>
  <c r="A970" i="48" s="1"/>
  <c r="A940" i="48" a="1"/>
  <c r="A940" i="48" s="1"/>
  <c r="B929" i="48" a="1"/>
  <c r="B929" i="48" s="1"/>
  <c r="A913" i="48" a="1"/>
  <c r="A913" i="48" s="1"/>
  <c r="A906" i="48" a="1"/>
  <c r="A906" i="48" s="1"/>
  <c r="B882" i="48" a="1"/>
  <c r="B882" i="48" s="1"/>
  <c r="A839" i="48" a="1"/>
  <c r="A839" i="48" s="1"/>
  <c r="B790" i="48" a="1"/>
  <c r="B790" i="48" s="1"/>
  <c r="A786" i="48" a="1"/>
  <c r="A786" i="48" s="1"/>
  <c r="A784" i="48" a="1"/>
  <c r="A784" i="48" s="1"/>
  <c r="A776" i="48" a="1"/>
  <c r="A776" i="48" s="1"/>
  <c r="B771" i="48" a="1"/>
  <c r="B771" i="48" s="1"/>
  <c r="B1315" i="48" a="1"/>
  <c r="B1315" i="48" s="1"/>
  <c r="A731" i="48" a="1"/>
  <c r="A731" i="48" s="1"/>
  <c r="A728" i="48" a="1"/>
  <c r="A728" i="48" s="1"/>
  <c r="A719" i="48" a="1"/>
  <c r="A719" i="48" s="1"/>
  <c r="B717" i="48" a="1"/>
  <c r="B717" i="48" s="1"/>
  <c r="A709" i="48" a="1"/>
  <c r="A709" i="48" s="1"/>
  <c r="B1239" i="48" a="1"/>
  <c r="B1239" i="48" s="1"/>
  <c r="A1222" i="48" a="1"/>
  <c r="A1222" i="48" s="1"/>
  <c r="B697" i="48" a="1"/>
  <c r="B697" i="48" s="1"/>
  <c r="B693" i="48" a="1"/>
  <c r="B693" i="48" s="1"/>
  <c r="B689" i="48" a="1"/>
  <c r="B689" i="48" s="1"/>
  <c r="A684" i="48" a="1"/>
  <c r="A684" i="48" s="1"/>
  <c r="B668" i="48" a="1"/>
  <c r="B668" i="48" s="1"/>
  <c r="A1200" i="48" a="1"/>
  <c r="A1200" i="48" s="1"/>
  <c r="A1194" i="48" a="1"/>
  <c r="A1194" i="48" s="1"/>
  <c r="A1184" i="48" a="1"/>
  <c r="A1184" i="48" s="1"/>
  <c r="B1177" i="48" a="1"/>
  <c r="B1177" i="48" s="1"/>
  <c r="A1172" i="48" a="1"/>
  <c r="A1172" i="48" s="1"/>
  <c r="B1165" i="48" a="1"/>
  <c r="B1165" i="48" s="1"/>
  <c r="A1114" i="48" a="1"/>
  <c r="A1114" i="48" s="1"/>
  <c r="B1098" i="48" a="1"/>
  <c r="B1098" i="48" s="1"/>
  <c r="A1093" i="48" a="1"/>
  <c r="A1093" i="48" s="1"/>
  <c r="A601" i="48" a="1"/>
  <c r="A601" i="48" s="1"/>
  <c r="A593" i="48" a="1"/>
  <c r="A593" i="48" s="1"/>
  <c r="A1029" i="48" a="1"/>
  <c r="A1029" i="48" s="1"/>
  <c r="A579" i="48" a="1"/>
  <c r="A579" i="48" s="1"/>
  <c r="B577" i="48" a="1"/>
  <c r="B577" i="48" s="1"/>
  <c r="A1027" i="48" a="1"/>
  <c r="A1027" i="48" s="1"/>
  <c r="B1026" i="48" a="1"/>
  <c r="B1026" i="48" s="1"/>
  <c r="A563" i="48" a="1"/>
  <c r="A563" i="48" s="1"/>
  <c r="B557" i="48" a="1"/>
  <c r="B557" i="48" s="1"/>
  <c r="A520" i="48" a="1"/>
  <c r="A520" i="48" s="1"/>
  <c r="A516" i="48" a="1"/>
  <c r="A516" i="48" s="1"/>
  <c r="B511" i="48" a="1"/>
  <c r="B511" i="48" s="1"/>
  <c r="B507" i="48" a="1"/>
  <c r="B507" i="48" s="1"/>
  <c r="B503" i="48" a="1"/>
  <c r="B503" i="48" s="1"/>
  <c r="A500" i="48" a="1"/>
  <c r="A500" i="48" s="1"/>
  <c r="B496" i="48" a="1"/>
  <c r="B496" i="48" s="1"/>
  <c r="B484" i="48" a="1"/>
  <c r="B484" i="48" s="1"/>
  <c r="B480" i="48" a="1"/>
  <c r="B480" i="48" s="1"/>
  <c r="A477" i="48" a="1"/>
  <c r="A477" i="48" s="1"/>
  <c r="A465" i="48" a="1"/>
  <c r="A465" i="48" s="1"/>
  <c r="B462" i="48" a="1"/>
  <c r="B462" i="48" s="1"/>
  <c r="A459" i="48" a="1"/>
  <c r="A459" i="48" s="1"/>
  <c r="B446" i="48" a="1"/>
  <c r="B446" i="48" s="1"/>
  <c r="A443" i="48" a="1"/>
  <c r="A443" i="48" s="1"/>
  <c r="A439" i="48" a="1"/>
  <c r="A439" i="48" s="1"/>
  <c r="A900" i="48" a="1"/>
  <c r="A900" i="48" s="1"/>
  <c r="B431" i="48" a="1"/>
  <c r="B431" i="48" s="1"/>
  <c r="A426" i="48" a="1"/>
  <c r="A426" i="48" s="1"/>
  <c r="A422" i="48" a="1"/>
  <c r="A422" i="48" s="1"/>
  <c r="B413" i="48" a="1"/>
  <c r="B413" i="48" s="1"/>
  <c r="B409" i="48" a="1"/>
  <c r="B409" i="48" s="1"/>
  <c r="B397" i="48" a="1"/>
  <c r="B397" i="48" s="1"/>
  <c r="B393" i="48" a="1"/>
  <c r="B393" i="48" s="1"/>
  <c r="A390" i="48" a="1"/>
  <c r="A390" i="48" s="1"/>
  <c r="A386" i="48" a="1"/>
  <c r="A386" i="48" s="1"/>
  <c r="A382" i="48" a="1"/>
  <c r="A382" i="48" s="1"/>
  <c r="B365" i="48" a="1"/>
  <c r="B365" i="48" s="1"/>
  <c r="B842" i="48" a="1"/>
  <c r="B842" i="48" s="1"/>
  <c r="A1063" i="48" a="1"/>
  <c r="A1063" i="48" s="1"/>
  <c r="A1044" i="48" a="1"/>
  <c r="A1044" i="48" s="1"/>
  <c r="A1009" i="48" a="1"/>
  <c r="A1009" i="48" s="1"/>
  <c r="B1542" i="48" a="1"/>
  <c r="B1542" i="48" s="1"/>
  <c r="B992" i="48" a="1"/>
  <c r="B992" i="48" s="1"/>
  <c r="B984" i="48" a="1"/>
  <c r="B984" i="48" s="1"/>
  <c r="B932" i="48" a="1"/>
  <c r="B932" i="48" s="1"/>
  <c r="A922" i="48" a="1"/>
  <c r="A922" i="48" s="1"/>
  <c r="A882" i="48" a="1"/>
  <c r="A882" i="48" s="1"/>
  <c r="A871" i="48" a="1"/>
  <c r="A871" i="48" s="1"/>
  <c r="A795" i="48" a="1"/>
  <c r="A795" i="48" s="1"/>
  <c r="B793" i="48" a="1"/>
  <c r="B793" i="48" s="1"/>
  <c r="B1367" i="48" a="1"/>
  <c r="B1367" i="48" s="1"/>
  <c r="B1365" i="48" a="1"/>
  <c r="B1365" i="48" s="1"/>
  <c r="B1307" i="48" a="1"/>
  <c r="B1307" i="48" s="1"/>
  <c r="A717" i="48" a="1"/>
  <c r="A717" i="48" s="1"/>
  <c r="B1275" i="48" a="1"/>
  <c r="B1275" i="48" s="1"/>
  <c r="A1239" i="48" a="1"/>
  <c r="A1239" i="48" s="1"/>
  <c r="A697" i="48" a="1"/>
  <c r="A697" i="48" s="1"/>
  <c r="B696" i="48" a="1"/>
  <c r="B696" i="48" s="1"/>
  <c r="A693" i="48" a="1"/>
  <c r="A693" i="48" s="1"/>
  <c r="B692" i="48" a="1"/>
  <c r="B692" i="48" s="1"/>
  <c r="A689" i="48" a="1"/>
  <c r="A689" i="48" s="1"/>
  <c r="B1219" i="48" a="1"/>
  <c r="B1219" i="48" s="1"/>
  <c r="B1217" i="48" a="1"/>
  <c r="B1217" i="48" s="1"/>
  <c r="B1201" i="48" a="1"/>
  <c r="B1201" i="48" s="1"/>
  <c r="A668" i="48" a="1"/>
  <c r="A668" i="48" s="1"/>
  <c r="B657" i="48" a="1"/>
  <c r="B657" i="48" s="1"/>
  <c r="A1177" i="48" a="1"/>
  <c r="A1177" i="48" s="1"/>
  <c r="B1174" i="48" a="1"/>
  <c r="B1174" i="48" s="1"/>
  <c r="A1165" i="48" a="1"/>
  <c r="A1165" i="48" s="1"/>
  <c r="B1119" i="48" a="1"/>
  <c r="B1119" i="48" s="1"/>
  <c r="B1099" i="48" a="1"/>
  <c r="B1099" i="48" s="1"/>
  <c r="A1098" i="48" a="1"/>
  <c r="A1098" i="48" s="1"/>
  <c r="B1095" i="48" a="1"/>
  <c r="B1095" i="48" s="1"/>
  <c r="B586" i="48" a="1"/>
  <c r="B586" i="48" s="1"/>
  <c r="B582" i="48" a="1"/>
  <c r="B582" i="48" s="1"/>
  <c r="A577" i="48" a="1"/>
  <c r="A577" i="48" s="1"/>
  <c r="A1026" i="48" a="1"/>
  <c r="A1026" i="48" s="1"/>
  <c r="B569" i="48" a="1"/>
  <c r="B569" i="48" s="1"/>
  <c r="A557" i="48" a="1"/>
  <c r="A557" i="48" s="1"/>
  <c r="B552" i="48" a="1"/>
  <c r="B552" i="48" s="1"/>
  <c r="B548" i="48" a="1"/>
  <c r="B548" i="48" s="1"/>
  <c r="B532" i="48" a="1"/>
  <c r="B532" i="48" s="1"/>
  <c r="B528" i="48" a="1"/>
  <c r="B528" i="48" s="1"/>
  <c r="B524" i="48" a="1"/>
  <c r="B524" i="48" s="1"/>
  <c r="B998" i="48" a="1"/>
  <c r="B998" i="48" s="1"/>
  <c r="A511" i="48" a="1"/>
  <c r="A511" i="48" s="1"/>
  <c r="A507" i="48" a="1"/>
  <c r="A507" i="48" s="1"/>
  <c r="A503" i="48" a="1"/>
  <c r="A503" i="48" s="1"/>
  <c r="B499" i="48" a="1"/>
  <c r="B499" i="48" s="1"/>
  <c r="A496" i="48" a="1"/>
  <c r="A496" i="48" s="1"/>
  <c r="B491" i="48" a="1"/>
  <c r="B491" i="48" s="1"/>
  <c r="B487" i="48" a="1"/>
  <c r="B487" i="48" s="1"/>
  <c r="A484" i="48" a="1"/>
  <c r="A484" i="48" s="1"/>
  <c r="A480" i="48" a="1"/>
  <c r="A480" i="48" s="1"/>
  <c r="B471" i="48" a="1"/>
  <c r="B471" i="48" s="1"/>
  <c r="A462" i="48" a="1"/>
  <c r="A462" i="48" s="1"/>
  <c r="B453" i="48" a="1"/>
  <c r="B453" i="48" s="1"/>
  <c r="A446" i="48" a="1"/>
  <c r="A446" i="48" s="1"/>
  <c r="B441" i="48" a="1"/>
  <c r="B441" i="48" s="1"/>
  <c r="A431" i="48" a="1"/>
  <c r="A431" i="48" s="1"/>
  <c r="B416" i="48" a="1"/>
  <c r="B416" i="48" s="1"/>
  <c r="A413" i="48" a="1"/>
  <c r="A413" i="48" s="1"/>
  <c r="B412" i="48" a="1"/>
  <c r="B412" i="48" s="1"/>
  <c r="A409" i="48" a="1"/>
  <c r="A409" i="48" s="1"/>
  <c r="A397" i="48" a="1"/>
  <c r="A397" i="48" s="1"/>
  <c r="A393" i="48" a="1"/>
  <c r="A393" i="48" s="1"/>
  <c r="B392" i="48" a="1"/>
  <c r="B392" i="48" s="1"/>
  <c r="B388" i="48" a="1"/>
  <c r="B388" i="48" s="1"/>
  <c r="B368" i="48" a="1"/>
  <c r="B368" i="48" s="1"/>
  <c r="A365" i="48" a="1"/>
  <c r="A365" i="48" s="1"/>
  <c r="B364" i="48" a="1"/>
  <c r="B364" i="48" s="1"/>
  <c r="B698" i="48" a="1"/>
  <c r="B698" i="48" s="1"/>
  <c r="A1017" i="48" a="1"/>
  <c r="A1017" i="48" s="1"/>
  <c r="B953" i="48" a="1"/>
  <c r="B953" i="48" s="1"/>
  <c r="A946" i="48" a="1"/>
  <c r="A946" i="48" s="1"/>
  <c r="B925" i="48" a="1"/>
  <c r="B925" i="48" s="1"/>
  <c r="B898" i="48" a="1"/>
  <c r="B898" i="48" s="1"/>
  <c r="B874" i="48" a="1"/>
  <c r="B874" i="48" s="1"/>
  <c r="B854" i="48" a="1"/>
  <c r="B854" i="48" s="1"/>
  <c r="A835" i="48" a="1"/>
  <c r="A835" i="48" s="1"/>
  <c r="A810" i="48" a="1"/>
  <c r="A810" i="48" s="1"/>
  <c r="B763" i="48" a="1"/>
  <c r="B763" i="48" s="1"/>
  <c r="A1365" i="48" a="1"/>
  <c r="A1365" i="48" s="1"/>
  <c r="A1316" i="48" a="1"/>
  <c r="A1316" i="48" s="1"/>
  <c r="A1307" i="48" a="1"/>
  <c r="A1307" i="48" s="1"/>
  <c r="B1303" i="48" a="1"/>
  <c r="B1303" i="48" s="1"/>
  <c r="A1275" i="48" a="1"/>
  <c r="A1275" i="48" s="1"/>
  <c r="A696" i="48" a="1"/>
  <c r="A696" i="48" s="1"/>
  <c r="A692" i="48" a="1"/>
  <c r="A692" i="48" s="1"/>
  <c r="A1219" i="48" a="1"/>
  <c r="A1219" i="48" s="1"/>
  <c r="A1217" i="48" a="1"/>
  <c r="A1217" i="48" s="1"/>
  <c r="B1210" i="48" a="1"/>
  <c r="B1210" i="48" s="1"/>
  <c r="A1201" i="48" a="1"/>
  <c r="A1201" i="48" s="1"/>
  <c r="B670" i="48" a="1"/>
  <c r="B670" i="48" s="1"/>
  <c r="B1197" i="48" a="1"/>
  <c r="B1197" i="48" s="1"/>
  <c r="A657" i="48" a="1"/>
  <c r="A657" i="48" s="1"/>
  <c r="B1191" i="48" a="1"/>
  <c r="B1191" i="48" s="1"/>
  <c r="B1187" i="48" a="1"/>
  <c r="B1187" i="48" s="1"/>
  <c r="B1179" i="48" a="1"/>
  <c r="B1179" i="48" s="1"/>
  <c r="A1174" i="48" a="1"/>
  <c r="A1174" i="48" s="1"/>
  <c r="B1167" i="48" a="1"/>
  <c r="B1167" i="48" s="1"/>
  <c r="A1119" i="48" a="1"/>
  <c r="A1119" i="48" s="1"/>
  <c r="B1100" i="48" a="1"/>
  <c r="B1100" i="48" s="1"/>
  <c r="A1099" i="48" a="1"/>
  <c r="A1099" i="48" s="1"/>
  <c r="A1095" i="48" a="1"/>
  <c r="A1095" i="48" s="1"/>
  <c r="B1049" i="48" a="1"/>
  <c r="B1049" i="48" s="1"/>
  <c r="B594" i="48" a="1"/>
  <c r="B594" i="48" s="1"/>
  <c r="B590" i="48" a="1"/>
  <c r="B590" i="48" s="1"/>
  <c r="A586" i="48" a="1"/>
  <c r="A586" i="48" s="1"/>
  <c r="A582" i="48" a="1"/>
  <c r="A582" i="48" s="1"/>
  <c r="A569" i="48" a="1"/>
  <c r="A569" i="48" s="1"/>
  <c r="B564" i="48" a="1"/>
  <c r="B564" i="48" s="1"/>
  <c r="A552" i="48" a="1"/>
  <c r="A552" i="48" s="1"/>
  <c r="A548" i="48" a="1"/>
  <c r="A548" i="48" s="1"/>
  <c r="B542" i="48" a="1"/>
  <c r="B542" i="48" s="1"/>
  <c r="A532" i="48" a="1"/>
  <c r="A532" i="48" s="1"/>
  <c r="A528" i="48" a="1"/>
  <c r="A528" i="48" s="1"/>
  <c r="A524" i="48" a="1"/>
  <c r="A524" i="48" s="1"/>
  <c r="A998" i="48" a="1"/>
  <c r="A998" i="48" s="1"/>
  <c r="B943" i="48" a="1"/>
  <c r="B943" i="48" s="1"/>
  <c r="B501" i="48" a="1"/>
  <c r="B501" i="48" s="1"/>
  <c r="A499" i="48" a="1"/>
  <c r="A499" i="48" s="1"/>
  <c r="B494" i="48" a="1"/>
  <c r="B494" i="48" s="1"/>
  <c r="A491" i="48" a="1"/>
  <c r="A491" i="48" s="1"/>
  <c r="A487" i="48" a="1"/>
  <c r="A487" i="48" s="1"/>
  <c r="A471" i="48" a="1"/>
  <c r="A471" i="48" s="1"/>
  <c r="B466" i="48" a="1"/>
  <c r="B466" i="48" s="1"/>
  <c r="B460" i="48" a="1"/>
  <c r="B460" i="48" s="1"/>
  <c r="A453" i="48" a="1"/>
  <c r="A453" i="48" s="1"/>
  <c r="B444" i="48" a="1"/>
  <c r="B444" i="48" s="1"/>
  <c r="A441" i="48" a="1"/>
  <c r="A441" i="48" s="1"/>
  <c r="B427" i="48" a="1"/>
  <c r="B427" i="48" s="1"/>
  <c r="B423" i="48" a="1"/>
  <c r="B423" i="48" s="1"/>
  <c r="A416" i="48" a="1"/>
  <c r="A416" i="48" s="1"/>
  <c r="A412" i="48" a="1"/>
  <c r="A412" i="48" s="1"/>
  <c r="B403" i="48" a="1"/>
  <c r="B403" i="48" s="1"/>
  <c r="B399" i="48" a="1"/>
  <c r="B399" i="48" s="1"/>
  <c r="A392" i="48" a="1"/>
  <c r="A392" i="48" s="1"/>
  <c r="A388" i="48" a="1"/>
  <c r="A388" i="48" s="1"/>
  <c r="B379" i="48" a="1"/>
  <c r="B379" i="48" s="1"/>
  <c r="B375" i="48" a="1"/>
  <c r="B375" i="48" s="1"/>
  <c r="A514" i="48" a="1"/>
  <c r="A514" i="48" s="1"/>
  <c r="B1052" i="48" a="1"/>
  <c r="B1052" i="48" s="1"/>
  <c r="B1038" i="48" a="1"/>
  <c r="B1038" i="48" s="1"/>
  <c r="A1035" i="48" a="1"/>
  <c r="A1035" i="48" s="1"/>
  <c r="B1020" i="48" a="1"/>
  <c r="B1020" i="48" s="1"/>
  <c r="B956" i="48" a="1"/>
  <c r="B956" i="48" s="1"/>
  <c r="B949" i="48" a="1"/>
  <c r="B949" i="48" s="1"/>
  <c r="A1410" i="48" a="1"/>
  <c r="A1410" i="48" s="1"/>
  <c r="A925" i="48" a="1"/>
  <c r="A925" i="48" s="1"/>
  <c r="A914" i="48" a="1"/>
  <c r="A914" i="48" s="1"/>
  <c r="B890" i="48" a="1"/>
  <c r="B890" i="48" s="1"/>
  <c r="A874" i="48" a="1"/>
  <c r="A874" i="48" s="1"/>
  <c r="B857" i="48" a="1"/>
  <c r="B857" i="48" s="1"/>
  <c r="B850" i="48" a="1"/>
  <c r="B850" i="48" s="1"/>
  <c r="A843" i="48" a="1"/>
  <c r="A843" i="48" s="1"/>
  <c r="B825" i="48" a="1"/>
  <c r="B825" i="48" s="1"/>
  <c r="A803" i="48" a="1"/>
  <c r="A803" i="48" s="1"/>
  <c r="B801" i="48" a="1"/>
  <c r="B801" i="48" s="1"/>
  <c r="A779" i="48" a="1"/>
  <c r="A779" i="48" s="1"/>
  <c r="B773" i="48" a="1"/>
  <c r="B773" i="48" s="1"/>
  <c r="A768" i="48" a="1"/>
  <c r="A768" i="48" s="1"/>
  <c r="B1323" i="48" a="1"/>
  <c r="B1323" i="48" s="1"/>
  <c r="A1303" i="48" a="1"/>
  <c r="A1303" i="48" s="1"/>
  <c r="B722" i="48" a="1"/>
  <c r="B722" i="48" s="1"/>
  <c r="B720" i="48" a="1"/>
  <c r="B720" i="48" s="1"/>
  <c r="B700" i="48" a="1"/>
  <c r="B700" i="48" s="1"/>
  <c r="B1214" i="48" a="1"/>
  <c r="B1214" i="48" s="1"/>
  <c r="A1210" i="48" a="1"/>
  <c r="A1210" i="48" s="1"/>
  <c r="B1209" i="48" a="1"/>
  <c r="B1209" i="48" s="1"/>
  <c r="A670" i="48" a="1"/>
  <c r="A670" i="48" s="1"/>
  <c r="B665" i="48" a="1"/>
  <c r="B665" i="48" s="1"/>
  <c r="A1197" i="48" a="1"/>
  <c r="A1197" i="48" s="1"/>
  <c r="B1196" i="48" a="1"/>
  <c r="B1196" i="48" s="1"/>
  <c r="B655" i="48" a="1"/>
  <c r="B655" i="48" s="1"/>
  <c r="A1191" i="48" a="1"/>
  <c r="A1191" i="48" s="1"/>
  <c r="B1190" i="48" a="1"/>
  <c r="B1190" i="48" s="1"/>
  <c r="A1187" i="48" a="1"/>
  <c r="A1187" i="48" s="1"/>
  <c r="A1179" i="48" a="1"/>
  <c r="A1179" i="48" s="1"/>
  <c r="B1176" i="48" a="1"/>
  <c r="B1176" i="48" s="1"/>
  <c r="A1167" i="48" a="1"/>
  <c r="A1167" i="48" s="1"/>
  <c r="B1130" i="48" a="1"/>
  <c r="B1130" i="48" s="1"/>
  <c r="A1100" i="48" a="1"/>
  <c r="A1100" i="48" s="1"/>
  <c r="A1049" i="48" a="1"/>
  <c r="A1049" i="48" s="1"/>
  <c r="B597" i="48" a="1"/>
  <c r="B597" i="48" s="1"/>
  <c r="A594" i="48" a="1"/>
  <c r="A594" i="48" s="1"/>
  <c r="A590" i="48" a="1"/>
  <c r="A590" i="48" s="1"/>
  <c r="B588" i="48" a="1"/>
  <c r="B588" i="48" s="1"/>
  <c r="B575" i="48" a="1"/>
  <c r="B575" i="48" s="1"/>
  <c r="A564" i="48" a="1"/>
  <c r="A564" i="48" s="1"/>
  <c r="B559" i="48" a="1"/>
  <c r="B559" i="48" s="1"/>
  <c r="B554" i="48" a="1"/>
  <c r="B554" i="48" s="1"/>
  <c r="A542" i="48" a="1"/>
  <c r="A542" i="48" s="1"/>
  <c r="B540" i="48" a="1"/>
  <c r="B540" i="48" s="1"/>
  <c r="B521" i="48" a="1"/>
  <c r="B521" i="48" s="1"/>
  <c r="B508" i="48" a="1"/>
  <c r="B508" i="48" s="1"/>
  <c r="A943" i="48" a="1"/>
  <c r="A943" i="48" s="1"/>
  <c r="A501" i="48" a="1"/>
  <c r="A501" i="48" s="1"/>
  <c r="B497" i="48" a="1"/>
  <c r="B497" i="48" s="1"/>
  <c r="A494" i="48" a="1"/>
  <c r="A494" i="48" s="1"/>
  <c r="B481" i="48" a="1"/>
  <c r="B481" i="48" s="1"/>
  <c r="B469" i="48" a="1"/>
  <c r="B469" i="48" s="1"/>
  <c r="A466" i="48" a="1"/>
  <c r="A466" i="48" s="1"/>
  <c r="B463" i="48" a="1"/>
  <c r="B463" i="48" s="1"/>
  <c r="A460" i="48" a="1"/>
  <c r="A460" i="48" s="1"/>
  <c r="B451" i="48" a="1"/>
  <c r="B451" i="48" s="1"/>
  <c r="A444" i="48" a="1"/>
  <c r="A444" i="48" s="1"/>
  <c r="B434" i="48" a="1"/>
  <c r="B434" i="48" s="1"/>
  <c r="A427" i="48" a="1"/>
  <c r="A427" i="48" s="1"/>
  <c r="A423" i="48" a="1"/>
  <c r="A423" i="48" s="1"/>
  <c r="B418" i="48" a="1"/>
  <c r="B418" i="48" s="1"/>
  <c r="B406" i="48" a="1"/>
  <c r="B406" i="48" s="1"/>
  <c r="A403" i="48" a="1"/>
  <c r="A403" i="48" s="1"/>
  <c r="B402" i="48" a="1"/>
  <c r="B402" i="48" s="1"/>
  <c r="A399" i="48" a="1"/>
  <c r="A399" i="48" s="1"/>
  <c r="A379" i="48" a="1"/>
  <c r="A379" i="48" s="1"/>
  <c r="A375" i="48" a="1"/>
  <c r="A375" i="48" s="1"/>
  <c r="B374" i="48" a="1"/>
  <c r="B374" i="48" s="1"/>
  <c r="A371" i="48" a="1"/>
  <c r="A371" i="48" s="1"/>
  <c r="B370" i="48" a="1"/>
  <c r="B370" i="48" s="1"/>
  <c r="B366" i="48" a="1"/>
  <c r="B366" i="48" s="1"/>
  <c r="A1457" i="48" a="1"/>
  <c r="A1457" i="48" s="1"/>
  <c r="A1377" i="48" a="1"/>
  <c r="A1377" i="48" s="1"/>
  <c r="B610" i="48" a="1"/>
  <c r="B610" i="48" s="1"/>
  <c r="B1152" i="48" a="1"/>
  <c r="B1152" i="48" s="1"/>
  <c r="A1105" i="48" a="1"/>
  <c r="A1105" i="48" s="1"/>
  <c r="B1104" i="48" a="1"/>
  <c r="B1104" i="48" s="1"/>
  <c r="A1054" i="48" a="1"/>
  <c r="A1054" i="48" s="1"/>
  <c r="A1045" i="48" a="1"/>
  <c r="A1045" i="48" s="1"/>
  <c r="A1038" i="48" a="1"/>
  <c r="A1038" i="48" s="1"/>
  <c r="B1037" i="48" a="1"/>
  <c r="B1037" i="48" s="1"/>
  <c r="A1020" i="48" a="1"/>
  <c r="A1020" i="48" s="1"/>
  <c r="A1010" i="48" a="1"/>
  <c r="A1010" i="48" s="1"/>
  <c r="A949" i="48" a="1"/>
  <c r="A949" i="48" s="1"/>
  <c r="B917" i="48" a="1"/>
  <c r="B917" i="48" s="1"/>
  <c r="B905" i="48" a="1"/>
  <c r="B905" i="48" s="1"/>
  <c r="A867" i="48" a="1"/>
  <c r="A867" i="48" s="1"/>
  <c r="A850" i="48" a="1"/>
  <c r="A850" i="48" s="1"/>
  <c r="B789" i="48" a="1"/>
  <c r="B789" i="48" s="1"/>
  <c r="A787" i="48" a="1"/>
  <c r="A787" i="48" s="1"/>
  <c r="B775" i="48" a="1"/>
  <c r="B775" i="48" s="1"/>
  <c r="A773" i="48" a="1"/>
  <c r="A773" i="48" s="1"/>
  <c r="A1323" i="48" a="1"/>
  <c r="A1323" i="48" s="1"/>
  <c r="A722" i="48" a="1"/>
  <c r="A722" i="48" s="1"/>
  <c r="A720" i="48" a="1"/>
  <c r="A720" i="48" s="1"/>
  <c r="A708" i="48" a="1"/>
  <c r="A708" i="48" s="1"/>
  <c r="A700" i="48" a="1"/>
  <c r="A700" i="48" s="1"/>
  <c r="A1214" i="48" a="1"/>
  <c r="A1214" i="48" s="1"/>
  <c r="B1213" i="48" a="1"/>
  <c r="B1213" i="48" s="1"/>
  <c r="A1209" i="48" a="1"/>
  <c r="A1209" i="48" s="1"/>
  <c r="A665" i="48" a="1"/>
  <c r="A665" i="48" s="1"/>
  <c r="A1196" i="48" a="1"/>
  <c r="A1196" i="48" s="1"/>
  <c r="A655" i="48" a="1"/>
  <c r="A655" i="48" s="1"/>
  <c r="A1190" i="48" a="1"/>
  <c r="A1190" i="48" s="1"/>
  <c r="B1181" i="48" a="1"/>
  <c r="B1181" i="48" s="1"/>
  <c r="A1176" i="48" a="1"/>
  <c r="A1176" i="48" s="1"/>
  <c r="B1169" i="48" a="1"/>
  <c r="B1169" i="48" s="1"/>
  <c r="A1130" i="48" a="1"/>
  <c r="A1130" i="48" s="1"/>
  <c r="B1102" i="48" a="1"/>
  <c r="B1102" i="48" s="1"/>
  <c r="B1051" i="48" a="1"/>
  <c r="B1051" i="48" s="1"/>
  <c r="A597" i="48" a="1"/>
  <c r="A597" i="48" s="1"/>
  <c r="B592" i="48" a="1"/>
  <c r="B592" i="48" s="1"/>
  <c r="A588" i="48" a="1"/>
  <c r="A588" i="48" s="1"/>
  <c r="B583" i="48" a="1"/>
  <c r="B583" i="48" s="1"/>
  <c r="B578" i="48" a="1"/>
  <c r="B578" i="48" s="1"/>
  <c r="A575" i="48" a="1"/>
  <c r="A575" i="48" s="1"/>
  <c r="B1028" i="48" a="1"/>
  <c r="B1028" i="48" s="1"/>
  <c r="B570" i="48" a="1"/>
  <c r="B570" i="48" s="1"/>
  <c r="B1024" i="48" a="1"/>
  <c r="B1024" i="48" s="1"/>
  <c r="A559" i="48" a="1"/>
  <c r="A559" i="48" s="1"/>
  <c r="A554" i="48" a="1"/>
  <c r="A554" i="48" s="1"/>
  <c r="B549" i="48" a="1"/>
  <c r="B549" i="48" s="1"/>
  <c r="B1001" i="48" a="1"/>
  <c r="B1001" i="48" s="1"/>
  <c r="A540" i="48" a="1"/>
  <c r="A540" i="48" s="1"/>
  <c r="B535" i="48" a="1"/>
  <c r="B535" i="48" s="1"/>
  <c r="B533" i="48" a="1"/>
  <c r="B533" i="48" s="1"/>
  <c r="B529" i="48" a="1"/>
  <c r="B529" i="48" s="1"/>
  <c r="B525" i="48" a="1"/>
  <c r="B525" i="48" s="1"/>
  <c r="A521" i="48" a="1"/>
  <c r="A521" i="48" s="1"/>
  <c r="B519" i="48" a="1"/>
  <c r="B519" i="48" s="1"/>
  <c r="B999" i="48" a="1"/>
  <c r="B999" i="48" s="1"/>
  <c r="A508" i="48" a="1"/>
  <c r="A508" i="48" s="1"/>
  <c r="A497" i="48" a="1"/>
  <c r="A497" i="48" s="1"/>
  <c r="B492" i="48" a="1"/>
  <c r="B492" i="48" s="1"/>
  <c r="B488" i="48" a="1"/>
  <c r="B488" i="48" s="1"/>
  <c r="A481" i="48" a="1"/>
  <c r="A481" i="48" s="1"/>
  <c r="A469" i="48" a="1"/>
  <c r="A469" i="48" s="1"/>
  <c r="A317" i="48" a="1"/>
  <c r="A317" i="48" s="1"/>
  <c r="B913" i="48" a="1"/>
  <c r="B913" i="48" s="1"/>
  <c r="A862" i="48" a="1"/>
  <c r="A862" i="48" s="1"/>
  <c r="B598" i="48" a="1"/>
  <c r="B598" i="48" s="1"/>
  <c r="A591" i="48" a="1"/>
  <c r="A591" i="48" s="1"/>
  <c r="A547" i="48" a="1"/>
  <c r="A547" i="48" s="1"/>
  <c r="B516" i="48" a="1"/>
  <c r="B516" i="48" s="1"/>
  <c r="B465" i="48" a="1"/>
  <c r="B465" i="48" s="1"/>
  <c r="B454" i="48" a="1"/>
  <c r="B454" i="48" s="1"/>
  <c r="B417" i="48" a="1"/>
  <c r="B417" i="48" s="1"/>
  <c r="B390" i="48" a="1"/>
  <c r="B390" i="48" s="1"/>
  <c r="B385" i="48" a="1"/>
  <c r="B385" i="48" s="1"/>
  <c r="B381" i="48" a="1"/>
  <c r="B381" i="48" s="1"/>
  <c r="B371" i="48" a="1"/>
  <c r="B371" i="48" s="1"/>
  <c r="A370" i="48" a="1"/>
  <c r="A370" i="48" s="1"/>
  <c r="B357" i="48" a="1"/>
  <c r="B357" i="48" s="1"/>
  <c r="A353" i="48" a="1"/>
  <c r="A353" i="48" s="1"/>
  <c r="B352" i="48" a="1"/>
  <c r="B352" i="48" s="1"/>
  <c r="A344" i="48" a="1"/>
  <c r="A344" i="48" s="1"/>
  <c r="A334" i="48" a="1"/>
  <c r="A334" i="48" s="1"/>
  <c r="A330" i="48" a="1"/>
  <c r="A330" i="48" s="1"/>
  <c r="B321" i="48" a="1"/>
  <c r="B321" i="48" s="1"/>
  <c r="A318" i="48" a="1"/>
  <c r="A318" i="48" s="1"/>
  <c r="B754" i="48" a="1"/>
  <c r="B754" i="48" s="1"/>
  <c r="A315" i="48" a="1"/>
  <c r="A315" i="48" s="1"/>
  <c r="B308" i="48" a="1"/>
  <c r="B308" i="48" s="1"/>
  <c r="A305" i="48" a="1"/>
  <c r="A305" i="48" s="1"/>
  <c r="B299" i="48" a="1"/>
  <c r="B299" i="48" s="1"/>
  <c r="B294" i="48" a="1"/>
  <c r="B294" i="48" s="1"/>
  <c r="B750" i="48" a="1"/>
  <c r="B750" i="48" s="1"/>
  <c r="B280" i="48" a="1"/>
  <c r="B280" i="48" s="1"/>
  <c r="B276" i="48" a="1"/>
  <c r="B276" i="48" s="1"/>
  <c r="B273" i="48" a="1"/>
  <c r="B273" i="48" s="1"/>
  <c r="B265" i="48" a="1"/>
  <c r="B265" i="48" s="1"/>
  <c r="A745" i="48" a="1"/>
  <c r="A745" i="48" s="1"/>
  <c r="B259" i="48" a="1"/>
  <c r="B259" i="48" s="1"/>
  <c r="A256" i="48" a="1"/>
  <c r="A256" i="48" s="1"/>
  <c r="A252" i="48" a="1"/>
  <c r="A252" i="48" s="1"/>
  <c r="B247" i="48" a="1"/>
  <c r="B247" i="48" s="1"/>
  <c r="A241" i="48" a="1"/>
  <c r="A241" i="48" s="1"/>
  <c r="A237" i="48" a="1"/>
  <c r="A237" i="48" s="1"/>
  <c r="B224" i="48" a="1"/>
  <c r="B224" i="48" s="1"/>
  <c r="B220" i="48" a="1"/>
  <c r="B220" i="48" s="1"/>
  <c r="B218" i="48" a="1"/>
  <c r="B218" i="48" s="1"/>
  <c r="A214" i="48" a="1"/>
  <c r="A214" i="48" s="1"/>
  <c r="A200" i="48" a="1"/>
  <c r="A200" i="48" s="1"/>
  <c r="B195" i="48" a="1"/>
  <c r="B195" i="48" s="1"/>
  <c r="A191" i="48" a="1"/>
  <c r="A191" i="48" s="1"/>
  <c r="B182" i="48" a="1"/>
  <c r="B182" i="48" s="1"/>
  <c r="B178" i="48" a="1"/>
  <c r="B178" i="48" s="1"/>
  <c r="A176" i="48" a="1"/>
  <c r="A176" i="48" s="1"/>
  <c r="A168" i="48" a="1"/>
  <c r="A168" i="48" s="1"/>
  <c r="B163" i="48" a="1"/>
  <c r="B163" i="48" s="1"/>
  <c r="A156" i="48" a="1"/>
  <c r="A156" i="48" s="1"/>
  <c r="B151" i="48" a="1"/>
  <c r="B151" i="48" s="1"/>
  <c r="A144" i="48" a="1"/>
  <c r="A144" i="48" s="1"/>
  <c r="B139" i="48" a="1"/>
  <c r="B139" i="48" s="1"/>
  <c r="A132" i="48" a="1"/>
  <c r="A132" i="48" s="1"/>
  <c r="A122" i="48" a="1"/>
  <c r="A122" i="48" s="1"/>
  <c r="B114" i="48" a="1"/>
  <c r="B114" i="48" s="1"/>
  <c r="A107" i="48" a="1"/>
  <c r="A107" i="48" s="1"/>
  <c r="B102" i="48" a="1"/>
  <c r="B102" i="48" s="1"/>
  <c r="A95" i="48" a="1"/>
  <c r="A95" i="48" s="1"/>
  <c r="B90" i="48" a="1"/>
  <c r="B90" i="48" s="1"/>
  <c r="B1368" i="48" a="1"/>
  <c r="B1368" i="48" s="1"/>
  <c r="A1324" i="48" a="1"/>
  <c r="A1324" i="48" s="1"/>
  <c r="A1221" i="48" a="1"/>
  <c r="A1221" i="48" s="1"/>
  <c r="A73" i="48" a="1"/>
  <c r="A73" i="48" s="1"/>
  <c r="A65" i="48" a="1"/>
  <c r="A65" i="48" s="1"/>
  <c r="A61" i="48" a="1"/>
  <c r="A61" i="48" s="1"/>
  <c r="A57" i="48" a="1"/>
  <c r="A57" i="48" s="1"/>
  <c r="A45" i="48" a="1"/>
  <c r="A45" i="48" s="1"/>
  <c r="A39" i="48" a="1"/>
  <c r="A39" i="48" s="1"/>
  <c r="B37" i="48" a="1"/>
  <c r="B37" i="48" s="1"/>
  <c r="B744" i="48" a="1"/>
  <c r="B744" i="48" s="1"/>
  <c r="B737" i="48" a="1"/>
  <c r="B737" i="48" s="1"/>
  <c r="A643" i="48" a="1"/>
  <c r="A643" i="48" s="1"/>
  <c r="A1240" i="48" a="1"/>
  <c r="A1240" i="48" s="1"/>
  <c r="B886" i="48" a="1"/>
  <c r="B886" i="48" s="1"/>
  <c r="B731" i="48" a="1"/>
  <c r="B731" i="48" s="1"/>
  <c r="B709" i="48" a="1"/>
  <c r="B709" i="48" s="1"/>
  <c r="B656" i="48" a="1"/>
  <c r="B656" i="48" s="1"/>
  <c r="A1182" i="48" a="1"/>
  <c r="A1182" i="48" s="1"/>
  <c r="B1175" i="48" a="1"/>
  <c r="B1175" i="48" s="1"/>
  <c r="A598" i="48" a="1"/>
  <c r="A598" i="48" s="1"/>
  <c r="B1029" i="48" a="1"/>
  <c r="B1029" i="48" s="1"/>
  <c r="B555" i="48" a="1"/>
  <c r="B555" i="48" s="1"/>
  <c r="A541" i="48" a="1"/>
  <c r="A541" i="48" s="1"/>
  <c r="A518" i="48" a="1"/>
  <c r="A518" i="48" s="1"/>
  <c r="A510" i="48" a="1"/>
  <c r="A510" i="48" s="1"/>
  <c r="B474" i="48" a="1"/>
  <c r="B474" i="48" s="1"/>
  <c r="A467" i="48" a="1"/>
  <c r="A467" i="48" s="1"/>
  <c r="A463" i="48" a="1"/>
  <c r="A463" i="48" s="1"/>
  <c r="B899" i="48" a="1"/>
  <c r="B899" i="48" s="1"/>
  <c r="B429" i="48" a="1"/>
  <c r="B429" i="48" s="1"/>
  <c r="B401" i="48" a="1"/>
  <c r="B401" i="48" s="1"/>
  <c r="A400" i="48" a="1"/>
  <c r="A400" i="48" s="1"/>
  <c r="A381" i="48" a="1"/>
  <c r="A381" i="48" s="1"/>
  <c r="B380" i="48" a="1"/>
  <c r="B380" i="48" s="1"/>
  <c r="A357" i="48" a="1"/>
  <c r="A357" i="48" s="1"/>
  <c r="B356" i="48" a="1"/>
  <c r="B356" i="48" s="1"/>
  <c r="A352" i="48" a="1"/>
  <c r="A352" i="48" s="1"/>
  <c r="B340" i="48" a="1"/>
  <c r="B340" i="48" s="1"/>
  <c r="B336" i="48" a="1"/>
  <c r="B336" i="48" s="1"/>
  <c r="B328" i="48" a="1"/>
  <c r="B328" i="48" s="1"/>
  <c r="A321" i="48" a="1"/>
  <c r="A321" i="48" s="1"/>
  <c r="A754" i="48" a="1"/>
  <c r="A754" i="48" s="1"/>
  <c r="A308" i="48" a="1"/>
  <c r="A308" i="48" s="1"/>
  <c r="A299" i="48" a="1"/>
  <c r="A299" i="48" s="1"/>
  <c r="A294" i="48" a="1"/>
  <c r="A294" i="48" s="1"/>
  <c r="A750" i="48" a="1"/>
  <c r="A750" i="48" s="1"/>
  <c r="B283" i="48" a="1"/>
  <c r="B283" i="48" s="1"/>
  <c r="A280" i="48" a="1"/>
  <c r="A280" i="48" s="1"/>
  <c r="A276" i="48" a="1"/>
  <c r="A276" i="48" s="1"/>
  <c r="A273" i="48" a="1"/>
  <c r="A273" i="48" s="1"/>
  <c r="B268" i="48" a="1"/>
  <c r="B268" i="48" s="1"/>
  <c r="A265" i="48" a="1"/>
  <c r="A265" i="48" s="1"/>
  <c r="B261" i="48" a="1"/>
  <c r="B261" i="48" s="1"/>
  <c r="A259" i="48" a="1"/>
  <c r="A259" i="48" s="1"/>
  <c r="A247" i="48" a="1"/>
  <c r="A247" i="48" s="1"/>
  <c r="B235" i="48" a="1"/>
  <c r="B235" i="48" s="1"/>
  <c r="B231" i="48" a="1"/>
  <c r="B231" i="48" s="1"/>
  <c r="B227" i="48" a="1"/>
  <c r="B227" i="48" s="1"/>
  <c r="A224" i="48" a="1"/>
  <c r="A224" i="48" s="1"/>
  <c r="A220" i="48" a="1"/>
  <c r="A220" i="48" s="1"/>
  <c r="A218" i="48" a="1"/>
  <c r="A218" i="48" s="1"/>
  <c r="B204" i="48" a="1"/>
  <c r="B204" i="48" s="1"/>
  <c r="A195" i="48" a="1"/>
  <c r="A195" i="48" s="1"/>
  <c r="B189" i="48" a="1"/>
  <c r="B189" i="48" s="1"/>
  <c r="B185" i="48" a="1"/>
  <c r="B185" i="48" s="1"/>
  <c r="A182" i="48" a="1"/>
  <c r="A182" i="48" s="1"/>
  <c r="A178" i="48" a="1"/>
  <c r="A178" i="48" s="1"/>
  <c r="B174" i="48" a="1"/>
  <c r="B174" i="48" s="1"/>
  <c r="B170" i="48" a="1"/>
  <c r="B170" i="48" s="1"/>
  <c r="A163" i="48" a="1"/>
  <c r="A163" i="48" s="1"/>
  <c r="B158" i="48" a="1"/>
  <c r="B158" i="48" s="1"/>
  <c r="A151" i="48" a="1"/>
  <c r="A151" i="48" s="1"/>
  <c r="B146" i="48" a="1"/>
  <c r="B146" i="48" s="1"/>
  <c r="A139" i="48" a="1"/>
  <c r="A139" i="48" s="1"/>
  <c r="B134" i="48" a="1"/>
  <c r="B134" i="48" s="1"/>
  <c r="B124" i="48" a="1"/>
  <c r="B124" i="48" s="1"/>
  <c r="A114" i="48" a="1"/>
  <c r="A114" i="48" s="1"/>
  <c r="B109" i="48" a="1"/>
  <c r="B109" i="48" s="1"/>
  <c r="A102" i="48" a="1"/>
  <c r="A102" i="48" s="1"/>
  <c r="B97" i="48" a="1"/>
  <c r="B97" i="48" s="1"/>
  <c r="A90" i="48" a="1"/>
  <c r="A90" i="48" s="1"/>
  <c r="A1368" i="48" a="1"/>
  <c r="A1368" i="48" s="1"/>
  <c r="A37" i="48" a="1"/>
  <c r="A37" i="48" s="1"/>
  <c r="A744" i="48" a="1"/>
  <c r="A744" i="48" s="1"/>
  <c r="A737" i="48" a="1"/>
  <c r="A737" i="48" s="1"/>
  <c r="B40" i="48" a="1"/>
  <c r="B40" i="48" s="1"/>
  <c r="B615" i="48" a="1"/>
  <c r="B615" i="48" s="1"/>
  <c r="B1129" i="48" a="1"/>
  <c r="B1129" i="48" s="1"/>
  <c r="A27" i="48" a="1"/>
  <c r="A27" i="48" s="1"/>
  <c r="B1409" i="48" a="1"/>
  <c r="B1409" i="48" s="1"/>
  <c r="A436" i="48" a="1"/>
  <c r="A436" i="48" s="1"/>
  <c r="A369" i="48" a="1"/>
  <c r="A369" i="48" s="1"/>
  <c r="A364" i="48" a="1"/>
  <c r="A364" i="48" s="1"/>
  <c r="A351" i="48" a="1"/>
  <c r="A351" i="48" s="1"/>
  <c r="A343" i="48" a="1"/>
  <c r="A343" i="48" s="1"/>
  <c r="A329" i="48" a="1"/>
  <c r="A329" i="48" s="1"/>
  <c r="B324" i="48" a="1"/>
  <c r="B324" i="48" s="1"/>
  <c r="B313" i="48" a="1"/>
  <c r="B313" i="48" s="1"/>
  <c r="B21" i="48" a="1"/>
  <c r="B21" i="48" s="1"/>
  <c r="B1005" i="48" a="1"/>
  <c r="B1005" i="48" s="1"/>
  <c r="A826" i="48" a="1"/>
  <c r="A826" i="48" s="1"/>
  <c r="B800" i="48" a="1"/>
  <c r="B800" i="48" s="1"/>
  <c r="A781" i="48" a="1"/>
  <c r="A781" i="48" s="1"/>
  <c r="B711" i="48" a="1"/>
  <c r="B711" i="48" s="1"/>
  <c r="A701" i="48" a="1"/>
  <c r="A701" i="48" s="1"/>
  <c r="B1200" i="48" a="1"/>
  <c r="B1200" i="48" s="1"/>
  <c r="A656" i="48" a="1"/>
  <c r="A656" i="48" s="1"/>
  <c r="A1175" i="48" a="1"/>
  <c r="A1175" i="48" s="1"/>
  <c r="B1114" i="48" a="1"/>
  <c r="B1114" i="48" s="1"/>
  <c r="A555" i="48" a="1"/>
  <c r="A555" i="48" s="1"/>
  <c r="B490" i="48" a="1"/>
  <c r="B490" i="48" s="1"/>
  <c r="A474" i="48" a="1"/>
  <c r="A474" i="48" s="1"/>
  <c r="B459" i="48" a="1"/>
  <c r="B459" i="48" s="1"/>
  <c r="A406" i="48" a="1"/>
  <c r="A406" i="48" s="1"/>
  <c r="A380" i="48" a="1"/>
  <c r="A380" i="48" s="1"/>
  <c r="A374" i="48" a="1"/>
  <c r="A374" i="48" s="1"/>
  <c r="A842" i="48" a="1"/>
  <c r="A842" i="48" s="1"/>
  <c r="B360" i="48" a="1"/>
  <c r="B360" i="48" s="1"/>
  <c r="A356" i="48" a="1"/>
  <c r="A356" i="48" s="1"/>
  <c r="B756" i="48" a="1"/>
  <c r="B756" i="48" s="1"/>
  <c r="A340" i="48" a="1"/>
  <c r="A340" i="48" s="1"/>
  <c r="A336" i="48" a="1"/>
  <c r="A336" i="48" s="1"/>
  <c r="B331" i="48" a="1"/>
  <c r="B331" i="48" s="1"/>
  <c r="A328" i="48" a="1"/>
  <c r="A328" i="48" s="1"/>
  <c r="B310" i="48" a="1"/>
  <c r="B310" i="48" s="1"/>
  <c r="B302" i="48" a="1"/>
  <c r="B302" i="48" s="1"/>
  <c r="A283" i="48" a="1"/>
  <c r="A283" i="48" s="1"/>
  <c r="B271" i="48" a="1"/>
  <c r="B271" i="48" s="1"/>
  <c r="A268" i="48" a="1"/>
  <c r="A268" i="48" s="1"/>
  <c r="B746" i="48" a="1"/>
  <c r="B746" i="48" s="1"/>
  <c r="A261" i="48" a="1"/>
  <c r="A261" i="48" s="1"/>
  <c r="B257" i="48" a="1"/>
  <c r="B257" i="48" s="1"/>
  <c r="B253" i="48" a="1"/>
  <c r="B253" i="48" s="1"/>
  <c r="B249" i="48" a="1"/>
  <c r="B249" i="48" s="1"/>
  <c r="B245" i="48" a="1"/>
  <c r="B245" i="48" s="1"/>
  <c r="B238" i="48" a="1"/>
  <c r="B238" i="48" s="1"/>
  <c r="A235" i="48" a="1"/>
  <c r="A235" i="48" s="1"/>
  <c r="A231" i="48" a="1"/>
  <c r="A231" i="48" s="1"/>
  <c r="A227" i="48" a="1"/>
  <c r="A227" i="48" s="1"/>
  <c r="B222" i="48" a="1"/>
  <c r="B222" i="48" s="1"/>
  <c r="B215" i="48" a="1"/>
  <c r="B215" i="48" s="1"/>
  <c r="B211" i="48" a="1"/>
  <c r="B211" i="48" s="1"/>
  <c r="B207" i="48" a="1"/>
  <c r="B207" i="48" s="1"/>
  <c r="A204" i="48" a="1"/>
  <c r="A204" i="48" s="1"/>
  <c r="B203" i="48" a="1"/>
  <c r="B203" i="48" s="1"/>
  <c r="A189" i="48" a="1"/>
  <c r="A189" i="48" s="1"/>
  <c r="B188" i="48" a="1"/>
  <c r="B188" i="48" s="1"/>
  <c r="A185" i="48" a="1"/>
  <c r="A185" i="48" s="1"/>
  <c r="B177" i="48" a="1"/>
  <c r="B177" i="48" s="1"/>
  <c r="A174" i="48" a="1"/>
  <c r="A174" i="48" s="1"/>
  <c r="A170" i="48" a="1"/>
  <c r="A170" i="48" s="1"/>
  <c r="B165" i="48" a="1"/>
  <c r="B165" i="48" s="1"/>
  <c r="A158" i="48" a="1"/>
  <c r="A158" i="48" s="1"/>
  <c r="B153" i="48" a="1"/>
  <c r="B153" i="48" s="1"/>
  <c r="A146" i="48" a="1"/>
  <c r="A146" i="48" s="1"/>
  <c r="B141" i="48" a="1"/>
  <c r="B141" i="48" s="1"/>
  <c r="A134" i="48" a="1"/>
  <c r="A134" i="48" s="1"/>
  <c r="B129" i="48" a="1"/>
  <c r="B129" i="48" s="1"/>
  <c r="A124" i="48" a="1"/>
  <c r="A124" i="48" s="1"/>
  <c r="B119" i="48" a="1"/>
  <c r="B119" i="48" s="1"/>
  <c r="B116" i="48" a="1"/>
  <c r="B116" i="48" s="1"/>
  <c r="A109" i="48" a="1"/>
  <c r="A109" i="48" s="1"/>
  <c r="B104" i="48" a="1"/>
  <c r="B104" i="48" s="1"/>
  <c r="A97" i="48" a="1"/>
  <c r="A97" i="48" s="1"/>
  <c r="B92" i="48" a="1"/>
  <c r="B92" i="48" s="1"/>
  <c r="B70" i="48" a="1"/>
  <c r="B70" i="48" s="1"/>
  <c r="B50" i="48" a="1"/>
  <c r="B50" i="48" s="1"/>
  <c r="B42" i="48" a="1"/>
  <c r="B42" i="48" s="1"/>
  <c r="B27" i="48" a="1"/>
  <c r="B27" i="48" s="1"/>
  <c r="B34" i="48" a="1"/>
  <c r="B34" i="48" s="1"/>
  <c r="A615" i="48" a="1"/>
  <c r="A615" i="48" s="1"/>
  <c r="B755" i="48" a="1"/>
  <c r="B755" i="48" s="1"/>
  <c r="A585" i="48" a="1"/>
  <c r="A585" i="48" s="1"/>
  <c r="A1053" i="48" a="1"/>
  <c r="A1053" i="48" s="1"/>
  <c r="B1033" i="48" a="1"/>
  <c r="B1033" i="48" s="1"/>
  <c r="A921" i="48" a="1"/>
  <c r="A921" i="48" s="1"/>
  <c r="B889" i="48" a="1"/>
  <c r="B889" i="48" s="1"/>
  <c r="A870" i="48" a="1"/>
  <c r="A870" i="48" s="1"/>
  <c r="A802" i="48" a="1"/>
  <c r="A802" i="48" s="1"/>
  <c r="B563" i="48" a="1"/>
  <c r="B563" i="48" s="1"/>
  <c r="B527" i="48" a="1"/>
  <c r="B527" i="48" s="1"/>
  <c r="A490" i="48" a="1"/>
  <c r="A490" i="48" s="1"/>
  <c r="A483" i="48" a="1"/>
  <c r="A483" i="48" s="1"/>
  <c r="B452" i="48" a="1"/>
  <c r="B452" i="48" s="1"/>
  <c r="B419" i="48" a="1"/>
  <c r="B419" i="48" s="1"/>
  <c r="A394" i="48" a="1"/>
  <c r="A394" i="48" s="1"/>
  <c r="A360" i="48" a="1"/>
  <c r="A360" i="48" s="1"/>
  <c r="A345" i="48" a="1"/>
  <c r="A345" i="48" s="1"/>
  <c r="B338" i="48" a="1"/>
  <c r="B338" i="48" s="1"/>
  <c r="A331" i="48" a="1"/>
  <c r="A331" i="48" s="1"/>
  <c r="B326" i="48" a="1"/>
  <c r="B326" i="48" s="1"/>
  <c r="A310" i="48" a="1"/>
  <c r="A310" i="48" s="1"/>
  <c r="A302" i="48" a="1"/>
  <c r="A302" i="48" s="1"/>
  <c r="B300" i="48" a="1"/>
  <c r="B300" i="48" s="1"/>
  <c r="B295" i="48" a="1"/>
  <c r="B295" i="48" s="1"/>
  <c r="B291" i="48" a="1"/>
  <c r="B291" i="48" s="1"/>
  <c r="B287" i="48" a="1"/>
  <c r="B287" i="48" s="1"/>
  <c r="B281" i="48" a="1"/>
  <c r="B281" i="48" s="1"/>
  <c r="A271" i="48" a="1"/>
  <c r="A271" i="48" s="1"/>
  <c r="A746" i="48" a="1"/>
  <c r="A746" i="48" s="1"/>
  <c r="B260" i="48" a="1"/>
  <c r="B260" i="48" s="1"/>
  <c r="A257" i="48" a="1"/>
  <c r="A257" i="48" s="1"/>
  <c r="A253" i="48" a="1"/>
  <c r="A253" i="48" s="1"/>
  <c r="A249" i="48" a="1"/>
  <c r="A249" i="48" s="1"/>
  <c r="A245" i="48" a="1"/>
  <c r="A245" i="48" s="1"/>
  <c r="A238" i="48" a="1"/>
  <c r="A238" i="48" s="1"/>
  <c r="B225" i="48" a="1"/>
  <c r="B225" i="48" s="1"/>
  <c r="A222" i="48" a="1"/>
  <c r="A222" i="48" s="1"/>
  <c r="A215" i="48" a="1"/>
  <c r="A215" i="48" s="1"/>
  <c r="A211" i="48" a="1"/>
  <c r="A211" i="48" s="1"/>
  <c r="B210" i="48" a="1"/>
  <c r="B210" i="48" s="1"/>
  <c r="A207" i="48" a="1"/>
  <c r="A207" i="48" s="1"/>
  <c r="B206" i="48" a="1"/>
  <c r="B206" i="48" s="1"/>
  <c r="A203" i="48" a="1"/>
  <c r="A203" i="48" s="1"/>
  <c r="B201" i="48" a="1"/>
  <c r="B201" i="48" s="1"/>
  <c r="B196" i="48" a="1"/>
  <c r="B196" i="48" s="1"/>
  <c r="A188" i="48" a="1"/>
  <c r="A188" i="48" s="1"/>
  <c r="B183" i="48" a="1"/>
  <c r="B183" i="48" s="1"/>
  <c r="B179" i="48" a="1"/>
  <c r="B179" i="48" s="1"/>
  <c r="A177" i="48" a="1"/>
  <c r="A177" i="48" s="1"/>
  <c r="B172" i="48" a="1"/>
  <c r="B172" i="48" s="1"/>
  <c r="A165" i="48" a="1"/>
  <c r="A165" i="48" s="1"/>
  <c r="B160" i="48" a="1"/>
  <c r="B160" i="48" s="1"/>
  <c r="A153" i="48" a="1"/>
  <c r="A153" i="48" s="1"/>
  <c r="B148" i="48" a="1"/>
  <c r="B148" i="48" s="1"/>
  <c r="A141" i="48" a="1"/>
  <c r="A141" i="48" s="1"/>
  <c r="B136" i="48" a="1"/>
  <c r="B136" i="48" s="1"/>
  <c r="A129" i="48" a="1"/>
  <c r="A129" i="48" s="1"/>
  <c r="B126" i="48" a="1"/>
  <c r="B126" i="48" s="1"/>
  <c r="A119" i="48" a="1"/>
  <c r="A119" i="48" s="1"/>
  <c r="A116" i="48" a="1"/>
  <c r="A116" i="48" s="1"/>
  <c r="B111" i="48" a="1"/>
  <c r="B111" i="48" s="1"/>
  <c r="A104" i="48" a="1"/>
  <c r="A104" i="48" s="1"/>
  <c r="B99" i="48" a="1"/>
  <c r="B99" i="48" s="1"/>
  <c r="A92" i="48" a="1"/>
  <c r="A92" i="48" s="1"/>
  <c r="B87" i="48" a="1"/>
  <c r="B87" i="48" s="1"/>
  <c r="B1401" i="48" a="1"/>
  <c r="B1401" i="48" s="1"/>
  <c r="A70" i="48" a="1"/>
  <c r="A70" i="48" s="1"/>
  <c r="B53" i="48" a="1"/>
  <c r="B53" i="48" s="1"/>
  <c r="A50" i="48" a="1"/>
  <c r="A50" i="48" s="1"/>
  <c r="A42" i="48" a="1"/>
  <c r="A42" i="48" s="1"/>
  <c r="A40" i="48" a="1"/>
  <c r="A40" i="48" s="1"/>
  <c r="B22" i="48" a="1"/>
  <c r="B22" i="48" s="1"/>
  <c r="A1129" i="48" a="1"/>
  <c r="A1129" i="48" s="1"/>
  <c r="B1362" i="48" a="1"/>
  <c r="B1362" i="48" s="1"/>
  <c r="A724" i="48" a="1"/>
  <c r="A724" i="48" s="1"/>
  <c r="A714" i="48" a="1"/>
  <c r="A714" i="48" s="1"/>
  <c r="A1216" i="48" a="1"/>
  <c r="A1216" i="48" s="1"/>
  <c r="B1215" i="48" a="1"/>
  <c r="B1215" i="48" s="1"/>
  <c r="B1093" i="48" a="1"/>
  <c r="B1093" i="48" s="1"/>
  <c r="A1019" i="48" a="1"/>
  <c r="A1019" i="48" s="1"/>
  <c r="A527" i="48" a="1"/>
  <c r="A527" i="48" s="1"/>
  <c r="A452" i="48" a="1"/>
  <c r="A452" i="48" s="1"/>
  <c r="B443" i="48" a="1"/>
  <c r="B443" i="48" s="1"/>
  <c r="B426" i="48" a="1"/>
  <c r="B426" i="48" s="1"/>
  <c r="A419" i="48" a="1"/>
  <c r="A419" i="48" s="1"/>
  <c r="B384" i="48" a="1"/>
  <c r="B384" i="48" s="1"/>
  <c r="B382" i="48" a="1"/>
  <c r="B382" i="48" s="1"/>
  <c r="B369" i="48" a="1"/>
  <c r="B369" i="48" s="1"/>
  <c r="B343" i="48" a="1"/>
  <c r="B343" i="48" s="1"/>
  <c r="B341" i="48" a="1"/>
  <c r="B341" i="48" s="1"/>
  <c r="A338" i="48" a="1"/>
  <c r="A338" i="48" s="1"/>
  <c r="B333" i="48" a="1"/>
  <c r="B333" i="48" s="1"/>
  <c r="B329" i="48" a="1"/>
  <c r="B329" i="48" s="1"/>
  <c r="A326" i="48" a="1"/>
  <c r="A326" i="48" s="1"/>
  <c r="B304" i="48" a="1"/>
  <c r="B304" i="48" s="1"/>
  <c r="A300" i="48" a="1"/>
  <c r="A300" i="48" s="1"/>
  <c r="A295" i="48" a="1"/>
  <c r="A295" i="48" s="1"/>
  <c r="A291" i="48" a="1"/>
  <c r="A291" i="48" s="1"/>
  <c r="A287" i="48" a="1"/>
  <c r="A287" i="48" s="1"/>
  <c r="B284" i="48" a="1"/>
  <c r="B284" i="48" s="1"/>
  <c r="A281" i="48" a="1"/>
  <c r="A281" i="48" s="1"/>
  <c r="B269" i="48" a="1"/>
  <c r="B269" i="48" s="1"/>
  <c r="A260" i="48" a="1"/>
  <c r="A260" i="48" s="1"/>
  <c r="B251" i="48" a="1"/>
  <c r="B251" i="48" s="1"/>
  <c r="B236" i="48" a="1"/>
  <c r="B236" i="48" s="1"/>
  <c r="B232" i="48" a="1"/>
  <c r="B232" i="48" s="1"/>
  <c r="B228" i="48" a="1"/>
  <c r="B228" i="48" s="1"/>
  <c r="A225" i="48" a="1"/>
  <c r="A225" i="48" s="1"/>
  <c r="A210" i="48" a="1"/>
  <c r="A210" i="48" s="1"/>
  <c r="A206" i="48" a="1"/>
  <c r="A206" i="48" s="1"/>
  <c r="A201" i="48" a="1"/>
  <c r="A201" i="48" s="1"/>
  <c r="B199" i="48" a="1"/>
  <c r="B199" i="48" s="1"/>
  <c r="A196" i="48" a="1"/>
  <c r="A196" i="48" s="1"/>
  <c r="B186" i="48" a="1"/>
  <c r="B186" i="48" s="1"/>
  <c r="A183" i="48" a="1"/>
  <c r="A183" i="48" s="1"/>
  <c r="A179" i="48" a="1"/>
  <c r="A179" i="48" s="1"/>
  <c r="B175" i="48" a="1"/>
  <c r="B175" i="48" s="1"/>
  <c r="A172" i="48" a="1"/>
  <c r="A172" i="48" s="1"/>
  <c r="B167" i="48" a="1"/>
  <c r="B167" i="48" s="1"/>
  <c r="A160" i="48" a="1"/>
  <c r="A160" i="48" s="1"/>
  <c r="B155" i="48" a="1"/>
  <c r="B155" i="48" s="1"/>
  <c r="A148" i="48" a="1"/>
  <c r="A148" i="48" s="1"/>
  <c r="B143" i="48" a="1"/>
  <c r="B143" i="48" s="1"/>
  <c r="A136" i="48" a="1"/>
  <c r="A136" i="48" s="1"/>
  <c r="B131" i="48" a="1"/>
  <c r="B131" i="48" s="1"/>
  <c r="A126" i="48" a="1"/>
  <c r="A126" i="48" s="1"/>
  <c r="B289" i="48" a="1"/>
  <c r="B289" i="48" s="1"/>
  <c r="B118" i="48" a="1"/>
  <c r="B118" i="48" s="1"/>
  <c r="A111" i="48" a="1"/>
  <c r="A111" i="48" s="1"/>
  <c r="B106" i="48" a="1"/>
  <c r="B106" i="48" s="1"/>
  <c r="A99" i="48" a="1"/>
  <c r="A99" i="48" s="1"/>
  <c r="B94" i="48" a="1"/>
  <c r="B94" i="48" s="1"/>
  <c r="A87" i="48" a="1"/>
  <c r="A87" i="48" s="1"/>
  <c r="A1401" i="48" a="1"/>
  <c r="A1401" i="48" s="1"/>
  <c r="B1224" i="48" a="1"/>
  <c r="B1224" i="48" s="1"/>
  <c r="B68" i="48" a="1"/>
  <c r="B68" i="48" s="1"/>
  <c r="B64" i="48" a="1"/>
  <c r="B64" i="48" s="1"/>
  <c r="B60" i="48" a="1"/>
  <c r="B60" i="48" s="1"/>
  <c r="B56" i="48" a="1"/>
  <c r="B56" i="48" s="1"/>
  <c r="A53" i="48" a="1"/>
  <c r="A53" i="48" s="1"/>
  <c r="B48" i="48" a="1"/>
  <c r="B48" i="48" s="1"/>
  <c r="A34" i="48" a="1"/>
  <c r="A34" i="48" s="1"/>
  <c r="A22" i="48" a="1"/>
  <c r="A22" i="48" s="1"/>
  <c r="A1409" i="48" a="1"/>
  <c r="A1409" i="48" s="1"/>
  <c r="A755" i="48" a="1"/>
  <c r="A755" i="48" s="1"/>
  <c r="B1016" i="48" a="1"/>
  <c r="B1016" i="48" s="1"/>
  <c r="B1013" i="48" a="1"/>
  <c r="B1013" i="48" s="1"/>
  <c r="A1215" i="48" a="1"/>
  <c r="A1215" i="48" s="1"/>
  <c r="B666" i="48" a="1"/>
  <c r="B666" i="48" s="1"/>
  <c r="A1192" i="48" a="1"/>
  <c r="A1192" i="48" s="1"/>
  <c r="A1170" i="48" a="1"/>
  <c r="A1170" i="48" s="1"/>
  <c r="B1120" i="48" a="1"/>
  <c r="B1120" i="48" s="1"/>
  <c r="B593" i="48" a="1"/>
  <c r="B593" i="48" s="1"/>
  <c r="A445" i="48" a="1"/>
  <c r="A445" i="48" s="1"/>
  <c r="A428" i="48" a="1"/>
  <c r="A428" i="48" s="1"/>
  <c r="A384" i="48" a="1"/>
  <c r="A384" i="48" s="1"/>
  <c r="B367" i="48" a="1"/>
  <c r="B367" i="48" s="1"/>
  <c r="B350" i="48" a="1"/>
  <c r="B350" i="48" s="1"/>
  <c r="A341" i="48" a="1"/>
  <c r="A341" i="48" s="1"/>
  <c r="A333" i="48" a="1"/>
  <c r="A333" i="48" s="1"/>
  <c r="B753" i="48" a="1"/>
  <c r="B753" i="48" s="1"/>
  <c r="B311" i="48" a="1"/>
  <c r="B311" i="48" s="1"/>
  <c r="A1276" i="48" a="1"/>
  <c r="A1276" i="48" s="1"/>
  <c r="B1258" i="48" a="1"/>
  <c r="B1258" i="48" s="1"/>
  <c r="A1060" i="48" a="1"/>
  <c r="A1060" i="48" s="1"/>
  <c r="A954" i="48" a="1"/>
  <c r="A954" i="48" s="1"/>
  <c r="A847" i="48" a="1"/>
  <c r="A847" i="48" s="1"/>
  <c r="A1186" i="48" a="1"/>
  <c r="A1186" i="48" s="1"/>
  <c r="B581" i="48" a="1"/>
  <c r="B581" i="48" s="1"/>
  <c r="B1027" i="48" a="1"/>
  <c r="B1027" i="48" s="1"/>
  <c r="B537" i="48" a="1"/>
  <c r="B537" i="48" s="1"/>
  <c r="A513" i="48" a="1"/>
  <c r="A513" i="48" s="1"/>
  <c r="B477" i="48" a="1"/>
  <c r="B477" i="48" s="1"/>
  <c r="A395" i="48" a="1"/>
  <c r="A395" i="48" s="1"/>
  <c r="B387" i="48" a="1"/>
  <c r="B387" i="48" s="1"/>
  <c r="A373" i="48" a="1"/>
  <c r="A373" i="48" s="1"/>
  <c r="B372" i="48" a="1"/>
  <c r="B372" i="48" s="1"/>
  <c r="A359" i="48" a="1"/>
  <c r="A359" i="48" s="1"/>
  <c r="B358" i="48" a="1"/>
  <c r="B358" i="48" s="1"/>
  <c r="A354" i="48" a="1"/>
  <c r="A354" i="48" s="1"/>
  <c r="A339" i="48" a="1"/>
  <c r="A339" i="48" s="1"/>
  <c r="A335" i="48" a="1"/>
  <c r="A335" i="48" s="1"/>
  <c r="A327" i="48" a="1"/>
  <c r="A327" i="48" s="1"/>
  <c r="B322" i="48" a="1"/>
  <c r="B322" i="48" s="1"/>
  <c r="A319" i="48" a="1"/>
  <c r="A319" i="48" s="1"/>
  <c r="B309" i="48" a="1"/>
  <c r="B309" i="48" s="1"/>
  <c r="A751" i="48" a="1"/>
  <c r="A751" i="48" s="1"/>
  <c r="B301" i="48" a="1"/>
  <c r="B301" i="48" s="1"/>
  <c r="A288" i="48" a="1"/>
  <c r="A288" i="48" s="1"/>
  <c r="B285" i="48" a="1"/>
  <c r="B285" i="48" s="1"/>
  <c r="A282" i="48" a="1"/>
  <c r="A282" i="48" s="1"/>
  <c r="A278" i="48" a="1"/>
  <c r="A278" i="48" s="1"/>
  <c r="B277" i="48" a="1"/>
  <c r="B277" i="48" s="1"/>
  <c r="A274" i="48" a="1"/>
  <c r="A274" i="48" s="1"/>
  <c r="B266" i="48" a="1"/>
  <c r="B266" i="48" s="1"/>
  <c r="B248" i="48" a="1"/>
  <c r="B248" i="48" s="1"/>
  <c r="B244" i="48" a="1"/>
  <c r="B244" i="48" s="1"/>
  <c r="A242" i="48" a="1"/>
  <c r="A242" i="48" s="1"/>
  <c r="B233" i="48" a="1"/>
  <c r="B233" i="48" s="1"/>
  <c r="B229" i="48" a="1"/>
  <c r="B229" i="48" s="1"/>
  <c r="B221" i="48" a="1"/>
  <c r="B221" i="48" s="1"/>
  <c r="B219" i="48" a="1"/>
  <c r="B219" i="48" s="1"/>
  <c r="B202" i="48" a="1"/>
  <c r="B202" i="48" s="1"/>
  <c r="A197" i="48" a="1"/>
  <c r="A197" i="48" s="1"/>
  <c r="A192" i="48" a="1"/>
  <c r="A192" i="48" s="1"/>
  <c r="B187" i="48" a="1"/>
  <c r="B187" i="48" s="1"/>
  <c r="A184" i="48" a="1"/>
  <c r="A184" i="48" s="1"/>
  <c r="A169" i="48" a="1"/>
  <c r="A169" i="48" s="1"/>
  <c r="B164" i="48" a="1"/>
  <c r="B164" i="48" s="1"/>
  <c r="A157" i="48" a="1"/>
  <c r="A157" i="48" s="1"/>
  <c r="B152" i="48" a="1"/>
  <c r="B152" i="48" s="1"/>
  <c r="A145" i="48" a="1"/>
  <c r="A145" i="48" s="1"/>
  <c r="B140" i="48" a="1"/>
  <c r="B140" i="48" s="1"/>
  <c r="A133" i="48" a="1"/>
  <c r="A133" i="48" s="1"/>
  <c r="A128" i="48" a="1"/>
  <c r="A128" i="48" s="1"/>
  <c r="A123" i="48" a="1"/>
  <c r="A123" i="48" s="1"/>
  <c r="B115" i="48" a="1"/>
  <c r="B115" i="48" s="1"/>
  <c r="A108" i="48" a="1"/>
  <c r="A108" i="48" s="1"/>
  <c r="B103" i="48" a="1"/>
  <c r="B103" i="48" s="1"/>
  <c r="A96" i="48" a="1"/>
  <c r="A96" i="48" s="1"/>
  <c r="B91" i="48" a="1"/>
  <c r="B91" i="48" s="1"/>
  <c r="A1301" i="48" a="1"/>
  <c r="A1301" i="48" s="1"/>
  <c r="A1220" i="48" a="1"/>
  <c r="A1220" i="48" s="1"/>
  <c r="B69" i="48" a="1"/>
  <c r="B69" i="48" s="1"/>
  <c r="A66" i="48" a="1"/>
  <c r="A66" i="48" s="1"/>
  <c r="A62" i="48" a="1"/>
  <c r="A62" i="48" s="1"/>
  <c r="B49" i="48" a="1"/>
  <c r="B49" i="48" s="1"/>
  <c r="A46" i="48" a="1"/>
  <c r="A46" i="48" s="1"/>
  <c r="A38" i="48" a="1"/>
  <c r="A38" i="48" s="1"/>
  <c r="A35" i="48" a="1"/>
  <c r="A35" i="48" s="1"/>
  <c r="B30" i="48" a="1"/>
  <c r="B30" i="48" s="1"/>
  <c r="A23" i="48" a="1"/>
  <c r="A23" i="48" s="1"/>
  <c r="A681" i="48" a="1"/>
  <c r="A681" i="48" s="1"/>
  <c r="B80" i="48" a="1"/>
  <c r="B80" i="48" s="1"/>
  <c r="A1402" i="48" a="1"/>
  <c r="A1402" i="48" s="1"/>
  <c r="B1000" i="48" a="1"/>
  <c r="B1000" i="48" s="1"/>
  <c r="A8" i="48" a="1"/>
  <c r="A8" i="48" s="1"/>
  <c r="A846" i="48" a="1"/>
  <c r="A846" i="48" s="1"/>
  <c r="A1258" i="48" a="1"/>
  <c r="A1258" i="48" s="1"/>
  <c r="B989" i="48" a="1"/>
  <c r="B989" i="48" s="1"/>
  <c r="A581" i="48" a="1"/>
  <c r="A581" i="48" s="1"/>
  <c r="A537" i="48" a="1"/>
  <c r="A537" i="48" s="1"/>
  <c r="B486" i="48" a="1"/>
  <c r="B486" i="48" s="1"/>
  <c r="A479" i="48" a="1"/>
  <c r="A479" i="48" s="1"/>
  <c r="B456" i="48" a="1"/>
  <c r="B456" i="48" s="1"/>
  <c r="A451" i="48" a="1"/>
  <c r="A451" i="48" s="1"/>
  <c r="B442" i="48" a="1"/>
  <c r="B442" i="48" s="1"/>
  <c r="A434" i="48" a="1"/>
  <c r="A434" i="48" s="1"/>
  <c r="A418" i="48" a="1"/>
  <c r="A418" i="48" s="1"/>
  <c r="A398" i="48" a="1"/>
  <c r="A398" i="48" s="1"/>
  <c r="B389" i="48" a="1"/>
  <c r="B389" i="48" s="1"/>
  <c r="A387" i="48" a="1"/>
  <c r="A387" i="48" s="1"/>
  <c r="B386" i="48" a="1"/>
  <c r="B386" i="48" s="1"/>
  <c r="A372" i="48" a="1"/>
  <c r="A372" i="48" s="1"/>
  <c r="A358" i="48" a="1"/>
  <c r="A358" i="48" s="1"/>
  <c r="B337" i="48" a="1"/>
  <c r="B337" i="48" s="1"/>
  <c r="B325" i="48" a="1"/>
  <c r="B325" i="48" s="1"/>
  <c r="A322" i="48" a="1"/>
  <c r="A322" i="48" s="1"/>
  <c r="B314" i="48" a="1"/>
  <c r="B314" i="48" s="1"/>
  <c r="A309" i="48" a="1"/>
  <c r="A309" i="48" s="1"/>
  <c r="A301" i="48" a="1"/>
  <c r="A301" i="48" s="1"/>
  <c r="B298" i="48" a="1"/>
  <c r="B298" i="48" s="1"/>
  <c r="A285" i="48" a="1"/>
  <c r="A285" i="48" s="1"/>
  <c r="A277" i="48" a="1"/>
  <c r="A277" i="48" s="1"/>
  <c r="A266" i="48" a="1"/>
  <c r="A266" i="48" s="1"/>
  <c r="B255" i="48" a="1"/>
  <c r="B255" i="48" s="1"/>
  <c r="A248" i="48" a="1"/>
  <c r="A248" i="48" s="1"/>
  <c r="A244" i="48" a="1"/>
  <c r="A244" i="48" s="1"/>
  <c r="B240" i="48" a="1"/>
  <c r="B240" i="48" s="1"/>
  <c r="A233" i="48" a="1"/>
  <c r="A233" i="48" s="1"/>
  <c r="A229" i="48" a="1"/>
  <c r="A229" i="48" s="1"/>
  <c r="A221" i="48" a="1"/>
  <c r="A221" i="48" s="1"/>
  <c r="A219" i="48" a="1"/>
  <c r="A219" i="48" s="1"/>
  <c r="B217" i="48" a="1"/>
  <c r="B217" i="48" s="1"/>
  <c r="B213" i="48" a="1"/>
  <c r="B213" i="48" s="1"/>
  <c r="B209" i="48" a="1"/>
  <c r="B209" i="48" s="1"/>
  <c r="B205" i="48" a="1"/>
  <c r="B205" i="48" s="1"/>
  <c r="A202" i="48" a="1"/>
  <c r="A202" i="48" s="1"/>
  <c r="B190" i="48" a="1"/>
  <c r="B190" i="48" s="1"/>
  <c r="A187" i="48" a="1"/>
  <c r="A187" i="48" s="1"/>
  <c r="B171" i="48" a="1"/>
  <c r="B171" i="48" s="1"/>
  <c r="A164" i="48" a="1"/>
  <c r="A164" i="48" s="1"/>
  <c r="B159" i="48" a="1"/>
  <c r="B159" i="48" s="1"/>
  <c r="A152" i="48" a="1"/>
  <c r="A152" i="48" s="1"/>
  <c r="B147" i="48" a="1"/>
  <c r="B147" i="48" s="1"/>
  <c r="A140" i="48" a="1"/>
  <c r="A140" i="48" s="1"/>
  <c r="B135" i="48" a="1"/>
  <c r="B135" i="48" s="1"/>
  <c r="B125" i="48" a="1"/>
  <c r="B125" i="48" s="1"/>
  <c r="A115" i="48" a="1"/>
  <c r="A115" i="48" s="1"/>
  <c r="B110" i="48" a="1"/>
  <c r="B110" i="48" s="1"/>
  <c r="A103" i="48" a="1"/>
  <c r="A103" i="48" s="1"/>
  <c r="B98" i="48" a="1"/>
  <c r="B98" i="48" s="1"/>
  <c r="A91" i="48" a="1"/>
  <c r="A91" i="48" s="1"/>
  <c r="B86" i="48" a="1"/>
  <c r="B86" i="48" s="1"/>
  <c r="B1302" i="48" a="1"/>
  <c r="B1302" i="48" s="1"/>
  <c r="B72" i="48" a="1"/>
  <c r="B72" i="48" s="1"/>
  <c r="A69" i="48" a="1"/>
  <c r="A69" i="48" s="1"/>
  <c r="B52" i="48" a="1"/>
  <c r="B52" i="48" s="1"/>
  <c r="A49" i="48" a="1"/>
  <c r="A49" i="48" s="1"/>
  <c r="B44" i="48" a="1"/>
  <c r="B44" i="48" s="1"/>
  <c r="B41" i="48" a="1"/>
  <c r="B41" i="48" s="1"/>
  <c r="B748" i="48" a="1"/>
  <c r="B748" i="48" s="1"/>
  <c r="A30" i="48" a="1"/>
  <c r="A30" i="48" s="1"/>
  <c r="A80" i="48" a="1"/>
  <c r="A80" i="48" s="1"/>
  <c r="A1000" i="48" a="1"/>
  <c r="A1000" i="48" s="1"/>
  <c r="A41" i="48" a="1"/>
  <c r="A41" i="48" s="1"/>
  <c r="A748" i="48" a="1"/>
  <c r="A748" i="48" s="1"/>
  <c r="B24" i="48" a="1"/>
  <c r="B24" i="48" s="1"/>
  <c r="B9" i="48" a="1"/>
  <c r="B9" i="48" s="1"/>
  <c r="A9" i="48" a="1"/>
  <c r="A9" i="48" s="1"/>
  <c r="A1342" i="48" a="1"/>
  <c r="A1342" i="48" s="1"/>
  <c r="B1071" i="48" a="1"/>
  <c r="B1071" i="48" s="1"/>
  <c r="A1198" i="48" a="1"/>
  <c r="A1198" i="48" s="1"/>
  <c r="A1107" i="48" a="1"/>
  <c r="A1107" i="48" s="1"/>
  <c r="B568" i="48" a="1"/>
  <c r="B568" i="48" s="1"/>
  <c r="B560" i="48" a="1"/>
  <c r="B560" i="48" s="1"/>
  <c r="B531" i="48" a="1"/>
  <c r="B531" i="48" s="1"/>
  <c r="B523" i="48" a="1"/>
  <c r="B523" i="48" s="1"/>
  <c r="B500" i="48" a="1"/>
  <c r="B500" i="48" s="1"/>
  <c r="A486" i="48" a="1"/>
  <c r="A486" i="48" s="1"/>
  <c r="B468" i="48" a="1"/>
  <c r="B468" i="48" s="1"/>
  <c r="A456" i="48" a="1"/>
  <c r="A456" i="48" s="1"/>
  <c r="B900" i="48" a="1"/>
  <c r="B900" i="48" s="1"/>
  <c r="B422" i="48" a="1"/>
  <c r="B422" i="48" s="1"/>
  <c r="B407" i="48" a="1"/>
  <c r="B407" i="48" s="1"/>
  <c r="A402" i="48" a="1"/>
  <c r="A402" i="48" s="1"/>
  <c r="B378" i="48" a="1"/>
  <c r="B378" i="48" s="1"/>
  <c r="A368" i="48" a="1"/>
  <c r="A368" i="48" s="1"/>
  <c r="A363" i="48" a="1"/>
  <c r="A363" i="48" s="1"/>
  <c r="B845" i="48" a="1"/>
  <c r="B845" i="48" s="1"/>
  <c r="B841" i="48" a="1"/>
  <c r="B841" i="48" s="1"/>
  <c r="A337" i="48" a="1"/>
  <c r="A337" i="48" s="1"/>
  <c r="B332" i="48" a="1"/>
  <c r="B332" i="48" s="1"/>
  <c r="A325" i="48" a="1"/>
  <c r="A325" i="48" s="1"/>
  <c r="B320" i="48" a="1"/>
  <c r="B320" i="48" s="1"/>
  <c r="A314" i="48" a="1"/>
  <c r="A314" i="48" s="1"/>
  <c r="B752" i="48" a="1"/>
  <c r="B752" i="48" s="1"/>
  <c r="B303" i="48" a="1"/>
  <c r="B303" i="48" s="1"/>
  <c r="A298" i="48" a="1"/>
  <c r="A298" i="48" s="1"/>
  <c r="B293" i="48" a="1"/>
  <c r="B293" i="48" s="1"/>
  <c r="B749" i="48" a="1"/>
  <c r="B749" i="48" s="1"/>
  <c r="B279" i="48" a="1"/>
  <c r="B279" i="48" s="1"/>
  <c r="B275" i="48" a="1"/>
  <c r="B275" i="48" s="1"/>
  <c r="B272" i="48" a="1"/>
  <c r="B272" i="48" s="1"/>
  <c r="B258" i="48" a="1"/>
  <c r="B258" i="48" s="1"/>
  <c r="A255" i="48" a="1"/>
  <c r="A255" i="48" s="1"/>
  <c r="B250" i="48" a="1"/>
  <c r="B250" i="48" s="1"/>
  <c r="B243" i="48" a="1"/>
  <c r="B243" i="48" s="1"/>
  <c r="A240" i="48" a="1"/>
  <c r="A240" i="48" s="1"/>
  <c r="B223" i="48" a="1"/>
  <c r="B223" i="48" s="1"/>
  <c r="A217" i="48" a="1"/>
  <c r="A217" i="48" s="1"/>
  <c r="A213" i="48" a="1"/>
  <c r="A213" i="48" s="1"/>
  <c r="B212" i="48" a="1"/>
  <c r="B212" i="48" s="1"/>
  <c r="A209" i="48" a="1"/>
  <c r="A209" i="48" s="1"/>
  <c r="B208" i="48" a="1"/>
  <c r="B208" i="48" s="1"/>
  <c r="A205" i="48" a="1"/>
  <c r="A205" i="48" s="1"/>
  <c r="B198" i="48" a="1"/>
  <c r="B198" i="48" s="1"/>
  <c r="A190" i="48" a="1"/>
  <c r="A190" i="48" s="1"/>
  <c r="B181" i="48" a="1"/>
  <c r="B181" i="48" s="1"/>
  <c r="A171" i="48" a="1"/>
  <c r="A171" i="48" s="1"/>
  <c r="B166" i="48" a="1"/>
  <c r="B166" i="48" s="1"/>
  <c r="A159" i="48" a="1"/>
  <c r="A159" i="48" s="1"/>
  <c r="B154" i="48" a="1"/>
  <c r="B154" i="48" s="1"/>
  <c r="A147" i="48" a="1"/>
  <c r="A147" i="48" s="1"/>
  <c r="B142" i="48" a="1"/>
  <c r="B142" i="48" s="1"/>
  <c r="A135" i="48" a="1"/>
  <c r="A135" i="48" s="1"/>
  <c r="B130" i="48" a="1"/>
  <c r="B130" i="48" s="1"/>
  <c r="A125" i="48" a="1"/>
  <c r="A125" i="48" s="1"/>
  <c r="B263" i="48" a="1"/>
  <c r="B263" i="48" s="1"/>
  <c r="B117" i="48" a="1"/>
  <c r="B117" i="48" s="1"/>
  <c r="A110" i="48" a="1"/>
  <c r="A110" i="48" s="1"/>
  <c r="B105" i="48" a="1"/>
  <c r="B105" i="48" s="1"/>
  <c r="A98" i="48" a="1"/>
  <c r="A98" i="48" s="1"/>
  <c r="B93" i="48" a="1"/>
  <c r="B93" i="48" s="1"/>
  <c r="A86" i="48" a="1"/>
  <c r="A86" i="48" s="1"/>
  <c r="A1302" i="48" a="1"/>
  <c r="A1302" i="48" s="1"/>
  <c r="A72" i="48" a="1"/>
  <c r="A72" i="48" s="1"/>
  <c r="B63" i="48" a="1"/>
  <c r="B63" i="48" s="1"/>
  <c r="B55" i="48" a="1"/>
  <c r="B55" i="48" s="1"/>
  <c r="A52" i="48" a="1"/>
  <c r="A52" i="48" s="1"/>
  <c r="B51" i="48" a="1"/>
  <c r="B51" i="48" s="1"/>
  <c r="B47" i="48" a="1"/>
  <c r="B47" i="48" s="1"/>
  <c r="A44" i="48" a="1"/>
  <c r="A44" i="48" s="1"/>
  <c r="B36" i="48" a="1"/>
  <c r="B36" i="48" s="1"/>
  <c r="B743" i="48" a="1"/>
  <c r="B743" i="48" s="1"/>
  <c r="A24" i="48" a="1"/>
  <c r="A24" i="48" s="1"/>
  <c r="E740" i="48" a="1"/>
  <c r="E740" i="48" s="1"/>
  <c r="A740" i="48" a="1"/>
  <c r="A740" i="48" s="1"/>
  <c r="A1131" i="48" a="1"/>
  <c r="A1131" i="48" s="1"/>
  <c r="A1075" i="48" a="1"/>
  <c r="A1075" i="48" s="1"/>
  <c r="A962" i="48" a="1"/>
  <c r="A962" i="48" s="1"/>
  <c r="A910" i="48" a="1"/>
  <c r="A910" i="48" s="1"/>
  <c r="A855" i="48" a="1"/>
  <c r="A855" i="48" s="1"/>
  <c r="B1222" i="48" a="1"/>
  <c r="B1222" i="48" s="1"/>
  <c r="B684" i="48" a="1"/>
  <c r="B684" i="48" s="1"/>
  <c r="A1211" i="48" a="1"/>
  <c r="A1211" i="48" s="1"/>
  <c r="B1194" i="48" a="1"/>
  <c r="B1194" i="48" s="1"/>
  <c r="A1188" i="48" a="1"/>
  <c r="A1188" i="48" s="1"/>
  <c r="B1172" i="48" a="1"/>
  <c r="B1172" i="48" s="1"/>
  <c r="A568" i="48" a="1"/>
  <c r="A568" i="48" s="1"/>
  <c r="A560" i="48" a="1"/>
  <c r="A560" i="48" s="1"/>
  <c r="A531" i="48" a="1"/>
  <c r="A531" i="48" s="1"/>
  <c r="A523" i="48" a="1"/>
  <c r="A523" i="48" s="1"/>
  <c r="A495" i="48" a="1"/>
  <c r="A495" i="48" s="1"/>
  <c r="B448" i="48" a="1"/>
  <c r="B448" i="48" s="1"/>
  <c r="B439" i="48" a="1"/>
  <c r="B439" i="48" s="1"/>
  <c r="A407" i="48" a="1"/>
  <c r="A407" i="48" s="1"/>
  <c r="A378" i="48" a="1"/>
  <c r="A378" i="48" s="1"/>
  <c r="B376" i="48" a="1"/>
  <c r="B376" i="48" s="1"/>
  <c r="A366" i="48" a="1"/>
  <c r="A366" i="48" s="1"/>
  <c r="A845" i="48" a="1"/>
  <c r="A845" i="48" s="1"/>
  <c r="B349" i="48" a="1"/>
  <c r="B349" i="48" s="1"/>
  <c r="A841" i="48" a="1"/>
  <c r="A841" i="48" s="1"/>
  <c r="B346" i="48" a="1"/>
  <c r="B346" i="48" s="1"/>
  <c r="A332" i="48" a="1"/>
  <c r="A332" i="48" s="1"/>
  <c r="B323" i="48" a="1"/>
  <c r="B323" i="48" s="1"/>
  <c r="A320" i="48" a="1"/>
  <c r="A320" i="48" s="1"/>
  <c r="B312" i="48" a="1"/>
  <c r="B312" i="48" s="1"/>
  <c r="A752" i="48" a="1"/>
  <c r="A752" i="48" s="1"/>
  <c r="A303" i="48" a="1"/>
  <c r="A303" i="48" s="1"/>
  <c r="B296" i="48" a="1"/>
  <c r="B296" i="48" s="1"/>
  <c r="A293" i="48" a="1"/>
  <c r="A293" i="48" s="1"/>
  <c r="B292" i="48" a="1"/>
  <c r="B292" i="48" s="1"/>
  <c r="A749" i="48" a="1"/>
  <c r="A749" i="48" s="1"/>
  <c r="A279" i="48" a="1"/>
  <c r="A279" i="48" s="1"/>
  <c r="A275" i="48" a="1"/>
  <c r="A275" i="48" s="1"/>
  <c r="A272" i="48" a="1"/>
  <c r="A272" i="48" s="1"/>
  <c r="B270" i="48" a="1"/>
  <c r="B270" i="48" s="1"/>
  <c r="B267" i="48" a="1"/>
  <c r="B267" i="48" s="1"/>
  <c r="A258" i="48" a="1"/>
  <c r="A258" i="48" s="1"/>
  <c r="A250" i="48" a="1"/>
  <c r="A250" i="48" s="1"/>
  <c r="A243" i="48" a="1"/>
  <c r="A243" i="48" s="1"/>
  <c r="B234" i="48" a="1"/>
  <c r="B234" i="48" s="1"/>
  <c r="B230" i="48" a="1"/>
  <c r="B230" i="48" s="1"/>
  <c r="B226" i="48" a="1"/>
  <c r="B226" i="48" s="1"/>
  <c r="A223" i="48" a="1"/>
  <c r="A223" i="48" s="1"/>
  <c r="A212" i="48" a="1"/>
  <c r="A212" i="48" s="1"/>
  <c r="A208" i="48" a="1"/>
  <c r="A208" i="48" s="1"/>
  <c r="A198" i="48" a="1"/>
  <c r="A198" i="48" s="1"/>
  <c r="B193" i="48" a="1"/>
  <c r="B193" i="48" s="1"/>
  <c r="A181" i="48" a="1"/>
  <c r="A181" i="48" s="1"/>
  <c r="B180" i="48" a="1"/>
  <c r="B180" i="48" s="1"/>
  <c r="B173" i="48" a="1"/>
  <c r="B173" i="48" s="1"/>
  <c r="A166" i="48" a="1"/>
  <c r="A166" i="48" s="1"/>
  <c r="B161" i="48" a="1"/>
  <c r="B161" i="48" s="1"/>
  <c r="A154" i="48" a="1"/>
  <c r="A154" i="48" s="1"/>
  <c r="B149" i="48" a="1"/>
  <c r="B149" i="48" s="1"/>
  <c r="A142" i="48" a="1"/>
  <c r="A142" i="48" s="1"/>
  <c r="B137" i="48" a="1"/>
  <c r="B137" i="48" s="1"/>
  <c r="A130" i="48" a="1"/>
  <c r="A130" i="48" s="1"/>
  <c r="B127" i="48" a="1"/>
  <c r="B127" i="48" s="1"/>
  <c r="A263" i="48" a="1"/>
  <c r="A263" i="48" s="1"/>
  <c r="A117" i="48" a="1"/>
  <c r="A117" i="48" s="1"/>
  <c r="B112" i="48" a="1"/>
  <c r="B112" i="48" s="1"/>
  <c r="A105" i="48" a="1"/>
  <c r="A105" i="48" s="1"/>
  <c r="B100" i="48" a="1"/>
  <c r="B100" i="48" s="1"/>
  <c r="A93" i="48" a="1"/>
  <c r="A93" i="48" s="1"/>
  <c r="B88" i="48" a="1"/>
  <c r="B88" i="48" s="1"/>
  <c r="B1400" i="48" a="1"/>
  <c r="B1400" i="48" s="1"/>
  <c r="B1306" i="48" a="1"/>
  <c r="B1306" i="48" s="1"/>
  <c r="A63" i="48" a="1"/>
  <c r="A63" i="48" s="1"/>
  <c r="B58" i="48" a="1"/>
  <c r="B58" i="48" s="1"/>
  <c r="A55" i="48" a="1"/>
  <c r="A55" i="48" s="1"/>
  <c r="B54" i="48" a="1"/>
  <c r="B54" i="48" s="1"/>
  <c r="A51" i="48" a="1"/>
  <c r="A51" i="48" s="1"/>
  <c r="A47" i="48" a="1"/>
  <c r="A47" i="48" s="1"/>
  <c r="A36" i="48" a="1"/>
  <c r="A36" i="48" s="1"/>
  <c r="B31" i="48" a="1"/>
  <c r="B31" i="48" s="1"/>
  <c r="A743" i="48" a="1"/>
  <c r="A743" i="48" s="1"/>
  <c r="B846" i="48" a="1"/>
  <c r="B846" i="48" s="1"/>
  <c r="B740" i="48" a="1"/>
  <c r="B740" i="48" s="1"/>
  <c r="A1150" i="48" a="1"/>
  <c r="A1150" i="48" s="1"/>
  <c r="B997" i="48" a="1"/>
  <c r="B997" i="48" s="1"/>
  <c r="A879" i="48" a="1"/>
  <c r="A879" i="48" s="1"/>
  <c r="A764" i="48" a="1"/>
  <c r="A764" i="48" s="1"/>
  <c r="B728" i="48" a="1"/>
  <c r="B728" i="48" s="1"/>
  <c r="A686" i="48" a="1"/>
  <c r="A686" i="48" s="1"/>
  <c r="A1091" i="48" a="1"/>
  <c r="A1091" i="48" s="1"/>
  <c r="B547" i="48" a="1"/>
  <c r="B547" i="48" s="1"/>
  <c r="A448" i="48" a="1"/>
  <c r="A448" i="48" s="1"/>
  <c r="A410" i="48" a="1"/>
  <c r="A410" i="48" s="1"/>
  <c r="A376" i="48" a="1"/>
  <c r="A376" i="48" s="1"/>
  <c r="B353" i="48" a="1"/>
  <c r="B353" i="48" s="1"/>
  <c r="A349" i="48" a="1"/>
  <c r="A349" i="48" s="1"/>
  <c r="A346" i="48" a="1"/>
  <c r="A346" i="48" s="1"/>
  <c r="B344" i="48" a="1"/>
  <c r="B344" i="48" s="1"/>
  <c r="B334" i="48" a="1"/>
  <c r="B334" i="48" s="1"/>
  <c r="B330" i="48" a="1"/>
  <c r="B330" i="48" s="1"/>
  <c r="A323" i="48" a="1"/>
  <c r="A323" i="48" s="1"/>
  <c r="B318" i="48" a="1"/>
  <c r="B318" i="48" s="1"/>
  <c r="B315" i="48" a="1"/>
  <c r="B315" i="48" s="1"/>
  <c r="A312" i="48" a="1"/>
  <c r="A312" i="48" s="1"/>
  <c r="B305" i="48" a="1"/>
  <c r="B305" i="48" s="1"/>
  <c r="A296" i="48" a="1"/>
  <c r="A296" i="48" s="1"/>
  <c r="A292" i="48" a="1"/>
  <c r="A292" i="48" s="1"/>
  <c r="A270" i="48" a="1"/>
  <c r="A270" i="48" s="1"/>
  <c r="A267" i="48" a="1"/>
  <c r="A267" i="48" s="1"/>
  <c r="B745" i="48" a="1"/>
  <c r="B745" i="48" s="1"/>
  <c r="B256" i="48" a="1"/>
  <c r="B256" i="48" s="1"/>
  <c r="B252" i="48" a="1"/>
  <c r="B252" i="48" s="1"/>
  <c r="B241" i="48" a="1"/>
  <c r="B241" i="48" s="1"/>
  <c r="B237" i="48" a="1"/>
  <c r="B237" i="48" s="1"/>
  <c r="A234" i="48" a="1"/>
  <c r="A234" i="48" s="1"/>
  <c r="A230" i="48" a="1"/>
  <c r="A230" i="48" s="1"/>
  <c r="A226" i="48" a="1"/>
  <c r="A226" i="48" s="1"/>
  <c r="B214" i="48" a="1"/>
  <c r="B214" i="48" s="1"/>
  <c r="B200" i="48" a="1"/>
  <c r="B200" i="48" s="1"/>
  <c r="A193" i="48" a="1"/>
  <c r="A193" i="48" s="1"/>
  <c r="B191" i="48" a="1"/>
  <c r="B191" i="48" s="1"/>
  <c r="A180" i="48" a="1"/>
  <c r="A180" i="48" s="1"/>
  <c r="B176" i="48" a="1"/>
  <c r="B176" i="48" s="1"/>
  <c r="A173" i="48" a="1"/>
  <c r="A173" i="48" s="1"/>
  <c r="B168" i="48" a="1"/>
  <c r="B168" i="48" s="1"/>
  <c r="A161" i="48" a="1"/>
  <c r="A161" i="48" s="1"/>
  <c r="B156" i="48" a="1"/>
  <c r="B156" i="48" s="1"/>
  <c r="A149" i="48" a="1"/>
  <c r="A149" i="48" s="1"/>
  <c r="B144" i="48" a="1"/>
  <c r="B144" i="48" s="1"/>
  <c r="A137" i="48" a="1"/>
  <c r="A137" i="48" s="1"/>
  <c r="B132" i="48" a="1"/>
  <c r="B132" i="48" s="1"/>
  <c r="A127" i="48" a="1"/>
  <c r="A127" i="48" s="1"/>
  <c r="B122" i="48" a="1"/>
  <c r="B122" i="48" s="1"/>
  <c r="A112" i="48" a="1"/>
  <c r="A112" i="48" s="1"/>
  <c r="B107" i="48" a="1"/>
  <c r="B107" i="48" s="1"/>
  <c r="A100" i="48" a="1"/>
  <c r="A100" i="48" s="1"/>
  <c r="B95" i="48" a="1"/>
  <c r="B95" i="48" s="1"/>
  <c r="A88" i="48" a="1"/>
  <c r="A88" i="48" s="1"/>
  <c r="A1400" i="48" a="1"/>
  <c r="A1400" i="48" s="1"/>
  <c r="B1324" i="48" a="1"/>
  <c r="B1324" i="48" s="1"/>
  <c r="A1306" i="48" a="1"/>
  <c r="A1306" i="48" s="1"/>
  <c r="B1221" i="48" a="1"/>
  <c r="B1221" i="48" s="1"/>
  <c r="B73" i="48" a="1"/>
  <c r="B73" i="48" s="1"/>
  <c r="B65" i="48" a="1"/>
  <c r="B65" i="48" s="1"/>
  <c r="B61" i="48" a="1"/>
  <c r="B61" i="48" s="1"/>
  <c r="A58" i="48" a="1"/>
  <c r="A58" i="48" s="1"/>
  <c r="B57" i="48" a="1"/>
  <c r="B57" i="48" s="1"/>
  <c r="A54" i="48" a="1"/>
  <c r="A54" i="48" s="1"/>
  <c r="B45" i="48" a="1"/>
  <c r="B45" i="48" s="1"/>
  <c r="B39" i="48" a="1"/>
  <c r="B39" i="48" s="1"/>
  <c r="A31" i="48" a="1"/>
  <c r="A31" i="48" s="1"/>
  <c r="B643" i="48" a="1"/>
  <c r="B643" i="48" s="1"/>
  <c r="B1240" i="48" a="1"/>
  <c r="B1240" i="48" s="1"/>
  <c r="A1120" i="48" a="1"/>
  <c r="A1120" i="48" s="1"/>
  <c r="A753" i="48" a="1"/>
  <c r="A753" i="48" s="1"/>
  <c r="B288" i="48" a="1"/>
  <c r="B288" i="48" s="1"/>
  <c r="B246" i="48" a="1"/>
  <c r="B246" i="48" s="1"/>
  <c r="B150" i="48" a="1"/>
  <c r="B150" i="48" s="1"/>
  <c r="A143" i="48" a="1"/>
  <c r="A143" i="48" s="1"/>
  <c r="A1273" i="48" a="1"/>
  <c r="A1273" i="48" s="1"/>
  <c r="A60" i="48" a="1"/>
  <c r="A60" i="48" s="1"/>
  <c r="B59" i="48" a="1"/>
  <c r="B59" i="48" s="1"/>
  <c r="B1402" i="48" a="1"/>
  <c r="B1402" i="48" s="1"/>
  <c r="B23" i="48" a="1"/>
  <c r="B23" i="48" s="1"/>
  <c r="B747" i="48" a="1"/>
  <c r="B747" i="48" s="1"/>
  <c r="A311" i="48" a="1"/>
  <c r="A311" i="48" s="1"/>
  <c r="B282" i="48" a="1"/>
  <c r="B282" i="48" s="1"/>
  <c r="A167" i="48" a="1"/>
  <c r="A167" i="48" s="1"/>
  <c r="A131" i="48" a="1"/>
  <c r="A131" i="48" s="1"/>
  <c r="A71" i="48" a="1"/>
  <c r="A71" i="48" s="1"/>
  <c r="A747" i="48" a="1"/>
  <c r="A747" i="48" s="1"/>
  <c r="B520" i="48" a="1"/>
  <c r="B520" i="48" s="1"/>
  <c r="B432" i="48" a="1"/>
  <c r="B432" i="48" s="1"/>
  <c r="A404" i="48" a="1"/>
  <c r="A404" i="48" s="1"/>
  <c r="A355" i="48" a="1"/>
  <c r="A355" i="48" s="1"/>
  <c r="A138" i="48" a="1"/>
  <c r="A138" i="48" s="1"/>
  <c r="B1522" i="48" a="1"/>
  <c r="B1522" i="48" s="1"/>
  <c r="B339" i="48" a="1"/>
  <c r="B339" i="48" s="1"/>
  <c r="A175" i="48" a="1"/>
  <c r="A175" i="48" s="1"/>
  <c r="B89" i="48" a="1"/>
  <c r="B89" i="48" s="1"/>
  <c r="A739" i="48" a="1"/>
  <c r="A739" i="48" s="1"/>
  <c r="B579" i="48" a="1"/>
  <c r="B579" i="48" s="1"/>
  <c r="A506" i="48" a="1"/>
  <c r="A506" i="48" s="1"/>
  <c r="B395" i="48" a="1"/>
  <c r="B395" i="48" s="1"/>
  <c r="B254" i="48" a="1"/>
  <c r="B254" i="48" s="1"/>
  <c r="A246" i="48" a="1"/>
  <c r="A246" i="48" s="1"/>
  <c r="B239" i="48" a="1"/>
  <c r="B239" i="48" s="1"/>
  <c r="A232" i="48" a="1"/>
  <c r="A232" i="48" s="1"/>
  <c r="B184" i="48" a="1"/>
  <c r="B184" i="48" s="1"/>
  <c r="B157" i="48" a="1"/>
  <c r="B157" i="48" s="1"/>
  <c r="A150" i="48" a="1"/>
  <c r="A150" i="48" s="1"/>
  <c r="B128" i="48" a="1"/>
  <c r="B128" i="48" s="1"/>
  <c r="B1301" i="48" a="1"/>
  <c r="B1301" i="48" s="1"/>
  <c r="A59" i="48" a="1"/>
  <c r="A59" i="48" s="1"/>
  <c r="A297" i="48" a="1"/>
  <c r="A297" i="48" s="1"/>
  <c r="B194" i="48" a="1"/>
  <c r="B194" i="48" s="1"/>
  <c r="B138" i="48" a="1"/>
  <c r="B138" i="48" s="1"/>
  <c r="B123" i="48" a="1"/>
  <c r="B123" i="48" s="1"/>
  <c r="A48" i="48" a="1"/>
  <c r="A48" i="48" s="1"/>
  <c r="B405" i="48" a="1"/>
  <c r="B405" i="48" s="1"/>
  <c r="B373" i="48" a="1"/>
  <c r="B373" i="48" s="1"/>
  <c r="B145" i="48" a="1"/>
  <c r="B145" i="48" s="1"/>
  <c r="B1184" i="48" a="1"/>
  <c r="B1184" i="48" s="1"/>
  <c r="B319" i="48" a="1"/>
  <c r="B319" i="48" s="1"/>
  <c r="A118" i="48" a="1"/>
  <c r="A118" i="48" s="1"/>
  <c r="A64" i="48" a="1"/>
  <c r="A64" i="48" s="1"/>
  <c r="A666" i="48" a="1"/>
  <c r="A666" i="48" s="1"/>
  <c r="A544" i="48" a="1"/>
  <c r="A544" i="48" s="1"/>
  <c r="A324" i="48" a="1"/>
  <c r="A324" i="48" s="1"/>
  <c r="B274" i="48" a="1"/>
  <c r="B274" i="48" s="1"/>
  <c r="A254" i="48" a="1"/>
  <c r="A254" i="48" s="1"/>
  <c r="A239" i="48" a="1"/>
  <c r="A239" i="48" s="1"/>
  <c r="A186" i="48" a="1"/>
  <c r="A186" i="48" s="1"/>
  <c r="B101" i="48" a="1"/>
  <c r="B101" i="48" s="1"/>
  <c r="A94" i="48" a="1"/>
  <c r="A94" i="48" s="1"/>
  <c r="B38" i="48" a="1"/>
  <c r="B38" i="48" s="1"/>
  <c r="A1016" i="48" a="1"/>
  <c r="A1016" i="48" s="1"/>
  <c r="B513" i="48" a="1"/>
  <c r="B513" i="48" s="1"/>
  <c r="A304" i="48" a="1"/>
  <c r="A304" i="48" s="1"/>
  <c r="B297" i="48" a="1"/>
  <c r="B297" i="48" s="1"/>
  <c r="A269" i="48" a="1"/>
  <c r="A269" i="48" s="1"/>
  <c r="B192" i="48" a="1"/>
  <c r="B192" i="48" s="1"/>
  <c r="B108" i="48" a="1"/>
  <c r="B108" i="48" s="1"/>
  <c r="A101" i="48" a="1"/>
  <c r="A101" i="48" s="1"/>
  <c r="B71" i="48" a="1"/>
  <c r="B71" i="48" s="1"/>
  <c r="B46" i="48" a="1"/>
  <c r="B46" i="48" s="1"/>
  <c r="A313" i="48" a="1"/>
  <c r="A313" i="48" s="1"/>
  <c r="B264" i="48" a="1"/>
  <c r="B264" i="48" s="1"/>
  <c r="B242" i="48" a="1"/>
  <c r="B242" i="48" s="1"/>
  <c r="B96" i="48" a="1"/>
  <c r="B96" i="48" s="1"/>
  <c r="A89" i="48" a="1"/>
  <c r="A89" i="48" s="1"/>
  <c r="A56" i="48" a="1"/>
  <c r="A56" i="48" s="1"/>
  <c r="B169" i="48" a="1"/>
  <c r="B169" i="48" s="1"/>
  <c r="B133" i="48" a="1"/>
  <c r="B133" i="48" s="1"/>
  <c r="B43" i="48" a="1"/>
  <c r="B43" i="48" s="1"/>
  <c r="A1224" i="48" a="1"/>
  <c r="A1224" i="48" s="1"/>
  <c r="A43" i="48" a="1"/>
  <c r="A43" i="48" s="1"/>
  <c r="B66" i="48" a="1"/>
  <c r="B66" i="48" s="1"/>
  <c r="B354" i="48" a="1"/>
  <c r="B354" i="48" s="1"/>
  <c r="B739" i="48" a="1"/>
  <c r="B739" i="48" s="1"/>
  <c r="A228" i="48" a="1"/>
  <c r="A228" i="48" s="1"/>
  <c r="A1062" i="48" a="1"/>
  <c r="A1062" i="48" s="1"/>
  <c r="B601" i="48" a="1"/>
  <c r="B601" i="48" s="1"/>
  <c r="B377" i="48" a="1"/>
  <c r="B377" i="48" s="1"/>
  <c r="A367" i="48" a="1"/>
  <c r="A367" i="48" s="1"/>
  <c r="B327" i="48" a="1"/>
  <c r="B327" i="48" s="1"/>
  <c r="B751" i="48" a="1"/>
  <c r="B751" i="48" s="1"/>
  <c r="B286" i="48" a="1"/>
  <c r="B286" i="48" s="1"/>
  <c r="A264" i="48" a="1"/>
  <c r="A264" i="48" s="1"/>
  <c r="A251" i="48" a="1"/>
  <c r="A251" i="48" s="1"/>
  <c r="A236" i="48" a="1"/>
  <c r="A236" i="48" s="1"/>
  <c r="B216" i="48" a="1"/>
  <c r="B216" i="48" s="1"/>
  <c r="B162" i="48" a="1"/>
  <c r="B162" i="48" s="1"/>
  <c r="A155" i="48" a="1"/>
  <c r="A155" i="48" s="1"/>
  <c r="B1399" i="48" a="1"/>
  <c r="B1399" i="48" s="1"/>
  <c r="A162" i="48" a="1"/>
  <c r="A162" i="48" s="1"/>
  <c r="A1399" i="48" a="1"/>
  <c r="A1399" i="48" s="1"/>
  <c r="B35" i="48" a="1"/>
  <c r="B35" i="48" s="1"/>
  <c r="A106" i="48" a="1"/>
  <c r="A106" i="48" s="1"/>
  <c r="B67" i="48" a="1"/>
  <c r="B67" i="48" s="1"/>
  <c r="A67" i="48" a="1"/>
  <c r="A67" i="48" s="1"/>
  <c r="A194" i="48" a="1"/>
  <c r="A194" i="48" s="1"/>
  <c r="A414" i="48" a="1"/>
  <c r="A414" i="48" s="1"/>
  <c r="A286" i="48" a="1"/>
  <c r="A286" i="48" s="1"/>
  <c r="B278" i="48" a="1"/>
  <c r="B278" i="48" s="1"/>
  <c r="A216" i="48" a="1"/>
  <c r="A216" i="48" s="1"/>
  <c r="B1220" i="48" a="1"/>
  <c r="B1220" i="48" s="1"/>
  <c r="A350" i="48" a="1"/>
  <c r="A350" i="48" s="1"/>
  <c r="B197" i="48" a="1"/>
  <c r="B197" i="48" s="1"/>
  <c r="B113" i="48" a="1"/>
  <c r="B113" i="48" s="1"/>
  <c r="A68" i="48" a="1"/>
  <c r="A68" i="48" s="1"/>
  <c r="B8" i="48" a="1"/>
  <c r="B8" i="48" s="1"/>
  <c r="B681" i="48" a="1"/>
  <c r="B681" i="48" s="1"/>
  <c r="A284" i="48" a="1"/>
  <c r="A284" i="48" s="1"/>
  <c r="B335" i="48" a="1"/>
  <c r="B335" i="48" s="1"/>
  <c r="A199" i="48" a="1"/>
  <c r="A199" i="48" s="1"/>
  <c r="A289" i="48" a="1"/>
  <c r="A289" i="48" s="1"/>
  <c r="A113" i="48" a="1"/>
  <c r="A113" i="48" s="1"/>
  <c r="B1273" i="48" a="1"/>
  <c r="B1273" i="48" s="1"/>
  <c r="B62" i="48" a="1"/>
  <c r="B6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tc={DB14F6EB-5715-448A-A37F-ED5FC18802B2}</author>
    <author>tc={DAA16F73-3E05-4FB7-98BE-9855FBDA9850}</author>
  </authors>
  <commentList>
    <comment ref="BE42" authorId="0" shapeId="0" xr:uid="{DB14F6EB-5715-448A-A37F-ED5FC18802B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Déjà compris dans 2611 et 2601</t>
      </text>
    </comment>
    <comment ref="BE43" authorId="1" shapeId="0" xr:uid="{DAA16F73-3E05-4FB7-98BE-9855FBDA98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Déjà compris dans 2611 et 2601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<sst xmlns="http://schemas.openxmlformats.org/spreadsheetml/2006/main" count="78653" uniqueCount="3489">
  <si>
    <t>OPERATION</t>
  </si>
  <si>
    <t>NB TIGES</t>
  </si>
  <si>
    <t>DIAM TIGES</t>
  </si>
  <si>
    <t>LONG TIGES</t>
  </si>
  <si>
    <t>NB JT PROV</t>
  </si>
  <si>
    <t>NB JT DEF</t>
  </si>
  <si>
    <t>TYPE</t>
  </si>
  <si>
    <t>CARACTERISTIQUES</t>
  </si>
  <si>
    <t>TRAVAUX + MATERIEL</t>
  </si>
  <si>
    <t>CLE</t>
  </si>
  <si>
    <t>QUALITE JOINTAGE</t>
  </si>
  <si>
    <t>MAT TIGES</t>
  </si>
  <si>
    <t>DIAMETRE</t>
  </si>
  <si>
    <t>SERIE</t>
  </si>
  <si>
    <t>QUANTITE TIGES</t>
  </si>
  <si>
    <t>DIAMETRE TIGES</t>
  </si>
  <si>
    <t>LONGEUR TIGES</t>
  </si>
  <si>
    <t>TIGES</t>
  </si>
  <si>
    <t>ASSEMBLAGE A BRIDES RF</t>
  </si>
  <si>
    <t>ASSEMBLAGES A BRIDES RTJ</t>
  </si>
  <si>
    <t>DN * #</t>
  </si>
  <si>
    <t>ZONE</t>
  </si>
  <si>
    <t>Barettes</t>
  </si>
  <si>
    <t>JT COMMUN PI</t>
  </si>
  <si>
    <t>JT COMMUN DR</t>
  </si>
  <si>
    <t>JT COMMUN EQPT</t>
  </si>
  <si>
    <t>DEPOSE POUR NL</t>
  </si>
  <si>
    <t>TIGES EPREUVE</t>
  </si>
  <si>
    <t>Epreuve</t>
  </si>
  <si>
    <t>Epreuve + 2 barettes</t>
  </si>
  <si>
    <t>Epreuve + 1 barette</t>
  </si>
  <si>
    <t>1 barette</t>
  </si>
  <si>
    <t>2 barettes</t>
  </si>
  <si>
    <t>Suplément 
tiges</t>
  </si>
  <si>
    <t>NOM</t>
  </si>
  <si>
    <t>DN</t>
  </si>
  <si>
    <t>PN</t>
  </si>
  <si>
    <t>RF</t>
  </si>
  <si>
    <t>-</t>
  </si>
  <si>
    <t>NPT</t>
  </si>
  <si>
    <t>RONDELLES</t>
  </si>
  <si>
    <t>ARI</t>
  </si>
  <si>
    <t>X</t>
  </si>
  <si>
    <t>MATRICE JOINTS TIGES</t>
  </si>
  <si>
    <t>NB TIGES A COMM</t>
  </si>
  <si>
    <t>JOINT A COMM</t>
  </si>
  <si>
    <t>TIGES A COMM</t>
  </si>
  <si>
    <t>MAT TIGES A COMM</t>
  </si>
  <si>
    <t>COLONNE</t>
  </si>
  <si>
    <t>20B</t>
  </si>
  <si>
    <t>#75 Série B</t>
  </si>
  <si>
    <t>R23</t>
  </si>
  <si>
    <t>R49</t>
  </si>
  <si>
    <t>R53</t>
  </si>
  <si>
    <t>R57</t>
  </si>
  <si>
    <t>R11</t>
  </si>
  <si>
    <t>R13</t>
  </si>
  <si>
    <t>R15</t>
  </si>
  <si>
    <t>R16</t>
  </si>
  <si>
    <t>R20</t>
  </si>
  <si>
    <t>R22</t>
  </si>
  <si>
    <t>R26</t>
  </si>
  <si>
    <t>R31</t>
  </si>
  <si>
    <t>R37</t>
  </si>
  <si>
    <t>R41</t>
  </si>
  <si>
    <t>R45</t>
  </si>
  <si>
    <t>R73</t>
  </si>
  <si>
    <t>R69</t>
  </si>
  <si>
    <t>SAP TIGES</t>
  </si>
  <si>
    <t>SAP JOINTS</t>
  </si>
  <si>
    <t>D</t>
  </si>
  <si>
    <t>20A</t>
  </si>
  <si>
    <t>#75 TAYLOR</t>
  </si>
  <si>
    <t>A</t>
  </si>
  <si>
    <t>Type</t>
  </si>
  <si>
    <t>C</t>
  </si>
  <si>
    <t>E</t>
  </si>
  <si>
    <t>ROB</t>
  </si>
  <si>
    <t>REPERE TE</t>
  </si>
  <si>
    <t>FAMILLE TRAVAUX</t>
  </si>
  <si>
    <t>APPAREIL</t>
  </si>
  <si>
    <t>F</t>
  </si>
  <si>
    <t>G</t>
  </si>
  <si>
    <t>B</t>
  </si>
  <si>
    <t>BRISCAD</t>
  </si>
  <si>
    <t>Tige</t>
  </si>
  <si>
    <t>Repere tige</t>
  </si>
  <si>
    <t>Code SAP Tige</t>
  </si>
  <si>
    <t>Joint</t>
  </si>
  <si>
    <t>Repere joint</t>
  </si>
  <si>
    <t>Code SAP Joint</t>
  </si>
  <si>
    <t>ROBINETTERIE</t>
  </si>
  <si>
    <t>FERMETURE</t>
  </si>
  <si>
    <t>T</t>
  </si>
  <si>
    <t>R19</t>
  </si>
  <si>
    <t>R25</t>
  </si>
  <si>
    <t>R29</t>
  </si>
  <si>
    <t>R36</t>
  </si>
  <si>
    <t>R40</t>
  </si>
  <si>
    <t>R43</t>
  </si>
  <si>
    <t>R48</t>
  </si>
  <si>
    <t>R52</t>
  </si>
  <si>
    <t>R56</t>
  </si>
  <si>
    <t/>
  </si>
  <si>
    <t>Oui</t>
  </si>
  <si>
    <t>I</t>
  </si>
  <si>
    <t>J</t>
  </si>
  <si>
    <t>K</t>
  </si>
  <si>
    <t>L</t>
  </si>
  <si>
    <t>M</t>
  </si>
  <si>
    <t>N</t>
  </si>
  <si>
    <t>O</t>
  </si>
  <si>
    <t>H</t>
  </si>
  <si>
    <t>P</t>
  </si>
  <si>
    <t>Q</t>
  </si>
  <si>
    <t>R</t>
  </si>
  <si>
    <t>B30235YLV</t>
  </si>
  <si>
    <t>OT</t>
  </si>
  <si>
    <t>revision</t>
  </si>
  <si>
    <t>tache</t>
  </si>
  <si>
    <t>repere</t>
  </si>
  <si>
    <t>operation</t>
  </si>
  <si>
    <t>Nb tiges</t>
  </si>
  <si>
    <t>nb joints de platinnage</t>
  </si>
  <si>
    <t>nb joints definitif</t>
  </si>
  <si>
    <t>Nombre total de joints</t>
  </si>
  <si>
    <t>S1-B30235YLV</t>
  </si>
  <si>
    <t>TACHE1: INTERVENTIONS MAINTENANCE</t>
  </si>
  <si>
    <t>DEPOSE VANNE B30235YLV + POSE BP</t>
  </si>
  <si>
    <t>SIG/V2J</t>
  </si>
  <si>
    <t>TACHE2 : INTERVENTIONS MAINTENANCE</t>
  </si>
  <si>
    <t>REPOSE VANNE B30235YLV + DEPOSE BP</t>
  </si>
  <si>
    <t>S1-B4701</t>
  </si>
  <si>
    <t>TACHE3: OUVERTURE FILTRE</t>
  </si>
  <si>
    <t>POSER BP/TUY</t>
  </si>
  <si>
    <t>TACHE2 : REMPLACEMENT 6 VANNES SOMAS</t>
  </si>
  <si>
    <t>POSER NOUVELLE VANNE</t>
  </si>
  <si>
    <t>TACHE4 : FERMETURE FILTRE</t>
  </si>
  <si>
    <t>DEPOSER MANCHETTE</t>
  </si>
  <si>
    <t>OUVERTURE COUVERCLE</t>
  </si>
  <si>
    <t>S1-B5103</t>
  </si>
  <si>
    <t>TACHE1: INTERVENTION MAINTENANCE</t>
  </si>
  <si>
    <t>REMPLACER VANNE</t>
  </si>
  <si>
    <t>REMPLACER VANNE + MANCHETTE NEUVE</t>
  </si>
  <si>
    <t>REMPLACER VANNE + SUPPRESSION MANCHETTE</t>
  </si>
  <si>
    <t>REMPLACER POMPE</t>
  </si>
  <si>
    <t>DEACCOSTER/ACCOSTER</t>
  </si>
  <si>
    <t>S1-K39750ALV</t>
  </si>
  <si>
    <t>TACHE1 : INTERVENTIONS MAINTENANCE</t>
  </si>
  <si>
    <t>REMPLACEMENT VANNE AUTO K39750ALV</t>
  </si>
  <si>
    <t>SIG/V1J</t>
  </si>
  <si>
    <t>S1-OTG053</t>
  </si>
  <si>
    <t>JP1</t>
  </si>
  <si>
    <t>POSE JP</t>
  </si>
  <si>
    <t>JP2</t>
  </si>
  <si>
    <t>JP3</t>
  </si>
  <si>
    <t>JP4</t>
  </si>
  <si>
    <t>JP5</t>
  </si>
  <si>
    <t>DEPOSE JP</t>
  </si>
  <si>
    <t>S1-OTG182</t>
  </si>
  <si>
    <t xml:space="preserve">TACHE1: PLATINAGE POUR PASSIVATION </t>
  </si>
  <si>
    <t>POSER JP</t>
  </si>
  <si>
    <t xml:space="preserve">DEPOSE VERIN S5810HV + MANCHET. + POSE JP + POSE NVLLE VANNE </t>
  </si>
  <si>
    <t>DEPOSE VERIN S2811HV + MCHETTE. + POSE JP + POSE NVLE MANCH.</t>
  </si>
  <si>
    <t>Dépose manchette + pose BP/colonne + pose accessoire pour sortie passivation/vanne</t>
  </si>
  <si>
    <t>AC</t>
  </si>
  <si>
    <t>AD</t>
  </si>
  <si>
    <t>CONNEXION 1" NPT POUR RACC FLEXIBLE</t>
  </si>
  <si>
    <t>AE</t>
  </si>
  <si>
    <t>OUVERTURE +DEPOSE TUY</t>
  </si>
  <si>
    <t>AF</t>
  </si>
  <si>
    <t>AG</t>
  </si>
  <si>
    <t xml:space="preserve">OUVERTURE + POSE BP </t>
  </si>
  <si>
    <t>AH</t>
  </si>
  <si>
    <t xml:space="preserve">TACHE2: DEPLATINAGE APRES PASSIVATION </t>
  </si>
  <si>
    <t>DEPOSER JP</t>
  </si>
  <si>
    <t>DEPOSER JP + POSE FO N°877</t>
  </si>
  <si>
    <t>DEPOSER JP + POSE FO 878</t>
  </si>
  <si>
    <t>REPOSER JP</t>
  </si>
  <si>
    <t>Depose BP +Répose manchette + depose BP/colonne + pose accessoire pour sortie passivation/vanne</t>
  </si>
  <si>
    <t xml:space="preserve">DEPOSE CONEXION </t>
  </si>
  <si>
    <t xml:space="preserve">TACHE2: PLATINAGE POUR PASSIVATION </t>
  </si>
  <si>
    <t>DEPOSER VANNE + POSE CONNEXION 2"</t>
  </si>
  <si>
    <t>DEPOSER VANNE + POSE CONNEXION 3"</t>
  </si>
  <si>
    <t>DEBRIDER</t>
  </si>
  <si>
    <t xml:space="preserve">TACHE3: DEPLATINAGE APRES PASSIVATION </t>
  </si>
  <si>
    <t>DEPOSE CONNEXION 2"+REPOSER VANNE</t>
  </si>
  <si>
    <t>DEPOSE CONNEXION 3"+REPOSER VANNE</t>
  </si>
  <si>
    <t xml:space="preserve">REBRIDER </t>
  </si>
  <si>
    <t>DEPOSER CLAPET + POSE CONNEXION 3''</t>
  </si>
  <si>
    <t>DEPOSER BP + POSE CONNEXION 1" NPT</t>
  </si>
  <si>
    <t>DEPOSER VANNE + POSE CONNEXION 4''</t>
  </si>
  <si>
    <t>DEPOSER VANNE + POSE CONNEXION 6"</t>
  </si>
  <si>
    <t>DEPOSER CLAPET + POSE CONNEXION 4''</t>
  </si>
  <si>
    <t>S</t>
  </si>
  <si>
    <t>RETIRER LE RO</t>
  </si>
  <si>
    <t>AA</t>
  </si>
  <si>
    <t>DEPOSER MANCHETTE + VERIN  ET  POSE CONNEX 3" /VANNE + BP/TUY</t>
  </si>
  <si>
    <t>AB</t>
  </si>
  <si>
    <t>DEPOSE MANCHETTE + POSEBP/VANNE AUTO + CONNEX/TUY</t>
  </si>
  <si>
    <t>DEPOSE CONNEX 3'' + REPOSER CLAPET</t>
  </si>
  <si>
    <t>DEPOSE CONNEX 1" NPT+REPOSER BP</t>
  </si>
  <si>
    <t>DEPOSE CONNEX 4'' + REPOSER VANNE</t>
  </si>
  <si>
    <t>DEPOSE CONNEX 6'' + REPOSER VANNE</t>
  </si>
  <si>
    <t>DEPOSE CONNEX 4'' + REPOSER CLAPET</t>
  </si>
  <si>
    <t>REPOSER LE RO</t>
  </si>
  <si>
    <t xml:space="preserve"> DEPOSE CONNEX 3" /VANNE +BP/TUY &amp; REPOSE MANCHETTE +VERIN</t>
  </si>
  <si>
    <t>U</t>
  </si>
  <si>
    <t xml:space="preserve">DEPOSER LIGNE + CONNEXION 2" </t>
  </si>
  <si>
    <t>V</t>
  </si>
  <si>
    <t>POSER J.P.</t>
  </si>
  <si>
    <t>W</t>
  </si>
  <si>
    <t>Z</t>
  </si>
  <si>
    <t>DEPOSE CONNEXION 2" + REPOSER LIGNE</t>
  </si>
  <si>
    <t>DEPOSER J.P.</t>
  </si>
  <si>
    <t>DEPOSE BP CONNEXION  1" filete NPT</t>
  </si>
  <si>
    <t>S1-PSVBS0401</t>
  </si>
  <si>
    <t>DEPOSER SOUPAPE + POSER BP</t>
  </si>
  <si>
    <t>SIG V2J</t>
  </si>
  <si>
    <t>REPOSER SOUPAPE + DEPOSER BP</t>
  </si>
  <si>
    <t>S1-PSVBS0408</t>
  </si>
  <si>
    <t>DEPOSER SOUPAPE PSV-BS-0408 + POSER BP</t>
  </si>
  <si>
    <t>REPOSER SOUPAPE PSV-BS-0408 + DEPOSER BP</t>
  </si>
  <si>
    <t>S1-PSVBS0493</t>
  </si>
  <si>
    <t>DEPOSER SOUPAPE PSV-BS-0493 + POSER BP</t>
  </si>
  <si>
    <t>REPOSER SOUPAPE PSV-BS-0493 + DEPOSER BP</t>
  </si>
  <si>
    <t>REPOSER SOUPAPE PSV-BS-0493</t>
  </si>
  <si>
    <t>S1-PSVBS0563</t>
  </si>
  <si>
    <t>DEPOSER SOUPAPE PSV-BS-0563 + POSER BP</t>
  </si>
  <si>
    <t>REPOSER SOUPAPE PSV-BS-0563 + DEPOSER BP</t>
  </si>
  <si>
    <t>S1-PSVBS0590</t>
  </si>
  <si>
    <t>DEPOSER PSV-BS-0590 + POSER BP</t>
  </si>
  <si>
    <t>REPOSER PSV-BS-0590 + DEPOSER BP</t>
  </si>
  <si>
    <t>REPOSER PSV-BS-0590 + REPOSER TUY</t>
  </si>
  <si>
    <t>S1-PSVBS6103</t>
  </si>
  <si>
    <t>TACHE1: SCHEMA D'OPERATION</t>
  </si>
  <si>
    <t>DEPOSE PSV6103 + POSE BP</t>
  </si>
  <si>
    <t>DEBRIDER + POSE BP</t>
  </si>
  <si>
    <t>TACHE2 : SCHEMA D'OPERATION</t>
  </si>
  <si>
    <t>DEPOSE BP + REPOSE SOUPAPE PSV6103</t>
  </si>
  <si>
    <t>DEPOSE BP + REBRIDER</t>
  </si>
  <si>
    <t>S1-S1075</t>
  </si>
  <si>
    <t>TACHE1: OPERATION DESISOLEMENT</t>
  </si>
  <si>
    <t>DEBRIDER + POSER BP</t>
  </si>
  <si>
    <t>TACHE3: OPERATION DESISOLEMENT</t>
  </si>
  <si>
    <t>REPOSER POMPE</t>
  </si>
  <si>
    <t>TACHE4: OPERATION DESISOLEMENT</t>
  </si>
  <si>
    <t>REBRIDER</t>
  </si>
  <si>
    <t>DEPOSER BP + REBRIDER</t>
  </si>
  <si>
    <t>TACHE5 : INTERVENTIONS MAINTENANCE</t>
  </si>
  <si>
    <t>REPOSER TUYAUTERIE</t>
  </si>
  <si>
    <t>S1-S1079</t>
  </si>
  <si>
    <t>TACHE1: OPERATION D'ISOLEMENT</t>
  </si>
  <si>
    <t>DEPOSER PSV-BS-0463</t>
  </si>
  <si>
    <t>S1-S1101</t>
  </si>
  <si>
    <t>TACHE2 : ISOLEMENT</t>
  </si>
  <si>
    <t>POSER J.P. D'EPREUVE</t>
  </si>
  <si>
    <t>DEBRIDER + DEPOSER PIQUAGE</t>
  </si>
  <si>
    <t>POSER J.P</t>
  </si>
  <si>
    <t>DEBRIDER + POSER BP/VANNE</t>
  </si>
  <si>
    <t>DEPOSER FILTRE + POSER BP/VANNE AMONT + BP DE NETTOYAGE/ AVAL FILTRE</t>
  </si>
  <si>
    <t>TACHE 3 INTERVENTION MAINTENANCE</t>
  </si>
  <si>
    <t>TACHE5 : REPOSE PIPE + DISTRIBUTEUR + DEVESICULEUR + GARNISSAGE</t>
  </si>
  <si>
    <t>FERMER TH</t>
  </si>
  <si>
    <t>TACHE6 : DESISOLEMENT FERMETURE TH + CONDUITE EN TETE</t>
  </si>
  <si>
    <t>TACHE7 : DESISOLEMENT</t>
  </si>
  <si>
    <t>DEPOSER J.P. SPECIFIQUE</t>
  </si>
  <si>
    <t xml:space="preserve">DEPOSER BP AMONT + BP DE NETT/ AVAL FILTRE + REPOSER  FILTRE </t>
  </si>
  <si>
    <t>DEPOSER J.P</t>
  </si>
  <si>
    <t>TACHE 8 INTERVENTION MAINTENANCE</t>
  </si>
  <si>
    <t>S1-S1121</t>
  </si>
  <si>
    <t>DEBRIDER + DEPOSER CANNE</t>
  </si>
  <si>
    <t>DEPOSER MANCHETTE + POSER BP/VANNE</t>
  </si>
  <si>
    <t>DEPOSE COMPENSATEUR + POSE BP/TUY</t>
  </si>
  <si>
    <t>DEPOSER TUY + POSER BP/TUY</t>
  </si>
  <si>
    <t>DEPOSER MANCHETTE + POSER BRP/VANNE</t>
  </si>
  <si>
    <t>TACHE3 : OPERATION MAINTENANCE</t>
  </si>
  <si>
    <t>DEPOSER VANNE + POSER BP/TUY</t>
  </si>
  <si>
    <t>DEBRIDER +POSER BP/FILTRE</t>
  </si>
  <si>
    <t>TACHE4 : DEPOSE DISTRIBUTEUR + DEVESICULEUR + GARNISSAGE</t>
  </si>
  <si>
    <t>REPOSER VANNE + DEPOSER BP/TUY</t>
  </si>
  <si>
    <t>TACHE6 : DESISOLEMENT 1ERE PARTIE</t>
  </si>
  <si>
    <t>REPOSER TUY</t>
  </si>
  <si>
    <t>TACHE7 : DESISOLEMENT 2EME PARTIE</t>
  </si>
  <si>
    <t>DEPOSER BOUCHON AVEC REPERE</t>
  </si>
  <si>
    <t>REPOSER CANNE</t>
  </si>
  <si>
    <t>DEPOSER BP + REPOSER MANCHETTE</t>
  </si>
  <si>
    <t>DEPOSER BP + REPOSE COMPENSATEUR</t>
  </si>
  <si>
    <t>DEPOSER BRP + REPOSER MANCHETTE</t>
  </si>
  <si>
    <t>TACHE8 : OPERATION MAINTENANCE</t>
  </si>
  <si>
    <t>DEPOSER BP + REPOSER VANNE</t>
  </si>
  <si>
    <t>S1-S1191</t>
  </si>
  <si>
    <t>TACHE1: PLATINAGE + DEPOSE COLLIER CS03</t>
  </si>
  <si>
    <t>DEPOSER MANCHETTE + POSER BP/TUY</t>
  </si>
  <si>
    <t>REPOSER NOUVELLE MANCHETTE</t>
  </si>
  <si>
    <t xml:space="preserve"> DEPOSER BP/TUY+CONNEXION MANCHETTE</t>
  </si>
  <si>
    <t>S1-S1775</t>
  </si>
  <si>
    <t>TACHE1 : OPERATION D'ISOLEMENT</t>
  </si>
  <si>
    <t>RIPPER TUY + POSER B.P SUR TUY</t>
  </si>
  <si>
    <t>TACHE3 :  OPERATION DESISOLEMENT</t>
  </si>
  <si>
    <t>FERMER T.H + DEPOSER CROISILLON</t>
  </si>
  <si>
    <t>BRIDER TUY + DEPOSER B.P SUR TUY</t>
  </si>
  <si>
    <t xml:space="preserve">FERMER T.H </t>
  </si>
  <si>
    <t>S1-S2000</t>
  </si>
  <si>
    <t>TACHE 2 : OPERATION D'ISOLEMENT</t>
  </si>
  <si>
    <t>TACHE 3 : INTERVENTIONS MAINTENANCE</t>
  </si>
  <si>
    <t>DEPOSER PSV-BS-0569</t>
  </si>
  <si>
    <t>TACHE 4 : OPERATION DE DESISOLEMENT</t>
  </si>
  <si>
    <t>FERMER T.H. + DEPOSER COPPUS</t>
  </si>
  <si>
    <t>FERMER T.H.</t>
  </si>
  <si>
    <t xml:space="preserve">REPOSER TUYAUTERIE + FERMETURE </t>
  </si>
  <si>
    <t>TACHE 5 : OPERATION DE DESISOLEMENT</t>
  </si>
  <si>
    <t>TACHE 6 : INTERVENTIONS MAINTENANCE</t>
  </si>
  <si>
    <t>TACHE 7 : INTERVENTIONS MAINTENANCE</t>
  </si>
  <si>
    <t>REPOSER PSV-BS-0569</t>
  </si>
  <si>
    <t>S1-S2001</t>
  </si>
  <si>
    <t>TACHE2: OPERATION D'ISOLEMENT</t>
  </si>
  <si>
    <t>POSE J.P</t>
  </si>
  <si>
    <t>DEPOSER COUDE + BUSE</t>
  </si>
  <si>
    <t>TACHE3: INTERVENTION MAINTENANCE</t>
  </si>
  <si>
    <t>DEPOSER PSV-BS-0403 + POSER BP/TUY</t>
  </si>
  <si>
    <t>FERMER TH + DEPOSER COPPUS</t>
  </si>
  <si>
    <t xml:space="preserve">FERMER TH </t>
  </si>
  <si>
    <t>TACHE5: OPERATION DESISOLEMENT</t>
  </si>
  <si>
    <t xml:space="preserve">REPOSER TUYAUTERIE </t>
  </si>
  <si>
    <t>REPOSER COUDE + BUSE</t>
  </si>
  <si>
    <t>TACHE6: INTERVENTION MAINTENANCE</t>
  </si>
  <si>
    <t>REPOSER PSV-BS-0403</t>
  </si>
  <si>
    <t>REPOSER PSV-BS-0403 + DEPOSER BP/TUY</t>
  </si>
  <si>
    <t>REPOSE VANNE</t>
  </si>
  <si>
    <t>RECONNECTER REGARD</t>
  </si>
  <si>
    <t xml:space="preserve">REPOSE VANNE </t>
  </si>
  <si>
    <t>REPOSER MANCHETTE + DEPOSER BP</t>
  </si>
  <si>
    <t>TACHE7 : REMPLACEMENT JOINT</t>
  </si>
  <si>
    <t>REMPLACEMENT JOINT</t>
  </si>
  <si>
    <t>S1-S2002</t>
  </si>
  <si>
    <t>DEPOSER MANCHETTE + POSER BP</t>
  </si>
  <si>
    <t>DEPOSER COUDE + POSE BP/TUY</t>
  </si>
  <si>
    <t>TACHE3 : INTERVENTIONS MAINTENANCE</t>
  </si>
  <si>
    <t>DEPOSER MANCHETTE  + POSER BP/TUY</t>
  </si>
  <si>
    <t>DEBRIDER + POSER BP/TUY</t>
  </si>
  <si>
    <t>REPOSER MANCHETTE</t>
  </si>
  <si>
    <t>REPOSER MANCHETTE + POSER BP</t>
  </si>
  <si>
    <t xml:space="preserve">DEPOSE BP + REPOSER COUDE </t>
  </si>
  <si>
    <t>REPOSE TUYAUTERIE</t>
  </si>
  <si>
    <t>TACHE6 : INTERVENTIONS MAINTENANCE</t>
  </si>
  <si>
    <t>REPOSER SOUPAPE PSV-BS-0405</t>
  </si>
  <si>
    <t>REPOSER MANCHETTE + DEPOSER BP/TUY</t>
  </si>
  <si>
    <t>REPOSE VANNE + LIGNE</t>
  </si>
  <si>
    <t xml:space="preserve">REPOSER MANCHETTE </t>
  </si>
  <si>
    <t>DEPOSER BP/VANNE + REBRIDER</t>
  </si>
  <si>
    <t>TACHE7 :  REMPLACEMENT JOINT</t>
  </si>
  <si>
    <t>S1-S2003</t>
  </si>
  <si>
    <t>POSER JP.</t>
  </si>
  <si>
    <t>DEPOSER MELANGEUR + POSER BP/TUY</t>
  </si>
  <si>
    <t>DEPOSER SOUPAPE + POSE BP/TUY</t>
  </si>
  <si>
    <t>DEBRIDER + POSE BP /TUY</t>
  </si>
  <si>
    <t>DEBRIDER + POSER BP/APP</t>
  </si>
  <si>
    <t>REPOSER DOME</t>
  </si>
  <si>
    <t>TACHE4 : INTERVENTIONS MAINTENANCE</t>
  </si>
  <si>
    <t>REBRIDER + DEPOSER BP/VANNE</t>
  </si>
  <si>
    <t>REPOSER MELANGEUR + DEPOSER BP/TUY</t>
  </si>
  <si>
    <t>REBRIDER + DEPOSER BP/TUY</t>
  </si>
  <si>
    <t>REPOSER SOUPAPE PSV-BS-406</t>
  </si>
  <si>
    <t>DEPOSE BP + REPOSE SOUPAPE</t>
  </si>
  <si>
    <t>REBRIDER + DEPOSER BP/APP</t>
  </si>
  <si>
    <t>REPOSER MANCHETTE + VANNE</t>
  </si>
  <si>
    <t>S1-SRU204</t>
  </si>
  <si>
    <t>TACHE3: SCHEMA OPERATIONS</t>
  </si>
  <si>
    <t xml:space="preserve">REPOSE NOUVELLE VANNE </t>
  </si>
  <si>
    <t>S1-S2601</t>
  </si>
  <si>
    <t>TACHE2 : DEPOSE BOITE SUP + COUVERCLE INF + PLATINAGE</t>
  </si>
  <si>
    <t>DEBRIDER + DEPOSER TUYAUTERIE+POSE BP</t>
  </si>
  <si>
    <t>DEPOSER VANNE + POSER B.P. SUR TUY.</t>
  </si>
  <si>
    <t>POSER B.P. SUR VANNE</t>
  </si>
  <si>
    <t>AI</t>
  </si>
  <si>
    <t>AK</t>
  </si>
  <si>
    <t>AL</t>
  </si>
  <si>
    <t>DEPOSER VANNE + POSER B.P. SUR APP.</t>
  </si>
  <si>
    <t>AN</t>
  </si>
  <si>
    <t>AO</t>
  </si>
  <si>
    <t>AP</t>
  </si>
  <si>
    <t>DEPOSER REGARD + POSER B.P. SUR TUY.</t>
  </si>
  <si>
    <t>AQ</t>
  </si>
  <si>
    <t>AY</t>
  </si>
  <si>
    <t>TACHE3 : REPOSE BOITE + COUVERCLE + DEPLATINAGE</t>
  </si>
  <si>
    <t>POSE MANCHETTE + NOUVELLE VANNE BE + REBRIDER</t>
  </si>
  <si>
    <t>REBRIDER + REPOSER TUYAUTERIE + VANNE</t>
  </si>
  <si>
    <t>REBRIDER + DEPOSER B.P. SUR TUYAUTERIE</t>
  </si>
  <si>
    <t>REBRIDER + REPOSER TUYAUTERIE</t>
  </si>
  <si>
    <t>REPOSER VANNE + DEPOSER B.P. SUR TUY.</t>
  </si>
  <si>
    <t>REPOSER REGARD</t>
  </si>
  <si>
    <t>Y</t>
  </si>
  <si>
    <t>REPOSER VANNE</t>
  </si>
  <si>
    <t>DEPOSER B.P. SUR VANNE</t>
  </si>
  <si>
    <t>REPOSER VANNE + MANCHETTE</t>
  </si>
  <si>
    <t xml:space="preserve">REPOSER VANNE </t>
  </si>
  <si>
    <t>POSE VANNE NEUVE + DEPOSER B.P. SUR TUY.</t>
  </si>
  <si>
    <t>AJ</t>
  </si>
  <si>
    <t>AM</t>
  </si>
  <si>
    <t>REPOSER CLAPET</t>
  </si>
  <si>
    <t>REPOSER REGARD + DEPOSER B.P. SUR TUY.</t>
  </si>
  <si>
    <t>AR</t>
  </si>
  <si>
    <t>AS</t>
  </si>
  <si>
    <t>AT</t>
  </si>
  <si>
    <t>AW</t>
  </si>
  <si>
    <t>AX</t>
  </si>
  <si>
    <t>AZ</t>
  </si>
  <si>
    <t>FERMER TH (VOIR PHOTO)</t>
  </si>
  <si>
    <t>BA</t>
  </si>
  <si>
    <t>S1-S2602</t>
  </si>
  <si>
    <t>TACHE 1: PLATINAGE POUR TEST HYDRAULIQUE CALANDRE</t>
  </si>
  <si>
    <t>DEPOSER BP ET POSER ACCESSOIRE EP</t>
  </si>
  <si>
    <t>POSER JP EPREUVE</t>
  </si>
  <si>
    <t xml:space="preserve"> POSER JP EPREUVE</t>
  </si>
  <si>
    <t>DEPOSE BP + POSE CANNE EPREUVE</t>
  </si>
  <si>
    <t xml:space="preserve">TACHE 2 : DEPLATINAGE </t>
  </si>
  <si>
    <t>DEPOSER BP EPREUVE + BRIDER</t>
  </si>
  <si>
    <t>DEPOSER JP EPREUVE + BRIDER</t>
  </si>
  <si>
    <t>DEPOSE CANNE EPREUVE + REPOSE BP</t>
  </si>
  <si>
    <t>TACHE 5 : PLATINAGE POUR NETTOYAGE</t>
  </si>
  <si>
    <t>DEPOSER TUY+ POSER B.P. COTE DRHP</t>
  </si>
  <si>
    <t>DEBRIDER + POSER B.P. SUR TUYAUTERIE</t>
  </si>
  <si>
    <t>DEBRIDER + POSER J.P. SUR TUYAUTERIE</t>
  </si>
  <si>
    <t>DEPOSER TUY + POSER B.P. COTE DRHP</t>
  </si>
  <si>
    <t xml:space="preserve">TACHE 7 : DEPLATINAGE </t>
  </si>
  <si>
    <t>REPOSER TUYAUTERIE + VANNE</t>
  </si>
  <si>
    <t>DEPOSER B.P. + REPOSER TUY</t>
  </si>
  <si>
    <t>DEPOSER B.P. + REBRIDER</t>
  </si>
  <si>
    <t>DEPOSER TUYAUTERIE + VANNE</t>
  </si>
  <si>
    <t>DEPOSER J.P. SUR TUYAUTERIE</t>
  </si>
  <si>
    <t xml:space="preserve">DEPOSER B.P. + REPOSER TUY </t>
  </si>
  <si>
    <t>S1-S2611</t>
  </si>
  <si>
    <t>DEBRIDER + POSE BP/TUY</t>
  </si>
  <si>
    <t>DEBRIDER+ DEPOSE MANCHETTE</t>
  </si>
  <si>
    <t>DEPOSER VANNE + POSER B.P SUR TUY.</t>
  </si>
  <si>
    <t>REBRIDER + DEPOSER BP</t>
  </si>
  <si>
    <t xml:space="preserve">REBRIDER + REPOSER TUYAUTERIE </t>
  </si>
  <si>
    <t>REPOSER VANNE + DEPOSER B.P SUR TUY.</t>
  </si>
  <si>
    <t>S1-S2706</t>
  </si>
  <si>
    <t>TACHE1: OUVERTURE</t>
  </si>
  <si>
    <t>POSER BP + DEPOSER TUYAUTERIE</t>
  </si>
  <si>
    <t>OUVERTURE POUR DEPOSE BOITE</t>
  </si>
  <si>
    <t>FERMER VANNE + POSER JP</t>
  </si>
  <si>
    <t>TACHE2 : NETTOYAGE CHIMIQUE</t>
  </si>
  <si>
    <t>DEBRIDER  + POSER BRIDE EQUIPEE NETT.CH.</t>
  </si>
  <si>
    <t>TACHE3: FERMETURE</t>
  </si>
  <si>
    <t>DEPOSER BP + POSER TUYAUTERIE</t>
  </si>
  <si>
    <t>POSER TUYAUTERIE</t>
  </si>
  <si>
    <t>REBRIDER VANNE</t>
  </si>
  <si>
    <t>FREMETURE  POUR NETTOYAGE</t>
  </si>
  <si>
    <t>S1-S2708</t>
  </si>
  <si>
    <t>DEPOSER BRIDE EQUIPEE NETT.CH.</t>
  </si>
  <si>
    <t>TACHE4: FERMETURE</t>
  </si>
  <si>
    <t>REPOSER VANNE + TUYAUTERIE</t>
  </si>
  <si>
    <t>FERMER BP</t>
  </si>
  <si>
    <t>REPOSER LA VANNE + MANCHETTE</t>
  </si>
  <si>
    <t>REBRIDER TUYAUTERIE</t>
  </si>
  <si>
    <t>S1-S27080</t>
  </si>
  <si>
    <t>DEPOSER VANNE S27080 + POSER BP/TUY</t>
  </si>
  <si>
    <t>REPOSER VANNE S27080 + DEPOSER BP/TUY</t>
  </si>
  <si>
    <t>S1-S2709</t>
  </si>
  <si>
    <t xml:space="preserve">DEPOSER VANNE + POSER BP/TUY </t>
  </si>
  <si>
    <t>DEPOSER TUYAUTERIE + POSER B.P. SUR TUY.</t>
  </si>
  <si>
    <t xml:space="preserve">POSER J.P. </t>
  </si>
  <si>
    <t>DEPOSER VANNE + POSER B.P. SUR APP</t>
  </si>
  <si>
    <t>DEPOSER CLAPET 410104 + POSER B.P. SUR TUY</t>
  </si>
  <si>
    <t xml:space="preserve">DEPOSER VANNE + POSER B.P. SUR TUY. </t>
  </si>
  <si>
    <t>DEBRIDER  VANNE + POSER BP/TUY</t>
  </si>
  <si>
    <t>POSER BRIDE EQUIPEE NETT.CH.</t>
  </si>
  <si>
    <t>REPOSER VANNE + DEPOSER B.P</t>
  </si>
  <si>
    <t>REPOSER TUYAUTERIE + DEPOSER B.P</t>
  </si>
  <si>
    <t>REPOSER PSV-BS-0570 + DEPOSER BOUCHON NPT</t>
  </si>
  <si>
    <t xml:space="preserve">DEPOSER J.P. </t>
  </si>
  <si>
    <t>REPOSER VANNE + DEPOSER B.P.</t>
  </si>
  <si>
    <t xml:space="preserve">DOSER B.P. SUR TUY + REPOSER CLAPET 410104 </t>
  </si>
  <si>
    <t xml:space="preserve">REPOSER VANNE + DEPOSER B.P. SUR TUY. </t>
  </si>
  <si>
    <t>FERMETURE T.H. ASPIRATION POMPE</t>
  </si>
  <si>
    <t>REBRIDER VANNE + DEPOSER BP/TUY</t>
  </si>
  <si>
    <t>S1-S2712</t>
  </si>
  <si>
    <t>DEBRIDER+POSER  BP/TUY</t>
  </si>
  <si>
    <t>DEBRIDER+POSER BP/TUY</t>
  </si>
  <si>
    <t>REBRIDER+DEPOSER  BP/TUY</t>
  </si>
  <si>
    <t>REBRIDER+DEPOSER BP/TUY</t>
  </si>
  <si>
    <t>REPOSER SOUPAPE</t>
  </si>
  <si>
    <t>REPOSER SOUPAPE + TUY</t>
  </si>
  <si>
    <t>S1-S2727</t>
  </si>
  <si>
    <t>TACHE1: PLATINAGE + DEPOSE</t>
  </si>
  <si>
    <t xml:space="preserve">                            TACHE2 : NETTOYAGE CHIMIQUE</t>
  </si>
  <si>
    <t>POSER BP EQUIPEE NETT CHIMIQUE</t>
  </si>
  <si>
    <t>SIG  V2J</t>
  </si>
  <si>
    <t>TACHE3 : REPOSE + DEPLATINAGE</t>
  </si>
  <si>
    <t>S1-S2731BPV</t>
  </si>
  <si>
    <t>REMPLACEMENT VANNE AUTO S2731BPV</t>
  </si>
  <si>
    <t>S1-S3001</t>
  </si>
  <si>
    <t>TACHE1: PLATINAGE + DEPOSE BOITES</t>
  </si>
  <si>
    <t xml:space="preserve">DEPOSER FUSIBLE + POSER JPE- EVENT </t>
  </si>
  <si>
    <t>DEPOSER MANCHETTE + POSER BP/FI</t>
  </si>
  <si>
    <t>TACHE3: ESSAI HYDRAULIQUE CALANDRE</t>
  </si>
  <si>
    <t>DEBRIDER + POSER JPE</t>
  </si>
  <si>
    <t>TACHE4 : DEPLATINAGE + REMONTAGE</t>
  </si>
  <si>
    <t xml:space="preserve"> DEPOSER JPE EVENT +  REPOSER FUSIBLE + REBRIDER</t>
  </si>
  <si>
    <t>REPOSER VANNE S47410</t>
  </si>
  <si>
    <t xml:space="preserve">DEPOSER JPE + REBRIDER </t>
  </si>
  <si>
    <t>REPOSER MANCHETTE + DEPOSER BP/FI</t>
  </si>
  <si>
    <t>REPOSER SOUPAPE + DEPOSER BOUCHON NPT</t>
  </si>
  <si>
    <t>REPOSER MANCHETTE + DEPOSER BP/VANNE</t>
  </si>
  <si>
    <t>DEPOSER JPE + REBRIDER</t>
  </si>
  <si>
    <t>S1-S3005</t>
  </si>
  <si>
    <t>TACHE1: DEPOSE BOITES + SOUPAPE</t>
  </si>
  <si>
    <t>DEPOSER SOUPAPE</t>
  </si>
  <si>
    <t>DEPOSER TUY + POSER BP/VANNE</t>
  </si>
  <si>
    <t>DEPOSER FOURREAU</t>
  </si>
  <si>
    <t>TACHE2: REPOSE BOITES + SOUPAPE</t>
  </si>
  <si>
    <t>REPOSER BOITE</t>
  </si>
  <si>
    <t>REPOSER FUSIBLE + TUY</t>
  </si>
  <si>
    <t>REPOSER TUY + DEPOSER BP/VANNE</t>
  </si>
  <si>
    <t>REPOSER TUY + REPOSE S48030FIL</t>
  </si>
  <si>
    <t>S1-S3007</t>
  </si>
  <si>
    <t>TACHE1: DEPOSE BOITES + LIGNES + SOUPAPE</t>
  </si>
  <si>
    <t>TACHE2: REPOSE BOITES + LIGNES + SOUPAPE</t>
  </si>
  <si>
    <t>REPOSER SOUPAPE PSV-BS-424</t>
  </si>
  <si>
    <t>RECONNECTER  + DEPOSER BP/VANNE</t>
  </si>
  <si>
    <t>RECONNECTER + DEPOSER BP/TUY</t>
  </si>
  <si>
    <t>RECONNECTER</t>
  </si>
  <si>
    <t>REPOSER S48460TIOA</t>
  </si>
  <si>
    <t>S1-S3021</t>
  </si>
  <si>
    <t xml:space="preserve">TACHE1: DEPOSE BOITES </t>
  </si>
  <si>
    <t>DEPOSER TUYAUTERIE + POSER BP/TUY</t>
  </si>
  <si>
    <t>TACHE3: REPOSE BOITES</t>
  </si>
  <si>
    <t>REPOSER TUYAUTERIE + DEPOSER BP/TUY</t>
  </si>
  <si>
    <t>S1-S3022</t>
  </si>
  <si>
    <t>TACHE1: PLATINAGE CALANDRE + DEPOSE BOITES ET SOUPAPE</t>
  </si>
  <si>
    <t>DEBRIDER + RIPPER + POSER BP/TUY</t>
  </si>
  <si>
    <t>DEBRIDER + POSER BP/CLAPET ANTI-RETOUR</t>
  </si>
  <si>
    <t>DEPOSER MANCHETTE + POSER BP/REGARD</t>
  </si>
  <si>
    <t>TACHE2 : DEPLATINAGE + REPOSE BOITES ET SOUPAPE</t>
  </si>
  <si>
    <t>DEPOSE BP/TUY + REPOSER SOUPAPE</t>
  </si>
  <si>
    <t>REBRIDER + DEPOSER BP/CLAPET ANTI-RETOUR</t>
  </si>
  <si>
    <t>REPOSER MANCHETTE + DEPOSER BP/REGARD</t>
  </si>
  <si>
    <t>S1-S4250V</t>
  </si>
  <si>
    <t>REMPLACEMENT VERIN.</t>
  </si>
  <si>
    <t>REMPLACEMENT VANNE MANU</t>
  </si>
  <si>
    <t>S1-S43110</t>
  </si>
  <si>
    <t>POSER NOUVELLE VANNE S43110</t>
  </si>
  <si>
    <t>S1-S43120</t>
  </si>
  <si>
    <t>DEPOSER VANNE S43120 +POSER BP</t>
  </si>
  <si>
    <t>REPOSER VANNE S43120 +DEPOSER BP</t>
  </si>
  <si>
    <t>S1-S43130</t>
  </si>
  <si>
    <t>POSER NOUVELLE VANNE S43130</t>
  </si>
  <si>
    <t>S1-S43400</t>
  </si>
  <si>
    <t>DEPOSER VANNE S43400 + POSER BP/TUY</t>
  </si>
  <si>
    <t>REPOSER VANNE S43400 + DEPOSER BP/TUY</t>
  </si>
  <si>
    <t>S1-S47000</t>
  </si>
  <si>
    <t>DEPOSER VANNE S47000FV + POSER BP/TUY</t>
  </si>
  <si>
    <t>REPOSER VANNE S47000FV + DEPOSER BP/TUY</t>
  </si>
  <si>
    <t>S1-S47040</t>
  </si>
  <si>
    <t>REPOSE VANNE  NEUVE S47040 FV</t>
  </si>
  <si>
    <t>S1-S47050</t>
  </si>
  <si>
    <t>REPOSER VANNE NEUVE S47050FV</t>
  </si>
  <si>
    <t>S1-S47090</t>
  </si>
  <si>
    <t>POSER NOUVELLE VANNE S47090FV</t>
  </si>
  <si>
    <t>S1-S47250</t>
  </si>
  <si>
    <t>POSER NOUVELLE VANNE S47250LV</t>
  </si>
  <si>
    <t>S1-S47260</t>
  </si>
  <si>
    <t>POSER NOUVELLE VANNE S47260LV</t>
  </si>
  <si>
    <t>S1-S48090A</t>
  </si>
  <si>
    <t>POSER VANNE NEUVE S48090</t>
  </si>
  <si>
    <t>S1-S4811HSV</t>
  </si>
  <si>
    <t>POSER NOUVELLE VANNE S4811HSV</t>
  </si>
  <si>
    <t>S1-S48170SFV</t>
  </si>
  <si>
    <t>DEPOSER VANNE S48170SFV + POSER BP/TUY</t>
  </si>
  <si>
    <t>REPOSER VANNE S48170SFV+ DEPOSER BP/TUY</t>
  </si>
  <si>
    <t>S1-S48201LV</t>
  </si>
  <si>
    <t>DEPOSER VANNE S48201 + POSER BP/TUY</t>
  </si>
  <si>
    <t>REPOSER VANNE S48201 + DEPOSER BP/TUY</t>
  </si>
  <si>
    <t>S1-S48211LV</t>
  </si>
  <si>
    <t>DEPOSER VANNE S48211LV + POSER BP/TUY</t>
  </si>
  <si>
    <t>REPOSER VANNE S48211LV+ DEPOSER BP/TUY</t>
  </si>
  <si>
    <t>S1-S5101</t>
  </si>
  <si>
    <t>DEPOSE CLAPET 410103 + POSE BP</t>
  </si>
  <si>
    <t>DEPOSE CLAPET 410101 + POSE BP</t>
  </si>
  <si>
    <t>REMPLACEMENT VANNE SOMAS</t>
  </si>
  <si>
    <t>DEPOSE BP + REPOSE CLAPET</t>
  </si>
  <si>
    <t>DEPOSE MANCHETTE</t>
  </si>
  <si>
    <t>S1-S5110</t>
  </si>
  <si>
    <t>TACHE2 : DEPLATINAGE</t>
  </si>
  <si>
    <t>REPOSER FILTRE Y</t>
  </si>
  <si>
    <t>S1-S5201</t>
  </si>
  <si>
    <t>REPOSE CLAPET APRES CONTRÔLE</t>
  </si>
  <si>
    <t>REPOSE MANCHETTE</t>
  </si>
  <si>
    <t>S1-SLP092</t>
  </si>
  <si>
    <t>DEBRIDER +POSER BP</t>
  </si>
  <si>
    <t>DEPOSER TUYAUTERIE + POSER BP</t>
  </si>
  <si>
    <t>DEPOSER BP + REPSOER TUYAUTERIE</t>
  </si>
  <si>
    <t>S1-SLU170</t>
  </si>
  <si>
    <t>S1-SRP001</t>
  </si>
  <si>
    <t>REMPLACEMENT VANNE N°C (4L8)</t>
  </si>
  <si>
    <t>REMPLACEMENT VANNE N°E (4L5)</t>
  </si>
  <si>
    <t>REMPLACEMENT VANNE N°H (4L5)</t>
  </si>
  <si>
    <t>REMPLACEMENT VANNE N°J (7L2+4L8)</t>
  </si>
  <si>
    <t>REMPLACEMENT VANNE N°P (5L5)</t>
  </si>
  <si>
    <t>S1-SRP012</t>
  </si>
  <si>
    <t xml:space="preserve">REPOSER CLAPET + TE </t>
  </si>
  <si>
    <t>S1-SRU166</t>
  </si>
  <si>
    <t>REPOSE CALO NEUF SUIVANT PHOTO</t>
  </si>
  <si>
    <t>S1-SRU178</t>
  </si>
  <si>
    <t>DEBRIDER / REBRIDER</t>
  </si>
  <si>
    <t>S1-SRU193</t>
  </si>
  <si>
    <t>S1-SRU194</t>
  </si>
  <si>
    <t>DEBRDER / REBRIDER</t>
  </si>
  <si>
    <t>S1-SRU195</t>
  </si>
  <si>
    <t>S1-SRU196</t>
  </si>
  <si>
    <t>S1-STP198</t>
  </si>
  <si>
    <t xml:space="preserve">REMPLACEMENT /EQUILIBRAGE BOULONNERIE </t>
  </si>
  <si>
    <t>S1-STU169</t>
  </si>
  <si>
    <t>TACHE1: INTERVENTION DE MAINTENANCE</t>
  </si>
  <si>
    <t>S1-STU185</t>
  </si>
  <si>
    <t>TACHE3 : INTERVENTIONS TUYAUTEUR</t>
  </si>
  <si>
    <t>S1-T1063</t>
  </si>
  <si>
    <t>DEPOSER CANNE INSTRUM +POSER BP</t>
  </si>
  <si>
    <t>REMPLACER VANNE + POSE JP/COTÉ TANK</t>
  </si>
  <si>
    <t>REMPLACER VANNE + POSE JP/ TANK</t>
  </si>
  <si>
    <t>TACHE2 : OPERATION D'ISOLEMENT</t>
  </si>
  <si>
    <t>DEPOSER PSV-BT-1063 + POSER POLYANE PERCEE</t>
  </si>
  <si>
    <t>DEPOSER EVENT EVT-BT-1063 + POSER COPUS</t>
  </si>
  <si>
    <t>OUVERTURE TH</t>
  </si>
  <si>
    <t xml:space="preserve">TACHE5 : OPERATION DESISOLEMENT </t>
  </si>
  <si>
    <t>REPOSER SOUPAPE PSV-BT-1063</t>
  </si>
  <si>
    <t>REPOSER EVENT EVT-BT-1063</t>
  </si>
  <si>
    <t>FERMETURE TH</t>
  </si>
  <si>
    <t xml:space="preserve">TACHE6 : OPERATION DESISOLEMENT </t>
  </si>
  <si>
    <t xml:space="preserve">DEPOSER BP + POSER CANNE INSTRUM </t>
  </si>
  <si>
    <t xml:space="preserve">DEPOSER JP </t>
  </si>
  <si>
    <t xml:space="preserve"> TACHE 3: PLATINAGE BATTERIE LIMITE TRAVAUX BE</t>
  </si>
  <si>
    <t>DFAIT SUR ISOLEMENT tache 215020SIG/V2J</t>
  </si>
  <si>
    <t xml:space="preserve"> TACHE 7: DEPLATINAGE BATTERIE LIMITE TRAVAUX BE</t>
  </si>
  <si>
    <t>DFAIT SUR ISOLEMENT tache 615020SIG/V2J</t>
  </si>
  <si>
    <t>S1-TRP189</t>
  </si>
  <si>
    <t>REMPLACEMENT VANNE</t>
  </si>
  <si>
    <t>S2-K39750BLV</t>
  </si>
  <si>
    <t>REMPLACEMENT VANNE AUTO K39750BLV</t>
  </si>
  <si>
    <t>S2-OTG052</t>
  </si>
  <si>
    <t>S2-OTG054</t>
  </si>
  <si>
    <t>TOURNER JOINT A LUNETTE</t>
  </si>
  <si>
    <t>JP6</t>
  </si>
  <si>
    <t>JP7</t>
  </si>
  <si>
    <t>RETOURNER JOINT A LUNETTE</t>
  </si>
  <si>
    <t>S2-OTG055</t>
  </si>
  <si>
    <t>S2-OTG056</t>
  </si>
  <si>
    <t>S2-OTG057</t>
  </si>
  <si>
    <t>S2-OTG176</t>
  </si>
  <si>
    <t xml:space="preserve">POSER JP </t>
  </si>
  <si>
    <t>S2-OTG177</t>
  </si>
  <si>
    <t>JP8</t>
  </si>
  <si>
    <t>S2-PSVBS464</t>
  </si>
  <si>
    <t>DEPOSE BP + REPOSE PSV-BS-465</t>
  </si>
  <si>
    <t>S2-PSVBS471</t>
  </si>
  <si>
    <t>TACHE1:INTERVENTIONS MAINTENANCE</t>
  </si>
  <si>
    <t>DEPOSER SOUPAPE PSV-BS-471+ POSE BP</t>
  </si>
  <si>
    <t>DEPOSER BP + REPOSER PSV-BS-471</t>
  </si>
  <si>
    <t>S2-PSVBS473</t>
  </si>
  <si>
    <t>DEPOSER SOUPAPE PSV-BS-473+ POSE BP</t>
  </si>
  <si>
    <t>DEPOSER BP + REPOSER PSV-BS-473</t>
  </si>
  <si>
    <t>S2-PSVBS474</t>
  </si>
  <si>
    <t>TACHE1: PLATINAGE POUR BATTERIE LIMITE TRAVAUX BE</t>
  </si>
  <si>
    <t>TACHE3: INTERVENTIONS MAINTENANCE</t>
  </si>
  <si>
    <t>REPOSE PSV-BS-474</t>
  </si>
  <si>
    <t>TACHE 4 : DEPLATINAGE POUR BATTERIE LIMITE TRAVAUX BE</t>
  </si>
  <si>
    <t>S2-PSVBS475</t>
  </si>
  <si>
    <t>DEPOSER SOUPAPE PSV-BS-475+ POSE BP</t>
  </si>
  <si>
    <t>DEPOSER BP + REPOSER PSV-BS-475</t>
  </si>
  <si>
    <t>S2-PSVBS507</t>
  </si>
  <si>
    <t>DEPOSER SOUPAPE PSV-BS-507+ POSE BP</t>
  </si>
  <si>
    <t>DEPOSER BP + REPOSER PSV-BS-507</t>
  </si>
  <si>
    <t>S2-PSVBS530</t>
  </si>
  <si>
    <t>DEPOSER SOUPAPE PSV-BS-530+ POSE BP</t>
  </si>
  <si>
    <t>DEPOSER BP + REPOSER PSV-BS-530</t>
  </si>
  <si>
    <t>DEPOSE BP+REBRIDER</t>
  </si>
  <si>
    <t>S2-PSVBS594</t>
  </si>
  <si>
    <t>REPOSER PSV-BS-594</t>
  </si>
  <si>
    <t>S2-PSVBT0762</t>
  </si>
  <si>
    <t>DEPOSER SOUPAPE PSV-BT-0762 + POSER BP</t>
  </si>
  <si>
    <t>DEPOSER BP + REPOSE SOUPAPE PSV-BT-0762</t>
  </si>
  <si>
    <t>S2-PSVBT-798</t>
  </si>
  <si>
    <t>DEPOSER SOUPAPE PSV-BT-798 + POSER BP</t>
  </si>
  <si>
    <t>DEPOSER BP + REPOSE SOUPAPE PSV-BT-798</t>
  </si>
  <si>
    <t>S2-S1128</t>
  </si>
  <si>
    <t>TACHE1: ISOLEMENT + OUVERTURE</t>
  </si>
  <si>
    <t>TACHE2 : DESISOLEMENT + FERMETURE</t>
  </si>
  <si>
    <t>FERMER TH + POSER COPPUS</t>
  </si>
  <si>
    <t>REPOSER NOUVELLE CANNE</t>
  </si>
  <si>
    <t>FERMER TH S5127 + S5227</t>
  </si>
  <si>
    <t>S2-S1161</t>
  </si>
  <si>
    <t>TACHE5: DESISOLEMENT</t>
  </si>
  <si>
    <t>AUCUNE OPERATION</t>
  </si>
  <si>
    <t>DEPOSER B.P + REBRIDER</t>
  </si>
  <si>
    <t>DEPOSER B.P + DEPOSER VANNE</t>
  </si>
  <si>
    <t>REPOSER FILTRE</t>
  </si>
  <si>
    <t>S2-S1621</t>
  </si>
  <si>
    <t>DEPOSER VERIN + POSE BP/TUY</t>
  </si>
  <si>
    <t>FERMER + DEPOSER COPUS</t>
  </si>
  <si>
    <t>DEPOSE BP/TUY + REPOSER VERIN</t>
  </si>
  <si>
    <t>S2-S2020</t>
  </si>
  <si>
    <t>DEBRIDER + PIVOTER VANNE</t>
  </si>
  <si>
    <t>DEPOSER CANNE + POSER BP/TUY</t>
  </si>
  <si>
    <t>DEPOSER MONO CANNE + POSER BP/TUY</t>
  </si>
  <si>
    <t>TACHE 2 : INTERVENTIONS MAINTENANCE</t>
  </si>
  <si>
    <t>TACHE 3: OPERATION DE DESISOLEMENT</t>
  </si>
  <si>
    <t>DEPOSER CROISILLON + FERMETURE TH</t>
  </si>
  <si>
    <t>DEPOSER BP + REPOSER CANNE</t>
  </si>
  <si>
    <t>REPOSE BRIDE FINE / REACTEUR+REPOSER VERIN 5022HSV</t>
  </si>
  <si>
    <t>REBRIDER BP</t>
  </si>
  <si>
    <t>REPOSE BRIDE FINE / REACTEUR+REPOSER VERIN S5020HSV</t>
  </si>
  <si>
    <t xml:space="preserve">DEPOSER BP + REPOSER MONO CANNE </t>
  </si>
  <si>
    <t>FERMETURE BP</t>
  </si>
  <si>
    <t>TACHE 4 : INTERVENTIONS MAINTENANCE</t>
  </si>
  <si>
    <t>DEPOSER BP + REPOSER SOUPAPE PSV-BS-564</t>
  </si>
  <si>
    <t>REPOSER TUYAUTERIE + DEBRIDER</t>
  </si>
  <si>
    <t>REPOSE SOUPAPE PSV-BS-0562</t>
  </si>
  <si>
    <t>REPOSER TH</t>
  </si>
  <si>
    <t>S2-S2021</t>
  </si>
  <si>
    <t>DEPOSER CANNE INJ. + POSER B.P.</t>
  </si>
  <si>
    <t>DEPOSER VANNE + MANCHETTE.</t>
  </si>
  <si>
    <t>DEPOSER VANNE + POSER B.P. /TUY</t>
  </si>
  <si>
    <t>TACHE4 : OPERATION DESISOLEMENT</t>
  </si>
  <si>
    <t xml:space="preserve">DEPOSER CROISILLON + FERMER T.H. </t>
  </si>
  <si>
    <t xml:space="preserve">FERMER T.H. </t>
  </si>
  <si>
    <t>DEPOSER B.P.+ REPOSER CANNE INJ.</t>
  </si>
  <si>
    <t>REPOSER VANNE + MANCHETTE.</t>
  </si>
  <si>
    <t>DEPOSER B.P. REPOSER VANNE</t>
  </si>
  <si>
    <t>DEPOSER SOUPAPE PSV-BS-415 + POSER  BP</t>
  </si>
  <si>
    <t>TACHE 5 : INTERVENTIONS MAINTENANCE</t>
  </si>
  <si>
    <t>REPOSER SOUPAPE PSV-BS-415</t>
  </si>
  <si>
    <t>REBRIDER+ REPOSE TUYAUTERIE</t>
  </si>
  <si>
    <t>S2-S2022</t>
  </si>
  <si>
    <t>TACHE3 : OPERATION DESISOLEMENT</t>
  </si>
  <si>
    <t>DEPOSER B.P. + REPOSER CANNE INJ.</t>
  </si>
  <si>
    <t>DEPOSER B.P. + REPOSER VANNE</t>
  </si>
  <si>
    <t>DEPOSER SOUPAPE PSV-BS-455 + POSER BP</t>
  </si>
  <si>
    <t>DEPOSER BP+ REPOSER SOUPAPE PSV-BS-455</t>
  </si>
  <si>
    <t xml:space="preserve">TACHE 5 : INTERVENTIONS REMPLACEMENT BOULONNERIE </t>
  </si>
  <si>
    <t>REMPLACEMENT BOULONNERIE</t>
  </si>
  <si>
    <t>S2-S2221</t>
  </si>
  <si>
    <t>TACHE 1 : OPERATION D'ISOLEMENT + DEPOSE SOUPAPE</t>
  </si>
  <si>
    <t>DEPOSER PSV-BS-440 + POSER B.P.</t>
  </si>
  <si>
    <t>DEPOSER PSV-BS-441  + POSER B.P.</t>
  </si>
  <si>
    <t>TACHE2 : OPERATION DESISOLEMENT + REPOSE SOUPAPE</t>
  </si>
  <si>
    <t>FERMER TH + DEPOSER COPUS</t>
  </si>
  <si>
    <t xml:space="preserve">REPOSER VANNE + PURGE </t>
  </si>
  <si>
    <t>REPOSER PSV-BS-440 + DEPOSER B.P.</t>
  </si>
  <si>
    <t>REPOSER PSV-BS-441  + DEPOSER B.P.</t>
  </si>
  <si>
    <t>S2-S2720</t>
  </si>
  <si>
    <t>TACHE 1 : OPERATION D'ISOLEMENT</t>
  </si>
  <si>
    <t>DEBRIDER+ POSER BP/VANNE</t>
  </si>
  <si>
    <t>DEBRIDER + POSER BP/ TUY</t>
  </si>
  <si>
    <t>TACHE 6 : OPERATION DESISOLEMENT</t>
  </si>
  <si>
    <t>REBRIDER MANCHETTE</t>
  </si>
  <si>
    <t>REBRIDER VANNE+TUYAUTERIE</t>
  </si>
  <si>
    <t>TACHE 2: OPERATION DE PLATINAGE FAISCEAU</t>
  </si>
  <si>
    <t>DEBRIDER + POSER BP/ REGARD</t>
  </si>
  <si>
    <t>TACHE 5 : OPERATION DE DEPLATINAGE CALANDRE</t>
  </si>
  <si>
    <t>DEPOSER BRIDE DE LAVAGE</t>
  </si>
  <si>
    <t>DEPOSER BRIDE DE VIDANGE FILETÉE</t>
  </si>
  <si>
    <t>TACHE 7 : OPERATION DE DEPLATINAGE FAISCEAU</t>
  </si>
  <si>
    <t>REPOSE MANCHETTE + REBRIDER</t>
  </si>
  <si>
    <t>REPOSE SOUPAPE PSV-BS-561</t>
  </si>
  <si>
    <t>S2-S2722</t>
  </si>
  <si>
    <t>S2-S2730</t>
  </si>
  <si>
    <t>TACHE1: OPERATION DE PLATINAGE CALANDRE</t>
  </si>
  <si>
    <t>DEBRIDER + POSER BP LAVAGE</t>
  </si>
  <si>
    <t>DEPOSE MANCHETTE + PSV-BS-0532 + POSER BP/TUY</t>
  </si>
  <si>
    <t>DEBRIDER + POSER BP LAVAGE COUDE</t>
  </si>
  <si>
    <t>DEPOSER MANCHETTE+POSER BP/VANNE</t>
  </si>
  <si>
    <t>DEPOSE BP+POSER BRIDE DE VIDANGE LAVAGE</t>
  </si>
  <si>
    <t>DEPOSER VANNE+ POSE BP/ TUY</t>
  </si>
  <si>
    <t xml:space="preserve">DEBRIDER </t>
  </si>
  <si>
    <t>TACHE2: OPERATION DE PLATINAGE FAISCEAUX</t>
  </si>
  <si>
    <t>DEBRIDER + POSER BP/ VANNE</t>
  </si>
  <si>
    <t>DEBRIDER + POSER JP</t>
  </si>
  <si>
    <t xml:space="preserve">DEPOSER SOUPAPE PSV-BS- 534 </t>
  </si>
  <si>
    <t>DEPOSER VERIN S5502V + POSER BP</t>
  </si>
  <si>
    <t>TACHE4 : OPERATION DE DEPLATINAGE CALANDRE</t>
  </si>
  <si>
    <t>DEPOSER BP LAVAGE + REBRIDER</t>
  </si>
  <si>
    <t>DEPOSER BP + REPOSER MANCHETTE + PSV-BS-0532</t>
  </si>
  <si>
    <t xml:space="preserve">DEPOSER BRIDE DE LAVAGE+REBRIDER </t>
  </si>
  <si>
    <t>REPOSER MANCHETTE+ DEPOSER BP</t>
  </si>
  <si>
    <t>DEPOSER BRIDE DE VIDANGE +REPOSE</t>
  </si>
  <si>
    <t>TACHE5 : OPERATION DE DEPLATINAGE FAISCEAU</t>
  </si>
  <si>
    <t>DEPOSER JP + REBRIDER</t>
  </si>
  <si>
    <t>DEPOSER VERIN + POSER BP</t>
  </si>
  <si>
    <t>S2-S2751</t>
  </si>
  <si>
    <t>TACHE 1 : INTERVENTIONS MAINTENANCE</t>
  </si>
  <si>
    <t>DEBRIDER + POSER B.P/TUY</t>
  </si>
  <si>
    <t>DEPOSER BP/ TUY + REBRIDER</t>
  </si>
  <si>
    <t>S2-S2787</t>
  </si>
  <si>
    <t>TACHE2 : OPERATION DE DEPLATINAGE</t>
  </si>
  <si>
    <t>S2-S2788</t>
  </si>
  <si>
    <t>S2-S3051</t>
  </si>
  <si>
    <t>TACHE2: OPERATION DE PLATINAGE OUVERTURE</t>
  </si>
  <si>
    <t>POSE BRIDE PLEIN</t>
  </si>
  <si>
    <t>TACHE3 : OPERATION DE DEPLATINAGE FERMETURE</t>
  </si>
  <si>
    <t>REPOSER SONDE S50420TIM</t>
  </si>
  <si>
    <t>REPOSER SOUPAPE PSV-BS-539</t>
  </si>
  <si>
    <t>DEPOSE BRIDE DE NETTOYAGE + REBRIDER</t>
  </si>
  <si>
    <t>DEPOSE BP +REPOSE MANCHETTE + VANNE</t>
  </si>
  <si>
    <t>DEPOSE BRIDE DE NETTOYAGE+REPOSE TUY</t>
  </si>
  <si>
    <t>S2-S3052</t>
  </si>
  <si>
    <t>TACHE2: OPERATION POUR NETTOYAGE CHIMIQUE</t>
  </si>
  <si>
    <t>POSE  BP</t>
  </si>
  <si>
    <t>TACHE2 : OPERATION DE DEPLATINAGE FERMETURE</t>
  </si>
  <si>
    <t>REPOSER SONDE S505C0TJI</t>
  </si>
  <si>
    <t>REPOSER SOUPAPE PSV-BS-540</t>
  </si>
  <si>
    <t>S2-S3085</t>
  </si>
  <si>
    <t>TACHE1: OPERATION DE PLATINAGE OUVERTURE</t>
  </si>
  <si>
    <t>S2-S4030BPV</t>
  </si>
  <si>
    <t>REMPLACEMENT VANNE AUTO S4030BPV</t>
  </si>
  <si>
    <t>S2-S42320APV</t>
  </si>
  <si>
    <t>DEPOSER VANNE AUTO S4232APV</t>
  </si>
  <si>
    <t>REPOSER VANNE AUTO S4232APV</t>
  </si>
  <si>
    <t>S2-S4232BPV</t>
  </si>
  <si>
    <t>REMPLACEMENT VANNE AUTO S4232BPV</t>
  </si>
  <si>
    <t>S2-S4814HSV</t>
  </si>
  <si>
    <t>REMPLACEMENT VANNE AUTO S4814HSV</t>
  </si>
  <si>
    <t>S2-S4818V</t>
  </si>
  <si>
    <t>REMPLACEMENT VANNE AUTO S4818V</t>
  </si>
  <si>
    <t>S2-S50190FV</t>
  </si>
  <si>
    <t>DEPOSE VANNE AUTO S50190FV +POSE BP</t>
  </si>
  <si>
    <t>DEPOSER BP + REPOSER VANNE AUTO S50190FV</t>
  </si>
  <si>
    <t>S2-S5061</t>
  </si>
  <si>
    <t xml:space="preserve">REMPLACEMENT VANNE </t>
  </si>
  <si>
    <t>S2-S5063</t>
  </si>
  <si>
    <t>DEPOSER PSB-BS-0459 + POSER B.P.</t>
  </si>
  <si>
    <t>DEPOSER PSB-BS-0462 + POSER B.P.</t>
  </si>
  <si>
    <t>DEPOSER TUYAUTERIE + POSER B.P.</t>
  </si>
  <si>
    <t>DEPOSER J.P + REMPLACER S6250HV</t>
  </si>
  <si>
    <t xml:space="preserve">DEPOSER B.P + REPOSER PSB-BS-0459 </t>
  </si>
  <si>
    <t>DEPOSER B.P + REPOSER PSB-BS-0462</t>
  </si>
  <si>
    <t>DEPOSER J.P  + REMPLACER S6251HV</t>
  </si>
  <si>
    <t>DEPOSER B.P + REPOSER TUYAUTERIE</t>
  </si>
  <si>
    <t>DEBRIDER + POSER B.P.</t>
  </si>
  <si>
    <t>DEPOSE VANNE + POSE BRIDE NETTOYAGE</t>
  </si>
  <si>
    <t>DEPOSER RADAR S61203LI.</t>
  </si>
  <si>
    <t>DEPOSER S6661 + POSER B.P. SUR TUY.</t>
  </si>
  <si>
    <t>DEPOSER S6666 + POSER B.P. SUR TUY.</t>
  </si>
  <si>
    <t>TACHE7 : INTERVENTIONS MAINTENANCE</t>
  </si>
  <si>
    <t>REPOSER ENSEMBLE</t>
  </si>
  <si>
    <t>REPOSER PIQUAGE</t>
  </si>
  <si>
    <t>DEPOSER BRP + REPOSER VANNE</t>
  </si>
  <si>
    <t>REPOSER RADAR S61203LI</t>
  </si>
  <si>
    <t xml:space="preserve">DEPOSER B.P + REPOSER S6661  </t>
  </si>
  <si>
    <t xml:space="preserve">DEPOSER B.P + REPOSER S6666  </t>
  </si>
  <si>
    <t>TACHE5 : INTERVENTIONS MOTEUR / REDUCTEUR</t>
  </si>
  <si>
    <t>REPOSER MOTEUR + REDUCTEUR</t>
  </si>
  <si>
    <t>TACHE3 : INTERVENTIONS DOUBLE ENVELOPPE</t>
  </si>
  <si>
    <t>DEPOSE VANNE + POSE BP/TUY</t>
  </si>
  <si>
    <t>TACHE8 : PLATINAGE EPREUVE DOUBLE ENVELOPPE</t>
  </si>
  <si>
    <t>POSE RACCORD 3/4 EQUIPEE DE MANO</t>
  </si>
  <si>
    <t>POSE BRIDE DE REMPLISSAGE</t>
  </si>
  <si>
    <t>DEPOSE VANNE + POSE BRIDE DE REMPLISSAGE</t>
  </si>
  <si>
    <t>POSE BPE</t>
  </si>
  <si>
    <t>¨POSE JPE</t>
  </si>
  <si>
    <t>TACHE6 : INTERVENTIONS DOUBLE ENVELOPPE</t>
  </si>
  <si>
    <t>REPOSER PSV-BS-460</t>
  </si>
  <si>
    <t>DEPOSE RACCORD 3/4 + REBRIDER</t>
  </si>
  <si>
    <t>DEPOSE BRIDE DE REMPL. + REBRIDER</t>
  </si>
  <si>
    <t>DEPOS BRIDE DE REMPL. + REBRIDER</t>
  </si>
  <si>
    <t>DEPOSER BPE + REPOSER VANNE</t>
  </si>
  <si>
    <t xml:space="preserve">DEPOSE BRIDER REMPL. + REPOSE VANNE </t>
  </si>
  <si>
    <t>S2-S5120</t>
  </si>
  <si>
    <t>REPOSER RO</t>
  </si>
  <si>
    <t>S2-S5185</t>
  </si>
  <si>
    <t>S2-S5221</t>
  </si>
  <si>
    <t>S2-S54020FV</t>
  </si>
  <si>
    <t>REMPLACEMENT VANNE AUTO S54020FV</t>
  </si>
  <si>
    <t>S2-S54090FV</t>
  </si>
  <si>
    <t>REMPLACEMENT VANNE AUTO S54090FV</t>
  </si>
  <si>
    <t>S2-S54116FV</t>
  </si>
  <si>
    <t>DEPOSE VANNE AUTO S54116FV +POSE BP</t>
  </si>
  <si>
    <t>DEPOSER BP + REPOSER VANNE AUTO S54116FV</t>
  </si>
  <si>
    <t>S2-S5411-V</t>
  </si>
  <si>
    <t>TACHE1: OPERATION MAINTENANCE</t>
  </si>
  <si>
    <t>DEPOSE VERIN + POSE BP</t>
  </si>
  <si>
    <t>REPOSE VERIN + DEPOSE BP</t>
  </si>
  <si>
    <t>S2-S54126FV</t>
  </si>
  <si>
    <t>DEPOSE VANNE AUTO S54126FV +POSE BP</t>
  </si>
  <si>
    <t>DEPOSER BP + REPOSER VANNE AUTO S54126FV</t>
  </si>
  <si>
    <t>S2-S5421HSV</t>
  </si>
  <si>
    <t>S2-S54240LV</t>
  </si>
  <si>
    <t>DEPOSE VANNE AUTO S54240LV +POSE BP</t>
  </si>
  <si>
    <t>DEPOSER BP + REPOSER VANNE AUTO S54240LV</t>
  </si>
  <si>
    <t>S2-S54250LV</t>
  </si>
  <si>
    <t>DEPOSE VANNE AUTO S54250LV +POSE BP</t>
  </si>
  <si>
    <t>DEPOSER BP + REPOSER VANNE AUTO S54250LV</t>
  </si>
  <si>
    <t>S2-S54400TV</t>
  </si>
  <si>
    <t>DEPOSE VANNE AUTO S54400TV +POSE BP</t>
  </si>
  <si>
    <t>DEPOSER BP + REPOSER VANNE AUTO S54400TV</t>
  </si>
  <si>
    <t>S2-S5500HSV</t>
  </si>
  <si>
    <t>REMPLACEMENT VANNE AUTO S5500HSV</t>
  </si>
  <si>
    <t>S2-S5510HSV</t>
  </si>
  <si>
    <t>REMPLACEMENT VANNE AUTO S5510HSV</t>
  </si>
  <si>
    <t>S2-S55140FV</t>
  </si>
  <si>
    <t>REMPLACEMENT VANNE AUTO S55140SFV</t>
  </si>
  <si>
    <t>S2-S55150FV</t>
  </si>
  <si>
    <t>S2-S55191FV</t>
  </si>
  <si>
    <t>DEPOSER VANNE S55191FV + POSER BP/TUY</t>
  </si>
  <si>
    <t>REPOSER VANNE S55191FV + DEPOSER BP/TUY</t>
  </si>
  <si>
    <t>S2-S5520HSV</t>
  </si>
  <si>
    <t>REMPLACEMENT VANNE AUTO S5520HSV</t>
  </si>
  <si>
    <t>S2-S55340BPV</t>
  </si>
  <si>
    <t>DEPOSER VANNE S55340BPV + POSER BP/TUY</t>
  </si>
  <si>
    <t>REPOSER VANNE S55340BPV + DEPOSER BP/TUY</t>
  </si>
  <si>
    <t>S2-S61090FV</t>
  </si>
  <si>
    <t>REMPLACEMENT VANNE AUTO S61090FV</t>
  </si>
  <si>
    <t>S2-S6140ASTV</t>
  </si>
  <si>
    <t>DEPOSE VANNE AUTO S6140ASTV + POSE BP</t>
  </si>
  <si>
    <t>S2-S7562</t>
  </si>
  <si>
    <t>DEPOSER MANCHETTE + POSE BP/VANNE</t>
  </si>
  <si>
    <t>DEPOSE BP + REPOSER MANCHETTE</t>
  </si>
  <si>
    <t>S2-SRP003</t>
  </si>
  <si>
    <t>2B</t>
  </si>
  <si>
    <t>REMPLACEMENT VANNE N°2B (5L2)</t>
  </si>
  <si>
    <t>2O</t>
  </si>
  <si>
    <t>REMPLACEMENT VANNE N°2O (5LB)</t>
  </si>
  <si>
    <t>2L</t>
  </si>
  <si>
    <t>REMPLACEMENT VANNE N°2L</t>
  </si>
  <si>
    <t>2M</t>
  </si>
  <si>
    <t>REMPLACEMENT VANNE N°2M</t>
  </si>
  <si>
    <t>S2-SRP004</t>
  </si>
  <si>
    <t>REMPLACEMENT VANNE N°D (6L2)</t>
  </si>
  <si>
    <t>REMPLACEMENT VANNE N°E (6L2)</t>
  </si>
  <si>
    <t xml:space="preserve">REMPLACEMENT VANNE N°H </t>
  </si>
  <si>
    <t>REMPLACEMENT VANNE N°K (5L4)</t>
  </si>
  <si>
    <t>S2-T2752</t>
  </si>
  <si>
    <t>TACHE2: PLATINAGE + DEPOSE BOITE</t>
  </si>
  <si>
    <t>TACHE4 : DEPLATINAGE</t>
  </si>
  <si>
    <t>S3-S40370PV</t>
  </si>
  <si>
    <t>DEPOSE VANNE AUTO S40370PV + POSE BP</t>
  </si>
  <si>
    <t xml:space="preserve">DEPOSE BP + REPOSE VANNE AUTO S40370PV   </t>
  </si>
  <si>
    <t>DEPOSE BP</t>
  </si>
  <si>
    <t>S3-T1001</t>
  </si>
  <si>
    <t>TACHE 7: OPERATION DESISOLEMENT</t>
  </si>
  <si>
    <t>REPOSE ENSEMBLE SOUPAPE + POSE POLYANE PERCÉ</t>
  </si>
  <si>
    <t>DEPOSE COPPUS + REPOSE EVENT EVT-BT-1001</t>
  </si>
  <si>
    <t>FERMETURE T.H + DEPOSER POLYANE PERCÉ</t>
  </si>
  <si>
    <t>TACHE 9: OPERATION DESISOLEMENT</t>
  </si>
  <si>
    <t>DEBRIDER + POSE BP/VANNE</t>
  </si>
  <si>
    <t>JA1FAIT SUR ISOLEMENT tache 3 8020SIG/V2J</t>
  </si>
  <si>
    <t>DEPOSE VANNE + POSE BP AU DESSUS</t>
  </si>
  <si>
    <t>DEPOSE VANNE/COUDE+POSE BP/REGARD</t>
  </si>
  <si>
    <t>TACHE8 : INTERVENTIONS MAINTENANCE</t>
  </si>
  <si>
    <t>JA1FAIT SUR DESISOLEMENT tache 9 8020SIG/V2J</t>
  </si>
  <si>
    <t>DEPOSE BP + REPOSE VANNE/COUDE</t>
  </si>
  <si>
    <t>S3-T1002</t>
  </si>
  <si>
    <t>TACHE2 : INTERVENTION MAINTENANCE</t>
  </si>
  <si>
    <t>TACHE3: OPERATION D'ISOLEMENT</t>
  </si>
  <si>
    <t xml:space="preserve">TACHE 4 : OPÉRATION DE DÉSISOLEMENT </t>
  </si>
  <si>
    <t>REPOSER ENSEMBLE  PSV-BT-1002 + DEPOSE POLYANE PERCÉE</t>
  </si>
  <si>
    <t xml:space="preserve">DEPOSE COPUS + REPOSE EVT-BT-1002 </t>
  </si>
  <si>
    <t>TACHE5 : INTERVENTION MAINTENANCE</t>
  </si>
  <si>
    <t xml:space="preserve">TACHE6 : OPÉRATION DE DÉSISOLEMENT </t>
  </si>
  <si>
    <t>REPOSER RADAR</t>
  </si>
  <si>
    <t>S3-T2761</t>
  </si>
  <si>
    <t>TACHE2: PLATINAGE + DEPOSE BOITES</t>
  </si>
  <si>
    <t>DEBRIDER + DEPOSER SOUPAPE</t>
  </si>
  <si>
    <t>DEPOSER BOITE</t>
  </si>
  <si>
    <t>Ø904</t>
  </si>
  <si>
    <t xml:space="preserve">TACHE4 : DEPLATINAGE </t>
  </si>
  <si>
    <t>REPOSER REPOSER TUYAUTERIE</t>
  </si>
  <si>
    <t xml:space="preserve">DEPOSER BP/VANNE + REBRIDER </t>
  </si>
  <si>
    <t>REPOSER VANNE + FO + DEPOSER BP/TUY</t>
  </si>
  <si>
    <t>S4-PSVBT796</t>
  </si>
  <si>
    <t>DEPOSER SOUPAPE PSV-BT-796 + POSER BP</t>
  </si>
  <si>
    <t>DEPOSER BP + REPOSE SOUPAPE PSV-BT-796</t>
  </si>
  <si>
    <t>S4-PSVBT797</t>
  </si>
  <si>
    <t>TACHE1: OPERATION DE MAINTENANCE</t>
  </si>
  <si>
    <t>DEPOSER SOUPAPE PSV-BT-797 + POSER BP</t>
  </si>
  <si>
    <t>TACHE2 : OPERATION DE MAINTENANCE</t>
  </si>
  <si>
    <t xml:space="preserve">DEPOSER BP + REPOSE SOUPAPE PSV-BT-797 </t>
  </si>
  <si>
    <t>S4-PSVBT856</t>
  </si>
  <si>
    <t>DEPOSER SOUPAPE PSV-BT-856 + POSER BP</t>
  </si>
  <si>
    <t>DEPOSER BP + REPOSE SOUPAPE PSV-BT-856</t>
  </si>
  <si>
    <t>S4-PSVBT857</t>
  </si>
  <si>
    <t>DEPOSER SOUPAPE PSV-BT-857 + POSER BP</t>
  </si>
  <si>
    <t>DEPOSER BP + REPOSE SOUPAPE PSV-BT-857</t>
  </si>
  <si>
    <t>S4-PSVBT900</t>
  </si>
  <si>
    <t>DEPOSER SOUPAPE PSV-BT-900 + POSER BP</t>
  </si>
  <si>
    <t>DEPOSER BP + REPOSE SOUPAPE PSV-BT-900</t>
  </si>
  <si>
    <t>S4-PSVBT901</t>
  </si>
  <si>
    <t>DEPOSER SOUPAPE PSV-BT-901 + POSER BP</t>
  </si>
  <si>
    <t>DEPOSER BP + REPOSE SOUPAPE PSV-BT-901</t>
  </si>
  <si>
    <t>S4-T1045</t>
  </si>
  <si>
    <t>DEPOSE RADAR</t>
  </si>
  <si>
    <t>TACHE4 : DESISOLEMENT + FERMETURE</t>
  </si>
  <si>
    <t>DEPOSER COPPUS + REPOSE EVT-BT-1045</t>
  </si>
  <si>
    <t>TACHE5 : DESISOLEMENT + FERMETURE</t>
  </si>
  <si>
    <t>REPOSE RADAR</t>
  </si>
  <si>
    <t>S4-T2756</t>
  </si>
  <si>
    <t>TACHE 1 : PLATINAGE CALANDRE</t>
  </si>
  <si>
    <t>DEBRIDER + POSER BP EQUIPEE N.C</t>
  </si>
  <si>
    <t>DEPOSER PSV-BT-0799 + POSE BP</t>
  </si>
  <si>
    <t>DEPOSER MANCHETTE + M88070 + POSER BP/TUY</t>
  </si>
  <si>
    <t>DEPOSER BP + POSER BP FILETEE 3/4 NPT</t>
  </si>
  <si>
    <t>TACHE 2: PLATINAGE FAISCEAU + DEPOSER BOÎTES</t>
  </si>
  <si>
    <t>DEPOSER VANNE + POSER BP/VANNE</t>
  </si>
  <si>
    <t>DEPOSER VANNE + REGARD + POSE BP/DRAIN</t>
  </si>
  <si>
    <t>TACHE 4 : DEPLATINAGE CALANDRE</t>
  </si>
  <si>
    <t>DEPOSER BP EQUIPEE N.C + REBRIDER</t>
  </si>
  <si>
    <t xml:space="preserve">DEPOSER BP+ REPOSER MANCHETTE </t>
  </si>
  <si>
    <t>DEPOSER BP + REPOSER SOUPAPE PSV-BT-0799</t>
  </si>
  <si>
    <t xml:space="preserve">DEPOSER BP EQUIPEE N.C + REBRIDER </t>
  </si>
  <si>
    <t>DEPOSER BP + REPOSER MANCHETTE + M88070</t>
  </si>
  <si>
    <t>DEPOSER BP FILETEE VIDANGE + REPOSER BP</t>
  </si>
  <si>
    <t>TACHE 5 : DEPLATINAGE FAISCEAU + REPOSER BOÎTES</t>
  </si>
  <si>
    <t xml:space="preserve">DEPOSER BP + REBRIDER </t>
  </si>
  <si>
    <t>REPOSER SOUPAPE PSV-BT-2756F</t>
  </si>
  <si>
    <t>DEPOSER BP/VANNE + REPOSER VANNE</t>
  </si>
  <si>
    <t>DEPOSER BP/TUY + REBRIDER</t>
  </si>
  <si>
    <t>DEPOSER BP + REPOSER VANNE+REGARD</t>
  </si>
  <si>
    <t>S4-T2783</t>
  </si>
  <si>
    <t>SIG V1J</t>
  </si>
  <si>
    <t>DEPOSER BOÎTE ET FAISCEAU</t>
  </si>
  <si>
    <t>Ø460</t>
  </si>
  <si>
    <t>TACHE3 : DEPLATINAGE + REPOSE BOITE</t>
  </si>
  <si>
    <t>REBRIDER +DEPOSER BP/TUY</t>
  </si>
  <si>
    <t xml:space="preserve">REMPLACER CLAPET </t>
  </si>
  <si>
    <t>DEPOSE JP + REBRIDER</t>
  </si>
  <si>
    <t>DEPOSE BP/TUY + REBRIDER</t>
  </si>
  <si>
    <t>REPOSE SOUPAPE PSV2783 + REPOSE TUY</t>
  </si>
  <si>
    <t>S4-T4014</t>
  </si>
  <si>
    <t>S1-T5162</t>
  </si>
  <si>
    <t>TACHE1:PLATINAGE POUR TRAVAUX BE</t>
  </si>
  <si>
    <t>DEPOSER JP + BRIDER</t>
  </si>
  <si>
    <t>S4-T5389</t>
  </si>
  <si>
    <t>S4-TTU158</t>
  </si>
  <si>
    <t>DEPOSE COLLIER+REMPLACEMENT VANNE</t>
  </si>
  <si>
    <t>S4-TTU168</t>
  </si>
  <si>
    <t>REMPLACEMENT CLARINETTE</t>
  </si>
  <si>
    <t>S5-T1016</t>
  </si>
  <si>
    <t xml:space="preserve">TACHE2: OPERATION D'ISOLEMENT </t>
  </si>
  <si>
    <t>TACHE 4:  INTERVENTIONS MAINTENANCE</t>
  </si>
  <si>
    <t>TACHE5 : OPERATION DE DESISOLEMENT + FERMETURE</t>
  </si>
  <si>
    <t>REPOSER PSV-BT-1016</t>
  </si>
  <si>
    <t>DEPOSER COPPUS + REPOSE EVENT</t>
  </si>
  <si>
    <t>TACHE 6:  INTERVENTIONS MAINTENANCE</t>
  </si>
  <si>
    <t>TACHE7 : OPERATION DE DESISOLEMENT</t>
  </si>
  <si>
    <t>S5-T1078</t>
  </si>
  <si>
    <t>TACHE2 : OPERATION DESISOLEMENT</t>
  </si>
  <si>
    <t>FERMETURE T.H</t>
  </si>
  <si>
    <t>S5-T2371</t>
  </si>
  <si>
    <t>TACHE3 : DESISOLEMENT</t>
  </si>
  <si>
    <t>FERMETURE TH + DEPOSER COBRA</t>
  </si>
  <si>
    <t>S6-B1001-V</t>
  </si>
  <si>
    <t>S6-B1008HSV</t>
  </si>
  <si>
    <t>S6-B2008-V</t>
  </si>
  <si>
    <t>S6-B2090-V</t>
  </si>
  <si>
    <t>S6-B25400TV</t>
  </si>
  <si>
    <t>REMPLACEMENT VANNE AUTO B25400TV</t>
  </si>
  <si>
    <t>S6-BRU179</t>
  </si>
  <si>
    <t>TACHE1:  INTERVENTIONS MAINTENANCE</t>
  </si>
  <si>
    <t>S6-PSVBB2004</t>
  </si>
  <si>
    <t>DEPOSE SOUPAPE + POSE BP/TUY</t>
  </si>
  <si>
    <t>REPOSE SOUPAPE + DEPOSE BP/TUY</t>
  </si>
  <si>
    <t>S6-PSVPI2000</t>
  </si>
  <si>
    <t>DEPOSER SOUPAPE PSV-PI-2000 + POSER BP</t>
  </si>
  <si>
    <t>DEPOSER BP + REPOSER SOUPAPE PSV-PI-2000</t>
  </si>
  <si>
    <t>BUTADIENE</t>
  </si>
  <si>
    <t>SYNTHESE</t>
  </si>
  <si>
    <t>TANKFARM</t>
  </si>
  <si>
    <t>TUYAUTERIE</t>
  </si>
  <si>
    <t>INTERVENTION</t>
  </si>
  <si>
    <t>ECHANGEUR</t>
  </si>
  <si>
    <t>REACTEUR</t>
  </si>
  <si>
    <t>MELANGEUR</t>
  </si>
  <si>
    <t>BALLON</t>
  </si>
  <si>
    <t>DIVERS</t>
  </si>
  <si>
    <t>TANK</t>
  </si>
  <si>
    <t>TUYANTERIE</t>
  </si>
  <si>
    <t>FILTRE</t>
  </si>
  <si>
    <t>SOUPAPE</t>
  </si>
  <si>
    <t>CLAPET</t>
  </si>
  <si>
    <r>
      <rPr>
        <b/>
        <u/>
        <sz val="11"/>
        <rFont val="Arial"/>
        <family val="2"/>
      </rPr>
      <t>Légende des joints :</t>
    </r>
    <r>
      <rPr>
        <b/>
        <sz val="11"/>
        <rFont val="Arial"/>
        <family val="2"/>
      </rPr>
      <t xml:space="preserve"> SIG</t>
    </r>
    <r>
      <rPr>
        <sz val="11"/>
        <rFont val="Arial"/>
        <family val="2"/>
      </rPr>
      <t xml:space="preserve">→Spiralé Inox Graphite; </t>
    </r>
    <r>
      <rPr>
        <b/>
        <sz val="11"/>
        <rFont val="Arial"/>
        <family val="2"/>
      </rPr>
      <t>SIPT</t>
    </r>
    <r>
      <rPr>
        <sz val="11"/>
        <rFont val="Arial"/>
        <family val="2"/>
      </rPr>
      <t xml:space="preserve">→Spiralé Inox PTFE; </t>
    </r>
    <r>
      <rPr>
        <b/>
        <sz val="11"/>
        <rFont val="Arial"/>
        <family val="2"/>
      </rPr>
      <t>STG</t>
    </r>
    <r>
      <rPr>
        <sz val="11"/>
        <rFont val="Arial"/>
        <family val="2"/>
      </rPr>
      <t xml:space="preserve">→Spiralé Titane Graphite; </t>
    </r>
    <r>
      <rPr>
        <b/>
        <sz val="11"/>
        <rFont val="Arial"/>
        <family val="2"/>
      </rPr>
      <t>STPT</t>
    </r>
    <r>
      <rPr>
        <sz val="11"/>
        <rFont val="Arial"/>
        <family val="2"/>
      </rPr>
      <t xml:space="preserve">→Spiralé Titane PTFE; </t>
    </r>
    <r>
      <rPr>
        <b/>
        <sz val="11"/>
        <rFont val="Arial"/>
        <family val="2"/>
      </rPr>
      <t>SHT</t>
    </r>
    <r>
      <rPr>
        <sz val="11"/>
        <rFont val="Arial"/>
        <family val="2"/>
      </rPr>
      <t xml:space="preserve">→Spiralé Haute Temp; </t>
    </r>
    <r>
      <rPr>
        <b/>
        <sz val="11"/>
        <rFont val="Arial"/>
        <family val="2"/>
      </rPr>
      <t>PHT</t>
    </r>
    <r>
      <rPr>
        <sz val="11"/>
        <rFont val="Arial"/>
        <family val="2"/>
      </rPr>
      <t>→Plat Haute Température;</t>
    </r>
    <r>
      <rPr>
        <b/>
        <sz val="11"/>
        <rFont val="Arial"/>
        <family val="2"/>
      </rPr>
      <t xml:space="preserve"> PTFE</t>
    </r>
    <r>
      <rPr>
        <sz val="11"/>
        <rFont val="Arial"/>
        <family val="2"/>
      </rPr>
      <t xml:space="preserve">→PTFE (blanc); </t>
    </r>
    <r>
      <rPr>
        <b/>
        <sz val="11"/>
        <rFont val="Arial"/>
        <family val="2"/>
      </rPr>
      <t>PTFEM</t>
    </r>
    <r>
      <rPr>
        <sz val="11"/>
        <rFont val="Arial"/>
        <family val="2"/>
      </rPr>
      <t xml:space="preserve">→PTFE Modifié (brun); </t>
    </r>
    <r>
      <rPr>
        <b/>
        <sz val="11"/>
        <rFont val="Arial"/>
        <family val="2"/>
      </rPr>
      <t>FE</t>
    </r>
    <r>
      <rPr>
        <sz val="11"/>
        <rFont val="Arial"/>
        <family val="2"/>
      </rPr>
      <t xml:space="preserve">→Fibre Elastomère; </t>
    </r>
    <r>
      <rPr>
        <b/>
        <sz val="11"/>
        <rFont val="Arial"/>
        <family val="2"/>
      </rPr>
      <t>FE va</t>
    </r>
    <r>
      <rPr>
        <sz val="11"/>
        <rFont val="Arial"/>
        <family val="2"/>
      </rPr>
      <t xml:space="preserve">→Fibre Verre-Aramid C4430; </t>
    </r>
    <r>
      <rPr>
        <b/>
        <sz val="11"/>
        <rFont val="Arial"/>
        <family val="2"/>
      </rPr>
      <t>FE ca</t>
    </r>
    <r>
      <rPr>
        <sz val="11"/>
        <rFont val="Arial"/>
        <family val="2"/>
      </rPr>
      <t xml:space="preserve">→Fibre Carbone-Aramid C4500; </t>
    </r>
    <r>
      <rPr>
        <b/>
        <sz val="11"/>
        <rFont val="Arial"/>
        <family val="2"/>
      </rPr>
      <t>PMI</t>
    </r>
    <r>
      <rPr>
        <sz val="11"/>
        <rFont val="Arial"/>
        <family val="2"/>
      </rPr>
      <t xml:space="preserve">→Plat Métalique Inox; </t>
    </r>
    <r>
      <rPr>
        <b/>
        <sz val="11"/>
        <rFont val="Arial"/>
        <family val="2"/>
      </rPr>
      <t>RTJI</t>
    </r>
    <r>
      <rPr>
        <sz val="11"/>
        <rFont val="Arial"/>
        <family val="2"/>
      </rPr>
      <t xml:space="preserve">→Annulaire Métalique Inox; </t>
    </r>
    <r>
      <rPr>
        <b/>
        <sz val="11"/>
        <rFont val="Arial"/>
        <family val="2"/>
      </rPr>
      <t>RTJfd</t>
    </r>
    <r>
      <rPr>
        <sz val="11"/>
        <rFont val="Arial"/>
        <family val="2"/>
      </rPr>
      <t xml:space="preserve">→Annulaire Métalique Fer Doux; </t>
    </r>
    <r>
      <rPr>
        <b/>
        <sz val="11"/>
        <rFont val="Arial"/>
        <family val="2"/>
      </rPr>
      <t>RTJF5</t>
    </r>
    <r>
      <rPr>
        <sz val="11"/>
        <rFont val="Arial"/>
        <family val="2"/>
      </rPr>
      <t xml:space="preserve">→Annulaire Métalique Fer A182 F5; </t>
    </r>
    <r>
      <rPr>
        <b/>
        <sz val="11"/>
        <rFont val="Arial"/>
        <family val="2"/>
      </rPr>
      <t>TMI</t>
    </r>
    <r>
      <rPr>
        <sz val="11"/>
        <rFont val="Arial"/>
        <family val="2"/>
      </rPr>
      <t xml:space="preserve">→Torique Métalique Inox; </t>
    </r>
    <r>
      <rPr>
        <b/>
        <sz val="11"/>
        <rFont val="Arial"/>
        <family val="2"/>
      </rPr>
      <t>GIIG</t>
    </r>
    <r>
      <rPr>
        <sz val="11"/>
        <rFont val="Arial"/>
        <family val="2"/>
      </rPr>
      <t xml:space="preserve">→Graphitor Impérator Inox Graphite; </t>
    </r>
    <r>
      <rPr>
        <b/>
        <sz val="11"/>
        <rFont val="Arial"/>
        <family val="2"/>
      </rPr>
      <t>MAIG</t>
    </r>
    <r>
      <rPr>
        <sz val="11"/>
        <rFont val="Arial"/>
        <family val="2"/>
      </rPr>
      <t xml:space="preserve">→MULTI-AS Inox Graphite; </t>
    </r>
    <r>
      <rPr>
        <b/>
        <sz val="11"/>
        <rFont val="Arial"/>
        <family val="2"/>
      </rPr>
      <t>MPRG</t>
    </r>
    <r>
      <rPr>
        <sz val="11"/>
        <rFont val="Arial"/>
        <family val="2"/>
      </rPr>
      <t xml:space="preserve"> → Métalloplastic revetu Graphite; </t>
    </r>
    <r>
      <rPr>
        <b/>
        <sz val="11"/>
        <rFont val="Arial"/>
        <family val="2"/>
      </rPr>
      <t>PGPT</t>
    </r>
    <r>
      <rPr>
        <sz val="11"/>
        <rFont val="Arial"/>
        <family val="2"/>
      </rPr>
      <t xml:space="preserve">→Plat Goretex PTFE; </t>
    </r>
    <r>
      <rPr>
        <b/>
        <sz val="11"/>
        <rFont val="Arial"/>
        <family val="2"/>
      </rPr>
      <t>TG</t>
    </r>
    <r>
      <rPr>
        <sz val="11"/>
        <rFont val="Arial"/>
        <family val="2"/>
      </rPr>
      <t>→Tresse Graphite;</t>
    </r>
    <r>
      <rPr>
        <b/>
        <sz val="11"/>
        <rFont val="Arial"/>
        <family val="2"/>
      </rPr>
      <t xml:space="preserve"> TPT</t>
    </r>
    <r>
      <rPr>
        <sz val="11"/>
        <rFont val="Arial"/>
        <family val="2"/>
      </rPr>
      <t>→Tresse PTFE;</t>
    </r>
    <r>
      <rPr>
        <b/>
        <sz val="11"/>
        <rFont val="Arial"/>
        <family val="2"/>
      </rPr>
      <t xml:space="preserve"> PIG</t>
    </r>
    <r>
      <rPr>
        <sz val="11"/>
        <rFont val="Arial"/>
        <family val="2"/>
      </rPr>
      <t xml:space="preserve">→Plat Inox Graphite; </t>
    </r>
    <r>
      <rPr>
        <b/>
        <sz val="11"/>
        <rFont val="Arial"/>
        <family val="2"/>
      </rPr>
      <t>TOREP</t>
    </r>
    <r>
      <rPr>
        <sz val="11"/>
        <rFont val="Arial"/>
        <family val="2"/>
      </rPr>
      <t xml:space="preserve">→Torique EPDM; </t>
    </r>
    <r>
      <rPr>
        <b/>
        <sz val="11"/>
        <rFont val="Arial"/>
        <family val="2"/>
      </rPr>
      <t>SHTs</t>
    </r>
    <r>
      <rPr>
        <sz val="11"/>
        <rFont val="Arial"/>
        <family val="2"/>
      </rPr>
      <t>→Spiralé Haute Temp 321-310s</t>
    </r>
  </si>
  <si>
    <t>ITEM</t>
  </si>
  <si>
    <t>Rev OT</t>
  </si>
  <si>
    <t>Tache</t>
  </si>
  <si>
    <t>Rep.</t>
  </si>
  <si>
    <t>Rep. FAI</t>
  </si>
  <si>
    <t>Opérations</t>
  </si>
  <si>
    <t>Note 4/870</t>
  </si>
  <si>
    <t>Révision SBC</t>
  </si>
  <si>
    <t>Bride</t>
  </si>
  <si>
    <t>Joint Platinage</t>
  </si>
  <si>
    <t>Joint Définitif</t>
  </si>
  <si>
    <t>Boulon</t>
  </si>
  <si>
    <t>Calo</t>
  </si>
  <si>
    <t>Échaf</t>
  </si>
  <si>
    <t>Matiere
Boulonnerie de référence</t>
  </si>
  <si>
    <t>pouce equivalent</t>
  </si>
  <si>
    <t>Préparateur</t>
  </si>
  <si>
    <t>Boulonnerie</t>
  </si>
  <si>
    <t>STATUT</t>
  </si>
  <si>
    <t>JP</t>
  </si>
  <si>
    <t>BP</t>
  </si>
  <si>
    <t>Spec</t>
  </si>
  <si>
    <t>Nb</t>
  </si>
  <si>
    <t>matière</t>
  </si>
  <si>
    <t>nb jeu</t>
  </si>
  <si>
    <t>Standard</t>
  </si>
  <si>
    <t>Face de bride</t>
  </si>
  <si>
    <t>Matériau tiges</t>
  </si>
  <si>
    <t>Matériau écrous</t>
  </si>
  <si>
    <t>Perçages</t>
  </si>
  <si>
    <t>Dimensions</t>
  </si>
  <si>
    <t>U1AE05</t>
  </si>
  <si>
    <t>DF</t>
  </si>
  <si>
    <t>B8</t>
  </si>
  <si>
    <t>T. MAKROUM</t>
  </si>
  <si>
    <t>Spéc. obsolète</t>
  </si>
  <si>
    <t>?</t>
  </si>
  <si>
    <t>Hors standard</t>
  </si>
  <si>
    <t>B4701</t>
  </si>
  <si>
    <t>TACHE1: REMPLACEMENT 6 VANNES SOMAS</t>
  </si>
  <si>
    <t>DEPOSER VANNE</t>
  </si>
  <si>
    <t>B7</t>
  </si>
  <si>
    <t>U4AF07</t>
  </si>
  <si>
    <t>PBAXF1A51</t>
  </si>
  <si>
    <t>FJS</t>
  </si>
  <si>
    <t>42CrMo4</t>
  </si>
  <si>
    <t>C45E</t>
  </si>
  <si>
    <t>M16x100</t>
  </si>
  <si>
    <t>M20x140</t>
  </si>
  <si>
    <t>M33x210</t>
  </si>
  <si>
    <t>B5103</t>
  </si>
  <si>
    <t>U4AE18</t>
  </si>
  <si>
    <t>DR</t>
  </si>
  <si>
    <t>Y.PERRIER</t>
  </si>
  <si>
    <t>PBAXE1A31</t>
  </si>
  <si>
    <t>M20x120</t>
  </si>
  <si>
    <t>B5401</t>
  </si>
  <si>
    <t>S1-B5401</t>
  </si>
  <si>
    <t>VIDANGE + REMPLISSAGE</t>
  </si>
  <si>
    <t>B5402</t>
  </si>
  <si>
    <t>S1-B5402</t>
  </si>
  <si>
    <t>BLP074</t>
  </si>
  <si>
    <t>S1-BLP074</t>
  </si>
  <si>
    <t>DEPOSE REPOSE CALO B1002</t>
  </si>
  <si>
    <t>D/R</t>
  </si>
  <si>
    <t>DEPOSE REPOSE CALO B1001</t>
  </si>
  <si>
    <t>BLP076</t>
  </si>
  <si>
    <t>S1-BLP076</t>
  </si>
  <si>
    <t>POSE/DEPOSE CALO SUIVANT PHOTO</t>
  </si>
  <si>
    <t>CF</t>
  </si>
  <si>
    <t>BLP078</t>
  </si>
  <si>
    <t>S1-BLP078</t>
  </si>
  <si>
    <t>BLP082</t>
  </si>
  <si>
    <t>S1-BLP082</t>
  </si>
  <si>
    <t>BLP084</t>
  </si>
  <si>
    <t>S1-BLP084</t>
  </si>
  <si>
    <t>K39750ALV</t>
  </si>
  <si>
    <t>U4BF02</t>
  </si>
  <si>
    <t>DRF</t>
  </si>
  <si>
    <t>PBAXF4A54</t>
  </si>
  <si>
    <t>ESL</t>
  </si>
  <si>
    <t>ASTM A 193 B8 CL2</t>
  </si>
  <si>
    <t>ASTM A 194 Gr. 8</t>
  </si>
  <si>
    <t>M20x130</t>
  </si>
  <si>
    <t>DEPOSE / REPOSE CALO FROID</t>
  </si>
  <si>
    <t>OTG053</t>
  </si>
  <si>
    <t>36/14</t>
  </si>
  <si>
    <t>U1AE40</t>
  </si>
  <si>
    <t>YPERRIER</t>
  </si>
  <si>
    <t>U1AE30</t>
  </si>
  <si>
    <t>M16x95</t>
  </si>
  <si>
    <t>RN</t>
  </si>
  <si>
    <t>OTG182</t>
  </si>
  <si>
    <t>17/19</t>
  </si>
  <si>
    <t>M30x180</t>
  </si>
  <si>
    <t>M33x200</t>
  </si>
  <si>
    <t>U1AF03</t>
  </si>
  <si>
    <t>Incohérence PN/SPEC</t>
  </si>
  <si>
    <t>M27x160</t>
  </si>
  <si>
    <t>U1AE31</t>
  </si>
  <si>
    <t>M14x80</t>
  </si>
  <si>
    <t>U1AE32</t>
  </si>
  <si>
    <t>U1AE33</t>
  </si>
  <si>
    <t>PRISE EN COMPTE SUR OT S1-S2601</t>
  </si>
  <si>
    <t>PRISE EN COMPTE SUR OT S1-S2611</t>
  </si>
  <si>
    <t>U1AE04</t>
  </si>
  <si>
    <t>M14x75</t>
  </si>
  <si>
    <t>U1AE18</t>
  </si>
  <si>
    <t>POSE BP CONNEXION  1" filete NPT</t>
  </si>
  <si>
    <t>POSE CONNEXION 1" NPT</t>
  </si>
  <si>
    <t>DEPOSE CONNEXION 1" NPT</t>
  </si>
  <si>
    <t>OTG190</t>
  </si>
  <si>
    <t>S1-OTG190</t>
  </si>
  <si>
    <t>DEPOSE TUYAUTERIE DELUGE</t>
  </si>
  <si>
    <t>REPOSE TUYAUTERIE DELUGE</t>
  </si>
  <si>
    <t>PSVBS0401</t>
  </si>
  <si>
    <t>U4BE04</t>
  </si>
  <si>
    <t>PSVBS0408</t>
  </si>
  <si>
    <t>U4BE08</t>
  </si>
  <si>
    <t>M16x90</t>
  </si>
  <si>
    <t>PSVBS0493</t>
  </si>
  <si>
    <t>DEPOSER SOUPAPE PSV-BS-0493</t>
  </si>
  <si>
    <t>PSVBS0563</t>
  </si>
  <si>
    <t>PSVBS0590</t>
  </si>
  <si>
    <t>U1AF01</t>
  </si>
  <si>
    <t>DEPOSER PSV-BS-0590 + DEPOSER TUY</t>
  </si>
  <si>
    <t>PSVBS6103</t>
  </si>
  <si>
    <t>M.DOVONON</t>
  </si>
  <si>
    <t>S1075</t>
  </si>
  <si>
    <t>DEPOSER POMPE</t>
  </si>
  <si>
    <t>U1AE26</t>
  </si>
  <si>
    <t>M14x85</t>
  </si>
  <si>
    <t>U1AD01</t>
  </si>
  <si>
    <t>DECONNECTER SEAL FLUSH</t>
  </si>
  <si>
    <t>DEPOSER TUYAUTERIE</t>
  </si>
  <si>
    <t>RECONNECTER SEAL FLUSH</t>
  </si>
  <si>
    <t>S1079</t>
  </si>
  <si>
    <t>OUVERTURE + POSER COBRA</t>
  </si>
  <si>
    <t>MISE EN PLACE BAUDRUCHE</t>
  </si>
  <si>
    <t>TACHE4 : OPERATION DE DESISOLEMENT</t>
  </si>
  <si>
    <t>REPOSER PSV-BS-0463</t>
  </si>
  <si>
    <t>S1101</t>
  </si>
  <si>
    <t xml:space="preserve">TACHE1 : DEPOSE PARTIELLE DES BOULONS </t>
  </si>
  <si>
    <t>DEPOSER 1 BOULON SUR 2</t>
  </si>
  <si>
    <t>T1</t>
  </si>
  <si>
    <t>D1</t>
  </si>
  <si>
    <t>U4AE21</t>
  </si>
  <si>
    <t>PBAXE1A30</t>
  </si>
  <si>
    <t>B2</t>
  </si>
  <si>
    <t>DEPOSER TUY</t>
  </si>
  <si>
    <t>U1AE10</t>
  </si>
  <si>
    <t>D2</t>
  </si>
  <si>
    <t>P1</t>
  </si>
  <si>
    <t>PE</t>
  </si>
  <si>
    <t>P4</t>
  </si>
  <si>
    <t>U1</t>
  </si>
  <si>
    <t>M27x150</t>
  </si>
  <si>
    <t>N1</t>
  </si>
  <si>
    <t>U1AE01</t>
  </si>
  <si>
    <t>N2</t>
  </si>
  <si>
    <t>T2</t>
  </si>
  <si>
    <t>L4</t>
  </si>
  <si>
    <t>A4</t>
  </si>
  <si>
    <t>N3</t>
  </si>
  <si>
    <t>A2</t>
  </si>
  <si>
    <t>E1</t>
  </si>
  <si>
    <t>D3</t>
  </si>
  <si>
    <t>P3</t>
  </si>
  <si>
    <t>M2</t>
  </si>
  <si>
    <t>OUVRIR TH</t>
  </si>
  <si>
    <t>M1</t>
  </si>
  <si>
    <t>TACHE4 : DEPOSE PIPE + DISTRIBUTEUR + DEVESICULEUR + GARNISSAGE</t>
  </si>
  <si>
    <t>DEPOSER PIPE INTERNE ALIMENTATION DISTRIBUTEUR</t>
  </si>
  <si>
    <t>DEPOSER DEVESICULEUR</t>
  </si>
  <si>
    <t>DEPOSER DISTRIBUTEUR</t>
  </si>
  <si>
    <t>DEPOSER GARNISSAGE</t>
  </si>
  <si>
    <t>REPOSER PIPE INTERNE ALIMENTATION DISTRIBUTEUR</t>
  </si>
  <si>
    <t>REPOSER DEVESICULEUR</t>
  </si>
  <si>
    <t>REPOSER DISTRIBUTEUR</t>
  </si>
  <si>
    <t>REPOSER NOUVEAU GARNISSAGE</t>
  </si>
  <si>
    <t>L1</t>
  </si>
  <si>
    <t>L2</t>
  </si>
  <si>
    <t>L3</t>
  </si>
  <si>
    <t>S1101-1</t>
  </si>
  <si>
    <t>S1-S1101-1</t>
  </si>
  <si>
    <t>S1121</t>
  </si>
  <si>
    <t>C1</t>
  </si>
  <si>
    <t>POSER BOUCHON AVEC REPERE</t>
  </si>
  <si>
    <t>P2</t>
  </si>
  <si>
    <t>C2</t>
  </si>
  <si>
    <t>A11</t>
  </si>
  <si>
    <t>H2</t>
  </si>
  <si>
    <t>M24x140</t>
  </si>
  <si>
    <t>S1</t>
  </si>
  <si>
    <t>H1</t>
  </si>
  <si>
    <t>DEPOSER DISTRIBUTEUR INTERNE</t>
  </si>
  <si>
    <t>REPOSER DISTRIBUTEUR INTERNE</t>
  </si>
  <si>
    <t>U1AE11</t>
  </si>
  <si>
    <t>A3</t>
  </si>
  <si>
    <t>S1191</t>
  </si>
  <si>
    <t>DEBRIDER + DEPOSER COLLIER CS03</t>
  </si>
  <si>
    <t>W01</t>
  </si>
  <si>
    <t>REMPLACEMENT BRIDE APP</t>
  </si>
  <si>
    <t>S1775</t>
  </si>
  <si>
    <t>OUVRIR T.H + POSE CROISILLON</t>
  </si>
  <si>
    <t>PAS DE TRAVAUX</t>
  </si>
  <si>
    <t xml:space="preserve">OUVRIR T.H </t>
  </si>
  <si>
    <t>DEPOSER MATELAS KNIT</t>
  </si>
  <si>
    <t>Ø 1188</t>
  </si>
  <si>
    <t>non standard ou erreur</t>
  </si>
  <si>
    <t>POSER MATELAS KNIT NEUF</t>
  </si>
  <si>
    <t>S2000</t>
  </si>
  <si>
    <t>OUVRIR T.H. + POSER COPPUS</t>
  </si>
  <si>
    <t>U1AF09</t>
  </si>
  <si>
    <t>M39x250</t>
  </si>
  <si>
    <t>OUVRIR T.H.</t>
  </si>
  <si>
    <t>B1</t>
  </si>
  <si>
    <t>M24x160</t>
  </si>
  <si>
    <t>W3</t>
  </si>
  <si>
    <t>OUVERTURE +DEPOSER BUSE</t>
  </si>
  <si>
    <t>OUVERTURE +DEPOSER TUYAUTERIE</t>
  </si>
  <si>
    <t>OUVRIR T.H. PAR OT S1-S2709</t>
  </si>
  <si>
    <t xml:space="preserve">OUVERTURE + DEPOSE TUYAUTERIE  </t>
  </si>
  <si>
    <t xml:space="preserve">OUVERTURE + DEPOSE TUYAUTERIE </t>
  </si>
  <si>
    <t>REMPLACEMENT ACTIONNEUR S4312</t>
  </si>
  <si>
    <t>TACHE 0 : INTERVENTIONS FABRICATION</t>
  </si>
  <si>
    <t>OUVRIR VANNE (PAR BUTA)</t>
  </si>
  <si>
    <t>M33x220</t>
  </si>
  <si>
    <t>M33x230</t>
  </si>
  <si>
    <t>M30x200</t>
  </si>
  <si>
    <t>FERMETURE T.H. PAR OT S1-S2709</t>
  </si>
  <si>
    <t>S2001</t>
  </si>
  <si>
    <t>OUVRIR TH + POSER COPPUS</t>
  </si>
  <si>
    <t xml:space="preserve">OUVRIR TH </t>
  </si>
  <si>
    <t xml:space="preserve">DEPOSER TUYAUTERIE </t>
  </si>
  <si>
    <t>U3</t>
  </si>
  <si>
    <t>U2</t>
  </si>
  <si>
    <t>M30x190</t>
  </si>
  <si>
    <t>DEPOSE TUYAUTERIE</t>
  </si>
  <si>
    <t>DEPOSER PSV-BS-0403</t>
  </si>
  <si>
    <t>OUVRIR VANNE (BUTA)</t>
  </si>
  <si>
    <t>ASP1.1</t>
  </si>
  <si>
    <t xml:space="preserve">DEPOSE VANNE </t>
  </si>
  <si>
    <t>M1.1</t>
  </si>
  <si>
    <t>RETOURNER REGARD SUR 2 BOULONS</t>
  </si>
  <si>
    <t>L1.1</t>
  </si>
  <si>
    <t>DEBRIDER + DEPOSER TUYAUTERIE</t>
  </si>
  <si>
    <t>M27x180</t>
  </si>
  <si>
    <t>M20x110</t>
  </si>
  <si>
    <t>REPOSER CALO SUIVANT PHOTO</t>
  </si>
  <si>
    <t>S2002</t>
  </si>
  <si>
    <t>DEPOSER SOUPAPE PSV-BS-0405</t>
  </si>
  <si>
    <t>DEPOSE VANNE + LIGNE</t>
  </si>
  <si>
    <t>OUVERTURE +DEPOSE TUYAUTERIE</t>
  </si>
  <si>
    <t>OUVERTURE VANNE PAR BUTA</t>
  </si>
  <si>
    <t>S2003</t>
  </si>
  <si>
    <t>DEPOSER DOME</t>
  </si>
  <si>
    <t>U4BF03</t>
  </si>
  <si>
    <t>M24x180</t>
  </si>
  <si>
    <t xml:space="preserve">DEPOSER MANCHETTE </t>
  </si>
  <si>
    <t>DECALO SUIVANT PHOTO</t>
  </si>
  <si>
    <t>DEPOSER MANCHETTE + VANNE</t>
  </si>
  <si>
    <t>VANNE OUVERTE (BUTA)</t>
  </si>
  <si>
    <t>RECALO SUIVANT PHOTO</t>
  </si>
  <si>
    <t>SRU204</t>
  </si>
  <si>
    <t>TACHE1: SCHEMA OPERATIONS</t>
  </si>
  <si>
    <t>DEPOSE COLLIER + VANNE</t>
  </si>
  <si>
    <t>Echaf</t>
  </si>
  <si>
    <t>DEPOSE CALO</t>
  </si>
  <si>
    <t>TACHE2: SCHEMA OPERATIONS</t>
  </si>
  <si>
    <t>REMPLACEMENT BRIDE SUPERIEURE</t>
  </si>
  <si>
    <t>W02</t>
  </si>
  <si>
    <t>REMPLACEMENT BRIDE INFERIEURE</t>
  </si>
  <si>
    <t>U4AE02</t>
  </si>
  <si>
    <t>M14x95</t>
  </si>
  <si>
    <t>S2601</t>
  </si>
  <si>
    <t>TACHE1 : DEPOSE PARTIELLE BOULONS</t>
  </si>
  <si>
    <t>DEPOSE PARTIELLE 1 BOULON SUR 2</t>
  </si>
  <si>
    <t>AU</t>
  </si>
  <si>
    <t>Ø1216</t>
  </si>
  <si>
    <t xml:space="preserve">DEPOSE MANCHETTE </t>
  </si>
  <si>
    <t>DEBRIDER + DEPOSER TUYAUTERIE + VANNE</t>
  </si>
  <si>
    <t>E2</t>
  </si>
  <si>
    <t>E3</t>
  </si>
  <si>
    <t>E4</t>
  </si>
  <si>
    <t>E5</t>
  </si>
  <si>
    <t>A1</t>
  </si>
  <si>
    <t>DEBRIDER + DEPOSER MANCHETTE</t>
  </si>
  <si>
    <t>V5</t>
  </si>
  <si>
    <t>OUVRIR COUVERCLE</t>
  </si>
  <si>
    <t>V4</t>
  </si>
  <si>
    <t>V3</t>
  </si>
  <si>
    <t>V2</t>
  </si>
  <si>
    <t>V1</t>
  </si>
  <si>
    <t>E6</t>
  </si>
  <si>
    <t>DEPOSER REGARD</t>
  </si>
  <si>
    <t>SUIVANT OT S1-S2611</t>
  </si>
  <si>
    <t>RETOURNER VANNE SUR 2 BOULONS</t>
  </si>
  <si>
    <t>DEPOSER VANNE + MANCHETTE</t>
  </si>
  <si>
    <t>DEPOSER CLAPET</t>
  </si>
  <si>
    <t>PRISE EN COMPTE SUR L'OT S1-OTG182</t>
  </si>
  <si>
    <t>AV</t>
  </si>
  <si>
    <t>OUVRIR TH (VOIR PHOTO)</t>
  </si>
  <si>
    <t>FERMER COUVERCLE</t>
  </si>
  <si>
    <t>S2602</t>
  </si>
  <si>
    <t>A.RAISSA</t>
  </si>
  <si>
    <t>TACHE 3: ACTION SUIVANT PHOTOS</t>
  </si>
  <si>
    <t>DEPOSE / REPOSE CALO</t>
  </si>
  <si>
    <t>TACHE 4 : MISE SOUS 4 BOULONS</t>
  </si>
  <si>
    <t xml:space="preserve">DEPOSE BOITE </t>
  </si>
  <si>
    <t>Ø1530</t>
  </si>
  <si>
    <t xml:space="preserve">TACHE 6 : DEPLATINAGE </t>
  </si>
  <si>
    <t xml:space="preserve">REPOSE BOITE </t>
  </si>
  <si>
    <t>S2611</t>
  </si>
  <si>
    <t>DEPOSER CALO</t>
  </si>
  <si>
    <t>DEBRIDER + OUVRIR COUVERCLE</t>
  </si>
  <si>
    <t>REPOSER CALO</t>
  </si>
  <si>
    <t>REBRIDER + FERMER COUVERCLE</t>
  </si>
  <si>
    <t>S2706</t>
  </si>
  <si>
    <t>DEBRIDER + RETOURNER VANNE SUR 2 TIGES</t>
  </si>
  <si>
    <t>U1AE02</t>
  </si>
  <si>
    <t>Ø803</t>
  </si>
  <si>
    <t>FERMER VANNE PAR BUTA</t>
  </si>
  <si>
    <t>DEPOSER CALO SUIVANT PHOTO</t>
  </si>
  <si>
    <t>OUVERTURE POUR NETTOYAGE</t>
  </si>
  <si>
    <t>DEBRIDER VANNE</t>
  </si>
  <si>
    <t>VANNE OUVERTE PAR BUTA</t>
  </si>
  <si>
    <t>POSER BOITE</t>
  </si>
  <si>
    <t>S2708</t>
  </si>
  <si>
    <t>DEPOSER VANNE + TUYAUTERIE</t>
  </si>
  <si>
    <t>U1AF02</t>
  </si>
  <si>
    <t>OUVRIR BP POUR ENDOSCOPIE</t>
  </si>
  <si>
    <t>FERMER VANNE (BUTA)</t>
  </si>
  <si>
    <t>DEPOSER LA VANNE + MANCHETTE</t>
  </si>
  <si>
    <t>DEBRIDER TUYAUTERIE</t>
  </si>
  <si>
    <t>S27080</t>
  </si>
  <si>
    <t>S2709</t>
  </si>
  <si>
    <t>DEBRIDER + RETOURNER BRIDE SUR 21TIGES</t>
  </si>
  <si>
    <t>DEPOSE GRILLE PROTECTION</t>
  </si>
  <si>
    <t>Ø933</t>
  </si>
  <si>
    <t>DEPOSER PSV-BS-0570 + POSER BOUCHON NPT</t>
  </si>
  <si>
    <t>OUVERTURE . T.H. ASPIRATION POMPE</t>
  </si>
  <si>
    <t>U1AF07</t>
  </si>
  <si>
    <t>REPOSE GRILLE PROTECTION</t>
  </si>
  <si>
    <t>TACHE4 : NETTOYAGE CHIMIQUE</t>
  </si>
  <si>
    <t>S2712</t>
  </si>
  <si>
    <t>Ø267</t>
  </si>
  <si>
    <t>DEPOSER  BOITE</t>
  </si>
  <si>
    <t>DEPOSER SOUPAPE + TUY</t>
  </si>
  <si>
    <t>REPOSER  BOITE</t>
  </si>
  <si>
    <t>S2727</t>
  </si>
  <si>
    <t>S2731BPV</t>
  </si>
  <si>
    <t>S3001</t>
  </si>
  <si>
    <t>DEPOSER VANNE S47410 Z5</t>
  </si>
  <si>
    <t>DEPOSER  PSV BS 409  + POSER BOUCHON NPT</t>
  </si>
  <si>
    <t xml:space="preserve">                                                                                                               TACHE2: NETTOYAGE CHIMIQUE </t>
  </si>
  <si>
    <t>POSER BRIDE EQUIPEE NETT. CHIMIQUE</t>
  </si>
  <si>
    <t>DEPOSER BRIDE NETT + POSER JPE POUR REMPLISSAGE</t>
  </si>
  <si>
    <t>S3005</t>
  </si>
  <si>
    <t>B5</t>
  </si>
  <si>
    <t>REPEINDRE EXT BOITE</t>
  </si>
  <si>
    <t>DEPOSER FUSIBLE + TUY</t>
  </si>
  <si>
    <t>DEPOSE S48030FIL+ TUYAU+ POSER BP/TUY</t>
  </si>
  <si>
    <t xml:space="preserve">REPOSER FOURREAU </t>
  </si>
  <si>
    <t>S3007</t>
  </si>
  <si>
    <t>DEPOSER SOUPAPE PSV-BS-424</t>
  </si>
  <si>
    <t>DEPOSER S48460TIOA</t>
  </si>
  <si>
    <t>U1AE03</t>
  </si>
  <si>
    <t>U1AE06</t>
  </si>
  <si>
    <t>U1AE07</t>
  </si>
  <si>
    <t>U1AE08</t>
  </si>
  <si>
    <t>U1AE09</t>
  </si>
  <si>
    <t>S3021</t>
  </si>
  <si>
    <t>B4</t>
  </si>
  <si>
    <t>Ø2400</t>
  </si>
  <si>
    <t>MISE EN PLACE ANODE SUIVANT PHOTO</t>
  </si>
  <si>
    <t>TACHE2: DEPOSE LIGNE 1200PNBV S112103</t>
  </si>
  <si>
    <t>DEPOSER TUYAUTERIE SUIVANT OT-S1121</t>
  </si>
  <si>
    <t>POSER POLYANE + RUBALISE</t>
  </si>
  <si>
    <t>TACHE4: REPOSE LIGNE 1200PNBV S112103</t>
  </si>
  <si>
    <t>REPOSER TUYAUTERIE SUIVANT OT-S1121</t>
  </si>
  <si>
    <t>DEPOSER POLYANE + RUBALISE</t>
  </si>
  <si>
    <t>S3022</t>
  </si>
  <si>
    <t>U1EE01</t>
  </si>
  <si>
    <t>PBAXE4A31</t>
  </si>
  <si>
    <t>U1EE04</t>
  </si>
  <si>
    <t>S4250V</t>
  </si>
  <si>
    <t>S43110</t>
  </si>
  <si>
    <t>DEPOSER VANNE S43110</t>
  </si>
  <si>
    <t>NF</t>
  </si>
  <si>
    <t>S43120</t>
  </si>
  <si>
    <t>S43130</t>
  </si>
  <si>
    <t>DEPOSER VANNE S43130</t>
  </si>
  <si>
    <t>S43400</t>
  </si>
  <si>
    <t>S44110</t>
  </si>
  <si>
    <t>S1-S44110</t>
  </si>
  <si>
    <t>DEPOSER VANNE S44110</t>
  </si>
  <si>
    <t>S45110</t>
  </si>
  <si>
    <t>S1-S45110</t>
  </si>
  <si>
    <t>DEPOSER VANNE S45110</t>
  </si>
  <si>
    <t>S46110</t>
  </si>
  <si>
    <t>S1-S46110</t>
  </si>
  <si>
    <t>DEPOSER VANNE S46110</t>
  </si>
  <si>
    <t>S47000</t>
  </si>
  <si>
    <t>S47040</t>
  </si>
  <si>
    <t>DEPOSE VANNE S47040 FV</t>
  </si>
  <si>
    <t>S47050</t>
  </si>
  <si>
    <t>DEPOSER  VANNE S47050FV</t>
  </si>
  <si>
    <t>DEPOSER COLLIER (VOIR PHOTO)</t>
  </si>
  <si>
    <t>PBAXF4A51</t>
  </si>
  <si>
    <t>REPOSER COLLIER (VOIR PHOTO)</t>
  </si>
  <si>
    <t>S47090</t>
  </si>
  <si>
    <t>DEPOSER VANNE S47090FV</t>
  </si>
  <si>
    <t>S47250</t>
  </si>
  <si>
    <t>DEPOSER VANNE S47250LV</t>
  </si>
  <si>
    <t>S47260</t>
  </si>
  <si>
    <t>DEPOSER VANNE S47260LV</t>
  </si>
  <si>
    <t>S48090A</t>
  </si>
  <si>
    <t>DEPOSER VANNE S48090</t>
  </si>
  <si>
    <t>S4810HSV</t>
  </si>
  <si>
    <t>S1-S4810HSV</t>
  </si>
  <si>
    <t>DEPOSER VANNE S4810HSV</t>
  </si>
  <si>
    <t>S4811HSV</t>
  </si>
  <si>
    <t>DEPOSER VANNE S4811HSV</t>
  </si>
  <si>
    <t>M16x110</t>
  </si>
  <si>
    <t>S4812HSV</t>
  </si>
  <si>
    <t>S1-S4812HSV</t>
  </si>
  <si>
    <t>DEPOSER VANNE S4812HSV</t>
  </si>
  <si>
    <t>S48170SFV</t>
  </si>
  <si>
    <t>S48201LV</t>
  </si>
  <si>
    <t>S48211LV</t>
  </si>
  <si>
    <t>S5101</t>
  </si>
  <si>
    <t>M20x160</t>
  </si>
  <si>
    <t>B9</t>
  </si>
  <si>
    <t>S5110</t>
  </si>
  <si>
    <t>TACHE1: PLATINAGE</t>
  </si>
  <si>
    <t>DEPOSE MOBILE</t>
  </si>
  <si>
    <t>DEPOSER FILTRE Y</t>
  </si>
  <si>
    <t>REPOSE MOBILE</t>
  </si>
  <si>
    <t>REPOSE CALO</t>
  </si>
  <si>
    <t>S5201</t>
  </si>
  <si>
    <t>DEPOSE CLAPET 410102</t>
  </si>
  <si>
    <t>SLP080</t>
  </si>
  <si>
    <t>S1-SLP080</t>
  </si>
  <si>
    <t>RESSUAGE</t>
  </si>
  <si>
    <t>SLP091</t>
  </si>
  <si>
    <t>S1-SLP091</t>
  </si>
  <si>
    <t xml:space="preserve">A </t>
  </si>
  <si>
    <t>DEPOSE/REPOSE CALO SUIVANT PHOTO</t>
  </si>
  <si>
    <t>SLP092</t>
  </si>
  <si>
    <t>SLP102</t>
  </si>
  <si>
    <t>S1-SLP102</t>
  </si>
  <si>
    <t xml:space="preserve">DEPOSE CALO </t>
  </si>
  <si>
    <t xml:space="preserve">REPOSE CALO </t>
  </si>
  <si>
    <t>SLP103</t>
  </si>
  <si>
    <t>S1-SLP103</t>
  </si>
  <si>
    <t>SLP113</t>
  </si>
  <si>
    <t>S1-SLP113</t>
  </si>
  <si>
    <t>SLP129</t>
  </si>
  <si>
    <t>S1-SLP129</t>
  </si>
  <si>
    <t>SLP153</t>
  </si>
  <si>
    <t>S1-SLP153</t>
  </si>
  <si>
    <t>OUVERTURE TRAPPE</t>
  </si>
  <si>
    <t>FERMETURE TRAPPE</t>
  </si>
  <si>
    <t>SLU170</t>
  </si>
  <si>
    <t>SRP001</t>
  </si>
  <si>
    <t>SRP012</t>
  </si>
  <si>
    <t>DEPOSER CLAPET + TE POUR CONTRÔLE</t>
  </si>
  <si>
    <t>SRU164</t>
  </si>
  <si>
    <t>S1-SRU164</t>
  </si>
  <si>
    <t xml:space="preserve">DEPOSE COLLIER + REMPLA, VANNE </t>
  </si>
  <si>
    <t>SRU165</t>
  </si>
  <si>
    <t>S1-SRU165</t>
  </si>
  <si>
    <t>DEPOSE CALO SUIVANT PHOTO</t>
  </si>
  <si>
    <t>REMPLACEMENT PURGEUR</t>
  </si>
  <si>
    <t>SRU166</t>
  </si>
  <si>
    <t>SRU167</t>
  </si>
  <si>
    <t>S1-SRU167</t>
  </si>
  <si>
    <t>SRU178</t>
  </si>
  <si>
    <t>REMPLACEMENT VANNE SOUDER</t>
  </si>
  <si>
    <t>SOUDURE CHANTIER</t>
  </si>
  <si>
    <t>SRU193</t>
  </si>
  <si>
    <t>SRU194</t>
  </si>
  <si>
    <t>SRU195</t>
  </si>
  <si>
    <t>SRU196</t>
  </si>
  <si>
    <t>U3AE01</t>
  </si>
  <si>
    <t>STP198</t>
  </si>
  <si>
    <t>STU156</t>
  </si>
  <si>
    <t>S1-STU156</t>
  </si>
  <si>
    <t>D/N</t>
  </si>
  <si>
    <t>STU169</t>
  </si>
  <si>
    <t>TACHE2 : TRAVAUX DE SOUDURE</t>
  </si>
  <si>
    <t>REMPLACER CLARINETTE</t>
  </si>
  <si>
    <t>STU171</t>
  </si>
  <si>
    <t>S1-STU171</t>
  </si>
  <si>
    <t>DEPOSE COLLIER B7072 SUIVANT PHOTO</t>
  </si>
  <si>
    <t>REMPLACEMENT TUYAUTERIE</t>
  </si>
  <si>
    <t>REMPLACER TUYAUTERIE</t>
  </si>
  <si>
    <t>STU172</t>
  </si>
  <si>
    <t>S1-STU172</t>
  </si>
  <si>
    <t xml:space="preserve">DEPOSE COLLIER + REMPLACENT VANNE </t>
  </si>
  <si>
    <t>REMPLACEMENT TUY+VANNE+PUGEUR</t>
  </si>
  <si>
    <t xml:space="preserve">SOUDURE CHANTIER </t>
  </si>
  <si>
    <t>STU185</t>
  </si>
  <si>
    <t>TACHE4 : SOUDURE CHANTIER</t>
  </si>
  <si>
    <t>POSE/DEPOSE BOUCHON CALTEX</t>
  </si>
  <si>
    <t>T1063</t>
  </si>
  <si>
    <t>U5</t>
  </si>
  <si>
    <t xml:space="preserve"> TACHE 4: INTERVENTIONS MAINTENANCE</t>
  </si>
  <si>
    <t>DEBRIDER + DEPOSER TUY</t>
  </si>
  <si>
    <t>RECUPERER BRIDE AVEC RACCORD</t>
  </si>
  <si>
    <t>DEBRIDER + DEPOSE TUY</t>
  </si>
  <si>
    <t>DEBRIDER + DEPOSER VANNE</t>
  </si>
  <si>
    <t>TRP189</t>
  </si>
  <si>
    <t>K39750BLV</t>
  </si>
  <si>
    <t>OTG013</t>
  </si>
  <si>
    <t>S2-OTG013</t>
  </si>
  <si>
    <t xml:space="preserve">NETTOYAGE CANIVEAUX 550 M </t>
  </si>
  <si>
    <t>OTG052</t>
  </si>
  <si>
    <t>OTG054</t>
  </si>
  <si>
    <t>OTG055</t>
  </si>
  <si>
    <t>OTG056</t>
  </si>
  <si>
    <t>19/13</t>
  </si>
  <si>
    <t>OTG057</t>
  </si>
  <si>
    <t>OTG176</t>
  </si>
  <si>
    <t>OTG177</t>
  </si>
  <si>
    <t>PSVBS489</t>
  </si>
  <si>
    <t>S2-PSVBS489</t>
  </si>
  <si>
    <t>EXAMEN PEROIDIQUE SOUPAPE PSV489</t>
  </si>
  <si>
    <t>PSVBS464</t>
  </si>
  <si>
    <t>DEVISSER RACCORD FILETÉ</t>
  </si>
  <si>
    <t>DEPOSE SOUPAPE PSV-BS-464 + POSE BP</t>
  </si>
  <si>
    <t>PSVBS471</t>
  </si>
  <si>
    <t>U4AF05</t>
  </si>
  <si>
    <t>PSVBS473</t>
  </si>
  <si>
    <t>PSVBS474</t>
  </si>
  <si>
    <t>DEBRIDER + DEPOSE PSV-BS-474</t>
  </si>
  <si>
    <t>PSVBS475</t>
  </si>
  <si>
    <t>U1AE12</t>
  </si>
  <si>
    <t>PSVBS506</t>
  </si>
  <si>
    <t>S2-PSVBS506</t>
  </si>
  <si>
    <t>COUPE + SOUDURE</t>
  </si>
  <si>
    <t>PSVBS507</t>
  </si>
  <si>
    <t>PSVBS530</t>
  </si>
  <si>
    <t>U4BE02</t>
  </si>
  <si>
    <t>PSVBS594</t>
  </si>
  <si>
    <t>DEPOSER SOUPAPE PSV-BS-594</t>
  </si>
  <si>
    <t>PSVBT0762</t>
  </si>
  <si>
    <t>PSVBT-798</t>
  </si>
  <si>
    <t>S1128</t>
  </si>
  <si>
    <t>DEPOSER COLLIER  N°7001 + CANNE</t>
  </si>
  <si>
    <t>OUVRIR TH S5127 + S5227</t>
  </si>
  <si>
    <t>S1161</t>
  </si>
  <si>
    <t>PIVOTER VANNE</t>
  </si>
  <si>
    <t xml:space="preserve">DEPOSER VANNE </t>
  </si>
  <si>
    <t>DEPOSER VANNE + POSE B.P/TUY</t>
  </si>
  <si>
    <t>DEPOSER FILTRE</t>
  </si>
  <si>
    <t>DEPOSER MOBILE DE POMPE</t>
  </si>
  <si>
    <t>REPOSER MOBILE DE POMPE</t>
  </si>
  <si>
    <t>S1187</t>
  </si>
  <si>
    <t>S2-S1187</t>
  </si>
  <si>
    <t>BRANCHEMENT POUR VIDANGE</t>
  </si>
  <si>
    <t>S1621</t>
  </si>
  <si>
    <t>OUVRIR + POSER COPPUS</t>
  </si>
  <si>
    <t>U7</t>
  </si>
  <si>
    <t>U13</t>
  </si>
  <si>
    <t>S2020</t>
  </si>
  <si>
    <t xml:space="preserve">DEBRIDER + DEPOSER TUYAUTERIE </t>
  </si>
  <si>
    <t>H3</t>
  </si>
  <si>
    <t>OUVERTURE TH + POSE CROISSILLON</t>
  </si>
  <si>
    <t>K1</t>
  </si>
  <si>
    <t>OUVERTURE TH + POSE COPUS EXTRACTION</t>
  </si>
  <si>
    <t>A36</t>
  </si>
  <si>
    <t>A37</t>
  </si>
  <si>
    <t>A30</t>
  </si>
  <si>
    <t>A31</t>
  </si>
  <si>
    <t>A32</t>
  </si>
  <si>
    <t>A33</t>
  </si>
  <si>
    <t>A24</t>
  </si>
  <si>
    <t>A25</t>
  </si>
  <si>
    <t>OUVERTURE TH + POSE COPPUS INSUFLATION</t>
  </si>
  <si>
    <t>DEPOSER VERIN 5022HSV + POSE BRIDE FINE / REACTEUR</t>
  </si>
  <si>
    <t>DEBRIDER + PIVOTER BP</t>
  </si>
  <si>
    <t>A5</t>
  </si>
  <si>
    <t>DEPOSE VERIN S5020HSV + POSE BRIDE FINE / REACTEUR</t>
  </si>
  <si>
    <t>A22</t>
  </si>
  <si>
    <t>A23</t>
  </si>
  <si>
    <t>OUVERTURE BP</t>
  </si>
  <si>
    <t>W2</t>
  </si>
  <si>
    <t>W1</t>
  </si>
  <si>
    <t>A26</t>
  </si>
  <si>
    <t>A27</t>
  </si>
  <si>
    <t>A28</t>
  </si>
  <si>
    <t>A29</t>
  </si>
  <si>
    <t>A34</t>
  </si>
  <si>
    <t>A35</t>
  </si>
  <si>
    <t>DEPOSER SOUPAPE PSV-BS-564 + POSE BP /TUY</t>
  </si>
  <si>
    <t>DEBRIDER + DEPOSER TUYAUREIE</t>
  </si>
  <si>
    <t>DEBRIDER DÉPOSE SOUPAPE PSV-BS-0562</t>
  </si>
  <si>
    <t>DEPOSER GRILLE ACCES JUPE</t>
  </si>
  <si>
    <t>\</t>
  </si>
  <si>
    <t>DEPOSER TH</t>
  </si>
  <si>
    <t>POSER ECHAFAUDAGE POUR MISE EN PLACE PALAN</t>
  </si>
  <si>
    <t>W34</t>
  </si>
  <si>
    <t>W35</t>
  </si>
  <si>
    <t>W36</t>
  </si>
  <si>
    <t>W37</t>
  </si>
  <si>
    <t>W26</t>
  </si>
  <si>
    <t>W27</t>
  </si>
  <si>
    <t>W28</t>
  </si>
  <si>
    <t>W29</t>
  </si>
  <si>
    <t>W30</t>
  </si>
  <si>
    <t>W31</t>
  </si>
  <si>
    <t>W32</t>
  </si>
  <si>
    <t>W33</t>
  </si>
  <si>
    <t>W22</t>
  </si>
  <si>
    <t>W23</t>
  </si>
  <si>
    <t>W24</t>
  </si>
  <si>
    <t>W25</t>
  </si>
  <si>
    <t>W5</t>
  </si>
  <si>
    <t>TACHE 5 : INTERVENTIONS ANALYSEUR</t>
  </si>
  <si>
    <t>AN01</t>
  </si>
  <si>
    <t>DEPOSER POLYTUBE + BOUCHONNAGE</t>
  </si>
  <si>
    <t>W4</t>
  </si>
  <si>
    <t>UABE04</t>
  </si>
  <si>
    <t>REPOSER GRILLES ACCES JUPE</t>
  </si>
  <si>
    <t>DEPOSER ECHAFAUDAGE</t>
  </si>
  <si>
    <t>TACHE 6 : INTERVENTIONS ANALYSEUR</t>
  </si>
  <si>
    <t xml:space="preserve">DESBOUCHONNAGE + REPOSER POLYTUBE </t>
  </si>
  <si>
    <t>S2021</t>
  </si>
  <si>
    <t>L7</t>
  </si>
  <si>
    <t>L8</t>
  </si>
  <si>
    <t>L5</t>
  </si>
  <si>
    <t>L6</t>
  </si>
  <si>
    <t>M3</t>
  </si>
  <si>
    <t>OUVRIR T.H. + POSER CROISILLON</t>
  </si>
  <si>
    <t>OUVRIR T.H. + POSER COPUS EN EXTRACTION</t>
  </si>
  <si>
    <t>N9</t>
  </si>
  <si>
    <t>N10</t>
  </si>
  <si>
    <t>OUVRIR T.H. + POSER COPUS EN INSUFFLATION</t>
  </si>
  <si>
    <t>T3</t>
  </si>
  <si>
    <t>U4</t>
  </si>
  <si>
    <t>M30x170</t>
  </si>
  <si>
    <t>DEBRIDER +DEPOSE TUYAUTERIE</t>
  </si>
  <si>
    <t>DEPOSE GRILLE</t>
  </si>
  <si>
    <t>TACHE 3 : TRAVAUX DE SOUDURE</t>
  </si>
  <si>
    <t>RECHARGEMENT SOUDURE INTERNE VIROLE 13</t>
  </si>
  <si>
    <t>REPOSE GRILLE</t>
  </si>
  <si>
    <t>S2022</t>
  </si>
  <si>
    <t>N11</t>
  </si>
  <si>
    <t>OUVRIR T.H. + POSER COPUS EN INSUFLATION</t>
  </si>
  <si>
    <t xml:space="preserve">DEPOSE VANNE POUR ENDOSCOPIE </t>
  </si>
  <si>
    <t xml:space="preserve">DEBRIDER + DEPOSE TUYAUTERIE </t>
  </si>
  <si>
    <t>S2221</t>
  </si>
  <si>
    <t>P9</t>
  </si>
  <si>
    <t>B3</t>
  </si>
  <si>
    <t>P8</t>
  </si>
  <si>
    <t>M6</t>
  </si>
  <si>
    <t>OUVRIR TH + POSER COPUS</t>
  </si>
  <si>
    <t>P7</t>
  </si>
  <si>
    <t>M5</t>
  </si>
  <si>
    <t>P6</t>
  </si>
  <si>
    <t>M4</t>
  </si>
  <si>
    <t>P5</t>
  </si>
  <si>
    <t>N8</t>
  </si>
  <si>
    <t>N7</t>
  </si>
  <si>
    <t>U6</t>
  </si>
  <si>
    <t xml:space="preserve">DEPOSER VANNE + PURGE 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</si>
  <si>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</si>
  <si>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</si>
  <si>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</si>
  <si>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</si>
  <si>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</si>
  <si>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</si>
  <si>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</si>
  <si>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</si>
  <si>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</si>
  <si>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</si>
  <si>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S2720</t>
  </si>
  <si>
    <t>DEPOSE COUVERCLE</t>
  </si>
  <si>
    <t>Ø1657</t>
  </si>
  <si>
    <t xml:space="preserve">B3 </t>
  </si>
  <si>
    <t>REPOSE COUVERCLE</t>
  </si>
  <si>
    <t>REPOSER  MANCHETTE</t>
  </si>
  <si>
    <t>FERMETURE COUVERCLE</t>
  </si>
  <si>
    <t>DEBRIDER + DEPOSE MANCHETTE</t>
  </si>
  <si>
    <t>DEPOSE SOUPAPE PSV-BS-561 + MANCHETTE</t>
  </si>
  <si>
    <t>REMPLACEMENT ACTIONNEUR S54033</t>
  </si>
  <si>
    <t>TACHE 3: OPERATION DE PLATINAGE CALANDRE</t>
  </si>
  <si>
    <t>DEBRIDER TUY + POSER BRIDE DE LAVAGE</t>
  </si>
  <si>
    <t>DEPOSER BP + POSER BRIDE DE LAVAGE</t>
  </si>
  <si>
    <t>POSER BRIDE DE VIDANGE FILETÉE + V9</t>
  </si>
  <si>
    <t>DEPOSE SOUPAPE PSV-BS-568 + BOUCHONNAGE</t>
  </si>
  <si>
    <t>DEPOSER BOUCHON + REPOSE SOUPAPE PSV-BS-568</t>
  </si>
  <si>
    <t>TACHE 4: OPERATION DE NETTOYAGE CHMIQUE</t>
  </si>
  <si>
    <t>BRANCHER FLEXIBLE</t>
  </si>
  <si>
    <t xml:space="preserve">BRANCHER VIDANGE </t>
  </si>
  <si>
    <t>S2722</t>
  </si>
  <si>
    <t>S2730</t>
  </si>
  <si>
    <t>DEPOSER COUVERCLE</t>
  </si>
  <si>
    <t>Ø1026</t>
  </si>
  <si>
    <t>TACHE3: OPERATION DE NETTOYAGE CHIMIQUE CALANDRE</t>
  </si>
  <si>
    <t>BRANCHER VIDANGE</t>
  </si>
  <si>
    <t>REPOSER COUVERCLE</t>
  </si>
  <si>
    <t>S2751</t>
  </si>
  <si>
    <t>Ø192</t>
  </si>
  <si>
    <t>DEPOSER S2751</t>
  </si>
  <si>
    <t>U4AD04</t>
  </si>
  <si>
    <t>REPOSER S2751</t>
  </si>
  <si>
    <t>S2787</t>
  </si>
  <si>
    <t>TACHE1: OPERATION DE PLATINAGE</t>
  </si>
  <si>
    <t>Ø235</t>
  </si>
  <si>
    <t>S2788</t>
  </si>
  <si>
    <t>Ø330</t>
  </si>
  <si>
    <t>S3051</t>
  </si>
  <si>
    <t>DEPOSER SONDE S50420TIM</t>
  </si>
  <si>
    <t>DEPOSER SOUPAPE PSV-BS-539</t>
  </si>
  <si>
    <t>Ø1000</t>
  </si>
  <si>
    <t xml:space="preserve">POSE BRIDE DE NETTOYAGE CHIMIQUE </t>
  </si>
  <si>
    <t>S3052</t>
  </si>
  <si>
    <t>DEPOSER SONDE S505C0TJI</t>
  </si>
  <si>
    <t>DEPOSER SOUPAPE PSV-BS-540</t>
  </si>
  <si>
    <t>POSE BRIDE EQUIPEE N.C COUDEE</t>
  </si>
  <si>
    <t>S3085</t>
  </si>
  <si>
    <t>Ø740</t>
  </si>
  <si>
    <t xml:space="preserve">REPOSER BOITE </t>
  </si>
  <si>
    <t>S4030BPV</t>
  </si>
  <si>
    <t>S42320APV</t>
  </si>
  <si>
    <t>S4232BPV</t>
  </si>
  <si>
    <t>S4814HSV</t>
  </si>
  <si>
    <t>S4818V</t>
  </si>
  <si>
    <t>S50190FV</t>
  </si>
  <si>
    <t>S5025SV</t>
  </si>
  <si>
    <t>S2-S5025SV</t>
  </si>
  <si>
    <t xml:space="preserve">REMPALCEMENT VERIN S5025SV + POSER BP </t>
  </si>
  <si>
    <t>S.KHALDI</t>
  </si>
  <si>
    <t>S5061</t>
  </si>
  <si>
    <t xml:space="preserve">E </t>
  </si>
  <si>
    <t>S5063</t>
  </si>
  <si>
    <t>N5</t>
  </si>
  <si>
    <t>A13</t>
  </si>
  <si>
    <t>A6</t>
  </si>
  <si>
    <t>OUVRIR T.H +POSER COBRA +STOP CHUTE</t>
  </si>
  <si>
    <t>OUVERTURE T.H  + POSER OBTURATEUR</t>
  </si>
  <si>
    <t>A8</t>
  </si>
  <si>
    <t>DEBRIDER + DEPOSER ENSEMBLE</t>
  </si>
  <si>
    <t>A9</t>
  </si>
  <si>
    <t>U4XE11</t>
  </si>
  <si>
    <t>DEBRIDER + DEPOSE VANNES + TUY</t>
  </si>
  <si>
    <t>OUVERTURE TROU DE POING</t>
  </si>
  <si>
    <t>DEBRIDER + DEPOSE PSV-BS-460</t>
  </si>
  <si>
    <t>DEBRIDER +DEPOSER TUY</t>
  </si>
  <si>
    <t>A12</t>
  </si>
  <si>
    <t>DEBRIDER + RIPPER</t>
  </si>
  <si>
    <t>A10</t>
  </si>
  <si>
    <t>TACHE4 : INTERVENTIONS MOTEUR / REDUCTEUR</t>
  </si>
  <si>
    <t>DEPOSER MOTEUR + REDUCTEUR</t>
  </si>
  <si>
    <t>N4</t>
  </si>
  <si>
    <t>FERMETURE TROU DE POING</t>
  </si>
  <si>
    <t>S5120</t>
  </si>
  <si>
    <t>DEPOSER RO</t>
  </si>
  <si>
    <t>DEPOSE COUVERCLE + ROTOR</t>
  </si>
  <si>
    <t>REPOSE COUVERCLE + ROTOR</t>
  </si>
  <si>
    <t>S5157</t>
  </si>
  <si>
    <t>S2-S5157</t>
  </si>
  <si>
    <t>REVISION S5157</t>
  </si>
  <si>
    <t xml:space="preserve">B </t>
  </si>
  <si>
    <t>BLOCAGE/DEBLOCAGE BOITES A RESSORTS</t>
  </si>
  <si>
    <t>S5165</t>
  </si>
  <si>
    <t>S2-S5165</t>
  </si>
  <si>
    <t>DEPOSER MOBILE POMPE</t>
  </si>
  <si>
    <t>BLOCAGE BOITE A RESSORT</t>
  </si>
  <si>
    <t>REPOSER MOBILE POMPE</t>
  </si>
  <si>
    <t>DEBLOCAGE BOITE A RESSORT</t>
  </si>
  <si>
    <t>S5185</t>
  </si>
  <si>
    <t>S5221</t>
  </si>
  <si>
    <t>DEPOSE MOTEUR</t>
  </si>
  <si>
    <t>BLOCAGE DES BOITES A RESSORT</t>
  </si>
  <si>
    <t>RETOURNER VANNE</t>
  </si>
  <si>
    <t>DEBRIDER ET DEPOSE MANCHETTE</t>
  </si>
  <si>
    <t>REMPLACEMENT MOTEUR</t>
  </si>
  <si>
    <t>DEBLOQUAGE BOITE A RESSORT</t>
  </si>
  <si>
    <t>S5285</t>
  </si>
  <si>
    <t>S2-S5285</t>
  </si>
  <si>
    <t xml:space="preserve">DEPOSER MOBILE POMPE </t>
  </si>
  <si>
    <t>S54020FV</t>
  </si>
  <si>
    <t>S54090FV</t>
  </si>
  <si>
    <t>S54116FV</t>
  </si>
  <si>
    <t>S5411-V</t>
  </si>
  <si>
    <t>S54126FV</t>
  </si>
  <si>
    <t>S5421HSV</t>
  </si>
  <si>
    <t>S54240LV</t>
  </si>
  <si>
    <t>S54250LV</t>
  </si>
  <si>
    <t>S54400TV</t>
  </si>
  <si>
    <t>U4AD01</t>
  </si>
  <si>
    <t>S5500HSV</t>
  </si>
  <si>
    <t>S5510HSV</t>
  </si>
  <si>
    <t>S55140FV</t>
  </si>
  <si>
    <t>S55150FV</t>
  </si>
  <si>
    <t>S55191FV</t>
  </si>
  <si>
    <t>S5520HSV</t>
  </si>
  <si>
    <t>S55340BPV</t>
  </si>
  <si>
    <t>S61090FV</t>
  </si>
  <si>
    <t>DEPOSE/REPOSE CALO</t>
  </si>
  <si>
    <t>S61240LV</t>
  </si>
  <si>
    <t>S2-S61240LV</t>
  </si>
  <si>
    <t xml:space="preserve">REMPALCEMENT VANNE S61240LV </t>
  </si>
  <si>
    <t>600#</t>
  </si>
  <si>
    <t>S6140ASTV</t>
  </si>
  <si>
    <t>S7562</t>
  </si>
  <si>
    <t>A7</t>
  </si>
  <si>
    <t>TACHE2: INTERVENTIONS MAINTENANCE</t>
  </si>
  <si>
    <t>DEBRIDER POUR DEPOSE AUGE</t>
  </si>
  <si>
    <t>SLP138</t>
  </si>
  <si>
    <t>S2-SLP138</t>
  </si>
  <si>
    <t>DEPOSE CALO FROID</t>
  </si>
  <si>
    <t>REPOSE CALO FROID</t>
  </si>
  <si>
    <t>SRP003</t>
  </si>
  <si>
    <t>42/15</t>
  </si>
  <si>
    <t>SRP004</t>
  </si>
  <si>
    <t>STP205</t>
  </si>
  <si>
    <t>S2-STP205</t>
  </si>
  <si>
    <t xml:space="preserve">REMISE EN ETAT CALO </t>
  </si>
  <si>
    <t>T2752</t>
  </si>
  <si>
    <t>TACHE1: DEPOSE PARTIELLE</t>
  </si>
  <si>
    <t>C &amp; H</t>
  </si>
  <si>
    <t>DEPOSE PARTIELLE BOULON BOITES</t>
  </si>
  <si>
    <t>Ø729</t>
  </si>
  <si>
    <t>TACHE3 : REPOSE BOITE + COUVERCLE</t>
  </si>
  <si>
    <t>T5388</t>
  </si>
  <si>
    <t>S2-T5388</t>
  </si>
  <si>
    <t>TACHE1: SCHEMA D'OPERATIONS</t>
  </si>
  <si>
    <t>DEPOSE POMPE</t>
  </si>
  <si>
    <t>S40370PV</t>
  </si>
  <si>
    <t>T1001</t>
  </si>
  <si>
    <t>G2</t>
  </si>
  <si>
    <t>G1</t>
  </si>
  <si>
    <t>DEPOSE SOUPAPE PSV-BT-1001 + POSE POLYANE PERCÉ</t>
  </si>
  <si>
    <t>DEPOSE EVENT EVT-BT-1001 + POSE COPPUS</t>
  </si>
  <si>
    <t>OUVERTURE TH + POSE POLYANE PERCÉ</t>
  </si>
  <si>
    <t>M16x120</t>
  </si>
  <si>
    <t>DEPOSE VANNE</t>
  </si>
  <si>
    <t>DEBRIDER + DEPOSE TUYAUTERIE</t>
  </si>
  <si>
    <t>DEPOSE BP + REPOSE VANNE</t>
  </si>
  <si>
    <t>TACHE4 : TRAVAUX DE SOUDURE B.E</t>
  </si>
  <si>
    <t>T1002</t>
  </si>
  <si>
    <t xml:space="preserve">TACHE 1 : OPÉRATION DE D'ISOLEMENT </t>
  </si>
  <si>
    <t>DEPOSER ENSEMBLE  PSV-BT-1002 + POSE POLYANE PERCÉE</t>
  </si>
  <si>
    <t>DEPOSE EVT-BT-1002 +POSE COPUS</t>
  </si>
  <si>
    <t>OUVERTURE + POSE OBTURATEUR</t>
  </si>
  <si>
    <t>AUCUNE ACTION</t>
  </si>
  <si>
    <t>DEPOSER RADAR</t>
  </si>
  <si>
    <t>T2761</t>
  </si>
  <si>
    <t>B/ M</t>
  </si>
  <si>
    <t>DEPOSER PROTECTION DE SOUFFLET</t>
  </si>
  <si>
    <t>DEPOSER VANNE + FO + POSER BP/TUY</t>
  </si>
  <si>
    <t>TACHE5: DEPOSE CALO</t>
  </si>
  <si>
    <t>DEPOSER CALO APPAREILCOMPLET</t>
  </si>
  <si>
    <t>TACHE3 : REPOSE BOITES</t>
  </si>
  <si>
    <t>REPOSE PROTECTION DE SOUFFLET</t>
  </si>
  <si>
    <t>TACHE6 : REPOSE CALO</t>
  </si>
  <si>
    <t>REPOSER CALO  APPAREIL COMPLET</t>
  </si>
  <si>
    <t>PSVBT796</t>
  </si>
  <si>
    <t>DEVISSER + POSER BOUCHON FILETEE</t>
  </si>
  <si>
    <t>REVISSER</t>
  </si>
  <si>
    <t>PSVBT797</t>
  </si>
  <si>
    <t>PSVBT856</t>
  </si>
  <si>
    <t>PSVBT857</t>
  </si>
  <si>
    <t>PSVBT900</t>
  </si>
  <si>
    <t>PSVBT901</t>
  </si>
  <si>
    <t>T1045</t>
  </si>
  <si>
    <t>TACHE1 : DEPOSE PARTIELLE</t>
  </si>
  <si>
    <t xml:space="preserve">DEPOSE PARTIELLE 1  BOULON SUR 2 </t>
  </si>
  <si>
    <t>DEPOSER SOUPAPE + POSER POLYANE PERCEE</t>
  </si>
  <si>
    <t>DEPOSE EVT-BT-1045 + POSER COPPUS</t>
  </si>
  <si>
    <t>T2756</t>
  </si>
  <si>
    <t>DEBRIDER + DEPOSER PSV-BT-2756F</t>
  </si>
  <si>
    <t xml:space="preserve">DEBRIDER + DEPOSER MANCHETTE </t>
  </si>
  <si>
    <t>DEPOSER BOÎTE</t>
  </si>
  <si>
    <t>Ø1185</t>
  </si>
  <si>
    <t>TACHE 3 : NETTOYAGE CHIMIQUE</t>
  </si>
  <si>
    <t>BRANCHER</t>
  </si>
  <si>
    <t>VIDANGER</t>
  </si>
  <si>
    <t>REPOSER BOÎTE</t>
  </si>
  <si>
    <t>TACHE 6 : TRAVAUX SOUDURE</t>
  </si>
  <si>
    <t>MISE EN PLACE SUPPORT FABRIQUEE</t>
  </si>
  <si>
    <t>T2783</t>
  </si>
  <si>
    <t>U4AE15</t>
  </si>
  <si>
    <t>PAS D'ACTION</t>
  </si>
  <si>
    <t>DEPOSE SOUPAPE PSV2783 + DEPOSE TUY</t>
  </si>
  <si>
    <t>REPOSER BOÎTE ET FAISCEAU</t>
  </si>
  <si>
    <t>T4014</t>
  </si>
  <si>
    <t>26/28/27</t>
  </si>
  <si>
    <t>TACHE2 : SOUDURE CHANTIER</t>
  </si>
  <si>
    <t>DECOUPE TRONCON +SOUDURE CAPS</t>
  </si>
  <si>
    <t>T5162</t>
  </si>
  <si>
    <t>TACHE2:TRAVAUX BE</t>
  </si>
  <si>
    <t>POSER S61536TT</t>
  </si>
  <si>
    <t>BRIDER</t>
  </si>
  <si>
    <t>POSE MANCHETTE + BRIDER</t>
  </si>
  <si>
    <t>POSER VANNE</t>
  </si>
  <si>
    <t>T5389</t>
  </si>
  <si>
    <t>TTU158</t>
  </si>
  <si>
    <t>TTU168</t>
  </si>
  <si>
    <t>T1016</t>
  </si>
  <si>
    <t>TACHE1: DEPOSE PARTIELLE DES BOULONS</t>
  </si>
  <si>
    <t>DEPOSE CAILLEBOTIS AUTOUR SOUPAPE</t>
  </si>
  <si>
    <t>POSE GARDE CORPS AUTOUR SOUPAPE</t>
  </si>
  <si>
    <t>S2</t>
  </si>
  <si>
    <t>TACHE3: OPERATION D'ISOLEMENT + OUVERTURE TH</t>
  </si>
  <si>
    <t>DEPOSER PSV-BT-1016 POSE POLYANE PERCÉ</t>
  </si>
  <si>
    <t>DEPOSE EVENT POUR POSE COPPUS</t>
  </si>
  <si>
    <t>OUVRIR TH + POSE POLYANE PERCÉ</t>
  </si>
  <si>
    <t>U1AE21</t>
  </si>
  <si>
    <t>T1078</t>
  </si>
  <si>
    <t>OUVRIR T.H + POSER COPPUS EN EXTRACTION</t>
  </si>
  <si>
    <t>DEVISSER + POSER BOUCHON</t>
  </si>
  <si>
    <t>DEBRANCHEMENT + POSE BOUCHON</t>
  </si>
  <si>
    <t>OUVRIR T.H + POSE OBTURATEUR</t>
  </si>
  <si>
    <t>RETIRER COPPUS + FERMER T.H</t>
  </si>
  <si>
    <t>DEPOSER BOUCHON + RACCORDER</t>
  </si>
  <si>
    <t>T2371</t>
  </si>
  <si>
    <t>C3</t>
  </si>
  <si>
    <t>OUVRIR TH + POSE COBRA</t>
  </si>
  <si>
    <t>T5471</t>
  </si>
  <si>
    <t>S5-T5471</t>
  </si>
  <si>
    <t xml:space="preserve">Remplacement HUILE </t>
  </si>
  <si>
    <t>T5472</t>
  </si>
  <si>
    <t>S5-T5472</t>
  </si>
  <si>
    <t>T5475</t>
  </si>
  <si>
    <t>S5-T5475</t>
  </si>
  <si>
    <t>DEPOSER BOITE CALO</t>
  </si>
  <si>
    <t>REPOSER BOITE CALO</t>
  </si>
  <si>
    <t>T5477</t>
  </si>
  <si>
    <t>S5-T5477</t>
  </si>
  <si>
    <t>B1001-V</t>
  </si>
  <si>
    <t>U4AF13</t>
  </si>
  <si>
    <t>B1008HSV</t>
  </si>
  <si>
    <t>B2008-V</t>
  </si>
  <si>
    <t>B2090-V</t>
  </si>
  <si>
    <t>B25400TV</t>
  </si>
  <si>
    <t>B7410</t>
  </si>
  <si>
    <t>S6-B7410</t>
  </si>
  <si>
    <t>POSER ECHAFAUDAGE COMMUN</t>
  </si>
  <si>
    <t>BLP087</t>
  </si>
  <si>
    <t>S6-BLP087</t>
  </si>
  <si>
    <t>DEPOSE / POSE CALO SUIVANT PHOTOS</t>
  </si>
  <si>
    <t>15/17</t>
  </si>
  <si>
    <t>BRU179</t>
  </si>
  <si>
    <t>D7420</t>
  </si>
  <si>
    <t>S6-D7420</t>
  </si>
  <si>
    <t>PSVBB2004</t>
  </si>
  <si>
    <t>PSVPI2000</t>
  </si>
  <si>
    <t>MAT TIGE DONNES BUTA</t>
  </si>
  <si>
    <t>TIGE</t>
  </si>
  <si>
    <t>JOINT</t>
  </si>
  <si>
    <t>OT bis</t>
  </si>
  <si>
    <t xml:space="preserve">DN DONNEES BUTA </t>
  </si>
  <si>
    <t xml:space="preserve"> </t>
  </si>
  <si>
    <t xml:space="preserve">  </t>
  </si>
  <si>
    <t xml:space="preserve">     </t>
  </si>
  <si>
    <t>Bride DN</t>
  </si>
  <si>
    <t>Joint Platinage Type</t>
  </si>
  <si>
    <t>Joint Définitif Nb</t>
  </si>
  <si>
    <t>Boulon matière</t>
  </si>
  <si>
    <t>Joint Platinage Spec</t>
  </si>
  <si>
    <t xml:space="preserve"> Nb jeu Boulon</t>
  </si>
  <si>
    <t>Bride PN</t>
  </si>
  <si>
    <t>PN DONNEES BUTA</t>
  </si>
  <si>
    <t>NB JOINT PROV BUTA</t>
  </si>
  <si>
    <t>LONGUEUR THEORIQUE</t>
  </si>
  <si>
    <t>DIAMETRE THEORIQUE</t>
  </si>
  <si>
    <t>NB JOINT DEF BUTA</t>
  </si>
  <si>
    <t>MATIERE JOINT BUTA</t>
  </si>
  <si>
    <t>RONDELLE</t>
  </si>
  <si>
    <t>VANNE AUTO</t>
  </si>
  <si>
    <t>VANNE MANU</t>
  </si>
  <si>
    <t>Colonne1</t>
  </si>
  <si>
    <t>NB TIGES DONNEES BUTA</t>
  </si>
  <si>
    <t>TIGES DONNES BUTA</t>
  </si>
  <si>
    <t>Nb Platinage Joint</t>
  </si>
  <si>
    <t>TACHE3 INTERVENTION MAINTENANCE</t>
  </si>
  <si>
    <t>TACHE8 INTERVENTION MAINTENANCE</t>
  </si>
  <si>
    <t>TACHE5 : OPERATION DE DESISOLEMENT</t>
  </si>
  <si>
    <t>TACHE1: PLATINAGE POUR TEST HYDRAULIQUE CALANDRE</t>
  </si>
  <si>
    <t xml:space="preserve">TACHE2 : DEPLATINAGE </t>
  </si>
  <si>
    <t>TACHE5 : PLATINAGE POUR NETTOYAGE</t>
  </si>
  <si>
    <t xml:space="preserve">TACHE7 : DEPLATINAGE </t>
  </si>
  <si>
    <t>DFAITSUR ISOLEMENT tache 215020SIG/V2J</t>
  </si>
  <si>
    <t>DFAITSUR ISOLEMENT tache 615020SIG/V2J</t>
  </si>
  <si>
    <t>TACHE4 : DEPLATINAGE POUR BATTERIE LIMITE TRAVAUX BE</t>
  </si>
  <si>
    <t>TACHE3: OPERATION DE DESISOLEMENT</t>
  </si>
  <si>
    <t xml:space="preserve">TACHE5 : INTERVENTIONS REMPLACEMENT BOULONNERIE </t>
  </si>
  <si>
    <t>TACHE1 : OPERATION D'ISOLEMENT + DEPOSE SOUPAPE</t>
  </si>
  <si>
    <t>TACHE6 : OPERATION DESISOLEMENT</t>
  </si>
  <si>
    <t>TACHE2: OPERATION DE PLATINAGE FAISCEAU</t>
  </si>
  <si>
    <t>TACHE5 : OPERATION DE DEPLATINAGE CALANDRE</t>
  </si>
  <si>
    <t>TACHE7 : OPERATION DE DEPLATINAGE FAISCEAU</t>
  </si>
  <si>
    <t>TACHE7: OPERATION DESISOLEMENT</t>
  </si>
  <si>
    <t>TACHE9: OPERATION DESISOLEMENT</t>
  </si>
  <si>
    <t>JA1FAITSUR ISOLEMENT tache 3 8020SIG/V2J</t>
  </si>
  <si>
    <t>JA1FAITSUR DESISOLEMENT tache 9 8020SIG/V2J</t>
  </si>
  <si>
    <t xml:space="preserve">TACHE4 : OPÉRATION DE DÉSISOLEMENT </t>
  </si>
  <si>
    <t>TACHE1 : PLATINAGE CALANDRE</t>
  </si>
  <si>
    <t>TACHE2: PLATINAGE FAISCEAU + DEPOSER BOÎTES</t>
  </si>
  <si>
    <t>TACHE4 : DEPLATINAGE CALANDRE</t>
  </si>
  <si>
    <t>TACHE5 : DEPLATINAGE FAISCEAU + REPOSER BOÎTES</t>
  </si>
  <si>
    <t>TACHE4:  INTERVENTIONS MAINTENANCE</t>
  </si>
  <si>
    <t>TACHE6:  INTERVENTIONS MAINTENANCE</t>
  </si>
  <si>
    <t>TACHE3: PLATINAGE BATTERIE LIMITE TRAVAUX BE</t>
  </si>
  <si>
    <t>TACHE7: DEPLATINAGE BATTERIE LIMITE TRAVAUX BE</t>
  </si>
  <si>
    <t>Operation</t>
  </si>
  <si>
    <t>NB BP</t>
  </si>
  <si>
    <t>NB JP</t>
  </si>
  <si>
    <t>REPERE EMIS</t>
  </si>
  <si>
    <t>REPERE BUTA</t>
  </si>
  <si>
    <t>MATERIEL EMIS</t>
  </si>
  <si>
    <t>MATERIEL BUTA</t>
  </si>
  <si>
    <t>MAT JT</t>
  </si>
  <si>
    <t>F1</t>
  </si>
  <si>
    <t>F2</t>
  </si>
  <si>
    <t>POSE/DEPOSE JP</t>
  </si>
  <si>
    <t>Commentaire repere</t>
  </si>
  <si>
    <t>NB JP BUTA</t>
  </si>
  <si>
    <t>Nb BP BUTA</t>
  </si>
  <si>
    <t>NB JP EMIS</t>
  </si>
  <si>
    <t>NB BP EMIS</t>
  </si>
  <si>
    <t>Coté S2201</t>
  </si>
  <si>
    <t>Coté vanne</t>
  </si>
  <si>
    <t>1 BP PERCEE</t>
  </si>
  <si>
    <t>I1</t>
  </si>
  <si>
    <t>J1</t>
  </si>
  <si>
    <t>K2</t>
  </si>
  <si>
    <t>I2</t>
  </si>
  <si>
    <t>J2</t>
  </si>
  <si>
    <t>Coté moteur</t>
  </si>
  <si>
    <t>Coté tuy</t>
  </si>
  <si>
    <t>Coté S1102</t>
  </si>
  <si>
    <t>O1</t>
  </si>
  <si>
    <t>Q1</t>
  </si>
  <si>
    <t>R1</t>
  </si>
  <si>
    <t>AA2</t>
  </si>
  <si>
    <t>AB2</t>
  </si>
  <si>
    <t>O2</t>
  </si>
  <si>
    <t>Q2</t>
  </si>
  <si>
    <t>R2</t>
  </si>
  <si>
    <t>DEPOSE/POSE RO</t>
  </si>
  <si>
    <t>AA1</t>
  </si>
  <si>
    <t>AB1</t>
  </si>
  <si>
    <t>AA3</t>
  </si>
  <si>
    <t>AB3</t>
  </si>
  <si>
    <t>Au milieu</t>
  </si>
  <si>
    <t>Coté tuy/torche</t>
  </si>
  <si>
    <t>Coté VA</t>
  </si>
  <si>
    <t>Coté VM</t>
  </si>
  <si>
    <t>Pour passivation ?</t>
  </si>
  <si>
    <t>DEPOSE REPOSE NPT</t>
  </si>
  <si>
    <t>koch glitsch qui founit ou nous ?</t>
  </si>
  <si>
    <t>POSER BOUCHON NPT</t>
  </si>
  <si>
    <t>1 BOUCHON NPT</t>
  </si>
  <si>
    <t>NomConfig</t>
  </si>
  <si>
    <t>DerniereCol</t>
  </si>
  <si>
    <t>EtatColonnes</t>
  </si>
  <si>
    <t>Configuration 2</t>
  </si>
  <si>
    <t>1;1;0;0;0;1;0;0;0;0;0;0;0;0;0;0;1;0;1;0;1;0;0;0;0;0;0;0;0;0;0;1;0;0;1;0;0;1;0;0;0;0;0;0;0;0;0;0;0;1;0;1;1;1;1;1;1;1;1;1;1;1;1;1</t>
  </si>
  <si>
    <t>Configuration 3</t>
  </si>
  <si>
    <t>1;1;1;1;1;1;1;1;0;0;0;0;0;0;0;1;1;1;1;1;1;0;0;1;1;1;1;1;1;0;0;0;0;0;0;0;0;0;0;0;0;0;0;0;1;1;1;1;1;1;1;1;1;1;1;1;1;1;1;1;1;1;1;1</t>
  </si>
  <si>
    <t>Cote equipement</t>
  </si>
  <si>
    <t>Coté equipement</t>
  </si>
  <si>
    <t>Commentaire</t>
  </si>
  <si>
    <t>Pourquoi 2 joints def ?</t>
  </si>
  <si>
    <t>Coté vanne manu</t>
  </si>
  <si>
    <t>OUVERTURE TH + CROISILLON</t>
  </si>
  <si>
    <t>1 COBRA</t>
  </si>
  <si>
    <t>DEPOSE REPOSE BUSE</t>
  </si>
  <si>
    <t>FACE DE BRIDE</t>
  </si>
  <si>
    <t>BRIDE</t>
  </si>
  <si>
    <t>CALO</t>
  </si>
  <si>
    <t>SG</t>
  </si>
  <si>
    <t>M16 x 90</t>
  </si>
  <si>
    <t>M24 x 160</t>
  </si>
  <si>
    <t>M16 x 100</t>
  </si>
  <si>
    <t>1A</t>
  </si>
  <si>
    <t>1B</t>
  </si>
  <si>
    <t>Coté Tuy</t>
  </si>
  <si>
    <t>Coté W01</t>
  </si>
  <si>
    <t>Coté W02</t>
  </si>
  <si>
    <t>Z1</t>
  </si>
  <si>
    <t>AH1</t>
  </si>
  <si>
    <t>AI1</t>
  </si>
  <si>
    <t>X1</t>
  </si>
  <si>
    <t>Y1</t>
  </si>
  <si>
    <t>X2</t>
  </si>
  <si>
    <t>Y2</t>
  </si>
  <si>
    <t>AC2</t>
  </si>
  <si>
    <t>AD2</t>
  </si>
  <si>
    <t>AE2</t>
  </si>
  <si>
    <t>AF2</t>
  </si>
  <si>
    <t>AG2</t>
  </si>
  <si>
    <t>AH2</t>
  </si>
  <si>
    <t>AI2</t>
  </si>
  <si>
    <t>AJ2</t>
  </si>
  <si>
    <t>AK2</t>
  </si>
  <si>
    <t>AL2</t>
  </si>
  <si>
    <t>AM2</t>
  </si>
  <si>
    <t>AN2</t>
  </si>
  <si>
    <t>AO2</t>
  </si>
  <si>
    <t>AP2</t>
  </si>
  <si>
    <t>AR2</t>
  </si>
  <si>
    <t>AS2</t>
  </si>
  <si>
    <t>AT2</t>
  </si>
  <si>
    <t>AX2</t>
  </si>
  <si>
    <t>AY2</t>
  </si>
  <si>
    <t>Coté S2601</t>
  </si>
  <si>
    <t>DECONNEXION/RECONNEXION</t>
  </si>
  <si>
    <t>DECONNEXION/RECONNEXION + BP</t>
  </si>
  <si>
    <t>AC1</t>
  </si>
  <si>
    <t>AD1</t>
  </si>
  <si>
    <t>AE1</t>
  </si>
  <si>
    <t>AF1</t>
  </si>
  <si>
    <t>AG1</t>
  </si>
  <si>
    <t>AJ1</t>
  </si>
  <si>
    <t>AK1</t>
  </si>
  <si>
    <t>AL1</t>
  </si>
  <si>
    <t>AM1</t>
  </si>
  <si>
    <t>AN1</t>
  </si>
  <si>
    <t>AO1</t>
  </si>
  <si>
    <t>AP1</t>
  </si>
  <si>
    <t>AR1</t>
  </si>
  <si>
    <t>AS1</t>
  </si>
  <si>
    <t>AT1</t>
  </si>
  <si>
    <t>Coté DN 150</t>
  </si>
  <si>
    <t>AX1</t>
  </si>
  <si>
    <t>AY1</t>
  </si>
  <si>
    <t>Coté regard</t>
  </si>
  <si>
    <t>Coté S2705</t>
  </si>
  <si>
    <t>Coté DN300</t>
  </si>
  <si>
    <t>Coté DN150</t>
  </si>
  <si>
    <t>Coté DN40</t>
  </si>
  <si>
    <t>Coté vanne d'angle</t>
  </si>
  <si>
    <t>Coté tuy/moteur</t>
  </si>
  <si>
    <t>AW1</t>
  </si>
  <si>
    <t>AW2</t>
  </si>
  <si>
    <t>Coyé tuyauterie</t>
  </si>
  <si>
    <t>Coté vanne 3 voies</t>
  </si>
  <si>
    <t>Coté S002</t>
  </si>
  <si>
    <t>1 PLATINE EPAISSE</t>
  </si>
  <si>
    <t>1 CANNE D'EPREUVE</t>
  </si>
  <si>
    <t>POSE/DEPOSE JP EP</t>
  </si>
  <si>
    <t>Coté S2602</t>
  </si>
  <si>
    <t>Coyé tuy</t>
  </si>
  <si>
    <t>DEPOSE/REPOSE DOME OU BOITE</t>
  </si>
  <si>
    <t>EN DOUBLE AVEC OTG182 + BP DANS OTG 182 et RETOURNER VANNE SUR S2601</t>
  </si>
  <si>
    <t>Z2</t>
  </si>
  <si>
    <t>Coté du T</t>
  </si>
  <si>
    <t>1 BRIDE NET CHIMIQUE</t>
  </si>
  <si>
    <t>Coté S2709</t>
  </si>
  <si>
    <t>ATTENTION REPERE SUR PHOTO FAUX</t>
  </si>
  <si>
    <t>DECONNEXION/RECONNEXION + NPT</t>
  </si>
  <si>
    <t>1 BRIDE NET. CHIMIQUE</t>
  </si>
  <si>
    <t>DEPOSE/POSE FUSIBLE + JP</t>
  </si>
  <si>
    <t>Coté S3001</t>
  </si>
  <si>
    <t>DECONNEXION/RECONNEXION + BP CHIM + BP EP</t>
  </si>
  <si>
    <t>DECONNEXION/RECONNEXION + BP CHIM</t>
  </si>
  <si>
    <t>DEPOSE/POSE FUSIBLE</t>
  </si>
  <si>
    <t>Coté S3005</t>
  </si>
  <si>
    <t>Sensé être compris dans OT S1121 mais ne l'est pas</t>
  </si>
  <si>
    <t>Coté HCN</t>
  </si>
  <si>
    <t>Autre coté</t>
  </si>
  <si>
    <t>Aucune indication sur le coté pour la BP, sur cirucit HCN ?</t>
  </si>
  <si>
    <t>Aucune indication sur le coté pour la BP</t>
  </si>
  <si>
    <t>MANCHETTE</t>
  </si>
  <si>
    <t>Manque un joint à chaque bride</t>
  </si>
  <si>
    <t>PURGEUR</t>
  </si>
  <si>
    <t>REMPLACEMENT/EQUILIBRAGE BOULONNERIE</t>
  </si>
  <si>
    <t>Pourquoi 1 joint ?</t>
  </si>
  <si>
    <t>COPPUS</t>
  </si>
  <si>
    <t>9A</t>
  </si>
  <si>
    <t>9B</t>
  </si>
  <si>
    <t>Coté T1063</t>
  </si>
  <si>
    <t>Manque 1 joint def</t>
  </si>
  <si>
    <t>12A</t>
  </si>
  <si>
    <t>12B</t>
  </si>
  <si>
    <t>Pas coté S1128</t>
  </si>
  <si>
    <t>Celui calo</t>
  </si>
  <si>
    <t>Celui pas calo</t>
  </si>
  <si>
    <t>oui</t>
  </si>
  <si>
    <t>rf</t>
  </si>
  <si>
    <t>M14 x 85</t>
  </si>
  <si>
    <t>M14 x 75</t>
  </si>
  <si>
    <t>M16 x 85</t>
  </si>
  <si>
    <t>M24 x 140</t>
  </si>
  <si>
    <t>M30 x 190</t>
  </si>
  <si>
    <t>M20 x 200</t>
  </si>
  <si>
    <t>M16 x 120</t>
  </si>
  <si>
    <t>b7</t>
  </si>
  <si>
    <t>M24 x 150</t>
  </si>
  <si>
    <t>dn50 et 40</t>
  </si>
  <si>
    <t>dn40+50</t>
  </si>
  <si>
    <t>non</t>
  </si>
  <si>
    <t>M20 x 120</t>
  </si>
  <si>
    <t>M20 x 110</t>
  </si>
  <si>
    <t>M24 x 220</t>
  </si>
  <si>
    <t>M16 x 110</t>
  </si>
  <si>
    <t>M20 x 140</t>
  </si>
  <si>
    <t>M16 x 80</t>
  </si>
  <si>
    <t>M20 x 180</t>
  </si>
  <si>
    <t>M14 x 80</t>
  </si>
  <si>
    <t>Photo</t>
  </si>
  <si>
    <t>ACCES</t>
  </si>
  <si>
    <t>M27 x 170</t>
  </si>
  <si>
    <t>M16 x 130</t>
  </si>
  <si>
    <t>M20 x 130</t>
  </si>
  <si>
    <t>M27 x 160</t>
  </si>
  <si>
    <t>visse</t>
  </si>
  <si>
    <t>M30 x 320</t>
  </si>
  <si>
    <t>M30 x 22</t>
  </si>
  <si>
    <t>G ??</t>
  </si>
  <si>
    <t>M24 x 14</t>
  </si>
  <si>
    <t>M27 x 250</t>
  </si>
  <si>
    <t>M20 x 150</t>
  </si>
  <si>
    <t>VISSE</t>
  </si>
  <si>
    <t>M24 x 190</t>
  </si>
  <si>
    <t>Simple emboitement</t>
  </si>
  <si>
    <t>PHOTO</t>
  </si>
  <si>
    <t>Probleme de repere dans pid vs taches + Pas de photos</t>
  </si>
  <si>
    <t>Coté pompe</t>
  </si>
  <si>
    <t>PRESTO</t>
  </si>
  <si>
    <t>GLACE</t>
  </si>
  <si>
    <t>b8</t>
  </si>
  <si>
    <t>M20 x 210</t>
  </si>
  <si>
    <t>CROISILLON</t>
  </si>
  <si>
    <t>11A</t>
  </si>
  <si>
    <t>11B</t>
  </si>
  <si>
    <t>DECONNEXION/RECONNEXION + BRIDE FINE</t>
  </si>
  <si>
    <t>1 BRIDE FINE</t>
  </si>
  <si>
    <t>36A</t>
  </si>
  <si>
    <t>36B</t>
  </si>
  <si>
    <t>Prévoir matériel pour actionneur ?</t>
  </si>
  <si>
    <t>1 BRIDE NET. CHIMIQUE + BP PERCEE</t>
  </si>
  <si>
    <t xml:space="preserve">DECONNEXION/RECONNEXION + BP VIDANGE </t>
  </si>
  <si>
    <t>BOUCHON NPT</t>
  </si>
  <si>
    <t>40A</t>
  </si>
  <si>
    <t>40B</t>
  </si>
  <si>
    <t>41A</t>
  </si>
  <si>
    <t>41B</t>
  </si>
  <si>
    <t>35A</t>
  </si>
  <si>
    <t>38A</t>
  </si>
  <si>
    <t>35B</t>
  </si>
  <si>
    <t>Pourquoi 2 joints def sur les cannes ?</t>
  </si>
  <si>
    <t>38B</t>
  </si>
  <si>
    <t>7A</t>
  </si>
  <si>
    <t>7B</t>
  </si>
  <si>
    <t>REPERE EN DOUBLE ATTENTION CEST LA SOUPAPE ICI</t>
  </si>
  <si>
    <t>Coté S2730</t>
  </si>
  <si>
    <t>BP lavage meme chose que NET CHIMIQUE ? + manque BP</t>
  </si>
  <si>
    <t>Manque BP</t>
  </si>
  <si>
    <t>BP non spécifiée dans OT mais prévue</t>
  </si>
  <si>
    <t>1 BP NET CIMIQUE</t>
  </si>
  <si>
    <t>BP non spécifiée dans OT mais pas prévue</t>
  </si>
  <si>
    <t>BP non spécifiée dans OT mais pas prévue + BP pour un remplacement ?</t>
  </si>
  <si>
    <t>OBTURATEUR</t>
  </si>
  <si>
    <t>BP spécifiée dans OT mais pas prévue</t>
  </si>
  <si>
    <t>Coté S5063</t>
  </si>
  <si>
    <t>DECONNEXION/RECONNEXION + BP NETTOYAGE HP</t>
  </si>
  <si>
    <t>BP NET CHIM + FLEXIBLE</t>
  </si>
  <si>
    <t>BP non spécifée dans OT mais prévue</t>
  </si>
  <si>
    <t>Coté BP</t>
  </si>
  <si>
    <t>Manque 1 BP Percée</t>
  </si>
  <si>
    <t>DECONNEXION/RECONNEXION + BP + BP EP</t>
  </si>
  <si>
    <t>DECONNEXION/RECONNEXION + BP EP</t>
  </si>
  <si>
    <t>Cote S5063</t>
  </si>
  <si>
    <t>2B1</t>
  </si>
  <si>
    <t>2O1</t>
  </si>
  <si>
    <t>2L1</t>
  </si>
  <si>
    <t>2M1</t>
  </si>
  <si>
    <t>2B2</t>
  </si>
  <si>
    <t>2O2</t>
  </si>
  <si>
    <t>2L2</t>
  </si>
  <si>
    <t>2M2</t>
  </si>
  <si>
    <t>POLYANE PERCEE</t>
  </si>
  <si>
    <t>Coté haut</t>
  </si>
  <si>
    <t>Coté bas</t>
  </si>
  <si>
    <t>Entre coude et VM</t>
  </si>
  <si>
    <t>1 JP + BARETTE</t>
  </si>
  <si>
    <t>Manque 1 joint si on dépose vanne</t>
  </si>
  <si>
    <t>BP spéficiée dans OT mais pas prévue</t>
  </si>
  <si>
    <t>Coté T2761</t>
  </si>
  <si>
    <t>Coté Vanne</t>
  </si>
  <si>
    <t>Coté T2756</t>
  </si>
  <si>
    <t>1 BP VIDANGE FILETEE</t>
  </si>
  <si>
    <t>Coté Drain</t>
  </si>
  <si>
    <t>JP sur une boite ?</t>
  </si>
  <si>
    <t>Manque un joint def</t>
  </si>
  <si>
    <t>BP spécifiée mais JP prévu ?</t>
  </si>
  <si>
    <t>Total général</t>
  </si>
  <si>
    <t>Étiquettes de lignes</t>
  </si>
  <si>
    <t>Somme de NB JT DEF</t>
  </si>
  <si>
    <t>ok</t>
  </si>
  <si>
    <t>DECONNEXION/RECONNEXION + BP PASSIV.</t>
  </si>
  <si>
    <t>1BP PASSIVATION</t>
  </si>
  <si>
    <t>Manque 1 joint def et 1 Prov</t>
  </si>
  <si>
    <t>AQ1</t>
  </si>
  <si>
    <t>AQ2</t>
  </si>
  <si>
    <t>DECONNEXION/RECONNEXION + JL</t>
  </si>
  <si>
    <t>1 bride pas prise en compte</t>
  </si>
  <si>
    <t>Manque JP</t>
  </si>
  <si>
    <t>M33 x 200</t>
  </si>
  <si>
    <t>M30 x 170</t>
  </si>
  <si>
    <t>M36 x 280</t>
  </si>
  <si>
    <t>repere photo pas bin</t>
  </si>
  <si>
    <t>M33 x 360</t>
  </si>
  <si>
    <t>ATTENTION IL FAUT POTENCE POUR TH PAS DESSUS</t>
  </si>
  <si>
    <t>M20 x 115</t>
  </si>
  <si>
    <t>M33 x 190</t>
  </si>
  <si>
    <t>M30 x 180</t>
  </si>
  <si>
    <t>M30 x 340</t>
  </si>
  <si>
    <t>Coté S2021</t>
  </si>
  <si>
    <t>Coté S2022</t>
  </si>
  <si>
    <t>M16 x 95</t>
  </si>
  <si>
    <t>Cote S2021</t>
  </si>
  <si>
    <t>Milieu</t>
  </si>
  <si>
    <t>M30 x 300</t>
  </si>
  <si>
    <t>M14 x 70</t>
  </si>
  <si>
    <t>M39 x 240</t>
  </si>
  <si>
    <t>Coté S2020</t>
  </si>
  <si>
    <t>OUI</t>
  </si>
  <si>
    <t>NON</t>
  </si>
  <si>
    <t>Pose accesoire passivation sans depose vanne ?</t>
  </si>
  <si>
    <t>M24 x 310</t>
  </si>
  <si>
    <t>M33 x 210</t>
  </si>
  <si>
    <t>M14 x75</t>
  </si>
  <si>
    <t>ripper ?</t>
  </si>
  <si>
    <t>M30 x 210</t>
  </si>
  <si>
    <t>M14 x 90</t>
  </si>
  <si>
    <t>M39 x 280</t>
  </si>
  <si>
    <t>Remplacement actionneur, matériel à prévoir ?</t>
  </si>
  <si>
    <t>M39 x 250</t>
  </si>
  <si>
    <t>M33 x 230</t>
  </si>
  <si>
    <t>B7 + B8</t>
  </si>
  <si>
    <t>coté DN300</t>
  </si>
  <si>
    <t>coté regard</t>
  </si>
  <si>
    <t>M16 x110</t>
  </si>
  <si>
    <t>Photo non ok voir photo tablette</t>
  </si>
  <si>
    <t>M14 sur du 2" ?</t>
  </si>
  <si>
    <t>Vanne auto Vissé et JP ?</t>
  </si>
  <si>
    <t>Pas de photo pas trouvé</t>
  </si>
  <si>
    <t>POSE/DEPOSE JP ENTRETOISE</t>
  </si>
  <si>
    <t>Entretoise entre les brides</t>
  </si>
  <si>
    <t xml:space="preserve">echaff voir video </t>
  </si>
  <si>
    <t>potence + suspendu ?</t>
  </si>
  <si>
    <t>potence + suspendu ? + pas meme mat joint</t>
  </si>
  <si>
    <t>simple emboitement</t>
  </si>
  <si>
    <t>brides collées + 1 cote b7 autre b8</t>
  </si>
  <si>
    <t>M16 x 160</t>
  </si>
  <si>
    <t>M39 x 230</t>
  </si>
  <si>
    <t xml:space="preserve">OUI </t>
  </si>
  <si>
    <t>M30 x 200</t>
  </si>
  <si>
    <t xml:space="preserve">NON </t>
  </si>
  <si>
    <t>M30 x 260</t>
  </si>
  <si>
    <t>Schéma op pas bon</t>
  </si>
  <si>
    <t>M33 x 180</t>
  </si>
  <si>
    <t>M20 x 190</t>
  </si>
  <si>
    <t>cote S7562</t>
  </si>
  <si>
    <t>cote vanne</t>
  </si>
  <si>
    <t>M27 x 220</t>
  </si>
  <si>
    <t>M33 x 150</t>
  </si>
  <si>
    <t>M30 x 160</t>
  </si>
  <si>
    <t>M27 x 290</t>
  </si>
  <si>
    <t>M14 x90</t>
  </si>
  <si>
    <t>M24 x 180</t>
  </si>
  <si>
    <t>RONDELLES2</t>
  </si>
  <si>
    <t>BP non spécifiée dans OT mais prévue + JL donc 2 joint def</t>
  </si>
  <si>
    <t>BP spécifiée mais JP prévu + manque joint def + autre opération spéficié dans les OT S2601 et 2611</t>
  </si>
  <si>
    <t>DEPOSE POSE RO donc 0 prov et 2 def</t>
  </si>
  <si>
    <t>ok couvercle</t>
  </si>
  <si>
    <t>BP spécifiée dans OT mais JP prévu</t>
  </si>
  <si>
    <t>rien spéficié dans OT mais JP prévu</t>
  </si>
  <si>
    <t>BP spécifiée dans OT mais rien prévu prévu</t>
  </si>
  <si>
    <t>Coté PIOS S47350 après vanne DN 25</t>
  </si>
  <si>
    <t>Meme repere pour deux DN différents ?</t>
  </si>
  <si>
    <t>25 ?</t>
  </si>
  <si>
    <t>20 ?</t>
  </si>
  <si>
    <t>Bride pleine non spéfifié dans OT mais prévue</t>
  </si>
  <si>
    <t>REMPLACEMENT ACTIONNEURE MATERIEL ?</t>
  </si>
  <si>
    <t>EN DOUBLE AVEC REPERE J</t>
  </si>
  <si>
    <t>Pourquoi deux joint def ?</t>
  </si>
  <si>
    <t>bride commune avec AJ Donc à pas compter</t>
  </si>
  <si>
    <t>Manque un joint prov</t>
  </si>
  <si>
    <t>Manque 1 joint prov</t>
  </si>
  <si>
    <t>Bride commune avec U donc reste que ce repere donc 1 seul joint def</t>
  </si>
  <si>
    <t>Bride pleine non spéfifié dans OT mais prévue (bizarre pour un couvercle ?)</t>
  </si>
  <si>
    <t>POSE/DEPOSE JP AVEC BRIDE ENTRE</t>
  </si>
  <si>
    <t>prevoir 2 joint def + 3 prov c'est une bride entre 2 brides voir photo</t>
  </si>
  <si>
    <t>Pourquoi un joint def ? Vissé des 2 côtés</t>
  </si>
  <si>
    <t>DECONNEXION/RECONNEXION + BP + BP CHIM</t>
  </si>
  <si>
    <t>Manque 1 joint prov et 1 joint def</t>
  </si>
  <si>
    <t>Manque joint prov</t>
  </si>
  <si>
    <t>Manque 1 joint def car fusible</t>
  </si>
  <si>
    <t>Pourquoi 2 BP ?</t>
  </si>
  <si>
    <t>BP spécifié dans OT mais non prévue</t>
  </si>
  <si>
    <t>Manque 1 joint def fusible</t>
  </si>
  <si>
    <t>à voir sur place vannes casse croute pas commune</t>
  </si>
  <si>
    <t>Polyane percée ? Pourquoi 2 joints def ?</t>
  </si>
  <si>
    <t>BP specifiée dans OT mais non prévue</t>
  </si>
  <si>
    <t>Rien prévu à la dépose mais JP prévue à la repose ? Pourquoi JP prévu ?  + repere mal placé sur photo</t>
  </si>
  <si>
    <t>Repere 8 mal placé photo</t>
  </si>
  <si>
    <t>ok mais descritpion repere à changer</t>
  </si>
  <si>
    <t>BP specifiée dans OT mais non prévue + manque un joint def</t>
  </si>
  <si>
    <t>Bp non spécifiée dans OT mais prévue</t>
  </si>
  <si>
    <t>27A</t>
  </si>
  <si>
    <t>27B</t>
  </si>
  <si>
    <t>30A</t>
  </si>
  <si>
    <t>30B</t>
  </si>
  <si>
    <t>ok + 4 goujons contre ecrous</t>
  </si>
  <si>
    <t>On depose vanne et manchette ou l'ensemble ?</t>
  </si>
  <si>
    <t>On depose vanne et manchette ou l'ensemble ? + Pourquoi JP ?</t>
  </si>
  <si>
    <t>ok + 4 goujons contre ecrou</t>
  </si>
  <si>
    <t>JP spécifié dans OT mais rien prévu + pq deux joints def ?</t>
  </si>
  <si>
    <t>1 PLATINE DUCHENE</t>
  </si>
  <si>
    <t>1 BP FILETEE VIDANGE</t>
  </si>
  <si>
    <t>coté tuy</t>
  </si>
  <si>
    <t>1 BP PERCEE COUDEE ?</t>
  </si>
  <si>
    <t>1 BP VIDANGE</t>
  </si>
  <si>
    <t>pas sur que ce soit dn50 + Schéma op pas bon</t>
  </si>
  <si>
    <t>Bp sur coucercle ?</t>
  </si>
  <si>
    <t>dun cote de la vanne M16 lautre M14 + pb schéma op</t>
  </si>
  <si>
    <t>Manque 1 joint prov + 1  def</t>
  </si>
  <si>
    <t>BP Spécifié dan OT mais pas prévue + BP pour un remplacement ? + manque joints def</t>
  </si>
  <si>
    <t>13A</t>
  </si>
  <si>
    <t>13B</t>
  </si>
  <si>
    <t>Manque 2 joint def</t>
  </si>
  <si>
    <t>BP sur boite ?</t>
  </si>
  <si>
    <t>DECONNEXION/RECONNEXION + RO + BP</t>
  </si>
  <si>
    <t>BP non spéicfiée dans OT mais prévue</t>
  </si>
  <si>
    <t>BP Spéifiée dans OT mais pas prévue</t>
  </si>
  <si>
    <t>1 COBRA + CROISILLON</t>
  </si>
  <si>
    <t>1 COPPUS + CROISILLON</t>
  </si>
  <si>
    <t>COPPUS + CROISILLON</t>
  </si>
  <si>
    <t>COBRA + STOP CHUTE + CROISILLON</t>
  </si>
  <si>
    <t>OBTURATEUR + CROISILLON</t>
  </si>
  <si>
    <t>CROISILLON + CROISILLON</t>
  </si>
  <si>
    <t>On voit que c'est du M24 normalement perçages très large par rapport à la tige</t>
  </si>
  <si>
    <t>G?</t>
  </si>
  <si>
    <t>MATERIEL ADF</t>
  </si>
  <si>
    <t>ADF</t>
  </si>
  <si>
    <t>DELTA DN</t>
  </si>
  <si>
    <t>DELTA PN</t>
  </si>
  <si>
    <t>Incohérence schéma OP vs realité voir photo</t>
  </si>
  <si>
    <t>Bride pleine non spéfifié dans OT mais prévue + 1 Jt def de trop</t>
  </si>
  <si>
    <t>1 bride commune avec AJ Donc à pas compter</t>
  </si>
  <si>
    <t>Depose tuyauterie + vanne mais shéma OP indique qu'on dépose uniquement la tuyauterie</t>
  </si>
  <si>
    <t>On débride ou dépose la vanne pour nettoyage ? Matériel prévu comme dépose de vanne mais indiqué débrider dans ot</t>
  </si>
  <si>
    <t>Vissé donc pas de joint</t>
  </si>
  <si>
    <t>REPERE T EN DOUBLE SUR OT donc 2BP  car deux repres T</t>
  </si>
  <si>
    <t>FOSSE</t>
  </si>
  <si>
    <t>PAS TROUVE</t>
  </si>
  <si>
    <t>Pas acces</t>
  </si>
  <si>
    <t>VISEE</t>
  </si>
  <si>
    <t>4 goujons</t>
  </si>
  <si>
    <t>M14 x 100</t>
  </si>
  <si>
    <t>M10 x 52mm avec tete</t>
  </si>
  <si>
    <t>M27 x 180</t>
  </si>
  <si>
    <t>Pas visible</t>
  </si>
  <si>
    <t>TEFLON</t>
  </si>
  <si>
    <t>TankFarm</t>
  </si>
  <si>
    <t>VM</t>
  </si>
  <si>
    <t>OT VANNE</t>
  </si>
  <si>
    <t>Gamme vanne</t>
  </si>
  <si>
    <t>TC</t>
  </si>
  <si>
    <t>Aucune précision gamme</t>
  </si>
  <si>
    <t>ECHANGE STANDARD</t>
  </si>
  <si>
    <t>GRUE</t>
  </si>
  <si>
    <t>Implantation-S4-TTU158</t>
  </si>
  <si>
    <t>PID-S4-TTU158</t>
  </si>
  <si>
    <t>Photo-S4-TTU158</t>
  </si>
  <si>
    <t>TB</t>
  </si>
  <si>
    <t xml:space="preserve">AIRE POSEIDON APRES ETIQUETAGE PAR LA FAB </t>
  </si>
  <si>
    <t>MAIN</t>
  </si>
  <si>
    <t>Implantation-S4-T5389</t>
  </si>
  <si>
    <t>PID-S4-T5389-VMB</t>
  </si>
  <si>
    <t>Photo-S4-T5389-VMB</t>
  </si>
  <si>
    <t>T1189</t>
  </si>
  <si>
    <t>Tankfarm</t>
  </si>
  <si>
    <t>OT MULTI VANNE</t>
  </si>
  <si>
    <t>Gamme Equipement</t>
  </si>
  <si>
    <t>AD04-6004-0002</t>
  </si>
  <si>
    <t>S4-T5389-VMB</t>
  </si>
  <si>
    <t>PID-S4-T5389-VMA</t>
  </si>
  <si>
    <t>Photo-S4-T5389-VMA</t>
  </si>
  <si>
    <t>AD04-6004-0001</t>
  </si>
  <si>
    <t>S4-T5389-VMA</t>
  </si>
  <si>
    <t>Implantation-S4-T2783-PSV2783</t>
  </si>
  <si>
    <t>PID-S4-T2783-PSV2783</t>
  </si>
  <si>
    <t>Photo-S4-T2783-PSV2783</t>
  </si>
  <si>
    <t>DEPOSE REPOSE REVISION</t>
  </si>
  <si>
    <t>Soupape</t>
  </si>
  <si>
    <t>OT EQUIPEMENT</t>
  </si>
  <si>
    <t>S4-T2783-PSV2783</t>
  </si>
  <si>
    <t>Implantation-S4-T2783</t>
  </si>
  <si>
    <t>PID-S4-T2783-CLPTD</t>
  </si>
  <si>
    <t>Photo-S4-T2783-CLPTD</t>
  </si>
  <si>
    <t>Clapet</t>
  </si>
  <si>
    <t>SRP186</t>
  </si>
  <si>
    <t>S4-T2783-CLPTD</t>
  </si>
  <si>
    <t>POTENCE + PALAN</t>
  </si>
  <si>
    <t>Implantation-S4-T2756</t>
  </si>
  <si>
    <t>PID-S4-T2756-PSVBT2756F</t>
  </si>
  <si>
    <t>Photo-S4-T2756-PSVBT2756F</t>
  </si>
  <si>
    <t>PIED APPAREIL</t>
  </si>
  <si>
    <t>DEPOSE REPOSE SANS REVISION</t>
  </si>
  <si>
    <t>PSV-BT-2756F</t>
  </si>
  <si>
    <t>S4-T2756-PSVBT2756F</t>
  </si>
  <si>
    <t>S4-T2756-PSVBT0799</t>
  </si>
  <si>
    <t>Implantation-S4-PSVBT901</t>
  </si>
  <si>
    <t>PID-S4-PSVBT901</t>
  </si>
  <si>
    <t>Photo-S4-PSVBT901</t>
  </si>
  <si>
    <t>T1052</t>
  </si>
  <si>
    <t>PSV-BT-0901</t>
  </si>
  <si>
    <t>Implantation-S4-PSVBT900</t>
  </si>
  <si>
    <t>PID-S4-PSVBT900</t>
  </si>
  <si>
    <t>Photo-S4-PSVBT900</t>
  </si>
  <si>
    <t>PSV-BT-0900</t>
  </si>
  <si>
    <t>Implantation-S4-PSVBT857</t>
  </si>
  <si>
    <t>PID-S4-PSVBT857</t>
  </si>
  <si>
    <t>Photo-S4-PSVBT857</t>
  </si>
  <si>
    <t>PSV-BT-0857</t>
  </si>
  <si>
    <t>Implantation-S4-PSVBT856</t>
  </si>
  <si>
    <t>PID-S4-PSVBT856</t>
  </si>
  <si>
    <t>Photo-S4-PSVBT856</t>
  </si>
  <si>
    <t>PSV-BT-0856</t>
  </si>
  <si>
    <t>NON ?</t>
  </si>
  <si>
    <t>Implantation-S4-PSVBT797</t>
  </si>
  <si>
    <t>PID-S4-PSVBT797</t>
  </si>
  <si>
    <t>Photo-S4-PSVBT797</t>
  </si>
  <si>
    <t>AU PIED TUYAUTERIE</t>
  </si>
  <si>
    <t xml:space="preserve">PSV-BT-0797 </t>
  </si>
  <si>
    <t>Implantation-S4-PSVBT796</t>
  </si>
  <si>
    <t>PID-S4-PSVBT796</t>
  </si>
  <si>
    <t>Photo-S4-PSVBT796</t>
  </si>
  <si>
    <t>T1055</t>
  </si>
  <si>
    <t>PSV-BT-0796</t>
  </si>
  <si>
    <t>Implantation-S2-PSVBT-798</t>
  </si>
  <si>
    <t>PID-S2-PSVBT-798</t>
  </si>
  <si>
    <t>Photo-S2-PSVBT-798</t>
  </si>
  <si>
    <t>PSV-BT-0798</t>
  </si>
  <si>
    <t>Implantation-S2-PSVBT0762</t>
  </si>
  <si>
    <t>PID-S2-PSVBT0762</t>
  </si>
  <si>
    <t>Photo-S2-PSVBT0762</t>
  </si>
  <si>
    <t>PSV-BT-0762</t>
  </si>
  <si>
    <t>Implantation-S1-TRP189</t>
  </si>
  <si>
    <t>PID-S1-TRP189</t>
  </si>
  <si>
    <t>Photo-S1-TRP189</t>
  </si>
  <si>
    <t>Implantation-S2-SRP004</t>
  </si>
  <si>
    <t>PID-S2-SRP004-VMK</t>
  </si>
  <si>
    <t>Photo-S2-SRP004-VMK</t>
  </si>
  <si>
    <t>MISE EN BAC EAU + AIRE DECONTAMINATION</t>
  </si>
  <si>
    <t>Synthese</t>
  </si>
  <si>
    <t>AD04-4102-D</t>
  </si>
  <si>
    <t>S2-SRP004-VMK</t>
  </si>
  <si>
    <t>PID-S2-SRP004-VMJ</t>
  </si>
  <si>
    <t>Photo-S2-SRP004-VMJ</t>
  </si>
  <si>
    <t>AD04-4102-E</t>
  </si>
  <si>
    <t>S2-SRP004-VMJ</t>
  </si>
  <si>
    <t>PID-S2-SRP004-VMH</t>
  </si>
  <si>
    <t>Photo-S2-SRP004-VMH</t>
  </si>
  <si>
    <t>AD04-4102-K</t>
  </si>
  <si>
    <t>S2-SRP004-VMH</t>
  </si>
  <si>
    <t>PID-S2-SRP004-VME</t>
  </si>
  <si>
    <t>Photo-S2-SRP004-VME</t>
  </si>
  <si>
    <t>AD04-4102-J</t>
  </si>
  <si>
    <t>S2-SRP004-VME</t>
  </si>
  <si>
    <t>PID-S2-SRP004-VMD</t>
  </si>
  <si>
    <t>Photo-S2-SRP004-VMD</t>
  </si>
  <si>
    <t>AD04-4102-H</t>
  </si>
  <si>
    <t>S2-SRP004-VMD</t>
  </si>
  <si>
    <t>Simple Emboitement</t>
  </si>
  <si>
    <t>Implantation-S2-SRP003</t>
  </si>
  <si>
    <t>PID-S2-SRP003-VM2O</t>
  </si>
  <si>
    <t>Photo-S2-SRP003-VM2O</t>
  </si>
  <si>
    <t>Rondelles 3mm + pas calo alors que devrait ?</t>
  </si>
  <si>
    <t>AD04-4104-2O</t>
  </si>
  <si>
    <t>S2-SRP003-VM2O</t>
  </si>
  <si>
    <t>PID-S2-SRP003-VM2M</t>
  </si>
  <si>
    <t>Photo-S2-SRP003-VM2M</t>
  </si>
  <si>
    <t>AD04-4127-2M</t>
  </si>
  <si>
    <t>S2-SRP003-VM2M</t>
  </si>
  <si>
    <t>PID-S2-SRP003-VM2L</t>
  </si>
  <si>
    <t>Photo-S2-SRP003-VM2L</t>
  </si>
  <si>
    <t>AD04-4127-2L</t>
  </si>
  <si>
    <t>S2-SRP003-VM2L</t>
  </si>
  <si>
    <t>PID-S2-SRP003-VM2B</t>
  </si>
  <si>
    <t>Photo-S2-SRP003-VM2B</t>
  </si>
  <si>
    <t>AD04-4104-2B</t>
  </si>
  <si>
    <t>S2-SRP003-VM2B</t>
  </si>
  <si>
    <t>Implantation-S2-S6140ASTV</t>
  </si>
  <si>
    <t>PID-S2-S6140ASTV</t>
  </si>
  <si>
    <t>Photo-S2-S6140ASTV</t>
  </si>
  <si>
    <t>VA</t>
  </si>
  <si>
    <t>S61400A</t>
  </si>
  <si>
    <t>AIRE DE TRIAGE APRES ETIQUETAGE FAB</t>
  </si>
  <si>
    <t>Main</t>
  </si>
  <si>
    <t>Implantation-S2-S61090FV</t>
  </si>
  <si>
    <t>PID-S2-S61090FV</t>
  </si>
  <si>
    <t>Photo-S2-S61090FV</t>
  </si>
  <si>
    <t>S61090 FV</t>
  </si>
  <si>
    <t>Implantation-S2-S55340BPV</t>
  </si>
  <si>
    <t>PID-S2-S55340BPV</t>
  </si>
  <si>
    <t>Photo-S2-S55340BPV</t>
  </si>
  <si>
    <t>AIRE POSEIDON</t>
  </si>
  <si>
    <t>SUR S1128</t>
  </si>
  <si>
    <t>S55340B PV</t>
  </si>
  <si>
    <t>Implantation-S2-S5520HSV</t>
  </si>
  <si>
    <t>PID-S2-S5520HSV</t>
  </si>
  <si>
    <t>Photo-S2-S5520HSV</t>
  </si>
  <si>
    <t>S5520 HSV</t>
  </si>
  <si>
    <t>Implantation-S2-S55191FV</t>
  </si>
  <si>
    <t>PID-S2-S55191FV</t>
  </si>
  <si>
    <t>Photo-S2-S55191FV</t>
  </si>
  <si>
    <t>S55191 FV</t>
  </si>
  <si>
    <t>Implantation-S2-S55150FV</t>
  </si>
  <si>
    <t>PID-S2-S55150FV</t>
  </si>
  <si>
    <t>Photo-S2-S55150FV</t>
  </si>
  <si>
    <t>S55150 FV</t>
  </si>
  <si>
    <t>Implantation-S2-S55140FV</t>
  </si>
  <si>
    <t>PID-S2-S55140FV</t>
  </si>
  <si>
    <t>Photo-S2-S55140FV</t>
  </si>
  <si>
    <t>S55140 FV</t>
  </si>
  <si>
    <t>Implantation-S2-S5510HSV</t>
  </si>
  <si>
    <t>PID-S2-S5510HSV</t>
  </si>
  <si>
    <t>Photo-S2-S5510HSV</t>
  </si>
  <si>
    <t>S5510 HSV</t>
  </si>
  <si>
    <t>OUI POTENCE</t>
  </si>
  <si>
    <t>OUI (commun SAS)</t>
  </si>
  <si>
    <t>Implantation-S2-S5500HSV</t>
  </si>
  <si>
    <t>PID-S2-S5500HSV</t>
  </si>
  <si>
    <t>Photo-S2-S5500HSV</t>
  </si>
  <si>
    <t>S5500 HSV</t>
  </si>
  <si>
    <t>²</t>
  </si>
  <si>
    <t>POTENCE</t>
  </si>
  <si>
    <t>Implantation-S2-S54400TV</t>
  </si>
  <si>
    <t>PID-S2-S54400TV</t>
  </si>
  <si>
    <t>Photo-S2-S54400TV</t>
  </si>
  <si>
    <t>S2721</t>
  </si>
  <si>
    <t>S54400</t>
  </si>
  <si>
    <t>Implantation-S2-S54250LV</t>
  </si>
  <si>
    <t>PID-S2-S54250LV</t>
  </si>
  <si>
    <t>Photo-S2-S54250LV</t>
  </si>
  <si>
    <t>S2621</t>
  </si>
  <si>
    <t>S54250 LV</t>
  </si>
  <si>
    <t>Implantation-S2-S54240LV</t>
  </si>
  <si>
    <t>PID-S2-S54240LV</t>
  </si>
  <si>
    <t>Photo-S2-S54240LV</t>
  </si>
  <si>
    <t>S54240 LV</t>
  </si>
  <si>
    <t>Implantation-S2-S5421HSV</t>
  </si>
  <si>
    <t>PID-S2-S5421HSV</t>
  </si>
  <si>
    <t>Photo-S2-S5421HSV</t>
  </si>
  <si>
    <t>S5421</t>
  </si>
  <si>
    <t>Non</t>
  </si>
  <si>
    <t>Implantation-S2-S54126FV</t>
  </si>
  <si>
    <t>PID-S2-S54126FV</t>
  </si>
  <si>
    <t>Photo-S2-S54126FV</t>
  </si>
  <si>
    <t>S1197</t>
  </si>
  <si>
    <t>S54126</t>
  </si>
  <si>
    <t>PALAN</t>
  </si>
  <si>
    <t>Implantation-S2-S5411-V</t>
  </si>
  <si>
    <t>PID-S2-S5411-V</t>
  </si>
  <si>
    <t>Photo-S2-S5411-V</t>
  </si>
  <si>
    <t>S5411</t>
  </si>
  <si>
    <t>Implantation-S2-S54116FV</t>
  </si>
  <si>
    <t>PID-S2-S54116FV</t>
  </si>
  <si>
    <t>Photo-S2-S54116FV</t>
  </si>
  <si>
    <t>S54116 FV</t>
  </si>
  <si>
    <t>Implantation-S2-S54090FV</t>
  </si>
  <si>
    <t>PID-S2-S54090FV</t>
  </si>
  <si>
    <t>Photo-S2-S54090FV</t>
  </si>
  <si>
    <t>S54090 FV</t>
  </si>
  <si>
    <t>Implantation-S2-S54020FV</t>
  </si>
  <si>
    <t>PID-S2-S54020FV</t>
  </si>
  <si>
    <t>Photo-S2-S54020FV</t>
  </si>
  <si>
    <t>S54020 FV</t>
  </si>
  <si>
    <t>Implantation-S2-S5185</t>
  </si>
  <si>
    <t>PID-S2-S5185-VMD</t>
  </si>
  <si>
    <t>Photo-S2-S5185-VMD</t>
  </si>
  <si>
    <t>TA C</t>
  </si>
  <si>
    <t>AD04-4024-0003</t>
  </si>
  <si>
    <t>S2-S5185-VMD</t>
  </si>
  <si>
    <t>PID-S2-S5185-VMC</t>
  </si>
  <si>
    <t>Photo-S2-S5185-VMC</t>
  </si>
  <si>
    <t>AD04-4024-0002</t>
  </si>
  <si>
    <t>S2-S5185-VMC</t>
  </si>
  <si>
    <t>PID-S2-S5185-VMB</t>
  </si>
  <si>
    <t>Photo-S2-S5185-VMB</t>
  </si>
  <si>
    <t>AD04-4024-0001</t>
  </si>
  <si>
    <t>S2-S5185-VMB</t>
  </si>
  <si>
    <t>Implantation-S2-S5063-S6250HV</t>
  </si>
  <si>
    <t>AIRE DE TRIAGE</t>
  </si>
  <si>
    <t>13</t>
  </si>
  <si>
    <t>S2-S5063-S6251HV</t>
  </si>
  <si>
    <t>1</t>
  </si>
  <si>
    <t>S2-S5063-S6250HV</t>
  </si>
  <si>
    <t>Implantation-S2-S5063</t>
  </si>
  <si>
    <t>PID-S2-S5063-PSVBS462</t>
  </si>
  <si>
    <t>Photo-S2-S5063-PSVBS462</t>
  </si>
  <si>
    <t>9</t>
  </si>
  <si>
    <t>PSV-BS-0462</t>
  </si>
  <si>
    <t>S2-S5063-PSVBS462</t>
  </si>
  <si>
    <t>PID-S2-S5063-PSVBS0459</t>
  </si>
  <si>
    <t>Photo-S2-S5063-PSVBS0459</t>
  </si>
  <si>
    <t>8</t>
  </si>
  <si>
    <t>harnais ?</t>
  </si>
  <si>
    <t>PSV-BS-0459</t>
  </si>
  <si>
    <t>S2-S5063-PSVBS0459</t>
  </si>
  <si>
    <t>Implantation-S1-S50190FV</t>
  </si>
  <si>
    <t>PID-S1-S50190FV</t>
  </si>
  <si>
    <t>Photo-S1-S50190FV</t>
  </si>
  <si>
    <t>S2743</t>
  </si>
  <si>
    <t>S50190</t>
  </si>
  <si>
    <t>Implantation-S2-S4818V</t>
  </si>
  <si>
    <t>PID-S2-S4818V</t>
  </si>
  <si>
    <t>Photo-S2-S4818V</t>
  </si>
  <si>
    <t>S4818 SV</t>
  </si>
  <si>
    <t>Implantation-S2-S4814HSV</t>
  </si>
  <si>
    <t>PID-S2-S4814HSV</t>
  </si>
  <si>
    <t>Photo-S2-S4814HSV</t>
  </si>
  <si>
    <t>S4814 HSV</t>
  </si>
  <si>
    <t>Implantation-S2-S4232BPV</t>
  </si>
  <si>
    <t>PID-S2-S4232BPV</t>
  </si>
  <si>
    <t>Photo-S2-S4232BPV</t>
  </si>
  <si>
    <t>S42320B</t>
  </si>
  <si>
    <t>Implantation-S2-S42320APV</t>
  </si>
  <si>
    <t>PID-S2-S42320APV</t>
  </si>
  <si>
    <t>Photo-S2-S42320APV</t>
  </si>
  <si>
    <t>S42320A</t>
  </si>
  <si>
    <t>Implantation-S2-S4030BPV</t>
  </si>
  <si>
    <t>PID-S2-S4030BPV</t>
  </si>
  <si>
    <t>Photo-S2-S4030BPV</t>
  </si>
  <si>
    <t>S1047</t>
  </si>
  <si>
    <t>S40300B</t>
  </si>
  <si>
    <t>ELINGUE + PALAN</t>
  </si>
  <si>
    <t>Implantation-S2-S2730</t>
  </si>
  <si>
    <t>PID-S2-S2730-S5502</t>
  </si>
  <si>
    <t>Photo-S2-S2730-S5502</t>
  </si>
  <si>
    <t>S5502V</t>
  </si>
  <si>
    <t>S2-S2730-S5502</t>
  </si>
  <si>
    <t>PID-S2-S2730-PSVBS534</t>
  </si>
  <si>
    <t>Photo-S2-S2730-PSVBS534</t>
  </si>
  <si>
    <t>PSV-BS-0534</t>
  </si>
  <si>
    <t>S2-S2730-PSVBS534</t>
  </si>
  <si>
    <t>Implantation-S2-S2722</t>
  </si>
  <si>
    <t>PID-S2-S2722-VMC</t>
  </si>
  <si>
    <t>Photo-S2-S2722-VMC</t>
  </si>
  <si>
    <t>S2-S2722-VMC</t>
  </si>
  <si>
    <t>PID-S2-S2722-VMB</t>
  </si>
  <si>
    <t>Photo-S2-S2722-VMB</t>
  </si>
  <si>
    <t>S2-S2722-VMB</t>
  </si>
  <si>
    <t>PID-S2-S2722-VMA</t>
  </si>
  <si>
    <t>Photo-S2-S2722-VMA</t>
  </si>
  <si>
    <t>S2-S2722-VMA</t>
  </si>
  <si>
    <t>Implantation-S2-S2720</t>
  </si>
  <si>
    <t>PID-S2-S2720-PSVBS561</t>
  </si>
  <si>
    <t>Photo-S2-S2720-PSVBS561</t>
  </si>
  <si>
    <t>PSV-BS-0561</t>
  </si>
  <si>
    <t>S2-S2720-PSVBS561</t>
  </si>
  <si>
    <t>Implantation-S2-S2221</t>
  </si>
  <si>
    <t>PID-S2-S2221-PSVBS441</t>
  </si>
  <si>
    <t>Photo-S2-S2221-PSVBS441</t>
  </si>
  <si>
    <t>PSV-BS-0441</t>
  </si>
  <si>
    <t>S2-S2221-PSVBS441</t>
  </si>
  <si>
    <t>PID-S2-S2221-PSVBS440</t>
  </si>
  <si>
    <t>Photo-S2-S2221-PSVBS440</t>
  </si>
  <si>
    <t>PSV-BS-0440</t>
  </si>
  <si>
    <t>S2-S2221-PSVBS440</t>
  </si>
  <si>
    <t>Implantation-S2-S2022</t>
  </si>
  <si>
    <t>PID-S2-S2022-PSVBS455</t>
  </si>
  <si>
    <t>Photo-S2-S2022-PSVBS455</t>
  </si>
  <si>
    <t>Jeu important dans la bride comme si c'était du M20 dans un toru de M24
+ rondelles 3mm</t>
  </si>
  <si>
    <t>PSV-BS-0455</t>
  </si>
  <si>
    <t>S2-S2022-PSVBS455</t>
  </si>
  <si>
    <t>Implantation-S2-S2021</t>
  </si>
  <si>
    <t>PID-S2-S2021-PSVBS415</t>
  </si>
  <si>
    <t>Photo-S2-S2021-PSVBS415</t>
  </si>
  <si>
    <t>Jeu important dans la bride comme si c'était du M20 dans un toru de M24</t>
  </si>
  <si>
    <t>PSV-BS-0415</t>
  </si>
  <si>
    <t>S2-S2021-PSVBS415</t>
  </si>
  <si>
    <t>Implantation-S2-S2020</t>
  </si>
  <si>
    <t>PID-S2-S2020-PSVBS0564</t>
  </si>
  <si>
    <t>Photo-S2-S2020-PSVBS0564</t>
  </si>
  <si>
    <t>PSV-BS-0564</t>
  </si>
  <si>
    <t>S2-S2020-PSVBS0564</t>
  </si>
  <si>
    <t>Implantation-S2-S2020-PSVBS0562</t>
  </si>
  <si>
    <t>PID-S2-S2020-PSVBS0562</t>
  </si>
  <si>
    <t>Photo-S2-S2020-PSVBS0562</t>
  </si>
  <si>
    <t>S2-S2020-PSVBS0562</t>
  </si>
  <si>
    <t>AIRE DEDIEE</t>
  </si>
  <si>
    <t>DEPOSE REPOSE REVISION ?</t>
  </si>
  <si>
    <t>30</t>
  </si>
  <si>
    <t>S2-S2020-5020HSV</t>
  </si>
  <si>
    <t>27</t>
  </si>
  <si>
    <t>S2-S2020-5022HSV</t>
  </si>
  <si>
    <t>Implantation-S2-PSVBS530</t>
  </si>
  <si>
    <t>PID-S2-PSVBS530</t>
  </si>
  <si>
    <t>Photo-S2-PSVBS530</t>
  </si>
  <si>
    <t>S2030</t>
  </si>
  <si>
    <t>PSV-BS-0530</t>
  </si>
  <si>
    <t>Implantation-S2-PSVBS507</t>
  </si>
  <si>
    <t>PID-S2-PSVBS507</t>
  </si>
  <si>
    <t>Photo-S2-PSVBS507</t>
  </si>
  <si>
    <t>S1091</t>
  </si>
  <si>
    <t>PSV-BS-0507</t>
  </si>
  <si>
    <t>Implantation-S2-PSVBS475</t>
  </si>
  <si>
    <t>PID-S2-PSVBS475</t>
  </si>
  <si>
    <t>Photo-S2-PSVBS475</t>
  </si>
  <si>
    <t>S1090</t>
  </si>
  <si>
    <t>PSV-BS-0475</t>
  </si>
  <si>
    <t>Implantation-S2-PSVBS474</t>
  </si>
  <si>
    <t>PID-S2-PSVBS474</t>
  </si>
  <si>
    <t>Photo-S2-PSVBS474</t>
  </si>
  <si>
    <t>PSV-BS-0474</t>
  </si>
  <si>
    <t>Implantation-S2-PSVBS473</t>
  </si>
  <si>
    <t>PID-S2-PSVBS473</t>
  </si>
  <si>
    <t>Photo-S2-PSVBS473</t>
  </si>
  <si>
    <t>PSV-BS-0473</t>
  </si>
  <si>
    <t>Implantation-S2-PSVBS471</t>
  </si>
  <si>
    <t>PID-S2-PSVBS471</t>
  </si>
  <si>
    <t>Photo-S2-PSVBS471</t>
  </si>
  <si>
    <t>S1001</t>
  </si>
  <si>
    <t>Rondelle</t>
  </si>
  <si>
    <t>PSV-BS-0471</t>
  </si>
  <si>
    <t>Implantation-S2-PSVBS464</t>
  </si>
  <si>
    <t>PID-S2-PSVBS464</t>
  </si>
  <si>
    <t>Photo-S2-PSVBS464</t>
  </si>
  <si>
    <t>PSV-BS-0464</t>
  </si>
  <si>
    <t>Implantation-S2-K39750BLV</t>
  </si>
  <si>
    <t>PID-S2-K39750BLV</t>
  </si>
  <si>
    <t>Photo-S2-K39750BLV</t>
  </si>
  <si>
    <t>K39750B</t>
  </si>
  <si>
    <t>Implantation-S2-K39750ALV</t>
  </si>
  <si>
    <t>PID-S2-K39750ALV</t>
  </si>
  <si>
    <t>Photo-S2-K39750ALV</t>
  </si>
  <si>
    <t>K39750A</t>
  </si>
  <si>
    <t>S2652</t>
  </si>
  <si>
    <t>G ? Ou amiante (très friable)</t>
  </si>
  <si>
    <t>Implantation-S1-SRU196</t>
  </si>
  <si>
    <t>PID-S1-SRU196</t>
  </si>
  <si>
    <t>Photo-S1-SRU196</t>
  </si>
  <si>
    <t>Déjà décalo</t>
  </si>
  <si>
    <t>Implantation-S1-SRU164</t>
  </si>
  <si>
    <t>PID-S1-SRU164</t>
  </si>
  <si>
    <t>Photo-S1-SRU164</t>
  </si>
  <si>
    <t>S4002</t>
  </si>
  <si>
    <t>Implantation-S1-SRP012</t>
  </si>
  <si>
    <t>PID-S1-SRP012</t>
  </si>
  <si>
    <t>Photo-S1-SRP012</t>
  </si>
  <si>
    <t>Implantation-S1-SRP001</t>
  </si>
  <si>
    <t>PID-S1-SRP001-VMP</t>
  </si>
  <si>
    <t>Photo-S1-SRP001-VMP</t>
  </si>
  <si>
    <t>AD04-4101-P</t>
  </si>
  <si>
    <t>S1-SRP001-VMP</t>
  </si>
  <si>
    <t>PID-S1-SRP001-VMJ</t>
  </si>
  <si>
    <t>Photo-S1-SRP001-VMJ</t>
  </si>
  <si>
    <t>AD04-4101-J</t>
  </si>
  <si>
    <t>S1-SRP001-VMJ</t>
  </si>
  <si>
    <t>PID-S1-SRP001-VMH</t>
  </si>
  <si>
    <t>Photo-S1-SRP001-VMH</t>
  </si>
  <si>
    <t>AD04-4101-H</t>
  </si>
  <si>
    <t>S1-SRP001-VMH</t>
  </si>
  <si>
    <t>PID-S1-SRP001-VME</t>
  </si>
  <si>
    <t>Photo-S1-SRP001-VME</t>
  </si>
  <si>
    <t>AD04-4101-E</t>
  </si>
  <si>
    <t>S1-SRP001-VME</t>
  </si>
  <si>
    <t>PID-S1-SRP001-VMC</t>
  </si>
  <si>
    <t>Photo-S1-SRP001-VMC</t>
  </si>
  <si>
    <t>AD04-4101-C</t>
  </si>
  <si>
    <t>S1-SRP001-VMC</t>
  </si>
  <si>
    <t>Implantation-S1-S5201</t>
  </si>
  <si>
    <t>PID-S1-S5201-VMC</t>
  </si>
  <si>
    <t>Photo-S1-S5201-VMC</t>
  </si>
  <si>
    <t>AD04-4101-0007</t>
  </si>
  <si>
    <t>S1-S5201-VMC</t>
  </si>
  <si>
    <t>CLARK / MINI GRUE</t>
  </si>
  <si>
    <t>M24 x 270</t>
  </si>
  <si>
    <t>PID-S1-S5201-VMB</t>
  </si>
  <si>
    <t>Photo-S1-S5201-VMB</t>
  </si>
  <si>
    <t>4 tiges en M24 x 320</t>
  </si>
  <si>
    <t>AD04-4101-0006</t>
  </si>
  <si>
    <t>S1-S5201-VMB</t>
  </si>
  <si>
    <t>PID-S1-S5201-CLPT410102</t>
  </si>
  <si>
    <t>Photo-S1-S5201-CLPT410102</t>
  </si>
  <si>
    <t>EX2201</t>
  </si>
  <si>
    <t>SRP009</t>
  </si>
  <si>
    <t>S1-S5201-CLPT410102</t>
  </si>
  <si>
    <t>MAIN ou ELINGUE + PALAN</t>
  </si>
  <si>
    <t>M20 x 220</t>
  </si>
  <si>
    <t>Implantation-S1-S5101</t>
  </si>
  <si>
    <t>PID-S1-S5101-VMD</t>
  </si>
  <si>
    <t>Photo-S1-S5101-VMD</t>
  </si>
  <si>
    <t>AD04-4101-0004</t>
  </si>
  <si>
    <t>S1-S5101-VMD</t>
  </si>
  <si>
    <t>PID-S1-S5101-VMC</t>
  </si>
  <si>
    <t>Photo-S1-S5101-VMC</t>
  </si>
  <si>
    <t>AD04-4101-0003</t>
  </si>
  <si>
    <t>S1-S5101-VMC</t>
  </si>
  <si>
    <t>PID-S1-S5101-CLPT410103</t>
  </si>
  <si>
    <t>Photo-S1-S5101-CLPT410103</t>
  </si>
  <si>
    <t>EX S2201</t>
  </si>
  <si>
    <t>AD04-4101-0001</t>
  </si>
  <si>
    <t>S1-S5101-CLPT410103</t>
  </si>
  <si>
    <t>Implantation-S1-S5101 Clapet</t>
  </si>
  <si>
    <t>PID-S1-S5101-CLPT410101</t>
  </si>
  <si>
    <t>Photo-S1-S5101-CLPT410101</t>
  </si>
  <si>
    <t>AD04-4101-0002</t>
  </si>
  <si>
    <t>S1-S5101-CLPT410101</t>
  </si>
  <si>
    <t>Implantation-S1-S48211LV</t>
  </si>
  <si>
    <t>PID-S1-S48211LV</t>
  </si>
  <si>
    <t>Photo-S1-S48211LV</t>
  </si>
  <si>
    <t>S48211 LV</t>
  </si>
  <si>
    <t>Implantation-S1-S48201LV</t>
  </si>
  <si>
    <t>PID-S1-S48201LV</t>
  </si>
  <si>
    <t>Photo-S1-S48201LV</t>
  </si>
  <si>
    <t>S48201 LV</t>
  </si>
  <si>
    <t>Implantation-S1-S48170SFV</t>
  </si>
  <si>
    <t>PID-S1-S48170SFV</t>
  </si>
  <si>
    <t>Photo-S1-S48170SFV</t>
  </si>
  <si>
    <t>S48170</t>
  </si>
  <si>
    <t>Implantation-S1-S4812HSV</t>
  </si>
  <si>
    <t>PID-S1-S4812HSV</t>
  </si>
  <si>
    <t>Photo-S1-S4812HSV</t>
  </si>
  <si>
    <t>SAS NORD</t>
  </si>
  <si>
    <t>S4812 HSV</t>
  </si>
  <si>
    <t>Implantation-S1-S4811HSV</t>
  </si>
  <si>
    <t>PID-S1-S4811HSV</t>
  </si>
  <si>
    <t>Photo-S1-S4811HSV</t>
  </si>
  <si>
    <t>S4811 HSV</t>
  </si>
  <si>
    <t>Implantation-S1-S4810HSV</t>
  </si>
  <si>
    <t>PID-S1-S4810HSV</t>
  </si>
  <si>
    <t>Photo-S1-S4810HSV</t>
  </si>
  <si>
    <t>S4810 HSV</t>
  </si>
  <si>
    <t>Implantation-S1-S48090A</t>
  </si>
  <si>
    <t>PID-S1-S48090A</t>
  </si>
  <si>
    <t>Photo-S1-S48090A</t>
  </si>
  <si>
    <t>Implantation-S1-S47260</t>
  </si>
  <si>
    <t>PID-S1-S47260</t>
  </si>
  <si>
    <t>Photo-S1-S47260</t>
  </si>
  <si>
    <t>S1111</t>
  </si>
  <si>
    <t>Implantation-S1-S47250</t>
  </si>
  <si>
    <t>PID-S1-S47250</t>
  </si>
  <si>
    <t>Photo-S1-S47250</t>
  </si>
  <si>
    <t>Implantation-S1-S47090</t>
  </si>
  <si>
    <t>PID-S1-S47090</t>
  </si>
  <si>
    <t>Photo-S1-S47090</t>
  </si>
  <si>
    <t>x</t>
  </si>
  <si>
    <t>Implantation-S1-S47050</t>
  </si>
  <si>
    <t>PID-S1-S47050</t>
  </si>
  <si>
    <t>Photo-S1-S47050</t>
  </si>
  <si>
    <t>S3003</t>
  </si>
  <si>
    <t>Griffe + palan</t>
  </si>
  <si>
    <t>Implantation-S1-S47040</t>
  </si>
  <si>
    <t>PID-S1-S47040</t>
  </si>
  <si>
    <t>Photo-S1-S47040</t>
  </si>
  <si>
    <t>S2201</t>
  </si>
  <si>
    <t>Implantation-S1-S47000</t>
  </si>
  <si>
    <t>PID-S1-S47000</t>
  </si>
  <si>
    <t>Photo-S1-S47000</t>
  </si>
  <si>
    <t>Implantation-S1-S46110</t>
  </si>
  <si>
    <t>PID-S1-S46110</t>
  </si>
  <si>
    <t>Photo-S1-S46110</t>
  </si>
  <si>
    <t>Implantation-S1-S45110</t>
  </si>
  <si>
    <t>PID-S1-S45110</t>
  </si>
  <si>
    <t>Photo-S1-S45110</t>
  </si>
  <si>
    <t>VERS AIRE DE TRIAGE</t>
  </si>
  <si>
    <t>Implantation-S1-S44110</t>
  </si>
  <si>
    <t>PID-S1-S44110</t>
  </si>
  <si>
    <t>Photo-S1-S44110</t>
  </si>
  <si>
    <t>GRUE OU CAMION BRAS</t>
  </si>
  <si>
    <t>Implantation-S1-S43400</t>
  </si>
  <si>
    <t>PID-S1-S43400</t>
  </si>
  <si>
    <t>Photo-S1-S43400</t>
  </si>
  <si>
    <t>Rondelles</t>
  </si>
  <si>
    <t>OUI VANNE A COTE</t>
  </si>
  <si>
    <t>Implantation-S1-S43130</t>
  </si>
  <si>
    <t>PID-S1-S43130</t>
  </si>
  <si>
    <t>Photo-S1-S43130</t>
  </si>
  <si>
    <t>Décalo vane à coté pour accès écrou</t>
  </si>
  <si>
    <t>Implantation-S1-S43120</t>
  </si>
  <si>
    <t>PID-S1-S43120</t>
  </si>
  <si>
    <t>Photo-S1-S43120</t>
  </si>
  <si>
    <t>Implantation-S1-S43110</t>
  </si>
  <si>
    <t>PID-S1-S43110</t>
  </si>
  <si>
    <t>Photo-S1-S43110</t>
  </si>
  <si>
    <t>AD04-S4250V</t>
  </si>
  <si>
    <t>S1-S4250V-VM</t>
  </si>
  <si>
    <t>Implantation-S1-S4250V</t>
  </si>
  <si>
    <t>PID-S1-S4250V</t>
  </si>
  <si>
    <t>Photo-S1-S4250V</t>
  </si>
  <si>
    <t>AD04-4003-0003</t>
  </si>
  <si>
    <t>S1-S4250V-VA</t>
  </si>
  <si>
    <t>Implantation-S1-S3022</t>
  </si>
  <si>
    <t>PID-S1-S3022-PSVBS0578</t>
  </si>
  <si>
    <t>Photo-S1-S3022-PSVBS0578</t>
  </si>
  <si>
    <t>PSV-BS-0578</t>
  </si>
  <si>
    <t>S1-S3022-PSVBS0578</t>
  </si>
  <si>
    <t>Implantation-S1-S3007</t>
  </si>
  <si>
    <t>PID-S1-S3007-VMN</t>
  </si>
  <si>
    <t>Photo-S1-S3007-VMN</t>
  </si>
  <si>
    <t>AD04-4003-0002</t>
  </si>
  <si>
    <t>S1-S3007-VMN</t>
  </si>
  <si>
    <t>PID-S1-S3007-VMM</t>
  </si>
  <si>
    <t>Photo-S1-S3007-VMM</t>
  </si>
  <si>
    <t>AD04-4003-0001</t>
  </si>
  <si>
    <t>S1-S3007-VMM</t>
  </si>
  <si>
    <t>PID-S1-S3007-PSVBS0424</t>
  </si>
  <si>
    <t>Photo-S1-S3007-PSVBS0424</t>
  </si>
  <si>
    <t>S1-S3007-PSVBS0424</t>
  </si>
  <si>
    <t>Implantation-S1-S3005</t>
  </si>
  <si>
    <t>PID-S1-S3005-PSVBS0413</t>
  </si>
  <si>
    <t>Photo-S1-S3005-PSVBS0413</t>
  </si>
  <si>
    <t>PSV-BS-0413</t>
  </si>
  <si>
    <t>S1-S3005-PSVBS0413</t>
  </si>
  <si>
    <t>Implantation-S1-S2731BPV</t>
  </si>
  <si>
    <t>PID-S1-S2731BPV</t>
  </si>
  <si>
    <t>Photo-S1-S2731BPV</t>
  </si>
  <si>
    <t>S1707</t>
  </si>
  <si>
    <t>S27310B</t>
  </si>
  <si>
    <t>Implantation-S1-S2712</t>
  </si>
  <si>
    <t>PID-S1-S2712-PSVBS0487</t>
  </si>
  <si>
    <t>Photo-S1-S2712-PSVBS0487</t>
  </si>
  <si>
    <t xml:space="preserve">DEPOSE REPOSE REVISION </t>
  </si>
  <si>
    <t>PSV-BS-0487</t>
  </si>
  <si>
    <t>S1-S2712-PSVBS0487</t>
  </si>
  <si>
    <t>NILON</t>
  </si>
  <si>
    <t>Visée 2 cotés</t>
  </si>
  <si>
    <t>PSV-BS-0570</t>
  </si>
  <si>
    <t>S1-S2709-PSVBS0570</t>
  </si>
  <si>
    <t>Implantation-S2709-CLPT410104</t>
  </si>
  <si>
    <t>PID-S2709-CLPT410104</t>
  </si>
  <si>
    <t>Photo-S1-S2709-CLPT410104</t>
  </si>
  <si>
    <t>S1-S2709-CLPT410104</t>
  </si>
  <si>
    <t>Implantation-S1-S27080</t>
  </si>
  <si>
    <t>PID-S1-S27080</t>
  </si>
  <si>
    <t>Photo-S1-S27080</t>
  </si>
  <si>
    <t>Implantation-S1-S2601-OTG182-VMB</t>
  </si>
  <si>
    <t>PID-S1-S2601-OTG182-VME</t>
  </si>
  <si>
    <t>Photo-S1-S2601-OTG182-VME</t>
  </si>
  <si>
    <t>ECHANGE STANDARD VA -&gt; VM</t>
  </si>
  <si>
    <t>Depose VA repose VM</t>
  </si>
  <si>
    <t>S1-S2611-OTG182-VME</t>
  </si>
  <si>
    <t>Graphite</t>
  </si>
  <si>
    <t>DN ADM PAS 40</t>
  </si>
  <si>
    <t>S1-S2601-VMAH</t>
  </si>
  <si>
    <t>S1-S2601-OTG182-VMB</t>
  </si>
  <si>
    <t>rondelle</t>
  </si>
  <si>
    <t>PSV-BS-0406</t>
  </si>
  <si>
    <t>S1-S2003-PSVBS0406</t>
  </si>
  <si>
    <t>Implantation-S1-S2002</t>
  </si>
  <si>
    <t>PID-S1-S2002-PSVBS0405</t>
  </si>
  <si>
    <t>Photo-S1-S2002-PSVBS0405</t>
  </si>
  <si>
    <t>S1-S2002-PSVBS0405</t>
  </si>
  <si>
    <t>B7/B8</t>
  </si>
  <si>
    <t>Implantation-S1-S2001</t>
  </si>
  <si>
    <t>PID-S1-S2001-PSVBS0403</t>
  </si>
  <si>
    <t>Photo-S1-S2001-PSVBS0403</t>
  </si>
  <si>
    <t>VERS AIRE DE TRIAGE APRES ETIQUETAGE PAR LA FAB</t>
  </si>
  <si>
    <t>S1-S2001-PSVBS0403</t>
  </si>
  <si>
    <t>Implantation-S1-S1079</t>
  </si>
  <si>
    <t>PID-S1-S1079-PSVBS0463SPB</t>
  </si>
  <si>
    <t>Photo-S1-S1079-PSVBS0463SPB</t>
  </si>
  <si>
    <t>S1-S1079-PSVBS0463SPB</t>
  </si>
  <si>
    <t>Implantation-S1-PSVBS594</t>
  </si>
  <si>
    <t>PID-S1-PSVBS594</t>
  </si>
  <si>
    <t>Photo-S1-PSVBS594</t>
  </si>
  <si>
    <t>Gamme Vanne</t>
  </si>
  <si>
    <t>PSV-BS-0594</t>
  </si>
  <si>
    <t>Implantation-S1-PSVBS0590</t>
  </si>
  <si>
    <t>PID-S1-PSVBS0590</t>
  </si>
  <si>
    <t>Photo-S1-PSVBS0590</t>
  </si>
  <si>
    <t>PSV-BS-0590</t>
  </si>
  <si>
    <t>Implantation-S1-PSVBS0563</t>
  </si>
  <si>
    <t>PID-S1-PSVBS0563</t>
  </si>
  <si>
    <t>Photo-S1-PSVBS0563</t>
  </si>
  <si>
    <t>S2705</t>
  </si>
  <si>
    <t>rondelles</t>
  </si>
  <si>
    <t>PSV-BS-0563</t>
  </si>
  <si>
    <t>PAS VISIBLE</t>
  </si>
  <si>
    <t>Implantation-S1-PSVBS0493</t>
  </si>
  <si>
    <t>PID-S1-PSVBS0493</t>
  </si>
  <si>
    <t>Photo-S1-PSVBS0493</t>
  </si>
  <si>
    <t>PSV-BS-0493</t>
  </si>
  <si>
    <t>Implantation-S1-PSVBS0408</t>
  </si>
  <si>
    <t>PID-S1-PSVBS0408</t>
  </si>
  <si>
    <t>Photo-S1-PSVBS0408</t>
  </si>
  <si>
    <t>S2005</t>
  </si>
  <si>
    <t>PSV-BS-0408</t>
  </si>
  <si>
    <t>Implantation-S1-PSVBS0401</t>
  </si>
  <si>
    <t>PID-S1-PSVBS0401</t>
  </si>
  <si>
    <t>Photo-S1-PSVBS0401</t>
  </si>
  <si>
    <t>PSV-BS-0401</t>
  </si>
  <si>
    <t>Implantation-S6-PSVPI2000</t>
  </si>
  <si>
    <t>PID-S6-PSVPI2000</t>
  </si>
  <si>
    <t>Photo-S6-PSVPI2000</t>
  </si>
  <si>
    <t>Butadiene</t>
  </si>
  <si>
    <t>PSV-PI-2000</t>
  </si>
  <si>
    <t>Implantation-S6-PSVBB2004</t>
  </si>
  <si>
    <t>PID-S6-PSVBB2004</t>
  </si>
  <si>
    <t>Photo-S6-PSVBB2004</t>
  </si>
  <si>
    <t>B2602</t>
  </si>
  <si>
    <t>PSV-BB-2004</t>
  </si>
  <si>
    <t>Implantation-S6-BRU179</t>
  </si>
  <si>
    <t>PID-S6-BRU179</t>
  </si>
  <si>
    <t>Photo-S6-BRU179</t>
  </si>
  <si>
    <t>CAMION BRAS</t>
  </si>
  <si>
    <t>Implantation-S6-B25400TV</t>
  </si>
  <si>
    <t>PID-S6-B25400TV</t>
  </si>
  <si>
    <t>Photo-S6-B25400TV</t>
  </si>
  <si>
    <t>B2706</t>
  </si>
  <si>
    <t>Implantation-S6-B2090-V</t>
  </si>
  <si>
    <t>PID-S6-B2090-V</t>
  </si>
  <si>
    <t>Photo-S6-B2090-V</t>
  </si>
  <si>
    <t>Implantation-S6-B2008-V</t>
  </si>
  <si>
    <t>PID-S6-B2008-V</t>
  </si>
  <si>
    <t>Photo-S6-B2008-V</t>
  </si>
  <si>
    <t>Implantation-S6-B1008HSV</t>
  </si>
  <si>
    <t>PID-S6-B1008HSV</t>
  </si>
  <si>
    <t>Photo-S6-B1008HSV</t>
  </si>
  <si>
    <t>B1002</t>
  </si>
  <si>
    <t>8 goujons en + des 32</t>
  </si>
  <si>
    <t>B1008-V</t>
  </si>
  <si>
    <t>Implantation-S6-B1001-V</t>
  </si>
  <si>
    <t>PID-S6-B1001-V</t>
  </si>
  <si>
    <t>Photo-S6-B1001-V</t>
  </si>
  <si>
    <t>Implantation-S3-S40370PV</t>
  </si>
  <si>
    <t>PID-S3-S40370PV</t>
  </si>
  <si>
    <t>Photo-S3-S40370PV</t>
  </si>
  <si>
    <t>S40370</t>
  </si>
  <si>
    <t>Implantation-S1-B5103</t>
  </si>
  <si>
    <t>PID-S1-B5103-VMH</t>
  </si>
  <si>
    <t>Photo-S1-B5103-VMH</t>
  </si>
  <si>
    <t>AD04-7051-0014</t>
  </si>
  <si>
    <t>S1-B5103-VMH</t>
  </si>
  <si>
    <t>PID-S1-B5103-VMG</t>
  </si>
  <si>
    <t>Photo-S1-B5103-VMG</t>
  </si>
  <si>
    <t>AD04-7051-0013</t>
  </si>
  <si>
    <t>S1-B5103-VMG</t>
  </si>
  <si>
    <t>PID-S1-B5103-VMF</t>
  </si>
  <si>
    <t>Photo-S1-B5103-VMF</t>
  </si>
  <si>
    <t>AD04-7051-0012</t>
  </si>
  <si>
    <t>S1-B5103-VMF</t>
  </si>
  <si>
    <t>PID-S1-B5103-VME</t>
  </si>
  <si>
    <t>Photo-S1-B5103-VME</t>
  </si>
  <si>
    <t>AD04-7051-0011</t>
  </si>
  <si>
    <t>S1-B5103-VME</t>
  </si>
  <si>
    <t>PID-S1-B5103-VMD</t>
  </si>
  <si>
    <t>Photo-S1-B5103-VMD</t>
  </si>
  <si>
    <t>AD04-7051-0010</t>
  </si>
  <si>
    <t>S1-B5103-VMD</t>
  </si>
  <si>
    <t>PID-S1-B5103-VMC</t>
  </si>
  <si>
    <t>Photo-S1-B5103-VMC</t>
  </si>
  <si>
    <t>AD04-7051-0009</t>
  </si>
  <si>
    <t>S1-B5103-VMC</t>
  </si>
  <si>
    <t>PID-S1-B5103-VMB</t>
  </si>
  <si>
    <t>Photo-S1-B5103-VMB</t>
  </si>
  <si>
    <t>AD04-7051-0008</t>
  </si>
  <si>
    <t>S1-B5103-VMB</t>
  </si>
  <si>
    <t>PID-S1-B5103-VMA</t>
  </si>
  <si>
    <t>Photo-S1-B5103-VMA</t>
  </si>
  <si>
    <t>AD04-7051-0007</t>
  </si>
  <si>
    <t>S1-B5103-VMA</t>
  </si>
  <si>
    <t>GRUE OU MINI GRUE</t>
  </si>
  <si>
    <t>Implantation-S1-B4701</t>
  </si>
  <si>
    <t>PID-S1-B4701-VMF</t>
  </si>
  <si>
    <t>Photo-S1-B4701-VMF</t>
  </si>
  <si>
    <t>Aire poseidon</t>
  </si>
  <si>
    <t>AD04-7051-0006</t>
  </si>
  <si>
    <t>S1-B4701-VMF</t>
  </si>
  <si>
    <t>PID-S1-B4701-VME</t>
  </si>
  <si>
    <t>Photo-S1-B4701-VME</t>
  </si>
  <si>
    <t>AD04-7051-0005</t>
  </si>
  <si>
    <t>S1-B4701-VME</t>
  </si>
  <si>
    <t>PID-S1-B4701-VMD</t>
  </si>
  <si>
    <t>Photo-S1-B4701-VMD</t>
  </si>
  <si>
    <t>AD04-7051-0004</t>
  </si>
  <si>
    <t>S1-B4701-VMD</t>
  </si>
  <si>
    <t>PID-S1-B4701-VMC</t>
  </si>
  <si>
    <t>Photo-S1-B4701-VMC</t>
  </si>
  <si>
    <t>AD04-7051-0003</t>
  </si>
  <si>
    <t>S1-B4701-VMC</t>
  </si>
  <si>
    <t>PID-S1-B4701-VMB</t>
  </si>
  <si>
    <t>Photo-S1-B4701-VMB</t>
  </si>
  <si>
    <t>AD04-7051-0002</t>
  </si>
  <si>
    <t>S1-B4701-VMB</t>
  </si>
  <si>
    <t>PID-S1-B4701-VMA</t>
  </si>
  <si>
    <t>Photo-S1-B4701-VMA</t>
  </si>
  <si>
    <t>AD04-7051-0001</t>
  </si>
  <si>
    <t>S1-B4701-VMA</t>
  </si>
  <si>
    <t>Implantation-S1-B30235YLV</t>
  </si>
  <si>
    <t>PID-S1-B30235YLV</t>
  </si>
  <si>
    <t>Photo-S1-B30235YLV</t>
  </si>
  <si>
    <t>ADR FAITE</t>
  </si>
  <si>
    <t>MODOP SPECIFIQUE A FAIRE</t>
  </si>
  <si>
    <t>TRACAGE</t>
  </si>
  <si>
    <t>CALO/FRIGO</t>
  </si>
  <si>
    <t>ECHAF COMMUN</t>
  </si>
  <si>
    <t>ECHAF</t>
  </si>
  <si>
    <t>SUPPORT DE LIGNE</t>
  </si>
  <si>
    <t>LEVAGE</t>
  </si>
  <si>
    <t>AMIANTE / PLOMB</t>
  </si>
  <si>
    <t>CMR</t>
  </si>
  <si>
    <t>COUPLE DE SERRAGE</t>
  </si>
  <si>
    <t>TYPE INTERVENTION</t>
  </si>
  <si>
    <t>OBTURATION BP REF</t>
  </si>
  <si>
    <t>OBTURATION JP REF</t>
  </si>
  <si>
    <t>MAT. BOULON REF RELEVE</t>
  </si>
  <si>
    <t>MATIERE BOULON REF</t>
  </si>
  <si>
    <t>BOULONNERIE REF RELEVE</t>
  </si>
  <si>
    <t>BOULONNERIE REF</t>
  </si>
  <si>
    <t>NB TIGES REF RELEVE</t>
  </si>
  <si>
    <t>NB TIGES REF</t>
  </si>
  <si>
    <t>FACE DE BRIDE REF RELEVE</t>
  </si>
  <si>
    <t>TYPE JOINT REF2</t>
  </si>
  <si>
    <t>MATIERE JOINT REF RELEVE</t>
  </si>
  <si>
    <t>MATIERE JOINT REF</t>
  </si>
  <si>
    <t>SERIE REF RELEVE</t>
  </si>
  <si>
    <t>SERIE REF</t>
  </si>
  <si>
    <t>DIAM REF RELEVE</t>
  </si>
  <si>
    <t>DIAM REF</t>
  </si>
  <si>
    <t>JL</t>
  </si>
  <si>
    <t>OBTURATION BP ADM</t>
  </si>
  <si>
    <t>OBTURATION JP ADM</t>
  </si>
  <si>
    <t>MAT. BOULON ADM RELEVE</t>
  </si>
  <si>
    <t>MATIERE BOULON ADM</t>
  </si>
  <si>
    <t>BOULONNERIE ADM RELEVE</t>
  </si>
  <si>
    <t>BOULONNERIE ADM</t>
  </si>
  <si>
    <t>NB TIGES ADM RELEVE</t>
  </si>
  <si>
    <t>NB TIGES ADM</t>
  </si>
  <si>
    <t>FACE DE BRIDE ADM RELEVE</t>
  </si>
  <si>
    <t>TYPE JOINT REF</t>
  </si>
  <si>
    <t>MATIERE JOINT ADM RELEVE</t>
  </si>
  <si>
    <t>MATIERE JOINT ADM</t>
  </si>
  <si>
    <t>SERIE ADM RELEVE</t>
  </si>
  <si>
    <t>SERIE ADM</t>
  </si>
  <si>
    <t>DIAM ADM RELEVE</t>
  </si>
  <si>
    <t>DIAM ADM</t>
  </si>
  <si>
    <t>CODE DN PN</t>
  </si>
  <si>
    <t>HAUTEUR</t>
  </si>
  <si>
    <t>ENCOMBREMENT</t>
  </si>
  <si>
    <t>POIDS</t>
  </si>
  <si>
    <t>Repérage Plot plan Equipement</t>
  </si>
  <si>
    <t>Repérage Plot plan PID</t>
  </si>
  <si>
    <t>Ref Photo</t>
  </si>
  <si>
    <t>REV</t>
  </si>
  <si>
    <t>SCOPE BASE / TC</t>
  </si>
  <si>
    <t>TRANSPORT</t>
  </si>
  <si>
    <t>TRAVAUX</t>
  </si>
  <si>
    <t>EQPT A PROXIMITE</t>
  </si>
  <si>
    <t>ZONES BUTA</t>
  </si>
  <si>
    <t>CIRCUIT</t>
  </si>
  <si>
    <t>TYPE OT</t>
  </si>
  <si>
    <t>GAMME</t>
  </si>
  <si>
    <t>POSTE TECHNIQUE</t>
  </si>
  <si>
    <t>Repere REF</t>
  </si>
  <si>
    <t>Repere ADM</t>
  </si>
  <si>
    <t>COMMENTAIRE</t>
  </si>
  <si>
    <t>CORRESPONDANCE EASY</t>
  </si>
  <si>
    <t>NUMERO CLIENT</t>
  </si>
  <si>
    <t>RESPONSABLE</t>
  </si>
  <si>
    <t>TRAVAUX AUTRES</t>
  </si>
  <si>
    <t>MATERIEL REFOULEMENT</t>
  </si>
  <si>
    <t>MATERIEL ADMISSION</t>
  </si>
  <si>
    <t>DONNEES DU CONTRAT</t>
  </si>
  <si>
    <t>DONNES ROB</t>
  </si>
  <si>
    <t>JP Spécifique préparé par BUTA</t>
  </si>
  <si>
    <t>Manque 1 joint def 4 goujon + ecrous contre ecrou</t>
  </si>
  <si>
    <t>JP spéfifié mais non prévu + 4 goujon ecrous contre ecrou</t>
  </si>
  <si>
    <t>T1025-2</t>
  </si>
  <si>
    <t>T1025-3</t>
  </si>
  <si>
    <t>T1025-4</t>
  </si>
  <si>
    <t>T1025-05AB</t>
  </si>
  <si>
    <t>T1025-06</t>
  </si>
  <si>
    <t>T1025-09</t>
  </si>
  <si>
    <t>T1025-10</t>
  </si>
  <si>
    <t>T1025-15</t>
  </si>
  <si>
    <t>DEPOSE PAS NOUS ?</t>
  </si>
  <si>
    <t>pose jp ou bp ?</t>
  </si>
  <si>
    <t>Coté appareil</t>
  </si>
  <si>
    <t xml:space="preserve">Coté vanne </t>
  </si>
  <si>
    <t>milieu</t>
  </si>
  <si>
    <t>Bride équipement</t>
  </si>
  <si>
    <t>B4702</t>
  </si>
  <si>
    <t>Probleme Schéma OP vs réalité</t>
  </si>
  <si>
    <t>T1060</t>
  </si>
  <si>
    <t>STP207</t>
  </si>
  <si>
    <t>Pas d'action dépose ?</t>
  </si>
  <si>
    <t>REVD</t>
  </si>
  <si>
    <t>STP208</t>
  </si>
  <si>
    <t>ok + rev d enlevé nett chim</t>
  </si>
  <si>
    <t>REV D</t>
  </si>
  <si>
    <t>REV D Dimension bride pleine bizarre dans OT</t>
  </si>
  <si>
    <t>NB TIGES EMIS si relévé BUTA sinon</t>
  </si>
  <si>
    <t>TIGES EMIS si relévé BUTA sinon</t>
  </si>
  <si>
    <t>MATIERE BOULONNERIE EMIS si relévé BUTA sinon</t>
  </si>
  <si>
    <t>MATIERE JOINTS EMIS si relévé BUTA sinon</t>
  </si>
  <si>
    <t>(vide)</t>
  </si>
  <si>
    <t>Somme de NB TIGES EMIS si relévé BUTA sinon</t>
  </si>
  <si>
    <t>M30x320</t>
  </si>
  <si>
    <t>M33x190</t>
  </si>
  <si>
    <t>M30x22</t>
  </si>
  <si>
    <t>M14x100</t>
  </si>
  <si>
    <t>0</t>
  </si>
  <si>
    <t>M24x310</t>
  </si>
  <si>
    <t>M14x70</t>
  </si>
  <si>
    <t>M30x210</t>
  </si>
  <si>
    <t>M14x90</t>
  </si>
  <si>
    <t>M39x280</t>
  </si>
  <si>
    <t>M30x260</t>
  </si>
  <si>
    <t>M16x85</t>
  </si>
  <si>
    <t>M20x200</t>
  </si>
  <si>
    <t>M24x150</t>
  </si>
  <si>
    <t>M20x180</t>
  </si>
  <si>
    <t>M24x220</t>
  </si>
  <si>
    <t>M16x80</t>
  </si>
  <si>
    <t>M27x170</t>
  </si>
  <si>
    <t>M16x130</t>
  </si>
  <si>
    <t>M24x14</t>
  </si>
  <si>
    <t>M27x250</t>
  </si>
  <si>
    <t>M20x150</t>
  </si>
  <si>
    <t>M24x190</t>
  </si>
  <si>
    <t>M20x210</t>
  </si>
  <si>
    <t>M33x150</t>
  </si>
  <si>
    <t>M36x280</t>
  </si>
  <si>
    <t>M33x360</t>
  </si>
  <si>
    <t>M20x115</t>
  </si>
  <si>
    <t>M39x240</t>
  </si>
  <si>
    <t>M30x300</t>
  </si>
  <si>
    <t>M30x340</t>
  </si>
  <si>
    <t>M20x190</t>
  </si>
  <si>
    <t>M33x180</t>
  </si>
  <si>
    <t>M16x160</t>
  </si>
  <si>
    <t>M39x230</t>
  </si>
  <si>
    <t>M27x220</t>
  </si>
  <si>
    <t>M30x160</t>
  </si>
  <si>
    <t>M27x290</t>
  </si>
  <si>
    <t>Somme de NB JT PROV</t>
  </si>
  <si>
    <t>PAS D'INFO</t>
  </si>
  <si>
    <t>Goujons M10 x 55 + PREVOIR UN JOINT RECTANGULAIRE + Erreur de repere</t>
  </si>
  <si>
    <t>PAS ACCES</t>
  </si>
  <si>
    <t>DOUBLON</t>
  </si>
  <si>
    <t>M10 x 52mm</t>
  </si>
  <si>
    <t>BP specifiée dans OT mais non prévue + 4 goujons</t>
  </si>
  <si>
    <t>G ?</t>
  </si>
  <si>
    <t>M10x52mm</t>
  </si>
  <si>
    <t>Étiquettes de colonnes</t>
  </si>
  <si>
    <t>on touche pas pas d'action EMIS</t>
  </si>
  <si>
    <t>c'est 2 et 2 pas 3 et 2</t>
  </si>
  <si>
    <t>ok enlever 1 repere</t>
  </si>
  <si>
    <t>pas desoin car caoutchouc rend étanche</t>
  </si>
  <si>
    <t>vanne sas bug</t>
  </si>
  <si>
    <t>polyane à mettre sinon th collapse</t>
  </si>
  <si>
    <t>8A</t>
  </si>
  <si>
    <t>8B</t>
  </si>
  <si>
    <t>A RELEVER</t>
  </si>
  <si>
    <t>A REVOIR</t>
  </si>
  <si>
    <t>Mettre un bouchon</t>
  </si>
  <si>
    <t>ok BE pris en compte</t>
  </si>
  <si>
    <t>ok chim</t>
  </si>
  <si>
    <t>Repere Ubleam</t>
  </si>
  <si>
    <t>Colonne2</t>
  </si>
  <si>
    <t>STP215</t>
  </si>
  <si>
    <t>REV E</t>
  </si>
  <si>
    <t>6A</t>
  </si>
  <si>
    <t>21A</t>
  </si>
  <si>
    <t>6B</t>
  </si>
  <si>
    <t>6C</t>
  </si>
  <si>
    <t>21B</t>
  </si>
  <si>
    <t>Reperes mal placés photo</t>
  </si>
  <si>
    <t>aucune info coté de la BP</t>
  </si>
  <si>
    <t>TTP216</t>
  </si>
  <si>
    <t>S48000FV</t>
  </si>
  <si>
    <t>S3006</t>
  </si>
  <si>
    <t>BP epreuve sans dépose tuy ?</t>
  </si>
  <si>
    <t>S3008</t>
  </si>
  <si>
    <t>T3058</t>
  </si>
  <si>
    <t>DECONNEXION/RECONNEXION + BP + BP CHIM + VANNE 3 VOIES</t>
  </si>
  <si>
    <t>DECONNEXION/RECONNEXION + BP + BP CHIM + VANNE DE REMPLISSAGE</t>
  </si>
  <si>
    <t>1BP + 1 BRIDE NET. CHIMIQUE + VANNE 3 VOIES</t>
  </si>
  <si>
    <t>1BP + 1 BRIDE NET. CHIMIQUE + VANNE DE REMPLISSAGE</t>
  </si>
  <si>
    <t>DEPOSE BOUCHON</t>
  </si>
  <si>
    <t>STU214</t>
  </si>
  <si>
    <t>+</t>
  </si>
  <si>
    <t>16A</t>
  </si>
  <si>
    <t>16B</t>
  </si>
  <si>
    <t>S1-S2601-5800HV</t>
  </si>
  <si>
    <t>S1-S2611-5801HV</t>
  </si>
  <si>
    <t>S1-T1063-PSVBT1063</t>
  </si>
  <si>
    <t>S1-T1063-EVT1063</t>
  </si>
  <si>
    <t>S3-T1002-PSVBT1002</t>
  </si>
  <si>
    <t>S3-T1002-EVT1002</t>
  </si>
  <si>
    <t>S4-T1045-PSVBT1045</t>
  </si>
  <si>
    <t>S4-T1045-EVT1045</t>
  </si>
  <si>
    <t>S5-T1016-PSVBT1016</t>
  </si>
  <si>
    <t>S5-T1016-EVT1016</t>
  </si>
  <si>
    <t>S1-S48000FV</t>
  </si>
  <si>
    <t>Colonne3</t>
  </si>
  <si>
    <t>Colonne4</t>
  </si>
  <si>
    <t>Colonne5</t>
  </si>
  <si>
    <t>Colonne6</t>
  </si>
  <si>
    <t>Colonne7</t>
  </si>
  <si>
    <t>Colonne52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</si>
</sst>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€_-;\-* #,##0.00\ _€_-;_-* &quot;-&quot;??\ _€_-;_-@_-"/>
    <numFmt numFmtId="165" formatCode="_-* #,##0\ _€_-;\-* #,##0\ _€_-;_-* &quot;-&quot;??\ _€_-;_-@_-"/>
    <numFmt numFmtId="166" formatCode="#&quot; N/m&quot;"/>
    <numFmt numFmtId="167" formatCode="General&quot;m&quot;"/>
    <numFmt numFmtId="168" formatCode="0.0"/>
    <numFmt numFmtId="169" formatCode="0.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2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name val="Arial"/>
      <family val="2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</font>
    <font>
      <b/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b/>
      <u/>
      <sz val="1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</font>
    <font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22"/>
      <name val="Arial"/>
      <family val="2"/>
    </font>
    <font>
      <b/>
      <sz val="2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C40A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8D1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A8FF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DF7EB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7" fillId="0" borderId="0"/>
    <xf numFmtId="0" fontId="8" fillId="0" borderId="0"/>
    <xf numFmtId="9" fontId="6" fillId="0" borderId="0" applyFont="0" applyFill="0" applyBorder="0" applyAlignment="0" applyProtection="0"/>
    <xf numFmtId="0" fontId="8" fillId="0" borderId="0"/>
    <xf numFmtId="0" fontId="1" fillId="0" borderId="0"/>
    <xf numFmtId="164" fontId="1" fillId="0" borderId="0" applyFont="0" applyFill="0" applyBorder="0" applyAlignment="0" applyProtection="0"/>
    <xf numFmtId="0" fontId="17" fillId="0" borderId="0"/>
    <xf numFmtId="0" fontId="8" fillId="0" borderId="0"/>
    <xf numFmtId="0" fontId="8" fillId="0" borderId="0"/>
    <xf numFmtId="9" fontId="1" fillId="0" borderId="0" applyFont="0" applyFill="0" applyBorder="0" applyAlignment="0" applyProtection="0"/>
  </cellStyleXfs>
  <cellXfs count="45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/>
    <xf numFmtId="0" fontId="0" fillId="0" borderId="9" xfId="0" applyBorder="1"/>
    <xf numFmtId="0" fontId="3" fillId="0" borderId="2" xfId="2" applyFont="1" applyBorder="1" applyAlignment="1">
      <alignment horizontal="center" wrapText="1"/>
    </xf>
    <xf numFmtId="0" fontId="3" fillId="0" borderId="10" xfId="2" applyFont="1" applyBorder="1" applyAlignment="1">
      <alignment horizontal="center" wrapText="1"/>
    </xf>
    <xf numFmtId="0" fontId="3" fillId="0" borderId="7" xfId="2" applyFont="1" applyBorder="1" applyAlignment="1">
      <alignment horizontal="center" wrapText="1"/>
    </xf>
    <xf numFmtId="0" fontId="3" fillId="0" borderId="8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0" fillId="2" borderId="18" xfId="2" applyFont="1" applyFill="1" applyBorder="1" applyAlignment="1">
      <alignment horizontal="center" vertical="center" wrapText="1"/>
    </xf>
    <xf numFmtId="0" fontId="10" fillId="2" borderId="19" xfId="2" applyFont="1" applyFill="1" applyBorder="1" applyAlignment="1">
      <alignment horizontal="center" vertical="center" wrapText="1"/>
    </xf>
    <xf numFmtId="0" fontId="13" fillId="0" borderId="0" xfId="0" applyFont="1"/>
    <xf numFmtId="164" fontId="0" fillId="0" borderId="0" xfId="1" applyFont="1" applyAlignment="1">
      <alignment horizontal="center"/>
    </xf>
    <xf numFmtId="164" fontId="10" fillId="2" borderId="17" xfId="1" applyFont="1" applyFill="1" applyBorder="1" applyAlignment="1">
      <alignment horizontal="center" vertical="center" wrapText="1"/>
    </xf>
    <xf numFmtId="164" fontId="10" fillId="2" borderId="18" xfId="1" applyFont="1" applyFill="1" applyBorder="1" applyAlignment="1">
      <alignment horizontal="center" vertical="center" wrapText="1"/>
    </xf>
    <xf numFmtId="164" fontId="3" fillId="0" borderId="14" xfId="1" applyFont="1" applyFill="1" applyBorder="1" applyAlignment="1">
      <alignment horizontal="center" wrapText="1"/>
    </xf>
    <xf numFmtId="164" fontId="3" fillId="0" borderId="15" xfId="1" applyFont="1" applyFill="1" applyBorder="1" applyAlignment="1">
      <alignment horizontal="center" wrapText="1"/>
    </xf>
    <xf numFmtId="164" fontId="3" fillId="0" borderId="9" xfId="1" applyFont="1" applyFill="1" applyBorder="1" applyAlignment="1">
      <alignment horizontal="center" wrapText="1"/>
    </xf>
    <xf numFmtId="164" fontId="3" fillId="0" borderId="2" xfId="1" applyFont="1" applyFill="1" applyBorder="1" applyAlignment="1">
      <alignment horizontal="center" wrapText="1"/>
    </xf>
    <xf numFmtId="164" fontId="3" fillId="0" borderId="6" xfId="1" applyFont="1" applyFill="1" applyBorder="1" applyAlignment="1">
      <alignment horizontal="center" wrapText="1"/>
    </xf>
    <xf numFmtId="164" fontId="3" fillId="0" borderId="7" xfId="1" applyFont="1" applyFill="1" applyBorder="1" applyAlignment="1">
      <alignment horizontal="center" wrapText="1"/>
    </xf>
    <xf numFmtId="164" fontId="0" fillId="0" borderId="0" xfId="1" applyFont="1"/>
    <xf numFmtId="164" fontId="15" fillId="0" borderId="9" xfId="1" applyFont="1" applyBorder="1" applyAlignment="1">
      <alignment horizontal="center" wrapText="1"/>
    </xf>
    <xf numFmtId="0" fontId="9" fillId="0" borderId="2" xfId="2" applyFont="1" applyBorder="1" applyAlignment="1">
      <alignment horizontal="center" wrapText="1"/>
    </xf>
    <xf numFmtId="0" fontId="9" fillId="0" borderId="10" xfId="2" applyFont="1" applyBorder="1" applyAlignment="1">
      <alignment horizontal="center" wrapText="1"/>
    </xf>
    <xf numFmtId="164" fontId="15" fillId="0" borderId="2" xfId="1" applyFont="1" applyBorder="1" applyAlignment="1">
      <alignment horizontal="center" wrapText="1"/>
    </xf>
    <xf numFmtId="164" fontId="10" fillId="2" borderId="17" xfId="8" applyFont="1" applyFill="1" applyBorder="1" applyAlignment="1">
      <alignment horizontal="center" vertical="center" wrapText="1"/>
    </xf>
    <xf numFmtId="164" fontId="10" fillId="2" borderId="18" xfId="8" applyFont="1" applyFill="1" applyBorder="1" applyAlignment="1">
      <alignment horizontal="center" vertical="center" wrapText="1"/>
    </xf>
    <xf numFmtId="164" fontId="3" fillId="0" borderId="14" xfId="8" applyFont="1" applyFill="1" applyBorder="1" applyAlignment="1">
      <alignment horizontal="center" wrapText="1"/>
    </xf>
    <xf numFmtId="164" fontId="3" fillId="0" borderId="15" xfId="8" applyFont="1" applyFill="1" applyBorder="1" applyAlignment="1">
      <alignment horizontal="center" wrapText="1"/>
    </xf>
    <xf numFmtId="164" fontId="3" fillId="0" borderId="15" xfId="2" applyNumberFormat="1" applyFont="1" applyBorder="1" applyAlignment="1">
      <alignment horizontal="center" wrapText="1"/>
    </xf>
    <xf numFmtId="164" fontId="3" fillId="0" borderId="9" xfId="8" applyFont="1" applyFill="1" applyBorder="1" applyAlignment="1">
      <alignment horizontal="center" wrapText="1"/>
    </xf>
    <xf numFmtId="164" fontId="3" fillId="0" borderId="2" xfId="8" applyFont="1" applyFill="1" applyBorder="1" applyAlignment="1">
      <alignment horizontal="center" wrapText="1"/>
    </xf>
    <xf numFmtId="164" fontId="0" fillId="0" borderId="0" xfId="8" applyFont="1" applyAlignment="1">
      <alignment horizontal="center"/>
    </xf>
    <xf numFmtId="164" fontId="4" fillId="6" borderId="0" xfId="8" applyFont="1" applyFill="1" applyAlignment="1">
      <alignment horizontal="center" wrapText="1"/>
    </xf>
    <xf numFmtId="164" fontId="4" fillId="6" borderId="2" xfId="8" applyFont="1" applyFill="1" applyBorder="1" applyAlignment="1">
      <alignment horizontal="center" vertical="center"/>
    </xf>
    <xf numFmtId="165" fontId="11" fillId="0" borderId="2" xfId="8" applyNumberFormat="1" applyFont="1" applyBorder="1" applyAlignment="1">
      <alignment horizontal="center" vertical="center"/>
    </xf>
    <xf numFmtId="164" fontId="0" fillId="0" borderId="0" xfId="1" applyFont="1" applyFill="1"/>
    <xf numFmtId="164" fontId="0" fillId="0" borderId="0" xfId="1" applyFont="1" applyFill="1" applyAlignment="1">
      <alignment horizontal="center"/>
    </xf>
    <xf numFmtId="164" fontId="0" fillId="0" borderId="0" xfId="1" applyFont="1" applyFill="1" applyBorder="1" applyAlignment="1">
      <alignment horizontal="center"/>
    </xf>
    <xf numFmtId="164" fontId="4" fillId="0" borderId="0" xfId="1" applyFont="1" applyFill="1" applyBorder="1" applyAlignment="1">
      <alignment horizontal="center" vertical="center"/>
    </xf>
    <xf numFmtId="165" fontId="11" fillId="0" borderId="0" xfId="1" applyNumberFormat="1" applyFont="1" applyFill="1" applyBorder="1" applyAlignment="1">
      <alignment horizontal="center" vertical="center"/>
    </xf>
    <xf numFmtId="164" fontId="0" fillId="0" borderId="0" xfId="0" applyNumberFormat="1"/>
    <xf numFmtId="0" fontId="5" fillId="0" borderId="23" xfId="0" applyFont="1" applyBorder="1" applyAlignment="1">
      <alignment horizontal="center" vertical="center"/>
    </xf>
    <xf numFmtId="0" fontId="0" fillId="0" borderId="10" xfId="0" applyBorder="1"/>
    <xf numFmtId="0" fontId="0" fillId="0" borderId="2" xfId="0" applyBorder="1"/>
    <xf numFmtId="0" fontId="11" fillId="0" borderId="0" xfId="0" applyFont="1" applyAlignment="1">
      <alignment horizontal="left"/>
    </xf>
    <xf numFmtId="164" fontId="5" fillId="0" borderId="0" xfId="1" applyFont="1" applyFill="1" applyBorder="1" applyAlignment="1">
      <alignment horizontal="center"/>
    </xf>
    <xf numFmtId="164" fontId="3" fillId="0" borderId="24" xfId="1" applyFont="1" applyFill="1" applyBorder="1" applyAlignment="1">
      <alignment horizontal="center" wrapText="1"/>
    </xf>
    <xf numFmtId="164" fontId="3" fillId="0" borderId="1" xfId="1" applyFont="1" applyFill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25" xfId="2" applyFont="1" applyBorder="1" applyAlignment="1">
      <alignment horizontal="center" wrapText="1"/>
    </xf>
    <xf numFmtId="0" fontId="5" fillId="7" borderId="2" xfId="0" applyFont="1" applyFill="1" applyBorder="1" applyAlignment="1">
      <alignment horizontal="center" vertical="center"/>
    </xf>
    <xf numFmtId="164" fontId="0" fillId="0" borderId="0" xfId="0" quotePrefix="1" applyNumberFormat="1"/>
    <xf numFmtId="0" fontId="3" fillId="5" borderId="2" xfId="2" applyFont="1" applyFill="1" applyBorder="1" applyAlignment="1">
      <alignment horizontal="center" wrapText="1"/>
    </xf>
    <xf numFmtId="0" fontId="3" fillId="3" borderId="2" xfId="2" applyFont="1" applyFill="1" applyBorder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9" borderId="9" xfId="0" applyFill="1" applyBorder="1"/>
    <xf numFmtId="0" fontId="0" fillId="9" borderId="2" xfId="0" applyFill="1" applyBorder="1"/>
    <xf numFmtId="0" fontId="0" fillId="9" borderId="10" xfId="0" applyFill="1" applyBorder="1"/>
    <xf numFmtId="0" fontId="21" fillId="0" borderId="0" xfId="10" applyFont="1" applyAlignment="1">
      <alignment horizontal="center" vertical="center" wrapText="1"/>
    </xf>
    <xf numFmtId="22" fontId="21" fillId="0" borderId="0" xfId="10" applyNumberFormat="1" applyFont="1" applyAlignment="1">
      <alignment horizontal="center" vertical="center" wrapText="1"/>
    </xf>
    <xf numFmtId="0" fontId="22" fillId="0" borderId="0" xfId="0" applyFont="1"/>
    <xf numFmtId="0" fontId="23" fillId="10" borderId="32" xfId="0" applyFont="1" applyFill="1" applyBorder="1" applyAlignment="1">
      <alignment vertical="top" wrapText="1" shrinkToFit="1"/>
    </xf>
    <xf numFmtId="0" fontId="23" fillId="10" borderId="0" xfId="0" applyFont="1" applyFill="1" applyAlignment="1">
      <alignment vertical="top" wrapText="1" shrinkToFit="1"/>
    </xf>
    <xf numFmtId="0" fontId="23" fillId="10" borderId="34" xfId="0" applyFont="1" applyFill="1" applyBorder="1" applyAlignment="1">
      <alignment vertical="top" wrapText="1" shrinkToFit="1"/>
    </xf>
    <xf numFmtId="0" fontId="25" fillId="11" borderId="35" xfId="11" applyFont="1" applyFill="1" applyBorder="1" applyAlignment="1">
      <alignment horizontal="center" vertical="center" wrapText="1"/>
    </xf>
    <xf numFmtId="0" fontId="25" fillId="11" borderId="30" xfId="11" applyFont="1" applyFill="1" applyBorder="1" applyAlignment="1">
      <alignment horizontal="center" vertical="center" wrapText="1"/>
    </xf>
    <xf numFmtId="0" fontId="25" fillId="11" borderId="23" xfId="11" applyFont="1" applyFill="1" applyBorder="1" applyAlignment="1">
      <alignment horizontal="center" vertical="center" wrapText="1"/>
    </xf>
    <xf numFmtId="0" fontId="26" fillId="12" borderId="6" xfId="11" applyFont="1" applyFill="1" applyBorder="1" applyAlignment="1">
      <alignment horizontal="center" vertical="center" wrapText="1"/>
    </xf>
    <xf numFmtId="0" fontId="26" fillId="12" borderId="39" xfId="1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4" borderId="4" xfId="0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0" fillId="14" borderId="7" xfId="0" applyFill="1" applyBorder="1" applyAlignment="1">
      <alignment horizontal="center" vertical="center" wrapText="1"/>
    </xf>
    <xf numFmtId="0" fontId="0" fillId="14" borderId="18" xfId="0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9" borderId="24" xfId="0" applyFill="1" applyBorder="1"/>
    <xf numFmtId="0" fontId="0" fillId="9" borderId="1" xfId="0" applyFill="1" applyBorder="1"/>
    <xf numFmtId="0" fontId="0" fillId="9" borderId="25" xfId="0" applyFill="1" applyBorder="1"/>
    <xf numFmtId="0" fontId="5" fillId="0" borderId="41" xfId="0" applyFont="1" applyBorder="1" applyAlignment="1">
      <alignment horizontal="center" vertical="center"/>
    </xf>
    <xf numFmtId="0" fontId="25" fillId="11" borderId="35" xfId="11" applyFont="1" applyFill="1" applyBorder="1" applyAlignment="1">
      <alignment horizontal="center" vertical="top" wrapText="1"/>
    </xf>
    <xf numFmtId="0" fontId="0" fillId="14" borderId="2" xfId="0" applyFill="1" applyBorder="1" applyAlignment="1">
      <alignment horizontal="center" vertical="top" wrapText="1"/>
    </xf>
    <xf numFmtId="0" fontId="25" fillId="11" borderId="23" xfId="11" applyFont="1" applyFill="1" applyBorder="1" applyAlignment="1">
      <alignment horizontal="center" vertical="top" wrapText="1"/>
    </xf>
    <xf numFmtId="0" fontId="26" fillId="12" borderId="6" xfId="11" applyFont="1" applyFill="1" applyBorder="1" applyAlignment="1">
      <alignment horizontal="center" vertical="top" wrapText="1"/>
    </xf>
    <xf numFmtId="0" fontId="26" fillId="12" borderId="39" xfId="1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25" fillId="11" borderId="41" xfId="11" applyFont="1" applyFill="1" applyBorder="1" applyAlignment="1">
      <alignment horizontal="center" vertical="top" wrapText="1"/>
    </xf>
    <xf numFmtId="0" fontId="0" fillId="0" borderId="3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14" borderId="36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42" xfId="0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13" borderId="41" xfId="0" applyFill="1" applyBorder="1" applyAlignment="1">
      <alignment horizontal="center" vertical="top" wrapText="1"/>
    </xf>
    <xf numFmtId="0" fontId="0" fillId="0" borderId="2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14" borderId="28" xfId="0" applyFill="1" applyBorder="1" applyAlignment="1">
      <alignment horizontal="center" vertical="center" wrapText="1"/>
    </xf>
    <xf numFmtId="0" fontId="0" fillId="14" borderId="43" xfId="0" applyFill="1" applyBorder="1" applyAlignment="1">
      <alignment horizontal="center" vertical="center" wrapText="1"/>
    </xf>
    <xf numFmtId="0" fontId="0" fillId="14" borderId="44" xfId="0" applyFill="1" applyBorder="1" applyAlignment="1">
      <alignment horizontal="center" vertical="center" wrapText="1"/>
    </xf>
    <xf numFmtId="0" fontId="0" fillId="14" borderId="22" xfId="0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5" fillId="4" borderId="41" xfId="0" applyFont="1" applyFill="1" applyBorder="1" applyAlignment="1">
      <alignment horizontal="center" vertical="center"/>
    </xf>
    <xf numFmtId="0" fontId="16" fillId="9" borderId="15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27" fillId="6" borderId="46" xfId="0" applyFont="1" applyFill="1" applyBorder="1" applyAlignment="1">
      <alignment horizontal="center"/>
    </xf>
    <xf numFmtId="0" fontId="4" fillId="6" borderId="15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9" fillId="6" borderId="50" xfId="0" applyFont="1" applyFill="1" applyBorder="1" applyAlignment="1">
      <alignment horizontal="center" vertical="center"/>
    </xf>
    <xf numFmtId="0" fontId="19" fillId="6" borderId="51" xfId="0" applyFont="1" applyFill="1" applyBorder="1" applyAlignment="1">
      <alignment horizontal="center" vertical="center"/>
    </xf>
    <xf numFmtId="0" fontId="19" fillId="15" borderId="51" xfId="0" applyFont="1" applyFill="1" applyBorder="1" applyAlignment="1">
      <alignment horizontal="center" vertical="center" wrapText="1"/>
    </xf>
    <xf numFmtId="0" fontId="19" fillId="6" borderId="51" xfId="0" applyFont="1" applyFill="1" applyBorder="1" applyAlignment="1">
      <alignment horizontal="center" vertical="center" wrapText="1"/>
    </xf>
    <xf numFmtId="164" fontId="19" fillId="6" borderId="51" xfId="1" applyFont="1" applyFill="1" applyBorder="1" applyAlignment="1">
      <alignment horizontal="center" vertical="center"/>
    </xf>
    <xf numFmtId="0" fontId="4" fillId="15" borderId="51" xfId="0" applyFont="1" applyFill="1" applyBorder="1" applyAlignment="1">
      <alignment horizontal="center" vertical="center" wrapText="1"/>
    </xf>
    <xf numFmtId="164" fontId="19" fillId="6" borderId="52" xfId="1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4" fillId="15" borderId="47" xfId="0" applyFont="1" applyFill="1" applyBorder="1" applyAlignment="1">
      <alignment horizontal="center" vertical="center" wrapText="1"/>
    </xf>
    <xf numFmtId="0" fontId="5" fillId="5" borderId="47" xfId="0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center" vertical="center" wrapText="1"/>
    </xf>
    <xf numFmtId="0" fontId="5" fillId="5" borderId="48" xfId="0" applyFont="1" applyFill="1" applyBorder="1" applyAlignment="1">
      <alignment horizontal="center" vertical="center"/>
    </xf>
    <xf numFmtId="0" fontId="5" fillId="5" borderId="25" xfId="0" applyFont="1" applyFill="1" applyBorder="1" applyAlignment="1">
      <alignment horizontal="center" vertical="center"/>
    </xf>
    <xf numFmtId="0" fontId="5" fillId="4" borderId="53" xfId="0" applyFont="1" applyFill="1" applyBorder="1" applyAlignment="1">
      <alignment horizontal="center" vertical="center" wrapText="1"/>
    </xf>
    <xf numFmtId="0" fontId="4" fillId="15" borderId="45" xfId="0" applyFont="1" applyFill="1" applyBorder="1" applyAlignment="1">
      <alignment horizontal="center" vertical="center" wrapText="1"/>
    </xf>
    <xf numFmtId="0" fontId="5" fillId="4" borderId="45" xfId="0" applyFont="1" applyFill="1" applyBorder="1" applyAlignment="1">
      <alignment horizontal="center" vertical="center" wrapText="1"/>
    </xf>
    <xf numFmtId="0" fontId="4" fillId="8" borderId="45" xfId="0" applyFont="1" applyFill="1" applyBorder="1" applyAlignment="1">
      <alignment horizontal="center" vertical="center" wrapText="1"/>
    </xf>
    <xf numFmtId="0" fontId="5" fillId="4" borderId="49" xfId="0" applyFont="1" applyFill="1" applyBorder="1" applyAlignment="1">
      <alignment horizontal="center" vertical="center" wrapText="1"/>
    </xf>
    <xf numFmtId="0" fontId="5" fillId="4" borderId="50" xfId="0" applyFont="1" applyFill="1" applyBorder="1" applyAlignment="1">
      <alignment horizontal="center" vertical="center" wrapText="1"/>
    </xf>
    <xf numFmtId="0" fontId="5" fillId="4" borderId="51" xfId="0" applyFont="1" applyFill="1" applyBorder="1" applyAlignment="1">
      <alignment horizontal="center" vertical="center" wrapText="1"/>
    </xf>
    <xf numFmtId="0" fontId="4" fillId="15" borderId="54" xfId="0" applyFont="1" applyFill="1" applyBorder="1" applyAlignment="1">
      <alignment horizontal="center" vertical="center" wrapText="1"/>
    </xf>
    <xf numFmtId="0" fontId="5" fillId="3" borderId="53" xfId="0" applyFont="1" applyFill="1" applyBorder="1" applyAlignment="1">
      <alignment horizontal="center" vertical="center" wrapText="1"/>
    </xf>
    <xf numFmtId="0" fontId="5" fillId="3" borderId="45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65" fontId="0" fillId="0" borderId="2" xfId="1" applyNumberFormat="1" applyFont="1" applyFill="1" applyBorder="1" applyAlignment="1">
      <alignment horizontal="center"/>
    </xf>
    <xf numFmtId="0" fontId="20" fillId="5" borderId="2" xfId="0" applyFont="1" applyFill="1" applyBorder="1"/>
    <xf numFmtId="0" fontId="0" fillId="5" borderId="2" xfId="0" applyFill="1" applyBorder="1" applyAlignment="1">
      <alignment horizontal="center"/>
    </xf>
    <xf numFmtId="165" fontId="0" fillId="5" borderId="2" xfId="1" applyNumberFormat="1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 vertical="center"/>
    </xf>
    <xf numFmtId="0" fontId="0" fillId="5" borderId="0" xfId="0" applyFill="1"/>
    <xf numFmtId="0" fontId="5" fillId="4" borderId="55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center" vertical="center" wrapText="1"/>
    </xf>
    <xf numFmtId="0" fontId="5" fillId="4" borderId="27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20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2" xfId="0" quotePrefix="1" applyFill="1" applyBorder="1" applyAlignment="1">
      <alignment horizontal="center"/>
    </xf>
    <xf numFmtId="165" fontId="0" fillId="5" borderId="2" xfId="1" quotePrefix="1" applyNumberFormat="1" applyFont="1" applyFill="1" applyBorder="1" applyAlignment="1">
      <alignment horizontal="center"/>
    </xf>
    <xf numFmtId="0" fontId="20" fillId="5" borderId="2" xfId="0" applyFont="1" applyFill="1" applyBorder="1" applyAlignment="1">
      <alignment wrapText="1"/>
    </xf>
    <xf numFmtId="0" fontId="0" fillId="4" borderId="2" xfId="0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/>
    </xf>
    <xf numFmtId="165" fontId="0" fillId="16" borderId="2" xfId="1" applyNumberFormat="1" applyFont="1" applyFill="1" applyBorder="1" applyAlignment="1">
      <alignment horizontal="center"/>
    </xf>
    <xf numFmtId="165" fontId="0" fillId="0" borderId="2" xfId="1" applyNumberFormat="1" applyFont="1" applyBorder="1" applyAlignment="1">
      <alignment horizontal="center"/>
    </xf>
    <xf numFmtId="0" fontId="28" fillId="5" borderId="2" xfId="0" applyFont="1" applyFill="1" applyBorder="1"/>
    <xf numFmtId="0" fontId="20" fillId="5" borderId="1" xfId="0" applyFont="1" applyFill="1" applyBorder="1"/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165" fontId="0" fillId="0" borderId="1" xfId="1" applyNumberFormat="1" applyFont="1" applyFill="1" applyBorder="1" applyAlignment="1">
      <alignment horizontal="center"/>
    </xf>
    <xf numFmtId="0" fontId="20" fillId="0" borderId="2" xfId="0" applyFont="1" applyBorder="1"/>
    <xf numFmtId="0" fontId="0" fillId="17" borderId="2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center" vertical="center"/>
    </xf>
    <xf numFmtId="0" fontId="0" fillId="18" borderId="2" xfId="0" applyFill="1" applyBorder="1" applyAlignment="1">
      <alignment horizontal="center"/>
    </xf>
    <xf numFmtId="0" fontId="0" fillId="18" borderId="2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0" fillId="18" borderId="1" xfId="0" applyFill="1" applyBorder="1" applyAlignment="1">
      <alignment horizontal="center" vertical="center"/>
    </xf>
    <xf numFmtId="0" fontId="20" fillId="0" borderId="2" xfId="0" applyFont="1" applyBorder="1" applyAlignment="1">
      <alignment wrapText="1"/>
    </xf>
    <xf numFmtId="0" fontId="20" fillId="0" borderId="1" xfId="0" applyFont="1" applyBorder="1"/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 vertical="center"/>
    </xf>
    <xf numFmtId="0" fontId="0" fillId="0" borderId="47" xfId="0" applyBorder="1"/>
    <xf numFmtId="0" fontId="20" fillId="0" borderId="2" xfId="0" applyFont="1" applyBorder="1" applyAlignment="1">
      <alignment horizontal="center"/>
    </xf>
    <xf numFmtId="0" fontId="20" fillId="0" borderId="2" xfId="0" applyFont="1" applyBorder="1" applyAlignment="1">
      <alignment horizontal="left"/>
    </xf>
    <xf numFmtId="0" fontId="28" fillId="0" borderId="2" xfId="0" applyFont="1" applyBorder="1"/>
    <xf numFmtId="0" fontId="0" fillId="0" borderId="0" xfId="0" applyAlignment="1">
      <alignment horizontal="left" indent="1"/>
    </xf>
    <xf numFmtId="0" fontId="0" fillId="5" borderId="2" xfId="0" quotePrefix="1" applyFill="1" applyBorder="1"/>
    <xf numFmtId="0" fontId="0" fillId="0" borderId="20" xfId="0" pivotButton="1" applyBorder="1"/>
    <xf numFmtId="0" fontId="20" fillId="5" borderId="2" xfId="0" applyFont="1" applyFill="1" applyBorder="1" applyAlignment="1">
      <alignment horizontal="left"/>
    </xf>
    <xf numFmtId="165" fontId="0" fillId="0" borderId="1" xfId="1" applyNumberFormat="1" applyFont="1" applyBorder="1" applyAlignment="1">
      <alignment horizontal="center"/>
    </xf>
    <xf numFmtId="165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0" fillId="0" borderId="13" xfId="0" applyBorder="1"/>
    <xf numFmtId="0" fontId="20" fillId="20" borderId="2" xfId="0" applyFont="1" applyFill="1" applyBorder="1"/>
    <xf numFmtId="0" fontId="0" fillId="20" borderId="2" xfId="0" applyFill="1" applyBorder="1" applyAlignment="1">
      <alignment horizontal="center"/>
    </xf>
    <xf numFmtId="165" fontId="0" fillId="20" borderId="2" xfId="1" applyNumberFormat="1" applyFont="1" applyFill="1" applyBorder="1" applyAlignment="1">
      <alignment horizontal="center"/>
    </xf>
    <xf numFmtId="0" fontId="0" fillId="20" borderId="2" xfId="0" applyFill="1" applyBorder="1"/>
    <xf numFmtId="0" fontId="0" fillId="20" borderId="2" xfId="0" applyFill="1" applyBorder="1" applyAlignment="1">
      <alignment horizontal="center" vertical="center"/>
    </xf>
    <xf numFmtId="0" fontId="0" fillId="20" borderId="0" xfId="0" applyFill="1"/>
    <xf numFmtId="165" fontId="0" fillId="17" borderId="2" xfId="1" applyNumberFormat="1" applyFont="1" applyFill="1" applyBorder="1" applyAlignment="1">
      <alignment horizontal="center"/>
    </xf>
    <xf numFmtId="165" fontId="0" fillId="17" borderId="1" xfId="1" applyNumberFormat="1" applyFont="1" applyFill="1" applyBorder="1" applyAlignment="1">
      <alignment horizontal="center"/>
    </xf>
    <xf numFmtId="0" fontId="5" fillId="0" borderId="29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" fillId="15" borderId="52" xfId="0" applyFont="1" applyFill="1" applyBorder="1" applyAlignment="1">
      <alignment horizontal="center" vertical="center" wrapText="1"/>
    </xf>
    <xf numFmtId="0" fontId="19" fillId="6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 wrapText="1"/>
    </xf>
    <xf numFmtId="0" fontId="5" fillId="5" borderId="48" xfId="0" applyFont="1" applyFill="1" applyBorder="1" applyAlignment="1">
      <alignment horizontal="center" vertical="center" wrapText="1"/>
    </xf>
    <xf numFmtId="0" fontId="29" fillId="0" borderId="1" xfId="0" applyFont="1" applyBorder="1"/>
    <xf numFmtId="0" fontId="0" fillId="0" borderId="47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166" fontId="22" fillId="0" borderId="0" xfId="0" applyNumberFormat="1" applyFont="1" applyAlignment="1">
      <alignment horizontal="center" vertical="center"/>
    </xf>
    <xf numFmtId="167" fontId="22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1" fontId="22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166" fontId="30" fillId="0" borderId="1" xfId="0" applyNumberFormat="1" applyFont="1" applyBorder="1" applyAlignment="1">
      <alignment horizontal="center" vertical="center" wrapText="1"/>
    </xf>
    <xf numFmtId="1" fontId="30" fillId="21" borderId="1" xfId="0" applyNumberFormat="1" applyFont="1" applyFill="1" applyBorder="1" applyAlignment="1">
      <alignment horizontal="center" vertical="center" wrapText="1"/>
    </xf>
    <xf numFmtId="0" fontId="30" fillId="21" borderId="1" xfId="0" applyFont="1" applyFill="1" applyBorder="1" applyAlignment="1">
      <alignment horizontal="center" vertical="center" wrapText="1"/>
    </xf>
    <xf numFmtId="1" fontId="30" fillId="0" borderId="1" xfId="0" applyNumberFormat="1" applyFont="1" applyBorder="1" applyAlignment="1">
      <alignment horizontal="center" vertical="center" wrapText="1"/>
    </xf>
    <xf numFmtId="1" fontId="22" fillId="21" borderId="2" xfId="0" applyNumberFormat="1" applyFont="1" applyFill="1" applyBorder="1" applyAlignment="1">
      <alignment horizontal="center" vertical="center" wrapText="1"/>
    </xf>
    <xf numFmtId="1" fontId="22" fillId="21" borderId="58" xfId="0" applyNumberFormat="1" applyFont="1" applyFill="1" applyBorder="1" applyAlignment="1">
      <alignment horizontal="center" vertical="center" wrapText="1"/>
    </xf>
    <xf numFmtId="167" fontId="22" fillId="0" borderId="1" xfId="0" applyNumberFormat="1" applyFont="1" applyBorder="1" applyAlignment="1">
      <alignment horizontal="center" vertical="center" wrapText="1"/>
    </xf>
    <xf numFmtId="0" fontId="22" fillId="0" borderId="1" xfId="4" applyFont="1" applyBorder="1" applyAlignment="1">
      <alignment horizontal="center" vertical="center" wrapText="1"/>
    </xf>
    <xf numFmtId="0" fontId="22" fillId="0" borderId="48" xfId="4" applyFont="1" applyBorder="1" applyAlignment="1">
      <alignment horizontal="center" vertical="center" wrapText="1"/>
    </xf>
    <xf numFmtId="0" fontId="22" fillId="0" borderId="2" xfId="4" applyFont="1" applyBorder="1" applyAlignment="1">
      <alignment horizontal="center" vertical="center" wrapText="1"/>
    </xf>
    <xf numFmtId="49" fontId="22" fillId="0" borderId="1" xfId="9" applyNumberFormat="1" applyFont="1" applyBorder="1" applyAlignment="1">
      <alignment horizontal="center" vertical="center" wrapText="1"/>
    </xf>
    <xf numFmtId="0" fontId="30" fillId="0" borderId="1" xfId="9" applyFont="1" applyBorder="1" applyAlignment="1">
      <alignment horizontal="center" vertical="center" wrapText="1"/>
    </xf>
    <xf numFmtId="49" fontId="30" fillId="0" borderId="1" xfId="9" applyNumberFormat="1" applyFont="1" applyBorder="1" applyAlignment="1">
      <alignment horizontal="center" vertical="center" wrapText="1"/>
    </xf>
    <xf numFmtId="0" fontId="18" fillId="0" borderId="1" xfId="4" applyFont="1" applyBorder="1" applyAlignment="1">
      <alignment horizontal="center" vertical="center" wrapText="1"/>
    </xf>
    <xf numFmtId="1" fontId="22" fillId="21" borderId="1" xfId="0" applyNumberFormat="1" applyFont="1" applyFill="1" applyBorder="1" applyAlignment="1">
      <alignment horizontal="center" vertical="center" wrapText="1"/>
    </xf>
    <xf numFmtId="0" fontId="22" fillId="21" borderId="1" xfId="0" applyFont="1" applyFill="1" applyBorder="1" applyAlignment="1">
      <alignment horizontal="center" vertical="center" wrapText="1"/>
    </xf>
    <xf numFmtId="1" fontId="22" fillId="0" borderId="2" xfId="0" applyNumberFormat="1" applyFont="1" applyBorder="1" applyAlignment="1">
      <alignment horizontal="center" vertical="center" wrapText="1"/>
    </xf>
    <xf numFmtId="1" fontId="22" fillId="21" borderId="1" xfId="0" quotePrefix="1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2" fillId="0" borderId="15" xfId="4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31" fillId="0" borderId="1" xfId="4" applyFont="1" applyBorder="1" applyAlignment="1">
      <alignment horizontal="center" vertical="center" wrapText="1"/>
    </xf>
    <xf numFmtId="0" fontId="22" fillId="0" borderId="2" xfId="9" applyFont="1" applyBorder="1" applyAlignment="1">
      <alignment horizontal="center" vertical="center" wrapText="1"/>
    </xf>
    <xf numFmtId="0" fontId="23" fillId="0" borderId="59" xfId="0" applyFont="1" applyBorder="1" applyAlignment="1">
      <alignment horizontal="center" vertical="center" wrapText="1"/>
    </xf>
    <xf numFmtId="0" fontId="22" fillId="0" borderId="59" xfId="0" applyFont="1" applyBorder="1" applyAlignment="1">
      <alignment horizontal="center" vertical="center" wrapText="1"/>
    </xf>
    <xf numFmtId="1" fontId="22" fillId="0" borderId="56" xfId="0" applyNumberFormat="1" applyFont="1" applyBorder="1" applyAlignment="1">
      <alignment horizontal="center" vertical="center" wrapText="1"/>
    </xf>
    <xf numFmtId="0" fontId="22" fillId="0" borderId="60" xfId="0" applyFont="1" applyBorder="1" applyAlignment="1">
      <alignment horizontal="center" vertical="center" wrapText="1"/>
    </xf>
    <xf numFmtId="0" fontId="30" fillId="0" borderId="60" xfId="0" applyFont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  <xf numFmtId="166" fontId="30" fillId="0" borderId="2" xfId="0" applyNumberFormat="1" applyFont="1" applyBorder="1" applyAlignment="1">
      <alignment horizontal="center" vertical="center" wrapText="1"/>
    </xf>
    <xf numFmtId="1" fontId="30" fillId="21" borderId="2" xfId="0" applyNumberFormat="1" applyFont="1" applyFill="1" applyBorder="1" applyAlignment="1">
      <alignment horizontal="center" vertical="center" wrapText="1"/>
    </xf>
    <xf numFmtId="1" fontId="30" fillId="0" borderId="2" xfId="0" applyNumberFormat="1" applyFont="1" applyBorder="1" applyAlignment="1">
      <alignment horizontal="center" vertical="center" wrapText="1"/>
    </xf>
    <xf numFmtId="0" fontId="30" fillId="21" borderId="2" xfId="0" applyFont="1" applyFill="1" applyBorder="1" applyAlignment="1">
      <alignment horizontal="center" vertical="center" wrapText="1"/>
    </xf>
    <xf numFmtId="1" fontId="30" fillId="21" borderId="2" xfId="0" quotePrefix="1" applyNumberFormat="1" applyFont="1" applyFill="1" applyBorder="1" applyAlignment="1">
      <alignment horizontal="center" vertical="center" wrapText="1"/>
    </xf>
    <xf numFmtId="1" fontId="30" fillId="0" borderId="13" xfId="0" applyNumberFormat="1" applyFont="1" applyBorder="1" applyAlignment="1">
      <alignment horizontal="center" vertical="center" wrapText="1"/>
    </xf>
    <xf numFmtId="1" fontId="22" fillId="0" borderId="47" xfId="0" applyNumberFormat="1" applyFont="1" applyBorder="1" applyAlignment="1">
      <alignment horizontal="center" vertical="center" wrapText="1"/>
    </xf>
    <xf numFmtId="1" fontId="22" fillId="0" borderId="48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59" xfId="4" applyFont="1" applyBorder="1" applyAlignment="1">
      <alignment horizontal="center" vertical="center" wrapText="1"/>
    </xf>
    <xf numFmtId="49" fontId="22" fillId="0" borderId="56" xfId="9" applyNumberFormat="1" applyFont="1" applyBorder="1" applyAlignment="1">
      <alignment horizontal="center" vertical="center" wrapText="1"/>
    </xf>
    <xf numFmtId="49" fontId="22" fillId="0" borderId="48" xfId="9" applyNumberFormat="1" applyFont="1" applyBorder="1" applyAlignment="1">
      <alignment horizontal="center" vertical="center" wrapText="1"/>
    </xf>
    <xf numFmtId="0" fontId="30" fillId="0" borderId="48" xfId="9" applyFont="1" applyBorder="1" applyAlignment="1">
      <alignment horizontal="center" vertical="center" wrapText="1"/>
    </xf>
    <xf numFmtId="49" fontId="30" fillId="0" borderId="2" xfId="9" applyNumberFormat="1" applyFont="1" applyBorder="1" applyAlignment="1">
      <alignment horizontal="center" vertical="center" wrapText="1"/>
    </xf>
    <xf numFmtId="0" fontId="18" fillId="0" borderId="2" xfId="4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21" borderId="2" xfId="0" applyFont="1" applyFill="1" applyBorder="1" applyAlignment="1">
      <alignment horizontal="center" vertical="center" wrapText="1"/>
    </xf>
    <xf numFmtId="1" fontId="22" fillId="21" borderId="2" xfId="0" quotePrefix="1" applyNumberFormat="1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31" fillId="0" borderId="2" xfId="4" applyFont="1" applyBorder="1" applyAlignment="1">
      <alignment horizontal="center" vertical="center" wrapText="1"/>
    </xf>
    <xf numFmtId="0" fontId="23" fillId="0" borderId="6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5" borderId="2" xfId="4" applyFont="1" applyFill="1" applyBorder="1" applyAlignment="1">
      <alignment horizontal="center" vertical="center" wrapText="1"/>
    </xf>
    <xf numFmtId="49" fontId="22" fillId="0" borderId="2" xfId="9" applyNumberFormat="1" applyFont="1" applyBorder="1" applyAlignment="1">
      <alignment horizontal="center" vertical="center" wrapText="1"/>
    </xf>
    <xf numFmtId="1" fontId="22" fillId="0" borderId="59" xfId="0" applyNumberFormat="1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1" fontId="22" fillId="0" borderId="13" xfId="0" applyNumberFormat="1" applyFont="1" applyBorder="1" applyAlignment="1">
      <alignment horizontal="center" vertical="center" wrapText="1"/>
    </xf>
    <xf numFmtId="1" fontId="22" fillId="21" borderId="61" xfId="0" applyNumberFormat="1" applyFont="1" applyFill="1" applyBorder="1" applyAlignment="1">
      <alignment horizontal="center" vertical="center" wrapText="1"/>
    </xf>
    <xf numFmtId="168" fontId="22" fillId="0" borderId="2" xfId="0" applyNumberFormat="1" applyFont="1" applyBorder="1" applyAlignment="1">
      <alignment horizontal="center" vertical="center" wrapText="1"/>
    </xf>
    <xf numFmtId="1" fontId="22" fillId="0" borderId="59" xfId="4" applyNumberFormat="1" applyFont="1" applyBorder="1" applyAlignment="1">
      <alignment horizontal="center" vertical="center" wrapText="1"/>
    </xf>
    <xf numFmtId="0" fontId="16" fillId="22" borderId="2" xfId="0" applyFont="1" applyFill="1" applyBorder="1" applyAlignment="1">
      <alignment horizontal="center" vertical="center"/>
    </xf>
    <xf numFmtId="167" fontId="22" fillId="0" borderId="59" xfId="0" applyNumberFormat="1" applyFont="1" applyBorder="1" applyAlignment="1">
      <alignment horizontal="center" vertical="center" wrapText="1"/>
    </xf>
    <xf numFmtId="0" fontId="22" fillId="21" borderId="61" xfId="0" applyFont="1" applyFill="1" applyBorder="1" applyAlignment="1">
      <alignment horizontal="center" vertical="center" wrapText="1"/>
    </xf>
    <xf numFmtId="0" fontId="30" fillId="0" borderId="2" xfId="9" applyFont="1" applyBorder="1" applyAlignment="1">
      <alignment horizontal="center" vertical="center" wrapText="1"/>
    </xf>
    <xf numFmtId="0" fontId="22" fillId="23" borderId="0" xfId="0" applyFont="1" applyFill="1" applyAlignment="1">
      <alignment horizontal="center" vertical="center"/>
    </xf>
    <xf numFmtId="0" fontId="23" fillId="23" borderId="0" xfId="0" applyFont="1" applyFill="1" applyAlignment="1">
      <alignment horizontal="center" vertical="center" wrapText="1"/>
    </xf>
    <xf numFmtId="0" fontId="23" fillId="23" borderId="60" xfId="0" applyFont="1" applyFill="1" applyBorder="1" applyAlignment="1">
      <alignment horizontal="center" vertical="center" wrapText="1"/>
    </xf>
    <xf numFmtId="0" fontId="23" fillId="23" borderId="2" xfId="0" applyFont="1" applyFill="1" applyBorder="1" applyAlignment="1">
      <alignment horizontal="center" vertical="center" wrapText="1"/>
    </xf>
    <xf numFmtId="0" fontId="22" fillId="23" borderId="2" xfId="0" applyFont="1" applyFill="1" applyBorder="1" applyAlignment="1">
      <alignment horizontal="center" vertical="center" wrapText="1"/>
    </xf>
    <xf numFmtId="1" fontId="22" fillId="23" borderId="59" xfId="0" applyNumberFormat="1" applyFont="1" applyFill="1" applyBorder="1" applyAlignment="1">
      <alignment horizontal="center" vertical="center" wrapText="1"/>
    </xf>
    <xf numFmtId="0" fontId="30" fillId="23" borderId="2" xfId="0" applyFont="1" applyFill="1" applyBorder="1" applyAlignment="1">
      <alignment horizontal="center" vertical="center" wrapText="1"/>
    </xf>
    <xf numFmtId="166" fontId="30" fillId="23" borderId="2" xfId="0" applyNumberFormat="1" applyFont="1" applyFill="1" applyBorder="1" applyAlignment="1">
      <alignment horizontal="center" vertical="center" wrapText="1"/>
    </xf>
    <xf numFmtId="0" fontId="30" fillId="23" borderId="13" xfId="0" applyFont="1" applyFill="1" applyBorder="1" applyAlignment="1">
      <alignment horizontal="center" vertical="center" wrapText="1"/>
    </xf>
    <xf numFmtId="1" fontId="22" fillId="23" borderId="2" xfId="0" applyNumberFormat="1" applyFont="1" applyFill="1" applyBorder="1" applyAlignment="1">
      <alignment horizontal="center" vertical="center" wrapText="1"/>
    </xf>
    <xf numFmtId="1" fontId="22" fillId="23" borderId="2" xfId="0" quotePrefix="1" applyNumberFormat="1" applyFont="1" applyFill="1" applyBorder="1" applyAlignment="1">
      <alignment horizontal="center" vertical="center" wrapText="1"/>
    </xf>
    <xf numFmtId="1" fontId="22" fillId="23" borderId="58" xfId="0" applyNumberFormat="1" applyFont="1" applyFill="1" applyBorder="1" applyAlignment="1">
      <alignment horizontal="center" vertical="center" wrapText="1"/>
    </xf>
    <xf numFmtId="1" fontId="22" fillId="23" borderId="61" xfId="0" applyNumberFormat="1" applyFont="1" applyFill="1" applyBorder="1" applyAlignment="1">
      <alignment horizontal="center" vertical="center" wrapText="1"/>
    </xf>
    <xf numFmtId="1" fontId="22" fillId="23" borderId="13" xfId="0" applyNumberFormat="1" applyFont="1" applyFill="1" applyBorder="1" applyAlignment="1">
      <alignment horizontal="center" vertical="center" wrapText="1"/>
    </xf>
    <xf numFmtId="0" fontId="22" fillId="23" borderId="2" xfId="4" applyFont="1" applyFill="1" applyBorder="1" applyAlignment="1">
      <alignment horizontal="center" vertical="center" wrapText="1"/>
    </xf>
    <xf numFmtId="0" fontId="22" fillId="23" borderId="2" xfId="9" applyFont="1" applyFill="1" applyBorder="1" applyAlignment="1">
      <alignment horizontal="center" vertical="center" wrapText="1"/>
    </xf>
    <xf numFmtId="0" fontId="22" fillId="23" borderId="15" xfId="4" applyFont="1" applyFill="1" applyBorder="1" applyAlignment="1">
      <alignment horizontal="center" vertical="center" wrapText="1"/>
    </xf>
    <xf numFmtId="49" fontId="22" fillId="23" borderId="2" xfId="9" applyNumberFormat="1" applyFont="1" applyFill="1" applyBorder="1" applyAlignment="1">
      <alignment horizontal="center" vertical="center" wrapText="1"/>
    </xf>
    <xf numFmtId="0" fontId="1" fillId="23" borderId="2" xfId="0" applyFont="1" applyFill="1" applyBorder="1" applyAlignment="1">
      <alignment horizontal="center" vertical="center"/>
    </xf>
    <xf numFmtId="0" fontId="16" fillId="23" borderId="2" xfId="0" applyFont="1" applyFill="1" applyBorder="1" applyAlignment="1">
      <alignment horizontal="center" vertical="center"/>
    </xf>
    <xf numFmtId="0" fontId="31" fillId="23" borderId="2" xfId="4" applyFont="1" applyFill="1" applyBorder="1" applyAlignment="1">
      <alignment horizontal="center" vertical="center" wrapText="1"/>
    </xf>
    <xf numFmtId="0" fontId="22" fillId="23" borderId="13" xfId="0" applyFont="1" applyFill="1" applyBorder="1" applyAlignment="1">
      <alignment horizontal="center" vertical="center" wrapText="1"/>
    </xf>
    <xf numFmtId="167" fontId="22" fillId="0" borderId="2" xfId="0" applyNumberFormat="1" applyFont="1" applyBorder="1" applyAlignment="1">
      <alignment horizontal="center" vertical="center" wrapText="1"/>
    </xf>
    <xf numFmtId="1" fontId="22" fillId="21" borderId="13" xfId="0" applyNumberFormat="1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/>
    </xf>
    <xf numFmtId="0" fontId="30" fillId="22" borderId="2" xfId="9" applyFont="1" applyFill="1" applyBorder="1" applyAlignment="1">
      <alignment horizontal="center" vertical="center" wrapText="1"/>
    </xf>
    <xf numFmtId="1" fontId="22" fillId="0" borderId="60" xfId="0" applyNumberFormat="1" applyFont="1" applyBorder="1" applyAlignment="1">
      <alignment horizontal="center" vertical="center" wrapText="1"/>
    </xf>
    <xf numFmtId="1" fontId="22" fillId="21" borderId="60" xfId="0" applyNumberFormat="1" applyFont="1" applyFill="1" applyBorder="1" applyAlignment="1">
      <alignment horizontal="center" vertical="center" wrapText="1"/>
    </xf>
    <xf numFmtId="49" fontId="22" fillId="16" borderId="2" xfId="9" applyNumberFormat="1" applyFont="1" applyFill="1" applyBorder="1" applyAlignment="1">
      <alignment horizontal="center" vertical="center" wrapText="1"/>
    </xf>
    <xf numFmtId="0" fontId="22" fillId="24" borderId="2" xfId="0" applyFont="1" applyFill="1" applyBorder="1" applyAlignment="1">
      <alignment horizontal="center" vertical="center" wrapText="1"/>
    </xf>
    <xf numFmtId="0" fontId="30" fillId="24" borderId="2" xfId="9" applyFont="1" applyFill="1" applyBorder="1" applyAlignment="1">
      <alignment horizontal="center" vertical="center" wrapText="1"/>
    </xf>
    <xf numFmtId="0" fontId="22" fillId="24" borderId="0" xfId="0" applyFont="1" applyFill="1" applyAlignment="1">
      <alignment horizontal="center" vertical="center"/>
    </xf>
    <xf numFmtId="0" fontId="23" fillId="24" borderId="0" xfId="0" applyFont="1" applyFill="1" applyAlignment="1">
      <alignment horizontal="center" vertical="center" wrapText="1"/>
    </xf>
    <xf numFmtId="0" fontId="23" fillId="24" borderId="60" xfId="0" applyFont="1" applyFill="1" applyBorder="1" applyAlignment="1">
      <alignment horizontal="center" vertical="center" wrapText="1"/>
    </xf>
    <xf numFmtId="0" fontId="23" fillId="24" borderId="2" xfId="0" applyFont="1" applyFill="1" applyBorder="1" applyAlignment="1">
      <alignment horizontal="center" vertical="center" wrapText="1"/>
    </xf>
    <xf numFmtId="1" fontId="22" fillId="24" borderId="59" xfId="0" applyNumberFormat="1" applyFont="1" applyFill="1" applyBorder="1" applyAlignment="1">
      <alignment horizontal="center" vertical="center" wrapText="1"/>
    </xf>
    <xf numFmtId="0" fontId="30" fillId="24" borderId="2" xfId="0" applyFont="1" applyFill="1" applyBorder="1" applyAlignment="1">
      <alignment horizontal="center" vertical="center" wrapText="1"/>
    </xf>
    <xf numFmtId="166" fontId="30" fillId="24" borderId="2" xfId="0" applyNumberFormat="1" applyFont="1" applyFill="1" applyBorder="1" applyAlignment="1">
      <alignment horizontal="center" vertical="center" wrapText="1"/>
    </xf>
    <xf numFmtId="0" fontId="30" fillId="24" borderId="13" xfId="0" applyFont="1" applyFill="1" applyBorder="1" applyAlignment="1">
      <alignment horizontal="center" vertical="center" wrapText="1"/>
    </xf>
    <xf numFmtId="1" fontId="22" fillId="24" borderId="2" xfId="0" applyNumberFormat="1" applyFont="1" applyFill="1" applyBorder="1" applyAlignment="1">
      <alignment horizontal="center" vertical="center" wrapText="1"/>
    </xf>
    <xf numFmtId="0" fontId="22" fillId="24" borderId="13" xfId="0" applyFont="1" applyFill="1" applyBorder="1" applyAlignment="1">
      <alignment horizontal="center" vertical="center" wrapText="1"/>
    </xf>
    <xf numFmtId="1" fontId="22" fillId="24" borderId="13" xfId="0" applyNumberFormat="1" applyFont="1" applyFill="1" applyBorder="1" applyAlignment="1">
      <alignment horizontal="center" vertical="center" wrapText="1"/>
    </xf>
    <xf numFmtId="1" fontId="22" fillId="24" borderId="2" xfId="0" quotePrefix="1" applyNumberFormat="1" applyFont="1" applyFill="1" applyBorder="1" applyAlignment="1">
      <alignment horizontal="center" vertical="center" wrapText="1"/>
    </xf>
    <xf numFmtId="1" fontId="22" fillId="24" borderId="58" xfId="0" applyNumberFormat="1" applyFont="1" applyFill="1" applyBorder="1" applyAlignment="1">
      <alignment horizontal="center" vertical="center" wrapText="1"/>
    </xf>
    <xf numFmtId="1" fontId="22" fillId="24" borderId="61" xfId="0" applyNumberFormat="1" applyFont="1" applyFill="1" applyBorder="1" applyAlignment="1">
      <alignment horizontal="center" vertical="center" wrapText="1"/>
    </xf>
    <xf numFmtId="0" fontId="22" fillId="24" borderId="2" xfId="4" applyFont="1" applyFill="1" applyBorder="1" applyAlignment="1">
      <alignment horizontal="center" vertical="center" wrapText="1"/>
    </xf>
    <xf numFmtId="0" fontId="22" fillId="24" borderId="2" xfId="9" applyFont="1" applyFill="1" applyBorder="1" applyAlignment="1">
      <alignment horizontal="center" vertical="center" wrapText="1"/>
    </xf>
    <xf numFmtId="0" fontId="1" fillId="24" borderId="15" xfId="0" applyFont="1" applyFill="1" applyBorder="1" applyAlignment="1">
      <alignment horizontal="center" vertical="center"/>
    </xf>
    <xf numFmtId="0" fontId="22" fillId="24" borderId="15" xfId="4" applyFont="1" applyFill="1" applyBorder="1" applyAlignment="1">
      <alignment horizontal="center" vertical="center" wrapText="1"/>
    </xf>
    <xf numFmtId="49" fontId="22" fillId="24" borderId="2" xfId="9" applyNumberFormat="1" applyFont="1" applyFill="1" applyBorder="1" applyAlignment="1">
      <alignment horizontal="center" vertical="center" wrapText="1"/>
    </xf>
    <xf numFmtId="0" fontId="1" fillId="24" borderId="2" xfId="0" applyFont="1" applyFill="1" applyBorder="1" applyAlignment="1">
      <alignment horizontal="center" vertical="center"/>
    </xf>
    <xf numFmtId="0" fontId="16" fillId="24" borderId="2" xfId="0" applyFont="1" applyFill="1" applyBorder="1" applyAlignment="1">
      <alignment horizontal="center" vertical="center"/>
    </xf>
    <xf numFmtId="0" fontId="31" fillId="24" borderId="2" xfId="4" applyFont="1" applyFill="1" applyBorder="1" applyAlignment="1">
      <alignment horizontal="center" vertical="center" wrapText="1"/>
    </xf>
    <xf numFmtId="0" fontId="16" fillId="22" borderId="1" xfId="0" applyFont="1" applyFill="1" applyBorder="1" applyAlignment="1">
      <alignment horizontal="center" vertical="center"/>
    </xf>
    <xf numFmtId="0" fontId="22" fillId="21" borderId="1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68" fontId="22" fillId="0" borderId="59" xfId="0" applyNumberFormat="1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1" fontId="22" fillId="23" borderId="59" xfId="4" applyNumberFormat="1" applyFont="1" applyFill="1" applyBorder="1" applyAlignment="1">
      <alignment horizontal="center" vertical="center" wrapText="1"/>
    </xf>
    <xf numFmtId="0" fontId="30" fillId="23" borderId="2" xfId="9" applyFont="1" applyFill="1" applyBorder="1" applyAlignment="1">
      <alignment horizontal="center" vertical="center" wrapText="1"/>
    </xf>
    <xf numFmtId="49" fontId="30" fillId="23" borderId="2" xfId="9" applyNumberFormat="1" applyFont="1" applyFill="1" applyBorder="1" applyAlignment="1">
      <alignment horizontal="center" vertical="center" wrapText="1"/>
    </xf>
    <xf numFmtId="0" fontId="23" fillId="0" borderId="57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18" fillId="25" borderId="15" xfId="0" applyFont="1" applyFill="1" applyBorder="1" applyAlignment="1">
      <alignment horizontal="center" vertical="center" wrapText="1"/>
    </xf>
    <xf numFmtId="0" fontId="18" fillId="16" borderId="2" xfId="0" applyFont="1" applyFill="1" applyBorder="1" applyAlignment="1">
      <alignment horizontal="center" vertical="center" wrapText="1"/>
    </xf>
    <xf numFmtId="0" fontId="18" fillId="26" borderId="2" xfId="0" applyFont="1" applyFill="1" applyBorder="1" applyAlignment="1">
      <alignment horizontal="center" vertical="center" wrapText="1"/>
    </xf>
    <xf numFmtId="0" fontId="18" fillId="3" borderId="2" xfId="0" applyFont="1" applyFill="1" applyBorder="1" applyAlignment="1">
      <alignment horizontal="center" vertical="center" wrapText="1"/>
    </xf>
    <xf numFmtId="0" fontId="18" fillId="27" borderId="2" xfId="0" applyFont="1" applyFill="1" applyBorder="1" applyAlignment="1">
      <alignment horizontal="center" vertical="center" wrapText="1"/>
    </xf>
    <xf numFmtId="166" fontId="18" fillId="27" borderId="2" xfId="0" applyNumberFormat="1" applyFont="1" applyFill="1" applyBorder="1" applyAlignment="1">
      <alignment horizontal="center" vertical="center" wrapText="1"/>
    </xf>
    <xf numFmtId="0" fontId="18" fillId="27" borderId="13" xfId="0" applyFont="1" applyFill="1" applyBorder="1" applyAlignment="1">
      <alignment horizontal="center" vertical="center" wrapText="1"/>
    </xf>
    <xf numFmtId="0" fontId="18" fillId="28" borderId="2" xfId="0" applyFont="1" applyFill="1" applyBorder="1" applyAlignment="1">
      <alignment horizontal="center" vertical="center" wrapText="1"/>
    </xf>
    <xf numFmtId="0" fontId="18" fillId="29" borderId="2" xfId="0" applyFont="1" applyFill="1" applyBorder="1" applyAlignment="1">
      <alignment horizontal="center" vertical="center" wrapText="1"/>
    </xf>
    <xf numFmtId="0" fontId="18" fillId="28" borderId="62" xfId="0" applyFont="1" applyFill="1" applyBorder="1" applyAlignment="1">
      <alignment horizontal="center" vertical="center" wrapText="1"/>
    </xf>
    <xf numFmtId="0" fontId="18" fillId="28" borderId="61" xfId="0" applyFont="1" applyFill="1" applyBorder="1" applyAlignment="1">
      <alignment horizontal="center" vertical="center" wrapText="1"/>
    </xf>
    <xf numFmtId="0" fontId="18" fillId="29" borderId="13" xfId="0" applyFont="1" applyFill="1" applyBorder="1" applyAlignment="1">
      <alignment horizontal="center" vertical="center" wrapText="1"/>
    </xf>
    <xf numFmtId="0" fontId="18" fillId="28" borderId="58" xfId="0" applyFont="1" applyFill="1" applyBorder="1" applyAlignment="1">
      <alignment horizontal="center" vertical="center" wrapText="1"/>
    </xf>
    <xf numFmtId="167" fontId="18" fillId="4" borderId="59" xfId="0" applyNumberFormat="1" applyFont="1" applyFill="1" applyBorder="1" applyAlignment="1">
      <alignment horizontal="center" vertical="center" wrapText="1"/>
    </xf>
    <xf numFmtId="167" fontId="18" fillId="4" borderId="2" xfId="0" applyNumberFormat="1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18" fillId="3" borderId="2" xfId="4" applyFont="1" applyFill="1" applyBorder="1" applyAlignment="1">
      <alignment horizontal="center" vertical="center" wrapText="1"/>
    </xf>
    <xf numFmtId="11" fontId="18" fillId="3" borderId="2" xfId="4" applyNumberFormat="1" applyFont="1" applyFill="1" applyBorder="1" applyAlignment="1">
      <alignment horizontal="center" vertical="center" wrapText="1"/>
    </xf>
    <xf numFmtId="0" fontId="18" fillId="30" borderId="2" xfId="4" applyFont="1" applyFill="1" applyBorder="1" applyAlignment="1">
      <alignment horizontal="center" vertical="center" wrapText="1"/>
    </xf>
    <xf numFmtId="49" fontId="18" fillId="30" borderId="2" xfId="4" applyNumberFormat="1" applyFont="1" applyFill="1" applyBorder="1" applyAlignment="1">
      <alignment horizontal="center" vertical="center" wrapText="1"/>
    </xf>
    <xf numFmtId="0" fontId="31" fillId="3" borderId="2" xfId="4" applyFont="1" applyFill="1" applyBorder="1" applyAlignment="1">
      <alignment horizontal="center" vertical="center" wrapText="1"/>
    </xf>
    <xf numFmtId="0" fontId="30" fillId="16" borderId="13" xfId="0" applyFont="1" applyFill="1" applyBorder="1" applyAlignment="1">
      <alignment horizontal="center" vertical="center" wrapText="1"/>
    </xf>
    <xf numFmtId="0" fontId="30" fillId="16" borderId="60" xfId="0" applyFont="1" applyFill="1" applyBorder="1" applyAlignment="1">
      <alignment horizontal="center" vertical="center" wrapText="1"/>
    </xf>
    <xf numFmtId="0" fontId="31" fillId="26" borderId="2" xfId="0" applyFont="1" applyFill="1" applyBorder="1" applyAlignment="1">
      <alignment horizontal="center" vertical="center" wrapText="1"/>
    </xf>
    <xf numFmtId="0" fontId="31" fillId="27" borderId="2" xfId="4" applyFont="1" applyFill="1" applyBorder="1" applyAlignment="1">
      <alignment horizontal="center" vertical="center" wrapText="1"/>
    </xf>
    <xf numFmtId="0" fontId="31" fillId="27" borderId="13" xfId="4" applyFont="1" applyFill="1" applyBorder="1" applyAlignment="1">
      <alignment horizontal="center" vertical="center" wrapText="1"/>
    </xf>
    <xf numFmtId="0" fontId="31" fillId="27" borderId="59" xfId="4" applyFont="1" applyFill="1" applyBorder="1" applyAlignment="1">
      <alignment horizontal="center" vertical="center" wrapText="1"/>
    </xf>
    <xf numFmtId="0" fontId="31" fillId="31" borderId="59" xfId="4" applyFont="1" applyFill="1" applyBorder="1" applyAlignment="1">
      <alignment horizontal="center" vertical="center" wrapText="1"/>
    </xf>
    <xf numFmtId="0" fontId="31" fillId="31" borderId="62" xfId="4" applyFont="1" applyFill="1" applyBorder="1" applyAlignment="1">
      <alignment horizontal="center" vertical="center" wrapText="1"/>
    </xf>
    <xf numFmtId="0" fontId="31" fillId="31" borderId="63" xfId="4" applyFont="1" applyFill="1" applyBorder="1" applyAlignment="1">
      <alignment horizontal="center" vertical="center" wrapText="1"/>
    </xf>
    <xf numFmtId="2" fontId="18" fillId="4" borderId="59" xfId="4" applyNumberFormat="1" applyFont="1" applyFill="1" applyBorder="1" applyAlignment="1">
      <alignment vertical="center" wrapText="1"/>
    </xf>
    <xf numFmtId="2" fontId="18" fillId="4" borderId="2" xfId="4" applyNumberFormat="1" applyFont="1" applyFill="1" applyBorder="1" applyAlignment="1">
      <alignment vertical="center" wrapText="1"/>
    </xf>
    <xf numFmtId="0" fontId="22" fillId="20" borderId="0" xfId="0" applyFont="1" applyFill="1" applyAlignment="1">
      <alignment horizontal="center" vertical="center"/>
    </xf>
    <xf numFmtId="169" fontId="22" fillId="0" borderId="0" xfId="12" applyNumberFormat="1" applyFont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22" fillId="0" borderId="0" xfId="0" quotePrefix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0" fillId="0" borderId="0" xfId="0" applyNumberFormat="1" applyFont="1" applyAlignment="1">
      <alignment horizontal="center" vertical="center"/>
    </xf>
    <xf numFmtId="0" fontId="32" fillId="20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20" borderId="0" xfId="0" applyFont="1" applyFill="1" applyAlignment="1">
      <alignment horizontal="center" vertical="center"/>
    </xf>
    <xf numFmtId="167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0" fillId="17" borderId="2" xfId="1" applyNumberFormat="1" applyFont="1" applyFill="1" applyBorder="1" applyAlignment="1">
      <alignment horizontal="center"/>
    </xf>
    <xf numFmtId="0" fontId="0" fillId="17" borderId="1" xfId="1" applyNumberFormat="1" applyFont="1" applyFill="1" applyBorder="1" applyAlignment="1">
      <alignment horizontal="center"/>
    </xf>
    <xf numFmtId="0" fontId="0" fillId="5" borderId="2" xfId="1" applyNumberFormat="1" applyFont="1" applyFill="1" applyBorder="1" applyAlignment="1">
      <alignment horizontal="center"/>
    </xf>
    <xf numFmtId="165" fontId="0" fillId="0" borderId="2" xfId="1" applyNumberFormat="1" applyFont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32" borderId="2" xfId="0" applyFill="1" applyBorder="1" applyAlignment="1">
      <alignment horizontal="center" vertical="center"/>
    </xf>
    <xf numFmtId="0" fontId="0" fillId="32" borderId="1" xfId="0" applyFill="1" applyBorder="1" applyAlignment="1">
      <alignment horizontal="center" vertical="center"/>
    </xf>
    <xf numFmtId="0" fontId="5" fillId="32" borderId="45" xfId="0" applyFont="1" applyFill="1" applyBorder="1" applyAlignment="1">
      <alignment horizontal="center" vertical="center" wrapText="1"/>
    </xf>
    <xf numFmtId="0" fontId="0" fillId="0" borderId="0" xfId="0" pivotButton="1"/>
    <xf numFmtId="0" fontId="0" fillId="4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20" fillId="0" borderId="2" xfId="0" applyFont="1" applyBorder="1" applyAlignment="1">
      <alignment horizontal="center" vertical="center" wrapText="1" shrinkToFit="1"/>
    </xf>
    <xf numFmtId="0" fontId="5" fillId="4" borderId="20" xfId="0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/>
    </xf>
    <xf numFmtId="0" fontId="19" fillId="6" borderId="20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4" borderId="33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25" fillId="3" borderId="37" xfId="11" applyFont="1" applyFill="1" applyBorder="1" applyAlignment="1">
      <alignment horizontal="center" vertical="center" wrapText="1"/>
    </xf>
    <xf numFmtId="0" fontId="25" fillId="3" borderId="40" xfId="11" applyFont="1" applyFill="1" applyBorder="1" applyAlignment="1">
      <alignment horizontal="center" vertical="center" wrapText="1"/>
    </xf>
    <xf numFmtId="0" fontId="25" fillId="11" borderId="20" xfId="11" applyFont="1" applyFill="1" applyBorder="1" applyAlignment="1">
      <alignment horizontal="center" vertical="center" wrapText="1"/>
    </xf>
    <xf numFmtId="0" fontId="25" fillId="11" borderId="21" xfId="11" applyFont="1" applyFill="1" applyBorder="1" applyAlignment="1">
      <alignment horizontal="center" vertical="center" wrapText="1"/>
    </xf>
    <xf numFmtId="0" fontId="25" fillId="11" borderId="22" xfId="11" applyFont="1" applyFill="1" applyBorder="1" applyAlignment="1">
      <alignment horizontal="center" vertical="center" wrapText="1"/>
    </xf>
    <xf numFmtId="0" fontId="25" fillId="11" borderId="35" xfId="11" applyFont="1" applyFill="1" applyBorder="1" applyAlignment="1">
      <alignment horizontal="center" vertical="center" wrapText="1"/>
    </xf>
    <xf numFmtId="0" fontId="25" fillId="11" borderId="38" xfId="11" applyFont="1" applyFill="1" applyBorder="1" applyAlignment="1">
      <alignment horizontal="center" vertical="center" wrapText="1"/>
    </xf>
    <xf numFmtId="0" fontId="25" fillId="11" borderId="30" xfId="11" applyFont="1" applyFill="1" applyBorder="1" applyAlignment="1">
      <alignment horizontal="center" vertical="center" wrapText="1"/>
    </xf>
    <xf numFmtId="0" fontId="25" fillId="11" borderId="33" xfId="11" applyFont="1" applyFill="1" applyBorder="1" applyAlignment="1">
      <alignment horizontal="center" vertical="center" wrapText="1"/>
    </xf>
    <xf numFmtId="0" fontId="23" fillId="10" borderId="30" xfId="0" applyFont="1" applyFill="1" applyBorder="1" applyAlignment="1">
      <alignment horizontal="center" vertical="top" wrapText="1" shrinkToFit="1"/>
    </xf>
    <xf numFmtId="0" fontId="23" fillId="10" borderId="32" xfId="0" applyFont="1" applyFill="1" applyBorder="1" applyAlignment="1">
      <alignment horizontal="center" vertical="top" wrapText="1" shrinkToFit="1"/>
    </xf>
    <xf numFmtId="0" fontId="23" fillId="10" borderId="29" xfId="0" applyFont="1" applyFill="1" applyBorder="1" applyAlignment="1">
      <alignment horizontal="center" vertical="top" wrapText="1" shrinkToFit="1"/>
    </xf>
    <xf numFmtId="0" fontId="23" fillId="10" borderId="0" xfId="0" applyFont="1" applyFill="1" applyAlignment="1">
      <alignment horizontal="center" vertical="top" wrapText="1" shrinkToFit="1"/>
    </xf>
    <xf numFmtId="0" fontId="23" fillId="10" borderId="33" xfId="0" applyFont="1" applyFill="1" applyBorder="1" applyAlignment="1">
      <alignment horizontal="center" vertical="top" wrapText="1" shrinkToFit="1"/>
    </xf>
    <xf numFmtId="0" fontId="23" fillId="10" borderId="34" xfId="0" applyFont="1" applyFill="1" applyBorder="1" applyAlignment="1">
      <alignment horizontal="center" vertical="top" wrapText="1" shrinkToFit="1"/>
    </xf>
    <xf numFmtId="0" fontId="26" fillId="12" borderId="11" xfId="11" applyFont="1" applyFill="1" applyBorder="1" applyAlignment="1">
      <alignment horizontal="center" vertical="center" wrapText="1"/>
    </xf>
    <xf numFmtId="0" fontId="26" fillId="12" borderId="26" xfId="11" applyFont="1" applyFill="1" applyBorder="1" applyAlignment="1">
      <alignment horizontal="center" vertical="center" wrapText="1"/>
    </xf>
    <xf numFmtId="0" fontId="26" fillId="12" borderId="36" xfId="11" applyFont="1" applyFill="1" applyBorder="1" applyAlignment="1">
      <alignment horizontal="center" vertical="center" wrapText="1"/>
    </xf>
    <xf numFmtId="0" fontId="12" fillId="6" borderId="20" xfId="7" applyFont="1" applyFill="1" applyBorder="1" applyAlignment="1">
      <alignment horizontal="center" vertical="center"/>
    </xf>
    <xf numFmtId="0" fontId="12" fillId="6" borderId="21" xfId="7" applyFont="1" applyFill="1" applyBorder="1" applyAlignment="1">
      <alignment horizontal="center" vertical="center"/>
    </xf>
    <xf numFmtId="0" fontId="12" fillId="6" borderId="22" xfId="7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0" fillId="0" borderId="15" xfId="0" applyBorder="1"/>
    <xf numFmtId="0" fontId="5" fillId="7" borderId="49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64" xfId="0" applyFont="1" applyFill="1" applyBorder="1" applyAlignment="1">
      <alignment horizontal="center" vertical="center"/>
    </xf>
    <xf numFmtId="0" fontId="0" fillId="3" borderId="0" xfId="0" applyFill="1"/>
  </cellXfs>
  <cellStyles count="13">
    <cellStyle name="Milliers" xfId="1" builtinId="3"/>
    <cellStyle name="Milliers 2" xfId="8" xr:uid="{AE65520B-653C-499A-8747-E6B6C1B72B5C}"/>
    <cellStyle name="Normal" xfId="0" builtinId="0"/>
    <cellStyle name="Normal 16" xfId="9" xr:uid="{1969B087-0487-4F39-8CFA-2FA094EE9CB5}"/>
    <cellStyle name="Normal 2" xfId="4" xr:uid="{00000000-0005-0000-0000-000002000000}"/>
    <cellStyle name="Normal 2 2" xfId="7" xr:uid="{316F1637-E8BB-497B-AC62-EEC8533C48B1}"/>
    <cellStyle name="Normal 3" xfId="3" xr:uid="{00000000-0005-0000-0000-000003000000}"/>
    <cellStyle name="Normal 57" xfId="10" xr:uid="{DB993A65-2C34-4E99-902C-C50C8C59DE90}"/>
    <cellStyle name="Normal 57 2" xfId="11" xr:uid="{4B99E8CF-FB91-4CD0-BD56-FDEE906DEC34}"/>
    <cellStyle name="Normal 78" xfId="6" xr:uid="{00000000-0005-0000-0000-000004000000}"/>
    <cellStyle name="Normal_Feuil1" xfId="2" xr:uid="{00000000-0005-0000-0000-000005000000}"/>
    <cellStyle name="Pourcentage" xfId="12" builtinId="5"/>
    <cellStyle name="Pourcentage 2" xfId="5" xr:uid="{00000000-0005-0000-0000-000006000000}"/>
  </cellStyles>
  <dxfs count="2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 patternType="lightDown">
          <fgColor rgb="FFFF0000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 patternType="lightDown">
          <fgColor rgb="FFFF0000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393"/>
        </patternFill>
      </fill>
    </dxf>
    <dxf>
      <fill>
        <patternFill>
          <bgColor rgb="FFFFABAB"/>
        </patternFill>
      </fill>
    </dxf>
    <dxf>
      <fill>
        <patternFill>
          <bgColor rgb="FFFF9393"/>
        </patternFill>
      </fill>
    </dxf>
    <dxf>
      <fill>
        <patternFill>
          <bgColor rgb="FFFFABAB"/>
        </patternFill>
      </fill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#&quot; N/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General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D9D9D9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thin">
          <color indexed="64"/>
        </right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0000FF"/>
        </patternFill>
      </fill>
      <alignment horizontal="center" vertical="top" textRotation="0" wrapText="1" indent="0" justifyLastLine="0" shrinkToFit="0" readingOrder="0"/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DDF7E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DDF7E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DDF7E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DDEBF7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DDEBF7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DDEBF7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\ _€_-;\-* #,##0\ _€_-;_-* &quot;-&quot;??\ _€_-;_-@_-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2CC"/>
      <color rgb="FFFFD347"/>
      <color rgb="FFDDF7EB"/>
      <color rgb="FFFFABAB"/>
      <color rgb="FFFF9797"/>
      <color rgb="FFFF9393"/>
      <color rgb="FFFFC9C9"/>
      <color rgb="FFFFB3B3"/>
      <color rgb="FFFFA7A7"/>
      <color rgb="FFEC40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pivotCacheDefinition" Target="pivotCache/pivotCacheDefinition1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file:///C:\Users\Raphael.Corria\PONTICELLI%20FRERES\ARRETS%20EMIS%20-%2007%20-%20PREPARATION%20TRAVAUX%20(1)\09%20-%20ROBINETTERIE\02%20-%20PHOTOS%20PREPARATION\PHOTO%20ROB%20INEL\31931CV.jpg" TargetMode="External"/><Relationship Id="rId18" Type="http://schemas.openxmlformats.org/officeDocument/2006/relationships/image" Target="file:///C:\Users\Raphael.Corria\PONTICELLI%20FRERES\ARRETS%20EMIS%20-%2007%20-%20PREPARATION%20TRAVAUX%20(1)\09%20-%20ROBINETTERIE\02%20-%20PHOTOS%20PREPARATION\PHOTO%20ROB%20INEL\32108ASCV.jpg" TargetMode="External"/><Relationship Id="rId26" Type="http://schemas.openxmlformats.org/officeDocument/2006/relationships/image" Target="file:///C:\Users\Raphael.Corria\PONTICELLI%20FRERES\ARRETS%20EMIS%20-%2007%20-%20PREPARATION%20TRAVAUX%20(1)\09%20-%20ROBINETTERIE\02%20-%20PHOTOS%20PREPARATION\PHOTO%20ROB%20INEL\36000SV.jpg" TargetMode="External"/><Relationship Id="rId39" Type="http://schemas.openxmlformats.org/officeDocument/2006/relationships/image" Target="file:///C:\Users\Raphael.Corria\PONTICELLI%20FRERES\ARRETS%20EMIS%20-%2007%20-%20PREPARATION%20TRAVAUX%20(1)\09%20-%20ROBINETTERIE\02%20-%20PHOTOS%20PREPARATION\PHOTO%20ROB%20INEL\46052HXV.jpg" TargetMode="External"/><Relationship Id="rId21" Type="http://schemas.openxmlformats.org/officeDocument/2006/relationships/image" Target="file:///C:\Users\Raphael.Corria\PONTICELLI%20FRERES\ARRETS%20EMIS%20-%2007%20-%20PREPARATION%20TRAVAUX%20(1)\09%20-%20ROBINETTERIE\02%20-%20PHOTOS%20PREPARATION\PHOTO%20ROB%20INEL\32147CV.jpg" TargetMode="External"/><Relationship Id="rId34" Type="http://schemas.openxmlformats.org/officeDocument/2006/relationships/image" Target="file:///C:\Users\Raphael.Corria\PONTICELLI%20FRERES\ARRETS%20EMIS%20-%2007%20-%20PREPARATION%20TRAVAUX%20(1)\09%20-%20ROBINETTERIE\02%20-%20PHOTOS%20PREPARATION\PHOTO%20ROB%20INEL\45015HSV.jpg" TargetMode="External"/><Relationship Id="rId7" Type="http://schemas.openxmlformats.org/officeDocument/2006/relationships/image" Target="file:///C:\Users\Raphael.Corria\PONTICELLI%20FRERES\ARRETS%20EMIS%20-%2007%20-%20PREPARATION%20TRAVAUX%20(1)\09%20-%20ROBINETTERIE\02%20-%20PHOTOS%20PREPARATION\PHOTO%20ROB%20INEL\31611SCV.jpg" TargetMode="External"/><Relationship Id="rId2" Type="http://schemas.openxmlformats.org/officeDocument/2006/relationships/image" Target="file:///C:\Users\Mathias.Garcia\PONTICELLI%20FRERES\ARRETS%20EMIS%20-%2007%20-%20PREPARATION%20TRAVAUX\09%20-%20ROBINETTERIE\01%20-%20FICHES%20ROBINETTERIE\FICHES%20K1\PLAN%20IMPLANTATION\400.jpg" TargetMode="External"/><Relationship Id="rId16" Type="http://schemas.openxmlformats.org/officeDocument/2006/relationships/image" Target="file:///C:\Users\Raphael.Corria\PONTICELLI%20FRERES\ARRETS%20EMIS%20-%2007%20-%20PREPARATION%20TRAVAUX%20(1)\09%20-%20ROBINETTERIE\02%20-%20PHOTOS%20PREPARATION\PHOTO%20ROB%20INEL\32023CV.jpg" TargetMode="External"/><Relationship Id="rId20" Type="http://schemas.openxmlformats.org/officeDocument/2006/relationships/image" Target="file:///C:\Users\Raphael.Corria\PONTICELLI%20FRERES\ARRETS%20EMIS%20-%2007%20-%20PREPARATION%20TRAVAUX%20(1)\09%20-%20ROBINETTERIE\02%20-%20PHOTOS%20PREPARATION\PHOTO%20ROB%20INEL\32131CV.jpg" TargetMode="External"/><Relationship Id="rId29" Type="http://schemas.openxmlformats.org/officeDocument/2006/relationships/image" Target="file:///C:\Users\Raphael.Corria\PONTICELLI%20FRERES\ARRETS%20EMIS%20-%2007%20-%20PREPARATION%20TRAVAUX%20(1)\09%20-%20ROBINETTERIE\02%20-%20PHOTOS%20PREPARATION\PHOTO%20ROB%20INEL\41203SCV.jpg" TargetMode="External"/><Relationship Id="rId41" Type="http://schemas.openxmlformats.org/officeDocument/2006/relationships/image" Target="file:///C:\Users\Raphael.Corria\PONTICELLI%20FRERES\ARRETS%20EMIS%20-%2007%20-%20PREPARATION%20TRAVAUX%20(1)\09%20-%20ROBINETTERIE\02%20-%20PHOTOS%20PREPARATION\PHOTO%20ROB%20INEL\46062HXV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C:\Users\Raphael.Corria\PONTICELLI%20FRERES\ARRETS%20EMIS%20-%2007%20-%20PREPARATION%20TRAVAUX%20(1)\09%20-%20ROBINETTERIE\02%20-%20PHOTOS%20PREPARATION\PHOTO%20ROB%20INEL\31600SCV.jpg" TargetMode="External"/><Relationship Id="rId11" Type="http://schemas.openxmlformats.org/officeDocument/2006/relationships/image" Target="file:///C:\Users\Raphael.Corria\PONTICELLI%20FRERES\ARRETS%20EMIS%20-%2007%20-%20PREPARATION%20TRAVAUX%20(1)\09%20-%20ROBINETTERIE\02%20-%20PHOTOS%20PREPARATION\PHOTO%20ROB%20INEL\31831CV.jpg" TargetMode="External"/><Relationship Id="rId24" Type="http://schemas.openxmlformats.org/officeDocument/2006/relationships/image" Target="file:///C:\Users\Raphael.Corria\PONTICELLI%20FRERES\ARRETS%20EMIS%20-%2007%20-%20PREPARATION%20TRAVAUX%20(1)\09%20-%20ROBINETTERIE\02%20-%20PHOTOS%20PREPARATION\PHOTO%20ROB%20INEL\35102HXSV.jpg" TargetMode="External"/><Relationship Id="rId32" Type="http://schemas.openxmlformats.org/officeDocument/2006/relationships/image" Target="file:///C:\Users\Raphael.Corria\PONTICELLI%20FRERES\ARRETS%20EMIS%20-%2007%20-%20PREPARATION%20TRAVAUX%20(1)\09%20-%20ROBINETTERIE\02%20-%20PHOTOS%20PREPARATION\PHOTO%20ROB%20INEL\41332ASCV.jpg" TargetMode="External"/><Relationship Id="rId37" Type="http://schemas.openxmlformats.org/officeDocument/2006/relationships/image" Target="file:///C:\Users\Raphael.Corria\PONTICELLI%20FRERES\ARRETS%20EMIS%20-%2007%20-%20PREPARATION%20TRAVAUX%20(1)\09%20-%20ROBINETTERIE\02%20-%20PHOTOS%20PREPARATION\PHOTO%20ROB%20INEL\45234HXV.jpg" TargetMode="External"/><Relationship Id="rId40" Type="http://schemas.openxmlformats.org/officeDocument/2006/relationships/image" Target="file:///C:\Users\Raphael.Corria\PONTICELLI%20FRERES\ARRETS%20EMIS%20-%2007%20-%20PREPARATION%20TRAVAUX%20(1)\09%20-%20ROBINETTERIE\02%20-%20PHOTOS%20PREPARATION\PHOTO%20ROB%20INEL\46061HXV.jpg" TargetMode="External"/><Relationship Id="rId5" Type="http://schemas.openxmlformats.org/officeDocument/2006/relationships/image" Target="file:///C:\Users\Raphael.Corria\PONTICELLI%20FRERES\ARRETS%20EMIS%20-%2007%20-%20PREPARATION%20TRAVAUX%20(1)\09%20-%20ROBINETTERIE\02%20-%20PHOTOS%20PREPARATION\PHOTO%20ROB%20INEL\31385SCV.jpg" TargetMode="External"/><Relationship Id="rId15" Type="http://schemas.openxmlformats.org/officeDocument/2006/relationships/image" Target="file:///C:\Users\Raphael.Corria\PONTICELLI%20FRERES\ARRETS%20EMIS%20-%2007%20-%20PREPARATION%20TRAVAUX%20(1)\09%20-%20ROBINETTERIE\02%20-%20PHOTOS%20PREPARATION\PHOTO%20ROB%20INEL\32000SCV.jpg" TargetMode="External"/><Relationship Id="rId23" Type="http://schemas.openxmlformats.org/officeDocument/2006/relationships/image" Target="file:///C:\Users\Raphael.Corria\PONTICELLI%20FRERES\ARRETS%20EMIS%20-%2007%20-%20PREPARATION%20TRAVAUX%20(1)\09%20-%20ROBINETTERIE\02%20-%20PHOTOS%20PREPARATION\PHOTO%20ROB%20INEL\35081XSV.jpg" TargetMode="External"/><Relationship Id="rId28" Type="http://schemas.openxmlformats.org/officeDocument/2006/relationships/image" Target="file:///C:\Users\Raphael.Corria\PONTICELLI%20FRERES\ARRETS%20EMIS%20-%2007%20-%20PREPARATION%20TRAVAUX%20(1)\09%20-%20ROBINETTERIE\02%20-%20PHOTOS%20PREPARATION\PHOTO%20ROB%20INEL\41202SCV.jpg" TargetMode="External"/><Relationship Id="rId36" Type="http://schemas.openxmlformats.org/officeDocument/2006/relationships/image" Target="file:///C:\Users\Raphael.Corria\PONTICELLI%20FRERES\ARRETS%20EMIS%20-%2007%20-%20PREPARATION%20TRAVAUX%20(1)\09%20-%20ROBINETTERIE\02%20-%20PHOTOS%20PREPARATION\PHOTO%20ROB%20INEL\45121HSV.jpg" TargetMode="External"/><Relationship Id="rId10" Type="http://schemas.openxmlformats.org/officeDocument/2006/relationships/image" Target="file:///C:\Users\Raphael.Corria\PONTICELLI%20FRERES\ARRETS%20EMIS%20-%2007%20-%20PREPARATION%20TRAVAUX%20(1)\09%20-%20ROBINETTERIE\02%20-%20PHOTOS%20PREPARATION\PHOTO%20ROB%20INEL\31823CV.jpg" TargetMode="External"/><Relationship Id="rId19" Type="http://schemas.openxmlformats.org/officeDocument/2006/relationships/image" Target="file:///C:\Users\Raphael.Corria\PONTICELLI%20FRERES\ARRETS%20EMIS%20-%2007%20-%20PREPARATION%20TRAVAUX%20(1)\09%20-%20ROBINETTERIE\02%20-%20PHOTOS%20PREPARATION\PHOTO%20ROB%20INEL\32117CV.jpg" TargetMode="External"/><Relationship Id="rId31" Type="http://schemas.openxmlformats.org/officeDocument/2006/relationships/image" Target="file:///C:\Users\Raphael.Corria\PONTICELLI%20FRERES\ARRETS%20EMIS%20-%2007%20-%20PREPARATION%20TRAVAUX%20(1)\09%20-%20ROBINETTERIE\02%20-%20PHOTOS%20PREPARATION\PHOTO%20ROB%20INEL\41330SCV.jpg" TargetMode="External"/><Relationship Id="rId4" Type="http://schemas.openxmlformats.org/officeDocument/2006/relationships/image" Target="file:///C:\Users\Raphael.Corria\PONTICELLI%20FRERES\ARRETS%20EMIS%20-%2007%20-%20PREPARATION%20TRAVAUX%20(1)\09%20-%20ROBINETTERIE\02%20-%20PHOTOS%20PREPARATION\PHOTO%20ROB%20INEL\30247BCV.jpg" TargetMode="External"/><Relationship Id="rId9" Type="http://schemas.openxmlformats.org/officeDocument/2006/relationships/image" Target="file:///C:\Users\Raphael.Corria\PONTICELLI%20FRERES\ARRETS%20EMIS%20-%2007%20-%20PREPARATION%20TRAVAUX%20(1)\09%20-%20ROBINETTERIE\02%20-%20PHOTOS%20PREPARATION\PHOTO%20ROB%20INEL\31802SCV.jpg" TargetMode="External"/><Relationship Id="rId14" Type="http://schemas.openxmlformats.org/officeDocument/2006/relationships/image" Target="file:///C:\Users\Raphael.Corria\PONTICELLI%20FRERES\ARRETS%20EMIS%20-%2007%20-%20PREPARATION%20TRAVAUX%20(1)\09%20-%20ROBINETTERIE\02%20-%20PHOTOS%20PREPARATION\PHOTO%20ROB%20INEL\31947CV.jpg" TargetMode="External"/><Relationship Id="rId22" Type="http://schemas.openxmlformats.org/officeDocument/2006/relationships/image" Target="file:///C:\Users\Raphael.Corria\PONTICELLI%20FRERES\ARRETS%20EMIS%20-%2007%20-%20PREPARATION%20TRAVAUX%20(1)\09%20-%20ROBINETTERIE\02%20-%20PHOTOS%20PREPARATION\PHOTO%20ROB%20INEL\32301SCV.jpg" TargetMode="External"/><Relationship Id="rId27" Type="http://schemas.openxmlformats.org/officeDocument/2006/relationships/image" Target="file:///C:\Users\Raphael.Corria\PONTICELLI%20FRERES\ARRETS%20EMIS%20-%2007%20-%20PREPARATION%20TRAVAUX%20(1)\09%20-%20ROBINETTERIE\02%20-%20PHOTOS%20PREPARATION\PHOTO%20ROB%20INEL\41201SCV.jpg" TargetMode="External"/><Relationship Id="rId30" Type="http://schemas.openxmlformats.org/officeDocument/2006/relationships/image" Target="file:///C:\Users\Raphael.Corria\PONTICELLI%20FRERES\ARRETS%20EMIS%20-%2007%20-%20PREPARATION%20TRAVAUX%20(1)\09%20-%20ROBINETTERIE\02%20-%20PHOTOS%20PREPARATION\PHOTO%20ROB%20INEL\41204SCV.jpg" TargetMode="External"/><Relationship Id="rId35" Type="http://schemas.openxmlformats.org/officeDocument/2006/relationships/image" Target="file:///C:\Users\Raphael.Corria\PONTICELLI%20FRERES\ARRETS%20EMIS%20-%2007%20-%20PREPARATION%20TRAVAUX%20(1)\09%20-%20ROBINETTERIE\02%20-%20PHOTOS%20PREPARATION\PHOTO%20ROB%20INEL\45016HSV.jpg" TargetMode="External"/><Relationship Id="rId8" Type="http://schemas.openxmlformats.org/officeDocument/2006/relationships/image" Target="file:///C:\Users\Raphael.Corria\PONTICELLI%20FRERES\ARRETS%20EMIS%20-%2007%20-%20PREPARATION%20TRAVAUX%20(1)\09%20-%20ROBINETTERIE\02%20-%20PHOTOS%20PREPARATION\PHOTO%20ROB%20INEL\31623CV.jpg" TargetMode="External"/><Relationship Id="rId3" Type="http://schemas.openxmlformats.org/officeDocument/2006/relationships/image" Target="file:///C:\Users\Raphael.Corria\PONTICELLI%20FRERES\ARRETS%20EMIS%20-%2007%20-%20PREPARATION%20TRAVAUX%20(1)\09%20-%20ROBINETTERIE\02%20-%20PHOTOS%20PREPARATION\PHOTO%20ROB%20INEL\30023LV.jpg" TargetMode="External"/><Relationship Id="rId12" Type="http://schemas.openxmlformats.org/officeDocument/2006/relationships/image" Target="file:///C:\Users\Raphael.Corria\PONTICELLI%20FRERES\ARRETS%20EMIS%20-%2007%20-%20PREPARATION%20TRAVAUX%20(1)\09%20-%20ROBINETTERIE\02%20-%20PHOTOS%20PREPARATION\PHOTO%20ROB%20INEL\31908CV.jpg" TargetMode="External"/><Relationship Id="rId17" Type="http://schemas.openxmlformats.org/officeDocument/2006/relationships/image" Target="file:///C:\Users\Raphael.Corria\PONTICELLI%20FRERES\ARRETS%20EMIS%20-%2007%20-%20PREPARATION%20TRAVAUX%20(1)\09%20-%20ROBINETTERIE\02%20-%20PHOTOS%20PREPARATION\PHOTO%20ROB%20INEL\32031CV.jpg" TargetMode="External"/><Relationship Id="rId25" Type="http://schemas.openxmlformats.org/officeDocument/2006/relationships/image" Target="file:///C:\Users\Raphael.Corria\PONTICELLI%20FRERES\ARRETS%20EMIS%20-%2007%20-%20PREPARATION%20TRAVAUX%20(1)\09%20-%20ROBINETTERIE\02%20-%20PHOTOS%20PREPARATION\PHOTO%20ROB%20INEL\35107HSV.jpg" TargetMode="External"/><Relationship Id="rId33" Type="http://schemas.openxmlformats.org/officeDocument/2006/relationships/image" Target="file:///C:\Users\Raphael.Corria\PONTICELLI%20FRERES\ARRETS%20EMIS%20-%2007%20-%20PREPARATION%20TRAVAUX%20(1)\09%20-%20ROBINETTERIE\02%20-%20PHOTOS%20PREPARATION\PHOTO%20ROB%20INEL\41332BSCV.jpg" TargetMode="External"/><Relationship Id="rId38" Type="http://schemas.openxmlformats.org/officeDocument/2006/relationships/image" Target="file:///C:\Users\Raphael.Corria\PONTICELLI%20FRERES\ARRETS%20EMIS%20-%2007%20-%20PREPARATION%20TRAVAUX%20(1)\09%20-%20ROBINETTERIE\02%20-%20PHOTOS%20PREPARATION\PHOTO%20ROB%20INEL\46051HXV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11205</xdr:colOff>
      <xdr:row>1</xdr:row>
      <xdr:rowOff>11205</xdr:rowOff>
    </xdr:from>
    <xdr:to>
      <xdr:col>7</xdr:col>
      <xdr:colOff>280146</xdr:colOff>
      <xdr:row>2</xdr:row>
      <xdr:rowOff>44823</xdr:rowOff>
    </xdr:to>
    <xdr:sp macro="RestaurerConfiguration" textlink="">
      <xdr:nvSpPr>
        <xdr:cNvPr id="2" name="Configuration 2">
          <a:extLst>
            <a:ext uri="{FF2B5EF4-FFF2-40B4-BE49-F238E27FC236}">
              <a16:creationId xmlns:a16="http://schemas.microsoft.com/office/drawing/2014/main" id="{D84EC8BA-455A-4F90-92FD-6013D1305AD4}"/>
            </a:ext>
          </a:extLst>
        </xdr:cNvPr>
        <xdr:cNvSpPr/>
      </xdr:nvSpPr>
      <xdr:spPr>
        <a:xfrm>
          <a:off x="6945405" y="57150"/>
          <a:ext cx="1192866" cy="44823"/>
        </a:xfrm>
        <a:prstGeom prst="rect">
          <a:avLst/>
        </a:prstGeom>
        <a:solidFill>
          <a:srgbClr val="B4C8FF"/>
        </a:solidFill>
        <a:ln>
          <a:solidFill>
            <a:srgbClr val="00468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/>
            <a:t>Pour </a:t>
          </a:r>
          <a:r>
            <a:rPr lang="fr-FR" sz="1000" b="1"/>
            <a:t>impression</a:t>
          </a:r>
        </a:p>
      </xdr:txBody>
    </xdr:sp>
    <xdr:clientData/>
  </xdr:twoCellAnchor>
  <xdr:twoCellAnchor>
    <xdr:from>
      <xdr:col>6</xdr:col>
      <xdr:colOff>11205</xdr:colOff>
      <xdr:row>3</xdr:row>
      <xdr:rowOff>22411</xdr:rowOff>
    </xdr:from>
    <xdr:to>
      <xdr:col>7</xdr:col>
      <xdr:colOff>257734</xdr:colOff>
      <xdr:row>4</xdr:row>
      <xdr:rowOff>67236</xdr:rowOff>
    </xdr:to>
    <xdr:sp macro="RestaurerConfiguration" textlink="">
      <xdr:nvSpPr>
        <xdr:cNvPr id="3" name="Configuration 3">
          <a:extLst>
            <a:ext uri="{FF2B5EF4-FFF2-40B4-BE49-F238E27FC236}">
              <a16:creationId xmlns:a16="http://schemas.microsoft.com/office/drawing/2014/main" id="{2F1E37F9-B308-4892-A086-B9805FA8339C}"/>
            </a:ext>
          </a:extLst>
        </xdr:cNvPr>
        <xdr:cNvSpPr/>
      </xdr:nvSpPr>
      <xdr:spPr>
        <a:xfrm>
          <a:off x="6945405" y="114300"/>
          <a:ext cx="1170454" cy="67236"/>
        </a:xfrm>
        <a:prstGeom prst="rect">
          <a:avLst/>
        </a:prstGeom>
        <a:solidFill>
          <a:srgbClr val="B4C8FF"/>
        </a:solidFill>
        <a:ln>
          <a:solidFill>
            <a:srgbClr val="00468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Pour travail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77019</xdr:colOff>
      <xdr:row>1</xdr:row>
      <xdr:rowOff>36196</xdr:rowOff>
    </xdr:from>
    <xdr:ext cx="1050470" cy="418828"/>
    <xdr:pic>
      <xdr:nvPicPr>
        <xdr:cNvPr id="2" name="Image 14">
          <a:extLst>
            <a:ext uri="{FF2B5EF4-FFF2-40B4-BE49-F238E27FC236}">
              <a16:creationId xmlns:a16="http://schemas.microsoft.com/office/drawing/2014/main" id="{C6D72ADF-6F8B-4677-94E9-CF75D150C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019" y="226696"/>
          <a:ext cx="1050470" cy="4188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8708</xdr:colOff>
      <xdr:row>0</xdr:row>
      <xdr:rowOff>3538</xdr:rowOff>
    </xdr:from>
    <xdr:ext cx="0" cy="0"/>
    <xdr:pic>
      <xdr:nvPicPr>
        <xdr:cNvPr id="3" name="Image 2">
          <a:extLst>
            <a:ext uri="{FF2B5EF4-FFF2-40B4-BE49-F238E27FC236}">
              <a16:creationId xmlns:a16="http://schemas.microsoft.com/office/drawing/2014/main" id="{076ABD92-6CF7-46EE-B7AB-3573C0368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708" y="3538"/>
          <a:ext cx="0" cy="0"/>
        </a:xfrm>
        <a:prstGeom prst="rect">
          <a:avLst/>
        </a:prstGeom>
      </xdr:spPr>
    </xdr:pic>
    <xdr:clientData/>
  </xdr:oneCellAnchor>
  <xdr:oneCellAnchor>
    <xdr:from>
      <xdr:col>0</xdr:col>
      <xdr:colOff>8708</xdr:colOff>
      <xdr:row>0</xdr:row>
      <xdr:rowOff>3538</xdr:rowOff>
    </xdr:from>
    <xdr:ext cx="0" cy="0"/>
    <xdr:pic>
      <xdr:nvPicPr>
        <xdr:cNvPr id="4" name="Image 3">
          <a:extLst>
            <a:ext uri="{FF2B5EF4-FFF2-40B4-BE49-F238E27FC236}">
              <a16:creationId xmlns:a16="http://schemas.microsoft.com/office/drawing/2014/main" id="{695F8B64-056D-4FFB-986B-3E838D64D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708" y="3538"/>
          <a:ext cx="0" cy="0"/>
        </a:xfrm>
        <a:prstGeom prst="rect">
          <a:avLst/>
        </a:prstGeom>
      </xdr:spPr>
    </xdr:pic>
    <xdr:clientData/>
  </xdr:one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FFB02667-2A08-45FF-B037-0A2E269B4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2345524-7037-413F-B696-5B131F353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8FB31D0-DAB6-489E-98A7-76B832C4D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C3D94446-C9F8-4728-BBE5-A7A2C73E9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848681CE-BD8C-4E30-95DB-26D7C9D35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1473E699-C2DB-4AB7-ACE4-A2361B05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9C2DF588-B7DF-40B7-BF28-7155D294E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AA1E7759-C7D9-456B-896A-C5C230A5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91C7DD6E-629E-4FF2-9AE8-23CD9B144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90D8CCB3-6460-47FC-95D5-53A54F661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AEE7B0C0-BDEB-4410-8570-E986070D3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77470D47-F4C2-4266-A52E-9227B4265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53FA265B-D5AA-4FB2-96AE-65160622A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6210D109-1644-4D25-9A69-F0A7E21B6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E0D7A75-283F-4B0C-BADB-610E37F20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282562C1-FC8F-4AA3-B101-EE659A0ED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3BAE9024-3F17-44A6-B39B-448DC61EB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F821FA8C-6A7F-41FE-A31C-15B9FADDF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A541A92E-525C-4C25-B48E-A8B53BF6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E7381D89-A088-41B1-AC28-1918D9490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EC4897D5-F641-415C-9AF2-2649D1333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C8640DA1-7CF9-4F3F-AC1A-5FB3BF188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BE72E1F7-BC7E-4A9C-8C74-01721C846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7951B22-7531-4786-A612-8F69F98B1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69A1AC1-A1AA-4ECF-A111-5595F5D4C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F4263CF5-9E0E-45AB-A645-BD0DE8C97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BD02E0E5-E3D2-4442-9611-B9E9587A7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6C0F418A-0D4C-4C0A-83EB-7AD7C9D02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F51E8DB1-21DB-4648-AF75-C557DF629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297E380-6C63-48CE-AC78-368253659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3590054B-EA15-4977-A4BE-3EA86F0FB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B23B0545-CF3E-463D-885D-2EDC6D32C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2DD55890-1A60-432D-BAA5-50D8DD578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5F05AB5A-14E2-4B36-A46D-07D615A4C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26274CB3-96A0-4CC2-AF54-E681AA76B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40" name="Image 39">
          <a:extLst>
            <a:ext uri="{FF2B5EF4-FFF2-40B4-BE49-F238E27FC236}">
              <a16:creationId xmlns:a16="http://schemas.microsoft.com/office/drawing/2014/main" id="{B201E566-6904-48E5-86DC-4897D60FC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96188009-0C8A-420A-9849-33FDD1551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42" name="Image 41">
          <a:extLst>
            <a:ext uri="{FF2B5EF4-FFF2-40B4-BE49-F238E27FC236}">
              <a16:creationId xmlns:a16="http://schemas.microsoft.com/office/drawing/2014/main" id="{2D277B5A-3D11-4109-9DAB-10F4335FC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42</xdr:row>
      <xdr:rowOff>0</xdr:rowOff>
    </xdr:from>
    <xdr:to>
      <xdr:col>0</xdr:col>
      <xdr:colOff>1000125</xdr:colOff>
      <xdr:row>42</xdr:row>
      <xdr:rowOff>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E7C69D83-8020-4166-A204-C7545B3D8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762000" y="8001000"/>
          <a:ext cx="0" cy="0"/>
        </a:xfrm>
        <a:prstGeom prst="rect">
          <a:avLst/>
        </a:prstGeom>
      </xdr:spPr>
    </xdr:pic>
    <xdr:clientData/>
  </xdr:twoCellAnchor>
  <xdr:oneCellAnchor>
    <xdr:from>
      <xdr:col>73</xdr:col>
      <xdr:colOff>0</xdr:colOff>
      <xdr:row>4</xdr:row>
      <xdr:rowOff>0</xdr:rowOff>
    </xdr:from>
    <xdr:ext cx="8890" cy="3538"/>
    <xdr:pic>
      <xdr:nvPicPr>
        <xdr:cNvPr id="44" name="Image 43">
          <a:extLst>
            <a:ext uri="{FF2B5EF4-FFF2-40B4-BE49-F238E27FC236}">
              <a16:creationId xmlns:a16="http://schemas.microsoft.com/office/drawing/2014/main" id="{E54E0423-BF68-4292-AF03-164A4540E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5626000" y="762000"/>
          <a:ext cx="8890" cy="3538"/>
        </a:xfrm>
        <a:prstGeom prst="rect">
          <a:avLst/>
        </a:prstGeom>
      </xdr:spPr>
    </xdr:pic>
    <xdr:clientData/>
  </xdr:oneCellAnchor>
  <xdr:oneCellAnchor>
    <xdr:from>
      <xdr:col>73</xdr:col>
      <xdr:colOff>0</xdr:colOff>
      <xdr:row>4</xdr:row>
      <xdr:rowOff>0</xdr:rowOff>
    </xdr:from>
    <xdr:ext cx="8890" cy="3538"/>
    <xdr:pic>
      <xdr:nvPicPr>
        <xdr:cNvPr id="45" name="Image 44">
          <a:extLst>
            <a:ext uri="{FF2B5EF4-FFF2-40B4-BE49-F238E27FC236}">
              <a16:creationId xmlns:a16="http://schemas.microsoft.com/office/drawing/2014/main" id="{37141B76-5E3D-406A-BA1D-DCE1B9C0C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5626000" y="762000"/>
          <a:ext cx="8890" cy="3538"/>
        </a:xfrm>
        <a:prstGeom prst="rect">
          <a:avLst/>
        </a:prstGeom>
      </xdr:spPr>
    </xdr:pic>
    <xdr:clientData/>
  </xdr:oneCellAnchor>
  <xdr:oneCellAnchor>
    <xdr:from>
      <xdr:col>73</xdr:col>
      <xdr:colOff>0</xdr:colOff>
      <xdr:row>4</xdr:row>
      <xdr:rowOff>0</xdr:rowOff>
    </xdr:from>
    <xdr:ext cx="8890" cy="3538"/>
    <xdr:pic>
      <xdr:nvPicPr>
        <xdr:cNvPr id="46" name="Image 45">
          <a:extLst>
            <a:ext uri="{FF2B5EF4-FFF2-40B4-BE49-F238E27FC236}">
              <a16:creationId xmlns:a16="http://schemas.microsoft.com/office/drawing/2014/main" id="{39C72AC2-3EF2-479A-BFA0-39E70BF37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5626000" y="762000"/>
          <a:ext cx="8890" cy="3538"/>
        </a:xfrm>
        <a:prstGeom prst="rect">
          <a:avLst/>
        </a:prstGeom>
      </xdr:spPr>
    </xdr:pic>
    <xdr:clientData/>
  </xdr:oneCellAnchor>
  <xdr:oneCellAnchor>
    <xdr:from>
      <xdr:col>73</xdr:col>
      <xdr:colOff>0</xdr:colOff>
      <xdr:row>4</xdr:row>
      <xdr:rowOff>0</xdr:rowOff>
    </xdr:from>
    <xdr:ext cx="8890" cy="3538"/>
    <xdr:pic>
      <xdr:nvPicPr>
        <xdr:cNvPr id="47" name="Image 46">
          <a:extLst>
            <a:ext uri="{FF2B5EF4-FFF2-40B4-BE49-F238E27FC236}">
              <a16:creationId xmlns:a16="http://schemas.microsoft.com/office/drawing/2014/main" id="{DF7C1AD5-D58C-4E84-B9FB-C89B8F1F7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5626000" y="762000"/>
          <a:ext cx="8890" cy="353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ommun\1Budget99\BudgCDF9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1%20-%20CHANTIER\2023%20-%20ARKEMA%20St%20Menet\Synth&#232;se%20Chrono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s0008780-my.sharepoint.com/C:/Users/kamil.zielinski/AppData/Local/Microsoft/Windows/INetCache/Content.Outlook/ISEAH7HU/Liste%20Materiel%20CAPA%20vierge.xlsx" TargetMode="External"/><Relationship Id="rId1" Type="http://schemas.openxmlformats.org/officeDocument/2006/relationships/externalLinkPath" Target="https://its0008780.sharepoint.com/Users/kamil.zielinski/AppData/Local/Microsoft/Windows/INetCache/Content.Outlook/ISEAH7HU/Liste%20Materiel%20CAPA%20vierge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s0008780.sharepoint.com/C:/Users/kamil.zielinski/AppData/Local/Microsoft/Windows/INetCache/Content.Outlook/ISEAH7HU/Liste%20Materiel%20CAPA%20vierge.xlsx" TargetMode="External"/><Relationship Id="rId1" Type="http://schemas.openxmlformats.org/officeDocument/2006/relationships/externalLinkPath" Target="file:///C:\Users\kamil.zielinski\AppData\Local\Microsoft\Windows\INetCache\Content.Outlook\ISEAH7HU\Liste%20Materiel%20CAPA%20vierge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s0008780-my.sharepoint.com/personal/yon_otamendi_emis_fr/Documents/Bureau/J&amp;T%20-%2020251215%20V10.xlsm" TargetMode="External"/><Relationship Id="rId1" Type="http://schemas.openxmlformats.org/officeDocument/2006/relationships/externalLinkPath" Target="J&amp;T%20-%2020251215%20V1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s0008780.sharepoint.com/sites/Arret-EMIS/Documents%20partages/2026%20-%20BUTACHIMIE%20GA2026%20-%20C23249/07%20-%20PREPARATION%20TRAVAUX/02%20-%20TRAVAUX%20ROBINETTERIE/FICHES_RELEVES_ROB_20251020%20modif%20cedric.xlsm" TargetMode="External"/><Relationship Id="rId1" Type="http://schemas.openxmlformats.org/officeDocument/2006/relationships/externalLinkPath" Target="https://its0008780.sharepoint.com/sites/Arret-EMIS/Documents%20partages/2026%20-%20BUTACHIMIE%20GA2026%20-%20C23249/07%20-%20PREPARATION%20TRAVAUX/02%20-%20TRAVAUX%20ROBINETTERIE/FICHES_RELEVES_ROB_20251020%20modif%20cedric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s0008780-my.sharepoint.com/personal/yon_otamendi_emis_fr/Documents/Bureau/things-202603248-vchBCb5DR.xlsx" TargetMode="External"/><Relationship Id="rId1" Type="http://schemas.openxmlformats.org/officeDocument/2006/relationships/externalLinkPath" Target="things-202603248-vchBCb5DR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s0008780.sharepoint.com/sites/Arret-EMIS/Documents%20partages/2026%20-%20BUTACHIMIE%20GA2026%20-%20C23249/07%20-%20PREPARATION%20TRAVAUX/14%20-%20MASTER%20TRAVAUX/BUTACHIMIE%20-%20LUT-%2020260303.xlsm" TargetMode="External"/><Relationship Id="rId1" Type="http://schemas.openxmlformats.org/officeDocument/2006/relationships/externalLinkPath" Target="https://its0008780.sharepoint.com/sites/Arret-EMIS/Documents%20partages/2026%20-%20BUTACHIMIE%20GA2026%20-%20C23249/07%20-%20PREPARATION%20TRAVAUX/14%20-%20MASTER%20TRAVAUX/BUTACHIMIE%20-%20LUT-%2020260303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s0008780.sharepoint.com/sites/Arret-EMIS/Documents%20partages/2026%20-%20BUTACHIMIE%20GA2026%20-%20C23249/07%20-%20PREPARATION%20TRAVAUX/02%20-%20TRAVAUX%20ROBINETTERIE/FICHES_RELEVES_ROB_20251020.xlsm" TargetMode="External"/><Relationship Id="rId1" Type="http://schemas.openxmlformats.org/officeDocument/2006/relationships/externalLinkPath" Target="https://its0008780.sharepoint.com/sites/Arret-EMIS/Documents%20partages/2026%20-%20BUTACHIMIE%20GA2026%20-%20C23249/07%20-%20PREPARATION%20TRAVAUX/02%20-%20TRAVAUX%20ROBINETTERIE/FICHES_RELEVES_ROB_20251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lob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rono"/>
      <sheetName val="AVIS"/>
      <sheetName val="Temp"/>
      <sheetName val="Gammes"/>
      <sheetName val="Dossier Appareils"/>
      <sheetName val="KPI AVIS"/>
      <sheetName val="KPI Gammes"/>
      <sheetName val="Liste PRJ-DEM"/>
      <sheetName val="Feuil2"/>
      <sheetName val="Feuil1"/>
      <sheetName val="KPI Teams"/>
      <sheetName val="KPI PRJ-DEM"/>
      <sheetName val="F3V Inst"/>
      <sheetName val="F3V MG"/>
      <sheetName val="KPI Chrono"/>
      <sheetName val="TCD Chrono"/>
      <sheetName val="KPI TC"/>
      <sheetName val="Liste"/>
      <sheetName val="Date Avis dans la LUT"/>
      <sheetName val="IPI"/>
      <sheetName val="Feuil4"/>
      <sheetName val="Dossier_Appareils"/>
      <sheetName val="KPI_AVIS"/>
      <sheetName val="KPI_Gammes"/>
      <sheetName val="Liste_PRJ-DEM"/>
      <sheetName val="KPI_Teams"/>
      <sheetName val="KPI_PRJ-DEM"/>
      <sheetName val="F3V_Inst"/>
      <sheetName val="F3V_MG"/>
      <sheetName val="KPI_Chrono"/>
      <sheetName val="TCD_Chrono"/>
      <sheetName val="KPI_TC"/>
      <sheetName val="Date_Avis_dans_la_L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lobal_CAPA"/>
      <sheetName val="cde"/>
      <sheetName val="Menu déroulants"/>
      <sheetName val="Base_Données"/>
      <sheetName val="ZRN1-3-P3A"/>
    </sheetNames>
    <sheetDataSet>
      <sheetData sheetId="0"/>
      <sheetData sheetId="1"/>
      <sheetData sheetId="2">
        <row r="3">
          <cell r="A3" t="str">
            <v>1/2"</v>
          </cell>
          <cell r="B3" t="str">
            <v>75#</v>
          </cell>
          <cell r="C3" t="str">
            <v>RF</v>
          </cell>
          <cell r="D3" t="str">
            <v>ELASTO</v>
          </cell>
          <cell r="E3" t="str">
            <v>Joint Révers.</v>
          </cell>
          <cell r="F3" t="str">
            <v>A193GrB7</v>
          </cell>
        </row>
        <row r="4">
          <cell r="A4" t="str">
            <v>3/4"</v>
          </cell>
          <cell r="B4" t="str">
            <v>150#</v>
          </cell>
          <cell r="C4" t="str">
            <v>RTJ</v>
          </cell>
          <cell r="D4" t="str">
            <v>316L/Graphite</v>
          </cell>
          <cell r="E4" t="str">
            <v>Ouverture équip.</v>
          </cell>
          <cell r="F4" t="str">
            <v>A193GrB7M</v>
          </cell>
        </row>
        <row r="5">
          <cell r="A5" t="str">
            <v>1"</v>
          </cell>
          <cell r="B5" t="str">
            <v>300#</v>
          </cell>
          <cell r="C5" t="str">
            <v>XXX</v>
          </cell>
          <cell r="D5" t="str">
            <v>Acier Doux</v>
          </cell>
          <cell r="E5" t="str">
            <v>Plat. Epreuve</v>
          </cell>
          <cell r="F5" t="str">
            <v>A193GrB8</v>
          </cell>
        </row>
        <row r="6">
          <cell r="A6" t="str">
            <v>1"1/4</v>
          </cell>
          <cell r="B6" t="str">
            <v>600#</v>
          </cell>
          <cell r="D6" t="str">
            <v>Inox 316L</v>
          </cell>
          <cell r="E6" t="str">
            <v>Plat. Sécu.</v>
          </cell>
          <cell r="F6" t="str">
            <v>A193GrB8 Cl2</v>
          </cell>
        </row>
        <row r="7">
          <cell r="A7" t="str">
            <v>1"1/2</v>
          </cell>
          <cell r="B7" t="str">
            <v>800#</v>
          </cell>
          <cell r="C7" t="str">
            <v>-</v>
          </cell>
          <cell r="D7" t="str">
            <v>Inox 304L</v>
          </cell>
          <cell r="E7" t="str">
            <v>Test Etanchéité</v>
          </cell>
          <cell r="F7" t="str">
            <v>A193GrB8T</v>
          </cell>
        </row>
        <row r="8">
          <cell r="A8" t="str">
            <v>2"</v>
          </cell>
          <cell r="B8" t="str">
            <v>900#</v>
          </cell>
          <cell r="D8" t="str">
            <v>GRMP</v>
          </cell>
          <cell r="E8" t="str">
            <v>TP</v>
          </cell>
          <cell r="F8" t="str">
            <v>A193GrB16</v>
          </cell>
        </row>
        <row r="9">
          <cell r="A9" t="str">
            <v>3"</v>
          </cell>
          <cell r="B9" t="str">
            <v>1500#</v>
          </cell>
          <cell r="D9" t="str">
            <v>P5</v>
          </cell>
          <cell r="E9" t="str">
            <v>-</v>
          </cell>
          <cell r="F9" t="str">
            <v>A320GrL7</v>
          </cell>
        </row>
        <row r="10">
          <cell r="A10" t="str">
            <v>4"</v>
          </cell>
          <cell r="B10" t="str">
            <v>2500#</v>
          </cell>
          <cell r="D10" t="str">
            <v>P11</v>
          </cell>
          <cell r="F10" t="str">
            <v>A320GrB8</v>
          </cell>
        </row>
        <row r="11">
          <cell r="A11" t="str">
            <v>5"</v>
          </cell>
          <cell r="B11" t="str">
            <v>PN16</v>
          </cell>
          <cell r="D11" t="str">
            <v>P22</v>
          </cell>
          <cell r="F11" t="str">
            <v>A194Gr2H</v>
          </cell>
        </row>
        <row r="12">
          <cell r="A12" t="str">
            <v>6"</v>
          </cell>
          <cell r="B12" t="str">
            <v>75#</v>
          </cell>
          <cell r="D12" t="str">
            <v>-</v>
          </cell>
          <cell r="F12" t="str">
            <v>A453Gr660 CIA/B</v>
          </cell>
        </row>
        <row r="13">
          <cell r="A13" t="str">
            <v>8"</v>
          </cell>
          <cell r="B13" t="str">
            <v>XXX</v>
          </cell>
          <cell r="F13" t="str">
            <v>-</v>
          </cell>
        </row>
        <row r="14">
          <cell r="A14" t="str">
            <v>10"</v>
          </cell>
          <cell r="B14" t="str">
            <v>-</v>
          </cell>
        </row>
        <row r="15">
          <cell r="A15" t="str">
            <v>12"</v>
          </cell>
        </row>
        <row r="16">
          <cell r="A16" t="str">
            <v>14"</v>
          </cell>
        </row>
        <row r="17">
          <cell r="A17" t="str">
            <v>16"</v>
          </cell>
        </row>
        <row r="18">
          <cell r="A18" t="str">
            <v>18"</v>
          </cell>
        </row>
        <row r="19">
          <cell r="A19" t="str">
            <v>20"</v>
          </cell>
        </row>
        <row r="20">
          <cell r="A20" t="str">
            <v>24"</v>
          </cell>
        </row>
        <row r="21">
          <cell r="A21" t="str">
            <v>30"</v>
          </cell>
        </row>
        <row r="22">
          <cell r="A22" t="str">
            <v>Type 1</v>
          </cell>
        </row>
        <row r="23">
          <cell r="A23" t="str">
            <v>Type 2</v>
          </cell>
        </row>
        <row r="24">
          <cell r="A24" t="str">
            <v>Type 3</v>
          </cell>
        </row>
        <row r="25">
          <cell r="A25" t="str">
            <v>Type 4</v>
          </cell>
        </row>
        <row r="26">
          <cell r="A26" t="str">
            <v>Type 5</v>
          </cell>
        </row>
        <row r="27">
          <cell r="A27" t="str">
            <v>Type 6</v>
          </cell>
        </row>
        <row r="28">
          <cell r="A28" t="str">
            <v>Type 7</v>
          </cell>
        </row>
        <row r="29">
          <cell r="A29" t="str">
            <v>Type 8</v>
          </cell>
        </row>
        <row r="30">
          <cell r="A30" t="str">
            <v>Type 13</v>
          </cell>
        </row>
        <row r="31">
          <cell r="A31" t="str">
            <v>Type 14</v>
          </cell>
        </row>
        <row r="32">
          <cell r="A32" t="str">
            <v>Type 17</v>
          </cell>
        </row>
        <row r="33">
          <cell r="A33" t="str">
            <v>Type 18</v>
          </cell>
        </row>
        <row r="34">
          <cell r="A34" t="str">
            <v>Type 23</v>
          </cell>
        </row>
        <row r="35">
          <cell r="A35" t="str">
            <v>Type 24</v>
          </cell>
        </row>
        <row r="36">
          <cell r="A36" t="str">
            <v>Type 25</v>
          </cell>
        </row>
        <row r="37">
          <cell r="A37" t="str">
            <v>Type 25b</v>
          </cell>
        </row>
        <row r="38">
          <cell r="A38" t="str">
            <v>Type 26</v>
          </cell>
        </row>
        <row r="39">
          <cell r="A39" t="str">
            <v>Type 27</v>
          </cell>
        </row>
        <row r="40">
          <cell r="A40" t="str">
            <v>Type 28</v>
          </cell>
        </row>
        <row r="41">
          <cell r="A41" t="str">
            <v>Type 29</v>
          </cell>
        </row>
        <row r="42">
          <cell r="A42" t="str">
            <v>Type 30</v>
          </cell>
        </row>
        <row r="43">
          <cell r="A43" t="str">
            <v>Type 31</v>
          </cell>
        </row>
        <row r="44">
          <cell r="A44" t="str">
            <v>Type 32</v>
          </cell>
        </row>
        <row r="45">
          <cell r="A45" t="str">
            <v>Type 33</v>
          </cell>
        </row>
        <row r="46">
          <cell r="A46" t="str">
            <v>Type 34</v>
          </cell>
        </row>
        <row r="47">
          <cell r="A47" t="str">
            <v>Type 35</v>
          </cell>
        </row>
        <row r="48">
          <cell r="A48" t="str">
            <v>Type 36</v>
          </cell>
        </row>
        <row r="49">
          <cell r="A49" t="str">
            <v>Type 37</v>
          </cell>
        </row>
        <row r="50">
          <cell r="A50" t="str">
            <v>Type 38</v>
          </cell>
        </row>
        <row r="51">
          <cell r="A51" t="str">
            <v>Type 39</v>
          </cell>
        </row>
        <row r="52">
          <cell r="A52" t="str">
            <v>Type 40</v>
          </cell>
        </row>
        <row r="53">
          <cell r="A53" t="str">
            <v>Type 41</v>
          </cell>
        </row>
        <row r="54">
          <cell r="A54" t="str">
            <v>Type 46</v>
          </cell>
        </row>
        <row r="55">
          <cell r="A55" t="str">
            <v>Type 47</v>
          </cell>
        </row>
        <row r="56">
          <cell r="A56" t="str">
            <v>Type 48</v>
          </cell>
        </row>
        <row r="57">
          <cell r="A57" t="str">
            <v>Type 49</v>
          </cell>
        </row>
        <row r="58">
          <cell r="A58" t="str">
            <v>Type 50</v>
          </cell>
        </row>
        <row r="59">
          <cell r="A59" t="str">
            <v>Type 51</v>
          </cell>
        </row>
        <row r="60">
          <cell r="A60" t="str">
            <v>Type 52</v>
          </cell>
        </row>
        <row r="61">
          <cell r="A61" t="str">
            <v>Type 53</v>
          </cell>
        </row>
        <row r="62">
          <cell r="A62" t="str">
            <v>Type 54</v>
          </cell>
        </row>
        <row r="63">
          <cell r="A63" t="str">
            <v>Type 55</v>
          </cell>
        </row>
        <row r="64">
          <cell r="A64" t="str">
            <v>Type 56</v>
          </cell>
        </row>
        <row r="65">
          <cell r="A65" t="str">
            <v>Type 57</v>
          </cell>
        </row>
        <row r="66">
          <cell r="A66" t="str">
            <v>Type 58</v>
          </cell>
        </row>
        <row r="67">
          <cell r="A67" t="str">
            <v>Type 59</v>
          </cell>
        </row>
        <row r="68">
          <cell r="A68" t="str">
            <v>Type 60</v>
          </cell>
        </row>
        <row r="69">
          <cell r="A69" t="str">
            <v>Type 61</v>
          </cell>
        </row>
        <row r="70">
          <cell r="A70" t="str">
            <v>Type 62</v>
          </cell>
        </row>
        <row r="71">
          <cell r="A71" t="str">
            <v>Type 63</v>
          </cell>
        </row>
        <row r="72">
          <cell r="A72" t="str">
            <v>Type 64</v>
          </cell>
        </row>
        <row r="73">
          <cell r="A73" t="str">
            <v>Type 65</v>
          </cell>
        </row>
        <row r="74">
          <cell r="A74" t="str">
            <v>Type 66</v>
          </cell>
        </row>
        <row r="75">
          <cell r="A75" t="str">
            <v>Type 67</v>
          </cell>
        </row>
        <row r="76">
          <cell r="A76" t="str">
            <v>Type 68</v>
          </cell>
        </row>
        <row r="77">
          <cell r="A77" t="str">
            <v>Type 69</v>
          </cell>
        </row>
        <row r="78">
          <cell r="A78" t="str">
            <v>Type 70</v>
          </cell>
        </row>
        <row r="79">
          <cell r="A79" t="str">
            <v>Type 71</v>
          </cell>
        </row>
        <row r="80">
          <cell r="A80" t="str">
            <v>Type 72</v>
          </cell>
        </row>
        <row r="81">
          <cell r="A81" t="str">
            <v>Type 73</v>
          </cell>
        </row>
        <row r="82">
          <cell r="A82" t="str">
            <v>Type 74</v>
          </cell>
        </row>
        <row r="83">
          <cell r="A83" t="str">
            <v>Type 75</v>
          </cell>
        </row>
        <row r="84">
          <cell r="A84" t="str">
            <v>Type 76</v>
          </cell>
        </row>
        <row r="85">
          <cell r="A85" t="str">
            <v>Type 77</v>
          </cell>
        </row>
        <row r="86">
          <cell r="A86" t="str">
            <v>Type 78</v>
          </cell>
        </row>
        <row r="87">
          <cell r="A87" t="str">
            <v>Type 79</v>
          </cell>
        </row>
        <row r="88">
          <cell r="A88" t="str">
            <v>Type 80</v>
          </cell>
        </row>
        <row r="89">
          <cell r="A89" t="str">
            <v>Type 81</v>
          </cell>
        </row>
        <row r="90">
          <cell r="A90" t="str">
            <v>Type 82</v>
          </cell>
        </row>
        <row r="91">
          <cell r="A91" t="str">
            <v>Type 83</v>
          </cell>
        </row>
        <row r="92">
          <cell r="A92" t="str">
            <v>-</v>
          </cell>
        </row>
      </sheetData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lobal_CAPA"/>
      <sheetName val="cde"/>
      <sheetName val="Menu déroulants"/>
      <sheetName val="Base_Données"/>
      <sheetName val="ZRN1-3-P3A"/>
    </sheetNames>
    <sheetDataSet>
      <sheetData sheetId="0"/>
      <sheetData sheetId="1"/>
      <sheetData sheetId="2">
        <row r="3">
          <cell r="A3" t="str">
            <v>1/2"</v>
          </cell>
          <cell r="B3" t="str">
            <v>75#</v>
          </cell>
          <cell r="C3" t="str">
            <v>RF</v>
          </cell>
          <cell r="D3" t="str">
            <v>ELASTO</v>
          </cell>
          <cell r="E3" t="str">
            <v>Joint Révers.</v>
          </cell>
          <cell r="F3" t="str">
            <v>A193GrB7</v>
          </cell>
        </row>
        <row r="4">
          <cell r="A4" t="str">
            <v>3/4"</v>
          </cell>
          <cell r="B4" t="str">
            <v>150#</v>
          </cell>
          <cell r="C4" t="str">
            <v>RTJ</v>
          </cell>
          <cell r="D4" t="str">
            <v>316L/Graphite</v>
          </cell>
          <cell r="E4" t="str">
            <v>Ouverture équip.</v>
          </cell>
          <cell r="F4" t="str">
            <v>A193GrB7M</v>
          </cell>
        </row>
        <row r="5">
          <cell r="A5" t="str">
            <v>1"</v>
          </cell>
          <cell r="B5" t="str">
            <v>300#</v>
          </cell>
          <cell r="C5" t="str">
            <v>XXX</v>
          </cell>
          <cell r="D5" t="str">
            <v>Acier Doux</v>
          </cell>
          <cell r="E5" t="str">
            <v>Plat. Epreuve</v>
          </cell>
          <cell r="F5" t="str">
            <v>A193GrB8</v>
          </cell>
        </row>
        <row r="6">
          <cell r="A6" t="str">
            <v>1"1/4</v>
          </cell>
          <cell r="B6" t="str">
            <v>600#</v>
          </cell>
          <cell r="D6" t="str">
            <v>Inox 316L</v>
          </cell>
          <cell r="E6" t="str">
            <v>Plat. Sécu.</v>
          </cell>
          <cell r="F6" t="str">
            <v>A193GrB8 Cl2</v>
          </cell>
        </row>
        <row r="7">
          <cell r="A7" t="str">
            <v>1"1/2</v>
          </cell>
          <cell r="B7" t="str">
            <v>800#</v>
          </cell>
          <cell r="C7" t="str">
            <v>-</v>
          </cell>
          <cell r="D7" t="str">
            <v>Inox 304L</v>
          </cell>
          <cell r="E7" t="str">
            <v>Test Etanchéité</v>
          </cell>
          <cell r="F7" t="str">
            <v>A193GrB8T</v>
          </cell>
        </row>
        <row r="8">
          <cell r="A8" t="str">
            <v>2"</v>
          </cell>
          <cell r="B8" t="str">
            <v>900#</v>
          </cell>
          <cell r="D8" t="str">
            <v>GRMP</v>
          </cell>
          <cell r="E8" t="str">
            <v>TP</v>
          </cell>
          <cell r="F8" t="str">
            <v>A193GrB16</v>
          </cell>
        </row>
        <row r="9">
          <cell r="A9" t="str">
            <v>3"</v>
          </cell>
          <cell r="B9" t="str">
            <v>1500#</v>
          </cell>
          <cell r="D9" t="str">
            <v>P5</v>
          </cell>
          <cell r="E9" t="str">
            <v>-</v>
          </cell>
          <cell r="F9" t="str">
            <v>A320GrL7</v>
          </cell>
        </row>
        <row r="10">
          <cell r="A10" t="str">
            <v>4"</v>
          </cell>
          <cell r="B10" t="str">
            <v>2500#</v>
          </cell>
          <cell r="D10" t="str">
            <v>P11</v>
          </cell>
          <cell r="F10" t="str">
            <v>A320GrB8</v>
          </cell>
        </row>
        <row r="11">
          <cell r="A11" t="str">
            <v>5"</v>
          </cell>
          <cell r="B11" t="str">
            <v>PN16</v>
          </cell>
          <cell r="D11" t="str">
            <v>P22</v>
          </cell>
          <cell r="F11" t="str">
            <v>A194Gr2H</v>
          </cell>
        </row>
        <row r="12">
          <cell r="A12" t="str">
            <v>6"</v>
          </cell>
          <cell r="B12" t="str">
            <v>75#</v>
          </cell>
          <cell r="D12" t="str">
            <v>-</v>
          </cell>
          <cell r="F12" t="str">
            <v>A453Gr660 CIA/B</v>
          </cell>
        </row>
        <row r="13">
          <cell r="A13" t="str">
            <v>8"</v>
          </cell>
          <cell r="B13" t="str">
            <v>XXX</v>
          </cell>
          <cell r="F13" t="str">
            <v>-</v>
          </cell>
        </row>
        <row r="14">
          <cell r="A14" t="str">
            <v>10"</v>
          </cell>
          <cell r="B14" t="str">
            <v>-</v>
          </cell>
        </row>
        <row r="15">
          <cell r="A15" t="str">
            <v>12"</v>
          </cell>
        </row>
        <row r="16">
          <cell r="A16" t="str">
            <v>14"</v>
          </cell>
        </row>
        <row r="17">
          <cell r="A17" t="str">
            <v>16"</v>
          </cell>
        </row>
        <row r="18">
          <cell r="A18" t="str">
            <v>18"</v>
          </cell>
        </row>
        <row r="19">
          <cell r="A19" t="str">
            <v>20"</v>
          </cell>
        </row>
        <row r="20">
          <cell r="A20" t="str">
            <v>24"</v>
          </cell>
        </row>
        <row r="21">
          <cell r="A21" t="str">
            <v>30"</v>
          </cell>
        </row>
        <row r="22">
          <cell r="A22" t="str">
            <v>Type 1</v>
          </cell>
        </row>
        <row r="23">
          <cell r="A23" t="str">
            <v>Type 2</v>
          </cell>
        </row>
        <row r="24">
          <cell r="A24" t="str">
            <v>Type 3</v>
          </cell>
        </row>
        <row r="25">
          <cell r="A25" t="str">
            <v>Type 4</v>
          </cell>
        </row>
        <row r="26">
          <cell r="A26" t="str">
            <v>Type 5</v>
          </cell>
        </row>
        <row r="27">
          <cell r="A27" t="str">
            <v>Type 6</v>
          </cell>
        </row>
        <row r="28">
          <cell r="A28" t="str">
            <v>Type 7</v>
          </cell>
        </row>
        <row r="29">
          <cell r="A29" t="str">
            <v>Type 8</v>
          </cell>
        </row>
        <row r="30">
          <cell r="A30" t="str">
            <v>Type 13</v>
          </cell>
        </row>
        <row r="31">
          <cell r="A31" t="str">
            <v>Type 14</v>
          </cell>
        </row>
        <row r="32">
          <cell r="A32" t="str">
            <v>Type 17</v>
          </cell>
        </row>
        <row r="33">
          <cell r="A33" t="str">
            <v>Type 18</v>
          </cell>
        </row>
        <row r="34">
          <cell r="A34" t="str">
            <v>Type 23</v>
          </cell>
        </row>
        <row r="35">
          <cell r="A35" t="str">
            <v>Type 24</v>
          </cell>
        </row>
        <row r="36">
          <cell r="A36" t="str">
            <v>Type 25</v>
          </cell>
        </row>
        <row r="37">
          <cell r="A37" t="str">
            <v>Type 25b</v>
          </cell>
        </row>
        <row r="38">
          <cell r="A38" t="str">
            <v>Type 26</v>
          </cell>
        </row>
        <row r="39">
          <cell r="A39" t="str">
            <v>Type 27</v>
          </cell>
        </row>
        <row r="40">
          <cell r="A40" t="str">
            <v>Type 28</v>
          </cell>
        </row>
        <row r="41">
          <cell r="A41" t="str">
            <v>Type 29</v>
          </cell>
        </row>
        <row r="42">
          <cell r="A42" t="str">
            <v>Type 30</v>
          </cell>
        </row>
        <row r="43">
          <cell r="A43" t="str">
            <v>Type 31</v>
          </cell>
        </row>
        <row r="44">
          <cell r="A44" t="str">
            <v>Type 32</v>
          </cell>
        </row>
        <row r="45">
          <cell r="A45" t="str">
            <v>Type 33</v>
          </cell>
        </row>
        <row r="46">
          <cell r="A46" t="str">
            <v>Type 34</v>
          </cell>
        </row>
        <row r="47">
          <cell r="A47" t="str">
            <v>Type 35</v>
          </cell>
        </row>
        <row r="48">
          <cell r="A48" t="str">
            <v>Type 36</v>
          </cell>
        </row>
        <row r="49">
          <cell r="A49" t="str">
            <v>Type 37</v>
          </cell>
        </row>
        <row r="50">
          <cell r="A50" t="str">
            <v>Type 38</v>
          </cell>
        </row>
        <row r="51">
          <cell r="A51" t="str">
            <v>Type 39</v>
          </cell>
        </row>
        <row r="52">
          <cell r="A52" t="str">
            <v>Type 40</v>
          </cell>
        </row>
        <row r="53">
          <cell r="A53" t="str">
            <v>Type 41</v>
          </cell>
        </row>
        <row r="54">
          <cell r="A54" t="str">
            <v>Type 46</v>
          </cell>
        </row>
        <row r="55">
          <cell r="A55" t="str">
            <v>Type 47</v>
          </cell>
        </row>
        <row r="56">
          <cell r="A56" t="str">
            <v>Type 48</v>
          </cell>
        </row>
        <row r="57">
          <cell r="A57" t="str">
            <v>Type 49</v>
          </cell>
        </row>
        <row r="58">
          <cell r="A58" t="str">
            <v>Type 50</v>
          </cell>
        </row>
        <row r="59">
          <cell r="A59" t="str">
            <v>Type 51</v>
          </cell>
        </row>
        <row r="60">
          <cell r="A60" t="str">
            <v>Type 52</v>
          </cell>
        </row>
        <row r="61">
          <cell r="A61" t="str">
            <v>Type 53</v>
          </cell>
        </row>
        <row r="62">
          <cell r="A62" t="str">
            <v>Type 54</v>
          </cell>
        </row>
        <row r="63">
          <cell r="A63" t="str">
            <v>Type 55</v>
          </cell>
        </row>
        <row r="64">
          <cell r="A64" t="str">
            <v>Type 56</v>
          </cell>
        </row>
        <row r="65">
          <cell r="A65" t="str">
            <v>Type 57</v>
          </cell>
        </row>
        <row r="66">
          <cell r="A66" t="str">
            <v>Type 58</v>
          </cell>
        </row>
        <row r="67">
          <cell r="A67" t="str">
            <v>Type 59</v>
          </cell>
        </row>
        <row r="68">
          <cell r="A68" t="str">
            <v>Type 60</v>
          </cell>
        </row>
        <row r="69">
          <cell r="A69" t="str">
            <v>Type 61</v>
          </cell>
        </row>
        <row r="70">
          <cell r="A70" t="str">
            <v>Type 62</v>
          </cell>
        </row>
        <row r="71">
          <cell r="A71" t="str">
            <v>Type 63</v>
          </cell>
        </row>
        <row r="72">
          <cell r="A72" t="str">
            <v>Type 64</v>
          </cell>
        </row>
        <row r="73">
          <cell r="A73" t="str">
            <v>Type 65</v>
          </cell>
        </row>
        <row r="74">
          <cell r="A74" t="str">
            <v>Type 66</v>
          </cell>
        </row>
        <row r="75">
          <cell r="A75" t="str">
            <v>Type 67</v>
          </cell>
        </row>
        <row r="76">
          <cell r="A76" t="str">
            <v>Type 68</v>
          </cell>
        </row>
        <row r="77">
          <cell r="A77" t="str">
            <v>Type 69</v>
          </cell>
        </row>
        <row r="78">
          <cell r="A78" t="str">
            <v>Type 70</v>
          </cell>
        </row>
        <row r="79">
          <cell r="A79" t="str">
            <v>Type 71</v>
          </cell>
        </row>
        <row r="80">
          <cell r="A80" t="str">
            <v>Type 72</v>
          </cell>
        </row>
        <row r="81">
          <cell r="A81" t="str">
            <v>Type 73</v>
          </cell>
        </row>
        <row r="82">
          <cell r="A82" t="str">
            <v>Type 74</v>
          </cell>
        </row>
        <row r="83">
          <cell r="A83" t="str">
            <v>Type 75</v>
          </cell>
        </row>
        <row r="84">
          <cell r="A84" t="str">
            <v>Type 76</v>
          </cell>
        </row>
        <row r="85">
          <cell r="A85" t="str">
            <v>Type 77</v>
          </cell>
        </row>
        <row r="86">
          <cell r="A86" t="str">
            <v>Type 78</v>
          </cell>
        </row>
        <row r="87">
          <cell r="A87" t="str">
            <v>Type 79</v>
          </cell>
        </row>
        <row r="88">
          <cell r="A88" t="str">
            <v>Type 80</v>
          </cell>
        </row>
        <row r="89">
          <cell r="A89" t="str">
            <v>Type 81</v>
          </cell>
        </row>
        <row r="90">
          <cell r="A90" t="str">
            <v>Type 82</v>
          </cell>
        </row>
        <row r="91">
          <cell r="A91" t="str">
            <v>Type 83</v>
          </cell>
        </row>
        <row r="92">
          <cell r="A92" t="str">
            <v>-</v>
          </cell>
        </row>
      </sheetData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figurations"/>
      <sheetName val="J&amp;T"/>
      <sheetName val="TCD JOINTS"/>
      <sheetName val="Feuil1"/>
      <sheetName val="APPRO"/>
      <sheetName val="Joints"/>
      <sheetName val="Tiges"/>
      <sheetName val="LISTES DEROULANTES"/>
      <sheetName val="Oper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B3" t="str">
            <v>DECONNEXION/RECONNEXION</v>
          </cell>
        </row>
        <row r="4">
          <cell r="B4" t="str">
            <v>DECONNEXION/RECONNEXION + BP</v>
          </cell>
        </row>
        <row r="5">
          <cell r="B5" t="str">
            <v>DECONNEXION/RECONNEXION + BP + BP EP</v>
          </cell>
        </row>
        <row r="6">
          <cell r="B6" t="str">
            <v>DECONNEXION/RECONNEXION + BP + BP CHIM</v>
          </cell>
        </row>
        <row r="7">
          <cell r="B7" t="str">
            <v>DECONNEXION/RECONNEXION + BRIDE FINE</v>
          </cell>
        </row>
        <row r="8">
          <cell r="B8" t="str">
            <v>DECONNEXION/RECONNEXION + BP EP</v>
          </cell>
        </row>
        <row r="9">
          <cell r="B9" t="str">
            <v>DECONNEXION/RECONNEXION + BP CHIM</v>
          </cell>
        </row>
        <row r="10">
          <cell r="B10" t="str">
            <v>DECONNEXION/RECONNEXION + BP CHIM + BP EP</v>
          </cell>
        </row>
        <row r="11">
          <cell r="B11" t="str">
            <v>DECONNEXION/RECONNEXION + BP NETTOYAGE HP</v>
          </cell>
        </row>
        <row r="12">
          <cell r="B12" t="str">
            <v>DECONNEXION/RECONNEXION + NPT</v>
          </cell>
        </row>
        <row r="13">
          <cell r="B13" t="str">
            <v xml:space="preserve">DECONNEXION/RECONNEXION + BP VIDANGE </v>
          </cell>
        </row>
        <row r="14">
          <cell r="B14" t="str">
            <v>DECONNEXION/RECONNEXION + BP PASSIV.</v>
          </cell>
        </row>
        <row r="15">
          <cell r="B15" t="str">
            <v>DECONNEXION/RECONNEXION + RO + BP</v>
          </cell>
        </row>
        <row r="16">
          <cell r="B16" t="str">
            <v>DECONNEXION/RECONNEXION + BRIDE FINE</v>
          </cell>
        </row>
        <row r="17">
          <cell r="B17" t="str">
            <v>DEPOSE REPOSE NPT</v>
          </cell>
        </row>
        <row r="18">
          <cell r="B18" t="str">
            <v>DEPOSE/POSE RO</v>
          </cell>
        </row>
        <row r="19">
          <cell r="B19" t="str">
            <v>OUVERTURE COUVERCLE</v>
          </cell>
        </row>
        <row r="20">
          <cell r="B20" t="str">
            <v>OUVERTURE TH</v>
          </cell>
        </row>
        <row r="21">
          <cell r="B21" t="str">
            <v>OUVERTURE TH + CROISILLON</v>
          </cell>
        </row>
        <row r="22">
          <cell r="B22" t="str">
            <v>OUVERTURE TROU DE POING</v>
          </cell>
        </row>
        <row r="23">
          <cell r="B23" t="str">
            <v>POSE/DEPOSE JP</v>
          </cell>
        </row>
        <row r="24">
          <cell r="B24" t="str">
            <v>POSE/DEPOSE JP ENTRETOISE</v>
          </cell>
        </row>
        <row r="25">
          <cell r="B25" t="str">
            <v>POSE/DEPOSE JP EP</v>
          </cell>
        </row>
        <row r="26">
          <cell r="B26" t="str">
            <v>DEPOSE/REPOSE DOME OU BOITE</v>
          </cell>
        </row>
        <row r="27">
          <cell r="B27" t="str">
            <v>DEPOSE/POSE FUSIBLE + JP</v>
          </cell>
        </row>
        <row r="28">
          <cell r="B28" t="str">
            <v>DEPOSE/POSE FUSIBLE</v>
          </cell>
        </row>
        <row r="29">
          <cell r="B29" t="str">
            <v>REMPLACEMENT/EQUILIBRAGE BOULONNERIE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ONNEES ROB"/>
      <sheetName val="TABLEAU POIDS"/>
      <sheetName val="FICHE INTERVENTION"/>
      <sheetName val="TRAME FEB"/>
      <sheetName val="APPRO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">
          <cell r="A2">
            <v>1</v>
          </cell>
          <cell r="C2" t="str">
            <v>B30235YLV</v>
          </cell>
          <cell r="I2" t="str">
            <v>A</v>
          </cell>
        </row>
        <row r="3">
          <cell r="A3">
            <v>2</v>
          </cell>
          <cell r="C3" t="str">
            <v>B30235YLV</v>
          </cell>
          <cell r="I3" t="str">
            <v>B</v>
          </cell>
        </row>
        <row r="4">
          <cell r="A4">
            <v>3</v>
          </cell>
          <cell r="C4" t="str">
            <v>B4701</v>
          </cell>
          <cell r="I4" t="str">
            <v>A1</v>
          </cell>
        </row>
        <row r="5">
          <cell r="A5">
            <v>4</v>
          </cell>
          <cell r="C5" t="str">
            <v>B4701</v>
          </cell>
          <cell r="I5" t="str">
            <v>A2</v>
          </cell>
        </row>
        <row r="6">
          <cell r="A6">
            <v>5</v>
          </cell>
          <cell r="C6" t="str">
            <v>B4701</v>
          </cell>
          <cell r="I6" t="str">
            <v>B1</v>
          </cell>
        </row>
        <row r="7">
          <cell r="A7">
            <v>6</v>
          </cell>
          <cell r="C7" t="str">
            <v>B4701</v>
          </cell>
          <cell r="I7" t="str">
            <v>B2</v>
          </cell>
        </row>
        <row r="8">
          <cell r="A8">
            <v>7</v>
          </cell>
          <cell r="C8" t="str">
            <v>B4701</v>
          </cell>
          <cell r="I8" t="str">
            <v>C1</v>
          </cell>
        </row>
        <row r="9">
          <cell r="A9">
            <v>8</v>
          </cell>
          <cell r="C9" t="str">
            <v>B4701</v>
          </cell>
          <cell r="I9" t="str">
            <v>C2</v>
          </cell>
        </row>
        <row r="10">
          <cell r="A10">
            <v>9</v>
          </cell>
          <cell r="C10" t="str">
            <v>B4701</v>
          </cell>
          <cell r="I10" t="str">
            <v>D1</v>
          </cell>
        </row>
        <row r="11">
          <cell r="A11">
            <v>10</v>
          </cell>
          <cell r="C11" t="str">
            <v>B4701</v>
          </cell>
          <cell r="I11" t="str">
            <v>D2</v>
          </cell>
        </row>
        <row r="12">
          <cell r="A12">
            <v>11</v>
          </cell>
          <cell r="C12" t="str">
            <v>B4701</v>
          </cell>
          <cell r="I12" t="str">
            <v>E1</v>
          </cell>
        </row>
        <row r="13">
          <cell r="A13">
            <v>12</v>
          </cell>
          <cell r="C13" t="str">
            <v>B4701</v>
          </cell>
          <cell r="I13" t="str">
            <v>E2</v>
          </cell>
        </row>
        <row r="14">
          <cell r="A14">
            <v>13</v>
          </cell>
          <cell r="C14" t="str">
            <v>B4701</v>
          </cell>
          <cell r="I14" t="str">
            <v>F1</v>
          </cell>
        </row>
        <row r="15">
          <cell r="A15">
            <v>14</v>
          </cell>
          <cell r="C15" t="str">
            <v>B4701</v>
          </cell>
          <cell r="I15" t="str">
            <v>F2</v>
          </cell>
        </row>
        <row r="16">
          <cell r="A16">
            <v>15</v>
          </cell>
          <cell r="C16" t="str">
            <v>B4701</v>
          </cell>
          <cell r="I16" t="str">
            <v>G</v>
          </cell>
        </row>
        <row r="17">
          <cell r="A17">
            <v>16</v>
          </cell>
          <cell r="C17" t="str">
            <v>B4701</v>
          </cell>
          <cell r="I17" t="str">
            <v>H</v>
          </cell>
        </row>
        <row r="18">
          <cell r="A18">
            <v>17</v>
          </cell>
          <cell r="C18" t="str">
            <v>B4701</v>
          </cell>
          <cell r="I18" t="str">
            <v>I</v>
          </cell>
        </row>
        <row r="19">
          <cell r="A19">
            <v>18</v>
          </cell>
          <cell r="C19" t="str">
            <v>K39750ALV</v>
          </cell>
          <cell r="I19" t="str">
            <v>A1</v>
          </cell>
        </row>
        <row r="20">
          <cell r="A20">
            <v>19</v>
          </cell>
          <cell r="C20" t="str">
            <v>K39750ALV</v>
          </cell>
          <cell r="I20" t="str">
            <v>A2</v>
          </cell>
        </row>
        <row r="21">
          <cell r="A21">
            <v>20</v>
          </cell>
          <cell r="C21" t="str">
            <v>OTG182</v>
          </cell>
          <cell r="I21" t="str">
            <v>A</v>
          </cell>
        </row>
        <row r="22">
          <cell r="A22">
            <v>21</v>
          </cell>
          <cell r="C22" t="str">
            <v>OTG182</v>
          </cell>
          <cell r="I22" t="str">
            <v>B1</v>
          </cell>
        </row>
        <row r="23">
          <cell r="A23">
            <v>22</v>
          </cell>
          <cell r="C23" t="str">
            <v>OTG182</v>
          </cell>
          <cell r="I23" t="str">
            <v>B2</v>
          </cell>
        </row>
        <row r="24">
          <cell r="A24">
            <v>23</v>
          </cell>
          <cell r="C24" t="str">
            <v>OTG182</v>
          </cell>
          <cell r="I24" t="str">
            <v>C</v>
          </cell>
        </row>
        <row r="25">
          <cell r="A25">
            <v>24</v>
          </cell>
          <cell r="C25" t="str">
            <v>OTG182</v>
          </cell>
          <cell r="I25" t="str">
            <v>D</v>
          </cell>
        </row>
        <row r="26">
          <cell r="A26">
            <v>25</v>
          </cell>
          <cell r="C26" t="str">
            <v>OTG182</v>
          </cell>
          <cell r="I26" t="str">
            <v>E1</v>
          </cell>
        </row>
        <row r="27">
          <cell r="A27">
            <v>26</v>
          </cell>
          <cell r="C27" t="str">
            <v>OTG182</v>
          </cell>
          <cell r="I27" t="str">
            <v>E2</v>
          </cell>
        </row>
        <row r="28">
          <cell r="A28">
            <v>27</v>
          </cell>
          <cell r="C28" t="str">
            <v>OTG182</v>
          </cell>
          <cell r="I28" t="str">
            <v>F</v>
          </cell>
        </row>
        <row r="29">
          <cell r="A29">
            <v>28</v>
          </cell>
          <cell r="C29" t="str">
            <v>OTG182</v>
          </cell>
          <cell r="I29" t="str">
            <v>G</v>
          </cell>
        </row>
        <row r="30">
          <cell r="A30">
            <v>29</v>
          </cell>
          <cell r="C30" t="str">
            <v>OTG182</v>
          </cell>
          <cell r="I30" t="str">
            <v>H1</v>
          </cell>
        </row>
        <row r="31">
          <cell r="A31">
            <v>30</v>
          </cell>
          <cell r="C31" t="str">
            <v>OTG182</v>
          </cell>
          <cell r="I31" t="str">
            <v>H2</v>
          </cell>
        </row>
        <row r="32">
          <cell r="A32">
            <v>31</v>
          </cell>
          <cell r="C32" t="str">
            <v>OTG182</v>
          </cell>
          <cell r="I32" t="str">
            <v>AC</v>
          </cell>
        </row>
        <row r="33">
          <cell r="A33">
            <v>32</v>
          </cell>
          <cell r="C33" t="str">
            <v>OTG182</v>
          </cell>
          <cell r="I33" t="str">
            <v>AD</v>
          </cell>
        </row>
        <row r="34">
          <cell r="A34">
            <v>33</v>
          </cell>
          <cell r="C34" t="str">
            <v>OTG182</v>
          </cell>
          <cell r="I34" t="str">
            <v>AE</v>
          </cell>
        </row>
        <row r="35">
          <cell r="A35">
            <v>34</v>
          </cell>
          <cell r="C35" t="str">
            <v>OTG182</v>
          </cell>
          <cell r="I35" t="str">
            <v>AF</v>
          </cell>
        </row>
        <row r="36">
          <cell r="A36">
            <v>35</v>
          </cell>
          <cell r="C36" t="str">
            <v>OTG182</v>
          </cell>
          <cell r="I36" t="str">
            <v>AG</v>
          </cell>
        </row>
        <row r="37">
          <cell r="A37">
            <v>36</v>
          </cell>
          <cell r="C37" t="str">
            <v>OTG182</v>
          </cell>
          <cell r="I37" t="str">
            <v>AH</v>
          </cell>
        </row>
        <row r="38">
          <cell r="A38">
            <v>37</v>
          </cell>
          <cell r="C38" t="str">
            <v>OTG182</v>
          </cell>
          <cell r="I38" t="str">
            <v>I1</v>
          </cell>
        </row>
        <row r="39">
          <cell r="A39">
            <v>38</v>
          </cell>
          <cell r="C39" t="str">
            <v>OTG182</v>
          </cell>
          <cell r="I39" t="str">
            <v>I2</v>
          </cell>
        </row>
        <row r="40">
          <cell r="A40">
            <v>39</v>
          </cell>
          <cell r="C40" t="str">
            <v>OTG182</v>
          </cell>
          <cell r="I40" t="str">
            <v>J1</v>
          </cell>
        </row>
        <row r="41">
          <cell r="A41">
            <v>40</v>
          </cell>
          <cell r="C41" t="str">
            <v>OTG182</v>
          </cell>
          <cell r="I41" t="str">
            <v>J2</v>
          </cell>
        </row>
        <row r="42">
          <cell r="A42">
            <v>41</v>
          </cell>
          <cell r="C42" t="str">
            <v>OTG182</v>
          </cell>
          <cell r="I42" t="str">
            <v>K</v>
          </cell>
        </row>
        <row r="43">
          <cell r="A43">
            <v>42</v>
          </cell>
          <cell r="C43" t="str">
            <v>OTG182</v>
          </cell>
          <cell r="I43" t="str">
            <v>L</v>
          </cell>
        </row>
        <row r="44">
          <cell r="A44">
            <v>43</v>
          </cell>
          <cell r="C44" t="str">
            <v>OTG182</v>
          </cell>
          <cell r="I44" t="str">
            <v>M1</v>
          </cell>
        </row>
        <row r="45">
          <cell r="A45">
            <v>44</v>
          </cell>
          <cell r="C45" t="str">
            <v>OTG182</v>
          </cell>
          <cell r="I45" t="str">
            <v>M2</v>
          </cell>
        </row>
        <row r="46">
          <cell r="A46">
            <v>45</v>
          </cell>
          <cell r="C46" t="str">
            <v>OTG182</v>
          </cell>
          <cell r="I46" t="str">
            <v>N</v>
          </cell>
        </row>
        <row r="47">
          <cell r="A47">
            <v>46</v>
          </cell>
          <cell r="C47" t="str">
            <v>OTG182</v>
          </cell>
          <cell r="I47" t="str">
            <v>O1</v>
          </cell>
        </row>
        <row r="48">
          <cell r="A48">
            <v>47</v>
          </cell>
          <cell r="C48" t="str">
            <v>OTG182</v>
          </cell>
          <cell r="I48" t="str">
            <v>O2</v>
          </cell>
        </row>
        <row r="49">
          <cell r="A49">
            <v>48</v>
          </cell>
          <cell r="C49" t="str">
            <v>OTG182</v>
          </cell>
          <cell r="I49" t="str">
            <v>P</v>
          </cell>
        </row>
        <row r="50">
          <cell r="A50">
            <v>49</v>
          </cell>
          <cell r="C50" t="str">
            <v>OTG182</v>
          </cell>
          <cell r="I50" t="str">
            <v>Q1</v>
          </cell>
        </row>
        <row r="51">
          <cell r="A51">
            <v>50</v>
          </cell>
          <cell r="C51" t="str">
            <v>OTG182</v>
          </cell>
          <cell r="I51" t="str">
            <v>Q2</v>
          </cell>
        </row>
        <row r="52">
          <cell r="A52">
            <v>51</v>
          </cell>
          <cell r="C52" t="str">
            <v>OTG182</v>
          </cell>
          <cell r="I52" t="str">
            <v>R1</v>
          </cell>
        </row>
        <row r="53">
          <cell r="A53">
            <v>52</v>
          </cell>
          <cell r="C53" t="str">
            <v>OTG182</v>
          </cell>
          <cell r="I53" t="str">
            <v>R2</v>
          </cell>
        </row>
        <row r="54">
          <cell r="A54">
            <v>53</v>
          </cell>
          <cell r="C54" t="str">
            <v>OTG182</v>
          </cell>
          <cell r="I54" t="str">
            <v>S</v>
          </cell>
        </row>
        <row r="55">
          <cell r="A55">
            <v>54</v>
          </cell>
          <cell r="C55" t="str">
            <v>OTG182</v>
          </cell>
          <cell r="I55" t="str">
            <v>T</v>
          </cell>
        </row>
        <row r="56">
          <cell r="A56">
            <v>55</v>
          </cell>
          <cell r="C56" t="str">
            <v>OTG182</v>
          </cell>
          <cell r="I56" t="str">
            <v>AA1</v>
          </cell>
        </row>
        <row r="57">
          <cell r="A57">
            <v>56</v>
          </cell>
          <cell r="C57" t="str">
            <v>OTG182</v>
          </cell>
          <cell r="I57" t="str">
            <v>AA2</v>
          </cell>
        </row>
        <row r="58">
          <cell r="A58">
            <v>57</v>
          </cell>
          <cell r="C58" t="str">
            <v>OTG182</v>
          </cell>
          <cell r="I58" t="str">
            <v>AA3</v>
          </cell>
        </row>
        <row r="59">
          <cell r="A59">
            <v>58</v>
          </cell>
          <cell r="C59" t="str">
            <v>OTG182</v>
          </cell>
          <cell r="I59" t="str">
            <v>AB1</v>
          </cell>
        </row>
        <row r="60">
          <cell r="A60">
            <v>59</v>
          </cell>
          <cell r="C60" t="str">
            <v>OTG182</v>
          </cell>
          <cell r="I60" t="str">
            <v>AB2</v>
          </cell>
        </row>
        <row r="61">
          <cell r="A61">
            <v>60</v>
          </cell>
          <cell r="C61" t="str">
            <v>OTG182</v>
          </cell>
          <cell r="I61" t="str">
            <v>AB3</v>
          </cell>
        </row>
        <row r="62">
          <cell r="A62">
            <v>61</v>
          </cell>
          <cell r="C62" t="str">
            <v>OTG182</v>
          </cell>
          <cell r="I62" t="str">
            <v>U</v>
          </cell>
        </row>
        <row r="63">
          <cell r="A63">
            <v>62</v>
          </cell>
          <cell r="C63" t="str">
            <v>OTG182</v>
          </cell>
          <cell r="I63" t="str">
            <v>V</v>
          </cell>
        </row>
        <row r="64">
          <cell r="A64">
            <v>63</v>
          </cell>
          <cell r="C64" t="str">
            <v>OTG182</v>
          </cell>
          <cell r="I64" t="str">
            <v>W</v>
          </cell>
        </row>
        <row r="65">
          <cell r="A65">
            <v>64</v>
          </cell>
          <cell r="C65" t="str">
            <v>OTG182</v>
          </cell>
          <cell r="I65" t="str">
            <v>X</v>
          </cell>
        </row>
        <row r="66">
          <cell r="A66">
            <v>65</v>
          </cell>
          <cell r="C66" t="str">
            <v>OTG182</v>
          </cell>
          <cell r="I66" t="str">
            <v>Y</v>
          </cell>
        </row>
        <row r="67">
          <cell r="A67">
            <v>66</v>
          </cell>
          <cell r="C67" t="str">
            <v>OTG182</v>
          </cell>
          <cell r="I67" t="str">
            <v>Z</v>
          </cell>
        </row>
        <row r="68">
          <cell r="A68">
            <v>67</v>
          </cell>
          <cell r="C68" t="str">
            <v>PSVBS0401</v>
          </cell>
          <cell r="I68" t="str">
            <v>A</v>
          </cell>
        </row>
        <row r="69">
          <cell r="A69">
            <v>68</v>
          </cell>
          <cell r="C69" t="str">
            <v>PSVBS0401</v>
          </cell>
          <cell r="I69" t="str">
            <v>B</v>
          </cell>
        </row>
        <row r="70">
          <cell r="A70">
            <v>69</v>
          </cell>
          <cell r="C70" t="str">
            <v>PSVBS0408</v>
          </cell>
          <cell r="I70" t="str">
            <v>A</v>
          </cell>
        </row>
        <row r="71">
          <cell r="A71">
            <v>70</v>
          </cell>
          <cell r="C71" t="str">
            <v>PSVBS0408</v>
          </cell>
          <cell r="I71" t="str">
            <v>B</v>
          </cell>
        </row>
        <row r="72">
          <cell r="A72">
            <v>71</v>
          </cell>
          <cell r="C72" t="str">
            <v>PSVBS0493</v>
          </cell>
          <cell r="I72" t="str">
            <v>A</v>
          </cell>
        </row>
        <row r="73">
          <cell r="A73">
            <v>72</v>
          </cell>
          <cell r="C73" t="str">
            <v>PSVBS0493</v>
          </cell>
          <cell r="I73" t="str">
            <v>B</v>
          </cell>
        </row>
        <row r="74">
          <cell r="A74">
            <v>73</v>
          </cell>
          <cell r="C74" t="str">
            <v>PSVBS0563</v>
          </cell>
          <cell r="I74" t="str">
            <v>A</v>
          </cell>
        </row>
        <row r="75">
          <cell r="A75">
            <v>74</v>
          </cell>
          <cell r="C75" t="str">
            <v>PSVBS0563</v>
          </cell>
          <cell r="I75" t="str">
            <v>B</v>
          </cell>
        </row>
        <row r="76">
          <cell r="A76">
            <v>75</v>
          </cell>
          <cell r="C76" t="str">
            <v>PSVBS0590</v>
          </cell>
          <cell r="I76" t="str">
            <v>A</v>
          </cell>
        </row>
        <row r="77">
          <cell r="A77">
            <v>76</v>
          </cell>
          <cell r="C77" t="str">
            <v>PSVBS0590</v>
          </cell>
          <cell r="I77" t="str">
            <v>B</v>
          </cell>
        </row>
        <row r="78">
          <cell r="A78">
            <v>77</v>
          </cell>
          <cell r="C78" t="str">
            <v>PSVBS6103</v>
          </cell>
          <cell r="I78" t="str">
            <v>A</v>
          </cell>
        </row>
        <row r="79">
          <cell r="A79">
            <v>78</v>
          </cell>
          <cell r="C79" t="str">
            <v>PSVBS6103</v>
          </cell>
          <cell r="I79" t="str">
            <v>B</v>
          </cell>
        </row>
        <row r="80">
          <cell r="A80">
            <v>79</v>
          </cell>
          <cell r="C80" t="str">
            <v>S1075</v>
          </cell>
          <cell r="I80" t="str">
            <v>1</v>
          </cell>
        </row>
        <row r="81">
          <cell r="A81">
            <v>80</v>
          </cell>
          <cell r="C81" t="str">
            <v>S1075</v>
          </cell>
          <cell r="I81" t="str">
            <v>2</v>
          </cell>
        </row>
        <row r="82">
          <cell r="A82">
            <v>81</v>
          </cell>
          <cell r="C82" t="str">
            <v>S1075</v>
          </cell>
          <cell r="I82" t="str">
            <v>3</v>
          </cell>
        </row>
        <row r="83">
          <cell r="A83">
            <v>82</v>
          </cell>
          <cell r="C83" t="str">
            <v>S1075</v>
          </cell>
          <cell r="I83" t="str">
            <v>4</v>
          </cell>
        </row>
        <row r="84">
          <cell r="A84">
            <v>83</v>
          </cell>
          <cell r="C84" t="str">
            <v>S1075</v>
          </cell>
          <cell r="I84" t="str">
            <v>5</v>
          </cell>
        </row>
        <row r="85">
          <cell r="A85">
            <v>84</v>
          </cell>
          <cell r="C85" t="str">
            <v>S1075</v>
          </cell>
          <cell r="I85" t="str">
            <v>6</v>
          </cell>
        </row>
        <row r="86">
          <cell r="A86">
            <v>85</v>
          </cell>
          <cell r="C86" t="str">
            <v>S1075</v>
          </cell>
          <cell r="I86" t="str">
            <v>7</v>
          </cell>
        </row>
        <row r="87">
          <cell r="A87">
            <v>86</v>
          </cell>
          <cell r="C87" t="str">
            <v>S1075</v>
          </cell>
          <cell r="I87" t="str">
            <v>8</v>
          </cell>
        </row>
        <row r="88">
          <cell r="A88">
            <v>87</v>
          </cell>
          <cell r="C88" t="str">
            <v>S1075</v>
          </cell>
          <cell r="I88" t="str">
            <v>9</v>
          </cell>
        </row>
        <row r="89">
          <cell r="A89">
            <v>88</v>
          </cell>
          <cell r="C89" t="str">
            <v>S1075</v>
          </cell>
          <cell r="I89" t="str">
            <v>10</v>
          </cell>
        </row>
        <row r="90">
          <cell r="A90">
            <v>89</v>
          </cell>
          <cell r="C90" t="str">
            <v>S1075</v>
          </cell>
          <cell r="I90" t="str">
            <v>11</v>
          </cell>
        </row>
        <row r="91">
          <cell r="A91">
            <v>90</v>
          </cell>
          <cell r="C91" t="str">
            <v>S1075</v>
          </cell>
          <cell r="I91" t="str">
            <v>12</v>
          </cell>
        </row>
        <row r="92">
          <cell r="A92">
            <v>91</v>
          </cell>
          <cell r="C92" t="str">
            <v>S1075</v>
          </cell>
          <cell r="I92" t="str">
            <v>13</v>
          </cell>
        </row>
        <row r="93">
          <cell r="A93">
            <v>92</v>
          </cell>
          <cell r="C93" t="str">
            <v>S1075</v>
          </cell>
          <cell r="I93" t="str">
            <v>A</v>
          </cell>
        </row>
        <row r="94">
          <cell r="A94">
            <v>93</v>
          </cell>
          <cell r="C94" t="str">
            <v>S1075</v>
          </cell>
          <cell r="I94" t="str">
            <v>B</v>
          </cell>
        </row>
        <row r="95">
          <cell r="A95">
            <v>94</v>
          </cell>
          <cell r="C95" t="str">
            <v>S1075</v>
          </cell>
          <cell r="I95" t="str">
            <v>C</v>
          </cell>
        </row>
        <row r="96">
          <cell r="A96">
            <v>95</v>
          </cell>
          <cell r="C96" t="str">
            <v>S1075</v>
          </cell>
          <cell r="I96" t="str">
            <v>D</v>
          </cell>
        </row>
        <row r="97">
          <cell r="A97">
            <v>96</v>
          </cell>
          <cell r="C97" t="str">
            <v>S1075</v>
          </cell>
          <cell r="I97" t="str">
            <v>E</v>
          </cell>
        </row>
        <row r="98">
          <cell r="A98">
            <v>97</v>
          </cell>
          <cell r="C98" t="str">
            <v>S1075</v>
          </cell>
          <cell r="I98" t="str">
            <v>F</v>
          </cell>
        </row>
        <row r="99">
          <cell r="A99">
            <v>98</v>
          </cell>
          <cell r="C99" t="str">
            <v>S1075</v>
          </cell>
          <cell r="I99" t="str">
            <v>G</v>
          </cell>
        </row>
        <row r="100">
          <cell r="A100">
            <v>99</v>
          </cell>
          <cell r="C100" t="str">
            <v>S1075</v>
          </cell>
          <cell r="I100" t="str">
            <v>H</v>
          </cell>
        </row>
        <row r="101">
          <cell r="A101">
            <v>100</v>
          </cell>
          <cell r="C101" t="str">
            <v>S1075</v>
          </cell>
          <cell r="I101" t="str">
            <v>I</v>
          </cell>
        </row>
        <row r="102">
          <cell r="A102">
            <v>101</v>
          </cell>
          <cell r="C102" t="str">
            <v>S1075</v>
          </cell>
          <cell r="I102" t="str">
            <v>J</v>
          </cell>
        </row>
        <row r="103">
          <cell r="A103">
            <v>102</v>
          </cell>
          <cell r="C103" t="str">
            <v>S1075</v>
          </cell>
          <cell r="I103" t="str">
            <v>K</v>
          </cell>
        </row>
        <row r="104">
          <cell r="A104">
            <v>103</v>
          </cell>
          <cell r="C104" t="str">
            <v>S1075</v>
          </cell>
          <cell r="I104" t="str">
            <v>L</v>
          </cell>
        </row>
        <row r="105">
          <cell r="A105">
            <v>104</v>
          </cell>
          <cell r="C105" t="str">
            <v>S1075</v>
          </cell>
          <cell r="I105" t="str">
            <v>M</v>
          </cell>
        </row>
        <row r="106">
          <cell r="A106">
            <v>105</v>
          </cell>
          <cell r="C106" t="str">
            <v>S1079</v>
          </cell>
          <cell r="I106" t="str">
            <v>1</v>
          </cell>
        </row>
        <row r="107">
          <cell r="A107">
            <v>106</v>
          </cell>
          <cell r="C107" t="str">
            <v>S1079</v>
          </cell>
          <cell r="I107" t="str">
            <v>2</v>
          </cell>
        </row>
        <row r="108">
          <cell r="A108">
            <v>107</v>
          </cell>
          <cell r="C108" t="str">
            <v>S1079</v>
          </cell>
          <cell r="I108" t="str">
            <v>3</v>
          </cell>
        </row>
        <row r="109">
          <cell r="A109">
            <v>108</v>
          </cell>
          <cell r="C109" t="str">
            <v>S1079</v>
          </cell>
          <cell r="I109" t="str">
            <v>7</v>
          </cell>
        </row>
        <row r="110">
          <cell r="A110">
            <v>109</v>
          </cell>
          <cell r="C110" t="str">
            <v>S1079</v>
          </cell>
          <cell r="I110" t="str">
            <v>8</v>
          </cell>
        </row>
        <row r="111">
          <cell r="A111">
            <v>110</v>
          </cell>
          <cell r="C111" t="str">
            <v>S1079</v>
          </cell>
          <cell r="I111" t="str">
            <v>9</v>
          </cell>
        </row>
        <row r="112">
          <cell r="A112">
            <v>111</v>
          </cell>
          <cell r="C112" t="str">
            <v>S1079</v>
          </cell>
          <cell r="I112" t="str">
            <v>10</v>
          </cell>
        </row>
        <row r="113">
          <cell r="A113">
            <v>112</v>
          </cell>
          <cell r="C113" t="str">
            <v>S1079</v>
          </cell>
          <cell r="I113" t="str">
            <v>12</v>
          </cell>
        </row>
        <row r="114">
          <cell r="A114">
            <v>113</v>
          </cell>
          <cell r="C114" t="str">
            <v>S1079</v>
          </cell>
          <cell r="I114" t="str">
            <v>B</v>
          </cell>
        </row>
        <row r="115">
          <cell r="A115">
            <v>114</v>
          </cell>
          <cell r="C115" t="str">
            <v>S1079</v>
          </cell>
          <cell r="I115" t="str">
            <v>A</v>
          </cell>
        </row>
        <row r="116">
          <cell r="A116">
            <v>115</v>
          </cell>
          <cell r="C116" t="str">
            <v>S1101</v>
          </cell>
          <cell r="I116" t="str">
            <v>2</v>
          </cell>
        </row>
        <row r="117">
          <cell r="A117">
            <v>116</v>
          </cell>
          <cell r="C117" t="str">
            <v>S1101</v>
          </cell>
          <cell r="I117" t="str">
            <v>3</v>
          </cell>
        </row>
        <row r="118">
          <cell r="A118">
            <v>117</v>
          </cell>
          <cell r="C118" t="str">
            <v>S1101</v>
          </cell>
          <cell r="I118" t="str">
            <v>5</v>
          </cell>
        </row>
        <row r="119">
          <cell r="A119">
            <v>118</v>
          </cell>
          <cell r="C119" t="str">
            <v>S1101</v>
          </cell>
          <cell r="I119" t="str">
            <v>6</v>
          </cell>
        </row>
        <row r="120">
          <cell r="A120">
            <v>119</v>
          </cell>
          <cell r="C120" t="str">
            <v>S1101</v>
          </cell>
          <cell r="I120" t="str">
            <v>10</v>
          </cell>
        </row>
        <row r="121">
          <cell r="A121">
            <v>120</v>
          </cell>
          <cell r="C121" t="str">
            <v>S1101</v>
          </cell>
          <cell r="I121" t="str">
            <v>11</v>
          </cell>
        </row>
        <row r="122">
          <cell r="A122">
            <v>121</v>
          </cell>
          <cell r="C122" t="str">
            <v>S1101</v>
          </cell>
          <cell r="I122" t="str">
            <v>12</v>
          </cell>
        </row>
        <row r="123">
          <cell r="A123">
            <v>122</v>
          </cell>
          <cell r="C123" t="str">
            <v>S1101</v>
          </cell>
          <cell r="I123" t="str">
            <v>13</v>
          </cell>
        </row>
        <row r="124">
          <cell r="A124">
            <v>123</v>
          </cell>
          <cell r="C124" t="str">
            <v>S1101</v>
          </cell>
          <cell r="I124" t="str">
            <v>14</v>
          </cell>
        </row>
        <row r="125">
          <cell r="A125">
            <v>124</v>
          </cell>
          <cell r="C125" t="str">
            <v>S1101</v>
          </cell>
          <cell r="I125" t="str">
            <v>19</v>
          </cell>
        </row>
        <row r="126">
          <cell r="A126">
            <v>125</v>
          </cell>
          <cell r="C126" t="str">
            <v>S1101</v>
          </cell>
          <cell r="I126" t="str">
            <v>21</v>
          </cell>
        </row>
        <row r="127">
          <cell r="A127">
            <v>126</v>
          </cell>
          <cell r="C127" t="str">
            <v>S1101</v>
          </cell>
          <cell r="I127" t="str">
            <v>23</v>
          </cell>
        </row>
        <row r="128">
          <cell r="A128">
            <v>127</v>
          </cell>
          <cell r="C128" t="str">
            <v>S1101</v>
          </cell>
          <cell r="I128" t="str">
            <v>25</v>
          </cell>
        </row>
        <row r="129">
          <cell r="A129">
            <v>128</v>
          </cell>
          <cell r="C129" t="str">
            <v>S1101</v>
          </cell>
          <cell r="I129" t="str">
            <v>26</v>
          </cell>
        </row>
        <row r="130">
          <cell r="A130">
            <v>129</v>
          </cell>
          <cell r="C130" t="str">
            <v>S1101</v>
          </cell>
          <cell r="I130" t="str">
            <v>27</v>
          </cell>
        </row>
        <row r="131">
          <cell r="A131">
            <v>130</v>
          </cell>
          <cell r="C131" t="str">
            <v>S1101</v>
          </cell>
          <cell r="I131" t="str">
            <v>28A</v>
          </cell>
        </row>
        <row r="132">
          <cell r="A132">
            <v>131</v>
          </cell>
          <cell r="C132" t="str">
            <v>S1101</v>
          </cell>
          <cell r="I132" t="str">
            <v>28B</v>
          </cell>
        </row>
        <row r="133">
          <cell r="A133">
            <v>132</v>
          </cell>
          <cell r="C133" t="str">
            <v>S1101</v>
          </cell>
          <cell r="I133" t="str">
            <v>29</v>
          </cell>
        </row>
        <row r="134">
          <cell r="A134">
            <v>133</v>
          </cell>
          <cell r="C134" t="str">
            <v>S1101</v>
          </cell>
          <cell r="I134" t="str">
            <v>30</v>
          </cell>
        </row>
        <row r="135">
          <cell r="A135">
            <v>134</v>
          </cell>
          <cell r="C135" t="str">
            <v>S1101</v>
          </cell>
          <cell r="I135" t="str">
            <v>31</v>
          </cell>
        </row>
        <row r="136">
          <cell r="A136">
            <v>135</v>
          </cell>
          <cell r="C136" t="str">
            <v>S1101</v>
          </cell>
          <cell r="I136" t="str">
            <v>32</v>
          </cell>
        </row>
        <row r="137">
          <cell r="A137">
            <v>136</v>
          </cell>
          <cell r="C137" t="str">
            <v>S1101</v>
          </cell>
          <cell r="I137" t="str">
            <v>33</v>
          </cell>
        </row>
        <row r="138">
          <cell r="A138">
            <v>137</v>
          </cell>
          <cell r="C138" t="str">
            <v>S1101</v>
          </cell>
          <cell r="I138" t="str">
            <v>34</v>
          </cell>
        </row>
        <row r="139">
          <cell r="A139">
            <v>138</v>
          </cell>
          <cell r="C139" t="str">
            <v>S1101</v>
          </cell>
          <cell r="I139" t="str">
            <v>F</v>
          </cell>
        </row>
        <row r="140">
          <cell r="A140">
            <v>139</v>
          </cell>
          <cell r="C140" t="str">
            <v>S1101</v>
          </cell>
          <cell r="I140" t="str">
            <v>G</v>
          </cell>
        </row>
        <row r="141">
          <cell r="A141">
            <v>140</v>
          </cell>
          <cell r="C141" t="str">
            <v>S1101</v>
          </cell>
          <cell r="I141" t="str">
            <v>H</v>
          </cell>
        </row>
        <row r="142">
          <cell r="A142">
            <v>141</v>
          </cell>
          <cell r="C142" t="str">
            <v>S1101</v>
          </cell>
          <cell r="I142" t="str">
            <v>I</v>
          </cell>
        </row>
        <row r="143">
          <cell r="A143">
            <v>142</v>
          </cell>
          <cell r="C143" t="str">
            <v>S1101</v>
          </cell>
          <cell r="I143" t="str">
            <v>A1</v>
          </cell>
        </row>
        <row r="144">
          <cell r="A144">
            <v>143</v>
          </cell>
          <cell r="C144" t="str">
            <v>S1101</v>
          </cell>
          <cell r="I144" t="str">
            <v>A2</v>
          </cell>
        </row>
        <row r="145">
          <cell r="A145">
            <v>144</v>
          </cell>
          <cell r="C145" t="str">
            <v>S1101</v>
          </cell>
          <cell r="I145" t="str">
            <v>E</v>
          </cell>
        </row>
        <row r="146">
          <cell r="A146">
            <v>145</v>
          </cell>
          <cell r="C146" t="str">
            <v>S1121</v>
          </cell>
          <cell r="I146" t="str">
            <v>2</v>
          </cell>
        </row>
        <row r="147">
          <cell r="A147">
            <v>146</v>
          </cell>
          <cell r="C147" t="str">
            <v>S1121</v>
          </cell>
          <cell r="I147" t="str">
            <v>3</v>
          </cell>
        </row>
        <row r="148">
          <cell r="A148">
            <v>147</v>
          </cell>
          <cell r="C148" t="str">
            <v>S1121</v>
          </cell>
          <cell r="I148" t="str">
            <v>4</v>
          </cell>
        </row>
        <row r="149">
          <cell r="A149">
            <v>148</v>
          </cell>
          <cell r="C149" t="str">
            <v>S1121</v>
          </cell>
          <cell r="I149" t="str">
            <v>5</v>
          </cell>
        </row>
        <row r="150">
          <cell r="A150">
            <v>149</v>
          </cell>
          <cell r="C150" t="str">
            <v>S1121</v>
          </cell>
          <cell r="I150" t="str">
            <v>6</v>
          </cell>
        </row>
        <row r="151">
          <cell r="A151">
            <v>150</v>
          </cell>
          <cell r="C151" t="str">
            <v>S1121</v>
          </cell>
          <cell r="I151" t="str">
            <v>7</v>
          </cell>
        </row>
        <row r="152">
          <cell r="A152">
            <v>151</v>
          </cell>
          <cell r="C152" t="str">
            <v>S1121</v>
          </cell>
          <cell r="I152" t="str">
            <v>9A</v>
          </cell>
        </row>
        <row r="153">
          <cell r="A153">
            <v>152</v>
          </cell>
          <cell r="C153" t="str">
            <v>S1121</v>
          </cell>
          <cell r="I153" t="str">
            <v>9B</v>
          </cell>
        </row>
        <row r="154">
          <cell r="A154">
            <v>153</v>
          </cell>
          <cell r="C154" t="str">
            <v>S1121</v>
          </cell>
          <cell r="I154" t="str">
            <v>10</v>
          </cell>
        </row>
        <row r="155">
          <cell r="A155">
            <v>154</v>
          </cell>
          <cell r="C155" t="str">
            <v>S1121</v>
          </cell>
          <cell r="I155" t="str">
            <v>11</v>
          </cell>
        </row>
        <row r="156">
          <cell r="A156">
            <v>155</v>
          </cell>
          <cell r="C156" t="str">
            <v>S1121</v>
          </cell>
          <cell r="I156" t="str">
            <v>12</v>
          </cell>
        </row>
        <row r="157">
          <cell r="A157">
            <v>156</v>
          </cell>
          <cell r="C157" t="str">
            <v>S1121</v>
          </cell>
          <cell r="I157" t="str">
            <v>13</v>
          </cell>
        </row>
        <row r="158">
          <cell r="A158">
            <v>157</v>
          </cell>
          <cell r="C158" t="str">
            <v>S1121</v>
          </cell>
          <cell r="I158" t="str">
            <v>14</v>
          </cell>
        </row>
        <row r="159">
          <cell r="A159">
            <v>158</v>
          </cell>
          <cell r="C159" t="str">
            <v>S1121</v>
          </cell>
          <cell r="I159" t="str">
            <v>15</v>
          </cell>
        </row>
        <row r="160">
          <cell r="A160">
            <v>159</v>
          </cell>
          <cell r="C160" t="str">
            <v>S1121</v>
          </cell>
          <cell r="I160" t="str">
            <v>16A</v>
          </cell>
        </row>
        <row r="161">
          <cell r="A161">
            <v>160</v>
          </cell>
          <cell r="C161" t="str">
            <v>S1121</v>
          </cell>
          <cell r="I161" t="str">
            <v>16B</v>
          </cell>
        </row>
        <row r="162">
          <cell r="A162">
            <v>161</v>
          </cell>
          <cell r="C162" t="str">
            <v>S1121</v>
          </cell>
          <cell r="I162" t="str">
            <v>17</v>
          </cell>
        </row>
        <row r="163">
          <cell r="A163">
            <v>162</v>
          </cell>
          <cell r="C163" t="str">
            <v>S1121</v>
          </cell>
          <cell r="I163" t="str">
            <v>18</v>
          </cell>
        </row>
        <row r="164">
          <cell r="A164">
            <v>163</v>
          </cell>
          <cell r="C164" t="str">
            <v>S1121</v>
          </cell>
          <cell r="I164" t="str">
            <v>19</v>
          </cell>
        </row>
        <row r="165">
          <cell r="A165">
            <v>164</v>
          </cell>
          <cell r="C165" t="str">
            <v>S1121</v>
          </cell>
          <cell r="I165" t="str">
            <v>20</v>
          </cell>
        </row>
        <row r="166">
          <cell r="A166">
            <v>165</v>
          </cell>
          <cell r="C166" t="str">
            <v>S1121</v>
          </cell>
          <cell r="I166" t="str">
            <v>21</v>
          </cell>
        </row>
        <row r="167">
          <cell r="A167">
            <v>166</v>
          </cell>
          <cell r="C167" t="str">
            <v>S1121</v>
          </cell>
          <cell r="I167" t="str">
            <v>22</v>
          </cell>
        </row>
        <row r="168">
          <cell r="A168">
            <v>167</v>
          </cell>
          <cell r="C168" t="str">
            <v>S1121</v>
          </cell>
          <cell r="I168" t="str">
            <v>23</v>
          </cell>
        </row>
        <row r="169">
          <cell r="A169">
            <v>168</v>
          </cell>
          <cell r="C169" t="str">
            <v>S1121</v>
          </cell>
          <cell r="I169" t="str">
            <v>24</v>
          </cell>
        </row>
        <row r="170">
          <cell r="A170">
            <v>169</v>
          </cell>
          <cell r="C170" t="str">
            <v>S1121</v>
          </cell>
          <cell r="I170" t="str">
            <v>25</v>
          </cell>
        </row>
        <row r="171">
          <cell r="A171">
            <v>170</v>
          </cell>
          <cell r="C171" t="str">
            <v>S1121</v>
          </cell>
          <cell r="I171" t="str">
            <v>A</v>
          </cell>
        </row>
        <row r="172">
          <cell r="A172">
            <v>171</v>
          </cell>
          <cell r="C172" t="str">
            <v>S1121</v>
          </cell>
          <cell r="I172" t="str">
            <v>D</v>
          </cell>
        </row>
        <row r="173">
          <cell r="A173">
            <v>172</v>
          </cell>
          <cell r="C173" t="str">
            <v>S1121</v>
          </cell>
          <cell r="I173" t="str">
            <v>E</v>
          </cell>
        </row>
        <row r="174">
          <cell r="A174">
            <v>173</v>
          </cell>
          <cell r="C174" t="str">
            <v>S1121</v>
          </cell>
          <cell r="I174" t="str">
            <v>F</v>
          </cell>
        </row>
        <row r="175">
          <cell r="A175">
            <v>174</v>
          </cell>
          <cell r="C175" t="str">
            <v>S1121</v>
          </cell>
          <cell r="I175" t="str">
            <v>G1</v>
          </cell>
        </row>
        <row r="176">
          <cell r="A176">
            <v>175</v>
          </cell>
          <cell r="C176" t="str">
            <v>S1121</v>
          </cell>
          <cell r="I176" t="str">
            <v>G2</v>
          </cell>
        </row>
        <row r="177">
          <cell r="A177">
            <v>176</v>
          </cell>
          <cell r="C177" t="str">
            <v>S1121</v>
          </cell>
          <cell r="I177" t="str">
            <v>H</v>
          </cell>
        </row>
        <row r="178">
          <cell r="A178">
            <v>177</v>
          </cell>
          <cell r="C178" t="str">
            <v>S1121</v>
          </cell>
          <cell r="I178" t="str">
            <v>I1</v>
          </cell>
        </row>
        <row r="179">
          <cell r="A179">
            <v>178</v>
          </cell>
          <cell r="C179" t="str">
            <v>S1121</v>
          </cell>
          <cell r="I179" t="str">
            <v>I2</v>
          </cell>
        </row>
        <row r="180">
          <cell r="A180">
            <v>179</v>
          </cell>
          <cell r="C180" t="str">
            <v>S1121</v>
          </cell>
          <cell r="I180" t="str">
            <v>J1</v>
          </cell>
        </row>
        <row r="181">
          <cell r="A181">
            <v>180</v>
          </cell>
          <cell r="C181" t="str">
            <v>S1121</v>
          </cell>
          <cell r="I181" t="str">
            <v>J2</v>
          </cell>
        </row>
        <row r="182">
          <cell r="A182">
            <v>181</v>
          </cell>
          <cell r="C182" t="str">
            <v>S1121</v>
          </cell>
          <cell r="I182" t="str">
            <v>K1</v>
          </cell>
        </row>
        <row r="183">
          <cell r="A183">
            <v>182</v>
          </cell>
          <cell r="C183" t="str">
            <v>S1121</v>
          </cell>
          <cell r="I183" t="str">
            <v>K2</v>
          </cell>
        </row>
        <row r="184">
          <cell r="A184">
            <v>183</v>
          </cell>
          <cell r="C184" t="str">
            <v>S1121</v>
          </cell>
          <cell r="I184" t="str">
            <v>L1</v>
          </cell>
        </row>
        <row r="185">
          <cell r="A185">
            <v>184</v>
          </cell>
          <cell r="C185" t="str">
            <v>S1121</v>
          </cell>
          <cell r="I185" t="str">
            <v>L2</v>
          </cell>
        </row>
        <row r="186">
          <cell r="A186">
            <v>185</v>
          </cell>
          <cell r="C186" t="str">
            <v>S1121</v>
          </cell>
          <cell r="I186" t="str">
            <v>M</v>
          </cell>
        </row>
        <row r="187">
          <cell r="A187">
            <v>186</v>
          </cell>
          <cell r="C187" t="str">
            <v>S1121</v>
          </cell>
          <cell r="I187" t="str">
            <v>N</v>
          </cell>
        </row>
        <row r="188">
          <cell r="A188">
            <v>187</v>
          </cell>
          <cell r="C188" t="str">
            <v>S1191</v>
          </cell>
          <cell r="I188" t="str">
            <v>A</v>
          </cell>
        </row>
        <row r="189">
          <cell r="A189">
            <v>188</v>
          </cell>
          <cell r="C189" t="str">
            <v>S1191</v>
          </cell>
          <cell r="I189" t="str">
            <v>B</v>
          </cell>
        </row>
        <row r="190">
          <cell r="A190">
            <v>189</v>
          </cell>
          <cell r="C190" t="str">
            <v>S1191</v>
          </cell>
          <cell r="I190" t="str">
            <v>C</v>
          </cell>
        </row>
        <row r="191">
          <cell r="A191">
            <v>190</v>
          </cell>
          <cell r="C191" t="str">
            <v>S1191</v>
          </cell>
          <cell r="I191" t="str">
            <v>D1</v>
          </cell>
        </row>
        <row r="192">
          <cell r="A192">
            <v>191</v>
          </cell>
          <cell r="C192" t="str">
            <v>S1191</v>
          </cell>
          <cell r="I192" t="str">
            <v>D2</v>
          </cell>
        </row>
        <row r="193">
          <cell r="A193">
            <v>192</v>
          </cell>
          <cell r="C193" t="str">
            <v>S1191</v>
          </cell>
          <cell r="I193" t="str">
            <v>E</v>
          </cell>
        </row>
        <row r="194">
          <cell r="A194">
            <v>193</v>
          </cell>
          <cell r="C194" t="str">
            <v>S1191</v>
          </cell>
          <cell r="I194" t="str">
            <v>F</v>
          </cell>
        </row>
        <row r="195">
          <cell r="A195">
            <v>194</v>
          </cell>
          <cell r="C195" t="str">
            <v>S1191</v>
          </cell>
          <cell r="I195" t="str">
            <v>G</v>
          </cell>
        </row>
        <row r="196">
          <cell r="A196">
            <v>195</v>
          </cell>
          <cell r="C196" t="str">
            <v>S1775</v>
          </cell>
          <cell r="I196" t="str">
            <v>1</v>
          </cell>
        </row>
        <row r="197">
          <cell r="A197">
            <v>196</v>
          </cell>
          <cell r="C197" t="str">
            <v>S1775</v>
          </cell>
          <cell r="I197" t="str">
            <v>2</v>
          </cell>
        </row>
        <row r="198">
          <cell r="A198">
            <v>197</v>
          </cell>
          <cell r="C198" t="str">
            <v>S1775</v>
          </cell>
          <cell r="I198" t="str">
            <v>4</v>
          </cell>
        </row>
        <row r="199">
          <cell r="A199">
            <v>198</v>
          </cell>
          <cell r="C199" t="str">
            <v>S1775</v>
          </cell>
          <cell r="I199" t="str">
            <v>5</v>
          </cell>
        </row>
        <row r="200">
          <cell r="A200">
            <v>199</v>
          </cell>
          <cell r="C200" t="str">
            <v>S1775</v>
          </cell>
          <cell r="I200" t="str">
            <v>6</v>
          </cell>
        </row>
        <row r="201">
          <cell r="A201">
            <v>200</v>
          </cell>
          <cell r="C201" t="str">
            <v>S1775</v>
          </cell>
          <cell r="I201" t="str">
            <v>7</v>
          </cell>
        </row>
        <row r="202">
          <cell r="A202">
            <v>201</v>
          </cell>
          <cell r="C202" t="str">
            <v>S1775</v>
          </cell>
          <cell r="I202" t="str">
            <v>8</v>
          </cell>
        </row>
        <row r="203">
          <cell r="A203">
            <v>202</v>
          </cell>
          <cell r="C203" t="str">
            <v>S1775</v>
          </cell>
          <cell r="I203" t="str">
            <v>9</v>
          </cell>
        </row>
        <row r="204">
          <cell r="A204">
            <v>203</v>
          </cell>
          <cell r="C204" t="str">
            <v>S1775</v>
          </cell>
          <cell r="I204" t="str">
            <v>10</v>
          </cell>
        </row>
        <row r="205">
          <cell r="A205">
            <v>204</v>
          </cell>
          <cell r="C205" t="str">
            <v>S1775</v>
          </cell>
          <cell r="I205" t="str">
            <v>11</v>
          </cell>
        </row>
        <row r="206">
          <cell r="A206">
            <v>205</v>
          </cell>
          <cell r="C206" t="str">
            <v>S1775</v>
          </cell>
          <cell r="I206" t="str">
            <v>12</v>
          </cell>
        </row>
        <row r="207">
          <cell r="A207">
            <v>206</v>
          </cell>
          <cell r="C207" t="str">
            <v>S1775</v>
          </cell>
          <cell r="I207" t="str">
            <v>13</v>
          </cell>
        </row>
        <row r="208">
          <cell r="A208">
            <v>207</v>
          </cell>
          <cell r="C208" t="str">
            <v>S1775</v>
          </cell>
          <cell r="I208" t="str">
            <v>14</v>
          </cell>
        </row>
        <row r="209">
          <cell r="A209">
            <v>208</v>
          </cell>
          <cell r="C209" t="str">
            <v>S1775</v>
          </cell>
          <cell r="I209" t="str">
            <v>15</v>
          </cell>
        </row>
        <row r="210">
          <cell r="A210">
            <v>209</v>
          </cell>
          <cell r="C210" t="str">
            <v>S1775</v>
          </cell>
          <cell r="I210" t="str">
            <v>16</v>
          </cell>
        </row>
        <row r="211">
          <cell r="A211">
            <v>210</v>
          </cell>
          <cell r="C211" t="str">
            <v>S2000</v>
          </cell>
          <cell r="I211" t="str">
            <v>1</v>
          </cell>
        </row>
        <row r="212">
          <cell r="A212">
            <v>211</v>
          </cell>
          <cell r="C212" t="str">
            <v>S2000</v>
          </cell>
          <cell r="I212" t="str">
            <v>2</v>
          </cell>
        </row>
        <row r="213">
          <cell r="A213">
            <v>212</v>
          </cell>
          <cell r="C213" t="str">
            <v>S2000</v>
          </cell>
          <cell r="I213" t="str">
            <v>3</v>
          </cell>
        </row>
        <row r="214">
          <cell r="A214">
            <v>213</v>
          </cell>
          <cell r="C214" t="str">
            <v>S2000</v>
          </cell>
          <cell r="I214" t="str">
            <v>5</v>
          </cell>
        </row>
        <row r="215">
          <cell r="A215">
            <v>214</v>
          </cell>
          <cell r="C215" t="str">
            <v>S2000</v>
          </cell>
          <cell r="I215" t="str">
            <v>7</v>
          </cell>
        </row>
        <row r="216">
          <cell r="A216">
            <v>215</v>
          </cell>
          <cell r="C216" t="str">
            <v>S2000</v>
          </cell>
          <cell r="I216" t="str">
            <v>8</v>
          </cell>
        </row>
        <row r="217">
          <cell r="A217">
            <v>216</v>
          </cell>
          <cell r="C217" t="str">
            <v>S2000</v>
          </cell>
          <cell r="I217" t="str">
            <v>9</v>
          </cell>
        </row>
        <row r="218">
          <cell r="A218">
            <v>217</v>
          </cell>
          <cell r="C218" t="str">
            <v>S2000</v>
          </cell>
          <cell r="I218" t="str">
            <v>11</v>
          </cell>
        </row>
        <row r="219">
          <cell r="A219">
            <v>218</v>
          </cell>
          <cell r="C219" t="str">
            <v>S2000</v>
          </cell>
          <cell r="I219" t="str">
            <v>A</v>
          </cell>
        </row>
        <row r="220">
          <cell r="A220">
            <v>219</v>
          </cell>
          <cell r="C220" t="str">
            <v>S2000</v>
          </cell>
          <cell r="I220" t="str">
            <v>B</v>
          </cell>
        </row>
        <row r="221">
          <cell r="A221">
            <v>220</v>
          </cell>
          <cell r="C221" t="str">
            <v>S2000</v>
          </cell>
          <cell r="I221" t="str">
            <v>F</v>
          </cell>
        </row>
        <row r="222">
          <cell r="A222">
            <v>221</v>
          </cell>
          <cell r="C222" t="str">
            <v>S2000</v>
          </cell>
          <cell r="I222" t="str">
            <v>G</v>
          </cell>
        </row>
        <row r="223">
          <cell r="A223">
            <v>222</v>
          </cell>
          <cell r="C223" t="str">
            <v>S2000</v>
          </cell>
          <cell r="I223" t="str">
            <v>H</v>
          </cell>
        </row>
        <row r="224">
          <cell r="A224">
            <v>223</v>
          </cell>
          <cell r="C224" t="str">
            <v>S2000</v>
          </cell>
          <cell r="I224" t="str">
            <v>I</v>
          </cell>
        </row>
        <row r="225">
          <cell r="A225">
            <v>224</v>
          </cell>
          <cell r="C225" t="str">
            <v>S2001</v>
          </cell>
          <cell r="I225" t="str">
            <v>1</v>
          </cell>
        </row>
        <row r="226">
          <cell r="A226">
            <v>225</v>
          </cell>
          <cell r="C226" t="str">
            <v>S2001</v>
          </cell>
          <cell r="I226" t="str">
            <v>2</v>
          </cell>
        </row>
        <row r="227">
          <cell r="A227">
            <v>226</v>
          </cell>
          <cell r="C227" t="str">
            <v>S2001</v>
          </cell>
          <cell r="I227" t="str">
            <v>3</v>
          </cell>
        </row>
        <row r="228">
          <cell r="A228">
            <v>227</v>
          </cell>
          <cell r="C228" t="str">
            <v>S2001</v>
          </cell>
          <cell r="I228" t="str">
            <v>6</v>
          </cell>
        </row>
        <row r="229">
          <cell r="A229">
            <v>228</v>
          </cell>
          <cell r="C229" t="str">
            <v>S2001</v>
          </cell>
          <cell r="I229" t="str">
            <v>8</v>
          </cell>
        </row>
        <row r="230">
          <cell r="A230">
            <v>229</v>
          </cell>
          <cell r="C230" t="str">
            <v>S2001</v>
          </cell>
          <cell r="I230" t="str">
            <v>9</v>
          </cell>
        </row>
        <row r="231">
          <cell r="A231">
            <v>230</v>
          </cell>
          <cell r="C231" t="str">
            <v>S2001</v>
          </cell>
          <cell r="I231" t="str">
            <v>10</v>
          </cell>
        </row>
        <row r="232">
          <cell r="A232">
            <v>231</v>
          </cell>
          <cell r="C232" t="str">
            <v>S2001</v>
          </cell>
          <cell r="I232" t="str">
            <v>11</v>
          </cell>
        </row>
        <row r="233">
          <cell r="A233">
            <v>232</v>
          </cell>
          <cell r="C233" t="str">
            <v>S2001</v>
          </cell>
          <cell r="I233" t="str">
            <v>4</v>
          </cell>
        </row>
        <row r="234">
          <cell r="A234">
            <v>233</v>
          </cell>
          <cell r="C234" t="str">
            <v>S2001</v>
          </cell>
          <cell r="I234" t="str">
            <v>5</v>
          </cell>
        </row>
        <row r="235">
          <cell r="A235">
            <v>234</v>
          </cell>
          <cell r="C235" t="str">
            <v>S2001</v>
          </cell>
          <cell r="I235" t="str">
            <v>A</v>
          </cell>
        </row>
        <row r="236">
          <cell r="A236">
            <v>235</v>
          </cell>
          <cell r="C236" t="str">
            <v>S2001</v>
          </cell>
          <cell r="I236" t="str">
            <v>B</v>
          </cell>
        </row>
        <row r="237">
          <cell r="A237">
            <v>236</v>
          </cell>
          <cell r="C237" t="str">
            <v>S2001</v>
          </cell>
          <cell r="I237" t="str">
            <v>E1</v>
          </cell>
        </row>
        <row r="238">
          <cell r="A238">
            <v>237</v>
          </cell>
          <cell r="C238" t="str">
            <v>S2001</v>
          </cell>
          <cell r="I238" t="str">
            <v>E2</v>
          </cell>
        </row>
        <row r="239">
          <cell r="A239">
            <v>238</v>
          </cell>
          <cell r="C239" t="str">
            <v>S2001</v>
          </cell>
          <cell r="I239" t="str">
            <v>F</v>
          </cell>
        </row>
        <row r="240">
          <cell r="A240">
            <v>239</v>
          </cell>
          <cell r="C240" t="str">
            <v>S2001</v>
          </cell>
          <cell r="I240" t="str">
            <v>G</v>
          </cell>
        </row>
        <row r="241">
          <cell r="A241">
            <v>240</v>
          </cell>
          <cell r="C241" t="str">
            <v>S2001</v>
          </cell>
          <cell r="I241" t="str">
            <v>I1</v>
          </cell>
        </row>
        <row r="242">
          <cell r="A242">
            <v>241</v>
          </cell>
          <cell r="C242" t="str">
            <v>S2001</v>
          </cell>
          <cell r="I242" t="str">
            <v>I2</v>
          </cell>
        </row>
        <row r="243">
          <cell r="A243">
            <v>242</v>
          </cell>
          <cell r="C243" t="str">
            <v>S2001</v>
          </cell>
          <cell r="I243" t="str">
            <v>J</v>
          </cell>
        </row>
        <row r="244">
          <cell r="A244">
            <v>243</v>
          </cell>
          <cell r="C244" t="str">
            <v>S2001</v>
          </cell>
          <cell r="I244" t="str">
            <v>K1</v>
          </cell>
        </row>
        <row r="245">
          <cell r="A245">
            <v>244</v>
          </cell>
          <cell r="C245" t="str">
            <v>S2001</v>
          </cell>
          <cell r="I245" t="str">
            <v>K2</v>
          </cell>
        </row>
        <row r="246">
          <cell r="A246">
            <v>245</v>
          </cell>
          <cell r="C246" t="str">
            <v>S2001</v>
          </cell>
          <cell r="I246" t="str">
            <v>L1</v>
          </cell>
        </row>
        <row r="247">
          <cell r="A247">
            <v>246</v>
          </cell>
          <cell r="C247" t="str">
            <v>S2001</v>
          </cell>
          <cell r="I247" t="str">
            <v>L2</v>
          </cell>
        </row>
        <row r="248">
          <cell r="A248">
            <v>247</v>
          </cell>
          <cell r="C248" t="str">
            <v>S2001</v>
          </cell>
          <cell r="I248" t="str">
            <v>M</v>
          </cell>
        </row>
        <row r="249">
          <cell r="A249">
            <v>248</v>
          </cell>
          <cell r="C249" t="str">
            <v>S2001</v>
          </cell>
          <cell r="I249" t="str">
            <v>N</v>
          </cell>
        </row>
        <row r="250">
          <cell r="A250">
            <v>249</v>
          </cell>
          <cell r="C250" t="str">
            <v>S2002</v>
          </cell>
          <cell r="I250" t="str">
            <v>1A</v>
          </cell>
        </row>
        <row r="251">
          <cell r="A251">
            <v>250</v>
          </cell>
          <cell r="C251" t="str">
            <v>S2002</v>
          </cell>
          <cell r="I251" t="str">
            <v>1B</v>
          </cell>
        </row>
        <row r="252">
          <cell r="A252">
            <v>251</v>
          </cell>
          <cell r="C252" t="str">
            <v>S2002</v>
          </cell>
          <cell r="I252" t="str">
            <v>4</v>
          </cell>
        </row>
        <row r="253">
          <cell r="A253">
            <v>252</v>
          </cell>
          <cell r="C253" t="str">
            <v>S2002</v>
          </cell>
          <cell r="I253" t="str">
            <v>5</v>
          </cell>
        </row>
        <row r="254">
          <cell r="A254">
            <v>253</v>
          </cell>
          <cell r="C254" t="str">
            <v>S2002</v>
          </cell>
          <cell r="I254" t="str">
            <v>6</v>
          </cell>
        </row>
        <row r="255">
          <cell r="A255">
            <v>254</v>
          </cell>
          <cell r="C255" t="str">
            <v>S2002</v>
          </cell>
          <cell r="I255" t="str">
            <v>8</v>
          </cell>
        </row>
        <row r="256">
          <cell r="A256">
            <v>255</v>
          </cell>
          <cell r="C256" t="str">
            <v>S2002</v>
          </cell>
          <cell r="I256" t="str">
            <v>9</v>
          </cell>
        </row>
        <row r="257">
          <cell r="A257">
            <v>256</v>
          </cell>
          <cell r="C257" t="str">
            <v>S2002</v>
          </cell>
          <cell r="I257" t="str">
            <v>10</v>
          </cell>
        </row>
        <row r="258">
          <cell r="A258">
            <v>257</v>
          </cell>
          <cell r="C258" t="str">
            <v>S2002</v>
          </cell>
          <cell r="I258" t="str">
            <v>11</v>
          </cell>
        </row>
        <row r="259">
          <cell r="A259">
            <v>258</v>
          </cell>
          <cell r="C259" t="str">
            <v>S2002</v>
          </cell>
          <cell r="I259" t="str">
            <v>2</v>
          </cell>
        </row>
        <row r="260">
          <cell r="A260">
            <v>259</v>
          </cell>
          <cell r="C260" t="str">
            <v>S2002</v>
          </cell>
          <cell r="I260" t="str">
            <v>3</v>
          </cell>
        </row>
        <row r="261">
          <cell r="A261">
            <v>260</v>
          </cell>
          <cell r="C261" t="str">
            <v>S2002</v>
          </cell>
          <cell r="I261" t="str">
            <v>I</v>
          </cell>
        </row>
        <row r="262">
          <cell r="A262">
            <v>261</v>
          </cell>
          <cell r="C262" t="str">
            <v>S2002</v>
          </cell>
          <cell r="I262" t="str">
            <v>J</v>
          </cell>
        </row>
        <row r="263">
          <cell r="A263">
            <v>262</v>
          </cell>
          <cell r="C263" t="str">
            <v>S2002</v>
          </cell>
          <cell r="I263" t="str">
            <v>A</v>
          </cell>
        </row>
        <row r="264">
          <cell r="A264">
            <v>263</v>
          </cell>
          <cell r="C264" t="str">
            <v>S2002</v>
          </cell>
          <cell r="I264" t="str">
            <v>B</v>
          </cell>
        </row>
        <row r="265">
          <cell r="A265">
            <v>264</v>
          </cell>
          <cell r="C265" t="str">
            <v>S2002</v>
          </cell>
          <cell r="I265" t="str">
            <v>C1</v>
          </cell>
        </row>
        <row r="266">
          <cell r="A266">
            <v>265</v>
          </cell>
          <cell r="C266" t="str">
            <v>S2002</v>
          </cell>
          <cell r="I266" t="str">
            <v>C2</v>
          </cell>
        </row>
        <row r="267">
          <cell r="A267">
            <v>266</v>
          </cell>
          <cell r="C267" t="str">
            <v>S2002</v>
          </cell>
          <cell r="I267" t="str">
            <v>D</v>
          </cell>
        </row>
        <row r="268">
          <cell r="A268">
            <v>267</v>
          </cell>
          <cell r="C268" t="str">
            <v>S2002</v>
          </cell>
          <cell r="I268" t="str">
            <v>F1</v>
          </cell>
        </row>
        <row r="269">
          <cell r="A269">
            <v>268</v>
          </cell>
          <cell r="C269" t="str">
            <v>S2002</v>
          </cell>
          <cell r="I269" t="str">
            <v>F2</v>
          </cell>
        </row>
        <row r="270">
          <cell r="A270">
            <v>269</v>
          </cell>
          <cell r="C270" t="str">
            <v>S2002</v>
          </cell>
          <cell r="I270" t="str">
            <v>G</v>
          </cell>
        </row>
        <row r="271">
          <cell r="A271">
            <v>270</v>
          </cell>
          <cell r="C271" t="str">
            <v>S2002</v>
          </cell>
          <cell r="I271" t="str">
            <v>H</v>
          </cell>
        </row>
        <row r="272">
          <cell r="A272">
            <v>271</v>
          </cell>
          <cell r="C272" t="str">
            <v>S2003</v>
          </cell>
          <cell r="I272" t="str">
            <v>1</v>
          </cell>
        </row>
        <row r="273">
          <cell r="A273">
            <v>272</v>
          </cell>
          <cell r="C273" t="str">
            <v>S2003</v>
          </cell>
          <cell r="I273" t="str">
            <v>4</v>
          </cell>
        </row>
        <row r="274">
          <cell r="A274">
            <v>273</v>
          </cell>
          <cell r="C274" t="str">
            <v>S2003</v>
          </cell>
          <cell r="I274" t="str">
            <v>8</v>
          </cell>
        </row>
        <row r="275">
          <cell r="A275">
            <v>274</v>
          </cell>
          <cell r="C275" t="str">
            <v>S2003</v>
          </cell>
          <cell r="I275" t="str">
            <v>A</v>
          </cell>
        </row>
        <row r="276">
          <cell r="A276">
            <v>275</v>
          </cell>
          <cell r="C276" t="str">
            <v>S2003</v>
          </cell>
          <cell r="I276" t="str">
            <v>B</v>
          </cell>
        </row>
        <row r="277">
          <cell r="A277">
            <v>276</v>
          </cell>
          <cell r="C277" t="str">
            <v>S2003</v>
          </cell>
          <cell r="I277" t="str">
            <v>C</v>
          </cell>
        </row>
        <row r="278">
          <cell r="A278">
            <v>277</v>
          </cell>
          <cell r="C278" t="str">
            <v>S2003</v>
          </cell>
          <cell r="I278" t="str">
            <v>D</v>
          </cell>
        </row>
        <row r="279">
          <cell r="A279">
            <v>278</v>
          </cell>
          <cell r="C279" t="str">
            <v>S2003</v>
          </cell>
          <cell r="I279" t="str">
            <v>E</v>
          </cell>
        </row>
        <row r="280">
          <cell r="A280">
            <v>279</v>
          </cell>
          <cell r="C280" t="str">
            <v>S2003</v>
          </cell>
          <cell r="I280" t="str">
            <v>F</v>
          </cell>
        </row>
        <row r="281">
          <cell r="A281">
            <v>280</v>
          </cell>
          <cell r="C281" t="str">
            <v>S2003</v>
          </cell>
          <cell r="I281" t="str">
            <v>G</v>
          </cell>
        </row>
        <row r="282">
          <cell r="A282">
            <v>281</v>
          </cell>
          <cell r="C282" t="str">
            <v>S2003</v>
          </cell>
          <cell r="I282" t="str">
            <v>H</v>
          </cell>
        </row>
        <row r="283">
          <cell r="A283">
            <v>282</v>
          </cell>
          <cell r="C283" t="str">
            <v>S2003</v>
          </cell>
          <cell r="I283" t="str">
            <v>I</v>
          </cell>
        </row>
        <row r="284">
          <cell r="A284">
            <v>283</v>
          </cell>
          <cell r="C284" t="str">
            <v>S2003</v>
          </cell>
          <cell r="I284" t="str">
            <v>J</v>
          </cell>
        </row>
        <row r="285">
          <cell r="A285">
            <v>284</v>
          </cell>
          <cell r="C285" t="str">
            <v>S2003</v>
          </cell>
          <cell r="I285" t="str">
            <v>K</v>
          </cell>
        </row>
        <row r="286">
          <cell r="A286">
            <v>285</v>
          </cell>
          <cell r="C286" t="str">
            <v>S2003</v>
          </cell>
          <cell r="I286" t="str">
            <v>L</v>
          </cell>
        </row>
        <row r="287">
          <cell r="A287">
            <v>286</v>
          </cell>
          <cell r="C287" t="str">
            <v>S2003</v>
          </cell>
          <cell r="I287" t="str">
            <v>O</v>
          </cell>
        </row>
        <row r="288">
          <cell r="A288">
            <v>287</v>
          </cell>
          <cell r="C288" t="str">
            <v>S2003</v>
          </cell>
          <cell r="I288" t="str">
            <v>P1</v>
          </cell>
        </row>
        <row r="289">
          <cell r="A289">
            <v>288</v>
          </cell>
          <cell r="C289" t="str">
            <v>S2003</v>
          </cell>
          <cell r="I289" t="str">
            <v>P2</v>
          </cell>
        </row>
        <row r="290">
          <cell r="A290">
            <v>289</v>
          </cell>
          <cell r="C290" t="str">
            <v>SRU204</v>
          </cell>
          <cell r="I290" t="str">
            <v>A1</v>
          </cell>
        </row>
        <row r="291">
          <cell r="A291">
            <v>290</v>
          </cell>
          <cell r="C291" t="str">
            <v>SRU204</v>
          </cell>
          <cell r="I291" t="str">
            <v>A2</v>
          </cell>
        </row>
        <row r="292">
          <cell r="A292">
            <v>291</v>
          </cell>
          <cell r="C292" t="str">
            <v>S2601</v>
          </cell>
          <cell r="I292" t="str">
            <v>A</v>
          </cell>
        </row>
        <row r="293">
          <cell r="A293">
            <v>292</v>
          </cell>
          <cell r="C293" t="str">
            <v>S2601</v>
          </cell>
          <cell r="I293" t="str">
            <v>B</v>
          </cell>
        </row>
        <row r="294">
          <cell r="A294">
            <v>293</v>
          </cell>
          <cell r="C294" t="str">
            <v>S2601</v>
          </cell>
          <cell r="I294" t="str">
            <v>C1</v>
          </cell>
        </row>
        <row r="295">
          <cell r="A295">
            <v>294</v>
          </cell>
          <cell r="C295" t="str">
            <v>S2601</v>
          </cell>
          <cell r="I295" t="str">
            <v>C2</v>
          </cell>
        </row>
        <row r="296">
          <cell r="A296">
            <v>295</v>
          </cell>
          <cell r="C296" t="str">
            <v>S2601</v>
          </cell>
          <cell r="I296" t="str">
            <v>D1</v>
          </cell>
        </row>
        <row r="297">
          <cell r="A297">
            <v>296</v>
          </cell>
          <cell r="C297" t="str">
            <v>S2601</v>
          </cell>
          <cell r="I297" t="str">
            <v>D2</v>
          </cell>
        </row>
        <row r="298">
          <cell r="A298">
            <v>297</v>
          </cell>
          <cell r="C298" t="str">
            <v>S2601</v>
          </cell>
          <cell r="I298" t="str">
            <v>E1</v>
          </cell>
        </row>
        <row r="299">
          <cell r="A299">
            <v>298</v>
          </cell>
          <cell r="C299" t="str">
            <v>S2601</v>
          </cell>
          <cell r="I299" t="str">
            <v>E2</v>
          </cell>
        </row>
        <row r="300">
          <cell r="A300">
            <v>299</v>
          </cell>
          <cell r="C300" t="str">
            <v>S2601</v>
          </cell>
          <cell r="I300" t="str">
            <v>F1</v>
          </cell>
        </row>
        <row r="301">
          <cell r="A301">
            <v>300</v>
          </cell>
          <cell r="C301" t="str">
            <v>S2601</v>
          </cell>
          <cell r="I301" t="str">
            <v>F2</v>
          </cell>
        </row>
        <row r="302">
          <cell r="A302">
            <v>301</v>
          </cell>
          <cell r="C302" t="str">
            <v>S2601</v>
          </cell>
          <cell r="I302" t="str">
            <v>G1</v>
          </cell>
        </row>
        <row r="303">
          <cell r="A303">
            <v>302</v>
          </cell>
          <cell r="C303" t="str">
            <v>S2601</v>
          </cell>
          <cell r="I303" t="str">
            <v>G2</v>
          </cell>
        </row>
        <row r="304">
          <cell r="A304">
            <v>303</v>
          </cell>
          <cell r="C304" t="str">
            <v>S2601</v>
          </cell>
          <cell r="I304" t="str">
            <v>H</v>
          </cell>
        </row>
        <row r="305">
          <cell r="A305">
            <v>304</v>
          </cell>
          <cell r="C305" t="str">
            <v>S2601</v>
          </cell>
          <cell r="I305" t="str">
            <v>I</v>
          </cell>
        </row>
        <row r="306">
          <cell r="A306">
            <v>305</v>
          </cell>
          <cell r="C306" t="str">
            <v>S2601</v>
          </cell>
          <cell r="I306" t="str">
            <v>L</v>
          </cell>
        </row>
        <row r="307">
          <cell r="A307">
            <v>306</v>
          </cell>
          <cell r="C307" t="str">
            <v>S2601</v>
          </cell>
          <cell r="I307" t="str">
            <v>M</v>
          </cell>
        </row>
        <row r="308">
          <cell r="A308">
            <v>307</v>
          </cell>
          <cell r="C308" t="str">
            <v>S2601</v>
          </cell>
          <cell r="I308" t="str">
            <v>N1</v>
          </cell>
        </row>
        <row r="309">
          <cell r="A309">
            <v>308</v>
          </cell>
          <cell r="C309" t="str">
            <v>S2601</v>
          </cell>
          <cell r="I309" t="str">
            <v>O1</v>
          </cell>
        </row>
        <row r="310">
          <cell r="A310">
            <v>309</v>
          </cell>
          <cell r="C310" t="str">
            <v>S2601</v>
          </cell>
          <cell r="I310" t="str">
            <v>P1</v>
          </cell>
        </row>
        <row r="311">
          <cell r="A311">
            <v>310</v>
          </cell>
          <cell r="C311" t="str">
            <v>S2601</v>
          </cell>
          <cell r="I311" t="str">
            <v>Q1</v>
          </cell>
        </row>
        <row r="312">
          <cell r="A312">
            <v>311</v>
          </cell>
          <cell r="C312" t="str">
            <v>S2601</v>
          </cell>
          <cell r="I312" t="str">
            <v>T1</v>
          </cell>
        </row>
        <row r="313">
          <cell r="A313">
            <v>312</v>
          </cell>
          <cell r="C313" t="str">
            <v>S2601</v>
          </cell>
          <cell r="I313" t="str">
            <v>T2</v>
          </cell>
        </row>
        <row r="314">
          <cell r="A314">
            <v>313</v>
          </cell>
          <cell r="C314" t="str">
            <v>S2601</v>
          </cell>
          <cell r="I314" t="str">
            <v>U1</v>
          </cell>
        </row>
        <row r="315">
          <cell r="A315">
            <v>314</v>
          </cell>
          <cell r="C315" t="str">
            <v>S2601</v>
          </cell>
          <cell r="I315" t="str">
            <v>U2</v>
          </cell>
        </row>
        <row r="316">
          <cell r="A316">
            <v>315</v>
          </cell>
          <cell r="C316" t="str">
            <v>S2601</v>
          </cell>
          <cell r="I316" t="str">
            <v>X1</v>
          </cell>
        </row>
        <row r="317">
          <cell r="A317">
            <v>316</v>
          </cell>
          <cell r="C317" t="str">
            <v>S2601</v>
          </cell>
          <cell r="I317" t="str">
            <v>X2</v>
          </cell>
        </row>
        <row r="318">
          <cell r="A318">
            <v>317</v>
          </cell>
          <cell r="C318" t="str">
            <v>S2601</v>
          </cell>
          <cell r="I318" t="str">
            <v>Y1</v>
          </cell>
        </row>
        <row r="319">
          <cell r="A319">
            <v>318</v>
          </cell>
          <cell r="C319" t="str">
            <v>S2601</v>
          </cell>
          <cell r="I319" t="str">
            <v>Y2</v>
          </cell>
        </row>
        <row r="320">
          <cell r="A320">
            <v>319</v>
          </cell>
          <cell r="C320" t="str">
            <v>S2601</v>
          </cell>
          <cell r="I320" t="str">
            <v>Z</v>
          </cell>
        </row>
        <row r="321">
          <cell r="A321">
            <v>320</v>
          </cell>
          <cell r="C321" t="str">
            <v>S2601</v>
          </cell>
          <cell r="I321" t="str">
            <v>AA1</v>
          </cell>
        </row>
        <row r="322">
          <cell r="A322">
            <v>321</v>
          </cell>
          <cell r="C322" t="str">
            <v>S2601</v>
          </cell>
          <cell r="I322" t="str">
            <v>AA2</v>
          </cell>
        </row>
        <row r="323">
          <cell r="A323">
            <v>322</v>
          </cell>
          <cell r="C323" t="str">
            <v>S2601</v>
          </cell>
          <cell r="I323" t="str">
            <v>AB1</v>
          </cell>
        </row>
        <row r="324">
          <cell r="A324">
            <v>323</v>
          </cell>
          <cell r="C324" t="str">
            <v>S2601</v>
          </cell>
          <cell r="I324" t="str">
            <v>AB2</v>
          </cell>
        </row>
        <row r="325">
          <cell r="A325">
            <v>324</v>
          </cell>
          <cell r="C325" t="str">
            <v>S2601</v>
          </cell>
          <cell r="I325" t="str">
            <v>AC1</v>
          </cell>
        </row>
        <row r="326">
          <cell r="A326">
            <v>325</v>
          </cell>
          <cell r="C326" t="str">
            <v>S2601</v>
          </cell>
          <cell r="I326" t="str">
            <v>AC2</v>
          </cell>
        </row>
        <row r="327">
          <cell r="A327">
            <v>326</v>
          </cell>
          <cell r="C327" t="str">
            <v>S2601</v>
          </cell>
          <cell r="I327" t="str">
            <v>AD1</v>
          </cell>
        </row>
        <row r="328">
          <cell r="A328">
            <v>327</v>
          </cell>
          <cell r="C328" t="str">
            <v>S2601</v>
          </cell>
          <cell r="I328" t="str">
            <v>AD2</v>
          </cell>
        </row>
        <row r="329">
          <cell r="A329">
            <v>328</v>
          </cell>
          <cell r="C329" t="str">
            <v>S2601</v>
          </cell>
          <cell r="I329" t="str">
            <v>AE1</v>
          </cell>
        </row>
        <row r="330">
          <cell r="A330">
            <v>329</v>
          </cell>
          <cell r="C330" t="str">
            <v>S2601</v>
          </cell>
          <cell r="I330" t="str">
            <v>AE2</v>
          </cell>
        </row>
        <row r="331">
          <cell r="A331">
            <v>330</v>
          </cell>
          <cell r="C331" t="str">
            <v>S2601</v>
          </cell>
          <cell r="I331" t="str">
            <v>AF1</v>
          </cell>
        </row>
        <row r="332">
          <cell r="A332">
            <v>331</v>
          </cell>
          <cell r="C332" t="str">
            <v>S2601</v>
          </cell>
          <cell r="I332" t="str">
            <v>AF2</v>
          </cell>
        </row>
        <row r="333">
          <cell r="A333">
            <v>332</v>
          </cell>
          <cell r="C333" t="str">
            <v>S2601</v>
          </cell>
          <cell r="I333" t="str">
            <v>AG1</v>
          </cell>
        </row>
        <row r="334">
          <cell r="A334">
            <v>333</v>
          </cell>
          <cell r="C334" t="str">
            <v>S2601</v>
          </cell>
          <cell r="I334" t="str">
            <v>AG2</v>
          </cell>
        </row>
        <row r="335">
          <cell r="A335">
            <v>334</v>
          </cell>
          <cell r="C335" t="str">
            <v>S2601</v>
          </cell>
          <cell r="I335" t="str">
            <v>AH1</v>
          </cell>
        </row>
        <row r="336">
          <cell r="A336">
            <v>335</v>
          </cell>
          <cell r="C336" t="str">
            <v>S2601</v>
          </cell>
          <cell r="I336" t="str">
            <v>AH2</v>
          </cell>
        </row>
        <row r="337">
          <cell r="A337">
            <v>336</v>
          </cell>
          <cell r="C337" t="str">
            <v>S2601</v>
          </cell>
          <cell r="I337" t="str">
            <v>AI1</v>
          </cell>
        </row>
        <row r="338">
          <cell r="A338">
            <v>337</v>
          </cell>
          <cell r="C338" t="str">
            <v>S2601</v>
          </cell>
          <cell r="I338" t="str">
            <v>AI2</v>
          </cell>
        </row>
        <row r="339">
          <cell r="A339">
            <v>338</v>
          </cell>
          <cell r="C339" t="str">
            <v>S2601</v>
          </cell>
          <cell r="I339" t="str">
            <v>AJ1</v>
          </cell>
        </row>
        <row r="340">
          <cell r="A340">
            <v>339</v>
          </cell>
          <cell r="C340" t="str">
            <v>S2601</v>
          </cell>
          <cell r="I340" t="str">
            <v>AJ2</v>
          </cell>
        </row>
        <row r="341">
          <cell r="A341">
            <v>340</v>
          </cell>
          <cell r="C341" t="str">
            <v>S2601</v>
          </cell>
          <cell r="I341" t="str">
            <v>AK1</v>
          </cell>
        </row>
        <row r="342">
          <cell r="A342">
            <v>341</v>
          </cell>
          <cell r="C342" t="str">
            <v>S2601</v>
          </cell>
          <cell r="I342" t="str">
            <v>AK2</v>
          </cell>
        </row>
        <row r="343">
          <cell r="A343">
            <v>342</v>
          </cell>
          <cell r="C343" t="str">
            <v>S2601</v>
          </cell>
          <cell r="I343" t="str">
            <v>AL1</v>
          </cell>
        </row>
        <row r="344">
          <cell r="A344">
            <v>343</v>
          </cell>
          <cell r="C344" t="str">
            <v>S2601</v>
          </cell>
          <cell r="I344" t="str">
            <v>AL2</v>
          </cell>
        </row>
        <row r="345">
          <cell r="A345">
            <v>344</v>
          </cell>
          <cell r="C345" t="str">
            <v>S2601</v>
          </cell>
          <cell r="I345" t="str">
            <v>AM1</v>
          </cell>
        </row>
        <row r="346">
          <cell r="A346">
            <v>345</v>
          </cell>
          <cell r="C346" t="str">
            <v>S2601</v>
          </cell>
          <cell r="I346" t="str">
            <v>AM2</v>
          </cell>
        </row>
        <row r="347">
          <cell r="A347">
            <v>346</v>
          </cell>
          <cell r="C347" t="str">
            <v>S2601</v>
          </cell>
          <cell r="I347" t="str">
            <v>AN1</v>
          </cell>
        </row>
        <row r="348">
          <cell r="A348">
            <v>347</v>
          </cell>
          <cell r="C348" t="str">
            <v>S2601</v>
          </cell>
          <cell r="I348" t="str">
            <v>AN2</v>
          </cell>
        </row>
        <row r="349">
          <cell r="A349">
            <v>348</v>
          </cell>
          <cell r="C349" t="str">
            <v>S2601</v>
          </cell>
          <cell r="I349" t="str">
            <v>AO1</v>
          </cell>
        </row>
        <row r="350">
          <cell r="A350">
            <v>349</v>
          </cell>
          <cell r="C350" t="str">
            <v>S2601</v>
          </cell>
          <cell r="I350" t="str">
            <v>AO2</v>
          </cell>
        </row>
        <row r="351">
          <cell r="A351">
            <v>350</v>
          </cell>
          <cell r="C351" t="str">
            <v>S2601</v>
          </cell>
          <cell r="I351" t="str">
            <v>AP1</v>
          </cell>
        </row>
        <row r="352">
          <cell r="A352">
            <v>351</v>
          </cell>
          <cell r="C352" t="str">
            <v>S2601</v>
          </cell>
          <cell r="I352" t="str">
            <v>AP2</v>
          </cell>
        </row>
        <row r="353">
          <cell r="A353">
            <v>352</v>
          </cell>
          <cell r="C353" t="str">
            <v>S2601</v>
          </cell>
          <cell r="I353" t="str">
            <v>AQ1</v>
          </cell>
        </row>
        <row r="354">
          <cell r="A354">
            <v>353</v>
          </cell>
          <cell r="C354" t="str">
            <v>S2601</v>
          </cell>
          <cell r="I354" t="str">
            <v>AQ2</v>
          </cell>
        </row>
        <row r="355">
          <cell r="A355">
            <v>354</v>
          </cell>
          <cell r="C355" t="str">
            <v>S2601</v>
          </cell>
          <cell r="I355" t="str">
            <v>AR1</v>
          </cell>
        </row>
        <row r="356">
          <cell r="A356">
            <v>355</v>
          </cell>
          <cell r="C356" t="str">
            <v>S2601</v>
          </cell>
          <cell r="I356" t="str">
            <v>AR2</v>
          </cell>
        </row>
        <row r="357">
          <cell r="A357">
            <v>356</v>
          </cell>
          <cell r="C357" t="str">
            <v>S2601</v>
          </cell>
          <cell r="I357" t="str">
            <v>AS1</v>
          </cell>
        </row>
        <row r="358">
          <cell r="A358">
            <v>357</v>
          </cell>
          <cell r="C358" t="str">
            <v>S2601</v>
          </cell>
          <cell r="I358" t="str">
            <v>AS2</v>
          </cell>
        </row>
        <row r="359">
          <cell r="A359">
            <v>358</v>
          </cell>
          <cell r="C359" t="str">
            <v>S2601</v>
          </cell>
          <cell r="I359" t="str">
            <v>AT1</v>
          </cell>
        </row>
        <row r="360">
          <cell r="A360">
            <v>359</v>
          </cell>
          <cell r="C360" t="str">
            <v>S2601</v>
          </cell>
          <cell r="I360" t="str">
            <v>AT2</v>
          </cell>
        </row>
        <row r="361">
          <cell r="A361">
            <v>360</v>
          </cell>
          <cell r="C361" t="str">
            <v>S2601</v>
          </cell>
          <cell r="I361" t="str">
            <v>AW1</v>
          </cell>
        </row>
        <row r="362">
          <cell r="A362">
            <v>361</v>
          </cell>
          <cell r="C362" t="str">
            <v>S2601</v>
          </cell>
          <cell r="I362" t="str">
            <v>AW2</v>
          </cell>
        </row>
        <row r="363">
          <cell r="A363">
            <v>362</v>
          </cell>
          <cell r="C363" t="str">
            <v>S2601</v>
          </cell>
          <cell r="I363" t="str">
            <v>AX1</v>
          </cell>
        </row>
        <row r="364">
          <cell r="A364">
            <v>363</v>
          </cell>
          <cell r="C364" t="str">
            <v>S2601</v>
          </cell>
          <cell r="I364" t="str">
            <v>AX2</v>
          </cell>
        </row>
        <row r="365">
          <cell r="A365">
            <v>364</v>
          </cell>
          <cell r="C365" t="str">
            <v>S2601</v>
          </cell>
          <cell r="I365" t="str">
            <v>AY1</v>
          </cell>
        </row>
        <row r="366">
          <cell r="A366">
            <v>365</v>
          </cell>
          <cell r="C366" t="str">
            <v>S2601</v>
          </cell>
          <cell r="I366" t="str">
            <v>AY2</v>
          </cell>
        </row>
        <row r="367">
          <cell r="A367">
            <v>366</v>
          </cell>
          <cell r="C367" t="str">
            <v>S2601</v>
          </cell>
          <cell r="I367" t="str">
            <v>AZ</v>
          </cell>
        </row>
        <row r="368">
          <cell r="A368">
            <v>367</v>
          </cell>
          <cell r="C368" t="str">
            <v>S2601</v>
          </cell>
          <cell r="I368" t="str">
            <v>BA</v>
          </cell>
        </row>
        <row r="369">
          <cell r="A369">
            <v>368</v>
          </cell>
          <cell r="C369" t="str">
            <v>S2602</v>
          </cell>
          <cell r="I369" t="str">
            <v>A</v>
          </cell>
        </row>
        <row r="370">
          <cell r="A370">
            <v>369</v>
          </cell>
          <cell r="C370" t="str">
            <v>S2602</v>
          </cell>
          <cell r="I370" t="str">
            <v>B</v>
          </cell>
        </row>
        <row r="371">
          <cell r="A371">
            <v>370</v>
          </cell>
          <cell r="C371" t="str">
            <v>S2602</v>
          </cell>
          <cell r="I371" t="str">
            <v>C</v>
          </cell>
        </row>
        <row r="372">
          <cell r="A372">
            <v>371</v>
          </cell>
          <cell r="C372" t="str">
            <v>S2602</v>
          </cell>
          <cell r="I372" t="str">
            <v>D</v>
          </cell>
        </row>
        <row r="373">
          <cell r="A373">
            <v>372</v>
          </cell>
          <cell r="C373" t="str">
            <v>S2602</v>
          </cell>
          <cell r="I373" t="str">
            <v>F1</v>
          </cell>
        </row>
        <row r="374">
          <cell r="A374">
            <v>373</v>
          </cell>
          <cell r="C374" t="str">
            <v>S2602</v>
          </cell>
          <cell r="I374" t="str">
            <v>F2</v>
          </cell>
        </row>
        <row r="375">
          <cell r="A375">
            <v>374</v>
          </cell>
          <cell r="C375" t="str">
            <v>S2602</v>
          </cell>
          <cell r="I375" t="str">
            <v>G1</v>
          </cell>
        </row>
        <row r="376">
          <cell r="A376">
            <v>375</v>
          </cell>
          <cell r="C376" t="str">
            <v>S2602</v>
          </cell>
          <cell r="I376" t="str">
            <v>G2</v>
          </cell>
        </row>
        <row r="377">
          <cell r="A377">
            <v>376</v>
          </cell>
          <cell r="C377" t="str">
            <v>S2602</v>
          </cell>
          <cell r="I377" t="str">
            <v>H1</v>
          </cell>
        </row>
        <row r="378">
          <cell r="A378">
            <v>377</v>
          </cell>
          <cell r="C378" t="str">
            <v>S2602</v>
          </cell>
          <cell r="I378" t="str">
            <v>H2</v>
          </cell>
        </row>
        <row r="379">
          <cell r="A379">
            <v>378</v>
          </cell>
          <cell r="C379" t="str">
            <v>S2602</v>
          </cell>
          <cell r="I379" t="str">
            <v>I</v>
          </cell>
        </row>
        <row r="380">
          <cell r="A380">
            <v>379</v>
          </cell>
          <cell r="C380" t="str">
            <v>S2602</v>
          </cell>
          <cell r="I380" t="str">
            <v>J</v>
          </cell>
        </row>
        <row r="381">
          <cell r="A381">
            <v>380</v>
          </cell>
          <cell r="C381" t="str">
            <v>S2602</v>
          </cell>
          <cell r="I381" t="str">
            <v>K</v>
          </cell>
        </row>
        <row r="382">
          <cell r="A382">
            <v>381</v>
          </cell>
          <cell r="C382" t="str">
            <v>S2602</v>
          </cell>
          <cell r="I382" t="str">
            <v>L</v>
          </cell>
        </row>
        <row r="383">
          <cell r="A383">
            <v>382</v>
          </cell>
          <cell r="C383" t="str">
            <v>S2602</v>
          </cell>
          <cell r="I383" t="str">
            <v>M1</v>
          </cell>
        </row>
        <row r="384">
          <cell r="A384">
            <v>383</v>
          </cell>
          <cell r="C384" t="str">
            <v>S2602</v>
          </cell>
          <cell r="I384" t="str">
            <v>M2</v>
          </cell>
        </row>
        <row r="385">
          <cell r="A385">
            <v>384</v>
          </cell>
          <cell r="C385" t="str">
            <v>S2602</v>
          </cell>
          <cell r="I385" t="str">
            <v>N1</v>
          </cell>
        </row>
        <row r="386">
          <cell r="A386">
            <v>385</v>
          </cell>
          <cell r="C386" t="str">
            <v>S2602</v>
          </cell>
          <cell r="I386" t="str">
            <v>N2</v>
          </cell>
        </row>
        <row r="387">
          <cell r="A387">
            <v>386</v>
          </cell>
          <cell r="C387" t="str">
            <v>S2602</v>
          </cell>
          <cell r="I387" t="str">
            <v>O1</v>
          </cell>
        </row>
        <row r="388">
          <cell r="A388">
            <v>387</v>
          </cell>
          <cell r="C388" t="str">
            <v>S2602</v>
          </cell>
          <cell r="I388" t="str">
            <v>O2</v>
          </cell>
        </row>
        <row r="389">
          <cell r="A389">
            <v>388</v>
          </cell>
          <cell r="C389" t="str">
            <v>S2602</v>
          </cell>
          <cell r="I389" t="str">
            <v>P</v>
          </cell>
        </row>
        <row r="390">
          <cell r="A390">
            <v>389</v>
          </cell>
          <cell r="C390" t="str">
            <v>S2602</v>
          </cell>
          <cell r="I390" t="str">
            <v>Q</v>
          </cell>
        </row>
        <row r="391">
          <cell r="A391">
            <v>390</v>
          </cell>
          <cell r="C391" t="str">
            <v>S2602</v>
          </cell>
          <cell r="I391" t="str">
            <v>R</v>
          </cell>
        </row>
        <row r="392">
          <cell r="A392">
            <v>391</v>
          </cell>
          <cell r="C392" t="str">
            <v>S2611</v>
          </cell>
          <cell r="I392" t="str">
            <v>A</v>
          </cell>
        </row>
        <row r="393">
          <cell r="A393">
            <v>392</v>
          </cell>
          <cell r="C393" t="str">
            <v>S2611</v>
          </cell>
          <cell r="I393" t="str">
            <v>B</v>
          </cell>
        </row>
        <row r="394">
          <cell r="A394">
            <v>393</v>
          </cell>
          <cell r="C394" t="str">
            <v>S2611</v>
          </cell>
          <cell r="I394" t="str">
            <v>C</v>
          </cell>
        </row>
        <row r="395">
          <cell r="A395">
            <v>394</v>
          </cell>
          <cell r="C395" t="str">
            <v>S2611</v>
          </cell>
          <cell r="I395" t="str">
            <v>D</v>
          </cell>
        </row>
        <row r="396">
          <cell r="A396">
            <v>395</v>
          </cell>
          <cell r="C396" t="str">
            <v>S2611</v>
          </cell>
          <cell r="I396" t="str">
            <v>E</v>
          </cell>
        </row>
        <row r="397">
          <cell r="A397">
            <v>396</v>
          </cell>
          <cell r="C397" t="str">
            <v>S2611</v>
          </cell>
          <cell r="I397" t="str">
            <v>F</v>
          </cell>
        </row>
        <row r="398">
          <cell r="A398">
            <v>397</v>
          </cell>
          <cell r="C398" t="str">
            <v>S2611</v>
          </cell>
          <cell r="I398" t="str">
            <v>G</v>
          </cell>
        </row>
        <row r="399">
          <cell r="A399">
            <v>398</v>
          </cell>
          <cell r="C399" t="str">
            <v>S2611</v>
          </cell>
          <cell r="I399" t="str">
            <v>H</v>
          </cell>
        </row>
        <row r="400">
          <cell r="A400">
            <v>399</v>
          </cell>
          <cell r="C400" t="str">
            <v>S2611</v>
          </cell>
          <cell r="I400" t="str">
            <v>I</v>
          </cell>
        </row>
        <row r="401">
          <cell r="A401">
            <v>400</v>
          </cell>
          <cell r="C401" t="str">
            <v>S2611</v>
          </cell>
          <cell r="I401" t="str">
            <v>L</v>
          </cell>
        </row>
        <row r="402">
          <cell r="A402">
            <v>401</v>
          </cell>
          <cell r="C402" t="str">
            <v>S2611</v>
          </cell>
          <cell r="I402" t="str">
            <v>M</v>
          </cell>
        </row>
        <row r="403">
          <cell r="A403">
            <v>402</v>
          </cell>
          <cell r="C403" t="str">
            <v>S2611</v>
          </cell>
          <cell r="I403" t="str">
            <v>N</v>
          </cell>
        </row>
        <row r="404">
          <cell r="A404">
            <v>403</v>
          </cell>
          <cell r="C404" t="str">
            <v>S2611</v>
          </cell>
          <cell r="I404" t="str">
            <v>O</v>
          </cell>
        </row>
        <row r="405">
          <cell r="A405">
            <v>404</v>
          </cell>
          <cell r="C405" t="str">
            <v>S2611</v>
          </cell>
          <cell r="I405" t="str">
            <v>P</v>
          </cell>
        </row>
        <row r="406">
          <cell r="A406">
            <v>405</v>
          </cell>
          <cell r="C406" t="str">
            <v>S2611</v>
          </cell>
          <cell r="I406" t="str">
            <v>Q</v>
          </cell>
        </row>
        <row r="407">
          <cell r="A407">
            <v>406</v>
          </cell>
          <cell r="C407" t="str">
            <v>S2611</v>
          </cell>
          <cell r="I407" t="str">
            <v>R</v>
          </cell>
        </row>
        <row r="408">
          <cell r="A408">
            <v>407</v>
          </cell>
          <cell r="C408" t="str">
            <v>S2611</v>
          </cell>
          <cell r="I408" t="str">
            <v>S</v>
          </cell>
        </row>
        <row r="409">
          <cell r="A409">
            <v>408</v>
          </cell>
          <cell r="C409" t="str">
            <v>S2611</v>
          </cell>
          <cell r="I409" t="str">
            <v>U1</v>
          </cell>
        </row>
        <row r="410">
          <cell r="A410">
            <v>409</v>
          </cell>
          <cell r="C410" t="str">
            <v>S2611</v>
          </cell>
          <cell r="I410" t="str">
            <v>U2</v>
          </cell>
        </row>
        <row r="411">
          <cell r="A411">
            <v>410</v>
          </cell>
          <cell r="C411" t="str">
            <v>S2611</v>
          </cell>
          <cell r="I411" t="str">
            <v>W1</v>
          </cell>
        </row>
        <row r="412">
          <cell r="A412">
            <v>411</v>
          </cell>
          <cell r="C412" t="str">
            <v>S2611</v>
          </cell>
          <cell r="I412" t="str">
            <v>W2</v>
          </cell>
        </row>
        <row r="413">
          <cell r="A413">
            <v>412</v>
          </cell>
          <cell r="C413" t="str">
            <v>S2611</v>
          </cell>
          <cell r="I413" t="str">
            <v>Y1</v>
          </cell>
        </row>
        <row r="414">
          <cell r="A414">
            <v>413</v>
          </cell>
          <cell r="C414" t="str">
            <v>S2611</v>
          </cell>
          <cell r="I414" t="str">
            <v>Y2</v>
          </cell>
        </row>
        <row r="415">
          <cell r="A415">
            <v>414</v>
          </cell>
          <cell r="C415" t="str">
            <v>S2611</v>
          </cell>
          <cell r="I415" t="str">
            <v>Z1</v>
          </cell>
        </row>
        <row r="416">
          <cell r="A416">
            <v>415</v>
          </cell>
          <cell r="C416" t="str">
            <v>S2611</v>
          </cell>
          <cell r="I416" t="str">
            <v>Z2</v>
          </cell>
        </row>
        <row r="417">
          <cell r="A417">
            <v>416</v>
          </cell>
          <cell r="C417" t="str">
            <v>S2611</v>
          </cell>
          <cell r="I417" t="str">
            <v>AA1</v>
          </cell>
        </row>
        <row r="418">
          <cell r="A418">
            <v>417</v>
          </cell>
          <cell r="C418" t="str">
            <v>S2611</v>
          </cell>
          <cell r="I418" t="str">
            <v>AA2</v>
          </cell>
        </row>
        <row r="419">
          <cell r="A419">
            <v>418</v>
          </cell>
          <cell r="C419" t="str">
            <v>S2611</v>
          </cell>
          <cell r="I419" t="str">
            <v>AB1</v>
          </cell>
        </row>
        <row r="420">
          <cell r="A420">
            <v>419</v>
          </cell>
          <cell r="C420" t="str">
            <v>S2611</v>
          </cell>
          <cell r="I420" t="str">
            <v>AB2</v>
          </cell>
        </row>
        <row r="421">
          <cell r="A421">
            <v>420</v>
          </cell>
          <cell r="C421" t="str">
            <v>S2611</v>
          </cell>
          <cell r="I421" t="str">
            <v>AC1</v>
          </cell>
        </row>
        <row r="422">
          <cell r="A422">
            <v>421</v>
          </cell>
          <cell r="C422" t="str">
            <v>S2611</v>
          </cell>
          <cell r="I422" t="str">
            <v>AC2</v>
          </cell>
        </row>
        <row r="423">
          <cell r="A423">
            <v>422</v>
          </cell>
          <cell r="C423" t="str">
            <v>S2611</v>
          </cell>
          <cell r="I423" t="str">
            <v>AD1</v>
          </cell>
        </row>
        <row r="424">
          <cell r="A424">
            <v>423</v>
          </cell>
          <cell r="C424" t="str">
            <v>S2611</v>
          </cell>
          <cell r="I424" t="str">
            <v>AD2</v>
          </cell>
        </row>
        <row r="425">
          <cell r="A425">
            <v>424</v>
          </cell>
          <cell r="C425" t="str">
            <v>S2611</v>
          </cell>
          <cell r="I425" t="str">
            <v>AE1</v>
          </cell>
        </row>
        <row r="426">
          <cell r="A426">
            <v>425</v>
          </cell>
          <cell r="C426" t="str">
            <v>S2611</v>
          </cell>
          <cell r="I426" t="str">
            <v>AE2</v>
          </cell>
        </row>
        <row r="427">
          <cell r="A427">
            <v>426</v>
          </cell>
          <cell r="C427" t="str">
            <v>S2611</v>
          </cell>
          <cell r="I427" t="str">
            <v>AF</v>
          </cell>
        </row>
        <row r="428">
          <cell r="A428">
            <v>427</v>
          </cell>
          <cell r="C428" t="str">
            <v>S2706</v>
          </cell>
          <cell r="I428" t="str">
            <v>A</v>
          </cell>
        </row>
        <row r="429">
          <cell r="A429">
            <v>428</v>
          </cell>
          <cell r="C429" t="str">
            <v>S2706</v>
          </cell>
          <cell r="I429" t="str">
            <v>B</v>
          </cell>
        </row>
        <row r="430">
          <cell r="A430">
            <v>429</v>
          </cell>
          <cell r="C430" t="str">
            <v>S2706</v>
          </cell>
          <cell r="I430" t="str">
            <v>C</v>
          </cell>
        </row>
        <row r="431">
          <cell r="A431">
            <v>430</v>
          </cell>
          <cell r="C431" t="str">
            <v>S2706</v>
          </cell>
          <cell r="I431" t="str">
            <v>D1</v>
          </cell>
        </row>
        <row r="432">
          <cell r="A432">
            <v>431</v>
          </cell>
          <cell r="C432" t="str">
            <v>S2706</v>
          </cell>
          <cell r="I432" t="str">
            <v>D2</v>
          </cell>
        </row>
        <row r="433">
          <cell r="A433">
            <v>432</v>
          </cell>
          <cell r="C433" t="str">
            <v>S2706</v>
          </cell>
          <cell r="I433" t="str">
            <v>E</v>
          </cell>
        </row>
        <row r="434">
          <cell r="A434">
            <v>433</v>
          </cell>
          <cell r="C434" t="str">
            <v>S2706</v>
          </cell>
          <cell r="I434" t="str">
            <v>F</v>
          </cell>
        </row>
        <row r="435">
          <cell r="A435">
            <v>434</v>
          </cell>
          <cell r="C435" t="str">
            <v>S2706</v>
          </cell>
          <cell r="I435" t="str">
            <v>G</v>
          </cell>
        </row>
        <row r="436">
          <cell r="A436">
            <v>435</v>
          </cell>
          <cell r="C436" t="str">
            <v>S2706</v>
          </cell>
          <cell r="I436" t="str">
            <v>H1</v>
          </cell>
        </row>
        <row r="437">
          <cell r="A437">
            <v>436</v>
          </cell>
          <cell r="C437" t="str">
            <v>S2706</v>
          </cell>
          <cell r="I437" t="str">
            <v>H2</v>
          </cell>
        </row>
        <row r="438">
          <cell r="A438">
            <v>437</v>
          </cell>
          <cell r="C438" t="str">
            <v>S2706</v>
          </cell>
          <cell r="I438" t="str">
            <v>I</v>
          </cell>
        </row>
        <row r="439">
          <cell r="A439">
            <v>438</v>
          </cell>
          <cell r="C439" t="str">
            <v>S2706</v>
          </cell>
          <cell r="I439" t="str">
            <v>J</v>
          </cell>
        </row>
        <row r="440">
          <cell r="A440">
            <v>439</v>
          </cell>
          <cell r="C440" t="str">
            <v>S2706</v>
          </cell>
          <cell r="I440" t="str">
            <v>M</v>
          </cell>
        </row>
        <row r="441">
          <cell r="A441">
            <v>440</v>
          </cell>
          <cell r="C441" t="str">
            <v>S2706</v>
          </cell>
          <cell r="I441" t="str">
            <v>O</v>
          </cell>
        </row>
        <row r="442">
          <cell r="A442">
            <v>441</v>
          </cell>
          <cell r="C442" t="str">
            <v>S2706</v>
          </cell>
          <cell r="I442" t="str">
            <v>P</v>
          </cell>
        </row>
        <row r="443">
          <cell r="A443">
            <v>442</v>
          </cell>
          <cell r="C443" t="str">
            <v>S2706</v>
          </cell>
          <cell r="I443" t="str">
            <v>S1</v>
          </cell>
        </row>
        <row r="444">
          <cell r="A444">
            <v>443</v>
          </cell>
          <cell r="C444" t="str">
            <v>S2706</v>
          </cell>
          <cell r="I444" t="str">
            <v>S2</v>
          </cell>
        </row>
        <row r="445">
          <cell r="A445">
            <v>444</v>
          </cell>
          <cell r="C445" t="str">
            <v>S2706</v>
          </cell>
          <cell r="I445" t="str">
            <v>T1</v>
          </cell>
        </row>
        <row r="446">
          <cell r="A446">
            <v>445</v>
          </cell>
          <cell r="C446" t="str">
            <v>S2706</v>
          </cell>
          <cell r="I446" t="str">
            <v>T2</v>
          </cell>
        </row>
        <row r="447">
          <cell r="A447">
            <v>446</v>
          </cell>
          <cell r="C447" t="str">
            <v>S2706</v>
          </cell>
          <cell r="I447" t="str">
            <v>U1</v>
          </cell>
        </row>
        <row r="448">
          <cell r="A448">
            <v>447</v>
          </cell>
          <cell r="C448" t="str">
            <v>S2706</v>
          </cell>
          <cell r="I448" t="str">
            <v>U2</v>
          </cell>
        </row>
        <row r="449">
          <cell r="A449">
            <v>448</v>
          </cell>
          <cell r="C449" t="str">
            <v>S2706</v>
          </cell>
          <cell r="I449" t="str">
            <v>W1</v>
          </cell>
        </row>
        <row r="450">
          <cell r="A450">
            <v>449</v>
          </cell>
          <cell r="C450" t="str">
            <v>S2706</v>
          </cell>
          <cell r="I450" t="str">
            <v>W2</v>
          </cell>
        </row>
        <row r="451">
          <cell r="A451">
            <v>450</v>
          </cell>
          <cell r="C451" t="str">
            <v>S2708</v>
          </cell>
          <cell r="I451" t="str">
            <v>A</v>
          </cell>
        </row>
        <row r="452">
          <cell r="A452">
            <v>451</v>
          </cell>
          <cell r="C452" t="str">
            <v>S2708</v>
          </cell>
          <cell r="I452" t="str">
            <v>B1</v>
          </cell>
        </row>
        <row r="453">
          <cell r="A453">
            <v>452</v>
          </cell>
          <cell r="C453" t="str">
            <v>S2708</v>
          </cell>
          <cell r="I453" t="str">
            <v>B2</v>
          </cell>
        </row>
        <row r="454">
          <cell r="A454">
            <v>453</v>
          </cell>
          <cell r="C454" t="str">
            <v>S2708</v>
          </cell>
          <cell r="I454" t="str">
            <v>C</v>
          </cell>
        </row>
        <row r="455">
          <cell r="A455">
            <v>454</v>
          </cell>
          <cell r="C455" t="str">
            <v>S2708</v>
          </cell>
          <cell r="I455" t="str">
            <v>D</v>
          </cell>
        </row>
        <row r="456">
          <cell r="A456">
            <v>455</v>
          </cell>
          <cell r="C456" t="str">
            <v>S2708</v>
          </cell>
          <cell r="I456" t="str">
            <v>E</v>
          </cell>
        </row>
        <row r="457">
          <cell r="A457">
            <v>456</v>
          </cell>
          <cell r="C457" t="str">
            <v>S2708</v>
          </cell>
          <cell r="I457" t="str">
            <v>F</v>
          </cell>
        </row>
        <row r="458">
          <cell r="A458">
            <v>457</v>
          </cell>
          <cell r="C458" t="str">
            <v>S2708</v>
          </cell>
          <cell r="I458" t="str">
            <v>G</v>
          </cell>
        </row>
        <row r="459">
          <cell r="A459">
            <v>458</v>
          </cell>
          <cell r="C459" t="str">
            <v>S2708</v>
          </cell>
          <cell r="I459" t="str">
            <v>H1</v>
          </cell>
        </row>
        <row r="460">
          <cell r="A460">
            <v>459</v>
          </cell>
          <cell r="C460" t="str">
            <v>S2708</v>
          </cell>
          <cell r="I460" t="str">
            <v>H2</v>
          </cell>
        </row>
        <row r="461">
          <cell r="A461">
            <v>460</v>
          </cell>
          <cell r="C461" t="str">
            <v>S2708</v>
          </cell>
          <cell r="I461" t="str">
            <v>I</v>
          </cell>
        </row>
        <row r="462">
          <cell r="A462">
            <v>461</v>
          </cell>
          <cell r="C462" t="str">
            <v>S2708</v>
          </cell>
          <cell r="I462" t="str">
            <v>J</v>
          </cell>
        </row>
        <row r="463">
          <cell r="A463">
            <v>462</v>
          </cell>
          <cell r="C463" t="str">
            <v>S2708</v>
          </cell>
          <cell r="I463" t="str">
            <v>K</v>
          </cell>
        </row>
        <row r="464">
          <cell r="A464">
            <v>463</v>
          </cell>
          <cell r="C464" t="str">
            <v>S2708</v>
          </cell>
          <cell r="I464" t="str">
            <v>L</v>
          </cell>
        </row>
        <row r="465">
          <cell r="A465">
            <v>464</v>
          </cell>
          <cell r="C465" t="str">
            <v>S2708</v>
          </cell>
          <cell r="I465" t="str">
            <v>M</v>
          </cell>
        </row>
        <row r="466">
          <cell r="A466">
            <v>465</v>
          </cell>
          <cell r="C466" t="str">
            <v>S2708</v>
          </cell>
          <cell r="I466" t="str">
            <v>N</v>
          </cell>
        </row>
        <row r="467">
          <cell r="A467">
            <v>466</v>
          </cell>
          <cell r="C467" t="str">
            <v>S2708</v>
          </cell>
          <cell r="I467" t="str">
            <v>Q</v>
          </cell>
        </row>
        <row r="468">
          <cell r="A468">
            <v>467</v>
          </cell>
          <cell r="C468" t="str">
            <v>S2708</v>
          </cell>
          <cell r="I468" t="str">
            <v>U</v>
          </cell>
        </row>
        <row r="469">
          <cell r="A469">
            <v>468</v>
          </cell>
          <cell r="C469" t="str">
            <v>S2708</v>
          </cell>
          <cell r="I469" t="str">
            <v>V1</v>
          </cell>
        </row>
        <row r="470">
          <cell r="A470">
            <v>469</v>
          </cell>
          <cell r="C470" t="str">
            <v>S2708</v>
          </cell>
          <cell r="I470" t="str">
            <v>V2</v>
          </cell>
        </row>
        <row r="471">
          <cell r="A471">
            <v>470</v>
          </cell>
          <cell r="C471" t="str">
            <v>S2708</v>
          </cell>
          <cell r="I471" t="str">
            <v>W</v>
          </cell>
        </row>
        <row r="472">
          <cell r="A472">
            <v>471</v>
          </cell>
          <cell r="C472" t="str">
            <v>S2708</v>
          </cell>
          <cell r="I472" t="str">
            <v>X</v>
          </cell>
        </row>
        <row r="473">
          <cell r="A473">
            <v>472</v>
          </cell>
          <cell r="C473" t="str">
            <v>S2709</v>
          </cell>
          <cell r="I473" t="str">
            <v>A</v>
          </cell>
        </row>
        <row r="474">
          <cell r="A474">
            <v>473</v>
          </cell>
          <cell r="C474" t="str">
            <v>S2709</v>
          </cell>
          <cell r="I474" t="str">
            <v>B1</v>
          </cell>
        </row>
        <row r="475">
          <cell r="A475">
            <v>474</v>
          </cell>
          <cell r="C475" t="str">
            <v>S2709</v>
          </cell>
          <cell r="I475" t="str">
            <v>B2</v>
          </cell>
        </row>
        <row r="476">
          <cell r="A476">
            <v>475</v>
          </cell>
          <cell r="C476" t="str">
            <v>S2709</v>
          </cell>
          <cell r="I476" t="str">
            <v>C</v>
          </cell>
        </row>
        <row r="477">
          <cell r="A477">
            <v>476</v>
          </cell>
          <cell r="C477" t="str">
            <v>S2709</v>
          </cell>
          <cell r="I477" t="str">
            <v>D</v>
          </cell>
        </row>
        <row r="478">
          <cell r="A478">
            <v>477</v>
          </cell>
          <cell r="C478" t="str">
            <v>S2709</v>
          </cell>
          <cell r="I478" t="str">
            <v>E</v>
          </cell>
        </row>
        <row r="479">
          <cell r="A479">
            <v>478</v>
          </cell>
          <cell r="C479" t="str">
            <v>S2709</v>
          </cell>
          <cell r="I479" t="str">
            <v>F</v>
          </cell>
        </row>
        <row r="480">
          <cell r="A480">
            <v>479</v>
          </cell>
          <cell r="C480" t="str">
            <v>S2709</v>
          </cell>
          <cell r="I480" t="str">
            <v>G</v>
          </cell>
        </row>
        <row r="481">
          <cell r="A481">
            <v>480</v>
          </cell>
          <cell r="C481" t="str">
            <v>S2709</v>
          </cell>
          <cell r="I481" t="str">
            <v>H</v>
          </cell>
        </row>
        <row r="482">
          <cell r="A482">
            <v>481</v>
          </cell>
          <cell r="C482" t="str">
            <v>S2709</v>
          </cell>
          <cell r="I482" t="str">
            <v>I</v>
          </cell>
        </row>
        <row r="483">
          <cell r="A483">
            <v>482</v>
          </cell>
          <cell r="C483" t="str">
            <v>S2709</v>
          </cell>
          <cell r="I483" t="str">
            <v>J</v>
          </cell>
        </row>
        <row r="484">
          <cell r="A484">
            <v>483</v>
          </cell>
          <cell r="C484" t="str">
            <v>S2709</v>
          </cell>
          <cell r="I484" t="str">
            <v>K</v>
          </cell>
        </row>
        <row r="485">
          <cell r="A485">
            <v>484</v>
          </cell>
          <cell r="C485" t="str">
            <v>S2709</v>
          </cell>
          <cell r="I485" t="str">
            <v>L</v>
          </cell>
        </row>
        <row r="486">
          <cell r="A486">
            <v>485</v>
          </cell>
          <cell r="C486" t="str">
            <v>S2709</v>
          </cell>
          <cell r="I486" t="str">
            <v>M1</v>
          </cell>
        </row>
        <row r="487">
          <cell r="A487">
            <v>486</v>
          </cell>
          <cell r="C487" t="str">
            <v>S2709</v>
          </cell>
          <cell r="I487" t="str">
            <v>M2</v>
          </cell>
        </row>
        <row r="488">
          <cell r="A488">
            <v>487</v>
          </cell>
          <cell r="C488" t="str">
            <v>S2709</v>
          </cell>
          <cell r="I488" t="str">
            <v>N</v>
          </cell>
        </row>
        <row r="489">
          <cell r="A489">
            <v>488</v>
          </cell>
          <cell r="C489" t="str">
            <v>S2709</v>
          </cell>
          <cell r="I489" t="str">
            <v>O</v>
          </cell>
        </row>
        <row r="490">
          <cell r="A490">
            <v>489</v>
          </cell>
          <cell r="C490" t="str">
            <v>S2709</v>
          </cell>
          <cell r="I490" t="str">
            <v>P1</v>
          </cell>
        </row>
        <row r="491">
          <cell r="A491">
            <v>490</v>
          </cell>
          <cell r="C491" t="str">
            <v>S2709</v>
          </cell>
          <cell r="I491" t="str">
            <v>P2</v>
          </cell>
        </row>
        <row r="492">
          <cell r="A492">
            <v>491</v>
          </cell>
          <cell r="C492" t="str">
            <v>S2709</v>
          </cell>
          <cell r="I492" t="str">
            <v>Q</v>
          </cell>
        </row>
        <row r="493">
          <cell r="A493">
            <v>492</v>
          </cell>
          <cell r="C493" t="str">
            <v>S2709</v>
          </cell>
          <cell r="I493" t="str">
            <v>S1</v>
          </cell>
        </row>
        <row r="494">
          <cell r="A494">
            <v>493</v>
          </cell>
          <cell r="C494" t="str">
            <v>S2709</v>
          </cell>
          <cell r="I494" t="str">
            <v>S2</v>
          </cell>
        </row>
        <row r="495">
          <cell r="A495">
            <v>494</v>
          </cell>
          <cell r="C495" t="str">
            <v>S2709</v>
          </cell>
          <cell r="I495" t="str">
            <v>T</v>
          </cell>
        </row>
        <row r="496">
          <cell r="A496">
            <v>495</v>
          </cell>
          <cell r="C496" t="str">
            <v>S2709</v>
          </cell>
          <cell r="I496" t="str">
            <v>U</v>
          </cell>
        </row>
        <row r="497">
          <cell r="A497">
            <v>496</v>
          </cell>
          <cell r="C497" t="str">
            <v>S2709</v>
          </cell>
          <cell r="I497" t="str">
            <v>V</v>
          </cell>
        </row>
        <row r="498">
          <cell r="A498">
            <v>497</v>
          </cell>
          <cell r="C498" t="str">
            <v>S2712</v>
          </cell>
          <cell r="I498" t="str">
            <v>A</v>
          </cell>
        </row>
        <row r="499">
          <cell r="A499">
            <v>498</v>
          </cell>
          <cell r="C499" t="str">
            <v>S2712</v>
          </cell>
          <cell r="I499" t="str">
            <v>B</v>
          </cell>
        </row>
        <row r="500">
          <cell r="A500">
            <v>499</v>
          </cell>
          <cell r="C500" t="str">
            <v>S2712</v>
          </cell>
          <cell r="I500" t="str">
            <v>C</v>
          </cell>
        </row>
        <row r="501">
          <cell r="A501">
            <v>500</v>
          </cell>
          <cell r="C501" t="str">
            <v>S2712</v>
          </cell>
          <cell r="I501" t="str">
            <v>D</v>
          </cell>
        </row>
        <row r="502">
          <cell r="A502">
            <v>501</v>
          </cell>
          <cell r="C502" t="str">
            <v>S2712</v>
          </cell>
          <cell r="I502" t="str">
            <v>E</v>
          </cell>
        </row>
        <row r="503">
          <cell r="A503">
            <v>502</v>
          </cell>
          <cell r="C503" t="str">
            <v>S2712</v>
          </cell>
          <cell r="I503" t="str">
            <v>F</v>
          </cell>
        </row>
        <row r="504">
          <cell r="A504">
            <v>503</v>
          </cell>
          <cell r="C504" t="str">
            <v>S2727</v>
          </cell>
          <cell r="I504" t="str">
            <v>A</v>
          </cell>
        </row>
        <row r="505">
          <cell r="A505">
            <v>504</v>
          </cell>
          <cell r="C505" t="str">
            <v>S2727</v>
          </cell>
          <cell r="I505" t="str">
            <v>B</v>
          </cell>
        </row>
        <row r="506">
          <cell r="A506">
            <v>505</v>
          </cell>
          <cell r="C506" t="str">
            <v>S2727</v>
          </cell>
          <cell r="I506" t="str">
            <v>C</v>
          </cell>
        </row>
        <row r="507">
          <cell r="A507">
            <v>506</v>
          </cell>
          <cell r="C507" t="str">
            <v>S2727</v>
          </cell>
          <cell r="I507" t="str">
            <v>D</v>
          </cell>
        </row>
        <row r="508">
          <cell r="A508">
            <v>507</v>
          </cell>
          <cell r="C508" t="str">
            <v>S3001</v>
          </cell>
          <cell r="I508" t="str">
            <v>A</v>
          </cell>
        </row>
        <row r="509">
          <cell r="A509">
            <v>508</v>
          </cell>
          <cell r="C509" t="str">
            <v>S3001</v>
          </cell>
          <cell r="I509" t="str">
            <v>B</v>
          </cell>
        </row>
        <row r="510">
          <cell r="A510">
            <v>509</v>
          </cell>
          <cell r="C510" t="str">
            <v>S3001</v>
          </cell>
          <cell r="I510" t="str">
            <v>C</v>
          </cell>
        </row>
        <row r="511">
          <cell r="A511">
            <v>510</v>
          </cell>
          <cell r="C511" t="str">
            <v>S3001</v>
          </cell>
          <cell r="I511" t="str">
            <v>D</v>
          </cell>
        </row>
        <row r="512">
          <cell r="A512">
            <v>511</v>
          </cell>
          <cell r="C512" t="str">
            <v>S3001</v>
          </cell>
          <cell r="I512" t="str">
            <v>E</v>
          </cell>
        </row>
        <row r="513">
          <cell r="A513">
            <v>512</v>
          </cell>
          <cell r="C513" t="str">
            <v>S3001</v>
          </cell>
          <cell r="I513" t="str">
            <v>G</v>
          </cell>
        </row>
        <row r="514">
          <cell r="A514">
            <v>513</v>
          </cell>
          <cell r="C514" t="str">
            <v>S3001</v>
          </cell>
          <cell r="I514" t="str">
            <v>I</v>
          </cell>
        </row>
        <row r="515">
          <cell r="A515">
            <v>514</v>
          </cell>
          <cell r="C515" t="str">
            <v>S3001</v>
          </cell>
          <cell r="I515" t="str">
            <v>J1</v>
          </cell>
        </row>
        <row r="516">
          <cell r="A516">
            <v>515</v>
          </cell>
          <cell r="C516" t="str">
            <v>S3001</v>
          </cell>
          <cell r="I516" t="str">
            <v>J2</v>
          </cell>
        </row>
        <row r="517">
          <cell r="A517">
            <v>516</v>
          </cell>
          <cell r="C517" t="str">
            <v>S3001</v>
          </cell>
          <cell r="I517" t="str">
            <v>K</v>
          </cell>
        </row>
        <row r="518">
          <cell r="A518">
            <v>517</v>
          </cell>
          <cell r="C518" t="str">
            <v>S3001</v>
          </cell>
          <cell r="I518" t="str">
            <v>L</v>
          </cell>
        </row>
        <row r="519">
          <cell r="A519">
            <v>518</v>
          </cell>
          <cell r="C519" t="str">
            <v>S3001</v>
          </cell>
          <cell r="I519" t="str">
            <v>M</v>
          </cell>
        </row>
        <row r="520">
          <cell r="A520">
            <v>519</v>
          </cell>
          <cell r="C520" t="str">
            <v>S3001</v>
          </cell>
          <cell r="I520" t="str">
            <v>N</v>
          </cell>
        </row>
        <row r="521">
          <cell r="A521">
            <v>520</v>
          </cell>
          <cell r="C521" t="str">
            <v>S3001</v>
          </cell>
          <cell r="I521" t="str">
            <v>O</v>
          </cell>
        </row>
        <row r="522">
          <cell r="A522">
            <v>521</v>
          </cell>
          <cell r="C522" t="str">
            <v>S3005</v>
          </cell>
          <cell r="I522" t="str">
            <v>A</v>
          </cell>
        </row>
        <row r="523">
          <cell r="A523">
            <v>522</v>
          </cell>
          <cell r="C523" t="str">
            <v>S3005</v>
          </cell>
          <cell r="I523" t="str">
            <v>B</v>
          </cell>
        </row>
        <row r="524">
          <cell r="A524">
            <v>523</v>
          </cell>
          <cell r="C524" t="str">
            <v>S3005</v>
          </cell>
          <cell r="I524" t="str">
            <v>C</v>
          </cell>
        </row>
        <row r="525">
          <cell r="A525">
            <v>524</v>
          </cell>
          <cell r="C525" t="str">
            <v>S3005</v>
          </cell>
          <cell r="I525" t="str">
            <v>D</v>
          </cell>
        </row>
        <row r="526">
          <cell r="A526">
            <v>525</v>
          </cell>
          <cell r="C526" t="str">
            <v>S3005</v>
          </cell>
          <cell r="I526" t="str">
            <v>E</v>
          </cell>
        </row>
        <row r="527">
          <cell r="A527">
            <v>526</v>
          </cell>
          <cell r="C527" t="str">
            <v>S3005</v>
          </cell>
          <cell r="I527" t="str">
            <v>F</v>
          </cell>
        </row>
        <row r="528">
          <cell r="A528">
            <v>527</v>
          </cell>
          <cell r="C528" t="str">
            <v>S3005</v>
          </cell>
          <cell r="I528" t="str">
            <v>G</v>
          </cell>
        </row>
        <row r="529">
          <cell r="A529">
            <v>528</v>
          </cell>
          <cell r="C529" t="str">
            <v>S3005</v>
          </cell>
          <cell r="I529" t="str">
            <v>H</v>
          </cell>
        </row>
        <row r="530">
          <cell r="A530">
            <v>529</v>
          </cell>
          <cell r="C530" t="str">
            <v>S3005</v>
          </cell>
          <cell r="I530" t="str">
            <v>I</v>
          </cell>
        </row>
        <row r="531">
          <cell r="A531">
            <v>530</v>
          </cell>
          <cell r="C531" t="str">
            <v>S3005</v>
          </cell>
          <cell r="I531" t="str">
            <v>J1</v>
          </cell>
        </row>
        <row r="532">
          <cell r="A532">
            <v>531</v>
          </cell>
          <cell r="C532" t="str">
            <v>S3005</v>
          </cell>
          <cell r="I532" t="str">
            <v>J2</v>
          </cell>
        </row>
        <row r="533">
          <cell r="A533">
            <v>532</v>
          </cell>
          <cell r="C533" t="str">
            <v>S3005</v>
          </cell>
          <cell r="I533" t="str">
            <v>K</v>
          </cell>
        </row>
        <row r="534">
          <cell r="A534">
            <v>533</v>
          </cell>
          <cell r="C534" t="str">
            <v>S3007</v>
          </cell>
          <cell r="I534" t="str">
            <v>A</v>
          </cell>
        </row>
        <row r="535">
          <cell r="A535">
            <v>534</v>
          </cell>
          <cell r="C535" t="str">
            <v>S3007</v>
          </cell>
          <cell r="I535" t="str">
            <v>B</v>
          </cell>
        </row>
        <row r="536">
          <cell r="A536">
            <v>535</v>
          </cell>
          <cell r="C536" t="str">
            <v>S3007</v>
          </cell>
          <cell r="I536" t="str">
            <v>C</v>
          </cell>
        </row>
        <row r="537">
          <cell r="A537">
            <v>536</v>
          </cell>
          <cell r="C537" t="str">
            <v>S3007</v>
          </cell>
          <cell r="I537" t="str">
            <v>D</v>
          </cell>
        </row>
        <row r="538">
          <cell r="A538">
            <v>537</v>
          </cell>
          <cell r="C538" t="str">
            <v>S3007</v>
          </cell>
          <cell r="I538" t="str">
            <v>E</v>
          </cell>
        </row>
        <row r="539">
          <cell r="A539">
            <v>538</v>
          </cell>
          <cell r="C539" t="str">
            <v>S3007</v>
          </cell>
          <cell r="I539" t="str">
            <v>F</v>
          </cell>
        </row>
        <row r="540">
          <cell r="A540">
            <v>539</v>
          </cell>
          <cell r="C540" t="str">
            <v>S3007</v>
          </cell>
          <cell r="I540" t="str">
            <v>G</v>
          </cell>
        </row>
        <row r="541">
          <cell r="A541">
            <v>540</v>
          </cell>
          <cell r="C541" t="str">
            <v>S3007</v>
          </cell>
          <cell r="I541" t="str">
            <v>H</v>
          </cell>
        </row>
        <row r="542">
          <cell r="A542">
            <v>541</v>
          </cell>
          <cell r="C542" t="str">
            <v>S3007</v>
          </cell>
          <cell r="I542" t="str">
            <v>I</v>
          </cell>
        </row>
        <row r="543">
          <cell r="A543">
            <v>542</v>
          </cell>
          <cell r="C543" t="str">
            <v>S3007</v>
          </cell>
          <cell r="I543" t="str">
            <v>K</v>
          </cell>
        </row>
        <row r="544">
          <cell r="A544">
            <v>543</v>
          </cell>
          <cell r="C544" t="str">
            <v>S3007</v>
          </cell>
          <cell r="I544" t="str">
            <v>L</v>
          </cell>
        </row>
        <row r="545">
          <cell r="A545">
            <v>544</v>
          </cell>
          <cell r="C545" t="str">
            <v>S3007</v>
          </cell>
          <cell r="I545" t="str">
            <v>M1</v>
          </cell>
        </row>
        <row r="546">
          <cell r="A546">
            <v>545</v>
          </cell>
          <cell r="C546" t="str">
            <v>S3007</v>
          </cell>
          <cell r="I546" t="str">
            <v>M2</v>
          </cell>
        </row>
        <row r="547">
          <cell r="A547">
            <v>546</v>
          </cell>
          <cell r="C547" t="str">
            <v>S3007</v>
          </cell>
          <cell r="I547" t="str">
            <v>N1</v>
          </cell>
        </row>
        <row r="548">
          <cell r="A548">
            <v>547</v>
          </cell>
          <cell r="C548" t="str">
            <v>S3007</v>
          </cell>
          <cell r="I548" t="str">
            <v>N2</v>
          </cell>
        </row>
        <row r="549">
          <cell r="A549">
            <v>548</v>
          </cell>
          <cell r="C549" t="str">
            <v>S3021</v>
          </cell>
          <cell r="I549" t="str">
            <v>A</v>
          </cell>
        </row>
        <row r="550">
          <cell r="A550">
            <v>549</v>
          </cell>
          <cell r="C550" t="str">
            <v>S3021</v>
          </cell>
          <cell r="I550" t="str">
            <v>B</v>
          </cell>
        </row>
        <row r="551">
          <cell r="A551">
            <v>550</v>
          </cell>
          <cell r="C551" t="str">
            <v>S3021</v>
          </cell>
          <cell r="I551" t="str">
            <v>C</v>
          </cell>
        </row>
        <row r="552">
          <cell r="A552">
            <v>551</v>
          </cell>
          <cell r="C552" t="str">
            <v>S3021</v>
          </cell>
          <cell r="I552" t="str">
            <v>D</v>
          </cell>
        </row>
        <row r="553">
          <cell r="A553">
            <v>552</v>
          </cell>
          <cell r="C553" t="str">
            <v>S3021</v>
          </cell>
          <cell r="I553" t="str">
            <v>E</v>
          </cell>
        </row>
        <row r="554">
          <cell r="A554">
            <v>553</v>
          </cell>
          <cell r="C554" t="str">
            <v>S3021</v>
          </cell>
          <cell r="I554" t="str">
            <v>F</v>
          </cell>
        </row>
        <row r="555">
          <cell r="A555">
            <v>554</v>
          </cell>
          <cell r="C555" t="str">
            <v>S3021</v>
          </cell>
          <cell r="I555" t="str">
            <v>G</v>
          </cell>
        </row>
        <row r="556">
          <cell r="A556">
            <v>555</v>
          </cell>
          <cell r="C556" t="str">
            <v>S3021</v>
          </cell>
          <cell r="I556" t="str">
            <v>H</v>
          </cell>
        </row>
        <row r="557">
          <cell r="A557">
            <v>556</v>
          </cell>
          <cell r="C557" t="str">
            <v>S3022</v>
          </cell>
          <cell r="I557" t="str">
            <v>A</v>
          </cell>
        </row>
        <row r="558">
          <cell r="A558">
            <v>557</v>
          </cell>
          <cell r="C558" t="str">
            <v>S3022</v>
          </cell>
          <cell r="I558" t="str">
            <v>B</v>
          </cell>
        </row>
        <row r="559">
          <cell r="A559">
            <v>558</v>
          </cell>
          <cell r="C559" t="str">
            <v>S3022</v>
          </cell>
          <cell r="I559" t="str">
            <v>C</v>
          </cell>
        </row>
        <row r="560">
          <cell r="A560">
            <v>559</v>
          </cell>
          <cell r="C560" t="str">
            <v>S3022</v>
          </cell>
          <cell r="I560" t="str">
            <v>D</v>
          </cell>
        </row>
        <row r="561">
          <cell r="A561">
            <v>560</v>
          </cell>
          <cell r="C561" t="str">
            <v>S3022</v>
          </cell>
          <cell r="I561" t="str">
            <v>E</v>
          </cell>
        </row>
        <row r="562">
          <cell r="A562">
            <v>561</v>
          </cell>
          <cell r="C562" t="str">
            <v>S3022</v>
          </cell>
          <cell r="I562" t="str">
            <v>F</v>
          </cell>
        </row>
        <row r="563">
          <cell r="A563">
            <v>562</v>
          </cell>
          <cell r="C563" t="str">
            <v>S3022</v>
          </cell>
          <cell r="I563" t="str">
            <v>G</v>
          </cell>
        </row>
        <row r="564">
          <cell r="A564">
            <v>563</v>
          </cell>
          <cell r="C564" t="str">
            <v>S3022</v>
          </cell>
          <cell r="I564" t="str">
            <v>H</v>
          </cell>
        </row>
        <row r="565">
          <cell r="A565">
            <v>564</v>
          </cell>
          <cell r="C565" t="str">
            <v>S3022</v>
          </cell>
          <cell r="I565" t="str">
            <v>I</v>
          </cell>
        </row>
        <row r="566">
          <cell r="A566">
            <v>565</v>
          </cell>
          <cell r="C566" t="str">
            <v>S3022</v>
          </cell>
          <cell r="I566" t="str">
            <v>J</v>
          </cell>
        </row>
        <row r="567">
          <cell r="A567">
            <v>566</v>
          </cell>
          <cell r="C567" t="str">
            <v>S3022</v>
          </cell>
          <cell r="I567" t="str">
            <v>K</v>
          </cell>
        </row>
        <row r="568">
          <cell r="A568">
            <v>567</v>
          </cell>
          <cell r="C568" t="str">
            <v>S3022</v>
          </cell>
          <cell r="I568" t="str">
            <v>L</v>
          </cell>
        </row>
        <row r="569">
          <cell r="A569">
            <v>568</v>
          </cell>
          <cell r="C569" t="str">
            <v>S3022</v>
          </cell>
          <cell r="I569" t="str">
            <v>M</v>
          </cell>
        </row>
        <row r="570">
          <cell r="A570">
            <v>569</v>
          </cell>
          <cell r="C570" t="str">
            <v>S3022</v>
          </cell>
          <cell r="I570" t="str">
            <v>N</v>
          </cell>
        </row>
        <row r="571">
          <cell r="A571">
            <v>570</v>
          </cell>
          <cell r="C571" t="str">
            <v>S3022</v>
          </cell>
          <cell r="I571" t="str">
            <v>O</v>
          </cell>
        </row>
        <row r="572">
          <cell r="A572">
            <v>571</v>
          </cell>
          <cell r="C572" t="str">
            <v>S3022</v>
          </cell>
          <cell r="I572" t="str">
            <v>P</v>
          </cell>
        </row>
        <row r="573">
          <cell r="A573">
            <v>572</v>
          </cell>
          <cell r="C573" t="str">
            <v>S3022</v>
          </cell>
          <cell r="I573" t="str">
            <v>Q</v>
          </cell>
        </row>
        <row r="574">
          <cell r="A574">
            <v>573</v>
          </cell>
          <cell r="C574" t="str">
            <v>S3022</v>
          </cell>
          <cell r="I574" t="str">
            <v>R</v>
          </cell>
        </row>
        <row r="575">
          <cell r="A575">
            <v>574</v>
          </cell>
          <cell r="C575" t="str">
            <v>S3022</v>
          </cell>
          <cell r="I575" t="str">
            <v>S</v>
          </cell>
        </row>
        <row r="576">
          <cell r="A576">
            <v>575</v>
          </cell>
          <cell r="C576" t="str">
            <v>S4250V</v>
          </cell>
          <cell r="I576" t="str">
            <v>A1</v>
          </cell>
        </row>
        <row r="577">
          <cell r="A577">
            <v>576</v>
          </cell>
          <cell r="C577" t="str">
            <v>S4250V</v>
          </cell>
          <cell r="I577" t="str">
            <v>A2</v>
          </cell>
        </row>
        <row r="578">
          <cell r="A578">
            <v>577</v>
          </cell>
          <cell r="C578" t="str">
            <v>S4250V</v>
          </cell>
          <cell r="I578" t="str">
            <v>B1</v>
          </cell>
        </row>
        <row r="579">
          <cell r="A579">
            <v>578</v>
          </cell>
          <cell r="C579" t="str">
            <v>S4250V</v>
          </cell>
          <cell r="I579" t="str">
            <v>B2</v>
          </cell>
        </row>
        <row r="580">
          <cell r="A580">
            <v>579</v>
          </cell>
          <cell r="C580" t="str">
            <v>S27080</v>
          </cell>
          <cell r="I580" t="str">
            <v>A1</v>
          </cell>
        </row>
        <row r="581">
          <cell r="A581">
            <v>580</v>
          </cell>
          <cell r="C581" t="str">
            <v>S27080</v>
          </cell>
          <cell r="I581" t="str">
            <v>A2</v>
          </cell>
        </row>
        <row r="582">
          <cell r="A582">
            <v>581</v>
          </cell>
          <cell r="C582" t="str">
            <v>S2731BPV</v>
          </cell>
          <cell r="I582" t="str">
            <v>A1</v>
          </cell>
        </row>
        <row r="583">
          <cell r="A583">
            <v>582</v>
          </cell>
          <cell r="C583" t="str">
            <v>S2731BPV</v>
          </cell>
          <cell r="I583" t="str">
            <v>A2</v>
          </cell>
        </row>
        <row r="584">
          <cell r="A584">
            <v>583</v>
          </cell>
          <cell r="C584" t="str">
            <v>S43110</v>
          </cell>
          <cell r="I584" t="str">
            <v>A1</v>
          </cell>
        </row>
        <row r="585">
          <cell r="A585">
            <v>584</v>
          </cell>
          <cell r="C585" t="str">
            <v>S43110</v>
          </cell>
          <cell r="I585" t="str">
            <v>A2</v>
          </cell>
        </row>
        <row r="586">
          <cell r="A586">
            <v>585</v>
          </cell>
          <cell r="C586" t="str">
            <v>S43120</v>
          </cell>
          <cell r="I586" t="str">
            <v>A</v>
          </cell>
        </row>
        <row r="587">
          <cell r="A587">
            <v>586</v>
          </cell>
          <cell r="C587" t="str">
            <v>S43120</v>
          </cell>
          <cell r="I587" t="str">
            <v>B</v>
          </cell>
        </row>
        <row r="588">
          <cell r="A588">
            <v>587</v>
          </cell>
          <cell r="C588" t="str">
            <v>S43130</v>
          </cell>
          <cell r="I588" t="str">
            <v>A1</v>
          </cell>
        </row>
        <row r="589">
          <cell r="A589">
            <v>588</v>
          </cell>
          <cell r="C589" t="str">
            <v>S43130</v>
          </cell>
          <cell r="I589" t="str">
            <v>A2</v>
          </cell>
        </row>
        <row r="590">
          <cell r="A590">
            <v>589</v>
          </cell>
          <cell r="C590" t="str">
            <v>S43400</v>
          </cell>
          <cell r="I590" t="str">
            <v>A</v>
          </cell>
        </row>
        <row r="591">
          <cell r="A591">
            <v>590</v>
          </cell>
          <cell r="C591" t="str">
            <v>S43400</v>
          </cell>
          <cell r="I591" t="str">
            <v>B</v>
          </cell>
        </row>
        <row r="592">
          <cell r="A592">
            <v>591</v>
          </cell>
          <cell r="C592" t="str">
            <v>S44110</v>
          </cell>
          <cell r="I592" t="str">
            <v>A1</v>
          </cell>
        </row>
        <row r="593">
          <cell r="A593">
            <v>592</v>
          </cell>
          <cell r="C593" t="str">
            <v>S44110</v>
          </cell>
          <cell r="I593" t="str">
            <v>A2</v>
          </cell>
        </row>
        <row r="594">
          <cell r="A594">
            <v>593</v>
          </cell>
          <cell r="C594" t="str">
            <v>S45110</v>
          </cell>
          <cell r="I594" t="str">
            <v>A1</v>
          </cell>
        </row>
        <row r="595">
          <cell r="A595">
            <v>594</v>
          </cell>
          <cell r="C595" t="str">
            <v>S45110</v>
          </cell>
          <cell r="I595" t="str">
            <v>A2</v>
          </cell>
        </row>
        <row r="596">
          <cell r="A596">
            <v>595</v>
          </cell>
          <cell r="C596" t="str">
            <v>S46110</v>
          </cell>
          <cell r="I596" t="str">
            <v>A1</v>
          </cell>
        </row>
        <row r="597">
          <cell r="A597">
            <v>596</v>
          </cell>
          <cell r="C597" t="str">
            <v>S46110</v>
          </cell>
          <cell r="I597" t="str">
            <v>A2</v>
          </cell>
        </row>
        <row r="598">
          <cell r="A598">
            <v>597</v>
          </cell>
          <cell r="C598" t="str">
            <v>S47000</v>
          </cell>
          <cell r="I598" t="str">
            <v>A1</v>
          </cell>
        </row>
        <row r="599">
          <cell r="A599">
            <v>598</v>
          </cell>
          <cell r="C599" t="str">
            <v>S47000</v>
          </cell>
          <cell r="I599" t="str">
            <v>A2</v>
          </cell>
        </row>
        <row r="600">
          <cell r="A600">
            <v>599</v>
          </cell>
          <cell r="C600" t="str">
            <v>S47040</v>
          </cell>
          <cell r="I600" t="str">
            <v>A1</v>
          </cell>
        </row>
        <row r="601">
          <cell r="A601">
            <v>600</v>
          </cell>
          <cell r="C601" t="str">
            <v>S47040</v>
          </cell>
          <cell r="I601" t="str">
            <v>A2</v>
          </cell>
        </row>
        <row r="602">
          <cell r="A602">
            <v>601</v>
          </cell>
          <cell r="C602" t="str">
            <v>S47050</v>
          </cell>
          <cell r="I602" t="str">
            <v>A1</v>
          </cell>
        </row>
        <row r="603">
          <cell r="A603">
            <v>602</v>
          </cell>
          <cell r="C603" t="str">
            <v>S47050</v>
          </cell>
          <cell r="I603" t="str">
            <v>A2</v>
          </cell>
        </row>
        <row r="604">
          <cell r="A604">
            <v>603</v>
          </cell>
          <cell r="C604" t="str">
            <v>S47090</v>
          </cell>
          <cell r="I604" t="str">
            <v>A1</v>
          </cell>
        </row>
        <row r="605">
          <cell r="A605">
            <v>604</v>
          </cell>
          <cell r="C605" t="str">
            <v>S47090</v>
          </cell>
          <cell r="I605" t="str">
            <v>A2</v>
          </cell>
        </row>
        <row r="606">
          <cell r="A606">
            <v>605</v>
          </cell>
          <cell r="C606" t="str">
            <v>S47250</v>
          </cell>
          <cell r="I606" t="str">
            <v>A1</v>
          </cell>
        </row>
        <row r="607">
          <cell r="A607">
            <v>606</v>
          </cell>
          <cell r="C607" t="str">
            <v>S47250</v>
          </cell>
          <cell r="I607" t="str">
            <v>A2</v>
          </cell>
        </row>
        <row r="608">
          <cell r="A608">
            <v>607</v>
          </cell>
          <cell r="C608" t="str">
            <v>S47260</v>
          </cell>
          <cell r="I608" t="str">
            <v>A1</v>
          </cell>
        </row>
        <row r="609">
          <cell r="A609">
            <v>608</v>
          </cell>
          <cell r="C609" t="str">
            <v>S47260</v>
          </cell>
          <cell r="I609" t="str">
            <v>A2</v>
          </cell>
        </row>
        <row r="610">
          <cell r="A610">
            <v>609</v>
          </cell>
          <cell r="C610" t="str">
            <v>S48090A</v>
          </cell>
          <cell r="I610" t="str">
            <v>A1</v>
          </cell>
        </row>
        <row r="611">
          <cell r="A611">
            <v>610</v>
          </cell>
          <cell r="C611" t="str">
            <v>S48090A</v>
          </cell>
          <cell r="I611" t="str">
            <v>A2</v>
          </cell>
        </row>
        <row r="612">
          <cell r="A612">
            <v>611</v>
          </cell>
          <cell r="C612" t="str">
            <v>S4810HSV</v>
          </cell>
          <cell r="I612" t="str">
            <v>A1</v>
          </cell>
        </row>
        <row r="613">
          <cell r="A613">
            <v>612</v>
          </cell>
          <cell r="C613" t="str">
            <v>S4810HSV</v>
          </cell>
          <cell r="I613" t="str">
            <v>A2</v>
          </cell>
        </row>
        <row r="614">
          <cell r="A614">
            <v>613</v>
          </cell>
          <cell r="C614" t="str">
            <v>S4811HSV</v>
          </cell>
          <cell r="I614" t="str">
            <v>A1</v>
          </cell>
        </row>
        <row r="615">
          <cell r="A615">
            <v>614</v>
          </cell>
          <cell r="C615" t="str">
            <v>S4811HSV</v>
          </cell>
          <cell r="I615" t="str">
            <v>A2</v>
          </cell>
        </row>
        <row r="616">
          <cell r="A616">
            <v>615</v>
          </cell>
          <cell r="C616" t="str">
            <v>S4812HSV</v>
          </cell>
          <cell r="I616" t="str">
            <v>A1</v>
          </cell>
        </row>
        <row r="617">
          <cell r="A617">
            <v>616</v>
          </cell>
          <cell r="C617" t="str">
            <v>S4812HSV</v>
          </cell>
          <cell r="I617" t="str">
            <v>A2</v>
          </cell>
        </row>
        <row r="618">
          <cell r="A618">
            <v>617</v>
          </cell>
          <cell r="C618" t="str">
            <v>S48170SFV</v>
          </cell>
          <cell r="I618" t="str">
            <v>A1</v>
          </cell>
        </row>
        <row r="619">
          <cell r="A619">
            <v>618</v>
          </cell>
          <cell r="C619" t="str">
            <v>S48170SFV</v>
          </cell>
          <cell r="I619" t="str">
            <v>A2</v>
          </cell>
        </row>
        <row r="620">
          <cell r="A620">
            <v>619</v>
          </cell>
          <cell r="C620" t="str">
            <v>S48201LV</v>
          </cell>
          <cell r="I620" t="str">
            <v>A1</v>
          </cell>
        </row>
        <row r="621">
          <cell r="A621">
            <v>620</v>
          </cell>
          <cell r="C621" t="str">
            <v>S48201LV</v>
          </cell>
          <cell r="I621" t="str">
            <v>A2</v>
          </cell>
        </row>
        <row r="622">
          <cell r="A622">
            <v>621</v>
          </cell>
          <cell r="C622" t="str">
            <v>S48211LV</v>
          </cell>
          <cell r="I622" t="str">
            <v>A1</v>
          </cell>
        </row>
        <row r="623">
          <cell r="A623">
            <v>622</v>
          </cell>
          <cell r="C623" t="str">
            <v>S48211LV</v>
          </cell>
          <cell r="I623" t="str">
            <v>A2</v>
          </cell>
        </row>
        <row r="624">
          <cell r="A624">
            <v>623</v>
          </cell>
          <cell r="C624" t="str">
            <v>S5101</v>
          </cell>
          <cell r="I624" t="str">
            <v>A1</v>
          </cell>
        </row>
        <row r="625">
          <cell r="A625">
            <v>624</v>
          </cell>
          <cell r="C625" t="str">
            <v>S5101</v>
          </cell>
          <cell r="I625" t="str">
            <v>A2</v>
          </cell>
        </row>
        <row r="626">
          <cell r="A626">
            <v>625</v>
          </cell>
          <cell r="C626" t="str">
            <v>S5101</v>
          </cell>
          <cell r="I626" t="str">
            <v>B1</v>
          </cell>
        </row>
        <row r="627">
          <cell r="A627">
            <v>626</v>
          </cell>
          <cell r="C627" t="str">
            <v>S5101</v>
          </cell>
          <cell r="I627" t="str">
            <v>B2</v>
          </cell>
        </row>
        <row r="628">
          <cell r="A628">
            <v>627</v>
          </cell>
          <cell r="C628" t="str">
            <v>S5101</v>
          </cell>
          <cell r="I628" t="str">
            <v>C1</v>
          </cell>
        </row>
        <row r="629">
          <cell r="A629">
            <v>628</v>
          </cell>
          <cell r="C629" t="str">
            <v>S5101</v>
          </cell>
          <cell r="I629" t="str">
            <v>C2</v>
          </cell>
        </row>
        <row r="630">
          <cell r="A630">
            <v>629</v>
          </cell>
          <cell r="C630" t="str">
            <v>S5101</v>
          </cell>
          <cell r="I630" t="str">
            <v>D1</v>
          </cell>
        </row>
        <row r="631">
          <cell r="A631">
            <v>630</v>
          </cell>
          <cell r="C631" t="str">
            <v>S5101</v>
          </cell>
          <cell r="I631" t="str">
            <v>D2</v>
          </cell>
        </row>
        <row r="632">
          <cell r="A632">
            <v>631</v>
          </cell>
          <cell r="C632" t="str">
            <v>S5101</v>
          </cell>
          <cell r="I632" t="str">
            <v>E</v>
          </cell>
        </row>
        <row r="633">
          <cell r="A633">
            <v>632</v>
          </cell>
          <cell r="C633" t="str">
            <v>S5101</v>
          </cell>
          <cell r="I633" t="str">
            <v>F</v>
          </cell>
        </row>
        <row r="634">
          <cell r="A634">
            <v>633</v>
          </cell>
          <cell r="C634" t="str">
            <v>S5110</v>
          </cell>
          <cell r="I634" t="str">
            <v>B1</v>
          </cell>
        </row>
        <row r="635">
          <cell r="A635">
            <v>634</v>
          </cell>
          <cell r="C635" t="str">
            <v>S5110</v>
          </cell>
          <cell r="I635" t="str">
            <v>B2</v>
          </cell>
        </row>
        <row r="636">
          <cell r="A636">
            <v>635</v>
          </cell>
          <cell r="C636" t="str">
            <v>S5201</v>
          </cell>
          <cell r="I636" t="str">
            <v>A1</v>
          </cell>
        </row>
        <row r="637">
          <cell r="A637">
            <v>636</v>
          </cell>
          <cell r="C637" t="str">
            <v>S5201</v>
          </cell>
          <cell r="I637" t="str">
            <v>A2</v>
          </cell>
        </row>
        <row r="638">
          <cell r="A638">
            <v>637</v>
          </cell>
          <cell r="C638" t="str">
            <v>S5201</v>
          </cell>
          <cell r="I638" t="str">
            <v>B1</v>
          </cell>
        </row>
        <row r="639">
          <cell r="A639">
            <v>638</v>
          </cell>
          <cell r="C639" t="str">
            <v>S5201</v>
          </cell>
          <cell r="I639" t="str">
            <v>B2</v>
          </cell>
        </row>
        <row r="640">
          <cell r="A640">
            <v>639</v>
          </cell>
          <cell r="C640" t="str">
            <v>S5201</v>
          </cell>
          <cell r="I640" t="str">
            <v>C1</v>
          </cell>
        </row>
        <row r="641">
          <cell r="A641">
            <v>640</v>
          </cell>
          <cell r="C641" t="str">
            <v>S5201</v>
          </cell>
          <cell r="I641" t="str">
            <v>C2</v>
          </cell>
        </row>
        <row r="642">
          <cell r="A642">
            <v>641</v>
          </cell>
          <cell r="C642" t="str">
            <v>S5201</v>
          </cell>
          <cell r="I642" t="str">
            <v>E</v>
          </cell>
        </row>
        <row r="643">
          <cell r="A643">
            <v>642</v>
          </cell>
          <cell r="C643" t="str">
            <v>S5201</v>
          </cell>
          <cell r="I643" t="str">
            <v>F</v>
          </cell>
        </row>
        <row r="644">
          <cell r="A644">
            <v>643</v>
          </cell>
          <cell r="C644" t="str">
            <v>SLP092</v>
          </cell>
          <cell r="I644" t="str">
            <v>A</v>
          </cell>
        </row>
        <row r="645">
          <cell r="A645">
            <v>644</v>
          </cell>
          <cell r="C645" t="str">
            <v>SLP092</v>
          </cell>
          <cell r="I645" t="str">
            <v>B</v>
          </cell>
        </row>
        <row r="646">
          <cell r="A646">
            <v>645</v>
          </cell>
          <cell r="C646" t="str">
            <v>SLP092</v>
          </cell>
          <cell r="I646" t="str">
            <v>C</v>
          </cell>
        </row>
        <row r="647">
          <cell r="A647">
            <v>646</v>
          </cell>
          <cell r="C647" t="str">
            <v>SLU170</v>
          </cell>
          <cell r="I647" t="str">
            <v>A1</v>
          </cell>
        </row>
        <row r="648">
          <cell r="A648">
            <v>647</v>
          </cell>
          <cell r="C648" t="str">
            <v>SLU170</v>
          </cell>
          <cell r="I648" t="str">
            <v>A2</v>
          </cell>
        </row>
        <row r="649">
          <cell r="A649">
            <v>648</v>
          </cell>
          <cell r="C649" t="str">
            <v>SRP001</v>
          </cell>
          <cell r="I649" t="str">
            <v>C1</v>
          </cell>
        </row>
        <row r="650">
          <cell r="A650">
            <v>649</v>
          </cell>
          <cell r="C650" t="str">
            <v>SRP001</v>
          </cell>
          <cell r="I650" t="str">
            <v>C2</v>
          </cell>
        </row>
        <row r="651">
          <cell r="A651">
            <v>650</v>
          </cell>
          <cell r="C651" t="str">
            <v>SRP001</v>
          </cell>
          <cell r="I651" t="str">
            <v>E1</v>
          </cell>
        </row>
        <row r="652">
          <cell r="A652">
            <v>651</v>
          </cell>
          <cell r="C652" t="str">
            <v>SRP001</v>
          </cell>
          <cell r="I652" t="str">
            <v>E2</v>
          </cell>
        </row>
        <row r="653">
          <cell r="A653">
            <v>652</v>
          </cell>
          <cell r="C653" t="str">
            <v>SRP001</v>
          </cell>
          <cell r="I653" t="str">
            <v>H1</v>
          </cell>
        </row>
        <row r="654">
          <cell r="A654">
            <v>653</v>
          </cell>
          <cell r="C654" t="str">
            <v>SRP001</v>
          </cell>
          <cell r="I654" t="str">
            <v>H2</v>
          </cell>
        </row>
        <row r="655">
          <cell r="A655">
            <v>654</v>
          </cell>
          <cell r="C655" t="str">
            <v>SRP001</v>
          </cell>
          <cell r="I655" t="str">
            <v>J1</v>
          </cell>
        </row>
        <row r="656">
          <cell r="A656">
            <v>655</v>
          </cell>
          <cell r="C656" t="str">
            <v>SRP001</v>
          </cell>
          <cell r="I656" t="str">
            <v>J2</v>
          </cell>
        </row>
        <row r="657">
          <cell r="A657">
            <v>656</v>
          </cell>
          <cell r="C657" t="str">
            <v>SRP001</v>
          </cell>
          <cell r="I657" t="str">
            <v>P1</v>
          </cell>
        </row>
        <row r="658">
          <cell r="A658">
            <v>657</v>
          </cell>
          <cell r="C658" t="str">
            <v>SRP001</v>
          </cell>
          <cell r="I658" t="str">
            <v>P2</v>
          </cell>
        </row>
        <row r="659">
          <cell r="A659">
            <v>658</v>
          </cell>
          <cell r="C659" t="str">
            <v>SRP012</v>
          </cell>
          <cell r="I659" t="str">
            <v>A1</v>
          </cell>
        </row>
        <row r="660">
          <cell r="A660">
            <v>659</v>
          </cell>
          <cell r="C660" t="str">
            <v>SRP012</v>
          </cell>
          <cell r="I660" t="str">
            <v>A2</v>
          </cell>
        </row>
        <row r="661">
          <cell r="A661">
            <v>660</v>
          </cell>
          <cell r="C661" t="str">
            <v>SRP012</v>
          </cell>
          <cell r="I661" t="str">
            <v>B1</v>
          </cell>
        </row>
        <row r="662">
          <cell r="A662">
            <v>661</v>
          </cell>
          <cell r="C662" t="str">
            <v>SRP012</v>
          </cell>
          <cell r="I662" t="str">
            <v>B2</v>
          </cell>
        </row>
        <row r="663">
          <cell r="A663">
            <v>662</v>
          </cell>
          <cell r="C663" t="str">
            <v>SRP012</v>
          </cell>
          <cell r="I663" t="str">
            <v>C1</v>
          </cell>
        </row>
        <row r="664">
          <cell r="A664">
            <v>663</v>
          </cell>
          <cell r="C664" t="str">
            <v>SRP012</v>
          </cell>
          <cell r="I664" t="str">
            <v>C2</v>
          </cell>
        </row>
        <row r="665">
          <cell r="A665">
            <v>664</v>
          </cell>
          <cell r="C665" t="str">
            <v>SRU164</v>
          </cell>
          <cell r="I665" t="str">
            <v>A1</v>
          </cell>
        </row>
        <row r="666">
          <cell r="A666">
            <v>665</v>
          </cell>
          <cell r="C666" t="str">
            <v>SRU164</v>
          </cell>
          <cell r="I666" t="str">
            <v>A2</v>
          </cell>
        </row>
        <row r="667">
          <cell r="A667">
            <v>666</v>
          </cell>
          <cell r="C667" t="str">
            <v>SRU165</v>
          </cell>
          <cell r="I667" t="str">
            <v>D1</v>
          </cell>
        </row>
        <row r="668">
          <cell r="A668">
            <v>667</v>
          </cell>
          <cell r="C668" t="str">
            <v>SRU165</v>
          </cell>
          <cell r="I668" t="str">
            <v>D2</v>
          </cell>
        </row>
        <row r="669">
          <cell r="A669">
            <v>668</v>
          </cell>
          <cell r="C669" t="str">
            <v>SRU166</v>
          </cell>
          <cell r="I669" t="str">
            <v>B1</v>
          </cell>
        </row>
        <row r="670">
          <cell r="A670">
            <v>669</v>
          </cell>
          <cell r="C670" t="str">
            <v>SRU166</v>
          </cell>
          <cell r="I670" t="str">
            <v>B2</v>
          </cell>
        </row>
        <row r="671">
          <cell r="A671">
            <v>670</v>
          </cell>
          <cell r="C671" t="str">
            <v>SRU167</v>
          </cell>
          <cell r="I671" t="str">
            <v>B1</v>
          </cell>
        </row>
        <row r="672">
          <cell r="A672">
            <v>671</v>
          </cell>
          <cell r="C672" t="str">
            <v>SRU167</v>
          </cell>
          <cell r="I672" t="str">
            <v>B2</v>
          </cell>
        </row>
        <row r="673">
          <cell r="A673">
            <v>672</v>
          </cell>
          <cell r="C673" t="str">
            <v>SRU178</v>
          </cell>
          <cell r="I673" t="str">
            <v>B</v>
          </cell>
        </row>
        <row r="674">
          <cell r="A674">
            <v>674</v>
          </cell>
          <cell r="C674" t="str">
            <v>SRU193</v>
          </cell>
          <cell r="I674" t="str">
            <v>B</v>
          </cell>
        </row>
        <row r="675">
          <cell r="A675">
            <v>679</v>
          </cell>
          <cell r="C675" t="str">
            <v>SRU194</v>
          </cell>
          <cell r="I675" t="str">
            <v>B</v>
          </cell>
        </row>
        <row r="676">
          <cell r="A676">
            <v>680</v>
          </cell>
          <cell r="C676" t="str">
            <v>SRU195</v>
          </cell>
          <cell r="I676" t="str">
            <v>A1</v>
          </cell>
        </row>
        <row r="677">
          <cell r="A677">
            <v>681</v>
          </cell>
          <cell r="C677" t="str">
            <v>SRU195</v>
          </cell>
          <cell r="I677" t="str">
            <v>A2</v>
          </cell>
        </row>
        <row r="678">
          <cell r="A678">
            <v>682</v>
          </cell>
          <cell r="C678" t="str">
            <v>SRU195</v>
          </cell>
          <cell r="I678" t="str">
            <v>B1</v>
          </cell>
        </row>
        <row r="679">
          <cell r="A679">
            <v>683</v>
          </cell>
          <cell r="C679" t="str">
            <v>SRU195</v>
          </cell>
          <cell r="I679" t="str">
            <v>B2</v>
          </cell>
        </row>
        <row r="680">
          <cell r="A680">
            <v>684</v>
          </cell>
          <cell r="C680" t="str">
            <v>SRU196</v>
          </cell>
          <cell r="I680" t="str">
            <v>A1</v>
          </cell>
        </row>
        <row r="681">
          <cell r="A681">
            <v>685</v>
          </cell>
          <cell r="C681" t="str">
            <v>SRU196</v>
          </cell>
          <cell r="I681" t="str">
            <v>A2</v>
          </cell>
        </row>
        <row r="682">
          <cell r="A682">
            <v>686</v>
          </cell>
          <cell r="C682" t="str">
            <v>STP198</v>
          </cell>
          <cell r="I682" t="str">
            <v>A</v>
          </cell>
        </row>
        <row r="683">
          <cell r="A683">
            <v>688</v>
          </cell>
          <cell r="C683" t="str">
            <v>STP198</v>
          </cell>
          <cell r="I683" t="str">
            <v>B1</v>
          </cell>
        </row>
        <row r="684">
          <cell r="A684">
            <v>689</v>
          </cell>
          <cell r="C684" t="str">
            <v>STP198</v>
          </cell>
          <cell r="I684" t="str">
            <v>B2</v>
          </cell>
        </row>
        <row r="685">
          <cell r="A685">
            <v>690</v>
          </cell>
          <cell r="C685" t="str">
            <v>STU169</v>
          </cell>
          <cell r="I685" t="str">
            <v>A1</v>
          </cell>
        </row>
        <row r="686">
          <cell r="A686">
            <v>691</v>
          </cell>
          <cell r="C686" t="str">
            <v>STU169</v>
          </cell>
          <cell r="I686" t="str">
            <v>A2</v>
          </cell>
        </row>
        <row r="687">
          <cell r="A687">
            <v>692</v>
          </cell>
          <cell r="C687" t="str">
            <v>STU172</v>
          </cell>
          <cell r="I687" t="str">
            <v>A1</v>
          </cell>
        </row>
        <row r="688">
          <cell r="A688">
            <v>693</v>
          </cell>
          <cell r="C688" t="str">
            <v>STU172</v>
          </cell>
          <cell r="I688" t="str">
            <v>A2</v>
          </cell>
        </row>
        <row r="689">
          <cell r="A689">
            <v>694</v>
          </cell>
          <cell r="C689" t="str">
            <v>STU172</v>
          </cell>
          <cell r="I689" t="str">
            <v>B1</v>
          </cell>
        </row>
        <row r="690">
          <cell r="A690">
            <v>695</v>
          </cell>
          <cell r="C690" t="str">
            <v>STU172</v>
          </cell>
          <cell r="I690" t="str">
            <v>B2</v>
          </cell>
        </row>
        <row r="691">
          <cell r="A691">
            <v>696</v>
          </cell>
          <cell r="C691" t="str">
            <v>STU172</v>
          </cell>
          <cell r="I691" t="str">
            <v>B3</v>
          </cell>
        </row>
        <row r="692">
          <cell r="A692">
            <v>697</v>
          </cell>
          <cell r="C692" t="str">
            <v>STU172</v>
          </cell>
          <cell r="I692" t="str">
            <v>B4</v>
          </cell>
        </row>
        <row r="693">
          <cell r="A693">
            <v>698</v>
          </cell>
          <cell r="C693" t="str">
            <v>STU172</v>
          </cell>
          <cell r="I693" t="str">
            <v>C1</v>
          </cell>
        </row>
        <row r="694">
          <cell r="A694">
            <v>699</v>
          </cell>
          <cell r="C694" t="str">
            <v>STU172</v>
          </cell>
          <cell r="I694" t="str">
            <v>C2</v>
          </cell>
        </row>
        <row r="695">
          <cell r="A695">
            <v>700</v>
          </cell>
          <cell r="C695" t="str">
            <v>STU185</v>
          </cell>
          <cell r="I695" t="str">
            <v>A</v>
          </cell>
        </row>
        <row r="696">
          <cell r="A696">
            <v>701</v>
          </cell>
          <cell r="C696" t="str">
            <v>STU185</v>
          </cell>
          <cell r="I696" t="str">
            <v>B</v>
          </cell>
        </row>
        <row r="697">
          <cell r="A697">
            <v>702</v>
          </cell>
          <cell r="C697" t="str">
            <v>STU185</v>
          </cell>
          <cell r="I697" t="str">
            <v>D</v>
          </cell>
        </row>
        <row r="698">
          <cell r="A698">
            <v>703</v>
          </cell>
          <cell r="C698" t="str">
            <v>T1063</v>
          </cell>
          <cell r="I698" t="str">
            <v>1</v>
          </cell>
        </row>
        <row r="699">
          <cell r="A699">
            <v>704</v>
          </cell>
          <cell r="C699" t="str">
            <v>T1063</v>
          </cell>
          <cell r="I699" t="str">
            <v>2</v>
          </cell>
        </row>
        <row r="700">
          <cell r="A700">
            <v>705</v>
          </cell>
          <cell r="C700" t="str">
            <v>T1063</v>
          </cell>
          <cell r="I700" t="str">
            <v>5</v>
          </cell>
        </row>
        <row r="701">
          <cell r="A701">
            <v>706</v>
          </cell>
          <cell r="C701" t="str">
            <v>T1063</v>
          </cell>
          <cell r="I701" t="str">
            <v>6</v>
          </cell>
        </row>
        <row r="702">
          <cell r="A702">
            <v>707</v>
          </cell>
          <cell r="C702" t="str">
            <v>T1063</v>
          </cell>
          <cell r="I702" t="str">
            <v>7</v>
          </cell>
        </row>
        <row r="703">
          <cell r="A703">
            <v>708</v>
          </cell>
          <cell r="C703" t="str">
            <v>T1063</v>
          </cell>
          <cell r="I703" t="str">
            <v>8</v>
          </cell>
        </row>
        <row r="704">
          <cell r="A704">
            <v>709</v>
          </cell>
          <cell r="C704" t="str">
            <v>T1063</v>
          </cell>
          <cell r="I704" t="str">
            <v>9A</v>
          </cell>
        </row>
        <row r="705">
          <cell r="A705">
            <v>710</v>
          </cell>
          <cell r="C705" t="str">
            <v>T1063</v>
          </cell>
          <cell r="I705" t="str">
            <v>9B</v>
          </cell>
        </row>
        <row r="706">
          <cell r="A706">
            <v>711</v>
          </cell>
          <cell r="C706" t="str">
            <v>T1063</v>
          </cell>
          <cell r="I706" t="str">
            <v>10</v>
          </cell>
        </row>
        <row r="707">
          <cell r="A707">
            <v>712</v>
          </cell>
          <cell r="C707" t="str">
            <v>T1063</v>
          </cell>
          <cell r="I707" t="str">
            <v>12A</v>
          </cell>
        </row>
        <row r="708">
          <cell r="A708">
            <v>713</v>
          </cell>
          <cell r="C708" t="str">
            <v>T1063</v>
          </cell>
          <cell r="I708" t="str">
            <v>12B</v>
          </cell>
        </row>
        <row r="709">
          <cell r="A709">
            <v>714</v>
          </cell>
          <cell r="C709" t="str">
            <v>T1063</v>
          </cell>
          <cell r="I709" t="str">
            <v>A</v>
          </cell>
        </row>
        <row r="710">
          <cell r="A710">
            <v>715</v>
          </cell>
          <cell r="C710" t="str">
            <v>T1063</v>
          </cell>
          <cell r="I710" t="str">
            <v>E</v>
          </cell>
        </row>
        <row r="711">
          <cell r="A711">
            <v>716</v>
          </cell>
          <cell r="C711" t="str">
            <v>T1063</v>
          </cell>
          <cell r="I711" t="str">
            <v>F</v>
          </cell>
        </row>
        <row r="712">
          <cell r="A712">
            <v>717</v>
          </cell>
          <cell r="C712" t="str">
            <v>T1063</v>
          </cell>
          <cell r="I712" t="str">
            <v>G</v>
          </cell>
        </row>
        <row r="713">
          <cell r="A713">
            <v>718</v>
          </cell>
          <cell r="C713" t="str">
            <v>T1063</v>
          </cell>
          <cell r="I713" t="str">
            <v>H</v>
          </cell>
        </row>
        <row r="714">
          <cell r="A714">
            <v>719</v>
          </cell>
          <cell r="C714" t="str">
            <v>T1063</v>
          </cell>
          <cell r="I714" t="str">
            <v>I</v>
          </cell>
        </row>
        <row r="715">
          <cell r="A715">
            <v>720</v>
          </cell>
          <cell r="C715" t="str">
            <v>T1063</v>
          </cell>
          <cell r="I715" t="str">
            <v>J</v>
          </cell>
        </row>
        <row r="716">
          <cell r="A716">
            <v>721</v>
          </cell>
          <cell r="C716" t="str">
            <v>T1063</v>
          </cell>
          <cell r="I716" t="str">
            <v>K</v>
          </cell>
        </row>
        <row r="717">
          <cell r="A717">
            <v>722</v>
          </cell>
          <cell r="C717" t="str">
            <v>T1063</v>
          </cell>
          <cell r="I717" t="str">
            <v>L</v>
          </cell>
        </row>
        <row r="718">
          <cell r="A718">
            <v>723</v>
          </cell>
          <cell r="C718" t="str">
            <v>T1063</v>
          </cell>
          <cell r="I718" t="str">
            <v>M</v>
          </cell>
        </row>
        <row r="719">
          <cell r="A719">
            <v>724</v>
          </cell>
          <cell r="C719" t="str">
            <v>T1063</v>
          </cell>
          <cell r="I719" t="str">
            <v>N</v>
          </cell>
        </row>
        <row r="720">
          <cell r="A720">
            <v>725</v>
          </cell>
          <cell r="C720" t="str">
            <v>TRP189</v>
          </cell>
          <cell r="I720" t="str">
            <v>A1</v>
          </cell>
        </row>
        <row r="721">
          <cell r="A721">
            <v>726</v>
          </cell>
          <cell r="C721" t="str">
            <v>TRP189</v>
          </cell>
          <cell r="I721" t="str">
            <v>A2</v>
          </cell>
        </row>
        <row r="722">
          <cell r="A722">
            <v>727</v>
          </cell>
          <cell r="C722" t="str">
            <v>K39750BLV</v>
          </cell>
          <cell r="I722" t="str">
            <v>A1</v>
          </cell>
        </row>
        <row r="723">
          <cell r="A723">
            <v>728</v>
          </cell>
          <cell r="C723" t="str">
            <v>K39750BLV</v>
          </cell>
          <cell r="I723" t="str">
            <v>A2</v>
          </cell>
        </row>
        <row r="724">
          <cell r="A724">
            <v>729</v>
          </cell>
          <cell r="C724" t="str">
            <v>PSVBS464</v>
          </cell>
          <cell r="I724" t="str">
            <v>A</v>
          </cell>
        </row>
        <row r="725">
          <cell r="A725">
            <v>730</v>
          </cell>
          <cell r="C725" t="str">
            <v>PSVBS464</v>
          </cell>
          <cell r="I725" t="str">
            <v>B</v>
          </cell>
        </row>
        <row r="726">
          <cell r="A726">
            <v>731</v>
          </cell>
          <cell r="C726" t="str">
            <v>PSVBS471</v>
          </cell>
          <cell r="I726" t="str">
            <v>A</v>
          </cell>
        </row>
        <row r="727">
          <cell r="A727">
            <v>732</v>
          </cell>
          <cell r="C727" t="str">
            <v>PSVBS471</v>
          </cell>
          <cell r="I727" t="str">
            <v>B</v>
          </cell>
        </row>
        <row r="728">
          <cell r="A728">
            <v>733</v>
          </cell>
          <cell r="C728" t="str">
            <v>PSVBS473</v>
          </cell>
          <cell r="I728" t="str">
            <v>A</v>
          </cell>
        </row>
        <row r="729">
          <cell r="A729">
            <v>734</v>
          </cell>
          <cell r="C729" t="str">
            <v>PSVBS473</v>
          </cell>
          <cell r="I729" t="str">
            <v>B</v>
          </cell>
        </row>
        <row r="730">
          <cell r="A730">
            <v>735</v>
          </cell>
          <cell r="C730" t="str">
            <v>PSVBS474</v>
          </cell>
          <cell r="I730" t="str">
            <v>A</v>
          </cell>
        </row>
        <row r="731">
          <cell r="A731">
            <v>736</v>
          </cell>
          <cell r="C731" t="str">
            <v>PSVBS474</v>
          </cell>
          <cell r="I731" t="str">
            <v>B</v>
          </cell>
        </row>
        <row r="732">
          <cell r="A732">
            <v>737</v>
          </cell>
          <cell r="C732" t="str">
            <v>PSVBS474</v>
          </cell>
          <cell r="I732" t="str">
            <v>D</v>
          </cell>
        </row>
        <row r="733">
          <cell r="A733">
            <v>738</v>
          </cell>
          <cell r="C733" t="str">
            <v>PSVBS474</v>
          </cell>
          <cell r="I733" t="str">
            <v>C</v>
          </cell>
        </row>
        <row r="734">
          <cell r="A734">
            <v>739</v>
          </cell>
          <cell r="C734" t="str">
            <v>PSVBS475</v>
          </cell>
          <cell r="I734" t="str">
            <v>A</v>
          </cell>
        </row>
        <row r="735">
          <cell r="A735">
            <v>740</v>
          </cell>
          <cell r="C735" t="str">
            <v>PSVBS475</v>
          </cell>
          <cell r="I735" t="str">
            <v>B</v>
          </cell>
        </row>
        <row r="736">
          <cell r="A736">
            <v>741</v>
          </cell>
          <cell r="C736" t="str">
            <v>PSVBS507</v>
          </cell>
          <cell r="I736" t="str">
            <v>A</v>
          </cell>
        </row>
        <row r="737">
          <cell r="A737">
            <v>742</v>
          </cell>
          <cell r="C737" t="str">
            <v>PSVBS507</v>
          </cell>
          <cell r="I737" t="str">
            <v>B</v>
          </cell>
        </row>
        <row r="738">
          <cell r="A738">
            <v>743</v>
          </cell>
          <cell r="C738" t="str">
            <v>PSVBS530</v>
          </cell>
          <cell r="I738" t="str">
            <v>A</v>
          </cell>
        </row>
        <row r="739">
          <cell r="A739">
            <v>744</v>
          </cell>
          <cell r="C739" t="str">
            <v>PSVBS530</v>
          </cell>
          <cell r="I739" t="str">
            <v>B</v>
          </cell>
        </row>
        <row r="740">
          <cell r="A740">
            <v>745</v>
          </cell>
          <cell r="C740" t="str">
            <v>PSVBS594</v>
          </cell>
          <cell r="I740" t="str">
            <v>A</v>
          </cell>
        </row>
        <row r="741">
          <cell r="A741">
            <v>746</v>
          </cell>
          <cell r="C741" t="str">
            <v>PSVBS594</v>
          </cell>
          <cell r="I741" t="str">
            <v>B</v>
          </cell>
        </row>
        <row r="742">
          <cell r="A742">
            <v>747</v>
          </cell>
          <cell r="C742" t="str">
            <v>PSVBT0762</v>
          </cell>
          <cell r="I742" t="str">
            <v>A</v>
          </cell>
        </row>
        <row r="743">
          <cell r="A743">
            <v>748</v>
          </cell>
          <cell r="C743" t="str">
            <v>PSVBT0762</v>
          </cell>
          <cell r="I743" t="str">
            <v>B</v>
          </cell>
        </row>
        <row r="744">
          <cell r="A744">
            <v>749</v>
          </cell>
          <cell r="C744" t="str">
            <v>PSVBT-798</v>
          </cell>
          <cell r="I744" t="str">
            <v>A</v>
          </cell>
        </row>
        <row r="745">
          <cell r="A745">
            <v>750</v>
          </cell>
          <cell r="C745" t="str">
            <v>PSVBT-798</v>
          </cell>
          <cell r="I745" t="str">
            <v>B</v>
          </cell>
        </row>
        <row r="746">
          <cell r="A746">
            <v>751</v>
          </cell>
          <cell r="C746" t="str">
            <v>S1128</v>
          </cell>
          <cell r="I746" t="str">
            <v>1</v>
          </cell>
        </row>
        <row r="747">
          <cell r="A747">
            <v>752</v>
          </cell>
          <cell r="C747" t="str">
            <v>S1128</v>
          </cell>
          <cell r="I747" t="str">
            <v>2</v>
          </cell>
        </row>
        <row r="748">
          <cell r="A748">
            <v>753</v>
          </cell>
          <cell r="C748" t="str">
            <v>S1128</v>
          </cell>
          <cell r="I748" t="str">
            <v>3</v>
          </cell>
        </row>
        <row r="749">
          <cell r="A749">
            <v>754</v>
          </cell>
          <cell r="C749" t="str">
            <v>S1128</v>
          </cell>
          <cell r="I749" t="str">
            <v>5</v>
          </cell>
        </row>
        <row r="750">
          <cell r="A750">
            <v>755</v>
          </cell>
          <cell r="C750" t="str">
            <v>S1128</v>
          </cell>
          <cell r="I750" t="str">
            <v>6</v>
          </cell>
        </row>
        <row r="751">
          <cell r="A751">
            <v>756</v>
          </cell>
          <cell r="C751" t="str">
            <v>S1128</v>
          </cell>
          <cell r="I751" t="str">
            <v>8</v>
          </cell>
        </row>
        <row r="752">
          <cell r="A752">
            <v>757</v>
          </cell>
          <cell r="C752" t="str">
            <v>S1128</v>
          </cell>
          <cell r="I752" t="str">
            <v>9</v>
          </cell>
        </row>
        <row r="753">
          <cell r="A753">
            <v>758</v>
          </cell>
          <cell r="C753" t="str">
            <v>S1128</v>
          </cell>
          <cell r="I753" t="str">
            <v>10</v>
          </cell>
        </row>
        <row r="754">
          <cell r="A754">
            <v>759</v>
          </cell>
          <cell r="C754" t="str">
            <v>S1128</v>
          </cell>
          <cell r="I754" t="str">
            <v>11</v>
          </cell>
        </row>
        <row r="755">
          <cell r="A755">
            <v>760</v>
          </cell>
          <cell r="C755" t="str">
            <v>S1128</v>
          </cell>
          <cell r="I755" t="str">
            <v>12</v>
          </cell>
        </row>
        <row r="756">
          <cell r="A756">
            <v>761</v>
          </cell>
          <cell r="C756" t="str">
            <v>S1128</v>
          </cell>
          <cell r="I756" t="str">
            <v>13</v>
          </cell>
        </row>
        <row r="757">
          <cell r="A757">
            <v>762</v>
          </cell>
          <cell r="C757" t="str">
            <v>S1128</v>
          </cell>
          <cell r="I757" t="str">
            <v>15</v>
          </cell>
        </row>
        <row r="758">
          <cell r="A758">
            <v>763</v>
          </cell>
          <cell r="C758" t="str">
            <v>S1128</v>
          </cell>
          <cell r="I758" t="str">
            <v>16</v>
          </cell>
        </row>
        <row r="759">
          <cell r="A759">
            <v>764</v>
          </cell>
          <cell r="C759" t="str">
            <v>S1128</v>
          </cell>
          <cell r="I759" t="str">
            <v>17</v>
          </cell>
        </row>
        <row r="760">
          <cell r="A760">
            <v>765</v>
          </cell>
          <cell r="C760" t="str">
            <v>S1128</v>
          </cell>
          <cell r="I760" t="str">
            <v>18</v>
          </cell>
        </row>
        <row r="761">
          <cell r="A761">
            <v>766</v>
          </cell>
          <cell r="C761" t="str">
            <v>S1128</v>
          </cell>
          <cell r="I761" t="str">
            <v>19</v>
          </cell>
        </row>
        <row r="762">
          <cell r="A762">
            <v>767</v>
          </cell>
          <cell r="C762" t="str">
            <v>S1128</v>
          </cell>
          <cell r="I762" t="str">
            <v>20</v>
          </cell>
        </row>
        <row r="763">
          <cell r="A763">
            <v>768</v>
          </cell>
          <cell r="C763" t="str">
            <v>S1128</v>
          </cell>
          <cell r="I763" t="str">
            <v>23</v>
          </cell>
        </row>
        <row r="764">
          <cell r="A764">
            <v>769</v>
          </cell>
          <cell r="C764" t="str">
            <v>S1128</v>
          </cell>
          <cell r="I764" t="str">
            <v>A</v>
          </cell>
        </row>
        <row r="765">
          <cell r="A765">
            <v>770</v>
          </cell>
          <cell r="C765" t="str">
            <v>S1128</v>
          </cell>
          <cell r="I765" t="str">
            <v>B</v>
          </cell>
        </row>
        <row r="766">
          <cell r="A766">
            <v>771</v>
          </cell>
          <cell r="C766" t="str">
            <v>S1128</v>
          </cell>
          <cell r="I766" t="str">
            <v>C1</v>
          </cell>
        </row>
        <row r="767">
          <cell r="A767">
            <v>772</v>
          </cell>
          <cell r="C767" t="str">
            <v>S1128</v>
          </cell>
          <cell r="I767" t="str">
            <v>C2</v>
          </cell>
        </row>
        <row r="768">
          <cell r="A768">
            <v>773</v>
          </cell>
          <cell r="C768" t="str">
            <v>S1161</v>
          </cell>
          <cell r="I768" t="str">
            <v>1</v>
          </cell>
        </row>
        <row r="769">
          <cell r="A769">
            <v>774</v>
          </cell>
          <cell r="C769" t="str">
            <v>S1161</v>
          </cell>
          <cell r="I769" t="str">
            <v>3</v>
          </cell>
        </row>
        <row r="770">
          <cell r="A770">
            <v>775</v>
          </cell>
          <cell r="C770" t="str">
            <v>S1161</v>
          </cell>
          <cell r="I770" t="str">
            <v>5</v>
          </cell>
        </row>
        <row r="771">
          <cell r="A771">
            <v>776</v>
          </cell>
          <cell r="C771" t="str">
            <v>S1161</v>
          </cell>
          <cell r="I771" t="str">
            <v>6</v>
          </cell>
        </row>
        <row r="772">
          <cell r="A772">
            <v>777</v>
          </cell>
          <cell r="C772" t="str">
            <v>S1161</v>
          </cell>
          <cell r="I772" t="str">
            <v>7A</v>
          </cell>
        </row>
        <row r="773">
          <cell r="A773">
            <v>778</v>
          </cell>
          <cell r="C773" t="str">
            <v>S1161</v>
          </cell>
          <cell r="I773" t="str">
            <v>7B</v>
          </cell>
        </row>
        <row r="774">
          <cell r="A774">
            <v>779</v>
          </cell>
          <cell r="C774" t="str">
            <v>S1161</v>
          </cell>
          <cell r="I774" t="str">
            <v>8</v>
          </cell>
        </row>
        <row r="775">
          <cell r="A775">
            <v>780</v>
          </cell>
          <cell r="C775" t="str">
            <v>S1161</v>
          </cell>
          <cell r="I775" t="str">
            <v>9</v>
          </cell>
        </row>
        <row r="776">
          <cell r="A776">
            <v>781</v>
          </cell>
          <cell r="C776" t="str">
            <v>S1161</v>
          </cell>
          <cell r="I776" t="str">
            <v>10</v>
          </cell>
        </row>
        <row r="777">
          <cell r="A777">
            <v>782</v>
          </cell>
          <cell r="C777" t="str">
            <v>S1161</v>
          </cell>
          <cell r="I777" t="str">
            <v>11A</v>
          </cell>
        </row>
        <row r="778">
          <cell r="A778">
            <v>783</v>
          </cell>
          <cell r="C778" t="str">
            <v>S1161</v>
          </cell>
          <cell r="I778" t="str">
            <v>11B</v>
          </cell>
        </row>
        <row r="779">
          <cell r="A779">
            <v>784</v>
          </cell>
          <cell r="C779" t="str">
            <v>S1161</v>
          </cell>
          <cell r="I779" t="str">
            <v>B</v>
          </cell>
        </row>
        <row r="780">
          <cell r="A780">
            <v>785</v>
          </cell>
          <cell r="C780" t="str">
            <v>S1161</v>
          </cell>
          <cell r="I780" t="str">
            <v>C</v>
          </cell>
        </row>
        <row r="781">
          <cell r="A781">
            <v>786</v>
          </cell>
          <cell r="C781" t="str">
            <v>S1161</v>
          </cell>
          <cell r="I781" t="str">
            <v>D</v>
          </cell>
        </row>
        <row r="782">
          <cell r="A782">
            <v>787</v>
          </cell>
          <cell r="C782" t="str">
            <v>S1161</v>
          </cell>
          <cell r="I782" t="str">
            <v>E1</v>
          </cell>
        </row>
        <row r="783">
          <cell r="A783">
            <v>788</v>
          </cell>
          <cell r="C783" t="str">
            <v>S1161</v>
          </cell>
          <cell r="I783" t="str">
            <v>E2</v>
          </cell>
        </row>
        <row r="784">
          <cell r="A784">
            <v>789</v>
          </cell>
          <cell r="C784" t="str">
            <v>S1161</v>
          </cell>
          <cell r="I784" t="str">
            <v>F</v>
          </cell>
        </row>
        <row r="785">
          <cell r="A785">
            <v>790</v>
          </cell>
          <cell r="C785" t="str">
            <v>S1161</v>
          </cell>
          <cell r="I785" t="str">
            <v>G1</v>
          </cell>
        </row>
        <row r="786">
          <cell r="A786">
            <v>791</v>
          </cell>
          <cell r="C786" t="str">
            <v>S1161</v>
          </cell>
          <cell r="I786" t="str">
            <v>G2</v>
          </cell>
        </row>
        <row r="787">
          <cell r="A787">
            <v>792</v>
          </cell>
          <cell r="C787" t="str">
            <v>S2020</v>
          </cell>
          <cell r="I787" t="str">
            <v>1</v>
          </cell>
        </row>
        <row r="788">
          <cell r="A788">
            <v>793</v>
          </cell>
          <cell r="C788" t="str">
            <v>S2020</v>
          </cell>
          <cell r="I788" t="str">
            <v>2</v>
          </cell>
        </row>
        <row r="789">
          <cell r="A789">
            <v>794</v>
          </cell>
          <cell r="C789" t="str">
            <v>S2020</v>
          </cell>
          <cell r="I789" t="str">
            <v>3</v>
          </cell>
        </row>
        <row r="790">
          <cell r="A790">
            <v>795</v>
          </cell>
          <cell r="C790" t="str">
            <v>S2020</v>
          </cell>
          <cell r="I790" t="str">
            <v>4</v>
          </cell>
        </row>
        <row r="791">
          <cell r="A791">
            <v>796</v>
          </cell>
          <cell r="C791" t="str">
            <v>S2020</v>
          </cell>
          <cell r="I791" t="str">
            <v>5</v>
          </cell>
        </row>
        <row r="792">
          <cell r="A792">
            <v>797</v>
          </cell>
          <cell r="C792" t="str">
            <v>S2020</v>
          </cell>
          <cell r="I792" t="str">
            <v>6</v>
          </cell>
        </row>
        <row r="793">
          <cell r="A793">
            <v>798</v>
          </cell>
          <cell r="C793" t="str">
            <v>S2020</v>
          </cell>
          <cell r="I793" t="str">
            <v>7</v>
          </cell>
        </row>
        <row r="794">
          <cell r="A794">
            <v>799</v>
          </cell>
          <cell r="C794" t="str">
            <v>S2020</v>
          </cell>
          <cell r="I794" t="str">
            <v>8</v>
          </cell>
        </row>
        <row r="795">
          <cell r="A795">
            <v>800</v>
          </cell>
          <cell r="C795" t="str">
            <v>S2020</v>
          </cell>
          <cell r="I795" t="str">
            <v>9</v>
          </cell>
        </row>
        <row r="796">
          <cell r="A796">
            <v>801</v>
          </cell>
          <cell r="C796" t="str">
            <v>S2020</v>
          </cell>
          <cell r="I796" t="str">
            <v>10</v>
          </cell>
        </row>
        <row r="797">
          <cell r="A797">
            <v>802</v>
          </cell>
          <cell r="C797" t="str">
            <v>S2020</v>
          </cell>
          <cell r="I797" t="str">
            <v>11A</v>
          </cell>
        </row>
        <row r="798">
          <cell r="A798">
            <v>803</v>
          </cell>
          <cell r="C798" t="str">
            <v>S2020</v>
          </cell>
          <cell r="I798" t="str">
            <v>11B</v>
          </cell>
        </row>
        <row r="799">
          <cell r="A799">
            <v>804</v>
          </cell>
          <cell r="C799" t="str">
            <v>S2020</v>
          </cell>
          <cell r="I799" t="str">
            <v>12</v>
          </cell>
        </row>
        <row r="800">
          <cell r="A800">
            <v>805</v>
          </cell>
          <cell r="C800" t="str">
            <v>S2020</v>
          </cell>
          <cell r="I800" t="str">
            <v>13</v>
          </cell>
        </row>
        <row r="801">
          <cell r="A801">
            <v>806</v>
          </cell>
          <cell r="C801" t="str">
            <v>S2020</v>
          </cell>
          <cell r="I801" t="str">
            <v>14</v>
          </cell>
        </row>
        <row r="802">
          <cell r="A802">
            <v>807</v>
          </cell>
          <cell r="C802" t="str">
            <v>S2020</v>
          </cell>
          <cell r="I802" t="str">
            <v>15</v>
          </cell>
        </row>
        <row r="803">
          <cell r="A803">
            <v>808</v>
          </cell>
          <cell r="C803" t="str">
            <v>S2020</v>
          </cell>
          <cell r="I803" t="str">
            <v>17</v>
          </cell>
        </row>
        <row r="804">
          <cell r="A804">
            <v>809</v>
          </cell>
          <cell r="C804" t="str">
            <v>S2020</v>
          </cell>
          <cell r="I804" t="str">
            <v>18</v>
          </cell>
        </row>
        <row r="805">
          <cell r="A805">
            <v>810</v>
          </cell>
          <cell r="C805" t="str">
            <v>S2020</v>
          </cell>
          <cell r="I805" t="str">
            <v>19</v>
          </cell>
        </row>
        <row r="806">
          <cell r="A806">
            <v>811</v>
          </cell>
          <cell r="C806" t="str">
            <v>S2020</v>
          </cell>
          <cell r="I806" t="str">
            <v>20</v>
          </cell>
        </row>
        <row r="807">
          <cell r="A807">
            <v>812</v>
          </cell>
          <cell r="C807" t="str">
            <v>S2020</v>
          </cell>
          <cell r="I807" t="str">
            <v>22</v>
          </cell>
        </row>
        <row r="808">
          <cell r="A808">
            <v>813</v>
          </cell>
          <cell r="C808" t="str">
            <v>S2020</v>
          </cell>
          <cell r="I808" t="str">
            <v>23</v>
          </cell>
        </row>
        <row r="809">
          <cell r="A809">
            <v>814</v>
          </cell>
          <cell r="C809" t="str">
            <v>S2020</v>
          </cell>
          <cell r="I809" t="str">
            <v>25</v>
          </cell>
        </row>
        <row r="810">
          <cell r="A810">
            <v>815</v>
          </cell>
          <cell r="C810" t="str">
            <v>S2020</v>
          </cell>
          <cell r="I810" t="str">
            <v>26</v>
          </cell>
        </row>
        <row r="811">
          <cell r="A811">
            <v>816</v>
          </cell>
          <cell r="C811" t="str">
            <v>S2020</v>
          </cell>
          <cell r="I811" t="str">
            <v>27A</v>
          </cell>
        </row>
        <row r="812">
          <cell r="A812">
            <v>817</v>
          </cell>
          <cell r="C812" t="str">
            <v>S2020</v>
          </cell>
          <cell r="I812" t="str">
            <v>27B</v>
          </cell>
        </row>
        <row r="813">
          <cell r="A813">
            <v>818</v>
          </cell>
          <cell r="C813" t="str">
            <v>S2020</v>
          </cell>
          <cell r="I813" t="str">
            <v>28</v>
          </cell>
        </row>
        <row r="814">
          <cell r="A814">
            <v>819</v>
          </cell>
          <cell r="C814" t="str">
            <v>S2020</v>
          </cell>
          <cell r="I814" t="str">
            <v>29</v>
          </cell>
        </row>
        <row r="815">
          <cell r="A815">
            <v>820</v>
          </cell>
          <cell r="C815" t="str">
            <v>S2020</v>
          </cell>
          <cell r="I815" t="str">
            <v>30A</v>
          </cell>
        </row>
        <row r="816">
          <cell r="A816">
            <v>821</v>
          </cell>
          <cell r="C816" t="str">
            <v>S2020</v>
          </cell>
          <cell r="I816" t="str">
            <v>30B</v>
          </cell>
        </row>
        <row r="817">
          <cell r="A817">
            <v>822</v>
          </cell>
          <cell r="C817" t="str">
            <v>S2020</v>
          </cell>
          <cell r="I817" t="str">
            <v>31</v>
          </cell>
        </row>
        <row r="818">
          <cell r="A818">
            <v>823</v>
          </cell>
          <cell r="C818" t="str">
            <v>S2020</v>
          </cell>
          <cell r="I818" t="str">
            <v>32</v>
          </cell>
        </row>
        <row r="819">
          <cell r="A819">
            <v>824</v>
          </cell>
          <cell r="C819" t="str">
            <v>S2020</v>
          </cell>
          <cell r="I819" t="str">
            <v>33</v>
          </cell>
        </row>
        <row r="820">
          <cell r="A820">
            <v>825</v>
          </cell>
          <cell r="C820" t="str">
            <v>S2020</v>
          </cell>
          <cell r="I820" t="str">
            <v>34</v>
          </cell>
        </row>
        <row r="821">
          <cell r="A821">
            <v>826</v>
          </cell>
          <cell r="C821" t="str">
            <v>S2020</v>
          </cell>
          <cell r="I821" t="str">
            <v>35</v>
          </cell>
        </row>
        <row r="822">
          <cell r="A822">
            <v>827</v>
          </cell>
          <cell r="C822" t="str">
            <v>S2020</v>
          </cell>
          <cell r="I822" t="str">
            <v>36</v>
          </cell>
        </row>
        <row r="823">
          <cell r="A823">
            <v>828</v>
          </cell>
          <cell r="C823" t="str">
            <v>S2020</v>
          </cell>
          <cell r="I823" t="str">
            <v>37</v>
          </cell>
        </row>
        <row r="824">
          <cell r="A824">
            <v>829</v>
          </cell>
          <cell r="C824" t="str">
            <v>S2020</v>
          </cell>
          <cell r="I824" t="str">
            <v>38</v>
          </cell>
        </row>
        <row r="825">
          <cell r="A825">
            <v>830</v>
          </cell>
          <cell r="C825" t="str">
            <v>S2020</v>
          </cell>
          <cell r="I825" t="str">
            <v>39</v>
          </cell>
        </row>
        <row r="826">
          <cell r="A826">
            <v>831</v>
          </cell>
          <cell r="C826" t="str">
            <v>S2020</v>
          </cell>
          <cell r="I826" t="str">
            <v>40</v>
          </cell>
        </row>
        <row r="827">
          <cell r="A827">
            <v>832</v>
          </cell>
          <cell r="C827" t="str">
            <v>S2020</v>
          </cell>
          <cell r="I827" t="str">
            <v>41</v>
          </cell>
        </row>
        <row r="828">
          <cell r="A828">
            <v>833</v>
          </cell>
          <cell r="C828" t="str">
            <v>S2020</v>
          </cell>
          <cell r="I828" t="str">
            <v>42</v>
          </cell>
        </row>
        <row r="829">
          <cell r="A829">
            <v>834</v>
          </cell>
          <cell r="C829" t="str">
            <v>S2020</v>
          </cell>
          <cell r="I829" t="str">
            <v>43</v>
          </cell>
        </row>
        <row r="830">
          <cell r="A830">
            <v>835</v>
          </cell>
          <cell r="C830" t="str">
            <v>S2020</v>
          </cell>
          <cell r="I830" t="str">
            <v>A</v>
          </cell>
        </row>
        <row r="831">
          <cell r="A831">
            <v>836</v>
          </cell>
          <cell r="C831" t="str">
            <v>S2020</v>
          </cell>
          <cell r="I831" t="str">
            <v>B</v>
          </cell>
        </row>
        <row r="832">
          <cell r="A832">
            <v>837</v>
          </cell>
          <cell r="C832" t="str">
            <v>S2020</v>
          </cell>
          <cell r="I832" t="str">
            <v>C</v>
          </cell>
        </row>
        <row r="833">
          <cell r="A833">
            <v>838</v>
          </cell>
          <cell r="C833" t="str">
            <v>S2020</v>
          </cell>
          <cell r="I833" t="str">
            <v>D</v>
          </cell>
        </row>
        <row r="834">
          <cell r="A834">
            <v>839</v>
          </cell>
          <cell r="C834" t="str">
            <v>S2020</v>
          </cell>
          <cell r="I834" t="str">
            <v>E</v>
          </cell>
        </row>
        <row r="835">
          <cell r="A835">
            <v>840</v>
          </cell>
          <cell r="C835" t="str">
            <v>S2020</v>
          </cell>
          <cell r="I835" t="str">
            <v>F</v>
          </cell>
        </row>
        <row r="836">
          <cell r="A836">
            <v>841</v>
          </cell>
          <cell r="C836" t="str">
            <v>S2020</v>
          </cell>
          <cell r="I836" t="str">
            <v>H</v>
          </cell>
        </row>
        <row r="837">
          <cell r="A837">
            <v>842</v>
          </cell>
          <cell r="C837" t="str">
            <v>S2020</v>
          </cell>
          <cell r="I837" t="str">
            <v>I</v>
          </cell>
        </row>
        <row r="838">
          <cell r="A838">
            <v>843</v>
          </cell>
          <cell r="C838" t="str">
            <v>S2020</v>
          </cell>
          <cell r="I838" t="str">
            <v>K</v>
          </cell>
        </row>
        <row r="839">
          <cell r="A839">
            <v>844</v>
          </cell>
          <cell r="C839" t="str">
            <v>S2020</v>
          </cell>
          <cell r="I839" t="str">
            <v>L</v>
          </cell>
        </row>
        <row r="840">
          <cell r="A840">
            <v>845</v>
          </cell>
          <cell r="C840" t="str">
            <v>S2020</v>
          </cell>
          <cell r="I840" t="str">
            <v>M</v>
          </cell>
        </row>
        <row r="841">
          <cell r="A841">
            <v>846</v>
          </cell>
          <cell r="C841" t="str">
            <v>S2020</v>
          </cell>
          <cell r="I841" t="str">
            <v>N</v>
          </cell>
        </row>
        <row r="842">
          <cell r="A842">
            <v>847</v>
          </cell>
          <cell r="C842" t="str">
            <v>S2020</v>
          </cell>
          <cell r="I842" t="str">
            <v>O</v>
          </cell>
        </row>
        <row r="843">
          <cell r="A843">
            <v>848</v>
          </cell>
          <cell r="C843" t="str">
            <v>S2020</v>
          </cell>
          <cell r="I843" t="str">
            <v>P</v>
          </cell>
        </row>
        <row r="844">
          <cell r="A844">
            <v>849</v>
          </cell>
          <cell r="C844" t="str">
            <v>S2020</v>
          </cell>
          <cell r="I844" t="str">
            <v>Q</v>
          </cell>
        </row>
        <row r="845">
          <cell r="A845">
            <v>850</v>
          </cell>
          <cell r="C845" t="str">
            <v>S2020</v>
          </cell>
          <cell r="I845" t="str">
            <v>R</v>
          </cell>
        </row>
        <row r="846">
          <cell r="A846">
            <v>851</v>
          </cell>
          <cell r="C846" t="str">
            <v>S2020</v>
          </cell>
          <cell r="I846" t="str">
            <v>S</v>
          </cell>
        </row>
        <row r="847">
          <cell r="A847">
            <v>852</v>
          </cell>
          <cell r="C847" t="str">
            <v>S2020</v>
          </cell>
          <cell r="I847" t="str">
            <v>T</v>
          </cell>
        </row>
        <row r="848">
          <cell r="A848">
            <v>853</v>
          </cell>
          <cell r="C848" t="str">
            <v>S2020</v>
          </cell>
          <cell r="I848" t="str">
            <v>U</v>
          </cell>
        </row>
        <row r="849">
          <cell r="A849">
            <v>854</v>
          </cell>
          <cell r="C849" t="str">
            <v>S2020</v>
          </cell>
          <cell r="I849" t="str">
            <v>V</v>
          </cell>
        </row>
        <row r="850">
          <cell r="A850">
            <v>855</v>
          </cell>
          <cell r="C850" t="str">
            <v>S2020</v>
          </cell>
          <cell r="I850" t="str">
            <v>W</v>
          </cell>
        </row>
        <row r="851">
          <cell r="A851">
            <v>856</v>
          </cell>
          <cell r="C851" t="str">
            <v>S2020</v>
          </cell>
          <cell r="I851" t="str">
            <v>X</v>
          </cell>
        </row>
        <row r="852">
          <cell r="A852">
            <v>857</v>
          </cell>
          <cell r="C852" t="str">
            <v>S2020</v>
          </cell>
          <cell r="I852" t="str">
            <v>Y</v>
          </cell>
        </row>
        <row r="853">
          <cell r="A853">
            <v>858</v>
          </cell>
          <cell r="C853" t="str">
            <v>S2020</v>
          </cell>
          <cell r="I853" t="str">
            <v>Z</v>
          </cell>
        </row>
        <row r="854">
          <cell r="A854">
            <v>859</v>
          </cell>
          <cell r="C854" t="str">
            <v>S2020</v>
          </cell>
          <cell r="I854" t="str">
            <v>AA</v>
          </cell>
        </row>
        <row r="855">
          <cell r="A855">
            <v>860</v>
          </cell>
          <cell r="C855" t="str">
            <v>S2021</v>
          </cell>
          <cell r="I855" t="str">
            <v>1</v>
          </cell>
        </row>
        <row r="856">
          <cell r="A856">
            <v>861</v>
          </cell>
          <cell r="C856" t="str">
            <v>S2021</v>
          </cell>
          <cell r="I856" t="str">
            <v>2</v>
          </cell>
        </row>
        <row r="857">
          <cell r="A857">
            <v>862</v>
          </cell>
          <cell r="C857" t="str">
            <v>S2021</v>
          </cell>
          <cell r="I857" t="str">
            <v>3</v>
          </cell>
        </row>
        <row r="858">
          <cell r="A858">
            <v>863</v>
          </cell>
          <cell r="C858" t="str">
            <v>S2021</v>
          </cell>
          <cell r="I858" t="str">
            <v>4</v>
          </cell>
        </row>
        <row r="859">
          <cell r="A859">
            <v>864</v>
          </cell>
          <cell r="C859" t="str">
            <v>S2021</v>
          </cell>
          <cell r="I859" t="str">
            <v>5</v>
          </cell>
        </row>
        <row r="860">
          <cell r="A860">
            <v>865</v>
          </cell>
          <cell r="C860" t="str">
            <v>S2021</v>
          </cell>
          <cell r="I860" t="str">
            <v>6</v>
          </cell>
        </row>
        <row r="861">
          <cell r="A861">
            <v>866</v>
          </cell>
          <cell r="C861" t="str">
            <v>S2021</v>
          </cell>
          <cell r="I861" t="str">
            <v>7</v>
          </cell>
        </row>
        <row r="862">
          <cell r="A862">
            <v>867</v>
          </cell>
          <cell r="C862" t="str">
            <v>S2021</v>
          </cell>
          <cell r="I862" t="str">
            <v>8</v>
          </cell>
        </row>
        <row r="863">
          <cell r="A863">
            <v>868</v>
          </cell>
          <cell r="C863" t="str">
            <v>S2021</v>
          </cell>
          <cell r="I863" t="str">
            <v>9</v>
          </cell>
        </row>
        <row r="864">
          <cell r="A864">
            <v>869</v>
          </cell>
          <cell r="C864" t="str">
            <v>S2021</v>
          </cell>
          <cell r="I864" t="str">
            <v>11</v>
          </cell>
        </row>
        <row r="865">
          <cell r="A865">
            <v>870</v>
          </cell>
          <cell r="C865" t="str">
            <v>S2021</v>
          </cell>
          <cell r="I865" t="str">
            <v>12</v>
          </cell>
        </row>
        <row r="866">
          <cell r="A866">
            <v>871</v>
          </cell>
          <cell r="C866" t="str">
            <v>S2021</v>
          </cell>
          <cell r="I866" t="str">
            <v>13</v>
          </cell>
        </row>
        <row r="867">
          <cell r="A867">
            <v>872</v>
          </cell>
          <cell r="C867" t="str">
            <v>S2021</v>
          </cell>
          <cell r="I867" t="str">
            <v>14</v>
          </cell>
        </row>
        <row r="868">
          <cell r="A868">
            <v>873</v>
          </cell>
          <cell r="C868" t="str">
            <v>S2021</v>
          </cell>
          <cell r="I868" t="str">
            <v>15</v>
          </cell>
        </row>
        <row r="869">
          <cell r="A869">
            <v>874</v>
          </cell>
          <cell r="C869" t="str">
            <v>S2021</v>
          </cell>
          <cell r="I869" t="str">
            <v>17</v>
          </cell>
        </row>
        <row r="870">
          <cell r="A870">
            <v>875</v>
          </cell>
          <cell r="C870" t="str">
            <v>S2021</v>
          </cell>
          <cell r="I870" t="str">
            <v>18</v>
          </cell>
        </row>
        <row r="871">
          <cell r="A871">
            <v>876</v>
          </cell>
          <cell r="C871" t="str">
            <v>S2021</v>
          </cell>
          <cell r="I871" t="str">
            <v>19</v>
          </cell>
        </row>
        <row r="872">
          <cell r="A872">
            <v>877</v>
          </cell>
          <cell r="C872" t="str">
            <v>S2021</v>
          </cell>
          <cell r="I872" t="str">
            <v>21</v>
          </cell>
        </row>
        <row r="873">
          <cell r="A873">
            <v>878</v>
          </cell>
          <cell r="C873" t="str">
            <v>S2021</v>
          </cell>
          <cell r="I873" t="str">
            <v>22</v>
          </cell>
        </row>
        <row r="874">
          <cell r="A874">
            <v>879</v>
          </cell>
          <cell r="C874" t="str">
            <v>S2021</v>
          </cell>
          <cell r="I874" t="str">
            <v>25</v>
          </cell>
        </row>
        <row r="875">
          <cell r="A875">
            <v>880</v>
          </cell>
          <cell r="C875" t="str">
            <v>S2021</v>
          </cell>
          <cell r="I875" t="str">
            <v>26</v>
          </cell>
        </row>
        <row r="876">
          <cell r="A876">
            <v>881</v>
          </cell>
          <cell r="C876" t="str">
            <v>S2021</v>
          </cell>
          <cell r="I876" t="str">
            <v>30</v>
          </cell>
        </row>
        <row r="877">
          <cell r="A877">
            <v>882</v>
          </cell>
          <cell r="C877" t="str">
            <v>S2021</v>
          </cell>
          <cell r="I877" t="str">
            <v>31</v>
          </cell>
        </row>
        <row r="878">
          <cell r="A878">
            <v>883</v>
          </cell>
          <cell r="C878" t="str">
            <v>S2021</v>
          </cell>
          <cell r="I878" t="str">
            <v>34</v>
          </cell>
        </row>
        <row r="879">
          <cell r="A879">
            <v>884</v>
          </cell>
          <cell r="C879" t="str">
            <v>S2021</v>
          </cell>
          <cell r="I879" t="str">
            <v>35</v>
          </cell>
        </row>
        <row r="880">
          <cell r="A880">
            <v>885</v>
          </cell>
          <cell r="C880" t="str">
            <v>S2021</v>
          </cell>
          <cell r="I880" t="str">
            <v>36A</v>
          </cell>
        </row>
        <row r="881">
          <cell r="A881">
            <v>886</v>
          </cell>
          <cell r="C881" t="str">
            <v>S2021</v>
          </cell>
          <cell r="I881" t="str">
            <v>36B</v>
          </cell>
        </row>
        <row r="882">
          <cell r="A882">
            <v>887</v>
          </cell>
          <cell r="C882" t="str">
            <v>S2021</v>
          </cell>
          <cell r="I882" t="str">
            <v>37</v>
          </cell>
        </row>
        <row r="883">
          <cell r="A883">
            <v>888</v>
          </cell>
          <cell r="C883" t="str">
            <v>S2021</v>
          </cell>
          <cell r="I883" t="str">
            <v>38A</v>
          </cell>
        </row>
        <row r="884">
          <cell r="A884">
            <v>889</v>
          </cell>
          <cell r="C884" t="str">
            <v>S2021</v>
          </cell>
          <cell r="I884" t="str">
            <v>38B</v>
          </cell>
        </row>
        <row r="885">
          <cell r="A885">
            <v>890</v>
          </cell>
          <cell r="C885" t="str">
            <v>S2021</v>
          </cell>
          <cell r="I885" t="str">
            <v>39</v>
          </cell>
        </row>
        <row r="886">
          <cell r="A886">
            <v>891</v>
          </cell>
          <cell r="C886" t="str">
            <v>S2021</v>
          </cell>
          <cell r="I886" t="str">
            <v>40A</v>
          </cell>
        </row>
        <row r="887">
          <cell r="A887">
            <v>892</v>
          </cell>
          <cell r="C887" t="str">
            <v>S2021</v>
          </cell>
          <cell r="I887" t="str">
            <v>40B</v>
          </cell>
        </row>
        <row r="888">
          <cell r="A888">
            <v>893</v>
          </cell>
          <cell r="C888" t="str">
            <v>S2021</v>
          </cell>
          <cell r="I888" t="str">
            <v>A</v>
          </cell>
        </row>
        <row r="889">
          <cell r="A889">
            <v>894</v>
          </cell>
          <cell r="C889" t="str">
            <v>S2021</v>
          </cell>
          <cell r="I889" t="str">
            <v>B</v>
          </cell>
        </row>
        <row r="890">
          <cell r="A890">
            <v>895</v>
          </cell>
          <cell r="C890" t="str">
            <v>S2021</v>
          </cell>
          <cell r="I890" t="str">
            <v>C</v>
          </cell>
        </row>
        <row r="891">
          <cell r="A891">
            <v>896</v>
          </cell>
          <cell r="C891" t="str">
            <v>S2021</v>
          </cell>
          <cell r="I891" t="str">
            <v>D</v>
          </cell>
        </row>
        <row r="892">
          <cell r="A892">
            <v>897</v>
          </cell>
          <cell r="C892" t="str">
            <v>S2021</v>
          </cell>
          <cell r="I892" t="str">
            <v>E</v>
          </cell>
        </row>
        <row r="893">
          <cell r="A893">
            <v>898</v>
          </cell>
          <cell r="C893" t="str">
            <v>S2021</v>
          </cell>
          <cell r="I893" t="str">
            <v>F</v>
          </cell>
        </row>
        <row r="894">
          <cell r="A894">
            <v>899</v>
          </cell>
          <cell r="C894" t="str">
            <v>S2021</v>
          </cell>
          <cell r="I894" t="str">
            <v>G</v>
          </cell>
        </row>
        <row r="895">
          <cell r="A895">
            <v>900</v>
          </cell>
          <cell r="C895" t="str">
            <v>S2021</v>
          </cell>
          <cell r="I895" t="str">
            <v>H</v>
          </cell>
        </row>
        <row r="896">
          <cell r="A896">
            <v>901</v>
          </cell>
          <cell r="C896" t="str">
            <v>S2021</v>
          </cell>
          <cell r="I896" t="str">
            <v>I</v>
          </cell>
        </row>
        <row r="897">
          <cell r="A897">
            <v>902</v>
          </cell>
          <cell r="C897" t="str">
            <v>S2021</v>
          </cell>
          <cell r="I897" t="str">
            <v>J</v>
          </cell>
        </row>
        <row r="898">
          <cell r="A898">
            <v>903</v>
          </cell>
          <cell r="C898" t="str">
            <v>S2022</v>
          </cell>
          <cell r="I898" t="str">
            <v>1</v>
          </cell>
        </row>
        <row r="899">
          <cell r="A899">
            <v>904</v>
          </cell>
          <cell r="C899" t="str">
            <v>S2022</v>
          </cell>
          <cell r="I899" t="str">
            <v>2</v>
          </cell>
        </row>
        <row r="900">
          <cell r="A900">
            <v>905</v>
          </cell>
          <cell r="C900" t="str">
            <v>S2022</v>
          </cell>
          <cell r="I900" t="str">
            <v>3</v>
          </cell>
        </row>
        <row r="901">
          <cell r="A901">
            <v>906</v>
          </cell>
          <cell r="C901" t="str">
            <v>S2022</v>
          </cell>
          <cell r="I901" t="str">
            <v>4</v>
          </cell>
        </row>
        <row r="902">
          <cell r="A902">
            <v>907</v>
          </cell>
          <cell r="C902" t="str">
            <v>S2022</v>
          </cell>
          <cell r="I902" t="str">
            <v>5</v>
          </cell>
        </row>
        <row r="903">
          <cell r="A903">
            <v>908</v>
          </cell>
          <cell r="C903" t="str">
            <v>S2022</v>
          </cell>
          <cell r="I903" t="str">
            <v>6</v>
          </cell>
        </row>
        <row r="904">
          <cell r="A904">
            <v>909</v>
          </cell>
          <cell r="C904" t="str">
            <v>S2022</v>
          </cell>
          <cell r="I904" t="str">
            <v>7</v>
          </cell>
        </row>
        <row r="905">
          <cell r="A905">
            <v>910</v>
          </cell>
          <cell r="C905" t="str">
            <v>S2022</v>
          </cell>
          <cell r="I905" t="str">
            <v>8</v>
          </cell>
        </row>
        <row r="906">
          <cell r="A906">
            <v>911</v>
          </cell>
          <cell r="C906" t="str">
            <v>S2022</v>
          </cell>
          <cell r="I906" t="str">
            <v>9</v>
          </cell>
        </row>
        <row r="907">
          <cell r="A907">
            <v>912</v>
          </cell>
          <cell r="C907" t="str">
            <v>S2022</v>
          </cell>
          <cell r="I907" t="str">
            <v>10</v>
          </cell>
        </row>
        <row r="908">
          <cell r="A908">
            <v>913</v>
          </cell>
          <cell r="C908" t="str">
            <v>S2022</v>
          </cell>
          <cell r="I908" t="str">
            <v>12</v>
          </cell>
        </row>
        <row r="909">
          <cell r="A909">
            <v>914</v>
          </cell>
          <cell r="C909" t="str">
            <v>S2022</v>
          </cell>
          <cell r="I909" t="str">
            <v>13</v>
          </cell>
        </row>
        <row r="910">
          <cell r="A910">
            <v>915</v>
          </cell>
          <cell r="C910" t="str">
            <v>S2022</v>
          </cell>
          <cell r="I910" t="str">
            <v>14</v>
          </cell>
        </row>
        <row r="911">
          <cell r="A911">
            <v>916</v>
          </cell>
          <cell r="C911" t="str">
            <v>S2022</v>
          </cell>
          <cell r="I911" t="str">
            <v>15</v>
          </cell>
        </row>
        <row r="912">
          <cell r="A912">
            <v>917</v>
          </cell>
          <cell r="C912" t="str">
            <v>S2022</v>
          </cell>
          <cell r="I912" t="str">
            <v>16</v>
          </cell>
        </row>
        <row r="913">
          <cell r="A913">
            <v>918</v>
          </cell>
          <cell r="C913" t="str">
            <v>S2022</v>
          </cell>
          <cell r="I913" t="str">
            <v>17</v>
          </cell>
        </row>
        <row r="914">
          <cell r="A914">
            <v>919</v>
          </cell>
          <cell r="C914" t="str">
            <v>S2022</v>
          </cell>
          <cell r="I914" t="str">
            <v>19</v>
          </cell>
        </row>
        <row r="915">
          <cell r="A915">
            <v>920</v>
          </cell>
          <cell r="C915" t="str">
            <v>S2022</v>
          </cell>
          <cell r="I915" t="str">
            <v>20</v>
          </cell>
        </row>
        <row r="916">
          <cell r="A916">
            <v>921</v>
          </cell>
          <cell r="C916" t="str">
            <v>S2022</v>
          </cell>
          <cell r="I916" t="str">
            <v>24</v>
          </cell>
        </row>
        <row r="917">
          <cell r="A917">
            <v>922</v>
          </cell>
          <cell r="C917" t="str">
            <v>S2022</v>
          </cell>
          <cell r="I917" t="str">
            <v>25</v>
          </cell>
        </row>
        <row r="918">
          <cell r="A918">
            <v>923</v>
          </cell>
          <cell r="C918" t="str">
            <v>S2022</v>
          </cell>
          <cell r="I918" t="str">
            <v>28</v>
          </cell>
        </row>
        <row r="919">
          <cell r="A919">
            <v>924</v>
          </cell>
          <cell r="C919" t="str">
            <v>S2022</v>
          </cell>
          <cell r="I919" t="str">
            <v>29</v>
          </cell>
        </row>
        <row r="920">
          <cell r="A920">
            <v>925</v>
          </cell>
          <cell r="C920" t="str">
            <v>S2022</v>
          </cell>
          <cell r="I920" t="str">
            <v>33</v>
          </cell>
        </row>
        <row r="921">
          <cell r="A921">
            <v>926</v>
          </cell>
          <cell r="C921" t="str">
            <v>S2022</v>
          </cell>
          <cell r="I921" t="str">
            <v>34</v>
          </cell>
        </row>
        <row r="922">
          <cell r="A922">
            <v>927</v>
          </cell>
          <cell r="C922" t="str">
            <v>S2022</v>
          </cell>
          <cell r="I922" t="str">
            <v>35A</v>
          </cell>
        </row>
        <row r="923">
          <cell r="A923">
            <v>928</v>
          </cell>
          <cell r="C923" t="str">
            <v>S2022</v>
          </cell>
          <cell r="I923" t="str">
            <v>35B</v>
          </cell>
        </row>
        <row r="924">
          <cell r="A924">
            <v>929</v>
          </cell>
          <cell r="C924" t="str">
            <v>S2022</v>
          </cell>
          <cell r="I924" t="str">
            <v>36</v>
          </cell>
        </row>
        <row r="925">
          <cell r="A925">
            <v>930</v>
          </cell>
          <cell r="C925" t="str">
            <v>S2022</v>
          </cell>
          <cell r="I925" t="str">
            <v>37</v>
          </cell>
        </row>
        <row r="926">
          <cell r="A926">
            <v>931</v>
          </cell>
          <cell r="C926" t="str">
            <v>S2022</v>
          </cell>
          <cell r="I926" t="str">
            <v>38</v>
          </cell>
        </row>
        <row r="927">
          <cell r="A927">
            <v>932</v>
          </cell>
          <cell r="C927" t="str">
            <v>S2022</v>
          </cell>
          <cell r="I927" t="str">
            <v>40A</v>
          </cell>
        </row>
        <row r="928">
          <cell r="A928">
            <v>933</v>
          </cell>
          <cell r="C928" t="str">
            <v>S2022</v>
          </cell>
          <cell r="I928" t="str">
            <v>40B</v>
          </cell>
        </row>
        <row r="929">
          <cell r="A929">
            <v>934</v>
          </cell>
          <cell r="C929" t="str">
            <v>S2022</v>
          </cell>
          <cell r="I929" t="str">
            <v>41A</v>
          </cell>
        </row>
        <row r="930">
          <cell r="A930">
            <v>935</v>
          </cell>
          <cell r="C930" t="str">
            <v>S2022</v>
          </cell>
          <cell r="I930" t="str">
            <v>41B</v>
          </cell>
        </row>
        <row r="931">
          <cell r="A931">
            <v>936</v>
          </cell>
          <cell r="C931" t="str">
            <v>S2022</v>
          </cell>
          <cell r="I931" t="str">
            <v>A</v>
          </cell>
        </row>
        <row r="932">
          <cell r="A932">
            <v>937</v>
          </cell>
          <cell r="C932" t="str">
            <v>S2022</v>
          </cell>
          <cell r="I932" t="str">
            <v>B</v>
          </cell>
        </row>
        <row r="933">
          <cell r="A933">
            <v>938</v>
          </cell>
          <cell r="C933" t="str">
            <v>S2022</v>
          </cell>
          <cell r="I933" t="str">
            <v>C</v>
          </cell>
        </row>
        <row r="934">
          <cell r="A934">
            <v>939</v>
          </cell>
          <cell r="C934" t="str">
            <v>S2022</v>
          </cell>
          <cell r="I934" t="str">
            <v>D</v>
          </cell>
        </row>
        <row r="935">
          <cell r="A935">
            <v>940</v>
          </cell>
          <cell r="C935" t="str">
            <v>S2022</v>
          </cell>
          <cell r="I935" t="str">
            <v>E</v>
          </cell>
        </row>
        <row r="936">
          <cell r="A936">
            <v>941</v>
          </cell>
          <cell r="C936" t="str">
            <v>S2022</v>
          </cell>
          <cell r="I936" t="str">
            <v>F</v>
          </cell>
        </row>
        <row r="937">
          <cell r="A937">
            <v>942</v>
          </cell>
          <cell r="C937" t="str">
            <v>S2022</v>
          </cell>
          <cell r="I937" t="str">
            <v>G</v>
          </cell>
        </row>
        <row r="938">
          <cell r="A938">
            <v>943</v>
          </cell>
          <cell r="C938" t="str">
            <v>S2022</v>
          </cell>
          <cell r="I938" t="str">
            <v>H</v>
          </cell>
        </row>
        <row r="939">
          <cell r="A939">
            <v>944</v>
          </cell>
          <cell r="C939" t="str">
            <v>S2022</v>
          </cell>
          <cell r="I939" t="str">
            <v>I</v>
          </cell>
        </row>
        <row r="940">
          <cell r="A940">
            <v>945</v>
          </cell>
          <cell r="C940" t="str">
            <v>S2022</v>
          </cell>
          <cell r="I940" t="str">
            <v>J</v>
          </cell>
        </row>
        <row r="941">
          <cell r="A941">
            <v>946</v>
          </cell>
          <cell r="C941" t="str">
            <v>S2022</v>
          </cell>
          <cell r="I941" t="str">
            <v>L</v>
          </cell>
        </row>
        <row r="942">
          <cell r="A942">
            <v>947</v>
          </cell>
          <cell r="C942" t="str">
            <v>S2022</v>
          </cell>
          <cell r="I942" t="str">
            <v>M</v>
          </cell>
        </row>
        <row r="943">
          <cell r="A943">
            <v>948</v>
          </cell>
          <cell r="C943" t="str">
            <v>S2022</v>
          </cell>
          <cell r="I943" t="str">
            <v>N</v>
          </cell>
        </row>
        <row r="944">
          <cell r="A944">
            <v>949</v>
          </cell>
          <cell r="C944" t="str">
            <v>S2022</v>
          </cell>
          <cell r="I944" t="str">
            <v>O</v>
          </cell>
        </row>
        <row r="945">
          <cell r="A945">
            <v>950</v>
          </cell>
          <cell r="C945" t="str">
            <v>S2022</v>
          </cell>
          <cell r="I945" t="str">
            <v>P</v>
          </cell>
        </row>
        <row r="946">
          <cell r="A946">
            <v>951</v>
          </cell>
          <cell r="C946" t="str">
            <v>S2022</v>
          </cell>
          <cell r="I946" t="str">
            <v>Q</v>
          </cell>
        </row>
        <row r="947">
          <cell r="A947">
            <v>952</v>
          </cell>
          <cell r="C947" t="str">
            <v>S2221</v>
          </cell>
          <cell r="I947" t="str">
            <v>1</v>
          </cell>
        </row>
        <row r="948">
          <cell r="A948">
            <v>953</v>
          </cell>
          <cell r="C948" t="str">
            <v>S2221</v>
          </cell>
          <cell r="I948" t="str">
            <v>2</v>
          </cell>
        </row>
        <row r="949">
          <cell r="A949">
            <v>954</v>
          </cell>
          <cell r="C949" t="str">
            <v>S2221</v>
          </cell>
          <cell r="I949" t="str">
            <v>3</v>
          </cell>
        </row>
        <row r="950">
          <cell r="A950">
            <v>955</v>
          </cell>
          <cell r="C950" t="str">
            <v>S2221</v>
          </cell>
          <cell r="I950" t="str">
            <v>4</v>
          </cell>
        </row>
        <row r="951">
          <cell r="A951">
            <v>956</v>
          </cell>
          <cell r="C951" t="str">
            <v>S2221</v>
          </cell>
          <cell r="I951" t="str">
            <v>5</v>
          </cell>
        </row>
        <row r="952">
          <cell r="A952">
            <v>957</v>
          </cell>
          <cell r="C952" t="str">
            <v>S2221</v>
          </cell>
          <cell r="I952" t="str">
            <v>6</v>
          </cell>
        </row>
        <row r="953">
          <cell r="A953">
            <v>958</v>
          </cell>
          <cell r="C953" t="str">
            <v>S2221</v>
          </cell>
          <cell r="I953" t="str">
            <v>7</v>
          </cell>
        </row>
        <row r="954">
          <cell r="A954">
            <v>959</v>
          </cell>
          <cell r="C954" t="str">
            <v>S2221</v>
          </cell>
          <cell r="I954" t="str">
            <v>8</v>
          </cell>
        </row>
        <row r="955">
          <cell r="A955">
            <v>960</v>
          </cell>
          <cell r="C955" t="str">
            <v>S2221</v>
          </cell>
          <cell r="I955" t="str">
            <v>9</v>
          </cell>
        </row>
        <row r="956">
          <cell r="A956">
            <v>961</v>
          </cell>
          <cell r="C956" t="str">
            <v>S2221</v>
          </cell>
          <cell r="I956" t="str">
            <v>11</v>
          </cell>
        </row>
        <row r="957">
          <cell r="A957">
            <v>962</v>
          </cell>
          <cell r="C957" t="str">
            <v>S2221</v>
          </cell>
          <cell r="I957" t="str">
            <v>12</v>
          </cell>
        </row>
        <row r="958">
          <cell r="A958">
            <v>963</v>
          </cell>
          <cell r="C958" t="str">
            <v>S2221</v>
          </cell>
          <cell r="I958" t="str">
            <v>13</v>
          </cell>
        </row>
        <row r="959">
          <cell r="A959">
            <v>964</v>
          </cell>
          <cell r="C959" t="str">
            <v>S2221</v>
          </cell>
          <cell r="I959" t="str">
            <v>14</v>
          </cell>
        </row>
        <row r="960">
          <cell r="A960">
            <v>965</v>
          </cell>
          <cell r="C960" t="str">
            <v>S2221</v>
          </cell>
          <cell r="I960" t="str">
            <v>17</v>
          </cell>
        </row>
        <row r="961">
          <cell r="A961">
            <v>966</v>
          </cell>
          <cell r="C961" t="str">
            <v>S2221</v>
          </cell>
          <cell r="I961" t="str">
            <v>19</v>
          </cell>
        </row>
        <row r="962">
          <cell r="A962">
            <v>967</v>
          </cell>
          <cell r="C962" t="str">
            <v>S2221</v>
          </cell>
          <cell r="I962" t="str">
            <v>20</v>
          </cell>
        </row>
        <row r="963">
          <cell r="A963">
            <v>968</v>
          </cell>
          <cell r="C963" t="str">
            <v>S2221</v>
          </cell>
          <cell r="I963" t="str">
            <v>21</v>
          </cell>
        </row>
        <row r="964">
          <cell r="A964">
            <v>969</v>
          </cell>
          <cell r="C964" t="str">
            <v>S2221</v>
          </cell>
          <cell r="I964" t="str">
            <v>22</v>
          </cell>
        </row>
        <row r="965">
          <cell r="A965">
            <v>970</v>
          </cell>
          <cell r="C965" t="str">
            <v>S2221</v>
          </cell>
          <cell r="I965" t="str">
            <v>26</v>
          </cell>
        </row>
        <row r="966">
          <cell r="A966">
            <v>971</v>
          </cell>
          <cell r="C966" t="str">
            <v>S2221</v>
          </cell>
          <cell r="I966" t="str">
            <v>27A</v>
          </cell>
        </row>
        <row r="967">
          <cell r="A967">
            <v>972</v>
          </cell>
          <cell r="C967" t="str">
            <v>S2221</v>
          </cell>
          <cell r="I967" t="str">
            <v>27B</v>
          </cell>
        </row>
        <row r="968">
          <cell r="A968">
            <v>973</v>
          </cell>
          <cell r="C968" t="str">
            <v>S2221</v>
          </cell>
          <cell r="I968" t="str">
            <v>31</v>
          </cell>
        </row>
        <row r="969">
          <cell r="A969">
            <v>974</v>
          </cell>
          <cell r="C969" t="str">
            <v>S2221</v>
          </cell>
          <cell r="I969" t="str">
            <v>32</v>
          </cell>
        </row>
        <row r="970">
          <cell r="A970">
            <v>975</v>
          </cell>
          <cell r="C970" t="str">
            <v>S2221</v>
          </cell>
          <cell r="I970" t="str">
            <v>33</v>
          </cell>
        </row>
        <row r="971">
          <cell r="A971">
            <v>976</v>
          </cell>
          <cell r="C971" t="str">
            <v>S2221</v>
          </cell>
          <cell r="I971" t="str">
            <v>34</v>
          </cell>
        </row>
        <row r="972">
          <cell r="A972">
            <v>977</v>
          </cell>
          <cell r="C972" t="str">
            <v>S2221</v>
          </cell>
          <cell r="I972" t="str">
            <v>35</v>
          </cell>
        </row>
        <row r="973">
          <cell r="A973">
            <v>978</v>
          </cell>
          <cell r="C973" t="str">
            <v>S2221</v>
          </cell>
          <cell r="I973" t="str">
            <v>36</v>
          </cell>
        </row>
        <row r="974">
          <cell r="A974">
            <v>979</v>
          </cell>
          <cell r="C974" t="str">
            <v>S2221</v>
          </cell>
          <cell r="I974" t="str">
            <v>37</v>
          </cell>
        </row>
        <row r="975">
          <cell r="A975">
            <v>980</v>
          </cell>
          <cell r="C975" t="str">
            <v>S2221</v>
          </cell>
          <cell r="I975" t="str">
            <v>38</v>
          </cell>
        </row>
        <row r="976">
          <cell r="A976">
            <v>981</v>
          </cell>
          <cell r="C976" t="str">
            <v>S2221</v>
          </cell>
          <cell r="I976" t="str">
            <v>40</v>
          </cell>
        </row>
        <row r="977">
          <cell r="A977">
            <v>982</v>
          </cell>
          <cell r="C977" t="str">
            <v>S2221</v>
          </cell>
          <cell r="I977" t="str">
            <v>41</v>
          </cell>
        </row>
        <row r="978">
          <cell r="A978">
            <v>983</v>
          </cell>
          <cell r="C978" t="str">
            <v>S2221</v>
          </cell>
          <cell r="I978" t="str">
            <v>42</v>
          </cell>
        </row>
        <row r="979">
          <cell r="A979">
            <v>984</v>
          </cell>
          <cell r="C979" t="str">
            <v>S2221</v>
          </cell>
          <cell r="I979" t="str">
            <v>44</v>
          </cell>
        </row>
        <row r="980">
          <cell r="A980">
            <v>985</v>
          </cell>
          <cell r="C980" t="str">
            <v>S2221</v>
          </cell>
          <cell r="I980" t="str">
            <v>45</v>
          </cell>
        </row>
        <row r="981">
          <cell r="A981">
            <v>986</v>
          </cell>
          <cell r="C981" t="str">
            <v>S2221</v>
          </cell>
          <cell r="I981" t="str">
            <v>46</v>
          </cell>
        </row>
        <row r="982">
          <cell r="A982">
            <v>987</v>
          </cell>
          <cell r="C982" t="str">
            <v>S2221</v>
          </cell>
          <cell r="I982" t="str">
            <v>47</v>
          </cell>
        </row>
        <row r="983">
          <cell r="A983">
            <v>988</v>
          </cell>
          <cell r="C983" t="str">
            <v>S2221</v>
          </cell>
          <cell r="I983" t="str">
            <v>48</v>
          </cell>
        </row>
        <row r="984">
          <cell r="A984">
            <v>989</v>
          </cell>
          <cell r="C984" t="str">
            <v>S2221</v>
          </cell>
          <cell r="I984" t="str">
            <v>49</v>
          </cell>
        </row>
        <row r="985">
          <cell r="A985">
            <v>990</v>
          </cell>
          <cell r="C985" t="str">
            <v>S2221</v>
          </cell>
          <cell r="I985" t="str">
            <v>50</v>
          </cell>
        </row>
        <row r="986">
          <cell r="A986">
            <v>991</v>
          </cell>
          <cell r="C986" t="str">
            <v>S2221</v>
          </cell>
          <cell r="I986" t="str">
            <v>52</v>
          </cell>
        </row>
        <row r="987">
          <cell r="A987">
            <v>992</v>
          </cell>
          <cell r="C987" t="str">
            <v>S2221</v>
          </cell>
          <cell r="I987" t="str">
            <v>A</v>
          </cell>
        </row>
        <row r="988">
          <cell r="A988">
            <v>993</v>
          </cell>
          <cell r="C988" t="str">
            <v>S2221</v>
          </cell>
          <cell r="I988" t="str">
            <v>B</v>
          </cell>
        </row>
        <row r="989">
          <cell r="A989">
            <v>994</v>
          </cell>
          <cell r="C989" t="str">
            <v>S2221</v>
          </cell>
          <cell r="I989" t="str">
            <v>C</v>
          </cell>
        </row>
        <row r="990">
          <cell r="A990">
            <v>995</v>
          </cell>
          <cell r="C990" t="str">
            <v>S2221</v>
          </cell>
          <cell r="I990" t="str">
            <v>D</v>
          </cell>
        </row>
        <row r="991">
          <cell r="A991">
            <v>996</v>
          </cell>
          <cell r="C991" t="str">
            <v>S2720</v>
          </cell>
          <cell r="I991" t="str">
            <v>1</v>
          </cell>
        </row>
        <row r="992">
          <cell r="A992">
            <v>997</v>
          </cell>
          <cell r="C992" t="str">
            <v>S2720</v>
          </cell>
          <cell r="I992" t="str">
            <v>2</v>
          </cell>
        </row>
        <row r="993">
          <cell r="A993">
            <v>998</v>
          </cell>
          <cell r="C993" t="str">
            <v>S2720</v>
          </cell>
          <cell r="I993" t="str">
            <v>3</v>
          </cell>
        </row>
        <row r="994">
          <cell r="A994">
            <v>999</v>
          </cell>
          <cell r="C994" t="str">
            <v>S2720</v>
          </cell>
          <cell r="I994" t="str">
            <v>4</v>
          </cell>
        </row>
        <row r="995">
          <cell r="A995">
            <v>1000</v>
          </cell>
          <cell r="C995" t="str">
            <v>S2720</v>
          </cell>
          <cell r="I995" t="str">
            <v>5</v>
          </cell>
        </row>
        <row r="996">
          <cell r="A996">
            <v>1001</v>
          </cell>
          <cell r="C996" t="str">
            <v>S2720</v>
          </cell>
          <cell r="I996" t="str">
            <v>6</v>
          </cell>
        </row>
        <row r="997">
          <cell r="A997">
            <v>1002</v>
          </cell>
          <cell r="C997" t="str">
            <v>S2720</v>
          </cell>
          <cell r="I997" t="str">
            <v>7</v>
          </cell>
        </row>
        <row r="998">
          <cell r="A998">
            <v>1003</v>
          </cell>
          <cell r="C998" t="str">
            <v>S2720</v>
          </cell>
          <cell r="I998" t="str">
            <v>8</v>
          </cell>
        </row>
        <row r="999">
          <cell r="A999">
            <v>1004</v>
          </cell>
          <cell r="C999" t="str">
            <v>S2720</v>
          </cell>
          <cell r="I999" t="str">
            <v>9</v>
          </cell>
        </row>
        <row r="1000">
          <cell r="A1000">
            <v>1005</v>
          </cell>
          <cell r="C1000" t="str">
            <v>S2720</v>
          </cell>
          <cell r="I1000" t="str">
            <v>10</v>
          </cell>
        </row>
        <row r="1001">
          <cell r="A1001">
            <v>1006</v>
          </cell>
          <cell r="C1001" t="str">
            <v>S2720</v>
          </cell>
          <cell r="I1001" t="str">
            <v>11</v>
          </cell>
        </row>
        <row r="1002">
          <cell r="A1002">
            <v>1007</v>
          </cell>
          <cell r="C1002" t="str">
            <v>S2720</v>
          </cell>
          <cell r="I1002" t="str">
            <v>12</v>
          </cell>
        </row>
        <row r="1003">
          <cell r="A1003">
            <v>1008</v>
          </cell>
          <cell r="C1003" t="str">
            <v>S2720</v>
          </cell>
          <cell r="I1003" t="str">
            <v>13</v>
          </cell>
        </row>
        <row r="1004">
          <cell r="A1004">
            <v>1009</v>
          </cell>
          <cell r="C1004" t="str">
            <v>S2720</v>
          </cell>
          <cell r="I1004" t="str">
            <v>A</v>
          </cell>
        </row>
        <row r="1005">
          <cell r="A1005">
            <v>1010</v>
          </cell>
          <cell r="C1005" t="str">
            <v>S2720</v>
          </cell>
          <cell r="I1005" t="str">
            <v>B</v>
          </cell>
        </row>
        <row r="1006">
          <cell r="A1006">
            <v>1011</v>
          </cell>
          <cell r="C1006" t="str">
            <v>S2720</v>
          </cell>
          <cell r="I1006" t="str">
            <v>C</v>
          </cell>
        </row>
        <row r="1007">
          <cell r="A1007">
            <v>1012</v>
          </cell>
          <cell r="C1007" t="str">
            <v>S2720</v>
          </cell>
          <cell r="I1007" t="str">
            <v>D</v>
          </cell>
        </row>
        <row r="1008">
          <cell r="A1008">
            <v>1013</v>
          </cell>
          <cell r="C1008" t="str">
            <v>S2720</v>
          </cell>
          <cell r="I1008" t="str">
            <v>E</v>
          </cell>
        </row>
        <row r="1009">
          <cell r="A1009">
            <v>1014</v>
          </cell>
          <cell r="C1009" t="str">
            <v>S2720</v>
          </cell>
          <cell r="I1009" t="str">
            <v>N</v>
          </cell>
        </row>
        <row r="1010">
          <cell r="A1010">
            <v>1015</v>
          </cell>
          <cell r="C1010" t="str">
            <v>S2720</v>
          </cell>
          <cell r="I1010" t="str">
            <v>Q</v>
          </cell>
        </row>
        <row r="1011">
          <cell r="A1011">
            <v>1016</v>
          </cell>
          <cell r="C1011" t="str">
            <v>S2720</v>
          </cell>
          <cell r="I1011" t="str">
            <v>R</v>
          </cell>
        </row>
        <row r="1012">
          <cell r="A1012">
            <v>1017</v>
          </cell>
          <cell r="C1012" t="str">
            <v>S2720</v>
          </cell>
          <cell r="I1012" t="str">
            <v>S</v>
          </cell>
        </row>
        <row r="1013">
          <cell r="A1013">
            <v>1018</v>
          </cell>
          <cell r="C1013" t="str">
            <v>S2722</v>
          </cell>
          <cell r="I1013" t="str">
            <v>A1</v>
          </cell>
        </row>
        <row r="1014">
          <cell r="A1014">
            <v>1019</v>
          </cell>
          <cell r="C1014" t="str">
            <v>S2722</v>
          </cell>
          <cell r="I1014" t="str">
            <v>A2</v>
          </cell>
        </row>
        <row r="1015">
          <cell r="A1015">
            <v>1020</v>
          </cell>
          <cell r="C1015" t="str">
            <v>S2722</v>
          </cell>
          <cell r="I1015" t="str">
            <v>B1</v>
          </cell>
        </row>
        <row r="1016">
          <cell r="A1016">
            <v>1021</v>
          </cell>
          <cell r="C1016" t="str">
            <v>S2722</v>
          </cell>
          <cell r="I1016" t="str">
            <v>B2</v>
          </cell>
        </row>
        <row r="1017">
          <cell r="A1017">
            <v>1022</v>
          </cell>
          <cell r="C1017" t="str">
            <v>S2722</v>
          </cell>
          <cell r="I1017" t="str">
            <v>C1</v>
          </cell>
        </row>
        <row r="1018">
          <cell r="A1018">
            <v>1023</v>
          </cell>
          <cell r="C1018" t="str">
            <v>S2722</v>
          </cell>
          <cell r="I1018" t="str">
            <v>C2</v>
          </cell>
        </row>
        <row r="1019">
          <cell r="A1019">
            <v>1024</v>
          </cell>
          <cell r="C1019" t="str">
            <v>S2730</v>
          </cell>
          <cell r="I1019" t="str">
            <v>D</v>
          </cell>
        </row>
        <row r="1020">
          <cell r="A1020">
            <v>1025</v>
          </cell>
          <cell r="C1020" t="str">
            <v>S2730</v>
          </cell>
          <cell r="I1020" t="str">
            <v>E</v>
          </cell>
        </row>
        <row r="1021">
          <cell r="A1021">
            <v>1026</v>
          </cell>
          <cell r="C1021" t="str">
            <v>S2730</v>
          </cell>
          <cell r="I1021" t="str">
            <v>F</v>
          </cell>
        </row>
        <row r="1022">
          <cell r="A1022">
            <v>1027</v>
          </cell>
          <cell r="C1022" t="str">
            <v>S2730</v>
          </cell>
          <cell r="I1022" t="str">
            <v>T1</v>
          </cell>
        </row>
        <row r="1023">
          <cell r="A1023">
            <v>1028</v>
          </cell>
          <cell r="C1023" t="str">
            <v>S2730</v>
          </cell>
          <cell r="I1023" t="str">
            <v>S</v>
          </cell>
        </row>
        <row r="1024">
          <cell r="A1024">
            <v>1029</v>
          </cell>
          <cell r="C1024" t="str">
            <v>S2730</v>
          </cell>
          <cell r="I1024" t="str">
            <v>N</v>
          </cell>
        </row>
        <row r="1025">
          <cell r="A1025">
            <v>1030</v>
          </cell>
          <cell r="C1025" t="str">
            <v>S2730</v>
          </cell>
          <cell r="I1025" t="str">
            <v>G1</v>
          </cell>
        </row>
        <row r="1026">
          <cell r="A1026">
            <v>1031</v>
          </cell>
          <cell r="C1026" t="str">
            <v>S2730</v>
          </cell>
          <cell r="I1026" t="str">
            <v>G2</v>
          </cell>
        </row>
        <row r="1027">
          <cell r="A1027">
            <v>1032</v>
          </cell>
          <cell r="C1027" t="str">
            <v>S2730</v>
          </cell>
          <cell r="I1027" t="str">
            <v>H</v>
          </cell>
        </row>
        <row r="1028">
          <cell r="A1028">
            <v>1033</v>
          </cell>
          <cell r="C1028" t="str">
            <v>S2730</v>
          </cell>
          <cell r="I1028" t="str">
            <v>A</v>
          </cell>
        </row>
        <row r="1029">
          <cell r="A1029">
            <v>1034</v>
          </cell>
          <cell r="C1029" t="str">
            <v>S2730</v>
          </cell>
          <cell r="I1029" t="str">
            <v>B</v>
          </cell>
        </row>
        <row r="1030">
          <cell r="A1030">
            <v>1035</v>
          </cell>
          <cell r="C1030" t="str">
            <v>S2730</v>
          </cell>
          <cell r="I1030" t="str">
            <v>C</v>
          </cell>
        </row>
        <row r="1031">
          <cell r="A1031">
            <v>1036</v>
          </cell>
          <cell r="C1031" t="str">
            <v>S2730</v>
          </cell>
          <cell r="I1031" t="str">
            <v>I</v>
          </cell>
        </row>
        <row r="1032">
          <cell r="A1032">
            <v>1037</v>
          </cell>
          <cell r="C1032" t="str">
            <v>S2730</v>
          </cell>
          <cell r="I1032" t="str">
            <v>J</v>
          </cell>
        </row>
        <row r="1033">
          <cell r="A1033">
            <v>1038</v>
          </cell>
          <cell r="C1033" t="str">
            <v>S2730</v>
          </cell>
          <cell r="I1033" t="str">
            <v>K</v>
          </cell>
        </row>
        <row r="1034">
          <cell r="A1034">
            <v>1039</v>
          </cell>
          <cell r="C1034" t="str">
            <v>S2730</v>
          </cell>
          <cell r="I1034" t="str">
            <v>L</v>
          </cell>
        </row>
        <row r="1035">
          <cell r="A1035">
            <v>1040</v>
          </cell>
          <cell r="C1035" t="str">
            <v>S2730</v>
          </cell>
          <cell r="I1035" t="str">
            <v>M</v>
          </cell>
        </row>
        <row r="1036">
          <cell r="A1036">
            <v>1041</v>
          </cell>
          <cell r="C1036" t="str">
            <v>S2730</v>
          </cell>
          <cell r="I1036" t="str">
            <v>O</v>
          </cell>
        </row>
        <row r="1037">
          <cell r="A1037">
            <v>1042</v>
          </cell>
          <cell r="C1037" t="str">
            <v>S2730</v>
          </cell>
          <cell r="I1037" t="str">
            <v>P</v>
          </cell>
        </row>
        <row r="1038">
          <cell r="A1038">
            <v>1043</v>
          </cell>
          <cell r="C1038" t="str">
            <v>S2730</v>
          </cell>
          <cell r="I1038" t="str">
            <v>T2</v>
          </cell>
        </row>
        <row r="1039">
          <cell r="A1039">
            <v>1044</v>
          </cell>
          <cell r="C1039" t="str">
            <v>S2730</v>
          </cell>
          <cell r="I1039" t="str">
            <v>Q</v>
          </cell>
        </row>
        <row r="1040">
          <cell r="A1040">
            <v>1045</v>
          </cell>
          <cell r="C1040" t="str">
            <v>S2730</v>
          </cell>
          <cell r="I1040" t="str">
            <v>R</v>
          </cell>
        </row>
        <row r="1041">
          <cell r="A1041">
            <v>1046</v>
          </cell>
          <cell r="C1041" t="str">
            <v>S2751</v>
          </cell>
          <cell r="I1041" t="str">
            <v>A</v>
          </cell>
        </row>
        <row r="1042">
          <cell r="A1042">
            <v>1047</v>
          </cell>
          <cell r="C1042" t="str">
            <v>S2751</v>
          </cell>
          <cell r="I1042" t="str">
            <v>B</v>
          </cell>
        </row>
        <row r="1043">
          <cell r="A1043">
            <v>1048</v>
          </cell>
          <cell r="C1043" t="str">
            <v>S2751</v>
          </cell>
          <cell r="I1043" t="str">
            <v>C</v>
          </cell>
        </row>
        <row r="1044">
          <cell r="A1044">
            <v>1049</v>
          </cell>
          <cell r="C1044" t="str">
            <v>S2751</v>
          </cell>
          <cell r="I1044" t="str">
            <v>D</v>
          </cell>
        </row>
        <row r="1045">
          <cell r="A1045">
            <v>1050</v>
          </cell>
          <cell r="C1045" t="str">
            <v>S2751</v>
          </cell>
          <cell r="I1045" t="str">
            <v>F</v>
          </cell>
        </row>
        <row r="1046">
          <cell r="A1046">
            <v>1051</v>
          </cell>
          <cell r="C1046" t="str">
            <v>S2751</v>
          </cell>
          <cell r="I1046" t="str">
            <v>G</v>
          </cell>
        </row>
        <row r="1047">
          <cell r="A1047">
            <v>1052</v>
          </cell>
          <cell r="C1047" t="str">
            <v>S2787</v>
          </cell>
          <cell r="I1047" t="str">
            <v>A</v>
          </cell>
        </row>
        <row r="1048">
          <cell r="A1048">
            <v>1053</v>
          </cell>
          <cell r="C1048" t="str">
            <v>S2787</v>
          </cell>
          <cell r="I1048" t="str">
            <v>B</v>
          </cell>
        </row>
        <row r="1049">
          <cell r="A1049">
            <v>1054</v>
          </cell>
          <cell r="C1049" t="str">
            <v>S2787</v>
          </cell>
          <cell r="I1049" t="str">
            <v>C</v>
          </cell>
        </row>
        <row r="1050">
          <cell r="A1050">
            <v>1055</v>
          </cell>
          <cell r="C1050" t="str">
            <v>S2787</v>
          </cell>
          <cell r="I1050" t="str">
            <v>D</v>
          </cell>
        </row>
        <row r="1051">
          <cell r="A1051">
            <v>1056</v>
          </cell>
          <cell r="C1051" t="str">
            <v>S2788</v>
          </cell>
          <cell r="I1051" t="str">
            <v>A</v>
          </cell>
        </row>
        <row r="1052">
          <cell r="A1052">
            <v>1057</v>
          </cell>
          <cell r="C1052" t="str">
            <v>S2788</v>
          </cell>
          <cell r="I1052" t="str">
            <v>B</v>
          </cell>
        </row>
        <row r="1053">
          <cell r="A1053">
            <v>1058</v>
          </cell>
          <cell r="C1053" t="str">
            <v>S2788</v>
          </cell>
          <cell r="I1053" t="str">
            <v>C</v>
          </cell>
        </row>
        <row r="1054">
          <cell r="A1054">
            <v>1059</v>
          </cell>
          <cell r="C1054" t="str">
            <v>S2788</v>
          </cell>
          <cell r="I1054" t="str">
            <v>D</v>
          </cell>
        </row>
        <row r="1055">
          <cell r="A1055">
            <v>1060</v>
          </cell>
          <cell r="C1055" t="str">
            <v>S3051</v>
          </cell>
          <cell r="I1055" t="str">
            <v>A</v>
          </cell>
        </row>
        <row r="1056">
          <cell r="A1056">
            <v>1061</v>
          </cell>
          <cell r="C1056" t="str">
            <v>S3051</v>
          </cell>
          <cell r="I1056" t="str">
            <v>B</v>
          </cell>
        </row>
        <row r="1057">
          <cell r="A1057">
            <v>1062</v>
          </cell>
          <cell r="C1057" t="str">
            <v>S3051</v>
          </cell>
          <cell r="I1057" t="str">
            <v>C</v>
          </cell>
        </row>
        <row r="1058">
          <cell r="A1058">
            <v>1063</v>
          </cell>
          <cell r="C1058" t="str">
            <v>S3051</v>
          </cell>
          <cell r="I1058" t="str">
            <v>D</v>
          </cell>
        </row>
        <row r="1059">
          <cell r="A1059">
            <v>1064</v>
          </cell>
          <cell r="C1059" t="str">
            <v>S3051</v>
          </cell>
          <cell r="I1059" t="str">
            <v>E</v>
          </cell>
        </row>
        <row r="1060">
          <cell r="A1060">
            <v>1065</v>
          </cell>
          <cell r="C1060" t="str">
            <v>S3051</v>
          </cell>
          <cell r="I1060" t="str">
            <v>F</v>
          </cell>
        </row>
        <row r="1061">
          <cell r="A1061">
            <v>1066</v>
          </cell>
          <cell r="C1061" t="str">
            <v>S3051</v>
          </cell>
          <cell r="I1061" t="str">
            <v>G</v>
          </cell>
        </row>
        <row r="1062">
          <cell r="A1062">
            <v>1067</v>
          </cell>
          <cell r="C1062" t="str">
            <v>S3051</v>
          </cell>
          <cell r="I1062" t="str">
            <v>H</v>
          </cell>
        </row>
        <row r="1063">
          <cell r="A1063">
            <v>1068</v>
          </cell>
          <cell r="C1063" t="str">
            <v>S3051</v>
          </cell>
          <cell r="I1063" t="str">
            <v>I</v>
          </cell>
        </row>
        <row r="1064">
          <cell r="A1064">
            <v>1069</v>
          </cell>
          <cell r="C1064" t="str">
            <v>S3051</v>
          </cell>
          <cell r="I1064" t="str">
            <v>J</v>
          </cell>
        </row>
        <row r="1065">
          <cell r="A1065">
            <v>1070</v>
          </cell>
          <cell r="C1065" t="str">
            <v>S3052</v>
          </cell>
          <cell r="I1065" t="str">
            <v>A</v>
          </cell>
        </row>
        <row r="1066">
          <cell r="A1066">
            <v>1071</v>
          </cell>
          <cell r="C1066" t="str">
            <v>S3052</v>
          </cell>
          <cell r="I1066" t="str">
            <v>B</v>
          </cell>
        </row>
        <row r="1067">
          <cell r="A1067">
            <v>1072</v>
          </cell>
          <cell r="C1067" t="str">
            <v>S3052</v>
          </cell>
          <cell r="I1067" t="str">
            <v>C</v>
          </cell>
        </row>
        <row r="1068">
          <cell r="A1068">
            <v>1073</v>
          </cell>
          <cell r="C1068" t="str">
            <v>S3052</v>
          </cell>
          <cell r="I1068" t="str">
            <v>D</v>
          </cell>
        </row>
        <row r="1069">
          <cell r="A1069">
            <v>1074</v>
          </cell>
          <cell r="C1069" t="str">
            <v>S3052</v>
          </cell>
          <cell r="I1069" t="str">
            <v>E</v>
          </cell>
        </row>
        <row r="1070">
          <cell r="A1070">
            <v>1075</v>
          </cell>
          <cell r="C1070" t="str">
            <v>S3052</v>
          </cell>
          <cell r="I1070" t="str">
            <v>F</v>
          </cell>
        </row>
        <row r="1071">
          <cell r="A1071">
            <v>1076</v>
          </cell>
          <cell r="C1071" t="str">
            <v>S3052</v>
          </cell>
          <cell r="I1071" t="str">
            <v>G</v>
          </cell>
        </row>
        <row r="1072">
          <cell r="A1072">
            <v>1077</v>
          </cell>
          <cell r="C1072" t="str">
            <v>S3052</v>
          </cell>
          <cell r="I1072" t="str">
            <v>H</v>
          </cell>
        </row>
        <row r="1073">
          <cell r="A1073">
            <v>1078</v>
          </cell>
          <cell r="C1073" t="str">
            <v>S3052</v>
          </cell>
          <cell r="I1073" t="str">
            <v>I</v>
          </cell>
        </row>
        <row r="1074">
          <cell r="A1074">
            <v>1079</v>
          </cell>
          <cell r="C1074" t="str">
            <v>S3052</v>
          </cell>
          <cell r="I1074" t="str">
            <v>J</v>
          </cell>
        </row>
        <row r="1075">
          <cell r="A1075">
            <v>1080</v>
          </cell>
          <cell r="C1075" t="str">
            <v>S3052</v>
          </cell>
          <cell r="I1075" t="str">
            <v>K</v>
          </cell>
        </row>
        <row r="1076">
          <cell r="A1076">
            <v>1081</v>
          </cell>
          <cell r="C1076" t="str">
            <v>S3085</v>
          </cell>
          <cell r="I1076" t="str">
            <v>A</v>
          </cell>
        </row>
        <row r="1077">
          <cell r="A1077">
            <v>1082</v>
          </cell>
          <cell r="C1077" t="str">
            <v>S3085</v>
          </cell>
          <cell r="I1077" t="str">
            <v>B</v>
          </cell>
        </row>
        <row r="1078">
          <cell r="A1078">
            <v>1083</v>
          </cell>
          <cell r="C1078" t="str">
            <v>S3085</v>
          </cell>
          <cell r="I1078" t="str">
            <v>C</v>
          </cell>
        </row>
        <row r="1079">
          <cell r="A1079">
            <v>1084</v>
          </cell>
          <cell r="C1079" t="str">
            <v>S3085</v>
          </cell>
          <cell r="I1079" t="str">
            <v>D</v>
          </cell>
        </row>
        <row r="1080">
          <cell r="A1080">
            <v>1085</v>
          </cell>
          <cell r="C1080" t="str">
            <v>S4030BPV</v>
          </cell>
          <cell r="I1080" t="str">
            <v>A1</v>
          </cell>
        </row>
        <row r="1081">
          <cell r="A1081">
            <v>1086</v>
          </cell>
          <cell r="C1081" t="str">
            <v>S4030BPV</v>
          </cell>
          <cell r="I1081" t="str">
            <v>A2</v>
          </cell>
        </row>
        <row r="1082">
          <cell r="A1082">
            <v>1087</v>
          </cell>
          <cell r="C1082" t="str">
            <v>S42320APV</v>
          </cell>
          <cell r="I1082" t="str">
            <v>A</v>
          </cell>
        </row>
        <row r="1083">
          <cell r="A1083">
            <v>1088</v>
          </cell>
          <cell r="C1083" t="str">
            <v>S42320APV</v>
          </cell>
          <cell r="I1083" t="str">
            <v>B</v>
          </cell>
        </row>
        <row r="1084">
          <cell r="A1084">
            <v>1089</v>
          </cell>
          <cell r="C1084" t="str">
            <v>S4232BPV</v>
          </cell>
          <cell r="I1084" t="str">
            <v>A1</v>
          </cell>
        </row>
        <row r="1085">
          <cell r="A1085">
            <v>1090</v>
          </cell>
          <cell r="C1085" t="str">
            <v>S4232BPV</v>
          </cell>
          <cell r="I1085" t="str">
            <v>A2</v>
          </cell>
        </row>
        <row r="1086">
          <cell r="A1086">
            <v>1091</v>
          </cell>
          <cell r="C1086" t="str">
            <v>S4814HSV</v>
          </cell>
          <cell r="I1086" t="str">
            <v>A1</v>
          </cell>
        </row>
        <row r="1087">
          <cell r="A1087">
            <v>1092</v>
          </cell>
          <cell r="C1087" t="str">
            <v>S4814HSV</v>
          </cell>
          <cell r="I1087" t="str">
            <v>A2</v>
          </cell>
        </row>
        <row r="1088">
          <cell r="A1088">
            <v>1093</v>
          </cell>
          <cell r="C1088" t="str">
            <v>S4818V</v>
          </cell>
          <cell r="I1088" t="str">
            <v>A1</v>
          </cell>
        </row>
        <row r="1089">
          <cell r="A1089">
            <v>1094</v>
          </cell>
          <cell r="C1089" t="str">
            <v>S4818V</v>
          </cell>
          <cell r="I1089" t="str">
            <v>A2</v>
          </cell>
        </row>
        <row r="1090">
          <cell r="A1090">
            <v>1095</v>
          </cell>
          <cell r="C1090" t="str">
            <v>S50190FV</v>
          </cell>
          <cell r="I1090" t="str">
            <v>A</v>
          </cell>
        </row>
        <row r="1091">
          <cell r="A1091">
            <v>1096</v>
          </cell>
          <cell r="C1091" t="str">
            <v>S50190FV</v>
          </cell>
          <cell r="I1091" t="str">
            <v>B</v>
          </cell>
        </row>
        <row r="1092">
          <cell r="A1092">
            <v>1097</v>
          </cell>
          <cell r="C1092" t="str">
            <v>S5025SV</v>
          </cell>
          <cell r="I1092" t="str">
            <v>A1</v>
          </cell>
        </row>
        <row r="1093">
          <cell r="A1093">
            <v>1098</v>
          </cell>
          <cell r="C1093" t="str">
            <v>S5025SV</v>
          </cell>
          <cell r="I1093" t="str">
            <v>A2</v>
          </cell>
        </row>
        <row r="1094">
          <cell r="A1094">
            <v>1099</v>
          </cell>
          <cell r="C1094" t="str">
            <v>S5061</v>
          </cell>
          <cell r="I1094" t="str">
            <v>B</v>
          </cell>
        </row>
        <row r="1095">
          <cell r="A1095">
            <v>1100</v>
          </cell>
          <cell r="C1095" t="str">
            <v>S5061</v>
          </cell>
          <cell r="I1095" t="str">
            <v>C</v>
          </cell>
        </row>
        <row r="1096">
          <cell r="A1096">
            <v>1101</v>
          </cell>
          <cell r="C1096" t="str">
            <v>S5063</v>
          </cell>
          <cell r="I1096" t="str">
            <v>1A</v>
          </cell>
        </row>
        <row r="1097">
          <cell r="A1097">
            <v>1102</v>
          </cell>
          <cell r="C1097" t="str">
            <v>S5063</v>
          </cell>
          <cell r="I1097" t="str">
            <v>1B</v>
          </cell>
        </row>
        <row r="1098">
          <cell r="A1098">
            <v>1103</v>
          </cell>
          <cell r="C1098" t="str">
            <v>S5063</v>
          </cell>
          <cell r="I1098" t="str">
            <v>3</v>
          </cell>
        </row>
        <row r="1099">
          <cell r="A1099">
            <v>1104</v>
          </cell>
          <cell r="C1099" t="str">
            <v>S5063</v>
          </cell>
          <cell r="I1099" t="str">
            <v>4</v>
          </cell>
        </row>
        <row r="1100">
          <cell r="A1100">
            <v>1105</v>
          </cell>
          <cell r="C1100" t="str">
            <v>S5063</v>
          </cell>
          <cell r="I1100" t="str">
            <v>5</v>
          </cell>
        </row>
        <row r="1101">
          <cell r="A1101">
            <v>1106</v>
          </cell>
          <cell r="C1101" t="str">
            <v>S5063</v>
          </cell>
          <cell r="I1101" t="str">
            <v>6</v>
          </cell>
        </row>
        <row r="1102">
          <cell r="A1102">
            <v>1107</v>
          </cell>
          <cell r="C1102" t="str">
            <v>S5063</v>
          </cell>
          <cell r="I1102" t="str">
            <v>7</v>
          </cell>
        </row>
        <row r="1103">
          <cell r="A1103">
            <v>1108</v>
          </cell>
          <cell r="C1103" t="str">
            <v>S5063</v>
          </cell>
          <cell r="I1103" t="str">
            <v>8</v>
          </cell>
        </row>
        <row r="1104">
          <cell r="A1104">
            <v>1109</v>
          </cell>
          <cell r="C1104" t="str">
            <v>S5063</v>
          </cell>
          <cell r="I1104" t="str">
            <v>9</v>
          </cell>
        </row>
        <row r="1105">
          <cell r="A1105">
            <v>1110</v>
          </cell>
          <cell r="C1105" t="str">
            <v>S5063</v>
          </cell>
          <cell r="I1105" t="str">
            <v>10</v>
          </cell>
        </row>
        <row r="1106">
          <cell r="A1106">
            <v>1111</v>
          </cell>
          <cell r="C1106" t="str">
            <v>S5063</v>
          </cell>
          <cell r="I1106" t="str">
            <v>11</v>
          </cell>
        </row>
        <row r="1107">
          <cell r="A1107">
            <v>1112</v>
          </cell>
          <cell r="C1107" t="str">
            <v>S5063</v>
          </cell>
          <cell r="I1107" t="str">
            <v>12</v>
          </cell>
        </row>
        <row r="1108">
          <cell r="A1108">
            <v>1113</v>
          </cell>
          <cell r="C1108" t="str">
            <v>S5063</v>
          </cell>
          <cell r="I1108" t="str">
            <v>13A</v>
          </cell>
        </row>
        <row r="1109">
          <cell r="A1109">
            <v>1114</v>
          </cell>
          <cell r="C1109" t="str">
            <v>S5063</v>
          </cell>
          <cell r="I1109" t="str">
            <v>13B</v>
          </cell>
        </row>
        <row r="1110">
          <cell r="A1110">
            <v>1115</v>
          </cell>
          <cell r="C1110" t="str">
            <v>S5063</v>
          </cell>
          <cell r="I1110" t="str">
            <v>14</v>
          </cell>
        </row>
        <row r="1111">
          <cell r="A1111">
            <v>1116</v>
          </cell>
          <cell r="C1111" t="str">
            <v>S5063</v>
          </cell>
          <cell r="I1111" t="str">
            <v>15</v>
          </cell>
        </row>
        <row r="1112">
          <cell r="A1112">
            <v>1117</v>
          </cell>
          <cell r="C1112" t="str">
            <v>S5063</v>
          </cell>
          <cell r="I1112" t="str">
            <v>16</v>
          </cell>
        </row>
        <row r="1113">
          <cell r="A1113">
            <v>1118</v>
          </cell>
          <cell r="C1113" t="str">
            <v>S5063</v>
          </cell>
          <cell r="I1113" t="str">
            <v>17</v>
          </cell>
        </row>
        <row r="1114">
          <cell r="A1114">
            <v>1119</v>
          </cell>
          <cell r="C1114" t="str">
            <v>S5063</v>
          </cell>
          <cell r="I1114" t="str">
            <v>18</v>
          </cell>
        </row>
        <row r="1115">
          <cell r="A1115">
            <v>1120</v>
          </cell>
          <cell r="C1115" t="str">
            <v>S5063</v>
          </cell>
          <cell r="I1115" t="str">
            <v>19</v>
          </cell>
        </row>
        <row r="1116">
          <cell r="A1116">
            <v>1121</v>
          </cell>
          <cell r="C1116" t="str">
            <v>S5063</v>
          </cell>
          <cell r="I1116" t="str">
            <v>20</v>
          </cell>
        </row>
        <row r="1117">
          <cell r="A1117">
            <v>1122</v>
          </cell>
          <cell r="C1117" t="str">
            <v>S5063</v>
          </cell>
          <cell r="I1117" t="str">
            <v>21</v>
          </cell>
        </row>
        <row r="1118">
          <cell r="A1118">
            <v>1123</v>
          </cell>
          <cell r="C1118" t="str">
            <v>S5063</v>
          </cell>
          <cell r="I1118" t="str">
            <v>A</v>
          </cell>
        </row>
        <row r="1119">
          <cell r="A1119">
            <v>1124</v>
          </cell>
          <cell r="C1119" t="str">
            <v>S5063</v>
          </cell>
          <cell r="I1119" t="str">
            <v>B</v>
          </cell>
        </row>
        <row r="1120">
          <cell r="A1120">
            <v>1125</v>
          </cell>
          <cell r="C1120" t="str">
            <v>S5063</v>
          </cell>
          <cell r="I1120" t="str">
            <v>C</v>
          </cell>
        </row>
        <row r="1121">
          <cell r="A1121">
            <v>1126</v>
          </cell>
          <cell r="C1121" t="str">
            <v>S5063</v>
          </cell>
          <cell r="I1121" t="str">
            <v>D</v>
          </cell>
        </row>
        <row r="1122">
          <cell r="A1122">
            <v>1127</v>
          </cell>
          <cell r="C1122" t="str">
            <v>S5063</v>
          </cell>
          <cell r="I1122" t="str">
            <v>E</v>
          </cell>
        </row>
        <row r="1123">
          <cell r="A1123">
            <v>1128</v>
          </cell>
          <cell r="C1123" t="str">
            <v>S5063</v>
          </cell>
          <cell r="I1123" t="str">
            <v>F</v>
          </cell>
        </row>
        <row r="1124">
          <cell r="A1124">
            <v>1129</v>
          </cell>
          <cell r="C1124" t="str">
            <v>S5063</v>
          </cell>
          <cell r="I1124" t="str">
            <v>G</v>
          </cell>
        </row>
        <row r="1125">
          <cell r="A1125">
            <v>1130</v>
          </cell>
          <cell r="C1125" t="str">
            <v>S5063</v>
          </cell>
          <cell r="I1125" t="str">
            <v>H</v>
          </cell>
        </row>
        <row r="1126">
          <cell r="A1126">
            <v>1131</v>
          </cell>
          <cell r="C1126" t="str">
            <v>S5063</v>
          </cell>
          <cell r="I1126" t="str">
            <v>I</v>
          </cell>
        </row>
        <row r="1127">
          <cell r="A1127">
            <v>1132</v>
          </cell>
          <cell r="C1127" t="str">
            <v>S5063</v>
          </cell>
          <cell r="I1127" t="str">
            <v>J</v>
          </cell>
        </row>
        <row r="1128">
          <cell r="A1128">
            <v>1133</v>
          </cell>
          <cell r="C1128" t="str">
            <v>S5063</v>
          </cell>
          <cell r="I1128" t="str">
            <v>K</v>
          </cell>
        </row>
        <row r="1129">
          <cell r="A1129">
            <v>1134</v>
          </cell>
          <cell r="C1129" t="str">
            <v>S5063</v>
          </cell>
          <cell r="I1129" t="str">
            <v>L</v>
          </cell>
        </row>
        <row r="1130">
          <cell r="A1130">
            <v>1135</v>
          </cell>
          <cell r="C1130" t="str">
            <v>S5063</v>
          </cell>
          <cell r="I1130" t="str">
            <v>M</v>
          </cell>
        </row>
        <row r="1131">
          <cell r="A1131">
            <v>1136</v>
          </cell>
          <cell r="C1131" t="str">
            <v>S5063</v>
          </cell>
          <cell r="I1131" t="str">
            <v>N</v>
          </cell>
        </row>
        <row r="1132">
          <cell r="A1132">
            <v>1137</v>
          </cell>
          <cell r="C1132" t="str">
            <v>S5063</v>
          </cell>
          <cell r="I1132" t="str">
            <v>O1</v>
          </cell>
        </row>
        <row r="1133">
          <cell r="A1133">
            <v>1138</v>
          </cell>
          <cell r="C1133" t="str">
            <v>S5063</v>
          </cell>
          <cell r="I1133" t="str">
            <v>O2</v>
          </cell>
        </row>
        <row r="1134">
          <cell r="A1134">
            <v>1139</v>
          </cell>
          <cell r="C1134" t="str">
            <v>S5063</v>
          </cell>
          <cell r="I1134" t="str">
            <v>P</v>
          </cell>
        </row>
        <row r="1135">
          <cell r="A1135">
            <v>1140</v>
          </cell>
          <cell r="C1135" t="str">
            <v>S5063</v>
          </cell>
          <cell r="I1135" t="str">
            <v>Q</v>
          </cell>
        </row>
        <row r="1136">
          <cell r="A1136">
            <v>1141</v>
          </cell>
          <cell r="C1136" t="str">
            <v>S5063</v>
          </cell>
          <cell r="I1136" t="str">
            <v>R1</v>
          </cell>
        </row>
        <row r="1137">
          <cell r="A1137">
            <v>1142</v>
          </cell>
          <cell r="C1137" t="str">
            <v>S5063</v>
          </cell>
          <cell r="I1137" t="str">
            <v>R2</v>
          </cell>
        </row>
        <row r="1138">
          <cell r="A1138">
            <v>1143</v>
          </cell>
          <cell r="C1138" t="str">
            <v>S5063</v>
          </cell>
          <cell r="I1138" t="str">
            <v>S</v>
          </cell>
        </row>
        <row r="1139">
          <cell r="A1139">
            <v>1144</v>
          </cell>
          <cell r="C1139" t="str">
            <v>S5063</v>
          </cell>
          <cell r="I1139" t="str">
            <v>T</v>
          </cell>
        </row>
        <row r="1140">
          <cell r="A1140">
            <v>1145</v>
          </cell>
          <cell r="C1140" t="str">
            <v>S5063</v>
          </cell>
          <cell r="I1140" t="str">
            <v>U</v>
          </cell>
        </row>
        <row r="1141">
          <cell r="A1141">
            <v>1146</v>
          </cell>
          <cell r="C1141" t="str">
            <v>S5063</v>
          </cell>
          <cell r="I1141" t="str">
            <v>V</v>
          </cell>
        </row>
        <row r="1142">
          <cell r="A1142">
            <v>1147</v>
          </cell>
          <cell r="C1142" t="str">
            <v>S5063</v>
          </cell>
          <cell r="I1142" t="str">
            <v>W</v>
          </cell>
        </row>
        <row r="1143">
          <cell r="A1143">
            <v>1148</v>
          </cell>
          <cell r="C1143" t="str">
            <v>S5063</v>
          </cell>
          <cell r="I1143" t="str">
            <v>X</v>
          </cell>
        </row>
        <row r="1144">
          <cell r="A1144">
            <v>1149</v>
          </cell>
          <cell r="C1144" t="str">
            <v>S5063</v>
          </cell>
          <cell r="I1144" t="str">
            <v>Y1</v>
          </cell>
        </row>
        <row r="1145">
          <cell r="A1145">
            <v>1150</v>
          </cell>
          <cell r="C1145" t="str">
            <v>S5063</v>
          </cell>
          <cell r="I1145" t="str">
            <v>Y2</v>
          </cell>
        </row>
        <row r="1146">
          <cell r="A1146">
            <v>1151</v>
          </cell>
          <cell r="C1146" t="str">
            <v>S5063</v>
          </cell>
          <cell r="I1146" t="str">
            <v>Z1</v>
          </cell>
        </row>
        <row r="1147">
          <cell r="A1147">
            <v>1152</v>
          </cell>
          <cell r="C1147" t="str">
            <v>S5063</v>
          </cell>
          <cell r="I1147" t="str">
            <v>Z2</v>
          </cell>
        </row>
        <row r="1148">
          <cell r="A1148">
            <v>1153</v>
          </cell>
          <cell r="C1148" t="str">
            <v>S5063</v>
          </cell>
          <cell r="I1148" t="str">
            <v>AA1</v>
          </cell>
        </row>
        <row r="1149">
          <cell r="A1149">
            <v>1154</v>
          </cell>
          <cell r="C1149" t="str">
            <v>S5063</v>
          </cell>
          <cell r="I1149" t="str">
            <v>AA2</v>
          </cell>
        </row>
        <row r="1150">
          <cell r="A1150">
            <v>1155</v>
          </cell>
          <cell r="C1150" t="str">
            <v>S5221</v>
          </cell>
          <cell r="I1150" t="str">
            <v>C1</v>
          </cell>
        </row>
        <row r="1151">
          <cell r="A1151">
            <v>1156</v>
          </cell>
          <cell r="C1151" t="str">
            <v>S5221</v>
          </cell>
          <cell r="I1151" t="str">
            <v>C2</v>
          </cell>
        </row>
        <row r="1152">
          <cell r="A1152">
            <v>1157</v>
          </cell>
          <cell r="C1152" t="str">
            <v>S5221</v>
          </cell>
          <cell r="I1152" t="str">
            <v>D</v>
          </cell>
        </row>
        <row r="1153">
          <cell r="A1153">
            <v>1158</v>
          </cell>
          <cell r="C1153" t="str">
            <v>S5221</v>
          </cell>
          <cell r="I1153" t="str">
            <v>E1</v>
          </cell>
        </row>
        <row r="1154">
          <cell r="A1154">
            <v>1159</v>
          </cell>
          <cell r="C1154" t="str">
            <v>S5221</v>
          </cell>
          <cell r="I1154" t="str">
            <v>E2</v>
          </cell>
        </row>
        <row r="1155">
          <cell r="A1155">
            <v>1160</v>
          </cell>
          <cell r="C1155" t="str">
            <v>S54020FV</v>
          </cell>
          <cell r="I1155" t="str">
            <v>A1</v>
          </cell>
        </row>
        <row r="1156">
          <cell r="A1156">
            <v>1161</v>
          </cell>
          <cell r="C1156" t="str">
            <v>S54020FV</v>
          </cell>
          <cell r="I1156" t="str">
            <v>A2</v>
          </cell>
        </row>
        <row r="1157">
          <cell r="A1157">
            <v>1162</v>
          </cell>
          <cell r="C1157" t="str">
            <v>S54090FV</v>
          </cell>
          <cell r="I1157" t="str">
            <v>A1</v>
          </cell>
        </row>
        <row r="1158">
          <cell r="A1158">
            <v>1163</v>
          </cell>
          <cell r="C1158" t="str">
            <v>S54090FV</v>
          </cell>
          <cell r="I1158" t="str">
            <v>A2</v>
          </cell>
        </row>
        <row r="1159">
          <cell r="A1159">
            <v>1164</v>
          </cell>
          <cell r="C1159" t="str">
            <v>S54116FV</v>
          </cell>
          <cell r="I1159" t="str">
            <v>A</v>
          </cell>
        </row>
        <row r="1160">
          <cell r="A1160">
            <v>1165</v>
          </cell>
          <cell r="C1160" t="str">
            <v>S54116FV</v>
          </cell>
          <cell r="I1160" t="str">
            <v>B</v>
          </cell>
        </row>
        <row r="1161">
          <cell r="A1161">
            <v>1166</v>
          </cell>
          <cell r="C1161" t="str">
            <v>S5411-V</v>
          </cell>
          <cell r="I1161" t="str">
            <v>A</v>
          </cell>
        </row>
        <row r="1162">
          <cell r="A1162">
            <v>1167</v>
          </cell>
          <cell r="C1162" t="str">
            <v>S5411-V</v>
          </cell>
          <cell r="I1162" t="str">
            <v>B</v>
          </cell>
        </row>
        <row r="1163">
          <cell r="A1163">
            <v>1168</v>
          </cell>
          <cell r="C1163" t="str">
            <v>S54126FV</v>
          </cell>
          <cell r="I1163" t="str">
            <v>A</v>
          </cell>
        </row>
        <row r="1164">
          <cell r="A1164">
            <v>1169</v>
          </cell>
          <cell r="C1164" t="str">
            <v>S54126FV</v>
          </cell>
          <cell r="I1164" t="str">
            <v>B</v>
          </cell>
        </row>
        <row r="1165">
          <cell r="A1165">
            <v>1170</v>
          </cell>
          <cell r="C1165" t="str">
            <v>S5421HSV</v>
          </cell>
          <cell r="I1165" t="str">
            <v>A</v>
          </cell>
        </row>
        <row r="1166">
          <cell r="A1166">
            <v>1171</v>
          </cell>
          <cell r="C1166" t="str">
            <v>S5421HSV</v>
          </cell>
          <cell r="I1166" t="str">
            <v>B</v>
          </cell>
        </row>
        <row r="1167">
          <cell r="A1167">
            <v>1172</v>
          </cell>
          <cell r="C1167" t="str">
            <v>S54240LV</v>
          </cell>
          <cell r="I1167" t="str">
            <v>A</v>
          </cell>
        </row>
        <row r="1168">
          <cell r="A1168">
            <v>1173</v>
          </cell>
          <cell r="C1168" t="str">
            <v>S54240LV</v>
          </cell>
          <cell r="I1168" t="str">
            <v>B</v>
          </cell>
        </row>
        <row r="1169">
          <cell r="A1169">
            <v>1174</v>
          </cell>
          <cell r="C1169" t="str">
            <v>S54250LV</v>
          </cell>
          <cell r="I1169" t="str">
            <v>A</v>
          </cell>
        </row>
        <row r="1170">
          <cell r="A1170">
            <v>1175</v>
          </cell>
          <cell r="C1170" t="str">
            <v>S54250LV</v>
          </cell>
          <cell r="I1170" t="str">
            <v>B</v>
          </cell>
        </row>
        <row r="1171">
          <cell r="A1171">
            <v>1176</v>
          </cell>
          <cell r="C1171" t="str">
            <v>S54400TV</v>
          </cell>
          <cell r="I1171" t="str">
            <v>A</v>
          </cell>
        </row>
        <row r="1172">
          <cell r="A1172">
            <v>1177</v>
          </cell>
          <cell r="C1172" t="str">
            <v>S54400TV</v>
          </cell>
          <cell r="I1172" t="str">
            <v>B</v>
          </cell>
        </row>
        <row r="1173">
          <cell r="A1173">
            <v>1178</v>
          </cell>
          <cell r="C1173" t="str">
            <v>S5500HSV</v>
          </cell>
          <cell r="I1173" t="str">
            <v>A1</v>
          </cell>
        </row>
        <row r="1174">
          <cell r="A1174">
            <v>1179</v>
          </cell>
          <cell r="C1174" t="str">
            <v>S5500HSV</v>
          </cell>
          <cell r="I1174" t="str">
            <v>A2</v>
          </cell>
        </row>
        <row r="1175">
          <cell r="A1175">
            <v>1180</v>
          </cell>
          <cell r="C1175" t="str">
            <v>S5510HSV</v>
          </cell>
          <cell r="I1175" t="str">
            <v>A1</v>
          </cell>
        </row>
        <row r="1176">
          <cell r="A1176">
            <v>1181</v>
          </cell>
          <cell r="C1176" t="str">
            <v>S5510HSV</v>
          </cell>
          <cell r="I1176" t="str">
            <v>A2</v>
          </cell>
        </row>
        <row r="1177">
          <cell r="A1177">
            <v>1182</v>
          </cell>
          <cell r="C1177" t="str">
            <v>S55140FV</v>
          </cell>
          <cell r="I1177" t="str">
            <v>A1</v>
          </cell>
        </row>
        <row r="1178">
          <cell r="A1178">
            <v>1183</v>
          </cell>
          <cell r="C1178" t="str">
            <v>S55140FV</v>
          </cell>
          <cell r="I1178" t="str">
            <v>A2</v>
          </cell>
        </row>
        <row r="1179">
          <cell r="A1179">
            <v>1184</v>
          </cell>
          <cell r="C1179" t="str">
            <v>S55150FV</v>
          </cell>
          <cell r="I1179" t="str">
            <v>A1</v>
          </cell>
        </row>
        <row r="1180">
          <cell r="A1180">
            <v>1185</v>
          </cell>
          <cell r="C1180" t="str">
            <v>S55150FV</v>
          </cell>
          <cell r="I1180" t="str">
            <v>A2</v>
          </cell>
        </row>
        <row r="1181">
          <cell r="A1181">
            <v>1186</v>
          </cell>
          <cell r="C1181" t="str">
            <v>S55191FV</v>
          </cell>
          <cell r="I1181" t="str">
            <v>A1</v>
          </cell>
        </row>
        <row r="1182">
          <cell r="A1182">
            <v>1187</v>
          </cell>
          <cell r="C1182" t="str">
            <v>S55191FV</v>
          </cell>
          <cell r="I1182" t="str">
            <v>A2</v>
          </cell>
        </row>
        <row r="1183">
          <cell r="A1183">
            <v>1188</v>
          </cell>
          <cell r="C1183" t="str">
            <v>S5520HSV</v>
          </cell>
          <cell r="I1183" t="str">
            <v>A1</v>
          </cell>
        </row>
        <row r="1184">
          <cell r="A1184">
            <v>1189</v>
          </cell>
          <cell r="C1184" t="str">
            <v>S5520HSV</v>
          </cell>
          <cell r="I1184" t="str">
            <v>A2</v>
          </cell>
        </row>
        <row r="1185">
          <cell r="A1185">
            <v>1190</v>
          </cell>
          <cell r="C1185" t="str">
            <v>S55340BPV</v>
          </cell>
          <cell r="I1185" t="str">
            <v>A1</v>
          </cell>
        </row>
        <row r="1186">
          <cell r="A1186">
            <v>1191</v>
          </cell>
          <cell r="C1186" t="str">
            <v>S55340BPV</v>
          </cell>
          <cell r="I1186" t="str">
            <v>A2</v>
          </cell>
        </row>
        <row r="1187">
          <cell r="A1187">
            <v>1192</v>
          </cell>
          <cell r="C1187" t="str">
            <v>S61090FV</v>
          </cell>
          <cell r="I1187" t="str">
            <v>A1</v>
          </cell>
        </row>
        <row r="1188">
          <cell r="A1188">
            <v>1193</v>
          </cell>
          <cell r="C1188" t="str">
            <v>S61090FV</v>
          </cell>
          <cell r="I1188" t="str">
            <v>A2</v>
          </cell>
        </row>
        <row r="1189">
          <cell r="A1189">
            <v>1194</v>
          </cell>
          <cell r="C1189" t="str">
            <v>S61240LV</v>
          </cell>
          <cell r="I1189" t="str">
            <v>A1</v>
          </cell>
        </row>
        <row r="1190">
          <cell r="A1190">
            <v>1195</v>
          </cell>
          <cell r="C1190" t="str">
            <v>S61240LV</v>
          </cell>
          <cell r="I1190" t="str">
            <v>A2</v>
          </cell>
        </row>
        <row r="1191">
          <cell r="A1191">
            <v>1196</v>
          </cell>
          <cell r="C1191" t="str">
            <v>S6140ASTV</v>
          </cell>
          <cell r="I1191" t="str">
            <v>A</v>
          </cell>
        </row>
        <row r="1192">
          <cell r="A1192">
            <v>1197</v>
          </cell>
          <cell r="C1192" t="str">
            <v>S6140ASTV</v>
          </cell>
          <cell r="I1192" t="str">
            <v>B</v>
          </cell>
        </row>
        <row r="1193">
          <cell r="A1193">
            <v>1198</v>
          </cell>
          <cell r="C1193" t="str">
            <v>S7562</v>
          </cell>
          <cell r="I1193" t="str">
            <v>A</v>
          </cell>
        </row>
        <row r="1194">
          <cell r="A1194">
            <v>1199</v>
          </cell>
          <cell r="C1194" t="str">
            <v>S7562</v>
          </cell>
          <cell r="I1194" t="str">
            <v>C</v>
          </cell>
        </row>
        <row r="1195">
          <cell r="A1195">
            <v>1200</v>
          </cell>
          <cell r="C1195" t="str">
            <v>S7562</v>
          </cell>
          <cell r="I1195" t="str">
            <v>D1</v>
          </cell>
        </row>
        <row r="1196">
          <cell r="A1196">
            <v>1201</v>
          </cell>
          <cell r="C1196" t="str">
            <v>S7562</v>
          </cell>
          <cell r="I1196" t="str">
            <v>D2</v>
          </cell>
        </row>
        <row r="1197">
          <cell r="A1197">
            <v>1202</v>
          </cell>
          <cell r="C1197" t="str">
            <v>S7562</v>
          </cell>
          <cell r="I1197" t="str">
            <v>B</v>
          </cell>
        </row>
        <row r="1198">
          <cell r="A1198">
            <v>1203</v>
          </cell>
          <cell r="C1198" t="str">
            <v>SRP003</v>
          </cell>
          <cell r="I1198" t="str">
            <v>2B1</v>
          </cell>
        </row>
        <row r="1199">
          <cell r="A1199">
            <v>1204</v>
          </cell>
          <cell r="C1199" t="str">
            <v>SRP003</v>
          </cell>
          <cell r="I1199" t="str">
            <v>2B2</v>
          </cell>
        </row>
        <row r="1200">
          <cell r="A1200">
            <v>1205</v>
          </cell>
          <cell r="C1200" t="str">
            <v>SRP003</v>
          </cell>
          <cell r="I1200" t="str">
            <v>2O1</v>
          </cell>
        </row>
        <row r="1201">
          <cell r="A1201">
            <v>1206</v>
          </cell>
          <cell r="C1201" t="str">
            <v>SRP003</v>
          </cell>
          <cell r="I1201" t="str">
            <v>2O2</v>
          </cell>
        </row>
        <row r="1202">
          <cell r="A1202">
            <v>1207</v>
          </cell>
          <cell r="C1202" t="str">
            <v>SRP003</v>
          </cell>
          <cell r="I1202" t="str">
            <v>2L1</v>
          </cell>
        </row>
        <row r="1203">
          <cell r="A1203">
            <v>1208</v>
          </cell>
          <cell r="C1203" t="str">
            <v>SRP003</v>
          </cell>
          <cell r="I1203" t="str">
            <v>2L2</v>
          </cell>
        </row>
        <row r="1204">
          <cell r="A1204">
            <v>1209</v>
          </cell>
          <cell r="C1204" t="str">
            <v>SRP003</v>
          </cell>
          <cell r="I1204" t="str">
            <v>2M1</v>
          </cell>
        </row>
        <row r="1205">
          <cell r="A1205">
            <v>1210</v>
          </cell>
          <cell r="C1205" t="str">
            <v>SRP003</v>
          </cell>
          <cell r="I1205" t="str">
            <v>2M2</v>
          </cell>
        </row>
        <row r="1206">
          <cell r="A1206">
            <v>1211</v>
          </cell>
          <cell r="C1206" t="str">
            <v>SRP004</v>
          </cell>
          <cell r="I1206" t="str">
            <v>D1</v>
          </cell>
        </row>
        <row r="1207">
          <cell r="A1207">
            <v>1212</v>
          </cell>
          <cell r="C1207" t="str">
            <v>SRP004</v>
          </cell>
          <cell r="I1207" t="str">
            <v>D2</v>
          </cell>
        </row>
        <row r="1208">
          <cell r="A1208">
            <v>1213</v>
          </cell>
          <cell r="C1208" t="str">
            <v>SRP004</v>
          </cell>
          <cell r="I1208" t="str">
            <v>E1</v>
          </cell>
        </row>
        <row r="1209">
          <cell r="A1209">
            <v>1214</v>
          </cell>
          <cell r="C1209" t="str">
            <v>SRP004</v>
          </cell>
          <cell r="I1209" t="str">
            <v>E2</v>
          </cell>
        </row>
        <row r="1210">
          <cell r="A1210">
            <v>1215</v>
          </cell>
          <cell r="C1210" t="str">
            <v>SRP004</v>
          </cell>
          <cell r="I1210" t="str">
            <v>J1</v>
          </cell>
        </row>
        <row r="1211">
          <cell r="A1211">
            <v>1216</v>
          </cell>
          <cell r="C1211" t="str">
            <v>SRP004</v>
          </cell>
          <cell r="I1211" t="str">
            <v>J2</v>
          </cell>
        </row>
        <row r="1212">
          <cell r="A1212">
            <v>1217</v>
          </cell>
          <cell r="C1212" t="str">
            <v>SRP004</v>
          </cell>
          <cell r="I1212" t="str">
            <v>H1</v>
          </cell>
        </row>
        <row r="1213">
          <cell r="A1213">
            <v>1218</v>
          </cell>
          <cell r="C1213" t="str">
            <v>SRP004</v>
          </cell>
          <cell r="I1213" t="str">
            <v>H2</v>
          </cell>
        </row>
        <row r="1214">
          <cell r="A1214">
            <v>1219</v>
          </cell>
          <cell r="C1214" t="str">
            <v>SRP004</v>
          </cell>
          <cell r="I1214" t="str">
            <v>K1</v>
          </cell>
        </row>
        <row r="1215">
          <cell r="A1215">
            <v>1220</v>
          </cell>
          <cell r="C1215" t="str">
            <v>SRP004</v>
          </cell>
          <cell r="I1215" t="str">
            <v>K2</v>
          </cell>
        </row>
        <row r="1216">
          <cell r="A1216">
            <v>1221</v>
          </cell>
          <cell r="C1216" t="str">
            <v>T2752</v>
          </cell>
          <cell r="I1216" t="str">
            <v>A</v>
          </cell>
        </row>
        <row r="1217">
          <cell r="A1217">
            <v>1222</v>
          </cell>
          <cell r="C1217" t="str">
            <v>T2752</v>
          </cell>
          <cell r="I1217" t="str">
            <v>B</v>
          </cell>
        </row>
        <row r="1218">
          <cell r="A1218">
            <v>1223</v>
          </cell>
          <cell r="C1218" t="str">
            <v>T2752</v>
          </cell>
          <cell r="I1218" t="str">
            <v>C</v>
          </cell>
        </row>
        <row r="1219">
          <cell r="A1219">
            <v>1224</v>
          </cell>
          <cell r="C1219" t="str">
            <v>T2752</v>
          </cell>
          <cell r="I1219" t="str">
            <v>D</v>
          </cell>
        </row>
        <row r="1220">
          <cell r="A1220">
            <v>1225</v>
          </cell>
          <cell r="C1220" t="str">
            <v>T2752</v>
          </cell>
          <cell r="I1220" t="str">
            <v>E</v>
          </cell>
        </row>
        <row r="1221">
          <cell r="A1221">
            <v>1226</v>
          </cell>
          <cell r="C1221" t="str">
            <v>T2752</v>
          </cell>
          <cell r="I1221" t="str">
            <v>F</v>
          </cell>
        </row>
        <row r="1222">
          <cell r="A1222">
            <v>1227</v>
          </cell>
          <cell r="C1222" t="str">
            <v>T2752</v>
          </cell>
          <cell r="I1222" t="str">
            <v>G</v>
          </cell>
        </row>
        <row r="1223">
          <cell r="A1223">
            <v>1228</v>
          </cell>
          <cell r="C1223" t="str">
            <v>T2752</v>
          </cell>
          <cell r="I1223" t="str">
            <v>H</v>
          </cell>
        </row>
        <row r="1224">
          <cell r="A1224">
            <v>1229</v>
          </cell>
          <cell r="C1224" t="str">
            <v>T2752</v>
          </cell>
          <cell r="I1224" t="str">
            <v>I</v>
          </cell>
        </row>
        <row r="1225">
          <cell r="A1225">
            <v>1230</v>
          </cell>
          <cell r="C1225" t="str">
            <v>T2752</v>
          </cell>
          <cell r="I1225" t="str">
            <v>J</v>
          </cell>
        </row>
        <row r="1226">
          <cell r="A1226">
            <v>1231</v>
          </cell>
          <cell r="C1226" t="str">
            <v>T2752</v>
          </cell>
          <cell r="I1226" t="str">
            <v>K1</v>
          </cell>
        </row>
        <row r="1227">
          <cell r="A1227">
            <v>1232</v>
          </cell>
          <cell r="C1227" t="str">
            <v>T2752</v>
          </cell>
          <cell r="I1227" t="str">
            <v>K2</v>
          </cell>
        </row>
        <row r="1228">
          <cell r="A1228">
            <v>1233</v>
          </cell>
          <cell r="C1228" t="str">
            <v>T2752</v>
          </cell>
          <cell r="I1228" t="str">
            <v>L</v>
          </cell>
        </row>
        <row r="1229">
          <cell r="A1229">
            <v>1234</v>
          </cell>
          <cell r="C1229" t="str">
            <v>S40370PV</v>
          </cell>
          <cell r="I1229" t="str">
            <v>A</v>
          </cell>
        </row>
        <row r="1230">
          <cell r="A1230">
            <v>1235</v>
          </cell>
          <cell r="C1230" t="str">
            <v>S40370PV</v>
          </cell>
          <cell r="I1230" t="str">
            <v>B</v>
          </cell>
        </row>
        <row r="1231">
          <cell r="A1231">
            <v>1236</v>
          </cell>
          <cell r="C1231" t="str">
            <v>T1001</v>
          </cell>
          <cell r="I1231" t="str">
            <v>1</v>
          </cell>
        </row>
        <row r="1232">
          <cell r="A1232">
            <v>1237</v>
          </cell>
          <cell r="C1232" t="str">
            <v>T1001</v>
          </cell>
          <cell r="I1232" t="str">
            <v>2</v>
          </cell>
        </row>
        <row r="1233">
          <cell r="A1233">
            <v>1238</v>
          </cell>
          <cell r="C1233" t="str">
            <v>T1001</v>
          </cell>
          <cell r="I1233" t="str">
            <v>3</v>
          </cell>
        </row>
        <row r="1234">
          <cell r="A1234">
            <v>1239</v>
          </cell>
          <cell r="C1234" t="str">
            <v>T1001</v>
          </cell>
          <cell r="I1234" t="str">
            <v>5</v>
          </cell>
        </row>
        <row r="1235">
          <cell r="A1235">
            <v>1240</v>
          </cell>
          <cell r="C1235" t="str">
            <v>T1001</v>
          </cell>
          <cell r="I1235" t="str">
            <v>7</v>
          </cell>
        </row>
        <row r="1236">
          <cell r="A1236">
            <v>1241</v>
          </cell>
          <cell r="C1236" t="str">
            <v>T1001</v>
          </cell>
          <cell r="I1236" t="str">
            <v>8</v>
          </cell>
        </row>
        <row r="1237">
          <cell r="A1237">
            <v>1242</v>
          </cell>
          <cell r="C1237" t="str">
            <v>T1001</v>
          </cell>
          <cell r="I1237" t="str">
            <v>9</v>
          </cell>
        </row>
        <row r="1238">
          <cell r="A1238">
            <v>1243</v>
          </cell>
          <cell r="C1238" t="str">
            <v>T1001</v>
          </cell>
          <cell r="I1238" t="str">
            <v>10</v>
          </cell>
        </row>
        <row r="1239">
          <cell r="A1239">
            <v>1244</v>
          </cell>
          <cell r="C1239" t="str">
            <v>T1001</v>
          </cell>
          <cell r="I1239" t="str">
            <v>11</v>
          </cell>
        </row>
        <row r="1240">
          <cell r="A1240">
            <v>1245</v>
          </cell>
          <cell r="C1240" t="str">
            <v>T1001</v>
          </cell>
          <cell r="I1240" t="str">
            <v>13</v>
          </cell>
        </row>
        <row r="1241">
          <cell r="A1241">
            <v>1246</v>
          </cell>
          <cell r="C1241" t="str">
            <v>T1001</v>
          </cell>
          <cell r="I1241" t="str">
            <v>14</v>
          </cell>
        </row>
        <row r="1242">
          <cell r="A1242">
            <v>1247</v>
          </cell>
          <cell r="C1242" t="str">
            <v>T1001</v>
          </cell>
          <cell r="I1242" t="str">
            <v>A1</v>
          </cell>
        </row>
        <row r="1243">
          <cell r="A1243">
            <v>1248</v>
          </cell>
          <cell r="C1243" t="str">
            <v>T1001</v>
          </cell>
          <cell r="I1243" t="str">
            <v>A2</v>
          </cell>
        </row>
        <row r="1244">
          <cell r="A1244">
            <v>1249</v>
          </cell>
          <cell r="C1244" t="str">
            <v>T1001</v>
          </cell>
          <cell r="I1244" t="str">
            <v>B1</v>
          </cell>
        </row>
        <row r="1245">
          <cell r="A1245">
            <v>1250</v>
          </cell>
          <cell r="C1245" t="str">
            <v>T1001</v>
          </cell>
          <cell r="I1245" t="str">
            <v>B2</v>
          </cell>
        </row>
        <row r="1246">
          <cell r="A1246">
            <v>1251</v>
          </cell>
          <cell r="C1246" t="str">
            <v>T1001</v>
          </cell>
          <cell r="I1246" t="str">
            <v>C</v>
          </cell>
        </row>
        <row r="1247">
          <cell r="A1247">
            <v>1252</v>
          </cell>
          <cell r="C1247" t="str">
            <v>T1001</v>
          </cell>
          <cell r="I1247" t="str">
            <v>D</v>
          </cell>
        </row>
        <row r="1248">
          <cell r="A1248">
            <v>1253</v>
          </cell>
          <cell r="C1248" t="str">
            <v>T1001</v>
          </cell>
          <cell r="I1248" t="str">
            <v>E</v>
          </cell>
        </row>
        <row r="1249">
          <cell r="A1249">
            <v>1254</v>
          </cell>
          <cell r="C1249" t="str">
            <v>T1001</v>
          </cell>
          <cell r="I1249" t="str">
            <v>F</v>
          </cell>
        </row>
        <row r="1250">
          <cell r="A1250">
            <v>1255</v>
          </cell>
          <cell r="C1250" t="str">
            <v>T1001</v>
          </cell>
          <cell r="I1250" t="str">
            <v>G</v>
          </cell>
        </row>
        <row r="1251">
          <cell r="A1251">
            <v>1256</v>
          </cell>
          <cell r="C1251" t="str">
            <v>T1001</v>
          </cell>
          <cell r="I1251" t="str">
            <v>K</v>
          </cell>
        </row>
        <row r="1252">
          <cell r="A1252">
            <v>1257</v>
          </cell>
          <cell r="C1252" t="str">
            <v>T1001</v>
          </cell>
          <cell r="I1252" t="str">
            <v>L1</v>
          </cell>
        </row>
        <row r="1253">
          <cell r="A1253">
            <v>1258</v>
          </cell>
          <cell r="C1253" t="str">
            <v>T1001</v>
          </cell>
          <cell r="I1253" t="str">
            <v>L2</v>
          </cell>
        </row>
        <row r="1254">
          <cell r="A1254">
            <v>1259</v>
          </cell>
          <cell r="C1254" t="str">
            <v>T1001</v>
          </cell>
          <cell r="I1254" t="str">
            <v>M</v>
          </cell>
        </row>
        <row r="1255">
          <cell r="A1255">
            <v>1260</v>
          </cell>
          <cell r="C1255" t="str">
            <v>T1001</v>
          </cell>
          <cell r="I1255" t="str">
            <v>N1</v>
          </cell>
        </row>
        <row r="1256">
          <cell r="A1256">
            <v>1261</v>
          </cell>
          <cell r="C1256" t="str">
            <v>T1001</v>
          </cell>
          <cell r="I1256" t="str">
            <v>N2</v>
          </cell>
        </row>
        <row r="1257">
          <cell r="A1257">
            <v>1262</v>
          </cell>
          <cell r="C1257" t="str">
            <v>T1001</v>
          </cell>
          <cell r="I1257" t="str">
            <v>N3</v>
          </cell>
        </row>
        <row r="1258">
          <cell r="A1258">
            <v>1263</v>
          </cell>
          <cell r="C1258" t="str">
            <v>T1001</v>
          </cell>
          <cell r="I1258" t="str">
            <v>O</v>
          </cell>
        </row>
        <row r="1259">
          <cell r="A1259">
            <v>1264</v>
          </cell>
          <cell r="C1259" t="str">
            <v>T1001</v>
          </cell>
          <cell r="I1259" t="str">
            <v>P</v>
          </cell>
        </row>
        <row r="1260">
          <cell r="A1260">
            <v>1265</v>
          </cell>
          <cell r="C1260" t="str">
            <v>T1002</v>
          </cell>
          <cell r="I1260" t="str">
            <v>1</v>
          </cell>
        </row>
        <row r="1261">
          <cell r="A1261">
            <v>1266</v>
          </cell>
          <cell r="C1261" t="str">
            <v>T1002</v>
          </cell>
          <cell r="I1261" t="str">
            <v>2</v>
          </cell>
        </row>
        <row r="1262">
          <cell r="A1262">
            <v>1267</v>
          </cell>
          <cell r="C1262" t="str">
            <v>T1002</v>
          </cell>
          <cell r="I1262" t="str">
            <v>3</v>
          </cell>
        </row>
        <row r="1263">
          <cell r="A1263">
            <v>1268</v>
          </cell>
          <cell r="C1263" t="str">
            <v>T1002</v>
          </cell>
          <cell r="I1263" t="str">
            <v>5</v>
          </cell>
        </row>
        <row r="1264">
          <cell r="A1264">
            <v>1269</v>
          </cell>
          <cell r="C1264" t="str">
            <v>T1002</v>
          </cell>
          <cell r="I1264" t="str">
            <v>6</v>
          </cell>
        </row>
        <row r="1265">
          <cell r="A1265">
            <v>1270</v>
          </cell>
          <cell r="C1265" t="str">
            <v>T1002</v>
          </cell>
          <cell r="I1265" t="str">
            <v>7</v>
          </cell>
        </row>
        <row r="1266">
          <cell r="A1266">
            <v>1271</v>
          </cell>
          <cell r="C1266" t="str">
            <v>T1002</v>
          </cell>
          <cell r="I1266" t="str">
            <v>8</v>
          </cell>
        </row>
        <row r="1267">
          <cell r="A1267">
            <v>1272</v>
          </cell>
          <cell r="C1267" t="str">
            <v>T1002</v>
          </cell>
          <cell r="I1267" t="str">
            <v>9</v>
          </cell>
        </row>
        <row r="1268">
          <cell r="A1268">
            <v>1273</v>
          </cell>
          <cell r="C1268" t="str">
            <v>T1002</v>
          </cell>
          <cell r="I1268" t="str">
            <v>10</v>
          </cell>
        </row>
        <row r="1269">
          <cell r="A1269">
            <v>1274</v>
          </cell>
          <cell r="C1269" t="str">
            <v>T1002</v>
          </cell>
          <cell r="I1269" t="str">
            <v>11</v>
          </cell>
        </row>
        <row r="1270">
          <cell r="A1270">
            <v>1275</v>
          </cell>
          <cell r="C1270" t="str">
            <v>T1002</v>
          </cell>
          <cell r="I1270" t="str">
            <v>12</v>
          </cell>
        </row>
        <row r="1271">
          <cell r="A1271">
            <v>1276</v>
          </cell>
          <cell r="C1271" t="str">
            <v>T1002</v>
          </cell>
          <cell r="I1271" t="str">
            <v>A</v>
          </cell>
        </row>
        <row r="1272">
          <cell r="A1272">
            <v>1277</v>
          </cell>
          <cell r="C1272" t="str">
            <v>T2761</v>
          </cell>
          <cell r="I1272" t="str">
            <v>A1</v>
          </cell>
        </row>
        <row r="1273">
          <cell r="A1273">
            <v>1278</v>
          </cell>
          <cell r="C1273" t="str">
            <v>T2761</v>
          </cell>
          <cell r="I1273" t="str">
            <v>A2</v>
          </cell>
        </row>
        <row r="1274">
          <cell r="A1274">
            <v>1279</v>
          </cell>
          <cell r="C1274" t="str">
            <v>T2761</v>
          </cell>
          <cell r="I1274" t="str">
            <v>B</v>
          </cell>
        </row>
        <row r="1275">
          <cell r="A1275">
            <v>1280</v>
          </cell>
          <cell r="C1275" t="str">
            <v>T2761</v>
          </cell>
          <cell r="I1275" t="str">
            <v>C1</v>
          </cell>
        </row>
        <row r="1276">
          <cell r="A1276">
            <v>1281</v>
          </cell>
          <cell r="C1276" t="str">
            <v>T2761</v>
          </cell>
          <cell r="I1276" t="str">
            <v>C2</v>
          </cell>
        </row>
        <row r="1277">
          <cell r="A1277">
            <v>1282</v>
          </cell>
          <cell r="C1277" t="str">
            <v>T2761</v>
          </cell>
          <cell r="I1277" t="str">
            <v>E</v>
          </cell>
        </row>
        <row r="1278">
          <cell r="A1278">
            <v>1283</v>
          </cell>
          <cell r="C1278" t="str">
            <v>T2761</v>
          </cell>
          <cell r="I1278" t="str">
            <v>F</v>
          </cell>
        </row>
        <row r="1279">
          <cell r="A1279">
            <v>1284</v>
          </cell>
          <cell r="C1279" t="str">
            <v>T2761</v>
          </cell>
          <cell r="I1279" t="str">
            <v>G</v>
          </cell>
        </row>
        <row r="1280">
          <cell r="A1280">
            <v>1285</v>
          </cell>
          <cell r="C1280" t="str">
            <v>T2761</v>
          </cell>
          <cell r="I1280" t="str">
            <v>H</v>
          </cell>
        </row>
        <row r="1281">
          <cell r="A1281">
            <v>1286</v>
          </cell>
          <cell r="C1281" t="str">
            <v>T2761</v>
          </cell>
          <cell r="I1281" t="str">
            <v>I</v>
          </cell>
        </row>
        <row r="1282">
          <cell r="A1282">
            <v>1287</v>
          </cell>
          <cell r="C1282" t="str">
            <v>T2761</v>
          </cell>
          <cell r="I1282" t="str">
            <v>J</v>
          </cell>
        </row>
        <row r="1283">
          <cell r="A1283">
            <v>1288</v>
          </cell>
          <cell r="C1283" t="str">
            <v>T2761</v>
          </cell>
          <cell r="I1283" t="str">
            <v>K</v>
          </cell>
        </row>
        <row r="1284">
          <cell r="A1284">
            <v>1289</v>
          </cell>
          <cell r="C1284" t="str">
            <v>T2761</v>
          </cell>
          <cell r="I1284" t="str">
            <v>L</v>
          </cell>
        </row>
        <row r="1285">
          <cell r="A1285">
            <v>1290</v>
          </cell>
          <cell r="C1285" t="str">
            <v>T2761</v>
          </cell>
          <cell r="I1285" t="str">
            <v>M</v>
          </cell>
        </row>
        <row r="1286">
          <cell r="A1286">
            <v>1291</v>
          </cell>
          <cell r="C1286" t="str">
            <v>T2761</v>
          </cell>
          <cell r="I1286" t="str">
            <v>N1</v>
          </cell>
        </row>
        <row r="1287">
          <cell r="A1287">
            <v>1292</v>
          </cell>
          <cell r="C1287" t="str">
            <v>T2761</v>
          </cell>
          <cell r="I1287" t="str">
            <v>N2</v>
          </cell>
        </row>
        <row r="1288">
          <cell r="A1288">
            <v>1293</v>
          </cell>
          <cell r="C1288" t="str">
            <v>T2761</v>
          </cell>
          <cell r="I1288" t="str">
            <v>O1</v>
          </cell>
        </row>
        <row r="1289">
          <cell r="A1289">
            <v>1294</v>
          </cell>
          <cell r="C1289" t="str">
            <v>T2761</v>
          </cell>
          <cell r="I1289" t="str">
            <v>O2</v>
          </cell>
        </row>
        <row r="1290">
          <cell r="A1290">
            <v>1295</v>
          </cell>
          <cell r="C1290" t="str">
            <v>PSVBT796</v>
          </cell>
          <cell r="I1290" t="str">
            <v>A</v>
          </cell>
        </row>
        <row r="1291">
          <cell r="A1291">
            <v>1296</v>
          </cell>
          <cell r="C1291" t="str">
            <v>PSVBT796</v>
          </cell>
          <cell r="I1291" t="str">
            <v>B</v>
          </cell>
        </row>
        <row r="1292">
          <cell r="A1292">
            <v>1297</v>
          </cell>
          <cell r="C1292" t="str">
            <v>PSVBT797</v>
          </cell>
          <cell r="I1292" t="str">
            <v>A</v>
          </cell>
        </row>
        <row r="1293">
          <cell r="A1293">
            <v>1298</v>
          </cell>
          <cell r="C1293" t="str">
            <v>PSVBT797</v>
          </cell>
          <cell r="I1293" t="str">
            <v>B</v>
          </cell>
        </row>
        <row r="1294">
          <cell r="A1294">
            <v>1299</v>
          </cell>
          <cell r="C1294" t="str">
            <v>PSVBT856</v>
          </cell>
          <cell r="I1294" t="str">
            <v>A</v>
          </cell>
        </row>
        <row r="1295">
          <cell r="A1295">
            <v>1300</v>
          </cell>
          <cell r="C1295" t="str">
            <v>PSVBT856</v>
          </cell>
          <cell r="I1295" t="str">
            <v>B</v>
          </cell>
        </row>
        <row r="1296">
          <cell r="A1296">
            <v>1301</v>
          </cell>
          <cell r="C1296" t="str">
            <v>PSVBT857</v>
          </cell>
          <cell r="I1296" t="str">
            <v>A</v>
          </cell>
        </row>
        <row r="1297">
          <cell r="A1297">
            <v>1302</v>
          </cell>
          <cell r="C1297" t="str">
            <v>PSVBT857</v>
          </cell>
          <cell r="I1297" t="str">
            <v>B</v>
          </cell>
        </row>
        <row r="1298">
          <cell r="A1298">
            <v>1303</v>
          </cell>
          <cell r="C1298" t="str">
            <v>PSVBT900</v>
          </cell>
          <cell r="I1298" t="str">
            <v>A</v>
          </cell>
        </row>
        <row r="1299">
          <cell r="A1299">
            <v>1304</v>
          </cell>
          <cell r="C1299" t="str">
            <v>PSVBT900</v>
          </cell>
          <cell r="I1299" t="str">
            <v>B</v>
          </cell>
        </row>
        <row r="1300">
          <cell r="A1300">
            <v>1305</v>
          </cell>
          <cell r="C1300" t="str">
            <v>PSVBT901</v>
          </cell>
          <cell r="I1300" t="str">
            <v>A</v>
          </cell>
        </row>
        <row r="1301">
          <cell r="A1301">
            <v>1306</v>
          </cell>
          <cell r="C1301" t="str">
            <v>PSVBT901</v>
          </cell>
          <cell r="I1301" t="str">
            <v>B</v>
          </cell>
        </row>
        <row r="1302">
          <cell r="A1302">
            <v>1307</v>
          </cell>
          <cell r="C1302" t="str">
            <v>T1045</v>
          </cell>
          <cell r="I1302" t="str">
            <v>1</v>
          </cell>
        </row>
        <row r="1303">
          <cell r="A1303">
            <v>1308</v>
          </cell>
          <cell r="C1303" t="str">
            <v>T1045</v>
          </cell>
          <cell r="I1303" t="str">
            <v>2</v>
          </cell>
        </row>
        <row r="1304">
          <cell r="A1304">
            <v>1309</v>
          </cell>
          <cell r="C1304" t="str">
            <v>T1045</v>
          </cell>
          <cell r="I1304" t="str">
            <v>3</v>
          </cell>
        </row>
        <row r="1305">
          <cell r="A1305">
            <v>1310</v>
          </cell>
          <cell r="C1305" t="str">
            <v>T1045</v>
          </cell>
          <cell r="I1305" t="str">
            <v>4</v>
          </cell>
        </row>
        <row r="1306">
          <cell r="A1306">
            <v>1311</v>
          </cell>
          <cell r="C1306" t="str">
            <v>T1045</v>
          </cell>
          <cell r="I1306" t="str">
            <v>6</v>
          </cell>
        </row>
        <row r="1307">
          <cell r="A1307">
            <v>1312</v>
          </cell>
          <cell r="C1307" t="str">
            <v>T1045</v>
          </cell>
          <cell r="I1307" t="str">
            <v>7</v>
          </cell>
        </row>
        <row r="1308">
          <cell r="A1308">
            <v>1313</v>
          </cell>
          <cell r="C1308" t="str">
            <v>T1045</v>
          </cell>
          <cell r="I1308" t="str">
            <v>8</v>
          </cell>
        </row>
        <row r="1309">
          <cell r="A1309">
            <v>1314</v>
          </cell>
          <cell r="C1309" t="str">
            <v>T1045</v>
          </cell>
          <cell r="I1309" t="str">
            <v>9</v>
          </cell>
        </row>
        <row r="1310">
          <cell r="A1310">
            <v>1315</v>
          </cell>
          <cell r="C1310" t="str">
            <v>T1045</v>
          </cell>
          <cell r="I1310" t="str">
            <v>10</v>
          </cell>
        </row>
        <row r="1311">
          <cell r="A1311">
            <v>1316</v>
          </cell>
          <cell r="C1311" t="str">
            <v>T1045</v>
          </cell>
          <cell r="I1311" t="str">
            <v>11</v>
          </cell>
        </row>
        <row r="1312">
          <cell r="A1312">
            <v>1317</v>
          </cell>
          <cell r="C1312" t="str">
            <v>T1045</v>
          </cell>
          <cell r="I1312" t="str">
            <v>13</v>
          </cell>
        </row>
        <row r="1313">
          <cell r="A1313">
            <v>1318</v>
          </cell>
          <cell r="C1313" t="str">
            <v>T2756</v>
          </cell>
          <cell r="I1313" t="str">
            <v>A</v>
          </cell>
        </row>
        <row r="1314">
          <cell r="A1314">
            <v>1319</v>
          </cell>
          <cell r="C1314" t="str">
            <v>T2756</v>
          </cell>
          <cell r="I1314" t="str">
            <v>B</v>
          </cell>
        </row>
        <row r="1315">
          <cell r="A1315">
            <v>1320</v>
          </cell>
          <cell r="C1315" t="str">
            <v>T2756</v>
          </cell>
          <cell r="I1315" t="str">
            <v>C</v>
          </cell>
        </row>
        <row r="1316">
          <cell r="A1316">
            <v>1321</v>
          </cell>
          <cell r="C1316" t="str">
            <v>T2756</v>
          </cell>
          <cell r="I1316" t="str">
            <v>D</v>
          </cell>
        </row>
        <row r="1317">
          <cell r="A1317">
            <v>1322</v>
          </cell>
          <cell r="C1317" t="str">
            <v>T2756</v>
          </cell>
          <cell r="I1317" t="str">
            <v>E</v>
          </cell>
        </row>
        <row r="1318">
          <cell r="A1318">
            <v>1323</v>
          </cell>
          <cell r="C1318" t="str">
            <v>T2756</v>
          </cell>
          <cell r="I1318" t="str">
            <v>F</v>
          </cell>
        </row>
        <row r="1319">
          <cell r="A1319">
            <v>1324</v>
          </cell>
          <cell r="C1319" t="str">
            <v>T2756</v>
          </cell>
          <cell r="I1319" t="str">
            <v>G</v>
          </cell>
        </row>
        <row r="1320">
          <cell r="A1320">
            <v>1325</v>
          </cell>
          <cell r="C1320" t="str">
            <v>T2756</v>
          </cell>
          <cell r="I1320" t="str">
            <v>H1</v>
          </cell>
        </row>
        <row r="1321">
          <cell r="A1321">
            <v>1326</v>
          </cell>
          <cell r="C1321" t="str">
            <v>T2756</v>
          </cell>
          <cell r="I1321" t="str">
            <v>H2</v>
          </cell>
        </row>
        <row r="1322">
          <cell r="A1322">
            <v>1327</v>
          </cell>
          <cell r="C1322" t="str">
            <v>T2756</v>
          </cell>
          <cell r="I1322" t="str">
            <v>I</v>
          </cell>
        </row>
        <row r="1323">
          <cell r="A1323">
            <v>1328</v>
          </cell>
          <cell r="C1323" t="str">
            <v>T2756</v>
          </cell>
          <cell r="I1323" t="str">
            <v>J</v>
          </cell>
        </row>
        <row r="1324">
          <cell r="A1324">
            <v>1329</v>
          </cell>
          <cell r="C1324" t="str">
            <v>T2756</v>
          </cell>
          <cell r="I1324" t="str">
            <v>K</v>
          </cell>
        </row>
        <row r="1325">
          <cell r="A1325">
            <v>1330</v>
          </cell>
          <cell r="C1325" t="str">
            <v>T2756</v>
          </cell>
          <cell r="I1325" t="str">
            <v>L1</v>
          </cell>
        </row>
        <row r="1326">
          <cell r="A1326">
            <v>1331</v>
          </cell>
          <cell r="C1326" t="str">
            <v>T2756</v>
          </cell>
          <cell r="I1326" t="str">
            <v>L2</v>
          </cell>
        </row>
        <row r="1327">
          <cell r="A1327">
            <v>1332</v>
          </cell>
          <cell r="C1327" t="str">
            <v>T2756</v>
          </cell>
          <cell r="I1327" t="str">
            <v>M</v>
          </cell>
        </row>
        <row r="1328">
          <cell r="A1328">
            <v>1333</v>
          </cell>
          <cell r="C1328" t="str">
            <v>T2756</v>
          </cell>
          <cell r="I1328" t="str">
            <v>N</v>
          </cell>
        </row>
        <row r="1329">
          <cell r="A1329">
            <v>1334</v>
          </cell>
          <cell r="C1329" t="str">
            <v>T2756</v>
          </cell>
          <cell r="I1329" t="str">
            <v>O</v>
          </cell>
        </row>
        <row r="1330">
          <cell r="A1330">
            <v>1335</v>
          </cell>
          <cell r="C1330" t="str">
            <v>T2756</v>
          </cell>
          <cell r="I1330" t="str">
            <v>P</v>
          </cell>
        </row>
        <row r="1331">
          <cell r="A1331">
            <v>1336</v>
          </cell>
          <cell r="C1331" t="str">
            <v>T2756</v>
          </cell>
          <cell r="I1331" t="str">
            <v>Q</v>
          </cell>
        </row>
        <row r="1332">
          <cell r="A1332">
            <v>1337</v>
          </cell>
          <cell r="C1332" t="str">
            <v>T2756</v>
          </cell>
          <cell r="I1332" t="str">
            <v>R</v>
          </cell>
        </row>
        <row r="1333">
          <cell r="A1333">
            <v>1338</v>
          </cell>
          <cell r="C1333" t="str">
            <v>T2756</v>
          </cell>
          <cell r="I1333" t="str">
            <v>S1</v>
          </cell>
        </row>
        <row r="1334">
          <cell r="A1334">
            <v>1339</v>
          </cell>
          <cell r="C1334" t="str">
            <v>T2756</v>
          </cell>
          <cell r="I1334" t="str">
            <v>S2</v>
          </cell>
        </row>
        <row r="1335">
          <cell r="A1335">
            <v>1340</v>
          </cell>
          <cell r="C1335" t="str">
            <v>T2783</v>
          </cell>
          <cell r="I1335" t="str">
            <v>A</v>
          </cell>
        </row>
        <row r="1336">
          <cell r="A1336">
            <v>1341</v>
          </cell>
          <cell r="C1336" t="str">
            <v>T2783</v>
          </cell>
          <cell r="I1336" t="str">
            <v>B</v>
          </cell>
        </row>
        <row r="1337">
          <cell r="A1337">
            <v>1342</v>
          </cell>
          <cell r="C1337" t="str">
            <v>T2783</v>
          </cell>
          <cell r="I1337" t="str">
            <v>C</v>
          </cell>
        </row>
        <row r="1338">
          <cell r="A1338">
            <v>1343</v>
          </cell>
          <cell r="C1338" t="str">
            <v>T2783</v>
          </cell>
          <cell r="I1338" t="str">
            <v>E</v>
          </cell>
        </row>
        <row r="1339">
          <cell r="A1339">
            <v>1344</v>
          </cell>
          <cell r="C1339" t="str">
            <v>T2783</v>
          </cell>
          <cell r="I1339" t="str">
            <v>D1</v>
          </cell>
        </row>
        <row r="1340">
          <cell r="A1340">
            <v>1345</v>
          </cell>
          <cell r="C1340" t="str">
            <v>T2783</v>
          </cell>
          <cell r="I1340" t="str">
            <v>D2</v>
          </cell>
        </row>
        <row r="1341">
          <cell r="A1341">
            <v>1346</v>
          </cell>
          <cell r="C1341" t="str">
            <v>T2783</v>
          </cell>
          <cell r="I1341" t="str">
            <v>F</v>
          </cell>
        </row>
        <row r="1342">
          <cell r="A1342">
            <v>1347</v>
          </cell>
          <cell r="C1342" t="str">
            <v>T2783</v>
          </cell>
          <cell r="I1342" t="str">
            <v>G</v>
          </cell>
        </row>
        <row r="1343">
          <cell r="A1343">
            <v>1348</v>
          </cell>
          <cell r="C1343" t="str">
            <v>T2783</v>
          </cell>
          <cell r="I1343" t="str">
            <v>I</v>
          </cell>
        </row>
        <row r="1344">
          <cell r="A1344">
            <v>1349</v>
          </cell>
          <cell r="C1344" t="str">
            <v>T4014</v>
          </cell>
          <cell r="I1344" t="str">
            <v>A1</v>
          </cell>
        </row>
        <row r="1345">
          <cell r="A1345">
            <v>1350</v>
          </cell>
          <cell r="C1345" t="str">
            <v>T4014</v>
          </cell>
          <cell r="I1345" t="str">
            <v>A2</v>
          </cell>
        </row>
        <row r="1346">
          <cell r="A1346">
            <v>1351</v>
          </cell>
          <cell r="C1346" t="str">
            <v>T4014</v>
          </cell>
          <cell r="I1346" t="str">
            <v>A3</v>
          </cell>
        </row>
        <row r="1347">
          <cell r="A1347">
            <v>1352</v>
          </cell>
          <cell r="C1347" t="str">
            <v>T5162</v>
          </cell>
          <cell r="I1347" t="str">
            <v>A</v>
          </cell>
        </row>
        <row r="1348">
          <cell r="A1348">
            <v>1353</v>
          </cell>
          <cell r="C1348" t="str">
            <v>T5162</v>
          </cell>
          <cell r="I1348" t="str">
            <v>B</v>
          </cell>
        </row>
        <row r="1349">
          <cell r="A1349">
            <v>1354</v>
          </cell>
          <cell r="C1349" t="str">
            <v>T5162</v>
          </cell>
          <cell r="I1349" t="str">
            <v>C</v>
          </cell>
        </row>
        <row r="1350">
          <cell r="A1350">
            <v>1355</v>
          </cell>
          <cell r="C1350" t="str">
            <v>T5162</v>
          </cell>
          <cell r="I1350" t="str">
            <v>D</v>
          </cell>
        </row>
        <row r="1351">
          <cell r="A1351">
            <v>1356</v>
          </cell>
          <cell r="C1351" t="str">
            <v>T5162</v>
          </cell>
          <cell r="I1351" t="str">
            <v>E</v>
          </cell>
        </row>
        <row r="1352">
          <cell r="A1352">
            <v>1357</v>
          </cell>
          <cell r="C1352" t="str">
            <v>T5162</v>
          </cell>
          <cell r="I1352" t="str">
            <v>F</v>
          </cell>
        </row>
        <row r="1353">
          <cell r="A1353">
            <v>1358</v>
          </cell>
          <cell r="C1353" t="str">
            <v>T5389</v>
          </cell>
          <cell r="I1353" t="str">
            <v>A1</v>
          </cell>
        </row>
        <row r="1354">
          <cell r="A1354">
            <v>1359</v>
          </cell>
          <cell r="C1354" t="str">
            <v>T5389</v>
          </cell>
          <cell r="I1354" t="str">
            <v>A2</v>
          </cell>
        </row>
        <row r="1355">
          <cell r="A1355">
            <v>1360</v>
          </cell>
          <cell r="C1355" t="str">
            <v>T5389</v>
          </cell>
          <cell r="I1355" t="str">
            <v>B1</v>
          </cell>
        </row>
        <row r="1356">
          <cell r="A1356">
            <v>1361</v>
          </cell>
          <cell r="C1356" t="str">
            <v>T5389</v>
          </cell>
          <cell r="I1356" t="str">
            <v>B2</v>
          </cell>
        </row>
        <row r="1357">
          <cell r="A1357">
            <v>1362</v>
          </cell>
          <cell r="C1357" t="str">
            <v>TTU158</v>
          </cell>
          <cell r="I1357" t="str">
            <v>A1</v>
          </cell>
        </row>
        <row r="1358">
          <cell r="A1358">
            <v>1363</v>
          </cell>
          <cell r="C1358" t="str">
            <v>TTU158</v>
          </cell>
          <cell r="I1358" t="str">
            <v>A2</v>
          </cell>
        </row>
        <row r="1359">
          <cell r="A1359">
            <v>1364</v>
          </cell>
          <cell r="C1359" t="str">
            <v>TTU168</v>
          </cell>
          <cell r="I1359" t="str">
            <v>A</v>
          </cell>
        </row>
        <row r="1360">
          <cell r="A1360">
            <v>1365</v>
          </cell>
          <cell r="C1360" t="str">
            <v>T1016</v>
          </cell>
          <cell r="I1360" t="str">
            <v>4</v>
          </cell>
        </row>
        <row r="1361">
          <cell r="A1361">
            <v>1366</v>
          </cell>
          <cell r="C1361" t="str">
            <v>T1016</v>
          </cell>
          <cell r="I1361" t="str">
            <v>6</v>
          </cell>
        </row>
        <row r="1362">
          <cell r="A1362">
            <v>1367</v>
          </cell>
          <cell r="C1362" t="str">
            <v>T1016</v>
          </cell>
          <cell r="I1362" t="str">
            <v>7</v>
          </cell>
        </row>
        <row r="1363">
          <cell r="A1363">
            <v>1368</v>
          </cell>
          <cell r="C1363" t="str">
            <v>T1016</v>
          </cell>
          <cell r="I1363" t="str">
            <v>8</v>
          </cell>
        </row>
        <row r="1364">
          <cell r="A1364">
            <v>1369</v>
          </cell>
          <cell r="C1364" t="str">
            <v>T1016</v>
          </cell>
          <cell r="I1364" t="str">
            <v>9</v>
          </cell>
        </row>
        <row r="1365">
          <cell r="A1365">
            <v>1370</v>
          </cell>
          <cell r="C1365" t="str">
            <v>T1016</v>
          </cell>
          <cell r="I1365" t="str">
            <v>13</v>
          </cell>
        </row>
        <row r="1366">
          <cell r="A1366">
            <v>1371</v>
          </cell>
          <cell r="C1366" t="str">
            <v>T1016</v>
          </cell>
          <cell r="I1366" t="str">
            <v>14</v>
          </cell>
        </row>
        <row r="1367">
          <cell r="A1367">
            <v>1372</v>
          </cell>
          <cell r="C1367" t="str">
            <v>T1016</v>
          </cell>
          <cell r="I1367" t="str">
            <v>A</v>
          </cell>
        </row>
        <row r="1368">
          <cell r="A1368">
            <v>1373</v>
          </cell>
          <cell r="C1368" t="str">
            <v>T1078</v>
          </cell>
          <cell r="I1368" t="str">
            <v>1</v>
          </cell>
        </row>
        <row r="1369">
          <cell r="A1369">
            <v>1374</v>
          </cell>
          <cell r="C1369" t="str">
            <v>T1078</v>
          </cell>
          <cell r="I1369" t="str">
            <v>3</v>
          </cell>
        </row>
        <row r="1370">
          <cell r="A1370">
            <v>1375</v>
          </cell>
          <cell r="C1370" t="str">
            <v>T1078</v>
          </cell>
          <cell r="I1370" t="str">
            <v>4</v>
          </cell>
        </row>
        <row r="1371">
          <cell r="A1371">
            <v>1376</v>
          </cell>
          <cell r="C1371" t="str">
            <v>T1078</v>
          </cell>
          <cell r="I1371" t="str">
            <v>5</v>
          </cell>
        </row>
        <row r="1372">
          <cell r="A1372">
            <v>1377</v>
          </cell>
          <cell r="C1372" t="str">
            <v>T1078</v>
          </cell>
          <cell r="I1372" t="str">
            <v>6</v>
          </cell>
        </row>
        <row r="1373">
          <cell r="A1373">
            <v>1378</v>
          </cell>
          <cell r="C1373" t="str">
            <v>T1078</v>
          </cell>
          <cell r="I1373" t="str">
            <v>7</v>
          </cell>
        </row>
        <row r="1374">
          <cell r="A1374">
            <v>1379</v>
          </cell>
          <cell r="C1374" t="str">
            <v>T1078</v>
          </cell>
          <cell r="I1374" t="str">
            <v>8</v>
          </cell>
        </row>
        <row r="1375">
          <cell r="A1375">
            <v>1380</v>
          </cell>
          <cell r="C1375" t="str">
            <v>T1078</v>
          </cell>
          <cell r="I1375" t="str">
            <v>9</v>
          </cell>
        </row>
        <row r="1376">
          <cell r="A1376">
            <v>1381</v>
          </cell>
          <cell r="C1376" t="str">
            <v>T1078</v>
          </cell>
          <cell r="I1376" t="str">
            <v>10</v>
          </cell>
        </row>
        <row r="1377">
          <cell r="A1377">
            <v>1382</v>
          </cell>
          <cell r="C1377" t="str">
            <v>T1078</v>
          </cell>
          <cell r="I1377" t="str">
            <v>11</v>
          </cell>
        </row>
        <row r="1378">
          <cell r="A1378">
            <v>1383</v>
          </cell>
          <cell r="C1378" t="str">
            <v>T1078</v>
          </cell>
          <cell r="I1378" t="str">
            <v>14</v>
          </cell>
        </row>
        <row r="1379">
          <cell r="A1379">
            <v>1384</v>
          </cell>
          <cell r="C1379" t="str">
            <v>T1078</v>
          </cell>
          <cell r="I1379" t="str">
            <v>15</v>
          </cell>
        </row>
        <row r="1380">
          <cell r="A1380">
            <v>1385</v>
          </cell>
          <cell r="C1380" t="str">
            <v>T1078</v>
          </cell>
          <cell r="I1380" t="str">
            <v>16</v>
          </cell>
        </row>
        <row r="1381">
          <cell r="A1381">
            <v>1386</v>
          </cell>
          <cell r="C1381" t="str">
            <v>T1078</v>
          </cell>
          <cell r="I1381" t="str">
            <v>18</v>
          </cell>
        </row>
        <row r="1382">
          <cell r="A1382">
            <v>1387</v>
          </cell>
          <cell r="C1382" t="str">
            <v>T1078</v>
          </cell>
          <cell r="I1382" t="str">
            <v>19</v>
          </cell>
        </row>
        <row r="1383">
          <cell r="A1383">
            <v>1388</v>
          </cell>
          <cell r="C1383" t="str">
            <v>T1078</v>
          </cell>
          <cell r="I1383" t="str">
            <v>20</v>
          </cell>
        </row>
        <row r="1384">
          <cell r="A1384">
            <v>1389</v>
          </cell>
          <cell r="C1384" t="str">
            <v>T1078</v>
          </cell>
          <cell r="I1384" t="str">
            <v>21</v>
          </cell>
        </row>
        <row r="1385">
          <cell r="A1385">
            <v>1390</v>
          </cell>
          <cell r="C1385" t="str">
            <v>T1078</v>
          </cell>
          <cell r="I1385" t="str">
            <v>23</v>
          </cell>
        </row>
        <row r="1386">
          <cell r="A1386">
            <v>1391</v>
          </cell>
          <cell r="C1386" t="str">
            <v>T1078</v>
          </cell>
          <cell r="I1386" t="str">
            <v>24</v>
          </cell>
        </row>
        <row r="1387">
          <cell r="A1387">
            <v>1392</v>
          </cell>
          <cell r="C1387" t="str">
            <v>B1001-V</v>
          </cell>
          <cell r="I1387" t="str">
            <v>A</v>
          </cell>
        </row>
        <row r="1388">
          <cell r="A1388">
            <v>1393</v>
          </cell>
          <cell r="C1388" t="str">
            <v>B1001-V</v>
          </cell>
          <cell r="I1388" t="str">
            <v>B</v>
          </cell>
        </row>
        <row r="1389">
          <cell r="A1389">
            <v>1394</v>
          </cell>
          <cell r="C1389" t="str">
            <v>B1001-V</v>
          </cell>
          <cell r="I1389" t="str">
            <v>C</v>
          </cell>
        </row>
        <row r="1390">
          <cell r="A1390">
            <v>1395</v>
          </cell>
          <cell r="C1390" t="str">
            <v>B1001-V</v>
          </cell>
          <cell r="I1390" t="str">
            <v>D</v>
          </cell>
        </row>
        <row r="1391">
          <cell r="A1391">
            <v>1396</v>
          </cell>
          <cell r="C1391" t="str">
            <v>B1001-V</v>
          </cell>
          <cell r="I1391" t="str">
            <v>F</v>
          </cell>
        </row>
        <row r="1392">
          <cell r="A1392">
            <v>1397</v>
          </cell>
          <cell r="C1392" t="str">
            <v>B1001-V</v>
          </cell>
          <cell r="I1392" t="str">
            <v>G</v>
          </cell>
        </row>
        <row r="1393">
          <cell r="A1393">
            <v>1398</v>
          </cell>
          <cell r="C1393" t="str">
            <v>B1008HSV</v>
          </cell>
          <cell r="I1393" t="str">
            <v>A</v>
          </cell>
        </row>
        <row r="1394">
          <cell r="A1394">
            <v>1399</v>
          </cell>
          <cell r="C1394" t="str">
            <v>B1008HSV</v>
          </cell>
          <cell r="I1394" t="str">
            <v>B</v>
          </cell>
        </row>
        <row r="1395">
          <cell r="A1395">
            <v>1400</v>
          </cell>
          <cell r="C1395" t="str">
            <v>B2008-V</v>
          </cell>
          <cell r="I1395" t="str">
            <v>A</v>
          </cell>
        </row>
        <row r="1396">
          <cell r="A1396">
            <v>1401</v>
          </cell>
          <cell r="C1396" t="str">
            <v>B2008-V</v>
          </cell>
          <cell r="I1396" t="str">
            <v>B</v>
          </cell>
        </row>
        <row r="1397">
          <cell r="A1397">
            <v>1402</v>
          </cell>
          <cell r="C1397" t="str">
            <v>B2090-V</v>
          </cell>
          <cell r="I1397" t="str">
            <v>A</v>
          </cell>
        </row>
        <row r="1398">
          <cell r="A1398">
            <v>1403</v>
          </cell>
          <cell r="C1398" t="str">
            <v>B2090-V</v>
          </cell>
          <cell r="I1398" t="str">
            <v>B</v>
          </cell>
        </row>
        <row r="1399">
          <cell r="A1399">
            <v>1404</v>
          </cell>
          <cell r="C1399" t="str">
            <v>B25400TV</v>
          </cell>
          <cell r="I1399" t="str">
            <v>A1</v>
          </cell>
        </row>
        <row r="1400">
          <cell r="A1400">
            <v>1405</v>
          </cell>
          <cell r="C1400" t="str">
            <v>B25400TV</v>
          </cell>
          <cell r="I1400" t="str">
            <v>A2</v>
          </cell>
        </row>
        <row r="1401">
          <cell r="A1401">
            <v>1406</v>
          </cell>
          <cell r="C1401" t="str">
            <v>B25400TV</v>
          </cell>
          <cell r="I1401" t="str">
            <v>A1</v>
          </cell>
        </row>
        <row r="1402">
          <cell r="A1402">
            <v>1407</v>
          </cell>
          <cell r="C1402" t="str">
            <v>B25400TV</v>
          </cell>
          <cell r="I1402" t="str">
            <v>A2</v>
          </cell>
        </row>
        <row r="1403">
          <cell r="A1403">
            <v>1408</v>
          </cell>
          <cell r="C1403" t="str">
            <v>PSVBB2004</v>
          </cell>
          <cell r="I1403" t="str">
            <v>B</v>
          </cell>
        </row>
        <row r="1404">
          <cell r="A1404">
            <v>1409</v>
          </cell>
          <cell r="C1404" t="str">
            <v>PSVBB2004</v>
          </cell>
          <cell r="I1404" t="str">
            <v>A</v>
          </cell>
        </row>
        <row r="1405">
          <cell r="A1405">
            <v>1410</v>
          </cell>
          <cell r="C1405" t="str">
            <v>PSVPI2000</v>
          </cell>
          <cell r="I1405" t="str">
            <v>A</v>
          </cell>
        </row>
        <row r="1406">
          <cell r="A1406">
            <v>1411</v>
          </cell>
          <cell r="C1406" t="str">
            <v>PSVPI2000</v>
          </cell>
          <cell r="I1406" t="str">
            <v>B</v>
          </cell>
        </row>
        <row r="1407">
          <cell r="A1407">
            <v>1412</v>
          </cell>
          <cell r="C1407" t="str">
            <v>T1025-2</v>
          </cell>
          <cell r="I1407" t="str">
            <v>A</v>
          </cell>
        </row>
        <row r="1408">
          <cell r="A1408">
            <v>1413</v>
          </cell>
          <cell r="C1408" t="str">
            <v>T1025-2</v>
          </cell>
          <cell r="I1408" t="str">
            <v>B1</v>
          </cell>
        </row>
        <row r="1409">
          <cell r="A1409">
            <v>1414</v>
          </cell>
          <cell r="C1409" t="str">
            <v>T1025-2</v>
          </cell>
          <cell r="I1409" t="str">
            <v>B2</v>
          </cell>
        </row>
        <row r="1410">
          <cell r="A1410">
            <v>1415</v>
          </cell>
          <cell r="C1410" t="str">
            <v>T1025-3</v>
          </cell>
          <cell r="I1410" t="str">
            <v>A</v>
          </cell>
        </row>
        <row r="1411">
          <cell r="A1411">
            <v>1416</v>
          </cell>
          <cell r="C1411" t="str">
            <v>T1025-3</v>
          </cell>
          <cell r="I1411" t="str">
            <v>B</v>
          </cell>
        </row>
        <row r="1412">
          <cell r="A1412">
            <v>1417</v>
          </cell>
          <cell r="C1412" t="str">
            <v>T1025-4</v>
          </cell>
          <cell r="I1412" t="str">
            <v>A</v>
          </cell>
        </row>
        <row r="1413">
          <cell r="A1413">
            <v>1418</v>
          </cell>
          <cell r="C1413" t="str">
            <v>T1025-4</v>
          </cell>
          <cell r="I1413" t="str">
            <v>B</v>
          </cell>
        </row>
        <row r="1414">
          <cell r="A1414">
            <v>1419</v>
          </cell>
          <cell r="C1414" t="str">
            <v>T1025-05AB</v>
          </cell>
          <cell r="I1414" t="str">
            <v>A1</v>
          </cell>
        </row>
        <row r="1415">
          <cell r="A1415">
            <v>1420</v>
          </cell>
          <cell r="C1415" t="str">
            <v>T1025-05AB</v>
          </cell>
          <cell r="I1415" t="str">
            <v>A2</v>
          </cell>
        </row>
        <row r="1416">
          <cell r="A1416">
            <v>1421</v>
          </cell>
          <cell r="C1416" t="str">
            <v>T1025-05AB</v>
          </cell>
          <cell r="I1416" t="str">
            <v>B</v>
          </cell>
        </row>
        <row r="1417">
          <cell r="A1417">
            <v>1422</v>
          </cell>
          <cell r="C1417" t="str">
            <v>T1025-05AB</v>
          </cell>
          <cell r="I1417" t="str">
            <v>C</v>
          </cell>
        </row>
        <row r="1418">
          <cell r="A1418">
            <v>1423</v>
          </cell>
          <cell r="C1418" t="str">
            <v>T1025-05AB</v>
          </cell>
          <cell r="I1418" t="str">
            <v>D</v>
          </cell>
        </row>
        <row r="1419">
          <cell r="A1419">
            <v>1424</v>
          </cell>
          <cell r="C1419" t="str">
            <v>T1025-05AB</v>
          </cell>
          <cell r="I1419" t="str">
            <v>E</v>
          </cell>
        </row>
        <row r="1420">
          <cell r="A1420">
            <v>1425</v>
          </cell>
          <cell r="C1420" t="str">
            <v>T1025-06</v>
          </cell>
          <cell r="I1420" t="str">
            <v>A1</v>
          </cell>
        </row>
        <row r="1421">
          <cell r="A1421">
            <v>1426</v>
          </cell>
          <cell r="C1421" t="str">
            <v>T1025-06</v>
          </cell>
          <cell r="I1421" t="str">
            <v>A2</v>
          </cell>
        </row>
        <row r="1422">
          <cell r="A1422">
            <v>1427</v>
          </cell>
          <cell r="C1422" t="str">
            <v>T1025-06</v>
          </cell>
          <cell r="I1422" t="str">
            <v>B</v>
          </cell>
        </row>
        <row r="1423">
          <cell r="A1423">
            <v>1428</v>
          </cell>
          <cell r="C1423" t="str">
            <v>T1025-06</v>
          </cell>
          <cell r="I1423" t="str">
            <v>C</v>
          </cell>
        </row>
        <row r="1424">
          <cell r="A1424">
            <v>1429</v>
          </cell>
          <cell r="C1424" t="str">
            <v>T1025-06</v>
          </cell>
          <cell r="I1424" t="str">
            <v>D</v>
          </cell>
        </row>
        <row r="1425">
          <cell r="A1425">
            <v>1430</v>
          </cell>
          <cell r="C1425" t="str">
            <v>T1025-06</v>
          </cell>
          <cell r="I1425" t="str">
            <v>E</v>
          </cell>
        </row>
        <row r="1426">
          <cell r="A1426">
            <v>1431</v>
          </cell>
          <cell r="C1426" t="str">
            <v>T1025-06</v>
          </cell>
          <cell r="I1426" t="str">
            <v>F1</v>
          </cell>
        </row>
        <row r="1427">
          <cell r="A1427">
            <v>1432</v>
          </cell>
          <cell r="C1427" t="str">
            <v>T1025-06</v>
          </cell>
          <cell r="I1427" t="str">
            <v>F2</v>
          </cell>
        </row>
        <row r="1428">
          <cell r="A1428">
            <v>1433</v>
          </cell>
          <cell r="C1428" t="str">
            <v>T1025-06</v>
          </cell>
          <cell r="I1428" t="str">
            <v>G1</v>
          </cell>
        </row>
        <row r="1429">
          <cell r="A1429">
            <v>1434</v>
          </cell>
          <cell r="C1429" t="str">
            <v>T1025-06</v>
          </cell>
          <cell r="I1429" t="str">
            <v>G2</v>
          </cell>
        </row>
        <row r="1430">
          <cell r="A1430">
            <v>1435</v>
          </cell>
          <cell r="C1430" t="str">
            <v>T1025-09</v>
          </cell>
          <cell r="I1430" t="str">
            <v>A</v>
          </cell>
        </row>
        <row r="1431">
          <cell r="A1431">
            <v>1436</v>
          </cell>
          <cell r="C1431" t="str">
            <v>T1025-09</v>
          </cell>
          <cell r="I1431" t="str">
            <v>B</v>
          </cell>
        </row>
        <row r="1432">
          <cell r="A1432">
            <v>1437</v>
          </cell>
          <cell r="C1432" t="str">
            <v>T1025-09</v>
          </cell>
          <cell r="I1432" t="str">
            <v>C</v>
          </cell>
        </row>
        <row r="1433">
          <cell r="A1433">
            <v>1438</v>
          </cell>
          <cell r="C1433" t="str">
            <v>T1025-09</v>
          </cell>
          <cell r="I1433" t="str">
            <v>D</v>
          </cell>
        </row>
        <row r="1434">
          <cell r="A1434">
            <v>1439</v>
          </cell>
          <cell r="C1434" t="str">
            <v>T1025-09</v>
          </cell>
          <cell r="I1434" t="str">
            <v>E</v>
          </cell>
        </row>
        <row r="1435">
          <cell r="A1435">
            <v>1440</v>
          </cell>
          <cell r="C1435" t="str">
            <v>T1025-09</v>
          </cell>
          <cell r="I1435" t="str">
            <v>F</v>
          </cell>
        </row>
        <row r="1436">
          <cell r="A1436">
            <v>1441</v>
          </cell>
          <cell r="C1436" t="str">
            <v>T1025-09</v>
          </cell>
          <cell r="I1436" t="str">
            <v>G</v>
          </cell>
        </row>
        <row r="1437">
          <cell r="A1437">
            <v>1442</v>
          </cell>
          <cell r="C1437" t="str">
            <v>T1025-10</v>
          </cell>
          <cell r="I1437" t="str">
            <v>A</v>
          </cell>
        </row>
        <row r="1438">
          <cell r="A1438">
            <v>1443</v>
          </cell>
          <cell r="C1438" t="str">
            <v>T1025-10</v>
          </cell>
          <cell r="I1438" t="str">
            <v>B</v>
          </cell>
        </row>
        <row r="1439">
          <cell r="A1439">
            <v>1444</v>
          </cell>
          <cell r="C1439" t="str">
            <v>T1025-10</v>
          </cell>
          <cell r="I1439" t="str">
            <v>C</v>
          </cell>
        </row>
        <row r="1440">
          <cell r="A1440">
            <v>1445</v>
          </cell>
          <cell r="C1440" t="str">
            <v>T1025-10</v>
          </cell>
          <cell r="I1440" t="str">
            <v>D</v>
          </cell>
        </row>
        <row r="1441">
          <cell r="A1441">
            <v>1446</v>
          </cell>
          <cell r="C1441" t="str">
            <v>T1025-10</v>
          </cell>
          <cell r="I1441" t="str">
            <v>E</v>
          </cell>
        </row>
        <row r="1442">
          <cell r="A1442">
            <v>1447</v>
          </cell>
          <cell r="C1442" t="str">
            <v>T1025-10</v>
          </cell>
          <cell r="I1442" t="str">
            <v>F</v>
          </cell>
        </row>
        <row r="1443">
          <cell r="A1443">
            <v>1448</v>
          </cell>
          <cell r="C1443" t="str">
            <v>T1025-10</v>
          </cell>
          <cell r="I1443" t="str">
            <v>G</v>
          </cell>
        </row>
        <row r="1444">
          <cell r="A1444">
            <v>1449</v>
          </cell>
          <cell r="C1444" t="str">
            <v>T1025-15</v>
          </cell>
          <cell r="I1444" t="str">
            <v>A1</v>
          </cell>
        </row>
        <row r="1445">
          <cell r="A1445">
            <v>1450</v>
          </cell>
          <cell r="C1445" t="str">
            <v>T1025-15</v>
          </cell>
          <cell r="I1445" t="str">
            <v>A2</v>
          </cell>
        </row>
        <row r="1446">
          <cell r="A1446">
            <v>1451</v>
          </cell>
          <cell r="C1446" t="str">
            <v>T1025-15</v>
          </cell>
          <cell r="I1446" t="str">
            <v>B1</v>
          </cell>
        </row>
        <row r="1447">
          <cell r="A1447">
            <v>1452</v>
          </cell>
          <cell r="C1447" t="str">
            <v>T1025-15</v>
          </cell>
          <cell r="I1447" t="str">
            <v>B2</v>
          </cell>
        </row>
        <row r="1448">
          <cell r="A1448">
            <v>1453</v>
          </cell>
          <cell r="C1448" t="str">
            <v>T1025-15</v>
          </cell>
          <cell r="I1448" t="str">
            <v>C</v>
          </cell>
        </row>
        <row r="1449">
          <cell r="A1449">
            <v>1454</v>
          </cell>
          <cell r="C1449" t="str">
            <v>T1025-15</v>
          </cell>
          <cell r="I1449" t="str">
            <v>D</v>
          </cell>
        </row>
        <row r="1450">
          <cell r="A1450">
            <v>1455</v>
          </cell>
          <cell r="C1450" t="str">
            <v>T1025-15</v>
          </cell>
          <cell r="I1450" t="str">
            <v>E</v>
          </cell>
        </row>
        <row r="1451">
          <cell r="A1451">
            <v>1456</v>
          </cell>
          <cell r="C1451" t="str">
            <v>T1025-15</v>
          </cell>
          <cell r="I1451" t="str">
            <v>F</v>
          </cell>
        </row>
        <row r="1452">
          <cell r="A1452">
            <v>1457</v>
          </cell>
          <cell r="C1452" t="str">
            <v>T1025-15</v>
          </cell>
          <cell r="I1452" t="str">
            <v>G1</v>
          </cell>
        </row>
        <row r="1453">
          <cell r="A1453">
            <v>1458</v>
          </cell>
          <cell r="C1453" t="str">
            <v>T1025-15</v>
          </cell>
          <cell r="I1453" t="str">
            <v>G2</v>
          </cell>
        </row>
        <row r="1454">
          <cell r="A1454">
            <v>1459</v>
          </cell>
          <cell r="C1454" t="str">
            <v>T1025-15</v>
          </cell>
          <cell r="I1454" t="str">
            <v>H</v>
          </cell>
        </row>
        <row r="1455">
          <cell r="A1455">
            <v>1460</v>
          </cell>
          <cell r="C1455" t="str">
            <v>B4702</v>
          </cell>
          <cell r="I1455" t="str">
            <v>A</v>
          </cell>
        </row>
        <row r="1456">
          <cell r="A1456">
            <v>1461</v>
          </cell>
          <cell r="C1456" t="str">
            <v>B4702</v>
          </cell>
          <cell r="I1456" t="str">
            <v>B</v>
          </cell>
        </row>
        <row r="1457">
          <cell r="A1457">
            <v>1462</v>
          </cell>
          <cell r="C1457" t="str">
            <v>B4702</v>
          </cell>
          <cell r="I1457" t="str">
            <v>C</v>
          </cell>
        </row>
        <row r="1458">
          <cell r="A1458">
            <v>1463</v>
          </cell>
          <cell r="C1458" t="str">
            <v>T1060</v>
          </cell>
          <cell r="I1458" t="str">
            <v>A</v>
          </cell>
        </row>
        <row r="1459">
          <cell r="A1459">
            <v>1464</v>
          </cell>
          <cell r="C1459" t="str">
            <v>T1060</v>
          </cell>
          <cell r="I1459" t="str">
            <v>B</v>
          </cell>
        </row>
        <row r="1460">
          <cell r="A1460">
            <v>1465</v>
          </cell>
          <cell r="C1460" t="str">
            <v>T1060</v>
          </cell>
          <cell r="I1460" t="str">
            <v>C</v>
          </cell>
        </row>
        <row r="1461">
          <cell r="A1461">
            <v>1466</v>
          </cell>
          <cell r="C1461" t="str">
            <v>STP207</v>
          </cell>
          <cell r="I1461" t="str">
            <v>A</v>
          </cell>
        </row>
        <row r="1462">
          <cell r="A1462">
            <v>1467</v>
          </cell>
          <cell r="C1462" t="str">
            <v>STP207</v>
          </cell>
          <cell r="I1462" t="str">
            <v>B</v>
          </cell>
        </row>
        <row r="1463">
          <cell r="A1463">
            <v>1468</v>
          </cell>
          <cell r="C1463" t="str">
            <v>STP207</v>
          </cell>
          <cell r="I1463" t="str">
            <v>C</v>
          </cell>
        </row>
        <row r="1464">
          <cell r="A1464">
            <v>1469</v>
          </cell>
          <cell r="C1464" t="str">
            <v>STP208</v>
          </cell>
          <cell r="I1464" t="str">
            <v>A</v>
          </cell>
        </row>
        <row r="1465">
          <cell r="A1465">
            <v>1470</v>
          </cell>
          <cell r="C1465" t="str">
            <v>STP208</v>
          </cell>
          <cell r="I1465" t="str">
            <v>B</v>
          </cell>
        </row>
        <row r="1466">
          <cell r="A1466">
            <v>1471</v>
          </cell>
          <cell r="C1466" t="str">
            <v>S1621</v>
          </cell>
          <cell r="I1466" t="str">
            <v>1</v>
          </cell>
        </row>
        <row r="1467">
          <cell r="A1467">
            <v>1472</v>
          </cell>
          <cell r="C1467" t="str">
            <v>S1621</v>
          </cell>
          <cell r="I1467" t="str">
            <v>2</v>
          </cell>
        </row>
        <row r="1468">
          <cell r="A1468">
            <v>1473</v>
          </cell>
          <cell r="C1468" t="str">
            <v>S1621</v>
          </cell>
          <cell r="I1468" t="str">
            <v>4</v>
          </cell>
        </row>
        <row r="1469">
          <cell r="A1469">
            <v>1474</v>
          </cell>
          <cell r="C1469" t="str">
            <v>S1621</v>
          </cell>
          <cell r="I1469" t="str">
            <v>5</v>
          </cell>
        </row>
        <row r="1470">
          <cell r="A1470">
            <v>1475</v>
          </cell>
          <cell r="C1470" t="str">
            <v>S1621</v>
          </cell>
          <cell r="I1470" t="str">
            <v>6</v>
          </cell>
        </row>
        <row r="1471">
          <cell r="A1471">
            <v>1476</v>
          </cell>
          <cell r="C1471" t="str">
            <v>S1621</v>
          </cell>
          <cell r="I1471" t="str">
            <v>7</v>
          </cell>
        </row>
        <row r="1472">
          <cell r="A1472">
            <v>1477</v>
          </cell>
          <cell r="C1472" t="str">
            <v>S1621</v>
          </cell>
          <cell r="I1472" t="str">
            <v>8A</v>
          </cell>
        </row>
        <row r="1473">
          <cell r="A1473">
            <v>1478</v>
          </cell>
          <cell r="C1473" t="str">
            <v>S1621</v>
          </cell>
          <cell r="I1473" t="str">
            <v>8B</v>
          </cell>
        </row>
        <row r="1474">
          <cell r="A1474">
            <v>1479</v>
          </cell>
          <cell r="C1474" t="str">
            <v>S1621</v>
          </cell>
          <cell r="I1474" t="str">
            <v>9</v>
          </cell>
        </row>
        <row r="1475">
          <cell r="A1475">
            <v>1480</v>
          </cell>
          <cell r="C1475" t="str">
            <v>S1621</v>
          </cell>
          <cell r="I1475" t="str">
            <v>10</v>
          </cell>
        </row>
        <row r="1476">
          <cell r="A1476">
            <v>1481</v>
          </cell>
          <cell r="C1476" t="str">
            <v>S1621</v>
          </cell>
          <cell r="I1476" t="str">
            <v>12</v>
          </cell>
        </row>
        <row r="1477">
          <cell r="A1477">
            <v>1482</v>
          </cell>
          <cell r="C1477" t="str">
            <v>S1621</v>
          </cell>
          <cell r="I1477" t="str">
            <v>13</v>
          </cell>
        </row>
        <row r="1478">
          <cell r="A1478">
            <v>1483</v>
          </cell>
          <cell r="C1478" t="str">
            <v>S1621</v>
          </cell>
          <cell r="I1478" t="str">
            <v>14</v>
          </cell>
        </row>
        <row r="1479">
          <cell r="A1479">
            <v>1484</v>
          </cell>
          <cell r="C1479" t="str">
            <v>S1621</v>
          </cell>
          <cell r="I1479" t="str">
            <v>A1</v>
          </cell>
        </row>
        <row r="1480">
          <cell r="A1480">
            <v>1485</v>
          </cell>
          <cell r="C1480" t="str">
            <v>S1621</v>
          </cell>
          <cell r="I1480" t="str">
            <v>A2</v>
          </cell>
        </row>
        <row r="1481">
          <cell r="A1481">
            <v>1486</v>
          </cell>
          <cell r="C1481" t="str">
            <v>S1621</v>
          </cell>
          <cell r="I1481" t="str">
            <v>B1</v>
          </cell>
        </row>
        <row r="1482">
          <cell r="A1482">
            <v>1487</v>
          </cell>
          <cell r="C1482" t="str">
            <v>S1621</v>
          </cell>
          <cell r="I1482" t="str">
            <v>B2</v>
          </cell>
        </row>
        <row r="1483">
          <cell r="A1483">
            <v>1488</v>
          </cell>
          <cell r="C1483" t="str">
            <v>S1621</v>
          </cell>
          <cell r="I1483" t="str">
            <v>C1</v>
          </cell>
        </row>
        <row r="1484">
          <cell r="A1484">
            <v>1489</v>
          </cell>
          <cell r="C1484" t="str">
            <v>S1621</v>
          </cell>
          <cell r="I1484" t="str">
            <v>C2</v>
          </cell>
        </row>
        <row r="1485">
          <cell r="A1485">
            <v>1490</v>
          </cell>
          <cell r="C1485" t="str">
            <v>S1621</v>
          </cell>
          <cell r="I1485" t="str">
            <v>D1</v>
          </cell>
        </row>
        <row r="1486">
          <cell r="A1486">
            <v>1491</v>
          </cell>
          <cell r="C1486" t="str">
            <v>S1621</v>
          </cell>
          <cell r="I1486" t="str">
            <v>D2</v>
          </cell>
        </row>
        <row r="1487">
          <cell r="A1487">
            <v>1492</v>
          </cell>
          <cell r="C1487" t="str">
            <v>S1621</v>
          </cell>
          <cell r="I1487" t="str">
            <v>E1</v>
          </cell>
        </row>
        <row r="1488">
          <cell r="A1488">
            <v>1493</v>
          </cell>
          <cell r="C1488" t="str">
            <v>S1621</v>
          </cell>
          <cell r="I1488" t="str">
            <v>E2</v>
          </cell>
        </row>
        <row r="1489">
          <cell r="A1489">
            <v>1494</v>
          </cell>
          <cell r="C1489" t="str">
            <v>S1621</v>
          </cell>
          <cell r="I1489" t="str">
            <v>F1</v>
          </cell>
        </row>
        <row r="1490">
          <cell r="A1490">
            <v>1495</v>
          </cell>
          <cell r="C1490" t="str">
            <v>S1621</v>
          </cell>
          <cell r="I1490" t="str">
            <v>F2</v>
          </cell>
        </row>
        <row r="1491">
          <cell r="A1491">
            <v>1496</v>
          </cell>
          <cell r="C1491" t="str">
            <v>S1101</v>
          </cell>
          <cell r="I1491">
            <v>1</v>
          </cell>
        </row>
        <row r="1492">
          <cell r="A1492">
            <v>1497</v>
          </cell>
          <cell r="C1492" t="str">
            <v>S1101</v>
          </cell>
          <cell r="I1492" t="str">
            <v>6A</v>
          </cell>
        </row>
        <row r="1493">
          <cell r="A1493">
            <v>1498</v>
          </cell>
          <cell r="C1493" t="str">
            <v>S1101</v>
          </cell>
          <cell r="I1493" t="str">
            <v>6B</v>
          </cell>
        </row>
        <row r="1494">
          <cell r="A1494">
            <v>1499</v>
          </cell>
          <cell r="C1494" t="str">
            <v>S1101</v>
          </cell>
          <cell r="I1494" t="str">
            <v>6C</v>
          </cell>
        </row>
        <row r="1495">
          <cell r="A1495">
            <v>1500</v>
          </cell>
          <cell r="C1495" t="str">
            <v>S1101</v>
          </cell>
          <cell r="I1495">
            <v>7</v>
          </cell>
        </row>
        <row r="1496">
          <cell r="A1496">
            <v>1501</v>
          </cell>
          <cell r="C1496" t="str">
            <v>S1101</v>
          </cell>
          <cell r="I1496">
            <v>15</v>
          </cell>
        </row>
        <row r="1497">
          <cell r="A1497">
            <v>1502</v>
          </cell>
          <cell r="C1497" t="str">
            <v>S1101</v>
          </cell>
          <cell r="I1497">
            <v>20</v>
          </cell>
        </row>
        <row r="1498">
          <cell r="A1498">
            <v>1503</v>
          </cell>
          <cell r="C1498" t="str">
            <v>S1101</v>
          </cell>
          <cell r="I1498" t="str">
            <v>21A</v>
          </cell>
        </row>
        <row r="1499">
          <cell r="A1499">
            <v>1504</v>
          </cell>
          <cell r="C1499" t="str">
            <v>S1101</v>
          </cell>
          <cell r="I1499" t="str">
            <v>21B</v>
          </cell>
        </row>
        <row r="1500">
          <cell r="A1500">
            <v>1505</v>
          </cell>
          <cell r="C1500" t="str">
            <v>S1101</v>
          </cell>
          <cell r="I1500">
            <v>22</v>
          </cell>
        </row>
        <row r="1501">
          <cell r="A1501">
            <v>1506</v>
          </cell>
          <cell r="C1501" t="str">
            <v>S1101</v>
          </cell>
          <cell r="I1501">
            <v>24</v>
          </cell>
        </row>
        <row r="1502">
          <cell r="A1502">
            <v>1507</v>
          </cell>
          <cell r="C1502" t="str">
            <v>S1101</v>
          </cell>
          <cell r="I1502">
            <v>28</v>
          </cell>
        </row>
        <row r="1503">
          <cell r="A1503">
            <v>1508</v>
          </cell>
          <cell r="C1503" t="str">
            <v>S1101</v>
          </cell>
          <cell r="I1503">
            <v>35</v>
          </cell>
        </row>
        <row r="1504">
          <cell r="A1504">
            <v>1509</v>
          </cell>
          <cell r="C1504" t="str">
            <v>S1101</v>
          </cell>
          <cell r="I1504">
            <v>36</v>
          </cell>
        </row>
        <row r="1505">
          <cell r="A1505">
            <v>1510</v>
          </cell>
          <cell r="C1505" t="str">
            <v>S1101</v>
          </cell>
          <cell r="I1505">
            <v>37</v>
          </cell>
        </row>
        <row r="1506">
          <cell r="A1506">
            <v>1511</v>
          </cell>
          <cell r="C1506" t="str">
            <v>S1101</v>
          </cell>
          <cell r="I1506">
            <v>38</v>
          </cell>
        </row>
        <row r="1507">
          <cell r="A1507">
            <v>1512</v>
          </cell>
          <cell r="C1507" t="str">
            <v>S1101</v>
          </cell>
          <cell r="I1507">
            <v>39</v>
          </cell>
        </row>
        <row r="1508">
          <cell r="A1508">
            <v>1513</v>
          </cell>
          <cell r="C1508" t="str">
            <v>S1101</v>
          </cell>
          <cell r="I1508">
            <v>40</v>
          </cell>
        </row>
        <row r="1509">
          <cell r="A1509">
            <v>1514</v>
          </cell>
          <cell r="C1509" t="str">
            <v>S1101</v>
          </cell>
          <cell r="I1509" t="str">
            <v>J</v>
          </cell>
        </row>
        <row r="1510">
          <cell r="A1510">
            <v>1515</v>
          </cell>
          <cell r="C1510" t="str">
            <v>S1101</v>
          </cell>
          <cell r="I1510" t="str">
            <v>K</v>
          </cell>
        </row>
        <row r="1511">
          <cell r="A1511">
            <v>1516</v>
          </cell>
          <cell r="C1511" t="str">
            <v>S1101</v>
          </cell>
          <cell r="I1511" t="str">
            <v>L</v>
          </cell>
        </row>
        <row r="1512">
          <cell r="A1512">
            <v>1517</v>
          </cell>
          <cell r="C1512" t="str">
            <v>S1101</v>
          </cell>
          <cell r="I1512" t="str">
            <v>M</v>
          </cell>
        </row>
        <row r="1513">
          <cell r="A1513">
            <v>1518</v>
          </cell>
          <cell r="C1513" t="str">
            <v>S1101</v>
          </cell>
          <cell r="I1513" t="str">
            <v>N</v>
          </cell>
        </row>
        <row r="1514">
          <cell r="A1514">
            <v>1519</v>
          </cell>
          <cell r="C1514" t="str">
            <v>S1101</v>
          </cell>
          <cell r="I1514" t="str">
            <v>O</v>
          </cell>
        </row>
        <row r="1515">
          <cell r="A1515">
            <v>1520</v>
          </cell>
          <cell r="C1515" t="str">
            <v>S1101</v>
          </cell>
          <cell r="I1515" t="str">
            <v>P</v>
          </cell>
        </row>
        <row r="1516">
          <cell r="A1516">
            <v>1521</v>
          </cell>
          <cell r="C1516" t="str">
            <v>S1101</v>
          </cell>
          <cell r="I1516" t="str">
            <v>Q</v>
          </cell>
        </row>
        <row r="1517">
          <cell r="A1517">
            <v>1522</v>
          </cell>
          <cell r="C1517" t="str">
            <v>S1101</v>
          </cell>
          <cell r="I1517" t="str">
            <v>B</v>
          </cell>
        </row>
        <row r="1518">
          <cell r="A1518">
            <v>1523</v>
          </cell>
          <cell r="C1518" t="str">
            <v>S3005</v>
          </cell>
          <cell r="I1518" t="str">
            <v>L</v>
          </cell>
        </row>
        <row r="1519">
          <cell r="A1519">
            <v>1524</v>
          </cell>
          <cell r="C1519" t="str">
            <v>S3005</v>
          </cell>
          <cell r="I1519" t="str">
            <v>M</v>
          </cell>
        </row>
        <row r="1520">
          <cell r="A1520">
            <v>1525</v>
          </cell>
          <cell r="C1520" t="str">
            <v>S3005</v>
          </cell>
          <cell r="I1520" t="str">
            <v>N</v>
          </cell>
        </row>
        <row r="1521">
          <cell r="A1521">
            <v>1526</v>
          </cell>
          <cell r="C1521" t="str">
            <v>S3005</v>
          </cell>
          <cell r="I1521" t="str">
            <v>O</v>
          </cell>
        </row>
        <row r="1522">
          <cell r="A1522">
            <v>1527</v>
          </cell>
          <cell r="C1522" t="str">
            <v>S3005</v>
          </cell>
          <cell r="I1522" t="str">
            <v>P1</v>
          </cell>
        </row>
        <row r="1523">
          <cell r="A1523">
            <v>1528</v>
          </cell>
          <cell r="C1523" t="str">
            <v>S3005</v>
          </cell>
          <cell r="I1523" t="str">
            <v>P2</v>
          </cell>
        </row>
        <row r="1524">
          <cell r="A1524">
            <v>1529</v>
          </cell>
          <cell r="C1524" t="str">
            <v>S3005</v>
          </cell>
          <cell r="I1524" t="str">
            <v>Q</v>
          </cell>
        </row>
        <row r="1525">
          <cell r="A1525">
            <v>1530</v>
          </cell>
          <cell r="C1525" t="str">
            <v>S3005</v>
          </cell>
          <cell r="I1525" t="str">
            <v>R</v>
          </cell>
        </row>
        <row r="1526">
          <cell r="A1526">
            <v>1531</v>
          </cell>
          <cell r="C1526" t="str">
            <v>PSVBS471</v>
          </cell>
          <cell r="I1526" t="str">
            <v>C</v>
          </cell>
        </row>
        <row r="1527">
          <cell r="A1527">
            <v>1532</v>
          </cell>
          <cell r="C1527" t="str">
            <v>STP215</v>
          </cell>
          <cell r="I1527" t="str">
            <v>A</v>
          </cell>
        </row>
        <row r="1528">
          <cell r="A1528">
            <v>1533</v>
          </cell>
          <cell r="C1528" t="str">
            <v>STP215</v>
          </cell>
          <cell r="I1528" t="str">
            <v>B</v>
          </cell>
        </row>
        <row r="1529">
          <cell r="A1529">
            <v>1534</v>
          </cell>
          <cell r="C1529" t="str">
            <v>STP215</v>
          </cell>
          <cell r="I1529" t="str">
            <v>C</v>
          </cell>
        </row>
        <row r="1530">
          <cell r="A1530">
            <v>1535</v>
          </cell>
          <cell r="C1530" t="str">
            <v>STP215</v>
          </cell>
          <cell r="I1530" t="str">
            <v>D</v>
          </cell>
        </row>
        <row r="1531">
          <cell r="A1531">
            <v>1536</v>
          </cell>
          <cell r="C1531" t="str">
            <v>STP215</v>
          </cell>
          <cell r="I1531" t="str">
            <v>E</v>
          </cell>
        </row>
        <row r="1532">
          <cell r="A1532">
            <v>1537</v>
          </cell>
          <cell r="C1532" t="str">
            <v>STP215</v>
          </cell>
          <cell r="I1532" t="str">
            <v>F</v>
          </cell>
        </row>
        <row r="1533">
          <cell r="A1533">
            <v>1538</v>
          </cell>
          <cell r="C1533" t="str">
            <v>STP215</v>
          </cell>
          <cell r="I1533" t="str">
            <v>G</v>
          </cell>
        </row>
        <row r="1534">
          <cell r="A1534">
            <v>1539</v>
          </cell>
          <cell r="C1534" t="str">
            <v>STP215</v>
          </cell>
          <cell r="I1534" t="str">
            <v>H</v>
          </cell>
        </row>
        <row r="1535">
          <cell r="A1535">
            <v>1540</v>
          </cell>
          <cell r="C1535" t="str">
            <v>STP215</v>
          </cell>
          <cell r="I1535" t="str">
            <v>I</v>
          </cell>
        </row>
        <row r="1536">
          <cell r="A1536">
            <v>1541</v>
          </cell>
          <cell r="C1536" t="str">
            <v>STP215</v>
          </cell>
          <cell r="I1536" t="str">
            <v>J</v>
          </cell>
        </row>
        <row r="1537">
          <cell r="A1537">
            <v>1542</v>
          </cell>
          <cell r="C1537" t="str">
            <v>STP215</v>
          </cell>
          <cell r="I1537" t="str">
            <v>K</v>
          </cell>
        </row>
        <row r="1538">
          <cell r="A1538">
            <v>1543</v>
          </cell>
          <cell r="C1538" t="str">
            <v>STP215</v>
          </cell>
          <cell r="I1538" t="str">
            <v>L</v>
          </cell>
        </row>
        <row r="1539">
          <cell r="A1539">
            <v>1544</v>
          </cell>
          <cell r="C1539" t="str">
            <v>TTP216</v>
          </cell>
          <cell r="I1539" t="str">
            <v>A</v>
          </cell>
        </row>
        <row r="1540">
          <cell r="A1540">
            <v>1545</v>
          </cell>
          <cell r="C1540" t="str">
            <v>TTP216</v>
          </cell>
          <cell r="I1540" t="str">
            <v>B</v>
          </cell>
        </row>
        <row r="1541">
          <cell r="A1541">
            <v>1546</v>
          </cell>
          <cell r="C1541" t="str">
            <v>TTP216</v>
          </cell>
          <cell r="I1541" t="str">
            <v>C</v>
          </cell>
        </row>
        <row r="1542">
          <cell r="A1542">
            <v>1547</v>
          </cell>
          <cell r="C1542" t="str">
            <v>TTP216</v>
          </cell>
          <cell r="I1542" t="str">
            <v>D</v>
          </cell>
        </row>
        <row r="1543">
          <cell r="A1543">
            <v>1548</v>
          </cell>
          <cell r="C1543" t="str">
            <v>TTP216</v>
          </cell>
          <cell r="I1543" t="str">
            <v>E</v>
          </cell>
        </row>
        <row r="1544">
          <cell r="A1544">
            <v>1549</v>
          </cell>
          <cell r="C1544" t="str">
            <v>TTP216</v>
          </cell>
          <cell r="I1544" t="str">
            <v>F</v>
          </cell>
        </row>
        <row r="1545">
          <cell r="A1545">
            <v>1550</v>
          </cell>
          <cell r="C1545" t="str">
            <v>TTP216</v>
          </cell>
          <cell r="I1545" t="str">
            <v>G</v>
          </cell>
        </row>
        <row r="1546">
          <cell r="A1546">
            <v>1551</v>
          </cell>
          <cell r="C1546" t="str">
            <v>S48000FV</v>
          </cell>
          <cell r="I1546" t="str">
            <v>A1</v>
          </cell>
        </row>
        <row r="1547">
          <cell r="A1547">
            <v>1552</v>
          </cell>
          <cell r="C1547" t="str">
            <v>S48000FV</v>
          </cell>
          <cell r="I1547" t="str">
            <v>A2</v>
          </cell>
        </row>
        <row r="1548">
          <cell r="A1548">
            <v>1553</v>
          </cell>
          <cell r="C1548" t="str">
            <v>S3006</v>
          </cell>
          <cell r="I1548" t="str">
            <v>A</v>
          </cell>
        </row>
        <row r="1549">
          <cell r="A1549">
            <v>1554</v>
          </cell>
          <cell r="C1549" t="str">
            <v>S3006</v>
          </cell>
          <cell r="I1549" t="str">
            <v>B</v>
          </cell>
        </row>
        <row r="1550">
          <cell r="A1550">
            <v>1555</v>
          </cell>
          <cell r="C1550" t="str">
            <v>S3006</v>
          </cell>
          <cell r="I1550" t="str">
            <v>C</v>
          </cell>
        </row>
        <row r="1551">
          <cell r="A1551">
            <v>1556</v>
          </cell>
          <cell r="C1551" t="str">
            <v>S3006</v>
          </cell>
          <cell r="I1551" t="str">
            <v>D</v>
          </cell>
        </row>
        <row r="1552">
          <cell r="A1552">
            <v>1557</v>
          </cell>
          <cell r="C1552" t="str">
            <v>S3006</v>
          </cell>
          <cell r="I1552" t="str">
            <v>E</v>
          </cell>
        </row>
        <row r="1553">
          <cell r="A1553">
            <v>1558</v>
          </cell>
          <cell r="C1553" t="str">
            <v>S3006</v>
          </cell>
          <cell r="I1553" t="str">
            <v>F</v>
          </cell>
        </row>
        <row r="1554">
          <cell r="A1554">
            <v>1559</v>
          </cell>
          <cell r="C1554" t="str">
            <v>S3006</v>
          </cell>
          <cell r="I1554" t="str">
            <v>G</v>
          </cell>
        </row>
        <row r="1555">
          <cell r="A1555">
            <v>1560</v>
          </cell>
          <cell r="C1555" t="str">
            <v>S3006</v>
          </cell>
          <cell r="I1555" t="str">
            <v>H</v>
          </cell>
        </row>
        <row r="1556">
          <cell r="A1556">
            <v>1561</v>
          </cell>
          <cell r="C1556" t="str">
            <v>S3006</v>
          </cell>
          <cell r="I1556" t="str">
            <v>I</v>
          </cell>
        </row>
        <row r="1557">
          <cell r="A1557">
            <v>1562</v>
          </cell>
          <cell r="C1557" t="str">
            <v>S3008</v>
          </cell>
          <cell r="I1557" t="str">
            <v>A</v>
          </cell>
        </row>
        <row r="1558">
          <cell r="A1558">
            <v>1563</v>
          </cell>
          <cell r="C1558" t="str">
            <v>S3008</v>
          </cell>
          <cell r="I1558" t="str">
            <v>B</v>
          </cell>
        </row>
        <row r="1559">
          <cell r="A1559">
            <v>1564</v>
          </cell>
          <cell r="C1559" t="str">
            <v>S3008</v>
          </cell>
          <cell r="I1559" t="str">
            <v>C</v>
          </cell>
        </row>
        <row r="1560">
          <cell r="A1560">
            <v>1565</v>
          </cell>
          <cell r="C1560" t="str">
            <v>S3008</v>
          </cell>
          <cell r="I1560" t="str">
            <v>D</v>
          </cell>
        </row>
        <row r="1561">
          <cell r="A1561">
            <v>1566</v>
          </cell>
          <cell r="C1561" t="str">
            <v>S3008</v>
          </cell>
          <cell r="I1561" t="str">
            <v>E</v>
          </cell>
        </row>
        <row r="1562">
          <cell r="A1562">
            <v>1567</v>
          </cell>
          <cell r="C1562" t="str">
            <v>S3008</v>
          </cell>
          <cell r="I1562" t="str">
            <v>F</v>
          </cell>
        </row>
        <row r="1563">
          <cell r="A1563">
            <v>1568</v>
          </cell>
          <cell r="C1563" t="str">
            <v>S3008</v>
          </cell>
          <cell r="I1563" t="str">
            <v>G</v>
          </cell>
        </row>
        <row r="1564">
          <cell r="A1564">
            <v>1569</v>
          </cell>
          <cell r="C1564" t="str">
            <v>S3008</v>
          </cell>
          <cell r="I1564" t="str">
            <v>H</v>
          </cell>
        </row>
        <row r="1565">
          <cell r="A1565">
            <v>1570</v>
          </cell>
          <cell r="C1565" t="str">
            <v>S3008</v>
          </cell>
          <cell r="I1565" t="str">
            <v>I</v>
          </cell>
        </row>
        <row r="1566">
          <cell r="A1566">
            <v>1571</v>
          </cell>
          <cell r="C1566" t="str">
            <v>S3008</v>
          </cell>
          <cell r="I1566" t="str">
            <v>J</v>
          </cell>
        </row>
        <row r="1567">
          <cell r="A1567">
            <v>1572</v>
          </cell>
          <cell r="C1567" t="str">
            <v>T3058</v>
          </cell>
          <cell r="I1567" t="str">
            <v>A</v>
          </cell>
        </row>
        <row r="1568">
          <cell r="A1568">
            <v>1573</v>
          </cell>
          <cell r="C1568" t="str">
            <v>T3058</v>
          </cell>
          <cell r="I1568" t="str">
            <v>B</v>
          </cell>
        </row>
        <row r="1569">
          <cell r="A1569">
            <v>1574</v>
          </cell>
          <cell r="C1569" t="str">
            <v>T3058</v>
          </cell>
          <cell r="I1569" t="str">
            <v>C</v>
          </cell>
        </row>
        <row r="1570">
          <cell r="A1570">
            <v>1575</v>
          </cell>
          <cell r="C1570" t="str">
            <v>T3058</v>
          </cell>
          <cell r="I1570" t="str">
            <v>D</v>
          </cell>
        </row>
        <row r="1571">
          <cell r="A1571">
            <v>1576</v>
          </cell>
          <cell r="C1571" t="str">
            <v>STU214</v>
          </cell>
          <cell r="I1571" t="str">
            <v>A</v>
          </cell>
        </row>
        <row r="1572">
          <cell r="A1572">
            <v>1577</v>
          </cell>
          <cell r="C1572" t="str">
            <v>STU214</v>
          </cell>
          <cell r="I1572" t="str">
            <v>B</v>
          </cell>
        </row>
        <row r="1573">
          <cell r="A1573">
            <v>1578</v>
          </cell>
          <cell r="C1573" t="str">
            <v>BRU179</v>
          </cell>
          <cell r="I1573" t="str">
            <v>A1</v>
          </cell>
        </row>
        <row r="1574">
          <cell r="A1574">
            <v>1579</v>
          </cell>
          <cell r="C1574" t="str">
            <v>BRU179</v>
          </cell>
          <cell r="I1574" t="str">
            <v>A2</v>
          </cell>
        </row>
        <row r="1575">
          <cell r="A1575">
            <v>1580</v>
          </cell>
        </row>
        <row r="1576">
          <cell r="A1576">
            <v>1581</v>
          </cell>
        </row>
        <row r="1577">
          <cell r="A1577">
            <v>1582</v>
          </cell>
        </row>
        <row r="1578">
          <cell r="A1578">
            <v>1583</v>
          </cell>
        </row>
        <row r="1579">
          <cell r="A1579">
            <v>1584</v>
          </cell>
        </row>
        <row r="1580">
          <cell r="A1580">
            <v>1585</v>
          </cell>
        </row>
        <row r="1581">
          <cell r="A1581">
            <v>1586</v>
          </cell>
        </row>
        <row r="1582">
          <cell r="A1582">
            <v>1587</v>
          </cell>
        </row>
        <row r="1583">
          <cell r="A1583">
            <v>1588</v>
          </cell>
        </row>
        <row r="1584">
          <cell r="A1584">
            <v>1589</v>
          </cell>
        </row>
        <row r="1585">
          <cell r="A1585">
            <v>1590</v>
          </cell>
        </row>
        <row r="1586">
          <cell r="A1586">
            <v>1591</v>
          </cell>
        </row>
        <row r="1587">
          <cell r="A1587">
            <v>1592</v>
          </cell>
        </row>
        <row r="1588">
          <cell r="A1588">
            <v>1593</v>
          </cell>
        </row>
        <row r="1589">
          <cell r="A1589">
            <v>1594</v>
          </cell>
        </row>
        <row r="1590">
          <cell r="A1590">
            <v>1595</v>
          </cell>
        </row>
        <row r="1591">
          <cell r="A1591">
            <v>1596</v>
          </cell>
        </row>
        <row r="1592">
          <cell r="A1592">
            <v>1597</v>
          </cell>
        </row>
        <row r="1593">
          <cell r="A1593">
            <v>1598</v>
          </cell>
        </row>
        <row r="1594">
          <cell r="A1594">
            <v>1599</v>
          </cell>
        </row>
        <row r="1595">
          <cell r="A1595">
            <v>1600</v>
          </cell>
        </row>
        <row r="1596">
          <cell r="A1596">
            <v>1601</v>
          </cell>
        </row>
        <row r="1597">
          <cell r="A1597">
            <v>1602</v>
          </cell>
        </row>
        <row r="1598">
          <cell r="A1598">
            <v>1603</v>
          </cell>
        </row>
        <row r="1599">
          <cell r="A1599">
            <v>1604</v>
          </cell>
        </row>
        <row r="1600">
          <cell r="A1600">
            <v>1605</v>
          </cell>
        </row>
        <row r="1601">
          <cell r="A1601">
            <v>1606</v>
          </cell>
        </row>
        <row r="1602">
          <cell r="A1602">
            <v>1607</v>
          </cell>
        </row>
        <row r="1603">
          <cell r="A1603">
            <v>1608</v>
          </cell>
        </row>
        <row r="1604">
          <cell r="A1604">
            <v>1609</v>
          </cell>
        </row>
        <row r="1605">
          <cell r="A1605">
            <v>1610</v>
          </cell>
        </row>
        <row r="1606">
          <cell r="A1606">
            <v>1611</v>
          </cell>
        </row>
        <row r="1607">
          <cell r="A1607">
            <v>1612</v>
          </cell>
        </row>
        <row r="1608">
          <cell r="A1608">
            <v>1613</v>
          </cell>
        </row>
        <row r="1609">
          <cell r="A1609">
            <v>1614</v>
          </cell>
        </row>
        <row r="1610">
          <cell r="A1610">
            <v>1615</v>
          </cell>
        </row>
        <row r="1611">
          <cell r="A1611">
            <v>1616</v>
          </cell>
        </row>
        <row r="1612">
          <cell r="A1612">
            <v>1617</v>
          </cell>
        </row>
        <row r="1613">
          <cell r="A1613">
            <v>1618</v>
          </cell>
        </row>
        <row r="1614">
          <cell r="A1614">
            <v>1619</v>
          </cell>
        </row>
        <row r="1615">
          <cell r="A1615">
            <v>1620</v>
          </cell>
        </row>
        <row r="1616">
          <cell r="A1616">
            <v>1621</v>
          </cell>
        </row>
        <row r="1617">
          <cell r="A1617">
            <v>1622</v>
          </cell>
        </row>
        <row r="1618">
          <cell r="A1618">
            <v>1623</v>
          </cell>
        </row>
        <row r="1619">
          <cell r="A1619">
            <v>1624</v>
          </cell>
        </row>
        <row r="1620">
          <cell r="A1620">
            <v>1625</v>
          </cell>
        </row>
        <row r="1621">
          <cell r="A1621">
            <v>1626</v>
          </cell>
        </row>
        <row r="1622">
          <cell r="A1622">
            <v>1627</v>
          </cell>
        </row>
        <row r="1623">
          <cell r="A1623">
            <v>1628</v>
          </cell>
        </row>
        <row r="1624">
          <cell r="A1624">
            <v>1629</v>
          </cell>
        </row>
        <row r="1625">
          <cell r="A1625">
            <v>1630</v>
          </cell>
        </row>
        <row r="1626">
          <cell r="A1626">
            <v>1631</v>
          </cell>
        </row>
        <row r="1627">
          <cell r="A1627">
            <v>1632</v>
          </cell>
        </row>
        <row r="1628">
          <cell r="A1628">
            <v>1633</v>
          </cell>
        </row>
        <row r="1629">
          <cell r="A1629">
            <v>1634</v>
          </cell>
        </row>
        <row r="1630">
          <cell r="A1630">
            <v>1635</v>
          </cell>
        </row>
        <row r="1631">
          <cell r="A1631">
            <v>1636</v>
          </cell>
        </row>
        <row r="1632">
          <cell r="A1632">
            <v>1637</v>
          </cell>
        </row>
        <row r="1633">
          <cell r="A1633">
            <v>1638</v>
          </cell>
        </row>
        <row r="1634">
          <cell r="A1634">
            <v>1639</v>
          </cell>
        </row>
        <row r="1635">
          <cell r="A1635">
            <v>1640</v>
          </cell>
        </row>
        <row r="1636">
          <cell r="A1636">
            <v>1641</v>
          </cell>
        </row>
        <row r="1637">
          <cell r="A1637">
            <v>1642</v>
          </cell>
        </row>
        <row r="1638">
          <cell r="A1638">
            <v>1643</v>
          </cell>
        </row>
        <row r="1639">
          <cell r="A1639">
            <v>1644</v>
          </cell>
        </row>
        <row r="1640">
          <cell r="A1640">
            <v>1645</v>
          </cell>
        </row>
        <row r="1641">
          <cell r="A1641">
            <v>1646</v>
          </cell>
        </row>
        <row r="1642">
          <cell r="A1642">
            <v>1647</v>
          </cell>
        </row>
        <row r="1643">
          <cell r="A1643">
            <v>1648</v>
          </cell>
        </row>
        <row r="1644">
          <cell r="A1644">
            <v>1649</v>
          </cell>
        </row>
        <row r="1645">
          <cell r="A1645">
            <v>1650</v>
          </cell>
        </row>
        <row r="1646">
          <cell r="A1646">
            <v>1651</v>
          </cell>
        </row>
        <row r="1647">
          <cell r="A1647">
            <v>1652</v>
          </cell>
        </row>
        <row r="1648">
          <cell r="A1648">
            <v>1653</v>
          </cell>
        </row>
        <row r="1649">
          <cell r="A1649">
            <v>1654</v>
          </cell>
        </row>
        <row r="1650">
          <cell r="A1650">
            <v>1655</v>
          </cell>
        </row>
        <row r="1651">
          <cell r="A1651">
            <v>1656</v>
          </cell>
        </row>
        <row r="1652">
          <cell r="A1652">
            <v>1657</v>
          </cell>
        </row>
        <row r="1653">
          <cell r="A1653">
            <v>1658</v>
          </cell>
        </row>
        <row r="1654">
          <cell r="A1654">
            <v>1659</v>
          </cell>
        </row>
        <row r="1655">
          <cell r="A1655">
            <v>1660</v>
          </cell>
        </row>
        <row r="1656">
          <cell r="A1656">
            <v>1661</v>
          </cell>
        </row>
        <row r="1657">
          <cell r="A1657">
            <v>1662</v>
          </cell>
        </row>
        <row r="1658">
          <cell r="A1658">
            <v>1663</v>
          </cell>
        </row>
        <row r="1659">
          <cell r="A1659">
            <v>1664</v>
          </cell>
        </row>
        <row r="1660">
          <cell r="A1660">
            <v>1665</v>
          </cell>
        </row>
        <row r="1661">
          <cell r="A1661">
            <v>1666</v>
          </cell>
        </row>
        <row r="1662">
          <cell r="A1662">
            <v>1667</v>
          </cell>
        </row>
        <row r="1663">
          <cell r="A1663">
            <v>1668</v>
          </cell>
        </row>
        <row r="1664">
          <cell r="A1664">
            <v>1669</v>
          </cell>
        </row>
        <row r="1665">
          <cell r="A1665">
            <v>1670</v>
          </cell>
        </row>
        <row r="1666">
          <cell r="A1666">
            <v>1671</v>
          </cell>
        </row>
        <row r="1667">
          <cell r="A1667">
            <v>1672</v>
          </cell>
        </row>
        <row r="1668">
          <cell r="A1668">
            <v>1673</v>
          </cell>
        </row>
        <row r="1669">
          <cell r="A1669">
            <v>1674</v>
          </cell>
        </row>
        <row r="1670">
          <cell r="A1670">
            <v>1675</v>
          </cell>
        </row>
        <row r="1671">
          <cell r="A1671">
            <v>1676</v>
          </cell>
        </row>
        <row r="1672">
          <cell r="A1672">
            <v>1677</v>
          </cell>
        </row>
        <row r="1673">
          <cell r="A1673">
            <v>1678</v>
          </cell>
        </row>
        <row r="1674">
          <cell r="A1674">
            <v>1679</v>
          </cell>
        </row>
        <row r="1675">
          <cell r="A1675">
            <v>1680</v>
          </cell>
        </row>
        <row r="1676">
          <cell r="A1676">
            <v>1681</v>
          </cell>
        </row>
        <row r="1677">
          <cell r="A1677">
            <v>1682</v>
          </cell>
        </row>
        <row r="1678">
          <cell r="A1678">
            <v>1683</v>
          </cell>
        </row>
        <row r="1679">
          <cell r="A1679">
            <v>1684</v>
          </cell>
        </row>
        <row r="1680">
          <cell r="A1680">
            <v>1685</v>
          </cell>
        </row>
        <row r="1681">
          <cell r="A1681">
            <v>1686</v>
          </cell>
        </row>
        <row r="1682">
          <cell r="A1682">
            <v>1687</v>
          </cell>
        </row>
        <row r="1683">
          <cell r="A1683">
            <v>1688</v>
          </cell>
        </row>
        <row r="1684">
          <cell r="A1684">
            <v>1689</v>
          </cell>
        </row>
        <row r="1685">
          <cell r="A1685">
            <v>1690</v>
          </cell>
        </row>
        <row r="1686">
          <cell r="A1686">
            <v>1691</v>
          </cell>
        </row>
        <row r="1687">
          <cell r="A1687">
            <v>1692</v>
          </cell>
        </row>
        <row r="1688">
          <cell r="A1688">
            <v>1693</v>
          </cell>
        </row>
        <row r="1689">
          <cell r="A1689">
            <v>1694</v>
          </cell>
        </row>
        <row r="1690">
          <cell r="A1690">
            <v>1695</v>
          </cell>
        </row>
        <row r="1691">
          <cell r="A1691">
            <v>1696</v>
          </cell>
        </row>
        <row r="1692">
          <cell r="A1692">
            <v>1697</v>
          </cell>
        </row>
        <row r="1693">
          <cell r="A1693">
            <v>1698</v>
          </cell>
        </row>
        <row r="1694">
          <cell r="A1694">
            <v>1699</v>
          </cell>
        </row>
        <row r="1695">
          <cell r="A1695">
            <v>1700</v>
          </cell>
        </row>
        <row r="1696">
          <cell r="A1696">
            <v>1701</v>
          </cell>
        </row>
        <row r="1697">
          <cell r="A1697">
            <v>1702</v>
          </cell>
        </row>
        <row r="1698">
          <cell r="A1698">
            <v>1703</v>
          </cell>
        </row>
        <row r="1699">
          <cell r="A1699">
            <v>1704</v>
          </cell>
        </row>
        <row r="1700">
          <cell r="A1700">
            <v>1705</v>
          </cell>
        </row>
        <row r="1701">
          <cell r="A1701">
            <v>1706</v>
          </cell>
        </row>
        <row r="1702">
          <cell r="A1702">
            <v>1707</v>
          </cell>
        </row>
        <row r="1703">
          <cell r="A1703">
            <v>1708</v>
          </cell>
        </row>
        <row r="1704">
          <cell r="A1704">
            <v>1709</v>
          </cell>
        </row>
        <row r="1705">
          <cell r="A1705">
            <v>1710</v>
          </cell>
        </row>
        <row r="1706">
          <cell r="A1706">
            <v>1711</v>
          </cell>
        </row>
        <row r="1707">
          <cell r="A1707">
            <v>1712</v>
          </cell>
        </row>
        <row r="1708">
          <cell r="A1708">
            <v>1713</v>
          </cell>
        </row>
        <row r="1709">
          <cell r="A1709">
            <v>1714</v>
          </cell>
        </row>
        <row r="1710">
          <cell r="A1710">
            <v>1715</v>
          </cell>
        </row>
        <row r="1711">
          <cell r="A1711">
            <v>1716</v>
          </cell>
        </row>
        <row r="1712">
          <cell r="A1712">
            <v>1717</v>
          </cell>
        </row>
        <row r="1713">
          <cell r="A1713">
            <v>1718</v>
          </cell>
        </row>
        <row r="1714">
          <cell r="A1714">
            <v>1719</v>
          </cell>
        </row>
        <row r="1715">
          <cell r="A1715">
            <v>1720</v>
          </cell>
        </row>
        <row r="1716">
          <cell r="A1716">
            <v>1721</v>
          </cell>
        </row>
        <row r="1717">
          <cell r="A1717">
            <v>1722</v>
          </cell>
        </row>
        <row r="1718">
          <cell r="A1718">
            <v>1723</v>
          </cell>
        </row>
        <row r="1719">
          <cell r="A1719">
            <v>1724</v>
          </cell>
        </row>
        <row r="1720">
          <cell r="A1720">
            <v>1725</v>
          </cell>
        </row>
        <row r="1721">
          <cell r="A1721">
            <v>1726</v>
          </cell>
        </row>
        <row r="1722">
          <cell r="A1722">
            <v>1727</v>
          </cell>
        </row>
        <row r="1723">
          <cell r="A1723">
            <v>1728</v>
          </cell>
        </row>
        <row r="1724">
          <cell r="A1724">
            <v>1729</v>
          </cell>
        </row>
        <row r="1725">
          <cell r="A1725">
            <v>1730</v>
          </cell>
        </row>
        <row r="1726">
          <cell r="A1726">
            <v>1731</v>
          </cell>
        </row>
        <row r="1727">
          <cell r="A1727">
            <v>1732</v>
          </cell>
        </row>
        <row r="1728">
          <cell r="A1728">
            <v>1733</v>
          </cell>
        </row>
        <row r="1729">
          <cell r="A1729">
            <v>1734</v>
          </cell>
        </row>
        <row r="1730">
          <cell r="A1730">
            <v>1735</v>
          </cell>
        </row>
        <row r="1731">
          <cell r="A1731">
            <v>1736</v>
          </cell>
        </row>
        <row r="1732">
          <cell r="A1732">
            <v>1737</v>
          </cell>
        </row>
        <row r="1733">
          <cell r="A1733">
            <v>1738</v>
          </cell>
        </row>
        <row r="1734">
          <cell r="A1734">
            <v>1739</v>
          </cell>
        </row>
        <row r="1735">
          <cell r="A1735">
            <v>1740</v>
          </cell>
        </row>
        <row r="1736">
          <cell r="A1736">
            <v>1741</v>
          </cell>
        </row>
        <row r="1737">
          <cell r="A1737">
            <v>1742</v>
          </cell>
        </row>
        <row r="1738">
          <cell r="A1738">
            <v>1743</v>
          </cell>
        </row>
        <row r="1739">
          <cell r="A1739">
            <v>1744</v>
          </cell>
        </row>
        <row r="1740">
          <cell r="A1740">
            <v>1745</v>
          </cell>
        </row>
        <row r="1741">
          <cell r="A1741">
            <v>1746</v>
          </cell>
        </row>
        <row r="1742">
          <cell r="A1742">
            <v>1747</v>
          </cell>
        </row>
        <row r="1743">
          <cell r="A1743">
            <v>1748</v>
          </cell>
        </row>
        <row r="1744">
          <cell r="A1744">
            <v>1749</v>
          </cell>
        </row>
        <row r="1745">
          <cell r="A1745">
            <v>1750</v>
          </cell>
        </row>
        <row r="1746">
          <cell r="A1746">
            <v>1751</v>
          </cell>
        </row>
        <row r="1747">
          <cell r="A1747">
            <v>1752</v>
          </cell>
        </row>
        <row r="1748">
          <cell r="A1748">
            <v>1753</v>
          </cell>
        </row>
        <row r="1749">
          <cell r="A1749">
            <v>1754</v>
          </cell>
        </row>
        <row r="1750">
          <cell r="A1750">
            <v>1755</v>
          </cell>
        </row>
        <row r="1751">
          <cell r="A1751">
            <v>1756</v>
          </cell>
        </row>
        <row r="1752">
          <cell r="A1752">
            <v>1757</v>
          </cell>
        </row>
        <row r="1753">
          <cell r="A1753">
            <v>1758</v>
          </cell>
        </row>
        <row r="1754">
          <cell r="A1754">
            <v>1759</v>
          </cell>
        </row>
        <row r="1755">
          <cell r="A1755">
            <v>1760</v>
          </cell>
        </row>
        <row r="1756">
          <cell r="A1756">
            <v>1761</v>
          </cell>
        </row>
        <row r="1757">
          <cell r="A1757">
            <v>1762</v>
          </cell>
        </row>
        <row r="1758">
          <cell r="A1758">
            <v>1763</v>
          </cell>
        </row>
        <row r="1759">
          <cell r="A1759">
            <v>1764</v>
          </cell>
        </row>
        <row r="1760">
          <cell r="A1760">
            <v>1765</v>
          </cell>
        </row>
        <row r="1761">
          <cell r="A1761">
            <v>1766</v>
          </cell>
        </row>
        <row r="1762">
          <cell r="A1762">
            <v>1767</v>
          </cell>
        </row>
        <row r="1763">
          <cell r="A1763">
            <v>1768</v>
          </cell>
        </row>
        <row r="1764">
          <cell r="A1764">
            <v>1769</v>
          </cell>
        </row>
        <row r="1765">
          <cell r="A1765">
            <v>1770</v>
          </cell>
        </row>
        <row r="1766">
          <cell r="A1766">
            <v>1771</v>
          </cell>
        </row>
        <row r="1767">
          <cell r="A1767">
            <v>1772</v>
          </cell>
        </row>
        <row r="1768">
          <cell r="A1768">
            <v>1773</v>
          </cell>
        </row>
        <row r="1769">
          <cell r="A1769">
            <v>1774</v>
          </cell>
        </row>
        <row r="1770">
          <cell r="A1770">
            <v>1775</v>
          </cell>
        </row>
        <row r="1771">
          <cell r="A1771">
            <v>1776</v>
          </cell>
        </row>
        <row r="1772">
          <cell r="A1772">
            <v>1777</v>
          </cell>
        </row>
        <row r="1773">
          <cell r="A1773">
            <v>1778</v>
          </cell>
        </row>
        <row r="1774">
          <cell r="A1774">
            <v>1779</v>
          </cell>
        </row>
        <row r="1775">
          <cell r="A1775">
            <v>1780</v>
          </cell>
        </row>
        <row r="1776">
          <cell r="A1776">
            <v>1781</v>
          </cell>
        </row>
        <row r="1777">
          <cell r="A1777">
            <v>1782</v>
          </cell>
        </row>
        <row r="1778">
          <cell r="A1778">
            <v>1783</v>
          </cell>
        </row>
        <row r="1779">
          <cell r="A1779">
            <v>1784</v>
          </cell>
        </row>
        <row r="1780">
          <cell r="A1780">
            <v>1785</v>
          </cell>
        </row>
        <row r="1781">
          <cell r="A1781">
            <v>1786</v>
          </cell>
        </row>
        <row r="1782">
          <cell r="A1782">
            <v>1787</v>
          </cell>
        </row>
        <row r="1783">
          <cell r="A1783">
            <v>1788</v>
          </cell>
        </row>
        <row r="1784">
          <cell r="A1784">
            <v>1789</v>
          </cell>
        </row>
        <row r="1785">
          <cell r="A1785">
            <v>1790</v>
          </cell>
        </row>
        <row r="1786">
          <cell r="A1786">
            <v>1791</v>
          </cell>
        </row>
        <row r="1787">
          <cell r="A1787">
            <v>1792</v>
          </cell>
        </row>
        <row r="1788">
          <cell r="A1788">
            <v>1793</v>
          </cell>
        </row>
        <row r="1789">
          <cell r="A1789">
            <v>1794</v>
          </cell>
        </row>
        <row r="1790">
          <cell r="A1790">
            <v>1795</v>
          </cell>
        </row>
        <row r="1791">
          <cell r="A1791">
            <v>1796</v>
          </cell>
        </row>
        <row r="1792">
          <cell r="A1792">
            <v>1797</v>
          </cell>
        </row>
        <row r="1793">
          <cell r="A1793">
            <v>1798</v>
          </cell>
        </row>
        <row r="1794">
          <cell r="A1794">
            <v>1799</v>
          </cell>
        </row>
        <row r="1795">
          <cell r="A1795">
            <v>1800</v>
          </cell>
        </row>
        <row r="1796">
          <cell r="A1796">
            <v>1801</v>
          </cell>
        </row>
        <row r="1797">
          <cell r="A1797">
            <v>1802</v>
          </cell>
        </row>
        <row r="1798">
          <cell r="A1798">
            <v>1803</v>
          </cell>
        </row>
        <row r="1799">
          <cell r="A1799">
            <v>1804</v>
          </cell>
        </row>
        <row r="1800">
          <cell r="A1800">
            <v>1805</v>
          </cell>
        </row>
        <row r="1801">
          <cell r="A1801">
            <v>1806</v>
          </cell>
        </row>
        <row r="1802">
          <cell r="A1802">
            <v>1807</v>
          </cell>
        </row>
        <row r="1803">
          <cell r="A1803">
            <v>1808</v>
          </cell>
        </row>
        <row r="1804">
          <cell r="A1804">
            <v>1809</v>
          </cell>
        </row>
        <row r="1805">
          <cell r="A1805">
            <v>1810</v>
          </cell>
        </row>
        <row r="1806">
          <cell r="A1806">
            <v>1811</v>
          </cell>
        </row>
        <row r="1807">
          <cell r="A1807">
            <v>1812</v>
          </cell>
        </row>
        <row r="1808">
          <cell r="A1808">
            <v>1813</v>
          </cell>
        </row>
        <row r="1809">
          <cell r="A1809">
            <v>1814</v>
          </cell>
        </row>
        <row r="1810">
          <cell r="A1810">
            <v>1815</v>
          </cell>
        </row>
        <row r="1811">
          <cell r="A1811">
            <v>1816</v>
          </cell>
        </row>
        <row r="1812">
          <cell r="A1812">
            <v>1817</v>
          </cell>
        </row>
        <row r="1813">
          <cell r="A1813">
            <v>1818</v>
          </cell>
        </row>
        <row r="1814">
          <cell r="A1814">
            <v>1819</v>
          </cell>
        </row>
        <row r="1815">
          <cell r="A1815">
            <v>1820</v>
          </cell>
        </row>
        <row r="1816">
          <cell r="A1816">
            <v>1821</v>
          </cell>
        </row>
        <row r="1817">
          <cell r="A1817">
            <v>1822</v>
          </cell>
        </row>
        <row r="1818">
          <cell r="A1818">
            <v>1823</v>
          </cell>
        </row>
        <row r="1819">
          <cell r="A1819">
            <v>1824</v>
          </cell>
        </row>
        <row r="1820">
          <cell r="A1820">
            <v>1825</v>
          </cell>
        </row>
        <row r="1821">
          <cell r="A1821">
            <v>1826</v>
          </cell>
        </row>
        <row r="1822">
          <cell r="A1822">
            <v>1827</v>
          </cell>
        </row>
        <row r="1823">
          <cell r="A1823">
            <v>1828</v>
          </cell>
        </row>
        <row r="1824">
          <cell r="A1824">
            <v>1829</v>
          </cell>
        </row>
        <row r="1825">
          <cell r="A1825">
            <v>1830</v>
          </cell>
        </row>
        <row r="1826">
          <cell r="A1826">
            <v>1831</v>
          </cell>
        </row>
        <row r="1827">
          <cell r="A1827">
            <v>1832</v>
          </cell>
        </row>
        <row r="1828">
          <cell r="A1828">
            <v>1833</v>
          </cell>
        </row>
        <row r="1829">
          <cell r="A1829">
            <v>1834</v>
          </cell>
        </row>
        <row r="1830">
          <cell r="A1830">
            <v>1835</v>
          </cell>
        </row>
        <row r="1831">
          <cell r="A1831">
            <v>1836</v>
          </cell>
        </row>
        <row r="1832">
          <cell r="A1832">
            <v>1837</v>
          </cell>
        </row>
        <row r="1833">
          <cell r="A1833">
            <v>1838</v>
          </cell>
        </row>
        <row r="1834">
          <cell r="A1834">
            <v>1839</v>
          </cell>
        </row>
        <row r="1835">
          <cell r="A1835">
            <v>1840</v>
          </cell>
        </row>
        <row r="1836">
          <cell r="A1836">
            <v>1841</v>
          </cell>
        </row>
        <row r="1837">
          <cell r="A1837">
            <v>1842</v>
          </cell>
        </row>
        <row r="1838">
          <cell r="A1838">
            <v>1843</v>
          </cell>
        </row>
        <row r="1839">
          <cell r="A1839">
            <v>1844</v>
          </cell>
        </row>
        <row r="1840">
          <cell r="A1840">
            <v>1845</v>
          </cell>
        </row>
        <row r="1841">
          <cell r="A1841">
            <v>1846</v>
          </cell>
        </row>
        <row r="1842">
          <cell r="A1842">
            <v>1847</v>
          </cell>
        </row>
        <row r="1843">
          <cell r="A1843">
            <v>1848</v>
          </cell>
        </row>
        <row r="1844">
          <cell r="A1844">
            <v>1849</v>
          </cell>
        </row>
        <row r="1845">
          <cell r="A1845">
            <v>1850</v>
          </cell>
        </row>
        <row r="1846">
          <cell r="A1846">
            <v>1851</v>
          </cell>
        </row>
        <row r="1847">
          <cell r="A1847">
            <v>1852</v>
          </cell>
        </row>
        <row r="1848">
          <cell r="A1848">
            <v>1853</v>
          </cell>
        </row>
        <row r="1849">
          <cell r="A1849">
            <v>1854</v>
          </cell>
        </row>
        <row r="1850">
          <cell r="A1850">
            <v>1855</v>
          </cell>
        </row>
        <row r="1851">
          <cell r="A1851">
            <v>1856</v>
          </cell>
        </row>
        <row r="1852">
          <cell r="A1852">
            <v>1857</v>
          </cell>
        </row>
        <row r="1853">
          <cell r="A1853">
            <v>1858</v>
          </cell>
        </row>
        <row r="1854">
          <cell r="A1854">
            <v>1859</v>
          </cell>
        </row>
        <row r="1855">
          <cell r="A1855">
            <v>1860</v>
          </cell>
        </row>
        <row r="1856">
          <cell r="A1856">
            <v>1861</v>
          </cell>
        </row>
        <row r="1857">
          <cell r="A1857">
            <v>1862</v>
          </cell>
        </row>
        <row r="1858">
          <cell r="A1858">
            <v>1863</v>
          </cell>
        </row>
        <row r="1859">
          <cell r="A1859">
            <v>1864</v>
          </cell>
        </row>
        <row r="1860">
          <cell r="A1860">
            <v>1865</v>
          </cell>
        </row>
        <row r="1861">
          <cell r="A1861">
            <v>1866</v>
          </cell>
        </row>
        <row r="1862">
          <cell r="A1862">
            <v>1867</v>
          </cell>
        </row>
        <row r="1863">
          <cell r="A1863">
            <v>1868</v>
          </cell>
        </row>
        <row r="1864">
          <cell r="A1864">
            <v>1869</v>
          </cell>
        </row>
        <row r="1865">
          <cell r="A1865">
            <v>1870</v>
          </cell>
        </row>
        <row r="1866">
          <cell r="A1866">
            <v>1871</v>
          </cell>
        </row>
        <row r="1867">
          <cell r="A1867">
            <v>1872</v>
          </cell>
        </row>
        <row r="1868">
          <cell r="A1868">
            <v>1873</v>
          </cell>
        </row>
        <row r="1869">
          <cell r="A1869">
            <v>1874</v>
          </cell>
        </row>
        <row r="1870">
          <cell r="A1870">
            <v>1875</v>
          </cell>
        </row>
        <row r="1871">
          <cell r="A1871">
            <v>1876</v>
          </cell>
        </row>
        <row r="1872">
          <cell r="A1872">
            <v>1877</v>
          </cell>
        </row>
        <row r="1873">
          <cell r="A1873">
            <v>1878</v>
          </cell>
        </row>
        <row r="1874">
          <cell r="A1874">
            <v>1879</v>
          </cell>
        </row>
        <row r="1875">
          <cell r="A1875">
            <v>1880</v>
          </cell>
        </row>
        <row r="1876">
          <cell r="A1876">
            <v>1881</v>
          </cell>
        </row>
        <row r="1877">
          <cell r="A1877">
            <v>1882</v>
          </cell>
        </row>
        <row r="1878">
          <cell r="A1878">
            <v>1883</v>
          </cell>
        </row>
        <row r="1879">
          <cell r="A1879">
            <v>1884</v>
          </cell>
        </row>
        <row r="1880">
          <cell r="A1880">
            <v>1885</v>
          </cell>
        </row>
        <row r="1881">
          <cell r="A1881">
            <v>1886</v>
          </cell>
        </row>
        <row r="1882">
          <cell r="A1882">
            <v>1887</v>
          </cell>
        </row>
        <row r="1883">
          <cell r="A1883">
            <v>1888</v>
          </cell>
        </row>
        <row r="1884">
          <cell r="A1884">
            <v>1889</v>
          </cell>
        </row>
        <row r="1885">
          <cell r="A1885">
            <v>1890</v>
          </cell>
        </row>
        <row r="1886">
          <cell r="A1886">
            <v>1891</v>
          </cell>
        </row>
        <row r="1887">
          <cell r="A1887">
            <v>1892</v>
          </cell>
        </row>
        <row r="1888">
          <cell r="A1888">
            <v>1893</v>
          </cell>
        </row>
        <row r="1889">
          <cell r="A1889">
            <v>1894</v>
          </cell>
        </row>
        <row r="1890">
          <cell r="A1890">
            <v>1895</v>
          </cell>
        </row>
        <row r="1891">
          <cell r="A1891">
            <v>1896</v>
          </cell>
        </row>
        <row r="1892">
          <cell r="A1892">
            <v>1897</v>
          </cell>
        </row>
        <row r="1893">
          <cell r="A1893">
            <v>1898</v>
          </cell>
        </row>
        <row r="1894">
          <cell r="A1894">
            <v>1899</v>
          </cell>
        </row>
        <row r="1895">
          <cell r="A1895">
            <v>1900</v>
          </cell>
        </row>
        <row r="1896">
          <cell r="A1896">
            <v>1901</v>
          </cell>
        </row>
        <row r="1897">
          <cell r="A1897">
            <v>1902</v>
          </cell>
        </row>
        <row r="1898">
          <cell r="A1898">
            <v>1903</v>
          </cell>
        </row>
        <row r="1899">
          <cell r="A1899">
            <v>1904</v>
          </cell>
        </row>
        <row r="1900">
          <cell r="A1900">
            <v>1905</v>
          </cell>
        </row>
        <row r="1901">
          <cell r="A1901">
            <v>1906</v>
          </cell>
        </row>
        <row r="1902">
          <cell r="A1902">
            <v>1907</v>
          </cell>
        </row>
        <row r="1903">
          <cell r="A1903">
            <v>1908</v>
          </cell>
        </row>
        <row r="1904">
          <cell r="A1904">
            <v>1909</v>
          </cell>
        </row>
        <row r="1905">
          <cell r="A1905">
            <v>1910</v>
          </cell>
        </row>
        <row r="1906">
          <cell r="A1906">
            <v>1911</v>
          </cell>
        </row>
        <row r="1907">
          <cell r="A1907">
            <v>1912</v>
          </cell>
        </row>
        <row r="1908">
          <cell r="A1908">
            <v>1913</v>
          </cell>
        </row>
        <row r="1909">
          <cell r="A1909">
            <v>1914</v>
          </cell>
        </row>
        <row r="1910">
          <cell r="A1910">
            <v>1915</v>
          </cell>
        </row>
        <row r="1911">
          <cell r="A1911">
            <v>1916</v>
          </cell>
        </row>
        <row r="1912">
          <cell r="A1912">
            <v>1917</v>
          </cell>
        </row>
        <row r="1913">
          <cell r="A1913">
            <v>1918</v>
          </cell>
        </row>
        <row r="1914">
          <cell r="A1914">
            <v>1919</v>
          </cell>
        </row>
        <row r="1915">
          <cell r="A1915">
            <v>1920</v>
          </cell>
        </row>
        <row r="1916">
          <cell r="A1916">
            <v>1921</v>
          </cell>
        </row>
        <row r="1917">
          <cell r="A1917">
            <v>1922</v>
          </cell>
        </row>
        <row r="1918">
          <cell r="A1918">
            <v>1923</v>
          </cell>
        </row>
        <row r="1919">
          <cell r="A1919">
            <v>1924</v>
          </cell>
        </row>
        <row r="1920">
          <cell r="A1920">
            <v>1925</v>
          </cell>
        </row>
        <row r="1921">
          <cell r="A1921">
            <v>1926</v>
          </cell>
        </row>
        <row r="1922">
          <cell r="A1922">
            <v>1927</v>
          </cell>
        </row>
        <row r="1923">
          <cell r="A1923">
            <v>1928</v>
          </cell>
        </row>
        <row r="1924">
          <cell r="A1924">
            <v>1929</v>
          </cell>
        </row>
        <row r="1925">
          <cell r="A1925">
            <v>1930</v>
          </cell>
        </row>
        <row r="1926">
          <cell r="A1926">
            <v>1931</v>
          </cell>
        </row>
        <row r="1927">
          <cell r="A1927">
            <v>1932</v>
          </cell>
        </row>
        <row r="1928">
          <cell r="A1928">
            <v>1933</v>
          </cell>
        </row>
        <row r="1929">
          <cell r="A1929">
            <v>1934</v>
          </cell>
        </row>
        <row r="1930">
          <cell r="A1930">
            <v>1935</v>
          </cell>
        </row>
        <row r="1931">
          <cell r="A1931">
            <v>1936</v>
          </cell>
        </row>
        <row r="1932">
          <cell r="A1932">
            <v>1937</v>
          </cell>
        </row>
        <row r="1933">
          <cell r="A1933">
            <v>1938</v>
          </cell>
        </row>
        <row r="1934">
          <cell r="A1934">
            <v>1939</v>
          </cell>
        </row>
        <row r="1935">
          <cell r="A1935">
            <v>1940</v>
          </cell>
        </row>
        <row r="1936">
          <cell r="A1936">
            <v>1941</v>
          </cell>
        </row>
        <row r="1937">
          <cell r="A1937">
            <v>1942</v>
          </cell>
        </row>
        <row r="1938">
          <cell r="A1938">
            <v>1943</v>
          </cell>
        </row>
        <row r="1939">
          <cell r="A1939">
            <v>1944</v>
          </cell>
        </row>
        <row r="1940">
          <cell r="A1940">
            <v>1945</v>
          </cell>
        </row>
        <row r="1941">
          <cell r="A1941">
            <v>1946</v>
          </cell>
        </row>
        <row r="1942">
          <cell r="A1942">
            <v>1947</v>
          </cell>
        </row>
        <row r="1943">
          <cell r="A1943">
            <v>1948</v>
          </cell>
        </row>
        <row r="1944">
          <cell r="A1944">
            <v>1949</v>
          </cell>
        </row>
        <row r="1945">
          <cell r="A1945">
            <v>1950</v>
          </cell>
        </row>
        <row r="1946">
          <cell r="A1946">
            <v>1951</v>
          </cell>
        </row>
        <row r="1947">
          <cell r="A1947">
            <v>1952</v>
          </cell>
        </row>
        <row r="1948">
          <cell r="A1948">
            <v>1953</v>
          </cell>
        </row>
        <row r="1949">
          <cell r="A1949">
            <v>1954</v>
          </cell>
        </row>
        <row r="1950">
          <cell r="A1950">
            <v>1955</v>
          </cell>
        </row>
        <row r="1951">
          <cell r="A1951">
            <v>1956</v>
          </cell>
        </row>
        <row r="1952">
          <cell r="A1952">
            <v>1957</v>
          </cell>
        </row>
        <row r="1953">
          <cell r="A1953">
            <v>1958</v>
          </cell>
        </row>
        <row r="1954">
          <cell r="A1954">
            <v>1959</v>
          </cell>
        </row>
        <row r="1955">
          <cell r="A1955">
            <v>1960</v>
          </cell>
        </row>
        <row r="1956">
          <cell r="A1956">
            <v>1961</v>
          </cell>
        </row>
        <row r="1957">
          <cell r="A1957">
            <v>1962</v>
          </cell>
        </row>
        <row r="1958">
          <cell r="A1958">
            <v>1963</v>
          </cell>
        </row>
        <row r="1959">
          <cell r="A1959">
            <v>1964</v>
          </cell>
        </row>
        <row r="1960">
          <cell r="A1960">
            <v>1965</v>
          </cell>
        </row>
        <row r="1961">
          <cell r="A1961">
            <v>1966</v>
          </cell>
        </row>
        <row r="1962">
          <cell r="A1962">
            <v>1967</v>
          </cell>
        </row>
        <row r="1963">
          <cell r="A1963">
            <v>1968</v>
          </cell>
        </row>
        <row r="1964">
          <cell r="A1964">
            <v>1969</v>
          </cell>
        </row>
        <row r="1965">
          <cell r="A1965">
            <v>1970</v>
          </cell>
        </row>
        <row r="1966">
          <cell r="A1966">
            <v>1971</v>
          </cell>
        </row>
        <row r="1967">
          <cell r="A1967">
            <v>1972</v>
          </cell>
        </row>
        <row r="1968">
          <cell r="A1968">
            <v>1973</v>
          </cell>
        </row>
        <row r="1969">
          <cell r="A1969">
            <v>1974</v>
          </cell>
        </row>
        <row r="1970">
          <cell r="A1970">
            <v>1975</v>
          </cell>
        </row>
        <row r="1971">
          <cell r="A1971">
            <v>1976</v>
          </cell>
        </row>
        <row r="1972">
          <cell r="A1972">
            <v>1977</v>
          </cell>
        </row>
        <row r="1973">
          <cell r="A1973">
            <v>1978</v>
          </cell>
        </row>
        <row r="1974">
          <cell r="A1974">
            <v>1979</v>
          </cell>
        </row>
        <row r="1975">
          <cell r="A1975">
            <v>1980</v>
          </cell>
        </row>
        <row r="1976">
          <cell r="A1976">
            <v>1981</v>
          </cell>
        </row>
        <row r="1977">
          <cell r="A1977">
            <v>1982</v>
          </cell>
        </row>
        <row r="1978">
          <cell r="A1978">
            <v>1983</v>
          </cell>
        </row>
        <row r="1979">
          <cell r="A1979">
            <v>1984</v>
          </cell>
        </row>
        <row r="1980">
          <cell r="A1980">
            <v>1985</v>
          </cell>
        </row>
        <row r="1981">
          <cell r="A1981">
            <v>1986</v>
          </cell>
        </row>
        <row r="1982">
          <cell r="A1982">
            <v>1987</v>
          </cell>
        </row>
        <row r="1983">
          <cell r="A1983">
            <v>1988</v>
          </cell>
        </row>
        <row r="1984">
          <cell r="A1984">
            <v>1989</v>
          </cell>
        </row>
        <row r="1985">
          <cell r="A1985">
            <v>1990</v>
          </cell>
        </row>
        <row r="1986">
          <cell r="A1986">
            <v>1991</v>
          </cell>
        </row>
        <row r="1987">
          <cell r="A1987">
            <v>1992</v>
          </cell>
        </row>
        <row r="1988">
          <cell r="A1988">
            <v>1993</v>
          </cell>
        </row>
        <row r="1989">
          <cell r="A1989">
            <v>1994</v>
          </cell>
        </row>
        <row r="1990">
          <cell r="A1990">
            <v>1995</v>
          </cell>
        </row>
        <row r="1991">
          <cell r="A1991">
            <v>1996</v>
          </cell>
        </row>
        <row r="1992">
          <cell r="A1992">
            <v>1997</v>
          </cell>
        </row>
        <row r="1993">
          <cell r="A1993">
            <v>1998</v>
          </cell>
        </row>
        <row r="1994">
          <cell r="A1994">
            <v>1999</v>
          </cell>
        </row>
        <row r="1995">
          <cell r="A1995">
            <v>2000</v>
          </cell>
        </row>
        <row r="1996">
          <cell r="A1996">
            <v>2001</v>
          </cell>
        </row>
        <row r="1997">
          <cell r="A1997">
            <v>2002</v>
          </cell>
        </row>
        <row r="1998">
          <cell r="A1998">
            <v>2003</v>
          </cell>
        </row>
        <row r="1999">
          <cell r="A1999">
            <v>2004</v>
          </cell>
        </row>
        <row r="2000">
          <cell r="A2000">
            <v>2005</v>
          </cell>
        </row>
        <row r="2001">
          <cell r="A2001">
            <v>2006</v>
          </cell>
        </row>
        <row r="2002">
          <cell r="A2002">
            <v>2007</v>
          </cell>
        </row>
        <row r="2003">
          <cell r="A2003">
            <v>2008</v>
          </cell>
        </row>
        <row r="2004">
          <cell r="A2004">
            <v>2009</v>
          </cell>
        </row>
        <row r="2005">
          <cell r="A2005">
            <v>2010</v>
          </cell>
        </row>
        <row r="2006">
          <cell r="A2006">
            <v>2011</v>
          </cell>
        </row>
        <row r="2007">
          <cell r="A2007">
            <v>2012</v>
          </cell>
        </row>
        <row r="2008">
          <cell r="A2008">
            <v>2013</v>
          </cell>
        </row>
        <row r="2009">
          <cell r="A2009">
            <v>2014</v>
          </cell>
        </row>
        <row r="2010">
          <cell r="A2010">
            <v>2015</v>
          </cell>
        </row>
        <row r="2011">
          <cell r="A2011">
            <v>2016</v>
          </cell>
        </row>
        <row r="2012">
          <cell r="A2012">
            <v>2017</v>
          </cell>
        </row>
        <row r="2013">
          <cell r="A2013">
            <v>2018</v>
          </cell>
        </row>
        <row r="2014">
          <cell r="A2014">
            <v>2019</v>
          </cell>
        </row>
        <row r="2015">
          <cell r="A2015">
            <v>2020</v>
          </cell>
        </row>
        <row r="2016">
          <cell r="A2016">
            <v>2021</v>
          </cell>
        </row>
        <row r="2017">
          <cell r="A2017">
            <v>2022</v>
          </cell>
        </row>
        <row r="2018">
          <cell r="A2018">
            <v>2023</v>
          </cell>
        </row>
        <row r="2019">
          <cell r="A2019">
            <v>2024</v>
          </cell>
        </row>
        <row r="2020">
          <cell r="A2020">
            <v>2025</v>
          </cell>
        </row>
        <row r="2021">
          <cell r="A2021">
            <v>2026</v>
          </cell>
        </row>
        <row r="2022">
          <cell r="A2022">
            <v>2027</v>
          </cell>
        </row>
        <row r="2023">
          <cell r="A2023">
            <v>2028</v>
          </cell>
        </row>
        <row r="2024">
          <cell r="A2024">
            <v>2029</v>
          </cell>
        </row>
        <row r="2025">
          <cell r="A2025">
            <v>2030</v>
          </cell>
        </row>
        <row r="2026">
          <cell r="A2026">
            <v>2031</v>
          </cell>
        </row>
        <row r="2027">
          <cell r="A2027">
            <v>2032</v>
          </cell>
        </row>
        <row r="2028">
          <cell r="A2028">
            <v>2033</v>
          </cell>
        </row>
        <row r="2029">
          <cell r="A2029">
            <v>2034</v>
          </cell>
        </row>
        <row r="2030">
          <cell r="A2030">
            <v>2035</v>
          </cell>
        </row>
        <row r="2031">
          <cell r="A2031">
            <v>2036</v>
          </cell>
        </row>
        <row r="2032">
          <cell r="A2032">
            <v>2037</v>
          </cell>
        </row>
        <row r="2033">
          <cell r="A2033">
            <v>2038</v>
          </cell>
        </row>
        <row r="2034">
          <cell r="A2034">
            <v>2039</v>
          </cell>
        </row>
        <row r="2035">
          <cell r="A2035">
            <v>2040</v>
          </cell>
        </row>
        <row r="2036">
          <cell r="A2036">
            <v>2041</v>
          </cell>
        </row>
        <row r="2037">
          <cell r="A2037">
            <v>2042</v>
          </cell>
        </row>
        <row r="2038">
          <cell r="A2038">
            <v>2043</v>
          </cell>
        </row>
        <row r="2039">
          <cell r="A2039">
            <v>2044</v>
          </cell>
        </row>
        <row r="2040">
          <cell r="A2040">
            <v>2045</v>
          </cell>
        </row>
        <row r="2041">
          <cell r="A2041">
            <v>2046</v>
          </cell>
        </row>
        <row r="2042">
          <cell r="A2042">
            <v>2047</v>
          </cell>
        </row>
        <row r="2043">
          <cell r="A2043">
            <v>2048</v>
          </cell>
        </row>
        <row r="2044">
          <cell r="A2044">
            <v>2049</v>
          </cell>
        </row>
        <row r="2045">
          <cell r="A2045">
            <v>2050</v>
          </cell>
        </row>
        <row r="2046">
          <cell r="A2046">
            <v>2051</v>
          </cell>
        </row>
        <row r="2047">
          <cell r="A2047">
            <v>2052</v>
          </cell>
        </row>
        <row r="2048">
          <cell r="A2048">
            <v>2053</v>
          </cell>
        </row>
        <row r="2049">
          <cell r="A2049">
            <v>2054</v>
          </cell>
        </row>
        <row r="2050">
          <cell r="A2050">
            <v>2055</v>
          </cell>
        </row>
        <row r="2051">
          <cell r="A2051">
            <v>2056</v>
          </cell>
        </row>
        <row r="2052">
          <cell r="A2052">
            <v>2057</v>
          </cell>
        </row>
        <row r="2053">
          <cell r="A2053">
            <v>2058</v>
          </cell>
        </row>
        <row r="2054">
          <cell r="A2054">
            <v>2059</v>
          </cell>
        </row>
        <row r="2055">
          <cell r="A2055">
            <v>2060</v>
          </cell>
        </row>
        <row r="2056">
          <cell r="A2056">
            <v>2061</v>
          </cell>
        </row>
        <row r="2057">
          <cell r="A2057">
            <v>2062</v>
          </cell>
        </row>
        <row r="2058">
          <cell r="A2058">
            <v>2063</v>
          </cell>
        </row>
        <row r="2059">
          <cell r="A2059">
            <v>2064</v>
          </cell>
        </row>
        <row r="2060">
          <cell r="A2060">
            <v>2065</v>
          </cell>
        </row>
        <row r="2061">
          <cell r="A2061">
            <v>2066</v>
          </cell>
        </row>
        <row r="2062">
          <cell r="A2062">
            <v>2067</v>
          </cell>
        </row>
        <row r="2063">
          <cell r="A2063">
            <v>2068</v>
          </cell>
        </row>
        <row r="2064">
          <cell r="A2064">
            <v>2069</v>
          </cell>
        </row>
        <row r="2065">
          <cell r="A2065">
            <v>2070</v>
          </cell>
        </row>
        <row r="2066">
          <cell r="A2066">
            <v>2071</v>
          </cell>
        </row>
        <row r="2067">
          <cell r="A2067">
            <v>2072</v>
          </cell>
        </row>
        <row r="2068">
          <cell r="A2068">
            <v>2073</v>
          </cell>
        </row>
        <row r="2069">
          <cell r="A2069">
            <v>2074</v>
          </cell>
        </row>
        <row r="2070">
          <cell r="A2070">
            <v>2075</v>
          </cell>
        </row>
        <row r="2071">
          <cell r="A2071">
            <v>2076</v>
          </cell>
        </row>
        <row r="2072">
          <cell r="A2072">
            <v>2077</v>
          </cell>
        </row>
        <row r="2073">
          <cell r="A2073">
            <v>2078</v>
          </cell>
        </row>
        <row r="2074">
          <cell r="A2074">
            <v>2079</v>
          </cell>
        </row>
        <row r="2075">
          <cell r="A2075">
            <v>2080</v>
          </cell>
        </row>
        <row r="2076">
          <cell r="A2076">
            <v>2081</v>
          </cell>
        </row>
        <row r="2077">
          <cell r="A2077">
            <v>2082</v>
          </cell>
        </row>
        <row r="2078">
          <cell r="A2078">
            <v>2083</v>
          </cell>
        </row>
        <row r="2079">
          <cell r="A2079">
            <v>2084</v>
          </cell>
        </row>
        <row r="2080">
          <cell r="A2080">
            <v>2085</v>
          </cell>
        </row>
        <row r="2081">
          <cell r="A2081">
            <v>2086</v>
          </cell>
        </row>
        <row r="2082">
          <cell r="A2082">
            <v>2087</v>
          </cell>
        </row>
        <row r="2083">
          <cell r="A2083">
            <v>2088</v>
          </cell>
        </row>
        <row r="2084">
          <cell r="A2084">
            <v>2089</v>
          </cell>
        </row>
        <row r="2085">
          <cell r="A2085">
            <v>2090</v>
          </cell>
        </row>
        <row r="2086">
          <cell r="A2086">
            <v>2091</v>
          </cell>
        </row>
        <row r="2087">
          <cell r="A2087">
            <v>2092</v>
          </cell>
        </row>
        <row r="2088">
          <cell r="A2088">
            <v>2093</v>
          </cell>
        </row>
        <row r="2089">
          <cell r="A2089">
            <v>2094</v>
          </cell>
        </row>
        <row r="2090">
          <cell r="A2090">
            <v>2095</v>
          </cell>
        </row>
        <row r="2091">
          <cell r="A2091">
            <v>2096</v>
          </cell>
        </row>
        <row r="2092">
          <cell r="A2092">
            <v>2097</v>
          </cell>
        </row>
        <row r="2093">
          <cell r="A2093">
            <v>2098</v>
          </cell>
        </row>
        <row r="2094">
          <cell r="A2094">
            <v>2099</v>
          </cell>
        </row>
        <row r="2095">
          <cell r="A2095">
            <v>2100</v>
          </cell>
        </row>
        <row r="2096">
          <cell r="A2096">
            <v>2101</v>
          </cell>
        </row>
        <row r="2097">
          <cell r="A2097">
            <v>2102</v>
          </cell>
        </row>
        <row r="2098">
          <cell r="A2098">
            <v>2103</v>
          </cell>
        </row>
        <row r="2099">
          <cell r="A2099">
            <v>2104</v>
          </cell>
        </row>
        <row r="2100">
          <cell r="A2100">
            <v>2105</v>
          </cell>
        </row>
        <row r="2101">
          <cell r="A2101">
            <v>2106</v>
          </cell>
        </row>
        <row r="2102">
          <cell r="A2102">
            <v>2107</v>
          </cell>
        </row>
        <row r="2103">
          <cell r="A2103">
            <v>2108</v>
          </cell>
        </row>
        <row r="2104">
          <cell r="A2104">
            <v>2109</v>
          </cell>
        </row>
        <row r="2105">
          <cell r="A2105">
            <v>2110</v>
          </cell>
        </row>
        <row r="2106">
          <cell r="A2106">
            <v>2111</v>
          </cell>
        </row>
        <row r="2107">
          <cell r="A2107">
            <v>2112</v>
          </cell>
        </row>
        <row r="2108">
          <cell r="A2108">
            <v>2113</v>
          </cell>
        </row>
        <row r="2109">
          <cell r="A2109">
            <v>2114</v>
          </cell>
        </row>
        <row r="2110">
          <cell r="A2110">
            <v>2115</v>
          </cell>
        </row>
        <row r="2111">
          <cell r="A2111">
            <v>2116</v>
          </cell>
        </row>
        <row r="2112">
          <cell r="A2112">
            <v>2117</v>
          </cell>
        </row>
        <row r="2113">
          <cell r="A2113">
            <v>2118</v>
          </cell>
        </row>
        <row r="2114">
          <cell r="A2114">
            <v>2119</v>
          </cell>
        </row>
        <row r="2115">
          <cell r="A2115">
            <v>2120</v>
          </cell>
        </row>
        <row r="2116">
          <cell r="A2116">
            <v>2121</v>
          </cell>
        </row>
        <row r="2117">
          <cell r="A2117">
            <v>2122</v>
          </cell>
        </row>
        <row r="2118">
          <cell r="A2118">
            <v>2123</v>
          </cell>
        </row>
        <row r="2119">
          <cell r="A2119">
            <v>2124</v>
          </cell>
        </row>
        <row r="2120">
          <cell r="A2120">
            <v>2125</v>
          </cell>
        </row>
        <row r="2121">
          <cell r="A2121">
            <v>2126</v>
          </cell>
        </row>
        <row r="2122">
          <cell r="A2122">
            <v>2127</v>
          </cell>
        </row>
        <row r="2123">
          <cell r="A2123">
            <v>2128</v>
          </cell>
        </row>
        <row r="2124">
          <cell r="A2124">
            <v>2129</v>
          </cell>
        </row>
        <row r="2125">
          <cell r="A2125">
            <v>2130</v>
          </cell>
        </row>
        <row r="2126">
          <cell r="A2126">
            <v>2131</v>
          </cell>
        </row>
        <row r="2127">
          <cell r="A2127">
            <v>2132</v>
          </cell>
        </row>
        <row r="2128">
          <cell r="A2128">
            <v>2133</v>
          </cell>
        </row>
        <row r="2129">
          <cell r="A2129">
            <v>2134</v>
          </cell>
        </row>
        <row r="2130">
          <cell r="A2130">
            <v>2135</v>
          </cell>
        </row>
        <row r="2131">
          <cell r="A2131">
            <v>2136</v>
          </cell>
        </row>
        <row r="2132">
          <cell r="A2132">
            <v>2137</v>
          </cell>
        </row>
        <row r="2133">
          <cell r="A2133">
            <v>2138</v>
          </cell>
        </row>
        <row r="2134">
          <cell r="A2134">
            <v>2139</v>
          </cell>
        </row>
        <row r="2135">
          <cell r="A2135">
            <v>2140</v>
          </cell>
        </row>
        <row r="2136">
          <cell r="A2136">
            <v>2141</v>
          </cell>
        </row>
        <row r="2137">
          <cell r="A2137">
            <v>2142</v>
          </cell>
        </row>
        <row r="2138">
          <cell r="A2138">
            <v>2143</v>
          </cell>
        </row>
        <row r="2139">
          <cell r="A2139">
            <v>2144</v>
          </cell>
        </row>
        <row r="2140">
          <cell r="A2140">
            <v>2145</v>
          </cell>
        </row>
        <row r="2141">
          <cell r="A2141">
            <v>2146</v>
          </cell>
        </row>
        <row r="2142">
          <cell r="A2142">
            <v>2147</v>
          </cell>
        </row>
        <row r="2143">
          <cell r="A2143">
            <v>2148</v>
          </cell>
        </row>
        <row r="2144">
          <cell r="A2144">
            <v>2149</v>
          </cell>
        </row>
        <row r="2145">
          <cell r="A2145">
            <v>2150</v>
          </cell>
        </row>
        <row r="2146">
          <cell r="A2146">
            <v>2151</v>
          </cell>
        </row>
        <row r="2147">
          <cell r="A2147">
            <v>2152</v>
          </cell>
        </row>
        <row r="2148">
          <cell r="A2148">
            <v>2153</v>
          </cell>
        </row>
        <row r="2149">
          <cell r="A2149">
            <v>2154</v>
          </cell>
        </row>
        <row r="2150">
          <cell r="A2150">
            <v>2155</v>
          </cell>
        </row>
        <row r="2151">
          <cell r="A2151">
            <v>2156</v>
          </cell>
        </row>
        <row r="2152">
          <cell r="A2152">
            <v>2157</v>
          </cell>
        </row>
        <row r="2153">
          <cell r="A2153">
            <v>2158</v>
          </cell>
        </row>
        <row r="2154">
          <cell r="A2154">
            <v>2159</v>
          </cell>
        </row>
        <row r="2155">
          <cell r="A2155">
            <v>2160</v>
          </cell>
        </row>
        <row r="2156">
          <cell r="A2156">
            <v>2161</v>
          </cell>
        </row>
        <row r="2157">
          <cell r="A2157">
            <v>2162</v>
          </cell>
        </row>
        <row r="2158">
          <cell r="A2158">
            <v>2163</v>
          </cell>
        </row>
        <row r="2159">
          <cell r="A2159">
            <v>2164</v>
          </cell>
        </row>
        <row r="2160">
          <cell r="A2160">
            <v>2165</v>
          </cell>
        </row>
        <row r="2161">
          <cell r="A2161">
            <v>2166</v>
          </cell>
        </row>
        <row r="2162">
          <cell r="A2162">
            <v>2167</v>
          </cell>
        </row>
        <row r="2163">
          <cell r="A2163">
            <v>2168</v>
          </cell>
        </row>
        <row r="2164">
          <cell r="A2164">
            <v>2169</v>
          </cell>
        </row>
        <row r="2165">
          <cell r="A2165">
            <v>2170</v>
          </cell>
        </row>
        <row r="2166">
          <cell r="A2166">
            <v>2171</v>
          </cell>
        </row>
        <row r="2167">
          <cell r="A2167">
            <v>2172</v>
          </cell>
        </row>
        <row r="2168">
          <cell r="A2168">
            <v>2173</v>
          </cell>
        </row>
        <row r="2169">
          <cell r="A2169">
            <v>2174</v>
          </cell>
        </row>
        <row r="2170">
          <cell r="A2170">
            <v>2175</v>
          </cell>
        </row>
        <row r="2171">
          <cell r="A2171">
            <v>2176</v>
          </cell>
        </row>
        <row r="2172">
          <cell r="A2172">
            <v>2177</v>
          </cell>
        </row>
        <row r="2173">
          <cell r="A2173">
            <v>2178</v>
          </cell>
        </row>
        <row r="2174">
          <cell r="A2174">
            <v>2179</v>
          </cell>
        </row>
        <row r="2175">
          <cell r="A2175">
            <v>2180</v>
          </cell>
        </row>
        <row r="2176">
          <cell r="A2176">
            <v>2181</v>
          </cell>
        </row>
        <row r="2177">
          <cell r="A2177">
            <v>2182</v>
          </cell>
        </row>
        <row r="2178">
          <cell r="A2178">
            <v>2183</v>
          </cell>
        </row>
        <row r="2179">
          <cell r="A2179">
            <v>2184</v>
          </cell>
        </row>
        <row r="2180">
          <cell r="A2180">
            <v>2185</v>
          </cell>
        </row>
        <row r="2181">
          <cell r="A2181">
            <v>2186</v>
          </cell>
        </row>
        <row r="2182">
          <cell r="A2182">
            <v>2187</v>
          </cell>
        </row>
        <row r="2183">
          <cell r="A2183">
            <v>2188</v>
          </cell>
        </row>
        <row r="2184">
          <cell r="A2184">
            <v>2189</v>
          </cell>
        </row>
        <row r="2185">
          <cell r="A2185">
            <v>2190</v>
          </cell>
        </row>
        <row r="2186">
          <cell r="A2186">
            <v>2191</v>
          </cell>
        </row>
        <row r="2187">
          <cell r="A2187">
            <v>2192</v>
          </cell>
        </row>
        <row r="2188">
          <cell r="A2188">
            <v>2193</v>
          </cell>
        </row>
        <row r="2189">
          <cell r="A2189">
            <v>2194</v>
          </cell>
        </row>
        <row r="2190">
          <cell r="A2190">
            <v>2195</v>
          </cell>
        </row>
        <row r="2191">
          <cell r="A2191">
            <v>2196</v>
          </cell>
        </row>
        <row r="2192">
          <cell r="A2192">
            <v>2197</v>
          </cell>
        </row>
        <row r="2193">
          <cell r="A2193">
            <v>2198</v>
          </cell>
        </row>
        <row r="2194">
          <cell r="A2194">
            <v>2199</v>
          </cell>
        </row>
        <row r="2195">
          <cell r="A2195">
            <v>2200</v>
          </cell>
        </row>
        <row r="2196">
          <cell r="A2196">
            <v>2201</v>
          </cell>
        </row>
        <row r="2197">
          <cell r="A2197">
            <v>2202</v>
          </cell>
        </row>
        <row r="2198">
          <cell r="A2198">
            <v>2203</v>
          </cell>
        </row>
        <row r="2199">
          <cell r="A2199">
            <v>2204</v>
          </cell>
        </row>
        <row r="2200">
          <cell r="A2200">
            <v>2205</v>
          </cell>
        </row>
        <row r="2201">
          <cell r="A2201">
            <v>2206</v>
          </cell>
        </row>
        <row r="2202">
          <cell r="A2202">
            <v>2207</v>
          </cell>
        </row>
        <row r="2203">
          <cell r="A2203">
            <v>2208</v>
          </cell>
        </row>
        <row r="2204">
          <cell r="A2204">
            <v>2209</v>
          </cell>
        </row>
        <row r="2205">
          <cell r="A2205">
            <v>2210</v>
          </cell>
        </row>
        <row r="2206">
          <cell r="A2206">
            <v>2211</v>
          </cell>
        </row>
        <row r="2207">
          <cell r="A2207">
            <v>2212</v>
          </cell>
        </row>
        <row r="2208">
          <cell r="A2208">
            <v>2213</v>
          </cell>
        </row>
        <row r="2209">
          <cell r="A2209">
            <v>2214</v>
          </cell>
        </row>
        <row r="2210">
          <cell r="A2210">
            <v>2215</v>
          </cell>
        </row>
        <row r="2211">
          <cell r="A2211">
            <v>2216</v>
          </cell>
        </row>
        <row r="2212">
          <cell r="A2212">
            <v>2217</v>
          </cell>
        </row>
        <row r="2213">
          <cell r="A2213">
            <v>2218</v>
          </cell>
        </row>
        <row r="2214">
          <cell r="A2214">
            <v>2219</v>
          </cell>
        </row>
        <row r="2215">
          <cell r="A2215">
            <v>2220</v>
          </cell>
        </row>
        <row r="2216">
          <cell r="A2216">
            <v>2221</v>
          </cell>
        </row>
        <row r="2217">
          <cell r="A2217">
            <v>2222</v>
          </cell>
        </row>
        <row r="2218">
          <cell r="A2218">
            <v>2223</v>
          </cell>
        </row>
        <row r="2219">
          <cell r="A2219">
            <v>2224</v>
          </cell>
        </row>
        <row r="2220">
          <cell r="A2220">
            <v>2225</v>
          </cell>
        </row>
        <row r="2221">
          <cell r="A2221">
            <v>2226</v>
          </cell>
        </row>
        <row r="2222">
          <cell r="A2222">
            <v>2227</v>
          </cell>
        </row>
        <row r="2223">
          <cell r="A2223">
            <v>2228</v>
          </cell>
        </row>
        <row r="2224">
          <cell r="A2224">
            <v>2229</v>
          </cell>
        </row>
        <row r="2225">
          <cell r="A2225">
            <v>2230</v>
          </cell>
        </row>
        <row r="2226">
          <cell r="A2226">
            <v>2231</v>
          </cell>
        </row>
        <row r="2227">
          <cell r="A2227">
            <v>2232</v>
          </cell>
        </row>
        <row r="2228">
          <cell r="A2228">
            <v>2233</v>
          </cell>
        </row>
        <row r="2229">
          <cell r="A2229">
            <v>2234</v>
          </cell>
        </row>
        <row r="2230">
          <cell r="A2230">
            <v>2235</v>
          </cell>
        </row>
        <row r="2231">
          <cell r="A2231">
            <v>2236</v>
          </cell>
        </row>
        <row r="2232">
          <cell r="A2232">
            <v>2237</v>
          </cell>
        </row>
        <row r="2233">
          <cell r="A2233">
            <v>2238</v>
          </cell>
        </row>
        <row r="2234">
          <cell r="A2234">
            <v>2239</v>
          </cell>
        </row>
        <row r="2235">
          <cell r="A2235">
            <v>2240</v>
          </cell>
        </row>
        <row r="2236">
          <cell r="A2236">
            <v>2241</v>
          </cell>
        </row>
        <row r="2237">
          <cell r="A2237">
            <v>2242</v>
          </cell>
        </row>
        <row r="2238">
          <cell r="A2238">
            <v>2243</v>
          </cell>
        </row>
        <row r="2239">
          <cell r="A2239">
            <v>2244</v>
          </cell>
        </row>
        <row r="2240">
          <cell r="A2240">
            <v>2245</v>
          </cell>
        </row>
        <row r="2241">
          <cell r="A2241">
            <v>2246</v>
          </cell>
        </row>
        <row r="2242">
          <cell r="A2242">
            <v>2247</v>
          </cell>
        </row>
        <row r="2243">
          <cell r="A2243">
            <v>2248</v>
          </cell>
        </row>
        <row r="2244">
          <cell r="A2244">
            <v>2249</v>
          </cell>
        </row>
        <row r="2245">
          <cell r="A2245">
            <v>2250</v>
          </cell>
        </row>
        <row r="2246">
          <cell r="A2246">
            <v>2251</v>
          </cell>
        </row>
        <row r="2247">
          <cell r="A2247">
            <v>2252</v>
          </cell>
        </row>
        <row r="2248">
          <cell r="A2248">
            <v>2253</v>
          </cell>
        </row>
        <row r="2249">
          <cell r="A2249">
            <v>2254</v>
          </cell>
        </row>
        <row r="2250">
          <cell r="A2250">
            <v>2255</v>
          </cell>
        </row>
        <row r="2251">
          <cell r="A2251">
            <v>2256</v>
          </cell>
        </row>
        <row r="2252">
          <cell r="A2252">
            <v>2257</v>
          </cell>
        </row>
        <row r="2253">
          <cell r="A2253">
            <v>2258</v>
          </cell>
        </row>
        <row r="2254">
          <cell r="A2254">
            <v>2259</v>
          </cell>
        </row>
        <row r="2255">
          <cell r="A2255">
            <v>2260</v>
          </cell>
        </row>
        <row r="2256">
          <cell r="A2256">
            <v>2261</v>
          </cell>
        </row>
        <row r="2257">
          <cell r="A2257">
            <v>2262</v>
          </cell>
        </row>
        <row r="2258">
          <cell r="A2258">
            <v>2263</v>
          </cell>
        </row>
        <row r="2259">
          <cell r="A2259">
            <v>2264</v>
          </cell>
        </row>
        <row r="2260">
          <cell r="A2260">
            <v>2265</v>
          </cell>
        </row>
        <row r="2261">
          <cell r="A2261">
            <v>2266</v>
          </cell>
        </row>
        <row r="2262">
          <cell r="A2262">
            <v>2267</v>
          </cell>
        </row>
        <row r="2263">
          <cell r="A2263">
            <v>2268</v>
          </cell>
        </row>
        <row r="2264">
          <cell r="A2264">
            <v>2269</v>
          </cell>
        </row>
        <row r="2265">
          <cell r="A2265">
            <v>2270</v>
          </cell>
        </row>
        <row r="2266">
          <cell r="A2266">
            <v>2271</v>
          </cell>
        </row>
        <row r="2267">
          <cell r="A2267">
            <v>2272</v>
          </cell>
        </row>
        <row r="2268">
          <cell r="A2268">
            <v>2273</v>
          </cell>
        </row>
        <row r="2269">
          <cell r="A2269">
            <v>2274</v>
          </cell>
        </row>
        <row r="2270">
          <cell r="A2270">
            <v>2275</v>
          </cell>
        </row>
        <row r="2271">
          <cell r="A2271">
            <v>2276</v>
          </cell>
        </row>
        <row r="2272">
          <cell r="A2272">
            <v>2277</v>
          </cell>
        </row>
        <row r="2273">
          <cell r="A2273">
            <v>2278</v>
          </cell>
        </row>
        <row r="2274">
          <cell r="A2274">
            <v>2279</v>
          </cell>
        </row>
        <row r="2275">
          <cell r="A2275">
            <v>2280</v>
          </cell>
        </row>
        <row r="2276">
          <cell r="A2276">
            <v>2281</v>
          </cell>
        </row>
        <row r="2277">
          <cell r="A2277">
            <v>2282</v>
          </cell>
        </row>
        <row r="2278">
          <cell r="A2278">
            <v>2283</v>
          </cell>
        </row>
        <row r="2279">
          <cell r="A2279">
            <v>2284</v>
          </cell>
        </row>
        <row r="2280">
          <cell r="A2280">
            <v>2285</v>
          </cell>
        </row>
        <row r="2281">
          <cell r="A2281">
            <v>2286</v>
          </cell>
        </row>
        <row r="2282">
          <cell r="A2282">
            <v>2287</v>
          </cell>
        </row>
        <row r="2283">
          <cell r="A2283">
            <v>2288</v>
          </cell>
        </row>
        <row r="2284">
          <cell r="A2284">
            <v>2289</v>
          </cell>
        </row>
        <row r="2285">
          <cell r="A2285">
            <v>2290</v>
          </cell>
        </row>
        <row r="2286">
          <cell r="A2286">
            <v>2291</v>
          </cell>
        </row>
        <row r="2287">
          <cell r="A2287">
            <v>2292</v>
          </cell>
        </row>
        <row r="2288">
          <cell r="A2288">
            <v>2293</v>
          </cell>
        </row>
        <row r="2289">
          <cell r="A2289">
            <v>2294</v>
          </cell>
        </row>
        <row r="2290">
          <cell r="A2290">
            <v>2295</v>
          </cell>
        </row>
        <row r="2291">
          <cell r="A2291">
            <v>2296</v>
          </cell>
        </row>
        <row r="2292">
          <cell r="A2292">
            <v>2297</v>
          </cell>
        </row>
        <row r="2293">
          <cell r="A2293">
            <v>2298</v>
          </cell>
        </row>
        <row r="2294">
          <cell r="A2294">
            <v>2299</v>
          </cell>
        </row>
        <row r="2295">
          <cell r="A2295">
            <v>2300</v>
          </cell>
        </row>
        <row r="2296">
          <cell r="A2296">
            <v>2301</v>
          </cell>
        </row>
        <row r="2297">
          <cell r="A2297">
            <v>2302</v>
          </cell>
        </row>
        <row r="2298">
          <cell r="A2298">
            <v>2303</v>
          </cell>
        </row>
        <row r="2299">
          <cell r="A2299">
            <v>2304</v>
          </cell>
        </row>
        <row r="2300">
          <cell r="A2300">
            <v>2305</v>
          </cell>
        </row>
        <row r="2301">
          <cell r="A2301">
            <v>2306</v>
          </cell>
        </row>
        <row r="2302">
          <cell r="A2302">
            <v>2307</v>
          </cell>
        </row>
        <row r="2303">
          <cell r="A2303">
            <v>2308</v>
          </cell>
        </row>
        <row r="2304">
          <cell r="A2304">
            <v>2309</v>
          </cell>
        </row>
        <row r="2305">
          <cell r="A2305">
            <v>2310</v>
          </cell>
        </row>
        <row r="2306">
          <cell r="A2306">
            <v>2311</v>
          </cell>
        </row>
        <row r="2307">
          <cell r="A2307">
            <v>2312</v>
          </cell>
        </row>
        <row r="2308">
          <cell r="A2308">
            <v>2313</v>
          </cell>
        </row>
        <row r="2309">
          <cell r="A2309">
            <v>2314</v>
          </cell>
        </row>
        <row r="2310">
          <cell r="A2310">
            <v>2315</v>
          </cell>
        </row>
        <row r="2311">
          <cell r="A2311">
            <v>2316</v>
          </cell>
        </row>
        <row r="2312">
          <cell r="A2312">
            <v>2317</v>
          </cell>
        </row>
        <row r="2313">
          <cell r="A2313">
            <v>2318</v>
          </cell>
        </row>
        <row r="2314">
          <cell r="A2314">
            <v>2319</v>
          </cell>
        </row>
        <row r="2315">
          <cell r="A2315">
            <v>2320</v>
          </cell>
        </row>
        <row r="2316">
          <cell r="A2316">
            <v>2321</v>
          </cell>
        </row>
        <row r="2317">
          <cell r="A2317">
            <v>2322</v>
          </cell>
        </row>
        <row r="2318">
          <cell r="A2318">
            <v>2323</v>
          </cell>
        </row>
        <row r="2319">
          <cell r="A2319">
            <v>2324</v>
          </cell>
        </row>
        <row r="2320">
          <cell r="A2320">
            <v>2325</v>
          </cell>
        </row>
        <row r="2321">
          <cell r="A2321">
            <v>2326</v>
          </cell>
        </row>
        <row r="2322">
          <cell r="A2322">
            <v>2327</v>
          </cell>
        </row>
        <row r="2323">
          <cell r="A2323">
            <v>2328</v>
          </cell>
        </row>
        <row r="2324">
          <cell r="A2324">
            <v>2329</v>
          </cell>
        </row>
        <row r="2325">
          <cell r="A2325">
            <v>2330</v>
          </cell>
        </row>
        <row r="2326">
          <cell r="A2326">
            <v>2331</v>
          </cell>
        </row>
        <row r="2327">
          <cell r="A2327">
            <v>2332</v>
          </cell>
        </row>
        <row r="2328">
          <cell r="A2328">
            <v>2333</v>
          </cell>
        </row>
        <row r="2329">
          <cell r="A2329">
            <v>2334</v>
          </cell>
        </row>
        <row r="2330">
          <cell r="A2330">
            <v>2335</v>
          </cell>
        </row>
        <row r="2331">
          <cell r="A2331">
            <v>2336</v>
          </cell>
        </row>
        <row r="2332">
          <cell r="A2332">
            <v>2337</v>
          </cell>
        </row>
        <row r="2333">
          <cell r="A2333">
            <v>2338</v>
          </cell>
        </row>
        <row r="2334">
          <cell r="A2334">
            <v>2339</v>
          </cell>
        </row>
        <row r="2335">
          <cell r="A2335">
            <v>2340</v>
          </cell>
        </row>
        <row r="2336">
          <cell r="A2336">
            <v>2341</v>
          </cell>
        </row>
        <row r="2337">
          <cell r="A2337">
            <v>2342</v>
          </cell>
        </row>
        <row r="2338">
          <cell r="A2338">
            <v>2343</v>
          </cell>
        </row>
        <row r="2339">
          <cell r="A2339">
            <v>2344</v>
          </cell>
        </row>
        <row r="2340">
          <cell r="A2340">
            <v>2345</v>
          </cell>
        </row>
        <row r="2341">
          <cell r="A2341">
            <v>2346</v>
          </cell>
        </row>
        <row r="2342">
          <cell r="A2342">
            <v>2347</v>
          </cell>
        </row>
        <row r="2343">
          <cell r="A2343">
            <v>2348</v>
          </cell>
        </row>
        <row r="2344">
          <cell r="A2344">
            <v>2349</v>
          </cell>
        </row>
        <row r="2345">
          <cell r="A2345">
            <v>2350</v>
          </cell>
        </row>
        <row r="2346">
          <cell r="A2346">
            <v>2351</v>
          </cell>
        </row>
        <row r="2347">
          <cell r="A2347">
            <v>2352</v>
          </cell>
        </row>
        <row r="2348">
          <cell r="A2348">
            <v>2353</v>
          </cell>
        </row>
        <row r="2349">
          <cell r="A2349">
            <v>2354</v>
          </cell>
        </row>
        <row r="2350">
          <cell r="A2350">
            <v>2355</v>
          </cell>
        </row>
        <row r="2351">
          <cell r="A2351">
            <v>2356</v>
          </cell>
        </row>
        <row r="2352">
          <cell r="A2352">
            <v>2357</v>
          </cell>
        </row>
        <row r="2353">
          <cell r="A2353">
            <v>2358</v>
          </cell>
        </row>
        <row r="2354">
          <cell r="A2354">
            <v>2359</v>
          </cell>
        </row>
        <row r="2355">
          <cell r="A2355">
            <v>2360</v>
          </cell>
        </row>
        <row r="2356">
          <cell r="A2356">
            <v>2361</v>
          </cell>
        </row>
        <row r="2357">
          <cell r="A2357">
            <v>2362</v>
          </cell>
        </row>
        <row r="2358">
          <cell r="A2358">
            <v>2363</v>
          </cell>
        </row>
        <row r="2359">
          <cell r="A2359">
            <v>2364</v>
          </cell>
        </row>
        <row r="2360">
          <cell r="A2360">
            <v>2365</v>
          </cell>
        </row>
        <row r="2361">
          <cell r="A2361">
            <v>2366</v>
          </cell>
        </row>
        <row r="2362">
          <cell r="A2362">
            <v>2367</v>
          </cell>
        </row>
        <row r="2363">
          <cell r="A2363">
            <v>2368</v>
          </cell>
        </row>
        <row r="2364">
          <cell r="A2364">
            <v>2369</v>
          </cell>
        </row>
        <row r="2365">
          <cell r="A2365">
            <v>2370</v>
          </cell>
        </row>
        <row r="2366">
          <cell r="A2366">
            <v>2371</v>
          </cell>
        </row>
        <row r="2367">
          <cell r="A2367">
            <v>2372</v>
          </cell>
        </row>
        <row r="2368">
          <cell r="A2368">
            <v>2373</v>
          </cell>
        </row>
        <row r="2369">
          <cell r="A2369">
            <v>2374</v>
          </cell>
        </row>
        <row r="2370">
          <cell r="A2370">
            <v>2375</v>
          </cell>
        </row>
        <row r="2371">
          <cell r="A2371">
            <v>2376</v>
          </cell>
        </row>
        <row r="2372">
          <cell r="A2372">
            <v>2377</v>
          </cell>
        </row>
        <row r="2373">
          <cell r="A2373">
            <v>2378</v>
          </cell>
        </row>
        <row r="2374">
          <cell r="A2374">
            <v>2379</v>
          </cell>
        </row>
        <row r="2375">
          <cell r="A2375">
            <v>2380</v>
          </cell>
        </row>
        <row r="2376">
          <cell r="A2376">
            <v>2381</v>
          </cell>
        </row>
        <row r="2377">
          <cell r="A2377">
            <v>2382</v>
          </cell>
        </row>
        <row r="2378">
          <cell r="A2378">
            <v>2383</v>
          </cell>
        </row>
        <row r="2379">
          <cell r="A2379">
            <v>2384</v>
          </cell>
        </row>
        <row r="2380">
          <cell r="A2380">
            <v>2385</v>
          </cell>
        </row>
        <row r="2381">
          <cell r="A2381">
            <v>2386</v>
          </cell>
        </row>
        <row r="2382">
          <cell r="A2382">
            <v>2387</v>
          </cell>
        </row>
        <row r="2383">
          <cell r="A2383">
            <v>2388</v>
          </cell>
        </row>
        <row r="2384">
          <cell r="A2384">
            <v>2389</v>
          </cell>
        </row>
        <row r="2385">
          <cell r="A2385">
            <v>2390</v>
          </cell>
        </row>
        <row r="2386">
          <cell r="A2386">
            <v>2391</v>
          </cell>
        </row>
        <row r="2387">
          <cell r="A2387">
            <v>2392</v>
          </cell>
        </row>
        <row r="2388">
          <cell r="A2388">
            <v>2393</v>
          </cell>
        </row>
        <row r="2389">
          <cell r="A2389">
            <v>2394</v>
          </cell>
        </row>
        <row r="2390">
          <cell r="A2390">
            <v>2395</v>
          </cell>
        </row>
        <row r="2391">
          <cell r="A2391">
            <v>2396</v>
          </cell>
        </row>
        <row r="2392">
          <cell r="A2392">
            <v>2397</v>
          </cell>
        </row>
        <row r="2393">
          <cell r="A2393">
            <v>2398</v>
          </cell>
        </row>
        <row r="2394">
          <cell r="A2394">
            <v>2399</v>
          </cell>
        </row>
        <row r="2395">
          <cell r="A2395">
            <v>2400</v>
          </cell>
        </row>
        <row r="2396">
          <cell r="A2396">
            <v>2401</v>
          </cell>
        </row>
        <row r="2397">
          <cell r="A2397">
            <v>2402</v>
          </cell>
        </row>
        <row r="2398">
          <cell r="A2398">
            <v>2403</v>
          </cell>
        </row>
        <row r="2399">
          <cell r="A2399">
            <v>2404</v>
          </cell>
        </row>
        <row r="2400">
          <cell r="A2400">
            <v>2405</v>
          </cell>
        </row>
        <row r="2401">
          <cell r="A2401">
            <v>2406</v>
          </cell>
        </row>
        <row r="2402">
          <cell r="A2402">
            <v>2407</v>
          </cell>
        </row>
        <row r="2403">
          <cell r="A2403">
            <v>2408</v>
          </cell>
        </row>
        <row r="2404">
          <cell r="A2404">
            <v>2409</v>
          </cell>
        </row>
        <row r="2405">
          <cell r="A2405">
            <v>2410</v>
          </cell>
        </row>
        <row r="2406">
          <cell r="A2406">
            <v>2411</v>
          </cell>
        </row>
        <row r="2407">
          <cell r="A2407">
            <v>2412</v>
          </cell>
        </row>
        <row r="2408">
          <cell r="A2408">
            <v>2413</v>
          </cell>
        </row>
        <row r="2409">
          <cell r="A2409">
            <v>2414</v>
          </cell>
        </row>
        <row r="2410">
          <cell r="A2410">
            <v>2415</v>
          </cell>
        </row>
        <row r="2411">
          <cell r="A2411">
            <v>2416</v>
          </cell>
        </row>
        <row r="2412">
          <cell r="A2412">
            <v>2417</v>
          </cell>
        </row>
        <row r="2413">
          <cell r="A2413">
            <v>2418</v>
          </cell>
        </row>
        <row r="2414">
          <cell r="A2414">
            <v>2419</v>
          </cell>
        </row>
        <row r="2415">
          <cell r="A2415">
            <v>2420</v>
          </cell>
        </row>
        <row r="2416">
          <cell r="A2416">
            <v>2421</v>
          </cell>
        </row>
        <row r="2417">
          <cell r="A2417">
            <v>2422</v>
          </cell>
        </row>
        <row r="2418">
          <cell r="A2418">
            <v>2423</v>
          </cell>
        </row>
        <row r="2419">
          <cell r="A2419">
            <v>2424</v>
          </cell>
        </row>
        <row r="2420">
          <cell r="A2420">
            <v>2425</v>
          </cell>
        </row>
        <row r="2421">
          <cell r="A2421">
            <v>2426</v>
          </cell>
        </row>
        <row r="2422">
          <cell r="A2422">
            <v>2427</v>
          </cell>
        </row>
        <row r="2423">
          <cell r="A2423">
            <v>2428</v>
          </cell>
        </row>
        <row r="2424">
          <cell r="A2424">
            <v>2429</v>
          </cell>
        </row>
        <row r="2425">
          <cell r="A2425">
            <v>2430</v>
          </cell>
        </row>
        <row r="2426">
          <cell r="A2426">
            <v>2431</v>
          </cell>
        </row>
        <row r="2427">
          <cell r="A2427">
            <v>2432</v>
          </cell>
        </row>
        <row r="2428">
          <cell r="A2428">
            <v>2433</v>
          </cell>
        </row>
        <row r="2429">
          <cell r="A2429">
            <v>2434</v>
          </cell>
        </row>
        <row r="2430">
          <cell r="A2430">
            <v>2435</v>
          </cell>
        </row>
        <row r="2431">
          <cell r="A2431">
            <v>2436</v>
          </cell>
        </row>
        <row r="2432">
          <cell r="A2432">
            <v>2437</v>
          </cell>
        </row>
        <row r="2433">
          <cell r="A2433">
            <v>2438</v>
          </cell>
        </row>
        <row r="2434">
          <cell r="A2434">
            <v>2439</v>
          </cell>
        </row>
        <row r="2435">
          <cell r="A2435">
            <v>2440</v>
          </cell>
        </row>
        <row r="2436">
          <cell r="A2436">
            <v>2441</v>
          </cell>
        </row>
        <row r="2437">
          <cell r="A2437">
            <v>2442</v>
          </cell>
        </row>
        <row r="2438">
          <cell r="A2438">
            <v>2443</v>
          </cell>
        </row>
        <row r="2439">
          <cell r="A2439">
            <v>2444</v>
          </cell>
        </row>
        <row r="2440">
          <cell r="A2440">
            <v>2445</v>
          </cell>
        </row>
        <row r="2441">
          <cell r="A2441">
            <v>2446</v>
          </cell>
        </row>
        <row r="2442">
          <cell r="A2442">
            <v>2447</v>
          </cell>
        </row>
        <row r="2443">
          <cell r="A2443">
            <v>2448</v>
          </cell>
        </row>
        <row r="2444">
          <cell r="A2444">
            <v>2449</v>
          </cell>
        </row>
        <row r="2445">
          <cell r="A2445">
            <v>2450</v>
          </cell>
        </row>
        <row r="2446">
          <cell r="A2446">
            <v>2451</v>
          </cell>
        </row>
        <row r="2447">
          <cell r="A2447">
            <v>2452</v>
          </cell>
        </row>
        <row r="2448">
          <cell r="A2448">
            <v>2453</v>
          </cell>
        </row>
        <row r="2449">
          <cell r="A2449">
            <v>2454</v>
          </cell>
        </row>
        <row r="2450">
          <cell r="A2450">
            <v>2455</v>
          </cell>
        </row>
        <row r="2451">
          <cell r="A2451">
            <v>2456</v>
          </cell>
        </row>
        <row r="2452">
          <cell r="A2452">
            <v>2457</v>
          </cell>
        </row>
        <row r="2453">
          <cell r="A2453">
            <v>2458</v>
          </cell>
        </row>
        <row r="2454">
          <cell r="A2454">
            <v>2459</v>
          </cell>
        </row>
        <row r="2455">
          <cell r="A2455">
            <v>2460</v>
          </cell>
        </row>
        <row r="2456">
          <cell r="A2456">
            <v>2461</v>
          </cell>
        </row>
        <row r="2457">
          <cell r="A2457">
            <v>2462</v>
          </cell>
        </row>
        <row r="2458">
          <cell r="A2458">
            <v>2463</v>
          </cell>
        </row>
        <row r="2459">
          <cell r="A2459">
            <v>2464</v>
          </cell>
        </row>
        <row r="2460">
          <cell r="A2460">
            <v>2465</v>
          </cell>
        </row>
        <row r="2461">
          <cell r="A2461">
            <v>2466</v>
          </cell>
        </row>
        <row r="2462">
          <cell r="A2462">
            <v>2467</v>
          </cell>
        </row>
        <row r="2463">
          <cell r="A2463">
            <v>2468</v>
          </cell>
        </row>
        <row r="2464">
          <cell r="A2464">
            <v>2469</v>
          </cell>
        </row>
        <row r="2465">
          <cell r="A2465">
            <v>2470</v>
          </cell>
        </row>
        <row r="2466">
          <cell r="A2466">
            <v>2471</v>
          </cell>
        </row>
        <row r="2467">
          <cell r="A2467">
            <v>2472</v>
          </cell>
        </row>
        <row r="2468">
          <cell r="A2468">
            <v>2473</v>
          </cell>
        </row>
        <row r="2469">
          <cell r="A2469">
            <v>2474</v>
          </cell>
        </row>
        <row r="2470">
          <cell r="A2470">
            <v>2475</v>
          </cell>
        </row>
        <row r="2471">
          <cell r="A2471">
            <v>2476</v>
          </cell>
        </row>
        <row r="2472">
          <cell r="A2472">
            <v>2477</v>
          </cell>
        </row>
        <row r="2473">
          <cell r="A2473">
            <v>2478</v>
          </cell>
        </row>
        <row r="2474">
          <cell r="A2474">
            <v>2479</v>
          </cell>
        </row>
        <row r="2475">
          <cell r="A2475">
            <v>2480</v>
          </cell>
        </row>
        <row r="2476">
          <cell r="A2476">
            <v>2481</v>
          </cell>
        </row>
        <row r="2477">
          <cell r="A2477">
            <v>2482</v>
          </cell>
        </row>
        <row r="2478">
          <cell r="A2478">
            <v>2483</v>
          </cell>
        </row>
        <row r="2479">
          <cell r="A2479">
            <v>2484</v>
          </cell>
        </row>
        <row r="2480">
          <cell r="A2480">
            <v>2485</v>
          </cell>
        </row>
        <row r="2481">
          <cell r="A2481">
            <v>2486</v>
          </cell>
        </row>
        <row r="2482">
          <cell r="A2482">
            <v>2487</v>
          </cell>
        </row>
        <row r="2483">
          <cell r="A2483">
            <v>2488</v>
          </cell>
        </row>
        <row r="2484">
          <cell r="A2484">
            <v>2489</v>
          </cell>
        </row>
        <row r="2485">
          <cell r="A2485">
            <v>2490</v>
          </cell>
        </row>
        <row r="2486">
          <cell r="A2486">
            <v>2491</v>
          </cell>
        </row>
        <row r="2487">
          <cell r="A2487">
            <v>2492</v>
          </cell>
        </row>
        <row r="2488">
          <cell r="A2488">
            <v>2493</v>
          </cell>
        </row>
        <row r="2489">
          <cell r="A2489">
            <v>2494</v>
          </cell>
        </row>
        <row r="2490">
          <cell r="A2490">
            <v>2495</v>
          </cell>
        </row>
        <row r="2491">
          <cell r="A2491">
            <v>2496</v>
          </cell>
        </row>
        <row r="2492">
          <cell r="A2492">
            <v>2497</v>
          </cell>
        </row>
        <row r="2493">
          <cell r="A2493">
            <v>2498</v>
          </cell>
        </row>
        <row r="2494">
          <cell r="A2494">
            <v>2499</v>
          </cell>
        </row>
        <row r="2495">
          <cell r="A2495">
            <v>2500</v>
          </cell>
        </row>
        <row r="2496">
          <cell r="A2496">
            <v>2501</v>
          </cell>
        </row>
        <row r="2497">
          <cell r="A2497">
            <v>2502</v>
          </cell>
        </row>
        <row r="2498">
          <cell r="A2498">
            <v>2503</v>
          </cell>
        </row>
        <row r="2499">
          <cell r="A2499">
            <v>2504</v>
          </cell>
        </row>
        <row r="2500">
          <cell r="A2500">
            <v>2505</v>
          </cell>
        </row>
        <row r="2501">
          <cell r="A2501">
            <v>2506</v>
          </cell>
        </row>
        <row r="2502">
          <cell r="A2502">
            <v>2507</v>
          </cell>
        </row>
        <row r="2503">
          <cell r="A2503">
            <v>2508</v>
          </cell>
        </row>
        <row r="2504">
          <cell r="A2504">
            <v>2509</v>
          </cell>
        </row>
        <row r="2505">
          <cell r="A2505">
            <v>2510</v>
          </cell>
        </row>
        <row r="2506">
          <cell r="A2506">
            <v>2511</v>
          </cell>
        </row>
        <row r="2507">
          <cell r="A2507">
            <v>2512</v>
          </cell>
        </row>
        <row r="2508">
          <cell r="A2508">
            <v>2513</v>
          </cell>
        </row>
        <row r="2509">
          <cell r="A2509">
            <v>2514</v>
          </cell>
        </row>
        <row r="2510">
          <cell r="A2510">
            <v>2515</v>
          </cell>
        </row>
        <row r="2511">
          <cell r="A2511">
            <v>2516</v>
          </cell>
        </row>
        <row r="2512">
          <cell r="A2512">
            <v>2517</v>
          </cell>
        </row>
        <row r="2513">
          <cell r="A2513">
            <v>2518</v>
          </cell>
        </row>
        <row r="2514">
          <cell r="A2514">
            <v>2519</v>
          </cell>
        </row>
        <row r="2515">
          <cell r="A2515">
            <v>2520</v>
          </cell>
        </row>
        <row r="2516">
          <cell r="A2516">
            <v>2521</v>
          </cell>
        </row>
        <row r="2517">
          <cell r="A2517">
            <v>2522</v>
          </cell>
        </row>
        <row r="2518">
          <cell r="A2518">
            <v>2523</v>
          </cell>
        </row>
        <row r="2519">
          <cell r="A2519">
            <v>2524</v>
          </cell>
        </row>
        <row r="2520">
          <cell r="A2520">
            <v>2525</v>
          </cell>
        </row>
        <row r="2521">
          <cell r="A2521">
            <v>2526</v>
          </cell>
        </row>
        <row r="2522">
          <cell r="A2522">
            <v>2527</v>
          </cell>
        </row>
        <row r="2523">
          <cell r="A2523">
            <v>2528</v>
          </cell>
        </row>
        <row r="2524">
          <cell r="A2524">
            <v>2529</v>
          </cell>
        </row>
        <row r="2525">
          <cell r="A2525">
            <v>2530</v>
          </cell>
        </row>
        <row r="2526">
          <cell r="A2526">
            <v>2531</v>
          </cell>
        </row>
        <row r="2527">
          <cell r="A2527">
            <v>2532</v>
          </cell>
        </row>
        <row r="2528">
          <cell r="A2528">
            <v>2533</v>
          </cell>
        </row>
        <row r="2529">
          <cell r="A2529">
            <v>2534</v>
          </cell>
        </row>
        <row r="2530">
          <cell r="A2530">
            <v>2535</v>
          </cell>
        </row>
        <row r="2531">
          <cell r="A2531">
            <v>2536</v>
          </cell>
        </row>
        <row r="2532">
          <cell r="A2532">
            <v>2537</v>
          </cell>
        </row>
        <row r="2533">
          <cell r="A2533">
            <v>2538</v>
          </cell>
        </row>
        <row r="2534">
          <cell r="A2534">
            <v>2539</v>
          </cell>
        </row>
        <row r="2535">
          <cell r="A2535">
            <v>2540</v>
          </cell>
        </row>
        <row r="2536">
          <cell r="A2536">
            <v>2541</v>
          </cell>
        </row>
        <row r="2537">
          <cell r="A2537">
            <v>2542</v>
          </cell>
        </row>
        <row r="2538">
          <cell r="A2538">
            <v>2543</v>
          </cell>
        </row>
        <row r="2539">
          <cell r="A2539">
            <v>2544</v>
          </cell>
        </row>
        <row r="2540">
          <cell r="A2540">
            <v>2545</v>
          </cell>
        </row>
        <row r="2541">
          <cell r="A2541">
            <v>2546</v>
          </cell>
        </row>
        <row r="2542">
          <cell r="A2542">
            <v>2547</v>
          </cell>
        </row>
        <row r="2543">
          <cell r="A2543">
            <v>2548</v>
          </cell>
        </row>
        <row r="2544">
          <cell r="A2544">
            <v>2549</v>
          </cell>
        </row>
        <row r="2545">
          <cell r="A2545">
            <v>2550</v>
          </cell>
        </row>
        <row r="2546">
          <cell r="A2546">
            <v>2551</v>
          </cell>
        </row>
        <row r="2547">
          <cell r="A2547">
            <v>2552</v>
          </cell>
        </row>
        <row r="2548">
          <cell r="A2548">
            <v>2553</v>
          </cell>
        </row>
        <row r="2549">
          <cell r="A2549">
            <v>2554</v>
          </cell>
        </row>
        <row r="2550">
          <cell r="A2550">
            <v>2555</v>
          </cell>
        </row>
        <row r="2551">
          <cell r="A2551">
            <v>2556</v>
          </cell>
        </row>
        <row r="2552">
          <cell r="A2552">
            <v>2557</v>
          </cell>
        </row>
        <row r="2553">
          <cell r="A2553">
            <v>2558</v>
          </cell>
        </row>
        <row r="2554">
          <cell r="A2554">
            <v>2559</v>
          </cell>
        </row>
        <row r="2555">
          <cell r="A2555">
            <v>2560</v>
          </cell>
        </row>
        <row r="2556">
          <cell r="A2556">
            <v>2561</v>
          </cell>
        </row>
        <row r="2557">
          <cell r="A2557">
            <v>2562</v>
          </cell>
        </row>
        <row r="2558">
          <cell r="A2558">
            <v>2563</v>
          </cell>
        </row>
        <row r="2559">
          <cell r="A2559">
            <v>2564</v>
          </cell>
        </row>
        <row r="2560">
          <cell r="A2560">
            <v>2565</v>
          </cell>
        </row>
        <row r="2561">
          <cell r="A2561">
            <v>2566</v>
          </cell>
        </row>
        <row r="2562">
          <cell r="A2562">
            <v>2567</v>
          </cell>
        </row>
        <row r="2563">
          <cell r="A2563">
            <v>2568</v>
          </cell>
        </row>
        <row r="2564">
          <cell r="A2564">
            <v>2569</v>
          </cell>
        </row>
        <row r="2565">
          <cell r="A2565">
            <v>2570</v>
          </cell>
        </row>
        <row r="2566">
          <cell r="A2566">
            <v>2571</v>
          </cell>
        </row>
        <row r="2567">
          <cell r="A2567">
            <v>2572</v>
          </cell>
        </row>
        <row r="2568">
          <cell r="A2568">
            <v>2573</v>
          </cell>
        </row>
        <row r="2569">
          <cell r="A2569">
            <v>2574</v>
          </cell>
        </row>
        <row r="2570">
          <cell r="A2570">
            <v>2575</v>
          </cell>
        </row>
        <row r="2571">
          <cell r="A2571">
            <v>2576</v>
          </cell>
        </row>
        <row r="2572">
          <cell r="A2572">
            <v>2577</v>
          </cell>
        </row>
        <row r="2573">
          <cell r="A2573">
            <v>2578</v>
          </cell>
        </row>
        <row r="2574">
          <cell r="A2574">
            <v>2579</v>
          </cell>
        </row>
        <row r="2575">
          <cell r="A2575">
            <v>2580</v>
          </cell>
        </row>
        <row r="2576">
          <cell r="A2576">
            <v>2581</v>
          </cell>
        </row>
        <row r="2577">
          <cell r="A2577">
            <v>2582</v>
          </cell>
        </row>
        <row r="2578">
          <cell r="A2578">
            <v>2583</v>
          </cell>
        </row>
        <row r="2579">
          <cell r="A2579">
            <v>2584</v>
          </cell>
        </row>
        <row r="2580">
          <cell r="A2580">
            <v>2585</v>
          </cell>
        </row>
        <row r="2581">
          <cell r="A2581">
            <v>2586</v>
          </cell>
        </row>
        <row r="2582">
          <cell r="A2582">
            <v>2587</v>
          </cell>
        </row>
        <row r="2583">
          <cell r="A2583">
            <v>2588</v>
          </cell>
        </row>
        <row r="2584">
          <cell r="A2584">
            <v>2589</v>
          </cell>
        </row>
        <row r="2585">
          <cell r="A2585">
            <v>2590</v>
          </cell>
        </row>
        <row r="2586">
          <cell r="A2586">
            <v>2591</v>
          </cell>
        </row>
        <row r="2587">
          <cell r="A2587">
            <v>2592</v>
          </cell>
        </row>
        <row r="2588">
          <cell r="A2588">
            <v>2593</v>
          </cell>
        </row>
        <row r="2589">
          <cell r="A2589">
            <v>2594</v>
          </cell>
        </row>
        <row r="2590">
          <cell r="A2590">
            <v>2595</v>
          </cell>
        </row>
        <row r="2591">
          <cell r="A2591">
            <v>2596</v>
          </cell>
        </row>
        <row r="2592">
          <cell r="A2592">
            <v>2597</v>
          </cell>
        </row>
        <row r="2593">
          <cell r="A2593">
            <v>2598</v>
          </cell>
        </row>
        <row r="2594">
          <cell r="A2594">
            <v>2599</v>
          </cell>
        </row>
        <row r="2595">
          <cell r="A2595">
            <v>2600</v>
          </cell>
        </row>
        <row r="2596">
          <cell r="A2596">
            <v>2601</v>
          </cell>
        </row>
        <row r="2597">
          <cell r="A2597">
            <v>2602</v>
          </cell>
        </row>
        <row r="2598">
          <cell r="A2598">
            <v>2603</v>
          </cell>
        </row>
        <row r="2599">
          <cell r="A2599">
            <v>2604</v>
          </cell>
        </row>
        <row r="2600">
          <cell r="A2600">
            <v>2605</v>
          </cell>
        </row>
        <row r="2601">
          <cell r="A2601">
            <v>2606</v>
          </cell>
        </row>
        <row r="2602">
          <cell r="A2602">
            <v>2607</v>
          </cell>
        </row>
        <row r="2603">
          <cell r="A2603">
            <v>2608</v>
          </cell>
        </row>
        <row r="2604">
          <cell r="A2604">
            <v>2609</v>
          </cell>
        </row>
        <row r="2605">
          <cell r="A2605">
            <v>2610</v>
          </cell>
        </row>
        <row r="2606">
          <cell r="A2606">
            <v>2611</v>
          </cell>
        </row>
        <row r="2607">
          <cell r="A2607">
            <v>2612</v>
          </cell>
        </row>
        <row r="2608">
          <cell r="A2608">
            <v>2613</v>
          </cell>
        </row>
        <row r="2609">
          <cell r="A2609">
            <v>2614</v>
          </cell>
        </row>
        <row r="2610">
          <cell r="A2610">
            <v>2615</v>
          </cell>
        </row>
        <row r="2611">
          <cell r="A2611">
            <v>2616</v>
          </cell>
        </row>
        <row r="2612">
          <cell r="A2612">
            <v>2617</v>
          </cell>
        </row>
        <row r="2613">
          <cell r="A2613">
            <v>2618</v>
          </cell>
        </row>
        <row r="2614">
          <cell r="A2614">
            <v>2619</v>
          </cell>
        </row>
        <row r="2615">
          <cell r="A2615">
            <v>2620</v>
          </cell>
        </row>
        <row r="2616">
          <cell r="A2616">
            <v>2621</v>
          </cell>
        </row>
        <row r="2617">
          <cell r="A2617">
            <v>2622</v>
          </cell>
        </row>
        <row r="2618">
          <cell r="A2618">
            <v>2623</v>
          </cell>
        </row>
        <row r="2619">
          <cell r="A2619">
            <v>2624</v>
          </cell>
        </row>
        <row r="2620">
          <cell r="A2620">
            <v>2625</v>
          </cell>
        </row>
        <row r="2621">
          <cell r="A2621">
            <v>2626</v>
          </cell>
        </row>
        <row r="2622">
          <cell r="A2622">
            <v>2627</v>
          </cell>
        </row>
        <row r="2623">
          <cell r="A2623">
            <v>2628</v>
          </cell>
        </row>
        <row r="2624">
          <cell r="A2624">
            <v>2629</v>
          </cell>
        </row>
        <row r="2625">
          <cell r="A2625">
            <v>2630</v>
          </cell>
        </row>
        <row r="2626">
          <cell r="A2626">
            <v>2631</v>
          </cell>
        </row>
        <row r="2627">
          <cell r="A2627">
            <v>2632</v>
          </cell>
        </row>
        <row r="2628">
          <cell r="A2628">
            <v>2633</v>
          </cell>
        </row>
        <row r="2629">
          <cell r="A2629">
            <v>2634</v>
          </cell>
        </row>
        <row r="2630">
          <cell r="A2630">
            <v>2635</v>
          </cell>
        </row>
        <row r="2631">
          <cell r="A2631">
            <v>2636</v>
          </cell>
        </row>
        <row r="2632">
          <cell r="A2632">
            <v>2637</v>
          </cell>
        </row>
        <row r="2633">
          <cell r="A2633">
            <v>2638</v>
          </cell>
        </row>
        <row r="2634">
          <cell r="A2634">
            <v>2639</v>
          </cell>
        </row>
        <row r="2635">
          <cell r="A2635">
            <v>2640</v>
          </cell>
        </row>
        <row r="2636">
          <cell r="A2636">
            <v>2641</v>
          </cell>
        </row>
        <row r="2637">
          <cell r="A2637">
            <v>2642</v>
          </cell>
        </row>
        <row r="2638">
          <cell r="A2638">
            <v>2643</v>
          </cell>
        </row>
        <row r="2639">
          <cell r="A2639">
            <v>2644</v>
          </cell>
        </row>
        <row r="2640">
          <cell r="A2640">
            <v>2645</v>
          </cell>
        </row>
        <row r="2641">
          <cell r="A2641">
            <v>2646</v>
          </cell>
        </row>
        <row r="2642">
          <cell r="A2642">
            <v>2647</v>
          </cell>
        </row>
        <row r="2643">
          <cell r="A2643">
            <v>2648</v>
          </cell>
        </row>
        <row r="2644">
          <cell r="A2644">
            <v>2649</v>
          </cell>
        </row>
        <row r="2645">
          <cell r="A2645">
            <v>2650</v>
          </cell>
        </row>
        <row r="2646">
          <cell r="A2646">
            <v>2651</v>
          </cell>
        </row>
        <row r="2647">
          <cell r="A2647">
            <v>2652</v>
          </cell>
        </row>
        <row r="2648">
          <cell r="A2648">
            <v>2653</v>
          </cell>
        </row>
        <row r="2649">
          <cell r="A2649">
            <v>2654</v>
          </cell>
        </row>
        <row r="2650">
          <cell r="A2650">
            <v>2655</v>
          </cell>
        </row>
        <row r="2651">
          <cell r="A2651">
            <v>2656</v>
          </cell>
        </row>
        <row r="2652">
          <cell r="A2652">
            <v>2657</v>
          </cell>
        </row>
        <row r="2653">
          <cell r="A2653">
            <v>2658</v>
          </cell>
        </row>
        <row r="2654">
          <cell r="A2654">
            <v>2659</v>
          </cell>
        </row>
        <row r="2655">
          <cell r="A2655">
            <v>2660</v>
          </cell>
        </row>
        <row r="2656">
          <cell r="A2656">
            <v>2661</v>
          </cell>
        </row>
        <row r="2657">
          <cell r="A2657">
            <v>2662</v>
          </cell>
        </row>
        <row r="2658">
          <cell r="A2658">
            <v>2663</v>
          </cell>
        </row>
        <row r="2659">
          <cell r="A2659">
            <v>2664</v>
          </cell>
        </row>
        <row r="2660">
          <cell r="A2660">
            <v>2665</v>
          </cell>
        </row>
        <row r="2661">
          <cell r="A2661">
            <v>2666</v>
          </cell>
        </row>
        <row r="2662">
          <cell r="A2662">
            <v>2667</v>
          </cell>
        </row>
        <row r="2663">
          <cell r="A2663">
            <v>2668</v>
          </cell>
        </row>
        <row r="2664">
          <cell r="A2664">
            <v>2669</v>
          </cell>
        </row>
        <row r="2665">
          <cell r="A2665">
            <v>2670</v>
          </cell>
        </row>
        <row r="2666">
          <cell r="A2666">
            <v>2671</v>
          </cell>
        </row>
        <row r="2667">
          <cell r="A2667">
            <v>2672</v>
          </cell>
        </row>
        <row r="2668">
          <cell r="A2668">
            <v>2673</v>
          </cell>
        </row>
        <row r="2669">
          <cell r="A2669">
            <v>2674</v>
          </cell>
        </row>
        <row r="2670">
          <cell r="A2670">
            <v>2675</v>
          </cell>
        </row>
        <row r="2671">
          <cell r="A2671">
            <v>2676</v>
          </cell>
        </row>
        <row r="2672">
          <cell r="A2672">
            <v>2677</v>
          </cell>
        </row>
        <row r="2673">
          <cell r="A2673">
            <v>2678</v>
          </cell>
        </row>
        <row r="2674">
          <cell r="A2674">
            <v>2679</v>
          </cell>
        </row>
        <row r="2675">
          <cell r="A2675">
            <v>2680</v>
          </cell>
        </row>
        <row r="2676">
          <cell r="A2676">
            <v>2681</v>
          </cell>
        </row>
        <row r="2677">
          <cell r="A2677">
            <v>2682</v>
          </cell>
        </row>
        <row r="2678">
          <cell r="A2678">
            <v>2683</v>
          </cell>
        </row>
        <row r="2679">
          <cell r="A2679">
            <v>2684</v>
          </cell>
        </row>
        <row r="2680">
          <cell r="A2680">
            <v>2685</v>
          </cell>
        </row>
        <row r="2681">
          <cell r="A2681">
            <v>2686</v>
          </cell>
        </row>
        <row r="2682">
          <cell r="A2682">
            <v>2687</v>
          </cell>
        </row>
        <row r="2683">
          <cell r="A2683">
            <v>2688</v>
          </cell>
        </row>
        <row r="2684">
          <cell r="A2684">
            <v>2689</v>
          </cell>
        </row>
        <row r="2685">
          <cell r="A2685">
            <v>2690</v>
          </cell>
        </row>
        <row r="2686">
          <cell r="A2686">
            <v>2691</v>
          </cell>
        </row>
        <row r="2687">
          <cell r="A2687">
            <v>2692</v>
          </cell>
        </row>
        <row r="2688">
          <cell r="A2688">
            <v>2693</v>
          </cell>
        </row>
        <row r="2689">
          <cell r="A2689">
            <v>2694</v>
          </cell>
        </row>
        <row r="2690">
          <cell r="A2690">
            <v>2695</v>
          </cell>
        </row>
        <row r="2691">
          <cell r="A2691">
            <v>2696</v>
          </cell>
        </row>
        <row r="2692">
          <cell r="A2692">
            <v>2697</v>
          </cell>
        </row>
        <row r="2693">
          <cell r="A2693">
            <v>2698</v>
          </cell>
        </row>
        <row r="2694">
          <cell r="A2694">
            <v>2699</v>
          </cell>
        </row>
        <row r="2695">
          <cell r="A2695">
            <v>2700</v>
          </cell>
        </row>
        <row r="2696">
          <cell r="A2696">
            <v>2701</v>
          </cell>
        </row>
        <row r="2697">
          <cell r="A2697">
            <v>2702</v>
          </cell>
        </row>
        <row r="2698">
          <cell r="A2698">
            <v>2703</v>
          </cell>
        </row>
        <row r="2699">
          <cell r="A2699">
            <v>2704</v>
          </cell>
        </row>
        <row r="2700">
          <cell r="A2700">
            <v>2705</v>
          </cell>
        </row>
        <row r="2701">
          <cell r="A2701">
            <v>2706</v>
          </cell>
        </row>
        <row r="2702">
          <cell r="A2702">
            <v>2707</v>
          </cell>
        </row>
        <row r="2703">
          <cell r="A2703">
            <v>2708</v>
          </cell>
        </row>
        <row r="2704">
          <cell r="A2704">
            <v>2709</v>
          </cell>
        </row>
        <row r="2705">
          <cell r="A2705">
            <v>2710</v>
          </cell>
        </row>
        <row r="2706">
          <cell r="A2706">
            <v>2711</v>
          </cell>
        </row>
        <row r="2707">
          <cell r="A2707">
            <v>2712</v>
          </cell>
        </row>
        <row r="2708">
          <cell r="A2708">
            <v>2713</v>
          </cell>
        </row>
        <row r="2709">
          <cell r="A2709">
            <v>2714</v>
          </cell>
        </row>
        <row r="2710">
          <cell r="A2710">
            <v>2715</v>
          </cell>
        </row>
        <row r="2711">
          <cell r="A2711">
            <v>2716</v>
          </cell>
        </row>
        <row r="2712">
          <cell r="A2712">
            <v>2717</v>
          </cell>
        </row>
        <row r="2713">
          <cell r="A2713">
            <v>2718</v>
          </cell>
        </row>
        <row r="2714">
          <cell r="A2714">
            <v>2719</v>
          </cell>
        </row>
        <row r="2715">
          <cell r="A2715">
            <v>2720</v>
          </cell>
        </row>
        <row r="2716">
          <cell r="A2716">
            <v>2721</v>
          </cell>
        </row>
        <row r="2717">
          <cell r="A2717">
            <v>2722</v>
          </cell>
        </row>
        <row r="2718">
          <cell r="A2718">
            <v>2723</v>
          </cell>
        </row>
        <row r="2719">
          <cell r="A2719">
            <v>2724</v>
          </cell>
        </row>
        <row r="2720">
          <cell r="A2720">
            <v>2725</v>
          </cell>
        </row>
        <row r="2721">
          <cell r="A2721">
            <v>2726</v>
          </cell>
        </row>
        <row r="2722">
          <cell r="A2722">
            <v>2727</v>
          </cell>
        </row>
        <row r="2723">
          <cell r="A2723">
            <v>2728</v>
          </cell>
        </row>
        <row r="2724">
          <cell r="A2724">
            <v>2729</v>
          </cell>
        </row>
        <row r="2725">
          <cell r="A2725">
            <v>2730</v>
          </cell>
        </row>
        <row r="2726">
          <cell r="A2726">
            <v>2731</v>
          </cell>
        </row>
        <row r="2727">
          <cell r="A2727">
            <v>2732</v>
          </cell>
        </row>
        <row r="2728">
          <cell r="A2728">
            <v>2733</v>
          </cell>
        </row>
        <row r="2729">
          <cell r="A2729">
            <v>2734</v>
          </cell>
        </row>
        <row r="2730">
          <cell r="A2730">
            <v>2735</v>
          </cell>
        </row>
        <row r="2731">
          <cell r="A2731">
            <v>2736</v>
          </cell>
        </row>
        <row r="2732">
          <cell r="A2732">
            <v>2737</v>
          </cell>
        </row>
        <row r="2733">
          <cell r="A2733">
            <v>2738</v>
          </cell>
        </row>
        <row r="2734">
          <cell r="A2734">
            <v>2739</v>
          </cell>
        </row>
        <row r="2735">
          <cell r="A2735">
            <v>2740</v>
          </cell>
        </row>
        <row r="2736">
          <cell r="A2736">
            <v>2741</v>
          </cell>
        </row>
        <row r="2737">
          <cell r="A2737">
            <v>2742</v>
          </cell>
        </row>
        <row r="2738">
          <cell r="A2738">
            <v>2743</v>
          </cell>
        </row>
        <row r="2739">
          <cell r="A2739">
            <v>2744</v>
          </cell>
        </row>
        <row r="2740">
          <cell r="A2740">
            <v>2745</v>
          </cell>
        </row>
        <row r="2741">
          <cell r="A2741">
            <v>2746</v>
          </cell>
        </row>
        <row r="2742">
          <cell r="A2742">
            <v>2747</v>
          </cell>
        </row>
        <row r="2743">
          <cell r="A2743">
            <v>2748</v>
          </cell>
        </row>
        <row r="2744">
          <cell r="A2744">
            <v>2749</v>
          </cell>
        </row>
        <row r="2745">
          <cell r="A2745">
            <v>2750</v>
          </cell>
        </row>
        <row r="2746">
          <cell r="A2746">
            <v>2751</v>
          </cell>
        </row>
        <row r="2747">
          <cell r="A2747">
            <v>2752</v>
          </cell>
        </row>
        <row r="2748">
          <cell r="A2748">
            <v>2753</v>
          </cell>
        </row>
        <row r="2749">
          <cell r="A2749">
            <v>2754</v>
          </cell>
        </row>
        <row r="2750">
          <cell r="A2750">
            <v>2755</v>
          </cell>
        </row>
        <row r="2751">
          <cell r="A2751">
            <v>2756</v>
          </cell>
        </row>
        <row r="2752">
          <cell r="A2752">
            <v>2757</v>
          </cell>
        </row>
        <row r="2753">
          <cell r="A2753">
            <v>2758</v>
          </cell>
        </row>
        <row r="2754">
          <cell r="A2754">
            <v>2759</v>
          </cell>
        </row>
        <row r="2755">
          <cell r="A2755">
            <v>2760</v>
          </cell>
        </row>
        <row r="2756">
          <cell r="A2756">
            <v>2761</v>
          </cell>
        </row>
        <row r="2757">
          <cell r="A2757">
            <v>2762</v>
          </cell>
        </row>
        <row r="2758">
          <cell r="A2758">
            <v>2763</v>
          </cell>
        </row>
        <row r="2759">
          <cell r="A2759">
            <v>2764</v>
          </cell>
        </row>
        <row r="2760">
          <cell r="A2760">
            <v>2765</v>
          </cell>
        </row>
        <row r="2761">
          <cell r="A2761">
            <v>2766</v>
          </cell>
        </row>
        <row r="2762">
          <cell r="A2762">
            <v>2767</v>
          </cell>
        </row>
        <row r="2763">
          <cell r="A2763">
            <v>2768</v>
          </cell>
        </row>
        <row r="2764">
          <cell r="A2764">
            <v>2769</v>
          </cell>
        </row>
        <row r="2765">
          <cell r="A2765">
            <v>2770</v>
          </cell>
        </row>
        <row r="2766">
          <cell r="A2766">
            <v>2771</v>
          </cell>
        </row>
        <row r="2767">
          <cell r="A2767">
            <v>2772</v>
          </cell>
        </row>
        <row r="2768">
          <cell r="A2768">
            <v>2773</v>
          </cell>
        </row>
        <row r="2769">
          <cell r="A2769">
            <v>2774</v>
          </cell>
        </row>
        <row r="2770">
          <cell r="A2770">
            <v>2775</v>
          </cell>
        </row>
        <row r="2771">
          <cell r="A2771">
            <v>2776</v>
          </cell>
        </row>
        <row r="2772">
          <cell r="A2772">
            <v>2777</v>
          </cell>
        </row>
        <row r="2773">
          <cell r="A2773">
            <v>2778</v>
          </cell>
        </row>
        <row r="2774">
          <cell r="A2774">
            <v>2779</v>
          </cell>
        </row>
        <row r="2775">
          <cell r="A2775">
            <v>2780</v>
          </cell>
        </row>
        <row r="2776">
          <cell r="A2776">
            <v>2781</v>
          </cell>
        </row>
        <row r="2777">
          <cell r="A2777">
            <v>2782</v>
          </cell>
        </row>
        <row r="2778">
          <cell r="A2778">
            <v>2783</v>
          </cell>
        </row>
        <row r="2779">
          <cell r="A2779">
            <v>2784</v>
          </cell>
        </row>
        <row r="2780">
          <cell r="A2780">
            <v>2785</v>
          </cell>
        </row>
        <row r="2781">
          <cell r="A2781">
            <v>2786</v>
          </cell>
        </row>
        <row r="2782">
          <cell r="A2782">
            <v>2787</v>
          </cell>
        </row>
        <row r="2783">
          <cell r="A2783">
            <v>2788</v>
          </cell>
        </row>
        <row r="2784">
          <cell r="A2784">
            <v>2789</v>
          </cell>
        </row>
        <row r="2785">
          <cell r="A2785">
            <v>2790</v>
          </cell>
        </row>
        <row r="2786">
          <cell r="A2786">
            <v>2791</v>
          </cell>
        </row>
        <row r="2787">
          <cell r="A2787">
            <v>2792</v>
          </cell>
        </row>
        <row r="2788">
          <cell r="A2788">
            <v>2793</v>
          </cell>
        </row>
        <row r="2789">
          <cell r="A2789">
            <v>2794</v>
          </cell>
        </row>
        <row r="2790">
          <cell r="A2790">
            <v>2795</v>
          </cell>
        </row>
        <row r="2791">
          <cell r="A2791">
            <v>2796</v>
          </cell>
        </row>
        <row r="2792">
          <cell r="A2792">
            <v>2797</v>
          </cell>
        </row>
        <row r="2793">
          <cell r="A2793">
            <v>2798</v>
          </cell>
        </row>
        <row r="2794">
          <cell r="A2794">
            <v>2799</v>
          </cell>
        </row>
        <row r="2795">
          <cell r="A2795">
            <v>2800</v>
          </cell>
        </row>
        <row r="2796">
          <cell r="A2796">
            <v>2801</v>
          </cell>
        </row>
        <row r="2797">
          <cell r="A2797">
            <v>2802</v>
          </cell>
        </row>
        <row r="2798">
          <cell r="A2798">
            <v>2803</v>
          </cell>
        </row>
        <row r="2799">
          <cell r="A2799">
            <v>2804</v>
          </cell>
        </row>
        <row r="2800">
          <cell r="A2800">
            <v>2805</v>
          </cell>
        </row>
        <row r="2801">
          <cell r="A2801">
            <v>2806</v>
          </cell>
        </row>
        <row r="2802">
          <cell r="A2802">
            <v>2807</v>
          </cell>
        </row>
        <row r="2803">
          <cell r="A2803">
            <v>2808</v>
          </cell>
        </row>
        <row r="2804">
          <cell r="A2804">
            <v>2809</v>
          </cell>
        </row>
        <row r="2805">
          <cell r="A2805">
            <v>2810</v>
          </cell>
        </row>
        <row r="2806">
          <cell r="A2806">
            <v>2811</v>
          </cell>
        </row>
        <row r="2807">
          <cell r="A2807">
            <v>2812</v>
          </cell>
        </row>
        <row r="2808">
          <cell r="A2808">
            <v>2813</v>
          </cell>
        </row>
        <row r="2809">
          <cell r="A2809">
            <v>2814</v>
          </cell>
        </row>
        <row r="2810">
          <cell r="A2810">
            <v>2815</v>
          </cell>
        </row>
        <row r="2811">
          <cell r="A2811">
            <v>2816</v>
          </cell>
        </row>
        <row r="2812">
          <cell r="A2812">
            <v>2817</v>
          </cell>
        </row>
        <row r="2813">
          <cell r="A2813">
            <v>2818</v>
          </cell>
        </row>
        <row r="2814">
          <cell r="A2814">
            <v>2819</v>
          </cell>
        </row>
        <row r="2815">
          <cell r="A2815">
            <v>2820</v>
          </cell>
        </row>
        <row r="2816">
          <cell r="A2816">
            <v>2821</v>
          </cell>
        </row>
        <row r="2817">
          <cell r="A2817">
            <v>2822</v>
          </cell>
        </row>
        <row r="2818">
          <cell r="A2818">
            <v>2823</v>
          </cell>
        </row>
        <row r="2819">
          <cell r="A2819">
            <v>2824</v>
          </cell>
        </row>
        <row r="2820">
          <cell r="A2820">
            <v>2825</v>
          </cell>
        </row>
        <row r="2821">
          <cell r="A2821">
            <v>2826</v>
          </cell>
        </row>
        <row r="2822">
          <cell r="A2822">
            <v>2827</v>
          </cell>
        </row>
        <row r="2823">
          <cell r="A2823">
            <v>2828</v>
          </cell>
        </row>
        <row r="2824">
          <cell r="A2824">
            <v>2829</v>
          </cell>
        </row>
        <row r="2825">
          <cell r="A2825">
            <v>2830</v>
          </cell>
        </row>
        <row r="2826">
          <cell r="A2826">
            <v>2831</v>
          </cell>
        </row>
        <row r="2827">
          <cell r="A2827">
            <v>2832</v>
          </cell>
        </row>
        <row r="2828">
          <cell r="A2828">
            <v>2833</v>
          </cell>
        </row>
        <row r="2829">
          <cell r="A2829">
            <v>2834</v>
          </cell>
        </row>
        <row r="2830">
          <cell r="A2830">
            <v>2835</v>
          </cell>
        </row>
        <row r="2831">
          <cell r="A2831">
            <v>2836</v>
          </cell>
        </row>
        <row r="2832">
          <cell r="A2832">
            <v>2837</v>
          </cell>
        </row>
        <row r="2833">
          <cell r="A2833">
            <v>2838</v>
          </cell>
        </row>
        <row r="2834">
          <cell r="A2834">
            <v>2839</v>
          </cell>
        </row>
        <row r="2835">
          <cell r="A2835">
            <v>2840</v>
          </cell>
        </row>
        <row r="2836">
          <cell r="A2836">
            <v>2841</v>
          </cell>
        </row>
        <row r="2837">
          <cell r="A2837">
            <v>2842</v>
          </cell>
        </row>
        <row r="2838">
          <cell r="A2838">
            <v>2843</v>
          </cell>
        </row>
        <row r="2839">
          <cell r="A2839">
            <v>2844</v>
          </cell>
        </row>
        <row r="2840">
          <cell r="A2840">
            <v>2845</v>
          </cell>
        </row>
        <row r="2841">
          <cell r="A2841">
            <v>2846</v>
          </cell>
        </row>
        <row r="2842">
          <cell r="A2842">
            <v>2847</v>
          </cell>
        </row>
        <row r="2843">
          <cell r="A2843">
            <v>2848</v>
          </cell>
        </row>
        <row r="2844">
          <cell r="A2844">
            <v>2849</v>
          </cell>
        </row>
        <row r="2845">
          <cell r="A2845">
            <v>2850</v>
          </cell>
        </row>
        <row r="2846">
          <cell r="A2846">
            <v>2851</v>
          </cell>
        </row>
        <row r="2847">
          <cell r="A2847">
            <v>2852</v>
          </cell>
        </row>
        <row r="2848">
          <cell r="A2848">
            <v>2853</v>
          </cell>
        </row>
        <row r="2849">
          <cell r="A2849">
            <v>2854</v>
          </cell>
        </row>
        <row r="2850">
          <cell r="A2850">
            <v>2855</v>
          </cell>
        </row>
        <row r="2851">
          <cell r="A2851">
            <v>2856</v>
          </cell>
        </row>
        <row r="2852">
          <cell r="A2852">
            <v>2857</v>
          </cell>
        </row>
        <row r="2853">
          <cell r="A2853">
            <v>2858</v>
          </cell>
        </row>
        <row r="2854">
          <cell r="A2854">
            <v>2859</v>
          </cell>
        </row>
        <row r="2855">
          <cell r="A2855">
            <v>2860</v>
          </cell>
        </row>
        <row r="2856">
          <cell r="A2856">
            <v>2861</v>
          </cell>
        </row>
        <row r="2857">
          <cell r="A2857">
            <v>2862</v>
          </cell>
        </row>
        <row r="2858">
          <cell r="A2858">
            <v>2863</v>
          </cell>
        </row>
        <row r="2859">
          <cell r="A2859">
            <v>2864</v>
          </cell>
        </row>
        <row r="2860">
          <cell r="A2860">
            <v>2865</v>
          </cell>
        </row>
        <row r="2861">
          <cell r="A2861">
            <v>2866</v>
          </cell>
        </row>
        <row r="2862">
          <cell r="A2862">
            <v>2867</v>
          </cell>
        </row>
        <row r="2863">
          <cell r="A2863">
            <v>2868</v>
          </cell>
        </row>
        <row r="2864">
          <cell r="A2864">
            <v>2869</v>
          </cell>
        </row>
        <row r="2865">
          <cell r="A2865">
            <v>2870</v>
          </cell>
        </row>
        <row r="2866">
          <cell r="A2866">
            <v>2871</v>
          </cell>
        </row>
        <row r="2867">
          <cell r="A2867">
            <v>2872</v>
          </cell>
        </row>
        <row r="2868">
          <cell r="A2868">
            <v>2873</v>
          </cell>
        </row>
        <row r="2869">
          <cell r="A2869">
            <v>2874</v>
          </cell>
        </row>
        <row r="2870">
          <cell r="A2870">
            <v>2875</v>
          </cell>
        </row>
        <row r="2871">
          <cell r="A2871">
            <v>2876</v>
          </cell>
        </row>
        <row r="2872">
          <cell r="A2872">
            <v>2877</v>
          </cell>
        </row>
        <row r="2873">
          <cell r="A2873">
            <v>2878</v>
          </cell>
        </row>
        <row r="2874">
          <cell r="A2874">
            <v>2879</v>
          </cell>
        </row>
        <row r="2875">
          <cell r="A2875">
            <v>2880</v>
          </cell>
        </row>
        <row r="2876">
          <cell r="A2876">
            <v>2881</v>
          </cell>
        </row>
        <row r="2877">
          <cell r="A2877">
            <v>2882</v>
          </cell>
        </row>
        <row r="2878">
          <cell r="A2878">
            <v>2883</v>
          </cell>
        </row>
        <row r="2879">
          <cell r="A2879">
            <v>2884</v>
          </cell>
        </row>
        <row r="2880">
          <cell r="A2880">
            <v>2885</v>
          </cell>
        </row>
        <row r="2881">
          <cell r="A2881">
            <v>2886</v>
          </cell>
        </row>
        <row r="2882">
          <cell r="A2882">
            <v>2887</v>
          </cell>
        </row>
        <row r="2883">
          <cell r="A2883">
            <v>2888</v>
          </cell>
        </row>
        <row r="2884">
          <cell r="A2884">
            <v>2889</v>
          </cell>
        </row>
        <row r="2885">
          <cell r="A2885">
            <v>2890</v>
          </cell>
        </row>
        <row r="2886">
          <cell r="A2886">
            <v>2891</v>
          </cell>
        </row>
        <row r="2887">
          <cell r="A2887">
            <v>2892</v>
          </cell>
        </row>
        <row r="2888">
          <cell r="A2888">
            <v>2893</v>
          </cell>
        </row>
        <row r="2889">
          <cell r="A2889">
            <v>2894</v>
          </cell>
        </row>
        <row r="2890">
          <cell r="A2890">
            <v>2895</v>
          </cell>
        </row>
        <row r="2891">
          <cell r="A2891">
            <v>2896</v>
          </cell>
        </row>
        <row r="2892">
          <cell r="A2892">
            <v>2897</v>
          </cell>
        </row>
        <row r="2893">
          <cell r="A2893">
            <v>2898</v>
          </cell>
        </row>
        <row r="2894">
          <cell r="A2894">
            <v>2899</v>
          </cell>
        </row>
        <row r="2895">
          <cell r="A2895">
            <v>2900</v>
          </cell>
        </row>
        <row r="2896">
          <cell r="A2896">
            <v>2901</v>
          </cell>
        </row>
        <row r="2897">
          <cell r="A2897">
            <v>2902</v>
          </cell>
        </row>
        <row r="2898">
          <cell r="A2898">
            <v>2903</v>
          </cell>
        </row>
        <row r="2899">
          <cell r="A2899">
            <v>2904</v>
          </cell>
        </row>
        <row r="2900">
          <cell r="A2900">
            <v>2905</v>
          </cell>
        </row>
        <row r="2901">
          <cell r="A2901">
            <v>2906</v>
          </cell>
        </row>
        <row r="2902">
          <cell r="A2902">
            <v>2907</v>
          </cell>
        </row>
        <row r="2903">
          <cell r="A2903">
            <v>2908</v>
          </cell>
        </row>
        <row r="2904">
          <cell r="A2904">
            <v>2909</v>
          </cell>
        </row>
        <row r="2905">
          <cell r="A2905">
            <v>2910</v>
          </cell>
        </row>
        <row r="2906">
          <cell r="A2906">
            <v>2911</v>
          </cell>
        </row>
        <row r="2907">
          <cell r="A2907">
            <v>2912</v>
          </cell>
        </row>
        <row r="2908">
          <cell r="A2908">
            <v>2913</v>
          </cell>
        </row>
        <row r="2909">
          <cell r="A2909">
            <v>2914</v>
          </cell>
        </row>
        <row r="2910">
          <cell r="A2910">
            <v>2915</v>
          </cell>
        </row>
        <row r="2911">
          <cell r="A2911">
            <v>2916</v>
          </cell>
        </row>
        <row r="2912">
          <cell r="A2912">
            <v>2917</v>
          </cell>
        </row>
        <row r="2913">
          <cell r="A2913">
            <v>2918</v>
          </cell>
        </row>
        <row r="2914">
          <cell r="A2914">
            <v>2919</v>
          </cell>
        </row>
        <row r="2915">
          <cell r="A2915">
            <v>2920</v>
          </cell>
        </row>
        <row r="2916">
          <cell r="A2916">
            <v>2921</v>
          </cell>
        </row>
        <row r="2917">
          <cell r="A2917">
            <v>2922</v>
          </cell>
        </row>
        <row r="2918">
          <cell r="A2918">
            <v>2923</v>
          </cell>
        </row>
        <row r="2919">
          <cell r="A2919">
            <v>2924</v>
          </cell>
        </row>
        <row r="2920">
          <cell r="A2920">
            <v>2925</v>
          </cell>
        </row>
        <row r="2921">
          <cell r="A2921">
            <v>2926</v>
          </cell>
        </row>
        <row r="2922">
          <cell r="A2922">
            <v>2927</v>
          </cell>
        </row>
        <row r="2923">
          <cell r="A2923">
            <v>2928</v>
          </cell>
        </row>
        <row r="2924">
          <cell r="A2924">
            <v>2929</v>
          </cell>
        </row>
        <row r="2925">
          <cell r="A2925">
            <v>2930</v>
          </cell>
        </row>
        <row r="2926">
          <cell r="A2926">
            <v>2931</v>
          </cell>
        </row>
        <row r="2927">
          <cell r="A2927">
            <v>2932</v>
          </cell>
        </row>
        <row r="2928">
          <cell r="A2928">
            <v>2933</v>
          </cell>
        </row>
        <row r="2929">
          <cell r="A2929">
            <v>2934</v>
          </cell>
        </row>
        <row r="2930">
          <cell r="A2930">
            <v>2935</v>
          </cell>
        </row>
        <row r="2931">
          <cell r="A2931">
            <v>2936</v>
          </cell>
        </row>
        <row r="2932">
          <cell r="A2932">
            <v>2937</v>
          </cell>
        </row>
        <row r="2933">
          <cell r="A2933">
            <v>2938</v>
          </cell>
        </row>
        <row r="2934">
          <cell r="A2934">
            <v>2939</v>
          </cell>
        </row>
        <row r="2935">
          <cell r="A2935">
            <v>2940</v>
          </cell>
        </row>
        <row r="2936">
          <cell r="A2936">
            <v>2941</v>
          </cell>
        </row>
        <row r="2937">
          <cell r="A2937">
            <v>2942</v>
          </cell>
        </row>
        <row r="2938">
          <cell r="A2938">
            <v>2943</v>
          </cell>
        </row>
        <row r="2939">
          <cell r="A2939">
            <v>2944</v>
          </cell>
        </row>
        <row r="2940">
          <cell r="A2940">
            <v>2945</v>
          </cell>
        </row>
        <row r="2941">
          <cell r="A2941">
            <v>2946</v>
          </cell>
        </row>
        <row r="2942">
          <cell r="A2942">
            <v>2947</v>
          </cell>
        </row>
        <row r="2943">
          <cell r="A2943">
            <v>2948</v>
          </cell>
        </row>
        <row r="2944">
          <cell r="A2944">
            <v>2949</v>
          </cell>
        </row>
        <row r="2945">
          <cell r="A2945">
            <v>2950</v>
          </cell>
        </row>
        <row r="2946">
          <cell r="A2946">
            <v>2951</v>
          </cell>
        </row>
        <row r="2947">
          <cell r="A2947">
            <v>2952</v>
          </cell>
        </row>
        <row r="2948">
          <cell r="A2948">
            <v>2953</v>
          </cell>
        </row>
        <row r="2949">
          <cell r="A2949">
            <v>2954</v>
          </cell>
        </row>
        <row r="2950">
          <cell r="A2950">
            <v>2955</v>
          </cell>
        </row>
        <row r="2951">
          <cell r="A2951">
            <v>2956</v>
          </cell>
        </row>
        <row r="2952">
          <cell r="A2952">
            <v>2957</v>
          </cell>
        </row>
        <row r="2953">
          <cell r="A2953">
            <v>2958</v>
          </cell>
        </row>
        <row r="2954">
          <cell r="A2954">
            <v>2959</v>
          </cell>
        </row>
        <row r="2955">
          <cell r="A2955">
            <v>2960</v>
          </cell>
        </row>
        <row r="2956">
          <cell r="A2956">
            <v>2961</v>
          </cell>
        </row>
        <row r="2957">
          <cell r="A2957">
            <v>2962</v>
          </cell>
        </row>
        <row r="2958">
          <cell r="A2958">
            <v>2963</v>
          </cell>
        </row>
        <row r="2959">
          <cell r="A2959">
            <v>2964</v>
          </cell>
        </row>
        <row r="2960">
          <cell r="A2960">
            <v>2965</v>
          </cell>
        </row>
        <row r="2961">
          <cell r="A2961">
            <v>2966</v>
          </cell>
        </row>
        <row r="2962">
          <cell r="A2962">
            <v>2967</v>
          </cell>
        </row>
        <row r="2963">
          <cell r="A2963">
            <v>2968</v>
          </cell>
        </row>
        <row r="2964">
          <cell r="A2964">
            <v>2969</v>
          </cell>
        </row>
        <row r="2965">
          <cell r="A2965">
            <v>2970</v>
          </cell>
        </row>
        <row r="2966">
          <cell r="A2966">
            <v>2971</v>
          </cell>
        </row>
        <row r="2967">
          <cell r="A2967">
            <v>2972</v>
          </cell>
        </row>
        <row r="2968">
          <cell r="A2968">
            <v>2973</v>
          </cell>
        </row>
        <row r="2969">
          <cell r="A2969">
            <v>2974</v>
          </cell>
        </row>
        <row r="2970">
          <cell r="A2970">
            <v>2975</v>
          </cell>
        </row>
        <row r="2971">
          <cell r="A2971">
            <v>2976</v>
          </cell>
        </row>
        <row r="2972">
          <cell r="A2972">
            <v>2977</v>
          </cell>
        </row>
        <row r="2973">
          <cell r="A2973">
            <v>2978</v>
          </cell>
        </row>
        <row r="2974">
          <cell r="A2974">
            <v>2979</v>
          </cell>
        </row>
        <row r="2975">
          <cell r="A2975">
            <v>2980</v>
          </cell>
        </row>
        <row r="2976">
          <cell r="A2976">
            <v>2981</v>
          </cell>
        </row>
        <row r="2977">
          <cell r="A2977">
            <v>2982</v>
          </cell>
        </row>
        <row r="2978">
          <cell r="A2978">
            <v>2983</v>
          </cell>
        </row>
        <row r="2979">
          <cell r="A2979">
            <v>2984</v>
          </cell>
        </row>
        <row r="2980">
          <cell r="A2980">
            <v>2985</v>
          </cell>
        </row>
        <row r="2981">
          <cell r="A2981">
            <v>2986</v>
          </cell>
        </row>
        <row r="2982">
          <cell r="A2982">
            <v>2987</v>
          </cell>
        </row>
        <row r="2983">
          <cell r="A2983">
            <v>2988</v>
          </cell>
        </row>
        <row r="2984">
          <cell r="A2984">
            <v>2989</v>
          </cell>
        </row>
        <row r="2985">
          <cell r="A2985">
            <v>2990</v>
          </cell>
        </row>
        <row r="2986">
          <cell r="A2986">
            <v>2991</v>
          </cell>
        </row>
        <row r="2987">
          <cell r="A2987">
            <v>2992</v>
          </cell>
        </row>
        <row r="2988">
          <cell r="A2988">
            <v>2993</v>
          </cell>
        </row>
        <row r="2989">
          <cell r="A2989">
            <v>2994</v>
          </cell>
        </row>
        <row r="2990">
          <cell r="A2990">
            <v>2995</v>
          </cell>
        </row>
        <row r="2991">
          <cell r="A2991">
            <v>2996</v>
          </cell>
        </row>
        <row r="2992">
          <cell r="A2992">
            <v>2997</v>
          </cell>
        </row>
        <row r="2993">
          <cell r="A2993">
            <v>2998</v>
          </cell>
        </row>
        <row r="2994">
          <cell r="A2994">
            <v>2999</v>
          </cell>
        </row>
        <row r="2995">
          <cell r="A2995">
            <v>3000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UT"/>
    </sheetNames>
    <sheetDataSet>
      <sheetData sheetId="0">
        <row r="5">
          <cell r="I5" t="str">
            <v>B4701</v>
          </cell>
          <cell r="N5" t="str">
            <v xml:space="preserve">Filtre </v>
          </cell>
        </row>
        <row r="6">
          <cell r="I6" t="str">
            <v>B4702</v>
          </cell>
          <cell r="N6" t="str">
            <v>Filtre</v>
          </cell>
        </row>
        <row r="7">
          <cell r="I7" t="str">
            <v>S1075</v>
          </cell>
          <cell r="N7" t="str">
            <v xml:space="preserve">Ballon </v>
          </cell>
        </row>
        <row r="8">
          <cell r="I8" t="str">
            <v>S1079</v>
          </cell>
          <cell r="N8" t="str">
            <v>Ballon</v>
          </cell>
        </row>
        <row r="9">
          <cell r="I9" t="str">
            <v>S1101</v>
          </cell>
          <cell r="N9" t="str">
            <v xml:space="preserve">Colonne </v>
          </cell>
        </row>
        <row r="10">
          <cell r="I10" t="str">
            <v>S1121</v>
          </cell>
          <cell r="N10" t="str">
            <v xml:space="preserve">Colonne </v>
          </cell>
        </row>
        <row r="11">
          <cell r="I11" t="str">
            <v>S1128</v>
          </cell>
          <cell r="N11" t="str">
            <v xml:space="preserve">Ballon </v>
          </cell>
        </row>
        <row r="12">
          <cell r="I12" t="str">
            <v>S1161</v>
          </cell>
          <cell r="N12" t="str">
            <v xml:space="preserve">Ballon </v>
          </cell>
        </row>
        <row r="13">
          <cell r="I13" t="str">
            <v>S1191</v>
          </cell>
          <cell r="N13" t="str">
            <v xml:space="preserve">Ballon </v>
          </cell>
        </row>
        <row r="14">
          <cell r="I14" t="str">
            <v>S1621</v>
          </cell>
          <cell r="N14" t="str">
            <v xml:space="preserve">Ballon </v>
          </cell>
        </row>
        <row r="15">
          <cell r="I15" t="str">
            <v>S1775</v>
          </cell>
          <cell r="N15" t="str">
            <v xml:space="preserve">Ballon </v>
          </cell>
        </row>
        <row r="16">
          <cell r="I16" t="str">
            <v>S2000</v>
          </cell>
          <cell r="N16" t="str">
            <v xml:space="preserve">Réacteur </v>
          </cell>
        </row>
        <row r="17">
          <cell r="I17" t="str">
            <v>S2001</v>
          </cell>
          <cell r="N17" t="str">
            <v xml:space="preserve">Réacteur </v>
          </cell>
        </row>
        <row r="18">
          <cell r="I18" t="str">
            <v>S2002</v>
          </cell>
          <cell r="N18" t="str">
            <v xml:space="preserve">Réacteur </v>
          </cell>
        </row>
        <row r="19">
          <cell r="I19" t="str">
            <v>S2003</v>
          </cell>
          <cell r="N19" t="str">
            <v xml:space="preserve">Réacteur </v>
          </cell>
        </row>
        <row r="20">
          <cell r="I20" t="str">
            <v>S2020</v>
          </cell>
          <cell r="N20" t="str">
            <v xml:space="preserve">Réacteur </v>
          </cell>
        </row>
        <row r="21">
          <cell r="I21" t="str">
            <v>S2021</v>
          </cell>
          <cell r="N21" t="str">
            <v xml:space="preserve">Réacteur </v>
          </cell>
        </row>
        <row r="22">
          <cell r="I22" t="str">
            <v>S2022</v>
          </cell>
          <cell r="N22" t="str">
            <v xml:space="preserve">Réacteur </v>
          </cell>
        </row>
        <row r="23">
          <cell r="I23" t="str">
            <v>S2221</v>
          </cell>
          <cell r="N23" t="str">
            <v xml:space="preserve">Réacteur </v>
          </cell>
        </row>
        <row r="24">
          <cell r="I24" t="str">
            <v>S2601</v>
          </cell>
          <cell r="N24" t="str">
            <v xml:space="preserve">echangeur </v>
          </cell>
        </row>
        <row r="25">
          <cell r="I25" t="str">
            <v>S2602</v>
          </cell>
          <cell r="N25" t="str">
            <v>Echangeur</v>
          </cell>
        </row>
        <row r="26">
          <cell r="I26" t="str">
            <v>S2611</v>
          </cell>
          <cell r="N26" t="str">
            <v>Echangeur</v>
          </cell>
        </row>
        <row r="27">
          <cell r="I27" t="str">
            <v>S2706</v>
          </cell>
          <cell r="N27" t="str">
            <v xml:space="preserve">Echangeur </v>
          </cell>
        </row>
        <row r="28">
          <cell r="I28" t="str">
            <v>S2708</v>
          </cell>
          <cell r="N28" t="str">
            <v xml:space="preserve">Echangeur </v>
          </cell>
        </row>
        <row r="29">
          <cell r="I29" t="str">
            <v>S2709</v>
          </cell>
          <cell r="N29" t="str">
            <v xml:space="preserve">Echangeur </v>
          </cell>
        </row>
        <row r="30">
          <cell r="I30" t="str">
            <v>S2720</v>
          </cell>
          <cell r="N30" t="str">
            <v>Echangeur</v>
          </cell>
        </row>
        <row r="31">
          <cell r="I31" t="str">
            <v>S2727</v>
          </cell>
          <cell r="N31" t="str">
            <v xml:space="preserve">Echangeur </v>
          </cell>
        </row>
        <row r="32">
          <cell r="I32" t="str">
            <v>S2730</v>
          </cell>
          <cell r="N32" t="str">
            <v>Echangeur</v>
          </cell>
        </row>
        <row r="33">
          <cell r="I33" t="str">
            <v>S2751</v>
          </cell>
          <cell r="N33" t="str">
            <v xml:space="preserve">Echangeur </v>
          </cell>
        </row>
        <row r="34">
          <cell r="I34" t="str">
            <v>S2787</v>
          </cell>
          <cell r="N34" t="str">
            <v>Echangeur</v>
          </cell>
        </row>
        <row r="35">
          <cell r="I35" t="str">
            <v>S2788</v>
          </cell>
          <cell r="N35" t="str">
            <v>Echangeur</v>
          </cell>
        </row>
        <row r="36">
          <cell r="I36" t="str">
            <v>S3001</v>
          </cell>
          <cell r="N36" t="str">
            <v xml:space="preserve">Echangeur </v>
          </cell>
        </row>
        <row r="37">
          <cell r="I37" t="str">
            <v>S3005</v>
          </cell>
          <cell r="N37" t="str">
            <v xml:space="preserve">Echangeur </v>
          </cell>
        </row>
        <row r="38">
          <cell r="I38" t="str">
            <v>S3006</v>
          </cell>
          <cell r="N38" t="str">
            <v>Echangeur</v>
          </cell>
        </row>
        <row r="39">
          <cell r="I39" t="str">
            <v>S3007</v>
          </cell>
          <cell r="N39" t="str">
            <v xml:space="preserve">Echangeur </v>
          </cell>
        </row>
        <row r="40">
          <cell r="I40" t="str">
            <v>S3008</v>
          </cell>
          <cell r="N40" t="str">
            <v>Echangeur</v>
          </cell>
        </row>
        <row r="41">
          <cell r="I41" t="str">
            <v>S3021</v>
          </cell>
          <cell r="N41" t="str">
            <v xml:space="preserve">Echangeur </v>
          </cell>
        </row>
        <row r="42">
          <cell r="I42" t="str">
            <v>S3022</v>
          </cell>
          <cell r="N42" t="str">
            <v xml:space="preserve">Echangeur </v>
          </cell>
        </row>
        <row r="43">
          <cell r="I43" t="str">
            <v>S3051</v>
          </cell>
          <cell r="N43" t="str">
            <v xml:space="preserve">Echangeur </v>
          </cell>
        </row>
        <row r="44">
          <cell r="I44" t="str">
            <v>S3052</v>
          </cell>
          <cell r="N44" t="str">
            <v xml:space="preserve">Echangeur </v>
          </cell>
        </row>
        <row r="45">
          <cell r="I45" t="str">
            <v>S3085</v>
          </cell>
          <cell r="N45" t="str">
            <v>Echangeur</v>
          </cell>
        </row>
        <row r="46">
          <cell r="I46" t="str">
            <v>S5063</v>
          </cell>
          <cell r="N46" t="str">
            <v>Mélangeur</v>
          </cell>
        </row>
        <row r="47">
          <cell r="I47" t="str">
            <v>S5110</v>
          </cell>
          <cell r="N47" t="str">
            <v>DIVERS</v>
          </cell>
        </row>
        <row r="48">
          <cell r="I48" t="str">
            <v>S7562</v>
          </cell>
          <cell r="N48" t="str">
            <v>Vis trémis</v>
          </cell>
        </row>
        <row r="49">
          <cell r="I49" t="str">
            <v>T1001</v>
          </cell>
          <cell r="N49" t="str">
            <v>Tank</v>
          </cell>
        </row>
        <row r="50">
          <cell r="I50" t="str">
            <v>T1002</v>
          </cell>
          <cell r="N50" t="str">
            <v>Tank</v>
          </cell>
        </row>
        <row r="51">
          <cell r="I51" t="str">
            <v>T1016</v>
          </cell>
          <cell r="N51" t="str">
            <v>Tank</v>
          </cell>
        </row>
        <row r="52">
          <cell r="I52" t="str">
            <v>T1045</v>
          </cell>
          <cell r="N52" t="str">
            <v>Tank</v>
          </cell>
        </row>
        <row r="53">
          <cell r="I53" t="str">
            <v>S2351</v>
          </cell>
          <cell r="N53" t="str">
            <v xml:space="preserve">Colonne </v>
          </cell>
        </row>
        <row r="54">
          <cell r="I54" t="str">
            <v>T1060</v>
          </cell>
          <cell r="N54" t="str">
            <v>Tank</v>
          </cell>
        </row>
        <row r="55">
          <cell r="I55" t="str">
            <v>T1063</v>
          </cell>
          <cell r="N55" t="str">
            <v>Tank</v>
          </cell>
        </row>
        <row r="56">
          <cell r="I56" t="str">
            <v>T1078</v>
          </cell>
          <cell r="N56" t="str">
            <v xml:space="preserve">Ballon </v>
          </cell>
        </row>
        <row r="57">
          <cell r="I57" t="str">
            <v>T2752</v>
          </cell>
          <cell r="N57" t="str">
            <v>Echangeur</v>
          </cell>
        </row>
        <row r="58">
          <cell r="I58" t="str">
            <v>T2756</v>
          </cell>
          <cell r="N58" t="str">
            <v>Echangeur</v>
          </cell>
        </row>
        <row r="59">
          <cell r="I59" t="str">
            <v>T2761</v>
          </cell>
          <cell r="N59" t="str">
            <v>Echangeur</v>
          </cell>
        </row>
        <row r="60">
          <cell r="I60" t="str">
            <v>S2712</v>
          </cell>
          <cell r="N60" t="str">
            <v xml:space="preserve">Echangeur </v>
          </cell>
        </row>
        <row r="61">
          <cell r="I61" t="str">
            <v>T2783</v>
          </cell>
          <cell r="N61" t="str">
            <v>Echangeur</v>
          </cell>
        </row>
        <row r="62">
          <cell r="I62" t="str">
            <v>T3058</v>
          </cell>
          <cell r="N62" t="str">
            <v>Echangeur</v>
          </cell>
        </row>
        <row r="63">
          <cell r="I63" t="str">
            <v>T4014</v>
          </cell>
          <cell r="N63" t="str">
            <v xml:space="preserve">Ballon </v>
          </cell>
        </row>
        <row r="64">
          <cell r="I64" t="str">
            <v>T5162</v>
          </cell>
          <cell r="N64" t="str">
            <v>divers</v>
          </cell>
        </row>
        <row r="65">
          <cell r="I65" t="str">
            <v>S3002</v>
          </cell>
          <cell r="N65" t="str">
            <v xml:space="preserve">Echangeur </v>
          </cell>
        </row>
        <row r="66">
          <cell r="I66" t="str">
            <v>S3003</v>
          </cell>
          <cell r="N66" t="str">
            <v xml:space="preserve">Echangeur </v>
          </cell>
        </row>
        <row r="67">
          <cell r="I67" t="str">
            <v>B7410</v>
          </cell>
          <cell r="N67" t="str">
            <v>divers</v>
          </cell>
        </row>
        <row r="68">
          <cell r="I68" t="str">
            <v>BLP087</v>
          </cell>
          <cell r="N68" t="str">
            <v>Echaf/Calo</v>
          </cell>
        </row>
        <row r="69">
          <cell r="I69" t="str">
            <v>D7420</v>
          </cell>
          <cell r="N69" t="str">
            <v>divers</v>
          </cell>
        </row>
        <row r="70">
          <cell r="I70" t="str">
            <v>S5185</v>
          </cell>
          <cell r="N70" t="str">
            <v>Echaf/Calo</v>
          </cell>
        </row>
        <row r="71">
          <cell r="I71" t="str">
            <v>STP198</v>
          </cell>
          <cell r="N71" t="str">
            <v xml:space="preserve">Autre </v>
          </cell>
        </row>
        <row r="72">
          <cell r="I72" t="str">
            <v>STP205</v>
          </cell>
          <cell r="N72" t="str">
            <v>Echaf/Calo</v>
          </cell>
        </row>
        <row r="73">
          <cell r="I73" t="str">
            <v>T5471</v>
          </cell>
          <cell r="N73" t="str">
            <v>Echaf/Calo</v>
          </cell>
        </row>
        <row r="74">
          <cell r="I74" t="str">
            <v>T5475</v>
          </cell>
          <cell r="N74" t="str">
            <v xml:space="preserve">Inspection </v>
          </cell>
        </row>
        <row r="75">
          <cell r="I75" t="str">
            <v>T5477</v>
          </cell>
          <cell r="N75" t="str">
            <v xml:space="preserve">Inspection </v>
          </cell>
        </row>
        <row r="76">
          <cell r="I76" t="str">
            <v>S5120</v>
          </cell>
          <cell r="N76" t="str">
            <v>Pompe</v>
          </cell>
        </row>
        <row r="77">
          <cell r="I77" t="str">
            <v>S5221</v>
          </cell>
          <cell r="N77" t="str">
            <v>Pompe</v>
          </cell>
        </row>
        <row r="78">
          <cell r="I78" t="str">
            <v>S5285</v>
          </cell>
          <cell r="N78" t="str">
            <v>Pompe</v>
          </cell>
        </row>
        <row r="79">
          <cell r="I79" t="str">
            <v>SLP153</v>
          </cell>
          <cell r="N79" t="str">
            <v xml:space="preserve">Inspection </v>
          </cell>
        </row>
        <row r="80">
          <cell r="I80" t="str">
            <v>T5388</v>
          </cell>
          <cell r="N80" t="str">
            <v>Pompe</v>
          </cell>
        </row>
        <row r="81">
          <cell r="I81" t="str">
            <v>B5401</v>
          </cell>
          <cell r="N81" t="str">
            <v>NC</v>
          </cell>
        </row>
        <row r="82">
          <cell r="I82" t="str">
            <v>B5402</v>
          </cell>
          <cell r="N82" t="str">
            <v>NC</v>
          </cell>
        </row>
        <row r="83">
          <cell r="I83" t="str">
            <v>B6401</v>
          </cell>
          <cell r="N83" t="str">
            <v>NC</v>
          </cell>
        </row>
        <row r="84">
          <cell r="I84" t="str">
            <v>B6403</v>
          </cell>
          <cell r="N84" t="str">
            <v>NC</v>
          </cell>
        </row>
        <row r="85">
          <cell r="I85" t="str">
            <v>B6404</v>
          </cell>
          <cell r="N85" t="str">
            <v>NC</v>
          </cell>
        </row>
        <row r="86">
          <cell r="I86" t="str">
            <v>B6405</v>
          </cell>
          <cell r="N86" t="str">
            <v>NC</v>
          </cell>
        </row>
        <row r="87">
          <cell r="I87" t="str">
            <v>B6411</v>
          </cell>
          <cell r="N87" t="str">
            <v>NC</v>
          </cell>
        </row>
        <row r="88">
          <cell r="I88" t="str">
            <v>OTG036</v>
          </cell>
          <cell r="N88" t="str">
            <v>NC</v>
          </cell>
        </row>
        <row r="89">
          <cell r="I89" t="str">
            <v>OTG039</v>
          </cell>
          <cell r="N89" t="str">
            <v>NC</v>
          </cell>
        </row>
        <row r="90">
          <cell r="I90" t="str">
            <v>OTG042</v>
          </cell>
          <cell r="N90" t="str">
            <v>NC</v>
          </cell>
        </row>
        <row r="91">
          <cell r="I91" t="str">
            <v>OTG046</v>
          </cell>
          <cell r="N91" t="str">
            <v>NC</v>
          </cell>
        </row>
        <row r="92">
          <cell r="I92" t="str">
            <v>OTG049</v>
          </cell>
          <cell r="N92" t="str">
            <v>NC</v>
          </cell>
        </row>
        <row r="93">
          <cell r="I93" t="str">
            <v>PSVBS489</v>
          </cell>
          <cell r="N93" t="str">
            <v>NC</v>
          </cell>
        </row>
        <row r="94">
          <cell r="I94" t="str">
            <v>PSVBS506</v>
          </cell>
          <cell r="N94" t="str">
            <v>NC</v>
          </cell>
        </row>
        <row r="95">
          <cell r="I95" t="str">
            <v>S1101-1</v>
          </cell>
          <cell r="N95" t="str">
            <v>NC</v>
          </cell>
        </row>
        <row r="96">
          <cell r="I96" t="str">
            <v>S1187</v>
          </cell>
          <cell r="N96" t="str">
            <v>NC</v>
          </cell>
        </row>
        <row r="97">
          <cell r="I97" t="str">
            <v>S5157</v>
          </cell>
          <cell r="N97" t="str">
            <v>NC</v>
          </cell>
        </row>
        <row r="98">
          <cell r="I98" t="str">
            <v>S5165</v>
          </cell>
          <cell r="N98" t="str">
            <v>NC</v>
          </cell>
        </row>
        <row r="99">
          <cell r="I99" t="str">
            <v>S6485</v>
          </cell>
          <cell r="N99" t="str">
            <v>NC</v>
          </cell>
        </row>
        <row r="100">
          <cell r="I100" t="str">
            <v>SLP094</v>
          </cell>
          <cell r="N100" t="str">
            <v>NC</v>
          </cell>
        </row>
        <row r="101">
          <cell r="I101" t="str">
            <v>SLP095</v>
          </cell>
          <cell r="N101" t="str">
            <v>NC</v>
          </cell>
        </row>
        <row r="102">
          <cell r="I102" t="str">
            <v>SLP100</v>
          </cell>
          <cell r="N102" t="str">
            <v>Echaf/Calo</v>
          </cell>
        </row>
        <row r="103">
          <cell r="I103" t="str">
            <v>OTG013</v>
          </cell>
          <cell r="N103" t="str">
            <v>OTG</v>
          </cell>
        </row>
        <row r="104">
          <cell r="I104" t="str">
            <v>SLP152</v>
          </cell>
          <cell r="N104" t="str">
            <v>Autre</v>
          </cell>
        </row>
        <row r="105">
          <cell r="I105" t="str">
            <v>OTG019</v>
          </cell>
          <cell r="N105" t="str">
            <v>OTG</v>
          </cell>
        </row>
        <row r="106">
          <cell r="I106" t="str">
            <v>OTG020</v>
          </cell>
          <cell r="N106" t="str">
            <v>OTG</v>
          </cell>
        </row>
        <row r="107">
          <cell r="I107" t="str">
            <v>OTG021</v>
          </cell>
          <cell r="N107" t="str">
            <v>OTG</v>
          </cell>
        </row>
        <row r="108">
          <cell r="I108" t="str">
            <v>OTG022</v>
          </cell>
          <cell r="N108" t="str">
            <v>OTG</v>
          </cell>
        </row>
        <row r="109">
          <cell r="I109" t="str">
            <v>OTG023</v>
          </cell>
          <cell r="N109" t="str">
            <v>OTG</v>
          </cell>
        </row>
        <row r="110">
          <cell r="I110" t="str">
            <v>OTG024</v>
          </cell>
          <cell r="N110" t="str">
            <v>OTG</v>
          </cell>
        </row>
        <row r="111">
          <cell r="I111" t="str">
            <v>OTG025</v>
          </cell>
          <cell r="N111" t="str">
            <v>OTG</v>
          </cell>
        </row>
        <row r="112">
          <cell r="I112" t="str">
            <v>OTG026</v>
          </cell>
          <cell r="N112" t="str">
            <v>OTG</v>
          </cell>
        </row>
        <row r="113">
          <cell r="I113" t="str">
            <v>OTG027</v>
          </cell>
          <cell r="N113" t="str">
            <v>OTG</v>
          </cell>
        </row>
        <row r="114">
          <cell r="I114" t="str">
            <v>OTG028</v>
          </cell>
          <cell r="N114" t="str">
            <v>OTG</v>
          </cell>
        </row>
        <row r="115">
          <cell r="I115" t="str">
            <v>OTG029</v>
          </cell>
          <cell r="N115" t="str">
            <v>OTG</v>
          </cell>
        </row>
        <row r="116">
          <cell r="I116" t="str">
            <v>OTG030</v>
          </cell>
          <cell r="N116" t="str">
            <v>OTG</v>
          </cell>
        </row>
        <row r="117">
          <cell r="I117" t="str">
            <v>OTG031</v>
          </cell>
          <cell r="N117" t="str">
            <v>OTG</v>
          </cell>
        </row>
        <row r="118">
          <cell r="I118" t="str">
            <v>OTG032</v>
          </cell>
          <cell r="N118" t="str">
            <v>OTG</v>
          </cell>
        </row>
        <row r="119">
          <cell r="I119" t="str">
            <v>OTG033</v>
          </cell>
          <cell r="N119" t="str">
            <v>OTG</v>
          </cell>
        </row>
        <row r="120">
          <cell r="I120" t="str">
            <v>OTG034</v>
          </cell>
          <cell r="N120" t="str">
            <v>OTG</v>
          </cell>
        </row>
        <row r="121">
          <cell r="I121" t="str">
            <v>OTG035</v>
          </cell>
          <cell r="N121" t="str">
            <v>OTG</v>
          </cell>
        </row>
        <row r="122">
          <cell r="I122" t="str">
            <v>T1012</v>
          </cell>
          <cell r="N122" t="str">
            <v>Tank</v>
          </cell>
        </row>
        <row r="123">
          <cell r="I123" t="str">
            <v>OTG037</v>
          </cell>
          <cell r="N123" t="str">
            <v>OTG</v>
          </cell>
        </row>
        <row r="124">
          <cell r="I124" t="str">
            <v>OTG038</v>
          </cell>
          <cell r="N124" t="str">
            <v>OTG</v>
          </cell>
        </row>
        <row r="125">
          <cell r="I125" t="str">
            <v>OTG040</v>
          </cell>
          <cell r="N125" t="str">
            <v>OTG</v>
          </cell>
        </row>
        <row r="126">
          <cell r="I126" t="str">
            <v>OTG041</v>
          </cell>
          <cell r="N126" t="str">
            <v>OTG</v>
          </cell>
        </row>
        <row r="127">
          <cell r="I127" t="str">
            <v>OTG043</v>
          </cell>
          <cell r="N127" t="str">
            <v>OTG</v>
          </cell>
        </row>
        <row r="128">
          <cell r="I128" t="str">
            <v>OTG044</v>
          </cell>
          <cell r="N128" t="str">
            <v>OTG</v>
          </cell>
        </row>
        <row r="129">
          <cell r="I129" t="str">
            <v>OTG045</v>
          </cell>
          <cell r="N129" t="str">
            <v>OTG</v>
          </cell>
        </row>
        <row r="130">
          <cell r="I130" t="str">
            <v>OTG047</v>
          </cell>
          <cell r="N130" t="str">
            <v>OTG</v>
          </cell>
        </row>
        <row r="131">
          <cell r="I131" t="str">
            <v>OTG048</v>
          </cell>
          <cell r="N131" t="str">
            <v>OTG</v>
          </cell>
        </row>
        <row r="132">
          <cell r="I132" t="str">
            <v>OTG050</v>
          </cell>
          <cell r="N132" t="str">
            <v>OTG</v>
          </cell>
        </row>
        <row r="133">
          <cell r="I133" t="str">
            <v>OTG051</v>
          </cell>
          <cell r="N133" t="str">
            <v>OTG</v>
          </cell>
        </row>
        <row r="134">
          <cell r="I134" t="str">
            <v>OTG054</v>
          </cell>
          <cell r="N134" t="str">
            <v>OTG</v>
          </cell>
        </row>
        <row r="135">
          <cell r="I135" t="str">
            <v>OTG058</v>
          </cell>
          <cell r="N135" t="str">
            <v>OTG</v>
          </cell>
        </row>
        <row r="136">
          <cell r="I136" t="str">
            <v>OTG059</v>
          </cell>
          <cell r="N136" t="str">
            <v>OTG</v>
          </cell>
        </row>
        <row r="137">
          <cell r="I137" t="str">
            <v>OTG060</v>
          </cell>
          <cell r="N137" t="str">
            <v>OTG</v>
          </cell>
        </row>
        <row r="138">
          <cell r="I138" t="str">
            <v>OTG061</v>
          </cell>
          <cell r="N138" t="str">
            <v>OTG</v>
          </cell>
        </row>
        <row r="139">
          <cell r="I139" t="str">
            <v>OTG062</v>
          </cell>
          <cell r="N139" t="str">
            <v>OTG</v>
          </cell>
        </row>
        <row r="140">
          <cell r="I140" t="str">
            <v>OTG063</v>
          </cell>
          <cell r="N140" t="str">
            <v>OTG</v>
          </cell>
        </row>
        <row r="141">
          <cell r="I141" t="str">
            <v>OTG064</v>
          </cell>
          <cell r="N141" t="str">
            <v>OTG</v>
          </cell>
        </row>
        <row r="142">
          <cell r="I142" t="str">
            <v>OTG065</v>
          </cell>
          <cell r="N142" t="str">
            <v>OTG</v>
          </cell>
        </row>
        <row r="143">
          <cell r="I143" t="str">
            <v>OTG066</v>
          </cell>
          <cell r="N143" t="str">
            <v>OTG</v>
          </cell>
        </row>
        <row r="144">
          <cell r="I144" t="str">
            <v>OTG068</v>
          </cell>
          <cell r="N144" t="str">
            <v>OTG</v>
          </cell>
        </row>
        <row r="145">
          <cell r="I145" t="str">
            <v>OTG070</v>
          </cell>
          <cell r="N145" t="str">
            <v>OTG</v>
          </cell>
        </row>
        <row r="146">
          <cell r="I146" t="str">
            <v>OTG072</v>
          </cell>
          <cell r="N146" t="str">
            <v>OTG</v>
          </cell>
        </row>
        <row r="147">
          <cell r="I147" t="str">
            <v>OTG073</v>
          </cell>
          <cell r="N147" t="str">
            <v>OTG</v>
          </cell>
        </row>
        <row r="148">
          <cell r="I148" t="str">
            <v>OTG176</v>
          </cell>
          <cell r="N148" t="str">
            <v>OTG</v>
          </cell>
        </row>
        <row r="149">
          <cell r="I149" t="str">
            <v>OTG177</v>
          </cell>
          <cell r="N149" t="str">
            <v>OTG</v>
          </cell>
        </row>
        <row r="150">
          <cell r="I150" t="str">
            <v>OTG182</v>
          </cell>
          <cell r="N150" t="str">
            <v>OTG</v>
          </cell>
        </row>
        <row r="151">
          <cell r="I151" t="str">
            <v>OTG190</v>
          </cell>
          <cell r="N151" t="str">
            <v>OTG</v>
          </cell>
        </row>
        <row r="152">
          <cell r="I152" t="str">
            <v>OTG052</v>
          </cell>
          <cell r="N152" t="str">
            <v>OTG MAD</v>
          </cell>
        </row>
        <row r="153">
          <cell r="I153" t="str">
            <v>OTG053</v>
          </cell>
          <cell r="N153" t="str">
            <v>OTG MAD</v>
          </cell>
        </row>
        <row r="154">
          <cell r="I154" t="str">
            <v>OTG055</v>
          </cell>
          <cell r="N154" t="str">
            <v>OTG MAD</v>
          </cell>
        </row>
        <row r="155">
          <cell r="I155" t="str">
            <v>OTG056</v>
          </cell>
          <cell r="N155" t="str">
            <v>OTG MAD</v>
          </cell>
        </row>
        <row r="156">
          <cell r="I156" t="str">
            <v>OTG057</v>
          </cell>
          <cell r="N156" t="str">
            <v>OTG MAD</v>
          </cell>
        </row>
        <row r="157">
          <cell r="I157" t="str">
            <v>B1001-V</v>
          </cell>
          <cell r="N157" t="str">
            <v>Robinetterie</v>
          </cell>
        </row>
        <row r="158">
          <cell r="I158" t="str">
            <v>B1008HSV</v>
          </cell>
          <cell r="N158" t="str">
            <v>vanne auto</v>
          </cell>
        </row>
        <row r="159">
          <cell r="I159" t="str">
            <v>B2008-V</v>
          </cell>
          <cell r="N159" t="str">
            <v>vanne auto</v>
          </cell>
        </row>
        <row r="160">
          <cell r="I160" t="str">
            <v>B2090-V</v>
          </cell>
          <cell r="N160" t="str">
            <v>vanne auto</v>
          </cell>
        </row>
        <row r="161">
          <cell r="I161" t="str">
            <v>B25400TV</v>
          </cell>
          <cell r="N161" t="str">
            <v>vanne auto</v>
          </cell>
        </row>
        <row r="162">
          <cell r="I162" t="str">
            <v>BRU179</v>
          </cell>
          <cell r="N162" t="str">
            <v>VM</v>
          </cell>
        </row>
        <row r="163">
          <cell r="I163" t="str">
            <v>PSVBB2004</v>
          </cell>
          <cell r="N163" t="str">
            <v xml:space="preserve">Soupape </v>
          </cell>
        </row>
        <row r="164">
          <cell r="I164" t="str">
            <v>PSVBS6103</v>
          </cell>
          <cell r="N164" t="str">
            <v xml:space="preserve">Soupape </v>
          </cell>
        </row>
        <row r="165">
          <cell r="I165" t="str">
            <v>PSVPI2000</v>
          </cell>
          <cell r="N165" t="str">
            <v xml:space="preserve">Soupape </v>
          </cell>
        </row>
        <row r="166">
          <cell r="I166" t="str">
            <v>S4250V</v>
          </cell>
          <cell r="N166" t="str">
            <v>Vanne auto</v>
          </cell>
        </row>
        <row r="167">
          <cell r="I167" t="str">
            <v>S5025SV</v>
          </cell>
          <cell r="N167" t="str">
            <v>Vanne auto</v>
          </cell>
        </row>
        <row r="168">
          <cell r="I168" t="str">
            <v>S5061</v>
          </cell>
          <cell r="N168" t="str">
            <v>VM</v>
          </cell>
        </row>
        <row r="169">
          <cell r="I169" t="str">
            <v>S61240LV</v>
          </cell>
          <cell r="N169" t="str">
            <v>Vanne auto</v>
          </cell>
        </row>
        <row r="170">
          <cell r="I170" t="str">
            <v>SRU196</v>
          </cell>
          <cell r="N170" t="str">
            <v>VM</v>
          </cell>
        </row>
        <row r="171">
          <cell r="I171" t="str">
            <v>T5389</v>
          </cell>
          <cell r="N171" t="str">
            <v>2 VM</v>
          </cell>
        </row>
        <row r="172">
          <cell r="I172" t="str">
            <v>B30235YLV</v>
          </cell>
          <cell r="N172" t="str">
            <v>Vanne auto</v>
          </cell>
        </row>
        <row r="173">
          <cell r="I173" t="str">
            <v>K39750ALV</v>
          </cell>
          <cell r="N173" t="str">
            <v>Vanne auto</v>
          </cell>
        </row>
        <row r="174">
          <cell r="I174" t="str">
            <v>K39750BLV</v>
          </cell>
          <cell r="N174" t="str">
            <v>Vanne auto</v>
          </cell>
        </row>
        <row r="175">
          <cell r="I175" t="str">
            <v>PSVBS0401</v>
          </cell>
          <cell r="N175" t="str">
            <v xml:space="preserve">Soupape </v>
          </cell>
        </row>
        <row r="176">
          <cell r="I176" t="str">
            <v>PSVBS0408</v>
          </cell>
          <cell r="N176" t="str">
            <v xml:space="preserve">Soupape </v>
          </cell>
        </row>
        <row r="177">
          <cell r="I177" t="str">
            <v>PSVBS0493</v>
          </cell>
          <cell r="N177" t="str">
            <v xml:space="preserve">Soupape </v>
          </cell>
        </row>
        <row r="178">
          <cell r="I178" t="str">
            <v>PSVBS0563</v>
          </cell>
          <cell r="N178" t="str">
            <v xml:space="preserve">Soupape </v>
          </cell>
        </row>
        <row r="179">
          <cell r="I179" t="str">
            <v>PSVBS0590</v>
          </cell>
          <cell r="N179" t="str">
            <v xml:space="preserve">Soupape </v>
          </cell>
        </row>
        <row r="180">
          <cell r="I180" t="str">
            <v>PSVBS464</v>
          </cell>
          <cell r="N180" t="str">
            <v xml:space="preserve">Soupape </v>
          </cell>
        </row>
        <row r="181">
          <cell r="I181" t="str">
            <v>PSVBS471</v>
          </cell>
          <cell r="N181" t="str">
            <v xml:space="preserve">Soupape </v>
          </cell>
        </row>
        <row r="182">
          <cell r="I182" t="str">
            <v>PSVBS473</v>
          </cell>
          <cell r="N182" t="str">
            <v xml:space="preserve">Soupape </v>
          </cell>
        </row>
        <row r="183">
          <cell r="I183" t="str">
            <v>PSVBS474</v>
          </cell>
          <cell r="N183" t="str">
            <v xml:space="preserve">Soupape </v>
          </cell>
        </row>
        <row r="184">
          <cell r="I184" t="str">
            <v>PSVBS475</v>
          </cell>
          <cell r="N184" t="str">
            <v xml:space="preserve">Soupape </v>
          </cell>
        </row>
        <row r="185">
          <cell r="I185" t="str">
            <v>PSVBS507</v>
          </cell>
          <cell r="N185" t="str">
            <v xml:space="preserve">Soupape </v>
          </cell>
        </row>
        <row r="186">
          <cell r="I186" t="str">
            <v>PSVBS530</v>
          </cell>
          <cell r="N186" t="str">
            <v xml:space="preserve">Soupape </v>
          </cell>
        </row>
        <row r="187">
          <cell r="I187" t="str">
            <v>PSVBS594</v>
          </cell>
          <cell r="N187" t="str">
            <v xml:space="preserve">Soupape </v>
          </cell>
        </row>
        <row r="188">
          <cell r="I188" t="str">
            <v>PSVBT0762</v>
          </cell>
          <cell r="N188" t="str">
            <v xml:space="preserve">Soupape </v>
          </cell>
        </row>
        <row r="189">
          <cell r="I189" t="str">
            <v>PSVBT796</v>
          </cell>
          <cell r="N189" t="str">
            <v xml:space="preserve">Soupape </v>
          </cell>
        </row>
        <row r="190">
          <cell r="I190" t="str">
            <v>PSVBT797</v>
          </cell>
          <cell r="N190" t="str">
            <v xml:space="preserve">Soupape </v>
          </cell>
        </row>
        <row r="191">
          <cell r="I191" t="str">
            <v>PSVBT-798</v>
          </cell>
          <cell r="N191" t="str">
            <v xml:space="preserve">Soupape </v>
          </cell>
        </row>
        <row r="192">
          <cell r="I192" t="str">
            <v>PSVBT856</v>
          </cell>
          <cell r="N192" t="str">
            <v xml:space="preserve">Soupape </v>
          </cell>
        </row>
        <row r="193">
          <cell r="I193" t="str">
            <v>PSVBT857</v>
          </cell>
          <cell r="N193" t="str">
            <v xml:space="preserve">Soupape </v>
          </cell>
        </row>
        <row r="194">
          <cell r="I194" t="str">
            <v>PSVBT900</v>
          </cell>
          <cell r="N194" t="str">
            <v xml:space="preserve">Soupape </v>
          </cell>
        </row>
        <row r="195">
          <cell r="I195" t="str">
            <v>PSVBT901</v>
          </cell>
          <cell r="N195" t="str">
            <v xml:space="preserve">Soupape </v>
          </cell>
        </row>
        <row r="196">
          <cell r="I196" t="str">
            <v>S27080</v>
          </cell>
          <cell r="N196" t="str">
            <v>Vanne auto</v>
          </cell>
        </row>
        <row r="197">
          <cell r="I197" t="str">
            <v>S2722</v>
          </cell>
          <cell r="N197" t="str">
            <v xml:space="preserve">Robinetterie </v>
          </cell>
        </row>
        <row r="198">
          <cell r="I198" t="str">
            <v>S2731BPV</v>
          </cell>
          <cell r="N198" t="str">
            <v>Vanne auto</v>
          </cell>
        </row>
        <row r="199">
          <cell r="I199" t="str">
            <v>S4030BPV</v>
          </cell>
          <cell r="N199" t="str">
            <v>Vanne auto</v>
          </cell>
        </row>
        <row r="200">
          <cell r="I200" t="str">
            <v>S40370PV</v>
          </cell>
          <cell r="N200" t="str">
            <v>Vanne auto</v>
          </cell>
        </row>
        <row r="201">
          <cell r="I201" t="str">
            <v>S42320APV</v>
          </cell>
          <cell r="N201" t="str">
            <v>Vanne auto</v>
          </cell>
        </row>
        <row r="202">
          <cell r="I202" t="str">
            <v>S4232BPV</v>
          </cell>
          <cell r="N202" t="str">
            <v>Vanne auto</v>
          </cell>
        </row>
        <row r="203">
          <cell r="I203" t="str">
            <v>S43110</v>
          </cell>
          <cell r="N203" t="str">
            <v>Vanne auto</v>
          </cell>
        </row>
        <row r="204">
          <cell r="I204" t="str">
            <v>S43120</v>
          </cell>
          <cell r="N204" t="str">
            <v>Vanne auto</v>
          </cell>
        </row>
        <row r="205">
          <cell r="I205" t="str">
            <v>S43130</v>
          </cell>
          <cell r="N205" t="str">
            <v>Vanne auto</v>
          </cell>
        </row>
        <row r="206">
          <cell r="I206" t="str">
            <v>S43400</v>
          </cell>
          <cell r="N206" t="str">
            <v>Vanne auto</v>
          </cell>
        </row>
        <row r="207">
          <cell r="I207" t="str">
            <v>S44110</v>
          </cell>
          <cell r="N207" t="str">
            <v>Vanne auto</v>
          </cell>
        </row>
        <row r="208">
          <cell r="I208" t="str">
            <v>S45110</v>
          </cell>
          <cell r="N208" t="str">
            <v>Vanne auto</v>
          </cell>
        </row>
        <row r="209">
          <cell r="I209" t="str">
            <v>S46110</v>
          </cell>
          <cell r="N209" t="str">
            <v>Vanne auto</v>
          </cell>
        </row>
        <row r="210">
          <cell r="I210" t="str">
            <v>S47000</v>
          </cell>
          <cell r="N210" t="str">
            <v>Vanne auto</v>
          </cell>
        </row>
        <row r="211">
          <cell r="I211" t="str">
            <v>T5472</v>
          </cell>
          <cell r="N211" t="str">
            <v xml:space="preserve">Inspection </v>
          </cell>
        </row>
        <row r="212">
          <cell r="I212" t="str">
            <v>S47040</v>
          </cell>
          <cell r="N212" t="str">
            <v>Vanne auto</v>
          </cell>
        </row>
        <row r="213">
          <cell r="I213" t="str">
            <v>S47050</v>
          </cell>
          <cell r="N213" t="str">
            <v>Vanne auto</v>
          </cell>
        </row>
        <row r="214">
          <cell r="I214" t="str">
            <v>S47090</v>
          </cell>
          <cell r="N214" t="str">
            <v>Vanne auto</v>
          </cell>
        </row>
        <row r="215">
          <cell r="I215" t="str">
            <v>S47250</v>
          </cell>
          <cell r="N215" t="str">
            <v>Vanne auto</v>
          </cell>
        </row>
        <row r="216">
          <cell r="I216" t="str">
            <v>S47260</v>
          </cell>
          <cell r="N216" t="str">
            <v>Vanne auto</v>
          </cell>
        </row>
        <row r="217">
          <cell r="I217" t="str">
            <v>S48000FV</v>
          </cell>
          <cell r="N217" t="str">
            <v>Vanne auto</v>
          </cell>
        </row>
        <row r="218">
          <cell r="I218" t="str">
            <v>S48090A</v>
          </cell>
          <cell r="N218" t="str">
            <v>Vanne auto</v>
          </cell>
        </row>
        <row r="219">
          <cell r="I219" t="str">
            <v>S4810HSV</v>
          </cell>
          <cell r="N219" t="str">
            <v>Vanne auto</v>
          </cell>
        </row>
        <row r="220">
          <cell r="I220" t="str">
            <v>S4811HSV</v>
          </cell>
          <cell r="N220" t="str">
            <v>Vanne auto</v>
          </cell>
        </row>
        <row r="221">
          <cell r="I221" t="str">
            <v>S4812HSV</v>
          </cell>
          <cell r="N221" t="str">
            <v>Vanne auto</v>
          </cell>
        </row>
        <row r="222">
          <cell r="I222" t="str">
            <v>S4814HSV</v>
          </cell>
          <cell r="N222" t="str">
            <v>Vanne auto</v>
          </cell>
        </row>
        <row r="223">
          <cell r="I223" t="str">
            <v>S48170SFV</v>
          </cell>
          <cell r="N223" t="str">
            <v>Vanne auto</v>
          </cell>
        </row>
        <row r="224">
          <cell r="I224" t="str">
            <v>S4818V</v>
          </cell>
          <cell r="N224" t="str">
            <v>Vanne auto</v>
          </cell>
        </row>
        <row r="225">
          <cell r="I225" t="str">
            <v>S48201LV</v>
          </cell>
          <cell r="N225" t="str">
            <v>Vanne auto</v>
          </cell>
        </row>
        <row r="226">
          <cell r="I226" t="str">
            <v>S48211LV</v>
          </cell>
          <cell r="N226" t="str">
            <v>Vanne auto</v>
          </cell>
        </row>
        <row r="227">
          <cell r="I227" t="str">
            <v>S50190FV</v>
          </cell>
          <cell r="N227" t="str">
            <v>Vanne auto</v>
          </cell>
        </row>
        <row r="228">
          <cell r="I228" t="str">
            <v>S5101</v>
          </cell>
          <cell r="N228" t="str">
            <v xml:space="preserve">Robinetterie </v>
          </cell>
        </row>
        <row r="229">
          <cell r="I229" t="str">
            <v>S5201</v>
          </cell>
          <cell r="N229" t="str">
            <v xml:space="preserve">Robinetterie </v>
          </cell>
        </row>
        <row r="230">
          <cell r="I230" t="str">
            <v>S54020FV</v>
          </cell>
          <cell r="N230" t="str">
            <v>Vanne auto</v>
          </cell>
        </row>
        <row r="231">
          <cell r="I231" t="str">
            <v>S54090FV</v>
          </cell>
          <cell r="N231" t="str">
            <v>Vanne auto</v>
          </cell>
        </row>
        <row r="232">
          <cell r="I232" t="str">
            <v>S54116FV</v>
          </cell>
          <cell r="N232" t="str">
            <v>Vanne auto</v>
          </cell>
        </row>
        <row r="233">
          <cell r="I233" t="str">
            <v>S5411-V</v>
          </cell>
          <cell r="N233" t="str">
            <v>Vanne auto</v>
          </cell>
        </row>
        <row r="234">
          <cell r="I234" t="str">
            <v>S54126FV</v>
          </cell>
          <cell r="N234" t="str">
            <v>Vanne auto</v>
          </cell>
        </row>
        <row r="235">
          <cell r="I235" t="str">
            <v>S5421HSV</v>
          </cell>
          <cell r="N235" t="str">
            <v>Vanne auto</v>
          </cell>
        </row>
        <row r="236">
          <cell r="I236" t="str">
            <v>S54240LV</v>
          </cell>
          <cell r="N236" t="str">
            <v>Vanne auto</v>
          </cell>
        </row>
        <row r="237">
          <cell r="I237" t="str">
            <v>T2371</v>
          </cell>
          <cell r="N237" t="str">
            <v xml:space="preserve">Colonne </v>
          </cell>
        </row>
        <row r="238">
          <cell r="I238" t="str">
            <v>T3074</v>
          </cell>
          <cell r="N238" t="str">
            <v>Echangeur</v>
          </cell>
        </row>
        <row r="239">
          <cell r="I239" t="str">
            <v>S54250LV</v>
          </cell>
          <cell r="N239" t="str">
            <v>Vanne auto</v>
          </cell>
        </row>
        <row r="240">
          <cell r="I240" t="str">
            <v>S54400TV</v>
          </cell>
          <cell r="N240" t="str">
            <v>Vanne auto</v>
          </cell>
        </row>
        <row r="241">
          <cell r="I241" t="str">
            <v>S5500HSV</v>
          </cell>
          <cell r="N241" t="str">
            <v>Vanne auto</v>
          </cell>
        </row>
        <row r="242">
          <cell r="I242" t="str">
            <v>S5510HSV</v>
          </cell>
          <cell r="N242" t="str">
            <v>Vanne auto</v>
          </cell>
        </row>
        <row r="243">
          <cell r="I243" t="str">
            <v>S55140FV</v>
          </cell>
          <cell r="N243" t="str">
            <v>Vanne auto</v>
          </cell>
        </row>
        <row r="244">
          <cell r="I244" t="str">
            <v>S55150FV</v>
          </cell>
          <cell r="N244" t="str">
            <v>Vanne auto</v>
          </cell>
        </row>
        <row r="245">
          <cell r="I245" t="str">
            <v>S55191FV</v>
          </cell>
          <cell r="N245" t="str">
            <v>Vanne auto</v>
          </cell>
        </row>
        <row r="246">
          <cell r="I246" t="str">
            <v>S5520HSV</v>
          </cell>
          <cell r="N246" t="str">
            <v>Vanne auto</v>
          </cell>
        </row>
        <row r="247">
          <cell r="I247" t="str">
            <v>S55340BPV</v>
          </cell>
          <cell r="N247" t="str">
            <v>Vanne auto</v>
          </cell>
        </row>
        <row r="248">
          <cell r="I248" t="str">
            <v>S61090FV</v>
          </cell>
          <cell r="N248" t="str">
            <v>Vanne auto</v>
          </cell>
        </row>
        <row r="249">
          <cell r="I249" t="str">
            <v>S6140ASTV</v>
          </cell>
          <cell r="N249" t="str">
            <v>Vanne auto</v>
          </cell>
        </row>
        <row r="250">
          <cell r="I250" t="str">
            <v>SRP001</v>
          </cell>
          <cell r="N250" t="str">
            <v>VM</v>
          </cell>
        </row>
        <row r="251">
          <cell r="I251" t="str">
            <v>SRP003</v>
          </cell>
          <cell r="N251" t="str">
            <v>4 VM</v>
          </cell>
        </row>
        <row r="252">
          <cell r="I252" t="str">
            <v>SRP004</v>
          </cell>
          <cell r="N252" t="str">
            <v>4 VM</v>
          </cell>
        </row>
        <row r="253">
          <cell r="I253" t="str">
            <v>SRP012</v>
          </cell>
          <cell r="N253" t="str">
            <v>Clapet</v>
          </cell>
        </row>
        <row r="254">
          <cell r="I254" t="str">
            <v>SRU164</v>
          </cell>
          <cell r="N254" t="str">
            <v xml:space="preserve">Tuyauterie </v>
          </cell>
        </row>
        <row r="255">
          <cell r="I255" t="str">
            <v>TRP189</v>
          </cell>
          <cell r="N255" t="str">
            <v>VM</v>
          </cell>
        </row>
        <row r="256">
          <cell r="I256" t="str">
            <v>B5103</v>
          </cell>
          <cell r="N256" t="str">
            <v xml:space="preserve">Tuyauterie </v>
          </cell>
        </row>
        <row r="257">
          <cell r="I257" t="str">
            <v>BLP074</v>
          </cell>
          <cell r="N257" t="str">
            <v xml:space="preserve">Inspection </v>
          </cell>
        </row>
        <row r="258">
          <cell r="I258" t="str">
            <v>BLP076</v>
          </cell>
          <cell r="N258" t="str">
            <v xml:space="preserve">Inspection </v>
          </cell>
        </row>
        <row r="259">
          <cell r="I259" t="str">
            <v>BLP078</v>
          </cell>
          <cell r="N259" t="str">
            <v xml:space="preserve">Inspection </v>
          </cell>
        </row>
        <row r="260">
          <cell r="I260" t="str">
            <v>BLP082</v>
          </cell>
          <cell r="N260" t="str">
            <v xml:space="preserve">Inspection </v>
          </cell>
        </row>
        <row r="261">
          <cell r="I261" t="str">
            <v>BLP084</v>
          </cell>
          <cell r="N261" t="str">
            <v xml:space="preserve">Inspection </v>
          </cell>
        </row>
        <row r="262">
          <cell r="I262" t="str">
            <v>BTU206</v>
          </cell>
          <cell r="N262" t="str">
            <v xml:space="preserve">Tuyauterie </v>
          </cell>
        </row>
        <row r="263">
          <cell r="I263" t="str">
            <v>SLP080</v>
          </cell>
          <cell r="N263" t="str">
            <v xml:space="preserve">Inspection </v>
          </cell>
        </row>
        <row r="264">
          <cell r="I264" t="str">
            <v>SLP091</v>
          </cell>
          <cell r="N264" t="str">
            <v xml:space="preserve">Inspection </v>
          </cell>
        </row>
        <row r="265">
          <cell r="I265" t="str">
            <v>SLP092</v>
          </cell>
          <cell r="N265" t="str">
            <v xml:space="preserve">Inspection </v>
          </cell>
        </row>
        <row r="266">
          <cell r="I266" t="str">
            <v>SLP102</v>
          </cell>
          <cell r="N266" t="str">
            <v xml:space="preserve">Inspection </v>
          </cell>
        </row>
        <row r="267">
          <cell r="I267" t="str">
            <v>SLP103</v>
          </cell>
          <cell r="N267" t="str">
            <v xml:space="preserve">Inspection </v>
          </cell>
        </row>
        <row r="268">
          <cell r="I268" t="str">
            <v>SLP129</v>
          </cell>
          <cell r="N268" t="str">
            <v xml:space="preserve">Inspection </v>
          </cell>
        </row>
        <row r="269">
          <cell r="I269" t="str">
            <v>SLP138</v>
          </cell>
          <cell r="N269" t="str">
            <v xml:space="preserve">Inspection </v>
          </cell>
        </row>
        <row r="270">
          <cell r="I270" t="str">
            <v>SLP113</v>
          </cell>
          <cell r="N270" t="str">
            <v xml:space="preserve">Inspection </v>
          </cell>
        </row>
        <row r="271">
          <cell r="I271" t="str">
            <v>SLU170</v>
          </cell>
          <cell r="N271" t="str">
            <v xml:space="preserve">Inspection </v>
          </cell>
        </row>
        <row r="272">
          <cell r="I272" t="str">
            <v>SRU165</v>
          </cell>
          <cell r="N272" t="str">
            <v xml:space="preserve">VM+purgeur </v>
          </cell>
        </row>
        <row r="273">
          <cell r="I273" t="str">
            <v>SRU166</v>
          </cell>
          <cell r="N273" t="str">
            <v xml:space="preserve">VM+purgeur </v>
          </cell>
        </row>
        <row r="274">
          <cell r="I274" t="str">
            <v>SRU167</v>
          </cell>
          <cell r="N274" t="str">
            <v xml:space="preserve">VM+purgeur </v>
          </cell>
        </row>
        <row r="275">
          <cell r="I275" t="str">
            <v>SRU178</v>
          </cell>
          <cell r="N275" t="str">
            <v>VM Soudée</v>
          </cell>
        </row>
        <row r="276">
          <cell r="I276" t="str">
            <v>SRU193</v>
          </cell>
          <cell r="N276" t="str">
            <v>VM Soudée</v>
          </cell>
        </row>
        <row r="277">
          <cell r="I277" t="str">
            <v>SRU194</v>
          </cell>
          <cell r="N277" t="str">
            <v>VM Soudée</v>
          </cell>
        </row>
        <row r="278">
          <cell r="I278" t="str">
            <v>SRU195</v>
          </cell>
          <cell r="N278" t="str">
            <v>VM Soudée</v>
          </cell>
        </row>
        <row r="279">
          <cell r="I279" t="str">
            <v>SRU204</v>
          </cell>
          <cell r="N279" t="str">
            <v xml:space="preserve">Tuyauterie </v>
          </cell>
        </row>
        <row r="280">
          <cell r="I280" t="str">
            <v>STP207</v>
          </cell>
          <cell r="N280" t="str">
            <v xml:space="preserve">Tuyauterie </v>
          </cell>
        </row>
        <row r="281">
          <cell r="I281" t="str">
            <v>STP208</v>
          </cell>
          <cell r="N281" t="str">
            <v xml:space="preserve">Tuyauterie </v>
          </cell>
        </row>
        <row r="282">
          <cell r="I282" t="str">
            <v>STP215</v>
          </cell>
          <cell r="N282" t="str">
            <v xml:space="preserve">Tuyauterie </v>
          </cell>
        </row>
        <row r="283">
          <cell r="I283" t="str">
            <v>STU156</v>
          </cell>
          <cell r="N283" t="str">
            <v xml:space="preserve">Tuyauterie </v>
          </cell>
        </row>
        <row r="284">
          <cell r="I284" t="str">
            <v>STU169</v>
          </cell>
          <cell r="N284" t="str">
            <v>VM soudée 
+ Clarinette</v>
          </cell>
        </row>
        <row r="285">
          <cell r="I285" t="str">
            <v>STU171</v>
          </cell>
          <cell r="N285" t="str">
            <v xml:space="preserve">Tuyauterie </v>
          </cell>
        </row>
        <row r="286">
          <cell r="I286" t="str">
            <v>STU172</v>
          </cell>
          <cell r="N286" t="str">
            <v xml:space="preserve">Tuyauterie </v>
          </cell>
        </row>
        <row r="287">
          <cell r="I287" t="str">
            <v>STU185</v>
          </cell>
          <cell r="N287" t="str">
            <v xml:space="preserve">Tuyauterie </v>
          </cell>
        </row>
        <row r="288">
          <cell r="I288" t="str">
            <v>STU213</v>
          </cell>
          <cell r="N288" t="str">
            <v xml:space="preserve">Tuyauterie </v>
          </cell>
        </row>
        <row r="289">
          <cell r="I289" t="str">
            <v>STU214</v>
          </cell>
          <cell r="N289" t="str">
            <v xml:space="preserve">Tuyauterie </v>
          </cell>
        </row>
        <row r="290">
          <cell r="I290" t="str">
            <v>STU217</v>
          </cell>
          <cell r="N290" t="str">
            <v xml:space="preserve">Tuyauterie </v>
          </cell>
        </row>
        <row r="291">
          <cell r="I291" t="str">
            <v>T1025-02</v>
          </cell>
          <cell r="N291" t="str">
            <v xml:space="preserve">Tuyauterie </v>
          </cell>
        </row>
        <row r="292">
          <cell r="I292" t="str">
            <v>T1025-03/13</v>
          </cell>
          <cell r="N292" t="str">
            <v xml:space="preserve">Tuyauterie </v>
          </cell>
        </row>
        <row r="293">
          <cell r="I293" t="str">
            <v>T1025-04</v>
          </cell>
          <cell r="N293" t="str">
            <v xml:space="preserve">Tuyauterie </v>
          </cell>
        </row>
        <row r="294">
          <cell r="I294" t="str">
            <v>T1025-06</v>
          </cell>
          <cell r="N294" t="str">
            <v xml:space="preserve">Tuyauterie </v>
          </cell>
        </row>
        <row r="295">
          <cell r="I295" t="str">
            <v>T1025-09</v>
          </cell>
          <cell r="N295" t="str">
            <v xml:space="preserve">Tuyauterie </v>
          </cell>
        </row>
        <row r="296">
          <cell r="I296" t="str">
            <v>T1025-10</v>
          </cell>
          <cell r="N296" t="str">
            <v xml:space="preserve">Tuyauterie </v>
          </cell>
        </row>
        <row r="297">
          <cell r="I297" t="str">
            <v>T1025-15</v>
          </cell>
          <cell r="N297" t="str">
            <v xml:space="preserve">Tuyauterie </v>
          </cell>
        </row>
        <row r="298">
          <cell r="I298" t="str">
            <v>T1025-5AB</v>
          </cell>
          <cell r="N298" t="str">
            <v xml:space="preserve">Tuyauterie </v>
          </cell>
        </row>
        <row r="299">
          <cell r="I299" t="str">
            <v>TTP216</v>
          </cell>
          <cell r="N299" t="str">
            <v xml:space="preserve">Tuyauterie </v>
          </cell>
        </row>
        <row r="300">
          <cell r="I300" t="str">
            <v>TTU158</v>
          </cell>
          <cell r="N300" t="str">
            <v>Tuyauterie + VM</v>
          </cell>
        </row>
        <row r="301">
          <cell r="I301" t="str">
            <v>TTU168</v>
          </cell>
          <cell r="N301" t="str">
            <v xml:space="preserve">Tuyauterie 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ONNEES ROB"/>
      <sheetName val="TABLEAU POIDS"/>
      <sheetName val="FICHE INTERVENTION"/>
      <sheetName val="TRAME FEB"/>
      <sheetName val="APPRO"/>
      <sheetName val="FICHES_RELEVES_ROB_20251020"/>
    </sheetNames>
    <sheetDataSet>
      <sheetData sheetId="0" refreshError="1"/>
      <sheetData sheetId="1">
        <row r="3">
          <cell r="D3" t="str">
            <v>1520</v>
          </cell>
          <cell r="E3" t="str">
            <v>VM</v>
          </cell>
          <cell r="F3">
            <v>5</v>
          </cell>
        </row>
        <row r="4">
          <cell r="D4" t="str">
            <v>2020</v>
          </cell>
          <cell r="E4" t="str">
            <v>VM</v>
          </cell>
          <cell r="F4">
            <v>8</v>
          </cell>
        </row>
        <row r="5">
          <cell r="D5" t="str">
            <v>2520</v>
          </cell>
          <cell r="E5" t="str">
            <v>VM</v>
          </cell>
          <cell r="F5">
            <v>10</v>
          </cell>
        </row>
        <row r="6">
          <cell r="D6" t="str">
            <v>3220</v>
          </cell>
          <cell r="E6" t="str">
            <v>VM</v>
          </cell>
          <cell r="F6">
            <v>15</v>
          </cell>
        </row>
        <row r="7">
          <cell r="D7" t="str">
            <v>4020</v>
          </cell>
          <cell r="E7" t="str">
            <v>VM</v>
          </cell>
          <cell r="F7">
            <v>18</v>
          </cell>
        </row>
        <row r="8">
          <cell r="D8" t="str">
            <v>5020</v>
          </cell>
          <cell r="E8" t="str">
            <v>VM</v>
          </cell>
          <cell r="F8">
            <v>20</v>
          </cell>
        </row>
        <row r="9">
          <cell r="D9" t="str">
            <v>8020</v>
          </cell>
          <cell r="E9" t="str">
            <v>VM</v>
          </cell>
          <cell r="F9">
            <v>35</v>
          </cell>
        </row>
        <row r="10">
          <cell r="D10" t="str">
            <v>10020</v>
          </cell>
          <cell r="E10" t="str">
            <v>VM</v>
          </cell>
          <cell r="F10">
            <v>52</v>
          </cell>
        </row>
        <row r="11">
          <cell r="D11" t="str">
            <v>15020</v>
          </cell>
          <cell r="E11" t="str">
            <v>VM</v>
          </cell>
          <cell r="F11">
            <v>88</v>
          </cell>
        </row>
        <row r="12">
          <cell r="D12" t="str">
            <v>20020</v>
          </cell>
          <cell r="E12" t="str">
            <v>VM</v>
          </cell>
          <cell r="F12">
            <v>144</v>
          </cell>
        </row>
        <row r="13">
          <cell r="D13" t="str">
            <v>25020</v>
          </cell>
          <cell r="E13" t="str">
            <v>VM</v>
          </cell>
          <cell r="F13">
            <v>250</v>
          </cell>
        </row>
        <row r="14">
          <cell r="D14" t="str">
            <v>1550</v>
          </cell>
          <cell r="E14" t="str">
            <v>VM</v>
          </cell>
          <cell r="F14">
            <v>6.5</v>
          </cell>
        </row>
        <row r="15">
          <cell r="D15" t="str">
            <v>2050</v>
          </cell>
          <cell r="E15" t="str">
            <v>VM</v>
          </cell>
          <cell r="F15">
            <v>10.4</v>
          </cell>
        </row>
        <row r="16">
          <cell r="D16" t="str">
            <v>2550</v>
          </cell>
          <cell r="E16" t="str">
            <v>VM</v>
          </cell>
          <cell r="F16">
            <v>13</v>
          </cell>
        </row>
        <row r="17">
          <cell r="D17" t="str">
            <v>3250</v>
          </cell>
          <cell r="E17" t="str">
            <v>VM</v>
          </cell>
          <cell r="F17">
            <v>19.5</v>
          </cell>
        </row>
        <row r="18">
          <cell r="D18" t="str">
            <v>4050</v>
          </cell>
          <cell r="E18" t="str">
            <v>VM</v>
          </cell>
          <cell r="F18">
            <v>23.400000000000002</v>
          </cell>
        </row>
        <row r="19">
          <cell r="D19" t="str">
            <v>5050</v>
          </cell>
          <cell r="E19" t="str">
            <v>VM</v>
          </cell>
          <cell r="F19">
            <v>26</v>
          </cell>
        </row>
        <row r="20">
          <cell r="D20" t="str">
            <v>8050</v>
          </cell>
          <cell r="E20" t="str">
            <v>VM</v>
          </cell>
          <cell r="F20">
            <v>45.5</v>
          </cell>
        </row>
        <row r="21">
          <cell r="D21" t="str">
            <v>10050</v>
          </cell>
          <cell r="E21" t="str">
            <v>VM</v>
          </cell>
          <cell r="F21">
            <v>67.600000000000009</v>
          </cell>
        </row>
        <row r="22">
          <cell r="D22" t="str">
            <v>15050</v>
          </cell>
          <cell r="E22" t="str">
            <v>VM</v>
          </cell>
          <cell r="F22">
            <v>114.4</v>
          </cell>
        </row>
        <row r="23">
          <cell r="D23" t="str">
            <v>20050</v>
          </cell>
          <cell r="E23" t="str">
            <v>VM</v>
          </cell>
          <cell r="F23">
            <v>187.20000000000002</v>
          </cell>
        </row>
        <row r="24">
          <cell r="D24" t="str">
            <v>25050</v>
          </cell>
          <cell r="E24" t="str">
            <v>VM</v>
          </cell>
          <cell r="F24">
            <v>325</v>
          </cell>
        </row>
        <row r="25">
          <cell r="D25" t="str">
            <v>1520</v>
          </cell>
          <cell r="E25" t="str">
            <v>VA</v>
          </cell>
          <cell r="F25" t="str">
            <v>-</v>
          </cell>
        </row>
        <row r="26">
          <cell r="D26" t="str">
            <v>2020</v>
          </cell>
          <cell r="E26" t="str">
            <v>VA</v>
          </cell>
          <cell r="F26" t="str">
            <v>-</v>
          </cell>
        </row>
        <row r="27">
          <cell r="D27" t="str">
            <v>2520</v>
          </cell>
          <cell r="E27" t="str">
            <v>VA</v>
          </cell>
          <cell r="F27">
            <v>15</v>
          </cell>
        </row>
        <row r="28">
          <cell r="D28" t="str">
            <v>3220</v>
          </cell>
          <cell r="E28" t="str">
            <v>VA</v>
          </cell>
          <cell r="F28">
            <v>20</v>
          </cell>
        </row>
        <row r="29">
          <cell r="D29" t="str">
            <v>4020</v>
          </cell>
          <cell r="E29" t="str">
            <v>VA</v>
          </cell>
          <cell r="F29">
            <v>27</v>
          </cell>
        </row>
        <row r="30">
          <cell r="D30" t="str">
            <v>5020</v>
          </cell>
          <cell r="E30" t="str">
            <v>VA</v>
          </cell>
          <cell r="F30">
            <v>40</v>
          </cell>
        </row>
        <row r="31">
          <cell r="D31" t="str">
            <v>8020</v>
          </cell>
          <cell r="E31" t="str">
            <v>VA</v>
          </cell>
          <cell r="F31">
            <v>60</v>
          </cell>
        </row>
        <row r="32">
          <cell r="D32" t="str">
            <v>10020</v>
          </cell>
          <cell r="E32" t="str">
            <v>VA</v>
          </cell>
          <cell r="F32">
            <v>95</v>
          </cell>
        </row>
        <row r="33">
          <cell r="D33" t="str">
            <v>15020</v>
          </cell>
          <cell r="E33" t="str">
            <v>VA</v>
          </cell>
          <cell r="F33">
            <v>195</v>
          </cell>
        </row>
        <row r="34">
          <cell r="D34" t="str">
            <v>20020</v>
          </cell>
          <cell r="E34" t="str">
            <v>VA</v>
          </cell>
          <cell r="F34">
            <v>285</v>
          </cell>
        </row>
        <row r="35">
          <cell r="D35" t="str">
            <v>25020</v>
          </cell>
          <cell r="E35" t="str">
            <v>VA</v>
          </cell>
          <cell r="F35">
            <v>350</v>
          </cell>
        </row>
        <row r="36">
          <cell r="D36" t="str">
            <v>1550</v>
          </cell>
          <cell r="E36" t="str">
            <v>VA</v>
          </cell>
          <cell r="F36" t="str">
            <v>-</v>
          </cell>
        </row>
        <row r="37">
          <cell r="D37" t="str">
            <v>2050</v>
          </cell>
          <cell r="E37" t="str">
            <v>VA</v>
          </cell>
          <cell r="F37" t="str">
            <v>-</v>
          </cell>
        </row>
        <row r="38">
          <cell r="D38" t="str">
            <v>2550</v>
          </cell>
          <cell r="E38" t="str">
            <v>VA</v>
          </cell>
          <cell r="F38">
            <v>19.5</v>
          </cell>
        </row>
        <row r="39">
          <cell r="D39" t="str">
            <v>3250</v>
          </cell>
          <cell r="E39" t="str">
            <v>VA</v>
          </cell>
          <cell r="F39">
            <v>26</v>
          </cell>
        </row>
        <row r="40">
          <cell r="D40" t="str">
            <v>4050</v>
          </cell>
          <cell r="E40" t="str">
            <v>VA</v>
          </cell>
          <cell r="F40">
            <v>35.1</v>
          </cell>
        </row>
        <row r="41">
          <cell r="D41" t="str">
            <v>5050</v>
          </cell>
          <cell r="E41" t="str">
            <v>VA</v>
          </cell>
          <cell r="F41">
            <v>52</v>
          </cell>
        </row>
        <row r="42">
          <cell r="D42" t="str">
            <v>8050</v>
          </cell>
          <cell r="E42" t="str">
            <v>VA</v>
          </cell>
          <cell r="F42">
            <v>78</v>
          </cell>
        </row>
        <row r="43">
          <cell r="D43" t="str">
            <v>10050</v>
          </cell>
          <cell r="E43" t="str">
            <v>VA</v>
          </cell>
          <cell r="F43">
            <v>123.5</v>
          </cell>
        </row>
        <row r="44">
          <cell r="D44" t="str">
            <v>15050</v>
          </cell>
          <cell r="E44" t="str">
            <v>VA</v>
          </cell>
          <cell r="F44">
            <v>253.5</v>
          </cell>
        </row>
        <row r="45">
          <cell r="D45" t="str">
            <v>20050</v>
          </cell>
          <cell r="E45" t="str">
            <v>VA</v>
          </cell>
          <cell r="F45">
            <v>370.5</v>
          </cell>
        </row>
        <row r="46">
          <cell r="D46" t="str">
            <v>25050</v>
          </cell>
          <cell r="E46" t="str">
            <v>VA</v>
          </cell>
          <cell r="F46">
            <v>455</v>
          </cell>
        </row>
        <row r="47">
          <cell r="D47" t="str">
            <v>1520</v>
          </cell>
          <cell r="E47" t="str">
            <v>Soupape</v>
          </cell>
          <cell r="F47">
            <v>5</v>
          </cell>
        </row>
        <row r="48">
          <cell r="D48" t="str">
            <v>2020</v>
          </cell>
          <cell r="E48" t="str">
            <v>Soupape</v>
          </cell>
          <cell r="F48">
            <v>10</v>
          </cell>
        </row>
        <row r="49">
          <cell r="D49" t="str">
            <v>2520</v>
          </cell>
          <cell r="E49" t="str">
            <v>Soupape</v>
          </cell>
          <cell r="F49">
            <v>12</v>
          </cell>
        </row>
        <row r="50">
          <cell r="D50" t="str">
            <v>3220</v>
          </cell>
          <cell r="E50" t="str">
            <v>Soupape</v>
          </cell>
          <cell r="F50">
            <v>17</v>
          </cell>
        </row>
        <row r="51">
          <cell r="D51" t="str">
            <v>4020</v>
          </cell>
          <cell r="E51" t="str">
            <v>Soupape</v>
          </cell>
          <cell r="F51">
            <v>20</v>
          </cell>
        </row>
        <row r="52">
          <cell r="D52" t="str">
            <v>5020</v>
          </cell>
          <cell r="E52" t="str">
            <v>Soupape</v>
          </cell>
          <cell r="F52">
            <v>30</v>
          </cell>
        </row>
        <row r="53">
          <cell r="D53" t="str">
            <v>8020</v>
          </cell>
          <cell r="E53" t="str">
            <v>Soupape</v>
          </cell>
          <cell r="F53">
            <v>50</v>
          </cell>
        </row>
        <row r="54">
          <cell r="D54" t="str">
            <v>10020</v>
          </cell>
          <cell r="E54" t="str">
            <v>Soupape</v>
          </cell>
          <cell r="F54">
            <v>100</v>
          </cell>
        </row>
        <row r="55">
          <cell r="D55" t="str">
            <v>15020</v>
          </cell>
          <cell r="E55" t="str">
            <v>Soupape</v>
          </cell>
          <cell r="F55">
            <v>200</v>
          </cell>
        </row>
        <row r="56">
          <cell r="D56" t="str">
            <v>20020</v>
          </cell>
          <cell r="E56" t="str">
            <v>Soupape</v>
          </cell>
          <cell r="F56">
            <v>300</v>
          </cell>
        </row>
        <row r="57">
          <cell r="D57" t="str">
            <v>25020</v>
          </cell>
          <cell r="E57" t="str">
            <v>Soupape</v>
          </cell>
          <cell r="F57">
            <v>500</v>
          </cell>
        </row>
        <row r="58">
          <cell r="D58" t="str">
            <v>1550</v>
          </cell>
          <cell r="E58" t="str">
            <v>Soupape</v>
          </cell>
          <cell r="F58">
            <v>6.5</v>
          </cell>
        </row>
        <row r="59">
          <cell r="D59" t="str">
            <v>2050</v>
          </cell>
          <cell r="E59" t="str">
            <v>Soupape</v>
          </cell>
          <cell r="F59">
            <v>13</v>
          </cell>
        </row>
        <row r="60">
          <cell r="D60" t="str">
            <v>2550</v>
          </cell>
          <cell r="E60" t="str">
            <v>Soupape</v>
          </cell>
          <cell r="F60">
            <v>15.600000000000001</v>
          </cell>
        </row>
        <row r="61">
          <cell r="D61" t="str">
            <v>3250</v>
          </cell>
          <cell r="E61" t="str">
            <v>Soupape</v>
          </cell>
          <cell r="F61">
            <v>22.1</v>
          </cell>
        </row>
        <row r="62">
          <cell r="D62" t="str">
            <v>4050</v>
          </cell>
          <cell r="E62" t="str">
            <v>Soupape</v>
          </cell>
          <cell r="F62">
            <v>26</v>
          </cell>
        </row>
        <row r="63">
          <cell r="D63" t="str">
            <v>5050</v>
          </cell>
          <cell r="E63" t="str">
            <v>Soupape</v>
          </cell>
          <cell r="F63">
            <v>39</v>
          </cell>
        </row>
        <row r="64">
          <cell r="D64" t="str">
            <v>8050</v>
          </cell>
          <cell r="E64" t="str">
            <v>Soupape</v>
          </cell>
          <cell r="F64">
            <v>65</v>
          </cell>
        </row>
        <row r="65">
          <cell r="D65" t="str">
            <v>10050</v>
          </cell>
          <cell r="E65" t="str">
            <v>Soupape</v>
          </cell>
          <cell r="F65">
            <v>130</v>
          </cell>
        </row>
        <row r="66">
          <cell r="D66" t="str">
            <v>15050</v>
          </cell>
          <cell r="E66" t="str">
            <v>Soupape</v>
          </cell>
          <cell r="F66">
            <v>260</v>
          </cell>
        </row>
        <row r="67">
          <cell r="D67" t="str">
            <v>20050</v>
          </cell>
          <cell r="E67" t="str">
            <v>Soupape</v>
          </cell>
          <cell r="F67">
            <v>390</v>
          </cell>
        </row>
        <row r="68">
          <cell r="D68" t="str">
            <v>25050</v>
          </cell>
          <cell r="E68" t="str">
            <v>Soupape</v>
          </cell>
          <cell r="F68">
            <v>650</v>
          </cell>
        </row>
      </sheetData>
      <sheetData sheetId="2" refreshError="1"/>
      <sheetData sheetId="3" refreshError="1"/>
      <sheetData sheetId="4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Yon OTAMENDI" id="{FE11DC9B-88BC-4A0F-8CC1-66F5FC4F4C31}" userId="S::yon.otamendi@emis.fr::c06a945a-593d-4225-9852-657d8812dd34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n OTAMENDI" refreshedDate="46062.732335416666" createdVersion="8" refreshedVersion="8" minRefreshableVersion="3" recordCount="1470" xr:uid="{5A593D23-4140-4BF3-9257-FF5E667BA359}">
  <cacheSource type="worksheet">
    <worksheetSource name="Tableau2"/>
  </cacheSource>
  <cacheFields count="68">
    <cacheField name="NOM" numFmtId="0">
      <sharedItems/>
    </cacheField>
    <cacheField name="ZONE" numFmtId="0">
      <sharedItems containsBlank="1"/>
    </cacheField>
    <cacheField name="FAMILLE TRAVAUX" numFmtId="0">
      <sharedItems containsBlank="1"/>
    </cacheField>
    <cacheField name="TYPE" numFmtId="0">
      <sharedItems containsBlank="1"/>
    </cacheField>
    <cacheField name="REPERE BUTA" numFmtId="0">
      <sharedItems containsMixedTypes="1" containsNumber="1" containsInteger="1" minValue="1" maxValue="52"/>
    </cacheField>
    <cacheField name="REPERE EMIS" numFmtId="0">
      <sharedItems containsBlank="1"/>
    </cacheField>
    <cacheField name="Commentaire repere" numFmtId="0">
      <sharedItems containsBlank="1"/>
    </cacheField>
    <cacheField name="REPERE TE" numFmtId="0">
      <sharedItems containsNonDate="0" containsString="0" containsBlank="1"/>
    </cacheField>
    <cacheField name="ARI" numFmtId="0">
      <sharedItems containsBlank="1"/>
    </cacheField>
    <cacheField name="ROB" numFmtId="0">
      <sharedItems containsNonDate="0" containsString="0" containsBlank="1"/>
    </cacheField>
    <cacheField name="JT COMMUN EQPT" numFmtId="0">
      <sharedItems containsNonDate="0" containsString="0" containsBlank="1"/>
    </cacheField>
    <cacheField name="JT COMMUN PI" numFmtId="0">
      <sharedItems containsNonDate="0" containsString="0" containsBlank="1"/>
    </cacheField>
    <cacheField name="JT COMMUN DR" numFmtId="0">
      <sharedItems containsNonDate="0" containsString="0" containsBlank="1"/>
    </cacheField>
    <cacheField name="DEPOSE POUR NL" numFmtId="0">
      <sharedItems containsNonDate="0" containsString="0" containsBlank="1"/>
    </cacheField>
    <cacheField name="DN" numFmtId="0">
      <sharedItems containsBlank="1" containsMixedTypes="1" containsNumber="1" containsInteger="1" minValue="0" maxValue="600"/>
    </cacheField>
    <cacheField name="DN DONNEES BUTA " numFmtId="165">
      <sharedItems containsBlank="1" containsMixedTypes="1" containsNumber="1" containsInteger="1" minValue="0" maxValue="1200" count="42">
        <n v="80"/>
        <n v="150"/>
        <n v="50"/>
        <n v="400"/>
        <n v="100"/>
        <n v="500"/>
        <n v="600"/>
        <n v="200"/>
        <n v="25"/>
        <n v="15"/>
        <n v="20"/>
        <n v="40"/>
        <n v="0"/>
        <n v="1100"/>
        <n v="350"/>
        <n v="250"/>
        <n v="300"/>
        <s v="25 ?"/>
        <n v="450"/>
        <n v="800"/>
        <s v="Ø1216"/>
        <s v="Ø1530"/>
        <s v="Ø803"/>
        <m/>
        <s v="Ø933"/>
        <s v="Ø267"/>
        <s v="Ø2400"/>
        <n v="1200"/>
        <n v="900"/>
        <s v="Ø1657"/>
        <s v="Ø1026"/>
        <s v="Ø192"/>
        <n v="32"/>
        <s v="Ø235"/>
        <s v="Ø330"/>
        <s v="Ø1000"/>
        <s v="Ø740"/>
        <n v="650"/>
        <s v="Ø729"/>
        <s v="Ø904"/>
        <s v="Ø1185"/>
        <s v="Ø460"/>
      </sharedItems>
    </cacheField>
    <cacheField name="DELTA DN" numFmtId="0">
      <sharedItems/>
    </cacheField>
    <cacheField name="PN" numFmtId="0">
      <sharedItems containsBlank="1" containsMixedTypes="1" containsNumber="1" containsInteger="1" minValue="0" maxValue="50"/>
    </cacheField>
    <cacheField name="PN DONNEES BUTA" numFmtId="165">
      <sharedItems containsBlank="1" containsMixedTypes="1" containsNumber="1" containsInteger="1" minValue="0" maxValue="63" count="8">
        <n v="50"/>
        <n v="20"/>
        <n v="0"/>
        <s v="20 ?"/>
        <n v="63"/>
        <n v="16"/>
        <m/>
        <s v="600#"/>
      </sharedItems>
    </cacheField>
    <cacheField name="DELTA PN" numFmtId="165">
      <sharedItems/>
    </cacheField>
    <cacheField name=" " numFmtId="0">
      <sharedItems containsBlank="1"/>
    </cacheField>
    <cacheField name="OPERATION" numFmtId="0">
      <sharedItems containsBlank="1"/>
    </cacheField>
    <cacheField name="Barettes" numFmtId="0">
      <sharedItems containsBlank="1"/>
    </cacheField>
    <cacheField name="NB JP EMIS" numFmtId="0">
      <sharedItems containsBlank="1" containsMixedTypes="1" containsNumber="1" containsInteger="1" minValue="0" maxValue="1"/>
    </cacheField>
    <cacheField name="NB JP BUTA" numFmtId="0">
      <sharedItems containsString="0" containsBlank="1" containsNumber="1" containsInteger="1" minValue="0" maxValue="1"/>
    </cacheField>
    <cacheField name="NB BP EMIS" numFmtId="0">
      <sharedItems containsBlank="1" containsMixedTypes="1" containsNumber="1" containsInteger="1" minValue="0" maxValue="2"/>
    </cacheField>
    <cacheField name="Nb BP BUTA" numFmtId="0">
      <sharedItems containsString="0" containsBlank="1" containsNumber="1" containsInteger="1" minValue="0" maxValue="2"/>
    </cacheField>
    <cacheField name="MATERIEL EMIS" numFmtId="0">
      <sharedItems containsBlank="1"/>
    </cacheField>
    <cacheField name="MATERIEL BUTA" numFmtId="0">
      <sharedItems containsBlank="1"/>
    </cacheField>
    <cacheField name="MATERIEL ADF" numFmtId="0">
      <sharedItems containsBlank="1"/>
    </cacheField>
    <cacheField name="CLE" numFmtId="0">
      <sharedItems containsMixedTypes="1" containsNumber="1" containsInteger="1" minValue="22" maxValue="60"/>
    </cacheField>
    <cacheField name="  " numFmtId="0">
      <sharedItems containsNonDate="0" containsString="0" containsBlank="1"/>
    </cacheField>
    <cacheField name="NB TIGES" numFmtId="0">
      <sharedItems containsBlank="1" containsMixedTypes="1" containsNumber="1" containsInteger="1" minValue="0" maxValue="76"/>
    </cacheField>
    <cacheField name="NB TIGES DONNEES BUTA" numFmtId="0">
      <sharedItems containsSemiMixedTypes="0" containsString="0" containsNumber="1" containsInteger="1" minValue="0" maxValue="44"/>
    </cacheField>
    <cacheField name="NB TIGES EMIS si relévé BUTA sinon" numFmtId="0">
      <sharedItems containsMixedTypes="1" containsNumber="1" containsInteger="1" minValue="0" maxValue="76"/>
    </cacheField>
    <cacheField name="TIGES" numFmtId="0">
      <sharedItems containsBlank="1"/>
    </cacheField>
    <cacheField name="TIGES DONNES BUTA" numFmtId="0">
      <sharedItems containsMixedTypes="1" containsNumber="1" containsInteger="1" minValue="0" maxValue="0"/>
    </cacheField>
    <cacheField name="TIGES EMIS si relévé BUTA sinon" numFmtId="0">
      <sharedItems containsMixedTypes="1" containsNumber="1" containsInteger="1" minValue="0" maxValue="0" count="71">
        <s v="PAS D'INFO"/>
        <s v="M20x140"/>
        <s v="M16x90"/>
        <s v="M24x180"/>
        <s v="M20x130"/>
        <s v="M16x100"/>
        <s v="M30x320"/>
        <s v="M33x190"/>
        <s v="M24x160"/>
        <s v="M27x160"/>
        <s v="M30x22"/>
        <s v="M14x75"/>
        <s v="M16x95"/>
        <s v="M20x120"/>
        <s v="M14x80"/>
        <s v="M14x100"/>
        <s v="M30x180"/>
        <s v="M14x85"/>
        <s v="M27x150"/>
        <s v="M24x310"/>
        <s v="VISSE"/>
        <s v="M33x210"/>
        <s v="M24x140"/>
        <s v="M14x70"/>
        <s v="M30x210"/>
        <s v="M14x90"/>
        <s v="M39x280"/>
        <s v="M33x220"/>
        <s v="M33x230"/>
        <s v="M30x200"/>
        <s v="M39x250"/>
        <s v="M30x190"/>
        <s v="M16x110"/>
        <s v="M27x180"/>
        <s v="M30x260"/>
        <s v="M16x120"/>
        <s v="M20x110"/>
        <s v="M14x95"/>
        <s v="M16x85"/>
        <s v="M33x200"/>
        <s v="M20x200"/>
        <s v="M24x150"/>
        <s v="M20x180"/>
        <s v="M24x220"/>
        <s v="M16x80"/>
        <s v="M27x170"/>
        <s v="M16x130"/>
        <s v="M24x14"/>
        <s v="M27x250"/>
        <s v="M20x150"/>
        <s v="M24x190"/>
        <s v="M20x160"/>
        <s v="M20x210"/>
        <s v="M33x150"/>
        <s v="M10x52mm"/>
        <s v="M30x170"/>
        <s v="M36x280"/>
        <s v="M33x360"/>
        <s v="M20x115"/>
        <s v="M39x240"/>
        <s v="M30x300"/>
        <s v="M30x340"/>
        <s v="M20x190"/>
        <s v="M33x180"/>
        <s v="M16x160"/>
        <s v="M39x230"/>
        <s v="M27x220"/>
        <s v="0"/>
        <s v="M30x160"/>
        <s v="M27x290"/>
        <n v="0" u="1"/>
      </sharedItems>
    </cacheField>
    <cacheField name="MAT TIGES" numFmtId="0">
      <sharedItems containsBlank="1"/>
    </cacheField>
    <cacheField name="MAT TIGE DONNES BUTA" numFmtId="0">
      <sharedItems containsMixedTypes="1" containsNumber="1" containsInteger="1" minValue="0" maxValue="0"/>
    </cacheField>
    <cacheField name="MATIERE BOULONNERIE EMIS si relévé BUTA sinon" numFmtId="0">
      <sharedItems containsMixedTypes="1" containsNumber="1" containsInteger="1" minValue="0" maxValue="0" count="6">
        <s v="B8"/>
        <s v="B7"/>
        <s v="PAS D'INFO"/>
        <s v="VISSE"/>
        <s v="B7 + B8"/>
        <n v="0"/>
      </sharedItems>
    </cacheField>
    <cacheField name="DIAM TIGES" numFmtId="0">
      <sharedItems containsNonDate="0" containsString="0" containsBlank="1"/>
    </cacheField>
    <cacheField name="DIAMETRE THEORIQUE" numFmtId="0">
      <sharedItems containsBlank="1" containsMixedTypes="1" containsNumber="1" containsInteger="1" minValue="14" maxValue="39"/>
    </cacheField>
    <cacheField name="LONG TIGES" numFmtId="0">
      <sharedItems containsNonDate="0" containsString="0" containsBlank="1"/>
    </cacheField>
    <cacheField name="LONGUEUR THEORIQUE" numFmtId="0">
      <sharedItems containsBlank="1" containsMixedTypes="1" containsNumber="1" containsInteger="1" minValue="70" maxValue="250"/>
    </cacheField>
    <cacheField name="TIGES EPREUVE" numFmtId="0">
      <sharedItems containsNonDate="0" containsString="0" containsBlank="1"/>
    </cacheField>
    <cacheField name="NB JT PROV" numFmtId="0">
      <sharedItems containsBlank="1" containsMixedTypes="1" containsNumber="1" containsInteger="1" minValue="0" maxValue="3"/>
    </cacheField>
    <cacheField name="NB JOINT PROV BUTA" numFmtId="0">
      <sharedItems containsString="0" containsBlank="1" containsNumber="1" containsInteger="1" minValue="0" maxValue="2"/>
    </cacheField>
    <cacheField name="NB JT DEF" numFmtId="0">
      <sharedItems containsMixedTypes="1" containsNumber="1" containsInteger="1" minValue="0" maxValue="2"/>
    </cacheField>
    <cacheField name="NB JOINT DEF BUTA" numFmtId="0">
      <sharedItems containsString="0" containsBlank="1" containsNumber="1" containsInteger="1" minValue="0" maxValue="3"/>
    </cacheField>
    <cacheField name="MAT JT" numFmtId="0">
      <sharedItems containsBlank="1"/>
    </cacheField>
    <cacheField name="MATIERE JOINT BUTA" numFmtId="0">
      <sharedItems containsMixedTypes="1" containsNumber="1" containsInteger="1" minValue="0" maxValue="0"/>
    </cacheField>
    <cacheField name="MATIERE JOINTS EMIS si relévé BUTA sinon" numFmtId="0">
      <sharedItems containsMixedTypes="1" containsNumber="1" containsInteger="1" minValue="0" maxValue="0" count="7">
        <s v="SIG/V2J"/>
        <s v="SIG/V1J"/>
        <s v="PAS D'INFO"/>
        <s v="G ?"/>
        <s v="G?"/>
        <n v="0"/>
        <s v="VISSE"/>
      </sharedItems>
    </cacheField>
    <cacheField name="RONDELLES" numFmtId="0">
      <sharedItems containsBlank="1"/>
    </cacheField>
    <cacheField name="FACE DE BRIDE" numFmtId="0">
      <sharedItems containsBlank="1"/>
    </cacheField>
    <cacheField name="Commentaire" numFmtId="0">
      <sharedItems containsBlank="1"/>
    </cacheField>
    <cacheField name="Colonne1" numFmtId="0">
      <sharedItems containsBlank="1"/>
    </cacheField>
    <cacheField name="JOINT A COMM" numFmtId="0">
      <sharedItems containsNonDate="0" containsString="0" containsBlank="1"/>
    </cacheField>
    <cacheField name="NB TIGES A COMM" numFmtId="0">
      <sharedItems containsNonDate="0" containsString="0" containsBlank="1"/>
    </cacheField>
    <cacheField name="TIGES A COMM" numFmtId="0">
      <sharedItems containsNonDate="0" containsString="0" containsBlank="1"/>
    </cacheField>
    <cacheField name="MAT TIGES A COMM" numFmtId="0">
      <sharedItems containsNonDate="0" containsString="0" containsBlank="1"/>
    </cacheField>
    <cacheField name="RONDELLES2" numFmtId="0">
      <sharedItems containsNonDate="0" containsString="0" containsBlank="1"/>
    </cacheField>
    <cacheField name="SAP TIGES" numFmtId="0">
      <sharedItems containsNonDate="0" containsString="0" containsBlank="1"/>
    </cacheField>
    <cacheField name="SAP JOINTS" numFmtId="0">
      <sharedItems containsNonDate="0" containsString="0" containsBlank="1"/>
    </cacheField>
    <cacheField name="     " numFmtId="0">
      <sharedItems containsNonDate="0" containsString="0" containsBlank="1"/>
    </cacheField>
    <cacheField name="Repere tige" numFmtId="0">
      <sharedItems containsNonDate="0" containsString="0" containsBlank="1"/>
    </cacheField>
    <cacheField name="Code SAP Tige" numFmtId="0">
      <sharedItems containsNonDate="0" containsString="0" containsBlank="1"/>
    </cacheField>
    <cacheField name="Repere joi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86988215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0">
  <r>
    <s v="B30235YLV"/>
    <s v="BUTADIENE"/>
    <s v="ROBINETTERIE"/>
    <s v="VANNE AUTO"/>
    <s v="A"/>
    <m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Hors standard"/>
    <x v="0"/>
    <s v="PAS D'INFO"/>
    <s v="B8"/>
    <x v="0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B30235YLV"/>
    <s v="BUTADIENE"/>
    <s v="ROBINETTERIE"/>
    <s v="VANNE AUTO"/>
    <s v="B"/>
    <m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Hors standard"/>
    <x v="0"/>
    <s v="PAS D'INFO"/>
    <s v="B8"/>
    <x v="0"/>
    <m/>
    <n v="20"/>
    <m/>
    <n v="11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B4701"/>
    <s v="BUTADIENE"/>
    <s v="APPAREIL"/>
    <s v="FILTRE"/>
    <s v="A"/>
    <s v="A1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A"/>
    <s v="A2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B"/>
    <s v="B1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B"/>
    <s v="B2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C"/>
    <s v="C1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C"/>
    <s v="C2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D"/>
    <s v="D1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D"/>
    <s v="D2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E"/>
    <s v="E1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E"/>
    <s v="E2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F"/>
    <s v="F1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F"/>
    <s v="F2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B4701"/>
    <s v="BUTADIENE"/>
    <s v="APPAREIL"/>
    <s v="FILTRE"/>
    <s v="G"/>
    <m/>
    <m/>
    <m/>
    <m/>
    <m/>
    <m/>
    <m/>
    <m/>
    <m/>
    <n v="50"/>
    <x v="2"/>
    <s v="Pareil"/>
    <n v="50"/>
    <x v="0"/>
    <s v="Pareil"/>
    <m/>
    <s v="DECONNEXION/RECONNEXION + BP"/>
    <m/>
    <n v="0"/>
    <n v="1"/>
    <n v="1"/>
    <n v="0"/>
    <s v=" 1 BP"/>
    <s v="1 JP"/>
    <s v="ADF"/>
    <n v="27"/>
    <m/>
    <n v="8"/>
    <n v="8"/>
    <n v="8"/>
    <s v="M16 x 90"/>
    <s v="M16x100"/>
    <x v="2"/>
    <s v="B8"/>
    <s v="B7"/>
    <x v="0"/>
    <m/>
    <n v="16"/>
    <m/>
    <n v="90"/>
    <m/>
    <n v="1"/>
    <n v="2"/>
    <n v="1"/>
    <n v="1"/>
    <s v="SIG/V2J"/>
    <s v="SIG/V2J"/>
    <x v="0"/>
    <s v="NON"/>
    <s v="rf"/>
    <s v="BP spécifiée mais JP prévu ?"/>
    <m/>
    <m/>
    <m/>
    <m/>
    <m/>
    <m/>
    <m/>
    <m/>
    <m/>
    <m/>
    <m/>
    <m/>
  </r>
  <r>
    <s v="B4701"/>
    <s v="BUTADIENE"/>
    <s v="APPAREIL"/>
    <s v="FILTRE"/>
    <s v="H"/>
    <m/>
    <m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0"/>
    <s v=" 1 BP"/>
    <s v=""/>
    <s v="ADF"/>
    <n v="27"/>
    <m/>
    <n v="8"/>
    <n v="8"/>
    <n v="8"/>
    <s v="M16 x 90"/>
    <s v="M16x100"/>
    <x v="2"/>
    <s v="B8"/>
    <s v="B7"/>
    <x v="0"/>
    <m/>
    <n v="16"/>
    <m/>
    <n v="90"/>
    <m/>
    <n v="1"/>
    <n v="0"/>
    <n v="1"/>
    <n v="1"/>
    <s v="SIG/V2J"/>
    <s v="SIG/V2J"/>
    <x v="0"/>
    <s v="NON"/>
    <s v="rf"/>
    <s v="Incohérence schéma OP vs realité voir photo"/>
    <m/>
    <m/>
    <m/>
    <m/>
    <m/>
    <m/>
    <m/>
    <m/>
    <m/>
    <m/>
    <m/>
    <m/>
  </r>
  <r>
    <s v="B4701"/>
    <s v="BUTADIENE"/>
    <s v="APPAREIL"/>
    <s v="FILTRE"/>
    <s v="I"/>
    <m/>
    <m/>
    <m/>
    <m/>
    <m/>
    <m/>
    <m/>
    <m/>
    <m/>
    <n v="400"/>
    <x v="3"/>
    <s v="Pareil"/>
    <s v="?"/>
    <x v="0"/>
    <s v="Différent"/>
    <m/>
    <s v="OUVERTURE COUVERCLE"/>
    <m/>
    <n v="0"/>
    <n v="0"/>
    <n v="0"/>
    <n v="0"/>
    <s v=""/>
    <s v=""/>
    <s v="ADF"/>
    <n v="51"/>
    <m/>
    <n v="16"/>
    <n v="20"/>
    <n v="16"/>
    <s v="M24 x 180"/>
    <s v="M33x210"/>
    <x v="3"/>
    <s v="B8"/>
    <s v="B7"/>
    <x v="0"/>
    <m/>
    <n v="33"/>
    <m/>
    <n v="20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K39750ALV"/>
    <s v="SYNTHES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s v="PAS D'INFO"/>
    <n v="8"/>
    <n v="8"/>
    <s v="PAS D'INFO"/>
    <s v="M20x130"/>
    <x v="4"/>
    <s v="PAS D'INFO"/>
    <s v="B8"/>
    <x v="0"/>
    <m/>
    <n v="20"/>
    <m/>
    <n v="11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K39750ALV"/>
    <s v="SYNTHES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"/>
    <m/>
    <n v="0"/>
    <m/>
    <n v="0"/>
    <m/>
    <s v=""/>
    <m/>
    <s v=""/>
    <n v="32"/>
    <m/>
    <s v="PAS D'INFO"/>
    <n v="8"/>
    <n v="8"/>
    <s v="PAS D'INFO"/>
    <s v="M20x130"/>
    <x v="4"/>
    <s v="PAS D'INFO"/>
    <s v="B8"/>
    <x v="0"/>
    <m/>
    <n v="20"/>
    <m/>
    <n v="11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OTG182"/>
    <s v="SYNTHESE"/>
    <s v="INTERVENTION"/>
    <s v="DIVERS"/>
    <s v="A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B"/>
    <s v="B1"/>
    <s v="Coté S2201"/>
    <m/>
    <m/>
    <m/>
    <m/>
    <m/>
    <m/>
    <m/>
    <s v="?"/>
    <x v="5"/>
    <s v="Différent"/>
    <s v="PAS D'INFO"/>
    <x v="1"/>
    <s v="Différent"/>
    <m/>
    <s v="POSE/DEPOSE JP"/>
    <m/>
    <n v="1"/>
    <n v="1"/>
    <n v="0"/>
    <n v="0"/>
    <s v="JP Spécifique préparé par BUTA"/>
    <s v="1 JP"/>
    <s v="ADF"/>
    <n v="46"/>
    <m/>
    <n v="20"/>
    <n v="20"/>
    <n v="20"/>
    <s v="M30 x 320"/>
    <s v="M30x180"/>
    <x v="6"/>
    <s v="B7"/>
    <s v="B7"/>
    <x v="1"/>
    <m/>
    <n v="30"/>
    <m/>
    <n v="160"/>
    <m/>
    <n v="2"/>
    <n v="2"/>
    <n v="1"/>
    <n v="1"/>
    <s v="SIG/V2J"/>
    <s v="SIG/V2J"/>
    <x v="0"/>
    <s v="oui"/>
    <s v="rf"/>
    <s v="Manque 1 joint def 4 goujon + ecrous contre ecrou"/>
    <m/>
    <m/>
    <m/>
    <m/>
    <m/>
    <m/>
    <m/>
    <m/>
    <m/>
    <m/>
    <m/>
    <m/>
  </r>
  <r>
    <s v="OTG182"/>
    <s v="SYNTHESE"/>
    <s v="INTERVENTION"/>
    <s v="DIVERS"/>
    <s v="B"/>
    <s v="B2"/>
    <s v="Coté tuy"/>
    <m/>
    <m/>
    <m/>
    <m/>
    <m/>
    <m/>
    <m/>
    <s v="?"/>
    <x v="5"/>
    <s v="Différent"/>
    <s v="PAS D'INFO"/>
    <x v="1"/>
    <s v="Différent"/>
    <m/>
    <s v="DECONNEXION/RECONNEXION"/>
    <m/>
    <n v="0"/>
    <m/>
    <n v="0"/>
    <m/>
    <s v=""/>
    <m/>
    <s v="ADF"/>
    <n v="46"/>
    <m/>
    <n v="20"/>
    <n v="20"/>
    <n v="20"/>
    <s v="M30 x 320"/>
    <s v="M30x180"/>
    <x v="6"/>
    <s v="B7"/>
    <s v="B7"/>
    <x v="1"/>
    <m/>
    <n v="30"/>
    <m/>
    <n v="160"/>
    <m/>
    <n v="0"/>
    <m/>
    <n v="1"/>
    <m/>
    <s v="SIG/V2J"/>
    <s v="SIG/V2J"/>
    <x v="0"/>
    <s v="oui"/>
    <s v="rf"/>
    <s v="1 bride pas prise en compte"/>
    <m/>
    <m/>
    <m/>
    <m/>
    <m/>
    <m/>
    <m/>
    <m/>
    <m/>
    <m/>
    <m/>
    <m/>
  </r>
  <r>
    <s v="OTG182"/>
    <s v="SYNTHESE"/>
    <s v="INTERVENTION"/>
    <s v="DIVERS"/>
    <s v="C"/>
    <m/>
    <m/>
    <m/>
    <m/>
    <m/>
    <m/>
    <m/>
    <m/>
    <m/>
    <s v="?"/>
    <x v="6"/>
    <s v="Différent"/>
    <s v="PAS D'INFO"/>
    <x v="1"/>
    <s v="Différent"/>
    <m/>
    <s v="POSE/DEPOSE JP"/>
    <m/>
    <n v="1"/>
    <n v="1"/>
    <n v="0"/>
    <n v="0"/>
    <s v="1 JP"/>
    <s v="1 JP"/>
    <s v="ADF"/>
    <n v="51"/>
    <m/>
    <n v="20"/>
    <n v="20"/>
    <n v="20"/>
    <s v="M33 x 190"/>
    <s v="M33x200"/>
    <x v="7"/>
    <s v="B7"/>
    <s v="B7"/>
    <x v="1"/>
    <m/>
    <n v="33"/>
    <m/>
    <n v="1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D"/>
    <m/>
    <m/>
    <m/>
    <m/>
    <m/>
    <m/>
    <m/>
    <m/>
    <m/>
    <s v="PHOTO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Hors standard"/>
    <x v="0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E"/>
    <s v="E1"/>
    <s v="Coté S2201"/>
    <m/>
    <m/>
    <m/>
    <m/>
    <m/>
    <m/>
    <m/>
    <s v="?"/>
    <x v="5"/>
    <s v="Différent"/>
    <s v="PAS D'INFO"/>
    <x v="1"/>
    <s v="Différent"/>
    <m/>
    <s v="POSE/DEPOSE JP"/>
    <m/>
    <n v="1"/>
    <n v="0"/>
    <n v="0"/>
    <n v="0"/>
    <s v="JP Spécifique préparé par BUTA"/>
    <s v=""/>
    <s v="ADF"/>
    <n v="46"/>
    <m/>
    <n v="20"/>
    <n v="20"/>
    <n v="20"/>
    <s v="M30 x 320"/>
    <s v="M30x180"/>
    <x v="6"/>
    <s v="B7"/>
    <s v="B7"/>
    <x v="1"/>
    <m/>
    <n v="30"/>
    <m/>
    <n v="160"/>
    <m/>
    <n v="2"/>
    <n v="2"/>
    <n v="1"/>
    <n v="1"/>
    <s v="SIG/V2J"/>
    <s v="SIG/V2J"/>
    <x v="0"/>
    <s v="oui"/>
    <s v="rf"/>
    <s v="JP spéfifié mais non prévu + 4 goujon ecrous contre ecrou"/>
    <m/>
    <m/>
    <m/>
    <m/>
    <m/>
    <m/>
    <m/>
    <m/>
    <m/>
    <m/>
    <m/>
    <m/>
  </r>
  <r>
    <s v="OTG182"/>
    <s v="SYNTHESE"/>
    <s v="INTERVENTION"/>
    <s v="DIVERS"/>
    <s v="E"/>
    <s v="E2"/>
    <s v="Coté tuy"/>
    <m/>
    <m/>
    <m/>
    <m/>
    <m/>
    <m/>
    <m/>
    <s v="?"/>
    <x v="5"/>
    <s v="Différent"/>
    <s v="PAS D'INFO"/>
    <x v="1"/>
    <s v="Différent"/>
    <m/>
    <s v="DECONNEXION/RECONNEXION"/>
    <m/>
    <n v="0"/>
    <m/>
    <n v="0"/>
    <m/>
    <s v=""/>
    <m/>
    <s v="ADF"/>
    <n v="46"/>
    <m/>
    <n v="20"/>
    <n v="20"/>
    <n v="20"/>
    <s v="M30 x 320"/>
    <s v="M30x180"/>
    <x v="6"/>
    <s v="B7"/>
    <s v="B7"/>
    <x v="1"/>
    <m/>
    <n v="30"/>
    <m/>
    <n v="160"/>
    <m/>
    <n v="0"/>
    <m/>
    <n v="1"/>
    <m/>
    <s v="SIG/V2J"/>
    <s v="SIG/V2J"/>
    <x v="0"/>
    <s v="oui"/>
    <s v="rf"/>
    <s v="Manque JP"/>
    <m/>
    <m/>
    <m/>
    <m/>
    <m/>
    <m/>
    <m/>
    <m/>
    <m/>
    <m/>
    <m/>
    <m/>
  </r>
  <r>
    <s v="OTG182"/>
    <s v="SYNTHESE"/>
    <s v="INTERVENTION"/>
    <s v="DIVERS"/>
    <s v="F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G"/>
    <m/>
    <m/>
    <m/>
    <m/>
    <m/>
    <m/>
    <m/>
    <m/>
    <m/>
    <n v="200"/>
    <x v="7"/>
    <s v="Pareil"/>
    <n v="50"/>
    <x v="1"/>
    <s v="Différent"/>
    <m/>
    <s v="POSE/DEPOSE JP"/>
    <m/>
    <n v="1"/>
    <n v="1"/>
    <n v="0"/>
    <n v="0"/>
    <s v="1 JP"/>
    <s v="1 JP"/>
    <s v="ADF"/>
    <n v="32"/>
    <m/>
    <n v="12"/>
    <n v="8"/>
    <n v="12"/>
    <s v="M24 x 160"/>
    <s v="M20x120"/>
    <x v="8"/>
    <s v="B7"/>
    <s v="B7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H"/>
    <s v="H1"/>
    <s v="Coté S2201"/>
    <m/>
    <m/>
    <m/>
    <m/>
    <m/>
    <m/>
    <m/>
    <n v="50"/>
    <x v="7"/>
    <s v="Différent"/>
    <n v="50"/>
    <x v="1"/>
    <s v="Différent"/>
    <s v=""/>
    <s v="DECONNEXION/RECONNEXION + BP"/>
    <s v=""/>
    <n v="0"/>
    <n v="0"/>
    <n v="1"/>
    <n v="1"/>
    <s v=" 1 BP"/>
    <s v=" 1 BP"/>
    <s v="ADF"/>
    <n v="32"/>
    <m/>
    <n v="8"/>
    <n v="8"/>
    <n v="8"/>
    <s v="M16 x 100"/>
    <s v="M20x120"/>
    <x v="5"/>
    <s v="B7"/>
    <s v="B7"/>
    <x v="1"/>
    <m/>
    <n v="20"/>
    <m/>
    <n v="110"/>
    <m/>
    <n v="1"/>
    <n v="1"/>
    <n v="1"/>
    <n v="1"/>
    <s v="SIG/V2J"/>
    <s v="SIG/V2J"/>
    <x v="0"/>
    <s v="oui"/>
    <s v="rf"/>
    <s v="Manque 1 joint def et 1 Prov"/>
    <m/>
    <m/>
    <m/>
    <m/>
    <m/>
    <m/>
    <m/>
    <m/>
    <m/>
    <m/>
    <m/>
    <m/>
  </r>
  <r>
    <s v="OTG182"/>
    <s v="SYNTHESE"/>
    <s v="INTERVENTION"/>
    <s v="DIVERS"/>
    <s v="H"/>
    <s v="H2"/>
    <s v="Coté vanne"/>
    <m/>
    <m/>
    <m/>
    <m/>
    <m/>
    <m/>
    <m/>
    <n v="50"/>
    <x v="7"/>
    <s v="Différent"/>
    <n v="50"/>
    <x v="1"/>
    <s v="Différent"/>
    <m/>
    <s v="DECONNEXION/RECONNEXION + BP PASSIV."/>
    <m/>
    <n v="0"/>
    <m/>
    <n v="1"/>
    <m/>
    <s v="1BP PASSIVATION"/>
    <s v=""/>
    <s v="ADF"/>
    <n v="32"/>
    <m/>
    <n v="8"/>
    <n v="8"/>
    <n v="8"/>
    <s v="M16 x 100"/>
    <s v="M20x120"/>
    <x v="5"/>
    <s v="B7"/>
    <s v="B7"/>
    <x v="1"/>
    <m/>
    <n v="20"/>
    <m/>
    <n v="110"/>
    <m/>
    <n v="1"/>
    <m/>
    <n v="1"/>
    <m/>
    <s v="SIG/V2J"/>
    <s v="SIG/V2J"/>
    <x v="0"/>
    <s v="oui"/>
    <s v="rf"/>
    <s v="Manque 1 joint def et 1 Prov"/>
    <m/>
    <m/>
    <m/>
    <m/>
    <m/>
    <m/>
    <m/>
    <m/>
    <m/>
    <m/>
    <m/>
    <m/>
  </r>
  <r>
    <s v="OTG182"/>
    <s v="SYNTHESE"/>
    <s v="INTERVENTION"/>
    <s v="DIVERS"/>
    <s v="AC"/>
    <m/>
    <m/>
    <m/>
    <m/>
    <m/>
    <m/>
    <m/>
    <m/>
    <m/>
    <s v="ACCES"/>
    <x v="3"/>
    <s v="Différent"/>
    <s v="PAS D'INFO"/>
    <x v="1"/>
    <s v="Différent"/>
    <m/>
    <s v="DECONNEXION/RECONNEXION + BP"/>
    <m/>
    <n v="0"/>
    <n v="1"/>
    <n v="1"/>
    <n v="0"/>
    <s v=" 1 BP"/>
    <s v="1 JP"/>
    <s v="ADF"/>
    <n v="41"/>
    <m/>
    <n v="16"/>
    <n v="16"/>
    <n v="16"/>
    <s v="PAS D'INFO"/>
    <s v="M27x160"/>
    <x v="9"/>
    <s v="PAS D'INFO"/>
    <s v="B7"/>
    <x v="1"/>
    <m/>
    <n v="27"/>
    <m/>
    <n v="150"/>
    <m/>
    <n v="1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AD"/>
    <m/>
    <m/>
    <m/>
    <m/>
    <m/>
    <m/>
    <m/>
    <m/>
    <m/>
    <n v="350"/>
    <x v="8"/>
    <s v="Différent"/>
    <n v="20"/>
    <x v="1"/>
    <s v="Pareil"/>
    <m/>
    <s v="DECONNEXION/RECONNEXION + BP"/>
    <m/>
    <n v="0"/>
    <n v="0"/>
    <n v="1"/>
    <n v="1"/>
    <s v=" 1 BP"/>
    <s v=" 1 BP"/>
    <s v="ADF"/>
    <n v="22"/>
    <m/>
    <n v="12"/>
    <n v="4"/>
    <n v="12"/>
    <s v="M27 x 160"/>
    <s v="M14x80"/>
    <x v="9"/>
    <s v="B7"/>
    <s v="B7"/>
    <x v="1"/>
    <m/>
    <n v="14"/>
    <m/>
    <n v="70"/>
    <m/>
    <n v="1"/>
    <n v="1"/>
    <n v="1"/>
    <n v="1"/>
    <s v="SIG/V2J"/>
    <s v="SIG/V2J"/>
    <x v="0"/>
    <s v="oui"/>
    <s v="rf"/>
    <s v="REV D Dimension bride pleine bizarre dans OT"/>
    <m/>
    <m/>
    <m/>
    <m/>
    <m/>
    <m/>
    <m/>
    <m/>
    <m/>
    <m/>
    <m/>
    <m/>
  </r>
  <r>
    <s v="OTG182"/>
    <s v="SYNTHESE"/>
    <s v="INTERVENTION"/>
    <s v="DIVERS"/>
    <s v="AE"/>
    <m/>
    <m/>
    <m/>
    <m/>
    <m/>
    <m/>
    <m/>
    <m/>
    <m/>
    <s v="?"/>
    <x v="5"/>
    <s v="Différent"/>
    <s v="PAS D'INFO"/>
    <x v="1"/>
    <s v="Différent"/>
    <m/>
    <s v="DECONNEXION/RECONNEXION + JL"/>
    <m/>
    <n v="0"/>
    <n v="0"/>
    <n v="0"/>
    <n v="1"/>
    <s v=""/>
    <s v=" 1 BP"/>
    <s v="ADF"/>
    <n v="46"/>
    <m/>
    <n v="20"/>
    <n v="20"/>
    <n v="20"/>
    <s v="M30 x 22"/>
    <s v="Hors standard"/>
    <x v="10"/>
    <s v="B7"/>
    <s v="B7"/>
    <x v="1"/>
    <m/>
    <n v="30"/>
    <m/>
    <n v="160"/>
    <m/>
    <n v="0"/>
    <n v="2"/>
    <n v="2"/>
    <n v="0"/>
    <s v="SIG/V2J"/>
    <s v="SIG/V2J"/>
    <x v="0"/>
    <s v="oui"/>
    <s v="rf"/>
    <s v="BP non spécifiée dans OT mais prévue + JL donc 2 joint def"/>
    <m/>
    <m/>
    <m/>
    <m/>
    <m/>
    <m/>
    <m/>
    <m/>
    <m/>
    <m/>
    <m/>
    <m/>
  </r>
  <r>
    <s v="OTG182"/>
    <s v="SYNTHESE"/>
    <s v="INTERVENTION"/>
    <s v="DIVERS"/>
    <s v="AF"/>
    <m/>
    <m/>
    <m/>
    <m/>
    <m/>
    <m/>
    <m/>
    <m/>
    <m/>
    <s v="?"/>
    <x v="5"/>
    <s v="Différent"/>
    <s v="PAS D'INFO"/>
    <x v="1"/>
    <s v="Différent"/>
    <m/>
    <s v="DECONNEXION/RECONNEXION + JL"/>
    <m/>
    <n v="0"/>
    <n v="0"/>
    <n v="0"/>
    <n v="1"/>
    <s v=""/>
    <s v=" 1 BP"/>
    <s v="ADF"/>
    <n v="46"/>
    <m/>
    <n v="20"/>
    <n v="20"/>
    <n v="20"/>
    <s v="M30 x 22"/>
    <s v="Hors standard"/>
    <x v="10"/>
    <s v="B7"/>
    <s v="B7"/>
    <x v="1"/>
    <m/>
    <n v="30"/>
    <m/>
    <n v="160"/>
    <m/>
    <n v="0"/>
    <n v="2"/>
    <n v="2"/>
    <n v="0"/>
    <s v="SIG/V2J"/>
    <s v="SIG/V2J"/>
    <x v="0"/>
    <s v="oui"/>
    <s v="rf"/>
    <s v="BP non spécifiée dans OT mais prévue + JL donc 2 joint def"/>
    <m/>
    <m/>
    <m/>
    <m/>
    <m/>
    <m/>
    <m/>
    <m/>
    <m/>
    <m/>
    <m/>
    <m/>
  </r>
  <r>
    <s v="OTG182"/>
    <s v="SYNTHESE"/>
    <s v="INTERVENTION"/>
    <s v="DIVERS"/>
    <s v="AG"/>
    <m/>
    <m/>
    <m/>
    <m/>
    <m/>
    <m/>
    <m/>
    <m/>
    <m/>
    <n v="25"/>
    <x v="8"/>
    <s v="Pareil"/>
    <s v="?"/>
    <x v="1"/>
    <s v="Différent"/>
    <m/>
    <s v="DECONNEXION/RECONNEXION + BP"/>
    <m/>
    <n v="0"/>
    <n v="1"/>
    <n v="1"/>
    <n v="0"/>
    <s v=" 1 BP"/>
    <s v="1 JP"/>
    <s v="ADF"/>
    <n v="22"/>
    <m/>
    <n v="4"/>
    <n v="0"/>
    <n v="4"/>
    <s v="M14 x 75"/>
    <n v="0"/>
    <x v="11"/>
    <s v="B7"/>
    <s v="B7"/>
    <x v="1"/>
    <m/>
    <n v="14"/>
    <m/>
    <n v="70"/>
    <m/>
    <n v="1"/>
    <n v="1"/>
    <n v="1"/>
    <n v="0"/>
    <s v="SIG/V2J"/>
    <s v="SIG/V2J"/>
    <x v="0"/>
    <s v="oui"/>
    <s v="rf"/>
    <s v="BP spécifiée mais JP prévu + manque joint def + autre opération spéficié dans les OT S2601 et 2611"/>
    <m/>
    <m/>
    <m/>
    <m/>
    <m/>
    <m/>
    <m/>
    <m/>
    <m/>
    <m/>
    <m/>
    <m/>
  </r>
  <r>
    <s v="OTG182"/>
    <s v="SYNTHESE"/>
    <s v="INTERVENTION"/>
    <s v="DIVERS"/>
    <s v="AH"/>
    <m/>
    <m/>
    <m/>
    <m/>
    <m/>
    <m/>
    <m/>
    <m/>
    <m/>
    <n v="25"/>
    <x v="8"/>
    <s v="Pareil"/>
    <s v="?"/>
    <x v="1"/>
    <s v="Différent"/>
    <m/>
    <s v="DECONNEXION/RECONNEXION + BP"/>
    <m/>
    <n v="0"/>
    <n v="1"/>
    <n v="1"/>
    <n v="0"/>
    <s v=" 1 BP"/>
    <s v="1 JP"/>
    <s v="ADF"/>
    <n v="22"/>
    <m/>
    <n v="4"/>
    <n v="0"/>
    <n v="4"/>
    <s v="M14 x 75"/>
    <n v="0"/>
    <x v="11"/>
    <s v="B7"/>
    <s v="B7"/>
    <x v="1"/>
    <m/>
    <n v="14"/>
    <m/>
    <n v="70"/>
    <m/>
    <n v="1"/>
    <n v="1"/>
    <n v="1"/>
    <n v="0"/>
    <s v="SIG/V2J"/>
    <s v="SIG/V2J"/>
    <x v="0"/>
    <s v="oui"/>
    <s v="rf"/>
    <s v="BP spécifiée mais JP prévu + manque joint def + autre opération spéficié dans les OT S2601 et 2611"/>
    <m/>
    <m/>
    <m/>
    <m/>
    <m/>
    <m/>
    <m/>
    <m/>
    <m/>
    <m/>
    <m/>
    <m/>
  </r>
  <r>
    <s v="OTG182"/>
    <s v="SYNTHESE"/>
    <s v="INTERVENTION"/>
    <s v="DIVERS"/>
    <s v="I"/>
    <s v="I1"/>
    <s v="Coté tuy"/>
    <m/>
    <m/>
    <m/>
    <m/>
    <m/>
    <m/>
    <m/>
    <n v="50"/>
    <x v="2"/>
    <s v="Pareil"/>
    <n v="50"/>
    <x v="1"/>
    <s v="Différent"/>
    <m/>
    <s v="DECONNEXION/RECONNEXION + BP PASSIV."/>
    <m/>
    <n v="0"/>
    <n v="0"/>
    <n v="1"/>
    <n v="0"/>
    <s v="1BP PASSIVATION"/>
    <s v=""/>
    <s v="ADF"/>
    <n v="27"/>
    <m/>
    <n v="8"/>
    <n v="4"/>
    <n v="8"/>
    <s v="M16 x 100"/>
    <s v="Hors standard"/>
    <x v="5"/>
    <s v="B7"/>
    <s v="B7"/>
    <x v="1"/>
    <m/>
    <n v="16"/>
    <m/>
    <n v="90"/>
    <m/>
    <n v="1"/>
    <n v="1"/>
    <n v="1"/>
    <n v="2"/>
    <s v="SIG/V2J"/>
    <s v="SIG/V2J"/>
    <x v="0"/>
    <s v="oui"/>
    <s v="rf"/>
    <s v="BP Spéifiée dans OT mais pas prévue"/>
    <m/>
    <m/>
    <m/>
    <m/>
    <m/>
    <m/>
    <m/>
    <m/>
    <m/>
    <m/>
    <m/>
    <m/>
  </r>
  <r>
    <s v="OTG182"/>
    <s v="SYNTHESE"/>
    <s v="INTERVENTION"/>
    <s v="DIVERS"/>
    <s v="I"/>
    <s v="I2"/>
    <s v="Coté moteur"/>
    <m/>
    <m/>
    <m/>
    <m/>
    <m/>
    <m/>
    <m/>
    <n v="50"/>
    <x v="2"/>
    <s v="Pareil"/>
    <n v="50"/>
    <x v="1"/>
    <s v="Différent"/>
    <m/>
    <s v="DECONNEXION/RECONNEXION"/>
    <m/>
    <n v="0"/>
    <m/>
    <n v="0"/>
    <m/>
    <s v=""/>
    <m/>
    <s v="ADF"/>
    <n v="27"/>
    <m/>
    <n v="8"/>
    <n v="4"/>
    <n v="8"/>
    <s v="M16 x 100"/>
    <s v="Hors standard"/>
    <x v="5"/>
    <s v="B7"/>
    <s v="B7"/>
    <x v="1"/>
    <m/>
    <n v="16"/>
    <m/>
    <n v="90"/>
    <m/>
    <n v="0"/>
    <m/>
    <n v="1"/>
    <m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J"/>
    <s v="J1"/>
    <s v="Coté S1102"/>
    <m/>
    <m/>
    <m/>
    <m/>
    <m/>
    <m/>
    <m/>
    <n v="80"/>
    <x v="0"/>
    <s v="Pareil"/>
    <n v="50"/>
    <x v="1"/>
    <s v="Différent"/>
    <m/>
    <s v="DECONNEXION/RECONNEXION + BP PASSIV."/>
    <m/>
    <n v="0"/>
    <n v="0"/>
    <n v="1"/>
    <n v="0"/>
    <s v="1BP PASSIVATION"/>
    <s v=""/>
    <s v="ADF"/>
    <n v="27"/>
    <m/>
    <n v="8"/>
    <n v="4"/>
    <n v="8"/>
    <s v="M20 x 130"/>
    <s v="Hors standard"/>
    <x v="4"/>
    <s v="B8"/>
    <s v="B8"/>
    <x v="0"/>
    <m/>
    <n v="16"/>
    <m/>
    <n v="100"/>
    <m/>
    <n v="1"/>
    <n v="1"/>
    <n v="1"/>
    <n v="2"/>
    <s v="SIG/V2J"/>
    <s v="SIG/V2J"/>
    <x v="0"/>
    <s v="NON"/>
    <s v="rf"/>
    <s v="BP Spéifiée dans OT mais pas prévue"/>
    <m/>
    <m/>
    <m/>
    <m/>
    <m/>
    <m/>
    <m/>
    <m/>
    <m/>
    <m/>
    <m/>
    <m/>
  </r>
  <r>
    <s v="OTG182"/>
    <s v="SYNTHESE"/>
    <s v="INTERVENTION"/>
    <s v="DIVERS"/>
    <s v="J"/>
    <s v="J2"/>
    <s v="Coté moteur"/>
    <m/>
    <m/>
    <m/>
    <m/>
    <m/>
    <m/>
    <m/>
    <n v="80"/>
    <x v="0"/>
    <s v="Pareil"/>
    <n v="50"/>
    <x v="1"/>
    <s v="Différent"/>
    <m/>
    <s v="DECONNEXION/RECONNEXION + BP"/>
    <m/>
    <n v="0"/>
    <m/>
    <n v="1"/>
    <m/>
    <s v=" 1 BP"/>
    <m/>
    <s v="ADF"/>
    <n v="27"/>
    <m/>
    <n v="8"/>
    <n v="4"/>
    <n v="8"/>
    <s v="M20 x 130"/>
    <s v="Hors standard"/>
    <x v="4"/>
    <s v="B7"/>
    <s v="B8"/>
    <x v="1"/>
    <m/>
    <n v="16"/>
    <m/>
    <n v="100"/>
    <m/>
    <n v="1"/>
    <m/>
    <n v="1"/>
    <m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K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L"/>
    <m/>
    <m/>
    <m/>
    <m/>
    <m/>
    <m/>
    <m/>
    <m/>
    <m/>
    <s v="CALO"/>
    <x v="9"/>
    <s v="Différent"/>
    <s v="PAS D'INFO"/>
    <x v="1"/>
    <s v="Différent"/>
    <m/>
    <s v="POSE/DEPOSE JP"/>
    <m/>
    <n v="1"/>
    <n v="1"/>
    <n v="0"/>
    <n v="0"/>
    <s v="1 JP"/>
    <s v="1 JP"/>
    <s v="ADF"/>
    <n v="22"/>
    <m/>
    <s v="PAS D'INFO"/>
    <n v="4"/>
    <n v="4"/>
    <s v="PAS D'INFO"/>
    <s v="M14x75"/>
    <x v="11"/>
    <s v="PAS D'INFO"/>
    <s v="B7"/>
    <x v="1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M"/>
    <s v="M1"/>
    <s v="Coté tuy"/>
    <m/>
    <m/>
    <m/>
    <m/>
    <m/>
    <m/>
    <m/>
    <s v="CALO"/>
    <x v="0"/>
    <s v="Différent"/>
    <s v="PAS D'INFO"/>
    <x v="1"/>
    <s v="Différent"/>
    <m/>
    <s v="DECONNEXION/RECONNEXION + BP PASSIV."/>
    <m/>
    <n v="0"/>
    <n v="0"/>
    <n v="1"/>
    <n v="0"/>
    <s v="1BP PASSIVATION"/>
    <s v=""/>
    <s v="ADF"/>
    <n v="27"/>
    <m/>
    <s v="PAS D'INFO"/>
    <n v="4"/>
    <n v="4"/>
    <s v="PAS D'INFO"/>
    <s v="M16x100"/>
    <x v="5"/>
    <s v="PAS D'INFO"/>
    <s v="B8"/>
    <x v="0"/>
    <m/>
    <n v="16"/>
    <m/>
    <n v="100"/>
    <m/>
    <n v="1"/>
    <n v="1"/>
    <n v="1"/>
    <n v="2"/>
    <s v="PAS D'INFO"/>
    <s v="SIG/V2J"/>
    <x v="0"/>
    <s v="PAS D'INFO"/>
    <s v="PAS D'INFO"/>
    <s v="BP Spéifiée dans OT mais pas prévue"/>
    <m/>
    <m/>
    <m/>
    <m/>
    <m/>
    <m/>
    <m/>
    <m/>
    <m/>
    <m/>
    <m/>
    <m/>
  </r>
  <r>
    <s v="OTG182"/>
    <s v="SYNTHESE"/>
    <s v="INTERVENTION"/>
    <s v="DIVERS"/>
    <s v="M"/>
    <s v="M2"/>
    <s v="Coté moteur"/>
    <m/>
    <m/>
    <m/>
    <m/>
    <m/>
    <m/>
    <m/>
    <s v="CALO"/>
    <x v="0"/>
    <s v="Différent"/>
    <s v="PAS D'INFO"/>
    <x v="1"/>
    <s v="Différent"/>
    <m/>
    <s v="DECONNEXION/RECONNEXION"/>
    <m/>
    <n v="0"/>
    <m/>
    <n v="0"/>
    <m/>
    <s v=""/>
    <m/>
    <s v="ADF"/>
    <n v="27"/>
    <m/>
    <s v="PAS D'INFO"/>
    <n v="4"/>
    <n v="4"/>
    <s v="PAS D'INFO"/>
    <s v="M16x100"/>
    <x v="5"/>
    <s v="PAS D'INFO"/>
    <s v="B8"/>
    <x v="0"/>
    <m/>
    <n v="16"/>
    <m/>
    <n v="10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N"/>
    <m/>
    <m/>
    <m/>
    <m/>
    <m/>
    <m/>
    <m/>
    <m/>
    <m/>
    <s v="CALO"/>
    <x v="2"/>
    <s v="Différent"/>
    <s v="PAS D'INFO"/>
    <x v="0"/>
    <s v="Différent"/>
    <m/>
    <s v="DECONNEXION/RECONNEXION + BP PASSIV."/>
    <m/>
    <n v="0"/>
    <n v="0"/>
    <n v="1"/>
    <n v="0"/>
    <s v="1BP PASSIVATION"/>
    <s v=""/>
    <s v="ADF"/>
    <n v="27"/>
    <m/>
    <s v="PAS D'INFO"/>
    <n v="8"/>
    <n v="8"/>
    <s v="PAS D'INFO"/>
    <s v="M16x100"/>
    <x v="5"/>
    <s v="PAS D'INFO"/>
    <s v="B8"/>
    <x v="0"/>
    <m/>
    <n v="16"/>
    <m/>
    <n v="90"/>
    <m/>
    <n v="1"/>
    <n v="1"/>
    <n v="1"/>
    <n v="1"/>
    <s v="PAS D'INFO"/>
    <s v="SIG/V2J"/>
    <x v="0"/>
    <s v="PAS D'INFO"/>
    <s v="PAS D'INFO"/>
    <s v="BP Spéifiée dans OT mais pas prévue"/>
    <m/>
    <m/>
    <m/>
    <m/>
    <m/>
    <m/>
    <m/>
    <m/>
    <m/>
    <m/>
    <m/>
    <m/>
  </r>
  <r>
    <s v="OTG182"/>
    <s v="SYNTHESE"/>
    <s v="INTERVENTION"/>
    <s v="DIVERS"/>
    <s v="O"/>
    <s v="O1"/>
    <m/>
    <m/>
    <m/>
    <m/>
    <m/>
    <m/>
    <m/>
    <m/>
    <s v="CALO"/>
    <x v="4"/>
    <s v="Différent"/>
    <s v="PAS D'INFO"/>
    <x v="1"/>
    <s v="Différent"/>
    <m/>
    <s v="DECONNEXION/RECONNEXION + BP PASSIV."/>
    <m/>
    <n v="0"/>
    <n v="0"/>
    <n v="1"/>
    <n v="0"/>
    <s v="1BP PASSIVATION"/>
    <s v=""/>
    <s v="ADF"/>
    <n v="27"/>
    <m/>
    <s v="PAS D'INFO"/>
    <n v="8"/>
    <n v="8"/>
    <s v="PAS D'INFO"/>
    <s v="M16x100"/>
    <x v="5"/>
    <s v="PAS D'INFO"/>
    <s v="B8"/>
    <x v="0"/>
    <m/>
    <n v="16"/>
    <m/>
    <n v="100"/>
    <m/>
    <n v="1"/>
    <n v="1"/>
    <n v="1"/>
    <n v="2"/>
    <s v="PAS D'INFO"/>
    <s v="SIG/V2J"/>
    <x v="0"/>
    <s v="PAS D'INFO"/>
    <s v="PAS D'INFO"/>
    <s v="BP Spéifiée dans OT mais pas prévue"/>
    <m/>
    <m/>
    <m/>
    <m/>
    <m/>
    <m/>
    <m/>
    <m/>
    <m/>
    <m/>
    <m/>
    <m/>
  </r>
  <r>
    <s v="OTG182"/>
    <s v="SYNTHESE"/>
    <s v="INTERVENTION"/>
    <s v="DIVERS"/>
    <s v="O"/>
    <s v="O2"/>
    <m/>
    <m/>
    <m/>
    <m/>
    <m/>
    <m/>
    <m/>
    <m/>
    <s v="CALO"/>
    <x v="4"/>
    <s v="Différent"/>
    <s v="PAS D'INFO"/>
    <x v="1"/>
    <s v="Différent"/>
    <m/>
    <s v="DECONNEXION/RECONNEXION"/>
    <m/>
    <n v="0"/>
    <m/>
    <n v="0"/>
    <m/>
    <s v=""/>
    <m/>
    <s v="ADF"/>
    <n v="27"/>
    <m/>
    <s v="PAS D'INFO"/>
    <n v="8"/>
    <n v="8"/>
    <s v="PAS D'INFO"/>
    <s v="M16x100"/>
    <x v="5"/>
    <s v="PAS D'INFO"/>
    <s v="B8"/>
    <x v="0"/>
    <m/>
    <n v="16"/>
    <m/>
    <n v="10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P"/>
    <m/>
    <m/>
    <m/>
    <m/>
    <m/>
    <m/>
    <m/>
    <m/>
    <m/>
    <s v="ACCES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8"/>
    <x v="0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Q"/>
    <s v="Q1"/>
    <m/>
    <m/>
    <m/>
    <m/>
    <m/>
    <m/>
    <m/>
    <m/>
    <s v="CALO"/>
    <x v="1"/>
    <s v="Différent"/>
    <s v="PAS D'INFO"/>
    <x v="1"/>
    <s v="Différent"/>
    <m/>
    <s v="DECONNEXION/RECONNEXION + BP PASSIV."/>
    <m/>
    <n v="0"/>
    <n v="0"/>
    <n v="1"/>
    <n v="0"/>
    <s v="1BP PASSIVATION"/>
    <s v=""/>
    <s v="ADF"/>
    <n v="32"/>
    <m/>
    <s v="PAS D'INFO"/>
    <n v="8"/>
    <n v="8"/>
    <s v="PAS D'INFO"/>
    <s v="M20x120"/>
    <x v="13"/>
    <s v="PAS D'INFO"/>
    <s v="B8"/>
    <x v="0"/>
    <m/>
    <n v="20"/>
    <m/>
    <n v="110"/>
    <m/>
    <n v="1"/>
    <n v="1"/>
    <n v="1"/>
    <n v="2"/>
    <s v="PAS D'INFO"/>
    <s v="SIG/V2J"/>
    <x v="0"/>
    <s v="PAS D'INFO"/>
    <s v="PAS D'INFO"/>
    <s v="BP Spéifiée dans OT mais pas prévue"/>
    <m/>
    <m/>
    <m/>
    <m/>
    <m/>
    <m/>
    <m/>
    <m/>
    <m/>
    <m/>
    <m/>
    <m/>
  </r>
  <r>
    <s v="OTG182"/>
    <s v="SYNTHESE"/>
    <s v="INTERVENTION"/>
    <s v="DIVERS"/>
    <s v="Q"/>
    <s v="Q2"/>
    <m/>
    <m/>
    <m/>
    <m/>
    <m/>
    <m/>
    <m/>
    <m/>
    <s v="CALO"/>
    <x v="1"/>
    <s v="Différent"/>
    <s v="PAS D'INFO"/>
    <x v="1"/>
    <s v="Différent"/>
    <m/>
    <s v="DECONNEXION/RECONNEXION"/>
    <m/>
    <n v="0"/>
    <m/>
    <n v="0"/>
    <m/>
    <s v=""/>
    <m/>
    <s v="ADF"/>
    <n v="32"/>
    <m/>
    <s v="PAS D'INFO"/>
    <n v="8"/>
    <n v="8"/>
    <s v="PAS D'INFO"/>
    <s v="M20x120"/>
    <x v="13"/>
    <s v="PAS D'INFO"/>
    <s v="B8"/>
    <x v="0"/>
    <m/>
    <n v="20"/>
    <m/>
    <n v="11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R"/>
    <s v="R1"/>
    <s v="Coté tuy"/>
    <m/>
    <m/>
    <m/>
    <m/>
    <m/>
    <m/>
    <m/>
    <s v="CALO"/>
    <x v="4"/>
    <s v="Différent"/>
    <s v="PAS D'INFO"/>
    <x v="1"/>
    <s v="Différent"/>
    <m/>
    <s v="DECONNEXION/RECONNEXION + BP PASSIV."/>
    <m/>
    <n v="0"/>
    <n v="0"/>
    <n v="1"/>
    <n v="0"/>
    <s v="1BP PASSIVATION"/>
    <s v=""/>
    <s v="ADF"/>
    <n v="27"/>
    <m/>
    <s v="PAS D'INFO"/>
    <n v="8"/>
    <n v="8"/>
    <s v="PAS D'INFO"/>
    <s v="M16x100"/>
    <x v="5"/>
    <s v="PAS D'INFO"/>
    <s v="B8"/>
    <x v="0"/>
    <m/>
    <n v="16"/>
    <m/>
    <n v="100"/>
    <m/>
    <n v="1"/>
    <n v="1"/>
    <n v="1"/>
    <n v="2"/>
    <s v="PAS D'INFO"/>
    <s v="SIG/V2J"/>
    <x v="0"/>
    <s v="PAS D'INFO"/>
    <s v="PAS D'INFO"/>
    <s v="BP Spéifiée dans OT mais pas prévue"/>
    <m/>
    <m/>
    <m/>
    <m/>
    <m/>
    <m/>
    <m/>
    <m/>
    <m/>
    <m/>
    <m/>
    <m/>
  </r>
  <r>
    <s v="OTG182"/>
    <s v="SYNTHESE"/>
    <s v="INTERVENTION"/>
    <s v="DIVERS"/>
    <s v="R"/>
    <s v="R2"/>
    <s v="Coté moteur"/>
    <m/>
    <m/>
    <m/>
    <m/>
    <m/>
    <m/>
    <m/>
    <s v="CALO"/>
    <x v="4"/>
    <s v="Différent"/>
    <s v="PAS D'INFO"/>
    <x v="1"/>
    <s v="Différent"/>
    <m/>
    <s v="DECONNEXION/RECONNEXION"/>
    <m/>
    <n v="0"/>
    <m/>
    <n v="0"/>
    <m/>
    <s v=""/>
    <m/>
    <s v="ADF"/>
    <n v="27"/>
    <m/>
    <s v="PAS D'INFO"/>
    <n v="8"/>
    <n v="8"/>
    <s v="PAS D'INFO"/>
    <s v="M16x100"/>
    <x v="5"/>
    <s v="PAS D'INFO"/>
    <s v="B8"/>
    <x v="0"/>
    <m/>
    <n v="16"/>
    <m/>
    <n v="10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S"/>
    <m/>
    <m/>
    <m/>
    <m/>
    <m/>
    <m/>
    <m/>
    <m/>
    <m/>
    <s v="CALO"/>
    <x v="4"/>
    <s v="Différent"/>
    <s v="PAS D'INFO"/>
    <x v="0"/>
    <s v="Différent"/>
    <m/>
    <s v="DEPOSE/POSE RO"/>
    <m/>
    <n v="0"/>
    <n v="0"/>
    <n v="0"/>
    <n v="0"/>
    <s v=""/>
    <s v=""/>
    <s v="ADF"/>
    <n v="32"/>
    <m/>
    <s v="PAS D'INFO"/>
    <n v="8"/>
    <n v="8"/>
    <s v="PAS D'INFO"/>
    <s v="M20x130"/>
    <x v="4"/>
    <s v="PAS D'INFO"/>
    <s v="B7"/>
    <x v="1"/>
    <m/>
    <n v="20"/>
    <m/>
    <n v="120"/>
    <m/>
    <n v="0"/>
    <n v="2"/>
    <n v="2"/>
    <n v="1"/>
    <s v="PAS D'INFO"/>
    <s v="SIG/V2J"/>
    <x v="0"/>
    <s v="PAS D'INFO"/>
    <s v="PAS D'INFO"/>
    <s v="DEPOSE POSE RO donc 0 prov et 2 def"/>
    <m/>
    <m/>
    <m/>
    <m/>
    <m/>
    <m/>
    <m/>
    <m/>
    <m/>
    <m/>
    <m/>
    <m/>
  </r>
  <r>
    <s v="OTG182"/>
    <s v="SYNTHESE"/>
    <s v="INTERVENTION"/>
    <s v="DIVERS"/>
    <s v="T"/>
    <m/>
    <m/>
    <m/>
    <m/>
    <m/>
    <m/>
    <m/>
    <m/>
    <m/>
    <s v="CALO"/>
    <x v="4"/>
    <s v="Différent"/>
    <s v="PAS D'INFO"/>
    <x v="0"/>
    <s v="Différent"/>
    <m/>
    <s v="DEPOSE/POSE RO"/>
    <m/>
    <n v="0"/>
    <n v="0"/>
    <n v="0"/>
    <n v="0"/>
    <s v=""/>
    <s v=""/>
    <s v="ADF"/>
    <n v="32"/>
    <m/>
    <s v="PAS D'INFO"/>
    <n v="8"/>
    <n v="8"/>
    <s v="PAS D'INFO"/>
    <s v="M20x130"/>
    <x v="4"/>
    <s v="PAS D'INFO"/>
    <s v="B7"/>
    <x v="1"/>
    <m/>
    <n v="20"/>
    <m/>
    <n v="120"/>
    <m/>
    <n v="0"/>
    <n v="2"/>
    <n v="2"/>
    <n v="1"/>
    <s v="PAS D'INFO"/>
    <s v="SIG/V2J"/>
    <x v="0"/>
    <s v="PAS D'INFO"/>
    <s v="PAS D'INFO"/>
    <s v="DEPOSE POSE RO donc 0 prov et 2 def"/>
    <m/>
    <m/>
    <m/>
    <m/>
    <m/>
    <m/>
    <m/>
    <m/>
    <m/>
    <m/>
    <m/>
    <m/>
  </r>
  <r>
    <s v="OTG182"/>
    <s v="SYNTHESE"/>
    <s v="INTERVENTION"/>
    <s v="DIVERS"/>
    <s v="AA"/>
    <s v="AA1"/>
    <s v="Coté tuy/torche"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6 x 95"/>
    <s v="M16x100"/>
    <x v="12"/>
    <s v="B7"/>
    <s v="B7"/>
    <x v="1"/>
    <m/>
    <n v="16"/>
    <m/>
    <n v="100"/>
    <m/>
    <n v="1"/>
    <n v="2"/>
    <n v="1"/>
    <n v="3"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AA"/>
    <s v="AA2"/>
    <s v="Au milieu"/>
    <m/>
    <m/>
    <m/>
    <m/>
    <m/>
    <m/>
    <m/>
    <n v="80"/>
    <x v="0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95"/>
    <s v="M16x100"/>
    <x v="12"/>
    <s v="B7"/>
    <s v="B7"/>
    <x v="1"/>
    <m/>
    <n v="16"/>
    <m/>
    <n v="100"/>
    <m/>
    <n v="0"/>
    <m/>
    <n v="1"/>
    <m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AA"/>
    <s v="AA3"/>
    <s v="Coté vanne"/>
    <m/>
    <m/>
    <m/>
    <m/>
    <m/>
    <m/>
    <m/>
    <n v="80"/>
    <x v="0"/>
    <s v="Pareil"/>
    <n v="20"/>
    <x v="1"/>
    <s v="Pareil"/>
    <m/>
    <s v="DECONNEXION/RECONNEXION + BP PASSIV."/>
    <m/>
    <n v="0"/>
    <m/>
    <n v="1"/>
    <m/>
    <s v="1BP PASSIVATION"/>
    <m/>
    <s v="ADF"/>
    <n v="27"/>
    <m/>
    <n v="4"/>
    <n v="4"/>
    <n v="4"/>
    <s v="M16 x 100"/>
    <s v="M16x100"/>
    <x v="5"/>
    <s v="B7"/>
    <s v="B7"/>
    <x v="1"/>
    <m/>
    <n v="16"/>
    <m/>
    <n v="100"/>
    <m/>
    <n v="1"/>
    <m/>
    <n v="1"/>
    <m/>
    <s v="SIG/V2J"/>
    <s v="SIG/V2J"/>
    <x v="0"/>
    <s v="oui"/>
    <s v="rf"/>
    <s v="BP Spéifiée dans OT mais pas prévue"/>
    <m/>
    <m/>
    <m/>
    <m/>
    <m/>
    <m/>
    <m/>
    <m/>
    <m/>
    <m/>
    <m/>
    <m/>
  </r>
  <r>
    <s v="OTG182"/>
    <s v="SYNTHESE"/>
    <s v="INTERVENTION"/>
    <s v="DIVERS"/>
    <s v="AB"/>
    <s v="AB1"/>
    <s v="Coté tuy"/>
    <m/>
    <m/>
    <m/>
    <m/>
    <m/>
    <m/>
    <m/>
    <s v="CALO"/>
    <x v="1"/>
    <s v="Différent"/>
    <s v="PAS D'INFO"/>
    <x v="1"/>
    <s v="Différent"/>
    <m/>
    <s v="DECONNEXION/RECONNEXION + BP PASSIV."/>
    <m/>
    <n v="0"/>
    <n v="0"/>
    <n v="1"/>
    <n v="1"/>
    <s v="1BP PASSIVATION"/>
    <s v=" 1 BP"/>
    <s v="ADF"/>
    <n v="32"/>
    <m/>
    <s v="PAS D'INFO"/>
    <n v="8"/>
    <n v="8"/>
    <s v="PAS D'INFO"/>
    <s v="M20x120"/>
    <x v="13"/>
    <s v="PAS D'INFO"/>
    <s v="B8"/>
    <x v="0"/>
    <m/>
    <n v="20"/>
    <m/>
    <n v="110"/>
    <m/>
    <n v="1"/>
    <n v="2"/>
    <n v="1"/>
    <n v="3"/>
    <s v="PAS D'INFO"/>
    <s v="SIG/V2J"/>
    <x v="0"/>
    <s v="PAS D'INFO"/>
    <s v="PAS D'INFO"/>
    <s v="BP Spéifiée dans OT mais pas prévue"/>
    <m/>
    <m/>
    <m/>
    <m/>
    <m/>
    <m/>
    <m/>
    <m/>
    <m/>
    <m/>
    <m/>
    <m/>
  </r>
  <r>
    <s v="OTG182"/>
    <s v="SYNTHESE"/>
    <s v="INTERVENTION"/>
    <s v="DIVERS"/>
    <s v="AB"/>
    <s v="AB2"/>
    <s v="Coté VA"/>
    <m/>
    <m/>
    <m/>
    <m/>
    <m/>
    <m/>
    <m/>
    <s v="CALO"/>
    <x v="1"/>
    <s v="Différent"/>
    <s v="PAS D'INFO"/>
    <x v="1"/>
    <s v="Différent"/>
    <m/>
    <s v="DECONNEXION/RECONNEXION + BP"/>
    <m/>
    <n v="0"/>
    <m/>
    <n v="1"/>
    <m/>
    <s v=" 1 BP"/>
    <m/>
    <s v="ADF"/>
    <n v="32"/>
    <m/>
    <s v="PAS D'INFO"/>
    <n v="8"/>
    <n v="8"/>
    <s v="PAS D'INFO"/>
    <s v="M20x120"/>
    <x v="13"/>
    <s v="PAS D'INFO"/>
    <s v="B8"/>
    <x v="0"/>
    <m/>
    <n v="20"/>
    <m/>
    <n v="110"/>
    <m/>
    <n v="1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AB"/>
    <s v="AB3"/>
    <s v="Coté VM"/>
    <m/>
    <m/>
    <m/>
    <m/>
    <m/>
    <m/>
    <m/>
    <s v="CALO"/>
    <x v="1"/>
    <s v="Différent"/>
    <s v="PAS D'INFO"/>
    <x v="1"/>
    <s v="Différent"/>
    <m/>
    <s v="DECONNEXION/RECONNEXION"/>
    <m/>
    <n v="0"/>
    <m/>
    <n v="0"/>
    <m/>
    <s v=""/>
    <m/>
    <s v="ADF"/>
    <n v="32"/>
    <m/>
    <s v="PAS D'INFO"/>
    <n v="8"/>
    <n v="8"/>
    <s v="PAS D'INFO"/>
    <s v="M20x120"/>
    <x v="13"/>
    <s v="PAS D'INFO"/>
    <s v="B8"/>
    <x v="0"/>
    <m/>
    <n v="20"/>
    <m/>
    <n v="11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U"/>
    <m/>
    <m/>
    <m/>
    <m/>
    <m/>
    <m/>
    <m/>
    <m/>
    <m/>
    <s v="?"/>
    <x v="2"/>
    <s v="Différent"/>
    <s v="PAS D'INFO"/>
    <x v="1"/>
    <s v="Différent"/>
    <m/>
    <s v="DECONNEXION/RECONNEXION + RO + BP"/>
    <m/>
    <n v="0"/>
    <n v="0"/>
    <n v="1"/>
    <n v="0"/>
    <s v="1BP PASSIVATION"/>
    <s v=""/>
    <s v="ADF"/>
    <n v="27"/>
    <m/>
    <n v="4"/>
    <n v="4"/>
    <n v="4"/>
    <s v="M16 x 100"/>
    <s v="Hors standard"/>
    <x v="5"/>
    <s v="B7"/>
    <s v="B7"/>
    <x v="1"/>
    <m/>
    <n v="16"/>
    <m/>
    <n v="90"/>
    <m/>
    <n v="1"/>
    <n v="1"/>
    <n v="2"/>
    <n v="2"/>
    <s v="SIG/V2J"/>
    <s v="SIG/V2J"/>
    <x v="0"/>
    <s v="oui"/>
    <s v="rf"/>
    <s v="BP Spéifiée dans OT mais pas prévue"/>
    <m/>
    <m/>
    <m/>
    <m/>
    <m/>
    <m/>
    <m/>
    <m/>
    <m/>
    <m/>
    <m/>
    <m/>
  </r>
  <r>
    <s v="OTG182"/>
    <s v="SYNTHESE"/>
    <s v="INTERVENTION"/>
    <s v="DIVERS"/>
    <s v="V"/>
    <m/>
    <m/>
    <m/>
    <m/>
    <m/>
    <m/>
    <m/>
    <m/>
    <m/>
    <s v="CALO"/>
    <x v="0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Hors standard"/>
    <x v="0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OTG182"/>
    <s v="SYNTHESE"/>
    <s v="INTERVENTION"/>
    <s v="DIVERS"/>
    <s v="W"/>
    <m/>
    <m/>
    <m/>
    <m/>
    <m/>
    <m/>
    <m/>
    <m/>
    <m/>
    <s v="?"/>
    <x v="0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n v="4"/>
    <n v="4"/>
    <n v="4"/>
    <s v="M16 x 100"/>
    <s v="Hors standard"/>
    <x v="5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OTG182"/>
    <s v="SYNTHESE"/>
    <s v="INTERVENTION"/>
    <s v="DIVERS"/>
    <s v="X"/>
    <m/>
    <m/>
    <m/>
    <m/>
    <m/>
    <m/>
    <m/>
    <m/>
    <m/>
    <n v="50"/>
    <x v="0"/>
    <s v="Différent"/>
    <n v="20"/>
    <x v="1"/>
    <s v="Pareil"/>
    <m/>
    <s v="DECONNEXION/RECONNEXION + BP PASSIV."/>
    <m/>
    <n v="0"/>
    <n v="0"/>
    <n v="1"/>
    <n v="0"/>
    <s v="1BP PASSIVATION"/>
    <s v=""/>
    <s v="ADF"/>
    <n v="27"/>
    <m/>
    <n v="4"/>
    <n v="4"/>
    <n v="4"/>
    <s v="M16 x 100"/>
    <s v="Hors standard"/>
    <x v="5"/>
    <s v="B7"/>
    <s v="B7"/>
    <x v="1"/>
    <m/>
    <n v="16"/>
    <m/>
    <n v="100"/>
    <m/>
    <n v="1"/>
    <n v="0"/>
    <n v="1"/>
    <n v="1"/>
    <s v="SIG/V1J"/>
    <s v="SIG/V2J"/>
    <x v="1"/>
    <s v="oui"/>
    <s v="rf"/>
    <s v="Pose accesoire passivation sans depose vanne ?"/>
    <m/>
    <m/>
    <m/>
    <m/>
    <m/>
    <m/>
    <m/>
    <m/>
    <m/>
    <m/>
    <m/>
    <m/>
  </r>
  <r>
    <s v="OTG182"/>
    <s v="SYNTHESE"/>
    <s v="INTERVENTION"/>
    <s v="DIVERS"/>
    <s v="Y"/>
    <m/>
    <s v="Pour passivation ?"/>
    <m/>
    <m/>
    <m/>
    <m/>
    <m/>
    <m/>
    <m/>
    <n v="25"/>
    <x v="8"/>
    <s v="Pareil"/>
    <n v="20"/>
    <x v="1"/>
    <s v="Pareil"/>
    <m/>
    <s v="DECONNEXION/RECONNEXION + BP PASSIV."/>
    <m/>
    <n v="0"/>
    <n v="0"/>
    <n v="1"/>
    <n v="0"/>
    <s v="1BP PASSIVATION"/>
    <s v=""/>
    <s v="ADF"/>
    <n v="22"/>
    <m/>
    <n v="4"/>
    <n v="4"/>
    <n v="4"/>
    <s v="M14 x 75"/>
    <s v="Hors standard"/>
    <x v="11"/>
    <s v="B7"/>
    <s v="B8"/>
    <x v="1"/>
    <m/>
    <n v="14"/>
    <m/>
    <n v="70"/>
    <m/>
    <n v="1"/>
    <n v="0"/>
    <n v="1"/>
    <n v="0"/>
    <s v="SIG/V2J"/>
    <s v="SIG/V2J"/>
    <x v="0"/>
    <s v="NON"/>
    <s v="rf"/>
    <s v="Pose accesoire passivation sans depose vanne ?"/>
    <m/>
    <m/>
    <m/>
    <m/>
    <m/>
    <m/>
    <m/>
    <m/>
    <m/>
    <m/>
    <m/>
    <m/>
  </r>
  <r>
    <s v="OTG182"/>
    <s v="SYNTHESE"/>
    <s v="INTERVENTION"/>
    <s v="DIVERS"/>
    <s v="Z"/>
    <m/>
    <m/>
    <m/>
    <m/>
    <m/>
    <m/>
    <m/>
    <m/>
    <m/>
    <s v="CALO"/>
    <x v="1"/>
    <s v="Différent"/>
    <s v="PAS D'INFO"/>
    <x v="0"/>
    <s v="Différent"/>
    <m/>
    <s v="POSE/DEPOSE JP"/>
    <m/>
    <n v="1"/>
    <n v="1"/>
    <n v="0"/>
    <n v="0"/>
    <s v="1 JP"/>
    <s v="1 JP"/>
    <s v="ADF"/>
    <n v="32"/>
    <m/>
    <s v="PAS D'INFO"/>
    <n v="12"/>
    <n v="12"/>
    <s v="PAS D'INFO"/>
    <s v="Hors standard"/>
    <x v="0"/>
    <s v="PAS D'INFO"/>
    <s v="B7"/>
    <x v="1"/>
    <m/>
    <n v="20"/>
    <m/>
    <n v="130"/>
    <m/>
    <n v="2"/>
    <n v="2"/>
    <n v="1"/>
    <n v="1"/>
    <s v="PAS D'INFO"/>
    <s v="SIG/V2J"/>
    <x v="0"/>
    <s v="PAS D'INFO"/>
    <s v="PAS D'INFO"/>
    <s v="ok couvercle"/>
    <m/>
    <m/>
    <m/>
    <m/>
    <m/>
    <m/>
    <m/>
    <m/>
    <m/>
    <m/>
    <m/>
    <m/>
  </r>
  <r>
    <s v="PSVBS0401"/>
    <s v="SYNTHESE"/>
    <s v="ROBINETTERIE"/>
    <s v="SOUPAPE"/>
    <s v="A"/>
    <m/>
    <m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s v="PAS D'INFO"/>
    <n v="4"/>
    <n v="4"/>
    <s v="PAS D'INFO"/>
    <s v="M16x100"/>
    <x v="5"/>
    <s v="PAS D'INFO"/>
    <s v="B8"/>
    <x v="0"/>
    <m/>
    <n v="16"/>
    <m/>
    <n v="100"/>
    <m/>
    <n v="1"/>
    <n v="1"/>
    <n v="1"/>
    <n v="1"/>
    <s v="PAS D'INFO"/>
    <s v="SIG V2J"/>
    <x v="0"/>
    <m/>
    <s v="PAS D'INFO"/>
    <s v="ok"/>
    <m/>
    <m/>
    <m/>
    <m/>
    <m/>
    <m/>
    <m/>
    <m/>
    <m/>
    <m/>
    <m/>
    <m/>
  </r>
  <r>
    <s v="PSVBS0401"/>
    <s v="SYNTHESE"/>
    <s v="ROBINETTERIE"/>
    <s v="SOUPAPE"/>
    <s v="B"/>
    <m/>
    <m/>
    <m/>
    <m/>
    <m/>
    <m/>
    <m/>
    <m/>
    <m/>
    <n v="100"/>
    <x v="4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s v="PAS D'INFO"/>
    <n v="8"/>
    <n v="8"/>
    <s v="PAS D'INFO"/>
    <s v="M16x100"/>
    <x v="5"/>
    <s v="PAS D'INFO"/>
    <s v="B8"/>
    <x v="0"/>
    <m/>
    <n v="16"/>
    <m/>
    <n v="100"/>
    <m/>
    <n v="1"/>
    <n v="1"/>
    <n v="1"/>
    <n v="1"/>
    <s v="PAS D'INFO"/>
    <s v="SIG V2J"/>
    <x v="0"/>
    <m/>
    <s v="PAS D'INFO"/>
    <s v="ok"/>
    <m/>
    <m/>
    <m/>
    <m/>
    <m/>
    <m/>
    <m/>
    <m/>
    <m/>
    <m/>
    <m/>
    <m/>
  </r>
  <r>
    <s v="PSVBS0408"/>
    <s v="SYNTHESE"/>
    <s v="ROBINETTERIE"/>
    <s v="SOUPAPE"/>
    <s v="A"/>
    <m/>
    <m/>
    <m/>
    <m/>
    <m/>
    <m/>
    <m/>
    <m/>
    <m/>
    <n v="20"/>
    <x v="10"/>
    <s v="Pareil"/>
    <n v="50"/>
    <x v="0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6 x 90"/>
    <s v="Hors standard"/>
    <x v="2"/>
    <s v="B7"/>
    <s v="B7"/>
    <x v="1"/>
    <m/>
    <n v="16"/>
    <m/>
    <n v="80"/>
    <m/>
    <n v="1"/>
    <n v="1"/>
    <n v="1"/>
    <n v="1"/>
    <s v="SIG/V2J"/>
    <s v="SIG V2J"/>
    <x v="0"/>
    <m/>
    <s v="rf"/>
    <s v="ok"/>
    <m/>
    <m/>
    <m/>
    <m/>
    <m/>
    <m/>
    <m/>
    <m/>
    <m/>
    <m/>
    <m/>
    <m/>
  </r>
  <r>
    <s v="PSVBS0408"/>
    <s v="SYNTHESE"/>
    <s v="ROBINETTERIE"/>
    <s v="SOUPAPE"/>
    <s v="B"/>
    <m/>
    <m/>
    <m/>
    <m/>
    <m/>
    <m/>
    <m/>
    <m/>
    <m/>
    <n v="25"/>
    <x v="8"/>
    <s v="Pareil"/>
    <n v="50"/>
    <x v="0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4 x 80"/>
    <s v="M16x90"/>
    <x v="14"/>
    <s v="B7"/>
    <s v="B7"/>
    <x v="1"/>
    <m/>
    <n v="16"/>
    <m/>
    <n v="80"/>
    <m/>
    <n v="1"/>
    <n v="1"/>
    <n v="1"/>
    <n v="1"/>
    <s v="SIG/V2J"/>
    <s v="SIG V2J"/>
    <x v="0"/>
    <m/>
    <s v="rf"/>
    <s v="ok"/>
    <m/>
    <m/>
    <m/>
    <m/>
    <m/>
    <m/>
    <m/>
    <m/>
    <m/>
    <m/>
    <m/>
    <m/>
  </r>
  <r>
    <s v="PSVBS0493"/>
    <s v="SYNTHESE"/>
    <s v="ROBINETTERIE"/>
    <s v="SOUPAPE"/>
    <s v="A"/>
    <m/>
    <m/>
    <m/>
    <m/>
    <m/>
    <m/>
    <m/>
    <m/>
    <m/>
    <n v="40"/>
    <x v="11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100"/>
    <s v="Hors standard"/>
    <x v="15"/>
    <s v="PAS D'INFO"/>
    <s v="B7"/>
    <x v="1"/>
    <m/>
    <n v="14"/>
    <m/>
    <n v="80"/>
    <m/>
    <n v="1"/>
    <n v="1"/>
    <n v="1"/>
    <n v="1"/>
    <s v="SIG/V2J"/>
    <s v="SIG V2J"/>
    <x v="0"/>
    <m/>
    <s v="rf"/>
    <s v="ok"/>
    <m/>
    <m/>
    <m/>
    <m/>
    <m/>
    <m/>
    <m/>
    <m/>
    <m/>
    <m/>
    <m/>
    <m/>
  </r>
  <r>
    <s v="PSVBS0493"/>
    <s v="SYNTHESE"/>
    <s v="ROBINETTERIE"/>
    <s v="SOUPAPE"/>
    <s v="B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0"/>
    <n v="4"/>
    <s v="M16 x 90"/>
    <n v="0"/>
    <x v="2"/>
    <s v="PAS D'INFO"/>
    <s v="B7"/>
    <x v="1"/>
    <m/>
    <n v="16"/>
    <m/>
    <n v="90"/>
    <m/>
    <n v="0"/>
    <n v="0"/>
    <n v="1"/>
    <n v="1"/>
    <s v="SIG/V2J"/>
    <s v="SIG V2J"/>
    <x v="0"/>
    <m/>
    <s v="rf"/>
    <s v="ok"/>
    <m/>
    <m/>
    <m/>
    <m/>
    <m/>
    <m/>
    <m/>
    <m/>
    <m/>
    <m/>
    <m/>
    <m/>
  </r>
  <r>
    <s v="PSVBS0563"/>
    <s v="SYNTHESE"/>
    <s v="ROBINETTERIE"/>
    <s v="SOUPAPE"/>
    <s v="A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80"/>
    <s v="M14x80"/>
    <x v="14"/>
    <s v="B7"/>
    <s v="B7"/>
    <x v="1"/>
    <m/>
    <n v="14"/>
    <m/>
    <n v="70"/>
    <m/>
    <n v="1"/>
    <n v="1"/>
    <n v="1"/>
    <n v="1"/>
    <s v="SIG/V2J"/>
    <s v="SIG V2J"/>
    <x v="0"/>
    <m/>
    <s v="rf"/>
    <s v="ok"/>
    <m/>
    <m/>
    <m/>
    <m/>
    <m/>
    <m/>
    <m/>
    <m/>
    <m/>
    <m/>
    <m/>
    <m/>
  </r>
  <r>
    <s v="PSVBS0563"/>
    <s v="SYNTHESE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80"/>
    <s v="Hors standard"/>
    <x v="14"/>
    <s v="B7"/>
    <s v="B7"/>
    <x v="1"/>
    <m/>
    <n v="14"/>
    <m/>
    <n v="70"/>
    <m/>
    <n v="1"/>
    <n v="1"/>
    <n v="1"/>
    <n v="1"/>
    <s v="SIG/V2J"/>
    <s v="SIG V2J"/>
    <x v="0"/>
    <m/>
    <s v="rf"/>
    <s v="ok"/>
    <m/>
    <m/>
    <m/>
    <m/>
    <m/>
    <m/>
    <m/>
    <m/>
    <m/>
    <m/>
    <m/>
    <m/>
  </r>
  <r>
    <s v="PSVBS0590"/>
    <s v="SYNTHESE"/>
    <s v="ROBINETTERIE"/>
    <s v="SOUPAPE"/>
    <s v="A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Hors standard"/>
    <x v="0"/>
    <s v="PAS D'INFO"/>
    <s v="B7"/>
    <x v="1"/>
    <m/>
    <n v="14"/>
    <m/>
    <n v="70"/>
    <m/>
    <n v="1"/>
    <n v="1"/>
    <n v="1"/>
    <n v="1"/>
    <s v="PAS D'INFO"/>
    <s v="SIG V2J"/>
    <x v="0"/>
    <m/>
    <s v="PAS D'INFO"/>
    <s v="ok"/>
    <m/>
    <m/>
    <m/>
    <m/>
    <m/>
    <m/>
    <m/>
    <m/>
    <m/>
    <m/>
    <m/>
    <m/>
  </r>
  <r>
    <s v="PSVBS0590"/>
    <s v="SYNTHESE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s v="PAS D'INFO"/>
    <n v="4"/>
    <n v="4"/>
    <s v="PAS D'INFO"/>
    <s v="Hors standard"/>
    <x v="0"/>
    <s v="PAS D'INFO"/>
    <s v="B7"/>
    <x v="1"/>
    <m/>
    <n v="14"/>
    <m/>
    <n v="70"/>
    <m/>
    <n v="0"/>
    <n v="0"/>
    <n v="1"/>
    <n v="1"/>
    <s v="PAS D'INFO"/>
    <s v="SIG V2J"/>
    <x v="0"/>
    <m/>
    <s v="PAS D'INFO"/>
    <s v="ok"/>
    <m/>
    <m/>
    <m/>
    <m/>
    <m/>
    <m/>
    <m/>
    <m/>
    <m/>
    <m/>
    <m/>
    <m/>
  </r>
  <r>
    <s v="PSVBS6103"/>
    <s v="SYNTHESE"/>
    <s v="ROBINETTERIE"/>
    <s v="SOUPAPE"/>
    <s v="A"/>
    <m/>
    <m/>
    <m/>
    <m/>
    <m/>
    <m/>
    <m/>
    <m/>
    <m/>
    <n v="40"/>
    <x v="11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0"/>
    <s v="PAS D'INFO"/>
    <s v="PAS D'INFO"/>
    <n v="0"/>
    <x v="0"/>
    <s v="PAS D'INFO"/>
    <s v="B8"/>
    <x v="0"/>
    <m/>
    <n v="14"/>
    <m/>
    <n v="8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S6103"/>
    <s v="SYNTHESE"/>
    <s v="ROBINETTERIE"/>
    <s v="SOUPAPE"/>
    <s v="B"/>
    <m/>
    <m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"/>
    <n v="27"/>
    <m/>
    <s v="PAS D'INFO"/>
    <n v="0"/>
    <s v="PAS D'INFO"/>
    <s v="PAS D'INFO"/>
    <n v="0"/>
    <x v="0"/>
    <s v="PAS D'INFO"/>
    <s v="B8"/>
    <x v="0"/>
    <m/>
    <n v="16"/>
    <m/>
    <n v="10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S1075"/>
    <s v="SYNTHESE"/>
    <s v="APPAREIL"/>
    <s v="BALLON"/>
    <n v="1"/>
    <m/>
    <m/>
    <m/>
    <m/>
    <m/>
    <m/>
    <m/>
    <m/>
    <m/>
    <s v="FOSSE"/>
    <x v="5"/>
    <s v="Différent"/>
    <s v="PAS D'INFO"/>
    <x v="1"/>
    <s v="Différent"/>
    <m/>
    <s v="DECONNEXION/RECONNEXION"/>
    <m/>
    <n v="0"/>
    <n v="0"/>
    <n v="0"/>
    <n v="0"/>
    <s v=""/>
    <s v=""/>
    <s v="ADF"/>
    <n v="46"/>
    <m/>
    <s v="PAS D'INFO"/>
    <n v="20"/>
    <n v="20"/>
    <s v="PAS D'INFO"/>
    <s v="M30x180"/>
    <x v="16"/>
    <s v="PAS D'INFO"/>
    <s v="B7"/>
    <x v="1"/>
    <m/>
    <n v="30"/>
    <m/>
    <n v="16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2"/>
    <m/>
    <m/>
    <m/>
    <m/>
    <m/>
    <m/>
    <m/>
    <m/>
    <m/>
    <s v="FOSSE"/>
    <x v="11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3"/>
    <m/>
    <m/>
    <m/>
    <m/>
    <m/>
    <m/>
    <m/>
    <m/>
    <m/>
    <s v="FOSSE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4"/>
    <m/>
    <m/>
    <m/>
    <m/>
    <m/>
    <m/>
    <m/>
    <m/>
    <m/>
    <s v="FOSSE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5"/>
    <m/>
    <m/>
    <m/>
    <m/>
    <m/>
    <m/>
    <m/>
    <m/>
    <m/>
    <s v="FOSSE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6"/>
    <m/>
    <m/>
    <m/>
    <m/>
    <m/>
    <m/>
    <m/>
    <m/>
    <m/>
    <s v="FOSSE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7"/>
    <m/>
    <m/>
    <m/>
    <m/>
    <m/>
    <m/>
    <m/>
    <m/>
    <m/>
    <s v="FOSSE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8"/>
    <m/>
    <m/>
    <m/>
    <m/>
    <m/>
    <m/>
    <m/>
    <m/>
    <m/>
    <s v="FOSSE"/>
    <x v="1"/>
    <s v="Différent"/>
    <s v="PAS D'INFO"/>
    <x v="1"/>
    <s v="Différent"/>
    <m/>
    <s v="POSE/DEPOSE JP"/>
    <m/>
    <n v="1"/>
    <n v="1"/>
    <n v="0"/>
    <n v="0"/>
    <s v="1 JP"/>
    <s v="1 JP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9"/>
    <m/>
    <m/>
    <m/>
    <m/>
    <m/>
    <m/>
    <m/>
    <m/>
    <m/>
    <s v="FOSSE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10"/>
    <m/>
    <m/>
    <m/>
    <m/>
    <m/>
    <m/>
    <m/>
    <m/>
    <m/>
    <s v="FOSSE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Hors standard"/>
    <x v="0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11"/>
    <m/>
    <m/>
    <m/>
    <m/>
    <m/>
    <m/>
    <m/>
    <m/>
    <m/>
    <s v="FOSSE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12"/>
    <m/>
    <m/>
    <m/>
    <m/>
    <m/>
    <m/>
    <m/>
    <m/>
    <m/>
    <s v="FOSSE"/>
    <x v="11"/>
    <s v="Différent"/>
    <s v="PAS D'INFO"/>
    <x v="1"/>
    <s v="Différent"/>
    <m/>
    <s v="DECONNEXION/RECONNEXION + BP"/>
    <m/>
    <n v="0"/>
    <n v="0"/>
    <n v="1"/>
    <n v="1"/>
    <s v=" 1 BP"/>
    <s v=" 1 BP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n v="13"/>
    <m/>
    <m/>
    <m/>
    <m/>
    <m/>
    <m/>
    <m/>
    <m/>
    <m/>
    <s v="FOSSE"/>
    <x v="5"/>
    <s v="Différent"/>
    <s v="PAS D'INFO"/>
    <x v="1"/>
    <s v="Différent"/>
    <m/>
    <s v="DECONNEXION/RECONNEXION"/>
    <m/>
    <n v="0"/>
    <n v="0"/>
    <n v="0"/>
    <n v="0"/>
    <s v=""/>
    <s v=""/>
    <s v="ADF"/>
    <n v="46"/>
    <m/>
    <s v="PAS D'INFO"/>
    <n v="20"/>
    <n v="20"/>
    <s v="PAS D'INFO"/>
    <s v="M30x180"/>
    <x v="16"/>
    <s v="PAS D'INFO"/>
    <s v="B7"/>
    <x v="1"/>
    <m/>
    <n v="30"/>
    <m/>
    <n v="16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A"/>
    <m/>
    <m/>
    <m/>
    <m/>
    <m/>
    <m/>
    <m/>
    <m/>
    <m/>
    <s v="FOSSE"/>
    <x v="9"/>
    <s v="Différent"/>
    <s v="PAS D'INFO"/>
    <x v="1"/>
    <s v="Différent"/>
    <m/>
    <s v="DEPOSE REPOSE NPT"/>
    <m/>
    <n v="0"/>
    <n v="0"/>
    <n v="0"/>
    <n v="0"/>
    <s v=""/>
    <s v=""/>
    <s v="ADF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0"/>
    <n v="0"/>
    <s v="PAS D'INFO"/>
    <n v="0"/>
    <x v="2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B"/>
    <m/>
    <m/>
    <m/>
    <m/>
    <m/>
    <m/>
    <m/>
    <m/>
    <m/>
    <s v="FOSSE"/>
    <x v="9"/>
    <s v="Différent"/>
    <s v="PAS D'INFO"/>
    <x v="1"/>
    <s v="Différent"/>
    <m/>
    <s v="DEPOSE REPOSE NPT"/>
    <m/>
    <n v="0"/>
    <n v="0"/>
    <n v="0"/>
    <n v="0"/>
    <s v=""/>
    <s v=""/>
    <s v="ADF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0"/>
    <n v="0"/>
    <s v="PAS D'INFO"/>
    <n v="0"/>
    <x v="2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C"/>
    <m/>
    <m/>
    <m/>
    <m/>
    <m/>
    <m/>
    <m/>
    <m/>
    <m/>
    <s v="FOSSE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100"/>
    <x v="5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D"/>
    <m/>
    <m/>
    <m/>
    <m/>
    <m/>
    <m/>
    <m/>
    <m/>
    <m/>
    <s v="FOSSE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100"/>
    <x v="5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E"/>
    <m/>
    <m/>
    <m/>
    <m/>
    <m/>
    <m/>
    <m/>
    <m/>
    <m/>
    <s v="FOSSE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100"/>
    <x v="5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F"/>
    <m/>
    <m/>
    <m/>
    <m/>
    <m/>
    <m/>
    <m/>
    <m/>
    <m/>
    <s v="FOSSE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100"/>
    <x v="5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G"/>
    <m/>
    <m/>
    <m/>
    <m/>
    <m/>
    <m/>
    <m/>
    <m/>
    <m/>
    <s v="FOSSE"/>
    <x v="11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H"/>
    <m/>
    <m/>
    <m/>
    <m/>
    <m/>
    <m/>
    <m/>
    <m/>
    <m/>
    <s v="FOSSE"/>
    <x v="11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I"/>
    <m/>
    <m/>
    <m/>
    <m/>
    <m/>
    <m/>
    <m/>
    <m/>
    <m/>
    <s v="FOSSE"/>
    <x v="9"/>
    <s v="Différent"/>
    <s v="PAS D'INFO"/>
    <x v="1"/>
    <s v="Différent"/>
    <m/>
    <s v="DEPOSE REPOSE NPT"/>
    <m/>
    <n v="0"/>
    <n v="0"/>
    <n v="0"/>
    <n v="0"/>
    <s v=""/>
    <s v=""/>
    <s v="ADF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0"/>
    <n v="0"/>
    <s v="PAS D'INFO"/>
    <n v="0"/>
    <x v="2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J"/>
    <m/>
    <m/>
    <m/>
    <m/>
    <m/>
    <m/>
    <m/>
    <m/>
    <m/>
    <s v="FOSSE"/>
    <x v="9"/>
    <s v="Différent"/>
    <s v="PAS D'INFO"/>
    <x v="1"/>
    <s v="Différent"/>
    <m/>
    <s v="DEPOSE REPOSE NPT"/>
    <m/>
    <n v="0"/>
    <n v="0"/>
    <n v="0"/>
    <n v="0"/>
    <s v=""/>
    <s v=""/>
    <s v="ADF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0"/>
    <n v="0"/>
    <s v="PAS D'INFO"/>
    <n v="0"/>
    <x v="2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K"/>
    <m/>
    <m/>
    <m/>
    <m/>
    <m/>
    <m/>
    <m/>
    <m/>
    <m/>
    <s v="FOSSE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L"/>
    <m/>
    <m/>
    <m/>
    <m/>
    <m/>
    <m/>
    <m/>
    <m/>
    <m/>
    <s v="FOSSE"/>
    <x v="8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4"/>
    <n v="4"/>
    <s v="PAS D'INFO"/>
    <s v="M14x80"/>
    <x v="14"/>
    <s v="PAS D'INFO"/>
    <s v="B7"/>
    <x v="1"/>
    <m/>
    <n v="14"/>
    <m/>
    <n v="7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5"/>
    <s v="SYNTHESE"/>
    <s v="APPAREIL"/>
    <s v="BALLON"/>
    <s v="M"/>
    <m/>
    <m/>
    <m/>
    <m/>
    <m/>
    <m/>
    <m/>
    <m/>
    <m/>
    <s v="FOSSE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9"/>
    <s v="SYNTHESE"/>
    <s v="APPAREIL"/>
    <s v="BALLON"/>
    <n v="1"/>
    <m/>
    <m/>
    <m/>
    <m/>
    <m/>
    <m/>
    <m/>
    <m/>
    <m/>
    <s v="FOSSE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0"/>
    <s v="PAS D'INFO"/>
    <s v="PAS D'INFO"/>
    <n v="0"/>
    <x v="0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9"/>
    <s v="SYNTHESE"/>
    <s v="APPAREIL"/>
    <s v="BALLON"/>
    <n v="2"/>
    <m/>
    <m/>
    <m/>
    <m/>
    <m/>
    <m/>
    <m/>
    <m/>
    <m/>
    <s v="FOSSE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0"/>
    <s v="PAS D'INFO"/>
    <s v="PAS D'INFO"/>
    <n v="0"/>
    <x v="0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9"/>
    <s v="SYNTHESE"/>
    <s v="APPAREIL"/>
    <s v="BALLON"/>
    <n v="3"/>
    <m/>
    <m/>
    <m/>
    <m/>
    <m/>
    <m/>
    <m/>
    <m/>
    <m/>
    <s v="FOSSE"/>
    <x v="0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0"/>
    <s v="PAS D'INFO"/>
    <s v="PAS D'INFO"/>
    <n v="0"/>
    <x v="0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9"/>
    <s v="SYNTHESE"/>
    <s v="APPAREIL"/>
    <s v="BALLON"/>
    <n v="7"/>
    <m/>
    <m/>
    <m/>
    <m/>
    <m/>
    <m/>
    <m/>
    <m/>
    <m/>
    <s v="FOSSE"/>
    <x v="8"/>
    <s v="Différent"/>
    <s v="PAS D'INFO"/>
    <x v="1"/>
    <s v="Différent"/>
    <m/>
    <s v="POSE/DEPOSE JP"/>
    <m/>
    <n v="1"/>
    <n v="1"/>
    <n v="0"/>
    <n v="0"/>
    <s v="1 JP"/>
    <s v="1 JP"/>
    <s v=""/>
    <n v="22"/>
    <m/>
    <s v="PAS D'INFO"/>
    <n v="0"/>
    <s v="PAS D'INFO"/>
    <s v="PAS D'INFO"/>
    <n v="0"/>
    <x v="0"/>
    <s v="PAS D'INFO"/>
    <s v="B7"/>
    <x v="1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9"/>
    <s v="SYNTHESE"/>
    <s v="APPAREIL"/>
    <s v="BALLON"/>
    <n v="8"/>
    <m/>
    <m/>
    <m/>
    <m/>
    <m/>
    <m/>
    <m/>
    <m/>
    <m/>
    <s v="FOSSE"/>
    <x v="8"/>
    <s v="Différent"/>
    <s v="PAS D'INFO"/>
    <x v="1"/>
    <s v="Différent"/>
    <m/>
    <s v="POSE/DEPOSE JP"/>
    <m/>
    <n v="1"/>
    <n v="1"/>
    <n v="0"/>
    <n v="0"/>
    <s v="1 JP"/>
    <s v="1 JP"/>
    <s v=""/>
    <n v="22"/>
    <m/>
    <s v="PAS D'INFO"/>
    <n v="0"/>
    <s v="PAS D'INFO"/>
    <s v="PAS D'INFO"/>
    <n v="0"/>
    <x v="0"/>
    <s v="PAS D'INFO"/>
    <s v="B7"/>
    <x v="1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9"/>
    <s v="SYNTHESE"/>
    <s v="APPAREIL"/>
    <s v="BALLON"/>
    <n v="9"/>
    <m/>
    <m/>
    <m/>
    <m/>
    <m/>
    <m/>
    <m/>
    <m/>
    <m/>
    <s v="FOSSE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0"/>
    <s v="PAS D'INFO"/>
    <s v="PAS D'INFO"/>
    <n v="0"/>
    <x v="0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9"/>
    <s v="SYNTHESE"/>
    <s v="APPAREIL"/>
    <s v="BALLON"/>
    <n v="10"/>
    <m/>
    <m/>
    <m/>
    <m/>
    <m/>
    <m/>
    <m/>
    <m/>
    <m/>
    <s v="FOSSE"/>
    <x v="12"/>
    <s v="Différent"/>
    <s v="PAS D'INFO"/>
    <x v="2"/>
    <s v="Différent"/>
    <m/>
    <s v="OUVERTURE + POSER COBRA"/>
    <m/>
    <n v="0"/>
    <n v="0"/>
    <n v="0"/>
    <n v="0"/>
    <s v="1 COBRA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s v=""/>
    <n v="0"/>
    <s v="PAS D'INFO"/>
    <n v="0"/>
    <x v="2"/>
    <s v="PAS D'INFO"/>
    <s v="PAS D'INFO"/>
    <s v="ok"/>
    <m/>
    <m/>
    <m/>
    <m/>
    <m/>
    <m/>
    <m/>
    <m/>
    <m/>
    <m/>
    <m/>
    <m/>
  </r>
  <r>
    <s v="S1079"/>
    <s v="SYNTHESE"/>
    <s v="APPAREIL"/>
    <s v="BALLON"/>
    <n v="12"/>
    <m/>
    <m/>
    <m/>
    <m/>
    <m/>
    <m/>
    <m/>
    <m/>
    <m/>
    <s v="FOSSE"/>
    <x v="12"/>
    <s v="Différent"/>
    <s v="PAS D'INFO"/>
    <x v="2"/>
    <s v="Différent"/>
    <m/>
    <s v="POSE/DEPOSE JP"/>
    <m/>
    <n v="1"/>
    <n v="1"/>
    <n v="0"/>
    <n v="0"/>
    <s v="1 JP"/>
    <s v="1 JP"/>
    <s v=""/>
    <s v=""/>
    <m/>
    <s v="PAS D'INFO"/>
    <n v="0"/>
    <s v="PAS D'INFO"/>
    <s v="PAS D'INFO"/>
    <n v="0"/>
    <x v="0"/>
    <s v="PAS D'INFO"/>
    <n v="0"/>
    <x v="2"/>
    <m/>
    <s v=""/>
    <m/>
    <s v=""/>
    <m/>
    <n v="2"/>
    <n v="2"/>
    <n v="1"/>
    <n v="1"/>
    <s v="PAS D'INFO"/>
    <n v="0"/>
    <x v="2"/>
    <s v="PAS D'INFO"/>
    <s v="PAS D'INFO"/>
    <s v="ok"/>
    <m/>
    <m/>
    <m/>
    <m/>
    <m/>
    <m/>
    <m/>
    <m/>
    <m/>
    <m/>
    <m/>
    <m/>
  </r>
  <r>
    <s v="S1079"/>
    <s v="SYNTHESE"/>
    <s v="APPAREIL"/>
    <s v="BALLON"/>
    <s v="B"/>
    <m/>
    <m/>
    <m/>
    <m/>
    <m/>
    <m/>
    <m/>
    <m/>
    <m/>
    <s v="FOSSE"/>
    <x v="7"/>
    <s v="Différent"/>
    <s v="PAS D'INFO"/>
    <x v="1"/>
    <s v="Différent"/>
    <m/>
    <s v="DECONNEXION/RECONNEXION"/>
    <m/>
    <n v="0"/>
    <n v="0"/>
    <n v="0"/>
    <n v="0"/>
    <s v=""/>
    <s v=""/>
    <s v=""/>
    <n v="32"/>
    <m/>
    <s v="PAS D'INFO"/>
    <n v="0"/>
    <s v="PAS D'INFO"/>
    <s v="PAS D'INFO"/>
    <n v="0"/>
    <x v="0"/>
    <s v="PAS D'INFO"/>
    <s v="B7"/>
    <x v="1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079"/>
    <s v="SYNTHESE"/>
    <s v="APPAREIL"/>
    <s v="BALLON"/>
    <s v="A"/>
    <m/>
    <m/>
    <m/>
    <m/>
    <m/>
    <m/>
    <m/>
    <m/>
    <m/>
    <s v="FOSSE"/>
    <x v="1"/>
    <s v="Différent"/>
    <s v="PAS D'INFO"/>
    <x v="1"/>
    <s v="Différent"/>
    <m/>
    <s v="DECONNEXION/RECONNEXION"/>
    <m/>
    <n v="0"/>
    <n v="0"/>
    <n v="0"/>
    <n v="0"/>
    <s v=""/>
    <s v=""/>
    <s v=""/>
    <n v="32"/>
    <m/>
    <s v="PAS D'INFO"/>
    <n v="0"/>
    <s v="PAS D'INFO"/>
    <s v="PAS D'INFO"/>
    <n v="0"/>
    <x v="0"/>
    <s v="PAS D'INFO"/>
    <s v="B7"/>
    <x v="1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01"/>
    <s v="SYNTHESE"/>
    <s v="APPAREIL"/>
    <s v="COLONNE"/>
    <n v="2"/>
    <m/>
    <m/>
    <m/>
    <m/>
    <m/>
    <m/>
    <m/>
    <m/>
    <m/>
    <n v="80"/>
    <x v="2"/>
    <s v="Différent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100"/>
    <x v="5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01"/>
    <s v="SYNTHESE"/>
    <s v="APPAREIL"/>
    <s v="COLONNE"/>
    <n v="3"/>
    <m/>
    <m/>
    <m/>
    <m/>
    <m/>
    <m/>
    <m/>
    <m/>
    <m/>
    <s v="ACCES"/>
    <x v="13"/>
    <s v="Différent"/>
    <s v="PAS D'INFO"/>
    <x v="1"/>
    <s v="Différent"/>
    <m/>
    <s v="DECONNEXION/RECONNEXION"/>
    <m/>
    <n v="0"/>
    <n v="0"/>
    <n v="0"/>
    <n v="0"/>
    <s v=""/>
    <s v=""/>
    <s v=""/>
    <s v=""/>
    <m/>
    <s v="PAS D'INFO"/>
    <n v="40"/>
    <n v="40"/>
    <s v="PAS D'INFO"/>
    <s v="Hors standard"/>
    <x v="0"/>
    <s v="PAS D'INFO"/>
    <s v="B7"/>
    <x v="1"/>
    <m/>
    <s v=""/>
    <m/>
    <s v=""/>
    <m/>
    <n v="0"/>
    <n v="0"/>
    <n v="1"/>
    <n v="0"/>
    <s v="PAS D'INFO"/>
    <s v="SIG/V2J"/>
    <x v="0"/>
    <s v="PAS D'INFO"/>
    <s v="PAS D'INFO"/>
    <s v="ok couvercle"/>
    <m/>
    <m/>
    <m/>
    <m/>
    <m/>
    <m/>
    <m/>
    <m/>
    <m/>
    <m/>
    <m/>
    <m/>
  </r>
  <r>
    <s v="S1101"/>
    <s v="SYNTHESE"/>
    <s v="APPAREIL"/>
    <s v="COLONNE"/>
    <n v="5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Hors standard"/>
    <x v="2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01"/>
    <s v="SYNTHESE"/>
    <s v="APPAREIL"/>
    <s v="COLONNE"/>
    <n v="6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01"/>
    <s v="SYNTHESE"/>
    <s v="APPAREIL"/>
    <s v="COLONNE"/>
    <n v="10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Hors standard"/>
    <x v="2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01"/>
    <s v="SYNTHESE"/>
    <s v="APPAREIL"/>
    <s v="COLONNE"/>
    <n v="11"/>
    <m/>
    <m/>
    <m/>
    <m/>
    <m/>
    <m/>
    <m/>
    <m/>
    <m/>
    <s v="CALO"/>
    <x v="14"/>
    <s v="Différent"/>
    <s v="PAS D'INFO"/>
    <x v="1"/>
    <s v="Différent"/>
    <m/>
    <s v="POSE/DEPOSE JP EP"/>
    <m/>
    <n v="1"/>
    <n v="0"/>
    <n v="0"/>
    <n v="0"/>
    <s v="1 PLATINE EPAISSE"/>
    <s v=""/>
    <s v=""/>
    <n v="41"/>
    <m/>
    <s v="PAS D'INFO"/>
    <n v="12"/>
    <n v="12"/>
    <s v="PAS D'INFO"/>
    <s v="M27x150"/>
    <x v="18"/>
    <s v="PAS D'INFO"/>
    <s v="B7"/>
    <x v="1"/>
    <m/>
    <n v="27"/>
    <m/>
    <n v="140"/>
    <m/>
    <n v="2"/>
    <n v="2"/>
    <n v="1"/>
    <n v="2"/>
    <s v="PAS D'INFO"/>
    <s v="SIG/V2J"/>
    <x v="0"/>
    <s v="PAS D'INFO"/>
    <s v="PAS D'INFO"/>
    <s v="Pourquoi deux joints def ?"/>
    <m/>
    <m/>
    <m/>
    <m/>
    <m/>
    <m/>
    <m/>
    <m/>
    <m/>
    <m/>
    <m/>
    <m/>
  </r>
  <r>
    <s v="S1101"/>
    <s v="SYNTHESE"/>
    <s v="APPAREIL"/>
    <s v="COLONNE"/>
    <n v="12"/>
    <m/>
    <m/>
    <m/>
    <m/>
    <m/>
    <m/>
    <m/>
    <m/>
    <m/>
    <n v="100"/>
    <x v="4"/>
    <s v="Pareil"/>
    <n v="20"/>
    <x v="1"/>
    <s v="Pareil"/>
    <m/>
    <s v="DECONNEXION/RECONNEXION"/>
    <m/>
    <n v="0"/>
    <n v="1"/>
    <n v="0"/>
    <n v="0"/>
    <s v=""/>
    <s v="1 JP"/>
    <s v=""/>
    <n v="27"/>
    <m/>
    <n v="8"/>
    <n v="8"/>
    <n v="8"/>
    <s v="M16 x 100"/>
    <s v="M16x100"/>
    <x v="5"/>
    <s v="B7"/>
    <s v="B7"/>
    <x v="1"/>
    <m/>
    <n v="16"/>
    <m/>
    <n v="100"/>
    <m/>
    <n v="0"/>
    <n v="2"/>
    <n v="1"/>
    <n v="1"/>
    <s v="SIG/V2J"/>
    <s v="SIG/V2J"/>
    <x v="0"/>
    <s v="oui"/>
    <s v="rf"/>
    <s v="JP non spécifié dans OT mais prévu"/>
    <m/>
    <m/>
    <m/>
    <m/>
    <m/>
    <m/>
    <m/>
    <m/>
    <m/>
    <m/>
    <m/>
    <m/>
  </r>
  <r>
    <s v="S1101"/>
    <s v="SYNTHESE"/>
    <s v="APPAREIL"/>
    <s v="COLONNE"/>
    <n v="13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01"/>
    <s v="SYNTHESE"/>
    <s v="APPAREIL"/>
    <s v="COLONNE"/>
    <n v="14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101"/>
    <s v="SYNTHESE"/>
    <s v="APPAREIL"/>
    <s v="COLONNE"/>
    <n v="19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01"/>
    <s v="SYNTHESE"/>
    <s v="APPAREIL"/>
    <s v="COLONNE"/>
    <n v="21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"/>
    <n v="27"/>
    <m/>
    <n v="8"/>
    <n v="8"/>
    <n v="8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01"/>
    <s v="SYNTHESE"/>
    <s v="APPAREIL"/>
    <s v="COLONNE"/>
    <n v="23"/>
    <m/>
    <m/>
    <m/>
    <m/>
    <m/>
    <m/>
    <m/>
    <m/>
    <m/>
    <s v="CALO"/>
    <x v="1"/>
    <s v="Différent"/>
    <s v="PAS D'INFO"/>
    <x v="1"/>
    <s v="Différent"/>
    <m/>
    <s v="POSE/DEPOSE JP"/>
    <m/>
    <n v="1"/>
    <n v="1"/>
    <n v="0"/>
    <n v="0"/>
    <s v="1 JP"/>
    <s v="1 J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01"/>
    <s v="SYNTHESE"/>
    <s v="APPAREIL"/>
    <s v="COLONNE"/>
    <n v="25"/>
    <m/>
    <m/>
    <m/>
    <m/>
    <m/>
    <m/>
    <m/>
    <m/>
    <m/>
    <s v="CALO"/>
    <x v="6"/>
    <s v="Différent"/>
    <s v="PAS D'INFO"/>
    <x v="1"/>
    <s v="Différent"/>
    <m/>
    <s v="OUVERTURE TH"/>
    <m/>
    <n v="0"/>
    <n v="0"/>
    <n v="0"/>
    <n v="0"/>
    <s v="CROISILLON"/>
    <s v=""/>
    <s v=""/>
    <n v="51"/>
    <m/>
    <s v="PAS D'INFO"/>
    <n v="20"/>
    <n v="20"/>
    <s v="PAS D'INFO"/>
    <s v="Hors standard"/>
    <x v="0"/>
    <s v="PAS D'INFO"/>
    <s v="B7"/>
    <x v="1"/>
    <m/>
    <n v="33"/>
    <m/>
    <n v="1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01"/>
    <s v="SYNTHESE"/>
    <s v="APPAREIL"/>
    <s v="COLONNE"/>
    <n v="26"/>
    <m/>
    <m/>
    <m/>
    <m/>
    <m/>
    <m/>
    <m/>
    <m/>
    <m/>
    <s v="CALO"/>
    <x v="6"/>
    <s v="Différent"/>
    <s v="PAS D'INFO"/>
    <x v="1"/>
    <s v="Différent"/>
    <m/>
    <s v="OUVERTURE TH"/>
    <m/>
    <n v="0"/>
    <n v="0"/>
    <n v="0"/>
    <n v="0"/>
    <s v="CROISILLON"/>
    <s v=""/>
    <s v=""/>
    <n v="51"/>
    <m/>
    <s v="PAS D'INFO"/>
    <n v="20"/>
    <n v="20"/>
    <s v="PAS D'INFO"/>
    <s v="Hors standard"/>
    <x v="0"/>
    <s v="PAS D'INFO"/>
    <s v="B7"/>
    <x v="1"/>
    <m/>
    <n v="33"/>
    <m/>
    <n v="1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01"/>
    <s v="SYNTHESE"/>
    <s v="APPAREIL"/>
    <s v="COLONNE"/>
    <n v="27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85"/>
    <s v="M14x80"/>
    <x v="17"/>
    <s v="B7"/>
    <s v="B7"/>
    <x v="1"/>
    <m/>
    <n v="14"/>
    <m/>
    <n v="70"/>
    <m/>
    <n v="1"/>
    <n v="1"/>
    <n v="1"/>
    <n v="1"/>
    <s v="SIG/V2J"/>
    <s v="SIG/V2J"/>
    <x v="0"/>
    <s v="NON"/>
    <s v="rf"/>
    <s v="ok"/>
    <m/>
    <m/>
    <m/>
    <m/>
    <m/>
    <m/>
    <m/>
    <m/>
    <m/>
    <m/>
    <m/>
    <m/>
  </r>
  <r>
    <s v="S1101"/>
    <s v="SYNTHESE"/>
    <s v="APPAREIL"/>
    <s v="COLONNE"/>
    <n v="28"/>
    <s v="28A"/>
    <s v="coté haut amont"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100"/>
    <x v="5"/>
    <s v="B7"/>
    <s v="B7"/>
    <x v="1"/>
    <m/>
    <n v="16"/>
    <m/>
    <n v="100"/>
    <m/>
    <n v="1"/>
    <n v="1"/>
    <n v="1"/>
    <n v="1"/>
    <s v="SIG/V2J"/>
    <s v="SIG/V2J"/>
    <x v="0"/>
    <s v="NON"/>
    <s v="rf"/>
    <s v="ok"/>
    <m/>
    <m/>
    <m/>
    <m/>
    <m/>
    <m/>
    <m/>
    <m/>
    <m/>
    <m/>
    <m/>
    <m/>
  </r>
  <r>
    <s v="S1101"/>
    <s v="SYNTHESE"/>
    <s v="APPAREIL"/>
    <s v="COLONNE"/>
    <n v="28"/>
    <s v="28B"/>
    <s v="cote bas aval"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100"/>
    <x v="5"/>
    <s v="B7"/>
    <s v="B7"/>
    <x v="1"/>
    <m/>
    <n v="16"/>
    <m/>
    <n v="100"/>
    <m/>
    <n v="1"/>
    <n v="1"/>
    <n v="1"/>
    <n v="1"/>
    <s v="SIG/V2J"/>
    <s v="SIG/V2J"/>
    <x v="0"/>
    <s v="NON"/>
    <s v="rf"/>
    <s v="Pourquoi BP nettoyage ?"/>
    <m/>
    <m/>
    <m/>
    <m/>
    <m/>
    <m/>
    <m/>
    <m/>
    <m/>
    <m/>
    <m/>
    <m/>
  </r>
  <r>
    <s v="S1101"/>
    <s v="SYNTHESE"/>
    <s v="APPAREIL"/>
    <s v="COLONNE"/>
    <n v="29"/>
    <m/>
    <m/>
    <m/>
    <m/>
    <m/>
    <m/>
    <m/>
    <m/>
    <m/>
    <n v="80"/>
    <x v="0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01"/>
    <s v="SYNTHESE"/>
    <s v="APPAREIL"/>
    <s v="COLONNE"/>
    <n v="30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85"/>
    <s v="M14x80"/>
    <x v="17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01"/>
    <s v="SYNTHESE"/>
    <s v="APPAREIL"/>
    <s v="COLONNE"/>
    <n v="31"/>
    <m/>
    <m/>
    <m/>
    <m/>
    <m/>
    <m/>
    <m/>
    <m/>
    <m/>
    <s v="CALO"/>
    <x v="15"/>
    <s v="Différent"/>
    <s v="PAS D'INFO"/>
    <x v="1"/>
    <s v="Différent"/>
    <m/>
    <s v="POSE/DEPOSE JP"/>
    <m/>
    <n v="1"/>
    <n v="1"/>
    <n v="0"/>
    <n v="0"/>
    <s v="1 JP"/>
    <s v="1 JP"/>
    <s v=""/>
    <n v="36"/>
    <m/>
    <s v="PAS D'INFO"/>
    <n v="12"/>
    <n v="12"/>
    <s v="PAS D'INFO"/>
    <s v="Hors standard"/>
    <x v="0"/>
    <s v="PAS D'INFO"/>
    <s v="B7"/>
    <x v="1"/>
    <m/>
    <n v="22"/>
    <m/>
    <n v="13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01"/>
    <s v="SYNTHESE"/>
    <s v="APPAREIL"/>
    <s v="COLONNE"/>
    <n v="32"/>
    <m/>
    <m/>
    <m/>
    <m/>
    <m/>
    <m/>
    <m/>
    <m/>
    <m/>
    <s v="CALO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01"/>
    <s v="SYNTHESE"/>
    <s v="APPAREIL"/>
    <s v="COLONNE"/>
    <n v="33"/>
    <m/>
    <m/>
    <m/>
    <m/>
    <m/>
    <m/>
    <m/>
    <m/>
    <m/>
    <n v="80"/>
    <x v="2"/>
    <s v="Différent"/>
    <n v="50"/>
    <x v="1"/>
    <s v="Différent"/>
    <m/>
    <s v="POSE/DEPOSE JP"/>
    <m/>
    <n v="1"/>
    <n v="1"/>
    <n v="0"/>
    <n v="0"/>
    <s v="1 JP"/>
    <s v="1 JP"/>
    <s v=""/>
    <n v="27"/>
    <m/>
    <n v="8"/>
    <n v="4"/>
    <n v="8"/>
    <s v="M20 x 120"/>
    <s v="M16x95"/>
    <x v="13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101"/>
    <s v="SYNTHESE"/>
    <s v="APPAREIL"/>
    <s v="COLONNE"/>
    <n v="34"/>
    <m/>
    <m/>
    <m/>
    <m/>
    <m/>
    <m/>
    <m/>
    <m/>
    <m/>
    <s v="ACCES"/>
    <x v="8"/>
    <s v="Différent"/>
    <s v="PAS D'INFO"/>
    <x v="1"/>
    <s v="Différent"/>
    <m/>
    <s v="POSE/DEPOSE JP"/>
    <m/>
    <n v="1"/>
    <n v="1"/>
    <n v="0"/>
    <n v="0"/>
    <s v="1 JP"/>
    <s v="1 J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01"/>
    <s v="SYNTHESE"/>
    <s v="APPAREIL"/>
    <s v="COLONNE"/>
    <s v="F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85"/>
    <s v="M14x80"/>
    <x v="17"/>
    <s v="B7"/>
    <s v="B7"/>
    <x v="1"/>
    <m/>
    <n v="14"/>
    <m/>
    <n v="7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1101"/>
    <s v="SYNTHESE"/>
    <s v="APPAREIL"/>
    <s v="COLONNE"/>
    <s v="G"/>
    <m/>
    <m/>
    <m/>
    <m/>
    <m/>
    <m/>
    <m/>
    <m/>
    <m/>
    <s v="CALO"/>
    <x v="8"/>
    <s v="Différent"/>
    <s v="PAS D'INFO"/>
    <x v="1"/>
    <s v="Différent"/>
    <m/>
    <s v="POSE/DEPOSE JP"/>
    <m/>
    <n v="1"/>
    <n v="0"/>
    <n v="0"/>
    <n v="1"/>
    <s v="1 J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2"/>
    <n v="1"/>
    <n v="1"/>
    <n v="1"/>
    <s v="PAS D'INFO"/>
    <s v="SIG/V2J"/>
    <x v="0"/>
    <s v="PAS D'INFO"/>
    <s v="PAS D'INFO"/>
    <s v="BP spécifiée dans OT mais JP prévu"/>
    <m/>
    <m/>
    <m/>
    <m/>
    <m/>
    <m/>
    <m/>
    <m/>
    <m/>
    <m/>
    <m/>
    <m/>
  </r>
  <r>
    <s v="S1101"/>
    <s v="SYNTHESE"/>
    <s v="APPAREIL"/>
    <s v="COLONNE"/>
    <s v="H"/>
    <m/>
    <m/>
    <m/>
    <m/>
    <m/>
    <m/>
    <m/>
    <m/>
    <m/>
    <s v="CALO"/>
    <x v="8"/>
    <s v="Différent"/>
    <s v="PAS D'INFO"/>
    <x v="1"/>
    <s v="Différent"/>
    <m/>
    <s v="POSE/DEPOSE JP"/>
    <m/>
    <n v="1"/>
    <n v="0"/>
    <n v="0"/>
    <n v="1"/>
    <s v="1 J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2"/>
    <n v="1"/>
    <n v="1"/>
    <n v="1"/>
    <s v="PAS D'INFO"/>
    <s v="SIG/V2J"/>
    <x v="0"/>
    <s v="PAS D'INFO"/>
    <s v="PAS D'INFO"/>
    <s v="BP spécifiée dans OT mais JP prévu"/>
    <m/>
    <m/>
    <m/>
    <m/>
    <m/>
    <m/>
    <m/>
    <m/>
    <m/>
    <m/>
    <m/>
    <m/>
  </r>
  <r>
    <s v="S1101"/>
    <s v="SYNTHESE"/>
    <s v="APPAREIL"/>
    <s v="COLONNE"/>
    <s v="I"/>
    <m/>
    <m/>
    <m/>
    <m/>
    <m/>
    <m/>
    <m/>
    <m/>
    <m/>
    <s v="CALO"/>
    <x v="8"/>
    <s v="Différent"/>
    <s v="PAS D'INFO"/>
    <x v="1"/>
    <s v="Différent"/>
    <m/>
    <s v="POSE/DEPOSE JP"/>
    <m/>
    <n v="1"/>
    <n v="0"/>
    <n v="0"/>
    <n v="1"/>
    <s v="1 J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2"/>
    <n v="1"/>
    <n v="1"/>
    <n v="1"/>
    <s v="PAS D'INFO"/>
    <s v="SIG/V2J"/>
    <x v="0"/>
    <s v="PAS D'INFO"/>
    <s v="PAS D'INFO"/>
    <s v="BP spécifiée dans OT mais JP prévu"/>
    <m/>
    <m/>
    <m/>
    <m/>
    <m/>
    <m/>
    <m/>
    <m/>
    <m/>
    <m/>
    <m/>
    <m/>
  </r>
  <r>
    <s v="S1101"/>
    <s v="SYNTHESE"/>
    <s v="APPAREIL"/>
    <s v="COLONNE"/>
    <s v="A"/>
    <s v="A1"/>
    <m/>
    <m/>
    <s v=""/>
    <m/>
    <m/>
    <m/>
    <m/>
    <m/>
    <s v="INTERNE"/>
    <x v="4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7"/>
    <x v="1"/>
    <m/>
    <n v="16"/>
    <m/>
    <n v="100"/>
    <m/>
    <n v="0"/>
    <n v="0"/>
    <n v="1"/>
    <n v="0"/>
    <s v="PAS D'INFO"/>
    <s v="SIG/V2J"/>
    <x v="0"/>
    <s v="PAS D'INFO"/>
    <s v="PAS D'INFO"/>
    <s v="koch glitsch qui founit ou nous ?"/>
    <m/>
    <m/>
    <m/>
    <m/>
    <m/>
    <m/>
    <m/>
    <m/>
    <m/>
    <m/>
    <m/>
    <m/>
  </r>
  <r>
    <s v="S1101"/>
    <s v="SYNTHESE"/>
    <s v="APPAREIL"/>
    <s v="COLONNE"/>
    <s v="A"/>
    <s v="A2"/>
    <m/>
    <m/>
    <m/>
    <m/>
    <m/>
    <m/>
    <m/>
    <m/>
    <s v="INTERNE"/>
    <x v="4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0"/>
    <s v="PAS D'INFO"/>
    <s v="PAS D'INFO"/>
    <n v="0"/>
    <x v="0"/>
    <s v="PAS D'INFO"/>
    <s v="B7"/>
    <x v="1"/>
    <m/>
    <n v="16"/>
    <m/>
    <n v="100"/>
    <m/>
    <n v="0"/>
    <m/>
    <n v="1"/>
    <m/>
    <s v="PAS D'INFO"/>
    <s v="SIG/V2J"/>
    <x v="0"/>
    <s v="PAS D'INFO"/>
    <s v="PAS D'INFO"/>
    <s v="koch glitsch qui founit ou nous ?"/>
    <m/>
    <m/>
    <m/>
    <m/>
    <m/>
    <m/>
    <m/>
    <m/>
    <m/>
    <m/>
    <m/>
    <m/>
  </r>
  <r>
    <s v="S1101"/>
    <s v="SYNTHESE"/>
    <s v="APPAREIL"/>
    <s v="COLONNE"/>
    <s v="E"/>
    <m/>
    <m/>
    <m/>
    <m/>
    <m/>
    <m/>
    <m/>
    <m/>
    <m/>
    <s v="CALO"/>
    <x v="15"/>
    <s v="Différent"/>
    <s v="PAS D'INFO"/>
    <x v="1"/>
    <s v="Différent"/>
    <m/>
    <s v="OUVERTURE TH"/>
    <m/>
    <n v="0"/>
    <n v="0"/>
    <n v="0"/>
    <n v="0"/>
    <s v="CROISILLON"/>
    <s v=""/>
    <s v=""/>
    <n v="36"/>
    <m/>
    <s v="PAS D'INFO"/>
    <n v="12"/>
    <n v="12"/>
    <s v="PAS D'INFO"/>
    <s v="Hors standard"/>
    <x v="0"/>
    <s v="PAS D'INFO"/>
    <s v="B7"/>
    <x v="1"/>
    <m/>
    <n v="22"/>
    <m/>
    <n v="13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n v="2"/>
    <m/>
    <m/>
    <m/>
    <m/>
    <m/>
    <m/>
    <m/>
    <m/>
    <m/>
    <n v="80"/>
    <x v="0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100"/>
    <x v="2"/>
    <s v="B7"/>
    <s v="B7"/>
    <x v="1"/>
    <m/>
    <n v="16"/>
    <m/>
    <n v="100"/>
    <m/>
    <n v="2"/>
    <n v="2"/>
    <n v="1"/>
    <n v="1"/>
    <s v="SIG/V2J"/>
    <s v="SIG/V2J"/>
    <x v="0"/>
    <s v="PAS D'INFO"/>
    <s v="rf"/>
    <s v="ok"/>
    <m/>
    <m/>
    <m/>
    <m/>
    <m/>
    <m/>
    <m/>
    <m/>
    <m/>
    <m/>
    <m/>
    <m/>
  </r>
  <r>
    <s v="S1121"/>
    <s v="SYNTHESE"/>
    <s v="APPAREIL"/>
    <s v="COLONNE"/>
    <n v="3"/>
    <m/>
    <m/>
    <m/>
    <m/>
    <m/>
    <m/>
    <m/>
    <m/>
    <m/>
    <s v="?"/>
    <x v="13"/>
    <s v="Différent"/>
    <s v="PAS D'INFO"/>
    <x v="1"/>
    <s v="Différent"/>
    <m/>
    <s v="DECONNEXION/RECONNEXION"/>
    <m/>
    <n v="0"/>
    <n v="0"/>
    <n v="0"/>
    <n v="0"/>
    <s v=""/>
    <s v=""/>
    <s v=""/>
    <s v=""/>
    <m/>
    <n v="76"/>
    <n v="44"/>
    <n v="76"/>
    <s v="M24 x 310"/>
    <s v="Hors standard"/>
    <x v="19"/>
    <s v="B7"/>
    <s v="B7"/>
    <x v="1"/>
    <m/>
    <s v=""/>
    <m/>
    <s v=""/>
    <m/>
    <n v="0"/>
    <n v="0"/>
    <n v="1"/>
    <n v="1"/>
    <s v="SIG/V2J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n v="4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n v="5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80"/>
    <s v="M14x80"/>
    <x v="14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n v="6"/>
    <m/>
    <m/>
    <m/>
    <m/>
    <m/>
    <m/>
    <m/>
    <m/>
    <m/>
    <n v="20"/>
    <x v="10"/>
    <s v="Pareil"/>
    <n v="20"/>
    <x v="1"/>
    <s v="Pareil"/>
    <m/>
    <s v="POSER BOUCHON NPT"/>
    <m/>
    <n v="0"/>
    <n v="0"/>
    <n v="0"/>
    <n v="0"/>
    <s v="1 BOUCHON NPT"/>
    <s v=""/>
    <s v=""/>
    <n v="22"/>
    <m/>
    <s v="VISSE"/>
    <n v="4"/>
    <s v="VISSE"/>
    <s v="VISSE"/>
    <s v="M14x80"/>
    <x v="20"/>
    <s v="VISSE"/>
    <s v="B7"/>
    <x v="3"/>
    <m/>
    <n v="14"/>
    <m/>
    <n v="70"/>
    <m/>
    <n v="0"/>
    <n v="0"/>
    <s v=""/>
    <n v="1"/>
    <s v="VISSE"/>
    <s v="SIG/V2J"/>
    <x v="0"/>
    <s v="VISSE"/>
    <s v="VISSE"/>
    <s v="ok"/>
    <m/>
    <m/>
    <m/>
    <m/>
    <m/>
    <m/>
    <m/>
    <m/>
    <m/>
    <m/>
    <m/>
    <m/>
  </r>
  <r>
    <s v="S1121"/>
    <s v="SYNTHESE"/>
    <s v="APPAREIL"/>
    <s v="COLONNE"/>
    <n v="7"/>
    <s v=""/>
    <m/>
    <m/>
    <m/>
    <m/>
    <m/>
    <m/>
    <m/>
    <m/>
    <n v="50"/>
    <x v="2"/>
    <s v="Pareil"/>
    <n v="20"/>
    <x v="1"/>
    <s v="Pareil"/>
    <m/>
    <s v="DECONNEXION/RECONNEXION"/>
    <m/>
    <n v="0"/>
    <n v="1"/>
    <n v="0"/>
    <n v="0"/>
    <s v=""/>
    <s v="1 JP"/>
    <s v=""/>
    <n v="27"/>
    <m/>
    <n v="4"/>
    <n v="4"/>
    <n v="4"/>
    <s v="M16 x 95"/>
    <s v="M16x95"/>
    <x v="12"/>
    <s v="B7"/>
    <s v="B7"/>
    <x v="1"/>
    <m/>
    <n v="16"/>
    <m/>
    <n v="90"/>
    <m/>
    <n v="0"/>
    <n v="2"/>
    <n v="1"/>
    <n v="1"/>
    <s v="SIG/V2J"/>
    <s v="SIG/V2J"/>
    <x v="0"/>
    <s v="oui"/>
    <s v="rf"/>
    <s v="rien spéficié dans OT mais JP prévu"/>
    <m/>
    <m/>
    <m/>
    <m/>
    <m/>
    <m/>
    <m/>
    <m/>
    <m/>
    <m/>
    <m/>
    <m/>
  </r>
  <r>
    <s v="S1121"/>
    <s v="SYNTHESE"/>
    <s v="APPAREIL"/>
    <s v="COLONNE"/>
    <n v="9"/>
    <s v="A"/>
    <s v="Coté vanne"/>
    <m/>
    <m/>
    <m/>
    <m/>
    <m/>
    <m/>
    <m/>
    <s v="CALO"/>
    <x v="4"/>
    <s v="Différent"/>
    <s v="PAS D'INFO"/>
    <x v="1"/>
    <s v="Différent"/>
    <m/>
    <s v="DECONNEXION/RECONNEXION + BP"/>
    <m/>
    <n v="0"/>
    <n v="1"/>
    <n v="1"/>
    <n v="0"/>
    <s v=" 1 BP"/>
    <s v="1 J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1"/>
    <n v="2"/>
    <n v="1"/>
    <n v="1"/>
    <s v="PAS D'INFO"/>
    <s v="SIG/V2J"/>
    <x v="0"/>
    <s v="PAS D'INFO"/>
    <s v="PAS D'INFO"/>
    <s v="BP spécifiée dans OT mais JP prévu"/>
    <m/>
    <m/>
    <m/>
    <m/>
    <m/>
    <m/>
    <m/>
    <m/>
    <m/>
    <m/>
    <m/>
    <m/>
  </r>
  <r>
    <s v="S1121"/>
    <s v="SYNTHESE"/>
    <s v="APPAREIL"/>
    <s v="COLONNE"/>
    <n v="9"/>
    <s v="B"/>
    <s v="Cote equipement"/>
    <m/>
    <m/>
    <m/>
    <m/>
    <m/>
    <m/>
    <m/>
    <s v="CALO"/>
    <x v="4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0"/>
    <m/>
    <n v="1"/>
    <m/>
    <s v="PAS D'INFO"/>
    <s v="SIG/V2J"/>
    <x v="0"/>
    <s v="PAS D'INFO"/>
    <s v="PAS D'INFO"/>
    <s v="Manque 1 joint def"/>
    <m/>
    <m/>
    <m/>
    <m/>
    <m/>
    <m/>
    <m/>
    <m/>
    <m/>
    <m/>
    <m/>
    <m/>
  </r>
  <r>
    <s v="S1121"/>
    <s v="SYNTHESE"/>
    <s v="APPAREIL"/>
    <s v="COLONNE"/>
    <n v="10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5"/>
    <s v="M16x95"/>
    <x v="12"/>
    <s v="B7"/>
    <s v="B7"/>
    <x v="1"/>
    <m/>
    <n v="16"/>
    <m/>
    <n v="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n v="11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"/>
    <s v=""/>
    <s v=""/>
    <n v="51"/>
    <m/>
    <n v="20"/>
    <n v="20"/>
    <n v="20"/>
    <s v="M33 x 210"/>
    <s v="M33x200"/>
    <x v="21"/>
    <s v="B7"/>
    <s v="B7"/>
    <x v="1"/>
    <m/>
    <n v="33"/>
    <m/>
    <n v="1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n v="12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5"/>
    <s v="M14x80"/>
    <x v="12"/>
    <s v="B7"/>
    <s v="B7"/>
    <x v="1"/>
    <m/>
    <n v="16"/>
    <m/>
    <n v="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n v="13"/>
    <m/>
    <m/>
    <m/>
    <m/>
    <m/>
    <m/>
    <m/>
    <m/>
    <m/>
    <s v="CALO"/>
    <x v="16"/>
    <s v="Différent"/>
    <s v="PAS D'INFO"/>
    <x v="1"/>
    <s v="Différent"/>
    <m/>
    <s v="POSE/DEPOSE JP"/>
    <m/>
    <n v="1"/>
    <n v="1"/>
    <n v="0"/>
    <n v="0"/>
    <s v="1 JP"/>
    <s v="1 JP"/>
    <s v=""/>
    <n v="36"/>
    <m/>
    <s v="PAS D'INFO"/>
    <n v="12"/>
    <n v="12"/>
    <s v="PAS D'INFO"/>
    <s v="M24x140"/>
    <x v="22"/>
    <s v="PAS D'INFO"/>
    <s v="B7"/>
    <x v="1"/>
    <m/>
    <n v="22"/>
    <m/>
    <n v="13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n v="14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5"/>
    <s v="M16x95"/>
    <x v="12"/>
    <s v="B7"/>
    <s v="B7"/>
    <x v="1"/>
    <m/>
    <n v="16"/>
    <m/>
    <n v="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n v="15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5"/>
    <s v="M16x95"/>
    <x v="12"/>
    <s v="B7"/>
    <s v="B7"/>
    <x v="1"/>
    <m/>
    <n v="16"/>
    <m/>
    <n v="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n v="16"/>
    <s v="A"/>
    <s v="Coté tuy"/>
    <m/>
    <m/>
    <m/>
    <m/>
    <m/>
    <m/>
    <m/>
    <s v="CALO"/>
    <x v="5"/>
    <s v="Différent"/>
    <s v="PAS D'INFO"/>
    <x v="1"/>
    <s v="Différent"/>
    <m/>
    <s v="DECONNEXION/RECONNEXION + BP"/>
    <m/>
    <n v="0"/>
    <n v="0"/>
    <n v="1"/>
    <n v="1"/>
    <s v=" 1 BP"/>
    <s v=" 1 BP"/>
    <s v=""/>
    <n v="46"/>
    <m/>
    <s v="PAS D'INFO"/>
    <n v="20"/>
    <n v="20"/>
    <s v="PAS D'INFO"/>
    <s v="M30x180"/>
    <x v="16"/>
    <s v="PAS D'INFO"/>
    <s v="B7"/>
    <x v="1"/>
    <m/>
    <n v="30"/>
    <m/>
    <n v="16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n v="16"/>
    <s v="B"/>
    <s v="Coté equipement"/>
    <m/>
    <m/>
    <m/>
    <m/>
    <m/>
    <m/>
    <m/>
    <s v="CALO"/>
    <x v="5"/>
    <s v="Différent"/>
    <s v="PAS D'INFO"/>
    <x v="1"/>
    <s v="Différent"/>
    <m/>
    <s v="DECONNEXION/RECONNEXION"/>
    <m/>
    <n v="0"/>
    <m/>
    <n v="0"/>
    <m/>
    <s v=""/>
    <m/>
    <s v=""/>
    <n v="46"/>
    <m/>
    <s v="PAS D'INFO"/>
    <n v="20"/>
    <n v="20"/>
    <s v="PAS D'INFO"/>
    <s v="M30x180"/>
    <x v="16"/>
    <s v="PAS D'INFO"/>
    <s v="B7"/>
    <x v="1"/>
    <m/>
    <n v="30"/>
    <m/>
    <n v="160"/>
    <m/>
    <n v="0"/>
    <m/>
    <n v="1"/>
    <m/>
    <s v="PAS D'INFO"/>
    <s v="SIG/V2J"/>
    <x v="0"/>
    <s v="PAS D'INFO"/>
    <s v="PAS D'INFO"/>
    <s v="Manque 1 joint def"/>
    <m/>
    <m/>
    <m/>
    <m/>
    <m/>
    <m/>
    <m/>
    <m/>
    <m/>
    <m/>
    <m/>
    <m/>
  </r>
  <r>
    <s v="S1121"/>
    <s v="SYNTHESE"/>
    <s v="APPAREIL"/>
    <s v="COLONNE"/>
    <n v="17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n v="18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"/>
    <s v=""/>
    <s v=""/>
    <n v="51"/>
    <m/>
    <n v="20"/>
    <n v="20"/>
    <n v="20"/>
    <s v="M33 x 210"/>
    <s v="M33x200"/>
    <x v="21"/>
    <s v="B7"/>
    <s v="B7"/>
    <x v="1"/>
    <m/>
    <n v="33"/>
    <m/>
    <n v="1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n v="19"/>
    <m/>
    <m/>
    <m/>
    <m/>
    <m/>
    <m/>
    <m/>
    <m/>
    <m/>
    <s v="CALO"/>
    <x v="5"/>
    <s v="Différent"/>
    <s v="PAS D'INFO"/>
    <x v="1"/>
    <s v="Différent"/>
    <m/>
    <s v="POSE/DEPOSE JP"/>
    <m/>
    <n v="1"/>
    <n v="1"/>
    <n v="0"/>
    <n v="0"/>
    <s v="1 JP"/>
    <s v="1 JP"/>
    <s v=""/>
    <n v="46"/>
    <m/>
    <s v="PAS D'INFO"/>
    <n v="20"/>
    <n v="20"/>
    <s v="PAS D'INFO"/>
    <s v="M30x180"/>
    <x v="16"/>
    <s v="PAS D'INFO"/>
    <s v="B7"/>
    <x v="1"/>
    <m/>
    <n v="30"/>
    <m/>
    <n v="16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n v="20"/>
    <m/>
    <m/>
    <m/>
    <m/>
    <m/>
    <m/>
    <m/>
    <m/>
    <m/>
    <s v="?"/>
    <x v="11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n v="4"/>
    <n v="4"/>
    <n v="4"/>
    <s v="M16 x 90"/>
    <s v="M14x85"/>
    <x v="2"/>
    <s v="PAS D'INFO"/>
    <s v="B7"/>
    <x v="1"/>
    <m/>
    <n v="14"/>
    <m/>
    <n v="80"/>
    <m/>
    <n v="1"/>
    <n v="1"/>
    <n v="1"/>
    <n v="1"/>
    <s v="SIG/V2J"/>
    <s v="SIG/V2J"/>
    <x v="0"/>
    <s v="NON"/>
    <s v="rf"/>
    <s v="ok"/>
    <m/>
    <m/>
    <m/>
    <m/>
    <m/>
    <m/>
    <m/>
    <m/>
    <m/>
    <m/>
    <m/>
    <m/>
  </r>
  <r>
    <s v="S1121"/>
    <s v="SYNTHESE"/>
    <s v="APPAREIL"/>
    <s v="COLONNE"/>
    <n v="21"/>
    <m/>
    <m/>
    <m/>
    <m/>
    <m/>
    <m/>
    <m/>
    <m/>
    <m/>
    <s v="CALO"/>
    <x v="5"/>
    <s v="Différent"/>
    <s v="PAS D'INFO"/>
    <x v="1"/>
    <s v="Différent"/>
    <m/>
    <s v="POSE/DEPOSE JP"/>
    <m/>
    <n v="1"/>
    <n v="1"/>
    <n v="0"/>
    <n v="0"/>
    <s v="1 JP"/>
    <s v="1 JP"/>
    <s v=""/>
    <n v="46"/>
    <m/>
    <s v="PAS D'INFO"/>
    <n v="20"/>
    <n v="20"/>
    <s v="PAS D'INFO"/>
    <s v="M30x180"/>
    <x v="16"/>
    <s v="PAS D'INFO"/>
    <s v="B7"/>
    <x v="1"/>
    <m/>
    <n v="30"/>
    <m/>
    <n v="16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n v="22"/>
    <m/>
    <m/>
    <m/>
    <m/>
    <m/>
    <m/>
    <m/>
    <m/>
    <m/>
    <s v="CALO"/>
    <x v="7"/>
    <s v="Différent"/>
    <s v="PAS D'INFO"/>
    <x v="1"/>
    <s v="Différent"/>
    <m/>
    <s v="POSE/DEPOSE JP"/>
    <m/>
    <n v="1"/>
    <n v="1"/>
    <n v="0"/>
    <n v="0"/>
    <s v="1 JP"/>
    <s v="1 J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n v="23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0"/>
    <s v=" 1 BP"/>
    <s v=""/>
    <s v="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/V2J"/>
    <x v="0"/>
    <s v="NON"/>
    <s v="rf"/>
    <s v="BP spécifiée dans OT mais rien prévu prévu"/>
    <m/>
    <m/>
    <m/>
    <m/>
    <m/>
    <m/>
    <m/>
    <m/>
    <m/>
    <m/>
    <m/>
    <m/>
  </r>
  <r>
    <s v="S1121"/>
    <s v="SYNTHESE"/>
    <s v="APPAREIL"/>
    <s v="COLONNE"/>
    <n v="24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n v="25"/>
    <m/>
    <m/>
    <m/>
    <m/>
    <m/>
    <m/>
    <m/>
    <m/>
    <m/>
    <n v="25"/>
    <x v="2"/>
    <s v="Différent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4 x75"/>
    <s v="M16x95"/>
    <x v="11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s v="A"/>
    <m/>
    <s v="koch glitsch qui founit ou nous ?"/>
    <m/>
    <m/>
    <m/>
    <m/>
    <m/>
    <m/>
    <m/>
    <s v="ACCES"/>
    <x v="2"/>
    <s v="Différent"/>
    <s v="PAS D'INFO"/>
    <x v="1"/>
    <s v="Différent"/>
    <m/>
    <m/>
    <m/>
    <s v=""/>
    <n v="0"/>
    <s v=""/>
    <n v="0"/>
    <s v=""/>
    <s v=""/>
    <s v=""/>
    <n v="27"/>
    <m/>
    <s v="PAS D'INFO"/>
    <n v="0"/>
    <s v="PAS D'INFO"/>
    <s v="PAS D'INFO"/>
    <n v="0"/>
    <x v="0"/>
    <s v="PAS D'INFO"/>
    <s v="B7"/>
    <x v="1"/>
    <m/>
    <n v="16"/>
    <m/>
    <n v="90"/>
    <m/>
    <s v=""/>
    <n v="0"/>
    <s v=""/>
    <n v="0"/>
    <s v="PAS D'INFO"/>
    <s v="SIG/V2J"/>
    <x v="0"/>
    <s v="PAS D'INFO"/>
    <s v="PAS D'INFO"/>
    <s v="koch glitsch qui founit ou nous ?"/>
    <m/>
    <m/>
    <m/>
    <m/>
    <m/>
    <m/>
    <m/>
    <m/>
    <m/>
    <m/>
    <m/>
    <m/>
  </r>
  <r>
    <s v="S1121"/>
    <s v="SYNTHESE"/>
    <s v="APPAREIL"/>
    <s v="COLONNE"/>
    <s v="D"/>
    <m/>
    <m/>
    <m/>
    <m/>
    <m/>
    <m/>
    <m/>
    <m/>
    <m/>
    <s v="CALO"/>
    <x v="15"/>
    <s v="Différent"/>
    <s v="PAS D'INFO"/>
    <x v="1"/>
    <s v="Différent"/>
    <m/>
    <s v="OUVERTURE TH"/>
    <m/>
    <n v="0"/>
    <n v="0"/>
    <n v="0"/>
    <n v="0"/>
    <s v="CROISILLON"/>
    <s v=""/>
    <s v=""/>
    <n v="36"/>
    <m/>
    <s v="PAS D'INFO"/>
    <n v="12"/>
    <n v="12"/>
    <s v="PAS D'INFO"/>
    <s v="M24x140"/>
    <x v="22"/>
    <s v="PAS D'INFO"/>
    <s v="B7"/>
    <x v="1"/>
    <m/>
    <n v="22"/>
    <m/>
    <n v="13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E"/>
    <m/>
    <m/>
    <m/>
    <m/>
    <m/>
    <m/>
    <m/>
    <m/>
    <m/>
    <s v="?"/>
    <x v="11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n v="4"/>
    <n v="4"/>
    <n v="4"/>
    <s v="M14 x 80"/>
    <s v="Hors standard"/>
    <x v="14"/>
    <s v="B7"/>
    <s v="B7"/>
    <x v="1"/>
    <m/>
    <n v="14"/>
    <m/>
    <n v="80"/>
    <m/>
    <n v="1"/>
    <n v="1"/>
    <n v="1"/>
    <n v="1"/>
    <s v="PAS D'INFO"/>
    <s v="SIG/V2J"/>
    <x v="0"/>
    <s v="NON"/>
    <s v="PAS D'INFO"/>
    <s v="ok"/>
    <m/>
    <m/>
    <m/>
    <m/>
    <m/>
    <m/>
    <m/>
    <m/>
    <m/>
    <m/>
    <m/>
    <m/>
  </r>
  <r>
    <s v="S1121"/>
    <s v="SYNTHESE"/>
    <s v="APPAREIL"/>
    <s v="COLONNE"/>
    <s v="F"/>
    <m/>
    <m/>
    <m/>
    <m/>
    <m/>
    <m/>
    <m/>
    <m/>
    <m/>
    <s v="?"/>
    <x v="11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n v="4"/>
    <n v="4"/>
    <n v="4"/>
    <s v="M14 x 80"/>
    <s v="Hors standard"/>
    <x v="14"/>
    <s v="B7"/>
    <s v="B7"/>
    <x v="1"/>
    <m/>
    <n v="14"/>
    <m/>
    <n v="80"/>
    <m/>
    <n v="1"/>
    <n v="1"/>
    <n v="1"/>
    <n v="1"/>
    <s v="PAS D'INFO"/>
    <s v="SIG/V2J"/>
    <x v="0"/>
    <s v="NON"/>
    <s v="PAS D'INFO"/>
    <s v="ok"/>
    <m/>
    <m/>
    <m/>
    <m/>
    <m/>
    <m/>
    <m/>
    <m/>
    <m/>
    <m/>
    <m/>
    <m/>
  </r>
  <r>
    <s v="S1121"/>
    <s v="SYNTHESE"/>
    <s v="APPAREIL"/>
    <s v="COLONNE"/>
    <s v="G"/>
    <s v="G1"/>
    <s v="Coté tuy"/>
    <m/>
    <m/>
    <m/>
    <m/>
    <m/>
    <m/>
    <m/>
    <s v="CALO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G"/>
    <s v="G2"/>
    <s v="Coté equipement"/>
    <m/>
    <m/>
    <m/>
    <m/>
    <m/>
    <m/>
    <m/>
    <s v="CALO"/>
    <x v="8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H"/>
    <m/>
    <m/>
    <m/>
    <m/>
    <m/>
    <m/>
    <m/>
    <m/>
    <m/>
    <s v="CALO"/>
    <x v="16"/>
    <s v="Différent"/>
    <s v="PAS D'INFO"/>
    <x v="1"/>
    <s v="Différent"/>
    <m/>
    <s v="DECONNEXION/RECONNEXION"/>
    <m/>
    <n v="0"/>
    <n v="0"/>
    <n v="0"/>
    <n v="0"/>
    <s v=""/>
    <s v=""/>
    <s v=""/>
    <n v="36"/>
    <m/>
    <s v="PAS D'INFO"/>
    <n v="12"/>
    <n v="12"/>
    <s v="PAS D'INFO"/>
    <s v="M24x140"/>
    <x v="22"/>
    <s v="PAS D'INFO"/>
    <s v="B7"/>
    <x v="1"/>
    <m/>
    <n v="22"/>
    <m/>
    <n v="130"/>
    <m/>
    <n v="0"/>
    <n v="0"/>
    <n v="1"/>
    <n v="2"/>
    <s v="PAS D'INFO"/>
    <s v="SIG/V2J"/>
    <x v="0"/>
    <s v="PAS D'INFO"/>
    <s v="PAS D'INFO"/>
    <s v="Pourquoi 2 joints def ?"/>
    <m/>
    <m/>
    <m/>
    <m/>
    <m/>
    <m/>
    <m/>
    <m/>
    <m/>
    <m/>
    <m/>
    <m/>
  </r>
  <r>
    <s v="S1121"/>
    <s v="SYNTHESE"/>
    <s v="APPAREIL"/>
    <s v="COLONNE"/>
    <s v="I"/>
    <s v="I1"/>
    <s v="Coté tuy"/>
    <m/>
    <m/>
    <m/>
    <m/>
    <m/>
    <m/>
    <m/>
    <s v="CALO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I"/>
    <s v="I2"/>
    <s v="Coté equipement"/>
    <m/>
    <m/>
    <m/>
    <m/>
    <m/>
    <m/>
    <m/>
    <s v="CALO"/>
    <x v="8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J"/>
    <s v="J1"/>
    <s v="Coté tuy"/>
    <m/>
    <m/>
    <m/>
    <m/>
    <m/>
    <m/>
    <m/>
    <s v="CALO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J"/>
    <s v="J2"/>
    <s v="Coté equipement"/>
    <m/>
    <m/>
    <m/>
    <m/>
    <m/>
    <m/>
    <m/>
    <s v="CALO"/>
    <x v="8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K"/>
    <s v="K1"/>
    <s v="Coté tuy"/>
    <m/>
    <m/>
    <m/>
    <m/>
    <m/>
    <m/>
    <m/>
    <s v="CALO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K"/>
    <s v="K2"/>
    <s v="Coté equipement"/>
    <m/>
    <m/>
    <m/>
    <m/>
    <m/>
    <m/>
    <m/>
    <s v="CALO"/>
    <x v="8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L"/>
    <s v="L1"/>
    <s v="Coté tuy"/>
    <m/>
    <m/>
    <m/>
    <m/>
    <m/>
    <m/>
    <m/>
    <s v="CALO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L"/>
    <s v="L2"/>
    <s v="Coté equipement"/>
    <m/>
    <m/>
    <m/>
    <m/>
    <m/>
    <m/>
    <m/>
    <s v="CALO"/>
    <x v="8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1121"/>
    <s v="SYNTHESE"/>
    <s v="APPAREIL"/>
    <s v="COLONNE"/>
    <s v="M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1121"/>
    <s v="SYNTHESE"/>
    <s v="APPAREIL"/>
    <s v="COLONNE"/>
    <s v="N"/>
    <m/>
    <m/>
    <m/>
    <m/>
    <m/>
    <m/>
    <m/>
    <m/>
    <m/>
    <n v="20"/>
    <x v="8"/>
    <s v="Différent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70"/>
    <s v="M14x80"/>
    <x v="23"/>
    <s v="B7"/>
    <s v="B7"/>
    <x v="1"/>
    <m/>
    <n v="14"/>
    <m/>
    <n v="70"/>
    <m/>
    <n v="1"/>
    <n v="1"/>
    <n v="1"/>
    <n v="1"/>
    <s v="SIG/V2J"/>
    <s v="SIG/V2J"/>
    <x v="0"/>
    <s v="NON"/>
    <s v="rf"/>
    <s v="ok"/>
    <m/>
    <m/>
    <m/>
    <m/>
    <m/>
    <m/>
    <m/>
    <m/>
    <m/>
    <m/>
    <m/>
    <m/>
  </r>
  <r>
    <s v="S1191"/>
    <s v="SYNTHESE"/>
    <s v="APPAREIL"/>
    <s v="BALLON"/>
    <s v="A"/>
    <m/>
    <m/>
    <m/>
    <m/>
    <m/>
    <m/>
    <m/>
    <m/>
    <m/>
    <n v="50"/>
    <x v="0"/>
    <s v="Différent"/>
    <n v="50"/>
    <x v="1"/>
    <s v="Différent"/>
    <m/>
    <s v="POSE/DEPOSE JP"/>
    <m/>
    <n v="1"/>
    <n v="1"/>
    <n v="0"/>
    <n v="0"/>
    <s v="1 JP"/>
    <s v="1 JP"/>
    <s v=""/>
    <n v="27"/>
    <m/>
    <n v="8"/>
    <n v="4"/>
    <n v="8"/>
    <s v="M16 x 95"/>
    <s v="Hors standard"/>
    <x v="12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191"/>
    <s v="SYNTHESE"/>
    <s v="APPAREIL"/>
    <s v="BALLON"/>
    <s v="B"/>
    <m/>
    <m/>
    <m/>
    <m/>
    <m/>
    <m/>
    <m/>
    <m/>
    <m/>
    <n v="50"/>
    <x v="2"/>
    <s v="Pareil"/>
    <n v="50"/>
    <x v="1"/>
    <s v="Différent"/>
    <m/>
    <s v="POSE/DEPOSE JP"/>
    <m/>
    <n v="1"/>
    <n v="1"/>
    <n v="0"/>
    <n v="0"/>
    <s v="1 JP"/>
    <s v="1 JP"/>
    <s v=""/>
    <n v="27"/>
    <m/>
    <n v="8"/>
    <n v="4"/>
    <n v="8"/>
    <s v="M16 x 95"/>
    <s v="Hors standard"/>
    <x v="12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191"/>
    <s v="SYNTHESE"/>
    <s v="APPAREIL"/>
    <s v="BALLON"/>
    <s v="C"/>
    <m/>
    <m/>
    <m/>
    <m/>
    <m/>
    <m/>
    <m/>
    <m/>
    <m/>
    <s v="?"/>
    <x v="4"/>
    <s v="Différent"/>
    <s v="PAS D'INFO"/>
    <x v="1"/>
    <s v="Différent"/>
    <m/>
    <s v="DECONNEXION/RECONNEXION"/>
    <m/>
    <n v="0"/>
    <n v="0"/>
    <n v="0"/>
    <n v="0"/>
    <s v=""/>
    <s v=""/>
    <s v=""/>
    <n v="27"/>
    <m/>
    <n v="8"/>
    <n v="0"/>
    <n v="8"/>
    <s v="M20 x 120"/>
    <n v="0"/>
    <x v="13"/>
    <s v="B7"/>
    <s v="B7"/>
    <x v="1"/>
    <m/>
    <n v="16"/>
    <m/>
    <n v="100"/>
    <m/>
    <n v="0"/>
    <n v="0"/>
    <n v="1"/>
    <n v="1"/>
    <s v="PAS D'INFO"/>
    <s v="SIG/V2J"/>
    <x v="0"/>
    <s v="oui"/>
    <s v="PAS D'INFO"/>
    <s v="ok"/>
    <m/>
    <m/>
    <m/>
    <m/>
    <m/>
    <m/>
    <m/>
    <m/>
    <m/>
    <m/>
    <m/>
    <m/>
  </r>
  <r>
    <s v="S1191"/>
    <s v="SYNTHESE"/>
    <s v="APPAREIL"/>
    <s v="BALLON"/>
    <s v="D"/>
    <s v="D1"/>
    <s v="Coté vanne manu"/>
    <m/>
    <m/>
    <m/>
    <m/>
    <m/>
    <m/>
    <m/>
    <s v="CALO"/>
    <x v="0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Hors standard"/>
    <x v="0"/>
    <s v="PAS D'INFO"/>
    <s v="B7"/>
    <x v="1"/>
    <m/>
    <n v="16"/>
    <m/>
    <n v="100"/>
    <m/>
    <n v="1"/>
    <n v="1"/>
    <n v="1"/>
    <n v="2"/>
    <s v="PAS D'INFO"/>
    <s v="SIG/V2J"/>
    <x v="0"/>
    <s v="PAS D'INFO"/>
    <s v="PAS D'INFO"/>
    <s v="Meme repere pour deux DN différents ?"/>
    <m/>
    <m/>
    <m/>
    <m/>
    <m/>
    <m/>
    <m/>
    <m/>
    <m/>
    <m/>
    <m/>
    <m/>
  </r>
  <r>
    <s v="S1191"/>
    <s v="SYNTHESE"/>
    <s v="APPAREIL"/>
    <s v="BALLON"/>
    <s v="D"/>
    <s v="D2"/>
    <s v="Coté PIOS S47350 après vanne DN 25"/>
    <m/>
    <m/>
    <m/>
    <m/>
    <m/>
    <m/>
    <m/>
    <s v="CALO"/>
    <x v="17"/>
    <s v="Différent"/>
    <s v="PAS D'INFO"/>
    <x v="3"/>
    <s v="Différent"/>
    <m/>
    <s v="DECONNEXION/RECONNEXION"/>
    <m/>
    <n v="0"/>
    <n v="0"/>
    <n v="0"/>
    <n v="1"/>
    <s v=""/>
    <s v=" 1 BP"/>
    <s v=""/>
    <s v=""/>
    <m/>
    <s v="PAS D'INFO"/>
    <n v="4"/>
    <n v="4"/>
    <s v="PAS D'INFO"/>
    <s v="Hors standard"/>
    <x v="0"/>
    <s v="PAS D'INFO"/>
    <s v="B7"/>
    <x v="1"/>
    <m/>
    <s v=""/>
    <m/>
    <s v=""/>
    <m/>
    <n v="0"/>
    <n v="1"/>
    <n v="1"/>
    <n v="2"/>
    <s v="PAS D'INFO"/>
    <s v="SIG/V2J"/>
    <x v="0"/>
    <s v="PAS D'INFO"/>
    <s v="PAS D'INFO"/>
    <s v="Meme repere pour deux DN différents ?"/>
    <m/>
    <m/>
    <m/>
    <m/>
    <m/>
    <m/>
    <m/>
    <m/>
    <m/>
    <m/>
    <m/>
    <m/>
  </r>
  <r>
    <s v="S1191"/>
    <s v="SYNTHESE"/>
    <s v="APPAREIL"/>
    <s v="BALLON"/>
    <s v="E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8"/>
    <n v="8"/>
    <s v="PAS D'INFO"/>
    <s v="Hors standard"/>
    <x v="0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91"/>
    <s v="SYNTHESE"/>
    <s v="APPAREIL"/>
    <s v="BALLON"/>
    <s v="F"/>
    <m/>
    <m/>
    <m/>
    <m/>
    <m/>
    <m/>
    <m/>
    <m/>
    <m/>
    <s v="CALO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Hors standard"/>
    <x v="0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91"/>
    <s v="SYNTHESE"/>
    <s v="APPAREIL"/>
    <s v="BALLON"/>
    <s v="G"/>
    <m/>
    <m/>
    <m/>
    <m/>
    <m/>
    <m/>
    <m/>
    <m/>
    <m/>
    <s v="CALO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Hors standard"/>
    <x v="0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775"/>
    <s v="SYNTHESE"/>
    <s v="APPAREIL"/>
    <s v="BALLON"/>
    <n v="1"/>
    <m/>
    <m/>
    <m/>
    <m/>
    <m/>
    <m/>
    <m/>
    <m/>
    <m/>
    <s v="?"/>
    <x v="5"/>
    <s v="Différent"/>
    <s v="PAS D'INFO"/>
    <x v="1"/>
    <s v="Différent"/>
    <m/>
    <s v="OUVERTURE TH"/>
    <m/>
    <n v="0"/>
    <n v="0"/>
    <n v="0"/>
    <n v="0"/>
    <s v="CROISILLON"/>
    <s v=""/>
    <s v="ADF"/>
    <n v="46"/>
    <m/>
    <n v="20"/>
    <n v="20"/>
    <n v="20"/>
    <s v="M30 x 180"/>
    <s v="M30x180"/>
    <x v="16"/>
    <s v="B7"/>
    <n v="0"/>
    <x v="1"/>
    <m/>
    <n v="30"/>
    <m/>
    <n v="16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775"/>
    <s v="SYNTHESE"/>
    <s v="APPAREIL"/>
    <s v="BALLON"/>
    <n v="2"/>
    <m/>
    <m/>
    <m/>
    <m/>
    <m/>
    <m/>
    <m/>
    <m/>
    <m/>
    <n v="150"/>
    <x v="1"/>
    <s v="Pareil"/>
    <n v="20"/>
    <x v="1"/>
    <s v="Pareil"/>
    <m/>
    <s v="POSE/DEPOSE JP"/>
    <m/>
    <n v="1"/>
    <n v="1"/>
    <n v="0"/>
    <n v="0"/>
    <s v="1 JP"/>
    <s v="1 JP"/>
    <s v="ADF"/>
    <n v="32"/>
    <m/>
    <n v="8"/>
    <n v="8"/>
    <n v="8"/>
    <s v="M20 x 130"/>
    <s v="M20x120"/>
    <x v="4"/>
    <s v="B7"/>
    <n v="0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775"/>
    <s v="SYNTHESE"/>
    <s v="APPAREIL"/>
    <s v="BALLON"/>
    <n v="4"/>
    <m/>
    <m/>
    <m/>
    <m/>
    <m/>
    <m/>
    <m/>
    <m/>
    <m/>
    <s v="ACCES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n v="0"/>
    <x v="2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775"/>
    <s v="SYNTHESE"/>
    <s v="APPAREIL"/>
    <s v="BALLON"/>
    <n v="5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100"/>
    <s v="M16x95"/>
    <x v="5"/>
    <s v="B7"/>
    <n v="0"/>
    <x v="1"/>
    <m/>
    <n v="16"/>
    <m/>
    <n v="90"/>
    <m/>
    <n v="2"/>
    <n v="2"/>
    <n v="1"/>
    <n v="1"/>
    <s v="SIG/V2J"/>
    <s v="SIG/V2J"/>
    <x v="0"/>
    <s v="oui"/>
    <s v="rf"/>
    <s v="Photo non ok voir photo tablette"/>
    <m/>
    <m/>
    <m/>
    <m/>
    <m/>
    <m/>
    <m/>
    <m/>
    <m/>
    <m/>
    <m/>
    <m/>
  </r>
  <r>
    <s v="S1775"/>
    <s v="SYNTHESE"/>
    <s v="APPAREIL"/>
    <s v="BALLON"/>
    <n v="6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ADF"/>
    <n v="27"/>
    <m/>
    <n v="8"/>
    <n v="8"/>
    <n v="8"/>
    <s v="M16 x 100"/>
    <s v="M16x100"/>
    <x v="5"/>
    <s v="B7"/>
    <n v="0"/>
    <x v="1"/>
    <m/>
    <n v="16"/>
    <m/>
    <n v="100"/>
    <m/>
    <n v="2"/>
    <n v="2"/>
    <n v="1"/>
    <n v="1"/>
    <s v="SIG/V2J"/>
    <s v="SIG/V2J"/>
    <x v="0"/>
    <s v="oui"/>
    <s v="rf"/>
    <s v="Photo non ok voir photo tablette"/>
    <m/>
    <m/>
    <m/>
    <m/>
    <m/>
    <m/>
    <m/>
    <m/>
    <m/>
    <m/>
    <m/>
    <m/>
  </r>
  <r>
    <s v="S1775"/>
    <s v="SYNTHESE"/>
    <s v="APPAREIL"/>
    <s v="BALLON"/>
    <n v="7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100"/>
    <s v="M16x95"/>
    <x v="5"/>
    <s v="B7"/>
    <n v="0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775"/>
    <s v="SYNTHESE"/>
    <s v="APPAREIL"/>
    <s v="BALLON"/>
    <n v="8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0"/>
    <s v="M16x95"/>
    <x v="2"/>
    <s v="B7"/>
    <n v="0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775"/>
    <s v="SYNTHESE"/>
    <s v="APPAREIL"/>
    <s v="BALLON"/>
    <n v="9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6 x 100"/>
    <s v="M16x95"/>
    <x v="5"/>
    <s v="B7"/>
    <n v="0"/>
    <x v="1"/>
    <m/>
    <n v="16"/>
    <m/>
    <n v="90"/>
    <m/>
    <n v="1"/>
    <n v="1"/>
    <n v="1"/>
    <n v="1"/>
    <s v="SIG/V2J"/>
    <s v="SIG/V2J"/>
    <x v="0"/>
    <s v="oui"/>
    <s v="rf"/>
    <s v="ripper ?"/>
    <m/>
    <m/>
    <m/>
    <m/>
    <m/>
    <m/>
    <m/>
    <m/>
    <m/>
    <m/>
    <m/>
    <m/>
  </r>
  <r>
    <s v="S1775"/>
    <s v="SYNTHESE"/>
    <s v="APPAREIL"/>
    <s v="BALLON"/>
    <n v="10"/>
    <m/>
    <m/>
    <m/>
    <m/>
    <m/>
    <m/>
    <m/>
    <m/>
    <m/>
    <s v="?"/>
    <x v="5"/>
    <s v="Différent"/>
    <s v="PAS D'INFO"/>
    <x v="1"/>
    <s v="Différent"/>
    <m/>
    <s v="OUVERTURE TH"/>
    <m/>
    <n v="0"/>
    <n v="0"/>
    <n v="0"/>
    <n v="0"/>
    <s v="CROISILLON"/>
    <s v=""/>
    <s v="ADF"/>
    <n v="46"/>
    <m/>
    <n v="16"/>
    <n v="20"/>
    <n v="16"/>
    <s v="M30 x 210"/>
    <s v="M30x180"/>
    <x v="24"/>
    <s v="B7"/>
    <n v="0"/>
    <x v="1"/>
    <m/>
    <n v="30"/>
    <m/>
    <n v="16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775"/>
    <s v="SYNTHESE"/>
    <s v="APPAREIL"/>
    <s v="BALLON"/>
    <n v="11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90"/>
    <s v="M14x80"/>
    <x v="25"/>
    <s v="B7"/>
    <n v="0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775"/>
    <s v="SYNTHESE"/>
    <s v="APPAREIL"/>
    <s v="BALLON"/>
    <n v="12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ADF"/>
    <n v="27"/>
    <m/>
    <n v="8"/>
    <n v="8"/>
    <n v="8"/>
    <s v="M16 x 100"/>
    <s v="M16x100"/>
    <x v="5"/>
    <s v="B7"/>
    <n v="0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775"/>
    <s v="SYNTHESE"/>
    <s v="APPAREIL"/>
    <s v="BALLON"/>
    <n v="13"/>
    <m/>
    <m/>
    <m/>
    <m/>
    <m/>
    <m/>
    <m/>
    <m/>
    <m/>
    <n v="150"/>
    <x v="1"/>
    <s v="Pareil"/>
    <n v="20"/>
    <x v="1"/>
    <s v="Pareil"/>
    <m/>
    <s v="POSE/DEPOSE JP"/>
    <m/>
    <n v="1"/>
    <n v="1"/>
    <n v="0"/>
    <n v="0"/>
    <s v="1 JP"/>
    <s v="1 JP"/>
    <s v="ADF"/>
    <n v="32"/>
    <m/>
    <n v="8"/>
    <n v="8"/>
    <n v="8"/>
    <s v="M20 x 120"/>
    <s v="M20x120"/>
    <x v="13"/>
    <s v="B7"/>
    <n v="0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775"/>
    <s v="SYNTHESE"/>
    <s v="APPAREIL"/>
    <s v="BALLON"/>
    <n v="14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ADF"/>
    <n v="27"/>
    <m/>
    <n v="8"/>
    <n v="8"/>
    <n v="8"/>
    <s v="M16 x 100"/>
    <s v="M16x100"/>
    <x v="5"/>
    <s v="B7"/>
    <n v="0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775"/>
    <s v="SYNTHESE"/>
    <s v="APPAREIL"/>
    <s v="BALLON"/>
    <n v="15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n v="0"/>
    <x v="2"/>
    <m/>
    <n v="16"/>
    <m/>
    <n v="100"/>
    <m/>
    <n v="2"/>
    <n v="2"/>
    <n v="1"/>
    <n v="1"/>
    <s v="PAS D'INFO"/>
    <s v="SIG/V2J"/>
    <x v="0"/>
    <s v="PAS D'INFO"/>
    <s v="PAS D'INFO"/>
    <s v="Photo non ok voir photo tablette"/>
    <m/>
    <m/>
    <m/>
    <m/>
    <m/>
    <m/>
    <m/>
    <m/>
    <m/>
    <m/>
    <m/>
    <m/>
  </r>
  <r>
    <s v="S1775"/>
    <s v="SYNTHESE"/>
    <s v="APPAREIL"/>
    <s v="BALLON"/>
    <n v="16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90"/>
    <s v="M14x80"/>
    <x v="25"/>
    <s v="B7"/>
    <n v="0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00"/>
    <s v="SYNTHESE"/>
    <s v="APPAREIL"/>
    <s v="REACTEUR"/>
    <n v="1"/>
    <m/>
    <m/>
    <m/>
    <m/>
    <m/>
    <m/>
    <m/>
    <m/>
    <m/>
    <n v="25"/>
    <x v="8"/>
    <s v="Pareil"/>
    <n v="50"/>
    <x v="0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90"/>
    <x v="5"/>
    <s v="B7"/>
    <s v="B7"/>
    <x v="1"/>
    <m/>
    <n v="16"/>
    <m/>
    <n v="8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000"/>
    <s v="SYNTHESE"/>
    <s v="APPAREIL"/>
    <s v="REACTEUR"/>
    <n v="2"/>
    <m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s v="B7"/>
    <x v="1"/>
    <m/>
    <n v="20"/>
    <m/>
    <n v="11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000"/>
    <s v="SYNTHESE"/>
    <s v="APPAREIL"/>
    <s v="REACTEUR"/>
    <n v="3"/>
    <m/>
    <m/>
    <m/>
    <m/>
    <m/>
    <m/>
    <m/>
    <m/>
    <m/>
    <n v="600"/>
    <x v="6"/>
    <s v="Pareil"/>
    <n v="50"/>
    <x v="0"/>
    <s v="Pareil"/>
    <m/>
    <s v="OUVERTURE TH"/>
    <m/>
    <n v="0"/>
    <n v="0"/>
    <n v="0"/>
    <n v="0"/>
    <s v="1 COBRA + CROISILLON"/>
    <s v=""/>
    <s v=""/>
    <n v="60"/>
    <m/>
    <n v="24"/>
    <n v="24"/>
    <n v="24"/>
    <s v="M39 x 280"/>
    <s v="M39x250"/>
    <x v="26"/>
    <s v="B7"/>
    <s v="B7"/>
    <x v="1"/>
    <m/>
    <n v="39"/>
    <m/>
    <n v="25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000"/>
    <s v="SYNTHESE"/>
    <s v="APPAREIL"/>
    <s v="REACTEUR"/>
    <n v="5"/>
    <m/>
    <m/>
    <m/>
    <m/>
    <m/>
    <m/>
    <m/>
    <m/>
    <m/>
    <s v="CALO"/>
    <x v="7"/>
    <s v="Différent"/>
    <s v="PAS D'INFO"/>
    <x v="0"/>
    <s v="Différent"/>
    <m/>
    <s v="POSE/DEPOSE JP"/>
    <m/>
    <n v="1"/>
    <n v="1"/>
    <n v="0"/>
    <n v="0"/>
    <s v="1 JP"/>
    <s v="1 JP"/>
    <s v=""/>
    <n v="36"/>
    <m/>
    <s v="PAS D'INFO"/>
    <n v="12"/>
    <n v="12"/>
    <s v="PAS D'INFO"/>
    <s v="M24x160"/>
    <x v="8"/>
    <s v="PAS D'INFO"/>
    <s v="B7"/>
    <x v="1"/>
    <m/>
    <n v="22"/>
    <m/>
    <n v="140"/>
    <m/>
    <n v="2"/>
    <n v="2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000"/>
    <s v="SYNTHESE"/>
    <s v="APPAREIL"/>
    <s v="REACTEUR"/>
    <n v="7"/>
    <m/>
    <m/>
    <m/>
    <m/>
    <m/>
    <m/>
    <m/>
    <m/>
    <m/>
    <n v="600"/>
    <x v="6"/>
    <s v="Pareil"/>
    <n v="50"/>
    <x v="0"/>
    <s v="Pareil"/>
    <m/>
    <s v="OUVERTURE TH"/>
    <m/>
    <n v="0"/>
    <n v="0"/>
    <n v="0"/>
    <n v="0"/>
    <s v="1 COBRA + CROISILLON"/>
    <s v=""/>
    <s v=""/>
    <n v="60"/>
    <m/>
    <n v="24"/>
    <n v="24"/>
    <n v="24"/>
    <s v="M39 x 280"/>
    <s v="M39x250"/>
    <x v="26"/>
    <s v="B7"/>
    <s v="B7"/>
    <x v="1"/>
    <m/>
    <n v="39"/>
    <m/>
    <n v="25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000"/>
    <s v="SYNTHESE"/>
    <s v="APPAREIL"/>
    <s v="REACTEUR"/>
    <n v="8"/>
    <m/>
    <m/>
    <m/>
    <m/>
    <m/>
    <m/>
    <m/>
    <m/>
    <m/>
    <s v="ACCES"/>
    <x v="18"/>
    <s v="Différent"/>
    <s v="PAS D'INFO"/>
    <x v="0"/>
    <s v="Différent"/>
    <m/>
    <s v="DEPOSE REPOSE BUSE"/>
    <m/>
    <n v="0"/>
    <n v="0"/>
    <n v="0"/>
    <n v="0"/>
    <s v=""/>
    <s v=""/>
    <s v=""/>
    <n v="51"/>
    <m/>
    <s v="PAS D'INFO"/>
    <n v="24"/>
    <n v="24"/>
    <s v="PAS D'INFO"/>
    <s v="M33x220"/>
    <x v="27"/>
    <s v="PAS D'INFO"/>
    <s v="B7"/>
    <x v="1"/>
    <m/>
    <n v="33"/>
    <m/>
    <n v="21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000"/>
    <s v="SYNTHESE"/>
    <s v="APPAREIL"/>
    <s v="REACTEUR"/>
    <n v="9"/>
    <m/>
    <m/>
    <m/>
    <m/>
    <m/>
    <m/>
    <m/>
    <m/>
    <m/>
    <s v="CALO"/>
    <x v="5"/>
    <s v="Différent"/>
    <s v="PAS D'INFO"/>
    <x v="0"/>
    <s v="Différent"/>
    <m/>
    <s v="DECONNEXION/RECONNEXION"/>
    <m/>
    <n v="0"/>
    <n v="0"/>
    <n v="0"/>
    <n v="0"/>
    <s v=""/>
    <s v=""/>
    <s v=""/>
    <n v="51"/>
    <m/>
    <s v="PAS D'INFO"/>
    <n v="24"/>
    <n v="24"/>
    <s v="PAS D'INFO"/>
    <s v="M33x230"/>
    <x v="28"/>
    <s v="PAS D'INFO"/>
    <s v="B7"/>
    <x v="1"/>
    <m/>
    <n v="33"/>
    <m/>
    <n v="21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000"/>
    <s v="SYNTHESE"/>
    <s v="APPAREIL"/>
    <s v="REACTEUR"/>
    <n v="11"/>
    <m/>
    <m/>
    <m/>
    <m/>
    <m/>
    <m/>
    <m/>
    <m/>
    <m/>
    <n v="25"/>
    <x v="8"/>
    <s v="Pareil"/>
    <n v="50"/>
    <x v="0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90"/>
    <x v="2"/>
    <s v="B7"/>
    <s v="B7"/>
    <x v="1"/>
    <m/>
    <n v="16"/>
    <m/>
    <n v="8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000"/>
    <s v="SYNTHESE"/>
    <s v="APPAREIL"/>
    <s v="REACTEUR"/>
    <s v="A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1"/>
    <s v=""/>
    <s v=" 1 B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0"/>
    <n v="1"/>
    <n v="1"/>
    <n v="1"/>
    <s v="PAS D'INFO"/>
    <s v="SIG V2J"/>
    <x v="0"/>
    <s v="PAS D'INFO"/>
    <s v="PAS D'INFO"/>
    <s v="Bride pleine non spéfifié dans OT mais prévue"/>
    <m/>
    <m/>
    <m/>
    <m/>
    <m/>
    <m/>
    <m/>
    <m/>
    <m/>
    <m/>
    <m/>
    <m/>
  </r>
  <r>
    <s v="S2000"/>
    <s v="SYNTHESE"/>
    <s v="APPAREIL"/>
    <s v="REACTEUR"/>
    <s v="B"/>
    <m/>
    <m/>
    <m/>
    <m/>
    <m/>
    <m/>
    <m/>
    <m/>
    <m/>
    <s v="CALO"/>
    <x v="0"/>
    <s v="Différent"/>
    <s v="PAS D'INFO"/>
    <x v="0"/>
    <s v="Différent"/>
    <m/>
    <s v="DECONNEXION/RECONNEXION"/>
    <m/>
    <n v="0"/>
    <n v="0"/>
    <n v="0"/>
    <n v="1"/>
    <s v="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1"/>
    <n v="1"/>
    <n v="1"/>
    <s v="PAS D'INFO"/>
    <s v="SIG V2J"/>
    <x v="0"/>
    <s v="PAS D'INFO"/>
    <s v="PAS D'INFO"/>
    <s v="Bride pleine non spéfifié dans OT mais prévue"/>
    <m/>
    <m/>
    <m/>
    <m/>
    <m/>
    <m/>
    <m/>
    <m/>
    <m/>
    <m/>
    <m/>
    <m/>
  </r>
  <r>
    <s v="S2000"/>
    <s v="SYNTHESE"/>
    <s v="APPAREIL"/>
    <s v="REACTEUR"/>
    <s v="F"/>
    <m/>
    <m/>
    <m/>
    <m/>
    <m/>
    <m/>
    <m/>
    <m/>
    <m/>
    <s v="CALO"/>
    <x v="5"/>
    <s v="Différent"/>
    <s v="PAS D'INFO"/>
    <x v="0"/>
    <s v="Différent"/>
    <m/>
    <s v="DECONNEXION/RECONNEXION"/>
    <m/>
    <n v="0"/>
    <n v="0"/>
    <n v="0"/>
    <n v="0"/>
    <s v=""/>
    <s v=""/>
    <s v=""/>
    <n v="51"/>
    <m/>
    <s v="PAS D'INFO"/>
    <n v="24"/>
    <n v="24"/>
    <s v="PAS D'INFO"/>
    <s v="M33x230"/>
    <x v="28"/>
    <s v="PAS D'INFO"/>
    <s v="B7"/>
    <x v="1"/>
    <m/>
    <n v="33"/>
    <m/>
    <n v="21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000"/>
    <s v="SYNTHESE"/>
    <s v="APPAREIL"/>
    <s v="REACTEUR"/>
    <s v="G"/>
    <m/>
    <m/>
    <m/>
    <m/>
    <m/>
    <m/>
    <m/>
    <m/>
    <m/>
    <s v="CALO"/>
    <x v="5"/>
    <s v="Différent"/>
    <s v="PAS D'INFO"/>
    <x v="0"/>
    <s v="Différent"/>
    <m/>
    <s v="DECONNEXION/RECONNEXION"/>
    <m/>
    <n v="0"/>
    <n v="0"/>
    <n v="0"/>
    <n v="0"/>
    <s v=""/>
    <s v=""/>
    <s v=""/>
    <n v="51"/>
    <m/>
    <s v="PAS D'INFO"/>
    <n v="24"/>
    <n v="24"/>
    <s v="PAS D'INFO"/>
    <s v="M33x230"/>
    <x v="28"/>
    <s v="PAS D'INFO"/>
    <s v="B7"/>
    <x v="1"/>
    <m/>
    <n v="33"/>
    <m/>
    <n v="21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000"/>
    <s v="SYNTHESE"/>
    <s v="APPAREIL"/>
    <s v="REACTEUR"/>
    <s v="H"/>
    <m/>
    <m/>
    <m/>
    <m/>
    <m/>
    <m/>
    <m/>
    <m/>
    <m/>
    <s v="CALO"/>
    <x v="12"/>
    <s v="Différent"/>
    <s v="PAS D'INFO"/>
    <x v="2"/>
    <s v="Différent"/>
    <m/>
    <s v="REMPLACEMENT ACTIONNEURE MATERIEL ?"/>
    <m/>
    <s v=""/>
    <n v="0"/>
    <s v=""/>
    <n v="0"/>
    <s v="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s v=""/>
    <n v="0"/>
    <s v=""/>
    <n v="0"/>
    <s v="PAS D'INFO"/>
    <n v="0"/>
    <x v="2"/>
    <s v="PAS D'INFO"/>
    <s v="PAS D'INFO"/>
    <s v="Remplacement actionneur, matériel à prévoir ?"/>
    <m/>
    <m/>
    <m/>
    <m/>
    <m/>
    <m/>
    <m/>
    <m/>
    <m/>
    <m/>
    <m/>
    <m/>
  </r>
  <r>
    <s v="S2000"/>
    <s v="SYNTHESE"/>
    <s v="APPAREIL"/>
    <s v="REACTEUR"/>
    <s v="I"/>
    <m/>
    <m/>
    <m/>
    <m/>
    <m/>
    <m/>
    <m/>
    <m/>
    <m/>
    <s v="CALO"/>
    <x v="14"/>
    <s v="Différent"/>
    <s v="PAS D'INFO"/>
    <x v="0"/>
    <s v="Différent"/>
    <m/>
    <s v="DECONNEXION/RECONNEXION"/>
    <m/>
    <n v="0"/>
    <n v="0"/>
    <n v="0"/>
    <n v="0"/>
    <s v=""/>
    <s v=""/>
    <s v=""/>
    <n v="46"/>
    <m/>
    <s v="PAS D'INFO"/>
    <n v="20"/>
    <n v="20"/>
    <s v="PAS D'INFO"/>
    <s v="M30x200"/>
    <x v="29"/>
    <s v="PAS D'INFO"/>
    <s v="B7"/>
    <x v="1"/>
    <m/>
    <n v="30"/>
    <m/>
    <n v="2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1"/>
    <s v="SYNTHESE"/>
    <s v="APPAREIL"/>
    <s v="REACTEUR"/>
    <n v="1"/>
    <m/>
    <m/>
    <m/>
    <m/>
    <m/>
    <m/>
    <m/>
    <m/>
    <m/>
    <n v="25"/>
    <x v="8"/>
    <s v="Pareil"/>
    <n v="50"/>
    <x v="0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90"/>
    <x v="2"/>
    <s v="B7"/>
    <s v="B7"/>
    <x v="1"/>
    <m/>
    <n v="16"/>
    <m/>
    <n v="8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n v="2"/>
    <m/>
    <m/>
    <m/>
    <m/>
    <m/>
    <m/>
    <m/>
    <m/>
    <m/>
    <n v="150"/>
    <x v="1"/>
    <s v="Pareil"/>
    <n v="50"/>
    <x v="0"/>
    <s v="Pareil"/>
    <m/>
    <s v="DECONNEXION/RECONNEXION"/>
    <m/>
    <n v="0"/>
    <n v="0"/>
    <n v="0"/>
    <n v="0"/>
    <s v=""/>
    <s v=""/>
    <s v=""/>
    <n v="32"/>
    <m/>
    <n v="12"/>
    <n v="12"/>
    <n v="12"/>
    <s v="M20 x 140"/>
    <s v="M20x140"/>
    <x v="1"/>
    <s v="B7"/>
    <s v="B7"/>
    <x v="1"/>
    <m/>
    <n v="20"/>
    <m/>
    <n v="13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n v="3"/>
    <m/>
    <m/>
    <m/>
    <m/>
    <m/>
    <m/>
    <m/>
    <m/>
    <m/>
    <s v="?"/>
    <x v="6"/>
    <s v="Différent"/>
    <s v="PAS D'INFO"/>
    <x v="0"/>
    <s v="Différent"/>
    <m/>
    <s v="OUVERTURE TH"/>
    <m/>
    <n v="0"/>
    <n v="0"/>
    <n v="0"/>
    <n v="0"/>
    <s v="1 COPPUS + CROISILLON"/>
    <s v=""/>
    <s v=""/>
    <n v="60"/>
    <m/>
    <n v="24"/>
    <n v="24"/>
    <n v="24"/>
    <s v="M39 x 250"/>
    <s v="M39x250"/>
    <x v="30"/>
    <s v="B7"/>
    <s v="B7"/>
    <x v="1"/>
    <m/>
    <n v="39"/>
    <m/>
    <n v="25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n v="6"/>
    <m/>
    <m/>
    <m/>
    <m/>
    <m/>
    <m/>
    <m/>
    <m/>
    <m/>
    <n v="150"/>
    <x v="1"/>
    <s v="Pareil"/>
    <n v="50"/>
    <x v="0"/>
    <s v="Pareil"/>
    <m/>
    <s v="POSE/DEPOSE JP"/>
    <m/>
    <n v="1"/>
    <n v="1"/>
    <n v="0"/>
    <n v="0"/>
    <s v="1 JP"/>
    <s v="1 JP"/>
    <s v=""/>
    <n v="32"/>
    <m/>
    <n v="12"/>
    <n v="12"/>
    <n v="12"/>
    <s v="M20 x 140"/>
    <s v="M20x140"/>
    <x v="1"/>
    <s v="B7"/>
    <s v="B7"/>
    <x v="1"/>
    <m/>
    <n v="20"/>
    <m/>
    <n v="13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n v="8"/>
    <m/>
    <m/>
    <m/>
    <m/>
    <m/>
    <m/>
    <m/>
    <m/>
    <m/>
    <s v="?"/>
    <x v="5"/>
    <s v="Différent"/>
    <s v="PAS D'INFO"/>
    <x v="0"/>
    <s v="Différent"/>
    <m/>
    <s v="OUVERTURE TH"/>
    <m/>
    <n v="0"/>
    <n v="0"/>
    <n v="0"/>
    <n v="0"/>
    <s v="CROISILLON"/>
    <s v=""/>
    <s v=""/>
    <n v="51"/>
    <m/>
    <n v="24"/>
    <n v="24"/>
    <n v="24"/>
    <s v="M33 x 230"/>
    <s v="M33x230"/>
    <x v="28"/>
    <s v="B7"/>
    <s v="B7"/>
    <x v="1"/>
    <m/>
    <n v="33"/>
    <m/>
    <n v="2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n v="9"/>
    <m/>
    <m/>
    <m/>
    <m/>
    <m/>
    <m/>
    <m/>
    <m/>
    <m/>
    <s v="ACCES"/>
    <x v="16"/>
    <s v="Différent"/>
    <s v="PAS D'INFO"/>
    <x v="0"/>
    <s v="Différent"/>
    <m/>
    <s v="DECONNEXION/RECONNEXION"/>
    <m/>
    <n v="0"/>
    <n v="0"/>
    <n v="0"/>
    <n v="1"/>
    <s v=""/>
    <s v=" 1 BP"/>
    <s v=""/>
    <n v="46"/>
    <m/>
    <s v="PAS D'INFO"/>
    <n v="16"/>
    <n v="16"/>
    <s v="PAS D'INFO"/>
    <s v="M30x190"/>
    <x v="31"/>
    <s v="PAS D'INFO"/>
    <s v="B7"/>
    <x v="1"/>
    <m/>
    <n v="30"/>
    <m/>
    <n v="180"/>
    <m/>
    <n v="0"/>
    <n v="1"/>
    <n v="1"/>
    <n v="2"/>
    <s v="PAS D'INFO"/>
    <s v="SIG/V2J"/>
    <x v="0"/>
    <s v="PAS D'INFO"/>
    <s v="PAS D'INFO"/>
    <s v="Bride pleine non spéfifié dans OT mais prévue + 1 Jt def de trop"/>
    <m/>
    <m/>
    <m/>
    <m/>
    <m/>
    <m/>
    <m/>
    <m/>
    <m/>
    <m/>
    <m/>
    <m/>
  </r>
  <r>
    <s v="S2001"/>
    <s v="SYNTHESE"/>
    <s v="APPAREIL"/>
    <s v="REACTEUR"/>
    <n v="10"/>
    <m/>
    <m/>
    <m/>
    <m/>
    <m/>
    <m/>
    <m/>
    <m/>
    <m/>
    <s v="?"/>
    <x v="14"/>
    <s v="Différent"/>
    <s v="PAS D'INFO"/>
    <x v="0"/>
    <s v="Différent"/>
    <m/>
    <s v="DECONNEXION/RECONNEXION"/>
    <m/>
    <n v="0"/>
    <n v="0"/>
    <n v="0"/>
    <n v="0"/>
    <s v=""/>
    <s v=""/>
    <s v=""/>
    <n v="46"/>
    <m/>
    <n v="20"/>
    <n v="0"/>
    <n v="20"/>
    <s v="M30 x 190"/>
    <n v="0"/>
    <x v="31"/>
    <s v="B7"/>
    <s v="B7"/>
    <x v="1"/>
    <m/>
    <n v="30"/>
    <m/>
    <n v="200"/>
    <m/>
    <n v="0"/>
    <n v="0"/>
    <n v="1"/>
    <n v="0"/>
    <s v="SIG/V2J"/>
    <s v="SIG/V2J"/>
    <x v="0"/>
    <s v="oui"/>
    <s v="rf"/>
    <s v="Manque 1 joint def"/>
    <m/>
    <m/>
    <m/>
    <m/>
    <m/>
    <m/>
    <m/>
    <m/>
    <m/>
    <m/>
    <m/>
    <m/>
  </r>
  <r>
    <s v="S2001"/>
    <s v="SYNTHESE"/>
    <s v="APPAREIL"/>
    <s v="REACTEUR"/>
    <n v="11"/>
    <m/>
    <m/>
    <m/>
    <m/>
    <m/>
    <m/>
    <m/>
    <m/>
    <m/>
    <s v="?"/>
    <x v="8"/>
    <s v="Différent"/>
    <s v="PAS D'INFO"/>
    <x v="0"/>
    <s v="Différent"/>
    <m/>
    <s v="POSE/DEPOSE JP"/>
    <m/>
    <n v="1"/>
    <n v="1"/>
    <n v="0"/>
    <n v="0"/>
    <s v="1 JP"/>
    <s v="1 JP"/>
    <s v=""/>
    <n v="27"/>
    <m/>
    <n v="4"/>
    <n v="4"/>
    <n v="4"/>
    <s v="M16 x 100"/>
    <s v="M16x90"/>
    <x v="5"/>
    <s v="B7"/>
    <s v="B7"/>
    <x v="1"/>
    <m/>
    <n v="16"/>
    <m/>
    <n v="8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n v="4"/>
    <m/>
    <m/>
    <m/>
    <m/>
    <m/>
    <m/>
    <m/>
    <m/>
    <m/>
    <s v="ACCES"/>
    <x v="2"/>
    <s v="Différent"/>
    <s v="PAS D'INFO"/>
    <x v="0"/>
    <s v="Différent"/>
    <m/>
    <s v="DEPOSE REPOSE BUSE"/>
    <m/>
    <n v="0"/>
    <n v="0"/>
    <n v="0"/>
    <n v="0"/>
    <s v=""/>
    <s v=""/>
    <s v=""/>
    <n v="27"/>
    <m/>
    <s v="PAS D'INFO"/>
    <n v="8"/>
    <n v="8"/>
    <s v="PAS D'INFO"/>
    <s v="M16x100"/>
    <x v="5"/>
    <s v="PAS D'INFO"/>
    <n v="0"/>
    <x v="2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1"/>
    <s v="SYNTHESE"/>
    <s v="APPAREIL"/>
    <s v="REACTEUR"/>
    <n v="5"/>
    <m/>
    <m/>
    <m/>
    <m/>
    <m/>
    <m/>
    <m/>
    <m/>
    <m/>
    <s v="ACCES"/>
    <x v="2"/>
    <s v="Différent"/>
    <s v="PAS D'INFO"/>
    <x v="0"/>
    <s v="Différent"/>
    <m/>
    <s v="DEPOSE REPOSE BUSE"/>
    <m/>
    <n v="0"/>
    <n v="0"/>
    <n v="0"/>
    <n v="0"/>
    <s v=""/>
    <s v=""/>
    <s v=""/>
    <n v="27"/>
    <m/>
    <s v="PAS D'INFO"/>
    <n v="8"/>
    <n v="8"/>
    <s v="PAS D'INFO"/>
    <s v="M16x100"/>
    <x v="5"/>
    <s v="PAS D'INFO"/>
    <n v="0"/>
    <x v="2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1"/>
    <s v="SYNTHESE"/>
    <s v="APPAREIL"/>
    <s v="REACTEUR"/>
    <s v="A"/>
    <m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n v="8"/>
    <n v="8"/>
    <n v="8"/>
    <s v="M20 x 140"/>
    <s v="M20x120"/>
    <x v="1"/>
    <s v="B7 + B8"/>
    <s v="B7"/>
    <x v="4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s v="B"/>
    <m/>
    <m/>
    <m/>
    <m/>
    <m/>
    <m/>
    <m/>
    <m/>
    <m/>
    <n v="100"/>
    <x v="4"/>
    <s v="Pareil"/>
    <n v="20"/>
    <x v="0"/>
    <s v="Différent"/>
    <m/>
    <s v="DECONNEXION/RECONNEXION + BP"/>
    <m/>
    <n v="0"/>
    <n v="0"/>
    <n v="1"/>
    <n v="1"/>
    <s v=" 1 BP"/>
    <s v=" 1 BP"/>
    <s v=""/>
    <n v="32"/>
    <m/>
    <n v="8"/>
    <n v="8"/>
    <n v="8"/>
    <s v="M16 x110"/>
    <s v="M20x130"/>
    <x v="32"/>
    <s v="B7 + B8"/>
    <s v="B7"/>
    <x v="4"/>
    <m/>
    <n v="20"/>
    <m/>
    <n v="12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s v="E"/>
    <s v="E1"/>
    <m/>
    <m/>
    <m/>
    <m/>
    <m/>
    <m/>
    <m/>
    <m/>
    <s v="CALO"/>
    <x v="15"/>
    <s v="Différent"/>
    <s v="PAS D'INFO"/>
    <x v="0"/>
    <s v="Différent"/>
    <m/>
    <s v="DECONNEXION/RECONNEXION"/>
    <m/>
    <n v="0"/>
    <n v="0"/>
    <n v="0"/>
    <n v="0"/>
    <s v=""/>
    <s v=""/>
    <s v=""/>
    <n v="41"/>
    <m/>
    <s v="PAS D'INFO"/>
    <n v="16"/>
    <n v="16"/>
    <s v="PAS D'INFO"/>
    <s v="M27x180"/>
    <x v="33"/>
    <s v="PAS D'INFO"/>
    <s v="B7"/>
    <x v="1"/>
    <m/>
    <n v="27"/>
    <m/>
    <n v="170"/>
    <m/>
    <n v="0"/>
    <n v="0"/>
    <n v="1"/>
    <n v="2"/>
    <s v="PAS D'INFO"/>
    <s v="SIG/V2J"/>
    <x v="0"/>
    <s v="PAS D'INFO"/>
    <s v="PAS D'INFO"/>
    <s v="EN DOUBLE AVEC REPERE J"/>
    <m/>
    <m/>
    <m/>
    <m/>
    <m/>
    <m/>
    <m/>
    <m/>
    <m/>
    <m/>
    <m/>
    <m/>
  </r>
  <r>
    <s v="S2001"/>
    <m/>
    <m/>
    <m/>
    <s v="E"/>
    <s v="E2"/>
    <m/>
    <m/>
    <m/>
    <m/>
    <m/>
    <m/>
    <m/>
    <m/>
    <s v="CALO"/>
    <x v="15"/>
    <s v="Différent"/>
    <s v="PAS D'INFO"/>
    <x v="0"/>
    <s v="Différent"/>
    <m/>
    <s v="DECONNEXION/RECONNEXION"/>
    <m/>
    <n v="0"/>
    <n v="0"/>
    <n v="0"/>
    <n v="0"/>
    <s v=""/>
    <s v=""/>
    <s v=""/>
    <n v="41"/>
    <m/>
    <s v="PAS D'INFO"/>
    <n v="16"/>
    <n v="16"/>
    <s v="PAS D'INFO"/>
    <s v="M27x180"/>
    <x v="33"/>
    <s v="PAS D'INFO"/>
    <s v="B7"/>
    <x v="1"/>
    <m/>
    <n v="27"/>
    <m/>
    <n v="170"/>
    <m/>
    <n v="0"/>
    <n v="0"/>
    <n v="1"/>
    <n v="2"/>
    <s v="PAS D'INFO"/>
    <s v="SIG/V2J"/>
    <x v="0"/>
    <s v="PAS D'INFO"/>
    <s v="PAS D'INFO"/>
    <s v="EN DOUBLE AVEC REPERE J"/>
    <m/>
    <m/>
    <m/>
    <m/>
    <m/>
    <m/>
    <m/>
    <m/>
    <m/>
    <m/>
    <m/>
    <m/>
  </r>
  <r>
    <s v="S2001"/>
    <s v="SYNTHESE"/>
    <s v="APPAREIL"/>
    <s v="REACTEUR"/>
    <s v="F"/>
    <m/>
    <m/>
    <m/>
    <m/>
    <m/>
    <m/>
    <m/>
    <m/>
    <m/>
    <s v="?"/>
    <x v="16"/>
    <s v="Différent"/>
    <s v="PAS D'INFO"/>
    <x v="0"/>
    <s v="Différent"/>
    <m/>
    <s v="DECONNEXION/RECONNEXION"/>
    <m/>
    <n v="0"/>
    <n v="0"/>
    <n v="0"/>
    <n v="0"/>
    <s v=""/>
    <s v=""/>
    <s v=""/>
    <n v="46"/>
    <m/>
    <n v="16"/>
    <n v="16"/>
    <n v="16"/>
    <s v="M30 x 190"/>
    <s v="M30x190"/>
    <x v="31"/>
    <s v="B7"/>
    <s v="B7"/>
    <x v="1"/>
    <m/>
    <n v="30"/>
    <m/>
    <n v="18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s v="G"/>
    <m/>
    <m/>
    <m/>
    <m/>
    <m/>
    <m/>
    <m/>
    <m/>
    <m/>
    <s v="?"/>
    <x v="16"/>
    <s v="Différent"/>
    <s v="PAS D'INFO"/>
    <x v="0"/>
    <s v="Différent"/>
    <m/>
    <s v="DECONNEXION/RECONNEXION"/>
    <m/>
    <n v="0"/>
    <n v="0"/>
    <n v="0"/>
    <n v="0"/>
    <s v=""/>
    <s v=""/>
    <s v=""/>
    <n v="46"/>
    <m/>
    <n v="16"/>
    <n v="16"/>
    <n v="16"/>
    <s v="M30 x 190"/>
    <s v="M30x190"/>
    <x v="31"/>
    <s v="B7"/>
    <s v="B7"/>
    <x v="1"/>
    <m/>
    <n v="30"/>
    <m/>
    <n v="18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s v="I"/>
    <s v="I1"/>
    <m/>
    <m/>
    <m/>
    <m/>
    <m/>
    <m/>
    <m/>
    <m/>
    <n v="40"/>
    <x v="11"/>
    <s v="Pareil"/>
    <n v="50"/>
    <x v="0"/>
    <s v="Pareil"/>
    <m/>
    <s v="DECONNEXION/RECONNEXION"/>
    <m/>
    <n v="0"/>
    <n v="0"/>
    <n v="0"/>
    <n v="0"/>
    <s v=""/>
    <s v=""/>
    <s v=""/>
    <n v="32"/>
    <m/>
    <n v="4"/>
    <n v="4"/>
    <n v="4"/>
    <s v="M16 x 90"/>
    <s v="M20x110"/>
    <x v="2"/>
    <s v="B7"/>
    <n v="0"/>
    <x v="1"/>
    <m/>
    <n v="20"/>
    <m/>
    <n v="100"/>
    <m/>
    <n v="0"/>
    <n v="0"/>
    <n v="1"/>
    <n v="2"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s v="I"/>
    <s v="I2"/>
    <m/>
    <m/>
    <m/>
    <m/>
    <m/>
    <m/>
    <m/>
    <m/>
    <n v="40"/>
    <x v="11"/>
    <s v="Pareil"/>
    <n v="50"/>
    <x v="0"/>
    <s v="Pareil"/>
    <m/>
    <s v="DECONNEXION/RECONNEXION"/>
    <m/>
    <n v="0"/>
    <m/>
    <n v="0"/>
    <m/>
    <s v=""/>
    <s v=""/>
    <s v=""/>
    <n v="32"/>
    <m/>
    <n v="4"/>
    <n v="4"/>
    <n v="4"/>
    <s v="M16 x 90"/>
    <s v="M20x110"/>
    <x v="2"/>
    <s v="B7"/>
    <n v="0"/>
    <x v="1"/>
    <m/>
    <n v="20"/>
    <m/>
    <n v="100"/>
    <m/>
    <n v="0"/>
    <m/>
    <n v="1"/>
    <m/>
    <s v="SIG/V2J"/>
    <s v="SIG/V2J"/>
    <x v="0"/>
    <s v="oui"/>
    <s v="rf"/>
    <s v="ok"/>
    <m/>
    <m/>
    <m/>
    <m/>
    <m/>
    <m/>
    <m/>
    <m/>
    <m/>
    <m/>
    <m/>
    <m/>
  </r>
  <r>
    <s v="S2001"/>
    <s v="SYNTHESE"/>
    <s v="APPAREIL"/>
    <s v="REACTEUR"/>
    <s v="J"/>
    <m/>
    <m/>
    <m/>
    <m/>
    <m/>
    <m/>
    <m/>
    <m/>
    <m/>
    <s v="CALO"/>
    <x v="12"/>
    <s v="Différent"/>
    <s v="PAS D'INFO"/>
    <x v="2"/>
    <s v="Différent"/>
    <m/>
    <s v="DECONNEXION/RECONNEXION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s v="PAS UTILE"/>
    <m/>
    <m/>
    <m/>
    <m/>
    <m/>
    <m/>
    <m/>
    <m/>
    <m/>
    <m/>
    <m/>
    <m/>
  </r>
  <r>
    <s v="S2001"/>
    <s v="SYNTHESE"/>
    <s v="APPAREIL"/>
    <s v="REACTEUR"/>
    <s v="K"/>
    <s v="K1"/>
    <m/>
    <m/>
    <m/>
    <m/>
    <m/>
    <m/>
    <m/>
    <m/>
    <s v="?"/>
    <x v="2"/>
    <s v="Différent"/>
    <s v="PAS D'INFO"/>
    <x v="0"/>
    <s v="Différent"/>
    <m/>
    <s v="DECONNEXION/RECONNEXION"/>
    <m/>
    <n v="0"/>
    <n v="0"/>
    <n v="0"/>
    <n v="0"/>
    <s v=""/>
    <m/>
    <s v=""/>
    <n v="27"/>
    <m/>
    <n v="8"/>
    <n v="8"/>
    <n v="8"/>
    <s v="M16 x 110"/>
    <s v="M16x100"/>
    <x v="32"/>
    <s v="PAS D'INFO"/>
    <n v="0"/>
    <x v="2"/>
    <m/>
    <n v="16"/>
    <m/>
    <n v="90"/>
    <m/>
    <n v="0"/>
    <n v="0"/>
    <n v="1"/>
    <n v="2"/>
    <s v="SIG/V2J"/>
    <s v="SIG/V2J"/>
    <x v="0"/>
    <s v="OUI "/>
    <s v="rf"/>
    <s v="ok"/>
    <m/>
    <m/>
    <m/>
    <m/>
    <m/>
    <m/>
    <m/>
    <m/>
    <m/>
    <m/>
    <m/>
    <m/>
  </r>
  <r>
    <s v="S2001"/>
    <s v="SYNTHESE"/>
    <s v="APPAREIL"/>
    <s v="REACTEUR"/>
    <s v="K"/>
    <s v="K2"/>
    <m/>
    <m/>
    <m/>
    <m/>
    <m/>
    <m/>
    <m/>
    <m/>
    <s v="?"/>
    <x v="2"/>
    <s v="Différent"/>
    <s v="PAS D'INFO"/>
    <x v="0"/>
    <s v="Différent"/>
    <m/>
    <s v="DECONNEXION/RECONNEXION"/>
    <m/>
    <n v="0"/>
    <m/>
    <n v="0"/>
    <m/>
    <s v=""/>
    <s v=""/>
    <s v=""/>
    <n v="27"/>
    <m/>
    <n v="8"/>
    <n v="8"/>
    <n v="8"/>
    <s v="M16 x 110"/>
    <s v="M16x100"/>
    <x v="32"/>
    <s v="PAS D'INFO"/>
    <n v="0"/>
    <x v="2"/>
    <m/>
    <n v="16"/>
    <m/>
    <n v="90"/>
    <m/>
    <n v="0"/>
    <m/>
    <n v="1"/>
    <m/>
    <s v="SIG/V2J"/>
    <s v="SIG/V2J"/>
    <x v="0"/>
    <s v="OUI "/>
    <s v="rf"/>
    <s v="ok"/>
    <m/>
    <m/>
    <m/>
    <m/>
    <m/>
    <m/>
    <m/>
    <m/>
    <m/>
    <m/>
    <m/>
    <m/>
  </r>
  <r>
    <s v="S2001"/>
    <s v="SYNTHESE"/>
    <s v="APPAREIL"/>
    <s v="REACTEUR"/>
    <s v="L"/>
    <s v="L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1"/>
    <s v=""/>
    <s v=" 1 BP"/>
    <s v=""/>
    <n v="27"/>
    <m/>
    <n v="4"/>
    <n v="4"/>
    <n v="4"/>
    <s v="M16 x 100"/>
    <s v="M16x90"/>
    <x v="5"/>
    <s v="B8"/>
    <n v="0"/>
    <x v="0"/>
    <m/>
    <n v="16"/>
    <m/>
    <n v="80"/>
    <m/>
    <n v="0"/>
    <n v="1"/>
    <n v="1"/>
    <n v="2"/>
    <s v="SIG/V2J"/>
    <s v="SIG/V2J"/>
    <x v="0"/>
    <s v="NON"/>
    <s v="rf"/>
    <s v="Bride pleine non spéfifié dans OT mais prévue"/>
    <m/>
    <m/>
    <m/>
    <m/>
    <m/>
    <m/>
    <m/>
    <m/>
    <m/>
    <m/>
    <m/>
    <m/>
  </r>
  <r>
    <s v="S2001"/>
    <s v="SYNTHESE"/>
    <s v="APPAREIL"/>
    <s v="REACTEUR"/>
    <s v="L"/>
    <s v="L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s v=""/>
    <s v=""/>
    <n v="27"/>
    <m/>
    <n v="4"/>
    <n v="4"/>
    <n v="4"/>
    <s v="M16 x 100"/>
    <s v="M16x90"/>
    <x v="5"/>
    <s v="B8"/>
    <n v="0"/>
    <x v="0"/>
    <m/>
    <n v="16"/>
    <m/>
    <n v="8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S2001"/>
    <s v="SYNTHESE"/>
    <s v="APPAREIL"/>
    <s v="REACTEUR"/>
    <s v="M"/>
    <m/>
    <m/>
    <m/>
    <m/>
    <m/>
    <m/>
    <m/>
    <m/>
    <m/>
    <n v="100"/>
    <x v="4"/>
    <s v="Pareil"/>
    <n v="50"/>
    <x v="0"/>
    <s v="Pareil"/>
    <m/>
    <s v="DECONNEXION/RECONNEXION"/>
    <m/>
    <n v="0"/>
    <n v="0"/>
    <n v="0"/>
    <n v="0"/>
    <s v=""/>
    <m/>
    <s v=""/>
    <n v="32"/>
    <m/>
    <n v="8"/>
    <n v="8"/>
    <n v="8"/>
    <s v="M20 x 130"/>
    <s v="M20x130"/>
    <x v="4"/>
    <s v="B7"/>
    <n v="0"/>
    <x v="1"/>
    <m/>
    <n v="20"/>
    <m/>
    <n v="12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01"/>
    <s v="SYNTHESE"/>
    <s v="APPAREIL"/>
    <s v="REACTEUR"/>
    <s v="N"/>
    <m/>
    <m/>
    <m/>
    <m/>
    <m/>
    <m/>
    <m/>
    <m/>
    <m/>
    <s v="?"/>
    <x v="4"/>
    <s v="Différent"/>
    <s v="PAS D'INFO"/>
    <x v="0"/>
    <s v="Différent"/>
    <m/>
    <s v="DECONNEXION/RECONNEXION"/>
    <m/>
    <n v="0"/>
    <n v="0"/>
    <n v="0"/>
    <n v="0"/>
    <s v=""/>
    <s v=""/>
    <s v=""/>
    <n v="32"/>
    <m/>
    <n v="4"/>
    <n v="8"/>
    <n v="4"/>
    <s v="M20 x 120"/>
    <s v="M20x130"/>
    <x v="13"/>
    <s v="B7"/>
    <n v="0"/>
    <x v="1"/>
    <m/>
    <n v="20"/>
    <m/>
    <n v="12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2"/>
    <s v="SYNTHESE"/>
    <s v="APPAREIL"/>
    <s v="REACTEUR"/>
    <n v="1"/>
    <s v="1A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2002"/>
    <s v="SYNTHESE"/>
    <s v="APPAREIL"/>
    <s v="REACTEUR"/>
    <n v="1"/>
    <s v="1B"/>
    <m/>
    <m/>
    <m/>
    <m/>
    <m/>
    <m/>
    <m/>
    <m/>
    <s v="CALO"/>
    <x v="1"/>
    <s v="Différent"/>
    <s v="PAS D'INFO"/>
    <x v="0"/>
    <s v="Différent"/>
    <m/>
    <s v="DECONNEXION/RECONNEXION"/>
    <m/>
    <n v="0"/>
    <m/>
    <n v="0"/>
    <m/>
    <s v=""/>
    <m/>
    <s v="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2002"/>
    <s v="SYNTHESE"/>
    <s v="APPAREIL"/>
    <s v="REACTEUR"/>
    <n v="4"/>
    <m/>
    <m/>
    <m/>
    <m/>
    <m/>
    <m/>
    <m/>
    <m/>
    <m/>
    <s v="?"/>
    <x v="6"/>
    <s v="Différent"/>
    <s v="PAS D'INFO"/>
    <x v="0"/>
    <s v="Différent"/>
    <m/>
    <s v="OUVERTURE TH"/>
    <m/>
    <n v="0"/>
    <n v="0"/>
    <n v="0"/>
    <n v="0"/>
    <s v="CROISILLON"/>
    <s v=""/>
    <s v=""/>
    <n v="60"/>
    <m/>
    <n v="24"/>
    <n v="24"/>
    <n v="24"/>
    <s v="M39 x 250"/>
    <s v="M39x250"/>
    <x v="30"/>
    <s v="B7"/>
    <s v="B7"/>
    <x v="1"/>
    <m/>
    <n v="39"/>
    <m/>
    <n v="25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02"/>
    <s v="SYNTHESE"/>
    <s v="APPAREIL"/>
    <s v="REACTEUR"/>
    <n v="5"/>
    <m/>
    <m/>
    <m/>
    <m/>
    <m/>
    <m/>
    <m/>
    <m/>
    <m/>
    <n v="150"/>
    <x v="1"/>
    <s v="Pareil"/>
    <n v="50"/>
    <x v="0"/>
    <s v="Pareil"/>
    <m/>
    <s v="DECONNEXION/RECONNEXION + BP"/>
    <m/>
    <n v="0"/>
    <n v="0"/>
    <n v="1"/>
    <n v="1"/>
    <s v=" 1 BP"/>
    <s v=" 1 BP"/>
    <s v=""/>
    <n v="32"/>
    <m/>
    <n v="12"/>
    <n v="12"/>
    <n v="12"/>
    <s v="M20 x 130"/>
    <s v="M20x140"/>
    <x v="4"/>
    <s v="B7"/>
    <s v="B7"/>
    <x v="1"/>
    <m/>
    <n v="20"/>
    <m/>
    <n v="130"/>
    <m/>
    <n v="1"/>
    <n v="1"/>
    <n v="1"/>
    <n v="2"/>
    <s v="SIG/V2J"/>
    <s v="SIG/V2J"/>
    <x v="0"/>
    <s v="NON"/>
    <s v="rf"/>
    <s v="Pourquoi 2 joints def ?"/>
    <m/>
    <m/>
    <m/>
    <m/>
    <m/>
    <m/>
    <m/>
    <m/>
    <m/>
    <m/>
    <m/>
    <m/>
  </r>
  <r>
    <s v="S2002"/>
    <s v="SYNTHESE"/>
    <s v="APPAREIL"/>
    <s v="REACTEUR"/>
    <n v="6"/>
    <m/>
    <m/>
    <m/>
    <m/>
    <m/>
    <m/>
    <m/>
    <m/>
    <m/>
    <s v="?"/>
    <x v="8"/>
    <s v="Différent"/>
    <s v="PAS D'INFO"/>
    <x v="0"/>
    <s v="Différent"/>
    <m/>
    <s v="POSE/DEPOSE JP"/>
    <m/>
    <n v="1"/>
    <n v="1"/>
    <n v="0"/>
    <n v="0"/>
    <s v="1 JP"/>
    <s v="1 JP"/>
    <s v=""/>
    <n v="27"/>
    <m/>
    <n v="4"/>
    <n v="4"/>
    <n v="4"/>
    <s v="M16 x 90"/>
    <s v="M16x90"/>
    <x v="2"/>
    <s v="B7"/>
    <s v="B7"/>
    <x v="1"/>
    <m/>
    <n v="16"/>
    <m/>
    <n v="8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02"/>
    <s v="SYNTHESE"/>
    <s v="APPAREIL"/>
    <s v="REACTEUR"/>
    <n v="8"/>
    <m/>
    <m/>
    <m/>
    <m/>
    <m/>
    <m/>
    <m/>
    <m/>
    <m/>
    <n v="25"/>
    <x v="8"/>
    <s v="Pareil"/>
    <n v="50"/>
    <x v="0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90"/>
    <x v="2"/>
    <s v="B7"/>
    <s v="B7"/>
    <x v="1"/>
    <m/>
    <n v="16"/>
    <m/>
    <n v="8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02"/>
    <s v="SYNTHESE"/>
    <s v="APPAREIL"/>
    <s v="REACTEUR"/>
    <n v="9"/>
    <m/>
    <m/>
    <m/>
    <m/>
    <m/>
    <m/>
    <m/>
    <m/>
    <m/>
    <s v="ACCES"/>
    <x v="16"/>
    <s v="Différent"/>
    <s v="PAS D'INFO"/>
    <x v="0"/>
    <s v="Différent"/>
    <m/>
    <s v="DECONNEXION/RECONNEXION + BP"/>
    <m/>
    <n v="0"/>
    <n v="0"/>
    <n v="1"/>
    <n v="1"/>
    <s v=" 1 BP"/>
    <s v=" 1 BP"/>
    <s v=""/>
    <n v="46"/>
    <m/>
    <s v="PAS D'INFO"/>
    <n v="16"/>
    <n v="16"/>
    <s v="PAS D'INFO"/>
    <s v="M30x190"/>
    <x v="31"/>
    <s v="PAS D'INFO"/>
    <s v="B7"/>
    <x v="1"/>
    <m/>
    <n v="30"/>
    <m/>
    <n v="180"/>
    <m/>
    <n v="1"/>
    <n v="1"/>
    <n v="1"/>
    <n v="2"/>
    <s v="PAS D'INFO"/>
    <s v="SIG/V2J"/>
    <x v="0"/>
    <s v="PAS D'INFO"/>
    <s v="PAS D'INFO"/>
    <s v="Pourquoi 2 joints def ?"/>
    <m/>
    <m/>
    <m/>
    <m/>
    <m/>
    <m/>
    <m/>
    <m/>
    <m/>
    <m/>
    <m/>
    <m/>
  </r>
  <r>
    <s v="S2002"/>
    <s v="SYNTHESE"/>
    <s v="APPAREIL"/>
    <s v="REACTEUR"/>
    <n v="10"/>
    <m/>
    <m/>
    <m/>
    <m/>
    <m/>
    <m/>
    <m/>
    <m/>
    <m/>
    <s v="?"/>
    <x v="14"/>
    <s v="Différent"/>
    <s v="PAS D'INFO"/>
    <x v="0"/>
    <s v="Différent"/>
    <m/>
    <s v="DECONNEXION/RECONNEXION"/>
    <m/>
    <n v="0"/>
    <n v="0"/>
    <n v="0"/>
    <n v="0"/>
    <s v=""/>
    <s v=""/>
    <s v=""/>
    <n v="46"/>
    <m/>
    <n v="30"/>
    <n v="20"/>
    <n v="30"/>
    <s v="M30 x 200"/>
    <s v="M30x200"/>
    <x v="29"/>
    <s v="B7"/>
    <s v="B7"/>
    <x v="1"/>
    <m/>
    <n v="30"/>
    <m/>
    <n v="20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2"/>
    <s v="SYNTHESE"/>
    <s v="APPAREIL"/>
    <s v="REACTEUR"/>
    <n v="11"/>
    <m/>
    <m/>
    <m/>
    <m/>
    <m/>
    <m/>
    <m/>
    <m/>
    <m/>
    <s v="?"/>
    <x v="5"/>
    <s v="Différent"/>
    <s v="PAS D'INFO"/>
    <x v="0"/>
    <s v="Différent"/>
    <m/>
    <s v="OUVERTURE TH"/>
    <m/>
    <n v="0"/>
    <n v="0"/>
    <n v="0"/>
    <n v="0"/>
    <s v="CROISILLON"/>
    <s v=""/>
    <s v=""/>
    <n v="51"/>
    <m/>
    <n v="24"/>
    <n v="24"/>
    <n v="24"/>
    <s v="M33 x 230"/>
    <s v="M33x230"/>
    <x v="28"/>
    <s v="B7"/>
    <s v="B7"/>
    <x v="1"/>
    <m/>
    <n v="33"/>
    <m/>
    <n v="21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02"/>
    <s v="SYNTHESE"/>
    <s v="APPAREIL"/>
    <s v="REACTEUR"/>
    <n v="2"/>
    <m/>
    <m/>
    <m/>
    <m/>
    <m/>
    <m/>
    <m/>
    <m/>
    <m/>
    <s v="ACCES"/>
    <x v="2"/>
    <s v="Différent"/>
    <s v="PAS D'INFO"/>
    <x v="0"/>
    <s v="Différent"/>
    <m/>
    <s v="DEPOSE REPOSE BUSE"/>
    <m/>
    <n v="0"/>
    <n v="0"/>
    <n v="0"/>
    <n v="0"/>
    <s v=""/>
    <s v="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2"/>
    <s v="SYNTHESE"/>
    <s v="APPAREIL"/>
    <s v="REACTEUR"/>
    <n v="3"/>
    <m/>
    <m/>
    <m/>
    <m/>
    <m/>
    <m/>
    <m/>
    <m/>
    <m/>
    <s v="ACCES"/>
    <x v="2"/>
    <s v="Différent"/>
    <s v="PAS D'INFO"/>
    <x v="0"/>
    <s v="Différent"/>
    <m/>
    <s v="DEPOSE REPOSE BUSE"/>
    <m/>
    <n v="0"/>
    <n v="0"/>
    <n v="0"/>
    <n v="0"/>
    <s v=""/>
    <s v="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2"/>
    <s v="SYNTHESE"/>
    <s v="APPAREIL"/>
    <s v="REACTEUR"/>
    <s v="I"/>
    <m/>
    <m/>
    <m/>
    <m/>
    <m/>
    <m/>
    <m/>
    <m/>
    <m/>
    <n v="100"/>
    <x v="4"/>
    <s v="Pareil"/>
    <n v="50"/>
    <x v="0"/>
    <s v="Pareil"/>
    <m/>
    <s v="DECONNEXION/RECONNEXION"/>
    <m/>
    <n v="0"/>
    <n v="0"/>
    <n v="0"/>
    <n v="0"/>
    <s v=""/>
    <s v=""/>
    <s v=""/>
    <n v="32"/>
    <m/>
    <n v="8"/>
    <n v="8"/>
    <n v="8"/>
    <s v="M20 x 130"/>
    <s v="M20x130"/>
    <x v="4"/>
    <s v="B7"/>
    <s v="B7"/>
    <x v="1"/>
    <m/>
    <n v="20"/>
    <m/>
    <n v="12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02"/>
    <s v="SYNTHESE"/>
    <s v="APPAREIL"/>
    <s v="REACTEUR"/>
    <s v="J"/>
    <m/>
    <m/>
    <m/>
    <m/>
    <m/>
    <m/>
    <m/>
    <m/>
    <m/>
    <n v="100"/>
    <x v="4"/>
    <s v="Pareil"/>
    <n v="50"/>
    <x v="0"/>
    <s v="Pareil"/>
    <m/>
    <s v="DECONNEXION/RECONNEXION"/>
    <m/>
    <n v="0"/>
    <n v="0"/>
    <n v="0"/>
    <n v="0"/>
    <s v=""/>
    <s v=""/>
    <s v=""/>
    <n v="32"/>
    <m/>
    <n v="8"/>
    <n v="8"/>
    <n v="8"/>
    <s v="M20 x 130"/>
    <s v="M20x130"/>
    <x v="4"/>
    <s v="B7"/>
    <s v="B7"/>
    <x v="1"/>
    <m/>
    <n v="20"/>
    <m/>
    <n v="12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02"/>
    <s v="SYNTHESE"/>
    <s v="APPAREIL"/>
    <s v="REACTEUR"/>
    <s v="A"/>
    <m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n v="8"/>
    <n v="8"/>
    <n v="8"/>
    <s v="M20 x 140"/>
    <s v="M20x120"/>
    <x v="1"/>
    <s v="B7 + B8"/>
    <s v="B7"/>
    <x v="4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2"/>
    <s v="SYNTHESE"/>
    <s v="APPAREIL"/>
    <s v="REACTEUR"/>
    <s v="B"/>
    <m/>
    <m/>
    <m/>
    <m/>
    <m/>
    <m/>
    <m/>
    <m/>
    <m/>
    <n v="100"/>
    <x v="4"/>
    <s v="Pareil"/>
    <n v="20"/>
    <x v="0"/>
    <s v="Différent"/>
    <m/>
    <s v="DECONNEXION/RECONNEXION + BP"/>
    <m/>
    <n v="0"/>
    <n v="0"/>
    <n v="1"/>
    <n v="1"/>
    <s v=" 1 BP"/>
    <s v=" 1 BP"/>
    <s v=""/>
    <n v="32"/>
    <m/>
    <n v="8"/>
    <n v="8"/>
    <n v="8"/>
    <s v="M16 x110"/>
    <s v="M20x130"/>
    <x v="32"/>
    <s v="B7 + B8"/>
    <s v="B7"/>
    <x v="4"/>
    <m/>
    <n v="20"/>
    <m/>
    <n v="12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002"/>
    <s v="SYNTHESE"/>
    <s v="APPAREIL"/>
    <s v="REACTEUR"/>
    <s v="C"/>
    <s v="C1"/>
    <m/>
    <m/>
    <m/>
    <m/>
    <m/>
    <m/>
    <m/>
    <m/>
    <s v="CALO"/>
    <x v="15"/>
    <s v="Différent"/>
    <s v="PAS D'INFO"/>
    <x v="0"/>
    <s v="Différent"/>
    <m/>
    <s v="DECONNEXION/RECONNEXION"/>
    <m/>
    <n v="0"/>
    <n v="0"/>
    <n v="0"/>
    <n v="0"/>
    <s v=""/>
    <s v=""/>
    <s v=""/>
    <n v="41"/>
    <m/>
    <s v="PAS D'INFO"/>
    <n v="16"/>
    <n v="16"/>
    <s v="PAS D'INFO"/>
    <s v="M27x180"/>
    <x v="33"/>
    <s v="PAS D'INFO"/>
    <s v="B7"/>
    <x v="1"/>
    <m/>
    <n v="27"/>
    <m/>
    <n v="17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2002"/>
    <s v="SYNTHESE"/>
    <s v="APPAREIL"/>
    <s v="REACTEUR"/>
    <s v="C"/>
    <s v="C2"/>
    <m/>
    <m/>
    <m/>
    <m/>
    <m/>
    <m/>
    <m/>
    <m/>
    <s v="CALO"/>
    <x v="15"/>
    <s v="Différent"/>
    <s v="PAS D'INFO"/>
    <x v="0"/>
    <s v="Différent"/>
    <m/>
    <s v="DECONNEXION/RECONNEXION"/>
    <m/>
    <n v="0"/>
    <m/>
    <n v="0"/>
    <m/>
    <s v=""/>
    <m/>
    <s v=""/>
    <n v="41"/>
    <m/>
    <s v="PAS D'INFO"/>
    <n v="16"/>
    <n v="16"/>
    <s v="PAS D'INFO"/>
    <s v="M27x180"/>
    <x v="33"/>
    <s v="PAS D'INFO"/>
    <s v="B7"/>
    <x v="1"/>
    <m/>
    <n v="27"/>
    <m/>
    <n v="17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2002"/>
    <s v="SYNTHESE"/>
    <s v="APPAREIL"/>
    <s v="REACTEUR"/>
    <s v="D"/>
    <m/>
    <m/>
    <m/>
    <m/>
    <m/>
    <m/>
    <m/>
    <m/>
    <m/>
    <s v="?"/>
    <x v="16"/>
    <s v="Différent"/>
    <s v="PAS D'INFO"/>
    <x v="0"/>
    <s v="Différent"/>
    <m/>
    <s v="DECONNEXION/RECONNEXION"/>
    <m/>
    <n v="0"/>
    <n v="0"/>
    <n v="0"/>
    <n v="0"/>
    <s v=""/>
    <s v=""/>
    <s v=""/>
    <n v="46"/>
    <m/>
    <n v="16"/>
    <n v="0"/>
    <n v="16"/>
    <s v="M30 x 200"/>
    <n v="0"/>
    <x v="29"/>
    <s v="B7"/>
    <s v="B7"/>
    <x v="1"/>
    <m/>
    <n v="30"/>
    <m/>
    <n v="18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2"/>
    <s v="SYNTHESE"/>
    <s v="APPAREIL"/>
    <s v="REACTEUR"/>
    <s v="F"/>
    <s v="F1"/>
    <s v="Coté vanne 3 voies"/>
    <m/>
    <m/>
    <m/>
    <m/>
    <m/>
    <m/>
    <m/>
    <s v="?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90"/>
    <x v="5"/>
    <s v="B8"/>
    <s v="B7"/>
    <x v="0"/>
    <m/>
    <n v="16"/>
    <m/>
    <n v="80"/>
    <m/>
    <n v="1"/>
    <n v="1"/>
    <n v="1"/>
    <n v="2"/>
    <s v="SIG/V2J"/>
    <s v="SIG/V2J"/>
    <x v="0"/>
    <s v="oui"/>
    <s v="rf"/>
    <s v="ok"/>
    <m/>
    <m/>
    <m/>
    <m/>
    <m/>
    <m/>
    <m/>
    <m/>
    <m/>
    <m/>
    <m/>
    <m/>
  </r>
  <r>
    <s v="S2002"/>
    <s v="SYNTHESE"/>
    <s v="APPAREIL"/>
    <s v="REACTEUR"/>
    <s v="F"/>
    <s v="F2"/>
    <s v="Coté S002"/>
    <m/>
    <m/>
    <m/>
    <m/>
    <m/>
    <m/>
    <m/>
    <s v="?"/>
    <x v="8"/>
    <s v="Différent"/>
    <s v="PAS D'INFO"/>
    <x v="0"/>
    <s v="Différent"/>
    <m/>
    <s v="DECONNEXION/RECONNEXION"/>
    <m/>
    <n v="0"/>
    <m/>
    <n v="0"/>
    <m/>
    <s v=""/>
    <m/>
    <s v=""/>
    <n v="27"/>
    <m/>
    <n v="4"/>
    <n v="4"/>
    <n v="4"/>
    <s v="M16 x 100"/>
    <s v="M16x90"/>
    <x v="5"/>
    <s v="B8"/>
    <s v="B7"/>
    <x v="0"/>
    <m/>
    <n v="16"/>
    <m/>
    <n v="8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S2002"/>
    <s v="SYNTHESE"/>
    <s v="APPAREIL"/>
    <s v="REACTEUR"/>
    <s v="G"/>
    <m/>
    <m/>
    <m/>
    <m/>
    <m/>
    <m/>
    <m/>
    <m/>
    <m/>
    <s v="CALO"/>
    <x v="2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2"/>
    <s v="SYNTHESE"/>
    <s v="APPAREIL"/>
    <s v="REACTEUR"/>
    <s v="H"/>
    <m/>
    <m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00"/>
    <x v="5"/>
    <s v="B7"/>
    <s v="B7"/>
    <x v="1"/>
    <m/>
    <n v="16"/>
    <m/>
    <n v="90"/>
    <m/>
    <n v="1"/>
    <n v="1"/>
    <n v="1"/>
    <n v="1"/>
    <s v="SIG/V2J"/>
    <s v="SIG/V2J"/>
    <x v="0"/>
    <s v="NON "/>
    <s v="rf"/>
    <s v="ok"/>
    <m/>
    <m/>
    <m/>
    <m/>
    <m/>
    <m/>
    <m/>
    <m/>
    <m/>
    <m/>
    <m/>
    <m/>
  </r>
  <r>
    <s v="S2003"/>
    <s v="SYNTHESE"/>
    <s v="APPAREIL"/>
    <s v="ECHANGEUR"/>
    <n v="1"/>
    <m/>
    <m/>
    <m/>
    <m/>
    <m/>
    <m/>
    <m/>
    <m/>
    <m/>
    <s v="?"/>
    <x v="19"/>
    <s v="Différent"/>
    <s v="PAS D'INFO"/>
    <x v="0"/>
    <s v="Différent"/>
    <m/>
    <s v="DEPOSE/REPOSE DOME OU BOITE"/>
    <m/>
    <n v="0"/>
    <n v="0"/>
    <n v="0"/>
    <n v="0"/>
    <s v=""/>
    <s v=""/>
    <s v=""/>
    <s v=""/>
    <m/>
    <n v="20"/>
    <n v="28"/>
    <n v="20"/>
    <s v="M30 x 260"/>
    <s v="Hors standard"/>
    <x v="34"/>
    <s v="B7"/>
    <s v="B7"/>
    <x v="1"/>
    <m/>
    <s v=""/>
    <m/>
    <s v=""/>
    <m/>
    <n v="0"/>
    <n v="0"/>
    <n v="1"/>
    <n v="1"/>
    <s v="PAS D'INFO"/>
    <s v="SIG/V2J"/>
    <x v="0"/>
    <s v="NON"/>
    <s v="rf"/>
    <s v="ok"/>
    <m/>
    <m/>
    <m/>
    <m/>
    <m/>
    <m/>
    <m/>
    <m/>
    <m/>
    <m/>
    <m/>
    <m/>
  </r>
  <r>
    <s v="S2003"/>
    <s v="SYNTHESE"/>
    <s v="APPAREIL"/>
    <s v="ECHANGEUR"/>
    <n v="4"/>
    <m/>
    <m/>
    <m/>
    <m/>
    <m/>
    <m/>
    <m/>
    <m/>
    <m/>
    <s v="?"/>
    <x v="19"/>
    <s v="Différent"/>
    <s v="PAS D'INFO"/>
    <x v="0"/>
    <s v="Différent"/>
    <m/>
    <s v="DEPOSE/REPOSE DOME OU BOITE"/>
    <m/>
    <n v="0"/>
    <n v="0"/>
    <n v="0"/>
    <n v="0"/>
    <s v=""/>
    <s v=""/>
    <s v=""/>
    <s v=""/>
    <m/>
    <n v="20"/>
    <n v="28"/>
    <n v="20"/>
    <s v="M30 x 260"/>
    <s v="Hors standard"/>
    <x v="34"/>
    <s v="B7"/>
    <s v="B7"/>
    <x v="1"/>
    <m/>
    <s v=""/>
    <m/>
    <s v=""/>
    <m/>
    <n v="0"/>
    <n v="0"/>
    <n v="1"/>
    <n v="1"/>
    <s v="SIG/V1J"/>
    <s v="SIG/V2J"/>
    <x v="1"/>
    <s v="NON"/>
    <s v="rf"/>
    <s v="ok"/>
    <m/>
    <m/>
    <m/>
    <m/>
    <m/>
    <m/>
    <m/>
    <m/>
    <m/>
    <m/>
    <m/>
    <m/>
  </r>
  <r>
    <s v="S2003"/>
    <s v="SYNTHESE"/>
    <s v="APPAREIL"/>
    <s v="ECHANGEUR"/>
    <n v="8"/>
    <m/>
    <m/>
    <m/>
    <m/>
    <m/>
    <m/>
    <m/>
    <m/>
    <m/>
    <n v="100"/>
    <x v="4"/>
    <s v="Pareil"/>
    <n v="50"/>
    <x v="0"/>
    <s v="Pareil"/>
    <m/>
    <s v="POSE/DEPOSE JP"/>
    <m/>
    <n v="1"/>
    <n v="1"/>
    <n v="0"/>
    <n v="0"/>
    <s v="1 JP"/>
    <s v="1 JP"/>
    <s v=""/>
    <n v="32"/>
    <m/>
    <n v="8"/>
    <n v="8"/>
    <n v="8"/>
    <s v="M20 x 130"/>
    <s v="M20x130"/>
    <x v="4"/>
    <s v="B7"/>
    <s v="B7"/>
    <x v="1"/>
    <m/>
    <n v="20"/>
    <m/>
    <n v="120"/>
    <m/>
    <n v="2"/>
    <n v="2"/>
    <n v="1"/>
    <n v="1"/>
    <s v="PAS D'INFO"/>
    <s v="SIG/V2J"/>
    <x v="0"/>
    <s v="oui"/>
    <s v="PAS D'INFO"/>
    <s v="ok"/>
    <m/>
    <m/>
    <m/>
    <m/>
    <m/>
    <m/>
    <m/>
    <m/>
    <m/>
    <m/>
    <m/>
    <m/>
  </r>
  <r>
    <s v="S2003"/>
    <s v="SYNTHESE"/>
    <s v="APPAREIL"/>
    <s v="ECHANGEUR"/>
    <s v="A"/>
    <m/>
    <m/>
    <m/>
    <m/>
    <m/>
    <m/>
    <m/>
    <m/>
    <m/>
    <s v="CALO"/>
    <x v="7"/>
    <s v="Différent"/>
    <s v="PAS D'INFO"/>
    <x v="0"/>
    <s v="Différent"/>
    <m/>
    <s v="DECONNEXION/RECONNEXION + BP"/>
    <m/>
    <n v="0"/>
    <n v="0"/>
    <n v="1"/>
    <n v="1"/>
    <s v=" 1 BP"/>
    <s v=" 1 BP"/>
    <s v=""/>
    <n v="36"/>
    <m/>
    <s v="PAS D'INFO"/>
    <n v="12"/>
    <n v="12"/>
    <s v="PAS D'INFO"/>
    <s v="M24x160"/>
    <x v="8"/>
    <s v="PAS D'INFO"/>
    <s v="B7"/>
    <x v="1"/>
    <m/>
    <n v="22"/>
    <m/>
    <n v="14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3"/>
    <s v="SYNTHESE"/>
    <s v="APPAREIL"/>
    <s v="ECHANGEUR"/>
    <s v="B"/>
    <m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3"/>
    <s v="SYNTHESE"/>
    <s v="APPAREIL"/>
    <s v="ECHANGEUR"/>
    <s v="C"/>
    <m/>
    <m/>
    <m/>
    <m/>
    <m/>
    <m/>
    <m/>
    <m/>
    <m/>
    <s v="CALO"/>
    <x v="2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3"/>
    <s v="SYNTHESE"/>
    <s v="APPAREIL"/>
    <s v="ECHANGEUR"/>
    <s v="D"/>
    <m/>
    <m/>
    <m/>
    <m/>
    <m/>
    <m/>
    <m/>
    <m/>
    <m/>
    <s v="ACCES"/>
    <x v="7"/>
    <s v="Différent"/>
    <s v="PAS D'INFO"/>
    <x v="0"/>
    <s v="Différent"/>
    <m/>
    <s v="DECONNEXION/RECONNEXION + BP"/>
    <m/>
    <n v="0"/>
    <n v="0"/>
    <n v="1"/>
    <n v="1"/>
    <s v=" 1 BP"/>
    <s v=" 1 BP"/>
    <s v=""/>
    <n v="36"/>
    <m/>
    <s v="PAS D'INFO"/>
    <n v="12"/>
    <n v="12"/>
    <s v="PAS D'INFO"/>
    <s v="M24x180"/>
    <x v="3"/>
    <s v="PAS D'INFO"/>
    <s v="B8"/>
    <x v="0"/>
    <m/>
    <n v="22"/>
    <m/>
    <n v="14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3"/>
    <s v="SYNTHESE"/>
    <s v="APPAREIL"/>
    <s v="ECHANGEUR"/>
    <s v="E"/>
    <m/>
    <m/>
    <m/>
    <m/>
    <m/>
    <m/>
    <m/>
    <m/>
    <m/>
    <s v="CALO"/>
    <x v="1"/>
    <s v="Différent"/>
    <s v="PAS D'INFO"/>
    <x v="0"/>
    <s v="Différent"/>
    <m/>
    <s v="DECONNEXION/RECONNEXION + BP"/>
    <m/>
    <n v="0"/>
    <n v="0"/>
    <n v="1"/>
    <n v="1"/>
    <s v=" 1 BP"/>
    <s v=" 1 BP"/>
    <s v=""/>
    <n v="32"/>
    <m/>
    <s v="PAS D'INFO"/>
    <n v="12"/>
    <n v="12"/>
    <s v="PAS D'INFO"/>
    <s v="M20x140"/>
    <x v="1"/>
    <s v="PAS D'INFO"/>
    <s v="B7"/>
    <x v="1"/>
    <m/>
    <n v="20"/>
    <m/>
    <n v="13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3"/>
    <s v="SYNTHESE"/>
    <s v="APPAREIL"/>
    <s v="ECHANGEUR"/>
    <s v="F"/>
    <m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n v="8"/>
    <n v="8"/>
    <n v="8"/>
    <s v="M16 x 120"/>
    <s v="M16x100"/>
    <x v="35"/>
    <s v="B7"/>
    <s v="B7"/>
    <x v="1"/>
    <m/>
    <n v="16"/>
    <m/>
    <n v="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3"/>
    <s v="SYNTHESE"/>
    <s v="APPAREIL"/>
    <s v="ECHANGEUR"/>
    <s v="G"/>
    <m/>
    <m/>
    <m/>
    <m/>
    <m/>
    <m/>
    <m/>
    <m/>
    <m/>
    <n v="80"/>
    <x v="0"/>
    <s v="Pareil"/>
    <s v="?"/>
    <x v="1"/>
    <s v="Différent"/>
    <m/>
    <s v="DECONNEXION/RECONNEXION + BP"/>
    <m/>
    <n v="0"/>
    <n v="0"/>
    <n v="1"/>
    <n v="1"/>
    <s v=" 1 BP"/>
    <s v=" 1 BP"/>
    <s v=""/>
    <n v="27"/>
    <m/>
    <n v="4"/>
    <n v="4"/>
    <n v="4"/>
    <s v="M16 x 100"/>
    <s v="Hors standard"/>
    <x v="5"/>
    <s v="B7"/>
    <s v="B7"/>
    <x v="1"/>
    <m/>
    <n v="16"/>
    <m/>
    <n v="10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003"/>
    <s v="SYNTHESE"/>
    <s v="APPAREIL"/>
    <s v="ECHANGEUR"/>
    <s v="H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7"/>
    <x v="1"/>
    <m/>
    <n v="16"/>
    <m/>
    <n v="8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3"/>
    <s v="SYNTHESE"/>
    <s v="APPAREIL"/>
    <s v="ECHANGEUR"/>
    <s v="I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7"/>
    <x v="1"/>
    <m/>
    <n v="16"/>
    <m/>
    <n v="8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3"/>
    <s v="SYNTHESE"/>
    <s v="APPAREIL"/>
    <s v="ECHANGEUR"/>
    <s v="J"/>
    <m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n v="8"/>
    <n v="8"/>
    <n v="8"/>
    <s v="M16 x 100"/>
    <s v="M16x100"/>
    <x v="5"/>
    <s v="B7"/>
    <s v="B7"/>
    <x v="1"/>
    <m/>
    <n v="16"/>
    <m/>
    <n v="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03"/>
    <s v="SYNTHESE"/>
    <s v="APPAREIL"/>
    <s v="ECHANGEUR"/>
    <s v="K"/>
    <m/>
    <m/>
    <m/>
    <m/>
    <m/>
    <m/>
    <m/>
    <m/>
    <m/>
    <s v="?"/>
    <x v="10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n v="4"/>
    <n v="4"/>
    <n v="4"/>
    <s v="M14 x 75"/>
    <s v="M16x90"/>
    <x v="11"/>
    <s v="PAS D'INFO"/>
    <s v="B7"/>
    <x v="1"/>
    <m/>
    <n v="16"/>
    <m/>
    <n v="80"/>
    <m/>
    <n v="1"/>
    <n v="1"/>
    <n v="1"/>
    <n v="1"/>
    <s v="PAS D'INFO"/>
    <s v="SIG/V2J"/>
    <x v="0"/>
    <s v="oui"/>
    <s v="rf"/>
    <s v="ok"/>
    <m/>
    <m/>
    <m/>
    <m/>
    <m/>
    <m/>
    <m/>
    <m/>
    <m/>
    <m/>
    <m/>
    <m/>
  </r>
  <r>
    <s v="S2003"/>
    <s v="SYNTHESE"/>
    <s v="APPAREIL"/>
    <s v="ECHANGEUR"/>
    <s v="L"/>
    <m/>
    <m/>
    <m/>
    <m/>
    <m/>
    <m/>
    <m/>
    <m/>
    <m/>
    <s v="ACCES"/>
    <x v="11"/>
    <s v="Différent"/>
    <s v="PAS D'INFO"/>
    <x v="0"/>
    <s v="Différent"/>
    <m/>
    <s v="DECONNEXION/RECONNEXION + BP"/>
    <m/>
    <n v="0"/>
    <n v="0"/>
    <n v="1"/>
    <n v="1"/>
    <s v=" 1 BP"/>
    <s v=" 1 BP"/>
    <s v=""/>
    <n v="32"/>
    <m/>
    <s v="PAS D'INFO"/>
    <n v="4"/>
    <n v="4"/>
    <s v="PAS D'INFO"/>
    <s v="M20x110"/>
    <x v="36"/>
    <s v="PAS D'INFO"/>
    <s v="B7"/>
    <x v="1"/>
    <m/>
    <n v="20"/>
    <m/>
    <n v="10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03"/>
    <s v="SYNTHESE"/>
    <s v="APPAREIL"/>
    <s v="ECHANGEUR"/>
    <s v="O"/>
    <m/>
    <m/>
    <m/>
    <m/>
    <m/>
    <m/>
    <m/>
    <m/>
    <m/>
    <n v="200"/>
    <x v="7"/>
    <s v="Pareil"/>
    <n v="50"/>
    <x v="0"/>
    <s v="Pareil"/>
    <m/>
    <s v="DECONNEXION/RECONNEXION + BP"/>
    <m/>
    <n v="0"/>
    <n v="0"/>
    <n v="1"/>
    <n v="1"/>
    <s v=" 1 BP"/>
    <s v=" 1 BP"/>
    <s v=""/>
    <n v="36"/>
    <m/>
    <n v="12"/>
    <n v="12"/>
    <n v="12"/>
    <s v="M24 x 160"/>
    <s v="M24x160"/>
    <x v="8"/>
    <s v="B7"/>
    <s v="B7"/>
    <x v="1"/>
    <m/>
    <n v="22"/>
    <m/>
    <n v="14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003"/>
    <s v="SYNTHESE"/>
    <s v="APPAREIL"/>
    <s v="ECHANGEUR"/>
    <s v="P"/>
    <s v="P1"/>
    <s v="Coté S2201"/>
    <m/>
    <m/>
    <m/>
    <m/>
    <m/>
    <m/>
    <m/>
    <n v="150"/>
    <x v="1"/>
    <s v="Pareil"/>
    <n v="50"/>
    <x v="0"/>
    <s v="Pareil"/>
    <m/>
    <s v="DECONNEXION/RECONNEXION"/>
    <m/>
    <n v="0"/>
    <n v="0"/>
    <n v="0"/>
    <n v="0"/>
    <s v=""/>
    <s v=""/>
    <s v=""/>
    <n v="32"/>
    <m/>
    <n v="12"/>
    <n v="12"/>
    <n v="12"/>
    <s v="M20 x 130"/>
    <s v="M20x140"/>
    <x v="4"/>
    <s v="B7"/>
    <s v="B7"/>
    <x v="1"/>
    <m/>
    <n v="20"/>
    <m/>
    <n v="130"/>
    <m/>
    <n v="0"/>
    <n v="0"/>
    <n v="1"/>
    <n v="2"/>
    <s v="SIG/V2J"/>
    <s v="SIG/V2J"/>
    <x v="0"/>
    <s v="NON"/>
    <s v="rf"/>
    <s v="ok"/>
    <m/>
    <m/>
    <m/>
    <m/>
    <m/>
    <m/>
    <m/>
    <m/>
    <m/>
    <m/>
    <m/>
    <m/>
  </r>
  <r>
    <s v="S2003"/>
    <s v="SYNTHESE"/>
    <s v="APPAREIL"/>
    <s v="ECHANGEUR"/>
    <s v="P"/>
    <s v="P2"/>
    <s v="Coté tuy"/>
    <m/>
    <m/>
    <m/>
    <m/>
    <m/>
    <m/>
    <m/>
    <n v="150"/>
    <x v="1"/>
    <s v="Pareil"/>
    <n v="50"/>
    <x v="0"/>
    <s v="Pareil"/>
    <m/>
    <s v="DECONNEXION/RECONNEXION"/>
    <m/>
    <n v="0"/>
    <m/>
    <n v="0"/>
    <m/>
    <s v=""/>
    <s v=""/>
    <s v=""/>
    <n v="32"/>
    <m/>
    <n v="12"/>
    <n v="12"/>
    <n v="12"/>
    <s v="M20 x 130"/>
    <s v="M20x140"/>
    <x v="4"/>
    <s v="B7"/>
    <s v="B7"/>
    <x v="1"/>
    <m/>
    <n v="20"/>
    <m/>
    <n v="13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SRU204"/>
    <s v="SYNTHESE"/>
    <s v="TUYAUTERIE"/>
    <s v="TUYAUTERIE"/>
    <s v="A"/>
    <s v="A1"/>
    <s v="Coté W01"/>
    <m/>
    <m/>
    <m/>
    <m/>
    <m/>
    <m/>
    <m/>
    <s v="PRESTO"/>
    <x v="11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4"/>
    <n v="4"/>
    <s v="PAS D'INFO"/>
    <s v="M14x95"/>
    <x v="37"/>
    <s v="PAS D'INFO"/>
    <s v="B7"/>
    <x v="1"/>
    <m/>
    <n v="14"/>
    <m/>
    <n v="8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RU204"/>
    <s v="SYNTHESE"/>
    <s v="TUYAUTERIE"/>
    <s v="TUYAUTERIE"/>
    <s v="A"/>
    <s v="A2"/>
    <s v="Coté W02"/>
    <m/>
    <m/>
    <m/>
    <m/>
    <m/>
    <m/>
    <m/>
    <s v="PRESTO"/>
    <x v="11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4"/>
    <n v="4"/>
    <s v="PAS D'INFO"/>
    <s v="M14x95"/>
    <x v="37"/>
    <s v="PAS D'INFO"/>
    <s v="B7"/>
    <x v="1"/>
    <m/>
    <n v="14"/>
    <m/>
    <n v="8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"/>
    <m/>
    <m/>
    <m/>
    <m/>
    <m/>
    <m/>
    <m/>
    <m/>
    <m/>
    <s v="CALO"/>
    <x v="20"/>
    <s v="Différent"/>
    <s v="PAS D'INFO"/>
    <x v="1"/>
    <s v="Différent"/>
    <m/>
    <s v="DEPOSE/REPOSE DOME OU BOITE"/>
    <m/>
    <n v="0"/>
    <n v="0"/>
    <n v="0"/>
    <n v="0"/>
    <s v=""/>
    <s v=""/>
    <s v="ADF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s v="SIG V2J"/>
    <x v="0"/>
    <s v="PAS D'INFO"/>
    <s v="PAS D'INFO"/>
    <s v="ok couvercle"/>
    <m/>
    <m/>
    <m/>
    <m/>
    <m/>
    <m/>
    <m/>
    <m/>
    <m/>
    <m/>
    <m/>
    <m/>
  </r>
  <r>
    <s v="S2601"/>
    <s v="SYNTHESE"/>
    <s v="APPAREIL"/>
    <s v="ECHANGEUR"/>
    <s v="B"/>
    <m/>
    <m/>
    <m/>
    <m/>
    <m/>
    <m/>
    <m/>
    <m/>
    <m/>
    <s v="?"/>
    <x v="5"/>
    <s v="Différent"/>
    <s v="PAS D'INFO"/>
    <x v="1"/>
    <s v="Différent"/>
    <m/>
    <s v="DECONNEXION/RECONNEXION"/>
    <m/>
    <n v="0"/>
    <n v="0"/>
    <n v="0"/>
    <n v="0"/>
    <s v=""/>
    <s v=""/>
    <s v="ADF"/>
    <n v="46"/>
    <m/>
    <n v="20"/>
    <n v="20"/>
    <n v="20"/>
    <s v="M30 x 190"/>
    <s v="M30x180"/>
    <x v="31"/>
    <s v="B7"/>
    <s v="B7"/>
    <x v="1"/>
    <m/>
    <n v="30"/>
    <m/>
    <n v="160"/>
    <m/>
    <n v="0"/>
    <n v="0"/>
    <n v="1"/>
    <n v="2"/>
    <s v="SIG/V2J"/>
    <s v="SIG V2J"/>
    <x v="0"/>
    <s v="oui"/>
    <s v="rf"/>
    <s v="Pourquoi deux joint def ?"/>
    <m/>
    <m/>
    <m/>
    <m/>
    <m/>
    <m/>
    <m/>
    <m/>
    <m/>
    <m/>
    <m/>
    <m/>
  </r>
  <r>
    <s v="S2601"/>
    <s v="SYNTHESE"/>
    <s v="APPAREIL"/>
    <s v="ECHANGEUR"/>
    <s v="C"/>
    <s v="C1"/>
    <s v="Coté S2601"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C"/>
    <s v="C2"/>
    <s v="Coté tuy"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100"/>
    <s v="M16x95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D"/>
    <s v="D1"/>
    <s v="Coté S2601"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D"/>
    <s v="D2"/>
    <s v="Coté tuy"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100"/>
    <s v="M16x95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E"/>
    <s v="E1"/>
    <s v="Coté S2601"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E"/>
    <s v="E2"/>
    <s v="Coté tuy"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100"/>
    <s v="M16x95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F"/>
    <s v="F1"/>
    <s v="Coté S2601"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F"/>
    <s v="F2"/>
    <s v="Coté tuy"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100"/>
    <s v="M16x95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G"/>
    <s v="G1"/>
    <s v="Coté S2601"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G"/>
    <s v="G2"/>
    <s v="Coté tuy"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100"/>
    <s v="M16x95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H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6 x 100"/>
    <s v="M16x95"/>
    <x v="5"/>
    <s v="B7"/>
    <s v="B7"/>
    <x v="1"/>
    <m/>
    <n v="16"/>
    <m/>
    <n v="9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I"/>
    <m/>
    <m/>
    <m/>
    <m/>
    <m/>
    <m/>
    <m/>
    <m/>
    <m/>
    <s v="CALO"/>
    <x v="5"/>
    <s v="Différent"/>
    <s v="PAS D'INFO"/>
    <x v="1"/>
    <s v="Différent"/>
    <m/>
    <s v="DECONNEXION/RECONNEXION"/>
    <m/>
    <n v="0"/>
    <n v="0"/>
    <n v="0"/>
    <n v="0"/>
    <s v=""/>
    <s v=""/>
    <s v="ADF"/>
    <n v="46"/>
    <m/>
    <s v="PAS D'INFO"/>
    <n v="20"/>
    <n v="20"/>
    <s v="PAS D'INFO"/>
    <s v="M30x180"/>
    <x v="16"/>
    <s v="PAS D'INFO"/>
    <s v="B7"/>
    <x v="1"/>
    <m/>
    <n v="30"/>
    <m/>
    <n v="16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L"/>
    <m/>
    <m/>
    <m/>
    <m/>
    <m/>
    <m/>
    <m/>
    <m/>
    <m/>
    <s v="CALO"/>
    <x v="20"/>
    <s v="Différent"/>
    <s v="PAS D'INFO"/>
    <x v="1"/>
    <s v="Différent"/>
    <m/>
    <s v="OUVERTURE COUVERCLE"/>
    <m/>
    <n v="0"/>
    <n v="0"/>
    <n v="0"/>
    <n v="0"/>
    <s v=""/>
    <s v=""/>
    <s v="ADF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s v="SIG V2J"/>
    <x v="0"/>
    <s v="PAS D'INFO"/>
    <s v="PAS D'INFO"/>
    <s v="ok couvercle"/>
    <m/>
    <m/>
    <m/>
    <m/>
    <m/>
    <m/>
    <m/>
    <m/>
    <m/>
    <m/>
    <m/>
    <m/>
  </r>
  <r>
    <s v="S2601"/>
    <s v="SYNTHESE"/>
    <s v="APPAREIL"/>
    <s v="ECHANGEUR"/>
    <s v="M"/>
    <m/>
    <m/>
    <m/>
    <m/>
    <m/>
    <m/>
    <m/>
    <m/>
    <m/>
    <s v="CALO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N"/>
    <s v="N1"/>
    <s v="Coté S2601"/>
    <m/>
    <m/>
    <m/>
    <m/>
    <m/>
    <m/>
    <m/>
    <s v="ACCES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O"/>
    <s v="O1"/>
    <s v="Coté S2601"/>
    <m/>
    <m/>
    <m/>
    <m/>
    <m/>
    <m/>
    <m/>
    <s v="ACCES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P"/>
    <s v="P1"/>
    <s v="Coté S2601"/>
    <m/>
    <m/>
    <m/>
    <m/>
    <m/>
    <m/>
    <m/>
    <s v="ACCES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Q"/>
    <s v="Q1"/>
    <s v="Coté S2601"/>
    <m/>
    <m/>
    <m/>
    <m/>
    <m/>
    <m/>
    <m/>
    <s v="ACCES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T"/>
    <s v="T1"/>
    <s v="Coté S2601"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T"/>
    <s v="T2"/>
    <s v="Coté tuy"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U"/>
    <s v="U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U"/>
    <s v="U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100"/>
    <s v="M16x95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X"/>
    <s v="X1"/>
    <m/>
    <m/>
    <m/>
    <m/>
    <m/>
    <m/>
    <m/>
    <m/>
    <n v="40"/>
    <x v="11"/>
    <s v="Pareil"/>
    <n v="20"/>
    <x v="1"/>
    <s v="Pareil"/>
    <m/>
    <s v="DECONNEXION/RECONNEXION"/>
    <m/>
    <n v="0"/>
    <n v="0"/>
    <n v="0"/>
    <n v="0"/>
    <s v=""/>
    <s v=""/>
    <s v="ADF"/>
    <n v="22"/>
    <m/>
    <n v="4"/>
    <n v="4"/>
    <n v="4"/>
    <s v="M14 x 85"/>
    <s v="M14x85"/>
    <x v="17"/>
    <s v="B7"/>
    <s v="B7"/>
    <x v="1"/>
    <m/>
    <n v="14"/>
    <m/>
    <n v="8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X"/>
    <s v="X2"/>
    <m/>
    <m/>
    <m/>
    <m/>
    <m/>
    <m/>
    <m/>
    <m/>
    <n v="40"/>
    <x v="11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85"/>
    <s v="M14x85"/>
    <x v="17"/>
    <s v="B7"/>
    <s v="B7"/>
    <x v="1"/>
    <m/>
    <n v="14"/>
    <m/>
    <n v="8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Y"/>
    <s v="Y1"/>
    <m/>
    <m/>
    <m/>
    <m/>
    <m/>
    <m/>
    <m/>
    <m/>
    <n v="40"/>
    <x v="11"/>
    <s v="Pareil"/>
    <n v="20"/>
    <x v="1"/>
    <s v="Pareil"/>
    <m/>
    <s v="DECONNEXION/RECONNEXION"/>
    <m/>
    <n v="0"/>
    <n v="0"/>
    <n v="0"/>
    <n v="0"/>
    <s v=""/>
    <s v=""/>
    <s v="ADF"/>
    <n v="22"/>
    <m/>
    <n v="4"/>
    <n v="4"/>
    <n v="4"/>
    <s v="M14 x 85"/>
    <s v="M14x85"/>
    <x v="17"/>
    <s v="B7"/>
    <s v="B7"/>
    <x v="1"/>
    <m/>
    <n v="14"/>
    <m/>
    <n v="8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Y"/>
    <s v="Y2"/>
    <m/>
    <m/>
    <m/>
    <m/>
    <m/>
    <m/>
    <m/>
    <m/>
    <n v="40"/>
    <x v="11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85"/>
    <s v="M14x85"/>
    <x v="17"/>
    <s v="B7"/>
    <s v="B7"/>
    <x v="1"/>
    <m/>
    <n v="14"/>
    <m/>
    <n v="8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Z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85"/>
    <s v="M14x80"/>
    <x v="17"/>
    <s v="B7"/>
    <s v="B7"/>
    <x v="1"/>
    <m/>
    <n v="14"/>
    <m/>
    <n v="7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A"/>
    <s v="AA1"/>
    <m/>
    <m/>
    <m/>
    <m/>
    <m/>
    <m/>
    <m/>
    <m/>
    <s v="CALO"/>
    <x v="5"/>
    <s v="Différent"/>
    <s v="PAS D'INFO"/>
    <x v="1"/>
    <s v="Différent"/>
    <m/>
    <s v="POSE/DEPOSE JP"/>
    <m/>
    <n v="1"/>
    <n v="1"/>
    <n v="0"/>
    <n v="0"/>
    <s v="1 JP"/>
    <s v="1 JP"/>
    <s v="ADF"/>
    <n v="46"/>
    <m/>
    <s v="PAS D'INFO"/>
    <n v="20"/>
    <n v="20"/>
    <s v="PAS D'INFO"/>
    <s v="M30x180"/>
    <x v="16"/>
    <s v="PAS D'INFO"/>
    <s v="B7"/>
    <x v="1"/>
    <m/>
    <n v="30"/>
    <m/>
    <n v="160"/>
    <m/>
    <n v="2"/>
    <n v="2"/>
    <n v="1"/>
    <n v="1"/>
    <s v="PAS D'INFO"/>
    <s v="SIG V2J"/>
    <x v="0"/>
    <s v="PAS D'INFO"/>
    <s v="PAS D'INFO"/>
    <s v="REV D"/>
    <m/>
    <m/>
    <m/>
    <m/>
    <m/>
    <m/>
    <m/>
    <m/>
    <m/>
    <m/>
    <m/>
    <m/>
  </r>
  <r>
    <s v="S2601"/>
    <m/>
    <m/>
    <m/>
    <s v="AA"/>
    <s v="AA2"/>
    <m/>
    <m/>
    <m/>
    <m/>
    <m/>
    <m/>
    <m/>
    <m/>
    <s v="CALO"/>
    <x v="5"/>
    <s v="Différent"/>
    <s v="PAS D'INFO"/>
    <x v="1"/>
    <s v="Différent"/>
    <m/>
    <s v="DECONNEXION/RECONNEXION"/>
    <m/>
    <m/>
    <m/>
    <m/>
    <m/>
    <s v=""/>
    <m/>
    <s v="ADF"/>
    <n v="46"/>
    <m/>
    <s v="PAS D'INFO"/>
    <n v="20"/>
    <n v="20"/>
    <s v="PAS D'INFO"/>
    <s v="M30x180"/>
    <x v="16"/>
    <s v="PAS D'INFO"/>
    <s v="B7"/>
    <x v="1"/>
    <m/>
    <n v="30"/>
    <m/>
    <n v="160"/>
    <m/>
    <m/>
    <m/>
    <n v="1"/>
    <m/>
    <s v="PAS D'INFO"/>
    <s v="SIG V2J"/>
    <x v="0"/>
    <s v="PAS D'INFO"/>
    <s v="PAS D'INFO"/>
    <s v="REV D"/>
    <m/>
    <m/>
    <m/>
    <m/>
    <m/>
    <m/>
    <m/>
    <m/>
    <m/>
    <m/>
    <m/>
    <m/>
  </r>
  <r>
    <s v="S2601"/>
    <s v="SYNTHESE"/>
    <s v="APPAREIL"/>
    <s v="ECHANGEUR"/>
    <s v="AB"/>
    <s v="AB1"/>
    <m/>
    <m/>
    <m/>
    <m/>
    <m/>
    <m/>
    <m/>
    <m/>
    <s v="CALO"/>
    <x v="11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B"/>
    <s v="AB2"/>
    <m/>
    <m/>
    <m/>
    <m/>
    <m/>
    <m/>
    <m/>
    <m/>
    <s v="CALO"/>
    <x v="11"/>
    <s v="Différent"/>
    <s v="PAS D'INFO"/>
    <x v="1"/>
    <s v="Différent"/>
    <m/>
    <s v="DECONNEXION/RECONNEXION"/>
    <m/>
    <n v="0"/>
    <m/>
    <n v="0"/>
    <m/>
    <s v=""/>
    <m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C"/>
    <s v="AC1"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C"/>
    <s v="AC2"/>
    <m/>
    <m/>
    <m/>
    <m/>
    <m/>
    <m/>
    <m/>
    <m/>
    <s v="CALO"/>
    <x v="4"/>
    <s v="Différent"/>
    <s v="PAS D'INFO"/>
    <x v="1"/>
    <s v="Différent"/>
    <m/>
    <s v="DECONNEXION/RECONNEXION"/>
    <m/>
    <n v="0"/>
    <m/>
    <n v="0"/>
    <m/>
    <s v=""/>
    <m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D"/>
    <s v="AD1"/>
    <m/>
    <m/>
    <m/>
    <m/>
    <m/>
    <m/>
    <m/>
    <m/>
    <s v="CALO"/>
    <x v="3"/>
    <s v="Différent"/>
    <s v="PAS D'INFO"/>
    <x v="1"/>
    <s v="Différent"/>
    <m/>
    <s v="DECONNEXION/RECONNEXION"/>
    <m/>
    <n v="0"/>
    <n v="0"/>
    <n v="0"/>
    <n v="0"/>
    <s v=""/>
    <s v=""/>
    <s v="ADF"/>
    <n v="41"/>
    <m/>
    <s v="PAS D'INFO"/>
    <n v="16"/>
    <n v="16"/>
    <s v="PAS D'INFO"/>
    <s v="M27x160"/>
    <x v="9"/>
    <s v="PAS D'INFO"/>
    <s v="B7"/>
    <x v="1"/>
    <m/>
    <n v="27"/>
    <m/>
    <n v="15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D"/>
    <s v="AD2"/>
    <m/>
    <m/>
    <m/>
    <m/>
    <m/>
    <m/>
    <m/>
    <m/>
    <s v="CALO"/>
    <x v="3"/>
    <s v="Différent"/>
    <s v="PAS D'INFO"/>
    <x v="1"/>
    <s v="Différent"/>
    <m/>
    <s v="DECONNEXION/RECONNEXION"/>
    <m/>
    <n v="0"/>
    <m/>
    <n v="0"/>
    <m/>
    <s v=""/>
    <m/>
    <s v="ADF"/>
    <n v="41"/>
    <m/>
    <s v="PAS D'INFO"/>
    <n v="16"/>
    <n v="16"/>
    <s v="PAS D'INFO"/>
    <s v="M27x160"/>
    <x v="9"/>
    <s v="PAS D'INFO"/>
    <s v="B7"/>
    <x v="1"/>
    <m/>
    <n v="27"/>
    <m/>
    <n v="15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E"/>
    <s v="AE1"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E"/>
    <s v="AE2"/>
    <m/>
    <m/>
    <m/>
    <m/>
    <m/>
    <m/>
    <m/>
    <m/>
    <s v="CALO"/>
    <x v="4"/>
    <s v="Différent"/>
    <s v="PAS D'INFO"/>
    <x v="1"/>
    <s v="Différent"/>
    <m/>
    <s v="DECONNEXION/RECONNEXION"/>
    <m/>
    <n v="0"/>
    <m/>
    <n v="0"/>
    <m/>
    <s v=""/>
    <m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F"/>
    <s v="AF1"/>
    <m/>
    <m/>
    <m/>
    <m/>
    <m/>
    <m/>
    <m/>
    <m/>
    <s v="CALO"/>
    <x v="1"/>
    <s v="Différent"/>
    <s v="PAS D'INFO"/>
    <x v="1"/>
    <s v="Différent"/>
    <m/>
    <s v="DECONNEXION/RECONNEXION"/>
    <m/>
    <n v="0"/>
    <n v="0"/>
    <n v="0"/>
    <n v="0"/>
    <s v=""/>
    <s v="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F"/>
    <s v="AF2"/>
    <m/>
    <m/>
    <m/>
    <m/>
    <m/>
    <m/>
    <m/>
    <m/>
    <s v="CALO"/>
    <x v="1"/>
    <s v="Différent"/>
    <s v="PAS D'INFO"/>
    <x v="1"/>
    <s v="Différent"/>
    <m/>
    <s v="DECONNEXION/RECONNEXION"/>
    <m/>
    <n v="0"/>
    <m/>
    <n v="0"/>
    <m/>
    <s v=""/>
    <m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G"/>
    <s v="AG1"/>
    <m/>
    <m/>
    <m/>
    <m/>
    <m/>
    <m/>
    <m/>
    <m/>
    <s v="CALO"/>
    <x v="1"/>
    <s v="Différent"/>
    <s v="PAS D'INFO"/>
    <x v="1"/>
    <s v="Différent"/>
    <m/>
    <s v="DECONNEXION/RECONNEXION"/>
    <m/>
    <n v="0"/>
    <n v="0"/>
    <n v="0"/>
    <n v="0"/>
    <s v=""/>
    <s v="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G"/>
    <s v="AG2"/>
    <m/>
    <m/>
    <m/>
    <m/>
    <m/>
    <m/>
    <m/>
    <m/>
    <s v="CALO"/>
    <x v="1"/>
    <s v="Différent"/>
    <s v="PAS D'INFO"/>
    <x v="1"/>
    <s v="Différent"/>
    <m/>
    <s v="DECONNEXION/RECONNEXION"/>
    <m/>
    <n v="0"/>
    <m/>
    <n v="0"/>
    <m/>
    <s v=""/>
    <m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H"/>
    <s v="AH1"/>
    <s v="Coté DN 150"/>
    <m/>
    <m/>
    <m/>
    <m/>
    <m/>
    <m/>
    <m/>
    <s v="CALO"/>
    <x v="11"/>
    <s v="Différent"/>
    <s v="PAS D'INFO"/>
    <x v="1"/>
    <s v="Différent"/>
    <m/>
    <s v="DECONNEXION/RECONNEXION + BP"/>
    <m/>
    <n v="0"/>
    <n v="0"/>
    <n v="1"/>
    <n v="1"/>
    <s v=" 1 BP"/>
    <s v=" 1 BP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1"/>
    <n v="1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H"/>
    <s v="AH2"/>
    <s v="Coté DN40"/>
    <m/>
    <m/>
    <m/>
    <m/>
    <m/>
    <m/>
    <m/>
    <s v="CALO"/>
    <x v="11"/>
    <s v="Différent"/>
    <s v="PAS D'INFO"/>
    <x v="1"/>
    <s v="Différent"/>
    <m/>
    <s v="DECONNEXION/RECONNEXION"/>
    <m/>
    <n v="0"/>
    <m/>
    <n v="0"/>
    <m/>
    <s v=""/>
    <m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I"/>
    <s v="AI1"/>
    <s v="Coté DN 150"/>
    <m/>
    <m/>
    <m/>
    <m/>
    <m/>
    <m/>
    <m/>
    <s v="ACCES"/>
    <x v="11"/>
    <s v="Différent"/>
    <s v="PAS D'INFO"/>
    <x v="1"/>
    <s v="Différent"/>
    <m/>
    <s v="DECONNEXION/RECONNEXION + BP"/>
    <m/>
    <n v="0"/>
    <n v="0"/>
    <n v="1"/>
    <n v="1"/>
    <s v=" 1 BP"/>
    <s v=" 1 BP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1"/>
    <n v="1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I"/>
    <s v="AI2"/>
    <s v="Coté DN40"/>
    <m/>
    <m/>
    <m/>
    <m/>
    <m/>
    <m/>
    <m/>
    <s v="ACCES"/>
    <x v="11"/>
    <s v="Différent"/>
    <s v="PAS D'INFO"/>
    <x v="1"/>
    <s v="Différent"/>
    <m/>
    <s v="DECONNEXION/RECONNEXION"/>
    <m/>
    <n v="0"/>
    <m/>
    <n v="0"/>
    <m/>
    <s v=""/>
    <m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J"/>
    <s v="AJ1"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ADF"/>
    <n v="22"/>
    <m/>
    <n v="4"/>
    <n v="4"/>
    <n v="4"/>
    <s v="M16 x 90"/>
    <s v="M14x80"/>
    <x v="2"/>
    <s v="B7"/>
    <s v="B7"/>
    <x v="1"/>
    <m/>
    <n v="14"/>
    <m/>
    <n v="7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J"/>
    <s v="AJ2"/>
    <m/>
    <m/>
    <m/>
    <m/>
    <m/>
    <m/>
    <m/>
    <m/>
    <n v="25"/>
    <x v="8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6 x 90"/>
    <s v="M14x80"/>
    <x v="2"/>
    <s v="B7"/>
    <s v="B7"/>
    <x v="1"/>
    <m/>
    <n v="14"/>
    <m/>
    <n v="7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K"/>
    <s v="AK1"/>
    <s v="Coté tuy"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6 x 90"/>
    <s v="M14x80"/>
    <x v="2"/>
    <s v="B7"/>
    <s v="B7"/>
    <x v="1"/>
    <m/>
    <n v="14"/>
    <m/>
    <n v="70"/>
    <m/>
    <n v="1"/>
    <n v="1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K"/>
    <s v="AK2"/>
    <s v="Coté regard"/>
    <m/>
    <m/>
    <m/>
    <m/>
    <m/>
    <m/>
    <m/>
    <n v="25"/>
    <x v="8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6 x 90"/>
    <s v="M14x80"/>
    <x v="2"/>
    <s v="B7"/>
    <s v="B7"/>
    <x v="1"/>
    <m/>
    <n v="14"/>
    <m/>
    <n v="70"/>
    <m/>
    <n v="0"/>
    <m/>
    <n v="1"/>
    <m/>
    <s v="SIG/V2J"/>
    <s v="SIG V2J"/>
    <x v="0"/>
    <s v="oui"/>
    <s v="rf"/>
    <s v="1 bride commune avec AJ Donc à pas compter"/>
    <m/>
    <m/>
    <m/>
    <m/>
    <m/>
    <m/>
    <m/>
    <m/>
    <m/>
    <m/>
    <m/>
    <m/>
  </r>
  <r>
    <s v="S2601"/>
    <s v="SYNTHESE"/>
    <s v="APPAREIL"/>
    <s v="ECHANGEUR"/>
    <s v="AL"/>
    <s v="AL1"/>
    <s v="Coté S2705"/>
    <m/>
    <m/>
    <m/>
    <m/>
    <m/>
    <m/>
    <m/>
    <s v="ACCES"/>
    <x v="1"/>
    <s v="Différent"/>
    <s v="PAS D'INFO"/>
    <x v="1"/>
    <s v="Différent"/>
    <m/>
    <s v="DECONNEXION/RECONNEXION + BP"/>
    <m/>
    <n v="0"/>
    <n v="0"/>
    <n v="1"/>
    <n v="1"/>
    <s v=" 1 BP"/>
    <s v=" 1 BP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L"/>
    <s v="AL2"/>
    <s v="Coté tuy"/>
    <m/>
    <m/>
    <m/>
    <m/>
    <m/>
    <m/>
    <m/>
    <s v="ACCES"/>
    <x v="1"/>
    <s v="Différent"/>
    <s v="PAS D'INFO"/>
    <x v="1"/>
    <s v="Différent"/>
    <m/>
    <s v="DECONNEXION/RECONNEXION"/>
    <m/>
    <n v="0"/>
    <m/>
    <n v="0"/>
    <m/>
    <s v=""/>
    <m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M"/>
    <s v="AM1"/>
    <m/>
    <m/>
    <m/>
    <m/>
    <m/>
    <m/>
    <m/>
    <m/>
    <s v="CALO"/>
    <x v="1"/>
    <s v="Différent"/>
    <s v="PAS D'INFO"/>
    <x v="1"/>
    <s v="Différent"/>
    <m/>
    <s v="DECONNEXION/RECONNEXION"/>
    <m/>
    <n v="0"/>
    <n v="0"/>
    <n v="0"/>
    <n v="0"/>
    <s v=""/>
    <s v="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M"/>
    <s v="AM2"/>
    <m/>
    <m/>
    <m/>
    <m/>
    <m/>
    <m/>
    <m/>
    <m/>
    <s v="CALO"/>
    <x v="1"/>
    <s v="Différent"/>
    <s v="PAS D'INFO"/>
    <x v="1"/>
    <s v="Différent"/>
    <m/>
    <s v="DECONNEXION/RECONNEXION"/>
    <m/>
    <n v="0"/>
    <m/>
    <n v="0"/>
    <m/>
    <s v=""/>
    <m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N"/>
    <s v="AN1"/>
    <s v="Coté DN150"/>
    <m/>
    <m/>
    <m/>
    <m/>
    <m/>
    <m/>
    <m/>
    <s v="CALO"/>
    <x v="11"/>
    <s v="Différent"/>
    <s v="PAS D'INFO"/>
    <x v="1"/>
    <s v="Différent"/>
    <m/>
    <s v="DECONNEXION/RECONNEXION + BP"/>
    <m/>
    <n v="0"/>
    <n v="0"/>
    <n v="1"/>
    <n v="1"/>
    <s v=" 1 BP"/>
    <s v=" 1 BP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1"/>
    <n v="1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N"/>
    <s v="AN2"/>
    <s v="Coté tuy"/>
    <m/>
    <m/>
    <m/>
    <m/>
    <m/>
    <m/>
    <m/>
    <s v="CALO"/>
    <x v="11"/>
    <s v="Différent"/>
    <s v="PAS D'INFO"/>
    <x v="1"/>
    <s v="Différent"/>
    <m/>
    <s v="DECONNEXION/RECONNEXION"/>
    <m/>
    <n v="0"/>
    <m/>
    <n v="0"/>
    <m/>
    <s v=""/>
    <m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O"/>
    <s v="AO1"/>
    <s v="Coté DN300"/>
    <m/>
    <m/>
    <m/>
    <m/>
    <m/>
    <m/>
    <m/>
    <s v="CALO"/>
    <x v="11"/>
    <s v="Différent"/>
    <s v="PAS D'INFO"/>
    <x v="1"/>
    <s v="Différent"/>
    <m/>
    <s v="DECONNEXION/RECONNEXION + BP"/>
    <m/>
    <n v="0"/>
    <n v="0"/>
    <n v="1"/>
    <n v="1"/>
    <s v=" 1 BP"/>
    <s v=" 1 BP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1"/>
    <n v="1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O"/>
    <s v="AO2"/>
    <s v="Coté regard"/>
    <m/>
    <m/>
    <m/>
    <m/>
    <m/>
    <m/>
    <m/>
    <n v="40"/>
    <x v="11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75"/>
    <s v="M14x85"/>
    <x v="11"/>
    <s v="B7"/>
    <s v="B7"/>
    <x v="1"/>
    <m/>
    <n v="14"/>
    <m/>
    <n v="8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P"/>
    <s v="AP1"/>
    <s v="Coté vanne d'angle"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75"/>
    <s v="M14x80"/>
    <x v="11"/>
    <s v="B7"/>
    <s v="B7"/>
    <x v="1"/>
    <m/>
    <n v="14"/>
    <m/>
    <n v="70"/>
    <m/>
    <n v="1"/>
    <n v="1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P"/>
    <s v="AP2"/>
    <s v="Coté vanne manu"/>
    <m/>
    <m/>
    <m/>
    <m/>
    <m/>
    <m/>
    <m/>
    <n v="25"/>
    <x v="8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75"/>
    <s v="M14x80"/>
    <x v="11"/>
    <s v="B7"/>
    <s v="B7"/>
    <x v="1"/>
    <m/>
    <n v="14"/>
    <m/>
    <n v="7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Q"/>
    <s v="AQ1"/>
    <s v="Coté S2201"/>
    <m/>
    <m/>
    <m/>
    <m/>
    <m/>
    <m/>
    <m/>
    <s v="CALO"/>
    <x v="16"/>
    <s v="Différent"/>
    <s v="PAS D'INFO"/>
    <x v="1"/>
    <s v="Différent"/>
    <m/>
    <s v="DECONNEXION/RECONNEXION + BP"/>
    <m/>
    <n v="0"/>
    <n v="0"/>
    <n v="1"/>
    <n v="1"/>
    <s v=" 1 BP"/>
    <s v=" 1 BP"/>
    <s v="ADF"/>
    <n v="36"/>
    <m/>
    <s v="PAS D'INFO"/>
    <n v="12"/>
    <n v="12"/>
    <s v="PAS D'INFO"/>
    <s v="M24x140"/>
    <x v="22"/>
    <s v="PAS D'INFO"/>
    <s v="B7"/>
    <x v="1"/>
    <m/>
    <n v="22"/>
    <m/>
    <n v="130"/>
    <m/>
    <n v="1"/>
    <n v="1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Q"/>
    <s v="AQ2"/>
    <s v="Coté tuy/moteur"/>
    <m/>
    <m/>
    <m/>
    <m/>
    <m/>
    <m/>
    <m/>
    <s v="CALO"/>
    <x v="16"/>
    <s v="Différent"/>
    <s v="PAS D'INFO"/>
    <x v="1"/>
    <s v="Différent"/>
    <m/>
    <s v="DECONNEXION/RECONNEXION"/>
    <m/>
    <n v="0"/>
    <m/>
    <n v="0"/>
    <m/>
    <s v=""/>
    <m/>
    <s v="ADF"/>
    <n v="36"/>
    <m/>
    <s v="PAS D'INFO"/>
    <n v="12"/>
    <n v="12"/>
    <s v="PAS D'INFO"/>
    <s v="M24x140"/>
    <x v="22"/>
    <s v="PAS D'INFO"/>
    <s v="B7"/>
    <x v="1"/>
    <m/>
    <n v="22"/>
    <m/>
    <n v="13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R"/>
    <s v="AR1"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ADF"/>
    <n v="22"/>
    <m/>
    <n v="4"/>
    <n v="4"/>
    <n v="4"/>
    <s v="M14 x 75"/>
    <s v="M14x80"/>
    <x v="11"/>
    <s v="B7"/>
    <s v="B7"/>
    <x v="1"/>
    <m/>
    <n v="14"/>
    <m/>
    <n v="7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R"/>
    <s v="AR2"/>
    <m/>
    <m/>
    <m/>
    <m/>
    <m/>
    <m/>
    <m/>
    <m/>
    <n v="25"/>
    <x v="8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75"/>
    <s v="M14x80"/>
    <x v="11"/>
    <s v="B7"/>
    <s v="B7"/>
    <x v="1"/>
    <m/>
    <n v="14"/>
    <m/>
    <n v="70"/>
    <m/>
    <n v="0"/>
    <m/>
    <n v="1"/>
    <m/>
    <s v="SIG/V2J"/>
    <s v="SIG V2J"/>
    <x v="0"/>
    <s v="oui"/>
    <s v="rf"/>
    <s v="bride commune avec AJ Donc à pas compter"/>
    <m/>
    <m/>
    <m/>
    <m/>
    <m/>
    <m/>
    <m/>
    <m/>
    <m/>
    <m/>
    <m/>
    <m/>
  </r>
  <r>
    <s v="S2601"/>
    <s v="SYNTHESE"/>
    <s v="APPAREIL"/>
    <s v="ECHANGEUR"/>
    <s v="AS"/>
    <s v="AS1"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ADF"/>
    <n v="22"/>
    <m/>
    <n v="4"/>
    <n v="4"/>
    <n v="4"/>
    <s v="M14 x 75"/>
    <s v="M14x80"/>
    <x v="11"/>
    <s v="B7"/>
    <s v="B7"/>
    <x v="1"/>
    <m/>
    <n v="14"/>
    <m/>
    <n v="7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S"/>
    <s v="AS2"/>
    <m/>
    <m/>
    <m/>
    <m/>
    <m/>
    <m/>
    <m/>
    <m/>
    <n v="25"/>
    <x v="8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75"/>
    <s v="M14x80"/>
    <x v="11"/>
    <s v="B7"/>
    <s v="B7"/>
    <x v="1"/>
    <m/>
    <n v="14"/>
    <m/>
    <n v="7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T"/>
    <s v="AT1"/>
    <m/>
    <m/>
    <m/>
    <m/>
    <m/>
    <m/>
    <m/>
    <m/>
    <m/>
    <x v="8"/>
    <s v=""/>
    <m/>
    <x v="1"/>
    <s v=""/>
    <m/>
    <s v="DECONNEXION/RECONNEXION"/>
    <m/>
    <n v="0"/>
    <n v="0"/>
    <n v="0"/>
    <n v="0"/>
    <s v=""/>
    <s v=""/>
    <s v="ADF"/>
    <n v="22"/>
    <m/>
    <s v="DOUBLON"/>
    <n v="4"/>
    <n v="4"/>
    <s v="DOUBLON"/>
    <s v="M14x80"/>
    <x v="14"/>
    <s v="DOUBLON"/>
    <s v="B7"/>
    <x v="1"/>
    <m/>
    <n v="14"/>
    <m/>
    <n v="70"/>
    <m/>
    <n v="0"/>
    <n v="0"/>
    <n v="1"/>
    <n v="2"/>
    <s v="DOUBLON"/>
    <s v="SIG V2J"/>
    <x v="0"/>
    <s v="DOUBLON"/>
    <s v="DOUBLON"/>
    <s v="EN DOUBLE AVEC OTG182 + BP DANS OTG 182 et RETOURNER VANNE SUR S2601"/>
    <m/>
    <m/>
    <m/>
    <m/>
    <m/>
    <m/>
    <m/>
    <m/>
    <m/>
    <m/>
    <m/>
    <m/>
  </r>
  <r>
    <s v="S2601"/>
    <s v="SYNTHESE"/>
    <s v="APPAREIL"/>
    <s v="ECHANGEUR"/>
    <s v="AT"/>
    <s v="AT2"/>
    <m/>
    <m/>
    <m/>
    <m/>
    <m/>
    <m/>
    <m/>
    <m/>
    <m/>
    <x v="8"/>
    <s v=""/>
    <m/>
    <x v="1"/>
    <s v=""/>
    <m/>
    <s v="DECONNEXION/RECONNEXION"/>
    <m/>
    <n v="0"/>
    <m/>
    <n v="0"/>
    <m/>
    <s v=""/>
    <m/>
    <s v="ADF"/>
    <n v="22"/>
    <m/>
    <s v="DOUBLON"/>
    <n v="4"/>
    <n v="4"/>
    <s v="DOUBLON"/>
    <s v="M14x80"/>
    <x v="14"/>
    <s v="DOUBLON"/>
    <s v="B7"/>
    <x v="1"/>
    <m/>
    <n v="14"/>
    <m/>
    <n v="70"/>
    <m/>
    <n v="0"/>
    <m/>
    <n v="1"/>
    <m/>
    <s v="DOUBLON"/>
    <s v="SIG V2J"/>
    <x v="0"/>
    <s v="DOUBLON"/>
    <s v="DOUBLON"/>
    <s v="EN DOUBLE AVEC OTG182 + BP DANS OTG 182 et RETOURNER VANNE SUR S2601"/>
    <m/>
    <m/>
    <m/>
    <m/>
    <m/>
    <m/>
    <m/>
    <m/>
    <m/>
    <m/>
    <m/>
    <m/>
  </r>
  <r>
    <s v="S2601"/>
    <s v="SYNTHESE"/>
    <s v="APPAREIL"/>
    <s v="ECHANGEUR"/>
    <s v="AW"/>
    <s v="AW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85"/>
    <s v="M16x95"/>
    <x v="38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W"/>
    <s v="AW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85"/>
    <s v="M16x95"/>
    <x v="38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X"/>
    <s v="AX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85"/>
    <s v="M16x95"/>
    <x v="38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01"/>
    <s v="SYNTHESE"/>
    <s v="APPAREIL"/>
    <s v="ECHANGEUR"/>
    <s v="AX"/>
    <s v="AX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85"/>
    <s v="M16x95"/>
    <x v="38"/>
    <s v="B7"/>
    <s v="B7"/>
    <x v="1"/>
    <m/>
    <n v="16"/>
    <m/>
    <n v="90"/>
    <m/>
    <n v="0"/>
    <m/>
    <n v="1"/>
    <m/>
    <s v="SIG/V2J"/>
    <s v="SIG V2J"/>
    <x v="0"/>
    <s v="oui"/>
    <s v="rf"/>
    <s v="bride commune avec AJ Donc à pas compter"/>
    <m/>
    <m/>
    <m/>
    <m/>
    <m/>
    <m/>
    <m/>
    <m/>
    <m/>
    <m/>
    <m/>
    <m/>
  </r>
  <r>
    <s v="S2601"/>
    <s v="SYNTHESE"/>
    <s v="APPAREIL"/>
    <s v="ECHANGEUR"/>
    <s v="AY"/>
    <s v="AY1"/>
    <s v="Coté S2705"/>
    <m/>
    <m/>
    <m/>
    <m/>
    <m/>
    <m/>
    <m/>
    <s v="CALO"/>
    <x v="1"/>
    <s v="Différent"/>
    <s v="PAS D'INFO"/>
    <x v="1"/>
    <s v="Différent"/>
    <m/>
    <s v="DECONNEXION/RECONNEXION + BP"/>
    <m/>
    <n v="0"/>
    <n v="0"/>
    <n v="1"/>
    <n v="1"/>
    <s v=" 1 BP"/>
    <s v=" 1 BP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Y"/>
    <s v="AY2"/>
    <s v="Coyé tuyauterie"/>
    <m/>
    <m/>
    <m/>
    <m/>
    <m/>
    <m/>
    <m/>
    <s v="CALO"/>
    <x v="1"/>
    <s v="Différent"/>
    <s v="PAS D'INFO"/>
    <x v="1"/>
    <s v="Différent"/>
    <m/>
    <s v="DECONNEXION/RECONNEXION"/>
    <m/>
    <n v="0"/>
    <m/>
    <n v="0"/>
    <m/>
    <s v=""/>
    <m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AZ"/>
    <m/>
    <m/>
    <m/>
    <m/>
    <m/>
    <m/>
    <m/>
    <m/>
    <m/>
    <s v="CALO"/>
    <x v="5"/>
    <s v="Différent"/>
    <s v="PAS D'INFO"/>
    <x v="1"/>
    <s v="Différent"/>
    <m/>
    <s v="OUVERTURE TH"/>
    <m/>
    <n v="0"/>
    <n v="0"/>
    <n v="0"/>
    <n v="0"/>
    <s v="CROISILLON"/>
    <s v=""/>
    <s v="ADF"/>
    <n v="46"/>
    <m/>
    <s v="PAS D'INFO"/>
    <n v="20"/>
    <n v="20"/>
    <s v="PAS D'INFO"/>
    <s v="M30x180"/>
    <x v="16"/>
    <s v="PAS D'INFO"/>
    <s v="B7"/>
    <x v="1"/>
    <m/>
    <n v="30"/>
    <m/>
    <n v="16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01"/>
    <s v="SYNTHESE"/>
    <s v="APPAREIL"/>
    <s v="ECHANGEUR"/>
    <s v="BA"/>
    <m/>
    <m/>
    <m/>
    <m/>
    <m/>
    <m/>
    <m/>
    <m/>
    <m/>
    <s v="?"/>
    <x v="16"/>
    <s v="Différent"/>
    <s v="PAS D'INFO"/>
    <x v="1"/>
    <s v="Différent"/>
    <m/>
    <s v="OUVERTURE TH"/>
    <m/>
    <n v="0"/>
    <n v="0"/>
    <n v="0"/>
    <n v="0"/>
    <s v="CROISILLON"/>
    <s v=""/>
    <s v="ADF"/>
    <n v="36"/>
    <m/>
    <n v="12"/>
    <n v="12"/>
    <n v="12"/>
    <s v="M24 x 140"/>
    <s v="M24x140"/>
    <x v="22"/>
    <s v="B7"/>
    <s v="B7"/>
    <x v="1"/>
    <m/>
    <n v="22"/>
    <m/>
    <n v="13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602"/>
    <s v="SYNTHESE"/>
    <s v="APPAREIL"/>
    <s v="ECHANGEUR"/>
    <s v="A"/>
    <m/>
    <m/>
    <m/>
    <m/>
    <m/>
    <m/>
    <m/>
    <m/>
    <m/>
    <s v="PHOTO"/>
    <x v="8"/>
    <s v="Différent"/>
    <s v="PAS D'INFO"/>
    <x v="0"/>
    <s v="Différent"/>
    <m/>
    <s v="DECONNEXION/RECONNEXION + BP EP"/>
    <m/>
    <n v="0"/>
    <n v="0"/>
    <n v="1"/>
    <n v="1"/>
    <s v="1 BP PERCEE"/>
    <s v=" 1 BP"/>
    <s v=""/>
    <n v="27"/>
    <m/>
    <s v="PAS D'INFO"/>
    <n v="4"/>
    <n v="4"/>
    <s v="PAS D'INFO"/>
    <s v="M16x90"/>
    <x v="2"/>
    <s v="PAS D'INFO"/>
    <n v="0"/>
    <x v="2"/>
    <m/>
    <n v="16"/>
    <m/>
    <n v="8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B"/>
    <m/>
    <m/>
    <m/>
    <m/>
    <m/>
    <m/>
    <m/>
    <m/>
    <m/>
    <s v="PHOTO"/>
    <x v="7"/>
    <s v="Différent"/>
    <s v="PAS D'INFO"/>
    <x v="0"/>
    <s v="Différent"/>
    <m/>
    <s v="POSE/DEPOSE JP EP"/>
    <m/>
    <n v="1"/>
    <n v="1"/>
    <n v="0"/>
    <n v="0"/>
    <s v="1 PLATINE EPAISSE"/>
    <s v="1 JP"/>
    <s v=""/>
    <n v="36"/>
    <m/>
    <s v="PAS D'INFO"/>
    <n v="12"/>
    <n v="12"/>
    <s v="PAS D'INFO"/>
    <s v="M24x160"/>
    <x v="8"/>
    <s v="PAS D'INFO"/>
    <n v="0"/>
    <x v="2"/>
    <m/>
    <n v="22"/>
    <m/>
    <n v="140"/>
    <m/>
    <n v="2"/>
    <n v="1"/>
    <n v="1"/>
    <n v="1"/>
    <s v="PAS D'INFO"/>
    <s v="SIG/V2J"/>
    <x v="0"/>
    <s v="PAS D'INFO"/>
    <s v="PAS D'INFO"/>
    <s v="Manque un joint prov"/>
    <m/>
    <m/>
    <m/>
    <m/>
    <m/>
    <m/>
    <m/>
    <m/>
    <m/>
    <m/>
    <m/>
    <m/>
  </r>
  <r>
    <s v="S2602"/>
    <s v="SYNTHESE"/>
    <s v="APPAREIL"/>
    <s v="ECHANGEUR"/>
    <s v="C"/>
    <m/>
    <m/>
    <m/>
    <m/>
    <m/>
    <m/>
    <m/>
    <m/>
    <m/>
    <s v="PHOTO"/>
    <x v="4"/>
    <s v="Différent"/>
    <s v="PAS D'INFO"/>
    <x v="0"/>
    <s v="Différent"/>
    <m/>
    <s v="POSE/DEPOSE JP EP"/>
    <m/>
    <n v="1"/>
    <n v="1"/>
    <n v="0"/>
    <n v="0"/>
    <s v="1 PLATINE EPAISSE"/>
    <s v="1 JP"/>
    <s v=""/>
    <n v="32"/>
    <m/>
    <s v="PAS D'INFO"/>
    <n v="8"/>
    <n v="8"/>
    <s v="PAS D'INFO"/>
    <s v="M20x130"/>
    <x v="4"/>
    <s v="PAS D'INFO"/>
    <n v="0"/>
    <x v="2"/>
    <m/>
    <n v="20"/>
    <m/>
    <n v="120"/>
    <m/>
    <n v="2"/>
    <n v="1"/>
    <n v="1"/>
    <n v="1"/>
    <s v="PAS D'INFO"/>
    <s v="SIG/V2J"/>
    <x v="0"/>
    <s v="PAS D'INFO"/>
    <s v="PAS D'INFO"/>
    <s v="Manque un joint prov"/>
    <m/>
    <m/>
    <m/>
    <m/>
    <m/>
    <m/>
    <m/>
    <m/>
    <m/>
    <m/>
    <m/>
    <m/>
  </r>
  <r>
    <s v="S2602"/>
    <s v="SYNTHESE"/>
    <s v="APPAREIL"/>
    <s v="ECHANGEUR"/>
    <s v="D"/>
    <m/>
    <m/>
    <m/>
    <m/>
    <m/>
    <m/>
    <m/>
    <m/>
    <m/>
    <s v="PHOTO"/>
    <x v="10"/>
    <s v="Différent"/>
    <s v="PAS D'INFO"/>
    <x v="0"/>
    <s v="Différent"/>
    <m/>
    <s v="DECONNEXION/RECONNEXION + BP EP"/>
    <m/>
    <n v="0"/>
    <n v="0"/>
    <n v="1"/>
    <n v="0"/>
    <s v="1 CANNE D'EPREUVE"/>
    <s v=""/>
    <s v=""/>
    <n v="27"/>
    <m/>
    <s v="PAS D'INFO"/>
    <n v="4"/>
    <n v="4"/>
    <s v="PAS D'INFO"/>
    <s v="M16x90"/>
    <x v="2"/>
    <s v="PAS D'INFO"/>
    <n v="0"/>
    <x v="2"/>
    <m/>
    <n v="16"/>
    <m/>
    <n v="8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F"/>
    <s v="F1"/>
    <s v="Coté S2602"/>
    <m/>
    <m/>
    <m/>
    <m/>
    <m/>
    <m/>
    <m/>
    <s v="PHOTO"/>
    <x v="2"/>
    <s v="Différent"/>
    <s v="PAS D'INFO"/>
    <x v="1"/>
    <s v="Différent"/>
    <m/>
    <s v="DECONNEXION/RECONNEXION"/>
    <m/>
    <n v="0"/>
    <n v="0"/>
    <n v="0"/>
    <n v="0"/>
    <m/>
    <s v="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F"/>
    <s v="F2"/>
    <s v="Coyé tuy"/>
    <m/>
    <m/>
    <m/>
    <m/>
    <m/>
    <m/>
    <m/>
    <s v="PHOTO"/>
    <x v="2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G"/>
    <s v="G1"/>
    <s v="Coté S2602"/>
    <m/>
    <m/>
    <m/>
    <m/>
    <m/>
    <m/>
    <m/>
    <s v="PHOTO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G"/>
    <s v="G2"/>
    <s v="Coyé tuy"/>
    <m/>
    <m/>
    <m/>
    <m/>
    <m/>
    <m/>
    <m/>
    <s v="PHOTO"/>
    <x v="2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H"/>
    <s v="H1"/>
    <s v="Coté S2602"/>
    <m/>
    <m/>
    <m/>
    <m/>
    <m/>
    <m/>
    <m/>
    <s v="PHOTO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H"/>
    <s v="H2"/>
    <s v="Coyé tuy"/>
    <m/>
    <m/>
    <m/>
    <m/>
    <m/>
    <m/>
    <m/>
    <s v="PHOTO"/>
    <x v="2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I"/>
    <m/>
    <m/>
    <m/>
    <m/>
    <m/>
    <m/>
    <m/>
    <m/>
    <m/>
    <s v="PHOTO"/>
    <x v="21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s v="ok couvercle"/>
    <m/>
    <m/>
    <m/>
    <m/>
    <m/>
    <m/>
    <m/>
    <m/>
    <m/>
    <m/>
    <m/>
    <m/>
  </r>
  <r>
    <s v="S2602"/>
    <s v="SYNTHESE"/>
    <s v="APPAREIL"/>
    <s v="ECHANGEUR"/>
    <s v="J"/>
    <m/>
    <m/>
    <m/>
    <m/>
    <m/>
    <m/>
    <m/>
    <m/>
    <m/>
    <s v="PHOTO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n v="0"/>
    <x v="2"/>
    <m/>
    <n v="14"/>
    <m/>
    <n v="7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K"/>
    <m/>
    <s v="Coté tuy"/>
    <m/>
    <m/>
    <m/>
    <m/>
    <m/>
    <m/>
    <m/>
    <s v="PHOTO"/>
    <x v="5"/>
    <s v="Différent"/>
    <s v="PAS D'INFO"/>
    <x v="1"/>
    <s v="Différent"/>
    <m/>
    <s v="DECONNEXION/RECONNEXION + BP"/>
    <m/>
    <n v="0"/>
    <n v="0"/>
    <n v="1"/>
    <n v="1"/>
    <s v=" 1 BP"/>
    <s v=" 1 BP"/>
    <s v=""/>
    <n v="46"/>
    <m/>
    <s v="PAS D'INFO"/>
    <n v="20"/>
    <n v="20"/>
    <s v="PAS D'INFO"/>
    <s v="M30x180"/>
    <x v="16"/>
    <s v="PAS D'INFO"/>
    <n v="0"/>
    <x v="2"/>
    <m/>
    <n v="30"/>
    <m/>
    <n v="16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L"/>
    <m/>
    <m/>
    <m/>
    <m/>
    <m/>
    <m/>
    <m/>
    <m/>
    <m/>
    <s v="PHOTO"/>
    <x v="21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s v="ok couvercle"/>
    <m/>
    <m/>
    <m/>
    <m/>
    <m/>
    <m/>
    <m/>
    <m/>
    <m/>
    <m/>
    <m/>
    <m/>
  </r>
  <r>
    <s v="S2602"/>
    <s v="SYNTHESE"/>
    <s v="APPAREIL"/>
    <s v="ECHANGEUR"/>
    <s v="M"/>
    <s v="M1"/>
    <s v="Coté S2602"/>
    <m/>
    <m/>
    <m/>
    <m/>
    <m/>
    <m/>
    <m/>
    <s v="PHOTO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n v="0"/>
    <n v="1"/>
    <n v="1"/>
    <s v="PAS D'INFO"/>
    <s v="SIG/V2J"/>
    <x v="0"/>
    <s v="PAS D'INFO"/>
    <s v="PAS D'INFO"/>
    <s v="Depose tuyauterie + vanne mais shéma OP indique qu'on dépose uniquement la tuyauterie"/>
    <m/>
    <m/>
    <m/>
    <m/>
    <m/>
    <m/>
    <m/>
    <m/>
    <m/>
    <m/>
    <m/>
    <m/>
  </r>
  <r>
    <s v="S2602"/>
    <s v="SYNTHESE"/>
    <s v="APPAREIL"/>
    <s v="ECHANGEUR"/>
    <s v="M"/>
    <s v="M2"/>
    <s v="Coyé tuy"/>
    <m/>
    <m/>
    <m/>
    <m/>
    <m/>
    <m/>
    <m/>
    <s v="PHOTO"/>
    <x v="2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m/>
    <n v="1"/>
    <m/>
    <s v="PAS D'INFO"/>
    <s v="SIG/V2J"/>
    <x v="0"/>
    <s v="PAS D'INFO"/>
    <s v="PAS D'INFO"/>
    <s v="Depose tuyauterie + vanne mais shéma OP indique qu'on dépose uniquement la tuyauterie"/>
    <m/>
    <m/>
    <m/>
    <m/>
    <m/>
    <m/>
    <m/>
    <m/>
    <m/>
    <m/>
    <m/>
    <m/>
  </r>
  <r>
    <s v="S2602"/>
    <s v="SYNTHESE"/>
    <s v="APPAREIL"/>
    <s v="ECHANGEUR"/>
    <s v="N"/>
    <s v="N1"/>
    <s v="Coté S2602"/>
    <m/>
    <m/>
    <m/>
    <m/>
    <m/>
    <m/>
    <m/>
    <s v="PHOTO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n v="0"/>
    <n v="1"/>
    <n v="1"/>
    <s v="PAS D'INFO"/>
    <s v="SIG/V2J"/>
    <x v="0"/>
    <s v="PAS D'INFO"/>
    <s v="PAS D'INFO"/>
    <s v="Depose tuyauterie + vanne mais shéma OP indique qu'on dépose uniquement la tuyauterie"/>
    <m/>
    <m/>
    <m/>
    <m/>
    <m/>
    <m/>
    <m/>
    <m/>
    <m/>
    <m/>
    <m/>
    <m/>
  </r>
  <r>
    <s v="S2602"/>
    <s v="SYNTHESE"/>
    <s v="APPAREIL"/>
    <s v="ECHANGEUR"/>
    <s v="N"/>
    <s v="N2"/>
    <s v="Coyé tuy"/>
    <m/>
    <m/>
    <m/>
    <m/>
    <m/>
    <m/>
    <m/>
    <s v="PHOTO"/>
    <x v="2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m/>
    <n v="1"/>
    <m/>
    <s v="PAS D'INFO"/>
    <s v="SIG/V2J"/>
    <x v="0"/>
    <s v="PAS D'INFO"/>
    <s v="PAS D'INFO"/>
    <s v="Depose tuyauterie + vanne mais shéma OP indique qu'on dépose uniquement la tuyauterie"/>
    <m/>
    <m/>
    <m/>
    <m/>
    <m/>
    <m/>
    <m/>
    <m/>
    <m/>
    <m/>
    <m/>
    <m/>
  </r>
  <r>
    <s v="S2602"/>
    <s v="SYNTHESE"/>
    <s v="APPAREIL"/>
    <s v="ECHANGEUR"/>
    <s v="O"/>
    <s v="O1"/>
    <s v="Coté S2602"/>
    <m/>
    <m/>
    <m/>
    <m/>
    <m/>
    <m/>
    <m/>
    <s v="PHOTO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n v="0"/>
    <n v="1"/>
    <n v="1"/>
    <s v="PAS D'INFO"/>
    <s v="SIG/V2J"/>
    <x v="0"/>
    <s v="PAS D'INFO"/>
    <s v="PAS D'INFO"/>
    <s v="Depose tuyauterie + vanne mais shéma OP indique qu'on dépose uniquement la tuyauterie"/>
    <m/>
    <m/>
    <m/>
    <m/>
    <m/>
    <m/>
    <m/>
    <m/>
    <m/>
    <m/>
    <m/>
    <m/>
  </r>
  <r>
    <s v="S2602"/>
    <s v="SYNTHESE"/>
    <s v="APPAREIL"/>
    <s v="ECHANGEUR"/>
    <s v="O"/>
    <s v="O2"/>
    <s v="Coyé tuy"/>
    <m/>
    <m/>
    <m/>
    <m/>
    <m/>
    <m/>
    <m/>
    <s v="PHOTO"/>
    <x v="2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n v="0"/>
    <x v="2"/>
    <m/>
    <n v="16"/>
    <m/>
    <n v="90"/>
    <m/>
    <n v="0"/>
    <m/>
    <n v="1"/>
    <m/>
    <s v="PAS D'INFO"/>
    <s v="SIG/V2J"/>
    <x v="0"/>
    <s v="PAS D'INFO"/>
    <s v="PAS D'INFO"/>
    <s v="Depose tuyauterie + vanne mais shéma OP indique qu'on dépose uniquement la tuyauterie"/>
    <m/>
    <m/>
    <m/>
    <m/>
    <m/>
    <m/>
    <m/>
    <m/>
    <m/>
    <m/>
    <m/>
    <m/>
  </r>
  <r>
    <s v="S2602"/>
    <s v="SYNTHESE"/>
    <s v="APPAREIL"/>
    <s v="ECHANGEUR"/>
    <s v="P"/>
    <m/>
    <s v="Coyé tuy"/>
    <m/>
    <m/>
    <m/>
    <m/>
    <m/>
    <m/>
    <m/>
    <s v="PHOTO"/>
    <x v="3"/>
    <s v="Différent"/>
    <s v="PAS D'INFO"/>
    <x v="1"/>
    <s v="Différent"/>
    <m/>
    <s v="POSE/DEPOSE JP"/>
    <m/>
    <n v="1"/>
    <n v="1"/>
    <n v="0"/>
    <n v="0"/>
    <s v="1 JP"/>
    <s v="1 JP"/>
    <s v=""/>
    <n v="41"/>
    <m/>
    <s v="PAS D'INFO"/>
    <n v="16"/>
    <n v="16"/>
    <s v="PAS D'INFO"/>
    <s v="M27x160"/>
    <x v="9"/>
    <s v="PAS D'INFO"/>
    <n v="0"/>
    <x v="2"/>
    <m/>
    <n v="27"/>
    <m/>
    <n v="150"/>
    <m/>
    <n v="2"/>
    <n v="1"/>
    <n v="1"/>
    <n v="1"/>
    <s v="PAS D'INFO"/>
    <s v="SIG/V2J"/>
    <x v="0"/>
    <s v="PAS D'INFO"/>
    <s v="PAS D'INFO"/>
    <s v="Manque 1 joint prov"/>
    <m/>
    <m/>
    <m/>
    <m/>
    <m/>
    <m/>
    <m/>
    <m/>
    <m/>
    <m/>
    <m/>
    <m/>
  </r>
  <r>
    <s v="S2602"/>
    <s v="SYNTHESE"/>
    <s v="APPAREIL"/>
    <s v="ECHANGEUR"/>
    <s v="Q"/>
    <m/>
    <m/>
    <m/>
    <m/>
    <m/>
    <m/>
    <m/>
    <m/>
    <m/>
    <s v="PHOTO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n v="0"/>
    <x v="2"/>
    <m/>
    <n v="14"/>
    <m/>
    <n v="7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602"/>
    <s v="SYNTHESE"/>
    <s v="APPAREIL"/>
    <s v="ECHANGEUR"/>
    <s v="R"/>
    <m/>
    <m/>
    <m/>
    <m/>
    <m/>
    <m/>
    <m/>
    <m/>
    <m/>
    <s v="PHOTO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611"/>
    <s v="SYNTHESE"/>
    <s v="APPAREIL"/>
    <s v="ECHANGEUR"/>
    <s v="A"/>
    <m/>
    <m/>
    <m/>
    <m/>
    <m/>
    <m/>
    <m/>
    <m/>
    <m/>
    <s v="CALO"/>
    <x v="20"/>
    <s v="Différent"/>
    <s v="PAS D'INFO"/>
    <x v="2"/>
    <s v="Différent"/>
    <m/>
    <s v="DEPOSE/REPOSE DOME OU BOITE"/>
    <m/>
    <n v="0"/>
    <n v="0"/>
    <n v="0"/>
    <n v="0"/>
    <s v=""/>
    <s v=""/>
    <s v="ADF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s v="ok couvercle"/>
    <m/>
    <m/>
    <m/>
    <m/>
    <m/>
    <m/>
    <m/>
    <m/>
    <m/>
    <m/>
    <m/>
    <m/>
  </r>
  <r>
    <s v="S2611"/>
    <s v="SYNTHESE"/>
    <s v="APPAREIL"/>
    <s v="ECHANGEUR"/>
    <s v="B"/>
    <m/>
    <m/>
    <m/>
    <m/>
    <m/>
    <m/>
    <m/>
    <m/>
    <m/>
    <s v="CALO"/>
    <x v="5"/>
    <s v="Différent"/>
    <s v="PAS D'INFO"/>
    <x v="1"/>
    <s v="Différent"/>
    <m/>
    <s v="DECONNEXION/RECONNEXION + BP"/>
    <m/>
    <n v="0"/>
    <n v="0"/>
    <n v="1"/>
    <n v="1"/>
    <s v=" 1 BP"/>
    <s v=" 1 BP"/>
    <s v="ADF"/>
    <n v="46"/>
    <m/>
    <s v="PAS D'INFO"/>
    <n v="20"/>
    <n v="20"/>
    <s v="PAS D'INFO"/>
    <s v="M30x180"/>
    <x v="16"/>
    <s v="PAS D'INFO"/>
    <s v="B7"/>
    <x v="1"/>
    <m/>
    <n v="30"/>
    <m/>
    <n v="160"/>
    <m/>
    <n v="1"/>
    <n v="1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11"/>
    <s v="SYNTHESE"/>
    <s v="APPAREIL"/>
    <s v="ECHANGEUR"/>
    <s v="C"/>
    <s v="C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D"/>
    <s v="D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E"/>
    <s v="E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F"/>
    <s v="F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G"/>
    <s v="G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H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I"/>
    <m/>
    <m/>
    <m/>
    <m/>
    <m/>
    <m/>
    <m/>
    <m/>
    <m/>
    <s v="?"/>
    <x v="5"/>
    <s v="Différent"/>
    <s v="PAS D'INFO"/>
    <x v="1"/>
    <s v="Différent"/>
    <m/>
    <s v="DECONNEXION/RECONNEXION"/>
    <m/>
    <n v="0"/>
    <n v="0"/>
    <n v="0"/>
    <n v="1"/>
    <s v=""/>
    <s v=" 1 BP"/>
    <s v="ADF"/>
    <n v="46"/>
    <m/>
    <n v="20"/>
    <n v="20"/>
    <n v="20"/>
    <s v="M30 x 190"/>
    <s v="M30x180"/>
    <x v="31"/>
    <s v="B7"/>
    <s v="B7"/>
    <x v="1"/>
    <m/>
    <n v="30"/>
    <m/>
    <n v="160"/>
    <m/>
    <n v="0"/>
    <n v="1"/>
    <n v="1"/>
    <n v="1"/>
    <s v="SIG/V2J"/>
    <s v="SIG V2J"/>
    <x v="0"/>
    <s v="oui"/>
    <s v="rf"/>
    <s v="BP non spécifiée dans OT mais prévue"/>
    <m/>
    <m/>
    <m/>
    <m/>
    <m/>
    <m/>
    <m/>
    <m/>
    <m/>
    <m/>
    <m/>
    <m/>
  </r>
  <r>
    <s v="S2611"/>
    <s v="SYNTHESE"/>
    <s v="APPAREIL"/>
    <s v="ECHANGEUR"/>
    <s v="L"/>
    <m/>
    <m/>
    <m/>
    <m/>
    <m/>
    <m/>
    <m/>
    <m/>
    <m/>
    <s v="CALO"/>
    <x v="20"/>
    <s v="Différent"/>
    <s v="PAS D'INFO"/>
    <x v="2"/>
    <s v="Différent"/>
    <m/>
    <s v="OUVERTURE COUVERCLE"/>
    <m/>
    <n v="0"/>
    <n v="0"/>
    <n v="0"/>
    <n v="0"/>
    <s v=""/>
    <s v=""/>
    <s v="ADF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s v="ok"/>
    <m/>
    <m/>
    <m/>
    <m/>
    <m/>
    <m/>
    <m/>
    <m/>
    <m/>
    <m/>
    <m/>
    <m/>
  </r>
  <r>
    <s v="S2611"/>
    <s v="SYNTHESE"/>
    <s v="APPAREIL"/>
    <s v="ECHANGEUR"/>
    <s v="M"/>
    <s v="M1"/>
    <m/>
    <m/>
    <m/>
    <m/>
    <m/>
    <m/>
    <m/>
    <m/>
    <s v="CALO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11"/>
    <s v="SYNTHESE"/>
    <s v="APPAREIL"/>
    <s v="ECHANGEUR"/>
    <s v="N"/>
    <s v="N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PAS D'INFO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O"/>
    <s v="O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PAS D'INFO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P"/>
    <s v="P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PAS D'INFO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Q"/>
    <s v="Q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00"/>
    <s v="M16x95"/>
    <x v="5"/>
    <s v="PAS D'INFO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R"/>
    <m/>
    <m/>
    <m/>
    <m/>
    <m/>
    <m/>
    <m/>
    <m/>
    <m/>
    <s v="CALO"/>
    <x v="2"/>
    <s v="Différent"/>
    <s v="PAS D'INFO"/>
    <x v="1"/>
    <s v="Différent"/>
    <m/>
    <s v="DECONNEXION/RECONNEXION"/>
    <m/>
    <n v="0"/>
    <n v="0"/>
    <n v="0"/>
    <n v="0"/>
    <s v=""/>
    <m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611"/>
    <s v="SYNTHESE"/>
    <s v="APPAREIL"/>
    <s v="ECHANGEUR"/>
    <s v="S"/>
    <m/>
    <m/>
    <m/>
    <m/>
    <m/>
    <m/>
    <m/>
    <m/>
    <m/>
    <n v="50"/>
    <x v="8"/>
    <s v="Différent"/>
    <n v="20"/>
    <x v="0"/>
    <s v="Différent"/>
    <m/>
    <s v="DECONNEXION/RECONNEXION"/>
    <m/>
    <n v="0"/>
    <n v="0"/>
    <n v="0"/>
    <n v="0"/>
    <s v=""/>
    <s v=""/>
    <s v="ADF"/>
    <n v="27"/>
    <m/>
    <n v="4"/>
    <n v="4"/>
    <n v="4"/>
    <s v="M16 x 90"/>
    <s v="M16x90"/>
    <x v="2"/>
    <s v="B7"/>
    <s v="B7"/>
    <x v="1"/>
    <m/>
    <n v="16"/>
    <m/>
    <n v="80"/>
    <m/>
    <n v="0"/>
    <n v="0"/>
    <n v="1"/>
    <n v="2"/>
    <s v="SIG/V2J"/>
    <s v="SIG V2J"/>
    <x v="0"/>
    <s v="oui"/>
    <s v="rf"/>
    <s v="Bride commune avec U donc reste que ce repere donc 1 seul joint def"/>
    <m/>
    <m/>
    <m/>
    <m/>
    <m/>
    <m/>
    <m/>
    <m/>
    <m/>
    <m/>
    <m/>
    <m/>
  </r>
  <r>
    <s v="S2611"/>
    <s v="SYNTHESE"/>
    <s v="APPAREIL"/>
    <s v="ECHANGEUR"/>
    <s v="U"/>
    <s v="U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90"/>
    <s v="M16x95"/>
    <x v="2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U"/>
    <s v="U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W"/>
    <m/>
    <m/>
    <m/>
    <m/>
    <m/>
    <m/>
    <m/>
    <m/>
    <m/>
    <m/>
    <x v="8"/>
    <s v=""/>
    <m/>
    <x v="1"/>
    <s v=""/>
    <m/>
    <s v="DECONNEXION/RECONNEXION"/>
    <m/>
    <n v="0"/>
    <n v="0"/>
    <n v="0"/>
    <n v="0"/>
    <s v=""/>
    <s v=""/>
    <s v="ADF"/>
    <n v="22"/>
    <m/>
    <s v="DOUBLON"/>
    <n v="4"/>
    <n v="4"/>
    <s v="DOUBLON"/>
    <s v="M14x80"/>
    <x v="14"/>
    <s v="DOUBLON"/>
    <s v="B7"/>
    <x v="1"/>
    <m/>
    <n v="14"/>
    <m/>
    <n v="70"/>
    <m/>
    <n v="0"/>
    <n v="0"/>
    <n v="1"/>
    <n v="2"/>
    <s v="DOUBLON"/>
    <s v="SIG V2J"/>
    <x v="0"/>
    <s v="DOUBLON"/>
    <s v="DOUBLON"/>
    <s v="EN DOUBLE AVEC OTG182 + BP DANS OTG 182 et RETOURNER VANNE SUR S2611"/>
    <m/>
    <m/>
    <m/>
    <m/>
    <m/>
    <m/>
    <m/>
    <m/>
    <m/>
    <m/>
    <m/>
    <m/>
  </r>
  <r>
    <s v="S2611"/>
    <s v="SYNTHESE"/>
    <s v="APPAREIL"/>
    <s v="ECHANGEUR"/>
    <s v="W"/>
    <m/>
    <m/>
    <m/>
    <m/>
    <m/>
    <m/>
    <m/>
    <m/>
    <m/>
    <m/>
    <x v="8"/>
    <s v=""/>
    <m/>
    <x v="1"/>
    <s v=""/>
    <m/>
    <s v="DECONNEXION/RECONNEXION"/>
    <m/>
    <n v="0"/>
    <n v="0"/>
    <n v="0"/>
    <n v="0"/>
    <s v=""/>
    <s v=""/>
    <s v="ADF"/>
    <n v="22"/>
    <m/>
    <s v="DOUBLON"/>
    <n v="4"/>
    <n v="4"/>
    <s v="DOUBLON"/>
    <s v="M14x80"/>
    <x v="14"/>
    <s v="DOUBLON"/>
    <s v="B7"/>
    <x v="1"/>
    <m/>
    <n v="14"/>
    <m/>
    <n v="70"/>
    <m/>
    <n v="0"/>
    <n v="0"/>
    <n v="1"/>
    <n v="2"/>
    <s v="DOUBLON"/>
    <s v="SIG V2J"/>
    <x v="0"/>
    <s v="DOUBLON"/>
    <s v="DOUBLON"/>
    <s v="EN DOUBLE AVEC OTG182 + BP DANS OTG 182 et RETOURNER VANNE SUR S2611"/>
    <m/>
    <m/>
    <m/>
    <m/>
    <m/>
    <m/>
    <m/>
    <m/>
    <m/>
    <m/>
    <m/>
    <m/>
  </r>
  <r>
    <s v="S2611"/>
    <s v="SYNTHESE"/>
    <s v="APPAREIL"/>
    <s v="ECHANGEUR"/>
    <s v="Y"/>
    <m/>
    <m/>
    <m/>
    <m/>
    <m/>
    <m/>
    <m/>
    <m/>
    <m/>
    <s v="CALO"/>
    <x v="5"/>
    <s v="Différent"/>
    <s v="PAS D'INFO"/>
    <x v="0"/>
    <s v="Différent"/>
    <m/>
    <s v="POSE/DEPOSE JP"/>
    <m/>
    <n v="1"/>
    <n v="1"/>
    <n v="0"/>
    <n v="0"/>
    <s v="1 JP"/>
    <s v="1 JP"/>
    <s v="ADF"/>
    <n v="51"/>
    <m/>
    <s v="PAS D'INFO"/>
    <n v="24"/>
    <n v="24"/>
    <s v="PAS D'INFO"/>
    <s v="M33x230"/>
    <x v="28"/>
    <s v="PAS D'INFO"/>
    <s v="B7"/>
    <x v="1"/>
    <m/>
    <n v="33"/>
    <m/>
    <n v="210"/>
    <m/>
    <n v="2"/>
    <n v="2"/>
    <n v="1"/>
    <n v="1"/>
    <s v="PAS D'INFO"/>
    <s v="SIG V2J"/>
    <x v="0"/>
    <s v="PAS D'INFO"/>
    <s v="PAS D'INFO"/>
    <s v="REV D"/>
    <m/>
    <m/>
    <m/>
    <m/>
    <m/>
    <m/>
    <m/>
    <m/>
    <m/>
    <m/>
    <m/>
    <m/>
  </r>
  <r>
    <s v="S2611"/>
    <m/>
    <m/>
    <m/>
    <s v="Y"/>
    <m/>
    <m/>
    <m/>
    <m/>
    <m/>
    <m/>
    <m/>
    <m/>
    <m/>
    <s v="CALO"/>
    <x v="5"/>
    <s v="Différent"/>
    <s v="PAS D'INFO"/>
    <x v="0"/>
    <s v="Différent"/>
    <m/>
    <s v="DECONNEXION/RECONNEXION"/>
    <m/>
    <m/>
    <m/>
    <m/>
    <m/>
    <s v=""/>
    <s v=""/>
    <s v="ADF"/>
    <n v="51"/>
    <m/>
    <s v="PAS D'INFO"/>
    <n v="24"/>
    <n v="24"/>
    <s v="PAS D'INFO"/>
    <s v="M33x230"/>
    <x v="28"/>
    <s v="PAS D'INFO"/>
    <s v="B7"/>
    <x v="1"/>
    <m/>
    <n v="33"/>
    <m/>
    <n v="210"/>
    <m/>
    <m/>
    <m/>
    <n v="1"/>
    <m/>
    <s v="PAS D'INFO"/>
    <s v="SIG V2J"/>
    <x v="0"/>
    <s v="PAS D'INFO"/>
    <s v="PAS D'INFO"/>
    <s v="REV D"/>
    <m/>
    <m/>
    <m/>
    <m/>
    <m/>
    <m/>
    <m/>
    <m/>
    <m/>
    <m/>
    <m/>
    <m/>
  </r>
  <r>
    <s v="S2611"/>
    <s v="SYNTHESE"/>
    <s v="APPAREIL"/>
    <s v="ECHANGEUR"/>
    <s v="Z"/>
    <s v="Z1"/>
    <m/>
    <m/>
    <m/>
    <m/>
    <m/>
    <m/>
    <m/>
    <m/>
    <s v="CALO"/>
    <x v="11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4"/>
    <n v="4"/>
    <s v="PAS D'INFO"/>
    <s v="M14x85"/>
    <x v="17"/>
    <s v="PAS D'INFO"/>
    <s v="B7"/>
    <x v="1"/>
    <m/>
    <n v="14"/>
    <m/>
    <n v="8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611"/>
    <s v="SYNTHESE"/>
    <s v="APPAREIL"/>
    <s v="ECHANGEUR"/>
    <s v="Z"/>
    <s v="Z2"/>
    <m/>
    <m/>
    <m/>
    <m/>
    <m/>
    <m/>
    <m/>
    <m/>
    <n v="40"/>
    <x v="11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85"/>
    <s v="M14x85"/>
    <x v="17"/>
    <s v="B7"/>
    <s v="B7"/>
    <x v="1"/>
    <m/>
    <n v="14"/>
    <m/>
    <n v="8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A"/>
    <s v="AA1"/>
    <m/>
    <m/>
    <m/>
    <m/>
    <m/>
    <m/>
    <m/>
    <m/>
    <n v="40"/>
    <x v="11"/>
    <s v="Pareil"/>
    <n v="20"/>
    <x v="1"/>
    <s v="Pareil"/>
    <m/>
    <s v="DECONNEXION/RECONNEXION"/>
    <m/>
    <n v="0"/>
    <n v="0"/>
    <n v="0"/>
    <n v="0"/>
    <s v=""/>
    <s v=""/>
    <s v="ADF"/>
    <n v="22"/>
    <m/>
    <n v="4"/>
    <n v="4"/>
    <n v="4"/>
    <s v="M14 x 85"/>
    <s v="M14x85"/>
    <x v="17"/>
    <s v="B7"/>
    <s v="B7"/>
    <x v="1"/>
    <m/>
    <n v="14"/>
    <m/>
    <n v="8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A"/>
    <s v="AA2"/>
    <m/>
    <m/>
    <m/>
    <m/>
    <m/>
    <m/>
    <m/>
    <m/>
    <n v="40"/>
    <x v="11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85"/>
    <s v="M14x85"/>
    <x v="17"/>
    <s v="B7"/>
    <s v="B7"/>
    <x v="1"/>
    <m/>
    <n v="14"/>
    <m/>
    <n v="8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B"/>
    <s v="AB1"/>
    <s v="Coté tuy"/>
    <m/>
    <m/>
    <m/>
    <m/>
    <m/>
    <m/>
    <m/>
    <n v="40"/>
    <x v="11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85"/>
    <s v="M14x85"/>
    <x v="17"/>
    <s v="B7"/>
    <s v="B7"/>
    <x v="1"/>
    <m/>
    <n v="14"/>
    <m/>
    <n v="80"/>
    <m/>
    <n v="1"/>
    <n v="1"/>
    <n v="1"/>
    <n v="2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B"/>
    <s v="AB2"/>
    <s v="Coté du T"/>
    <m/>
    <m/>
    <m/>
    <m/>
    <m/>
    <m/>
    <m/>
    <n v="40"/>
    <x v="11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85"/>
    <s v="M14x85"/>
    <x v="17"/>
    <s v="B7"/>
    <s v="B7"/>
    <x v="1"/>
    <m/>
    <n v="14"/>
    <m/>
    <n v="8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C"/>
    <s v="AC1"/>
    <s v="Coté tuy"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85"/>
    <s v="M14x80"/>
    <x v="17"/>
    <s v="B7"/>
    <s v="B7"/>
    <x v="1"/>
    <m/>
    <n v="14"/>
    <m/>
    <n v="70"/>
    <m/>
    <n v="1"/>
    <n v="1"/>
    <n v="1"/>
    <n v="2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C"/>
    <s v="AC2"/>
    <s v="Coté du T"/>
    <m/>
    <m/>
    <m/>
    <m/>
    <m/>
    <m/>
    <m/>
    <n v="25"/>
    <x v="8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85"/>
    <s v="M14x80"/>
    <x v="17"/>
    <s v="B7"/>
    <s v="B7"/>
    <x v="1"/>
    <m/>
    <n v="14"/>
    <m/>
    <n v="7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D"/>
    <s v="AD1"/>
    <s v="Coté tuy"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85"/>
    <s v="M14x80"/>
    <x v="17"/>
    <s v="B7"/>
    <s v="B7"/>
    <x v="1"/>
    <m/>
    <n v="14"/>
    <m/>
    <n v="70"/>
    <m/>
    <n v="1"/>
    <n v="1"/>
    <n v="1"/>
    <n v="2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D"/>
    <s v="AD2"/>
    <s v="Coté du T"/>
    <m/>
    <m/>
    <m/>
    <m/>
    <m/>
    <m/>
    <m/>
    <n v="25"/>
    <x v="8"/>
    <s v="Pareil"/>
    <n v="20"/>
    <x v="1"/>
    <s v="Pareil"/>
    <m/>
    <s v="DECONNEXION/RECONNEXION"/>
    <m/>
    <n v="0"/>
    <m/>
    <n v="0"/>
    <m/>
    <s v=""/>
    <m/>
    <s v="ADF"/>
    <n v="22"/>
    <m/>
    <n v="4"/>
    <n v="4"/>
    <n v="4"/>
    <s v="M14 x 85"/>
    <s v="M14x80"/>
    <x v="17"/>
    <s v="B7"/>
    <s v="B7"/>
    <x v="1"/>
    <m/>
    <n v="14"/>
    <m/>
    <n v="7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E"/>
    <s v="AE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90"/>
    <s v="M16x95"/>
    <x v="2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E"/>
    <s v="AE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ADF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611"/>
    <s v="SYNTHESE"/>
    <s v="APPAREIL"/>
    <s v="ECHANGEUR"/>
    <s v="AF"/>
    <m/>
    <m/>
    <m/>
    <m/>
    <m/>
    <m/>
    <m/>
    <m/>
    <m/>
    <s v="CALO"/>
    <x v="6"/>
    <s v="Différent"/>
    <s v="PAS D'INFO"/>
    <x v="1"/>
    <s v="Différent"/>
    <m/>
    <s v="DECONNEXION/RECONNEXION"/>
    <m/>
    <n v="0"/>
    <n v="0"/>
    <n v="0"/>
    <n v="0"/>
    <s v=""/>
    <s v=""/>
    <s v="ADF"/>
    <n v="51"/>
    <m/>
    <s v="PAS D'INFO"/>
    <n v="20"/>
    <n v="20"/>
    <s v="PAS D'INFO"/>
    <s v="M33x200"/>
    <x v="39"/>
    <s v="PAS D'INFO"/>
    <s v="B7"/>
    <x v="1"/>
    <m/>
    <n v="33"/>
    <m/>
    <n v="19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706"/>
    <s v="SYNTHESE"/>
    <s v="APPAREIL"/>
    <s v="ECHANGEUR"/>
    <s v="A"/>
    <m/>
    <m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00"/>
    <x v="5"/>
    <s v="B7"/>
    <s v="B7"/>
    <x v="1"/>
    <m/>
    <n v="16"/>
    <m/>
    <n v="9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B"/>
    <m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n v="8"/>
    <n v="8"/>
    <n v="8"/>
    <s v="M16 x 100"/>
    <s v="M16x100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C"/>
    <m/>
    <m/>
    <m/>
    <m/>
    <m/>
    <m/>
    <m/>
    <m/>
    <m/>
    <n v="300"/>
    <x v="16"/>
    <s v="Pareil"/>
    <n v="50"/>
    <x v="0"/>
    <s v="Pareil"/>
    <m/>
    <s v="DECONNEXION/RECONNEXION"/>
    <m/>
    <n v="0"/>
    <n v="0"/>
    <n v="0"/>
    <n v="1"/>
    <s v=""/>
    <s v=" 1 BP"/>
    <s v=""/>
    <n v="46"/>
    <m/>
    <n v="16"/>
    <n v="16"/>
    <n v="16"/>
    <s v="M30 x 190"/>
    <s v="M30x190"/>
    <x v="31"/>
    <s v="B7"/>
    <s v="B7"/>
    <x v="1"/>
    <m/>
    <n v="30"/>
    <m/>
    <n v="180"/>
    <m/>
    <n v="0"/>
    <n v="1"/>
    <n v="1"/>
    <n v="1"/>
    <s v="SIG/V2J"/>
    <s v="SIG V2J"/>
    <x v="0"/>
    <s v="oui"/>
    <s v="rf"/>
    <s v="Bride pleine non spéfifié dans OT mais prévue (bizarre pour un couvercle ?)"/>
    <m/>
    <m/>
    <m/>
    <m/>
    <m/>
    <m/>
    <m/>
    <m/>
    <m/>
    <m/>
    <m/>
    <m/>
  </r>
  <r>
    <s v="S2706"/>
    <s v="SYNTHESE"/>
    <s v="APPAREIL"/>
    <s v="ECHANGEUR"/>
    <s v="D"/>
    <s v="D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Hors standard"/>
    <x v="2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D"/>
    <s v="D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90"/>
    <s v="Hors standard"/>
    <x v="2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E"/>
    <m/>
    <m/>
    <m/>
    <m/>
    <m/>
    <m/>
    <m/>
    <m/>
    <m/>
    <s v="?"/>
    <x v="22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28"/>
    <n v="0"/>
    <n v="28"/>
    <s v="M20 x 200"/>
    <n v="0"/>
    <x v="40"/>
    <s v="B7"/>
    <s v="B7"/>
    <x v="1"/>
    <m/>
    <s v=""/>
    <m/>
    <s v=""/>
    <m/>
    <n v="0"/>
    <n v="0"/>
    <n v="1"/>
    <n v="0"/>
    <s v="SIG/V2J"/>
    <n v="0"/>
    <x v="0"/>
    <s v="oui"/>
    <s v="rf"/>
    <s v="ok couvercle"/>
    <m/>
    <m/>
    <m/>
    <m/>
    <m/>
    <m/>
    <m/>
    <m/>
    <m/>
    <m/>
    <m/>
    <m/>
  </r>
  <r>
    <s v="S2706"/>
    <s v="SYNTHESE"/>
    <s v="APPAREIL"/>
    <s v="ECHANGEUR"/>
    <s v="F"/>
    <m/>
    <m/>
    <m/>
    <m/>
    <m/>
    <m/>
    <m/>
    <m/>
    <m/>
    <s v="?"/>
    <x v="2"/>
    <s v="Différent"/>
    <s v="PAS D'INFO"/>
    <x v="0"/>
    <s v="Différent"/>
    <m/>
    <s v="DECONNEXION/RECONNEXION"/>
    <m/>
    <n v="0"/>
    <n v="0"/>
    <n v="0"/>
    <n v="0"/>
    <s v=""/>
    <s v=""/>
    <s v=""/>
    <n v="27"/>
    <m/>
    <n v="8"/>
    <n v="8"/>
    <n v="8"/>
    <s v="M16 x 100"/>
    <s v="Hors standard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G"/>
    <m/>
    <m/>
    <m/>
    <m/>
    <m/>
    <m/>
    <m/>
    <m/>
    <m/>
    <s v="?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n v="4"/>
    <n v="4"/>
    <n v="4"/>
    <s v="M16 x 100"/>
    <s v="Hors standard"/>
    <x v="5"/>
    <s v="B7"/>
    <s v="B7"/>
    <x v="1"/>
    <m/>
    <n v="16"/>
    <m/>
    <n v="9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H"/>
    <s v="H1"/>
    <m/>
    <m/>
    <m/>
    <m/>
    <m/>
    <m/>
    <m/>
    <m/>
    <s v="?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n v="4"/>
    <n v="4"/>
    <n v="4"/>
    <s v="M16 x 100"/>
    <s v="Hors standard"/>
    <x v="5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H"/>
    <s v="H2"/>
    <m/>
    <m/>
    <m/>
    <m/>
    <m/>
    <m/>
    <m/>
    <m/>
    <s v="?"/>
    <x v="2"/>
    <s v="Différent"/>
    <s v="PAS D'INFO"/>
    <x v="1"/>
    <s v="Différent"/>
    <m/>
    <s v="DECONNEXION/RECONNEXION"/>
    <m/>
    <n v="0"/>
    <m/>
    <n v="0"/>
    <m/>
    <s v=""/>
    <m/>
    <s v=""/>
    <n v="27"/>
    <m/>
    <n v="4"/>
    <n v="4"/>
    <n v="4"/>
    <s v="M16 x 100"/>
    <s v="Hors standard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I"/>
    <m/>
    <m/>
    <m/>
    <m/>
    <m/>
    <m/>
    <m/>
    <m/>
    <m/>
    <s v="?"/>
    <x v="1"/>
    <s v="Différent"/>
    <s v="PAS D'INFO"/>
    <x v="1"/>
    <s v="Différent"/>
    <m/>
    <s v="POSE/DEPOSE JP"/>
    <m/>
    <n v="1"/>
    <n v="1"/>
    <n v="0"/>
    <n v="0"/>
    <s v="1 JP"/>
    <s v="1 JP"/>
    <s v=""/>
    <n v="32"/>
    <m/>
    <n v="4"/>
    <n v="8"/>
    <n v="4"/>
    <s v="M16 x 90"/>
    <s v="Hors standard"/>
    <x v="2"/>
    <s v="B7"/>
    <s v="B7"/>
    <x v="1"/>
    <m/>
    <n v="20"/>
    <m/>
    <n v="11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J"/>
    <m/>
    <m/>
    <m/>
    <m/>
    <m/>
    <m/>
    <m/>
    <m/>
    <m/>
    <s v="?"/>
    <x v="2"/>
    <s v="Différent"/>
    <s v="PAS D'INFO"/>
    <x v="1"/>
    <s v="Différent"/>
    <m/>
    <s v="POSE/DEPOSE JP AVEC BRIDE ENTRE"/>
    <m/>
    <s v=""/>
    <n v="1"/>
    <s v=""/>
    <n v="0"/>
    <s v=""/>
    <s v="1 JP"/>
    <s v=""/>
    <n v="27"/>
    <m/>
    <n v="4"/>
    <n v="4"/>
    <n v="4"/>
    <s v="M16 x 120"/>
    <s v="Hors standard"/>
    <x v="35"/>
    <s v="B7"/>
    <s v="B7"/>
    <x v="1"/>
    <m/>
    <n v="16"/>
    <m/>
    <n v="90"/>
    <m/>
    <n v="3"/>
    <n v="2"/>
    <n v="2"/>
    <n v="1"/>
    <s v="SIG/V2J"/>
    <s v="SIG V2J"/>
    <x v="0"/>
    <s v="oui"/>
    <s v="rf"/>
    <s v="prevoir 2 joint def + 3 prov c'est une bride entre 2 brides voir photo"/>
    <m/>
    <m/>
    <m/>
    <m/>
    <m/>
    <m/>
    <m/>
    <m/>
    <m/>
    <m/>
    <m/>
    <m/>
  </r>
  <r>
    <s v="S2706"/>
    <s v="SYNTHESE"/>
    <s v="APPAREIL"/>
    <s v="ECHANGEUR"/>
    <s v="M"/>
    <m/>
    <m/>
    <m/>
    <m/>
    <m/>
    <m/>
    <m/>
    <m/>
    <m/>
    <s v="?"/>
    <x v="22"/>
    <s v="Différent"/>
    <s v="PAS D'INFO"/>
    <x v="2"/>
    <s v="Différent"/>
    <m/>
    <s v="OUVERTURE COUVERCLE"/>
    <m/>
    <n v="0"/>
    <n v="0"/>
    <n v="0"/>
    <n v="0"/>
    <s v=""/>
    <s v=""/>
    <s v=""/>
    <s v=""/>
    <m/>
    <n v="28"/>
    <n v="0"/>
    <n v="28"/>
    <s v="M20 x 200"/>
    <n v="0"/>
    <x v="40"/>
    <s v="B7"/>
    <s v="B7"/>
    <x v="1"/>
    <m/>
    <s v=""/>
    <m/>
    <s v=""/>
    <m/>
    <n v="0"/>
    <n v="0"/>
    <n v="1"/>
    <n v="0"/>
    <s v="SIG/V2J"/>
    <n v="0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O"/>
    <m/>
    <m/>
    <m/>
    <m/>
    <m/>
    <m/>
    <m/>
    <m/>
    <m/>
    <s v="?"/>
    <x v="7"/>
    <s v="Différent"/>
    <s v="PAS D'INFO"/>
    <x v="0"/>
    <s v="Différent"/>
    <m/>
    <s v="POSE/DEPOSE JP"/>
    <m/>
    <n v="1"/>
    <n v="1"/>
    <n v="0"/>
    <n v="0"/>
    <s v="1 JP"/>
    <s v="1 JP"/>
    <s v=""/>
    <n v="36"/>
    <m/>
    <n v="12"/>
    <n v="12"/>
    <n v="12"/>
    <s v="M24 x 150"/>
    <s v="Hors standard"/>
    <x v="41"/>
    <s v="B7"/>
    <s v="B7"/>
    <x v="1"/>
    <m/>
    <n v="22"/>
    <m/>
    <n v="14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706"/>
    <s v="SYNTHESE"/>
    <s v="APPAREIL"/>
    <s v="ECHANGEUR"/>
    <s v="P"/>
    <m/>
    <m/>
    <m/>
    <m/>
    <m/>
    <m/>
    <m/>
    <m/>
    <m/>
    <s v="PHOTO"/>
    <x v="23"/>
    <s v=""/>
    <s v="PAS D'INFO"/>
    <x v="1"/>
    <s v="Différent"/>
    <m/>
    <s v="POSE/DEPOSE JP"/>
    <m/>
    <n v="1"/>
    <n v="1"/>
    <n v="0"/>
    <n v="0"/>
    <s v="1 JP"/>
    <s v="1 JP"/>
    <s v=""/>
    <s v=""/>
    <m/>
    <s v="PAS D'INFO"/>
    <n v="12"/>
    <n v="12"/>
    <s v="PAS D'INFO"/>
    <s v="Hors standard"/>
    <x v="0"/>
    <s v="PAS D'INFO"/>
    <s v="B7"/>
    <x v="1"/>
    <m/>
    <s v=""/>
    <m/>
    <s v=""/>
    <m/>
    <n v="2"/>
    <n v="2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706"/>
    <s v="SYNTHESE"/>
    <s v="APPAREIL"/>
    <s v="ECHANGEUR"/>
    <s v="S"/>
    <s v="S1"/>
    <m/>
    <m/>
    <m/>
    <m/>
    <m/>
    <m/>
    <m/>
    <m/>
    <s v="PHOTO"/>
    <x v="11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4"/>
    <n v="4"/>
    <s v="PAS D'INFO"/>
    <s v="Hors standard"/>
    <x v="0"/>
    <s v="PAS D'INFO"/>
    <s v="B7"/>
    <x v="1"/>
    <m/>
    <n v="14"/>
    <m/>
    <n v="8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706"/>
    <s v="SYNTHESE"/>
    <s v="APPAREIL"/>
    <s v="ECHANGEUR"/>
    <s v="S"/>
    <s v="S2"/>
    <m/>
    <m/>
    <m/>
    <m/>
    <m/>
    <m/>
    <m/>
    <m/>
    <s v="PHOTO"/>
    <x v="11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4"/>
    <n v="4"/>
    <s v="PAS D'INFO"/>
    <s v="Hors standard"/>
    <x v="0"/>
    <s v="PAS D'INFO"/>
    <s v="B7"/>
    <x v="1"/>
    <m/>
    <n v="14"/>
    <m/>
    <n v="8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706"/>
    <s v="SYNTHESE"/>
    <s v="APPAREIL"/>
    <s v="ECHANGEUR"/>
    <s v="T"/>
    <s v="T1"/>
    <s v="dn50 et 40"/>
    <m/>
    <m/>
    <m/>
    <m/>
    <m/>
    <m/>
    <m/>
    <s v="?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n v="4"/>
    <n v="4"/>
    <n v="4"/>
    <s v="M16 x 100"/>
    <s v="M20x110"/>
    <x v="5"/>
    <s v="B7"/>
    <s v="B7"/>
    <x v="1"/>
    <m/>
    <n v="20"/>
    <m/>
    <n v="100"/>
    <m/>
    <n v="0"/>
    <n v="0"/>
    <n v="1"/>
    <n v="2"/>
    <s v="SIG/V2J"/>
    <s v="SIG V2J"/>
    <x v="0"/>
    <s v="oui"/>
    <s v="rf"/>
    <s v="On débride ou dépose la vanne pour nettoyage ? Matériel prévu comme dépose de vanne mais indiqué débrider dans ot"/>
    <m/>
    <m/>
    <m/>
    <m/>
    <m/>
    <m/>
    <m/>
    <m/>
    <m/>
    <m/>
    <m/>
    <m/>
  </r>
  <r>
    <s v="S2706"/>
    <s v="SYNTHESE"/>
    <s v="APPAREIL"/>
    <s v="ECHANGEUR"/>
    <s v="T"/>
    <s v="T2"/>
    <s v="dn50 et 40"/>
    <m/>
    <m/>
    <m/>
    <m/>
    <m/>
    <m/>
    <m/>
    <s v="?"/>
    <x v="11"/>
    <s v="Différent"/>
    <s v="PAS D'INFO"/>
    <x v="0"/>
    <s v="Différent"/>
    <m/>
    <s v="DECONNEXION/RECONNEXION"/>
    <m/>
    <n v="0"/>
    <m/>
    <n v="0"/>
    <m/>
    <s v=""/>
    <m/>
    <s v=""/>
    <n v="32"/>
    <m/>
    <n v="4"/>
    <n v="4"/>
    <n v="4"/>
    <s v="M16 x 100"/>
    <s v="M20x110"/>
    <x v="5"/>
    <s v="B7"/>
    <s v="B7"/>
    <x v="1"/>
    <m/>
    <n v="20"/>
    <m/>
    <n v="100"/>
    <m/>
    <n v="0"/>
    <m/>
    <n v="1"/>
    <m/>
    <s v="SIG/V2J"/>
    <s v="SIG V2J"/>
    <x v="0"/>
    <s v="oui"/>
    <s v="rf"/>
    <s v="On débride ou dépose la vanne pour nettoyage ? Matériel prévu comme dépose de vanne mais indiqué débrider dans ot"/>
    <m/>
    <m/>
    <m/>
    <m/>
    <m/>
    <m/>
    <m/>
    <m/>
    <m/>
    <m/>
    <m/>
    <m/>
  </r>
  <r>
    <s v="S2706"/>
    <s v="SYNTHESE"/>
    <s v="APPAREIL"/>
    <s v="ECHANGEUR"/>
    <s v="U"/>
    <s v="U1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10"/>
    <x v="36"/>
    <s v="PAS D'INFO"/>
    <s v="B7"/>
    <x v="1"/>
    <m/>
    <n v="20"/>
    <m/>
    <n v="100"/>
    <m/>
    <n v="0"/>
    <n v="0"/>
    <n v="1"/>
    <n v="2"/>
    <s v="PAS D'INFO"/>
    <s v="SIG V2J"/>
    <x v="0"/>
    <s v="PAS D'INFO"/>
    <s v="PAS D'INFO"/>
    <s v="On débride ou dépose la vanne pour nettoyage ? Matériel prévu comme dépose de vanne mais indiqué débrider dans ot"/>
    <m/>
    <m/>
    <m/>
    <m/>
    <m/>
    <m/>
    <m/>
    <m/>
    <m/>
    <m/>
    <m/>
    <m/>
  </r>
  <r>
    <s v="S2706"/>
    <s v="SYNTHESE"/>
    <s v="APPAREIL"/>
    <s v="ECHANGEUR"/>
    <s v="U"/>
    <s v="U2"/>
    <m/>
    <m/>
    <m/>
    <m/>
    <m/>
    <m/>
    <m/>
    <m/>
    <s v="CALO"/>
    <x v="11"/>
    <s v="Différent"/>
    <s v="PAS D'INFO"/>
    <x v="0"/>
    <s v="Différent"/>
    <m/>
    <s v="DECONNEXION/RECONNEXION"/>
    <m/>
    <n v="0"/>
    <m/>
    <n v="0"/>
    <m/>
    <s v=""/>
    <m/>
    <s v=""/>
    <n v="32"/>
    <m/>
    <s v="PAS D'INFO"/>
    <n v="4"/>
    <n v="4"/>
    <s v="PAS D'INFO"/>
    <s v="M20x110"/>
    <x v="36"/>
    <s v="PAS D'INFO"/>
    <s v="B7"/>
    <x v="1"/>
    <m/>
    <n v="20"/>
    <m/>
    <n v="100"/>
    <m/>
    <n v="0"/>
    <m/>
    <n v="1"/>
    <m/>
    <s v="PAS D'INFO"/>
    <s v="SIG V2J"/>
    <x v="0"/>
    <s v="PAS D'INFO"/>
    <s v="PAS D'INFO"/>
    <s v="On débride ou dépose la vanne pour nettoyage ? Matériel prévu comme dépose de vanne mais indiqué débrider dans ot"/>
    <m/>
    <m/>
    <m/>
    <m/>
    <m/>
    <m/>
    <m/>
    <m/>
    <m/>
    <m/>
    <m/>
    <m/>
  </r>
  <r>
    <s v="S2706"/>
    <s v="SYNTHESE"/>
    <s v="APPAREIL"/>
    <s v="ECHANGEUR"/>
    <s v="W"/>
    <s v="W1"/>
    <m/>
    <m/>
    <m/>
    <m/>
    <m/>
    <m/>
    <m/>
    <m/>
    <s v="?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n v="4"/>
    <n v="4"/>
    <n v="4"/>
    <s v="M16 x 90"/>
    <s v="Hors standard"/>
    <x v="2"/>
    <s v="B7"/>
    <s v="B7"/>
    <x v="1"/>
    <m/>
    <n v="16"/>
    <m/>
    <n v="90"/>
    <m/>
    <n v="0"/>
    <n v="0"/>
    <n v="1"/>
    <n v="2"/>
    <s v="SIG/V2J"/>
    <s v="SIG V2J"/>
    <x v="0"/>
    <s v="oui"/>
    <s v="rf"/>
    <s v="On débride ou dépose la vanne pour nettoyage ? Matériel prévu comme dépose de vanne mais indiqué débrider dans ot"/>
    <m/>
    <m/>
    <m/>
    <m/>
    <m/>
    <m/>
    <m/>
    <m/>
    <m/>
    <m/>
    <m/>
    <m/>
  </r>
  <r>
    <s v="S2706"/>
    <s v="SYNTHESE"/>
    <s v="APPAREIL"/>
    <s v="ECHANGEUR"/>
    <s v="W"/>
    <s v="W2"/>
    <m/>
    <m/>
    <m/>
    <m/>
    <m/>
    <m/>
    <m/>
    <m/>
    <s v="?"/>
    <x v="2"/>
    <s v="Différent"/>
    <s v="PAS D'INFO"/>
    <x v="1"/>
    <s v="Différent"/>
    <m/>
    <s v="DECONNEXION/RECONNEXION"/>
    <m/>
    <n v="0"/>
    <m/>
    <n v="0"/>
    <m/>
    <s v=""/>
    <m/>
    <s v=""/>
    <n v="27"/>
    <m/>
    <n v="4"/>
    <n v="4"/>
    <n v="4"/>
    <s v="M16 x 90"/>
    <s v="Hors standard"/>
    <x v="2"/>
    <s v="B7"/>
    <s v="B7"/>
    <x v="1"/>
    <m/>
    <n v="16"/>
    <m/>
    <n v="90"/>
    <m/>
    <n v="0"/>
    <m/>
    <n v="1"/>
    <m/>
    <s v="SIG/V2J"/>
    <s v="SIG V2J"/>
    <x v="0"/>
    <s v="oui"/>
    <s v="rf"/>
    <s v="On débride ou dépose la vanne pour nettoyage ? Matériel prévu comme dépose de vanne mais indiqué débrider dans ot"/>
    <m/>
    <m/>
    <m/>
    <m/>
    <m/>
    <m/>
    <m/>
    <m/>
    <m/>
    <m/>
    <m/>
    <m/>
  </r>
  <r>
    <s v="S2708"/>
    <s v="SYNTHESE"/>
    <s v="APPAREIL"/>
    <s v="ECHANGEUR"/>
    <s v="A"/>
    <m/>
    <m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00"/>
    <x v="5"/>
    <s v="B7"/>
    <s v="B7"/>
    <x v="1"/>
    <m/>
    <n v="16"/>
    <m/>
    <n v="90"/>
    <m/>
    <n v="1"/>
    <n v="1"/>
    <n v="1"/>
    <n v="1"/>
    <s v="SIG/V2J"/>
    <s v="SIG V2J"/>
    <x v="0"/>
    <s v="NON"/>
    <s v="rf"/>
    <s v="ok"/>
    <m/>
    <m/>
    <m/>
    <m/>
    <m/>
    <m/>
    <m/>
    <m/>
    <m/>
    <m/>
    <m/>
    <m/>
  </r>
  <r>
    <s v="S2708"/>
    <s v="SYNTHESE"/>
    <s v="APPAREIL"/>
    <s v="ECHANGEUR"/>
    <s v="B"/>
    <s v="B1"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n v="8"/>
    <n v="8"/>
    <n v="8"/>
    <s v="M16 x 100"/>
    <s v="M16x100"/>
    <x v="5"/>
    <s v="B7"/>
    <s v="B7"/>
    <x v="1"/>
    <m/>
    <n v="16"/>
    <m/>
    <n v="90"/>
    <m/>
    <n v="0"/>
    <n v="0"/>
    <n v="1"/>
    <n v="1"/>
    <s v="SIG/V2J"/>
    <s v="SIG V2J"/>
    <x v="0"/>
    <s v="NON"/>
    <s v="rf"/>
    <s v="Manque 1 joint def"/>
    <m/>
    <m/>
    <m/>
    <m/>
    <m/>
    <m/>
    <m/>
    <m/>
    <m/>
    <m/>
    <m/>
    <m/>
  </r>
  <r>
    <s v="S2708"/>
    <s v="SYNTHESE"/>
    <s v="APPAREIL"/>
    <s v="ECHANGEUR"/>
    <s v="B"/>
    <s v="B2"/>
    <m/>
    <m/>
    <m/>
    <m/>
    <m/>
    <m/>
    <m/>
    <m/>
    <n v="50"/>
    <x v="2"/>
    <s v="Pareil"/>
    <n v="50"/>
    <x v="0"/>
    <s v="Pareil"/>
    <m/>
    <s v="DECONNEXION/RECONNEXION"/>
    <m/>
    <n v="0"/>
    <m/>
    <n v="0"/>
    <m/>
    <s v=""/>
    <m/>
    <s v=""/>
    <n v="27"/>
    <m/>
    <n v="8"/>
    <n v="8"/>
    <n v="8"/>
    <s v="M16 x 100"/>
    <s v="M16x100"/>
    <x v="5"/>
    <s v="B7"/>
    <s v="B7"/>
    <x v="1"/>
    <m/>
    <n v="16"/>
    <m/>
    <n v="90"/>
    <m/>
    <n v="0"/>
    <m/>
    <n v="1"/>
    <m/>
    <s v="SIG/V2J"/>
    <s v="SIG V2J"/>
    <x v="0"/>
    <s v="NON"/>
    <s v="rf"/>
    <m/>
    <m/>
    <m/>
    <m/>
    <m/>
    <m/>
    <m/>
    <m/>
    <m/>
    <m/>
    <m/>
    <m/>
    <m/>
  </r>
  <r>
    <s v="S2708"/>
    <s v="SYNTHESE"/>
    <s v="APPAREIL"/>
    <s v="ECHANGEUR"/>
    <s v="C"/>
    <m/>
    <s v="Coté vanne"/>
    <m/>
    <m/>
    <m/>
    <m/>
    <m/>
    <m/>
    <m/>
    <n v="300"/>
    <x v="16"/>
    <s v="Pareil"/>
    <n v="50"/>
    <x v="0"/>
    <s v="Pareil"/>
    <m/>
    <s v="DECONNEXION/RECONNEXION + BP"/>
    <m/>
    <n v="0"/>
    <n v="0"/>
    <n v="1"/>
    <n v="1"/>
    <s v=" 1 BP"/>
    <s v=" 1 BP"/>
    <s v=""/>
    <n v="46"/>
    <m/>
    <n v="16"/>
    <n v="16"/>
    <n v="16"/>
    <s v="M30 x 190"/>
    <s v="M30x190"/>
    <x v="31"/>
    <s v="B7"/>
    <s v="B7"/>
    <x v="1"/>
    <m/>
    <n v="30"/>
    <m/>
    <n v="18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D"/>
    <m/>
    <m/>
    <m/>
    <m/>
    <m/>
    <m/>
    <m/>
    <m/>
    <m/>
    <s v="?"/>
    <x v="22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28"/>
    <n v="0"/>
    <n v="28"/>
    <s v="M20 x 180"/>
    <n v="0"/>
    <x v="42"/>
    <s v="B7"/>
    <s v="B7"/>
    <x v="1"/>
    <m/>
    <s v=""/>
    <m/>
    <s v=""/>
    <m/>
    <n v="0"/>
    <n v="0"/>
    <n v="1"/>
    <n v="0"/>
    <s v="SIG/V2J"/>
    <n v="0"/>
    <x v="0"/>
    <s v="oui"/>
    <s v="rf"/>
    <s v="ok couvercle"/>
    <m/>
    <m/>
    <m/>
    <m/>
    <m/>
    <m/>
    <m/>
    <m/>
    <m/>
    <m/>
    <m/>
    <m/>
  </r>
  <r>
    <s v="S2708"/>
    <s v="SYNTHESE"/>
    <s v="APPAREIL"/>
    <s v="ECHANGEUR"/>
    <s v="E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Hors standard"/>
    <x v="5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F"/>
    <m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n v="8"/>
    <n v="8"/>
    <n v="8"/>
    <s v="M16 x 100"/>
    <s v="Hors standard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G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Hors standard"/>
    <x v="5"/>
    <s v="B7"/>
    <s v="B7"/>
    <x v="1"/>
    <m/>
    <n v="16"/>
    <m/>
    <n v="9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H"/>
    <s v="H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Hors standard"/>
    <x v="5"/>
    <s v="B7"/>
    <s v="B7"/>
    <x v="1"/>
    <m/>
    <n v="16"/>
    <m/>
    <n v="90"/>
    <m/>
    <n v="0"/>
    <n v="0"/>
    <n v="1"/>
    <n v="2"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H"/>
    <s v="H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100"/>
    <s v="Hors standard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I"/>
    <m/>
    <m/>
    <m/>
    <m/>
    <m/>
    <m/>
    <m/>
    <m/>
    <m/>
    <n v="150"/>
    <x v="1"/>
    <s v="Pareil"/>
    <n v="20"/>
    <x v="1"/>
    <s v="Pareil"/>
    <m/>
    <s v="POSE/DEPOSE JP"/>
    <m/>
    <n v="1"/>
    <n v="1"/>
    <n v="0"/>
    <n v="0"/>
    <s v="1 JP"/>
    <s v="1 JP"/>
    <s v=""/>
    <n v="32"/>
    <m/>
    <n v="4"/>
    <n v="8"/>
    <n v="4"/>
    <s v="M16 x 90"/>
    <s v="Hors standard"/>
    <x v="2"/>
    <s v="B7"/>
    <s v="B7"/>
    <x v="1"/>
    <m/>
    <n v="20"/>
    <m/>
    <n v="11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J"/>
    <m/>
    <m/>
    <m/>
    <m/>
    <m/>
    <m/>
    <m/>
    <m/>
    <m/>
    <n v="50"/>
    <x v="2"/>
    <s v="Pareil"/>
    <n v="20"/>
    <x v="1"/>
    <s v="Pareil"/>
    <m/>
    <s v="POSE/DEPOSE JP ENTRETOISE"/>
    <m/>
    <n v="1"/>
    <n v="1"/>
    <n v="0"/>
    <n v="0"/>
    <s v="1 JP"/>
    <s v="1 JP"/>
    <s v=""/>
    <n v="27"/>
    <m/>
    <n v="4"/>
    <n v="4"/>
    <n v="4"/>
    <s v="M16 x 120"/>
    <s v="Hors standard"/>
    <x v="35"/>
    <s v="B7"/>
    <s v="B7"/>
    <x v="1"/>
    <m/>
    <n v="16"/>
    <m/>
    <n v="90"/>
    <m/>
    <n v="3"/>
    <n v="2"/>
    <n v="2"/>
    <n v="1"/>
    <s v="SIG/V2J"/>
    <s v="SIG V2J"/>
    <x v="0"/>
    <s v="oui"/>
    <s v="rf"/>
    <s v="Entretoise entre les brides"/>
    <m/>
    <m/>
    <m/>
    <m/>
    <m/>
    <m/>
    <m/>
    <m/>
    <m/>
    <m/>
    <m/>
    <m/>
  </r>
  <r>
    <s v="S2708"/>
    <s v="SYNTHESE"/>
    <s v="APPAREIL"/>
    <s v="ECHANGEUR"/>
    <s v="K"/>
    <m/>
    <m/>
    <m/>
    <m/>
    <m/>
    <m/>
    <m/>
    <m/>
    <m/>
    <n v="80"/>
    <x v="4"/>
    <s v="Différent"/>
    <n v="20"/>
    <x v="1"/>
    <s v="Pareil"/>
    <m/>
    <s v="DECONNEXION/RECONNEXION + BP CHIM"/>
    <m/>
    <n v="0"/>
    <n v="0"/>
    <n v="1"/>
    <n v="1"/>
    <s v="1 BRIDE NET CHIMIQUE"/>
    <s v=" 1 BP"/>
    <s v=""/>
    <n v="27"/>
    <m/>
    <n v="4"/>
    <n v="8"/>
    <n v="4"/>
    <s v="M16 x 110"/>
    <s v="Hors standard"/>
    <x v="32"/>
    <s v="B7"/>
    <s v="B7"/>
    <x v="1"/>
    <m/>
    <n v="16"/>
    <m/>
    <n v="10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L"/>
    <m/>
    <m/>
    <m/>
    <m/>
    <m/>
    <m/>
    <m/>
    <m/>
    <m/>
    <n v="80"/>
    <x v="0"/>
    <s v="Pareil"/>
    <n v="20"/>
    <x v="1"/>
    <s v="Pareil"/>
    <m/>
    <s v="DECONNEXION/RECONNEXION + BP CHIM"/>
    <m/>
    <n v="0"/>
    <n v="0"/>
    <n v="1"/>
    <n v="1"/>
    <s v="1 BRIDE NET CHIMIQUE"/>
    <s v=" 1 BP"/>
    <s v=""/>
    <n v="27"/>
    <m/>
    <n v="4"/>
    <n v="4"/>
    <n v="4"/>
    <s v="M16 x 110"/>
    <s v="Hors standard"/>
    <x v="32"/>
    <s v="B7"/>
    <s v="B7"/>
    <x v="1"/>
    <m/>
    <n v="16"/>
    <m/>
    <n v="10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M"/>
    <m/>
    <m/>
    <m/>
    <m/>
    <m/>
    <m/>
    <m/>
    <m/>
    <m/>
    <s v="?"/>
    <x v="22"/>
    <s v="Différent"/>
    <s v="PAS D'INFO"/>
    <x v="2"/>
    <s v="Différent"/>
    <m/>
    <s v="OUVERTURE COUVERCLE"/>
    <m/>
    <n v="0"/>
    <n v="0"/>
    <n v="0"/>
    <n v="0"/>
    <s v=""/>
    <s v=""/>
    <s v=""/>
    <s v=""/>
    <m/>
    <n v="28"/>
    <n v="0"/>
    <n v="28"/>
    <s v="M20 x 200"/>
    <n v="0"/>
    <x v="40"/>
    <s v="B7"/>
    <s v="B7"/>
    <x v="1"/>
    <m/>
    <s v=""/>
    <m/>
    <s v=""/>
    <m/>
    <n v="0"/>
    <n v="0"/>
    <n v="1"/>
    <n v="0"/>
    <s v="SIG/V2J"/>
    <n v="0"/>
    <x v="0"/>
    <s v="oui"/>
    <s v="rf"/>
    <s v="ok couvercle"/>
    <m/>
    <m/>
    <m/>
    <m/>
    <m/>
    <m/>
    <m/>
    <m/>
    <m/>
    <m/>
    <m/>
    <m/>
  </r>
  <r>
    <s v="S2708"/>
    <s v="SYNTHESE"/>
    <s v="APPAREIL"/>
    <s v="ECHANGEUR"/>
    <s v="N"/>
    <m/>
    <m/>
    <m/>
    <m/>
    <m/>
    <m/>
    <m/>
    <m/>
    <m/>
    <s v="?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n v="4"/>
    <n v="4"/>
    <n v="4"/>
    <s v="M16 x 90"/>
    <s v="Hors standard"/>
    <x v="2"/>
    <s v="B7"/>
    <s v="B7"/>
    <x v="1"/>
    <m/>
    <n v="14"/>
    <m/>
    <n v="7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Q"/>
    <m/>
    <m/>
    <m/>
    <m/>
    <m/>
    <m/>
    <m/>
    <m/>
    <m/>
    <n v="300"/>
    <x v="16"/>
    <s v="Pareil"/>
    <n v="20"/>
    <x v="1"/>
    <s v="Pareil"/>
    <m/>
    <s v="POSE/DEPOSE JP"/>
    <m/>
    <n v="1"/>
    <n v="1"/>
    <n v="0"/>
    <n v="0"/>
    <s v="1 JP"/>
    <s v="1 JP"/>
    <s v=""/>
    <n v="36"/>
    <m/>
    <n v="12"/>
    <n v="12"/>
    <n v="12"/>
    <s v="M24 x 220"/>
    <s v="Hors standard"/>
    <x v="43"/>
    <s v="B7"/>
    <s v="B7"/>
    <x v="1"/>
    <m/>
    <n v="22"/>
    <m/>
    <n v="130"/>
    <m/>
    <n v="2"/>
    <n v="2"/>
    <n v="1"/>
    <n v="1"/>
    <s v="SIG/V2J"/>
    <s v="SIG V2J"/>
    <x v="0"/>
    <s v="NON"/>
    <s v="rf"/>
    <s v="ok"/>
    <m/>
    <m/>
    <m/>
    <m/>
    <m/>
    <m/>
    <m/>
    <m/>
    <m/>
    <m/>
    <m/>
    <m/>
  </r>
  <r>
    <s v="S2708"/>
    <s v="SYNTHESE"/>
    <s v="APPAREIL"/>
    <s v="ECHANGEUR"/>
    <s v="U"/>
    <m/>
    <m/>
    <m/>
    <m/>
    <m/>
    <m/>
    <m/>
    <m/>
    <m/>
    <n v="200"/>
    <x v="7"/>
    <s v="Pareil"/>
    <n v="50"/>
    <x v="0"/>
    <s v="Pareil"/>
    <m/>
    <s v="POSE/DEPOSE JP"/>
    <m/>
    <n v="1"/>
    <n v="1"/>
    <n v="0"/>
    <n v="0"/>
    <s v="1 JP"/>
    <s v="1 JP"/>
    <s v=""/>
    <n v="36"/>
    <m/>
    <n v="12"/>
    <n v="12"/>
    <n v="12"/>
    <s v="M24 x 160"/>
    <s v="Hors standard"/>
    <x v="8"/>
    <s v="B7"/>
    <s v="B7"/>
    <x v="1"/>
    <m/>
    <n v="22"/>
    <m/>
    <n v="140"/>
    <m/>
    <n v="2"/>
    <n v="2"/>
    <n v="1"/>
    <n v="1"/>
    <s v="SIG/V2J"/>
    <s v="SIG V2J"/>
    <x v="0"/>
    <s v="NON"/>
    <s v="rf"/>
    <s v="ok"/>
    <m/>
    <m/>
    <m/>
    <m/>
    <m/>
    <m/>
    <m/>
    <m/>
    <m/>
    <m/>
    <m/>
    <m/>
  </r>
  <r>
    <s v="S2708"/>
    <s v="SYNTHESE"/>
    <s v="APPAREIL"/>
    <s v="ECHANGEUR"/>
    <s v="V"/>
    <s v="V1"/>
    <s v="coté DN300"/>
    <m/>
    <m/>
    <m/>
    <m/>
    <m/>
    <m/>
    <m/>
    <s v="CALO"/>
    <x v="11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4"/>
    <n v="4"/>
    <s v="PAS D'INFO"/>
    <s v="Hors standard"/>
    <x v="0"/>
    <s v="PAS D'INFO"/>
    <s v="B7"/>
    <x v="1"/>
    <m/>
    <n v="14"/>
    <m/>
    <n v="80"/>
    <m/>
    <n v="0"/>
    <n v="0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708"/>
    <s v="SYNTHESE"/>
    <s v="APPAREIL"/>
    <s v="ECHANGEUR"/>
    <s v="V"/>
    <s v="V2"/>
    <s v="coté regard"/>
    <m/>
    <m/>
    <m/>
    <m/>
    <m/>
    <m/>
    <m/>
    <n v="40"/>
    <x v="11"/>
    <s v="Pareil"/>
    <n v="50"/>
    <x v="1"/>
    <s v="Différent"/>
    <m/>
    <s v="DECONNEXION/RECONNEXION"/>
    <m/>
    <n v="0"/>
    <m/>
    <n v="0"/>
    <m/>
    <s v=""/>
    <m/>
    <s v=""/>
    <n v="22"/>
    <m/>
    <n v="4"/>
    <n v="4"/>
    <n v="4"/>
    <s v="M20 x 110"/>
    <s v="Hors standard"/>
    <x v="36"/>
    <s v="B7"/>
    <s v="B7"/>
    <x v="1"/>
    <m/>
    <n v="14"/>
    <m/>
    <n v="8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W"/>
    <m/>
    <m/>
    <m/>
    <m/>
    <m/>
    <m/>
    <m/>
    <m/>
    <m/>
    <n v="40"/>
    <x v="11"/>
    <s v="Pareil"/>
    <n v="50"/>
    <x v="0"/>
    <s v="Pareil"/>
    <m/>
    <s v="DECONNEXION/RECONNEXION"/>
    <m/>
    <n v="0"/>
    <n v="0"/>
    <n v="0"/>
    <n v="0"/>
    <s v=""/>
    <s v=""/>
    <s v=""/>
    <n v="32"/>
    <m/>
    <n v="4"/>
    <n v="4"/>
    <n v="4"/>
    <s v="M20 x 120"/>
    <s v="M20x110"/>
    <x v="13"/>
    <s v="B7"/>
    <s v="B7"/>
    <x v="1"/>
    <m/>
    <n v="20"/>
    <m/>
    <n v="10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708"/>
    <s v="SYNTHESE"/>
    <s v="APPAREIL"/>
    <s v="ECHANGEUR"/>
    <s v="X"/>
    <m/>
    <s v="dn40+50"/>
    <m/>
    <m/>
    <m/>
    <m/>
    <m/>
    <m/>
    <m/>
    <n v="50"/>
    <x v="11"/>
    <s v="Différent"/>
    <n v="50"/>
    <x v="0"/>
    <s v="Pareil"/>
    <m/>
    <s v="DECONNEXION/RECONNEXION"/>
    <m/>
    <n v="0"/>
    <n v="0"/>
    <n v="0"/>
    <n v="0"/>
    <s v=""/>
    <s v=""/>
    <s v=""/>
    <n v="32"/>
    <m/>
    <n v="8"/>
    <n v="4"/>
    <n v="8"/>
    <s v="M16 x 100"/>
    <s v="M20x110"/>
    <x v="5"/>
    <s v="B7"/>
    <s v="B7"/>
    <x v="1"/>
    <m/>
    <n v="20"/>
    <m/>
    <n v="10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2709"/>
    <s v="SYNTHESE"/>
    <s v="APPAREIL"/>
    <s v="ECHANGEUR"/>
    <s v="A"/>
    <m/>
    <m/>
    <m/>
    <m/>
    <m/>
    <m/>
    <m/>
    <m/>
    <m/>
    <s v="?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n v="4"/>
    <n v="4"/>
    <n v="4"/>
    <s v="M14 x 85"/>
    <s v="M14x80"/>
    <x v="17"/>
    <s v="B7"/>
    <s v="B7"/>
    <x v="1"/>
    <m/>
    <n v="14"/>
    <m/>
    <n v="70"/>
    <m/>
    <n v="0"/>
    <n v="0"/>
    <n v="1"/>
    <n v="1"/>
    <s v="SIG/V2J"/>
    <s v="SIG V2J"/>
    <x v="0"/>
    <m/>
    <s v="rf"/>
    <s v="ok"/>
    <m/>
    <m/>
    <m/>
    <m/>
    <m/>
    <m/>
    <m/>
    <m/>
    <m/>
    <m/>
    <m/>
    <m/>
  </r>
  <r>
    <s v="S2709"/>
    <s v="SYNTHESE"/>
    <s v="APPAREIL"/>
    <s v="ECHANGEUR"/>
    <s v="B"/>
    <s v="B1"/>
    <s v="Coté tuy"/>
    <m/>
    <m/>
    <m/>
    <m/>
    <m/>
    <m/>
    <m/>
    <s v="CALO"/>
    <x v="3"/>
    <s v="Différent"/>
    <s v="PAS D'INFO"/>
    <x v="0"/>
    <s v="Différent"/>
    <m/>
    <s v="DECONNEXION/RECONNEXION + BP"/>
    <m/>
    <n v="0"/>
    <n v="0"/>
    <n v="1"/>
    <n v="1"/>
    <s v=" 1 BP"/>
    <s v=" 1 BP"/>
    <s v=""/>
    <n v="51"/>
    <m/>
    <s v="PAS D'INFO"/>
    <n v="20"/>
    <n v="20"/>
    <s v="PAS D'INFO"/>
    <s v="M33x210"/>
    <x v="21"/>
    <s v="PAS D'INFO"/>
    <s v="B7"/>
    <x v="1"/>
    <m/>
    <n v="33"/>
    <m/>
    <n v="200"/>
    <m/>
    <n v="1"/>
    <n v="1"/>
    <n v="1"/>
    <n v="2"/>
    <s v="PAS D'INFO"/>
    <s v="SIG V2J"/>
    <x v="0"/>
    <s v="PAS D'INFO"/>
    <s v="PAS D'INFO"/>
    <s v="ok"/>
    <m/>
    <m/>
    <m/>
    <m/>
    <m/>
    <m/>
    <m/>
    <m/>
    <m/>
    <m/>
    <m/>
    <m/>
  </r>
  <r>
    <s v="S2709"/>
    <s v="SYNTHESE"/>
    <s v="APPAREIL"/>
    <s v="ECHANGEUR"/>
    <s v="B"/>
    <s v="B2"/>
    <s v="Coté S2709"/>
    <m/>
    <m/>
    <m/>
    <m/>
    <m/>
    <m/>
    <m/>
    <s v="CALO"/>
    <x v="3"/>
    <s v="Différent"/>
    <s v="PAS D'INFO"/>
    <x v="0"/>
    <s v="Différent"/>
    <m/>
    <s v="DECONNEXION/RECONNEXION"/>
    <m/>
    <n v="0"/>
    <m/>
    <n v="0"/>
    <m/>
    <s v=""/>
    <s v=""/>
    <s v=""/>
    <n v="51"/>
    <m/>
    <s v="PAS D'INFO"/>
    <n v="20"/>
    <n v="20"/>
    <s v="PAS D'INFO"/>
    <s v="M33x210"/>
    <x v="21"/>
    <s v="PAS D'INFO"/>
    <s v="B7"/>
    <x v="1"/>
    <m/>
    <n v="33"/>
    <m/>
    <n v="200"/>
    <m/>
    <n v="0"/>
    <m/>
    <n v="1"/>
    <m/>
    <s v="PAS D'INFO"/>
    <s v="SIG V2J"/>
    <x v="0"/>
    <s v="PAS D'INFO"/>
    <s v="PAS D'INFO"/>
    <s v="ok"/>
    <m/>
    <m/>
    <m/>
    <m/>
    <m/>
    <m/>
    <m/>
    <m/>
    <m/>
    <m/>
    <m/>
    <m/>
  </r>
  <r>
    <s v="S2709"/>
    <s v="SYNTHESE"/>
    <s v="APPAREIL"/>
    <s v="ECHANGEUR"/>
    <s v="C"/>
    <m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n v="8"/>
    <n v="8"/>
    <n v="8"/>
    <s v="M16 x 100"/>
    <s v="M16x100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D"/>
    <m/>
    <m/>
    <m/>
    <m/>
    <m/>
    <m/>
    <m/>
    <m/>
    <m/>
    <n v="20"/>
    <x v="10"/>
    <s v="Pareil"/>
    <n v="50"/>
    <x v="0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80"/>
    <s v="M16x90"/>
    <x v="44"/>
    <s v="B7"/>
    <s v="B7"/>
    <x v="1"/>
    <m/>
    <n v="16"/>
    <m/>
    <n v="80"/>
    <m/>
    <n v="1"/>
    <n v="1"/>
    <n v="1"/>
    <n v="1"/>
    <s v="SIG/V2J"/>
    <s v="SIG V2J"/>
    <x v="0"/>
    <s v="oui"/>
    <s v="rf"/>
    <s v="ATTENTION REPERE SUR PHOTO FAUX"/>
    <m/>
    <m/>
    <m/>
    <m/>
    <m/>
    <m/>
    <m/>
    <m/>
    <m/>
    <m/>
    <m/>
    <m/>
  </r>
  <r>
    <s v="S2709"/>
    <s v="SYNTHESE"/>
    <s v="APPAREIL"/>
    <s v="ECHANGEUR"/>
    <s v="E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7"/>
    <x v="1"/>
    <m/>
    <n v="16"/>
    <m/>
    <n v="80"/>
    <m/>
    <n v="1"/>
    <n v="1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709"/>
    <s v="SYNTHESE"/>
    <s v="APPAREIL"/>
    <s v="ECHANGEUR"/>
    <s v="F"/>
    <m/>
    <m/>
    <m/>
    <m/>
    <m/>
    <m/>
    <m/>
    <m/>
    <m/>
    <s v="CALO"/>
    <x v="24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n v="0"/>
    <x v="2"/>
    <s v="PAS D'INFO"/>
    <s v="PAS D'INFO"/>
    <s v="ok couvercle"/>
    <m/>
    <m/>
    <m/>
    <m/>
    <m/>
    <m/>
    <m/>
    <m/>
    <m/>
    <m/>
    <m/>
    <m/>
  </r>
  <r>
    <s v="S2709"/>
    <s v="SYNTHESE"/>
    <s v="APPAREIL"/>
    <s v="ECHANGEUR"/>
    <s v="G"/>
    <m/>
    <m/>
    <m/>
    <m/>
    <m/>
    <m/>
    <m/>
    <m/>
    <m/>
    <s v="?"/>
    <x v="10"/>
    <s v="Différent"/>
    <s v="PAS D'INFO"/>
    <x v="2"/>
    <s v="Différent"/>
    <m/>
    <s v="DECONNEXION/RECONNEXION + NPT"/>
    <m/>
    <n v="0"/>
    <n v="0"/>
    <n v="0"/>
    <n v="0"/>
    <s v="NPT"/>
    <s v=""/>
    <s v=""/>
    <s v=""/>
    <m/>
    <s v="VISSE"/>
    <n v="0"/>
    <s v="VISSE"/>
    <s v="VISSE"/>
    <n v="0"/>
    <x v="20"/>
    <s v="VISSE"/>
    <n v="0"/>
    <x v="2"/>
    <m/>
    <s v=""/>
    <m/>
    <s v=""/>
    <m/>
    <n v="0"/>
    <n v="0"/>
    <n v="0"/>
    <n v="0"/>
    <s v="VISSE"/>
    <n v="0"/>
    <x v="2"/>
    <s v="VISSE"/>
    <s v="VISSE"/>
    <s v="ok"/>
    <m/>
    <m/>
    <m/>
    <m/>
    <m/>
    <m/>
    <m/>
    <m/>
    <m/>
    <m/>
    <m/>
    <m/>
  </r>
  <r>
    <s v="S2709"/>
    <s v="SYNTHESE"/>
    <s v="APPAREIL"/>
    <s v="ECHANGEUR"/>
    <s v="H"/>
    <m/>
    <m/>
    <m/>
    <m/>
    <m/>
    <m/>
    <m/>
    <m/>
    <m/>
    <s v="?"/>
    <x v="8"/>
    <s v="Différent"/>
    <s v="PAS D'INFO"/>
    <x v="2"/>
    <s v="Différent"/>
    <m/>
    <s v="DECONNEXION/RECONNEXION + NPT"/>
    <m/>
    <n v="0"/>
    <n v="0"/>
    <n v="0"/>
    <n v="0"/>
    <s v="NPT"/>
    <s v=""/>
    <s v=""/>
    <s v=""/>
    <m/>
    <s v="VISSE"/>
    <n v="0"/>
    <s v="VISSE"/>
    <s v="VISSE"/>
    <n v="0"/>
    <x v="20"/>
    <s v="VISSE"/>
    <n v="0"/>
    <x v="2"/>
    <m/>
    <s v=""/>
    <m/>
    <s v=""/>
    <m/>
    <n v="0"/>
    <n v="0"/>
    <n v="0"/>
    <n v="1"/>
    <s v="VISSE"/>
    <n v="0"/>
    <x v="2"/>
    <s v="VISSE"/>
    <s v="VISSE"/>
    <s v="Pourquoi un joint def ? Vissé des 2 côtés"/>
    <m/>
    <m/>
    <m/>
    <m/>
    <m/>
    <m/>
    <m/>
    <m/>
    <m/>
    <m/>
    <m/>
    <m/>
  </r>
  <r>
    <s v="S2709"/>
    <s v="SYNTHESE"/>
    <s v="APPAREIL"/>
    <s v="ECHANGEUR"/>
    <s v="I"/>
    <m/>
    <m/>
    <m/>
    <m/>
    <m/>
    <m/>
    <m/>
    <m/>
    <m/>
    <n v="200"/>
    <x v="7"/>
    <s v="Pareil"/>
    <n v="20"/>
    <x v="1"/>
    <s v="Pareil"/>
    <m/>
    <s v="POSE/DEPOSE JP"/>
    <m/>
    <n v="1"/>
    <n v="1"/>
    <n v="0"/>
    <n v="0"/>
    <s v="1 JP"/>
    <s v="1 JP"/>
    <s v=""/>
    <n v="32"/>
    <m/>
    <n v="8"/>
    <n v="8"/>
    <n v="8"/>
    <s v="M20 x 140"/>
    <s v="M20x120"/>
    <x v="1"/>
    <s v="B7"/>
    <s v="B7"/>
    <x v="1"/>
    <m/>
    <n v="20"/>
    <m/>
    <n v="11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J"/>
    <m/>
    <m/>
    <m/>
    <m/>
    <m/>
    <m/>
    <m/>
    <m/>
    <m/>
    <n v="200"/>
    <x v="7"/>
    <s v="Pareil"/>
    <n v="20"/>
    <x v="1"/>
    <s v="Pareil"/>
    <m/>
    <s v="POSE/DEPOSE JP"/>
    <m/>
    <n v="1"/>
    <n v="1"/>
    <n v="0"/>
    <n v="0"/>
    <s v="1 JP"/>
    <s v="1 JP"/>
    <s v=""/>
    <n v="32"/>
    <m/>
    <n v="8"/>
    <n v="8"/>
    <n v="8"/>
    <s v="M20 x 120"/>
    <s v="M20x120"/>
    <x v="13"/>
    <s v="B7"/>
    <s v="B7"/>
    <x v="1"/>
    <m/>
    <n v="20"/>
    <m/>
    <n v="11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K"/>
    <m/>
    <m/>
    <m/>
    <m/>
    <m/>
    <m/>
    <m/>
    <m/>
    <m/>
    <n v="80"/>
    <x v="0"/>
    <s v="Pareil"/>
    <n v="20"/>
    <x v="1"/>
    <s v="Pareil"/>
    <m/>
    <s v="DECONNEXION/RECONNEXION + BP CHIM"/>
    <m/>
    <n v="0"/>
    <n v="0"/>
    <n v="1"/>
    <n v="0"/>
    <s v="1 BRIDE NET. CHIMIQUE"/>
    <s v=""/>
    <s v=""/>
    <n v="27"/>
    <m/>
    <n v="4"/>
    <n v="4"/>
    <n v="4"/>
    <s v="M16 x 100"/>
    <s v="M16x100"/>
    <x v="5"/>
    <s v="B7"/>
    <s v="B7"/>
    <x v="1"/>
    <m/>
    <n v="16"/>
    <m/>
    <n v="100"/>
    <m/>
    <n v="1"/>
    <n v="1"/>
    <n v="1"/>
    <n v="0"/>
    <s v="SIG/V2J"/>
    <s v="SIG V2J"/>
    <x v="0"/>
    <s v="oui"/>
    <s v="rf"/>
    <s v="Manque 1 joint def"/>
    <m/>
    <m/>
    <m/>
    <m/>
    <m/>
    <m/>
    <m/>
    <m/>
    <m/>
    <m/>
    <m/>
    <m/>
  </r>
  <r>
    <s v="S2709"/>
    <s v="SYNTHESE"/>
    <s v="APPAREIL"/>
    <s v="ECHANGEUR"/>
    <s v="L"/>
    <m/>
    <m/>
    <m/>
    <m/>
    <m/>
    <m/>
    <m/>
    <m/>
    <m/>
    <n v="80"/>
    <x v="0"/>
    <s v="Pareil"/>
    <n v="20"/>
    <x v="1"/>
    <s v="Pareil"/>
    <m/>
    <s v="DECONNEXION/RECONNEXION + BP CHIM"/>
    <m/>
    <n v="0"/>
    <n v="0"/>
    <n v="1"/>
    <n v="0"/>
    <s v="1 BRIDE NET. CHIMIQUE"/>
    <s v=""/>
    <s v=""/>
    <n v="27"/>
    <m/>
    <n v="8"/>
    <n v="4"/>
    <n v="8"/>
    <s v="M16 x 110"/>
    <s v="M16x100"/>
    <x v="32"/>
    <s v="B7"/>
    <s v="B7"/>
    <x v="1"/>
    <m/>
    <n v="16"/>
    <m/>
    <n v="100"/>
    <m/>
    <n v="1"/>
    <n v="1"/>
    <n v="1"/>
    <n v="0"/>
    <s v="SIG/V2J"/>
    <s v="SIG V2J"/>
    <x v="0"/>
    <s v="oui"/>
    <s v="rf"/>
    <s v="Manque 1 joint def"/>
    <m/>
    <m/>
    <m/>
    <m/>
    <m/>
    <m/>
    <m/>
    <m/>
    <m/>
    <m/>
    <m/>
    <m/>
  </r>
  <r>
    <s v="S2709"/>
    <s v="SYNTHESE"/>
    <s v="APPAREIL"/>
    <s v="ECHANGEUR"/>
    <s v="M"/>
    <s v="M1"/>
    <s v="Coté S2709"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95"/>
    <x v="5"/>
    <s v="B7"/>
    <s v="B7"/>
    <x v="1"/>
    <m/>
    <n v="16"/>
    <m/>
    <n v="90"/>
    <m/>
    <n v="1"/>
    <n v="1"/>
    <n v="1"/>
    <n v="2"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M"/>
    <s v="M2"/>
    <s v="Coté tuy"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100"/>
    <s v="M16x95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N"/>
    <m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n v="8"/>
    <n v="8"/>
    <n v="8"/>
    <s v="M16 x 100"/>
    <s v="M16x100"/>
    <x v="5"/>
    <s v="B7"/>
    <s v="B7"/>
    <x v="1"/>
    <m/>
    <n v="16"/>
    <m/>
    <n v="9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O"/>
    <m/>
    <m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00"/>
    <x v="5"/>
    <s v="B7"/>
    <s v="B7"/>
    <x v="1"/>
    <m/>
    <n v="16"/>
    <m/>
    <n v="9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P"/>
    <s v="P1"/>
    <s v="Coté tuy"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00"/>
    <x v="5"/>
    <s v="B7"/>
    <s v="B7"/>
    <x v="1"/>
    <m/>
    <n v="16"/>
    <m/>
    <n v="90"/>
    <m/>
    <n v="1"/>
    <n v="1"/>
    <n v="1"/>
    <n v="2"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P"/>
    <s v="P2"/>
    <s v="Coté S2709"/>
    <m/>
    <m/>
    <m/>
    <m/>
    <m/>
    <m/>
    <m/>
    <n v="50"/>
    <x v="2"/>
    <s v="Pareil"/>
    <n v="50"/>
    <x v="0"/>
    <s v="Pareil"/>
    <m/>
    <s v="DECONNEXION/RECONNEXION"/>
    <m/>
    <n v="0"/>
    <m/>
    <n v="0"/>
    <m/>
    <s v=""/>
    <m/>
    <s v=""/>
    <n v="27"/>
    <m/>
    <n v="8"/>
    <n v="8"/>
    <n v="8"/>
    <s v="M16 x 100"/>
    <s v="M16x100"/>
    <x v="5"/>
    <s v="B7"/>
    <s v="B7"/>
    <x v="1"/>
    <m/>
    <n v="16"/>
    <m/>
    <n v="90"/>
    <m/>
    <n v="0"/>
    <m/>
    <n v="1"/>
    <m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Q"/>
    <m/>
    <m/>
    <m/>
    <m/>
    <m/>
    <m/>
    <m/>
    <m/>
    <m/>
    <s v="CALO"/>
    <x v="24"/>
    <s v="Différent"/>
    <s v="PAS D'INFO"/>
    <x v="2"/>
    <s v="Différent"/>
    <m/>
    <s v="DECONNEXION/RECONNEXION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n v="0"/>
    <x v="2"/>
    <s v="PAS D'INFO"/>
    <s v="PAS D'INFO"/>
    <s v="ok couvercle"/>
    <m/>
    <m/>
    <m/>
    <m/>
    <m/>
    <m/>
    <m/>
    <m/>
    <m/>
    <m/>
    <m/>
    <m/>
  </r>
  <r>
    <s v="S2709"/>
    <s v="SYNTHESE"/>
    <s v="APPAREIL"/>
    <s v="ECHANGEUR"/>
    <s v="S"/>
    <s v="S1"/>
    <s v="Coté moteur"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00"/>
    <x v="5"/>
    <s v="B7"/>
    <s v="B7"/>
    <x v="1"/>
    <m/>
    <n v="16"/>
    <m/>
    <n v="90"/>
    <m/>
    <n v="1"/>
    <n v="1"/>
    <n v="1"/>
    <n v="2"/>
    <s v="SIG/V2J"/>
    <s v="SIG V2J"/>
    <x v="0"/>
    <s v="oui"/>
    <s v="rf"/>
    <s v="ok"/>
    <m/>
    <m/>
    <m/>
    <m/>
    <m/>
    <m/>
    <m/>
    <m/>
    <m/>
    <m/>
    <m/>
    <m/>
  </r>
  <r>
    <s v="S2709"/>
    <s v="SYNTHESE"/>
    <s v="APPAREIL"/>
    <s v="ECHANGEUR"/>
    <s v="S"/>
    <s v="S2"/>
    <s v="Coté tuy"/>
    <m/>
    <m/>
    <m/>
    <m/>
    <m/>
    <m/>
    <m/>
    <n v="50"/>
    <x v="2"/>
    <s v="Pareil"/>
    <n v="50"/>
    <x v="0"/>
    <s v="Pareil"/>
    <m/>
    <s v="DECONNEXION/RECONNEXION"/>
    <m/>
    <n v="0"/>
    <m/>
    <n v="0"/>
    <m/>
    <s v=""/>
    <m/>
    <s v=""/>
    <n v="27"/>
    <m/>
    <n v="8"/>
    <n v="8"/>
    <n v="8"/>
    <s v="M16 x 100"/>
    <s v="M16x100"/>
    <x v="5"/>
    <s v="B7"/>
    <s v="B7"/>
    <x v="1"/>
    <m/>
    <n v="16"/>
    <m/>
    <n v="90"/>
    <m/>
    <n v="0"/>
    <m/>
    <n v="1"/>
    <m/>
    <s v="SIG/V2J"/>
    <s v="SIG V2J"/>
    <x v="0"/>
    <s v="oui"/>
    <s v="rf"/>
    <s v="MANQUE DES REPERE POUR NETTOYAGE SUR OT"/>
    <m/>
    <m/>
    <m/>
    <m/>
    <m/>
    <m/>
    <m/>
    <m/>
    <m/>
    <m/>
    <m/>
    <m/>
  </r>
  <r>
    <s v="S2709"/>
    <s v="SYNTHESE"/>
    <s v="APPAREIL"/>
    <s v="ECHANGEUR"/>
    <s v="T"/>
    <m/>
    <m/>
    <m/>
    <m/>
    <m/>
    <m/>
    <m/>
    <m/>
    <m/>
    <s v="CALO"/>
    <x v="5"/>
    <s v="Différent"/>
    <s v="PAS D'INFO"/>
    <x v="0"/>
    <s v="Différent"/>
    <m/>
    <s v="DECONNEXION/RECONNEXION"/>
    <m/>
    <n v="0"/>
    <n v="0"/>
    <n v="0"/>
    <n v="0"/>
    <s v=""/>
    <s v=""/>
    <s v=""/>
    <n v="51"/>
    <m/>
    <s v="PAS D'INFO"/>
    <n v="24"/>
    <n v="24"/>
    <s v="PAS D'INFO"/>
    <s v="M33x230"/>
    <x v="28"/>
    <s v="PAS D'INFO"/>
    <s v="B7"/>
    <x v="1"/>
    <m/>
    <n v="33"/>
    <m/>
    <n v="210"/>
    <m/>
    <n v="0"/>
    <n v="0"/>
    <n v="1"/>
    <n v="1"/>
    <s v="PAS D'INFO"/>
    <s v="SIG V2J"/>
    <x v="0"/>
    <s v="PAS D'INFO"/>
    <s v="PAS D'INFO"/>
    <s v="MANQUE DES REPERE POUR NETTOYAGE SUR OT"/>
    <m/>
    <m/>
    <m/>
    <m/>
    <m/>
    <m/>
    <m/>
    <m/>
    <m/>
    <m/>
    <m/>
    <m/>
  </r>
  <r>
    <s v="S2709"/>
    <s v="SYNTHESE"/>
    <s v="APPAREIL"/>
    <s v="ECHANGEUR"/>
    <s v="U"/>
    <m/>
    <m/>
    <m/>
    <m/>
    <m/>
    <m/>
    <m/>
    <m/>
    <m/>
    <s v="?"/>
    <x v="11"/>
    <s v="Différent"/>
    <s v="PAS D'INFO"/>
    <x v="0"/>
    <s v="Différent"/>
    <m/>
    <s v="DECONNEXION/RECONNEXION + BP"/>
    <m/>
    <n v="0"/>
    <n v="0"/>
    <n v="1"/>
    <n v="1"/>
    <s v=" 1 BP"/>
    <s v=" 1 BP"/>
    <s v=""/>
    <n v="32"/>
    <m/>
    <n v="4"/>
    <n v="4"/>
    <n v="4"/>
    <s v="M20 x 120"/>
    <s v="M20x110"/>
    <x v="13"/>
    <s v="PAS D'INFO"/>
    <s v="B7"/>
    <x v="1"/>
    <m/>
    <n v="20"/>
    <m/>
    <n v="100"/>
    <m/>
    <n v="1"/>
    <n v="1"/>
    <n v="1"/>
    <n v="1"/>
    <s v="SIG/V2J"/>
    <s v="SIG V2J"/>
    <x v="0"/>
    <s v="PAS D'INFO"/>
    <s v="rf"/>
    <s v="Pourquoi on dépose par la vanne pour nettoyage ? La bride pleine va gener pour evacuation de l'eau ? Ou alors BP de l'autre coté de la vanne ?"/>
    <m/>
    <m/>
    <m/>
    <m/>
    <m/>
    <m/>
    <m/>
    <m/>
    <m/>
    <m/>
    <m/>
    <m/>
  </r>
  <r>
    <s v="S2709"/>
    <s v="SYNTHESE"/>
    <s v="APPAREIL"/>
    <s v="ECHANGEUR"/>
    <s v="V"/>
    <m/>
    <m/>
    <m/>
    <m/>
    <m/>
    <m/>
    <m/>
    <m/>
    <m/>
    <s v="?"/>
    <x v="11"/>
    <s v="Différent"/>
    <s v="PAS D'INFO"/>
    <x v="0"/>
    <s v="Différent"/>
    <m/>
    <s v="DECONNEXION/RECONNEXION + BP"/>
    <m/>
    <n v="0"/>
    <n v="0"/>
    <n v="1"/>
    <n v="1"/>
    <s v=" 1 BP"/>
    <s v=" 1 BP"/>
    <s v=""/>
    <n v="32"/>
    <m/>
    <n v="4"/>
    <n v="4"/>
    <n v="4"/>
    <s v="M20 x 120"/>
    <s v="M20x110"/>
    <x v="13"/>
    <s v="PAS D'INFO"/>
    <s v="B7"/>
    <x v="1"/>
    <m/>
    <n v="20"/>
    <m/>
    <n v="100"/>
    <m/>
    <n v="1"/>
    <n v="1"/>
    <n v="1"/>
    <n v="1"/>
    <s v="SIG/V2J"/>
    <s v="SIG V2J"/>
    <x v="0"/>
    <s v="PAS D'INFO"/>
    <s v="rf"/>
    <s v="Pourquoi on dépose par la vanne pour nettoyage ? La bride pleine va gener pour evacuation de l'eau ? Ou alors BP de l'autre coté de la vanne ?"/>
    <m/>
    <m/>
    <m/>
    <m/>
    <m/>
    <m/>
    <m/>
    <m/>
    <m/>
    <m/>
    <m/>
    <m/>
  </r>
  <r>
    <s v="S2712"/>
    <s v="SYNTHESE"/>
    <s v="APPAREIL"/>
    <s v="ECHANGEUR"/>
    <s v="A"/>
    <m/>
    <m/>
    <m/>
    <m/>
    <m/>
    <m/>
    <m/>
    <m/>
    <m/>
    <s v="?"/>
    <x v="25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12"/>
    <n v="0"/>
    <n v="12"/>
    <s v="PAS D'INFO"/>
    <n v="0"/>
    <x v="0"/>
    <s v="PAS D'INFO"/>
    <s v="B7"/>
    <x v="1"/>
    <m/>
    <s v=""/>
    <m/>
    <s v=""/>
    <m/>
    <n v="0"/>
    <n v="0"/>
    <n v="1"/>
    <n v="0"/>
    <s v="SIG/V1J"/>
    <n v="0"/>
    <x v="1"/>
    <s v="PAS D'INFO"/>
    <s v="rf"/>
    <s v="goujons M24"/>
    <m/>
    <m/>
    <m/>
    <m/>
    <m/>
    <m/>
    <m/>
    <m/>
    <m/>
    <m/>
    <m/>
    <m/>
  </r>
  <r>
    <s v="S2712"/>
    <s v="SYNTHESE"/>
    <s v="APPAREIL"/>
    <s v="ECHANGEUR"/>
    <s v="B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95"/>
    <x v="5"/>
    <s v="B7"/>
    <s v="B7"/>
    <x v="1"/>
    <m/>
    <n v="16"/>
    <m/>
    <n v="9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12"/>
    <s v="SYNTHESE"/>
    <s v="APPAREIL"/>
    <s v="ECHANGEUR"/>
    <s v="C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95"/>
    <x v="5"/>
    <s v="B7"/>
    <s v="B7"/>
    <x v="1"/>
    <m/>
    <n v="16"/>
    <m/>
    <n v="9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12"/>
    <s v="SYNTHESE"/>
    <s v="APPAREIL"/>
    <s v="ECHANGEUR"/>
    <s v="D"/>
    <m/>
    <m/>
    <m/>
    <m/>
    <m/>
    <m/>
    <m/>
    <m/>
    <m/>
    <s v="?"/>
    <x v="25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12"/>
    <n v="0"/>
    <n v="12"/>
    <s v="PAS D'INFO"/>
    <n v="0"/>
    <x v="0"/>
    <s v="PAS D'INFO"/>
    <s v="B7"/>
    <x v="1"/>
    <m/>
    <s v=""/>
    <m/>
    <s v=""/>
    <m/>
    <n v="0"/>
    <n v="0"/>
    <n v="1"/>
    <n v="0"/>
    <s v="SIG/V1J"/>
    <n v="0"/>
    <x v="1"/>
    <s v="PAS D'INFO"/>
    <s v="rf"/>
    <s v="goujons M24"/>
    <m/>
    <m/>
    <m/>
    <m/>
    <m/>
    <m/>
    <m/>
    <m/>
    <m/>
    <m/>
    <m/>
    <m/>
  </r>
  <r>
    <s v="S2712"/>
    <s v="SYNTHESE"/>
    <s v="APPAREIL"/>
    <s v="ECHANGEUR"/>
    <s v="E"/>
    <m/>
    <m/>
    <m/>
    <m/>
    <m/>
    <m/>
    <m/>
    <m/>
    <m/>
    <n v="20"/>
    <x v="10"/>
    <s v="Pareil"/>
    <n v="20"/>
    <x v="1"/>
    <s v="Pareil"/>
    <m/>
    <s v="DECONNEXION/RECONNEXION"/>
    <m/>
    <n v="0"/>
    <n v="0"/>
    <n v="0"/>
    <n v="0"/>
    <s v=""/>
    <s v=""/>
    <s v=""/>
    <n v="22"/>
    <m/>
    <s v="VISSE"/>
    <n v="0"/>
    <s v="VISSE"/>
    <s v="VISSE"/>
    <n v="0"/>
    <x v="20"/>
    <s v="VISSE"/>
    <s v="B7"/>
    <x v="3"/>
    <m/>
    <n v="14"/>
    <m/>
    <n v="70"/>
    <m/>
    <n v="0"/>
    <n v="0"/>
    <n v="1"/>
    <n v="1"/>
    <s v="VISSE"/>
    <s v="SIG/V2J"/>
    <x v="0"/>
    <s v="VISSE"/>
    <s v="VISSE"/>
    <s v="ok"/>
    <m/>
    <m/>
    <m/>
    <m/>
    <m/>
    <m/>
    <m/>
    <m/>
    <m/>
    <m/>
    <m/>
    <m/>
  </r>
  <r>
    <s v="S2712"/>
    <s v="SYNTHESE"/>
    <s v="APPAREIL"/>
    <s v="ECHANGEUR"/>
    <s v="F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0"/>
    <n v="4"/>
    <s v="M14 x 80"/>
    <n v="0"/>
    <x v="14"/>
    <s v="B8"/>
    <s v="B7"/>
    <x v="0"/>
    <m/>
    <n v="14"/>
    <m/>
    <n v="7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727"/>
    <s v="SYNTHESE"/>
    <s v="APPAREIL"/>
    <s v="ECHANGEUR"/>
    <s v="A"/>
    <m/>
    <m/>
    <m/>
    <m/>
    <m/>
    <m/>
    <m/>
    <m/>
    <m/>
    <n v="50"/>
    <x v="2"/>
    <s v="Pareil"/>
    <n v="20"/>
    <x v="1"/>
    <s v="Pareil"/>
    <m/>
    <s v="DECONNEXION/RECONNEXION + BP + BP CHIM"/>
    <m/>
    <n v="0"/>
    <n v="0"/>
    <n v="2"/>
    <n v="2"/>
    <s v="1 BRIDE NET. CHIMIQUE"/>
    <s v=" 2 BP"/>
    <s v="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 V2J"/>
    <x v="0"/>
    <s v="oui"/>
    <s v="rf"/>
    <s v="Pose BP Puis BP nettoyage chimique ? Pourquoi pas directement BP chimique ?"/>
    <m/>
    <m/>
    <m/>
    <m/>
    <m/>
    <m/>
    <m/>
    <m/>
    <m/>
    <m/>
    <m/>
    <m/>
  </r>
  <r>
    <s v="S2727"/>
    <s v="SYNTHESE"/>
    <s v="APPAREIL"/>
    <s v="ECHANGEUR"/>
    <s v="B"/>
    <m/>
    <m/>
    <m/>
    <m/>
    <m/>
    <m/>
    <m/>
    <m/>
    <m/>
    <n v="50"/>
    <x v="2"/>
    <s v="Pareil"/>
    <n v="20"/>
    <x v="1"/>
    <s v="Pareil"/>
    <m/>
    <s v="DECONNEXION/RECONNEXION + BP + BP CHIM"/>
    <m/>
    <n v="0"/>
    <n v="0"/>
    <n v="2"/>
    <n v="1"/>
    <s v="1 BRIDE NET. CHIMIQUE"/>
    <s v=" 1 BP"/>
    <s v=""/>
    <n v="27"/>
    <m/>
    <n v="4"/>
    <n v="4"/>
    <n v="4"/>
    <s v="M16 x 90"/>
    <s v="M16x95"/>
    <x v="2"/>
    <s v="B7"/>
    <s v="B7"/>
    <x v="1"/>
    <m/>
    <n v="16"/>
    <m/>
    <n v="90"/>
    <m/>
    <n v="2"/>
    <n v="1"/>
    <n v="1"/>
    <n v="1"/>
    <s v="SIG/V2J"/>
    <s v="SIG V2J"/>
    <x v="0"/>
    <s v="oui"/>
    <s v="rf"/>
    <s v="Manque 1 BP + Pose BP Puis BP nettoyage chimique ? Pourquoi pas directement BP chimique ?"/>
    <m/>
    <m/>
    <m/>
    <m/>
    <m/>
    <m/>
    <m/>
    <m/>
    <m/>
    <m/>
    <m/>
    <m/>
  </r>
  <r>
    <s v="S2727"/>
    <s v="SYNTHESE"/>
    <s v="APPAREIL"/>
    <s v="ECHANGEUR"/>
    <s v="C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2727"/>
    <s v="SYNTHESE"/>
    <s v="APPAREIL"/>
    <s v="ECHANGEUR"/>
    <s v="D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3001"/>
    <s v="SYNTHESE"/>
    <s v="APPAREIL"/>
    <s v="ECHANGEUR"/>
    <s v="A"/>
    <m/>
    <m/>
    <m/>
    <m/>
    <m/>
    <m/>
    <m/>
    <m/>
    <m/>
    <n v="300"/>
    <x v="16"/>
    <s v="Pareil"/>
    <n v="20"/>
    <x v="1"/>
    <s v="Pareil"/>
    <m/>
    <s v="DECONNEXION/RECONNEXION"/>
    <m/>
    <n v="0"/>
    <n v="0"/>
    <n v="0"/>
    <n v="0"/>
    <s v=""/>
    <s v=""/>
    <s v="ADF"/>
    <n v="36"/>
    <m/>
    <n v="12"/>
    <n v="0"/>
    <n v="12"/>
    <s v="M24 x 140"/>
    <n v="0"/>
    <x v="22"/>
    <s v="B7"/>
    <s v="B7"/>
    <x v="1"/>
    <m/>
    <n v="22"/>
    <m/>
    <n v="13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3001"/>
    <s v="SYNTHESE"/>
    <s v="APPAREIL"/>
    <s v="ECHANGEUR"/>
    <s v="B"/>
    <m/>
    <m/>
    <m/>
    <m/>
    <m/>
    <m/>
    <m/>
    <m/>
    <m/>
    <s v="?"/>
    <x v="14"/>
    <s v="Différent"/>
    <s v="PAS D'INFO"/>
    <x v="1"/>
    <s v="Différent"/>
    <m/>
    <s v="DECONNEXION/RECONNEXION + BP"/>
    <m/>
    <n v="0"/>
    <n v="0"/>
    <n v="1"/>
    <n v="1"/>
    <s v=" 1 BP"/>
    <s v=" 1 BP"/>
    <s v="ADF"/>
    <n v="41"/>
    <m/>
    <n v="12"/>
    <n v="12"/>
    <n v="12"/>
    <s v="M27 x 170"/>
    <s v="M27x150"/>
    <x v="45"/>
    <s v="B7"/>
    <s v="B7"/>
    <x v="1"/>
    <m/>
    <n v="27"/>
    <m/>
    <n v="14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3001"/>
    <s v="SYNTHESE"/>
    <s v="APPAREIL"/>
    <s v="ECHANGEUR"/>
    <s v="C"/>
    <m/>
    <m/>
    <m/>
    <m/>
    <m/>
    <m/>
    <m/>
    <m/>
    <m/>
    <n v="100"/>
    <x v="4"/>
    <s v="Pareil"/>
    <n v="20"/>
    <x v="1"/>
    <s v="Pareil"/>
    <m/>
    <s v="DECONNEXION/RECONNEXION"/>
    <m/>
    <n v="0"/>
    <n v="0"/>
    <n v="0"/>
    <n v="0"/>
    <s v=""/>
    <s v=""/>
    <s v="ADF"/>
    <n v="27"/>
    <m/>
    <n v="8"/>
    <n v="0"/>
    <n v="8"/>
    <s v="M16 x 100"/>
    <n v="0"/>
    <x v="5"/>
    <s v="B7"/>
    <s v="B7"/>
    <x v="1"/>
    <m/>
    <n v="16"/>
    <m/>
    <n v="10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3001"/>
    <s v="SYNTHESE"/>
    <s v="APPAREIL"/>
    <s v="ECHANGEUR"/>
    <s v="D"/>
    <m/>
    <m/>
    <m/>
    <m/>
    <m/>
    <m/>
    <m/>
    <m/>
    <m/>
    <s v="?"/>
    <x v="12"/>
    <s v="Différent"/>
    <s v="PAS D'INFO"/>
    <x v="2"/>
    <s v="Différent"/>
    <m/>
    <s v="DEPOSE/REPOSE DOME OU BOITE"/>
    <m/>
    <n v="0"/>
    <n v="0"/>
    <n v="0"/>
    <n v="0"/>
    <s v=""/>
    <s v=""/>
    <s v="ADF"/>
    <s v=""/>
    <m/>
    <n v="28"/>
    <n v="0"/>
    <n v="28"/>
    <s v="M16 x 130"/>
    <n v="0"/>
    <x v="46"/>
    <s v="B7"/>
    <n v="0"/>
    <x v="1"/>
    <m/>
    <s v=""/>
    <m/>
    <s v=""/>
    <m/>
    <n v="0"/>
    <n v="0"/>
    <n v="1"/>
    <n v="0"/>
    <s v="SIG/V2J"/>
    <n v="0"/>
    <x v="0"/>
    <s v="oui"/>
    <s v="rf"/>
    <s v="ok couvercle"/>
    <m/>
    <m/>
    <m/>
    <m/>
    <m/>
    <m/>
    <m/>
    <m/>
    <m/>
    <m/>
    <m/>
    <m/>
  </r>
  <r>
    <s v="S3001"/>
    <s v="SYNTHESE"/>
    <s v="APPAREIL"/>
    <s v="ECHANGEUR"/>
    <s v="E"/>
    <m/>
    <m/>
    <m/>
    <m/>
    <m/>
    <m/>
    <m/>
    <m/>
    <m/>
    <n v="80"/>
    <x v="0"/>
    <s v="Pareil"/>
    <n v="50"/>
    <x v="1"/>
    <s v="Différent"/>
    <m/>
    <s v="DECONNEXION/RECONNEXION + BP"/>
    <m/>
    <n v="0"/>
    <n v="0"/>
    <n v="1"/>
    <n v="1"/>
    <s v=" 1 BP"/>
    <s v=" 1 BP"/>
    <s v="ADF"/>
    <n v="27"/>
    <m/>
    <n v="8"/>
    <n v="4"/>
    <n v="8"/>
    <s v="M20 x 130"/>
    <s v="M16x100"/>
    <x v="4"/>
    <s v="B7"/>
    <s v="B7"/>
    <x v="1"/>
    <m/>
    <n v="16"/>
    <m/>
    <n v="10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3001"/>
    <s v="SYNTHESE"/>
    <s v="APPAREIL"/>
    <s v="ECHANGEUR"/>
    <s v="G"/>
    <m/>
    <m/>
    <m/>
    <m/>
    <m/>
    <m/>
    <m/>
    <m/>
    <m/>
    <s v="?"/>
    <x v="12"/>
    <s v="Différent"/>
    <s v="PAS D'INFO"/>
    <x v="2"/>
    <s v="Différent"/>
    <m/>
    <s v="DEPOSE/REPOSE DOME OU BOITE"/>
    <m/>
    <n v="0"/>
    <n v="0"/>
    <n v="0"/>
    <n v="0"/>
    <s v=""/>
    <s v=""/>
    <s v="ADF"/>
    <s v=""/>
    <m/>
    <n v="28"/>
    <n v="0"/>
    <n v="28"/>
    <s v="M16 x 130"/>
    <n v="0"/>
    <x v="46"/>
    <s v="B7"/>
    <n v="0"/>
    <x v="1"/>
    <m/>
    <s v=""/>
    <m/>
    <s v=""/>
    <m/>
    <n v="0"/>
    <n v="0"/>
    <n v="1"/>
    <n v="0"/>
    <s v="SIG/V2J"/>
    <n v="0"/>
    <x v="0"/>
    <s v="oui"/>
    <s v="rf"/>
    <s v="ok couvercle"/>
    <m/>
    <m/>
    <m/>
    <m/>
    <m/>
    <m/>
    <m/>
    <m/>
    <m/>
    <m/>
    <m/>
    <m/>
  </r>
  <r>
    <s v="S3001"/>
    <s v="SYNTHESE"/>
    <s v="APPAREIL"/>
    <s v="ECHANGEUR"/>
    <s v="I"/>
    <m/>
    <m/>
    <m/>
    <m/>
    <m/>
    <m/>
    <m/>
    <m/>
    <m/>
    <n v="50"/>
    <x v="2"/>
    <s v="Pareil"/>
    <n v="20"/>
    <x v="1"/>
    <s v="Pareil"/>
    <m/>
    <s v="DEPOSE/POSE FUSIBLE + JP"/>
    <m/>
    <n v="1"/>
    <n v="1"/>
    <n v="0"/>
    <n v="0"/>
    <s v="1 JP"/>
    <s v="1 JP"/>
    <s v="ADF"/>
    <n v="27"/>
    <m/>
    <n v="4"/>
    <n v="4"/>
    <n v="4"/>
    <s v="M16 x 130"/>
    <s v="M16x95"/>
    <x v="46"/>
    <s v="B7"/>
    <s v="B7"/>
    <x v="1"/>
    <m/>
    <n v="16"/>
    <m/>
    <n v="90"/>
    <m/>
    <n v="2"/>
    <n v="1"/>
    <n v="2"/>
    <n v="1"/>
    <s v="SIG/V2J"/>
    <s v="SIG/V2J"/>
    <x v="0"/>
    <s v="oui"/>
    <s v="rf"/>
    <s v="Manque 1 joint prov et 1 joint def"/>
    <m/>
    <m/>
    <m/>
    <m/>
    <m/>
    <m/>
    <m/>
    <m/>
    <m/>
    <m/>
    <m/>
    <m/>
  </r>
  <r>
    <s v="S3001"/>
    <s v="SYNTHESE"/>
    <s v="APPAREIL"/>
    <s v="ECHANGEUR"/>
    <s v="J"/>
    <s v="J1"/>
    <s v="Coté S3001"/>
    <m/>
    <m/>
    <m/>
    <m/>
    <m/>
    <m/>
    <m/>
    <n v="100"/>
    <x v="4"/>
    <s v="Pareil"/>
    <n v="50"/>
    <x v="1"/>
    <s v="Différent"/>
    <m/>
    <s v="DECONNEXION/RECONNEXION + BP CHIM"/>
    <m/>
    <n v="0"/>
    <n v="0"/>
    <n v="1"/>
    <n v="0"/>
    <s v="1 BRIDE NET. CHIMIQUE"/>
    <s v=""/>
    <s v="ADF"/>
    <n v="27"/>
    <m/>
    <n v="8"/>
    <n v="0"/>
    <n v="8"/>
    <s v="M20 x 130"/>
    <n v="0"/>
    <x v="4"/>
    <s v="B7"/>
    <s v="B7"/>
    <x v="1"/>
    <m/>
    <n v="16"/>
    <m/>
    <n v="100"/>
    <m/>
    <n v="1"/>
    <n v="0"/>
    <n v="1"/>
    <n v="2"/>
    <s v="PAS D'INFO"/>
    <s v="SIG/V2J"/>
    <x v="0"/>
    <s v="oui"/>
    <s v="rf"/>
    <s v="Manque 1 joint prov"/>
    <m/>
    <m/>
    <m/>
    <m/>
    <m/>
    <m/>
    <m/>
    <m/>
    <m/>
    <m/>
    <m/>
    <m/>
  </r>
  <r>
    <s v="S3001"/>
    <s v="SYNTHESE"/>
    <s v="APPAREIL"/>
    <s v="ECHANGEUR"/>
    <s v="J"/>
    <s v="J2"/>
    <s v="Coté VM"/>
    <m/>
    <m/>
    <m/>
    <m/>
    <m/>
    <m/>
    <m/>
    <n v="100"/>
    <x v="4"/>
    <s v="Pareil"/>
    <n v="50"/>
    <x v="1"/>
    <s v="Différent"/>
    <m/>
    <s v="DECONNEXION/RECONNEXION"/>
    <m/>
    <n v="0"/>
    <m/>
    <n v="0"/>
    <m/>
    <s v=""/>
    <m/>
    <s v="ADF"/>
    <n v="27"/>
    <m/>
    <n v="8"/>
    <n v="0"/>
    <n v="8"/>
    <s v="M20 x 130"/>
    <n v="0"/>
    <x v="4"/>
    <s v="B7"/>
    <s v="B7"/>
    <x v="1"/>
    <m/>
    <n v="16"/>
    <m/>
    <n v="100"/>
    <m/>
    <n v="0"/>
    <m/>
    <n v="1"/>
    <m/>
    <s v="PAS D'INFO"/>
    <s v="SIG/V2J"/>
    <x v="0"/>
    <s v="oui"/>
    <s v="rf"/>
    <m/>
    <m/>
    <m/>
    <m/>
    <m/>
    <m/>
    <m/>
    <m/>
    <m/>
    <m/>
    <m/>
    <m/>
    <m/>
  </r>
  <r>
    <s v="S3001"/>
    <s v="SYNTHESE"/>
    <s v="APPAREIL"/>
    <s v="ECHANGEUR"/>
    <s v="K"/>
    <m/>
    <m/>
    <m/>
    <m/>
    <m/>
    <m/>
    <m/>
    <m/>
    <m/>
    <n v="150"/>
    <x v="1"/>
    <s v="Pareil"/>
    <n v="20"/>
    <x v="1"/>
    <s v="Pareil"/>
    <m/>
    <s v="DECONNEXION/RECONNEXION + BP CHIM + BP EP"/>
    <m/>
    <n v="0"/>
    <n v="0"/>
    <n v="2"/>
    <n v="0"/>
    <s v="1 BRIDE NET. CHIMIQUE + BP PERCEE"/>
    <s v=""/>
    <s v="ADF"/>
    <n v="32"/>
    <m/>
    <n v="8"/>
    <n v="0"/>
    <n v="8"/>
    <s v="M20 x 130"/>
    <n v="0"/>
    <x v="4"/>
    <s v="B7"/>
    <s v="B7"/>
    <x v="1"/>
    <m/>
    <n v="20"/>
    <m/>
    <n v="110"/>
    <m/>
    <n v="2"/>
    <n v="0"/>
    <n v="1"/>
    <n v="1"/>
    <s v="SIG/V2J"/>
    <s v="SIG/V2J"/>
    <x v="0"/>
    <s v="oui"/>
    <s v="rf"/>
    <s v="Manque joint prov"/>
    <m/>
    <m/>
    <m/>
    <m/>
    <m/>
    <m/>
    <m/>
    <m/>
    <m/>
    <m/>
    <m/>
    <m/>
  </r>
  <r>
    <s v="S3001"/>
    <s v="SYNTHESE"/>
    <s v="APPAREIL"/>
    <s v="ECHANGEUR"/>
    <s v="L"/>
    <m/>
    <m/>
    <m/>
    <m/>
    <m/>
    <m/>
    <m/>
    <m/>
    <m/>
    <n v="100"/>
    <x v="4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n v="8"/>
    <n v="8"/>
    <n v="8"/>
    <s v="M16 x 100"/>
    <s v="M16x100"/>
    <x v="5"/>
    <s v="B7"/>
    <s v="B7"/>
    <x v="1"/>
    <m/>
    <n v="16"/>
    <m/>
    <n v="10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3001"/>
    <s v="SYNTHESE"/>
    <s v="APPAREIL"/>
    <s v="ECHANGEUR"/>
    <s v="M"/>
    <m/>
    <m/>
    <m/>
    <m/>
    <m/>
    <m/>
    <m/>
    <m/>
    <m/>
    <s v="?"/>
    <x v="10"/>
    <s v="Différent"/>
    <s v="PAS D'INFO"/>
    <x v="1"/>
    <s v="Différent"/>
    <m/>
    <s v="DECONNEXION/RECONNEXION + NPT"/>
    <m/>
    <n v="0"/>
    <n v="0"/>
    <n v="0"/>
    <n v="0"/>
    <s v="1 BOUCHON NPT"/>
    <s v=""/>
    <s v="ADF"/>
    <n v="22"/>
    <m/>
    <s v="VISSE"/>
    <n v="0"/>
    <s v="VISSE"/>
    <s v="VISSE"/>
    <n v="0"/>
    <x v="20"/>
    <s v="VISSE"/>
    <s v="B7"/>
    <x v="3"/>
    <m/>
    <n v="14"/>
    <m/>
    <n v="70"/>
    <m/>
    <n v="0"/>
    <n v="0"/>
    <n v="0"/>
    <n v="1"/>
    <s v="VISSE"/>
    <s v="SIG/V2J"/>
    <x v="0"/>
    <s v="VISSE"/>
    <s v="VISSE"/>
    <s v="Vissé donc pas de joint"/>
    <m/>
    <m/>
    <m/>
    <m/>
    <m/>
    <m/>
    <m/>
    <m/>
    <m/>
    <m/>
    <m/>
    <m/>
  </r>
  <r>
    <s v="S3001"/>
    <s v="SYNTHESE"/>
    <s v="APPAREIL"/>
    <s v="ECHANGEUR"/>
    <s v="N"/>
    <m/>
    <m/>
    <m/>
    <m/>
    <m/>
    <m/>
    <m/>
    <m/>
    <m/>
    <n v="150"/>
    <x v="1"/>
    <s v="Pareil"/>
    <n v="20"/>
    <x v="1"/>
    <s v="Pareil"/>
    <m/>
    <s v="DECONNEXION/RECONNEXION + BP"/>
    <m/>
    <n v="0"/>
    <n v="0"/>
    <n v="1"/>
    <n v="1"/>
    <s v=" 1 BP"/>
    <s v=" 1 BP"/>
    <s v="ADF"/>
    <n v="32"/>
    <m/>
    <n v="8"/>
    <n v="8"/>
    <n v="8"/>
    <s v="M20 x 120"/>
    <s v="M20x120"/>
    <x v="13"/>
    <s v="B7"/>
    <s v="B7"/>
    <x v="1"/>
    <m/>
    <n v="20"/>
    <m/>
    <n v="11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3001"/>
    <s v="SYNTHESE"/>
    <s v="APPAREIL"/>
    <s v="ECHANGEUR"/>
    <s v="O"/>
    <m/>
    <m/>
    <m/>
    <m/>
    <m/>
    <m/>
    <m/>
    <m/>
    <m/>
    <s v="?"/>
    <x v="1"/>
    <s v="Différent"/>
    <s v="PAS D'INFO"/>
    <x v="1"/>
    <s v="Différent"/>
    <m/>
    <s v="POSE/DEPOSE JP EP"/>
    <m/>
    <n v="1"/>
    <n v="1"/>
    <n v="0"/>
    <n v="0"/>
    <s v="1 PLATINE DUCHENE"/>
    <s v="1 JP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/V2J"/>
    <x v="0"/>
    <m/>
    <m/>
    <m/>
    <m/>
    <m/>
    <m/>
    <m/>
    <m/>
    <m/>
    <m/>
    <m/>
    <m/>
    <m/>
    <m/>
    <m/>
  </r>
  <r>
    <s v="S3005"/>
    <s v="SYNTHESE"/>
    <s v="APPAREIL"/>
    <s v="ECHANGEUR"/>
    <s v="A"/>
    <m/>
    <m/>
    <m/>
    <m/>
    <m/>
    <m/>
    <m/>
    <m/>
    <m/>
    <s v="ACCES"/>
    <x v="15"/>
    <s v="Différent"/>
    <s v="PAS D'INFO"/>
    <x v="1"/>
    <s v="Différent"/>
    <m/>
    <s v="DECONNEXION/RECONNEXION"/>
    <m/>
    <n v="0"/>
    <n v="0"/>
    <n v="0"/>
    <n v="0"/>
    <s v=""/>
    <s v=""/>
    <s v=""/>
    <n v="36"/>
    <m/>
    <n v="12"/>
    <n v="0"/>
    <n v="12"/>
    <s v="PAS D'INFO"/>
    <n v="0"/>
    <x v="0"/>
    <s v="PAS D'INFO"/>
    <s v="B7"/>
    <x v="1"/>
    <m/>
    <n v="22"/>
    <m/>
    <n v="130"/>
    <m/>
    <n v="0"/>
    <n v="0"/>
    <n v="1"/>
    <n v="1"/>
    <s v="PAS D'INFO"/>
    <s v="SIG V2J"/>
    <x v="0"/>
    <s v="oui"/>
    <s v="PAS D'INFO"/>
    <s v="ok"/>
    <m/>
    <m/>
    <m/>
    <m/>
    <m/>
    <m/>
    <m/>
    <m/>
    <m/>
    <m/>
    <m/>
    <m/>
  </r>
  <r>
    <s v="S3005"/>
    <s v="SYNTHESE"/>
    <s v="APPAREIL"/>
    <s v="ECHANGEUR"/>
    <s v="B"/>
    <m/>
    <m/>
    <m/>
    <m/>
    <m/>
    <m/>
    <m/>
    <m/>
    <m/>
    <s v="?"/>
    <x v="12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M20 x 200"/>
    <n v="0"/>
    <x v="40"/>
    <s v="B7"/>
    <s v="B7"/>
    <x v="1"/>
    <m/>
    <s v=""/>
    <m/>
    <s v=""/>
    <m/>
    <n v="0"/>
    <n v="0"/>
    <n v="1"/>
    <n v="0"/>
    <s v="PAS D'INFO"/>
    <s v="SIG V2J"/>
    <x v="0"/>
    <s v="oui"/>
    <s v="rf"/>
    <s v="ok couvercle"/>
    <m/>
    <m/>
    <m/>
    <m/>
    <m/>
    <m/>
    <m/>
    <m/>
    <m/>
    <m/>
    <m/>
    <m/>
  </r>
  <r>
    <s v="S3005"/>
    <s v="SYNTHESE"/>
    <s v="APPAREIL"/>
    <s v="ECHANGEUR"/>
    <s v="C"/>
    <m/>
    <m/>
    <m/>
    <m/>
    <m/>
    <m/>
    <m/>
    <m/>
    <m/>
    <n v="250"/>
    <x v="15"/>
    <s v="Pareil"/>
    <n v="20"/>
    <x v="1"/>
    <s v="Pareil"/>
    <m/>
    <s v="DECONNEXION/RECONNEXION"/>
    <m/>
    <n v="0"/>
    <n v="0"/>
    <n v="0"/>
    <n v="0"/>
    <s v=""/>
    <s v=""/>
    <s v=""/>
    <n v="36"/>
    <m/>
    <n v="12"/>
    <n v="0"/>
    <n v="12"/>
    <s v="M24 x 14"/>
    <n v="0"/>
    <x v="47"/>
    <s v="B7"/>
    <s v="B7"/>
    <x v="1"/>
    <m/>
    <n v="22"/>
    <m/>
    <n v="130"/>
    <m/>
    <n v="0"/>
    <n v="0"/>
    <n v="1"/>
    <n v="0"/>
    <s v="SIG/V2J"/>
    <s v="SIG V2J"/>
    <x v="0"/>
    <s v="oui"/>
    <s v="rf"/>
    <s v="Manque 1 joint def"/>
    <m/>
    <m/>
    <m/>
    <m/>
    <m/>
    <m/>
    <m/>
    <m/>
    <m/>
    <m/>
    <m/>
    <m/>
  </r>
  <r>
    <s v="S3005"/>
    <s v="SYNTHESE"/>
    <s v="APPAREIL"/>
    <s v="ECHANGEUR"/>
    <s v="D"/>
    <m/>
    <m/>
    <m/>
    <m/>
    <m/>
    <m/>
    <m/>
    <m/>
    <m/>
    <s v="?"/>
    <x v="12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M20 x 200"/>
    <n v="0"/>
    <x v="40"/>
    <s v="B7"/>
    <s v="B7"/>
    <x v="1"/>
    <m/>
    <s v=""/>
    <m/>
    <s v="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05"/>
    <s v="SYNTHESE"/>
    <s v="APPAREIL"/>
    <s v="ECHANGEUR"/>
    <s v="E"/>
    <m/>
    <m/>
    <m/>
    <m/>
    <m/>
    <m/>
    <m/>
    <m/>
    <m/>
    <s v="ACCES"/>
    <x v="2"/>
    <s v="Différent"/>
    <s v="PAS D'INFO"/>
    <x v="1"/>
    <s v="Différent"/>
    <m/>
    <s v="DEPOSE/POSE FUSIBLE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7"/>
    <x v="1"/>
    <m/>
    <n v="16"/>
    <m/>
    <n v="90"/>
    <m/>
    <n v="0"/>
    <n v="0"/>
    <n v="2"/>
    <n v="1"/>
    <s v="PAS D'INFO"/>
    <s v="SIG V2J"/>
    <x v="0"/>
    <s v="PAS D'INFO"/>
    <s v="PAS D'INFO"/>
    <s v="Manque 1 joint def car fusible"/>
    <m/>
    <m/>
    <m/>
    <m/>
    <m/>
    <m/>
    <m/>
    <m/>
    <m/>
    <m/>
    <m/>
    <m/>
  </r>
  <r>
    <s v="S3005"/>
    <s v="SYNTHESE"/>
    <s v="APPAREIL"/>
    <s v="ECHANGEUR"/>
    <s v="F"/>
    <m/>
    <m/>
    <m/>
    <m/>
    <m/>
    <m/>
    <m/>
    <m/>
    <m/>
    <s v="?"/>
    <x v="8"/>
    <s v="Différent"/>
    <s v="PAS D'INFO"/>
    <x v="1"/>
    <s v="Différent"/>
    <m/>
    <s v="DECONNEXION/RECONNEXION"/>
    <m/>
    <n v="0"/>
    <n v="0"/>
    <n v="0"/>
    <n v="1"/>
    <s v=""/>
    <s v=" 1 BP"/>
    <s v=""/>
    <n v="22"/>
    <m/>
    <n v="4"/>
    <n v="4"/>
    <n v="4"/>
    <s v="M14 x 80"/>
    <s v="M14x80"/>
    <x v="14"/>
    <s v="B7"/>
    <s v="B7"/>
    <x v="1"/>
    <m/>
    <n v="14"/>
    <m/>
    <n v="70"/>
    <m/>
    <n v="0"/>
    <n v="1"/>
    <n v="1"/>
    <n v="1"/>
    <s v="SIG/V2J"/>
    <s v="SIG V2J"/>
    <x v="0"/>
    <s v="oui"/>
    <s v="rf"/>
    <s v="BP non spécifiée dans OT mais prévue"/>
    <m/>
    <m/>
    <m/>
    <m/>
    <m/>
    <m/>
    <m/>
    <m/>
    <m/>
    <m/>
    <m/>
    <m/>
  </r>
  <r>
    <s v="S3005"/>
    <s v="SYNTHESE"/>
    <s v="APPAREIL"/>
    <s v="ECHANGEUR"/>
    <s v="G"/>
    <m/>
    <m/>
    <m/>
    <m/>
    <m/>
    <m/>
    <m/>
    <m/>
    <m/>
    <s v="?"/>
    <x v="10"/>
    <s v="Différent"/>
    <s v="PAS D'INFO"/>
    <x v="1"/>
    <s v="Différent"/>
    <m/>
    <s v="DECONNEXION/RECONNEXION"/>
    <m/>
    <n v="0"/>
    <n v="0"/>
    <n v="0"/>
    <n v="0"/>
    <s v=""/>
    <s v=""/>
    <s v=""/>
    <n v="22"/>
    <m/>
    <n v="4"/>
    <n v="0"/>
    <n v="4"/>
    <s v="M14 x 80"/>
    <n v="0"/>
    <x v="14"/>
    <s v="B7"/>
    <s v="B7"/>
    <x v="1"/>
    <m/>
    <n v="14"/>
    <m/>
    <n v="7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05"/>
    <s v="SYNTHESE"/>
    <s v="APPAREIL"/>
    <s v="ECHANGEUR"/>
    <s v="H"/>
    <m/>
    <m/>
    <m/>
    <m/>
    <m/>
    <m/>
    <m/>
    <m/>
    <m/>
    <n v="200"/>
    <x v="7"/>
    <s v="Pareil"/>
    <s v="?"/>
    <x v="1"/>
    <s v="Différent"/>
    <m/>
    <s v="DECONNEXION/RECONNEXION + BP"/>
    <m/>
    <n v="0"/>
    <n v="0"/>
    <n v="1"/>
    <n v="2"/>
    <s v=" 1 BP"/>
    <s v=" 2 BP"/>
    <s v=""/>
    <n v="32"/>
    <m/>
    <n v="12"/>
    <n v="8"/>
    <n v="12"/>
    <s v="M24 x 160"/>
    <s v="M20x120"/>
    <x v="8"/>
    <s v="B7"/>
    <s v="B7"/>
    <x v="1"/>
    <m/>
    <n v="20"/>
    <m/>
    <n v="110"/>
    <m/>
    <n v="1"/>
    <n v="2"/>
    <n v="1"/>
    <n v="1"/>
    <s v="SIG/V2J"/>
    <s v="SIG V2J"/>
    <x v="0"/>
    <s v="oui"/>
    <s v="rf"/>
    <s v="Pourquoi 2 BP ?"/>
    <m/>
    <m/>
    <m/>
    <m/>
    <m/>
    <m/>
    <m/>
    <m/>
    <m/>
    <m/>
    <m/>
    <m/>
  </r>
  <r>
    <s v="S3005"/>
    <s v="SYNTHESE"/>
    <s v="APPAREIL"/>
    <s v="ECHANGEUR"/>
    <s v="I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0"/>
    <s v=" 1 BP"/>
    <s v=""/>
    <s v=""/>
    <n v="22"/>
    <m/>
    <n v="4"/>
    <n v="0"/>
    <n v="4"/>
    <s v="M14 x 75"/>
    <n v="0"/>
    <x v="11"/>
    <s v="B7"/>
    <s v="B7"/>
    <x v="1"/>
    <m/>
    <n v="14"/>
    <m/>
    <n v="70"/>
    <m/>
    <n v="1"/>
    <n v="0"/>
    <n v="1"/>
    <n v="1"/>
    <s v="SIG/V2J"/>
    <s v="SIG V2J"/>
    <x v="0"/>
    <s v="oui"/>
    <s v="rf"/>
    <s v="BP spécifié dans OT mais non prévue"/>
    <m/>
    <m/>
    <m/>
    <m/>
    <m/>
    <m/>
    <m/>
    <m/>
    <m/>
    <m/>
    <m/>
    <m/>
  </r>
  <r>
    <s v="S3005"/>
    <s v="SYNTHESE"/>
    <s v="APPAREIL"/>
    <s v="ECHANGEUR"/>
    <s v="J"/>
    <s v="J1"/>
    <s v="Coté S3005"/>
    <m/>
    <m/>
    <m/>
    <m/>
    <m/>
    <m/>
    <m/>
    <s v="?"/>
    <x v="15"/>
    <s v="Différent"/>
    <s v="PAS D'INFO"/>
    <x v="1"/>
    <s v="Différent"/>
    <m/>
    <s v="DECONNEXION/RECONNEXION + BP"/>
    <m/>
    <n v="0"/>
    <n v="0"/>
    <n v="1"/>
    <n v="0"/>
    <s v=" 1 BP"/>
    <s v=""/>
    <s v=""/>
    <n v="36"/>
    <m/>
    <n v="16"/>
    <n v="0"/>
    <n v="16"/>
    <s v="M27 x 250"/>
    <n v="0"/>
    <x v="48"/>
    <s v="B7"/>
    <s v="B7"/>
    <x v="1"/>
    <m/>
    <n v="22"/>
    <m/>
    <n v="130"/>
    <m/>
    <n v="1"/>
    <n v="0"/>
    <n v="1"/>
    <n v="1"/>
    <s v="PAS D'INFO"/>
    <s v="SIG V2J"/>
    <x v="0"/>
    <s v="NON"/>
    <s v="Simple emboitement"/>
    <s v="BP spécifié dans OT mais non prévue"/>
    <m/>
    <m/>
    <m/>
    <m/>
    <m/>
    <m/>
    <m/>
    <m/>
    <m/>
    <m/>
    <m/>
    <m/>
  </r>
  <r>
    <s v="S3005"/>
    <s v="SYNTHESE"/>
    <s v="APPAREIL"/>
    <s v="ECHANGEUR"/>
    <s v="J"/>
    <s v="J2"/>
    <s v="Coté tuy"/>
    <m/>
    <m/>
    <m/>
    <m/>
    <m/>
    <m/>
    <m/>
    <s v="?"/>
    <x v="15"/>
    <s v="Différent"/>
    <s v="PAS D'INFO"/>
    <x v="1"/>
    <s v="Différent"/>
    <m/>
    <s v="DECONNEXION/RECONNEXION"/>
    <m/>
    <n v="0"/>
    <m/>
    <n v="0"/>
    <m/>
    <s v=""/>
    <m/>
    <s v=""/>
    <n v="36"/>
    <m/>
    <n v="0"/>
    <n v="0"/>
    <s v="PAS D'INFO"/>
    <s v="PAS D'INFO"/>
    <n v="0"/>
    <x v="0"/>
    <s v="B7"/>
    <s v="B7"/>
    <x v="1"/>
    <m/>
    <n v="22"/>
    <m/>
    <n v="130"/>
    <m/>
    <n v="0"/>
    <m/>
    <n v="1"/>
    <m/>
    <s v="PAS D'INFO"/>
    <s v="SIG V2J"/>
    <x v="0"/>
    <s v="NON"/>
    <s v="Simple emboitement"/>
    <s v="Manque 1 joint def"/>
    <m/>
    <m/>
    <m/>
    <m/>
    <m/>
    <m/>
    <m/>
    <m/>
    <m/>
    <m/>
    <m/>
    <m/>
  </r>
  <r>
    <s v="S3005"/>
    <s v="SYNTHESE"/>
    <s v="APPAREIL"/>
    <s v="ECHANGEUR"/>
    <s v="K"/>
    <m/>
    <m/>
    <m/>
    <m/>
    <m/>
    <m/>
    <m/>
    <m/>
    <m/>
    <s v="ACCES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0"/>
    <s v="PAS D'INFO"/>
    <s v="PAS D'INFO"/>
    <n v="0"/>
    <x v="0"/>
    <s v="PAS D'INFO"/>
    <s v="B7"/>
    <x v="1"/>
    <m/>
    <n v="14"/>
    <m/>
    <n v="7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3007"/>
    <s v="SYNTHESE"/>
    <s v="APPAREIL"/>
    <s v="ECHANGEUR"/>
    <s v="A"/>
    <m/>
    <m/>
    <m/>
    <m/>
    <m/>
    <m/>
    <m/>
    <m/>
    <m/>
    <s v="ACCES"/>
    <x v="15"/>
    <s v="Différent"/>
    <s v="PAS D'INFO"/>
    <x v="1"/>
    <s v="Différent"/>
    <m/>
    <s v="DECONNEXION/RECONNEXION"/>
    <m/>
    <n v="0"/>
    <n v="0"/>
    <n v="0"/>
    <n v="0"/>
    <s v=""/>
    <s v=""/>
    <s v=""/>
    <n v="36"/>
    <m/>
    <s v="PAS D'INFO"/>
    <n v="12"/>
    <n v="12"/>
    <s v="PAS D'INFO"/>
    <s v="Hors standard"/>
    <x v="0"/>
    <s v="PAS D'INFO"/>
    <s v="B7"/>
    <x v="1"/>
    <m/>
    <n v="22"/>
    <m/>
    <n v="13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3007"/>
    <s v="SYNTHESE"/>
    <s v="APPAREIL"/>
    <s v="ECHANGEUR"/>
    <s v="B"/>
    <m/>
    <m/>
    <m/>
    <m/>
    <m/>
    <m/>
    <m/>
    <m/>
    <m/>
    <s v="?"/>
    <x v="12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36"/>
    <n v="0"/>
    <n v="36"/>
    <s v="M20 x 150"/>
    <n v="0"/>
    <x v="49"/>
    <s v="B7"/>
    <s v="B7"/>
    <x v="1"/>
    <m/>
    <s v=""/>
    <m/>
    <s v=""/>
    <m/>
    <n v="0"/>
    <n v="0"/>
    <n v="1"/>
    <n v="0"/>
    <s v="G ?"/>
    <s v="SIG V2J"/>
    <x v="3"/>
    <s v="oui"/>
    <s v="rf"/>
    <s v="ok couvercle"/>
    <m/>
    <m/>
    <m/>
    <m/>
    <m/>
    <m/>
    <m/>
    <m/>
    <m/>
    <m/>
    <m/>
    <m/>
  </r>
  <r>
    <s v="S3007"/>
    <s v="SYNTHESE"/>
    <s v="APPAREIL"/>
    <s v="ECHANGEUR"/>
    <s v="C"/>
    <m/>
    <m/>
    <m/>
    <m/>
    <m/>
    <m/>
    <m/>
    <m/>
    <m/>
    <n v="250"/>
    <x v="15"/>
    <s v="Pareil"/>
    <n v="20"/>
    <x v="1"/>
    <s v="Pareil"/>
    <m/>
    <s v="DECONNEXION/RECONNEXION"/>
    <m/>
    <n v="0"/>
    <n v="0"/>
    <n v="0"/>
    <n v="0"/>
    <s v=""/>
    <s v=""/>
    <s v=""/>
    <n v="36"/>
    <m/>
    <n v="12"/>
    <n v="12"/>
    <n v="12"/>
    <s v="M24 x 150"/>
    <s v="M24x140"/>
    <x v="41"/>
    <s v="B7"/>
    <s v="B7"/>
    <x v="1"/>
    <m/>
    <n v="22"/>
    <m/>
    <n v="13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07"/>
    <s v="SYNTHESE"/>
    <s v="APPAREIL"/>
    <s v="ECHANGEUR"/>
    <s v="D"/>
    <m/>
    <m/>
    <m/>
    <m/>
    <m/>
    <m/>
    <m/>
    <m/>
    <m/>
    <s v="?"/>
    <x v="12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36"/>
    <n v="0"/>
    <n v="36"/>
    <s v="M20 x 150"/>
    <n v="0"/>
    <x v="49"/>
    <s v="B7"/>
    <s v="B7"/>
    <x v="1"/>
    <m/>
    <s v=""/>
    <m/>
    <s v=""/>
    <m/>
    <n v="0"/>
    <n v="0"/>
    <n v="1"/>
    <n v="0"/>
    <s v="G ?"/>
    <s v="SIG V2J"/>
    <x v="3"/>
    <s v="oui"/>
    <s v="rf"/>
    <s v="ok couvercle"/>
    <m/>
    <m/>
    <m/>
    <m/>
    <m/>
    <m/>
    <m/>
    <m/>
    <m/>
    <m/>
    <m/>
    <m/>
  </r>
  <r>
    <s v="S3007"/>
    <s v="SYNTHESE"/>
    <s v="APPAREIL"/>
    <s v="ECHANGEUR"/>
    <s v="E"/>
    <m/>
    <m/>
    <m/>
    <m/>
    <m/>
    <m/>
    <m/>
    <m/>
    <m/>
    <s v="ACCES"/>
    <x v="2"/>
    <s v="Différent"/>
    <s v="PAS D'INFO"/>
    <x v="1"/>
    <s v="Différent"/>
    <m/>
    <s v="DEPOSE/POSE FUSIBLE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2"/>
    <n v="1"/>
    <s v="PAS D'INFO"/>
    <s v="SIG V2J"/>
    <x v="0"/>
    <s v="PAS D'INFO"/>
    <s v="PAS D'INFO"/>
    <s v="Manque 1 joint def fusible"/>
    <m/>
    <m/>
    <m/>
    <m/>
    <m/>
    <m/>
    <m/>
    <m/>
    <m/>
    <m/>
    <m/>
    <m/>
  </r>
  <r>
    <s v="S3007"/>
    <s v="SYNTHESE"/>
    <s v="APPAREIL"/>
    <s v="ECHANGEUR"/>
    <s v="F"/>
    <m/>
    <m/>
    <m/>
    <m/>
    <m/>
    <m/>
    <m/>
    <m/>
    <m/>
    <n v="20"/>
    <x v="10"/>
    <s v="Pareil"/>
    <n v="20"/>
    <x v="1"/>
    <s v="Pareil"/>
    <m/>
    <s v="DECONNEXION/RECONNEXION"/>
    <m/>
    <n v="0"/>
    <n v="0"/>
    <n v="0"/>
    <n v="0"/>
    <s v=""/>
    <s v=""/>
    <s v=""/>
    <n v="22"/>
    <m/>
    <s v="VISSE"/>
    <n v="4"/>
    <s v="VISSE"/>
    <s v="VISSE"/>
    <s v="Hors standard"/>
    <x v="20"/>
    <s v="VISSE"/>
    <s v="B7"/>
    <x v="3"/>
    <m/>
    <n v="14"/>
    <m/>
    <n v="70"/>
    <m/>
    <n v="0"/>
    <n v="0"/>
    <n v="1"/>
    <n v="1"/>
    <s v="VISSE"/>
    <s v="SIG V2J"/>
    <x v="0"/>
    <s v="VISSE"/>
    <s v="VISSE"/>
    <s v="ok"/>
    <m/>
    <m/>
    <m/>
    <m/>
    <m/>
    <m/>
    <m/>
    <m/>
    <m/>
    <m/>
    <m/>
    <m/>
  </r>
  <r>
    <s v="S3007"/>
    <s v="SYNTHESE"/>
    <s v="APPAREIL"/>
    <s v="ECHANGEUR"/>
    <s v="G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7"/>
    <s v="B7"/>
    <x v="1"/>
    <m/>
    <n v="14"/>
    <m/>
    <n v="7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07"/>
    <s v="SYNTHESE"/>
    <s v="APPAREIL"/>
    <s v="ECHANGEUR"/>
    <s v="H"/>
    <m/>
    <m/>
    <m/>
    <m/>
    <m/>
    <m/>
    <m/>
    <m/>
    <m/>
    <n v="150"/>
    <x v="1"/>
    <s v="Pareil"/>
    <n v="50"/>
    <x v="1"/>
    <s v="Différent"/>
    <m/>
    <s v="DECONNEXION/RECONNEXION + BP"/>
    <m/>
    <n v="0"/>
    <n v="0"/>
    <n v="1"/>
    <n v="1"/>
    <s v=" 1 BP"/>
    <s v=" 1 BP"/>
    <s v=""/>
    <n v="32"/>
    <m/>
    <n v="12"/>
    <n v="8"/>
    <n v="12"/>
    <s v="M20 x 150"/>
    <s v="M20x120"/>
    <x v="49"/>
    <s v="B7"/>
    <s v="B7"/>
    <x v="1"/>
    <m/>
    <n v="20"/>
    <m/>
    <n v="11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3007"/>
    <s v="SYNTHESE"/>
    <s v="APPAREIL"/>
    <s v="ECHANGEUR"/>
    <s v="I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80"/>
    <s v="M14x80"/>
    <x v="14"/>
    <s v="B7"/>
    <s v="B7"/>
    <x v="1"/>
    <m/>
    <n v="14"/>
    <m/>
    <n v="7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3007"/>
    <s v="SYNTHESE"/>
    <s v="APPAREIL"/>
    <s v="ECHANGEUR"/>
    <s v="K"/>
    <m/>
    <m/>
    <m/>
    <m/>
    <m/>
    <m/>
    <m/>
    <m/>
    <m/>
    <n v="20"/>
    <x v="10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7"/>
    <s v="B7"/>
    <x v="1"/>
    <m/>
    <n v="14"/>
    <m/>
    <n v="7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07"/>
    <s v="SYNTHESE"/>
    <s v="APPAREIL"/>
    <s v="ECHANGEUR"/>
    <s v="L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7"/>
    <s v="B7"/>
    <x v="1"/>
    <m/>
    <n v="14"/>
    <m/>
    <n v="7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07"/>
    <s v="SYNTHESE"/>
    <s v="APPAREIL"/>
    <s v="ECHANGEUR"/>
    <s v="M"/>
    <s v="M1"/>
    <m/>
    <m/>
    <m/>
    <m/>
    <m/>
    <m/>
    <m/>
    <m/>
    <s v="?"/>
    <x v="15"/>
    <s v="Différent"/>
    <s v="PAS D'INFO"/>
    <x v="1"/>
    <s v="Différent"/>
    <m/>
    <s v="DECONNEXION/RECONNEXION"/>
    <m/>
    <n v="0"/>
    <n v="0"/>
    <n v="0"/>
    <n v="0"/>
    <s v=""/>
    <s v=""/>
    <s v=""/>
    <n v="36"/>
    <m/>
    <n v="12"/>
    <n v="0"/>
    <n v="12"/>
    <s v="M24 x 190"/>
    <n v="0"/>
    <x v="50"/>
    <s v="PAS D'INFO"/>
    <s v="B7"/>
    <x v="1"/>
    <m/>
    <n v="22"/>
    <m/>
    <n v="130"/>
    <m/>
    <n v="0"/>
    <n v="0"/>
    <n v="1"/>
    <n v="0"/>
    <s v="PAS D'INFO"/>
    <s v="SIG/V2J"/>
    <x v="0"/>
    <s v="NON"/>
    <s v="PAS D'INFO"/>
    <s v="à voir sur place vannes casse croute pas commune"/>
    <m/>
    <m/>
    <m/>
    <m/>
    <m/>
    <m/>
    <m/>
    <m/>
    <m/>
    <m/>
    <m/>
    <m/>
  </r>
  <r>
    <s v="S3007"/>
    <s v="SYNTHESE"/>
    <s v="APPAREIL"/>
    <s v="ECHANGEUR"/>
    <s v="M"/>
    <s v="M2"/>
    <m/>
    <m/>
    <m/>
    <m/>
    <m/>
    <m/>
    <m/>
    <m/>
    <s v="?"/>
    <x v="15"/>
    <s v="Différent"/>
    <s v="PAS D'INFO"/>
    <x v="1"/>
    <s v="Différent"/>
    <m/>
    <s v="DECONNEXION/RECONNEXION"/>
    <m/>
    <n v="0"/>
    <m/>
    <n v="0"/>
    <m/>
    <s v=""/>
    <m/>
    <s v=""/>
    <n v="36"/>
    <m/>
    <n v="0"/>
    <n v="0"/>
    <s v="PAS D'INFO"/>
    <s v="PAS D'INFO"/>
    <n v="0"/>
    <x v="0"/>
    <s v="PAS D'INFO"/>
    <s v="B7"/>
    <x v="1"/>
    <m/>
    <n v="22"/>
    <m/>
    <n v="130"/>
    <m/>
    <n v="0"/>
    <m/>
    <n v="1"/>
    <m/>
    <s v="PAS D'INFO"/>
    <s v="SIG/V2J"/>
    <x v="0"/>
    <s v="NON"/>
    <s v="PAS D'INFO"/>
    <s v="à voir sur place vannes casse croute pas commune"/>
    <m/>
    <m/>
    <m/>
    <m/>
    <m/>
    <m/>
    <m/>
    <m/>
    <m/>
    <m/>
    <m/>
    <m/>
  </r>
  <r>
    <s v="S3007"/>
    <s v="SYNTHESE"/>
    <s v="APPAREIL"/>
    <s v="ECHANGEUR"/>
    <s v="N"/>
    <s v="N1"/>
    <m/>
    <m/>
    <m/>
    <m/>
    <m/>
    <m/>
    <m/>
    <m/>
    <s v="?"/>
    <x v="15"/>
    <s v="Différent"/>
    <s v="PAS D'INFO"/>
    <x v="1"/>
    <s v="Différent"/>
    <m/>
    <s v="DECONNEXION/RECONNEXION"/>
    <m/>
    <n v="0"/>
    <n v="0"/>
    <n v="0"/>
    <n v="0"/>
    <s v=""/>
    <s v=""/>
    <s v=""/>
    <n v="36"/>
    <m/>
    <n v="12"/>
    <n v="0"/>
    <n v="12"/>
    <s v="M24 x 190"/>
    <n v="0"/>
    <x v="50"/>
    <s v="PAS D'INFO"/>
    <s v="B7"/>
    <x v="1"/>
    <m/>
    <n v="22"/>
    <m/>
    <n v="130"/>
    <m/>
    <n v="0"/>
    <n v="0"/>
    <n v="1"/>
    <n v="0"/>
    <s v="PAS D'INFO"/>
    <s v="SIG/V2J"/>
    <x v="0"/>
    <s v="NON"/>
    <s v="PAS D'INFO"/>
    <s v="à voir sur place vannes casse croute pas commune"/>
    <m/>
    <m/>
    <m/>
    <m/>
    <m/>
    <m/>
    <m/>
    <m/>
    <m/>
    <m/>
    <m/>
    <m/>
  </r>
  <r>
    <s v="S3007"/>
    <s v="SYNTHESE"/>
    <s v="APPAREIL"/>
    <s v="ECHANGEUR"/>
    <s v="N"/>
    <s v="N2"/>
    <m/>
    <m/>
    <m/>
    <m/>
    <m/>
    <m/>
    <m/>
    <m/>
    <s v="?"/>
    <x v="15"/>
    <s v="Différent"/>
    <s v="PAS D'INFO"/>
    <x v="1"/>
    <s v="Différent"/>
    <m/>
    <s v="DECONNEXION/RECONNEXION"/>
    <m/>
    <n v="0"/>
    <m/>
    <n v="0"/>
    <m/>
    <s v=""/>
    <m/>
    <s v=""/>
    <n v="36"/>
    <m/>
    <n v="0"/>
    <n v="0"/>
    <s v="PAS D'INFO"/>
    <s v="PAS D'INFO"/>
    <n v="0"/>
    <x v="0"/>
    <s v="PAS D'INFO"/>
    <s v="B7"/>
    <x v="1"/>
    <m/>
    <n v="22"/>
    <m/>
    <n v="130"/>
    <m/>
    <n v="0"/>
    <m/>
    <n v="1"/>
    <m/>
    <s v="PAS D'INFO"/>
    <s v="SIG/V2J"/>
    <x v="0"/>
    <s v="NON"/>
    <s v="PAS D'INFO"/>
    <s v="à voir sur place vannes casse croute pas commune"/>
    <m/>
    <m/>
    <m/>
    <m/>
    <m/>
    <m/>
    <m/>
    <m/>
    <m/>
    <m/>
    <m/>
    <m/>
  </r>
  <r>
    <s v="S3021"/>
    <s v="SYNTHESE"/>
    <s v="APPAREIL"/>
    <s v="ECHANGEUR"/>
    <s v="A"/>
    <m/>
    <m/>
    <m/>
    <m/>
    <m/>
    <m/>
    <m/>
    <m/>
    <m/>
    <n v="300"/>
    <x v="16"/>
    <s v="Pareil"/>
    <n v="20"/>
    <x v="1"/>
    <s v="Pareil"/>
    <m/>
    <s v="DECONNEXION/RECONNEXION + BP"/>
    <m/>
    <n v="0"/>
    <n v="0"/>
    <n v="1"/>
    <n v="1"/>
    <s v=" 1 BP"/>
    <s v=" 1 BP"/>
    <s v=""/>
    <n v="36"/>
    <m/>
    <n v="12"/>
    <n v="12"/>
    <n v="12"/>
    <s v="M24 x 140"/>
    <s v="M24x140"/>
    <x v="22"/>
    <s v="B7"/>
    <s v="B7"/>
    <x v="1"/>
    <m/>
    <n v="22"/>
    <m/>
    <n v="13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3021"/>
    <s v="SYNTHESE"/>
    <s v="APPAREIL"/>
    <s v="ECHANGEUR"/>
    <s v="B"/>
    <m/>
    <m/>
    <m/>
    <m/>
    <m/>
    <m/>
    <m/>
    <m/>
    <m/>
    <n v="300"/>
    <x v="16"/>
    <s v="Pareil"/>
    <n v="20"/>
    <x v="1"/>
    <s v="Pareil"/>
    <m/>
    <s v="DECONNEXION/RECONNEXION"/>
    <m/>
    <n v="0"/>
    <n v="0"/>
    <n v="0"/>
    <n v="0"/>
    <s v=""/>
    <s v=""/>
    <s v=""/>
    <n v="36"/>
    <m/>
    <n v="12"/>
    <n v="0"/>
    <n v="12"/>
    <s v="PAS D'INFO"/>
    <n v="0"/>
    <x v="0"/>
    <s v="PAS D'INFO"/>
    <s v="B7"/>
    <x v="1"/>
    <m/>
    <n v="22"/>
    <m/>
    <n v="130"/>
    <m/>
    <n v="0"/>
    <n v="0"/>
    <n v="1"/>
    <n v="1"/>
    <s v="PAS D'INFO"/>
    <s v="SIG V2J"/>
    <x v="0"/>
    <s v="oui"/>
    <s v="PAS D'INFO"/>
    <s v="ok"/>
    <m/>
    <m/>
    <m/>
    <m/>
    <m/>
    <m/>
    <m/>
    <m/>
    <m/>
    <m/>
    <m/>
    <m/>
  </r>
  <r>
    <s v="S3021"/>
    <s v="SYNTHESE"/>
    <s v="APPAREIL"/>
    <s v="ECHANGEUR"/>
    <s v="C"/>
    <m/>
    <m/>
    <m/>
    <m/>
    <m/>
    <m/>
    <m/>
    <m/>
    <m/>
    <s v="?"/>
    <x v="26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M20 x 200"/>
    <n v="0"/>
    <x v="40"/>
    <s v="B7"/>
    <n v="0"/>
    <x v="1"/>
    <m/>
    <s v=""/>
    <m/>
    <s v=""/>
    <m/>
    <n v="0"/>
    <n v="0"/>
    <n v="1"/>
    <n v="0"/>
    <s v="SIG/V1J"/>
    <n v="0"/>
    <x v="1"/>
    <s v="oui"/>
    <s v="rf"/>
    <s v="ok couvercle"/>
    <m/>
    <m/>
    <m/>
    <m/>
    <m/>
    <m/>
    <m/>
    <m/>
    <m/>
    <m/>
    <m/>
    <m/>
  </r>
  <r>
    <s v="S3021"/>
    <s v="SYNTHESE"/>
    <s v="APPAREIL"/>
    <s v="ECHANGEUR"/>
    <s v="D"/>
    <m/>
    <m/>
    <m/>
    <m/>
    <m/>
    <m/>
    <m/>
    <m/>
    <m/>
    <s v="?"/>
    <x v="27"/>
    <s v="Différent"/>
    <s v="PAS D'INFO"/>
    <x v="1"/>
    <s v="Différent"/>
    <m/>
    <s v="DECONNEXION/RECONNEXION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s v="SIG V2J"/>
    <x v="0"/>
    <s v="PAS D'INFO"/>
    <s v="PAS D'INFO"/>
    <s v="Sensé être compris dans OT S1121 mais ne l'est pas"/>
    <m/>
    <m/>
    <m/>
    <m/>
    <m/>
    <m/>
    <m/>
    <m/>
    <m/>
    <m/>
    <m/>
    <m/>
  </r>
  <r>
    <s v="S3021"/>
    <s v="SYNTHESE"/>
    <s v="APPAREIL"/>
    <s v="ECHANGEUR"/>
    <s v="E"/>
    <m/>
    <m/>
    <m/>
    <m/>
    <m/>
    <m/>
    <m/>
    <m/>
    <m/>
    <s v="?"/>
    <x v="27"/>
    <s v="Différent"/>
    <s v="PAS D'INFO"/>
    <x v="1"/>
    <s v="Différent"/>
    <m/>
    <s v="DECONNEXION/RECONNEXION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s v="SIG V2J"/>
    <x v="0"/>
    <s v="PAS D'INFO"/>
    <s v="PAS D'INFO"/>
    <s v="Sensé être compris dans OT S1121 mais ne l'est pas"/>
    <m/>
    <m/>
    <m/>
    <m/>
    <m/>
    <m/>
    <m/>
    <m/>
    <m/>
    <m/>
    <m/>
    <m/>
  </r>
  <r>
    <s v="S3021"/>
    <s v="SYNTHESE"/>
    <s v="APPAREIL"/>
    <s v="ECHANGEUR"/>
    <s v="F"/>
    <m/>
    <m/>
    <m/>
    <m/>
    <m/>
    <m/>
    <m/>
    <m/>
    <m/>
    <s v="?"/>
    <x v="26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M20 x 200"/>
    <n v="0"/>
    <x v="40"/>
    <s v="B7"/>
    <n v="0"/>
    <x v="1"/>
    <m/>
    <s v=""/>
    <m/>
    <s v=""/>
    <m/>
    <n v="0"/>
    <n v="0"/>
    <n v="1"/>
    <n v="0"/>
    <s v="SIG/V1J"/>
    <n v="0"/>
    <x v="1"/>
    <s v="oui"/>
    <s v="rf"/>
    <s v="ok couvercle"/>
    <m/>
    <m/>
    <m/>
    <m/>
    <m/>
    <m/>
    <m/>
    <m/>
    <m/>
    <m/>
    <m/>
    <m/>
  </r>
  <r>
    <s v="S3021"/>
    <s v="SYNTHESE"/>
    <s v="APPAREIL"/>
    <s v="ECHANGEUR"/>
    <s v="G"/>
    <m/>
    <m/>
    <m/>
    <m/>
    <m/>
    <m/>
    <m/>
    <m/>
    <m/>
    <n v="300"/>
    <x v="16"/>
    <s v="Pareil"/>
    <n v="20"/>
    <x v="1"/>
    <s v="Pareil"/>
    <m/>
    <s v="DECONNEXION/RECONNEXION"/>
    <m/>
    <n v="0"/>
    <n v="0"/>
    <n v="0"/>
    <n v="0"/>
    <s v=""/>
    <s v=""/>
    <s v=""/>
    <n v="36"/>
    <m/>
    <n v="12"/>
    <n v="0"/>
    <n v="12"/>
    <s v="M24 x 140"/>
    <n v="0"/>
    <x v="22"/>
    <s v="B7"/>
    <s v="B7"/>
    <x v="1"/>
    <m/>
    <n v="22"/>
    <m/>
    <n v="13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21"/>
    <s v="SYNTHESE"/>
    <s v="APPAREIL"/>
    <s v="ECHANGEUR"/>
    <s v="H"/>
    <m/>
    <m/>
    <m/>
    <m/>
    <m/>
    <m/>
    <m/>
    <m/>
    <m/>
    <n v="300"/>
    <x v="16"/>
    <s v="Pareil"/>
    <n v="20"/>
    <x v="1"/>
    <s v="Pareil"/>
    <m/>
    <s v="DECONNEXION/RECONNEXION + BP"/>
    <m/>
    <n v="0"/>
    <n v="0"/>
    <n v="1"/>
    <n v="1"/>
    <s v=" 1 BP"/>
    <s v=" 1 BP"/>
    <s v=""/>
    <n v="36"/>
    <m/>
    <n v="12"/>
    <n v="12"/>
    <n v="12"/>
    <s v="M24 x 140"/>
    <s v="M24x140"/>
    <x v="22"/>
    <s v="B7"/>
    <s v="B7"/>
    <x v="1"/>
    <m/>
    <n v="22"/>
    <m/>
    <n v="130"/>
    <m/>
    <n v="1"/>
    <n v="1"/>
    <n v="1"/>
    <n v="1"/>
    <s v="SIG/V2J"/>
    <s v="SIG V2J"/>
    <x v="0"/>
    <s v="oui"/>
    <s v="rf"/>
    <s v="ok"/>
    <m/>
    <m/>
    <m/>
    <m/>
    <m/>
    <m/>
    <m/>
    <m/>
    <m/>
    <m/>
    <m/>
    <m/>
  </r>
  <r>
    <s v="S3022"/>
    <s v="SYNTHESE"/>
    <s v="APPAREIL"/>
    <s v="ECHANGEUR"/>
    <s v="A"/>
    <m/>
    <m/>
    <m/>
    <m/>
    <m/>
    <m/>
    <m/>
    <m/>
    <m/>
    <s v="CALO"/>
    <x v="4"/>
    <s v="Différent"/>
    <s v="PAS D'INFO"/>
    <x v="1"/>
    <s v="Différent"/>
    <m/>
    <s v="DECONNEXION/RECONNEXION + BP"/>
    <m/>
    <n v="0"/>
    <n v="0"/>
    <n v="1"/>
    <n v="1"/>
    <s v=" 1 BP"/>
    <s v=" 1 BP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3022"/>
    <s v="SYNTHESE"/>
    <s v="APPAREIL"/>
    <s v="ECHANGEUR"/>
    <s v="B"/>
    <m/>
    <m/>
    <m/>
    <m/>
    <m/>
    <m/>
    <m/>
    <m/>
    <m/>
    <n v="20"/>
    <x v="10"/>
    <s v="Pareil"/>
    <n v="20"/>
    <x v="1"/>
    <s v="Pareil"/>
    <m/>
    <s v="DECONNEXION/RECONNEXION"/>
    <m/>
    <n v="0"/>
    <n v="0"/>
    <n v="0"/>
    <n v="0"/>
    <s v=""/>
    <s v=""/>
    <s v="ADF"/>
    <n v="22"/>
    <m/>
    <s v="VISSE"/>
    <n v="0"/>
    <s v="VISSE"/>
    <s v="VISSE"/>
    <n v="0"/>
    <x v="20"/>
    <s v="VISSE"/>
    <s v="B7"/>
    <x v="3"/>
    <m/>
    <n v="14"/>
    <m/>
    <n v="70"/>
    <m/>
    <n v="0"/>
    <n v="0"/>
    <n v="1"/>
    <n v="1"/>
    <s v="VISSE"/>
    <s v="SIG/V2J"/>
    <x v="0"/>
    <s v="VISSE"/>
    <s v="VISSE"/>
    <s v="ok"/>
    <m/>
    <m/>
    <m/>
    <m/>
    <m/>
    <m/>
    <m/>
    <m/>
    <m/>
    <m/>
    <m/>
    <m/>
  </r>
  <r>
    <s v="S3022"/>
    <s v="SYNTHESE"/>
    <s v="APPAREIL"/>
    <s v="ECHANGEUR"/>
    <s v="C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s v="VISSE"/>
    <n v="4"/>
    <s v="VISSE"/>
    <s v="VISSE"/>
    <s v="Hors standard"/>
    <x v="20"/>
    <s v="VISSE"/>
    <s v="B7"/>
    <x v="3"/>
    <m/>
    <n v="14"/>
    <m/>
    <n v="70"/>
    <m/>
    <n v="1"/>
    <n v="1"/>
    <n v="1"/>
    <n v="1"/>
    <s v="VISSE"/>
    <s v="SIG/V2J"/>
    <x v="0"/>
    <s v="VISSE"/>
    <s v="VISSE"/>
    <s v="ok"/>
    <m/>
    <m/>
    <m/>
    <m/>
    <m/>
    <m/>
    <m/>
    <m/>
    <m/>
    <m/>
    <m/>
    <m/>
  </r>
  <r>
    <s v="S3022"/>
    <s v="SYNTHESE"/>
    <s v="APPAREIL"/>
    <s v="ECHANGEUR"/>
    <s v="D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0"/>
    <s v="PAS D'INFO"/>
    <s v="PAS D'INFO"/>
    <n v="0"/>
    <x v="0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3022"/>
    <s v="SYNTHESE"/>
    <s v="APPAREIL"/>
    <s v="ECHANGEUR"/>
    <s v="E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0"/>
    <s v="PAS D'INFO"/>
    <s v="PAS D'INFO"/>
    <n v="0"/>
    <x v="0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3022"/>
    <s v="SYNTHESE"/>
    <s v="APPAREIL"/>
    <s v="ECHANGEUR"/>
    <s v="F"/>
    <m/>
    <m/>
    <m/>
    <m/>
    <m/>
    <m/>
    <m/>
    <m/>
    <m/>
    <s v="?"/>
    <x v="16"/>
    <s v="Différent"/>
    <s v="PAS D'INFO"/>
    <x v="1"/>
    <s v="Différent"/>
    <m/>
    <s v="POSE/DEPOSE JP"/>
    <m/>
    <n v="1"/>
    <n v="1"/>
    <n v="0"/>
    <n v="0"/>
    <s v="1 JP"/>
    <s v="1 JP"/>
    <s v="ADF"/>
    <n v="36"/>
    <m/>
    <n v="12"/>
    <n v="12"/>
    <n v="12"/>
    <s v="M24 x 140"/>
    <s v="M24x140"/>
    <x v="22"/>
    <s v="B7"/>
    <s v="B7"/>
    <x v="1"/>
    <m/>
    <n v="22"/>
    <m/>
    <n v="130"/>
    <m/>
    <n v="2"/>
    <n v="2"/>
    <n v="1"/>
    <n v="1"/>
    <s v="PAS D'INFO"/>
    <s v="SIG/V2J"/>
    <x v="0"/>
    <s v="oui"/>
    <s v="PAS D'INFO"/>
    <s v="ok"/>
    <m/>
    <m/>
    <m/>
    <m/>
    <m/>
    <m/>
    <m/>
    <m/>
    <m/>
    <m/>
    <m/>
    <m/>
  </r>
  <r>
    <s v="S3022"/>
    <s v="SYNTHESE"/>
    <s v="APPAREIL"/>
    <s v="ECHANGEUR"/>
    <s v="G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0"/>
    <s v="PAS D'INFO"/>
    <s v="PAS D'INFO"/>
    <n v="0"/>
    <x v="0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3022"/>
    <s v="SYNTHESE"/>
    <s v="APPAREIL"/>
    <s v="ECHANGEUR"/>
    <s v="H"/>
    <m/>
    <m/>
    <m/>
    <m/>
    <m/>
    <m/>
    <m/>
    <m/>
    <m/>
    <s v="CALO"/>
    <x v="1"/>
    <s v="Différent"/>
    <s v="PAS D'INFO"/>
    <x v="1"/>
    <s v="Différent"/>
    <m/>
    <s v="DECONNEXION/RECONNEXION + BP"/>
    <m/>
    <n v="0"/>
    <n v="0"/>
    <n v="1"/>
    <n v="1"/>
    <s v=" 1 BP"/>
    <s v=" 1 BP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3022"/>
    <s v="SYNTHESE"/>
    <s v="APPAREIL"/>
    <s v="ECHANGEUR"/>
    <s v="I"/>
    <m/>
    <m/>
    <m/>
    <m/>
    <m/>
    <m/>
    <m/>
    <m/>
    <m/>
    <s v="CALO"/>
    <x v="12"/>
    <s v="Différent"/>
    <s v="PAS D'INFO"/>
    <x v="2"/>
    <s v="Différent"/>
    <m/>
    <s v="DEPOSE/REPOSE DOME OU BOITE"/>
    <m/>
    <n v="0"/>
    <n v="0"/>
    <n v="0"/>
    <n v="0"/>
    <s v=""/>
    <s v=""/>
    <s v="ADF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n v="0"/>
    <x v="2"/>
    <s v="PAS D'INFO"/>
    <s v="PAS D'INFO"/>
    <s v="ok couvercle"/>
    <m/>
    <m/>
    <m/>
    <m/>
    <m/>
    <m/>
    <m/>
    <m/>
    <m/>
    <m/>
    <m/>
    <m/>
  </r>
  <r>
    <s v="S3022"/>
    <s v="SYNTHESE"/>
    <s v="APPAREIL"/>
    <s v="ECHANGEUR"/>
    <s v="J"/>
    <m/>
    <m/>
    <m/>
    <m/>
    <m/>
    <m/>
    <m/>
    <m/>
    <m/>
    <s v="GLACE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0"/>
    <s v="PAS D'INFO"/>
    <s v="PAS D'INFO"/>
    <n v="0"/>
    <x v="0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3022"/>
    <s v="SYNTHESE"/>
    <s v="APPAREIL"/>
    <s v="ECHANGEUR"/>
    <s v="K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3022"/>
    <s v="SYNTHESE"/>
    <s v="APPAREIL"/>
    <s v="ECHANGEUR"/>
    <s v="L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3022"/>
    <s v="SYNTHESE"/>
    <s v="APPAREIL"/>
    <s v="ECHANGEUR"/>
    <s v="M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3022"/>
    <s v="SYNTHESE"/>
    <s v="APPAREIL"/>
    <s v="ECHANGEUR"/>
    <s v="N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0"/>
    <s v="PAS D'INFO"/>
    <s v="PAS D'INFO"/>
    <n v="0"/>
    <x v="0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3022"/>
    <s v="SYNTHESE"/>
    <s v="APPAREIL"/>
    <s v="ECHANGEUR"/>
    <s v="O"/>
    <m/>
    <m/>
    <m/>
    <m/>
    <m/>
    <m/>
    <m/>
    <m/>
    <m/>
    <s v="CALO"/>
    <x v="0"/>
    <s v="Différent"/>
    <s v="PAS D'INFO"/>
    <x v="1"/>
    <s v="Différent"/>
    <m/>
    <s v="DECONNEXION/RECONNEXION + BP"/>
    <m/>
    <n v="0"/>
    <n v="0"/>
    <n v="1"/>
    <n v="1"/>
    <s v=" 1 BP"/>
    <s v=" 1 BP"/>
    <s v="ADF"/>
    <n v="27"/>
    <m/>
    <s v="PAS D'INFO"/>
    <n v="4"/>
    <n v="4"/>
    <s v="PAS D'INFO"/>
    <s v="M16x100"/>
    <x v="5"/>
    <s v="PAS D'INFO"/>
    <s v="B7"/>
    <x v="1"/>
    <m/>
    <n v="16"/>
    <m/>
    <n v="10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3022"/>
    <s v="SYNTHESE"/>
    <s v="APPAREIL"/>
    <s v="ECHANGEUR"/>
    <s v="P"/>
    <m/>
    <m/>
    <m/>
    <m/>
    <m/>
    <m/>
    <m/>
    <m/>
    <m/>
    <s v="CALO"/>
    <x v="12"/>
    <s v="Différent"/>
    <s v="PAS D'INFO"/>
    <x v="2"/>
    <s v="Différent"/>
    <m/>
    <s v="DEPOSE/REPOSE DOME OU BOITE"/>
    <m/>
    <n v="0"/>
    <n v="0"/>
    <n v="0"/>
    <n v="0"/>
    <s v=""/>
    <s v=""/>
    <s v="ADF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n v="0"/>
    <x v="2"/>
    <s v="PAS D'INFO"/>
    <s v="PAS D'INFO"/>
    <s v="ok couvercle"/>
    <m/>
    <m/>
    <m/>
    <m/>
    <m/>
    <m/>
    <m/>
    <m/>
    <m/>
    <m/>
    <m/>
    <m/>
  </r>
  <r>
    <s v="S3022"/>
    <s v="SYNTHESE"/>
    <s v="APPAREIL"/>
    <s v="ECHANGEUR"/>
    <s v="Q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75"/>
    <s v="Hors standard"/>
    <x v="11"/>
    <s v="B7"/>
    <s v="B7"/>
    <x v="1"/>
    <m/>
    <n v="14"/>
    <m/>
    <n v="7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3022"/>
    <s v="SYNTHESE"/>
    <s v="APPAREIL"/>
    <s v="ECHANGEUR"/>
    <s v="R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ADF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3022"/>
    <s v="SYNTHESE"/>
    <s v="APPAREIL"/>
    <s v="ECHANGEUR"/>
    <s v="S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75"/>
    <s v="Hors standard"/>
    <x v="11"/>
    <s v="B8"/>
    <s v="B7"/>
    <x v="0"/>
    <m/>
    <n v="14"/>
    <m/>
    <n v="7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4250V"/>
    <s v="SYNTHESE"/>
    <s v="ROBINETTERIE"/>
    <s v="VANNE AUTO"/>
    <s v="A"/>
    <s v="A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4250V"/>
    <s v="SYNTHESE"/>
    <s v="ROBINETTERIE"/>
    <s v="VANNE AUTO"/>
    <s v="A"/>
    <s v="A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4250V"/>
    <s v="SYNTHESE"/>
    <s v="ROBINETTERIE"/>
    <s v="VANNE MANU"/>
    <s v="B"/>
    <s v="B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4250V"/>
    <s v="SYNTHESE"/>
    <s v="ROBINETTERIE"/>
    <s v="VANNE MANU"/>
    <s v="B"/>
    <s v="B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27080"/>
    <s v="SYNTHES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2"/>
    <s v=" 1 BP"/>
    <s v=" 2 BP"/>
    <s v="ADF"/>
    <n v="32"/>
    <m/>
    <s v="PAS D'INFO"/>
    <n v="8"/>
    <n v="8"/>
    <s v="PAS D'INFO"/>
    <s v="M20x120"/>
    <x v="13"/>
    <s v="PAS D'INFO"/>
    <s v="B8"/>
    <x v="0"/>
    <m/>
    <n v="20"/>
    <m/>
    <n v="110"/>
    <m/>
    <n v="1"/>
    <n v="2"/>
    <n v="1"/>
    <n v="2"/>
    <s v="PAS D'INFO"/>
    <s v="SIG/V2J"/>
    <x v="0"/>
    <m/>
    <s v="PAS D'INFO"/>
    <s v="ok"/>
    <m/>
    <m/>
    <m/>
    <m/>
    <m/>
    <m/>
    <m/>
    <m/>
    <m/>
    <m/>
    <m/>
    <m/>
  </r>
  <r>
    <s v="S27080"/>
    <s v="SYNTHES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 + BP"/>
    <m/>
    <n v="0"/>
    <m/>
    <n v="1"/>
    <m/>
    <s v=" 1 BP"/>
    <m/>
    <s v="ADF"/>
    <n v="32"/>
    <m/>
    <s v="PAS D'INFO"/>
    <n v="8"/>
    <n v="8"/>
    <s v="PAS D'INFO"/>
    <s v="M20x120"/>
    <x v="13"/>
    <s v="PAS D'INFO"/>
    <s v="B8"/>
    <x v="0"/>
    <m/>
    <n v="20"/>
    <m/>
    <n v="110"/>
    <m/>
    <n v="1"/>
    <m/>
    <n v="1"/>
    <m/>
    <s v="PAS D'INFO"/>
    <s v="SIG/V2J"/>
    <x v="0"/>
    <m/>
    <s v="PAS D'INFO"/>
    <s v="ok"/>
    <m/>
    <m/>
    <m/>
    <m/>
    <m/>
    <m/>
    <m/>
    <m/>
    <m/>
    <m/>
    <m/>
    <m/>
  </r>
  <r>
    <s v="S2731BPV"/>
    <s v="SYNTHES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2731BPV"/>
    <s v="SYNTHES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"/>
    <m/>
    <n v="0"/>
    <m/>
    <n v="0"/>
    <m/>
    <s v=""/>
    <m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43110"/>
    <s v="SYNTHESE"/>
    <s v="ROBINETTERIE"/>
    <s v="VANNE AUTO"/>
    <s v="A"/>
    <s v="A1"/>
    <m/>
    <m/>
    <m/>
    <m/>
    <m/>
    <m/>
    <m/>
    <m/>
    <n v="40"/>
    <x v="11"/>
    <s v="Pareil"/>
    <n v="50"/>
    <x v="0"/>
    <s v="Pareil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43110"/>
    <s v="SYNTHESE"/>
    <s v="ROBINETTERIE"/>
    <s v="VANNE AUTO"/>
    <s v="A"/>
    <s v="A2"/>
    <m/>
    <m/>
    <m/>
    <m/>
    <m/>
    <m/>
    <m/>
    <m/>
    <n v="40"/>
    <x v="11"/>
    <s v="Pareil"/>
    <n v="50"/>
    <x v="0"/>
    <s v="Pareil"/>
    <m/>
    <s v="DECONNEXION/RECONNEXION"/>
    <m/>
    <n v="0"/>
    <m/>
    <n v="0"/>
    <m/>
    <s v=""/>
    <m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43120"/>
    <s v="SYNTHESE"/>
    <s v="ROBINETTERIE"/>
    <s v="VANNE AUTO"/>
    <s v="A"/>
    <m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S43120"/>
    <s v="SYNTHESE"/>
    <s v="ROBINETTERIE"/>
    <s v="VANNE AUTO"/>
    <s v="B"/>
    <m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S43130"/>
    <s v="SYNTHES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s v="B8"/>
    <x v="1"/>
    <m/>
    <n v="20"/>
    <m/>
    <n v="110"/>
    <m/>
    <n v="0"/>
    <n v="0"/>
    <n v="1"/>
    <n v="2"/>
    <s v="SIG/V2J"/>
    <s v="SIG/V2J"/>
    <x v="0"/>
    <m/>
    <s v="rf"/>
    <s v="ok"/>
    <m/>
    <m/>
    <m/>
    <m/>
    <m/>
    <m/>
    <m/>
    <m/>
    <m/>
    <m/>
    <m/>
    <m/>
  </r>
  <r>
    <s v="S43130"/>
    <s v="SYNTHES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"/>
    <m/>
    <n v="0"/>
    <m/>
    <n v="0"/>
    <m/>
    <s v=""/>
    <m/>
    <s v=""/>
    <n v="32"/>
    <m/>
    <n v="8"/>
    <n v="8"/>
    <n v="8"/>
    <s v="M20 x 120"/>
    <s v="M20x120"/>
    <x v="13"/>
    <s v="B7"/>
    <s v="B8"/>
    <x v="1"/>
    <m/>
    <n v="20"/>
    <m/>
    <n v="110"/>
    <m/>
    <n v="0"/>
    <m/>
    <n v="1"/>
    <m/>
    <s v="SIG/V2J"/>
    <s v="SIG/V2J"/>
    <x v="0"/>
    <m/>
    <s v="rf"/>
    <s v="ok"/>
    <m/>
    <m/>
    <m/>
    <m/>
    <m/>
    <m/>
    <m/>
    <m/>
    <m/>
    <m/>
    <m/>
    <m/>
  </r>
  <r>
    <s v="S43400"/>
    <s v="SYNTHESE"/>
    <s v="ROBINETTERIE"/>
    <s v="VANNE AUTO"/>
    <s v="A"/>
    <m/>
    <m/>
    <m/>
    <m/>
    <m/>
    <m/>
    <m/>
    <m/>
    <m/>
    <n v="200"/>
    <x v="7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8"/>
    <n v="8"/>
    <n v="8"/>
    <s v="M20 x 120"/>
    <s v="M20x120"/>
    <x v="13"/>
    <s v="B7"/>
    <s v="B7"/>
    <x v="1"/>
    <m/>
    <n v="20"/>
    <m/>
    <n v="110"/>
    <m/>
    <n v="1"/>
    <n v="1"/>
    <n v="1"/>
    <n v="1"/>
    <s v="SIG/V2J"/>
    <s v="SIG V2J"/>
    <x v="0"/>
    <m/>
    <s v="rf"/>
    <s v="ok"/>
    <m/>
    <m/>
    <m/>
    <m/>
    <m/>
    <m/>
    <m/>
    <m/>
    <m/>
    <m/>
    <m/>
    <m/>
  </r>
  <r>
    <s v="S43400"/>
    <s v="SYNTHESE"/>
    <s v="ROBINETTERIE"/>
    <s v="VANNE AUTO"/>
    <s v="B"/>
    <m/>
    <m/>
    <m/>
    <m/>
    <m/>
    <m/>
    <m/>
    <m/>
    <m/>
    <n v="200"/>
    <x v="7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8"/>
    <n v="8"/>
    <n v="8"/>
    <s v="M20 x 120"/>
    <s v="M20x120"/>
    <x v="13"/>
    <s v="B7"/>
    <s v="B7"/>
    <x v="1"/>
    <m/>
    <n v="20"/>
    <m/>
    <n v="110"/>
    <m/>
    <n v="1"/>
    <n v="1"/>
    <n v="1"/>
    <n v="1"/>
    <s v="SIG/V2J"/>
    <s v="SIG V2J"/>
    <x v="0"/>
    <m/>
    <s v="rf"/>
    <s v="ok"/>
    <m/>
    <m/>
    <m/>
    <m/>
    <m/>
    <m/>
    <m/>
    <m/>
    <m/>
    <m/>
    <m/>
    <m/>
  </r>
  <r>
    <s v="S44110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n v="0"/>
    <n v="1"/>
    <n v="0"/>
    <s v="PAS D'INFO"/>
    <s v="SIG/V1J"/>
    <x v="1"/>
    <m/>
    <s v="PAS D'INFO"/>
    <s v="Manque 1 joint def"/>
    <m/>
    <m/>
    <m/>
    <m/>
    <m/>
    <m/>
    <m/>
    <m/>
    <m/>
    <m/>
    <m/>
    <m/>
  </r>
  <r>
    <s v="S44110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m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m/>
    <n v="1"/>
    <m/>
    <s v="PAS D'INFO"/>
    <s v="SIG/V1J"/>
    <x v="1"/>
    <m/>
    <s v="PAS D'INFO"/>
    <s v="Manque 1 joint def"/>
    <m/>
    <m/>
    <m/>
    <m/>
    <m/>
    <m/>
    <m/>
    <m/>
    <m/>
    <m/>
    <m/>
    <m/>
  </r>
  <r>
    <s v="S45110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n v="0"/>
    <n v="1"/>
    <n v="0"/>
    <s v="PAS D'INFO"/>
    <s v="SIG/V1J"/>
    <x v="1"/>
    <m/>
    <s v="PAS D'INFO"/>
    <s v="Manque 1 joint def"/>
    <m/>
    <m/>
    <m/>
    <m/>
    <m/>
    <m/>
    <m/>
    <m/>
    <m/>
    <m/>
    <m/>
    <m/>
  </r>
  <r>
    <s v="S45110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m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m/>
    <n v="1"/>
    <m/>
    <s v="PAS D'INFO"/>
    <s v="SIG/V1J"/>
    <x v="1"/>
    <m/>
    <s v="PAS D'INFO"/>
    <s v="Manque 1 joint def"/>
    <m/>
    <m/>
    <m/>
    <m/>
    <m/>
    <m/>
    <m/>
    <m/>
    <m/>
    <m/>
    <m/>
    <m/>
  </r>
  <r>
    <s v="S46110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n v="0"/>
    <n v="1"/>
    <n v="0"/>
    <s v="PAS D'INFO"/>
    <s v="SIG/V1J"/>
    <x v="1"/>
    <m/>
    <s v="PAS D'INFO"/>
    <s v="Manque 1 joint def"/>
    <m/>
    <m/>
    <m/>
    <m/>
    <m/>
    <m/>
    <m/>
    <m/>
    <m/>
    <m/>
    <m/>
    <m/>
  </r>
  <r>
    <s v="S46110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m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m/>
    <n v="1"/>
    <m/>
    <s v="PAS D'INFO"/>
    <s v="SIG/V1J"/>
    <x v="1"/>
    <m/>
    <s v="PAS D'INFO"/>
    <s v="Manque 1 joint def"/>
    <m/>
    <m/>
    <m/>
    <m/>
    <m/>
    <m/>
    <m/>
    <m/>
    <m/>
    <m/>
    <m/>
    <m/>
  </r>
  <r>
    <s v="S47000"/>
    <s v="SYNTHES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2"/>
    <s v=" 1 BP"/>
    <s v=" 2 BP"/>
    <s v=""/>
    <n v="32"/>
    <m/>
    <s v="PAS D'INFO"/>
    <n v="8"/>
    <n v="8"/>
    <s v="PAS D'INFO"/>
    <s v="M20x120"/>
    <x v="13"/>
    <s v="PAS D'INFO"/>
    <s v="B8"/>
    <x v="0"/>
    <m/>
    <n v="20"/>
    <m/>
    <n v="110"/>
    <m/>
    <n v="1"/>
    <n v="2"/>
    <n v="1"/>
    <n v="2"/>
    <s v="PAS D'INFO"/>
    <s v="SIG/V2J"/>
    <x v="0"/>
    <m/>
    <s v="PAS D'INFO"/>
    <s v="ok"/>
    <m/>
    <m/>
    <m/>
    <m/>
    <m/>
    <m/>
    <m/>
    <m/>
    <m/>
    <m/>
    <m/>
    <m/>
  </r>
  <r>
    <s v="S47000"/>
    <s v="SYNTHES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 + BP"/>
    <m/>
    <n v="0"/>
    <m/>
    <n v="1"/>
    <m/>
    <s v=" 1 BP"/>
    <m/>
    <s v=""/>
    <n v="32"/>
    <m/>
    <s v="PAS D'INFO"/>
    <n v="8"/>
    <n v="8"/>
    <s v="PAS D'INFO"/>
    <s v="M20x120"/>
    <x v="13"/>
    <s v="PAS D'INFO"/>
    <s v="B8"/>
    <x v="0"/>
    <m/>
    <n v="20"/>
    <m/>
    <n v="110"/>
    <m/>
    <n v="1"/>
    <m/>
    <n v="1"/>
    <m/>
    <s v="PAS D'INFO"/>
    <s v="SIG/V2J"/>
    <x v="0"/>
    <m/>
    <s v="PAS D'INFO"/>
    <s v="ok"/>
    <m/>
    <m/>
    <m/>
    <m/>
    <m/>
    <m/>
    <m/>
    <m/>
    <m/>
    <m/>
    <m/>
    <m/>
  </r>
  <r>
    <s v="S47040"/>
    <s v="SYNTHESE"/>
    <s v="ROBINETTERIE"/>
    <s v="VANNE AUTO"/>
    <s v="A"/>
    <s v="A1"/>
    <m/>
    <m/>
    <m/>
    <m/>
    <m/>
    <m/>
    <m/>
    <m/>
    <n v="150"/>
    <x v="1"/>
    <s v="Pareil"/>
    <n v="50"/>
    <x v="0"/>
    <s v="Pareil"/>
    <m/>
    <s v="DECONNEXION/RECONNEXION"/>
    <m/>
    <n v="0"/>
    <n v="0"/>
    <n v="0"/>
    <n v="0"/>
    <s v=""/>
    <s v=""/>
    <s v="ADF"/>
    <n v="32"/>
    <m/>
    <s v="PAS D'INFO"/>
    <n v="0"/>
    <s v="PAS D'INFO"/>
    <s v="PAS D'INFO"/>
    <n v="0"/>
    <x v="0"/>
    <s v="PAS D'INFO"/>
    <s v="B8"/>
    <x v="0"/>
    <m/>
    <n v="20"/>
    <m/>
    <n v="13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47040"/>
    <s v="SYNTHESE"/>
    <s v="ROBINETTERIE"/>
    <s v="VANNE AUTO"/>
    <s v="A"/>
    <s v="A2"/>
    <m/>
    <m/>
    <m/>
    <m/>
    <m/>
    <m/>
    <m/>
    <m/>
    <n v="150"/>
    <x v="1"/>
    <s v="Pareil"/>
    <n v="50"/>
    <x v="0"/>
    <s v="Pareil"/>
    <m/>
    <s v="DECONNEXION/RECONNEXION"/>
    <m/>
    <n v="0"/>
    <m/>
    <n v="0"/>
    <m/>
    <s v=""/>
    <m/>
    <s v="ADF"/>
    <n v="32"/>
    <m/>
    <s v="PAS D'INFO"/>
    <n v="0"/>
    <s v="PAS D'INFO"/>
    <s v="PAS D'INFO"/>
    <n v="0"/>
    <x v="0"/>
    <s v="PAS D'INFO"/>
    <s v="B8"/>
    <x v="0"/>
    <m/>
    <n v="20"/>
    <m/>
    <n v="13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47050"/>
    <s v="SYNTHESE"/>
    <s v="ROBINETTERIE"/>
    <s v="VANNE AUTO"/>
    <s v="A"/>
    <s v="A1"/>
    <m/>
    <m/>
    <m/>
    <m/>
    <m/>
    <m/>
    <m/>
    <m/>
    <n v="150"/>
    <x v="1"/>
    <s v="Pareil"/>
    <n v="50"/>
    <x v="0"/>
    <s v="Pareil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8"/>
    <x v="0"/>
    <m/>
    <n v="20"/>
    <m/>
    <n v="13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47050"/>
    <s v="SYNTHESE"/>
    <s v="ROBINETTERIE"/>
    <s v="VANNE AUTO"/>
    <s v="A"/>
    <s v="A2"/>
    <m/>
    <m/>
    <m/>
    <m/>
    <m/>
    <m/>
    <m/>
    <m/>
    <n v="150"/>
    <x v="1"/>
    <s v="Pareil"/>
    <n v="50"/>
    <x v="0"/>
    <s v="Pareil"/>
    <m/>
    <s v="DECONNEXION/RECONNEXION"/>
    <m/>
    <n v="0"/>
    <m/>
    <n v="0"/>
    <m/>
    <s v=""/>
    <m/>
    <s v="ADF"/>
    <n v="32"/>
    <m/>
    <s v="PAS D'INFO"/>
    <n v="12"/>
    <n v="12"/>
    <s v="PAS D'INFO"/>
    <s v="M20x140"/>
    <x v="1"/>
    <s v="PAS D'INFO"/>
    <s v="B8"/>
    <x v="0"/>
    <m/>
    <n v="20"/>
    <m/>
    <n v="13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47090"/>
    <s v="SYNTHESE"/>
    <s v="ROBINETTERIE"/>
    <s v="VANNE AUTO"/>
    <s v="A"/>
    <s v="A1"/>
    <m/>
    <m/>
    <m/>
    <m/>
    <m/>
    <m/>
    <m/>
    <m/>
    <n v="40"/>
    <x v="11"/>
    <s v="Pareil"/>
    <n v="50"/>
    <x v="0"/>
    <s v="Pareil"/>
    <m/>
    <s v="DECONNEXION/RECONNEXION"/>
    <m/>
    <n v="0"/>
    <n v="0"/>
    <n v="0"/>
    <n v="0"/>
    <s v=""/>
    <s v=""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47090"/>
    <s v="SYNTHESE"/>
    <s v="ROBINETTERIE"/>
    <s v="VANNE AUTO"/>
    <s v="A"/>
    <s v="A2"/>
    <m/>
    <m/>
    <m/>
    <m/>
    <m/>
    <m/>
    <m/>
    <m/>
    <n v="40"/>
    <x v="11"/>
    <s v="Pareil"/>
    <n v="50"/>
    <x v="0"/>
    <s v="Pareil"/>
    <m/>
    <s v="DECONNEXION/RECONNEXION"/>
    <m/>
    <n v="0"/>
    <m/>
    <n v="0"/>
    <m/>
    <s v=""/>
    <m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47250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4"/>
    <n v="4"/>
    <s v="PAS D'INFO"/>
    <s v="M16x90"/>
    <x v="2"/>
    <s v="PAS D'INFO"/>
    <s v="B8"/>
    <x v="0"/>
    <m/>
    <n v="16"/>
    <m/>
    <n v="8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47250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m/>
    <s v=""/>
    <n v="27"/>
    <m/>
    <s v="PAS D'INFO"/>
    <n v="4"/>
    <n v="4"/>
    <s v="PAS D'INFO"/>
    <s v="M16x90"/>
    <x v="2"/>
    <s v="PAS D'INFO"/>
    <s v="B8"/>
    <x v="0"/>
    <m/>
    <n v="16"/>
    <m/>
    <n v="8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47260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4"/>
    <n v="4"/>
    <s v="PAS D'INFO"/>
    <s v="M16x90"/>
    <x v="2"/>
    <s v="PAS D'INFO"/>
    <s v="B7"/>
    <x v="1"/>
    <m/>
    <n v="16"/>
    <m/>
    <n v="8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47260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m/>
    <s v=""/>
    <n v="27"/>
    <m/>
    <s v="PAS D'INFO"/>
    <n v="4"/>
    <n v="4"/>
    <s v="PAS D'INFO"/>
    <s v="M16x90"/>
    <x v="2"/>
    <s v="PAS D'INFO"/>
    <s v="B7"/>
    <x v="1"/>
    <m/>
    <n v="16"/>
    <m/>
    <n v="8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48090A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4"/>
    <n v="4"/>
    <s v="PAS D'INFO"/>
    <s v="M20x110"/>
    <x v="36"/>
    <s v="PAS D'INFO"/>
    <s v="B8"/>
    <x v="0"/>
    <m/>
    <n v="16"/>
    <m/>
    <n v="8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48090A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m/>
    <s v=""/>
    <n v="27"/>
    <m/>
    <s v="PAS D'INFO"/>
    <n v="4"/>
    <n v="4"/>
    <s v="PAS D'INFO"/>
    <s v="M20x110"/>
    <x v="36"/>
    <s v="PAS D'INFO"/>
    <s v="B8"/>
    <x v="0"/>
    <m/>
    <n v="16"/>
    <m/>
    <n v="8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4810HSV"/>
    <s v="SYNTHES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s v="PAS D'INFO"/>
    <n v="0"/>
    <s v="PAS D'INFO"/>
    <s v="PAS D'INFO"/>
    <n v="0"/>
    <x v="0"/>
    <s v="PAS D'INFO"/>
    <s v="B8"/>
    <x v="0"/>
    <m/>
    <n v="20"/>
    <m/>
    <n v="110"/>
    <m/>
    <n v="0"/>
    <n v="0"/>
    <n v="1"/>
    <n v="0"/>
    <s v="PAS D'INFO"/>
    <s v="SIG/V1J"/>
    <x v="1"/>
    <m/>
    <s v="PAS D'INFO"/>
    <s v="Manque 1 joint def"/>
    <m/>
    <m/>
    <m/>
    <m/>
    <m/>
    <m/>
    <m/>
    <m/>
    <m/>
    <m/>
    <m/>
    <m/>
  </r>
  <r>
    <s v="S4810HSV"/>
    <s v="SYNTHES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"/>
    <m/>
    <n v="0"/>
    <m/>
    <n v="0"/>
    <m/>
    <s v=""/>
    <m/>
    <s v=""/>
    <n v="32"/>
    <m/>
    <s v="PAS D'INFO"/>
    <n v="0"/>
    <s v="PAS D'INFO"/>
    <s v="PAS D'INFO"/>
    <n v="0"/>
    <x v="0"/>
    <s v="PAS D'INFO"/>
    <s v="B8"/>
    <x v="0"/>
    <m/>
    <n v="20"/>
    <m/>
    <n v="110"/>
    <m/>
    <n v="0"/>
    <m/>
    <n v="1"/>
    <m/>
    <s v="PAS D'INFO"/>
    <s v="SIG/V1J"/>
    <x v="1"/>
    <m/>
    <s v="PAS D'INFO"/>
    <s v="Manque 1 joint def"/>
    <m/>
    <m/>
    <m/>
    <m/>
    <m/>
    <m/>
    <m/>
    <m/>
    <m/>
    <m/>
    <m/>
    <m/>
  </r>
  <r>
    <s v="S4811HSV"/>
    <s v="SYNTHESE"/>
    <s v="ROBINETTERIE"/>
    <s v="VANNE AUTO"/>
    <s v="A"/>
    <s v="A1"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8"/>
    <n v="8"/>
    <s v="PAS D'INFO"/>
    <s v="M16x110"/>
    <x v="32"/>
    <s v="PAS D'INFO"/>
    <s v="B8"/>
    <x v="0"/>
    <m/>
    <n v="16"/>
    <m/>
    <n v="9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4811HSV"/>
    <s v="SYNTHESE"/>
    <s v="ROBINETTERIE"/>
    <s v="VANNE AUTO"/>
    <s v="A"/>
    <s v="A2"/>
    <m/>
    <m/>
    <m/>
    <m/>
    <m/>
    <m/>
    <m/>
    <m/>
    <n v="50"/>
    <x v="2"/>
    <s v="Pareil"/>
    <n v="50"/>
    <x v="0"/>
    <s v="Pareil"/>
    <m/>
    <s v="DECONNEXION/RECONNEXION"/>
    <m/>
    <n v="0"/>
    <m/>
    <n v="0"/>
    <m/>
    <s v=""/>
    <m/>
    <s v=""/>
    <n v="27"/>
    <m/>
    <s v="PAS D'INFO"/>
    <n v="8"/>
    <n v="8"/>
    <s v="PAS D'INFO"/>
    <s v="M16x110"/>
    <x v="32"/>
    <s v="PAS D'INFO"/>
    <s v="B8"/>
    <x v="0"/>
    <m/>
    <n v="16"/>
    <m/>
    <n v="9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4812HSV"/>
    <s v="SYNTHES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s v="PAS D'INFO"/>
    <n v="0"/>
    <s v="PAS D'INFO"/>
    <s v="PAS D'INFO"/>
    <n v="0"/>
    <x v="0"/>
    <s v="PAS D'INFO"/>
    <s v="B8"/>
    <x v="0"/>
    <m/>
    <n v="20"/>
    <m/>
    <n v="110"/>
    <m/>
    <n v="0"/>
    <n v="0"/>
    <n v="1"/>
    <n v="0"/>
    <s v="PAS D'INFO"/>
    <s v="SIG/V1J"/>
    <x v="1"/>
    <m/>
    <s v="PAS D'INFO"/>
    <s v="Manque 1 joint def"/>
    <m/>
    <m/>
    <m/>
    <m/>
    <m/>
    <m/>
    <m/>
    <m/>
    <m/>
    <m/>
    <m/>
    <m/>
  </r>
  <r>
    <s v="S4812HSV"/>
    <s v="SYNTHES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"/>
    <m/>
    <n v="0"/>
    <m/>
    <n v="0"/>
    <m/>
    <s v=""/>
    <m/>
    <s v=""/>
    <n v="32"/>
    <m/>
    <s v="PAS D'INFO"/>
    <n v="0"/>
    <s v="PAS D'INFO"/>
    <s v="PAS D'INFO"/>
    <n v="0"/>
    <x v="0"/>
    <s v="PAS D'INFO"/>
    <s v="B8"/>
    <x v="0"/>
    <m/>
    <n v="20"/>
    <m/>
    <n v="110"/>
    <m/>
    <n v="0"/>
    <m/>
    <n v="1"/>
    <m/>
    <s v="PAS D'INFO"/>
    <s v="SIG/V1J"/>
    <x v="1"/>
    <m/>
    <s v="PAS D'INFO"/>
    <s v="Manque 1 joint def"/>
    <m/>
    <m/>
    <m/>
    <m/>
    <m/>
    <m/>
    <m/>
    <m/>
    <m/>
    <m/>
    <m/>
    <m/>
  </r>
  <r>
    <s v="S48170SFV"/>
    <s v="SYNTHESE"/>
    <s v="ROBINETTERIE"/>
    <s v="VANNE AUTO"/>
    <s v="A"/>
    <s v="A1"/>
    <m/>
    <m/>
    <m/>
    <m/>
    <m/>
    <m/>
    <m/>
    <m/>
    <n v="40"/>
    <x v="11"/>
    <s v="Pareil"/>
    <n v="50"/>
    <x v="0"/>
    <s v="Pareil"/>
    <m/>
    <s v="DECONNEXION/RECONNEXION + BP"/>
    <m/>
    <n v="0"/>
    <n v="0"/>
    <n v="1"/>
    <n v="2"/>
    <s v=" 1 BP"/>
    <s v=" 2 BP"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1"/>
    <n v="2"/>
    <n v="1"/>
    <n v="2"/>
    <s v="PAS D'INFO"/>
    <s v="SIG/V2J"/>
    <x v="0"/>
    <m/>
    <s v="PAS D'INFO"/>
    <s v="ok"/>
    <m/>
    <m/>
    <m/>
    <m/>
    <m/>
    <m/>
    <m/>
    <m/>
    <m/>
    <m/>
    <m/>
    <m/>
  </r>
  <r>
    <s v="S48170SFV"/>
    <s v="SYNTHESE"/>
    <s v="ROBINETTERIE"/>
    <s v="VANNE AUTO"/>
    <s v="A"/>
    <s v="A2"/>
    <m/>
    <m/>
    <m/>
    <m/>
    <m/>
    <m/>
    <m/>
    <m/>
    <n v="40"/>
    <x v="11"/>
    <s v="Pareil"/>
    <n v="50"/>
    <x v="0"/>
    <s v="Pareil"/>
    <m/>
    <s v="DECONNEXION/RECONNEXION + BP"/>
    <m/>
    <n v="0"/>
    <m/>
    <n v="1"/>
    <m/>
    <s v=" 1 BP"/>
    <m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1"/>
    <m/>
    <n v="1"/>
    <m/>
    <s v="PAS D'INFO"/>
    <s v="SIG/V2J"/>
    <x v="0"/>
    <m/>
    <s v="PAS D'INFO"/>
    <s v="ok"/>
    <m/>
    <m/>
    <m/>
    <m/>
    <m/>
    <m/>
    <m/>
    <m/>
    <m/>
    <m/>
    <m/>
    <m/>
  </r>
  <r>
    <s v="S48201LV"/>
    <s v="SYNTHESE"/>
    <s v="ROBINETTERIE"/>
    <s v="VANNE AUTO"/>
    <s v="A"/>
    <s v="A1"/>
    <m/>
    <m/>
    <m/>
    <m/>
    <m/>
    <m/>
    <m/>
    <m/>
    <n v="150"/>
    <x v="1"/>
    <s v="Pareil"/>
    <n v="50"/>
    <x v="0"/>
    <s v="Pareil"/>
    <m/>
    <s v="DECONNEXION/RECONNEXION + BP"/>
    <m/>
    <n v="0"/>
    <n v="0"/>
    <n v="1"/>
    <n v="2"/>
    <s v=" 1 BP"/>
    <s v=" 2 BP"/>
    <s v=""/>
    <n v="32"/>
    <m/>
    <s v="PAS D'INFO"/>
    <n v="12"/>
    <n v="12"/>
    <s v="PAS D'INFO"/>
    <s v="M20x140"/>
    <x v="1"/>
    <s v="PAS D'INFO"/>
    <s v="B8"/>
    <x v="0"/>
    <m/>
    <n v="20"/>
    <m/>
    <n v="130"/>
    <m/>
    <n v="1"/>
    <n v="2"/>
    <n v="1"/>
    <n v="2"/>
    <s v="PAS D'INFO"/>
    <s v="SIG/V2J"/>
    <x v="0"/>
    <m/>
    <s v="PAS D'INFO"/>
    <s v="ok"/>
    <m/>
    <m/>
    <m/>
    <m/>
    <m/>
    <m/>
    <m/>
    <m/>
    <m/>
    <m/>
    <m/>
    <m/>
  </r>
  <r>
    <s v="S48201LV"/>
    <s v="SYNTHESE"/>
    <s v="ROBINETTERIE"/>
    <s v="VANNE AUTO"/>
    <s v="A"/>
    <s v="A2"/>
    <m/>
    <m/>
    <m/>
    <m/>
    <m/>
    <m/>
    <m/>
    <m/>
    <n v="150"/>
    <x v="1"/>
    <s v="Pareil"/>
    <n v="50"/>
    <x v="0"/>
    <s v="Pareil"/>
    <m/>
    <s v="DECONNEXION/RECONNEXION + BP"/>
    <m/>
    <n v="0"/>
    <m/>
    <n v="1"/>
    <m/>
    <s v=" 1 BP"/>
    <m/>
    <s v=""/>
    <n v="32"/>
    <m/>
    <s v="PAS D'INFO"/>
    <n v="12"/>
    <n v="12"/>
    <s v="PAS D'INFO"/>
    <s v="M20x140"/>
    <x v="1"/>
    <s v="PAS D'INFO"/>
    <s v="B8"/>
    <x v="0"/>
    <m/>
    <n v="20"/>
    <m/>
    <n v="130"/>
    <m/>
    <n v="1"/>
    <m/>
    <n v="1"/>
    <m/>
    <s v="PAS D'INFO"/>
    <s v="SIG/V2J"/>
    <x v="0"/>
    <m/>
    <s v="PAS D'INFO"/>
    <s v="ok"/>
    <m/>
    <m/>
    <m/>
    <m/>
    <m/>
    <m/>
    <m/>
    <m/>
    <m/>
    <m/>
    <m/>
    <m/>
  </r>
  <r>
    <s v="S48211LV"/>
    <s v="SYNTHESE"/>
    <s v="ROBINETTERIE"/>
    <s v="VANNE AUTO"/>
    <s v="A"/>
    <s v="A1"/>
    <m/>
    <m/>
    <m/>
    <m/>
    <m/>
    <m/>
    <m/>
    <m/>
    <n v="100"/>
    <x v="4"/>
    <s v="Pareil"/>
    <n v="50"/>
    <x v="0"/>
    <s v="Pareil"/>
    <m/>
    <s v="DECONNEXION/RECONNEXION + BP"/>
    <m/>
    <n v="0"/>
    <n v="0"/>
    <n v="1"/>
    <n v="2"/>
    <s v=" 1 BP"/>
    <s v=" 2 BP"/>
    <s v=""/>
    <n v="32"/>
    <m/>
    <n v="8"/>
    <n v="8"/>
    <n v="8"/>
    <s v="M20 x 130"/>
    <s v="M20x130"/>
    <x v="4"/>
    <s v="B7"/>
    <s v="B8"/>
    <x v="1"/>
    <m/>
    <n v="20"/>
    <m/>
    <n v="120"/>
    <m/>
    <n v="1"/>
    <n v="2"/>
    <n v="1"/>
    <n v="2"/>
    <s v="SIG/V2J"/>
    <s v="SIG/V2J"/>
    <x v="0"/>
    <m/>
    <s v="rf"/>
    <s v="ok"/>
    <m/>
    <m/>
    <m/>
    <m/>
    <m/>
    <m/>
    <m/>
    <m/>
    <m/>
    <m/>
    <m/>
    <m/>
  </r>
  <r>
    <s v="S48211LV"/>
    <s v="SYNTHESE"/>
    <s v="ROBINETTERIE"/>
    <s v="VANNE AUTO"/>
    <s v="A"/>
    <s v="A2"/>
    <m/>
    <m/>
    <m/>
    <m/>
    <m/>
    <m/>
    <m/>
    <m/>
    <n v="100"/>
    <x v="4"/>
    <s v="Pareil"/>
    <n v="50"/>
    <x v="0"/>
    <s v="Pareil"/>
    <m/>
    <s v="DECONNEXION/RECONNEXION + BP"/>
    <m/>
    <n v="0"/>
    <m/>
    <n v="1"/>
    <m/>
    <s v=" 1 BP"/>
    <m/>
    <s v=""/>
    <n v="32"/>
    <m/>
    <n v="8"/>
    <n v="8"/>
    <n v="8"/>
    <s v="M20 x 130"/>
    <s v="M20x130"/>
    <x v="4"/>
    <s v="B7"/>
    <s v="B8"/>
    <x v="1"/>
    <m/>
    <n v="20"/>
    <m/>
    <n v="120"/>
    <m/>
    <n v="1"/>
    <m/>
    <n v="1"/>
    <m/>
    <s v="SIG/V2J"/>
    <s v="SIG/V2J"/>
    <x v="0"/>
    <m/>
    <s v="rf"/>
    <s v="ok"/>
    <m/>
    <m/>
    <m/>
    <m/>
    <m/>
    <m/>
    <m/>
    <m/>
    <m/>
    <m/>
    <m/>
    <m/>
  </r>
  <r>
    <s v="S5101"/>
    <s v="SYNTHESE"/>
    <s v="APPAREIL"/>
    <s v="MOTEUR"/>
    <s v="A"/>
    <s v="A1"/>
    <s v="Coté HCN"/>
    <m/>
    <m/>
    <m/>
    <m/>
    <m/>
    <m/>
    <m/>
    <s v="CALO"/>
    <x v="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1"/>
    <n v="1"/>
    <n v="1"/>
    <n v="2"/>
    <s v="PAS D'INFO"/>
    <s v="SIG/V2J"/>
    <x v="0"/>
    <s v="PAS D'INFO"/>
    <s v="PAS D'INFO"/>
    <s v="Aucune indication sur le coté pour la BP, sur cirucit HCN ?"/>
    <m/>
    <m/>
    <m/>
    <m/>
    <m/>
    <m/>
    <m/>
    <m/>
    <m/>
    <m/>
    <m/>
    <m/>
  </r>
  <r>
    <s v="S5101"/>
    <s v="SYNTHESE"/>
    <s v="APPAREIL"/>
    <s v="MOTEUR"/>
    <s v="A"/>
    <s v="A2"/>
    <s v="Autre coté"/>
    <m/>
    <m/>
    <m/>
    <m/>
    <m/>
    <m/>
    <m/>
    <s v="CALO"/>
    <x v="1"/>
    <s v="Différent"/>
    <s v="PAS D'INFO"/>
    <x v="0"/>
    <s v="Différent"/>
    <m/>
    <s v="DECONNEXION/RECONNEXION"/>
    <m/>
    <n v="0"/>
    <m/>
    <n v="0"/>
    <m/>
    <s v=""/>
    <m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Aucune indication sur le coté pour la BP, sur cirucit HCN ?"/>
    <m/>
    <m/>
    <m/>
    <m/>
    <m/>
    <m/>
    <m/>
    <m/>
    <m/>
    <m/>
    <m/>
    <m/>
  </r>
  <r>
    <s v="S5101"/>
    <s v="SYNTHESE"/>
    <s v="APPAREIL"/>
    <s v="MOTEUR"/>
    <s v="B"/>
    <s v="B1"/>
    <s v="Coté tuy"/>
    <m/>
    <m/>
    <m/>
    <m/>
    <m/>
    <m/>
    <m/>
    <s v="CALO"/>
    <x v="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12"/>
    <n v="12"/>
    <s v="PAS D'INFO"/>
    <s v="M20x160"/>
    <x v="51"/>
    <s v="PAS D'INFO"/>
    <s v="B7"/>
    <x v="1"/>
    <m/>
    <n v="20"/>
    <m/>
    <n v="130"/>
    <m/>
    <n v="1"/>
    <n v="1"/>
    <n v="1"/>
    <n v="2"/>
    <s v="PAS D'INFO"/>
    <s v="SIG/V2J"/>
    <x v="0"/>
    <s v="PAS D'INFO"/>
    <s v="PAS D'INFO"/>
    <s v="Aucune indication sur le coté pour la BP"/>
    <m/>
    <m/>
    <m/>
    <m/>
    <m/>
    <m/>
    <m/>
    <m/>
    <m/>
    <m/>
    <m/>
    <m/>
  </r>
  <r>
    <s v="S5101"/>
    <s v="SYNTHESE"/>
    <s v="APPAREIL"/>
    <s v="MOTEUR"/>
    <s v="B"/>
    <s v="B2"/>
    <s v="Coté moteur"/>
    <m/>
    <m/>
    <m/>
    <m/>
    <m/>
    <m/>
    <m/>
    <s v="CALO"/>
    <x v="1"/>
    <s v="Différent"/>
    <s v="PAS D'INFO"/>
    <x v="0"/>
    <s v="Différent"/>
    <m/>
    <s v="DECONNEXION/RECONNEXION"/>
    <m/>
    <n v="0"/>
    <m/>
    <n v="0"/>
    <m/>
    <s v=""/>
    <m/>
    <s v="ADF"/>
    <n v="32"/>
    <m/>
    <s v="PAS D'INFO"/>
    <n v="12"/>
    <n v="12"/>
    <s v="PAS D'INFO"/>
    <s v="M20x160"/>
    <x v="5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Aucune indication sur le coté pour la BP"/>
    <m/>
    <m/>
    <m/>
    <m/>
    <m/>
    <m/>
    <m/>
    <m/>
    <m/>
    <m/>
    <m/>
    <m/>
  </r>
  <r>
    <s v="S5101"/>
    <s v="SYNTHESE"/>
    <s v="APPAREIL"/>
    <s v="MOTEUR"/>
    <s v="C"/>
    <s v="C1"/>
    <m/>
    <m/>
    <m/>
    <m/>
    <m/>
    <m/>
    <m/>
    <m/>
    <s v="CALO"/>
    <x v="7"/>
    <s v="Différent"/>
    <s v="PAS D'INFO"/>
    <x v="0"/>
    <s v="Différent"/>
    <m/>
    <s v="DECONNEXION/RECONNEXION"/>
    <m/>
    <n v="0"/>
    <n v="0"/>
    <n v="0"/>
    <n v="0"/>
    <s v=""/>
    <s v=""/>
    <s v="ADF"/>
    <n v="36"/>
    <m/>
    <s v="PAS D'INFO"/>
    <n v="12"/>
    <n v="12"/>
    <s v="PAS D'INFO"/>
    <s v="M24x160"/>
    <x v="8"/>
    <s v="PAS D'INFO"/>
    <s v="B7"/>
    <x v="1"/>
    <m/>
    <n v="22"/>
    <m/>
    <n v="14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5101"/>
    <s v="SYNTHESE"/>
    <s v="APPAREIL"/>
    <s v="MOTEUR"/>
    <s v="C"/>
    <s v="C2"/>
    <m/>
    <m/>
    <m/>
    <m/>
    <m/>
    <m/>
    <m/>
    <m/>
    <s v="CALO"/>
    <x v="7"/>
    <s v="Différent"/>
    <s v="PAS D'INFO"/>
    <x v="0"/>
    <s v="Différent"/>
    <m/>
    <s v="DECONNEXION/RECONNEXION"/>
    <m/>
    <n v="0"/>
    <m/>
    <n v="0"/>
    <m/>
    <s v=""/>
    <m/>
    <s v="ADF"/>
    <n v="36"/>
    <m/>
    <s v="PAS D'INFO"/>
    <n v="12"/>
    <n v="12"/>
    <s v="PAS D'INFO"/>
    <s v="M24x160"/>
    <x v="8"/>
    <s v="PAS D'INFO"/>
    <s v="B7"/>
    <x v="1"/>
    <m/>
    <n v="22"/>
    <m/>
    <n v="14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5101"/>
    <s v="SYNTHESE"/>
    <s v="APPAREIL"/>
    <s v="MOTEUR"/>
    <s v="D"/>
    <s v="D1"/>
    <m/>
    <m/>
    <m/>
    <m/>
    <m/>
    <m/>
    <m/>
    <m/>
    <n v="150"/>
    <x v="1"/>
    <s v="Pareil"/>
    <n v="50"/>
    <x v="0"/>
    <s v="Pareil"/>
    <m/>
    <s v="DECONNEXION/RECONNEXION"/>
    <m/>
    <n v="0"/>
    <n v="0"/>
    <n v="0"/>
    <n v="0"/>
    <s v=""/>
    <s v=""/>
    <s v="ADF"/>
    <n v="32"/>
    <m/>
    <n v="12"/>
    <n v="12"/>
    <n v="12"/>
    <s v="M20 x 210"/>
    <s v="M20x140"/>
    <x v="52"/>
    <s v="B7"/>
    <s v="B7"/>
    <x v="1"/>
    <m/>
    <n v="20"/>
    <m/>
    <n v="130"/>
    <m/>
    <n v="0"/>
    <n v="0"/>
    <n v="1"/>
    <n v="2"/>
    <s v="SIG/V1J"/>
    <s v="SIG/V2J"/>
    <x v="1"/>
    <s v="oui"/>
    <s v="PAS D'INFO"/>
    <s v="ok"/>
    <m/>
    <m/>
    <m/>
    <m/>
    <m/>
    <m/>
    <m/>
    <m/>
    <m/>
    <m/>
    <m/>
    <m/>
  </r>
  <r>
    <s v="S5101"/>
    <s v="SYNTHESE"/>
    <s v="APPAREIL"/>
    <s v="MOTEUR"/>
    <s v="D"/>
    <s v="D2"/>
    <m/>
    <m/>
    <m/>
    <m/>
    <m/>
    <m/>
    <m/>
    <m/>
    <n v="150"/>
    <x v="1"/>
    <s v="Pareil"/>
    <n v="50"/>
    <x v="0"/>
    <s v="Pareil"/>
    <m/>
    <s v="DECONNEXION/RECONNEXION"/>
    <m/>
    <n v="0"/>
    <m/>
    <n v="0"/>
    <m/>
    <s v=""/>
    <m/>
    <s v="ADF"/>
    <n v="32"/>
    <m/>
    <n v="0"/>
    <n v="12"/>
    <s v="PAS D'INFO"/>
    <s v="PAS D'INFO"/>
    <s v="M20x140"/>
    <x v="1"/>
    <s v="B7"/>
    <s v="B7"/>
    <x v="1"/>
    <m/>
    <n v="20"/>
    <m/>
    <n v="130"/>
    <m/>
    <n v="0"/>
    <m/>
    <n v="1"/>
    <m/>
    <s v="SIG/V1J"/>
    <s v="SIG/V2J"/>
    <x v="1"/>
    <s v="oui"/>
    <s v="PAS D'INFO"/>
    <s v="ok"/>
    <m/>
    <m/>
    <m/>
    <m/>
    <m/>
    <m/>
    <m/>
    <m/>
    <m/>
    <m/>
    <m/>
    <m/>
  </r>
  <r>
    <s v="S5101"/>
    <s v="SYNTHESE"/>
    <s v="APPAREIL"/>
    <s v="MOTEUR"/>
    <s v="E"/>
    <m/>
    <m/>
    <m/>
    <m/>
    <m/>
    <m/>
    <m/>
    <m/>
    <m/>
    <s v="CALO"/>
    <x v="7"/>
    <s v="Différent"/>
    <s v="PAS D'INFO"/>
    <x v="0"/>
    <s v="Différent"/>
    <m/>
    <s v="DECONNEXION/RECONNEXION"/>
    <m/>
    <n v="0"/>
    <n v="0"/>
    <n v="0"/>
    <n v="0"/>
    <s v=""/>
    <s v=""/>
    <s v="ADF"/>
    <n v="36"/>
    <m/>
    <s v="PAS D'INFO"/>
    <n v="0"/>
    <s v="PAS D'INFO"/>
    <s v="PAS D'INFO"/>
    <n v="0"/>
    <x v="0"/>
    <s v="PAS D'INFO"/>
    <s v="B7"/>
    <x v="1"/>
    <m/>
    <n v="22"/>
    <m/>
    <n v="14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101"/>
    <s v="SYNTHESE"/>
    <s v="APPAREIL"/>
    <s v="MOTEUR"/>
    <s v="F"/>
    <m/>
    <m/>
    <m/>
    <m/>
    <m/>
    <m/>
    <m/>
    <m/>
    <m/>
    <s v="CALO"/>
    <x v="0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0"/>
    <s v="PAS D'INFO"/>
    <s v="PAS D'INFO"/>
    <n v="0"/>
    <x v="0"/>
    <s v="PAS D'INFO"/>
    <s v="B7"/>
    <x v="1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110"/>
    <s v="SYNTHESE"/>
    <s v="APPAREIL"/>
    <s v="FILTRE"/>
    <s v="B"/>
    <s v="B1"/>
    <m/>
    <m/>
    <m/>
    <m/>
    <m/>
    <m/>
    <m/>
    <m/>
    <n v="80"/>
    <x v="0"/>
    <s v="Pareil"/>
    <n v="50"/>
    <x v="1"/>
    <s v="Différent"/>
    <m/>
    <s v="DECONNEXION/RECONNEXION"/>
    <m/>
    <n v="0"/>
    <n v="0"/>
    <n v="0"/>
    <n v="0"/>
    <s v=""/>
    <s v=""/>
    <s v=""/>
    <n v="27"/>
    <m/>
    <n v="8"/>
    <n v="4"/>
    <n v="8"/>
    <s v="M20 x 120"/>
    <s v="Hors standard"/>
    <x v="13"/>
    <s v="B7"/>
    <s v="B7"/>
    <x v="1"/>
    <m/>
    <n v="16"/>
    <m/>
    <n v="100"/>
    <m/>
    <n v="0"/>
    <n v="0"/>
    <n v="1"/>
    <n v="2"/>
    <s v="SIG/V2J"/>
    <s v="SIG/V2J"/>
    <x v="0"/>
    <s v="NON"/>
    <s v="rf"/>
    <s v="ok"/>
    <m/>
    <m/>
    <m/>
    <m/>
    <m/>
    <m/>
    <m/>
    <m/>
    <m/>
    <m/>
    <m/>
    <m/>
  </r>
  <r>
    <s v="S5110"/>
    <s v="SYNTHESE"/>
    <s v="APPAREIL"/>
    <s v="FILTRE"/>
    <s v="B"/>
    <s v="B2"/>
    <m/>
    <m/>
    <m/>
    <m/>
    <m/>
    <m/>
    <m/>
    <m/>
    <n v="80"/>
    <x v="0"/>
    <s v="Pareil"/>
    <n v="50"/>
    <x v="1"/>
    <s v="Différent"/>
    <m/>
    <s v="DECONNEXION/RECONNEXION"/>
    <m/>
    <n v="0"/>
    <m/>
    <n v="0"/>
    <m/>
    <s v=""/>
    <m/>
    <s v=""/>
    <n v="27"/>
    <m/>
    <n v="8"/>
    <n v="4"/>
    <n v="8"/>
    <s v="M20 x 120"/>
    <s v="Hors standard"/>
    <x v="13"/>
    <s v="B7"/>
    <s v="B7"/>
    <x v="1"/>
    <m/>
    <n v="16"/>
    <m/>
    <n v="10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S5201"/>
    <s v="SYNTHESE"/>
    <s v="ROBINETTERIE"/>
    <s v="CLAPET"/>
    <s v="A"/>
    <s v="A1"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5201"/>
    <s v="SYNTHESE"/>
    <s v="ROBINETTERIE"/>
    <s v="CLAPET"/>
    <s v="A"/>
    <s v="A2"/>
    <m/>
    <m/>
    <m/>
    <m/>
    <m/>
    <m/>
    <m/>
    <m/>
    <s v="CALO"/>
    <x v="1"/>
    <s v="Différent"/>
    <s v="PAS D'INFO"/>
    <x v="0"/>
    <s v="Différent"/>
    <m/>
    <s v="DECONNEXION/RECONNEXION"/>
    <m/>
    <n v="0"/>
    <m/>
    <n v="0"/>
    <m/>
    <s v=""/>
    <m/>
    <s v="ADF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5201"/>
    <s v="SYNTHESE"/>
    <s v="ROBINETTERIE"/>
    <s v="VANNE MANU"/>
    <s v="B"/>
    <s v="B1"/>
    <m/>
    <m/>
    <m/>
    <m/>
    <m/>
    <m/>
    <m/>
    <m/>
    <s v="CALO"/>
    <x v="7"/>
    <s v="Différent"/>
    <s v="PAS D'INFO"/>
    <x v="0"/>
    <s v="Différent"/>
    <m/>
    <s v="DECONNEXION/RECONNEXION"/>
    <m/>
    <n v="0"/>
    <n v="0"/>
    <n v="0"/>
    <n v="0"/>
    <s v=""/>
    <s v=""/>
    <s v="ADF"/>
    <n v="36"/>
    <m/>
    <s v="PAS D'INFO"/>
    <n v="12"/>
    <n v="12"/>
    <s v="PAS D'INFO"/>
    <s v="M24x160"/>
    <x v="8"/>
    <s v="PAS D'INFO"/>
    <s v="B7"/>
    <x v="1"/>
    <m/>
    <n v="22"/>
    <m/>
    <n v="14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5201"/>
    <s v="SYNTHESE"/>
    <s v="ROBINETTERIE"/>
    <s v="VANNE MANU"/>
    <s v="B"/>
    <s v="B2"/>
    <m/>
    <m/>
    <m/>
    <m/>
    <m/>
    <m/>
    <m/>
    <m/>
    <s v="CALO"/>
    <x v="7"/>
    <s v="Différent"/>
    <s v="PAS D'INFO"/>
    <x v="0"/>
    <s v="Différent"/>
    <m/>
    <s v="DECONNEXION/RECONNEXION"/>
    <m/>
    <n v="0"/>
    <m/>
    <n v="0"/>
    <m/>
    <s v=""/>
    <m/>
    <s v="ADF"/>
    <n v="36"/>
    <m/>
    <s v="PAS D'INFO"/>
    <n v="12"/>
    <n v="12"/>
    <s v="PAS D'INFO"/>
    <s v="M24x160"/>
    <x v="8"/>
    <s v="PAS D'INFO"/>
    <s v="B7"/>
    <x v="1"/>
    <m/>
    <n v="22"/>
    <m/>
    <n v="14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5201"/>
    <s v="SYNTHESE"/>
    <s v="ROBINETTERIE"/>
    <s v="VANNE MANU"/>
    <s v="C"/>
    <s v="C1"/>
    <m/>
    <m/>
    <m/>
    <m/>
    <m/>
    <m/>
    <m/>
    <m/>
    <n v="150"/>
    <x v="1"/>
    <s v="Pareil"/>
    <n v="50"/>
    <x v="0"/>
    <s v="Pareil"/>
    <m/>
    <s v="DECONNEXION/RECONNEXION"/>
    <m/>
    <n v="0"/>
    <n v="0"/>
    <n v="0"/>
    <n v="0"/>
    <s v=""/>
    <s v=""/>
    <s v="ADF"/>
    <n v="32"/>
    <m/>
    <n v="12"/>
    <n v="12"/>
    <n v="12"/>
    <s v="M20 x 210"/>
    <s v="M20x140"/>
    <x v="52"/>
    <s v="B7"/>
    <s v="B7"/>
    <x v="1"/>
    <m/>
    <n v="20"/>
    <m/>
    <n v="130"/>
    <m/>
    <n v="0"/>
    <n v="0"/>
    <n v="1"/>
    <n v="2"/>
    <s v="SIG/V1J"/>
    <s v="SIG/V2J"/>
    <x v="1"/>
    <s v="oui"/>
    <s v="PAS D'INFO"/>
    <s v="ok"/>
    <m/>
    <m/>
    <m/>
    <m/>
    <m/>
    <m/>
    <m/>
    <m/>
    <m/>
    <m/>
    <m/>
    <m/>
  </r>
  <r>
    <s v="S5201"/>
    <s v="SYNTHESE"/>
    <s v="ROBINETTERIE"/>
    <s v="VANNE MANU"/>
    <s v="C"/>
    <s v="C2"/>
    <m/>
    <m/>
    <m/>
    <m/>
    <m/>
    <m/>
    <m/>
    <m/>
    <n v="150"/>
    <x v="1"/>
    <s v="Pareil"/>
    <n v="50"/>
    <x v="0"/>
    <s v="Pareil"/>
    <m/>
    <s v="DECONNEXION/RECONNEXION"/>
    <m/>
    <n v="0"/>
    <m/>
    <n v="0"/>
    <m/>
    <s v=""/>
    <m/>
    <s v="ADF"/>
    <n v="32"/>
    <m/>
    <n v="0"/>
    <n v="12"/>
    <s v="PAS D'INFO"/>
    <s v="PAS D'INFO"/>
    <s v="M20x140"/>
    <x v="1"/>
    <s v="B7"/>
    <s v="B7"/>
    <x v="1"/>
    <m/>
    <n v="20"/>
    <m/>
    <n v="130"/>
    <m/>
    <n v="0"/>
    <m/>
    <n v="1"/>
    <m/>
    <s v="SIG/V1J"/>
    <s v="SIG/V2J"/>
    <x v="1"/>
    <s v="oui"/>
    <s v="PAS D'INFO"/>
    <s v="ok"/>
    <m/>
    <m/>
    <m/>
    <m/>
    <m/>
    <m/>
    <m/>
    <m/>
    <m/>
    <m/>
    <m/>
    <m/>
  </r>
  <r>
    <s v="S5201"/>
    <s v="SYNTHESE"/>
    <s v="ROBINETTERIE"/>
    <s v="MANCHETTE"/>
    <s v="E"/>
    <m/>
    <m/>
    <m/>
    <m/>
    <m/>
    <m/>
    <m/>
    <m/>
    <m/>
    <s v="PHOTO"/>
    <x v="0"/>
    <s v="Différent"/>
    <s v="PAS D'INFO"/>
    <x v="0"/>
    <s v="Différent"/>
    <m/>
    <s v="DECONNEXION/RECONNEXION"/>
    <m/>
    <n v="0"/>
    <n v="0"/>
    <n v="0"/>
    <n v="0"/>
    <s v=""/>
    <s v=""/>
    <s v="ADF"/>
    <n v="32"/>
    <m/>
    <s v="PAS D'INFO"/>
    <n v="0"/>
    <s v="PAS D'INFO"/>
    <s v="PAS D'INFO"/>
    <n v="0"/>
    <x v="0"/>
    <s v="PAS D'INFO"/>
    <s v="B7"/>
    <x v="1"/>
    <m/>
    <n v="20"/>
    <m/>
    <n v="110"/>
    <m/>
    <n v="0"/>
    <n v="0"/>
    <n v="1"/>
    <n v="1"/>
    <s v="PAS D'INFO"/>
    <s v="SIG/V2J"/>
    <x v="0"/>
    <s v="PAS D'INFO"/>
    <s v="PAS D'INFO"/>
    <s v="Probleme de repere dans pid vs taches + Pas de photos"/>
    <m/>
    <m/>
    <m/>
    <m/>
    <m/>
    <m/>
    <m/>
    <m/>
    <m/>
    <m/>
    <m/>
    <m/>
  </r>
  <r>
    <s v="S5201"/>
    <s v="SYNTHESE"/>
    <s v="ROBINETTERIE"/>
    <s v="MANCHETTE"/>
    <s v="F"/>
    <m/>
    <m/>
    <m/>
    <m/>
    <m/>
    <m/>
    <m/>
    <m/>
    <m/>
    <s v="PHOTO"/>
    <x v="7"/>
    <s v="Différent"/>
    <s v="PAS D'INFO"/>
    <x v="0"/>
    <s v="Différent"/>
    <m/>
    <s v="DECONNEXION/RECONNEXION"/>
    <m/>
    <n v="0"/>
    <n v="0"/>
    <n v="0"/>
    <n v="0"/>
    <s v=""/>
    <s v=""/>
    <s v="ADF"/>
    <n v="36"/>
    <m/>
    <s v="PAS D'INFO"/>
    <n v="0"/>
    <s v="PAS D'INFO"/>
    <s v="PAS D'INFO"/>
    <n v="0"/>
    <x v="0"/>
    <s v="PAS D'INFO"/>
    <s v="B7"/>
    <x v="1"/>
    <m/>
    <n v="22"/>
    <m/>
    <n v="140"/>
    <m/>
    <n v="0"/>
    <n v="0"/>
    <n v="1"/>
    <n v="1"/>
    <s v="PAS D'INFO"/>
    <s v="SIG/V2J"/>
    <x v="0"/>
    <s v="PAS D'INFO"/>
    <s v="PAS D'INFO"/>
    <s v="Probleme de repere dans pid vs taches + Pas de photos"/>
    <m/>
    <m/>
    <m/>
    <m/>
    <m/>
    <m/>
    <m/>
    <m/>
    <m/>
    <m/>
    <m/>
    <m/>
  </r>
  <r>
    <s v="SLP092"/>
    <s v="SYNTHESE"/>
    <s v="ROBINETTERIE"/>
    <s v="MANCHETTE"/>
    <s v="A"/>
    <m/>
    <m/>
    <m/>
    <m/>
    <m/>
    <m/>
    <m/>
    <m/>
    <m/>
    <s v="CALO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Hors standard"/>
    <x v="0"/>
    <s v="PAS D'INFO"/>
    <s v="B8"/>
    <x v="0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LP092"/>
    <s v="SYNTHESE"/>
    <s v="ROBINETTERIE"/>
    <s v="MANCHETTE"/>
    <s v="B"/>
    <m/>
    <m/>
    <m/>
    <m/>
    <m/>
    <m/>
    <m/>
    <m/>
    <m/>
    <s v="CALO"/>
    <x v="0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8"/>
    <x v="0"/>
    <m/>
    <n v="16"/>
    <m/>
    <n v="10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LP092"/>
    <s v="SYNTHESE"/>
    <s v="ROBINETTERIE"/>
    <s v="MANCHETTE"/>
    <s v="C"/>
    <m/>
    <m/>
    <m/>
    <m/>
    <m/>
    <m/>
    <m/>
    <m/>
    <m/>
    <s v="CALO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Hors standard"/>
    <x v="0"/>
    <s v="PAS D'INFO"/>
    <s v="B8"/>
    <x v="0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LU170"/>
    <s v="SYNTHESE"/>
    <s v="ROBINETTERIE"/>
    <s v="MANCHETTE"/>
    <s v="A"/>
    <s v="A1"/>
    <m/>
    <m/>
    <m/>
    <m/>
    <m/>
    <m/>
    <m/>
    <m/>
    <s v="CALO"/>
    <x v="16"/>
    <s v="Différent"/>
    <s v="PAS D'INFO"/>
    <x v="1"/>
    <s v="Différent"/>
    <m/>
    <s v="DECONNEXION/RECONNEXION"/>
    <m/>
    <n v="0"/>
    <n v="0"/>
    <n v="0"/>
    <n v="0"/>
    <s v=""/>
    <s v=""/>
    <s v=""/>
    <n v="36"/>
    <m/>
    <s v="PAS D'INFO"/>
    <n v="12"/>
    <n v="12"/>
    <s v="PAS D'INFO"/>
    <s v="Hors standard"/>
    <x v="0"/>
    <s v="PAS D'INFO"/>
    <s v="B7"/>
    <x v="1"/>
    <m/>
    <n v="22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LU170"/>
    <s v="SYNTHESE"/>
    <s v="ROBINETTERIE"/>
    <s v="MANCHETTE"/>
    <s v="A"/>
    <s v="A2"/>
    <m/>
    <m/>
    <m/>
    <m/>
    <m/>
    <m/>
    <m/>
    <m/>
    <s v="CALO"/>
    <x v="16"/>
    <s v="Différent"/>
    <s v="PAS D'INFO"/>
    <x v="1"/>
    <s v="Différent"/>
    <m/>
    <s v="DECONNEXION/RECONNEXION"/>
    <m/>
    <n v="0"/>
    <m/>
    <n v="0"/>
    <m/>
    <s v=""/>
    <m/>
    <s v=""/>
    <n v="36"/>
    <m/>
    <s v="PAS D'INFO"/>
    <n v="12"/>
    <n v="12"/>
    <s v="PAS D'INFO"/>
    <s v="Hors standard"/>
    <x v="0"/>
    <s v="PAS D'INFO"/>
    <s v="B7"/>
    <x v="1"/>
    <m/>
    <n v="22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RP001"/>
    <s v="SYNTHESE"/>
    <s v="ROBINETTERIE"/>
    <s v="VANNE MANU"/>
    <s v="C"/>
    <s v="C1"/>
    <m/>
    <m/>
    <m/>
    <m/>
    <m/>
    <m/>
    <m/>
    <m/>
    <s v="CALO"/>
    <x v="0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8"/>
    <n v="8"/>
    <s v="PAS D'INFO"/>
    <s v="M20x130"/>
    <x v="4"/>
    <s v="PAS D'INFO"/>
    <s v="B8"/>
    <x v="0"/>
    <m/>
    <n v="20"/>
    <m/>
    <n v="110"/>
    <m/>
    <n v="0"/>
    <n v="0"/>
    <n v="1"/>
    <n v="1"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01"/>
    <s v="SYNTHESE"/>
    <s v="ROBINETTERIE"/>
    <s v="VANNE MANU"/>
    <s v="C"/>
    <s v="C2"/>
    <m/>
    <m/>
    <m/>
    <m/>
    <m/>
    <m/>
    <m/>
    <m/>
    <s v="CALO"/>
    <x v="0"/>
    <s v="Différent"/>
    <s v="PAS D'INFO"/>
    <x v="0"/>
    <s v="Différent"/>
    <m/>
    <s v="DECONNEXION/RECONNEXION"/>
    <m/>
    <n v="0"/>
    <m/>
    <n v="0"/>
    <m/>
    <s v=""/>
    <m/>
    <s v=""/>
    <n v="32"/>
    <m/>
    <s v="PAS D'INFO"/>
    <n v="8"/>
    <n v="8"/>
    <s v="PAS D'INFO"/>
    <s v="M20x130"/>
    <x v="4"/>
    <s v="PAS D'INFO"/>
    <s v="B8"/>
    <x v="0"/>
    <m/>
    <n v="20"/>
    <m/>
    <n v="110"/>
    <m/>
    <n v="0"/>
    <m/>
    <n v="1"/>
    <m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01"/>
    <s v="SYNTHESE"/>
    <s v="ROBINETTERIE"/>
    <s v="VANNE MANU"/>
    <s v="E"/>
    <s v="E1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01"/>
    <s v="SYNTHESE"/>
    <s v="ROBINETTERIE"/>
    <s v="VANNE MANU"/>
    <s v="E"/>
    <s v="E2"/>
    <m/>
    <m/>
    <m/>
    <m/>
    <m/>
    <m/>
    <m/>
    <m/>
    <s v="CALO"/>
    <x v="11"/>
    <s v="Différent"/>
    <s v="PAS D'INFO"/>
    <x v="0"/>
    <s v="Différent"/>
    <m/>
    <s v="DECONNEXION/RECONNEXION"/>
    <m/>
    <n v="0"/>
    <m/>
    <n v="0"/>
    <m/>
    <s v=""/>
    <m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m/>
    <n v="1"/>
    <m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01"/>
    <s v="SYNTHESE"/>
    <s v="ROBINETTERIE"/>
    <s v="VANNE MANU"/>
    <s v="H"/>
    <s v="H1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01"/>
    <s v="SYNTHESE"/>
    <s v="ROBINETTERIE"/>
    <s v="VANNE MANU"/>
    <s v="H"/>
    <s v="H2"/>
    <m/>
    <m/>
    <m/>
    <m/>
    <m/>
    <m/>
    <m/>
    <m/>
    <s v="CALO"/>
    <x v="11"/>
    <s v="Différent"/>
    <s v="PAS D'INFO"/>
    <x v="0"/>
    <s v="Différent"/>
    <m/>
    <s v="DECONNEXION/RECONNEXION"/>
    <m/>
    <n v="0"/>
    <m/>
    <n v="0"/>
    <m/>
    <s v=""/>
    <m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m/>
    <n v="1"/>
    <m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01"/>
    <s v="SYNTHESE"/>
    <s v="ROBINETTERIE"/>
    <s v="VANNE MANU"/>
    <s v="J"/>
    <s v="J1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01"/>
    <s v="SYNTHESE"/>
    <s v="ROBINETTERIE"/>
    <s v="VANNE MANU"/>
    <s v="J"/>
    <s v="J2"/>
    <m/>
    <m/>
    <m/>
    <m/>
    <m/>
    <m/>
    <m/>
    <m/>
    <s v="CALO"/>
    <x v="11"/>
    <s v="Différent"/>
    <s v="PAS D'INFO"/>
    <x v="0"/>
    <s v="Différent"/>
    <m/>
    <s v="DECONNEXION/RECONNEXION"/>
    <m/>
    <n v="0"/>
    <m/>
    <n v="0"/>
    <m/>
    <s v=""/>
    <m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m/>
    <n v="1"/>
    <m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01"/>
    <s v="SYNTHESE"/>
    <s v="ROBINETTERIE"/>
    <s v="VANNE MANU"/>
    <s v="P"/>
    <s v="P1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01"/>
    <s v="SYNTHESE"/>
    <s v="ROBINETTERIE"/>
    <s v="VANNE MANU"/>
    <s v="P"/>
    <s v="P2"/>
    <m/>
    <m/>
    <m/>
    <m/>
    <m/>
    <m/>
    <m/>
    <m/>
    <s v="CALO"/>
    <x v="11"/>
    <s v="Différent"/>
    <s v="PAS D'INFO"/>
    <x v="0"/>
    <s v="Différent"/>
    <m/>
    <s v="DECONNEXION/RECONNEXION"/>
    <m/>
    <n v="0"/>
    <m/>
    <n v="0"/>
    <m/>
    <s v=""/>
    <m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m/>
    <n v="1"/>
    <m/>
    <s v="PAS D'INFO"/>
    <s v="SIG/V1J"/>
    <x v="1"/>
    <s v="PAS D'INFO"/>
    <s v="PAS D'INFO"/>
    <s v="Manque un joint à chaque bride"/>
    <m/>
    <m/>
    <m/>
    <m/>
    <m/>
    <m/>
    <m/>
    <m/>
    <m/>
    <m/>
    <m/>
    <m/>
  </r>
  <r>
    <s v="SRP012"/>
    <s v="SYNTHESE"/>
    <s v="ROBINETTERIE"/>
    <s v="CLAPET"/>
    <s v="A"/>
    <s v="A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M16x95"/>
    <x v="2"/>
    <s v="B7"/>
    <s v="B7"/>
    <x v="1"/>
    <m/>
    <n v="16"/>
    <m/>
    <n v="90"/>
    <m/>
    <n v="0"/>
    <n v="0"/>
    <n v="1"/>
    <n v="2"/>
    <s v="SIG/V2J"/>
    <s v="SIG/V2J"/>
    <x v="0"/>
    <s v="NON"/>
    <s v="rf"/>
    <s v="ok"/>
    <m/>
    <m/>
    <m/>
    <m/>
    <m/>
    <m/>
    <m/>
    <m/>
    <m/>
    <m/>
    <m/>
    <m/>
  </r>
  <r>
    <s v="SRP012"/>
    <s v="SYNTHESE"/>
    <s v="ROBINETTERIE"/>
    <s v="CLAPET"/>
    <s v="A"/>
    <s v="A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SRP012"/>
    <s v="SYNTHESE"/>
    <s v="ROBINETTERIE"/>
    <s v="VANNE MANU"/>
    <s v="B"/>
    <s v="B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M16x95"/>
    <x v="2"/>
    <s v="B7"/>
    <s v="B7"/>
    <x v="1"/>
    <m/>
    <n v="16"/>
    <m/>
    <n v="90"/>
    <m/>
    <n v="0"/>
    <n v="0"/>
    <n v="1"/>
    <n v="2"/>
    <s v="SIG/V2J"/>
    <s v="SIG/V2J"/>
    <x v="0"/>
    <s v="NON"/>
    <s v="rf"/>
    <s v="ok"/>
    <m/>
    <m/>
    <m/>
    <m/>
    <m/>
    <m/>
    <m/>
    <m/>
    <m/>
    <m/>
    <m/>
    <m/>
  </r>
  <r>
    <s v="SRP012"/>
    <s v="SYNTHESE"/>
    <s v="ROBINETTERIE"/>
    <s v="VANNE MANU"/>
    <s v="B"/>
    <s v="B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SRP012"/>
    <s v="SYNTHESE"/>
    <s v="ROBINETTERIE"/>
    <s v="VANNE MANU"/>
    <s v="C"/>
    <s v="C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M16x95"/>
    <x v="2"/>
    <s v="B7"/>
    <s v="B7"/>
    <x v="1"/>
    <m/>
    <n v="16"/>
    <m/>
    <n v="90"/>
    <m/>
    <n v="0"/>
    <n v="0"/>
    <n v="1"/>
    <n v="2"/>
    <s v="SIG/V2J"/>
    <s v="SIG/V2J"/>
    <x v="0"/>
    <s v="NON"/>
    <s v="rf"/>
    <s v="ok"/>
    <m/>
    <m/>
    <m/>
    <m/>
    <m/>
    <m/>
    <m/>
    <m/>
    <m/>
    <m/>
    <m/>
    <m/>
  </r>
  <r>
    <s v="SRP012"/>
    <s v="SYNTHESE"/>
    <s v="ROBINETTERIE"/>
    <s v="VANNE MANU"/>
    <s v="C"/>
    <s v="C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SRU164"/>
    <s v="SYNTHESE"/>
    <s v="TUYAUTERIE"/>
    <s v="VANNE MANU"/>
    <s v="A"/>
    <s v="A1"/>
    <m/>
    <m/>
    <m/>
    <m/>
    <m/>
    <m/>
    <m/>
    <m/>
    <s v="PRESTO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7"/>
    <x v="1"/>
    <m/>
    <n v="16"/>
    <m/>
    <n v="90"/>
    <m/>
    <n v="0"/>
    <n v="0"/>
    <n v="1"/>
    <n v="0"/>
    <s v="PAS D'INFO"/>
    <s v="SIG/V2J"/>
    <x v="0"/>
    <s v="PAS D'INFO"/>
    <s v="PAS D'INFO"/>
    <m/>
    <m/>
    <m/>
    <m/>
    <m/>
    <m/>
    <m/>
    <m/>
    <m/>
    <m/>
    <m/>
    <m/>
    <m/>
  </r>
  <r>
    <s v="SRU164"/>
    <s v="SYNTHESE"/>
    <s v="TUYAUTERIE"/>
    <s v="VANNE MANU"/>
    <s v="A"/>
    <s v="A2"/>
    <m/>
    <m/>
    <m/>
    <m/>
    <m/>
    <m/>
    <m/>
    <m/>
    <s v="PRESTO"/>
    <x v="2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0"/>
    <s v="PAS D'INFO"/>
    <s v="PAS D'INFO"/>
    <n v="0"/>
    <x v="0"/>
    <s v="PAS D'INFO"/>
    <s v="B7"/>
    <x v="1"/>
    <m/>
    <n v="16"/>
    <m/>
    <n v="90"/>
    <m/>
    <n v="0"/>
    <m/>
    <n v="1"/>
    <m/>
    <s v="PAS D'INFO"/>
    <s v="SIG/V2J"/>
    <x v="0"/>
    <s v="PAS D'INFO"/>
    <s v="PAS D'INFO"/>
    <m/>
    <m/>
    <m/>
    <m/>
    <m/>
    <m/>
    <m/>
    <m/>
    <m/>
    <m/>
    <m/>
    <m/>
    <m/>
  </r>
  <r>
    <s v="SRU165"/>
    <s v="SYNTHESE"/>
    <s v="TUYAUTERIE"/>
    <s v="PURGEUR"/>
    <s v="D"/>
    <s v="D1"/>
    <m/>
    <m/>
    <m/>
    <m/>
    <m/>
    <m/>
    <m/>
    <m/>
    <m/>
    <x v="9"/>
    <s v=""/>
    <m/>
    <x v="1"/>
    <s v=""/>
    <m/>
    <s v="DECONNEXION/RECONNEXION"/>
    <m/>
    <n v="0"/>
    <n v="0"/>
    <n v="0"/>
    <n v="0"/>
    <s v=""/>
    <s v=""/>
    <s v=""/>
    <n v="22"/>
    <m/>
    <m/>
    <n v="0"/>
    <s v="PAS D'INFO"/>
    <m/>
    <n v="0"/>
    <x v="0"/>
    <m/>
    <s v="B7"/>
    <x v="1"/>
    <m/>
    <n v="14"/>
    <m/>
    <n v="70"/>
    <m/>
    <n v="0"/>
    <n v="0"/>
    <n v="1"/>
    <n v="0"/>
    <m/>
    <s v="SIG/V2J"/>
    <x v="0"/>
    <m/>
    <m/>
    <m/>
    <m/>
    <m/>
    <m/>
    <m/>
    <m/>
    <m/>
    <m/>
    <m/>
    <m/>
    <m/>
    <m/>
    <m/>
  </r>
  <r>
    <s v="SRU165"/>
    <s v="SYNTHESE"/>
    <s v="TUYAUTERIE"/>
    <s v="PURGEUR"/>
    <s v="D"/>
    <s v="D2"/>
    <m/>
    <m/>
    <m/>
    <m/>
    <m/>
    <m/>
    <m/>
    <m/>
    <m/>
    <x v="9"/>
    <s v=""/>
    <m/>
    <x v="1"/>
    <s v=""/>
    <m/>
    <s v="DECONNEXION/RECONNEXION"/>
    <m/>
    <n v="0"/>
    <m/>
    <n v="0"/>
    <m/>
    <s v=""/>
    <m/>
    <s v=""/>
    <n v="22"/>
    <m/>
    <m/>
    <n v="0"/>
    <s v="PAS D'INFO"/>
    <m/>
    <n v="0"/>
    <x v="0"/>
    <m/>
    <s v="B7"/>
    <x v="1"/>
    <m/>
    <n v="14"/>
    <m/>
    <n v="70"/>
    <m/>
    <n v="0"/>
    <m/>
    <n v="1"/>
    <m/>
    <m/>
    <s v="SIG/V2J"/>
    <x v="0"/>
    <m/>
    <m/>
    <m/>
    <m/>
    <m/>
    <m/>
    <m/>
    <m/>
    <m/>
    <m/>
    <m/>
    <m/>
    <m/>
    <m/>
    <m/>
  </r>
  <r>
    <s v="SRU166"/>
    <s v="SYNTHESE"/>
    <s v="TUYAUTERIE"/>
    <s v="PURGEUR"/>
    <s v="B"/>
    <s v="B1"/>
    <m/>
    <m/>
    <m/>
    <m/>
    <m/>
    <m/>
    <m/>
    <m/>
    <m/>
    <x v="9"/>
    <s v=""/>
    <m/>
    <x v="1"/>
    <s v=""/>
    <m/>
    <s v="DECONNEXION/RECONNEXION"/>
    <m/>
    <n v="0"/>
    <n v="0"/>
    <n v="0"/>
    <n v="0"/>
    <s v=""/>
    <s v=""/>
    <s v=""/>
    <n v="22"/>
    <m/>
    <m/>
    <n v="0"/>
    <s v="PAS D'INFO"/>
    <m/>
    <n v="0"/>
    <x v="0"/>
    <m/>
    <s v="B7"/>
    <x v="1"/>
    <m/>
    <n v="14"/>
    <m/>
    <n v="70"/>
    <m/>
    <n v="0"/>
    <n v="0"/>
    <n v="1"/>
    <n v="0"/>
    <m/>
    <s v="SIG/V2J"/>
    <x v="0"/>
    <m/>
    <m/>
    <m/>
    <m/>
    <m/>
    <m/>
    <m/>
    <m/>
    <m/>
    <m/>
    <m/>
    <m/>
    <m/>
    <m/>
    <m/>
  </r>
  <r>
    <s v="SRU166"/>
    <s v="SYNTHESE"/>
    <s v="TUYAUTERIE"/>
    <s v="PURGEUR"/>
    <s v="B"/>
    <s v="B2"/>
    <m/>
    <m/>
    <m/>
    <m/>
    <m/>
    <m/>
    <m/>
    <m/>
    <m/>
    <x v="9"/>
    <s v=""/>
    <m/>
    <x v="1"/>
    <s v=""/>
    <m/>
    <s v="DECONNEXION/RECONNEXION"/>
    <m/>
    <n v="0"/>
    <m/>
    <n v="0"/>
    <m/>
    <s v=""/>
    <m/>
    <s v=""/>
    <n v="22"/>
    <m/>
    <m/>
    <n v="0"/>
    <s v="PAS D'INFO"/>
    <m/>
    <n v="0"/>
    <x v="0"/>
    <m/>
    <s v="B7"/>
    <x v="1"/>
    <m/>
    <n v="14"/>
    <m/>
    <n v="70"/>
    <m/>
    <n v="0"/>
    <m/>
    <n v="1"/>
    <m/>
    <m/>
    <s v="SIG/V2J"/>
    <x v="0"/>
    <m/>
    <m/>
    <m/>
    <m/>
    <m/>
    <m/>
    <m/>
    <m/>
    <m/>
    <m/>
    <m/>
    <m/>
    <m/>
    <m/>
    <m/>
  </r>
  <r>
    <s v="SRU167"/>
    <s v="SYNTHESE"/>
    <s v="TUYAUTERIE"/>
    <s v="PURGEUR"/>
    <s v="B"/>
    <s v="B1"/>
    <m/>
    <m/>
    <m/>
    <m/>
    <m/>
    <m/>
    <m/>
    <m/>
    <m/>
    <x v="9"/>
    <s v=""/>
    <m/>
    <x v="1"/>
    <s v=""/>
    <m/>
    <s v="DECONNEXION/RECONNEXION"/>
    <m/>
    <n v="0"/>
    <n v="0"/>
    <n v="0"/>
    <n v="0"/>
    <s v=""/>
    <s v=""/>
    <s v=""/>
    <n v="22"/>
    <m/>
    <m/>
    <n v="0"/>
    <s v="PAS D'INFO"/>
    <m/>
    <n v="0"/>
    <x v="0"/>
    <m/>
    <s v="B7"/>
    <x v="1"/>
    <m/>
    <n v="14"/>
    <m/>
    <n v="70"/>
    <m/>
    <n v="0"/>
    <n v="0"/>
    <n v="1"/>
    <n v="0"/>
    <m/>
    <s v="SIG/V2J"/>
    <x v="0"/>
    <m/>
    <m/>
    <m/>
    <m/>
    <m/>
    <m/>
    <m/>
    <m/>
    <m/>
    <m/>
    <m/>
    <m/>
    <m/>
    <m/>
    <m/>
  </r>
  <r>
    <s v="SRU167"/>
    <s v="SYNTHESE"/>
    <s v="TUYAUTERIE"/>
    <s v="PURGEUR"/>
    <s v="B"/>
    <s v="B2"/>
    <m/>
    <m/>
    <m/>
    <m/>
    <m/>
    <m/>
    <m/>
    <m/>
    <m/>
    <x v="9"/>
    <s v=""/>
    <m/>
    <x v="1"/>
    <s v=""/>
    <m/>
    <s v="DECONNEXION/RECONNEXION"/>
    <m/>
    <n v="0"/>
    <m/>
    <n v="0"/>
    <m/>
    <s v=""/>
    <m/>
    <s v=""/>
    <n v="22"/>
    <m/>
    <m/>
    <n v="0"/>
    <s v="PAS D'INFO"/>
    <m/>
    <n v="0"/>
    <x v="0"/>
    <m/>
    <s v="B7"/>
    <x v="1"/>
    <m/>
    <n v="14"/>
    <m/>
    <n v="70"/>
    <m/>
    <n v="0"/>
    <m/>
    <n v="1"/>
    <m/>
    <m/>
    <s v="SIG/V2J"/>
    <x v="0"/>
    <m/>
    <m/>
    <m/>
    <m/>
    <m/>
    <m/>
    <m/>
    <m/>
    <m/>
    <m/>
    <m/>
    <m/>
    <m/>
    <m/>
    <m/>
  </r>
  <r>
    <s v="SRU178"/>
    <s v="SYNTHESE"/>
    <s v="TUYAUTERIE"/>
    <s v="MANCHETTE"/>
    <s v="B"/>
    <s v="B1"/>
    <m/>
    <m/>
    <m/>
    <m/>
    <m/>
    <m/>
    <m/>
    <m/>
    <m/>
    <x v="10"/>
    <s v=""/>
    <m/>
    <x v="1"/>
    <s v=""/>
    <m/>
    <s v="DECONNEXION/RECONNEXION"/>
    <m/>
    <n v="0"/>
    <n v="0"/>
    <n v="0"/>
    <n v="0"/>
    <s v=""/>
    <s v=""/>
    <s v=""/>
    <n v="22"/>
    <m/>
    <m/>
    <n v="4"/>
    <n v="4"/>
    <m/>
    <s v="M14x80"/>
    <x v="14"/>
    <m/>
    <s v="B7"/>
    <x v="1"/>
    <m/>
    <n v="14"/>
    <m/>
    <n v="70"/>
    <m/>
    <n v="0"/>
    <n v="0"/>
    <n v="1"/>
    <n v="2"/>
    <m/>
    <s v="SIG/V2J"/>
    <x v="0"/>
    <m/>
    <m/>
    <s v="ok"/>
    <m/>
    <m/>
    <m/>
    <m/>
    <m/>
    <m/>
    <m/>
    <m/>
    <m/>
    <m/>
    <m/>
    <m/>
  </r>
  <r>
    <s v="SRU178"/>
    <s v="SYNTHESE"/>
    <s v="TUYAUTERIE"/>
    <s v="MANCHETTE"/>
    <s v="B"/>
    <s v="B2"/>
    <m/>
    <m/>
    <m/>
    <m/>
    <m/>
    <m/>
    <m/>
    <m/>
    <m/>
    <x v="10"/>
    <s v=""/>
    <m/>
    <x v="1"/>
    <s v=""/>
    <m/>
    <s v="DECONNEXION/RECONNEXION"/>
    <m/>
    <n v="0"/>
    <m/>
    <n v="0"/>
    <m/>
    <s v=""/>
    <m/>
    <s v=""/>
    <n v="22"/>
    <m/>
    <m/>
    <n v="4"/>
    <n v="4"/>
    <m/>
    <s v="M14x80"/>
    <x v="14"/>
    <m/>
    <s v="B7"/>
    <x v="1"/>
    <m/>
    <n v="14"/>
    <m/>
    <n v="70"/>
    <m/>
    <n v="0"/>
    <m/>
    <n v="1"/>
    <m/>
    <m/>
    <s v="SIG/V2J"/>
    <x v="0"/>
    <m/>
    <m/>
    <s v="ok"/>
    <m/>
    <m/>
    <m/>
    <m/>
    <m/>
    <m/>
    <m/>
    <m/>
    <m/>
    <m/>
    <m/>
    <m/>
  </r>
  <r>
    <s v="SRU193"/>
    <s v="SYNTHESE"/>
    <s v="TUYAUTERIE"/>
    <s v="MANCHETTE"/>
    <s v="B"/>
    <s v="B1"/>
    <m/>
    <m/>
    <m/>
    <m/>
    <m/>
    <m/>
    <m/>
    <m/>
    <s v="CALO"/>
    <x v="10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RU193"/>
    <s v="SYNTHESE"/>
    <s v="TUYAUTERIE"/>
    <s v="MANCHETTE"/>
    <s v="B"/>
    <s v="B2"/>
    <m/>
    <m/>
    <m/>
    <m/>
    <m/>
    <m/>
    <m/>
    <m/>
    <s v="CALO"/>
    <x v="10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RU194"/>
    <s v="SYNTHESE"/>
    <s v="TUYAUTERIE"/>
    <s v="VANNE MANU"/>
    <s v="A"/>
    <s v="A1"/>
    <m/>
    <m/>
    <m/>
    <m/>
    <m/>
    <m/>
    <m/>
    <m/>
    <s v="CALO"/>
    <x v="8"/>
    <s v="Différent"/>
    <s v="PAS D'INFO"/>
    <x v="4"/>
    <s v="Différent"/>
    <m/>
    <s v="DECONNEXION/RECONNEXION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m/>
    <m/>
    <m/>
    <m/>
    <m/>
    <m/>
    <m/>
    <m/>
    <m/>
    <m/>
    <m/>
    <m/>
    <m/>
  </r>
  <r>
    <s v="SRU194"/>
    <s v="SYNTHESE"/>
    <s v="TUYAUTERIE"/>
    <s v="VANNE MANU"/>
    <s v="A"/>
    <s v="A2"/>
    <m/>
    <m/>
    <m/>
    <m/>
    <m/>
    <m/>
    <m/>
    <m/>
    <s v="CALO"/>
    <x v="8"/>
    <s v="Différent"/>
    <s v="PAS D'INFO"/>
    <x v="4"/>
    <s v="Différent"/>
    <m/>
    <s v="DECONNEXION/RECONNEXION"/>
    <m/>
    <n v="0"/>
    <m/>
    <n v="0"/>
    <m/>
    <s v=""/>
    <m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m/>
    <n v="1"/>
    <m/>
    <s v="PAS D'INFO"/>
    <n v="0"/>
    <x v="2"/>
    <s v="PAS D'INFO"/>
    <s v="PAS D'INFO"/>
    <m/>
    <m/>
    <m/>
    <m/>
    <m/>
    <m/>
    <m/>
    <m/>
    <m/>
    <m/>
    <m/>
    <m/>
    <m/>
  </r>
  <r>
    <s v="SRU194"/>
    <s v="SYNTHESE"/>
    <s v="TUYAUTERIE"/>
    <s v="MANCHETTE"/>
    <s v="B"/>
    <s v="B1"/>
    <m/>
    <m/>
    <m/>
    <m/>
    <m/>
    <m/>
    <m/>
    <m/>
    <s v="CALO"/>
    <x v="10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4"/>
    <n v="4"/>
    <s v="PAS D'INFO"/>
    <s v="M14x80"/>
    <x v="14"/>
    <s v="PAS D'INFO"/>
    <n v="0"/>
    <x v="2"/>
    <m/>
    <n v="14"/>
    <m/>
    <n v="70"/>
    <m/>
    <n v="0"/>
    <n v="0"/>
    <n v="1"/>
    <n v="2"/>
    <s v="PAS D'INFO"/>
    <n v="0"/>
    <x v="2"/>
    <s v="PAS D'INFO"/>
    <s v="PAS D'INFO"/>
    <s v="ok"/>
    <m/>
    <m/>
    <m/>
    <m/>
    <m/>
    <m/>
    <m/>
    <m/>
    <m/>
    <m/>
    <m/>
    <m/>
  </r>
  <r>
    <s v="SRU194"/>
    <s v="SYNTHESE"/>
    <s v="TUYAUTERIE"/>
    <s v="MANCHETTE"/>
    <s v="B"/>
    <s v="B2"/>
    <m/>
    <m/>
    <m/>
    <m/>
    <m/>
    <m/>
    <m/>
    <m/>
    <s v="CALO"/>
    <x v="10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4"/>
    <n v="4"/>
    <s v="PAS D'INFO"/>
    <s v="M14x80"/>
    <x v="14"/>
    <s v="PAS D'INFO"/>
    <n v="0"/>
    <x v="2"/>
    <m/>
    <n v="14"/>
    <m/>
    <n v="70"/>
    <m/>
    <n v="0"/>
    <m/>
    <n v="1"/>
    <m/>
    <s v="PAS D'INFO"/>
    <n v="0"/>
    <x v="2"/>
    <s v="PAS D'INFO"/>
    <s v="PAS D'INFO"/>
    <s v="ok"/>
    <m/>
    <m/>
    <m/>
    <m/>
    <m/>
    <m/>
    <m/>
    <m/>
    <m/>
    <m/>
    <m/>
    <m/>
  </r>
  <r>
    <s v="SRU195"/>
    <s v="SYNTHESE"/>
    <s v="TUYAUTERIE"/>
    <s v="VANNE MANU"/>
    <s v="A"/>
    <s v="A1"/>
    <m/>
    <m/>
    <m/>
    <m/>
    <m/>
    <m/>
    <m/>
    <m/>
    <s v="CALO"/>
    <x v="8"/>
    <s v="Différent"/>
    <s v="PAS D'INFO"/>
    <x v="4"/>
    <s v="Différent"/>
    <m/>
    <s v="DECONNEXION/RECONNEXION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m/>
    <m/>
    <m/>
    <m/>
    <m/>
    <m/>
    <m/>
    <m/>
    <m/>
    <m/>
    <m/>
    <m/>
    <m/>
  </r>
  <r>
    <s v="SRU195"/>
    <s v="SYNTHESE"/>
    <s v="TUYAUTERIE"/>
    <s v="VANNE MANU"/>
    <s v="A"/>
    <s v="A2"/>
    <m/>
    <m/>
    <m/>
    <m/>
    <m/>
    <m/>
    <m/>
    <m/>
    <s v="CALO"/>
    <x v="8"/>
    <s v="Différent"/>
    <s v="PAS D'INFO"/>
    <x v="4"/>
    <s v="Différent"/>
    <m/>
    <s v="DECONNEXION/RECONNEXION"/>
    <m/>
    <n v="0"/>
    <m/>
    <n v="0"/>
    <m/>
    <s v=""/>
    <m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m/>
    <n v="1"/>
    <m/>
    <s v="PAS D'INFO"/>
    <n v="0"/>
    <x v="2"/>
    <s v="PAS D'INFO"/>
    <s v="PAS D'INFO"/>
    <m/>
    <m/>
    <m/>
    <m/>
    <m/>
    <m/>
    <m/>
    <m/>
    <m/>
    <m/>
    <m/>
    <m/>
    <m/>
  </r>
  <r>
    <s v="SRU195"/>
    <s v="SYNTHESE"/>
    <s v="TUYAUTERIE"/>
    <s v="MANCHETTE"/>
    <s v="B"/>
    <s v="B1"/>
    <m/>
    <m/>
    <m/>
    <m/>
    <m/>
    <m/>
    <m/>
    <m/>
    <m/>
    <x v="10"/>
    <s v=""/>
    <m/>
    <x v="1"/>
    <s v=""/>
    <m/>
    <s v="DECONNEXION/RECONNEXION"/>
    <m/>
    <n v="0"/>
    <n v="0"/>
    <n v="0"/>
    <n v="0"/>
    <s v=""/>
    <s v=""/>
    <s v=""/>
    <n v="22"/>
    <m/>
    <m/>
    <n v="4"/>
    <n v="4"/>
    <m/>
    <s v="M14x80"/>
    <x v="14"/>
    <m/>
    <n v="0"/>
    <x v="2"/>
    <m/>
    <n v="14"/>
    <m/>
    <n v="70"/>
    <m/>
    <n v="0"/>
    <n v="0"/>
    <n v="1"/>
    <n v="2"/>
    <m/>
    <n v="0"/>
    <x v="2"/>
    <m/>
    <m/>
    <s v="ok"/>
    <m/>
    <m/>
    <m/>
    <m/>
    <m/>
    <m/>
    <m/>
    <m/>
    <m/>
    <m/>
    <m/>
    <m/>
  </r>
  <r>
    <s v="SRU195"/>
    <s v="SYNTHESE"/>
    <s v="TUYAUTERIE"/>
    <s v="MANCHETTE"/>
    <s v="B"/>
    <s v="B2"/>
    <m/>
    <m/>
    <m/>
    <m/>
    <m/>
    <m/>
    <m/>
    <m/>
    <m/>
    <x v="10"/>
    <s v=""/>
    <m/>
    <x v="1"/>
    <s v=""/>
    <m/>
    <s v="DECONNEXION/RECONNEXION"/>
    <m/>
    <n v="0"/>
    <m/>
    <n v="0"/>
    <m/>
    <s v=""/>
    <m/>
    <s v=""/>
    <s v=""/>
    <m/>
    <m/>
    <n v="4"/>
    <n v="4"/>
    <m/>
    <s v="M14x80"/>
    <x v="14"/>
    <m/>
    <n v="0"/>
    <x v="2"/>
    <m/>
    <m/>
    <m/>
    <m/>
    <m/>
    <n v="0"/>
    <m/>
    <n v="1"/>
    <m/>
    <m/>
    <n v="0"/>
    <x v="2"/>
    <m/>
    <m/>
    <s v="ok"/>
    <m/>
    <m/>
    <m/>
    <m/>
    <m/>
    <m/>
    <m/>
    <m/>
    <m/>
    <m/>
    <m/>
    <m/>
  </r>
  <r>
    <s v="SRU196"/>
    <s v="SYNTHESE"/>
    <s v="TUYAUTERIE"/>
    <s v="VANNE MANU"/>
    <s v="A"/>
    <s v="A1"/>
    <m/>
    <m/>
    <m/>
    <m/>
    <m/>
    <m/>
    <m/>
    <m/>
    <m/>
    <x v="2"/>
    <s v=""/>
    <m/>
    <x v="1"/>
    <s v=""/>
    <m/>
    <s v="DECONNEXION/RECONNEXION"/>
    <m/>
    <n v="0"/>
    <n v="0"/>
    <n v="0"/>
    <n v="0"/>
    <s v=""/>
    <s v=""/>
    <s v=""/>
    <n v="27"/>
    <m/>
    <n v="4"/>
    <n v="4"/>
    <n v="4"/>
    <m/>
    <s v="Hors standard"/>
    <x v="0"/>
    <m/>
    <s v="B7"/>
    <x v="1"/>
    <m/>
    <n v="16"/>
    <m/>
    <n v="90"/>
    <m/>
    <n v="0"/>
    <n v="0"/>
    <n v="1"/>
    <n v="2"/>
    <m/>
    <s v="SIG/V2J"/>
    <x v="0"/>
    <m/>
    <m/>
    <s v="ok"/>
    <m/>
    <m/>
    <m/>
    <m/>
    <m/>
    <m/>
    <m/>
    <m/>
    <m/>
    <m/>
    <m/>
    <m/>
  </r>
  <r>
    <s v="SRU196"/>
    <s v="SYNTHESE"/>
    <s v="TUYAUTERIE"/>
    <s v="VANNE MANU"/>
    <s v="A"/>
    <s v="A2"/>
    <m/>
    <m/>
    <m/>
    <m/>
    <m/>
    <m/>
    <m/>
    <m/>
    <m/>
    <x v="2"/>
    <s v=""/>
    <m/>
    <x v="1"/>
    <s v=""/>
    <m/>
    <s v="DECONNEXION/RECONNEXION"/>
    <m/>
    <n v="0"/>
    <m/>
    <n v="0"/>
    <m/>
    <s v=""/>
    <m/>
    <s v=""/>
    <n v="27"/>
    <m/>
    <n v="4"/>
    <n v="4"/>
    <n v="4"/>
    <m/>
    <s v="Hors standard"/>
    <x v="0"/>
    <m/>
    <s v="B7"/>
    <x v="1"/>
    <m/>
    <n v="16"/>
    <m/>
    <n v="90"/>
    <m/>
    <n v="0"/>
    <m/>
    <n v="1"/>
    <m/>
    <m/>
    <s v="SIG/V2J"/>
    <x v="0"/>
    <m/>
    <m/>
    <s v="ok"/>
    <m/>
    <m/>
    <m/>
    <m/>
    <m/>
    <m/>
    <m/>
    <m/>
    <m/>
    <m/>
    <m/>
    <m/>
  </r>
  <r>
    <s v="STP198"/>
    <s v="SYNTHESE"/>
    <s v="TUYAUTERIE"/>
    <s v="MANCHETTE"/>
    <s v="A"/>
    <s v="A1"/>
    <m/>
    <m/>
    <m/>
    <m/>
    <m/>
    <m/>
    <m/>
    <m/>
    <m/>
    <x v="16"/>
    <s v=""/>
    <m/>
    <x v="0"/>
    <s v=""/>
    <m/>
    <s v="REMPLACEMENT/EQUILIBRAGE BOULONNERIE"/>
    <m/>
    <n v="0"/>
    <n v="0"/>
    <n v="0"/>
    <n v="0"/>
    <s v=""/>
    <s v=""/>
    <s v=""/>
    <n v="46"/>
    <m/>
    <m/>
    <n v="0"/>
    <s v="PAS D'INFO"/>
    <m/>
    <n v="0"/>
    <x v="0"/>
    <m/>
    <s v="B7"/>
    <x v="1"/>
    <m/>
    <n v="30"/>
    <m/>
    <n v="180"/>
    <m/>
    <n v="0"/>
    <n v="0"/>
    <n v="0"/>
    <n v="1"/>
    <m/>
    <s v="SIG/V2J"/>
    <x v="0"/>
    <m/>
    <m/>
    <m/>
    <m/>
    <m/>
    <m/>
    <m/>
    <m/>
    <m/>
    <m/>
    <m/>
    <m/>
    <m/>
    <m/>
    <m/>
  </r>
  <r>
    <s v="STP198"/>
    <s v="SYNTHESE"/>
    <s v="TUYAUTERIE"/>
    <s v="MANCHETTE"/>
    <s v="A"/>
    <s v="A2"/>
    <m/>
    <m/>
    <m/>
    <m/>
    <m/>
    <m/>
    <m/>
    <m/>
    <m/>
    <x v="16"/>
    <s v=""/>
    <m/>
    <x v="0"/>
    <s v=""/>
    <m/>
    <s v="REMPLACEMENT/EQUILIBRAGE BOULONNERIE"/>
    <m/>
    <n v="0"/>
    <m/>
    <n v="0"/>
    <m/>
    <s v=""/>
    <m/>
    <s v=""/>
    <n v="46"/>
    <m/>
    <m/>
    <n v="0"/>
    <s v="PAS D'INFO"/>
    <m/>
    <n v="0"/>
    <x v="0"/>
    <m/>
    <s v="B7"/>
    <x v="1"/>
    <m/>
    <n v="30"/>
    <m/>
    <n v="180"/>
    <m/>
    <n v="0"/>
    <m/>
    <n v="0"/>
    <m/>
    <m/>
    <s v="SIG/V2J"/>
    <x v="0"/>
    <m/>
    <m/>
    <m/>
    <m/>
    <m/>
    <m/>
    <m/>
    <m/>
    <m/>
    <m/>
    <m/>
    <m/>
    <m/>
    <m/>
    <m/>
  </r>
  <r>
    <s v="STP198"/>
    <s v="SYNTHESE"/>
    <s v="TUYAUTERIE"/>
    <s v="MANCHETTE"/>
    <s v="B"/>
    <s v="B1"/>
    <m/>
    <m/>
    <m/>
    <m/>
    <m/>
    <m/>
    <m/>
    <m/>
    <m/>
    <x v="2"/>
    <s v=""/>
    <m/>
    <x v="0"/>
    <s v=""/>
    <m/>
    <s v="REMPLACEMENT/EQUILIBRAGE BOULONNERIE"/>
    <m/>
    <n v="0"/>
    <n v="0"/>
    <n v="0"/>
    <n v="0"/>
    <s v=""/>
    <s v=""/>
    <s v=""/>
    <n v="27"/>
    <m/>
    <m/>
    <n v="0"/>
    <s v="PAS D'INFO"/>
    <m/>
    <n v="0"/>
    <x v="0"/>
    <m/>
    <s v="B7"/>
    <x v="1"/>
    <m/>
    <n v="16"/>
    <m/>
    <n v="90"/>
    <m/>
    <n v="0"/>
    <n v="0"/>
    <n v="0"/>
    <n v="1"/>
    <m/>
    <s v="SIG/V2J"/>
    <x v="0"/>
    <m/>
    <m/>
    <m/>
    <m/>
    <m/>
    <m/>
    <m/>
    <m/>
    <m/>
    <m/>
    <m/>
    <m/>
    <m/>
    <m/>
    <m/>
  </r>
  <r>
    <s v="STP198"/>
    <s v="SYNTHESE"/>
    <s v="TUYAUTERIE"/>
    <s v="MANCHETTE"/>
    <s v="B"/>
    <s v="B2"/>
    <m/>
    <m/>
    <m/>
    <m/>
    <m/>
    <m/>
    <m/>
    <m/>
    <m/>
    <x v="2"/>
    <s v=""/>
    <m/>
    <x v="0"/>
    <s v=""/>
    <m/>
    <s v="REMPLACEMENT/EQUILIBRAGE BOULONNERIE"/>
    <m/>
    <n v="0"/>
    <m/>
    <n v="0"/>
    <m/>
    <s v=""/>
    <m/>
    <s v=""/>
    <n v="27"/>
    <m/>
    <m/>
    <n v="0"/>
    <s v="PAS D'INFO"/>
    <m/>
    <n v="0"/>
    <x v="0"/>
    <m/>
    <s v="B7"/>
    <x v="1"/>
    <m/>
    <n v="16"/>
    <m/>
    <n v="90"/>
    <m/>
    <n v="0"/>
    <m/>
    <n v="0"/>
    <m/>
    <m/>
    <s v="SIG/V2J"/>
    <x v="0"/>
    <m/>
    <m/>
    <m/>
    <m/>
    <m/>
    <m/>
    <m/>
    <m/>
    <m/>
    <m/>
    <m/>
    <m/>
    <m/>
    <m/>
    <m/>
  </r>
  <r>
    <s v="STU169"/>
    <s v="SYNTHESE"/>
    <s v="TUYAUTERIE"/>
    <s v="VANNE MANU"/>
    <s v="A"/>
    <s v="A1"/>
    <m/>
    <m/>
    <m/>
    <m/>
    <m/>
    <m/>
    <m/>
    <m/>
    <m/>
    <x v="0"/>
    <s v=""/>
    <m/>
    <x v="1"/>
    <s v=""/>
    <m/>
    <s v="DECONNEXION/RECONNEXION"/>
    <m/>
    <n v="0"/>
    <n v="0"/>
    <n v="0"/>
    <n v="0"/>
    <s v=""/>
    <s v=""/>
    <s v=""/>
    <n v="27"/>
    <m/>
    <s v="PAS D'INFO"/>
    <n v="4"/>
    <n v="4"/>
    <m/>
    <s v="Hors standard"/>
    <x v="0"/>
    <m/>
    <s v="B7"/>
    <x v="1"/>
    <m/>
    <n v="16"/>
    <m/>
    <n v="100"/>
    <m/>
    <n v="0"/>
    <n v="0"/>
    <n v="1"/>
    <n v="2"/>
    <m/>
    <s v="SIG/V2J"/>
    <x v="0"/>
    <m/>
    <m/>
    <s v="ok"/>
    <m/>
    <m/>
    <m/>
    <m/>
    <m/>
    <m/>
    <m/>
    <m/>
    <m/>
    <m/>
    <m/>
    <m/>
  </r>
  <r>
    <s v="STU169"/>
    <s v="SYNTHESE"/>
    <s v="TUYAUTERIE"/>
    <s v="VANNE MANU"/>
    <s v="A"/>
    <s v="A2"/>
    <m/>
    <m/>
    <m/>
    <m/>
    <m/>
    <m/>
    <m/>
    <m/>
    <m/>
    <x v="0"/>
    <s v=""/>
    <m/>
    <x v="1"/>
    <s v=""/>
    <m/>
    <s v="DECONNEXION/RECONNEXION"/>
    <m/>
    <n v="0"/>
    <m/>
    <n v="0"/>
    <m/>
    <s v=""/>
    <m/>
    <s v=""/>
    <n v="27"/>
    <m/>
    <s v="PAS D'INFO"/>
    <n v="4"/>
    <n v="4"/>
    <m/>
    <s v="Hors standard"/>
    <x v="0"/>
    <m/>
    <s v="B7"/>
    <x v="1"/>
    <m/>
    <n v="16"/>
    <m/>
    <n v="100"/>
    <m/>
    <n v="0"/>
    <m/>
    <n v="1"/>
    <m/>
    <m/>
    <s v="SIG/V2J"/>
    <x v="0"/>
    <m/>
    <m/>
    <s v="ok"/>
    <m/>
    <m/>
    <m/>
    <m/>
    <m/>
    <m/>
    <m/>
    <m/>
    <m/>
    <m/>
    <m/>
    <m/>
  </r>
  <r>
    <s v="STU172"/>
    <s v="SYNTHESE"/>
    <s v="TUYAUTERIE"/>
    <s v="VANNE MANU"/>
    <s v="A"/>
    <s v="A1"/>
    <m/>
    <m/>
    <m/>
    <m/>
    <m/>
    <m/>
    <m/>
    <m/>
    <s v="CALO"/>
    <x v="12"/>
    <s v="Différent"/>
    <s v="PAS D'INFO"/>
    <x v="2"/>
    <s v="Différent"/>
    <m/>
    <s v="DECONNEXION/RECONNEXION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m/>
    <m/>
    <m/>
    <m/>
    <m/>
    <m/>
    <m/>
    <m/>
    <m/>
    <m/>
    <m/>
    <m/>
    <m/>
  </r>
  <r>
    <s v="STU172"/>
    <s v="SYNTHESE"/>
    <s v="TUYAUTERIE"/>
    <s v="VANNE MANU"/>
    <s v="A"/>
    <s v="A2"/>
    <m/>
    <m/>
    <m/>
    <m/>
    <m/>
    <m/>
    <m/>
    <m/>
    <s v="CALO"/>
    <x v="12"/>
    <s v="Différent"/>
    <s v="PAS D'INFO"/>
    <x v="2"/>
    <s v="Différent"/>
    <m/>
    <s v="DECONNEXION/RECONNEXION"/>
    <m/>
    <n v="0"/>
    <m/>
    <n v="0"/>
    <m/>
    <s v=""/>
    <m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m/>
    <n v="1"/>
    <m/>
    <s v="PAS D'INFO"/>
    <n v="0"/>
    <x v="2"/>
    <s v="PAS D'INFO"/>
    <s v="PAS D'INFO"/>
    <m/>
    <m/>
    <m/>
    <m/>
    <m/>
    <m/>
    <m/>
    <m/>
    <m/>
    <m/>
    <m/>
    <m/>
    <m/>
  </r>
  <r>
    <s v="STU172"/>
    <s v="SYNTHESE"/>
    <s v="TUYAUTERIE"/>
    <s v="VANNE MANU"/>
    <s v="B"/>
    <s v="B1"/>
    <m/>
    <m/>
    <m/>
    <m/>
    <m/>
    <m/>
    <m/>
    <m/>
    <m/>
    <x v="9"/>
    <s v=""/>
    <m/>
    <x v="1"/>
    <s v=""/>
    <m/>
    <s v="DECONNEXION/RECONNEXION"/>
    <m/>
    <n v="0"/>
    <n v="0"/>
    <n v="0"/>
    <n v="0"/>
    <s v=""/>
    <s v=""/>
    <s v=""/>
    <n v="22"/>
    <m/>
    <m/>
    <n v="0"/>
    <s v="PAS D'INFO"/>
    <m/>
    <n v="0"/>
    <x v="0"/>
    <m/>
    <n v="0"/>
    <x v="2"/>
    <m/>
    <n v="14"/>
    <m/>
    <n v="70"/>
    <m/>
    <n v="0"/>
    <n v="0"/>
    <n v="1"/>
    <n v="0"/>
    <m/>
    <n v="0"/>
    <x v="2"/>
    <m/>
    <m/>
    <m/>
    <m/>
    <m/>
    <m/>
    <m/>
    <m/>
    <m/>
    <m/>
    <m/>
    <m/>
    <m/>
    <m/>
    <m/>
  </r>
  <r>
    <s v="STU172"/>
    <s v="SYNTHESE"/>
    <s v="TUYAUTERIE"/>
    <s v="VANNE MANU"/>
    <s v="B"/>
    <s v="B2"/>
    <m/>
    <m/>
    <m/>
    <m/>
    <m/>
    <m/>
    <m/>
    <m/>
    <m/>
    <x v="9"/>
    <s v=""/>
    <m/>
    <x v="1"/>
    <s v=""/>
    <m/>
    <s v="DECONNEXION/RECONNEXION"/>
    <m/>
    <n v="0"/>
    <m/>
    <n v="0"/>
    <m/>
    <s v=""/>
    <m/>
    <s v=""/>
    <n v="22"/>
    <m/>
    <m/>
    <n v="0"/>
    <s v="PAS D'INFO"/>
    <m/>
    <n v="0"/>
    <x v="0"/>
    <m/>
    <n v="0"/>
    <x v="2"/>
    <m/>
    <n v="14"/>
    <m/>
    <n v="70"/>
    <m/>
    <n v="0"/>
    <m/>
    <n v="1"/>
    <m/>
    <m/>
    <n v="0"/>
    <x v="2"/>
    <m/>
    <m/>
    <m/>
    <m/>
    <m/>
    <m/>
    <m/>
    <m/>
    <m/>
    <m/>
    <m/>
    <m/>
    <m/>
    <m/>
    <m/>
  </r>
  <r>
    <s v="STU172"/>
    <s v="SYNTHESE"/>
    <s v="TUYAUTERIE"/>
    <s v="PURGEUR"/>
    <s v="B"/>
    <s v="B3"/>
    <m/>
    <m/>
    <m/>
    <m/>
    <m/>
    <m/>
    <m/>
    <m/>
    <s v="CALO"/>
    <x v="9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0"/>
    <s v="PAS D'INFO"/>
    <s v="PAS D'INFO"/>
    <n v="0"/>
    <x v="0"/>
    <s v="PAS D'INFO"/>
    <n v="0"/>
    <x v="2"/>
    <m/>
    <n v="14"/>
    <m/>
    <n v="70"/>
    <m/>
    <n v="0"/>
    <m/>
    <n v="1"/>
    <m/>
    <s v="PAS D'INFO"/>
    <n v="0"/>
    <x v="2"/>
    <s v="PAS D'INFO"/>
    <s v="PAS D'INFO"/>
    <m/>
    <m/>
    <m/>
    <m/>
    <m/>
    <m/>
    <m/>
    <m/>
    <m/>
    <m/>
    <m/>
    <m/>
    <m/>
  </r>
  <r>
    <s v="STU172"/>
    <s v="SYNTHESE"/>
    <s v="TUYAUTERIE"/>
    <s v="PURGEUR"/>
    <s v="B"/>
    <s v="B4"/>
    <m/>
    <m/>
    <m/>
    <m/>
    <m/>
    <m/>
    <m/>
    <m/>
    <s v="CALO"/>
    <x v="9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0"/>
    <s v="PAS D'INFO"/>
    <s v="PAS D'INFO"/>
    <n v="0"/>
    <x v="0"/>
    <s v="PAS D'INFO"/>
    <n v="0"/>
    <x v="2"/>
    <m/>
    <n v="14"/>
    <m/>
    <n v="70"/>
    <m/>
    <n v="0"/>
    <m/>
    <n v="1"/>
    <m/>
    <s v="PAS D'INFO"/>
    <n v="0"/>
    <x v="2"/>
    <s v="PAS D'INFO"/>
    <s v="PAS D'INFO"/>
    <m/>
    <m/>
    <m/>
    <m/>
    <m/>
    <m/>
    <m/>
    <m/>
    <m/>
    <m/>
    <m/>
    <m/>
    <m/>
  </r>
  <r>
    <s v="STU172"/>
    <s v="SYNTHESE"/>
    <s v="TUYAUTERIE"/>
    <s v="VANNE MANU"/>
    <s v="C"/>
    <s v="C1"/>
    <m/>
    <m/>
    <m/>
    <m/>
    <m/>
    <m/>
    <m/>
    <m/>
    <s v="CALO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1"/>
    <n v="0"/>
    <s v="PAS D'INFO"/>
    <n v="0"/>
    <x v="2"/>
    <s v="PAS D'INFO"/>
    <s v="PAS D'INFO"/>
    <m/>
    <m/>
    <m/>
    <m/>
    <m/>
    <m/>
    <m/>
    <m/>
    <m/>
    <m/>
    <m/>
    <m/>
    <m/>
  </r>
  <r>
    <s v="STU172"/>
    <s v="SYNTHESE"/>
    <s v="TUYAUTERIE"/>
    <s v="VANNE MANU"/>
    <s v="C"/>
    <s v="C2"/>
    <m/>
    <m/>
    <m/>
    <m/>
    <m/>
    <m/>
    <m/>
    <m/>
    <s v="CALO"/>
    <x v="8"/>
    <s v="Différent"/>
    <s v="PAS D'INFO"/>
    <x v="1"/>
    <s v="Différent"/>
    <m/>
    <s v="DECONNEXION/RECONNEXION"/>
    <m/>
    <n v="0"/>
    <m/>
    <n v="0"/>
    <m/>
    <s v=""/>
    <m/>
    <s v=""/>
    <n v="22"/>
    <m/>
    <s v="PAS D'INFO"/>
    <n v="0"/>
    <s v="PAS D'INFO"/>
    <s v="PAS D'INFO"/>
    <n v="0"/>
    <x v="0"/>
    <s v="PAS D'INFO"/>
    <n v="0"/>
    <x v="2"/>
    <m/>
    <n v="14"/>
    <m/>
    <n v="70"/>
    <m/>
    <n v="0"/>
    <m/>
    <n v="1"/>
    <m/>
    <s v="PAS D'INFO"/>
    <n v="0"/>
    <x v="2"/>
    <s v="PAS D'INFO"/>
    <s v="PAS D'INFO"/>
    <m/>
    <m/>
    <m/>
    <m/>
    <m/>
    <m/>
    <m/>
    <m/>
    <m/>
    <m/>
    <m/>
    <m/>
    <m/>
  </r>
  <r>
    <s v="STU185"/>
    <s v="SYNTHESE"/>
    <s v="TUYAUTERIE"/>
    <s v="DIVERS"/>
    <s v="A"/>
    <m/>
    <m/>
    <m/>
    <m/>
    <m/>
    <m/>
    <m/>
    <m/>
    <m/>
    <m/>
    <x v="4"/>
    <s v=""/>
    <m/>
    <x v="1"/>
    <s v=""/>
    <m/>
    <s v="POSE/DEPOSE JP"/>
    <m/>
    <n v="1"/>
    <n v="1"/>
    <n v="0"/>
    <n v="0"/>
    <s v="1 JP"/>
    <s v="1 JP"/>
    <s v=""/>
    <n v="27"/>
    <m/>
    <m/>
    <n v="8"/>
    <n v="8"/>
    <m/>
    <s v="M16x100"/>
    <x v="5"/>
    <m/>
    <s v="B8"/>
    <x v="0"/>
    <m/>
    <n v="16"/>
    <m/>
    <n v="100"/>
    <m/>
    <n v="2"/>
    <n v="2"/>
    <n v="1"/>
    <n v="1"/>
    <m/>
    <s v="SIG/V2J"/>
    <x v="0"/>
    <m/>
    <m/>
    <s v="ok"/>
    <m/>
    <m/>
    <m/>
    <m/>
    <m/>
    <m/>
    <m/>
    <m/>
    <m/>
    <m/>
    <m/>
    <m/>
  </r>
  <r>
    <s v="STU185"/>
    <s v="SYNTHESE"/>
    <s v="TUYAUTERIE"/>
    <s v="DIVERS"/>
    <s v="B"/>
    <m/>
    <m/>
    <m/>
    <m/>
    <m/>
    <m/>
    <m/>
    <m/>
    <m/>
    <m/>
    <x v="0"/>
    <s v=""/>
    <m/>
    <x v="1"/>
    <s v=""/>
    <m/>
    <s v="POSE/DEPOSE JP"/>
    <m/>
    <n v="1"/>
    <n v="1"/>
    <n v="0"/>
    <n v="0"/>
    <s v="1 JP"/>
    <s v="1 JP"/>
    <s v=""/>
    <n v="27"/>
    <m/>
    <m/>
    <n v="4"/>
    <n v="4"/>
    <m/>
    <s v="M16x100"/>
    <x v="5"/>
    <m/>
    <s v="B7"/>
    <x v="1"/>
    <m/>
    <n v="16"/>
    <m/>
    <n v="100"/>
    <m/>
    <n v="2"/>
    <n v="2"/>
    <n v="1"/>
    <n v="1"/>
    <m/>
    <s v="SIG/V2J"/>
    <x v="0"/>
    <m/>
    <m/>
    <s v="ok"/>
    <m/>
    <m/>
    <m/>
    <m/>
    <m/>
    <m/>
    <m/>
    <m/>
    <m/>
    <m/>
    <m/>
    <m/>
  </r>
  <r>
    <s v="STU185"/>
    <s v="SYNTHESE"/>
    <s v="TUYAUTERIE"/>
    <s v="DIVERS"/>
    <s v="D"/>
    <m/>
    <m/>
    <m/>
    <m/>
    <m/>
    <m/>
    <m/>
    <m/>
    <m/>
    <m/>
    <x v="4"/>
    <s v=""/>
    <m/>
    <x v="1"/>
    <s v=""/>
    <m/>
    <s v="DECONNEXION/RECONNEXION + BP"/>
    <m/>
    <n v="0"/>
    <n v="0"/>
    <n v="1"/>
    <n v="1"/>
    <s v=" 1 BP"/>
    <s v=" 1 BP"/>
    <s v=""/>
    <n v="27"/>
    <m/>
    <m/>
    <n v="8"/>
    <n v="8"/>
    <m/>
    <s v="M16x100"/>
    <x v="5"/>
    <m/>
    <s v="B7"/>
    <x v="1"/>
    <m/>
    <n v="16"/>
    <m/>
    <n v="100"/>
    <m/>
    <n v="1"/>
    <n v="1"/>
    <n v="1"/>
    <n v="1"/>
    <m/>
    <s v="SIG/V2J"/>
    <x v="0"/>
    <m/>
    <m/>
    <s v="ok"/>
    <m/>
    <m/>
    <m/>
    <m/>
    <m/>
    <m/>
    <m/>
    <m/>
    <m/>
    <m/>
    <m/>
    <m/>
  </r>
  <r>
    <s v="T1063"/>
    <s v="TANKFARM"/>
    <s v="APPAREIL"/>
    <s v="TANK"/>
    <n v="1"/>
    <m/>
    <m/>
    <m/>
    <m/>
    <m/>
    <m/>
    <m/>
    <m/>
    <m/>
    <s v="?"/>
    <x v="9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n v="4"/>
    <n v="4"/>
    <n v="4"/>
    <s v="M14 x 70"/>
    <s v="M14x75"/>
    <x v="23"/>
    <s v="B7"/>
    <s v="B7"/>
    <x v="1"/>
    <m/>
    <n v="14"/>
    <m/>
    <n v="7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T1063"/>
    <s v="TANKFARM"/>
    <s v="APPAREIL"/>
    <s v="TANK"/>
    <n v="2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95"/>
    <x v="5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63"/>
    <s v="TANKFARM"/>
    <s v="APPAREIL"/>
    <s v="TANK"/>
    <n v="5"/>
    <m/>
    <m/>
    <m/>
    <m/>
    <m/>
    <m/>
    <m/>
    <m/>
    <m/>
    <n v="150"/>
    <x v="1"/>
    <s v="Pareil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s v="B7"/>
    <x v="1"/>
    <m/>
    <n v="20"/>
    <m/>
    <n v="110"/>
    <m/>
    <n v="0"/>
    <n v="0"/>
    <n v="1"/>
    <n v="2"/>
    <s v="SIG/V2J"/>
    <s v="SIG/V2J"/>
    <x v="0"/>
    <s v="NON"/>
    <s v="rf"/>
    <s v="Polyane percée ? Pourquoi 2 joints def ?"/>
    <m/>
    <m/>
    <m/>
    <m/>
    <m/>
    <m/>
    <m/>
    <m/>
    <m/>
    <m/>
    <m/>
    <m/>
  </r>
  <r>
    <s v="T1063"/>
    <s v="TANKFARM"/>
    <s v="APPAREIL"/>
    <s v="TANK"/>
    <n v="6"/>
    <m/>
    <m/>
    <m/>
    <m/>
    <m/>
    <m/>
    <m/>
    <m/>
    <m/>
    <n v="600"/>
    <x v="5"/>
    <s v="Différent"/>
    <n v="20"/>
    <x v="1"/>
    <s v="Pareil"/>
    <m/>
    <s v="OUVERTURE TH"/>
    <m/>
    <n v="0"/>
    <n v="0"/>
    <n v="0"/>
    <n v="0"/>
    <s v="CROISILLON"/>
    <s v=""/>
    <s v=""/>
    <n v="46"/>
    <m/>
    <n v="20"/>
    <n v="20"/>
    <n v="20"/>
    <s v="M33 x 190"/>
    <s v="M30x180"/>
    <x v="7"/>
    <s v="B7"/>
    <s v="B7"/>
    <x v="1"/>
    <m/>
    <n v="30"/>
    <m/>
    <n v="160"/>
    <m/>
    <n v="0"/>
    <n v="0"/>
    <n v="1"/>
    <n v="2"/>
    <s v="SIG/V2J"/>
    <s v="SIG/V2J"/>
    <x v="0"/>
    <s v="oui"/>
    <s v="rf"/>
    <s v="Polyane percée ? Pourquoi 2 joints def ?"/>
    <m/>
    <m/>
    <m/>
    <m/>
    <m/>
    <m/>
    <m/>
    <m/>
    <m/>
    <m/>
    <m/>
    <m/>
  </r>
  <r>
    <s v="T1063"/>
    <s v="TANKFARM"/>
    <s v="APPAREIL"/>
    <s v="TANK"/>
    <n v="7"/>
    <m/>
    <m/>
    <m/>
    <m/>
    <m/>
    <m/>
    <m/>
    <m/>
    <m/>
    <s v="CALO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m/>
    <s v="Hors standard"/>
    <x v="0"/>
    <m/>
    <s v="B7"/>
    <x v="1"/>
    <m/>
    <n v="16"/>
    <m/>
    <n v="90"/>
    <m/>
    <n v="2"/>
    <n v="2"/>
    <n v="1"/>
    <n v="1"/>
    <m/>
    <s v="SIG/V2J"/>
    <x v="0"/>
    <m/>
    <m/>
    <s v="ok"/>
    <m/>
    <m/>
    <m/>
    <m/>
    <m/>
    <m/>
    <m/>
    <m/>
    <m/>
    <m/>
    <m/>
    <m/>
  </r>
  <r>
    <s v="T1063"/>
    <s v="TANKFARM"/>
    <s v="APPAREIL"/>
    <s v="TANK"/>
    <n v="8"/>
    <m/>
    <m/>
    <m/>
    <m/>
    <m/>
    <m/>
    <m/>
    <m/>
    <m/>
    <s v="?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n v="8"/>
    <n v="8"/>
    <n v="8"/>
    <s v="M20 x 120"/>
    <s v="M16x100"/>
    <x v="13"/>
    <s v="B7"/>
    <s v="B7"/>
    <x v="1"/>
    <m/>
    <n v="16"/>
    <m/>
    <n v="10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63"/>
    <s v="TANKFARM"/>
    <s v="APPAREIL"/>
    <s v="TANK"/>
    <n v="9"/>
    <s v="9A"/>
    <s v="Coté T1063"/>
    <m/>
    <m/>
    <m/>
    <m/>
    <m/>
    <m/>
    <m/>
    <n v="150"/>
    <x v="8"/>
    <s v="Différent"/>
    <n v="20"/>
    <x v="1"/>
    <s v="Pareil"/>
    <m/>
    <s v="POSE/DEPOSE JP"/>
    <m/>
    <n v="1"/>
    <n v="1"/>
    <n v="0"/>
    <n v="0"/>
    <s v="1 JP"/>
    <s v="1 JP"/>
    <s v=""/>
    <n v="22"/>
    <m/>
    <n v="8"/>
    <n v="4"/>
    <n v="8"/>
    <s v="M20 x 110"/>
    <s v="M14x80"/>
    <x v="36"/>
    <s v="B7"/>
    <s v="B7"/>
    <x v="1"/>
    <m/>
    <n v="14"/>
    <m/>
    <n v="70"/>
    <m/>
    <n v="2"/>
    <n v="2"/>
    <n v="1"/>
    <n v="1"/>
    <s v="SIG/V2J"/>
    <s v="SIG/V2J"/>
    <x v="0"/>
    <s v="NON"/>
    <s v="rf"/>
    <s v="Manque 1 joint def"/>
    <m/>
    <m/>
    <m/>
    <m/>
    <m/>
    <m/>
    <m/>
    <m/>
    <m/>
    <m/>
    <m/>
    <m/>
  </r>
  <r>
    <s v="T1063"/>
    <s v="TANKFARM"/>
    <s v="APPAREIL"/>
    <s v="TANK"/>
    <n v="9"/>
    <s v="9B"/>
    <s v="Coté tuy"/>
    <m/>
    <m/>
    <m/>
    <m/>
    <m/>
    <m/>
    <m/>
    <n v="150"/>
    <x v="8"/>
    <s v="Différent"/>
    <n v="20"/>
    <x v="1"/>
    <s v="Pareil"/>
    <m/>
    <s v="DECONNEXION/RECONNEXION"/>
    <m/>
    <n v="0"/>
    <m/>
    <n v="0"/>
    <m/>
    <s v=""/>
    <s v=""/>
    <s v=""/>
    <n v="22"/>
    <m/>
    <n v="8"/>
    <n v="4"/>
    <n v="8"/>
    <s v="M20 x 110"/>
    <s v="M14x80"/>
    <x v="36"/>
    <s v="B7"/>
    <s v="B7"/>
    <x v="1"/>
    <m/>
    <n v="14"/>
    <m/>
    <n v="70"/>
    <m/>
    <n v="0"/>
    <m/>
    <n v="1"/>
    <m/>
    <s v="SIG/V2J"/>
    <s v="SIG/V2J"/>
    <x v="0"/>
    <s v="NON"/>
    <s v="rf"/>
    <m/>
    <m/>
    <m/>
    <m/>
    <m/>
    <m/>
    <m/>
    <m/>
    <m/>
    <m/>
    <m/>
    <m/>
    <m/>
  </r>
  <r>
    <s v="T1063"/>
    <s v="TANKFARM"/>
    <s v="APPAREIL"/>
    <s v="TANK"/>
    <n v="10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"/>
    <s v=""/>
    <s v=""/>
    <n v="51"/>
    <m/>
    <n v="20"/>
    <n v="20"/>
    <n v="20"/>
    <s v="M33 x 150"/>
    <s v="M33x200"/>
    <x v="53"/>
    <s v="B7"/>
    <s v="B7"/>
    <x v="1"/>
    <m/>
    <n v="33"/>
    <m/>
    <n v="190"/>
    <m/>
    <n v="0"/>
    <n v="0"/>
    <n v="1"/>
    <n v="2"/>
    <s v="SIG/V2J"/>
    <s v="SIG/V2J"/>
    <x v="0"/>
    <s v="NON"/>
    <s v="rf"/>
    <s v="Pourquoi 2 joints def ?"/>
    <m/>
    <m/>
    <m/>
    <m/>
    <m/>
    <m/>
    <m/>
    <m/>
    <m/>
    <m/>
    <m/>
    <m/>
  </r>
  <r>
    <s v="T1063"/>
    <s v="TANKFARM"/>
    <s v="APPAREIL"/>
    <s v="TANK"/>
    <n v="12"/>
    <s v="12A"/>
    <s v="Coté T1063"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95"/>
    <x v="5"/>
    <s v="B7"/>
    <s v="B7"/>
    <x v="1"/>
    <m/>
    <n v="16"/>
    <m/>
    <n v="90"/>
    <m/>
    <n v="2"/>
    <n v="2"/>
    <n v="1"/>
    <n v="1"/>
    <s v="SIG/V2J"/>
    <s v="SIG/V2J"/>
    <x v="0"/>
    <s v="oui"/>
    <s v="rf"/>
    <s v="Manque 1 joint def"/>
    <m/>
    <m/>
    <m/>
    <m/>
    <m/>
    <m/>
    <m/>
    <m/>
    <m/>
    <m/>
    <m/>
    <m/>
  </r>
  <r>
    <s v="T1063"/>
    <s v="TANKFARM"/>
    <s v="APPAREIL"/>
    <s v="TANK"/>
    <n v="12"/>
    <s v="12B"/>
    <s v="Coté tuy"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s v=""/>
    <s v=""/>
    <n v="27"/>
    <m/>
    <n v="4"/>
    <n v="4"/>
    <n v="4"/>
    <s v="M16 x 100"/>
    <s v="M16x95"/>
    <x v="5"/>
    <s v="B7"/>
    <s v="B7"/>
    <x v="1"/>
    <m/>
    <n v="16"/>
    <m/>
    <n v="90"/>
    <m/>
    <n v="0"/>
    <m/>
    <n v="1"/>
    <m/>
    <s v="SIG/V2J"/>
    <s v="SIG/V2J"/>
    <x v="0"/>
    <s v="oui"/>
    <s v="rf"/>
    <m/>
    <m/>
    <m/>
    <m/>
    <m/>
    <m/>
    <m/>
    <m/>
    <m/>
    <m/>
    <m/>
    <m/>
    <m/>
  </r>
  <r>
    <s v="T1063"/>
    <s v="TANKFARM"/>
    <s v="APPAREIL"/>
    <s v="TANK"/>
    <s v="A"/>
    <m/>
    <m/>
    <m/>
    <m/>
    <m/>
    <m/>
    <m/>
    <m/>
    <m/>
    <n v="50"/>
    <x v="12"/>
    <s v="Différent"/>
    <n v="20"/>
    <x v="2"/>
    <s v="Différent"/>
    <m/>
    <s v="POSE/DEPOSE JP"/>
    <m/>
    <n v="1"/>
    <n v="1"/>
    <n v="0"/>
    <m/>
    <s v="1 JP"/>
    <s v="1 JP"/>
    <s v=""/>
    <s v=""/>
    <m/>
    <n v="4"/>
    <n v="0"/>
    <n v="4"/>
    <s v="M16 x 90"/>
    <n v="0"/>
    <x v="2"/>
    <s v="B7"/>
    <s v="B7"/>
    <x v="1"/>
    <m/>
    <s v=""/>
    <m/>
    <s v=""/>
    <m/>
    <n v="2"/>
    <n v="2"/>
    <n v="1"/>
    <n v="1"/>
    <s v="SIG/V2J"/>
    <n v="0"/>
    <x v="0"/>
    <s v="NON"/>
    <s v="rf"/>
    <s v="ok"/>
    <m/>
    <m/>
    <m/>
    <m/>
    <m/>
    <m/>
    <m/>
    <m/>
    <m/>
    <m/>
    <m/>
    <m/>
  </r>
  <r>
    <s v="T1063"/>
    <s v="TANKFARM"/>
    <s v="APPAREIL"/>
    <s v="TANK"/>
    <s v="E"/>
    <m/>
    <m/>
    <m/>
    <m/>
    <m/>
    <m/>
    <m/>
    <m/>
    <m/>
    <n v="150"/>
    <x v="1"/>
    <s v="Pareil"/>
    <n v="20"/>
    <x v="1"/>
    <s v="Pareil"/>
    <m/>
    <s v="POSE/DEPOSE JP"/>
    <m/>
    <n v="1"/>
    <n v="1"/>
    <n v="0"/>
    <n v="0"/>
    <s v="1 JP"/>
    <s v="1 JP"/>
    <s v=""/>
    <n v="32"/>
    <m/>
    <n v="8"/>
    <n v="8"/>
    <n v="8"/>
    <s v="M20 x 110"/>
    <s v="M20x120"/>
    <x v="36"/>
    <s v="B7"/>
    <s v="B7"/>
    <x v="1"/>
    <m/>
    <n v="20"/>
    <m/>
    <n v="11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63"/>
    <s v="TANKFARM"/>
    <s v="APPAREIL"/>
    <s v="TANK"/>
    <s v="F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80"/>
    <s v="M14x80"/>
    <x v="14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63"/>
    <s v="TANKFARM"/>
    <s v="APPAREIL"/>
    <s v="TANK"/>
    <s v="G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"/>
    <n v="27"/>
    <m/>
    <n v="8"/>
    <n v="8"/>
    <n v="8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63"/>
    <s v="TANKFARM"/>
    <s v="APPAREIL"/>
    <s v="TANK"/>
    <s v="H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0"/>
    <n v="4"/>
    <s v="M16 x 90"/>
    <n v="0"/>
    <x v="2"/>
    <s v="B7"/>
    <n v="0"/>
    <x v="1"/>
    <m/>
    <n v="16"/>
    <m/>
    <n v="90"/>
    <m/>
    <n v="0"/>
    <n v="0"/>
    <n v="1"/>
    <n v="0"/>
    <s v="SIG/V2J"/>
    <s v="SIG/V2J"/>
    <x v="0"/>
    <s v="NON"/>
    <s v="rf"/>
    <s v="Manque 1 joint def"/>
    <m/>
    <m/>
    <m/>
    <m/>
    <m/>
    <m/>
    <m/>
    <m/>
    <m/>
    <m/>
    <m/>
    <m/>
  </r>
  <r>
    <s v="T1063"/>
    <s v="TANKFARM"/>
    <s v="APPAREIL"/>
    <s v="TANK"/>
    <s v="I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0"/>
    <n v="4"/>
    <s v="M14 x 80"/>
    <n v="0"/>
    <x v="14"/>
    <s v="B7"/>
    <n v="0"/>
    <x v="1"/>
    <m/>
    <n v="14"/>
    <m/>
    <n v="70"/>
    <m/>
    <n v="0"/>
    <n v="0"/>
    <n v="1"/>
    <n v="0"/>
    <s v="SIG/V2J"/>
    <s v="SIG/V2J"/>
    <x v="0"/>
    <s v="NON"/>
    <s v="rf"/>
    <s v="Manque 1 joint def"/>
    <m/>
    <m/>
    <m/>
    <m/>
    <m/>
    <m/>
    <m/>
    <m/>
    <m/>
    <m/>
    <m/>
    <m/>
  </r>
  <r>
    <s v="T1063"/>
    <s v="TANKFARM"/>
    <s v="APPAREIL"/>
    <s v="TANK"/>
    <s v="J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0"/>
    <n v="4"/>
    <s v="M14 x 80"/>
    <n v="0"/>
    <x v="14"/>
    <s v="B7"/>
    <n v="0"/>
    <x v="1"/>
    <m/>
    <n v="14"/>
    <m/>
    <n v="70"/>
    <m/>
    <n v="0"/>
    <n v="0"/>
    <n v="1"/>
    <n v="0"/>
    <s v="SIG/V2J"/>
    <s v="SIG/V2J"/>
    <x v="0"/>
    <s v="NON"/>
    <s v="rf"/>
    <s v="Manque 1 joint def"/>
    <m/>
    <m/>
    <m/>
    <m/>
    <m/>
    <m/>
    <m/>
    <m/>
    <m/>
    <m/>
    <m/>
    <m/>
  </r>
  <r>
    <s v="T1063"/>
    <s v="TANKFARM"/>
    <s v="APPAREIL"/>
    <s v="TANK"/>
    <s v="K"/>
    <m/>
    <m/>
    <m/>
    <m/>
    <m/>
    <m/>
    <m/>
    <m/>
    <m/>
    <n v="150"/>
    <x v="1"/>
    <s v="Pareil"/>
    <n v="20"/>
    <x v="1"/>
    <s v="Pareil"/>
    <m/>
    <s v="DECONNEXION/RECONNEXION"/>
    <m/>
    <n v="0"/>
    <n v="0"/>
    <n v="0"/>
    <n v="0"/>
    <s v=""/>
    <s v=""/>
    <s v=""/>
    <n v="32"/>
    <m/>
    <n v="8"/>
    <n v="0"/>
    <n v="8"/>
    <s v="M20 x 110"/>
    <n v="0"/>
    <x v="36"/>
    <s v="B7"/>
    <n v="0"/>
    <x v="1"/>
    <m/>
    <n v="20"/>
    <m/>
    <n v="110"/>
    <m/>
    <n v="0"/>
    <n v="0"/>
    <n v="1"/>
    <n v="0"/>
    <s v="SIG/V2J"/>
    <s v="SIG/V2J"/>
    <x v="0"/>
    <s v="NON"/>
    <s v="rf"/>
    <s v="Manque 1 joint def"/>
    <m/>
    <m/>
    <m/>
    <m/>
    <m/>
    <m/>
    <m/>
    <m/>
    <m/>
    <m/>
    <m/>
    <m/>
  </r>
  <r>
    <s v="T1063"/>
    <s v="TANKFARM"/>
    <s v="APPAREIL"/>
    <s v="TANK"/>
    <s v="L"/>
    <m/>
    <m/>
    <m/>
    <m/>
    <m/>
    <m/>
    <m/>
    <m/>
    <m/>
    <n v="100"/>
    <x v="4"/>
    <s v="Pareil"/>
    <n v="20"/>
    <x v="1"/>
    <s v="Pareil"/>
    <m/>
    <s v="DECONNEXION/RECONNEXION"/>
    <m/>
    <n v="0"/>
    <n v="0"/>
    <n v="0"/>
    <n v="0"/>
    <s v=""/>
    <s v=""/>
    <s v=""/>
    <n v="27"/>
    <m/>
    <n v="8"/>
    <n v="0"/>
    <n v="8"/>
    <s v="M16 x 100"/>
    <n v="0"/>
    <x v="5"/>
    <s v="B7"/>
    <n v="0"/>
    <x v="1"/>
    <m/>
    <n v="16"/>
    <m/>
    <n v="100"/>
    <m/>
    <n v="0"/>
    <n v="0"/>
    <n v="1"/>
    <n v="0"/>
    <s v="SIG/V2J"/>
    <s v="SIG/V2J"/>
    <x v="0"/>
    <s v="NON"/>
    <s v="rf"/>
    <s v="Manque 1 joint def"/>
    <m/>
    <m/>
    <m/>
    <m/>
    <m/>
    <m/>
    <m/>
    <m/>
    <m/>
    <m/>
    <m/>
    <m/>
  </r>
  <r>
    <s v="T1063"/>
    <s v="TANKFARM"/>
    <s v="APPAREIL"/>
    <s v="TANK"/>
    <s v="M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0"/>
    <n v="4"/>
    <s v="M14 x 80"/>
    <n v="0"/>
    <x v="14"/>
    <s v="B7"/>
    <n v="0"/>
    <x v="1"/>
    <m/>
    <n v="14"/>
    <m/>
    <n v="70"/>
    <m/>
    <n v="0"/>
    <n v="0"/>
    <n v="1"/>
    <n v="0"/>
    <s v="SIG/V2J"/>
    <s v="SIG/V2J"/>
    <x v="0"/>
    <s v="NON"/>
    <s v="rf"/>
    <s v="Manque 1 joint def"/>
    <m/>
    <m/>
    <m/>
    <m/>
    <m/>
    <m/>
    <m/>
    <m/>
    <m/>
    <m/>
    <m/>
    <m/>
  </r>
  <r>
    <s v="T1063"/>
    <s v="TANKFARM"/>
    <s v="APPAREIL"/>
    <s v="TANK"/>
    <s v="N"/>
    <m/>
    <m/>
    <m/>
    <m/>
    <m/>
    <m/>
    <m/>
    <m/>
    <m/>
    <n v="100"/>
    <x v="4"/>
    <s v="Pareil"/>
    <n v="20"/>
    <x v="1"/>
    <s v="Pareil"/>
    <m/>
    <s v="DECONNEXION/RECONNEXION"/>
    <m/>
    <n v="0"/>
    <n v="0"/>
    <n v="0"/>
    <n v="0"/>
    <s v=""/>
    <s v=""/>
    <s v=""/>
    <n v="27"/>
    <m/>
    <n v="8"/>
    <n v="0"/>
    <n v="8"/>
    <s v="M16 x 100"/>
    <n v="0"/>
    <x v="5"/>
    <s v="B7"/>
    <n v="0"/>
    <x v="1"/>
    <m/>
    <n v="16"/>
    <m/>
    <n v="100"/>
    <m/>
    <n v="0"/>
    <n v="0"/>
    <n v="1"/>
    <n v="0"/>
    <s v="SIG/V2J"/>
    <s v="SIG/V2J"/>
    <x v="0"/>
    <s v="NON"/>
    <s v="rf"/>
    <s v="Manque 1 joint def"/>
    <m/>
    <m/>
    <m/>
    <m/>
    <m/>
    <m/>
    <m/>
    <m/>
    <m/>
    <m/>
    <m/>
    <m/>
  </r>
  <r>
    <s v="TRP189"/>
    <s v="TANKFARM"/>
    <s v="ROBINETTERIE"/>
    <s v="VANNE MANU"/>
    <s v="A"/>
    <s v="A1"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M16x100"/>
    <x v="5"/>
    <s v="PAS D'INFO"/>
    <s v="B7"/>
    <x v="1"/>
    <m/>
    <n v="16"/>
    <m/>
    <n v="100"/>
    <m/>
    <n v="0"/>
    <n v="0"/>
    <n v="1"/>
    <n v="2"/>
    <s v="SIG/V2J"/>
    <s v="SIG/V2J"/>
    <x v="0"/>
    <m/>
    <s v="rf"/>
    <s v="ok"/>
    <m/>
    <m/>
    <m/>
    <m/>
    <m/>
    <m/>
    <m/>
    <m/>
    <m/>
    <m/>
    <m/>
    <m/>
  </r>
  <r>
    <s v="TRP189"/>
    <s v="TANKFARM"/>
    <s v="ROBINETTERIE"/>
    <s v="VANNE MANU"/>
    <s v="A"/>
    <s v="A2"/>
    <m/>
    <m/>
    <m/>
    <m/>
    <m/>
    <m/>
    <m/>
    <m/>
    <n v="80"/>
    <x v="0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100"/>
    <s v="M16x100"/>
    <x v="5"/>
    <s v="PAS D'INFO"/>
    <s v="B7"/>
    <x v="1"/>
    <m/>
    <n v="16"/>
    <m/>
    <n v="100"/>
    <m/>
    <n v="0"/>
    <m/>
    <n v="1"/>
    <m/>
    <s v="SIG/V2J"/>
    <s v="SIG/V2J"/>
    <x v="0"/>
    <m/>
    <s v="rf"/>
    <s v="ok"/>
    <m/>
    <m/>
    <m/>
    <m/>
    <m/>
    <m/>
    <m/>
    <m/>
    <m/>
    <m/>
    <m/>
    <m/>
  </r>
  <r>
    <s v="K39750BLV"/>
    <s v="SYNTHES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s v="PAS D'INFO"/>
    <n v="8"/>
    <n v="8"/>
    <s v="PAS D'INFO"/>
    <s v="M20x130"/>
    <x v="4"/>
    <s v="PAS D'INFO"/>
    <s v="B8"/>
    <x v="0"/>
    <m/>
    <n v="20"/>
    <m/>
    <n v="11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K39750BLV"/>
    <s v="SYNTHES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"/>
    <m/>
    <n v="0"/>
    <m/>
    <n v="0"/>
    <m/>
    <s v=""/>
    <m/>
    <s v=""/>
    <n v="32"/>
    <m/>
    <s v="PAS D'INFO"/>
    <n v="8"/>
    <n v="8"/>
    <s v="PAS D'INFO"/>
    <s v="M20x130"/>
    <x v="4"/>
    <s v="PAS D'INFO"/>
    <s v="B8"/>
    <x v="0"/>
    <m/>
    <n v="20"/>
    <m/>
    <n v="11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PSVBS464"/>
    <s v="SYNTHESE"/>
    <s v="ROBINETTERIE"/>
    <s v="SOUPAPE"/>
    <s v="A"/>
    <m/>
    <m/>
    <m/>
    <m/>
    <m/>
    <m/>
    <m/>
    <m/>
    <m/>
    <n v="0"/>
    <x v="12"/>
    <s v="Pareil"/>
    <s v="PAS D'INFO"/>
    <x v="2"/>
    <s v="Différent"/>
    <m/>
    <s v="DECONNEXION/RECONNEXION + NPT"/>
    <m/>
    <n v="0"/>
    <n v="0"/>
    <n v="0"/>
    <n v="0"/>
    <s v="NPT"/>
    <s v=""/>
    <s v=""/>
    <s v=""/>
    <m/>
    <s v="VISSE"/>
    <n v="0"/>
    <s v="VISSE"/>
    <s v="VISSE"/>
    <n v="0"/>
    <x v="20"/>
    <s v="VISSE"/>
    <n v="0"/>
    <x v="2"/>
    <m/>
    <s v=""/>
    <m/>
    <s v=""/>
    <m/>
    <n v="0"/>
    <n v="0"/>
    <n v="0"/>
    <n v="0"/>
    <s v="VISSE"/>
    <n v="0"/>
    <x v="2"/>
    <s v="VISSE"/>
    <s v="VISSE"/>
    <s v="ok"/>
    <m/>
    <m/>
    <m/>
    <m/>
    <m/>
    <m/>
    <m/>
    <m/>
    <m/>
    <m/>
    <m/>
    <m/>
  </r>
  <r>
    <s v="PSVBS464"/>
    <s v="SYNTHESE"/>
    <s v="ROBINETTERIE"/>
    <s v="SOUPAPE"/>
    <s v="B"/>
    <m/>
    <m/>
    <m/>
    <m/>
    <m/>
    <m/>
    <m/>
    <m/>
    <m/>
    <n v="15"/>
    <x v="9"/>
    <s v="Pareil"/>
    <n v="20"/>
    <x v="1"/>
    <s v="Pareil"/>
    <m/>
    <s v="DECONNEXION/RECONNEXION + BP"/>
    <m/>
    <n v="0"/>
    <n v="0"/>
    <n v="1"/>
    <n v="0"/>
    <s v=" 1 BP"/>
    <s v=""/>
    <s v=""/>
    <n v="22"/>
    <m/>
    <s v="PAS D'INFO"/>
    <n v="4"/>
    <n v="4"/>
    <s v="M10 x 52mm"/>
    <s v="M14x75"/>
    <x v="54"/>
    <s v="PAS D'INFO"/>
    <n v="0"/>
    <x v="2"/>
    <m/>
    <n v="14"/>
    <m/>
    <n v="70"/>
    <m/>
    <n v="1"/>
    <n v="0"/>
    <n v="1"/>
    <n v="1"/>
    <s v="PAS D'INFO"/>
    <s v="SIG/V2J"/>
    <x v="0"/>
    <s v="PAS D'INFO"/>
    <s v="PAS D'INFO"/>
    <s v="BP specifiée dans OT mais non prévue + 4 goujons"/>
    <m/>
    <m/>
    <m/>
    <m/>
    <m/>
    <m/>
    <m/>
    <m/>
    <m/>
    <m/>
    <m/>
    <m/>
  </r>
  <r>
    <s v="PSVBS471"/>
    <s v="SYNTHESE"/>
    <s v="ROBINETTERIE"/>
    <s v="SOUPAPE"/>
    <s v="A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6 x 100"/>
    <s v="Hors standard"/>
    <x v="5"/>
    <s v="B8"/>
    <s v="B8"/>
    <x v="0"/>
    <m/>
    <n v="14"/>
    <m/>
    <n v="7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PSVBS471"/>
    <s v="SYNTHESE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8"/>
    <s v="B8"/>
    <x v="0"/>
    <m/>
    <n v="14"/>
    <m/>
    <n v="70"/>
    <m/>
    <n v="0"/>
    <n v="0"/>
    <n v="1"/>
    <n v="1"/>
    <s v="SIG/V2J"/>
    <s v="SIG/V2J"/>
    <x v="0"/>
    <m/>
    <s v="rf"/>
    <s v="ok"/>
    <m/>
    <m/>
    <m/>
    <m/>
    <m/>
    <m/>
    <m/>
    <m/>
    <m/>
    <m/>
    <m/>
    <m/>
  </r>
  <r>
    <s v="PSVBS473"/>
    <s v="SYNTHESE"/>
    <s v="ROBINETTERIE"/>
    <s v="SOUPAPE"/>
    <s v="A"/>
    <m/>
    <m/>
    <m/>
    <m/>
    <m/>
    <m/>
    <m/>
    <m/>
    <m/>
    <n v="40"/>
    <x v="11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100"/>
    <s v="Hors standard"/>
    <x v="15"/>
    <s v="B7"/>
    <s v="B7"/>
    <x v="1"/>
    <m/>
    <n v="14"/>
    <m/>
    <n v="8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PSVBS473"/>
    <s v="SYNTHESE"/>
    <s v="ROBINETTERIE"/>
    <s v="SOUPAPE"/>
    <s v="B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Hors standard"/>
    <x v="2"/>
    <s v="B7"/>
    <s v="B7"/>
    <x v="1"/>
    <m/>
    <n v="16"/>
    <m/>
    <n v="90"/>
    <m/>
    <n v="0"/>
    <n v="0"/>
    <n v="1"/>
    <n v="1"/>
    <s v="SIG/V2J"/>
    <s v="SIG/V2J"/>
    <x v="0"/>
    <m/>
    <s v="rf"/>
    <s v="ok"/>
    <m/>
    <m/>
    <m/>
    <m/>
    <m/>
    <m/>
    <m/>
    <m/>
    <m/>
    <m/>
    <m/>
    <m/>
  </r>
  <r>
    <s v="PSVBS474"/>
    <s v="SYNTHESE"/>
    <s v="ROBINETTERIE"/>
    <s v="SOUPAPE"/>
    <s v="A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Hors standard"/>
    <x v="2"/>
    <s v="B7"/>
    <s v="B7"/>
    <x v="1"/>
    <m/>
    <n v="16"/>
    <m/>
    <n v="90"/>
    <m/>
    <n v="2"/>
    <n v="2"/>
    <n v="1"/>
    <n v="1"/>
    <s v="SIG/V2J"/>
    <s v="SIG/V2J"/>
    <x v="0"/>
    <m/>
    <s v="rf"/>
    <s v="ok"/>
    <m/>
    <m/>
    <m/>
    <m/>
    <m/>
    <m/>
    <m/>
    <m/>
    <m/>
    <m/>
    <m/>
    <m/>
  </r>
  <r>
    <s v="PSVBS474"/>
    <s v="SYNTHESE"/>
    <s v="ROBINETTERIE"/>
    <s v="SOUPAPE"/>
    <s v="B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Hors standard"/>
    <x v="2"/>
    <s v="B7"/>
    <s v="B7"/>
    <x v="1"/>
    <m/>
    <n v="16"/>
    <m/>
    <n v="90"/>
    <m/>
    <n v="2"/>
    <n v="2"/>
    <n v="1"/>
    <n v="1"/>
    <s v="SIG/V2J"/>
    <s v="SIG/V2J"/>
    <x v="0"/>
    <m/>
    <s v="rf"/>
    <s v="ok"/>
    <m/>
    <m/>
    <m/>
    <m/>
    <m/>
    <m/>
    <m/>
    <m/>
    <m/>
    <m/>
    <m/>
    <m/>
  </r>
  <r>
    <s v="PSVBS474"/>
    <s v="SYNTHESE"/>
    <s v="ROBINETTERIE"/>
    <s v="SOUPAPE"/>
    <s v="D"/>
    <m/>
    <m/>
    <m/>
    <m/>
    <m/>
    <m/>
    <m/>
    <m/>
    <m/>
    <n v="40"/>
    <x v="11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100"/>
    <s v="Hors standard"/>
    <x v="15"/>
    <s v="B7"/>
    <s v="B7"/>
    <x v="1"/>
    <m/>
    <n v="14"/>
    <m/>
    <n v="80"/>
    <m/>
    <n v="0"/>
    <n v="0"/>
    <n v="1"/>
    <n v="1"/>
    <s v="SIG/V2J"/>
    <s v="SIG/V2J"/>
    <x v="0"/>
    <m/>
    <s v="rf"/>
    <s v="ok"/>
    <m/>
    <m/>
    <m/>
    <m/>
    <m/>
    <m/>
    <m/>
    <m/>
    <m/>
    <m/>
    <m/>
    <m/>
  </r>
  <r>
    <s v="PSVBS474"/>
    <s v="SYNTHESE"/>
    <s v="ROBINETTERIE"/>
    <s v="SOUPAPE"/>
    <s v="C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Hors standard"/>
    <x v="5"/>
    <s v="B7"/>
    <s v="B7"/>
    <x v="1"/>
    <m/>
    <n v="16"/>
    <m/>
    <n v="100"/>
    <m/>
    <n v="0"/>
    <n v="0"/>
    <n v="1"/>
    <n v="1"/>
    <s v="SIG/V2J"/>
    <s v="SIG/V2J"/>
    <x v="0"/>
    <m/>
    <s v="rf"/>
    <s v="ok"/>
    <m/>
    <m/>
    <m/>
    <m/>
    <m/>
    <m/>
    <m/>
    <m/>
    <m/>
    <m/>
    <m/>
    <m/>
  </r>
  <r>
    <s v="PSVBS475"/>
    <s v="SYNTHESE"/>
    <s v="ROBINETTERIE"/>
    <s v="SOUPAPE"/>
    <s v="A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100"/>
    <s v="M14x80"/>
    <x v="15"/>
    <s v="B7"/>
    <s v="B7"/>
    <x v="1"/>
    <m/>
    <n v="14"/>
    <m/>
    <n v="7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PSVBS475"/>
    <s v="SYNTHESE"/>
    <s v="ROBINETTERIE"/>
    <s v="SOUPAPE"/>
    <s v="B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M16x95"/>
    <x v="2"/>
    <s v="B7"/>
    <s v="B7"/>
    <x v="1"/>
    <m/>
    <n v="16"/>
    <m/>
    <n v="90"/>
    <m/>
    <n v="0"/>
    <n v="0"/>
    <n v="1"/>
    <n v="1"/>
    <s v="SIG/V2J"/>
    <s v="SIG/V2J"/>
    <x v="0"/>
    <m/>
    <s v="rf"/>
    <s v="ok"/>
    <m/>
    <m/>
    <m/>
    <m/>
    <m/>
    <m/>
    <m/>
    <m/>
    <m/>
    <m/>
    <m/>
    <m/>
  </r>
  <r>
    <s v="PSVBS507"/>
    <s v="SYNTHESE"/>
    <s v="ROBINETTERIE"/>
    <s v="SOUPAPE"/>
    <s v="A"/>
    <m/>
    <m/>
    <m/>
    <m/>
    <m/>
    <m/>
    <m/>
    <m/>
    <m/>
    <n v="40"/>
    <x v="11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0"/>
    <s v="PAS D'INFO"/>
    <s v="PAS D'INFO"/>
    <n v="0"/>
    <x v="0"/>
    <s v="PAS D'INFO"/>
    <s v="B7"/>
    <x v="1"/>
    <m/>
    <n v="14"/>
    <m/>
    <n v="8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S507"/>
    <s v="SYNTHESE"/>
    <s v="ROBINETTERIE"/>
    <s v="SOUPAPE"/>
    <s v="B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7"/>
    <x v="1"/>
    <m/>
    <n v="16"/>
    <m/>
    <n v="100"/>
    <m/>
    <n v="0"/>
    <n v="0"/>
    <n v="1"/>
    <n v="1"/>
    <s v="PAS D'INFO"/>
    <s v="SIG/V2J"/>
    <x v="0"/>
    <m/>
    <s v="PAS D'INFO"/>
    <s v="ok"/>
    <m/>
    <m/>
    <m/>
    <m/>
    <m/>
    <m/>
    <m/>
    <m/>
    <m/>
    <m/>
    <m/>
    <m/>
  </r>
  <r>
    <s v="PSVBS530"/>
    <s v="SYNTHESE"/>
    <s v="ROBINETTERIE"/>
    <s v="SOUPAPE"/>
    <s v="A"/>
    <m/>
    <m/>
    <m/>
    <m/>
    <m/>
    <m/>
    <m/>
    <m/>
    <m/>
    <n v="200"/>
    <x v="7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8"/>
    <n v="8"/>
    <n v="8"/>
    <s v="M24 x 140"/>
    <s v="M20x120"/>
    <x v="22"/>
    <s v="B7"/>
    <s v="B7"/>
    <x v="1"/>
    <m/>
    <n v="20"/>
    <m/>
    <n v="11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PSVBS530"/>
    <s v="SYNTHESE"/>
    <s v="ROBINETTERIE"/>
    <s v="SOUPAPE"/>
    <s v="B"/>
    <m/>
    <m/>
    <m/>
    <m/>
    <m/>
    <m/>
    <m/>
    <m/>
    <m/>
    <n v="250"/>
    <x v="15"/>
    <s v="Pareil"/>
    <n v="20"/>
    <x v="1"/>
    <s v="Pareil"/>
    <m/>
    <s v="DECONNEXION/RECONNEXION + BP"/>
    <m/>
    <n v="0"/>
    <n v="0"/>
    <n v="1"/>
    <n v="0"/>
    <s v=" 1 BP"/>
    <s v=""/>
    <s v=""/>
    <n v="36"/>
    <m/>
    <n v="12"/>
    <n v="12"/>
    <n v="12"/>
    <s v="M20 x 150"/>
    <s v="M24x160"/>
    <x v="49"/>
    <s v="B7"/>
    <s v="B7"/>
    <x v="1"/>
    <m/>
    <n v="22"/>
    <m/>
    <n v="130"/>
    <m/>
    <n v="1"/>
    <n v="0"/>
    <n v="1"/>
    <n v="1"/>
    <s v="SIG/V2J"/>
    <s v="SIG/V2J"/>
    <x v="0"/>
    <m/>
    <s v="rf"/>
    <s v="BP specifiée dans OT mais non prévue"/>
    <m/>
    <m/>
    <m/>
    <m/>
    <m/>
    <m/>
    <m/>
    <m/>
    <m/>
    <m/>
    <m/>
    <m/>
  </r>
  <r>
    <s v="PSVBS594"/>
    <s v="SYNTHESE"/>
    <s v="ROBINETTERIE"/>
    <s v="SOUPAPE"/>
    <s v="A"/>
    <m/>
    <m/>
    <m/>
    <m/>
    <m/>
    <m/>
    <m/>
    <m/>
    <m/>
    <n v="20"/>
    <x v="10"/>
    <s v="Pareil"/>
    <n v="20"/>
    <x v="1"/>
    <s v="Pareil"/>
    <m/>
    <s v="DECONNEXION/RECONNEXION"/>
    <m/>
    <n v="0"/>
    <n v="0"/>
    <n v="0"/>
    <n v="0"/>
    <s v=""/>
    <s v=""/>
    <s v=""/>
    <n v="22"/>
    <m/>
    <s v="PAS D'INFO"/>
    <n v="4"/>
    <n v="4"/>
    <s v="PAS D'INFO"/>
    <s v="Hors standard"/>
    <x v="0"/>
    <s v="PAS D'INFO"/>
    <s v="B7"/>
    <x v="1"/>
    <m/>
    <n v="14"/>
    <m/>
    <n v="70"/>
    <m/>
    <n v="0"/>
    <n v="0"/>
    <n v="1"/>
    <n v="1"/>
    <s v="PAS D'INFO"/>
    <s v="SIG/V2J"/>
    <x v="0"/>
    <m/>
    <s v="PAS D'INFO"/>
    <s v="ok"/>
    <m/>
    <m/>
    <m/>
    <m/>
    <m/>
    <m/>
    <m/>
    <m/>
    <m/>
    <m/>
    <m/>
    <m/>
  </r>
  <r>
    <s v="PSVBS594"/>
    <s v="SYNTHESE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s v="PAS D'INFO"/>
    <n v="4"/>
    <n v="4"/>
    <s v="PAS D'INFO"/>
    <s v="Hors standard"/>
    <x v="0"/>
    <s v="PAS D'INFO"/>
    <s v="B7"/>
    <x v="1"/>
    <m/>
    <n v="14"/>
    <m/>
    <n v="70"/>
    <m/>
    <n v="0"/>
    <n v="0"/>
    <n v="1"/>
    <n v="1"/>
    <s v="PAS D'INFO"/>
    <s v="SIG/V2J"/>
    <x v="0"/>
    <m/>
    <s v="PAS D'INFO"/>
    <s v="ok"/>
    <m/>
    <m/>
    <m/>
    <m/>
    <m/>
    <m/>
    <m/>
    <m/>
    <m/>
    <m/>
    <m/>
    <m/>
  </r>
  <r>
    <s v="PSVBT0762"/>
    <s v="SYNTHESE"/>
    <s v="ROBINETTERIE"/>
    <s v="SOUPAPE"/>
    <s v="A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0762"/>
    <s v="SYNTHESE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-798"/>
    <s v="SYNTHESE"/>
    <s v="ROBINETTERIE"/>
    <s v="SOUPAPE"/>
    <s v="A"/>
    <m/>
    <m/>
    <m/>
    <m/>
    <m/>
    <m/>
    <m/>
    <m/>
    <m/>
    <n v="20"/>
    <x v="10"/>
    <s v="Pareil"/>
    <n v="0"/>
    <x v="2"/>
    <s v="Pareil"/>
    <m/>
    <s v="DECONNEXION/RECONNEXION + BP"/>
    <m/>
    <n v="0"/>
    <n v="0"/>
    <n v="1"/>
    <n v="0"/>
    <s v=" 1 BP"/>
    <s v=""/>
    <s v="ADF"/>
    <s v=""/>
    <m/>
    <s v="VISSE"/>
    <n v="0"/>
    <s v="VISSE"/>
    <s v="VISSE"/>
    <n v="0"/>
    <x v="20"/>
    <s v="VISSE"/>
    <n v="0"/>
    <x v="2"/>
    <m/>
    <s v=""/>
    <m/>
    <s v=""/>
    <m/>
    <n v="1"/>
    <n v="0"/>
    <n v="1"/>
    <n v="0"/>
    <s v="TEFLON"/>
    <n v="0"/>
    <x v="2"/>
    <s v="VISSE"/>
    <s v="VISSE"/>
    <s v="BP specifiée dans OT mais non prévue"/>
    <m/>
    <m/>
    <m/>
    <m/>
    <m/>
    <m/>
    <m/>
    <m/>
    <m/>
    <m/>
    <m/>
    <m/>
  </r>
  <r>
    <s v="PSVBT-798"/>
    <s v="SYNTHESE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80"/>
    <s v="M14x80"/>
    <x v="14"/>
    <s v="B7"/>
    <s v="B7"/>
    <x v="1"/>
    <m/>
    <n v="14"/>
    <m/>
    <n v="7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1128"/>
    <s v="SYNTHESE"/>
    <s v="APPAREIL"/>
    <s v="BALLON"/>
    <n v="1"/>
    <m/>
    <m/>
    <m/>
    <m/>
    <m/>
    <m/>
    <m/>
    <m/>
    <m/>
    <s v="?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28"/>
    <s v="SYNTHESE"/>
    <s v="APPAREIL"/>
    <s v="BALLON"/>
    <n v="2"/>
    <m/>
    <m/>
    <m/>
    <m/>
    <m/>
    <m/>
    <m/>
    <m/>
    <m/>
    <s v="CALO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3"/>
    <m/>
    <m/>
    <m/>
    <m/>
    <m/>
    <m/>
    <m/>
    <m/>
    <m/>
    <s v="CALO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5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1"/>
    <n v="0"/>
    <n v="0"/>
    <s v=""/>
    <s v="1 J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0"/>
    <n v="2"/>
    <n v="1"/>
    <n v="1"/>
    <s v="PAS D'INFO"/>
    <s v="SIG/V2J"/>
    <x v="0"/>
    <s v="PAS D'INFO"/>
    <s v="PAS D'INFO"/>
    <s v="Rien prévu à la dépose mais JP prévue à la repose ? Pourquoi JP prévu ?  + repere mal placé sur photo"/>
    <m/>
    <m/>
    <m/>
    <m/>
    <m/>
    <m/>
    <m/>
    <m/>
    <m/>
    <m/>
    <m/>
    <m/>
  </r>
  <r>
    <s v="S1128"/>
    <s v="SYNTHESE"/>
    <s v="APPAREIL"/>
    <s v="BALLON"/>
    <n v="6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OPPUS + CROISILLON"/>
    <s v=""/>
    <s v="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128"/>
    <s v="SYNTHESE"/>
    <s v="APPAREIL"/>
    <s v="BALLON"/>
    <n v="8"/>
    <m/>
    <m/>
    <m/>
    <m/>
    <m/>
    <m/>
    <m/>
    <m/>
    <m/>
    <s v="?"/>
    <x v="4"/>
    <s v="Différent"/>
    <s v="PAS D'INFO"/>
    <x v="1"/>
    <s v="Différent"/>
    <m/>
    <s v="DECONNEXION/RECONNEXION"/>
    <m/>
    <n v="0"/>
    <n v="0"/>
    <n v="0"/>
    <n v="0"/>
    <s v=""/>
    <s v=""/>
    <s v=""/>
    <n v="27"/>
    <m/>
    <n v="8"/>
    <n v="0"/>
    <n v="8"/>
    <s v="M16 x 110"/>
    <n v="0"/>
    <x v="32"/>
    <s v="B7"/>
    <s v="B7"/>
    <x v="1"/>
    <m/>
    <n v="16"/>
    <m/>
    <n v="100"/>
    <m/>
    <n v="0"/>
    <n v="0"/>
    <n v="1"/>
    <n v="1"/>
    <s v="SIG/V2J"/>
    <s v="SIG/V2J"/>
    <x v="0"/>
    <s v="oui"/>
    <s v="rf"/>
    <s v="Repere 8 mal placé photo"/>
    <m/>
    <m/>
    <m/>
    <m/>
    <m/>
    <m/>
    <m/>
    <m/>
    <m/>
    <m/>
    <m/>
    <m/>
  </r>
  <r>
    <s v="S1128"/>
    <s v="SYNTHESE"/>
    <s v="APPAREIL"/>
    <s v="BALLON"/>
    <n v="9"/>
    <m/>
    <m/>
    <m/>
    <m/>
    <m/>
    <m/>
    <m/>
    <m/>
    <m/>
    <s v="CALO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10"/>
    <m/>
    <m/>
    <m/>
    <m/>
    <m/>
    <m/>
    <m/>
    <m/>
    <m/>
    <s v="CALO"/>
    <x v="7"/>
    <s v="Différent"/>
    <s v="PAS D'INFO"/>
    <x v="1"/>
    <s v="Différent"/>
    <m/>
    <s v="POSE/DEPOSE JP"/>
    <m/>
    <n v="1"/>
    <n v="1"/>
    <n v="0"/>
    <n v="0"/>
    <s v="1 JP"/>
    <s v="1 J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11"/>
    <m/>
    <m/>
    <m/>
    <m/>
    <m/>
    <m/>
    <m/>
    <m/>
    <m/>
    <s v="CALO"/>
    <x v="8"/>
    <s v="Différent"/>
    <s v="PAS D'INFO"/>
    <x v="1"/>
    <s v="Différent"/>
    <m/>
    <s v="POSE/DEPOSE JP"/>
    <m/>
    <n v="1"/>
    <n v="1"/>
    <n v="0"/>
    <n v="0"/>
    <s v="1 JP"/>
    <s v="1 J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12"/>
    <m/>
    <m/>
    <m/>
    <m/>
    <m/>
    <m/>
    <m/>
    <m/>
    <m/>
    <s v="CALO"/>
    <x v="8"/>
    <s v="Différent"/>
    <s v="PAS D'INFO"/>
    <x v="1"/>
    <s v="Différent"/>
    <m/>
    <s v="POSE/DEPOSE JP"/>
    <m/>
    <n v="1"/>
    <n v="1"/>
    <n v="0"/>
    <n v="0"/>
    <s v="1 JP"/>
    <s v="1 J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13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128"/>
    <s v="SYNTHESE"/>
    <s v="APPAREIL"/>
    <s v="BALLON"/>
    <n v="15"/>
    <m/>
    <m/>
    <m/>
    <m/>
    <m/>
    <m/>
    <m/>
    <m/>
    <m/>
    <n v="150"/>
    <x v="15"/>
    <s v="Différent"/>
    <n v="20"/>
    <x v="1"/>
    <s v="Pareil"/>
    <m/>
    <s v="POSE/DEPOSE JP"/>
    <m/>
    <n v="1"/>
    <n v="1"/>
    <n v="0"/>
    <n v="0"/>
    <s v="1 JP"/>
    <s v="1 JP"/>
    <s v=""/>
    <n v="36"/>
    <m/>
    <n v="8"/>
    <n v="12"/>
    <n v="8"/>
    <s v="M20 x 110"/>
    <s v="M24x140"/>
    <x v="36"/>
    <s v="B7"/>
    <s v="B7"/>
    <x v="1"/>
    <m/>
    <n v="22"/>
    <m/>
    <n v="13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28"/>
    <s v="SYNTHESE"/>
    <s v="APPAREIL"/>
    <s v="BALLON"/>
    <n v="16"/>
    <m/>
    <m/>
    <m/>
    <m/>
    <m/>
    <m/>
    <m/>
    <m/>
    <m/>
    <s v="CALO"/>
    <x v="15"/>
    <s v="Différent"/>
    <s v="PAS D'INFO"/>
    <x v="1"/>
    <s v="Différent"/>
    <m/>
    <s v="POSE/DEPOSE JP"/>
    <m/>
    <n v="1"/>
    <n v="1"/>
    <n v="0"/>
    <n v="0"/>
    <s v="1 JP"/>
    <s v="1 JP"/>
    <s v=""/>
    <n v="36"/>
    <m/>
    <s v="PAS D'INFO"/>
    <n v="12"/>
    <n v="12"/>
    <s v="PAS D'INFO"/>
    <s v="M24x140"/>
    <x v="22"/>
    <s v="PAS D'INFO"/>
    <s v="B7"/>
    <x v="1"/>
    <m/>
    <n v="22"/>
    <m/>
    <n v="13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17"/>
    <m/>
    <m/>
    <m/>
    <m/>
    <m/>
    <m/>
    <m/>
    <m/>
    <m/>
    <s v="CALO"/>
    <x v="15"/>
    <s v="Différent"/>
    <s v="PAS D'INFO"/>
    <x v="1"/>
    <s v="Différent"/>
    <m/>
    <s v="POSE/DEPOSE JP"/>
    <m/>
    <n v="1"/>
    <n v="1"/>
    <n v="0"/>
    <n v="0"/>
    <s v="1 JP"/>
    <s v="1 JP"/>
    <s v=""/>
    <n v="36"/>
    <m/>
    <s v="PAS D'INFO"/>
    <n v="12"/>
    <n v="12"/>
    <s v="PAS D'INFO"/>
    <s v="M24x140"/>
    <x v="22"/>
    <s v="PAS D'INFO"/>
    <s v="B7"/>
    <x v="1"/>
    <m/>
    <n v="22"/>
    <m/>
    <n v="13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18"/>
    <m/>
    <m/>
    <m/>
    <m/>
    <m/>
    <m/>
    <m/>
    <m/>
    <m/>
    <s v="CALO"/>
    <x v="7"/>
    <s v="Différent"/>
    <s v="PAS D'INFO"/>
    <x v="1"/>
    <s v="Différent"/>
    <m/>
    <s v="POSE/DEPOSE JP"/>
    <m/>
    <n v="1"/>
    <n v="1"/>
    <n v="0"/>
    <n v="0"/>
    <s v="1 JP"/>
    <s v="1 J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19"/>
    <m/>
    <m/>
    <m/>
    <m/>
    <m/>
    <m/>
    <m/>
    <m/>
    <m/>
    <s v="CALO"/>
    <x v="7"/>
    <s v="Différent"/>
    <s v="PAS D'INFO"/>
    <x v="1"/>
    <s v="Différent"/>
    <m/>
    <s v="POSE/DEPOSE JP"/>
    <m/>
    <n v="1"/>
    <n v="1"/>
    <n v="0"/>
    <n v="0"/>
    <s v="1 JP"/>
    <s v="1 J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20"/>
    <m/>
    <m/>
    <m/>
    <m/>
    <m/>
    <m/>
    <m/>
    <m/>
    <m/>
    <s v="CALO"/>
    <x v="8"/>
    <s v="Différent"/>
    <s v="PAS D'INFO"/>
    <x v="1"/>
    <s v="Différent"/>
    <m/>
    <s v="POSE/DEPOSE JP"/>
    <m/>
    <n v="1"/>
    <n v="1"/>
    <n v="0"/>
    <n v="0"/>
    <s v="1 JP"/>
    <s v="1 J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n v="23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OPPUS + CROISILLON"/>
    <s v=""/>
    <s v="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128"/>
    <s v="SYNTHESE"/>
    <s v="APPAREIL"/>
    <s v="BALLON"/>
    <s v="A"/>
    <m/>
    <s v="Coté vanne"/>
    <m/>
    <m/>
    <m/>
    <m/>
    <m/>
    <m/>
    <m/>
    <s v="CALO"/>
    <x v="11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5"/>
    <x v="17"/>
    <s v="PAS D'INFO"/>
    <s v="B7"/>
    <x v="1"/>
    <m/>
    <n v="14"/>
    <m/>
    <n v="8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s v="B"/>
    <m/>
    <s v="Pas coté S1128"/>
    <m/>
    <m/>
    <m/>
    <m/>
    <m/>
    <m/>
    <m/>
    <s v="CALO"/>
    <x v="4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28"/>
    <s v="SYNTHESE"/>
    <s v="APPAREIL"/>
    <s v="BALLON"/>
    <s v="C"/>
    <s v="C1"/>
    <s v="Celui calo"/>
    <m/>
    <m/>
    <m/>
    <m/>
    <m/>
    <m/>
    <m/>
    <s v="CALO"/>
    <x v="15"/>
    <s v="Différent"/>
    <s v="PAS D'INFO"/>
    <x v="1"/>
    <s v="Différent"/>
    <m/>
    <s v="OUVERTURE TROU DE POING"/>
    <m/>
    <n v="0"/>
    <n v="0"/>
    <n v="0"/>
    <n v="0"/>
    <s v="CROISILLON"/>
    <s v=""/>
    <s v=""/>
    <n v="36"/>
    <m/>
    <s v="PAS D'INFO"/>
    <n v="0"/>
    <s v="PAS D'INFO"/>
    <s v="PAS D'INFO"/>
    <n v="0"/>
    <x v="0"/>
    <s v="PAS D'INFO"/>
    <s v="B7"/>
    <x v="1"/>
    <m/>
    <n v="22"/>
    <m/>
    <n v="130"/>
    <m/>
    <n v="0"/>
    <n v="0"/>
    <n v="1"/>
    <n v="2"/>
    <s v="PAS D'INFO"/>
    <s v="SIG/V2J"/>
    <x v="0"/>
    <s v="PAS D'INFO"/>
    <s v="PAS D'INFO"/>
    <s v="ok mais descritpion repere à changer"/>
    <m/>
    <m/>
    <m/>
    <m/>
    <m/>
    <m/>
    <m/>
    <m/>
    <m/>
    <m/>
    <m/>
    <m/>
  </r>
  <r>
    <s v="S1128"/>
    <s v="SYNTHESE"/>
    <s v="APPAREIL"/>
    <s v="BALLON"/>
    <s v="C"/>
    <s v="C2"/>
    <s v="Celui pas calo"/>
    <m/>
    <m/>
    <m/>
    <m/>
    <m/>
    <m/>
    <m/>
    <s v="CALO"/>
    <x v="15"/>
    <s v="Différent"/>
    <s v="PAS D'INFO"/>
    <x v="1"/>
    <s v="Différent"/>
    <m/>
    <s v="OUVERTURE TROU DE POING"/>
    <m/>
    <n v="0"/>
    <m/>
    <n v="0"/>
    <m/>
    <s v="CROISILLON"/>
    <s v=""/>
    <s v=""/>
    <n v="36"/>
    <m/>
    <s v="PAS D'INFO"/>
    <n v="0"/>
    <s v="PAS D'INFO"/>
    <s v="PAS D'INFO"/>
    <n v="0"/>
    <x v="0"/>
    <s v="PAS D'INFO"/>
    <s v="B7"/>
    <x v="1"/>
    <m/>
    <n v="22"/>
    <m/>
    <n v="130"/>
    <m/>
    <n v="0"/>
    <m/>
    <n v="1"/>
    <m/>
    <s v="PAS D'INFO"/>
    <s v="SIG/V2J"/>
    <x v="0"/>
    <s v="PAS D'INFO"/>
    <s v="PAS D'INFO"/>
    <s v="ok mais descritpion repere à changer"/>
    <m/>
    <m/>
    <m/>
    <m/>
    <m/>
    <m/>
    <m/>
    <m/>
    <m/>
    <m/>
    <m/>
    <m/>
  </r>
  <r>
    <s v="S1161"/>
    <s v="SYNTHESE"/>
    <s v="APPAREIL"/>
    <s v="BALLON"/>
    <n v="1"/>
    <m/>
    <m/>
    <m/>
    <m/>
    <m/>
    <m/>
    <m/>
    <m/>
    <m/>
    <n v="80"/>
    <x v="0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0"/>
    <n v="4"/>
    <s v="M16 x 100"/>
    <n v="0"/>
    <x v="5"/>
    <s v="B7"/>
    <s v="B7"/>
    <x v="1"/>
    <m/>
    <n v="16"/>
    <m/>
    <n v="10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61"/>
    <s v="SYNTHESE"/>
    <s v="APPAREIL"/>
    <s v="BALLON"/>
    <n v="3"/>
    <m/>
    <m/>
    <m/>
    <m/>
    <m/>
    <m/>
    <m/>
    <m/>
    <m/>
    <n v="80"/>
    <x v="0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0"/>
    <n v="4"/>
    <s v="M16 x 100"/>
    <n v="0"/>
    <x v="5"/>
    <s v="B7"/>
    <s v="B7"/>
    <x v="1"/>
    <m/>
    <n v="16"/>
    <m/>
    <n v="10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61"/>
    <s v="SYNTHESE"/>
    <s v="APPAREIL"/>
    <s v="BALLON"/>
    <n v="5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0"/>
    <n v="4"/>
    <s v="M16 x 90"/>
    <n v="0"/>
    <x v="2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61"/>
    <s v="SYNTHESE"/>
    <s v="APPAREIL"/>
    <s v="BALLON"/>
    <n v="6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0"/>
    <n v="4"/>
    <s v="M14 x 75"/>
    <n v="0"/>
    <x v="11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61"/>
    <s v="SYNTHESE"/>
    <s v="APPAREIL"/>
    <s v="BALLON"/>
    <n v="7"/>
    <s v="7A"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0"/>
    <n v="4"/>
    <s v="M16 x 100"/>
    <n v="0"/>
    <x v="5"/>
    <s v="B7"/>
    <s v="B7"/>
    <x v="1"/>
    <m/>
    <n v="16"/>
    <m/>
    <n v="100"/>
    <m/>
    <n v="0"/>
    <n v="0"/>
    <n v="1"/>
    <n v="2"/>
    <s v="SIG/V2J"/>
    <s v="SIG/V2J"/>
    <x v="0"/>
    <s v="NON"/>
    <s v="rf"/>
    <s v="ok"/>
    <m/>
    <m/>
    <m/>
    <m/>
    <m/>
    <m/>
    <m/>
    <m/>
    <m/>
    <m/>
    <m/>
    <m/>
  </r>
  <r>
    <s v="S1161"/>
    <s v="SYNTHESE"/>
    <s v="APPAREIL"/>
    <s v="BALLON"/>
    <n v="7"/>
    <s v="7B"/>
    <m/>
    <m/>
    <m/>
    <m/>
    <m/>
    <m/>
    <m/>
    <m/>
    <n v="80"/>
    <x v="0"/>
    <s v="Pareil"/>
    <n v="20"/>
    <x v="1"/>
    <s v="Pareil"/>
    <m/>
    <s v="DECONNEXION/RECONNEXION"/>
    <m/>
    <n v="0"/>
    <m/>
    <n v="0"/>
    <m/>
    <s v=""/>
    <s v=""/>
    <s v=""/>
    <n v="27"/>
    <m/>
    <n v="4"/>
    <n v="0"/>
    <n v="4"/>
    <s v="M16 x 100"/>
    <n v="0"/>
    <x v="5"/>
    <s v="B7"/>
    <s v="B7"/>
    <x v="1"/>
    <m/>
    <n v="16"/>
    <m/>
    <n v="10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S1161"/>
    <s v="SYNTHESE"/>
    <s v="APPAREIL"/>
    <s v="BALLON"/>
    <n v="8"/>
    <m/>
    <m/>
    <m/>
    <m/>
    <m/>
    <m/>
    <m/>
    <m/>
    <m/>
    <s v="?"/>
    <x v="5"/>
    <s v="Différent"/>
    <s v="PAS D'INFO"/>
    <x v="1"/>
    <s v="Différent"/>
    <m/>
    <s v="DECONNEXION/RECONNEXION"/>
    <m/>
    <n v="0"/>
    <n v="0"/>
    <n v="0"/>
    <n v="0"/>
    <s v=""/>
    <s v=""/>
    <s v=""/>
    <n v="46"/>
    <m/>
    <n v="20"/>
    <n v="0"/>
    <n v="20"/>
    <s v="M30 x 170"/>
    <n v="0"/>
    <x v="55"/>
    <s v="B7"/>
    <s v="B7"/>
    <x v="1"/>
    <m/>
    <n v="30"/>
    <m/>
    <n v="16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1161"/>
    <s v="SYNTHESE"/>
    <s v="APPAREIL"/>
    <s v="BALLON"/>
    <n v="9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"/>
    <n v="27"/>
    <m/>
    <n v="8"/>
    <n v="0"/>
    <n v="8"/>
    <s v="M16 x 100"/>
    <n v="0"/>
    <x v="5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1161"/>
    <s v="SYNTHESE"/>
    <s v="APPAREIL"/>
    <s v="BALLON"/>
    <n v="10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0"/>
    <n v="4"/>
    <s v="M16 x 90"/>
    <n v="0"/>
    <x v="2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1161"/>
    <s v="SYNTHESE"/>
    <s v="APPAREIL"/>
    <s v="BALLON"/>
    <n v="11"/>
    <s v="11A"/>
    <m/>
    <m/>
    <m/>
    <m/>
    <m/>
    <m/>
    <m/>
    <m/>
    <s v="CALO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0"/>
    <s v="PAS D'INFO"/>
    <s v="PAS D'INFO"/>
    <n v="0"/>
    <x v="0"/>
    <s v="PAS D'INFO"/>
    <s v="B7"/>
    <x v="1"/>
    <m/>
    <n v="14"/>
    <m/>
    <n v="7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61"/>
    <s v="SYNTHESE"/>
    <s v="APPAREIL"/>
    <s v="BALLON"/>
    <n v="11"/>
    <s v="11B"/>
    <m/>
    <m/>
    <m/>
    <m/>
    <m/>
    <m/>
    <m/>
    <m/>
    <s v="CALO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0"/>
    <s v="PAS D'INFO"/>
    <s v="PAS D'INFO"/>
    <n v="0"/>
    <x v="0"/>
    <s v="PAS D'INFO"/>
    <s v="B7"/>
    <x v="1"/>
    <m/>
    <n v="14"/>
    <m/>
    <n v="7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61"/>
    <s v="SYNTHESE"/>
    <s v="APPAREIL"/>
    <s v="BALLON"/>
    <s v="B"/>
    <m/>
    <m/>
    <m/>
    <m/>
    <m/>
    <m/>
    <m/>
    <m/>
    <m/>
    <s v="CALO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1161"/>
    <s v="SYNTHESE"/>
    <s v="APPAREIL"/>
    <s v="BALLON"/>
    <s v="C"/>
    <m/>
    <m/>
    <m/>
    <m/>
    <m/>
    <m/>
    <m/>
    <m/>
    <m/>
    <s v="CALO"/>
    <x v="11"/>
    <s v="Différent"/>
    <s v="PAS D'INFO"/>
    <x v="1"/>
    <s v="Différent"/>
    <m/>
    <s v="DECONNEXION/RECONNEXION + BP"/>
    <m/>
    <n v="0"/>
    <n v="0"/>
    <n v="1"/>
    <n v="0"/>
    <s v=" 1 BP"/>
    <s v=""/>
    <s v=""/>
    <n v="22"/>
    <m/>
    <s v="PAS D'INFO"/>
    <n v="0"/>
    <s v="PAS D'INFO"/>
    <s v="PAS D'INFO"/>
    <n v="0"/>
    <x v="0"/>
    <s v="PAS D'INFO"/>
    <n v="0"/>
    <x v="2"/>
    <m/>
    <n v="14"/>
    <m/>
    <n v="80"/>
    <m/>
    <n v="1"/>
    <n v="0"/>
    <n v="1"/>
    <n v="1"/>
    <s v="PAS D'INFO"/>
    <s v="SIG/V2J"/>
    <x v="0"/>
    <s v="PAS D'INFO"/>
    <s v="PAS D'INFO"/>
    <s v="BP specifiée dans OT mais non prévue"/>
    <m/>
    <m/>
    <m/>
    <m/>
    <m/>
    <m/>
    <m/>
    <m/>
    <m/>
    <m/>
    <m/>
    <m/>
  </r>
  <r>
    <s v="S1161"/>
    <s v="SYNTHESE"/>
    <s v="APPAREIL"/>
    <s v="BALLON"/>
    <s v="D"/>
    <m/>
    <m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0"/>
    <s v=" 1 BP"/>
    <s v=""/>
    <s v=""/>
    <n v="27"/>
    <m/>
    <s v="PAS D'INFO"/>
    <n v="0"/>
    <s v="PAS D'INFO"/>
    <s v="PAS D'INFO"/>
    <n v="0"/>
    <x v="0"/>
    <s v="PAS D'INFO"/>
    <n v="0"/>
    <x v="2"/>
    <m/>
    <n v="16"/>
    <m/>
    <n v="90"/>
    <m/>
    <n v="1"/>
    <n v="0"/>
    <n v="1"/>
    <n v="1"/>
    <s v="PAS D'INFO"/>
    <s v="SIG/V2J"/>
    <x v="0"/>
    <s v="PAS D'INFO"/>
    <s v="PAS D'INFO"/>
    <s v="BP specifiée dans OT mais non prévue"/>
    <m/>
    <m/>
    <m/>
    <m/>
    <m/>
    <m/>
    <m/>
    <m/>
    <m/>
    <m/>
    <m/>
    <m/>
  </r>
  <r>
    <s v="S1161"/>
    <s v="SYNTHESE"/>
    <s v="APPAREIL"/>
    <s v="BALLON"/>
    <s v="E"/>
    <s v="E1"/>
    <s v="Coté tuy"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0"/>
    <s v=" 1 BP"/>
    <s v=""/>
    <s v=""/>
    <n v="22"/>
    <m/>
    <n v="4"/>
    <n v="0"/>
    <n v="4"/>
    <s v="M14 x 75"/>
    <n v="0"/>
    <x v="11"/>
    <s v="B7"/>
    <n v="0"/>
    <x v="1"/>
    <m/>
    <n v="14"/>
    <m/>
    <n v="70"/>
    <m/>
    <n v="1"/>
    <n v="0"/>
    <n v="1"/>
    <n v="1"/>
    <s v="SIG/V2J"/>
    <s v="SIG/V2J"/>
    <x v="0"/>
    <s v="NON"/>
    <s v="rf"/>
    <s v="BP specifiée dans OT mais non prévue + manque un joint def"/>
    <m/>
    <m/>
    <m/>
    <m/>
    <m/>
    <m/>
    <m/>
    <m/>
    <m/>
    <m/>
    <m/>
    <m/>
  </r>
  <r>
    <s v="S1161"/>
    <s v="SYNTHESE"/>
    <s v="APPAREIL"/>
    <s v="BALLON"/>
    <s v="E"/>
    <s v="E2"/>
    <s v="Coté pompe"/>
    <m/>
    <m/>
    <m/>
    <m/>
    <m/>
    <m/>
    <m/>
    <n v="25"/>
    <x v="8"/>
    <s v="Pareil"/>
    <n v="20"/>
    <x v="1"/>
    <s v="Pareil"/>
    <m/>
    <s v="DECONNEXION/RECONNEXION"/>
    <m/>
    <n v="0"/>
    <m/>
    <n v="0"/>
    <m/>
    <s v=""/>
    <m/>
    <s v=""/>
    <n v="22"/>
    <m/>
    <n v="4"/>
    <n v="0"/>
    <n v="4"/>
    <s v="M14 x 75"/>
    <n v="0"/>
    <x v="11"/>
    <s v="B7"/>
    <n v="0"/>
    <x v="1"/>
    <m/>
    <n v="14"/>
    <m/>
    <n v="70"/>
    <m/>
    <n v="0"/>
    <m/>
    <n v="1"/>
    <m/>
    <s v="SIG/V2J"/>
    <s v="SIG/V2J"/>
    <x v="0"/>
    <s v="NON"/>
    <s v="rf"/>
    <m/>
    <m/>
    <m/>
    <m/>
    <m/>
    <m/>
    <m/>
    <m/>
    <m/>
    <m/>
    <m/>
    <m/>
    <m/>
  </r>
  <r>
    <s v="S1161"/>
    <s v="SYNTHESE"/>
    <s v="APPAREIL"/>
    <s v="BALLON"/>
    <s v="F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0"/>
    <n v="4"/>
    <s v="M16 x 100"/>
    <n v="0"/>
    <x v="5"/>
    <s v="B7"/>
    <n v="0"/>
    <x v="1"/>
    <m/>
    <n v="16"/>
    <m/>
    <n v="10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1161"/>
    <s v="SYNTHESE"/>
    <s v="APPAREIL"/>
    <s v="BALLON"/>
    <s v="G"/>
    <s v="G1"/>
    <m/>
    <m/>
    <m/>
    <m/>
    <m/>
    <m/>
    <m/>
    <m/>
    <s v="CALO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1161"/>
    <s v="SYNTHESE"/>
    <s v="APPAREIL"/>
    <s v="BALLON"/>
    <s v="G"/>
    <s v="G2"/>
    <m/>
    <m/>
    <m/>
    <m/>
    <m/>
    <m/>
    <m/>
    <m/>
    <s v="CALO"/>
    <x v="8"/>
    <s v="Différent"/>
    <s v="PAS D'INFO"/>
    <x v="1"/>
    <s v="Différent"/>
    <m/>
    <s v="DECONNEXION/RECONNEXION"/>
    <m/>
    <n v="0"/>
    <m/>
    <n v="0"/>
    <m/>
    <s v=""/>
    <s v=""/>
    <s v=""/>
    <n v="22"/>
    <m/>
    <s v="PAS D'INFO"/>
    <n v="0"/>
    <s v="PAS D'INFO"/>
    <s v="PAS D'INFO"/>
    <n v="0"/>
    <x v="0"/>
    <s v="PAS D'INFO"/>
    <n v="0"/>
    <x v="2"/>
    <m/>
    <n v="14"/>
    <m/>
    <n v="7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1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BP specifiée dans OT mais non prévue + repere photo nok"/>
    <m/>
    <m/>
    <m/>
    <m/>
    <m/>
    <m/>
    <m/>
    <m/>
    <m/>
    <m/>
    <m/>
    <m/>
  </r>
  <r>
    <s v="S2020"/>
    <s v="SYNTHESE"/>
    <s v="APPAREIL"/>
    <s v="REACTEUR"/>
    <n v="2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3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4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5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6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7"/>
    <m/>
    <m/>
    <m/>
    <m/>
    <m/>
    <m/>
    <m/>
    <m/>
    <m/>
    <s v="?"/>
    <x v="28"/>
    <s v="Différent"/>
    <s v="PAS D'INFO"/>
    <x v="1"/>
    <s v="Différent"/>
    <m/>
    <s v="OUVERTURE TH"/>
    <m/>
    <n v="0"/>
    <n v="0"/>
    <n v="0"/>
    <n v="0"/>
    <s v="CROISILLON"/>
    <s v=""/>
    <s v="ADF"/>
    <s v=""/>
    <m/>
    <n v="28"/>
    <n v="32"/>
    <n v="28"/>
    <s v="M36 x 280"/>
    <s v="Hors standard"/>
    <x v="56"/>
    <s v="B7"/>
    <s v="B8"/>
    <x v="1"/>
    <m/>
    <s v=""/>
    <m/>
    <s v="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8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9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10"/>
    <m/>
    <m/>
    <m/>
    <m/>
    <m/>
    <m/>
    <m/>
    <m/>
    <m/>
    <n v="150"/>
    <x v="1"/>
    <s v="Pareil"/>
    <n v="20"/>
    <x v="1"/>
    <s v="Pareil"/>
    <m/>
    <s v="POSE/DEPOSE JP"/>
    <m/>
    <n v="1"/>
    <n v="1"/>
    <n v="0"/>
    <n v="0"/>
    <s v="1 JP"/>
    <s v="1 JP"/>
    <s v="ADF"/>
    <n v="32"/>
    <m/>
    <n v="8"/>
    <n v="8"/>
    <n v="8"/>
    <s v="M20 x 120"/>
    <s v="M20x120"/>
    <x v="13"/>
    <s v="B7"/>
    <s v="B7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11"/>
    <s v="11A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1"/>
    <s v=""/>
    <s v=" 1 BP"/>
    <s v="ADF"/>
    <n v="27"/>
    <m/>
    <n v="4"/>
    <n v="4"/>
    <n v="4"/>
    <s v="M16 x 90"/>
    <s v="M16x95"/>
    <x v="2"/>
    <s v="B7"/>
    <s v="B7"/>
    <x v="1"/>
    <m/>
    <n v="16"/>
    <m/>
    <n v="90"/>
    <m/>
    <n v="0"/>
    <n v="1"/>
    <n v="1"/>
    <n v="2"/>
    <s v="SIG/V2J"/>
    <s v="SIG/V2J"/>
    <x v="0"/>
    <s v="oui"/>
    <s v="rf"/>
    <s v="Bp non spécifiée dans OT mais prévue"/>
    <m/>
    <m/>
    <m/>
    <m/>
    <m/>
    <m/>
    <m/>
    <m/>
    <m/>
    <m/>
    <m/>
    <m/>
  </r>
  <r>
    <s v="S2020"/>
    <s v="SYNTHESE"/>
    <s v="APPAREIL"/>
    <s v="REACTEUR"/>
    <n v="11"/>
    <s v="11B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m/>
    <s v=""/>
    <s v="ADF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/V2J"/>
    <x v="0"/>
    <s v="oui"/>
    <s v="rf"/>
    <m/>
    <m/>
    <m/>
    <m/>
    <m/>
    <m/>
    <m/>
    <m/>
    <m/>
    <m/>
    <m/>
    <m/>
    <m/>
  </r>
  <r>
    <s v="S2020"/>
    <s v="SYNTHESE"/>
    <s v="APPAREIL"/>
    <s v="REACTEUR"/>
    <n v="12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repere photo pas bin"/>
    <m/>
    <m/>
    <m/>
    <m/>
    <m/>
    <m/>
    <m/>
    <m/>
    <m/>
    <m/>
    <m/>
    <m/>
  </r>
  <r>
    <s v="S2020"/>
    <s v="SYNTHESE"/>
    <s v="APPAREIL"/>
    <s v="REACTEUR"/>
    <n v="13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OPPUS + CROISILLON"/>
    <s v=""/>
    <s v="ADF"/>
    <n v="51"/>
    <m/>
    <n v="20"/>
    <n v="20"/>
    <n v="20"/>
    <s v="M33 x 200"/>
    <s v="M33x200"/>
    <x v="39"/>
    <s v="B7"/>
    <s v="B8"/>
    <x v="1"/>
    <m/>
    <n v="33"/>
    <m/>
    <n v="1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14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15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17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18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19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20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22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23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25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OPPUS + CROISILLON"/>
    <s v=""/>
    <s v="ADF"/>
    <n v="51"/>
    <m/>
    <n v="20"/>
    <n v="20"/>
    <n v="20"/>
    <s v="M33 x 200"/>
    <s v="M33x200"/>
    <x v="39"/>
    <s v="B7"/>
    <s v="B8"/>
    <x v="1"/>
    <m/>
    <n v="33"/>
    <m/>
    <n v="1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26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27"/>
    <s v="27A"/>
    <s v="Coté S2020"/>
    <m/>
    <m/>
    <m/>
    <m/>
    <m/>
    <m/>
    <m/>
    <n v="600"/>
    <x v="6"/>
    <s v="Pareil"/>
    <n v="20"/>
    <x v="1"/>
    <s v="Pareil"/>
    <m/>
    <s v="DECONNEXION/RECONNEXION + BRIDE FINE"/>
    <m/>
    <n v="0"/>
    <n v="0"/>
    <n v="1"/>
    <n v="0"/>
    <s v="1 BRIDE FINE"/>
    <s v=""/>
    <s v="ADF"/>
    <n v="51"/>
    <m/>
    <n v="20"/>
    <n v="20"/>
    <n v="20"/>
    <s v="M33 x 360"/>
    <s v="M33x200"/>
    <x v="57"/>
    <s v="B7"/>
    <s v="B7"/>
    <x v="1"/>
    <m/>
    <n v="33"/>
    <m/>
    <n v="190"/>
    <m/>
    <n v="1"/>
    <n v="0"/>
    <n v="1"/>
    <n v="2"/>
    <s v="SIG/V2J"/>
    <s v="SIG/V2J"/>
    <x v="0"/>
    <s v="oui"/>
    <s v="rf"/>
    <s v="manque 1 joint prov + 4 goujon ecrou contre ecrou"/>
    <m/>
    <m/>
    <m/>
    <m/>
    <m/>
    <m/>
    <m/>
    <m/>
    <m/>
    <m/>
    <m/>
    <m/>
  </r>
  <r>
    <s v="S2020"/>
    <s v="SYNTHESE"/>
    <s v="APPAREIL"/>
    <s v="REACTEUR"/>
    <n v="27"/>
    <s v="27B"/>
    <s v="Coté tuy"/>
    <m/>
    <m/>
    <m/>
    <m/>
    <m/>
    <m/>
    <m/>
    <n v="600"/>
    <x v="6"/>
    <s v="Pareil"/>
    <n v="20"/>
    <x v="1"/>
    <s v="Pareil"/>
    <m/>
    <s v="DECONNEXION/RECONNEXION"/>
    <m/>
    <n v="0"/>
    <m/>
    <n v="0"/>
    <m/>
    <m/>
    <s v=""/>
    <s v="ADF"/>
    <n v="51"/>
    <m/>
    <n v="0"/>
    <n v="20"/>
    <s v="PAS D'INFO"/>
    <s v="PAS D'INFO"/>
    <s v="M33x200"/>
    <x v="39"/>
    <s v="PAS D'INFO"/>
    <s v="B7"/>
    <x v="1"/>
    <m/>
    <n v="33"/>
    <m/>
    <n v="190"/>
    <m/>
    <n v="0"/>
    <m/>
    <n v="1"/>
    <m/>
    <s v="SIG/V2J"/>
    <s v="SIG/V2J"/>
    <x v="0"/>
    <s v="oui"/>
    <s v="rf"/>
    <m/>
    <m/>
    <m/>
    <m/>
    <m/>
    <m/>
    <m/>
    <m/>
    <m/>
    <m/>
    <m/>
    <m/>
    <m/>
  </r>
  <r>
    <s v="S2020"/>
    <s v="SYNTHESE"/>
    <s v="APPAREIL"/>
    <s v="REACTEUR"/>
    <n v="28"/>
    <m/>
    <m/>
    <m/>
    <m/>
    <m/>
    <m/>
    <m/>
    <m/>
    <m/>
    <s v="CALO"/>
    <x v="0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29"/>
    <m/>
    <m/>
    <m/>
    <m/>
    <m/>
    <m/>
    <m/>
    <m/>
    <m/>
    <s v="ACCES"/>
    <x v="2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30"/>
    <s v="30A"/>
    <s v="Coté S2020"/>
    <m/>
    <m/>
    <m/>
    <m/>
    <m/>
    <m/>
    <m/>
    <n v="600"/>
    <x v="6"/>
    <s v="Pareil"/>
    <n v="20"/>
    <x v="1"/>
    <s v="Pareil"/>
    <m/>
    <s v="DECONNEXION/RECONNEXION + BRIDE FINE"/>
    <m/>
    <n v="0"/>
    <n v="0"/>
    <n v="1"/>
    <n v="0"/>
    <s v="1 BRIDE FINE"/>
    <s v=""/>
    <s v="ADF"/>
    <n v="51"/>
    <m/>
    <n v="20"/>
    <n v="20"/>
    <n v="20"/>
    <s v="M33 x 360"/>
    <s v="M33x200"/>
    <x v="57"/>
    <s v="B7"/>
    <s v="B7"/>
    <x v="1"/>
    <m/>
    <n v="33"/>
    <m/>
    <n v="190"/>
    <m/>
    <n v="1"/>
    <n v="0"/>
    <n v="1"/>
    <n v="2"/>
    <s v="SIG/V2J"/>
    <s v="SIG/V2J"/>
    <x v="0"/>
    <s v="oui"/>
    <s v="rf"/>
    <s v="manque 1 joint prov + 4 goujon ecrou contre ecrou"/>
    <m/>
    <m/>
    <m/>
    <m/>
    <m/>
    <m/>
    <m/>
    <m/>
    <m/>
    <m/>
    <m/>
    <m/>
  </r>
  <r>
    <s v="S2020"/>
    <s v="SYNTHESE"/>
    <s v="APPAREIL"/>
    <s v="REACTEUR"/>
    <n v="30"/>
    <s v="30B"/>
    <s v="Coté tuy"/>
    <m/>
    <m/>
    <m/>
    <m/>
    <m/>
    <m/>
    <m/>
    <n v="600"/>
    <x v="6"/>
    <s v="Pareil"/>
    <n v="20"/>
    <x v="1"/>
    <s v="Pareil"/>
    <m/>
    <s v="DECONNEXION/RECONNEXION"/>
    <m/>
    <n v="0"/>
    <n v="0"/>
    <n v="0"/>
    <n v="0"/>
    <m/>
    <s v=""/>
    <s v="ADF"/>
    <n v="51"/>
    <m/>
    <n v="0"/>
    <n v="20"/>
    <s v="PAS D'INFO"/>
    <s v="PAS D'INFO"/>
    <s v="M33x200"/>
    <x v="39"/>
    <s v="PAS D'INFO"/>
    <s v="B7"/>
    <x v="1"/>
    <m/>
    <n v="33"/>
    <m/>
    <n v="190"/>
    <m/>
    <n v="0"/>
    <n v="0"/>
    <n v="1"/>
    <n v="2"/>
    <s v="SIG/V2J"/>
    <s v="SIG/V2J"/>
    <x v="0"/>
    <s v="oui"/>
    <s v="rf"/>
    <m/>
    <m/>
    <m/>
    <m/>
    <m/>
    <m/>
    <m/>
    <m/>
    <m/>
    <m/>
    <m/>
    <m/>
    <m/>
  </r>
  <r>
    <s v="S2020"/>
    <s v="SYNTHESE"/>
    <s v="APPAREIL"/>
    <s v="REACTEUR"/>
    <n v="31"/>
    <m/>
    <m/>
    <m/>
    <m/>
    <m/>
    <m/>
    <m/>
    <m/>
    <m/>
    <s v="PHOTO"/>
    <x v="7"/>
    <s v="Différent"/>
    <s v="PAS D'INFO"/>
    <x v="1"/>
    <s v="Différent"/>
    <m/>
    <s v="POSE/DEPOSE JP"/>
    <m/>
    <n v="1"/>
    <n v="1"/>
    <n v="0"/>
    <n v="0"/>
    <s v="1 JP"/>
    <s v="1 JP"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32"/>
    <m/>
    <m/>
    <m/>
    <m/>
    <m/>
    <m/>
    <m/>
    <m/>
    <m/>
    <s v="CALO"/>
    <x v="2"/>
    <s v="Différent"/>
    <s v="PAS D'INFO"/>
    <x v="0"/>
    <s v="Différent"/>
    <m/>
    <s v="DECONNEXION/RECONNEXION + BP"/>
    <m/>
    <n v="0"/>
    <n v="0"/>
    <n v="1"/>
    <n v="1"/>
    <s v=" 1 BP"/>
    <s v=" 1 BP"/>
    <s v="ADF"/>
    <n v="27"/>
    <m/>
    <s v="PAS D'INFO"/>
    <n v="8"/>
    <n v="8"/>
    <s v="PAS D'INFO"/>
    <s v="M16x100"/>
    <x v="5"/>
    <s v="PAS D'INFO"/>
    <s v="B8"/>
    <x v="0"/>
    <m/>
    <n v="16"/>
    <m/>
    <n v="9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33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34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35"/>
    <m/>
    <m/>
    <m/>
    <m/>
    <m/>
    <m/>
    <m/>
    <m/>
    <m/>
    <n v="200"/>
    <x v="7"/>
    <s v="Pareil"/>
    <n v="20"/>
    <x v="1"/>
    <s v="Pareil"/>
    <m/>
    <s v="DECONNEXION/RECONNEXION"/>
    <m/>
    <n v="0"/>
    <n v="0"/>
    <n v="0"/>
    <n v="0"/>
    <s v=""/>
    <s v=""/>
    <s v="ADF"/>
    <n v="32"/>
    <m/>
    <n v="8"/>
    <n v="8"/>
    <n v="8"/>
    <s v="M20 x 120"/>
    <s v="M20x120"/>
    <x v="13"/>
    <s v="B7"/>
    <s v="B7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36"/>
    <m/>
    <m/>
    <m/>
    <m/>
    <m/>
    <m/>
    <m/>
    <m/>
    <m/>
    <n v="200"/>
    <x v="7"/>
    <s v="Pareil"/>
    <n v="20"/>
    <x v="1"/>
    <s v="Pareil"/>
    <m/>
    <s v="DECONNEXION/RECONNEXION"/>
    <m/>
    <n v="0"/>
    <n v="0"/>
    <n v="0"/>
    <n v="0"/>
    <s v=""/>
    <s v=""/>
    <s v="ADF"/>
    <n v="32"/>
    <m/>
    <n v="8"/>
    <n v="8"/>
    <n v="8"/>
    <s v="M20 x 120"/>
    <s v="M20x120"/>
    <x v="13"/>
    <s v="B7"/>
    <s v="B7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37"/>
    <m/>
    <m/>
    <m/>
    <m/>
    <m/>
    <m/>
    <m/>
    <m/>
    <m/>
    <n v="200"/>
    <x v="7"/>
    <s v="Pareil"/>
    <n v="20"/>
    <x v="1"/>
    <s v="Pareil"/>
    <m/>
    <s v="DECONNEXION/RECONNEXION"/>
    <m/>
    <n v="0"/>
    <n v="0"/>
    <n v="0"/>
    <n v="0"/>
    <s v=""/>
    <s v=""/>
    <s v="ADF"/>
    <n v="32"/>
    <m/>
    <n v="8"/>
    <n v="8"/>
    <n v="8"/>
    <s v="M20 x 120"/>
    <s v="M20x120"/>
    <x v="13"/>
    <s v="B7"/>
    <s v="B7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n v="38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39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40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41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42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n v="43"/>
    <m/>
    <m/>
    <m/>
    <m/>
    <m/>
    <m/>
    <m/>
    <m/>
    <m/>
    <s v="CALO"/>
    <x v="11"/>
    <s v="Différent"/>
    <s v="PAS D'INFO"/>
    <x v="0"/>
    <s v="Différent"/>
    <m/>
    <s v="DECONNEXION/RECONNEXION + BP"/>
    <m/>
    <n v="0"/>
    <n v="0"/>
    <n v="1"/>
    <n v="1"/>
    <s v=" 1 BP"/>
    <s v=" 1 BP"/>
    <s v="ADF"/>
    <n v="32"/>
    <m/>
    <s v="PAS D'INFO"/>
    <n v="4"/>
    <n v="4"/>
    <s v="PAS D'INFO"/>
    <s v="M20x120"/>
    <x v="13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A"/>
    <m/>
    <m/>
    <m/>
    <m/>
    <m/>
    <m/>
    <m/>
    <m/>
    <m/>
    <n v="100"/>
    <x v="4"/>
    <s v="Pareil"/>
    <n v="20"/>
    <x v="1"/>
    <s v="Pareil"/>
    <m/>
    <s v="DECONNEXION/RECONNEXION"/>
    <m/>
    <n v="0"/>
    <n v="0"/>
    <n v="0"/>
    <n v="0"/>
    <s v=""/>
    <s v=""/>
    <s v="ADF"/>
    <n v="27"/>
    <m/>
    <n v="8"/>
    <n v="8"/>
    <n v="8"/>
    <s v="M16 x 130"/>
    <s v="M16x100"/>
    <x v="46"/>
    <s v="B7"/>
    <n v="0"/>
    <x v="1"/>
    <m/>
    <n v="16"/>
    <m/>
    <n v="10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s v="B"/>
    <m/>
    <m/>
    <m/>
    <m/>
    <m/>
    <m/>
    <m/>
    <m/>
    <m/>
    <n v="150"/>
    <x v="1"/>
    <s v="Pareil"/>
    <n v="20"/>
    <x v="1"/>
    <s v="Pareil"/>
    <m/>
    <s v="DECONNEXION/RECONNEXION + BP"/>
    <m/>
    <n v="0"/>
    <n v="0"/>
    <n v="1"/>
    <n v="1"/>
    <s v=" 1 BP"/>
    <s v=" 1 BP"/>
    <s v="ADF"/>
    <n v="32"/>
    <m/>
    <n v="8"/>
    <n v="8"/>
    <n v="8"/>
    <s v="M20 x 120"/>
    <s v="M20x120"/>
    <x v="13"/>
    <s v="B7"/>
    <n v="0"/>
    <x v="1"/>
    <m/>
    <n v="20"/>
    <m/>
    <n v="11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s v="C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10"/>
    <s v="Hors standard"/>
    <x v="32"/>
    <s v="B7"/>
    <s v="B7"/>
    <x v="1"/>
    <m/>
    <n v="16"/>
    <m/>
    <n v="10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s v="D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ADF"/>
    <n v="27"/>
    <m/>
    <n v="4"/>
    <n v="4"/>
    <n v="4"/>
    <s v="M16 x 110"/>
    <s v="M16x100"/>
    <x v="32"/>
    <s v="B7"/>
    <s v="B7"/>
    <x v="1"/>
    <m/>
    <n v="16"/>
    <m/>
    <n v="10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s v="E"/>
    <m/>
    <m/>
    <m/>
    <m/>
    <m/>
    <m/>
    <m/>
    <m/>
    <m/>
    <n v="200"/>
    <x v="7"/>
    <s v="Pareil"/>
    <n v="20"/>
    <x v="1"/>
    <s v="Pareil"/>
    <m/>
    <s v="DECONNEXION/RECONNEXION"/>
    <m/>
    <n v="0"/>
    <n v="0"/>
    <n v="0"/>
    <n v="0"/>
    <s v=""/>
    <s v=""/>
    <s v="ADF"/>
    <n v="32"/>
    <m/>
    <n v="8"/>
    <n v="8"/>
    <n v="8"/>
    <s v="M20 x 120"/>
    <s v="M20x120"/>
    <x v="13"/>
    <s v="B7"/>
    <s v="B7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s v="F"/>
    <m/>
    <m/>
    <m/>
    <m/>
    <m/>
    <m/>
    <m/>
    <m/>
    <m/>
    <n v="150"/>
    <x v="1"/>
    <s v="Pareil"/>
    <n v="20"/>
    <x v="1"/>
    <s v="Pareil"/>
    <m/>
    <s v="DECONNEXION/RECONNEXION"/>
    <m/>
    <n v="0"/>
    <n v="0"/>
    <n v="0"/>
    <n v="0"/>
    <s v=""/>
    <s v=""/>
    <s v="ADF"/>
    <n v="32"/>
    <m/>
    <n v="8"/>
    <n v="8"/>
    <n v="8"/>
    <s v="M20 x 140"/>
    <s v="M20x120"/>
    <x v="1"/>
    <s v="B7"/>
    <s v="B7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s v="H"/>
    <m/>
    <m/>
    <m/>
    <m/>
    <m/>
    <m/>
    <m/>
    <m/>
    <m/>
    <n v="150"/>
    <x v="1"/>
    <s v="Pareil"/>
    <n v="20"/>
    <x v="1"/>
    <s v="Pareil"/>
    <m/>
    <s v="DECONNEXION/RECONNEXION + BP"/>
    <m/>
    <n v="0"/>
    <n v="0"/>
    <n v="1"/>
    <n v="1"/>
    <s v=" 1 BP"/>
    <s v=" 1 BP"/>
    <s v="ADF"/>
    <n v="32"/>
    <m/>
    <n v="8"/>
    <n v="8"/>
    <n v="8"/>
    <s v="M20 x 115"/>
    <s v="M20x120"/>
    <x v="58"/>
    <s v="B7"/>
    <s v="B7"/>
    <x v="1"/>
    <m/>
    <n v="20"/>
    <m/>
    <n v="11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020"/>
    <s v="SYNTHESE"/>
    <s v="APPAREIL"/>
    <s v="REACTEUR"/>
    <s v="I"/>
    <m/>
    <m/>
    <m/>
    <m/>
    <m/>
    <m/>
    <m/>
    <m/>
    <m/>
    <n v="600"/>
    <x v="6"/>
    <s v="Pareil"/>
    <n v="20"/>
    <x v="1"/>
    <s v="Pareil"/>
    <m/>
    <s v="DECONNEXION/RECONNEXION"/>
    <m/>
    <n v="0"/>
    <n v="0"/>
    <n v="0"/>
    <n v="0"/>
    <s v=""/>
    <s v=""/>
    <s v="ADF"/>
    <n v="51"/>
    <m/>
    <n v="20"/>
    <n v="20"/>
    <n v="20"/>
    <s v="M33 x 190"/>
    <s v="M33x200"/>
    <x v="7"/>
    <s v="B7"/>
    <s v="B7"/>
    <x v="1"/>
    <m/>
    <n v="33"/>
    <m/>
    <n v="190"/>
    <m/>
    <n v="0"/>
    <n v="0"/>
    <n v="1"/>
    <n v="1"/>
    <s v="SIG/V2J"/>
    <s v="SIG/V2J"/>
    <x v="0"/>
    <s v="oui"/>
    <s v="rf"/>
    <s v="ATTENTION IL FAUT POTENCE POUR TH PAS DESSUS"/>
    <m/>
    <m/>
    <m/>
    <m/>
    <m/>
    <m/>
    <m/>
    <m/>
    <m/>
    <m/>
    <m/>
    <m/>
  </r>
  <r>
    <s v="S2020"/>
    <s v="SYNTHESE"/>
    <s v="APPAREIL"/>
    <s v="REACTEUR"/>
    <s v="K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L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M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N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O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P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Q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R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S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T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U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V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W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X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Y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Z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0"/>
    <s v="SYNTHESE"/>
    <s v="APPAREIL"/>
    <s v="REACTEUR"/>
    <s v="AA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8"/>
    <n v="8"/>
    <s v="PAS D'INFO"/>
    <s v="M16x110"/>
    <x v="32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1"/>
    <m/>
    <m/>
    <m/>
    <m/>
    <m/>
    <m/>
    <m/>
    <m/>
    <m/>
    <s v="ACCES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2"/>
    <m/>
    <m/>
    <m/>
    <m/>
    <m/>
    <m/>
    <m/>
    <m/>
    <m/>
    <s v="ACCES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3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4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5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6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7"/>
    <m/>
    <m/>
    <m/>
    <m/>
    <m/>
    <m/>
    <m/>
    <m/>
    <m/>
    <s v="?"/>
    <x v="28"/>
    <s v="Différent"/>
    <s v="PAS D'INFO"/>
    <x v="1"/>
    <s v="Différent"/>
    <m/>
    <s v="OUVERTURE TH"/>
    <m/>
    <n v="0"/>
    <n v="0"/>
    <n v="0"/>
    <n v="0"/>
    <s v="CROISILLON"/>
    <s v=""/>
    <s v=""/>
    <s v=""/>
    <m/>
    <n v="32"/>
    <n v="32"/>
    <n v="32"/>
    <s v="M39 x 240"/>
    <s v="Hors standard"/>
    <x v="59"/>
    <s v="B7"/>
    <s v="B7"/>
    <x v="1"/>
    <m/>
    <s v=""/>
    <m/>
    <s v="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8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9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11"/>
    <m/>
    <m/>
    <m/>
    <m/>
    <m/>
    <m/>
    <m/>
    <m/>
    <m/>
    <n v="100"/>
    <x v="7"/>
    <s v="Différent"/>
    <n v="20"/>
    <x v="1"/>
    <s v="Pareil"/>
    <m/>
    <s v="POSE/DEPOSE JP"/>
    <m/>
    <n v="1"/>
    <n v="1"/>
    <n v="0"/>
    <n v="0"/>
    <s v="1 JP"/>
    <s v="1 JP"/>
    <s v=""/>
    <n v="32"/>
    <m/>
    <n v="8"/>
    <n v="8"/>
    <n v="8"/>
    <s v="M16 x 100"/>
    <s v="M20x120"/>
    <x v="5"/>
    <s v="B7"/>
    <s v="B7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1"/>
    <s v="SYNTHESE"/>
    <s v="APPAREIL"/>
    <s v="REACTEUR"/>
    <n v="12"/>
    <m/>
    <m/>
    <m/>
    <m/>
    <m/>
    <m/>
    <m/>
    <m/>
    <m/>
    <n v="200"/>
    <x v="7"/>
    <s v="Pareil"/>
    <n v="20"/>
    <x v="1"/>
    <s v="Pareil"/>
    <m/>
    <s v="POSE/DEPOSE JP"/>
    <m/>
    <n v="1"/>
    <n v="1"/>
    <n v="0"/>
    <n v="0"/>
    <s v="1 JP"/>
    <s v="1 JP"/>
    <s v=""/>
    <n v="32"/>
    <m/>
    <n v="8"/>
    <n v="8"/>
    <n v="8"/>
    <s v="M20 x 120"/>
    <s v="M20x120"/>
    <x v="13"/>
    <s v="B7"/>
    <s v="B7"/>
    <x v="1"/>
    <m/>
    <n v="20"/>
    <m/>
    <n v="11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13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14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OPPUS + CROISILLON"/>
    <s v=""/>
    <s v="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15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8"/>
    <x v="0"/>
    <m/>
    <n v="16"/>
    <m/>
    <n v="8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17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8"/>
    <x v="0"/>
    <m/>
    <n v="16"/>
    <m/>
    <n v="8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18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8"/>
    <x v="0"/>
    <m/>
    <n v="16"/>
    <m/>
    <n v="8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19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8"/>
    <x v="0"/>
    <m/>
    <n v="16"/>
    <m/>
    <n v="8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21"/>
    <m/>
    <m/>
    <m/>
    <m/>
    <m/>
    <m/>
    <m/>
    <m/>
    <m/>
    <s v="?"/>
    <x v="8"/>
    <s v="Différent"/>
    <s v="PAS D'INFO"/>
    <x v="1"/>
    <s v="Différent"/>
    <m/>
    <s v="POSE/DEPOSE JP"/>
    <m/>
    <n v="1"/>
    <n v="1"/>
    <n v="0"/>
    <n v="0"/>
    <s v="1 JP"/>
    <s v="1 JP"/>
    <s v=""/>
    <n v="22"/>
    <m/>
    <n v="4"/>
    <n v="4"/>
    <n v="4"/>
    <s v="M14 x 80"/>
    <s v="M14x80"/>
    <x v="14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1"/>
    <s v="SYNTHESE"/>
    <s v="APPAREIL"/>
    <s v="REACTEUR"/>
    <n v="22"/>
    <m/>
    <m/>
    <m/>
    <m/>
    <m/>
    <m/>
    <m/>
    <m/>
    <m/>
    <n v="100"/>
    <x v="4"/>
    <s v="Pareil"/>
    <n v="20"/>
    <x v="0"/>
    <s v="Différent"/>
    <m/>
    <s v="POSE/DEPOSE JP"/>
    <m/>
    <n v="1"/>
    <n v="1"/>
    <n v="0"/>
    <n v="0"/>
    <s v="1 JP"/>
    <s v="1 JP"/>
    <s v=""/>
    <n v="32"/>
    <m/>
    <n v="8"/>
    <n v="8"/>
    <n v="8"/>
    <s v="M16 x 100"/>
    <s v="M20x130"/>
    <x v="5"/>
    <s v="B7"/>
    <s v="B7"/>
    <x v="1"/>
    <m/>
    <n v="20"/>
    <m/>
    <n v="12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25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OPPUS + CROISILLON"/>
    <s v=""/>
    <s v=""/>
    <n v="51"/>
    <m/>
    <n v="20"/>
    <n v="20"/>
    <n v="20"/>
    <s v="M33 x 190"/>
    <s v="M33x200"/>
    <x v="7"/>
    <s v="B7"/>
    <s v="B7"/>
    <x v="1"/>
    <m/>
    <n v="33"/>
    <m/>
    <n v="1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21"/>
    <s v="SYNTHESE"/>
    <s v="APPAREIL"/>
    <s v="REACTEUR"/>
    <n v="26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8"/>
    <x v="0"/>
    <m/>
    <n v="16"/>
    <m/>
    <n v="8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30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8"/>
    <x v="0"/>
    <m/>
    <n v="16"/>
    <m/>
    <n v="8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31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8"/>
    <x v="0"/>
    <m/>
    <n v="16"/>
    <m/>
    <n v="8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2021"/>
    <s v="SYNTHESE"/>
    <s v="APPAREIL"/>
    <s v="REACTEUR"/>
    <n v="34"/>
    <m/>
    <m/>
    <m/>
    <m/>
    <m/>
    <m/>
    <m/>
    <m/>
    <m/>
    <s v="?"/>
    <x v="18"/>
    <s v="Différent"/>
    <s v="PAS D'INFO"/>
    <x v="1"/>
    <s v="Différent"/>
    <m/>
    <s v="POSE/DEPOSE JP"/>
    <m/>
    <n v="1"/>
    <n v="1"/>
    <n v="0"/>
    <n v="0"/>
    <s v="1 JP"/>
    <s v="1 JP"/>
    <s v=""/>
    <n v="46"/>
    <m/>
    <n v="16"/>
    <n v="16"/>
    <n v="16"/>
    <s v="M30 x 300"/>
    <s v="M30x170"/>
    <x v="60"/>
    <s v="B7"/>
    <s v="B7"/>
    <x v="1"/>
    <m/>
    <n v="30"/>
    <m/>
    <n v="160"/>
    <m/>
    <n v="2"/>
    <n v="2"/>
    <n v="1"/>
    <n v="1"/>
    <s v="SIG/V1J"/>
    <s v="SIG/V2J"/>
    <x v="1"/>
    <s v="oui"/>
    <s v="rf"/>
    <s v="ok + 4 goujons contre ecrous"/>
    <m/>
    <m/>
    <m/>
    <m/>
    <m/>
    <m/>
    <m/>
    <m/>
    <m/>
    <m/>
    <m/>
    <m/>
  </r>
  <r>
    <s v="S2021"/>
    <s v="SYNTHESE"/>
    <s v="APPAREIL"/>
    <s v="REACTEUR"/>
    <n v="35"/>
    <m/>
    <m/>
    <m/>
    <m/>
    <m/>
    <m/>
    <m/>
    <m/>
    <m/>
    <s v="?"/>
    <x v="18"/>
    <s v="Différent"/>
    <s v="PAS D'INFO"/>
    <x v="1"/>
    <s v="Différent"/>
    <m/>
    <s v="POSE/DEPOSE JP"/>
    <m/>
    <n v="1"/>
    <n v="1"/>
    <n v="0"/>
    <n v="0"/>
    <s v="1 JP"/>
    <s v="1 JP"/>
    <s v=""/>
    <n v="46"/>
    <m/>
    <n v="16"/>
    <n v="16"/>
    <n v="16"/>
    <s v="M30 x 300"/>
    <s v="M30x170"/>
    <x v="60"/>
    <s v="B7"/>
    <s v="B7"/>
    <x v="1"/>
    <m/>
    <n v="30"/>
    <m/>
    <n v="160"/>
    <m/>
    <n v="2"/>
    <n v="2"/>
    <n v="1"/>
    <n v="1"/>
    <s v="SIG/V1J"/>
    <s v="SIG/V2J"/>
    <x v="1"/>
    <s v="oui"/>
    <s v="rf"/>
    <s v="ok + 4 goujons contre ecrous"/>
    <m/>
    <m/>
    <m/>
    <m/>
    <m/>
    <m/>
    <m/>
    <m/>
    <m/>
    <m/>
    <m/>
    <m/>
  </r>
  <r>
    <s v="S2021"/>
    <s v="SYNTHESE"/>
    <s v="APPAREIL"/>
    <s v="REACTEUR"/>
    <n v="36"/>
    <s v="36A"/>
    <s v="Cote S2021"/>
    <m/>
    <m/>
    <m/>
    <m/>
    <m/>
    <m/>
    <m/>
    <n v="80"/>
    <x v="0"/>
    <s v="Pareil"/>
    <n v="20"/>
    <x v="1"/>
    <s v="Pareil"/>
    <m/>
    <s v="DECONNEXION/RECONNEXION"/>
    <m/>
    <n v="0"/>
    <n v="1"/>
    <n v="0"/>
    <n v="0"/>
    <s v=""/>
    <s v="1 JP"/>
    <s v=""/>
    <n v="27"/>
    <m/>
    <n v="4"/>
    <n v="4"/>
    <n v="4"/>
    <s v="M16 x 100"/>
    <s v="M16x100"/>
    <x v="5"/>
    <s v="B7"/>
    <s v="B7"/>
    <x v="1"/>
    <m/>
    <n v="16"/>
    <m/>
    <n v="100"/>
    <m/>
    <n v="0"/>
    <n v="2"/>
    <n v="1"/>
    <n v="1"/>
    <s v="SIG/V2J"/>
    <s v="SIG/V2J"/>
    <x v="0"/>
    <s v="oui"/>
    <s v="rf"/>
    <s v="On depose vanne et manchette ou l'ensemble ? + Pourquoi JP ?"/>
    <m/>
    <m/>
    <m/>
    <m/>
    <m/>
    <m/>
    <m/>
    <m/>
    <m/>
    <m/>
    <m/>
    <m/>
  </r>
  <r>
    <s v="S2021"/>
    <s v="SYNTHESE"/>
    <s v="APPAREIL"/>
    <s v="REACTEUR"/>
    <n v="36"/>
    <s v="36B"/>
    <s v="Milieu"/>
    <m/>
    <m/>
    <m/>
    <m/>
    <m/>
    <m/>
    <m/>
    <n v="80"/>
    <x v="0"/>
    <s v="Pareil"/>
    <n v="20"/>
    <x v="1"/>
    <s v="Pareil"/>
    <m/>
    <s v="DECONNEXION/RECONNEXION"/>
    <m/>
    <n v="0"/>
    <m/>
    <n v="0"/>
    <m/>
    <s v=""/>
    <s v=""/>
    <s v=""/>
    <n v="27"/>
    <m/>
    <n v="4"/>
    <n v="4"/>
    <n v="4"/>
    <s v="M16 x 100"/>
    <s v="M16x100"/>
    <x v="5"/>
    <s v="B7"/>
    <s v="B7"/>
    <x v="1"/>
    <m/>
    <n v="16"/>
    <m/>
    <n v="100"/>
    <m/>
    <n v="0"/>
    <m/>
    <n v="1"/>
    <m/>
    <s v="SIG/V2J"/>
    <s v="SIG/V2J"/>
    <x v="0"/>
    <s v="oui"/>
    <s v="rf"/>
    <s v="On depose vanne et manchette ou l'ensemble ?"/>
    <m/>
    <m/>
    <m/>
    <m/>
    <m/>
    <m/>
    <m/>
    <m/>
    <m/>
    <m/>
    <m/>
    <m/>
  </r>
  <r>
    <s v="S2021"/>
    <s v="SYNTHESE"/>
    <s v="APPAREIL"/>
    <s v="REACTEUR"/>
    <n v="37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1"/>
    <s v="SYNTHESE"/>
    <s v="APPAREIL"/>
    <s v="REACTEUR"/>
    <n v="38"/>
    <s v="38A"/>
    <s v="Coté S2021"/>
    <m/>
    <m/>
    <m/>
    <m/>
    <m/>
    <m/>
    <m/>
    <n v="500"/>
    <x v="5"/>
    <s v="Pareil"/>
    <n v="20"/>
    <x v="1"/>
    <s v="Pareil"/>
    <m/>
    <s v="DECONNEXION/RECONNEXION + BP"/>
    <m/>
    <n v="0"/>
    <n v="0"/>
    <n v="1"/>
    <n v="1"/>
    <s v=" 1 BP"/>
    <s v=" 1 BP"/>
    <s v=""/>
    <n v="46"/>
    <m/>
    <n v="20"/>
    <n v="20"/>
    <n v="20"/>
    <s v="M30 x 340"/>
    <s v="M30x180"/>
    <x v="61"/>
    <s v="B7"/>
    <s v="B7"/>
    <x v="1"/>
    <m/>
    <n v="30"/>
    <m/>
    <n v="160"/>
    <m/>
    <n v="1"/>
    <n v="1"/>
    <n v="1"/>
    <n v="2"/>
    <s v="SIG/V2J"/>
    <s v="SIG/V2J"/>
    <x v="0"/>
    <s v="oui"/>
    <s v="rf"/>
    <s v="ok + 4 goujons contre ecrou"/>
    <m/>
    <m/>
    <m/>
    <m/>
    <m/>
    <m/>
    <m/>
    <m/>
    <m/>
    <m/>
    <m/>
    <m/>
  </r>
  <r>
    <s v="S2021"/>
    <s v="SYNTHESE"/>
    <s v="APPAREIL"/>
    <s v="REACTEUR"/>
    <n v="38"/>
    <s v="38B"/>
    <s v="Coté S2022"/>
    <m/>
    <m/>
    <m/>
    <m/>
    <m/>
    <m/>
    <m/>
    <n v="500"/>
    <x v="5"/>
    <s v="Pareil"/>
    <n v="20"/>
    <x v="1"/>
    <s v="Pareil"/>
    <m/>
    <s v="DECONNEXION/RECONNEXION"/>
    <m/>
    <n v="0"/>
    <m/>
    <n v="0"/>
    <m/>
    <s v=""/>
    <m/>
    <s v=""/>
    <n v="46"/>
    <m/>
    <n v="0"/>
    <n v="20"/>
    <s v="PAS D'INFO"/>
    <s v="PAS D'INFO"/>
    <s v="M30x180"/>
    <x v="16"/>
    <s v="PAS D'INFO"/>
    <s v="B7"/>
    <x v="1"/>
    <m/>
    <n v="30"/>
    <m/>
    <n v="160"/>
    <m/>
    <n v="0"/>
    <m/>
    <n v="1"/>
    <m/>
    <s v="SIG/V1J"/>
    <s v="SIG/V2J"/>
    <x v="1"/>
    <s v="oui"/>
    <s v="rf"/>
    <s v="ok"/>
    <m/>
    <m/>
    <m/>
    <m/>
    <m/>
    <m/>
    <m/>
    <m/>
    <m/>
    <m/>
    <m/>
    <m/>
  </r>
  <r>
    <s v="S2021"/>
    <s v="SYNTHESE"/>
    <s v="APPAREIL"/>
    <s v="REACTEUR"/>
    <n v="39"/>
    <m/>
    <m/>
    <m/>
    <m/>
    <m/>
    <m/>
    <m/>
    <m/>
    <m/>
    <n v="150"/>
    <x v="7"/>
    <s v="Différent"/>
    <n v="20"/>
    <x v="1"/>
    <s v="Pareil"/>
    <m/>
    <s v="POSE/DEPOSE JP"/>
    <m/>
    <n v="1"/>
    <n v="1"/>
    <n v="0"/>
    <n v="0"/>
    <s v="1 JP"/>
    <s v="1 JP"/>
    <s v=""/>
    <n v="32"/>
    <m/>
    <n v="8"/>
    <n v="8"/>
    <n v="8"/>
    <s v="M20 x 120"/>
    <s v="M20x120"/>
    <x v="13"/>
    <s v="B7"/>
    <s v="B7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1"/>
    <s v="SYNTHESE"/>
    <s v="APPAREIL"/>
    <s v="REACTEUR"/>
    <n v="40"/>
    <s v="40A"/>
    <s v="Coté S2021"/>
    <m/>
    <m/>
    <m/>
    <m/>
    <m/>
    <m/>
    <m/>
    <n v="500"/>
    <x v="5"/>
    <s v="Pareil"/>
    <n v="20"/>
    <x v="1"/>
    <s v="Pareil"/>
    <m/>
    <s v="DECONNEXION/RECONNEXION + BP"/>
    <m/>
    <n v="0"/>
    <n v="0"/>
    <n v="1"/>
    <n v="1"/>
    <s v=" 1 BP"/>
    <s v=" 1 BP"/>
    <s v=""/>
    <n v="46"/>
    <m/>
    <n v="20"/>
    <n v="20"/>
    <n v="20"/>
    <s v="M30 x 340"/>
    <s v="M30x180"/>
    <x v="61"/>
    <s v="B7"/>
    <s v="B7"/>
    <x v="1"/>
    <m/>
    <n v="30"/>
    <m/>
    <n v="160"/>
    <m/>
    <n v="1"/>
    <n v="1"/>
    <n v="1"/>
    <n v="2"/>
    <s v="SIG/V2J"/>
    <s v="SIG/V2J"/>
    <x v="0"/>
    <s v="oui"/>
    <s v="rf"/>
    <s v="ok + 4 goujons contre ecrou"/>
    <m/>
    <m/>
    <m/>
    <m/>
    <m/>
    <m/>
    <m/>
    <m/>
    <m/>
    <m/>
    <m/>
    <m/>
  </r>
  <r>
    <s v="S2021"/>
    <s v="SYNTHESE"/>
    <s v="APPAREIL"/>
    <s v="REACTEUR"/>
    <n v="40"/>
    <s v="40B"/>
    <s v="Coté S2022"/>
    <m/>
    <m/>
    <m/>
    <m/>
    <m/>
    <m/>
    <m/>
    <n v="500"/>
    <x v="5"/>
    <s v="Pareil"/>
    <n v="20"/>
    <x v="1"/>
    <s v="Pareil"/>
    <m/>
    <s v="DECONNEXION/RECONNEXION"/>
    <m/>
    <n v="0"/>
    <m/>
    <n v="0"/>
    <m/>
    <s v=""/>
    <m/>
    <s v=""/>
    <n v="46"/>
    <m/>
    <n v="0"/>
    <n v="20"/>
    <s v="PAS D'INFO"/>
    <s v="PAS D'INFO"/>
    <s v="M30x180"/>
    <x v="16"/>
    <s v="PAS D'INFO"/>
    <s v="B7"/>
    <x v="1"/>
    <m/>
    <n v="30"/>
    <m/>
    <n v="160"/>
    <m/>
    <n v="0"/>
    <m/>
    <n v="1"/>
    <m/>
    <s v="SIG/V1J"/>
    <s v="SIG/V2J"/>
    <x v="1"/>
    <s v="oui"/>
    <s v="rf"/>
    <s v="ok"/>
    <m/>
    <m/>
    <m/>
    <m/>
    <m/>
    <m/>
    <m/>
    <m/>
    <m/>
    <m/>
    <m/>
    <m/>
  </r>
  <r>
    <s v="S2021"/>
    <s v="SYNTHESE"/>
    <s v="APPAREIL"/>
    <s v="REACTEUR"/>
    <s v="A"/>
    <m/>
    <m/>
    <m/>
    <m/>
    <m/>
    <m/>
    <m/>
    <m/>
    <m/>
    <n v="200"/>
    <x v="7"/>
    <s v="Pareil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50"/>
    <s v="M20x120"/>
    <x v="49"/>
    <s v="B7"/>
    <s v="B7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1"/>
    <s v="SYNTHESE"/>
    <s v="APPAREIL"/>
    <s v="REACTEUR"/>
    <s v="B"/>
    <m/>
    <m/>
    <m/>
    <m/>
    <m/>
    <m/>
    <m/>
    <m/>
    <m/>
    <n v="250"/>
    <x v="15"/>
    <s v="Pareil"/>
    <n v="20"/>
    <x v="1"/>
    <s v="Pareil"/>
    <m/>
    <s v="DECONNEXION/RECONNEXION + BP"/>
    <m/>
    <n v="0"/>
    <n v="0"/>
    <n v="1"/>
    <n v="1"/>
    <s v=" 1 BP"/>
    <s v=" 1 BP"/>
    <s v=""/>
    <n v="36"/>
    <m/>
    <n v="12"/>
    <n v="12"/>
    <n v="12"/>
    <s v="M20 x 150"/>
    <s v="M24x140"/>
    <x v="49"/>
    <s v="B7"/>
    <s v="B7"/>
    <x v="1"/>
    <m/>
    <n v="22"/>
    <m/>
    <n v="130"/>
    <m/>
    <n v="1"/>
    <n v="1"/>
    <n v="1"/>
    <n v="1"/>
    <s v="SIG/V2J"/>
    <s v="SIG/V2J"/>
    <x v="0"/>
    <s v="oui"/>
    <s v="rf"/>
    <s v="ok"/>
    <s v="On voit que c'est du M24 normalement perçages très large par rapport à la tige"/>
    <m/>
    <m/>
    <m/>
    <m/>
    <m/>
    <m/>
    <m/>
    <m/>
    <m/>
    <m/>
    <m/>
  </r>
  <r>
    <s v="S2021"/>
    <s v="SYNTHESE"/>
    <s v="APPAREIL"/>
    <s v="REACTEUR"/>
    <s v="C"/>
    <m/>
    <m/>
    <m/>
    <m/>
    <m/>
    <m/>
    <m/>
    <m/>
    <m/>
    <n v="500"/>
    <x v="5"/>
    <s v="Pareil"/>
    <n v="20"/>
    <x v="1"/>
    <s v="Pareil"/>
    <m/>
    <s v="DECONNEXION/RECONNEXION"/>
    <m/>
    <n v="0"/>
    <n v="0"/>
    <n v="0"/>
    <n v="0"/>
    <s v=""/>
    <s v=""/>
    <s v=""/>
    <n v="46"/>
    <m/>
    <n v="20"/>
    <n v="20"/>
    <n v="20"/>
    <s v="M30 x 180"/>
    <s v="M30x180"/>
    <x v="16"/>
    <s v="B7"/>
    <s v="B7"/>
    <x v="1"/>
    <m/>
    <n v="30"/>
    <m/>
    <n v="16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1"/>
    <s v="SYNTHESE"/>
    <s v="APPAREIL"/>
    <s v="REACTEUR"/>
    <s v="D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1"/>
    <s v="SYNTHESE"/>
    <s v="APPAREIL"/>
    <s v="REACTEUR"/>
    <s v="E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1"/>
    <s v="SYNTHESE"/>
    <s v="APPAREIL"/>
    <s v="REACTEUR"/>
    <s v="F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1"/>
    <s v="SYNTHESE"/>
    <s v="APPAREIL"/>
    <s v="REACTEUR"/>
    <s v="G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1"/>
    <s v="SYNTHESE"/>
    <s v="APPAREIL"/>
    <s v="REACTEUR"/>
    <s v="H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1"/>
    <s v="SYNTHESE"/>
    <s v="APPAREIL"/>
    <s v="REACTEUR"/>
    <s v="I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1"/>
    <s v="SYNTHESE"/>
    <s v="APPAREIL"/>
    <s v="REACTEUR"/>
    <s v="J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2"/>
    <s v="SYNTHESE"/>
    <s v="APPAREIL"/>
    <s v="REACTEUR"/>
    <n v="1"/>
    <m/>
    <m/>
    <m/>
    <m/>
    <m/>
    <m/>
    <m/>
    <m/>
    <m/>
    <s v="ACCES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2"/>
    <s v="SYNTHESE"/>
    <s v="APPAREIL"/>
    <s v="REACTEUR"/>
    <n v="2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95"/>
    <x v="5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3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4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5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6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7"/>
    <m/>
    <m/>
    <m/>
    <m/>
    <m/>
    <m/>
    <m/>
    <m/>
    <m/>
    <s v="?"/>
    <x v="28"/>
    <s v="Différent"/>
    <s v="PAS D'INFO"/>
    <x v="1"/>
    <s v="Différent"/>
    <m/>
    <s v="OUVERTURE TH"/>
    <m/>
    <n v="0"/>
    <n v="0"/>
    <n v="0"/>
    <n v="0"/>
    <s v="CROISILLON"/>
    <s v=""/>
    <s v=""/>
    <s v=""/>
    <m/>
    <n v="32"/>
    <n v="32"/>
    <n v="32"/>
    <s v="M39 x 240"/>
    <s v="Hors standard"/>
    <x v="59"/>
    <s v="B7"/>
    <s v="B7"/>
    <x v="1"/>
    <m/>
    <s v=""/>
    <m/>
    <s v="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8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9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80"/>
    <x v="23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10"/>
    <m/>
    <m/>
    <m/>
    <m/>
    <m/>
    <m/>
    <m/>
    <m/>
    <m/>
    <n v="100"/>
    <x v="7"/>
    <s v="Différent"/>
    <n v="20"/>
    <x v="1"/>
    <s v="Pareil"/>
    <m/>
    <s v="POSE/DEPOSE JP"/>
    <m/>
    <n v="1"/>
    <n v="1"/>
    <n v="0"/>
    <n v="0"/>
    <s v="1 JP"/>
    <s v="1 JP"/>
    <s v=""/>
    <n v="32"/>
    <m/>
    <n v="8"/>
    <n v="8"/>
    <n v="8"/>
    <s v="M16 x 100"/>
    <s v="M20x120"/>
    <x v="5"/>
    <s v="B7"/>
    <s v="B7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2"/>
    <s v="SYNTHESE"/>
    <s v="APPAREIL"/>
    <s v="REACTEUR"/>
    <n v="12"/>
    <m/>
    <m/>
    <m/>
    <m/>
    <m/>
    <m/>
    <m/>
    <m/>
    <m/>
    <n v="200"/>
    <x v="7"/>
    <s v="Pareil"/>
    <n v="20"/>
    <x v="1"/>
    <s v="Pareil"/>
    <m/>
    <s v="POSE/DEPOSE JP"/>
    <m/>
    <n v="1"/>
    <n v="1"/>
    <n v="0"/>
    <n v="0"/>
    <s v="1 JP"/>
    <s v="1 JP"/>
    <s v=""/>
    <n v="32"/>
    <m/>
    <n v="8"/>
    <n v="8"/>
    <n v="8"/>
    <s v="M20 x 120"/>
    <s v="M20x120"/>
    <x v="13"/>
    <s v="B7"/>
    <s v="B7"/>
    <x v="1"/>
    <m/>
    <n v="20"/>
    <m/>
    <n v="11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13"/>
    <m/>
    <m/>
    <m/>
    <m/>
    <m/>
    <m/>
    <m/>
    <m/>
    <m/>
    <n v="25"/>
    <x v="2"/>
    <s v="Différent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4 x 70"/>
    <s v="M16x95"/>
    <x v="23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14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OPPUS + CROISILLON"/>
    <s v=""/>
    <s v="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15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1"/>
    <n v="1"/>
    <n v="1"/>
    <n v="2"/>
    <s v="PAS D'INFO"/>
    <s v="SIG/V1J"/>
    <x v="1"/>
    <s v="PAS D'INFO"/>
    <s v="PAS D'INFO"/>
    <s v="Pourquoi 2 joints def sur les cannes ?"/>
    <m/>
    <m/>
    <m/>
    <m/>
    <m/>
    <m/>
    <m/>
    <m/>
    <m/>
    <m/>
    <m/>
    <m/>
  </r>
  <r>
    <s v="S2022"/>
    <s v="SYNTHESE"/>
    <s v="APPAREIL"/>
    <s v="REACTEUR"/>
    <n v="16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1"/>
    <n v="1"/>
    <n v="1"/>
    <n v="2"/>
    <s v="PAS D'INFO"/>
    <s v="SIG/V1J"/>
    <x v="1"/>
    <s v="PAS D'INFO"/>
    <s v="PAS D'INFO"/>
    <s v="Pourquoi 2 joints def sur les cannes ?"/>
    <m/>
    <m/>
    <m/>
    <m/>
    <m/>
    <m/>
    <m/>
    <m/>
    <m/>
    <m/>
    <m/>
    <m/>
  </r>
  <r>
    <s v="S2022"/>
    <s v="SYNTHESE"/>
    <s v="APPAREIL"/>
    <s v="REACTEUR"/>
    <n v="17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1"/>
    <n v="1"/>
    <n v="1"/>
    <n v="2"/>
    <s v="PAS D'INFO"/>
    <s v="SIG/V1J"/>
    <x v="1"/>
    <s v="PAS D'INFO"/>
    <s v="PAS D'INFO"/>
    <s v="Pourquoi 2 joints def sur les cannes ?"/>
    <m/>
    <m/>
    <m/>
    <m/>
    <m/>
    <m/>
    <m/>
    <m/>
    <m/>
    <m/>
    <m/>
    <m/>
  </r>
  <r>
    <s v="S2022"/>
    <s v="SYNTHESE"/>
    <s v="APPAREIL"/>
    <s v="REACTEUR"/>
    <n v="19"/>
    <m/>
    <m/>
    <m/>
    <m/>
    <m/>
    <m/>
    <m/>
    <m/>
    <m/>
    <s v="?"/>
    <x v="8"/>
    <s v="Différent"/>
    <s v="PAS D'INFO"/>
    <x v="1"/>
    <s v="Différent"/>
    <m/>
    <s v="POSE/DEPOSE JP"/>
    <m/>
    <n v="1"/>
    <n v="1"/>
    <n v="0"/>
    <n v="0"/>
    <s v="1 JP"/>
    <s v="1 JP"/>
    <s v=""/>
    <n v="22"/>
    <m/>
    <n v="4"/>
    <n v="4"/>
    <n v="4"/>
    <s v="M14 x 80"/>
    <s v="M14x80"/>
    <x v="14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2"/>
    <s v="SYNTHESE"/>
    <s v="APPAREIL"/>
    <s v="REACTEUR"/>
    <n v="20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"/>
    <n v="27"/>
    <m/>
    <n v="8"/>
    <n v="8"/>
    <n v="8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24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OPPUS + CROISILLON"/>
    <s v=""/>
    <s v=""/>
    <n v="51"/>
    <m/>
    <n v="20"/>
    <n v="20"/>
    <n v="20"/>
    <s v="M33 x 190"/>
    <s v="M33x200"/>
    <x v="7"/>
    <s v="B7"/>
    <s v="B7"/>
    <x v="1"/>
    <m/>
    <n v="33"/>
    <m/>
    <n v="1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25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1"/>
    <n v="1"/>
    <n v="1"/>
    <n v="2"/>
    <s v="PAS D'INFO"/>
    <s v="SIG/V1J"/>
    <x v="1"/>
    <s v="PAS D'INFO"/>
    <s v="PAS D'INFO"/>
    <s v="Pourquoi 2 joints def sur les cannes ?"/>
    <m/>
    <m/>
    <m/>
    <m/>
    <m/>
    <m/>
    <m/>
    <m/>
    <m/>
    <m/>
    <m/>
    <m/>
  </r>
  <r>
    <s v="S2022"/>
    <s v="SYNTHESE"/>
    <s v="APPAREIL"/>
    <s v="REACTEUR"/>
    <n v="28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1"/>
    <n v="1"/>
    <n v="1"/>
    <n v="2"/>
    <s v="PAS D'INFO"/>
    <s v="SIG/V1J"/>
    <x v="1"/>
    <s v="PAS D'INFO"/>
    <s v="PAS D'INFO"/>
    <s v="Pourquoi 2 joints def sur les cannes ?"/>
    <m/>
    <m/>
    <m/>
    <m/>
    <m/>
    <m/>
    <m/>
    <m/>
    <m/>
    <m/>
    <m/>
    <m/>
  </r>
  <r>
    <s v="S2022"/>
    <s v="SYNTHESE"/>
    <s v="APPAREIL"/>
    <s v="REACTEUR"/>
    <n v="29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1"/>
    <n v="1"/>
    <n v="1"/>
    <n v="2"/>
    <s v="PAS D'INFO"/>
    <s v="SIG/V1J"/>
    <x v="1"/>
    <s v="PAS D'INFO"/>
    <s v="PAS D'INFO"/>
    <s v="Pourquoi 2 joints def sur les cannes ?"/>
    <m/>
    <m/>
    <m/>
    <m/>
    <m/>
    <m/>
    <m/>
    <m/>
    <m/>
    <m/>
    <m/>
    <m/>
  </r>
  <r>
    <s v="S2022"/>
    <s v="SYNTHESE"/>
    <s v="APPAREIL"/>
    <s v="REACTEUR"/>
    <n v="33"/>
    <m/>
    <m/>
    <m/>
    <m/>
    <m/>
    <m/>
    <m/>
    <m/>
    <m/>
    <s v="CALO"/>
    <x v="8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1"/>
    <n v="1"/>
    <n v="1"/>
    <n v="2"/>
    <s v="PAS D'INFO"/>
    <s v="SIG/V1J"/>
    <x v="1"/>
    <s v="PAS D'INFO"/>
    <s v="PAS D'INFO"/>
    <s v="Pourquoi 2 joints def sur les cannes ?"/>
    <m/>
    <m/>
    <m/>
    <m/>
    <m/>
    <m/>
    <m/>
    <m/>
    <m/>
    <m/>
    <m/>
    <m/>
  </r>
  <r>
    <s v="S2022"/>
    <s v="SYNTHESE"/>
    <s v="APPAREIL"/>
    <s v="REACTEUR"/>
    <n v="34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022"/>
    <s v="SYNTHESE"/>
    <s v="APPAREIL"/>
    <s v="REACTEUR"/>
    <n v="35"/>
    <s v="35A"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M16x100"/>
    <x v="5"/>
    <s v="B7"/>
    <s v="B7"/>
    <x v="1"/>
    <m/>
    <n v="16"/>
    <m/>
    <n v="100"/>
    <m/>
    <n v="0"/>
    <n v="0"/>
    <n v="1"/>
    <n v="2"/>
    <s v="SIG/V2J"/>
    <s v="SIG/V2J"/>
    <x v="0"/>
    <s v="oui"/>
    <s v="rf"/>
    <s v="ok"/>
    <m/>
    <m/>
    <m/>
    <m/>
    <m/>
    <m/>
    <m/>
    <m/>
    <m/>
    <m/>
    <m/>
    <m/>
  </r>
  <r>
    <s v="S2022"/>
    <s v="SYNTHESE"/>
    <s v="APPAREIL"/>
    <s v="REACTEUR"/>
    <n v="35"/>
    <s v="35B"/>
    <m/>
    <m/>
    <m/>
    <m/>
    <m/>
    <m/>
    <m/>
    <m/>
    <n v="80"/>
    <x v="0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100"/>
    <s v="M16x100"/>
    <x v="5"/>
    <s v="B7"/>
    <s v="B7"/>
    <x v="1"/>
    <m/>
    <n v="16"/>
    <m/>
    <n v="100"/>
    <m/>
    <n v="0"/>
    <m/>
    <n v="1"/>
    <m/>
    <s v="SIG/V2J"/>
    <s v="SIG/V2J"/>
    <x v="0"/>
    <s v="oui"/>
    <s v="rf"/>
    <s v="ok"/>
    <m/>
    <m/>
    <m/>
    <m/>
    <m/>
    <m/>
    <m/>
    <m/>
    <m/>
    <m/>
    <m/>
    <m/>
  </r>
  <r>
    <s v="S2022"/>
    <s v="SYNTHESE"/>
    <s v="APPAREIL"/>
    <s v="REACTEUR"/>
    <n v="36"/>
    <m/>
    <m/>
    <m/>
    <m/>
    <m/>
    <m/>
    <m/>
    <m/>
    <m/>
    <s v="?"/>
    <x v="18"/>
    <s v="Différent"/>
    <s v="PAS D'INFO"/>
    <x v="1"/>
    <s v="Différent"/>
    <m/>
    <s v="POSE/DEPOSE JP"/>
    <m/>
    <n v="1"/>
    <n v="1"/>
    <n v="0"/>
    <n v="0"/>
    <s v="1 JP"/>
    <s v="1 JP"/>
    <s v=""/>
    <n v="46"/>
    <m/>
    <n v="16"/>
    <n v="16"/>
    <n v="16"/>
    <s v="M30 x 300"/>
    <s v="M30x170"/>
    <x v="60"/>
    <s v="B7"/>
    <s v="B7"/>
    <x v="1"/>
    <m/>
    <n v="30"/>
    <m/>
    <n v="160"/>
    <m/>
    <n v="2"/>
    <n v="2"/>
    <n v="1"/>
    <n v="1"/>
    <s v="SIG/V1J"/>
    <s v="SIG/V2J"/>
    <x v="1"/>
    <s v="oui"/>
    <s v="rf"/>
    <s v="ok"/>
    <m/>
    <m/>
    <m/>
    <m/>
    <m/>
    <m/>
    <m/>
    <m/>
    <m/>
    <m/>
    <m/>
    <m/>
  </r>
  <r>
    <s v="S2022"/>
    <s v="SYNTHESE"/>
    <s v="APPAREIL"/>
    <s v="REACTEUR"/>
    <n v="37"/>
    <m/>
    <m/>
    <m/>
    <m/>
    <m/>
    <m/>
    <m/>
    <m/>
    <m/>
    <s v="?"/>
    <x v="18"/>
    <s v="Différent"/>
    <s v="PAS D'INFO"/>
    <x v="1"/>
    <s v="Différent"/>
    <m/>
    <s v="POSE/DEPOSE JP"/>
    <m/>
    <n v="1"/>
    <n v="1"/>
    <n v="0"/>
    <n v="0"/>
    <s v="1 JP"/>
    <s v="1 JP"/>
    <s v=""/>
    <n v="46"/>
    <m/>
    <n v="16"/>
    <n v="16"/>
    <n v="16"/>
    <s v="M30 x 300"/>
    <s v="M30x170"/>
    <x v="60"/>
    <s v="B7"/>
    <s v="B7"/>
    <x v="1"/>
    <m/>
    <n v="30"/>
    <m/>
    <n v="160"/>
    <m/>
    <n v="2"/>
    <n v="2"/>
    <n v="1"/>
    <n v="1"/>
    <s v="SIG/V1J"/>
    <s v="SIG/V2J"/>
    <x v="1"/>
    <s v="oui"/>
    <s v="rf"/>
    <s v="ok"/>
    <m/>
    <m/>
    <m/>
    <m/>
    <m/>
    <m/>
    <m/>
    <m/>
    <m/>
    <m/>
    <m/>
    <m/>
  </r>
  <r>
    <s v="S2022"/>
    <s v="SYNTHESE"/>
    <s v="APPAREIL"/>
    <s v="REACTEUR"/>
    <n v="38"/>
    <m/>
    <m/>
    <m/>
    <m/>
    <m/>
    <m/>
    <m/>
    <m/>
    <m/>
    <n v="200"/>
    <x v="7"/>
    <s v="Pareil"/>
    <n v="20"/>
    <x v="1"/>
    <s v="Pareil"/>
    <m/>
    <s v="POSE/DEPOSE JP"/>
    <m/>
    <n v="1"/>
    <n v="1"/>
    <n v="0"/>
    <n v="0"/>
    <s v="1 JP"/>
    <s v="1 JP"/>
    <s v=""/>
    <n v="32"/>
    <m/>
    <n v="8"/>
    <n v="8"/>
    <n v="8"/>
    <s v="M20 x 120"/>
    <s v="M20x120"/>
    <x v="13"/>
    <s v="B7"/>
    <s v="B7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022"/>
    <s v="SYNTHESE"/>
    <s v="APPAREIL"/>
    <s v="REACTEUR"/>
    <n v="40"/>
    <s v="40A"/>
    <m/>
    <m/>
    <m/>
    <m/>
    <m/>
    <m/>
    <m/>
    <m/>
    <n v="500"/>
    <x v="5"/>
    <s v="Pareil"/>
    <n v="20"/>
    <x v="1"/>
    <s v="Pareil"/>
    <m/>
    <s v="DECONNEXION/RECONNEXION + BP"/>
    <m/>
    <n v="0"/>
    <n v="0"/>
    <n v="1"/>
    <n v="1"/>
    <s v=" 1 BP"/>
    <s v=" 1 BP"/>
    <s v=""/>
    <n v="46"/>
    <m/>
    <n v="20"/>
    <n v="20"/>
    <n v="20"/>
    <s v="M30 x 340"/>
    <s v="M30x180"/>
    <x v="61"/>
    <s v="B7"/>
    <s v="B7"/>
    <x v="1"/>
    <m/>
    <n v="30"/>
    <m/>
    <n v="160"/>
    <m/>
    <n v="1"/>
    <n v="1"/>
    <n v="1"/>
    <n v="2"/>
    <s v="SIG/V2J"/>
    <s v="SIG/V2J"/>
    <x v="0"/>
    <s v="oui"/>
    <s v="rf"/>
    <s v="ok + 4 goujons contre ecrou"/>
    <m/>
    <m/>
    <m/>
    <m/>
    <m/>
    <m/>
    <m/>
    <m/>
    <m/>
    <m/>
    <m/>
    <m/>
  </r>
  <r>
    <s v="S2022"/>
    <s v="SYNTHESE"/>
    <s v="APPAREIL"/>
    <s v="REACTEUR"/>
    <n v="40"/>
    <s v="40B"/>
    <m/>
    <m/>
    <m/>
    <m/>
    <m/>
    <m/>
    <m/>
    <m/>
    <n v="500"/>
    <x v="5"/>
    <s v="Pareil"/>
    <n v="20"/>
    <x v="1"/>
    <s v="Pareil"/>
    <m/>
    <s v="DECONNEXION/RECONNEXION"/>
    <m/>
    <n v="0"/>
    <m/>
    <n v="0"/>
    <m/>
    <s v=""/>
    <m/>
    <s v=""/>
    <n v="46"/>
    <m/>
    <n v="0"/>
    <n v="20"/>
    <s v="PAS D'INFO"/>
    <s v="PAS D'INFO"/>
    <s v="M30x180"/>
    <x v="16"/>
    <s v="PAS D'INFO"/>
    <s v="B7"/>
    <x v="1"/>
    <m/>
    <n v="30"/>
    <m/>
    <n v="160"/>
    <m/>
    <n v="0"/>
    <m/>
    <n v="1"/>
    <m/>
    <s v="SIG/V1J"/>
    <s v="SIG/V2J"/>
    <x v="1"/>
    <s v="oui"/>
    <s v="rf"/>
    <s v="ok"/>
    <m/>
    <m/>
    <m/>
    <m/>
    <m/>
    <m/>
    <m/>
    <m/>
    <m/>
    <m/>
    <m/>
    <m/>
  </r>
  <r>
    <s v="S2022"/>
    <s v="SYNTHESE"/>
    <s v="APPAREIL"/>
    <s v="REACTEUR"/>
    <n v="41"/>
    <s v="41A"/>
    <m/>
    <m/>
    <m/>
    <m/>
    <m/>
    <m/>
    <m/>
    <m/>
    <n v="500"/>
    <x v="5"/>
    <s v="Pareil"/>
    <n v="20"/>
    <x v="1"/>
    <s v="Pareil"/>
    <m/>
    <s v="DECONNEXION/RECONNEXION + BP"/>
    <m/>
    <n v="0"/>
    <n v="0"/>
    <n v="1"/>
    <n v="1"/>
    <s v=" 1 BP"/>
    <s v=" 1 BP"/>
    <s v=""/>
    <n v="46"/>
    <m/>
    <n v="20"/>
    <n v="20"/>
    <n v="20"/>
    <s v="M30 x 340"/>
    <s v="M30x180"/>
    <x v="61"/>
    <s v="B7"/>
    <s v="B7"/>
    <x v="1"/>
    <m/>
    <n v="30"/>
    <m/>
    <n v="160"/>
    <m/>
    <n v="1"/>
    <n v="1"/>
    <n v="1"/>
    <n v="2"/>
    <s v="SIG/V2J"/>
    <s v="SIG/V2J"/>
    <x v="0"/>
    <s v="oui"/>
    <s v="rf"/>
    <s v="ok + 4 goujons contre ecrou"/>
    <m/>
    <m/>
    <m/>
    <m/>
    <m/>
    <m/>
    <m/>
    <m/>
    <m/>
    <m/>
    <m/>
    <m/>
  </r>
  <r>
    <s v="S2022"/>
    <s v="SYNTHESE"/>
    <s v="APPAREIL"/>
    <s v="REACTEUR"/>
    <n v="41"/>
    <s v="41B"/>
    <m/>
    <m/>
    <m/>
    <m/>
    <m/>
    <m/>
    <m/>
    <m/>
    <n v="500"/>
    <x v="5"/>
    <s v="Pareil"/>
    <n v="20"/>
    <x v="1"/>
    <s v="Pareil"/>
    <m/>
    <s v="DECONNEXION/RECONNEXION"/>
    <m/>
    <n v="0"/>
    <m/>
    <n v="0"/>
    <m/>
    <s v=""/>
    <m/>
    <s v=""/>
    <n v="46"/>
    <m/>
    <n v="0"/>
    <n v="20"/>
    <s v="PAS D'INFO"/>
    <s v="PAS D'INFO"/>
    <s v="M30x180"/>
    <x v="16"/>
    <s v="PAS D'INFO"/>
    <s v="B7"/>
    <x v="1"/>
    <m/>
    <n v="30"/>
    <m/>
    <n v="160"/>
    <m/>
    <n v="0"/>
    <m/>
    <n v="1"/>
    <m/>
    <s v="SIG/V1J"/>
    <s v="SIG/V2J"/>
    <x v="1"/>
    <s v="oui"/>
    <s v="rf"/>
    <s v="ok"/>
    <m/>
    <m/>
    <m/>
    <m/>
    <m/>
    <m/>
    <m/>
    <m/>
    <m/>
    <m/>
    <m/>
    <m/>
  </r>
  <r>
    <s v="S2022"/>
    <s v="SYNTHESE"/>
    <s v="APPAREIL"/>
    <s v="REACTEUR"/>
    <s v="A"/>
    <m/>
    <m/>
    <m/>
    <m/>
    <m/>
    <m/>
    <m/>
    <m/>
    <m/>
    <n v="200"/>
    <x v="7"/>
    <s v="Pareil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50"/>
    <s v="M20x120"/>
    <x v="49"/>
    <s v="B7"/>
    <s v="B7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2"/>
    <s v="SYNTHESE"/>
    <s v="APPAREIL"/>
    <s v="REACTEUR"/>
    <s v="B"/>
    <m/>
    <m/>
    <m/>
    <m/>
    <m/>
    <m/>
    <m/>
    <m/>
    <m/>
    <n v="250"/>
    <x v="15"/>
    <s v="Pareil"/>
    <n v="20"/>
    <x v="1"/>
    <s v="Pareil"/>
    <m/>
    <s v="DECONNEXION/RECONNEXION + BP"/>
    <m/>
    <n v="0"/>
    <n v="0"/>
    <n v="1"/>
    <n v="1"/>
    <s v=" 1 BP"/>
    <s v=" 1 BP"/>
    <s v=""/>
    <n v="36"/>
    <m/>
    <n v="12"/>
    <n v="12"/>
    <n v="12"/>
    <s v="M20 x 150"/>
    <s v="M24x140"/>
    <x v="49"/>
    <s v="B7"/>
    <s v="B7"/>
    <x v="1"/>
    <m/>
    <n v="22"/>
    <m/>
    <n v="130"/>
    <m/>
    <n v="1"/>
    <n v="1"/>
    <n v="1"/>
    <n v="1"/>
    <s v="SIG/V2J"/>
    <s v="SIG/V2J"/>
    <x v="0"/>
    <s v="oui"/>
    <s v="rf"/>
    <s v="ok"/>
    <s v="On voit que c'est du M24 normalement perçages très large par rapport à la tige"/>
    <m/>
    <m/>
    <m/>
    <m/>
    <m/>
    <m/>
    <m/>
    <m/>
    <m/>
    <m/>
    <m/>
  </r>
  <r>
    <s v="S2022"/>
    <s v="SYNTHESE"/>
    <s v="APPAREIL"/>
    <s v="REACTEUR"/>
    <s v="C"/>
    <m/>
    <m/>
    <m/>
    <m/>
    <m/>
    <m/>
    <m/>
    <m/>
    <m/>
    <n v="500"/>
    <x v="5"/>
    <s v="Pareil"/>
    <n v="20"/>
    <x v="1"/>
    <s v="Pareil"/>
    <m/>
    <s v="DECONNEXION/RECONNEXION"/>
    <m/>
    <n v="0"/>
    <n v="0"/>
    <n v="0"/>
    <n v="0"/>
    <s v=""/>
    <s v=""/>
    <s v=""/>
    <n v="46"/>
    <m/>
    <n v="20"/>
    <n v="20"/>
    <n v="20"/>
    <s v="M30 x 180"/>
    <s v="M30x180"/>
    <x v="16"/>
    <s v="B7"/>
    <s v="B7"/>
    <x v="1"/>
    <m/>
    <n v="30"/>
    <m/>
    <n v="16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022"/>
    <s v="SYNTHESE"/>
    <s v="APPAREIL"/>
    <s v="REACTEUR"/>
    <s v="D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2"/>
    <s v="SYNTHESE"/>
    <s v="APPAREIL"/>
    <s v="REACTEUR"/>
    <s v="E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2"/>
    <s v="SYNTHESE"/>
    <s v="APPAREIL"/>
    <s v="REACTEUR"/>
    <s v="F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2"/>
    <s v="SYNTHESE"/>
    <s v="APPAREIL"/>
    <s v="REACTEUR"/>
    <s v="G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2"/>
    <s v="SYNTHESE"/>
    <s v="APPAREIL"/>
    <s v="REACTEUR"/>
    <s v="H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2"/>
    <s v="SYNTHESE"/>
    <s v="APPAREIL"/>
    <s v="REACTEUR"/>
    <s v="I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2"/>
    <s v="SYNTHESE"/>
    <s v="APPAREIL"/>
    <s v="REACTEUR"/>
    <s v="J"/>
    <m/>
    <m/>
    <m/>
    <m/>
    <m/>
    <m/>
    <m/>
    <m/>
    <m/>
    <s v="CALO"/>
    <x v="0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Hors standard"/>
    <x v="0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022"/>
    <s v="SYNTHESE"/>
    <s v="APPAREIL"/>
    <s v="REACTEUR"/>
    <s v="L"/>
    <m/>
    <m/>
    <m/>
    <m/>
    <m/>
    <m/>
    <m/>
    <m/>
    <m/>
    <m/>
    <x v="7"/>
    <s v=""/>
    <m/>
    <x v="1"/>
    <s v=""/>
    <m/>
    <s v="REMPLACEMENT/EQUILIBRAGE BOULONNERIE"/>
    <m/>
    <n v="0"/>
    <n v="0"/>
    <n v="0"/>
    <n v="0"/>
    <s v=""/>
    <s v=""/>
    <s v=""/>
    <n v="32"/>
    <m/>
    <m/>
    <n v="8"/>
    <n v="8"/>
    <m/>
    <s v="M20x120"/>
    <x v="13"/>
    <m/>
    <s v="B7"/>
    <x v="1"/>
    <m/>
    <n v="20"/>
    <m/>
    <n v="110"/>
    <m/>
    <n v="0"/>
    <n v="0"/>
    <n v="0"/>
    <n v="1"/>
    <m/>
    <s v="SIG/V2J"/>
    <x v="0"/>
    <m/>
    <m/>
    <s v="Pourquoi 1 joint ?"/>
    <m/>
    <m/>
    <m/>
    <m/>
    <m/>
    <m/>
    <m/>
    <m/>
    <m/>
    <m/>
    <m/>
    <m/>
  </r>
  <r>
    <s v="S2022"/>
    <s v="SYNTHESE"/>
    <s v="APPAREIL"/>
    <s v="REACTEUR"/>
    <s v="M"/>
    <m/>
    <m/>
    <m/>
    <m/>
    <m/>
    <m/>
    <m/>
    <m/>
    <m/>
    <m/>
    <x v="6"/>
    <s v=""/>
    <m/>
    <x v="1"/>
    <s v=""/>
    <m/>
    <s v="REMPLACEMENT/EQUILIBRAGE BOULONNERIE"/>
    <m/>
    <n v="0"/>
    <n v="0"/>
    <n v="0"/>
    <n v="0"/>
    <s v=""/>
    <s v=""/>
    <s v=""/>
    <n v="51"/>
    <m/>
    <m/>
    <n v="20"/>
    <n v="20"/>
    <m/>
    <s v="M33x200"/>
    <x v="39"/>
    <m/>
    <s v="B7"/>
    <x v="1"/>
    <m/>
    <n v="33"/>
    <m/>
    <n v="190"/>
    <m/>
    <n v="0"/>
    <n v="0"/>
    <n v="0"/>
    <n v="1"/>
    <m/>
    <s v="SIG/V2J"/>
    <x v="0"/>
    <m/>
    <m/>
    <s v="Pourquoi 1 joint ?"/>
    <m/>
    <m/>
    <m/>
    <m/>
    <m/>
    <m/>
    <m/>
    <m/>
    <m/>
    <m/>
    <m/>
    <m/>
  </r>
  <r>
    <s v="S2022"/>
    <s v="SYNTHESE"/>
    <s v="APPAREIL"/>
    <s v="REACTEUR"/>
    <s v="N"/>
    <m/>
    <m/>
    <m/>
    <m/>
    <m/>
    <m/>
    <m/>
    <m/>
    <m/>
    <m/>
    <x v="2"/>
    <s v=""/>
    <m/>
    <x v="1"/>
    <s v=""/>
    <m/>
    <s v="REMPLACEMENT/EQUILIBRAGE BOULONNERIE"/>
    <m/>
    <n v="0"/>
    <n v="0"/>
    <n v="0"/>
    <n v="0"/>
    <s v=""/>
    <s v=""/>
    <s v=""/>
    <n v="27"/>
    <m/>
    <m/>
    <n v="4"/>
    <n v="4"/>
    <m/>
    <s v="M16x95"/>
    <x v="12"/>
    <m/>
    <s v="B7"/>
    <x v="1"/>
    <m/>
    <n v="16"/>
    <m/>
    <n v="90"/>
    <m/>
    <n v="0"/>
    <n v="0"/>
    <n v="0"/>
    <n v="1"/>
    <m/>
    <s v="SIG/V2J"/>
    <x v="0"/>
    <m/>
    <m/>
    <s v="Pourquoi 1 joint ?"/>
    <m/>
    <m/>
    <m/>
    <m/>
    <m/>
    <m/>
    <m/>
    <m/>
    <m/>
    <m/>
    <m/>
    <m/>
  </r>
  <r>
    <s v="S2022"/>
    <s v="SYNTHESE"/>
    <s v="APPAREIL"/>
    <s v="REACTEUR"/>
    <s v="O"/>
    <m/>
    <m/>
    <m/>
    <m/>
    <m/>
    <m/>
    <m/>
    <m/>
    <m/>
    <m/>
    <x v="6"/>
    <s v=""/>
    <m/>
    <x v="1"/>
    <s v=""/>
    <m/>
    <s v="REMPLACEMENT/EQUILIBRAGE BOULONNERIE"/>
    <m/>
    <n v="0"/>
    <n v="0"/>
    <n v="0"/>
    <n v="0"/>
    <s v=""/>
    <s v=""/>
    <s v=""/>
    <n v="51"/>
    <m/>
    <m/>
    <n v="20"/>
    <n v="20"/>
    <m/>
    <s v="M33x200"/>
    <x v="39"/>
    <m/>
    <s v="B7"/>
    <x v="1"/>
    <m/>
    <n v="33"/>
    <m/>
    <n v="190"/>
    <m/>
    <n v="0"/>
    <n v="0"/>
    <n v="0"/>
    <n v="1"/>
    <m/>
    <s v="SIG/V2J"/>
    <x v="0"/>
    <m/>
    <m/>
    <s v="Pourquoi 1 joint ?"/>
    <m/>
    <m/>
    <m/>
    <m/>
    <m/>
    <m/>
    <m/>
    <m/>
    <m/>
    <m/>
    <m/>
    <m/>
  </r>
  <r>
    <s v="S2022"/>
    <s v="SYNTHESE"/>
    <s v="APPAREIL"/>
    <s v="REACTEUR"/>
    <s v="P"/>
    <m/>
    <m/>
    <m/>
    <m/>
    <m/>
    <m/>
    <m/>
    <m/>
    <m/>
    <m/>
    <x v="4"/>
    <s v=""/>
    <m/>
    <x v="1"/>
    <s v=""/>
    <m/>
    <s v="REMPLACEMENT/EQUILIBRAGE BOULONNERIE"/>
    <m/>
    <n v="0"/>
    <n v="0"/>
    <n v="0"/>
    <n v="0"/>
    <s v=""/>
    <s v=""/>
    <s v=""/>
    <n v="27"/>
    <m/>
    <m/>
    <n v="8"/>
    <n v="8"/>
    <m/>
    <s v="M16x100"/>
    <x v="5"/>
    <m/>
    <s v="B7"/>
    <x v="1"/>
    <m/>
    <n v="16"/>
    <m/>
    <n v="100"/>
    <m/>
    <n v="0"/>
    <n v="0"/>
    <n v="0"/>
    <n v="1"/>
    <m/>
    <s v="SIG/V2J"/>
    <x v="0"/>
    <m/>
    <m/>
    <s v="Pourquoi 1 joint ?"/>
    <m/>
    <m/>
    <m/>
    <m/>
    <m/>
    <m/>
    <m/>
    <m/>
    <m/>
    <m/>
    <m/>
    <m/>
  </r>
  <r>
    <s v="S2022"/>
    <s v="SYNTHESE"/>
    <s v="APPAREIL"/>
    <s v="REACTEUR"/>
    <s v="Q"/>
    <m/>
    <m/>
    <m/>
    <m/>
    <m/>
    <m/>
    <m/>
    <m/>
    <m/>
    <m/>
    <x v="0"/>
    <s v=""/>
    <m/>
    <x v="0"/>
    <s v=""/>
    <m/>
    <s v="REMPLACEMENT/EQUILIBRAGE BOULONNERIE"/>
    <m/>
    <n v="0"/>
    <n v="0"/>
    <n v="0"/>
    <n v="0"/>
    <s v=""/>
    <s v=""/>
    <s v=""/>
    <n v="32"/>
    <m/>
    <m/>
    <n v="8"/>
    <n v="8"/>
    <m/>
    <s v="M20x130"/>
    <x v="4"/>
    <m/>
    <s v="B8"/>
    <x v="0"/>
    <m/>
    <n v="20"/>
    <m/>
    <n v="110"/>
    <m/>
    <n v="0"/>
    <n v="0"/>
    <n v="0"/>
    <n v="1"/>
    <m/>
    <s v="SIG/V1J"/>
    <x v="1"/>
    <m/>
    <m/>
    <s v="Pourquoi 1 joint ?"/>
    <m/>
    <m/>
    <m/>
    <m/>
    <m/>
    <m/>
    <m/>
    <m/>
    <m/>
    <m/>
    <m/>
    <m/>
  </r>
  <r>
    <s v="S2221"/>
    <s v="SYNTHESE"/>
    <s v="APPAREIL"/>
    <s v="COLONNE"/>
    <n v="1"/>
    <m/>
    <m/>
    <m/>
    <m/>
    <m/>
    <m/>
    <m/>
    <m/>
    <m/>
    <s v="visse"/>
    <x v="8"/>
    <s v="Différent"/>
    <s v="visse"/>
    <x v="1"/>
    <s v="Différent"/>
    <m/>
    <s v="POSE/DEPOSE JP"/>
    <m/>
    <n v="1"/>
    <n v="1"/>
    <n v="0"/>
    <n v="0"/>
    <s v="1 JP"/>
    <s v="1 JP"/>
    <s v="ADF"/>
    <n v="22"/>
    <m/>
    <s v="VISSE"/>
    <n v="4"/>
    <s v="VISSE"/>
    <s v="VISSE"/>
    <s v="M14x80"/>
    <x v="20"/>
    <s v="VISSE"/>
    <s v="B7"/>
    <x v="3"/>
    <m/>
    <n v="14"/>
    <m/>
    <n v="70"/>
    <m/>
    <n v="2"/>
    <n v="2"/>
    <n v="1"/>
    <n v="1"/>
    <s v="VISSE"/>
    <s v="SIG V2J"/>
    <x v="0"/>
    <s v="VISSE"/>
    <s v="VISSE"/>
    <s v="Vanne auto Vissé et JP ?"/>
    <m/>
    <m/>
    <m/>
    <m/>
    <m/>
    <m/>
    <m/>
    <m/>
    <m/>
    <m/>
    <m/>
    <m/>
  </r>
  <r>
    <s v="S2221"/>
    <s v="SYNTHESE"/>
    <s v="APPAREIL"/>
    <s v="COLONNE"/>
    <n v="2"/>
    <m/>
    <m/>
    <m/>
    <m/>
    <m/>
    <m/>
    <m/>
    <m/>
    <m/>
    <n v="50"/>
    <x v="8"/>
    <s v="Différent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6 x 95"/>
    <s v="M14x80"/>
    <x v="12"/>
    <s v="B7"/>
    <s v="B7"/>
    <x v="1"/>
    <m/>
    <n v="14"/>
    <m/>
    <n v="7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3"/>
    <m/>
    <m/>
    <m/>
    <m/>
    <m/>
    <m/>
    <m/>
    <m/>
    <m/>
    <s v="PAS TROUVE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221"/>
    <s v="SYNTHESE"/>
    <s v="APPAREIL"/>
    <s v="COLONNE"/>
    <n v="4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4 x 90"/>
    <s v="M16x95"/>
    <x v="25"/>
    <s v="B7"/>
    <s v="B7"/>
    <x v="1"/>
    <m/>
    <n v="16"/>
    <m/>
    <n v="90"/>
    <m/>
    <n v="2"/>
    <n v="2"/>
    <n v="1"/>
    <n v="1"/>
    <s v="SIG/V2J"/>
    <s v="SIG V2J"/>
    <x v="0"/>
    <s v="oui"/>
    <s v="rf"/>
    <s v="M14 sur du 2&quot; ?"/>
    <s v="M14 sur du 2&quot; ?"/>
    <m/>
    <m/>
    <m/>
    <m/>
    <m/>
    <m/>
    <m/>
    <m/>
    <m/>
    <m/>
    <m/>
  </r>
  <r>
    <s v="S2221"/>
    <s v="SYNTHESE"/>
    <s v="APPAREIL"/>
    <s v="COLONNE"/>
    <n v="5"/>
    <m/>
    <m/>
    <m/>
    <m/>
    <m/>
    <m/>
    <m/>
    <m/>
    <m/>
    <n v="150"/>
    <x v="1"/>
    <s v="Pareil"/>
    <n v="20"/>
    <x v="1"/>
    <s v="Pareil"/>
    <m/>
    <s v="POSE/DEPOSE JP"/>
    <m/>
    <n v="1"/>
    <n v="1"/>
    <n v="0"/>
    <n v="0"/>
    <s v="1 JP"/>
    <s v="1 JP"/>
    <s v="ADF"/>
    <n v="32"/>
    <m/>
    <n v="8"/>
    <n v="8"/>
    <n v="8"/>
    <s v="M20 x 110"/>
    <s v="M20x120"/>
    <x v="36"/>
    <s v="B7"/>
    <s v="B7"/>
    <x v="1"/>
    <m/>
    <n v="20"/>
    <m/>
    <n v="110"/>
    <m/>
    <n v="2"/>
    <n v="2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6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7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"/>
    <s v=""/>
    <s v="ADF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8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9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"/>
    <s v=""/>
    <s v="ADF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11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"/>
    <s v=""/>
    <s v="ADF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12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13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14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"/>
    <s v=""/>
    <s v="ADF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17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"/>
    <s v=""/>
    <s v="ADF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19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"/>
    <s v=""/>
    <s v="ADF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20"/>
    <m/>
    <m/>
    <m/>
    <m/>
    <m/>
    <m/>
    <m/>
    <m/>
    <m/>
    <n v="300"/>
    <x v="16"/>
    <s v="Pareil"/>
    <n v="20"/>
    <x v="1"/>
    <s v="Pareil"/>
    <m/>
    <s v="POSE/DEPOSE JP"/>
    <m/>
    <n v="1"/>
    <n v="1"/>
    <n v="0"/>
    <n v="0"/>
    <s v="1 JP"/>
    <s v="1 JP"/>
    <s v="ADF"/>
    <n v="36"/>
    <m/>
    <n v="12"/>
    <n v="12"/>
    <n v="12"/>
    <s v="M20 x 130"/>
    <s v="M24x140"/>
    <x v="4"/>
    <s v="B7"/>
    <s v="B7"/>
    <x v="1"/>
    <m/>
    <n v="22"/>
    <m/>
    <n v="130"/>
    <m/>
    <n v="2"/>
    <n v="2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21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80"/>
    <s v="M14x80"/>
    <x v="14"/>
    <s v="B7"/>
    <s v="B7"/>
    <x v="1"/>
    <m/>
    <n v="14"/>
    <m/>
    <n v="7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22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80"/>
    <s v="M14x80"/>
    <x v="14"/>
    <s v="B7"/>
    <s v="B7"/>
    <x v="1"/>
    <m/>
    <n v="14"/>
    <m/>
    <n v="7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26"/>
    <m/>
    <m/>
    <m/>
    <m/>
    <m/>
    <m/>
    <m/>
    <m/>
    <m/>
    <s v="?"/>
    <x v="16"/>
    <s v="Différent"/>
    <s v="PAS D'INFO"/>
    <x v="1"/>
    <s v="Différent"/>
    <m/>
    <s v="POSE/DEPOSE JP"/>
    <m/>
    <n v="1"/>
    <n v="1"/>
    <n v="0"/>
    <n v="0"/>
    <s v="1 JP"/>
    <s v="1 JP"/>
    <s v="ADF"/>
    <n v="36"/>
    <m/>
    <n v="12"/>
    <n v="12"/>
    <n v="12"/>
    <s v="M20 x 120"/>
    <s v="M24x140"/>
    <x v="13"/>
    <s v="B7"/>
    <s v="B7"/>
    <x v="1"/>
    <m/>
    <n v="22"/>
    <m/>
    <n v="130"/>
    <m/>
    <n v="2"/>
    <n v="2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27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221"/>
    <s v="SYNTHESE"/>
    <s v="APPAREIL"/>
    <s v="COLONNE"/>
    <n v="27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0"/>
    <n v="0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221"/>
    <s v="SYNTHESE"/>
    <s v="APPAREIL"/>
    <s v="COLONNE"/>
    <n v="31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100"/>
    <s v="M16x95"/>
    <x v="5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32"/>
    <m/>
    <m/>
    <m/>
    <m/>
    <m/>
    <m/>
    <m/>
    <m/>
    <m/>
    <s v="ACCES"/>
    <x v="9"/>
    <s v="Différent"/>
    <s v="PAS D'INFO"/>
    <x v="1"/>
    <s v="Différent"/>
    <m/>
    <s v="POSE/DEPOSE JP"/>
    <m/>
    <n v="1"/>
    <n v="1"/>
    <n v="0"/>
    <n v="0"/>
    <s v="1 JP"/>
    <s v="1 JP"/>
    <s v="ADF"/>
    <n v="22"/>
    <m/>
    <s v="PAS D'INFO"/>
    <n v="4"/>
    <n v="4"/>
    <s v="PAS D'INFO"/>
    <s v="M14x75"/>
    <x v="11"/>
    <s v="PAS D'INFO"/>
    <s v="B7"/>
    <x v="1"/>
    <m/>
    <n v="14"/>
    <m/>
    <n v="70"/>
    <m/>
    <n v="2"/>
    <n v="2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221"/>
    <s v="SYNTHESE"/>
    <s v="APPAREIL"/>
    <s v="COLONNE"/>
    <n v="33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2221"/>
    <s v="SYNTHESE"/>
    <s v="APPAREIL"/>
    <s v="COLONNE"/>
    <n v="34"/>
    <m/>
    <m/>
    <m/>
    <m/>
    <m/>
    <m/>
    <m/>
    <m/>
    <m/>
    <m/>
    <x v="2"/>
    <s v=""/>
    <m/>
    <x v="1"/>
    <s v="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 V2J"/>
    <x v="0"/>
    <s v="PAS D'INFO"/>
    <s v="PAS D'INFO"/>
    <s v="Pas de photo pas trouvé"/>
    <m/>
    <m/>
    <m/>
    <m/>
    <m/>
    <m/>
    <m/>
    <m/>
    <m/>
    <m/>
    <m/>
    <m/>
  </r>
  <r>
    <s v="S2221"/>
    <s v="SYNTHESE"/>
    <s v="APPAREIL"/>
    <s v="COLONNE"/>
    <n v="35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36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37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38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40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ADF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41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42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44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45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46"/>
    <m/>
    <m/>
    <m/>
    <m/>
    <m/>
    <m/>
    <m/>
    <m/>
    <m/>
    <s v="?"/>
    <x v="7"/>
    <s v="Différent"/>
    <s v="PAS D'INFO"/>
    <x v="1"/>
    <s v="Différent"/>
    <m/>
    <s v="POSE/DEPOSE JP"/>
    <m/>
    <n v="1"/>
    <n v="1"/>
    <n v="0"/>
    <n v="0"/>
    <s v="1 JP"/>
    <s v="1 JP"/>
    <s v="ADF"/>
    <n v="32"/>
    <m/>
    <n v="8"/>
    <n v="8"/>
    <n v="8"/>
    <s v="M20 x 120"/>
    <s v="M20x120"/>
    <x v="13"/>
    <s v="B7"/>
    <s v="B7"/>
    <x v="1"/>
    <m/>
    <n v="20"/>
    <m/>
    <n v="110"/>
    <m/>
    <n v="2"/>
    <n v="2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47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48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49"/>
    <m/>
    <m/>
    <m/>
    <m/>
    <m/>
    <m/>
    <m/>
    <m/>
    <m/>
    <n v="25"/>
    <x v="4"/>
    <s v="Différent"/>
    <n v="20"/>
    <x v="1"/>
    <s v="Pareil"/>
    <m/>
    <s v="POSE/DEPOSE JP"/>
    <m/>
    <n v="1"/>
    <n v="1"/>
    <n v="0"/>
    <n v="0"/>
    <s v="1 JP"/>
    <s v="1 JP"/>
    <s v="ADF"/>
    <n v="27"/>
    <m/>
    <n v="4"/>
    <n v="8"/>
    <n v="4"/>
    <s v="M14 x 70"/>
    <s v="M16x100"/>
    <x v="23"/>
    <s v="B7"/>
    <s v="B7"/>
    <x v="1"/>
    <m/>
    <n v="16"/>
    <m/>
    <n v="100"/>
    <m/>
    <n v="2"/>
    <n v="2"/>
    <n v="1"/>
    <n v="1"/>
    <s v="SIG/V2J"/>
    <s v="SIG V2J"/>
    <x v="0"/>
    <s v="oui"/>
    <s v="rf"/>
    <s v="ok"/>
    <m/>
    <m/>
    <m/>
    <m/>
    <m/>
    <m/>
    <m/>
    <m/>
    <m/>
    <m/>
    <m/>
    <m/>
  </r>
  <r>
    <s v="S2221"/>
    <s v="SYNTHESE"/>
    <s v="APPAREIL"/>
    <s v="COLONNE"/>
    <n v="50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ADF"/>
    <n v="27"/>
    <m/>
    <n v="4"/>
    <n v="4"/>
    <n v="4"/>
    <s v="M14 x 75"/>
    <s v="M16x95"/>
    <x v="11"/>
    <s v="B7"/>
    <s v="B7"/>
    <x v="1"/>
    <m/>
    <n v="16"/>
    <m/>
    <n v="90"/>
    <m/>
    <n v="2"/>
    <n v="2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n v="52"/>
    <m/>
    <m/>
    <m/>
    <m/>
    <m/>
    <m/>
    <m/>
    <m/>
    <m/>
    <s v="?"/>
    <x v="1"/>
    <s v="Différent"/>
    <s v="PAS D'INFO"/>
    <x v="1"/>
    <s v="Différent"/>
    <m/>
    <s v="POSE/DEPOSE JP"/>
    <m/>
    <n v="1"/>
    <n v="1"/>
    <n v="0"/>
    <n v="0"/>
    <s v="1 JP"/>
    <s v="1 JP"/>
    <s v="ADF"/>
    <n v="32"/>
    <m/>
    <n v="8"/>
    <n v="8"/>
    <n v="8"/>
    <s v="M20 x 120"/>
    <s v="M20x120"/>
    <x v="13"/>
    <s v="B7"/>
    <s v="B7"/>
    <x v="1"/>
    <m/>
    <n v="20"/>
    <m/>
    <n v="110"/>
    <m/>
    <n v="2"/>
    <n v="2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s v="A"/>
    <m/>
    <m/>
    <m/>
    <m/>
    <m/>
    <m/>
    <m/>
    <m/>
    <m/>
    <n v="150"/>
    <x v="1"/>
    <s v="Pareil"/>
    <n v="20"/>
    <x v="1"/>
    <s v="Pareil"/>
    <m/>
    <s v="DECONNEXION/RECONNEXION + BP"/>
    <m/>
    <n v="0"/>
    <n v="0"/>
    <n v="1"/>
    <n v="1"/>
    <s v=" 1 BP"/>
    <s v=" 1 BP"/>
    <s v="ADF"/>
    <n v="32"/>
    <m/>
    <n v="8"/>
    <n v="8"/>
    <n v="8"/>
    <s v="M20 x 140"/>
    <s v="M20x120"/>
    <x v="1"/>
    <s v="B7"/>
    <s v="B7"/>
    <x v="1"/>
    <m/>
    <n v="20"/>
    <m/>
    <n v="110"/>
    <m/>
    <n v="1"/>
    <n v="1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s v="B"/>
    <m/>
    <m/>
    <m/>
    <m/>
    <m/>
    <m/>
    <m/>
    <m/>
    <m/>
    <n v="200"/>
    <x v="7"/>
    <s v="Pareil"/>
    <n v="20"/>
    <x v="1"/>
    <s v="Pareil"/>
    <m/>
    <s v="DECONNEXION/RECONNEXION + BP"/>
    <m/>
    <n v="0"/>
    <n v="0"/>
    <n v="1"/>
    <n v="1"/>
    <s v=" 1 BP"/>
    <s v=" 1 BP"/>
    <s v="ADF"/>
    <n v="32"/>
    <m/>
    <n v="8"/>
    <n v="8"/>
    <n v="8"/>
    <s v="M20 x 120"/>
    <s v="M20x120"/>
    <x v="13"/>
    <s v="B7"/>
    <s v="B7"/>
    <x v="1"/>
    <m/>
    <n v="20"/>
    <m/>
    <n v="110"/>
    <m/>
    <n v="1"/>
    <n v="1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s v="C"/>
    <m/>
    <m/>
    <m/>
    <m/>
    <m/>
    <m/>
    <m/>
    <m/>
    <m/>
    <n v="150"/>
    <x v="1"/>
    <s v="Pareil"/>
    <n v="20"/>
    <x v="1"/>
    <s v="Pareil"/>
    <m/>
    <s v="DECONNEXION/RECONNEXION + BP"/>
    <m/>
    <n v="0"/>
    <n v="0"/>
    <n v="1"/>
    <n v="1"/>
    <s v=" 1 BP"/>
    <s v=" 1 BP"/>
    <s v="ADF"/>
    <n v="32"/>
    <m/>
    <n v="8"/>
    <n v="8"/>
    <n v="8"/>
    <s v="M20 x 140"/>
    <s v="M20x120"/>
    <x v="1"/>
    <s v="B7"/>
    <s v="B7"/>
    <x v="1"/>
    <m/>
    <n v="20"/>
    <m/>
    <n v="110"/>
    <m/>
    <n v="1"/>
    <n v="1"/>
    <n v="1"/>
    <n v="1"/>
    <s v="SIG/V2J"/>
    <s v="SIG V2J"/>
    <x v="0"/>
    <s v="NON"/>
    <s v="rf"/>
    <s v="ok"/>
    <m/>
    <m/>
    <m/>
    <m/>
    <m/>
    <m/>
    <m/>
    <m/>
    <m/>
    <m/>
    <m/>
    <m/>
  </r>
  <r>
    <s v="S2221"/>
    <s v="SYNTHESE"/>
    <s v="APPAREIL"/>
    <s v="COLONNE"/>
    <s v="D"/>
    <m/>
    <m/>
    <m/>
    <m/>
    <m/>
    <m/>
    <m/>
    <m/>
    <m/>
    <n v="200"/>
    <x v="7"/>
    <s v="Pareil"/>
    <n v="20"/>
    <x v="1"/>
    <s v="Pareil"/>
    <m/>
    <s v="DECONNEXION/RECONNEXION + BP"/>
    <m/>
    <n v="0"/>
    <n v="0"/>
    <n v="1"/>
    <n v="1"/>
    <s v=" 1 BP"/>
    <s v=" 1 BP"/>
    <s v="ADF"/>
    <n v="32"/>
    <m/>
    <n v="8"/>
    <n v="8"/>
    <n v="8"/>
    <s v="M20 x 120"/>
    <s v="M20x120"/>
    <x v="13"/>
    <s v="B7"/>
    <s v="B7"/>
    <x v="1"/>
    <m/>
    <n v="20"/>
    <m/>
    <n v="110"/>
    <m/>
    <n v="1"/>
    <n v="1"/>
    <n v="1"/>
    <n v="1"/>
    <s v="SIG/V2J"/>
    <s v="SIG V2J"/>
    <x v="0"/>
    <s v="NON"/>
    <s v="rf"/>
    <s v="ok"/>
    <m/>
    <m/>
    <m/>
    <m/>
    <m/>
    <m/>
    <m/>
    <m/>
    <m/>
    <m/>
    <m/>
    <m/>
  </r>
  <r>
    <s v="S2720"/>
    <s v="SYNTHESE"/>
    <s v="APPAREIL"/>
    <s v="ECHANGEUR"/>
    <n v="1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720"/>
    <s v="SYNTHESE"/>
    <s v="APPAREIL"/>
    <s v="ECHANGEUR"/>
    <n v="2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M16x95"/>
    <x v="5"/>
    <s v="B7"/>
    <s v="B7"/>
    <x v="1"/>
    <m/>
    <n v="16"/>
    <m/>
    <n v="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720"/>
    <s v="SYNTHESE"/>
    <s v="APPAREIL"/>
    <s v="ECHANGEUR"/>
    <n v="3"/>
    <m/>
    <m/>
    <m/>
    <m/>
    <m/>
    <m/>
    <m/>
    <m/>
    <m/>
    <s v="?"/>
    <x v="29"/>
    <s v="Différent"/>
    <s v="PAS D'INFO"/>
    <x v="1"/>
    <s v="Différent"/>
    <m/>
    <s v="OUVERTURE COUVERCLE"/>
    <m/>
    <n v="0"/>
    <n v="0"/>
    <n v="0"/>
    <n v="0"/>
    <s v=""/>
    <s v=""/>
    <s v=""/>
    <s v=""/>
    <m/>
    <n v="60"/>
    <n v="0"/>
    <n v="60"/>
    <s v="M30 x 340"/>
    <n v="0"/>
    <x v="61"/>
    <s v="B7"/>
    <s v="B7"/>
    <x v="1"/>
    <m/>
    <s v=""/>
    <m/>
    <s v=""/>
    <m/>
    <n v="0"/>
    <n v="0"/>
    <n v="1"/>
    <n v="0"/>
    <s v="SIG/V2J"/>
    <s v="SIG/V2J"/>
    <x v="0"/>
    <s v="oui"/>
    <s v="rf"/>
    <s v="ok couvercle"/>
    <m/>
    <m/>
    <m/>
    <m/>
    <m/>
    <m/>
    <m/>
    <m/>
    <m/>
    <m/>
    <m/>
    <m/>
  </r>
  <r>
    <s v="S2720"/>
    <s v="SYNTHESE"/>
    <s v="APPAREIL"/>
    <s v="ECHANGEUR"/>
    <n v="4"/>
    <m/>
    <m/>
    <m/>
    <m/>
    <m/>
    <m/>
    <m/>
    <m/>
    <m/>
    <s v="ACCES"/>
    <x v="6"/>
    <s v="Différent"/>
    <s v="PAS D'INFO"/>
    <x v="1"/>
    <s v="Différent"/>
    <m/>
    <s v="POSE/DEPOSE JP"/>
    <m/>
    <n v="1"/>
    <n v="1"/>
    <n v="0"/>
    <n v="0"/>
    <s v="1 JP"/>
    <s v="1 JP"/>
    <s v=""/>
    <n v="51"/>
    <m/>
    <s v="PAS D'INFO"/>
    <n v="20"/>
    <n v="20"/>
    <s v="PAS D'INFO"/>
    <s v="M33x200"/>
    <x v="39"/>
    <s v="PAS D'INFO"/>
    <s v="B7"/>
    <x v="1"/>
    <m/>
    <n v="33"/>
    <m/>
    <n v="1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720"/>
    <s v="SYNTHESE"/>
    <s v="APPAREIL"/>
    <s v="ECHANGEUR"/>
    <n v="5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720"/>
    <s v="SYNTHESE"/>
    <s v="APPAREIL"/>
    <s v="ECHANGEUR"/>
    <n v="6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95"/>
    <x v="5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720"/>
    <s v="SYNTHESE"/>
    <s v="APPAREIL"/>
    <s v="ECHANGEUR"/>
    <n v="7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M16x100"/>
    <x v="5"/>
    <s v="B7"/>
    <s v="B7"/>
    <x v="1"/>
    <m/>
    <n v="16"/>
    <m/>
    <n v="100"/>
    <m/>
    <n v="0"/>
    <n v="0"/>
    <n v="1"/>
    <n v="0"/>
    <s v="SIG/V2J"/>
    <s v="SIG/V2J"/>
    <x v="0"/>
    <s v="oui"/>
    <s v="rf"/>
    <s v="Manque 1 joint def"/>
    <m/>
    <m/>
    <m/>
    <m/>
    <m/>
    <m/>
    <m/>
    <m/>
    <m/>
    <m/>
    <m/>
    <m/>
  </r>
  <r>
    <s v="S2720"/>
    <s v="SYNTHESE"/>
    <s v="APPAREIL"/>
    <s v="ECHANGEUR"/>
    <n v="8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95"/>
    <s v="M16x95"/>
    <x v="12"/>
    <s v="B7"/>
    <s v="B7"/>
    <x v="1"/>
    <m/>
    <n v="16"/>
    <m/>
    <n v="9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20"/>
    <s v="SYNTHESE"/>
    <s v="APPAREIL"/>
    <s v="ECHANGEUR"/>
    <n v="9"/>
    <m/>
    <m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100"/>
    <x v="5"/>
    <s v="B7"/>
    <s v="B7"/>
    <x v="1"/>
    <m/>
    <n v="16"/>
    <m/>
    <n v="10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20"/>
    <s v="SYNTHESE"/>
    <s v="APPAREIL"/>
    <s v="ECHANGEUR"/>
    <n v="10"/>
    <m/>
    <m/>
    <m/>
    <m/>
    <m/>
    <m/>
    <m/>
    <m/>
    <m/>
    <s v="?"/>
    <x v="29"/>
    <s v="Différent"/>
    <s v="PAS D'INFO"/>
    <x v="1"/>
    <s v="Différent"/>
    <m/>
    <s v="OUVERTURE COUVERCLE"/>
    <m/>
    <n v="0"/>
    <n v="0"/>
    <n v="0"/>
    <n v="0"/>
    <s v=""/>
    <s v=""/>
    <s v=""/>
    <s v=""/>
    <m/>
    <n v="60"/>
    <n v="0"/>
    <n v="60"/>
    <s v="M30 x 340"/>
    <n v="0"/>
    <x v="61"/>
    <s v="B7"/>
    <s v="B7"/>
    <x v="1"/>
    <m/>
    <s v=""/>
    <m/>
    <s v=""/>
    <m/>
    <n v="0"/>
    <n v="0"/>
    <n v="1"/>
    <n v="0"/>
    <s v="SIG/V2J"/>
    <s v="SIG/V2J"/>
    <x v="0"/>
    <s v="oui"/>
    <s v="rf"/>
    <s v="ok couvercle"/>
    <m/>
    <m/>
    <m/>
    <m/>
    <m/>
    <m/>
    <m/>
    <m/>
    <m/>
    <m/>
    <m/>
    <m/>
  </r>
  <r>
    <s v="S2720"/>
    <s v="SYNTHESE"/>
    <s v="APPAREIL"/>
    <s v="ECHANGEUR"/>
    <n v="11"/>
    <m/>
    <m/>
    <m/>
    <m/>
    <m/>
    <m/>
    <m/>
    <m/>
    <m/>
    <s v="CALO"/>
    <x v="16"/>
    <s v="Différent"/>
    <s v="PAS D'INFO"/>
    <x v="1"/>
    <s v="Différent"/>
    <m/>
    <s v="POSE/DEPOSE JP"/>
    <m/>
    <n v="1"/>
    <n v="1"/>
    <n v="0"/>
    <n v="0"/>
    <s v="1 JP"/>
    <s v="1 JP"/>
    <s v=""/>
    <n v="36"/>
    <m/>
    <s v="PAS D'INFO"/>
    <n v="12"/>
    <n v="12"/>
    <s v="PAS D'INFO"/>
    <s v="M24x140"/>
    <x v="22"/>
    <s v="PAS D'INFO"/>
    <s v="B7"/>
    <x v="1"/>
    <m/>
    <n v="22"/>
    <m/>
    <n v="13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720"/>
    <s v="SYNTHESE"/>
    <s v="APPAREIL"/>
    <s v="ECHANGEUR"/>
    <n v="12"/>
    <m/>
    <m/>
    <m/>
    <m/>
    <m/>
    <m/>
    <m/>
    <m/>
    <m/>
    <n v="300"/>
    <x v="16"/>
    <s v="Pareil"/>
    <n v="20"/>
    <x v="1"/>
    <s v="Pareil"/>
    <m/>
    <s v="POSE/DEPOSE JP"/>
    <m/>
    <n v="1"/>
    <n v="1"/>
    <n v="0"/>
    <n v="0"/>
    <s v="1 JP"/>
    <s v="1 JP"/>
    <s v=""/>
    <n v="36"/>
    <m/>
    <n v="16"/>
    <n v="12"/>
    <n v="16"/>
    <s v="M24 x 140"/>
    <s v="M24x140"/>
    <x v="22"/>
    <s v="B7"/>
    <s v="B7"/>
    <x v="1"/>
    <m/>
    <n v="22"/>
    <m/>
    <n v="13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720"/>
    <s v="SYNTHESE"/>
    <s v="APPAREIL"/>
    <s v="ECHANGEUR"/>
    <n v="13"/>
    <m/>
    <m/>
    <m/>
    <m/>
    <m/>
    <m/>
    <m/>
    <m/>
    <m/>
    <s v="ACCES"/>
    <x v="6"/>
    <s v="Différent"/>
    <s v="PAS D'INFO"/>
    <x v="1"/>
    <s v="Différent"/>
    <m/>
    <s v="POSE/DEPOSE JP"/>
    <m/>
    <n v="1"/>
    <n v="0"/>
    <n v="0"/>
    <n v="0"/>
    <s v="1 JP"/>
    <s v=""/>
    <s v=""/>
    <n v="51"/>
    <m/>
    <s v="PAS D'INFO"/>
    <n v="20"/>
    <n v="20"/>
    <s v="PAS D'INFO"/>
    <s v="M33x200"/>
    <x v="39"/>
    <s v="PAS D'INFO"/>
    <s v="B7"/>
    <x v="1"/>
    <m/>
    <n v="33"/>
    <m/>
    <n v="190"/>
    <m/>
    <n v="2"/>
    <n v="0"/>
    <n v="1"/>
    <n v="2"/>
    <s v="PAS D'INFO"/>
    <s v="SIG/V2J"/>
    <x v="0"/>
    <s v="PAS D'INFO"/>
    <s v="PAS D'INFO"/>
    <s v="JP spécifié dans OT mais rien prévu + pq deux joints def ?"/>
    <m/>
    <m/>
    <m/>
    <m/>
    <m/>
    <m/>
    <m/>
    <m/>
    <m/>
    <m/>
    <m/>
    <m/>
  </r>
  <r>
    <s v="S2720"/>
    <s v="SYNTHESE"/>
    <s v="APPAREIL"/>
    <s v="ECHANGEUR"/>
    <s v="A"/>
    <m/>
    <m/>
    <m/>
    <m/>
    <m/>
    <m/>
    <m/>
    <m/>
    <m/>
    <m/>
    <x v="12"/>
    <s v=""/>
    <m/>
    <x v="2"/>
    <s v=""/>
    <m/>
    <s v="Non trouvé"/>
    <m/>
    <s v=""/>
    <n v="0"/>
    <s v=""/>
    <n v="0"/>
    <s v=""/>
    <s v=""/>
    <s v=""/>
    <s v=""/>
    <m/>
    <m/>
    <n v="0"/>
    <s v="PAS D'INFO"/>
    <m/>
    <n v="0"/>
    <x v="0"/>
    <m/>
    <n v="0"/>
    <x v="2"/>
    <m/>
    <s v=""/>
    <m/>
    <s v=""/>
    <m/>
    <s v=""/>
    <n v="0"/>
    <s v=""/>
    <n v="0"/>
    <m/>
    <n v="0"/>
    <x v="2"/>
    <m/>
    <m/>
    <s v="Prévoir matériel pour actionneur ?"/>
    <m/>
    <m/>
    <m/>
    <m/>
    <m/>
    <m/>
    <m/>
    <m/>
    <m/>
    <m/>
    <m/>
    <m/>
  </r>
  <r>
    <s v="S2720"/>
    <s v="SYNTHESE"/>
    <s v="APPAREIL"/>
    <s v="ECHANGEUR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80"/>
    <s v="Hors standard"/>
    <x v="14"/>
    <s v="B8"/>
    <s v="B7"/>
    <x v="0"/>
    <m/>
    <n v="14"/>
    <m/>
    <n v="7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20"/>
    <s v="SYNTHESE"/>
    <s v="APPAREIL"/>
    <s v="ECHANGEUR"/>
    <s v="C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80"/>
    <s v="M14x80"/>
    <x v="14"/>
    <s v="B8"/>
    <s v="B7"/>
    <x v="0"/>
    <m/>
    <n v="14"/>
    <m/>
    <n v="7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20"/>
    <s v="SYNTHESE"/>
    <s v="APPAREIL"/>
    <s v="ECHANGEUR"/>
    <s v="D"/>
    <m/>
    <m/>
    <m/>
    <m/>
    <m/>
    <m/>
    <m/>
    <m/>
    <m/>
    <n v="25"/>
    <x v="8"/>
    <s v="Pareil"/>
    <n v="20"/>
    <x v="1"/>
    <s v="Pareil"/>
    <m/>
    <s v="DECONNEXION/RECONNEXION + BP CHIM"/>
    <m/>
    <n v="0"/>
    <n v="0"/>
    <n v="1"/>
    <n v="0"/>
    <s v="1 BP NET CIMIQUE"/>
    <s v=""/>
    <s v=""/>
    <n v="22"/>
    <m/>
    <n v="4"/>
    <n v="4"/>
    <n v="4"/>
    <s v="M14 x 80"/>
    <s v="Hors standard"/>
    <x v="14"/>
    <s v="B7"/>
    <s v="B7"/>
    <x v="1"/>
    <m/>
    <n v="14"/>
    <m/>
    <n v="70"/>
    <m/>
    <n v="1"/>
    <n v="0"/>
    <n v="1"/>
    <n v="1"/>
    <s v="SIG/V2J"/>
    <s v="SIG/V2J"/>
    <x v="0"/>
    <s v="oui"/>
    <s v="rf"/>
    <s v="Manque 1 joint prov"/>
    <m/>
    <m/>
    <m/>
    <m/>
    <m/>
    <m/>
    <m/>
    <m/>
    <m/>
    <m/>
    <m/>
    <m/>
  </r>
  <r>
    <s v="S2720"/>
    <s v="SYNTHESE"/>
    <s v="APPAREIL"/>
    <s v="ECHANGEUR"/>
    <s v="E"/>
    <m/>
    <m/>
    <m/>
    <m/>
    <m/>
    <m/>
    <m/>
    <m/>
    <m/>
    <n v="20"/>
    <x v="10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80"/>
    <s v="M14x80"/>
    <x v="14"/>
    <s v="B7"/>
    <s v="B7"/>
    <x v="1"/>
    <m/>
    <n v="14"/>
    <m/>
    <n v="7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720"/>
    <s v="SYNTHESE"/>
    <s v="APPAREIL"/>
    <s v="ECHANGEUR"/>
    <s v="N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M16x100"/>
    <x v="5"/>
    <s v="B7"/>
    <s v="B7"/>
    <x v="1"/>
    <m/>
    <n v="16"/>
    <m/>
    <n v="10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720"/>
    <s v="SYNTHESE"/>
    <s v="APPAREIL"/>
    <s v="ECHANGEUR"/>
    <s v="Q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M16x100"/>
    <x v="5"/>
    <s v="B7"/>
    <s v="B7"/>
    <x v="1"/>
    <m/>
    <n v="16"/>
    <m/>
    <n v="10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720"/>
    <s v="SYNTHESE"/>
    <s v="APPAREIL"/>
    <s v="ECHANGEUR"/>
    <s v="R"/>
    <m/>
    <m/>
    <m/>
    <m/>
    <m/>
    <m/>
    <m/>
    <m/>
    <m/>
    <s v="ACCES"/>
    <x v="8"/>
    <s v="Différent"/>
    <s v="PAS D'INFO"/>
    <x v="1"/>
    <s v="Différent"/>
    <m/>
    <s v="DECONNEXION/RECONNEXION + BP VIDANGE "/>
    <m/>
    <n v="0"/>
    <n v="0"/>
    <n v="1"/>
    <n v="0"/>
    <s v="1 BP FILETEE VIDANGE"/>
    <s v=""/>
    <s v=""/>
    <n v="22"/>
    <m/>
    <s v="PAS D'INFO"/>
    <n v="0"/>
    <s v="PAS D'INFO"/>
    <s v="PAS D'INFO"/>
    <n v="0"/>
    <x v="0"/>
    <s v="PAS D'INFO"/>
    <s v="B7"/>
    <x v="1"/>
    <m/>
    <n v="14"/>
    <m/>
    <n v="70"/>
    <m/>
    <n v="1"/>
    <n v="0"/>
    <n v="1"/>
    <n v="1"/>
    <s v="PAS D'INFO"/>
    <s v="SIG/V2J"/>
    <x v="0"/>
    <s v="PAS D'INFO"/>
    <s v="PAS D'INFO"/>
    <s v="Manque 1 joint prov"/>
    <m/>
    <m/>
    <m/>
    <m/>
    <m/>
    <m/>
    <m/>
    <m/>
    <m/>
    <m/>
    <m/>
    <m/>
  </r>
  <r>
    <s v="S2720"/>
    <s v="SYNTHESE"/>
    <s v="APPAREIL"/>
    <s v="ECHANGEUR"/>
    <s v="S"/>
    <m/>
    <m/>
    <m/>
    <m/>
    <m/>
    <m/>
    <m/>
    <m/>
    <m/>
    <s v="visse"/>
    <x v="10"/>
    <s v="Différent"/>
    <s v="visse"/>
    <x v="1"/>
    <s v="Différent"/>
    <m/>
    <s v="DECONNEXION/RECONNEXION + NPT"/>
    <m/>
    <n v="0"/>
    <n v="0"/>
    <n v="0"/>
    <n v="0"/>
    <s v="BOUCHON NPT"/>
    <s v=""/>
    <s v=""/>
    <n v="22"/>
    <m/>
    <s v="VISSE"/>
    <n v="0"/>
    <s v="VISSE"/>
    <s v="VISSE"/>
    <n v="0"/>
    <x v="20"/>
    <s v="VISSE"/>
    <s v="B7"/>
    <x v="3"/>
    <m/>
    <n v="14"/>
    <m/>
    <n v="70"/>
    <m/>
    <n v="0"/>
    <n v="0"/>
    <n v="0"/>
    <n v="0"/>
    <s v="VISSE"/>
    <s v="SIG/V2J"/>
    <x v="0"/>
    <s v="VISSE"/>
    <s v="VISSE"/>
    <s v="ok"/>
    <m/>
    <m/>
    <m/>
    <m/>
    <m/>
    <m/>
    <m/>
    <m/>
    <m/>
    <m/>
    <m/>
    <m/>
  </r>
  <r>
    <s v="S2722"/>
    <s v="SYNTHESE"/>
    <s v="APPAREIL"/>
    <s v="ECHANGEUR"/>
    <s v="A"/>
    <s v="A1"/>
    <m/>
    <m/>
    <m/>
    <m/>
    <m/>
    <m/>
    <m/>
    <m/>
    <n v="200"/>
    <x v="7"/>
    <s v="Pareil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s v="B7"/>
    <x v="1"/>
    <m/>
    <n v="20"/>
    <m/>
    <n v="110"/>
    <m/>
    <n v="0"/>
    <n v="0"/>
    <n v="1"/>
    <n v="2"/>
    <s v="G?"/>
    <s v="SIG/V2J"/>
    <x v="4"/>
    <s v="NON"/>
    <s v="rf"/>
    <s v="ok"/>
    <s v="echaff voir video "/>
    <m/>
    <m/>
    <m/>
    <m/>
    <m/>
    <m/>
    <m/>
    <m/>
    <m/>
    <m/>
    <m/>
  </r>
  <r>
    <s v="S2722"/>
    <s v="SYNTHESE"/>
    <s v="APPAREIL"/>
    <s v="ECHANGEUR"/>
    <s v="A"/>
    <s v="A2"/>
    <m/>
    <m/>
    <m/>
    <m/>
    <m/>
    <m/>
    <m/>
    <m/>
    <n v="200"/>
    <x v="7"/>
    <s v="Pareil"/>
    <n v="20"/>
    <x v="1"/>
    <s v="Pareil"/>
    <m/>
    <s v="DECONNEXION/RECONNEXION"/>
    <m/>
    <n v="0"/>
    <m/>
    <n v="0"/>
    <m/>
    <m/>
    <s v=""/>
    <s v=""/>
    <n v="32"/>
    <m/>
    <n v="8"/>
    <n v="8"/>
    <n v="8"/>
    <s v="M20 x 120"/>
    <s v="M20x120"/>
    <x v="13"/>
    <s v="B7"/>
    <s v="B7"/>
    <x v="1"/>
    <m/>
    <n v="20"/>
    <m/>
    <n v="110"/>
    <m/>
    <n v="0"/>
    <m/>
    <n v="1"/>
    <m/>
    <s v="G?"/>
    <s v="SIG/V2J"/>
    <x v="4"/>
    <s v="NON"/>
    <s v="rf"/>
    <s v="ok"/>
    <s v="echaff voir video "/>
    <m/>
    <m/>
    <m/>
    <m/>
    <m/>
    <m/>
    <m/>
    <m/>
    <m/>
    <m/>
    <m/>
  </r>
  <r>
    <s v="S2722"/>
    <s v="SYNTHESE"/>
    <s v="APPAREIL"/>
    <s v="ECHANGEUR"/>
    <s v="B"/>
    <s v="B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M16x95"/>
    <x v="2"/>
    <s v="B7"/>
    <s v="B7"/>
    <x v="1"/>
    <m/>
    <n v="16"/>
    <m/>
    <n v="90"/>
    <m/>
    <n v="0"/>
    <n v="0"/>
    <n v="1"/>
    <n v="2"/>
    <s v="SIG/V2J"/>
    <s v="SIG/V2J"/>
    <x v="0"/>
    <s v="oui"/>
    <s v="rf"/>
    <s v="ok"/>
    <s v="echaff voir video "/>
    <m/>
    <m/>
    <m/>
    <m/>
    <m/>
    <m/>
    <m/>
    <m/>
    <m/>
    <m/>
    <m/>
  </r>
  <r>
    <s v="S2722"/>
    <s v="SYNTHESE"/>
    <s v="APPAREIL"/>
    <s v="ECHANGEUR"/>
    <s v="B"/>
    <s v="B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/V2J"/>
    <x v="0"/>
    <s v="oui"/>
    <s v="rf"/>
    <s v="ok"/>
    <s v="echaff voir video "/>
    <m/>
    <m/>
    <m/>
    <m/>
    <m/>
    <m/>
    <m/>
    <m/>
    <m/>
    <m/>
    <m/>
  </r>
  <r>
    <s v="S2722"/>
    <s v="SYNTHESE"/>
    <s v="APPAREIL"/>
    <s v="ECHANGEUR"/>
    <s v="C"/>
    <s v="C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M16x95"/>
    <x v="2"/>
    <s v="B7"/>
    <s v="B7"/>
    <x v="1"/>
    <m/>
    <n v="16"/>
    <m/>
    <n v="90"/>
    <m/>
    <n v="0"/>
    <n v="0"/>
    <n v="1"/>
    <n v="2"/>
    <s v="SIG/V2J"/>
    <s v="SIG/V2J"/>
    <x v="0"/>
    <s v="NON"/>
    <s v="rf"/>
    <s v="ok"/>
    <s v="potence + suspendu ? + pas meme mat joint"/>
    <m/>
    <m/>
    <m/>
    <m/>
    <m/>
    <m/>
    <m/>
    <m/>
    <m/>
    <m/>
    <m/>
  </r>
  <r>
    <s v="S2722"/>
    <s v="SYNTHESE"/>
    <s v="APPAREIL"/>
    <s v="ECHANGEUR"/>
    <s v="C"/>
    <s v="C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m/>
    <s v=""/>
    <s v="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/V2J"/>
    <x v="0"/>
    <s v="NON"/>
    <s v="rf"/>
    <s v="ok"/>
    <s v="potence + suspendu ?"/>
    <m/>
    <m/>
    <m/>
    <m/>
    <m/>
    <m/>
    <m/>
    <m/>
    <m/>
    <m/>
    <m/>
  </r>
  <r>
    <s v="S2730"/>
    <s v="SYNTHESE"/>
    <s v="APPAREIL"/>
    <s v="ECHANGEUR"/>
    <s v="D"/>
    <m/>
    <m/>
    <m/>
    <m/>
    <m/>
    <m/>
    <m/>
    <m/>
    <m/>
    <n v="250"/>
    <x v="15"/>
    <s v="Pareil"/>
    <n v="20"/>
    <x v="1"/>
    <s v="Pareil"/>
    <m/>
    <s v="DECONNEXION/RECONNEXION + BP CHIM"/>
    <m/>
    <n v="0"/>
    <n v="0"/>
    <n v="1"/>
    <n v="0"/>
    <s v="BP NET CHIM + FLEXIBLE"/>
    <s v=""/>
    <s v=""/>
    <n v="36"/>
    <m/>
    <n v="12"/>
    <n v="12"/>
    <n v="12"/>
    <s v="M24 x 140"/>
    <s v="Hors standard"/>
    <x v="22"/>
    <s v="B7"/>
    <s v="B7"/>
    <x v="1"/>
    <m/>
    <n v="22"/>
    <m/>
    <n v="130"/>
    <m/>
    <n v="1"/>
    <n v="1"/>
    <n v="1"/>
    <n v="1"/>
    <s v="SIG/V2J"/>
    <s v="SIG/V2J"/>
    <x v="0"/>
    <s v="oui"/>
    <s v="rf"/>
    <s v="ok"/>
    <s v="BP lavage meme chose que NET CHIMIQUE ? + manque BP"/>
    <m/>
    <m/>
    <m/>
    <m/>
    <m/>
    <m/>
    <m/>
    <m/>
    <m/>
    <m/>
    <m/>
  </r>
  <r>
    <s v="S2730"/>
    <s v="SYNTHESE"/>
    <s v="APPAREIL"/>
    <s v="ECHANGEUR"/>
    <s v="E"/>
    <m/>
    <m/>
    <m/>
    <m/>
    <m/>
    <m/>
    <m/>
    <m/>
    <m/>
    <n v="200"/>
    <x v="7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8"/>
    <n v="8"/>
    <n v="8"/>
    <s v="M20 x 130"/>
    <s v="Hors standard"/>
    <x v="4"/>
    <s v="B7"/>
    <s v="B7"/>
    <x v="1"/>
    <m/>
    <n v="20"/>
    <m/>
    <n v="11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30"/>
    <s v="SYNTHESE"/>
    <s v="APPAREIL"/>
    <s v="ECHANGEUR"/>
    <s v="F"/>
    <m/>
    <m/>
    <m/>
    <m/>
    <m/>
    <m/>
    <m/>
    <m/>
    <m/>
    <s v="ACCES"/>
    <x v="15"/>
    <s v="Différent"/>
    <s v="PAS D'INFO"/>
    <x v="1"/>
    <s v="Différent"/>
    <m/>
    <s v="DECONNEXION/RECONNEXION + BP"/>
    <m/>
    <n v="0"/>
    <n v="0"/>
    <n v="1"/>
    <n v="0"/>
    <s v="1 BP PERCEE COUDEE ?"/>
    <s v=""/>
    <s v=""/>
    <n v="36"/>
    <m/>
    <s v="PAS D'INFO"/>
    <n v="12"/>
    <n v="12"/>
    <s v="PAS D'INFO"/>
    <s v="Hors standard"/>
    <x v="0"/>
    <s v="PAS D'INFO"/>
    <s v="B7"/>
    <x v="1"/>
    <m/>
    <n v="22"/>
    <m/>
    <n v="13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730"/>
    <s v="SYNTHESE"/>
    <s v="APPAREIL"/>
    <s v="ECHANGEUR"/>
    <s v="T"/>
    <m/>
    <m/>
    <m/>
    <m/>
    <m/>
    <m/>
    <m/>
    <m/>
    <m/>
    <s v="ACCES"/>
    <x v="7"/>
    <s v="Différent"/>
    <s v="PAS D'INFO"/>
    <x v="1"/>
    <s v="Différent"/>
    <m/>
    <s v="DECONNEXION/RECONNEXION + BP"/>
    <m/>
    <n v="0"/>
    <n v="0"/>
    <n v="1"/>
    <n v="2"/>
    <s v=" 1 BP"/>
    <s v=" 2 BP"/>
    <s v=""/>
    <n v="32"/>
    <m/>
    <s v="PAS D'INFO"/>
    <n v="8"/>
    <n v="8"/>
    <s v="PAS D'INFO"/>
    <s v="Hors standard"/>
    <x v="0"/>
    <s v="PAS D'INFO"/>
    <s v="B7"/>
    <x v="1"/>
    <m/>
    <n v="20"/>
    <m/>
    <n v="110"/>
    <m/>
    <n v="1"/>
    <n v="2"/>
    <n v="1"/>
    <n v="2"/>
    <s v="PAS D'INFO"/>
    <s v="SIG/V2J"/>
    <x v="0"/>
    <s v="PAS D'INFO"/>
    <s v="PAS D'INFO"/>
    <s v="REPERE T EN DOUBLE SUR OT donc 2BP  car deux repres T"/>
    <m/>
    <m/>
    <m/>
    <m/>
    <m/>
    <m/>
    <m/>
    <m/>
    <m/>
    <m/>
    <m/>
    <m/>
  </r>
  <r>
    <s v="S2730"/>
    <s v="SYNTHESE"/>
    <s v="APPAREIL"/>
    <s v="ECHANGEUR"/>
    <s v="S"/>
    <m/>
    <m/>
    <m/>
    <m/>
    <m/>
    <m/>
    <m/>
    <m/>
    <m/>
    <s v="ACCES"/>
    <x v="8"/>
    <s v="Différent"/>
    <s v="PAS D'INFO"/>
    <x v="1"/>
    <s v="Différent"/>
    <m/>
    <s v="DECONNEXION/RECONNEXION + BP"/>
    <m/>
    <n v="0"/>
    <n v="0"/>
    <n v="1"/>
    <n v="0"/>
    <s v="1 BP VIDANGE"/>
    <s v=""/>
    <s v=""/>
    <n v="22"/>
    <m/>
    <s v="PAS D'INFO"/>
    <n v="4"/>
    <n v="4"/>
    <s v="PAS D'INFO"/>
    <s v="Hors standard"/>
    <x v="0"/>
    <s v="PAS D'INFO"/>
    <s v="B7"/>
    <x v="1"/>
    <m/>
    <n v="14"/>
    <m/>
    <n v="70"/>
    <m/>
    <n v="1"/>
    <n v="1"/>
    <n v="1"/>
    <n v="1"/>
    <s v="PAS D'INFO"/>
    <s v="SIG/V2J"/>
    <x v="0"/>
    <s v="PAS D'INFO"/>
    <s v="PAS D'INFO"/>
    <s v="Manque BP"/>
    <m/>
    <m/>
    <m/>
    <m/>
    <m/>
    <m/>
    <m/>
    <m/>
    <m/>
    <m/>
    <m/>
    <m/>
  </r>
  <r>
    <s v="S2730"/>
    <s v="SYNTHESE"/>
    <s v="APPAREIL"/>
    <s v="ECHANGEUR"/>
    <s v="N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"/>
    <n v="27"/>
    <m/>
    <n v="8"/>
    <n v="8"/>
    <n v="8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2730"/>
    <s v="SYNTHESE"/>
    <s v="APPAREIL"/>
    <s v="ECHANGEUR"/>
    <s v="G"/>
    <s v="G1"/>
    <s v="Coté tuy"/>
    <m/>
    <m/>
    <m/>
    <m/>
    <m/>
    <m/>
    <m/>
    <s v="ACCES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Manque un joint def"/>
    <m/>
    <m/>
    <m/>
    <m/>
    <m/>
    <m/>
    <m/>
    <m/>
    <m/>
    <m/>
    <m/>
    <m/>
  </r>
  <r>
    <s v="S2730"/>
    <s v="SYNTHESE"/>
    <s v="APPAREIL"/>
    <s v="ECHANGEUR"/>
    <s v="G"/>
    <s v="G2"/>
    <s v="Coté S2730"/>
    <m/>
    <m/>
    <m/>
    <m/>
    <m/>
    <m/>
    <m/>
    <s v="ACCES"/>
    <x v="2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m/>
    <n v="1"/>
    <m/>
    <s v="PAS D'INFO"/>
    <s v="SIG/V2J"/>
    <x v="0"/>
    <s v="PAS D'INFO"/>
    <s v="PAS D'INFO"/>
    <m/>
    <m/>
    <m/>
    <m/>
    <m/>
    <m/>
    <m/>
    <m/>
    <m/>
    <m/>
    <m/>
    <m/>
    <m/>
  </r>
  <r>
    <s v="S2730"/>
    <s v="SYNTHESE"/>
    <s v="APPAREIL"/>
    <s v="ECHANGEUR"/>
    <s v="H"/>
    <m/>
    <m/>
    <m/>
    <m/>
    <m/>
    <m/>
    <m/>
    <m/>
    <m/>
    <s v="ACCES"/>
    <x v="2"/>
    <s v="Différent"/>
    <s v="PAS D'INFO"/>
    <x v="1"/>
    <s v="Différent"/>
    <m/>
    <s v="DECONNEXION/RECONNEXION"/>
    <m/>
    <n v="0"/>
    <n v="0"/>
    <n v="0"/>
    <n v="1"/>
    <s v=""/>
    <s v=" 1 B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1"/>
    <n v="1"/>
    <n v="1"/>
    <s v="PAS D'INFO"/>
    <s v="SIG/V2J"/>
    <x v="0"/>
    <s v="PAS D'INFO"/>
    <s v="PAS D'INFO"/>
    <s v="BP non spécifiée dans OT mais prévue"/>
    <m/>
    <m/>
    <m/>
    <m/>
    <m/>
    <m/>
    <m/>
    <m/>
    <m/>
    <m/>
    <m/>
    <m/>
  </r>
  <r>
    <s v="S2730"/>
    <s v="SYNTHESE"/>
    <s v="APPAREIL"/>
    <s v="ECHANGEUR"/>
    <s v="A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80"/>
    <s v="Hors standard"/>
    <x v="14"/>
    <s v="PAS D'INFO"/>
    <s v="B7"/>
    <x v="1"/>
    <m/>
    <n v="14"/>
    <m/>
    <n v="7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30"/>
    <s v="SYNTHESE"/>
    <s v="APPAREIL"/>
    <s v="ECHANGEUR"/>
    <s v="B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Hors standard"/>
    <x v="2"/>
    <s v="B7"/>
    <s v="B7"/>
    <x v="1"/>
    <m/>
    <n v="16"/>
    <m/>
    <n v="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730"/>
    <s v="SYNTHESE"/>
    <s v="APPAREIL"/>
    <s v="ECHANGEUR"/>
    <s v="C"/>
    <m/>
    <m/>
    <m/>
    <m/>
    <m/>
    <m/>
    <m/>
    <m/>
    <m/>
    <s v="?"/>
    <x v="30"/>
    <s v="Différent"/>
    <s v="PAS D'INFO"/>
    <x v="1"/>
    <s v="Différent"/>
    <m/>
    <s v="OUVERTURE COUVERCLE"/>
    <m/>
    <n v="0"/>
    <n v="0"/>
    <n v="0"/>
    <n v="0"/>
    <s v=""/>
    <s v=""/>
    <s v=""/>
    <s v=""/>
    <m/>
    <n v="40"/>
    <n v="0"/>
    <n v="40"/>
    <s v="M20 x 190"/>
    <n v="0"/>
    <x v="62"/>
    <s v="B7"/>
    <s v="B7"/>
    <x v="1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S2730"/>
    <s v="SYNTHESE"/>
    <s v="APPAREIL"/>
    <s v="ECHANGEUR"/>
    <s v="I"/>
    <m/>
    <m/>
    <m/>
    <m/>
    <m/>
    <m/>
    <m/>
    <m/>
    <m/>
    <s v="?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n v="4"/>
    <n v="4"/>
    <n v="4"/>
    <s v="M14 x 80"/>
    <s v="M16x95"/>
    <x v="14"/>
    <s v="B7"/>
    <s v="B7"/>
    <x v="1"/>
    <m/>
    <n v="16"/>
    <m/>
    <n v="90"/>
    <m/>
    <n v="0"/>
    <n v="0"/>
    <n v="1"/>
    <n v="1"/>
    <s v="SIG/V2J"/>
    <s v="SIG/V2J"/>
    <x v="0"/>
    <s v="NON"/>
    <s v="rf"/>
    <s v="pas sur que ce soit dn50 + Schéma op pas bon"/>
    <m/>
    <m/>
    <m/>
    <m/>
    <m/>
    <m/>
    <m/>
    <m/>
    <m/>
    <m/>
    <m/>
    <m/>
  </r>
  <r>
    <s v="S2730"/>
    <s v="SYNTHESE"/>
    <s v="APPAREIL"/>
    <s v="ECHANGEUR"/>
    <s v="J"/>
    <m/>
    <s v="Coté vanne"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/V2J"/>
    <x v="0"/>
    <s v="NON"/>
    <s v="rf"/>
    <s v="Schéma op pas bon"/>
    <m/>
    <m/>
    <m/>
    <m/>
    <m/>
    <m/>
    <m/>
    <m/>
    <m/>
    <m/>
    <m/>
    <m/>
  </r>
  <r>
    <s v="S2730"/>
    <s v="SYNTHESE"/>
    <s v="APPAREIL"/>
    <s v="ECHANGEUR"/>
    <s v="K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/V2J"/>
    <x v="0"/>
    <s v="NON"/>
    <s v="rf"/>
    <s v="Schéma op pas bon"/>
    <m/>
    <m/>
    <m/>
    <m/>
    <m/>
    <m/>
    <m/>
    <m/>
    <m/>
    <m/>
    <m/>
    <m/>
  </r>
  <r>
    <s v="S2730"/>
    <s v="SYNTHESE"/>
    <s v="APPAREIL"/>
    <s v="ECHANGEUR"/>
    <s v="L"/>
    <m/>
    <m/>
    <m/>
    <m/>
    <m/>
    <m/>
    <m/>
    <m/>
    <m/>
    <s v="CALO"/>
    <x v="30"/>
    <s v="Différent"/>
    <s v="PAS D'INFO"/>
    <x v="1"/>
    <s v="Différent"/>
    <m/>
    <s v="OUVERTURE COUVERCLE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n v="0"/>
    <x v="2"/>
    <s v="PAS D'INFO"/>
    <s v="PAS D'INFO"/>
    <s v="Bp sur coucercle ?"/>
    <m/>
    <m/>
    <m/>
    <m/>
    <m/>
    <m/>
    <m/>
    <m/>
    <m/>
    <m/>
    <m/>
    <m/>
  </r>
  <r>
    <s v="S2730"/>
    <s v="SYNTHESE"/>
    <s v="APPAREIL"/>
    <s v="ECHANGEUR"/>
    <s v="M"/>
    <m/>
    <m/>
    <m/>
    <m/>
    <m/>
    <m/>
    <m/>
    <m/>
    <m/>
    <s v="?"/>
    <x v="6"/>
    <s v="Différent"/>
    <s v="PAS D'INFO"/>
    <x v="1"/>
    <s v="Différent"/>
    <m/>
    <s v="POSE/DEPOSE JP"/>
    <m/>
    <n v="1"/>
    <n v="1"/>
    <n v="0"/>
    <n v="0"/>
    <s v="1 JP"/>
    <s v="1 JP"/>
    <s v=""/>
    <n v="51"/>
    <m/>
    <n v="20"/>
    <n v="20"/>
    <n v="20"/>
    <s v="M33 x 180"/>
    <s v="M33x200"/>
    <x v="63"/>
    <s v="B7"/>
    <s v="B7"/>
    <x v="1"/>
    <m/>
    <n v="33"/>
    <m/>
    <n v="1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730"/>
    <s v="SYNTHESE"/>
    <s v="APPAREIL"/>
    <s v="ECHANGEUR"/>
    <s v="O"/>
    <m/>
    <m/>
    <m/>
    <m/>
    <m/>
    <m/>
    <m/>
    <m/>
    <m/>
    <s v="?"/>
    <x v="6"/>
    <s v="Différent"/>
    <s v="PAS D'INFO"/>
    <x v="1"/>
    <s v="Différent"/>
    <m/>
    <s v="POSE/DEPOSE JP"/>
    <m/>
    <n v="1"/>
    <n v="1"/>
    <n v="0"/>
    <n v="0"/>
    <s v="1 JP"/>
    <s v="1 JP"/>
    <s v=""/>
    <n v="51"/>
    <m/>
    <n v="20"/>
    <n v="20"/>
    <n v="20"/>
    <s v="M33 x 180"/>
    <s v="M33x200"/>
    <x v="63"/>
    <s v="B7"/>
    <s v="B7"/>
    <x v="1"/>
    <m/>
    <n v="33"/>
    <m/>
    <n v="1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2730"/>
    <s v="SYNTHESE"/>
    <s v="APPAREIL"/>
    <s v="ECHANGEUR"/>
    <s v="P"/>
    <m/>
    <m/>
    <m/>
    <m/>
    <m/>
    <m/>
    <m/>
    <m/>
    <m/>
    <s v="?"/>
    <x v="10"/>
    <s v="Différent"/>
    <s v="PAS D'INFO"/>
    <x v="1"/>
    <s v="Différent"/>
    <m/>
    <s v="DECONNEXION/RECONNEXION"/>
    <m/>
    <n v="0"/>
    <n v="0"/>
    <n v="0"/>
    <n v="1"/>
    <s v=""/>
    <s v=" 1 BP"/>
    <s v=""/>
    <n v="22"/>
    <m/>
    <n v="4"/>
    <n v="4"/>
    <n v="4"/>
    <s v="M14 x 90"/>
    <s v="M14x80"/>
    <x v="25"/>
    <s v="B7"/>
    <s v="B7"/>
    <x v="1"/>
    <m/>
    <n v="14"/>
    <m/>
    <n v="70"/>
    <m/>
    <n v="0"/>
    <n v="1"/>
    <n v="1"/>
    <n v="1"/>
    <s v="SIG/V2J"/>
    <s v="SIG/V2J"/>
    <x v="0"/>
    <s v="oui"/>
    <s v="rf"/>
    <s v="BP non spécifiée dans OT mais prévue"/>
    <m/>
    <m/>
    <m/>
    <m/>
    <m/>
    <m/>
    <m/>
    <m/>
    <m/>
    <m/>
    <m/>
    <m/>
  </r>
  <r>
    <s v="S2730"/>
    <s v="SYNTHESE"/>
    <s v="APPAREIL"/>
    <s v="ECHANGEUR"/>
    <s v="T"/>
    <m/>
    <m/>
    <m/>
    <m/>
    <m/>
    <m/>
    <m/>
    <m/>
    <m/>
    <s v="?"/>
    <x v="7"/>
    <s v="Différent"/>
    <s v="PAS D'INFO"/>
    <x v="1"/>
    <s v="Différent"/>
    <m/>
    <s v="DECONNEXION/RECONNEXION + BP"/>
    <m/>
    <n v="0"/>
    <n v="0"/>
    <n v="1"/>
    <n v="2"/>
    <s v=" 1 BP"/>
    <s v=" 2 BP"/>
    <s v=""/>
    <n v="32"/>
    <m/>
    <n v="4"/>
    <n v="8"/>
    <n v="4"/>
    <s v="M14 x 90"/>
    <s v="Hors standard"/>
    <x v="25"/>
    <s v="B7"/>
    <s v="B7"/>
    <x v="1"/>
    <m/>
    <n v="20"/>
    <m/>
    <n v="110"/>
    <m/>
    <n v="1"/>
    <n v="2"/>
    <n v="1"/>
    <n v="2"/>
    <s v="SIG/V2J"/>
    <s v="SIG/V2J"/>
    <x v="0"/>
    <s v="oui"/>
    <s v="rf"/>
    <s v="REPERE EN DOUBLE ATTENTION CEST LA SOUPAPE ICI"/>
    <m/>
    <m/>
    <m/>
    <m/>
    <m/>
    <m/>
    <m/>
    <m/>
    <m/>
    <m/>
    <m/>
    <m/>
  </r>
  <r>
    <s v="S2730"/>
    <s v="SYNTHESE"/>
    <s v="APPAREIL"/>
    <s v="ECHANGEUR"/>
    <s v="Q"/>
    <m/>
    <m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90"/>
    <s v="M16x100"/>
    <x v="2"/>
    <s v="B7"/>
    <s v="B7"/>
    <x v="1"/>
    <m/>
    <n v="16"/>
    <m/>
    <n v="10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30"/>
    <s v="SYNTHESE"/>
    <s v="APPAREIL"/>
    <s v="ECHANGEUR"/>
    <s v="R"/>
    <m/>
    <m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90"/>
    <s v="M16x100"/>
    <x v="2"/>
    <s v="B7"/>
    <s v="B7"/>
    <x v="1"/>
    <m/>
    <n v="16"/>
    <m/>
    <n v="10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2751"/>
    <s v="SYNTHESE"/>
    <s v="APPAREIL"/>
    <s v="ECHANGEUR"/>
    <s v="A"/>
    <m/>
    <s v="Coté tuy"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751"/>
    <s v="SYNTHESE"/>
    <s v="APPAREIL"/>
    <s v="ECHANGEUR"/>
    <s v="B"/>
    <m/>
    <m/>
    <m/>
    <m/>
    <m/>
    <m/>
    <m/>
    <m/>
    <m/>
    <s v="?"/>
    <x v="31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12"/>
    <n v="0"/>
    <n v="12"/>
    <s v="M16 x 95"/>
    <n v="0"/>
    <x v="12"/>
    <s v="B8"/>
    <s v="B8"/>
    <x v="0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S2751"/>
    <s v="SYNTHESE"/>
    <s v="APPAREIL"/>
    <s v="ECHANGEUR"/>
    <s v="C"/>
    <m/>
    <s v="Coté tuy"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2751"/>
    <s v="SYNTHESE"/>
    <s v="APPAREIL"/>
    <s v="ECHANGEUR"/>
    <s v="D"/>
    <m/>
    <m/>
    <m/>
    <m/>
    <m/>
    <m/>
    <m/>
    <m/>
    <m/>
    <n v="50"/>
    <x v="8"/>
    <s v="Différent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6 x 90"/>
    <s v="Hors standard"/>
    <x v="2"/>
    <s v="B7"/>
    <s v="B8"/>
    <x v="1"/>
    <m/>
    <n v="14"/>
    <m/>
    <n v="7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751"/>
    <s v="SYNTHESE"/>
    <s v="APPAREIL"/>
    <s v="ECHANGEUR"/>
    <s v="F"/>
    <m/>
    <m/>
    <m/>
    <m/>
    <m/>
    <m/>
    <m/>
    <m/>
    <m/>
    <s v="?"/>
    <x v="31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12"/>
    <n v="0"/>
    <n v="12"/>
    <s v="M16 x 95"/>
    <n v="0"/>
    <x v="12"/>
    <s v="B8"/>
    <s v="B8"/>
    <x v="0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S2751"/>
    <s v="SYNTHESE"/>
    <s v="APPAREIL"/>
    <s v="ECHANGEUR"/>
    <s v="G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Hors standard"/>
    <x v="2"/>
    <s v="B7"/>
    <s v="B8"/>
    <x v="1"/>
    <m/>
    <n v="16"/>
    <m/>
    <n v="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2787"/>
    <s v="SYNTHESE"/>
    <s v="APPAREIL"/>
    <s v="ECHANGEUR"/>
    <s v="A"/>
    <m/>
    <m/>
    <m/>
    <m/>
    <m/>
    <m/>
    <m/>
    <m/>
    <m/>
    <s v="?"/>
    <x v="32"/>
    <s v="Différent"/>
    <s v="PAS D'INFO"/>
    <x v="5"/>
    <s v="Différent"/>
    <m/>
    <s v="DECONNEXION/RECONNEXION"/>
    <m/>
    <n v="0"/>
    <n v="0"/>
    <n v="0"/>
    <n v="0"/>
    <s v=""/>
    <s v=""/>
    <s v=""/>
    <s v=""/>
    <m/>
    <n v="4"/>
    <n v="4"/>
    <n v="4"/>
    <s v="M14 x 80"/>
    <s v="Hors standard"/>
    <x v="14"/>
    <s v="B7"/>
    <n v="0"/>
    <x v="1"/>
    <m/>
    <s v=""/>
    <m/>
    <s v=""/>
    <m/>
    <n v="0"/>
    <n v="0"/>
    <n v="1"/>
    <n v="1"/>
    <s v="SIG/V2J"/>
    <s v="SIG/V2J"/>
    <x v="0"/>
    <s v="oui"/>
    <s v="rf"/>
    <s v="dun cote de la vanne M16 lautre M14 + pb schéma op"/>
    <m/>
    <m/>
    <m/>
    <m/>
    <m/>
    <m/>
    <m/>
    <m/>
    <m/>
    <m/>
    <m/>
    <m/>
  </r>
  <r>
    <s v="S2787"/>
    <s v="SYNTHESE"/>
    <s v="APPAREIL"/>
    <s v="ECHANGEUR"/>
    <s v="B"/>
    <m/>
    <m/>
    <m/>
    <m/>
    <m/>
    <m/>
    <m/>
    <m/>
    <m/>
    <s v="?"/>
    <x v="32"/>
    <s v="Différent"/>
    <s v="PAS D'INFO"/>
    <x v="5"/>
    <s v="Différent"/>
    <m/>
    <s v="DECONNEXION/RECONNEXION"/>
    <m/>
    <n v="0"/>
    <n v="0"/>
    <n v="0"/>
    <n v="0"/>
    <s v=""/>
    <s v=""/>
    <s v=""/>
    <s v=""/>
    <m/>
    <n v="4"/>
    <n v="4"/>
    <n v="4"/>
    <s v="M14 x 80"/>
    <s v="Hors standard"/>
    <x v="14"/>
    <s v="B7"/>
    <n v="0"/>
    <x v="1"/>
    <m/>
    <s v=""/>
    <m/>
    <s v=""/>
    <m/>
    <n v="0"/>
    <n v="0"/>
    <n v="1"/>
    <n v="1"/>
    <s v="SIG/V2J"/>
    <s v="SIG/V2J"/>
    <x v="0"/>
    <s v="oui"/>
    <s v="rf"/>
    <s v="dun cote de la vanne M16 lautre M14 + pb schéma op"/>
    <m/>
    <m/>
    <m/>
    <m/>
    <m/>
    <m/>
    <m/>
    <m/>
    <m/>
    <m/>
    <m/>
    <m/>
  </r>
  <r>
    <s v="S2787"/>
    <s v="SYNTHESE"/>
    <s v="APPAREIL"/>
    <s v="ECHANGEUR"/>
    <s v="C"/>
    <m/>
    <m/>
    <m/>
    <m/>
    <m/>
    <m/>
    <m/>
    <m/>
    <m/>
    <s v="?"/>
    <x v="33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8"/>
    <n v="0"/>
    <n v="8"/>
    <s v="M16 x 100"/>
    <n v="0"/>
    <x v="5"/>
    <s v="B7"/>
    <n v="0"/>
    <x v="1"/>
    <m/>
    <s v=""/>
    <m/>
    <s v=""/>
    <m/>
    <n v="0"/>
    <n v="0"/>
    <n v="1"/>
    <n v="0"/>
    <s v="PAS D'INFO"/>
    <n v="0"/>
    <x v="2"/>
    <s v="oui"/>
    <s v="Simple emboitement"/>
    <s v="brides collées + 1 cote b7 autre b8"/>
    <m/>
    <m/>
    <m/>
    <m/>
    <m/>
    <m/>
    <m/>
    <m/>
    <m/>
    <m/>
    <m/>
    <m/>
  </r>
  <r>
    <s v="S2787"/>
    <s v="SYNTHESE"/>
    <s v="APPAREIL"/>
    <s v="ECHANGEUR"/>
    <s v="D"/>
    <m/>
    <m/>
    <m/>
    <m/>
    <m/>
    <m/>
    <m/>
    <m/>
    <m/>
    <s v="?"/>
    <x v="33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8"/>
    <n v="0"/>
    <n v="8"/>
    <s v="M16 x 100"/>
    <n v="0"/>
    <x v="5"/>
    <s v="B7"/>
    <n v="0"/>
    <x v="1"/>
    <m/>
    <s v=""/>
    <m/>
    <s v=""/>
    <m/>
    <n v="0"/>
    <n v="0"/>
    <n v="1"/>
    <n v="0"/>
    <s v="PAS D'INFO"/>
    <n v="0"/>
    <x v="2"/>
    <s v="oui"/>
    <s v="Simple emboitement"/>
    <s v="brides collées + 1 cote b7 autre b8"/>
    <m/>
    <m/>
    <m/>
    <m/>
    <m/>
    <m/>
    <m/>
    <m/>
    <m/>
    <m/>
    <m/>
    <m/>
  </r>
  <r>
    <s v="S2788"/>
    <s v="SYNTHESE"/>
    <s v="APPAREIL"/>
    <s v="ECHANGEUR"/>
    <s v="A"/>
    <m/>
    <m/>
    <m/>
    <m/>
    <m/>
    <m/>
    <m/>
    <m/>
    <m/>
    <n v="32"/>
    <x v="8"/>
    <s v="Différent"/>
    <s v="?"/>
    <x v="1"/>
    <s v="Différent"/>
    <m/>
    <s v="DECONNEXION/RECONNEXION"/>
    <m/>
    <n v="0"/>
    <n v="0"/>
    <n v="0"/>
    <n v="0"/>
    <s v=""/>
    <s v=""/>
    <s v=""/>
    <n v="22"/>
    <m/>
    <n v="4"/>
    <n v="4"/>
    <n v="4"/>
    <s v="M16 x 90"/>
    <s v="M14x80"/>
    <x v="2"/>
    <s v="B7"/>
    <n v="0"/>
    <x v="1"/>
    <m/>
    <n v="14"/>
    <m/>
    <n v="7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788"/>
    <s v="SYNTHESE"/>
    <s v="APPAREIL"/>
    <s v="ECHANGEUR"/>
    <s v="B"/>
    <m/>
    <m/>
    <m/>
    <m/>
    <m/>
    <m/>
    <m/>
    <m/>
    <m/>
    <n v="32"/>
    <x v="8"/>
    <s v="Différent"/>
    <s v="?"/>
    <x v="1"/>
    <s v="Différent"/>
    <m/>
    <s v="DECONNEXION/RECONNEXION"/>
    <m/>
    <n v="0"/>
    <n v="0"/>
    <n v="0"/>
    <n v="0"/>
    <s v=""/>
    <s v=""/>
    <s v=""/>
    <n v="22"/>
    <m/>
    <n v="4"/>
    <n v="4"/>
    <n v="4"/>
    <s v="M16 x 90"/>
    <s v="M14x80"/>
    <x v="2"/>
    <s v="B7"/>
    <n v="0"/>
    <x v="1"/>
    <m/>
    <n v="14"/>
    <m/>
    <n v="7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2788"/>
    <s v="SYNTHESE"/>
    <s v="APPAREIL"/>
    <s v="ECHANGEUR"/>
    <s v="C"/>
    <m/>
    <m/>
    <m/>
    <m/>
    <m/>
    <m/>
    <m/>
    <m/>
    <m/>
    <s v="?"/>
    <x v="34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8"/>
    <n v="0"/>
    <n v="8"/>
    <s v="M16 x 100"/>
    <n v="0"/>
    <x v="5"/>
    <s v="B7"/>
    <n v="0"/>
    <x v="1"/>
    <m/>
    <s v=""/>
    <m/>
    <s v=""/>
    <m/>
    <n v="0"/>
    <n v="0"/>
    <n v="1"/>
    <n v="0"/>
    <s v="PAS D'INFO"/>
    <n v="0"/>
    <x v="2"/>
    <s v="oui"/>
    <s v="PAS D'INFO"/>
    <s v="ok couvercle"/>
    <m/>
    <m/>
    <m/>
    <m/>
    <m/>
    <m/>
    <m/>
    <m/>
    <m/>
    <m/>
    <m/>
    <m/>
  </r>
  <r>
    <s v="S2788"/>
    <s v="SYNTHESE"/>
    <s v="APPAREIL"/>
    <s v="ECHANGEUR"/>
    <s v="D"/>
    <m/>
    <m/>
    <m/>
    <m/>
    <m/>
    <m/>
    <m/>
    <m/>
    <m/>
    <s v="?"/>
    <x v="34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8"/>
    <n v="0"/>
    <n v="8"/>
    <s v="M16 x 100"/>
    <n v="0"/>
    <x v="5"/>
    <s v="B8"/>
    <n v="0"/>
    <x v="0"/>
    <m/>
    <s v=""/>
    <m/>
    <s v=""/>
    <m/>
    <n v="0"/>
    <n v="0"/>
    <n v="1"/>
    <n v="0"/>
    <s v="PAS D'INFO"/>
    <n v="0"/>
    <x v="2"/>
    <s v="oui"/>
    <s v="PAS D'INFO"/>
    <s v="ok couvercle"/>
    <m/>
    <m/>
    <m/>
    <m/>
    <m/>
    <m/>
    <m/>
    <m/>
    <m/>
    <m/>
    <m/>
    <m/>
  </r>
  <r>
    <s v="S3051"/>
    <s v="SYNTHESE"/>
    <s v="APPAREIL"/>
    <s v="ECHANGEUR"/>
    <s v="A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7"/>
    <s v="B7"/>
    <x v="1"/>
    <m/>
    <n v="14"/>
    <m/>
    <n v="7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3051"/>
    <s v="SYNTHESE"/>
    <s v="APPAREIL"/>
    <s v="ECHANGEUR"/>
    <s v="B"/>
    <m/>
    <m/>
    <m/>
    <m/>
    <m/>
    <m/>
    <m/>
    <m/>
    <m/>
    <n v="100"/>
    <x v="4"/>
    <s v="Pareil"/>
    <n v="50"/>
    <x v="0"/>
    <s v="Pareil"/>
    <m/>
    <s v="DECONNEXION/RECONNEXION"/>
    <m/>
    <n v="0"/>
    <n v="0"/>
    <n v="0"/>
    <n v="0"/>
    <s v=""/>
    <s v=""/>
    <s v=""/>
    <n v="32"/>
    <m/>
    <n v="8"/>
    <n v="8"/>
    <n v="8"/>
    <s v="M20 x 140"/>
    <s v="Hors standard"/>
    <x v="1"/>
    <s v="B7"/>
    <s v="B7"/>
    <x v="1"/>
    <m/>
    <n v="20"/>
    <m/>
    <n v="12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51"/>
    <s v="SYNTHESE"/>
    <s v="APPAREIL"/>
    <s v="ECHANGEUR"/>
    <s v="C"/>
    <m/>
    <m/>
    <m/>
    <m/>
    <m/>
    <m/>
    <m/>
    <m/>
    <m/>
    <s v="?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7"/>
    <s v="B7"/>
    <x v="1"/>
    <m/>
    <n v="14"/>
    <m/>
    <n v="70"/>
    <m/>
    <n v="0"/>
    <n v="0"/>
    <n v="1"/>
    <n v="1"/>
    <s v="PAS D'INFO"/>
    <s v="SIG/V2J"/>
    <x v="0"/>
    <s v="NON"/>
    <s v="rf"/>
    <s v="ok"/>
    <m/>
    <m/>
    <m/>
    <m/>
    <m/>
    <m/>
    <m/>
    <m/>
    <m/>
    <m/>
    <m/>
    <m/>
  </r>
  <r>
    <s v="S3051"/>
    <s v="SYNTHESE"/>
    <s v="APPAREIL"/>
    <s v="ECHANGEUR"/>
    <s v="D"/>
    <m/>
    <m/>
    <m/>
    <m/>
    <m/>
    <m/>
    <m/>
    <m/>
    <m/>
    <s v="?"/>
    <x v="10"/>
    <s v="Différent"/>
    <s v="PAS D'INFO"/>
    <x v="1"/>
    <s v="Différent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7"/>
    <s v="B7"/>
    <x v="1"/>
    <m/>
    <n v="14"/>
    <m/>
    <n v="7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51"/>
    <s v="SYNTHESE"/>
    <s v="APPAREIL"/>
    <s v="ECHANGEUR"/>
    <s v="E"/>
    <m/>
    <m/>
    <m/>
    <m/>
    <m/>
    <m/>
    <m/>
    <m/>
    <m/>
    <s v="ACCES"/>
    <x v="1"/>
    <s v="Différent"/>
    <s v="PAS D'INFO"/>
    <x v="1"/>
    <s v="Différent"/>
    <m/>
    <s v="DECONNEXION/RECONNEXION"/>
    <m/>
    <n v="0"/>
    <n v="0"/>
    <n v="0"/>
    <n v="0"/>
    <m/>
    <s v=""/>
    <s v=""/>
    <n v="32"/>
    <m/>
    <s v="PAS D'INFO"/>
    <n v="8"/>
    <n v="8"/>
    <s v="PAS D'INFO"/>
    <s v="Hors standard"/>
    <x v="0"/>
    <s v="PAS D'INFO"/>
    <s v="B7"/>
    <x v="1"/>
    <m/>
    <n v="20"/>
    <m/>
    <n v="110"/>
    <m/>
    <n v="0"/>
    <n v="0"/>
    <n v="1"/>
    <n v="1"/>
    <s v="PAS D'INFO"/>
    <s v="SIG V2J"/>
    <x v="0"/>
    <s v="PAS D'INFO"/>
    <s v="PAS D'INFO"/>
    <s v="ok + rev d enlevé nett chim"/>
    <m/>
    <m/>
    <m/>
    <m/>
    <m/>
    <m/>
    <m/>
    <m/>
    <m/>
    <m/>
    <m/>
    <m/>
  </r>
  <r>
    <s v="S3051"/>
    <s v="SYNTHESE"/>
    <s v="APPAREIL"/>
    <s v="ECHANGEUR"/>
    <s v="F"/>
    <m/>
    <m/>
    <m/>
    <m/>
    <m/>
    <m/>
    <m/>
    <m/>
    <m/>
    <s v="?"/>
    <x v="35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40"/>
    <n v="0"/>
    <n v="40"/>
    <s v="M16 x 160"/>
    <n v="0"/>
    <x v="64"/>
    <s v="B7"/>
    <n v="0"/>
    <x v="1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S3051"/>
    <s v="SYNTHESE"/>
    <s v="APPAREIL"/>
    <s v="ECHANGEUR"/>
    <s v="G"/>
    <m/>
    <m/>
    <m/>
    <m/>
    <m/>
    <m/>
    <m/>
    <m/>
    <m/>
    <s v="?"/>
    <x v="35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40"/>
    <n v="0"/>
    <n v="40"/>
    <s v="M16 x 160"/>
    <n v="0"/>
    <x v="64"/>
    <s v="B7"/>
    <n v="0"/>
    <x v="1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S3051"/>
    <s v="SYNTHESE"/>
    <s v="APPAREIL"/>
    <s v="ECHANGEUR"/>
    <s v="H"/>
    <m/>
    <m/>
    <m/>
    <m/>
    <m/>
    <m/>
    <m/>
    <m/>
    <m/>
    <s v="ACCES"/>
    <x v="2"/>
    <s v="Différent"/>
    <s v="PAS D'INFO"/>
    <x v="1"/>
    <s v="Différent"/>
    <m/>
    <s v="DECONNEXION/RECONNEXION"/>
    <m/>
    <n v="0"/>
    <n v="0"/>
    <n v="0"/>
    <n v="1"/>
    <s v=""/>
    <s v=" 1 BP"/>
    <s v=""/>
    <n v="27"/>
    <m/>
    <s v="PAS D'INFO"/>
    <n v="4"/>
    <n v="4"/>
    <s v="PAS D'INFO"/>
    <s v="Hors standard"/>
    <x v="0"/>
    <s v="PAS D'INFO"/>
    <n v="0"/>
    <x v="2"/>
    <m/>
    <n v="16"/>
    <m/>
    <n v="90"/>
    <m/>
    <n v="0"/>
    <n v="1"/>
    <n v="1"/>
    <n v="1"/>
    <s v="PAS D'INFO"/>
    <s v="SIG/V2J"/>
    <x v="0"/>
    <s v="PAS D'INFO"/>
    <s v="PAS D'INFO"/>
    <s v="REV D"/>
    <m/>
    <m/>
    <m/>
    <m/>
    <m/>
    <m/>
    <m/>
    <m/>
    <m/>
    <m/>
    <m/>
    <m/>
  </r>
  <r>
    <s v="S3051"/>
    <s v="SYNTHESE"/>
    <s v="APPAREIL"/>
    <s v="ECHANGEUR"/>
    <s v="I"/>
    <m/>
    <m/>
    <m/>
    <m/>
    <m/>
    <m/>
    <m/>
    <m/>
    <m/>
    <n v="150"/>
    <x v="1"/>
    <s v="Pareil"/>
    <n v="20"/>
    <x v="1"/>
    <s v="Pareil"/>
    <m/>
    <s v="DECONNEXION/RECONNEXION"/>
    <m/>
    <n v="0"/>
    <n v="0"/>
    <n v="0"/>
    <n v="0"/>
    <m/>
    <s v=""/>
    <s v=""/>
    <n v="32"/>
    <m/>
    <n v="8"/>
    <n v="8"/>
    <n v="8"/>
    <s v="M20 x 115"/>
    <s v="Hors standard"/>
    <x v="58"/>
    <s v="B7"/>
    <s v="B7"/>
    <x v="1"/>
    <m/>
    <n v="20"/>
    <m/>
    <n v="110"/>
    <m/>
    <n v="0"/>
    <n v="0"/>
    <n v="1"/>
    <n v="1"/>
    <s v="SIG/V2J"/>
    <s v="SIG V2J"/>
    <x v="0"/>
    <s v="oui"/>
    <s v="rf"/>
    <s v="ok + rev d enlevé nett chim"/>
    <m/>
    <m/>
    <m/>
    <m/>
    <m/>
    <m/>
    <m/>
    <m/>
    <m/>
    <m/>
    <m/>
    <m/>
  </r>
  <r>
    <s v="S3051"/>
    <s v="SYNTHESE"/>
    <s v="APPAREIL"/>
    <s v="ECHANGEUR"/>
    <s v="J"/>
    <m/>
    <m/>
    <m/>
    <m/>
    <m/>
    <m/>
    <m/>
    <m/>
    <m/>
    <n v="100"/>
    <x v="4"/>
    <s v="Pareil"/>
    <n v="20"/>
    <x v="1"/>
    <s v="Pareil"/>
    <m/>
    <s v="DECONNEXION/RECONNEXION"/>
    <m/>
    <n v="0"/>
    <n v="0"/>
    <n v="0"/>
    <n v="0"/>
    <s v=""/>
    <s v=""/>
    <s v=""/>
    <n v="27"/>
    <m/>
    <n v="8"/>
    <n v="8"/>
    <n v="8"/>
    <s v="M16 x 110"/>
    <s v="Hors standard"/>
    <x v="32"/>
    <s v="B7"/>
    <s v="B7"/>
    <x v="1"/>
    <m/>
    <n v="16"/>
    <m/>
    <n v="10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52"/>
    <s v="SYNTHESE"/>
    <s v="APPAREIL"/>
    <s v="ECHANGEUR"/>
    <s v="A"/>
    <m/>
    <m/>
    <m/>
    <m/>
    <m/>
    <m/>
    <m/>
    <m/>
    <m/>
    <s v="?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n v="4"/>
    <n v="4"/>
    <n v="4"/>
    <s v="M14 x 75"/>
    <s v="Hors standard"/>
    <x v="11"/>
    <s v="B7"/>
    <s v="B7"/>
    <x v="1"/>
    <m/>
    <n v="14"/>
    <m/>
    <n v="7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3052"/>
    <s v="SYNTHESE"/>
    <s v="APPAREIL"/>
    <s v="ECHANGEUR"/>
    <s v="B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Hors standard"/>
    <x v="5"/>
    <s v="B7"/>
    <s v="B7"/>
    <x v="1"/>
    <m/>
    <n v="16"/>
    <m/>
    <n v="10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52"/>
    <s v="SYNTHESE"/>
    <s v="APPAREIL"/>
    <s v="ECHANGEUR"/>
    <s v="C"/>
    <m/>
    <m/>
    <m/>
    <m/>
    <m/>
    <m/>
    <m/>
    <m/>
    <m/>
    <s v="?"/>
    <x v="8"/>
    <s v="Différent"/>
    <s v="PAS D'INFO"/>
    <x v="1"/>
    <s v="Différent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7"/>
    <s v="B7"/>
    <x v="1"/>
    <m/>
    <n v="14"/>
    <m/>
    <n v="7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3052"/>
    <s v="SYNTHESE"/>
    <s v="APPAREIL"/>
    <s v="ECHANGEUR"/>
    <s v="D"/>
    <m/>
    <m/>
    <m/>
    <m/>
    <m/>
    <m/>
    <m/>
    <m/>
    <m/>
    <s v="?"/>
    <x v="10"/>
    <s v="Différent"/>
    <s v="PAS D'INFO"/>
    <x v="1"/>
    <s v="Différent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8"/>
    <s v="B7"/>
    <x v="0"/>
    <m/>
    <n v="14"/>
    <m/>
    <n v="70"/>
    <m/>
    <n v="0"/>
    <n v="0"/>
    <n v="1"/>
    <n v="1"/>
    <s v="SIG/V2J"/>
    <s v="SIG V2J"/>
    <x v="0"/>
    <s v="oui"/>
    <s v="rf"/>
    <s v="ok"/>
    <m/>
    <m/>
    <m/>
    <m/>
    <m/>
    <m/>
    <m/>
    <m/>
    <m/>
    <m/>
    <m/>
    <m/>
  </r>
  <r>
    <s v="S3052"/>
    <s v="SYNTHESE"/>
    <s v="APPAREIL"/>
    <s v="ECHANGEUR"/>
    <s v="E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m/>
    <s v=""/>
    <s v=""/>
    <n v="27"/>
    <m/>
    <n v="4"/>
    <n v="4"/>
    <n v="4"/>
    <s v="M16 x 100"/>
    <s v="Hors standard"/>
    <x v="5"/>
    <s v="B8"/>
    <s v="B7"/>
    <x v="0"/>
    <m/>
    <n v="16"/>
    <m/>
    <n v="100"/>
    <m/>
    <n v="0"/>
    <n v="0"/>
    <n v="1"/>
    <n v="1"/>
    <s v="SIG/V2J"/>
    <s v="SIG V2J"/>
    <x v="0"/>
    <s v="oui"/>
    <s v="rf"/>
    <s v="REV D"/>
    <m/>
    <m/>
    <m/>
    <m/>
    <m/>
    <m/>
    <m/>
    <m/>
    <m/>
    <m/>
    <m/>
    <m/>
  </r>
  <r>
    <s v="S3052"/>
    <s v="SYNTHESE"/>
    <s v="APPAREIL"/>
    <s v="ECHANGEUR"/>
    <s v="F"/>
    <m/>
    <m/>
    <m/>
    <m/>
    <m/>
    <m/>
    <m/>
    <m/>
    <m/>
    <s v="?"/>
    <x v="35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24"/>
    <n v="0"/>
    <n v="24"/>
    <s v="M16 x 130"/>
    <n v="0"/>
    <x v="46"/>
    <s v="B7"/>
    <n v="0"/>
    <x v="1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S3052"/>
    <s v="SYNTHESE"/>
    <s v="APPAREIL"/>
    <s v="ECHANGEUR"/>
    <s v="G"/>
    <m/>
    <m/>
    <m/>
    <m/>
    <m/>
    <m/>
    <m/>
    <m/>
    <m/>
    <s v="?"/>
    <x v="35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n v="24"/>
    <n v="0"/>
    <n v="24"/>
    <s v="M16 x 130"/>
    <n v="0"/>
    <x v="46"/>
    <s v="B7"/>
    <n v="0"/>
    <x v="1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S3052"/>
    <s v="SYNTHESE"/>
    <s v="APPAREIL"/>
    <s v="ECHANGEUR"/>
    <s v="H"/>
    <m/>
    <m/>
    <m/>
    <m/>
    <m/>
    <m/>
    <m/>
    <m/>
    <m/>
    <n v="50"/>
    <x v="2"/>
    <s v="Pareil"/>
    <s v="?"/>
    <x v="1"/>
    <s v="Différent"/>
    <m/>
    <s v="DECONNEXION/RECONNEXION"/>
    <m/>
    <n v="0"/>
    <n v="0"/>
    <n v="0"/>
    <n v="1"/>
    <s v=""/>
    <s v=" 1 BP"/>
    <s v=""/>
    <n v="27"/>
    <m/>
    <n v="4"/>
    <n v="4"/>
    <n v="4"/>
    <s v="M16 x 100"/>
    <s v="Hors standard"/>
    <x v="5"/>
    <s v="B7"/>
    <n v="0"/>
    <x v="1"/>
    <m/>
    <n v="16"/>
    <m/>
    <n v="90"/>
    <m/>
    <n v="0"/>
    <n v="1"/>
    <n v="1"/>
    <n v="1"/>
    <s v="SIG/V2J"/>
    <s v="SIG/V2J"/>
    <x v="0"/>
    <s v="NON"/>
    <s v="rf"/>
    <s v="REV D"/>
    <m/>
    <m/>
    <m/>
    <m/>
    <m/>
    <m/>
    <m/>
    <m/>
    <m/>
    <m/>
    <m/>
    <m/>
  </r>
  <r>
    <s v="S3052"/>
    <s v="SYNTHESE"/>
    <s v="APPAREIL"/>
    <s v="ECHANGEUR"/>
    <s v="I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m/>
    <s v=""/>
    <s v=""/>
    <n v="27"/>
    <m/>
    <n v="4"/>
    <n v="4"/>
    <n v="4"/>
    <s v="M16 x 100"/>
    <s v="Hors standard"/>
    <x v="5"/>
    <s v="B7"/>
    <s v="B7"/>
    <x v="1"/>
    <m/>
    <n v="16"/>
    <m/>
    <n v="100"/>
    <m/>
    <n v="0"/>
    <n v="0"/>
    <n v="1"/>
    <n v="1"/>
    <s v="SIG/V2J"/>
    <s v="SIG V2J"/>
    <x v="0"/>
    <s v="NON"/>
    <s v="rf"/>
    <s v="REV D"/>
    <m/>
    <m/>
    <m/>
    <m/>
    <m/>
    <m/>
    <m/>
    <m/>
    <m/>
    <m/>
    <m/>
    <m/>
  </r>
  <r>
    <s v="S3052"/>
    <s v="SYNTHESE"/>
    <s v="APPAREIL"/>
    <s v="ECHANGEUR"/>
    <s v="J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100"/>
    <s v="Hors standard"/>
    <x v="5"/>
    <s v="B7"/>
    <s v="B7"/>
    <x v="1"/>
    <m/>
    <n v="16"/>
    <m/>
    <n v="100"/>
    <m/>
    <n v="0"/>
    <n v="0"/>
    <n v="1"/>
    <n v="1"/>
    <s v="SIG/V2J"/>
    <s v="SIG V2J"/>
    <x v="0"/>
    <s v="NON"/>
    <s v="rf"/>
    <s v="ok"/>
    <m/>
    <m/>
    <m/>
    <m/>
    <m/>
    <m/>
    <m/>
    <m/>
    <m/>
    <m/>
    <m/>
    <m/>
  </r>
  <r>
    <s v="S3052"/>
    <s v="SYNTHESE"/>
    <s v="APPAREIL"/>
    <s v="ECHANGEUR"/>
    <s v="K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80"/>
    <s v="Hors standard"/>
    <x v="14"/>
    <s v="B7"/>
    <s v="B7"/>
    <x v="1"/>
    <m/>
    <n v="14"/>
    <m/>
    <n v="7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3085"/>
    <s v="SYNTHESE"/>
    <s v="APPAREIL"/>
    <s v="ECHANGEUR"/>
    <s v="A"/>
    <m/>
    <m/>
    <m/>
    <m/>
    <m/>
    <m/>
    <m/>
    <m/>
    <m/>
    <s v="ACCES"/>
    <x v="36"/>
    <s v="Différent"/>
    <s v="PAS D'INFO"/>
    <x v="1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s v="SIG V2J"/>
    <x v="0"/>
    <s v="PAS D'INFO"/>
    <s v="PAS D'INFO"/>
    <s v="ok couvercle"/>
    <m/>
    <m/>
    <m/>
    <m/>
    <m/>
    <m/>
    <m/>
    <m/>
    <m/>
    <m/>
    <m/>
    <m/>
  </r>
  <r>
    <s v="S3085"/>
    <s v="SYNTHESE"/>
    <s v="APPAREIL"/>
    <s v="ECHANGEUR"/>
    <s v="B"/>
    <m/>
    <m/>
    <m/>
    <m/>
    <m/>
    <m/>
    <m/>
    <m/>
    <m/>
    <s v="ACCES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3085"/>
    <s v="SYNTHESE"/>
    <s v="APPAREIL"/>
    <s v="ECHANGEUR"/>
    <s v="C"/>
    <m/>
    <m/>
    <m/>
    <m/>
    <m/>
    <m/>
    <m/>
    <m/>
    <m/>
    <s v="ACCES"/>
    <x v="36"/>
    <s v="Différent"/>
    <s v="PAS D'INFO"/>
    <x v="1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s v="B7"/>
    <x v="1"/>
    <m/>
    <s v=""/>
    <m/>
    <s v=""/>
    <m/>
    <n v="0"/>
    <n v="0"/>
    <n v="1"/>
    <n v="0"/>
    <s v="PAS D'INFO"/>
    <s v="SIG V2J"/>
    <x v="0"/>
    <s v="PAS D'INFO"/>
    <s v="PAS D'INFO"/>
    <s v="ok couvercle"/>
    <m/>
    <m/>
    <m/>
    <m/>
    <m/>
    <m/>
    <m/>
    <m/>
    <m/>
    <m/>
    <m/>
    <m/>
  </r>
  <r>
    <s v="S3085"/>
    <s v="SYNTHESE"/>
    <s v="APPAREIL"/>
    <s v="ECHANGEUR"/>
    <s v="D"/>
    <m/>
    <m/>
    <m/>
    <m/>
    <m/>
    <m/>
    <m/>
    <m/>
    <m/>
    <s v="ACCES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S4030BPV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n v="4"/>
    <n v="4"/>
    <n v="4"/>
    <s v="M14 x 90"/>
    <s v="M16x90"/>
    <x v="25"/>
    <s v="B7"/>
    <s v="B7"/>
    <x v="1"/>
    <m/>
    <n v="16"/>
    <m/>
    <n v="80"/>
    <m/>
    <n v="0"/>
    <n v="0"/>
    <n v="1"/>
    <n v="2"/>
    <s v="SIG/V2J"/>
    <s v="SIG/V2J"/>
    <x v="0"/>
    <m/>
    <s v="rf"/>
    <s v="ok"/>
    <m/>
    <m/>
    <m/>
    <m/>
    <m/>
    <m/>
    <m/>
    <m/>
    <m/>
    <m/>
    <m/>
    <m/>
  </r>
  <r>
    <s v="S4030BPV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s v=""/>
    <s v=""/>
    <n v="27"/>
    <m/>
    <n v="4"/>
    <n v="4"/>
    <n v="4"/>
    <s v="M14 x 90"/>
    <s v="M16x90"/>
    <x v="25"/>
    <s v="B7"/>
    <s v="B7"/>
    <x v="1"/>
    <m/>
    <n v="16"/>
    <m/>
    <n v="80"/>
    <m/>
    <n v="0"/>
    <m/>
    <n v="1"/>
    <m/>
    <s v="SIG/V2J"/>
    <s v="SIG/V2J"/>
    <x v="0"/>
    <m/>
    <s v="rf"/>
    <s v="ok"/>
    <m/>
    <m/>
    <m/>
    <m/>
    <m/>
    <m/>
    <m/>
    <m/>
    <m/>
    <m/>
    <m/>
    <m/>
  </r>
  <r>
    <s v="S42320APV"/>
    <s v="SYNTHESE"/>
    <s v="ROBINETTERIE"/>
    <s v="VANNE AUTO"/>
    <s v="A"/>
    <m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1"/>
    <s v=""/>
    <s v=" 1 BP"/>
    <s v="ADF"/>
    <n v="27"/>
    <m/>
    <n v="4"/>
    <n v="4"/>
    <n v="4"/>
    <s v="M16 x 90"/>
    <s v="M16x90"/>
    <x v="2"/>
    <s v="B7"/>
    <s v="B7"/>
    <x v="1"/>
    <m/>
    <n v="16"/>
    <m/>
    <n v="80"/>
    <m/>
    <n v="0"/>
    <n v="1"/>
    <n v="1"/>
    <n v="1"/>
    <s v="SIG/V2J"/>
    <s v="SIG/V2J"/>
    <x v="0"/>
    <m/>
    <s v="rf"/>
    <s v="BP non spécifiée dans OT mais pas prévue"/>
    <m/>
    <m/>
    <m/>
    <m/>
    <m/>
    <m/>
    <m/>
    <m/>
    <m/>
    <m/>
    <m/>
    <m/>
  </r>
  <r>
    <s v="S42320APV"/>
    <s v="SYNTHESE"/>
    <s v="ROBINETTERIE"/>
    <s v="VANNE AUTO"/>
    <s v="B"/>
    <m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1"/>
    <s v=""/>
    <s v=" 1 BP"/>
    <s v="ADF"/>
    <n v="27"/>
    <m/>
    <n v="4"/>
    <n v="4"/>
    <n v="4"/>
    <s v="M16 x 90"/>
    <s v="M16x90"/>
    <x v="2"/>
    <s v="B7"/>
    <s v="B7"/>
    <x v="1"/>
    <m/>
    <n v="16"/>
    <m/>
    <n v="80"/>
    <m/>
    <n v="0"/>
    <n v="1"/>
    <n v="1"/>
    <n v="1"/>
    <s v="SIG/V2J"/>
    <s v="SIG/V2J"/>
    <x v="0"/>
    <m/>
    <s v="rf"/>
    <s v="BP non spécifiée dans OT mais pas prévue"/>
    <m/>
    <m/>
    <m/>
    <m/>
    <m/>
    <m/>
    <m/>
    <m/>
    <m/>
    <m/>
    <m/>
    <m/>
  </r>
  <r>
    <s v="S4232BPV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1"/>
    <s v=""/>
    <s v=" 1 BP"/>
    <s v="ADF"/>
    <n v="27"/>
    <m/>
    <n v="4"/>
    <n v="4"/>
    <n v="4"/>
    <s v="M16 x 90"/>
    <s v="M16x90"/>
    <x v="2"/>
    <s v="B7"/>
    <s v="B7"/>
    <x v="1"/>
    <m/>
    <n v="16"/>
    <m/>
    <n v="80"/>
    <m/>
    <n v="0"/>
    <n v="1"/>
    <n v="1"/>
    <n v="1"/>
    <s v="SIG/V2J"/>
    <s v="SIG/V2J"/>
    <x v="0"/>
    <m/>
    <s v="rf"/>
    <s v="BP non spécifiée dans OT mais pas prévue + BP pour un remplacement ?"/>
    <m/>
    <m/>
    <m/>
    <m/>
    <m/>
    <m/>
    <m/>
    <m/>
    <m/>
    <m/>
    <m/>
    <m/>
  </r>
  <r>
    <s v="S4232BPV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s v=""/>
    <s v="ADF"/>
    <n v="27"/>
    <m/>
    <n v="4"/>
    <n v="4"/>
    <n v="4"/>
    <s v="M16 x 90"/>
    <s v="M16x90"/>
    <x v="2"/>
    <s v="B7"/>
    <s v="B7"/>
    <x v="1"/>
    <m/>
    <n v="16"/>
    <m/>
    <n v="80"/>
    <m/>
    <n v="0"/>
    <m/>
    <n v="1"/>
    <m/>
    <s v="SIG/V2J"/>
    <s v="SIG/V2J"/>
    <x v="0"/>
    <m/>
    <s v="rf"/>
    <s v="Manque 1 joint prov + 1  def"/>
    <m/>
    <m/>
    <m/>
    <m/>
    <m/>
    <m/>
    <m/>
    <m/>
    <m/>
    <m/>
    <m/>
    <m/>
  </r>
  <r>
    <s v="S4814HSV"/>
    <s v="SYNTHESE"/>
    <s v="ROBINETTERIE"/>
    <s v="VANNE AUTO"/>
    <s v="A"/>
    <s v="A1"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8"/>
    <n v="8"/>
    <s v="PAS D'INFO"/>
    <s v="M16x100"/>
    <x v="5"/>
    <s v="PAS D'INFO"/>
    <s v="B8"/>
    <x v="0"/>
    <m/>
    <n v="16"/>
    <m/>
    <n v="9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4814HSV"/>
    <s v="SYNTHESE"/>
    <s v="ROBINETTERIE"/>
    <s v="VANNE AUTO"/>
    <s v="A"/>
    <s v="A2"/>
    <m/>
    <m/>
    <m/>
    <m/>
    <m/>
    <m/>
    <m/>
    <m/>
    <n v="50"/>
    <x v="2"/>
    <s v="Pareil"/>
    <n v="50"/>
    <x v="0"/>
    <s v="Pareil"/>
    <m/>
    <s v="DECONNEXION/RECONNEXION"/>
    <m/>
    <n v="0"/>
    <m/>
    <n v="0"/>
    <m/>
    <s v=""/>
    <s v=""/>
    <s v=""/>
    <n v="27"/>
    <m/>
    <s v="PAS D'INFO"/>
    <n v="8"/>
    <n v="8"/>
    <s v="PAS D'INFO"/>
    <s v="M16x100"/>
    <x v="5"/>
    <s v="PAS D'INFO"/>
    <s v="B8"/>
    <x v="0"/>
    <m/>
    <n v="16"/>
    <m/>
    <n v="9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4818V"/>
    <s v="SYNTHES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s v="PAS D'INFO"/>
    <n v="8"/>
    <n v="8"/>
    <s v="PAS D'INFO"/>
    <s v="M20x130"/>
    <x v="4"/>
    <s v="PAS D'INFO"/>
    <s v="B8"/>
    <x v="0"/>
    <m/>
    <n v="20"/>
    <m/>
    <n v="11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4818V"/>
    <s v="SYNTHES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"/>
    <m/>
    <n v="0"/>
    <m/>
    <n v="0"/>
    <m/>
    <s v=""/>
    <s v=""/>
    <s v=""/>
    <n v="32"/>
    <m/>
    <s v="PAS D'INFO"/>
    <n v="8"/>
    <n v="8"/>
    <s v="PAS D'INFO"/>
    <s v="M20x130"/>
    <x v="4"/>
    <s v="PAS D'INFO"/>
    <s v="B8"/>
    <x v="0"/>
    <m/>
    <n v="20"/>
    <m/>
    <n v="11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50190FV"/>
    <s v="SYNTHESE"/>
    <s v="ROBINETTERIE"/>
    <s v="VANNE AUTO"/>
    <s v="A"/>
    <m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8"/>
    <x v="0"/>
    <m/>
    <n v="20"/>
    <m/>
    <n v="11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S50190FV"/>
    <s v="SYNTHESE"/>
    <s v="ROBINETTERIE"/>
    <s v="VANNE AUTO"/>
    <s v="B"/>
    <m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8"/>
    <x v="0"/>
    <m/>
    <n v="20"/>
    <m/>
    <n v="11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S5025SV"/>
    <s v="SYNTHESE"/>
    <s v="ROBINETTERIE"/>
    <s v="VANNE AUTO"/>
    <s v="A"/>
    <m/>
    <m/>
    <m/>
    <m/>
    <m/>
    <m/>
    <m/>
    <m/>
    <m/>
    <s v="PAS ACCES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10"/>
    <x v="36"/>
    <s v="PAS D'INFO"/>
    <s v="B7"/>
    <x v="1"/>
    <m/>
    <n v="20"/>
    <m/>
    <n v="100"/>
    <m/>
    <n v="0"/>
    <n v="0"/>
    <n v="1"/>
    <n v="0"/>
    <s v="PAS D'INFO"/>
    <s v="SIG/V2J"/>
    <x v="0"/>
    <m/>
    <s v="PAS D'INFO"/>
    <s v="BP Spécifié dan OT mais pas prévue + BP pour un remplacement ? + manque joints def"/>
    <m/>
    <m/>
    <m/>
    <m/>
    <m/>
    <m/>
    <m/>
    <m/>
    <m/>
    <m/>
    <m/>
    <m/>
  </r>
  <r>
    <s v="S5025SV"/>
    <s v="SYNTHESE"/>
    <s v="ROBINETTERIE"/>
    <s v="VANNE AUTO"/>
    <s v="A"/>
    <m/>
    <m/>
    <m/>
    <m/>
    <m/>
    <m/>
    <m/>
    <m/>
    <m/>
    <s v="PAS ACCES"/>
    <x v="11"/>
    <s v="Différent"/>
    <s v="PAS D'INFO"/>
    <x v="0"/>
    <s v="Différent"/>
    <m/>
    <s v="DECONNEXION/RECONNEXION"/>
    <m/>
    <n v="0"/>
    <m/>
    <n v="0"/>
    <m/>
    <s v=""/>
    <m/>
    <s v=""/>
    <n v="32"/>
    <m/>
    <s v="PAS D'INFO"/>
    <n v="4"/>
    <n v="4"/>
    <s v="PAS D'INFO"/>
    <s v="M20x110"/>
    <x v="36"/>
    <s v="PAS D'INFO"/>
    <s v="B7"/>
    <x v="1"/>
    <m/>
    <n v="20"/>
    <m/>
    <n v="100"/>
    <m/>
    <n v="0"/>
    <m/>
    <n v="1"/>
    <m/>
    <s v="PAS D'INFO"/>
    <s v="SIG/V2J"/>
    <x v="0"/>
    <m/>
    <s v="PAS D'INFO"/>
    <s v="BP Spécifié dan OT mais pas prévue + BP pour un remplacement ? + manque joints def"/>
    <m/>
    <m/>
    <m/>
    <m/>
    <m/>
    <m/>
    <m/>
    <m/>
    <m/>
    <m/>
    <m/>
    <m/>
  </r>
  <r>
    <s v="S5061"/>
    <s v="SYNTHESE"/>
    <s v="ROBINETTERIE"/>
    <s v="VANNE MANU"/>
    <s v="B"/>
    <m/>
    <m/>
    <m/>
    <m/>
    <m/>
    <m/>
    <m/>
    <m/>
    <m/>
    <s v="ACCES"/>
    <x v="4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1"/>
    <s v="SYNTHESE"/>
    <s v="ROBINETTERIE"/>
    <s v="VANNE MANU"/>
    <s v="C"/>
    <m/>
    <m/>
    <m/>
    <m/>
    <m/>
    <m/>
    <m/>
    <m/>
    <m/>
    <s v="ACCES"/>
    <x v="4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7"/>
    <x v="1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n v="1"/>
    <s v="1A"/>
    <s v="Coté S5063"/>
    <m/>
    <m/>
    <m/>
    <m/>
    <m/>
    <m/>
    <m/>
    <s v="?"/>
    <x v="19"/>
    <s v="Différent"/>
    <s v="PAS D'INFO"/>
    <x v="1"/>
    <s v="Différent"/>
    <m/>
    <s v="POSE/DEPOSE JP"/>
    <m/>
    <n v="1"/>
    <n v="1"/>
    <n v="0"/>
    <n v="0"/>
    <s v="1 JP"/>
    <s v="1 JP"/>
    <s v=""/>
    <s v=""/>
    <m/>
    <n v="28"/>
    <n v="28"/>
    <n v="28"/>
    <s v="M39 x 230"/>
    <s v="Hors standard"/>
    <x v="65"/>
    <s v="B7"/>
    <s v="B7"/>
    <x v="1"/>
    <m/>
    <s v=""/>
    <m/>
    <s v=""/>
    <m/>
    <n v="2"/>
    <n v="2"/>
    <n v="1"/>
    <n v="2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n v="1"/>
    <s v="1B"/>
    <s v="Coté tuy"/>
    <m/>
    <m/>
    <m/>
    <m/>
    <m/>
    <m/>
    <m/>
    <s v="?"/>
    <x v="19"/>
    <s v="Différent"/>
    <s v="PAS D'INFO"/>
    <x v="1"/>
    <s v="Différent"/>
    <m/>
    <s v="DECONNEXION/RECONNEXION"/>
    <m/>
    <n v="0"/>
    <m/>
    <n v="0"/>
    <m/>
    <s v=""/>
    <m/>
    <s v=""/>
    <s v=""/>
    <m/>
    <n v="28"/>
    <n v="28"/>
    <n v="28"/>
    <s v="M39 x 230"/>
    <s v="Hors standard"/>
    <x v="65"/>
    <s v="B7"/>
    <s v="B7"/>
    <x v="1"/>
    <m/>
    <s v=""/>
    <m/>
    <s v=""/>
    <m/>
    <n v="0"/>
    <m/>
    <n v="1"/>
    <m/>
    <s v="SIG/V2J"/>
    <s v="SIG/V2J"/>
    <x v="0"/>
    <m/>
    <m/>
    <s v="ok"/>
    <m/>
    <m/>
    <m/>
    <m/>
    <m/>
    <m/>
    <m/>
    <m/>
    <m/>
    <m/>
    <m/>
    <m/>
  </r>
  <r>
    <s v="S5063"/>
    <s v="SYNTHESE"/>
    <s v="APPAREIL"/>
    <s v="BALLON"/>
    <n v="3"/>
    <m/>
    <m/>
    <m/>
    <m/>
    <m/>
    <m/>
    <m/>
    <m/>
    <m/>
    <s v="?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n v="4"/>
    <n v="4"/>
    <n v="4"/>
    <s v="M16 x 100"/>
    <s v="M16x95"/>
    <x v="5"/>
    <s v="PAS D'INFO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5063"/>
    <s v="SYNTHESE"/>
    <s v="APPAREIL"/>
    <s v="BALLON"/>
    <n v="4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n v="5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95"/>
    <x v="5"/>
    <s v="PAS D'INFO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n v="6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5"/>
    <s v="M16x95"/>
    <x v="12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S5063"/>
    <s v="SYNTHESE"/>
    <s v="APPAREIL"/>
    <s v="BALLON"/>
    <n v="7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OBRA + STOP CHUTE + CROISILLON"/>
    <s v=""/>
    <s v=""/>
    <n v="51"/>
    <m/>
    <n v="20"/>
    <n v="20"/>
    <n v="20"/>
    <s v="M33 x 190"/>
    <s v="M33x200"/>
    <x v="7"/>
    <s v="B7"/>
    <s v="B7"/>
    <x v="1"/>
    <m/>
    <n v="33"/>
    <m/>
    <n v="1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5063"/>
    <s v="SYNTHESE"/>
    <s v="APPAREIL"/>
    <s v="BALLON"/>
    <n v="8"/>
    <m/>
    <m/>
    <m/>
    <m/>
    <m/>
    <m/>
    <m/>
    <m/>
    <m/>
    <s v="?"/>
    <x v="4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n v="8"/>
    <n v="8"/>
    <n v="8"/>
    <s v="M16 x 130"/>
    <s v="M16x100"/>
    <x v="46"/>
    <s v="B7"/>
    <s v="B7"/>
    <x v="1"/>
    <m/>
    <n v="16"/>
    <m/>
    <n v="10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n v="9"/>
    <m/>
    <m/>
    <m/>
    <m/>
    <m/>
    <m/>
    <m/>
    <m/>
    <m/>
    <s v="?"/>
    <x v="4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n v="8"/>
    <n v="8"/>
    <n v="8"/>
    <s v="M16 x 130"/>
    <s v="M16x100"/>
    <x v="46"/>
    <s v="B7"/>
    <s v="B7"/>
    <x v="1"/>
    <m/>
    <n v="16"/>
    <m/>
    <n v="10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n v="10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95"/>
    <x v="5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n v="11"/>
    <m/>
    <m/>
    <m/>
    <m/>
    <m/>
    <m/>
    <m/>
    <m/>
    <m/>
    <s v="?"/>
    <x v="37"/>
    <s v="Différent"/>
    <s v="PAS D'INFO"/>
    <x v="1"/>
    <s v="Différent"/>
    <m/>
    <s v="OUVERTURE TH"/>
    <m/>
    <n v="0"/>
    <n v="0"/>
    <n v="0"/>
    <n v="0"/>
    <s v="OBTURATEUR + CROISILLON"/>
    <s v=""/>
    <s v=""/>
    <s v=""/>
    <m/>
    <n v="20"/>
    <n v="24"/>
    <n v="20"/>
    <s v="M33 x 190"/>
    <s v="Hors standard"/>
    <x v="7"/>
    <s v="B7"/>
    <s v="B7"/>
    <x v="1"/>
    <m/>
    <s v=""/>
    <m/>
    <s v="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n v="12"/>
    <m/>
    <m/>
    <m/>
    <m/>
    <m/>
    <m/>
    <m/>
    <m/>
    <m/>
    <s v="ACCES"/>
    <x v="1"/>
    <s v="Différent"/>
    <s v="PAS D'INFO"/>
    <x v="1"/>
    <s v="Différent"/>
    <m/>
    <s v="POSE/DEPOSE JP"/>
    <m/>
    <n v="1"/>
    <n v="1"/>
    <n v="0"/>
    <n v="0"/>
    <s v="1 JP"/>
    <s v="1 J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n v="13"/>
    <s v="13A"/>
    <m/>
    <m/>
    <m/>
    <m/>
    <m/>
    <m/>
    <m/>
    <m/>
    <s v="?"/>
    <x v="19"/>
    <s v="Différent"/>
    <s v="PAS D'INFO"/>
    <x v="1"/>
    <s v="Différent"/>
    <m/>
    <s v="POSE/DEPOSE JP"/>
    <m/>
    <n v="1"/>
    <n v="1"/>
    <n v="0"/>
    <n v="0"/>
    <s v="1 JP"/>
    <s v="1 JP"/>
    <s v=""/>
    <s v=""/>
    <m/>
    <n v="28"/>
    <n v="28"/>
    <n v="28"/>
    <s v="M39 x 230"/>
    <s v="Hors standard"/>
    <x v="65"/>
    <s v="B7"/>
    <s v="B7"/>
    <x v="1"/>
    <m/>
    <s v=""/>
    <m/>
    <s v=""/>
    <m/>
    <n v="2"/>
    <n v="2"/>
    <n v="1"/>
    <n v="2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n v="13"/>
    <s v="13B"/>
    <m/>
    <m/>
    <m/>
    <m/>
    <m/>
    <m/>
    <m/>
    <m/>
    <s v="?"/>
    <x v="19"/>
    <s v="Différent"/>
    <s v="PAS D'INFO"/>
    <x v="1"/>
    <s v="Différent"/>
    <m/>
    <s v="DECONNEXION/RECONNEXION"/>
    <m/>
    <n v="0"/>
    <m/>
    <n v="0"/>
    <m/>
    <s v=""/>
    <m/>
    <s v=""/>
    <s v=""/>
    <m/>
    <n v="28"/>
    <n v="28"/>
    <n v="28"/>
    <s v="M39 x 230"/>
    <s v="Hors standard"/>
    <x v="65"/>
    <s v="B7"/>
    <s v="B7"/>
    <x v="1"/>
    <m/>
    <s v=""/>
    <m/>
    <s v=""/>
    <m/>
    <m/>
    <m/>
    <n v="1"/>
    <m/>
    <s v="SIG/V2J"/>
    <s v="SIG/V2J"/>
    <x v="0"/>
    <m/>
    <m/>
    <s v="ok"/>
    <m/>
    <m/>
    <m/>
    <m/>
    <m/>
    <m/>
    <m/>
    <m/>
    <m/>
    <m/>
    <m/>
    <m/>
  </r>
  <r>
    <s v="S5063"/>
    <s v="SYNTHESE"/>
    <s v="APPAREIL"/>
    <s v="BALLON"/>
    <n v="14"/>
    <m/>
    <m/>
    <m/>
    <m/>
    <m/>
    <m/>
    <m/>
    <m/>
    <m/>
    <s v="ACCES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s v="B8"/>
    <x v="0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n v="15"/>
    <m/>
    <m/>
    <m/>
    <m/>
    <m/>
    <m/>
    <m/>
    <m/>
    <m/>
    <s v="ACCES"/>
    <x v="0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n v="16"/>
    <m/>
    <m/>
    <m/>
    <m/>
    <m/>
    <m/>
    <m/>
    <m/>
    <m/>
    <s v="?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n v="4"/>
    <n v="4"/>
    <n v="4"/>
    <s v="M14 x 70"/>
    <s v="M16x95"/>
    <x v="23"/>
    <s v="PAS D'INFO"/>
    <s v="B7"/>
    <x v="1"/>
    <m/>
    <n v="16"/>
    <m/>
    <n v="90"/>
    <m/>
    <n v="2"/>
    <n v="2"/>
    <n v="1"/>
    <n v="1"/>
    <s v="PAS D'INFO"/>
    <s v="SIG/V2J"/>
    <x v="0"/>
    <s v="NON"/>
    <s v="PAS D'INFO"/>
    <s v="ok"/>
    <m/>
    <m/>
    <m/>
    <m/>
    <m/>
    <m/>
    <m/>
    <m/>
    <m/>
    <m/>
    <m/>
    <m/>
  </r>
  <r>
    <s v="S5063"/>
    <s v="SYNTHESE"/>
    <s v="APPAREIL"/>
    <s v="BALLON"/>
    <n v="17"/>
    <m/>
    <s v="Coté vanne"/>
    <m/>
    <m/>
    <m/>
    <m/>
    <m/>
    <m/>
    <m/>
    <s v="?"/>
    <x v="10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n v="4"/>
    <n v="4"/>
    <n v="4"/>
    <s v="M14 x 75"/>
    <s v="M14x80"/>
    <x v="11"/>
    <s v="PAS D'INFO"/>
    <s v="B7"/>
    <x v="1"/>
    <m/>
    <n v="14"/>
    <m/>
    <n v="70"/>
    <m/>
    <n v="1"/>
    <n v="1"/>
    <n v="1"/>
    <n v="1"/>
    <s v="SIG/V2J"/>
    <s v="SIG/V2J"/>
    <x v="0"/>
    <s v="NON"/>
    <s v="rf"/>
    <s v="ok"/>
    <m/>
    <m/>
    <m/>
    <m/>
    <m/>
    <m/>
    <m/>
    <m/>
    <m/>
    <m/>
    <m/>
    <m/>
  </r>
  <r>
    <s v="S5063"/>
    <s v="SYNTHESE"/>
    <s v="APPAREIL"/>
    <s v="BALLON"/>
    <n v="18"/>
    <m/>
    <s v="Coté vanne"/>
    <m/>
    <m/>
    <m/>
    <m/>
    <m/>
    <m/>
    <m/>
    <n v="25"/>
    <x v="9"/>
    <s v="Différent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75"/>
    <s v="M14x75"/>
    <x v="11"/>
    <s v="PAS D'INFO"/>
    <s v="B7"/>
    <x v="1"/>
    <m/>
    <n v="14"/>
    <m/>
    <n v="70"/>
    <m/>
    <n v="1"/>
    <n v="1"/>
    <n v="1"/>
    <n v="1"/>
    <s v="SIG/V2J"/>
    <s v="SIG/V2J"/>
    <x v="0"/>
    <s v="NON"/>
    <s v="rf"/>
    <s v="ok"/>
    <m/>
    <m/>
    <m/>
    <m/>
    <m/>
    <m/>
    <m/>
    <m/>
    <m/>
    <m/>
    <m/>
    <m/>
  </r>
  <r>
    <s v="S5063"/>
    <s v="SYNTHESE"/>
    <s v="APPAREIL"/>
    <s v="BALLON"/>
    <n v="19"/>
    <m/>
    <m/>
    <m/>
    <m/>
    <m/>
    <m/>
    <m/>
    <m/>
    <m/>
    <s v="CALO"/>
    <x v="0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7"/>
    <x v="1"/>
    <m/>
    <n v="16"/>
    <m/>
    <n v="10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n v="20"/>
    <m/>
    <m/>
    <m/>
    <m/>
    <m/>
    <m/>
    <m/>
    <m/>
    <m/>
    <s v="CALO"/>
    <x v="4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n v="21"/>
    <m/>
    <m/>
    <m/>
    <m/>
    <m/>
    <m/>
    <m/>
    <m/>
    <m/>
    <s v="CALO"/>
    <x v="4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A"/>
    <m/>
    <m/>
    <m/>
    <m/>
    <m/>
    <m/>
    <m/>
    <m/>
    <m/>
    <s v="?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n v="8"/>
    <n v="8"/>
    <n v="8"/>
    <s v="M20 x 120"/>
    <s v="M20x120"/>
    <x v="13"/>
    <s v="B7"/>
    <s v="B7"/>
    <x v="1"/>
    <m/>
    <n v="20"/>
    <m/>
    <n v="11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s v="B"/>
    <m/>
    <m/>
    <m/>
    <m/>
    <m/>
    <m/>
    <m/>
    <m/>
    <m/>
    <s v="?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n v="8"/>
    <n v="8"/>
    <n v="8"/>
    <s v="M20 x 120"/>
    <s v="M20x120"/>
    <x v="13"/>
    <s v="B7"/>
    <s v="B7"/>
    <x v="1"/>
    <m/>
    <n v="20"/>
    <m/>
    <n v="11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s v="C"/>
    <m/>
    <m/>
    <m/>
    <m/>
    <m/>
    <m/>
    <m/>
    <m/>
    <m/>
    <s v="?"/>
    <x v="4"/>
    <s v="Différent"/>
    <s v="PAS D'INFO"/>
    <x v="1"/>
    <s v="Différent"/>
    <m/>
    <s v="OUVERTURE TROU DE POING"/>
    <m/>
    <n v="0"/>
    <n v="0"/>
    <n v="0"/>
    <n v="0"/>
    <s v=""/>
    <s v=""/>
    <s v=""/>
    <n v="27"/>
    <m/>
    <n v="8"/>
    <n v="0"/>
    <n v="8"/>
    <s v="M16 x 100"/>
    <n v="0"/>
    <x v="5"/>
    <s v="B7"/>
    <s v="B7"/>
    <x v="1"/>
    <m/>
    <n v="16"/>
    <m/>
    <n v="100"/>
    <m/>
    <n v="0"/>
    <n v="0"/>
    <n v="1"/>
    <n v="0"/>
    <s v="SIG/V2J"/>
    <s v="SIG/V2J"/>
    <x v="0"/>
    <s v="oui"/>
    <s v="rf"/>
    <s v="ok couvercle"/>
    <m/>
    <m/>
    <m/>
    <m/>
    <m/>
    <m/>
    <m/>
    <m/>
    <m/>
    <m/>
    <m/>
    <m/>
  </r>
  <r>
    <s v="S5063"/>
    <s v="SYNTHESE"/>
    <s v="APPAREIL"/>
    <s v="BALLON"/>
    <s v="D"/>
    <m/>
    <m/>
    <m/>
    <m/>
    <m/>
    <m/>
    <m/>
    <m/>
    <m/>
    <s v="ACCES"/>
    <x v="6"/>
    <s v="Différent"/>
    <s v="PAS D'INFO"/>
    <x v="1"/>
    <s v="Différent"/>
    <m/>
    <s v="DECONNEXION/RECONNEXION"/>
    <m/>
    <n v="0"/>
    <n v="0"/>
    <n v="0"/>
    <n v="0"/>
    <s v=""/>
    <s v=""/>
    <s v=""/>
    <n v="51"/>
    <m/>
    <s v="PAS D'INFO"/>
    <n v="20"/>
    <n v="20"/>
    <s v="PAS D'INFO"/>
    <s v="M33x200"/>
    <x v="39"/>
    <s v="PAS D'INFO"/>
    <s v="B7"/>
    <x v="1"/>
    <m/>
    <n v="33"/>
    <m/>
    <n v="1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E"/>
    <m/>
    <m/>
    <m/>
    <m/>
    <m/>
    <m/>
    <m/>
    <m/>
    <m/>
    <n v="100"/>
    <x v="4"/>
    <s v="Pareil"/>
    <n v="20"/>
    <x v="1"/>
    <s v="Pareil"/>
    <m/>
    <s v="DECONNEXION/RECONNEXION"/>
    <m/>
    <n v="0"/>
    <n v="0"/>
    <n v="0"/>
    <n v="0"/>
    <s v=""/>
    <s v=""/>
    <s v=""/>
    <n v="27"/>
    <m/>
    <n v="8"/>
    <n v="0"/>
    <n v="8"/>
    <s v="M16 x 110"/>
    <n v="0"/>
    <x v="32"/>
    <s v="B7"/>
    <s v="B7"/>
    <x v="1"/>
    <m/>
    <n v="16"/>
    <m/>
    <n v="100"/>
    <m/>
    <n v="0"/>
    <n v="0"/>
    <n v="1"/>
    <n v="0"/>
    <s v="SIG/V2J"/>
    <s v="SIG/V2J"/>
    <x v="0"/>
    <s v="NON"/>
    <s v="rf"/>
    <s v="ok couvercle"/>
    <m/>
    <m/>
    <m/>
    <m/>
    <m/>
    <m/>
    <m/>
    <m/>
    <m/>
    <m/>
    <m/>
    <m/>
  </r>
  <r>
    <s v="S5063"/>
    <s v="SYNTHESE"/>
    <s v="APPAREIL"/>
    <s v="BALLON"/>
    <s v="F"/>
    <m/>
    <m/>
    <m/>
    <m/>
    <m/>
    <m/>
    <m/>
    <m/>
    <m/>
    <s v="ACCES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G"/>
    <m/>
    <m/>
    <m/>
    <m/>
    <m/>
    <m/>
    <m/>
    <m/>
    <m/>
    <s v="ACCES"/>
    <x v="10"/>
    <s v="Différent"/>
    <s v="PAS D'INFO"/>
    <x v="1"/>
    <s v="Différent"/>
    <m/>
    <s v="DECONNEXION/RECONNEXION"/>
    <m/>
    <n v="0"/>
    <n v="0"/>
    <n v="0"/>
    <n v="0"/>
    <s v=""/>
    <s v="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H"/>
    <m/>
    <m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0"/>
    <s v="1 BP PERCEE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Manque 1 BP Percée"/>
    <m/>
    <m/>
    <m/>
    <m/>
    <m/>
    <m/>
    <m/>
    <m/>
    <m/>
    <m/>
    <m/>
    <m/>
  </r>
  <r>
    <s v="S5063"/>
    <s v="SYNTHESE"/>
    <s v="APPAREIL"/>
    <s v="BALLON"/>
    <s v="I"/>
    <m/>
    <m/>
    <m/>
    <m/>
    <m/>
    <m/>
    <m/>
    <m/>
    <m/>
    <s v="ACCES"/>
    <x v="0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J"/>
    <m/>
    <m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0"/>
    <s v="1 BP PERCEE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Manque 1 BP Percée"/>
    <m/>
    <m/>
    <m/>
    <m/>
    <m/>
    <m/>
    <m/>
    <m/>
    <m/>
    <m/>
    <m/>
    <m/>
  </r>
  <r>
    <s v="S5063"/>
    <s v="SYNTHESE"/>
    <s v="APPAREIL"/>
    <s v="BALLON"/>
    <s v="K"/>
    <m/>
    <m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0"/>
    <s v="1 BP PERCEE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Manque 1 BP Percée"/>
    <m/>
    <m/>
    <m/>
    <m/>
    <m/>
    <m/>
    <m/>
    <m/>
    <m/>
    <m/>
    <m/>
    <m/>
  </r>
  <r>
    <s v="S5063"/>
    <s v="SYNTHESE"/>
    <s v="APPAREIL"/>
    <s v="BALLON"/>
    <s v="L"/>
    <m/>
    <m/>
    <m/>
    <m/>
    <m/>
    <m/>
    <m/>
    <m/>
    <m/>
    <s v="CALO"/>
    <x v="0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M"/>
    <m/>
    <m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0"/>
    <s v=" 1 BP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Manque 1 BP Percée"/>
    <m/>
    <m/>
    <m/>
    <m/>
    <m/>
    <m/>
    <m/>
    <m/>
    <m/>
    <m/>
    <m/>
    <m/>
  </r>
  <r>
    <s v="S5063"/>
    <s v="SYNTHESE"/>
    <s v="APPAREIL"/>
    <s v="BALLON"/>
    <s v="N"/>
    <m/>
    <m/>
    <m/>
    <m/>
    <m/>
    <m/>
    <m/>
    <m/>
    <m/>
    <s v="CALO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O"/>
    <s v="O1"/>
    <s v="Coté S5063"/>
    <m/>
    <m/>
    <m/>
    <m/>
    <m/>
    <m/>
    <m/>
    <n v="50"/>
    <x v="2"/>
    <s v="Pareil"/>
    <n v="20"/>
    <x v="1"/>
    <s v="Pareil"/>
    <m/>
    <s v="DECONNEXION/RECONNEXION + BP EP"/>
    <m/>
    <n v="0"/>
    <n v="0"/>
    <n v="1"/>
    <n v="2"/>
    <s v="1 BP PERCEE"/>
    <s v=" 2 BP"/>
    <s v=""/>
    <n v="27"/>
    <m/>
    <n v="4"/>
    <n v="4"/>
    <n v="4"/>
    <s v="M16 x 90"/>
    <s v="M16x95"/>
    <x v="2"/>
    <s v="B7"/>
    <s v="B7"/>
    <x v="1"/>
    <m/>
    <n v="16"/>
    <m/>
    <n v="90"/>
    <m/>
    <n v="1"/>
    <n v="2"/>
    <n v="1"/>
    <n v="2"/>
    <s v="SIG/V2J"/>
    <s v="SIG/V2J"/>
    <x v="0"/>
    <s v="NON"/>
    <s v="rf"/>
    <s v="ok"/>
    <m/>
    <m/>
    <m/>
    <m/>
    <m/>
    <m/>
    <m/>
    <m/>
    <m/>
    <m/>
    <m/>
    <m/>
  </r>
  <r>
    <s v="S5063"/>
    <s v="SYNTHESE"/>
    <s v="APPAREIL"/>
    <s v="BALLON"/>
    <s v="O"/>
    <s v="O2"/>
    <s v="coté tuy"/>
    <m/>
    <m/>
    <m/>
    <m/>
    <m/>
    <m/>
    <m/>
    <n v="50"/>
    <x v="2"/>
    <s v="Pareil"/>
    <n v="20"/>
    <x v="1"/>
    <s v="Pareil"/>
    <m/>
    <s v="DECONNEXION/RECONNEXION + BP"/>
    <m/>
    <n v="0"/>
    <m/>
    <n v="1"/>
    <m/>
    <s v=" 1 BP"/>
    <s v=""/>
    <s v=""/>
    <n v="27"/>
    <m/>
    <n v="4"/>
    <n v="4"/>
    <n v="4"/>
    <s v="M16 x 90"/>
    <s v="M16x95"/>
    <x v="2"/>
    <s v="B7"/>
    <s v="B7"/>
    <x v="1"/>
    <m/>
    <n v="16"/>
    <m/>
    <n v="90"/>
    <m/>
    <n v="1"/>
    <m/>
    <n v="1"/>
    <m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s v="P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75"/>
    <s v="M14x80"/>
    <x v="11"/>
    <s v="B7"/>
    <s v="B7"/>
    <x v="1"/>
    <m/>
    <n v="14"/>
    <m/>
    <n v="7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s v="Q"/>
    <m/>
    <m/>
    <m/>
    <m/>
    <m/>
    <m/>
    <m/>
    <m/>
    <m/>
    <n v="100"/>
    <x v="4"/>
    <s v="Pareil"/>
    <n v="20"/>
    <x v="1"/>
    <s v="Pareil"/>
    <m/>
    <s v="DECONNEXION/RECONNEXION"/>
    <m/>
    <n v="0"/>
    <n v="0"/>
    <n v="0"/>
    <n v="0"/>
    <s v=""/>
    <s v=""/>
    <s v=""/>
    <n v="27"/>
    <m/>
    <n v="8"/>
    <n v="8"/>
    <n v="8"/>
    <s v="M16 x 110"/>
    <s v="M16x100"/>
    <x v="32"/>
    <s v="B7"/>
    <s v="B7"/>
    <x v="1"/>
    <m/>
    <n v="16"/>
    <m/>
    <n v="10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S5063"/>
    <s v="SYNTHESE"/>
    <s v="APPAREIL"/>
    <s v="BALLON"/>
    <s v="R"/>
    <s v="R1"/>
    <s v="Cote S5063"/>
    <m/>
    <m/>
    <m/>
    <m/>
    <m/>
    <m/>
    <m/>
    <s v="CALO"/>
    <x v="4"/>
    <s v="Différent"/>
    <s v="PAS D'INFO"/>
    <x v="1"/>
    <s v="Différent"/>
    <m/>
    <s v="DECONNEXION/RECONNEXION + BP"/>
    <m/>
    <n v="0"/>
    <n v="0"/>
    <n v="1"/>
    <n v="0"/>
    <s v="1 BP PERCEE"/>
    <s v=""/>
    <s v=""/>
    <n v="27"/>
    <m/>
    <s v="PAS D'INFO"/>
    <n v="8"/>
    <n v="8"/>
    <s v="PAS D'INFO"/>
    <s v="M16x100"/>
    <x v="5"/>
    <s v="PAS D'INFO"/>
    <s v="B8"/>
    <x v="0"/>
    <m/>
    <n v="16"/>
    <m/>
    <n v="100"/>
    <m/>
    <n v="1"/>
    <n v="1"/>
    <n v="1"/>
    <n v="1"/>
    <s v="PAS D'INFO"/>
    <s v="SIG/V2J"/>
    <x v="0"/>
    <s v="PAS D'INFO"/>
    <s v="PAS D'INFO"/>
    <s v="Manque 1 joint def et 1 BP"/>
    <m/>
    <m/>
    <m/>
    <m/>
    <m/>
    <m/>
    <m/>
    <m/>
    <m/>
    <m/>
    <m/>
    <m/>
  </r>
  <r>
    <s v="S5063"/>
    <s v="SYNTHESE"/>
    <s v="APPAREIL"/>
    <s v="BALLON"/>
    <s v="R"/>
    <s v="R2"/>
    <s v="Cote tuy"/>
    <m/>
    <m/>
    <m/>
    <m/>
    <m/>
    <m/>
    <m/>
    <s v="CALO"/>
    <x v="4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8"/>
    <n v="8"/>
    <s v="PAS D'INFO"/>
    <s v="M16x100"/>
    <x v="5"/>
    <s v="PAS D'INFO"/>
    <s v="B8"/>
    <x v="0"/>
    <m/>
    <n v="16"/>
    <m/>
    <n v="100"/>
    <m/>
    <n v="0"/>
    <m/>
    <n v="1"/>
    <m/>
    <s v="PAS D'INFO"/>
    <s v="SIG/V2J"/>
    <x v="0"/>
    <s v="PAS D'INFO"/>
    <s v="PAS D'INFO"/>
    <s v="On ne dépose pas la vanne mais juste un coté + bp donc à supprimer"/>
    <m/>
    <m/>
    <m/>
    <m/>
    <m/>
    <m/>
    <m/>
    <m/>
    <m/>
    <m/>
    <m/>
    <m/>
  </r>
  <r>
    <s v="S5063"/>
    <s v="SYNTHESE"/>
    <s v="APPAREIL"/>
    <s v="BALLON"/>
    <s v="S"/>
    <m/>
    <m/>
    <m/>
    <m/>
    <m/>
    <m/>
    <m/>
    <m/>
    <m/>
    <n v="50"/>
    <x v="2"/>
    <s v="Pareil"/>
    <n v="20"/>
    <x v="1"/>
    <s v="Pareil"/>
    <m/>
    <s v="POSE/DEPOSE JP EP"/>
    <m/>
    <n v="1"/>
    <n v="1"/>
    <n v="0"/>
    <n v="0"/>
    <s v="1 PLATINE EPAISSE"/>
    <s v="1 JP"/>
    <s v="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oui"/>
    <s v="rf"/>
    <s v="RIPPER  = ?"/>
    <m/>
    <m/>
    <m/>
    <m/>
    <m/>
    <m/>
    <m/>
    <m/>
    <m/>
    <m/>
    <m/>
    <m/>
  </r>
  <r>
    <s v="S5063"/>
    <s v="SYNTHESE"/>
    <s v="APPAREIL"/>
    <s v="BALLON"/>
    <s v="T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8"/>
    <n v="8"/>
    <s v="PAS D'INFO"/>
    <s v="M16x100"/>
    <x v="5"/>
    <s v="PAS D'INFO"/>
    <s v="B8"/>
    <x v="0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U"/>
    <m/>
    <m/>
    <m/>
    <m/>
    <m/>
    <m/>
    <m/>
    <m/>
    <m/>
    <s v="CALO"/>
    <x v="1"/>
    <s v="Différent"/>
    <s v="PAS D'INFO"/>
    <x v="1"/>
    <s v="Différent"/>
    <m/>
    <s v="DECONNEXION/RECONNEXION"/>
    <m/>
    <n v="0"/>
    <n v="0"/>
    <n v="0"/>
    <n v="0"/>
    <s v=""/>
    <s v="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V"/>
    <m/>
    <m/>
    <m/>
    <m/>
    <m/>
    <m/>
    <m/>
    <m/>
    <m/>
    <s v="CALO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W"/>
    <m/>
    <m/>
    <m/>
    <m/>
    <m/>
    <m/>
    <m/>
    <m/>
    <m/>
    <n v="50"/>
    <x v="2"/>
    <s v="Pareil"/>
    <n v="20"/>
    <x v="1"/>
    <s v="Pareil"/>
    <m/>
    <s v="DECONNEXION/RECONNEXION + BP EP"/>
    <m/>
    <n v="0"/>
    <n v="0"/>
    <n v="1"/>
    <n v="0"/>
    <s v="1 BP PERCEE"/>
    <s v=""/>
    <s v=""/>
    <n v="27"/>
    <m/>
    <n v="4"/>
    <n v="4"/>
    <n v="4"/>
    <s v="M16 x 90"/>
    <s v="M16x95"/>
    <x v="2"/>
    <s v="B7"/>
    <s v="B7"/>
    <x v="1"/>
    <m/>
    <n v="16"/>
    <m/>
    <n v="90"/>
    <m/>
    <n v="1"/>
    <n v="1"/>
    <n v="1"/>
    <n v="1"/>
    <s v="SIG/V2J"/>
    <s v="SIG/V2J"/>
    <x v="0"/>
    <s v="oui"/>
    <s v="rf"/>
    <s v="Manque 1 BP Percée"/>
    <m/>
    <m/>
    <m/>
    <m/>
    <m/>
    <m/>
    <m/>
    <m/>
    <m/>
    <m/>
    <m/>
    <m/>
  </r>
  <r>
    <s v="S5063"/>
    <s v="SYNTHESE"/>
    <s v="APPAREIL"/>
    <s v="BALLON"/>
    <s v="X"/>
    <m/>
    <m/>
    <m/>
    <m/>
    <m/>
    <m/>
    <m/>
    <m/>
    <m/>
    <s v="ACCES"/>
    <x v="1"/>
    <s v="Différent"/>
    <s v="PAS D'INFO"/>
    <x v="1"/>
    <s v="Différent"/>
    <m/>
    <s v="DECONNEXION/RECONNEXION"/>
    <m/>
    <n v="0"/>
    <n v="0"/>
    <n v="0"/>
    <n v="1"/>
    <s v="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1"/>
    <n v="1"/>
    <n v="1"/>
    <s v="PAS D'INFO"/>
    <s v="SIG/V2J"/>
    <x v="0"/>
    <s v="PAS D'INFO"/>
    <s v="PAS D'INFO"/>
    <s v="BP non spécifée dans OT mais prévue"/>
    <m/>
    <m/>
    <m/>
    <m/>
    <m/>
    <m/>
    <m/>
    <m/>
    <m/>
    <m/>
    <m/>
    <m/>
  </r>
  <r>
    <s v="S5063"/>
    <s v="SYNTHESE"/>
    <s v="APPAREIL"/>
    <s v="BALLON"/>
    <s v="Y"/>
    <s v="Y1"/>
    <m/>
    <m/>
    <m/>
    <m/>
    <m/>
    <m/>
    <m/>
    <m/>
    <s v="ACCES"/>
    <x v="1"/>
    <s v="Différent"/>
    <s v="PAS D'INFO"/>
    <x v="1"/>
    <s v="Différent"/>
    <m/>
    <s v="DECONNEXION/RECONNEXION + BP"/>
    <m/>
    <n v="0"/>
    <n v="0"/>
    <n v="1"/>
    <n v="2"/>
    <s v=" 1 BP"/>
    <s v=" 2 BP"/>
    <m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2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Y"/>
    <s v="Y2"/>
    <m/>
    <m/>
    <m/>
    <m/>
    <m/>
    <m/>
    <m/>
    <m/>
    <s v="ACCES"/>
    <x v="23"/>
    <s v=""/>
    <s v="PAS D'INFO"/>
    <x v="6"/>
    <s v=""/>
    <m/>
    <s v="DECONNEXION/RECONNEXION + BP"/>
    <m/>
    <n v="0"/>
    <m/>
    <n v="1"/>
    <m/>
    <s v=" 1 BP"/>
    <m/>
    <m/>
    <s v=""/>
    <m/>
    <s v="PAS D'INFO"/>
    <n v="8"/>
    <n v="8"/>
    <s v="PAS D'INFO"/>
    <s v="M20x120"/>
    <x v="13"/>
    <s v="PAS D'INFO"/>
    <s v="B7"/>
    <x v="1"/>
    <m/>
    <s v=""/>
    <m/>
    <s v=""/>
    <m/>
    <n v="1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Z"/>
    <s v="Z1"/>
    <m/>
    <m/>
    <m/>
    <m/>
    <m/>
    <m/>
    <m/>
    <m/>
    <s v="ACCES"/>
    <x v="1"/>
    <s v="Différent"/>
    <s v="PAS D'INFO"/>
    <x v="1"/>
    <s v="Différent"/>
    <m/>
    <s v="DECONNEXION/RECONNEXION + BP"/>
    <m/>
    <n v="0"/>
    <n v="0"/>
    <n v="1"/>
    <n v="2"/>
    <s v=" 1 BP"/>
    <s v=" 2 BP"/>
    <m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2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Z"/>
    <s v="Z2"/>
    <m/>
    <m/>
    <m/>
    <m/>
    <m/>
    <m/>
    <m/>
    <m/>
    <s v="ACCES"/>
    <x v="23"/>
    <s v=""/>
    <s v="PAS D'INFO"/>
    <x v="6"/>
    <s v=""/>
    <m/>
    <s v="DECONNEXION/RECONNEXION + BP"/>
    <m/>
    <n v="0"/>
    <m/>
    <n v="1"/>
    <m/>
    <s v=" 1 BP"/>
    <m/>
    <m/>
    <s v=""/>
    <m/>
    <s v="PAS D'INFO"/>
    <n v="8"/>
    <n v="8"/>
    <s v="PAS D'INFO"/>
    <s v="M20x120"/>
    <x v="13"/>
    <s v="PAS D'INFO"/>
    <s v="B7"/>
    <x v="1"/>
    <m/>
    <s v=""/>
    <m/>
    <s v=""/>
    <m/>
    <n v="1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5063"/>
    <s v="SYNTHESE"/>
    <s v="APPAREIL"/>
    <s v="BALLON"/>
    <s v="AA"/>
    <s v="AA1"/>
    <s v="Coté S5063"/>
    <m/>
    <m/>
    <m/>
    <m/>
    <m/>
    <m/>
    <m/>
    <n v="50"/>
    <x v="2"/>
    <s v="Pareil"/>
    <n v="20"/>
    <x v="1"/>
    <s v="Pareil"/>
    <m/>
    <s v="DECONNEXION/RECONNEXION + BP EP"/>
    <m/>
    <n v="0"/>
    <n v="0"/>
    <n v="1"/>
    <n v="0"/>
    <s v="1 BP PERCEE"/>
    <s v=""/>
    <s v=""/>
    <n v="27"/>
    <m/>
    <n v="4"/>
    <n v="0"/>
    <n v="4"/>
    <s v="M16 x 90"/>
    <n v="0"/>
    <x v="2"/>
    <s v="B7"/>
    <s v="B7"/>
    <x v="1"/>
    <m/>
    <n v="16"/>
    <m/>
    <n v="90"/>
    <m/>
    <n v="1"/>
    <n v="1"/>
    <n v="1"/>
    <n v="2"/>
    <s v="SIG/V2J"/>
    <s v="SIG/V2J"/>
    <x v="0"/>
    <s v="oui"/>
    <s v="rf"/>
    <s v="Manque 1 BP Percée"/>
    <m/>
    <m/>
    <m/>
    <m/>
    <m/>
    <m/>
    <m/>
    <m/>
    <m/>
    <m/>
    <m/>
    <m/>
  </r>
  <r>
    <s v="S5063"/>
    <s v="SYNTHESE"/>
    <s v="APPAREIL"/>
    <s v="BALLON"/>
    <s v="AA"/>
    <s v="AA2"/>
    <s v="Coté BP"/>
    <m/>
    <m/>
    <m/>
    <m/>
    <m/>
    <m/>
    <m/>
    <n v="50"/>
    <x v="2"/>
    <s v="Pareil"/>
    <n v="20"/>
    <x v="1"/>
    <s v="Pareil"/>
    <m/>
    <s v="DECONNEXION/RECONNEXION"/>
    <m/>
    <n v="0"/>
    <m/>
    <n v="0"/>
    <m/>
    <m/>
    <s v=""/>
    <s v=""/>
    <n v="27"/>
    <m/>
    <n v="4"/>
    <n v="0"/>
    <n v="4"/>
    <s v="M16 x 90"/>
    <n v="0"/>
    <x v="2"/>
    <s v="B7"/>
    <s v="B7"/>
    <x v="1"/>
    <m/>
    <n v="16"/>
    <m/>
    <n v="90"/>
    <m/>
    <n v="0"/>
    <m/>
    <n v="1"/>
    <m/>
    <s v="SIG/V2J"/>
    <s v="SIG/V2J"/>
    <x v="0"/>
    <s v="oui"/>
    <s v="rf"/>
    <m/>
    <m/>
    <m/>
    <m/>
    <m/>
    <m/>
    <m/>
    <m/>
    <m/>
    <m/>
    <m/>
    <m/>
    <m/>
  </r>
  <r>
    <s v="S5221"/>
    <s v="SYNTHESE"/>
    <s v="APPAREIL"/>
    <s v="DIVERS"/>
    <s v="C"/>
    <s v="C1"/>
    <m/>
    <m/>
    <m/>
    <m/>
    <m/>
    <m/>
    <m/>
    <m/>
    <n v="40"/>
    <x v="8"/>
    <s v="Différent"/>
    <n v="20"/>
    <x v="1"/>
    <s v="Pareil"/>
    <m/>
    <s v="DECONNEXION/RECONNEXION"/>
    <m/>
    <n v="0"/>
    <n v="0"/>
    <n v="0"/>
    <n v="0"/>
    <s v=""/>
    <s v=""/>
    <s v=""/>
    <n v="22"/>
    <m/>
    <n v="4"/>
    <n v="0"/>
    <n v="4"/>
    <s v="M14 x 75"/>
    <n v="0"/>
    <x v="11"/>
    <s v="B7"/>
    <n v="0"/>
    <x v="1"/>
    <m/>
    <n v="14"/>
    <m/>
    <n v="7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5221"/>
    <s v="SYNTHESE"/>
    <s v="APPAREIL"/>
    <s v="DIVERS"/>
    <s v="C"/>
    <s v="C2"/>
    <m/>
    <m/>
    <m/>
    <m/>
    <m/>
    <m/>
    <m/>
    <m/>
    <n v="40"/>
    <x v="8"/>
    <s v="Différent"/>
    <n v="20"/>
    <x v="1"/>
    <s v="Pareil"/>
    <m/>
    <s v="DECONNEXION/RECONNEXION"/>
    <m/>
    <n v="0"/>
    <n v="0"/>
    <n v="0"/>
    <n v="0"/>
    <s v=""/>
    <s v=""/>
    <s v=""/>
    <n v="22"/>
    <m/>
    <n v="4"/>
    <n v="0"/>
    <n v="4"/>
    <s v="M14 x 75"/>
    <n v="0"/>
    <x v="11"/>
    <s v="B7"/>
    <n v="0"/>
    <x v="1"/>
    <m/>
    <n v="14"/>
    <m/>
    <n v="7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5221"/>
    <s v="SYNTHESE"/>
    <s v="APPAREIL"/>
    <s v="DIVERS"/>
    <s v="D"/>
    <m/>
    <m/>
    <m/>
    <m/>
    <m/>
    <m/>
    <m/>
    <m/>
    <m/>
    <n v="25"/>
    <x v="10"/>
    <s v="Différent"/>
    <n v="20"/>
    <x v="1"/>
    <s v="Pareil"/>
    <m/>
    <s v="DECONNEXION/RECONNEXION"/>
    <m/>
    <n v="0"/>
    <n v="0"/>
    <n v="0"/>
    <n v="0"/>
    <s v=""/>
    <s v=""/>
    <s v=""/>
    <n v="22"/>
    <m/>
    <n v="4"/>
    <n v="0"/>
    <n v="4"/>
    <s v="M14 x 75"/>
    <n v="0"/>
    <x v="11"/>
    <s v="B7"/>
    <n v="0"/>
    <x v="1"/>
    <m/>
    <n v="14"/>
    <m/>
    <n v="7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5221"/>
    <s v="SYNTHESE"/>
    <s v="APPAREIL"/>
    <s v="DIVERS"/>
    <s v="E"/>
    <s v="E1"/>
    <m/>
    <m/>
    <m/>
    <m/>
    <m/>
    <m/>
    <m/>
    <m/>
    <n v="40"/>
    <x v="10"/>
    <s v="Différent"/>
    <n v="20"/>
    <x v="1"/>
    <s v="Pareil"/>
    <m/>
    <s v="DECONNEXION/RECONNEXION"/>
    <m/>
    <n v="0"/>
    <n v="0"/>
    <n v="0"/>
    <n v="0"/>
    <s v=""/>
    <s v=""/>
    <s v=""/>
    <n v="22"/>
    <m/>
    <n v="4"/>
    <n v="0"/>
    <n v="4"/>
    <s v="M14 x 75"/>
    <n v="0"/>
    <x v="11"/>
    <s v="B7"/>
    <n v="0"/>
    <x v="1"/>
    <m/>
    <n v="14"/>
    <m/>
    <n v="7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5221"/>
    <s v="SYNTHESE"/>
    <s v="APPAREIL"/>
    <s v="DIVERS"/>
    <s v="E"/>
    <s v="E2"/>
    <m/>
    <m/>
    <m/>
    <m/>
    <m/>
    <m/>
    <m/>
    <m/>
    <n v="40"/>
    <x v="10"/>
    <s v="Différent"/>
    <n v="20"/>
    <x v="1"/>
    <s v="Pareil"/>
    <m/>
    <s v="DECONNEXION/RECONNEXION"/>
    <m/>
    <n v="0"/>
    <n v="0"/>
    <n v="0"/>
    <n v="0"/>
    <s v=""/>
    <s v=""/>
    <s v=""/>
    <n v="22"/>
    <m/>
    <n v="4"/>
    <n v="0"/>
    <n v="4"/>
    <s v="M14 x 75"/>
    <n v="0"/>
    <x v="11"/>
    <s v="B7"/>
    <n v="0"/>
    <x v="1"/>
    <m/>
    <n v="14"/>
    <m/>
    <n v="7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54020FV"/>
    <s v="SYNTHESE"/>
    <s v="ROBINETTERIE"/>
    <s v="VANNE AUTO"/>
    <s v="A"/>
    <s v="A1"/>
    <m/>
    <m/>
    <m/>
    <m/>
    <m/>
    <m/>
    <m/>
    <m/>
    <n v="40"/>
    <x v="11"/>
    <s v="Pareil"/>
    <n v="50"/>
    <x v="0"/>
    <s v="Pareil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54020FV"/>
    <s v="SYNTHESE"/>
    <s v="ROBINETTERIE"/>
    <s v="VANNE AUTO"/>
    <s v="A"/>
    <s v="A2"/>
    <m/>
    <m/>
    <m/>
    <m/>
    <m/>
    <m/>
    <m/>
    <m/>
    <n v="40"/>
    <x v="11"/>
    <s v="Pareil"/>
    <n v="50"/>
    <x v="0"/>
    <s v="Pareil"/>
    <m/>
    <s v="DECONNEXION/RECONNEXION"/>
    <m/>
    <n v="0"/>
    <m/>
    <n v="0"/>
    <m/>
    <s v=""/>
    <m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54090FV"/>
    <s v="SYNTHESE"/>
    <s v="ROBINETTERIE"/>
    <s v="VANNE AUTO"/>
    <s v="A"/>
    <s v="A1"/>
    <m/>
    <m/>
    <m/>
    <m/>
    <m/>
    <m/>
    <m/>
    <m/>
    <n v="40"/>
    <x v="11"/>
    <s v="Pareil"/>
    <n v="50"/>
    <x v="0"/>
    <s v="Pareil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54090FV"/>
    <s v="SYNTHESE"/>
    <s v="ROBINETTERIE"/>
    <s v="VANNE AUTO"/>
    <s v="A"/>
    <s v="A2"/>
    <m/>
    <m/>
    <m/>
    <m/>
    <m/>
    <m/>
    <m/>
    <m/>
    <n v="40"/>
    <x v="11"/>
    <s v="Pareil"/>
    <n v="50"/>
    <x v="0"/>
    <s v="Pareil"/>
    <m/>
    <s v="DECONNEXION/RECONNEXION"/>
    <m/>
    <n v="0"/>
    <m/>
    <n v="0"/>
    <m/>
    <s v=""/>
    <m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54116FV"/>
    <s v="SYNTHESE"/>
    <s v="ROBINETTERIE"/>
    <s v="VANNE AUTO"/>
    <s v="A"/>
    <m/>
    <m/>
    <m/>
    <m/>
    <m/>
    <m/>
    <m/>
    <m/>
    <m/>
    <n v="40"/>
    <x v="11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1"/>
    <n v="1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54116FV"/>
    <s v="SYNTHESE"/>
    <s v="ROBINETTERIE"/>
    <s v="VANNE AUTO"/>
    <s v="B"/>
    <m/>
    <m/>
    <m/>
    <m/>
    <m/>
    <m/>
    <m/>
    <m/>
    <m/>
    <n v="40"/>
    <x v="11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1"/>
    <n v="1"/>
    <n v="1"/>
    <n v="1"/>
    <s v="PAS D'INFO"/>
    <s v="SIG/V1J"/>
    <x v="1"/>
    <m/>
    <s v="PAS D'INFO"/>
    <s v="ok"/>
    <m/>
    <m/>
    <m/>
    <m/>
    <m/>
    <m/>
    <m/>
    <m/>
    <m/>
    <m/>
    <m/>
    <m/>
  </r>
  <r>
    <s v="S5411-V"/>
    <s v="SYNTHESE"/>
    <s v="ROBINETTERIE"/>
    <s v="VANNE AUTO"/>
    <s v="A"/>
    <m/>
    <m/>
    <m/>
    <m/>
    <m/>
    <m/>
    <m/>
    <m/>
    <m/>
    <n v="200"/>
    <x v="7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8"/>
    <n v="8"/>
    <n v="8"/>
    <s v="M20 x 130"/>
    <s v="M20x120"/>
    <x v="4"/>
    <s v="B7"/>
    <s v="B7"/>
    <x v="1"/>
    <m/>
    <n v="20"/>
    <m/>
    <n v="11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411-V"/>
    <s v="SYNTHESE"/>
    <s v="ROBINETTERIE"/>
    <s v="VANNE AUTO"/>
    <s v="B"/>
    <m/>
    <m/>
    <m/>
    <m/>
    <m/>
    <m/>
    <m/>
    <m/>
    <m/>
    <n v="200"/>
    <x v="7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8"/>
    <n v="8"/>
    <n v="8"/>
    <s v="M20 x 130"/>
    <s v="M20x120"/>
    <x v="4"/>
    <s v="B7"/>
    <s v="B7"/>
    <x v="1"/>
    <m/>
    <n v="20"/>
    <m/>
    <n v="11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4126FV"/>
    <s v="SYNTHESE"/>
    <s v="ROBINETTERIE"/>
    <s v="VANNE AUTO"/>
    <s v="A"/>
    <m/>
    <m/>
    <m/>
    <m/>
    <m/>
    <m/>
    <m/>
    <m/>
    <m/>
    <n v="40"/>
    <x v="11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1"/>
    <n v="1"/>
    <n v="1"/>
    <n v="1"/>
    <s v="PAS D'INFO"/>
    <s v="SIG/V1J"/>
    <x v="1"/>
    <m/>
    <s v="PAS D'INFO"/>
    <s v="ok"/>
    <m/>
    <m/>
    <m/>
    <m/>
    <m/>
    <m/>
    <m/>
    <m/>
    <m/>
    <m/>
    <m/>
    <m/>
  </r>
  <r>
    <s v="S54126FV"/>
    <s v="SYNTHESE"/>
    <s v="ROBINETTERIE"/>
    <s v="VANNE AUTO"/>
    <s v="B"/>
    <m/>
    <m/>
    <m/>
    <m/>
    <m/>
    <m/>
    <m/>
    <m/>
    <m/>
    <n v="40"/>
    <x v="11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1"/>
    <n v="1"/>
    <n v="1"/>
    <n v="1"/>
    <s v="PAS D'INFO"/>
    <s v="SIG/V1J"/>
    <x v="1"/>
    <m/>
    <s v="PAS D'INFO"/>
    <s v="ok"/>
    <m/>
    <m/>
    <m/>
    <m/>
    <m/>
    <m/>
    <m/>
    <m/>
    <m/>
    <m/>
    <m/>
    <m/>
  </r>
  <r>
    <s v="S5421HSV"/>
    <s v="SYNTHESE"/>
    <s v="ROBINETTERIE"/>
    <s v="VANNE AUTO"/>
    <s v="A"/>
    <m/>
    <m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100"/>
    <x v="5"/>
    <s v="B7"/>
    <s v="B7"/>
    <x v="1"/>
    <m/>
    <n v="16"/>
    <m/>
    <n v="10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421HSV"/>
    <s v="SYNTHESE"/>
    <s v="ROBINETTERIE"/>
    <s v="VANNE AUTO"/>
    <s v="B"/>
    <m/>
    <m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100"/>
    <x v="5"/>
    <s v="B7"/>
    <s v="B7"/>
    <x v="1"/>
    <m/>
    <n v="16"/>
    <m/>
    <n v="10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4240LV"/>
    <s v="SYNTHESE"/>
    <s v="ROBINETTERIE"/>
    <s v="VANNE AUTO"/>
    <s v="A"/>
    <m/>
    <m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00"/>
    <x v="5"/>
    <s v="B7"/>
    <s v="B8"/>
    <x v="1"/>
    <m/>
    <n v="16"/>
    <m/>
    <n v="9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4240LV"/>
    <s v="SYNTHESE"/>
    <s v="ROBINETTERIE"/>
    <s v="VANNE AUTO"/>
    <s v="B"/>
    <m/>
    <m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00"/>
    <x v="5"/>
    <s v="B7"/>
    <s v="B8"/>
    <x v="1"/>
    <m/>
    <n v="16"/>
    <m/>
    <n v="9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4250LV"/>
    <s v="SYNTHESE"/>
    <s v="ROBINETTERIE"/>
    <s v="VANNE AUTO"/>
    <s v="A"/>
    <m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1"/>
    <s v=" 1 BP"/>
    <s v=" 1 BP"/>
    <s v=""/>
    <n v="32"/>
    <m/>
    <n v="8"/>
    <n v="8"/>
    <n v="8"/>
    <s v="M20 x 140"/>
    <s v="M20x120"/>
    <x v="1"/>
    <s v="B7"/>
    <s v="B8"/>
    <x v="1"/>
    <m/>
    <n v="20"/>
    <m/>
    <n v="11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4250LV"/>
    <s v="SYNTHESE"/>
    <s v="ROBINETTERIE"/>
    <s v="VANNE AUTO"/>
    <s v="B"/>
    <m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1"/>
    <s v=" 1 BP"/>
    <s v=" 1 BP"/>
    <s v=""/>
    <n v="32"/>
    <m/>
    <n v="8"/>
    <n v="8"/>
    <n v="8"/>
    <s v="M20 x 140"/>
    <s v="M20x120"/>
    <x v="1"/>
    <s v="B7"/>
    <s v="B8"/>
    <x v="1"/>
    <m/>
    <n v="20"/>
    <m/>
    <n v="11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4400TV"/>
    <s v="SYNTHESE"/>
    <s v="ROBINETTERIE"/>
    <s v="VANNE AUTO"/>
    <s v="A"/>
    <m/>
    <m/>
    <m/>
    <m/>
    <m/>
    <m/>
    <m/>
    <m/>
    <m/>
    <n v="150"/>
    <x v="1"/>
    <s v="Pareil"/>
    <n v="50"/>
    <x v="0"/>
    <s v="Pareil"/>
    <m/>
    <s v="DECONNEXION/RECONNEXION + BP"/>
    <m/>
    <n v="0"/>
    <n v="0"/>
    <n v="1"/>
    <n v="1"/>
    <s v=" 1 BP"/>
    <s v=" 1 BP"/>
    <s v=""/>
    <n v="32"/>
    <m/>
    <n v="8"/>
    <n v="12"/>
    <n v="8"/>
    <s v="M20 x 130"/>
    <s v="M20x140"/>
    <x v="4"/>
    <s v="B8"/>
    <s v="B8"/>
    <x v="0"/>
    <m/>
    <n v="20"/>
    <m/>
    <n v="13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4400TV"/>
    <s v="SYNTHESE"/>
    <s v="ROBINETTERIE"/>
    <s v="VANNE AUTO"/>
    <s v="B"/>
    <m/>
    <m/>
    <m/>
    <m/>
    <m/>
    <m/>
    <m/>
    <m/>
    <m/>
    <n v="150"/>
    <x v="1"/>
    <s v="Pareil"/>
    <n v="50"/>
    <x v="0"/>
    <s v="Pareil"/>
    <m/>
    <s v="DECONNEXION/RECONNEXION + BP"/>
    <m/>
    <n v="0"/>
    <n v="0"/>
    <n v="1"/>
    <n v="1"/>
    <s v=" 1 BP"/>
    <s v=" 1 BP"/>
    <s v=""/>
    <n v="32"/>
    <m/>
    <n v="8"/>
    <n v="12"/>
    <n v="8"/>
    <s v="M20 x 120"/>
    <s v="M20x140"/>
    <x v="13"/>
    <s v="B8"/>
    <s v="B8"/>
    <x v="0"/>
    <m/>
    <n v="20"/>
    <m/>
    <n v="13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5500HSV"/>
    <s v="SYNTHESE"/>
    <s v="ROBINETTERIE"/>
    <s v="VANNE AUTO"/>
    <s v="A"/>
    <s v="A1"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8"/>
    <n v="8"/>
    <s v="PAS D'INFO"/>
    <s v="M16x110"/>
    <x v="32"/>
    <s v="PAS D'INFO"/>
    <s v="B8"/>
    <x v="0"/>
    <m/>
    <n v="16"/>
    <m/>
    <n v="9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5500HSV"/>
    <s v="SYNTHESE"/>
    <s v="ROBINETTERIE"/>
    <s v="VANNE AUTO"/>
    <s v="A"/>
    <s v="A2"/>
    <m/>
    <m/>
    <m/>
    <m/>
    <m/>
    <m/>
    <m/>
    <m/>
    <n v="50"/>
    <x v="2"/>
    <s v="Pareil"/>
    <n v="50"/>
    <x v="0"/>
    <s v="Pareil"/>
    <m/>
    <s v="DECONNEXION/RECONNEXION"/>
    <m/>
    <n v="0"/>
    <m/>
    <n v="0"/>
    <m/>
    <s v=""/>
    <m/>
    <s v=""/>
    <n v="27"/>
    <m/>
    <s v="PAS D'INFO"/>
    <n v="8"/>
    <n v="8"/>
    <s v="PAS D'INFO"/>
    <s v="M16x110"/>
    <x v="32"/>
    <s v="PAS D'INFO"/>
    <s v="B8"/>
    <x v="0"/>
    <m/>
    <n v="16"/>
    <m/>
    <n v="9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5510HSV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5510HSV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m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55140FV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55140FV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m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55150FV"/>
    <s v="SYNTHESE"/>
    <s v="ROBINETTERIE"/>
    <s v="VANNE AUTO"/>
    <s v="A"/>
    <s v="A1"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8"/>
    <n v="8"/>
    <s v="PAS D'INFO"/>
    <s v="M16x110"/>
    <x v="32"/>
    <s v="PAS D'INFO"/>
    <s v="B8"/>
    <x v="0"/>
    <m/>
    <n v="16"/>
    <m/>
    <n v="9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55150FV"/>
    <s v="SYNTHESE"/>
    <s v="ROBINETTERIE"/>
    <s v="VANNE AUTO"/>
    <s v="A"/>
    <s v="A2"/>
    <m/>
    <m/>
    <m/>
    <m/>
    <m/>
    <m/>
    <m/>
    <m/>
    <n v="50"/>
    <x v="2"/>
    <s v="Pareil"/>
    <n v="50"/>
    <x v="0"/>
    <s v="Pareil"/>
    <m/>
    <s v="DECONNEXION/RECONNEXION"/>
    <m/>
    <n v="0"/>
    <m/>
    <n v="0"/>
    <m/>
    <s v=""/>
    <m/>
    <s v=""/>
    <n v="27"/>
    <m/>
    <s v="PAS D'INFO"/>
    <n v="8"/>
    <n v="8"/>
    <s v="PAS D'INFO"/>
    <s v="M16x110"/>
    <x v="32"/>
    <s v="PAS D'INFO"/>
    <s v="B8"/>
    <x v="0"/>
    <m/>
    <n v="16"/>
    <m/>
    <n v="9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55191FV"/>
    <s v="SYNTHESE"/>
    <s v="ROBINETTERIE"/>
    <s v="VANNE AUTO"/>
    <s v="A"/>
    <s v="A1"/>
    <m/>
    <m/>
    <m/>
    <m/>
    <m/>
    <m/>
    <m/>
    <m/>
    <n v="100"/>
    <x v="4"/>
    <s v="Pareil"/>
    <n v="50"/>
    <x v="0"/>
    <s v="Pareil"/>
    <m/>
    <s v="DECONNEXION/RECONNEXION + BP"/>
    <m/>
    <n v="0"/>
    <n v="0"/>
    <n v="1"/>
    <n v="2"/>
    <s v=" 1 BP"/>
    <s v=" 2 BP"/>
    <s v=""/>
    <n v="32"/>
    <m/>
    <s v="PAS D'INFO"/>
    <n v="8"/>
    <n v="8"/>
    <s v="PAS D'INFO"/>
    <s v="M20x130"/>
    <x v="4"/>
    <s v="PAS D'INFO"/>
    <s v="B8"/>
    <x v="0"/>
    <m/>
    <n v="20"/>
    <m/>
    <n v="120"/>
    <m/>
    <n v="1"/>
    <n v="2"/>
    <n v="1"/>
    <n v="2"/>
    <s v="PAS D'INFO"/>
    <s v="SIG/V2J"/>
    <x v="0"/>
    <m/>
    <s v="PAS D'INFO"/>
    <s v="ok"/>
    <m/>
    <m/>
    <m/>
    <m/>
    <m/>
    <m/>
    <m/>
    <m/>
    <m/>
    <m/>
    <m/>
    <m/>
  </r>
  <r>
    <s v="S55191FV"/>
    <s v="SYNTHESE"/>
    <s v="ROBINETTERIE"/>
    <s v="VANNE AUTO"/>
    <s v="A"/>
    <s v="A2"/>
    <m/>
    <m/>
    <m/>
    <m/>
    <m/>
    <m/>
    <m/>
    <m/>
    <n v="100"/>
    <x v="4"/>
    <s v="Pareil"/>
    <n v="50"/>
    <x v="0"/>
    <s v="Pareil"/>
    <m/>
    <s v="DECONNEXION/RECONNEXION + BP"/>
    <m/>
    <n v="0"/>
    <m/>
    <n v="1"/>
    <m/>
    <s v=" 1 BP"/>
    <m/>
    <s v=""/>
    <n v="32"/>
    <m/>
    <s v="PAS D'INFO"/>
    <n v="8"/>
    <n v="8"/>
    <s v="PAS D'INFO"/>
    <s v="M20x130"/>
    <x v="4"/>
    <s v="PAS D'INFO"/>
    <s v="B8"/>
    <x v="0"/>
    <m/>
    <n v="20"/>
    <m/>
    <n v="120"/>
    <m/>
    <n v="1"/>
    <m/>
    <n v="1"/>
    <m/>
    <s v="PAS D'INFO"/>
    <s v="SIG/V2J"/>
    <x v="0"/>
    <m/>
    <s v="PAS D'INFO"/>
    <s v="ok"/>
    <m/>
    <m/>
    <m/>
    <m/>
    <m/>
    <m/>
    <m/>
    <m/>
    <m/>
    <m/>
    <m/>
    <m/>
  </r>
  <r>
    <s v="S5520HSV"/>
    <s v="SYNTHESE"/>
    <s v="ROBINETTERIE"/>
    <s v="VANNE AUTO"/>
    <s v="A"/>
    <s v="A1"/>
    <m/>
    <m/>
    <m/>
    <m/>
    <m/>
    <m/>
    <m/>
    <m/>
    <n v="50"/>
    <x v="2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8"/>
    <n v="8"/>
    <s v="PAS D'INFO"/>
    <s v="M16x110"/>
    <x v="32"/>
    <s v="PAS D'INFO"/>
    <s v="B8"/>
    <x v="0"/>
    <m/>
    <n v="16"/>
    <m/>
    <n v="90"/>
    <m/>
    <n v="0"/>
    <n v="0"/>
    <n v="1"/>
    <n v="2"/>
    <s v="PAS D'INFO"/>
    <s v="SIG/V1J"/>
    <x v="1"/>
    <m/>
    <s v="PAS D'INFO"/>
    <s v="ok"/>
    <m/>
    <m/>
    <m/>
    <m/>
    <m/>
    <m/>
    <m/>
    <m/>
    <m/>
    <m/>
    <m/>
    <m/>
  </r>
  <r>
    <s v="S5520HSV"/>
    <s v="SYNTHESE"/>
    <s v="ROBINETTERIE"/>
    <s v="VANNE AUTO"/>
    <s v="A"/>
    <s v="A2"/>
    <m/>
    <m/>
    <m/>
    <m/>
    <m/>
    <m/>
    <m/>
    <m/>
    <n v="50"/>
    <x v="2"/>
    <s v="Pareil"/>
    <n v="50"/>
    <x v="0"/>
    <s v="Pareil"/>
    <m/>
    <s v="DECONNEXION/RECONNEXION"/>
    <m/>
    <n v="0"/>
    <m/>
    <n v="0"/>
    <m/>
    <s v=""/>
    <m/>
    <s v=""/>
    <n v="27"/>
    <m/>
    <s v="PAS D'INFO"/>
    <n v="8"/>
    <n v="8"/>
    <s v="PAS D'INFO"/>
    <s v="M16x110"/>
    <x v="32"/>
    <s v="PAS D'INFO"/>
    <s v="B8"/>
    <x v="0"/>
    <m/>
    <n v="16"/>
    <m/>
    <n v="90"/>
    <m/>
    <n v="0"/>
    <m/>
    <n v="1"/>
    <m/>
    <s v="PAS D'INFO"/>
    <s v="SIG/V1J"/>
    <x v="1"/>
    <m/>
    <s v="PAS D'INFO"/>
    <s v="ok"/>
    <m/>
    <m/>
    <m/>
    <m/>
    <m/>
    <m/>
    <m/>
    <m/>
    <m/>
    <m/>
    <m/>
    <m/>
  </r>
  <r>
    <s v="S55340BPV"/>
    <s v="SYNTHESE"/>
    <s v="ROBINETTERIE"/>
    <s v="VANNE AUTO"/>
    <s v="A"/>
    <s v="A1"/>
    <m/>
    <m/>
    <m/>
    <m/>
    <m/>
    <m/>
    <m/>
    <m/>
    <n v="40"/>
    <x v="11"/>
    <s v="Pareil"/>
    <n v="50"/>
    <x v="0"/>
    <s v="Pareil"/>
    <m/>
    <s v="DECONNEXION/RECONNEXION + BP"/>
    <m/>
    <n v="0"/>
    <n v="0"/>
    <n v="1"/>
    <n v="2"/>
    <s v=" 1 BP"/>
    <s v=" 2 BP"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1"/>
    <n v="2"/>
    <n v="1"/>
    <n v="2"/>
    <s v="PAS D'INFO"/>
    <s v="SIG/V2J"/>
    <x v="0"/>
    <m/>
    <s v="PAS D'INFO"/>
    <s v="ok"/>
    <m/>
    <m/>
    <m/>
    <m/>
    <m/>
    <m/>
    <m/>
    <m/>
    <m/>
    <m/>
    <m/>
    <m/>
  </r>
  <r>
    <s v="S55340BPV"/>
    <s v="SYNTHESE"/>
    <s v="ROBINETTERIE"/>
    <s v="VANNE AUTO"/>
    <s v="A"/>
    <s v="A2"/>
    <m/>
    <m/>
    <m/>
    <m/>
    <m/>
    <m/>
    <m/>
    <m/>
    <n v="40"/>
    <x v="11"/>
    <s v="Pareil"/>
    <n v="50"/>
    <x v="0"/>
    <s v="Pareil"/>
    <m/>
    <s v="DECONNEXION/RECONNEXION + BP"/>
    <m/>
    <n v="0"/>
    <m/>
    <n v="1"/>
    <m/>
    <s v=" 1 BP"/>
    <m/>
    <s v=""/>
    <n v="32"/>
    <m/>
    <s v="PAS D'INFO"/>
    <n v="4"/>
    <n v="4"/>
    <s v="PAS D'INFO"/>
    <s v="M20x110"/>
    <x v="36"/>
    <s v="PAS D'INFO"/>
    <s v="B8"/>
    <x v="0"/>
    <m/>
    <n v="20"/>
    <m/>
    <n v="100"/>
    <m/>
    <n v="1"/>
    <m/>
    <n v="1"/>
    <m/>
    <s v="PAS D'INFO"/>
    <s v="SIG/V2J"/>
    <x v="0"/>
    <m/>
    <s v="PAS D'INFO"/>
    <s v="ok"/>
    <m/>
    <m/>
    <m/>
    <m/>
    <m/>
    <m/>
    <m/>
    <m/>
    <m/>
    <m/>
    <m/>
    <m/>
  </r>
  <r>
    <s v="S61090FV"/>
    <s v="SYNTHESE"/>
    <s v="ROBINETTERIE"/>
    <s v="VANNE AUTO"/>
    <s v="A"/>
    <s v="A1"/>
    <m/>
    <m/>
    <m/>
    <m/>
    <m/>
    <m/>
    <m/>
    <m/>
    <n v="25"/>
    <x v="8"/>
    <s v="Pareil"/>
    <n v="50"/>
    <x v="0"/>
    <s v="Pareil"/>
    <m/>
    <s v="DECONNEXION/RECONNEXION"/>
    <m/>
    <n v="0"/>
    <n v="0"/>
    <n v="0"/>
    <n v="0"/>
    <s v=""/>
    <s v=""/>
    <s v=""/>
    <n v="27"/>
    <m/>
    <s v="PAS D'INFO"/>
    <n v="4"/>
    <n v="4"/>
    <s v="PAS D'INFO"/>
    <s v="M16x90"/>
    <x v="2"/>
    <s v="PAS D'INFO"/>
    <s v="B7"/>
    <x v="1"/>
    <m/>
    <n v="16"/>
    <m/>
    <n v="80"/>
    <m/>
    <n v="0"/>
    <n v="0"/>
    <n v="1"/>
    <n v="2"/>
    <s v="PAS D'INFO"/>
    <s v="SIG/V2J"/>
    <x v="0"/>
    <m/>
    <s v="PAS D'INFO"/>
    <s v="ok"/>
    <m/>
    <m/>
    <m/>
    <m/>
    <m/>
    <m/>
    <m/>
    <m/>
    <m/>
    <m/>
    <m/>
    <m/>
  </r>
  <r>
    <s v="S61090FV"/>
    <s v="SYNTHESE"/>
    <s v="ROBINETTERIE"/>
    <s v="VANNE AUTO"/>
    <s v="A"/>
    <s v="A2"/>
    <m/>
    <m/>
    <m/>
    <m/>
    <m/>
    <m/>
    <m/>
    <m/>
    <n v="25"/>
    <x v="8"/>
    <s v="Pareil"/>
    <n v="50"/>
    <x v="0"/>
    <s v="Pareil"/>
    <m/>
    <s v="DECONNEXION/RECONNEXION"/>
    <m/>
    <n v="0"/>
    <m/>
    <n v="0"/>
    <m/>
    <s v=""/>
    <m/>
    <s v=""/>
    <n v="27"/>
    <m/>
    <s v="PAS D'INFO"/>
    <n v="4"/>
    <n v="4"/>
    <s v="PAS D'INFO"/>
    <s v="M16x90"/>
    <x v="2"/>
    <s v="PAS D'INFO"/>
    <s v="B7"/>
    <x v="1"/>
    <m/>
    <n v="16"/>
    <m/>
    <n v="80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61240LV"/>
    <s v="SYNTHESE"/>
    <s v="ROBINETTERIE"/>
    <s v="VANNE AUTO"/>
    <s v="A"/>
    <s v="A1"/>
    <m/>
    <m/>
    <m/>
    <m/>
    <m/>
    <m/>
    <m/>
    <m/>
    <n v="25"/>
    <x v="8"/>
    <s v="Pareil"/>
    <s v="600#"/>
    <x v="7"/>
    <s v="Pareil"/>
    <m/>
    <s v="DECONNEXION/RECONNEXION"/>
    <m/>
    <n v="0"/>
    <n v="0"/>
    <n v="0"/>
    <n v="0"/>
    <s v=""/>
    <s v=""/>
    <s v=""/>
    <s v=""/>
    <m/>
    <s v="PAS D'INFO"/>
    <n v="0"/>
    <s v="PAS D'INFO"/>
    <s v="PAS D'INFO"/>
    <s v="Hors standard"/>
    <x v="0"/>
    <s v="PAS D'INFO"/>
    <s v="B7"/>
    <x v="1"/>
    <m/>
    <s v=""/>
    <m/>
    <s v=""/>
    <m/>
    <n v="0"/>
    <n v="0"/>
    <n v="1"/>
    <n v="0"/>
    <s v="PAS D'INFO"/>
    <s v="SIG/V2J"/>
    <x v="0"/>
    <m/>
    <s v="PAS D'INFO"/>
    <s v="ok"/>
    <m/>
    <m/>
    <m/>
    <m/>
    <m/>
    <m/>
    <m/>
    <m/>
    <m/>
    <m/>
    <m/>
    <m/>
  </r>
  <r>
    <s v="S61240LV"/>
    <s v="SYNTHESE"/>
    <s v="ROBINETTERIE"/>
    <s v="VANNE AUTO"/>
    <s v="A"/>
    <s v="A2"/>
    <m/>
    <m/>
    <m/>
    <m/>
    <m/>
    <m/>
    <m/>
    <m/>
    <n v="25"/>
    <x v="8"/>
    <s v="Pareil"/>
    <s v="600#"/>
    <x v="7"/>
    <s v="Pareil"/>
    <m/>
    <s v="DECONNEXION/RECONNEXION"/>
    <m/>
    <n v="0"/>
    <m/>
    <n v="0"/>
    <m/>
    <s v=""/>
    <m/>
    <s v=""/>
    <s v=""/>
    <m/>
    <s v="PAS D'INFO"/>
    <n v="0"/>
    <s v="PAS D'INFO"/>
    <s v="PAS D'INFO"/>
    <s v="Hors standard"/>
    <x v="0"/>
    <s v="PAS D'INFO"/>
    <s v="B7"/>
    <x v="1"/>
    <m/>
    <s v=""/>
    <m/>
    <s v=""/>
    <m/>
    <n v="0"/>
    <m/>
    <n v="1"/>
    <m/>
    <s v="PAS D'INFO"/>
    <s v="SIG/V2J"/>
    <x v="0"/>
    <m/>
    <s v="PAS D'INFO"/>
    <s v="ok"/>
    <m/>
    <m/>
    <m/>
    <m/>
    <m/>
    <m/>
    <m/>
    <m/>
    <m/>
    <m/>
    <m/>
    <m/>
  </r>
  <r>
    <s v="S6140ASTV"/>
    <s v="SYNTHESE"/>
    <s v="ROBINETTERIE"/>
    <s v="VANNE AUTO"/>
    <s v="A"/>
    <m/>
    <m/>
    <m/>
    <m/>
    <m/>
    <m/>
    <m/>
    <m/>
    <m/>
    <n v="25"/>
    <x v="8"/>
    <s v="Pareil"/>
    <n v="50"/>
    <x v="0"/>
    <s v="Pareil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7"/>
    <x v="1"/>
    <m/>
    <n v="16"/>
    <m/>
    <n v="80"/>
    <m/>
    <n v="1"/>
    <n v="1"/>
    <n v="1"/>
    <n v="0"/>
    <s v="PAS D'INFO"/>
    <s v="SIG/V2J"/>
    <x v="0"/>
    <m/>
    <s v="PAS D'INFO"/>
    <s v="ok"/>
    <m/>
    <m/>
    <m/>
    <m/>
    <m/>
    <m/>
    <m/>
    <m/>
    <m/>
    <m/>
    <m/>
    <m/>
  </r>
  <r>
    <s v="S6140ASTV"/>
    <s v="SYNTHESE"/>
    <s v="ROBINETTERIE"/>
    <s v="VANNE AUTO"/>
    <s v="B"/>
    <m/>
    <m/>
    <m/>
    <m/>
    <m/>
    <m/>
    <m/>
    <m/>
    <m/>
    <n v="25"/>
    <x v="8"/>
    <s v="Pareil"/>
    <n v="50"/>
    <x v="0"/>
    <s v="Pareil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0"/>
    <x v="2"/>
    <s v="PAS D'INFO"/>
    <s v="B7"/>
    <x v="1"/>
    <m/>
    <n v="16"/>
    <m/>
    <n v="80"/>
    <m/>
    <n v="1"/>
    <n v="1"/>
    <n v="1"/>
    <n v="0"/>
    <s v="PAS D'INFO"/>
    <s v="SIG/V2J"/>
    <x v="0"/>
    <m/>
    <s v="PAS D'INFO"/>
    <s v="ok"/>
    <m/>
    <m/>
    <m/>
    <m/>
    <m/>
    <m/>
    <m/>
    <m/>
    <m/>
    <m/>
    <m/>
    <m/>
  </r>
  <r>
    <s v="S7562"/>
    <s v="SYNTHESE"/>
    <s v="APPAREIL"/>
    <s v="DIVERS"/>
    <s v="A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S7562"/>
    <s v="SYNTHESE"/>
    <s v="APPAREIL"/>
    <s v="DIVERS"/>
    <s v="C"/>
    <m/>
    <m/>
    <m/>
    <m/>
    <m/>
    <m/>
    <m/>
    <m/>
    <m/>
    <n v="150"/>
    <x v="1"/>
    <s v="Pareil"/>
    <n v="16"/>
    <x v="1"/>
    <s v="Différent"/>
    <m/>
    <s v="DECONNEXION/RECONNEXION"/>
    <m/>
    <n v="0"/>
    <n v="0"/>
    <n v="0"/>
    <n v="0"/>
    <s v=""/>
    <s v=""/>
    <s v=""/>
    <n v="32"/>
    <m/>
    <n v="8"/>
    <n v="8"/>
    <n v="8"/>
    <s v="M20 x 110"/>
    <s v="M20x120"/>
    <x v="36"/>
    <s v="B7"/>
    <s v="B7"/>
    <x v="1"/>
    <m/>
    <n v="20"/>
    <m/>
    <n v="11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S7562"/>
    <s v="SYNTHESE"/>
    <s v="APPAREIL"/>
    <s v="DIVERS"/>
    <s v="D"/>
    <s v="D1"/>
    <s v="cote vanne"/>
    <m/>
    <m/>
    <m/>
    <m/>
    <m/>
    <m/>
    <m/>
    <n v="100"/>
    <x v="4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00"/>
    <x v="5"/>
    <s v="B7"/>
    <s v="B7"/>
    <x v="1"/>
    <m/>
    <n v="16"/>
    <m/>
    <n v="100"/>
    <m/>
    <n v="1"/>
    <n v="1"/>
    <n v="1"/>
    <n v="2"/>
    <s v="SIG/V2J"/>
    <s v="SIG/V2J"/>
    <x v="0"/>
    <s v="NON"/>
    <s v="rf"/>
    <s v="ok"/>
    <m/>
    <m/>
    <m/>
    <m/>
    <m/>
    <m/>
    <m/>
    <m/>
    <m/>
    <m/>
    <m/>
    <m/>
  </r>
  <r>
    <s v="S7562"/>
    <s v="SYNTHESE"/>
    <s v="APPAREIL"/>
    <s v="DIVERS"/>
    <s v="D"/>
    <s v="D2"/>
    <s v="cote S7562"/>
    <m/>
    <m/>
    <m/>
    <m/>
    <m/>
    <m/>
    <m/>
    <s v="CALO"/>
    <x v="4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8"/>
    <n v="8"/>
    <s v="PAS D'INFO"/>
    <s v="M16x100"/>
    <x v="5"/>
    <s v="PAS D'INFO"/>
    <s v="B7"/>
    <x v="1"/>
    <m/>
    <n v="16"/>
    <m/>
    <n v="10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S7562"/>
    <s v="SYNTHESE"/>
    <s v="APPAREIL"/>
    <s v="DIVERS"/>
    <s v="B"/>
    <m/>
    <m/>
    <m/>
    <m/>
    <m/>
    <m/>
    <m/>
    <m/>
    <m/>
    <s v="-"/>
    <x v="12"/>
    <s v="Différent"/>
    <s v="PAS D'INFO"/>
    <x v="2"/>
    <s v="Différent"/>
    <m/>
    <s v="DECONNEXION/RECONNEXION"/>
    <m/>
    <n v="0"/>
    <n v="0"/>
    <n v="0"/>
    <n v="0"/>
    <s v=""/>
    <s v=""/>
    <s v=""/>
    <s v=""/>
    <m/>
    <n v="18"/>
    <n v="0"/>
    <n v="18"/>
    <s v="PAS D'INFO"/>
    <n v="0"/>
    <x v="0"/>
    <s v="PAS D'INFO"/>
    <s v="B7"/>
    <x v="1"/>
    <m/>
    <s v=""/>
    <m/>
    <s v=""/>
    <m/>
    <n v="0"/>
    <n v="0"/>
    <n v="1"/>
    <n v="0"/>
    <s v="PAS D'INFO"/>
    <n v="0"/>
    <x v="2"/>
    <s v="oui"/>
    <s v="PAS D'INFO"/>
    <s v="Goujons M10 x 55 + PREVOIR UN JOINT RECTANGULAIRE + Erreur de repere"/>
    <m/>
    <m/>
    <m/>
    <m/>
    <m/>
    <m/>
    <m/>
    <m/>
    <m/>
    <m/>
    <m/>
    <m/>
  </r>
  <r>
    <s v="SRP003"/>
    <s v="SYNTHESE"/>
    <s v="ROBINETTERIE"/>
    <s v="VANNE MANU"/>
    <s v="2B"/>
    <s v="2B1"/>
    <m/>
    <m/>
    <m/>
    <m/>
    <m/>
    <m/>
    <m/>
    <m/>
    <s v="CALO"/>
    <x v="8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3"/>
    <s v="SYNTHESE"/>
    <s v="ROBINETTERIE"/>
    <s v="VANNE MANU"/>
    <s v="2B"/>
    <s v="2B2"/>
    <m/>
    <m/>
    <m/>
    <m/>
    <m/>
    <m/>
    <m/>
    <m/>
    <s v="CALO"/>
    <x v="8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3"/>
    <s v="SYNTHESE"/>
    <s v="ROBINETTERIE"/>
    <s v="VANNE MANU"/>
    <s v="2O"/>
    <s v="2O1"/>
    <m/>
    <m/>
    <m/>
    <m/>
    <m/>
    <m/>
    <m/>
    <m/>
    <s v="CALO"/>
    <x v="8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3"/>
    <s v="SYNTHESE"/>
    <s v="ROBINETTERIE"/>
    <s v="VANNE MANU"/>
    <s v="2O"/>
    <s v="2O2"/>
    <m/>
    <m/>
    <m/>
    <m/>
    <m/>
    <m/>
    <m/>
    <m/>
    <s v="CALO"/>
    <x v="8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3"/>
    <s v="SYNTHESE"/>
    <s v="ROBINETTERIE"/>
    <s v="VANNE MANU"/>
    <s v="2L"/>
    <s v="2L1"/>
    <m/>
    <m/>
    <m/>
    <m/>
    <m/>
    <m/>
    <m/>
    <m/>
    <s v="CALO"/>
    <x v="2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9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3"/>
    <s v="SYNTHESE"/>
    <s v="ROBINETTERIE"/>
    <s v="VANNE MANU"/>
    <s v="2L"/>
    <s v="2L2"/>
    <m/>
    <m/>
    <m/>
    <m/>
    <m/>
    <m/>
    <m/>
    <m/>
    <s v="CALO"/>
    <x v="2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9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3"/>
    <s v="SYNTHESE"/>
    <s v="ROBINETTERIE"/>
    <s v="VANNE MANU"/>
    <s v="2M"/>
    <s v="2M1"/>
    <m/>
    <m/>
    <m/>
    <m/>
    <m/>
    <m/>
    <m/>
    <m/>
    <s v="CALO"/>
    <x v="8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3"/>
    <s v="SYNTHESE"/>
    <s v="ROBINETTERIE"/>
    <s v="VANNE MANU"/>
    <s v="2M"/>
    <s v="2M2"/>
    <m/>
    <m/>
    <m/>
    <m/>
    <m/>
    <m/>
    <m/>
    <m/>
    <s v="CALO"/>
    <x v="8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0"/>
    <s v="PAS D'INFO"/>
    <s v="PAS D'INFO"/>
    <n v="0"/>
    <x v="0"/>
    <s v="PAS D'INFO"/>
    <s v="B8"/>
    <x v="0"/>
    <m/>
    <n v="16"/>
    <m/>
    <n v="8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D"/>
    <s v="D1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D"/>
    <s v="D2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E"/>
    <s v="E1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E"/>
    <s v="E2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J"/>
    <s v="J1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J"/>
    <s v="J2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H"/>
    <s v="H1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H"/>
    <s v="H2"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20"/>
    <x v="13"/>
    <s v="PAS D'INFO"/>
    <s v="B8"/>
    <x v="0"/>
    <m/>
    <n v="20"/>
    <m/>
    <n v="10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K"/>
    <s v="K1"/>
    <m/>
    <m/>
    <m/>
    <m/>
    <m/>
    <m/>
    <m/>
    <m/>
    <s v="CALO"/>
    <x v="8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SRP004"/>
    <s v="SYNTHESE"/>
    <s v="ROBINETTERIE"/>
    <s v="VANNE MANU"/>
    <s v="K"/>
    <s v="K2"/>
    <m/>
    <m/>
    <m/>
    <m/>
    <m/>
    <m/>
    <m/>
    <m/>
    <s v="CALO"/>
    <x v="8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100"/>
    <x v="5"/>
    <s v="PAS D'INFO"/>
    <s v="B8"/>
    <x v="0"/>
    <m/>
    <n v="16"/>
    <m/>
    <n v="80"/>
    <m/>
    <n v="0"/>
    <n v="0"/>
    <n v="1"/>
    <n v="1"/>
    <s v="PAS D'INFO"/>
    <s v="SIG/V1J"/>
    <x v="1"/>
    <s v="PAS D'INFO"/>
    <s v="PAS D'INFO"/>
    <s v="ok"/>
    <m/>
    <m/>
    <m/>
    <m/>
    <m/>
    <m/>
    <m/>
    <m/>
    <m/>
    <m/>
    <m/>
    <m/>
  </r>
  <r>
    <s v="T2752"/>
    <s v="TANKFARM"/>
    <s v="APPAREIL"/>
    <s v="ECHANGEUR"/>
    <s v="A"/>
    <m/>
    <m/>
    <m/>
    <m/>
    <m/>
    <m/>
    <m/>
    <m/>
    <m/>
    <s v="CALO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2"/>
    <s v="TANKFARM"/>
    <s v="APPAREIL"/>
    <s v="ECHANGEUR"/>
    <s v="B"/>
    <m/>
    <m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2"/>
    <s v="TANKFARM"/>
    <s v="APPAREIL"/>
    <s v="ECHANGEUR"/>
    <s v="C"/>
    <m/>
    <m/>
    <m/>
    <m/>
    <m/>
    <m/>
    <m/>
    <m/>
    <m/>
    <s v="?"/>
    <x v="38"/>
    <s v="Différent"/>
    <s v="PAS D'INFO"/>
    <x v="1"/>
    <s v="Différent"/>
    <m/>
    <s v="DEPOSE/REPOSE DOME OU BOITE"/>
    <m/>
    <n v="0"/>
    <n v="0"/>
    <n v="0"/>
    <n v="0"/>
    <s v=""/>
    <s v=""/>
    <s v=""/>
    <s v=""/>
    <m/>
    <n v="28"/>
    <n v="0"/>
    <n v="28"/>
    <s v="M27 x 220"/>
    <n v="0"/>
    <x v="66"/>
    <s v="B7"/>
    <s v="B7"/>
    <x v="1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T2752"/>
    <s v="TANKFARM"/>
    <s v="APPAREIL"/>
    <s v="ECHANGEUR"/>
    <s v="D"/>
    <m/>
    <m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1"/>
    <n v="1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T2752"/>
    <s v="TANKFARM"/>
    <s v="APPAREIL"/>
    <s v="ECHANGEUR"/>
    <s v="E"/>
    <m/>
    <m/>
    <m/>
    <m/>
    <m/>
    <m/>
    <m/>
    <m/>
    <m/>
    <s v="CALO"/>
    <x v="8"/>
    <s v="Différent"/>
    <s v="PAS D'INFO"/>
    <x v="1"/>
    <s v="Différent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2"/>
    <s v="TANKFARM"/>
    <s v="APPAREIL"/>
    <s v="ECHANGEUR"/>
    <s v="F"/>
    <m/>
    <m/>
    <m/>
    <m/>
    <m/>
    <m/>
    <m/>
    <m/>
    <m/>
    <s v="CALO"/>
    <x v="1"/>
    <s v="Différent"/>
    <s v="PAS D'INFO"/>
    <x v="1"/>
    <s v="Différent"/>
    <m/>
    <s v="DECONNEXION/RECONNEXION"/>
    <m/>
    <n v="0"/>
    <n v="1"/>
    <n v="0"/>
    <n v="0"/>
    <s v=""/>
    <s v="1 J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2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T2752"/>
    <s v="TANKFARM"/>
    <s v="APPAREIL"/>
    <s v="ECHANGEUR"/>
    <s v="G"/>
    <m/>
    <m/>
    <m/>
    <m/>
    <m/>
    <m/>
    <m/>
    <m/>
    <m/>
    <s v="CALO"/>
    <x v="1"/>
    <s v="Différent"/>
    <s v="PAS D'INFO"/>
    <x v="1"/>
    <s v="Différent"/>
    <m/>
    <s v="POSE/DEPOSE JP"/>
    <m/>
    <n v="1"/>
    <n v="1"/>
    <n v="0"/>
    <n v="0"/>
    <s v="1 JP"/>
    <s v="1 J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T2752"/>
    <s v="TANKFARM"/>
    <s v="APPAREIL"/>
    <s v="ECHANGEUR"/>
    <s v="H"/>
    <m/>
    <m/>
    <m/>
    <m/>
    <m/>
    <m/>
    <m/>
    <m/>
    <m/>
    <s v="?"/>
    <x v="38"/>
    <s v="Différent"/>
    <s v="PAS D'INFO"/>
    <x v="1"/>
    <s v="Différent"/>
    <m/>
    <s v="OUVERTURE COUVERCLE"/>
    <m/>
    <n v="0"/>
    <n v="0"/>
    <n v="0"/>
    <n v="0"/>
    <s v=""/>
    <s v=""/>
    <s v=""/>
    <s v=""/>
    <m/>
    <n v="28"/>
    <n v="0"/>
    <n v="28"/>
    <s v="M27 x 220"/>
    <n v="0"/>
    <x v="66"/>
    <s v="B7"/>
    <s v="B7"/>
    <x v="1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T2752"/>
    <s v="TANKFARM"/>
    <s v="APPAREIL"/>
    <s v="ECHANGEUR"/>
    <s v="I"/>
    <m/>
    <m/>
    <m/>
    <m/>
    <m/>
    <m/>
    <m/>
    <m/>
    <m/>
    <s v="CALO"/>
    <x v="1"/>
    <s v="Différent"/>
    <s v="PAS D'INFO"/>
    <x v="1"/>
    <s v="Différent"/>
    <m/>
    <s v="POSE/DEPOSE JP"/>
    <m/>
    <n v="1"/>
    <n v="1"/>
    <n v="0"/>
    <n v="0"/>
    <s v="1 JP"/>
    <s v="1 J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2"/>
    <n v="2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T2752"/>
    <s v="TANKFARM"/>
    <s v="APPAREIL"/>
    <s v="ECHANGEUR"/>
    <s v="J"/>
    <m/>
    <m/>
    <m/>
    <m/>
    <m/>
    <m/>
    <m/>
    <m/>
    <m/>
    <s v="CALO"/>
    <x v="0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100"/>
    <x v="5"/>
    <s v="PAS D'INFO"/>
    <s v="B7"/>
    <x v="1"/>
    <m/>
    <n v="16"/>
    <m/>
    <n v="100"/>
    <m/>
    <n v="2"/>
    <n v="2"/>
    <n v="1"/>
    <n v="1"/>
    <s v="PAS D'INFO"/>
    <s v="SIG V2J"/>
    <x v="0"/>
    <s v="PAS D'INFO"/>
    <s v="PAS D'INFO"/>
    <s v="ok"/>
    <m/>
    <m/>
    <m/>
    <m/>
    <m/>
    <m/>
    <m/>
    <m/>
    <m/>
    <m/>
    <m/>
    <m/>
  </r>
  <r>
    <s v="T2752"/>
    <m/>
    <m/>
    <m/>
    <s v="K"/>
    <s v="K1"/>
    <s v="Coté tuy"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s v="REVD"/>
    <m/>
    <m/>
    <m/>
    <m/>
    <m/>
    <m/>
    <m/>
    <m/>
    <m/>
    <m/>
    <m/>
    <m/>
  </r>
  <r>
    <s v="T2752"/>
    <m/>
    <m/>
    <m/>
    <s v="K"/>
    <s v="K2"/>
    <s v="Coté appareil"/>
    <m/>
    <m/>
    <m/>
    <m/>
    <m/>
    <m/>
    <m/>
    <m/>
    <x v="12"/>
    <s v=""/>
    <m/>
    <x v="2"/>
    <s v=""/>
    <m/>
    <s v="DECONNEXION/RECONNEXION"/>
    <m/>
    <n v="0"/>
    <n v="0"/>
    <n v="0"/>
    <n v="0"/>
    <s v=""/>
    <s v=""/>
    <m/>
    <s v=""/>
    <m/>
    <m/>
    <n v="0"/>
    <n v="0"/>
    <m/>
    <n v="0"/>
    <x v="67"/>
    <m/>
    <n v="0"/>
    <x v="5"/>
    <m/>
    <s v=""/>
    <m/>
    <s v=""/>
    <m/>
    <n v="0"/>
    <n v="0"/>
    <n v="1"/>
    <n v="0"/>
    <m/>
    <n v="0"/>
    <x v="5"/>
    <m/>
    <m/>
    <s v="REVD"/>
    <m/>
    <m/>
    <m/>
    <m/>
    <m/>
    <m/>
    <m/>
    <m/>
    <m/>
    <m/>
    <m/>
    <m/>
  </r>
  <r>
    <s v="T2752"/>
    <m/>
    <m/>
    <m/>
    <s v="L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s v="REVD"/>
    <m/>
    <m/>
    <m/>
    <m/>
    <m/>
    <m/>
    <m/>
    <m/>
    <m/>
    <m/>
    <m/>
    <m/>
  </r>
  <r>
    <s v="S40370PV"/>
    <s v="TANKFARM"/>
    <s v="ROBINETTERIE"/>
    <s v="VANNE AUTO"/>
    <s v="A"/>
    <m/>
    <m/>
    <m/>
    <m/>
    <m/>
    <m/>
    <m/>
    <m/>
    <m/>
    <n v="40"/>
    <x v="11"/>
    <s v="Pareil"/>
    <n v="50"/>
    <x v="0"/>
    <s v="Pareil"/>
    <m/>
    <s v="DECONNEXION/RECONNEXION + BP"/>
    <m/>
    <n v="0"/>
    <n v="0"/>
    <n v="1"/>
    <n v="1"/>
    <s v=" 1 BP"/>
    <s v=" 1 BP"/>
    <s v=""/>
    <n v="32"/>
    <m/>
    <n v="4"/>
    <n v="4"/>
    <n v="4"/>
    <s v="M20 x 110"/>
    <s v="M20x110"/>
    <x v="36"/>
    <s v="B7"/>
    <s v="B7"/>
    <x v="1"/>
    <m/>
    <n v="20"/>
    <m/>
    <n v="10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S40370PV"/>
    <s v="TANKFARM"/>
    <s v="ROBINETTERIE"/>
    <s v="VANNE AUTO"/>
    <s v="B"/>
    <m/>
    <m/>
    <m/>
    <m/>
    <m/>
    <m/>
    <m/>
    <m/>
    <m/>
    <n v="40"/>
    <x v="11"/>
    <s v="Pareil"/>
    <n v="50"/>
    <x v="0"/>
    <s v="Pareil"/>
    <m/>
    <s v="DECONNEXION/RECONNEXION + BP"/>
    <m/>
    <n v="0"/>
    <n v="0"/>
    <n v="1"/>
    <n v="1"/>
    <s v=" 1 BP"/>
    <s v=" 1 BP"/>
    <s v=""/>
    <n v="32"/>
    <m/>
    <n v="4"/>
    <n v="4"/>
    <n v="4"/>
    <s v="M20 x 110"/>
    <s v="M20x110"/>
    <x v="36"/>
    <s v="B7"/>
    <s v="B7"/>
    <x v="1"/>
    <m/>
    <n v="20"/>
    <m/>
    <n v="10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T1001"/>
    <s v="TANKFARM"/>
    <s v="APPAREIL"/>
    <s v="TANK"/>
    <n v="1"/>
    <m/>
    <m/>
    <m/>
    <m/>
    <m/>
    <m/>
    <m/>
    <m/>
    <m/>
    <s v="?"/>
    <x v="9"/>
    <s v="Différent"/>
    <s v="PAS D'INFO"/>
    <x v="1"/>
    <s v="Différent"/>
    <m/>
    <s v="POSE/DEPOSE JP"/>
    <m/>
    <n v="1"/>
    <n v="1"/>
    <n v="0"/>
    <n v="0"/>
    <s v="1 JP"/>
    <s v="1 JP"/>
    <s v=""/>
    <n v="22"/>
    <m/>
    <n v="4"/>
    <n v="4"/>
    <n v="4"/>
    <s v="M14 x 70"/>
    <s v="M14x75"/>
    <x v="23"/>
    <s v="PAS D'INFO"/>
    <n v="0"/>
    <x v="2"/>
    <m/>
    <n v="14"/>
    <m/>
    <n v="70"/>
    <m/>
    <n v="2"/>
    <n v="2"/>
    <n v="1"/>
    <n v="1"/>
    <s v="PAS D'INFO"/>
    <s v="SIG/V2J"/>
    <x v="0"/>
    <s v="NON"/>
    <s v="PAS D'INFO"/>
    <s v="ok"/>
    <m/>
    <m/>
    <m/>
    <m/>
    <m/>
    <m/>
    <m/>
    <m/>
    <m/>
    <m/>
    <m/>
    <m/>
  </r>
  <r>
    <s v="T1001"/>
    <s v="TANKFARM"/>
    <s v="APPAREIL"/>
    <s v="TANK"/>
    <n v="2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Hors standard"/>
    <x v="2"/>
    <s v="B7"/>
    <n v="0"/>
    <x v="1"/>
    <m/>
    <n v="16"/>
    <m/>
    <n v="90"/>
    <m/>
    <n v="2"/>
    <n v="2"/>
    <n v="1"/>
    <n v="1"/>
    <s v="PAS D'INFO"/>
    <s v="SIG/V2J"/>
    <x v="0"/>
    <s v="NON"/>
    <s v="rf"/>
    <s v="ok"/>
    <m/>
    <m/>
    <m/>
    <m/>
    <m/>
    <m/>
    <m/>
    <m/>
    <m/>
    <m/>
    <m/>
    <m/>
  </r>
  <r>
    <s v="T1001"/>
    <s v="TANKFARM"/>
    <s v="APPAREIL"/>
    <s v="TANK"/>
    <n v="3"/>
    <m/>
    <m/>
    <m/>
    <m/>
    <m/>
    <m/>
    <m/>
    <m/>
    <m/>
    <s v="?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n v="4"/>
    <n v="4"/>
    <n v="4"/>
    <s v="M16 x 90"/>
    <s v="M16x95"/>
    <x v="2"/>
    <s v="B7"/>
    <n v="0"/>
    <x v="1"/>
    <m/>
    <n v="16"/>
    <m/>
    <n v="90"/>
    <m/>
    <n v="2"/>
    <n v="2"/>
    <n v="1"/>
    <n v="1"/>
    <s v="PAS D'INFO"/>
    <s v="SIG/V2J"/>
    <x v="0"/>
    <s v="NON"/>
    <s v="rf"/>
    <s v="ok"/>
    <m/>
    <m/>
    <m/>
    <m/>
    <m/>
    <m/>
    <m/>
    <m/>
    <m/>
    <m/>
    <m/>
    <m/>
  </r>
  <r>
    <s v="T1001"/>
    <s v="TANKFARM"/>
    <s v="APPAREIL"/>
    <s v="TANK"/>
    <n v="5"/>
    <m/>
    <m/>
    <m/>
    <m/>
    <m/>
    <m/>
    <m/>
    <m/>
    <m/>
    <n v="150"/>
    <x v="1"/>
    <s v="Pareil"/>
    <n v="20"/>
    <x v="1"/>
    <s v="Pareil"/>
    <m/>
    <s v="DECONNEXION/RECONNEXION"/>
    <m/>
    <n v="0"/>
    <n v="0"/>
    <n v="0"/>
    <n v="0"/>
    <s v="POLYANE PERCEE"/>
    <s v=""/>
    <s v=""/>
    <n v="32"/>
    <m/>
    <n v="8"/>
    <n v="8"/>
    <n v="8"/>
    <s v="M20 x 110"/>
    <s v="M20x120"/>
    <x v="36"/>
    <s v="B7"/>
    <n v="0"/>
    <x v="1"/>
    <m/>
    <n v="20"/>
    <m/>
    <n v="11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T1001"/>
    <s v="TANKFARM"/>
    <s v="APPAREIL"/>
    <s v="TANK"/>
    <n v="7"/>
    <m/>
    <m/>
    <m/>
    <m/>
    <m/>
    <m/>
    <m/>
    <m/>
    <m/>
    <s v="?"/>
    <x v="6"/>
    <s v="Différent"/>
    <s v="PAS D'INFO"/>
    <x v="1"/>
    <s v="Différent"/>
    <m/>
    <s v="DECONNEXION/RECONNEXION"/>
    <m/>
    <n v="0"/>
    <n v="0"/>
    <n v="0"/>
    <n v="0"/>
    <s v="COPPUS"/>
    <s v=""/>
    <s v=""/>
    <n v="51"/>
    <m/>
    <n v="20"/>
    <n v="20"/>
    <n v="20"/>
    <s v="M33 x 190"/>
    <s v="M33x200"/>
    <x v="7"/>
    <s v="B7"/>
    <n v="0"/>
    <x v="1"/>
    <m/>
    <n v="33"/>
    <m/>
    <n v="1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n v="8"/>
    <m/>
    <m/>
    <m/>
    <m/>
    <m/>
    <m/>
    <m/>
    <m/>
    <m/>
    <s v="ACCES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01"/>
    <s v="TANKFARM"/>
    <s v="APPAREIL"/>
    <s v="TANK"/>
    <n v="9"/>
    <m/>
    <m/>
    <m/>
    <m/>
    <m/>
    <m/>
    <m/>
    <m/>
    <m/>
    <n v="80"/>
    <x v="0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100"/>
    <x v="5"/>
    <s v="B7"/>
    <n v="0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n v="10"/>
    <m/>
    <m/>
    <m/>
    <m/>
    <m/>
    <m/>
    <m/>
    <m/>
    <m/>
    <s v="?"/>
    <x v="7"/>
    <s v="Différent"/>
    <s v="PAS D'INFO"/>
    <x v="1"/>
    <s v="Différent"/>
    <m/>
    <s v="POSE/DEPOSE JP"/>
    <m/>
    <n v="1"/>
    <n v="1"/>
    <n v="0"/>
    <n v="0"/>
    <s v="1 JP"/>
    <s v="1 JP"/>
    <s v=""/>
    <n v="32"/>
    <m/>
    <n v="8"/>
    <n v="8"/>
    <n v="8"/>
    <s v="M16 x 100"/>
    <s v="M20x120"/>
    <x v="5"/>
    <s v="B7"/>
    <n v="0"/>
    <x v="1"/>
    <m/>
    <n v="20"/>
    <m/>
    <n v="11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01"/>
    <s v="TANKFARM"/>
    <s v="APPAREIL"/>
    <s v="TANK"/>
    <n v="11"/>
    <m/>
    <m/>
    <m/>
    <m/>
    <m/>
    <m/>
    <m/>
    <m/>
    <m/>
    <n v="200"/>
    <x v="4"/>
    <s v="Différent"/>
    <n v="20"/>
    <x v="1"/>
    <s v="Pareil"/>
    <m/>
    <s v="POSE/DEPOSE JP"/>
    <m/>
    <n v="1"/>
    <n v="1"/>
    <n v="0"/>
    <n v="0"/>
    <s v="1 JP"/>
    <s v="1 JP"/>
    <s v=""/>
    <n v="27"/>
    <m/>
    <n v="8"/>
    <n v="8"/>
    <n v="8"/>
    <s v="M20 x 120"/>
    <s v="M16x100"/>
    <x v="13"/>
    <s v="B7"/>
    <n v="0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n v="13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POLYANE PERCEE"/>
    <s v=""/>
    <s v=""/>
    <n v="51"/>
    <m/>
    <n v="20"/>
    <n v="20"/>
    <n v="20"/>
    <s v="M33 x 150"/>
    <s v="M33x200"/>
    <x v="53"/>
    <s v="B7"/>
    <n v="0"/>
    <x v="1"/>
    <m/>
    <n v="33"/>
    <m/>
    <n v="1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T1001"/>
    <s v="TANKFARM"/>
    <s v="APPAREIL"/>
    <s v="TANK"/>
    <n v="14"/>
    <m/>
    <m/>
    <m/>
    <m/>
    <m/>
    <m/>
    <m/>
    <m/>
    <m/>
    <s v="ACCES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01"/>
    <s v="TANKFARM"/>
    <s v="APPAREIL"/>
    <s v="TANK"/>
    <s v="A"/>
    <s v="A1"/>
    <m/>
    <m/>
    <m/>
    <m/>
    <m/>
    <m/>
    <m/>
    <m/>
    <n v="150"/>
    <x v="7"/>
    <s v="Différent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n v="0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s v="A"/>
    <s v="A2"/>
    <m/>
    <m/>
    <m/>
    <m/>
    <m/>
    <m/>
    <m/>
    <m/>
    <n v="150"/>
    <x v="7"/>
    <s v="Différent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n v="0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s v="B"/>
    <s v="B1"/>
    <m/>
    <m/>
    <m/>
    <m/>
    <m/>
    <m/>
    <m/>
    <m/>
    <n v="200"/>
    <x v="1"/>
    <s v="Différent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n v="0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s v="B"/>
    <s v="B2"/>
    <m/>
    <m/>
    <m/>
    <m/>
    <m/>
    <m/>
    <m/>
    <m/>
    <n v="200"/>
    <x v="1"/>
    <s v="Différent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n v="0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s v="C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0"/>
    <n v="4"/>
    <s v="M16 x 100"/>
    <n v="0"/>
    <x v="5"/>
    <s v="B7"/>
    <n v="0"/>
    <x v="1"/>
    <m/>
    <n v="16"/>
    <m/>
    <n v="100"/>
    <m/>
    <n v="0"/>
    <n v="0"/>
    <n v="1"/>
    <n v="0"/>
    <s v="SIG/V2J"/>
    <s v="SIG/V2J"/>
    <x v="0"/>
    <s v="oui"/>
    <s v="rf"/>
    <s v="Manque 1 joint def"/>
    <m/>
    <m/>
    <m/>
    <m/>
    <m/>
    <m/>
    <m/>
    <m/>
    <m/>
    <m/>
    <m/>
    <m/>
  </r>
  <r>
    <s v="T1001"/>
    <s v="TANKFARM"/>
    <s v="APPAREIL"/>
    <s v="TANK"/>
    <s v="D"/>
    <m/>
    <m/>
    <m/>
    <m/>
    <m/>
    <m/>
    <m/>
    <m/>
    <m/>
    <n v="80"/>
    <x v="0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0"/>
    <n v="4"/>
    <s v="M16 x 100"/>
    <n v="0"/>
    <x v="5"/>
    <s v="B7"/>
    <n v="0"/>
    <x v="1"/>
    <m/>
    <n v="16"/>
    <m/>
    <n v="100"/>
    <m/>
    <n v="0"/>
    <n v="0"/>
    <n v="1"/>
    <n v="0"/>
    <s v="SIG/V2J"/>
    <s v="SIG/V2J"/>
    <x v="0"/>
    <s v="oui"/>
    <s v="rf"/>
    <s v="Manque 1 joint def"/>
    <m/>
    <m/>
    <m/>
    <m/>
    <m/>
    <m/>
    <m/>
    <m/>
    <m/>
    <m/>
    <m/>
    <m/>
  </r>
  <r>
    <s v="T1001"/>
    <s v="TANKFARM"/>
    <s v="APPAREIL"/>
    <s v="TANK"/>
    <s v="E"/>
    <m/>
    <m/>
    <m/>
    <m/>
    <m/>
    <m/>
    <m/>
    <m/>
    <m/>
    <n v="200"/>
    <x v="7"/>
    <s v="Pareil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n v="0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s v="F"/>
    <m/>
    <m/>
    <m/>
    <m/>
    <m/>
    <m/>
    <m/>
    <m/>
    <m/>
    <n v="200"/>
    <x v="7"/>
    <s v="Pareil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n v="0"/>
    <x v="1"/>
    <m/>
    <n v="20"/>
    <m/>
    <n v="11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s v="G"/>
    <m/>
    <m/>
    <m/>
    <m/>
    <m/>
    <m/>
    <m/>
    <m/>
    <m/>
    <n v="100"/>
    <x v="4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8"/>
    <n v="8"/>
    <n v="8"/>
    <s v="M16 x 100"/>
    <s v="M16x120"/>
    <x v="5"/>
    <s v="B7"/>
    <n v="0"/>
    <x v="1"/>
    <m/>
    <n v="16"/>
    <m/>
    <n v="100"/>
    <m/>
    <n v="1"/>
    <n v="1"/>
    <n v="1"/>
    <n v="1"/>
    <s v="SIG/V2J"/>
    <s v="SIG/V2J"/>
    <x v="0"/>
    <s v="NON"/>
    <s v="rf"/>
    <s v="ok"/>
    <m/>
    <m/>
    <m/>
    <m/>
    <m/>
    <m/>
    <m/>
    <m/>
    <m/>
    <m/>
    <m/>
    <m/>
  </r>
  <r>
    <s v="T1001"/>
    <s v="TANKFARM"/>
    <s v="APPAREIL"/>
    <s v="TANK"/>
    <s v="K"/>
    <m/>
    <m/>
    <m/>
    <m/>
    <m/>
    <m/>
    <m/>
    <m/>
    <m/>
    <n v="40"/>
    <x v="11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90"/>
    <s v="M14x85"/>
    <x v="25"/>
    <s v="B7"/>
    <n v="0"/>
    <x v="1"/>
    <m/>
    <n v="14"/>
    <m/>
    <n v="80"/>
    <m/>
    <n v="2"/>
    <n v="2"/>
    <n v="1"/>
    <n v="0"/>
    <s v="SIG/V2J"/>
    <s v="SIG/V2J"/>
    <x v="0"/>
    <s v="oui"/>
    <s v="rf"/>
    <s v="Manque 1 joint def"/>
    <m/>
    <m/>
    <m/>
    <m/>
    <m/>
    <m/>
    <m/>
    <m/>
    <m/>
    <m/>
    <m/>
    <m/>
  </r>
  <r>
    <s v="T1001"/>
    <s v="TANKFARM"/>
    <s v="APPAREIL"/>
    <s v="TANK"/>
    <s v="L"/>
    <s v="L1"/>
    <s v="Coté haut"/>
    <m/>
    <m/>
    <m/>
    <m/>
    <m/>
    <m/>
    <m/>
    <n v="150"/>
    <x v="1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8"/>
    <n v="8"/>
    <n v="8"/>
    <s v="M20 x 120"/>
    <s v="M20x120"/>
    <x v="13"/>
    <s v="B7"/>
    <n v="0"/>
    <x v="1"/>
    <m/>
    <n v="20"/>
    <m/>
    <n v="110"/>
    <m/>
    <n v="1"/>
    <n v="1"/>
    <n v="1"/>
    <n v="0"/>
    <s v="SIG/V2J"/>
    <s v="SIG/V2J"/>
    <x v="0"/>
    <s v="oui"/>
    <s v="rf"/>
    <s v="Manque 2 joint def"/>
    <m/>
    <m/>
    <m/>
    <m/>
    <m/>
    <m/>
    <m/>
    <m/>
    <m/>
    <m/>
    <m/>
    <m/>
  </r>
  <r>
    <s v="T1001"/>
    <s v="TANKFARM"/>
    <s v="APPAREIL"/>
    <s v="TANK"/>
    <s v="L"/>
    <s v="L2"/>
    <s v="Coté bas"/>
    <m/>
    <m/>
    <m/>
    <m/>
    <m/>
    <m/>
    <m/>
    <n v="150"/>
    <x v="1"/>
    <s v="Pareil"/>
    <n v="20"/>
    <x v="1"/>
    <s v="Pareil"/>
    <m/>
    <s v="DECONNEXION/RECONNEXION"/>
    <m/>
    <n v="0"/>
    <m/>
    <n v="0"/>
    <m/>
    <s v=""/>
    <m/>
    <s v=""/>
    <n v="32"/>
    <m/>
    <n v="8"/>
    <n v="8"/>
    <n v="8"/>
    <s v="M20 x 120"/>
    <s v="M20x120"/>
    <x v="13"/>
    <s v="B7"/>
    <n v="0"/>
    <x v="1"/>
    <m/>
    <n v="20"/>
    <m/>
    <n v="110"/>
    <m/>
    <n v="0"/>
    <m/>
    <n v="1"/>
    <m/>
    <s v="SIG/V2J"/>
    <s v="SIG/V2J"/>
    <x v="0"/>
    <s v="oui"/>
    <s v="rf"/>
    <m/>
    <m/>
    <m/>
    <m/>
    <m/>
    <m/>
    <m/>
    <m/>
    <m/>
    <m/>
    <m/>
    <m/>
    <m/>
  </r>
  <r>
    <s v="T1001"/>
    <s v="TANKFARM"/>
    <s v="APPAREIL"/>
    <s v="TANK"/>
    <s v="M"/>
    <m/>
    <m/>
    <m/>
    <m/>
    <m/>
    <m/>
    <m/>
    <m/>
    <m/>
    <n v="80"/>
    <x v="0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100"/>
    <x v="5"/>
    <s v="B7"/>
    <n v="0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s v="N"/>
    <s v="N1"/>
    <s v="Coté regard"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75"/>
    <s v="M14x80"/>
    <x v="11"/>
    <s v="B7"/>
    <n v="0"/>
    <x v="1"/>
    <m/>
    <n v="14"/>
    <m/>
    <n v="70"/>
    <m/>
    <n v="1"/>
    <n v="1"/>
    <n v="1"/>
    <n v="2"/>
    <s v="SIG/V2J"/>
    <s v="SIG/V2J"/>
    <x v="0"/>
    <s v="NON"/>
    <s v="rf"/>
    <s v="Manque 1 joint si on dépose vanne"/>
    <m/>
    <m/>
    <m/>
    <m/>
    <m/>
    <m/>
    <m/>
    <m/>
    <m/>
    <m/>
    <m/>
    <m/>
  </r>
  <r>
    <s v="T1001"/>
    <s v="TANKFARM"/>
    <s v="APPAREIL"/>
    <s v="TANK"/>
    <s v="N"/>
    <s v="N2"/>
    <s v="Entre coude et VM"/>
    <m/>
    <m/>
    <m/>
    <m/>
    <m/>
    <m/>
    <m/>
    <n v="25"/>
    <x v="8"/>
    <s v="Pareil"/>
    <n v="20"/>
    <x v="1"/>
    <s v="Pareil"/>
    <m/>
    <s v="DECONNEXION/RECONNEXION"/>
    <m/>
    <n v="0"/>
    <n v="0"/>
    <n v="0"/>
    <n v="1"/>
    <s v=""/>
    <s v=" 1 BP"/>
    <s v=""/>
    <n v="22"/>
    <m/>
    <n v="4"/>
    <n v="4"/>
    <n v="4"/>
    <s v="M14 x 75"/>
    <s v="M14x80"/>
    <x v="11"/>
    <s v="B7"/>
    <n v="0"/>
    <x v="1"/>
    <m/>
    <n v="14"/>
    <m/>
    <n v="70"/>
    <m/>
    <n v="0"/>
    <n v="1"/>
    <n v="1"/>
    <n v="2"/>
    <s v="SIG/V2J"/>
    <s v="SIG/V2J"/>
    <x v="0"/>
    <s v="oui"/>
    <s v="rf"/>
    <s v="Manque 1 joint si on dépose vanne"/>
    <m/>
    <m/>
    <m/>
    <m/>
    <m/>
    <m/>
    <m/>
    <m/>
    <m/>
    <m/>
    <m/>
    <m/>
  </r>
  <r>
    <s v="T1001"/>
    <s v="TANKFARM"/>
    <s v="APPAREIL"/>
    <s v="TANK"/>
    <s v="N"/>
    <s v="N3"/>
    <s v="Coté DN 150"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75"/>
    <s v="M14x80"/>
    <x v="11"/>
    <s v="B7"/>
    <n v="0"/>
    <x v="1"/>
    <m/>
    <n v="14"/>
    <m/>
    <n v="70"/>
    <m/>
    <n v="1"/>
    <n v="1"/>
    <n v="1"/>
    <n v="2"/>
    <s v="SIG/V2J"/>
    <s v="SIG/V2J"/>
    <x v="0"/>
    <s v="oui"/>
    <s v="rf"/>
    <s v="Manque 1 joint si on dépose vanne"/>
    <m/>
    <m/>
    <m/>
    <m/>
    <m/>
    <m/>
    <m/>
    <m/>
    <m/>
    <m/>
    <m/>
    <m/>
  </r>
  <r>
    <s v="T1001"/>
    <s v="TANKFARM"/>
    <s v="APPAREIL"/>
    <s v="TANK"/>
    <s v="O"/>
    <m/>
    <m/>
    <m/>
    <m/>
    <m/>
    <m/>
    <m/>
    <m/>
    <m/>
    <n v="80"/>
    <x v="7"/>
    <s v="Différent"/>
    <n v="50"/>
    <x v="1"/>
    <s v="Différent"/>
    <m/>
    <s v="POSE/DEPOSE JP"/>
    <m/>
    <n v="1"/>
    <n v="1"/>
    <n v="0"/>
    <n v="0"/>
    <s v="1 JP + BARETTE"/>
    <s v="1 JP"/>
    <s v=""/>
    <n v="32"/>
    <m/>
    <n v="8"/>
    <n v="8"/>
    <n v="8"/>
    <s v="M20 x 120"/>
    <s v="M20x120"/>
    <x v="13"/>
    <s v="B7"/>
    <n v="0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01"/>
    <s v="TANKFARM"/>
    <s v="APPAREIL"/>
    <s v="TANK"/>
    <s v="P"/>
    <m/>
    <m/>
    <m/>
    <m/>
    <m/>
    <m/>
    <m/>
    <m/>
    <m/>
    <n v="80"/>
    <x v="7"/>
    <s v="Différent"/>
    <n v="50"/>
    <x v="1"/>
    <s v="Différent"/>
    <m/>
    <s v="POSE/DEPOSE JP"/>
    <m/>
    <n v="1"/>
    <n v="1"/>
    <n v="0"/>
    <n v="0"/>
    <s v="1 JP + BARETTE"/>
    <s v="1 JP"/>
    <s v=""/>
    <n v="32"/>
    <m/>
    <n v="8"/>
    <n v="8"/>
    <n v="8"/>
    <s v="M20 x 120"/>
    <s v="M20x120"/>
    <x v="13"/>
    <s v="B7"/>
    <n v="0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02"/>
    <s v="TANKFARM"/>
    <s v="APPAREIL"/>
    <s v="TANK"/>
    <n v="1"/>
    <m/>
    <m/>
    <m/>
    <m/>
    <m/>
    <m/>
    <m/>
    <m/>
    <m/>
    <n v="50"/>
    <x v="8"/>
    <s v="Différent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6 x 100"/>
    <s v="M14x80"/>
    <x v="5"/>
    <s v="PAS D'INFO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02"/>
    <s v="TANKFARM"/>
    <s v="APPAREIL"/>
    <s v="TANK"/>
    <n v="2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95"/>
    <x v="5"/>
    <s v="PAS D'INFO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02"/>
    <s v="TANKFARM"/>
    <s v="APPAREIL"/>
    <s v="TANK"/>
    <n v="3"/>
    <m/>
    <m/>
    <m/>
    <m/>
    <m/>
    <m/>
    <m/>
    <m/>
    <m/>
    <n v="80"/>
    <x v="0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100"/>
    <x v="5"/>
    <s v="PAS D'INFO"/>
    <s v="B7"/>
    <x v="1"/>
    <m/>
    <n v="16"/>
    <m/>
    <n v="10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02"/>
    <s v="TANKFARM"/>
    <s v="APPAREIL"/>
    <s v="TANK"/>
    <n v="5"/>
    <m/>
    <m/>
    <m/>
    <m/>
    <m/>
    <m/>
    <m/>
    <m/>
    <m/>
    <n v="150"/>
    <x v="1"/>
    <s v="Pareil"/>
    <n v="20"/>
    <x v="1"/>
    <s v="Pareil"/>
    <m/>
    <s v="DECONNEXION/RECONNEXION"/>
    <m/>
    <n v="0"/>
    <n v="0"/>
    <n v="0"/>
    <n v="0"/>
    <s v="POLYANE PERCEE"/>
    <s v=""/>
    <s v=""/>
    <n v="32"/>
    <m/>
    <n v="8"/>
    <n v="4"/>
    <n v="8"/>
    <s v="M20 x 110"/>
    <s v="M16x95"/>
    <x v="36"/>
    <s v="B7"/>
    <s v="B7"/>
    <x v="1"/>
    <m/>
    <n v="20"/>
    <m/>
    <n v="11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T1002"/>
    <s v="TANKFARM"/>
    <s v="APPAREIL"/>
    <s v="TANK"/>
    <n v="6"/>
    <m/>
    <m/>
    <m/>
    <m/>
    <m/>
    <m/>
    <m/>
    <m/>
    <m/>
    <n v="150"/>
    <x v="1"/>
    <s v="Pareil"/>
    <n v="20"/>
    <x v="1"/>
    <s v="Pareil"/>
    <m/>
    <s v="DECONNEXION/RECONNEXION"/>
    <m/>
    <n v="0"/>
    <n v="0"/>
    <n v="0"/>
    <n v="0"/>
    <s v=""/>
    <s v=""/>
    <s v=""/>
    <n v="32"/>
    <m/>
    <n v="8"/>
    <n v="8"/>
    <n v="8"/>
    <s v="M20 x 120"/>
    <s v="M20x120"/>
    <x v="13"/>
    <s v="B7"/>
    <s v="B7"/>
    <x v="1"/>
    <m/>
    <n v="20"/>
    <m/>
    <n v="11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T1002"/>
    <s v="TANKFARM"/>
    <s v="APPAREIL"/>
    <s v="TANK"/>
    <n v="7"/>
    <m/>
    <m/>
    <m/>
    <m/>
    <m/>
    <m/>
    <m/>
    <m/>
    <m/>
    <n v="500"/>
    <x v="5"/>
    <s v="Pareil"/>
    <n v="20"/>
    <x v="1"/>
    <s v="Pareil"/>
    <m/>
    <s v="DECONNEXION/RECONNEXION"/>
    <m/>
    <n v="0"/>
    <n v="0"/>
    <n v="0"/>
    <n v="0"/>
    <s v="COPPUS"/>
    <s v=""/>
    <s v=""/>
    <n v="46"/>
    <m/>
    <n v="20"/>
    <n v="20"/>
    <n v="20"/>
    <s v="M30 x 160"/>
    <s v="M30x180"/>
    <x v="68"/>
    <s v="B7"/>
    <s v="B7"/>
    <x v="1"/>
    <m/>
    <n v="30"/>
    <m/>
    <n v="16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T1002"/>
    <s v="TANKFARM"/>
    <s v="APPAREIL"/>
    <s v="TANK"/>
    <n v="8"/>
    <m/>
    <m/>
    <m/>
    <m/>
    <m/>
    <m/>
    <m/>
    <m/>
    <m/>
    <s v="?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02"/>
    <s v="TANKFARM"/>
    <s v="APPAREIL"/>
    <s v="TANK"/>
    <n v="9"/>
    <m/>
    <m/>
    <m/>
    <m/>
    <m/>
    <m/>
    <m/>
    <m/>
    <m/>
    <n v="80"/>
    <x v="4"/>
    <s v="Différent"/>
    <n v="20"/>
    <x v="1"/>
    <s v="Pareil"/>
    <m/>
    <s v="POSE/DEPOSE JP"/>
    <m/>
    <n v="1"/>
    <n v="1"/>
    <n v="0"/>
    <n v="0"/>
    <s v="1 JP"/>
    <s v="1 JP"/>
    <s v=""/>
    <n v="27"/>
    <m/>
    <n v="4"/>
    <n v="8"/>
    <n v="4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02"/>
    <s v="TANKFARM"/>
    <s v="APPAREIL"/>
    <s v="TANK"/>
    <n v="10"/>
    <m/>
    <m/>
    <m/>
    <m/>
    <m/>
    <m/>
    <m/>
    <m/>
    <m/>
    <n v="100"/>
    <x v="0"/>
    <s v="Différent"/>
    <n v="20"/>
    <x v="1"/>
    <s v="Pareil"/>
    <m/>
    <s v="POSE/DEPOSE JP"/>
    <m/>
    <n v="1"/>
    <n v="1"/>
    <n v="0"/>
    <n v="0"/>
    <s v="1 JP"/>
    <s v="1 JP"/>
    <s v=""/>
    <n v="27"/>
    <m/>
    <n v="8"/>
    <n v="4"/>
    <n v="8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02"/>
    <s v="TANKFARM"/>
    <s v="APPAREIL"/>
    <s v="TANK"/>
    <n v="11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"/>
    <n v="27"/>
    <m/>
    <n v="8"/>
    <n v="8"/>
    <n v="8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02"/>
    <s v="TANKFARM"/>
    <s v="APPAREIL"/>
    <s v="TANK"/>
    <n v="12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POLYANE PERCEE"/>
    <s v=""/>
    <s v=""/>
    <n v="51"/>
    <m/>
    <n v="20"/>
    <n v="20"/>
    <n v="20"/>
    <s v="M33 x 200"/>
    <s v="M33x200"/>
    <x v="39"/>
    <s v="B7"/>
    <s v="B7"/>
    <x v="1"/>
    <m/>
    <n v="33"/>
    <m/>
    <n v="1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T1002"/>
    <s v="TANKFARM"/>
    <s v="APPAREIL"/>
    <s v="TANK"/>
    <s v="A"/>
    <m/>
    <m/>
    <m/>
    <m/>
    <m/>
    <m/>
    <m/>
    <m/>
    <m/>
    <n v="80"/>
    <x v="0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100"/>
    <x v="5"/>
    <s v="B7"/>
    <s v="B7"/>
    <x v="1"/>
    <m/>
    <n v="16"/>
    <m/>
    <n v="100"/>
    <m/>
    <n v="1"/>
    <n v="1"/>
    <n v="1"/>
    <n v="1"/>
    <s v="SIG/V2J"/>
    <s v="SIG/V2J"/>
    <x v="0"/>
    <s v="NON"/>
    <s v="rf"/>
    <s v="ok"/>
    <m/>
    <m/>
    <m/>
    <m/>
    <m/>
    <m/>
    <m/>
    <m/>
    <m/>
    <m/>
    <m/>
    <m/>
  </r>
  <r>
    <s v="T2761"/>
    <s v="TANKFARM"/>
    <s v="APPAREIL"/>
    <s v="ECHANGEUR"/>
    <s v="A"/>
    <s v="A1"/>
    <s v="Coté tuy"/>
    <m/>
    <m/>
    <m/>
    <m/>
    <m/>
    <m/>
    <m/>
    <s v="CALO"/>
    <x v="2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1"/>
    <n v="1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A"/>
    <s v="A2"/>
    <s v="Coté T2761"/>
    <m/>
    <m/>
    <m/>
    <m/>
    <m/>
    <m/>
    <m/>
    <s v="CALO"/>
    <x v="2"/>
    <s v="Différent"/>
    <s v="PAS D'INFO"/>
    <x v="0"/>
    <s v="Différent"/>
    <m/>
    <s v="DECONNEXION/RECONNEXION"/>
    <m/>
    <n v="0"/>
    <m/>
    <n v="0"/>
    <m/>
    <s v=""/>
    <m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B"/>
    <m/>
    <m/>
    <m/>
    <m/>
    <m/>
    <m/>
    <m/>
    <m/>
    <m/>
    <s v="?"/>
    <x v="39"/>
    <s v="Différent"/>
    <s v="PAS D'INFO"/>
    <x v="0"/>
    <s v="Différent"/>
    <m/>
    <s v="DEPOSE/REPOSE DOME OU BOITE"/>
    <m/>
    <n v="0"/>
    <n v="0"/>
    <n v="0"/>
    <n v="0"/>
    <s v=""/>
    <s v=""/>
    <s v=""/>
    <s v=""/>
    <m/>
    <n v="40"/>
    <n v="0"/>
    <n v="40"/>
    <s v="M27 x 290"/>
    <n v="0"/>
    <x v="69"/>
    <s v="B7"/>
    <n v="0"/>
    <x v="1"/>
    <m/>
    <s v=""/>
    <m/>
    <s v=""/>
    <m/>
    <n v="0"/>
    <n v="0"/>
    <n v="1"/>
    <n v="0"/>
    <s v="PAS D'INFO"/>
    <n v="0"/>
    <x v="2"/>
    <s v="oui"/>
    <s v="Simple emboitement"/>
    <s v="ok couvercle"/>
    <m/>
    <m/>
    <m/>
    <m/>
    <m/>
    <m/>
    <m/>
    <m/>
    <m/>
    <m/>
    <m/>
    <m/>
  </r>
  <r>
    <s v="T2761"/>
    <s v="TANKFARM"/>
    <s v="APPAREIL"/>
    <s v="ECHANGEUR"/>
    <s v="C"/>
    <s v="C1"/>
    <m/>
    <m/>
    <m/>
    <m/>
    <m/>
    <m/>
    <m/>
    <m/>
    <s v="CALO"/>
    <x v="2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C"/>
    <s v="C2"/>
    <m/>
    <m/>
    <m/>
    <m/>
    <m/>
    <m/>
    <m/>
    <m/>
    <s v="CALO"/>
    <x v="2"/>
    <s v="Différent"/>
    <s v="PAS D'INFO"/>
    <x v="0"/>
    <s v="Différent"/>
    <m/>
    <s v="DECONNEXION/RECONNEXION"/>
    <m/>
    <n v="0"/>
    <n v="0"/>
    <n v="0"/>
    <n v="0"/>
    <s v=""/>
    <s v="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E"/>
    <m/>
    <m/>
    <m/>
    <m/>
    <m/>
    <m/>
    <m/>
    <m/>
    <m/>
    <s v="CALO"/>
    <x v="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F"/>
    <m/>
    <s v="Coté vanne"/>
    <m/>
    <m/>
    <m/>
    <m/>
    <m/>
    <m/>
    <m/>
    <s v="CALO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G"/>
    <m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1"/>
    <s v=""/>
    <s v=" 1 BP"/>
    <s v=""/>
    <n v="32"/>
    <m/>
    <s v="PAS D'INFO"/>
    <n v="4"/>
    <n v="4"/>
    <s v="PAS D'INFO"/>
    <s v="M20x110"/>
    <x v="36"/>
    <s v="PAS D'INFO"/>
    <s v="B7"/>
    <x v="1"/>
    <m/>
    <n v="20"/>
    <m/>
    <n v="100"/>
    <m/>
    <n v="0"/>
    <n v="1"/>
    <n v="1"/>
    <n v="1"/>
    <s v="PAS D'INFO"/>
    <s v="SIG/V2J"/>
    <x v="0"/>
    <s v="PAS D'INFO"/>
    <s v="PAS D'INFO"/>
    <s v="BP non spécifée dans OT mais prévue"/>
    <m/>
    <m/>
    <m/>
    <m/>
    <m/>
    <m/>
    <m/>
    <m/>
    <m/>
    <m/>
    <m/>
    <m/>
  </r>
  <r>
    <s v="T2761"/>
    <s v="TANKFARM"/>
    <s v="APPAREIL"/>
    <s v="ECHANGEUR"/>
    <s v="H"/>
    <m/>
    <m/>
    <m/>
    <m/>
    <m/>
    <m/>
    <m/>
    <m/>
    <m/>
    <s v="CALO"/>
    <x v="0"/>
    <s v="Différent"/>
    <s v="PAS D'INFO"/>
    <x v="0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I"/>
    <m/>
    <m/>
    <m/>
    <m/>
    <m/>
    <m/>
    <m/>
    <m/>
    <m/>
    <s v="CALO"/>
    <x v="0"/>
    <s v="Différent"/>
    <s v="PAS D'INFO"/>
    <x v="0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J"/>
    <m/>
    <m/>
    <m/>
    <m/>
    <m/>
    <m/>
    <m/>
    <m/>
    <m/>
    <s v="CALO"/>
    <x v="11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4"/>
    <n v="4"/>
    <s v="PAS D'INFO"/>
    <s v="M20x110"/>
    <x v="36"/>
    <s v="PAS D'INFO"/>
    <s v="B7"/>
    <x v="1"/>
    <m/>
    <n v="20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K"/>
    <m/>
    <s v="Coté vanne"/>
    <m/>
    <m/>
    <m/>
    <m/>
    <m/>
    <m/>
    <m/>
    <s v="CALO"/>
    <x v="2"/>
    <s v="Différent"/>
    <s v="PAS D'INFO"/>
    <x v="0"/>
    <s v="Différent"/>
    <m/>
    <s v="DECONNEXION/RECONNEXION + BP"/>
    <m/>
    <n v="0"/>
    <n v="0"/>
    <n v="1"/>
    <n v="1"/>
    <s v=" 1 BP"/>
    <s v=" 1 BP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L"/>
    <m/>
    <m/>
    <m/>
    <m/>
    <m/>
    <m/>
    <m/>
    <m/>
    <m/>
    <s v="CALO"/>
    <x v="0"/>
    <s v="Différent"/>
    <s v="PAS D'INFO"/>
    <x v="0"/>
    <s v="Différent"/>
    <m/>
    <s v="DECONNEXION/RECONNEXION"/>
    <m/>
    <n v="0"/>
    <n v="0"/>
    <n v="0"/>
    <n v="0"/>
    <s v=""/>
    <s v="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61"/>
    <s v="TANKFARM"/>
    <s v="APPAREIL"/>
    <s v="ECHANGEUR"/>
    <s v="M"/>
    <m/>
    <m/>
    <m/>
    <m/>
    <m/>
    <m/>
    <m/>
    <m/>
    <m/>
    <s v="?"/>
    <x v="39"/>
    <s v="Différent"/>
    <s v="PAS D'INFO"/>
    <x v="0"/>
    <s v="Différent"/>
    <m/>
    <s v="DEPOSE/REPOSE DOME OU BOITE"/>
    <m/>
    <n v="0"/>
    <n v="0"/>
    <n v="0"/>
    <n v="1"/>
    <s v=""/>
    <s v=" 1 BP"/>
    <s v=""/>
    <s v=""/>
    <m/>
    <n v="40"/>
    <n v="0"/>
    <n v="40"/>
    <s v="M27 x 290"/>
    <n v="0"/>
    <x v="69"/>
    <s v="B7"/>
    <n v="0"/>
    <x v="1"/>
    <m/>
    <s v=""/>
    <m/>
    <s v=""/>
    <m/>
    <n v="0"/>
    <n v="1"/>
    <n v="1"/>
    <n v="0"/>
    <s v="PAS D'INFO"/>
    <n v="0"/>
    <x v="2"/>
    <s v="oui"/>
    <s v="Simple emboitement"/>
    <s v="BP sur boite ?"/>
    <m/>
    <m/>
    <m/>
    <m/>
    <m/>
    <m/>
    <m/>
    <m/>
    <m/>
    <m/>
    <m/>
    <m/>
  </r>
  <r>
    <s v="T2761"/>
    <s v="TANKFARM"/>
    <s v="APPAREIL"/>
    <s v="ECHANGEUR"/>
    <s v="N"/>
    <s v="N1"/>
    <s v="Coté tuy"/>
    <m/>
    <m/>
    <m/>
    <m/>
    <m/>
    <m/>
    <m/>
    <s v="CALO"/>
    <x v="2"/>
    <s v="Différent"/>
    <s v="PAS D'INFO"/>
    <x v="0"/>
    <s v="Différent"/>
    <m/>
    <s v="DECONNEXION/RECONNEXION + RO + BP"/>
    <m/>
    <n v="0"/>
    <n v="0"/>
    <n v="1"/>
    <n v="0"/>
    <s v=" 1 BP"/>
    <s v="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1"/>
    <n v="0"/>
    <n v="2"/>
    <n v="3"/>
    <s v="PAS D'INFO"/>
    <s v="SIG/V2J"/>
    <x v="0"/>
    <s v="PAS D'INFO"/>
    <s v="PAS D'INFO"/>
    <s v="BP spéficiée dans OT mais pas prévue"/>
    <m/>
    <m/>
    <m/>
    <m/>
    <m/>
    <m/>
    <m/>
    <m/>
    <m/>
    <m/>
    <m/>
    <m/>
  </r>
  <r>
    <s v="T2761"/>
    <s v="TANKFARM"/>
    <s v="APPAREIL"/>
    <s v="ECHANGEUR"/>
    <s v="N"/>
    <s v="N2"/>
    <s v="Coté T2761"/>
    <m/>
    <m/>
    <m/>
    <m/>
    <m/>
    <m/>
    <m/>
    <s v="CALO"/>
    <x v="2"/>
    <s v="Différent"/>
    <s v="PAS D'INFO"/>
    <x v="0"/>
    <s v="Différent"/>
    <m/>
    <s v="DECONNEXION/RECONNEXION"/>
    <m/>
    <n v="0"/>
    <m/>
    <n v="0"/>
    <m/>
    <s v=""/>
    <s v="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0"/>
    <m/>
    <n v="1"/>
    <m/>
    <s v="PAS D'INFO"/>
    <s v="SIG/V2J"/>
    <x v="0"/>
    <s v="PAS D'INFO"/>
    <s v="PAS D'INFO"/>
    <m/>
    <m/>
    <m/>
    <m/>
    <m/>
    <m/>
    <m/>
    <m/>
    <m/>
    <m/>
    <m/>
    <m/>
    <m/>
  </r>
  <r>
    <s v="T2761"/>
    <s v="TANKFARM"/>
    <s v="APPAREIL"/>
    <s v="ECHANGEUR"/>
    <s v="O"/>
    <s v="O1"/>
    <s v="Coté tuy"/>
    <m/>
    <m/>
    <m/>
    <m/>
    <m/>
    <m/>
    <m/>
    <s v="CALO"/>
    <x v="1"/>
    <s v="Différent"/>
    <s v="PAS D'INFO"/>
    <x v="0"/>
    <s v="Différent"/>
    <m/>
    <s v="DECONNEXION/RECONNEXION + BP"/>
    <m/>
    <n v="0"/>
    <n v="0"/>
    <n v="1"/>
    <n v="0"/>
    <s v=" 1 BP"/>
    <s v=""/>
    <s v=""/>
    <n v="32"/>
    <m/>
    <s v="PAS D'INFO"/>
    <n v="12"/>
    <n v="12"/>
    <s v="PAS D'INFO"/>
    <s v="M20x140"/>
    <x v="1"/>
    <s v="PAS D'INFO"/>
    <s v="B7"/>
    <x v="1"/>
    <m/>
    <n v="20"/>
    <m/>
    <n v="130"/>
    <m/>
    <n v="1"/>
    <n v="0"/>
    <n v="1"/>
    <n v="2"/>
    <s v="PAS D'INFO"/>
    <s v="SIG/V2J"/>
    <x v="0"/>
    <s v="PAS D'INFO"/>
    <s v="PAS D'INFO"/>
    <s v="BP spéficiée dans OT mais pas prévue"/>
    <m/>
    <m/>
    <m/>
    <m/>
    <m/>
    <m/>
    <m/>
    <m/>
    <m/>
    <m/>
    <m/>
    <m/>
  </r>
  <r>
    <s v="T2761"/>
    <s v="TANKFARM"/>
    <s v="APPAREIL"/>
    <s v="ECHANGEUR"/>
    <s v="O"/>
    <s v="O2"/>
    <s v="Coté T2761"/>
    <m/>
    <m/>
    <m/>
    <m/>
    <m/>
    <m/>
    <m/>
    <s v="CALO"/>
    <x v="1"/>
    <s v="Différent"/>
    <s v="PAS D'INFO"/>
    <x v="0"/>
    <s v="Différent"/>
    <m/>
    <s v="DECONNEXION/RECONNEXION"/>
    <m/>
    <n v="0"/>
    <m/>
    <n v="0"/>
    <m/>
    <s v=""/>
    <m/>
    <s v=""/>
    <n v="32"/>
    <m/>
    <s v="PAS D'INFO"/>
    <n v="12"/>
    <n v="12"/>
    <s v="PAS D'INFO"/>
    <s v="M20x140"/>
    <x v="1"/>
    <s v="PAS D'INFO"/>
    <s v="B7"/>
    <x v="1"/>
    <m/>
    <n v="20"/>
    <m/>
    <n v="130"/>
    <m/>
    <n v="0"/>
    <m/>
    <n v="1"/>
    <m/>
    <s v="PAS D'INFO"/>
    <s v="SIG/V2J"/>
    <x v="0"/>
    <s v="PAS D'INFO"/>
    <s v="PAS D'INFO"/>
    <m/>
    <m/>
    <m/>
    <m/>
    <m/>
    <m/>
    <m/>
    <m/>
    <m/>
    <m/>
    <m/>
    <m/>
    <m/>
  </r>
  <r>
    <s v="PSVBT796"/>
    <s v="TANKFARM"/>
    <s v="ROBINETTERIE"/>
    <s v="SOUPAPE"/>
    <s v="A"/>
    <m/>
    <m/>
    <m/>
    <m/>
    <m/>
    <m/>
    <m/>
    <m/>
    <m/>
    <n v="20"/>
    <x v="10"/>
    <s v="Pareil"/>
    <n v="0"/>
    <x v="2"/>
    <s v="Pareil"/>
    <m/>
    <s v="DECONNEXION/RECONNEXION + NPT"/>
    <m/>
    <n v="0"/>
    <n v="0"/>
    <n v="0"/>
    <n v="0"/>
    <s v="BOUCHON NPT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0"/>
    <n v="0"/>
    <s v="PAS D'INFO"/>
    <n v="0"/>
    <x v="2"/>
    <m/>
    <s v="PAS D'INFO"/>
    <s v="ok"/>
    <m/>
    <m/>
    <m/>
    <m/>
    <m/>
    <m/>
    <m/>
    <m/>
    <m/>
    <m/>
    <m/>
    <m/>
  </r>
  <r>
    <s v="PSVBT796"/>
    <s v="TANKFARM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797"/>
    <s v="TANKFARM"/>
    <s v="ROBINETTERIE"/>
    <s v="SOUPAPE"/>
    <s v="A"/>
    <m/>
    <m/>
    <m/>
    <m/>
    <m/>
    <m/>
    <m/>
    <m/>
    <m/>
    <n v="20"/>
    <x v="10"/>
    <s v="Pareil"/>
    <n v="0"/>
    <x v="2"/>
    <s v="Pareil"/>
    <m/>
    <s v="DECONNEXION/RECONNEXION + NPT"/>
    <m/>
    <n v="0"/>
    <n v="0"/>
    <n v="0"/>
    <n v="0"/>
    <s v="BOUCHON NPT"/>
    <s v=""/>
    <s v=""/>
    <s v=""/>
    <m/>
    <s v="VISSE"/>
    <n v="0"/>
    <s v="VISSE"/>
    <s v="VISSE"/>
    <n v="0"/>
    <x v="20"/>
    <s v="VISSE"/>
    <n v="0"/>
    <x v="2"/>
    <m/>
    <s v=""/>
    <m/>
    <s v=""/>
    <m/>
    <n v="0"/>
    <n v="0"/>
    <n v="0"/>
    <n v="0"/>
    <s v="VISSE"/>
    <n v="0"/>
    <x v="6"/>
    <s v="VISSE"/>
    <s v="VISSE"/>
    <s v="ok"/>
    <m/>
    <m/>
    <m/>
    <m/>
    <m/>
    <m/>
    <m/>
    <m/>
    <m/>
    <m/>
    <m/>
    <m/>
  </r>
  <r>
    <s v="PSVBT797"/>
    <s v="TANKFARM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80"/>
    <s v="M14x80"/>
    <x v="14"/>
    <s v="B7"/>
    <s v="B7"/>
    <x v="1"/>
    <m/>
    <n v="14"/>
    <m/>
    <n v="7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PSVBT856"/>
    <s v="TANKFARM"/>
    <s v="ROBINETTERIE"/>
    <s v="SOUPAPE"/>
    <s v="A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n v="0"/>
    <x v="2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856"/>
    <s v="TANKFARM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857"/>
    <s v="TANKFARM"/>
    <s v="ROBINETTERIE"/>
    <s v="SOUPAPE"/>
    <s v="A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857"/>
    <s v="TANKFARM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900"/>
    <s v="TANKFARM"/>
    <s v="ROBINETTERIE"/>
    <s v="SOUPAPE"/>
    <s v="A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Hors standard"/>
    <x v="0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900"/>
    <s v="TANKFARM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Hors standard"/>
    <x v="0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901"/>
    <s v="TANKFARM"/>
    <s v="ROBINETTERIE"/>
    <s v="SOUPAPE"/>
    <s v="A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Hors standard"/>
    <x v="0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T901"/>
    <s v="TANKFARM"/>
    <s v="ROBINETTERIE"/>
    <s v="SOUPAPE"/>
    <s v="B"/>
    <m/>
    <m/>
    <m/>
    <m/>
    <m/>
    <m/>
    <m/>
    <m/>
    <m/>
    <n v="25"/>
    <x v="8"/>
    <s v="Pareil"/>
    <n v="20"/>
    <x v="1"/>
    <s v="Pareil"/>
    <m/>
    <s v="DECONNEXION/RECONNEXION + BP"/>
    <m/>
    <n v="0"/>
    <n v="0"/>
    <n v="1"/>
    <n v="1"/>
    <s v=" 1 BP"/>
    <s v=" 1 BP"/>
    <s v=""/>
    <n v="22"/>
    <m/>
    <s v="PAS D'INFO"/>
    <n v="4"/>
    <n v="4"/>
    <s v="PAS D'INFO"/>
    <s v="Hors standard"/>
    <x v="0"/>
    <s v="PAS D'INFO"/>
    <s v="B7"/>
    <x v="1"/>
    <m/>
    <n v="14"/>
    <m/>
    <n v="7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T1045"/>
    <s v="TANKFARM"/>
    <s v="APPAREIL"/>
    <s v="TANK"/>
    <n v="1"/>
    <m/>
    <m/>
    <m/>
    <m/>
    <m/>
    <m/>
    <m/>
    <m/>
    <m/>
    <n v="50"/>
    <x v="9"/>
    <s v="Différent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6 x 90"/>
    <s v="M14x75"/>
    <x v="2"/>
    <s v="B7"/>
    <s v="B7"/>
    <x v="1"/>
    <m/>
    <n v="14"/>
    <m/>
    <n v="7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45"/>
    <s v="TANKFARM"/>
    <s v="APPAREIL"/>
    <s v="TANK"/>
    <n v="2"/>
    <m/>
    <m/>
    <m/>
    <m/>
    <m/>
    <m/>
    <m/>
    <m/>
    <m/>
    <s v="?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n v="4"/>
    <n v="4"/>
    <n v="4"/>
    <s v="M14 x 70"/>
    <s v="M16x95"/>
    <x v="23"/>
    <s v="PAS D'INFO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45"/>
    <s v="TANKFARM"/>
    <s v="APPAREIL"/>
    <s v="TANK"/>
    <n v="3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95"/>
    <x v="2"/>
    <s v="B7"/>
    <s v="B7"/>
    <x v="1"/>
    <m/>
    <n v="16"/>
    <m/>
    <n v="9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1045"/>
    <s v="TANKFARM"/>
    <s v="APPAREIL"/>
    <s v="TANK"/>
    <n v="4"/>
    <m/>
    <m/>
    <m/>
    <m/>
    <m/>
    <m/>
    <m/>
    <m/>
    <m/>
    <n v="150"/>
    <x v="1"/>
    <s v="Pareil"/>
    <n v="20"/>
    <x v="1"/>
    <s v="Pareil"/>
    <m/>
    <s v="DECONNEXION/RECONNEXION"/>
    <m/>
    <n v="0"/>
    <n v="0"/>
    <n v="0"/>
    <n v="0"/>
    <s v="POLYANE PERCEE"/>
    <s v=""/>
    <s v=""/>
    <n v="32"/>
    <m/>
    <n v="8"/>
    <n v="8"/>
    <n v="8"/>
    <s v="M20 x 110"/>
    <s v="M20x120"/>
    <x v="36"/>
    <s v="B7"/>
    <s v="B7"/>
    <x v="1"/>
    <m/>
    <n v="20"/>
    <m/>
    <n v="11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T1045"/>
    <s v="TANKFARM"/>
    <s v="APPAREIL"/>
    <s v="TANK"/>
    <n v="6"/>
    <m/>
    <m/>
    <m/>
    <m/>
    <m/>
    <m/>
    <m/>
    <m/>
    <m/>
    <n v="600"/>
    <x v="6"/>
    <s v="Pareil"/>
    <n v="20"/>
    <x v="1"/>
    <s v="Pareil"/>
    <m/>
    <s v="DECONNEXION/RECONNEXION"/>
    <m/>
    <n v="0"/>
    <n v="0"/>
    <n v="0"/>
    <n v="0"/>
    <s v="COPPUS"/>
    <s v=""/>
    <s v=""/>
    <n v="51"/>
    <m/>
    <n v="20"/>
    <n v="20"/>
    <n v="20"/>
    <s v="M33 x 190"/>
    <s v="M33x200"/>
    <x v="7"/>
    <s v="B7"/>
    <s v="B7"/>
    <x v="1"/>
    <m/>
    <n v="33"/>
    <m/>
    <n v="1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1045"/>
    <s v="TANKFARM"/>
    <s v="APPAREIL"/>
    <s v="TANK"/>
    <n v="7"/>
    <m/>
    <m/>
    <m/>
    <m/>
    <m/>
    <m/>
    <m/>
    <m/>
    <m/>
    <n v="100"/>
    <x v="4"/>
    <s v="Pareil"/>
    <n v="20"/>
    <x v="1"/>
    <s v="Pareil"/>
    <m/>
    <s v="DECONNEXION/RECONNEXION"/>
    <m/>
    <n v="0"/>
    <n v="0"/>
    <n v="0"/>
    <n v="1"/>
    <s v=""/>
    <s v=" 1 BP"/>
    <s v=""/>
    <n v="27"/>
    <m/>
    <n v="8"/>
    <n v="8"/>
    <n v="8"/>
    <s v="M16 x 100"/>
    <s v="M16x100"/>
    <x v="5"/>
    <s v="B7"/>
    <s v="B7"/>
    <x v="1"/>
    <m/>
    <n v="16"/>
    <m/>
    <n v="100"/>
    <m/>
    <n v="0"/>
    <n v="1"/>
    <n v="1"/>
    <n v="1"/>
    <s v="SIG/V2J"/>
    <s v="SIG/V2J"/>
    <x v="0"/>
    <s v="NON"/>
    <s v="rf"/>
    <s v="BP non spéicfiée dans OT mais prévue"/>
    <m/>
    <m/>
    <m/>
    <m/>
    <m/>
    <m/>
    <m/>
    <m/>
    <m/>
    <m/>
    <m/>
    <m/>
  </r>
  <r>
    <s v="T1045"/>
    <s v="TANKFARM"/>
    <s v="APPAREIL"/>
    <s v="TANK"/>
    <n v="8"/>
    <m/>
    <m/>
    <m/>
    <m/>
    <m/>
    <m/>
    <m/>
    <m/>
    <m/>
    <n v="80"/>
    <x v="0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45"/>
    <s v="TANKFARM"/>
    <s v="APPAREIL"/>
    <s v="TANK"/>
    <n v="9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95"/>
    <x v="5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45"/>
    <s v="TANKFARM"/>
    <s v="APPAREIL"/>
    <s v="TANK"/>
    <n v="10"/>
    <m/>
    <m/>
    <m/>
    <m/>
    <m/>
    <m/>
    <m/>
    <m/>
    <m/>
    <n v="150"/>
    <x v="2"/>
    <s v="Différent"/>
    <n v="20"/>
    <x v="1"/>
    <s v="Pareil"/>
    <m/>
    <s v="POSE/DEPOSE JP"/>
    <m/>
    <n v="1"/>
    <n v="1"/>
    <n v="0"/>
    <n v="0"/>
    <s v="1 JP"/>
    <s v="1 JP"/>
    <s v=""/>
    <n v="27"/>
    <m/>
    <n v="8"/>
    <n v="4"/>
    <n v="8"/>
    <s v="M20 x 120"/>
    <s v="M16x95"/>
    <x v="13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45"/>
    <s v="TANKFARM"/>
    <s v="APPAREIL"/>
    <s v="TANK"/>
    <n v="11"/>
    <m/>
    <m/>
    <m/>
    <m/>
    <m/>
    <m/>
    <m/>
    <m/>
    <m/>
    <n v="50"/>
    <x v="1"/>
    <s v="Différent"/>
    <n v="20"/>
    <x v="1"/>
    <s v="Pareil"/>
    <m/>
    <s v="POSE/DEPOSE JP"/>
    <m/>
    <n v="1"/>
    <n v="1"/>
    <n v="0"/>
    <n v="0"/>
    <s v="1 JP"/>
    <s v="1 JP"/>
    <s v=""/>
    <n v="32"/>
    <m/>
    <n v="4"/>
    <n v="8"/>
    <n v="4"/>
    <s v="M16 x 100"/>
    <s v="M20x120"/>
    <x v="5"/>
    <s v="B7"/>
    <s v="B7"/>
    <x v="1"/>
    <m/>
    <n v="20"/>
    <m/>
    <n v="11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1045"/>
    <s v="TANKFARM"/>
    <s v="APPAREIL"/>
    <s v="TANK"/>
    <n v="13"/>
    <m/>
    <m/>
    <m/>
    <m/>
    <m/>
    <m/>
    <m/>
    <m/>
    <m/>
    <s v="?"/>
    <x v="6"/>
    <s v="Différent"/>
    <s v="PAS D'INFO"/>
    <x v="1"/>
    <s v="Différent"/>
    <m/>
    <s v="OUVERTURE TH"/>
    <m/>
    <n v="0"/>
    <n v="0"/>
    <n v="0"/>
    <n v="0"/>
    <s v="CROISILLON + CROISILLON"/>
    <s v=""/>
    <s v=""/>
    <n v="51"/>
    <m/>
    <n v="20"/>
    <n v="20"/>
    <n v="20"/>
    <s v="M33 x 180"/>
    <s v="M33x200"/>
    <x v="63"/>
    <s v="B7"/>
    <s v="B7"/>
    <x v="1"/>
    <m/>
    <n v="33"/>
    <m/>
    <n v="1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T2756"/>
    <s v="TANKFARM"/>
    <s v="APPAREIL"/>
    <s v="ECHANGEUR"/>
    <s v="A"/>
    <m/>
    <m/>
    <m/>
    <m/>
    <m/>
    <m/>
    <m/>
    <m/>
    <m/>
    <s v="CALO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n v="0"/>
    <x v="2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6"/>
    <s v="TANKFARM"/>
    <s v="APPAREIL"/>
    <s v="ECHANGEUR"/>
    <s v="B"/>
    <m/>
    <m/>
    <m/>
    <m/>
    <m/>
    <m/>
    <m/>
    <m/>
    <m/>
    <s v="CALO"/>
    <x v="4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8"/>
    <n v="8"/>
    <s v="PAS D'INFO"/>
    <s v="M16x100"/>
    <x v="5"/>
    <s v="PAS D'INFO"/>
    <n v="0"/>
    <x v="2"/>
    <m/>
    <n v="16"/>
    <m/>
    <n v="10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6"/>
    <s v="TANKFARM"/>
    <s v="APPAREIL"/>
    <s v="ECHANGEUR"/>
    <s v="C"/>
    <m/>
    <m/>
    <m/>
    <m/>
    <m/>
    <m/>
    <m/>
    <m/>
    <m/>
    <s v="CALO"/>
    <x v="1"/>
    <s v="Différent"/>
    <s v="PAS D'INFO"/>
    <x v="1"/>
    <s v="Différent"/>
    <m/>
    <s v="DECONNEXION/RECONNEXION"/>
    <m/>
    <n v="0"/>
    <n v="0"/>
    <n v="0"/>
    <n v="0"/>
    <s v=""/>
    <s v=""/>
    <s v=""/>
    <n v="32"/>
    <m/>
    <s v="PAS D'INFO"/>
    <n v="8"/>
    <n v="8"/>
    <s v="PAS D'INFO"/>
    <s v="M20x120"/>
    <x v="13"/>
    <s v="PAS D'INFO"/>
    <n v="0"/>
    <x v="2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6"/>
    <s v="TANKFARM"/>
    <s v="APPAREIL"/>
    <s v="ECHANGEUR"/>
    <s v="D"/>
    <m/>
    <s v="Coté tuy"/>
    <m/>
    <m/>
    <m/>
    <m/>
    <m/>
    <m/>
    <m/>
    <s v="CALO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n v="0"/>
    <x v="2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6"/>
    <s v="TANKFARM"/>
    <s v="APPAREIL"/>
    <s v="ECHANGEUR"/>
    <s v="E"/>
    <m/>
    <m/>
    <m/>
    <m/>
    <m/>
    <m/>
    <m/>
    <m/>
    <m/>
    <n v="150"/>
    <x v="1"/>
    <s v="Pareil"/>
    <n v="20"/>
    <x v="1"/>
    <s v="Pareil"/>
    <m/>
    <s v="DECONNEXION/RECONNEXION + BP CHIM"/>
    <m/>
    <n v="0"/>
    <n v="0"/>
    <n v="1"/>
    <n v="0"/>
    <s v="1 BP NET CIMIQUE"/>
    <s v=""/>
    <s v=""/>
    <n v="32"/>
    <m/>
    <n v="8"/>
    <n v="8"/>
    <n v="8"/>
    <s v="M20 x 120"/>
    <s v="M20x120"/>
    <x v="13"/>
    <s v="B7"/>
    <n v="0"/>
    <x v="1"/>
    <m/>
    <n v="20"/>
    <m/>
    <n v="110"/>
    <m/>
    <n v="1"/>
    <n v="1"/>
    <n v="1"/>
    <n v="1"/>
    <s v="SIG/V2J"/>
    <s v="SIG/V2J"/>
    <x v="0"/>
    <s v="oui"/>
    <s v="rf"/>
    <s v="BP spécifiée dans OT mais pas prévue"/>
    <m/>
    <m/>
    <m/>
    <m/>
    <m/>
    <m/>
    <m/>
    <m/>
    <m/>
    <m/>
    <m/>
    <m/>
  </r>
  <r>
    <s v="T2756"/>
    <s v="TANKFARM"/>
    <s v="APPAREIL"/>
    <s v="ECHANGEUR"/>
    <s v="F"/>
    <m/>
    <s v="Coté Vanne"/>
    <m/>
    <m/>
    <m/>
    <m/>
    <m/>
    <m/>
    <m/>
    <n v="150"/>
    <x v="1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8"/>
    <n v="8"/>
    <n v="8"/>
    <s v="M20 x 120"/>
    <s v="M20x120"/>
    <x v="13"/>
    <s v="B7"/>
    <n v="0"/>
    <x v="1"/>
    <m/>
    <n v="20"/>
    <m/>
    <n v="11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T2756"/>
    <s v="TANKFARM"/>
    <s v="APPAREIL"/>
    <s v="ECHANGEUR"/>
    <s v="G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95"/>
    <x v="5"/>
    <s v="B8"/>
    <n v="0"/>
    <x v="0"/>
    <m/>
    <n v="16"/>
    <m/>
    <n v="90"/>
    <m/>
    <n v="1"/>
    <n v="1"/>
    <n v="1"/>
    <n v="1"/>
    <s v="SIG/V2J"/>
    <s v="SIG/V2J"/>
    <x v="0"/>
    <s v="NON"/>
    <s v="rf"/>
    <s v="ok"/>
    <m/>
    <m/>
    <m/>
    <m/>
    <m/>
    <m/>
    <m/>
    <m/>
    <m/>
    <m/>
    <m/>
    <m/>
  </r>
  <r>
    <s v="T2756"/>
    <s v="TANKFARM"/>
    <s v="APPAREIL"/>
    <s v="ECHANGEUR"/>
    <s v="H"/>
    <s v="H1"/>
    <s v="Coté T2756"/>
    <m/>
    <m/>
    <m/>
    <m/>
    <m/>
    <m/>
    <m/>
    <s v="?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95"/>
    <x v="5"/>
    <s v="B7"/>
    <n v="0"/>
    <x v="1"/>
    <m/>
    <n v="16"/>
    <m/>
    <n v="90"/>
    <m/>
    <n v="1"/>
    <n v="1"/>
    <n v="1"/>
    <n v="1"/>
    <s v="SIG/V2J"/>
    <s v="SIG/V2J"/>
    <x v="0"/>
    <s v="oui"/>
    <s v="rf"/>
    <s v="Manque 1 joint def"/>
    <m/>
    <m/>
    <m/>
    <m/>
    <m/>
    <m/>
    <m/>
    <m/>
    <m/>
    <m/>
    <m/>
    <m/>
  </r>
  <r>
    <s v="T2756"/>
    <s v="TANKFARM"/>
    <s v="APPAREIL"/>
    <s v="ECHANGEUR"/>
    <s v="H"/>
    <s v="H2"/>
    <s v="Coté tuy"/>
    <m/>
    <m/>
    <m/>
    <m/>
    <m/>
    <m/>
    <m/>
    <s v="?"/>
    <x v="2"/>
    <s v="Différent"/>
    <s v="PAS D'INFO"/>
    <x v="1"/>
    <s v="Différent"/>
    <m/>
    <s v="DECONNEXION/RECONNEXION"/>
    <m/>
    <n v="0"/>
    <m/>
    <n v="0"/>
    <m/>
    <s v=""/>
    <m/>
    <s v=""/>
    <n v="27"/>
    <m/>
    <n v="4"/>
    <n v="4"/>
    <n v="4"/>
    <s v="M16 x 100"/>
    <s v="M16x95"/>
    <x v="5"/>
    <s v="B7"/>
    <n v="0"/>
    <x v="1"/>
    <m/>
    <n v="16"/>
    <m/>
    <n v="90"/>
    <m/>
    <n v="0"/>
    <m/>
    <n v="1"/>
    <m/>
    <s v="SIG/V2J"/>
    <s v="SIG/V2J"/>
    <x v="0"/>
    <s v="oui"/>
    <s v="rf"/>
    <s v="Manque 1 joint def"/>
    <m/>
    <m/>
    <m/>
    <m/>
    <m/>
    <m/>
    <m/>
    <m/>
    <m/>
    <m/>
    <m/>
    <m/>
  </r>
  <r>
    <s v="T2756"/>
    <s v="TANKFARM"/>
    <s v="APPAREIL"/>
    <s v="ECHANGEUR"/>
    <s v="I"/>
    <m/>
    <m/>
    <m/>
    <m/>
    <m/>
    <m/>
    <m/>
    <m/>
    <m/>
    <s v="CALO"/>
    <x v="40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s v="ok couvercle"/>
    <m/>
    <m/>
    <m/>
    <m/>
    <m/>
    <m/>
    <m/>
    <m/>
    <m/>
    <m/>
    <m/>
    <m/>
  </r>
  <r>
    <s v="T2756"/>
    <s v="TANKFARM"/>
    <s v="APPAREIL"/>
    <s v="ECHANGEUR"/>
    <s v="J"/>
    <m/>
    <m/>
    <m/>
    <m/>
    <m/>
    <m/>
    <m/>
    <m/>
    <m/>
    <s v="?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n v="4"/>
    <n v="4"/>
    <n v="4"/>
    <s v="M16 x 100"/>
    <s v="M16x95"/>
    <x v="5"/>
    <s v="B7"/>
    <n v="0"/>
    <x v="1"/>
    <m/>
    <n v="16"/>
    <m/>
    <n v="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2756"/>
    <s v="TANKFARM"/>
    <s v="APPAREIL"/>
    <s v="ECHANGEUR"/>
    <s v="K"/>
    <m/>
    <m/>
    <m/>
    <m/>
    <m/>
    <m/>
    <m/>
    <m/>
    <m/>
    <n v="150"/>
    <x v="1"/>
    <s v="Pareil"/>
    <n v="20"/>
    <x v="1"/>
    <s v="Pareil"/>
    <m/>
    <s v="DECONNEXION/RECONNEXION + BP CHIM"/>
    <m/>
    <n v="0"/>
    <n v="0"/>
    <n v="1"/>
    <n v="0"/>
    <s v="1 BP NET CIMIQUE"/>
    <s v=""/>
    <s v=""/>
    <n v="32"/>
    <m/>
    <n v="8"/>
    <n v="8"/>
    <n v="8"/>
    <s v="M20 x 120"/>
    <s v="M20x120"/>
    <x v="13"/>
    <s v="B7"/>
    <n v="0"/>
    <x v="1"/>
    <m/>
    <n v="20"/>
    <m/>
    <n v="110"/>
    <m/>
    <n v="1"/>
    <n v="1"/>
    <n v="1"/>
    <n v="1"/>
    <s v="SIG/V2J"/>
    <s v="SIG/V2J"/>
    <x v="0"/>
    <s v="oui"/>
    <s v="rf"/>
    <s v="BP spécifiée dans OT mais pas prévue"/>
    <m/>
    <m/>
    <m/>
    <m/>
    <m/>
    <m/>
    <m/>
    <m/>
    <m/>
    <m/>
    <m/>
    <m/>
  </r>
  <r>
    <s v="T2756"/>
    <s v="TANKFARM"/>
    <s v="APPAREIL"/>
    <s v="ECHANGEUR"/>
    <s v="L"/>
    <s v="L1"/>
    <s v="Coté tuy"/>
    <m/>
    <m/>
    <m/>
    <m/>
    <m/>
    <m/>
    <m/>
    <n v="150"/>
    <x v="1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12"/>
    <n v="8"/>
    <n v="12"/>
    <s v="M20 x 210"/>
    <s v="M20x120"/>
    <x v="52"/>
    <s v="B7"/>
    <n v="0"/>
    <x v="1"/>
    <m/>
    <n v="20"/>
    <m/>
    <n v="110"/>
    <m/>
    <n v="1"/>
    <n v="1"/>
    <n v="1"/>
    <n v="2"/>
    <s v="PAS D'INFO"/>
    <s v="SIG/V1J"/>
    <x v="1"/>
    <s v="oui"/>
    <s v="Simple emboitement"/>
    <s v="ok"/>
    <m/>
    <m/>
    <m/>
    <m/>
    <m/>
    <m/>
    <m/>
    <m/>
    <m/>
    <m/>
    <m/>
    <m/>
  </r>
  <r>
    <s v="T2756"/>
    <s v="TANKFARM"/>
    <s v="APPAREIL"/>
    <s v="ECHANGEUR"/>
    <s v="L"/>
    <s v="L2"/>
    <s v="Coté T2756"/>
    <m/>
    <m/>
    <m/>
    <m/>
    <m/>
    <m/>
    <m/>
    <n v="150"/>
    <x v="1"/>
    <s v="Pareil"/>
    <n v="20"/>
    <x v="1"/>
    <s v="Pareil"/>
    <m/>
    <s v="DECONNEXION/RECONNEXION + BP"/>
    <m/>
    <n v="0"/>
    <n v="0"/>
    <n v="1"/>
    <n v="1"/>
    <s v=" 1 BP"/>
    <s v=" 1 BP"/>
    <s v=""/>
    <n v="32"/>
    <m/>
    <n v="0"/>
    <n v="8"/>
    <s v="PAS D'INFO"/>
    <s v="PAS D'INFO"/>
    <s v="M20x120"/>
    <x v="13"/>
    <s v="B7"/>
    <n v="0"/>
    <x v="1"/>
    <m/>
    <n v="20"/>
    <m/>
    <n v="110"/>
    <m/>
    <n v="1"/>
    <n v="1"/>
    <n v="1"/>
    <n v="2"/>
    <s v="PAS D'INFO"/>
    <s v="SIG/V1J"/>
    <x v="1"/>
    <s v="oui"/>
    <s v="Simple emboitement"/>
    <s v="ok"/>
    <m/>
    <m/>
    <m/>
    <m/>
    <m/>
    <m/>
    <m/>
    <m/>
    <m/>
    <m/>
    <m/>
    <m/>
  </r>
  <r>
    <s v="T2756"/>
    <s v="TANKFARM"/>
    <s v="APPAREIL"/>
    <s v="ECHANGEUR"/>
    <s v="M"/>
    <m/>
    <m/>
    <m/>
    <m/>
    <m/>
    <m/>
    <m/>
    <m/>
    <m/>
    <n v="50"/>
    <x v="2"/>
    <s v="Pareil"/>
    <n v="20"/>
    <x v="1"/>
    <s v="Pareil"/>
    <m/>
    <s v="DECONNEXION/RECONNEXION + BP VIDANGE "/>
    <m/>
    <n v="0"/>
    <n v="0"/>
    <n v="1"/>
    <n v="0"/>
    <s v="1 BP VIDANGE FILETEE"/>
    <s v=""/>
    <s v=""/>
    <n v="27"/>
    <m/>
    <n v="4"/>
    <n v="4"/>
    <n v="4"/>
    <s v="M16 x 90"/>
    <s v="M16x95"/>
    <x v="2"/>
    <s v="B7"/>
    <n v="0"/>
    <x v="1"/>
    <m/>
    <n v="16"/>
    <m/>
    <n v="90"/>
    <m/>
    <n v="1"/>
    <n v="1"/>
    <n v="1"/>
    <n v="1"/>
    <s v="SIG/V2J"/>
    <s v="SIG/V2J"/>
    <x v="0"/>
    <s v="NON"/>
    <s v="rf"/>
    <s v="BP spécifiée dans OT mais pas prévue"/>
    <m/>
    <m/>
    <m/>
    <m/>
    <m/>
    <m/>
    <m/>
    <m/>
    <m/>
    <m/>
    <m/>
    <m/>
  </r>
  <r>
    <s v="T2756"/>
    <s v="TANKFARM"/>
    <s v="APPAREIL"/>
    <s v="ECHANGEUR"/>
    <s v="N"/>
    <m/>
    <m/>
    <m/>
    <m/>
    <m/>
    <m/>
    <m/>
    <m/>
    <m/>
    <s v="CALO"/>
    <x v="1"/>
    <s v="Différent"/>
    <s v="PAS D'INFO"/>
    <x v="1"/>
    <s v="Différent"/>
    <m/>
    <s v="DECONNEXION/RECONNEXION"/>
    <m/>
    <n v="0"/>
    <n v="0"/>
    <n v="0"/>
    <n v="0"/>
    <s v=""/>
    <s v=""/>
    <s v=""/>
    <n v="32"/>
    <m/>
    <s v="PAS D'INFO"/>
    <n v="8"/>
    <n v="8"/>
    <s v="PAS D'INFO"/>
    <s v="M20x120"/>
    <x v="13"/>
    <s v="PAS D'INFO"/>
    <n v="0"/>
    <x v="2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6"/>
    <s v="TANKFARM"/>
    <s v="APPAREIL"/>
    <s v="ECHANGEUR"/>
    <s v="O"/>
    <m/>
    <m/>
    <m/>
    <m/>
    <m/>
    <m/>
    <m/>
    <m/>
    <m/>
    <s v="CALO"/>
    <x v="40"/>
    <s v="Différent"/>
    <s v="PAS D'INFO"/>
    <x v="2"/>
    <s v="Différent"/>
    <m/>
    <s v="DEPOSE/REPOSE DOME OU BOITE"/>
    <m/>
    <n v="0"/>
    <n v="0"/>
    <n v="0"/>
    <n v="0"/>
    <s v=""/>
    <s v=""/>
    <s v="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1"/>
    <n v="0"/>
    <s v="PAS D'INFO"/>
    <n v="0"/>
    <x v="2"/>
    <s v="PAS D'INFO"/>
    <s v="PAS D'INFO"/>
    <s v="ok couvercle"/>
    <m/>
    <m/>
    <m/>
    <m/>
    <m/>
    <m/>
    <m/>
    <m/>
    <m/>
    <m/>
    <m/>
    <m/>
  </r>
  <r>
    <s v="T2756"/>
    <s v="TANKFARM"/>
    <s v="APPAREIL"/>
    <s v="ECHANGEUR"/>
    <s v="P"/>
    <m/>
    <s v="Coté tuy"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95"/>
    <x v="12"/>
    <s v="PAS D'INFO"/>
    <n v="0"/>
    <x v="2"/>
    <m/>
    <n v="16"/>
    <m/>
    <n v="9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6"/>
    <s v="TANKFARM"/>
    <s v="APPAREIL"/>
    <s v="ECHANGEUR"/>
    <s v="Q"/>
    <m/>
    <s v="Coté Vanne"/>
    <m/>
    <m/>
    <m/>
    <m/>
    <m/>
    <m/>
    <m/>
    <s v="CALO"/>
    <x v="1"/>
    <s v="Différent"/>
    <s v="PAS D'INFO"/>
    <x v="1"/>
    <s v="Différent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n v="0"/>
    <x v="2"/>
    <m/>
    <n v="20"/>
    <m/>
    <n v="11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2756"/>
    <s v="TANKFARM"/>
    <s v="APPAREIL"/>
    <s v="ECHANGEUR"/>
    <s v="R"/>
    <m/>
    <s v="Coté tuy"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n v="4"/>
    <n v="4"/>
    <n v="4"/>
    <s v="M16 x 100"/>
    <s v="M16x95"/>
    <x v="5"/>
    <s v="B7"/>
    <n v="0"/>
    <x v="1"/>
    <m/>
    <n v="16"/>
    <m/>
    <n v="9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T2756"/>
    <s v="TANKFARM"/>
    <s v="APPAREIL"/>
    <s v="ECHANGEUR"/>
    <s v="S"/>
    <s v="S1"/>
    <s v="Coté Drain"/>
    <m/>
    <m/>
    <m/>
    <m/>
    <m/>
    <m/>
    <m/>
    <n v="50"/>
    <x v="2"/>
    <s v="Pareil"/>
    <n v="20"/>
    <x v="1"/>
    <s v="Pareil"/>
    <m/>
    <s v="DECONNEXION/RECONNEXION + BP VIDANGE "/>
    <m/>
    <n v="0"/>
    <n v="0"/>
    <n v="1"/>
    <n v="1"/>
    <s v="1 BP VIDANGE FILETEE"/>
    <s v=" 1 BP"/>
    <s v=""/>
    <n v="27"/>
    <m/>
    <n v="4"/>
    <n v="4"/>
    <n v="4"/>
    <s v="M16 x 90"/>
    <s v="M16x95"/>
    <x v="2"/>
    <s v="B7"/>
    <n v="0"/>
    <x v="1"/>
    <m/>
    <n v="16"/>
    <m/>
    <n v="90"/>
    <m/>
    <n v="1"/>
    <n v="1"/>
    <n v="1"/>
    <n v="2"/>
    <s v="SIG/V2J"/>
    <s v="SIG/V2J"/>
    <x v="0"/>
    <s v="NON"/>
    <s v="rf"/>
    <s v="ok"/>
    <m/>
    <m/>
    <m/>
    <m/>
    <m/>
    <m/>
    <m/>
    <m/>
    <m/>
    <m/>
    <m/>
    <m/>
  </r>
  <r>
    <s v="T2756"/>
    <s v="TANKFARM"/>
    <s v="APPAREIL"/>
    <s v="ECHANGEUR"/>
    <s v="S"/>
    <s v="S2"/>
    <s v="Coté T2756"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s v=""/>
    <s v=""/>
    <n v="27"/>
    <m/>
    <n v="4"/>
    <n v="4"/>
    <n v="4"/>
    <s v="M16 x 90"/>
    <s v="M16x95"/>
    <x v="2"/>
    <s v="B7"/>
    <n v="0"/>
    <x v="1"/>
    <m/>
    <n v="16"/>
    <m/>
    <n v="9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T2783"/>
    <s v="TANKFARM"/>
    <s v="APPAREIL"/>
    <s v="ECHANGEUR"/>
    <s v="A"/>
    <m/>
    <s v="Coté tuy"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7"/>
    <x v="1"/>
    <m/>
    <n v="16"/>
    <m/>
    <n v="90"/>
    <m/>
    <n v="1"/>
    <n v="1"/>
    <n v="1"/>
    <n v="1"/>
    <s v="PAS D'INFO"/>
    <s v="SIG V1J"/>
    <x v="1"/>
    <s v="PAS D'INFO"/>
    <s v="PAS D'INFO"/>
    <s v="ok"/>
    <m/>
    <m/>
    <m/>
    <m/>
    <m/>
    <m/>
    <m/>
    <m/>
    <m/>
    <m/>
    <m/>
    <m/>
  </r>
  <r>
    <s v="T2783"/>
    <s v="TANKFARM"/>
    <s v="APPAREIL"/>
    <s v="ECHANGEUR"/>
    <s v="B"/>
    <m/>
    <s v="Coté tuy"/>
    <m/>
    <m/>
    <m/>
    <m/>
    <m/>
    <m/>
    <m/>
    <s v="CALO"/>
    <x v="2"/>
    <s v="Différent"/>
    <s v="PAS D'INFO"/>
    <x v="1"/>
    <s v="Différent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M16x100"/>
    <x v="5"/>
    <s v="PAS D'INFO"/>
    <s v="B7"/>
    <x v="1"/>
    <m/>
    <n v="16"/>
    <m/>
    <n v="90"/>
    <m/>
    <n v="1"/>
    <n v="1"/>
    <n v="1"/>
    <n v="1"/>
    <s v="PAS D'INFO"/>
    <s v="SIG V1J"/>
    <x v="1"/>
    <s v="PAS D'INFO"/>
    <s v="PAS D'INFO"/>
    <s v="ok"/>
    <m/>
    <m/>
    <m/>
    <m/>
    <m/>
    <m/>
    <m/>
    <m/>
    <m/>
    <m/>
    <m/>
    <m/>
  </r>
  <r>
    <s v="T2783"/>
    <s v="TANKFARM"/>
    <s v="APPAREIL"/>
    <s v="ECHANGEUR"/>
    <s v="C"/>
    <m/>
    <m/>
    <m/>
    <m/>
    <m/>
    <m/>
    <m/>
    <m/>
    <m/>
    <s v="?"/>
    <x v="41"/>
    <s v="Différent"/>
    <s v="PAS D'INFO"/>
    <x v="2"/>
    <s v="Différent"/>
    <m/>
    <s v="DEPOSE/REPOSE DOME OU BOITE"/>
    <m/>
    <n v="0"/>
    <n v="1"/>
    <n v="0"/>
    <n v="0"/>
    <s v=""/>
    <s v="1 JP"/>
    <s v=""/>
    <s v=""/>
    <m/>
    <n v="16"/>
    <n v="0"/>
    <n v="16"/>
    <s v="M20 x 190"/>
    <n v="0"/>
    <x v="62"/>
    <s v="B7"/>
    <s v="B7"/>
    <x v="1"/>
    <m/>
    <s v=""/>
    <m/>
    <s v=""/>
    <m/>
    <n v="0"/>
    <n v="2"/>
    <n v="1"/>
    <n v="0"/>
    <s v="PAS D'INFO"/>
    <n v="0"/>
    <x v="2"/>
    <s v="oui"/>
    <s v="PAS D'INFO"/>
    <s v="JP sur une boite ?"/>
    <m/>
    <m/>
    <m/>
    <m/>
    <m/>
    <m/>
    <m/>
    <m/>
    <m/>
    <m/>
    <m/>
    <m/>
  </r>
  <r>
    <s v="T2783"/>
    <s v="TANKFARM"/>
    <s v="APPAREIL"/>
    <s v="ECHANGEUR"/>
    <s v="E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100"/>
    <x v="2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2783"/>
    <s v="TANKFARM"/>
    <s v="APPAREIL"/>
    <s v="ECHANGEUR"/>
    <s v="D"/>
    <s v="D1"/>
    <m/>
    <m/>
    <m/>
    <m/>
    <m/>
    <m/>
    <m/>
    <m/>
    <s v="ACCES"/>
    <x v="11"/>
    <s v="Différent"/>
    <s v="PAS D'INFO"/>
    <x v="1"/>
    <s v="Différent"/>
    <m/>
    <s v="DECONNEXION/RECONNEXION"/>
    <m/>
    <n v="0"/>
    <n v="0"/>
    <n v="0"/>
    <n v="0"/>
    <s v=""/>
    <s v=""/>
    <m/>
    <n v="22"/>
    <m/>
    <s v="PAS D'INFO"/>
    <n v="4"/>
    <n v="4"/>
    <s v="PAS D'INFO"/>
    <s v="M14x95"/>
    <x v="37"/>
    <s v="PAS D'INFO"/>
    <n v="0"/>
    <x v="2"/>
    <m/>
    <n v="14"/>
    <m/>
    <n v="80"/>
    <m/>
    <n v="0"/>
    <n v="0"/>
    <n v="1"/>
    <n v="2"/>
    <s v="PAS D'INFO"/>
    <s v="SIG/V2J"/>
    <x v="0"/>
    <s v="PAS D'INFO"/>
    <s v="PAS D'INFO"/>
    <m/>
    <m/>
    <m/>
    <m/>
    <m/>
    <m/>
    <m/>
    <m/>
    <m/>
    <m/>
    <m/>
    <m/>
    <m/>
  </r>
  <r>
    <s v="T2783"/>
    <s v="TANKFARM"/>
    <s v="APPAREIL"/>
    <s v="ECHANGEUR"/>
    <s v="D"/>
    <s v="D2"/>
    <m/>
    <m/>
    <m/>
    <m/>
    <m/>
    <m/>
    <m/>
    <m/>
    <s v="ACCES"/>
    <x v="11"/>
    <s v="Différent"/>
    <s v="PAS D'INFO"/>
    <x v="1"/>
    <s v="Différent"/>
    <m/>
    <s v="DECONNEXION/RECONNEXION"/>
    <m/>
    <n v="0"/>
    <m/>
    <n v="0"/>
    <m/>
    <s v=""/>
    <m/>
    <m/>
    <n v="22"/>
    <m/>
    <s v="PAS D'INFO"/>
    <n v="4"/>
    <n v="4"/>
    <s v="PAS D'INFO"/>
    <s v="M14x95"/>
    <x v="37"/>
    <s v="PAS D'INFO"/>
    <n v="0"/>
    <x v="2"/>
    <m/>
    <n v="14"/>
    <m/>
    <n v="80"/>
    <m/>
    <n v="0"/>
    <m/>
    <n v="1"/>
    <m/>
    <s v="PAS D'INFO"/>
    <s v="SIG/V2J"/>
    <x v="0"/>
    <s v="PAS D'INFO"/>
    <s v="PAS D'INFO"/>
    <m/>
    <m/>
    <m/>
    <m/>
    <m/>
    <m/>
    <m/>
    <m/>
    <m/>
    <m/>
    <m/>
    <m/>
    <m/>
  </r>
  <r>
    <s v="T2783"/>
    <s v="TANKFARM"/>
    <s v="APPAREIL"/>
    <s v="ECHANGEUR"/>
    <s v="F"/>
    <m/>
    <m/>
    <m/>
    <m/>
    <m/>
    <m/>
    <m/>
    <m/>
    <m/>
    <n v="20"/>
    <x v="10"/>
    <s v="Pareil"/>
    <n v="20"/>
    <x v="1"/>
    <s v="Pareil"/>
    <m/>
    <s v="DECONNEXION/RECONNEXION + BP"/>
    <m/>
    <n v="0"/>
    <n v="0"/>
    <n v="1"/>
    <n v="1"/>
    <s v=" 1 BP"/>
    <s v=" 1 BP"/>
    <s v=""/>
    <n v="22"/>
    <m/>
    <n v="4"/>
    <n v="4"/>
    <n v="4"/>
    <s v="M14 x 80"/>
    <s v="M14x85"/>
    <x v="14"/>
    <s v="B7"/>
    <s v="B7"/>
    <x v="1"/>
    <m/>
    <n v="14"/>
    <m/>
    <n v="70"/>
    <m/>
    <n v="1"/>
    <n v="1"/>
    <n v="1"/>
    <n v="1"/>
    <s v="SIG/V2J"/>
    <s v="SIG/V2J"/>
    <x v="0"/>
    <s v="oui"/>
    <s v="rf"/>
    <s v="ok"/>
    <m/>
    <m/>
    <m/>
    <m/>
    <m/>
    <m/>
    <m/>
    <m/>
    <m/>
    <m/>
    <m/>
    <m/>
  </r>
  <r>
    <s v="T2783"/>
    <s v="TANKFARM"/>
    <s v="APPAREIL"/>
    <s v="ECHANGEUR"/>
    <s v="G"/>
    <m/>
    <m/>
    <m/>
    <m/>
    <m/>
    <m/>
    <m/>
    <m/>
    <m/>
    <n v="25"/>
    <x v="8"/>
    <s v="Pareil"/>
    <n v="20"/>
    <x v="1"/>
    <s v="Pareil"/>
    <m/>
    <s v="DECONNEXION/RECONNEXION"/>
    <m/>
    <n v="0"/>
    <n v="0"/>
    <n v="0"/>
    <n v="0"/>
    <s v=""/>
    <s v=""/>
    <s v=""/>
    <n v="22"/>
    <m/>
    <n v="4"/>
    <n v="4"/>
    <n v="4"/>
    <s v="M14 x 85"/>
    <s v="M14x85"/>
    <x v="17"/>
    <s v="B7"/>
    <s v="B7"/>
    <x v="1"/>
    <m/>
    <n v="14"/>
    <m/>
    <n v="7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2783"/>
    <s v="TANKFARM"/>
    <s v="APPAREIL"/>
    <s v="ECHANGEUR"/>
    <s v="I"/>
    <m/>
    <m/>
    <m/>
    <m/>
    <m/>
    <m/>
    <m/>
    <m/>
    <m/>
    <n v="50"/>
    <x v="2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90"/>
    <s v="M16x100"/>
    <x v="2"/>
    <s v="B7"/>
    <s v="B7"/>
    <x v="1"/>
    <m/>
    <n v="16"/>
    <m/>
    <n v="9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4014"/>
    <s v="TANKFARM"/>
    <s v="APPAREIL"/>
    <s v="DIVERS"/>
    <s v="A"/>
    <s v="A1"/>
    <s v="Coté vanne "/>
    <m/>
    <m/>
    <m/>
    <m/>
    <m/>
    <m/>
    <m/>
    <s v="PAS TROUVE"/>
    <x v="8"/>
    <s v="Différent"/>
    <s v="PAS D'INFO"/>
    <x v="1"/>
    <s v="Différent"/>
    <m/>
    <s v="DECONNEXION/RECONNEXION"/>
    <m/>
    <n v="0"/>
    <n v="0"/>
    <n v="0"/>
    <n v="1"/>
    <s v=""/>
    <s v=" 1 BP"/>
    <s v=""/>
    <n v="22"/>
    <m/>
    <s v="PAS D'INFO"/>
    <n v="4"/>
    <n v="4"/>
    <s v="PAS D'INFO"/>
    <s v="M14x80"/>
    <x v="14"/>
    <s v="PAS D'INFO"/>
    <s v="B7"/>
    <x v="1"/>
    <m/>
    <n v="14"/>
    <m/>
    <n v="70"/>
    <m/>
    <n v="0"/>
    <n v="1"/>
    <n v="1"/>
    <n v="0"/>
    <s v="PAS D'INFO"/>
    <s v="SIG/V2J"/>
    <x v="0"/>
    <s v="PAS D'INFO"/>
    <s v="PAS D'INFO"/>
    <s v="Manque un joint def"/>
    <m/>
    <m/>
    <m/>
    <m/>
    <m/>
    <m/>
    <m/>
    <m/>
    <m/>
    <m/>
    <m/>
    <m/>
  </r>
  <r>
    <s v="T4014"/>
    <s v="TANKFARM"/>
    <s v="APPAREIL"/>
    <s v="DIVERS"/>
    <s v="A"/>
    <s v="A2"/>
    <s v="milieu"/>
    <m/>
    <m/>
    <m/>
    <m/>
    <m/>
    <m/>
    <m/>
    <m/>
    <x v="8"/>
    <s v=""/>
    <m/>
    <x v="1"/>
    <s v=""/>
    <m/>
    <s v="DECONNEXION/RECONNEXION"/>
    <m/>
    <m/>
    <n v="0"/>
    <m/>
    <n v="1"/>
    <s v=""/>
    <s v=" 1 BP"/>
    <m/>
    <n v="22"/>
    <m/>
    <m/>
    <n v="4"/>
    <n v="4"/>
    <m/>
    <s v="M14x80"/>
    <x v="14"/>
    <m/>
    <s v="B7"/>
    <x v="1"/>
    <m/>
    <n v="14"/>
    <m/>
    <n v="70"/>
    <m/>
    <m/>
    <n v="1"/>
    <n v="1"/>
    <n v="0"/>
    <m/>
    <s v="SIG/V2J"/>
    <x v="0"/>
    <m/>
    <m/>
    <s v="REVD"/>
    <m/>
    <m/>
    <m/>
    <m/>
    <m/>
    <m/>
    <m/>
    <m/>
    <m/>
    <m/>
    <m/>
    <m/>
  </r>
  <r>
    <s v="T4014"/>
    <s v="TANKFARM"/>
    <s v="APPAREIL"/>
    <s v="DIVERS"/>
    <s v="A"/>
    <s v="A3"/>
    <s v="Bride équipement"/>
    <m/>
    <m/>
    <m/>
    <m/>
    <m/>
    <m/>
    <m/>
    <m/>
    <x v="8"/>
    <s v=""/>
    <m/>
    <x v="1"/>
    <s v=""/>
    <m/>
    <s v="DECONNEXION/RECONNEXION + BP"/>
    <m/>
    <m/>
    <n v="0"/>
    <m/>
    <n v="1"/>
    <s v=""/>
    <s v=" 1 BP"/>
    <m/>
    <n v="22"/>
    <m/>
    <m/>
    <n v="4"/>
    <n v="4"/>
    <m/>
    <s v="M14x80"/>
    <x v="14"/>
    <m/>
    <s v="B7"/>
    <x v="1"/>
    <m/>
    <n v="14"/>
    <m/>
    <n v="70"/>
    <m/>
    <m/>
    <n v="1"/>
    <n v="1"/>
    <n v="0"/>
    <m/>
    <s v="SIG/V2J"/>
    <x v="0"/>
    <m/>
    <m/>
    <s v="REVD"/>
    <m/>
    <m/>
    <m/>
    <m/>
    <m/>
    <m/>
    <m/>
    <m/>
    <m/>
    <m/>
    <m/>
    <m/>
  </r>
  <r>
    <s v="T5162"/>
    <s v="TANKFARM"/>
    <s v="APPAREIL"/>
    <s v="DIVERS"/>
    <s v="A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8"/>
    <n v="8"/>
    <m/>
    <s v="M16x100"/>
    <x v="5"/>
    <m/>
    <s v="B7"/>
    <x v="1"/>
    <m/>
    <n v="16"/>
    <m/>
    <n v="100"/>
    <m/>
    <n v="2"/>
    <n v="2"/>
    <n v="1"/>
    <n v="1"/>
    <m/>
    <s v="SIG/V2J"/>
    <x v="0"/>
    <m/>
    <m/>
    <s v="ok"/>
    <m/>
    <m/>
    <m/>
    <m/>
    <m/>
    <m/>
    <m/>
    <m/>
    <m/>
    <m/>
    <m/>
    <m/>
  </r>
  <r>
    <s v="T5162"/>
    <s v="TANKFARM"/>
    <s v="APPAREIL"/>
    <s v="DIVERS"/>
    <s v="B"/>
    <m/>
    <m/>
    <m/>
    <m/>
    <m/>
    <m/>
    <m/>
    <m/>
    <m/>
    <s v="CALO"/>
    <x v="2"/>
    <s v="Différent"/>
    <s v="PAS D'INFO"/>
    <x v="1"/>
    <s v="Différent"/>
    <m/>
    <s v="POSE/DEPOSE JP"/>
    <m/>
    <n v="1"/>
    <n v="1"/>
    <n v="0"/>
    <n v="0"/>
    <s v="1 JP"/>
    <s v="1 JP"/>
    <s v=""/>
    <n v="27"/>
    <m/>
    <s v="PAS D'INFO"/>
    <n v="4"/>
    <n v="4"/>
    <m/>
    <s v="M16x95"/>
    <x v="12"/>
    <m/>
    <s v="B7"/>
    <x v="1"/>
    <m/>
    <n v="16"/>
    <m/>
    <n v="90"/>
    <m/>
    <n v="2"/>
    <n v="2"/>
    <n v="1"/>
    <n v="1"/>
    <m/>
    <s v="SIG/V2J"/>
    <x v="0"/>
    <m/>
    <m/>
    <s v="ok"/>
    <m/>
    <m/>
    <m/>
    <m/>
    <m/>
    <m/>
    <m/>
    <m/>
    <m/>
    <m/>
    <m/>
    <m/>
  </r>
  <r>
    <s v="T5162"/>
    <s v="TANKFARM"/>
    <s v="APPAREIL"/>
    <s v="DIVERS"/>
    <s v="C"/>
    <m/>
    <m/>
    <m/>
    <m/>
    <m/>
    <m/>
    <m/>
    <m/>
    <m/>
    <n v="80"/>
    <x v="0"/>
    <s v="Pareil"/>
    <n v="20"/>
    <x v="1"/>
    <s v="Pareil"/>
    <m/>
    <s v="POSE/DEPOSE JP"/>
    <m/>
    <n v="1"/>
    <n v="1"/>
    <n v="0"/>
    <n v="0"/>
    <s v="1 JP"/>
    <s v="1 JP"/>
    <s v=""/>
    <n v="27"/>
    <m/>
    <n v="4"/>
    <n v="4"/>
    <n v="4"/>
    <s v="M16 x 100"/>
    <s v="M16x100"/>
    <x v="5"/>
    <s v="B7"/>
    <s v="B7"/>
    <x v="1"/>
    <m/>
    <n v="16"/>
    <m/>
    <n v="10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5162"/>
    <s v="TANKFARM"/>
    <s v="APPAREIL"/>
    <s v="DIVERS"/>
    <s v="D"/>
    <m/>
    <m/>
    <m/>
    <m/>
    <m/>
    <m/>
    <m/>
    <m/>
    <m/>
    <n v="15"/>
    <x v="9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0"/>
    <s v="M14x75"/>
    <x v="23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5162"/>
    <s v="TANKFARM"/>
    <s v="APPAREIL"/>
    <s v="DIVERS"/>
    <s v="E"/>
    <m/>
    <m/>
    <m/>
    <m/>
    <m/>
    <m/>
    <m/>
    <m/>
    <m/>
    <n v="100"/>
    <x v="4"/>
    <s v="Pareil"/>
    <n v="20"/>
    <x v="1"/>
    <s v="Pareil"/>
    <m/>
    <s v="POSE/DEPOSE JP"/>
    <m/>
    <n v="1"/>
    <n v="1"/>
    <n v="0"/>
    <n v="0"/>
    <s v="1 JP"/>
    <s v="1 JP"/>
    <s v=""/>
    <n v="27"/>
    <m/>
    <n v="8"/>
    <n v="8"/>
    <n v="8"/>
    <s v="M16 x 100"/>
    <s v="M16x100"/>
    <x v="5"/>
    <s v="B8"/>
    <s v="B7"/>
    <x v="0"/>
    <m/>
    <n v="16"/>
    <m/>
    <n v="100"/>
    <m/>
    <n v="2"/>
    <n v="2"/>
    <n v="1"/>
    <n v="1"/>
    <s v="SIG/V2J"/>
    <s v="SIG/V2J"/>
    <x v="0"/>
    <s v="NON"/>
    <s v="rf"/>
    <s v="ok"/>
    <m/>
    <m/>
    <m/>
    <m/>
    <m/>
    <m/>
    <m/>
    <m/>
    <m/>
    <m/>
    <m/>
    <m/>
  </r>
  <r>
    <s v="T5162"/>
    <s v="TANKFARM"/>
    <s v="APPAREIL"/>
    <s v="DIVERS"/>
    <s v="F"/>
    <m/>
    <m/>
    <m/>
    <m/>
    <m/>
    <m/>
    <m/>
    <m/>
    <m/>
    <n v="25"/>
    <x v="8"/>
    <s v="Pareil"/>
    <n v="20"/>
    <x v="1"/>
    <s v="Pareil"/>
    <m/>
    <s v="POSE/DEPOSE JP"/>
    <m/>
    <n v="1"/>
    <n v="1"/>
    <n v="0"/>
    <n v="0"/>
    <s v="1 JP"/>
    <s v="1 JP"/>
    <s v=""/>
    <n v="22"/>
    <m/>
    <n v="4"/>
    <n v="4"/>
    <n v="4"/>
    <s v="M14 x 75"/>
    <s v="M14x80"/>
    <x v="11"/>
    <s v="B7"/>
    <s v="B7"/>
    <x v="1"/>
    <m/>
    <n v="14"/>
    <m/>
    <n v="70"/>
    <m/>
    <n v="2"/>
    <n v="2"/>
    <n v="1"/>
    <n v="1"/>
    <s v="SIG/V2J"/>
    <s v="SIG/V2J"/>
    <x v="0"/>
    <s v="oui"/>
    <s v="rf"/>
    <s v="ok"/>
    <m/>
    <m/>
    <m/>
    <m/>
    <m/>
    <m/>
    <m/>
    <m/>
    <m/>
    <m/>
    <m/>
    <m/>
  </r>
  <r>
    <s v="T5389"/>
    <s v="TANKFARM"/>
    <s v="ROBINETTERIE"/>
    <s v="VANNE MANU"/>
    <s v="A"/>
    <s v="A1"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n v="4"/>
    <n v="4"/>
    <n v="4"/>
    <s v="M16 x 90"/>
    <s v="M16x95"/>
    <x v="2"/>
    <s v="B7"/>
    <s v="B7"/>
    <x v="1"/>
    <m/>
    <n v="16"/>
    <m/>
    <n v="90"/>
    <m/>
    <n v="0"/>
    <n v="0"/>
    <n v="1"/>
    <n v="2"/>
    <s v="SIG/V2J"/>
    <s v="SIG/V2J"/>
    <x v="0"/>
    <s v="NON"/>
    <s v="rf"/>
    <s v="ok"/>
    <m/>
    <m/>
    <m/>
    <m/>
    <m/>
    <m/>
    <m/>
    <m/>
    <m/>
    <m/>
    <m/>
    <m/>
  </r>
  <r>
    <s v="T5389"/>
    <s v="TANKFARM"/>
    <s v="ROBINETTERIE"/>
    <s v="VANNE MANU"/>
    <s v="A"/>
    <s v="A2"/>
    <m/>
    <m/>
    <m/>
    <m/>
    <m/>
    <m/>
    <m/>
    <m/>
    <n v="50"/>
    <x v="2"/>
    <s v="Pareil"/>
    <n v="20"/>
    <x v="1"/>
    <s v="Pareil"/>
    <m/>
    <s v="DECONNEXION/RECONNEXION"/>
    <m/>
    <n v="0"/>
    <m/>
    <n v="0"/>
    <m/>
    <s v=""/>
    <m/>
    <s v=""/>
    <n v="27"/>
    <m/>
    <n v="4"/>
    <n v="4"/>
    <n v="4"/>
    <s v="M16 x 90"/>
    <s v="M16x95"/>
    <x v="2"/>
    <s v="B7"/>
    <s v="B7"/>
    <x v="1"/>
    <m/>
    <n v="16"/>
    <m/>
    <n v="90"/>
    <m/>
    <n v="0"/>
    <m/>
    <n v="1"/>
    <m/>
    <s v="SIG/V2J"/>
    <s v="SIG/V2J"/>
    <x v="0"/>
    <s v="NON"/>
    <s v="rf"/>
    <s v="ok"/>
    <m/>
    <m/>
    <m/>
    <m/>
    <m/>
    <m/>
    <m/>
    <m/>
    <m/>
    <m/>
    <m/>
    <m/>
  </r>
  <r>
    <s v="T5389"/>
    <s v="TANKFARM"/>
    <s v="ROBINETTERIE"/>
    <s v="VANNE MANU"/>
    <s v="B"/>
    <s v="B1"/>
    <m/>
    <m/>
    <m/>
    <m/>
    <m/>
    <m/>
    <m/>
    <m/>
    <s v="CALO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T5389"/>
    <s v="TANKFARM"/>
    <s v="ROBINETTERIE"/>
    <s v="VANNE MANU"/>
    <s v="B"/>
    <s v="B2"/>
    <m/>
    <m/>
    <m/>
    <m/>
    <m/>
    <m/>
    <m/>
    <m/>
    <s v="CALO"/>
    <x v="2"/>
    <s v="Différent"/>
    <s v="PAS D'INFO"/>
    <x v="1"/>
    <s v="Différent"/>
    <m/>
    <s v="DECONNEXION/RECONNEXION"/>
    <m/>
    <n v="0"/>
    <m/>
    <n v="0"/>
    <m/>
    <s v=""/>
    <m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TTU158"/>
    <s v="TANKFARM"/>
    <s v="TUYAUTERIE"/>
    <s v="TUYAUTERIE"/>
    <s v="A"/>
    <s v="A1"/>
    <m/>
    <m/>
    <m/>
    <m/>
    <m/>
    <m/>
    <m/>
    <m/>
    <n v="150"/>
    <x v="15"/>
    <s v="Différent"/>
    <s v="PAS D'INFO"/>
    <x v="1"/>
    <s v="Différent"/>
    <m/>
    <s v="DECONNEXION/RECONNEXION"/>
    <m/>
    <n v="0"/>
    <n v="0"/>
    <n v="0"/>
    <n v="0"/>
    <s v=""/>
    <s v=""/>
    <s v=""/>
    <n v="36"/>
    <m/>
    <n v="8"/>
    <n v="12"/>
    <n v="8"/>
    <s v="M20 x 110"/>
    <s v="M24x140"/>
    <x v="36"/>
    <s v="PAS D'INFO"/>
    <s v="B7"/>
    <x v="1"/>
    <m/>
    <n v="22"/>
    <m/>
    <n v="130"/>
    <m/>
    <n v="0"/>
    <n v="0"/>
    <n v="1"/>
    <n v="2"/>
    <s v="PAS D'INFO"/>
    <s v="SIG/V2J"/>
    <x v="0"/>
    <s v="PAS D'INFO"/>
    <s v="PAS D'INFO"/>
    <s v="ok"/>
    <m/>
    <m/>
    <m/>
    <m/>
    <m/>
    <m/>
    <m/>
    <m/>
    <m/>
    <m/>
    <m/>
    <m/>
  </r>
  <r>
    <s v="TTU158"/>
    <s v="TANKFARM"/>
    <s v="TUYAUTERIE"/>
    <s v="TUYAUTERIE"/>
    <s v="A"/>
    <s v="A2"/>
    <m/>
    <m/>
    <m/>
    <m/>
    <m/>
    <m/>
    <m/>
    <m/>
    <n v="150"/>
    <x v="15"/>
    <s v="Différent"/>
    <s v="PAS D'INFO"/>
    <x v="1"/>
    <s v="Différent"/>
    <m/>
    <s v="DECONNEXION/RECONNEXION"/>
    <m/>
    <n v="0"/>
    <m/>
    <n v="0"/>
    <m/>
    <s v=""/>
    <m/>
    <s v=""/>
    <n v="36"/>
    <m/>
    <n v="8"/>
    <n v="12"/>
    <n v="8"/>
    <s v="M20 x 110"/>
    <s v="M24x140"/>
    <x v="36"/>
    <s v="PAS D'INFO"/>
    <s v="B7"/>
    <x v="1"/>
    <m/>
    <n v="22"/>
    <m/>
    <n v="130"/>
    <m/>
    <n v="0"/>
    <m/>
    <n v="1"/>
    <m/>
    <s v="PAS D'INFO"/>
    <s v="SIG/V2J"/>
    <x v="0"/>
    <s v="PAS D'INFO"/>
    <s v="PAS D'INFO"/>
    <s v="ok"/>
    <m/>
    <m/>
    <m/>
    <m/>
    <m/>
    <m/>
    <m/>
    <m/>
    <m/>
    <m/>
    <m/>
    <m/>
  </r>
  <r>
    <s v="TTU168"/>
    <s v="TANKFARM"/>
    <s v="TUYAUTERIE"/>
    <s v="TUYAUTERIE"/>
    <s v="A"/>
    <m/>
    <m/>
    <m/>
    <m/>
    <m/>
    <m/>
    <m/>
    <m/>
    <m/>
    <s v="PAS ACCES"/>
    <x v="2"/>
    <s v="Différent"/>
    <s v="PAS D'INFO"/>
    <x v="1"/>
    <s v="Différent"/>
    <m/>
    <s v="DECONNEXION/RECONNEXION"/>
    <m/>
    <n v="0"/>
    <n v="0"/>
    <n v="0"/>
    <n v="0"/>
    <s v=""/>
    <s v=""/>
    <s v=""/>
    <n v="27"/>
    <m/>
    <s v="PAS D'INFO"/>
    <n v="4"/>
    <n v="4"/>
    <s v="PAS D'INFO"/>
    <s v="M16x95"/>
    <x v="12"/>
    <s v="PAS D'INFO"/>
    <s v="B7"/>
    <x v="1"/>
    <m/>
    <n v="16"/>
    <m/>
    <n v="90"/>
    <m/>
    <n v="0"/>
    <n v="0"/>
    <n v="1"/>
    <n v="1"/>
    <s v="PAS D'INFO"/>
    <s v="SIG/V2J"/>
    <x v="0"/>
    <m/>
    <s v="PAS D'INFO"/>
    <s v="Voir avec Ali clarinette en magasin combien de joint faut"/>
    <m/>
    <m/>
    <m/>
    <m/>
    <m/>
    <m/>
    <m/>
    <m/>
    <m/>
    <m/>
    <m/>
    <m/>
  </r>
  <r>
    <s v="T1016"/>
    <s v="TANKFARM"/>
    <s v="APPAREIL"/>
    <s v="TANK"/>
    <n v="4"/>
    <m/>
    <m/>
    <m/>
    <m/>
    <m/>
    <m/>
    <m/>
    <m/>
    <m/>
    <s v="CALO"/>
    <x v="1"/>
    <s v="Différent"/>
    <s v="PAS D'INFO"/>
    <x v="1"/>
    <s v="Différent"/>
    <m/>
    <s v="DECONNEXION/RECONNEXION"/>
    <m/>
    <n v="0"/>
    <m/>
    <n v="0"/>
    <m/>
    <s v=""/>
    <m/>
    <s v="ADF"/>
    <n v="32"/>
    <m/>
    <s v="PAS D'INFO"/>
    <n v="8"/>
    <n v="8"/>
    <s v="PAS D'INFO"/>
    <s v="M20x120"/>
    <x v="13"/>
    <s v="PAS D'INFO"/>
    <s v="B7"/>
    <x v="1"/>
    <m/>
    <n v="20"/>
    <m/>
    <n v="11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16"/>
    <s v="TANKFARM"/>
    <s v="APPAREIL"/>
    <s v="TANK"/>
    <n v="6"/>
    <m/>
    <m/>
    <m/>
    <m/>
    <m/>
    <m/>
    <m/>
    <m/>
    <m/>
    <n v="600"/>
    <x v="6"/>
    <s v="Pareil"/>
    <n v="20"/>
    <x v="1"/>
    <s v="Pareil"/>
    <m/>
    <s v="DECONNEXION/RECONNEXION"/>
    <m/>
    <n v="0"/>
    <n v="0"/>
    <n v="0"/>
    <n v="0"/>
    <s v="COPPUS"/>
    <s v=""/>
    <s v="ADF"/>
    <n v="51"/>
    <m/>
    <n v="20"/>
    <n v="20"/>
    <n v="20"/>
    <s v="M33 x 190"/>
    <s v="M33x200"/>
    <x v="7"/>
    <s v="B7"/>
    <s v="B7"/>
    <x v="1"/>
    <m/>
    <n v="33"/>
    <m/>
    <n v="190"/>
    <m/>
    <n v="0"/>
    <n v="0"/>
    <n v="1"/>
    <n v="1"/>
    <s v="SIG/V2J"/>
    <s v="SIG/V2J"/>
    <x v="0"/>
    <s v="NON"/>
    <s v="rf"/>
    <s v="ok"/>
    <m/>
    <m/>
    <m/>
    <m/>
    <m/>
    <m/>
    <m/>
    <m/>
    <m/>
    <m/>
    <m/>
    <m/>
  </r>
  <r>
    <s v="T1016"/>
    <s v="TANKFARM"/>
    <s v="APPAREIL"/>
    <s v="TANK"/>
    <n v="7"/>
    <m/>
    <m/>
    <m/>
    <m/>
    <m/>
    <m/>
    <m/>
    <m/>
    <m/>
    <s v="CALO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7"/>
    <x v="1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16"/>
    <s v="TANKFARM"/>
    <s v="APPAREIL"/>
    <s v="TANK"/>
    <n v="8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16"/>
    <s v="TANKFARM"/>
    <s v="APPAREIL"/>
    <s v="TANK"/>
    <n v="9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16"/>
    <s v="TANKFARM"/>
    <s v="APPAREIL"/>
    <s v="TANK"/>
    <n v="13"/>
    <m/>
    <m/>
    <m/>
    <m/>
    <m/>
    <m/>
    <m/>
    <m/>
    <m/>
    <n v="600"/>
    <x v="6"/>
    <s v="Pareil"/>
    <n v="20"/>
    <x v="1"/>
    <s v="Pareil"/>
    <m/>
    <s v="DECONNEXION/RECONNEXION"/>
    <m/>
    <n v="0"/>
    <n v="0"/>
    <n v="0"/>
    <n v="0"/>
    <s v="COPPUS"/>
    <s v=""/>
    <s v="ADF"/>
    <n v="51"/>
    <m/>
    <n v="20"/>
    <n v="20"/>
    <n v="20"/>
    <s v="M33 x 190"/>
    <s v="M33x200"/>
    <x v="7"/>
    <s v="B7"/>
    <s v="B7"/>
    <x v="1"/>
    <m/>
    <n v="33"/>
    <m/>
    <n v="190"/>
    <m/>
    <n v="0"/>
    <n v="0"/>
    <n v="1"/>
    <n v="1"/>
    <s v="SIG/V2J"/>
    <s v="SIG/V2J"/>
    <x v="0"/>
    <s v="oui"/>
    <s v="rf"/>
    <s v="ok"/>
    <m/>
    <m/>
    <m/>
    <m/>
    <m/>
    <m/>
    <m/>
    <m/>
    <m/>
    <m/>
    <m/>
    <m/>
  </r>
  <r>
    <s v="T1016"/>
    <s v="TANKFARM"/>
    <s v="APPAREIL"/>
    <s v="TANK"/>
    <n v="14"/>
    <m/>
    <m/>
    <m/>
    <m/>
    <m/>
    <m/>
    <m/>
    <m/>
    <m/>
    <s v="CALO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s v="B7"/>
    <x v="1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16"/>
    <s v="TANKFARM"/>
    <s v="APPAREIL"/>
    <s v="TANK"/>
    <s v="A"/>
    <m/>
    <m/>
    <m/>
    <m/>
    <m/>
    <m/>
    <m/>
    <m/>
    <m/>
    <s v="CALO"/>
    <x v="4"/>
    <s v="Différent"/>
    <s v="PAS D'INFO"/>
    <x v="1"/>
    <s v="Différent"/>
    <m/>
    <s v="DECONNEXION/RECONNEXION + BP"/>
    <m/>
    <n v="0"/>
    <n v="0"/>
    <n v="1"/>
    <n v="1"/>
    <s v=" 1 BP"/>
    <s v=" 1 BP"/>
    <s v="ADF"/>
    <n v="27"/>
    <m/>
    <s v="PAS D'INFO"/>
    <n v="8"/>
    <n v="8"/>
    <s v="PAS D'INFO"/>
    <s v="Hors standard"/>
    <x v="0"/>
    <s v="PAS D'INFO"/>
    <s v="B7"/>
    <x v="1"/>
    <m/>
    <n v="16"/>
    <m/>
    <n v="100"/>
    <m/>
    <n v="1"/>
    <n v="1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1"/>
    <m/>
    <m/>
    <m/>
    <m/>
    <m/>
    <m/>
    <m/>
    <m/>
    <m/>
    <s v="FOSSE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8"/>
    <x v="0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3"/>
    <m/>
    <m/>
    <m/>
    <m/>
    <m/>
    <m/>
    <m/>
    <m/>
    <m/>
    <s v="FOSSE"/>
    <x v="7"/>
    <s v="Différent"/>
    <s v="PAS D'INFO"/>
    <x v="1"/>
    <s v="Différent"/>
    <m/>
    <s v="POSE/DEPOSE JP"/>
    <m/>
    <n v="1"/>
    <n v="1"/>
    <n v="0"/>
    <n v="0"/>
    <s v="1 JP"/>
    <s v="1 JP"/>
    <s v="ADF"/>
    <n v="32"/>
    <m/>
    <s v="PAS D'INFO"/>
    <n v="8"/>
    <n v="8"/>
    <s v="PAS D'INFO"/>
    <s v="M20x120"/>
    <x v="13"/>
    <s v="PAS D'INFO"/>
    <s v="B8"/>
    <x v="0"/>
    <m/>
    <n v="20"/>
    <m/>
    <n v="11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4"/>
    <m/>
    <m/>
    <m/>
    <m/>
    <m/>
    <m/>
    <m/>
    <m/>
    <m/>
    <s v="FOSSE"/>
    <x v="6"/>
    <s v="Différent"/>
    <s v="PAS D'INFO"/>
    <x v="1"/>
    <s v="Différent"/>
    <m/>
    <s v="OUVERTURE TH"/>
    <m/>
    <n v="0"/>
    <n v="0"/>
    <n v="0"/>
    <n v="0"/>
    <s v="COPPUS + CROISILLON"/>
    <s v=""/>
    <s v="ADF"/>
    <n v="51"/>
    <m/>
    <s v="PAS D'INFO"/>
    <n v="0"/>
    <s v="PAS D'INFO"/>
    <s v="PAS D'INFO"/>
    <n v="0"/>
    <x v="0"/>
    <s v="PAS D'INFO"/>
    <s v="B8"/>
    <x v="0"/>
    <m/>
    <n v="33"/>
    <m/>
    <n v="190"/>
    <m/>
    <n v="0"/>
    <n v="0"/>
    <n v="1"/>
    <n v="0"/>
    <s v="PAS D'INFO"/>
    <s v="SIG/V2J"/>
    <x v="0"/>
    <s v="PAS D'INFO"/>
    <s v="PAS D'INFO"/>
    <s v="ok couvercle"/>
    <m/>
    <m/>
    <m/>
    <m/>
    <m/>
    <m/>
    <m/>
    <m/>
    <m/>
    <m/>
    <m/>
    <m/>
  </r>
  <r>
    <s v="T1078"/>
    <s v="TANKFARM"/>
    <s v="APPAREIL"/>
    <s v="BALLON"/>
    <n v="5"/>
    <m/>
    <m/>
    <m/>
    <m/>
    <m/>
    <m/>
    <m/>
    <m/>
    <m/>
    <s v="FOSSE"/>
    <x v="8"/>
    <s v="Différent"/>
    <s v="PAS D'INFO"/>
    <x v="1"/>
    <s v="Différent"/>
    <m/>
    <s v="POSE/DEPOSE JP"/>
    <m/>
    <n v="1"/>
    <n v="1"/>
    <n v="0"/>
    <n v="0"/>
    <s v="1 JP"/>
    <s v="1 JP"/>
    <s v="ADF"/>
    <n v="22"/>
    <m/>
    <s v="PAS D'INFO"/>
    <n v="4"/>
    <n v="4"/>
    <s v="PAS D'INFO"/>
    <s v="M14x80"/>
    <x v="14"/>
    <s v="PAS D'INFO"/>
    <s v="B8"/>
    <x v="0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6"/>
    <m/>
    <m/>
    <m/>
    <m/>
    <m/>
    <m/>
    <m/>
    <m/>
    <m/>
    <s v="FOSSE"/>
    <x v="8"/>
    <s v="Différent"/>
    <s v="PAS D'INFO"/>
    <x v="1"/>
    <s v="Différent"/>
    <m/>
    <s v="POSE/DEPOSE JP"/>
    <m/>
    <n v="1"/>
    <n v="1"/>
    <n v="0"/>
    <n v="0"/>
    <s v="1 JP"/>
    <s v="1 JP"/>
    <s v="ADF"/>
    <n v="22"/>
    <m/>
    <s v="PAS D'INFO"/>
    <n v="4"/>
    <n v="4"/>
    <s v="PAS D'INFO"/>
    <s v="M14x80"/>
    <x v="14"/>
    <s v="PAS D'INFO"/>
    <s v="B8"/>
    <x v="0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7"/>
    <m/>
    <m/>
    <m/>
    <m/>
    <m/>
    <m/>
    <m/>
    <m/>
    <m/>
    <s v="FOSSE"/>
    <x v="8"/>
    <s v="Différent"/>
    <s v="PAS D'INFO"/>
    <x v="1"/>
    <s v="Différent"/>
    <m/>
    <s v="POSE/DEPOSE JP"/>
    <m/>
    <n v="1"/>
    <n v="1"/>
    <n v="0"/>
    <n v="0"/>
    <s v="1 JP"/>
    <s v="1 JP"/>
    <s v="ADF"/>
    <n v="22"/>
    <m/>
    <s v="PAS D'INFO"/>
    <n v="4"/>
    <n v="4"/>
    <s v="PAS D'INFO"/>
    <s v="M14x80"/>
    <x v="14"/>
    <s v="PAS D'INFO"/>
    <s v="B8"/>
    <x v="0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8"/>
    <m/>
    <m/>
    <m/>
    <m/>
    <m/>
    <m/>
    <m/>
    <m/>
    <m/>
    <s v="FOSSE"/>
    <x v="0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100"/>
    <x v="5"/>
    <s v="PAS D'INFO"/>
    <s v="B8"/>
    <x v="0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9"/>
    <m/>
    <m/>
    <m/>
    <m/>
    <m/>
    <m/>
    <m/>
    <m/>
    <m/>
    <s v="FOSSE"/>
    <x v="0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100"/>
    <x v="5"/>
    <s v="PAS D'INFO"/>
    <s v="B8"/>
    <x v="0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10"/>
    <m/>
    <m/>
    <m/>
    <m/>
    <m/>
    <m/>
    <m/>
    <m/>
    <m/>
    <s v="FOSSE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8"/>
    <x v="0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11"/>
    <m/>
    <m/>
    <m/>
    <m/>
    <m/>
    <m/>
    <m/>
    <m/>
    <m/>
    <s v="FOSSE"/>
    <x v="12"/>
    <s v="Différent"/>
    <s v="PAS D'INFO"/>
    <x v="2"/>
    <s v="Différent"/>
    <m/>
    <s v="DECONNEXION/RECONNEXION + NPT"/>
    <m/>
    <n v="0"/>
    <n v="0"/>
    <n v="0"/>
    <n v="0"/>
    <s v="BOUCHON NPT"/>
    <s v=""/>
    <s v="ADF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0"/>
    <n v="0"/>
    <s v="PAS D'INFO"/>
    <n v="0"/>
    <x v="2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14"/>
    <m/>
    <m/>
    <m/>
    <m/>
    <m/>
    <m/>
    <m/>
    <m/>
    <m/>
    <s v="FOSSE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8"/>
    <x v="0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15"/>
    <m/>
    <m/>
    <m/>
    <m/>
    <m/>
    <m/>
    <m/>
    <m/>
    <m/>
    <s v="FOSSE"/>
    <x v="12"/>
    <s v="Différent"/>
    <s v="PAS D'INFO"/>
    <x v="2"/>
    <s v="Différent"/>
    <m/>
    <s v="DECONNEXION/RECONNEXION + NPT"/>
    <m/>
    <n v="0"/>
    <n v="0"/>
    <n v="0"/>
    <n v="0"/>
    <s v="BOUCHON NPT"/>
    <s v=""/>
    <s v="ADF"/>
    <s v=""/>
    <m/>
    <s v="PAS D'INFO"/>
    <n v="0"/>
    <s v="PAS D'INFO"/>
    <s v="PAS D'INFO"/>
    <n v="0"/>
    <x v="0"/>
    <s v="PAS D'INFO"/>
    <n v="0"/>
    <x v="2"/>
    <m/>
    <s v=""/>
    <m/>
    <s v=""/>
    <m/>
    <n v="0"/>
    <n v="0"/>
    <n v="0"/>
    <n v="0"/>
    <s v="PAS D'INFO"/>
    <n v="0"/>
    <x v="2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16"/>
    <m/>
    <m/>
    <m/>
    <m/>
    <m/>
    <m/>
    <m/>
    <m/>
    <m/>
    <s v="FOSSE"/>
    <x v="2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4"/>
    <n v="4"/>
    <s v="PAS D'INFO"/>
    <s v="M16x95"/>
    <x v="12"/>
    <s v="PAS D'INFO"/>
    <s v="B8"/>
    <x v="0"/>
    <m/>
    <n v="16"/>
    <m/>
    <n v="9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18"/>
    <m/>
    <m/>
    <m/>
    <m/>
    <m/>
    <m/>
    <m/>
    <m/>
    <m/>
    <s v="FOSSE"/>
    <x v="4"/>
    <s v="Différent"/>
    <s v="PAS D'INFO"/>
    <x v="1"/>
    <s v="Différent"/>
    <m/>
    <s v="POSE/DEPOSE JP"/>
    <m/>
    <n v="1"/>
    <n v="1"/>
    <n v="0"/>
    <n v="0"/>
    <s v="1 JP"/>
    <s v="1 JP"/>
    <s v="ADF"/>
    <n v="27"/>
    <m/>
    <s v="PAS D'INFO"/>
    <n v="8"/>
    <n v="8"/>
    <s v="PAS D'INFO"/>
    <s v="M16x100"/>
    <x v="5"/>
    <s v="PAS D'INFO"/>
    <s v="B8"/>
    <x v="0"/>
    <m/>
    <n v="16"/>
    <m/>
    <n v="10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19"/>
    <m/>
    <m/>
    <m/>
    <m/>
    <m/>
    <m/>
    <m/>
    <m/>
    <m/>
    <s v="FOSSE"/>
    <x v="9"/>
    <s v="Différent"/>
    <s v="PAS D'INFO"/>
    <x v="1"/>
    <s v="Différent"/>
    <m/>
    <s v="POSE/DEPOSE JP"/>
    <m/>
    <n v="1"/>
    <n v="1"/>
    <n v="0"/>
    <n v="0"/>
    <s v="1 JP"/>
    <s v="1 JP"/>
    <s v="ADF"/>
    <n v="22"/>
    <m/>
    <s v="PAS D'INFO"/>
    <n v="4"/>
    <n v="4"/>
    <s v="PAS D'INFO"/>
    <s v="M14x80"/>
    <x v="14"/>
    <s v="PAS D'INFO"/>
    <s v="B8"/>
    <x v="0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20"/>
    <m/>
    <m/>
    <m/>
    <m/>
    <m/>
    <m/>
    <m/>
    <m/>
    <m/>
    <s v="FOSSE"/>
    <x v="9"/>
    <s v="Différent"/>
    <s v="PAS D'INFO"/>
    <x v="1"/>
    <s v="Différent"/>
    <m/>
    <s v="POSE/DEPOSE JP"/>
    <m/>
    <n v="1"/>
    <n v="1"/>
    <n v="0"/>
    <n v="0"/>
    <s v="1 JP"/>
    <s v="1 JP"/>
    <s v="ADF"/>
    <n v="22"/>
    <m/>
    <s v="PAS D'INFO"/>
    <n v="4"/>
    <n v="4"/>
    <s v="PAS D'INFO"/>
    <s v="M14x80"/>
    <x v="14"/>
    <s v="PAS D'INFO"/>
    <s v="B8"/>
    <x v="0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21"/>
    <m/>
    <m/>
    <m/>
    <m/>
    <m/>
    <m/>
    <m/>
    <m/>
    <m/>
    <s v="FOSSE"/>
    <x v="6"/>
    <s v="Différent"/>
    <s v="PAS D'INFO"/>
    <x v="1"/>
    <s v="Différent"/>
    <m/>
    <s v="OUVERTURE TH"/>
    <m/>
    <n v="0"/>
    <n v="0"/>
    <n v="0"/>
    <n v="0"/>
    <s v="OBTURATEUR"/>
    <s v=""/>
    <s v="ADF"/>
    <n v="51"/>
    <m/>
    <s v="PAS D'INFO"/>
    <n v="20"/>
    <n v="20"/>
    <s v="PAS D'INFO"/>
    <s v="M33x200"/>
    <x v="39"/>
    <s v="PAS D'INFO"/>
    <s v="B8"/>
    <x v="0"/>
    <m/>
    <n v="33"/>
    <m/>
    <n v="190"/>
    <m/>
    <n v="0"/>
    <n v="0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23"/>
    <m/>
    <m/>
    <m/>
    <m/>
    <m/>
    <m/>
    <m/>
    <m/>
    <m/>
    <s v="FOSSE"/>
    <x v="9"/>
    <s v="Différent"/>
    <s v="PAS D'INFO"/>
    <x v="1"/>
    <s v="Différent"/>
    <m/>
    <s v="POSE/DEPOSE JP"/>
    <m/>
    <n v="1"/>
    <n v="1"/>
    <n v="0"/>
    <n v="0"/>
    <s v="1 JP"/>
    <s v="1 JP"/>
    <s v="ADF"/>
    <n v="22"/>
    <m/>
    <s v="PAS D'INFO"/>
    <n v="4"/>
    <n v="4"/>
    <s v="PAS D'INFO"/>
    <s v="M14x80"/>
    <x v="14"/>
    <s v="PAS D'INFO"/>
    <s v="B8"/>
    <x v="0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T1078"/>
    <s v="TANKFARM"/>
    <s v="APPAREIL"/>
    <s v="BALLON"/>
    <n v="24"/>
    <m/>
    <m/>
    <m/>
    <m/>
    <m/>
    <m/>
    <m/>
    <m/>
    <m/>
    <s v="FOSSE"/>
    <x v="9"/>
    <s v="Différent"/>
    <s v="PAS D'INFO"/>
    <x v="1"/>
    <s v="Différent"/>
    <m/>
    <s v="POSE/DEPOSE JP"/>
    <m/>
    <n v="1"/>
    <n v="1"/>
    <n v="0"/>
    <n v="0"/>
    <s v="1 JP"/>
    <s v="1 JP"/>
    <s v="ADF"/>
    <n v="22"/>
    <m/>
    <s v="PAS D'INFO"/>
    <n v="4"/>
    <n v="4"/>
    <s v="PAS D'INFO"/>
    <s v="M14x80"/>
    <x v="14"/>
    <s v="PAS D'INFO"/>
    <s v="B8"/>
    <x v="0"/>
    <m/>
    <n v="14"/>
    <m/>
    <n v="70"/>
    <m/>
    <n v="2"/>
    <n v="2"/>
    <n v="1"/>
    <n v="1"/>
    <s v="PAS D'INFO"/>
    <s v="SIG/V2J"/>
    <x v="0"/>
    <s v="PAS D'INFO"/>
    <s v="PAS D'INFO"/>
    <s v="ok"/>
    <m/>
    <m/>
    <m/>
    <m/>
    <m/>
    <m/>
    <m/>
    <m/>
    <m/>
    <m/>
    <m/>
    <m/>
  </r>
  <r>
    <s v="B1001-V"/>
    <s v="BUTADIENE"/>
    <s v="ROBINETTERIE"/>
    <s v="SOUPAPE"/>
    <s v="A"/>
    <m/>
    <m/>
    <m/>
    <m/>
    <m/>
    <m/>
    <m/>
    <m/>
    <m/>
    <s v="PAS D'INFO"/>
    <x v="10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1"/>
    <n v="1"/>
    <s v="PAS D'INFO"/>
    <n v="0"/>
    <x v="2"/>
    <m/>
    <s v="PAS D'INFO"/>
    <s v="ok"/>
    <m/>
    <m/>
    <m/>
    <m/>
    <m/>
    <m/>
    <m/>
    <m/>
    <m/>
    <m/>
    <m/>
    <m/>
  </r>
  <r>
    <s v="B1001-V"/>
    <s v="BUTADIENE"/>
    <s v="ROBINETTERIE"/>
    <s v="SOUPAPE"/>
    <s v="B"/>
    <m/>
    <m/>
    <m/>
    <m/>
    <m/>
    <m/>
    <m/>
    <m/>
    <m/>
    <s v="PAS D'INFO"/>
    <x v="8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1"/>
    <n v="1"/>
    <s v="PAS D'INFO"/>
    <n v="0"/>
    <x v="2"/>
    <m/>
    <s v="PAS D'INFO"/>
    <s v="ok"/>
    <m/>
    <m/>
    <m/>
    <m/>
    <m/>
    <m/>
    <m/>
    <m/>
    <m/>
    <m/>
    <m/>
    <m/>
  </r>
  <r>
    <s v="B1001-V"/>
    <s v="BUTADIENE"/>
    <s v="ROBINETTERIE"/>
    <s v="SOUPAPE"/>
    <s v="C"/>
    <m/>
    <m/>
    <m/>
    <m/>
    <m/>
    <m/>
    <m/>
    <m/>
    <m/>
    <s v="PAS D'INFO"/>
    <x v="10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1"/>
    <n v="1"/>
    <s v="PAS D'INFO"/>
    <n v="0"/>
    <x v="2"/>
    <m/>
    <s v="PAS D'INFO"/>
    <s v="ok"/>
    <m/>
    <m/>
    <m/>
    <m/>
    <m/>
    <m/>
    <m/>
    <m/>
    <m/>
    <m/>
    <m/>
    <m/>
  </r>
  <r>
    <s v="B1001-V"/>
    <s v="BUTADIENE"/>
    <s v="ROBINETTERIE"/>
    <s v="SOUPAPE"/>
    <s v="D"/>
    <m/>
    <m/>
    <m/>
    <m/>
    <m/>
    <m/>
    <m/>
    <m/>
    <m/>
    <s v="PAS D'INFO"/>
    <x v="8"/>
    <s v="Différent"/>
    <s v="PAS D'INFO"/>
    <x v="1"/>
    <s v="Différent"/>
    <m/>
    <s v="DECONNEXION/RECONNEXION"/>
    <m/>
    <n v="0"/>
    <n v="0"/>
    <n v="0"/>
    <n v="0"/>
    <s v=""/>
    <s v=""/>
    <s v="ADF"/>
    <n v="22"/>
    <m/>
    <s v="PAS D'INFO"/>
    <n v="0"/>
    <s v="PAS D'INFO"/>
    <s v="PAS D'INFO"/>
    <n v="0"/>
    <x v="0"/>
    <s v="PAS D'INFO"/>
    <n v="0"/>
    <x v="2"/>
    <m/>
    <n v="14"/>
    <m/>
    <n v="70"/>
    <m/>
    <n v="0"/>
    <n v="0"/>
    <n v="1"/>
    <n v="1"/>
    <s v="PAS D'INFO"/>
    <n v="0"/>
    <x v="2"/>
    <m/>
    <s v="PAS D'INFO"/>
    <s v="ok"/>
    <m/>
    <m/>
    <m/>
    <m/>
    <m/>
    <m/>
    <m/>
    <m/>
    <m/>
    <m/>
    <m/>
    <m/>
  </r>
  <r>
    <s v="B1001-V"/>
    <s v="BUTADIENE"/>
    <s v="ROBINETTERIE"/>
    <s v="VANNE AUTO"/>
    <s v="F"/>
    <m/>
    <m/>
    <m/>
    <m/>
    <m/>
    <m/>
    <m/>
    <m/>
    <m/>
    <n v="200"/>
    <x v="7"/>
    <s v="Pareil"/>
    <n v="50"/>
    <x v="0"/>
    <s v="Pareil"/>
    <m/>
    <s v="DECONNEXION/RECONNEXION + BP"/>
    <m/>
    <n v="0"/>
    <n v="0"/>
    <n v="1"/>
    <n v="1"/>
    <s v=" 1 BP"/>
    <s v=" 1 BP"/>
    <s v="ADF"/>
    <n v="36"/>
    <m/>
    <s v="PAS D'INFO"/>
    <n v="12"/>
    <n v="12"/>
    <s v="PAS D'INFO"/>
    <s v="Hors standard"/>
    <x v="0"/>
    <s v="PAS D'INFO"/>
    <s v="B8"/>
    <x v="0"/>
    <m/>
    <n v="22"/>
    <m/>
    <n v="14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B1001-V"/>
    <s v="BUTADIENE"/>
    <s v="ROBINETTERIE"/>
    <s v="VANNE AUTO"/>
    <s v="G"/>
    <m/>
    <m/>
    <m/>
    <m/>
    <m/>
    <m/>
    <m/>
    <m/>
    <m/>
    <n v="200"/>
    <x v="7"/>
    <s v="Pareil"/>
    <n v="50"/>
    <x v="0"/>
    <s v="Pareil"/>
    <m/>
    <s v="DECONNEXION/RECONNEXION + BP"/>
    <m/>
    <n v="0"/>
    <n v="0"/>
    <n v="1"/>
    <n v="1"/>
    <s v=" 1 BP"/>
    <s v=" 1 BP"/>
    <s v="ADF"/>
    <n v="36"/>
    <m/>
    <s v="PAS D'INFO"/>
    <n v="12"/>
    <n v="12"/>
    <s v="PAS D'INFO"/>
    <s v="Hors standard"/>
    <x v="0"/>
    <s v="PAS D'INFO"/>
    <s v="B8"/>
    <x v="0"/>
    <m/>
    <n v="22"/>
    <m/>
    <n v="14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B1008HSV"/>
    <s v="BUTADIENE"/>
    <s v="ROBINETTERIE"/>
    <s v="VANNE AUTO"/>
    <s v="A"/>
    <m/>
    <m/>
    <m/>
    <m/>
    <m/>
    <m/>
    <m/>
    <m/>
    <m/>
    <n v="250"/>
    <x v="15"/>
    <s v="Pareil"/>
    <n v="50"/>
    <x v="0"/>
    <s v="Pareil"/>
    <m/>
    <s v="DECONNEXION/RECONNEXION + BP"/>
    <m/>
    <n v="0"/>
    <n v="0"/>
    <n v="1"/>
    <n v="1"/>
    <s v=" 1 BP"/>
    <s v=" 1 BP"/>
    <s v=""/>
    <n v="41"/>
    <m/>
    <n v="16"/>
    <n v="16"/>
    <n v="16"/>
    <s v="M27 x 180"/>
    <s v="Hors standard"/>
    <x v="33"/>
    <s v="PAS D'INFO"/>
    <s v="B7"/>
    <x v="1"/>
    <m/>
    <n v="27"/>
    <m/>
    <n v="17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B1008HSV"/>
    <s v="BUTADIENE"/>
    <s v="ROBINETTERIE"/>
    <s v="VANNE AUTO"/>
    <s v="B"/>
    <m/>
    <m/>
    <m/>
    <m/>
    <m/>
    <m/>
    <m/>
    <m/>
    <m/>
    <n v="250"/>
    <x v="15"/>
    <s v="Pareil"/>
    <n v="50"/>
    <x v="0"/>
    <s v="Pareil"/>
    <m/>
    <s v="DECONNEXION/RECONNEXION + BP"/>
    <m/>
    <n v="0"/>
    <n v="0"/>
    <n v="1"/>
    <n v="1"/>
    <s v=" 1 BP"/>
    <s v=" 1 BP"/>
    <s v=""/>
    <n v="41"/>
    <m/>
    <n v="16"/>
    <n v="16"/>
    <n v="16"/>
    <s v="M27 x 180"/>
    <s v="Hors standard"/>
    <x v="33"/>
    <s v="PAS D'INFO"/>
    <s v="B7"/>
    <x v="1"/>
    <m/>
    <n v="27"/>
    <m/>
    <n v="17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B2008-V"/>
    <s v="BUTADIENE"/>
    <s v="ROBINETTERIE"/>
    <s v="VANNE AUTO"/>
    <s v="A"/>
    <m/>
    <m/>
    <m/>
    <m/>
    <m/>
    <m/>
    <m/>
    <m/>
    <m/>
    <n v="150"/>
    <x v="1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12"/>
    <n v="12"/>
    <s v="PAS D'INFO"/>
    <s v="Hors standard"/>
    <x v="0"/>
    <s v="PAS D'INFO"/>
    <s v="B8"/>
    <x v="0"/>
    <m/>
    <n v="20"/>
    <m/>
    <n v="13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B2008-V"/>
    <s v="BUTADIENE"/>
    <s v="ROBINETTERIE"/>
    <s v="VANNE AUTO"/>
    <s v="B"/>
    <m/>
    <m/>
    <m/>
    <m/>
    <m/>
    <m/>
    <m/>
    <m/>
    <m/>
    <n v="150"/>
    <x v="1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12"/>
    <n v="12"/>
    <s v="PAS D'INFO"/>
    <s v="Hors standard"/>
    <x v="0"/>
    <s v="PAS D'INFO"/>
    <s v="B8"/>
    <x v="0"/>
    <m/>
    <n v="20"/>
    <m/>
    <n v="13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B2090-V"/>
    <s v="BUTADIENE"/>
    <s v="ROBINETTERIE"/>
    <s v="VANNE AUTO"/>
    <s v="A"/>
    <m/>
    <m/>
    <m/>
    <m/>
    <m/>
    <m/>
    <m/>
    <m/>
    <m/>
    <n v="40"/>
    <x v="11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85"/>
    <s v="M14x85"/>
    <x v="17"/>
    <s v="B7"/>
    <s v="B7"/>
    <x v="1"/>
    <m/>
    <n v="14"/>
    <m/>
    <n v="8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B2090-V"/>
    <s v="BUTADIENE"/>
    <s v="ROBINETTERIE"/>
    <s v="VANNE AUTO"/>
    <s v="B"/>
    <m/>
    <m/>
    <m/>
    <m/>
    <m/>
    <m/>
    <m/>
    <m/>
    <m/>
    <n v="40"/>
    <x v="11"/>
    <s v="Pareil"/>
    <n v="20"/>
    <x v="1"/>
    <s v="Pareil"/>
    <m/>
    <s v="DECONNEXION/RECONNEXION + BP"/>
    <m/>
    <n v="0"/>
    <n v="0"/>
    <n v="1"/>
    <n v="1"/>
    <s v=" 1 BP"/>
    <s v=" 1 BP"/>
    <s v="ADF"/>
    <n v="22"/>
    <m/>
    <n v="4"/>
    <n v="4"/>
    <n v="4"/>
    <s v="M14 x 85"/>
    <s v="M14x85"/>
    <x v="17"/>
    <s v="B7"/>
    <s v="B7"/>
    <x v="1"/>
    <m/>
    <n v="14"/>
    <m/>
    <n v="80"/>
    <m/>
    <n v="1"/>
    <n v="1"/>
    <n v="1"/>
    <n v="1"/>
    <s v="SIG/V2J"/>
    <s v="SIG/V2J"/>
    <x v="0"/>
    <m/>
    <s v="rf"/>
    <s v="ok"/>
    <m/>
    <m/>
    <m/>
    <m/>
    <m/>
    <m/>
    <m/>
    <m/>
    <m/>
    <m/>
    <m/>
    <m/>
  </r>
  <r>
    <s v="B25400TV"/>
    <s v="BUTADIENE"/>
    <s v="ROBINETTERIE"/>
    <s v="VANNE AUTO"/>
    <s v="A"/>
    <s v="A1"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n v="8"/>
    <n v="8"/>
    <n v="8"/>
    <s v="M20 x 130"/>
    <s v="M20x120"/>
    <x v="4"/>
    <s v="B7"/>
    <s v="B7"/>
    <x v="1"/>
    <m/>
    <n v="20"/>
    <m/>
    <n v="110"/>
    <m/>
    <n v="0"/>
    <n v="0"/>
    <n v="1"/>
    <n v="2"/>
    <s v="SIG/V2J"/>
    <s v="SIG/V2J"/>
    <x v="0"/>
    <m/>
    <s v="rf"/>
    <s v="ok"/>
    <m/>
    <m/>
    <m/>
    <m/>
    <m/>
    <m/>
    <m/>
    <m/>
    <m/>
    <m/>
    <m/>
    <m/>
  </r>
  <r>
    <s v="B25400TV"/>
    <s v="BUTADIENE"/>
    <s v="ROBINETTERIE"/>
    <s v="VANNE AUTO"/>
    <s v="A"/>
    <s v="A2"/>
    <m/>
    <m/>
    <m/>
    <m/>
    <m/>
    <m/>
    <m/>
    <m/>
    <n v="80"/>
    <x v="0"/>
    <s v="Pareil"/>
    <n v="50"/>
    <x v="0"/>
    <s v="Pareil"/>
    <m/>
    <s v="DECONNEXION/RECONNEXION"/>
    <m/>
    <n v="0"/>
    <m/>
    <n v="0"/>
    <m/>
    <s v=""/>
    <m/>
    <s v=""/>
    <n v="32"/>
    <m/>
    <n v="8"/>
    <n v="8"/>
    <n v="8"/>
    <s v="M20 x 130"/>
    <s v="M20x120"/>
    <x v="4"/>
    <s v="B7"/>
    <s v="B7"/>
    <x v="1"/>
    <m/>
    <n v="20"/>
    <m/>
    <n v="110"/>
    <m/>
    <n v="0"/>
    <m/>
    <n v="1"/>
    <m/>
    <s v="SIG/V2J"/>
    <s v="SIG/V2J"/>
    <x v="0"/>
    <m/>
    <s v="rf"/>
    <s v="ok"/>
    <m/>
    <m/>
    <m/>
    <m/>
    <m/>
    <m/>
    <m/>
    <m/>
    <m/>
    <m/>
    <m/>
    <m/>
  </r>
  <r>
    <s v="B25400TV"/>
    <s v="BUTADIENE"/>
    <s v="ROBINETTERIE"/>
    <s v="VANNE MANU"/>
    <s v="A"/>
    <s v="A1"/>
    <m/>
    <m/>
    <m/>
    <m/>
    <m/>
    <m/>
    <m/>
    <m/>
    <n v="80"/>
    <x v="0"/>
    <s v="Pareil"/>
    <n v="50"/>
    <x v="0"/>
    <s v="Pareil"/>
    <m/>
    <s v="DECONNEXION/RECONNEXION"/>
    <m/>
    <n v="0"/>
    <n v="0"/>
    <n v="0"/>
    <n v="0"/>
    <s v=""/>
    <s v=""/>
    <s v=""/>
    <n v="32"/>
    <m/>
    <n v="8"/>
    <n v="8"/>
    <n v="8"/>
    <s v="M20 x 130"/>
    <s v="M20x120"/>
    <x v="4"/>
    <s v="B7"/>
    <s v="B7"/>
    <x v="1"/>
    <m/>
    <n v="20"/>
    <m/>
    <n v="110"/>
    <m/>
    <n v="0"/>
    <n v="0"/>
    <n v="1"/>
    <n v="2"/>
    <s v="SIG/V2J"/>
    <s v="SIG/V2J"/>
    <x v="0"/>
    <m/>
    <s v="rf"/>
    <s v="ok"/>
    <m/>
    <m/>
    <m/>
    <m/>
    <m/>
    <m/>
    <m/>
    <m/>
    <m/>
    <m/>
    <m/>
    <m/>
  </r>
  <r>
    <s v="B25400TV"/>
    <s v="BUTADIENE"/>
    <s v="ROBINETTERIE"/>
    <s v="VANNE MANU"/>
    <s v="A"/>
    <s v="A2"/>
    <m/>
    <m/>
    <m/>
    <m/>
    <m/>
    <m/>
    <m/>
    <m/>
    <n v="80"/>
    <x v="0"/>
    <s v="Pareil"/>
    <n v="50"/>
    <x v="0"/>
    <s v="Pareil"/>
    <m/>
    <s v="DECONNEXION/RECONNEXION"/>
    <m/>
    <n v="0"/>
    <m/>
    <n v="0"/>
    <m/>
    <s v=""/>
    <m/>
    <s v=""/>
    <n v="32"/>
    <m/>
    <n v="8"/>
    <n v="8"/>
    <n v="8"/>
    <s v="M20 x 130"/>
    <s v="M20x120"/>
    <x v="4"/>
    <s v="B7"/>
    <s v="B7"/>
    <x v="1"/>
    <m/>
    <n v="20"/>
    <m/>
    <n v="110"/>
    <m/>
    <n v="0"/>
    <m/>
    <n v="1"/>
    <m/>
    <s v="SIG/V2J"/>
    <s v="SIG/V2J"/>
    <x v="0"/>
    <m/>
    <s v="rf"/>
    <s v="ok"/>
    <m/>
    <m/>
    <m/>
    <m/>
    <m/>
    <m/>
    <m/>
    <m/>
    <m/>
    <m/>
    <m/>
    <m/>
  </r>
  <r>
    <s v="PSVBB2004"/>
    <s v="BUTADIENE"/>
    <s v="ROBINETTERIE"/>
    <s v="SOUPAPE"/>
    <s v="B"/>
    <m/>
    <m/>
    <m/>
    <m/>
    <m/>
    <m/>
    <m/>
    <m/>
    <m/>
    <n v="80"/>
    <x v="0"/>
    <s v="Pareil"/>
    <n v="50"/>
    <x v="0"/>
    <s v="Pareil"/>
    <m/>
    <s v="DECONNEXION/RECONNEXION + BP"/>
    <m/>
    <n v="0"/>
    <n v="0"/>
    <n v="1"/>
    <n v="1"/>
    <s v=" 1 BP"/>
    <s v=" 1 BP"/>
    <s v=""/>
    <n v="32"/>
    <m/>
    <s v="PAS D'INFO"/>
    <n v="8"/>
    <n v="8"/>
    <s v="PAS D'INFO"/>
    <s v="M20x120"/>
    <x v="13"/>
    <s v="PAS D'INFO"/>
    <s v="B7"/>
    <x v="1"/>
    <m/>
    <n v="20"/>
    <m/>
    <n v="11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BB2004"/>
    <s v="BUTADIENE"/>
    <s v="ROBINETTERIE"/>
    <s v="SOUPAPE"/>
    <s v="A"/>
    <m/>
    <m/>
    <m/>
    <m/>
    <m/>
    <m/>
    <m/>
    <m/>
    <m/>
    <n v="50"/>
    <x v="2"/>
    <s v="Pareil"/>
    <n v="50"/>
    <x v="0"/>
    <s v="Pareil"/>
    <m/>
    <s v="DECONNEXION/RECONNEXION + BP"/>
    <m/>
    <n v="0"/>
    <n v="0"/>
    <n v="1"/>
    <n v="1"/>
    <s v=" 1 BP"/>
    <s v=" 1 BP"/>
    <s v=""/>
    <n v="27"/>
    <m/>
    <s v="PAS D'INFO"/>
    <n v="8"/>
    <n v="8"/>
    <s v="PAS D'INFO"/>
    <s v="M16x100"/>
    <x v="5"/>
    <s v="PAS D'INFO"/>
    <s v="B7"/>
    <x v="1"/>
    <m/>
    <n v="16"/>
    <m/>
    <n v="9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PI2000"/>
    <s v="BUTADIENE"/>
    <s v="ROBINETTERIE"/>
    <s v="SOUPAPE"/>
    <s v="A"/>
    <m/>
    <m/>
    <m/>
    <m/>
    <m/>
    <m/>
    <m/>
    <m/>
    <m/>
    <n v="50"/>
    <x v="2"/>
    <s v="Pareil"/>
    <n v="20"/>
    <x v="1"/>
    <s v="Pareil"/>
    <m/>
    <s v="DECONNEXION/RECONNEXION + BP"/>
    <m/>
    <n v="0"/>
    <n v="0"/>
    <n v="1"/>
    <n v="1"/>
    <s v=" 1 BP"/>
    <s v=" 1 BP"/>
    <s v=""/>
    <n v="27"/>
    <m/>
    <s v="PAS D'INFO"/>
    <n v="4"/>
    <n v="4"/>
    <s v="PAS D'INFO"/>
    <s v="Hors standard"/>
    <x v="0"/>
    <s v="PAS D'INFO"/>
    <s v="B7"/>
    <x v="1"/>
    <m/>
    <n v="16"/>
    <m/>
    <n v="90"/>
    <m/>
    <n v="1"/>
    <n v="1"/>
    <n v="1"/>
    <n v="1"/>
    <s v="PAS D'INFO"/>
    <s v="SIG/V2J"/>
    <x v="0"/>
    <m/>
    <s v="PAS D'INFO"/>
    <s v="ok"/>
    <m/>
    <m/>
    <m/>
    <m/>
    <m/>
    <m/>
    <m/>
    <m/>
    <m/>
    <m/>
    <m/>
    <m/>
  </r>
  <r>
    <s v="PSVPI2000"/>
    <s v="BUTADIENE"/>
    <s v="ROBINETTERIE"/>
    <s v="SOUPAPE"/>
    <s v="B"/>
    <m/>
    <m/>
    <m/>
    <m/>
    <m/>
    <m/>
    <m/>
    <m/>
    <m/>
    <n v="50"/>
    <x v="2"/>
    <s v="Pareil"/>
    <n v="20"/>
    <x v="1"/>
    <s v="Pareil"/>
    <m/>
    <s v="DECONNEXION/RECONNEXION"/>
    <m/>
    <n v="0"/>
    <n v="0"/>
    <n v="0"/>
    <n v="0"/>
    <s v=""/>
    <s v=""/>
    <s v=""/>
    <n v="27"/>
    <m/>
    <s v="PAS D'INFO"/>
    <n v="4"/>
    <n v="4"/>
    <s v="PAS D'INFO"/>
    <s v="Hors standard"/>
    <x v="0"/>
    <s v="PAS D'INFO"/>
    <s v="B7"/>
    <x v="1"/>
    <m/>
    <n v="16"/>
    <m/>
    <n v="90"/>
    <m/>
    <n v="0"/>
    <n v="0"/>
    <n v="1"/>
    <n v="1"/>
    <s v="PAS D'INFO"/>
    <s v="SIG/V2J"/>
    <x v="0"/>
    <m/>
    <s v="PAS D'INFO"/>
    <s v="ok"/>
    <m/>
    <m/>
    <m/>
    <m/>
    <m/>
    <m/>
    <m/>
    <m/>
    <m/>
    <m/>
    <m/>
    <m/>
  </r>
  <r>
    <s v="T1025-2"/>
    <m/>
    <m/>
    <m/>
    <s v="A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2"/>
    <m/>
    <m/>
    <m/>
    <s v="B"/>
    <s v="B1"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T1025-2"/>
    <m/>
    <m/>
    <m/>
    <s v="B"/>
    <s v="B2"/>
    <m/>
    <m/>
    <m/>
    <m/>
    <m/>
    <m/>
    <m/>
    <m/>
    <m/>
    <x v="12"/>
    <s v=""/>
    <m/>
    <x v="2"/>
    <s v=""/>
    <m/>
    <s v="DECONNEXION/RECONNEXION"/>
    <m/>
    <n v="0"/>
    <m/>
    <n v="0"/>
    <m/>
    <s v=""/>
    <m/>
    <m/>
    <s v=""/>
    <m/>
    <m/>
    <n v="0"/>
    <n v="0"/>
    <m/>
    <n v="0"/>
    <x v="67"/>
    <m/>
    <n v="0"/>
    <x v="5"/>
    <m/>
    <s v=""/>
    <m/>
    <s v=""/>
    <m/>
    <n v="0"/>
    <m/>
    <n v="1"/>
    <m/>
    <m/>
    <n v="0"/>
    <x v="5"/>
    <m/>
    <m/>
    <m/>
    <m/>
    <m/>
    <m/>
    <m/>
    <m/>
    <m/>
    <m/>
    <m/>
    <m/>
    <m/>
    <m/>
    <m/>
  </r>
  <r>
    <s v="T1025-3"/>
    <m/>
    <m/>
    <m/>
    <s v="A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3"/>
    <m/>
    <m/>
    <m/>
    <s v="B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4"/>
    <m/>
    <m/>
    <m/>
    <s v="A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T1025-4"/>
    <m/>
    <m/>
    <m/>
    <s v="B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5AB"/>
    <m/>
    <m/>
    <m/>
    <s v="A"/>
    <s v="A1"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T1025-05AB"/>
    <m/>
    <m/>
    <m/>
    <s v="A"/>
    <s v="A2"/>
    <m/>
    <m/>
    <m/>
    <m/>
    <m/>
    <m/>
    <m/>
    <m/>
    <m/>
    <x v="12"/>
    <s v=""/>
    <m/>
    <x v="2"/>
    <s v=""/>
    <m/>
    <s v="DECONNEXION/RECONNEXION"/>
    <m/>
    <m/>
    <n v="0"/>
    <m/>
    <n v="0"/>
    <s v=""/>
    <s v=""/>
    <m/>
    <s v=""/>
    <m/>
    <m/>
    <n v="0"/>
    <n v="0"/>
    <m/>
    <n v="0"/>
    <x v="67"/>
    <m/>
    <n v="0"/>
    <x v="5"/>
    <m/>
    <s v=""/>
    <m/>
    <s v=""/>
    <m/>
    <m/>
    <n v="0"/>
    <n v="1"/>
    <n v="0"/>
    <m/>
    <n v="0"/>
    <x v="5"/>
    <m/>
    <m/>
    <m/>
    <m/>
    <m/>
    <m/>
    <m/>
    <m/>
    <m/>
    <m/>
    <m/>
    <m/>
    <m/>
    <m/>
    <m/>
  </r>
  <r>
    <s v="T1025-05AB"/>
    <m/>
    <m/>
    <m/>
    <s v="B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5AB"/>
    <m/>
    <m/>
    <m/>
    <s v="C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5AB"/>
    <m/>
    <m/>
    <m/>
    <s v="D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5AB"/>
    <m/>
    <m/>
    <m/>
    <s v="E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6"/>
    <m/>
    <m/>
    <m/>
    <s v="A"/>
    <s v="A1"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T1025-06"/>
    <m/>
    <m/>
    <m/>
    <s v="A"/>
    <s v="A2"/>
    <m/>
    <m/>
    <m/>
    <m/>
    <m/>
    <m/>
    <m/>
    <m/>
    <m/>
    <x v="12"/>
    <s v=""/>
    <m/>
    <x v="2"/>
    <s v=""/>
    <m/>
    <s v="DECONNEXION/RECONNEXION"/>
    <m/>
    <n v="0"/>
    <m/>
    <n v="0"/>
    <m/>
    <s v=""/>
    <m/>
    <m/>
    <s v=""/>
    <m/>
    <m/>
    <n v="0"/>
    <n v="0"/>
    <m/>
    <n v="0"/>
    <x v="67"/>
    <m/>
    <n v="0"/>
    <x v="5"/>
    <m/>
    <s v=""/>
    <m/>
    <s v=""/>
    <m/>
    <n v="0"/>
    <m/>
    <n v="1"/>
    <m/>
    <m/>
    <n v="0"/>
    <x v="5"/>
    <m/>
    <m/>
    <m/>
    <m/>
    <m/>
    <m/>
    <m/>
    <m/>
    <m/>
    <m/>
    <m/>
    <m/>
    <m/>
    <m/>
    <m/>
  </r>
  <r>
    <s v="T1025-06"/>
    <m/>
    <m/>
    <m/>
    <s v="B"/>
    <m/>
    <m/>
    <m/>
    <m/>
    <m/>
    <m/>
    <m/>
    <m/>
    <m/>
    <m/>
    <x v="12"/>
    <s v=""/>
    <m/>
    <x v="2"/>
    <s v=""/>
    <m/>
    <s v="DECONNEXION/RECONNEXION"/>
    <m/>
    <n v="0"/>
    <n v="0"/>
    <n v="0"/>
    <n v="0"/>
    <s v=""/>
    <s v=""/>
    <m/>
    <s v=""/>
    <m/>
    <m/>
    <n v="0"/>
    <n v="0"/>
    <m/>
    <n v="0"/>
    <x v="67"/>
    <m/>
    <n v="0"/>
    <x v="5"/>
    <m/>
    <s v=""/>
    <m/>
    <s v=""/>
    <m/>
    <n v="0"/>
    <n v="0"/>
    <n v="1"/>
    <n v="0"/>
    <m/>
    <n v="0"/>
    <x v="5"/>
    <m/>
    <m/>
    <m/>
    <m/>
    <m/>
    <m/>
    <m/>
    <m/>
    <m/>
    <m/>
    <m/>
    <m/>
    <m/>
    <m/>
    <m/>
  </r>
  <r>
    <s v="T1025-06"/>
    <m/>
    <m/>
    <m/>
    <s v="C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T1025-06"/>
    <m/>
    <m/>
    <m/>
    <s v="D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T1025-06"/>
    <m/>
    <m/>
    <m/>
    <s v="E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T1025-06"/>
    <m/>
    <m/>
    <m/>
    <s v="F"/>
    <s v="F1"/>
    <m/>
    <m/>
    <m/>
    <m/>
    <m/>
    <m/>
    <m/>
    <m/>
    <m/>
    <x v="12"/>
    <s v=""/>
    <m/>
    <x v="2"/>
    <s v=""/>
    <m/>
    <s v="DECONNEXION/RECONNEXION + BP"/>
    <m/>
    <n v="0"/>
    <n v="0"/>
    <n v="1"/>
    <m/>
    <s v=" 1 BP"/>
    <m/>
    <m/>
    <s v=""/>
    <m/>
    <m/>
    <n v="0"/>
    <n v="0"/>
    <m/>
    <n v="0"/>
    <x v="67"/>
    <m/>
    <n v="0"/>
    <x v="5"/>
    <m/>
    <s v=""/>
    <m/>
    <s v=""/>
    <m/>
    <n v="1"/>
    <m/>
    <n v="1"/>
    <m/>
    <m/>
    <n v="0"/>
    <x v="5"/>
    <m/>
    <m/>
    <m/>
    <m/>
    <m/>
    <m/>
    <m/>
    <m/>
    <m/>
    <m/>
    <m/>
    <m/>
    <m/>
    <m/>
    <m/>
  </r>
  <r>
    <s v="T1025-06"/>
    <m/>
    <m/>
    <m/>
    <s v="F"/>
    <s v="F2"/>
    <m/>
    <m/>
    <m/>
    <m/>
    <m/>
    <m/>
    <m/>
    <m/>
    <m/>
    <x v="12"/>
    <s v=""/>
    <m/>
    <x v="2"/>
    <s v=""/>
    <m/>
    <s v="DECONNEXION/RECONNEXION"/>
    <m/>
    <n v="0"/>
    <m/>
    <n v="0"/>
    <n v="0"/>
    <s v=""/>
    <s v=""/>
    <m/>
    <s v=""/>
    <m/>
    <m/>
    <n v="0"/>
    <n v="0"/>
    <m/>
    <n v="0"/>
    <x v="67"/>
    <m/>
    <n v="0"/>
    <x v="5"/>
    <m/>
    <s v=""/>
    <m/>
    <s v=""/>
    <m/>
    <n v="0"/>
    <n v="0"/>
    <n v="1"/>
    <n v="0"/>
    <m/>
    <n v="0"/>
    <x v="5"/>
    <m/>
    <m/>
    <m/>
    <m/>
    <m/>
    <m/>
    <m/>
    <m/>
    <m/>
    <m/>
    <m/>
    <m/>
    <m/>
    <m/>
    <m/>
  </r>
  <r>
    <s v="T1025-06"/>
    <m/>
    <m/>
    <m/>
    <s v="G"/>
    <s v="G1"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T1025-06"/>
    <m/>
    <m/>
    <m/>
    <s v="G"/>
    <s v="G2"/>
    <m/>
    <m/>
    <m/>
    <m/>
    <m/>
    <m/>
    <m/>
    <m/>
    <m/>
    <x v="12"/>
    <s v=""/>
    <m/>
    <x v="2"/>
    <s v=""/>
    <m/>
    <s v="DECONNEXION/RECONNEXION"/>
    <m/>
    <n v="0"/>
    <m/>
    <n v="0"/>
    <m/>
    <s v=""/>
    <m/>
    <m/>
    <s v=""/>
    <m/>
    <m/>
    <n v="0"/>
    <n v="0"/>
    <m/>
    <n v="0"/>
    <x v="67"/>
    <m/>
    <n v="0"/>
    <x v="5"/>
    <m/>
    <s v=""/>
    <m/>
    <s v=""/>
    <m/>
    <n v="0"/>
    <m/>
    <n v="1"/>
    <m/>
    <m/>
    <n v="0"/>
    <x v="5"/>
    <m/>
    <m/>
    <m/>
    <m/>
    <m/>
    <m/>
    <m/>
    <m/>
    <m/>
    <m/>
    <m/>
    <m/>
    <m/>
    <m/>
    <m/>
  </r>
  <r>
    <s v="T1025-09"/>
    <m/>
    <m/>
    <m/>
    <s v="A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9"/>
    <m/>
    <m/>
    <m/>
    <s v="B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9"/>
    <m/>
    <m/>
    <m/>
    <s v="C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9"/>
    <m/>
    <m/>
    <m/>
    <s v="D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9"/>
    <m/>
    <m/>
    <m/>
    <s v="E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9"/>
    <m/>
    <m/>
    <m/>
    <s v="F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09"/>
    <m/>
    <m/>
    <m/>
    <s v="G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10"/>
    <m/>
    <m/>
    <m/>
    <s v="A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10"/>
    <m/>
    <m/>
    <m/>
    <s v="B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10"/>
    <m/>
    <m/>
    <m/>
    <s v="C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10"/>
    <m/>
    <m/>
    <m/>
    <s v="D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10"/>
    <m/>
    <m/>
    <m/>
    <s v="E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10"/>
    <m/>
    <m/>
    <m/>
    <s v="F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10"/>
    <m/>
    <m/>
    <m/>
    <s v="G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25-15"/>
    <m/>
    <m/>
    <m/>
    <s v="A"/>
    <s v="A1"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s v="DEPOSE PAS NOUS ?"/>
    <m/>
    <m/>
    <m/>
    <m/>
    <m/>
    <m/>
    <m/>
    <m/>
    <m/>
    <m/>
    <m/>
    <m/>
  </r>
  <r>
    <s v="T1025-15"/>
    <m/>
    <m/>
    <m/>
    <s v="A"/>
    <s v="A2"/>
    <m/>
    <m/>
    <m/>
    <m/>
    <m/>
    <m/>
    <m/>
    <m/>
    <m/>
    <x v="12"/>
    <s v=""/>
    <m/>
    <x v="2"/>
    <s v=""/>
    <m/>
    <s v="DECONNEXION/RECONNEXION"/>
    <m/>
    <n v="0"/>
    <m/>
    <n v="0"/>
    <m/>
    <s v=""/>
    <m/>
    <m/>
    <s v=""/>
    <m/>
    <m/>
    <n v="0"/>
    <n v="0"/>
    <m/>
    <n v="0"/>
    <x v="67"/>
    <m/>
    <n v="0"/>
    <x v="5"/>
    <m/>
    <s v=""/>
    <m/>
    <s v=""/>
    <m/>
    <n v="0"/>
    <m/>
    <n v="1"/>
    <m/>
    <m/>
    <n v="0"/>
    <x v="5"/>
    <m/>
    <m/>
    <s v="DEPOSE PAS NOUS ?"/>
    <m/>
    <m/>
    <m/>
    <m/>
    <m/>
    <m/>
    <m/>
    <m/>
    <m/>
    <m/>
    <m/>
    <m/>
  </r>
  <r>
    <s v="T1025-15"/>
    <m/>
    <m/>
    <m/>
    <s v="B"/>
    <s v="B1"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s v="DEPOSE PAS NOUS ?"/>
    <m/>
    <m/>
    <m/>
    <m/>
    <m/>
    <m/>
    <m/>
    <m/>
    <m/>
    <m/>
    <m/>
    <m/>
  </r>
  <r>
    <s v="T1025-15"/>
    <m/>
    <m/>
    <m/>
    <s v="B"/>
    <s v="B2"/>
    <m/>
    <m/>
    <m/>
    <m/>
    <m/>
    <m/>
    <m/>
    <m/>
    <m/>
    <x v="12"/>
    <s v=""/>
    <m/>
    <x v="2"/>
    <s v=""/>
    <m/>
    <s v="DECONNEXION/RECONNEXION"/>
    <m/>
    <n v="0"/>
    <m/>
    <n v="0"/>
    <m/>
    <s v=""/>
    <m/>
    <m/>
    <s v=""/>
    <m/>
    <m/>
    <n v="0"/>
    <n v="0"/>
    <m/>
    <n v="0"/>
    <x v="67"/>
    <m/>
    <n v="0"/>
    <x v="5"/>
    <m/>
    <s v=""/>
    <m/>
    <s v=""/>
    <m/>
    <n v="0"/>
    <m/>
    <n v="1"/>
    <m/>
    <m/>
    <n v="0"/>
    <x v="5"/>
    <m/>
    <m/>
    <s v="DEPOSE PAS NOUS ?"/>
    <m/>
    <m/>
    <m/>
    <m/>
    <m/>
    <m/>
    <m/>
    <m/>
    <m/>
    <m/>
    <m/>
    <m/>
  </r>
  <r>
    <s v="T1025-15"/>
    <m/>
    <m/>
    <m/>
    <s v="C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s v="DEPOSE PAS NOUS ?"/>
    <m/>
    <m/>
    <m/>
    <m/>
    <m/>
    <m/>
    <m/>
    <m/>
    <m/>
    <m/>
    <m/>
    <m/>
  </r>
  <r>
    <s v="T1025-15"/>
    <m/>
    <m/>
    <m/>
    <s v="D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s v="DEPOSE PAS NOUS ?"/>
    <m/>
    <m/>
    <m/>
    <m/>
    <m/>
    <m/>
    <m/>
    <m/>
    <m/>
    <m/>
    <m/>
    <m/>
  </r>
  <r>
    <s v="T1025-15"/>
    <m/>
    <m/>
    <m/>
    <s v="E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s v="DEPOSE PAS NOUS ?"/>
    <m/>
    <m/>
    <m/>
    <m/>
    <m/>
    <m/>
    <m/>
    <m/>
    <m/>
    <m/>
    <m/>
    <m/>
  </r>
  <r>
    <s v="T1025-15"/>
    <m/>
    <m/>
    <m/>
    <s v="F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s v="pose jp ou bp ?"/>
    <m/>
    <m/>
    <m/>
    <m/>
    <m/>
    <m/>
    <m/>
    <m/>
    <m/>
    <m/>
    <m/>
    <m/>
  </r>
  <r>
    <s v="T1025-15"/>
    <m/>
    <m/>
    <m/>
    <s v="G"/>
    <s v="G1"/>
    <s v="Coté appareil"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s v="DEPOSE PAS NOUS ?"/>
    <m/>
    <m/>
    <m/>
    <m/>
    <m/>
    <m/>
    <m/>
    <m/>
    <m/>
    <m/>
    <m/>
    <m/>
  </r>
  <r>
    <s v="T1025-15"/>
    <m/>
    <m/>
    <m/>
    <s v="G"/>
    <s v="G2"/>
    <s v="Coté tuy"/>
    <m/>
    <m/>
    <m/>
    <m/>
    <m/>
    <m/>
    <m/>
    <m/>
    <x v="12"/>
    <s v=""/>
    <m/>
    <x v="2"/>
    <s v=""/>
    <m/>
    <s v="DECONNEXION/RECONNEXION"/>
    <m/>
    <n v="0"/>
    <n v="0"/>
    <n v="0"/>
    <n v="0"/>
    <s v=""/>
    <s v=""/>
    <m/>
    <s v=""/>
    <m/>
    <m/>
    <n v="0"/>
    <n v="0"/>
    <m/>
    <n v="0"/>
    <x v="67"/>
    <m/>
    <n v="0"/>
    <x v="5"/>
    <m/>
    <s v=""/>
    <m/>
    <s v=""/>
    <m/>
    <n v="0"/>
    <n v="0"/>
    <n v="1"/>
    <n v="0"/>
    <m/>
    <n v="0"/>
    <x v="5"/>
    <m/>
    <m/>
    <s v="DEPOSE PAS NOUS ?"/>
    <m/>
    <m/>
    <m/>
    <m/>
    <m/>
    <m/>
    <m/>
    <m/>
    <m/>
    <m/>
    <m/>
    <m/>
  </r>
  <r>
    <s v="T1025-15"/>
    <m/>
    <m/>
    <m/>
    <s v="H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B4702"/>
    <m/>
    <m/>
    <m/>
    <s v="A"/>
    <m/>
    <m/>
    <m/>
    <m/>
    <m/>
    <m/>
    <m/>
    <m/>
    <m/>
    <m/>
    <x v="12"/>
    <s v=""/>
    <m/>
    <x v="2"/>
    <s v=""/>
    <m/>
    <s v="DECONNEXION/RECONNEXION"/>
    <m/>
    <n v="0"/>
    <n v="0"/>
    <n v="0"/>
    <n v="0"/>
    <s v=""/>
    <s v=""/>
    <m/>
    <s v=""/>
    <m/>
    <m/>
    <n v="0"/>
    <n v="0"/>
    <m/>
    <n v="0"/>
    <x v="67"/>
    <m/>
    <n v="0"/>
    <x v="5"/>
    <m/>
    <s v=""/>
    <m/>
    <s v=""/>
    <m/>
    <n v="0"/>
    <n v="0"/>
    <n v="1"/>
    <n v="0"/>
    <m/>
    <n v="0"/>
    <x v="5"/>
    <m/>
    <m/>
    <s v="Probleme Schéma OP vs réalité"/>
    <m/>
    <m/>
    <m/>
    <m/>
    <m/>
    <m/>
    <m/>
    <m/>
    <m/>
    <m/>
    <m/>
    <m/>
  </r>
  <r>
    <s v="B4702"/>
    <m/>
    <m/>
    <m/>
    <s v="B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s v="Probleme Schéma OP vs réalité"/>
    <m/>
    <m/>
    <m/>
    <m/>
    <m/>
    <m/>
    <m/>
    <m/>
    <m/>
    <m/>
    <m/>
    <m/>
  </r>
  <r>
    <s v="B4702"/>
    <m/>
    <m/>
    <m/>
    <s v="C"/>
    <m/>
    <m/>
    <m/>
    <m/>
    <m/>
    <m/>
    <m/>
    <m/>
    <m/>
    <m/>
    <x v="12"/>
    <s v=""/>
    <m/>
    <x v="2"/>
    <s v=""/>
    <m/>
    <s v="OUVERTURE COUVERCLE"/>
    <m/>
    <n v="0"/>
    <n v="0"/>
    <n v="0"/>
    <n v="0"/>
    <s v=""/>
    <s v=""/>
    <m/>
    <s v=""/>
    <m/>
    <m/>
    <n v="0"/>
    <n v="0"/>
    <m/>
    <n v="0"/>
    <x v="67"/>
    <m/>
    <n v="0"/>
    <x v="5"/>
    <m/>
    <s v=""/>
    <m/>
    <s v=""/>
    <m/>
    <n v="0"/>
    <n v="0"/>
    <n v="1"/>
    <n v="0"/>
    <m/>
    <n v="0"/>
    <x v="5"/>
    <m/>
    <m/>
    <s v="Probleme Schéma OP vs réalité"/>
    <m/>
    <m/>
    <m/>
    <m/>
    <m/>
    <m/>
    <m/>
    <m/>
    <m/>
    <m/>
    <m/>
    <m/>
  </r>
  <r>
    <s v="T1060"/>
    <m/>
    <m/>
    <m/>
    <s v="A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60"/>
    <m/>
    <m/>
    <m/>
    <s v="B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T1060"/>
    <m/>
    <m/>
    <m/>
    <s v="C"/>
    <m/>
    <m/>
    <m/>
    <m/>
    <m/>
    <m/>
    <m/>
    <m/>
    <m/>
    <m/>
    <x v="12"/>
    <s v=""/>
    <m/>
    <x v="2"/>
    <s v=""/>
    <m/>
    <s v="POSE/DEPOSE JP"/>
    <m/>
    <n v="1"/>
    <n v="0"/>
    <n v="0"/>
    <n v="0"/>
    <s v="1 JP"/>
    <s v=""/>
    <m/>
    <s v=""/>
    <m/>
    <m/>
    <n v="0"/>
    <n v="0"/>
    <m/>
    <n v="0"/>
    <x v="67"/>
    <m/>
    <n v="0"/>
    <x v="5"/>
    <m/>
    <s v=""/>
    <m/>
    <s v=""/>
    <m/>
    <n v="2"/>
    <n v="0"/>
    <n v="1"/>
    <n v="0"/>
    <m/>
    <n v="0"/>
    <x v="5"/>
    <m/>
    <m/>
    <m/>
    <m/>
    <m/>
    <m/>
    <m/>
    <m/>
    <m/>
    <m/>
    <m/>
    <m/>
    <m/>
    <m/>
    <m/>
  </r>
  <r>
    <s v="STP207"/>
    <m/>
    <m/>
    <m/>
    <s v="A"/>
    <m/>
    <m/>
    <m/>
    <m/>
    <m/>
    <m/>
    <m/>
    <m/>
    <m/>
    <m/>
    <x v="12"/>
    <s v=""/>
    <m/>
    <x v="2"/>
    <s v=""/>
    <m/>
    <s v="DECONNEXION/RECONNEXION"/>
    <m/>
    <n v="0"/>
    <n v="0"/>
    <n v="0"/>
    <n v="0"/>
    <s v=""/>
    <s v=""/>
    <m/>
    <s v=""/>
    <m/>
    <m/>
    <n v="0"/>
    <n v="0"/>
    <m/>
    <n v="0"/>
    <x v="67"/>
    <m/>
    <n v="0"/>
    <x v="5"/>
    <m/>
    <s v=""/>
    <m/>
    <s v=""/>
    <m/>
    <n v="0"/>
    <n v="0"/>
    <n v="1"/>
    <n v="0"/>
    <m/>
    <n v="0"/>
    <x v="5"/>
    <m/>
    <m/>
    <m/>
    <m/>
    <m/>
    <m/>
    <m/>
    <m/>
    <m/>
    <m/>
    <m/>
    <m/>
    <m/>
    <m/>
    <m/>
  </r>
  <r>
    <s v="STP207"/>
    <m/>
    <m/>
    <m/>
    <s v="B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s v="Pas d'action dépose ?"/>
    <m/>
    <m/>
    <m/>
    <m/>
    <m/>
    <m/>
    <m/>
    <m/>
    <m/>
    <m/>
    <m/>
    <m/>
  </r>
  <r>
    <s v="STP207"/>
    <m/>
    <m/>
    <m/>
    <s v="C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STP208"/>
    <m/>
    <m/>
    <m/>
    <s v="A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  <r>
    <s v="STP208"/>
    <m/>
    <m/>
    <m/>
    <s v="B"/>
    <m/>
    <m/>
    <m/>
    <m/>
    <m/>
    <m/>
    <m/>
    <m/>
    <m/>
    <m/>
    <x v="12"/>
    <s v=""/>
    <m/>
    <x v="2"/>
    <s v=""/>
    <m/>
    <s v="DECONNEXION/RECONNEXION + BP"/>
    <m/>
    <n v="0"/>
    <n v="0"/>
    <n v="1"/>
    <n v="0"/>
    <s v=" 1 BP"/>
    <s v=""/>
    <m/>
    <s v=""/>
    <m/>
    <m/>
    <n v="0"/>
    <n v="0"/>
    <m/>
    <n v="0"/>
    <x v="67"/>
    <m/>
    <n v="0"/>
    <x v="5"/>
    <m/>
    <s v=""/>
    <m/>
    <s v=""/>
    <m/>
    <n v="1"/>
    <n v="0"/>
    <n v="1"/>
    <n v="0"/>
    <m/>
    <n v="0"/>
    <x v="5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2DD0A9-519A-4C5B-A3D0-A39C386532D0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A3:E50" firstHeaderRow="1" firstDataRow="2" firstDataCol="1"/>
  <pivotFields count="6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3">
        <item x="12"/>
        <item x="9"/>
        <item x="10"/>
        <item x="8"/>
        <item x="32"/>
        <item x="11"/>
        <item x="2"/>
        <item x="0"/>
        <item x="4"/>
        <item x="1"/>
        <item x="7"/>
        <item x="15"/>
        <item x="16"/>
        <item x="14"/>
        <item x="3"/>
        <item x="18"/>
        <item x="5"/>
        <item x="6"/>
        <item x="37"/>
        <item x="19"/>
        <item x="28"/>
        <item x="13"/>
        <item x="27"/>
        <item x="35"/>
        <item x="30"/>
        <item x="40"/>
        <item x="20"/>
        <item x="21"/>
        <item x="29"/>
        <item x="31"/>
        <item x="33"/>
        <item x="26"/>
        <item x="25"/>
        <item x="34"/>
        <item x="41"/>
        <item x="38"/>
        <item x="36"/>
        <item x="22"/>
        <item x="39"/>
        <item x="24"/>
        <item x="17"/>
        <item x="23"/>
        <item t="default"/>
      </items>
    </pivotField>
    <pivotField showAll="0"/>
    <pivotField showAll="0"/>
    <pivotField axis="axisCol" showAll="0">
      <items count="9">
        <item h="1" x="2"/>
        <item x="5"/>
        <item x="1"/>
        <item x="0"/>
        <item h="1" x="4"/>
        <item h="1" x="7"/>
        <item h="1" x="3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8">
        <item x="5"/>
        <item x="4"/>
        <item x="1"/>
        <item x="0"/>
        <item x="2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2"/>
    <field x="15"/>
  </rowFields>
  <rowItems count="46">
    <i>
      <x v="1"/>
    </i>
    <i r="1">
      <x v="10"/>
    </i>
    <i>
      <x v="2"/>
    </i>
    <i r="1">
      <x v="3"/>
    </i>
    <i r="1">
      <x v="5"/>
    </i>
    <i r="1">
      <x v="6"/>
    </i>
    <i r="1">
      <x v="7"/>
    </i>
    <i r="1">
      <x v="9"/>
    </i>
    <i r="1">
      <x v="15"/>
    </i>
    <i r="1">
      <x v="16"/>
    </i>
    <i r="1">
      <x v="19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6"/>
    </i>
    <i r="1">
      <x v="28"/>
    </i>
    <i r="1">
      <x v="36"/>
    </i>
    <i r="1">
      <x v="41"/>
    </i>
    <i>
      <x v="4"/>
    </i>
    <i r="1">
      <x v="1"/>
    </i>
    <i r="1">
      <x v="2"/>
    </i>
    <i r="1">
      <x v="3"/>
    </i>
    <i r="1">
      <x v="24"/>
    </i>
    <i r="1">
      <x v="35"/>
    </i>
    <i r="1">
      <x v="38"/>
    </i>
    <i t="grand">
      <x/>
    </i>
  </rowItems>
  <colFields count="1">
    <field x="18"/>
  </colFields>
  <colItems count="4">
    <i>
      <x v="1"/>
    </i>
    <i>
      <x v="2"/>
    </i>
    <i>
      <x v="3"/>
    </i>
    <i t="grand">
      <x/>
    </i>
  </colItems>
  <dataFields count="1">
    <dataField name="Somme de NB JT DEF" fld="48" baseField="15" baseItem="35"/>
  </dataFields>
  <formats count="1">
    <format dxfId="186">
      <pivotArea field="15" type="button" dataOnly="0" labelOnly="1" outline="0" axis="axisRow" fieldPosition="1"/>
    </format>
  </formats>
  <chartFormats count="6">
    <chartFormat chart="4" format="1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BEFA5F-1CDF-4554-8899-D0C4C5BB1FE6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A3:E34" firstHeaderRow="1" firstDataRow="2" firstDataCol="1"/>
  <pivotFields count="6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3">
        <item x="12"/>
        <item x="9"/>
        <item x="10"/>
        <item x="8"/>
        <item x="32"/>
        <item x="11"/>
        <item x="2"/>
        <item x="0"/>
        <item x="4"/>
        <item x="1"/>
        <item x="7"/>
        <item x="15"/>
        <item x="16"/>
        <item x="14"/>
        <item x="3"/>
        <item x="18"/>
        <item x="5"/>
        <item x="6"/>
        <item x="37"/>
        <item x="19"/>
        <item x="28"/>
        <item x="13"/>
        <item x="27"/>
        <item x="35"/>
        <item x="30"/>
        <item x="40"/>
        <item x="20"/>
        <item x="21"/>
        <item x="29"/>
        <item x="31"/>
        <item x="33"/>
        <item x="26"/>
        <item x="25"/>
        <item x="34"/>
        <item x="41"/>
        <item x="38"/>
        <item x="36"/>
        <item x="22"/>
        <item x="39"/>
        <item x="24"/>
        <item x="17"/>
        <item x="23"/>
        <item t="default"/>
      </items>
    </pivotField>
    <pivotField showAll="0"/>
    <pivotField showAll="0"/>
    <pivotField axis="axisCol" showAll="0">
      <items count="9">
        <item h="1" x="2"/>
        <item x="5"/>
        <item x="1"/>
        <item x="0"/>
        <item h="1" x="4"/>
        <item h="1" x="7"/>
        <item h="1" x="3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8">
        <item x="5"/>
        <item x="4"/>
        <item x="1"/>
        <item x="0"/>
        <item x="2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3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4"/>
    </i>
    <i>
      <x v="26"/>
    </i>
    <i>
      <x v="28"/>
    </i>
    <i>
      <x v="35"/>
    </i>
    <i>
      <x v="36"/>
    </i>
    <i>
      <x v="38"/>
    </i>
    <i>
      <x v="41"/>
    </i>
    <i t="grand">
      <x/>
    </i>
  </rowItems>
  <colFields count="1">
    <field x="18"/>
  </colFields>
  <colItems count="4">
    <i>
      <x v="1"/>
    </i>
    <i>
      <x v="2"/>
    </i>
    <i>
      <x v="3"/>
    </i>
    <i t="grand">
      <x/>
    </i>
  </colItems>
  <dataFields count="1">
    <dataField name="Somme de NB JT PROV" fld="46" baseField="15" baseItem="11"/>
  </dataFields>
  <formats count="1">
    <format dxfId="185">
      <pivotArea field="15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D40CD4-606E-4D6A-9DC5-A40256E27C91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A3:B108" firstHeaderRow="1" firstDataRow="1" firstDataCol="1"/>
  <pivotFields count="6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x="12"/>
        <item x="9"/>
        <item x="10"/>
        <item x="8"/>
        <item x="32"/>
        <item x="11"/>
        <item x="2"/>
        <item x="0"/>
        <item x="4"/>
        <item x="1"/>
        <item x="7"/>
        <item x="15"/>
        <item x="16"/>
        <item x="14"/>
        <item x="3"/>
        <item x="18"/>
        <item x="5"/>
        <item x="6"/>
        <item x="37"/>
        <item x="19"/>
        <item x="28"/>
        <item x="13"/>
        <item x="27"/>
        <item x="35"/>
        <item x="30"/>
        <item x="40"/>
        <item x="20"/>
        <item x="21"/>
        <item x="29"/>
        <item x="31"/>
        <item x="33"/>
        <item x="26"/>
        <item x="25"/>
        <item x="34"/>
        <item x="41"/>
        <item x="38"/>
        <item x="36"/>
        <item x="22"/>
        <item x="39"/>
        <item x="24"/>
        <item x="17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multipleItemSelectionAllowed="1" showAll="0">
      <items count="72">
        <item m="1" x="70"/>
        <item x="11"/>
        <item x="14"/>
        <item x="17"/>
        <item x="37"/>
        <item x="5"/>
        <item x="32"/>
        <item x="2"/>
        <item x="12"/>
        <item x="36"/>
        <item x="13"/>
        <item x="4"/>
        <item x="1"/>
        <item x="51"/>
        <item x="22"/>
        <item x="8"/>
        <item x="3"/>
        <item x="18"/>
        <item x="9"/>
        <item x="33"/>
        <item x="16"/>
        <item x="31"/>
        <item x="29"/>
        <item x="39"/>
        <item x="21"/>
        <item x="27"/>
        <item x="28"/>
        <item x="6"/>
        <item x="7"/>
        <item x="10"/>
        <item x="15"/>
        <item x="67"/>
        <item x="19"/>
        <item x="23"/>
        <item x="24"/>
        <item x="25"/>
        <item x="26"/>
        <item x="30"/>
        <item x="34"/>
        <item x="35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2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8"/>
        <item x="69"/>
        <item x="0"/>
        <item x="20"/>
        <item x="54"/>
        <item t="default"/>
      </items>
    </pivotField>
    <pivotField showAll="0"/>
    <pivotField showAll="0"/>
    <pivotField axis="axisRow" showAll="0">
      <items count="7">
        <item x="5"/>
        <item x="1"/>
        <item x="4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0"/>
    <field x="37"/>
  </rowFields>
  <rowItems count="105">
    <i>
      <x/>
    </i>
    <i r="1">
      <x v="3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>
      <x v="2"/>
    </i>
    <i r="1">
      <x v="6"/>
    </i>
    <i r="1">
      <x v="12"/>
    </i>
    <i>
      <x v="3"/>
    </i>
    <i r="1">
      <x v="1"/>
    </i>
    <i r="1">
      <x v="2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6"/>
    </i>
    <i r="1">
      <x v="23"/>
    </i>
    <i r="1">
      <x v="68"/>
    </i>
    <i>
      <x v="4"/>
    </i>
    <i r="1">
      <x v="2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15"/>
    </i>
    <i r="1">
      <x v="18"/>
    </i>
    <i r="1">
      <x v="20"/>
    </i>
    <i r="1">
      <x v="33"/>
    </i>
    <i r="1">
      <x v="68"/>
    </i>
    <i r="1">
      <x v="69"/>
    </i>
    <i r="1">
      <x v="70"/>
    </i>
    <i>
      <x v="5"/>
    </i>
    <i r="1">
      <x v="69"/>
    </i>
    <i t="grand">
      <x/>
    </i>
  </rowItems>
  <colItems count="1">
    <i/>
  </colItems>
  <dataFields count="1">
    <dataField name="Somme de NB TIGES EMIS si relévé BUTA sinon" fld="34" baseField="18" baseItem="2"/>
  </dataFields>
  <formats count="1">
    <format dxfId="184">
      <pivotArea field="15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42FF262-9798-4181-895F-2172878A59AC}" name="Tableau210" displayName="Tableau210" ref="A7:BX1543" totalsRowShown="0" headerRowDxfId="257">
  <autoFilter ref="A7:BX1543" xr:uid="{021F5D86-59E3-4B61-9634-35D877F185C0}">
    <filterColumn colId="6">
      <filters>
        <filter val="S1101"/>
      </filters>
    </filterColumn>
  </autoFilter>
  <tableColumns count="76">
    <tableColumn id="71" xr3:uid="{96B939A1-D1DF-47A4-8892-017BFB83F4BC}" name="Colonne3" dataDxfId="43">
      <calculatedColumnFormula array="1">_xlfn.XLOOKUP(Tableau210[[#This Row],[NOM]]&amp;Tableau210[[#This Row],[REPERE BUTA]],[6]!Tableau16[POSTE TECHNIQUE]&amp;[6]!Tableau16[Repere ADM],[6]!Tableau16[NUMERO CLIENT])</calculatedColumnFormula>
    </tableColumn>
    <tableColumn id="72" xr3:uid="{227CAFAD-026E-4AF2-8217-53EF1FFB5BA5}" name="Colonne4" dataDxfId="42">
      <calculatedColumnFormula array="1">_xlfn.XLOOKUP(Tableau210[[#This Row],[NOM]]&amp;Tableau210[[#This Row],[REPERE BUTA]],[6]!Tableau16[POSTE TECHNIQUE]&amp;[6]!Tableau16[Repere REF],[6]!Tableau16[NUMERO CLIENT])</calculatedColumnFormula>
    </tableColumn>
    <tableColumn id="73" xr3:uid="{2DDF0033-8474-43FC-BC24-EE3957FC3D92}" name="Colonne5" dataDxfId="41"/>
    <tableColumn id="76" xr3:uid="{7DED5653-880C-4110-B3F0-0BB77A37E0B8}" name="Colonne52" dataDxfId="38">
      <calculatedColumnFormula>C8&amp;""</calculatedColumnFormula>
    </tableColumn>
    <tableColumn id="74" xr3:uid="{E9B4CAEC-4AA2-405C-8D2C-8C4318B136CF}" name="Colonne6" dataDxfId="40"/>
    <tableColumn id="75" xr3:uid="{1BDCA992-1176-4890-8D2A-82D3FF624413}" name="Colonne7" dataDxfId="39"/>
    <tableColumn id="1" xr3:uid="{8B06CC38-2E04-4610-9CD8-B1BE2F732573}" name="NOM" dataDxfId="256"/>
    <tableColumn id="2" xr3:uid="{572C4BCF-6452-46CB-A40D-8C88E8040DA3}" name="ZONE" dataDxfId="255"/>
    <tableColumn id="3" xr3:uid="{0299172A-52F6-4975-9478-B47976165AFE}" name="FAMILLE TRAVAUX" dataDxfId="254"/>
    <tableColumn id="4" xr3:uid="{2D915015-B141-4BBE-8893-8F6559AF0EE3}" name="TYPE" dataDxfId="253"/>
    <tableColumn id="70" xr3:uid="{E4F70B78-25FB-4FE3-BEFA-E126864D6A0F}" name="Colonne2" dataDxfId="252">
      <calculatedColumnFormula>_xlfn.XLOOKUP(Tableau210[[#This Row],[NOM]],[8]LUT!$I$5:$I$301,[8]LUT!$N$5:$N$301)</calculatedColumnFormula>
    </tableColumn>
    <tableColumn id="6" xr3:uid="{EFB3AEC2-DACD-40CA-9B91-2AEA38C81602}" name="REPERE BUTA" dataDxfId="251"/>
    <tableColumn id="59" xr3:uid="{6A18B256-EA56-4048-BFFD-A6AB8466876C}" name="REPERE EMIS" dataDxfId="250"/>
    <tableColumn id="68" xr3:uid="{E5103C51-9E4A-46BA-8C2E-FDF6078D2843}" name="Repere Ubleam" dataDxfId="249"/>
    <tableColumn id="5" xr3:uid="{8B4CA39F-7B1A-4E2F-87B8-18FECE18B2B1}" name="Commentaire repere" dataDxfId="248"/>
    <tableColumn id="7" xr3:uid="{E9E75226-1D3B-4FB2-AA4C-6D8464E7BE01}" name="REPERE TE" dataDxfId="247"/>
    <tableColumn id="8" xr3:uid="{0126E5CF-04CD-4215-89F8-6DCB9DD16CA6}" name="ARI" dataDxfId="246"/>
    <tableColumn id="9" xr3:uid="{10BE299C-4893-45CD-85B3-37A211FAF4F1}" name="ROB" dataDxfId="245"/>
    <tableColumn id="10" xr3:uid="{9699E49F-2DD5-46F3-9275-518DF2EE9048}" name="JT COMMUN EQPT" dataDxfId="244"/>
    <tableColumn id="11" xr3:uid="{77948F73-A52A-4100-9470-571823B4ACE4}" name="JT COMMUN PI" dataDxfId="243"/>
    <tableColumn id="12" xr3:uid="{D2348D2A-F6DA-4AE7-8118-A5F96B0BBF57}" name="JT COMMUN DR" dataDxfId="242"/>
    <tableColumn id="13" xr3:uid="{CFAB931C-F836-45DC-8439-4AD6822A23C7}" name="DEPOSE POUR NL" dataDxfId="241"/>
    <tableColumn id="66" xr3:uid="{DB96B200-E487-4B2A-A738-654FBE9E41C2}" name="DN" dataDxfId="240" dataCellStyle="Milliers"/>
    <tableColumn id="15" xr3:uid="{2F8C915C-CDE6-435C-AF73-D232F42A74EA}" name="DN DONNEES BUTA " dataDxfId="239" dataCellStyle="Milliers">
      <calculatedColumnFormula array="1">IFERROR(
    INDEX(
        _xlfn._xlws.FILTER(
            Tableau3[Bride DN],
            (Tableau3[ITEM]=Tableau210[[#This Row],[NOM]])*
            (Tableau3[Rep.]=Tableau210[[#This Row],[REPERE BUTA]])*
            (Tableau3[Bride DN]&lt;&gt;"")
        ),
    1),
0)</calculatedColumnFormula>
    </tableColumn>
    <tableColumn id="41" xr3:uid="{673A6FB9-54F6-492F-9370-CE8EFB55E200}" name="DELTA DN" dataDxfId="238" dataCellStyle="Milliers">
      <calculatedColumnFormula>IF(OR(Tableau210[[#This Row],[DN]]="",Tableau210[[#This Row],[DN DONNEES BUTA ]]=""),"",IF(UPPER(LEFT(Tableau210[[#This Row],[DN]],3))=UPPER(LEFT(Tableau210[[#This Row],[DN DONNEES BUTA ]],3)),"Pareil","Différent"))</calculatedColumnFormula>
    </tableColumn>
    <tableColumn id="65" xr3:uid="{9FC60888-74A8-4939-868F-B5DC3EE6CD20}" name="PN" dataDxfId="237" dataCellStyle="Milliers"/>
    <tableColumn id="17" xr3:uid="{9855FB54-16DE-4100-BB87-03F64F3E3A33}" name="PN DONNEES BUTA" dataDxfId="236" dataCellStyle="Milliers">
      <calculatedColumnFormula array="1">IFERROR(
    INDEX(
        _xlfn._xlws.FILTER(
            Tableau3[Bride PN],
            (Tableau3[ITEM]=Tableau210[[#This Row],[NOM]])*
            (Tableau3[Rep.]=Tableau210[[#This Row],[REPERE BUTA]])*
            (Tableau3[Bride DN]&lt;&gt;"")
        ),
    1),
0)</calculatedColumnFormula>
    </tableColumn>
    <tableColumn id="67" xr3:uid="{70BF92C9-A50D-42D1-A824-9EF707F0CE8E}" name="DELTA PN" dataDxfId="235" dataCellStyle="Milliers">
      <calculatedColumnFormula>IF(OR(Tableau210[[#This Row],[PN]]="",Tableau210[[#This Row],[PN DONNEES BUTA]]=""),"",IF(UPPER(LEFT(Tableau210[[#This Row],[PN]],3))=UPPER(LEFT(Tableau210[[#This Row],[PN DONNEES BUTA]],3)),"Pareil","Différent"))</calculatedColumnFormula>
    </tableColumn>
    <tableColumn id="18" xr3:uid="{32015531-C0A3-43EA-897B-5D1FE8529AFC}" name=" " dataDxfId="234"/>
    <tableColumn id="19" xr3:uid="{4DA95CF2-5EC3-42A7-A58B-D3C83023CD88}" name="OPERATION" dataDxfId="233">
      <calculatedColumnFormula array="1">IFERROR(
    INDEX(
        _xlfn._xlws.FILTER(
            Tableau3[Opérations],
            (
                (Tableau3[ITEM]=Tableau210[[#This Row],[NOM]])*
                (Tableau3[Rep.]=Tableau210[[#This Row],[REPERE BUTA]])
            )*
            (
                ISNUMBER(SEARCH("TACHE"&amp;#REF!,Tableau3[Tache]))+
                ISNUMBER(SEARCH("TACHE "&amp;#REF!,Tableau3[Tache]))
            )
        ),
    1),
"Non trouvé"
)</calculatedColumnFormula>
    </tableColumn>
    <tableColumn id="21" xr3:uid="{04EB536A-418B-4618-854A-51BB838B848C}" name="Barettes" dataDxfId="232"/>
    <tableColumn id="63" xr3:uid="{AE6145FA-E437-45C5-9036-31090B235CBF}" name="NB JP EMIS" dataDxfId="231"/>
    <tableColumn id="62" xr3:uid="{3396E316-410D-42A9-BC65-B4037D973BC8}" name="NB JP BUTA" dataDxfId="230">
      <calculatedColumnFormula array="1">IFERROR(
   SUM(
      _xlfn._xlws.FILTER(
         Tableau3[JP],
         (Tableau3[ITEM]=Tableau210[[#This Row],[NOM]])*
         (Tableau3[Rep.]=Tableau210[[#This Row],[REPERE BUTA]])
      )
   ),
0)</calculatedColumnFormula>
    </tableColumn>
    <tableColumn id="60" xr3:uid="{994863A5-CBAB-4FA8-8D46-03566D59F3D9}" name="NB BP EMIS" dataDxfId="229"/>
    <tableColumn id="22" xr3:uid="{93D3B1F3-B7B4-4AB6-A802-51F941284741}" name="Nb BP BUTA" dataDxfId="228">
      <calculatedColumnFormula array="1">IFERROR(
   SUM(
      _xlfn._xlws.FILTER(
         Tableau3[BP],
         (Tableau3[ITEM]=Tableau210[[#This Row],[NOM]])*
         (Tableau3[Rep.]=Tableau210[[#This Row],[REPERE BUTA]])
      )
   ),
0)</calculatedColumnFormula>
    </tableColumn>
    <tableColumn id="61" xr3:uid="{19EEC5AD-2807-4F19-9D0B-36B92D2031C5}" name="MATERIEL EMIS" dataDxfId="227">
      <calculatedColumnFormula>IF(Tableau210[[#This Row],[NB JP EMIS]]=1,"1 JP","") &amp; IF(Tableau210[[#This Row],[NB BP EMIS]]=1," 1 BP","")</calculatedColumnFormula>
    </tableColumn>
    <tableColumn id="23" xr3:uid="{1A926E2E-9894-443B-875A-CFA130F627A7}" name="MATERIEL BUTA" dataDxfId="226">
      <calculatedColumnFormula>IF(Tableau210[[#This Row],[NB JP BUTA]]=1,"1 JP","") &amp; IF(Tableau210[[#This Row],[Nb BP BUTA]]=1," 1 BP","") &amp; IF(Tableau210[[#This Row],[Nb BP BUTA]]=2," 2 BP","")</calculatedColumnFormula>
    </tableColumn>
    <tableColumn id="69" xr3:uid="{ABCCE901-1E3D-464E-A886-03CA5E102B47}" name="MATERIEL ADF" dataDxfId="225"/>
    <tableColumn id="24" xr3:uid="{9A8E4588-FEC4-4624-94EE-C6561A226C73}" name="CLE" dataDxfId="224">
      <calculatedColumnFormula>IFERROR(+VLOOKUP(AY8,Tiges!$G$4:$I$569,3,FALSE),"")</calculatedColumnFormula>
    </tableColumn>
    <tableColumn id="25" xr3:uid="{E1FEB3A7-731E-486C-8612-0C9A69F4C9F5}" name="  " dataDxfId="223"/>
    <tableColumn id="26" xr3:uid="{C50F8A7F-C55C-4238-866C-16B9B9D9FDF7}" name="NB TIGES" dataDxfId="222"/>
    <tableColumn id="57" xr3:uid="{34C2D5C4-CEBF-40BD-B236-5CE266DC03A1}" name="NB TIGES DONNEES BUTA" dataDxfId="221">
      <calculatedColumnFormula array="1">IFERROR(
    INDEX(
        _xlfn._xlws.FILTER(
            Tableau3[Perçages],
            (Tableau3[ITEM]=Tableau210[[#This Row],[NOM]])*
            (Tableau3[Rep.]=Tableau210[[#This Row],[REPERE BUTA]])*
            (Tableau3[Perçages]&lt;&gt;0)
        ),
    1),
0)</calculatedColumnFormula>
    </tableColumn>
    <tableColumn id="20" xr3:uid="{9A56EE96-FDEE-4BDF-8994-EF31EEE26001}" name="NB TIGES EMIS si relévé BUTA sinon" dataDxfId="220">
      <calculatedColumnFormula>IFERROR(IF(AND(Tableau210[[#This Row],[NB TIGES]]&lt;&gt;"",ISNUMBER(--LEFT(Tableau210[[#This Row],[NB TIGES]],1))),Tableau210[[#This Row],[NB TIGES]],IF(Tableau210[[#This Row],[NB TIGES DONNEES BUTA]]="","",Tableau210[[#This Row],[NB TIGES DONNEES BUTA]])),"")</calculatedColumnFormula>
    </tableColumn>
    <tableColumn id="28" xr3:uid="{392DFEDE-DB78-4A0F-8E41-1EAA3EBCE4EC}" name="TIGES" dataDxfId="219"/>
    <tableColumn id="58" xr3:uid="{37BC34BD-A633-4C86-98F0-5D37B478A8BC}" name="TIGES DONNES BUTA" dataDxfId="218">
      <calculatedColumnFormula array="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calculatedColumnFormula>
    </tableColumn>
    <tableColumn id="16" xr3:uid="{1125E433-0ABA-4A84-833F-2F375B5D10DF}" name="TIGES EMIS si relévé BUTA sinon" dataDxfId="217">
      <calculatedColumnFormula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calculatedColumnFormula>
    </tableColumn>
    <tableColumn id="30" xr3:uid="{A27A7E20-77AE-4A8A-9E3C-46BB75E22813}" name="MAT TIGES" dataDxfId="216"/>
    <tableColumn id="31" xr3:uid="{C225A0CF-F6F7-4385-8F00-EABAA2E98F7E}" name="MAT TIGE DONNES BUTA" dataDxfId="215">
      <calculatedColumnFormula array="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calculatedColumnFormula>
    </tableColumn>
    <tableColumn id="27" xr3:uid="{D4191F93-A0BA-4512-9202-9760F7FBFA9C}" name="MATIERE BOULONNERIE EMIS si relévé BUTA sinon" dataDxfId="214">
      <calculatedColumnFormula>IF(AND(Tableau210[[#This Row],[MAT TIGES]]&lt;&gt;"",LEFT(UPPER(Tableau210[[#This Row],[MAT TIGES]]),1)="B"),Tableau210[[#This Row],[MAT TIGES]],IF(Tableau210[[#This Row],[MAT TIGE DONNES BUTA]]="","",Tableau210[[#This Row],[MAT TIGE DONNES BUTA]]))</calculatedColumnFormula>
    </tableColumn>
    <tableColumn id="32" xr3:uid="{6DF18A79-35AD-4E78-972D-66230A30697E}" name="DIAM TIGES" dataDxfId="213"/>
    <tableColumn id="33" xr3:uid="{111700B0-323B-4011-9C53-0FE6DF56BA8E}" name="DIAMETRE THEORIQUE" dataDxfId="212">
      <calculatedColumnFormula array="1">IFERROR(_xlfn.XLOOKUP(Tableau210[[#This Row],[DN DONNEES BUTA ]]&amp;Tableau210[[#This Row],[PN DONNEES BUTA]],Tiges!$B$4:$B$79&amp;Tiges!$C$4:$C$79,Tiges!$G$4:$G$79),"")</calculatedColumnFormula>
    </tableColumn>
    <tableColumn id="34" xr3:uid="{4B36FEFA-0190-44A4-A436-FA297F562761}" name="LONG TIGES" dataDxfId="211"/>
    <tableColumn id="35" xr3:uid="{94063F21-871C-4E3A-B9FA-BE11EF931513}" name="LONGUEUR THEORIQUE" dataDxfId="210">
      <calculatedColumnFormula array="1">IFERROR(_xlfn.XLOOKUP(Tableau210[[#This Row],[DN DONNEES BUTA ]]&amp;Tableau210[[#This Row],[PN DONNEES BUTA]],Tiges!$B$4:$B$79&amp;Tiges!$C$4:$C$79,Tiges!$H$4:$H$79),"")</calculatedColumnFormula>
    </tableColumn>
    <tableColumn id="36" xr3:uid="{E6E57155-0A49-4E0E-8576-4BF430ADCE51}" name="TIGES EPREUVE" dataDxfId="209"/>
    <tableColumn id="37" xr3:uid="{52E819E6-5F68-41C3-B912-4DE2DBC92630}" name="NB JT PROV" dataDxfId="208"/>
    <tableColumn id="38" xr3:uid="{64D45563-0847-4655-95E7-96CE1C3F363F}" name="NB JOINT PROV BUTA" dataDxfId="207">
      <calculatedColumnFormula array="1">IFERROR(
   SUM(
      _xlfn._xlws.FILTER(
         Tableau3[Nb Platinage Joint],
         (Tableau3[ITEM]=Tableau210[[#This Row],[NOM]])*
         (Tableau3[Rep.]=Tableau210[[#This Row],[REPERE BUTA]])
      )
   ),
0)</calculatedColumnFormula>
    </tableColumn>
    <tableColumn id="39" xr3:uid="{2D8B3EFC-A6BD-4A34-A6D8-DBB8484D2FE9}" name="NB JT DEF" dataDxfId="206">
      <calculatedColumnFormula>IFERROR(VLOOKUP(Tableau210[[#This Row],[OPERATION]],Tableau4[],3,FALSE),"")</calculatedColumnFormula>
    </tableColumn>
    <tableColumn id="40" xr3:uid="{085842E4-91E1-4960-A87A-97C7FFF3E348}" name="NB JOINT DEF BUTA" dataDxfId="205">
      <calculatedColumnFormula array="1">IFERROR(
   SUM(
      _xlfn._xlws.FILTER(
         Tableau3[Joint Définitif Nb],
         (Tableau3[ITEM]=Tableau210[[#This Row],[NOM]])*
         (Tableau3[Rep.]=Tableau210[[#This Row],[REPERE BUTA]])
      )
   ),
0)</calculatedColumnFormula>
    </tableColumn>
    <tableColumn id="42" xr3:uid="{A4FCFEBA-D8CB-46BC-8DC9-5CCFFA239E4A}" name="MAT JT" dataDxfId="204"/>
    <tableColumn id="43" xr3:uid="{24A7B4F9-3B7B-4E05-BF49-0A2EAD68B368}" name="MATIERE JOINT BUTA" dataDxfId="203">
      <calculatedColumnFormula array="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calculatedColumnFormula>
    </tableColumn>
    <tableColumn id="29" xr3:uid="{4F18CFD4-DE77-404C-B2BF-3A813A660FDE}" name="MATIERE JOINTS EMIS si relévé BUTA sinon" dataDxfId="202">
      <calculatedColumnFormula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calculatedColumnFormula>
    </tableColumn>
    <tableColumn id="56" xr3:uid="{6F9653BE-9FAA-4E8C-8D60-6C415B6810C1}" name="RONDELLES" dataDxfId="201"/>
    <tableColumn id="64" xr3:uid="{9FC2D9C2-B174-4A6D-A585-8839F12A068B}" name="FACE DE BRIDE" dataDxfId="200"/>
    <tableColumn id="44" xr3:uid="{CA037D02-CDFF-4B32-8CCE-1A186F74F6D8}" name="Commentaire" dataDxfId="199"/>
    <tableColumn id="14" xr3:uid="{77EE40E2-BA3A-44D8-83CC-6A5BDF35D0B5}" name="Colonne1" dataDxfId="198"/>
    <tableColumn id="45" xr3:uid="{31E5314D-0058-4A18-B914-E2F35303D5F3}" name="JOINT A COMM" dataDxfId="197"/>
    <tableColumn id="46" xr3:uid="{231D470F-2C74-46FA-98E7-D30B0C9B54A5}" name="NB TIGES A COMM" dataDxfId="196"/>
    <tableColumn id="47" xr3:uid="{35ACAAC5-27DB-4416-9C57-32C99360B9BA}" name="TIGES A COMM" dataDxfId="195"/>
    <tableColumn id="48" xr3:uid="{22D93E30-802C-4A20-A869-E9265814EEC5}" name="MAT TIGES A COMM" dataDxfId="194"/>
    <tableColumn id="49" xr3:uid="{FF36B24D-DF19-4C1D-8F1A-65DE968687B8}" name="RONDELLES2" dataDxfId="193"/>
    <tableColumn id="50" xr3:uid="{11F74D02-D9D6-4EC1-B0C9-6AA9783271C8}" name="SAP TIGES" dataDxfId="192"/>
    <tableColumn id="51" xr3:uid="{AB363C5C-1858-4341-81A7-43F057550F78}" name="SAP JOINTS" dataDxfId="191"/>
    <tableColumn id="52" xr3:uid="{97F2ED3B-7F36-4C32-BF52-EB2D698D904D}" name="     " dataDxfId="190"/>
    <tableColumn id="53" xr3:uid="{723F5454-59BF-43EB-9D51-029F55D8D003}" name="Repere tige" dataDxfId="189"/>
    <tableColumn id="54" xr3:uid="{DF41A88E-0C87-43FD-A5FD-490C37F02654}" name="Code SAP Tige" dataDxfId="188"/>
    <tableColumn id="55" xr3:uid="{2087F2FC-D038-437F-B7CB-B3CCB0C5F127}" name="Repere joint" dataDxfId="18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9B372B-0584-4A2D-8588-9F530D3CF5C9}" name="Tableau3" displayName="Tableau3" ref="A7:AE2915" totalsRowShown="0" headerRowDxfId="183" dataDxfId="182" tableBorderDxfId="181" headerRowCellStyle="Normal 57 2">
  <autoFilter ref="A7:AE2915" xr:uid="{A79B372B-0584-4A2D-8588-9F530D3CF5C9}">
    <filterColumn colId="0">
      <filters>
        <filter val="S27080"/>
      </filters>
    </filterColumn>
  </autoFilter>
  <tableColumns count="31">
    <tableColumn id="1" xr3:uid="{6B836E45-7910-4143-9F5B-E3FF2889A875}" name="ITEM" dataDxfId="180"/>
    <tableColumn id="2" xr3:uid="{88ABEFCC-272E-4C2E-8F92-34CB3FDE0C11}" name="OT" dataDxfId="179"/>
    <tableColumn id="3" xr3:uid="{49F41266-60E8-4411-B77B-9A1E9FD375EE}" name="Rev OT" dataDxfId="178"/>
    <tableColumn id="4" xr3:uid="{CBE80556-F045-47AB-A2EC-4ED23D5B05CA}" name="Tache" dataDxfId="177"/>
    <tableColumn id="5" xr3:uid="{4510E3E5-FE3B-41BC-9610-12C8BE0D0C38}" name="Rep." dataDxfId="176"/>
    <tableColumn id="6" xr3:uid="{D563C815-9EC6-4977-BFEC-20D5B1619CD8}" name="Rep. FAI" dataDxfId="175"/>
    <tableColumn id="7" xr3:uid="{85D870A3-EDC5-4597-A9B5-F5B3BD06DE96}" name="Opérations" dataDxfId="174"/>
    <tableColumn id="8" xr3:uid="{C450950C-D71E-4425-AF47-FA825122435D}" name="Note 4/870" dataDxfId="173"/>
    <tableColumn id="9" xr3:uid="{9FC2A7A4-D52B-4C67-B1AC-EC14C9DA1CF3}" name="Révision SBC" dataDxfId="172"/>
    <tableColumn id="10" xr3:uid="{FE233645-0490-4DCC-BEA6-941FB560B890}" name="NB TIGES" dataDxfId="171"/>
    <tableColumn id="11" xr3:uid="{227CA39A-55D0-427A-9A26-B5BD9763CC19}" name="Bride DN" dataDxfId="170"/>
    <tableColumn id="12" xr3:uid="{7704FA3A-B486-4FAB-8290-C6C21C5CF8F7}" name="Bride PN" dataDxfId="169"/>
    <tableColumn id="13" xr3:uid="{AF65D246-5E60-461E-BCF9-3ED9260541E2}" name="JP" dataDxfId="168"/>
    <tableColumn id="14" xr3:uid="{C58C66CD-FA53-4267-B047-C456361474FB}" name="BP" dataDxfId="167"/>
    <tableColumn id="15" xr3:uid="{B6F7494E-F751-4B95-BEB8-3D53125B9455}" name="Joint Platinage Type" dataDxfId="166"/>
    <tableColumn id="16" xr3:uid="{A00282F2-70AC-4FE7-9BAE-737D74B17B5F}" name="Joint Platinage Spec" dataDxfId="165"/>
    <tableColumn id="17" xr3:uid="{9E763F4E-FB74-4A71-B7F0-985E504D0AFE}" name="Nb Platinage Joint" dataDxfId="164"/>
    <tableColumn id="18" xr3:uid="{4F730752-C8C0-4DBD-94B6-2D916D47A108}" name="Joint Définitif Nb" dataDxfId="163"/>
    <tableColumn id="19" xr3:uid="{1DC2FCC5-3695-4D07-BE39-7981003D2A12}" name="Boulon matière" dataDxfId="162"/>
    <tableColumn id="20" xr3:uid="{3B9FBDF0-51CD-41A4-99E8-4CBD31CDECBC}" name=" Nb jeu Boulon" dataDxfId="161"/>
    <tableColumn id="21" xr3:uid="{F2565587-F891-4EB5-8D60-6BCA58908546}" name="Calo" dataDxfId="160"/>
    <tableColumn id="22" xr3:uid="{2EC84981-668F-452B-8DF4-4745FA8D5C8F}" name="Échaf" dataDxfId="159"/>
    <tableColumn id="23" xr3:uid="{604B9A55-31F9-48A1-9406-9C900255A67F}" name="Matiere_x000a_Boulonnerie de référence" dataDxfId="158"/>
    <tableColumn id="24" xr3:uid="{5AF7CA65-138E-4382-A9FA-C259332E4F66}" name="pouce equivalent" dataDxfId="157"/>
    <tableColumn id="25" xr3:uid="{CCF56535-E917-497A-8B7D-AF6DCA2B0DB1}" name="Préparateur" dataDxfId="156"/>
    <tableColumn id="26" xr3:uid="{1ACC64FA-9120-4ACC-A936-E7B13AD19FEB}" name="Standard" dataDxfId="155"/>
    <tableColumn id="27" xr3:uid="{0B661540-80B3-4843-9A3B-4B0E88897FAD}" name="Face de bride" dataDxfId="154"/>
    <tableColumn id="28" xr3:uid="{26DCFE83-A1C5-444A-BFE2-B6C252DC8FC5}" name="Matériau tiges" dataDxfId="153"/>
    <tableColumn id="29" xr3:uid="{CAA9B846-6E57-4D56-8B78-4A1C67B86965}" name="Matériau écrous" dataDxfId="152"/>
    <tableColumn id="30" xr3:uid="{E7E3848F-DFA5-4A4A-BDF4-F9ACB31B730F}" name="Perçages" dataDxfId="151"/>
    <tableColumn id="31" xr3:uid="{5F541B2E-1CF6-4EBE-8FEF-86A3CCFD5631}" name="Dimensions" dataDxfId="15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B78C30-9816-4AC5-9832-2EDF29E3D9FE}" name="Tableau1" displayName="Tableau1" ref="A1:N1813" totalsRowShown="0" headerRowDxfId="149" dataDxfId="147" headerRowBorderDxfId="148" tableBorderDxfId="146">
  <autoFilter ref="A1:N1813" xr:uid="{D4B78C30-9816-4AC5-9832-2EDF29E3D9FE}"/>
  <tableColumns count="14">
    <tableColumn id="1" xr3:uid="{C3FA3438-1032-472B-AD6B-501688150808}" name="OT" dataDxfId="145"/>
    <tableColumn id="2" xr3:uid="{6D0318EF-1EF9-4CB2-B132-1F3C80BDB6A0}" name="OT bis" dataDxfId="144">
      <calculatedColumnFormula>RIGHT(A2,LEN(A2)-3)</calculatedColumnFormula>
    </tableColumn>
    <tableColumn id="3" xr3:uid="{913EF498-2A2A-4CA6-A14B-723D8CDA3834}" name="revision" dataDxfId="143"/>
    <tableColumn id="14" xr3:uid="{8ACCDFC7-F193-4A35-989C-68BB6F03176D}" name="Colonne1" dataDxfId="142">
      <calculatedColumnFormula>TRIM(MID(Tableau1[[#This Row],[tache]],FIND("TACHE",Tableau1[[#This Row],[tache]])+5,FIND(":",Tableau1[[#This Row],[tache]])-(FIND("TACHE",Tableau1[[#This Row],[tache]])+5)))</calculatedColumnFormula>
    </tableColumn>
    <tableColumn id="4" xr3:uid="{9B461559-F756-45EA-8707-F30CAF8B26EC}" name="tache" dataDxfId="141"/>
    <tableColumn id="5" xr3:uid="{AF723C55-0C7A-4D80-9EF8-BDBE22907CFE}" name="repere" dataDxfId="140"/>
    <tableColumn id="6" xr3:uid="{DC7117F5-1319-4614-BD1E-5CEC4BA4487E}" name="operation" dataDxfId="139"/>
    <tableColumn id="7" xr3:uid="{262EEE9D-8ABA-4DF0-B27F-53D2E6D41954}" name="DN" dataDxfId="138"/>
    <tableColumn id="8" xr3:uid="{B225003B-CD74-4AFA-B820-5C8B69A779B3}" name="PN" dataDxfId="137"/>
    <tableColumn id="9" xr3:uid="{B75C0266-09D6-4BB8-A61A-FA7B61A7DEEE}" name="Nb tiges" dataDxfId="136"/>
    <tableColumn id="10" xr3:uid="{7B9A4175-4F6C-40BA-8B8D-A2E154A17D3A}" name="Type" dataDxfId="135"/>
    <tableColumn id="11" xr3:uid="{A5B07CF2-9CB8-416F-9345-5886C0146209}" name="nb joints de platinnage" dataDxfId="134"/>
    <tableColumn id="12" xr3:uid="{993A98C5-81E5-4DD0-880F-0326306563DA}" name="nb joints definitif" dataDxfId="133"/>
    <tableColumn id="13" xr3:uid="{A8040DBB-73B6-4DA8-B994-0BADD1A7E154}" name="Nombre total de joints" dataDxfId="13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19B37D-A510-4959-9F33-7A67F8DE1B62}" name="Tableau4" displayName="Tableau4" ref="B2:F31" totalsRowShown="0" headerRowDxfId="131" dataDxfId="129" headerRowBorderDxfId="130" tableBorderDxfId="128" totalsRowBorderDxfId="127">
  <autoFilter ref="B2:F31" xr:uid="{3F19B37D-A510-4959-9F33-7A67F8DE1B62}"/>
  <tableColumns count="5">
    <tableColumn id="1" xr3:uid="{D7DE5467-CF9B-4ED8-8F87-19F1D4FF3334}" name="Operation" dataDxfId="126"/>
    <tableColumn id="2" xr3:uid="{C275F266-9D03-4047-9359-D25582BDEBC2}" name="NB JT PROV" dataDxfId="125"/>
    <tableColumn id="3" xr3:uid="{F2546AE4-6242-4A31-B465-936F2FAB9015}" name="NB JT DEF" dataDxfId="124"/>
    <tableColumn id="4" xr3:uid="{9A1EE5C2-19C5-4F35-954F-3B2B7969BDEE}" name="NB BP" dataDxfId="123"/>
    <tableColumn id="5" xr3:uid="{0727FABE-0AB5-4E9A-9E54-70383DB87B97}" name="NB JP" dataDxfId="12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956F954-3C55-4098-BA1C-20979E684CB5}" name="Tableau16" displayName="Tableau16" ref="A6:BV176" totalsRowShown="0" headerRowDxfId="121" dataDxfId="119" headerRowBorderDxfId="120" tableBorderDxfId="118">
  <autoFilter ref="A6:BV176" xr:uid="{6AC25505-645C-4E82-AF2D-CA26A6D4BB26}">
    <filterColumn colId="14">
      <filters>
        <filter val="DEPOSE REPOSE REVISION"/>
        <filter val="DEPOSE REPOSE REVISION ?"/>
        <filter val="DEPOSE REPOSE SANS REVISION"/>
      </filters>
    </filterColumn>
  </autoFilter>
  <tableColumns count="74">
    <tableColumn id="1" xr3:uid="{6AD6D0CC-0E8F-458A-80FF-845978753571}" name="RESPONSABLE" dataDxfId="117" dataCellStyle="Normal 2"/>
    <tableColumn id="2" xr3:uid="{52C94F9F-3259-4BCB-95B2-39B918C46D41}" name="NUMERO CLIENT" dataDxfId="116" dataCellStyle="Normal 16"/>
    <tableColumn id="47" xr3:uid="{6DD2F913-BF0B-476C-A112-2752726119C0}" name="CORRESPONDANCE EASY" dataDxfId="115" dataCellStyle="Normal 16"/>
    <tableColumn id="42" xr3:uid="{40597C04-5012-45F8-A7AC-E32373308E8A}" name="COMMENTAIRE" dataDxfId="114" dataCellStyle="Normal 16"/>
    <tableColumn id="15" xr3:uid="{8634921A-88AD-4F60-A1BB-E8D7BCFCB3F8}" name="Repere ADM" dataDxfId="113" dataCellStyle="Normal 16"/>
    <tableColumn id="20" xr3:uid="{D213926A-A3B9-4558-9B2A-7D1D3FD95D3C}" name="Repere REF" dataDxfId="112" dataCellStyle="Normal 16"/>
    <tableColumn id="8" xr3:uid="{C7299EEB-93CB-40AF-BC3A-BEB4C1A520CA}" name="POSTE TECHNIQUE" dataDxfId="111" dataCellStyle="Normal 2">
      <calculatedColumnFormula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calculatedColumnFormula>
    </tableColumn>
    <tableColumn id="4" xr3:uid="{D62646DA-D574-4158-BD55-2F2B4873DA1E}" name="GAMME" dataDxfId="110" dataCellStyle="Normal 2"/>
    <tableColumn id="73" xr3:uid="{C6211396-1869-4688-9562-AAB1FC02F306}" name="TYPE OT" dataDxfId="109" dataCellStyle="Normal 2"/>
    <tableColumn id="7" xr3:uid="{A1169B68-6257-41E5-9CFD-64C26B4BCB0A}" name="CIRCUIT" dataDxfId="108" dataCellStyle="Normal 2"/>
    <tableColumn id="5" xr3:uid="{F5C98C68-8292-418B-AE4B-AE3000F6A990}" name="TYPE" dataDxfId="107" dataCellStyle="Normal 2"/>
    <tableColumn id="39" xr3:uid="{665F4DDC-24FE-473C-87C0-614D172F7E52}" name="ZONES BUTA" dataDxfId="106" dataCellStyle="Normal 2">
      <calculatedColumnFormula>LEFT(Tableau16[[#This Row],[NUMERO CLIENT]],SEARCH("-",Tableau16[[#This Row],[NUMERO CLIENT]])-1)</calculatedColumnFormula>
    </tableColumn>
    <tableColumn id="6" xr3:uid="{5D89261E-9DAE-45EA-A2DF-E7EC802F4F84}" name="ZONE" dataDxfId="105" dataCellStyle="Normal 2"/>
    <tableColumn id="68" xr3:uid="{0E8D0047-229E-4357-9835-973913A950CB}" name="EQPT A PROXIMITE" dataDxfId="104" dataCellStyle="Normal 2"/>
    <tableColumn id="10" xr3:uid="{AC80D0A7-1A70-45AF-A9AD-D4DAD1496DFD}" name="TRAVAUX" dataDxfId="103" dataCellStyle="Normal 2"/>
    <tableColumn id="57" xr3:uid="{0AD1989B-C839-4C52-9FED-71B05AC05D52}" name="TRANSPORT" dataDxfId="102" dataCellStyle="Normal 2"/>
    <tableColumn id="11" xr3:uid="{E9C2F0B3-A2F1-40F9-B83A-53E9F1D3FADF}" name="SCOPE BASE / TC" dataDxfId="101" dataCellStyle="Normal 2"/>
    <tableColumn id="12" xr3:uid="{9334D12C-89E7-423E-9D99-EF3E92922E8E}" name="REV" dataDxfId="100" dataCellStyle="Normal 2"/>
    <tableColumn id="13" xr3:uid="{1E89AF4E-C771-4B4A-8FFF-970E0B2F0C60}" name="Ref Photo" dataDxfId="99" dataCellStyle="Normal 2"/>
    <tableColumn id="25" xr3:uid="{B6C777BE-2149-4734-8167-495F77EE3771}" name="Repérage Plot plan PID" dataDxfId="98" dataCellStyle="Normal 2"/>
    <tableColumn id="14" xr3:uid="{05E010CC-8A84-4DCD-B7F0-E13AF8C6DE00}" name="Repérage Plot plan Equipement" dataDxfId="97" dataCellStyle="Normal 2"/>
    <tableColumn id="35" xr3:uid="{96CBA6CD-E948-46BE-8AE8-C773B3B4FDCB}" name="POIDS" dataDxfId="96">
      <calculatedColumnFormula array="1">_xlfn.XLOOKUP(Tableau16[[#This Row],[CODE DN PN]]&amp;Tableau16[[#This Row],[TYPE]],'[9]TABLEAU POIDS'!$D$3:$D$68 &amp; '[9]TABLEAU POIDS'!$E$3:$E$68,'[9]TABLEAU POIDS'!$F$3:$F$68)</calculatedColumnFormula>
    </tableColumn>
    <tableColumn id="26" xr3:uid="{36687730-E827-4F5F-B16C-DD413B13FDD0}" name="ENCOMBREMENT" dataDxfId="95"/>
    <tableColumn id="27" xr3:uid="{40900F84-E183-4451-9BE9-70F6FC296763}" name="HAUTEUR" dataDxfId="94"/>
    <tableColumn id="87" xr3:uid="{A665C51B-F661-41D0-9B39-E8335C42A4E8}" name="CODE DN PN" dataDxfId="93">
      <calculatedColumnFormula>Tableau16[[#This Row],[DIAM ADM]]&amp;Tableau16[[#This Row],[SERIE ADM]]</calculatedColumnFormula>
    </tableColumn>
    <tableColumn id="46" xr3:uid="{CCD48BAB-CA04-4C95-9DEC-AB96029FE98A}" name="RONDELLES" dataDxfId="92"/>
    <tableColumn id="28" xr3:uid="{495E1038-08B0-4CAC-BEB5-E442888F61F6}" name="DIAM ADM" dataDxfId="91">
      <calculatedColumnFormula array="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calculatedColumnFormula>
    </tableColumn>
    <tableColumn id="31" xr3:uid="{C2F11804-8E52-49A4-8CA8-5953D52A39A9}" name="DIAM ADM RELEVE" dataDxfId="90"/>
    <tableColumn id="62" xr3:uid="{520CEF2B-F6C5-4BC9-8691-AD2E6F54A850}" name="SERIE ADM" dataDxfId="89">
      <calculatedColumnFormula array="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calculatedColumnFormula>
    </tableColumn>
    <tableColumn id="34" xr3:uid="{BD01443C-68AB-4A0C-9E03-1D0C7CF02747}" name="SERIE ADM RELEVE" dataDxfId="88"/>
    <tableColumn id="61" xr3:uid="{428046B3-2009-4779-B1C5-6047C09A083B}" name="MATIERE JOINT ADM" dataDxfId="87"/>
    <tableColumn id="74" xr3:uid="{0AD26172-3A81-483B-908D-72B48C291035}" name="MATIERE JOINT ADM RELEVE" dataDxfId="86"/>
    <tableColumn id="29" xr3:uid="{684F30EC-B9B2-4639-8896-993DE0E43B65}" name="TYPE JOINT REF" dataDxfId="85">
      <calculatedColumnFormula array="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calculatedColumnFormula>
    </tableColumn>
    <tableColumn id="58" xr3:uid="{62579051-30F7-4EED-8D63-690F5A2768EB}" name="FACE DE BRIDE ADM RELEVE" dataDxfId="84"/>
    <tableColumn id="86" xr3:uid="{AF93D37E-18C1-463A-AD2F-1478E0D0057B}" name="NB TIGES ADM" dataDxfId="83">
      <calculatedColumnFormula array="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calculatedColumnFormula>
    </tableColumn>
    <tableColumn id="60" xr3:uid="{E9322E4A-2370-4DE8-9B01-43B8B14D140C}" name="NB TIGES ADM RELEVE" dataDxfId="82"/>
    <tableColumn id="33" xr3:uid="{10EB0BF1-70B6-4C32-96E6-20B4D1038517}" name="BOULONNERIE ADM" dataDxfId="81">
      <calculatedColumnFormula array="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calculatedColumnFormula>
    </tableColumn>
    <tableColumn id="65" xr3:uid="{1DB3C625-2EF9-4704-A80E-0A835DE71478}" name="BOULONNERIE ADM RELEVE" dataDxfId="80"/>
    <tableColumn id="24" xr3:uid="{5F207F55-B486-403E-9685-60B6A9755331}" name="MATIERE BOULON ADM" dataDxfId="79">
      <calculatedColumnFormula array="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calculatedColumnFormula>
    </tableColumn>
    <tableColumn id="80" xr3:uid="{4B83FEA7-F416-4678-AD4F-D30BABCAEA23}" name="MAT. BOULON ADM RELEVE" dataDxfId="78"/>
    <tableColumn id="21" xr3:uid="{32A9B51D-DB3A-418B-B7C8-5058D213F34E}" name="OBTURATION JP ADM" dataDxfId="77">
      <calculatedColumnFormula array="1">IFERROR(
   SUM(
      _xlfn._xlws.FILTER(
         [9]!Tableau3[JP],
         ([9]!Tableau3[ITEM]=Tableau16[[#This Row],[POSTE TECHNIQUE]])*
         ([9]!Tableau3[Rep.]=Tableau16[[#This Row],[Repere ADM]])
      )
   ),
0)</calculatedColumnFormula>
    </tableColumn>
    <tableColumn id="64" xr3:uid="{3A9BD7CA-5B61-4272-8CEA-6378BA6ACAB6}" name="OBTURATION BP ADM" dataDxfId="76">
      <calculatedColumnFormula array="1">IFERROR(
   SUM(
      _xlfn._xlws.FILTER(
         [9]!Tableau3[BP],
         ([9]!Tableau3[ITEM]=Tableau16[[#This Row],[POSTE TECHNIQUE]])*
         ([9]!Tableau3[Rep.]=Tableau16[[#This Row],[Repere ADM]])
      )
   ),
0)</calculatedColumnFormula>
    </tableColumn>
    <tableColumn id="67" xr3:uid="{9734A867-4D59-4EFA-84A1-4E1DF0546C5F}" name="JL" dataDxfId="75"/>
    <tableColumn id="36" xr3:uid="{778ECEA2-6A1A-4D1C-95C6-6A3CB333D2CC}" name="DIAM REF" dataDxfId="74">
      <calculatedColumnFormula array="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calculatedColumnFormula>
    </tableColumn>
    <tableColumn id="71" xr3:uid="{FB3036AE-14DE-43D5-85A2-FE59A848A892}" name="DIAM REF RELEVE" dataDxfId="73"/>
    <tableColumn id="83" xr3:uid="{1B2621A1-5F51-4BE4-B54D-D888E348CBA3}" name="SERIE REF" dataDxfId="72">
      <calculatedColumnFormula array="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calculatedColumnFormula>
    </tableColumn>
    <tableColumn id="72" xr3:uid="{D9727340-DB26-44CC-B693-1D057AAC941D}" name="SERIE REF RELEVE" dataDxfId="71"/>
    <tableColumn id="84" xr3:uid="{29CE2C05-FD41-4468-899D-4E49BABD9D3D}" name="MATIERE JOINT REF" dataDxfId="70">
      <calculatedColumnFormula array="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calculatedColumnFormula>
    </tableColumn>
    <tableColumn id="76" xr3:uid="{E3BAAD7C-B45F-4104-B7F9-1E6961B11864}" name="MATIERE JOINT REF RELEVE" dataDxfId="69"/>
    <tableColumn id="85" xr3:uid="{A0486CB1-58B2-4958-B4A4-19BBFD86E2F4}" name="TYPE JOINT REF2" dataDxfId="68">
      <calculatedColumnFormula array="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calculatedColumnFormula>
    </tableColumn>
    <tableColumn id="77" xr3:uid="{32A448BE-E520-41BC-B4C8-ACE5738A508A}" name="FACE DE BRIDE REF RELEVE" dataDxfId="67"/>
    <tableColumn id="70" xr3:uid="{1539AA34-33D4-477C-820B-E17C37193D23}" name="NB TIGES REF" dataDxfId="66">
      <calculatedColumnFormula array="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calculatedColumnFormula>
    </tableColumn>
    <tableColumn id="78" xr3:uid="{73CC44EA-AFD7-4ACA-8F00-487CEC218306}" name="NB TIGES REF RELEVE" dataDxfId="65"/>
    <tableColumn id="38" xr3:uid="{D9355CFF-3C4B-4223-A1B8-372072B663FA}" name="BOULONNERIE REF" dataDxfId="64">
      <calculatedColumnFormula array="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calculatedColumnFormula>
    </tableColumn>
    <tableColumn id="81" xr3:uid="{DE9199E2-1323-4D96-902C-91A34F2F228C}" name="BOULONNERIE REF RELEVE" dataDxfId="63"/>
    <tableColumn id="30" xr3:uid="{C3B79E20-61B6-444C-A671-C77A816524E4}" name="MATIERE BOULON REF" dataDxfId="62">
      <calculatedColumnFormula array="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calculatedColumnFormula>
    </tableColumn>
    <tableColumn id="79" xr3:uid="{38BEE4E8-BFEB-4A9F-B333-804394EACD51}" name="MAT. BOULON REF RELEVE" dataDxfId="61"/>
    <tableColumn id="40" xr3:uid="{3F8A2445-9EEB-4D1F-AAE9-AA18A07582EC}" name="OBTURATION JP REF" dataDxfId="60">
      <calculatedColumnFormula array="1">IFERROR(
   SUM(
      _xlfn._xlws.FILTER(
         [9]!Tableau3[JP],
         ([9]!Tableau3[ITEM]=Tableau16[[#This Row],[POSTE TECHNIQUE]])*
         ([9]!Tableau3[Rep.]=Tableau16[[#This Row],[Repere REF]])
      )
   ),
0)</calculatedColumnFormula>
    </tableColumn>
    <tableColumn id="22" xr3:uid="{2C90BDDC-BE8F-47E7-AC84-626F1470CFB2}" name="OBTURATION BP REF" dataDxfId="59">
      <calculatedColumnFormula array="1">IFERROR(
   SUM(
      _xlfn._xlws.FILTER(
         [9]!Tableau3[BP],
         ([9]!Tableau3[ITEM]=Tableau16[[#This Row],[POSTE TECHNIQUE]])*
         ([9]!Tableau3[Rep.]=Tableau16[[#This Row],[Repere ADM]])
      )
   ),
0)</calculatedColumnFormula>
    </tableColumn>
    <tableColumn id="44" xr3:uid="{68F9F727-8F31-469C-AA1B-77AAF7CC95D8}" name="TYPE INTERVENTION" dataDxfId="58"/>
    <tableColumn id="48" xr3:uid="{B9AE646B-5E92-4988-A0D9-69011E4E67D0}" name="COUPLE DE SERRAGE" dataDxfId="57"/>
    <tableColumn id="49" xr3:uid="{AACD42B4-CAB4-4AF7-8988-19B14CEFCE11}" name="ARI" dataDxfId="56"/>
    <tableColumn id="50" xr3:uid="{9FF0642C-7363-480B-8AC7-11EE1D302E82}" name="CMR" dataDxfId="55"/>
    <tableColumn id="69" xr3:uid="{01AB02A8-2023-406E-85FC-E836EF332C7D}" name="AMIANTE / PLOMB" dataDxfId="54"/>
    <tableColumn id="51" xr3:uid="{3810FED1-0515-4592-8AD9-37378743032F}" name="LEVAGE" dataDxfId="53"/>
    <tableColumn id="52" xr3:uid="{CE91D086-8072-4914-9B22-E649514B4778}" name="POTENCE" dataDxfId="52"/>
    <tableColumn id="9" xr3:uid="{6D1DC35C-7BAA-4CCD-9FB1-63DC71373307}" name="SUPPORT DE LIGNE" dataDxfId="51"/>
    <tableColumn id="53" xr3:uid="{04489327-D1FA-4635-B78C-C46029E23920}" name="ECHAF" dataDxfId="50">
      <calculatedColumnFormula array="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calculatedColumnFormula>
    </tableColumn>
    <tableColumn id="54" xr3:uid="{3DBF6571-256F-450A-A7BA-7F4C625B058C}" name="ECHAF COMMUN" dataDxfId="49">
      <calculatedColumnFormula>Tableau16[[#This Row],[DIAM ADM]]&amp;Tableau16[[#This Row],[SERIE ADM]]</calculatedColumnFormula>
    </tableColumn>
    <tableColumn id="55" xr3:uid="{62406E04-04EE-4517-BA68-AD1426D02906}" name="CALO/FRIGO" dataDxfId="48">
      <calculatedColumnFormula array="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calculatedColumnFormula>
    </tableColumn>
    <tableColumn id="56" xr3:uid="{F776E8C8-97D6-4E32-81F4-1EA03A5643AA}" name="TRACAGE" dataDxfId="47"/>
    <tableColumn id="18" xr3:uid="{F4D33FCA-6EFA-4A07-9E30-89ACAA73DEF1}" name="MODOP SPECIFIQUE A FAIRE" dataDxfId="46"/>
    <tableColumn id="59" xr3:uid="{A8632330-8B91-43D3-8506-EE1817241EAE}" name="ADR FAITE" dataDxfId="45"/>
    <tableColumn id="82" xr3:uid="{025DE125-C02D-40BE-9CE5-D951C0902A6B}" name="Colonne1" dataDxfId="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E42" dT="2025-11-13T16:43:00.81" personId="{FE11DC9B-88BC-4A0F-8CC1-66F5FC4F4C31}" id="{DB14F6EB-5715-448A-A37F-ED5FC18802B2}">
    <text>Déjà compris dans 2611 et 2601</text>
  </threadedComment>
  <threadedComment ref="BE43" dT="2025-11-13T16:43:00.81" personId="{FE11DC9B-88BC-4A0F-8CC1-66F5FC4F4C31}" id="{DAA16F73-3E05-4FB7-98BE-9855FBDA9850}">
    <text>Déjà compris dans 2611 et 2601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B7AC1-9BF0-476F-B67F-2BB11FB15A59}">
  <sheetPr codeName="Feuil4"/>
  <dimension ref="A1:C3"/>
  <sheetViews>
    <sheetView workbookViewId="0">
      <selection activeCell="B3" sqref="B3"/>
    </sheetView>
  </sheetViews>
  <sheetFormatPr baseColWidth="10" defaultColWidth="10.28515625" defaultRowHeight="15" x14ac:dyDescent="0.25"/>
  <sheetData>
    <row r="1" spans="1:3" x14ac:dyDescent="0.25">
      <c r="A1" t="s">
        <v>2142</v>
      </c>
      <c r="B1" t="s">
        <v>2143</v>
      </c>
      <c r="C1" t="s">
        <v>2144</v>
      </c>
    </row>
    <row r="2" spans="1:3" x14ac:dyDescent="0.25">
      <c r="A2" t="s">
        <v>2145</v>
      </c>
      <c r="B2">
        <v>64</v>
      </c>
      <c r="C2" t="s">
        <v>2146</v>
      </c>
    </row>
    <row r="3" spans="1:3" x14ac:dyDescent="0.25">
      <c r="A3" t="s">
        <v>2147</v>
      </c>
      <c r="B3">
        <v>64</v>
      </c>
      <c r="C3" t="s">
        <v>2148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BFFA5-1759-4534-8656-342077BC6345}">
  <sheetPr codeName="Feuil7">
    <tabColor rgb="FFFF0000"/>
    <pageSetUpPr fitToPage="1"/>
  </sheetPr>
  <dimension ref="A1:BY1549"/>
  <sheetViews>
    <sheetView tabSelected="1" zoomScale="70" zoomScaleNormal="70" zoomScaleSheetLayoutView="55" workbookViewId="0">
      <pane xSplit="24" ySplit="7" topLeftCell="Y138" activePane="bottomRight" state="frozen"/>
      <selection activeCell="B1" sqref="B1"/>
      <selection pane="topRight" activeCell="R1" sqref="R1"/>
      <selection pane="bottomLeft" activeCell="B8" sqref="B8"/>
      <selection pane="bottomRight" activeCell="I143" sqref="I143"/>
    </sheetView>
  </sheetViews>
  <sheetFormatPr baseColWidth="10" defaultColWidth="11.42578125" defaultRowHeight="15" x14ac:dyDescent="0.25"/>
  <cols>
    <col min="1" max="2" width="26" customWidth="1"/>
    <col min="3" max="4" width="12.5703125" customWidth="1"/>
    <col min="5" max="5" width="28.85546875" customWidth="1"/>
    <col min="6" max="6" width="26" customWidth="1"/>
    <col min="7" max="7" width="13.85546875" style="1" bestFit="1" customWidth="1"/>
    <col min="8" max="8" width="14" style="1" customWidth="1"/>
    <col min="9" max="9" width="20.42578125" style="1" customWidth="1"/>
    <col min="10" max="10" width="16.42578125" style="1" customWidth="1"/>
    <col min="11" max="11" width="15.140625" style="1" customWidth="1"/>
    <col min="12" max="12" width="9.7109375" style="1" customWidth="1"/>
    <col min="13" max="13" width="8.5703125" style="1" customWidth="1"/>
    <col min="14" max="14" width="11.28515625" style="1" customWidth="1"/>
    <col min="15" max="15" width="11" style="1" customWidth="1"/>
    <col min="16" max="16" width="3.7109375" style="1" customWidth="1"/>
    <col min="17" max="17" width="7" style="1" customWidth="1"/>
    <col min="18" max="18" width="6.28515625" style="1" customWidth="1"/>
    <col min="19" max="19" width="8.5703125" style="1" customWidth="1"/>
    <col min="20" max="20" width="4.7109375" style="1" customWidth="1"/>
    <col min="21" max="21" width="7.28515625" style="1" customWidth="1"/>
    <col min="22" max="22" width="7.5703125" style="1" customWidth="1"/>
    <col min="23" max="23" width="7.28515625" style="41" customWidth="1"/>
    <col min="24" max="24" width="8.85546875" style="41" customWidth="1"/>
    <col min="25" max="25" width="10.7109375" style="41" customWidth="1"/>
    <col min="26" max="26" width="12.42578125" style="41" customWidth="1"/>
    <col min="27" max="27" width="7.7109375" style="41" customWidth="1"/>
    <col min="28" max="28" width="11.85546875" style="41" customWidth="1"/>
    <col min="29" max="29" width="12.5703125" customWidth="1"/>
    <col min="30" max="30" width="54.5703125" style="2" customWidth="1"/>
    <col min="31" max="31" width="11.5703125" style="1" customWidth="1"/>
    <col min="32" max="33" width="8.7109375" style="1" customWidth="1"/>
    <col min="34" max="35" width="8.7109375" customWidth="1"/>
    <col min="36" max="36" width="15" customWidth="1"/>
    <col min="37" max="37" width="20.28515625" customWidth="1"/>
    <col min="38" max="39" width="12.85546875" style="2" customWidth="1"/>
    <col min="40" max="40" width="12.5703125" customWidth="1"/>
    <col min="41" max="41" width="12" style="2" customWidth="1"/>
    <col min="42" max="43" width="13.28515625" style="2" customWidth="1"/>
    <col min="44" max="44" width="13.42578125" style="2" customWidth="1"/>
    <col min="45" max="46" width="13.7109375" style="2" customWidth="1"/>
    <col min="47" max="47" width="11.7109375" style="2" customWidth="1"/>
    <col min="48" max="49" width="12.85546875" style="2" customWidth="1"/>
    <col min="50" max="50" width="15" style="2" customWidth="1"/>
    <col min="51" max="51" width="13.5703125" style="2" customWidth="1"/>
    <col min="52" max="52" width="15" style="2" customWidth="1"/>
    <col min="53" max="53" width="13.7109375" style="2" customWidth="1"/>
    <col min="54" max="54" width="16.5703125" style="2" customWidth="1"/>
    <col min="55" max="55" width="9.42578125" style="2" customWidth="1"/>
    <col min="56" max="56" width="10.140625" style="2" customWidth="1"/>
    <col min="57" max="57" width="12.7109375" style="2" customWidth="1"/>
    <col min="58" max="58" width="10" style="2" customWidth="1"/>
    <col min="59" max="59" width="12.28515625" style="2" customWidth="1"/>
    <col min="60" max="61" width="11.42578125" style="2" customWidth="1"/>
    <col min="62" max="62" width="13.28515625" style="2" customWidth="1"/>
    <col min="63" max="63" width="15" style="2" customWidth="1"/>
    <col min="64" max="64" width="40.140625" style="2" customWidth="1"/>
    <col min="65" max="65" width="38.28515625" style="2" customWidth="1"/>
    <col min="66" max="68" width="11.42578125" style="2" customWidth="1"/>
    <col min="69" max="69" width="11.42578125" customWidth="1"/>
    <col min="70" max="70" width="11.42578125" style="1" customWidth="1"/>
    <col min="71" max="75" width="11.42578125" customWidth="1"/>
    <col min="76" max="76" width="29" customWidth="1"/>
    <col min="77" max="77" width="18.28515625" hidden="1" customWidth="1"/>
  </cols>
  <sheetData>
    <row r="1" spans="1:77" ht="4.5" customHeight="1" x14ac:dyDescent="0.25">
      <c r="BR1"/>
    </row>
    <row r="2" spans="1:77" ht="15" hidden="1" customHeight="1" x14ac:dyDescent="0.25">
      <c r="P2" s="49"/>
      <c r="BR2"/>
    </row>
    <row r="3" spans="1:77" ht="4.5" customHeight="1" thickBot="1" x14ac:dyDescent="0.3">
      <c r="BR3"/>
    </row>
    <row r="4" spans="1:77" ht="14.25" hidden="1" customHeight="1" thickBot="1" x14ac:dyDescent="0.3">
      <c r="BC4" s="2">
        <f>SUM(BC8:BC1411)</f>
        <v>931</v>
      </c>
      <c r="BD4" s="2">
        <f>SUM(BD8:BD1411)</f>
        <v>945</v>
      </c>
      <c r="BE4" s="2">
        <f>SUM(BE8:BE1411)</f>
        <v>1387</v>
      </c>
      <c r="BF4" s="2">
        <f>SUM(BF8:BF1543)</f>
        <v>1280</v>
      </c>
      <c r="BR4"/>
    </row>
    <row r="5" spans="1:77" ht="14.25" customHeight="1" thickBot="1" x14ac:dyDescent="0.3">
      <c r="W5" s="15"/>
      <c r="X5" s="15"/>
      <c r="Y5" s="15"/>
      <c r="Z5" s="15"/>
      <c r="AA5" s="15"/>
      <c r="AB5" s="15"/>
      <c r="AO5" s="419" t="s">
        <v>43</v>
      </c>
      <c r="AP5" s="419"/>
      <c r="AQ5" s="419"/>
      <c r="AR5" s="419"/>
      <c r="AS5" s="419"/>
      <c r="AT5" s="419"/>
      <c r="AU5" s="419"/>
      <c r="AV5" s="419"/>
      <c r="AW5" s="419"/>
      <c r="AX5" s="419"/>
      <c r="AY5" s="419"/>
      <c r="AZ5" s="419"/>
      <c r="BA5" s="419"/>
      <c r="BB5" s="419"/>
      <c r="BC5" s="419"/>
      <c r="BD5" s="419"/>
      <c r="BE5" s="419"/>
      <c r="BF5" s="419"/>
      <c r="BG5" s="419"/>
      <c r="BH5" s="419"/>
      <c r="BI5" s="419"/>
      <c r="BJ5" s="419"/>
      <c r="BK5" s="419"/>
      <c r="BR5"/>
      <c r="BV5" s="420" t="s">
        <v>84</v>
      </c>
      <c r="BW5" s="420"/>
      <c r="BX5" s="420"/>
      <c r="BY5" s="420"/>
    </row>
    <row r="6" spans="1:77" s="4" customFormat="1" ht="19.5" hidden="1" thickBot="1" x14ac:dyDescent="0.3">
      <c r="G6" s="421" t="s">
        <v>7</v>
      </c>
      <c r="H6" s="421"/>
      <c r="I6" s="421"/>
      <c r="J6" s="421"/>
      <c r="K6" s="421"/>
      <c r="L6" s="421"/>
      <c r="M6" s="421"/>
      <c r="N6" s="421"/>
      <c r="O6" s="421"/>
      <c r="P6" s="421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212"/>
      <c r="AC6" s="3"/>
      <c r="AD6" s="422" t="s">
        <v>8</v>
      </c>
      <c r="AE6" s="422"/>
      <c r="AF6" s="422"/>
      <c r="AG6" s="422"/>
      <c r="AH6" s="422"/>
      <c r="AI6" s="422"/>
      <c r="AJ6" s="422"/>
      <c r="AK6" s="422"/>
      <c r="AL6" s="422"/>
      <c r="AM6" s="422"/>
      <c r="AN6" s="3"/>
      <c r="AO6" s="423" t="s">
        <v>2036</v>
      </c>
      <c r="AP6" s="423"/>
      <c r="AQ6" s="423"/>
      <c r="AR6" s="423"/>
      <c r="AS6" s="423"/>
      <c r="AT6" s="423"/>
      <c r="AU6" s="423"/>
      <c r="AV6" s="423"/>
      <c r="AW6" s="423"/>
      <c r="AX6" s="423"/>
      <c r="AY6" s="423"/>
      <c r="AZ6" s="423"/>
      <c r="BA6" s="423"/>
      <c r="BC6" s="424" t="s">
        <v>2037</v>
      </c>
      <c r="BD6" s="424"/>
      <c r="BE6" s="424"/>
      <c r="BF6" s="424"/>
      <c r="BG6" s="424"/>
      <c r="BH6" s="424"/>
      <c r="BI6" s="409"/>
      <c r="BJ6" s="112" t="s">
        <v>2056</v>
      </c>
      <c r="BK6" s="155" t="s">
        <v>2158</v>
      </c>
      <c r="BL6" s="46"/>
      <c r="BM6" s="209"/>
      <c r="BN6" s="425" t="s">
        <v>10</v>
      </c>
      <c r="BO6" s="425"/>
      <c r="BP6" s="425"/>
      <c r="BQ6" s="425"/>
      <c r="BR6" s="425"/>
      <c r="BS6" s="425"/>
      <c r="BT6" s="425"/>
      <c r="BV6" s="426" t="s">
        <v>85</v>
      </c>
      <c r="BW6" s="426"/>
      <c r="BX6" s="426" t="s">
        <v>88</v>
      </c>
      <c r="BY6" s="426"/>
    </row>
    <row r="7" spans="1:77" s="4" customFormat="1" ht="47.25" customHeight="1" x14ac:dyDescent="0.25">
      <c r="A7" s="452" t="s">
        <v>3483</v>
      </c>
      <c r="B7" s="453" t="s">
        <v>3484</v>
      </c>
      <c r="C7" s="453" t="s">
        <v>3485</v>
      </c>
      <c r="D7" s="453" t="s">
        <v>3488</v>
      </c>
      <c r="E7" s="453" t="s">
        <v>3486</v>
      </c>
      <c r="F7" s="454" t="s">
        <v>3487</v>
      </c>
      <c r="G7" s="120" t="s">
        <v>34</v>
      </c>
      <c r="H7" s="121" t="s">
        <v>21</v>
      </c>
      <c r="I7" s="121" t="s">
        <v>79</v>
      </c>
      <c r="J7" s="121" t="s">
        <v>6</v>
      </c>
      <c r="K7" s="121" t="s">
        <v>3447</v>
      </c>
      <c r="L7" s="122" t="s">
        <v>2097</v>
      </c>
      <c r="M7" s="123" t="s">
        <v>2096</v>
      </c>
      <c r="N7" s="123" t="s">
        <v>3446</v>
      </c>
      <c r="O7" s="123" t="s">
        <v>2104</v>
      </c>
      <c r="P7" s="121" t="s">
        <v>78</v>
      </c>
      <c r="Q7" s="121" t="s">
        <v>41</v>
      </c>
      <c r="R7" s="121" t="s">
        <v>77</v>
      </c>
      <c r="S7" s="121" t="s">
        <v>25</v>
      </c>
      <c r="T7" s="121" t="s">
        <v>23</v>
      </c>
      <c r="U7" s="121" t="s">
        <v>24</v>
      </c>
      <c r="V7" s="121" t="s">
        <v>26</v>
      </c>
      <c r="W7" s="124" t="s">
        <v>35</v>
      </c>
      <c r="X7" s="125" t="s">
        <v>2039</v>
      </c>
      <c r="Y7" s="211" t="s">
        <v>2528</v>
      </c>
      <c r="Z7" s="126" t="s">
        <v>36</v>
      </c>
      <c r="AA7" s="125" t="s">
        <v>2050</v>
      </c>
      <c r="AB7" s="213" t="s">
        <v>2529</v>
      </c>
      <c r="AC7" s="3" t="s">
        <v>2040</v>
      </c>
      <c r="AD7" s="127" t="s">
        <v>0</v>
      </c>
      <c r="AE7" s="128" t="s">
        <v>22</v>
      </c>
      <c r="AF7" s="130" t="s">
        <v>2107</v>
      </c>
      <c r="AG7" s="129" t="s">
        <v>2105</v>
      </c>
      <c r="AH7" s="130" t="s">
        <v>2108</v>
      </c>
      <c r="AI7" s="129" t="s">
        <v>2106</v>
      </c>
      <c r="AJ7" s="132" t="s">
        <v>2098</v>
      </c>
      <c r="AK7" s="131" t="s">
        <v>2099</v>
      </c>
      <c r="AL7" s="214" t="s">
        <v>2526</v>
      </c>
      <c r="AM7" s="133" t="s">
        <v>9</v>
      </c>
      <c r="AN7" s="3" t="s">
        <v>2041</v>
      </c>
      <c r="AO7" s="134" t="s">
        <v>1</v>
      </c>
      <c r="AP7" s="135" t="s">
        <v>2060</v>
      </c>
      <c r="AQ7" s="413" t="s">
        <v>3379</v>
      </c>
      <c r="AR7" s="136" t="s">
        <v>17</v>
      </c>
      <c r="AS7" s="135" t="s">
        <v>2061</v>
      </c>
      <c r="AT7" s="413" t="s">
        <v>3380</v>
      </c>
      <c r="AU7" s="136" t="s">
        <v>11</v>
      </c>
      <c r="AV7" s="135" t="s">
        <v>2035</v>
      </c>
      <c r="AW7" s="413" t="s">
        <v>3381</v>
      </c>
      <c r="AX7" s="136" t="s">
        <v>2</v>
      </c>
      <c r="AY7" s="137" t="s">
        <v>2053</v>
      </c>
      <c r="AZ7" s="136" t="s">
        <v>3</v>
      </c>
      <c r="BA7" s="137" t="s">
        <v>2052</v>
      </c>
      <c r="BB7" s="138" t="s">
        <v>27</v>
      </c>
      <c r="BC7" s="139" t="s">
        <v>4</v>
      </c>
      <c r="BD7" s="125" t="s">
        <v>2051</v>
      </c>
      <c r="BE7" s="140" t="s">
        <v>5</v>
      </c>
      <c r="BF7" s="125" t="s">
        <v>2054</v>
      </c>
      <c r="BG7" s="140" t="s">
        <v>2100</v>
      </c>
      <c r="BH7" s="141" t="s">
        <v>2055</v>
      </c>
      <c r="BI7" s="413" t="s">
        <v>3382</v>
      </c>
      <c r="BJ7" s="156" t="s">
        <v>40</v>
      </c>
      <c r="BK7" s="157" t="s">
        <v>2157</v>
      </c>
      <c r="BL7" s="87" t="s">
        <v>2151</v>
      </c>
      <c r="BM7" s="3" t="s">
        <v>2059</v>
      </c>
      <c r="BN7" s="142" t="s">
        <v>45</v>
      </c>
      <c r="BO7" s="143" t="s">
        <v>44</v>
      </c>
      <c r="BP7" s="143" t="s">
        <v>46</v>
      </c>
      <c r="BQ7" s="143" t="s">
        <v>47</v>
      </c>
      <c r="BR7" s="144" t="s">
        <v>2453</v>
      </c>
      <c r="BS7" s="145" t="s">
        <v>68</v>
      </c>
      <c r="BT7" s="146" t="s">
        <v>69</v>
      </c>
      <c r="BU7" s="4" t="s">
        <v>2042</v>
      </c>
      <c r="BV7" s="147" t="s">
        <v>86</v>
      </c>
      <c r="BW7" s="147" t="s">
        <v>87</v>
      </c>
      <c r="BX7" s="147" t="s">
        <v>89</v>
      </c>
      <c r="BY7" s="55" t="s">
        <v>90</v>
      </c>
    </row>
    <row r="8" spans="1:77" ht="15.75" hidden="1" x14ac:dyDescent="0.25">
      <c r="A8" s="451" t="str" cm="1">
        <f t="array" ref="A8">_xlfn.XLOOKUP(Tableau210[[#This Row],[NOM]]&amp;Tableau210[[#This Row],[REPERE BUTA]],[6]!Tableau16[POSTE TECHNIQUE]&amp;[6]!Tableau16[Repere ADM],[6]!Tableau16[NUMERO CLIENT])</f>
        <v>S1-B30235YLV</v>
      </c>
      <c r="B8" s="451" t="e" cm="1">
        <f t="array" ref="B8">_xlfn.XLOOKUP(Tableau210[[#This Row],[NOM]]&amp;Tableau210[[#This Row],[REPERE BUTA]],[6]!Tableau16[POSTE TECHNIQUE]&amp;[6]!Tableau16[Repere REF],[6]!Tableau16[NUMERO CLIENT])</f>
        <v>#N/A</v>
      </c>
      <c r="C8" s="451" cm="1">
        <f t="array" ref="C8">_xlfn.XLOOKUP(Tableau210[[#This Row],[NOM]]&amp;Tableau210[[#This Row],[Repere Ubleam]],[7]Sheet1!$C$2:$C$2995&amp;[7]Sheet1!$I$2:$I$2995,[7]Sheet1!$A$2:$A$2995)</f>
        <v>1</v>
      </c>
      <c r="D8" s="451" t="str">
        <f>C8&amp;""</f>
        <v>1</v>
      </c>
      <c r="E8" s="451" t="s">
        <v>2577</v>
      </c>
      <c r="F8" s="451" t="s">
        <v>126</v>
      </c>
      <c r="G8" s="176" t="s">
        <v>116</v>
      </c>
      <c r="H8" s="119" t="s">
        <v>1066</v>
      </c>
      <c r="I8" s="119" t="s">
        <v>91</v>
      </c>
      <c r="J8" s="119" t="s">
        <v>2057</v>
      </c>
      <c r="K8" s="119" t="str">
        <f>_xlfn.XLOOKUP(Tableau210[[#This Row],[NOM]],[8]LUT!$I$5:$I$301,[8]LUT!$N$5:$N$301)</f>
        <v>Vanne auto</v>
      </c>
      <c r="L8" s="119" t="s">
        <v>73</v>
      </c>
      <c r="M8" s="119"/>
      <c r="N8" s="119" t="s">
        <v>73</v>
      </c>
      <c r="O8" s="119"/>
      <c r="P8" s="119"/>
      <c r="Q8" s="119"/>
      <c r="R8" s="119"/>
      <c r="S8" s="119"/>
      <c r="T8" s="119"/>
      <c r="U8" s="119"/>
      <c r="V8" s="119"/>
      <c r="W8" s="148" cm="1">
        <f t="array" ref="W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8" s="207" cm="1">
        <f t="array" ref="X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" s="148" cm="1">
        <f t="array" ref="Z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8" s="207" cm="1">
        <f t="array" ref="AA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" s="48"/>
      <c r="AD8" s="117" t="s">
        <v>2197</v>
      </c>
      <c r="AE8" s="117"/>
      <c r="AF8" s="181">
        <f>IFERROR(VLOOKUP(Tableau210[[#This Row],[OPERATION]],Tableau4[],5,FALSE),"")</f>
        <v>0</v>
      </c>
      <c r="AG8" s="177" cm="1">
        <f t="array" ref="AG8">IFERROR(
   SUM(
      _xlfn._xlws.FILTER(
         Tableau3[JP],
         (Tableau3[ITEM]=Tableau210[[#This Row],[NOM]])*
         (Tableau3[Rep.]=Tableau210[[#This Row],[REPERE BUTA]])
      )
   ),
0)</f>
        <v>0</v>
      </c>
      <c r="AH8" s="182">
        <f>IFERROR(VLOOKUP(Tableau210[[#This Row],[OPERATION]],Tableau4[],4,FALSE),"")</f>
        <v>1</v>
      </c>
      <c r="AI8" s="177" cm="1">
        <f t="array" ref="AI8">IFERROR(
   SUM(
      _xlfn._xlws.FILTER(
         Tableau3[BP],
         (Tableau3[ITEM]=Tableau210[[#This Row],[NOM]])*
         (Tableau3[Rep.]=Tableau210[[#This Row],[REPERE BUTA]])
      )
   ),
0)</f>
        <v>1</v>
      </c>
      <c r="AJ8" s="182" t="str">
        <f>IF(Tableau210[[#This Row],[NB JP EMIS]]=1,"1 JP","") &amp; IF(Tableau210[[#This Row],[NB BP EMIS]]=1," 1 BP","")</f>
        <v xml:space="preserve"> 1 BP</v>
      </c>
      <c r="AK8" s="177" t="str">
        <f>IF(Tableau210[[#This Row],[NB JP BUTA]]=1,"1 JP","") &amp; IF(Tableau210[[#This Row],[Nb BP BUTA]]=1," 1 BP","") &amp; IF(Tableau210[[#This Row],[Nb BP BUTA]]=2," 2 BP","")</f>
        <v xml:space="preserve"> 1 BP</v>
      </c>
      <c r="AL8" s="117" t="s">
        <v>103</v>
      </c>
      <c r="AM8" s="117">
        <f>IFERROR(+VLOOKUP(AY8,Tiges!$G$4:$I$569,3,FALSE),"")</f>
        <v>32</v>
      </c>
      <c r="AN8" s="48"/>
      <c r="AO8" s="117" t="s">
        <v>3424</v>
      </c>
      <c r="AP8" s="177" cm="1">
        <f t="array" ref="AP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" s="411">
        <f>IFERROR(
    IF(
        Tableau210[[#This Row],[NB TIGES]]="",
        "A RELEVER",
        IF(
            AND(ISNUMBER(--LEFT(Tableau210[[#This Row],[NB TIGES]],1))),
            Tableau210[[#This Row],[NB TIGES]],
            IF(
                Tableau210[[#This Row],[NB TIGES DONNEES BUTA]]="",
                "",
                Tableau210[[#This Row],[NB TIGES DONNEES BUTA]]
            )
        )
    ),
    ""
)</f>
        <v>8</v>
      </c>
      <c r="AR8" s="117" t="s">
        <v>3424</v>
      </c>
      <c r="AS8" s="177" t="str" cm="1">
        <f t="array" ref="AS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" s="411" t="s">
        <v>3424</v>
      </c>
      <c r="AU8" s="117" t="s">
        <v>3424</v>
      </c>
      <c r="AV8" s="177" t="str" cm="1">
        <f t="array" ref="AV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" s="117"/>
      <c r="AY8" s="117" cm="1">
        <f t="array" ref="AY8">IFERROR(_xlfn.XLOOKUP(Tableau210[[#This Row],[DN DONNEES BUTA ]]&amp;Tableau210[[#This Row],[PN DONNEES BUTA]],Tiges!$B$4:$B$79&amp;Tiges!$C$4:$C$79,Tiges!$G$4:$G$79),"")</f>
        <v>20</v>
      </c>
      <c r="AZ8" s="117"/>
      <c r="BA8" s="117" cm="1">
        <f t="array" ref="BA8">IFERROR(_xlfn.XLOOKUP(Tableau210[[#This Row],[DN DONNEES BUTA ]]&amp;Tableau210[[#This Row],[PN DONNEES BUTA]],Tiges!$B$4:$B$79&amp;Tiges!$C$4:$C$79,Tiges!$H$4:$H$79),"")</f>
        <v>110</v>
      </c>
      <c r="BB8" s="117"/>
      <c r="BC8" s="182">
        <f>IFERROR(VLOOKUP(Tableau210[[#This Row],[OPERATION]],Tableau4[],2,FALSE),"")</f>
        <v>1</v>
      </c>
      <c r="BD8" s="177" cm="1">
        <f t="array" ref="BD8">IFERROR(
   SUM(
      _xlfn._xlws.FILTER(
         Tableau3[Nb Platinage Joint],
         (Tableau3[ITEM]=Tableau210[[#This Row],[NOM]])*
         (Tableau3[Rep.]=Tableau210[[#This Row],[REPERE BUTA]])
      )
   ),
0)</f>
        <v>1</v>
      </c>
      <c r="BE8" s="182">
        <f>IFERROR(VLOOKUP(Tableau210[[#This Row],[OPERATION]],Tableau4[],3,FALSE),"")</f>
        <v>1</v>
      </c>
      <c r="BF8" s="177" cm="1">
        <f t="array" ref="BF8">IFERROR(
   SUM(
      _xlfn._xlws.FILTER(
         Tableau3[Joint Définitif Nb],
         (Tableau3[ITEM]=Tableau210[[#This Row],[NOM]])*
         (Tableau3[Rep.]=Tableau210[[#This Row],[REPERE BUTA]])
      )
   ),
0)</f>
        <v>1</v>
      </c>
      <c r="BG8" s="117" t="s">
        <v>3424</v>
      </c>
      <c r="BH8" s="177" t="str" cm="1">
        <f t="array" ref="BH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" s="117" t="s">
        <v>3424</v>
      </c>
      <c r="BK8" s="117" t="s">
        <v>3424</v>
      </c>
      <c r="BL8" s="167" t="s">
        <v>2380</v>
      </c>
      <c r="BM8" s="167"/>
      <c r="BN8" s="117"/>
      <c r="BO8" s="117"/>
      <c r="BP8" s="117"/>
      <c r="BQ8" s="48"/>
      <c r="BR8" s="119"/>
      <c r="BS8" s="48"/>
      <c r="BT8" s="48"/>
      <c r="BU8" s="48"/>
      <c r="BV8" s="48"/>
      <c r="BW8" s="48"/>
      <c r="BX8" s="48"/>
    </row>
    <row r="9" spans="1:77" ht="15.75" hidden="1" x14ac:dyDescent="0.25">
      <c r="A9" s="48" t="str" cm="1">
        <f t="array" ref="A9">_xlfn.XLOOKUP(Tableau210[[#This Row],[NOM]]&amp;Tableau210[[#This Row],[REPERE BUTA]],[6]!Tableau16[POSTE TECHNIQUE]&amp;[6]!Tableau16[Repere ADM],[6]!Tableau16[NUMERO CLIENT])</f>
        <v>S1-B4701-VMD</v>
      </c>
      <c r="B9" s="48" t="str" cm="1">
        <f t="array" ref="B9">_xlfn.XLOOKUP(Tableau210[[#This Row],[NOM]]&amp;Tableau210[[#This Row],[REPERE BUTA]],[6]!Tableau16[POSTE TECHNIQUE]&amp;[6]!Tableau16[Repere REF],[6]!Tableau16[NUMERO CLIENT])</f>
        <v>S1-B4701-VMD</v>
      </c>
      <c r="C9" s="48" cm="1">
        <f t="array" ref="C9">_xlfn.XLOOKUP(Tableau210[[#This Row],[NOM]]&amp;Tableau210[[#This Row],[Repere Ubleam]],[7]Sheet1!$C$2:$C$2995&amp;[7]Sheet1!$I$2:$I$2995,[7]Sheet1!$A$2:$A$2995)</f>
        <v>10</v>
      </c>
      <c r="D9" s="48" t="str">
        <f>C9&amp;""</f>
        <v>10</v>
      </c>
      <c r="E9" s="48" t="s">
        <v>2553</v>
      </c>
      <c r="F9" s="48" t="s">
        <v>3263</v>
      </c>
      <c r="G9" s="176" t="s">
        <v>1120</v>
      </c>
      <c r="H9" s="119" t="s">
        <v>1066</v>
      </c>
      <c r="I9" s="119" t="s">
        <v>80</v>
      </c>
      <c r="J9" s="119" t="s">
        <v>1078</v>
      </c>
      <c r="K9" s="119" t="str">
        <f>_xlfn.XLOOKUP(Tableau210[[#This Row],[NOM]],[8]LUT!$I$5:$I$301,[8]LUT!$N$5:$N$301)</f>
        <v xml:space="preserve">Filtre </v>
      </c>
      <c r="L9" s="119" t="s">
        <v>70</v>
      </c>
      <c r="M9" s="119" t="s">
        <v>1233</v>
      </c>
      <c r="N9" s="119" t="s">
        <v>1233</v>
      </c>
      <c r="O9" s="119"/>
      <c r="P9" s="119"/>
      <c r="Q9" s="119"/>
      <c r="R9" s="119"/>
      <c r="S9" s="119"/>
      <c r="T9" s="119"/>
      <c r="U9" s="119"/>
      <c r="V9" s="119"/>
      <c r="W9" s="148" t="s">
        <v>2159</v>
      </c>
      <c r="X9" s="207" cm="1">
        <f t="array" ref="X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" s="148" t="s">
        <v>3424</v>
      </c>
      <c r="AA9" s="207" cm="1">
        <f t="array" ref="AA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" s="48"/>
      <c r="AD9" s="117" t="s">
        <v>2196</v>
      </c>
      <c r="AE9" s="119"/>
      <c r="AF9" s="181">
        <f>IFERROR(VLOOKUP(Tableau210[[#This Row],[OPERATION]],Tableau4[],5,FALSE),"")</f>
        <v>0</v>
      </c>
      <c r="AG9" s="178" cm="1">
        <f t="array" ref="AG9">IFERROR(
   SUM(
      _xlfn._xlws.FILTER(
         Tableau3[JP],
         (Tableau3[ITEM]=Tableau210[[#This Row],[NOM]])*
         (Tableau3[Rep.]=Tableau210[[#This Row],[REPERE BUTA]])
      )
   ),
0)</f>
        <v>0</v>
      </c>
      <c r="AH9" s="182">
        <f>IFERROR(VLOOKUP(Tableau210[[#This Row],[OPERATION]],Tableau4[],4,FALSE),"")</f>
        <v>0</v>
      </c>
      <c r="AI9" s="178" cm="1">
        <f t="array" ref="AI9">IFERROR(
   SUM(
      _xlfn._xlws.FILTER(
         Tableau3[BP],
         (Tableau3[ITEM]=Tableau210[[#This Row],[NOM]])*
         (Tableau3[Rep.]=Tableau210[[#This Row],[REPERE BUTA]])
      )
   ),
0)</f>
        <v>0</v>
      </c>
      <c r="AJ9" s="182" t="str">
        <f>IF(Tableau210[[#This Row],[NB JP EMIS]]=1,"1 JP","") &amp; IF(Tableau210[[#This Row],[NB BP EMIS]]=1," 1 BP","")</f>
        <v/>
      </c>
      <c r="AK9" s="177" t="str">
        <f>IF(Tableau210[[#This Row],[NB JP BUTA]]=1,"1 JP","") &amp; IF(Tableau210[[#This Row],[Nb BP BUTA]]=1," 1 BP","") &amp; IF(Tableau210[[#This Row],[Nb BP BUTA]]=2," 2 BP","")</f>
        <v/>
      </c>
      <c r="AL9" s="117" t="s">
        <v>2527</v>
      </c>
      <c r="AM9" s="117">
        <f>IFERROR(+VLOOKUP(AY9,Tiges!$G$4:$I$569,3,FALSE),"")</f>
        <v>32</v>
      </c>
      <c r="AN9" s="48"/>
      <c r="AO9" s="148" t="s">
        <v>3424</v>
      </c>
      <c r="AP9" s="177" cm="1">
        <f t="array" ref="AP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9" s="148" t="s">
        <v>3424</v>
      </c>
      <c r="AS9" s="177" t="str" cm="1">
        <f t="array" ref="AS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9" s="148" t="s">
        <v>3424</v>
      </c>
      <c r="AV9" s="177" t="str" cm="1">
        <f t="array" ref="AV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" s="117"/>
      <c r="AY9" s="117" cm="1">
        <f t="array" ref="AY9">IFERROR(_xlfn.XLOOKUP(Tableau210[[#This Row],[DN DONNEES BUTA ]]&amp;Tableau210[[#This Row],[PN DONNEES BUTA]],Tiges!$B$4:$B$79&amp;Tiges!$C$4:$C$79,Tiges!$G$4:$G$79),"")</f>
        <v>20</v>
      </c>
      <c r="AZ9" s="117"/>
      <c r="BA9" s="117" cm="1">
        <f t="array" ref="BA9">IFERROR(_xlfn.XLOOKUP(Tableau210[[#This Row],[DN DONNEES BUTA ]]&amp;Tableau210[[#This Row],[PN DONNEES BUTA]],Tiges!$B$4:$B$79&amp;Tiges!$C$4:$C$79,Tiges!$H$4:$H$79),"")</f>
        <v>130</v>
      </c>
      <c r="BB9" s="117"/>
      <c r="BC9" s="182">
        <f>IFERROR(VLOOKUP(Tableau210[[#This Row],[OPERATION]],Tableau4[],2,FALSE),"")</f>
        <v>0</v>
      </c>
      <c r="BD9" s="177"/>
      <c r="BE9" s="182">
        <f>IFERROR(VLOOKUP(Tableau210[[#This Row],[OPERATION]],Tableau4[],3,FALSE),"")</f>
        <v>1</v>
      </c>
      <c r="BF9" s="177"/>
      <c r="BG9" s="148" t="s">
        <v>3424</v>
      </c>
      <c r="BH9" s="177" t="str" cm="1">
        <f t="array" ref="BH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" s="148" t="s">
        <v>3424</v>
      </c>
      <c r="BK9" s="148" t="s">
        <v>3424</v>
      </c>
      <c r="BL9" s="167" t="s">
        <v>2380</v>
      </c>
      <c r="BM9" s="167"/>
      <c r="BN9" s="117"/>
      <c r="BO9" s="117"/>
      <c r="BP9" s="117"/>
      <c r="BQ9" s="48"/>
      <c r="BR9" s="119"/>
      <c r="BS9" s="48"/>
      <c r="BT9" s="48"/>
      <c r="BU9" s="48"/>
      <c r="BV9" s="48"/>
      <c r="BW9" s="48"/>
      <c r="BX9" s="48"/>
    </row>
    <row r="10" spans="1:77" ht="15.75" hidden="1" customHeight="1" x14ac:dyDescent="0.25">
      <c r="A10" s="48" t="e" cm="1">
        <f t="array" ref="A10">_xlfn.XLOOKUP(Tableau210[[#This Row],[NOM]]&amp;Tableau210[[#This Row],[REPERE BUTA]],[6]!Tableau16[POSTE TECHNIQUE]&amp;[6]!Tableau16[Repere ADM],[6]!Tableau16[NUMERO CLIENT])</f>
        <v>#N/A</v>
      </c>
      <c r="B10" s="48" t="str" cm="1">
        <f t="array" ref="B10">_xlfn.XLOOKUP(Tableau210[[#This Row],[NOM]]&amp;Tableau210[[#This Row],[REPERE BUTA]],[6]!Tableau16[POSTE TECHNIQUE]&amp;[6]!Tableau16[Repere REF],[6]!Tableau16[NUMERO CLIENT])</f>
        <v>S2-S2720-PSVBS561</v>
      </c>
      <c r="C10" s="48" cm="1">
        <f t="array" ref="C10">_xlfn.XLOOKUP(Tableau210[[#This Row],[NOM]]&amp;Tableau210[[#This Row],[Repere Ubleam]],[7]Sheet1!$C$2:$C$2995&amp;[7]Sheet1!$I$2:$I$2995,[7]Sheet1!$A$2:$A$2995)</f>
        <v>1012</v>
      </c>
      <c r="D10" s="48" t="str">
        <f>C10&amp;""</f>
        <v>1012</v>
      </c>
      <c r="E10" s="48" t="s">
        <v>2592</v>
      </c>
      <c r="F10" s="48" t="s">
        <v>2845</v>
      </c>
      <c r="G10" s="176" t="s">
        <v>1760</v>
      </c>
      <c r="H10" s="119" t="s">
        <v>1067</v>
      </c>
      <c r="I10" s="119" t="s">
        <v>80</v>
      </c>
      <c r="J10" s="119" t="s">
        <v>1071</v>
      </c>
      <c r="K10" s="119" t="str">
        <f>_xlfn.XLOOKUP(Tableau210[[#This Row],[NOM]],[8]LUT!$I$5:$I$301,[8]LUT!$N$5:$N$301)</f>
        <v>Echangeur</v>
      </c>
      <c r="L10" s="119" t="s">
        <v>70</v>
      </c>
      <c r="M10" s="119"/>
      <c r="N10" s="119" t="s">
        <v>70</v>
      </c>
      <c r="O10" s="119"/>
      <c r="P10" s="119"/>
      <c r="Q10" s="119"/>
      <c r="R10" s="119"/>
      <c r="S10" s="119"/>
      <c r="T10" s="119"/>
      <c r="U10" s="119"/>
      <c r="V10" s="119"/>
      <c r="W10" s="148">
        <v>25</v>
      </c>
      <c r="X10" s="207" cm="1">
        <f t="array" ref="X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" s="148">
        <v>20</v>
      </c>
      <c r="AA10" s="207" cm="1">
        <f t="array" ref="AA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" s="48"/>
      <c r="AD10" s="117" t="s">
        <v>2196</v>
      </c>
      <c r="AE10" s="119"/>
      <c r="AF10" s="181">
        <f>IFERROR(VLOOKUP(Tableau210[[#This Row],[OPERATION]],Tableau4[],5,FALSE),"")</f>
        <v>0</v>
      </c>
      <c r="AG10" s="178" cm="1">
        <f t="array" ref="AG10">IFERROR(
   SUM(
      _xlfn._xlws.FILTER(
         Tableau3[JP],
         (Tableau3[ITEM]=Tableau210[[#This Row],[NOM]])*
         (Tableau3[Rep.]=Tableau210[[#This Row],[REPERE BUTA]])
      )
   ),
0)</f>
        <v>0</v>
      </c>
      <c r="AH10" s="181">
        <f>IFERROR(VLOOKUP(Tableau210[[#This Row],[OPERATION]],Tableau4[],4,FALSE),"")</f>
        <v>0</v>
      </c>
      <c r="AI10" s="178" cm="1">
        <f t="array" ref="AI10">IFERROR(
   SUM(
      _xlfn._xlws.FILTER(
         Tableau3[BP],
         (Tableau3[ITEM]=Tableau210[[#This Row],[NOM]])*
         (Tableau3[Rep.]=Tableau210[[#This Row],[REPERE BUTA]])
      )
   ),
0)</f>
        <v>0</v>
      </c>
      <c r="AJ10" s="181" t="str">
        <f>IF(Tableau210[[#This Row],[NB JP EMIS]]=1,"1 JP","") &amp; IF(Tableau210[[#This Row],[NB BP EMIS]]=1," 1 BP","")</f>
        <v/>
      </c>
      <c r="AK10" s="178" t="str">
        <f>IF(Tableau210[[#This Row],[NB JP BUTA]]=1,"1 JP","") &amp; IF(Tableau210[[#This Row],[Nb BP BUTA]]=1," 1 BP","") &amp; IF(Tableau210[[#This Row],[Nb BP BUTA]]=2," 2 BP","")</f>
        <v/>
      </c>
      <c r="AL10" s="117" t="s">
        <v>103</v>
      </c>
      <c r="AM10" s="117">
        <f>IFERROR(+VLOOKUP(AY10,Tiges!$G$4:$I$569,3,FALSE),"")</f>
        <v>22</v>
      </c>
      <c r="AN10" s="48"/>
      <c r="AO10" s="117">
        <v>4</v>
      </c>
      <c r="AP10" s="177" cm="1">
        <f t="array" ref="AP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" s="117" t="s">
        <v>2289</v>
      </c>
      <c r="AS10" s="177" t="str" cm="1">
        <f t="array" ref="AS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" s="117" t="s">
        <v>1123</v>
      </c>
      <c r="AV10" s="177" t="str" cm="1">
        <f t="array" ref="AV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" s="117"/>
      <c r="AY10" s="117" cm="1">
        <f t="array" ref="AY10">IFERROR(_xlfn.XLOOKUP(Tableau210[[#This Row],[DN DONNEES BUTA ]]&amp;Tableau210[[#This Row],[PN DONNEES BUTA]],Tiges!$B$4:$B$79&amp;Tiges!$C$4:$C$79,Tiges!$G$4:$G$79),"")</f>
        <v>14</v>
      </c>
      <c r="AZ10" s="117"/>
      <c r="BA10" s="117" cm="1">
        <f t="array" ref="BA10">IFERROR(_xlfn.XLOOKUP(Tableau210[[#This Row],[DN DONNEES BUTA ]]&amp;Tableau210[[#This Row],[PN DONNEES BUTA]],Tiges!$B$4:$B$79&amp;Tiges!$C$4:$C$79,Tiges!$H$4:$H$79),"")</f>
        <v>70</v>
      </c>
      <c r="BB10" s="117"/>
      <c r="BC10" s="182">
        <f>IFERROR(VLOOKUP(Tableau210[[#This Row],[OPERATION]],Tableau4[],2,FALSE),"")</f>
        <v>0</v>
      </c>
      <c r="BD10" s="177" cm="1">
        <f t="array" ref="BD10">IFERROR(
   SUM(
      _xlfn._xlws.FILTER(
         Tableau3[Nb Platinage Joint],
         (Tableau3[ITEM]=Tableau210[[#This Row],[NOM]])*
         (Tableau3[Rep.]=Tableau210[[#This Row],[REPERE BUTA]])
      )
   ),
0)</f>
        <v>0</v>
      </c>
      <c r="BE10" s="182">
        <f>IFERROR(VLOOKUP(Tableau210[[#This Row],[OPERATION]],Tableau4[],3,FALSE),"")</f>
        <v>1</v>
      </c>
      <c r="BF10" s="177" cm="1">
        <f t="array" ref="BF10">IFERROR(
   SUM(
      _xlfn._xlws.FILTER(
         Tableau3[Joint Définitif Nb],
         (Tableau3[ITEM]=Tableau210[[#This Row],[NOM]])*
         (Tableau3[Rep.]=Tableau210[[#This Row],[REPERE BUTA]])
      )
   ),
0)</f>
        <v>1</v>
      </c>
      <c r="BG10" s="117" t="s">
        <v>129</v>
      </c>
      <c r="BH10" s="177" t="str" cm="1">
        <f t="array" ref="BH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" s="117" t="s">
        <v>2268</v>
      </c>
      <c r="BK10" s="117" t="s">
        <v>2269</v>
      </c>
      <c r="BL10" s="167" t="s">
        <v>2380</v>
      </c>
      <c r="BM10" s="167"/>
      <c r="BN10" s="117"/>
      <c r="BO10" s="117"/>
      <c r="BP10" s="117"/>
      <c r="BQ10" s="48"/>
      <c r="BR10" s="119"/>
      <c r="BS10" s="48"/>
      <c r="BT10" s="48"/>
      <c r="BU10" s="48"/>
      <c r="BV10" s="48"/>
      <c r="BW10" s="48"/>
      <c r="BX10" s="48"/>
    </row>
    <row r="11" spans="1:77" ht="15.75" hidden="1" customHeight="1" x14ac:dyDescent="0.25">
      <c r="A11" s="48" t="str" cm="1">
        <f t="array" ref="A11">_xlfn.XLOOKUP(Tableau210[[#This Row],[NOM]]&amp;Tableau210[[#This Row],[REPERE BUTA]],[6]!Tableau16[POSTE TECHNIQUE]&amp;[6]!Tableau16[Repere ADM],[6]!Tableau16[NUMERO CLIENT])</f>
        <v>S2-S2720-PSVBS561</v>
      </c>
      <c r="B11" s="48" t="e" cm="1">
        <f t="array" ref="B11">_xlfn.XLOOKUP(Tableau210[[#This Row],[NOM]]&amp;Tableau210[[#This Row],[REPERE BUTA]],[6]!Tableau16[POSTE TECHNIQUE]&amp;[6]!Tableau16[Repere REF],[6]!Tableau16[NUMERO CLIENT])</f>
        <v>#N/A</v>
      </c>
      <c r="C11" s="48" cm="1">
        <f t="array" ref="C11">_xlfn.XLOOKUP(Tableau210[[#This Row],[NOM]]&amp;Tableau210[[#This Row],[Repere Ubleam]],[7]Sheet1!$C$2:$C$2995&amp;[7]Sheet1!$I$2:$I$2995,[7]Sheet1!$A$2:$A$2995)</f>
        <v>1013</v>
      </c>
      <c r="D11" s="48" t="str">
        <f>C11&amp;""</f>
        <v>1013</v>
      </c>
      <c r="E11" s="48" t="s">
        <v>2592</v>
      </c>
      <c r="F11" s="48" t="s">
        <v>2845</v>
      </c>
      <c r="G11" s="176" t="s">
        <v>1760</v>
      </c>
      <c r="H11" s="119" t="s">
        <v>1067</v>
      </c>
      <c r="I11" s="119" t="s">
        <v>80</v>
      </c>
      <c r="J11" s="119" t="s">
        <v>1071</v>
      </c>
      <c r="K11" s="119" t="str">
        <f>_xlfn.XLOOKUP(Tableau210[[#This Row],[NOM]],[8]LUT!$I$5:$I$301,[8]LUT!$N$5:$N$301)</f>
        <v>Echangeur</v>
      </c>
      <c r="L11" s="119" t="s">
        <v>76</v>
      </c>
      <c r="M11" s="119"/>
      <c r="N11" s="119" t="s">
        <v>76</v>
      </c>
      <c r="O11" s="119"/>
      <c r="P11" s="119"/>
      <c r="Q11" s="119"/>
      <c r="R11" s="119"/>
      <c r="S11" s="119"/>
      <c r="T11" s="119"/>
      <c r="U11" s="119"/>
      <c r="V11" s="119"/>
      <c r="W11" s="148">
        <v>20</v>
      </c>
      <c r="X11" s="207" cm="1">
        <f t="array" ref="X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" s="148">
        <v>20</v>
      </c>
      <c r="AA11" s="207" cm="1">
        <f t="array" ref="AA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" s="48"/>
      <c r="AD11" s="117" t="s">
        <v>2196</v>
      </c>
      <c r="AE11" s="119"/>
      <c r="AF11" s="181">
        <f>IFERROR(VLOOKUP(Tableau210[[#This Row],[OPERATION]],Tableau4[],5,FALSE),"")</f>
        <v>0</v>
      </c>
      <c r="AG11" s="178" cm="1">
        <f t="array" ref="AG11">IFERROR(
   SUM(
      _xlfn._xlws.FILTER(
         Tableau3[JP],
         (Tableau3[ITEM]=Tableau210[[#This Row],[NOM]])*
         (Tableau3[Rep.]=Tableau210[[#This Row],[REPERE BUTA]])
      )
   ),
0)</f>
        <v>0</v>
      </c>
      <c r="AH11" s="181">
        <f>IFERROR(VLOOKUP(Tableau210[[#This Row],[OPERATION]],Tableau4[],4,FALSE),"")</f>
        <v>0</v>
      </c>
      <c r="AI11" s="178" cm="1">
        <f t="array" ref="AI11">IFERROR(
   SUM(
      _xlfn._xlws.FILTER(
         Tableau3[BP],
         (Tableau3[ITEM]=Tableau210[[#This Row],[NOM]])*
         (Tableau3[Rep.]=Tableau210[[#This Row],[REPERE BUTA]])
      )
   ),
0)</f>
        <v>0</v>
      </c>
      <c r="AJ11" s="181" t="str">
        <f>IF(Tableau210[[#This Row],[NB JP EMIS]]=1,"1 JP","") &amp; IF(Tableau210[[#This Row],[NB BP EMIS]]=1," 1 BP","")</f>
        <v/>
      </c>
      <c r="AK11" s="178" t="str">
        <f>IF(Tableau210[[#This Row],[NB JP BUTA]]=1,"1 JP","") &amp; IF(Tableau210[[#This Row],[Nb BP BUTA]]=1," 1 BP","") &amp; IF(Tableau210[[#This Row],[Nb BP BUTA]]=2," 2 BP","")</f>
        <v/>
      </c>
      <c r="AL11" s="117" t="s">
        <v>103</v>
      </c>
      <c r="AM11" s="117">
        <f>IFERROR(+VLOOKUP(AY11,Tiges!$G$4:$I$569,3,FALSE),"")</f>
        <v>22</v>
      </c>
      <c r="AN11" s="48"/>
      <c r="AO11" s="117">
        <v>4</v>
      </c>
      <c r="AP11" s="177" cm="1">
        <f t="array" ref="AP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" s="117" t="s">
        <v>2289</v>
      </c>
      <c r="AS11" s="177" t="str" cm="1">
        <f t="array" ref="AS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1" s="117" t="s">
        <v>1123</v>
      </c>
      <c r="AV11" s="177" t="str" cm="1">
        <f t="array" ref="AV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" s="117"/>
      <c r="AY11" s="117" cm="1">
        <f t="array" ref="AY11">IFERROR(_xlfn.XLOOKUP(Tableau210[[#This Row],[DN DONNEES BUTA ]]&amp;Tableau210[[#This Row],[PN DONNEES BUTA]],Tiges!$B$4:$B$79&amp;Tiges!$C$4:$C$79,Tiges!$G$4:$G$79),"")</f>
        <v>14</v>
      </c>
      <c r="AZ11" s="117"/>
      <c r="BA11" s="117" cm="1">
        <f t="array" ref="BA11">IFERROR(_xlfn.XLOOKUP(Tableau210[[#This Row],[DN DONNEES BUTA ]]&amp;Tableau210[[#This Row],[PN DONNEES BUTA]],Tiges!$B$4:$B$79&amp;Tiges!$C$4:$C$79,Tiges!$H$4:$H$79),"")</f>
        <v>70</v>
      </c>
      <c r="BB11" s="117"/>
      <c r="BC11" s="182">
        <f>IFERROR(VLOOKUP(Tableau210[[#This Row],[OPERATION]],Tableau4[],2,FALSE),"")</f>
        <v>0</v>
      </c>
      <c r="BD11" s="177" cm="1">
        <f t="array" ref="BD11">IFERROR(
   SUM(
      _xlfn._xlws.FILTER(
         Tableau3[Nb Platinage Joint],
         (Tableau3[ITEM]=Tableau210[[#This Row],[NOM]])*
         (Tableau3[Rep.]=Tableau210[[#This Row],[REPERE BUTA]])
      )
   ),
0)</f>
        <v>0</v>
      </c>
      <c r="BE11" s="182">
        <f>IFERROR(VLOOKUP(Tableau210[[#This Row],[OPERATION]],Tableau4[],3,FALSE),"")</f>
        <v>1</v>
      </c>
      <c r="BF11" s="177" cm="1">
        <f t="array" ref="BF11">IFERROR(
   SUM(
      _xlfn._xlws.FILTER(
         Tableau3[Joint Définitif Nb],
         (Tableau3[ITEM]=Tableau210[[#This Row],[NOM]])*
         (Tableau3[Rep.]=Tableau210[[#This Row],[REPERE BUTA]])
      )
   ),
0)</f>
        <v>1</v>
      </c>
      <c r="BG11" s="117" t="s">
        <v>129</v>
      </c>
      <c r="BH11" s="177" t="str" cm="1">
        <f t="array" ref="BH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" s="117" t="s">
        <v>2268</v>
      </c>
      <c r="BK11" s="117" t="s">
        <v>2269</v>
      </c>
      <c r="BL11" s="167" t="s">
        <v>2380</v>
      </c>
      <c r="BM11" s="167"/>
      <c r="BN11" s="117"/>
      <c r="BO11" s="117"/>
      <c r="BP11" s="117"/>
      <c r="BQ11" s="48"/>
      <c r="BR11" s="119"/>
      <c r="BS11" s="48"/>
      <c r="BT11" s="48"/>
      <c r="BU11" s="48"/>
      <c r="BV11" s="48"/>
      <c r="BW11" s="48"/>
      <c r="BX11" s="48"/>
    </row>
    <row r="12" spans="1:77" ht="15.75" hidden="1" customHeight="1" x14ac:dyDescent="0.25">
      <c r="A12" s="48" t="str" cm="1">
        <f t="array" ref="A12">_xlfn.XLOOKUP(Tableau210[[#This Row],[NOM]]&amp;Tableau210[[#This Row],[REPERE BUTA]],[6]!Tableau16[POSTE TECHNIQUE]&amp;[6]!Tableau16[Repere ADM],[6]!Tableau16[NUMERO CLIENT])</f>
        <v>S2-S2722-VMA</v>
      </c>
      <c r="B12" s="48" t="str" cm="1">
        <f t="array" ref="B12">_xlfn.XLOOKUP(Tableau210[[#This Row],[NOM]]&amp;Tableau210[[#This Row],[REPERE BUTA]],[6]!Tableau16[POSTE TECHNIQUE]&amp;[6]!Tableau16[Repere REF],[6]!Tableau16[NUMERO CLIENT])</f>
        <v>S2-S2722-VMA</v>
      </c>
      <c r="C12" s="48" cm="1">
        <f t="array" ref="C12">_xlfn.XLOOKUP(Tableau210[[#This Row],[NOM]]&amp;Tableau210[[#This Row],[Repere Ubleam]],[7]Sheet1!$C$2:$C$2995&amp;[7]Sheet1!$I$2:$I$2995,[7]Sheet1!$A$2:$A$2995)</f>
        <v>1018</v>
      </c>
      <c r="D12" s="48" t="str">
        <f>C12&amp;""</f>
        <v>1018</v>
      </c>
      <c r="E12" s="48" t="s">
        <v>2553</v>
      </c>
      <c r="F12" s="48" t="s">
        <v>2840</v>
      </c>
      <c r="G12" s="176" t="s">
        <v>1779</v>
      </c>
      <c r="H12" s="119" t="s">
        <v>1067</v>
      </c>
      <c r="I12" s="119" t="s">
        <v>91</v>
      </c>
      <c r="J12" s="119" t="s">
        <v>91</v>
      </c>
      <c r="K12" s="415" t="str">
        <f>_xlfn.XLOOKUP(Tableau210[[#This Row],[NOM]],[8]LUT!$I$5:$I$301,[8]LUT!$N$5:$N$301)</f>
        <v xml:space="preserve">Robinetterie </v>
      </c>
      <c r="L12" s="119" t="s">
        <v>73</v>
      </c>
      <c r="M12" s="119" t="s">
        <v>1368</v>
      </c>
      <c r="N12" s="119" t="s">
        <v>1368</v>
      </c>
      <c r="O12" s="119"/>
      <c r="P12" s="119"/>
      <c r="Q12" s="119"/>
      <c r="R12" s="119"/>
      <c r="S12" s="119"/>
      <c r="T12" s="119"/>
      <c r="U12" s="119"/>
      <c r="V12" s="119"/>
      <c r="W12" s="148">
        <v>200</v>
      </c>
      <c r="X12" s="207" cm="1">
        <f t="array" ref="X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" s="148">
        <v>20</v>
      </c>
      <c r="AA12" s="207" cm="1">
        <f t="array" ref="AA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" s="48"/>
      <c r="AD12" s="117" t="s">
        <v>2196</v>
      </c>
      <c r="AE12" s="119"/>
      <c r="AF12" s="181">
        <f>IFERROR(VLOOKUP(Tableau210[[#This Row],[OPERATION]],Tableau4[],5,FALSE),"")</f>
        <v>0</v>
      </c>
      <c r="AG12" s="178" cm="1">
        <f t="array" ref="AG12">IFERROR(
   SUM(
      _xlfn._xlws.FILTER(
         Tableau3[JP],
         (Tableau3[ITEM]=Tableau210[[#This Row],[NOM]])*
         (Tableau3[Rep.]=Tableau210[[#This Row],[REPERE BUTA]])
      )
   ),
0)</f>
        <v>0</v>
      </c>
      <c r="AH12" s="181">
        <f>IFERROR(VLOOKUP(Tableau210[[#This Row],[OPERATION]],Tableau4[],4,FALSE),"")</f>
        <v>0</v>
      </c>
      <c r="AI12" s="178" cm="1">
        <f t="array" ref="AI12">IFERROR(
   SUM(
      _xlfn._xlws.FILTER(
         Tableau3[BP],
         (Tableau3[ITEM]=Tableau210[[#This Row],[NOM]])*
         (Tableau3[Rep.]=Tableau210[[#This Row],[REPERE BUTA]])
      )
   ),
0)</f>
        <v>0</v>
      </c>
      <c r="AJ12" s="181" t="str">
        <f>IF(Tableau210[[#This Row],[NB JP EMIS]]=1,"1 JP","") &amp; IF(Tableau210[[#This Row],[NB BP EMIS]]=1," 1 BP","")</f>
        <v/>
      </c>
      <c r="AK12" s="178" t="str">
        <f>IF(Tableau210[[#This Row],[NB JP BUTA]]=1,"1 JP","") &amp; IF(Tableau210[[#This Row],[Nb BP BUTA]]=1," 1 BP","") &amp; IF(Tableau210[[#This Row],[Nb BP BUTA]]=2," 2 BP","")</f>
        <v/>
      </c>
      <c r="AL12" s="117" t="s">
        <v>103</v>
      </c>
      <c r="AM12" s="117">
        <f>IFERROR(+VLOOKUP(AY12,Tiges!$G$4:$I$569,3,FALSE),"")</f>
        <v>32</v>
      </c>
      <c r="AN12" s="48"/>
      <c r="AO12" s="117">
        <v>8</v>
      </c>
      <c r="AP12" s="177" cm="1">
        <f t="array" ref="AP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" s="117" t="s">
        <v>2282</v>
      </c>
      <c r="AS12" s="177" t="str" cm="1">
        <f t="array" ref="AS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" s="117" t="s">
        <v>1123</v>
      </c>
      <c r="AV12" s="177" t="str" cm="1">
        <f t="array" ref="AV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" s="117"/>
      <c r="AY12" s="117" cm="1">
        <f t="array" ref="AY12">IFERROR(_xlfn.XLOOKUP(Tableau210[[#This Row],[DN DONNEES BUTA ]]&amp;Tableau210[[#This Row],[PN DONNEES BUTA]],Tiges!$B$4:$B$79&amp;Tiges!$C$4:$C$79,Tiges!$G$4:$G$79),"")</f>
        <v>20</v>
      </c>
      <c r="AZ12" s="117"/>
      <c r="BA12" s="117" cm="1">
        <f t="array" ref="BA12">IFERROR(_xlfn.XLOOKUP(Tableau210[[#This Row],[DN DONNEES BUTA ]]&amp;Tableau210[[#This Row],[PN DONNEES BUTA]],Tiges!$B$4:$B$79&amp;Tiges!$C$4:$C$79,Tiges!$H$4:$H$79),"")</f>
        <v>110</v>
      </c>
      <c r="BB12" s="117"/>
      <c r="BC12" s="182">
        <f>IFERROR(VLOOKUP(Tableau210[[#This Row],[OPERATION]],Tableau4[],2,FALSE),"")</f>
        <v>0</v>
      </c>
      <c r="BD12" s="177" cm="1">
        <f t="array" ref="BD12">IFERROR(
   SUM(
      _xlfn._xlws.FILTER(
         Tableau3[Nb Platinage Joint],
         (Tableau3[ITEM]=Tableau210[[#This Row],[NOM]])*
         (Tableau3[Rep.]=Tableau210[[#This Row],[REPERE BUTA]])
      )
   ),
0)</f>
        <v>0</v>
      </c>
      <c r="BE12" s="182">
        <f>IFERROR(VLOOKUP(Tableau210[[#This Row],[OPERATION]],Tableau4[],3,FALSE),"")</f>
        <v>1</v>
      </c>
      <c r="BF12" s="177" cm="1">
        <f t="array" ref="BF12">IFERROR(
   SUM(
      _xlfn._xlws.FILTER(
         Tableau3[Joint Définitif Nb],
         (Tableau3[ITEM]=Tableau210[[#This Row],[NOM]])*
         (Tableau3[Rep.]=Tableau210[[#This Row],[REPERE BUTA]])
      )
   ),
0)</f>
        <v>2</v>
      </c>
      <c r="BG12" s="117" t="s">
        <v>2525</v>
      </c>
      <c r="BH12" s="177" t="str" cm="1">
        <f t="array" ref="BH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G?</v>
      </c>
      <c r="BJ12" s="117" t="s">
        <v>2281</v>
      </c>
      <c r="BK12" s="117" t="s">
        <v>2269</v>
      </c>
      <c r="BL12" s="167" t="s">
        <v>2380</v>
      </c>
      <c r="BM12" s="117" t="s">
        <v>2431</v>
      </c>
      <c r="BN12" s="117"/>
      <c r="BO12" s="117"/>
      <c r="BP12" s="117"/>
      <c r="BQ12" s="48"/>
      <c r="BR12" s="119"/>
      <c r="BS12" s="48"/>
      <c r="BT12" s="48"/>
      <c r="BU12" s="48"/>
      <c r="BV12" s="48"/>
      <c r="BW12" s="48"/>
      <c r="BX12" s="48"/>
    </row>
    <row r="13" spans="1:77" ht="15.75" hidden="1" customHeight="1" x14ac:dyDescent="0.25">
      <c r="A13" s="48" t="str" cm="1">
        <f t="array" ref="A13">_xlfn.XLOOKUP(Tableau210[[#This Row],[NOM]]&amp;Tableau210[[#This Row],[REPERE BUTA]],[6]!Tableau16[POSTE TECHNIQUE]&amp;[6]!Tableau16[Repere ADM],[6]!Tableau16[NUMERO CLIENT])</f>
        <v>S2-S2722-VMA</v>
      </c>
      <c r="B13" s="48" t="str" cm="1">
        <f t="array" ref="B13">_xlfn.XLOOKUP(Tableau210[[#This Row],[NOM]]&amp;Tableau210[[#This Row],[REPERE BUTA]],[6]!Tableau16[POSTE TECHNIQUE]&amp;[6]!Tableau16[Repere REF],[6]!Tableau16[NUMERO CLIENT])</f>
        <v>S2-S2722-VMA</v>
      </c>
      <c r="C13" s="48" cm="1">
        <f t="array" ref="C13">_xlfn.XLOOKUP(Tableau210[[#This Row],[NOM]]&amp;Tableau210[[#This Row],[Repere Ubleam]],[7]Sheet1!$C$2:$C$2995&amp;[7]Sheet1!$I$2:$I$2995,[7]Sheet1!$A$2:$A$2995)</f>
        <v>1019</v>
      </c>
      <c r="D13" s="48" t="str">
        <f>C13&amp;""</f>
        <v>1019</v>
      </c>
      <c r="E13" s="48" t="s">
        <v>2553</v>
      </c>
      <c r="F13" s="48" t="s">
        <v>2840</v>
      </c>
      <c r="G13" s="176" t="s">
        <v>1779</v>
      </c>
      <c r="H13" s="119" t="s">
        <v>1067</v>
      </c>
      <c r="I13" s="119" t="s">
        <v>91</v>
      </c>
      <c r="J13" s="119" t="s">
        <v>91</v>
      </c>
      <c r="K13" s="415" t="str">
        <f>_xlfn.XLOOKUP(Tableau210[[#This Row],[NOM]],[8]LUT!$I$5:$I$301,[8]LUT!$N$5:$N$301)</f>
        <v xml:space="preserve">Robinetterie </v>
      </c>
      <c r="L13" s="119" t="s">
        <v>73</v>
      </c>
      <c r="M13" s="119" t="s">
        <v>1246</v>
      </c>
      <c r="N13" s="119" t="s">
        <v>1246</v>
      </c>
      <c r="O13" s="119"/>
      <c r="P13" s="119"/>
      <c r="Q13" s="119"/>
      <c r="R13" s="119"/>
      <c r="S13" s="119"/>
      <c r="T13" s="119"/>
      <c r="U13" s="119"/>
      <c r="V13" s="119"/>
      <c r="W13" s="148">
        <v>200</v>
      </c>
      <c r="X13" s="207" cm="1">
        <f t="array" ref="X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" s="148">
        <v>20</v>
      </c>
      <c r="AA13" s="207" cm="1">
        <f t="array" ref="AA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" s="48"/>
      <c r="AD13" s="117" t="s">
        <v>2196</v>
      </c>
      <c r="AE13" s="119"/>
      <c r="AF13" s="181">
        <f>IFERROR(VLOOKUP(Tableau210[[#This Row],[OPERATION]],Tableau4[],5,FALSE),"")</f>
        <v>0</v>
      </c>
      <c r="AG13" s="178"/>
      <c r="AH13" s="181">
        <f>IFERROR(VLOOKUP(Tableau210[[#This Row],[OPERATION]],Tableau4[],4,FALSE),"")</f>
        <v>0</v>
      </c>
      <c r="AI13" s="178"/>
      <c r="AJ13" s="181"/>
      <c r="AK13" s="178" t="str">
        <f>IF(Tableau210[[#This Row],[NB JP BUTA]]=1,"1 JP","") &amp; IF(Tableau210[[#This Row],[Nb BP BUTA]]=1," 1 BP","") &amp; IF(Tableau210[[#This Row],[Nb BP BUTA]]=2," 2 BP","")</f>
        <v/>
      </c>
      <c r="AL13" s="117" t="s">
        <v>103</v>
      </c>
      <c r="AM13" s="117">
        <f>IFERROR(+VLOOKUP(AY13,Tiges!$G$4:$I$569,3,FALSE),"")</f>
        <v>32</v>
      </c>
      <c r="AN13" s="48"/>
      <c r="AO13" s="117">
        <v>8</v>
      </c>
      <c r="AP13" s="177" cm="1">
        <f t="array" ref="AP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" s="117" t="s">
        <v>2282</v>
      </c>
      <c r="AS13" s="177" t="str" cm="1">
        <f t="array" ref="AS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" s="117" t="s">
        <v>1123</v>
      </c>
      <c r="AV13" s="177" t="str" cm="1">
        <f t="array" ref="AV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" s="117"/>
      <c r="AY13" s="117" cm="1">
        <f t="array" ref="AY13">IFERROR(_xlfn.XLOOKUP(Tableau210[[#This Row],[DN DONNEES BUTA ]]&amp;Tableau210[[#This Row],[PN DONNEES BUTA]],Tiges!$B$4:$B$79&amp;Tiges!$C$4:$C$79,Tiges!$G$4:$G$79),"")</f>
        <v>20</v>
      </c>
      <c r="AZ13" s="117"/>
      <c r="BA13" s="117" cm="1">
        <f t="array" ref="BA13">IFERROR(_xlfn.XLOOKUP(Tableau210[[#This Row],[DN DONNEES BUTA ]]&amp;Tableau210[[#This Row],[PN DONNEES BUTA]],Tiges!$B$4:$B$79&amp;Tiges!$C$4:$C$79,Tiges!$H$4:$H$79),"")</f>
        <v>110</v>
      </c>
      <c r="BB13" s="117"/>
      <c r="BC13" s="182">
        <f>IFERROR(VLOOKUP(Tableau210[[#This Row],[OPERATION]],Tableau4[],2,FALSE),"")</f>
        <v>0</v>
      </c>
      <c r="BD13" s="177"/>
      <c r="BE13" s="182">
        <f>IFERROR(VLOOKUP(Tableau210[[#This Row],[OPERATION]],Tableau4[],3,FALSE),"")</f>
        <v>1</v>
      </c>
      <c r="BF13" s="177"/>
      <c r="BG13" s="117" t="s">
        <v>2525</v>
      </c>
      <c r="BH13" s="177" t="str" cm="1">
        <f t="array" ref="BH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G?</v>
      </c>
      <c r="BJ13" s="117" t="s">
        <v>2281</v>
      </c>
      <c r="BK13" s="117" t="s">
        <v>2269</v>
      </c>
      <c r="BL13" s="167" t="s">
        <v>2380</v>
      </c>
      <c r="BM13" s="117" t="s">
        <v>2431</v>
      </c>
      <c r="BN13" s="117"/>
      <c r="BO13" s="117"/>
      <c r="BP13" s="117"/>
      <c r="BQ13" s="48"/>
      <c r="BR13" s="119"/>
      <c r="BS13" s="48"/>
      <c r="BT13" s="48"/>
      <c r="BU13" s="48"/>
      <c r="BV13" s="48"/>
      <c r="BW13" s="48"/>
      <c r="BX13" s="48"/>
    </row>
    <row r="14" spans="1:77" ht="15.75" hidden="1" customHeight="1" x14ac:dyDescent="0.25">
      <c r="A14" s="48" t="str" cm="1">
        <f t="array" ref="A14">_xlfn.XLOOKUP(Tableau210[[#This Row],[NOM]]&amp;Tableau210[[#This Row],[REPERE BUTA]],[6]!Tableau16[POSTE TECHNIQUE]&amp;[6]!Tableau16[Repere ADM],[6]!Tableau16[NUMERO CLIENT])</f>
        <v>S2-S2722-VMB</v>
      </c>
      <c r="B14" s="48" t="str" cm="1">
        <f t="array" ref="B14">_xlfn.XLOOKUP(Tableau210[[#This Row],[NOM]]&amp;Tableau210[[#This Row],[REPERE BUTA]],[6]!Tableau16[POSTE TECHNIQUE]&amp;[6]!Tableau16[Repere REF],[6]!Tableau16[NUMERO CLIENT])</f>
        <v>S2-S2722-VMB</v>
      </c>
      <c r="C14" s="48" cm="1">
        <f t="array" ref="C14">_xlfn.XLOOKUP(Tableau210[[#This Row],[NOM]]&amp;Tableau210[[#This Row],[Repere Ubleam]],[7]Sheet1!$C$2:$C$2995&amp;[7]Sheet1!$I$2:$I$2995,[7]Sheet1!$A$2:$A$2995)</f>
        <v>1020</v>
      </c>
      <c r="D14" s="48" t="str">
        <f>C14&amp;""</f>
        <v>1020</v>
      </c>
      <c r="E14" s="48" t="s">
        <v>2553</v>
      </c>
      <c r="F14" s="48" t="s">
        <v>2837</v>
      </c>
      <c r="G14" s="176" t="s">
        <v>1779</v>
      </c>
      <c r="H14" s="119" t="s">
        <v>1067</v>
      </c>
      <c r="I14" s="119" t="s">
        <v>91</v>
      </c>
      <c r="J14" s="119" t="s">
        <v>91</v>
      </c>
      <c r="K14" s="415" t="str">
        <f>_xlfn.XLOOKUP(Tableau210[[#This Row],[NOM]],[8]LUT!$I$5:$I$301,[8]LUT!$N$5:$N$301)</f>
        <v xml:space="preserve">Robinetterie </v>
      </c>
      <c r="L14" s="119" t="s">
        <v>83</v>
      </c>
      <c r="M14" s="119" t="s">
        <v>1298</v>
      </c>
      <c r="N14" s="119" t="s">
        <v>1298</v>
      </c>
      <c r="O14" s="119"/>
      <c r="P14" s="119"/>
      <c r="Q14" s="119"/>
      <c r="R14" s="119"/>
      <c r="S14" s="119"/>
      <c r="T14" s="119"/>
      <c r="U14" s="119"/>
      <c r="V14" s="119"/>
      <c r="W14" s="148">
        <v>50</v>
      </c>
      <c r="X14" s="207" cm="1">
        <f t="array" ref="X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4" s="148">
        <v>20</v>
      </c>
      <c r="AA14" s="207" cm="1">
        <f t="array" ref="AA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4" s="48"/>
      <c r="AD14" s="117" t="s">
        <v>2196</v>
      </c>
      <c r="AE14" s="119"/>
      <c r="AF14" s="181">
        <f>IFERROR(VLOOKUP(Tableau210[[#This Row],[OPERATION]],Tableau4[],5,FALSE),"")</f>
        <v>0</v>
      </c>
      <c r="AG14" s="178" cm="1">
        <f t="array" ref="AG14">IFERROR(
   SUM(
      _xlfn._xlws.FILTER(
         Tableau3[JP],
         (Tableau3[ITEM]=Tableau210[[#This Row],[NOM]])*
         (Tableau3[Rep.]=Tableau210[[#This Row],[REPERE BUTA]])
      )
   ),
0)</f>
        <v>0</v>
      </c>
      <c r="AH14" s="181">
        <f>IFERROR(VLOOKUP(Tableau210[[#This Row],[OPERATION]],Tableau4[],4,FALSE),"")</f>
        <v>0</v>
      </c>
      <c r="AI14" s="178" cm="1">
        <f t="array" ref="AI14">IFERROR(
   SUM(
      _xlfn._xlws.FILTER(
         Tableau3[BP],
         (Tableau3[ITEM]=Tableau210[[#This Row],[NOM]])*
         (Tableau3[Rep.]=Tableau210[[#This Row],[REPERE BUTA]])
      )
   ),
0)</f>
        <v>0</v>
      </c>
      <c r="AJ14" s="181" t="str">
        <f>IF(Tableau210[[#This Row],[NB JP EMIS]]=1,"1 JP","") &amp; IF(Tableau210[[#This Row],[NB BP EMIS]]=1," 1 BP","")</f>
        <v/>
      </c>
      <c r="AK14" s="178" t="str">
        <f>IF(Tableau210[[#This Row],[NB JP BUTA]]=1,"1 JP","") &amp; IF(Tableau210[[#This Row],[Nb BP BUTA]]=1," 1 BP","") &amp; IF(Tableau210[[#This Row],[Nb BP BUTA]]=2," 2 BP","")</f>
        <v/>
      </c>
      <c r="AL14" s="117" t="s">
        <v>103</v>
      </c>
      <c r="AM14" s="117">
        <f>IFERROR(+VLOOKUP(AY14,Tiges!$G$4:$I$569,3,FALSE),"")</f>
        <v>27</v>
      </c>
      <c r="AN14" s="48"/>
      <c r="AO14" s="117">
        <v>4</v>
      </c>
      <c r="AP14" s="177" cm="1">
        <f t="array" ref="AP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4" s="117" t="s">
        <v>2161</v>
      </c>
      <c r="AS14" s="177" t="str" cm="1">
        <f t="array" ref="AS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4" s="117" t="s">
        <v>1123</v>
      </c>
      <c r="AV14" s="177" t="str" cm="1">
        <f t="array" ref="AV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" s="117"/>
      <c r="AY14" s="117" cm="1">
        <f t="array" ref="AY14">IFERROR(_xlfn.XLOOKUP(Tableau210[[#This Row],[DN DONNEES BUTA ]]&amp;Tableau210[[#This Row],[PN DONNEES BUTA]],Tiges!$B$4:$B$79&amp;Tiges!$C$4:$C$79,Tiges!$G$4:$G$79),"")</f>
        <v>16</v>
      </c>
      <c r="AZ14" s="117"/>
      <c r="BA14" s="117" cm="1">
        <f t="array" ref="BA14">IFERROR(_xlfn.XLOOKUP(Tableau210[[#This Row],[DN DONNEES BUTA ]]&amp;Tableau210[[#This Row],[PN DONNEES BUTA]],Tiges!$B$4:$B$79&amp;Tiges!$C$4:$C$79,Tiges!$H$4:$H$79),"")</f>
        <v>90</v>
      </c>
      <c r="BB14" s="117"/>
      <c r="BC14" s="182">
        <f>IFERROR(VLOOKUP(Tableau210[[#This Row],[OPERATION]],Tableau4[],2,FALSE),"")</f>
        <v>0</v>
      </c>
      <c r="BD14" s="177" cm="1">
        <f t="array" ref="BD14">IFERROR(
   SUM(
      _xlfn._xlws.FILTER(
         Tableau3[Nb Platinage Joint],
         (Tableau3[ITEM]=Tableau210[[#This Row],[NOM]])*
         (Tableau3[Rep.]=Tableau210[[#This Row],[REPERE BUTA]])
      )
   ),
0)</f>
        <v>0</v>
      </c>
      <c r="BE14" s="182">
        <f>IFERROR(VLOOKUP(Tableau210[[#This Row],[OPERATION]],Tableau4[],3,FALSE),"")</f>
        <v>1</v>
      </c>
      <c r="BF14" s="177" cm="1">
        <f t="array" ref="BF14">IFERROR(
   SUM(
      _xlfn._xlws.FILTER(
         Tableau3[Joint Définitif Nb],
         (Tableau3[ITEM]=Tableau210[[#This Row],[NOM]])*
         (Tableau3[Rep.]=Tableau210[[#This Row],[REPERE BUTA]])
      )
   ),
0)</f>
        <v>2</v>
      </c>
      <c r="BG14" s="117" t="s">
        <v>129</v>
      </c>
      <c r="BH14" s="177" t="str" cm="1">
        <f t="array" ref="BH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" s="117" t="s">
        <v>2268</v>
      </c>
      <c r="BK14" s="117" t="s">
        <v>2269</v>
      </c>
      <c r="BL14" s="167" t="s">
        <v>2380</v>
      </c>
      <c r="BM14" s="117" t="s">
        <v>2431</v>
      </c>
      <c r="BN14" s="117"/>
      <c r="BO14" s="117"/>
      <c r="BP14" s="117"/>
      <c r="BQ14" s="48"/>
      <c r="BR14" s="119"/>
      <c r="BS14" s="48"/>
      <c r="BT14" s="48"/>
      <c r="BU14" s="48"/>
      <c r="BV14" s="48"/>
      <c r="BW14" s="48"/>
      <c r="BX14" s="48"/>
    </row>
    <row r="15" spans="1:77" ht="15.75" hidden="1" customHeight="1" x14ac:dyDescent="0.25">
      <c r="A15" s="48" t="str" cm="1">
        <f t="array" ref="A15">_xlfn.XLOOKUP(Tableau210[[#This Row],[NOM]]&amp;Tableau210[[#This Row],[REPERE BUTA]],[6]!Tableau16[POSTE TECHNIQUE]&amp;[6]!Tableau16[Repere ADM],[6]!Tableau16[NUMERO CLIENT])</f>
        <v>S2-S2722-VMB</v>
      </c>
      <c r="B15" s="48" t="str" cm="1">
        <f t="array" ref="B15">_xlfn.XLOOKUP(Tableau210[[#This Row],[NOM]]&amp;Tableau210[[#This Row],[REPERE BUTA]],[6]!Tableau16[POSTE TECHNIQUE]&amp;[6]!Tableau16[Repere REF],[6]!Tableau16[NUMERO CLIENT])</f>
        <v>S2-S2722-VMB</v>
      </c>
      <c r="C15" s="48" cm="1">
        <f t="array" ref="C15">_xlfn.XLOOKUP(Tableau210[[#This Row],[NOM]]&amp;Tableau210[[#This Row],[Repere Ubleam]],[7]Sheet1!$C$2:$C$2995&amp;[7]Sheet1!$I$2:$I$2995,[7]Sheet1!$A$2:$A$2995)</f>
        <v>1021</v>
      </c>
      <c r="D15" s="48" t="str">
        <f>C15&amp;""</f>
        <v>1021</v>
      </c>
      <c r="E15" s="48" t="s">
        <v>2553</v>
      </c>
      <c r="F15" s="48" t="s">
        <v>2837</v>
      </c>
      <c r="G15" s="176" t="s">
        <v>1779</v>
      </c>
      <c r="H15" s="119" t="s">
        <v>1067</v>
      </c>
      <c r="I15" s="119" t="s">
        <v>91</v>
      </c>
      <c r="J15" s="119" t="s">
        <v>91</v>
      </c>
      <c r="K15" s="415" t="str">
        <f>_xlfn.XLOOKUP(Tableau210[[#This Row],[NOM]],[8]LUT!$I$5:$I$301,[8]LUT!$N$5:$N$301)</f>
        <v xml:space="preserve">Robinetterie </v>
      </c>
      <c r="L15" s="119" t="s">
        <v>83</v>
      </c>
      <c r="M15" s="119" t="s">
        <v>1230</v>
      </c>
      <c r="N15" s="119" t="s">
        <v>1230</v>
      </c>
      <c r="O15" s="119"/>
      <c r="P15" s="119"/>
      <c r="Q15" s="119"/>
      <c r="R15" s="119"/>
      <c r="S15" s="119"/>
      <c r="T15" s="119"/>
      <c r="U15" s="119"/>
      <c r="V15" s="119"/>
      <c r="W15" s="148">
        <v>50</v>
      </c>
      <c r="X15" s="207" cm="1">
        <f t="array" ref="X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5" s="148">
        <v>20</v>
      </c>
      <c r="AA15" s="207" cm="1">
        <f t="array" ref="AA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5" s="48"/>
      <c r="AD15" s="117" t="s">
        <v>2196</v>
      </c>
      <c r="AE15" s="119"/>
      <c r="AF15" s="181">
        <f>IFERROR(VLOOKUP(Tableau210[[#This Row],[OPERATION]],Tableau4[],5,FALSE),"")</f>
        <v>0</v>
      </c>
      <c r="AG15" s="178"/>
      <c r="AH15" s="181">
        <f>IFERROR(VLOOKUP(Tableau210[[#This Row],[OPERATION]],Tableau4[],4,FALSE),"")</f>
        <v>0</v>
      </c>
      <c r="AI15" s="178"/>
      <c r="AJ15" s="181" t="str">
        <f>IF(Tableau210[[#This Row],[NB JP EMIS]]=1,"1 JP","") &amp; IF(Tableau210[[#This Row],[NB BP EMIS]]=1," 1 BP","")</f>
        <v/>
      </c>
      <c r="AK15" s="178"/>
      <c r="AL15" s="117" t="s">
        <v>103</v>
      </c>
      <c r="AM15" s="117">
        <f>IFERROR(+VLOOKUP(AY15,Tiges!$G$4:$I$569,3,FALSE),"")</f>
        <v>27</v>
      </c>
      <c r="AN15" s="48"/>
      <c r="AO15" s="117">
        <v>4</v>
      </c>
      <c r="AP15" s="177" cm="1">
        <f t="array" ref="AP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5" s="117" t="s">
        <v>2161</v>
      </c>
      <c r="AS15" s="177" t="str" cm="1">
        <f t="array" ref="AS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5" s="117" t="s">
        <v>1123</v>
      </c>
      <c r="AV15" s="177" t="str" cm="1">
        <f t="array" ref="AV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5" s="117"/>
      <c r="AY15" s="117" cm="1">
        <f t="array" ref="AY15">IFERROR(_xlfn.XLOOKUP(Tableau210[[#This Row],[DN DONNEES BUTA ]]&amp;Tableau210[[#This Row],[PN DONNEES BUTA]],Tiges!$B$4:$B$79&amp;Tiges!$C$4:$C$79,Tiges!$G$4:$G$79),"")</f>
        <v>16</v>
      </c>
      <c r="AZ15" s="117"/>
      <c r="BA15" s="117" cm="1">
        <f t="array" ref="BA15">IFERROR(_xlfn.XLOOKUP(Tableau210[[#This Row],[DN DONNEES BUTA ]]&amp;Tableau210[[#This Row],[PN DONNEES BUTA]],Tiges!$B$4:$B$79&amp;Tiges!$C$4:$C$79,Tiges!$H$4:$H$79),"")</f>
        <v>90</v>
      </c>
      <c r="BB15" s="117"/>
      <c r="BC15" s="182">
        <f>IFERROR(VLOOKUP(Tableau210[[#This Row],[OPERATION]],Tableau4[],2,FALSE),"")</f>
        <v>0</v>
      </c>
      <c r="BD15" s="177"/>
      <c r="BE15" s="182">
        <f>IFERROR(VLOOKUP(Tableau210[[#This Row],[OPERATION]],Tableau4[],3,FALSE),"")</f>
        <v>1</v>
      </c>
      <c r="BF15" s="177"/>
      <c r="BG15" s="117" t="s">
        <v>129</v>
      </c>
      <c r="BH15" s="177" t="str" cm="1">
        <f t="array" ref="BH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5" s="117" t="s">
        <v>2268</v>
      </c>
      <c r="BK15" s="117" t="s">
        <v>2269</v>
      </c>
      <c r="BL15" s="167" t="s">
        <v>2380</v>
      </c>
      <c r="BM15" s="117" t="s">
        <v>2431</v>
      </c>
      <c r="BN15" s="117"/>
      <c r="BO15" s="117"/>
      <c r="BP15" s="117"/>
      <c r="BQ15" s="48"/>
      <c r="BR15" s="119"/>
      <c r="BS15" s="48"/>
      <c r="BT15" s="48"/>
      <c r="BU15" s="48"/>
      <c r="BV15" s="48"/>
      <c r="BW15" s="48"/>
      <c r="BX15" s="48"/>
    </row>
    <row r="16" spans="1:77" ht="15.75" hidden="1" customHeight="1" x14ac:dyDescent="0.25">
      <c r="A16" s="48" t="str" cm="1">
        <f t="array" ref="A16">_xlfn.XLOOKUP(Tableau210[[#This Row],[NOM]]&amp;Tableau210[[#This Row],[REPERE BUTA]],[6]!Tableau16[POSTE TECHNIQUE]&amp;[6]!Tableau16[Repere ADM],[6]!Tableau16[NUMERO CLIENT])</f>
        <v>S2-S2722-VMC</v>
      </c>
      <c r="B16" s="48" t="str" cm="1">
        <f t="array" ref="B16">_xlfn.XLOOKUP(Tableau210[[#This Row],[NOM]]&amp;Tableau210[[#This Row],[REPERE BUTA]],[6]!Tableau16[POSTE TECHNIQUE]&amp;[6]!Tableau16[Repere REF],[6]!Tableau16[NUMERO CLIENT])</f>
        <v>S2-S2722-VMC</v>
      </c>
      <c r="C16" s="48" cm="1">
        <f t="array" ref="C16">_xlfn.XLOOKUP(Tableau210[[#This Row],[NOM]]&amp;Tableau210[[#This Row],[Repere Ubleam]],[7]Sheet1!$C$2:$C$2995&amp;[7]Sheet1!$I$2:$I$2995,[7]Sheet1!$A$2:$A$2995)</f>
        <v>1022</v>
      </c>
      <c r="D16" s="48" t="str">
        <f>C16&amp;""</f>
        <v>1022</v>
      </c>
      <c r="E16" s="48" t="s">
        <v>2553</v>
      </c>
      <c r="F16" s="48" t="s">
        <v>2834</v>
      </c>
      <c r="G16" s="176" t="s">
        <v>1779</v>
      </c>
      <c r="H16" s="119" t="s">
        <v>1067</v>
      </c>
      <c r="I16" s="119" t="s">
        <v>91</v>
      </c>
      <c r="J16" s="119" t="s">
        <v>91</v>
      </c>
      <c r="K16" s="415" t="str">
        <f>_xlfn.XLOOKUP(Tableau210[[#This Row],[NOM]],[8]LUT!$I$5:$I$301,[8]LUT!$N$5:$N$301)</f>
        <v xml:space="preserve">Robinetterie </v>
      </c>
      <c r="L16" s="119" t="s">
        <v>75</v>
      </c>
      <c r="M16" s="119" t="s">
        <v>1268</v>
      </c>
      <c r="N16" s="119" t="s">
        <v>1268</v>
      </c>
      <c r="O16" s="119"/>
      <c r="P16" s="119"/>
      <c r="Q16" s="119"/>
      <c r="R16" s="119"/>
      <c r="S16" s="119"/>
      <c r="T16" s="119"/>
      <c r="U16" s="119"/>
      <c r="V16" s="119"/>
      <c r="W16" s="148">
        <v>50</v>
      </c>
      <c r="X16" s="207" cm="1">
        <f t="array" ref="X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6" s="148">
        <v>20</v>
      </c>
      <c r="AA16" s="207" cm="1">
        <f t="array" ref="AA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6" s="48"/>
      <c r="AD16" s="117" t="s">
        <v>2196</v>
      </c>
      <c r="AE16" s="119"/>
      <c r="AF16" s="181">
        <f>IFERROR(VLOOKUP(Tableau210[[#This Row],[OPERATION]],Tableau4[],5,FALSE),"")</f>
        <v>0</v>
      </c>
      <c r="AG16" s="178" cm="1">
        <f t="array" ref="AG16">IFERROR(
   SUM(
      _xlfn._xlws.FILTER(
         Tableau3[JP],
         (Tableau3[ITEM]=Tableau210[[#This Row],[NOM]])*
         (Tableau3[Rep.]=Tableau210[[#This Row],[REPERE BUTA]])
      )
   ),
0)</f>
        <v>0</v>
      </c>
      <c r="AH16" s="181">
        <f>IFERROR(VLOOKUP(Tableau210[[#This Row],[OPERATION]],Tableau4[],4,FALSE),"")</f>
        <v>0</v>
      </c>
      <c r="AI16" s="178" cm="1">
        <f t="array" ref="AI16">IFERROR(
   SUM(
      _xlfn._xlws.FILTER(
         Tableau3[BP],
         (Tableau3[ITEM]=Tableau210[[#This Row],[NOM]])*
         (Tableau3[Rep.]=Tableau210[[#This Row],[REPERE BUTA]])
      )
   ),
0)</f>
        <v>0</v>
      </c>
      <c r="AJ16" s="181" t="str">
        <f>IF(Tableau210[[#This Row],[NB JP EMIS]]=1,"1 JP","") &amp; IF(Tableau210[[#This Row],[NB BP EMIS]]=1," 1 BP","")</f>
        <v/>
      </c>
      <c r="AK16" s="178" t="str">
        <f>IF(Tableau210[[#This Row],[NB JP BUTA]]=1,"1 JP","") &amp; IF(Tableau210[[#This Row],[Nb BP BUTA]]=1," 1 BP","") &amp; IF(Tableau210[[#This Row],[Nb BP BUTA]]=2," 2 BP","")</f>
        <v/>
      </c>
      <c r="AL16" s="117" t="s">
        <v>103</v>
      </c>
      <c r="AM16" s="117">
        <f>IFERROR(+VLOOKUP(AY16,Tiges!$G$4:$I$569,3,FALSE),"")</f>
        <v>27</v>
      </c>
      <c r="AN16" s="48"/>
      <c r="AO16" s="117">
        <v>4</v>
      </c>
      <c r="AP16" s="177" cm="1">
        <f t="array" ref="AP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6" s="117" t="s">
        <v>2161</v>
      </c>
      <c r="AS16" s="177" t="str" cm="1">
        <f t="array" ref="AS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6" s="117" t="s">
        <v>1123</v>
      </c>
      <c r="AV16" s="177" t="str" cm="1">
        <f t="array" ref="AV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6" s="117"/>
      <c r="AY16" s="117" cm="1">
        <f t="array" ref="AY16">IFERROR(_xlfn.XLOOKUP(Tableau210[[#This Row],[DN DONNEES BUTA ]]&amp;Tableau210[[#This Row],[PN DONNEES BUTA]],Tiges!$B$4:$B$79&amp;Tiges!$C$4:$C$79,Tiges!$G$4:$G$79),"")</f>
        <v>16</v>
      </c>
      <c r="AZ16" s="117"/>
      <c r="BA16" s="117" cm="1">
        <f t="array" ref="BA16">IFERROR(_xlfn.XLOOKUP(Tableau210[[#This Row],[DN DONNEES BUTA ]]&amp;Tableau210[[#This Row],[PN DONNEES BUTA]],Tiges!$B$4:$B$79&amp;Tiges!$C$4:$C$79,Tiges!$H$4:$H$79),"")</f>
        <v>90</v>
      </c>
      <c r="BB16" s="117"/>
      <c r="BC16" s="182">
        <f>IFERROR(VLOOKUP(Tableau210[[#This Row],[OPERATION]],Tableau4[],2,FALSE),"")</f>
        <v>0</v>
      </c>
      <c r="BD16" s="177" cm="1">
        <f t="array" ref="BD16">IFERROR(
   SUM(
      _xlfn._xlws.FILTER(
         Tableau3[Nb Platinage Joint],
         (Tableau3[ITEM]=Tableau210[[#This Row],[NOM]])*
         (Tableau3[Rep.]=Tableau210[[#This Row],[REPERE BUTA]])
      )
   ),
0)</f>
        <v>0</v>
      </c>
      <c r="BE16" s="182">
        <f>IFERROR(VLOOKUP(Tableau210[[#This Row],[OPERATION]],Tableau4[],3,FALSE),"")</f>
        <v>1</v>
      </c>
      <c r="BF16" s="177" cm="1">
        <f t="array" ref="BF16">IFERROR(
   SUM(
      _xlfn._xlws.FILTER(
         Tableau3[Joint Définitif Nb],
         (Tableau3[ITEM]=Tableau210[[#This Row],[NOM]])*
         (Tableau3[Rep.]=Tableau210[[#This Row],[REPERE BUTA]])
      )
   ),
0)</f>
        <v>2</v>
      </c>
      <c r="BG16" s="117" t="s">
        <v>129</v>
      </c>
      <c r="BH16" s="177" t="str" cm="1">
        <f t="array" ref="BH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6" s="117" t="s">
        <v>2281</v>
      </c>
      <c r="BK16" s="117" t="s">
        <v>2269</v>
      </c>
      <c r="BL16" s="167" t="s">
        <v>2380</v>
      </c>
      <c r="BM16" s="117" t="s">
        <v>2433</v>
      </c>
      <c r="BN16" s="117"/>
      <c r="BO16" s="117"/>
      <c r="BP16" s="117"/>
      <c r="BQ16" s="48"/>
      <c r="BR16" s="119"/>
      <c r="BS16" s="48"/>
      <c r="BT16" s="48"/>
      <c r="BU16" s="48"/>
      <c r="BV16" s="48"/>
      <c r="BW16" s="48"/>
      <c r="BX16" s="48"/>
    </row>
    <row r="17" spans="1:76" ht="15.75" hidden="1" x14ac:dyDescent="0.25">
      <c r="A17" s="48" t="str" cm="1">
        <f t="array" ref="A17">_xlfn.XLOOKUP(Tableau210[[#This Row],[NOM]]&amp;Tableau210[[#This Row],[REPERE BUTA]],[6]!Tableau16[POSTE TECHNIQUE]&amp;[6]!Tableau16[Repere ADM],[6]!Tableau16[NUMERO CLIENT])</f>
        <v>S2-S2722-VMC</v>
      </c>
      <c r="B17" s="48" t="str" cm="1">
        <f t="array" ref="B17">_xlfn.XLOOKUP(Tableau210[[#This Row],[NOM]]&amp;Tableau210[[#This Row],[REPERE BUTA]],[6]!Tableau16[POSTE TECHNIQUE]&amp;[6]!Tableau16[Repere REF],[6]!Tableau16[NUMERO CLIENT])</f>
        <v>S2-S2722-VMC</v>
      </c>
      <c r="C17" s="48" cm="1">
        <f t="array" ref="C17">_xlfn.XLOOKUP(Tableau210[[#This Row],[NOM]]&amp;Tableau210[[#This Row],[Repere Ubleam]],[7]Sheet1!$C$2:$C$2995&amp;[7]Sheet1!$I$2:$I$2995,[7]Sheet1!$A$2:$A$2995)</f>
        <v>1023</v>
      </c>
      <c r="D17" s="48" t="str">
        <f>C17&amp;""</f>
        <v>1023</v>
      </c>
      <c r="E17" s="48" t="s">
        <v>2553</v>
      </c>
      <c r="F17" s="48" t="s">
        <v>2834</v>
      </c>
      <c r="G17" s="176" t="s">
        <v>1779</v>
      </c>
      <c r="H17" s="119" t="s">
        <v>1067</v>
      </c>
      <c r="I17" s="119" t="s">
        <v>91</v>
      </c>
      <c r="J17" s="119" t="s">
        <v>91</v>
      </c>
      <c r="K17" s="415" t="str">
        <f>_xlfn.XLOOKUP(Tableau210[[#This Row],[NOM]],[8]LUT!$I$5:$I$301,[8]LUT!$N$5:$N$301)</f>
        <v xml:space="preserve">Robinetterie </v>
      </c>
      <c r="L17" s="119" t="s">
        <v>75</v>
      </c>
      <c r="M17" s="119" t="s">
        <v>1271</v>
      </c>
      <c r="N17" s="119" t="s">
        <v>1271</v>
      </c>
      <c r="O17" s="119"/>
      <c r="P17" s="119"/>
      <c r="Q17" s="119"/>
      <c r="R17" s="119"/>
      <c r="S17" s="119"/>
      <c r="T17" s="119"/>
      <c r="U17" s="119"/>
      <c r="V17" s="119"/>
      <c r="W17" s="148">
        <v>50</v>
      </c>
      <c r="X17" s="207" cm="1">
        <f t="array" ref="X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7" s="148">
        <v>20</v>
      </c>
      <c r="AA17" s="207" cm="1">
        <f t="array" ref="AA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7" s="48"/>
      <c r="AD17" s="117" t="s">
        <v>2196</v>
      </c>
      <c r="AE17" s="119"/>
      <c r="AF17" s="181">
        <f>IFERROR(VLOOKUP(Tableau210[[#This Row],[OPERATION]],Tableau4[],5,FALSE),"")</f>
        <v>0</v>
      </c>
      <c r="AG17" s="178"/>
      <c r="AH17" s="181">
        <f>IFERROR(VLOOKUP(Tableau210[[#This Row],[OPERATION]],Tableau4[],4,FALSE),"")</f>
        <v>0</v>
      </c>
      <c r="AI17" s="178"/>
      <c r="AJ17" s="181"/>
      <c r="AK17" s="178" t="str">
        <f>IF(Tableau210[[#This Row],[NB JP BUTA]]=1,"1 JP","") &amp; IF(Tableau210[[#This Row],[Nb BP BUTA]]=1," 1 BP","") &amp; IF(Tableau210[[#This Row],[Nb BP BUTA]]=2," 2 BP","")</f>
        <v/>
      </c>
      <c r="AL17" s="117" t="s">
        <v>103</v>
      </c>
      <c r="AM17" s="117">
        <f>IFERROR(+VLOOKUP(AY17,Tiges!$G$4:$I$569,3,FALSE),"")</f>
        <v>27</v>
      </c>
      <c r="AN17" s="48"/>
      <c r="AO17" s="117">
        <v>4</v>
      </c>
      <c r="AP17" s="177" cm="1">
        <f t="array" ref="AP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7" s="117" t="s">
        <v>2161</v>
      </c>
      <c r="AS17" s="177" t="str" cm="1">
        <f t="array" ref="AS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7" s="117" t="s">
        <v>1123</v>
      </c>
      <c r="AV17" s="177" t="str" cm="1">
        <f t="array" ref="AV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7" s="117"/>
      <c r="AY17" s="117" cm="1">
        <f t="array" ref="AY17">IFERROR(_xlfn.XLOOKUP(Tableau210[[#This Row],[DN DONNEES BUTA ]]&amp;Tableau210[[#This Row],[PN DONNEES BUTA]],Tiges!$B$4:$B$79&amp;Tiges!$C$4:$C$79,Tiges!$G$4:$G$79),"")</f>
        <v>16</v>
      </c>
      <c r="AZ17" s="117"/>
      <c r="BA17" s="117" cm="1">
        <f t="array" ref="BA17">IFERROR(_xlfn.XLOOKUP(Tableau210[[#This Row],[DN DONNEES BUTA ]]&amp;Tableau210[[#This Row],[PN DONNEES BUTA]],Tiges!$B$4:$B$79&amp;Tiges!$C$4:$C$79,Tiges!$H$4:$H$79),"")</f>
        <v>90</v>
      </c>
      <c r="BB17" s="117"/>
      <c r="BC17" s="182">
        <f>IFERROR(VLOOKUP(Tableau210[[#This Row],[OPERATION]],Tableau4[],2,FALSE),"")</f>
        <v>0</v>
      </c>
      <c r="BD17" s="177"/>
      <c r="BE17" s="182">
        <f>IFERROR(VLOOKUP(Tableau210[[#This Row],[OPERATION]],Tableau4[],3,FALSE),"")</f>
        <v>1</v>
      </c>
      <c r="BF17" s="177"/>
      <c r="BG17" s="117" t="s">
        <v>129</v>
      </c>
      <c r="BH17" s="177" t="str" cm="1">
        <f t="array" ref="BH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7" s="117" t="s">
        <v>2281</v>
      </c>
      <c r="BK17" s="117" t="s">
        <v>2269</v>
      </c>
      <c r="BL17" s="167" t="s">
        <v>2380</v>
      </c>
      <c r="BM17" s="117" t="s">
        <v>2432</v>
      </c>
      <c r="BN17" s="117"/>
      <c r="BO17" s="117"/>
      <c r="BP17" s="117"/>
      <c r="BQ17" s="48"/>
      <c r="BR17" s="119"/>
      <c r="BS17" s="48"/>
      <c r="BT17" s="48"/>
      <c r="BU17" s="48"/>
      <c r="BV17" s="48"/>
      <c r="BW17" s="48"/>
      <c r="BX17" s="48"/>
    </row>
    <row r="18" spans="1:76" ht="15.75" hidden="1" x14ac:dyDescent="0.25">
      <c r="A18" s="48" t="str" cm="1">
        <f t="array" ref="A18">_xlfn.XLOOKUP(Tableau210[[#This Row],[NOM]]&amp;Tableau210[[#This Row],[REPERE BUTA]],[6]!Tableau16[POSTE TECHNIQUE]&amp;[6]!Tableau16[Repere ADM],[6]!Tableau16[NUMERO CLIENT])</f>
        <v>S2-S2730-PSVBS534</v>
      </c>
      <c r="B18" s="48" t="e" cm="1">
        <f t="array" ref="B18">_xlfn.XLOOKUP(Tableau210[[#This Row],[NOM]]&amp;Tableau210[[#This Row],[REPERE BUTA]],[6]!Tableau16[POSTE TECHNIQUE]&amp;[6]!Tableau16[Repere REF],[6]!Tableau16[NUMERO CLIENT])</f>
        <v>#N/A</v>
      </c>
      <c r="C18" s="48" cm="1">
        <f t="array" ref="C18">_xlfn.XLOOKUP(Tableau210[[#This Row],[NOM]]&amp;Tableau210[[#This Row],[Repere Ubleam]],[7]Sheet1!$C$2:$C$2995&amp;[7]Sheet1!$I$2:$I$2995,[7]Sheet1!$A$2:$A$2995)</f>
        <v>1042</v>
      </c>
      <c r="D18" s="48" t="str">
        <f>C18&amp;""</f>
        <v>1042</v>
      </c>
      <c r="E18" s="48" t="s">
        <v>2577</v>
      </c>
      <c r="F18" s="48" t="s">
        <v>2830</v>
      </c>
      <c r="G18" s="149" t="s">
        <v>1780</v>
      </c>
      <c r="H18" s="150" t="s">
        <v>1067</v>
      </c>
      <c r="I18" s="150" t="s">
        <v>80</v>
      </c>
      <c r="J18" s="150" t="s">
        <v>1071</v>
      </c>
      <c r="K18" s="150" t="str">
        <f>_xlfn.XLOOKUP(Tableau210[[#This Row],[NOM]],[8]LUT!$I$5:$I$301,[8]LUT!$N$5:$N$301)</f>
        <v>Echangeur</v>
      </c>
      <c r="L18" s="150" t="s">
        <v>113</v>
      </c>
      <c r="M18" s="150"/>
      <c r="N18" s="150" t="s">
        <v>113</v>
      </c>
      <c r="O18" s="150"/>
      <c r="P18" s="150"/>
      <c r="Q18" s="150"/>
      <c r="R18" s="150"/>
      <c r="S18" s="150"/>
      <c r="T18" s="150"/>
      <c r="U18" s="150"/>
      <c r="V18" s="150"/>
      <c r="W18" s="151" t="s">
        <v>1118</v>
      </c>
      <c r="X18" s="151" cm="1">
        <f t="array" ref="X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8" s="151" t="s">
        <v>3424</v>
      </c>
      <c r="AA18" s="151" cm="1">
        <f t="array" ref="AA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8" s="152"/>
      <c r="AD18" s="153" t="s">
        <v>2196</v>
      </c>
      <c r="AE18" s="150"/>
      <c r="AF18" s="150">
        <f>IFERROR(VLOOKUP(Tableau210[[#This Row],[OPERATION]],Tableau4[],5,FALSE),"")</f>
        <v>0</v>
      </c>
      <c r="AG18" s="150" cm="1">
        <f t="array" ref="AG18">IFERROR(
   SUM(
      _xlfn._xlws.FILTER(
         Tableau3[JP],
         (Tableau3[ITEM]=Tableau210[[#This Row],[NOM]])*
         (Tableau3[Rep.]=Tableau210[[#This Row],[REPERE BUTA]])
      )
   ),
0)</f>
        <v>0</v>
      </c>
      <c r="AH18" s="150">
        <f>IFERROR(VLOOKUP(Tableau210[[#This Row],[OPERATION]],Tableau4[],4,FALSE),"")</f>
        <v>0</v>
      </c>
      <c r="AI18" s="150" cm="1">
        <f t="array" ref="AI18">IFERROR(
   SUM(
      _xlfn._xlws.FILTER(
         Tableau3[BP],
         (Tableau3[ITEM]=Tableau210[[#This Row],[NOM]])*
         (Tableau3[Rep.]=Tableau210[[#This Row],[REPERE BUTA]])
      )
   ),
0)</f>
        <v>1</v>
      </c>
      <c r="AJ18" s="150" t="str">
        <f>IF(Tableau210[[#This Row],[NB JP EMIS]]=1,"1 JP","") &amp; IF(Tableau210[[#This Row],[NB BP EMIS]]=1," 1 BP","")</f>
        <v/>
      </c>
      <c r="AK18" s="150" t="str">
        <f>IF(Tableau210[[#This Row],[NB JP BUTA]]=1,"1 JP","") &amp; IF(Tableau210[[#This Row],[Nb BP BUTA]]=1," 1 BP","") &amp; IF(Tableau210[[#This Row],[Nb BP BUTA]]=2," 2 BP","")</f>
        <v xml:space="preserve"> 1 BP</v>
      </c>
      <c r="AL18" s="153" t="s">
        <v>103</v>
      </c>
      <c r="AM18" s="153">
        <f>IFERROR(+VLOOKUP(AY18,Tiges!$G$4:$I$569,3,FALSE),"")</f>
        <v>22</v>
      </c>
      <c r="AN18" s="152"/>
      <c r="AO18" s="153">
        <v>4</v>
      </c>
      <c r="AP18" s="153" cm="1">
        <f t="array" ref="AP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8" s="153" t="s">
        <v>2416</v>
      </c>
      <c r="AS18" s="153" t="str" cm="1">
        <f t="array" ref="AS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M14x90</v>
      </c>
      <c r="AU18" s="153" t="s">
        <v>1123</v>
      </c>
      <c r="AV18" s="153" t="str" cm="1">
        <f t="array" ref="AV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" s="153"/>
      <c r="AY18" s="153" cm="1">
        <f t="array" ref="AY18">IFERROR(_xlfn.XLOOKUP(Tableau210[[#This Row],[DN DONNEES BUTA ]]&amp;Tableau210[[#This Row],[PN DONNEES BUTA]],Tiges!$B$4:$B$79&amp;Tiges!$C$4:$C$79,Tiges!$G$4:$G$79),"")</f>
        <v>14</v>
      </c>
      <c r="AZ18" s="153"/>
      <c r="BA18" s="153" cm="1">
        <f t="array" ref="BA18">IFERROR(_xlfn.XLOOKUP(Tableau210[[#This Row],[DN DONNEES BUTA ]]&amp;Tableau210[[#This Row],[PN DONNEES BUTA]],Tiges!$B$4:$B$79&amp;Tiges!$C$4:$C$79,Tiges!$H$4:$H$79),"")</f>
        <v>70</v>
      </c>
      <c r="BB18" s="153"/>
      <c r="BC18" s="153">
        <f>IFERROR(VLOOKUP(Tableau210[[#This Row],[OPERATION]],Tableau4[],2,FALSE),"")</f>
        <v>0</v>
      </c>
      <c r="BD18" s="153" cm="1">
        <f t="array" ref="BD18">IFERROR(
   SUM(
      _xlfn._xlws.FILTER(
         Tableau3[Nb Platinage Joint],
         (Tableau3[ITEM]=Tableau210[[#This Row],[NOM]])*
         (Tableau3[Rep.]=Tableau210[[#This Row],[REPERE BUTA]])
      )
   ),
0)</f>
        <v>1</v>
      </c>
      <c r="BE18" s="153">
        <f>IFERROR(VLOOKUP(Tableau210[[#This Row],[OPERATION]],Tableau4[],3,FALSE),"")</f>
        <v>1</v>
      </c>
      <c r="BF18" s="153" cm="1">
        <f t="array" ref="BF18">IFERROR(
   SUM(
      _xlfn._xlws.FILTER(
         Tableau3[Joint Définitif Nb],
         (Tableau3[ITEM]=Tableau210[[#This Row],[NOM]])*
         (Tableau3[Rep.]=Tableau210[[#This Row],[REPERE BUTA]])
      )
   ),
0)</f>
        <v>1</v>
      </c>
      <c r="BG18" s="153" t="s">
        <v>129</v>
      </c>
      <c r="BH18" s="153" t="str" cm="1">
        <f t="array" ref="BH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" s="153" t="s">
        <v>2268</v>
      </c>
      <c r="BK18" s="153" t="s">
        <v>2269</v>
      </c>
      <c r="BL18" s="153" t="s">
        <v>2339</v>
      </c>
      <c r="BM18" s="153" t="s">
        <v>2380</v>
      </c>
      <c r="BN18" s="153"/>
      <c r="BO18" s="153"/>
      <c r="BP18" s="153"/>
      <c r="BQ18" s="152"/>
      <c r="BR18" s="150"/>
      <c r="BS18" s="152"/>
      <c r="BT18" s="152"/>
      <c r="BU18" s="152"/>
      <c r="BV18" s="152"/>
      <c r="BW18" s="152"/>
      <c r="BX18" s="152"/>
    </row>
    <row r="19" spans="1:76" ht="15.75" hidden="1" x14ac:dyDescent="0.25">
      <c r="A19" s="48" t="e" cm="1">
        <f t="array" ref="A19">_xlfn.XLOOKUP(Tableau210[[#This Row],[NOM]]&amp;Tableau210[[#This Row],[REPERE BUTA]],[6]!Tableau16[POSTE TECHNIQUE]&amp;[6]!Tableau16[Repere ADM],[6]!Tableau16[NUMERO CLIENT])</f>
        <v>#N/A</v>
      </c>
      <c r="B19" s="48" t="str" cm="1">
        <f t="array" ref="B19">_xlfn.XLOOKUP(Tableau210[[#This Row],[NOM]]&amp;Tableau210[[#This Row],[REPERE BUTA]],[6]!Tableau16[POSTE TECHNIQUE]&amp;[6]!Tableau16[Repere REF],[6]!Tableau16[NUMERO CLIENT])</f>
        <v>S2-S2730-PSVBS534</v>
      </c>
      <c r="C19" s="48" cm="1">
        <f t="array" ref="C19">_xlfn.XLOOKUP(Tableau210[[#This Row],[NOM]]&amp;Tableau210[[#This Row],[Repere Ubleam]],[7]Sheet1!$C$2:$C$2995&amp;[7]Sheet1!$I$2:$I$2995,[7]Sheet1!$A$2:$A$2995)</f>
        <v>1043</v>
      </c>
      <c r="D19" s="48" t="str">
        <f>C19&amp;""</f>
        <v>1043</v>
      </c>
      <c r="E19" s="48" t="s">
        <v>2577</v>
      </c>
      <c r="F19" s="48" t="s">
        <v>2830</v>
      </c>
      <c r="G19" s="149" t="s">
        <v>1780</v>
      </c>
      <c r="H19" s="150" t="s">
        <v>1067</v>
      </c>
      <c r="I19" s="150" t="s">
        <v>80</v>
      </c>
      <c r="J19" s="150" t="s">
        <v>1071</v>
      </c>
      <c r="K19" s="150" t="str">
        <f>_xlfn.XLOOKUP(Tableau210[[#This Row],[NOM]],[8]LUT!$I$5:$I$301,[8]LUT!$N$5:$N$301)</f>
        <v>Echangeur</v>
      </c>
      <c r="L19" s="150" t="s">
        <v>93</v>
      </c>
      <c r="M19" s="150" t="s">
        <v>1242</v>
      </c>
      <c r="N19" s="150" t="s">
        <v>1242</v>
      </c>
      <c r="O19" s="150"/>
      <c r="P19" s="150"/>
      <c r="Q19" s="150"/>
      <c r="R19" s="150"/>
      <c r="S19" s="150"/>
      <c r="T19" s="150"/>
      <c r="U19" s="150"/>
      <c r="V19" s="150"/>
      <c r="W19" s="151" t="s">
        <v>1118</v>
      </c>
      <c r="X19" s="151" cm="1">
        <f t="array" ref="X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9" s="151" t="s">
        <v>3424</v>
      </c>
      <c r="AA19" s="151" cm="1">
        <f t="array" ref="AA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9" s="152"/>
      <c r="AD19" s="153" t="s">
        <v>2197</v>
      </c>
      <c r="AE19" s="150"/>
      <c r="AF19" s="150">
        <f>IFERROR(VLOOKUP(Tableau210[[#This Row],[OPERATION]],Tableau4[],5,FALSE),"")</f>
        <v>0</v>
      </c>
      <c r="AG19" s="150" cm="1">
        <f t="array" ref="AG19">IFERROR(
   SUM(
      _xlfn._xlws.FILTER(
         Tableau3[JP],
         (Tableau3[ITEM]=Tableau210[[#This Row],[NOM]])*
         (Tableau3[Rep.]=Tableau210[[#This Row],[REPERE BUTA]])
      )
   ),
0)</f>
        <v>0</v>
      </c>
      <c r="AH19" s="150">
        <f>IFERROR(VLOOKUP(Tableau210[[#This Row],[OPERATION]],Tableau4[],4,FALSE),"")</f>
        <v>1</v>
      </c>
      <c r="AI19" s="150" cm="1">
        <f t="array" ref="AI19">IFERROR(
   SUM(
      _xlfn._xlws.FILTER(
         Tableau3[BP],
         (Tableau3[ITEM]=Tableau210[[#This Row],[NOM]])*
         (Tableau3[Rep.]=Tableau210[[#This Row],[REPERE BUTA]])
      )
   ),
0)</f>
        <v>2</v>
      </c>
      <c r="AJ19" s="150" t="str">
        <f>IF(Tableau210[[#This Row],[NB JP EMIS]]=1,"1 JP","") &amp; IF(Tableau210[[#This Row],[NB BP EMIS]]=1," 1 BP","")</f>
        <v xml:space="preserve"> 1 BP</v>
      </c>
      <c r="AK19" s="150" t="str">
        <f>IF(Tableau210[[#This Row],[NB JP BUTA]]=1,"1 JP","") &amp; IF(Tableau210[[#This Row],[Nb BP BUTA]]=1," 1 BP","") &amp; IF(Tableau210[[#This Row],[Nb BP BUTA]]=2," 2 BP","")</f>
        <v xml:space="preserve"> 2 BP</v>
      </c>
      <c r="AL19" s="153" t="s">
        <v>103</v>
      </c>
      <c r="AM19" s="153">
        <f>IFERROR(+VLOOKUP(AY19,Tiges!$G$4:$I$569,3,FALSE),"")</f>
        <v>32</v>
      </c>
      <c r="AN19" s="152"/>
      <c r="AO19" s="153">
        <v>4</v>
      </c>
      <c r="AP19" s="153" cm="1">
        <f t="array" ref="AP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9" s="153" t="s">
        <v>2416</v>
      </c>
      <c r="AS19" s="153" t="str" cm="1">
        <f t="array" ref="AS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M14x90</v>
      </c>
      <c r="AU19" s="153" t="s">
        <v>1123</v>
      </c>
      <c r="AV19" s="153" t="str" cm="1">
        <f t="array" ref="AV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" s="153"/>
      <c r="AY19" s="153" cm="1">
        <f t="array" ref="AY19">IFERROR(_xlfn.XLOOKUP(Tableau210[[#This Row],[DN DONNEES BUTA ]]&amp;Tableau210[[#This Row],[PN DONNEES BUTA]],Tiges!$B$4:$B$79&amp;Tiges!$C$4:$C$79,Tiges!$G$4:$G$79),"")</f>
        <v>20</v>
      </c>
      <c r="AZ19" s="153"/>
      <c r="BA19" s="153" cm="1">
        <f t="array" ref="BA19">IFERROR(_xlfn.XLOOKUP(Tableau210[[#This Row],[DN DONNEES BUTA ]]&amp;Tableau210[[#This Row],[PN DONNEES BUTA]],Tiges!$B$4:$B$79&amp;Tiges!$C$4:$C$79,Tiges!$H$4:$H$79),"")</f>
        <v>110</v>
      </c>
      <c r="BB19" s="153"/>
      <c r="BC19" s="153">
        <f>IFERROR(VLOOKUP(Tableau210[[#This Row],[OPERATION]],Tableau4[],2,FALSE),"")</f>
        <v>1</v>
      </c>
      <c r="BD19" s="153" cm="1">
        <f t="array" ref="BD19">IFERROR(
   SUM(
      _xlfn._xlws.FILTER(
         Tableau3[Nb Platinage Joint],
         (Tableau3[ITEM]=Tableau210[[#This Row],[NOM]])*
         (Tableau3[Rep.]=Tableau210[[#This Row],[REPERE BUTA]])
      )
   ),
0)</f>
        <v>2</v>
      </c>
      <c r="BE19" s="153">
        <f>IFERROR(VLOOKUP(Tableau210[[#This Row],[OPERATION]],Tableau4[],3,FALSE),"")</f>
        <v>1</v>
      </c>
      <c r="BF19" s="153" cm="1">
        <f t="array" ref="BF19">IFERROR(
   SUM(
      _xlfn._xlws.FILTER(
         Tableau3[Joint Définitif Nb],
         (Tableau3[ITEM]=Tableau210[[#This Row],[NOM]])*
         (Tableau3[Rep.]=Tableau210[[#This Row],[REPERE BUTA]])
      )
   ),
0)</f>
        <v>2</v>
      </c>
      <c r="BG19" s="153" t="s">
        <v>129</v>
      </c>
      <c r="BH19" s="153" t="str" cm="1">
        <f t="array" ref="BH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" s="153" t="s">
        <v>2268</v>
      </c>
      <c r="BK19" s="153" t="s">
        <v>2269</v>
      </c>
      <c r="BL19" s="153" t="s">
        <v>2335</v>
      </c>
      <c r="BM19" s="153" t="s">
        <v>2380</v>
      </c>
      <c r="BN19" s="153"/>
      <c r="BO19" s="153"/>
      <c r="BP19" s="153"/>
      <c r="BQ19" s="152"/>
      <c r="BR19" s="150"/>
      <c r="BS19" s="152"/>
      <c r="BT19" s="152"/>
      <c r="BU19" s="152"/>
      <c r="BV19" s="152"/>
      <c r="BW19" s="152"/>
      <c r="BX19" s="152"/>
    </row>
    <row r="20" spans="1:76" ht="15.75" hidden="1" x14ac:dyDescent="0.25">
      <c r="A20" s="48" t="str" cm="1">
        <f t="array" ref="A20">_xlfn.XLOOKUP(Tableau210[[#This Row],[NOM]]&amp;Tableau210[[#This Row],[REPERE BUTA]],[6]!Tableau16[POSTE TECHNIQUE]&amp;[6]!Tableau16[Repere ADM],[6]!Tableau16[NUMERO CLIENT])</f>
        <v>S2-S2730-S5502</v>
      </c>
      <c r="B20" s="48" t="e" cm="1">
        <f t="array" ref="B20">_xlfn.XLOOKUP(Tableau210[[#This Row],[NOM]]&amp;Tableau210[[#This Row],[REPERE BUTA]],[6]!Tableau16[POSTE TECHNIQUE]&amp;[6]!Tableau16[Repere REF],[6]!Tableau16[NUMERO CLIENT])</f>
        <v>#N/A</v>
      </c>
      <c r="C20" s="48" cm="1">
        <f t="array" ref="C20">_xlfn.XLOOKUP(Tableau210[[#This Row],[NOM]]&amp;Tableau210[[#This Row],[Repere Ubleam]],[7]Sheet1!$C$2:$C$2995&amp;[7]Sheet1!$I$2:$I$2995,[7]Sheet1!$A$2:$A$2995)</f>
        <v>1044</v>
      </c>
      <c r="D20" s="48" t="str">
        <f>C20&amp;""</f>
        <v>1044</v>
      </c>
      <c r="E20" s="48" t="s">
        <v>2577</v>
      </c>
      <c r="F20" s="48" t="s">
        <v>2826</v>
      </c>
      <c r="G20" s="176" t="s">
        <v>1780</v>
      </c>
      <c r="H20" s="119" t="s">
        <v>1067</v>
      </c>
      <c r="I20" s="119" t="s">
        <v>80</v>
      </c>
      <c r="J20" s="119" t="s">
        <v>1071</v>
      </c>
      <c r="K20" s="119" t="str">
        <f>_xlfn.XLOOKUP(Tableau210[[#This Row],[NOM]],[8]LUT!$I$5:$I$301,[8]LUT!$N$5:$N$301)</f>
        <v>Echangeur</v>
      </c>
      <c r="L20" s="119" t="s">
        <v>114</v>
      </c>
      <c r="M20" s="119"/>
      <c r="N20" s="119" t="s">
        <v>114</v>
      </c>
      <c r="O20" s="119"/>
      <c r="P20" s="119"/>
      <c r="Q20" s="119"/>
      <c r="R20" s="119"/>
      <c r="S20" s="119"/>
      <c r="T20" s="119"/>
      <c r="U20" s="119"/>
      <c r="V20" s="119"/>
      <c r="W20" s="148">
        <v>80</v>
      </c>
      <c r="X20" s="207" cm="1">
        <f t="array" ref="X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2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0" s="148">
        <v>20</v>
      </c>
      <c r="AA20" s="207" cm="1">
        <f t="array" ref="AA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0" s="48"/>
      <c r="AD20" s="117" t="s">
        <v>2197</v>
      </c>
      <c r="AE20" s="119"/>
      <c r="AF20" s="181">
        <f>IFERROR(VLOOKUP(Tableau210[[#This Row],[OPERATION]],Tableau4[],5,FALSE),"")</f>
        <v>0</v>
      </c>
      <c r="AG20" s="178" cm="1">
        <f t="array" ref="AG20">IFERROR(
   SUM(
      _xlfn._xlws.FILTER(
         Tableau3[JP],
         (Tableau3[ITEM]=Tableau210[[#This Row],[NOM]])*
         (Tableau3[Rep.]=Tableau210[[#This Row],[REPERE BUTA]])
      )
   ),
0)</f>
        <v>0</v>
      </c>
      <c r="AH20" s="181">
        <f>IFERROR(VLOOKUP(Tableau210[[#This Row],[OPERATION]],Tableau4[],4,FALSE),"")</f>
        <v>1</v>
      </c>
      <c r="AI20" s="178" cm="1">
        <f t="array" ref="AI20">IFERROR(
   SUM(
      _xlfn._xlws.FILTER(
         Tableau3[BP],
         (Tableau3[ITEM]=Tableau210[[#This Row],[NOM]])*
         (Tableau3[Rep.]=Tableau210[[#This Row],[REPERE BUTA]])
      )
   ),
0)</f>
        <v>1</v>
      </c>
      <c r="AJ20" s="181" t="str">
        <f>IF(Tableau210[[#This Row],[NB JP EMIS]]=1,"1 JP","") &amp; IF(Tableau210[[#This Row],[NB BP EMIS]]=1," 1 BP","")</f>
        <v xml:space="preserve"> 1 BP</v>
      </c>
      <c r="AK20" s="178" t="str">
        <f>IF(Tableau210[[#This Row],[NB JP BUTA]]=1,"1 JP","") &amp; IF(Tableau210[[#This Row],[Nb BP BUTA]]=1," 1 BP","") &amp; IF(Tableau210[[#This Row],[Nb BP BUTA]]=2," 2 BP","")</f>
        <v xml:space="preserve"> 1 BP</v>
      </c>
      <c r="AL20" s="117" t="s">
        <v>103</v>
      </c>
      <c r="AM20" s="117">
        <f>IFERROR(+VLOOKUP(AY20,Tiges!$G$4:$I$569,3,FALSE),"")</f>
        <v>27</v>
      </c>
      <c r="AN20" s="48"/>
      <c r="AO20" s="117">
        <v>4</v>
      </c>
      <c r="AP20" s="177" cm="1">
        <f t="array" ref="AP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" s="117" t="s">
        <v>2161</v>
      </c>
      <c r="AS20" s="177" t="str" cm="1">
        <f t="array" ref="AS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0" s="117" t="s">
        <v>1123</v>
      </c>
      <c r="AV20" s="177" t="str" cm="1">
        <f t="array" ref="AV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" s="117"/>
      <c r="AY20" s="117" cm="1">
        <f t="array" ref="AY20">IFERROR(_xlfn.XLOOKUP(Tableau210[[#This Row],[DN DONNEES BUTA ]]&amp;Tableau210[[#This Row],[PN DONNEES BUTA]],Tiges!$B$4:$B$79&amp;Tiges!$C$4:$C$79,Tiges!$G$4:$G$79),"")</f>
        <v>16</v>
      </c>
      <c r="AZ20" s="117"/>
      <c r="BA20" s="117" cm="1">
        <f t="array" ref="BA20">IFERROR(_xlfn.XLOOKUP(Tableau210[[#This Row],[DN DONNEES BUTA ]]&amp;Tableau210[[#This Row],[PN DONNEES BUTA]],Tiges!$B$4:$B$79&amp;Tiges!$C$4:$C$79,Tiges!$H$4:$H$79),"")</f>
        <v>100</v>
      </c>
      <c r="BB20" s="117"/>
      <c r="BC20" s="182">
        <f>IFERROR(VLOOKUP(Tableau210[[#This Row],[OPERATION]],Tableau4[],2,FALSE),"")</f>
        <v>1</v>
      </c>
      <c r="BD20" s="177" cm="1">
        <f t="array" ref="BD20">IFERROR(
   SUM(
      _xlfn._xlws.FILTER(
         Tableau3[Nb Platinage Joint],
         (Tableau3[ITEM]=Tableau210[[#This Row],[NOM]])*
         (Tableau3[Rep.]=Tableau210[[#This Row],[REPERE BUTA]])
      )
   ),
0)</f>
        <v>1</v>
      </c>
      <c r="BE20" s="182">
        <f>IFERROR(VLOOKUP(Tableau210[[#This Row],[OPERATION]],Tableau4[],3,FALSE),"")</f>
        <v>1</v>
      </c>
      <c r="BF20" s="177" cm="1">
        <f t="array" ref="BF20">IFERROR(
   SUM(
      _xlfn._xlws.FILTER(
         Tableau3[Joint Définitif Nb],
         (Tableau3[ITEM]=Tableau210[[#This Row],[NOM]])*
         (Tableau3[Rep.]=Tableau210[[#This Row],[REPERE BUTA]])
      )
   ),
0)</f>
        <v>1</v>
      </c>
      <c r="BG20" s="117" t="s">
        <v>129</v>
      </c>
      <c r="BH20" s="177" t="str" cm="1">
        <f t="array" ref="BH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" s="117" t="s">
        <v>2268</v>
      </c>
      <c r="BK20" s="117" t="s">
        <v>2269</v>
      </c>
      <c r="BL20" s="167" t="s">
        <v>2380</v>
      </c>
      <c r="BM20" s="117"/>
      <c r="BN20" s="117"/>
      <c r="BO20" s="117"/>
      <c r="BP20" s="117"/>
      <c r="BQ20" s="48"/>
      <c r="BR20" s="119"/>
      <c r="BS20" s="48"/>
      <c r="BT20" s="48"/>
      <c r="BU20" s="48"/>
      <c r="BV20" s="48"/>
      <c r="BW20" s="48"/>
      <c r="BX20" s="48"/>
    </row>
    <row r="21" spans="1:76" ht="15.75" hidden="1" x14ac:dyDescent="0.25">
      <c r="A21" s="48" t="e" cm="1">
        <f t="array" ref="A21">_xlfn.XLOOKUP(Tableau210[[#This Row],[NOM]]&amp;Tableau210[[#This Row],[REPERE BUTA]],[6]!Tableau16[POSTE TECHNIQUE]&amp;[6]!Tableau16[Repere ADM],[6]!Tableau16[NUMERO CLIENT])</f>
        <v>#N/A</v>
      </c>
      <c r="B21" s="48" t="str" cm="1">
        <f t="array" ref="B21">_xlfn.XLOOKUP(Tableau210[[#This Row],[NOM]]&amp;Tableau210[[#This Row],[REPERE BUTA]],[6]!Tableau16[POSTE TECHNIQUE]&amp;[6]!Tableau16[Repere REF],[6]!Tableau16[NUMERO CLIENT])</f>
        <v>S2-S2730-S5502</v>
      </c>
      <c r="C21" s="48" cm="1">
        <f t="array" ref="C21">_xlfn.XLOOKUP(Tableau210[[#This Row],[NOM]]&amp;Tableau210[[#This Row],[Repere Ubleam]],[7]Sheet1!$C$2:$C$2995&amp;[7]Sheet1!$I$2:$I$2995,[7]Sheet1!$A$2:$A$2995)</f>
        <v>1045</v>
      </c>
      <c r="D21" s="48" t="str">
        <f>C21&amp;""</f>
        <v>1045</v>
      </c>
      <c r="E21" s="48" t="s">
        <v>2577</v>
      </c>
      <c r="F21" s="48" t="s">
        <v>2826</v>
      </c>
      <c r="G21" s="176" t="s">
        <v>1780</v>
      </c>
      <c r="H21" s="119" t="s">
        <v>1067</v>
      </c>
      <c r="I21" s="119" t="s">
        <v>80</v>
      </c>
      <c r="J21" s="119" t="s">
        <v>1071</v>
      </c>
      <c r="K21" s="119" t="str">
        <f>_xlfn.XLOOKUP(Tableau210[[#This Row],[NOM]],[8]LUT!$I$5:$I$301,[8]LUT!$N$5:$N$301)</f>
        <v>Echangeur</v>
      </c>
      <c r="L21" s="119" t="s">
        <v>115</v>
      </c>
      <c r="M21" s="119"/>
      <c r="N21" s="119" t="s">
        <v>115</v>
      </c>
      <c r="O21" s="119"/>
      <c r="P21" s="119"/>
      <c r="Q21" s="119"/>
      <c r="R21" s="119"/>
      <c r="S21" s="119"/>
      <c r="T21" s="119"/>
      <c r="U21" s="119"/>
      <c r="V21" s="119"/>
      <c r="W21" s="148">
        <v>80</v>
      </c>
      <c r="X21" s="207" cm="1">
        <f t="array" ref="X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2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1" s="148">
        <v>20</v>
      </c>
      <c r="AA21" s="207" cm="1">
        <f t="array" ref="AA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1" s="48"/>
      <c r="AD21" s="117" t="s">
        <v>2197</v>
      </c>
      <c r="AE21" s="119"/>
      <c r="AF21" s="181">
        <f>IFERROR(VLOOKUP(Tableau210[[#This Row],[OPERATION]],Tableau4[],5,FALSE),"")</f>
        <v>0</v>
      </c>
      <c r="AG21" s="178" cm="1">
        <f t="array" ref="AG21">IFERROR(
   SUM(
      _xlfn._xlws.FILTER(
         Tableau3[JP],
         (Tableau3[ITEM]=Tableau210[[#This Row],[NOM]])*
         (Tableau3[Rep.]=Tableau210[[#This Row],[REPERE BUTA]])
      )
   ),
0)</f>
        <v>0</v>
      </c>
      <c r="AH21" s="181">
        <f>IFERROR(VLOOKUP(Tableau210[[#This Row],[OPERATION]],Tableau4[],4,FALSE),"")</f>
        <v>1</v>
      </c>
      <c r="AI21" s="178" cm="1">
        <f t="array" ref="AI21">IFERROR(
   SUM(
      _xlfn._xlws.FILTER(
         Tableau3[BP],
         (Tableau3[ITEM]=Tableau210[[#This Row],[NOM]])*
         (Tableau3[Rep.]=Tableau210[[#This Row],[REPERE BUTA]])
      )
   ),
0)</f>
        <v>1</v>
      </c>
      <c r="AJ21" s="181" t="str">
        <f>IF(Tableau210[[#This Row],[NB JP EMIS]]=1,"1 JP","") &amp; IF(Tableau210[[#This Row],[NB BP EMIS]]=1," 1 BP","")</f>
        <v xml:space="preserve"> 1 BP</v>
      </c>
      <c r="AK21" s="178" t="str">
        <f>IF(Tableau210[[#This Row],[NB JP BUTA]]=1,"1 JP","") &amp; IF(Tableau210[[#This Row],[Nb BP BUTA]]=1," 1 BP","") &amp; IF(Tableau210[[#This Row],[Nb BP BUTA]]=2," 2 BP","")</f>
        <v xml:space="preserve"> 1 BP</v>
      </c>
      <c r="AL21" s="117" t="s">
        <v>103</v>
      </c>
      <c r="AM21" s="117">
        <f>IFERROR(+VLOOKUP(AY21,Tiges!$G$4:$I$569,3,FALSE),"")</f>
        <v>27</v>
      </c>
      <c r="AN21" s="48"/>
      <c r="AO21" s="117">
        <v>4</v>
      </c>
      <c r="AP21" s="177" cm="1">
        <f t="array" ref="AP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1" s="117" t="s">
        <v>2161</v>
      </c>
      <c r="AS21" s="177" t="str" cm="1">
        <f t="array" ref="AS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1" s="117" t="s">
        <v>1123</v>
      </c>
      <c r="AV21" s="177" t="str" cm="1">
        <f t="array" ref="AV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" s="117"/>
      <c r="AY21" s="117" cm="1">
        <f t="array" ref="AY21">IFERROR(_xlfn.XLOOKUP(Tableau210[[#This Row],[DN DONNEES BUTA ]]&amp;Tableau210[[#This Row],[PN DONNEES BUTA]],Tiges!$B$4:$B$79&amp;Tiges!$C$4:$C$79,Tiges!$G$4:$G$79),"")</f>
        <v>16</v>
      </c>
      <c r="AZ21" s="117"/>
      <c r="BA21" s="117" cm="1">
        <f t="array" ref="BA21">IFERROR(_xlfn.XLOOKUP(Tableau210[[#This Row],[DN DONNEES BUTA ]]&amp;Tableau210[[#This Row],[PN DONNEES BUTA]],Tiges!$B$4:$B$79&amp;Tiges!$C$4:$C$79,Tiges!$H$4:$H$79),"")</f>
        <v>100</v>
      </c>
      <c r="BB21" s="117"/>
      <c r="BC21" s="182">
        <f>IFERROR(VLOOKUP(Tableau210[[#This Row],[OPERATION]],Tableau4[],2,FALSE),"")</f>
        <v>1</v>
      </c>
      <c r="BD21" s="177" cm="1">
        <f t="array" ref="BD21">IFERROR(
   SUM(
      _xlfn._xlws.FILTER(
         Tableau3[Nb Platinage Joint],
         (Tableau3[ITEM]=Tableau210[[#This Row],[NOM]])*
         (Tableau3[Rep.]=Tableau210[[#This Row],[REPERE BUTA]])
      )
   ),
0)</f>
        <v>1</v>
      </c>
      <c r="BE21" s="182">
        <f>IFERROR(VLOOKUP(Tableau210[[#This Row],[OPERATION]],Tableau4[],3,FALSE),"")</f>
        <v>1</v>
      </c>
      <c r="BF21" s="177" cm="1">
        <f t="array" ref="BF21">IFERROR(
   SUM(
      _xlfn._xlws.FILTER(
         Tableau3[Joint Définitif Nb],
         (Tableau3[ITEM]=Tableau210[[#This Row],[NOM]])*
         (Tableau3[Rep.]=Tableau210[[#This Row],[REPERE BUTA]])
      )
   ),
0)</f>
        <v>1</v>
      </c>
      <c r="BG21" s="117" t="s">
        <v>129</v>
      </c>
      <c r="BH21" s="177" t="str" cm="1">
        <f t="array" ref="BH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" s="117" t="s">
        <v>2268</v>
      </c>
      <c r="BK21" s="117" t="s">
        <v>2269</v>
      </c>
      <c r="BL21" s="167" t="s">
        <v>2380</v>
      </c>
      <c r="BM21" s="117"/>
      <c r="BN21" s="117"/>
      <c r="BO21" s="117"/>
      <c r="BP21" s="117"/>
      <c r="BQ21" s="48"/>
      <c r="BR21" s="119"/>
      <c r="BS21" s="48"/>
      <c r="BT21" s="48"/>
      <c r="BU21" s="48"/>
      <c r="BV21" s="48"/>
      <c r="BW21" s="48"/>
      <c r="BX21" s="48"/>
    </row>
    <row r="22" spans="1:76" s="154" customFormat="1" ht="15.75" hidden="1" x14ac:dyDescent="0.25">
      <c r="A22" s="48" t="e" cm="1">
        <f t="array" ref="A22">_xlfn.XLOOKUP(Tableau210[[#This Row],[NOM]]&amp;Tableau210[[#This Row],[REPERE BUTA]],[6]!Tableau16[POSTE TECHNIQUE]&amp;[6]!Tableau16[Repere ADM],[6]!Tableau16[NUMERO CLIENT])</f>
        <v>#N/A</v>
      </c>
      <c r="B22" s="48" t="e" cm="1">
        <f t="array" ref="B22">_xlfn.XLOOKUP(Tableau210[[#This Row],[NOM]]&amp;Tableau210[[#This Row],[REPERE BUTA]],[6]!Tableau16[POSTE TECHNIQUE]&amp;[6]!Tableau16[Repere REF],[6]!Tableau16[NUMERO CLIENT])</f>
        <v>#N/A</v>
      </c>
      <c r="C22" s="48" cm="1">
        <f t="array" ref="C22">_xlfn.XLOOKUP(Tableau210[[#This Row],[NOM]]&amp;Tableau210[[#This Row],[Repere Ubleam]],[7]Sheet1!$C$2:$C$2995&amp;[7]Sheet1!$I$2:$I$2995,[7]Sheet1!$A$2:$A$2995)</f>
        <v>15</v>
      </c>
      <c r="D22" s="48" t="str">
        <f>C22&amp;""</f>
        <v>15</v>
      </c>
      <c r="E22" s="48" t="e">
        <v>#N/A</v>
      </c>
      <c r="F22" s="48" t="e">
        <v>#N/A</v>
      </c>
      <c r="G22" s="149" t="s">
        <v>1120</v>
      </c>
      <c r="H22" s="150" t="s">
        <v>1066</v>
      </c>
      <c r="I22" s="150" t="s">
        <v>80</v>
      </c>
      <c r="J22" s="150" t="s">
        <v>1078</v>
      </c>
      <c r="K22" s="150" t="str">
        <f>_xlfn.XLOOKUP(Tableau210[[#This Row],[NOM]],[8]LUT!$I$5:$I$301,[8]LUT!$N$5:$N$301)</f>
        <v xml:space="preserve">Filtre </v>
      </c>
      <c r="L22" s="150" t="s">
        <v>82</v>
      </c>
      <c r="M22" s="150"/>
      <c r="N22" s="150" t="s">
        <v>82</v>
      </c>
      <c r="O22" s="150"/>
      <c r="P22" s="150"/>
      <c r="Q22" s="150"/>
      <c r="R22" s="150"/>
      <c r="S22" s="150"/>
      <c r="T22" s="150"/>
      <c r="U22" s="150"/>
      <c r="V22" s="150"/>
      <c r="W22" s="151">
        <v>50</v>
      </c>
      <c r="X22" s="151" cm="1">
        <f t="array" ref="X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2" s="153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2" s="151">
        <v>50</v>
      </c>
      <c r="AA22" s="151" cm="1">
        <f t="array" ref="AA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2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2" s="152"/>
      <c r="AD22" s="153" t="s">
        <v>2197</v>
      </c>
      <c r="AE22" s="150"/>
      <c r="AF22" s="150">
        <f>IFERROR(VLOOKUP(Tableau210[[#This Row],[OPERATION]],Tableau4[],5,FALSE),"")</f>
        <v>0</v>
      </c>
      <c r="AG22" s="150" cm="1">
        <f t="array" ref="AG22">IFERROR(
   SUM(
      _xlfn._xlws.FILTER(
         Tableau3[JP],
         (Tableau3[ITEM]=Tableau210[[#This Row],[NOM]])*
         (Tableau3[Rep.]=Tableau210[[#This Row],[REPERE BUTA]])
      )
   ),
0)</f>
        <v>1</v>
      </c>
      <c r="AH22" s="153">
        <f>IFERROR(VLOOKUP(Tableau210[[#This Row],[OPERATION]],Tableau4[],4,FALSE),"")</f>
        <v>1</v>
      </c>
      <c r="AI22" s="150" cm="1">
        <f t="array" ref="AI22">IFERROR(
   SUM(
      _xlfn._xlws.FILTER(
         Tableau3[BP],
         (Tableau3[ITEM]=Tableau210[[#This Row],[NOM]])*
         (Tableau3[Rep.]=Tableau210[[#This Row],[REPERE BUTA]])
      )
   ),
0)</f>
        <v>0</v>
      </c>
      <c r="AJ22" s="153" t="str">
        <f>IF(Tableau210[[#This Row],[NB JP EMIS]]=1,"1 JP","") &amp; IF(Tableau210[[#This Row],[NB BP EMIS]]=1," 1 BP","")</f>
        <v xml:space="preserve"> 1 BP</v>
      </c>
      <c r="AK22" s="153" t="str">
        <f>IF(Tableau210[[#This Row],[NB JP BUTA]]=1,"1 JP","") &amp; IF(Tableau210[[#This Row],[Nb BP BUTA]]=1," 1 BP","") &amp; IF(Tableau210[[#This Row],[Nb BP BUTA]]=2," 2 BP","")</f>
        <v>1 JP</v>
      </c>
      <c r="AL22" s="153" t="s">
        <v>2527</v>
      </c>
      <c r="AM22" s="153">
        <f>IFERROR(+VLOOKUP(AY22,Tiges!$G$4:$I$569,3,FALSE),"")</f>
        <v>27</v>
      </c>
      <c r="AN22" s="152"/>
      <c r="AO22" s="153">
        <v>8</v>
      </c>
      <c r="AP22" s="153" cm="1">
        <f t="array" ref="AP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2" s="153" t="s">
        <v>2161</v>
      </c>
      <c r="AS22" s="153" t="str" cm="1">
        <f t="array" ref="AS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2" s="153" t="s">
        <v>1115</v>
      </c>
      <c r="AV22" s="153" t="str" cm="1">
        <f t="array" ref="AV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22" s="153"/>
      <c r="AY22" s="153" cm="1">
        <f t="array" ref="AY22">IFERROR(_xlfn.XLOOKUP(Tableau210[[#This Row],[DN DONNEES BUTA ]]&amp;Tableau210[[#This Row],[PN DONNEES BUTA]],Tiges!$B$4:$B$79&amp;Tiges!$C$4:$C$79,Tiges!$G$4:$G$79),"")</f>
        <v>16</v>
      </c>
      <c r="AZ22" s="153"/>
      <c r="BA22" s="153" cm="1">
        <f t="array" ref="BA22">IFERROR(_xlfn.XLOOKUP(Tableau210[[#This Row],[DN DONNEES BUTA ]]&amp;Tableau210[[#This Row],[PN DONNEES BUTA]],Tiges!$B$4:$B$79&amp;Tiges!$C$4:$C$79,Tiges!$H$4:$H$79),"")</f>
        <v>90</v>
      </c>
      <c r="BB22" s="153"/>
      <c r="BC22" s="153">
        <f>IFERROR(VLOOKUP(Tableau210[[#This Row],[OPERATION]],Tableau4[],2,FALSE),"")</f>
        <v>1</v>
      </c>
      <c r="BD22" s="153" cm="1">
        <f t="array" ref="BD22">IFERROR(
   SUM(
      _xlfn._xlws.FILTER(
         Tableau3[Nb Platinage Joint],
         (Tableau3[ITEM]=Tableau210[[#This Row],[NOM]])*
         (Tableau3[Rep.]=Tableau210[[#This Row],[REPERE BUTA]])
      )
   ),
0)</f>
        <v>2</v>
      </c>
      <c r="BE22" s="153">
        <f>IFERROR(VLOOKUP(Tableau210[[#This Row],[OPERATION]],Tableau4[],3,FALSE),"")</f>
        <v>1</v>
      </c>
      <c r="BF22" s="153" cm="1">
        <f t="array" ref="BF22">IFERROR(
   SUM(
      _xlfn._xlws.FILTER(
         Tableau3[Joint Définitif Nb],
         (Tableau3[ITEM]=Tableau210[[#This Row],[NOM]])*
         (Tableau3[Rep.]=Tableau210[[#This Row],[REPERE BUTA]])
      )
   ),
0)</f>
        <v>1</v>
      </c>
      <c r="BG22" s="153" t="s">
        <v>129</v>
      </c>
      <c r="BH22" s="153" t="str" cm="1">
        <f t="array" ref="BH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" s="153" t="s">
        <v>2409</v>
      </c>
      <c r="BK22" s="153" t="s">
        <v>2269</v>
      </c>
      <c r="BL22" s="153" t="s">
        <v>2376</v>
      </c>
      <c r="BM22" s="153"/>
      <c r="BN22" s="153"/>
      <c r="BO22" s="153"/>
      <c r="BP22" s="153"/>
      <c r="BQ22" s="152"/>
      <c r="BR22" s="150"/>
      <c r="BS22" s="152"/>
      <c r="BT22" s="152"/>
      <c r="BU22" s="152"/>
      <c r="BV22" s="152"/>
      <c r="BW22" s="152"/>
      <c r="BX22" s="152"/>
    </row>
    <row r="23" spans="1:76" s="154" customFormat="1" ht="15.75" hidden="1" x14ac:dyDescent="0.25">
      <c r="A23" s="48" t="e" cm="1">
        <f t="array" ref="A23">_xlfn.XLOOKUP(Tableau210[[#This Row],[NOM]]&amp;Tableau210[[#This Row],[REPERE BUTA]],[6]!Tableau16[POSTE TECHNIQUE]&amp;[6]!Tableau16[Repere ADM],[6]!Tableau16[NUMERO CLIENT])</f>
        <v>#N/A</v>
      </c>
      <c r="B23" s="48" t="e" cm="1">
        <f t="array" ref="B23">_xlfn.XLOOKUP(Tableau210[[#This Row],[NOM]]&amp;Tableau210[[#This Row],[REPERE BUTA]],[6]!Tableau16[POSTE TECHNIQUE]&amp;[6]!Tableau16[Repere REF],[6]!Tableau16[NUMERO CLIENT])</f>
        <v>#N/A</v>
      </c>
      <c r="C23" s="48" cm="1">
        <f t="array" ref="C23">_xlfn.XLOOKUP(Tableau210[[#This Row],[NOM]]&amp;Tableau210[[#This Row],[Repere Ubleam]],[7]Sheet1!$C$2:$C$2995&amp;[7]Sheet1!$I$2:$I$2995,[7]Sheet1!$A$2:$A$2995)</f>
        <v>16</v>
      </c>
      <c r="D23" s="48" t="str">
        <f>C23&amp;""</f>
        <v>16</v>
      </c>
      <c r="E23" s="48" t="e">
        <v>#N/A</v>
      </c>
      <c r="F23" s="48" t="e">
        <v>#N/A</v>
      </c>
      <c r="G23" s="149" t="s">
        <v>1120</v>
      </c>
      <c r="H23" s="150" t="s">
        <v>1066</v>
      </c>
      <c r="I23" s="150" t="s">
        <v>80</v>
      </c>
      <c r="J23" s="150" t="s">
        <v>1078</v>
      </c>
      <c r="K23" s="150" t="str">
        <f>_xlfn.XLOOKUP(Tableau210[[#This Row],[NOM]],[8]LUT!$I$5:$I$301,[8]LUT!$N$5:$N$301)</f>
        <v xml:space="preserve">Filtre </v>
      </c>
      <c r="L23" s="150" t="s">
        <v>112</v>
      </c>
      <c r="M23" s="150"/>
      <c r="N23" s="150" t="s">
        <v>112</v>
      </c>
      <c r="O23" s="150"/>
      <c r="P23" s="150"/>
      <c r="Q23" s="150"/>
      <c r="R23" s="150"/>
      <c r="S23" s="150"/>
      <c r="T23" s="150"/>
      <c r="U23" s="150"/>
      <c r="V23" s="150"/>
      <c r="W23" s="151">
        <v>50</v>
      </c>
      <c r="X23" s="151" cm="1">
        <f t="array" ref="X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3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3" s="151">
        <v>50</v>
      </c>
      <c r="AA23" s="151" cm="1">
        <f t="array" ref="AA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3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3" s="152"/>
      <c r="AD23" s="153" t="s">
        <v>2197</v>
      </c>
      <c r="AE23" s="150"/>
      <c r="AF23" s="150">
        <f>IFERROR(VLOOKUP(Tableau210[[#This Row],[OPERATION]],Tableau4[],5,FALSE),"")</f>
        <v>0</v>
      </c>
      <c r="AG23" s="150" cm="1">
        <f t="array" ref="AG23">IFERROR(
   SUM(
      _xlfn._xlws.FILTER(
         Tableau3[JP],
         (Tableau3[ITEM]=Tableau210[[#This Row],[NOM]])*
         (Tableau3[Rep.]=Tableau210[[#This Row],[REPERE BUTA]])
      )
   ),
0)</f>
        <v>0</v>
      </c>
      <c r="AH23" s="153">
        <f>IFERROR(VLOOKUP(Tableau210[[#This Row],[OPERATION]],Tableau4[],4,FALSE),"")</f>
        <v>1</v>
      </c>
      <c r="AI23" s="150" cm="1">
        <f t="array" ref="AI23">IFERROR(
   SUM(
      _xlfn._xlws.FILTER(
         Tableau3[BP],
         (Tableau3[ITEM]=Tableau210[[#This Row],[NOM]])*
         (Tableau3[Rep.]=Tableau210[[#This Row],[REPERE BUTA]])
      )
   ),
0)</f>
        <v>0</v>
      </c>
      <c r="AJ23" s="153" t="str">
        <f>IF(Tableau210[[#This Row],[NB JP EMIS]]=1,"1 JP","") &amp; IF(Tableau210[[#This Row],[NB BP EMIS]]=1," 1 BP","")</f>
        <v xml:space="preserve"> 1 BP</v>
      </c>
      <c r="AK23" s="153" t="str">
        <f>IF(Tableau210[[#This Row],[NB JP BUTA]]=1,"1 JP","") &amp; IF(Tableau210[[#This Row],[Nb BP BUTA]]=1," 1 BP","") &amp; IF(Tableau210[[#This Row],[Nb BP BUTA]]=2," 2 BP","")</f>
        <v/>
      </c>
      <c r="AL23" s="153" t="s">
        <v>2527</v>
      </c>
      <c r="AM23" s="153">
        <f>IFERROR(+VLOOKUP(AY23,Tiges!$G$4:$I$569,3,FALSE),"")</f>
        <v>27</v>
      </c>
      <c r="AN23" s="152"/>
      <c r="AO23" s="153">
        <v>8</v>
      </c>
      <c r="AP23" s="153" cm="1">
        <f t="array" ref="AP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3" s="153" t="s">
        <v>2161</v>
      </c>
      <c r="AS23" s="153" t="str" cm="1">
        <f t="array" ref="AS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3" s="153" t="s">
        <v>1115</v>
      </c>
      <c r="AV23" s="153" t="str" cm="1">
        <f t="array" ref="AV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23" s="153"/>
      <c r="AY23" s="153" cm="1">
        <f t="array" ref="AY23">IFERROR(_xlfn.XLOOKUP(Tableau210[[#This Row],[DN DONNEES BUTA ]]&amp;Tableau210[[#This Row],[PN DONNEES BUTA]],Tiges!$B$4:$B$79&amp;Tiges!$C$4:$C$79,Tiges!$G$4:$G$79),"")</f>
        <v>16</v>
      </c>
      <c r="AZ23" s="153"/>
      <c r="BA23" s="153" cm="1">
        <f t="array" ref="BA23">IFERROR(_xlfn.XLOOKUP(Tableau210[[#This Row],[DN DONNEES BUTA ]]&amp;Tableau210[[#This Row],[PN DONNEES BUTA]],Tiges!$B$4:$B$79&amp;Tiges!$C$4:$C$79,Tiges!$H$4:$H$79),"")</f>
        <v>90</v>
      </c>
      <c r="BB23" s="153"/>
      <c r="BC23" s="153">
        <f>IFERROR(VLOOKUP(Tableau210[[#This Row],[OPERATION]],Tableau4[],2,FALSE),"")</f>
        <v>1</v>
      </c>
      <c r="BD23" s="153" cm="1">
        <f t="array" ref="BD23">IFERROR(
   SUM(
      _xlfn._xlws.FILTER(
         Tableau3[Nb Platinage Joint],
         (Tableau3[ITEM]=Tableau210[[#This Row],[NOM]])*
         (Tableau3[Rep.]=Tableau210[[#This Row],[REPERE BUTA]])
      )
   ),
0)</f>
        <v>0</v>
      </c>
      <c r="BE23" s="153">
        <f>IFERROR(VLOOKUP(Tableau210[[#This Row],[OPERATION]],Tableau4[],3,FALSE),"")</f>
        <v>1</v>
      </c>
      <c r="BF23" s="153" cm="1">
        <f t="array" ref="BF23">IFERROR(
   SUM(
      _xlfn._xlws.FILTER(
         Tableau3[Joint Définitif Nb],
         (Tableau3[ITEM]=Tableau210[[#This Row],[NOM]])*
         (Tableau3[Rep.]=Tableau210[[#This Row],[REPERE BUTA]])
      )
   ),
0)</f>
        <v>1</v>
      </c>
      <c r="BG23" s="153" t="s">
        <v>129</v>
      </c>
      <c r="BH23" s="153" t="str" cm="1">
        <f t="array" ref="BH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" s="153" t="s">
        <v>2409</v>
      </c>
      <c r="BK23" s="153" t="s">
        <v>2269</v>
      </c>
      <c r="BL23" s="153" t="s">
        <v>2530</v>
      </c>
      <c r="BM23" s="153"/>
      <c r="BN23" s="153"/>
      <c r="BO23" s="153"/>
      <c r="BP23" s="153"/>
      <c r="BQ23" s="152"/>
      <c r="BR23" s="150"/>
      <c r="BS23" s="152"/>
      <c r="BT23" s="152"/>
      <c r="BU23" s="152"/>
      <c r="BV23" s="152"/>
      <c r="BW23" s="152"/>
      <c r="BX23" s="152"/>
    </row>
    <row r="24" spans="1:76" ht="15.75" hidden="1" x14ac:dyDescent="0.25">
      <c r="A24" s="48" t="e" cm="1">
        <f t="array" ref="A24">_xlfn.XLOOKUP(Tableau210[[#This Row],[NOM]]&amp;Tableau210[[#This Row],[REPERE BUTA]],[6]!Tableau16[POSTE TECHNIQUE]&amp;[6]!Tableau16[Repere ADM],[6]!Tableau16[NUMERO CLIENT])</f>
        <v>#N/A</v>
      </c>
      <c r="B24" s="48" t="e" cm="1">
        <f t="array" ref="B24">_xlfn.XLOOKUP(Tableau210[[#This Row],[NOM]]&amp;Tableau210[[#This Row],[REPERE BUTA]],[6]!Tableau16[POSTE TECHNIQUE]&amp;[6]!Tableau16[Repere REF],[6]!Tableau16[NUMERO CLIENT])</f>
        <v>#N/A</v>
      </c>
      <c r="C24" s="48" cm="1">
        <f t="array" ref="C24">_xlfn.XLOOKUP(Tableau210[[#This Row],[NOM]]&amp;Tableau210[[#This Row],[Repere Ubleam]],[7]Sheet1!$C$2:$C$2995&amp;[7]Sheet1!$I$2:$I$2995,[7]Sheet1!$A$2:$A$2995)</f>
        <v>17</v>
      </c>
      <c r="D24" s="48" t="str">
        <f>C24&amp;""</f>
        <v>17</v>
      </c>
      <c r="E24" s="48" t="e">
        <v>#N/A</v>
      </c>
      <c r="F24" s="48" t="e">
        <v>#N/A</v>
      </c>
      <c r="G24" s="176" t="s">
        <v>1120</v>
      </c>
      <c r="H24" s="119" t="s">
        <v>1066</v>
      </c>
      <c r="I24" s="119" t="s">
        <v>80</v>
      </c>
      <c r="J24" s="119" t="s">
        <v>1078</v>
      </c>
      <c r="K24" s="119" t="str">
        <f>_xlfn.XLOOKUP(Tableau210[[#This Row],[NOM]],[8]LUT!$I$5:$I$301,[8]LUT!$N$5:$N$301)</f>
        <v xml:space="preserve">Filtre </v>
      </c>
      <c r="L24" s="119" t="s">
        <v>105</v>
      </c>
      <c r="M24" s="119"/>
      <c r="N24" s="119" t="s">
        <v>105</v>
      </c>
      <c r="O24" s="119"/>
      <c r="P24" s="119"/>
      <c r="Q24" s="119"/>
      <c r="R24" s="119"/>
      <c r="S24" s="119"/>
      <c r="T24" s="119"/>
      <c r="U24" s="119"/>
      <c r="V24" s="119"/>
      <c r="W24" s="148">
        <v>400</v>
      </c>
      <c r="X24" s="207" cm="1">
        <f t="array" ref="X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400</v>
      </c>
      <c r="Y2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4" s="148" t="s">
        <v>1118</v>
      </c>
      <c r="AA24" s="207" cm="1">
        <f t="array" ref="AA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4" s="48"/>
      <c r="AD24" s="117" t="s">
        <v>139</v>
      </c>
      <c r="AE24" s="119"/>
      <c r="AF24" s="181">
        <f>IFERROR(VLOOKUP(Tableau210[[#This Row],[OPERATION]],Tableau4[],5,FALSE),"")</f>
        <v>0</v>
      </c>
      <c r="AG24" s="178" cm="1">
        <f t="array" ref="AG24">IFERROR(
   SUM(
      _xlfn._xlws.FILTER(
         Tableau3[JP],
         (Tableau3[ITEM]=Tableau210[[#This Row],[NOM]])*
         (Tableau3[Rep.]=Tableau210[[#This Row],[REPERE BUTA]])
      )
   ),
0)</f>
        <v>0</v>
      </c>
      <c r="AH24" s="182">
        <f>IFERROR(VLOOKUP(Tableau210[[#This Row],[OPERATION]],Tableau4[],4,FALSE),"")</f>
        <v>0</v>
      </c>
      <c r="AI24" s="178" cm="1">
        <f t="array" ref="AI24">IFERROR(
   SUM(
      _xlfn._xlws.FILTER(
         Tableau3[BP],
         (Tableau3[ITEM]=Tableau210[[#This Row],[NOM]])*
         (Tableau3[Rep.]=Tableau210[[#This Row],[REPERE BUTA]])
      )
   ),
0)</f>
        <v>0</v>
      </c>
      <c r="AJ24" s="182" t="str">
        <f>IF(Tableau210[[#This Row],[NB JP EMIS]]=1,"1 JP","") &amp; IF(Tableau210[[#This Row],[NB BP EMIS]]=1," 1 BP","")</f>
        <v/>
      </c>
      <c r="AK24" s="177" t="str">
        <f>IF(Tableau210[[#This Row],[NB JP BUTA]]=1,"1 JP","") &amp; IF(Tableau210[[#This Row],[Nb BP BUTA]]=1," 1 BP","") &amp; IF(Tableau210[[#This Row],[Nb BP BUTA]]=2," 2 BP","")</f>
        <v/>
      </c>
      <c r="AL24" s="117" t="s">
        <v>2527</v>
      </c>
      <c r="AM24" s="117">
        <f>IFERROR(+VLOOKUP(AY24,Tiges!$G$4:$I$569,3,FALSE),"")</f>
        <v>51</v>
      </c>
      <c r="AN24" s="48"/>
      <c r="AO24" s="117">
        <v>16</v>
      </c>
      <c r="AP24" s="177" cm="1">
        <f t="array" ref="AP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4" s="117" t="s">
        <v>2452</v>
      </c>
      <c r="AS24" s="177" t="str" cm="1">
        <f t="array" ref="AS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M33x210</v>
      </c>
      <c r="AT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M24x180</v>
      </c>
      <c r="AU24" s="117" t="s">
        <v>1115</v>
      </c>
      <c r="AV24" s="177" t="str" cm="1">
        <f t="array" ref="AV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24" s="117"/>
      <c r="AY24" s="117" cm="1">
        <f t="array" ref="AY24">IFERROR(_xlfn.XLOOKUP(Tableau210[[#This Row],[DN DONNEES BUTA ]]&amp;Tableau210[[#This Row],[PN DONNEES BUTA]],Tiges!$B$4:$B$79&amp;Tiges!$C$4:$C$79,Tiges!$G$4:$G$79),"")</f>
        <v>33</v>
      </c>
      <c r="AZ24" s="117"/>
      <c r="BA24" s="117" cm="1">
        <f t="array" ref="BA24">IFERROR(_xlfn.XLOOKUP(Tableau210[[#This Row],[DN DONNEES BUTA ]]&amp;Tableau210[[#This Row],[PN DONNEES BUTA]],Tiges!$B$4:$B$79&amp;Tiges!$C$4:$C$79,Tiges!$H$4:$H$79),"")</f>
        <v>200</v>
      </c>
      <c r="BB24" s="117"/>
      <c r="BC24" s="182">
        <f>IFERROR(VLOOKUP(Tableau210[[#This Row],[OPERATION]],Tableau4[],2,FALSE),"")</f>
        <v>0</v>
      </c>
      <c r="BD24" s="177" cm="1">
        <f t="array" ref="BD24">IFERROR(
   SUM(
      _xlfn._xlws.FILTER(
         Tableau3[Nb Platinage Joint],
         (Tableau3[ITEM]=Tableau210[[#This Row],[NOM]])*
         (Tableau3[Rep.]=Tableau210[[#This Row],[REPERE BUTA]])
      )
   ),
0)</f>
        <v>0</v>
      </c>
      <c r="BE24" s="182">
        <f>IFERROR(VLOOKUP(Tableau210[[#This Row],[OPERATION]],Tableau4[],3,FALSE),"")</f>
        <v>1</v>
      </c>
      <c r="BF24" s="177" cm="1">
        <f t="array" ref="BF24">IFERROR(
   SUM(
      _xlfn._xlws.FILTER(
         Tableau3[Joint Définitif Nb],
         (Tableau3[ITEM]=Tableau210[[#This Row],[NOM]])*
         (Tableau3[Rep.]=Tableau210[[#This Row],[REPERE BUTA]])
      )
   ),
0)</f>
        <v>1</v>
      </c>
      <c r="BG24" s="117" t="s">
        <v>129</v>
      </c>
      <c r="BH24" s="177" t="str" cm="1">
        <f t="array" ref="BH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4" s="117" t="s">
        <v>2409</v>
      </c>
      <c r="BK24" s="117" t="s">
        <v>2269</v>
      </c>
      <c r="BL24" s="167" t="s">
        <v>2380</v>
      </c>
      <c r="BM24" s="167"/>
      <c r="BN24" s="117"/>
      <c r="BO24" s="117"/>
      <c r="BP24" s="117"/>
      <c r="BQ24" s="48"/>
      <c r="BR24" s="119"/>
      <c r="BS24" s="48"/>
      <c r="BT24" s="48"/>
      <c r="BU24" s="48"/>
      <c r="BV24" s="48"/>
      <c r="BW24" s="48"/>
      <c r="BX24" s="48"/>
    </row>
    <row r="25" spans="1:76" ht="15.75" hidden="1" x14ac:dyDescent="0.25">
      <c r="A25" s="48" t="str" cm="1">
        <f t="array" ref="A25">_xlfn.XLOOKUP(Tableau210[[#This Row],[NOM]]&amp;Tableau210[[#This Row],[REPERE BUTA]],[6]!Tableau16[POSTE TECHNIQUE]&amp;[6]!Tableau16[Repere ADM],[6]!Tableau16[NUMERO CLIENT])</f>
        <v>S2-S4030BPV</v>
      </c>
      <c r="B25" s="48" t="str" cm="1">
        <f t="array" ref="B25">_xlfn.XLOOKUP(Tableau210[[#This Row],[NOM]]&amp;Tableau210[[#This Row],[REPERE BUTA]],[6]!Tableau16[POSTE TECHNIQUE]&amp;[6]!Tableau16[Repere REF],[6]!Tableau16[NUMERO CLIENT])</f>
        <v>S2-S4030BPV</v>
      </c>
      <c r="C25" s="48" cm="1">
        <f t="array" ref="C25">_xlfn.XLOOKUP(Tableau210[[#This Row],[NOM]]&amp;Tableau210[[#This Row],[Repere Ubleam]],[7]Sheet1!$C$2:$C$2995&amp;[7]Sheet1!$I$2:$I$2995,[7]Sheet1!$A$2:$A$2995)</f>
        <v>1085</v>
      </c>
      <c r="D25" s="48" t="str">
        <f>C25&amp;""</f>
        <v>1085</v>
      </c>
      <c r="E25" s="48" t="s">
        <v>2553</v>
      </c>
      <c r="F25" s="48" t="s">
        <v>815</v>
      </c>
      <c r="G25" s="176" t="s">
        <v>1808</v>
      </c>
      <c r="H25" s="119" t="s">
        <v>1067</v>
      </c>
      <c r="I25" s="119" t="s">
        <v>91</v>
      </c>
      <c r="J25" s="119" t="s">
        <v>2057</v>
      </c>
      <c r="K25" s="119" t="str">
        <f>_xlfn.XLOOKUP(Tableau210[[#This Row],[NOM]],[8]LUT!$I$5:$I$301,[8]LUT!$N$5:$N$301)</f>
        <v>Vanne auto</v>
      </c>
      <c r="L25" s="119" t="s">
        <v>73</v>
      </c>
      <c r="M25" s="119" t="s">
        <v>1368</v>
      </c>
      <c r="N25" s="119" t="s">
        <v>1368</v>
      </c>
      <c r="O25" s="119"/>
      <c r="P25" s="119"/>
      <c r="Q25" s="119"/>
      <c r="R25" s="119"/>
      <c r="S25" s="119"/>
      <c r="T25" s="119"/>
      <c r="U25" s="119"/>
      <c r="V25" s="119"/>
      <c r="W25" s="148" cm="1">
        <f t="array" ref="W2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25" s="207" cm="1">
        <f t="array" ref="X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5" s="148" cm="1">
        <f t="array" ref="Z2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25" s="207" cm="1">
        <f t="array" ref="AA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5" s="48"/>
      <c r="AD25" s="117" t="s">
        <v>2196</v>
      </c>
      <c r="AE25" s="119"/>
      <c r="AF25" s="181">
        <f>IFERROR(VLOOKUP(Tableau210[[#This Row],[OPERATION]],Tableau4[],5,FALSE),"")</f>
        <v>0</v>
      </c>
      <c r="AG25" s="178" cm="1">
        <f t="array" ref="AG25">IFERROR(
   SUM(
      _xlfn._xlws.FILTER(
         Tableau3[JP],
         (Tableau3[ITEM]=Tableau210[[#This Row],[NOM]])*
         (Tableau3[Rep.]=Tableau210[[#This Row],[REPERE BUTA]])
      )
   ),
0)</f>
        <v>0</v>
      </c>
      <c r="AH25" s="181">
        <f>IFERROR(VLOOKUP(Tableau210[[#This Row],[OPERATION]],Tableau4[],4,FALSE),"")</f>
        <v>0</v>
      </c>
      <c r="AI25" s="178" cm="1">
        <f t="array" ref="AI25">IFERROR(
   SUM(
      _xlfn._xlws.FILTER(
         Tableau3[BP],
         (Tableau3[ITEM]=Tableau210[[#This Row],[NOM]])*
         (Tableau3[Rep.]=Tableau210[[#This Row],[REPERE BUTA]])
      )
   ),
0)</f>
        <v>0</v>
      </c>
      <c r="AJ25" s="181" t="str">
        <f>IF(Tableau210[[#This Row],[NB JP EMIS]]=1,"1 JP","") &amp; IF(Tableau210[[#This Row],[NB BP EMIS]]=1," 1 BP","")</f>
        <v/>
      </c>
      <c r="AK25" s="178" t="str">
        <f>IF(Tableau210[[#This Row],[NB JP BUTA]]=1,"1 JP","") &amp; IF(Tableau210[[#This Row],[Nb BP BUTA]]=1," 1 BP","") &amp; IF(Tableau210[[#This Row],[Nb BP BUTA]]=2," 2 BP","")</f>
        <v/>
      </c>
      <c r="AL25" s="117" t="s">
        <v>103</v>
      </c>
      <c r="AM25" s="117">
        <f>IFERROR(+VLOOKUP(AY25,Tiges!$G$4:$I$569,3,FALSE),"")</f>
        <v>27</v>
      </c>
      <c r="AN25" s="48"/>
      <c r="AO25" s="117">
        <v>4</v>
      </c>
      <c r="AP25" s="177" cm="1">
        <f t="array" ref="AP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5" s="117" t="s">
        <v>2416</v>
      </c>
      <c r="AS25" s="177" t="str" cm="1">
        <f t="array" ref="AS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M14x90</v>
      </c>
      <c r="AU25" s="117" t="s">
        <v>1123</v>
      </c>
      <c r="AV25" s="177" t="str" cm="1">
        <f t="array" ref="AV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" s="117"/>
      <c r="AY25" s="117" cm="1">
        <f t="array" ref="AY25">IFERROR(_xlfn.XLOOKUP(Tableau210[[#This Row],[DN DONNEES BUTA ]]&amp;Tableau210[[#This Row],[PN DONNEES BUTA]],Tiges!$B$4:$B$79&amp;Tiges!$C$4:$C$79,Tiges!$G$4:$G$79),"")</f>
        <v>16</v>
      </c>
      <c r="AZ25" s="117"/>
      <c r="BA25" s="117" cm="1">
        <f t="array" ref="BA25">IFERROR(_xlfn.XLOOKUP(Tableau210[[#This Row],[DN DONNEES BUTA ]]&amp;Tableau210[[#This Row],[PN DONNEES BUTA]],Tiges!$B$4:$B$79&amp;Tiges!$C$4:$C$79,Tiges!$H$4:$H$79),"")</f>
        <v>80</v>
      </c>
      <c r="BB25" s="117"/>
      <c r="BC25" s="182">
        <f>IFERROR(VLOOKUP(Tableau210[[#This Row],[OPERATION]],Tableau4[],2,FALSE),"")</f>
        <v>0</v>
      </c>
      <c r="BD25" s="177" cm="1">
        <f t="array" ref="BD25">IFERROR(
   SUM(
      _xlfn._xlws.FILTER(
         Tableau3[Nb Platinage Joint],
         (Tableau3[ITEM]=Tableau210[[#This Row],[NOM]])*
         (Tableau3[Rep.]=Tableau210[[#This Row],[REPERE BUTA]])
      )
   ),
0)</f>
        <v>0</v>
      </c>
      <c r="BE25" s="182">
        <f>IFERROR(VLOOKUP(Tableau210[[#This Row],[OPERATION]],Tableau4[],3,FALSE),"")</f>
        <v>1</v>
      </c>
      <c r="BF25" s="177" cm="1">
        <f t="array" ref="BF25">IFERROR(
   SUM(
      _xlfn._xlws.FILTER(
         Tableau3[Joint Définitif Nb],
         (Tableau3[ITEM]=Tableau210[[#This Row],[NOM]])*
         (Tableau3[Rep.]=Tableau210[[#This Row],[REPERE BUTA]])
      )
   ),
0)</f>
        <v>2</v>
      </c>
      <c r="BG25" s="117" t="s">
        <v>129</v>
      </c>
      <c r="BH25" s="177" t="str" cm="1">
        <f t="array" ref="BH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" s="117"/>
      <c r="BK25" s="117" t="s">
        <v>37</v>
      </c>
      <c r="BL25" s="167" t="s">
        <v>2380</v>
      </c>
      <c r="BM25" s="117"/>
      <c r="BN25" s="117"/>
      <c r="BO25" s="117"/>
      <c r="BP25" s="117"/>
      <c r="BQ25" s="48"/>
      <c r="BR25" s="119"/>
      <c r="BS25" s="48"/>
      <c r="BT25" s="48"/>
      <c r="BU25" s="48"/>
      <c r="BV25" s="48"/>
      <c r="BW25" s="48"/>
      <c r="BX25" s="48"/>
    </row>
    <row r="26" spans="1:76" ht="15.75" hidden="1" x14ac:dyDescent="0.25">
      <c r="A26" s="48" t="str" cm="1">
        <f t="array" ref="A26">_xlfn.XLOOKUP(Tableau210[[#This Row],[NOM]]&amp;Tableau210[[#This Row],[REPERE BUTA]],[6]!Tableau16[POSTE TECHNIQUE]&amp;[6]!Tableau16[Repere ADM],[6]!Tableau16[NUMERO CLIENT])</f>
        <v>S2-S4030BPV</v>
      </c>
      <c r="B26" s="48" t="str" cm="1">
        <f t="array" ref="B26">_xlfn.XLOOKUP(Tableau210[[#This Row],[NOM]]&amp;Tableau210[[#This Row],[REPERE BUTA]],[6]!Tableau16[POSTE TECHNIQUE]&amp;[6]!Tableau16[Repere REF],[6]!Tableau16[NUMERO CLIENT])</f>
        <v>S2-S4030BPV</v>
      </c>
      <c r="C26" s="48" cm="1">
        <f t="array" ref="C26">_xlfn.XLOOKUP(Tableau210[[#This Row],[NOM]]&amp;Tableau210[[#This Row],[Repere Ubleam]],[7]Sheet1!$C$2:$C$2995&amp;[7]Sheet1!$I$2:$I$2995,[7]Sheet1!$A$2:$A$2995)</f>
        <v>1086</v>
      </c>
      <c r="D26" s="48" t="str">
        <f>C26&amp;""</f>
        <v>1086</v>
      </c>
      <c r="E26" s="48" t="s">
        <v>2553</v>
      </c>
      <c r="F26" s="48" t="s">
        <v>815</v>
      </c>
      <c r="G26" s="176" t="s">
        <v>1808</v>
      </c>
      <c r="H26" s="119" t="s">
        <v>1067</v>
      </c>
      <c r="I26" s="119" t="s">
        <v>91</v>
      </c>
      <c r="J26" s="119" t="s">
        <v>2057</v>
      </c>
      <c r="K26" s="119" t="str">
        <f>_xlfn.XLOOKUP(Tableau210[[#This Row],[NOM]],[8]LUT!$I$5:$I$301,[8]LUT!$N$5:$N$301)</f>
        <v>Vanne auto</v>
      </c>
      <c r="L26" s="119" t="s">
        <v>73</v>
      </c>
      <c r="M26" s="119" t="s">
        <v>1246</v>
      </c>
      <c r="N26" s="119" t="s">
        <v>1246</v>
      </c>
      <c r="O26" s="119"/>
      <c r="P26" s="119"/>
      <c r="Q26" s="119"/>
      <c r="R26" s="119"/>
      <c r="S26" s="119"/>
      <c r="T26" s="119"/>
      <c r="U26" s="119"/>
      <c r="V26" s="119"/>
      <c r="W26" s="148" cm="1">
        <f t="array" ref="W2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26" s="207" cm="1">
        <f t="array" ref="X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6" s="148" cm="1">
        <f t="array" ref="Z2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26" s="207" cm="1">
        <f t="array" ref="AA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6" s="48"/>
      <c r="AD26" s="117" t="s">
        <v>2196</v>
      </c>
      <c r="AE26" s="119"/>
      <c r="AF26" s="181">
        <f>IFERROR(VLOOKUP(Tableau210[[#This Row],[OPERATION]],Tableau4[],5,FALSE),"")</f>
        <v>0</v>
      </c>
      <c r="AG26" s="178"/>
      <c r="AH26" s="181">
        <f>IFERROR(VLOOKUP(Tableau210[[#This Row],[OPERATION]],Tableau4[],4,FALSE),"")</f>
        <v>0</v>
      </c>
      <c r="AI26" s="178"/>
      <c r="AJ26" s="181" t="str">
        <f>IF(Tableau210[[#This Row],[NB JP EMIS]]=1,"1 JP","") &amp; IF(Tableau210[[#This Row],[NB BP EMIS]]=1," 1 BP","")</f>
        <v/>
      </c>
      <c r="AK26" s="178" t="str">
        <f>IF(Tableau210[[#This Row],[NB JP BUTA]]=1,"1 JP","") &amp; IF(Tableau210[[#This Row],[Nb BP BUTA]]=1," 1 BP","") &amp; IF(Tableau210[[#This Row],[Nb BP BUTA]]=2," 2 BP","")</f>
        <v/>
      </c>
      <c r="AL26" s="117" t="s">
        <v>103</v>
      </c>
      <c r="AM26" s="117">
        <f>IFERROR(+VLOOKUP(AY26,Tiges!$G$4:$I$569,3,FALSE),"")</f>
        <v>27</v>
      </c>
      <c r="AN26" s="48"/>
      <c r="AO26" s="117">
        <v>4</v>
      </c>
      <c r="AP26" s="177" cm="1">
        <f t="array" ref="AP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6" s="117" t="s">
        <v>2416</v>
      </c>
      <c r="AS26" s="177" t="str" cm="1">
        <f t="array" ref="AS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M14x90</v>
      </c>
      <c r="AU26" s="117" t="s">
        <v>1123</v>
      </c>
      <c r="AV26" s="177" t="str" cm="1">
        <f t="array" ref="AV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6" s="117"/>
      <c r="AY26" s="117" cm="1">
        <f t="array" ref="AY26">IFERROR(_xlfn.XLOOKUP(Tableau210[[#This Row],[DN DONNEES BUTA ]]&amp;Tableau210[[#This Row],[PN DONNEES BUTA]],Tiges!$B$4:$B$79&amp;Tiges!$C$4:$C$79,Tiges!$G$4:$G$79),"")</f>
        <v>16</v>
      </c>
      <c r="AZ26" s="117"/>
      <c r="BA26" s="117" cm="1">
        <f t="array" ref="BA26">IFERROR(_xlfn.XLOOKUP(Tableau210[[#This Row],[DN DONNEES BUTA ]]&amp;Tableau210[[#This Row],[PN DONNEES BUTA]],Tiges!$B$4:$B$79&amp;Tiges!$C$4:$C$79,Tiges!$H$4:$H$79),"")</f>
        <v>80</v>
      </c>
      <c r="BB26" s="117"/>
      <c r="BC26" s="182">
        <f>IFERROR(VLOOKUP(Tableau210[[#This Row],[OPERATION]],Tableau4[],2,FALSE),"")</f>
        <v>0</v>
      </c>
      <c r="BD26" s="177"/>
      <c r="BE26" s="182">
        <f>IFERROR(VLOOKUP(Tableau210[[#This Row],[OPERATION]],Tableau4[],3,FALSE),"")</f>
        <v>1</v>
      </c>
      <c r="BF26" s="177"/>
      <c r="BG26" s="117" t="s">
        <v>129</v>
      </c>
      <c r="BH26" s="177" t="str" cm="1">
        <f t="array" ref="BH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" s="117"/>
      <c r="BK26" s="117" t="s">
        <v>37</v>
      </c>
      <c r="BL26" s="167" t="s">
        <v>2380</v>
      </c>
      <c r="BM26" s="117"/>
      <c r="BN26" s="117"/>
      <c r="BO26" s="117"/>
      <c r="BP26" s="117"/>
      <c r="BQ26" s="48"/>
      <c r="BR26" s="119"/>
      <c r="BS26" s="48"/>
      <c r="BT26" s="48"/>
      <c r="BU26" s="48"/>
      <c r="BV26" s="48"/>
      <c r="BW26" s="48"/>
      <c r="BX26" s="48"/>
    </row>
    <row r="27" spans="1:76" ht="15.75" hidden="1" x14ac:dyDescent="0.25">
      <c r="A27" s="48" t="e" cm="1">
        <f t="array" ref="A27">_xlfn.XLOOKUP(Tableau210[[#This Row],[NOM]]&amp;Tableau210[[#This Row],[REPERE BUTA]],[6]!Tableau16[POSTE TECHNIQUE]&amp;[6]!Tableau16[Repere ADM],[6]!Tableau16[NUMERO CLIENT])</f>
        <v>#N/A</v>
      </c>
      <c r="B27" s="48" t="e" cm="1">
        <f t="array" ref="B27">_xlfn.XLOOKUP(Tableau210[[#This Row],[NOM]]&amp;Tableau210[[#This Row],[REPERE BUTA]],[6]!Tableau16[POSTE TECHNIQUE]&amp;[6]!Tableau16[Repere REF],[6]!Tableau16[NUMERO CLIENT])</f>
        <v>#N/A</v>
      </c>
      <c r="C27" s="48" cm="1">
        <f t="array" ref="C27">_xlfn.XLOOKUP(Tableau210[[#This Row],[NOM]]&amp;Tableau210[[#This Row],[Repere Ubleam]],[7]Sheet1!$C$2:$C$2995&amp;[7]Sheet1!$I$2:$I$2995,[7]Sheet1!$A$2:$A$2995)</f>
        <v>20</v>
      </c>
      <c r="D27" s="48" t="str">
        <f>C27&amp;""</f>
        <v>20</v>
      </c>
      <c r="E27" s="48" t="e">
        <v>#N/A</v>
      </c>
      <c r="F27" s="48" t="e">
        <v>#N/A</v>
      </c>
      <c r="G27" s="185" t="s">
        <v>1174</v>
      </c>
      <c r="H27" s="119" t="s">
        <v>1067</v>
      </c>
      <c r="I27" s="119" t="s">
        <v>1070</v>
      </c>
      <c r="J27" s="119" t="s">
        <v>1075</v>
      </c>
      <c r="K27" s="119" t="str">
        <f>_xlfn.XLOOKUP(Tableau210[[#This Row],[NOM]],[8]LUT!$I$5:$I$301,[8]LUT!$N$5:$N$301)</f>
        <v>OTG</v>
      </c>
      <c r="L27" s="119" t="s">
        <v>73</v>
      </c>
      <c r="M27" s="119"/>
      <c r="N27" s="119" t="s">
        <v>73</v>
      </c>
      <c r="O27" s="119"/>
      <c r="P27" s="119"/>
      <c r="Q27" s="119"/>
      <c r="R27" s="119"/>
      <c r="S27" s="119"/>
      <c r="T27" s="119"/>
      <c r="U27" s="119"/>
      <c r="V27" s="119"/>
      <c r="W27" s="117" t="s">
        <v>2159</v>
      </c>
      <c r="X27" s="207" cm="1">
        <f t="array" ref="X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7" s="117" t="s">
        <v>3424</v>
      </c>
      <c r="AA27" s="207" cm="1">
        <f t="array" ref="AA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7" s="48"/>
      <c r="AD27" s="117" t="s">
        <v>2103</v>
      </c>
      <c r="AE27" s="119"/>
      <c r="AF27" s="181">
        <f>IFERROR(VLOOKUP(Tableau210[[#This Row],[OPERATION]],Tableau4[],5,FALSE),"")</f>
        <v>1</v>
      </c>
      <c r="AG27" s="178" cm="1">
        <f t="array" ref="AG27">IFERROR(
   SUM(
      _xlfn._xlws.FILTER(
         Tableau3[JP],
         (Tableau3[ITEM]=Tableau210[[#This Row],[NOM]])*
         (Tableau3[Rep.]=Tableau210[[#This Row],[REPERE BUTA]])
      )
   ),
0)</f>
        <v>1</v>
      </c>
      <c r="AH27" s="182">
        <f>IFERROR(VLOOKUP(Tableau210[[#This Row],[OPERATION]],Tableau4[],4,FALSE),"")</f>
        <v>0</v>
      </c>
      <c r="AI27" s="178" cm="1">
        <f t="array" ref="AI27">IFERROR(
   SUM(
      _xlfn._xlws.FILTER(
         Tableau3[BP],
         (Tableau3[ITEM]=Tableau210[[#This Row],[NOM]])*
         (Tableau3[Rep.]=Tableau210[[#This Row],[REPERE BUTA]])
      )
   ),
0)</f>
        <v>0</v>
      </c>
      <c r="AJ27" s="182" t="str">
        <f>IF(Tableau210[[#This Row],[NB JP EMIS]]=1,"1 JP","") &amp; IF(Tableau210[[#This Row],[NB BP EMIS]]=1," 1 BP","")</f>
        <v>1 JP</v>
      </c>
      <c r="AK27" s="177" t="str">
        <f>IF(Tableau210[[#This Row],[NB JP BUTA]]=1,"1 JP","") &amp; IF(Tableau210[[#This Row],[Nb BP BUTA]]=1," 1 BP","") &amp; IF(Tableau210[[#This Row],[Nb BP BUTA]]=2," 2 BP","")</f>
        <v>1 JP</v>
      </c>
      <c r="AL27" s="117" t="s">
        <v>2527</v>
      </c>
      <c r="AM27" s="117">
        <f>IFERROR(+VLOOKUP(AY27,Tiges!$G$4:$I$569,3,FALSE),"")</f>
        <v>27</v>
      </c>
      <c r="AN27" s="48"/>
      <c r="AO27" s="117" t="s">
        <v>3424</v>
      </c>
      <c r="AP27" s="177" cm="1">
        <f t="array" ref="AP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7" s="117" t="s">
        <v>3424</v>
      </c>
      <c r="AS27" s="177" t="str" cm="1">
        <f t="array" ref="AS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7" s="117" t="s">
        <v>3424</v>
      </c>
      <c r="AV27" s="177" t="str" cm="1">
        <f t="array" ref="AV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7" s="117"/>
      <c r="AY27" s="117" cm="1">
        <f t="array" ref="AY27">IFERROR(_xlfn.XLOOKUP(Tableau210[[#This Row],[DN DONNEES BUTA ]]&amp;Tableau210[[#This Row],[PN DONNEES BUTA]],Tiges!$B$4:$B$79&amp;Tiges!$C$4:$C$79,Tiges!$G$4:$G$79),"")</f>
        <v>16</v>
      </c>
      <c r="AZ27" s="117"/>
      <c r="BA27" s="117" cm="1">
        <f t="array" ref="BA27">IFERROR(_xlfn.XLOOKUP(Tableau210[[#This Row],[DN DONNEES BUTA ]]&amp;Tableau210[[#This Row],[PN DONNEES BUTA]],Tiges!$B$4:$B$79&amp;Tiges!$C$4:$C$79,Tiges!$H$4:$H$79),"")</f>
        <v>100</v>
      </c>
      <c r="BB27" s="117"/>
      <c r="BC27" s="182">
        <f>IFERROR(VLOOKUP(Tableau210[[#This Row],[OPERATION]],Tableau4[],2,FALSE),"")</f>
        <v>2</v>
      </c>
      <c r="BD27" s="177" cm="1">
        <f t="array" ref="BD27">IFERROR(
   SUM(
      _xlfn._xlws.FILTER(
         Tableau3[Nb Platinage Joint],
         (Tableau3[ITEM]=Tableau210[[#This Row],[NOM]])*
         (Tableau3[Rep.]=Tableau210[[#This Row],[REPERE BUTA]])
      )
   ),
0)</f>
        <v>2</v>
      </c>
      <c r="BE27" s="182">
        <f>IFERROR(VLOOKUP(Tableau210[[#This Row],[OPERATION]],Tableau4[],3,FALSE),"")</f>
        <v>1</v>
      </c>
      <c r="BF27" s="177" cm="1">
        <f t="array" ref="BF27">IFERROR(
   SUM(
      _xlfn._xlws.FILTER(
         Tableau3[Joint Définitif Nb],
         (Tableau3[ITEM]=Tableau210[[#This Row],[NOM]])*
         (Tableau3[Rep.]=Tableau210[[#This Row],[REPERE BUTA]])
      )
   ),
0)</f>
        <v>1</v>
      </c>
      <c r="BG27" s="117" t="s">
        <v>3424</v>
      </c>
      <c r="BH27" s="177" t="str" cm="1">
        <f t="array" ref="BH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" s="117" t="s">
        <v>3424</v>
      </c>
      <c r="BK27" s="117" t="s">
        <v>3424</v>
      </c>
      <c r="BL27" s="167" t="s">
        <v>2380</v>
      </c>
      <c r="BM27" s="167"/>
      <c r="BN27" s="117"/>
      <c r="BO27" s="117"/>
      <c r="BP27" s="117"/>
      <c r="BQ27" s="48"/>
      <c r="BR27" s="119"/>
      <c r="BS27" s="48"/>
      <c r="BT27" s="48"/>
      <c r="BU27" s="48"/>
      <c r="BV27" s="48"/>
      <c r="BW27" s="48"/>
      <c r="BX27" s="48"/>
    </row>
    <row r="28" spans="1:76" s="154" customFormat="1" ht="15.75" hidden="1" x14ac:dyDescent="0.25">
      <c r="A28" s="48" t="str" cm="1">
        <f t="array" ref="A28">_xlfn.XLOOKUP(Tableau210[[#This Row],[NOM]]&amp;Tableau210[[#This Row],[REPERE BUTA]],[6]!Tableau16[POSTE TECHNIQUE]&amp;[6]!Tableau16[Repere ADM],[6]!Tableau16[NUMERO CLIENT])</f>
        <v>S2-S42320APV</v>
      </c>
      <c r="B28" s="48" t="e" cm="1">
        <f t="array" ref="B28">_xlfn.XLOOKUP(Tableau210[[#This Row],[NOM]]&amp;Tableau210[[#This Row],[REPERE BUTA]],[6]!Tableau16[POSTE TECHNIQUE]&amp;[6]!Tableau16[Repere REF],[6]!Tableau16[NUMERO CLIENT])</f>
        <v>#N/A</v>
      </c>
      <c r="C28" s="48" cm="1">
        <f t="array" ref="C28">_xlfn.XLOOKUP(Tableau210[[#This Row],[NOM]]&amp;Tableau210[[#This Row],[Repere Ubleam]],[7]Sheet1!$C$2:$C$2995&amp;[7]Sheet1!$I$2:$I$2995,[7]Sheet1!$A$2:$A$2995)</f>
        <v>1087</v>
      </c>
      <c r="D28" s="48" t="str">
        <f>C28&amp;""</f>
        <v>1087</v>
      </c>
      <c r="E28" s="48" t="s">
        <v>2553</v>
      </c>
      <c r="F28" s="48" t="s">
        <v>817</v>
      </c>
      <c r="G28" s="149" t="s">
        <v>1809</v>
      </c>
      <c r="H28" s="150" t="s">
        <v>1067</v>
      </c>
      <c r="I28" s="150" t="s">
        <v>91</v>
      </c>
      <c r="J28" s="150" t="s">
        <v>2057</v>
      </c>
      <c r="K28" s="150" t="str">
        <f>_xlfn.XLOOKUP(Tableau210[[#This Row],[NOM]],[8]LUT!$I$5:$I$301,[8]LUT!$N$5:$N$301)</f>
        <v>Vanne auto</v>
      </c>
      <c r="L28" s="150" t="s">
        <v>73</v>
      </c>
      <c r="M28" s="150"/>
      <c r="N28" s="150" t="s">
        <v>73</v>
      </c>
      <c r="O28" s="150"/>
      <c r="P28" s="150"/>
      <c r="Q28" s="150"/>
      <c r="R28" s="150"/>
      <c r="S28" s="150"/>
      <c r="T28" s="150"/>
      <c r="U28" s="150"/>
      <c r="V28" s="150"/>
      <c r="W28" s="151" cm="1">
        <f t="array" ref="W2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28" s="151" cm="1">
        <f t="array" ref="X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8" s="151" cm="1">
        <f t="array" ref="Z2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28" s="151" cm="1">
        <f t="array" ref="AA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8" s="152"/>
      <c r="AD28" s="153" t="s">
        <v>2196</v>
      </c>
      <c r="AE28" s="150"/>
      <c r="AF28" s="150">
        <f>IFERROR(VLOOKUP(Tableau210[[#This Row],[OPERATION]],Tableau4[],5,FALSE),"")</f>
        <v>0</v>
      </c>
      <c r="AG28" s="150" cm="1">
        <f t="array" ref="AG28">IFERROR(
   SUM(
      _xlfn._xlws.FILTER(
         Tableau3[JP],
         (Tableau3[ITEM]=Tableau210[[#This Row],[NOM]])*
         (Tableau3[Rep.]=Tableau210[[#This Row],[REPERE BUTA]])
      )
   ),
0)</f>
        <v>0</v>
      </c>
      <c r="AH28" s="150">
        <f>IFERROR(VLOOKUP(Tableau210[[#This Row],[OPERATION]],Tableau4[],4,FALSE),"")</f>
        <v>0</v>
      </c>
      <c r="AI28" s="150" cm="1">
        <f t="array" ref="AI28">IFERROR(
   SUM(
      _xlfn._xlws.FILTER(
         Tableau3[BP],
         (Tableau3[ITEM]=Tableau210[[#This Row],[NOM]])*
         (Tableau3[Rep.]=Tableau210[[#This Row],[REPERE BUTA]])
      )
   ),
0)</f>
        <v>1</v>
      </c>
      <c r="AJ28" s="150" t="str">
        <f>IF(Tableau210[[#This Row],[NB JP EMIS]]=1,"1 JP","") &amp; IF(Tableau210[[#This Row],[NB BP EMIS]]=1," 1 BP","")</f>
        <v/>
      </c>
      <c r="AK28" s="150" t="str">
        <f>IF(Tableau210[[#This Row],[NB JP BUTA]]=1,"1 JP","") &amp; IF(Tableau210[[#This Row],[Nb BP BUTA]]=1," 1 BP","") &amp; IF(Tableau210[[#This Row],[Nb BP BUTA]]=2," 2 BP","")</f>
        <v xml:space="preserve"> 1 BP</v>
      </c>
      <c r="AL28" s="153" t="s">
        <v>2527</v>
      </c>
      <c r="AM28" s="153">
        <f>IFERROR(+VLOOKUP(AY28,Tiges!$G$4:$I$569,3,FALSE),"")</f>
        <v>27</v>
      </c>
      <c r="AN28" s="152"/>
      <c r="AO28" s="153">
        <v>4</v>
      </c>
      <c r="AP28" s="153" cm="1">
        <f t="array" ref="AP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8" s="153" t="s">
        <v>2161</v>
      </c>
      <c r="AS28" s="153" t="str" cm="1">
        <f t="array" ref="AS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8" s="153" t="s">
        <v>1123</v>
      </c>
      <c r="AV28" s="153" t="str" cm="1">
        <f t="array" ref="AV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" s="153"/>
      <c r="AY28" s="153" cm="1">
        <f t="array" ref="AY28">IFERROR(_xlfn.XLOOKUP(Tableau210[[#This Row],[DN DONNEES BUTA ]]&amp;Tableau210[[#This Row],[PN DONNEES BUTA]],Tiges!$B$4:$B$79&amp;Tiges!$C$4:$C$79,Tiges!$G$4:$G$79),"")</f>
        <v>16</v>
      </c>
      <c r="AZ28" s="153"/>
      <c r="BA28" s="153" cm="1">
        <f t="array" ref="BA28">IFERROR(_xlfn.XLOOKUP(Tableau210[[#This Row],[DN DONNEES BUTA ]]&amp;Tableau210[[#This Row],[PN DONNEES BUTA]],Tiges!$B$4:$B$79&amp;Tiges!$C$4:$C$79,Tiges!$H$4:$H$79),"")</f>
        <v>80</v>
      </c>
      <c r="BB28" s="153"/>
      <c r="BC28" s="153">
        <f>IFERROR(VLOOKUP(Tableau210[[#This Row],[OPERATION]],Tableau4[],2,FALSE),"")</f>
        <v>0</v>
      </c>
      <c r="BD28" s="153" cm="1">
        <f t="array" ref="BD28">IFERROR(
   SUM(
      _xlfn._xlws.FILTER(
         Tableau3[Nb Platinage Joint],
         (Tableau3[ITEM]=Tableau210[[#This Row],[NOM]])*
         (Tableau3[Rep.]=Tableau210[[#This Row],[REPERE BUTA]])
      )
   ),
0)</f>
        <v>1</v>
      </c>
      <c r="BE28" s="153">
        <f>IFERROR(VLOOKUP(Tableau210[[#This Row],[OPERATION]],Tableau4[],3,FALSE),"")</f>
        <v>1</v>
      </c>
      <c r="BF28" s="153" cm="1">
        <f t="array" ref="BF28">IFERROR(
   SUM(
      _xlfn._xlws.FILTER(
         Tableau3[Joint Définitif Nb],
         (Tableau3[ITEM]=Tableau210[[#This Row],[NOM]])*
         (Tableau3[Rep.]=Tableau210[[#This Row],[REPERE BUTA]])
      )
   ),
0)</f>
        <v>1</v>
      </c>
      <c r="BG28" s="153" t="s">
        <v>129</v>
      </c>
      <c r="BH28" s="153" t="str" cm="1">
        <f t="array" ref="BH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" s="153"/>
      <c r="BK28" s="153" t="s">
        <v>37</v>
      </c>
      <c r="BL28" s="153" t="s">
        <v>2341</v>
      </c>
      <c r="BM28" s="153" t="s">
        <v>2380</v>
      </c>
      <c r="BN28" s="153"/>
      <c r="BO28" s="153"/>
      <c r="BP28" s="153"/>
      <c r="BQ28" s="152"/>
      <c r="BR28" s="150"/>
      <c r="BS28" s="152"/>
      <c r="BT28" s="152"/>
      <c r="BU28" s="152"/>
      <c r="BV28" s="152"/>
      <c r="BW28" s="152"/>
      <c r="BX28" s="152"/>
    </row>
    <row r="29" spans="1:76" s="154" customFormat="1" ht="15.75" hidden="1" x14ac:dyDescent="0.25">
      <c r="A29" s="48" t="e" cm="1">
        <f t="array" ref="A29">_xlfn.XLOOKUP(Tableau210[[#This Row],[NOM]]&amp;Tableau210[[#This Row],[REPERE BUTA]],[6]!Tableau16[POSTE TECHNIQUE]&amp;[6]!Tableau16[Repere ADM],[6]!Tableau16[NUMERO CLIENT])</f>
        <v>#N/A</v>
      </c>
      <c r="B29" s="48" t="str" cm="1">
        <f t="array" ref="B29">_xlfn.XLOOKUP(Tableau210[[#This Row],[NOM]]&amp;Tableau210[[#This Row],[REPERE BUTA]],[6]!Tableau16[POSTE TECHNIQUE]&amp;[6]!Tableau16[Repere REF],[6]!Tableau16[NUMERO CLIENT])</f>
        <v>S2-S42320APV</v>
      </c>
      <c r="C29" s="48" cm="1">
        <f t="array" ref="C29">_xlfn.XLOOKUP(Tableau210[[#This Row],[NOM]]&amp;Tableau210[[#This Row],[Repere Ubleam]],[7]Sheet1!$C$2:$C$2995&amp;[7]Sheet1!$I$2:$I$2995,[7]Sheet1!$A$2:$A$2995)</f>
        <v>1088</v>
      </c>
      <c r="D29" s="48" t="str">
        <f>C29&amp;""</f>
        <v>1088</v>
      </c>
      <c r="E29" s="48" t="s">
        <v>2553</v>
      </c>
      <c r="F29" s="48" t="s">
        <v>817</v>
      </c>
      <c r="G29" s="149" t="s">
        <v>1809</v>
      </c>
      <c r="H29" s="150" t="s">
        <v>1067</v>
      </c>
      <c r="I29" s="150" t="s">
        <v>91</v>
      </c>
      <c r="J29" s="150" t="s">
        <v>2057</v>
      </c>
      <c r="K29" s="150" t="str">
        <f>_xlfn.XLOOKUP(Tableau210[[#This Row],[NOM]],[8]LUT!$I$5:$I$301,[8]LUT!$N$5:$N$301)</f>
        <v>Vanne auto</v>
      </c>
      <c r="L29" s="150" t="s">
        <v>83</v>
      </c>
      <c r="M29" s="150"/>
      <c r="N29" s="150" t="s">
        <v>83</v>
      </c>
      <c r="O29" s="150"/>
      <c r="P29" s="150"/>
      <c r="Q29" s="150"/>
      <c r="R29" s="150"/>
      <c r="S29" s="150"/>
      <c r="T29" s="150"/>
      <c r="U29" s="150"/>
      <c r="V29" s="150"/>
      <c r="W29" s="151" cm="1">
        <f t="array" ref="W29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29" s="151" cm="1">
        <f t="array" ref="X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" s="151" cm="1">
        <f t="array" ref="Z29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29" s="151" cm="1">
        <f t="array" ref="AA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" s="152"/>
      <c r="AD29" s="153" t="s">
        <v>2196</v>
      </c>
      <c r="AE29" s="150"/>
      <c r="AF29" s="150">
        <f>IFERROR(VLOOKUP(Tableau210[[#This Row],[OPERATION]],Tableau4[],5,FALSE),"")</f>
        <v>0</v>
      </c>
      <c r="AG29" s="150" cm="1">
        <f t="array" ref="AG29">IFERROR(
   SUM(
      _xlfn._xlws.FILTER(
         Tableau3[JP],
         (Tableau3[ITEM]=Tableau210[[#This Row],[NOM]])*
         (Tableau3[Rep.]=Tableau210[[#This Row],[REPERE BUTA]])
      )
   ),
0)</f>
        <v>0</v>
      </c>
      <c r="AH29" s="150">
        <f>IFERROR(VLOOKUP(Tableau210[[#This Row],[OPERATION]],Tableau4[],4,FALSE),"")</f>
        <v>0</v>
      </c>
      <c r="AI29" s="150" cm="1">
        <f t="array" ref="AI29">IFERROR(
   SUM(
      _xlfn._xlws.FILTER(
         Tableau3[BP],
         (Tableau3[ITEM]=Tableau210[[#This Row],[NOM]])*
         (Tableau3[Rep.]=Tableau210[[#This Row],[REPERE BUTA]])
      )
   ),
0)</f>
        <v>1</v>
      </c>
      <c r="AJ29" s="150" t="str">
        <f>IF(Tableau210[[#This Row],[NB JP EMIS]]=1,"1 JP","") &amp; IF(Tableau210[[#This Row],[NB BP EMIS]]=1," 1 BP","")</f>
        <v/>
      </c>
      <c r="AK29" s="150" t="str">
        <f>IF(Tableau210[[#This Row],[NB JP BUTA]]=1,"1 JP","") &amp; IF(Tableau210[[#This Row],[Nb BP BUTA]]=1," 1 BP","") &amp; IF(Tableau210[[#This Row],[Nb BP BUTA]]=2," 2 BP","")</f>
        <v xml:space="preserve"> 1 BP</v>
      </c>
      <c r="AL29" s="153" t="s">
        <v>2527</v>
      </c>
      <c r="AM29" s="153">
        <f>IFERROR(+VLOOKUP(AY29,Tiges!$G$4:$I$569,3,FALSE),"")</f>
        <v>27</v>
      </c>
      <c r="AN29" s="152"/>
      <c r="AO29" s="153">
        <v>4</v>
      </c>
      <c r="AP29" s="153" cm="1">
        <f t="array" ref="AP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9" s="153" t="s">
        <v>2161</v>
      </c>
      <c r="AS29" s="153" t="str" cm="1">
        <f t="array" ref="AS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9" s="153" t="s">
        <v>1123</v>
      </c>
      <c r="AV29" s="153" t="str" cm="1">
        <f t="array" ref="AV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9" s="153"/>
      <c r="AY29" s="153" cm="1">
        <f t="array" ref="AY29">IFERROR(_xlfn.XLOOKUP(Tableau210[[#This Row],[DN DONNEES BUTA ]]&amp;Tableau210[[#This Row],[PN DONNEES BUTA]],Tiges!$B$4:$B$79&amp;Tiges!$C$4:$C$79,Tiges!$G$4:$G$79),"")</f>
        <v>16</v>
      </c>
      <c r="AZ29" s="153"/>
      <c r="BA29" s="153" cm="1">
        <f t="array" ref="BA29">IFERROR(_xlfn.XLOOKUP(Tableau210[[#This Row],[DN DONNEES BUTA ]]&amp;Tableau210[[#This Row],[PN DONNEES BUTA]],Tiges!$B$4:$B$79&amp;Tiges!$C$4:$C$79,Tiges!$H$4:$H$79),"")</f>
        <v>80</v>
      </c>
      <c r="BB29" s="153"/>
      <c r="BC29" s="153">
        <f>IFERROR(VLOOKUP(Tableau210[[#This Row],[OPERATION]],Tableau4[],2,FALSE),"")</f>
        <v>0</v>
      </c>
      <c r="BD29" s="153" cm="1">
        <f t="array" ref="BD29">IFERROR(
   SUM(
      _xlfn._xlws.FILTER(
         Tableau3[Nb Platinage Joint],
         (Tableau3[ITEM]=Tableau210[[#This Row],[NOM]])*
         (Tableau3[Rep.]=Tableau210[[#This Row],[REPERE BUTA]])
      )
   ),
0)</f>
        <v>1</v>
      </c>
      <c r="BE29" s="153">
        <f>IFERROR(VLOOKUP(Tableau210[[#This Row],[OPERATION]],Tableau4[],3,FALSE),"")</f>
        <v>1</v>
      </c>
      <c r="BF29" s="153" cm="1">
        <f t="array" ref="BF29">IFERROR(
   SUM(
      _xlfn._xlws.FILTER(
         Tableau3[Joint Définitif Nb],
         (Tableau3[ITEM]=Tableau210[[#This Row],[NOM]])*
         (Tableau3[Rep.]=Tableau210[[#This Row],[REPERE BUTA]])
      )
   ),
0)</f>
        <v>1</v>
      </c>
      <c r="BG29" s="153" t="s">
        <v>129</v>
      </c>
      <c r="BH29" s="153" t="str" cm="1">
        <f t="array" ref="BH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9" s="153"/>
      <c r="BK29" s="153" t="s">
        <v>37</v>
      </c>
      <c r="BL29" s="153" t="s">
        <v>2341</v>
      </c>
      <c r="BM29" s="153" t="s">
        <v>2380</v>
      </c>
      <c r="BN29" s="153"/>
      <c r="BO29" s="153"/>
      <c r="BP29" s="153"/>
      <c r="BQ29" s="152"/>
      <c r="BR29" s="150"/>
      <c r="BS29" s="152"/>
      <c r="BT29" s="152"/>
      <c r="BU29" s="152"/>
      <c r="BV29" s="152"/>
      <c r="BW29" s="152"/>
      <c r="BX29" s="152"/>
    </row>
    <row r="30" spans="1:76" ht="15.75" hidden="1" x14ac:dyDescent="0.25">
      <c r="A30" s="48" t="e" cm="1">
        <f t="array" ref="A30">_xlfn.XLOOKUP(Tableau210[[#This Row],[NOM]]&amp;Tableau210[[#This Row],[REPERE BUTA]],[6]!Tableau16[POSTE TECHNIQUE]&amp;[6]!Tableau16[Repere ADM],[6]!Tableau16[NUMERO CLIENT])</f>
        <v>#N/A</v>
      </c>
      <c r="B30" s="48" t="e" cm="1">
        <f t="array" ref="B30">_xlfn.XLOOKUP(Tableau210[[#This Row],[NOM]]&amp;Tableau210[[#This Row],[REPERE BUTA]],[6]!Tableau16[POSTE TECHNIQUE]&amp;[6]!Tableau16[Repere REF],[6]!Tableau16[NUMERO CLIENT])</f>
        <v>#N/A</v>
      </c>
      <c r="C30" s="48" cm="1">
        <f t="array" ref="C30">_xlfn.XLOOKUP(Tableau210[[#This Row],[NOM]]&amp;Tableau210[[#This Row],[Repere Ubleam]],[7]Sheet1!$C$2:$C$2995&amp;[7]Sheet1!$I$2:$I$2995,[7]Sheet1!$A$2:$A$2995)</f>
        <v>23</v>
      </c>
      <c r="D30" s="48" t="str">
        <f>C30&amp;""</f>
        <v>23</v>
      </c>
      <c r="E30" s="48" t="e">
        <v>#N/A</v>
      </c>
      <c r="F30" s="48" t="e">
        <v>#N/A</v>
      </c>
      <c r="G30" s="185" t="s">
        <v>1174</v>
      </c>
      <c r="H30" s="119" t="s">
        <v>1067</v>
      </c>
      <c r="I30" s="119" t="s">
        <v>1070</v>
      </c>
      <c r="J30" s="119" t="s">
        <v>1075</v>
      </c>
      <c r="K30" s="119" t="str">
        <f>_xlfn.XLOOKUP(Tableau210[[#This Row],[NOM]],[8]LUT!$I$5:$I$301,[8]LUT!$N$5:$N$301)</f>
        <v>OTG</v>
      </c>
      <c r="L30" s="119" t="s">
        <v>75</v>
      </c>
      <c r="M30" s="119"/>
      <c r="N30" s="119" t="s">
        <v>75</v>
      </c>
      <c r="O30" s="119"/>
      <c r="P30" s="119"/>
      <c r="Q30" s="119"/>
      <c r="R30" s="119"/>
      <c r="S30" s="119"/>
      <c r="T30" s="119"/>
      <c r="U30" s="119"/>
      <c r="V30" s="119"/>
      <c r="W30" s="148" t="s">
        <v>1118</v>
      </c>
      <c r="X30" s="207" cm="1">
        <f t="array" ref="X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3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" s="148" t="s">
        <v>3424</v>
      </c>
      <c r="AA30" s="207" cm="1">
        <f t="array" ref="AA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" s="48"/>
      <c r="AD30" s="117" t="s">
        <v>2103</v>
      </c>
      <c r="AE30" s="119"/>
      <c r="AF30" s="181">
        <f>IFERROR(VLOOKUP(Tableau210[[#This Row],[OPERATION]],Tableau4[],5,FALSE),"")</f>
        <v>1</v>
      </c>
      <c r="AG30" s="178" cm="1">
        <f t="array" ref="AG30">IFERROR(
   SUM(
      _xlfn._xlws.FILTER(
         Tableau3[JP],
         (Tableau3[ITEM]=Tableau210[[#This Row],[NOM]])*
         (Tableau3[Rep.]=Tableau210[[#This Row],[REPERE BUTA]])
      )
   ),
0)</f>
        <v>1</v>
      </c>
      <c r="AH30" s="182">
        <f>IFERROR(VLOOKUP(Tableau210[[#This Row],[OPERATION]],Tableau4[],4,FALSE),"")</f>
        <v>0</v>
      </c>
      <c r="AI30" s="178" cm="1">
        <f t="array" ref="AI30">IFERROR(
   SUM(
      _xlfn._xlws.FILTER(
         Tableau3[BP],
         (Tableau3[ITEM]=Tableau210[[#This Row],[NOM]])*
         (Tableau3[Rep.]=Tableau210[[#This Row],[REPERE BUTA]])
      )
   ),
0)</f>
        <v>0</v>
      </c>
      <c r="AJ30" s="182" t="str">
        <f>IF(Tableau210[[#This Row],[NB JP EMIS]]=1,"1 JP","") &amp; IF(Tableau210[[#This Row],[NB BP EMIS]]=1," 1 BP","")</f>
        <v>1 JP</v>
      </c>
      <c r="AK30" s="177" t="str">
        <f>IF(Tableau210[[#This Row],[NB JP BUTA]]=1,"1 JP","") &amp; IF(Tableau210[[#This Row],[Nb BP BUTA]]=1," 1 BP","") &amp; IF(Tableau210[[#This Row],[Nb BP BUTA]]=2," 2 BP","")</f>
        <v>1 JP</v>
      </c>
      <c r="AL30" s="117" t="s">
        <v>2527</v>
      </c>
      <c r="AM30" s="117">
        <f>IFERROR(+VLOOKUP(AY30,Tiges!$G$4:$I$569,3,FALSE),"")</f>
        <v>51</v>
      </c>
      <c r="AN30" s="48"/>
      <c r="AO30" s="117">
        <v>20</v>
      </c>
      <c r="AP30" s="177" cm="1">
        <f t="array" ref="AP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30" s="117" t="s">
        <v>2396</v>
      </c>
      <c r="AS30" s="177" t="str" cm="1">
        <f t="array" ref="AS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30" s="117" t="s">
        <v>1123</v>
      </c>
      <c r="AV30" s="177" t="str" cm="1">
        <f t="array" ref="AV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0" s="117"/>
      <c r="AY30" s="117" cm="1">
        <f t="array" ref="AY30">IFERROR(_xlfn.XLOOKUP(Tableau210[[#This Row],[DN DONNEES BUTA ]]&amp;Tableau210[[#This Row],[PN DONNEES BUTA]],Tiges!$B$4:$B$79&amp;Tiges!$C$4:$C$79,Tiges!$G$4:$G$79),"")</f>
        <v>33</v>
      </c>
      <c r="AZ30" s="117"/>
      <c r="BA30" s="117" cm="1">
        <f t="array" ref="BA30">IFERROR(_xlfn.XLOOKUP(Tableau210[[#This Row],[DN DONNEES BUTA ]]&amp;Tableau210[[#This Row],[PN DONNEES BUTA]],Tiges!$B$4:$B$79&amp;Tiges!$C$4:$C$79,Tiges!$H$4:$H$79),"")</f>
        <v>190</v>
      </c>
      <c r="BB30" s="117"/>
      <c r="BC30" s="182">
        <f>IFERROR(VLOOKUP(Tableau210[[#This Row],[OPERATION]],Tableau4[],2,FALSE),"")</f>
        <v>2</v>
      </c>
      <c r="BD30" s="177" cm="1">
        <f t="array" ref="BD30">IFERROR(
   SUM(
      _xlfn._xlws.FILTER(
         Tableau3[Nb Platinage Joint],
         (Tableau3[ITEM]=Tableau210[[#This Row],[NOM]])*
         (Tableau3[Rep.]=Tableau210[[#This Row],[REPERE BUTA]])
      )
   ),
0)</f>
        <v>2</v>
      </c>
      <c r="BE30" s="182">
        <f>IFERROR(VLOOKUP(Tableau210[[#This Row],[OPERATION]],Tableau4[],3,FALSE),"")</f>
        <v>1</v>
      </c>
      <c r="BF30" s="177" cm="1">
        <f t="array" ref="BF30">IFERROR(
   SUM(
      _xlfn._xlws.FILTER(
         Tableau3[Joint Définitif Nb],
         (Tableau3[ITEM]=Tableau210[[#This Row],[NOM]])*
         (Tableau3[Rep.]=Tableau210[[#This Row],[REPERE BUTA]])
      )
   ),
0)</f>
        <v>1</v>
      </c>
      <c r="BG30" s="117" t="s">
        <v>129</v>
      </c>
      <c r="BH30" s="177" t="str" cm="1">
        <f t="array" ref="BH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0" s="117" t="s">
        <v>2268</v>
      </c>
      <c r="BK30" s="117" t="s">
        <v>37</v>
      </c>
      <c r="BL30" s="167" t="s">
        <v>2380</v>
      </c>
      <c r="BM30" s="167"/>
      <c r="BN30" s="117"/>
      <c r="BO30" s="117"/>
      <c r="BP30" s="117"/>
      <c r="BQ30" s="48"/>
      <c r="BR30" s="119"/>
      <c r="BS30" s="48"/>
      <c r="BT30" s="48"/>
      <c r="BU30" s="48"/>
      <c r="BV30" s="48"/>
      <c r="BW30" s="48"/>
      <c r="BX30" s="48"/>
    </row>
    <row r="31" spans="1:76" ht="15.75" hidden="1" x14ac:dyDescent="0.25">
      <c r="A31" s="48" t="e" cm="1">
        <f t="array" ref="A31">_xlfn.XLOOKUP(Tableau210[[#This Row],[NOM]]&amp;Tableau210[[#This Row],[REPERE BUTA]],[6]!Tableau16[POSTE TECHNIQUE]&amp;[6]!Tableau16[Repere ADM],[6]!Tableau16[NUMERO CLIENT])</f>
        <v>#N/A</v>
      </c>
      <c r="B31" s="48" t="e" cm="1">
        <f t="array" ref="B31">_xlfn.XLOOKUP(Tableau210[[#This Row],[NOM]]&amp;Tableau210[[#This Row],[REPERE BUTA]],[6]!Tableau16[POSTE TECHNIQUE]&amp;[6]!Tableau16[Repere REF],[6]!Tableau16[NUMERO CLIENT])</f>
        <v>#N/A</v>
      </c>
      <c r="C31" s="48" cm="1">
        <f t="array" ref="C31">_xlfn.XLOOKUP(Tableau210[[#This Row],[NOM]]&amp;Tableau210[[#This Row],[Repere Ubleam]],[7]Sheet1!$C$2:$C$2995&amp;[7]Sheet1!$I$2:$I$2995,[7]Sheet1!$A$2:$A$2995)</f>
        <v>24</v>
      </c>
      <c r="D31" s="48" t="str">
        <f>C31&amp;""</f>
        <v>24</v>
      </c>
      <c r="E31" s="48" t="e">
        <v>#N/A</v>
      </c>
      <c r="F31" s="48" t="e">
        <v>#N/A</v>
      </c>
      <c r="G31" s="185" t="s">
        <v>1174</v>
      </c>
      <c r="H31" s="119" t="s">
        <v>1067</v>
      </c>
      <c r="I31" s="119" t="s">
        <v>1070</v>
      </c>
      <c r="J31" s="119" t="s">
        <v>1075</v>
      </c>
      <c r="K31" s="119" t="str">
        <f>_xlfn.XLOOKUP(Tableau210[[#This Row],[NOM]],[8]LUT!$I$5:$I$301,[8]LUT!$N$5:$N$301)</f>
        <v>OTG</v>
      </c>
      <c r="L31" s="119" t="s">
        <v>70</v>
      </c>
      <c r="M31" s="119"/>
      <c r="N31" s="119" t="s">
        <v>70</v>
      </c>
      <c r="O31" s="119"/>
      <c r="P31" s="119"/>
      <c r="Q31" s="119"/>
      <c r="R31" s="119"/>
      <c r="S31" s="119"/>
      <c r="T31" s="119"/>
      <c r="U31" s="119"/>
      <c r="V31" s="119"/>
      <c r="W31" s="117" t="s">
        <v>2306</v>
      </c>
      <c r="X31" s="207" cm="1">
        <f t="array" ref="X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1" s="117" t="s">
        <v>3424</v>
      </c>
      <c r="AA31" s="207" cm="1">
        <f t="array" ref="AA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1" s="48"/>
      <c r="AD31" s="117" t="s">
        <v>2103</v>
      </c>
      <c r="AE31" s="119"/>
      <c r="AF31" s="181">
        <f>IFERROR(VLOOKUP(Tableau210[[#This Row],[OPERATION]],Tableau4[],5,FALSE),"")</f>
        <v>1</v>
      </c>
      <c r="AG31" s="178" cm="1">
        <f t="array" ref="AG31">IFERROR(
   SUM(
      _xlfn._xlws.FILTER(
         Tableau3[JP],
         (Tableau3[ITEM]=Tableau210[[#This Row],[NOM]])*
         (Tableau3[Rep.]=Tableau210[[#This Row],[REPERE BUTA]])
      )
   ),
0)</f>
        <v>1</v>
      </c>
      <c r="AH31" s="182">
        <f>IFERROR(VLOOKUP(Tableau210[[#This Row],[OPERATION]],Tableau4[],4,FALSE),"")</f>
        <v>0</v>
      </c>
      <c r="AI31" s="178" cm="1">
        <f t="array" ref="AI31">IFERROR(
   SUM(
      _xlfn._xlws.FILTER(
         Tableau3[BP],
         (Tableau3[ITEM]=Tableau210[[#This Row],[NOM]])*
         (Tableau3[Rep.]=Tableau210[[#This Row],[REPERE BUTA]])
      )
   ),
0)</f>
        <v>0</v>
      </c>
      <c r="AJ31" s="182" t="str">
        <f>IF(Tableau210[[#This Row],[NB JP EMIS]]=1,"1 JP","") &amp; IF(Tableau210[[#This Row],[NB BP EMIS]]=1," 1 BP","")</f>
        <v>1 JP</v>
      </c>
      <c r="AK31" s="177" t="str">
        <f>IF(Tableau210[[#This Row],[NB JP BUTA]]=1,"1 JP","") &amp; IF(Tableau210[[#This Row],[Nb BP BUTA]]=1," 1 BP","") &amp; IF(Tableau210[[#This Row],[Nb BP BUTA]]=2," 2 BP","")</f>
        <v>1 JP</v>
      </c>
      <c r="AL31" s="117" t="s">
        <v>2527</v>
      </c>
      <c r="AM31" s="117">
        <f>IFERROR(+VLOOKUP(AY31,Tiges!$G$4:$I$569,3,FALSE),"")</f>
        <v>27</v>
      </c>
      <c r="AN31" s="48"/>
      <c r="AO31" s="117" t="s">
        <v>3424</v>
      </c>
      <c r="AP31" s="177" cm="1">
        <f t="array" ref="AP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1" s="117" t="s">
        <v>3424</v>
      </c>
      <c r="AS31" s="177" t="str" cm="1">
        <f t="array" ref="AS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31" s="411" t="s">
        <v>3424</v>
      </c>
      <c r="AU31" s="117" t="s">
        <v>3424</v>
      </c>
      <c r="AV31" s="177" t="str" cm="1">
        <f t="array" ref="AV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1" s="117"/>
      <c r="AY31" s="117" cm="1">
        <f t="array" ref="AY31">IFERROR(_xlfn.XLOOKUP(Tableau210[[#This Row],[DN DONNEES BUTA ]]&amp;Tableau210[[#This Row],[PN DONNEES BUTA]],Tiges!$B$4:$B$79&amp;Tiges!$C$4:$C$79,Tiges!$G$4:$G$79),"")</f>
        <v>16</v>
      </c>
      <c r="AZ31" s="117"/>
      <c r="BA31" s="117" cm="1">
        <f t="array" ref="BA31">IFERROR(_xlfn.XLOOKUP(Tableau210[[#This Row],[DN DONNEES BUTA ]]&amp;Tableau210[[#This Row],[PN DONNEES BUTA]],Tiges!$B$4:$B$79&amp;Tiges!$C$4:$C$79,Tiges!$H$4:$H$79),"")</f>
        <v>90</v>
      </c>
      <c r="BB31" s="117"/>
      <c r="BC31" s="182">
        <f>IFERROR(VLOOKUP(Tableau210[[#This Row],[OPERATION]],Tableau4[],2,FALSE),"")</f>
        <v>2</v>
      </c>
      <c r="BD31" s="177" cm="1">
        <f t="array" ref="BD31">IFERROR(
   SUM(
      _xlfn._xlws.FILTER(
         Tableau3[Nb Platinage Joint],
         (Tableau3[ITEM]=Tableau210[[#This Row],[NOM]])*
         (Tableau3[Rep.]=Tableau210[[#This Row],[REPERE BUTA]])
      )
   ),
0)</f>
        <v>2</v>
      </c>
      <c r="BE31" s="182">
        <f>IFERROR(VLOOKUP(Tableau210[[#This Row],[OPERATION]],Tableau4[],3,FALSE),"")</f>
        <v>1</v>
      </c>
      <c r="BF31" s="177" cm="1">
        <f t="array" ref="BF31">IFERROR(
   SUM(
      _xlfn._xlws.FILTER(
         Tableau3[Joint Définitif Nb],
         (Tableau3[ITEM]=Tableau210[[#This Row],[NOM]])*
         (Tableau3[Rep.]=Tableau210[[#This Row],[REPERE BUTA]])
      )
   ),
0)</f>
        <v>1</v>
      </c>
      <c r="BG31" s="117" t="s">
        <v>3424</v>
      </c>
      <c r="BH31" s="177" t="str" cm="1">
        <f t="array" ref="BH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1" s="117" t="s">
        <v>3424</v>
      </c>
      <c r="BK31" s="117" t="s">
        <v>3424</v>
      </c>
      <c r="BL31" s="167" t="s">
        <v>2380</v>
      </c>
      <c r="BM31" s="167"/>
      <c r="BN31" s="117"/>
      <c r="BO31" s="117"/>
      <c r="BP31" s="117"/>
      <c r="BQ31" s="48"/>
      <c r="BR31" s="119"/>
      <c r="BS31" s="48"/>
      <c r="BT31" s="48"/>
      <c r="BU31" s="48"/>
      <c r="BV31" s="48"/>
      <c r="BW31" s="48"/>
      <c r="BX31" s="48"/>
    </row>
    <row r="32" spans="1:76" s="154" customFormat="1" ht="15.75" hidden="1" x14ac:dyDescent="0.25">
      <c r="A32" s="48" t="str" cm="1">
        <f t="array" ref="A32">_xlfn.XLOOKUP(Tableau210[[#This Row],[NOM]]&amp;Tableau210[[#This Row],[REPERE BUTA]],[6]!Tableau16[POSTE TECHNIQUE]&amp;[6]!Tableau16[Repere ADM],[6]!Tableau16[NUMERO CLIENT])</f>
        <v>S2-S4232BPV</v>
      </c>
      <c r="B32" s="48" t="str" cm="1">
        <f t="array" ref="B32">_xlfn.XLOOKUP(Tableau210[[#This Row],[NOM]]&amp;Tableau210[[#This Row],[REPERE BUTA]],[6]!Tableau16[POSTE TECHNIQUE]&amp;[6]!Tableau16[Repere REF],[6]!Tableau16[NUMERO CLIENT])</f>
        <v>S2-S4232BPV</v>
      </c>
      <c r="C32" s="48" cm="1">
        <f t="array" ref="C32">_xlfn.XLOOKUP(Tableau210[[#This Row],[NOM]]&amp;Tableau210[[#This Row],[Repere Ubleam]],[7]Sheet1!$C$2:$C$2995&amp;[7]Sheet1!$I$2:$I$2995,[7]Sheet1!$A$2:$A$2995)</f>
        <v>1089</v>
      </c>
      <c r="D32" s="48" t="str">
        <f>C32&amp;""</f>
        <v>1089</v>
      </c>
      <c r="E32" s="48" t="s">
        <v>2553</v>
      </c>
      <c r="F32" s="48" t="s">
        <v>820</v>
      </c>
      <c r="G32" s="149" t="s">
        <v>1810</v>
      </c>
      <c r="H32" s="150" t="s">
        <v>1067</v>
      </c>
      <c r="I32" s="150" t="s">
        <v>91</v>
      </c>
      <c r="J32" s="150" t="s">
        <v>2057</v>
      </c>
      <c r="K32" s="150" t="str">
        <f>_xlfn.XLOOKUP(Tableau210[[#This Row],[NOM]],[8]LUT!$I$5:$I$301,[8]LUT!$N$5:$N$301)</f>
        <v>Vanne auto</v>
      </c>
      <c r="L32" s="150" t="s">
        <v>73</v>
      </c>
      <c r="M32" s="150" t="s">
        <v>1368</v>
      </c>
      <c r="N32" s="150" t="s">
        <v>1368</v>
      </c>
      <c r="O32" s="150"/>
      <c r="P32" s="150"/>
      <c r="Q32" s="150"/>
      <c r="R32" s="150"/>
      <c r="S32" s="150"/>
      <c r="T32" s="150"/>
      <c r="U32" s="150"/>
      <c r="V32" s="150"/>
      <c r="W32" s="151" cm="1">
        <f t="array" ref="W3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32" s="151" cm="1">
        <f t="array" ref="X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2" s="151" cm="1">
        <f t="array" ref="Z3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32" s="151" cm="1">
        <f t="array" ref="AA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2" s="152"/>
      <c r="AD32" s="153" t="s">
        <v>2196</v>
      </c>
      <c r="AE32" s="150"/>
      <c r="AF32" s="150">
        <f>IFERROR(VLOOKUP(Tableau210[[#This Row],[OPERATION]],Tableau4[],5,FALSE),"")</f>
        <v>0</v>
      </c>
      <c r="AG32" s="150" cm="1">
        <f t="array" ref="AG32">IFERROR(
   SUM(
      _xlfn._xlws.FILTER(
         Tableau3[JP],
         (Tableau3[ITEM]=Tableau210[[#This Row],[NOM]])*
         (Tableau3[Rep.]=Tableau210[[#This Row],[REPERE BUTA]])
      )
   ),
0)</f>
        <v>0</v>
      </c>
      <c r="AH32" s="150">
        <f>IFERROR(VLOOKUP(Tableau210[[#This Row],[OPERATION]],Tableau4[],4,FALSE),"")</f>
        <v>0</v>
      </c>
      <c r="AI32" s="150" cm="1">
        <f t="array" ref="AI32">IFERROR(
   SUM(
      _xlfn._xlws.FILTER(
         Tableau3[BP],
         (Tableau3[ITEM]=Tableau210[[#This Row],[NOM]])*
         (Tableau3[Rep.]=Tableau210[[#This Row],[REPERE BUTA]])
      )
   ),
0)</f>
        <v>1</v>
      </c>
      <c r="AJ32" s="150" t="str">
        <f>IF(Tableau210[[#This Row],[NB JP EMIS]]=1,"1 JP","") &amp; IF(Tableau210[[#This Row],[NB BP EMIS]]=1," 1 BP","")</f>
        <v/>
      </c>
      <c r="AK32" s="150" t="str">
        <f>IF(Tableau210[[#This Row],[NB JP BUTA]]=1,"1 JP","") &amp; IF(Tableau210[[#This Row],[Nb BP BUTA]]=1," 1 BP","") &amp; IF(Tableau210[[#This Row],[Nb BP BUTA]]=2," 2 BP","")</f>
        <v xml:space="preserve"> 1 BP</v>
      </c>
      <c r="AL32" s="153" t="s">
        <v>2527</v>
      </c>
      <c r="AM32" s="153">
        <f>IFERROR(+VLOOKUP(AY32,Tiges!$G$4:$I$569,3,FALSE),"")</f>
        <v>27</v>
      </c>
      <c r="AN32" s="152"/>
      <c r="AO32" s="153">
        <v>4</v>
      </c>
      <c r="AP32" s="153" cm="1">
        <f t="array" ref="AP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" s="153" t="s">
        <v>2161</v>
      </c>
      <c r="AS32" s="153" t="str" cm="1">
        <f t="array" ref="AS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3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2" s="153" t="s">
        <v>1123</v>
      </c>
      <c r="AV32" s="153" t="str" cm="1">
        <f t="array" ref="AV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" s="153"/>
      <c r="AY32" s="153" cm="1">
        <f t="array" ref="AY32">IFERROR(_xlfn.XLOOKUP(Tableau210[[#This Row],[DN DONNEES BUTA ]]&amp;Tableau210[[#This Row],[PN DONNEES BUTA]],Tiges!$B$4:$B$79&amp;Tiges!$C$4:$C$79,Tiges!$G$4:$G$79),"")</f>
        <v>16</v>
      </c>
      <c r="AZ32" s="153"/>
      <c r="BA32" s="153" cm="1">
        <f t="array" ref="BA32">IFERROR(_xlfn.XLOOKUP(Tableau210[[#This Row],[DN DONNEES BUTA ]]&amp;Tableau210[[#This Row],[PN DONNEES BUTA]],Tiges!$B$4:$B$79&amp;Tiges!$C$4:$C$79,Tiges!$H$4:$H$79),"")</f>
        <v>80</v>
      </c>
      <c r="BB32" s="153"/>
      <c r="BC32" s="153">
        <f>IFERROR(VLOOKUP(Tableau210[[#This Row],[OPERATION]],Tableau4[],2,FALSE),"")</f>
        <v>0</v>
      </c>
      <c r="BD32" s="153" cm="1">
        <f t="array" ref="BD32">IFERROR(
   SUM(
      _xlfn._xlws.FILTER(
         Tableau3[Nb Platinage Joint],
         (Tableau3[ITEM]=Tableau210[[#This Row],[NOM]])*
         (Tableau3[Rep.]=Tableau210[[#This Row],[REPERE BUTA]])
      )
   ),
0)</f>
        <v>1</v>
      </c>
      <c r="BE32" s="153">
        <f>IFERROR(VLOOKUP(Tableau210[[#This Row],[OPERATION]],Tableau4[],3,FALSE),"")</f>
        <v>1</v>
      </c>
      <c r="BF32" s="153" cm="1">
        <f t="array" ref="BF32">IFERROR(
   SUM(
      _xlfn._xlws.FILTER(
         Tableau3[Joint Définitif Nb],
         (Tableau3[ITEM]=Tableau210[[#This Row],[NOM]])*
         (Tableau3[Rep.]=Tableau210[[#This Row],[REPERE BUTA]])
      )
   ),
0)</f>
        <v>1</v>
      </c>
      <c r="BG32" s="153" t="s">
        <v>129</v>
      </c>
      <c r="BH32" s="153" t="str" cm="1">
        <f t="array" ref="BH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" s="153"/>
      <c r="BK32" s="153" t="s">
        <v>37</v>
      </c>
      <c r="BL32" s="153" t="s">
        <v>2342</v>
      </c>
      <c r="BM32" s="153" t="s">
        <v>2380</v>
      </c>
      <c r="BN32" s="153"/>
      <c r="BO32" s="153"/>
      <c r="BP32" s="153"/>
      <c r="BQ32" s="152"/>
      <c r="BR32" s="150"/>
      <c r="BS32" s="152"/>
      <c r="BT32" s="152"/>
      <c r="BU32" s="152"/>
      <c r="BV32" s="152"/>
      <c r="BW32" s="152"/>
      <c r="BX32" s="152"/>
    </row>
    <row r="33" spans="1:76" s="154" customFormat="1" ht="15.75" hidden="1" x14ac:dyDescent="0.25">
      <c r="A33" s="48" t="str" cm="1">
        <f t="array" ref="A33">_xlfn.XLOOKUP(Tableau210[[#This Row],[NOM]]&amp;Tableau210[[#This Row],[REPERE BUTA]],[6]!Tableau16[POSTE TECHNIQUE]&amp;[6]!Tableau16[Repere ADM],[6]!Tableau16[NUMERO CLIENT])</f>
        <v>S2-S4232BPV</v>
      </c>
      <c r="B33" s="48" t="str" cm="1">
        <f t="array" ref="B33">_xlfn.XLOOKUP(Tableau210[[#This Row],[NOM]]&amp;Tableau210[[#This Row],[REPERE BUTA]],[6]!Tableau16[POSTE TECHNIQUE]&amp;[6]!Tableau16[Repere REF],[6]!Tableau16[NUMERO CLIENT])</f>
        <v>S2-S4232BPV</v>
      </c>
      <c r="C33" s="48" cm="1">
        <f t="array" ref="C33">_xlfn.XLOOKUP(Tableau210[[#This Row],[NOM]]&amp;Tableau210[[#This Row],[Repere Ubleam]],[7]Sheet1!$C$2:$C$2995&amp;[7]Sheet1!$I$2:$I$2995,[7]Sheet1!$A$2:$A$2995)</f>
        <v>1090</v>
      </c>
      <c r="D33" s="48" t="str">
        <f>C33&amp;""</f>
        <v>1090</v>
      </c>
      <c r="E33" s="48" t="s">
        <v>2553</v>
      </c>
      <c r="F33" s="48" t="s">
        <v>820</v>
      </c>
      <c r="G33" s="149" t="s">
        <v>1810</v>
      </c>
      <c r="H33" s="150" t="s">
        <v>1067</v>
      </c>
      <c r="I33" s="150" t="s">
        <v>91</v>
      </c>
      <c r="J33" s="150" t="s">
        <v>2057</v>
      </c>
      <c r="K33" s="150" t="str">
        <f>_xlfn.XLOOKUP(Tableau210[[#This Row],[NOM]],[8]LUT!$I$5:$I$301,[8]LUT!$N$5:$N$301)</f>
        <v>Vanne auto</v>
      </c>
      <c r="L33" s="150" t="s">
        <v>73</v>
      </c>
      <c r="M33" s="150" t="s">
        <v>1246</v>
      </c>
      <c r="N33" s="150" t="s">
        <v>1246</v>
      </c>
      <c r="O33" s="150"/>
      <c r="P33" s="150"/>
      <c r="Q33" s="150"/>
      <c r="R33" s="150"/>
      <c r="S33" s="150"/>
      <c r="T33" s="150"/>
      <c r="U33" s="150"/>
      <c r="V33" s="150"/>
      <c r="W33" s="151" cm="1">
        <f t="array" ref="W3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33" s="151" cm="1">
        <f t="array" ref="X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3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3" s="151" cm="1">
        <f t="array" ref="Z3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33" s="151" cm="1">
        <f t="array" ref="AA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3" s="152"/>
      <c r="AD33" s="153" t="s">
        <v>2196</v>
      </c>
      <c r="AE33" s="150"/>
      <c r="AF33" s="150">
        <f>IFERROR(VLOOKUP(Tableau210[[#This Row],[OPERATION]],Tableau4[],5,FALSE),"")</f>
        <v>0</v>
      </c>
      <c r="AG33" s="150"/>
      <c r="AH33" s="150">
        <f>IFERROR(VLOOKUP(Tableau210[[#This Row],[OPERATION]],Tableau4[],4,FALSE),"")</f>
        <v>0</v>
      </c>
      <c r="AI33" s="150"/>
      <c r="AJ33" s="150" t="str">
        <f>IF(Tableau210[[#This Row],[NB JP EMIS]]=1,"1 JP","") &amp; IF(Tableau210[[#This Row],[NB BP EMIS]]=1," 1 BP","")</f>
        <v/>
      </c>
      <c r="AK33" s="150" t="str">
        <f>IF(Tableau210[[#This Row],[NB JP BUTA]]=1,"1 JP","") &amp; IF(Tableau210[[#This Row],[Nb BP BUTA]]=1," 1 BP","") &amp; IF(Tableau210[[#This Row],[Nb BP BUTA]]=2," 2 BP","")</f>
        <v/>
      </c>
      <c r="AL33" s="153" t="s">
        <v>2527</v>
      </c>
      <c r="AM33" s="153">
        <f>IFERROR(+VLOOKUP(AY33,Tiges!$G$4:$I$569,3,FALSE),"")</f>
        <v>27</v>
      </c>
      <c r="AN33" s="152"/>
      <c r="AO33" s="153">
        <v>4</v>
      </c>
      <c r="AP33" s="153" cm="1">
        <f t="array" ref="AP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3" s="153" t="s">
        <v>2161</v>
      </c>
      <c r="AS33" s="153" t="str" cm="1">
        <f t="array" ref="AS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3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3" s="153" t="s">
        <v>1123</v>
      </c>
      <c r="AV33" s="153" t="str" cm="1">
        <f t="array" ref="AV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" s="153"/>
      <c r="AY33" s="153" cm="1">
        <f t="array" ref="AY33">IFERROR(_xlfn.XLOOKUP(Tableau210[[#This Row],[DN DONNEES BUTA ]]&amp;Tableau210[[#This Row],[PN DONNEES BUTA]],Tiges!$B$4:$B$79&amp;Tiges!$C$4:$C$79,Tiges!$G$4:$G$79),"")</f>
        <v>16</v>
      </c>
      <c r="AZ33" s="153"/>
      <c r="BA33" s="153" cm="1">
        <f t="array" ref="BA33">IFERROR(_xlfn.XLOOKUP(Tableau210[[#This Row],[DN DONNEES BUTA ]]&amp;Tableau210[[#This Row],[PN DONNEES BUTA]],Tiges!$B$4:$B$79&amp;Tiges!$C$4:$C$79,Tiges!$H$4:$H$79),"")</f>
        <v>80</v>
      </c>
      <c r="BB33" s="153"/>
      <c r="BC33" s="153">
        <f>IFERROR(VLOOKUP(Tableau210[[#This Row],[OPERATION]],Tableau4[],2,FALSE),"")</f>
        <v>0</v>
      </c>
      <c r="BD33" s="153"/>
      <c r="BE33" s="153">
        <f>IFERROR(VLOOKUP(Tableau210[[#This Row],[OPERATION]],Tableau4[],3,FALSE),"")</f>
        <v>1</v>
      </c>
      <c r="BF33" s="153"/>
      <c r="BG33" s="153" t="s">
        <v>129</v>
      </c>
      <c r="BH33" s="153" t="str" cm="1">
        <f t="array" ref="BH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3" s="153"/>
      <c r="BK33" s="153" t="s">
        <v>37</v>
      </c>
      <c r="BL33" s="153" t="s">
        <v>2509</v>
      </c>
      <c r="BM33" s="153" t="s">
        <v>2380</v>
      </c>
      <c r="BN33" s="153"/>
      <c r="BO33" s="153"/>
      <c r="BP33" s="153"/>
      <c r="BQ33" s="152"/>
      <c r="BR33" s="150"/>
      <c r="BS33" s="152"/>
      <c r="BT33" s="152"/>
      <c r="BU33" s="152"/>
      <c r="BV33" s="152"/>
      <c r="BW33" s="152"/>
      <c r="BX33" s="152"/>
    </row>
    <row r="34" spans="1:76" ht="15.75" hidden="1" x14ac:dyDescent="0.25">
      <c r="A34" s="48" t="e" cm="1">
        <f t="array" ref="A34">_xlfn.XLOOKUP(Tableau210[[#This Row],[NOM]]&amp;Tableau210[[#This Row],[REPERE BUTA]],[6]!Tableau16[POSTE TECHNIQUE]&amp;[6]!Tableau16[Repere ADM],[6]!Tableau16[NUMERO CLIENT])</f>
        <v>#N/A</v>
      </c>
      <c r="B34" s="48" t="e" cm="1">
        <f t="array" ref="B34">_xlfn.XLOOKUP(Tableau210[[#This Row],[NOM]]&amp;Tableau210[[#This Row],[REPERE BUTA]],[6]!Tableau16[POSTE TECHNIQUE]&amp;[6]!Tableau16[Repere REF],[6]!Tableau16[NUMERO CLIENT])</f>
        <v>#N/A</v>
      </c>
      <c r="C34" s="48" cm="1">
        <f t="array" ref="C34">_xlfn.XLOOKUP(Tableau210[[#This Row],[NOM]]&amp;Tableau210[[#This Row],[Repere Ubleam]],[7]Sheet1!$C$2:$C$2995&amp;[7]Sheet1!$I$2:$I$2995,[7]Sheet1!$A$2:$A$2995)</f>
        <v>27</v>
      </c>
      <c r="D34" s="48" t="str">
        <f>C34&amp;""</f>
        <v>27</v>
      </c>
      <c r="E34" s="48" t="e">
        <v>#N/A</v>
      </c>
      <c r="F34" s="48" t="e">
        <v>#N/A</v>
      </c>
      <c r="G34" s="185" t="s">
        <v>1174</v>
      </c>
      <c r="H34" s="119" t="s">
        <v>1067</v>
      </c>
      <c r="I34" s="119" t="s">
        <v>1070</v>
      </c>
      <c r="J34" s="119" t="s">
        <v>1075</v>
      </c>
      <c r="K34" s="119" t="str">
        <f>_xlfn.XLOOKUP(Tableau210[[#This Row],[NOM]],[8]LUT!$I$5:$I$301,[8]LUT!$N$5:$N$301)</f>
        <v>OTG</v>
      </c>
      <c r="L34" s="119" t="s">
        <v>81</v>
      </c>
      <c r="M34" s="119"/>
      <c r="N34" s="119" t="s">
        <v>81</v>
      </c>
      <c r="O34" s="119"/>
      <c r="P34" s="119"/>
      <c r="Q34" s="119"/>
      <c r="R34" s="119"/>
      <c r="S34" s="119"/>
      <c r="T34" s="119"/>
      <c r="U34" s="119"/>
      <c r="V34" s="119"/>
      <c r="W34" s="148">
        <v>50</v>
      </c>
      <c r="X34" s="207" cm="1">
        <f t="array" ref="X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4" s="148">
        <v>20</v>
      </c>
      <c r="AA34" s="207" cm="1">
        <f t="array" ref="AA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4" s="48"/>
      <c r="AD34" s="117" t="s">
        <v>2103</v>
      </c>
      <c r="AE34" s="119"/>
      <c r="AF34" s="181">
        <f>IFERROR(VLOOKUP(Tableau210[[#This Row],[OPERATION]],Tableau4[],5,FALSE),"")</f>
        <v>1</v>
      </c>
      <c r="AG34" s="178" cm="1">
        <f t="array" ref="AG34">IFERROR(
   SUM(
      _xlfn._xlws.FILTER(
         Tableau3[JP],
         (Tableau3[ITEM]=Tableau210[[#This Row],[NOM]])*
         (Tableau3[Rep.]=Tableau210[[#This Row],[REPERE BUTA]])
      )
   ),
0)</f>
        <v>1</v>
      </c>
      <c r="AH34" s="182">
        <f>IFERROR(VLOOKUP(Tableau210[[#This Row],[OPERATION]],Tableau4[],4,FALSE),"")</f>
        <v>0</v>
      </c>
      <c r="AI34" s="178" cm="1">
        <f t="array" ref="AI34">IFERROR(
   SUM(
      _xlfn._xlws.FILTER(
         Tableau3[BP],
         (Tableau3[ITEM]=Tableau210[[#This Row],[NOM]])*
         (Tableau3[Rep.]=Tableau210[[#This Row],[REPERE BUTA]])
      )
   ),
0)</f>
        <v>0</v>
      </c>
      <c r="AJ34" s="182" t="str">
        <f>IF(Tableau210[[#This Row],[NB JP EMIS]]=1,"1 JP","") &amp; IF(Tableau210[[#This Row],[NB BP EMIS]]=1," 1 BP","")</f>
        <v>1 JP</v>
      </c>
      <c r="AK34" s="177" t="str">
        <f>IF(Tableau210[[#This Row],[NB JP BUTA]]=1,"1 JP","") &amp; IF(Tableau210[[#This Row],[Nb BP BUTA]]=1," 1 BP","") &amp; IF(Tableau210[[#This Row],[Nb BP BUTA]]=2," 2 BP","")</f>
        <v>1 JP</v>
      </c>
      <c r="AL34" s="117" t="s">
        <v>2527</v>
      </c>
      <c r="AM34" s="117">
        <f>IFERROR(+VLOOKUP(AY34,Tiges!$G$4:$I$569,3,FALSE),"")</f>
        <v>27</v>
      </c>
      <c r="AN34" s="48"/>
      <c r="AO34" s="117">
        <v>4</v>
      </c>
      <c r="AP34" s="177" cm="1">
        <f t="array" ref="AP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" s="117" t="s">
        <v>2161</v>
      </c>
      <c r="AS34" s="177" t="str" cm="1">
        <f t="array" ref="AS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4" s="117" t="s">
        <v>1123</v>
      </c>
      <c r="AV34" s="177" t="str" cm="1">
        <f t="array" ref="AV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" s="117"/>
      <c r="AY34" s="117" cm="1">
        <f t="array" ref="AY34">IFERROR(_xlfn.XLOOKUP(Tableau210[[#This Row],[DN DONNEES BUTA ]]&amp;Tableau210[[#This Row],[PN DONNEES BUTA]],Tiges!$B$4:$B$79&amp;Tiges!$C$4:$C$79,Tiges!$G$4:$G$79),"")</f>
        <v>16</v>
      </c>
      <c r="AZ34" s="117"/>
      <c r="BA34" s="117" cm="1">
        <f t="array" ref="BA34">IFERROR(_xlfn.XLOOKUP(Tableau210[[#This Row],[DN DONNEES BUTA ]]&amp;Tableau210[[#This Row],[PN DONNEES BUTA]],Tiges!$B$4:$B$79&amp;Tiges!$C$4:$C$79,Tiges!$H$4:$H$79),"")</f>
        <v>90</v>
      </c>
      <c r="BB34" s="117"/>
      <c r="BC34" s="182">
        <f>IFERROR(VLOOKUP(Tableau210[[#This Row],[OPERATION]],Tableau4[],2,FALSE),"")</f>
        <v>2</v>
      </c>
      <c r="BD34" s="177" cm="1">
        <f t="array" ref="BD34">IFERROR(
   SUM(
      _xlfn._xlws.FILTER(
         Tableau3[Nb Platinage Joint],
         (Tableau3[ITEM]=Tableau210[[#This Row],[NOM]])*
         (Tableau3[Rep.]=Tableau210[[#This Row],[REPERE BUTA]])
      )
   ),
0)</f>
        <v>2</v>
      </c>
      <c r="BE34" s="182">
        <f>IFERROR(VLOOKUP(Tableau210[[#This Row],[OPERATION]],Tableau4[],3,FALSE),"")</f>
        <v>1</v>
      </c>
      <c r="BF34" s="177" cm="1">
        <f t="array" ref="BF34">IFERROR(
   SUM(
      _xlfn._xlws.FILTER(
         Tableau3[Joint Définitif Nb],
         (Tableau3[ITEM]=Tableau210[[#This Row],[NOM]])*
         (Tableau3[Rep.]=Tableau210[[#This Row],[REPERE BUTA]])
      )
   ),
0)</f>
        <v>1</v>
      </c>
      <c r="BG34" s="117" t="s">
        <v>129</v>
      </c>
      <c r="BH34" s="177" t="str" cm="1">
        <f t="array" ref="BH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4" s="117" t="s">
        <v>2268</v>
      </c>
      <c r="BK34" s="117" t="s">
        <v>37</v>
      </c>
      <c r="BL34" s="167" t="s">
        <v>2380</v>
      </c>
      <c r="BM34" s="167"/>
      <c r="BN34" s="117"/>
      <c r="BO34" s="117"/>
      <c r="BP34" s="117"/>
      <c r="BQ34" s="48"/>
      <c r="BR34" s="119"/>
      <c r="BS34" s="48"/>
      <c r="BT34" s="48"/>
      <c r="BU34" s="48"/>
      <c r="BV34" s="48"/>
      <c r="BW34" s="48"/>
      <c r="BX34" s="48"/>
    </row>
    <row r="35" spans="1:76" ht="15.75" hidden="1" x14ac:dyDescent="0.25">
      <c r="A35" s="48" t="e" cm="1">
        <f t="array" ref="A35">_xlfn.XLOOKUP(Tableau210[[#This Row],[NOM]]&amp;Tableau210[[#This Row],[REPERE BUTA]],[6]!Tableau16[POSTE TECHNIQUE]&amp;[6]!Tableau16[Repere ADM],[6]!Tableau16[NUMERO CLIENT])</f>
        <v>#N/A</v>
      </c>
      <c r="B35" s="48" t="e" cm="1">
        <f t="array" ref="B35">_xlfn.XLOOKUP(Tableau210[[#This Row],[NOM]]&amp;Tableau210[[#This Row],[REPERE BUTA]],[6]!Tableau16[POSTE TECHNIQUE]&amp;[6]!Tableau16[Repere REF],[6]!Tableau16[NUMERO CLIENT])</f>
        <v>#N/A</v>
      </c>
      <c r="C35" s="48" cm="1">
        <f t="array" ref="C35">_xlfn.XLOOKUP(Tableau210[[#This Row],[NOM]]&amp;Tableau210[[#This Row],[Repere Ubleam]],[7]Sheet1!$C$2:$C$2995&amp;[7]Sheet1!$I$2:$I$2995,[7]Sheet1!$A$2:$A$2995)</f>
        <v>28</v>
      </c>
      <c r="D35" s="48" t="str">
        <f>C35&amp;""</f>
        <v>28</v>
      </c>
      <c r="E35" s="48" t="e">
        <v>#N/A</v>
      </c>
      <c r="F35" s="48" t="e">
        <v>#N/A</v>
      </c>
      <c r="G35" s="185" t="s">
        <v>1174</v>
      </c>
      <c r="H35" s="119" t="s">
        <v>1067</v>
      </c>
      <c r="I35" s="119" t="s">
        <v>1070</v>
      </c>
      <c r="J35" s="119" t="s">
        <v>1075</v>
      </c>
      <c r="K35" s="119" t="str">
        <f>_xlfn.XLOOKUP(Tableau210[[#This Row],[NOM]],[8]LUT!$I$5:$I$301,[8]LUT!$N$5:$N$301)</f>
        <v>OTG</v>
      </c>
      <c r="L35" s="119" t="s">
        <v>82</v>
      </c>
      <c r="M35" s="119"/>
      <c r="N35" s="119" t="s">
        <v>82</v>
      </c>
      <c r="O35" s="119"/>
      <c r="P35" s="119"/>
      <c r="Q35" s="119"/>
      <c r="R35" s="119"/>
      <c r="S35" s="119"/>
      <c r="T35" s="119"/>
      <c r="U35" s="119"/>
      <c r="V35" s="119"/>
      <c r="W35" s="148">
        <v>200</v>
      </c>
      <c r="X35" s="207" cm="1">
        <f t="array" ref="X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3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5" s="148">
        <v>50</v>
      </c>
      <c r="AA35" s="207" cm="1">
        <f t="array" ref="AA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" s="48"/>
      <c r="AD35" s="117" t="s">
        <v>2103</v>
      </c>
      <c r="AE35" s="119"/>
      <c r="AF35" s="181">
        <f>IFERROR(VLOOKUP(Tableau210[[#This Row],[OPERATION]],Tableau4[],5,FALSE),"")</f>
        <v>1</v>
      </c>
      <c r="AG35" s="178" cm="1">
        <f t="array" ref="AG35">IFERROR(
   SUM(
      _xlfn._xlws.FILTER(
         Tableau3[JP],
         (Tableau3[ITEM]=Tableau210[[#This Row],[NOM]])*
         (Tableau3[Rep.]=Tableau210[[#This Row],[REPERE BUTA]])
      )
   ),
0)</f>
        <v>1</v>
      </c>
      <c r="AH35" s="182">
        <f>IFERROR(VLOOKUP(Tableau210[[#This Row],[OPERATION]],Tableau4[],4,FALSE),"")</f>
        <v>0</v>
      </c>
      <c r="AI35" s="178" cm="1">
        <f t="array" ref="AI35">IFERROR(
   SUM(
      _xlfn._xlws.FILTER(
         Tableau3[BP],
         (Tableau3[ITEM]=Tableau210[[#This Row],[NOM]])*
         (Tableau3[Rep.]=Tableau210[[#This Row],[REPERE BUTA]])
      )
   ),
0)</f>
        <v>0</v>
      </c>
      <c r="AJ35" s="182" t="str">
        <f>IF(Tableau210[[#This Row],[NB JP EMIS]]=1,"1 JP","") &amp; IF(Tableau210[[#This Row],[NB BP EMIS]]=1," 1 BP","")</f>
        <v>1 JP</v>
      </c>
      <c r="AK35" s="177" t="str">
        <f>IF(Tableau210[[#This Row],[NB JP BUTA]]=1,"1 JP","") &amp; IF(Tableau210[[#This Row],[Nb BP BUTA]]=1," 1 BP","") &amp; IF(Tableau210[[#This Row],[Nb BP BUTA]]=2," 2 BP","")</f>
        <v>1 JP</v>
      </c>
      <c r="AL35" s="117" t="s">
        <v>2527</v>
      </c>
      <c r="AM35" s="117">
        <f>IFERROR(+VLOOKUP(AY35,Tiges!$G$4:$I$569,3,FALSE),"")</f>
        <v>32</v>
      </c>
      <c r="AN35" s="48"/>
      <c r="AO35" s="117">
        <v>12</v>
      </c>
      <c r="AP35" s="177" cm="1">
        <f t="array" ref="AP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5" s="117" t="s">
        <v>2162</v>
      </c>
      <c r="AS35" s="177" t="str" cm="1">
        <f t="array" ref="AS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35" s="117" t="s">
        <v>1123</v>
      </c>
      <c r="AV35" s="177" t="str" cm="1">
        <f t="array" ref="AV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" s="117"/>
      <c r="AY35" s="117" cm="1">
        <f t="array" ref="AY35">IFERROR(_xlfn.XLOOKUP(Tableau210[[#This Row],[DN DONNEES BUTA ]]&amp;Tableau210[[#This Row],[PN DONNEES BUTA]],Tiges!$B$4:$B$79&amp;Tiges!$C$4:$C$79,Tiges!$G$4:$G$79),"")</f>
        <v>20</v>
      </c>
      <c r="AZ35" s="117"/>
      <c r="BA35" s="117" cm="1">
        <f t="array" ref="BA35">IFERROR(_xlfn.XLOOKUP(Tableau210[[#This Row],[DN DONNEES BUTA ]]&amp;Tableau210[[#This Row],[PN DONNEES BUTA]],Tiges!$B$4:$B$79&amp;Tiges!$C$4:$C$79,Tiges!$H$4:$H$79),"")</f>
        <v>110</v>
      </c>
      <c r="BB35" s="117"/>
      <c r="BC35" s="182">
        <f>IFERROR(VLOOKUP(Tableau210[[#This Row],[OPERATION]],Tableau4[],2,FALSE),"")</f>
        <v>2</v>
      </c>
      <c r="BD35" s="177" cm="1">
        <f t="array" ref="BD35">IFERROR(
   SUM(
      _xlfn._xlws.FILTER(
         Tableau3[Nb Platinage Joint],
         (Tableau3[ITEM]=Tableau210[[#This Row],[NOM]])*
         (Tableau3[Rep.]=Tableau210[[#This Row],[REPERE BUTA]])
      )
   ),
0)</f>
        <v>2</v>
      </c>
      <c r="BE35" s="182">
        <f>IFERROR(VLOOKUP(Tableau210[[#This Row],[OPERATION]],Tableau4[],3,FALSE),"")</f>
        <v>1</v>
      </c>
      <c r="BF35" s="177" cm="1">
        <f t="array" ref="BF35">IFERROR(
   SUM(
      _xlfn._xlws.FILTER(
         Tableau3[Joint Définitif Nb],
         (Tableau3[ITEM]=Tableau210[[#This Row],[NOM]])*
         (Tableau3[Rep.]=Tableau210[[#This Row],[REPERE BUTA]])
      )
   ),
0)</f>
        <v>1</v>
      </c>
      <c r="BG35" s="117" t="s">
        <v>129</v>
      </c>
      <c r="BH35" s="177" t="str" cm="1">
        <f t="array" ref="BH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5" s="117" t="s">
        <v>2268</v>
      </c>
      <c r="BK35" s="117" t="s">
        <v>37</v>
      </c>
      <c r="BL35" s="167" t="s">
        <v>2380</v>
      </c>
      <c r="BM35" s="167"/>
      <c r="BN35" s="117"/>
      <c r="BO35" s="117"/>
      <c r="BP35" s="117"/>
      <c r="BQ35" s="48"/>
      <c r="BR35" s="119"/>
      <c r="BS35" s="48"/>
      <c r="BT35" s="48"/>
      <c r="BU35" s="48"/>
      <c r="BV35" s="48"/>
      <c r="BW35" s="48"/>
      <c r="BX35" s="48"/>
    </row>
    <row r="36" spans="1:76" s="154" customFormat="1" ht="15.75" hidden="1" x14ac:dyDescent="0.25">
      <c r="A36" s="48" t="e" cm="1">
        <f t="array" ref="A36">_xlfn.XLOOKUP(Tableau210[[#This Row],[NOM]]&amp;Tableau210[[#This Row],[REPERE BUTA]],[6]!Tableau16[POSTE TECHNIQUE]&amp;[6]!Tableau16[Repere ADM],[6]!Tableau16[NUMERO CLIENT])</f>
        <v>#N/A</v>
      </c>
      <c r="B36" s="48" t="e" cm="1">
        <f t="array" ref="B36">_xlfn.XLOOKUP(Tableau210[[#This Row],[NOM]]&amp;Tableau210[[#This Row],[REPERE BUTA]],[6]!Tableau16[POSTE TECHNIQUE]&amp;[6]!Tableau16[Repere REF],[6]!Tableau16[NUMERO CLIENT])</f>
        <v>#N/A</v>
      </c>
      <c r="C36" s="48" cm="1">
        <f t="array" ref="C36">_xlfn.XLOOKUP(Tableau210[[#This Row],[NOM]]&amp;Tableau210[[#This Row],[Repere Ubleam]],[7]Sheet1!$C$2:$C$2995&amp;[7]Sheet1!$I$2:$I$2995,[7]Sheet1!$A$2:$A$2995)</f>
        <v>29</v>
      </c>
      <c r="D36" s="48" t="str">
        <f>C36&amp;""</f>
        <v>29</v>
      </c>
      <c r="E36" s="48" t="e">
        <v>#N/A</v>
      </c>
      <c r="F36" s="48" t="e">
        <v>#N/A</v>
      </c>
      <c r="G36" s="166" t="s">
        <v>1174</v>
      </c>
      <c r="H36" s="150" t="s">
        <v>1067</v>
      </c>
      <c r="I36" s="150" t="s">
        <v>1070</v>
      </c>
      <c r="J36" s="150" t="s">
        <v>1075</v>
      </c>
      <c r="K36" s="150" t="str">
        <f>_xlfn.XLOOKUP(Tableau210[[#This Row],[NOM]],[8]LUT!$I$5:$I$301,[8]LUT!$N$5:$N$301)</f>
        <v>OTG</v>
      </c>
      <c r="L36" s="150" t="s">
        <v>112</v>
      </c>
      <c r="M36" s="150" t="s">
        <v>1276</v>
      </c>
      <c r="N36" s="150" t="s">
        <v>1276</v>
      </c>
      <c r="O36" s="150" t="s">
        <v>2109</v>
      </c>
      <c r="P36" s="150"/>
      <c r="Q36" s="150"/>
      <c r="R36" s="150"/>
      <c r="S36" s="150"/>
      <c r="T36" s="150"/>
      <c r="U36" s="150"/>
      <c r="V36" s="150"/>
      <c r="W36" s="151">
        <v>50</v>
      </c>
      <c r="X36" s="151" cm="1">
        <f t="array" ref="X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3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6" s="151">
        <v>50</v>
      </c>
      <c r="AA36" s="151" cm="1">
        <f t="array" ref="AA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6" s="194" t="s">
        <v>103</v>
      </c>
      <c r="AD36" s="153" t="s">
        <v>2197</v>
      </c>
      <c r="AE36" s="164" t="s">
        <v>103</v>
      </c>
      <c r="AF36" s="150">
        <f>IFERROR(VLOOKUP(Tableau210[[#This Row],[OPERATION]],Tableau4[],5,FALSE),"")</f>
        <v>0</v>
      </c>
      <c r="AG36" s="150" cm="1">
        <f t="array" ref="AG36">IFERROR(
   SUM(
      _xlfn._xlws.FILTER(
         Tableau3[JP],
         (Tableau3[ITEM]=Tableau210[[#This Row],[NOM]])*
         (Tableau3[Rep.]=Tableau210[[#This Row],[REPERE BUTA]])
      )
   ),
0)</f>
        <v>0</v>
      </c>
      <c r="AH36" s="153">
        <f>IFERROR(VLOOKUP(Tableau210[[#This Row],[OPERATION]],Tableau4[],4,FALSE),"")</f>
        <v>1</v>
      </c>
      <c r="AI36" s="150" cm="1">
        <f t="array" ref="AI36">IFERROR(
   SUM(
      _xlfn._xlws.FILTER(
         Tableau3[BP],
         (Tableau3[ITEM]=Tableau210[[#This Row],[NOM]])*
         (Tableau3[Rep.]=Tableau210[[#This Row],[REPERE BUTA]])
      )
   ),
0)</f>
        <v>1</v>
      </c>
      <c r="AJ36" s="153" t="str">
        <f>IF(Tableau210[[#This Row],[NB JP EMIS]]=1,"1 JP","") &amp; IF(Tableau210[[#This Row],[NB BP EMIS]]=1," 1 BP","")</f>
        <v xml:space="preserve"> 1 BP</v>
      </c>
      <c r="AK36" s="153" t="str">
        <f>IF(Tableau210[[#This Row],[NB JP BUTA]]=1,"1 JP","") &amp; IF(Tableau210[[#This Row],[Nb BP BUTA]]=1," 1 BP","") &amp; IF(Tableau210[[#This Row],[Nb BP BUTA]]=2," 2 BP","")</f>
        <v xml:space="preserve"> 1 BP</v>
      </c>
      <c r="AL36" s="153" t="s">
        <v>2527</v>
      </c>
      <c r="AM36" s="153">
        <f>IFERROR(+VLOOKUP(AY36,Tiges!$G$4:$I$569,3,FALSE),"")</f>
        <v>32</v>
      </c>
      <c r="AN36" s="152"/>
      <c r="AO36" s="153">
        <v>8</v>
      </c>
      <c r="AP36" s="153" cm="1">
        <f t="array" ref="AP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6" s="153" t="s">
        <v>2163</v>
      </c>
      <c r="AS36" s="153" t="str" cm="1">
        <f t="array" ref="AS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6" s="153" t="s">
        <v>1123</v>
      </c>
      <c r="AV36" s="153" t="str" cm="1">
        <f t="array" ref="AV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" s="153"/>
      <c r="AY36" s="153" cm="1">
        <f t="array" ref="AY36">IFERROR(_xlfn.XLOOKUP(Tableau210[[#This Row],[DN DONNEES BUTA ]]&amp;Tableau210[[#This Row],[PN DONNEES BUTA]],Tiges!$B$4:$B$79&amp;Tiges!$C$4:$C$79,Tiges!$G$4:$G$79),"")</f>
        <v>20</v>
      </c>
      <c r="AZ36" s="153"/>
      <c r="BA36" s="153" cm="1">
        <f t="array" ref="BA36">IFERROR(_xlfn.XLOOKUP(Tableau210[[#This Row],[DN DONNEES BUTA ]]&amp;Tableau210[[#This Row],[PN DONNEES BUTA]],Tiges!$B$4:$B$79&amp;Tiges!$C$4:$C$79,Tiges!$H$4:$H$79),"")</f>
        <v>110</v>
      </c>
      <c r="BB36" s="153"/>
      <c r="BC36" s="153">
        <f>IFERROR(VLOOKUP(Tableau210[[#This Row],[OPERATION]],Tableau4[],2,FALSE),"")</f>
        <v>1</v>
      </c>
      <c r="BD36" s="153" cm="1">
        <f t="array" ref="BD36">IFERROR(
   SUM(
      _xlfn._xlws.FILTER(
         Tableau3[Nb Platinage Joint],
         (Tableau3[ITEM]=Tableau210[[#This Row],[NOM]])*
         (Tableau3[Rep.]=Tableau210[[#This Row],[REPERE BUTA]])
      )
   ),
0)</f>
        <v>1</v>
      </c>
      <c r="BE36" s="153">
        <f>IFERROR(VLOOKUP(Tableau210[[#This Row],[OPERATION]],Tableau4[],3,FALSE),"")</f>
        <v>1</v>
      </c>
      <c r="BF36" s="153" cm="1">
        <f t="array" ref="BF36">IFERROR(
   SUM(
      _xlfn._xlws.FILTER(
         Tableau3[Joint Définitif Nb],
         (Tableau3[ITEM]=Tableau210[[#This Row],[NOM]])*
         (Tableau3[Rep.]=Tableau210[[#This Row],[REPERE BUTA]])
      )
   ),
0)</f>
        <v>1</v>
      </c>
      <c r="BG36" s="153" t="s">
        <v>129</v>
      </c>
      <c r="BH36" s="153" t="str" cm="1">
        <f t="array" ref="BH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6" s="153" t="s">
        <v>2268</v>
      </c>
      <c r="BK36" s="153" t="s">
        <v>37</v>
      </c>
      <c r="BL36" s="153" t="s">
        <v>2383</v>
      </c>
      <c r="BM36" s="153"/>
      <c r="BN36" s="153"/>
      <c r="BO36" s="153"/>
      <c r="BP36" s="153"/>
      <c r="BQ36" s="152"/>
      <c r="BR36" s="150"/>
      <c r="BS36" s="152"/>
      <c r="BT36" s="152"/>
      <c r="BU36" s="152"/>
      <c r="BV36" s="152"/>
      <c r="BW36" s="152"/>
      <c r="BX36" s="152"/>
    </row>
    <row r="37" spans="1:76" s="154" customFormat="1" ht="15.75" hidden="1" x14ac:dyDescent="0.25">
      <c r="A37" s="48" t="e" cm="1">
        <f t="array" ref="A37">_xlfn.XLOOKUP(Tableau210[[#This Row],[NOM]]&amp;Tableau210[[#This Row],[REPERE BUTA]],[6]!Tableau16[POSTE TECHNIQUE]&amp;[6]!Tableau16[Repere ADM],[6]!Tableau16[NUMERO CLIENT])</f>
        <v>#N/A</v>
      </c>
      <c r="B37" s="48" t="e" cm="1">
        <f t="array" ref="B37">_xlfn.XLOOKUP(Tableau210[[#This Row],[NOM]]&amp;Tableau210[[#This Row],[REPERE BUTA]],[6]!Tableau16[POSTE TECHNIQUE]&amp;[6]!Tableau16[Repere REF],[6]!Tableau16[NUMERO CLIENT])</f>
        <v>#N/A</v>
      </c>
      <c r="C37" s="48" cm="1">
        <f t="array" ref="C37">_xlfn.XLOOKUP(Tableau210[[#This Row],[NOM]]&amp;Tableau210[[#This Row],[Repere Ubleam]],[7]Sheet1!$C$2:$C$2995&amp;[7]Sheet1!$I$2:$I$2995,[7]Sheet1!$A$2:$A$2995)</f>
        <v>30</v>
      </c>
      <c r="D37" s="48" t="str">
        <f>C37&amp;""</f>
        <v>30</v>
      </c>
      <c r="E37" s="48" t="e">
        <v>#N/A</v>
      </c>
      <c r="F37" s="48" t="e">
        <v>#N/A</v>
      </c>
      <c r="G37" s="166" t="s">
        <v>1174</v>
      </c>
      <c r="H37" s="150" t="s">
        <v>1067</v>
      </c>
      <c r="I37" s="150" t="s">
        <v>1070</v>
      </c>
      <c r="J37" s="150" t="s">
        <v>1075</v>
      </c>
      <c r="K37" s="150" t="str">
        <f>_xlfn.XLOOKUP(Tableau210[[#This Row],[NOM]],[8]LUT!$I$5:$I$301,[8]LUT!$N$5:$N$301)</f>
        <v>OTG</v>
      </c>
      <c r="L37" s="150" t="s">
        <v>112</v>
      </c>
      <c r="M37" s="150" t="s">
        <v>1273</v>
      </c>
      <c r="N37" s="150" t="s">
        <v>1273</v>
      </c>
      <c r="O37" s="150" t="s">
        <v>2110</v>
      </c>
      <c r="P37" s="150"/>
      <c r="Q37" s="150"/>
      <c r="R37" s="150"/>
      <c r="S37" s="150"/>
      <c r="T37" s="150"/>
      <c r="U37" s="150"/>
      <c r="V37" s="150"/>
      <c r="W37" s="151">
        <v>50</v>
      </c>
      <c r="X37" s="151" cm="1">
        <f t="array" ref="X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3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7" s="151">
        <v>50</v>
      </c>
      <c r="AA37" s="151" cm="1">
        <f t="array" ref="AA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7" s="152"/>
      <c r="AD37" s="153" t="s">
        <v>2381</v>
      </c>
      <c r="AE37" s="150"/>
      <c r="AF37" s="150">
        <f>IFERROR(VLOOKUP(Tableau210[[#This Row],[OPERATION]],Tableau4[],5,FALSE),"")</f>
        <v>0</v>
      </c>
      <c r="AG37" s="150"/>
      <c r="AH37" s="153">
        <f>IFERROR(VLOOKUP(Tableau210[[#This Row],[OPERATION]],Tableau4[],4,FALSE),"")</f>
        <v>1</v>
      </c>
      <c r="AI37" s="150"/>
      <c r="AJ37" s="153" t="s">
        <v>2382</v>
      </c>
      <c r="AK37" s="153" t="str">
        <f>IF(Tableau210[[#This Row],[NB JP BUTA]]=1,"1 JP","") &amp; IF(Tableau210[[#This Row],[Nb BP BUTA]]=1," 1 BP","") &amp; IF(Tableau210[[#This Row],[Nb BP BUTA]]=2," 2 BP","")</f>
        <v/>
      </c>
      <c r="AL37" s="153" t="s">
        <v>2527</v>
      </c>
      <c r="AM37" s="153">
        <f>IFERROR(+VLOOKUP(AY37,Tiges!$G$4:$I$569,3,FALSE),"")</f>
        <v>32</v>
      </c>
      <c r="AN37" s="152"/>
      <c r="AO37" s="153">
        <v>8</v>
      </c>
      <c r="AP37" s="153" cm="1">
        <f t="array" ref="AP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7" s="153" t="s">
        <v>2163</v>
      </c>
      <c r="AS37" s="153" t="str" cm="1">
        <f t="array" ref="AS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7" s="153" t="s">
        <v>1123</v>
      </c>
      <c r="AV37" s="153" t="str" cm="1">
        <f t="array" ref="AV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" s="153"/>
      <c r="AY37" s="153" cm="1">
        <f t="array" ref="AY37">IFERROR(_xlfn.XLOOKUP(Tableau210[[#This Row],[DN DONNEES BUTA ]]&amp;Tableau210[[#This Row],[PN DONNEES BUTA]],Tiges!$B$4:$B$79&amp;Tiges!$C$4:$C$79,Tiges!$G$4:$G$79),"")</f>
        <v>20</v>
      </c>
      <c r="AZ37" s="153"/>
      <c r="BA37" s="153" cm="1">
        <f t="array" ref="BA37">IFERROR(_xlfn.XLOOKUP(Tableau210[[#This Row],[DN DONNEES BUTA ]]&amp;Tableau210[[#This Row],[PN DONNEES BUTA]],Tiges!$B$4:$B$79&amp;Tiges!$C$4:$C$79,Tiges!$H$4:$H$79),"")</f>
        <v>110</v>
      </c>
      <c r="BB37" s="153"/>
      <c r="BC37" s="153">
        <f>IFERROR(VLOOKUP(Tableau210[[#This Row],[OPERATION]],Tableau4[],2,FALSE),"")</f>
        <v>1</v>
      </c>
      <c r="BD37" s="153"/>
      <c r="BE37" s="153">
        <f>IFERROR(VLOOKUP(Tableau210[[#This Row],[OPERATION]],Tableau4[],3,FALSE),"")</f>
        <v>1</v>
      </c>
      <c r="BF37" s="153"/>
      <c r="BG37" s="153" t="s">
        <v>129</v>
      </c>
      <c r="BH37" s="153" t="str" cm="1">
        <f t="array" ref="BH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7" s="153" t="s">
        <v>2268</v>
      </c>
      <c r="BK37" s="153" t="s">
        <v>37</v>
      </c>
      <c r="BL37" s="153" t="s">
        <v>2383</v>
      </c>
      <c r="BM37" s="153"/>
      <c r="BN37" s="153"/>
      <c r="BO37" s="153"/>
      <c r="BP37" s="153"/>
      <c r="BQ37" s="152"/>
      <c r="BR37" s="150"/>
      <c r="BS37" s="152"/>
      <c r="BT37" s="152"/>
      <c r="BU37" s="152"/>
      <c r="BV37" s="152"/>
      <c r="BW37" s="152"/>
      <c r="BX37" s="152"/>
    </row>
    <row r="38" spans="1:76" ht="15.75" hidden="1" x14ac:dyDescent="0.25">
      <c r="A38" s="48" t="e" cm="1">
        <f t="array" ref="A38">_xlfn.XLOOKUP(Tableau210[[#This Row],[NOM]]&amp;Tableau210[[#This Row],[REPERE BUTA]],[6]!Tableau16[POSTE TECHNIQUE]&amp;[6]!Tableau16[Repere ADM],[6]!Tableau16[NUMERO CLIENT])</f>
        <v>#N/A</v>
      </c>
      <c r="B38" s="48" t="e" cm="1">
        <f t="array" ref="B38">_xlfn.XLOOKUP(Tableau210[[#This Row],[NOM]]&amp;Tableau210[[#This Row],[REPERE BUTA]],[6]!Tableau16[POSTE TECHNIQUE]&amp;[6]!Tableau16[Repere REF],[6]!Tableau16[NUMERO CLIENT])</f>
        <v>#N/A</v>
      </c>
      <c r="C38" s="48" cm="1">
        <f t="array" ref="C38">_xlfn.XLOOKUP(Tableau210[[#This Row],[NOM]]&amp;Tableau210[[#This Row],[Repere Ubleam]],[7]Sheet1!$C$2:$C$2995&amp;[7]Sheet1!$I$2:$I$2995,[7]Sheet1!$A$2:$A$2995)</f>
        <v>31</v>
      </c>
      <c r="D38" s="48" t="str">
        <f>C38&amp;""</f>
        <v>31</v>
      </c>
      <c r="E38" s="48" t="e">
        <v>#N/A</v>
      </c>
      <c r="F38" s="48" t="e">
        <v>#N/A</v>
      </c>
      <c r="G38" s="185" t="s">
        <v>1174</v>
      </c>
      <c r="H38" s="119" t="s">
        <v>1067</v>
      </c>
      <c r="I38" s="119" t="s">
        <v>1070</v>
      </c>
      <c r="J38" s="119" t="s">
        <v>1075</v>
      </c>
      <c r="K38" s="119" t="str">
        <f>_xlfn.XLOOKUP(Tableau210[[#This Row],[NOM]],[8]LUT!$I$5:$I$301,[8]LUT!$N$5:$N$301)</f>
        <v>OTG</v>
      </c>
      <c r="L38" s="119" t="s">
        <v>165</v>
      </c>
      <c r="M38" s="119"/>
      <c r="N38" s="119" t="s">
        <v>165</v>
      </c>
      <c r="O38" s="119"/>
      <c r="P38" s="119"/>
      <c r="Q38" s="119"/>
      <c r="R38" s="119"/>
      <c r="S38" s="119"/>
      <c r="T38" s="119"/>
      <c r="U38" s="119"/>
      <c r="V38" s="119"/>
      <c r="W38" s="148" t="s">
        <v>2291</v>
      </c>
      <c r="X38" s="207" cm="1">
        <f t="array" ref="X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400</v>
      </c>
      <c r="Y3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8" s="148" t="s">
        <v>3424</v>
      </c>
      <c r="AA38" s="207" cm="1">
        <f t="array" ref="AA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8" s="48"/>
      <c r="AD38" s="117" t="s">
        <v>2197</v>
      </c>
      <c r="AE38" s="119"/>
      <c r="AF38" s="181">
        <f>IFERROR(VLOOKUP(Tableau210[[#This Row],[OPERATION]],Tableau4[],5,FALSE),"")</f>
        <v>0</v>
      </c>
      <c r="AG38" s="178" cm="1">
        <f t="array" ref="AG38">IFERROR(
   SUM(
      _xlfn._xlws.FILTER(
         Tableau3[JP],
         (Tableau3[ITEM]=Tableau210[[#This Row],[NOM]])*
         (Tableau3[Rep.]=Tableau210[[#This Row],[REPERE BUTA]])
      )
   ),
0)</f>
        <v>1</v>
      </c>
      <c r="AH38" s="182">
        <f>IFERROR(VLOOKUP(Tableau210[[#This Row],[OPERATION]],Tableau4[],4,FALSE),"")</f>
        <v>1</v>
      </c>
      <c r="AI38" s="178" cm="1">
        <f t="array" ref="AI38">IFERROR(
   SUM(
      _xlfn._xlws.FILTER(
         Tableau3[BP],
         (Tableau3[ITEM]=Tableau210[[#This Row],[NOM]])*
         (Tableau3[Rep.]=Tableau210[[#This Row],[REPERE BUTA]])
      )
   ),
0)</f>
        <v>0</v>
      </c>
      <c r="AJ38" s="182" t="str">
        <f>IF(Tableau210[[#This Row],[NB JP EMIS]]=1,"1 JP","") &amp; IF(Tableau210[[#This Row],[NB BP EMIS]]=1," 1 BP","")</f>
        <v xml:space="preserve"> 1 BP</v>
      </c>
      <c r="AK38" s="177" t="str">
        <f>IF(Tableau210[[#This Row],[NB JP BUTA]]=1,"1 JP","") &amp; IF(Tableau210[[#This Row],[Nb BP BUTA]]=1," 1 BP","") &amp; IF(Tableau210[[#This Row],[Nb BP BUTA]]=2," 2 BP","")</f>
        <v>1 JP</v>
      </c>
      <c r="AL38" s="117" t="s">
        <v>2527</v>
      </c>
      <c r="AM38" s="117">
        <f>IFERROR(+VLOOKUP(AY38,Tiges!$G$4:$I$569,3,FALSE),"")</f>
        <v>41</v>
      </c>
      <c r="AN38" s="48"/>
      <c r="AO38" s="117">
        <v>16</v>
      </c>
      <c r="AP38" s="177" cm="1">
        <f t="array" ref="AP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38" s="117" t="s">
        <v>3424</v>
      </c>
      <c r="AS38" s="177" t="str" cm="1">
        <f t="array" ref="AS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M27x160</v>
      </c>
      <c r="AT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M27x160</v>
      </c>
      <c r="AU38" s="117" t="s">
        <v>3424</v>
      </c>
      <c r="AV38" s="177" t="str" cm="1">
        <f t="array" ref="AV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" s="117"/>
      <c r="AY38" s="117" cm="1">
        <f t="array" ref="AY38">IFERROR(_xlfn.XLOOKUP(Tableau210[[#This Row],[DN DONNEES BUTA ]]&amp;Tableau210[[#This Row],[PN DONNEES BUTA]],Tiges!$B$4:$B$79&amp;Tiges!$C$4:$C$79,Tiges!$G$4:$G$79),"")</f>
        <v>27</v>
      </c>
      <c r="AZ38" s="117"/>
      <c r="BA38" s="117" cm="1">
        <f t="array" ref="BA38">IFERROR(_xlfn.XLOOKUP(Tableau210[[#This Row],[DN DONNEES BUTA ]]&amp;Tableau210[[#This Row],[PN DONNEES BUTA]],Tiges!$B$4:$B$79&amp;Tiges!$C$4:$C$79,Tiges!$H$4:$H$79),"")</f>
        <v>150</v>
      </c>
      <c r="BB38" s="117"/>
      <c r="BC38" s="182">
        <f>IFERROR(VLOOKUP(Tableau210[[#This Row],[OPERATION]],Tableau4[],2,FALSE),"")</f>
        <v>1</v>
      </c>
      <c r="BD38" s="177" cm="1">
        <f t="array" ref="BD38">IFERROR(
   SUM(
      _xlfn._xlws.FILTER(
         Tableau3[Nb Platinage Joint],
         (Tableau3[ITEM]=Tableau210[[#This Row],[NOM]])*
         (Tableau3[Rep.]=Tableau210[[#This Row],[REPERE BUTA]])
      )
   ),
0)</f>
        <v>2</v>
      </c>
      <c r="BE38" s="182">
        <f>IFERROR(VLOOKUP(Tableau210[[#This Row],[OPERATION]],Tableau4[],3,FALSE),"")</f>
        <v>1</v>
      </c>
      <c r="BF38" s="177" cm="1">
        <f t="array" ref="BF38">IFERROR(
   SUM(
      _xlfn._xlws.FILTER(
         Tableau3[Joint Définitif Nb],
         (Tableau3[ITEM]=Tableau210[[#This Row],[NOM]])*
         (Tableau3[Rep.]=Tableau210[[#This Row],[REPERE BUTA]])
      )
   ),
0)</f>
        <v>1</v>
      </c>
      <c r="BG38" s="117" t="s">
        <v>129</v>
      </c>
      <c r="BH38" s="177" t="str" cm="1">
        <f t="array" ref="BH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8" s="117" t="s">
        <v>2268</v>
      </c>
      <c r="BK38" s="117" t="s">
        <v>2269</v>
      </c>
      <c r="BL38" s="167" t="s">
        <v>2380</v>
      </c>
      <c r="BM38" s="167"/>
      <c r="BN38" s="117"/>
      <c r="BO38" s="117"/>
      <c r="BP38" s="117"/>
      <c r="BQ38" s="48"/>
      <c r="BR38" s="119"/>
      <c r="BS38" s="48"/>
      <c r="BT38" s="48"/>
      <c r="BU38" s="48"/>
      <c r="BV38" s="48"/>
      <c r="BW38" s="48"/>
      <c r="BX38" s="48"/>
    </row>
    <row r="39" spans="1:76" s="154" customFormat="1" ht="15.75" hidden="1" x14ac:dyDescent="0.25">
      <c r="A39" s="48" t="e" cm="1">
        <f t="array" ref="A39">_xlfn.XLOOKUP(Tableau210[[#This Row],[NOM]]&amp;Tableau210[[#This Row],[REPERE BUTA]],[6]!Tableau16[POSTE TECHNIQUE]&amp;[6]!Tableau16[Repere ADM],[6]!Tableau16[NUMERO CLIENT])</f>
        <v>#N/A</v>
      </c>
      <c r="B39" s="48" t="e" cm="1">
        <f t="array" ref="B39">_xlfn.XLOOKUP(Tableau210[[#This Row],[NOM]]&amp;Tableau210[[#This Row],[REPERE BUTA]],[6]!Tableau16[POSTE TECHNIQUE]&amp;[6]!Tableau16[Repere REF],[6]!Tableau16[NUMERO CLIENT])</f>
        <v>#N/A</v>
      </c>
      <c r="C39" s="48" cm="1">
        <f t="array" ref="C39">_xlfn.XLOOKUP(Tableau210[[#This Row],[NOM]]&amp;Tableau210[[#This Row],[Repere Ubleam]],[7]Sheet1!$C$2:$C$2995&amp;[7]Sheet1!$I$2:$I$2995,[7]Sheet1!$A$2:$A$2995)</f>
        <v>32</v>
      </c>
      <c r="D39" s="48" t="str">
        <f>C39&amp;""</f>
        <v>32</v>
      </c>
      <c r="E39" s="48" t="e">
        <v>#N/A</v>
      </c>
      <c r="F39" s="48" t="e">
        <v>#N/A</v>
      </c>
      <c r="G39" s="166" t="s">
        <v>1174</v>
      </c>
      <c r="H39" s="150" t="s">
        <v>1067</v>
      </c>
      <c r="I39" s="150" t="s">
        <v>1070</v>
      </c>
      <c r="J39" s="150" t="s">
        <v>1075</v>
      </c>
      <c r="K39" s="150" t="str">
        <f>_xlfn.XLOOKUP(Tableau210[[#This Row],[NOM]],[8]LUT!$I$5:$I$301,[8]LUT!$N$5:$N$301)</f>
        <v>OTG</v>
      </c>
      <c r="L39" s="150" t="s">
        <v>166</v>
      </c>
      <c r="M39" s="150"/>
      <c r="N39" s="150" t="s">
        <v>166</v>
      </c>
      <c r="O39" s="150"/>
      <c r="P39" s="150"/>
      <c r="Q39" s="150"/>
      <c r="R39" s="150"/>
      <c r="S39" s="150"/>
      <c r="T39" s="150"/>
      <c r="U39" s="150"/>
      <c r="V39" s="150"/>
      <c r="W39" s="151">
        <v>350</v>
      </c>
      <c r="X39" s="151" cm="1">
        <f t="array" ref="X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" s="151">
        <v>20</v>
      </c>
      <c r="AA39" s="151" cm="1">
        <f t="array" ref="AA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9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9" s="152"/>
      <c r="AD39" s="153" t="s">
        <v>2197</v>
      </c>
      <c r="AE39" s="150"/>
      <c r="AF39" s="150">
        <f>IFERROR(VLOOKUP(Tableau210[[#This Row],[OPERATION]],Tableau4[],5,FALSE),"")</f>
        <v>0</v>
      </c>
      <c r="AG39" s="150" cm="1">
        <f t="array" ref="AG39">IFERROR(
   SUM(
      _xlfn._xlws.FILTER(
         Tableau3[JP],
         (Tableau3[ITEM]=Tableau210[[#This Row],[NOM]])*
         (Tableau3[Rep.]=Tableau210[[#This Row],[REPERE BUTA]])
      )
   ),
0)</f>
        <v>0</v>
      </c>
      <c r="AH39" s="153">
        <f>IFERROR(VLOOKUP(Tableau210[[#This Row],[OPERATION]],Tableau4[],4,FALSE),"")</f>
        <v>1</v>
      </c>
      <c r="AI39" s="150" cm="1">
        <f t="array" ref="AI39">IFERROR(
   SUM(
      _xlfn._xlws.FILTER(
         Tableau3[BP],
         (Tableau3[ITEM]=Tableau210[[#This Row],[NOM]])*
         (Tableau3[Rep.]=Tableau210[[#This Row],[REPERE BUTA]])
      )
   ),
0)</f>
        <v>1</v>
      </c>
      <c r="AJ39" s="153" t="str">
        <f>IF(Tableau210[[#This Row],[NB JP EMIS]]=1,"1 JP","") &amp; IF(Tableau210[[#This Row],[NB BP EMIS]]=1," 1 BP","")</f>
        <v xml:space="preserve"> 1 BP</v>
      </c>
      <c r="AK39" s="153" t="str">
        <f>IF(Tableau210[[#This Row],[NB JP BUTA]]=1,"1 JP","") &amp; IF(Tableau210[[#This Row],[Nb BP BUTA]]=1," 1 BP","") &amp; IF(Tableau210[[#This Row],[Nb BP BUTA]]=2," 2 BP","")</f>
        <v xml:space="preserve"> 1 BP</v>
      </c>
      <c r="AL39" s="153" t="s">
        <v>2527</v>
      </c>
      <c r="AM39" s="153">
        <f>IFERROR(+VLOOKUP(AY39,Tiges!$G$4:$I$569,3,FALSE),"")</f>
        <v>22</v>
      </c>
      <c r="AN39" s="152"/>
      <c r="AO39" s="153">
        <v>12</v>
      </c>
      <c r="AP39" s="153" cm="1">
        <f t="array" ref="AP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9" s="153" t="s">
        <v>2295</v>
      </c>
      <c r="AS39" s="153" t="str" cm="1">
        <f t="array" ref="AS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M27x160</v>
      </c>
      <c r="AU39" s="153" t="s">
        <v>1123</v>
      </c>
      <c r="AV39" s="153" t="str" cm="1">
        <f t="array" ref="AV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9" s="153"/>
      <c r="AY39" s="153" cm="1">
        <f t="array" ref="AY39">IFERROR(_xlfn.XLOOKUP(Tableau210[[#This Row],[DN DONNEES BUTA ]]&amp;Tableau210[[#This Row],[PN DONNEES BUTA]],Tiges!$B$4:$B$79&amp;Tiges!$C$4:$C$79,Tiges!$G$4:$G$79),"")</f>
        <v>14</v>
      </c>
      <c r="AZ39" s="153"/>
      <c r="BA39" s="153" cm="1">
        <f t="array" ref="BA39">IFERROR(_xlfn.XLOOKUP(Tableau210[[#This Row],[DN DONNEES BUTA ]]&amp;Tableau210[[#This Row],[PN DONNEES BUTA]],Tiges!$B$4:$B$79&amp;Tiges!$C$4:$C$79,Tiges!$H$4:$H$79),"")</f>
        <v>70</v>
      </c>
      <c r="BB39" s="153"/>
      <c r="BC39" s="153">
        <f>IFERROR(VLOOKUP(Tableau210[[#This Row],[OPERATION]],Tableau4[],2,FALSE),"")</f>
        <v>1</v>
      </c>
      <c r="BD39" s="153" cm="1">
        <f t="array" ref="BD39">IFERROR(
   SUM(
      _xlfn._xlws.FILTER(
         Tableau3[Nb Platinage Joint],
         (Tableau3[ITEM]=Tableau210[[#This Row],[NOM]])*
         (Tableau3[Rep.]=Tableau210[[#This Row],[REPERE BUTA]])
      )
   ),
0)</f>
        <v>1</v>
      </c>
      <c r="BE39" s="153">
        <f>IFERROR(VLOOKUP(Tableau210[[#This Row],[OPERATION]],Tableau4[],3,FALSE),"")</f>
        <v>1</v>
      </c>
      <c r="BF39" s="153" cm="1">
        <f t="array" ref="BF39">IFERROR(
   SUM(
      _xlfn._xlws.FILTER(
         Tableau3[Joint Définitif Nb],
         (Tableau3[ITEM]=Tableau210[[#This Row],[NOM]])*
         (Tableau3[Rep.]=Tableau210[[#This Row],[REPERE BUTA]])
      )
   ),
0)</f>
        <v>1</v>
      </c>
      <c r="BG39" s="153" t="s">
        <v>129</v>
      </c>
      <c r="BH39" s="153" t="str" cm="1">
        <f t="array" ref="BH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9" s="153" t="s">
        <v>2268</v>
      </c>
      <c r="BK39" s="153" t="s">
        <v>2269</v>
      </c>
      <c r="BL39" s="153" t="s">
        <v>3378</v>
      </c>
      <c r="BM39" s="153"/>
      <c r="BN39" s="153"/>
      <c r="BO39" s="153"/>
      <c r="BP39" s="153"/>
      <c r="BQ39" s="152"/>
      <c r="BR39" s="150"/>
      <c r="BS39" s="152"/>
      <c r="BT39" s="152"/>
      <c r="BU39" s="152"/>
      <c r="BV39" s="152"/>
      <c r="BW39" s="152"/>
      <c r="BX39" s="152"/>
    </row>
    <row r="40" spans="1:76" s="154" customFormat="1" ht="15.75" hidden="1" x14ac:dyDescent="0.25">
      <c r="A40" s="48" t="e" cm="1">
        <f t="array" ref="A40">_xlfn.XLOOKUP(Tableau210[[#This Row],[NOM]]&amp;Tableau210[[#This Row],[REPERE BUTA]],[6]!Tableau16[POSTE TECHNIQUE]&amp;[6]!Tableau16[Repere ADM],[6]!Tableau16[NUMERO CLIENT])</f>
        <v>#N/A</v>
      </c>
      <c r="B40" s="48" t="e" cm="1">
        <f t="array" ref="B40">_xlfn.XLOOKUP(Tableau210[[#This Row],[NOM]]&amp;Tableau210[[#This Row],[REPERE BUTA]],[6]!Tableau16[POSTE TECHNIQUE]&amp;[6]!Tableau16[Repere REF],[6]!Tableau16[NUMERO CLIENT])</f>
        <v>#N/A</v>
      </c>
      <c r="C40" s="48" cm="1">
        <f t="array" ref="C40">_xlfn.XLOOKUP(Tableau210[[#This Row],[NOM]]&amp;Tableau210[[#This Row],[Repere Ubleam]],[7]Sheet1!$C$2:$C$2995&amp;[7]Sheet1!$I$2:$I$2995,[7]Sheet1!$A$2:$A$2995)</f>
        <v>33</v>
      </c>
      <c r="D40" s="48" t="str">
        <f>C40&amp;""</f>
        <v>33</v>
      </c>
      <c r="E40" s="48" t="e">
        <v>#N/A</v>
      </c>
      <c r="F40" s="48" t="e">
        <v>#N/A</v>
      </c>
      <c r="G40" s="166" t="s">
        <v>1174</v>
      </c>
      <c r="H40" s="150" t="s">
        <v>1067</v>
      </c>
      <c r="I40" s="150" t="s">
        <v>1070</v>
      </c>
      <c r="J40" s="150" t="s">
        <v>1075</v>
      </c>
      <c r="K40" s="150" t="str">
        <f>_xlfn.XLOOKUP(Tableau210[[#This Row],[NOM]],[8]LUT!$I$5:$I$301,[8]LUT!$N$5:$N$301)</f>
        <v>OTG</v>
      </c>
      <c r="L40" s="150" t="s">
        <v>168</v>
      </c>
      <c r="M40" s="150"/>
      <c r="N40" s="150" t="s">
        <v>168</v>
      </c>
      <c r="O40" s="150"/>
      <c r="P40" s="150"/>
      <c r="Q40" s="150"/>
      <c r="R40" s="150"/>
      <c r="S40" s="150"/>
      <c r="T40" s="150"/>
      <c r="U40" s="150"/>
      <c r="V40" s="150"/>
      <c r="W40" s="151" t="s">
        <v>1118</v>
      </c>
      <c r="X40" s="151" cm="1">
        <f t="array" ref="X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4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" s="151" t="s">
        <v>3424</v>
      </c>
      <c r="AA40" s="151" cm="1">
        <f t="array" ref="AA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" s="152"/>
      <c r="AD40" s="153" t="s">
        <v>2386</v>
      </c>
      <c r="AE40" s="150"/>
      <c r="AF40" s="150">
        <v>0</v>
      </c>
      <c r="AG40" s="150" cm="1">
        <f t="array" ref="AG40">IFERROR(
   SUM(
      _xlfn._xlws.FILTER(
         Tableau3[JP],
         (Tableau3[ITEM]=Tableau210[[#This Row],[NOM]])*
         (Tableau3[Rep.]=Tableau210[[#This Row],[REPERE BUTA]])
      )
   ),
0)</f>
        <v>0</v>
      </c>
      <c r="AH40" s="153">
        <v>0</v>
      </c>
      <c r="AI40" s="150" cm="1">
        <f t="array" ref="AI40">IFERROR(
   SUM(
      _xlfn._xlws.FILTER(
         Tableau3[BP],
         (Tableau3[ITEM]=Tableau210[[#This Row],[NOM]])*
         (Tableau3[Rep.]=Tableau210[[#This Row],[REPERE BUTA]])
      )
   ),
0)</f>
        <v>1</v>
      </c>
      <c r="AJ40" s="153" t="str">
        <f>IF(Tableau210[[#This Row],[NB JP EMIS]]=1,"1 JP","") &amp; IF(Tableau210[[#This Row],[NB BP EMIS]]=1," 1 BP","")</f>
        <v/>
      </c>
      <c r="AK40" s="153" t="str">
        <f>IF(Tableau210[[#This Row],[NB JP BUTA]]=1,"1 JP","") &amp; IF(Tableau210[[#This Row],[Nb BP BUTA]]=1," 1 BP","") &amp; IF(Tableau210[[#This Row],[Nb BP BUTA]]=2," 2 BP","")</f>
        <v xml:space="preserve"> 1 BP</v>
      </c>
      <c r="AL40" s="153" t="s">
        <v>2527</v>
      </c>
      <c r="AM40" s="153">
        <f>IFERROR(+VLOOKUP(AY40,Tiges!$G$4:$I$569,3,FALSE),"")</f>
        <v>46</v>
      </c>
      <c r="AN40" s="152"/>
      <c r="AO40" s="153">
        <v>20</v>
      </c>
      <c r="AP40" s="153" cm="1">
        <f t="array" ref="AP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4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40" s="153" t="s">
        <v>2298</v>
      </c>
      <c r="AS40" s="153" t="str" cm="1">
        <f t="array" ref="AS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M30x22</v>
      </c>
      <c r="AU40" s="153" t="s">
        <v>1123</v>
      </c>
      <c r="AV40" s="153" t="str" cm="1">
        <f t="array" ref="AV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0" s="153"/>
      <c r="AY40" s="153" cm="1">
        <f t="array" ref="AY40">IFERROR(_xlfn.XLOOKUP(Tableau210[[#This Row],[DN DONNEES BUTA ]]&amp;Tableau210[[#This Row],[PN DONNEES BUTA]],Tiges!$B$4:$B$79&amp;Tiges!$C$4:$C$79,Tiges!$G$4:$G$79),"")</f>
        <v>30</v>
      </c>
      <c r="AZ40" s="153"/>
      <c r="BA40" s="153" cm="1">
        <f t="array" ref="BA40">IFERROR(_xlfn.XLOOKUP(Tableau210[[#This Row],[DN DONNEES BUTA ]]&amp;Tableau210[[#This Row],[PN DONNEES BUTA]],Tiges!$B$4:$B$79&amp;Tiges!$C$4:$C$79,Tiges!$H$4:$H$79),"")</f>
        <v>160</v>
      </c>
      <c r="BB40" s="153"/>
      <c r="BC40" s="153">
        <v>0</v>
      </c>
      <c r="BD40" s="153" cm="1">
        <f t="array" ref="BD40">IFERROR(
   SUM(
      _xlfn._xlws.FILTER(
         Tableau3[Nb Platinage Joint],
         (Tableau3[ITEM]=Tableau210[[#This Row],[NOM]])*
         (Tableau3[Rep.]=Tableau210[[#This Row],[REPERE BUTA]])
      )
   ),
0)</f>
        <v>2</v>
      </c>
      <c r="BE40" s="153">
        <v>2</v>
      </c>
      <c r="BF40" s="153" cm="1">
        <f t="array" ref="BF40">IFERROR(
   SUM(
      _xlfn._xlws.FILTER(
         Tableau3[Joint Définitif Nb],
         (Tableau3[ITEM]=Tableau210[[#This Row],[NOM]])*
         (Tableau3[Rep.]=Tableau210[[#This Row],[REPERE BUTA]])
      )
   ),
0)</f>
        <v>0</v>
      </c>
      <c r="BG40" s="153" t="s">
        <v>129</v>
      </c>
      <c r="BH40" s="153" t="str" cm="1">
        <f t="array" ref="BH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0" s="153" t="s">
        <v>2268</v>
      </c>
      <c r="BK40" s="153" t="s">
        <v>2269</v>
      </c>
      <c r="BL40" s="153" t="s">
        <v>2454</v>
      </c>
      <c r="BM40" s="153"/>
      <c r="BN40" s="153"/>
      <c r="BO40" s="153"/>
      <c r="BP40" s="153"/>
      <c r="BQ40" s="152"/>
      <c r="BR40" s="150"/>
      <c r="BS40" s="152"/>
      <c r="BT40" s="152"/>
      <c r="BU40" s="152"/>
      <c r="BV40" s="152"/>
      <c r="BW40" s="152"/>
      <c r="BX40" s="152"/>
    </row>
    <row r="41" spans="1:76" s="154" customFormat="1" ht="15.75" hidden="1" x14ac:dyDescent="0.25">
      <c r="A41" s="48" t="e" cm="1">
        <f t="array" ref="A41">_xlfn.XLOOKUP(Tableau210[[#This Row],[NOM]]&amp;Tableau210[[#This Row],[REPERE BUTA]],[6]!Tableau16[POSTE TECHNIQUE]&amp;[6]!Tableau16[Repere ADM],[6]!Tableau16[NUMERO CLIENT])</f>
        <v>#N/A</v>
      </c>
      <c r="B41" s="48" t="e" cm="1">
        <f t="array" ref="B41">_xlfn.XLOOKUP(Tableau210[[#This Row],[NOM]]&amp;Tableau210[[#This Row],[REPERE BUTA]],[6]!Tableau16[POSTE TECHNIQUE]&amp;[6]!Tableau16[Repere REF],[6]!Tableau16[NUMERO CLIENT])</f>
        <v>#N/A</v>
      </c>
      <c r="C41" s="48" cm="1">
        <f t="array" ref="C41">_xlfn.XLOOKUP(Tableau210[[#This Row],[NOM]]&amp;Tableau210[[#This Row],[Repere Ubleam]],[7]Sheet1!$C$2:$C$2995&amp;[7]Sheet1!$I$2:$I$2995,[7]Sheet1!$A$2:$A$2995)</f>
        <v>34</v>
      </c>
      <c r="D41" s="48" t="str">
        <f>C41&amp;""</f>
        <v>34</v>
      </c>
      <c r="E41" s="48" t="e">
        <v>#N/A</v>
      </c>
      <c r="F41" s="48" t="e">
        <v>#N/A</v>
      </c>
      <c r="G41" s="166" t="s">
        <v>1174</v>
      </c>
      <c r="H41" s="150" t="s">
        <v>1067</v>
      </c>
      <c r="I41" s="150" t="s">
        <v>1070</v>
      </c>
      <c r="J41" s="150" t="s">
        <v>1075</v>
      </c>
      <c r="K41" s="150" t="str">
        <f>_xlfn.XLOOKUP(Tableau210[[#This Row],[NOM]],[8]LUT!$I$5:$I$301,[8]LUT!$N$5:$N$301)</f>
        <v>OTG</v>
      </c>
      <c r="L41" s="150" t="s">
        <v>170</v>
      </c>
      <c r="M41" s="150"/>
      <c r="N41" s="150" t="s">
        <v>170</v>
      </c>
      <c r="O41" s="150"/>
      <c r="P41" s="150"/>
      <c r="Q41" s="150"/>
      <c r="R41" s="150"/>
      <c r="S41" s="150"/>
      <c r="T41" s="150"/>
      <c r="U41" s="150"/>
      <c r="V41" s="150"/>
      <c r="W41" s="151" t="s">
        <v>1118</v>
      </c>
      <c r="X41" s="151" cm="1">
        <f t="array" ref="X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41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" s="151" t="s">
        <v>3424</v>
      </c>
      <c r="AA41" s="151" cm="1">
        <f t="array" ref="AA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" s="152"/>
      <c r="AD41" s="153" t="s">
        <v>2386</v>
      </c>
      <c r="AE41" s="150"/>
      <c r="AF41" s="150">
        <v>0</v>
      </c>
      <c r="AG41" s="150" cm="1">
        <f t="array" ref="AG41">IFERROR(
   SUM(
      _xlfn._xlws.FILTER(
         Tableau3[JP],
         (Tableau3[ITEM]=Tableau210[[#This Row],[NOM]])*
         (Tableau3[Rep.]=Tableau210[[#This Row],[REPERE BUTA]])
      )
   ),
0)</f>
        <v>0</v>
      </c>
      <c r="AH41" s="153">
        <v>0</v>
      </c>
      <c r="AI41" s="150" cm="1">
        <f t="array" ref="AI41">IFERROR(
   SUM(
      _xlfn._xlws.FILTER(
         Tableau3[BP],
         (Tableau3[ITEM]=Tableau210[[#This Row],[NOM]])*
         (Tableau3[Rep.]=Tableau210[[#This Row],[REPERE BUTA]])
      )
   ),
0)</f>
        <v>1</v>
      </c>
      <c r="AJ41" s="153" t="str">
        <f>IF(Tableau210[[#This Row],[NB JP EMIS]]=1,"1 JP","") &amp; IF(Tableau210[[#This Row],[NB BP EMIS]]=1," 1 BP","")</f>
        <v/>
      </c>
      <c r="AK41" s="153" t="str">
        <f>IF(Tableau210[[#This Row],[NB JP BUTA]]=1,"1 JP","") &amp; IF(Tableau210[[#This Row],[Nb BP BUTA]]=1," 1 BP","") &amp; IF(Tableau210[[#This Row],[Nb BP BUTA]]=2," 2 BP","")</f>
        <v xml:space="preserve"> 1 BP</v>
      </c>
      <c r="AL41" s="153" t="s">
        <v>2527</v>
      </c>
      <c r="AM41" s="153">
        <f>IFERROR(+VLOOKUP(AY41,Tiges!$G$4:$I$569,3,FALSE),"")</f>
        <v>46</v>
      </c>
      <c r="AN41" s="152"/>
      <c r="AO41" s="153">
        <v>20</v>
      </c>
      <c r="AP41" s="153" cm="1">
        <f t="array" ref="AP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4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41" s="153" t="s">
        <v>2298</v>
      </c>
      <c r="AS41" s="153" t="str" cm="1">
        <f t="array" ref="AS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M30x22</v>
      </c>
      <c r="AU41" s="153" t="s">
        <v>1123</v>
      </c>
      <c r="AV41" s="153" t="str" cm="1">
        <f t="array" ref="AV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1" s="153"/>
      <c r="AY41" s="153" cm="1">
        <f t="array" ref="AY41">IFERROR(_xlfn.XLOOKUP(Tableau210[[#This Row],[DN DONNEES BUTA ]]&amp;Tableau210[[#This Row],[PN DONNEES BUTA]],Tiges!$B$4:$B$79&amp;Tiges!$C$4:$C$79,Tiges!$G$4:$G$79),"")</f>
        <v>30</v>
      </c>
      <c r="AZ41" s="153"/>
      <c r="BA41" s="153" cm="1">
        <f t="array" ref="BA41">IFERROR(_xlfn.XLOOKUP(Tableau210[[#This Row],[DN DONNEES BUTA ]]&amp;Tableau210[[#This Row],[PN DONNEES BUTA]],Tiges!$B$4:$B$79&amp;Tiges!$C$4:$C$79,Tiges!$H$4:$H$79),"")</f>
        <v>160</v>
      </c>
      <c r="BB41" s="153"/>
      <c r="BC41" s="153">
        <v>0</v>
      </c>
      <c r="BD41" s="153" cm="1">
        <f t="array" ref="BD41">IFERROR(
   SUM(
      _xlfn._xlws.FILTER(
         Tableau3[Nb Platinage Joint],
         (Tableau3[ITEM]=Tableau210[[#This Row],[NOM]])*
         (Tableau3[Rep.]=Tableau210[[#This Row],[REPERE BUTA]])
      )
   ),
0)</f>
        <v>2</v>
      </c>
      <c r="BE41" s="153">
        <v>2</v>
      </c>
      <c r="BF41" s="153" cm="1">
        <f t="array" ref="BF41">IFERROR(
   SUM(
      _xlfn._xlws.FILTER(
         Tableau3[Joint Définitif Nb],
         (Tableau3[ITEM]=Tableau210[[#This Row],[NOM]])*
         (Tableau3[Rep.]=Tableau210[[#This Row],[REPERE BUTA]])
      )
   ),
0)</f>
        <v>0</v>
      </c>
      <c r="BG41" s="153" t="s">
        <v>129</v>
      </c>
      <c r="BH41" s="153" t="str" cm="1">
        <f t="array" ref="BH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1" s="153" t="s">
        <v>2268</v>
      </c>
      <c r="BK41" s="153" t="s">
        <v>2269</v>
      </c>
      <c r="BL41" s="153" t="s">
        <v>2454</v>
      </c>
      <c r="BM41" s="153"/>
      <c r="BN41" s="153"/>
      <c r="BO41" s="153"/>
      <c r="BP41" s="153"/>
      <c r="BQ41" s="152"/>
      <c r="BR41" s="150"/>
      <c r="BS41" s="152"/>
      <c r="BT41" s="152"/>
      <c r="BU41" s="152"/>
      <c r="BV41" s="152"/>
      <c r="BW41" s="152"/>
      <c r="BX41" s="152"/>
    </row>
    <row r="42" spans="1:76" s="154" customFormat="1" ht="15.75" hidden="1" x14ac:dyDescent="0.25">
      <c r="A42" s="48" t="e" cm="1">
        <f t="array" ref="A42">_xlfn.XLOOKUP(Tableau210[[#This Row],[NOM]]&amp;Tableau210[[#This Row],[REPERE BUTA]],[6]!Tableau16[POSTE TECHNIQUE]&amp;[6]!Tableau16[Repere ADM],[6]!Tableau16[NUMERO CLIENT])</f>
        <v>#N/A</v>
      </c>
      <c r="B42" s="48" t="e" cm="1">
        <f t="array" ref="B42">_xlfn.XLOOKUP(Tableau210[[#This Row],[NOM]]&amp;Tableau210[[#This Row],[REPERE BUTA]],[6]!Tableau16[POSTE TECHNIQUE]&amp;[6]!Tableau16[Repere REF],[6]!Tableau16[NUMERO CLIENT])</f>
        <v>#N/A</v>
      </c>
      <c r="C42" s="48" cm="1">
        <f t="array" ref="C42">_xlfn.XLOOKUP(Tableau210[[#This Row],[NOM]]&amp;Tableau210[[#This Row],[Repere Ubleam]],[7]Sheet1!$C$2:$C$2995&amp;[7]Sheet1!$I$2:$I$2995,[7]Sheet1!$A$2:$A$2995)</f>
        <v>35</v>
      </c>
      <c r="D42" s="48" t="str">
        <f>C42&amp;""</f>
        <v>35</v>
      </c>
      <c r="E42" s="48" t="e">
        <v>#N/A</v>
      </c>
      <c r="F42" s="48" t="e">
        <v>#N/A</v>
      </c>
      <c r="G42" s="166" t="s">
        <v>1174</v>
      </c>
      <c r="H42" s="150" t="s">
        <v>1067</v>
      </c>
      <c r="I42" s="150" t="s">
        <v>1070</v>
      </c>
      <c r="J42" s="150" t="s">
        <v>1075</v>
      </c>
      <c r="K42" s="150" t="str">
        <f>_xlfn.XLOOKUP(Tableau210[[#This Row],[NOM]],[8]LUT!$I$5:$I$301,[8]LUT!$N$5:$N$301)</f>
        <v>OTG</v>
      </c>
      <c r="L42" s="150" t="s">
        <v>171</v>
      </c>
      <c r="M42" s="150"/>
      <c r="N42" s="150" t="s">
        <v>171</v>
      </c>
      <c r="O42" s="150"/>
      <c r="P42" s="150"/>
      <c r="Q42" s="150"/>
      <c r="R42" s="150"/>
      <c r="S42" s="150"/>
      <c r="T42" s="150"/>
      <c r="U42" s="150"/>
      <c r="V42" s="150"/>
      <c r="W42" s="151">
        <v>25</v>
      </c>
      <c r="X42" s="151" cm="1">
        <f t="array" ref="X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2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2" s="151" t="s">
        <v>1118</v>
      </c>
      <c r="AA42" s="151" cm="1">
        <f t="array" ref="AA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2" s="152"/>
      <c r="AD42" s="153" t="s">
        <v>2197</v>
      </c>
      <c r="AE42" s="150"/>
      <c r="AF42" s="150">
        <f>IFERROR(VLOOKUP(Tableau210[[#This Row],[OPERATION]],Tableau4[],5,FALSE),"")</f>
        <v>0</v>
      </c>
      <c r="AG42" s="150" cm="1">
        <f t="array" ref="AG42">IFERROR(
   SUM(
      _xlfn._xlws.FILTER(
         Tableau3[JP],
         (Tableau3[ITEM]=Tableau210[[#This Row],[NOM]])*
         (Tableau3[Rep.]=Tableau210[[#This Row],[REPERE BUTA]])
      )
   ),
0)</f>
        <v>1</v>
      </c>
      <c r="AH42" s="153">
        <f>IFERROR(VLOOKUP(Tableau210[[#This Row],[OPERATION]],Tableau4[],4,FALSE),"")</f>
        <v>1</v>
      </c>
      <c r="AI42" s="150" cm="1">
        <f t="array" ref="AI42">IFERROR(
   SUM(
      _xlfn._xlws.FILTER(
         Tableau3[BP],
         (Tableau3[ITEM]=Tableau210[[#This Row],[NOM]])*
         (Tableau3[Rep.]=Tableau210[[#This Row],[REPERE BUTA]])
      )
   ),
0)</f>
        <v>0</v>
      </c>
      <c r="AJ42" s="153" t="str">
        <f>IF(Tableau210[[#This Row],[NB JP EMIS]]=1,"1 JP","") &amp; IF(Tableau210[[#This Row],[NB BP EMIS]]=1," 1 BP","")</f>
        <v xml:space="preserve"> 1 BP</v>
      </c>
      <c r="AK42" s="153" t="str">
        <f>IF(Tableau210[[#This Row],[NB JP BUTA]]=1,"1 JP","") &amp; IF(Tableau210[[#This Row],[Nb BP BUTA]]=1," 1 BP","") &amp; IF(Tableau210[[#This Row],[Nb BP BUTA]]=2," 2 BP","")</f>
        <v>1 JP</v>
      </c>
      <c r="AL42" s="153" t="s">
        <v>2527</v>
      </c>
      <c r="AM42" s="153">
        <f>IFERROR(+VLOOKUP(AY42,Tiges!$G$4:$I$569,3,FALSE),"")</f>
        <v>22</v>
      </c>
      <c r="AN42" s="152"/>
      <c r="AO42" s="153">
        <v>4</v>
      </c>
      <c r="AP42" s="153" cm="1">
        <f t="array" ref="AP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2" s="153" t="s">
        <v>2271</v>
      </c>
      <c r="AS42" s="153" cm="1">
        <f t="array" ref="AS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42" s="153" t="s">
        <v>1123</v>
      </c>
      <c r="AV42" s="153" t="str" cm="1">
        <f t="array" ref="AV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" s="153"/>
      <c r="AY42" s="153" cm="1">
        <f t="array" ref="AY42">IFERROR(_xlfn.XLOOKUP(Tableau210[[#This Row],[DN DONNEES BUTA ]]&amp;Tableau210[[#This Row],[PN DONNEES BUTA]],Tiges!$B$4:$B$79&amp;Tiges!$C$4:$C$79,Tiges!$G$4:$G$79),"")</f>
        <v>14</v>
      </c>
      <c r="AZ42" s="153"/>
      <c r="BA42" s="153" cm="1">
        <f t="array" ref="BA42">IFERROR(_xlfn.XLOOKUP(Tableau210[[#This Row],[DN DONNEES BUTA ]]&amp;Tableau210[[#This Row],[PN DONNEES BUTA]],Tiges!$B$4:$B$79&amp;Tiges!$C$4:$C$79,Tiges!$H$4:$H$79),"")</f>
        <v>70</v>
      </c>
      <c r="BB42" s="153"/>
      <c r="BC42" s="153">
        <f>IFERROR(VLOOKUP(Tableau210[[#This Row],[OPERATION]],Tableau4[],2,FALSE),"")</f>
        <v>1</v>
      </c>
      <c r="BD42" s="153" cm="1">
        <f t="array" ref="BD42">IFERROR(
   SUM(
      _xlfn._xlws.FILTER(
         Tableau3[Nb Platinage Joint],
         (Tableau3[ITEM]=Tableau210[[#This Row],[NOM]])*
         (Tableau3[Rep.]=Tableau210[[#This Row],[REPERE BUTA]])
      )
   ),
0)</f>
        <v>1</v>
      </c>
      <c r="BE42" s="153">
        <f>IFERROR(VLOOKUP(Tableau210[[#This Row],[OPERATION]],Tableau4[],3,FALSE),"")</f>
        <v>1</v>
      </c>
      <c r="BF42" s="153" cm="1">
        <f t="array" ref="BF42">IFERROR(
   SUM(
      _xlfn._xlws.FILTER(
         Tableau3[Joint Définitif Nb],
         (Tableau3[ITEM]=Tableau210[[#This Row],[NOM]])*
         (Tableau3[Rep.]=Tableau210[[#This Row],[REPERE BUTA]])
      )
   ),
0)</f>
        <v>0</v>
      </c>
      <c r="BG42" s="153" t="s">
        <v>129</v>
      </c>
      <c r="BH42" s="153" t="str" cm="1">
        <f t="array" ref="BH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2" s="153" t="s">
        <v>2408</v>
      </c>
      <c r="BK42" s="153" t="s">
        <v>37</v>
      </c>
      <c r="BL42" s="153" t="s">
        <v>2455</v>
      </c>
      <c r="BM42" s="153"/>
      <c r="BN42" s="153"/>
      <c r="BO42" s="153"/>
      <c r="BP42" s="153"/>
      <c r="BQ42" s="152"/>
      <c r="BR42" s="150"/>
      <c r="BS42" s="152"/>
      <c r="BT42" s="152"/>
      <c r="BU42" s="152"/>
      <c r="BV42" s="152"/>
      <c r="BW42" s="152"/>
      <c r="BX42" s="152"/>
    </row>
    <row r="43" spans="1:76" s="154" customFormat="1" ht="15.75" hidden="1" x14ac:dyDescent="0.25">
      <c r="A43" s="48" t="e" cm="1">
        <f t="array" ref="A43">_xlfn.XLOOKUP(Tableau210[[#This Row],[NOM]]&amp;Tableau210[[#This Row],[REPERE BUTA]],[6]!Tableau16[POSTE TECHNIQUE]&amp;[6]!Tableau16[Repere ADM],[6]!Tableau16[NUMERO CLIENT])</f>
        <v>#N/A</v>
      </c>
      <c r="B43" s="48" t="e" cm="1">
        <f t="array" ref="B43">_xlfn.XLOOKUP(Tableau210[[#This Row],[NOM]]&amp;Tableau210[[#This Row],[REPERE BUTA]],[6]!Tableau16[POSTE TECHNIQUE]&amp;[6]!Tableau16[Repere REF],[6]!Tableau16[NUMERO CLIENT])</f>
        <v>#N/A</v>
      </c>
      <c r="C43" s="48" cm="1">
        <f t="array" ref="C43">_xlfn.XLOOKUP(Tableau210[[#This Row],[NOM]]&amp;Tableau210[[#This Row],[Repere Ubleam]],[7]Sheet1!$C$2:$C$2995&amp;[7]Sheet1!$I$2:$I$2995,[7]Sheet1!$A$2:$A$2995)</f>
        <v>36</v>
      </c>
      <c r="D43" s="48" t="str">
        <f>C43&amp;""</f>
        <v>36</v>
      </c>
      <c r="E43" s="48" t="e">
        <v>#N/A</v>
      </c>
      <c r="F43" s="48" t="e">
        <v>#N/A</v>
      </c>
      <c r="G43" s="166" t="s">
        <v>1174</v>
      </c>
      <c r="H43" s="150" t="s">
        <v>1067</v>
      </c>
      <c r="I43" s="150" t="s">
        <v>1070</v>
      </c>
      <c r="J43" s="150" t="s">
        <v>1075</v>
      </c>
      <c r="K43" s="150" t="str">
        <f>_xlfn.XLOOKUP(Tableau210[[#This Row],[NOM]],[8]LUT!$I$5:$I$301,[8]LUT!$N$5:$N$301)</f>
        <v>OTG</v>
      </c>
      <c r="L43" s="150" t="s">
        <v>173</v>
      </c>
      <c r="M43" s="150"/>
      <c r="N43" s="150" t="s">
        <v>173</v>
      </c>
      <c r="O43" s="150"/>
      <c r="P43" s="150"/>
      <c r="Q43" s="150"/>
      <c r="R43" s="150"/>
      <c r="S43" s="150"/>
      <c r="T43" s="150"/>
      <c r="U43" s="150"/>
      <c r="V43" s="150"/>
      <c r="W43" s="151">
        <v>25</v>
      </c>
      <c r="X43" s="151" cm="1">
        <f t="array" ref="X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3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3" s="151" t="s">
        <v>1118</v>
      </c>
      <c r="AA43" s="151" cm="1">
        <f t="array" ref="AA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3" s="152"/>
      <c r="AD43" s="153" t="s">
        <v>2197</v>
      </c>
      <c r="AE43" s="150"/>
      <c r="AF43" s="150">
        <f>IFERROR(VLOOKUP(Tableau210[[#This Row],[OPERATION]],Tableau4[],5,FALSE),"")</f>
        <v>0</v>
      </c>
      <c r="AG43" s="150" cm="1">
        <f t="array" ref="AG43">IFERROR(
   SUM(
      _xlfn._xlws.FILTER(
         Tableau3[JP],
         (Tableau3[ITEM]=Tableau210[[#This Row],[NOM]])*
         (Tableau3[Rep.]=Tableau210[[#This Row],[REPERE BUTA]])
      )
   ),
0)</f>
        <v>1</v>
      </c>
      <c r="AH43" s="153">
        <f>IFERROR(VLOOKUP(Tableau210[[#This Row],[OPERATION]],Tableau4[],4,FALSE),"")</f>
        <v>1</v>
      </c>
      <c r="AI43" s="150" cm="1">
        <f t="array" ref="AI43">IFERROR(
   SUM(
      _xlfn._xlws.FILTER(
         Tableau3[BP],
         (Tableau3[ITEM]=Tableau210[[#This Row],[NOM]])*
         (Tableau3[Rep.]=Tableau210[[#This Row],[REPERE BUTA]])
      )
   ),
0)</f>
        <v>0</v>
      </c>
      <c r="AJ43" s="153" t="str">
        <f>IF(Tableau210[[#This Row],[NB JP EMIS]]=1,"1 JP","") &amp; IF(Tableau210[[#This Row],[NB BP EMIS]]=1," 1 BP","")</f>
        <v xml:space="preserve"> 1 BP</v>
      </c>
      <c r="AK43" s="153" t="str">
        <f>IF(Tableau210[[#This Row],[NB JP BUTA]]=1,"1 JP","") &amp; IF(Tableau210[[#This Row],[Nb BP BUTA]]=1," 1 BP","") &amp; IF(Tableau210[[#This Row],[Nb BP BUTA]]=2," 2 BP","")</f>
        <v>1 JP</v>
      </c>
      <c r="AL43" s="153" t="s">
        <v>2527</v>
      </c>
      <c r="AM43" s="153">
        <f>IFERROR(+VLOOKUP(AY43,Tiges!$G$4:$I$569,3,FALSE),"")</f>
        <v>22</v>
      </c>
      <c r="AN43" s="152"/>
      <c r="AO43" s="153">
        <v>4</v>
      </c>
      <c r="AP43" s="153" cm="1">
        <f t="array" ref="AP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" s="153" t="s">
        <v>2271</v>
      </c>
      <c r="AS43" s="153" cm="1">
        <f t="array" ref="AS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43" s="153" t="s">
        <v>1123</v>
      </c>
      <c r="AV43" s="153" t="str" cm="1">
        <f t="array" ref="AV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" s="153"/>
      <c r="AY43" s="153" cm="1">
        <f t="array" ref="AY43">IFERROR(_xlfn.XLOOKUP(Tableau210[[#This Row],[DN DONNEES BUTA ]]&amp;Tableau210[[#This Row],[PN DONNEES BUTA]],Tiges!$B$4:$B$79&amp;Tiges!$C$4:$C$79,Tiges!$G$4:$G$79),"")</f>
        <v>14</v>
      </c>
      <c r="AZ43" s="153"/>
      <c r="BA43" s="153" cm="1">
        <f t="array" ref="BA43">IFERROR(_xlfn.XLOOKUP(Tableau210[[#This Row],[DN DONNEES BUTA ]]&amp;Tableau210[[#This Row],[PN DONNEES BUTA]],Tiges!$B$4:$B$79&amp;Tiges!$C$4:$C$79,Tiges!$H$4:$H$79),"")</f>
        <v>70</v>
      </c>
      <c r="BB43" s="153"/>
      <c r="BC43" s="153">
        <f>IFERROR(VLOOKUP(Tableau210[[#This Row],[OPERATION]],Tableau4[],2,FALSE),"")</f>
        <v>1</v>
      </c>
      <c r="BD43" s="153" cm="1">
        <f t="array" ref="BD43">IFERROR(
   SUM(
      _xlfn._xlws.FILTER(
         Tableau3[Nb Platinage Joint],
         (Tableau3[ITEM]=Tableau210[[#This Row],[NOM]])*
         (Tableau3[Rep.]=Tableau210[[#This Row],[REPERE BUTA]])
      )
   ),
0)</f>
        <v>1</v>
      </c>
      <c r="BE43" s="153">
        <f>IFERROR(VLOOKUP(Tableau210[[#This Row],[OPERATION]],Tableau4[],3,FALSE),"")</f>
        <v>1</v>
      </c>
      <c r="BF43" s="153" cm="1">
        <f t="array" ref="BF43">IFERROR(
   SUM(
      _xlfn._xlws.FILTER(
         Tableau3[Joint Définitif Nb],
         (Tableau3[ITEM]=Tableau210[[#This Row],[NOM]])*
         (Tableau3[Rep.]=Tableau210[[#This Row],[REPERE BUTA]])
      )
   ),
0)</f>
        <v>0</v>
      </c>
      <c r="BG43" s="153" t="s">
        <v>129</v>
      </c>
      <c r="BH43" s="153" t="str" cm="1">
        <f t="array" ref="BH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3" s="153" t="s">
        <v>2408</v>
      </c>
      <c r="BK43" s="153" t="s">
        <v>37</v>
      </c>
      <c r="BL43" s="153" t="s">
        <v>2455</v>
      </c>
      <c r="BM43" s="153"/>
      <c r="BN43" s="153"/>
      <c r="BO43" s="153"/>
      <c r="BP43" s="153"/>
      <c r="BQ43" s="152"/>
      <c r="BR43" s="150"/>
      <c r="BS43" s="152"/>
      <c r="BT43" s="152"/>
      <c r="BU43" s="152"/>
      <c r="BV43" s="152"/>
      <c r="BW43" s="152"/>
      <c r="BX43" s="152"/>
    </row>
    <row r="44" spans="1:76" s="154" customFormat="1" ht="15.75" hidden="1" x14ac:dyDescent="0.25">
      <c r="A44" s="48" t="e" cm="1">
        <f t="array" ref="A44">_xlfn.XLOOKUP(Tableau210[[#This Row],[NOM]]&amp;Tableau210[[#This Row],[REPERE BUTA]],[6]!Tableau16[POSTE TECHNIQUE]&amp;[6]!Tableau16[Repere ADM],[6]!Tableau16[NUMERO CLIENT])</f>
        <v>#N/A</v>
      </c>
      <c r="B44" s="48" t="e" cm="1">
        <f t="array" ref="B44">_xlfn.XLOOKUP(Tableau210[[#This Row],[NOM]]&amp;Tableau210[[#This Row],[REPERE BUTA]],[6]!Tableau16[POSTE TECHNIQUE]&amp;[6]!Tableau16[Repere REF],[6]!Tableau16[NUMERO CLIENT])</f>
        <v>#N/A</v>
      </c>
      <c r="C44" s="48" cm="1">
        <f t="array" ref="C44">_xlfn.XLOOKUP(Tableau210[[#This Row],[NOM]]&amp;Tableau210[[#This Row],[Repere Ubleam]],[7]Sheet1!$C$2:$C$2995&amp;[7]Sheet1!$I$2:$I$2995,[7]Sheet1!$A$2:$A$2995)</f>
        <v>37</v>
      </c>
      <c r="D44" s="48" t="str">
        <f>C44&amp;""</f>
        <v>37</v>
      </c>
      <c r="E44" s="48" t="e">
        <v>#N/A</v>
      </c>
      <c r="F44" s="48" t="e">
        <v>#N/A</v>
      </c>
      <c r="G44" s="166" t="s">
        <v>1174</v>
      </c>
      <c r="H44" s="150" t="s">
        <v>1067</v>
      </c>
      <c r="I44" s="150" t="s">
        <v>1070</v>
      </c>
      <c r="J44" s="150" t="s">
        <v>1075</v>
      </c>
      <c r="K44" s="150" t="str">
        <f>_xlfn.XLOOKUP(Tableau210[[#This Row],[NOM]],[8]LUT!$I$5:$I$301,[8]LUT!$N$5:$N$301)</f>
        <v>OTG</v>
      </c>
      <c r="L44" s="150" t="s">
        <v>105</v>
      </c>
      <c r="M44" s="150" t="s">
        <v>2112</v>
      </c>
      <c r="N44" s="150" t="s">
        <v>2112</v>
      </c>
      <c r="O44" s="150" t="s">
        <v>2118</v>
      </c>
      <c r="P44" s="150"/>
      <c r="Q44" s="150"/>
      <c r="R44" s="150"/>
      <c r="S44" s="150"/>
      <c r="T44" s="150"/>
      <c r="U44" s="150"/>
      <c r="V44" s="150"/>
      <c r="W44" s="151">
        <v>50</v>
      </c>
      <c r="X44" s="151" cm="1">
        <f t="array" ref="X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4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" s="151">
        <v>50</v>
      </c>
      <c r="AA44" s="151" cm="1">
        <f t="array" ref="AA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4" s="152"/>
      <c r="AD44" s="153" t="s">
        <v>2381</v>
      </c>
      <c r="AE44" s="150"/>
      <c r="AF44" s="150">
        <f>IFERROR(VLOOKUP(Tableau210[[#This Row],[OPERATION]],Tableau4[],5,FALSE),"")</f>
        <v>0</v>
      </c>
      <c r="AG44" s="150" cm="1">
        <f t="array" ref="AG44">IFERROR(
   SUM(
      _xlfn._xlws.FILTER(
         Tableau3[JP],
         (Tableau3[ITEM]=Tableau210[[#This Row],[NOM]])*
         (Tableau3[Rep.]=Tableau210[[#This Row],[REPERE BUTA]])
      )
   ),
0)</f>
        <v>0</v>
      </c>
      <c r="AH44" s="153">
        <f>IFERROR(VLOOKUP(Tableau210[[#This Row],[OPERATION]],Tableau4[],4,FALSE),"")</f>
        <v>1</v>
      </c>
      <c r="AI44" s="150" cm="1">
        <f t="array" ref="AI44">IFERROR(
   SUM(
      _xlfn._xlws.FILTER(
         Tableau3[BP],
         (Tableau3[ITEM]=Tableau210[[#This Row],[NOM]])*
         (Tableau3[Rep.]=Tableau210[[#This Row],[REPERE BUTA]])
      )
   ),
0)</f>
        <v>0</v>
      </c>
      <c r="AJ44" s="153" t="s">
        <v>2382</v>
      </c>
      <c r="AK44" s="153" t="str">
        <f>IF(Tableau210[[#This Row],[NB JP BUTA]]=1,"1 JP","") &amp; IF(Tableau210[[#This Row],[Nb BP BUTA]]=1," 1 BP","") &amp; IF(Tableau210[[#This Row],[Nb BP BUTA]]=2," 2 BP","")</f>
        <v/>
      </c>
      <c r="AL44" s="153" t="s">
        <v>2527</v>
      </c>
      <c r="AM44" s="153">
        <f>IFERROR(+VLOOKUP(AY44,Tiges!$G$4:$I$569,3,FALSE),"")</f>
        <v>27</v>
      </c>
      <c r="AN44" s="152"/>
      <c r="AO44" s="153">
        <v>8</v>
      </c>
      <c r="AP44" s="153" cm="1">
        <f t="array" ref="AP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4" s="153" t="s">
        <v>2163</v>
      </c>
      <c r="AS44" s="153" t="str" cm="1">
        <f t="array" ref="AS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4" s="153" t="s">
        <v>1123</v>
      </c>
      <c r="AV44" s="153" t="str" cm="1">
        <f t="array" ref="AV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" s="153"/>
      <c r="AY44" s="153" cm="1">
        <f t="array" ref="AY44">IFERROR(_xlfn.XLOOKUP(Tableau210[[#This Row],[DN DONNEES BUTA ]]&amp;Tableau210[[#This Row],[PN DONNEES BUTA]],Tiges!$B$4:$B$79&amp;Tiges!$C$4:$C$79,Tiges!$G$4:$G$79),"")</f>
        <v>16</v>
      </c>
      <c r="AZ44" s="153"/>
      <c r="BA44" s="153" cm="1">
        <f t="array" ref="BA44">IFERROR(_xlfn.XLOOKUP(Tableau210[[#This Row],[DN DONNEES BUTA ]]&amp;Tableau210[[#This Row],[PN DONNEES BUTA]],Tiges!$B$4:$B$79&amp;Tiges!$C$4:$C$79,Tiges!$H$4:$H$79),"")</f>
        <v>90</v>
      </c>
      <c r="BB44" s="153"/>
      <c r="BC44" s="153">
        <f>IFERROR(VLOOKUP(Tableau210[[#This Row],[OPERATION]],Tableau4[],2,FALSE),"")</f>
        <v>1</v>
      </c>
      <c r="BD44" s="153" cm="1">
        <f t="array" ref="BD44">IFERROR(
   SUM(
      _xlfn._xlws.FILTER(
         Tableau3[Nb Platinage Joint],
         (Tableau3[ITEM]=Tableau210[[#This Row],[NOM]])*
         (Tableau3[Rep.]=Tableau210[[#This Row],[REPERE BUTA]])
      )
   ),
0)</f>
        <v>1</v>
      </c>
      <c r="BE44" s="153">
        <f>IFERROR(VLOOKUP(Tableau210[[#This Row],[OPERATION]],Tableau4[],3,FALSE),"")</f>
        <v>1</v>
      </c>
      <c r="BF44" s="153" cm="1">
        <f t="array" ref="BF44">IFERROR(
   SUM(
      _xlfn._xlws.FILTER(
         Tableau3[Joint Définitif Nb],
         (Tableau3[ITEM]=Tableau210[[#This Row],[NOM]])*
         (Tableau3[Rep.]=Tableau210[[#This Row],[REPERE BUTA]])
      )
   ),
0)</f>
        <v>2</v>
      </c>
      <c r="BG44" s="153" t="s">
        <v>129</v>
      </c>
      <c r="BH44" s="153" t="str" cm="1">
        <f t="array" ref="BH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" s="153" t="s">
        <v>2408</v>
      </c>
      <c r="BK44" s="153" t="s">
        <v>37</v>
      </c>
      <c r="BL44" s="153" t="s">
        <v>2517</v>
      </c>
      <c r="BM44" s="153"/>
      <c r="BN44" s="153"/>
      <c r="BO44" s="153"/>
      <c r="BP44" s="153"/>
      <c r="BQ44" s="152"/>
      <c r="BR44" s="150"/>
      <c r="BS44" s="152"/>
      <c r="BT44" s="152"/>
      <c r="BU44" s="152"/>
      <c r="BV44" s="152"/>
      <c r="BW44" s="152"/>
      <c r="BX44" s="152"/>
    </row>
    <row r="45" spans="1:76" ht="15.75" hidden="1" x14ac:dyDescent="0.25">
      <c r="A45" s="48" t="e" cm="1">
        <f t="array" ref="A45">_xlfn.XLOOKUP(Tableau210[[#This Row],[NOM]]&amp;Tableau210[[#This Row],[REPERE BUTA]],[6]!Tableau16[POSTE TECHNIQUE]&amp;[6]!Tableau16[Repere ADM],[6]!Tableau16[NUMERO CLIENT])</f>
        <v>#N/A</v>
      </c>
      <c r="B45" s="48" t="e" cm="1">
        <f t="array" ref="B45">_xlfn.XLOOKUP(Tableau210[[#This Row],[NOM]]&amp;Tableau210[[#This Row],[REPERE BUTA]],[6]!Tableau16[POSTE TECHNIQUE]&amp;[6]!Tableau16[Repere REF],[6]!Tableau16[NUMERO CLIENT])</f>
        <v>#N/A</v>
      </c>
      <c r="C45" s="48" cm="1">
        <f t="array" ref="C45">_xlfn.XLOOKUP(Tableau210[[#This Row],[NOM]]&amp;Tableau210[[#This Row],[Repere Ubleam]],[7]Sheet1!$C$2:$C$2995&amp;[7]Sheet1!$I$2:$I$2995,[7]Sheet1!$A$2:$A$2995)</f>
        <v>38</v>
      </c>
      <c r="D45" s="48" t="str">
        <f>C45&amp;""</f>
        <v>38</v>
      </c>
      <c r="E45" s="48" t="e">
        <v>#N/A</v>
      </c>
      <c r="F45" s="48" t="e">
        <v>#N/A</v>
      </c>
      <c r="G45" s="185" t="s">
        <v>1174</v>
      </c>
      <c r="H45" s="119" t="s">
        <v>1067</v>
      </c>
      <c r="I45" s="119" t="s">
        <v>1070</v>
      </c>
      <c r="J45" s="119" t="s">
        <v>1075</v>
      </c>
      <c r="K45" s="119" t="str">
        <f>_xlfn.XLOOKUP(Tableau210[[#This Row],[NOM]],[8]LUT!$I$5:$I$301,[8]LUT!$N$5:$N$301)</f>
        <v>OTG</v>
      </c>
      <c r="L45" s="119" t="s">
        <v>105</v>
      </c>
      <c r="M45" s="119" t="s">
        <v>2115</v>
      </c>
      <c r="N45" s="119" t="s">
        <v>2115</v>
      </c>
      <c r="O45" s="119" t="s">
        <v>2117</v>
      </c>
      <c r="P45" s="119"/>
      <c r="Q45" s="119"/>
      <c r="R45" s="119"/>
      <c r="S45" s="119"/>
      <c r="T45" s="119"/>
      <c r="U45" s="119"/>
      <c r="V45" s="119"/>
      <c r="W45" s="148">
        <v>50</v>
      </c>
      <c r="X45" s="207" cm="1">
        <f t="array" ref="X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5" s="148">
        <v>50</v>
      </c>
      <c r="AA45" s="207" cm="1">
        <f t="array" ref="AA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5" s="48"/>
      <c r="AD45" s="117" t="s">
        <v>2196</v>
      </c>
      <c r="AE45" s="119"/>
      <c r="AF45" s="181">
        <f>IFERROR(VLOOKUP(Tableau210[[#This Row],[OPERATION]],Tableau4[],5,FALSE),"")</f>
        <v>0</v>
      </c>
      <c r="AG45" s="178"/>
      <c r="AH45" s="182">
        <f>IFERROR(VLOOKUP(Tableau210[[#This Row],[OPERATION]],Tableau4[],4,FALSE),"")</f>
        <v>0</v>
      </c>
      <c r="AI45" s="178"/>
      <c r="AJ45" s="181" t="str">
        <f>IF(Tableau210[[#This Row],[NB JP EMIS]]=1,"1 JP","") &amp; IF(Tableau210[[#This Row],[NB BP EMIS]]=1," 1 BP","")</f>
        <v/>
      </c>
      <c r="AK45" s="177"/>
      <c r="AL45" s="117" t="s">
        <v>2527</v>
      </c>
      <c r="AM45" s="117">
        <f>IFERROR(+VLOOKUP(AY45,Tiges!$G$4:$I$569,3,FALSE),"")</f>
        <v>27</v>
      </c>
      <c r="AN45" s="48"/>
      <c r="AO45" s="117">
        <v>8</v>
      </c>
      <c r="AP45" s="177" cm="1">
        <f t="array" ref="AP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5" s="117" t="s">
        <v>2163</v>
      </c>
      <c r="AS45" s="177" t="str" cm="1">
        <f t="array" ref="AS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5" s="117" t="s">
        <v>1123</v>
      </c>
      <c r="AV45" s="177" t="str" cm="1">
        <f t="array" ref="AV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" s="117"/>
      <c r="AY45" s="117" cm="1">
        <f t="array" ref="AY45">IFERROR(_xlfn.XLOOKUP(Tableau210[[#This Row],[DN DONNEES BUTA ]]&amp;Tableau210[[#This Row],[PN DONNEES BUTA]],Tiges!$B$4:$B$79&amp;Tiges!$C$4:$C$79,Tiges!$G$4:$G$79),"")</f>
        <v>16</v>
      </c>
      <c r="AZ45" s="117"/>
      <c r="BA45" s="117" cm="1">
        <f t="array" ref="BA45">IFERROR(_xlfn.XLOOKUP(Tableau210[[#This Row],[DN DONNEES BUTA ]]&amp;Tableau210[[#This Row],[PN DONNEES BUTA]],Tiges!$B$4:$B$79&amp;Tiges!$C$4:$C$79,Tiges!$H$4:$H$79),"")</f>
        <v>90</v>
      </c>
      <c r="BB45" s="117"/>
      <c r="BC45" s="182">
        <f>IFERROR(VLOOKUP(Tableau210[[#This Row],[OPERATION]],Tableau4[],2,FALSE),"")</f>
        <v>0</v>
      </c>
      <c r="BD45" s="177"/>
      <c r="BE45" s="182">
        <f>IFERROR(VLOOKUP(Tableau210[[#This Row],[OPERATION]],Tableau4[],3,FALSE),"")</f>
        <v>1</v>
      </c>
      <c r="BF45" s="177"/>
      <c r="BG45" s="117" t="s">
        <v>129</v>
      </c>
      <c r="BH45" s="177" t="str" cm="1">
        <f t="array" ref="BH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" s="117" t="s">
        <v>2408</v>
      </c>
      <c r="BK45" s="117" t="s">
        <v>37</v>
      </c>
      <c r="BL45" s="167" t="s">
        <v>2380</v>
      </c>
      <c r="BM45" s="167"/>
      <c r="BN45" s="117"/>
      <c r="BO45" s="117"/>
      <c r="BP45" s="117"/>
      <c r="BQ45" s="48"/>
      <c r="BR45" s="119"/>
      <c r="BS45" s="48"/>
      <c r="BT45" s="48"/>
      <c r="BU45" s="48"/>
      <c r="BV45" s="48"/>
      <c r="BW45" s="48"/>
      <c r="BX45" s="48"/>
    </row>
    <row r="46" spans="1:76" s="154" customFormat="1" ht="15.75" hidden="1" x14ac:dyDescent="0.25">
      <c r="A46" s="48" t="e" cm="1">
        <f t="array" ref="A46">_xlfn.XLOOKUP(Tableau210[[#This Row],[NOM]]&amp;Tableau210[[#This Row],[REPERE BUTA]],[6]!Tableau16[POSTE TECHNIQUE]&amp;[6]!Tableau16[Repere ADM],[6]!Tableau16[NUMERO CLIENT])</f>
        <v>#N/A</v>
      </c>
      <c r="B46" s="48" t="e" cm="1">
        <f t="array" ref="B46">_xlfn.XLOOKUP(Tableau210[[#This Row],[NOM]]&amp;Tableau210[[#This Row],[REPERE BUTA]],[6]!Tableau16[POSTE TECHNIQUE]&amp;[6]!Tableau16[Repere REF],[6]!Tableau16[NUMERO CLIENT])</f>
        <v>#N/A</v>
      </c>
      <c r="C46" s="48" cm="1">
        <f t="array" ref="C46">_xlfn.XLOOKUP(Tableau210[[#This Row],[NOM]]&amp;Tableau210[[#This Row],[Repere Ubleam]],[7]Sheet1!$C$2:$C$2995&amp;[7]Sheet1!$I$2:$I$2995,[7]Sheet1!$A$2:$A$2995)</f>
        <v>39</v>
      </c>
      <c r="D46" s="48" t="str">
        <f>C46&amp;""</f>
        <v>39</v>
      </c>
      <c r="E46" s="48" t="e">
        <v>#N/A</v>
      </c>
      <c r="F46" s="48" t="e">
        <v>#N/A</v>
      </c>
      <c r="G46" s="166" t="s">
        <v>1174</v>
      </c>
      <c r="H46" s="150" t="s">
        <v>1067</v>
      </c>
      <c r="I46" s="150" t="s">
        <v>1070</v>
      </c>
      <c r="J46" s="150" t="s">
        <v>1075</v>
      </c>
      <c r="K46" s="150" t="str">
        <f>_xlfn.XLOOKUP(Tableau210[[#This Row],[NOM]],[8]LUT!$I$5:$I$301,[8]LUT!$N$5:$N$301)</f>
        <v>OTG</v>
      </c>
      <c r="L46" s="150" t="s">
        <v>106</v>
      </c>
      <c r="M46" s="150" t="s">
        <v>2113</v>
      </c>
      <c r="N46" s="150" t="s">
        <v>2113</v>
      </c>
      <c r="O46" s="150" t="s">
        <v>2119</v>
      </c>
      <c r="P46" s="150"/>
      <c r="Q46" s="150"/>
      <c r="R46" s="150"/>
      <c r="S46" s="150"/>
      <c r="T46" s="150"/>
      <c r="U46" s="150"/>
      <c r="V46" s="150"/>
      <c r="W46" s="151">
        <v>80</v>
      </c>
      <c r="X46" s="151" cm="1">
        <f t="array" ref="X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46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6" s="151">
        <v>50</v>
      </c>
      <c r="AA46" s="151" cm="1">
        <f t="array" ref="AA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" s="152"/>
      <c r="AD46" s="153" t="s">
        <v>2381</v>
      </c>
      <c r="AE46" s="150"/>
      <c r="AF46" s="150">
        <f>IFERROR(VLOOKUP(Tableau210[[#This Row],[OPERATION]],Tableau4[],5,FALSE),"")</f>
        <v>0</v>
      </c>
      <c r="AG46" s="150" cm="1">
        <f t="array" ref="AG46">IFERROR(
   SUM(
      _xlfn._xlws.FILTER(
         Tableau3[JP],
         (Tableau3[ITEM]=Tableau210[[#This Row],[NOM]])*
         (Tableau3[Rep.]=Tableau210[[#This Row],[REPERE BUTA]])
      )
   ),
0)</f>
        <v>0</v>
      </c>
      <c r="AH46" s="153">
        <f>IFERROR(VLOOKUP(Tableau210[[#This Row],[OPERATION]],Tableau4[],4,FALSE),"")</f>
        <v>1</v>
      </c>
      <c r="AI46" s="150" cm="1">
        <f t="array" ref="AI46">IFERROR(
   SUM(
      _xlfn._xlws.FILTER(
         Tableau3[BP],
         (Tableau3[ITEM]=Tableau210[[#This Row],[NOM]])*
         (Tableau3[Rep.]=Tableau210[[#This Row],[REPERE BUTA]])
      )
   ),
0)</f>
        <v>0</v>
      </c>
      <c r="AJ46" s="153" t="s">
        <v>2382</v>
      </c>
      <c r="AK46" s="153" t="str">
        <f>IF(Tableau210[[#This Row],[NB JP BUTA]]=1,"1 JP","") &amp; IF(Tableau210[[#This Row],[Nb BP BUTA]]=1," 1 BP","") &amp; IF(Tableau210[[#This Row],[Nb BP BUTA]]=2," 2 BP","")</f>
        <v/>
      </c>
      <c r="AL46" s="153" t="s">
        <v>2527</v>
      </c>
      <c r="AM46" s="153">
        <f>IFERROR(+VLOOKUP(AY46,Tiges!$G$4:$I$569,3,FALSE),"")</f>
        <v>27</v>
      </c>
      <c r="AN46" s="152"/>
      <c r="AO46" s="153">
        <v>8</v>
      </c>
      <c r="AP46" s="153" cm="1">
        <f t="array" ref="AP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6" s="153" t="s">
        <v>2294</v>
      </c>
      <c r="AS46" s="153" t="str" cm="1">
        <f t="array" ref="AS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46" s="153" t="s">
        <v>1115</v>
      </c>
      <c r="AV46" s="153" t="str" cm="1">
        <f t="array" ref="AV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4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46" s="153"/>
      <c r="AY46" s="153" cm="1">
        <f t="array" ref="AY46">IFERROR(_xlfn.XLOOKUP(Tableau210[[#This Row],[DN DONNEES BUTA ]]&amp;Tableau210[[#This Row],[PN DONNEES BUTA]],Tiges!$B$4:$B$79&amp;Tiges!$C$4:$C$79,Tiges!$G$4:$G$79),"")</f>
        <v>16</v>
      </c>
      <c r="AZ46" s="153"/>
      <c r="BA46" s="153" cm="1">
        <f t="array" ref="BA46">IFERROR(_xlfn.XLOOKUP(Tableau210[[#This Row],[DN DONNEES BUTA ]]&amp;Tableau210[[#This Row],[PN DONNEES BUTA]],Tiges!$B$4:$B$79&amp;Tiges!$C$4:$C$79,Tiges!$H$4:$H$79),"")</f>
        <v>100</v>
      </c>
      <c r="BB46" s="153"/>
      <c r="BC46" s="153">
        <f>IFERROR(VLOOKUP(Tableau210[[#This Row],[OPERATION]],Tableau4[],2,FALSE),"")</f>
        <v>1</v>
      </c>
      <c r="BD46" s="153" cm="1">
        <f t="array" ref="BD46">IFERROR(
   SUM(
      _xlfn._xlws.FILTER(
         Tableau3[Nb Platinage Joint],
         (Tableau3[ITEM]=Tableau210[[#This Row],[NOM]])*
         (Tableau3[Rep.]=Tableau210[[#This Row],[REPERE BUTA]])
      )
   ),
0)</f>
        <v>1</v>
      </c>
      <c r="BE46" s="153">
        <f>IFERROR(VLOOKUP(Tableau210[[#This Row],[OPERATION]],Tableau4[],3,FALSE),"")</f>
        <v>1</v>
      </c>
      <c r="BF46" s="153" cm="1">
        <f t="array" ref="BF46">IFERROR(
   SUM(
      _xlfn._xlws.FILTER(
         Tableau3[Joint Définitif Nb],
         (Tableau3[ITEM]=Tableau210[[#This Row],[NOM]])*
         (Tableau3[Rep.]=Tableau210[[#This Row],[REPERE BUTA]])
      )
   ),
0)</f>
        <v>2</v>
      </c>
      <c r="BG46" s="153" t="s">
        <v>129</v>
      </c>
      <c r="BH46" s="153" t="str" cm="1">
        <f t="array" ref="BH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6" s="153" t="s">
        <v>2409</v>
      </c>
      <c r="BK46" s="153" t="s">
        <v>37</v>
      </c>
      <c r="BL46" s="153" t="s">
        <v>2517</v>
      </c>
      <c r="BM46" s="153"/>
      <c r="BN46" s="153"/>
      <c r="BO46" s="153"/>
      <c r="BP46" s="153"/>
      <c r="BQ46" s="152"/>
      <c r="BR46" s="150"/>
      <c r="BS46" s="152"/>
      <c r="BT46" s="152"/>
      <c r="BU46" s="152"/>
      <c r="BV46" s="152"/>
      <c r="BW46" s="152"/>
      <c r="BX46" s="152"/>
    </row>
    <row r="47" spans="1:76" ht="15.75" hidden="1" x14ac:dyDescent="0.25">
      <c r="A47" s="48" t="e" cm="1">
        <f t="array" ref="A47">_xlfn.XLOOKUP(Tableau210[[#This Row],[NOM]]&amp;Tableau210[[#This Row],[REPERE BUTA]],[6]!Tableau16[POSTE TECHNIQUE]&amp;[6]!Tableau16[Repere ADM],[6]!Tableau16[NUMERO CLIENT])</f>
        <v>#N/A</v>
      </c>
      <c r="B47" s="48" t="e" cm="1">
        <f t="array" ref="B47">_xlfn.XLOOKUP(Tableau210[[#This Row],[NOM]]&amp;Tableau210[[#This Row],[REPERE BUTA]],[6]!Tableau16[POSTE TECHNIQUE]&amp;[6]!Tableau16[Repere REF],[6]!Tableau16[NUMERO CLIENT])</f>
        <v>#N/A</v>
      </c>
      <c r="C47" s="48" cm="1">
        <f t="array" ref="C47">_xlfn.XLOOKUP(Tableau210[[#This Row],[NOM]]&amp;Tableau210[[#This Row],[Repere Ubleam]],[7]Sheet1!$C$2:$C$2995&amp;[7]Sheet1!$I$2:$I$2995,[7]Sheet1!$A$2:$A$2995)</f>
        <v>40</v>
      </c>
      <c r="D47" s="48" t="str">
        <f>C47&amp;""</f>
        <v>40</v>
      </c>
      <c r="E47" s="48" t="e">
        <v>#N/A</v>
      </c>
      <c r="F47" s="48" t="e">
        <v>#N/A</v>
      </c>
      <c r="G47" s="185" t="s">
        <v>1174</v>
      </c>
      <c r="H47" s="119" t="s">
        <v>1067</v>
      </c>
      <c r="I47" s="119" t="s">
        <v>1070</v>
      </c>
      <c r="J47" s="119" t="s">
        <v>1075</v>
      </c>
      <c r="K47" s="119" t="str">
        <f>_xlfn.XLOOKUP(Tableau210[[#This Row],[NOM]],[8]LUT!$I$5:$I$301,[8]LUT!$N$5:$N$301)</f>
        <v>OTG</v>
      </c>
      <c r="L47" s="119" t="s">
        <v>106</v>
      </c>
      <c r="M47" s="119" t="s">
        <v>2116</v>
      </c>
      <c r="N47" s="119" t="s">
        <v>2116</v>
      </c>
      <c r="O47" s="119" t="s">
        <v>2117</v>
      </c>
      <c r="P47" s="119"/>
      <c r="Q47" s="119"/>
      <c r="R47" s="119"/>
      <c r="S47" s="119"/>
      <c r="T47" s="119"/>
      <c r="U47" s="119"/>
      <c r="V47" s="119"/>
      <c r="W47" s="148">
        <v>80</v>
      </c>
      <c r="X47" s="207" cm="1">
        <f t="array" ref="X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4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7" s="148">
        <v>50</v>
      </c>
      <c r="AA47" s="207" cm="1">
        <f t="array" ref="AA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7" s="48"/>
      <c r="AD47" s="117" t="s">
        <v>2197</v>
      </c>
      <c r="AE47" s="119"/>
      <c r="AF47" s="181">
        <f>IFERROR(VLOOKUP(Tableau210[[#This Row],[OPERATION]],Tableau4[],5,FALSE),"")</f>
        <v>0</v>
      </c>
      <c r="AG47" s="178"/>
      <c r="AH47" s="182">
        <f>IFERROR(VLOOKUP(Tableau210[[#This Row],[OPERATION]],Tableau4[],4,FALSE),"")</f>
        <v>1</v>
      </c>
      <c r="AI47" s="178"/>
      <c r="AJ47" s="181" t="str">
        <f>IF(Tableau210[[#This Row],[NB JP EMIS]]=1,"1 JP","") &amp; IF(Tableau210[[#This Row],[NB BP EMIS]]=1," 1 BP","")</f>
        <v xml:space="preserve"> 1 BP</v>
      </c>
      <c r="AK47" s="177"/>
      <c r="AL47" s="117" t="s">
        <v>2527</v>
      </c>
      <c r="AM47" s="117">
        <f>IFERROR(+VLOOKUP(AY47,Tiges!$G$4:$I$569,3,FALSE),"")</f>
        <v>27</v>
      </c>
      <c r="AN47" s="48"/>
      <c r="AO47" s="117">
        <v>8</v>
      </c>
      <c r="AP47" s="177" cm="1">
        <f t="array" ref="AP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7" s="117" t="s">
        <v>2294</v>
      </c>
      <c r="AS47" s="177" t="str" cm="1">
        <f t="array" ref="AS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47" s="117" t="s">
        <v>1123</v>
      </c>
      <c r="AV47" s="177" t="str" cm="1">
        <f t="array" ref="AV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" s="117"/>
      <c r="AY47" s="117" cm="1">
        <f t="array" ref="AY47">IFERROR(_xlfn.XLOOKUP(Tableau210[[#This Row],[DN DONNEES BUTA ]]&amp;Tableau210[[#This Row],[PN DONNEES BUTA]],Tiges!$B$4:$B$79&amp;Tiges!$C$4:$C$79,Tiges!$G$4:$G$79),"")</f>
        <v>16</v>
      </c>
      <c r="AZ47" s="117"/>
      <c r="BA47" s="117" cm="1">
        <f t="array" ref="BA47">IFERROR(_xlfn.XLOOKUP(Tableau210[[#This Row],[DN DONNEES BUTA ]]&amp;Tableau210[[#This Row],[PN DONNEES BUTA]],Tiges!$B$4:$B$79&amp;Tiges!$C$4:$C$79,Tiges!$H$4:$H$79),"")</f>
        <v>100</v>
      </c>
      <c r="BB47" s="117"/>
      <c r="BC47" s="182">
        <f>IFERROR(VLOOKUP(Tableau210[[#This Row],[OPERATION]],Tableau4[],2,FALSE),"")</f>
        <v>1</v>
      </c>
      <c r="BD47" s="177"/>
      <c r="BE47" s="182">
        <f>IFERROR(VLOOKUP(Tableau210[[#This Row],[OPERATION]],Tableau4[],3,FALSE),"")</f>
        <v>1</v>
      </c>
      <c r="BF47" s="177"/>
      <c r="BG47" s="117" t="s">
        <v>129</v>
      </c>
      <c r="BH47" s="177" t="str" cm="1">
        <f t="array" ref="BH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7" s="117" t="s">
        <v>2408</v>
      </c>
      <c r="BK47" s="117" t="s">
        <v>37</v>
      </c>
      <c r="BL47" s="167" t="s">
        <v>2380</v>
      </c>
      <c r="BM47" s="167"/>
      <c r="BN47" s="117"/>
      <c r="BO47" s="117"/>
      <c r="BP47" s="117"/>
      <c r="BQ47" s="48"/>
      <c r="BR47" s="119"/>
      <c r="BS47" s="48"/>
      <c r="BT47" s="48"/>
      <c r="BU47" s="48"/>
      <c r="BV47" s="48"/>
      <c r="BW47" s="48"/>
      <c r="BX47" s="48"/>
    </row>
    <row r="48" spans="1:76" ht="15.75" hidden="1" x14ac:dyDescent="0.25">
      <c r="A48" s="48" t="e" cm="1">
        <f t="array" ref="A48">_xlfn.XLOOKUP(Tableau210[[#This Row],[NOM]]&amp;Tableau210[[#This Row],[REPERE BUTA]],[6]!Tableau16[POSTE TECHNIQUE]&amp;[6]!Tableau16[Repere ADM],[6]!Tableau16[NUMERO CLIENT])</f>
        <v>#N/A</v>
      </c>
      <c r="B48" s="48" t="e" cm="1">
        <f t="array" ref="B48">_xlfn.XLOOKUP(Tableau210[[#This Row],[NOM]]&amp;Tableau210[[#This Row],[REPERE BUTA]],[6]!Tableau16[POSTE TECHNIQUE]&amp;[6]!Tableau16[Repere REF],[6]!Tableau16[NUMERO CLIENT])</f>
        <v>#N/A</v>
      </c>
      <c r="C48" s="48" cm="1">
        <f t="array" ref="C48">_xlfn.XLOOKUP(Tableau210[[#This Row],[NOM]]&amp;Tableau210[[#This Row],[Repere Ubleam]],[7]Sheet1!$C$2:$C$2995&amp;[7]Sheet1!$I$2:$I$2995,[7]Sheet1!$A$2:$A$2995)</f>
        <v>41</v>
      </c>
      <c r="D48" s="48" t="str">
        <f>C48&amp;""</f>
        <v>41</v>
      </c>
      <c r="E48" s="48" t="e">
        <v>#N/A</v>
      </c>
      <c r="F48" s="48" t="e">
        <v>#N/A</v>
      </c>
      <c r="G48" s="185" t="s">
        <v>1174</v>
      </c>
      <c r="H48" s="119" t="s">
        <v>1067</v>
      </c>
      <c r="I48" s="119" t="s">
        <v>1070</v>
      </c>
      <c r="J48" s="119" t="s">
        <v>1075</v>
      </c>
      <c r="K48" s="119" t="str">
        <f>_xlfn.XLOOKUP(Tableau210[[#This Row],[NOM]],[8]LUT!$I$5:$I$301,[8]LUT!$N$5:$N$301)</f>
        <v>OTG</v>
      </c>
      <c r="L48" s="119" t="s">
        <v>107</v>
      </c>
      <c r="M48" s="119"/>
      <c r="N48" s="119" t="s">
        <v>107</v>
      </c>
      <c r="O48" s="119"/>
      <c r="P48" s="119"/>
      <c r="Q48" s="119"/>
      <c r="R48" s="119"/>
      <c r="S48" s="119"/>
      <c r="T48" s="119"/>
      <c r="U48" s="119"/>
      <c r="V48" s="119"/>
      <c r="W48" s="148">
        <v>50</v>
      </c>
      <c r="X48" s="207" cm="1">
        <f t="array" ref="X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8" s="148">
        <v>20</v>
      </c>
      <c r="AA48" s="207" cm="1">
        <f t="array" ref="AA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" s="48"/>
      <c r="AD48" s="117" t="s">
        <v>2103</v>
      </c>
      <c r="AE48" s="119"/>
      <c r="AF48" s="181">
        <f>IFERROR(VLOOKUP(Tableau210[[#This Row],[OPERATION]],Tableau4[],5,FALSE),"")</f>
        <v>1</v>
      </c>
      <c r="AG48" s="178" cm="1">
        <f t="array" ref="AG48">IFERROR(
   SUM(
      _xlfn._xlws.FILTER(
         Tableau3[JP],
         (Tableau3[ITEM]=Tableau210[[#This Row],[NOM]])*
         (Tableau3[Rep.]=Tableau210[[#This Row],[REPERE BUTA]])
      )
   ),
0)</f>
        <v>1</v>
      </c>
      <c r="AH48" s="182">
        <f>IFERROR(VLOOKUP(Tableau210[[#This Row],[OPERATION]],Tableau4[],4,FALSE),"")</f>
        <v>0</v>
      </c>
      <c r="AI48" s="178" cm="1">
        <f t="array" ref="AI48">IFERROR(
   SUM(
      _xlfn._xlws.FILTER(
         Tableau3[BP],
         (Tableau3[ITEM]=Tableau210[[#This Row],[NOM]])*
         (Tableau3[Rep.]=Tableau210[[#This Row],[REPERE BUTA]])
      )
   ),
0)</f>
        <v>0</v>
      </c>
      <c r="AJ48" s="182" t="str">
        <f>IF(Tableau210[[#This Row],[NB JP EMIS]]=1,"1 JP","") &amp; IF(Tableau210[[#This Row],[NB BP EMIS]]=1," 1 BP","")</f>
        <v>1 JP</v>
      </c>
      <c r="AK48" s="177" t="str">
        <f>IF(Tableau210[[#This Row],[NB JP BUTA]]=1,"1 JP","") &amp; IF(Tableau210[[#This Row],[Nb BP BUTA]]=1," 1 BP","") &amp; IF(Tableau210[[#This Row],[Nb BP BUTA]]=2," 2 BP","")</f>
        <v>1 JP</v>
      </c>
      <c r="AL48" s="117" t="s">
        <v>2527</v>
      </c>
      <c r="AM48" s="117">
        <f>IFERROR(+VLOOKUP(AY48,Tiges!$G$4:$I$569,3,FALSE),"")</f>
        <v>27</v>
      </c>
      <c r="AN48" s="48"/>
      <c r="AO48" s="117">
        <v>4</v>
      </c>
      <c r="AP48" s="177" cm="1">
        <f t="array" ref="AP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8" s="117" t="s">
        <v>2161</v>
      </c>
      <c r="AS48" s="177" t="str" cm="1">
        <f t="array" ref="AS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8" s="117" t="s">
        <v>1123</v>
      </c>
      <c r="AV48" s="177" t="str" cm="1">
        <f t="array" ref="AV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" s="117"/>
      <c r="AY48" s="117" cm="1">
        <f t="array" ref="AY48">IFERROR(_xlfn.XLOOKUP(Tableau210[[#This Row],[DN DONNEES BUTA ]]&amp;Tableau210[[#This Row],[PN DONNEES BUTA]],Tiges!$B$4:$B$79&amp;Tiges!$C$4:$C$79,Tiges!$G$4:$G$79),"")</f>
        <v>16</v>
      </c>
      <c r="AZ48" s="117"/>
      <c r="BA48" s="117" cm="1">
        <f t="array" ref="BA48">IFERROR(_xlfn.XLOOKUP(Tableau210[[#This Row],[DN DONNEES BUTA ]]&amp;Tableau210[[#This Row],[PN DONNEES BUTA]],Tiges!$B$4:$B$79&amp;Tiges!$C$4:$C$79,Tiges!$H$4:$H$79),"")</f>
        <v>90</v>
      </c>
      <c r="BB48" s="117"/>
      <c r="BC48" s="182">
        <f>IFERROR(VLOOKUP(Tableau210[[#This Row],[OPERATION]],Tableau4[],2,FALSE),"")</f>
        <v>2</v>
      </c>
      <c r="BD48" s="177" cm="1">
        <f t="array" ref="BD48">IFERROR(
   SUM(
      _xlfn._xlws.FILTER(
         Tableau3[Nb Platinage Joint],
         (Tableau3[ITEM]=Tableau210[[#This Row],[NOM]])*
         (Tableau3[Rep.]=Tableau210[[#This Row],[REPERE BUTA]])
      )
   ),
0)</f>
        <v>2</v>
      </c>
      <c r="BE48" s="182">
        <f>IFERROR(VLOOKUP(Tableau210[[#This Row],[OPERATION]],Tableau4[],3,FALSE),"")</f>
        <v>1</v>
      </c>
      <c r="BF48" s="177" cm="1">
        <f t="array" ref="BF48">IFERROR(
   SUM(
      _xlfn._xlws.FILTER(
         Tableau3[Joint Définitif Nb],
         (Tableau3[ITEM]=Tableau210[[#This Row],[NOM]])*
         (Tableau3[Rep.]=Tableau210[[#This Row],[REPERE BUTA]])
      )
   ),
0)</f>
        <v>1</v>
      </c>
      <c r="BG48" s="117" t="s">
        <v>129</v>
      </c>
      <c r="BH48" s="177" t="str" cm="1">
        <f t="array" ref="BH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" s="117" t="s">
        <v>2408</v>
      </c>
      <c r="BK48" s="117" t="s">
        <v>37</v>
      </c>
      <c r="BL48" s="167" t="s">
        <v>2380</v>
      </c>
      <c r="BM48" s="167"/>
      <c r="BN48" s="117"/>
      <c r="BO48" s="117"/>
      <c r="BP48" s="117"/>
      <c r="BQ48" s="48"/>
      <c r="BR48" s="119"/>
      <c r="BS48" s="48"/>
      <c r="BT48" s="48"/>
      <c r="BU48" s="48"/>
      <c r="BV48" s="48"/>
      <c r="BW48" s="48"/>
      <c r="BX48" s="48"/>
    </row>
    <row r="49" spans="1:76" ht="15.75" hidden="1" x14ac:dyDescent="0.25">
      <c r="A49" s="48" t="e" cm="1">
        <f t="array" ref="A49">_xlfn.XLOOKUP(Tableau210[[#This Row],[NOM]]&amp;Tableau210[[#This Row],[REPERE BUTA]],[6]!Tableau16[POSTE TECHNIQUE]&amp;[6]!Tableau16[Repere ADM],[6]!Tableau16[NUMERO CLIENT])</f>
        <v>#N/A</v>
      </c>
      <c r="B49" s="48" t="e" cm="1">
        <f t="array" ref="B49">_xlfn.XLOOKUP(Tableau210[[#This Row],[NOM]]&amp;Tableau210[[#This Row],[REPERE BUTA]],[6]!Tableau16[POSTE TECHNIQUE]&amp;[6]!Tableau16[Repere REF],[6]!Tableau16[NUMERO CLIENT])</f>
        <v>#N/A</v>
      </c>
      <c r="C49" s="48" cm="1">
        <f t="array" ref="C49">_xlfn.XLOOKUP(Tableau210[[#This Row],[NOM]]&amp;Tableau210[[#This Row],[Repere Ubleam]],[7]Sheet1!$C$2:$C$2995&amp;[7]Sheet1!$I$2:$I$2995,[7]Sheet1!$A$2:$A$2995)</f>
        <v>42</v>
      </c>
      <c r="D49" s="48" t="str">
        <f>C49&amp;""</f>
        <v>42</v>
      </c>
      <c r="E49" s="48" t="e">
        <v>#N/A</v>
      </c>
      <c r="F49" s="48" t="e">
        <v>#N/A</v>
      </c>
      <c r="G49" s="185" t="s">
        <v>1174</v>
      </c>
      <c r="H49" s="119" t="s">
        <v>1067</v>
      </c>
      <c r="I49" s="119" t="s">
        <v>1070</v>
      </c>
      <c r="J49" s="119" t="s">
        <v>1075</v>
      </c>
      <c r="K49" s="119" t="str">
        <f>_xlfn.XLOOKUP(Tableau210[[#This Row],[NOM]],[8]LUT!$I$5:$I$301,[8]LUT!$N$5:$N$301)</f>
        <v>OTG</v>
      </c>
      <c r="L49" s="119" t="s">
        <v>108</v>
      </c>
      <c r="M49" s="119"/>
      <c r="N49" s="119" t="s">
        <v>108</v>
      </c>
      <c r="O49" s="119"/>
      <c r="P49" s="119"/>
      <c r="Q49" s="119"/>
      <c r="R49" s="119"/>
      <c r="S49" s="119"/>
      <c r="T49" s="119"/>
      <c r="U49" s="119"/>
      <c r="V49" s="119"/>
      <c r="W49" s="148" t="s">
        <v>2159</v>
      </c>
      <c r="X49" s="207" cm="1">
        <f t="array" ref="X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9" s="148" t="s">
        <v>3424</v>
      </c>
      <c r="AA49" s="207" cm="1">
        <f t="array" ref="AA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9" s="48"/>
      <c r="AD49" s="117" t="s">
        <v>2103</v>
      </c>
      <c r="AE49" s="119"/>
      <c r="AF49" s="181">
        <f>IFERROR(VLOOKUP(Tableau210[[#This Row],[OPERATION]],Tableau4[],5,FALSE),"")</f>
        <v>1</v>
      </c>
      <c r="AG49" s="178" cm="1">
        <f t="array" ref="AG49">IFERROR(
   SUM(
      _xlfn._xlws.FILTER(
         Tableau3[JP],
         (Tableau3[ITEM]=Tableau210[[#This Row],[NOM]])*
         (Tableau3[Rep.]=Tableau210[[#This Row],[REPERE BUTA]])
      )
   ),
0)</f>
        <v>1</v>
      </c>
      <c r="AH49" s="182">
        <f>IFERROR(VLOOKUP(Tableau210[[#This Row],[OPERATION]],Tableau4[],4,FALSE),"")</f>
        <v>0</v>
      </c>
      <c r="AI49" s="178" cm="1">
        <f t="array" ref="AI49">IFERROR(
   SUM(
      _xlfn._xlws.FILTER(
         Tableau3[BP],
         (Tableau3[ITEM]=Tableau210[[#This Row],[NOM]])*
         (Tableau3[Rep.]=Tableau210[[#This Row],[REPERE BUTA]])
      )
   ),
0)</f>
        <v>0</v>
      </c>
      <c r="AJ49" s="182" t="str">
        <f>IF(Tableau210[[#This Row],[NB JP EMIS]]=1,"1 JP","") &amp; IF(Tableau210[[#This Row],[NB BP EMIS]]=1," 1 BP","")</f>
        <v>1 JP</v>
      </c>
      <c r="AK49" s="177" t="str">
        <f>IF(Tableau210[[#This Row],[NB JP BUTA]]=1,"1 JP","") &amp; IF(Tableau210[[#This Row],[Nb BP BUTA]]=1," 1 BP","") &amp; IF(Tableau210[[#This Row],[Nb BP BUTA]]=2," 2 BP","")</f>
        <v>1 JP</v>
      </c>
      <c r="AL49" s="117" t="s">
        <v>2527</v>
      </c>
      <c r="AM49" s="117">
        <f>IFERROR(+VLOOKUP(AY49,Tiges!$G$4:$I$569,3,FALSE),"")</f>
        <v>22</v>
      </c>
      <c r="AN49" s="48"/>
      <c r="AO49" s="148" t="s">
        <v>3424</v>
      </c>
      <c r="AP49" s="177" cm="1">
        <f t="array" ref="AP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9" s="148" t="s">
        <v>3424</v>
      </c>
      <c r="AS49" s="177" t="str" cm="1">
        <f t="array" ref="AS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M14x75</v>
      </c>
      <c r="AT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49" s="148" t="s">
        <v>3424</v>
      </c>
      <c r="AV49" s="177" t="str" cm="1">
        <f t="array" ref="AV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" s="117"/>
      <c r="AY49" s="117" cm="1">
        <f t="array" ref="AY49">IFERROR(_xlfn.XLOOKUP(Tableau210[[#This Row],[DN DONNEES BUTA ]]&amp;Tableau210[[#This Row],[PN DONNEES BUTA]],Tiges!$B$4:$B$79&amp;Tiges!$C$4:$C$79,Tiges!$G$4:$G$79),"")</f>
        <v>14</v>
      </c>
      <c r="AZ49" s="117"/>
      <c r="BA49" s="117" cm="1">
        <f t="array" ref="BA49">IFERROR(_xlfn.XLOOKUP(Tableau210[[#This Row],[DN DONNEES BUTA ]]&amp;Tableau210[[#This Row],[PN DONNEES BUTA]],Tiges!$B$4:$B$79&amp;Tiges!$C$4:$C$79,Tiges!$H$4:$H$79),"")</f>
        <v>70</v>
      </c>
      <c r="BB49" s="117"/>
      <c r="BC49" s="182">
        <f>IFERROR(VLOOKUP(Tableau210[[#This Row],[OPERATION]],Tableau4[],2,FALSE),"")</f>
        <v>2</v>
      </c>
      <c r="BD49" s="177" cm="1">
        <f t="array" ref="BD49">IFERROR(
   SUM(
      _xlfn._xlws.FILTER(
         Tableau3[Nb Platinage Joint],
         (Tableau3[ITEM]=Tableau210[[#This Row],[NOM]])*
         (Tableau3[Rep.]=Tableau210[[#This Row],[REPERE BUTA]])
      )
   ),
0)</f>
        <v>2</v>
      </c>
      <c r="BE49" s="182">
        <f>IFERROR(VLOOKUP(Tableau210[[#This Row],[OPERATION]],Tableau4[],3,FALSE),"")</f>
        <v>1</v>
      </c>
      <c r="BF49" s="177" cm="1">
        <f t="array" ref="BF49">IFERROR(
   SUM(
      _xlfn._xlws.FILTER(
         Tableau3[Joint Définitif Nb],
         (Tableau3[ITEM]=Tableau210[[#This Row],[NOM]])*
         (Tableau3[Rep.]=Tableau210[[#This Row],[REPERE BUTA]])
      )
   ),
0)</f>
        <v>1</v>
      </c>
      <c r="BG49" s="148" t="s">
        <v>3424</v>
      </c>
      <c r="BH49" s="177" t="str" cm="1">
        <f t="array" ref="BH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9" s="148" t="s">
        <v>3424</v>
      </c>
      <c r="BK49" s="148" t="s">
        <v>3424</v>
      </c>
      <c r="BL49" s="167" t="s">
        <v>2380</v>
      </c>
      <c r="BM49" s="167"/>
      <c r="BN49" s="117"/>
      <c r="BO49" s="117"/>
      <c r="BP49" s="117"/>
      <c r="BQ49" s="48"/>
      <c r="BR49" s="119"/>
      <c r="BS49" s="48"/>
      <c r="BT49" s="48"/>
      <c r="BU49" s="48"/>
      <c r="BV49" s="48"/>
      <c r="BW49" s="48"/>
      <c r="BX49" s="48"/>
    </row>
    <row r="50" spans="1:76" s="154" customFormat="1" ht="15.75" hidden="1" x14ac:dyDescent="0.25">
      <c r="A50" s="48" t="e" cm="1">
        <f t="array" ref="A50">_xlfn.XLOOKUP(Tableau210[[#This Row],[NOM]]&amp;Tableau210[[#This Row],[REPERE BUTA]],[6]!Tableau16[POSTE TECHNIQUE]&amp;[6]!Tableau16[Repere ADM],[6]!Tableau16[NUMERO CLIENT])</f>
        <v>#N/A</v>
      </c>
      <c r="B50" s="48" t="e" cm="1">
        <f t="array" ref="B50">_xlfn.XLOOKUP(Tableau210[[#This Row],[NOM]]&amp;Tableau210[[#This Row],[REPERE BUTA]],[6]!Tableau16[POSTE TECHNIQUE]&amp;[6]!Tableau16[Repere REF],[6]!Tableau16[NUMERO CLIENT])</f>
        <v>#N/A</v>
      </c>
      <c r="C50" s="48" cm="1">
        <f t="array" ref="C50">_xlfn.XLOOKUP(Tableau210[[#This Row],[NOM]]&amp;Tableau210[[#This Row],[Repere Ubleam]],[7]Sheet1!$C$2:$C$2995&amp;[7]Sheet1!$I$2:$I$2995,[7]Sheet1!$A$2:$A$2995)</f>
        <v>43</v>
      </c>
      <c r="D50" s="48" t="str">
        <f>C50&amp;""</f>
        <v>43</v>
      </c>
      <c r="E50" s="48" t="e">
        <v>#N/A</v>
      </c>
      <c r="F50" s="48" t="e">
        <v>#N/A</v>
      </c>
      <c r="G50" s="166" t="s">
        <v>1174</v>
      </c>
      <c r="H50" s="150" t="s">
        <v>1067</v>
      </c>
      <c r="I50" s="150" t="s">
        <v>1070</v>
      </c>
      <c r="J50" s="150" t="s">
        <v>1075</v>
      </c>
      <c r="K50" s="150" t="str">
        <f>_xlfn.XLOOKUP(Tableau210[[#This Row],[NOM]],[8]LUT!$I$5:$I$301,[8]LUT!$N$5:$N$301)</f>
        <v>OTG</v>
      </c>
      <c r="L50" s="150" t="s">
        <v>109</v>
      </c>
      <c r="M50" s="150" t="s">
        <v>1252</v>
      </c>
      <c r="N50" s="150" t="s">
        <v>1252</v>
      </c>
      <c r="O50" s="150" t="s">
        <v>2118</v>
      </c>
      <c r="P50" s="150"/>
      <c r="Q50" s="150"/>
      <c r="R50" s="150"/>
      <c r="S50" s="150"/>
      <c r="T50" s="150"/>
      <c r="U50" s="150"/>
      <c r="V50" s="150"/>
      <c r="W50" s="151" t="s">
        <v>2159</v>
      </c>
      <c r="X50" s="151" cm="1">
        <f t="array" ref="X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0" s="151" t="s">
        <v>3424</v>
      </c>
      <c r="AA50" s="151" cm="1">
        <f t="array" ref="AA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0" s="152"/>
      <c r="AD50" s="153" t="s">
        <v>2381</v>
      </c>
      <c r="AE50" s="150"/>
      <c r="AF50" s="150">
        <f>IFERROR(VLOOKUP(Tableau210[[#This Row],[OPERATION]],Tableau4[],5,FALSE),"")</f>
        <v>0</v>
      </c>
      <c r="AG50" s="150" cm="1">
        <f t="array" ref="AG50">IFERROR(
   SUM(
      _xlfn._xlws.FILTER(
         Tableau3[JP],
         (Tableau3[ITEM]=Tableau210[[#This Row],[NOM]])*
         (Tableau3[Rep.]=Tableau210[[#This Row],[REPERE BUTA]])
      )
   ),
0)</f>
        <v>0</v>
      </c>
      <c r="AH50" s="153">
        <f>IFERROR(VLOOKUP(Tableau210[[#This Row],[OPERATION]],Tableau4[],4,FALSE),"")</f>
        <v>1</v>
      </c>
      <c r="AI50" s="150" cm="1">
        <f t="array" ref="AI50">IFERROR(
   SUM(
      _xlfn._xlws.FILTER(
         Tableau3[BP],
         (Tableau3[ITEM]=Tableau210[[#This Row],[NOM]])*
         (Tableau3[Rep.]=Tableau210[[#This Row],[REPERE BUTA]])
      )
   ),
0)</f>
        <v>0</v>
      </c>
      <c r="AJ50" s="153" t="s">
        <v>2382</v>
      </c>
      <c r="AK50" s="153" t="str">
        <f>IF(Tableau210[[#This Row],[NB JP BUTA]]=1,"1 JP","") &amp; IF(Tableau210[[#This Row],[Nb BP BUTA]]=1," 1 BP","") &amp; IF(Tableau210[[#This Row],[Nb BP BUTA]]=2," 2 BP","")</f>
        <v/>
      </c>
      <c r="AL50" s="153" t="s">
        <v>2527</v>
      </c>
      <c r="AM50" s="153">
        <f>IFERROR(+VLOOKUP(AY50,Tiges!$G$4:$I$569,3,FALSE),"")</f>
        <v>27</v>
      </c>
      <c r="AN50" s="152"/>
      <c r="AO50" s="151" t="s">
        <v>3424</v>
      </c>
      <c r="AP50" s="153" cm="1">
        <f t="array" ref="AP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0" s="151" t="s">
        <v>3424</v>
      </c>
      <c r="AS50" s="153" t="str" cm="1">
        <f t="array" ref="AS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0" s="151" t="s">
        <v>3424</v>
      </c>
      <c r="AV50" s="153" t="str" cm="1">
        <f t="array" ref="AV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0" s="153"/>
      <c r="AY50" s="153" cm="1">
        <f t="array" ref="AY50">IFERROR(_xlfn.XLOOKUP(Tableau210[[#This Row],[DN DONNEES BUTA ]]&amp;Tableau210[[#This Row],[PN DONNEES BUTA]],Tiges!$B$4:$B$79&amp;Tiges!$C$4:$C$79,Tiges!$G$4:$G$79),"")</f>
        <v>16</v>
      </c>
      <c r="AZ50" s="153"/>
      <c r="BA50" s="153" cm="1">
        <f t="array" ref="BA50">IFERROR(_xlfn.XLOOKUP(Tableau210[[#This Row],[DN DONNEES BUTA ]]&amp;Tableau210[[#This Row],[PN DONNEES BUTA]],Tiges!$B$4:$B$79&amp;Tiges!$C$4:$C$79,Tiges!$H$4:$H$79),"")</f>
        <v>100</v>
      </c>
      <c r="BB50" s="153"/>
      <c r="BC50" s="153">
        <f>IFERROR(VLOOKUP(Tableau210[[#This Row],[OPERATION]],Tableau4[],2,FALSE),"")</f>
        <v>1</v>
      </c>
      <c r="BD50" s="153" cm="1">
        <f t="array" ref="BD50">IFERROR(
   SUM(
      _xlfn._xlws.FILTER(
         Tableau3[Nb Platinage Joint],
         (Tableau3[ITEM]=Tableau210[[#This Row],[NOM]])*
         (Tableau3[Rep.]=Tableau210[[#This Row],[REPERE BUTA]])
      )
   ),
0)</f>
        <v>1</v>
      </c>
      <c r="BE50" s="153">
        <f>IFERROR(VLOOKUP(Tableau210[[#This Row],[OPERATION]],Tableau4[],3,FALSE),"")</f>
        <v>1</v>
      </c>
      <c r="BF50" s="153" cm="1">
        <f t="array" ref="BF50">IFERROR(
   SUM(
      _xlfn._xlws.FILTER(
         Tableau3[Joint Définitif Nb],
         (Tableau3[ITEM]=Tableau210[[#This Row],[NOM]])*
         (Tableau3[Rep.]=Tableau210[[#This Row],[REPERE BUTA]])
      )
   ),
0)</f>
        <v>2</v>
      </c>
      <c r="BG50" s="151" t="s">
        <v>3424</v>
      </c>
      <c r="BH50" s="153" t="str" cm="1">
        <f t="array" ref="BH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0" s="151" t="s">
        <v>3424</v>
      </c>
      <c r="BK50" s="151" t="s">
        <v>3424</v>
      </c>
      <c r="BL50" s="153" t="s">
        <v>2517</v>
      </c>
      <c r="BM50" s="153"/>
      <c r="BN50" s="153"/>
      <c r="BO50" s="153"/>
      <c r="BP50" s="153"/>
      <c r="BQ50" s="152"/>
      <c r="BR50" s="150"/>
      <c r="BS50" s="152"/>
      <c r="BT50" s="152"/>
      <c r="BU50" s="152"/>
      <c r="BV50" s="152"/>
      <c r="BW50" s="152"/>
      <c r="BX50" s="152"/>
    </row>
    <row r="51" spans="1:76" ht="15.75" hidden="1" x14ac:dyDescent="0.25">
      <c r="A51" s="48" t="e" cm="1">
        <f t="array" ref="A51">_xlfn.XLOOKUP(Tableau210[[#This Row],[NOM]]&amp;Tableau210[[#This Row],[REPERE BUTA]],[6]!Tableau16[POSTE TECHNIQUE]&amp;[6]!Tableau16[Repere ADM],[6]!Tableau16[NUMERO CLIENT])</f>
        <v>#N/A</v>
      </c>
      <c r="B51" s="48" t="e" cm="1">
        <f t="array" ref="B51">_xlfn.XLOOKUP(Tableau210[[#This Row],[NOM]]&amp;Tableau210[[#This Row],[REPERE BUTA]],[6]!Tableau16[POSTE TECHNIQUE]&amp;[6]!Tableau16[Repere REF],[6]!Tableau16[NUMERO CLIENT])</f>
        <v>#N/A</v>
      </c>
      <c r="C51" s="48" cm="1">
        <f t="array" ref="C51">_xlfn.XLOOKUP(Tableau210[[#This Row],[NOM]]&amp;Tableau210[[#This Row],[Repere Ubleam]],[7]Sheet1!$C$2:$C$2995&amp;[7]Sheet1!$I$2:$I$2995,[7]Sheet1!$A$2:$A$2995)</f>
        <v>44</v>
      </c>
      <c r="D51" s="48" t="str">
        <f>C51&amp;""</f>
        <v>44</v>
      </c>
      <c r="E51" s="48" t="e">
        <v>#N/A</v>
      </c>
      <c r="F51" s="48" t="e">
        <v>#N/A</v>
      </c>
      <c r="G51" s="185" t="s">
        <v>1174</v>
      </c>
      <c r="H51" s="119" t="s">
        <v>1067</v>
      </c>
      <c r="I51" s="119" t="s">
        <v>1070</v>
      </c>
      <c r="J51" s="119" t="s">
        <v>1075</v>
      </c>
      <c r="K51" s="119" t="str">
        <f>_xlfn.XLOOKUP(Tableau210[[#This Row],[NOM]],[8]LUT!$I$5:$I$301,[8]LUT!$N$5:$N$301)</f>
        <v>OTG</v>
      </c>
      <c r="L51" s="119" t="s">
        <v>109</v>
      </c>
      <c r="M51" s="119" t="s">
        <v>1250</v>
      </c>
      <c r="N51" s="119" t="s">
        <v>1250</v>
      </c>
      <c r="O51" s="119" t="s">
        <v>2117</v>
      </c>
      <c r="P51" s="119"/>
      <c r="Q51" s="119"/>
      <c r="R51" s="119"/>
      <c r="S51" s="119"/>
      <c r="T51" s="119"/>
      <c r="U51" s="119"/>
      <c r="V51" s="119"/>
      <c r="W51" s="148" t="s">
        <v>2159</v>
      </c>
      <c r="X51" s="207" cm="1">
        <f t="array" ref="X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1" s="148" t="s">
        <v>3424</v>
      </c>
      <c r="AA51" s="207" cm="1">
        <f t="array" ref="AA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1" s="48"/>
      <c r="AD51" s="117" t="s">
        <v>2196</v>
      </c>
      <c r="AE51" s="119"/>
      <c r="AF51" s="181">
        <f>IFERROR(VLOOKUP(Tableau210[[#This Row],[OPERATION]],Tableau4[],5,FALSE),"")</f>
        <v>0</v>
      </c>
      <c r="AG51" s="178"/>
      <c r="AH51" s="182">
        <f>IFERROR(VLOOKUP(Tableau210[[#This Row],[OPERATION]],Tableau4[],4,FALSE),"")</f>
        <v>0</v>
      </c>
      <c r="AI51" s="178"/>
      <c r="AJ51" s="182" t="str">
        <f>IF(Tableau210[[#This Row],[NB JP EMIS]]=1,"1 JP","") &amp; IF(Tableau210[[#This Row],[NB BP EMIS]]=1," 1 BP","")</f>
        <v/>
      </c>
      <c r="AK51" s="177"/>
      <c r="AL51" s="117" t="s">
        <v>2527</v>
      </c>
      <c r="AM51" s="117">
        <f>IFERROR(+VLOOKUP(AY51,Tiges!$G$4:$I$569,3,FALSE),"")</f>
        <v>27</v>
      </c>
      <c r="AN51" s="48"/>
      <c r="AO51" s="148" t="s">
        <v>3424</v>
      </c>
      <c r="AP51" s="177" cm="1">
        <f t="array" ref="AP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1" s="148" t="s">
        <v>3424</v>
      </c>
      <c r="AS51" s="177" t="str" cm="1">
        <f t="array" ref="AS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1" s="148" t="s">
        <v>3424</v>
      </c>
      <c r="AV51" s="177" t="str" cm="1">
        <f t="array" ref="AV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1" s="117"/>
      <c r="AY51" s="117" cm="1">
        <f t="array" ref="AY51">IFERROR(_xlfn.XLOOKUP(Tableau210[[#This Row],[DN DONNEES BUTA ]]&amp;Tableau210[[#This Row],[PN DONNEES BUTA]],Tiges!$B$4:$B$79&amp;Tiges!$C$4:$C$79,Tiges!$G$4:$G$79),"")</f>
        <v>16</v>
      </c>
      <c r="AZ51" s="117"/>
      <c r="BA51" s="117" cm="1">
        <f t="array" ref="BA51">IFERROR(_xlfn.XLOOKUP(Tableau210[[#This Row],[DN DONNEES BUTA ]]&amp;Tableau210[[#This Row],[PN DONNEES BUTA]],Tiges!$B$4:$B$79&amp;Tiges!$C$4:$C$79,Tiges!$H$4:$H$79),"")</f>
        <v>100</v>
      </c>
      <c r="BB51" s="117"/>
      <c r="BC51" s="182">
        <f>IFERROR(VLOOKUP(Tableau210[[#This Row],[OPERATION]],Tableau4[],2,FALSE),"")</f>
        <v>0</v>
      </c>
      <c r="BD51" s="177"/>
      <c r="BE51" s="182">
        <f>IFERROR(VLOOKUP(Tableau210[[#This Row],[OPERATION]],Tableau4[],3,FALSE),"")</f>
        <v>1</v>
      </c>
      <c r="BF51" s="177"/>
      <c r="BG51" s="148" t="s">
        <v>3424</v>
      </c>
      <c r="BH51" s="177" t="str" cm="1">
        <f t="array" ref="BH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1" s="148" t="s">
        <v>3424</v>
      </c>
      <c r="BK51" s="148" t="s">
        <v>3424</v>
      </c>
      <c r="BL51" s="167" t="s">
        <v>2380</v>
      </c>
      <c r="BM51" s="167"/>
      <c r="BN51" s="117"/>
      <c r="BO51" s="117"/>
      <c r="BP51" s="117"/>
      <c r="BQ51" s="48"/>
      <c r="BR51" s="119"/>
      <c r="BS51" s="48"/>
      <c r="BT51" s="48"/>
      <c r="BU51" s="48"/>
      <c r="BV51" s="48"/>
      <c r="BW51" s="48"/>
      <c r="BX51" s="48"/>
    </row>
    <row r="52" spans="1:76" s="154" customFormat="1" ht="15.75" hidden="1" x14ac:dyDescent="0.25">
      <c r="A52" s="48" t="e" cm="1">
        <f t="array" ref="A52">_xlfn.XLOOKUP(Tableau210[[#This Row],[NOM]]&amp;Tableau210[[#This Row],[REPERE BUTA]],[6]!Tableau16[POSTE TECHNIQUE]&amp;[6]!Tableau16[Repere ADM],[6]!Tableau16[NUMERO CLIENT])</f>
        <v>#N/A</v>
      </c>
      <c r="B52" s="48" t="e" cm="1">
        <f t="array" ref="B52">_xlfn.XLOOKUP(Tableau210[[#This Row],[NOM]]&amp;Tableau210[[#This Row],[REPERE BUTA]],[6]!Tableau16[POSTE TECHNIQUE]&amp;[6]!Tableau16[Repere REF],[6]!Tableau16[NUMERO CLIENT])</f>
        <v>#N/A</v>
      </c>
      <c r="C52" s="48" cm="1">
        <f t="array" ref="C52">_xlfn.XLOOKUP(Tableau210[[#This Row],[NOM]]&amp;Tableau210[[#This Row],[Repere Ubleam]],[7]Sheet1!$C$2:$C$2995&amp;[7]Sheet1!$I$2:$I$2995,[7]Sheet1!$A$2:$A$2995)</f>
        <v>45</v>
      </c>
      <c r="D52" s="48" t="str">
        <f>C52&amp;""</f>
        <v>45</v>
      </c>
      <c r="E52" s="48" t="e">
        <v>#N/A</v>
      </c>
      <c r="F52" s="48" t="e">
        <v>#N/A</v>
      </c>
      <c r="G52" s="166" t="s">
        <v>1174</v>
      </c>
      <c r="H52" s="150" t="s">
        <v>1067</v>
      </c>
      <c r="I52" s="150" t="s">
        <v>1070</v>
      </c>
      <c r="J52" s="150" t="s">
        <v>1075</v>
      </c>
      <c r="K52" s="150" t="str">
        <f>_xlfn.XLOOKUP(Tableau210[[#This Row],[NOM]],[8]LUT!$I$5:$I$301,[8]LUT!$N$5:$N$301)</f>
        <v>OTG</v>
      </c>
      <c r="L52" s="150" t="s">
        <v>110</v>
      </c>
      <c r="M52" s="150"/>
      <c r="N52" s="150" t="s">
        <v>110</v>
      </c>
      <c r="O52" s="150"/>
      <c r="P52" s="150"/>
      <c r="Q52" s="150"/>
      <c r="R52" s="150"/>
      <c r="S52" s="150"/>
      <c r="T52" s="150"/>
      <c r="U52" s="150"/>
      <c r="V52" s="150"/>
      <c r="W52" s="151" t="s">
        <v>2159</v>
      </c>
      <c r="X52" s="151" cm="1">
        <f t="array" ref="X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2" s="151" t="s">
        <v>3424</v>
      </c>
      <c r="AA52" s="151" cm="1">
        <f t="array" ref="AA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2" s="152"/>
      <c r="AD52" s="153" t="s">
        <v>2381</v>
      </c>
      <c r="AE52" s="150"/>
      <c r="AF52" s="150">
        <f>IFERROR(VLOOKUP(Tableau210[[#This Row],[OPERATION]],Tableau4[],5,FALSE),"")</f>
        <v>0</v>
      </c>
      <c r="AG52" s="150" cm="1">
        <f t="array" ref="AG52">IFERROR(
   SUM(
      _xlfn._xlws.FILTER(
         Tableau3[JP],
         (Tableau3[ITEM]=Tableau210[[#This Row],[NOM]])*
         (Tableau3[Rep.]=Tableau210[[#This Row],[REPERE BUTA]])
      )
   ),
0)</f>
        <v>0</v>
      </c>
      <c r="AH52" s="153">
        <f>IFERROR(VLOOKUP(Tableau210[[#This Row],[OPERATION]],Tableau4[],4,FALSE),"")</f>
        <v>1</v>
      </c>
      <c r="AI52" s="150" cm="1">
        <f t="array" ref="AI52">IFERROR(
   SUM(
      _xlfn._xlws.FILTER(
         Tableau3[BP],
         (Tableau3[ITEM]=Tableau210[[#This Row],[NOM]])*
         (Tableau3[Rep.]=Tableau210[[#This Row],[REPERE BUTA]])
      )
   ),
0)</f>
        <v>0</v>
      </c>
      <c r="AJ52" s="153" t="s">
        <v>2382</v>
      </c>
      <c r="AK52" s="153" t="str">
        <f>IF(Tableau210[[#This Row],[NB JP BUTA]]=1,"1 JP","") &amp; IF(Tableau210[[#This Row],[Nb BP BUTA]]=1," 1 BP","") &amp; IF(Tableau210[[#This Row],[Nb BP BUTA]]=2," 2 BP","")</f>
        <v/>
      </c>
      <c r="AL52" s="153" t="s">
        <v>2527</v>
      </c>
      <c r="AM52" s="153">
        <f>IFERROR(+VLOOKUP(AY52,Tiges!$G$4:$I$569,3,FALSE),"")</f>
        <v>27</v>
      </c>
      <c r="AN52" s="152"/>
      <c r="AO52" s="151" t="s">
        <v>3424</v>
      </c>
      <c r="AP52" s="153" cm="1">
        <f t="array" ref="AP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2" s="151" t="s">
        <v>3424</v>
      </c>
      <c r="AS52" s="153" t="str" cm="1">
        <f t="array" ref="AS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2" s="151" t="s">
        <v>3424</v>
      </c>
      <c r="AV52" s="153" t="str" cm="1">
        <f t="array" ref="AV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2" s="153"/>
      <c r="AY52" s="153" cm="1">
        <f t="array" ref="AY52">IFERROR(_xlfn.XLOOKUP(Tableau210[[#This Row],[DN DONNEES BUTA ]]&amp;Tableau210[[#This Row],[PN DONNEES BUTA]],Tiges!$B$4:$B$79&amp;Tiges!$C$4:$C$79,Tiges!$G$4:$G$79),"")</f>
        <v>16</v>
      </c>
      <c r="AZ52" s="153"/>
      <c r="BA52" s="153" cm="1">
        <f t="array" ref="BA52">IFERROR(_xlfn.XLOOKUP(Tableau210[[#This Row],[DN DONNEES BUTA ]]&amp;Tableau210[[#This Row],[PN DONNEES BUTA]],Tiges!$B$4:$B$79&amp;Tiges!$C$4:$C$79,Tiges!$H$4:$H$79),"")</f>
        <v>90</v>
      </c>
      <c r="BB52" s="153"/>
      <c r="BC52" s="153">
        <f>IFERROR(VLOOKUP(Tableau210[[#This Row],[OPERATION]],Tableau4[],2,FALSE),"")</f>
        <v>1</v>
      </c>
      <c r="BD52" s="153" cm="1">
        <f t="array" ref="BD52">IFERROR(
   SUM(
      _xlfn._xlws.FILTER(
         Tableau3[Nb Platinage Joint],
         (Tableau3[ITEM]=Tableau210[[#This Row],[NOM]])*
         (Tableau3[Rep.]=Tableau210[[#This Row],[REPERE BUTA]])
      )
   ),
0)</f>
        <v>1</v>
      </c>
      <c r="BE52" s="153">
        <f>IFERROR(VLOOKUP(Tableau210[[#This Row],[OPERATION]],Tableau4[],3,FALSE),"")</f>
        <v>1</v>
      </c>
      <c r="BF52" s="153" cm="1">
        <f t="array" ref="BF52">IFERROR(
   SUM(
      _xlfn._xlws.FILTER(
         Tableau3[Joint Définitif Nb],
         (Tableau3[ITEM]=Tableau210[[#This Row],[NOM]])*
         (Tableau3[Rep.]=Tableau210[[#This Row],[REPERE BUTA]])
      )
   ),
0)</f>
        <v>1</v>
      </c>
      <c r="BG52" s="151" t="s">
        <v>3424</v>
      </c>
      <c r="BH52" s="153" t="str" cm="1">
        <f t="array" ref="BH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" s="151" t="s">
        <v>3424</v>
      </c>
      <c r="BK52" s="151" t="s">
        <v>3424</v>
      </c>
      <c r="BL52" s="153" t="s">
        <v>2517</v>
      </c>
      <c r="BM52" s="153"/>
      <c r="BN52" s="153"/>
      <c r="BO52" s="153"/>
      <c r="BP52" s="153"/>
      <c r="BQ52" s="152"/>
      <c r="BR52" s="150"/>
      <c r="BS52" s="152"/>
      <c r="BT52" s="152"/>
      <c r="BU52" s="152"/>
      <c r="BV52" s="152"/>
      <c r="BW52" s="152"/>
      <c r="BX52" s="152"/>
    </row>
    <row r="53" spans="1:76" s="154" customFormat="1" ht="15.75" hidden="1" x14ac:dyDescent="0.25">
      <c r="A53" s="48" t="e" cm="1">
        <f t="array" ref="A53">_xlfn.XLOOKUP(Tableau210[[#This Row],[NOM]]&amp;Tableau210[[#This Row],[REPERE BUTA]],[6]!Tableau16[POSTE TECHNIQUE]&amp;[6]!Tableau16[Repere ADM],[6]!Tableau16[NUMERO CLIENT])</f>
        <v>#N/A</v>
      </c>
      <c r="B53" s="48" t="e" cm="1">
        <f t="array" ref="B53">_xlfn.XLOOKUP(Tableau210[[#This Row],[NOM]]&amp;Tableau210[[#This Row],[REPERE BUTA]],[6]!Tableau16[POSTE TECHNIQUE]&amp;[6]!Tableau16[Repere REF],[6]!Tableau16[NUMERO CLIENT])</f>
        <v>#N/A</v>
      </c>
      <c r="C53" s="48" cm="1">
        <f t="array" ref="C53">_xlfn.XLOOKUP(Tableau210[[#This Row],[NOM]]&amp;Tableau210[[#This Row],[Repere Ubleam]],[7]Sheet1!$C$2:$C$2995&amp;[7]Sheet1!$I$2:$I$2995,[7]Sheet1!$A$2:$A$2995)</f>
        <v>46</v>
      </c>
      <c r="D53" s="48" t="str">
        <f>C53&amp;""</f>
        <v>46</v>
      </c>
      <c r="E53" s="48" t="e">
        <v>#N/A</v>
      </c>
      <c r="F53" s="48" t="e">
        <v>#N/A</v>
      </c>
      <c r="G53" s="166" t="s">
        <v>1174</v>
      </c>
      <c r="H53" s="150" t="s">
        <v>1067</v>
      </c>
      <c r="I53" s="150" t="s">
        <v>1070</v>
      </c>
      <c r="J53" s="150" t="s">
        <v>1075</v>
      </c>
      <c r="K53" s="150" t="str">
        <f>_xlfn.XLOOKUP(Tableau210[[#This Row],[NOM]],[8]LUT!$I$5:$I$301,[8]LUT!$N$5:$N$301)</f>
        <v>OTG</v>
      </c>
      <c r="L53" s="150" t="s">
        <v>111</v>
      </c>
      <c r="M53" s="150" t="s">
        <v>2120</v>
      </c>
      <c r="N53" s="150" t="s">
        <v>2120</v>
      </c>
      <c r="O53" s="150"/>
      <c r="P53" s="150"/>
      <c r="Q53" s="150"/>
      <c r="R53" s="150"/>
      <c r="S53" s="150"/>
      <c r="T53" s="150"/>
      <c r="U53" s="150"/>
      <c r="V53" s="150"/>
      <c r="W53" s="151" t="s">
        <v>2159</v>
      </c>
      <c r="X53" s="151" cm="1">
        <f t="array" ref="X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3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3" s="151" t="s">
        <v>3424</v>
      </c>
      <c r="AA53" s="151" cm="1">
        <f t="array" ref="AA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3" s="152"/>
      <c r="AD53" s="153" t="s">
        <v>2381</v>
      </c>
      <c r="AE53" s="150"/>
      <c r="AF53" s="150">
        <f>IFERROR(VLOOKUP(Tableau210[[#This Row],[OPERATION]],Tableau4[],5,FALSE),"")</f>
        <v>0</v>
      </c>
      <c r="AG53" s="150" cm="1">
        <f t="array" ref="AG53">IFERROR(
   SUM(
      _xlfn._xlws.FILTER(
         Tableau3[JP],
         (Tableau3[ITEM]=Tableau210[[#This Row],[NOM]])*
         (Tableau3[Rep.]=Tableau210[[#This Row],[REPERE BUTA]])
      )
   ),
0)</f>
        <v>0</v>
      </c>
      <c r="AH53" s="153">
        <f>IFERROR(VLOOKUP(Tableau210[[#This Row],[OPERATION]],Tableau4[],4,FALSE),"")</f>
        <v>1</v>
      </c>
      <c r="AI53" s="150" cm="1">
        <f t="array" ref="AI53">IFERROR(
   SUM(
      _xlfn._xlws.FILTER(
         Tableau3[BP],
         (Tableau3[ITEM]=Tableau210[[#This Row],[NOM]])*
         (Tableau3[Rep.]=Tableau210[[#This Row],[REPERE BUTA]])
      )
   ),
0)</f>
        <v>0</v>
      </c>
      <c r="AJ53" s="153" t="s">
        <v>2382</v>
      </c>
      <c r="AK53" s="153" t="str">
        <f>IF(Tableau210[[#This Row],[NB JP BUTA]]=1,"1 JP","") &amp; IF(Tableau210[[#This Row],[Nb BP BUTA]]=1," 1 BP","") &amp; IF(Tableau210[[#This Row],[Nb BP BUTA]]=2," 2 BP","")</f>
        <v/>
      </c>
      <c r="AL53" s="153" t="s">
        <v>2527</v>
      </c>
      <c r="AM53" s="153">
        <f>IFERROR(+VLOOKUP(AY53,Tiges!$G$4:$I$569,3,FALSE),"")</f>
        <v>27</v>
      </c>
      <c r="AN53" s="152"/>
      <c r="AO53" s="151" t="s">
        <v>3424</v>
      </c>
      <c r="AP53" s="153" cm="1">
        <f t="array" ref="AP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3" s="151" t="s">
        <v>3424</v>
      </c>
      <c r="AS53" s="153" t="str" cm="1">
        <f t="array" ref="AS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3" s="151" t="s">
        <v>3424</v>
      </c>
      <c r="AV53" s="153" t="str" cm="1">
        <f t="array" ref="AV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3" s="153"/>
      <c r="AY53" s="153" cm="1">
        <f t="array" ref="AY53">IFERROR(_xlfn.XLOOKUP(Tableau210[[#This Row],[DN DONNEES BUTA ]]&amp;Tableau210[[#This Row],[PN DONNEES BUTA]],Tiges!$B$4:$B$79&amp;Tiges!$C$4:$C$79,Tiges!$G$4:$G$79),"")</f>
        <v>16</v>
      </c>
      <c r="AZ53" s="153"/>
      <c r="BA53" s="153" cm="1">
        <f t="array" ref="BA53">IFERROR(_xlfn.XLOOKUP(Tableau210[[#This Row],[DN DONNEES BUTA ]]&amp;Tableau210[[#This Row],[PN DONNEES BUTA]],Tiges!$B$4:$B$79&amp;Tiges!$C$4:$C$79,Tiges!$H$4:$H$79),"")</f>
        <v>100</v>
      </c>
      <c r="BB53" s="153"/>
      <c r="BC53" s="153">
        <f>IFERROR(VLOOKUP(Tableau210[[#This Row],[OPERATION]],Tableau4[],2,FALSE),"")</f>
        <v>1</v>
      </c>
      <c r="BD53" s="153" cm="1">
        <f t="array" ref="BD53">IFERROR(
   SUM(
      _xlfn._xlws.FILTER(
         Tableau3[Nb Platinage Joint],
         (Tableau3[ITEM]=Tableau210[[#This Row],[NOM]])*
         (Tableau3[Rep.]=Tableau210[[#This Row],[REPERE BUTA]])
      )
   ),
0)</f>
        <v>1</v>
      </c>
      <c r="BE53" s="153">
        <f>IFERROR(VLOOKUP(Tableau210[[#This Row],[OPERATION]],Tableau4[],3,FALSE),"")</f>
        <v>1</v>
      </c>
      <c r="BF53" s="153" cm="1">
        <f t="array" ref="BF53">IFERROR(
   SUM(
      _xlfn._xlws.FILTER(
         Tableau3[Joint Définitif Nb],
         (Tableau3[ITEM]=Tableau210[[#This Row],[NOM]])*
         (Tableau3[Rep.]=Tableau210[[#This Row],[REPERE BUTA]])
      )
   ),
0)</f>
        <v>2</v>
      </c>
      <c r="BG53" s="151" t="s">
        <v>3424</v>
      </c>
      <c r="BH53" s="153" t="str" cm="1">
        <f t="array" ref="BH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" s="151" t="s">
        <v>3424</v>
      </c>
      <c r="BK53" s="151" t="s">
        <v>3424</v>
      </c>
      <c r="BL53" s="153" t="s">
        <v>2517</v>
      </c>
      <c r="BM53" s="153"/>
      <c r="BN53" s="153"/>
      <c r="BO53" s="153"/>
      <c r="BP53" s="153"/>
      <c r="BQ53" s="152"/>
      <c r="BR53" s="150"/>
      <c r="BS53" s="152"/>
      <c r="BT53" s="152"/>
      <c r="BU53" s="152"/>
      <c r="BV53" s="152"/>
      <c r="BW53" s="152"/>
      <c r="BX53" s="152"/>
    </row>
    <row r="54" spans="1:76" ht="15.75" hidden="1" x14ac:dyDescent="0.25">
      <c r="A54" s="48" t="e" cm="1">
        <f t="array" ref="A54">_xlfn.XLOOKUP(Tableau210[[#This Row],[NOM]]&amp;Tableau210[[#This Row],[REPERE BUTA]],[6]!Tableau16[POSTE TECHNIQUE]&amp;[6]!Tableau16[Repere ADM],[6]!Tableau16[NUMERO CLIENT])</f>
        <v>#N/A</v>
      </c>
      <c r="B54" s="48" t="e" cm="1">
        <f t="array" ref="B54">_xlfn.XLOOKUP(Tableau210[[#This Row],[NOM]]&amp;Tableau210[[#This Row],[REPERE BUTA]],[6]!Tableau16[POSTE TECHNIQUE]&amp;[6]!Tableau16[Repere REF],[6]!Tableau16[NUMERO CLIENT])</f>
        <v>#N/A</v>
      </c>
      <c r="C54" s="48" cm="1">
        <f t="array" ref="C54">_xlfn.XLOOKUP(Tableau210[[#This Row],[NOM]]&amp;Tableau210[[#This Row],[Repere Ubleam]],[7]Sheet1!$C$2:$C$2995&amp;[7]Sheet1!$I$2:$I$2995,[7]Sheet1!$A$2:$A$2995)</f>
        <v>47</v>
      </c>
      <c r="D54" s="48" t="str">
        <f>C54&amp;""</f>
        <v>47</v>
      </c>
      <c r="E54" s="48" t="e">
        <v>#N/A</v>
      </c>
      <c r="F54" s="48" t="e">
        <v>#N/A</v>
      </c>
      <c r="G54" s="185" t="s">
        <v>1174</v>
      </c>
      <c r="H54" s="119" t="s">
        <v>1067</v>
      </c>
      <c r="I54" s="119" t="s">
        <v>1070</v>
      </c>
      <c r="J54" s="119" t="s">
        <v>1075</v>
      </c>
      <c r="K54" s="119" t="str">
        <f>_xlfn.XLOOKUP(Tableau210[[#This Row],[NOM]],[8]LUT!$I$5:$I$301,[8]LUT!$N$5:$N$301)</f>
        <v>OTG</v>
      </c>
      <c r="L54" s="119" t="s">
        <v>111</v>
      </c>
      <c r="M54" s="119" t="s">
        <v>2125</v>
      </c>
      <c r="N54" s="119" t="s">
        <v>2125</v>
      </c>
      <c r="O54" s="119"/>
      <c r="P54" s="119"/>
      <c r="Q54" s="119"/>
      <c r="R54" s="119"/>
      <c r="S54" s="119"/>
      <c r="T54" s="119"/>
      <c r="U54" s="119"/>
      <c r="V54" s="119"/>
      <c r="W54" s="148" t="s">
        <v>2159</v>
      </c>
      <c r="X54" s="207" cm="1">
        <f t="array" ref="X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4" s="148" t="s">
        <v>3424</v>
      </c>
      <c r="AA54" s="207" cm="1">
        <f t="array" ref="AA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4" s="48"/>
      <c r="AD54" s="117" t="s">
        <v>2196</v>
      </c>
      <c r="AE54" s="119"/>
      <c r="AF54" s="181">
        <f>IFERROR(VLOOKUP(Tableau210[[#This Row],[OPERATION]],Tableau4[],5,FALSE),"")</f>
        <v>0</v>
      </c>
      <c r="AG54" s="178"/>
      <c r="AH54" s="182">
        <f>IFERROR(VLOOKUP(Tableau210[[#This Row],[OPERATION]],Tableau4[],4,FALSE),"")</f>
        <v>0</v>
      </c>
      <c r="AI54" s="178"/>
      <c r="AJ54" s="182" t="str">
        <f>IF(Tableau210[[#This Row],[NB JP EMIS]]=1,"1 JP","") &amp; IF(Tableau210[[#This Row],[NB BP EMIS]]=1," 1 BP","")</f>
        <v/>
      </c>
      <c r="AK54" s="177"/>
      <c r="AL54" s="117" t="s">
        <v>2527</v>
      </c>
      <c r="AM54" s="117">
        <f>IFERROR(+VLOOKUP(AY54,Tiges!$G$4:$I$569,3,FALSE),"")</f>
        <v>27</v>
      </c>
      <c r="AN54" s="48"/>
      <c r="AO54" s="148" t="s">
        <v>3424</v>
      </c>
      <c r="AP54" s="177" cm="1">
        <f t="array" ref="AP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4" s="148" t="s">
        <v>3424</v>
      </c>
      <c r="AS54" s="177" t="str" cm="1">
        <f t="array" ref="AS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4" s="148" t="s">
        <v>3424</v>
      </c>
      <c r="AV54" s="177" t="str" cm="1">
        <f t="array" ref="AV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4" s="117"/>
      <c r="AY54" s="117" cm="1">
        <f t="array" ref="AY54">IFERROR(_xlfn.XLOOKUP(Tableau210[[#This Row],[DN DONNEES BUTA ]]&amp;Tableau210[[#This Row],[PN DONNEES BUTA]],Tiges!$B$4:$B$79&amp;Tiges!$C$4:$C$79,Tiges!$G$4:$G$79),"")</f>
        <v>16</v>
      </c>
      <c r="AZ54" s="117"/>
      <c r="BA54" s="117" cm="1">
        <f t="array" ref="BA54">IFERROR(_xlfn.XLOOKUP(Tableau210[[#This Row],[DN DONNEES BUTA ]]&amp;Tableau210[[#This Row],[PN DONNEES BUTA]],Tiges!$B$4:$B$79&amp;Tiges!$C$4:$C$79,Tiges!$H$4:$H$79),"")</f>
        <v>100</v>
      </c>
      <c r="BB54" s="117"/>
      <c r="BC54" s="182">
        <f>IFERROR(VLOOKUP(Tableau210[[#This Row],[OPERATION]],Tableau4[],2,FALSE),"")</f>
        <v>0</v>
      </c>
      <c r="BD54" s="177"/>
      <c r="BE54" s="182">
        <f>IFERROR(VLOOKUP(Tableau210[[#This Row],[OPERATION]],Tableau4[],3,FALSE),"")</f>
        <v>1</v>
      </c>
      <c r="BF54" s="177"/>
      <c r="BG54" s="148" t="s">
        <v>3424</v>
      </c>
      <c r="BH54" s="177" t="str" cm="1">
        <f t="array" ref="BH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4" s="148" t="s">
        <v>3424</v>
      </c>
      <c r="BK54" s="148" t="s">
        <v>3424</v>
      </c>
      <c r="BL54" s="167" t="s">
        <v>2380</v>
      </c>
      <c r="BM54" s="167"/>
      <c r="BN54" s="117"/>
      <c r="BO54" s="117"/>
      <c r="BP54" s="117"/>
      <c r="BQ54" s="48"/>
      <c r="BR54" s="119"/>
      <c r="BS54" s="48"/>
      <c r="BT54" s="48"/>
      <c r="BU54" s="48"/>
      <c r="BV54" s="48"/>
      <c r="BW54" s="48"/>
      <c r="BX54" s="48"/>
    </row>
    <row r="55" spans="1:76" ht="15.75" hidden="1" x14ac:dyDescent="0.25">
      <c r="A55" s="48" t="e" cm="1">
        <f t="array" ref="A55">_xlfn.XLOOKUP(Tableau210[[#This Row],[NOM]]&amp;Tableau210[[#This Row],[REPERE BUTA]],[6]!Tableau16[POSTE TECHNIQUE]&amp;[6]!Tableau16[Repere ADM],[6]!Tableau16[NUMERO CLIENT])</f>
        <v>#N/A</v>
      </c>
      <c r="B55" s="48" t="e" cm="1">
        <f t="array" ref="B55">_xlfn.XLOOKUP(Tableau210[[#This Row],[NOM]]&amp;Tableau210[[#This Row],[REPERE BUTA]],[6]!Tableau16[POSTE TECHNIQUE]&amp;[6]!Tableau16[Repere REF],[6]!Tableau16[NUMERO CLIENT])</f>
        <v>#N/A</v>
      </c>
      <c r="C55" s="48" cm="1">
        <f t="array" ref="C55">_xlfn.XLOOKUP(Tableau210[[#This Row],[NOM]]&amp;Tableau210[[#This Row],[Repere Ubleam]],[7]Sheet1!$C$2:$C$2995&amp;[7]Sheet1!$I$2:$I$2995,[7]Sheet1!$A$2:$A$2995)</f>
        <v>48</v>
      </c>
      <c r="D55" s="48" t="str">
        <f>C55&amp;""</f>
        <v>48</v>
      </c>
      <c r="E55" s="48" t="e">
        <v>#N/A</v>
      </c>
      <c r="F55" s="48" t="e">
        <v>#N/A</v>
      </c>
      <c r="G55" s="185" t="s">
        <v>1174</v>
      </c>
      <c r="H55" s="119" t="s">
        <v>1067</v>
      </c>
      <c r="I55" s="119" t="s">
        <v>1070</v>
      </c>
      <c r="J55" s="119" t="s">
        <v>1075</v>
      </c>
      <c r="K55" s="119" t="str">
        <f>_xlfn.XLOOKUP(Tableau210[[#This Row],[NOM]],[8]LUT!$I$5:$I$301,[8]LUT!$N$5:$N$301)</f>
        <v>OTG</v>
      </c>
      <c r="L55" s="119" t="s">
        <v>113</v>
      </c>
      <c r="M55" s="119"/>
      <c r="N55" s="119" t="s">
        <v>113</v>
      </c>
      <c r="O55" s="119"/>
      <c r="P55" s="119"/>
      <c r="Q55" s="119"/>
      <c r="R55" s="119"/>
      <c r="S55" s="119"/>
      <c r="T55" s="119"/>
      <c r="U55" s="119"/>
      <c r="V55" s="119"/>
      <c r="W55" s="148" t="s">
        <v>2291</v>
      </c>
      <c r="X55" s="207" cm="1">
        <f t="array" ref="X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5" s="148" t="s">
        <v>3424</v>
      </c>
      <c r="AA55" s="207" cm="1">
        <f t="array" ref="AA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5" s="48"/>
      <c r="AD55" s="117" t="s">
        <v>2103</v>
      </c>
      <c r="AE55" s="119"/>
      <c r="AF55" s="181">
        <f>IFERROR(VLOOKUP(Tableau210[[#This Row],[OPERATION]],Tableau4[],5,FALSE),"")</f>
        <v>1</v>
      </c>
      <c r="AG55" s="178" cm="1">
        <f t="array" ref="AG55">IFERROR(
   SUM(
      _xlfn._xlws.FILTER(
         Tableau3[JP],
         (Tableau3[ITEM]=Tableau210[[#This Row],[NOM]])*
         (Tableau3[Rep.]=Tableau210[[#This Row],[REPERE BUTA]])
      )
   ),
0)</f>
        <v>1</v>
      </c>
      <c r="AH55" s="182">
        <f>IFERROR(VLOOKUP(Tableau210[[#This Row],[OPERATION]],Tableau4[],4,FALSE),"")</f>
        <v>0</v>
      </c>
      <c r="AI55" s="178" cm="1">
        <f t="array" ref="AI55">IFERROR(
   SUM(
      _xlfn._xlws.FILTER(
         Tableau3[BP],
         (Tableau3[ITEM]=Tableau210[[#This Row],[NOM]])*
         (Tableau3[Rep.]=Tableau210[[#This Row],[REPERE BUTA]])
      )
   ),
0)</f>
        <v>0</v>
      </c>
      <c r="AJ55" s="182" t="str">
        <f>IF(Tableau210[[#This Row],[NB JP EMIS]]=1,"1 JP","") &amp; IF(Tableau210[[#This Row],[NB BP EMIS]]=1," 1 BP","")</f>
        <v>1 JP</v>
      </c>
      <c r="AK55" s="177" t="str">
        <f>IF(Tableau210[[#This Row],[NB JP BUTA]]=1,"1 JP","") &amp; IF(Tableau210[[#This Row],[Nb BP BUTA]]=1," 1 BP","") &amp; IF(Tableau210[[#This Row],[Nb BP BUTA]]=2," 2 BP","")</f>
        <v>1 JP</v>
      </c>
      <c r="AL55" s="117" t="s">
        <v>2527</v>
      </c>
      <c r="AM55" s="117">
        <f>IFERROR(+VLOOKUP(AY55,Tiges!$G$4:$I$569,3,FALSE),"")</f>
        <v>27</v>
      </c>
      <c r="AN55" s="48"/>
      <c r="AO55" s="148" t="s">
        <v>3424</v>
      </c>
      <c r="AP55" s="177" cm="1">
        <f t="array" ref="AP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5" s="148" t="s">
        <v>3424</v>
      </c>
      <c r="AS55" s="177" t="str" cm="1">
        <f t="array" ref="AS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55" s="148" t="s">
        <v>3424</v>
      </c>
      <c r="AV55" s="177" t="str" cm="1">
        <f t="array" ref="AV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5" s="117"/>
      <c r="AY55" s="117" cm="1">
        <f t="array" ref="AY55">IFERROR(_xlfn.XLOOKUP(Tableau210[[#This Row],[DN DONNEES BUTA ]]&amp;Tableau210[[#This Row],[PN DONNEES BUTA]],Tiges!$B$4:$B$79&amp;Tiges!$C$4:$C$79,Tiges!$G$4:$G$79),"")</f>
        <v>16</v>
      </c>
      <c r="AZ55" s="117"/>
      <c r="BA55" s="117" cm="1">
        <f t="array" ref="BA55">IFERROR(_xlfn.XLOOKUP(Tableau210[[#This Row],[DN DONNEES BUTA ]]&amp;Tableau210[[#This Row],[PN DONNEES BUTA]],Tiges!$B$4:$B$79&amp;Tiges!$C$4:$C$79,Tiges!$H$4:$H$79),"")</f>
        <v>90</v>
      </c>
      <c r="BB55" s="117"/>
      <c r="BC55" s="182">
        <f>IFERROR(VLOOKUP(Tableau210[[#This Row],[OPERATION]],Tableau4[],2,FALSE),"")</f>
        <v>2</v>
      </c>
      <c r="BD55" s="177" cm="1">
        <f t="array" ref="BD55">IFERROR(
   SUM(
      _xlfn._xlws.FILTER(
         Tableau3[Nb Platinage Joint],
         (Tableau3[ITEM]=Tableau210[[#This Row],[NOM]])*
         (Tableau3[Rep.]=Tableau210[[#This Row],[REPERE BUTA]])
      )
   ),
0)</f>
        <v>2</v>
      </c>
      <c r="BE55" s="182">
        <f>IFERROR(VLOOKUP(Tableau210[[#This Row],[OPERATION]],Tableau4[],3,FALSE),"")</f>
        <v>1</v>
      </c>
      <c r="BF55" s="177" cm="1">
        <f t="array" ref="BF55">IFERROR(
   SUM(
      _xlfn._xlws.FILTER(
         Tableau3[Joint Définitif Nb],
         (Tableau3[ITEM]=Tableau210[[#This Row],[NOM]])*
         (Tableau3[Rep.]=Tableau210[[#This Row],[REPERE BUTA]])
      )
   ),
0)</f>
        <v>1</v>
      </c>
      <c r="BG55" s="148" t="s">
        <v>3424</v>
      </c>
      <c r="BH55" s="177" t="str" cm="1">
        <f t="array" ref="BH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5" s="148" t="s">
        <v>3424</v>
      </c>
      <c r="BK55" s="148" t="s">
        <v>3424</v>
      </c>
      <c r="BL55" s="167" t="s">
        <v>2380</v>
      </c>
      <c r="BM55" s="167"/>
      <c r="BN55" s="117"/>
      <c r="BO55" s="117"/>
      <c r="BP55" s="117"/>
      <c r="BQ55" s="48"/>
      <c r="BR55" s="119"/>
      <c r="BS55" s="48"/>
      <c r="BT55" s="48"/>
      <c r="BU55" s="48"/>
      <c r="BV55" s="48"/>
      <c r="BW55" s="48"/>
      <c r="BX55" s="48"/>
    </row>
    <row r="56" spans="1:76" s="154" customFormat="1" ht="15.75" hidden="1" x14ac:dyDescent="0.25">
      <c r="A56" s="48" t="e" cm="1">
        <f t="array" ref="A56">_xlfn.XLOOKUP(Tableau210[[#This Row],[NOM]]&amp;Tableau210[[#This Row],[REPERE BUTA]],[6]!Tableau16[POSTE TECHNIQUE]&amp;[6]!Tableau16[Repere ADM],[6]!Tableau16[NUMERO CLIENT])</f>
        <v>#N/A</v>
      </c>
      <c r="B56" s="48" t="e" cm="1">
        <f t="array" ref="B56">_xlfn.XLOOKUP(Tableau210[[#This Row],[NOM]]&amp;Tableau210[[#This Row],[REPERE BUTA]],[6]!Tableau16[POSTE TECHNIQUE]&amp;[6]!Tableau16[Repere REF],[6]!Tableau16[NUMERO CLIENT])</f>
        <v>#N/A</v>
      </c>
      <c r="C56" s="48" cm="1">
        <f t="array" ref="C56">_xlfn.XLOOKUP(Tableau210[[#This Row],[NOM]]&amp;Tableau210[[#This Row],[Repere Ubleam]],[7]Sheet1!$C$2:$C$2995&amp;[7]Sheet1!$I$2:$I$2995,[7]Sheet1!$A$2:$A$2995)</f>
        <v>49</v>
      </c>
      <c r="D56" s="48" t="str">
        <f>C56&amp;""</f>
        <v>49</v>
      </c>
      <c r="E56" s="48" t="e">
        <v>#N/A</v>
      </c>
      <c r="F56" s="48" t="e">
        <v>#N/A</v>
      </c>
      <c r="G56" s="166" t="s">
        <v>1174</v>
      </c>
      <c r="H56" s="150" t="s">
        <v>1067</v>
      </c>
      <c r="I56" s="150" t="s">
        <v>1070</v>
      </c>
      <c r="J56" s="150" t="s">
        <v>1075</v>
      </c>
      <c r="K56" s="150" t="str">
        <f>_xlfn.XLOOKUP(Tableau210[[#This Row],[NOM]],[8]LUT!$I$5:$I$301,[8]LUT!$N$5:$N$301)</f>
        <v>OTG</v>
      </c>
      <c r="L56" s="150" t="s">
        <v>114</v>
      </c>
      <c r="M56" s="150" t="s">
        <v>2121</v>
      </c>
      <c r="N56" s="150" t="s">
        <v>2121</v>
      </c>
      <c r="O56" s="150"/>
      <c r="P56" s="150"/>
      <c r="Q56" s="150"/>
      <c r="R56" s="150"/>
      <c r="S56" s="150"/>
      <c r="T56" s="150"/>
      <c r="U56" s="150"/>
      <c r="V56" s="150"/>
      <c r="W56" s="151" t="s">
        <v>2159</v>
      </c>
      <c r="X56" s="151" cm="1">
        <f t="array" ref="X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5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6" s="151" t="s">
        <v>3424</v>
      </c>
      <c r="AA56" s="151" cm="1">
        <f t="array" ref="AA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6" s="152"/>
      <c r="AD56" s="153" t="s">
        <v>2381</v>
      </c>
      <c r="AE56" s="150"/>
      <c r="AF56" s="150">
        <f>IFERROR(VLOOKUP(Tableau210[[#This Row],[OPERATION]],Tableau4[],5,FALSE),"")</f>
        <v>0</v>
      </c>
      <c r="AG56" s="150" cm="1">
        <f t="array" ref="AG56">IFERROR(
   SUM(
      _xlfn._xlws.FILTER(
         Tableau3[JP],
         (Tableau3[ITEM]=Tableau210[[#This Row],[NOM]])*
         (Tableau3[Rep.]=Tableau210[[#This Row],[REPERE BUTA]])
      )
   ),
0)</f>
        <v>0</v>
      </c>
      <c r="AH56" s="153">
        <f>IFERROR(VLOOKUP(Tableau210[[#This Row],[OPERATION]],Tableau4[],4,FALSE),"")</f>
        <v>1</v>
      </c>
      <c r="AI56" s="150" cm="1">
        <f t="array" ref="AI56">IFERROR(
   SUM(
      _xlfn._xlws.FILTER(
         Tableau3[BP],
         (Tableau3[ITEM]=Tableau210[[#This Row],[NOM]])*
         (Tableau3[Rep.]=Tableau210[[#This Row],[REPERE BUTA]])
      )
   ),
0)</f>
        <v>0</v>
      </c>
      <c r="AJ56" s="153" t="s">
        <v>2382</v>
      </c>
      <c r="AK56" s="153" t="str">
        <f>IF(Tableau210[[#This Row],[NB JP BUTA]]=1,"1 JP","") &amp; IF(Tableau210[[#This Row],[Nb BP BUTA]]=1," 1 BP","") &amp; IF(Tableau210[[#This Row],[Nb BP BUTA]]=2," 2 BP","")</f>
        <v/>
      </c>
      <c r="AL56" s="153" t="s">
        <v>2527</v>
      </c>
      <c r="AM56" s="153">
        <f>IFERROR(+VLOOKUP(AY56,Tiges!$G$4:$I$569,3,FALSE),"")</f>
        <v>32</v>
      </c>
      <c r="AN56" s="152"/>
      <c r="AO56" s="151" t="s">
        <v>3424</v>
      </c>
      <c r="AP56" s="153" cm="1">
        <f t="array" ref="AP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6" s="151" t="s">
        <v>3424</v>
      </c>
      <c r="AS56" s="153" t="str" cm="1">
        <f t="array" ref="AS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56" s="151" t="s">
        <v>3424</v>
      </c>
      <c r="AV56" s="153" t="str" cm="1">
        <f t="array" ref="AV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6" s="153"/>
      <c r="AY56" s="153" cm="1">
        <f t="array" ref="AY56">IFERROR(_xlfn.XLOOKUP(Tableau210[[#This Row],[DN DONNEES BUTA ]]&amp;Tableau210[[#This Row],[PN DONNEES BUTA]],Tiges!$B$4:$B$79&amp;Tiges!$C$4:$C$79,Tiges!$G$4:$G$79),"")</f>
        <v>20</v>
      </c>
      <c r="AZ56" s="153"/>
      <c r="BA56" s="153" cm="1">
        <f t="array" ref="BA56">IFERROR(_xlfn.XLOOKUP(Tableau210[[#This Row],[DN DONNEES BUTA ]]&amp;Tableau210[[#This Row],[PN DONNEES BUTA]],Tiges!$B$4:$B$79&amp;Tiges!$C$4:$C$79,Tiges!$H$4:$H$79),"")</f>
        <v>110</v>
      </c>
      <c r="BB56" s="153"/>
      <c r="BC56" s="153">
        <f>IFERROR(VLOOKUP(Tableau210[[#This Row],[OPERATION]],Tableau4[],2,FALSE),"")</f>
        <v>1</v>
      </c>
      <c r="BD56" s="153" cm="1">
        <f t="array" ref="BD56">IFERROR(
   SUM(
      _xlfn._xlws.FILTER(
         Tableau3[Nb Platinage Joint],
         (Tableau3[ITEM]=Tableau210[[#This Row],[NOM]])*
         (Tableau3[Rep.]=Tableau210[[#This Row],[REPERE BUTA]])
      )
   ),
0)</f>
        <v>1</v>
      </c>
      <c r="BE56" s="153">
        <f>IFERROR(VLOOKUP(Tableau210[[#This Row],[OPERATION]],Tableau4[],3,FALSE),"")</f>
        <v>1</v>
      </c>
      <c r="BF56" s="153" cm="1">
        <f t="array" ref="BF56">IFERROR(
   SUM(
      _xlfn._xlws.FILTER(
         Tableau3[Joint Définitif Nb],
         (Tableau3[ITEM]=Tableau210[[#This Row],[NOM]])*
         (Tableau3[Rep.]=Tableau210[[#This Row],[REPERE BUTA]])
      )
   ),
0)</f>
        <v>2</v>
      </c>
      <c r="BG56" s="151" t="s">
        <v>3424</v>
      </c>
      <c r="BH56" s="153" t="str" cm="1">
        <f t="array" ref="BH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6" s="151" t="s">
        <v>3424</v>
      </c>
      <c r="BK56" s="151" t="s">
        <v>3424</v>
      </c>
      <c r="BL56" s="153" t="s">
        <v>2517</v>
      </c>
      <c r="BM56" s="153"/>
      <c r="BN56" s="153"/>
      <c r="BO56" s="153"/>
      <c r="BP56" s="153"/>
      <c r="BQ56" s="152"/>
      <c r="BR56" s="150"/>
      <c r="BS56" s="152"/>
      <c r="BT56" s="152"/>
      <c r="BU56" s="152"/>
      <c r="BV56" s="152"/>
      <c r="BW56" s="152"/>
      <c r="BX56" s="152"/>
    </row>
    <row r="57" spans="1:76" ht="15.75" hidden="1" x14ac:dyDescent="0.25">
      <c r="A57" s="48" t="e" cm="1">
        <f t="array" ref="A57">_xlfn.XLOOKUP(Tableau210[[#This Row],[NOM]]&amp;Tableau210[[#This Row],[REPERE BUTA]],[6]!Tableau16[POSTE TECHNIQUE]&amp;[6]!Tableau16[Repere ADM],[6]!Tableau16[NUMERO CLIENT])</f>
        <v>#N/A</v>
      </c>
      <c r="B57" s="48" t="e" cm="1">
        <f t="array" ref="B57">_xlfn.XLOOKUP(Tableau210[[#This Row],[NOM]]&amp;Tableau210[[#This Row],[REPERE BUTA]],[6]!Tableau16[POSTE TECHNIQUE]&amp;[6]!Tableau16[Repere REF],[6]!Tableau16[NUMERO CLIENT])</f>
        <v>#N/A</v>
      </c>
      <c r="C57" s="48" cm="1">
        <f t="array" ref="C57">_xlfn.XLOOKUP(Tableau210[[#This Row],[NOM]]&amp;Tableau210[[#This Row],[Repere Ubleam]],[7]Sheet1!$C$2:$C$2995&amp;[7]Sheet1!$I$2:$I$2995,[7]Sheet1!$A$2:$A$2995)</f>
        <v>50</v>
      </c>
      <c r="D57" s="48" t="str">
        <f>C57&amp;""</f>
        <v>50</v>
      </c>
      <c r="E57" s="48" t="e">
        <v>#N/A</v>
      </c>
      <c r="F57" s="48" t="e">
        <v>#N/A</v>
      </c>
      <c r="G57" s="185" t="s">
        <v>1174</v>
      </c>
      <c r="H57" s="119" t="s">
        <v>1067</v>
      </c>
      <c r="I57" s="119" t="s">
        <v>1070</v>
      </c>
      <c r="J57" s="119" t="s">
        <v>1075</v>
      </c>
      <c r="K57" s="119" t="str">
        <f>_xlfn.XLOOKUP(Tableau210[[#This Row],[NOM]],[8]LUT!$I$5:$I$301,[8]LUT!$N$5:$N$301)</f>
        <v>OTG</v>
      </c>
      <c r="L57" s="119" t="s">
        <v>114</v>
      </c>
      <c r="M57" s="119" t="s">
        <v>2126</v>
      </c>
      <c r="N57" s="119" t="s">
        <v>2126</v>
      </c>
      <c r="O57" s="119"/>
      <c r="P57" s="119"/>
      <c r="Q57" s="119"/>
      <c r="R57" s="119"/>
      <c r="S57" s="119"/>
      <c r="T57" s="119"/>
      <c r="U57" s="119"/>
      <c r="V57" s="119"/>
      <c r="W57" s="148" t="s">
        <v>2159</v>
      </c>
      <c r="X57" s="207" cm="1">
        <f t="array" ref="X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5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7" s="148" t="s">
        <v>3424</v>
      </c>
      <c r="AA57" s="207" cm="1">
        <f t="array" ref="AA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7" s="48"/>
      <c r="AD57" s="117" t="s">
        <v>2196</v>
      </c>
      <c r="AE57" s="119"/>
      <c r="AF57" s="181">
        <f>IFERROR(VLOOKUP(Tableau210[[#This Row],[OPERATION]],Tableau4[],5,FALSE),"")</f>
        <v>0</v>
      </c>
      <c r="AG57" s="178"/>
      <c r="AH57" s="182">
        <f>IFERROR(VLOOKUP(Tableau210[[#This Row],[OPERATION]],Tableau4[],4,FALSE),"")</f>
        <v>0</v>
      </c>
      <c r="AI57" s="178"/>
      <c r="AJ57" s="182" t="str">
        <f>IF(Tableau210[[#This Row],[NB JP EMIS]]=1,"1 JP","") &amp; IF(Tableau210[[#This Row],[NB BP EMIS]]=1," 1 BP","")</f>
        <v/>
      </c>
      <c r="AK57" s="177"/>
      <c r="AL57" s="117" t="s">
        <v>2527</v>
      </c>
      <c r="AM57" s="117">
        <f>IFERROR(+VLOOKUP(AY57,Tiges!$G$4:$I$569,3,FALSE),"")</f>
        <v>32</v>
      </c>
      <c r="AN57" s="48"/>
      <c r="AO57" s="148" t="s">
        <v>3424</v>
      </c>
      <c r="AP57" s="177" cm="1">
        <f t="array" ref="AP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7" s="148" t="s">
        <v>3424</v>
      </c>
      <c r="AS57" s="177" t="str" cm="1">
        <f t="array" ref="AS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57" s="148" t="s">
        <v>3424</v>
      </c>
      <c r="AV57" s="177" t="str" cm="1">
        <f t="array" ref="AV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7" s="117"/>
      <c r="AY57" s="117" cm="1">
        <f t="array" ref="AY57">IFERROR(_xlfn.XLOOKUP(Tableau210[[#This Row],[DN DONNEES BUTA ]]&amp;Tableau210[[#This Row],[PN DONNEES BUTA]],Tiges!$B$4:$B$79&amp;Tiges!$C$4:$C$79,Tiges!$G$4:$G$79),"")</f>
        <v>20</v>
      </c>
      <c r="AZ57" s="117"/>
      <c r="BA57" s="117" cm="1">
        <f t="array" ref="BA57">IFERROR(_xlfn.XLOOKUP(Tableau210[[#This Row],[DN DONNEES BUTA ]]&amp;Tableau210[[#This Row],[PN DONNEES BUTA]],Tiges!$B$4:$B$79&amp;Tiges!$C$4:$C$79,Tiges!$H$4:$H$79),"")</f>
        <v>110</v>
      </c>
      <c r="BB57" s="117"/>
      <c r="BC57" s="182">
        <f>IFERROR(VLOOKUP(Tableau210[[#This Row],[OPERATION]],Tableau4[],2,FALSE),"")</f>
        <v>0</v>
      </c>
      <c r="BD57" s="177"/>
      <c r="BE57" s="182">
        <f>IFERROR(VLOOKUP(Tableau210[[#This Row],[OPERATION]],Tableau4[],3,FALSE),"")</f>
        <v>1</v>
      </c>
      <c r="BF57" s="177"/>
      <c r="BG57" s="148" t="s">
        <v>3424</v>
      </c>
      <c r="BH57" s="177" t="str" cm="1">
        <f t="array" ref="BH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7" s="148" t="s">
        <v>3424</v>
      </c>
      <c r="BK57" s="148" t="s">
        <v>3424</v>
      </c>
      <c r="BL57" s="167" t="s">
        <v>2380</v>
      </c>
      <c r="BM57" s="167"/>
      <c r="BN57" s="117"/>
      <c r="BO57" s="117"/>
      <c r="BP57" s="117"/>
      <c r="BQ57" s="48"/>
      <c r="BR57" s="119"/>
      <c r="BS57" s="48"/>
      <c r="BT57" s="48"/>
      <c r="BU57" s="48"/>
      <c r="BV57" s="48"/>
      <c r="BW57" s="48"/>
      <c r="BX57" s="48"/>
    </row>
    <row r="58" spans="1:76" s="154" customFormat="1" ht="15.75" hidden="1" x14ac:dyDescent="0.25">
      <c r="A58" s="48" t="e" cm="1">
        <f t="array" ref="A58">_xlfn.XLOOKUP(Tableau210[[#This Row],[NOM]]&amp;Tableau210[[#This Row],[REPERE BUTA]],[6]!Tableau16[POSTE TECHNIQUE]&amp;[6]!Tableau16[Repere ADM],[6]!Tableau16[NUMERO CLIENT])</f>
        <v>#N/A</v>
      </c>
      <c r="B58" s="48" t="e" cm="1">
        <f t="array" ref="B58">_xlfn.XLOOKUP(Tableau210[[#This Row],[NOM]]&amp;Tableau210[[#This Row],[REPERE BUTA]],[6]!Tableau16[POSTE TECHNIQUE]&amp;[6]!Tableau16[Repere REF],[6]!Tableau16[NUMERO CLIENT])</f>
        <v>#N/A</v>
      </c>
      <c r="C58" s="48" cm="1">
        <f t="array" ref="C58">_xlfn.XLOOKUP(Tableau210[[#This Row],[NOM]]&amp;Tableau210[[#This Row],[Repere Ubleam]],[7]Sheet1!$C$2:$C$2995&amp;[7]Sheet1!$I$2:$I$2995,[7]Sheet1!$A$2:$A$2995)</f>
        <v>51</v>
      </c>
      <c r="D58" s="48" t="str">
        <f>C58&amp;""</f>
        <v>51</v>
      </c>
      <c r="E58" s="48" t="e">
        <v>#N/A</v>
      </c>
      <c r="F58" s="48" t="e">
        <v>#N/A</v>
      </c>
      <c r="G58" s="166" t="s">
        <v>1174</v>
      </c>
      <c r="H58" s="150" t="s">
        <v>1067</v>
      </c>
      <c r="I58" s="150" t="s">
        <v>1070</v>
      </c>
      <c r="J58" s="150" t="s">
        <v>1075</v>
      </c>
      <c r="K58" s="150" t="str">
        <f>_xlfn.XLOOKUP(Tableau210[[#This Row],[NOM]],[8]LUT!$I$5:$I$301,[8]LUT!$N$5:$N$301)</f>
        <v>OTG</v>
      </c>
      <c r="L58" s="150" t="s">
        <v>115</v>
      </c>
      <c r="M58" s="150" t="s">
        <v>2122</v>
      </c>
      <c r="N58" s="150" t="s">
        <v>2122</v>
      </c>
      <c r="O58" s="150" t="s">
        <v>2118</v>
      </c>
      <c r="P58" s="150"/>
      <c r="Q58" s="150"/>
      <c r="R58" s="150"/>
      <c r="S58" s="150"/>
      <c r="T58" s="150"/>
      <c r="U58" s="150"/>
      <c r="V58" s="150"/>
      <c r="W58" s="151" t="s">
        <v>2159</v>
      </c>
      <c r="X58" s="151" cm="1">
        <f t="array" ref="X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8" s="151" t="s">
        <v>3424</v>
      </c>
      <c r="AA58" s="151" cm="1">
        <f t="array" ref="AA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8" s="152"/>
      <c r="AD58" s="153" t="s">
        <v>2381</v>
      </c>
      <c r="AE58" s="150"/>
      <c r="AF58" s="150">
        <f>IFERROR(VLOOKUP(Tableau210[[#This Row],[OPERATION]],Tableau4[],5,FALSE),"")</f>
        <v>0</v>
      </c>
      <c r="AG58" s="150" cm="1">
        <f t="array" ref="AG58">IFERROR(
   SUM(
      _xlfn._xlws.FILTER(
         Tableau3[JP],
         (Tableau3[ITEM]=Tableau210[[#This Row],[NOM]])*
         (Tableau3[Rep.]=Tableau210[[#This Row],[REPERE BUTA]])
      )
   ),
0)</f>
        <v>0</v>
      </c>
      <c r="AH58" s="153">
        <f>IFERROR(VLOOKUP(Tableau210[[#This Row],[OPERATION]],Tableau4[],4,FALSE),"")</f>
        <v>1</v>
      </c>
      <c r="AI58" s="150" cm="1">
        <f t="array" ref="AI58">IFERROR(
   SUM(
      _xlfn._xlws.FILTER(
         Tableau3[BP],
         (Tableau3[ITEM]=Tableau210[[#This Row],[NOM]])*
         (Tableau3[Rep.]=Tableau210[[#This Row],[REPERE BUTA]])
      )
   ),
0)</f>
        <v>0</v>
      </c>
      <c r="AJ58" s="153" t="s">
        <v>2382</v>
      </c>
      <c r="AK58" s="153" t="str">
        <f>IF(Tableau210[[#This Row],[NB JP BUTA]]=1,"1 JP","") &amp; IF(Tableau210[[#This Row],[Nb BP BUTA]]=1," 1 BP","") &amp; IF(Tableau210[[#This Row],[Nb BP BUTA]]=2," 2 BP","")</f>
        <v/>
      </c>
      <c r="AL58" s="153" t="s">
        <v>2527</v>
      </c>
      <c r="AM58" s="153">
        <f>IFERROR(+VLOOKUP(AY58,Tiges!$G$4:$I$569,3,FALSE),"")</f>
        <v>27</v>
      </c>
      <c r="AN58" s="152"/>
      <c r="AO58" s="151" t="s">
        <v>3424</v>
      </c>
      <c r="AP58" s="153" cm="1">
        <f t="array" ref="AP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8" s="151" t="s">
        <v>3424</v>
      </c>
      <c r="AS58" s="153" t="str" cm="1">
        <f t="array" ref="AS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8" s="151" t="s">
        <v>3424</v>
      </c>
      <c r="AV58" s="153" t="str" cm="1">
        <f t="array" ref="AV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8" s="153"/>
      <c r="AY58" s="153" cm="1">
        <f t="array" ref="AY58">IFERROR(_xlfn.XLOOKUP(Tableau210[[#This Row],[DN DONNEES BUTA ]]&amp;Tableau210[[#This Row],[PN DONNEES BUTA]],Tiges!$B$4:$B$79&amp;Tiges!$C$4:$C$79,Tiges!$G$4:$G$79),"")</f>
        <v>16</v>
      </c>
      <c r="AZ58" s="153"/>
      <c r="BA58" s="153" cm="1">
        <f t="array" ref="BA58">IFERROR(_xlfn.XLOOKUP(Tableau210[[#This Row],[DN DONNEES BUTA ]]&amp;Tableau210[[#This Row],[PN DONNEES BUTA]],Tiges!$B$4:$B$79&amp;Tiges!$C$4:$C$79,Tiges!$H$4:$H$79),"")</f>
        <v>100</v>
      </c>
      <c r="BB58" s="153"/>
      <c r="BC58" s="153">
        <f>IFERROR(VLOOKUP(Tableau210[[#This Row],[OPERATION]],Tableau4[],2,FALSE),"")</f>
        <v>1</v>
      </c>
      <c r="BD58" s="153" cm="1">
        <f t="array" ref="BD58">IFERROR(
   SUM(
      _xlfn._xlws.FILTER(
         Tableau3[Nb Platinage Joint],
         (Tableau3[ITEM]=Tableau210[[#This Row],[NOM]])*
         (Tableau3[Rep.]=Tableau210[[#This Row],[REPERE BUTA]])
      )
   ),
0)</f>
        <v>1</v>
      </c>
      <c r="BE58" s="153">
        <f>IFERROR(VLOOKUP(Tableau210[[#This Row],[OPERATION]],Tableau4[],3,FALSE),"")</f>
        <v>1</v>
      </c>
      <c r="BF58" s="153" cm="1">
        <f t="array" ref="BF58">IFERROR(
   SUM(
      _xlfn._xlws.FILTER(
         Tableau3[Joint Définitif Nb],
         (Tableau3[ITEM]=Tableau210[[#This Row],[NOM]])*
         (Tableau3[Rep.]=Tableau210[[#This Row],[REPERE BUTA]])
      )
   ),
0)</f>
        <v>2</v>
      </c>
      <c r="BG58" s="151" t="s">
        <v>3424</v>
      </c>
      <c r="BH58" s="153" t="str" cm="1">
        <f t="array" ref="BH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8" s="151" t="s">
        <v>3424</v>
      </c>
      <c r="BK58" s="151" t="s">
        <v>3424</v>
      </c>
      <c r="BL58" s="153" t="s">
        <v>2517</v>
      </c>
      <c r="BM58" s="153"/>
      <c r="BN58" s="153"/>
      <c r="BO58" s="153"/>
      <c r="BP58" s="153"/>
      <c r="BQ58" s="152"/>
      <c r="BR58" s="150"/>
      <c r="BS58" s="152"/>
      <c r="BT58" s="152"/>
      <c r="BU58" s="152"/>
      <c r="BV58" s="152"/>
      <c r="BW58" s="152"/>
      <c r="BX58" s="152"/>
    </row>
    <row r="59" spans="1:76" ht="15.75" hidden="1" x14ac:dyDescent="0.25">
      <c r="A59" s="48" t="e" cm="1">
        <f t="array" ref="A59">_xlfn.XLOOKUP(Tableau210[[#This Row],[NOM]]&amp;Tableau210[[#This Row],[REPERE BUTA]],[6]!Tableau16[POSTE TECHNIQUE]&amp;[6]!Tableau16[Repere ADM],[6]!Tableau16[NUMERO CLIENT])</f>
        <v>#N/A</v>
      </c>
      <c r="B59" s="48" t="e" cm="1">
        <f t="array" ref="B59">_xlfn.XLOOKUP(Tableau210[[#This Row],[NOM]]&amp;Tableau210[[#This Row],[REPERE BUTA]],[6]!Tableau16[POSTE TECHNIQUE]&amp;[6]!Tableau16[Repere REF],[6]!Tableau16[NUMERO CLIENT])</f>
        <v>#N/A</v>
      </c>
      <c r="C59" s="48" cm="1">
        <f t="array" ref="C59">_xlfn.XLOOKUP(Tableau210[[#This Row],[NOM]]&amp;Tableau210[[#This Row],[Repere Ubleam]],[7]Sheet1!$C$2:$C$2995&amp;[7]Sheet1!$I$2:$I$2995,[7]Sheet1!$A$2:$A$2995)</f>
        <v>52</v>
      </c>
      <c r="D59" s="48" t="str">
        <f>C59&amp;""</f>
        <v>52</v>
      </c>
      <c r="E59" s="48" t="e">
        <v>#N/A</v>
      </c>
      <c r="F59" s="48" t="e">
        <v>#N/A</v>
      </c>
      <c r="G59" s="185" t="s">
        <v>1174</v>
      </c>
      <c r="H59" s="119" t="s">
        <v>1067</v>
      </c>
      <c r="I59" s="119" t="s">
        <v>1070</v>
      </c>
      <c r="J59" s="119" t="s">
        <v>1075</v>
      </c>
      <c r="K59" s="119" t="str">
        <f>_xlfn.XLOOKUP(Tableau210[[#This Row],[NOM]],[8]LUT!$I$5:$I$301,[8]LUT!$N$5:$N$301)</f>
        <v>OTG</v>
      </c>
      <c r="L59" s="119" t="s">
        <v>115</v>
      </c>
      <c r="M59" s="119" t="s">
        <v>2127</v>
      </c>
      <c r="N59" s="119" t="s">
        <v>2127</v>
      </c>
      <c r="O59" s="119" t="s">
        <v>2117</v>
      </c>
      <c r="P59" s="119"/>
      <c r="Q59" s="119"/>
      <c r="R59" s="119"/>
      <c r="S59" s="119"/>
      <c r="T59" s="119"/>
      <c r="U59" s="119"/>
      <c r="V59" s="119"/>
      <c r="W59" s="148" t="s">
        <v>2159</v>
      </c>
      <c r="X59" s="207" cm="1">
        <f t="array" ref="X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9" s="148" t="s">
        <v>3424</v>
      </c>
      <c r="AA59" s="207" cm="1">
        <f t="array" ref="AA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9" s="48"/>
      <c r="AD59" s="117" t="s">
        <v>2196</v>
      </c>
      <c r="AE59" s="119"/>
      <c r="AF59" s="181">
        <f>IFERROR(VLOOKUP(Tableau210[[#This Row],[OPERATION]],Tableau4[],5,FALSE),"")</f>
        <v>0</v>
      </c>
      <c r="AG59" s="178"/>
      <c r="AH59" s="182">
        <f>IFERROR(VLOOKUP(Tableau210[[#This Row],[OPERATION]],Tableau4[],4,FALSE),"")</f>
        <v>0</v>
      </c>
      <c r="AI59" s="178"/>
      <c r="AJ59" s="182" t="str">
        <f>IF(Tableau210[[#This Row],[NB JP EMIS]]=1,"1 JP","") &amp; IF(Tableau210[[#This Row],[NB BP EMIS]]=1," 1 BP","")</f>
        <v/>
      </c>
      <c r="AK59" s="177"/>
      <c r="AL59" s="117" t="s">
        <v>2527</v>
      </c>
      <c r="AM59" s="117">
        <f>IFERROR(+VLOOKUP(AY59,Tiges!$G$4:$I$569,3,FALSE),"")</f>
        <v>27</v>
      </c>
      <c r="AN59" s="48"/>
      <c r="AO59" s="148" t="s">
        <v>3424</v>
      </c>
      <c r="AP59" s="177" cm="1">
        <f t="array" ref="AP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9" s="148" t="s">
        <v>3424</v>
      </c>
      <c r="AS59" s="177" t="str" cm="1">
        <f t="array" ref="AS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9" s="148" t="s">
        <v>3424</v>
      </c>
      <c r="AV59" s="177" t="str" cm="1">
        <f t="array" ref="AV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9" s="117"/>
      <c r="AY59" s="117" cm="1">
        <f t="array" ref="AY59">IFERROR(_xlfn.XLOOKUP(Tableau210[[#This Row],[DN DONNEES BUTA ]]&amp;Tableau210[[#This Row],[PN DONNEES BUTA]],Tiges!$B$4:$B$79&amp;Tiges!$C$4:$C$79,Tiges!$G$4:$G$79),"")</f>
        <v>16</v>
      </c>
      <c r="AZ59" s="117"/>
      <c r="BA59" s="117" cm="1">
        <f t="array" ref="BA59">IFERROR(_xlfn.XLOOKUP(Tableau210[[#This Row],[DN DONNEES BUTA ]]&amp;Tableau210[[#This Row],[PN DONNEES BUTA]],Tiges!$B$4:$B$79&amp;Tiges!$C$4:$C$79,Tiges!$H$4:$H$79),"")</f>
        <v>100</v>
      </c>
      <c r="BB59" s="117"/>
      <c r="BC59" s="182">
        <f>IFERROR(VLOOKUP(Tableau210[[#This Row],[OPERATION]],Tableau4[],2,FALSE),"")</f>
        <v>0</v>
      </c>
      <c r="BD59" s="177"/>
      <c r="BE59" s="182">
        <f>IFERROR(VLOOKUP(Tableau210[[#This Row],[OPERATION]],Tableau4[],3,FALSE),"")</f>
        <v>1</v>
      </c>
      <c r="BF59" s="177"/>
      <c r="BG59" s="148" t="s">
        <v>3424</v>
      </c>
      <c r="BH59" s="177" t="str" cm="1">
        <f t="array" ref="BH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9" s="148" t="s">
        <v>3424</v>
      </c>
      <c r="BK59" s="148" t="s">
        <v>3424</v>
      </c>
      <c r="BL59" s="167" t="s">
        <v>2380</v>
      </c>
      <c r="BM59" s="167"/>
      <c r="BN59" s="117"/>
      <c r="BO59" s="117"/>
      <c r="BP59" s="117"/>
      <c r="BQ59" s="48"/>
      <c r="BR59" s="119"/>
      <c r="BS59" s="48"/>
      <c r="BT59" s="48"/>
      <c r="BU59" s="48"/>
      <c r="BV59" s="48"/>
      <c r="BW59" s="48"/>
      <c r="BX59" s="48"/>
    </row>
    <row r="60" spans="1:76" s="154" customFormat="1" ht="15.75" hidden="1" x14ac:dyDescent="0.25">
      <c r="A60" s="48" t="e" cm="1">
        <f t="array" ref="A60">_xlfn.XLOOKUP(Tableau210[[#This Row],[NOM]]&amp;Tableau210[[#This Row],[REPERE BUTA]],[6]!Tableau16[POSTE TECHNIQUE]&amp;[6]!Tableau16[Repere ADM],[6]!Tableau16[NUMERO CLIENT])</f>
        <v>#N/A</v>
      </c>
      <c r="B60" s="48" t="e" cm="1">
        <f t="array" ref="B60">_xlfn.XLOOKUP(Tableau210[[#This Row],[NOM]]&amp;Tableau210[[#This Row],[REPERE BUTA]],[6]!Tableau16[POSTE TECHNIQUE]&amp;[6]!Tableau16[Repere REF],[6]!Tableau16[NUMERO CLIENT])</f>
        <v>#N/A</v>
      </c>
      <c r="C60" s="48" cm="1">
        <f t="array" ref="C60">_xlfn.XLOOKUP(Tableau210[[#This Row],[NOM]]&amp;Tableau210[[#This Row],[Repere Ubleam]],[7]Sheet1!$C$2:$C$2995&amp;[7]Sheet1!$I$2:$I$2995,[7]Sheet1!$A$2:$A$2995)</f>
        <v>53</v>
      </c>
      <c r="D60" s="48" t="str">
        <f>C60&amp;""</f>
        <v>53</v>
      </c>
      <c r="E60" s="48" t="e">
        <v>#N/A</v>
      </c>
      <c r="F60" s="48" t="e">
        <v>#N/A</v>
      </c>
      <c r="G60" s="166" t="s">
        <v>1174</v>
      </c>
      <c r="H60" s="150" t="s">
        <v>1067</v>
      </c>
      <c r="I60" s="150" t="s">
        <v>1070</v>
      </c>
      <c r="J60" s="150" t="s">
        <v>1075</v>
      </c>
      <c r="K60" s="150" t="str">
        <f>_xlfn.XLOOKUP(Tableau210[[#This Row],[NOM]],[8]LUT!$I$5:$I$301,[8]LUT!$N$5:$N$301)</f>
        <v>OTG</v>
      </c>
      <c r="L60" s="150" t="s">
        <v>194</v>
      </c>
      <c r="M60" s="150"/>
      <c r="N60" s="150" t="s">
        <v>194</v>
      </c>
      <c r="O60" s="150"/>
      <c r="P60" s="150"/>
      <c r="Q60" s="150"/>
      <c r="R60" s="150"/>
      <c r="S60" s="150"/>
      <c r="T60" s="150"/>
      <c r="U60" s="150"/>
      <c r="V60" s="150"/>
      <c r="W60" s="151" t="s">
        <v>2159</v>
      </c>
      <c r="X60" s="151" cm="1">
        <f t="array" ref="X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6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0" s="151" t="s">
        <v>3424</v>
      </c>
      <c r="AA60" s="151" cm="1">
        <f t="array" ref="AA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0" s="152"/>
      <c r="AD60" s="153" t="s">
        <v>2128</v>
      </c>
      <c r="AE60" s="150"/>
      <c r="AF60" s="150">
        <f>IFERROR(VLOOKUP(Tableau210[[#This Row],[OPERATION]],Tableau4[],5,FALSE),"")</f>
        <v>0</v>
      </c>
      <c r="AG60" s="150" cm="1">
        <f t="array" ref="AG60">IFERROR(
   SUM(
      _xlfn._xlws.FILTER(
         Tableau3[JP],
         (Tableau3[ITEM]=Tableau210[[#This Row],[NOM]])*
         (Tableau3[Rep.]=Tableau210[[#This Row],[REPERE BUTA]])
      )
   ),
0)</f>
        <v>0</v>
      </c>
      <c r="AH60" s="153">
        <f>IFERROR(VLOOKUP(Tableau210[[#This Row],[OPERATION]],Tableau4[],4,FALSE),"")</f>
        <v>0</v>
      </c>
      <c r="AI60" s="150" cm="1">
        <f t="array" ref="AI60">IFERROR(
   SUM(
      _xlfn._xlws.FILTER(
         Tableau3[BP],
         (Tableau3[ITEM]=Tableau210[[#This Row],[NOM]])*
         (Tableau3[Rep.]=Tableau210[[#This Row],[REPERE BUTA]])
      )
   ),
0)</f>
        <v>0</v>
      </c>
      <c r="AJ60" s="153" t="str">
        <f>IF(Tableau210[[#This Row],[NB JP EMIS]]=1,"1 JP","") &amp; IF(Tableau210[[#This Row],[NB BP EMIS]]=1," 1 BP","")</f>
        <v/>
      </c>
      <c r="AK60" s="153" t="str">
        <f>IF(Tableau210[[#This Row],[NB JP BUTA]]=1,"1 JP","") &amp; IF(Tableau210[[#This Row],[Nb BP BUTA]]=1," 1 BP","") &amp; IF(Tableau210[[#This Row],[Nb BP BUTA]]=2," 2 BP","")</f>
        <v/>
      </c>
      <c r="AL60" s="153" t="s">
        <v>2527</v>
      </c>
      <c r="AM60" s="153">
        <f>IFERROR(+VLOOKUP(AY60,Tiges!$G$4:$I$569,3,FALSE),"")</f>
        <v>32</v>
      </c>
      <c r="AN60" s="152"/>
      <c r="AO60" s="151" t="s">
        <v>3424</v>
      </c>
      <c r="AP60" s="153" cm="1">
        <f t="array" ref="AP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0" s="151" t="s">
        <v>3424</v>
      </c>
      <c r="AS60" s="153" t="str" cm="1">
        <f t="array" ref="AS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6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60" s="151" t="s">
        <v>3424</v>
      </c>
      <c r="AV60" s="153" t="str" cm="1">
        <f t="array" ref="AV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0" s="153"/>
      <c r="AY60" s="153" cm="1">
        <f t="array" ref="AY60">IFERROR(_xlfn.XLOOKUP(Tableau210[[#This Row],[DN DONNEES BUTA ]]&amp;Tableau210[[#This Row],[PN DONNEES BUTA]],Tiges!$B$4:$B$79&amp;Tiges!$C$4:$C$79,Tiges!$G$4:$G$79),"")</f>
        <v>20</v>
      </c>
      <c r="AZ60" s="153"/>
      <c r="BA60" s="153" cm="1">
        <f t="array" ref="BA60">IFERROR(_xlfn.XLOOKUP(Tableau210[[#This Row],[DN DONNEES BUTA ]]&amp;Tableau210[[#This Row],[PN DONNEES BUTA]],Tiges!$B$4:$B$79&amp;Tiges!$C$4:$C$79,Tiges!$H$4:$H$79),"")</f>
        <v>120</v>
      </c>
      <c r="BB60" s="153"/>
      <c r="BC60" s="153">
        <f>IFERROR(VLOOKUP(Tableau210[[#This Row],[OPERATION]],Tableau4[],2,FALSE),"")</f>
        <v>0</v>
      </c>
      <c r="BD60" s="153" cm="1">
        <f t="array" ref="BD60">IFERROR(
   SUM(
      _xlfn._xlws.FILTER(
         Tableau3[Nb Platinage Joint],
         (Tableau3[ITEM]=Tableau210[[#This Row],[NOM]])*
         (Tableau3[Rep.]=Tableau210[[#This Row],[REPERE BUTA]])
      )
   ),
0)</f>
        <v>2</v>
      </c>
      <c r="BE60" s="153">
        <f>IFERROR(VLOOKUP(Tableau210[[#This Row],[OPERATION]],Tableau4[],3,FALSE),"")</f>
        <v>2</v>
      </c>
      <c r="BF60" s="153" cm="1">
        <f t="array" ref="BF60">IFERROR(
   SUM(
      _xlfn._xlws.FILTER(
         Tableau3[Joint Définitif Nb],
         (Tableau3[ITEM]=Tableau210[[#This Row],[NOM]])*
         (Tableau3[Rep.]=Tableau210[[#This Row],[REPERE BUTA]])
      )
   ),
0)</f>
        <v>1</v>
      </c>
      <c r="BG60" s="151" t="s">
        <v>3424</v>
      </c>
      <c r="BH60" s="153" t="str" cm="1">
        <f t="array" ref="BH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0" s="151" t="s">
        <v>3424</v>
      </c>
      <c r="BK60" s="151" t="s">
        <v>3424</v>
      </c>
      <c r="BL60" s="153" t="s">
        <v>2456</v>
      </c>
      <c r="BM60" s="153"/>
      <c r="BN60" s="153"/>
      <c r="BO60" s="153"/>
      <c r="BP60" s="153"/>
      <c r="BQ60" s="152"/>
      <c r="BR60" s="150"/>
      <c r="BS60" s="152"/>
      <c r="BT60" s="152"/>
      <c r="BU60" s="152"/>
      <c r="BV60" s="152"/>
      <c r="BW60" s="152"/>
      <c r="BX60" s="152"/>
    </row>
    <row r="61" spans="1:76" s="154" customFormat="1" ht="15.75" hidden="1" x14ac:dyDescent="0.25">
      <c r="A61" s="48" t="e" cm="1">
        <f t="array" ref="A61">_xlfn.XLOOKUP(Tableau210[[#This Row],[NOM]]&amp;Tableau210[[#This Row],[REPERE BUTA]],[6]!Tableau16[POSTE TECHNIQUE]&amp;[6]!Tableau16[Repere ADM],[6]!Tableau16[NUMERO CLIENT])</f>
        <v>#N/A</v>
      </c>
      <c r="B61" s="48" t="e" cm="1">
        <f t="array" ref="B61">_xlfn.XLOOKUP(Tableau210[[#This Row],[NOM]]&amp;Tableau210[[#This Row],[REPERE BUTA]],[6]!Tableau16[POSTE TECHNIQUE]&amp;[6]!Tableau16[Repere REF],[6]!Tableau16[NUMERO CLIENT])</f>
        <v>#N/A</v>
      </c>
      <c r="C61" s="48" cm="1">
        <f t="array" ref="C61">_xlfn.XLOOKUP(Tableau210[[#This Row],[NOM]]&amp;Tableau210[[#This Row],[Repere Ubleam]],[7]Sheet1!$C$2:$C$2995&amp;[7]Sheet1!$I$2:$I$2995,[7]Sheet1!$A$2:$A$2995)</f>
        <v>54</v>
      </c>
      <c r="D61" s="48" t="str">
        <f>C61&amp;""</f>
        <v>54</v>
      </c>
      <c r="E61" s="48" t="e">
        <v>#N/A</v>
      </c>
      <c r="F61" s="48" t="e">
        <v>#N/A</v>
      </c>
      <c r="G61" s="166" t="s">
        <v>1174</v>
      </c>
      <c r="H61" s="150" t="s">
        <v>1067</v>
      </c>
      <c r="I61" s="150" t="s">
        <v>1070</v>
      </c>
      <c r="J61" s="150" t="s">
        <v>1075</v>
      </c>
      <c r="K61" s="150" t="str">
        <f>_xlfn.XLOOKUP(Tableau210[[#This Row],[NOM]],[8]LUT!$I$5:$I$301,[8]LUT!$N$5:$N$301)</f>
        <v>OTG</v>
      </c>
      <c r="L61" s="150" t="s">
        <v>93</v>
      </c>
      <c r="M61" s="150"/>
      <c r="N61" s="150" t="s">
        <v>93</v>
      </c>
      <c r="O61" s="150"/>
      <c r="P61" s="150"/>
      <c r="Q61" s="150"/>
      <c r="R61" s="150"/>
      <c r="S61" s="150"/>
      <c r="T61" s="150"/>
      <c r="U61" s="150"/>
      <c r="V61" s="150"/>
      <c r="W61" s="151" t="s">
        <v>2159</v>
      </c>
      <c r="X61" s="151" cm="1">
        <f t="array" ref="X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61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" s="151" t="s">
        <v>3424</v>
      </c>
      <c r="AA61" s="151" cm="1">
        <f t="array" ref="AA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1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" s="152"/>
      <c r="AD61" s="153" t="s">
        <v>2128</v>
      </c>
      <c r="AE61" s="150"/>
      <c r="AF61" s="150">
        <f>IFERROR(VLOOKUP(Tableau210[[#This Row],[OPERATION]],Tableau4[],5,FALSE),"")</f>
        <v>0</v>
      </c>
      <c r="AG61" s="150" cm="1">
        <f t="array" ref="AG61">IFERROR(
   SUM(
      _xlfn._xlws.FILTER(
         Tableau3[JP],
         (Tableau3[ITEM]=Tableau210[[#This Row],[NOM]])*
         (Tableau3[Rep.]=Tableau210[[#This Row],[REPERE BUTA]])
      )
   ),
0)</f>
        <v>0</v>
      </c>
      <c r="AH61" s="153">
        <f>IFERROR(VLOOKUP(Tableau210[[#This Row],[OPERATION]],Tableau4[],4,FALSE),"")</f>
        <v>0</v>
      </c>
      <c r="AI61" s="150" cm="1">
        <f t="array" ref="AI61">IFERROR(
   SUM(
      _xlfn._xlws.FILTER(
         Tableau3[BP],
         (Tableau3[ITEM]=Tableau210[[#This Row],[NOM]])*
         (Tableau3[Rep.]=Tableau210[[#This Row],[REPERE BUTA]])
      )
   ),
0)</f>
        <v>0</v>
      </c>
      <c r="AJ61" s="153" t="str">
        <f>IF(Tableau210[[#This Row],[NB JP EMIS]]=1,"1 JP","") &amp; IF(Tableau210[[#This Row],[NB BP EMIS]]=1," 1 BP","")</f>
        <v/>
      </c>
      <c r="AK61" s="153" t="str">
        <f>IF(Tableau210[[#This Row],[NB JP BUTA]]=1,"1 JP","") &amp; IF(Tableau210[[#This Row],[Nb BP BUTA]]=1," 1 BP","") &amp; IF(Tableau210[[#This Row],[Nb BP BUTA]]=2," 2 BP","")</f>
        <v/>
      </c>
      <c r="AL61" s="153" t="s">
        <v>2527</v>
      </c>
      <c r="AM61" s="153">
        <f>IFERROR(+VLOOKUP(AY61,Tiges!$G$4:$I$569,3,FALSE),"")</f>
        <v>32</v>
      </c>
      <c r="AN61" s="152"/>
      <c r="AO61" s="151" t="s">
        <v>3424</v>
      </c>
      <c r="AP61" s="153" cm="1">
        <f t="array" ref="AP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1" s="151" t="s">
        <v>3424</v>
      </c>
      <c r="AS61" s="153" t="str" cm="1">
        <f t="array" ref="AS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6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61" s="151" t="s">
        <v>3424</v>
      </c>
      <c r="AV61" s="153" t="str" cm="1">
        <f t="array" ref="AV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1" s="153"/>
      <c r="AY61" s="153" cm="1">
        <f t="array" ref="AY61">IFERROR(_xlfn.XLOOKUP(Tableau210[[#This Row],[DN DONNEES BUTA ]]&amp;Tableau210[[#This Row],[PN DONNEES BUTA]],Tiges!$B$4:$B$79&amp;Tiges!$C$4:$C$79,Tiges!$G$4:$G$79),"")</f>
        <v>20</v>
      </c>
      <c r="AZ61" s="153"/>
      <c r="BA61" s="153" cm="1">
        <f t="array" ref="BA61">IFERROR(_xlfn.XLOOKUP(Tableau210[[#This Row],[DN DONNEES BUTA ]]&amp;Tableau210[[#This Row],[PN DONNEES BUTA]],Tiges!$B$4:$B$79&amp;Tiges!$C$4:$C$79,Tiges!$H$4:$H$79),"")</f>
        <v>120</v>
      </c>
      <c r="BB61" s="153"/>
      <c r="BC61" s="153">
        <f>IFERROR(VLOOKUP(Tableau210[[#This Row],[OPERATION]],Tableau4[],2,FALSE),"")</f>
        <v>0</v>
      </c>
      <c r="BD61" s="153" cm="1">
        <f t="array" ref="BD61">IFERROR(
   SUM(
      _xlfn._xlws.FILTER(
         Tableau3[Nb Platinage Joint],
         (Tableau3[ITEM]=Tableau210[[#This Row],[NOM]])*
         (Tableau3[Rep.]=Tableau210[[#This Row],[REPERE BUTA]])
      )
   ),
0)</f>
        <v>2</v>
      </c>
      <c r="BE61" s="153">
        <f>IFERROR(VLOOKUP(Tableau210[[#This Row],[OPERATION]],Tableau4[],3,FALSE),"")</f>
        <v>2</v>
      </c>
      <c r="BF61" s="153" cm="1">
        <f t="array" ref="BF61">IFERROR(
   SUM(
      _xlfn._xlws.FILTER(
         Tableau3[Joint Définitif Nb],
         (Tableau3[ITEM]=Tableau210[[#This Row],[NOM]])*
         (Tableau3[Rep.]=Tableau210[[#This Row],[REPERE BUTA]])
      )
   ),
0)</f>
        <v>1</v>
      </c>
      <c r="BG61" s="151" t="s">
        <v>3424</v>
      </c>
      <c r="BH61" s="153" t="str" cm="1">
        <f t="array" ref="BH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1" s="151" t="s">
        <v>3424</v>
      </c>
      <c r="BK61" s="151" t="s">
        <v>3424</v>
      </c>
      <c r="BL61" s="153" t="s">
        <v>2456</v>
      </c>
      <c r="BM61" s="153"/>
      <c r="BN61" s="153"/>
      <c r="BO61" s="153"/>
      <c r="BP61" s="153"/>
      <c r="BQ61" s="152"/>
      <c r="BR61" s="150"/>
      <c r="BS61" s="152"/>
      <c r="BT61" s="152"/>
      <c r="BU61" s="152"/>
      <c r="BV61" s="152"/>
      <c r="BW61" s="152"/>
      <c r="BX61" s="152"/>
    </row>
    <row r="62" spans="1:76" ht="15.75" hidden="1" x14ac:dyDescent="0.25">
      <c r="A62" s="48" t="e" cm="1">
        <f t="array" ref="A62">_xlfn.XLOOKUP(Tableau210[[#This Row],[NOM]]&amp;Tableau210[[#This Row],[REPERE BUTA]],[6]!Tableau16[POSTE TECHNIQUE]&amp;[6]!Tableau16[Repere ADM],[6]!Tableau16[NUMERO CLIENT])</f>
        <v>#N/A</v>
      </c>
      <c r="B62" s="48" t="e" cm="1">
        <f t="array" ref="B62">_xlfn.XLOOKUP(Tableau210[[#This Row],[NOM]]&amp;Tableau210[[#This Row],[REPERE BUTA]],[6]!Tableau16[POSTE TECHNIQUE]&amp;[6]!Tableau16[Repere REF],[6]!Tableau16[NUMERO CLIENT])</f>
        <v>#N/A</v>
      </c>
      <c r="C62" s="48" cm="1">
        <f t="array" ref="C62">_xlfn.XLOOKUP(Tableau210[[#This Row],[NOM]]&amp;Tableau210[[#This Row],[Repere Ubleam]],[7]Sheet1!$C$2:$C$2995&amp;[7]Sheet1!$I$2:$I$2995,[7]Sheet1!$A$2:$A$2995)</f>
        <v>55</v>
      </c>
      <c r="D62" s="48" t="str">
        <f>C62&amp;""</f>
        <v>55</v>
      </c>
      <c r="E62" s="48" t="e">
        <v>#N/A</v>
      </c>
      <c r="F62" s="48" t="e">
        <v>#N/A</v>
      </c>
      <c r="G62" s="185" t="s">
        <v>1174</v>
      </c>
      <c r="H62" s="119" t="s">
        <v>1067</v>
      </c>
      <c r="I62" s="119" t="s">
        <v>1070</v>
      </c>
      <c r="J62" s="119" t="s">
        <v>1075</v>
      </c>
      <c r="K62" s="119" t="str">
        <f>_xlfn.XLOOKUP(Tableau210[[#This Row],[NOM]],[8]LUT!$I$5:$I$301,[8]LUT!$N$5:$N$301)</f>
        <v>OTG</v>
      </c>
      <c r="L62" s="119" t="s">
        <v>196</v>
      </c>
      <c r="M62" s="119" t="s">
        <v>2129</v>
      </c>
      <c r="N62" s="119" t="s">
        <v>2129</v>
      </c>
      <c r="O62" s="119" t="s">
        <v>2134</v>
      </c>
      <c r="P62" s="119"/>
      <c r="Q62" s="119"/>
      <c r="R62" s="119"/>
      <c r="S62" s="119"/>
      <c r="T62" s="119"/>
      <c r="U62" s="119"/>
      <c r="V62" s="119"/>
      <c r="W62" s="148">
        <v>80</v>
      </c>
      <c r="X62" s="207" cm="1">
        <f t="array" ref="X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2" s="148">
        <v>20</v>
      </c>
      <c r="AA62" s="207" cm="1">
        <f t="array" ref="AA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2" s="48"/>
      <c r="AD62" s="117" t="s">
        <v>2197</v>
      </c>
      <c r="AE62" s="119"/>
      <c r="AF62" s="181">
        <f>IFERROR(VLOOKUP(Tableau210[[#This Row],[OPERATION]],Tableau4[],5,FALSE),"")</f>
        <v>0</v>
      </c>
      <c r="AG62" s="178" cm="1">
        <f t="array" ref="AG62">IFERROR(
   SUM(
      _xlfn._xlws.FILTER(
         Tableau3[JP],
         (Tableau3[ITEM]=Tableau210[[#This Row],[NOM]])*
         (Tableau3[Rep.]=Tableau210[[#This Row],[REPERE BUTA]])
      )
   ),
0)</f>
        <v>0</v>
      </c>
      <c r="AH62" s="182">
        <f>IFERROR(VLOOKUP(Tableau210[[#This Row],[OPERATION]],Tableau4[],4,FALSE),"")</f>
        <v>1</v>
      </c>
      <c r="AI62" s="178" cm="1">
        <f t="array" ref="AI62">IFERROR(
   SUM(
      _xlfn._xlws.FILTER(
         Tableau3[BP],
         (Tableau3[ITEM]=Tableau210[[#This Row],[NOM]])*
         (Tableau3[Rep.]=Tableau210[[#This Row],[REPERE BUTA]])
      )
   ),
0)</f>
        <v>1</v>
      </c>
      <c r="AJ62" s="182" t="str">
        <f>IF(Tableau210[[#This Row],[NB JP EMIS]]=1,"1 JP","") &amp; IF(Tableau210[[#This Row],[NB BP EMIS]]=1," 1 BP","")</f>
        <v xml:space="preserve"> 1 BP</v>
      </c>
      <c r="AK62" s="177" t="str">
        <f>IF(Tableau210[[#This Row],[NB JP BUTA]]=1,"1 JP","") &amp; IF(Tableau210[[#This Row],[Nb BP BUTA]]=1," 1 BP","") &amp; IF(Tableau210[[#This Row],[Nb BP BUTA]]=2," 2 BP","")</f>
        <v xml:space="preserve"> 1 BP</v>
      </c>
      <c r="AL62" s="117" t="s">
        <v>2527</v>
      </c>
      <c r="AM62" s="117">
        <f>IFERROR(+VLOOKUP(AY62,Tiges!$G$4:$I$569,3,FALSE),"")</f>
        <v>27</v>
      </c>
      <c r="AN62" s="48"/>
      <c r="AO62" s="117">
        <v>4</v>
      </c>
      <c r="AP62" s="177" cm="1">
        <f t="array" ref="AP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2" s="117" t="s">
        <v>2401</v>
      </c>
      <c r="AS62" s="177" t="str" cm="1">
        <f t="array" ref="AS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62" s="117" t="s">
        <v>1123</v>
      </c>
      <c r="AV62" s="177" t="str" cm="1">
        <f t="array" ref="AV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2" s="117"/>
      <c r="AY62" s="117" cm="1">
        <f t="array" ref="AY62">IFERROR(_xlfn.XLOOKUP(Tableau210[[#This Row],[DN DONNEES BUTA ]]&amp;Tableau210[[#This Row],[PN DONNEES BUTA]],Tiges!$B$4:$B$79&amp;Tiges!$C$4:$C$79,Tiges!$G$4:$G$79),"")</f>
        <v>16</v>
      </c>
      <c r="AZ62" s="117"/>
      <c r="BA62" s="117" cm="1">
        <f t="array" ref="BA62">IFERROR(_xlfn.XLOOKUP(Tableau210[[#This Row],[DN DONNEES BUTA ]]&amp;Tableau210[[#This Row],[PN DONNEES BUTA]],Tiges!$B$4:$B$79&amp;Tiges!$C$4:$C$79,Tiges!$H$4:$H$79),"")</f>
        <v>100</v>
      </c>
      <c r="BB62" s="117"/>
      <c r="BC62" s="182">
        <f>IFERROR(VLOOKUP(Tableau210[[#This Row],[OPERATION]],Tableau4[],2,FALSE),"")</f>
        <v>1</v>
      </c>
      <c r="BD62" s="177" cm="1">
        <f t="array" ref="BD62">IFERROR(
   SUM(
      _xlfn._xlws.FILTER(
         Tableau3[Nb Platinage Joint],
         (Tableau3[ITEM]=Tableau210[[#This Row],[NOM]])*
         (Tableau3[Rep.]=Tableau210[[#This Row],[REPERE BUTA]])
      )
   ),
0)</f>
        <v>2</v>
      </c>
      <c r="BE62" s="182">
        <f>IFERROR(VLOOKUP(Tableau210[[#This Row],[OPERATION]],Tableau4[],3,FALSE),"")</f>
        <v>1</v>
      </c>
      <c r="BF62" s="177" cm="1">
        <f t="array" ref="BF62">IFERROR(
   SUM(
      _xlfn._xlws.FILTER(
         Tableau3[Joint Définitif Nb],
         (Tableau3[ITEM]=Tableau210[[#This Row],[NOM]])*
         (Tableau3[Rep.]=Tableau210[[#This Row],[REPERE BUTA]])
      )
   ),
0)</f>
        <v>3</v>
      </c>
      <c r="BG62" s="117" t="s">
        <v>129</v>
      </c>
      <c r="BH62" s="177" t="str" cm="1">
        <f t="array" ref="BH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2" s="117" t="s">
        <v>2408</v>
      </c>
      <c r="BK62" s="117" t="s">
        <v>37</v>
      </c>
      <c r="BL62" s="167" t="s">
        <v>2380</v>
      </c>
      <c r="BM62" s="167"/>
      <c r="BN62" s="117"/>
      <c r="BO62" s="117"/>
      <c r="BP62" s="117"/>
      <c r="BQ62" s="48"/>
      <c r="BR62" s="119"/>
      <c r="BS62" s="48"/>
      <c r="BT62" s="48"/>
      <c r="BU62" s="48"/>
      <c r="BV62" s="48"/>
      <c r="BW62" s="48"/>
      <c r="BX62" s="48"/>
    </row>
    <row r="63" spans="1:76" ht="15.75" hidden="1" x14ac:dyDescent="0.25">
      <c r="A63" s="48" t="e" cm="1">
        <f t="array" ref="A63">_xlfn.XLOOKUP(Tableau210[[#This Row],[NOM]]&amp;Tableau210[[#This Row],[REPERE BUTA]],[6]!Tableau16[POSTE TECHNIQUE]&amp;[6]!Tableau16[Repere ADM],[6]!Tableau16[NUMERO CLIENT])</f>
        <v>#N/A</v>
      </c>
      <c r="B63" s="48" t="e" cm="1">
        <f t="array" ref="B63">_xlfn.XLOOKUP(Tableau210[[#This Row],[NOM]]&amp;Tableau210[[#This Row],[REPERE BUTA]],[6]!Tableau16[POSTE TECHNIQUE]&amp;[6]!Tableau16[Repere REF],[6]!Tableau16[NUMERO CLIENT])</f>
        <v>#N/A</v>
      </c>
      <c r="C63" s="48" cm="1">
        <f t="array" ref="C63">_xlfn.XLOOKUP(Tableau210[[#This Row],[NOM]]&amp;Tableau210[[#This Row],[Repere Ubleam]],[7]Sheet1!$C$2:$C$2995&amp;[7]Sheet1!$I$2:$I$2995,[7]Sheet1!$A$2:$A$2995)</f>
        <v>56</v>
      </c>
      <c r="D63" s="48" t="str">
        <f>C63&amp;""</f>
        <v>56</v>
      </c>
      <c r="E63" s="48" t="e">
        <v>#N/A</v>
      </c>
      <c r="F63" s="48" t="e">
        <v>#N/A</v>
      </c>
      <c r="G63" s="185" t="s">
        <v>1174</v>
      </c>
      <c r="H63" s="119" t="s">
        <v>1067</v>
      </c>
      <c r="I63" s="119" t="s">
        <v>1070</v>
      </c>
      <c r="J63" s="119" t="s">
        <v>1075</v>
      </c>
      <c r="K63" s="119" t="str">
        <f>_xlfn.XLOOKUP(Tableau210[[#This Row],[NOM]],[8]LUT!$I$5:$I$301,[8]LUT!$N$5:$N$301)</f>
        <v>OTG</v>
      </c>
      <c r="L63" s="119" t="s">
        <v>196</v>
      </c>
      <c r="M63" s="119" t="s">
        <v>2123</v>
      </c>
      <c r="N63" s="119" t="s">
        <v>2123</v>
      </c>
      <c r="O63" s="119" t="s">
        <v>2133</v>
      </c>
      <c r="P63" s="119"/>
      <c r="Q63" s="119"/>
      <c r="R63" s="119"/>
      <c r="S63" s="119"/>
      <c r="T63" s="119"/>
      <c r="U63" s="119"/>
      <c r="V63" s="119"/>
      <c r="W63" s="148">
        <v>80</v>
      </c>
      <c r="X63" s="207" cm="1">
        <f t="array" ref="X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3" s="148">
        <v>20</v>
      </c>
      <c r="AA63" s="207" cm="1">
        <f t="array" ref="AA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3" s="48"/>
      <c r="AD63" s="117" t="s">
        <v>2196</v>
      </c>
      <c r="AE63" s="119"/>
      <c r="AF63" s="181">
        <f>IFERROR(VLOOKUP(Tableau210[[#This Row],[OPERATION]],Tableau4[],5,FALSE),"")</f>
        <v>0</v>
      </c>
      <c r="AG63" s="178"/>
      <c r="AH63" s="117">
        <f>IFERROR(VLOOKUP(Tableau210[[#This Row],[OPERATION]],Tableau4[],4,FALSE),"")</f>
        <v>0</v>
      </c>
      <c r="AI63" s="178"/>
      <c r="AJ63" s="182" t="str">
        <f>IF(Tableau210[[#This Row],[NB JP EMIS]]=1,"1 JP","") &amp; IF(Tableau210[[#This Row],[NB BP EMIS]]=1," 1 BP","")</f>
        <v/>
      </c>
      <c r="AK63" s="177"/>
      <c r="AL63" s="117" t="s">
        <v>2527</v>
      </c>
      <c r="AM63" s="117">
        <f>IFERROR(+VLOOKUP(AY63,Tiges!$G$4:$I$569,3,FALSE),"")</f>
        <v>27</v>
      </c>
      <c r="AN63" s="48"/>
      <c r="AO63" s="117">
        <v>4</v>
      </c>
      <c r="AP63" s="177" cm="1">
        <f t="array" ref="AP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3" s="117" t="s">
        <v>2401</v>
      </c>
      <c r="AS63" s="177" t="str" cm="1">
        <f t="array" ref="AS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6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63" s="117" t="s">
        <v>1123</v>
      </c>
      <c r="AV63" s="177" t="str" cm="1">
        <f t="array" ref="AV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3" s="117"/>
      <c r="AY63" s="117" cm="1">
        <f t="array" ref="AY63">IFERROR(_xlfn.XLOOKUP(Tableau210[[#This Row],[DN DONNEES BUTA ]]&amp;Tableau210[[#This Row],[PN DONNEES BUTA]],Tiges!$B$4:$B$79&amp;Tiges!$C$4:$C$79,Tiges!$G$4:$G$79),"")</f>
        <v>16</v>
      </c>
      <c r="AZ63" s="117"/>
      <c r="BA63" s="117" cm="1">
        <f t="array" ref="BA63">IFERROR(_xlfn.XLOOKUP(Tableau210[[#This Row],[DN DONNEES BUTA ]]&amp;Tableau210[[#This Row],[PN DONNEES BUTA]],Tiges!$B$4:$B$79&amp;Tiges!$C$4:$C$79,Tiges!$H$4:$H$79),"")</f>
        <v>100</v>
      </c>
      <c r="BB63" s="117"/>
      <c r="BC63" s="117">
        <f>IFERROR(VLOOKUP(Tableau210[[#This Row],[OPERATION]],Tableau4[],2,FALSE),"")</f>
        <v>0</v>
      </c>
      <c r="BD63" s="177"/>
      <c r="BE63" s="182">
        <f>IFERROR(VLOOKUP(Tableau210[[#This Row],[OPERATION]],Tableau4[],3,FALSE),"")</f>
        <v>1</v>
      </c>
      <c r="BF63" s="177"/>
      <c r="BG63" s="117" t="s">
        <v>129</v>
      </c>
      <c r="BH63" s="177" t="str" cm="1">
        <f t="array" ref="BH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3" s="117" t="s">
        <v>2408</v>
      </c>
      <c r="BK63" s="117" t="s">
        <v>37</v>
      </c>
      <c r="BL63" s="167" t="s">
        <v>2380</v>
      </c>
      <c r="BM63" s="167"/>
      <c r="BN63" s="117"/>
      <c r="BO63" s="117"/>
      <c r="BP63" s="117"/>
      <c r="BQ63" s="48"/>
      <c r="BR63" s="119"/>
      <c r="BS63" s="48"/>
      <c r="BT63" s="48"/>
      <c r="BU63" s="48"/>
      <c r="BV63" s="48"/>
      <c r="BW63" s="48"/>
      <c r="BX63" s="48"/>
    </row>
    <row r="64" spans="1:76" s="154" customFormat="1" ht="15.75" hidden="1" x14ac:dyDescent="0.25">
      <c r="A64" s="48" t="e" cm="1">
        <f t="array" ref="A64">_xlfn.XLOOKUP(Tableau210[[#This Row],[NOM]]&amp;Tableau210[[#This Row],[REPERE BUTA]],[6]!Tableau16[POSTE TECHNIQUE]&amp;[6]!Tableau16[Repere ADM],[6]!Tableau16[NUMERO CLIENT])</f>
        <v>#N/A</v>
      </c>
      <c r="B64" s="48" t="e" cm="1">
        <f t="array" ref="B64">_xlfn.XLOOKUP(Tableau210[[#This Row],[NOM]]&amp;Tableau210[[#This Row],[REPERE BUTA]],[6]!Tableau16[POSTE TECHNIQUE]&amp;[6]!Tableau16[Repere REF],[6]!Tableau16[NUMERO CLIENT])</f>
        <v>#N/A</v>
      </c>
      <c r="C64" s="48" cm="1">
        <f t="array" ref="C64">_xlfn.XLOOKUP(Tableau210[[#This Row],[NOM]]&amp;Tableau210[[#This Row],[Repere Ubleam]],[7]Sheet1!$C$2:$C$2995&amp;[7]Sheet1!$I$2:$I$2995,[7]Sheet1!$A$2:$A$2995)</f>
        <v>57</v>
      </c>
      <c r="D64" s="48" t="str">
        <f>C64&amp;""</f>
        <v>57</v>
      </c>
      <c r="E64" s="48" t="e">
        <v>#N/A</v>
      </c>
      <c r="F64" s="48" t="e">
        <v>#N/A</v>
      </c>
      <c r="G64" s="166" t="s">
        <v>1174</v>
      </c>
      <c r="H64" s="150" t="s">
        <v>1067</v>
      </c>
      <c r="I64" s="150" t="s">
        <v>1070</v>
      </c>
      <c r="J64" s="150" t="s">
        <v>1075</v>
      </c>
      <c r="K64" s="150" t="str">
        <f>_xlfn.XLOOKUP(Tableau210[[#This Row],[NOM]],[8]LUT!$I$5:$I$301,[8]LUT!$N$5:$N$301)</f>
        <v>OTG</v>
      </c>
      <c r="L64" s="150" t="s">
        <v>196</v>
      </c>
      <c r="M64" s="150" t="s">
        <v>2131</v>
      </c>
      <c r="N64" s="150" t="s">
        <v>2131</v>
      </c>
      <c r="O64" s="150" t="s">
        <v>2110</v>
      </c>
      <c r="P64" s="150"/>
      <c r="Q64" s="150"/>
      <c r="R64" s="150"/>
      <c r="S64" s="150"/>
      <c r="T64" s="150"/>
      <c r="U64" s="150"/>
      <c r="V64" s="150"/>
      <c r="W64" s="151">
        <v>80</v>
      </c>
      <c r="X64" s="151" cm="1">
        <f t="array" ref="X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4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4" s="151">
        <v>20</v>
      </c>
      <c r="AA64" s="151" cm="1">
        <f t="array" ref="AA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4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4" s="152"/>
      <c r="AD64" s="153" t="s">
        <v>2381</v>
      </c>
      <c r="AE64" s="150"/>
      <c r="AF64" s="150">
        <f>IFERROR(VLOOKUP(Tableau210[[#This Row],[OPERATION]],Tableau4[],5,FALSE),"")</f>
        <v>0</v>
      </c>
      <c r="AG64" s="150"/>
      <c r="AH64" s="153">
        <f>IFERROR(VLOOKUP(Tableau210[[#This Row],[OPERATION]],Tableau4[],4,FALSE),"")</f>
        <v>1</v>
      </c>
      <c r="AI64" s="150"/>
      <c r="AJ64" s="153" t="s">
        <v>2382</v>
      </c>
      <c r="AK64" s="153"/>
      <c r="AL64" s="153" t="s">
        <v>2527</v>
      </c>
      <c r="AM64" s="153">
        <f>IFERROR(+VLOOKUP(AY64,Tiges!$G$4:$I$569,3,FALSE),"")</f>
        <v>27</v>
      </c>
      <c r="AN64" s="152"/>
      <c r="AO64" s="153">
        <v>4</v>
      </c>
      <c r="AP64" s="153" cm="1">
        <f t="array" ref="AP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4" s="153" t="s">
        <v>2163</v>
      </c>
      <c r="AS64" s="153" t="str" cm="1">
        <f t="array" ref="AS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6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64" s="153" t="s">
        <v>1123</v>
      </c>
      <c r="AV64" s="153" t="str" cm="1">
        <f t="array" ref="AV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4" s="153"/>
      <c r="AY64" s="153" cm="1">
        <f t="array" ref="AY64">IFERROR(_xlfn.XLOOKUP(Tableau210[[#This Row],[DN DONNEES BUTA ]]&amp;Tableau210[[#This Row],[PN DONNEES BUTA]],Tiges!$B$4:$B$79&amp;Tiges!$C$4:$C$79,Tiges!$G$4:$G$79),"")</f>
        <v>16</v>
      </c>
      <c r="AZ64" s="153"/>
      <c r="BA64" s="153" cm="1">
        <f t="array" ref="BA64">IFERROR(_xlfn.XLOOKUP(Tableau210[[#This Row],[DN DONNEES BUTA ]]&amp;Tableau210[[#This Row],[PN DONNEES BUTA]],Tiges!$B$4:$B$79&amp;Tiges!$C$4:$C$79,Tiges!$H$4:$H$79),"")</f>
        <v>100</v>
      </c>
      <c r="BB64" s="153"/>
      <c r="BC64" s="153">
        <f>IFERROR(VLOOKUP(Tableau210[[#This Row],[OPERATION]],Tableau4[],2,FALSE),"")</f>
        <v>1</v>
      </c>
      <c r="BD64" s="153"/>
      <c r="BE64" s="153">
        <f>IFERROR(VLOOKUP(Tableau210[[#This Row],[OPERATION]],Tableau4[],3,FALSE),"")</f>
        <v>1</v>
      </c>
      <c r="BF64" s="153"/>
      <c r="BG64" s="153" t="s">
        <v>129</v>
      </c>
      <c r="BH64" s="153" t="str" cm="1">
        <f t="array" ref="BH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" s="153" t="s">
        <v>2408</v>
      </c>
      <c r="BK64" s="153" t="s">
        <v>37</v>
      </c>
      <c r="BL64" s="153" t="s">
        <v>2517</v>
      </c>
      <c r="BM64" s="153"/>
      <c r="BN64" s="153"/>
      <c r="BO64" s="153"/>
      <c r="BP64" s="153"/>
      <c r="BQ64" s="152"/>
      <c r="BR64" s="150"/>
      <c r="BS64" s="152"/>
      <c r="BT64" s="152"/>
      <c r="BU64" s="152"/>
      <c r="BV64" s="152"/>
      <c r="BW64" s="152"/>
      <c r="BX64" s="152"/>
    </row>
    <row r="65" spans="1:76" s="154" customFormat="1" ht="15.75" hidden="1" x14ac:dyDescent="0.25">
      <c r="A65" s="48" t="e" cm="1">
        <f t="array" ref="A65">_xlfn.XLOOKUP(Tableau210[[#This Row],[NOM]]&amp;Tableau210[[#This Row],[REPERE BUTA]],[6]!Tableau16[POSTE TECHNIQUE]&amp;[6]!Tableau16[Repere ADM],[6]!Tableau16[NUMERO CLIENT])</f>
        <v>#N/A</v>
      </c>
      <c r="B65" s="48" t="e" cm="1">
        <f t="array" ref="B65">_xlfn.XLOOKUP(Tableau210[[#This Row],[NOM]]&amp;Tableau210[[#This Row],[REPERE BUTA]],[6]!Tableau16[POSTE TECHNIQUE]&amp;[6]!Tableau16[Repere REF],[6]!Tableau16[NUMERO CLIENT])</f>
        <v>#N/A</v>
      </c>
      <c r="C65" s="48" cm="1">
        <f t="array" ref="C65">_xlfn.XLOOKUP(Tableau210[[#This Row],[NOM]]&amp;Tableau210[[#This Row],[Repere Ubleam]],[7]Sheet1!$C$2:$C$2995&amp;[7]Sheet1!$I$2:$I$2995,[7]Sheet1!$A$2:$A$2995)</f>
        <v>58</v>
      </c>
      <c r="D65" s="48" t="str">
        <f>C65&amp;""</f>
        <v>58</v>
      </c>
      <c r="E65" s="48" t="e">
        <v>#N/A</v>
      </c>
      <c r="F65" s="48" t="e">
        <v>#N/A</v>
      </c>
      <c r="G65" s="166" t="s">
        <v>1174</v>
      </c>
      <c r="H65" s="150" t="s">
        <v>1067</v>
      </c>
      <c r="I65" s="150" t="s">
        <v>1070</v>
      </c>
      <c r="J65" s="150" t="s">
        <v>1075</v>
      </c>
      <c r="K65" s="150" t="str">
        <f>_xlfn.XLOOKUP(Tableau210[[#This Row],[NOM]],[8]LUT!$I$5:$I$301,[8]LUT!$N$5:$N$301)</f>
        <v>OTG</v>
      </c>
      <c r="L65" s="150" t="s">
        <v>198</v>
      </c>
      <c r="M65" s="150" t="s">
        <v>2130</v>
      </c>
      <c r="N65" s="150" t="s">
        <v>2130</v>
      </c>
      <c r="O65" s="150" t="s">
        <v>2118</v>
      </c>
      <c r="P65" s="150"/>
      <c r="Q65" s="150"/>
      <c r="R65" s="150"/>
      <c r="S65" s="150"/>
      <c r="T65" s="150"/>
      <c r="U65" s="150"/>
      <c r="V65" s="150"/>
      <c r="W65" s="151" t="s">
        <v>2159</v>
      </c>
      <c r="X65" s="151" cm="1">
        <f t="array" ref="X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5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5" s="151" t="s">
        <v>3424</v>
      </c>
      <c r="AA65" s="151" cm="1">
        <f t="array" ref="AA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5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5" s="152"/>
      <c r="AD65" s="153" t="s">
        <v>2381</v>
      </c>
      <c r="AE65" s="150"/>
      <c r="AF65" s="150">
        <f>IFERROR(VLOOKUP(Tableau210[[#This Row],[OPERATION]],Tableau4[],5,FALSE),"")</f>
        <v>0</v>
      </c>
      <c r="AG65" s="150" cm="1">
        <f t="array" ref="AG65">IFERROR(
   SUM(
      _xlfn._xlws.FILTER(
         Tableau3[JP],
         (Tableau3[ITEM]=Tableau210[[#This Row],[NOM]])*
         (Tableau3[Rep.]=Tableau210[[#This Row],[REPERE BUTA]])
      )
   ),
0)</f>
        <v>0</v>
      </c>
      <c r="AH65" s="153">
        <f>IFERROR(VLOOKUP(Tableau210[[#This Row],[OPERATION]],Tableau4[],4,FALSE),"")</f>
        <v>1</v>
      </c>
      <c r="AI65" s="150" cm="1">
        <f t="array" ref="AI65">IFERROR(
   SUM(
      _xlfn._xlws.FILTER(
         Tableau3[BP],
         (Tableau3[ITEM]=Tableau210[[#This Row],[NOM]])*
         (Tableau3[Rep.]=Tableau210[[#This Row],[REPERE BUTA]])
      )
   ),
0)</f>
        <v>1</v>
      </c>
      <c r="AJ65" s="153" t="s">
        <v>2382</v>
      </c>
      <c r="AK65" s="153" t="str">
        <f>IF(Tableau210[[#This Row],[NB JP BUTA]]=1,"1 JP","") &amp; IF(Tableau210[[#This Row],[Nb BP BUTA]]=1," 1 BP","") &amp; IF(Tableau210[[#This Row],[Nb BP BUTA]]=2," 2 BP","")</f>
        <v xml:space="preserve"> 1 BP</v>
      </c>
      <c r="AL65" s="153" t="s">
        <v>2527</v>
      </c>
      <c r="AM65" s="153">
        <f>IFERROR(+VLOOKUP(AY65,Tiges!$G$4:$I$569,3,FALSE),"")</f>
        <v>32</v>
      </c>
      <c r="AN65" s="152"/>
      <c r="AO65" s="151" t="s">
        <v>3424</v>
      </c>
      <c r="AP65" s="153" cm="1">
        <f t="array" ref="AP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5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5" s="151" t="s">
        <v>3424</v>
      </c>
      <c r="AS65" s="153" t="str" cm="1">
        <f t="array" ref="AS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5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5" s="151" t="s">
        <v>3424</v>
      </c>
      <c r="AV65" s="153" t="str" cm="1">
        <f t="array" ref="AV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5" s="153"/>
      <c r="AY65" s="153" cm="1">
        <f t="array" ref="AY65">IFERROR(_xlfn.XLOOKUP(Tableau210[[#This Row],[DN DONNEES BUTA ]]&amp;Tableau210[[#This Row],[PN DONNEES BUTA]],Tiges!$B$4:$B$79&amp;Tiges!$C$4:$C$79,Tiges!$G$4:$G$79),"")</f>
        <v>20</v>
      </c>
      <c r="AZ65" s="153"/>
      <c r="BA65" s="153" cm="1">
        <f t="array" ref="BA65">IFERROR(_xlfn.XLOOKUP(Tableau210[[#This Row],[DN DONNEES BUTA ]]&amp;Tableau210[[#This Row],[PN DONNEES BUTA]],Tiges!$B$4:$B$79&amp;Tiges!$C$4:$C$79,Tiges!$H$4:$H$79),"")</f>
        <v>110</v>
      </c>
      <c r="BB65" s="153"/>
      <c r="BC65" s="153">
        <f>IFERROR(VLOOKUP(Tableau210[[#This Row],[OPERATION]],Tableau4[],2,FALSE),"")</f>
        <v>1</v>
      </c>
      <c r="BD65" s="153" cm="1">
        <f t="array" ref="BD65">IFERROR(
   SUM(
      _xlfn._xlws.FILTER(
         Tableau3[Nb Platinage Joint],
         (Tableau3[ITEM]=Tableau210[[#This Row],[NOM]])*
         (Tableau3[Rep.]=Tableau210[[#This Row],[REPERE BUTA]])
      )
   ),
0)</f>
        <v>2</v>
      </c>
      <c r="BE65" s="153">
        <f>IFERROR(VLOOKUP(Tableau210[[#This Row],[OPERATION]],Tableau4[],3,FALSE),"")</f>
        <v>1</v>
      </c>
      <c r="BF65" s="153" cm="1">
        <f t="array" ref="BF65">IFERROR(
   SUM(
      _xlfn._xlws.FILTER(
         Tableau3[Joint Définitif Nb],
         (Tableau3[ITEM]=Tableau210[[#This Row],[NOM]])*
         (Tableau3[Rep.]=Tableau210[[#This Row],[REPERE BUTA]])
      )
   ),
0)</f>
        <v>3</v>
      </c>
      <c r="BG65" s="151" t="s">
        <v>3424</v>
      </c>
      <c r="BH65" s="153" t="str" cm="1">
        <f t="array" ref="BH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" s="151" t="s">
        <v>3424</v>
      </c>
      <c r="BK65" s="151" t="s">
        <v>3424</v>
      </c>
      <c r="BL65" s="153" t="s">
        <v>2517</v>
      </c>
      <c r="BM65" s="153"/>
      <c r="BN65" s="153"/>
      <c r="BO65" s="153"/>
      <c r="BP65" s="153"/>
      <c r="BQ65" s="152"/>
      <c r="BR65" s="150"/>
      <c r="BS65" s="152"/>
      <c r="BT65" s="152"/>
      <c r="BU65" s="152"/>
      <c r="BV65" s="152"/>
      <c r="BW65" s="152"/>
      <c r="BX65" s="152"/>
    </row>
    <row r="66" spans="1:76" ht="15.75" hidden="1" x14ac:dyDescent="0.25">
      <c r="A66" s="48" t="e" cm="1">
        <f t="array" ref="A66">_xlfn.XLOOKUP(Tableau210[[#This Row],[NOM]]&amp;Tableau210[[#This Row],[REPERE BUTA]],[6]!Tableau16[POSTE TECHNIQUE]&amp;[6]!Tableau16[Repere ADM],[6]!Tableau16[NUMERO CLIENT])</f>
        <v>#N/A</v>
      </c>
      <c r="B66" s="48" t="e" cm="1">
        <f t="array" ref="B66">_xlfn.XLOOKUP(Tableau210[[#This Row],[NOM]]&amp;Tableau210[[#This Row],[REPERE BUTA]],[6]!Tableau16[POSTE TECHNIQUE]&amp;[6]!Tableau16[Repere REF],[6]!Tableau16[NUMERO CLIENT])</f>
        <v>#N/A</v>
      </c>
      <c r="C66" s="48" cm="1">
        <f t="array" ref="C66">_xlfn.XLOOKUP(Tableau210[[#This Row],[NOM]]&amp;Tableau210[[#This Row],[Repere Ubleam]],[7]Sheet1!$C$2:$C$2995&amp;[7]Sheet1!$I$2:$I$2995,[7]Sheet1!$A$2:$A$2995)</f>
        <v>59</v>
      </c>
      <c r="D66" s="48" t="str">
        <f>C66&amp;""</f>
        <v>59</v>
      </c>
      <c r="E66" s="48" t="e">
        <v>#N/A</v>
      </c>
      <c r="F66" s="48" t="e">
        <v>#N/A</v>
      </c>
      <c r="G66" s="185" t="s">
        <v>1174</v>
      </c>
      <c r="H66" s="119" t="s">
        <v>1067</v>
      </c>
      <c r="I66" s="119" t="s">
        <v>1070</v>
      </c>
      <c r="J66" s="119" t="s">
        <v>1075</v>
      </c>
      <c r="K66" s="119" t="str">
        <f>_xlfn.XLOOKUP(Tableau210[[#This Row],[NOM]],[8]LUT!$I$5:$I$301,[8]LUT!$N$5:$N$301)</f>
        <v>OTG</v>
      </c>
      <c r="L66" s="119" t="s">
        <v>198</v>
      </c>
      <c r="M66" s="119" t="s">
        <v>2124</v>
      </c>
      <c r="N66" s="119" t="s">
        <v>2124</v>
      </c>
      <c r="O66" s="119" t="s">
        <v>2135</v>
      </c>
      <c r="P66" s="119"/>
      <c r="Q66" s="119"/>
      <c r="R66" s="119"/>
      <c r="S66" s="119"/>
      <c r="T66" s="119"/>
      <c r="U66" s="119"/>
      <c r="V66" s="119"/>
      <c r="W66" s="148" t="s">
        <v>2159</v>
      </c>
      <c r="X66" s="207" cm="1">
        <f t="array" ref="X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6" s="148" t="s">
        <v>3424</v>
      </c>
      <c r="AA66" s="207" cm="1">
        <f t="array" ref="AA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6" s="48"/>
      <c r="AD66" s="117" t="s">
        <v>2197</v>
      </c>
      <c r="AE66" s="119"/>
      <c r="AF66" s="181">
        <f>IFERROR(VLOOKUP(Tableau210[[#This Row],[OPERATION]],Tableau4[],5,FALSE),"")</f>
        <v>0</v>
      </c>
      <c r="AG66" s="178"/>
      <c r="AH66" s="182">
        <f>IFERROR(VLOOKUP(Tableau210[[#This Row],[OPERATION]],Tableau4[],4,FALSE),"")</f>
        <v>1</v>
      </c>
      <c r="AI66" s="178"/>
      <c r="AJ66" s="182" t="str">
        <f>IF(Tableau210[[#This Row],[NB JP EMIS]]=1,"1 JP","") &amp; IF(Tableau210[[#This Row],[NB BP EMIS]]=1," 1 BP","")</f>
        <v xml:space="preserve"> 1 BP</v>
      </c>
      <c r="AK66" s="177"/>
      <c r="AL66" s="117" t="s">
        <v>2527</v>
      </c>
      <c r="AM66" s="117">
        <f>IFERROR(+VLOOKUP(AY66,Tiges!$G$4:$I$569,3,FALSE),"")</f>
        <v>32</v>
      </c>
      <c r="AN66" s="48"/>
      <c r="AO66" s="148" t="s">
        <v>3424</v>
      </c>
      <c r="AP66" s="177" cm="1">
        <f t="array" ref="AP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6" s="148" t="s">
        <v>3424</v>
      </c>
      <c r="AS66" s="177" t="str" cm="1">
        <f t="array" ref="AS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6" s="148" t="s">
        <v>3424</v>
      </c>
      <c r="AV66" s="177" t="str" cm="1">
        <f t="array" ref="AV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6" s="117"/>
      <c r="AY66" s="117" cm="1">
        <f t="array" ref="AY66">IFERROR(_xlfn.XLOOKUP(Tableau210[[#This Row],[DN DONNEES BUTA ]]&amp;Tableau210[[#This Row],[PN DONNEES BUTA]],Tiges!$B$4:$B$79&amp;Tiges!$C$4:$C$79,Tiges!$G$4:$G$79),"")</f>
        <v>20</v>
      </c>
      <c r="AZ66" s="117"/>
      <c r="BA66" s="117" cm="1">
        <f t="array" ref="BA66">IFERROR(_xlfn.XLOOKUP(Tableau210[[#This Row],[DN DONNEES BUTA ]]&amp;Tableau210[[#This Row],[PN DONNEES BUTA]],Tiges!$B$4:$B$79&amp;Tiges!$C$4:$C$79,Tiges!$H$4:$H$79),"")</f>
        <v>110</v>
      </c>
      <c r="BB66" s="117"/>
      <c r="BC66" s="182">
        <f>IFERROR(VLOOKUP(Tableau210[[#This Row],[OPERATION]],Tableau4[],2,FALSE),"")</f>
        <v>1</v>
      </c>
      <c r="BD66" s="177"/>
      <c r="BE66" s="182">
        <f>IFERROR(VLOOKUP(Tableau210[[#This Row],[OPERATION]],Tableau4[],3,FALSE),"")</f>
        <v>1</v>
      </c>
      <c r="BF66" s="177"/>
      <c r="BG66" s="148" t="s">
        <v>3424</v>
      </c>
      <c r="BH66" s="177" t="str" cm="1">
        <f t="array" ref="BH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" s="148" t="s">
        <v>3424</v>
      </c>
      <c r="BK66" s="148" t="s">
        <v>3424</v>
      </c>
      <c r="BL66" s="167" t="s">
        <v>2380</v>
      </c>
      <c r="BM66" s="167"/>
      <c r="BN66" s="117"/>
      <c r="BO66" s="117"/>
      <c r="BP66" s="117"/>
      <c r="BQ66" s="48"/>
      <c r="BR66" s="119"/>
      <c r="BS66" s="48"/>
      <c r="BT66" s="48"/>
      <c r="BU66" s="48"/>
      <c r="BV66" s="48"/>
      <c r="BW66" s="48"/>
      <c r="BX66" s="48"/>
    </row>
    <row r="67" spans="1:76" ht="15.75" hidden="1" x14ac:dyDescent="0.25">
      <c r="A67" s="48" t="e" cm="1">
        <f t="array" ref="A67">_xlfn.XLOOKUP(Tableau210[[#This Row],[NOM]]&amp;Tableau210[[#This Row],[REPERE BUTA]],[6]!Tableau16[POSTE TECHNIQUE]&amp;[6]!Tableau16[Repere ADM],[6]!Tableau16[NUMERO CLIENT])</f>
        <v>#N/A</v>
      </c>
      <c r="B67" s="48" t="e" cm="1">
        <f t="array" ref="B67">_xlfn.XLOOKUP(Tableau210[[#This Row],[NOM]]&amp;Tableau210[[#This Row],[REPERE BUTA]],[6]!Tableau16[POSTE TECHNIQUE]&amp;[6]!Tableau16[Repere REF],[6]!Tableau16[NUMERO CLIENT])</f>
        <v>#N/A</v>
      </c>
      <c r="C67" s="48" cm="1">
        <f t="array" ref="C67">_xlfn.XLOOKUP(Tableau210[[#This Row],[NOM]]&amp;Tableau210[[#This Row],[Repere Ubleam]],[7]Sheet1!$C$2:$C$2995&amp;[7]Sheet1!$I$2:$I$2995,[7]Sheet1!$A$2:$A$2995)</f>
        <v>60</v>
      </c>
      <c r="D67" s="48" t="str">
        <f>C67&amp;""</f>
        <v>60</v>
      </c>
      <c r="E67" s="48" t="e">
        <v>#N/A</v>
      </c>
      <c r="F67" s="48" t="e">
        <v>#N/A</v>
      </c>
      <c r="G67" s="185" t="s">
        <v>1174</v>
      </c>
      <c r="H67" s="119" t="s">
        <v>1067</v>
      </c>
      <c r="I67" s="119" t="s">
        <v>1070</v>
      </c>
      <c r="J67" s="119" t="s">
        <v>1075</v>
      </c>
      <c r="K67" s="119" t="str">
        <f>_xlfn.XLOOKUP(Tableau210[[#This Row],[NOM]],[8]LUT!$I$5:$I$301,[8]LUT!$N$5:$N$301)</f>
        <v>OTG</v>
      </c>
      <c r="L67" s="119" t="s">
        <v>198</v>
      </c>
      <c r="M67" s="119" t="s">
        <v>2132</v>
      </c>
      <c r="N67" s="119" t="s">
        <v>2132</v>
      </c>
      <c r="O67" s="119" t="s">
        <v>2136</v>
      </c>
      <c r="P67" s="119"/>
      <c r="Q67" s="119"/>
      <c r="R67" s="119"/>
      <c r="S67" s="119"/>
      <c r="T67" s="119"/>
      <c r="U67" s="119"/>
      <c r="V67" s="119"/>
      <c r="W67" s="148" t="s">
        <v>2159</v>
      </c>
      <c r="X67" s="207" cm="1">
        <f t="array" ref="X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" s="148" t="s">
        <v>3424</v>
      </c>
      <c r="AA67" s="207" cm="1">
        <f t="array" ref="AA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" s="48"/>
      <c r="AD67" s="117" t="s">
        <v>2196</v>
      </c>
      <c r="AE67" s="119"/>
      <c r="AF67" s="181">
        <f>IFERROR(VLOOKUP(Tableau210[[#This Row],[OPERATION]],Tableau4[],5,FALSE),"")</f>
        <v>0</v>
      </c>
      <c r="AG67" s="178"/>
      <c r="AH67" s="182">
        <f>IFERROR(VLOOKUP(Tableau210[[#This Row],[OPERATION]],Tableau4[],4,FALSE),"")</f>
        <v>0</v>
      </c>
      <c r="AI67" s="178"/>
      <c r="AJ67" s="182" t="str">
        <f>IF(Tableau210[[#This Row],[NB JP EMIS]]=1,"1 JP","") &amp; IF(Tableau210[[#This Row],[NB BP EMIS]]=1," 1 BP","")</f>
        <v/>
      </c>
      <c r="AK67" s="177"/>
      <c r="AL67" s="117" t="s">
        <v>2527</v>
      </c>
      <c r="AM67" s="117">
        <f>IFERROR(+VLOOKUP(AY67,Tiges!$G$4:$I$569,3,FALSE),"")</f>
        <v>32</v>
      </c>
      <c r="AN67" s="48"/>
      <c r="AO67" s="148" t="s">
        <v>3424</v>
      </c>
      <c r="AP67" s="177" cm="1">
        <f t="array" ref="AP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7" s="148" t="s">
        <v>3424</v>
      </c>
      <c r="AS67" s="177" t="str" cm="1">
        <f t="array" ref="AS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7" s="148" t="s">
        <v>3424</v>
      </c>
      <c r="AV67" s="177" t="str" cm="1">
        <f t="array" ref="AV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7" s="117"/>
      <c r="AY67" s="117" cm="1">
        <f t="array" ref="AY67">IFERROR(_xlfn.XLOOKUP(Tableau210[[#This Row],[DN DONNEES BUTA ]]&amp;Tableau210[[#This Row],[PN DONNEES BUTA]],Tiges!$B$4:$B$79&amp;Tiges!$C$4:$C$79,Tiges!$G$4:$G$79),"")</f>
        <v>20</v>
      </c>
      <c r="AZ67" s="117"/>
      <c r="BA67" s="117" cm="1">
        <f t="array" ref="BA67">IFERROR(_xlfn.XLOOKUP(Tableau210[[#This Row],[DN DONNEES BUTA ]]&amp;Tableau210[[#This Row],[PN DONNEES BUTA]],Tiges!$B$4:$B$79&amp;Tiges!$C$4:$C$79,Tiges!$H$4:$H$79),"")</f>
        <v>110</v>
      </c>
      <c r="BB67" s="117"/>
      <c r="BC67" s="182">
        <f>IFERROR(VLOOKUP(Tableau210[[#This Row],[OPERATION]],Tableau4[],2,FALSE),"")</f>
        <v>0</v>
      </c>
      <c r="BD67" s="177"/>
      <c r="BE67" s="182">
        <f>IFERROR(VLOOKUP(Tableau210[[#This Row],[OPERATION]],Tableau4[],3,FALSE),"")</f>
        <v>1</v>
      </c>
      <c r="BF67" s="177"/>
      <c r="BG67" s="148" t="s">
        <v>3424</v>
      </c>
      <c r="BH67" s="177" t="str" cm="1">
        <f t="array" ref="BH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" s="148" t="s">
        <v>3424</v>
      </c>
      <c r="BK67" s="148" t="s">
        <v>3424</v>
      </c>
      <c r="BL67" s="167" t="s">
        <v>2380</v>
      </c>
      <c r="BM67" s="167"/>
      <c r="BN67" s="117"/>
      <c r="BO67" s="117"/>
      <c r="BP67" s="117"/>
      <c r="BQ67" s="48"/>
      <c r="BR67" s="119"/>
      <c r="BS67" s="48"/>
      <c r="BT67" s="48"/>
      <c r="BU67" s="48"/>
      <c r="BV67" s="48"/>
      <c r="BW67" s="48"/>
      <c r="BX67" s="48"/>
    </row>
    <row r="68" spans="1:76" s="154" customFormat="1" ht="15.75" hidden="1" x14ac:dyDescent="0.25">
      <c r="A68" s="48" t="e" cm="1">
        <f t="array" ref="A68">_xlfn.XLOOKUP(Tableau210[[#This Row],[NOM]]&amp;Tableau210[[#This Row],[REPERE BUTA]],[6]!Tableau16[POSTE TECHNIQUE]&amp;[6]!Tableau16[Repere ADM],[6]!Tableau16[NUMERO CLIENT])</f>
        <v>#N/A</v>
      </c>
      <c r="B68" s="48" t="e" cm="1">
        <f t="array" ref="B68">_xlfn.XLOOKUP(Tableau210[[#This Row],[NOM]]&amp;Tableau210[[#This Row],[REPERE BUTA]],[6]!Tableau16[POSTE TECHNIQUE]&amp;[6]!Tableau16[Repere REF],[6]!Tableau16[NUMERO CLIENT])</f>
        <v>#N/A</v>
      </c>
      <c r="C68" s="48" cm="1">
        <f t="array" ref="C68">_xlfn.XLOOKUP(Tableau210[[#This Row],[NOM]]&amp;Tableau210[[#This Row],[Repere Ubleam]],[7]Sheet1!$C$2:$C$2995&amp;[7]Sheet1!$I$2:$I$2995,[7]Sheet1!$A$2:$A$2995)</f>
        <v>61</v>
      </c>
      <c r="D68" s="48" t="str">
        <f>C68&amp;""</f>
        <v>61</v>
      </c>
      <c r="E68" s="48" t="e">
        <v>#N/A</v>
      </c>
      <c r="F68" s="48" t="e">
        <v>#N/A</v>
      </c>
      <c r="G68" s="166" t="s">
        <v>1174</v>
      </c>
      <c r="H68" s="150" t="s">
        <v>1067</v>
      </c>
      <c r="I68" s="150" t="s">
        <v>1070</v>
      </c>
      <c r="J68" s="150" t="s">
        <v>1075</v>
      </c>
      <c r="K68" s="150" t="str">
        <f>_xlfn.XLOOKUP(Tableau210[[#This Row],[NOM]],[8]LUT!$I$5:$I$301,[8]LUT!$N$5:$N$301)</f>
        <v>OTG</v>
      </c>
      <c r="L68" s="150" t="s">
        <v>207</v>
      </c>
      <c r="M68" s="150"/>
      <c r="N68" s="150" t="s">
        <v>207</v>
      </c>
      <c r="O68" s="150"/>
      <c r="P68" s="150"/>
      <c r="Q68" s="150"/>
      <c r="R68" s="150"/>
      <c r="S68" s="150"/>
      <c r="T68" s="150"/>
      <c r="U68" s="150"/>
      <c r="V68" s="150"/>
      <c r="W68" s="151" t="s">
        <v>1118</v>
      </c>
      <c r="X68" s="151" cm="1">
        <f t="array" ref="X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8" s="151" t="s">
        <v>3424</v>
      </c>
      <c r="AA68" s="151" cm="1">
        <f t="array" ref="AA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8" s="152"/>
      <c r="AD68" s="153" t="s">
        <v>2515</v>
      </c>
      <c r="AE68" s="150"/>
      <c r="AF68" s="150">
        <f>IFERROR(VLOOKUP(Tableau210[[#This Row],[OPERATION]],Tableau4[],5,FALSE),"")</f>
        <v>0</v>
      </c>
      <c r="AG68" s="150" cm="1">
        <f t="array" ref="AG68">IFERROR(
   SUM(
      _xlfn._xlws.FILTER(
         Tableau3[JP],
         (Tableau3[ITEM]=Tableau210[[#This Row],[NOM]])*
         (Tableau3[Rep.]=Tableau210[[#This Row],[REPERE BUTA]])
      )
   ),
0)</f>
        <v>0</v>
      </c>
      <c r="AH68" s="153">
        <f>IFERROR(VLOOKUP(Tableau210[[#This Row],[OPERATION]],Tableau4[],4,FALSE),"")</f>
        <v>1</v>
      </c>
      <c r="AI68" s="150" cm="1">
        <f t="array" ref="AI68">IFERROR(
   SUM(
      _xlfn._xlws.FILTER(
         Tableau3[BP],
         (Tableau3[ITEM]=Tableau210[[#This Row],[NOM]])*
         (Tableau3[Rep.]=Tableau210[[#This Row],[REPERE BUTA]])
      )
   ),
0)</f>
        <v>0</v>
      </c>
      <c r="AJ68" s="153" t="s">
        <v>2382</v>
      </c>
      <c r="AK68" s="153" t="str">
        <f>IF(Tableau210[[#This Row],[NB JP BUTA]]=1,"1 JP","") &amp; IF(Tableau210[[#This Row],[Nb BP BUTA]]=1," 1 BP","") &amp; IF(Tableau210[[#This Row],[Nb BP BUTA]]=2," 2 BP","")</f>
        <v/>
      </c>
      <c r="AL68" s="153" t="s">
        <v>2527</v>
      </c>
      <c r="AM68" s="153">
        <f>IFERROR(+VLOOKUP(AY68,Tiges!$G$4:$I$569,3,FALSE),"")</f>
        <v>27</v>
      </c>
      <c r="AN68" s="152"/>
      <c r="AO68" s="153">
        <v>4</v>
      </c>
      <c r="AP68" s="153" cm="1">
        <f t="array" ref="AP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8" s="153" t="s">
        <v>2163</v>
      </c>
      <c r="AS68" s="153" t="str" cm="1">
        <f t="array" ref="AS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68" s="153" t="s">
        <v>1123</v>
      </c>
      <c r="AV68" s="153" t="str" cm="1">
        <f t="array" ref="AV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8" s="153"/>
      <c r="AY68" s="153" cm="1">
        <f t="array" ref="AY68">IFERROR(_xlfn.XLOOKUP(Tableau210[[#This Row],[DN DONNEES BUTA ]]&amp;Tableau210[[#This Row],[PN DONNEES BUTA]],Tiges!$B$4:$B$79&amp;Tiges!$C$4:$C$79,Tiges!$G$4:$G$79),"")</f>
        <v>16</v>
      </c>
      <c r="AZ68" s="153"/>
      <c r="BA68" s="153" cm="1">
        <f t="array" ref="BA68">IFERROR(_xlfn.XLOOKUP(Tableau210[[#This Row],[DN DONNEES BUTA ]]&amp;Tableau210[[#This Row],[PN DONNEES BUTA]],Tiges!$B$4:$B$79&amp;Tiges!$C$4:$C$79,Tiges!$H$4:$H$79),"")</f>
        <v>90</v>
      </c>
      <c r="BB68" s="153"/>
      <c r="BC68" s="153">
        <f>IFERROR(VLOOKUP(Tableau210[[#This Row],[OPERATION]],Tableau4[],2,FALSE),"")</f>
        <v>1</v>
      </c>
      <c r="BD68" s="153" cm="1">
        <f t="array" ref="BD68">IFERROR(
   SUM(
      _xlfn._xlws.FILTER(
         Tableau3[Nb Platinage Joint],
         (Tableau3[ITEM]=Tableau210[[#This Row],[NOM]])*
         (Tableau3[Rep.]=Tableau210[[#This Row],[REPERE BUTA]])
      )
   ),
0)</f>
        <v>1</v>
      </c>
      <c r="BE68" s="153">
        <f>IFERROR(VLOOKUP(Tableau210[[#This Row],[OPERATION]],Tableau4[],3,FALSE),"")</f>
        <v>2</v>
      </c>
      <c r="BF68" s="153" cm="1">
        <f t="array" ref="BF68">IFERROR(
   SUM(
      _xlfn._xlws.FILTER(
         Tableau3[Joint Définitif Nb],
         (Tableau3[ITEM]=Tableau210[[#This Row],[NOM]])*
         (Tableau3[Rep.]=Tableau210[[#This Row],[REPERE BUTA]])
      )
   ),
0)</f>
        <v>2</v>
      </c>
      <c r="BG68" s="153" t="s">
        <v>129</v>
      </c>
      <c r="BH68" s="153" t="str" cm="1">
        <f t="array" ref="BH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" s="153" t="s">
        <v>2408</v>
      </c>
      <c r="BK68" s="153" t="s">
        <v>37</v>
      </c>
      <c r="BL68" s="153" t="s">
        <v>2517</v>
      </c>
      <c r="BM68" s="153"/>
      <c r="BN68" s="153"/>
      <c r="BO68" s="153"/>
      <c r="BP68" s="153"/>
      <c r="BQ68" s="152"/>
      <c r="BR68" s="150"/>
      <c r="BS68" s="152"/>
      <c r="BT68" s="152"/>
      <c r="BU68" s="152"/>
      <c r="BV68" s="152"/>
      <c r="BW68" s="152"/>
      <c r="BX68" s="152"/>
    </row>
    <row r="69" spans="1:76" ht="15.75" hidden="1" x14ac:dyDescent="0.25">
      <c r="A69" s="48" t="e" cm="1">
        <f t="array" ref="A69">_xlfn.XLOOKUP(Tableau210[[#This Row],[NOM]]&amp;Tableau210[[#This Row],[REPERE BUTA]],[6]!Tableau16[POSTE TECHNIQUE]&amp;[6]!Tableau16[Repere ADM],[6]!Tableau16[NUMERO CLIENT])</f>
        <v>#N/A</v>
      </c>
      <c r="B69" s="48" t="e" cm="1">
        <f t="array" ref="B69">_xlfn.XLOOKUP(Tableau210[[#This Row],[NOM]]&amp;Tableau210[[#This Row],[REPERE BUTA]],[6]!Tableau16[POSTE TECHNIQUE]&amp;[6]!Tableau16[Repere REF],[6]!Tableau16[NUMERO CLIENT])</f>
        <v>#N/A</v>
      </c>
      <c r="C69" s="48" cm="1">
        <f t="array" ref="C69">_xlfn.XLOOKUP(Tableau210[[#This Row],[NOM]]&amp;Tableau210[[#This Row],[Repere Ubleam]],[7]Sheet1!$C$2:$C$2995&amp;[7]Sheet1!$I$2:$I$2995,[7]Sheet1!$A$2:$A$2995)</f>
        <v>62</v>
      </c>
      <c r="D69" s="48" t="str">
        <f>C69&amp;""</f>
        <v>62</v>
      </c>
      <c r="E69" s="48" t="e">
        <v>#N/A</v>
      </c>
      <c r="F69" s="48" t="e">
        <v>#N/A</v>
      </c>
      <c r="G69" s="185" t="s">
        <v>1174</v>
      </c>
      <c r="H69" s="119" t="s">
        <v>1067</v>
      </c>
      <c r="I69" s="119" t="s">
        <v>1070</v>
      </c>
      <c r="J69" s="119" t="s">
        <v>1075</v>
      </c>
      <c r="K69" s="119" t="str">
        <f>_xlfn.XLOOKUP(Tableau210[[#This Row],[NOM]],[8]LUT!$I$5:$I$301,[8]LUT!$N$5:$N$301)</f>
        <v>OTG</v>
      </c>
      <c r="L69" s="119" t="s">
        <v>209</v>
      </c>
      <c r="M69" s="119"/>
      <c r="N69" s="119" t="s">
        <v>209</v>
      </c>
      <c r="O69" s="119"/>
      <c r="P69" s="119"/>
      <c r="Q69" s="119"/>
      <c r="R69" s="119"/>
      <c r="S69" s="119"/>
      <c r="T69" s="119"/>
      <c r="U69" s="119"/>
      <c r="V69" s="119"/>
      <c r="W69" s="148" t="s">
        <v>2159</v>
      </c>
      <c r="X69" s="207" cm="1">
        <f t="array" ref="X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9" s="148" t="s">
        <v>3424</v>
      </c>
      <c r="AA69" s="207" cm="1">
        <f t="array" ref="AA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9" s="48"/>
      <c r="AD69" s="117" t="s">
        <v>2103</v>
      </c>
      <c r="AE69" s="119"/>
      <c r="AF69" s="181">
        <f>IFERROR(VLOOKUP(Tableau210[[#This Row],[OPERATION]],Tableau4[],5,FALSE),"")</f>
        <v>1</v>
      </c>
      <c r="AG69" s="178" cm="1">
        <f t="array" ref="AG69">IFERROR(
   SUM(
      _xlfn._xlws.FILTER(
         Tableau3[JP],
         (Tableau3[ITEM]=Tableau210[[#This Row],[NOM]])*
         (Tableau3[Rep.]=Tableau210[[#This Row],[REPERE BUTA]])
      )
   ),
0)</f>
        <v>1</v>
      </c>
      <c r="AH69" s="182">
        <f>IFERROR(VLOOKUP(Tableau210[[#This Row],[OPERATION]],Tableau4[],4,FALSE),"")</f>
        <v>0</v>
      </c>
      <c r="AI69" s="178" cm="1">
        <f t="array" ref="AI69">IFERROR(
   SUM(
      _xlfn._xlws.FILTER(
         Tableau3[BP],
         (Tableau3[ITEM]=Tableau210[[#This Row],[NOM]])*
         (Tableau3[Rep.]=Tableau210[[#This Row],[REPERE BUTA]])
      )
   ),
0)</f>
        <v>0</v>
      </c>
      <c r="AJ69" s="182" t="str">
        <f>IF(Tableau210[[#This Row],[NB JP EMIS]]=1,"1 JP","") &amp; IF(Tableau210[[#This Row],[NB BP EMIS]]=1," 1 BP","")</f>
        <v>1 JP</v>
      </c>
      <c r="AK69" s="177" t="str">
        <f>IF(Tableau210[[#This Row],[NB JP BUTA]]=1,"1 JP","") &amp; IF(Tableau210[[#This Row],[Nb BP BUTA]]=1," 1 BP","") &amp; IF(Tableau210[[#This Row],[Nb BP BUTA]]=2," 2 BP","")</f>
        <v>1 JP</v>
      </c>
      <c r="AL69" s="117" t="s">
        <v>2527</v>
      </c>
      <c r="AM69" s="117">
        <f>IFERROR(+VLOOKUP(AY69,Tiges!$G$4:$I$569,3,FALSE),"")</f>
        <v>27</v>
      </c>
      <c r="AN69" s="48"/>
      <c r="AO69" s="148" t="s">
        <v>3424</v>
      </c>
      <c r="AP69" s="177" cm="1">
        <f t="array" ref="AP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9" s="148" t="s">
        <v>3424</v>
      </c>
      <c r="AS69" s="177" t="str" cm="1">
        <f t="array" ref="AS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9" s="411" t="s">
        <v>3424</v>
      </c>
      <c r="AU69" s="148" t="s">
        <v>3424</v>
      </c>
      <c r="AV69" s="177" t="str" cm="1">
        <f t="array" ref="AV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9" s="117"/>
      <c r="AY69" s="117" cm="1">
        <f t="array" ref="AY69">IFERROR(_xlfn.XLOOKUP(Tableau210[[#This Row],[DN DONNEES BUTA ]]&amp;Tableau210[[#This Row],[PN DONNEES BUTA]],Tiges!$B$4:$B$79&amp;Tiges!$C$4:$C$79,Tiges!$G$4:$G$79),"")</f>
        <v>16</v>
      </c>
      <c r="AZ69" s="117"/>
      <c r="BA69" s="117" cm="1">
        <f t="array" ref="BA69">IFERROR(_xlfn.XLOOKUP(Tableau210[[#This Row],[DN DONNEES BUTA ]]&amp;Tableau210[[#This Row],[PN DONNEES BUTA]],Tiges!$B$4:$B$79&amp;Tiges!$C$4:$C$79,Tiges!$H$4:$H$79),"")</f>
        <v>100</v>
      </c>
      <c r="BB69" s="117"/>
      <c r="BC69" s="182">
        <f>IFERROR(VLOOKUP(Tableau210[[#This Row],[OPERATION]],Tableau4[],2,FALSE),"")</f>
        <v>2</v>
      </c>
      <c r="BD69" s="177" cm="1">
        <f t="array" ref="BD69">IFERROR(
   SUM(
      _xlfn._xlws.FILTER(
         Tableau3[Nb Platinage Joint],
         (Tableau3[ITEM]=Tableau210[[#This Row],[NOM]])*
         (Tableau3[Rep.]=Tableau210[[#This Row],[REPERE BUTA]])
      )
   ),
0)</f>
        <v>2</v>
      </c>
      <c r="BE69" s="182">
        <f>IFERROR(VLOOKUP(Tableau210[[#This Row],[OPERATION]],Tableau4[],3,FALSE),"")</f>
        <v>1</v>
      </c>
      <c r="BF69" s="177" cm="1">
        <f t="array" ref="BF69">IFERROR(
   SUM(
      _xlfn._xlws.FILTER(
         Tableau3[Joint Définitif Nb],
         (Tableau3[ITEM]=Tableau210[[#This Row],[NOM]])*
         (Tableau3[Rep.]=Tableau210[[#This Row],[REPERE BUTA]])
      )
   ),
0)</f>
        <v>1</v>
      </c>
      <c r="BG69" s="148" t="s">
        <v>3424</v>
      </c>
      <c r="BH69" s="177" t="str" cm="1">
        <f t="array" ref="BH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9" s="148" t="s">
        <v>3424</v>
      </c>
      <c r="BK69" s="148" t="s">
        <v>3424</v>
      </c>
      <c r="BL69" s="167" t="s">
        <v>2380</v>
      </c>
      <c r="BM69" s="167"/>
      <c r="BN69" s="117"/>
      <c r="BO69" s="117"/>
      <c r="BP69" s="117"/>
      <c r="BQ69" s="48"/>
      <c r="BR69" s="119"/>
      <c r="BS69" s="48"/>
      <c r="BT69" s="48"/>
      <c r="BU69" s="48"/>
      <c r="BV69" s="48"/>
      <c r="BW69" s="48"/>
      <c r="BX69" s="48"/>
    </row>
    <row r="70" spans="1:76" ht="15.75" hidden="1" x14ac:dyDescent="0.25">
      <c r="A70" s="48" t="e" cm="1">
        <f t="array" ref="A70">_xlfn.XLOOKUP(Tableau210[[#This Row],[NOM]]&amp;Tableau210[[#This Row],[REPERE BUTA]],[6]!Tableau16[POSTE TECHNIQUE]&amp;[6]!Tableau16[Repere ADM],[6]!Tableau16[NUMERO CLIENT])</f>
        <v>#N/A</v>
      </c>
      <c r="B70" s="48" t="e" cm="1">
        <f t="array" ref="B70">_xlfn.XLOOKUP(Tableau210[[#This Row],[NOM]]&amp;Tableau210[[#This Row],[REPERE BUTA]],[6]!Tableau16[POSTE TECHNIQUE]&amp;[6]!Tableau16[Repere REF],[6]!Tableau16[NUMERO CLIENT])</f>
        <v>#N/A</v>
      </c>
      <c r="C70" s="48" cm="1">
        <f t="array" ref="C70">_xlfn.XLOOKUP(Tableau210[[#This Row],[NOM]]&amp;Tableau210[[#This Row],[Repere Ubleam]],[7]Sheet1!$C$2:$C$2995&amp;[7]Sheet1!$I$2:$I$2995,[7]Sheet1!$A$2:$A$2995)</f>
        <v>63</v>
      </c>
      <c r="D70" s="48" t="str">
        <f>C70&amp;""</f>
        <v>63</v>
      </c>
      <c r="E70" s="48" t="e">
        <v>#N/A</v>
      </c>
      <c r="F70" s="48" t="e">
        <v>#N/A</v>
      </c>
      <c r="G70" s="185" t="s">
        <v>1174</v>
      </c>
      <c r="H70" s="119" t="s">
        <v>1067</v>
      </c>
      <c r="I70" s="119" t="s">
        <v>1070</v>
      </c>
      <c r="J70" s="119" t="s">
        <v>1075</v>
      </c>
      <c r="K70" s="119" t="str">
        <f>_xlfn.XLOOKUP(Tableau210[[#This Row],[NOM]],[8]LUT!$I$5:$I$301,[8]LUT!$N$5:$N$301)</f>
        <v>OTG</v>
      </c>
      <c r="L70" s="119" t="s">
        <v>211</v>
      </c>
      <c r="M70" s="119"/>
      <c r="N70" s="119" t="s">
        <v>211</v>
      </c>
      <c r="O70" s="119"/>
      <c r="P70" s="119"/>
      <c r="Q70" s="119"/>
      <c r="R70" s="119"/>
      <c r="S70" s="119"/>
      <c r="T70" s="119"/>
      <c r="U70" s="119"/>
      <c r="V70" s="119"/>
      <c r="W70" s="148" t="s">
        <v>1118</v>
      </c>
      <c r="X70" s="207" cm="1">
        <f t="array" ref="X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0" s="148" t="s">
        <v>3424</v>
      </c>
      <c r="AA70" s="207" cm="1">
        <f t="array" ref="AA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0" s="48"/>
      <c r="AD70" s="117" t="s">
        <v>2103</v>
      </c>
      <c r="AE70" s="119"/>
      <c r="AF70" s="181">
        <f>IFERROR(VLOOKUP(Tableau210[[#This Row],[OPERATION]],Tableau4[],5,FALSE),"")</f>
        <v>1</v>
      </c>
      <c r="AG70" s="178" cm="1">
        <f t="array" ref="AG70">IFERROR(
   SUM(
      _xlfn._xlws.FILTER(
         Tableau3[JP],
         (Tableau3[ITEM]=Tableau210[[#This Row],[NOM]])*
         (Tableau3[Rep.]=Tableau210[[#This Row],[REPERE BUTA]])
      )
   ),
0)</f>
        <v>1</v>
      </c>
      <c r="AH70" s="182">
        <f>IFERROR(VLOOKUP(Tableau210[[#This Row],[OPERATION]],Tableau4[],4,FALSE),"")</f>
        <v>0</v>
      </c>
      <c r="AI70" s="178" cm="1">
        <f t="array" ref="AI70">IFERROR(
   SUM(
      _xlfn._xlws.FILTER(
         Tableau3[BP],
         (Tableau3[ITEM]=Tableau210[[#This Row],[NOM]])*
         (Tableau3[Rep.]=Tableau210[[#This Row],[REPERE BUTA]])
      )
   ),
0)</f>
        <v>0</v>
      </c>
      <c r="AJ70" s="182" t="str">
        <f>IF(Tableau210[[#This Row],[NB JP EMIS]]=1,"1 JP","") &amp; IF(Tableau210[[#This Row],[NB BP EMIS]]=1," 1 BP","")</f>
        <v>1 JP</v>
      </c>
      <c r="AK70" s="177" t="str">
        <f>IF(Tableau210[[#This Row],[NB JP BUTA]]=1,"1 JP","") &amp; IF(Tableau210[[#This Row],[Nb BP BUTA]]=1," 1 BP","") &amp; IF(Tableau210[[#This Row],[Nb BP BUTA]]=2," 2 BP","")</f>
        <v>1 JP</v>
      </c>
      <c r="AL70" s="117" t="s">
        <v>2527</v>
      </c>
      <c r="AM70" s="117">
        <f>IFERROR(+VLOOKUP(AY70,Tiges!$G$4:$I$569,3,FALSE),"")</f>
        <v>27</v>
      </c>
      <c r="AN70" s="48"/>
      <c r="AO70" s="117">
        <v>4</v>
      </c>
      <c r="AP70" s="177" cm="1">
        <f t="array" ref="AP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0" s="117" t="s">
        <v>2163</v>
      </c>
      <c r="AS70" s="177" t="str" cm="1">
        <f t="array" ref="AS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0" s="117" t="s">
        <v>1123</v>
      </c>
      <c r="AV70" s="177" t="str" cm="1">
        <f t="array" ref="AV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0" s="117"/>
      <c r="AY70" s="117" cm="1">
        <f t="array" ref="AY70">IFERROR(_xlfn.XLOOKUP(Tableau210[[#This Row],[DN DONNEES BUTA ]]&amp;Tableau210[[#This Row],[PN DONNEES BUTA]],Tiges!$B$4:$B$79&amp;Tiges!$C$4:$C$79,Tiges!$G$4:$G$79),"")</f>
        <v>16</v>
      </c>
      <c r="AZ70" s="117"/>
      <c r="BA70" s="117" cm="1">
        <f t="array" ref="BA70">IFERROR(_xlfn.XLOOKUP(Tableau210[[#This Row],[DN DONNEES BUTA ]]&amp;Tableau210[[#This Row],[PN DONNEES BUTA]],Tiges!$B$4:$B$79&amp;Tiges!$C$4:$C$79,Tiges!$H$4:$H$79),"")</f>
        <v>100</v>
      </c>
      <c r="BB70" s="117"/>
      <c r="BC70" s="182">
        <f>IFERROR(VLOOKUP(Tableau210[[#This Row],[OPERATION]],Tableau4[],2,FALSE),"")</f>
        <v>2</v>
      </c>
      <c r="BD70" s="177" cm="1">
        <f t="array" ref="BD70">IFERROR(
   SUM(
      _xlfn._xlws.FILTER(
         Tableau3[Nb Platinage Joint],
         (Tableau3[ITEM]=Tableau210[[#This Row],[NOM]])*
         (Tableau3[Rep.]=Tableau210[[#This Row],[REPERE BUTA]])
      )
   ),
0)</f>
        <v>2</v>
      </c>
      <c r="BE70" s="182">
        <f>IFERROR(VLOOKUP(Tableau210[[#This Row],[OPERATION]],Tableau4[],3,FALSE),"")</f>
        <v>1</v>
      </c>
      <c r="BF70" s="177" cm="1">
        <f t="array" ref="BF70">IFERROR(
   SUM(
      _xlfn._xlws.FILTER(
         Tableau3[Joint Définitif Nb],
         (Tableau3[ITEM]=Tableau210[[#This Row],[NOM]])*
         (Tableau3[Rep.]=Tableau210[[#This Row],[REPERE BUTA]])
      )
   ),
0)</f>
        <v>1</v>
      </c>
      <c r="BG70" s="117" t="s">
        <v>129</v>
      </c>
      <c r="BH70" s="177" t="str" cm="1">
        <f t="array" ref="BH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0" s="117" t="s">
        <v>2408</v>
      </c>
      <c r="BK70" s="117" t="s">
        <v>37</v>
      </c>
      <c r="BL70" s="167" t="s">
        <v>2380</v>
      </c>
      <c r="BM70" s="167"/>
      <c r="BN70" s="117"/>
      <c r="BO70" s="117"/>
      <c r="BP70" s="117"/>
      <c r="BQ70" s="48"/>
      <c r="BR70" s="119"/>
      <c r="BS70" s="48"/>
      <c r="BT70" s="48"/>
      <c r="BU70" s="48"/>
      <c r="BV70" s="48"/>
      <c r="BW70" s="48"/>
      <c r="BX70" s="48"/>
    </row>
    <row r="71" spans="1:76" s="154" customFormat="1" ht="15.75" hidden="1" x14ac:dyDescent="0.25">
      <c r="A71" s="48" t="e" cm="1">
        <f t="array" ref="A71">_xlfn.XLOOKUP(Tableau210[[#This Row],[NOM]]&amp;Tableau210[[#This Row],[REPERE BUTA]],[6]!Tableau16[POSTE TECHNIQUE]&amp;[6]!Tableau16[Repere ADM],[6]!Tableau16[NUMERO CLIENT])</f>
        <v>#N/A</v>
      </c>
      <c r="B71" s="48" t="e" cm="1">
        <f t="array" ref="B71">_xlfn.XLOOKUP(Tableau210[[#This Row],[NOM]]&amp;Tableau210[[#This Row],[REPERE BUTA]],[6]!Tableau16[POSTE TECHNIQUE]&amp;[6]!Tableau16[Repere REF],[6]!Tableau16[NUMERO CLIENT])</f>
        <v>#N/A</v>
      </c>
      <c r="C71" s="48" cm="1">
        <f t="array" ref="C71">_xlfn.XLOOKUP(Tableau210[[#This Row],[NOM]]&amp;Tableau210[[#This Row],[Repere Ubleam]],[7]Sheet1!$C$2:$C$2995&amp;[7]Sheet1!$I$2:$I$2995,[7]Sheet1!$A$2:$A$2995)</f>
        <v>64</v>
      </c>
      <c r="D71" s="48" t="str">
        <f>C71&amp;""</f>
        <v>64</v>
      </c>
      <c r="E71" s="48" t="e">
        <v>#N/A</v>
      </c>
      <c r="F71" s="48" t="e">
        <v>#N/A</v>
      </c>
      <c r="G71" s="166" t="s">
        <v>1174</v>
      </c>
      <c r="H71" s="150" t="s">
        <v>1067</v>
      </c>
      <c r="I71" s="150" t="s">
        <v>1070</v>
      </c>
      <c r="J71" s="150" t="s">
        <v>1075</v>
      </c>
      <c r="K71" s="150" t="str">
        <f>_xlfn.XLOOKUP(Tableau210[[#This Row],[NOM]],[8]LUT!$I$5:$I$301,[8]LUT!$N$5:$N$301)</f>
        <v>OTG</v>
      </c>
      <c r="L71" s="150" t="s">
        <v>42</v>
      </c>
      <c r="M71" s="150"/>
      <c r="N71" s="150" t="s">
        <v>42</v>
      </c>
      <c r="O71" s="150"/>
      <c r="P71" s="150"/>
      <c r="Q71" s="150"/>
      <c r="R71" s="150"/>
      <c r="S71" s="150"/>
      <c r="T71" s="150"/>
      <c r="U71" s="150"/>
      <c r="V71" s="150"/>
      <c r="W71" s="151">
        <v>50</v>
      </c>
      <c r="X71" s="151" cm="1">
        <f t="array" ref="X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1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1" s="151">
        <v>20</v>
      </c>
      <c r="AA71" s="151" cm="1">
        <f t="array" ref="AA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1" s="152"/>
      <c r="AD71" s="153" t="s">
        <v>2381</v>
      </c>
      <c r="AE71" s="150"/>
      <c r="AF71" s="150">
        <f>IFERROR(VLOOKUP(Tableau210[[#This Row],[OPERATION]],Tableau4[],5,FALSE),"")</f>
        <v>0</v>
      </c>
      <c r="AG71" s="150" cm="1">
        <f t="array" ref="AG71">IFERROR(
   SUM(
      _xlfn._xlws.FILTER(
         Tableau3[JP],
         (Tableau3[ITEM]=Tableau210[[#This Row],[NOM]])*
         (Tableau3[Rep.]=Tableau210[[#This Row],[REPERE BUTA]])
      )
   ),
0)</f>
        <v>0</v>
      </c>
      <c r="AH71" s="153">
        <f>IFERROR(VLOOKUP(Tableau210[[#This Row],[OPERATION]],Tableau4[],4,FALSE),"")</f>
        <v>1</v>
      </c>
      <c r="AI71" s="150" cm="1">
        <f t="array" ref="AI71">IFERROR(
   SUM(
      _xlfn._xlws.FILTER(
         Tableau3[BP],
         (Tableau3[ITEM]=Tableau210[[#This Row],[NOM]])*
         (Tableau3[Rep.]=Tableau210[[#This Row],[REPERE BUTA]])
      )
   ),
0)</f>
        <v>0</v>
      </c>
      <c r="AJ71" s="153" t="s">
        <v>2382</v>
      </c>
      <c r="AK71" s="153" t="str">
        <f>IF(Tableau210[[#This Row],[NB JP BUTA]]=1,"1 JP","") &amp; IF(Tableau210[[#This Row],[Nb BP BUTA]]=1," 1 BP","") &amp; IF(Tableau210[[#This Row],[Nb BP BUTA]]=2," 2 BP","")</f>
        <v/>
      </c>
      <c r="AL71" s="153" t="s">
        <v>2527</v>
      </c>
      <c r="AM71" s="153">
        <f>IFERROR(+VLOOKUP(AY71,Tiges!$G$4:$I$569,3,FALSE),"")</f>
        <v>27</v>
      </c>
      <c r="AN71" s="152"/>
      <c r="AO71" s="153">
        <v>4</v>
      </c>
      <c r="AP71" s="153" cm="1">
        <f t="array" ref="AP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1" s="153" t="s">
        <v>2163</v>
      </c>
      <c r="AS71" s="153" t="str" cm="1">
        <f t="array" ref="AS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1" s="153" t="s">
        <v>1123</v>
      </c>
      <c r="AV71" s="153" t="str" cm="1">
        <f t="array" ref="AV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" s="153"/>
      <c r="AY71" s="153" cm="1">
        <f t="array" ref="AY71">IFERROR(_xlfn.XLOOKUP(Tableau210[[#This Row],[DN DONNEES BUTA ]]&amp;Tableau210[[#This Row],[PN DONNEES BUTA]],Tiges!$B$4:$B$79&amp;Tiges!$C$4:$C$79,Tiges!$G$4:$G$79),"")</f>
        <v>16</v>
      </c>
      <c r="AZ71" s="153"/>
      <c r="BA71" s="153" cm="1">
        <f t="array" ref="BA71">IFERROR(_xlfn.XLOOKUP(Tableau210[[#This Row],[DN DONNEES BUTA ]]&amp;Tableau210[[#This Row],[PN DONNEES BUTA]],Tiges!$B$4:$B$79&amp;Tiges!$C$4:$C$79,Tiges!$H$4:$H$79),"")</f>
        <v>100</v>
      </c>
      <c r="BB71" s="153"/>
      <c r="BC71" s="153">
        <f>IFERROR(VLOOKUP(Tableau210[[#This Row],[OPERATION]],Tableau4[],2,FALSE),"")</f>
        <v>1</v>
      </c>
      <c r="BD71" s="153" cm="1">
        <f t="array" ref="BD71">IFERROR(
   SUM(
      _xlfn._xlws.FILTER(
         Tableau3[Nb Platinage Joint],
         (Tableau3[ITEM]=Tableau210[[#This Row],[NOM]])*
         (Tableau3[Rep.]=Tableau210[[#This Row],[REPERE BUTA]])
      )
   ),
0)</f>
        <v>0</v>
      </c>
      <c r="BE71" s="153">
        <f>IFERROR(VLOOKUP(Tableau210[[#This Row],[OPERATION]],Tableau4[],3,FALSE),"")</f>
        <v>1</v>
      </c>
      <c r="BF71" s="153" cm="1">
        <f t="array" ref="BF71">IFERROR(
   SUM(
      _xlfn._xlws.FILTER(
         Tableau3[Joint Définitif Nb],
         (Tableau3[ITEM]=Tableau210[[#This Row],[NOM]])*
         (Tableau3[Rep.]=Tableau210[[#This Row],[REPERE BUTA]])
      )
   ),
0)</f>
        <v>1</v>
      </c>
      <c r="BG71" s="163" t="s">
        <v>150</v>
      </c>
      <c r="BH71" s="153" t="str" cm="1">
        <f t="array" ref="BH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71" s="153" t="s">
        <v>2408</v>
      </c>
      <c r="BK71" s="153" t="s">
        <v>37</v>
      </c>
      <c r="BL71" s="153" t="s">
        <v>2410</v>
      </c>
      <c r="BM71" s="153"/>
      <c r="BN71" s="153"/>
      <c r="BO71" s="153"/>
      <c r="BP71" s="153"/>
      <c r="BQ71" s="152"/>
      <c r="BR71" s="150"/>
      <c r="BS71" s="152"/>
      <c r="BT71" s="152"/>
      <c r="BU71" s="152"/>
      <c r="BV71" s="152"/>
      <c r="BW71" s="152"/>
      <c r="BX71" s="152"/>
    </row>
    <row r="72" spans="1:76" s="154" customFormat="1" ht="15.75" hidden="1" x14ac:dyDescent="0.25">
      <c r="A72" s="48" t="e" cm="1">
        <f t="array" ref="A72">_xlfn.XLOOKUP(Tableau210[[#This Row],[NOM]]&amp;Tableau210[[#This Row],[REPERE BUTA]],[6]!Tableau16[POSTE TECHNIQUE]&amp;[6]!Tableau16[Repere ADM],[6]!Tableau16[NUMERO CLIENT])</f>
        <v>#N/A</v>
      </c>
      <c r="B72" s="48" t="e" cm="1">
        <f t="array" ref="B72">_xlfn.XLOOKUP(Tableau210[[#This Row],[NOM]]&amp;Tableau210[[#This Row],[REPERE BUTA]],[6]!Tableau16[POSTE TECHNIQUE]&amp;[6]!Tableau16[Repere REF],[6]!Tableau16[NUMERO CLIENT])</f>
        <v>#N/A</v>
      </c>
      <c r="C72" s="48" cm="1">
        <f t="array" ref="C72">_xlfn.XLOOKUP(Tableau210[[#This Row],[NOM]]&amp;Tableau210[[#This Row],[Repere Ubleam]],[7]Sheet1!$C$2:$C$2995&amp;[7]Sheet1!$I$2:$I$2995,[7]Sheet1!$A$2:$A$2995)</f>
        <v>65</v>
      </c>
      <c r="D72" s="48" t="str">
        <f>C72&amp;""</f>
        <v>65</v>
      </c>
      <c r="E72" s="48" t="e">
        <v>#N/A</v>
      </c>
      <c r="F72" s="48" t="e">
        <v>#N/A</v>
      </c>
      <c r="G72" s="166" t="s">
        <v>1174</v>
      </c>
      <c r="H72" s="150" t="s">
        <v>1067</v>
      </c>
      <c r="I72" s="150" t="s">
        <v>1070</v>
      </c>
      <c r="J72" s="150" t="s">
        <v>1075</v>
      </c>
      <c r="K72" s="150" t="str">
        <f>_xlfn.XLOOKUP(Tableau210[[#This Row],[NOM]],[8]LUT!$I$5:$I$301,[8]LUT!$N$5:$N$301)</f>
        <v>OTG</v>
      </c>
      <c r="L72" s="150" t="s">
        <v>392</v>
      </c>
      <c r="M72" s="150"/>
      <c r="N72" s="150" t="s">
        <v>392</v>
      </c>
      <c r="O72" s="150" t="s">
        <v>2137</v>
      </c>
      <c r="P72" s="150"/>
      <c r="Q72" s="150"/>
      <c r="R72" s="150"/>
      <c r="S72" s="150"/>
      <c r="T72" s="150"/>
      <c r="U72" s="150"/>
      <c r="V72" s="150"/>
      <c r="W72" s="151">
        <v>25</v>
      </c>
      <c r="X72" s="151" cm="1">
        <f t="array" ref="X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2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" s="151">
        <v>20</v>
      </c>
      <c r="AA72" s="151" cm="1">
        <f t="array" ref="AA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" s="152"/>
      <c r="AD72" s="153" t="s">
        <v>2381</v>
      </c>
      <c r="AE72" s="150"/>
      <c r="AF72" s="150">
        <f>IFERROR(VLOOKUP(Tableau210[[#This Row],[OPERATION]],Tableau4[],5,FALSE),"")</f>
        <v>0</v>
      </c>
      <c r="AG72" s="150" cm="1">
        <f t="array" ref="AG72">IFERROR(
   SUM(
      _xlfn._xlws.FILTER(
         Tableau3[JP],
         (Tableau3[ITEM]=Tableau210[[#This Row],[NOM]])*
         (Tableau3[Rep.]=Tableau210[[#This Row],[REPERE BUTA]])
      )
   ),
0)</f>
        <v>0</v>
      </c>
      <c r="AH72" s="153">
        <f>IFERROR(VLOOKUP(Tableau210[[#This Row],[OPERATION]],Tableau4[],4,FALSE),"")</f>
        <v>1</v>
      </c>
      <c r="AI72" s="150" cm="1">
        <f t="array" ref="AI72">IFERROR(
   SUM(
      _xlfn._xlws.FILTER(
         Tableau3[BP],
         (Tableau3[ITEM]=Tableau210[[#This Row],[NOM]])*
         (Tableau3[Rep.]=Tableau210[[#This Row],[REPERE BUTA]])
      )
   ),
0)</f>
        <v>0</v>
      </c>
      <c r="AJ72" s="153" t="s">
        <v>2382</v>
      </c>
      <c r="AK72" s="153" t="str">
        <f>IF(Tableau210[[#This Row],[NB JP BUTA]]=1,"1 JP","") &amp; IF(Tableau210[[#This Row],[Nb BP BUTA]]=1," 1 BP","") &amp; IF(Tableau210[[#This Row],[Nb BP BUTA]]=2," 2 BP","")</f>
        <v/>
      </c>
      <c r="AL72" s="153" t="s">
        <v>2527</v>
      </c>
      <c r="AM72" s="153">
        <f>IFERROR(+VLOOKUP(AY72,Tiges!$G$4:$I$569,3,FALSE),"")</f>
        <v>22</v>
      </c>
      <c r="AN72" s="152"/>
      <c r="AO72" s="153">
        <v>4</v>
      </c>
      <c r="AP72" s="153" cm="1">
        <f t="array" ref="AP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2" s="153" t="s">
        <v>2271</v>
      </c>
      <c r="AS72" s="153" t="str" cm="1">
        <f t="array" ref="AS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72" s="153" t="s">
        <v>1123</v>
      </c>
      <c r="AV72" s="153" t="str" cm="1">
        <f t="array" ref="AV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" s="153"/>
      <c r="AY72" s="153" cm="1">
        <f t="array" ref="AY72">IFERROR(_xlfn.XLOOKUP(Tableau210[[#This Row],[DN DONNEES BUTA ]]&amp;Tableau210[[#This Row],[PN DONNEES BUTA]],Tiges!$B$4:$B$79&amp;Tiges!$C$4:$C$79,Tiges!$G$4:$G$79),"")</f>
        <v>14</v>
      </c>
      <c r="AZ72" s="153"/>
      <c r="BA72" s="153" cm="1">
        <f t="array" ref="BA72">IFERROR(_xlfn.XLOOKUP(Tableau210[[#This Row],[DN DONNEES BUTA ]]&amp;Tableau210[[#This Row],[PN DONNEES BUTA]],Tiges!$B$4:$B$79&amp;Tiges!$C$4:$C$79,Tiges!$H$4:$H$79),"")</f>
        <v>70</v>
      </c>
      <c r="BB72" s="153"/>
      <c r="BC72" s="153">
        <f>IFERROR(VLOOKUP(Tableau210[[#This Row],[OPERATION]],Tableau4[],2,FALSE),"")</f>
        <v>1</v>
      </c>
      <c r="BD72" s="153" cm="1">
        <f t="array" ref="BD72">IFERROR(
   SUM(
      _xlfn._xlws.FILTER(
         Tableau3[Nb Platinage Joint],
         (Tableau3[ITEM]=Tableau210[[#This Row],[NOM]])*
         (Tableau3[Rep.]=Tableau210[[#This Row],[REPERE BUTA]])
      )
   ),
0)</f>
        <v>0</v>
      </c>
      <c r="BE72" s="153">
        <f>IFERROR(VLOOKUP(Tableau210[[#This Row],[OPERATION]],Tableau4[],3,FALSE),"")</f>
        <v>1</v>
      </c>
      <c r="BF72" s="153" cm="1">
        <f t="array" ref="BF72">IFERROR(
   SUM(
      _xlfn._xlws.FILTER(
         Tableau3[Joint Définitif Nb],
         (Tableau3[ITEM]=Tableau210[[#This Row],[NOM]])*
         (Tableau3[Rep.]=Tableau210[[#This Row],[REPERE BUTA]])
      )
   ),
0)</f>
        <v>0</v>
      </c>
      <c r="BG72" s="153" t="s">
        <v>129</v>
      </c>
      <c r="BH72" s="153" t="str" cm="1">
        <f t="array" ref="BH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" s="153" t="s">
        <v>2409</v>
      </c>
      <c r="BK72" s="153" t="s">
        <v>37</v>
      </c>
      <c r="BL72" s="153" t="s">
        <v>2410</v>
      </c>
      <c r="BM72" s="153"/>
      <c r="BN72" s="153"/>
      <c r="BO72" s="153"/>
      <c r="BP72" s="153"/>
      <c r="BQ72" s="152"/>
      <c r="BR72" s="150"/>
      <c r="BS72" s="152"/>
      <c r="BT72" s="152"/>
      <c r="BU72" s="152"/>
      <c r="BV72" s="152"/>
      <c r="BW72" s="152"/>
      <c r="BX72" s="152"/>
    </row>
    <row r="73" spans="1:76" ht="15.75" hidden="1" x14ac:dyDescent="0.25">
      <c r="A73" s="48" t="e" cm="1">
        <f t="array" ref="A73">_xlfn.XLOOKUP(Tableau210[[#This Row],[NOM]]&amp;Tableau210[[#This Row],[REPERE BUTA]],[6]!Tableau16[POSTE TECHNIQUE]&amp;[6]!Tableau16[Repere ADM],[6]!Tableau16[NUMERO CLIENT])</f>
        <v>#N/A</v>
      </c>
      <c r="B73" s="48" t="e" cm="1">
        <f t="array" ref="B73">_xlfn.XLOOKUP(Tableau210[[#This Row],[NOM]]&amp;Tableau210[[#This Row],[REPERE BUTA]],[6]!Tableau16[POSTE TECHNIQUE]&amp;[6]!Tableau16[Repere REF],[6]!Tableau16[NUMERO CLIENT])</f>
        <v>#N/A</v>
      </c>
      <c r="C73" s="48" cm="1">
        <f t="array" ref="C73">_xlfn.XLOOKUP(Tableau210[[#This Row],[NOM]]&amp;Tableau210[[#This Row],[Repere Ubleam]],[7]Sheet1!$C$2:$C$2995&amp;[7]Sheet1!$I$2:$I$2995,[7]Sheet1!$A$2:$A$2995)</f>
        <v>66</v>
      </c>
      <c r="D73" s="48" t="str">
        <f>C73&amp;""</f>
        <v>66</v>
      </c>
      <c r="E73" s="48" t="e">
        <v>#N/A</v>
      </c>
      <c r="F73" s="48" t="e">
        <v>#N/A</v>
      </c>
      <c r="G73" s="185" t="s">
        <v>1174</v>
      </c>
      <c r="H73" s="119" t="s">
        <v>1067</v>
      </c>
      <c r="I73" s="119" t="s">
        <v>1070</v>
      </c>
      <c r="J73" s="119" t="s">
        <v>1075</v>
      </c>
      <c r="K73" s="119" t="str">
        <f>_xlfn.XLOOKUP(Tableau210[[#This Row],[NOM]],[8]LUT!$I$5:$I$301,[8]LUT!$N$5:$N$301)</f>
        <v>OTG</v>
      </c>
      <c r="L73" s="119" t="s">
        <v>212</v>
      </c>
      <c r="M73" s="119"/>
      <c r="N73" s="119" t="s">
        <v>212</v>
      </c>
      <c r="O73" s="119"/>
      <c r="P73" s="119"/>
      <c r="Q73" s="119"/>
      <c r="R73" s="119"/>
      <c r="S73" s="119"/>
      <c r="T73" s="119"/>
      <c r="U73" s="119"/>
      <c r="V73" s="119"/>
      <c r="W73" s="148" t="s">
        <v>2159</v>
      </c>
      <c r="X73" s="207" cm="1">
        <f t="array" ref="X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7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3" s="148" t="s">
        <v>3424</v>
      </c>
      <c r="AA73" s="207" cm="1">
        <f t="array" ref="AA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3" s="48"/>
      <c r="AD73" s="117" t="s">
        <v>2103</v>
      </c>
      <c r="AE73" s="119"/>
      <c r="AF73" s="181">
        <f>IFERROR(VLOOKUP(Tableau210[[#This Row],[OPERATION]],Tableau4[],5,FALSE),"")</f>
        <v>1</v>
      </c>
      <c r="AG73" s="178" cm="1">
        <f t="array" ref="AG73">IFERROR(
   SUM(
      _xlfn._xlws.FILTER(
         Tableau3[JP],
         (Tableau3[ITEM]=Tableau210[[#This Row],[NOM]])*
         (Tableau3[Rep.]=Tableau210[[#This Row],[REPERE BUTA]])
      )
   ),
0)</f>
        <v>1</v>
      </c>
      <c r="AH73" s="182">
        <f>IFERROR(VLOOKUP(Tableau210[[#This Row],[OPERATION]],Tableau4[],4,FALSE),"")</f>
        <v>0</v>
      </c>
      <c r="AI73" s="178" cm="1">
        <f t="array" ref="AI73">IFERROR(
   SUM(
      _xlfn._xlws.FILTER(
         Tableau3[BP],
         (Tableau3[ITEM]=Tableau210[[#This Row],[NOM]])*
         (Tableau3[Rep.]=Tableau210[[#This Row],[REPERE BUTA]])
      )
   ),
0)</f>
        <v>0</v>
      </c>
      <c r="AJ73" s="182" t="str">
        <f>IF(Tableau210[[#This Row],[NB JP EMIS]]=1,"1 JP","") &amp; IF(Tableau210[[#This Row],[NB BP EMIS]]=1," 1 BP","")</f>
        <v>1 JP</v>
      </c>
      <c r="AK73" s="177" t="str">
        <f>IF(Tableau210[[#This Row],[NB JP BUTA]]=1,"1 JP","") &amp; IF(Tableau210[[#This Row],[Nb BP BUTA]]=1," 1 BP","") &amp; IF(Tableau210[[#This Row],[Nb BP BUTA]]=2," 2 BP","")</f>
        <v>1 JP</v>
      </c>
      <c r="AL73" s="117" t="s">
        <v>2527</v>
      </c>
      <c r="AM73" s="117">
        <f>IFERROR(+VLOOKUP(AY73,Tiges!$G$4:$I$569,3,FALSE),"")</f>
        <v>32</v>
      </c>
      <c r="AN73" s="48"/>
      <c r="AO73" s="148" t="s">
        <v>3424</v>
      </c>
      <c r="AP73" s="177" cm="1">
        <f t="array" ref="AP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73" s="148" t="s">
        <v>3424</v>
      </c>
      <c r="AS73" s="177" t="str" cm="1">
        <f t="array" ref="AS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3" s="411" t="s">
        <v>3424</v>
      </c>
      <c r="AU73" s="148" t="s">
        <v>3424</v>
      </c>
      <c r="AV73" s="177" t="str" cm="1">
        <f t="array" ref="AV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3" s="117"/>
      <c r="AY73" s="117" cm="1">
        <f t="array" ref="AY73">IFERROR(_xlfn.XLOOKUP(Tableau210[[#This Row],[DN DONNEES BUTA ]]&amp;Tableau210[[#This Row],[PN DONNEES BUTA]],Tiges!$B$4:$B$79&amp;Tiges!$C$4:$C$79,Tiges!$G$4:$G$79),"")</f>
        <v>20</v>
      </c>
      <c r="AZ73" s="117"/>
      <c r="BA73" s="117" cm="1">
        <f t="array" ref="BA73">IFERROR(_xlfn.XLOOKUP(Tableau210[[#This Row],[DN DONNEES BUTA ]]&amp;Tableau210[[#This Row],[PN DONNEES BUTA]],Tiges!$B$4:$B$79&amp;Tiges!$C$4:$C$79,Tiges!$H$4:$H$79),"")</f>
        <v>130</v>
      </c>
      <c r="BB73" s="117"/>
      <c r="BC73" s="182">
        <f>IFERROR(VLOOKUP(Tableau210[[#This Row],[OPERATION]],Tableau4[],2,FALSE),"")</f>
        <v>2</v>
      </c>
      <c r="BD73" s="177" cm="1">
        <f t="array" ref="BD73">IFERROR(
   SUM(
      _xlfn._xlws.FILTER(
         Tableau3[Nb Platinage Joint],
         (Tableau3[ITEM]=Tableau210[[#This Row],[NOM]])*
         (Tableau3[Rep.]=Tableau210[[#This Row],[REPERE BUTA]])
      )
   ),
0)</f>
        <v>2</v>
      </c>
      <c r="BE73" s="182">
        <f>IFERROR(VLOOKUP(Tableau210[[#This Row],[OPERATION]],Tableau4[],3,FALSE),"")</f>
        <v>1</v>
      </c>
      <c r="BF73" s="177" cm="1">
        <f t="array" ref="BF73">IFERROR(
   SUM(
      _xlfn._xlws.FILTER(
         Tableau3[Joint Définitif Nb],
         (Tableau3[ITEM]=Tableau210[[#This Row],[NOM]])*
         (Tableau3[Rep.]=Tableau210[[#This Row],[REPERE BUTA]])
      )
   ),
0)</f>
        <v>1</v>
      </c>
      <c r="BG73" s="148" t="s">
        <v>3424</v>
      </c>
      <c r="BH73" s="177" t="str" cm="1">
        <f t="array" ref="BH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3" s="148" t="s">
        <v>3424</v>
      </c>
      <c r="BK73" s="148" t="s">
        <v>3424</v>
      </c>
      <c r="BL73" s="167" t="s">
        <v>2457</v>
      </c>
      <c r="BM73" s="167"/>
      <c r="BN73" s="117"/>
      <c r="BO73" s="117"/>
      <c r="BP73" s="117"/>
      <c r="BQ73" s="48"/>
      <c r="BR73" s="119"/>
      <c r="BS73" s="48"/>
      <c r="BT73" s="48"/>
      <c r="BU73" s="48"/>
      <c r="BV73" s="48"/>
      <c r="BW73" s="48"/>
      <c r="BX73" s="48"/>
    </row>
    <row r="74" spans="1:76" ht="15.75" hidden="1" x14ac:dyDescent="0.25">
      <c r="A74" s="48" t="str" cm="1">
        <f t="array" ref="A74">_xlfn.XLOOKUP(Tableau210[[#This Row],[NOM]]&amp;Tableau210[[#This Row],[REPERE BUTA]],[6]!Tableau16[POSTE TECHNIQUE]&amp;[6]!Tableau16[Repere ADM],[6]!Tableau16[NUMERO CLIENT])</f>
        <v>S2-S4814HSV</v>
      </c>
      <c r="B74" s="48" t="str" cm="1">
        <f t="array" ref="B74">_xlfn.XLOOKUP(Tableau210[[#This Row],[NOM]]&amp;Tableau210[[#This Row],[REPERE BUTA]],[6]!Tableau16[POSTE TECHNIQUE]&amp;[6]!Tableau16[Repere REF],[6]!Tableau16[NUMERO CLIENT])</f>
        <v>S2-S4814HSV</v>
      </c>
      <c r="C74" s="48" cm="1">
        <f t="array" ref="C74">_xlfn.XLOOKUP(Tableau210[[#This Row],[NOM]]&amp;Tableau210[[#This Row],[Repere Ubleam]],[7]Sheet1!$C$2:$C$2995&amp;[7]Sheet1!$I$2:$I$2995,[7]Sheet1!$A$2:$A$2995)</f>
        <v>1091</v>
      </c>
      <c r="D74" s="48" t="str">
        <f>C74&amp;""</f>
        <v>1091</v>
      </c>
      <c r="E74" s="48" t="s">
        <v>2553</v>
      </c>
      <c r="F74" s="48" t="s">
        <v>822</v>
      </c>
      <c r="G74" s="176" t="s">
        <v>1811</v>
      </c>
      <c r="H74" s="119" t="s">
        <v>1067</v>
      </c>
      <c r="I74" s="119" t="s">
        <v>91</v>
      </c>
      <c r="J74" s="119" t="s">
        <v>2057</v>
      </c>
      <c r="K74" s="119" t="str">
        <f>_xlfn.XLOOKUP(Tableau210[[#This Row],[NOM]],[8]LUT!$I$5:$I$301,[8]LUT!$N$5:$N$301)</f>
        <v>Vanne auto</v>
      </c>
      <c r="L74" s="119" t="s">
        <v>73</v>
      </c>
      <c r="M74" s="119" t="s">
        <v>1368</v>
      </c>
      <c r="N74" s="119" t="s">
        <v>1368</v>
      </c>
      <c r="O74" s="119"/>
      <c r="P74" s="119"/>
      <c r="Q74" s="119"/>
      <c r="R74" s="119"/>
      <c r="S74" s="119"/>
      <c r="T74" s="119"/>
      <c r="U74" s="119"/>
      <c r="V74" s="119"/>
      <c r="W74" s="148" cm="1">
        <f t="array" ref="W7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4" s="207" cm="1">
        <f t="array" ref="X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4" s="148" cm="1">
        <f t="array" ref="Z7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4" s="207" cm="1">
        <f t="array" ref="AA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4" s="48"/>
      <c r="AD74" s="117" t="s">
        <v>2196</v>
      </c>
      <c r="AE74" s="119"/>
      <c r="AF74" s="181">
        <f>IFERROR(VLOOKUP(Tableau210[[#This Row],[OPERATION]],Tableau4[],5,FALSE),"")</f>
        <v>0</v>
      </c>
      <c r="AG74" s="178" cm="1">
        <f t="array" ref="AG74">IFERROR(
   SUM(
      _xlfn._xlws.FILTER(
         Tableau3[JP],
         (Tableau3[ITEM]=Tableau210[[#This Row],[NOM]])*
         (Tableau3[Rep.]=Tableau210[[#This Row],[REPERE BUTA]])
      )
   ),
0)</f>
        <v>0</v>
      </c>
      <c r="AH74" s="181">
        <f>IFERROR(VLOOKUP(Tableau210[[#This Row],[OPERATION]],Tableau4[],4,FALSE),"")</f>
        <v>0</v>
      </c>
      <c r="AI74" s="178" cm="1">
        <f t="array" ref="AI74">IFERROR(
   SUM(
      _xlfn._xlws.FILTER(
         Tableau3[BP],
         (Tableau3[ITEM]=Tableau210[[#This Row],[NOM]])*
         (Tableau3[Rep.]=Tableau210[[#This Row],[REPERE BUTA]])
      )
   ),
0)</f>
        <v>0</v>
      </c>
      <c r="AJ74" s="181" t="str">
        <f>IF(Tableau210[[#This Row],[NB JP EMIS]]=1,"1 JP","") &amp; IF(Tableau210[[#This Row],[NB BP EMIS]]=1," 1 BP","")</f>
        <v/>
      </c>
      <c r="AK74" s="178" t="str">
        <f>IF(Tableau210[[#This Row],[NB JP BUTA]]=1,"1 JP","") &amp; IF(Tableau210[[#This Row],[Nb BP BUTA]]=1," 1 BP","") &amp; IF(Tableau210[[#This Row],[Nb BP BUTA]]=2," 2 BP","")</f>
        <v/>
      </c>
      <c r="AL74" s="117" t="s">
        <v>103</v>
      </c>
      <c r="AM74" s="117">
        <f>IFERROR(+VLOOKUP(AY74,Tiges!$G$4:$I$569,3,FALSE),"")</f>
        <v>27</v>
      </c>
      <c r="AN74" s="48"/>
      <c r="AO74" s="117" t="s">
        <v>3424</v>
      </c>
      <c r="AP74" s="177" cm="1">
        <f t="array" ref="AP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4" s="117" t="s">
        <v>3424</v>
      </c>
      <c r="AS74" s="177" t="str" cm="1">
        <f t="array" ref="AS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4" s="117" t="s">
        <v>3424</v>
      </c>
      <c r="AV74" s="177" t="str" cm="1">
        <f t="array" ref="AV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74" s="117"/>
      <c r="AY74" s="117" cm="1">
        <f t="array" ref="AY74">IFERROR(_xlfn.XLOOKUP(Tableau210[[#This Row],[DN DONNEES BUTA ]]&amp;Tableau210[[#This Row],[PN DONNEES BUTA]],Tiges!$B$4:$B$79&amp;Tiges!$C$4:$C$79,Tiges!$G$4:$G$79),"")</f>
        <v>16</v>
      </c>
      <c r="AZ74" s="117"/>
      <c r="BA74" s="117" cm="1">
        <f t="array" ref="BA74">IFERROR(_xlfn.XLOOKUP(Tableau210[[#This Row],[DN DONNEES BUTA ]]&amp;Tableau210[[#This Row],[PN DONNEES BUTA]],Tiges!$B$4:$B$79&amp;Tiges!$C$4:$C$79,Tiges!$H$4:$H$79),"")</f>
        <v>90</v>
      </c>
      <c r="BB74" s="117"/>
      <c r="BC74" s="182">
        <f>IFERROR(VLOOKUP(Tableau210[[#This Row],[OPERATION]],Tableau4[],2,FALSE),"")</f>
        <v>0</v>
      </c>
      <c r="BD74" s="177" cm="1">
        <f t="array" ref="BD74">IFERROR(
   SUM(
      _xlfn._xlws.FILTER(
         Tableau3[Nb Platinage Joint],
         (Tableau3[ITEM]=Tableau210[[#This Row],[NOM]])*
         (Tableau3[Rep.]=Tableau210[[#This Row],[REPERE BUTA]])
      )
   ),
0)</f>
        <v>0</v>
      </c>
      <c r="BE74" s="182">
        <f>IFERROR(VLOOKUP(Tableau210[[#This Row],[OPERATION]],Tableau4[],3,FALSE),"")</f>
        <v>1</v>
      </c>
      <c r="BF74" s="177" cm="1">
        <f t="array" ref="BF74">IFERROR(
   SUM(
      _xlfn._xlws.FILTER(
         Tableau3[Joint Définitif Nb],
         (Tableau3[ITEM]=Tableau210[[#This Row],[NOM]])*
         (Tableau3[Rep.]=Tableau210[[#This Row],[REPERE BUTA]])
      )
   ),
0)</f>
        <v>2</v>
      </c>
      <c r="BG74" s="117" t="s">
        <v>3424</v>
      </c>
      <c r="BH74" s="177" t="str" cm="1">
        <f t="array" ref="BH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74" s="117"/>
      <c r="BK74" s="117" t="s">
        <v>3424</v>
      </c>
      <c r="BL74" s="167" t="s">
        <v>2380</v>
      </c>
      <c r="BM74" s="117"/>
      <c r="BN74" s="117"/>
      <c r="BO74" s="117"/>
      <c r="BP74" s="117"/>
      <c r="BQ74" s="48"/>
      <c r="BR74" s="119"/>
      <c r="BS74" s="48"/>
      <c r="BT74" s="48"/>
      <c r="BU74" s="48"/>
      <c r="BV74" s="48"/>
      <c r="BW74" s="48"/>
      <c r="BX74" s="48"/>
    </row>
    <row r="75" spans="1:76" ht="15.75" hidden="1" x14ac:dyDescent="0.25">
      <c r="A75" s="48" t="str" cm="1">
        <f t="array" ref="A75">_xlfn.XLOOKUP(Tableau210[[#This Row],[NOM]]&amp;Tableau210[[#This Row],[REPERE BUTA]],[6]!Tableau16[POSTE TECHNIQUE]&amp;[6]!Tableau16[Repere ADM],[6]!Tableau16[NUMERO CLIENT])</f>
        <v>S2-S4814HSV</v>
      </c>
      <c r="B75" s="48" t="str" cm="1">
        <f t="array" ref="B75">_xlfn.XLOOKUP(Tableau210[[#This Row],[NOM]]&amp;Tableau210[[#This Row],[REPERE BUTA]],[6]!Tableau16[POSTE TECHNIQUE]&amp;[6]!Tableau16[Repere REF],[6]!Tableau16[NUMERO CLIENT])</f>
        <v>S2-S4814HSV</v>
      </c>
      <c r="C75" s="48" cm="1">
        <f t="array" ref="C75">_xlfn.XLOOKUP(Tableau210[[#This Row],[NOM]]&amp;Tableau210[[#This Row],[Repere Ubleam]],[7]Sheet1!$C$2:$C$2995&amp;[7]Sheet1!$I$2:$I$2995,[7]Sheet1!$A$2:$A$2995)</f>
        <v>1092</v>
      </c>
      <c r="D75" s="48" t="str">
        <f>C75&amp;""</f>
        <v>1092</v>
      </c>
      <c r="E75" s="48" t="s">
        <v>2553</v>
      </c>
      <c r="F75" s="48" t="s">
        <v>822</v>
      </c>
      <c r="G75" s="176" t="s">
        <v>1811</v>
      </c>
      <c r="H75" s="119" t="s">
        <v>1067</v>
      </c>
      <c r="I75" s="119" t="s">
        <v>91</v>
      </c>
      <c r="J75" s="119" t="s">
        <v>2057</v>
      </c>
      <c r="K75" s="119" t="str">
        <f>_xlfn.XLOOKUP(Tableau210[[#This Row],[NOM]],[8]LUT!$I$5:$I$301,[8]LUT!$N$5:$N$301)</f>
        <v>Vanne auto</v>
      </c>
      <c r="L75" s="119" t="s">
        <v>73</v>
      </c>
      <c r="M75" s="119" t="s">
        <v>1246</v>
      </c>
      <c r="N75" s="119" t="s">
        <v>1246</v>
      </c>
      <c r="O75" s="119"/>
      <c r="P75" s="119"/>
      <c r="Q75" s="119"/>
      <c r="R75" s="119"/>
      <c r="S75" s="119"/>
      <c r="T75" s="119"/>
      <c r="U75" s="119"/>
      <c r="V75" s="119"/>
      <c r="W75" s="148" cm="1">
        <f t="array" ref="W7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5" s="207" cm="1">
        <f t="array" ref="X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5" s="148" cm="1">
        <f t="array" ref="Z7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5" s="207" cm="1">
        <f t="array" ref="AA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" s="48"/>
      <c r="AD75" s="117" t="s">
        <v>2196</v>
      </c>
      <c r="AE75" s="119"/>
      <c r="AF75" s="181">
        <f>IFERROR(VLOOKUP(Tableau210[[#This Row],[OPERATION]],Tableau4[],5,FALSE),"")</f>
        <v>0</v>
      </c>
      <c r="AG75" s="178"/>
      <c r="AH75" s="181">
        <f>IFERROR(VLOOKUP(Tableau210[[#This Row],[OPERATION]],Tableau4[],4,FALSE),"")</f>
        <v>0</v>
      </c>
      <c r="AI75" s="178"/>
      <c r="AJ75" s="181" t="str">
        <f>IF(Tableau210[[#This Row],[NB JP EMIS]]=1,"1 JP","") &amp; IF(Tableau210[[#This Row],[NB BP EMIS]]=1," 1 BP","")</f>
        <v/>
      </c>
      <c r="AK75" s="178" t="str">
        <f>IF(Tableau210[[#This Row],[NB JP BUTA]]=1,"1 JP","") &amp; IF(Tableau210[[#This Row],[Nb BP BUTA]]=1," 1 BP","") &amp; IF(Tableau210[[#This Row],[Nb BP BUTA]]=2," 2 BP","")</f>
        <v/>
      </c>
      <c r="AL75" s="117" t="s">
        <v>103</v>
      </c>
      <c r="AM75" s="117">
        <f>IFERROR(+VLOOKUP(AY75,Tiges!$G$4:$I$569,3,FALSE),"")</f>
        <v>27</v>
      </c>
      <c r="AN75" s="48"/>
      <c r="AO75" s="117" t="s">
        <v>3424</v>
      </c>
      <c r="AP75" s="177" cm="1">
        <f t="array" ref="AP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5" s="117" t="s">
        <v>3424</v>
      </c>
      <c r="AS75" s="177" t="str" cm="1">
        <f t="array" ref="AS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5" s="117" t="s">
        <v>3424</v>
      </c>
      <c r="AV75" s="177" t="str" cm="1">
        <f t="array" ref="AV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75" s="117"/>
      <c r="AY75" s="117" cm="1">
        <f t="array" ref="AY75">IFERROR(_xlfn.XLOOKUP(Tableau210[[#This Row],[DN DONNEES BUTA ]]&amp;Tableau210[[#This Row],[PN DONNEES BUTA]],Tiges!$B$4:$B$79&amp;Tiges!$C$4:$C$79,Tiges!$G$4:$G$79),"")</f>
        <v>16</v>
      </c>
      <c r="AZ75" s="117"/>
      <c r="BA75" s="117" cm="1">
        <f t="array" ref="BA75">IFERROR(_xlfn.XLOOKUP(Tableau210[[#This Row],[DN DONNEES BUTA ]]&amp;Tableau210[[#This Row],[PN DONNEES BUTA]],Tiges!$B$4:$B$79&amp;Tiges!$C$4:$C$79,Tiges!$H$4:$H$79),"")</f>
        <v>90</v>
      </c>
      <c r="BB75" s="117"/>
      <c r="BC75" s="182">
        <f>IFERROR(VLOOKUP(Tableau210[[#This Row],[OPERATION]],Tableau4[],2,FALSE),"")</f>
        <v>0</v>
      </c>
      <c r="BD75" s="177"/>
      <c r="BE75" s="182">
        <f>IFERROR(VLOOKUP(Tableau210[[#This Row],[OPERATION]],Tableau4[],3,FALSE),"")</f>
        <v>1</v>
      </c>
      <c r="BF75" s="177"/>
      <c r="BG75" s="117" t="s">
        <v>3424</v>
      </c>
      <c r="BH75" s="177" t="str" cm="1">
        <f t="array" ref="BH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75" s="117"/>
      <c r="BK75" s="117" t="s">
        <v>3424</v>
      </c>
      <c r="BL75" s="167" t="s">
        <v>2380</v>
      </c>
      <c r="BM75" s="117"/>
      <c r="BN75" s="117"/>
      <c r="BO75" s="117"/>
      <c r="BP75" s="117"/>
      <c r="BQ75" s="48"/>
      <c r="BR75" s="119"/>
      <c r="BS75" s="48"/>
      <c r="BT75" s="48"/>
      <c r="BU75" s="48"/>
      <c r="BV75" s="48"/>
      <c r="BW75" s="48"/>
      <c r="BX75" s="48"/>
    </row>
    <row r="76" spans="1:76" ht="15.75" hidden="1" x14ac:dyDescent="0.25">
      <c r="A76" s="48" t="str" cm="1">
        <f t="array" ref="A76">_xlfn.XLOOKUP(Tableau210[[#This Row],[NOM]]&amp;Tableau210[[#This Row],[REPERE BUTA]],[6]!Tableau16[POSTE TECHNIQUE]&amp;[6]!Tableau16[Repere ADM],[6]!Tableau16[NUMERO CLIENT])</f>
        <v>S2-S4818V</v>
      </c>
      <c r="B76" s="48" t="str" cm="1">
        <f t="array" ref="B76">_xlfn.XLOOKUP(Tableau210[[#This Row],[NOM]]&amp;Tableau210[[#This Row],[REPERE BUTA]],[6]!Tableau16[POSTE TECHNIQUE]&amp;[6]!Tableau16[Repere REF],[6]!Tableau16[NUMERO CLIENT])</f>
        <v>S2-S4818V</v>
      </c>
      <c r="C76" s="48" cm="1">
        <f t="array" ref="C76">_xlfn.XLOOKUP(Tableau210[[#This Row],[NOM]]&amp;Tableau210[[#This Row],[Repere Ubleam]],[7]Sheet1!$C$2:$C$2995&amp;[7]Sheet1!$I$2:$I$2995,[7]Sheet1!$A$2:$A$2995)</f>
        <v>1093</v>
      </c>
      <c r="D76" s="48" t="str">
        <f>C76&amp;""</f>
        <v>1093</v>
      </c>
      <c r="E76" s="48" t="s">
        <v>2553</v>
      </c>
      <c r="F76" s="48" t="s">
        <v>824</v>
      </c>
      <c r="G76" s="176" t="s">
        <v>1812</v>
      </c>
      <c r="H76" s="119" t="s">
        <v>1067</v>
      </c>
      <c r="I76" s="119" t="s">
        <v>91</v>
      </c>
      <c r="J76" s="119" t="s">
        <v>2057</v>
      </c>
      <c r="K76" s="119" t="str">
        <f>_xlfn.XLOOKUP(Tableau210[[#This Row],[NOM]],[8]LUT!$I$5:$I$301,[8]LUT!$N$5:$N$301)</f>
        <v>Vanne auto</v>
      </c>
      <c r="L76" s="119" t="s">
        <v>73</v>
      </c>
      <c r="M76" s="119" t="s">
        <v>1368</v>
      </c>
      <c r="N76" s="119" t="s">
        <v>1368</v>
      </c>
      <c r="O76" s="119"/>
      <c r="P76" s="119"/>
      <c r="Q76" s="119"/>
      <c r="R76" s="119"/>
      <c r="S76" s="119"/>
      <c r="T76" s="119"/>
      <c r="U76" s="119"/>
      <c r="V76" s="119"/>
      <c r="W76" s="148" cm="1">
        <f t="array" ref="W7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6" s="207" cm="1">
        <f t="array" ref="X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" s="148" cm="1">
        <f t="array" ref="Z7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6" s="207" cm="1">
        <f t="array" ref="AA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6" s="48"/>
      <c r="AD76" s="117" t="s">
        <v>2196</v>
      </c>
      <c r="AE76" s="119"/>
      <c r="AF76" s="181">
        <f>IFERROR(VLOOKUP(Tableau210[[#This Row],[OPERATION]],Tableau4[],5,FALSE),"")</f>
        <v>0</v>
      </c>
      <c r="AG76" s="178" cm="1">
        <f t="array" ref="AG76">IFERROR(
   SUM(
      _xlfn._xlws.FILTER(
         Tableau3[JP],
         (Tableau3[ITEM]=Tableau210[[#This Row],[NOM]])*
         (Tableau3[Rep.]=Tableau210[[#This Row],[REPERE BUTA]])
      )
   ),
0)</f>
        <v>0</v>
      </c>
      <c r="AH76" s="181">
        <f>IFERROR(VLOOKUP(Tableau210[[#This Row],[OPERATION]],Tableau4[],4,FALSE),"")</f>
        <v>0</v>
      </c>
      <c r="AI76" s="178" cm="1">
        <f t="array" ref="AI76">IFERROR(
   SUM(
      _xlfn._xlws.FILTER(
         Tableau3[BP],
         (Tableau3[ITEM]=Tableau210[[#This Row],[NOM]])*
         (Tableau3[Rep.]=Tableau210[[#This Row],[REPERE BUTA]])
      )
   ),
0)</f>
        <v>0</v>
      </c>
      <c r="AJ76" s="181" t="str">
        <f>IF(Tableau210[[#This Row],[NB JP EMIS]]=1,"1 JP","") &amp; IF(Tableau210[[#This Row],[NB BP EMIS]]=1," 1 BP","")</f>
        <v/>
      </c>
      <c r="AK76" s="178" t="str">
        <f>IF(Tableau210[[#This Row],[NB JP BUTA]]=1,"1 JP","") &amp; IF(Tableau210[[#This Row],[Nb BP BUTA]]=1," 1 BP","") &amp; IF(Tableau210[[#This Row],[Nb BP BUTA]]=2," 2 BP","")</f>
        <v/>
      </c>
      <c r="AL76" s="117" t="s">
        <v>103</v>
      </c>
      <c r="AM76" s="117">
        <f>IFERROR(+VLOOKUP(AY76,Tiges!$G$4:$I$569,3,FALSE),"")</f>
        <v>32</v>
      </c>
      <c r="AN76" s="48"/>
      <c r="AO76" s="117" t="s">
        <v>3424</v>
      </c>
      <c r="AP76" s="177" cm="1">
        <f t="array" ref="AP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6" s="117" t="s">
        <v>3424</v>
      </c>
      <c r="AS76" s="177" t="str" cm="1">
        <f t="array" ref="AS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76" s="117" t="s">
        <v>3424</v>
      </c>
      <c r="AV76" s="177" t="str" cm="1">
        <f t="array" ref="AV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76" s="117"/>
      <c r="AY76" s="117" cm="1">
        <f t="array" ref="AY76">IFERROR(_xlfn.XLOOKUP(Tableau210[[#This Row],[DN DONNEES BUTA ]]&amp;Tableau210[[#This Row],[PN DONNEES BUTA]],Tiges!$B$4:$B$79&amp;Tiges!$C$4:$C$79,Tiges!$G$4:$G$79),"")</f>
        <v>20</v>
      </c>
      <c r="AZ76" s="117"/>
      <c r="BA76" s="117" cm="1">
        <f t="array" ref="BA76">IFERROR(_xlfn.XLOOKUP(Tableau210[[#This Row],[DN DONNEES BUTA ]]&amp;Tableau210[[#This Row],[PN DONNEES BUTA]],Tiges!$B$4:$B$79&amp;Tiges!$C$4:$C$79,Tiges!$H$4:$H$79),"")</f>
        <v>110</v>
      </c>
      <c r="BB76" s="117"/>
      <c r="BC76" s="182">
        <f>IFERROR(VLOOKUP(Tableau210[[#This Row],[OPERATION]],Tableau4[],2,FALSE),"")</f>
        <v>0</v>
      </c>
      <c r="BD76" s="177" cm="1">
        <f t="array" ref="BD76">IFERROR(
   SUM(
      _xlfn._xlws.FILTER(
         Tableau3[Nb Platinage Joint],
         (Tableau3[ITEM]=Tableau210[[#This Row],[NOM]])*
         (Tableau3[Rep.]=Tableau210[[#This Row],[REPERE BUTA]])
      )
   ),
0)</f>
        <v>0</v>
      </c>
      <c r="BE76" s="182">
        <f>IFERROR(VLOOKUP(Tableau210[[#This Row],[OPERATION]],Tableau4[],3,FALSE),"")</f>
        <v>1</v>
      </c>
      <c r="BF76" s="177" cm="1">
        <f t="array" ref="BF76">IFERROR(
   SUM(
      _xlfn._xlws.FILTER(
         Tableau3[Joint Définitif Nb],
         (Tableau3[ITEM]=Tableau210[[#This Row],[NOM]])*
         (Tableau3[Rep.]=Tableau210[[#This Row],[REPERE BUTA]])
      )
   ),
0)</f>
        <v>2</v>
      </c>
      <c r="BG76" s="117" t="s">
        <v>3424</v>
      </c>
      <c r="BH76" s="177" t="str" cm="1">
        <f t="array" ref="BH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76" s="117"/>
      <c r="BK76" s="117" t="s">
        <v>3424</v>
      </c>
      <c r="BL76" s="167" t="s">
        <v>2380</v>
      </c>
      <c r="BM76" s="117"/>
      <c r="BN76" s="117"/>
      <c r="BO76" s="117"/>
      <c r="BP76" s="117"/>
      <c r="BQ76" s="48"/>
      <c r="BR76" s="119"/>
      <c r="BS76" s="48"/>
      <c r="BT76" s="48"/>
      <c r="BU76" s="48"/>
      <c r="BV76" s="48"/>
      <c r="BW76" s="48"/>
      <c r="BX76" s="48"/>
    </row>
    <row r="77" spans="1:76" ht="15.75" hidden="1" x14ac:dyDescent="0.25">
      <c r="A77" s="48" t="str" cm="1">
        <f t="array" ref="A77">_xlfn.XLOOKUP(Tableau210[[#This Row],[NOM]]&amp;Tableau210[[#This Row],[REPERE BUTA]],[6]!Tableau16[POSTE TECHNIQUE]&amp;[6]!Tableau16[Repere ADM],[6]!Tableau16[NUMERO CLIENT])</f>
        <v>S2-S4818V</v>
      </c>
      <c r="B77" s="48" t="str" cm="1">
        <f t="array" ref="B77">_xlfn.XLOOKUP(Tableau210[[#This Row],[NOM]]&amp;Tableau210[[#This Row],[REPERE BUTA]],[6]!Tableau16[POSTE TECHNIQUE]&amp;[6]!Tableau16[Repere REF],[6]!Tableau16[NUMERO CLIENT])</f>
        <v>S2-S4818V</v>
      </c>
      <c r="C77" s="48" cm="1">
        <f t="array" ref="C77">_xlfn.XLOOKUP(Tableau210[[#This Row],[NOM]]&amp;Tableau210[[#This Row],[Repere Ubleam]],[7]Sheet1!$C$2:$C$2995&amp;[7]Sheet1!$I$2:$I$2995,[7]Sheet1!$A$2:$A$2995)</f>
        <v>1094</v>
      </c>
      <c r="D77" s="48" t="str">
        <f>C77&amp;""</f>
        <v>1094</v>
      </c>
      <c r="E77" s="48" t="s">
        <v>2553</v>
      </c>
      <c r="F77" s="48" t="s">
        <v>824</v>
      </c>
      <c r="G77" s="176" t="s">
        <v>1812</v>
      </c>
      <c r="H77" s="119" t="s">
        <v>1067</v>
      </c>
      <c r="I77" s="119" t="s">
        <v>91</v>
      </c>
      <c r="J77" s="119" t="s">
        <v>2057</v>
      </c>
      <c r="K77" s="119" t="str">
        <f>_xlfn.XLOOKUP(Tableau210[[#This Row],[NOM]],[8]LUT!$I$5:$I$301,[8]LUT!$N$5:$N$301)</f>
        <v>Vanne auto</v>
      </c>
      <c r="L77" s="119" t="s">
        <v>73</v>
      </c>
      <c r="M77" s="119" t="s">
        <v>1246</v>
      </c>
      <c r="N77" s="119" t="s">
        <v>1246</v>
      </c>
      <c r="O77" s="119"/>
      <c r="P77" s="119"/>
      <c r="Q77" s="119"/>
      <c r="R77" s="119"/>
      <c r="S77" s="119"/>
      <c r="T77" s="119"/>
      <c r="U77" s="119"/>
      <c r="V77" s="119"/>
      <c r="W77" s="148" cm="1">
        <f t="array" ref="W7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7" s="207" cm="1">
        <f t="array" ref="X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" s="148" cm="1">
        <f t="array" ref="Z7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7" s="207" cm="1">
        <f t="array" ref="AA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" s="48"/>
      <c r="AD77" s="117" t="s">
        <v>2196</v>
      </c>
      <c r="AE77" s="119"/>
      <c r="AF77" s="181">
        <f>IFERROR(VLOOKUP(Tableau210[[#This Row],[OPERATION]],Tableau4[],5,FALSE),"")</f>
        <v>0</v>
      </c>
      <c r="AG77" s="178"/>
      <c r="AH77" s="181">
        <f>IFERROR(VLOOKUP(Tableau210[[#This Row],[OPERATION]],Tableau4[],4,FALSE),"")</f>
        <v>0</v>
      </c>
      <c r="AI77" s="178"/>
      <c r="AJ77" s="181" t="str">
        <f>IF(Tableau210[[#This Row],[NB JP EMIS]]=1,"1 JP","") &amp; IF(Tableau210[[#This Row],[NB BP EMIS]]=1," 1 BP","")</f>
        <v/>
      </c>
      <c r="AK77" s="178" t="str">
        <f>IF(Tableau210[[#This Row],[NB JP BUTA]]=1,"1 JP","") &amp; IF(Tableau210[[#This Row],[Nb BP BUTA]]=1," 1 BP","") &amp; IF(Tableau210[[#This Row],[Nb BP BUTA]]=2," 2 BP","")</f>
        <v/>
      </c>
      <c r="AL77" s="117" t="s">
        <v>103</v>
      </c>
      <c r="AM77" s="117">
        <f>IFERROR(+VLOOKUP(AY77,Tiges!$G$4:$I$569,3,FALSE),"")</f>
        <v>32</v>
      </c>
      <c r="AN77" s="48"/>
      <c r="AO77" s="117" t="s">
        <v>3424</v>
      </c>
      <c r="AP77" s="177" cm="1">
        <f t="array" ref="AP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7" s="117" t="s">
        <v>3424</v>
      </c>
      <c r="AS77" s="177" t="str" cm="1">
        <f t="array" ref="AS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7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77" s="117" t="s">
        <v>3424</v>
      </c>
      <c r="AV77" s="177" t="str" cm="1">
        <f t="array" ref="AV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77" s="117"/>
      <c r="AY77" s="117" cm="1">
        <f t="array" ref="AY77">IFERROR(_xlfn.XLOOKUP(Tableau210[[#This Row],[DN DONNEES BUTA ]]&amp;Tableau210[[#This Row],[PN DONNEES BUTA]],Tiges!$B$4:$B$79&amp;Tiges!$C$4:$C$79,Tiges!$G$4:$G$79),"")</f>
        <v>20</v>
      </c>
      <c r="AZ77" s="117"/>
      <c r="BA77" s="117" cm="1">
        <f t="array" ref="BA77">IFERROR(_xlfn.XLOOKUP(Tableau210[[#This Row],[DN DONNEES BUTA ]]&amp;Tableau210[[#This Row],[PN DONNEES BUTA]],Tiges!$B$4:$B$79&amp;Tiges!$C$4:$C$79,Tiges!$H$4:$H$79),"")</f>
        <v>110</v>
      </c>
      <c r="BB77" s="117"/>
      <c r="BC77" s="182">
        <f>IFERROR(VLOOKUP(Tableau210[[#This Row],[OPERATION]],Tableau4[],2,FALSE),"")</f>
        <v>0</v>
      </c>
      <c r="BD77" s="177"/>
      <c r="BE77" s="182">
        <f>IFERROR(VLOOKUP(Tableau210[[#This Row],[OPERATION]],Tableau4[],3,FALSE),"")</f>
        <v>1</v>
      </c>
      <c r="BF77" s="177"/>
      <c r="BG77" s="117" t="s">
        <v>3424</v>
      </c>
      <c r="BH77" s="177" t="str" cm="1">
        <f t="array" ref="BH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77" s="117"/>
      <c r="BK77" s="117" t="s">
        <v>3424</v>
      </c>
      <c r="BL77" s="167" t="s">
        <v>2380</v>
      </c>
      <c r="BM77" s="117"/>
      <c r="BN77" s="117"/>
      <c r="BO77" s="117"/>
      <c r="BP77" s="117"/>
      <c r="BQ77" s="48"/>
      <c r="BR77" s="119"/>
      <c r="BS77" s="48"/>
      <c r="BT77" s="48"/>
      <c r="BU77" s="48"/>
      <c r="BV77" s="48"/>
      <c r="BW77" s="48"/>
      <c r="BX77" s="48"/>
    </row>
    <row r="78" spans="1:76" ht="15.75" hidden="1" x14ac:dyDescent="0.25">
      <c r="A78" s="48" t="str" cm="1">
        <f t="array" ref="A78">_xlfn.XLOOKUP(Tableau210[[#This Row],[NOM]]&amp;Tableau210[[#This Row],[REPERE BUTA]],[6]!Tableau16[POSTE TECHNIQUE]&amp;[6]!Tableau16[Repere ADM],[6]!Tableau16[NUMERO CLIENT])</f>
        <v>S2-S50190FV</v>
      </c>
      <c r="B78" s="48" t="e" cm="1">
        <f t="array" ref="B78">_xlfn.XLOOKUP(Tableau210[[#This Row],[NOM]]&amp;Tableau210[[#This Row],[REPERE BUTA]],[6]!Tableau16[POSTE TECHNIQUE]&amp;[6]!Tableau16[Repere REF],[6]!Tableau16[NUMERO CLIENT])</f>
        <v>#N/A</v>
      </c>
      <c r="C78" s="48" cm="1">
        <f t="array" ref="C78">_xlfn.XLOOKUP(Tableau210[[#This Row],[NOM]]&amp;Tableau210[[#This Row],[Repere Ubleam]],[7]Sheet1!$C$2:$C$2995&amp;[7]Sheet1!$I$2:$I$2995,[7]Sheet1!$A$2:$A$2995)</f>
        <v>1095</v>
      </c>
      <c r="D78" s="48" t="str">
        <f>C78&amp;""</f>
        <v>1095</v>
      </c>
      <c r="E78" s="48" t="s">
        <v>2577</v>
      </c>
      <c r="F78" s="48" t="s">
        <v>826</v>
      </c>
      <c r="G78" s="176" t="s">
        <v>1813</v>
      </c>
      <c r="H78" s="119" t="s">
        <v>1067</v>
      </c>
      <c r="I78" s="119" t="s">
        <v>91</v>
      </c>
      <c r="J78" s="119" t="s">
        <v>2057</v>
      </c>
      <c r="K78" s="119" t="str">
        <f>_xlfn.XLOOKUP(Tableau210[[#This Row],[NOM]],[8]LUT!$I$5:$I$301,[8]LUT!$N$5:$N$301)</f>
        <v>Vanne auto</v>
      </c>
      <c r="L78" s="119" t="s">
        <v>73</v>
      </c>
      <c r="M78" s="119"/>
      <c r="N78" s="119" t="s">
        <v>73</v>
      </c>
      <c r="O78" s="119"/>
      <c r="P78" s="119"/>
      <c r="Q78" s="119"/>
      <c r="R78" s="119"/>
      <c r="S78" s="119"/>
      <c r="T78" s="119"/>
      <c r="U78" s="119"/>
      <c r="V78" s="119"/>
      <c r="W78" s="148" cm="1">
        <f t="array" ref="W7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8" s="207" cm="1">
        <f t="array" ref="X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8" s="148" cm="1">
        <f t="array" ref="Z7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8" s="207" cm="1">
        <f t="array" ref="AA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8" s="48"/>
      <c r="AD78" s="117" t="s">
        <v>2197</v>
      </c>
      <c r="AE78" s="119"/>
      <c r="AF78" s="181">
        <f>IFERROR(VLOOKUP(Tableau210[[#This Row],[OPERATION]],Tableau4[],5,FALSE),"")</f>
        <v>0</v>
      </c>
      <c r="AG78" s="178" cm="1">
        <f t="array" ref="AG78">IFERROR(
   SUM(
      _xlfn._xlws.FILTER(
         Tableau3[JP],
         (Tableau3[ITEM]=Tableau210[[#This Row],[NOM]])*
         (Tableau3[Rep.]=Tableau210[[#This Row],[REPERE BUTA]])
      )
   ),
0)</f>
        <v>0</v>
      </c>
      <c r="AH78" s="181">
        <f>IFERROR(VLOOKUP(Tableau210[[#This Row],[OPERATION]],Tableau4[],4,FALSE),"")</f>
        <v>1</v>
      </c>
      <c r="AI78" s="178" cm="1">
        <f t="array" ref="AI78">IFERROR(
   SUM(
      _xlfn._xlws.FILTER(
         Tableau3[BP],
         (Tableau3[ITEM]=Tableau210[[#This Row],[NOM]])*
         (Tableau3[Rep.]=Tableau210[[#This Row],[REPERE BUTA]])
      )
   ),
0)</f>
        <v>1</v>
      </c>
      <c r="AJ78" s="181" t="str">
        <f>IF(Tableau210[[#This Row],[NB JP EMIS]]=1,"1 JP","") &amp; IF(Tableau210[[#This Row],[NB BP EMIS]]=1," 1 BP","")</f>
        <v xml:space="preserve"> 1 BP</v>
      </c>
      <c r="AK78" s="178" t="str">
        <f>IF(Tableau210[[#This Row],[NB JP BUTA]]=1,"1 JP","") &amp; IF(Tableau210[[#This Row],[Nb BP BUTA]]=1," 1 BP","") &amp; IF(Tableau210[[#This Row],[Nb BP BUTA]]=2," 2 BP","")</f>
        <v xml:space="preserve"> 1 BP</v>
      </c>
      <c r="AL78" s="117" t="s">
        <v>103</v>
      </c>
      <c r="AM78" s="117">
        <f>IFERROR(+VLOOKUP(AY78,Tiges!$G$4:$I$569,3,FALSE),"")</f>
        <v>32</v>
      </c>
      <c r="AN78" s="48"/>
      <c r="AO78" s="117" t="s">
        <v>3424</v>
      </c>
      <c r="AP78" s="177" cm="1">
        <f t="array" ref="AP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8" s="117" t="s">
        <v>3424</v>
      </c>
      <c r="AS78" s="177" t="str" cm="1">
        <f t="array" ref="AS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78" s="117" t="s">
        <v>3424</v>
      </c>
      <c r="AV78" s="177" t="str" cm="1">
        <f t="array" ref="AV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78" s="117"/>
      <c r="AY78" s="117" cm="1">
        <f t="array" ref="AY78">IFERROR(_xlfn.XLOOKUP(Tableau210[[#This Row],[DN DONNEES BUTA ]]&amp;Tableau210[[#This Row],[PN DONNEES BUTA]],Tiges!$B$4:$B$79&amp;Tiges!$C$4:$C$79,Tiges!$G$4:$G$79),"")</f>
        <v>20</v>
      </c>
      <c r="AZ78" s="117"/>
      <c r="BA78" s="117" cm="1">
        <f t="array" ref="BA78">IFERROR(_xlfn.XLOOKUP(Tableau210[[#This Row],[DN DONNEES BUTA ]]&amp;Tableau210[[#This Row],[PN DONNEES BUTA]],Tiges!$B$4:$B$79&amp;Tiges!$C$4:$C$79,Tiges!$H$4:$H$79),"")</f>
        <v>110</v>
      </c>
      <c r="BB78" s="117"/>
      <c r="BC78" s="182">
        <f>IFERROR(VLOOKUP(Tableau210[[#This Row],[OPERATION]],Tableau4[],2,FALSE),"")</f>
        <v>1</v>
      </c>
      <c r="BD78" s="177" cm="1">
        <f t="array" ref="BD78">IFERROR(
   SUM(
      _xlfn._xlws.FILTER(
         Tableau3[Nb Platinage Joint],
         (Tableau3[ITEM]=Tableau210[[#This Row],[NOM]])*
         (Tableau3[Rep.]=Tableau210[[#This Row],[REPERE BUTA]])
      )
   ),
0)</f>
        <v>1</v>
      </c>
      <c r="BE78" s="182">
        <f>IFERROR(VLOOKUP(Tableau210[[#This Row],[OPERATION]],Tableau4[],3,FALSE),"")</f>
        <v>1</v>
      </c>
      <c r="BF78" s="177" cm="1">
        <f t="array" ref="BF78">IFERROR(
   SUM(
      _xlfn._xlws.FILTER(
         Tableau3[Joint Définitif Nb],
         (Tableau3[ITEM]=Tableau210[[#This Row],[NOM]])*
         (Tableau3[Rep.]=Tableau210[[#This Row],[REPERE BUTA]])
      )
   ),
0)</f>
        <v>1</v>
      </c>
      <c r="BG78" s="117" t="s">
        <v>3424</v>
      </c>
      <c r="BH78" s="177" t="str" cm="1">
        <f t="array" ref="BH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" s="117"/>
      <c r="BK78" s="117" t="s">
        <v>3424</v>
      </c>
      <c r="BL78" s="167" t="s">
        <v>2380</v>
      </c>
      <c r="BM78" s="117"/>
      <c r="BN78" s="117"/>
      <c r="BO78" s="117"/>
      <c r="BP78" s="117"/>
      <c r="BQ78" s="48"/>
      <c r="BR78" s="119"/>
      <c r="BS78" s="48"/>
      <c r="BT78" s="48"/>
      <c r="BU78" s="48"/>
      <c r="BV78" s="48"/>
      <c r="BW78" s="48"/>
      <c r="BX78" s="48"/>
    </row>
    <row r="79" spans="1:76" ht="15.75" hidden="1" x14ac:dyDescent="0.25">
      <c r="A79" s="48" t="e" cm="1">
        <f t="array" ref="A79">_xlfn.XLOOKUP(Tableau210[[#This Row],[NOM]]&amp;Tableau210[[#This Row],[REPERE BUTA]],[6]!Tableau16[POSTE TECHNIQUE]&amp;[6]!Tableau16[Repere ADM],[6]!Tableau16[NUMERO CLIENT])</f>
        <v>#N/A</v>
      </c>
      <c r="B79" s="48" t="str" cm="1">
        <f t="array" ref="B79">_xlfn.XLOOKUP(Tableau210[[#This Row],[NOM]]&amp;Tableau210[[#This Row],[REPERE BUTA]],[6]!Tableau16[POSTE TECHNIQUE]&amp;[6]!Tableau16[Repere REF],[6]!Tableau16[NUMERO CLIENT])</f>
        <v>S2-S50190FV</v>
      </c>
      <c r="C79" s="48" cm="1">
        <f t="array" ref="C79">_xlfn.XLOOKUP(Tableau210[[#This Row],[NOM]]&amp;Tableau210[[#This Row],[Repere Ubleam]],[7]Sheet1!$C$2:$C$2995&amp;[7]Sheet1!$I$2:$I$2995,[7]Sheet1!$A$2:$A$2995)</f>
        <v>1096</v>
      </c>
      <c r="D79" s="48" t="str">
        <f>C79&amp;""</f>
        <v>1096</v>
      </c>
      <c r="E79" s="48" t="s">
        <v>2577</v>
      </c>
      <c r="F79" s="48" t="s">
        <v>826</v>
      </c>
      <c r="G79" s="176" t="s">
        <v>1813</v>
      </c>
      <c r="H79" s="119" t="s">
        <v>1067</v>
      </c>
      <c r="I79" s="119" t="s">
        <v>91</v>
      </c>
      <c r="J79" s="119" t="s">
        <v>2057</v>
      </c>
      <c r="K79" s="119" t="str">
        <f>_xlfn.XLOOKUP(Tableau210[[#This Row],[NOM]],[8]LUT!$I$5:$I$301,[8]LUT!$N$5:$N$301)</f>
        <v>Vanne auto</v>
      </c>
      <c r="L79" s="119" t="s">
        <v>83</v>
      </c>
      <c r="M79" s="119"/>
      <c r="N79" s="119" t="s">
        <v>83</v>
      </c>
      <c r="O79" s="119"/>
      <c r="P79" s="119"/>
      <c r="Q79" s="119"/>
      <c r="R79" s="119"/>
      <c r="S79" s="119"/>
      <c r="T79" s="119"/>
      <c r="U79" s="119"/>
      <c r="V79" s="119"/>
      <c r="W79" s="148" cm="1">
        <f t="array" ref="W79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79" s="207" cm="1">
        <f t="array" ref="X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9" s="148" cm="1">
        <f t="array" ref="Z79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79" s="207" cm="1">
        <f t="array" ref="AA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9" s="48"/>
      <c r="AD79" s="117" t="s">
        <v>2197</v>
      </c>
      <c r="AE79" s="119"/>
      <c r="AF79" s="181">
        <f>IFERROR(VLOOKUP(Tableau210[[#This Row],[OPERATION]],Tableau4[],5,FALSE),"")</f>
        <v>0</v>
      </c>
      <c r="AG79" s="178" cm="1">
        <f t="array" ref="AG79">IFERROR(
   SUM(
      _xlfn._xlws.FILTER(
         Tableau3[JP],
         (Tableau3[ITEM]=Tableau210[[#This Row],[NOM]])*
         (Tableau3[Rep.]=Tableau210[[#This Row],[REPERE BUTA]])
      )
   ),
0)</f>
        <v>0</v>
      </c>
      <c r="AH79" s="181">
        <f>IFERROR(VLOOKUP(Tableau210[[#This Row],[OPERATION]],Tableau4[],4,FALSE),"")</f>
        <v>1</v>
      </c>
      <c r="AI79" s="178" cm="1">
        <f t="array" ref="AI79">IFERROR(
   SUM(
      _xlfn._xlws.FILTER(
         Tableau3[BP],
         (Tableau3[ITEM]=Tableau210[[#This Row],[NOM]])*
         (Tableau3[Rep.]=Tableau210[[#This Row],[REPERE BUTA]])
      )
   ),
0)</f>
        <v>1</v>
      </c>
      <c r="AJ79" s="181" t="str">
        <f>IF(Tableau210[[#This Row],[NB JP EMIS]]=1,"1 JP","") &amp; IF(Tableau210[[#This Row],[NB BP EMIS]]=1," 1 BP","")</f>
        <v xml:space="preserve"> 1 BP</v>
      </c>
      <c r="AK79" s="178" t="str">
        <f>IF(Tableau210[[#This Row],[NB JP BUTA]]=1,"1 JP","") &amp; IF(Tableau210[[#This Row],[Nb BP BUTA]]=1," 1 BP","") &amp; IF(Tableau210[[#This Row],[Nb BP BUTA]]=2," 2 BP","")</f>
        <v xml:space="preserve"> 1 BP</v>
      </c>
      <c r="AL79" s="117" t="s">
        <v>103</v>
      </c>
      <c r="AM79" s="117">
        <f>IFERROR(+VLOOKUP(AY79,Tiges!$G$4:$I$569,3,FALSE),"")</f>
        <v>32</v>
      </c>
      <c r="AN79" s="48"/>
      <c r="AO79" s="117" t="s">
        <v>3424</v>
      </c>
      <c r="AP79" s="177" cm="1">
        <f t="array" ref="AP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9" s="117" t="s">
        <v>3424</v>
      </c>
      <c r="AS79" s="177" t="str" cm="1">
        <f t="array" ref="AS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79" s="117" t="s">
        <v>3424</v>
      </c>
      <c r="AV79" s="177" t="str" cm="1">
        <f t="array" ref="AV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79" s="117"/>
      <c r="AY79" s="117" cm="1">
        <f t="array" ref="AY79">IFERROR(_xlfn.XLOOKUP(Tableau210[[#This Row],[DN DONNEES BUTA ]]&amp;Tableau210[[#This Row],[PN DONNEES BUTA]],Tiges!$B$4:$B$79&amp;Tiges!$C$4:$C$79,Tiges!$G$4:$G$79),"")</f>
        <v>20</v>
      </c>
      <c r="AZ79" s="117"/>
      <c r="BA79" s="117" cm="1">
        <f t="array" ref="BA79">IFERROR(_xlfn.XLOOKUP(Tableau210[[#This Row],[DN DONNEES BUTA ]]&amp;Tableau210[[#This Row],[PN DONNEES BUTA]],Tiges!$B$4:$B$79&amp;Tiges!$C$4:$C$79,Tiges!$H$4:$H$79),"")</f>
        <v>110</v>
      </c>
      <c r="BB79" s="117"/>
      <c r="BC79" s="182">
        <f>IFERROR(VLOOKUP(Tableau210[[#This Row],[OPERATION]],Tableau4[],2,FALSE),"")</f>
        <v>1</v>
      </c>
      <c r="BD79" s="177" cm="1">
        <f t="array" ref="BD79">IFERROR(
   SUM(
      _xlfn._xlws.FILTER(
         Tableau3[Nb Platinage Joint],
         (Tableau3[ITEM]=Tableau210[[#This Row],[NOM]])*
         (Tableau3[Rep.]=Tableau210[[#This Row],[REPERE BUTA]])
      )
   ),
0)</f>
        <v>1</v>
      </c>
      <c r="BE79" s="182">
        <f>IFERROR(VLOOKUP(Tableau210[[#This Row],[OPERATION]],Tableau4[],3,FALSE),"")</f>
        <v>1</v>
      </c>
      <c r="BF79" s="177" cm="1">
        <f t="array" ref="BF79">IFERROR(
   SUM(
      _xlfn._xlws.FILTER(
         Tableau3[Joint Définitif Nb],
         (Tableau3[ITEM]=Tableau210[[#This Row],[NOM]])*
         (Tableau3[Rep.]=Tableau210[[#This Row],[REPERE BUTA]])
      )
   ),
0)</f>
        <v>1</v>
      </c>
      <c r="BG79" s="117" t="s">
        <v>3424</v>
      </c>
      <c r="BH79" s="177" t="str" cm="1">
        <f t="array" ref="BH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" s="117"/>
      <c r="BK79" s="117" t="s">
        <v>3424</v>
      </c>
      <c r="BL79" s="167" t="s">
        <v>2380</v>
      </c>
      <c r="BM79" s="117"/>
      <c r="BN79" s="117"/>
      <c r="BO79" s="117"/>
      <c r="BP79" s="117"/>
      <c r="BQ79" s="48"/>
      <c r="BR79" s="119"/>
      <c r="BS79" s="48"/>
      <c r="BT79" s="48"/>
      <c r="BU79" s="48"/>
      <c r="BV79" s="48"/>
      <c r="BW79" s="48"/>
      <c r="BX79" s="48"/>
    </row>
    <row r="80" spans="1:76" ht="15.75" hidden="1" x14ac:dyDescent="0.25">
      <c r="A80" s="48" t="str" cm="1">
        <f t="array" ref="A80">_xlfn.XLOOKUP(Tableau210[[#This Row],[NOM]]&amp;Tableau210[[#This Row],[REPERE BUTA]],[6]!Tableau16[POSTE TECHNIQUE]&amp;[6]!Tableau16[Repere ADM],[6]!Tableau16[NUMERO CLIENT])</f>
        <v>S1-B4701-VME</v>
      </c>
      <c r="B80" s="48" t="str" cm="1">
        <f t="array" ref="B80">_xlfn.XLOOKUP(Tableau210[[#This Row],[NOM]]&amp;Tableau210[[#This Row],[REPERE BUTA]],[6]!Tableau16[POSTE TECHNIQUE]&amp;[6]!Tableau16[Repere REF],[6]!Tableau16[NUMERO CLIENT])</f>
        <v>S1-B4701-VME</v>
      </c>
      <c r="C80" s="48" cm="1">
        <f t="array" ref="C80">_xlfn.XLOOKUP(Tableau210[[#This Row],[NOM]]&amp;Tableau210[[#This Row],[Repere Ubleam]],[7]Sheet1!$C$2:$C$2995&amp;[7]Sheet1!$I$2:$I$2995,[7]Sheet1!$A$2:$A$2995)</f>
        <v>11</v>
      </c>
      <c r="D80" s="48" t="str">
        <f>C80&amp;""</f>
        <v>11</v>
      </c>
      <c r="E80" s="48" t="s">
        <v>2553</v>
      </c>
      <c r="F80" s="48" t="s">
        <v>3259</v>
      </c>
      <c r="G80" s="176" t="s">
        <v>1120</v>
      </c>
      <c r="H80" s="119" t="s">
        <v>1066</v>
      </c>
      <c r="I80" s="119" t="s">
        <v>80</v>
      </c>
      <c r="J80" s="119" t="s">
        <v>1078</v>
      </c>
      <c r="K80" s="119" t="str">
        <f>_xlfn.XLOOKUP(Tableau210[[#This Row],[NOM]],[8]LUT!$I$5:$I$301,[8]LUT!$N$5:$N$301)</f>
        <v xml:space="preserve">Filtre </v>
      </c>
      <c r="L80" s="119" t="s">
        <v>76</v>
      </c>
      <c r="M80" s="119" t="s">
        <v>1247</v>
      </c>
      <c r="N80" s="119" t="s">
        <v>1247</v>
      </c>
      <c r="O80" s="119"/>
      <c r="P80" s="119"/>
      <c r="Q80" s="119"/>
      <c r="R80" s="119"/>
      <c r="S80" s="119"/>
      <c r="T80" s="119"/>
      <c r="U80" s="119"/>
      <c r="V80" s="119"/>
      <c r="W80" s="148" t="s">
        <v>2159</v>
      </c>
      <c r="X80" s="207" cm="1">
        <f t="array" ref="X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8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0" s="148" t="s">
        <v>3424</v>
      </c>
      <c r="AA80" s="207" cm="1">
        <f t="array" ref="AA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0" s="48"/>
      <c r="AD80" s="117" t="s">
        <v>2196</v>
      </c>
      <c r="AE80" s="119"/>
      <c r="AF80" s="181">
        <f>IFERROR(VLOOKUP(Tableau210[[#This Row],[OPERATION]],Tableau4[],5,FALSE),"")</f>
        <v>0</v>
      </c>
      <c r="AG80" s="178" cm="1">
        <f t="array" ref="AG80">IFERROR(
   SUM(
      _xlfn._xlws.FILTER(
         Tableau3[JP],
         (Tableau3[ITEM]=Tableau210[[#This Row],[NOM]])*
         (Tableau3[Rep.]=Tableau210[[#This Row],[REPERE BUTA]])
      )
   ),
0)</f>
        <v>0</v>
      </c>
      <c r="AH80" s="182">
        <f>IFERROR(VLOOKUP(Tableau210[[#This Row],[OPERATION]],Tableau4[],4,FALSE),"")</f>
        <v>0</v>
      </c>
      <c r="AI80" s="178" cm="1">
        <f t="array" ref="AI80">IFERROR(
   SUM(
      _xlfn._xlws.FILTER(
         Tableau3[BP],
         (Tableau3[ITEM]=Tableau210[[#This Row],[NOM]])*
         (Tableau3[Rep.]=Tableau210[[#This Row],[REPERE BUTA]])
      )
   ),
0)</f>
        <v>0</v>
      </c>
      <c r="AJ80" s="182" t="str">
        <f>IF(Tableau210[[#This Row],[NB JP EMIS]]=1,"1 JP","") &amp; IF(Tableau210[[#This Row],[NB BP EMIS]]=1," 1 BP","")</f>
        <v/>
      </c>
      <c r="AK80" s="177" t="str">
        <f>IF(Tableau210[[#This Row],[NB JP BUTA]]=1,"1 JP","") &amp; IF(Tableau210[[#This Row],[Nb BP BUTA]]=1," 1 BP","") &amp; IF(Tableau210[[#This Row],[Nb BP BUTA]]=2," 2 BP","")</f>
        <v/>
      </c>
      <c r="AL80" s="117" t="s">
        <v>2527</v>
      </c>
      <c r="AM80" s="117">
        <f>IFERROR(+VLOOKUP(AY80,Tiges!$G$4:$I$569,3,FALSE),"")</f>
        <v>32</v>
      </c>
      <c r="AN80" s="48"/>
      <c r="AO80" s="148" t="s">
        <v>3424</v>
      </c>
      <c r="AP80" s="177" cm="1">
        <f t="array" ref="AP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80" s="148" t="s">
        <v>3424</v>
      </c>
      <c r="AS80" s="177" t="str" cm="1">
        <f t="array" ref="AS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80" s="148" t="s">
        <v>3424</v>
      </c>
      <c r="AV80" s="177" t="str" cm="1">
        <f t="array" ref="AV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" s="117"/>
      <c r="AY80" s="117" cm="1">
        <f t="array" ref="AY80">IFERROR(_xlfn.XLOOKUP(Tableau210[[#This Row],[DN DONNEES BUTA ]]&amp;Tableau210[[#This Row],[PN DONNEES BUTA]],Tiges!$B$4:$B$79&amp;Tiges!$C$4:$C$79,Tiges!$G$4:$G$79),"")</f>
        <v>20</v>
      </c>
      <c r="AZ80" s="117"/>
      <c r="BA80" s="117" cm="1">
        <f t="array" ref="BA80">IFERROR(_xlfn.XLOOKUP(Tableau210[[#This Row],[DN DONNEES BUTA ]]&amp;Tableau210[[#This Row],[PN DONNEES BUTA]],Tiges!$B$4:$B$79&amp;Tiges!$C$4:$C$79,Tiges!$H$4:$H$79),"")</f>
        <v>130</v>
      </c>
      <c r="BB80" s="117"/>
      <c r="BC80" s="182">
        <f>IFERROR(VLOOKUP(Tableau210[[#This Row],[OPERATION]],Tableau4[],2,FALSE),"")</f>
        <v>0</v>
      </c>
      <c r="BD80" s="177" cm="1">
        <f t="array" ref="BD80">IFERROR(
   SUM(
      _xlfn._xlws.FILTER(
         Tableau3[Nb Platinage Joint],
         (Tableau3[ITEM]=Tableau210[[#This Row],[NOM]])*
         (Tableau3[Rep.]=Tableau210[[#This Row],[REPERE BUTA]])
      )
   ),
0)</f>
        <v>0</v>
      </c>
      <c r="BE80" s="182">
        <f>IFERROR(VLOOKUP(Tableau210[[#This Row],[OPERATION]],Tableau4[],3,FALSE),"")</f>
        <v>1</v>
      </c>
      <c r="BF80" s="177" cm="1">
        <f t="array" ref="BF80">IFERROR(
   SUM(
      _xlfn._xlws.FILTER(
         Tableau3[Joint Définitif Nb],
         (Tableau3[ITEM]=Tableau210[[#This Row],[NOM]])*
         (Tableau3[Rep.]=Tableau210[[#This Row],[REPERE BUTA]])
      )
   ),
0)</f>
        <v>2</v>
      </c>
      <c r="BG80" s="148" t="s">
        <v>3424</v>
      </c>
      <c r="BH80" s="177" t="str" cm="1">
        <f t="array" ref="BH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" s="148" t="s">
        <v>3424</v>
      </c>
      <c r="BK80" s="148" t="s">
        <v>3424</v>
      </c>
      <c r="BL80" s="167" t="s">
        <v>2380</v>
      </c>
      <c r="BM80" s="167"/>
      <c r="BN80" s="117"/>
      <c r="BO80" s="117"/>
      <c r="BP80" s="117"/>
      <c r="BQ80" s="48"/>
      <c r="BR80" s="119"/>
      <c r="BS80" s="48"/>
      <c r="BT80" s="48"/>
      <c r="BU80" s="48"/>
      <c r="BV80" s="48"/>
      <c r="BW80" s="48"/>
      <c r="BX80" s="48"/>
    </row>
    <row r="81" spans="1:76" ht="15.75" hidden="1" x14ac:dyDescent="0.25">
      <c r="A81" s="48" t="str" cm="1">
        <f t="array" ref="A81">_xlfn.XLOOKUP(Tableau210[[#This Row],[NOM]]&amp;Tableau210[[#This Row],[REPERE BUTA]],[6]!Tableau16[POSTE TECHNIQUE]&amp;[6]!Tableau16[Repere ADM],[6]!Tableau16[NUMERO CLIENT])</f>
        <v>S2-S5063-S6250HV</v>
      </c>
      <c r="B81" s="48" t="str" cm="1">
        <f t="array" ref="B81">_xlfn.XLOOKUP(Tableau210[[#This Row],[NOM]]&amp;Tableau210[[#This Row],[REPERE BUTA]],[6]!Tableau16[POSTE TECHNIQUE]&amp;[6]!Tableau16[Repere REF],[6]!Tableau16[NUMERO CLIENT])</f>
        <v>S2-S5063-S6250HV</v>
      </c>
      <c r="C81" s="48" cm="1">
        <f t="array" ref="C81">_xlfn.XLOOKUP(Tableau210[[#This Row],[NOM]]&amp;Tableau210[[#This Row],[Repere Ubleam]],[7]Sheet1!$C$2:$C$2995&amp;[7]Sheet1!$I$2:$I$2995,[7]Sheet1!$A$2:$A$2995)</f>
        <v>1101</v>
      </c>
      <c r="D81" s="48" t="str">
        <f>C81&amp;""</f>
        <v>1101</v>
      </c>
      <c r="E81" s="48" t="s">
        <v>2553</v>
      </c>
      <c r="F81" s="48" t="s">
        <v>2782</v>
      </c>
      <c r="G81" s="176" t="s">
        <v>1820</v>
      </c>
      <c r="H81" s="119" t="s">
        <v>1067</v>
      </c>
      <c r="I81" s="119" t="s">
        <v>80</v>
      </c>
      <c r="J81" s="119" t="s">
        <v>1074</v>
      </c>
      <c r="K81" s="415" t="str">
        <f>_xlfn.XLOOKUP(Tableau210[[#This Row],[NOM]],[8]LUT!$I$5:$I$301,[8]LUT!$N$5:$N$301)</f>
        <v>Mélangeur</v>
      </c>
      <c r="L81" s="119">
        <v>1</v>
      </c>
      <c r="M81" s="119" t="s">
        <v>2164</v>
      </c>
      <c r="N81" s="119" t="s">
        <v>2164</v>
      </c>
      <c r="O81" s="119" t="s">
        <v>2345</v>
      </c>
      <c r="P81" s="119"/>
      <c r="Q81" s="119"/>
      <c r="R81" s="119"/>
      <c r="S81" s="119"/>
      <c r="T81" s="119"/>
      <c r="U81" s="119"/>
      <c r="V81" s="119"/>
      <c r="W81" s="148" t="s">
        <v>1118</v>
      </c>
      <c r="X81" s="207" cm="1">
        <f t="array" ref="X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800</v>
      </c>
      <c r="Y8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" s="148" t="s">
        <v>3424</v>
      </c>
      <c r="AA81" s="207" cm="1">
        <f t="array" ref="AA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" s="48"/>
      <c r="AD81" s="117" t="s">
        <v>2103</v>
      </c>
      <c r="AE81" s="119"/>
      <c r="AF81" s="181">
        <f>IFERROR(VLOOKUP(Tableau210[[#This Row],[OPERATION]],Tableau4[],5,FALSE),"")</f>
        <v>1</v>
      </c>
      <c r="AG81" s="178" cm="1">
        <f t="array" ref="AG81">IFERROR(
   SUM(
      _xlfn._xlws.FILTER(
         Tableau3[JP],
         (Tableau3[ITEM]=Tableau210[[#This Row],[NOM]])*
         (Tableau3[Rep.]=Tableau210[[#This Row],[REPERE BUTA]])
      )
   ),
0)</f>
        <v>1</v>
      </c>
      <c r="AH81" s="181">
        <f>IFERROR(VLOOKUP(Tableau210[[#This Row],[OPERATION]],Tableau4[],4,FALSE),"")</f>
        <v>0</v>
      </c>
      <c r="AI81" s="178" cm="1">
        <f t="array" ref="AI81">IFERROR(
   SUM(
      _xlfn._xlws.FILTER(
         Tableau3[BP],
         (Tableau3[ITEM]=Tableau210[[#This Row],[NOM]])*
         (Tableau3[Rep.]=Tableau210[[#This Row],[REPERE BUTA]])
      )
   ),
0)</f>
        <v>0</v>
      </c>
      <c r="AJ81" s="181" t="str">
        <f>IF(Tableau210[[#This Row],[NB JP EMIS]]=1,"1 JP","") &amp; IF(Tableau210[[#This Row],[NB BP EMIS]]=1," 1 BP","")</f>
        <v>1 JP</v>
      </c>
      <c r="AK81" s="178" t="str">
        <f>IF(Tableau210[[#This Row],[NB JP BUTA]]=1,"1 JP","") &amp; IF(Tableau210[[#This Row],[Nb BP BUTA]]=1," 1 BP","") &amp; IF(Tableau210[[#This Row],[Nb BP BUTA]]=2," 2 BP","")</f>
        <v>1 JP</v>
      </c>
      <c r="AL81" s="117" t="s">
        <v>103</v>
      </c>
      <c r="AM81" s="117" t="str">
        <f>IFERROR(+VLOOKUP(AY81,Tiges!$G$4:$I$569,3,FALSE),"")</f>
        <v/>
      </c>
      <c r="AN81" s="48"/>
      <c r="AO81" s="117">
        <v>28</v>
      </c>
      <c r="AP81" s="177" cm="1">
        <f t="array" ref="AP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28</v>
      </c>
      <c r="AQ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81" s="117" t="s">
        <v>2437</v>
      </c>
      <c r="AS81" s="177" t="str" cm="1">
        <f t="array" ref="AS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M39x230</v>
      </c>
      <c r="AU81" s="117" t="s">
        <v>1123</v>
      </c>
      <c r="AV81" s="177" t="str" cm="1">
        <f t="array" ref="AV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1" s="117"/>
      <c r="AY81" s="117" t="str" cm="1">
        <f t="array" ref="AY81">IFERROR(_xlfn.XLOOKUP(Tableau210[[#This Row],[DN DONNEES BUTA ]]&amp;Tableau210[[#This Row],[PN DONNEES BUTA]],Tiges!$B$4:$B$79&amp;Tiges!$C$4:$C$79,Tiges!$G$4:$G$79),"")</f>
        <v/>
      </c>
      <c r="AZ81" s="117"/>
      <c r="BA81" s="117" t="str" cm="1">
        <f t="array" ref="BA81">IFERROR(_xlfn.XLOOKUP(Tableau210[[#This Row],[DN DONNEES BUTA ]]&amp;Tableau210[[#This Row],[PN DONNEES BUTA]],Tiges!$B$4:$B$79&amp;Tiges!$C$4:$C$79,Tiges!$H$4:$H$79),"")</f>
        <v/>
      </c>
      <c r="BB81" s="117"/>
      <c r="BC81" s="182">
        <f>IFERROR(VLOOKUP(Tableau210[[#This Row],[OPERATION]],Tableau4[],2,FALSE),"")</f>
        <v>2</v>
      </c>
      <c r="BD81" s="177" cm="1">
        <f t="array" ref="BD81">IFERROR(
   SUM(
      _xlfn._xlws.FILTER(
         Tableau3[Nb Platinage Joint],
         (Tableau3[ITEM]=Tableau210[[#This Row],[NOM]])*
         (Tableau3[Rep.]=Tableau210[[#This Row],[REPERE BUTA]])
      )
   ),
0)</f>
        <v>2</v>
      </c>
      <c r="BE81" s="182">
        <f>IFERROR(VLOOKUP(Tableau210[[#This Row],[OPERATION]],Tableau4[],3,FALSE),"")</f>
        <v>1</v>
      </c>
      <c r="BF81" s="177" cm="1">
        <f t="array" ref="BF81">IFERROR(
   SUM(
      _xlfn._xlws.FILTER(
         Tableau3[Joint Définitif Nb],
         (Tableau3[ITEM]=Tableau210[[#This Row],[NOM]])*
         (Tableau3[Rep.]=Tableau210[[#This Row],[REPERE BUTA]])
      )
   ),
0)</f>
        <v>2</v>
      </c>
      <c r="BG81" s="117" t="s">
        <v>129</v>
      </c>
      <c r="BH81" s="177" t="str" cm="1">
        <f t="array" ref="BH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1" s="117" t="s">
        <v>2268</v>
      </c>
      <c r="BK81" s="117" t="s">
        <v>2269</v>
      </c>
      <c r="BL81" s="167" t="s">
        <v>2380</v>
      </c>
      <c r="BM81" s="117"/>
      <c r="BN81" s="117"/>
      <c r="BO81" s="117"/>
      <c r="BP81" s="117"/>
      <c r="BQ81" s="48"/>
      <c r="BR81" s="119"/>
      <c r="BS81" s="48"/>
      <c r="BT81" s="48"/>
      <c r="BU81" s="48"/>
      <c r="BV81" s="48"/>
      <c r="BW81" s="48"/>
      <c r="BX81" s="48"/>
    </row>
    <row r="82" spans="1:76" ht="15.75" hidden="1" x14ac:dyDescent="0.25">
      <c r="A82" s="48" t="str" cm="1">
        <f t="array" ref="A82">_xlfn.XLOOKUP(Tableau210[[#This Row],[NOM]]&amp;Tableau210[[#This Row],[REPERE BUTA]],[6]!Tableau16[POSTE TECHNIQUE]&amp;[6]!Tableau16[Repere ADM],[6]!Tableau16[NUMERO CLIENT])</f>
        <v>S2-S5063-S6250HV</v>
      </c>
      <c r="B82" s="48" t="str" cm="1">
        <f t="array" ref="B82">_xlfn.XLOOKUP(Tableau210[[#This Row],[NOM]]&amp;Tableau210[[#This Row],[REPERE BUTA]],[6]!Tableau16[POSTE TECHNIQUE]&amp;[6]!Tableau16[Repere REF],[6]!Tableau16[NUMERO CLIENT])</f>
        <v>S2-S5063-S6250HV</v>
      </c>
      <c r="C82" s="48" cm="1">
        <f t="array" ref="C82">_xlfn.XLOOKUP(Tableau210[[#This Row],[NOM]]&amp;Tableau210[[#This Row],[Repere Ubleam]],[7]Sheet1!$C$2:$C$2995&amp;[7]Sheet1!$I$2:$I$2995,[7]Sheet1!$A$2:$A$2995)</f>
        <v>1102</v>
      </c>
      <c r="D82" s="48" t="str">
        <f>C82&amp;""</f>
        <v>1102</v>
      </c>
      <c r="E82" s="48" t="s">
        <v>2553</v>
      </c>
      <c r="F82" s="48" t="s">
        <v>2782</v>
      </c>
      <c r="G82" s="176" t="s">
        <v>1820</v>
      </c>
      <c r="H82" s="119" t="s">
        <v>1067</v>
      </c>
      <c r="I82" s="119" t="s">
        <v>80</v>
      </c>
      <c r="J82" s="119" t="s">
        <v>1074</v>
      </c>
      <c r="K82" s="415" t="str">
        <f>_xlfn.XLOOKUP(Tableau210[[#This Row],[NOM]],[8]LUT!$I$5:$I$301,[8]LUT!$N$5:$N$301)</f>
        <v>Mélangeur</v>
      </c>
      <c r="L82" s="119">
        <v>1</v>
      </c>
      <c r="M82" s="119" t="s">
        <v>2165</v>
      </c>
      <c r="N82" s="119" t="s">
        <v>2165</v>
      </c>
      <c r="O82" s="119" t="s">
        <v>2118</v>
      </c>
      <c r="P82" s="119"/>
      <c r="Q82" s="119"/>
      <c r="R82" s="119"/>
      <c r="S82" s="119"/>
      <c r="T82" s="119"/>
      <c r="U82" s="119"/>
      <c r="V82" s="119"/>
      <c r="W82" s="148" t="s">
        <v>1118</v>
      </c>
      <c r="X82" s="207" cm="1">
        <f t="array" ref="X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800</v>
      </c>
      <c r="Y8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2" s="148" t="s">
        <v>3424</v>
      </c>
      <c r="AA82" s="207" cm="1">
        <f t="array" ref="AA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2" s="48"/>
      <c r="AD82" s="117" t="s">
        <v>2196</v>
      </c>
      <c r="AE82" s="119"/>
      <c r="AF82" s="181">
        <f>IFERROR(VLOOKUP(Tableau210[[#This Row],[OPERATION]],Tableau4[],5,FALSE),"")</f>
        <v>0</v>
      </c>
      <c r="AG82" s="178"/>
      <c r="AH82" s="181">
        <f>IFERROR(VLOOKUP(Tableau210[[#This Row],[OPERATION]],Tableau4[],4,FALSE),"")</f>
        <v>0</v>
      </c>
      <c r="AI82" s="178"/>
      <c r="AJ82" s="181" t="str">
        <f>IF(Tableau210[[#This Row],[NB JP EMIS]]=1,"1 JP","") &amp; IF(Tableau210[[#This Row],[NB BP EMIS]]=1," 1 BP","")</f>
        <v/>
      </c>
      <c r="AK82" s="178"/>
      <c r="AL82" s="117" t="s">
        <v>103</v>
      </c>
      <c r="AM82" s="117" t="str">
        <f>IFERROR(+VLOOKUP(AY82,Tiges!$G$4:$I$569,3,FALSE),"")</f>
        <v/>
      </c>
      <c r="AN82" s="48"/>
      <c r="AO82" s="117">
        <v>28</v>
      </c>
      <c r="AP82" s="177" cm="1">
        <f t="array" ref="AP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28</v>
      </c>
      <c r="AQ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82" s="117" t="s">
        <v>2437</v>
      </c>
      <c r="AS82" s="177" t="str" cm="1">
        <f t="array" ref="AS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M39x230</v>
      </c>
      <c r="AU82" s="117" t="s">
        <v>1123</v>
      </c>
      <c r="AV82" s="177" t="str" cm="1">
        <f t="array" ref="AV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" s="117"/>
      <c r="AY82" s="117" t="str" cm="1">
        <f t="array" ref="AY82">IFERROR(_xlfn.XLOOKUP(Tableau210[[#This Row],[DN DONNEES BUTA ]]&amp;Tableau210[[#This Row],[PN DONNEES BUTA]],Tiges!$B$4:$B$79&amp;Tiges!$C$4:$C$79,Tiges!$G$4:$G$79),"")</f>
        <v/>
      </c>
      <c r="AZ82" s="117"/>
      <c r="BA82" s="117" t="str" cm="1">
        <f t="array" ref="BA82">IFERROR(_xlfn.XLOOKUP(Tableau210[[#This Row],[DN DONNEES BUTA ]]&amp;Tableau210[[#This Row],[PN DONNEES BUTA]],Tiges!$B$4:$B$79&amp;Tiges!$C$4:$C$79,Tiges!$H$4:$H$79),"")</f>
        <v/>
      </c>
      <c r="BB82" s="117"/>
      <c r="BC82" s="182">
        <f>IFERROR(VLOOKUP(Tableau210[[#This Row],[OPERATION]],Tableau4[],2,FALSE),"")</f>
        <v>0</v>
      </c>
      <c r="BD82" s="177"/>
      <c r="BE82" s="182">
        <f>IFERROR(VLOOKUP(Tableau210[[#This Row],[OPERATION]],Tableau4[],3,FALSE),"")</f>
        <v>1</v>
      </c>
      <c r="BF82" s="177"/>
      <c r="BG82" s="117" t="s">
        <v>129</v>
      </c>
      <c r="BH82" s="177" t="str" cm="1">
        <f t="array" ref="BH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" s="117"/>
      <c r="BK82" s="117"/>
      <c r="BL82" s="167" t="s">
        <v>2380</v>
      </c>
      <c r="BM82" s="117"/>
      <c r="BN82" s="117"/>
      <c r="BO82" s="117"/>
      <c r="BP82" s="117"/>
      <c r="BQ82" s="48"/>
      <c r="BR82" s="119"/>
      <c r="BS82" s="48"/>
      <c r="BT82" s="48"/>
      <c r="BU82" s="48"/>
      <c r="BV82" s="48"/>
      <c r="BW82" s="48"/>
      <c r="BX82" s="48"/>
    </row>
    <row r="83" spans="1:76" ht="15.75" hidden="1" x14ac:dyDescent="0.25">
      <c r="A83" s="48" t="str" cm="1">
        <f t="array" ref="A83">_xlfn.XLOOKUP(Tableau210[[#This Row],[NOM]]&amp;Tableau210[[#This Row],[REPERE BUTA]],[6]!Tableau16[POSTE TECHNIQUE]&amp;[6]!Tableau16[Repere ADM],[6]!Tableau16[NUMERO CLIENT])</f>
        <v>S2-S5063-PSVBS0459</v>
      </c>
      <c r="B83" s="48" t="e" cm="1">
        <f t="array" ref="B83">_xlfn.XLOOKUP(Tableau210[[#This Row],[NOM]]&amp;Tableau210[[#This Row],[REPERE BUTA]],[6]!Tableau16[POSTE TECHNIQUE]&amp;[6]!Tableau16[Repere REF],[6]!Tableau16[NUMERO CLIENT])</f>
        <v>#N/A</v>
      </c>
      <c r="C83" s="48" cm="1">
        <f t="array" ref="C83">_xlfn.XLOOKUP(Tableau210[[#This Row],[NOM]]&amp;Tableau210[[#This Row],[Repere Ubleam]],[7]Sheet1!$C$2:$C$2995&amp;[7]Sheet1!$I$2:$I$2995,[7]Sheet1!$A$2:$A$2995)</f>
        <v>1108</v>
      </c>
      <c r="D83" s="48" t="str">
        <f>C83&amp;""</f>
        <v>1108</v>
      </c>
      <c r="E83" s="48" t="s">
        <v>2577</v>
      </c>
      <c r="F83" s="48" t="s">
        <v>2794</v>
      </c>
      <c r="G83" s="176" t="s">
        <v>1820</v>
      </c>
      <c r="H83" s="119" t="s">
        <v>1067</v>
      </c>
      <c r="I83" s="119" t="s">
        <v>80</v>
      </c>
      <c r="J83" s="119" t="s">
        <v>1074</v>
      </c>
      <c r="K83" s="415" t="str">
        <f>_xlfn.XLOOKUP(Tableau210[[#This Row],[NOM]],[8]LUT!$I$5:$I$301,[8]LUT!$N$5:$N$301)</f>
        <v>Mélangeur</v>
      </c>
      <c r="L83" s="119">
        <v>8</v>
      </c>
      <c r="M83" s="119"/>
      <c r="N83" s="119">
        <v>8</v>
      </c>
      <c r="O83" s="119"/>
      <c r="P83" s="119"/>
      <c r="Q83" s="119"/>
      <c r="R83" s="119"/>
      <c r="S83" s="119"/>
      <c r="T83" s="119"/>
      <c r="U83" s="119"/>
      <c r="V83" s="119"/>
      <c r="W83" s="148" t="s">
        <v>1118</v>
      </c>
      <c r="X83" s="207" cm="1">
        <f t="array" ref="X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8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3" s="148" t="s">
        <v>3424</v>
      </c>
      <c r="AA83" s="207" cm="1">
        <f t="array" ref="AA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3" s="48"/>
      <c r="AD83" s="117" t="s">
        <v>2197</v>
      </c>
      <c r="AE83" s="119"/>
      <c r="AF83" s="181">
        <f>IFERROR(VLOOKUP(Tableau210[[#This Row],[OPERATION]],Tableau4[],5,FALSE),"")</f>
        <v>0</v>
      </c>
      <c r="AG83" s="178" cm="1">
        <f t="array" ref="AG83">IFERROR(
   SUM(
      _xlfn._xlws.FILTER(
         Tableau3[JP],
         (Tableau3[ITEM]=Tableau210[[#This Row],[NOM]])*
         (Tableau3[Rep.]=Tableau210[[#This Row],[REPERE BUTA]])
      )
   ),
0)</f>
        <v>0</v>
      </c>
      <c r="AH83" s="181">
        <f>IFERROR(VLOOKUP(Tableau210[[#This Row],[OPERATION]],Tableau4[],4,FALSE),"")</f>
        <v>1</v>
      </c>
      <c r="AI83" s="178" cm="1">
        <f t="array" ref="AI83">IFERROR(
   SUM(
      _xlfn._xlws.FILTER(
         Tableau3[BP],
         (Tableau3[ITEM]=Tableau210[[#This Row],[NOM]])*
         (Tableau3[Rep.]=Tableau210[[#This Row],[REPERE BUTA]])
      )
   ),
0)</f>
        <v>1</v>
      </c>
      <c r="AJ83" s="181" t="str">
        <f>IF(Tableau210[[#This Row],[NB JP EMIS]]=1,"1 JP","") &amp; IF(Tableau210[[#This Row],[NB BP EMIS]]=1," 1 BP","")</f>
        <v xml:space="preserve"> 1 BP</v>
      </c>
      <c r="AK83" s="178" t="str">
        <f>IF(Tableau210[[#This Row],[NB JP BUTA]]=1,"1 JP","") &amp; IF(Tableau210[[#This Row],[Nb BP BUTA]]=1," 1 BP","") &amp; IF(Tableau210[[#This Row],[Nb BP BUTA]]=2," 2 BP","")</f>
        <v xml:space="preserve"> 1 BP</v>
      </c>
      <c r="AL83" s="117" t="s">
        <v>103</v>
      </c>
      <c r="AM83" s="117">
        <f>IFERROR(+VLOOKUP(AY83,Tiges!$G$4:$I$569,3,FALSE),"")</f>
        <v>27</v>
      </c>
      <c r="AN83" s="48"/>
      <c r="AO83" s="117">
        <v>8</v>
      </c>
      <c r="AP83" s="177" cm="1">
        <f t="array" ref="AP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3" s="117" t="s">
        <v>2293</v>
      </c>
      <c r="AS83" s="177" t="str" cm="1">
        <f t="array" ref="AS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M16x130</v>
      </c>
      <c r="AU83" s="117" t="s">
        <v>1123</v>
      </c>
      <c r="AV83" s="177" t="str" cm="1">
        <f t="array" ref="AV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3" s="117"/>
      <c r="AY83" s="117" cm="1">
        <f t="array" ref="AY83">IFERROR(_xlfn.XLOOKUP(Tableau210[[#This Row],[DN DONNEES BUTA ]]&amp;Tableau210[[#This Row],[PN DONNEES BUTA]],Tiges!$B$4:$B$79&amp;Tiges!$C$4:$C$79,Tiges!$G$4:$G$79),"")</f>
        <v>16</v>
      </c>
      <c r="AZ83" s="117"/>
      <c r="BA83" s="117" cm="1">
        <f t="array" ref="BA83">IFERROR(_xlfn.XLOOKUP(Tableau210[[#This Row],[DN DONNEES BUTA ]]&amp;Tableau210[[#This Row],[PN DONNEES BUTA]],Tiges!$B$4:$B$79&amp;Tiges!$C$4:$C$79,Tiges!$H$4:$H$79),"")</f>
        <v>100</v>
      </c>
      <c r="BB83" s="117"/>
      <c r="BC83" s="182">
        <f>IFERROR(VLOOKUP(Tableau210[[#This Row],[OPERATION]],Tableau4[],2,FALSE),"")</f>
        <v>1</v>
      </c>
      <c r="BD83" s="177" cm="1">
        <f t="array" ref="BD83">IFERROR(
   SUM(
      _xlfn._xlws.FILTER(
         Tableau3[Nb Platinage Joint],
         (Tableau3[ITEM]=Tableau210[[#This Row],[NOM]])*
         (Tableau3[Rep.]=Tableau210[[#This Row],[REPERE BUTA]])
      )
   ),
0)</f>
        <v>1</v>
      </c>
      <c r="BE83" s="182">
        <f>IFERROR(VLOOKUP(Tableau210[[#This Row],[OPERATION]],Tableau4[],3,FALSE),"")</f>
        <v>1</v>
      </c>
      <c r="BF83" s="177" cm="1">
        <f t="array" ref="BF83">IFERROR(
   SUM(
      _xlfn._xlws.FILTER(
         Tableau3[Joint Définitif Nb],
         (Tableau3[ITEM]=Tableau210[[#This Row],[NOM]])*
         (Tableau3[Rep.]=Tableau210[[#This Row],[REPERE BUTA]])
      )
   ),
0)</f>
        <v>1</v>
      </c>
      <c r="BG83" s="117" t="s">
        <v>129</v>
      </c>
      <c r="BH83" s="177" t="str" cm="1">
        <f t="array" ref="BH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3" s="117" t="s">
        <v>2268</v>
      </c>
      <c r="BK83" s="117" t="s">
        <v>2269</v>
      </c>
      <c r="BL83" s="167" t="s">
        <v>2380</v>
      </c>
      <c r="BM83" s="117"/>
      <c r="BN83" s="117"/>
      <c r="BO83" s="117"/>
      <c r="BP83" s="117"/>
      <c r="BQ83" s="48"/>
      <c r="BR83" s="119"/>
      <c r="BS83" s="48"/>
      <c r="BT83" s="48"/>
      <c r="BU83" s="48"/>
      <c r="BV83" s="48"/>
      <c r="BW83" s="48"/>
      <c r="BX83" s="48"/>
    </row>
    <row r="84" spans="1:76" ht="15.75" hidden="1" x14ac:dyDescent="0.25">
      <c r="A84" s="48" t="str" cm="1">
        <f t="array" ref="A84">_xlfn.XLOOKUP(Tableau210[[#This Row],[NOM]]&amp;Tableau210[[#This Row],[REPERE BUTA]],[6]!Tableau16[POSTE TECHNIQUE]&amp;[6]!Tableau16[Repere ADM],[6]!Tableau16[NUMERO CLIENT])</f>
        <v>S2-S5063-PSVBS462</v>
      </c>
      <c r="B84" s="48" t="e" cm="1">
        <f t="array" ref="B84">_xlfn.XLOOKUP(Tableau210[[#This Row],[NOM]]&amp;Tableau210[[#This Row],[REPERE BUTA]],[6]!Tableau16[POSTE TECHNIQUE]&amp;[6]!Tableau16[Repere REF],[6]!Tableau16[NUMERO CLIENT])</f>
        <v>#N/A</v>
      </c>
      <c r="C84" s="48" cm="1">
        <f t="array" ref="C84">_xlfn.XLOOKUP(Tableau210[[#This Row],[NOM]]&amp;Tableau210[[#This Row],[Repere Ubleam]],[7]Sheet1!$C$2:$C$2995&amp;[7]Sheet1!$I$2:$I$2995,[7]Sheet1!$A$2:$A$2995)</f>
        <v>1109</v>
      </c>
      <c r="D84" s="48" t="str">
        <f>C84&amp;""</f>
        <v>1109</v>
      </c>
      <c r="E84" s="48" t="s">
        <v>2577</v>
      </c>
      <c r="F84" s="48" t="s">
        <v>2788</v>
      </c>
      <c r="G84" s="176" t="s">
        <v>1820</v>
      </c>
      <c r="H84" s="119" t="s">
        <v>1067</v>
      </c>
      <c r="I84" s="119" t="s">
        <v>80</v>
      </c>
      <c r="J84" s="119" t="s">
        <v>1074</v>
      </c>
      <c r="K84" s="415" t="str">
        <f>_xlfn.XLOOKUP(Tableau210[[#This Row],[NOM]],[8]LUT!$I$5:$I$301,[8]LUT!$N$5:$N$301)</f>
        <v>Mélangeur</v>
      </c>
      <c r="L84" s="119">
        <v>9</v>
      </c>
      <c r="M84" s="119"/>
      <c r="N84" s="119">
        <v>9</v>
      </c>
      <c r="O84" s="119"/>
      <c r="P84" s="119"/>
      <c r="Q84" s="119"/>
      <c r="R84" s="119"/>
      <c r="S84" s="119"/>
      <c r="T84" s="119"/>
      <c r="U84" s="119"/>
      <c r="V84" s="119"/>
      <c r="W84" s="148" t="s">
        <v>1118</v>
      </c>
      <c r="X84" s="207" cm="1">
        <f t="array" ref="X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8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4" s="148" t="s">
        <v>3424</v>
      </c>
      <c r="AA84" s="207" cm="1">
        <f t="array" ref="AA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4" s="48"/>
      <c r="AD84" s="117" t="s">
        <v>2197</v>
      </c>
      <c r="AE84" s="119"/>
      <c r="AF84" s="181">
        <f>IFERROR(VLOOKUP(Tableau210[[#This Row],[OPERATION]],Tableau4[],5,FALSE),"")</f>
        <v>0</v>
      </c>
      <c r="AG84" s="178" cm="1">
        <f t="array" ref="AG84">IFERROR(
   SUM(
      _xlfn._xlws.FILTER(
         Tableau3[JP],
         (Tableau3[ITEM]=Tableau210[[#This Row],[NOM]])*
         (Tableau3[Rep.]=Tableau210[[#This Row],[REPERE BUTA]])
      )
   ),
0)</f>
        <v>0</v>
      </c>
      <c r="AH84" s="181">
        <f>IFERROR(VLOOKUP(Tableau210[[#This Row],[OPERATION]],Tableau4[],4,FALSE),"")</f>
        <v>1</v>
      </c>
      <c r="AI84" s="178" cm="1">
        <f t="array" ref="AI84">IFERROR(
   SUM(
      _xlfn._xlws.FILTER(
         Tableau3[BP],
         (Tableau3[ITEM]=Tableau210[[#This Row],[NOM]])*
         (Tableau3[Rep.]=Tableau210[[#This Row],[REPERE BUTA]])
      )
   ),
0)</f>
        <v>1</v>
      </c>
      <c r="AJ84" s="181" t="str">
        <f>IF(Tableau210[[#This Row],[NB JP EMIS]]=1,"1 JP","") &amp; IF(Tableau210[[#This Row],[NB BP EMIS]]=1," 1 BP","")</f>
        <v xml:space="preserve"> 1 BP</v>
      </c>
      <c r="AK84" s="178" t="str">
        <f>IF(Tableau210[[#This Row],[NB JP BUTA]]=1,"1 JP","") &amp; IF(Tableau210[[#This Row],[Nb BP BUTA]]=1," 1 BP","") &amp; IF(Tableau210[[#This Row],[Nb BP BUTA]]=2," 2 BP","")</f>
        <v xml:space="preserve"> 1 BP</v>
      </c>
      <c r="AL84" s="117" t="s">
        <v>103</v>
      </c>
      <c r="AM84" s="117">
        <f>IFERROR(+VLOOKUP(AY84,Tiges!$G$4:$I$569,3,FALSE),"")</f>
        <v>27</v>
      </c>
      <c r="AN84" s="48"/>
      <c r="AO84" s="117">
        <v>8</v>
      </c>
      <c r="AP84" s="177" cm="1">
        <f t="array" ref="AP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4" s="117" t="s">
        <v>2293</v>
      </c>
      <c r="AS84" s="177" t="str" cm="1">
        <f t="array" ref="AS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M16x130</v>
      </c>
      <c r="AU84" s="117" t="s">
        <v>1123</v>
      </c>
      <c r="AV84" s="177" t="str" cm="1">
        <f t="array" ref="AV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4" s="117"/>
      <c r="AY84" s="117" cm="1">
        <f t="array" ref="AY84">IFERROR(_xlfn.XLOOKUP(Tableau210[[#This Row],[DN DONNEES BUTA ]]&amp;Tableau210[[#This Row],[PN DONNEES BUTA]],Tiges!$B$4:$B$79&amp;Tiges!$C$4:$C$79,Tiges!$G$4:$G$79),"")</f>
        <v>16</v>
      </c>
      <c r="AZ84" s="117"/>
      <c r="BA84" s="117" cm="1">
        <f t="array" ref="BA84">IFERROR(_xlfn.XLOOKUP(Tableau210[[#This Row],[DN DONNEES BUTA ]]&amp;Tableau210[[#This Row],[PN DONNEES BUTA]],Tiges!$B$4:$B$79&amp;Tiges!$C$4:$C$79,Tiges!$H$4:$H$79),"")</f>
        <v>100</v>
      </c>
      <c r="BB84" s="117"/>
      <c r="BC84" s="182">
        <f>IFERROR(VLOOKUP(Tableau210[[#This Row],[OPERATION]],Tableau4[],2,FALSE),"")</f>
        <v>1</v>
      </c>
      <c r="BD84" s="177" cm="1">
        <f t="array" ref="BD84">IFERROR(
   SUM(
      _xlfn._xlws.FILTER(
         Tableau3[Nb Platinage Joint],
         (Tableau3[ITEM]=Tableau210[[#This Row],[NOM]])*
         (Tableau3[Rep.]=Tableau210[[#This Row],[REPERE BUTA]])
      )
   ),
0)</f>
        <v>1</v>
      </c>
      <c r="BE84" s="182">
        <f>IFERROR(VLOOKUP(Tableau210[[#This Row],[OPERATION]],Tableau4[],3,FALSE),"")</f>
        <v>1</v>
      </c>
      <c r="BF84" s="177" cm="1">
        <f t="array" ref="BF84">IFERROR(
   SUM(
      _xlfn._xlws.FILTER(
         Tableau3[Joint Définitif Nb],
         (Tableau3[ITEM]=Tableau210[[#This Row],[NOM]])*
         (Tableau3[Rep.]=Tableau210[[#This Row],[REPERE BUTA]])
      )
   ),
0)</f>
        <v>1</v>
      </c>
      <c r="BG84" s="117" t="s">
        <v>129</v>
      </c>
      <c r="BH84" s="177" t="str" cm="1">
        <f t="array" ref="BH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4" s="117" t="s">
        <v>2268</v>
      </c>
      <c r="BK84" s="117" t="s">
        <v>2269</v>
      </c>
      <c r="BL84" s="167" t="s">
        <v>2380</v>
      </c>
      <c r="BM84" s="117"/>
      <c r="BN84" s="117"/>
      <c r="BO84" s="117"/>
      <c r="BP84" s="117"/>
      <c r="BQ84" s="48"/>
      <c r="BR84" s="119"/>
      <c r="BS84" s="48"/>
      <c r="BT84" s="48"/>
      <c r="BU84" s="48"/>
      <c r="BV84" s="48"/>
      <c r="BW84" s="48"/>
      <c r="BX84" s="48"/>
    </row>
    <row r="85" spans="1:76" ht="15.75" hidden="1" x14ac:dyDescent="0.25">
      <c r="A85" s="48" t="str" cm="1">
        <f t="array" ref="A85">_xlfn.XLOOKUP(Tableau210[[#This Row],[NOM]]&amp;Tableau210[[#This Row],[REPERE BUTA]],[6]!Tableau16[POSTE TECHNIQUE]&amp;[6]!Tableau16[Repere ADM],[6]!Tableau16[NUMERO CLIENT])</f>
        <v>S2-S5063-S6251HV</v>
      </c>
      <c r="B85" s="48" t="str" cm="1">
        <f t="array" ref="B85">_xlfn.XLOOKUP(Tableau210[[#This Row],[NOM]]&amp;Tableau210[[#This Row],[REPERE BUTA]],[6]!Tableau16[POSTE TECHNIQUE]&amp;[6]!Tableau16[Repere REF],[6]!Tableau16[NUMERO CLIENT])</f>
        <v>S2-S5063-S6251HV</v>
      </c>
      <c r="C85" s="48" cm="1">
        <f t="array" ref="C85">_xlfn.XLOOKUP(Tableau210[[#This Row],[NOM]]&amp;Tableau210[[#This Row],[Repere Ubleam]],[7]Sheet1!$C$2:$C$2995&amp;[7]Sheet1!$I$2:$I$2995,[7]Sheet1!$A$2:$A$2995)</f>
        <v>1113</v>
      </c>
      <c r="D85" s="48" t="str">
        <f>C85&amp;""</f>
        <v>1113</v>
      </c>
      <c r="E85" s="48" t="s">
        <v>2553</v>
      </c>
      <c r="F85" s="48" t="s">
        <v>2780</v>
      </c>
      <c r="G85" s="176" t="s">
        <v>1820</v>
      </c>
      <c r="H85" s="119" t="s">
        <v>1067</v>
      </c>
      <c r="I85" s="119" t="s">
        <v>80</v>
      </c>
      <c r="J85" s="119" t="s">
        <v>1074</v>
      </c>
      <c r="K85" s="415" t="str">
        <f>_xlfn.XLOOKUP(Tableau210[[#This Row],[NOM]],[8]LUT!$I$5:$I$301,[8]LUT!$N$5:$N$301)</f>
        <v>Mélangeur</v>
      </c>
      <c r="L85" s="119">
        <v>13</v>
      </c>
      <c r="M85" s="119" t="s">
        <v>2511</v>
      </c>
      <c r="N85" s="119" t="s">
        <v>2511</v>
      </c>
      <c r="O85" s="119"/>
      <c r="P85" s="119"/>
      <c r="Q85" s="119"/>
      <c r="R85" s="119"/>
      <c r="S85" s="119"/>
      <c r="T85" s="119"/>
      <c r="U85" s="119"/>
      <c r="V85" s="119"/>
      <c r="W85" s="148" t="s">
        <v>1118</v>
      </c>
      <c r="X85" s="207" cm="1">
        <f t="array" ref="X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800</v>
      </c>
      <c r="Y8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" s="148" t="s">
        <v>3424</v>
      </c>
      <c r="AA85" s="207" cm="1">
        <f t="array" ref="AA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" s="48"/>
      <c r="AD85" s="117" t="s">
        <v>2103</v>
      </c>
      <c r="AE85" s="119"/>
      <c r="AF85" s="181">
        <f>IFERROR(VLOOKUP(Tableau210[[#This Row],[OPERATION]],Tableau4[],5,FALSE),"")</f>
        <v>1</v>
      </c>
      <c r="AG85" s="178" cm="1">
        <f t="array" ref="AG85">IFERROR(
   SUM(
      _xlfn._xlws.FILTER(
         Tableau3[JP],
         (Tableau3[ITEM]=Tableau210[[#This Row],[NOM]])*
         (Tableau3[Rep.]=Tableau210[[#This Row],[REPERE BUTA]])
      )
   ),
0)</f>
        <v>1</v>
      </c>
      <c r="AH85" s="181">
        <f>IFERROR(VLOOKUP(Tableau210[[#This Row],[OPERATION]],Tableau4[],4,FALSE),"")</f>
        <v>0</v>
      </c>
      <c r="AI85" s="178" cm="1">
        <f t="array" ref="AI85">IFERROR(
   SUM(
      _xlfn._xlws.FILTER(
         Tableau3[BP],
         (Tableau3[ITEM]=Tableau210[[#This Row],[NOM]])*
         (Tableau3[Rep.]=Tableau210[[#This Row],[REPERE BUTA]])
      )
   ),
0)</f>
        <v>0</v>
      </c>
      <c r="AJ85" s="181" t="str">
        <f>IF(Tableau210[[#This Row],[NB JP EMIS]]=1,"1 JP","") &amp; IF(Tableau210[[#This Row],[NB BP EMIS]]=1," 1 BP","")</f>
        <v>1 JP</v>
      </c>
      <c r="AK85" s="178" t="str">
        <f>IF(Tableau210[[#This Row],[NB JP BUTA]]=1,"1 JP","") &amp; IF(Tableau210[[#This Row],[Nb BP BUTA]]=1," 1 BP","") &amp; IF(Tableau210[[#This Row],[Nb BP BUTA]]=2," 2 BP","")</f>
        <v>1 JP</v>
      </c>
      <c r="AL85" s="117" t="s">
        <v>103</v>
      </c>
      <c r="AM85" s="117" t="str">
        <f>IFERROR(+VLOOKUP(AY85,Tiges!$G$4:$I$569,3,FALSE),"")</f>
        <v/>
      </c>
      <c r="AN85" s="48"/>
      <c r="AO85" s="117">
        <v>28</v>
      </c>
      <c r="AP85" s="177" cm="1">
        <f t="array" ref="AP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28</v>
      </c>
      <c r="AQ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85" s="117" t="s">
        <v>2437</v>
      </c>
      <c r="AS85" s="177" t="str" cm="1">
        <f t="array" ref="AS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M39x230</v>
      </c>
      <c r="AU85" s="117" t="s">
        <v>1123</v>
      </c>
      <c r="AV85" s="177" t="str" cm="1">
        <f t="array" ref="AV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5" s="117"/>
      <c r="AY85" s="117" t="str" cm="1">
        <f t="array" ref="AY85">IFERROR(_xlfn.XLOOKUP(Tableau210[[#This Row],[DN DONNEES BUTA ]]&amp;Tableau210[[#This Row],[PN DONNEES BUTA]],Tiges!$B$4:$B$79&amp;Tiges!$C$4:$C$79,Tiges!$G$4:$G$79),"")</f>
        <v/>
      </c>
      <c r="AZ85" s="117"/>
      <c r="BA85" s="117" t="str" cm="1">
        <f t="array" ref="BA85">IFERROR(_xlfn.XLOOKUP(Tableau210[[#This Row],[DN DONNEES BUTA ]]&amp;Tableau210[[#This Row],[PN DONNEES BUTA]],Tiges!$B$4:$B$79&amp;Tiges!$C$4:$C$79,Tiges!$H$4:$H$79),"")</f>
        <v/>
      </c>
      <c r="BB85" s="117"/>
      <c r="BC85" s="182">
        <f>IFERROR(VLOOKUP(Tableau210[[#This Row],[OPERATION]],Tableau4[],2,FALSE),"")</f>
        <v>2</v>
      </c>
      <c r="BD85" s="177" cm="1">
        <f t="array" ref="BD85">IFERROR(
   SUM(
      _xlfn._xlws.FILTER(
         Tableau3[Nb Platinage Joint],
         (Tableau3[ITEM]=Tableau210[[#This Row],[NOM]])*
         (Tableau3[Rep.]=Tableau210[[#This Row],[REPERE BUTA]])
      )
   ),
0)</f>
        <v>2</v>
      </c>
      <c r="BE85" s="182">
        <f>IFERROR(VLOOKUP(Tableau210[[#This Row],[OPERATION]],Tableau4[],3,FALSE),"")</f>
        <v>1</v>
      </c>
      <c r="BF85" s="177" cm="1">
        <f t="array" ref="BF85">IFERROR(
   SUM(
      _xlfn._xlws.FILTER(
         Tableau3[Joint Définitif Nb],
         (Tableau3[ITEM]=Tableau210[[#This Row],[NOM]])*
         (Tableau3[Rep.]=Tableau210[[#This Row],[REPERE BUTA]])
      )
   ),
0)</f>
        <v>2</v>
      </c>
      <c r="BG85" s="117" t="s">
        <v>129</v>
      </c>
      <c r="BH85" s="177" t="str" cm="1">
        <f t="array" ref="BH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" s="117" t="s">
        <v>2268</v>
      </c>
      <c r="BK85" s="117" t="s">
        <v>2269</v>
      </c>
      <c r="BL85" s="167" t="s">
        <v>2380</v>
      </c>
      <c r="BM85" s="117"/>
      <c r="BN85" s="117"/>
      <c r="BO85" s="117"/>
      <c r="BP85" s="117"/>
      <c r="BQ85" s="48"/>
      <c r="BR85" s="119"/>
      <c r="BS85" s="48"/>
      <c r="BT85" s="48"/>
      <c r="BU85" s="48"/>
      <c r="BV85" s="48"/>
      <c r="BW85" s="48"/>
      <c r="BX85" s="48"/>
    </row>
    <row r="86" spans="1:76" ht="15.75" hidden="1" x14ac:dyDescent="0.25">
      <c r="A86" s="48" t="e" cm="1">
        <f t="array" ref="A86">_xlfn.XLOOKUP(Tableau210[[#This Row],[NOM]]&amp;Tableau210[[#This Row],[REPERE BUTA]],[6]!Tableau16[POSTE TECHNIQUE]&amp;[6]!Tableau16[Repere ADM],[6]!Tableau16[NUMERO CLIENT])</f>
        <v>#N/A</v>
      </c>
      <c r="B86" s="48" t="e" cm="1">
        <f t="array" ref="B86">_xlfn.XLOOKUP(Tableau210[[#This Row],[NOM]]&amp;Tableau210[[#This Row],[REPERE BUTA]],[6]!Tableau16[POSTE TECHNIQUE]&amp;[6]!Tableau16[Repere REF],[6]!Tableau16[NUMERO CLIENT])</f>
        <v>#N/A</v>
      </c>
      <c r="C86" s="48" cm="1">
        <f t="array" ref="C86">_xlfn.XLOOKUP(Tableau210[[#This Row],[NOM]]&amp;Tableau210[[#This Row],[Repere Ubleam]],[7]Sheet1!$C$2:$C$2995&amp;[7]Sheet1!$I$2:$I$2995,[7]Sheet1!$A$2:$A$2995)</f>
        <v>79</v>
      </c>
      <c r="D86" s="48" t="str">
        <f>C86&amp;""</f>
        <v>79</v>
      </c>
      <c r="E86" s="48" t="e">
        <v>#N/A</v>
      </c>
      <c r="F86" s="48" t="e">
        <v>#N/A</v>
      </c>
      <c r="G86" s="176" t="s">
        <v>1210</v>
      </c>
      <c r="H86" s="119" t="s">
        <v>1067</v>
      </c>
      <c r="I86" s="119" t="s">
        <v>80</v>
      </c>
      <c r="J86" s="119" t="s">
        <v>1074</v>
      </c>
      <c r="K86" s="119" t="str">
        <f>_xlfn.XLOOKUP(Tableau210[[#This Row],[NOM]],[8]LUT!$I$5:$I$301,[8]LUT!$N$5:$N$301)</f>
        <v xml:space="preserve">Ballon </v>
      </c>
      <c r="L86" s="119">
        <v>1</v>
      </c>
      <c r="M86" s="119"/>
      <c r="N86" s="119">
        <v>1</v>
      </c>
      <c r="O86" s="119"/>
      <c r="P86" s="119"/>
      <c r="Q86" s="119"/>
      <c r="R86" s="119"/>
      <c r="S86" s="119"/>
      <c r="T86" s="119"/>
      <c r="U86" s="119"/>
      <c r="V86" s="119"/>
      <c r="W86" s="117" t="s">
        <v>2537</v>
      </c>
      <c r="X86" s="207" cm="1">
        <f t="array" ref="X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8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6" s="117" t="s">
        <v>3424</v>
      </c>
      <c r="AA86" s="207" cm="1">
        <f t="array" ref="AA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6" s="48"/>
      <c r="AD86" s="117" t="s">
        <v>2196</v>
      </c>
      <c r="AE86" s="119"/>
      <c r="AF86" s="181">
        <f>IFERROR(VLOOKUP(Tableau210[[#This Row],[OPERATION]],Tableau4[],5,FALSE),"")</f>
        <v>0</v>
      </c>
      <c r="AG86" s="178" cm="1">
        <f t="array" ref="AG86">IFERROR(
   SUM(
      _xlfn._xlws.FILTER(
         Tableau3[JP],
         (Tableau3[ITEM]=Tableau210[[#This Row],[NOM]])*
         (Tableau3[Rep.]=Tableau210[[#This Row],[REPERE BUTA]])
      )
   ),
0)</f>
        <v>0</v>
      </c>
      <c r="AH86" s="182">
        <f>IFERROR(VLOOKUP(Tableau210[[#This Row],[OPERATION]],Tableau4[],4,FALSE),"")</f>
        <v>0</v>
      </c>
      <c r="AI86" s="178" cm="1">
        <f t="array" ref="AI86">IFERROR(
   SUM(
      _xlfn._xlws.FILTER(
         Tableau3[BP],
         (Tableau3[ITEM]=Tableau210[[#This Row],[NOM]])*
         (Tableau3[Rep.]=Tableau210[[#This Row],[REPERE BUTA]])
      )
   ),
0)</f>
        <v>0</v>
      </c>
      <c r="AJ86" s="182" t="str">
        <f>IF(Tableau210[[#This Row],[NB JP EMIS]]=1,"1 JP","") &amp; IF(Tableau210[[#This Row],[NB BP EMIS]]=1," 1 BP","")</f>
        <v/>
      </c>
      <c r="AK86" s="177" t="str">
        <f>IF(Tableau210[[#This Row],[NB JP BUTA]]=1,"1 JP","") &amp; IF(Tableau210[[#This Row],[Nb BP BUTA]]=1," 1 BP","") &amp; IF(Tableau210[[#This Row],[Nb BP BUTA]]=2," 2 BP","")</f>
        <v/>
      </c>
      <c r="AL86" s="117" t="s">
        <v>2527</v>
      </c>
      <c r="AM86" s="117">
        <f>IFERROR(+VLOOKUP(AY86,Tiges!$G$4:$I$569,3,FALSE),"")</f>
        <v>46</v>
      </c>
      <c r="AN86" s="48"/>
      <c r="AO86" s="117" t="s">
        <v>3424</v>
      </c>
      <c r="AP86" s="177" cm="1">
        <f t="array" ref="AP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6" s="117" t="s">
        <v>3424</v>
      </c>
      <c r="AS86" s="177" t="str" cm="1">
        <f t="array" ref="AS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86" s="117" t="s">
        <v>3424</v>
      </c>
      <c r="AV86" s="177" t="str" cm="1">
        <f t="array" ref="AV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6" s="117"/>
      <c r="AY86" s="117" cm="1">
        <f t="array" ref="AY86">IFERROR(_xlfn.XLOOKUP(Tableau210[[#This Row],[DN DONNEES BUTA ]]&amp;Tableau210[[#This Row],[PN DONNEES BUTA]],Tiges!$B$4:$B$79&amp;Tiges!$C$4:$C$79,Tiges!$G$4:$G$79),"")</f>
        <v>30</v>
      </c>
      <c r="AZ86" s="117"/>
      <c r="BA86" s="117" cm="1">
        <f t="array" ref="BA86">IFERROR(_xlfn.XLOOKUP(Tableau210[[#This Row],[DN DONNEES BUTA ]]&amp;Tableau210[[#This Row],[PN DONNEES BUTA]],Tiges!$B$4:$B$79&amp;Tiges!$C$4:$C$79,Tiges!$H$4:$H$79),"")</f>
        <v>160</v>
      </c>
      <c r="BB86" s="117"/>
      <c r="BC86" s="182">
        <f>IFERROR(VLOOKUP(Tableau210[[#This Row],[OPERATION]],Tableau4[],2,FALSE),"")</f>
        <v>0</v>
      </c>
      <c r="BD86" s="177" cm="1">
        <f t="array" ref="BD86">IFERROR(
   SUM(
      _xlfn._xlws.FILTER(
         Tableau3[Nb Platinage Joint],
         (Tableau3[ITEM]=Tableau210[[#This Row],[NOM]])*
         (Tableau3[Rep.]=Tableau210[[#This Row],[REPERE BUTA]])
      )
   ),
0)</f>
        <v>0</v>
      </c>
      <c r="BE86" s="182">
        <f>IFERROR(VLOOKUP(Tableau210[[#This Row],[OPERATION]],Tableau4[],3,FALSE),"")</f>
        <v>1</v>
      </c>
      <c r="BF86" s="177" cm="1">
        <f t="array" ref="BF86">IFERROR(
   SUM(
      _xlfn._xlws.FILTER(
         Tableau3[Joint Définitif Nb],
         (Tableau3[ITEM]=Tableau210[[#This Row],[NOM]])*
         (Tableau3[Rep.]=Tableau210[[#This Row],[REPERE BUTA]])
      )
   ),
0)</f>
        <v>1</v>
      </c>
      <c r="BG86" s="117" t="s">
        <v>3424</v>
      </c>
      <c r="BH86" s="177" t="str" cm="1">
        <f t="array" ref="BH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" s="117" t="s">
        <v>3424</v>
      </c>
      <c r="BK86" s="117" t="s">
        <v>3424</v>
      </c>
      <c r="BL86" s="167" t="s">
        <v>2380</v>
      </c>
      <c r="BM86" s="167"/>
      <c r="BN86" s="117"/>
      <c r="BO86" s="117"/>
      <c r="BP86" s="117"/>
      <c r="BQ86" s="48"/>
      <c r="BR86" s="119"/>
      <c r="BS86" s="48"/>
      <c r="BT86" s="48"/>
      <c r="BU86" s="48"/>
      <c r="BV86" s="48"/>
      <c r="BW86" s="48"/>
      <c r="BX86" s="48"/>
    </row>
    <row r="87" spans="1:76" ht="15.75" hidden="1" x14ac:dyDescent="0.25">
      <c r="A87" s="48" t="e" cm="1">
        <f t="array" ref="A87">_xlfn.XLOOKUP(Tableau210[[#This Row],[NOM]]&amp;Tableau210[[#This Row],[REPERE BUTA]],[6]!Tableau16[POSTE TECHNIQUE]&amp;[6]!Tableau16[Repere ADM],[6]!Tableau16[NUMERO CLIENT])</f>
        <v>#N/A</v>
      </c>
      <c r="B87" s="48" t="e" cm="1">
        <f t="array" ref="B87">_xlfn.XLOOKUP(Tableau210[[#This Row],[NOM]]&amp;Tableau210[[#This Row],[REPERE BUTA]],[6]!Tableau16[POSTE TECHNIQUE]&amp;[6]!Tableau16[Repere REF],[6]!Tableau16[NUMERO CLIENT])</f>
        <v>#N/A</v>
      </c>
      <c r="C87" s="48" cm="1">
        <f t="array" ref="C87">_xlfn.XLOOKUP(Tableau210[[#This Row],[NOM]]&amp;Tableau210[[#This Row],[Repere Ubleam]],[7]Sheet1!$C$2:$C$2995&amp;[7]Sheet1!$I$2:$I$2995,[7]Sheet1!$A$2:$A$2995)</f>
        <v>80</v>
      </c>
      <c r="D87" s="48" t="str">
        <f>C87&amp;""</f>
        <v>80</v>
      </c>
      <c r="E87" s="48" t="e">
        <v>#N/A</v>
      </c>
      <c r="F87" s="48" t="e">
        <v>#N/A</v>
      </c>
      <c r="G87" s="176" t="s">
        <v>1210</v>
      </c>
      <c r="H87" s="119" t="s">
        <v>1067</v>
      </c>
      <c r="I87" s="119" t="s">
        <v>80</v>
      </c>
      <c r="J87" s="119" t="s">
        <v>1074</v>
      </c>
      <c r="K87" s="119" t="str">
        <f>_xlfn.XLOOKUP(Tableau210[[#This Row],[NOM]],[8]LUT!$I$5:$I$301,[8]LUT!$N$5:$N$301)</f>
        <v xml:space="preserve">Ballon </v>
      </c>
      <c r="L87" s="119">
        <v>2</v>
      </c>
      <c r="M87" s="119"/>
      <c r="N87" s="119">
        <v>2</v>
      </c>
      <c r="O87" s="119"/>
      <c r="P87" s="119"/>
      <c r="Q87" s="119"/>
      <c r="R87" s="119"/>
      <c r="S87" s="119"/>
      <c r="T87" s="119"/>
      <c r="U87" s="119"/>
      <c r="V87" s="119"/>
      <c r="W87" s="117" t="s">
        <v>2537</v>
      </c>
      <c r="X87" s="207" cm="1">
        <f t="array" ref="X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7" s="117" t="s">
        <v>3424</v>
      </c>
      <c r="AA87" s="207" cm="1">
        <f t="array" ref="AA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7" s="48"/>
      <c r="AD87" s="117" t="s">
        <v>2196</v>
      </c>
      <c r="AE87" s="119"/>
      <c r="AF87" s="181">
        <f>IFERROR(VLOOKUP(Tableau210[[#This Row],[OPERATION]],Tableau4[],5,FALSE),"")</f>
        <v>0</v>
      </c>
      <c r="AG87" s="178" cm="1">
        <f t="array" ref="AG87">IFERROR(
   SUM(
      _xlfn._xlws.FILTER(
         Tableau3[JP],
         (Tableau3[ITEM]=Tableau210[[#This Row],[NOM]])*
         (Tableau3[Rep.]=Tableau210[[#This Row],[REPERE BUTA]])
      )
   ),
0)</f>
        <v>0</v>
      </c>
      <c r="AH87" s="182">
        <f>IFERROR(VLOOKUP(Tableau210[[#This Row],[OPERATION]],Tableau4[],4,FALSE),"")</f>
        <v>0</v>
      </c>
      <c r="AI87" s="178" cm="1">
        <f t="array" ref="AI87">IFERROR(
   SUM(
      _xlfn._xlws.FILTER(
         Tableau3[BP],
         (Tableau3[ITEM]=Tableau210[[#This Row],[NOM]])*
         (Tableau3[Rep.]=Tableau210[[#This Row],[REPERE BUTA]])
      )
   ),
0)</f>
        <v>0</v>
      </c>
      <c r="AJ87" s="182" t="str">
        <f>IF(Tableau210[[#This Row],[NB JP EMIS]]=1,"1 JP","") &amp; IF(Tableau210[[#This Row],[NB BP EMIS]]=1," 1 BP","")</f>
        <v/>
      </c>
      <c r="AK87" s="177" t="str">
        <f>IF(Tableau210[[#This Row],[NB JP BUTA]]=1,"1 JP","") &amp; IF(Tableau210[[#This Row],[Nb BP BUTA]]=1," 1 BP","") &amp; IF(Tableau210[[#This Row],[Nb BP BUTA]]=2," 2 BP","")</f>
        <v/>
      </c>
      <c r="AL87" s="117" t="s">
        <v>2527</v>
      </c>
      <c r="AM87" s="117">
        <f>IFERROR(+VLOOKUP(AY87,Tiges!$G$4:$I$569,3,FALSE),"")</f>
        <v>22</v>
      </c>
      <c r="AN87" s="48"/>
      <c r="AO87" s="117" t="s">
        <v>3424</v>
      </c>
      <c r="AP87" s="177" cm="1">
        <f t="array" ref="AP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7" s="117" t="s">
        <v>3424</v>
      </c>
      <c r="AS87" s="177" t="str" cm="1">
        <f t="array" ref="AS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87" s="117" t="s">
        <v>3424</v>
      </c>
      <c r="AV87" s="177" t="str" cm="1">
        <f t="array" ref="AV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" s="117"/>
      <c r="AY87" s="117" cm="1">
        <f t="array" ref="AY87">IFERROR(_xlfn.XLOOKUP(Tableau210[[#This Row],[DN DONNEES BUTA ]]&amp;Tableau210[[#This Row],[PN DONNEES BUTA]],Tiges!$B$4:$B$79&amp;Tiges!$C$4:$C$79,Tiges!$G$4:$G$79),"")</f>
        <v>14</v>
      </c>
      <c r="AZ87" s="117"/>
      <c r="BA87" s="117" cm="1">
        <f t="array" ref="BA87">IFERROR(_xlfn.XLOOKUP(Tableau210[[#This Row],[DN DONNEES BUTA ]]&amp;Tableau210[[#This Row],[PN DONNEES BUTA]],Tiges!$B$4:$B$79&amp;Tiges!$C$4:$C$79,Tiges!$H$4:$H$79),"")</f>
        <v>80</v>
      </c>
      <c r="BB87" s="117"/>
      <c r="BC87" s="182">
        <f>IFERROR(VLOOKUP(Tableau210[[#This Row],[OPERATION]],Tableau4[],2,FALSE),"")</f>
        <v>0</v>
      </c>
      <c r="BD87" s="177" cm="1">
        <f t="array" ref="BD87">IFERROR(
   SUM(
      _xlfn._xlws.FILTER(
         Tableau3[Nb Platinage Joint],
         (Tableau3[ITEM]=Tableau210[[#This Row],[NOM]])*
         (Tableau3[Rep.]=Tableau210[[#This Row],[REPERE BUTA]])
      )
   ),
0)</f>
        <v>0</v>
      </c>
      <c r="BE87" s="182">
        <f>IFERROR(VLOOKUP(Tableau210[[#This Row],[OPERATION]],Tableau4[],3,FALSE),"")</f>
        <v>1</v>
      </c>
      <c r="BF87" s="177" cm="1">
        <f t="array" ref="BF87">IFERROR(
   SUM(
      _xlfn._xlws.FILTER(
         Tableau3[Joint Définitif Nb],
         (Tableau3[ITEM]=Tableau210[[#This Row],[NOM]])*
         (Tableau3[Rep.]=Tableau210[[#This Row],[REPERE BUTA]])
      )
   ),
0)</f>
        <v>1</v>
      </c>
      <c r="BG87" s="117" t="s">
        <v>3424</v>
      </c>
      <c r="BH87" s="177" t="str" cm="1">
        <f t="array" ref="BH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" s="117" t="s">
        <v>3424</v>
      </c>
      <c r="BK87" s="117" t="s">
        <v>3424</v>
      </c>
      <c r="BL87" s="167" t="s">
        <v>2380</v>
      </c>
      <c r="BM87" s="167"/>
      <c r="BN87" s="117"/>
      <c r="BO87" s="117"/>
      <c r="BP87" s="117"/>
      <c r="BQ87" s="48"/>
      <c r="BR87" s="119"/>
      <c r="BS87" s="48"/>
      <c r="BT87" s="48"/>
      <c r="BU87" s="48"/>
      <c r="BV87" s="48"/>
      <c r="BW87" s="48"/>
      <c r="BX87" s="48"/>
    </row>
    <row r="88" spans="1:76" ht="15.75" hidden="1" x14ac:dyDescent="0.25">
      <c r="A88" s="48" t="e" cm="1">
        <f t="array" ref="A88">_xlfn.XLOOKUP(Tableau210[[#This Row],[NOM]]&amp;Tableau210[[#This Row],[REPERE BUTA]],[6]!Tableau16[POSTE TECHNIQUE]&amp;[6]!Tableau16[Repere ADM],[6]!Tableau16[NUMERO CLIENT])</f>
        <v>#N/A</v>
      </c>
      <c r="B88" s="48" t="e" cm="1">
        <f t="array" ref="B88">_xlfn.XLOOKUP(Tableau210[[#This Row],[NOM]]&amp;Tableau210[[#This Row],[REPERE BUTA]],[6]!Tableau16[POSTE TECHNIQUE]&amp;[6]!Tableau16[Repere REF],[6]!Tableau16[NUMERO CLIENT])</f>
        <v>#N/A</v>
      </c>
      <c r="C88" s="48" cm="1">
        <f t="array" ref="C88">_xlfn.XLOOKUP(Tableau210[[#This Row],[NOM]]&amp;Tableau210[[#This Row],[Repere Ubleam]],[7]Sheet1!$C$2:$C$2995&amp;[7]Sheet1!$I$2:$I$2995,[7]Sheet1!$A$2:$A$2995)</f>
        <v>81</v>
      </c>
      <c r="D88" s="48" t="str">
        <f>C88&amp;""</f>
        <v>81</v>
      </c>
      <c r="E88" s="48" t="e">
        <v>#N/A</v>
      </c>
      <c r="F88" s="48" t="e">
        <v>#N/A</v>
      </c>
      <c r="G88" s="176" t="s">
        <v>1210</v>
      </c>
      <c r="H88" s="119" t="s">
        <v>1067</v>
      </c>
      <c r="I88" s="119" t="s">
        <v>80</v>
      </c>
      <c r="J88" s="119" t="s">
        <v>1074</v>
      </c>
      <c r="K88" s="119" t="str">
        <f>_xlfn.XLOOKUP(Tableau210[[#This Row],[NOM]],[8]LUT!$I$5:$I$301,[8]LUT!$N$5:$N$301)</f>
        <v xml:space="preserve">Ballon </v>
      </c>
      <c r="L88" s="119">
        <v>3</v>
      </c>
      <c r="M88" s="119"/>
      <c r="N88" s="119">
        <v>3</v>
      </c>
      <c r="O88" s="119"/>
      <c r="P88" s="119"/>
      <c r="Q88" s="119"/>
      <c r="R88" s="119"/>
      <c r="S88" s="119"/>
      <c r="T88" s="119"/>
      <c r="U88" s="119"/>
      <c r="V88" s="119"/>
      <c r="W88" s="117" t="s">
        <v>2537</v>
      </c>
      <c r="X88" s="207" cm="1">
        <f t="array" ref="X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8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" s="117" t="s">
        <v>3424</v>
      </c>
      <c r="AA88" s="207" cm="1">
        <f t="array" ref="AA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" s="48"/>
      <c r="AD88" s="117" t="s">
        <v>2196</v>
      </c>
      <c r="AE88" s="119"/>
      <c r="AF88" s="181">
        <f>IFERROR(VLOOKUP(Tableau210[[#This Row],[OPERATION]],Tableau4[],5,FALSE),"")</f>
        <v>0</v>
      </c>
      <c r="AG88" s="178" cm="1">
        <f t="array" ref="AG88">IFERROR(
   SUM(
      _xlfn._xlws.FILTER(
         Tableau3[JP],
         (Tableau3[ITEM]=Tableau210[[#This Row],[NOM]])*
         (Tableau3[Rep.]=Tableau210[[#This Row],[REPERE BUTA]])
      )
   ),
0)</f>
        <v>0</v>
      </c>
      <c r="AH88" s="182">
        <f>IFERROR(VLOOKUP(Tableau210[[#This Row],[OPERATION]],Tableau4[],4,FALSE),"")</f>
        <v>0</v>
      </c>
      <c r="AI88" s="178" cm="1">
        <f t="array" ref="AI88">IFERROR(
   SUM(
      _xlfn._xlws.FILTER(
         Tableau3[BP],
         (Tableau3[ITEM]=Tableau210[[#This Row],[NOM]])*
         (Tableau3[Rep.]=Tableau210[[#This Row],[REPERE BUTA]])
      )
   ),
0)</f>
        <v>0</v>
      </c>
      <c r="AJ88" s="182" t="str">
        <f>IF(Tableau210[[#This Row],[NB JP EMIS]]=1,"1 JP","") &amp; IF(Tableau210[[#This Row],[NB BP EMIS]]=1," 1 BP","")</f>
        <v/>
      </c>
      <c r="AK88" s="177" t="str">
        <f>IF(Tableau210[[#This Row],[NB JP BUTA]]=1,"1 JP","") &amp; IF(Tableau210[[#This Row],[Nb BP BUTA]]=1," 1 BP","") &amp; IF(Tableau210[[#This Row],[Nb BP BUTA]]=2," 2 BP","")</f>
        <v/>
      </c>
      <c r="AL88" s="117" t="s">
        <v>2527</v>
      </c>
      <c r="AM88" s="117">
        <f>IFERROR(+VLOOKUP(AY88,Tiges!$G$4:$I$569,3,FALSE),"")</f>
        <v>27</v>
      </c>
      <c r="AN88" s="48"/>
      <c r="AO88" s="117" t="s">
        <v>3424</v>
      </c>
      <c r="AP88" s="177" cm="1">
        <f t="array" ref="AP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8" s="117" t="s">
        <v>3424</v>
      </c>
      <c r="AS88" s="177" t="str" cm="1">
        <f t="array" ref="AS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88" s="117" t="s">
        <v>3424</v>
      </c>
      <c r="AV88" s="177" t="str" cm="1">
        <f t="array" ref="AV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8" s="117"/>
      <c r="AY88" s="117" cm="1">
        <f t="array" ref="AY88">IFERROR(_xlfn.XLOOKUP(Tableau210[[#This Row],[DN DONNEES BUTA ]]&amp;Tableau210[[#This Row],[PN DONNEES BUTA]],Tiges!$B$4:$B$79&amp;Tiges!$C$4:$C$79,Tiges!$G$4:$G$79),"")</f>
        <v>16</v>
      </c>
      <c r="AZ88" s="117"/>
      <c r="BA88" s="117" cm="1">
        <f t="array" ref="BA88">IFERROR(_xlfn.XLOOKUP(Tableau210[[#This Row],[DN DONNEES BUTA ]]&amp;Tableau210[[#This Row],[PN DONNEES BUTA]],Tiges!$B$4:$B$79&amp;Tiges!$C$4:$C$79,Tiges!$H$4:$H$79),"")</f>
        <v>90</v>
      </c>
      <c r="BB88" s="117"/>
      <c r="BC88" s="182">
        <f>IFERROR(VLOOKUP(Tableau210[[#This Row],[OPERATION]],Tableau4[],2,FALSE),"")</f>
        <v>0</v>
      </c>
      <c r="BD88" s="177" cm="1">
        <f t="array" ref="BD88">IFERROR(
   SUM(
      _xlfn._xlws.FILTER(
         Tableau3[Nb Platinage Joint],
         (Tableau3[ITEM]=Tableau210[[#This Row],[NOM]])*
         (Tableau3[Rep.]=Tableau210[[#This Row],[REPERE BUTA]])
      )
   ),
0)</f>
        <v>0</v>
      </c>
      <c r="BE88" s="182">
        <f>IFERROR(VLOOKUP(Tableau210[[#This Row],[OPERATION]],Tableau4[],3,FALSE),"")</f>
        <v>1</v>
      </c>
      <c r="BF88" s="177" cm="1">
        <f t="array" ref="BF88">IFERROR(
   SUM(
      _xlfn._xlws.FILTER(
         Tableau3[Joint Définitif Nb],
         (Tableau3[ITEM]=Tableau210[[#This Row],[NOM]])*
         (Tableau3[Rep.]=Tableau210[[#This Row],[REPERE BUTA]])
      )
   ),
0)</f>
        <v>1</v>
      </c>
      <c r="BG88" s="117" t="s">
        <v>3424</v>
      </c>
      <c r="BH88" s="177" t="str" cm="1">
        <f t="array" ref="BH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8" s="117" t="s">
        <v>3424</v>
      </c>
      <c r="BK88" s="117" t="s">
        <v>3424</v>
      </c>
      <c r="BL88" s="167" t="s">
        <v>2380</v>
      </c>
      <c r="BM88" s="167"/>
      <c r="BN88" s="117"/>
      <c r="BO88" s="117"/>
      <c r="BP88" s="117"/>
      <c r="BQ88" s="48"/>
      <c r="BR88" s="119"/>
      <c r="BS88" s="48"/>
      <c r="BT88" s="48"/>
      <c r="BU88" s="48"/>
      <c r="BV88" s="48"/>
      <c r="BW88" s="48"/>
      <c r="BX88" s="48"/>
    </row>
    <row r="89" spans="1:76" ht="15.75" hidden="1" x14ac:dyDescent="0.25">
      <c r="A89" s="48" t="e" cm="1">
        <f t="array" ref="A89">_xlfn.XLOOKUP(Tableau210[[#This Row],[NOM]]&amp;Tableau210[[#This Row],[REPERE BUTA]],[6]!Tableau16[POSTE TECHNIQUE]&amp;[6]!Tableau16[Repere ADM],[6]!Tableau16[NUMERO CLIENT])</f>
        <v>#N/A</v>
      </c>
      <c r="B89" s="48" t="e" cm="1">
        <f t="array" ref="B89">_xlfn.XLOOKUP(Tableau210[[#This Row],[NOM]]&amp;Tableau210[[#This Row],[REPERE BUTA]],[6]!Tableau16[POSTE TECHNIQUE]&amp;[6]!Tableau16[Repere REF],[6]!Tableau16[NUMERO CLIENT])</f>
        <v>#N/A</v>
      </c>
      <c r="C89" s="48" cm="1">
        <f t="array" ref="C89">_xlfn.XLOOKUP(Tableau210[[#This Row],[NOM]]&amp;Tableau210[[#This Row],[Repere Ubleam]],[7]Sheet1!$C$2:$C$2995&amp;[7]Sheet1!$I$2:$I$2995,[7]Sheet1!$A$2:$A$2995)</f>
        <v>82</v>
      </c>
      <c r="D89" s="48" t="str">
        <f>C89&amp;""</f>
        <v>82</v>
      </c>
      <c r="E89" s="48" t="e">
        <v>#N/A</v>
      </c>
      <c r="F89" s="48" t="e">
        <v>#N/A</v>
      </c>
      <c r="G89" s="176" t="s">
        <v>1210</v>
      </c>
      <c r="H89" s="119" t="s">
        <v>1067</v>
      </c>
      <c r="I89" s="119" t="s">
        <v>80</v>
      </c>
      <c r="J89" s="119" t="s">
        <v>1074</v>
      </c>
      <c r="K89" s="119" t="str">
        <f>_xlfn.XLOOKUP(Tableau210[[#This Row],[NOM]],[8]LUT!$I$5:$I$301,[8]LUT!$N$5:$N$301)</f>
        <v xml:space="preserve">Ballon </v>
      </c>
      <c r="L89" s="119">
        <v>4</v>
      </c>
      <c r="M89" s="119"/>
      <c r="N89" s="119">
        <v>4</v>
      </c>
      <c r="O89" s="119"/>
      <c r="P89" s="119"/>
      <c r="Q89" s="119"/>
      <c r="R89" s="119"/>
      <c r="S89" s="119"/>
      <c r="T89" s="119"/>
      <c r="U89" s="119"/>
      <c r="V89" s="119"/>
      <c r="W89" s="117" t="s">
        <v>2537</v>
      </c>
      <c r="X89" s="207" cm="1">
        <f t="array" ref="X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8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9" s="117" t="s">
        <v>3424</v>
      </c>
      <c r="AA89" s="207" cm="1">
        <f t="array" ref="AA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9" s="48"/>
      <c r="AD89" s="117" t="s">
        <v>2103</v>
      </c>
      <c r="AE89" s="119"/>
      <c r="AF89" s="181">
        <f>IFERROR(VLOOKUP(Tableau210[[#This Row],[OPERATION]],Tableau4[],5,FALSE),"")</f>
        <v>1</v>
      </c>
      <c r="AG89" s="178" cm="1">
        <f t="array" ref="AG89">IFERROR(
   SUM(
      _xlfn._xlws.FILTER(
         Tableau3[JP],
         (Tableau3[ITEM]=Tableau210[[#This Row],[NOM]])*
         (Tableau3[Rep.]=Tableau210[[#This Row],[REPERE BUTA]])
      )
   ),
0)</f>
        <v>1</v>
      </c>
      <c r="AH89" s="182">
        <f>IFERROR(VLOOKUP(Tableau210[[#This Row],[OPERATION]],Tableau4[],4,FALSE),"")</f>
        <v>0</v>
      </c>
      <c r="AI89" s="178" cm="1">
        <f t="array" ref="AI89">IFERROR(
   SUM(
      _xlfn._xlws.FILTER(
         Tableau3[BP],
         (Tableau3[ITEM]=Tableau210[[#This Row],[NOM]])*
         (Tableau3[Rep.]=Tableau210[[#This Row],[REPERE BUTA]])
      )
   ),
0)</f>
        <v>0</v>
      </c>
      <c r="AJ89" s="182" t="str">
        <f>IF(Tableau210[[#This Row],[NB JP EMIS]]=1,"1 JP","") &amp; IF(Tableau210[[#This Row],[NB BP EMIS]]=1," 1 BP","")</f>
        <v>1 JP</v>
      </c>
      <c r="AK89" s="177" t="str">
        <f>IF(Tableau210[[#This Row],[NB JP BUTA]]=1,"1 JP","") &amp; IF(Tableau210[[#This Row],[Nb BP BUTA]]=1," 1 BP","") &amp; IF(Tableau210[[#This Row],[Nb BP BUTA]]=2," 2 BP","")</f>
        <v>1 JP</v>
      </c>
      <c r="AL89" s="117" t="s">
        <v>2527</v>
      </c>
      <c r="AM89" s="117">
        <f>IFERROR(+VLOOKUP(AY89,Tiges!$G$4:$I$569,3,FALSE),"")</f>
        <v>27</v>
      </c>
      <c r="AN89" s="48"/>
      <c r="AO89" s="117" t="s">
        <v>3424</v>
      </c>
      <c r="AP89" s="177" cm="1">
        <f t="array" ref="AP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9" s="117" t="s">
        <v>3424</v>
      </c>
      <c r="AS89" s="177" t="str" cm="1">
        <f t="array" ref="AS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8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89" s="117" t="s">
        <v>3424</v>
      </c>
      <c r="AV89" s="177" t="str" cm="1">
        <f t="array" ref="AV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" s="117"/>
      <c r="AY89" s="117" cm="1">
        <f t="array" ref="AY89">IFERROR(_xlfn.XLOOKUP(Tableau210[[#This Row],[DN DONNEES BUTA ]]&amp;Tableau210[[#This Row],[PN DONNEES BUTA]],Tiges!$B$4:$B$79&amp;Tiges!$C$4:$C$79,Tiges!$G$4:$G$79),"")</f>
        <v>16</v>
      </c>
      <c r="AZ89" s="117"/>
      <c r="BA89" s="117" cm="1">
        <f t="array" ref="BA89">IFERROR(_xlfn.XLOOKUP(Tableau210[[#This Row],[DN DONNEES BUTA ]]&amp;Tableau210[[#This Row],[PN DONNEES BUTA]],Tiges!$B$4:$B$79&amp;Tiges!$C$4:$C$79,Tiges!$H$4:$H$79),"")</f>
        <v>100</v>
      </c>
      <c r="BB89" s="117"/>
      <c r="BC89" s="182">
        <f>IFERROR(VLOOKUP(Tableau210[[#This Row],[OPERATION]],Tableau4[],2,FALSE),"")</f>
        <v>2</v>
      </c>
      <c r="BD89" s="177" cm="1">
        <f t="array" ref="BD89">IFERROR(
   SUM(
      _xlfn._xlws.FILTER(
         Tableau3[Nb Platinage Joint],
         (Tableau3[ITEM]=Tableau210[[#This Row],[NOM]])*
         (Tableau3[Rep.]=Tableau210[[#This Row],[REPERE BUTA]])
      )
   ),
0)</f>
        <v>2</v>
      </c>
      <c r="BE89" s="182">
        <f>IFERROR(VLOOKUP(Tableau210[[#This Row],[OPERATION]],Tableau4[],3,FALSE),"")</f>
        <v>1</v>
      </c>
      <c r="BF89" s="177" cm="1">
        <f t="array" ref="BF89">IFERROR(
   SUM(
      _xlfn._xlws.FILTER(
         Tableau3[Joint Définitif Nb],
         (Tableau3[ITEM]=Tableau210[[#This Row],[NOM]])*
         (Tableau3[Rep.]=Tableau210[[#This Row],[REPERE BUTA]])
      )
   ),
0)</f>
        <v>1</v>
      </c>
      <c r="BG89" s="117" t="s">
        <v>3424</v>
      </c>
      <c r="BH89" s="177" t="str" cm="1">
        <f t="array" ref="BH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9" s="117" t="s">
        <v>3424</v>
      </c>
      <c r="BK89" s="117" t="s">
        <v>3424</v>
      </c>
      <c r="BL89" s="167" t="s">
        <v>2380</v>
      </c>
      <c r="BM89" s="167"/>
      <c r="BN89" s="117"/>
      <c r="BO89" s="117"/>
      <c r="BP89" s="117"/>
      <c r="BQ89" s="48"/>
      <c r="BR89" s="119"/>
      <c r="BS89" s="48"/>
      <c r="BT89" s="48"/>
      <c r="BU89" s="48"/>
      <c r="BV89" s="48"/>
      <c r="BW89" s="48"/>
      <c r="BX89" s="48"/>
    </row>
    <row r="90" spans="1:76" ht="15.75" hidden="1" x14ac:dyDescent="0.25">
      <c r="A90" s="48" t="e" cm="1">
        <f t="array" ref="A90">_xlfn.XLOOKUP(Tableau210[[#This Row],[NOM]]&amp;Tableau210[[#This Row],[REPERE BUTA]],[6]!Tableau16[POSTE TECHNIQUE]&amp;[6]!Tableau16[Repere ADM],[6]!Tableau16[NUMERO CLIENT])</f>
        <v>#N/A</v>
      </c>
      <c r="B90" s="48" t="e" cm="1">
        <f t="array" ref="B90">_xlfn.XLOOKUP(Tableau210[[#This Row],[NOM]]&amp;Tableau210[[#This Row],[REPERE BUTA]],[6]!Tableau16[POSTE TECHNIQUE]&amp;[6]!Tableau16[Repere REF],[6]!Tableau16[NUMERO CLIENT])</f>
        <v>#N/A</v>
      </c>
      <c r="C90" s="48" cm="1">
        <f t="array" ref="C90">_xlfn.XLOOKUP(Tableau210[[#This Row],[NOM]]&amp;Tableau210[[#This Row],[Repere Ubleam]],[7]Sheet1!$C$2:$C$2995&amp;[7]Sheet1!$I$2:$I$2995,[7]Sheet1!$A$2:$A$2995)</f>
        <v>83</v>
      </c>
      <c r="D90" s="48" t="str">
        <f>C90&amp;""</f>
        <v>83</v>
      </c>
      <c r="E90" s="48" t="e">
        <v>#N/A</v>
      </c>
      <c r="F90" s="48" t="e">
        <v>#N/A</v>
      </c>
      <c r="G90" s="176" t="s">
        <v>1210</v>
      </c>
      <c r="H90" s="119" t="s">
        <v>1067</v>
      </c>
      <c r="I90" s="119" t="s">
        <v>80</v>
      </c>
      <c r="J90" s="119" t="s">
        <v>1074</v>
      </c>
      <c r="K90" s="119" t="str">
        <f>_xlfn.XLOOKUP(Tableau210[[#This Row],[NOM]],[8]LUT!$I$5:$I$301,[8]LUT!$N$5:$N$301)</f>
        <v xml:space="preserve">Ballon </v>
      </c>
      <c r="L90" s="119">
        <v>5</v>
      </c>
      <c r="M90" s="119"/>
      <c r="N90" s="119">
        <v>5</v>
      </c>
      <c r="O90" s="119"/>
      <c r="P90" s="119"/>
      <c r="Q90" s="119"/>
      <c r="R90" s="119"/>
      <c r="S90" s="119"/>
      <c r="T90" s="119"/>
      <c r="U90" s="119"/>
      <c r="V90" s="119"/>
      <c r="W90" s="117" t="s">
        <v>2537</v>
      </c>
      <c r="X90" s="207" cm="1">
        <f t="array" ref="X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" s="117" t="s">
        <v>3424</v>
      </c>
      <c r="AA90" s="207" cm="1">
        <f t="array" ref="AA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" s="48"/>
      <c r="AD90" s="117" t="s">
        <v>2103</v>
      </c>
      <c r="AE90" s="119"/>
      <c r="AF90" s="181">
        <f>IFERROR(VLOOKUP(Tableau210[[#This Row],[OPERATION]],Tableau4[],5,FALSE),"")</f>
        <v>1</v>
      </c>
      <c r="AG90" s="178" cm="1">
        <f t="array" ref="AG90">IFERROR(
   SUM(
      _xlfn._xlws.FILTER(
         Tableau3[JP],
         (Tableau3[ITEM]=Tableau210[[#This Row],[NOM]])*
         (Tableau3[Rep.]=Tableau210[[#This Row],[REPERE BUTA]])
      )
   ),
0)</f>
        <v>1</v>
      </c>
      <c r="AH90" s="182">
        <f>IFERROR(VLOOKUP(Tableau210[[#This Row],[OPERATION]],Tableau4[],4,FALSE),"")</f>
        <v>0</v>
      </c>
      <c r="AI90" s="178" cm="1">
        <f t="array" ref="AI90">IFERROR(
   SUM(
      _xlfn._xlws.FILTER(
         Tableau3[BP],
         (Tableau3[ITEM]=Tableau210[[#This Row],[NOM]])*
         (Tableau3[Rep.]=Tableau210[[#This Row],[REPERE BUTA]])
      )
   ),
0)</f>
        <v>0</v>
      </c>
      <c r="AJ90" s="182" t="str">
        <f>IF(Tableau210[[#This Row],[NB JP EMIS]]=1,"1 JP","") &amp; IF(Tableau210[[#This Row],[NB BP EMIS]]=1," 1 BP","")</f>
        <v>1 JP</v>
      </c>
      <c r="AK90" s="177" t="str">
        <f>IF(Tableau210[[#This Row],[NB JP BUTA]]=1,"1 JP","") &amp; IF(Tableau210[[#This Row],[Nb BP BUTA]]=1," 1 BP","") &amp; IF(Tableau210[[#This Row],[Nb BP BUTA]]=2," 2 BP","")</f>
        <v>1 JP</v>
      </c>
      <c r="AL90" s="117" t="s">
        <v>2527</v>
      </c>
      <c r="AM90" s="117">
        <f>IFERROR(+VLOOKUP(AY90,Tiges!$G$4:$I$569,3,FALSE),"")</f>
        <v>27</v>
      </c>
      <c r="AN90" s="48"/>
      <c r="AO90" s="117" t="s">
        <v>3424</v>
      </c>
      <c r="AP90" s="177" cm="1">
        <f t="array" ref="AP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0" s="117" t="s">
        <v>3424</v>
      </c>
      <c r="AS90" s="177" t="str" cm="1">
        <f t="array" ref="AS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0" s="117" t="s">
        <v>3424</v>
      </c>
      <c r="AV90" s="177" t="str" cm="1">
        <f t="array" ref="AV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0" s="117"/>
      <c r="AY90" s="117" cm="1">
        <f t="array" ref="AY90">IFERROR(_xlfn.XLOOKUP(Tableau210[[#This Row],[DN DONNEES BUTA ]]&amp;Tableau210[[#This Row],[PN DONNEES BUTA]],Tiges!$B$4:$B$79&amp;Tiges!$C$4:$C$79,Tiges!$G$4:$G$79),"")</f>
        <v>16</v>
      </c>
      <c r="AZ90" s="117"/>
      <c r="BA90" s="117" cm="1">
        <f t="array" ref="BA90">IFERROR(_xlfn.XLOOKUP(Tableau210[[#This Row],[DN DONNEES BUTA ]]&amp;Tableau210[[#This Row],[PN DONNEES BUTA]],Tiges!$B$4:$B$79&amp;Tiges!$C$4:$C$79,Tiges!$H$4:$H$79),"")</f>
        <v>100</v>
      </c>
      <c r="BB90" s="117"/>
      <c r="BC90" s="182">
        <f>IFERROR(VLOOKUP(Tableau210[[#This Row],[OPERATION]],Tableau4[],2,FALSE),"")</f>
        <v>2</v>
      </c>
      <c r="BD90" s="177" cm="1">
        <f t="array" ref="BD90">IFERROR(
   SUM(
      _xlfn._xlws.FILTER(
         Tableau3[Nb Platinage Joint],
         (Tableau3[ITEM]=Tableau210[[#This Row],[NOM]])*
         (Tableau3[Rep.]=Tableau210[[#This Row],[REPERE BUTA]])
      )
   ),
0)</f>
        <v>2</v>
      </c>
      <c r="BE90" s="182">
        <f>IFERROR(VLOOKUP(Tableau210[[#This Row],[OPERATION]],Tableau4[],3,FALSE),"")</f>
        <v>1</v>
      </c>
      <c r="BF90" s="177" cm="1">
        <f t="array" ref="BF90">IFERROR(
   SUM(
      _xlfn._xlws.FILTER(
         Tableau3[Joint Définitif Nb],
         (Tableau3[ITEM]=Tableau210[[#This Row],[NOM]])*
         (Tableau3[Rep.]=Tableau210[[#This Row],[REPERE BUTA]])
      )
   ),
0)</f>
        <v>1</v>
      </c>
      <c r="BG90" s="117" t="s">
        <v>3424</v>
      </c>
      <c r="BH90" s="177" t="str" cm="1">
        <f t="array" ref="BH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" s="117" t="s">
        <v>3424</v>
      </c>
      <c r="BK90" s="117" t="s">
        <v>3424</v>
      </c>
      <c r="BL90" s="167" t="s">
        <v>2380</v>
      </c>
      <c r="BM90" s="167"/>
      <c r="BN90" s="117"/>
      <c r="BO90" s="117"/>
      <c r="BP90" s="117"/>
      <c r="BQ90" s="48"/>
      <c r="BR90" s="119"/>
      <c r="BS90" s="48"/>
      <c r="BT90" s="48"/>
      <c r="BU90" s="48"/>
      <c r="BV90" s="48"/>
      <c r="BW90" s="48"/>
      <c r="BX90" s="48"/>
    </row>
    <row r="91" spans="1:76" ht="15.75" hidden="1" x14ac:dyDescent="0.25">
      <c r="A91" s="48" t="e" cm="1">
        <f t="array" ref="A91">_xlfn.XLOOKUP(Tableau210[[#This Row],[NOM]]&amp;Tableau210[[#This Row],[REPERE BUTA]],[6]!Tableau16[POSTE TECHNIQUE]&amp;[6]!Tableau16[Repere ADM],[6]!Tableau16[NUMERO CLIENT])</f>
        <v>#N/A</v>
      </c>
      <c r="B91" s="48" t="e" cm="1">
        <f t="array" ref="B91">_xlfn.XLOOKUP(Tableau210[[#This Row],[NOM]]&amp;Tableau210[[#This Row],[REPERE BUTA]],[6]!Tableau16[POSTE TECHNIQUE]&amp;[6]!Tableau16[Repere REF],[6]!Tableau16[NUMERO CLIENT])</f>
        <v>#N/A</v>
      </c>
      <c r="C91" s="48" cm="1">
        <f t="array" ref="C91">_xlfn.XLOOKUP(Tableau210[[#This Row],[NOM]]&amp;Tableau210[[#This Row],[Repere Ubleam]],[7]Sheet1!$C$2:$C$2995&amp;[7]Sheet1!$I$2:$I$2995,[7]Sheet1!$A$2:$A$2995)</f>
        <v>84</v>
      </c>
      <c r="D91" s="48" t="str">
        <f>C91&amp;""</f>
        <v>84</v>
      </c>
      <c r="E91" s="48" t="e">
        <v>#N/A</v>
      </c>
      <c r="F91" s="48" t="e">
        <v>#N/A</v>
      </c>
      <c r="G91" s="176" t="s">
        <v>1210</v>
      </c>
      <c r="H91" s="119" t="s">
        <v>1067</v>
      </c>
      <c r="I91" s="119" t="s">
        <v>80</v>
      </c>
      <c r="J91" s="119" t="s">
        <v>1074</v>
      </c>
      <c r="K91" s="119" t="str">
        <f>_xlfn.XLOOKUP(Tableau210[[#This Row],[NOM]],[8]LUT!$I$5:$I$301,[8]LUT!$N$5:$N$301)</f>
        <v xml:space="preserve">Ballon </v>
      </c>
      <c r="L91" s="119">
        <v>6</v>
      </c>
      <c r="M91" s="119"/>
      <c r="N91" s="119">
        <v>6</v>
      </c>
      <c r="O91" s="119"/>
      <c r="P91" s="119"/>
      <c r="Q91" s="119"/>
      <c r="R91" s="119"/>
      <c r="S91" s="119"/>
      <c r="T91" s="119"/>
      <c r="U91" s="119"/>
      <c r="V91" s="119"/>
      <c r="W91" s="117" t="s">
        <v>2537</v>
      </c>
      <c r="X91" s="207" cm="1">
        <f t="array" ref="X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9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1" s="117" t="s">
        <v>3424</v>
      </c>
      <c r="AA91" s="207" cm="1">
        <f t="array" ref="AA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1" s="48"/>
      <c r="AD91" s="117" t="s">
        <v>2103</v>
      </c>
      <c r="AE91" s="119"/>
      <c r="AF91" s="181">
        <f>IFERROR(VLOOKUP(Tableau210[[#This Row],[OPERATION]],Tableau4[],5,FALSE),"")</f>
        <v>1</v>
      </c>
      <c r="AG91" s="178" cm="1">
        <f t="array" ref="AG91">IFERROR(
   SUM(
      _xlfn._xlws.FILTER(
         Tableau3[JP],
         (Tableau3[ITEM]=Tableau210[[#This Row],[NOM]])*
         (Tableau3[Rep.]=Tableau210[[#This Row],[REPERE BUTA]])
      )
   ),
0)</f>
        <v>1</v>
      </c>
      <c r="AH91" s="182">
        <f>IFERROR(VLOOKUP(Tableau210[[#This Row],[OPERATION]],Tableau4[],4,FALSE),"")</f>
        <v>0</v>
      </c>
      <c r="AI91" s="178" cm="1">
        <f t="array" ref="AI91">IFERROR(
   SUM(
      _xlfn._xlws.FILTER(
         Tableau3[BP],
         (Tableau3[ITEM]=Tableau210[[#This Row],[NOM]])*
         (Tableau3[Rep.]=Tableau210[[#This Row],[REPERE BUTA]])
      )
   ),
0)</f>
        <v>0</v>
      </c>
      <c r="AJ91" s="182" t="str">
        <f>IF(Tableau210[[#This Row],[NB JP EMIS]]=1,"1 JP","") &amp; IF(Tableau210[[#This Row],[NB BP EMIS]]=1," 1 BP","")</f>
        <v>1 JP</v>
      </c>
      <c r="AK91" s="177" t="str">
        <f>IF(Tableau210[[#This Row],[NB JP BUTA]]=1,"1 JP","") &amp; IF(Tableau210[[#This Row],[Nb BP BUTA]]=1," 1 BP","") &amp; IF(Tableau210[[#This Row],[Nb BP BUTA]]=2," 2 BP","")</f>
        <v>1 JP</v>
      </c>
      <c r="AL91" s="117" t="s">
        <v>2527</v>
      </c>
      <c r="AM91" s="117">
        <f>IFERROR(+VLOOKUP(AY91,Tiges!$G$4:$I$569,3,FALSE),"")</f>
        <v>27</v>
      </c>
      <c r="AN91" s="48"/>
      <c r="AO91" s="117" t="s">
        <v>3424</v>
      </c>
      <c r="AP91" s="177" cm="1">
        <f t="array" ref="AP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1" s="117" t="s">
        <v>3424</v>
      </c>
      <c r="AS91" s="177" t="str" cm="1">
        <f t="array" ref="AS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1" s="117" t="s">
        <v>3424</v>
      </c>
      <c r="AV91" s="177" t="str" cm="1">
        <f t="array" ref="AV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" s="117"/>
      <c r="AY91" s="117" cm="1">
        <f t="array" ref="AY91">IFERROR(_xlfn.XLOOKUP(Tableau210[[#This Row],[DN DONNEES BUTA ]]&amp;Tableau210[[#This Row],[PN DONNEES BUTA]],Tiges!$B$4:$B$79&amp;Tiges!$C$4:$C$79,Tiges!$G$4:$G$79),"")</f>
        <v>16</v>
      </c>
      <c r="AZ91" s="117"/>
      <c r="BA91" s="117" cm="1">
        <f t="array" ref="BA91">IFERROR(_xlfn.XLOOKUP(Tableau210[[#This Row],[DN DONNEES BUTA ]]&amp;Tableau210[[#This Row],[PN DONNEES BUTA]],Tiges!$B$4:$B$79&amp;Tiges!$C$4:$C$79,Tiges!$H$4:$H$79),"")</f>
        <v>100</v>
      </c>
      <c r="BB91" s="117"/>
      <c r="BC91" s="182">
        <f>IFERROR(VLOOKUP(Tableau210[[#This Row],[OPERATION]],Tableau4[],2,FALSE),"")</f>
        <v>2</v>
      </c>
      <c r="BD91" s="177" cm="1">
        <f t="array" ref="BD91">IFERROR(
   SUM(
      _xlfn._xlws.FILTER(
         Tableau3[Nb Platinage Joint],
         (Tableau3[ITEM]=Tableau210[[#This Row],[NOM]])*
         (Tableau3[Rep.]=Tableau210[[#This Row],[REPERE BUTA]])
      )
   ),
0)</f>
        <v>2</v>
      </c>
      <c r="BE91" s="182">
        <f>IFERROR(VLOOKUP(Tableau210[[#This Row],[OPERATION]],Tableau4[],3,FALSE),"")</f>
        <v>1</v>
      </c>
      <c r="BF91" s="177" cm="1">
        <f t="array" ref="BF91">IFERROR(
   SUM(
      _xlfn._xlws.FILTER(
         Tableau3[Joint Définitif Nb],
         (Tableau3[ITEM]=Tableau210[[#This Row],[NOM]])*
         (Tableau3[Rep.]=Tableau210[[#This Row],[REPERE BUTA]])
      )
   ),
0)</f>
        <v>1</v>
      </c>
      <c r="BG91" s="117" t="s">
        <v>3424</v>
      </c>
      <c r="BH91" s="177" t="str" cm="1">
        <f t="array" ref="BH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" s="117" t="s">
        <v>3424</v>
      </c>
      <c r="BK91" s="117" t="s">
        <v>3424</v>
      </c>
      <c r="BL91" s="167" t="s">
        <v>2380</v>
      </c>
      <c r="BM91" s="167"/>
      <c r="BN91" s="117"/>
      <c r="BO91" s="117"/>
      <c r="BP91" s="117"/>
      <c r="BQ91" s="48"/>
      <c r="BR91" s="119"/>
      <c r="BS91" s="48"/>
      <c r="BT91" s="48"/>
      <c r="BU91" s="48"/>
      <c r="BV91" s="48"/>
      <c r="BW91" s="48"/>
      <c r="BX91" s="48"/>
    </row>
    <row r="92" spans="1:76" ht="15.75" hidden="1" x14ac:dyDescent="0.25">
      <c r="A92" s="48" t="e" cm="1">
        <f t="array" ref="A92">_xlfn.XLOOKUP(Tableau210[[#This Row],[NOM]]&amp;Tableau210[[#This Row],[REPERE BUTA]],[6]!Tableau16[POSTE TECHNIQUE]&amp;[6]!Tableau16[Repere ADM],[6]!Tableau16[NUMERO CLIENT])</f>
        <v>#N/A</v>
      </c>
      <c r="B92" s="48" t="e" cm="1">
        <f t="array" ref="B92">_xlfn.XLOOKUP(Tableau210[[#This Row],[NOM]]&amp;Tableau210[[#This Row],[REPERE BUTA]],[6]!Tableau16[POSTE TECHNIQUE]&amp;[6]!Tableau16[Repere REF],[6]!Tableau16[NUMERO CLIENT])</f>
        <v>#N/A</v>
      </c>
      <c r="C92" s="48" cm="1">
        <f t="array" ref="C92">_xlfn.XLOOKUP(Tableau210[[#This Row],[NOM]]&amp;Tableau210[[#This Row],[Repere Ubleam]],[7]Sheet1!$C$2:$C$2995&amp;[7]Sheet1!$I$2:$I$2995,[7]Sheet1!$A$2:$A$2995)</f>
        <v>85</v>
      </c>
      <c r="D92" s="48" t="str">
        <f>C92&amp;""</f>
        <v>85</v>
      </c>
      <c r="E92" s="48" t="e">
        <v>#N/A</v>
      </c>
      <c r="F92" s="48" t="e">
        <v>#N/A</v>
      </c>
      <c r="G92" s="176" t="s">
        <v>1210</v>
      </c>
      <c r="H92" s="119" t="s">
        <v>1067</v>
      </c>
      <c r="I92" s="119" t="s">
        <v>80</v>
      </c>
      <c r="J92" s="119" t="s">
        <v>1074</v>
      </c>
      <c r="K92" s="119" t="str">
        <f>_xlfn.XLOOKUP(Tableau210[[#This Row],[NOM]],[8]LUT!$I$5:$I$301,[8]LUT!$N$5:$N$301)</f>
        <v xml:space="preserve">Ballon </v>
      </c>
      <c r="L92" s="119">
        <v>7</v>
      </c>
      <c r="M92" s="119"/>
      <c r="N92" s="119">
        <v>7</v>
      </c>
      <c r="O92" s="119"/>
      <c r="P92" s="119"/>
      <c r="Q92" s="119"/>
      <c r="R92" s="119"/>
      <c r="S92" s="119"/>
      <c r="T92" s="119"/>
      <c r="U92" s="119"/>
      <c r="V92" s="119"/>
      <c r="W92" s="117" t="s">
        <v>2537</v>
      </c>
      <c r="X92" s="207" cm="1">
        <f t="array" ref="X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" s="117" t="s">
        <v>3424</v>
      </c>
      <c r="AA92" s="207" cm="1">
        <f t="array" ref="AA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2" s="48"/>
      <c r="AD92" s="117" t="s">
        <v>2103</v>
      </c>
      <c r="AE92" s="119"/>
      <c r="AF92" s="181">
        <f>IFERROR(VLOOKUP(Tableau210[[#This Row],[OPERATION]],Tableau4[],5,FALSE),"")</f>
        <v>1</v>
      </c>
      <c r="AG92" s="178" cm="1">
        <f t="array" ref="AG92">IFERROR(
   SUM(
      _xlfn._xlws.FILTER(
         Tableau3[JP],
         (Tableau3[ITEM]=Tableau210[[#This Row],[NOM]])*
         (Tableau3[Rep.]=Tableau210[[#This Row],[REPERE BUTA]])
      )
   ),
0)</f>
        <v>1</v>
      </c>
      <c r="AH92" s="182">
        <f>IFERROR(VLOOKUP(Tableau210[[#This Row],[OPERATION]],Tableau4[],4,FALSE),"")</f>
        <v>0</v>
      </c>
      <c r="AI92" s="178" cm="1">
        <f t="array" ref="AI92">IFERROR(
   SUM(
      _xlfn._xlws.FILTER(
         Tableau3[BP],
         (Tableau3[ITEM]=Tableau210[[#This Row],[NOM]])*
         (Tableau3[Rep.]=Tableau210[[#This Row],[REPERE BUTA]])
      )
   ),
0)</f>
        <v>0</v>
      </c>
      <c r="AJ92" s="182" t="str">
        <f>IF(Tableau210[[#This Row],[NB JP EMIS]]=1,"1 JP","") &amp; IF(Tableau210[[#This Row],[NB BP EMIS]]=1," 1 BP","")</f>
        <v>1 JP</v>
      </c>
      <c r="AK92" s="177" t="str">
        <f>IF(Tableau210[[#This Row],[NB JP BUTA]]=1,"1 JP","") &amp; IF(Tableau210[[#This Row],[Nb BP BUTA]]=1," 1 BP","") &amp; IF(Tableau210[[#This Row],[Nb BP BUTA]]=2," 2 BP","")</f>
        <v>1 JP</v>
      </c>
      <c r="AL92" s="117" t="s">
        <v>2527</v>
      </c>
      <c r="AM92" s="117">
        <f>IFERROR(+VLOOKUP(AY92,Tiges!$G$4:$I$569,3,FALSE),"")</f>
        <v>27</v>
      </c>
      <c r="AN92" s="48"/>
      <c r="AO92" s="117" t="s">
        <v>3424</v>
      </c>
      <c r="AP92" s="177" cm="1">
        <f t="array" ref="AP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2" s="117" t="s">
        <v>3424</v>
      </c>
      <c r="AS92" s="177" t="str" cm="1">
        <f t="array" ref="AS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2" s="117" t="s">
        <v>3424</v>
      </c>
      <c r="AV92" s="177" t="str" cm="1">
        <f t="array" ref="AV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2" s="117"/>
      <c r="AY92" s="117" cm="1">
        <f t="array" ref="AY92">IFERROR(_xlfn.XLOOKUP(Tableau210[[#This Row],[DN DONNEES BUTA ]]&amp;Tableau210[[#This Row],[PN DONNEES BUTA]],Tiges!$B$4:$B$79&amp;Tiges!$C$4:$C$79,Tiges!$G$4:$G$79),"")</f>
        <v>16</v>
      </c>
      <c r="AZ92" s="117"/>
      <c r="BA92" s="117" cm="1">
        <f t="array" ref="BA92">IFERROR(_xlfn.XLOOKUP(Tableau210[[#This Row],[DN DONNEES BUTA ]]&amp;Tableau210[[#This Row],[PN DONNEES BUTA]],Tiges!$B$4:$B$79&amp;Tiges!$C$4:$C$79,Tiges!$H$4:$H$79),"")</f>
        <v>90</v>
      </c>
      <c r="BB92" s="117"/>
      <c r="BC92" s="182">
        <f>IFERROR(VLOOKUP(Tableau210[[#This Row],[OPERATION]],Tableau4[],2,FALSE),"")</f>
        <v>2</v>
      </c>
      <c r="BD92" s="177" cm="1">
        <f t="array" ref="BD92">IFERROR(
   SUM(
      _xlfn._xlws.FILTER(
         Tableau3[Nb Platinage Joint],
         (Tableau3[ITEM]=Tableau210[[#This Row],[NOM]])*
         (Tableau3[Rep.]=Tableau210[[#This Row],[REPERE BUTA]])
      )
   ),
0)</f>
        <v>2</v>
      </c>
      <c r="BE92" s="182">
        <f>IFERROR(VLOOKUP(Tableau210[[#This Row],[OPERATION]],Tableau4[],3,FALSE),"")</f>
        <v>1</v>
      </c>
      <c r="BF92" s="177" cm="1">
        <f t="array" ref="BF92">IFERROR(
   SUM(
      _xlfn._xlws.FILTER(
         Tableau3[Joint Définitif Nb],
         (Tableau3[ITEM]=Tableau210[[#This Row],[NOM]])*
         (Tableau3[Rep.]=Tableau210[[#This Row],[REPERE BUTA]])
      )
   ),
0)</f>
        <v>1</v>
      </c>
      <c r="BG92" s="117" t="s">
        <v>3424</v>
      </c>
      <c r="BH92" s="177" t="str" cm="1">
        <f t="array" ref="BH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2" s="117" t="s">
        <v>3424</v>
      </c>
      <c r="BK92" s="117" t="s">
        <v>3424</v>
      </c>
      <c r="BL92" s="167" t="s">
        <v>2380</v>
      </c>
      <c r="BM92" s="167"/>
      <c r="BN92" s="117"/>
      <c r="BO92" s="117"/>
      <c r="BP92" s="117"/>
      <c r="BQ92" s="48"/>
      <c r="BR92" s="119"/>
      <c r="BS92" s="48"/>
      <c r="BT92" s="48"/>
      <c r="BU92" s="48"/>
      <c r="BV92" s="48"/>
      <c r="BW92" s="48"/>
      <c r="BX92" s="48"/>
    </row>
    <row r="93" spans="1:76" ht="15.75" hidden="1" x14ac:dyDescent="0.25">
      <c r="A93" s="48" t="e" cm="1">
        <f t="array" ref="A93">_xlfn.XLOOKUP(Tableau210[[#This Row],[NOM]]&amp;Tableau210[[#This Row],[REPERE BUTA]],[6]!Tableau16[POSTE TECHNIQUE]&amp;[6]!Tableau16[Repere ADM],[6]!Tableau16[NUMERO CLIENT])</f>
        <v>#N/A</v>
      </c>
      <c r="B93" s="48" t="e" cm="1">
        <f t="array" ref="B93">_xlfn.XLOOKUP(Tableau210[[#This Row],[NOM]]&amp;Tableau210[[#This Row],[REPERE BUTA]],[6]!Tableau16[POSTE TECHNIQUE]&amp;[6]!Tableau16[Repere REF],[6]!Tableau16[NUMERO CLIENT])</f>
        <v>#N/A</v>
      </c>
      <c r="C93" s="48" cm="1">
        <f t="array" ref="C93">_xlfn.XLOOKUP(Tableau210[[#This Row],[NOM]]&amp;Tableau210[[#This Row],[Repere Ubleam]],[7]Sheet1!$C$2:$C$2995&amp;[7]Sheet1!$I$2:$I$2995,[7]Sheet1!$A$2:$A$2995)</f>
        <v>86</v>
      </c>
      <c r="D93" s="48" t="str">
        <f>C93&amp;""</f>
        <v>86</v>
      </c>
      <c r="E93" s="48" t="e">
        <v>#N/A</v>
      </c>
      <c r="F93" s="48" t="e">
        <v>#N/A</v>
      </c>
      <c r="G93" s="176" t="s">
        <v>1210</v>
      </c>
      <c r="H93" s="119" t="s">
        <v>1067</v>
      </c>
      <c r="I93" s="119" t="s">
        <v>80</v>
      </c>
      <c r="J93" s="119" t="s">
        <v>1074</v>
      </c>
      <c r="K93" s="119" t="str">
        <f>_xlfn.XLOOKUP(Tableau210[[#This Row],[NOM]],[8]LUT!$I$5:$I$301,[8]LUT!$N$5:$N$301)</f>
        <v xml:space="preserve">Ballon </v>
      </c>
      <c r="L93" s="119">
        <v>8</v>
      </c>
      <c r="M93" s="119"/>
      <c r="N93" s="119">
        <v>8</v>
      </c>
      <c r="O93" s="119"/>
      <c r="P93" s="119"/>
      <c r="Q93" s="119"/>
      <c r="R93" s="119"/>
      <c r="S93" s="119"/>
      <c r="T93" s="119"/>
      <c r="U93" s="119"/>
      <c r="V93" s="119"/>
      <c r="W93" s="117" t="s">
        <v>2537</v>
      </c>
      <c r="X93" s="207" cm="1">
        <f t="array" ref="X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9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3" s="117" t="s">
        <v>3424</v>
      </c>
      <c r="AA93" s="207" cm="1">
        <f t="array" ref="AA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3" s="48"/>
      <c r="AD93" s="117" t="s">
        <v>2103</v>
      </c>
      <c r="AE93" s="119"/>
      <c r="AF93" s="181">
        <f>IFERROR(VLOOKUP(Tableau210[[#This Row],[OPERATION]],Tableau4[],5,FALSE),"")</f>
        <v>1</v>
      </c>
      <c r="AG93" s="178" cm="1">
        <f t="array" ref="AG93">IFERROR(
   SUM(
      _xlfn._xlws.FILTER(
         Tableau3[JP],
         (Tableau3[ITEM]=Tableau210[[#This Row],[NOM]])*
         (Tableau3[Rep.]=Tableau210[[#This Row],[REPERE BUTA]])
      )
   ),
0)</f>
        <v>1</v>
      </c>
      <c r="AH93" s="182">
        <f>IFERROR(VLOOKUP(Tableau210[[#This Row],[OPERATION]],Tableau4[],4,FALSE),"")</f>
        <v>0</v>
      </c>
      <c r="AI93" s="178" cm="1">
        <f t="array" ref="AI93">IFERROR(
   SUM(
      _xlfn._xlws.FILTER(
         Tableau3[BP],
         (Tableau3[ITEM]=Tableau210[[#This Row],[NOM]])*
         (Tableau3[Rep.]=Tableau210[[#This Row],[REPERE BUTA]])
      )
   ),
0)</f>
        <v>0</v>
      </c>
      <c r="AJ93" s="182" t="str">
        <f>IF(Tableau210[[#This Row],[NB JP EMIS]]=1,"1 JP","") &amp; IF(Tableau210[[#This Row],[NB BP EMIS]]=1," 1 BP","")</f>
        <v>1 JP</v>
      </c>
      <c r="AK93" s="177" t="str">
        <f>IF(Tableau210[[#This Row],[NB JP BUTA]]=1,"1 JP","") &amp; IF(Tableau210[[#This Row],[Nb BP BUTA]]=1," 1 BP","") &amp; IF(Tableau210[[#This Row],[Nb BP BUTA]]=2," 2 BP","")</f>
        <v>1 JP</v>
      </c>
      <c r="AL93" s="117" t="s">
        <v>2527</v>
      </c>
      <c r="AM93" s="117">
        <f>IFERROR(+VLOOKUP(AY93,Tiges!$G$4:$I$569,3,FALSE),"")</f>
        <v>32</v>
      </c>
      <c r="AN93" s="48"/>
      <c r="AO93" s="117" t="s">
        <v>3424</v>
      </c>
      <c r="AP93" s="177" cm="1">
        <f t="array" ref="AP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3" s="117" t="s">
        <v>3424</v>
      </c>
      <c r="AS93" s="177" t="str" cm="1">
        <f t="array" ref="AS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93" s="117" t="s">
        <v>3424</v>
      </c>
      <c r="AV93" s="177" t="str" cm="1">
        <f t="array" ref="AV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3" s="117"/>
      <c r="AY93" s="117" cm="1">
        <f t="array" ref="AY93">IFERROR(_xlfn.XLOOKUP(Tableau210[[#This Row],[DN DONNEES BUTA ]]&amp;Tableau210[[#This Row],[PN DONNEES BUTA]],Tiges!$B$4:$B$79&amp;Tiges!$C$4:$C$79,Tiges!$G$4:$G$79),"")</f>
        <v>20</v>
      </c>
      <c r="AZ93" s="117"/>
      <c r="BA93" s="117" cm="1">
        <f t="array" ref="BA93">IFERROR(_xlfn.XLOOKUP(Tableau210[[#This Row],[DN DONNEES BUTA ]]&amp;Tableau210[[#This Row],[PN DONNEES BUTA]],Tiges!$B$4:$B$79&amp;Tiges!$C$4:$C$79,Tiges!$H$4:$H$79),"")</f>
        <v>110</v>
      </c>
      <c r="BB93" s="117"/>
      <c r="BC93" s="182">
        <f>IFERROR(VLOOKUP(Tableau210[[#This Row],[OPERATION]],Tableau4[],2,FALSE),"")</f>
        <v>2</v>
      </c>
      <c r="BD93" s="177" cm="1">
        <f t="array" ref="BD93">IFERROR(
   SUM(
      _xlfn._xlws.FILTER(
         Tableau3[Nb Platinage Joint],
         (Tableau3[ITEM]=Tableau210[[#This Row],[NOM]])*
         (Tableau3[Rep.]=Tableau210[[#This Row],[REPERE BUTA]])
      )
   ),
0)</f>
        <v>2</v>
      </c>
      <c r="BE93" s="182">
        <f>IFERROR(VLOOKUP(Tableau210[[#This Row],[OPERATION]],Tableau4[],3,FALSE),"")</f>
        <v>1</v>
      </c>
      <c r="BF93" s="177" cm="1">
        <f t="array" ref="BF93">IFERROR(
   SUM(
      _xlfn._xlws.FILTER(
         Tableau3[Joint Définitif Nb],
         (Tableau3[ITEM]=Tableau210[[#This Row],[NOM]])*
         (Tableau3[Rep.]=Tableau210[[#This Row],[REPERE BUTA]])
      )
   ),
0)</f>
        <v>1</v>
      </c>
      <c r="BG93" s="117" t="s">
        <v>3424</v>
      </c>
      <c r="BH93" s="177" t="str" cm="1">
        <f t="array" ref="BH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3" s="117" t="s">
        <v>3424</v>
      </c>
      <c r="BK93" s="117" t="s">
        <v>3424</v>
      </c>
      <c r="BL93" s="167" t="s">
        <v>2380</v>
      </c>
      <c r="BM93" s="167"/>
      <c r="BN93" s="117"/>
      <c r="BO93" s="117"/>
      <c r="BP93" s="117"/>
      <c r="BQ93" s="48"/>
      <c r="BR93" s="119"/>
      <c r="BS93" s="48"/>
      <c r="BT93" s="48"/>
      <c r="BU93" s="48"/>
      <c r="BV93" s="48"/>
      <c r="BW93" s="48"/>
      <c r="BX93" s="48"/>
    </row>
    <row r="94" spans="1:76" ht="15.75" hidden="1" x14ac:dyDescent="0.25">
      <c r="A94" s="48" t="e" cm="1">
        <f t="array" ref="A94">_xlfn.XLOOKUP(Tableau210[[#This Row],[NOM]]&amp;Tableau210[[#This Row],[REPERE BUTA]],[6]!Tableau16[POSTE TECHNIQUE]&amp;[6]!Tableau16[Repere ADM],[6]!Tableau16[NUMERO CLIENT])</f>
        <v>#N/A</v>
      </c>
      <c r="B94" s="48" t="e" cm="1">
        <f t="array" ref="B94">_xlfn.XLOOKUP(Tableau210[[#This Row],[NOM]]&amp;Tableau210[[#This Row],[REPERE BUTA]],[6]!Tableau16[POSTE TECHNIQUE]&amp;[6]!Tableau16[Repere REF],[6]!Tableau16[NUMERO CLIENT])</f>
        <v>#N/A</v>
      </c>
      <c r="C94" s="48" cm="1">
        <f t="array" ref="C94">_xlfn.XLOOKUP(Tableau210[[#This Row],[NOM]]&amp;Tableau210[[#This Row],[Repere Ubleam]],[7]Sheet1!$C$2:$C$2995&amp;[7]Sheet1!$I$2:$I$2995,[7]Sheet1!$A$2:$A$2995)</f>
        <v>87</v>
      </c>
      <c r="D94" s="48" t="str">
        <f>C94&amp;""</f>
        <v>87</v>
      </c>
      <c r="E94" s="48" t="e">
        <v>#N/A</v>
      </c>
      <c r="F94" s="48" t="e">
        <v>#N/A</v>
      </c>
      <c r="G94" s="176" t="s">
        <v>1210</v>
      </c>
      <c r="H94" s="119" t="s">
        <v>1067</v>
      </c>
      <c r="I94" s="119" t="s">
        <v>80</v>
      </c>
      <c r="J94" s="119" t="s">
        <v>1074</v>
      </c>
      <c r="K94" s="119" t="str">
        <f>_xlfn.XLOOKUP(Tableau210[[#This Row],[NOM]],[8]LUT!$I$5:$I$301,[8]LUT!$N$5:$N$301)</f>
        <v xml:space="preserve">Ballon </v>
      </c>
      <c r="L94" s="119">
        <v>9</v>
      </c>
      <c r="M94" s="119"/>
      <c r="N94" s="119">
        <v>9</v>
      </c>
      <c r="O94" s="119"/>
      <c r="P94" s="119"/>
      <c r="Q94" s="119"/>
      <c r="R94" s="119"/>
      <c r="S94" s="119"/>
      <c r="T94" s="119"/>
      <c r="U94" s="119"/>
      <c r="V94" s="119"/>
      <c r="W94" s="117" t="s">
        <v>2537</v>
      </c>
      <c r="X94" s="207" cm="1">
        <f t="array" ref="X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4" s="117" t="s">
        <v>3424</v>
      </c>
      <c r="AA94" s="207" cm="1">
        <f t="array" ref="AA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4" s="48"/>
      <c r="AD94" s="117" t="s">
        <v>2103</v>
      </c>
      <c r="AE94" s="119"/>
      <c r="AF94" s="181">
        <f>IFERROR(VLOOKUP(Tableau210[[#This Row],[OPERATION]],Tableau4[],5,FALSE),"")</f>
        <v>1</v>
      </c>
      <c r="AG94" s="178" cm="1">
        <f t="array" ref="AG94">IFERROR(
   SUM(
      _xlfn._xlws.FILTER(
         Tableau3[JP],
         (Tableau3[ITEM]=Tableau210[[#This Row],[NOM]])*
         (Tableau3[Rep.]=Tableau210[[#This Row],[REPERE BUTA]])
      )
   ),
0)</f>
        <v>1</v>
      </c>
      <c r="AH94" s="182">
        <f>IFERROR(VLOOKUP(Tableau210[[#This Row],[OPERATION]],Tableau4[],4,FALSE),"")</f>
        <v>0</v>
      </c>
      <c r="AI94" s="178" cm="1">
        <f t="array" ref="AI94">IFERROR(
   SUM(
      _xlfn._xlws.FILTER(
         Tableau3[BP],
         (Tableau3[ITEM]=Tableau210[[#This Row],[NOM]])*
         (Tableau3[Rep.]=Tableau210[[#This Row],[REPERE BUTA]])
      )
   ),
0)</f>
        <v>0</v>
      </c>
      <c r="AJ94" s="182" t="str">
        <f>IF(Tableau210[[#This Row],[NB JP EMIS]]=1,"1 JP","") &amp; IF(Tableau210[[#This Row],[NB BP EMIS]]=1," 1 BP","")</f>
        <v>1 JP</v>
      </c>
      <c r="AK94" s="177" t="str">
        <f>IF(Tableau210[[#This Row],[NB JP BUTA]]=1,"1 JP","") &amp; IF(Tableau210[[#This Row],[Nb BP BUTA]]=1," 1 BP","") &amp; IF(Tableau210[[#This Row],[Nb BP BUTA]]=2," 2 BP","")</f>
        <v>1 JP</v>
      </c>
      <c r="AL94" s="117" t="s">
        <v>2527</v>
      </c>
      <c r="AM94" s="117">
        <f>IFERROR(+VLOOKUP(AY94,Tiges!$G$4:$I$569,3,FALSE),"")</f>
        <v>27</v>
      </c>
      <c r="AN94" s="48"/>
      <c r="AO94" s="117" t="s">
        <v>3424</v>
      </c>
      <c r="AP94" s="177" cm="1">
        <f t="array" ref="AP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4" s="117" t="s">
        <v>3424</v>
      </c>
      <c r="AS94" s="177" t="str" cm="1">
        <f t="array" ref="AS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4" s="117" t="s">
        <v>3424</v>
      </c>
      <c r="AV94" s="177" t="str" cm="1">
        <f t="array" ref="AV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4" s="117"/>
      <c r="AY94" s="117" cm="1">
        <f t="array" ref="AY94">IFERROR(_xlfn.XLOOKUP(Tableau210[[#This Row],[DN DONNEES BUTA ]]&amp;Tableau210[[#This Row],[PN DONNEES BUTA]],Tiges!$B$4:$B$79&amp;Tiges!$C$4:$C$79,Tiges!$G$4:$G$79),"")</f>
        <v>16</v>
      </c>
      <c r="AZ94" s="117"/>
      <c r="BA94" s="117" cm="1">
        <f t="array" ref="BA94">IFERROR(_xlfn.XLOOKUP(Tableau210[[#This Row],[DN DONNEES BUTA ]]&amp;Tableau210[[#This Row],[PN DONNEES BUTA]],Tiges!$B$4:$B$79&amp;Tiges!$C$4:$C$79,Tiges!$H$4:$H$79),"")</f>
        <v>90</v>
      </c>
      <c r="BB94" s="117"/>
      <c r="BC94" s="182">
        <f>IFERROR(VLOOKUP(Tableau210[[#This Row],[OPERATION]],Tableau4[],2,FALSE),"")</f>
        <v>2</v>
      </c>
      <c r="BD94" s="177" cm="1">
        <f t="array" ref="BD94">IFERROR(
   SUM(
      _xlfn._xlws.FILTER(
         Tableau3[Nb Platinage Joint],
         (Tableau3[ITEM]=Tableau210[[#This Row],[NOM]])*
         (Tableau3[Rep.]=Tableau210[[#This Row],[REPERE BUTA]])
      )
   ),
0)</f>
        <v>2</v>
      </c>
      <c r="BE94" s="182">
        <f>IFERROR(VLOOKUP(Tableau210[[#This Row],[OPERATION]],Tableau4[],3,FALSE),"")</f>
        <v>1</v>
      </c>
      <c r="BF94" s="177" cm="1">
        <f t="array" ref="BF94">IFERROR(
   SUM(
      _xlfn._xlws.FILTER(
         Tableau3[Joint Définitif Nb],
         (Tableau3[ITEM]=Tableau210[[#This Row],[NOM]])*
         (Tableau3[Rep.]=Tableau210[[#This Row],[REPERE BUTA]])
      )
   ),
0)</f>
        <v>1</v>
      </c>
      <c r="BG94" s="117" t="s">
        <v>3424</v>
      </c>
      <c r="BH94" s="177" t="str" cm="1">
        <f t="array" ref="BH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4" s="117" t="s">
        <v>3424</v>
      </c>
      <c r="BK94" s="117" t="s">
        <v>3424</v>
      </c>
      <c r="BL94" s="167" t="s">
        <v>2380</v>
      </c>
      <c r="BM94" s="167"/>
      <c r="BN94" s="117"/>
      <c r="BO94" s="117"/>
      <c r="BP94" s="117"/>
      <c r="BQ94" s="48"/>
      <c r="BR94" s="119"/>
      <c r="BS94" s="48"/>
      <c r="BT94" s="48"/>
      <c r="BU94" s="48"/>
      <c r="BV94" s="48"/>
      <c r="BW94" s="48"/>
      <c r="BX94" s="48"/>
    </row>
    <row r="95" spans="1:76" ht="15.75" hidden="1" x14ac:dyDescent="0.25">
      <c r="A95" s="48" t="e" cm="1">
        <f t="array" ref="A95">_xlfn.XLOOKUP(Tableau210[[#This Row],[NOM]]&amp;Tableau210[[#This Row],[REPERE BUTA]],[6]!Tableau16[POSTE TECHNIQUE]&amp;[6]!Tableau16[Repere ADM],[6]!Tableau16[NUMERO CLIENT])</f>
        <v>#N/A</v>
      </c>
      <c r="B95" s="48" t="e" cm="1">
        <f t="array" ref="B95">_xlfn.XLOOKUP(Tableau210[[#This Row],[NOM]]&amp;Tableau210[[#This Row],[REPERE BUTA]],[6]!Tableau16[POSTE TECHNIQUE]&amp;[6]!Tableau16[Repere REF],[6]!Tableau16[NUMERO CLIENT])</f>
        <v>#N/A</v>
      </c>
      <c r="C95" s="48" cm="1">
        <f t="array" ref="C95">_xlfn.XLOOKUP(Tableau210[[#This Row],[NOM]]&amp;Tableau210[[#This Row],[Repere Ubleam]],[7]Sheet1!$C$2:$C$2995&amp;[7]Sheet1!$I$2:$I$2995,[7]Sheet1!$A$2:$A$2995)</f>
        <v>88</v>
      </c>
      <c r="D95" s="48" t="str">
        <f>C95&amp;""</f>
        <v>88</v>
      </c>
      <c r="E95" s="48" t="e">
        <v>#N/A</v>
      </c>
      <c r="F95" s="48" t="e">
        <v>#N/A</v>
      </c>
      <c r="G95" s="176" t="s">
        <v>1210</v>
      </c>
      <c r="H95" s="119" t="s">
        <v>1067</v>
      </c>
      <c r="I95" s="119" t="s">
        <v>80</v>
      </c>
      <c r="J95" s="119" t="s">
        <v>1074</v>
      </c>
      <c r="K95" s="119" t="str">
        <f>_xlfn.XLOOKUP(Tableau210[[#This Row],[NOM]],[8]LUT!$I$5:$I$301,[8]LUT!$N$5:$N$301)</f>
        <v xml:space="preserve">Ballon </v>
      </c>
      <c r="L95" s="119">
        <v>10</v>
      </c>
      <c r="M95" s="119"/>
      <c r="N95" s="119">
        <v>10</v>
      </c>
      <c r="O95" s="119"/>
      <c r="P95" s="119"/>
      <c r="Q95" s="119"/>
      <c r="R95" s="119"/>
      <c r="S95" s="119"/>
      <c r="T95" s="119"/>
      <c r="U95" s="119"/>
      <c r="V95" s="119"/>
      <c r="W95" s="117" t="s">
        <v>2537</v>
      </c>
      <c r="X95" s="207" cm="1">
        <f t="array" ref="X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5" s="117" t="s">
        <v>3424</v>
      </c>
      <c r="AA95" s="207" cm="1">
        <f t="array" ref="AA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5" s="48"/>
      <c r="AD95" s="117" t="s">
        <v>2103</v>
      </c>
      <c r="AE95" s="119"/>
      <c r="AF95" s="181">
        <f>IFERROR(VLOOKUP(Tableau210[[#This Row],[OPERATION]],Tableau4[],5,FALSE),"")</f>
        <v>1</v>
      </c>
      <c r="AG95" s="178" cm="1">
        <f t="array" ref="AG95">IFERROR(
   SUM(
      _xlfn._xlws.FILTER(
         Tableau3[JP],
         (Tableau3[ITEM]=Tableau210[[#This Row],[NOM]])*
         (Tableau3[Rep.]=Tableau210[[#This Row],[REPERE BUTA]])
      )
   ),
0)</f>
        <v>1</v>
      </c>
      <c r="AH95" s="182">
        <f>IFERROR(VLOOKUP(Tableau210[[#This Row],[OPERATION]],Tableau4[],4,FALSE),"")</f>
        <v>0</v>
      </c>
      <c r="AI95" s="178" cm="1">
        <f t="array" ref="AI95">IFERROR(
   SUM(
      _xlfn._xlws.FILTER(
         Tableau3[BP],
         (Tableau3[ITEM]=Tableau210[[#This Row],[NOM]])*
         (Tableau3[Rep.]=Tableau210[[#This Row],[REPERE BUTA]])
      )
   ),
0)</f>
        <v>0</v>
      </c>
      <c r="AJ95" s="182" t="str">
        <f>IF(Tableau210[[#This Row],[NB JP EMIS]]=1,"1 JP","") &amp; IF(Tableau210[[#This Row],[NB BP EMIS]]=1," 1 BP","")</f>
        <v>1 JP</v>
      </c>
      <c r="AK95" s="177" t="str">
        <f>IF(Tableau210[[#This Row],[NB JP BUTA]]=1,"1 JP","") &amp; IF(Tableau210[[#This Row],[Nb BP BUTA]]=1," 1 BP","") &amp; IF(Tableau210[[#This Row],[Nb BP BUTA]]=2," 2 BP","")</f>
        <v>1 JP</v>
      </c>
      <c r="AL95" s="117" t="s">
        <v>2527</v>
      </c>
      <c r="AM95" s="117">
        <f>IFERROR(+VLOOKUP(AY95,Tiges!$G$4:$I$569,3,FALSE),"")</f>
        <v>27</v>
      </c>
      <c r="AN95" s="48"/>
      <c r="AO95" s="117" t="s">
        <v>3424</v>
      </c>
      <c r="AP95" s="177" cm="1">
        <f t="array" ref="AP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5" s="117" t="s">
        <v>3424</v>
      </c>
      <c r="AS95" s="177" t="str" cm="1">
        <f t="array" ref="AS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95" s="411" t="s">
        <v>3424</v>
      </c>
      <c r="AU95" s="117" t="s">
        <v>3424</v>
      </c>
      <c r="AV95" s="177" t="str" cm="1">
        <f t="array" ref="AV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5" s="117"/>
      <c r="AY95" s="117" cm="1">
        <f t="array" ref="AY95">IFERROR(_xlfn.XLOOKUP(Tableau210[[#This Row],[DN DONNEES BUTA ]]&amp;Tableau210[[#This Row],[PN DONNEES BUTA]],Tiges!$B$4:$B$79&amp;Tiges!$C$4:$C$79,Tiges!$G$4:$G$79),"")</f>
        <v>16</v>
      </c>
      <c r="AZ95" s="117"/>
      <c r="BA95" s="117" cm="1">
        <f t="array" ref="BA95">IFERROR(_xlfn.XLOOKUP(Tableau210[[#This Row],[DN DONNEES BUTA ]]&amp;Tableau210[[#This Row],[PN DONNEES BUTA]],Tiges!$B$4:$B$79&amp;Tiges!$C$4:$C$79,Tiges!$H$4:$H$79),"")</f>
        <v>90</v>
      </c>
      <c r="BB95" s="117"/>
      <c r="BC95" s="182">
        <f>IFERROR(VLOOKUP(Tableau210[[#This Row],[OPERATION]],Tableau4[],2,FALSE),"")</f>
        <v>2</v>
      </c>
      <c r="BD95" s="177" cm="1">
        <f t="array" ref="BD95">IFERROR(
   SUM(
      _xlfn._xlws.FILTER(
         Tableau3[Nb Platinage Joint],
         (Tableau3[ITEM]=Tableau210[[#This Row],[NOM]])*
         (Tableau3[Rep.]=Tableau210[[#This Row],[REPERE BUTA]])
      )
   ),
0)</f>
        <v>2</v>
      </c>
      <c r="BE95" s="182">
        <f>IFERROR(VLOOKUP(Tableau210[[#This Row],[OPERATION]],Tableau4[],3,FALSE),"")</f>
        <v>1</v>
      </c>
      <c r="BF95" s="177" cm="1">
        <f t="array" ref="BF95">IFERROR(
   SUM(
      _xlfn._xlws.FILTER(
         Tableau3[Joint Définitif Nb],
         (Tableau3[ITEM]=Tableau210[[#This Row],[NOM]])*
         (Tableau3[Rep.]=Tableau210[[#This Row],[REPERE BUTA]])
      )
   ),
0)</f>
        <v>1</v>
      </c>
      <c r="BG95" s="117" t="s">
        <v>3424</v>
      </c>
      <c r="BH95" s="177" t="str" cm="1">
        <f t="array" ref="BH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5" s="117" t="s">
        <v>3424</v>
      </c>
      <c r="BK95" s="117" t="s">
        <v>3424</v>
      </c>
      <c r="BL95" s="167" t="s">
        <v>2380</v>
      </c>
      <c r="BM95" s="167"/>
      <c r="BN95" s="117"/>
      <c r="BO95" s="117"/>
      <c r="BP95" s="117"/>
      <c r="BQ95" s="48"/>
      <c r="BR95" s="119"/>
      <c r="BS95" s="48"/>
      <c r="BT95" s="48"/>
      <c r="BU95" s="48"/>
      <c r="BV95" s="48"/>
      <c r="BW95" s="48"/>
      <c r="BX95" s="48"/>
    </row>
    <row r="96" spans="1:76" ht="15.75" hidden="1" x14ac:dyDescent="0.25">
      <c r="A96" s="48" t="e" cm="1">
        <f t="array" ref="A96">_xlfn.XLOOKUP(Tableau210[[#This Row],[NOM]]&amp;Tableau210[[#This Row],[REPERE BUTA]],[6]!Tableau16[POSTE TECHNIQUE]&amp;[6]!Tableau16[Repere ADM],[6]!Tableau16[NUMERO CLIENT])</f>
        <v>#N/A</v>
      </c>
      <c r="B96" s="48" t="e" cm="1">
        <f t="array" ref="B96">_xlfn.XLOOKUP(Tableau210[[#This Row],[NOM]]&amp;Tableau210[[#This Row],[REPERE BUTA]],[6]!Tableau16[POSTE TECHNIQUE]&amp;[6]!Tableau16[Repere REF],[6]!Tableau16[NUMERO CLIENT])</f>
        <v>#N/A</v>
      </c>
      <c r="C96" s="48" cm="1">
        <f t="array" ref="C96">_xlfn.XLOOKUP(Tableau210[[#This Row],[NOM]]&amp;Tableau210[[#This Row],[Repere Ubleam]],[7]Sheet1!$C$2:$C$2995&amp;[7]Sheet1!$I$2:$I$2995,[7]Sheet1!$A$2:$A$2995)</f>
        <v>89</v>
      </c>
      <c r="D96" s="48" t="str">
        <f>C96&amp;""</f>
        <v>89</v>
      </c>
      <c r="E96" s="48" t="e">
        <v>#N/A</v>
      </c>
      <c r="F96" s="48" t="e">
        <v>#N/A</v>
      </c>
      <c r="G96" s="176" t="s">
        <v>1210</v>
      </c>
      <c r="H96" s="119" t="s">
        <v>1067</v>
      </c>
      <c r="I96" s="119" t="s">
        <v>80</v>
      </c>
      <c r="J96" s="119" t="s">
        <v>1074</v>
      </c>
      <c r="K96" s="119" t="str">
        <f>_xlfn.XLOOKUP(Tableau210[[#This Row],[NOM]],[8]LUT!$I$5:$I$301,[8]LUT!$N$5:$N$301)</f>
        <v xml:space="preserve">Ballon </v>
      </c>
      <c r="L96" s="119">
        <v>11</v>
      </c>
      <c r="M96" s="119"/>
      <c r="N96" s="119">
        <v>11</v>
      </c>
      <c r="O96" s="119"/>
      <c r="P96" s="119"/>
      <c r="Q96" s="119"/>
      <c r="R96" s="119"/>
      <c r="S96" s="119"/>
      <c r="T96" s="119"/>
      <c r="U96" s="119"/>
      <c r="V96" s="119"/>
      <c r="W96" s="117" t="s">
        <v>2537</v>
      </c>
      <c r="X96" s="207" cm="1">
        <f t="array" ref="X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6" s="117" t="s">
        <v>3424</v>
      </c>
      <c r="AA96" s="207" cm="1">
        <f t="array" ref="AA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6" s="48"/>
      <c r="AD96" s="117" t="s">
        <v>2196</v>
      </c>
      <c r="AE96" s="119"/>
      <c r="AF96" s="181">
        <f>IFERROR(VLOOKUP(Tableau210[[#This Row],[OPERATION]],Tableau4[],5,FALSE),"")</f>
        <v>0</v>
      </c>
      <c r="AG96" s="178" cm="1">
        <f t="array" ref="AG96">IFERROR(
   SUM(
      _xlfn._xlws.FILTER(
         Tableau3[JP],
         (Tableau3[ITEM]=Tableau210[[#This Row],[NOM]])*
         (Tableau3[Rep.]=Tableau210[[#This Row],[REPERE BUTA]])
      )
   ),
0)</f>
        <v>0</v>
      </c>
      <c r="AH96" s="182">
        <f>IFERROR(VLOOKUP(Tableau210[[#This Row],[OPERATION]],Tableau4[],4,FALSE),"")</f>
        <v>0</v>
      </c>
      <c r="AI96" s="178" cm="1">
        <f t="array" ref="AI96">IFERROR(
   SUM(
      _xlfn._xlws.FILTER(
         Tableau3[BP],
         (Tableau3[ITEM]=Tableau210[[#This Row],[NOM]])*
         (Tableau3[Rep.]=Tableau210[[#This Row],[REPERE BUTA]])
      )
   ),
0)</f>
        <v>0</v>
      </c>
      <c r="AJ96" s="182" t="str">
        <f>IF(Tableau210[[#This Row],[NB JP EMIS]]=1,"1 JP","") &amp; IF(Tableau210[[#This Row],[NB BP EMIS]]=1," 1 BP","")</f>
        <v/>
      </c>
      <c r="AK96" s="177" t="str">
        <f>IF(Tableau210[[#This Row],[NB JP BUTA]]=1,"1 JP","") &amp; IF(Tableau210[[#This Row],[Nb BP BUTA]]=1," 1 BP","") &amp; IF(Tableau210[[#This Row],[Nb BP BUTA]]=2," 2 BP","")</f>
        <v/>
      </c>
      <c r="AL96" s="117" t="s">
        <v>2527</v>
      </c>
      <c r="AM96" s="117">
        <f>IFERROR(+VLOOKUP(AY96,Tiges!$G$4:$I$569,3,FALSE),"")</f>
        <v>27</v>
      </c>
      <c r="AN96" s="48"/>
      <c r="AO96" s="117" t="s">
        <v>3424</v>
      </c>
      <c r="AP96" s="177" cm="1">
        <f t="array" ref="AP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6" s="117" t="s">
        <v>3424</v>
      </c>
      <c r="AS96" s="177" t="str" cm="1">
        <f t="array" ref="AS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6" s="117" t="s">
        <v>3424</v>
      </c>
      <c r="AV96" s="177" t="str" cm="1">
        <f t="array" ref="AV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" s="117"/>
      <c r="AY96" s="117" cm="1">
        <f t="array" ref="AY96">IFERROR(_xlfn.XLOOKUP(Tableau210[[#This Row],[DN DONNEES BUTA ]]&amp;Tableau210[[#This Row],[PN DONNEES BUTA]],Tiges!$B$4:$B$79&amp;Tiges!$C$4:$C$79,Tiges!$G$4:$G$79),"")</f>
        <v>16</v>
      </c>
      <c r="AZ96" s="117"/>
      <c r="BA96" s="117" cm="1">
        <f t="array" ref="BA96">IFERROR(_xlfn.XLOOKUP(Tableau210[[#This Row],[DN DONNEES BUTA ]]&amp;Tableau210[[#This Row],[PN DONNEES BUTA]],Tiges!$B$4:$B$79&amp;Tiges!$C$4:$C$79,Tiges!$H$4:$H$79),"")</f>
        <v>90</v>
      </c>
      <c r="BB96" s="117"/>
      <c r="BC96" s="182">
        <f>IFERROR(VLOOKUP(Tableau210[[#This Row],[OPERATION]],Tableau4[],2,FALSE),"")</f>
        <v>0</v>
      </c>
      <c r="BD96" s="177" cm="1">
        <f t="array" ref="BD96">IFERROR(
   SUM(
      _xlfn._xlws.FILTER(
         Tableau3[Nb Platinage Joint],
         (Tableau3[ITEM]=Tableau210[[#This Row],[NOM]])*
         (Tableau3[Rep.]=Tableau210[[#This Row],[REPERE BUTA]])
      )
   ),
0)</f>
        <v>0</v>
      </c>
      <c r="BE96" s="182">
        <f>IFERROR(VLOOKUP(Tableau210[[#This Row],[OPERATION]],Tableau4[],3,FALSE),"")</f>
        <v>1</v>
      </c>
      <c r="BF96" s="177" cm="1">
        <f t="array" ref="BF96">IFERROR(
   SUM(
      _xlfn._xlws.FILTER(
         Tableau3[Joint Définitif Nb],
         (Tableau3[ITEM]=Tableau210[[#This Row],[NOM]])*
         (Tableau3[Rep.]=Tableau210[[#This Row],[REPERE BUTA]])
      )
   ),
0)</f>
        <v>1</v>
      </c>
      <c r="BG96" s="117" t="s">
        <v>3424</v>
      </c>
      <c r="BH96" s="177" t="str" cm="1">
        <f t="array" ref="BH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" s="117" t="s">
        <v>3424</v>
      </c>
      <c r="BK96" s="117" t="s">
        <v>3424</v>
      </c>
      <c r="BL96" s="167" t="s">
        <v>2380</v>
      </c>
      <c r="BM96" s="167"/>
      <c r="BN96" s="117"/>
      <c r="BO96" s="117"/>
      <c r="BP96" s="117"/>
      <c r="BQ96" s="48"/>
      <c r="BR96" s="119"/>
      <c r="BS96" s="48"/>
      <c r="BT96" s="48"/>
      <c r="BU96" s="48"/>
      <c r="BV96" s="48"/>
      <c r="BW96" s="48"/>
      <c r="BX96" s="48"/>
    </row>
    <row r="97" spans="1:76" ht="15.75" hidden="1" x14ac:dyDescent="0.25">
      <c r="A97" s="48" t="e" cm="1">
        <f t="array" ref="A97">_xlfn.XLOOKUP(Tableau210[[#This Row],[NOM]]&amp;Tableau210[[#This Row],[REPERE BUTA]],[6]!Tableau16[POSTE TECHNIQUE]&amp;[6]!Tableau16[Repere ADM],[6]!Tableau16[NUMERO CLIENT])</f>
        <v>#N/A</v>
      </c>
      <c r="B97" s="48" t="e" cm="1">
        <f t="array" ref="B97">_xlfn.XLOOKUP(Tableau210[[#This Row],[NOM]]&amp;Tableau210[[#This Row],[REPERE BUTA]],[6]!Tableau16[POSTE TECHNIQUE]&amp;[6]!Tableau16[Repere REF],[6]!Tableau16[NUMERO CLIENT])</f>
        <v>#N/A</v>
      </c>
      <c r="C97" s="48" cm="1">
        <f t="array" ref="C97">_xlfn.XLOOKUP(Tableau210[[#This Row],[NOM]]&amp;Tableau210[[#This Row],[Repere Ubleam]],[7]Sheet1!$C$2:$C$2995&amp;[7]Sheet1!$I$2:$I$2995,[7]Sheet1!$A$2:$A$2995)</f>
        <v>90</v>
      </c>
      <c r="D97" s="48" t="str">
        <f>C97&amp;""</f>
        <v>90</v>
      </c>
      <c r="E97" s="48" t="e">
        <v>#N/A</v>
      </c>
      <c r="F97" s="48" t="e">
        <v>#N/A</v>
      </c>
      <c r="G97" s="176" t="s">
        <v>1210</v>
      </c>
      <c r="H97" s="119" t="s">
        <v>1067</v>
      </c>
      <c r="I97" s="119" t="s">
        <v>80</v>
      </c>
      <c r="J97" s="119" t="s">
        <v>1074</v>
      </c>
      <c r="K97" s="119" t="str">
        <f>_xlfn.XLOOKUP(Tableau210[[#This Row],[NOM]],[8]LUT!$I$5:$I$301,[8]LUT!$N$5:$N$301)</f>
        <v xml:space="preserve">Ballon </v>
      </c>
      <c r="L97" s="119">
        <v>12</v>
      </c>
      <c r="M97" s="119"/>
      <c r="N97" s="119">
        <v>12</v>
      </c>
      <c r="O97" s="119"/>
      <c r="P97" s="119"/>
      <c r="Q97" s="119"/>
      <c r="R97" s="119"/>
      <c r="S97" s="119"/>
      <c r="T97" s="119"/>
      <c r="U97" s="119"/>
      <c r="V97" s="119"/>
      <c r="W97" s="117" t="s">
        <v>2537</v>
      </c>
      <c r="X97" s="207" cm="1">
        <f t="array" ref="X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9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7" s="117" t="s">
        <v>3424</v>
      </c>
      <c r="AA97" s="207" cm="1">
        <f t="array" ref="AA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7" s="48"/>
      <c r="AD97" s="117" t="s">
        <v>2197</v>
      </c>
      <c r="AE97" s="119"/>
      <c r="AF97" s="181">
        <f>IFERROR(VLOOKUP(Tableau210[[#This Row],[OPERATION]],Tableau4[],5,FALSE),"")</f>
        <v>0</v>
      </c>
      <c r="AG97" s="178" cm="1">
        <f t="array" ref="AG97">IFERROR(
   SUM(
      _xlfn._xlws.FILTER(
         Tableau3[JP],
         (Tableau3[ITEM]=Tableau210[[#This Row],[NOM]])*
         (Tableau3[Rep.]=Tableau210[[#This Row],[REPERE BUTA]])
      )
   ),
0)</f>
        <v>0</v>
      </c>
      <c r="AH97" s="182">
        <f>IFERROR(VLOOKUP(Tableau210[[#This Row],[OPERATION]],Tableau4[],4,FALSE),"")</f>
        <v>1</v>
      </c>
      <c r="AI97" s="178" cm="1">
        <f t="array" ref="AI97">IFERROR(
   SUM(
      _xlfn._xlws.FILTER(
         Tableau3[BP],
         (Tableau3[ITEM]=Tableau210[[#This Row],[NOM]])*
         (Tableau3[Rep.]=Tableau210[[#This Row],[REPERE BUTA]])
      )
   ),
0)</f>
        <v>1</v>
      </c>
      <c r="AJ97" s="182" t="str">
        <f>IF(Tableau210[[#This Row],[NB JP EMIS]]=1,"1 JP","") &amp; IF(Tableau210[[#This Row],[NB BP EMIS]]=1," 1 BP","")</f>
        <v xml:space="preserve"> 1 BP</v>
      </c>
      <c r="AK97" s="177" t="str">
        <f>IF(Tableau210[[#This Row],[NB JP BUTA]]=1,"1 JP","") &amp; IF(Tableau210[[#This Row],[Nb BP BUTA]]=1," 1 BP","") &amp; IF(Tableau210[[#This Row],[Nb BP BUTA]]=2," 2 BP","")</f>
        <v xml:space="preserve"> 1 BP</v>
      </c>
      <c r="AL97" s="117" t="s">
        <v>2527</v>
      </c>
      <c r="AM97" s="117">
        <f>IFERROR(+VLOOKUP(AY97,Tiges!$G$4:$I$569,3,FALSE),"")</f>
        <v>22</v>
      </c>
      <c r="AN97" s="48"/>
      <c r="AO97" s="117" t="s">
        <v>3424</v>
      </c>
      <c r="AP97" s="177" cm="1">
        <f t="array" ref="AP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7" s="117" t="s">
        <v>3424</v>
      </c>
      <c r="AS97" s="177" t="str" cm="1">
        <f t="array" ref="AS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97" s="117" t="s">
        <v>3424</v>
      </c>
      <c r="AV97" s="177" t="str" cm="1">
        <f t="array" ref="AV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" s="117"/>
      <c r="AY97" s="117" cm="1">
        <f t="array" ref="AY97">IFERROR(_xlfn.XLOOKUP(Tableau210[[#This Row],[DN DONNEES BUTA ]]&amp;Tableau210[[#This Row],[PN DONNEES BUTA]],Tiges!$B$4:$B$79&amp;Tiges!$C$4:$C$79,Tiges!$G$4:$G$79),"")</f>
        <v>14</v>
      </c>
      <c r="AZ97" s="117"/>
      <c r="BA97" s="117" cm="1">
        <f t="array" ref="BA97">IFERROR(_xlfn.XLOOKUP(Tableau210[[#This Row],[DN DONNEES BUTA ]]&amp;Tableau210[[#This Row],[PN DONNEES BUTA]],Tiges!$B$4:$B$79&amp;Tiges!$C$4:$C$79,Tiges!$H$4:$H$79),"")</f>
        <v>80</v>
      </c>
      <c r="BB97" s="117"/>
      <c r="BC97" s="182">
        <f>IFERROR(VLOOKUP(Tableau210[[#This Row],[OPERATION]],Tableau4[],2,FALSE),"")</f>
        <v>1</v>
      </c>
      <c r="BD97" s="177" cm="1">
        <f t="array" ref="BD97">IFERROR(
   SUM(
      _xlfn._xlws.FILTER(
         Tableau3[Nb Platinage Joint],
         (Tableau3[ITEM]=Tableau210[[#This Row],[NOM]])*
         (Tableau3[Rep.]=Tableau210[[#This Row],[REPERE BUTA]])
      )
   ),
0)</f>
        <v>1</v>
      </c>
      <c r="BE97" s="182">
        <f>IFERROR(VLOOKUP(Tableau210[[#This Row],[OPERATION]],Tableau4[],3,FALSE),"")</f>
        <v>1</v>
      </c>
      <c r="BF97" s="177" cm="1">
        <f t="array" ref="BF97">IFERROR(
   SUM(
      _xlfn._xlws.FILTER(
         Tableau3[Joint Définitif Nb],
         (Tableau3[ITEM]=Tableau210[[#This Row],[NOM]])*
         (Tableau3[Rep.]=Tableau210[[#This Row],[REPERE BUTA]])
      )
   ),
0)</f>
        <v>1</v>
      </c>
      <c r="BG97" s="117" t="s">
        <v>3424</v>
      </c>
      <c r="BH97" s="177" t="str" cm="1">
        <f t="array" ref="BH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7" s="117" t="s">
        <v>3424</v>
      </c>
      <c r="BK97" s="117" t="s">
        <v>3424</v>
      </c>
      <c r="BL97" s="167" t="s">
        <v>2380</v>
      </c>
      <c r="BM97" s="167"/>
      <c r="BN97" s="117"/>
      <c r="BO97" s="117"/>
      <c r="BP97" s="117"/>
      <c r="BQ97" s="48"/>
      <c r="BR97" s="119"/>
      <c r="BS97" s="48"/>
      <c r="BT97" s="48"/>
      <c r="BU97" s="48"/>
      <c r="BV97" s="48"/>
      <c r="BW97" s="48"/>
      <c r="BX97" s="48"/>
    </row>
    <row r="98" spans="1:76" ht="15.75" hidden="1" x14ac:dyDescent="0.25">
      <c r="A98" s="48" t="e" cm="1">
        <f t="array" ref="A98">_xlfn.XLOOKUP(Tableau210[[#This Row],[NOM]]&amp;Tableau210[[#This Row],[REPERE BUTA]],[6]!Tableau16[POSTE TECHNIQUE]&amp;[6]!Tableau16[Repere ADM],[6]!Tableau16[NUMERO CLIENT])</f>
        <v>#N/A</v>
      </c>
      <c r="B98" s="48" t="e" cm="1">
        <f t="array" ref="B98">_xlfn.XLOOKUP(Tableau210[[#This Row],[NOM]]&amp;Tableau210[[#This Row],[REPERE BUTA]],[6]!Tableau16[POSTE TECHNIQUE]&amp;[6]!Tableau16[Repere REF],[6]!Tableau16[NUMERO CLIENT])</f>
        <v>#N/A</v>
      </c>
      <c r="C98" s="48" cm="1">
        <f t="array" ref="C98">_xlfn.XLOOKUP(Tableau210[[#This Row],[NOM]]&amp;Tableau210[[#This Row],[Repere Ubleam]],[7]Sheet1!$C$2:$C$2995&amp;[7]Sheet1!$I$2:$I$2995,[7]Sheet1!$A$2:$A$2995)</f>
        <v>91</v>
      </c>
      <c r="D98" s="48" t="str">
        <f>C98&amp;""</f>
        <v>91</v>
      </c>
      <c r="E98" s="48" t="e">
        <v>#N/A</v>
      </c>
      <c r="F98" s="48" t="e">
        <v>#N/A</v>
      </c>
      <c r="G98" s="176" t="s">
        <v>1210</v>
      </c>
      <c r="H98" s="119" t="s">
        <v>1067</v>
      </c>
      <c r="I98" s="119" t="s">
        <v>80</v>
      </c>
      <c r="J98" s="119" t="s">
        <v>1074</v>
      </c>
      <c r="K98" s="119" t="str">
        <f>_xlfn.XLOOKUP(Tableau210[[#This Row],[NOM]],[8]LUT!$I$5:$I$301,[8]LUT!$N$5:$N$301)</f>
        <v xml:space="preserve">Ballon </v>
      </c>
      <c r="L98" s="119">
        <v>13</v>
      </c>
      <c r="M98" s="119"/>
      <c r="N98" s="119">
        <v>13</v>
      </c>
      <c r="O98" s="119"/>
      <c r="P98" s="119"/>
      <c r="Q98" s="119"/>
      <c r="R98" s="119"/>
      <c r="S98" s="119"/>
      <c r="T98" s="119"/>
      <c r="U98" s="119"/>
      <c r="V98" s="119"/>
      <c r="W98" s="117" t="s">
        <v>2537</v>
      </c>
      <c r="X98" s="207" cm="1">
        <f t="array" ref="X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9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8" s="117" t="s">
        <v>3424</v>
      </c>
      <c r="AA98" s="207" cm="1">
        <f t="array" ref="AA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8" s="48"/>
      <c r="AD98" s="117" t="s">
        <v>2196</v>
      </c>
      <c r="AE98" s="119"/>
      <c r="AF98" s="181">
        <f>IFERROR(VLOOKUP(Tableau210[[#This Row],[OPERATION]],Tableau4[],5,FALSE),"")</f>
        <v>0</v>
      </c>
      <c r="AG98" s="178" cm="1">
        <f t="array" ref="AG98">IFERROR(
   SUM(
      _xlfn._xlws.FILTER(
         Tableau3[JP],
         (Tableau3[ITEM]=Tableau210[[#This Row],[NOM]])*
         (Tableau3[Rep.]=Tableau210[[#This Row],[REPERE BUTA]])
      )
   ),
0)</f>
        <v>0</v>
      </c>
      <c r="AH98" s="182">
        <f>IFERROR(VLOOKUP(Tableau210[[#This Row],[OPERATION]],Tableau4[],4,FALSE),"")</f>
        <v>0</v>
      </c>
      <c r="AI98" s="178" cm="1">
        <f t="array" ref="AI98">IFERROR(
   SUM(
      _xlfn._xlws.FILTER(
         Tableau3[BP],
         (Tableau3[ITEM]=Tableau210[[#This Row],[NOM]])*
         (Tableau3[Rep.]=Tableau210[[#This Row],[REPERE BUTA]])
      )
   ),
0)</f>
        <v>0</v>
      </c>
      <c r="AJ98" s="182" t="str">
        <f>IF(Tableau210[[#This Row],[NB JP EMIS]]=1,"1 JP","") &amp; IF(Tableau210[[#This Row],[NB BP EMIS]]=1," 1 BP","")</f>
        <v/>
      </c>
      <c r="AK98" s="177" t="str">
        <f>IF(Tableau210[[#This Row],[NB JP BUTA]]=1,"1 JP","") &amp; IF(Tableau210[[#This Row],[Nb BP BUTA]]=1," 1 BP","") &amp; IF(Tableau210[[#This Row],[Nb BP BUTA]]=2," 2 BP","")</f>
        <v/>
      </c>
      <c r="AL98" s="117" t="s">
        <v>2527</v>
      </c>
      <c r="AM98" s="117">
        <f>IFERROR(+VLOOKUP(AY98,Tiges!$G$4:$I$569,3,FALSE),"")</f>
        <v>46</v>
      </c>
      <c r="AN98" s="48"/>
      <c r="AO98" s="117" t="s">
        <v>3424</v>
      </c>
      <c r="AP98" s="177" cm="1">
        <f t="array" ref="AP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8" s="117" t="s">
        <v>3424</v>
      </c>
      <c r="AS98" s="177" t="str" cm="1">
        <f t="array" ref="AS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98" s="117" t="s">
        <v>3424</v>
      </c>
      <c r="AV98" s="177" t="str" cm="1">
        <f t="array" ref="AV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" s="117"/>
      <c r="AY98" s="117" cm="1">
        <f t="array" ref="AY98">IFERROR(_xlfn.XLOOKUP(Tableau210[[#This Row],[DN DONNEES BUTA ]]&amp;Tableau210[[#This Row],[PN DONNEES BUTA]],Tiges!$B$4:$B$79&amp;Tiges!$C$4:$C$79,Tiges!$G$4:$G$79),"")</f>
        <v>30</v>
      </c>
      <c r="AZ98" s="117"/>
      <c r="BA98" s="117" cm="1">
        <f t="array" ref="BA98">IFERROR(_xlfn.XLOOKUP(Tableau210[[#This Row],[DN DONNEES BUTA ]]&amp;Tableau210[[#This Row],[PN DONNEES BUTA]],Tiges!$B$4:$B$79&amp;Tiges!$C$4:$C$79,Tiges!$H$4:$H$79),"")</f>
        <v>160</v>
      </c>
      <c r="BB98" s="117"/>
      <c r="BC98" s="182">
        <f>IFERROR(VLOOKUP(Tableau210[[#This Row],[OPERATION]],Tableau4[],2,FALSE),"")</f>
        <v>0</v>
      </c>
      <c r="BD98" s="177" cm="1">
        <f t="array" ref="BD98">IFERROR(
   SUM(
      _xlfn._xlws.FILTER(
         Tableau3[Nb Platinage Joint],
         (Tableau3[ITEM]=Tableau210[[#This Row],[NOM]])*
         (Tableau3[Rep.]=Tableau210[[#This Row],[REPERE BUTA]])
      )
   ),
0)</f>
        <v>0</v>
      </c>
      <c r="BE98" s="182">
        <f>IFERROR(VLOOKUP(Tableau210[[#This Row],[OPERATION]],Tableau4[],3,FALSE),"")</f>
        <v>1</v>
      </c>
      <c r="BF98" s="177" cm="1">
        <f t="array" ref="BF98">IFERROR(
   SUM(
      _xlfn._xlws.FILTER(
         Tableau3[Joint Définitif Nb],
         (Tableau3[ITEM]=Tableau210[[#This Row],[NOM]])*
         (Tableau3[Rep.]=Tableau210[[#This Row],[REPERE BUTA]])
      )
   ),
0)</f>
        <v>1</v>
      </c>
      <c r="BG98" s="117" t="s">
        <v>3424</v>
      </c>
      <c r="BH98" s="177" t="str" cm="1">
        <f t="array" ref="BH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8" s="117" t="s">
        <v>3424</v>
      </c>
      <c r="BK98" s="117" t="s">
        <v>3424</v>
      </c>
      <c r="BL98" s="167" t="s">
        <v>2380</v>
      </c>
      <c r="BM98" s="167"/>
      <c r="BN98" s="117"/>
      <c r="BO98" s="117"/>
      <c r="BP98" s="117"/>
      <c r="BQ98" s="48"/>
      <c r="BR98" s="119"/>
      <c r="BS98" s="48"/>
      <c r="BT98" s="48"/>
      <c r="BU98" s="48"/>
      <c r="BV98" s="48"/>
      <c r="BW98" s="48"/>
      <c r="BX98" s="48"/>
    </row>
    <row r="99" spans="1:76" ht="15.75" hidden="1" x14ac:dyDescent="0.25">
      <c r="A99" s="48" t="e" cm="1">
        <f t="array" ref="A99">_xlfn.XLOOKUP(Tableau210[[#This Row],[NOM]]&amp;Tableau210[[#This Row],[REPERE BUTA]],[6]!Tableau16[POSTE TECHNIQUE]&amp;[6]!Tableau16[Repere ADM],[6]!Tableau16[NUMERO CLIENT])</f>
        <v>#N/A</v>
      </c>
      <c r="B99" s="48" t="e" cm="1">
        <f t="array" ref="B99">_xlfn.XLOOKUP(Tableau210[[#This Row],[NOM]]&amp;Tableau210[[#This Row],[REPERE BUTA]],[6]!Tableau16[POSTE TECHNIQUE]&amp;[6]!Tableau16[Repere REF],[6]!Tableau16[NUMERO CLIENT])</f>
        <v>#N/A</v>
      </c>
      <c r="C99" s="48" cm="1">
        <f t="array" ref="C99">_xlfn.XLOOKUP(Tableau210[[#This Row],[NOM]]&amp;Tableau210[[#This Row],[Repere Ubleam]],[7]Sheet1!$C$2:$C$2995&amp;[7]Sheet1!$I$2:$I$2995,[7]Sheet1!$A$2:$A$2995)</f>
        <v>92</v>
      </c>
      <c r="D99" s="48" t="str">
        <f>C99&amp;""</f>
        <v>92</v>
      </c>
      <c r="E99" s="48" t="e">
        <v>#N/A</v>
      </c>
      <c r="F99" s="48" t="e">
        <v>#N/A</v>
      </c>
      <c r="G99" s="176" t="s">
        <v>1210</v>
      </c>
      <c r="H99" s="119" t="s">
        <v>1067</v>
      </c>
      <c r="I99" s="119" t="s">
        <v>80</v>
      </c>
      <c r="J99" s="119" t="s">
        <v>1074</v>
      </c>
      <c r="K99" s="119" t="str">
        <f>_xlfn.XLOOKUP(Tableau210[[#This Row],[NOM]],[8]LUT!$I$5:$I$301,[8]LUT!$N$5:$N$301)</f>
        <v xml:space="preserve">Ballon </v>
      </c>
      <c r="L99" s="119" t="s">
        <v>73</v>
      </c>
      <c r="M99" s="119"/>
      <c r="N99" s="119" t="s">
        <v>73</v>
      </c>
      <c r="O99" s="119"/>
      <c r="P99" s="119"/>
      <c r="Q99" s="119"/>
      <c r="R99" s="119"/>
      <c r="S99" s="119"/>
      <c r="T99" s="119"/>
      <c r="U99" s="119"/>
      <c r="V99" s="119"/>
      <c r="W99" s="117" t="s">
        <v>2537</v>
      </c>
      <c r="X99" s="207" cm="1">
        <f t="array" ref="X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9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9" s="117" t="s">
        <v>3424</v>
      </c>
      <c r="AA99" s="207" cm="1">
        <f t="array" ref="AA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9" s="48"/>
      <c r="AD99" s="117" t="s">
        <v>2138</v>
      </c>
      <c r="AE99" s="119"/>
      <c r="AF99" s="181">
        <f>IFERROR(VLOOKUP(Tableau210[[#This Row],[OPERATION]],Tableau4[],5,FALSE),"")</f>
        <v>0</v>
      </c>
      <c r="AG99" s="178" cm="1">
        <f t="array" ref="AG99">IFERROR(
   SUM(
      _xlfn._xlws.FILTER(
         Tableau3[JP],
         (Tableau3[ITEM]=Tableau210[[#This Row],[NOM]])*
         (Tableau3[Rep.]=Tableau210[[#This Row],[REPERE BUTA]])
      )
   ),
0)</f>
        <v>0</v>
      </c>
      <c r="AH99" s="182">
        <f>IFERROR(VLOOKUP(Tableau210[[#This Row],[OPERATION]],Tableau4[],4,FALSE),"")</f>
        <v>0</v>
      </c>
      <c r="AI99" s="178" cm="1">
        <f t="array" ref="AI99">IFERROR(
   SUM(
      _xlfn._xlws.FILTER(
         Tableau3[BP],
         (Tableau3[ITEM]=Tableau210[[#This Row],[NOM]])*
         (Tableau3[Rep.]=Tableau210[[#This Row],[REPERE BUTA]])
      )
   ),
0)</f>
        <v>0</v>
      </c>
      <c r="AJ99" s="182" t="str">
        <f>IF(Tableau210[[#This Row],[NB JP EMIS]]=1,"1 JP","") &amp; IF(Tableau210[[#This Row],[NB BP EMIS]]=1," 1 BP","")</f>
        <v/>
      </c>
      <c r="AK99" s="177" t="str">
        <f>IF(Tableau210[[#This Row],[NB JP BUTA]]=1,"1 JP","") &amp; IF(Tableau210[[#This Row],[Nb BP BUTA]]=1," 1 BP","") &amp; IF(Tableau210[[#This Row],[Nb BP BUTA]]=2," 2 BP","")</f>
        <v/>
      </c>
      <c r="AL99" s="117" t="s">
        <v>2527</v>
      </c>
      <c r="AM99" s="117">
        <f>IFERROR(+VLOOKUP(AY99,Tiges!$G$4:$I$569,3,FALSE),"")</f>
        <v>22</v>
      </c>
      <c r="AN99" s="48"/>
      <c r="AO99" s="117" t="s">
        <v>3424</v>
      </c>
      <c r="AP99" s="177" cm="1">
        <f t="array" ref="AP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99" s="411" t="s">
        <v>3424</v>
      </c>
      <c r="AR99" s="117" t="s">
        <v>3424</v>
      </c>
      <c r="AS99" s="177" cm="1">
        <f t="array" ref="AS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99" s="411" t="s">
        <v>3424</v>
      </c>
      <c r="AU99" s="117" t="s">
        <v>3424</v>
      </c>
      <c r="AV99" s="177" cm="1">
        <f t="array" ref="AV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99" s="411" t="s">
        <v>3424</v>
      </c>
      <c r="AX99" s="117"/>
      <c r="AY99" s="117" cm="1">
        <f t="array" ref="AY99">IFERROR(_xlfn.XLOOKUP(Tableau210[[#This Row],[DN DONNEES BUTA ]]&amp;Tableau210[[#This Row],[PN DONNEES BUTA]],Tiges!$B$4:$B$79&amp;Tiges!$C$4:$C$79,Tiges!$G$4:$G$79),"")</f>
        <v>14</v>
      </c>
      <c r="AZ99" s="117"/>
      <c r="BA99" s="117" cm="1">
        <f t="array" ref="BA99">IFERROR(_xlfn.XLOOKUP(Tableau210[[#This Row],[DN DONNEES BUTA ]]&amp;Tableau210[[#This Row],[PN DONNEES BUTA]],Tiges!$B$4:$B$79&amp;Tiges!$C$4:$C$79,Tiges!$H$4:$H$79),"")</f>
        <v>70</v>
      </c>
      <c r="BB99" s="117"/>
      <c r="BC99" s="182">
        <f>IFERROR(VLOOKUP(Tableau210[[#This Row],[OPERATION]],Tableau4[],2,FALSE),"")</f>
        <v>0</v>
      </c>
      <c r="BD99" s="177" cm="1">
        <f t="array" ref="BD99">IFERROR(
   SUM(
      _xlfn._xlws.FILTER(
         Tableau3[Nb Platinage Joint],
         (Tableau3[ITEM]=Tableau210[[#This Row],[NOM]])*
         (Tableau3[Rep.]=Tableau210[[#This Row],[REPERE BUTA]])
      )
   ),
0)</f>
        <v>0</v>
      </c>
      <c r="BE99" s="182">
        <f>IFERROR(VLOOKUP(Tableau210[[#This Row],[OPERATION]],Tableau4[],3,FALSE),"")</f>
        <v>0</v>
      </c>
      <c r="BF99" s="177" cm="1">
        <f t="array" ref="BF99">IFERROR(
   SUM(
      _xlfn._xlws.FILTER(
         Tableau3[Joint Définitif Nb],
         (Tableau3[ITEM]=Tableau210[[#This Row],[NOM]])*
         (Tableau3[Rep.]=Tableau210[[#This Row],[REPERE BUTA]])
      )
   ),
0)</f>
        <v>0</v>
      </c>
      <c r="BG99" s="117" t="s">
        <v>3424</v>
      </c>
      <c r="BH99" s="177" cm="1">
        <f t="array" ref="BH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99" s="411" t="s">
        <v>3424</v>
      </c>
      <c r="BJ99" s="117" t="s">
        <v>3424</v>
      </c>
      <c r="BK99" s="117" t="s">
        <v>3424</v>
      </c>
      <c r="BL99" s="167" t="s">
        <v>2380</v>
      </c>
      <c r="BM99" s="167"/>
      <c r="BN99" s="117"/>
      <c r="BO99" s="117"/>
      <c r="BP99" s="117"/>
      <c r="BQ99" s="48"/>
      <c r="BR99" s="119"/>
      <c r="BS99" s="48"/>
      <c r="BT99" s="48"/>
      <c r="BU99" s="48"/>
      <c r="BV99" s="48"/>
      <c r="BW99" s="48"/>
      <c r="BX99" s="48"/>
    </row>
    <row r="100" spans="1:76" ht="15.75" hidden="1" x14ac:dyDescent="0.25">
      <c r="A100" s="48" t="e" cm="1">
        <f t="array" ref="A100">_xlfn.XLOOKUP(Tableau210[[#This Row],[NOM]]&amp;Tableau210[[#This Row],[REPERE BUTA]],[6]!Tableau16[POSTE TECHNIQUE]&amp;[6]!Tableau16[Repere ADM],[6]!Tableau16[NUMERO CLIENT])</f>
        <v>#N/A</v>
      </c>
      <c r="B100" s="48" t="e" cm="1">
        <f t="array" ref="B100">_xlfn.XLOOKUP(Tableau210[[#This Row],[NOM]]&amp;Tableau210[[#This Row],[REPERE BUTA]],[6]!Tableau16[POSTE TECHNIQUE]&amp;[6]!Tableau16[Repere REF],[6]!Tableau16[NUMERO CLIENT])</f>
        <v>#N/A</v>
      </c>
      <c r="C100" s="48" cm="1">
        <f t="array" ref="C100">_xlfn.XLOOKUP(Tableau210[[#This Row],[NOM]]&amp;Tableau210[[#This Row],[Repere Ubleam]],[7]Sheet1!$C$2:$C$2995&amp;[7]Sheet1!$I$2:$I$2995,[7]Sheet1!$A$2:$A$2995)</f>
        <v>93</v>
      </c>
      <c r="D100" s="48" t="str">
        <f>C100&amp;""</f>
        <v>93</v>
      </c>
      <c r="E100" s="48" t="e">
        <v>#N/A</v>
      </c>
      <c r="F100" s="48" t="e">
        <v>#N/A</v>
      </c>
      <c r="G100" s="176" t="s">
        <v>1210</v>
      </c>
      <c r="H100" s="119" t="s">
        <v>1067</v>
      </c>
      <c r="I100" s="119" t="s">
        <v>80</v>
      </c>
      <c r="J100" s="119" t="s">
        <v>1074</v>
      </c>
      <c r="K100" s="119" t="str">
        <f>_xlfn.XLOOKUP(Tableau210[[#This Row],[NOM]],[8]LUT!$I$5:$I$301,[8]LUT!$N$5:$N$301)</f>
        <v xml:space="preserve">Ballon </v>
      </c>
      <c r="L100" s="119" t="s">
        <v>83</v>
      </c>
      <c r="M100" s="119"/>
      <c r="N100" s="119" t="s">
        <v>83</v>
      </c>
      <c r="O100" s="119"/>
      <c r="P100" s="119"/>
      <c r="Q100" s="119"/>
      <c r="R100" s="119"/>
      <c r="S100" s="119"/>
      <c r="T100" s="119"/>
      <c r="U100" s="119"/>
      <c r="V100" s="119"/>
      <c r="W100" s="117" t="s">
        <v>2537</v>
      </c>
      <c r="X100" s="207" cm="1">
        <f t="array" ref="X1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0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0" s="117" t="s">
        <v>3424</v>
      </c>
      <c r="AA100" s="207" cm="1">
        <f t="array" ref="AA1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0" s="48"/>
      <c r="AD100" s="117" t="s">
        <v>2138</v>
      </c>
      <c r="AE100" s="119"/>
      <c r="AF100" s="181">
        <f>IFERROR(VLOOKUP(Tableau210[[#This Row],[OPERATION]],Tableau4[],5,FALSE),"")</f>
        <v>0</v>
      </c>
      <c r="AG100" s="178" cm="1">
        <f t="array" ref="AG100">IFERROR(
   SUM(
      _xlfn._xlws.FILTER(
         Tableau3[JP],
         (Tableau3[ITEM]=Tableau210[[#This Row],[NOM]])*
         (Tableau3[Rep.]=Tableau210[[#This Row],[REPERE BUTA]])
      )
   ),
0)</f>
        <v>0</v>
      </c>
      <c r="AH100" s="182">
        <f>IFERROR(VLOOKUP(Tableau210[[#This Row],[OPERATION]],Tableau4[],4,FALSE),"")</f>
        <v>0</v>
      </c>
      <c r="AI100" s="178" cm="1">
        <f t="array" ref="AI100">IFERROR(
   SUM(
      _xlfn._xlws.FILTER(
         Tableau3[BP],
         (Tableau3[ITEM]=Tableau210[[#This Row],[NOM]])*
         (Tableau3[Rep.]=Tableau210[[#This Row],[REPERE BUTA]])
      )
   ),
0)</f>
        <v>0</v>
      </c>
      <c r="AJ100" s="182" t="str">
        <f>IF(Tableau210[[#This Row],[NB JP EMIS]]=1,"1 JP","") &amp; IF(Tableau210[[#This Row],[NB BP EMIS]]=1," 1 BP","")</f>
        <v/>
      </c>
      <c r="AK100" s="177" t="str">
        <f>IF(Tableau210[[#This Row],[NB JP BUTA]]=1,"1 JP","") &amp; IF(Tableau210[[#This Row],[Nb BP BUTA]]=1," 1 BP","") &amp; IF(Tableau210[[#This Row],[Nb BP BUTA]]=2," 2 BP","")</f>
        <v/>
      </c>
      <c r="AL100" s="117" t="s">
        <v>2527</v>
      </c>
      <c r="AM100" s="117">
        <f>IFERROR(+VLOOKUP(AY100,Tiges!$G$4:$I$569,3,FALSE),"")</f>
        <v>22</v>
      </c>
      <c r="AN100" s="48"/>
      <c r="AO100" s="117" t="s">
        <v>3424</v>
      </c>
      <c r="AP100" s="177" cm="1">
        <f t="array" ref="AP1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0" s="411" t="s">
        <v>3424</v>
      </c>
      <c r="AR100" s="117" t="s">
        <v>3424</v>
      </c>
      <c r="AS100" s="177" cm="1">
        <f t="array" ref="AS1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0" s="411" t="s">
        <v>3424</v>
      </c>
      <c r="AU100" s="117" t="s">
        <v>3424</v>
      </c>
      <c r="AV100" s="177" cm="1">
        <f t="array" ref="AV1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0" s="411" t="s">
        <v>3424</v>
      </c>
      <c r="AX100" s="117"/>
      <c r="AY100" s="117" cm="1">
        <f t="array" ref="AY100">IFERROR(_xlfn.XLOOKUP(Tableau210[[#This Row],[DN DONNEES BUTA ]]&amp;Tableau210[[#This Row],[PN DONNEES BUTA]],Tiges!$B$4:$B$79&amp;Tiges!$C$4:$C$79,Tiges!$G$4:$G$79),"")</f>
        <v>14</v>
      </c>
      <c r="AZ100" s="117"/>
      <c r="BA100" s="117" cm="1">
        <f t="array" ref="BA100">IFERROR(_xlfn.XLOOKUP(Tableau210[[#This Row],[DN DONNEES BUTA ]]&amp;Tableau210[[#This Row],[PN DONNEES BUTA]],Tiges!$B$4:$B$79&amp;Tiges!$C$4:$C$79,Tiges!$H$4:$H$79),"")</f>
        <v>70</v>
      </c>
      <c r="BB100" s="117"/>
      <c r="BC100" s="182">
        <f>IFERROR(VLOOKUP(Tableau210[[#This Row],[OPERATION]],Tableau4[],2,FALSE),"")</f>
        <v>0</v>
      </c>
      <c r="BD100" s="177" cm="1">
        <f t="array" ref="BD100">IFERROR(
   SUM(
      _xlfn._xlws.FILTER(
         Tableau3[Nb Platinage Joint],
         (Tableau3[ITEM]=Tableau210[[#This Row],[NOM]])*
         (Tableau3[Rep.]=Tableau210[[#This Row],[REPERE BUTA]])
      )
   ),
0)</f>
        <v>0</v>
      </c>
      <c r="BE100" s="182">
        <f>IFERROR(VLOOKUP(Tableau210[[#This Row],[OPERATION]],Tableau4[],3,FALSE),"")</f>
        <v>0</v>
      </c>
      <c r="BF100" s="177" cm="1">
        <f t="array" ref="BF100">IFERROR(
   SUM(
      _xlfn._xlws.FILTER(
         Tableau3[Joint Définitif Nb],
         (Tableau3[ITEM]=Tableau210[[#This Row],[NOM]])*
         (Tableau3[Rep.]=Tableau210[[#This Row],[REPERE BUTA]])
      )
   ),
0)</f>
        <v>0</v>
      </c>
      <c r="BG100" s="117" t="s">
        <v>3424</v>
      </c>
      <c r="BH100" s="177" cm="1">
        <f t="array" ref="BH1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0" s="411" t="s">
        <v>3424</v>
      </c>
      <c r="BJ100" s="117" t="s">
        <v>3424</v>
      </c>
      <c r="BK100" s="117" t="s">
        <v>3424</v>
      </c>
      <c r="BL100" s="167" t="s">
        <v>2380</v>
      </c>
      <c r="BM100" s="167"/>
      <c r="BN100" s="117"/>
      <c r="BO100" s="117"/>
      <c r="BP100" s="117"/>
      <c r="BQ100" s="48"/>
      <c r="BR100" s="119"/>
      <c r="BS100" s="48"/>
      <c r="BT100" s="48"/>
      <c r="BU100" s="48"/>
      <c r="BV100" s="48"/>
      <c r="BW100" s="48"/>
      <c r="BX100" s="48"/>
    </row>
    <row r="101" spans="1:76" ht="15.75" hidden="1" x14ac:dyDescent="0.25">
      <c r="A101" s="48" t="e" cm="1">
        <f t="array" ref="A101">_xlfn.XLOOKUP(Tableau210[[#This Row],[NOM]]&amp;Tableau210[[#This Row],[REPERE BUTA]],[6]!Tableau16[POSTE TECHNIQUE]&amp;[6]!Tableau16[Repere ADM],[6]!Tableau16[NUMERO CLIENT])</f>
        <v>#N/A</v>
      </c>
      <c r="B101" s="48" t="e" cm="1">
        <f t="array" ref="B101">_xlfn.XLOOKUP(Tableau210[[#This Row],[NOM]]&amp;Tableau210[[#This Row],[REPERE BUTA]],[6]!Tableau16[POSTE TECHNIQUE]&amp;[6]!Tableau16[Repere REF],[6]!Tableau16[NUMERO CLIENT])</f>
        <v>#N/A</v>
      </c>
      <c r="C101" s="48" cm="1">
        <f t="array" ref="C101">_xlfn.XLOOKUP(Tableau210[[#This Row],[NOM]]&amp;Tableau210[[#This Row],[Repere Ubleam]],[7]Sheet1!$C$2:$C$2995&amp;[7]Sheet1!$I$2:$I$2995,[7]Sheet1!$A$2:$A$2995)</f>
        <v>94</v>
      </c>
      <c r="D101" s="48" t="str">
        <f>C101&amp;""</f>
        <v>94</v>
      </c>
      <c r="E101" s="48" t="e">
        <v>#N/A</v>
      </c>
      <c r="F101" s="48" t="e">
        <v>#N/A</v>
      </c>
      <c r="G101" s="176" t="s">
        <v>1210</v>
      </c>
      <c r="H101" s="119" t="s">
        <v>1067</v>
      </c>
      <c r="I101" s="119" t="s">
        <v>80</v>
      </c>
      <c r="J101" s="119" t="s">
        <v>1074</v>
      </c>
      <c r="K101" s="119" t="str">
        <f>_xlfn.XLOOKUP(Tableau210[[#This Row],[NOM]],[8]LUT!$I$5:$I$301,[8]LUT!$N$5:$N$301)</f>
        <v xml:space="preserve">Ballon </v>
      </c>
      <c r="L101" s="119" t="s">
        <v>75</v>
      </c>
      <c r="M101" s="119"/>
      <c r="N101" s="119" t="s">
        <v>75</v>
      </c>
      <c r="O101" s="119"/>
      <c r="P101" s="119"/>
      <c r="Q101" s="119"/>
      <c r="R101" s="119"/>
      <c r="S101" s="119"/>
      <c r="T101" s="119"/>
      <c r="U101" s="119"/>
      <c r="V101" s="119"/>
      <c r="W101" s="117" t="s">
        <v>2537</v>
      </c>
      <c r="X101" s="207" cm="1">
        <f t="array" ref="X1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1" s="117" t="s">
        <v>3424</v>
      </c>
      <c r="AA101" s="207" cm="1">
        <f t="array" ref="AA1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1" s="48"/>
      <c r="AD101" s="117" t="s">
        <v>2196</v>
      </c>
      <c r="AE101" s="119"/>
      <c r="AF101" s="181">
        <f>IFERROR(VLOOKUP(Tableau210[[#This Row],[OPERATION]],Tableau4[],5,FALSE),"")</f>
        <v>0</v>
      </c>
      <c r="AG101" s="178" cm="1">
        <f t="array" ref="AG101">IFERROR(
   SUM(
      _xlfn._xlws.FILTER(
         Tableau3[JP],
         (Tableau3[ITEM]=Tableau210[[#This Row],[NOM]])*
         (Tableau3[Rep.]=Tableau210[[#This Row],[REPERE BUTA]])
      )
   ),
0)</f>
        <v>0</v>
      </c>
      <c r="AH101" s="182">
        <f>IFERROR(VLOOKUP(Tableau210[[#This Row],[OPERATION]],Tableau4[],4,FALSE),"")</f>
        <v>0</v>
      </c>
      <c r="AI101" s="178" cm="1">
        <f t="array" ref="AI101">IFERROR(
   SUM(
      _xlfn._xlws.FILTER(
         Tableau3[BP],
         (Tableau3[ITEM]=Tableau210[[#This Row],[NOM]])*
         (Tableau3[Rep.]=Tableau210[[#This Row],[REPERE BUTA]])
      )
   ),
0)</f>
        <v>0</v>
      </c>
      <c r="AJ101" s="182" t="str">
        <f>IF(Tableau210[[#This Row],[NB JP EMIS]]=1,"1 JP","") &amp; IF(Tableau210[[#This Row],[NB BP EMIS]]=1," 1 BP","")</f>
        <v/>
      </c>
      <c r="AK101" s="177" t="str">
        <f>IF(Tableau210[[#This Row],[NB JP BUTA]]=1,"1 JP","") &amp; IF(Tableau210[[#This Row],[Nb BP BUTA]]=1," 1 BP","") &amp; IF(Tableau210[[#This Row],[Nb BP BUTA]]=2," 2 BP","")</f>
        <v/>
      </c>
      <c r="AL101" s="117" t="s">
        <v>2527</v>
      </c>
      <c r="AM101" s="117">
        <f>IFERROR(+VLOOKUP(AY101,Tiges!$G$4:$I$569,3,FALSE),"")</f>
        <v>27</v>
      </c>
      <c r="AN101" s="48"/>
      <c r="AO101" s="117" t="s">
        <v>3424</v>
      </c>
      <c r="AP101" s="177" cm="1">
        <f t="array" ref="AP1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1" s="117" t="s">
        <v>3424</v>
      </c>
      <c r="AS101" s="177" t="str" cm="1">
        <f t="array" ref="AS1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1" s="117" t="s">
        <v>3424</v>
      </c>
      <c r="AV101" s="177" t="str" cm="1">
        <f t="array" ref="AV1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1" s="117"/>
      <c r="AY101" s="117" cm="1">
        <f t="array" ref="AY101">IFERROR(_xlfn.XLOOKUP(Tableau210[[#This Row],[DN DONNEES BUTA ]]&amp;Tableau210[[#This Row],[PN DONNEES BUTA]],Tiges!$B$4:$B$79&amp;Tiges!$C$4:$C$79,Tiges!$G$4:$G$79),"")</f>
        <v>16</v>
      </c>
      <c r="AZ101" s="117"/>
      <c r="BA101" s="117" cm="1">
        <f t="array" ref="BA101">IFERROR(_xlfn.XLOOKUP(Tableau210[[#This Row],[DN DONNEES BUTA ]]&amp;Tableau210[[#This Row],[PN DONNEES BUTA]],Tiges!$B$4:$B$79&amp;Tiges!$C$4:$C$79,Tiges!$H$4:$H$79),"")</f>
        <v>100</v>
      </c>
      <c r="BB101" s="117"/>
      <c r="BC101" s="182">
        <f>IFERROR(VLOOKUP(Tableau210[[#This Row],[OPERATION]],Tableau4[],2,FALSE),"")</f>
        <v>0</v>
      </c>
      <c r="BD101" s="177" cm="1">
        <f t="array" ref="BD101">IFERROR(
   SUM(
      _xlfn._xlws.FILTER(
         Tableau3[Nb Platinage Joint],
         (Tableau3[ITEM]=Tableau210[[#This Row],[NOM]])*
         (Tableau3[Rep.]=Tableau210[[#This Row],[REPERE BUTA]])
      )
   ),
0)</f>
        <v>0</v>
      </c>
      <c r="BE101" s="182">
        <f>IFERROR(VLOOKUP(Tableau210[[#This Row],[OPERATION]],Tableau4[],3,FALSE),"")</f>
        <v>1</v>
      </c>
      <c r="BF101" s="177" cm="1">
        <f t="array" ref="BF101">IFERROR(
   SUM(
      _xlfn._xlws.FILTER(
         Tableau3[Joint Définitif Nb],
         (Tableau3[ITEM]=Tableau210[[#This Row],[NOM]])*
         (Tableau3[Rep.]=Tableau210[[#This Row],[REPERE BUTA]])
      )
   ),
0)</f>
        <v>1</v>
      </c>
      <c r="BG101" s="117" t="s">
        <v>3424</v>
      </c>
      <c r="BH101" s="177" t="str" cm="1">
        <f t="array" ref="BH1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1" s="117" t="s">
        <v>3424</v>
      </c>
      <c r="BK101" s="117" t="s">
        <v>3424</v>
      </c>
      <c r="BL101" s="167" t="s">
        <v>2380</v>
      </c>
      <c r="BM101" s="167"/>
      <c r="BN101" s="117"/>
      <c r="BO101" s="117"/>
      <c r="BP101" s="117"/>
      <c r="BQ101" s="48"/>
      <c r="BR101" s="119"/>
      <c r="BS101" s="48"/>
      <c r="BT101" s="48"/>
      <c r="BU101" s="48"/>
      <c r="BV101" s="48"/>
      <c r="BW101" s="48"/>
      <c r="BX101" s="48"/>
    </row>
    <row r="102" spans="1:76" ht="15.75" hidden="1" x14ac:dyDescent="0.25">
      <c r="A102" s="48" t="e" cm="1">
        <f t="array" ref="A102">_xlfn.XLOOKUP(Tableau210[[#This Row],[NOM]]&amp;Tableau210[[#This Row],[REPERE BUTA]],[6]!Tableau16[POSTE TECHNIQUE]&amp;[6]!Tableau16[Repere ADM],[6]!Tableau16[NUMERO CLIENT])</f>
        <v>#N/A</v>
      </c>
      <c r="B102" s="48" t="e" cm="1">
        <f t="array" ref="B102">_xlfn.XLOOKUP(Tableau210[[#This Row],[NOM]]&amp;Tableau210[[#This Row],[REPERE BUTA]],[6]!Tableau16[POSTE TECHNIQUE]&amp;[6]!Tableau16[Repere REF],[6]!Tableau16[NUMERO CLIENT])</f>
        <v>#N/A</v>
      </c>
      <c r="C102" s="48" cm="1">
        <f t="array" ref="C102">_xlfn.XLOOKUP(Tableau210[[#This Row],[NOM]]&amp;Tableau210[[#This Row],[Repere Ubleam]],[7]Sheet1!$C$2:$C$2995&amp;[7]Sheet1!$I$2:$I$2995,[7]Sheet1!$A$2:$A$2995)</f>
        <v>95</v>
      </c>
      <c r="D102" s="48" t="str">
        <f>C102&amp;""</f>
        <v>95</v>
      </c>
      <c r="E102" s="48" t="e">
        <v>#N/A</v>
      </c>
      <c r="F102" s="48" t="e">
        <v>#N/A</v>
      </c>
      <c r="G102" s="176" t="s">
        <v>1210</v>
      </c>
      <c r="H102" s="119" t="s">
        <v>1067</v>
      </c>
      <c r="I102" s="119" t="s">
        <v>80</v>
      </c>
      <c r="J102" s="119" t="s">
        <v>1074</v>
      </c>
      <c r="K102" s="119" t="str">
        <f>_xlfn.XLOOKUP(Tableau210[[#This Row],[NOM]],[8]LUT!$I$5:$I$301,[8]LUT!$N$5:$N$301)</f>
        <v xml:space="preserve">Ballon </v>
      </c>
      <c r="L102" s="119" t="s">
        <v>70</v>
      </c>
      <c r="M102" s="119"/>
      <c r="N102" s="119" t="s">
        <v>70</v>
      </c>
      <c r="O102" s="119"/>
      <c r="P102" s="119"/>
      <c r="Q102" s="119"/>
      <c r="R102" s="119"/>
      <c r="S102" s="119"/>
      <c r="T102" s="119"/>
      <c r="U102" s="119"/>
      <c r="V102" s="119"/>
      <c r="W102" s="117" t="s">
        <v>2537</v>
      </c>
      <c r="X102" s="207" cm="1">
        <f t="array" ref="X1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2" s="117" t="s">
        <v>3424</v>
      </c>
      <c r="AA102" s="207" cm="1">
        <f t="array" ref="AA1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2" s="48"/>
      <c r="AD102" s="117" t="s">
        <v>2196</v>
      </c>
      <c r="AE102" s="119"/>
      <c r="AF102" s="181">
        <f>IFERROR(VLOOKUP(Tableau210[[#This Row],[OPERATION]],Tableau4[],5,FALSE),"")</f>
        <v>0</v>
      </c>
      <c r="AG102" s="178" cm="1">
        <f t="array" ref="AG102">IFERROR(
   SUM(
      _xlfn._xlws.FILTER(
         Tableau3[JP],
         (Tableau3[ITEM]=Tableau210[[#This Row],[NOM]])*
         (Tableau3[Rep.]=Tableau210[[#This Row],[REPERE BUTA]])
      )
   ),
0)</f>
        <v>0</v>
      </c>
      <c r="AH102" s="182">
        <f>IFERROR(VLOOKUP(Tableau210[[#This Row],[OPERATION]],Tableau4[],4,FALSE),"")</f>
        <v>0</v>
      </c>
      <c r="AI102" s="178" cm="1">
        <f t="array" ref="AI102">IFERROR(
   SUM(
      _xlfn._xlws.FILTER(
         Tableau3[BP],
         (Tableau3[ITEM]=Tableau210[[#This Row],[NOM]])*
         (Tableau3[Rep.]=Tableau210[[#This Row],[REPERE BUTA]])
      )
   ),
0)</f>
        <v>0</v>
      </c>
      <c r="AJ102" s="182" t="str">
        <f>IF(Tableau210[[#This Row],[NB JP EMIS]]=1,"1 JP","") &amp; IF(Tableau210[[#This Row],[NB BP EMIS]]=1," 1 BP","")</f>
        <v/>
      </c>
      <c r="AK102" s="177" t="str">
        <f>IF(Tableau210[[#This Row],[NB JP BUTA]]=1,"1 JP","") &amp; IF(Tableau210[[#This Row],[Nb BP BUTA]]=1," 1 BP","") &amp; IF(Tableau210[[#This Row],[Nb BP BUTA]]=2," 2 BP","")</f>
        <v/>
      </c>
      <c r="AL102" s="117" t="s">
        <v>2527</v>
      </c>
      <c r="AM102" s="117">
        <f>IFERROR(+VLOOKUP(AY102,Tiges!$G$4:$I$569,3,FALSE),"")</f>
        <v>27</v>
      </c>
      <c r="AN102" s="48"/>
      <c r="AO102" s="117" t="s">
        <v>3424</v>
      </c>
      <c r="AP102" s="177" cm="1">
        <f t="array" ref="AP1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2" s="117" t="s">
        <v>3424</v>
      </c>
      <c r="AS102" s="177" t="str" cm="1">
        <f t="array" ref="AS1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2" s="117" t="s">
        <v>3424</v>
      </c>
      <c r="AV102" s="177" t="str" cm="1">
        <f t="array" ref="AV1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2" s="117"/>
      <c r="AY102" s="117" cm="1">
        <f t="array" ref="AY102">IFERROR(_xlfn.XLOOKUP(Tableau210[[#This Row],[DN DONNEES BUTA ]]&amp;Tableau210[[#This Row],[PN DONNEES BUTA]],Tiges!$B$4:$B$79&amp;Tiges!$C$4:$C$79,Tiges!$G$4:$G$79),"")</f>
        <v>16</v>
      </c>
      <c r="AZ102" s="117"/>
      <c r="BA102" s="117" cm="1">
        <f t="array" ref="BA102">IFERROR(_xlfn.XLOOKUP(Tableau210[[#This Row],[DN DONNEES BUTA ]]&amp;Tableau210[[#This Row],[PN DONNEES BUTA]],Tiges!$B$4:$B$79&amp;Tiges!$C$4:$C$79,Tiges!$H$4:$H$79),"")</f>
        <v>100</v>
      </c>
      <c r="BB102" s="117"/>
      <c r="BC102" s="182">
        <f>IFERROR(VLOOKUP(Tableau210[[#This Row],[OPERATION]],Tableau4[],2,FALSE),"")</f>
        <v>0</v>
      </c>
      <c r="BD102" s="177" cm="1">
        <f t="array" ref="BD102">IFERROR(
   SUM(
      _xlfn._xlws.FILTER(
         Tableau3[Nb Platinage Joint],
         (Tableau3[ITEM]=Tableau210[[#This Row],[NOM]])*
         (Tableau3[Rep.]=Tableau210[[#This Row],[REPERE BUTA]])
      )
   ),
0)</f>
        <v>0</v>
      </c>
      <c r="BE102" s="182">
        <f>IFERROR(VLOOKUP(Tableau210[[#This Row],[OPERATION]],Tableau4[],3,FALSE),"")</f>
        <v>1</v>
      </c>
      <c r="BF102" s="177" cm="1">
        <f t="array" ref="BF102">IFERROR(
   SUM(
      _xlfn._xlws.FILTER(
         Tableau3[Joint Définitif Nb],
         (Tableau3[ITEM]=Tableau210[[#This Row],[NOM]])*
         (Tableau3[Rep.]=Tableau210[[#This Row],[REPERE BUTA]])
      )
   ),
0)</f>
        <v>1</v>
      </c>
      <c r="BG102" s="117" t="s">
        <v>3424</v>
      </c>
      <c r="BH102" s="177" t="str" cm="1">
        <f t="array" ref="BH1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" s="117" t="s">
        <v>3424</v>
      </c>
      <c r="BK102" s="117" t="s">
        <v>3424</v>
      </c>
      <c r="BL102" s="167" t="s">
        <v>2380</v>
      </c>
      <c r="BM102" s="167"/>
      <c r="BN102" s="117"/>
      <c r="BO102" s="117"/>
      <c r="BP102" s="117"/>
      <c r="BQ102" s="48"/>
      <c r="BR102" s="119"/>
      <c r="BS102" s="48"/>
      <c r="BT102" s="48"/>
      <c r="BU102" s="48"/>
      <c r="BV102" s="48"/>
      <c r="BW102" s="48"/>
      <c r="BX102" s="48"/>
    </row>
    <row r="103" spans="1:76" ht="15.75" hidden="1" x14ac:dyDescent="0.25">
      <c r="A103" s="48" t="e" cm="1">
        <f t="array" ref="A103">_xlfn.XLOOKUP(Tableau210[[#This Row],[NOM]]&amp;Tableau210[[#This Row],[REPERE BUTA]],[6]!Tableau16[POSTE TECHNIQUE]&amp;[6]!Tableau16[Repere ADM],[6]!Tableau16[NUMERO CLIENT])</f>
        <v>#N/A</v>
      </c>
      <c r="B103" s="48" t="e" cm="1">
        <f t="array" ref="B103">_xlfn.XLOOKUP(Tableau210[[#This Row],[NOM]]&amp;Tableau210[[#This Row],[REPERE BUTA]],[6]!Tableau16[POSTE TECHNIQUE]&amp;[6]!Tableau16[Repere REF],[6]!Tableau16[NUMERO CLIENT])</f>
        <v>#N/A</v>
      </c>
      <c r="C103" s="48" cm="1">
        <f t="array" ref="C103">_xlfn.XLOOKUP(Tableau210[[#This Row],[NOM]]&amp;Tableau210[[#This Row],[Repere Ubleam]],[7]Sheet1!$C$2:$C$2995&amp;[7]Sheet1!$I$2:$I$2995,[7]Sheet1!$A$2:$A$2995)</f>
        <v>96</v>
      </c>
      <c r="D103" s="48" t="str">
        <f>C103&amp;""</f>
        <v>96</v>
      </c>
      <c r="E103" s="48" t="e">
        <v>#N/A</v>
      </c>
      <c r="F103" s="48" t="e">
        <v>#N/A</v>
      </c>
      <c r="G103" s="176" t="s">
        <v>1210</v>
      </c>
      <c r="H103" s="119" t="s">
        <v>1067</v>
      </c>
      <c r="I103" s="119" t="s">
        <v>80</v>
      </c>
      <c r="J103" s="119" t="s">
        <v>1074</v>
      </c>
      <c r="K103" s="119" t="str">
        <f>_xlfn.XLOOKUP(Tableau210[[#This Row],[NOM]],[8]LUT!$I$5:$I$301,[8]LUT!$N$5:$N$301)</f>
        <v xml:space="preserve">Ballon </v>
      </c>
      <c r="L103" s="119" t="s">
        <v>76</v>
      </c>
      <c r="M103" s="119"/>
      <c r="N103" s="119" t="s">
        <v>76</v>
      </c>
      <c r="O103" s="119"/>
      <c r="P103" s="119"/>
      <c r="Q103" s="119"/>
      <c r="R103" s="119"/>
      <c r="S103" s="119"/>
      <c r="T103" s="119"/>
      <c r="U103" s="119"/>
      <c r="V103" s="119"/>
      <c r="W103" s="117" t="s">
        <v>2537</v>
      </c>
      <c r="X103" s="207" cm="1">
        <f t="array" ref="X1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3" s="117" t="s">
        <v>3424</v>
      </c>
      <c r="AA103" s="207" cm="1">
        <f t="array" ref="AA1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3" s="48"/>
      <c r="AD103" s="117" t="s">
        <v>2196</v>
      </c>
      <c r="AE103" s="119"/>
      <c r="AF103" s="181">
        <f>IFERROR(VLOOKUP(Tableau210[[#This Row],[OPERATION]],Tableau4[],5,FALSE),"")</f>
        <v>0</v>
      </c>
      <c r="AG103" s="178" cm="1">
        <f t="array" ref="AG103">IFERROR(
   SUM(
      _xlfn._xlws.FILTER(
         Tableau3[JP],
         (Tableau3[ITEM]=Tableau210[[#This Row],[NOM]])*
         (Tableau3[Rep.]=Tableau210[[#This Row],[REPERE BUTA]])
      )
   ),
0)</f>
        <v>0</v>
      </c>
      <c r="AH103" s="182">
        <f>IFERROR(VLOOKUP(Tableau210[[#This Row],[OPERATION]],Tableau4[],4,FALSE),"")</f>
        <v>0</v>
      </c>
      <c r="AI103" s="178" cm="1">
        <f t="array" ref="AI103">IFERROR(
   SUM(
      _xlfn._xlws.FILTER(
         Tableau3[BP],
         (Tableau3[ITEM]=Tableau210[[#This Row],[NOM]])*
         (Tableau3[Rep.]=Tableau210[[#This Row],[REPERE BUTA]])
      )
   ),
0)</f>
        <v>0</v>
      </c>
      <c r="AJ103" s="182" t="str">
        <f>IF(Tableau210[[#This Row],[NB JP EMIS]]=1,"1 JP","") &amp; IF(Tableau210[[#This Row],[NB BP EMIS]]=1," 1 BP","")</f>
        <v/>
      </c>
      <c r="AK103" s="177" t="str">
        <f>IF(Tableau210[[#This Row],[NB JP BUTA]]=1,"1 JP","") &amp; IF(Tableau210[[#This Row],[Nb BP BUTA]]=1," 1 BP","") &amp; IF(Tableau210[[#This Row],[Nb BP BUTA]]=2," 2 BP","")</f>
        <v/>
      </c>
      <c r="AL103" s="117" t="s">
        <v>2527</v>
      </c>
      <c r="AM103" s="117">
        <f>IFERROR(+VLOOKUP(AY103,Tiges!$G$4:$I$569,3,FALSE),"")</f>
        <v>27</v>
      </c>
      <c r="AN103" s="48"/>
      <c r="AO103" s="117" t="s">
        <v>3424</v>
      </c>
      <c r="AP103" s="177" cm="1">
        <f t="array" ref="AP1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3" s="117" t="s">
        <v>3424</v>
      </c>
      <c r="AS103" s="177" t="str" cm="1">
        <f t="array" ref="AS1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3" s="117" t="s">
        <v>3424</v>
      </c>
      <c r="AV103" s="177" t="str" cm="1">
        <f t="array" ref="AV1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" s="117"/>
      <c r="AY103" s="117" cm="1">
        <f t="array" ref="AY103">IFERROR(_xlfn.XLOOKUP(Tableau210[[#This Row],[DN DONNEES BUTA ]]&amp;Tableau210[[#This Row],[PN DONNEES BUTA]],Tiges!$B$4:$B$79&amp;Tiges!$C$4:$C$79,Tiges!$G$4:$G$79),"")</f>
        <v>16</v>
      </c>
      <c r="AZ103" s="117"/>
      <c r="BA103" s="117" cm="1">
        <f t="array" ref="BA103">IFERROR(_xlfn.XLOOKUP(Tableau210[[#This Row],[DN DONNEES BUTA ]]&amp;Tableau210[[#This Row],[PN DONNEES BUTA]],Tiges!$B$4:$B$79&amp;Tiges!$C$4:$C$79,Tiges!$H$4:$H$79),"")</f>
        <v>100</v>
      </c>
      <c r="BB103" s="117"/>
      <c r="BC103" s="182">
        <f>IFERROR(VLOOKUP(Tableau210[[#This Row],[OPERATION]],Tableau4[],2,FALSE),"")</f>
        <v>0</v>
      </c>
      <c r="BD103" s="177" cm="1">
        <f t="array" ref="BD103">IFERROR(
   SUM(
      _xlfn._xlws.FILTER(
         Tableau3[Nb Platinage Joint],
         (Tableau3[ITEM]=Tableau210[[#This Row],[NOM]])*
         (Tableau3[Rep.]=Tableau210[[#This Row],[REPERE BUTA]])
      )
   ),
0)</f>
        <v>0</v>
      </c>
      <c r="BE103" s="182">
        <f>IFERROR(VLOOKUP(Tableau210[[#This Row],[OPERATION]],Tableau4[],3,FALSE),"")</f>
        <v>1</v>
      </c>
      <c r="BF103" s="177" cm="1">
        <f t="array" ref="BF103">IFERROR(
   SUM(
      _xlfn._xlws.FILTER(
         Tableau3[Joint Définitif Nb],
         (Tableau3[ITEM]=Tableau210[[#This Row],[NOM]])*
         (Tableau3[Rep.]=Tableau210[[#This Row],[REPERE BUTA]])
      )
   ),
0)</f>
        <v>1</v>
      </c>
      <c r="BG103" s="117" t="s">
        <v>3424</v>
      </c>
      <c r="BH103" s="177" t="str" cm="1">
        <f t="array" ref="BH1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" s="117" t="s">
        <v>3424</v>
      </c>
      <c r="BK103" s="117" t="s">
        <v>3424</v>
      </c>
      <c r="BL103" s="167" t="s">
        <v>2380</v>
      </c>
      <c r="BM103" s="167"/>
      <c r="BN103" s="117"/>
      <c r="BO103" s="117"/>
      <c r="BP103" s="117"/>
      <c r="BQ103" s="48"/>
      <c r="BR103" s="119"/>
      <c r="BS103" s="48"/>
      <c r="BT103" s="48"/>
      <c r="BU103" s="48"/>
      <c r="BV103" s="48"/>
      <c r="BW103" s="48"/>
      <c r="BX103" s="48"/>
    </row>
    <row r="104" spans="1:76" ht="15.75" hidden="1" x14ac:dyDescent="0.25">
      <c r="A104" s="48" t="e" cm="1">
        <f t="array" ref="A104">_xlfn.XLOOKUP(Tableau210[[#This Row],[NOM]]&amp;Tableau210[[#This Row],[REPERE BUTA]],[6]!Tableau16[POSTE TECHNIQUE]&amp;[6]!Tableau16[Repere ADM],[6]!Tableau16[NUMERO CLIENT])</f>
        <v>#N/A</v>
      </c>
      <c r="B104" s="48" t="e" cm="1">
        <f t="array" ref="B104">_xlfn.XLOOKUP(Tableau210[[#This Row],[NOM]]&amp;Tableau210[[#This Row],[REPERE BUTA]],[6]!Tableau16[POSTE TECHNIQUE]&amp;[6]!Tableau16[Repere REF],[6]!Tableau16[NUMERO CLIENT])</f>
        <v>#N/A</v>
      </c>
      <c r="C104" s="48" cm="1">
        <f t="array" ref="C104">_xlfn.XLOOKUP(Tableau210[[#This Row],[NOM]]&amp;Tableau210[[#This Row],[Repere Ubleam]],[7]Sheet1!$C$2:$C$2995&amp;[7]Sheet1!$I$2:$I$2995,[7]Sheet1!$A$2:$A$2995)</f>
        <v>97</v>
      </c>
      <c r="D104" s="48" t="str">
        <f>C104&amp;""</f>
        <v>97</v>
      </c>
      <c r="E104" s="48" t="e">
        <v>#N/A</v>
      </c>
      <c r="F104" s="48" t="e">
        <v>#N/A</v>
      </c>
      <c r="G104" s="176" t="s">
        <v>1210</v>
      </c>
      <c r="H104" s="119" t="s">
        <v>1067</v>
      </c>
      <c r="I104" s="119" t="s">
        <v>80</v>
      </c>
      <c r="J104" s="119" t="s">
        <v>1074</v>
      </c>
      <c r="K104" s="119" t="str">
        <f>_xlfn.XLOOKUP(Tableau210[[#This Row],[NOM]],[8]LUT!$I$5:$I$301,[8]LUT!$N$5:$N$301)</f>
        <v xml:space="preserve">Ballon </v>
      </c>
      <c r="L104" s="119" t="s">
        <v>81</v>
      </c>
      <c r="M104" s="119"/>
      <c r="N104" s="119" t="s">
        <v>81</v>
      </c>
      <c r="O104" s="119"/>
      <c r="P104" s="119"/>
      <c r="Q104" s="119"/>
      <c r="R104" s="119"/>
      <c r="S104" s="119"/>
      <c r="T104" s="119"/>
      <c r="U104" s="119"/>
      <c r="V104" s="119"/>
      <c r="W104" s="117" t="s">
        <v>2537</v>
      </c>
      <c r="X104" s="207" cm="1">
        <f t="array" ref="X1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4" s="117" t="s">
        <v>3424</v>
      </c>
      <c r="AA104" s="207" cm="1">
        <f t="array" ref="AA1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4" s="48"/>
      <c r="AD104" s="117" t="s">
        <v>2196</v>
      </c>
      <c r="AE104" s="119"/>
      <c r="AF104" s="181">
        <f>IFERROR(VLOOKUP(Tableau210[[#This Row],[OPERATION]],Tableau4[],5,FALSE),"")</f>
        <v>0</v>
      </c>
      <c r="AG104" s="178" cm="1">
        <f t="array" ref="AG104">IFERROR(
   SUM(
      _xlfn._xlws.FILTER(
         Tableau3[JP],
         (Tableau3[ITEM]=Tableau210[[#This Row],[NOM]])*
         (Tableau3[Rep.]=Tableau210[[#This Row],[REPERE BUTA]])
      )
   ),
0)</f>
        <v>0</v>
      </c>
      <c r="AH104" s="182">
        <f>IFERROR(VLOOKUP(Tableau210[[#This Row],[OPERATION]],Tableau4[],4,FALSE),"")</f>
        <v>0</v>
      </c>
      <c r="AI104" s="178" cm="1">
        <f t="array" ref="AI104">IFERROR(
   SUM(
      _xlfn._xlws.FILTER(
         Tableau3[BP],
         (Tableau3[ITEM]=Tableau210[[#This Row],[NOM]])*
         (Tableau3[Rep.]=Tableau210[[#This Row],[REPERE BUTA]])
      )
   ),
0)</f>
        <v>0</v>
      </c>
      <c r="AJ104" s="182" t="str">
        <f>IF(Tableau210[[#This Row],[NB JP EMIS]]=1,"1 JP","") &amp; IF(Tableau210[[#This Row],[NB BP EMIS]]=1," 1 BP","")</f>
        <v/>
      </c>
      <c r="AK104" s="177" t="str">
        <f>IF(Tableau210[[#This Row],[NB JP BUTA]]=1,"1 JP","") &amp; IF(Tableau210[[#This Row],[Nb BP BUTA]]=1," 1 BP","") &amp; IF(Tableau210[[#This Row],[Nb BP BUTA]]=2," 2 BP","")</f>
        <v/>
      </c>
      <c r="AL104" s="117" t="s">
        <v>2527</v>
      </c>
      <c r="AM104" s="117">
        <f>IFERROR(+VLOOKUP(AY104,Tiges!$G$4:$I$569,3,FALSE),"")</f>
        <v>27</v>
      </c>
      <c r="AN104" s="48"/>
      <c r="AO104" s="117" t="s">
        <v>3424</v>
      </c>
      <c r="AP104" s="177" cm="1">
        <f t="array" ref="AP1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4" s="117" t="s">
        <v>3424</v>
      </c>
      <c r="AS104" s="177" t="str" cm="1">
        <f t="array" ref="AS1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4" s="117" t="s">
        <v>3424</v>
      </c>
      <c r="AV104" s="177" t="str" cm="1">
        <f t="array" ref="AV1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4" s="117"/>
      <c r="AY104" s="117" cm="1">
        <f t="array" ref="AY104">IFERROR(_xlfn.XLOOKUP(Tableau210[[#This Row],[DN DONNEES BUTA ]]&amp;Tableau210[[#This Row],[PN DONNEES BUTA]],Tiges!$B$4:$B$79&amp;Tiges!$C$4:$C$79,Tiges!$G$4:$G$79),"")</f>
        <v>16</v>
      </c>
      <c r="AZ104" s="117"/>
      <c r="BA104" s="117" cm="1">
        <f t="array" ref="BA104">IFERROR(_xlfn.XLOOKUP(Tableau210[[#This Row],[DN DONNEES BUTA ]]&amp;Tableau210[[#This Row],[PN DONNEES BUTA]],Tiges!$B$4:$B$79&amp;Tiges!$C$4:$C$79,Tiges!$H$4:$H$79),"")</f>
        <v>100</v>
      </c>
      <c r="BB104" s="117"/>
      <c r="BC104" s="182">
        <f>IFERROR(VLOOKUP(Tableau210[[#This Row],[OPERATION]],Tableau4[],2,FALSE),"")</f>
        <v>0</v>
      </c>
      <c r="BD104" s="177" cm="1">
        <f t="array" ref="BD104">IFERROR(
   SUM(
      _xlfn._xlws.FILTER(
         Tableau3[Nb Platinage Joint],
         (Tableau3[ITEM]=Tableau210[[#This Row],[NOM]])*
         (Tableau3[Rep.]=Tableau210[[#This Row],[REPERE BUTA]])
      )
   ),
0)</f>
        <v>0</v>
      </c>
      <c r="BE104" s="182">
        <f>IFERROR(VLOOKUP(Tableau210[[#This Row],[OPERATION]],Tableau4[],3,FALSE),"")</f>
        <v>1</v>
      </c>
      <c r="BF104" s="177" cm="1">
        <f t="array" ref="BF104">IFERROR(
   SUM(
      _xlfn._xlws.FILTER(
         Tableau3[Joint Définitif Nb],
         (Tableau3[ITEM]=Tableau210[[#This Row],[NOM]])*
         (Tableau3[Rep.]=Tableau210[[#This Row],[REPERE BUTA]])
      )
   ),
0)</f>
        <v>1</v>
      </c>
      <c r="BG104" s="117" t="s">
        <v>3424</v>
      </c>
      <c r="BH104" s="177" t="str" cm="1">
        <f t="array" ref="BH1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4" s="117" t="s">
        <v>3424</v>
      </c>
      <c r="BK104" s="117" t="s">
        <v>3424</v>
      </c>
      <c r="BL104" s="167" t="s">
        <v>2380</v>
      </c>
      <c r="BM104" s="167"/>
      <c r="BN104" s="117"/>
      <c r="BO104" s="117"/>
      <c r="BP104" s="117"/>
      <c r="BQ104" s="48"/>
      <c r="BR104" s="119"/>
      <c r="BS104" s="48"/>
      <c r="BT104" s="48"/>
      <c r="BU104" s="48"/>
      <c r="BV104" s="48"/>
      <c r="BW104" s="48"/>
      <c r="BX104" s="48"/>
    </row>
    <row r="105" spans="1:76" ht="15.75" hidden="1" x14ac:dyDescent="0.25">
      <c r="A105" s="48" t="e" cm="1">
        <f t="array" ref="A105">_xlfn.XLOOKUP(Tableau210[[#This Row],[NOM]]&amp;Tableau210[[#This Row],[REPERE BUTA]],[6]!Tableau16[POSTE TECHNIQUE]&amp;[6]!Tableau16[Repere ADM],[6]!Tableau16[NUMERO CLIENT])</f>
        <v>#N/A</v>
      </c>
      <c r="B105" s="48" t="e" cm="1">
        <f t="array" ref="B105">_xlfn.XLOOKUP(Tableau210[[#This Row],[NOM]]&amp;Tableau210[[#This Row],[REPERE BUTA]],[6]!Tableau16[POSTE TECHNIQUE]&amp;[6]!Tableau16[Repere REF],[6]!Tableau16[NUMERO CLIENT])</f>
        <v>#N/A</v>
      </c>
      <c r="C105" s="48" cm="1">
        <f t="array" ref="C105">_xlfn.XLOOKUP(Tableau210[[#This Row],[NOM]]&amp;Tableau210[[#This Row],[Repere Ubleam]],[7]Sheet1!$C$2:$C$2995&amp;[7]Sheet1!$I$2:$I$2995,[7]Sheet1!$A$2:$A$2995)</f>
        <v>98</v>
      </c>
      <c r="D105" s="48" t="str">
        <f>C105&amp;""</f>
        <v>98</v>
      </c>
      <c r="E105" s="48" t="e">
        <v>#N/A</v>
      </c>
      <c r="F105" s="48" t="e">
        <v>#N/A</v>
      </c>
      <c r="G105" s="176" t="s">
        <v>1210</v>
      </c>
      <c r="H105" s="119" t="s">
        <v>1067</v>
      </c>
      <c r="I105" s="119" t="s">
        <v>80</v>
      </c>
      <c r="J105" s="119" t="s">
        <v>1074</v>
      </c>
      <c r="K105" s="119" t="str">
        <f>_xlfn.XLOOKUP(Tableau210[[#This Row],[NOM]],[8]LUT!$I$5:$I$301,[8]LUT!$N$5:$N$301)</f>
        <v xml:space="preserve">Ballon </v>
      </c>
      <c r="L105" s="119" t="s">
        <v>82</v>
      </c>
      <c r="M105" s="119"/>
      <c r="N105" s="119" t="s">
        <v>82</v>
      </c>
      <c r="O105" s="119"/>
      <c r="P105" s="119"/>
      <c r="Q105" s="119"/>
      <c r="R105" s="119"/>
      <c r="S105" s="119"/>
      <c r="T105" s="119"/>
      <c r="U105" s="119"/>
      <c r="V105" s="119"/>
      <c r="W105" s="117" t="s">
        <v>2537</v>
      </c>
      <c r="X105" s="207" cm="1">
        <f t="array" ref="X1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0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" s="117" t="s">
        <v>3424</v>
      </c>
      <c r="AA105" s="207" cm="1">
        <f t="array" ref="AA1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5" s="48"/>
      <c r="AD105" s="117" t="s">
        <v>2196</v>
      </c>
      <c r="AE105" s="119"/>
      <c r="AF105" s="181">
        <f>IFERROR(VLOOKUP(Tableau210[[#This Row],[OPERATION]],Tableau4[],5,FALSE),"")</f>
        <v>0</v>
      </c>
      <c r="AG105" s="178" cm="1">
        <f t="array" ref="AG105">IFERROR(
   SUM(
      _xlfn._xlws.FILTER(
         Tableau3[JP],
         (Tableau3[ITEM]=Tableau210[[#This Row],[NOM]])*
         (Tableau3[Rep.]=Tableau210[[#This Row],[REPERE BUTA]])
      )
   ),
0)</f>
        <v>0</v>
      </c>
      <c r="AH105" s="182">
        <f>IFERROR(VLOOKUP(Tableau210[[#This Row],[OPERATION]],Tableau4[],4,FALSE),"")</f>
        <v>0</v>
      </c>
      <c r="AI105" s="178" cm="1">
        <f t="array" ref="AI105">IFERROR(
   SUM(
      _xlfn._xlws.FILTER(
         Tableau3[BP],
         (Tableau3[ITEM]=Tableau210[[#This Row],[NOM]])*
         (Tableau3[Rep.]=Tableau210[[#This Row],[REPERE BUTA]])
      )
   ),
0)</f>
        <v>0</v>
      </c>
      <c r="AJ105" s="182" t="str">
        <f>IF(Tableau210[[#This Row],[NB JP EMIS]]=1,"1 JP","") &amp; IF(Tableau210[[#This Row],[NB BP EMIS]]=1," 1 BP","")</f>
        <v/>
      </c>
      <c r="AK105" s="177" t="str">
        <f>IF(Tableau210[[#This Row],[NB JP BUTA]]=1,"1 JP","") &amp; IF(Tableau210[[#This Row],[Nb BP BUTA]]=1," 1 BP","") &amp; IF(Tableau210[[#This Row],[Nb BP BUTA]]=2," 2 BP","")</f>
        <v/>
      </c>
      <c r="AL105" s="117" t="s">
        <v>2527</v>
      </c>
      <c r="AM105" s="117">
        <f>IFERROR(+VLOOKUP(AY105,Tiges!$G$4:$I$569,3,FALSE),"")</f>
        <v>22</v>
      </c>
      <c r="AN105" s="48"/>
      <c r="AO105" s="117" t="s">
        <v>3424</v>
      </c>
      <c r="AP105" s="177" cm="1">
        <f t="array" ref="AP1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5" s="117" t="s">
        <v>3424</v>
      </c>
      <c r="AS105" s="177" t="str" cm="1">
        <f t="array" ref="AS1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1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105" s="117" t="s">
        <v>3424</v>
      </c>
      <c r="AV105" s="177" t="str" cm="1">
        <f t="array" ref="AV1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5" s="117"/>
      <c r="AY105" s="117" cm="1">
        <f t="array" ref="AY105">IFERROR(_xlfn.XLOOKUP(Tableau210[[#This Row],[DN DONNEES BUTA ]]&amp;Tableau210[[#This Row],[PN DONNEES BUTA]],Tiges!$B$4:$B$79&amp;Tiges!$C$4:$C$79,Tiges!$G$4:$G$79),"")</f>
        <v>14</v>
      </c>
      <c r="AZ105" s="117"/>
      <c r="BA105" s="117" cm="1">
        <f t="array" ref="BA105">IFERROR(_xlfn.XLOOKUP(Tableau210[[#This Row],[DN DONNEES BUTA ]]&amp;Tableau210[[#This Row],[PN DONNEES BUTA]],Tiges!$B$4:$B$79&amp;Tiges!$C$4:$C$79,Tiges!$H$4:$H$79),"")</f>
        <v>80</v>
      </c>
      <c r="BB105" s="117"/>
      <c r="BC105" s="182">
        <f>IFERROR(VLOOKUP(Tableau210[[#This Row],[OPERATION]],Tableau4[],2,FALSE),"")</f>
        <v>0</v>
      </c>
      <c r="BD105" s="177" cm="1">
        <f t="array" ref="BD105">IFERROR(
   SUM(
      _xlfn._xlws.FILTER(
         Tableau3[Nb Platinage Joint],
         (Tableau3[ITEM]=Tableau210[[#This Row],[NOM]])*
         (Tableau3[Rep.]=Tableau210[[#This Row],[REPERE BUTA]])
      )
   ),
0)</f>
        <v>0</v>
      </c>
      <c r="BE105" s="182">
        <f>IFERROR(VLOOKUP(Tableau210[[#This Row],[OPERATION]],Tableau4[],3,FALSE),"")</f>
        <v>1</v>
      </c>
      <c r="BF105" s="177" cm="1">
        <f t="array" ref="BF105">IFERROR(
   SUM(
      _xlfn._xlws.FILTER(
         Tableau3[Joint Définitif Nb],
         (Tableau3[ITEM]=Tableau210[[#This Row],[NOM]])*
         (Tableau3[Rep.]=Tableau210[[#This Row],[REPERE BUTA]])
      )
   ),
0)</f>
        <v>1</v>
      </c>
      <c r="BG105" s="117" t="s">
        <v>3424</v>
      </c>
      <c r="BH105" s="177" t="str" cm="1">
        <f t="array" ref="BH1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5" s="117" t="s">
        <v>3424</v>
      </c>
      <c r="BK105" s="117" t="s">
        <v>3424</v>
      </c>
      <c r="BL105" s="167" t="s">
        <v>2380</v>
      </c>
      <c r="BM105" s="167"/>
      <c r="BN105" s="117"/>
      <c r="BO105" s="117"/>
      <c r="BP105" s="117"/>
      <c r="BQ105" s="48"/>
      <c r="BR105" s="119"/>
      <c r="BS105" s="48"/>
      <c r="BT105" s="48"/>
      <c r="BU105" s="48"/>
      <c r="BV105" s="48"/>
      <c r="BW105" s="48"/>
      <c r="BX105" s="48"/>
    </row>
    <row r="106" spans="1:76" ht="15.75" hidden="1" x14ac:dyDescent="0.25">
      <c r="A106" s="48" t="e" cm="1">
        <f t="array" ref="A106">_xlfn.XLOOKUP(Tableau210[[#This Row],[NOM]]&amp;Tableau210[[#This Row],[REPERE BUTA]],[6]!Tableau16[POSTE TECHNIQUE]&amp;[6]!Tableau16[Repere ADM],[6]!Tableau16[NUMERO CLIENT])</f>
        <v>#N/A</v>
      </c>
      <c r="B106" s="48" t="e" cm="1">
        <f t="array" ref="B106">_xlfn.XLOOKUP(Tableau210[[#This Row],[NOM]]&amp;Tableau210[[#This Row],[REPERE BUTA]],[6]!Tableau16[POSTE TECHNIQUE]&amp;[6]!Tableau16[Repere REF],[6]!Tableau16[NUMERO CLIENT])</f>
        <v>#N/A</v>
      </c>
      <c r="C106" s="48" cm="1">
        <f t="array" ref="C106">_xlfn.XLOOKUP(Tableau210[[#This Row],[NOM]]&amp;Tableau210[[#This Row],[Repere Ubleam]],[7]Sheet1!$C$2:$C$2995&amp;[7]Sheet1!$I$2:$I$2995,[7]Sheet1!$A$2:$A$2995)</f>
        <v>99</v>
      </c>
      <c r="D106" s="48" t="str">
        <f>C106&amp;""</f>
        <v>99</v>
      </c>
      <c r="E106" s="48" t="e">
        <v>#N/A</v>
      </c>
      <c r="F106" s="48" t="e">
        <v>#N/A</v>
      </c>
      <c r="G106" s="176" t="s">
        <v>1210</v>
      </c>
      <c r="H106" s="119" t="s">
        <v>1067</v>
      </c>
      <c r="I106" s="119" t="s">
        <v>80</v>
      </c>
      <c r="J106" s="119" t="s">
        <v>1074</v>
      </c>
      <c r="K106" s="119" t="str">
        <f>_xlfn.XLOOKUP(Tableau210[[#This Row],[NOM]],[8]LUT!$I$5:$I$301,[8]LUT!$N$5:$N$301)</f>
        <v xml:space="preserve">Ballon </v>
      </c>
      <c r="L106" s="119" t="s">
        <v>112</v>
      </c>
      <c r="M106" s="119"/>
      <c r="N106" s="119" t="s">
        <v>112</v>
      </c>
      <c r="O106" s="119"/>
      <c r="P106" s="119"/>
      <c r="Q106" s="119"/>
      <c r="R106" s="119"/>
      <c r="S106" s="119"/>
      <c r="T106" s="119"/>
      <c r="U106" s="119"/>
      <c r="V106" s="119"/>
      <c r="W106" s="117" t="s">
        <v>2537</v>
      </c>
      <c r="X106" s="207" cm="1">
        <f t="array" ref="X1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0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6" s="117" t="s">
        <v>3424</v>
      </c>
      <c r="AA106" s="207" cm="1">
        <f t="array" ref="AA1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6" s="48"/>
      <c r="AD106" s="117" t="s">
        <v>2196</v>
      </c>
      <c r="AE106" s="119"/>
      <c r="AF106" s="181">
        <f>IFERROR(VLOOKUP(Tableau210[[#This Row],[OPERATION]],Tableau4[],5,FALSE),"")</f>
        <v>0</v>
      </c>
      <c r="AG106" s="178" cm="1">
        <f t="array" ref="AG106">IFERROR(
   SUM(
      _xlfn._xlws.FILTER(
         Tableau3[JP],
         (Tableau3[ITEM]=Tableau210[[#This Row],[NOM]])*
         (Tableau3[Rep.]=Tableau210[[#This Row],[REPERE BUTA]])
      )
   ),
0)</f>
        <v>0</v>
      </c>
      <c r="AH106" s="182">
        <f>IFERROR(VLOOKUP(Tableau210[[#This Row],[OPERATION]],Tableau4[],4,FALSE),"")</f>
        <v>0</v>
      </c>
      <c r="AI106" s="178" cm="1">
        <f t="array" ref="AI106">IFERROR(
   SUM(
      _xlfn._xlws.FILTER(
         Tableau3[BP],
         (Tableau3[ITEM]=Tableau210[[#This Row],[NOM]])*
         (Tableau3[Rep.]=Tableau210[[#This Row],[REPERE BUTA]])
      )
   ),
0)</f>
        <v>0</v>
      </c>
      <c r="AJ106" s="182" t="str">
        <f>IF(Tableau210[[#This Row],[NB JP EMIS]]=1,"1 JP","") &amp; IF(Tableau210[[#This Row],[NB BP EMIS]]=1," 1 BP","")</f>
        <v/>
      </c>
      <c r="AK106" s="177" t="str">
        <f>IF(Tableau210[[#This Row],[NB JP BUTA]]=1,"1 JP","") &amp; IF(Tableau210[[#This Row],[Nb BP BUTA]]=1," 1 BP","") &amp; IF(Tableau210[[#This Row],[Nb BP BUTA]]=2," 2 BP","")</f>
        <v/>
      </c>
      <c r="AL106" s="117" t="s">
        <v>2527</v>
      </c>
      <c r="AM106" s="117">
        <f>IFERROR(+VLOOKUP(AY106,Tiges!$G$4:$I$569,3,FALSE),"")</f>
        <v>22</v>
      </c>
      <c r="AN106" s="48"/>
      <c r="AO106" s="117" t="s">
        <v>3424</v>
      </c>
      <c r="AP106" s="177" cm="1">
        <f t="array" ref="AP1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6" s="117" t="s">
        <v>3424</v>
      </c>
      <c r="AS106" s="177" t="str" cm="1">
        <f t="array" ref="AS1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1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106" s="117" t="s">
        <v>3424</v>
      </c>
      <c r="AV106" s="177" t="str" cm="1">
        <f t="array" ref="AV1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" s="117"/>
      <c r="AY106" s="117" cm="1">
        <f t="array" ref="AY106">IFERROR(_xlfn.XLOOKUP(Tableau210[[#This Row],[DN DONNEES BUTA ]]&amp;Tableau210[[#This Row],[PN DONNEES BUTA]],Tiges!$B$4:$B$79&amp;Tiges!$C$4:$C$79,Tiges!$G$4:$G$79),"")</f>
        <v>14</v>
      </c>
      <c r="AZ106" s="117"/>
      <c r="BA106" s="117" cm="1">
        <f t="array" ref="BA106">IFERROR(_xlfn.XLOOKUP(Tableau210[[#This Row],[DN DONNEES BUTA ]]&amp;Tableau210[[#This Row],[PN DONNEES BUTA]],Tiges!$B$4:$B$79&amp;Tiges!$C$4:$C$79,Tiges!$H$4:$H$79),"")</f>
        <v>80</v>
      </c>
      <c r="BB106" s="117"/>
      <c r="BC106" s="182">
        <f>IFERROR(VLOOKUP(Tableau210[[#This Row],[OPERATION]],Tableau4[],2,FALSE),"")</f>
        <v>0</v>
      </c>
      <c r="BD106" s="177" cm="1">
        <f t="array" ref="BD106">IFERROR(
   SUM(
      _xlfn._xlws.FILTER(
         Tableau3[Nb Platinage Joint],
         (Tableau3[ITEM]=Tableau210[[#This Row],[NOM]])*
         (Tableau3[Rep.]=Tableau210[[#This Row],[REPERE BUTA]])
      )
   ),
0)</f>
        <v>0</v>
      </c>
      <c r="BE106" s="182">
        <f>IFERROR(VLOOKUP(Tableau210[[#This Row],[OPERATION]],Tableau4[],3,FALSE),"")</f>
        <v>1</v>
      </c>
      <c r="BF106" s="177" cm="1">
        <f t="array" ref="BF106">IFERROR(
   SUM(
      _xlfn._xlws.FILTER(
         Tableau3[Joint Définitif Nb],
         (Tableau3[ITEM]=Tableau210[[#This Row],[NOM]])*
         (Tableau3[Rep.]=Tableau210[[#This Row],[REPERE BUTA]])
      )
   ),
0)</f>
        <v>1</v>
      </c>
      <c r="BG106" s="117" t="s">
        <v>3424</v>
      </c>
      <c r="BH106" s="177" t="str" cm="1">
        <f t="array" ref="BH1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6" s="117" t="s">
        <v>3424</v>
      </c>
      <c r="BK106" s="117" t="s">
        <v>3424</v>
      </c>
      <c r="BL106" s="167" t="s">
        <v>2380</v>
      </c>
      <c r="BM106" s="167"/>
      <c r="BN106" s="117"/>
      <c r="BO106" s="117"/>
      <c r="BP106" s="117"/>
      <c r="BQ106" s="48"/>
      <c r="BR106" s="119"/>
      <c r="BS106" s="48"/>
      <c r="BT106" s="48"/>
      <c r="BU106" s="48"/>
      <c r="BV106" s="48"/>
      <c r="BW106" s="48"/>
      <c r="BX106" s="48"/>
    </row>
    <row r="107" spans="1:76" ht="15.75" hidden="1" x14ac:dyDescent="0.25">
      <c r="A107" s="48" t="e" cm="1">
        <f t="array" ref="A107">_xlfn.XLOOKUP(Tableau210[[#This Row],[NOM]]&amp;Tableau210[[#This Row],[REPERE BUTA]],[6]!Tableau16[POSTE TECHNIQUE]&amp;[6]!Tableau16[Repere ADM],[6]!Tableau16[NUMERO CLIENT])</f>
        <v>#N/A</v>
      </c>
      <c r="B107" s="48" t="e" cm="1">
        <f t="array" ref="B107">_xlfn.XLOOKUP(Tableau210[[#This Row],[NOM]]&amp;Tableau210[[#This Row],[REPERE BUTA]],[6]!Tableau16[POSTE TECHNIQUE]&amp;[6]!Tableau16[Repere REF],[6]!Tableau16[NUMERO CLIENT])</f>
        <v>#N/A</v>
      </c>
      <c r="C107" s="48" cm="1">
        <f t="array" ref="C107">_xlfn.XLOOKUP(Tableau210[[#This Row],[NOM]]&amp;Tableau210[[#This Row],[Repere Ubleam]],[7]Sheet1!$C$2:$C$2995&amp;[7]Sheet1!$I$2:$I$2995,[7]Sheet1!$A$2:$A$2995)</f>
        <v>100</v>
      </c>
      <c r="D107" s="48" t="str">
        <f>C107&amp;""</f>
        <v>100</v>
      </c>
      <c r="E107" s="48" t="e">
        <v>#N/A</v>
      </c>
      <c r="F107" s="48" t="e">
        <v>#N/A</v>
      </c>
      <c r="G107" s="176" t="s">
        <v>1210</v>
      </c>
      <c r="H107" s="119" t="s">
        <v>1067</v>
      </c>
      <c r="I107" s="119" t="s">
        <v>80</v>
      </c>
      <c r="J107" s="119" t="s">
        <v>1074</v>
      </c>
      <c r="K107" s="119" t="str">
        <f>_xlfn.XLOOKUP(Tableau210[[#This Row],[NOM]],[8]LUT!$I$5:$I$301,[8]LUT!$N$5:$N$301)</f>
        <v xml:space="preserve">Ballon </v>
      </c>
      <c r="L107" s="119" t="s">
        <v>105</v>
      </c>
      <c r="M107" s="119"/>
      <c r="N107" s="119" t="s">
        <v>105</v>
      </c>
      <c r="O107" s="119"/>
      <c r="P107" s="119"/>
      <c r="Q107" s="119"/>
      <c r="R107" s="119"/>
      <c r="S107" s="119"/>
      <c r="T107" s="119"/>
      <c r="U107" s="119"/>
      <c r="V107" s="119"/>
      <c r="W107" s="117" t="s">
        <v>2537</v>
      </c>
      <c r="X107" s="207" cm="1">
        <f t="array" ref="X1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0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7" s="117" t="s">
        <v>3424</v>
      </c>
      <c r="AA107" s="207" cm="1">
        <f t="array" ref="AA1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7" s="48"/>
      <c r="AD107" s="117" t="s">
        <v>2138</v>
      </c>
      <c r="AE107" s="119"/>
      <c r="AF107" s="181">
        <f>IFERROR(VLOOKUP(Tableau210[[#This Row],[OPERATION]],Tableau4[],5,FALSE),"")</f>
        <v>0</v>
      </c>
      <c r="AG107" s="178" cm="1">
        <f t="array" ref="AG107">IFERROR(
   SUM(
      _xlfn._xlws.FILTER(
         Tableau3[JP],
         (Tableau3[ITEM]=Tableau210[[#This Row],[NOM]])*
         (Tableau3[Rep.]=Tableau210[[#This Row],[REPERE BUTA]])
      )
   ),
0)</f>
        <v>0</v>
      </c>
      <c r="AH107" s="182">
        <f>IFERROR(VLOOKUP(Tableau210[[#This Row],[OPERATION]],Tableau4[],4,FALSE),"")</f>
        <v>0</v>
      </c>
      <c r="AI107" s="178" cm="1">
        <f t="array" ref="AI107">IFERROR(
   SUM(
      _xlfn._xlws.FILTER(
         Tableau3[BP],
         (Tableau3[ITEM]=Tableau210[[#This Row],[NOM]])*
         (Tableau3[Rep.]=Tableau210[[#This Row],[REPERE BUTA]])
      )
   ),
0)</f>
        <v>0</v>
      </c>
      <c r="AJ107" s="182" t="str">
        <f>IF(Tableau210[[#This Row],[NB JP EMIS]]=1,"1 JP","") &amp; IF(Tableau210[[#This Row],[NB BP EMIS]]=1," 1 BP","")</f>
        <v/>
      </c>
      <c r="AK107" s="177" t="str">
        <f>IF(Tableau210[[#This Row],[NB JP BUTA]]=1,"1 JP","") &amp; IF(Tableau210[[#This Row],[Nb BP BUTA]]=1," 1 BP","") &amp; IF(Tableau210[[#This Row],[Nb BP BUTA]]=2," 2 BP","")</f>
        <v/>
      </c>
      <c r="AL107" s="117" t="s">
        <v>2527</v>
      </c>
      <c r="AM107" s="117">
        <f>IFERROR(+VLOOKUP(AY107,Tiges!$G$4:$I$569,3,FALSE),"")</f>
        <v>22</v>
      </c>
      <c r="AN107" s="48"/>
      <c r="AO107" s="117" t="s">
        <v>3424</v>
      </c>
      <c r="AP107" s="177" cm="1">
        <f t="array" ref="AP1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7" s="411" t="s">
        <v>3424</v>
      </c>
      <c r="AR107" s="117" t="s">
        <v>3424</v>
      </c>
      <c r="AS107" s="177" cm="1">
        <f t="array" ref="AS1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7" s="411" t="s">
        <v>3424</v>
      </c>
      <c r="AU107" s="117" t="s">
        <v>3424</v>
      </c>
      <c r="AV107" s="177" cm="1">
        <f t="array" ref="AV1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7" s="411" t="s">
        <v>3424</v>
      </c>
      <c r="AX107" s="117"/>
      <c r="AY107" s="117" cm="1">
        <f t="array" ref="AY107">IFERROR(_xlfn.XLOOKUP(Tableau210[[#This Row],[DN DONNEES BUTA ]]&amp;Tableau210[[#This Row],[PN DONNEES BUTA]],Tiges!$B$4:$B$79&amp;Tiges!$C$4:$C$79,Tiges!$G$4:$G$79),"")</f>
        <v>14</v>
      </c>
      <c r="AZ107" s="117"/>
      <c r="BA107" s="117" cm="1">
        <f t="array" ref="BA107">IFERROR(_xlfn.XLOOKUP(Tableau210[[#This Row],[DN DONNEES BUTA ]]&amp;Tableau210[[#This Row],[PN DONNEES BUTA]],Tiges!$B$4:$B$79&amp;Tiges!$C$4:$C$79,Tiges!$H$4:$H$79),"")</f>
        <v>70</v>
      </c>
      <c r="BB107" s="117"/>
      <c r="BC107" s="182">
        <f>IFERROR(VLOOKUP(Tableau210[[#This Row],[OPERATION]],Tableau4[],2,FALSE),"")</f>
        <v>0</v>
      </c>
      <c r="BD107" s="177" cm="1">
        <f t="array" ref="BD107">IFERROR(
   SUM(
      _xlfn._xlws.FILTER(
         Tableau3[Nb Platinage Joint],
         (Tableau3[ITEM]=Tableau210[[#This Row],[NOM]])*
         (Tableau3[Rep.]=Tableau210[[#This Row],[REPERE BUTA]])
      )
   ),
0)</f>
        <v>0</v>
      </c>
      <c r="BE107" s="182">
        <f>IFERROR(VLOOKUP(Tableau210[[#This Row],[OPERATION]],Tableau4[],3,FALSE),"")</f>
        <v>0</v>
      </c>
      <c r="BF107" s="177" cm="1">
        <f t="array" ref="BF107">IFERROR(
   SUM(
      _xlfn._xlws.FILTER(
         Tableau3[Joint Définitif Nb],
         (Tableau3[ITEM]=Tableau210[[#This Row],[NOM]])*
         (Tableau3[Rep.]=Tableau210[[#This Row],[REPERE BUTA]])
      )
   ),
0)</f>
        <v>0</v>
      </c>
      <c r="BG107" s="117" t="s">
        <v>3424</v>
      </c>
      <c r="BH107" s="177" cm="1">
        <f t="array" ref="BH1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7" s="411" t="s">
        <v>3424</v>
      </c>
      <c r="BJ107" s="117" t="s">
        <v>3424</v>
      </c>
      <c r="BK107" s="117" t="s">
        <v>3424</v>
      </c>
      <c r="BL107" s="167" t="s">
        <v>2380</v>
      </c>
      <c r="BM107" s="167"/>
      <c r="BN107" s="117"/>
      <c r="BO107" s="117"/>
      <c r="BP107" s="117"/>
      <c r="BQ107" s="48"/>
      <c r="BR107" s="119"/>
      <c r="BS107" s="48"/>
      <c r="BT107" s="48"/>
      <c r="BU107" s="48"/>
      <c r="BV107" s="48"/>
      <c r="BW107" s="48"/>
      <c r="BX107" s="48"/>
    </row>
    <row r="108" spans="1:76" ht="15.75" hidden="1" x14ac:dyDescent="0.25">
      <c r="A108" s="48" t="e" cm="1">
        <f t="array" ref="A108">_xlfn.XLOOKUP(Tableau210[[#This Row],[NOM]]&amp;Tableau210[[#This Row],[REPERE BUTA]],[6]!Tableau16[POSTE TECHNIQUE]&amp;[6]!Tableau16[Repere ADM],[6]!Tableau16[NUMERO CLIENT])</f>
        <v>#N/A</v>
      </c>
      <c r="B108" s="48" t="e" cm="1">
        <f t="array" ref="B108">_xlfn.XLOOKUP(Tableau210[[#This Row],[NOM]]&amp;Tableau210[[#This Row],[REPERE BUTA]],[6]!Tableau16[POSTE TECHNIQUE]&amp;[6]!Tableau16[Repere REF],[6]!Tableau16[NUMERO CLIENT])</f>
        <v>#N/A</v>
      </c>
      <c r="C108" s="48" cm="1">
        <f t="array" ref="C108">_xlfn.XLOOKUP(Tableau210[[#This Row],[NOM]]&amp;Tableau210[[#This Row],[Repere Ubleam]],[7]Sheet1!$C$2:$C$2995&amp;[7]Sheet1!$I$2:$I$2995,[7]Sheet1!$A$2:$A$2995)</f>
        <v>101</v>
      </c>
      <c r="D108" s="48" t="str">
        <f>C108&amp;""</f>
        <v>101</v>
      </c>
      <c r="E108" s="48" t="e">
        <v>#N/A</v>
      </c>
      <c r="F108" s="48" t="e">
        <v>#N/A</v>
      </c>
      <c r="G108" s="176" t="s">
        <v>1210</v>
      </c>
      <c r="H108" s="119" t="s">
        <v>1067</v>
      </c>
      <c r="I108" s="119" t="s">
        <v>80</v>
      </c>
      <c r="J108" s="119" t="s">
        <v>1074</v>
      </c>
      <c r="K108" s="119" t="str">
        <f>_xlfn.XLOOKUP(Tableau210[[#This Row],[NOM]],[8]LUT!$I$5:$I$301,[8]LUT!$N$5:$N$301)</f>
        <v xml:space="preserve">Ballon </v>
      </c>
      <c r="L108" s="119" t="s">
        <v>106</v>
      </c>
      <c r="M108" s="119"/>
      <c r="N108" s="119" t="s">
        <v>106</v>
      </c>
      <c r="O108" s="119"/>
      <c r="P108" s="119"/>
      <c r="Q108" s="119"/>
      <c r="R108" s="119"/>
      <c r="S108" s="119"/>
      <c r="T108" s="119"/>
      <c r="U108" s="119"/>
      <c r="V108" s="119"/>
      <c r="W108" s="117" t="s">
        <v>2537</v>
      </c>
      <c r="X108" s="207" cm="1">
        <f t="array" ref="X1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0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8" s="117" t="s">
        <v>3424</v>
      </c>
      <c r="AA108" s="207" cm="1">
        <f t="array" ref="AA1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8" s="48"/>
      <c r="AD108" s="117" t="s">
        <v>2138</v>
      </c>
      <c r="AE108" s="119"/>
      <c r="AF108" s="181">
        <f>IFERROR(VLOOKUP(Tableau210[[#This Row],[OPERATION]],Tableau4[],5,FALSE),"")</f>
        <v>0</v>
      </c>
      <c r="AG108" s="178" cm="1">
        <f t="array" ref="AG108">IFERROR(
   SUM(
      _xlfn._xlws.FILTER(
         Tableau3[JP],
         (Tableau3[ITEM]=Tableau210[[#This Row],[NOM]])*
         (Tableau3[Rep.]=Tableau210[[#This Row],[REPERE BUTA]])
      )
   ),
0)</f>
        <v>0</v>
      </c>
      <c r="AH108" s="182">
        <f>IFERROR(VLOOKUP(Tableau210[[#This Row],[OPERATION]],Tableau4[],4,FALSE),"")</f>
        <v>0</v>
      </c>
      <c r="AI108" s="178" cm="1">
        <f t="array" ref="AI108">IFERROR(
   SUM(
      _xlfn._xlws.FILTER(
         Tableau3[BP],
         (Tableau3[ITEM]=Tableau210[[#This Row],[NOM]])*
         (Tableau3[Rep.]=Tableau210[[#This Row],[REPERE BUTA]])
      )
   ),
0)</f>
        <v>0</v>
      </c>
      <c r="AJ108" s="182" t="str">
        <f>IF(Tableau210[[#This Row],[NB JP EMIS]]=1,"1 JP","") &amp; IF(Tableau210[[#This Row],[NB BP EMIS]]=1," 1 BP","")</f>
        <v/>
      </c>
      <c r="AK108" s="177" t="str">
        <f>IF(Tableau210[[#This Row],[NB JP BUTA]]=1,"1 JP","") &amp; IF(Tableau210[[#This Row],[Nb BP BUTA]]=1," 1 BP","") &amp; IF(Tableau210[[#This Row],[Nb BP BUTA]]=2," 2 BP","")</f>
        <v/>
      </c>
      <c r="AL108" s="117" t="s">
        <v>2527</v>
      </c>
      <c r="AM108" s="117">
        <f>IFERROR(+VLOOKUP(AY108,Tiges!$G$4:$I$569,3,FALSE),"")</f>
        <v>22</v>
      </c>
      <c r="AN108" s="48"/>
      <c r="AO108" s="117" t="s">
        <v>3424</v>
      </c>
      <c r="AP108" s="177" cm="1">
        <f t="array" ref="AP1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8" s="411" t="s">
        <v>3424</v>
      </c>
      <c r="AR108" s="117" t="s">
        <v>3424</v>
      </c>
      <c r="AS108" s="177" cm="1">
        <f t="array" ref="AS1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8" s="411" t="s">
        <v>3424</v>
      </c>
      <c r="AU108" s="117" t="s">
        <v>3424</v>
      </c>
      <c r="AV108" s="177" cm="1">
        <f t="array" ref="AV1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8" s="411" t="s">
        <v>3424</v>
      </c>
      <c r="AX108" s="117"/>
      <c r="AY108" s="117" cm="1">
        <f t="array" ref="AY108">IFERROR(_xlfn.XLOOKUP(Tableau210[[#This Row],[DN DONNEES BUTA ]]&amp;Tableau210[[#This Row],[PN DONNEES BUTA]],Tiges!$B$4:$B$79&amp;Tiges!$C$4:$C$79,Tiges!$G$4:$G$79),"")</f>
        <v>14</v>
      </c>
      <c r="AZ108" s="117"/>
      <c r="BA108" s="117" cm="1">
        <f t="array" ref="BA108">IFERROR(_xlfn.XLOOKUP(Tableau210[[#This Row],[DN DONNEES BUTA ]]&amp;Tableau210[[#This Row],[PN DONNEES BUTA]],Tiges!$B$4:$B$79&amp;Tiges!$C$4:$C$79,Tiges!$H$4:$H$79),"")</f>
        <v>70</v>
      </c>
      <c r="BB108" s="117"/>
      <c r="BC108" s="182">
        <f>IFERROR(VLOOKUP(Tableau210[[#This Row],[OPERATION]],Tableau4[],2,FALSE),"")</f>
        <v>0</v>
      </c>
      <c r="BD108" s="177" cm="1">
        <f t="array" ref="BD108">IFERROR(
   SUM(
      _xlfn._xlws.FILTER(
         Tableau3[Nb Platinage Joint],
         (Tableau3[ITEM]=Tableau210[[#This Row],[NOM]])*
         (Tableau3[Rep.]=Tableau210[[#This Row],[REPERE BUTA]])
      )
   ),
0)</f>
        <v>0</v>
      </c>
      <c r="BE108" s="182">
        <f>IFERROR(VLOOKUP(Tableau210[[#This Row],[OPERATION]],Tableau4[],3,FALSE),"")</f>
        <v>0</v>
      </c>
      <c r="BF108" s="177" cm="1">
        <f t="array" ref="BF108">IFERROR(
   SUM(
      _xlfn._xlws.FILTER(
         Tableau3[Joint Définitif Nb],
         (Tableau3[ITEM]=Tableau210[[#This Row],[NOM]])*
         (Tableau3[Rep.]=Tableau210[[#This Row],[REPERE BUTA]])
      )
   ),
0)</f>
        <v>0</v>
      </c>
      <c r="BG108" s="117" t="s">
        <v>3424</v>
      </c>
      <c r="BH108" s="177" cm="1">
        <f t="array" ref="BH1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8" s="411" t="s">
        <v>3424</v>
      </c>
      <c r="BJ108" s="117" t="s">
        <v>3424</v>
      </c>
      <c r="BK108" s="117" t="s">
        <v>3424</v>
      </c>
      <c r="BL108" s="167" t="s">
        <v>2380</v>
      </c>
      <c r="BM108" s="167"/>
      <c r="BN108" s="117"/>
      <c r="BO108" s="117"/>
      <c r="BP108" s="117"/>
      <c r="BQ108" s="48"/>
      <c r="BR108" s="119"/>
      <c r="BS108" s="48"/>
      <c r="BT108" s="48"/>
      <c r="BU108" s="48"/>
      <c r="BV108" s="48"/>
      <c r="BW108" s="48"/>
      <c r="BX108" s="48"/>
    </row>
    <row r="109" spans="1:76" ht="15.75" hidden="1" x14ac:dyDescent="0.25">
      <c r="A109" s="48" t="e" cm="1">
        <f t="array" ref="A109">_xlfn.XLOOKUP(Tableau210[[#This Row],[NOM]]&amp;Tableau210[[#This Row],[REPERE BUTA]],[6]!Tableau16[POSTE TECHNIQUE]&amp;[6]!Tableau16[Repere ADM],[6]!Tableau16[NUMERO CLIENT])</f>
        <v>#N/A</v>
      </c>
      <c r="B109" s="48" t="e" cm="1">
        <f t="array" ref="B109">_xlfn.XLOOKUP(Tableau210[[#This Row],[NOM]]&amp;Tableau210[[#This Row],[REPERE BUTA]],[6]!Tableau16[POSTE TECHNIQUE]&amp;[6]!Tableau16[Repere REF],[6]!Tableau16[NUMERO CLIENT])</f>
        <v>#N/A</v>
      </c>
      <c r="C109" s="48" cm="1">
        <f t="array" ref="C109">_xlfn.XLOOKUP(Tableau210[[#This Row],[NOM]]&amp;Tableau210[[#This Row],[Repere Ubleam]],[7]Sheet1!$C$2:$C$2995&amp;[7]Sheet1!$I$2:$I$2995,[7]Sheet1!$A$2:$A$2995)</f>
        <v>102</v>
      </c>
      <c r="D109" s="48" t="str">
        <f>C109&amp;""</f>
        <v>102</v>
      </c>
      <c r="E109" s="48" t="e">
        <v>#N/A</v>
      </c>
      <c r="F109" s="48" t="e">
        <v>#N/A</v>
      </c>
      <c r="G109" s="176" t="s">
        <v>1210</v>
      </c>
      <c r="H109" s="119" t="s">
        <v>1067</v>
      </c>
      <c r="I109" s="119" t="s">
        <v>80</v>
      </c>
      <c r="J109" s="119" t="s">
        <v>1074</v>
      </c>
      <c r="K109" s="119" t="str">
        <f>_xlfn.XLOOKUP(Tableau210[[#This Row],[NOM]],[8]LUT!$I$5:$I$301,[8]LUT!$N$5:$N$301)</f>
        <v xml:space="preserve">Ballon </v>
      </c>
      <c r="L109" s="119" t="s">
        <v>107</v>
      </c>
      <c r="M109" s="119"/>
      <c r="N109" s="119" t="s">
        <v>107</v>
      </c>
      <c r="O109" s="119"/>
      <c r="P109" s="119"/>
      <c r="Q109" s="119"/>
      <c r="R109" s="119"/>
      <c r="S109" s="119"/>
      <c r="T109" s="119"/>
      <c r="U109" s="119"/>
      <c r="V109" s="119"/>
      <c r="W109" s="117" t="s">
        <v>2537</v>
      </c>
      <c r="X109" s="207" cm="1">
        <f t="array" ref="X1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0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" s="117" t="s">
        <v>3424</v>
      </c>
      <c r="AA109" s="207" cm="1">
        <f t="array" ref="AA1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" s="48"/>
      <c r="AD109" s="117" t="s">
        <v>2196</v>
      </c>
      <c r="AE109" s="119"/>
      <c r="AF109" s="181">
        <f>IFERROR(VLOOKUP(Tableau210[[#This Row],[OPERATION]],Tableau4[],5,FALSE),"")</f>
        <v>0</v>
      </c>
      <c r="AG109" s="178" cm="1">
        <f t="array" ref="AG109">IFERROR(
   SUM(
      _xlfn._xlws.FILTER(
         Tableau3[JP],
         (Tableau3[ITEM]=Tableau210[[#This Row],[NOM]])*
         (Tableau3[Rep.]=Tableau210[[#This Row],[REPERE BUTA]])
      )
   ),
0)</f>
        <v>0</v>
      </c>
      <c r="AH109" s="182">
        <f>IFERROR(VLOOKUP(Tableau210[[#This Row],[OPERATION]],Tableau4[],4,FALSE),"")</f>
        <v>0</v>
      </c>
      <c r="AI109" s="178" cm="1">
        <f t="array" ref="AI109">IFERROR(
   SUM(
      _xlfn._xlws.FILTER(
         Tableau3[BP],
         (Tableau3[ITEM]=Tableau210[[#This Row],[NOM]])*
         (Tableau3[Rep.]=Tableau210[[#This Row],[REPERE BUTA]])
      )
   ),
0)</f>
        <v>0</v>
      </c>
      <c r="AJ109" s="182" t="str">
        <f>IF(Tableau210[[#This Row],[NB JP EMIS]]=1,"1 JP","") &amp; IF(Tableau210[[#This Row],[NB BP EMIS]]=1," 1 BP","")</f>
        <v/>
      </c>
      <c r="AK109" s="177" t="str">
        <f>IF(Tableau210[[#This Row],[NB JP BUTA]]=1,"1 JP","") &amp; IF(Tableau210[[#This Row],[Nb BP BUTA]]=1," 1 BP","") &amp; IF(Tableau210[[#This Row],[Nb BP BUTA]]=2," 2 BP","")</f>
        <v/>
      </c>
      <c r="AL109" s="117" t="s">
        <v>2527</v>
      </c>
      <c r="AM109" s="117">
        <f>IFERROR(+VLOOKUP(AY109,Tiges!$G$4:$I$569,3,FALSE),"")</f>
        <v>27</v>
      </c>
      <c r="AN109" s="48"/>
      <c r="AO109" s="117" t="s">
        <v>3424</v>
      </c>
      <c r="AP109" s="177" cm="1">
        <f t="array" ref="AP1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9" s="117" t="s">
        <v>3424</v>
      </c>
      <c r="AS109" s="177" t="str" cm="1">
        <f t="array" ref="AS1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9" s="117" t="s">
        <v>3424</v>
      </c>
      <c r="AV109" s="177" t="str" cm="1">
        <f t="array" ref="AV1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9" s="117"/>
      <c r="AY109" s="117" cm="1">
        <f t="array" ref="AY109">IFERROR(_xlfn.XLOOKUP(Tableau210[[#This Row],[DN DONNEES BUTA ]]&amp;Tableau210[[#This Row],[PN DONNEES BUTA]],Tiges!$B$4:$B$79&amp;Tiges!$C$4:$C$79,Tiges!$G$4:$G$79),"")</f>
        <v>16</v>
      </c>
      <c r="AZ109" s="117"/>
      <c r="BA109" s="117" cm="1">
        <f t="array" ref="BA109">IFERROR(_xlfn.XLOOKUP(Tableau210[[#This Row],[DN DONNEES BUTA ]]&amp;Tableau210[[#This Row],[PN DONNEES BUTA]],Tiges!$B$4:$B$79&amp;Tiges!$C$4:$C$79,Tiges!$H$4:$H$79),"")</f>
        <v>100</v>
      </c>
      <c r="BB109" s="117"/>
      <c r="BC109" s="182">
        <f>IFERROR(VLOOKUP(Tableau210[[#This Row],[OPERATION]],Tableau4[],2,FALSE),"")</f>
        <v>0</v>
      </c>
      <c r="BD109" s="177" cm="1">
        <f t="array" ref="BD109">IFERROR(
   SUM(
      _xlfn._xlws.FILTER(
         Tableau3[Nb Platinage Joint],
         (Tableau3[ITEM]=Tableau210[[#This Row],[NOM]])*
         (Tableau3[Rep.]=Tableau210[[#This Row],[REPERE BUTA]])
      )
   ),
0)</f>
        <v>0</v>
      </c>
      <c r="BE109" s="182">
        <f>IFERROR(VLOOKUP(Tableau210[[#This Row],[OPERATION]],Tableau4[],3,FALSE),"")</f>
        <v>1</v>
      </c>
      <c r="BF109" s="177" cm="1">
        <f t="array" ref="BF109">IFERROR(
   SUM(
      _xlfn._xlws.FILTER(
         Tableau3[Joint Définitif Nb],
         (Tableau3[ITEM]=Tableau210[[#This Row],[NOM]])*
         (Tableau3[Rep.]=Tableau210[[#This Row],[REPERE BUTA]])
      )
   ),
0)</f>
        <v>1</v>
      </c>
      <c r="BG109" s="117" t="s">
        <v>3424</v>
      </c>
      <c r="BH109" s="177" t="str" cm="1">
        <f t="array" ref="BH1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9" s="117" t="s">
        <v>3424</v>
      </c>
      <c r="BK109" s="117" t="s">
        <v>3424</v>
      </c>
      <c r="BL109" s="167" t="s">
        <v>2380</v>
      </c>
      <c r="BM109" s="167"/>
      <c r="BN109" s="117"/>
      <c r="BO109" s="117"/>
      <c r="BP109" s="117"/>
      <c r="BQ109" s="48"/>
      <c r="BR109" s="119"/>
      <c r="BS109" s="48"/>
      <c r="BT109" s="48"/>
      <c r="BU109" s="48"/>
      <c r="BV109" s="48"/>
      <c r="BW109" s="48"/>
      <c r="BX109" s="48"/>
    </row>
    <row r="110" spans="1:76" ht="15.75" hidden="1" x14ac:dyDescent="0.25">
      <c r="A110" s="48" t="e" cm="1">
        <f t="array" ref="A110">_xlfn.XLOOKUP(Tableau210[[#This Row],[NOM]]&amp;Tableau210[[#This Row],[REPERE BUTA]],[6]!Tableau16[POSTE TECHNIQUE]&amp;[6]!Tableau16[Repere ADM],[6]!Tableau16[NUMERO CLIENT])</f>
        <v>#N/A</v>
      </c>
      <c r="B110" s="48" t="e" cm="1">
        <f t="array" ref="B110">_xlfn.XLOOKUP(Tableau210[[#This Row],[NOM]]&amp;Tableau210[[#This Row],[REPERE BUTA]],[6]!Tableau16[POSTE TECHNIQUE]&amp;[6]!Tableau16[Repere REF],[6]!Tableau16[NUMERO CLIENT])</f>
        <v>#N/A</v>
      </c>
      <c r="C110" s="48" cm="1">
        <f t="array" ref="C110">_xlfn.XLOOKUP(Tableau210[[#This Row],[NOM]]&amp;Tableau210[[#This Row],[Repere Ubleam]],[7]Sheet1!$C$2:$C$2995&amp;[7]Sheet1!$I$2:$I$2995,[7]Sheet1!$A$2:$A$2995)</f>
        <v>103</v>
      </c>
      <c r="D110" s="48" t="str">
        <f>C110&amp;""</f>
        <v>103</v>
      </c>
      <c r="E110" s="48" t="e">
        <v>#N/A</v>
      </c>
      <c r="F110" s="48" t="e">
        <v>#N/A</v>
      </c>
      <c r="G110" s="176" t="s">
        <v>1210</v>
      </c>
      <c r="H110" s="119" t="s">
        <v>1067</v>
      </c>
      <c r="I110" s="119" t="s">
        <v>80</v>
      </c>
      <c r="J110" s="119" t="s">
        <v>1074</v>
      </c>
      <c r="K110" s="119" t="str">
        <f>_xlfn.XLOOKUP(Tableau210[[#This Row],[NOM]],[8]LUT!$I$5:$I$301,[8]LUT!$N$5:$N$301)</f>
        <v xml:space="preserve">Ballon </v>
      </c>
      <c r="L110" s="119" t="s">
        <v>108</v>
      </c>
      <c r="M110" s="119"/>
      <c r="N110" s="119" t="s">
        <v>108</v>
      </c>
      <c r="O110" s="119"/>
      <c r="P110" s="119"/>
      <c r="Q110" s="119"/>
      <c r="R110" s="119"/>
      <c r="S110" s="119"/>
      <c r="T110" s="119"/>
      <c r="U110" s="119"/>
      <c r="V110" s="119"/>
      <c r="W110" s="117" t="s">
        <v>2537</v>
      </c>
      <c r="X110" s="207" cm="1">
        <f t="array" ref="X1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" s="117" t="s">
        <v>3424</v>
      </c>
      <c r="AA110" s="207" cm="1">
        <f t="array" ref="AA1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" s="48"/>
      <c r="AD110" s="117" t="s">
        <v>2196</v>
      </c>
      <c r="AE110" s="119"/>
      <c r="AF110" s="181">
        <f>IFERROR(VLOOKUP(Tableau210[[#This Row],[OPERATION]],Tableau4[],5,FALSE),"")</f>
        <v>0</v>
      </c>
      <c r="AG110" s="178" cm="1">
        <f t="array" ref="AG110">IFERROR(
   SUM(
      _xlfn._xlws.FILTER(
         Tableau3[JP],
         (Tableau3[ITEM]=Tableau210[[#This Row],[NOM]])*
         (Tableau3[Rep.]=Tableau210[[#This Row],[REPERE BUTA]])
      )
   ),
0)</f>
        <v>0</v>
      </c>
      <c r="AH110" s="182">
        <f>IFERROR(VLOOKUP(Tableau210[[#This Row],[OPERATION]],Tableau4[],4,FALSE),"")</f>
        <v>0</v>
      </c>
      <c r="AI110" s="178" cm="1">
        <f t="array" ref="AI110">IFERROR(
   SUM(
      _xlfn._xlws.FILTER(
         Tableau3[BP],
         (Tableau3[ITEM]=Tableau210[[#This Row],[NOM]])*
         (Tableau3[Rep.]=Tableau210[[#This Row],[REPERE BUTA]])
      )
   ),
0)</f>
        <v>0</v>
      </c>
      <c r="AJ110" s="182" t="str">
        <f>IF(Tableau210[[#This Row],[NB JP EMIS]]=1,"1 JP","") &amp; IF(Tableau210[[#This Row],[NB BP EMIS]]=1," 1 BP","")</f>
        <v/>
      </c>
      <c r="AK110" s="177" t="str">
        <f>IF(Tableau210[[#This Row],[NB JP BUTA]]=1,"1 JP","") &amp; IF(Tableau210[[#This Row],[Nb BP BUTA]]=1," 1 BP","") &amp; IF(Tableau210[[#This Row],[Nb BP BUTA]]=2," 2 BP","")</f>
        <v/>
      </c>
      <c r="AL110" s="117" t="s">
        <v>2527</v>
      </c>
      <c r="AM110" s="117">
        <f>IFERROR(+VLOOKUP(AY110,Tiges!$G$4:$I$569,3,FALSE),"")</f>
        <v>22</v>
      </c>
      <c r="AN110" s="48"/>
      <c r="AO110" s="117" t="s">
        <v>3424</v>
      </c>
      <c r="AP110" s="177" cm="1">
        <f t="array" ref="AP1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0" s="117" t="s">
        <v>3424</v>
      </c>
      <c r="AS110" s="177" t="str" cm="1">
        <f t="array" ref="AS1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10" s="117" t="s">
        <v>3424</v>
      </c>
      <c r="AV110" s="177" t="str" cm="1">
        <f t="array" ref="AV1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0" s="117"/>
      <c r="AY110" s="117" cm="1">
        <f t="array" ref="AY110">IFERROR(_xlfn.XLOOKUP(Tableau210[[#This Row],[DN DONNEES BUTA ]]&amp;Tableau210[[#This Row],[PN DONNEES BUTA]],Tiges!$B$4:$B$79&amp;Tiges!$C$4:$C$79,Tiges!$G$4:$G$79),"")</f>
        <v>14</v>
      </c>
      <c r="AZ110" s="117"/>
      <c r="BA110" s="117" cm="1">
        <f t="array" ref="BA110">IFERROR(_xlfn.XLOOKUP(Tableau210[[#This Row],[DN DONNEES BUTA ]]&amp;Tableau210[[#This Row],[PN DONNEES BUTA]],Tiges!$B$4:$B$79&amp;Tiges!$C$4:$C$79,Tiges!$H$4:$H$79),"")</f>
        <v>70</v>
      </c>
      <c r="BB110" s="117"/>
      <c r="BC110" s="182">
        <f>IFERROR(VLOOKUP(Tableau210[[#This Row],[OPERATION]],Tableau4[],2,FALSE),"")</f>
        <v>0</v>
      </c>
      <c r="BD110" s="177" cm="1">
        <f t="array" ref="BD110">IFERROR(
   SUM(
      _xlfn._xlws.FILTER(
         Tableau3[Nb Platinage Joint],
         (Tableau3[ITEM]=Tableau210[[#This Row],[NOM]])*
         (Tableau3[Rep.]=Tableau210[[#This Row],[REPERE BUTA]])
      )
   ),
0)</f>
        <v>0</v>
      </c>
      <c r="BE110" s="182">
        <f>IFERROR(VLOOKUP(Tableau210[[#This Row],[OPERATION]],Tableau4[],3,FALSE),"")</f>
        <v>1</v>
      </c>
      <c r="BF110" s="177" cm="1">
        <f t="array" ref="BF110">IFERROR(
   SUM(
      _xlfn._xlws.FILTER(
         Tableau3[Joint Définitif Nb],
         (Tableau3[ITEM]=Tableau210[[#This Row],[NOM]])*
         (Tableau3[Rep.]=Tableau210[[#This Row],[REPERE BUTA]])
      )
   ),
0)</f>
        <v>1</v>
      </c>
      <c r="BG110" s="117" t="s">
        <v>3424</v>
      </c>
      <c r="BH110" s="177" t="str" cm="1">
        <f t="array" ref="BH1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0" s="117" t="s">
        <v>3424</v>
      </c>
      <c r="BK110" s="117" t="s">
        <v>3424</v>
      </c>
      <c r="BL110" s="167" t="s">
        <v>2380</v>
      </c>
      <c r="BM110" s="167"/>
      <c r="BN110" s="117"/>
      <c r="BO110" s="117"/>
      <c r="BP110" s="117"/>
      <c r="BQ110" s="48"/>
      <c r="BR110" s="119"/>
      <c r="BS110" s="48"/>
      <c r="BT110" s="48"/>
      <c r="BU110" s="48"/>
      <c r="BV110" s="48"/>
      <c r="BW110" s="48"/>
      <c r="BX110" s="48"/>
    </row>
    <row r="111" spans="1:76" ht="15.75" hidden="1" x14ac:dyDescent="0.25">
      <c r="A111" s="48" t="e" cm="1">
        <f t="array" ref="A111">_xlfn.XLOOKUP(Tableau210[[#This Row],[NOM]]&amp;Tableau210[[#This Row],[REPERE BUTA]],[6]!Tableau16[POSTE TECHNIQUE]&amp;[6]!Tableau16[Repere ADM],[6]!Tableau16[NUMERO CLIENT])</f>
        <v>#N/A</v>
      </c>
      <c r="B111" s="48" t="e" cm="1">
        <f t="array" ref="B111">_xlfn.XLOOKUP(Tableau210[[#This Row],[NOM]]&amp;Tableau210[[#This Row],[REPERE BUTA]],[6]!Tableau16[POSTE TECHNIQUE]&amp;[6]!Tableau16[Repere REF],[6]!Tableau16[NUMERO CLIENT])</f>
        <v>#N/A</v>
      </c>
      <c r="C111" s="48" cm="1">
        <f t="array" ref="C111">_xlfn.XLOOKUP(Tableau210[[#This Row],[NOM]]&amp;Tableau210[[#This Row],[Repere Ubleam]],[7]Sheet1!$C$2:$C$2995&amp;[7]Sheet1!$I$2:$I$2995,[7]Sheet1!$A$2:$A$2995)</f>
        <v>104</v>
      </c>
      <c r="D111" s="48" t="str">
        <f>C111&amp;""</f>
        <v>104</v>
      </c>
      <c r="E111" s="48" t="e">
        <v>#N/A</v>
      </c>
      <c r="F111" s="48" t="e">
        <v>#N/A</v>
      </c>
      <c r="G111" s="176" t="s">
        <v>1210</v>
      </c>
      <c r="H111" s="119" t="s">
        <v>1067</v>
      </c>
      <c r="I111" s="119" t="s">
        <v>80</v>
      </c>
      <c r="J111" s="119" t="s">
        <v>1074</v>
      </c>
      <c r="K111" s="119" t="str">
        <f>_xlfn.XLOOKUP(Tableau210[[#This Row],[NOM]],[8]LUT!$I$5:$I$301,[8]LUT!$N$5:$N$301)</f>
        <v xml:space="preserve">Ballon </v>
      </c>
      <c r="L111" s="119" t="s">
        <v>109</v>
      </c>
      <c r="M111" s="119"/>
      <c r="N111" s="119" t="s">
        <v>109</v>
      </c>
      <c r="O111" s="119"/>
      <c r="P111" s="119"/>
      <c r="Q111" s="119"/>
      <c r="R111" s="119"/>
      <c r="S111" s="119"/>
      <c r="T111" s="119"/>
      <c r="U111" s="119"/>
      <c r="V111" s="119"/>
      <c r="W111" s="117" t="s">
        <v>2537</v>
      </c>
      <c r="X111" s="207" cm="1">
        <f t="array" ref="X1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1" s="117" t="s">
        <v>3424</v>
      </c>
      <c r="AA111" s="207" cm="1">
        <f t="array" ref="AA1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1" s="48"/>
      <c r="AD111" s="117" t="s">
        <v>2196</v>
      </c>
      <c r="AE111" s="119"/>
      <c r="AF111" s="181">
        <f>IFERROR(VLOOKUP(Tableau210[[#This Row],[OPERATION]],Tableau4[],5,FALSE),"")</f>
        <v>0</v>
      </c>
      <c r="AG111" s="178" cm="1">
        <f t="array" ref="AG111">IFERROR(
   SUM(
      _xlfn._xlws.FILTER(
         Tableau3[JP],
         (Tableau3[ITEM]=Tableau210[[#This Row],[NOM]])*
         (Tableau3[Rep.]=Tableau210[[#This Row],[REPERE BUTA]])
      )
   ),
0)</f>
        <v>0</v>
      </c>
      <c r="AH111" s="182">
        <f>IFERROR(VLOOKUP(Tableau210[[#This Row],[OPERATION]],Tableau4[],4,FALSE),"")</f>
        <v>0</v>
      </c>
      <c r="AI111" s="178" cm="1">
        <f t="array" ref="AI111">IFERROR(
   SUM(
      _xlfn._xlws.FILTER(
         Tableau3[BP],
         (Tableau3[ITEM]=Tableau210[[#This Row],[NOM]])*
         (Tableau3[Rep.]=Tableau210[[#This Row],[REPERE BUTA]])
      )
   ),
0)</f>
        <v>0</v>
      </c>
      <c r="AJ111" s="182" t="str">
        <f>IF(Tableau210[[#This Row],[NB JP EMIS]]=1,"1 JP","") &amp; IF(Tableau210[[#This Row],[NB BP EMIS]]=1," 1 BP","")</f>
        <v/>
      </c>
      <c r="AK111" s="177" t="str">
        <f>IF(Tableau210[[#This Row],[NB JP BUTA]]=1,"1 JP","") &amp; IF(Tableau210[[#This Row],[Nb BP BUTA]]=1," 1 BP","") &amp; IF(Tableau210[[#This Row],[Nb BP BUTA]]=2," 2 BP","")</f>
        <v/>
      </c>
      <c r="AL111" s="117" t="s">
        <v>2527</v>
      </c>
      <c r="AM111" s="117">
        <f>IFERROR(+VLOOKUP(AY111,Tiges!$G$4:$I$569,3,FALSE),"")</f>
        <v>27</v>
      </c>
      <c r="AN111" s="48"/>
      <c r="AO111" s="117" t="s">
        <v>3424</v>
      </c>
      <c r="AP111" s="177" cm="1">
        <f t="array" ref="AP1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1" s="117" t="s">
        <v>3424</v>
      </c>
      <c r="AS111" s="177" t="str" cm="1">
        <f t="array" ref="AS1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1" s="117" t="s">
        <v>3424</v>
      </c>
      <c r="AV111" s="177" t="str" cm="1">
        <f t="array" ref="AV1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1" s="117"/>
      <c r="AY111" s="117" cm="1">
        <f t="array" ref="AY111">IFERROR(_xlfn.XLOOKUP(Tableau210[[#This Row],[DN DONNEES BUTA ]]&amp;Tableau210[[#This Row],[PN DONNEES BUTA]],Tiges!$B$4:$B$79&amp;Tiges!$C$4:$C$79,Tiges!$G$4:$G$79),"")</f>
        <v>16</v>
      </c>
      <c r="AZ111" s="117"/>
      <c r="BA111" s="117" cm="1">
        <f t="array" ref="BA111">IFERROR(_xlfn.XLOOKUP(Tableau210[[#This Row],[DN DONNEES BUTA ]]&amp;Tableau210[[#This Row],[PN DONNEES BUTA]],Tiges!$B$4:$B$79&amp;Tiges!$C$4:$C$79,Tiges!$H$4:$H$79),"")</f>
        <v>100</v>
      </c>
      <c r="BB111" s="117"/>
      <c r="BC111" s="182">
        <f>IFERROR(VLOOKUP(Tableau210[[#This Row],[OPERATION]],Tableau4[],2,FALSE),"")</f>
        <v>0</v>
      </c>
      <c r="BD111" s="177" cm="1">
        <f t="array" ref="BD111">IFERROR(
   SUM(
      _xlfn._xlws.FILTER(
         Tableau3[Nb Platinage Joint],
         (Tableau3[ITEM]=Tableau210[[#This Row],[NOM]])*
         (Tableau3[Rep.]=Tableau210[[#This Row],[REPERE BUTA]])
      )
   ),
0)</f>
        <v>0</v>
      </c>
      <c r="BE111" s="182">
        <f>IFERROR(VLOOKUP(Tableau210[[#This Row],[OPERATION]],Tableau4[],3,FALSE),"")</f>
        <v>1</v>
      </c>
      <c r="BF111" s="177" cm="1">
        <f t="array" ref="BF111">IFERROR(
   SUM(
      _xlfn._xlws.FILTER(
         Tableau3[Joint Définitif Nb],
         (Tableau3[ITEM]=Tableau210[[#This Row],[NOM]])*
         (Tableau3[Rep.]=Tableau210[[#This Row],[REPERE BUTA]])
      )
   ),
0)</f>
        <v>1</v>
      </c>
      <c r="BG111" s="117" t="s">
        <v>3424</v>
      </c>
      <c r="BH111" s="177" t="str" cm="1">
        <f t="array" ref="BH1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" s="117" t="s">
        <v>3424</v>
      </c>
      <c r="BK111" s="117" t="s">
        <v>3424</v>
      </c>
      <c r="BL111" s="167" t="s">
        <v>2380</v>
      </c>
      <c r="BM111" s="167"/>
      <c r="BN111" s="117"/>
      <c r="BO111" s="117"/>
      <c r="BP111" s="117"/>
      <c r="BQ111" s="48"/>
      <c r="BR111" s="119"/>
      <c r="BS111" s="48"/>
      <c r="BT111" s="48"/>
      <c r="BU111" s="48"/>
      <c r="BV111" s="48"/>
      <c r="BW111" s="48"/>
      <c r="BX111" s="48"/>
    </row>
    <row r="112" spans="1:76" ht="15.75" hidden="1" x14ac:dyDescent="0.25">
      <c r="A112" s="48" t="e" cm="1">
        <f t="array" ref="A112">_xlfn.XLOOKUP(Tableau210[[#This Row],[NOM]]&amp;Tableau210[[#This Row],[REPERE BUTA]],[6]!Tableau16[POSTE TECHNIQUE]&amp;[6]!Tableau16[Repere ADM],[6]!Tableau16[NUMERO CLIENT])</f>
        <v>#N/A</v>
      </c>
      <c r="B112" s="48" t="e" cm="1">
        <f t="array" ref="B112">_xlfn.XLOOKUP(Tableau210[[#This Row],[NOM]]&amp;Tableau210[[#This Row],[REPERE BUTA]],[6]!Tableau16[POSTE TECHNIQUE]&amp;[6]!Tableau16[Repere REF],[6]!Tableau16[NUMERO CLIENT])</f>
        <v>#N/A</v>
      </c>
      <c r="C112" s="48" cm="1">
        <f t="array" ref="C112">_xlfn.XLOOKUP(Tableau210[[#This Row],[NOM]]&amp;Tableau210[[#This Row],[Repere Ubleam]],[7]Sheet1!$C$2:$C$2995&amp;[7]Sheet1!$I$2:$I$2995,[7]Sheet1!$A$2:$A$2995)</f>
        <v>105</v>
      </c>
      <c r="D112" s="48" t="str">
        <f>C112&amp;""</f>
        <v>105</v>
      </c>
      <c r="E112" s="48" t="e">
        <v>#N/A</v>
      </c>
      <c r="F112" s="48" t="e">
        <v>#N/A</v>
      </c>
      <c r="G112" s="176" t="s">
        <v>1218</v>
      </c>
      <c r="H112" s="119" t="s">
        <v>1067</v>
      </c>
      <c r="I112" s="119" t="s">
        <v>80</v>
      </c>
      <c r="J112" s="119" t="s">
        <v>1074</v>
      </c>
      <c r="K112" s="119" t="str">
        <f>_xlfn.XLOOKUP(Tableau210[[#This Row],[NOM]],[8]LUT!$I$5:$I$301,[8]LUT!$N$5:$N$301)</f>
        <v>Ballon</v>
      </c>
      <c r="L112" s="119">
        <v>1</v>
      </c>
      <c r="M112" s="119"/>
      <c r="N112" s="119">
        <v>1</v>
      </c>
      <c r="O112" s="119"/>
      <c r="P112" s="119"/>
      <c r="Q112" s="119"/>
      <c r="R112" s="119"/>
      <c r="S112" s="119"/>
      <c r="T112" s="119"/>
      <c r="U112" s="119"/>
      <c r="V112" s="119"/>
      <c r="W112" s="117" t="s">
        <v>2537</v>
      </c>
      <c r="X112" s="207" cm="1">
        <f t="array" ref="X1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" s="117" t="s">
        <v>3424</v>
      </c>
      <c r="AA112" s="207" cm="1">
        <f t="array" ref="AA1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" s="48"/>
      <c r="AD112" s="117" t="s">
        <v>2103</v>
      </c>
      <c r="AE112" s="119"/>
      <c r="AF112" s="181">
        <f>IFERROR(VLOOKUP(Tableau210[[#This Row],[OPERATION]],Tableau4[],5,FALSE),"")</f>
        <v>1</v>
      </c>
      <c r="AG112" s="178" cm="1">
        <f t="array" ref="AG112">IFERROR(
   SUM(
      _xlfn._xlws.FILTER(
         Tableau3[JP],
         (Tableau3[ITEM]=Tableau210[[#This Row],[NOM]])*
         (Tableau3[Rep.]=Tableau210[[#This Row],[REPERE BUTA]])
      )
   ),
0)</f>
        <v>1</v>
      </c>
      <c r="AH112" s="182">
        <f>IFERROR(VLOOKUP(Tableau210[[#This Row],[OPERATION]],Tableau4[],4,FALSE),"")</f>
        <v>0</v>
      </c>
      <c r="AI112" s="178" cm="1">
        <f t="array" ref="AI112">IFERROR(
   SUM(
      _xlfn._xlws.FILTER(
         Tableau3[BP],
         (Tableau3[ITEM]=Tableau210[[#This Row],[NOM]])*
         (Tableau3[Rep.]=Tableau210[[#This Row],[REPERE BUTA]])
      )
   ),
0)</f>
        <v>0</v>
      </c>
      <c r="AJ112" s="182" t="str">
        <f>IF(Tableau210[[#This Row],[NB JP EMIS]]=1,"1 JP","") &amp; IF(Tableau210[[#This Row],[NB BP EMIS]]=1," 1 BP","")</f>
        <v>1 JP</v>
      </c>
      <c r="AK112" s="177" t="str">
        <f>IF(Tableau210[[#This Row],[NB JP BUTA]]=1,"1 JP","") &amp; IF(Tableau210[[#This Row],[Nb BP BUTA]]=1," 1 BP","") &amp; IF(Tableau210[[#This Row],[Nb BP BUTA]]=2," 2 BP","")</f>
        <v>1 JP</v>
      </c>
      <c r="AL112" s="117" t="s">
        <v>103</v>
      </c>
      <c r="AM112" s="117">
        <f>IFERROR(+VLOOKUP(AY112,Tiges!$G$4:$I$569,3,FALSE),"")</f>
        <v>27</v>
      </c>
      <c r="AN112" s="48"/>
      <c r="AO112" s="117" t="s">
        <v>3424</v>
      </c>
      <c r="AP112" s="177" cm="1">
        <f t="array" ref="AP1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2" s="411" t="s">
        <v>3424</v>
      </c>
      <c r="AR112" s="117" t="s">
        <v>3424</v>
      </c>
      <c r="AS112" s="177" cm="1">
        <f t="array" ref="AS1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2" s="411" t="s">
        <v>3424</v>
      </c>
      <c r="AU112" s="117" t="s">
        <v>3424</v>
      </c>
      <c r="AV112" s="177" t="str" cm="1">
        <f t="array" ref="AV1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2" s="117"/>
      <c r="AY112" s="117" cm="1">
        <f t="array" ref="AY112">IFERROR(_xlfn.XLOOKUP(Tableau210[[#This Row],[DN DONNEES BUTA ]]&amp;Tableau210[[#This Row],[PN DONNEES BUTA]],Tiges!$B$4:$B$79&amp;Tiges!$C$4:$C$79,Tiges!$G$4:$G$79),"")</f>
        <v>16</v>
      </c>
      <c r="AZ112" s="117"/>
      <c r="BA112" s="117" cm="1">
        <f t="array" ref="BA112">IFERROR(_xlfn.XLOOKUP(Tableau210[[#This Row],[DN DONNEES BUTA ]]&amp;Tableau210[[#This Row],[PN DONNEES BUTA]],Tiges!$B$4:$B$79&amp;Tiges!$C$4:$C$79,Tiges!$H$4:$H$79),"")</f>
        <v>100</v>
      </c>
      <c r="BB112" s="117"/>
      <c r="BC112" s="182">
        <f>IFERROR(VLOOKUP(Tableau210[[#This Row],[OPERATION]],Tableau4[],2,FALSE),"")</f>
        <v>2</v>
      </c>
      <c r="BD112" s="177" cm="1">
        <f t="array" ref="BD112">IFERROR(
   SUM(
      _xlfn._xlws.FILTER(
         Tableau3[Nb Platinage Joint],
         (Tableau3[ITEM]=Tableau210[[#This Row],[NOM]])*
         (Tableau3[Rep.]=Tableau210[[#This Row],[REPERE BUTA]])
      )
   ),
0)</f>
        <v>2</v>
      </c>
      <c r="BE112" s="182">
        <f>IFERROR(VLOOKUP(Tableau210[[#This Row],[OPERATION]],Tableau4[],3,FALSE),"")</f>
        <v>1</v>
      </c>
      <c r="BF112" s="177" cm="1">
        <f t="array" ref="BF112">IFERROR(
   SUM(
      _xlfn._xlws.FILTER(
         Tableau3[Joint Définitif Nb],
         (Tableau3[ITEM]=Tableau210[[#This Row],[NOM]])*
         (Tableau3[Rep.]=Tableau210[[#This Row],[REPERE BUTA]])
      )
   ),
0)</f>
        <v>1</v>
      </c>
      <c r="BG112" s="117" t="s">
        <v>3424</v>
      </c>
      <c r="BH112" s="177" t="str" cm="1">
        <f t="array" ref="BH1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" s="117" t="s">
        <v>3424</v>
      </c>
      <c r="BK112" s="117" t="s">
        <v>3424</v>
      </c>
      <c r="BL112" s="167" t="s">
        <v>2380</v>
      </c>
      <c r="BM112" s="167"/>
      <c r="BN112" s="117"/>
      <c r="BO112" s="117"/>
      <c r="BP112" s="117"/>
      <c r="BQ112" s="48"/>
      <c r="BR112" s="119"/>
      <c r="BS112" s="48"/>
      <c r="BT112" s="48"/>
      <c r="BU112" s="48"/>
      <c r="BV112" s="48"/>
      <c r="BW112" s="48"/>
      <c r="BX112" s="48"/>
    </row>
    <row r="113" spans="1:76" ht="15.75" hidden="1" x14ac:dyDescent="0.25">
      <c r="A113" s="48" t="e" cm="1">
        <f t="array" ref="A113">_xlfn.XLOOKUP(Tableau210[[#This Row],[NOM]]&amp;Tableau210[[#This Row],[REPERE BUTA]],[6]!Tableau16[POSTE TECHNIQUE]&amp;[6]!Tableau16[Repere ADM],[6]!Tableau16[NUMERO CLIENT])</f>
        <v>#N/A</v>
      </c>
      <c r="B113" s="48" t="e" cm="1">
        <f t="array" ref="B113">_xlfn.XLOOKUP(Tableau210[[#This Row],[NOM]]&amp;Tableau210[[#This Row],[REPERE BUTA]],[6]!Tableau16[POSTE TECHNIQUE]&amp;[6]!Tableau16[Repere REF],[6]!Tableau16[NUMERO CLIENT])</f>
        <v>#N/A</v>
      </c>
      <c r="C113" s="48" cm="1">
        <f t="array" ref="C113">_xlfn.XLOOKUP(Tableau210[[#This Row],[NOM]]&amp;Tableau210[[#This Row],[Repere Ubleam]],[7]Sheet1!$C$2:$C$2995&amp;[7]Sheet1!$I$2:$I$2995,[7]Sheet1!$A$2:$A$2995)</f>
        <v>106</v>
      </c>
      <c r="D113" s="48" t="str">
        <f>C113&amp;""</f>
        <v>106</v>
      </c>
      <c r="E113" s="48" t="e">
        <v>#N/A</v>
      </c>
      <c r="F113" s="48" t="e">
        <v>#N/A</v>
      </c>
      <c r="G113" s="176" t="s">
        <v>1218</v>
      </c>
      <c r="H113" s="119" t="s">
        <v>1067</v>
      </c>
      <c r="I113" s="119" t="s">
        <v>80</v>
      </c>
      <c r="J113" s="119" t="s">
        <v>1074</v>
      </c>
      <c r="K113" s="119" t="str">
        <f>_xlfn.XLOOKUP(Tableau210[[#This Row],[NOM]],[8]LUT!$I$5:$I$301,[8]LUT!$N$5:$N$301)</f>
        <v>Ballon</v>
      </c>
      <c r="L113" s="119">
        <v>2</v>
      </c>
      <c r="M113" s="119"/>
      <c r="N113" s="119">
        <v>2</v>
      </c>
      <c r="O113" s="119"/>
      <c r="P113" s="119"/>
      <c r="Q113" s="119"/>
      <c r="R113" s="119"/>
      <c r="S113" s="119"/>
      <c r="T113" s="119"/>
      <c r="U113" s="119"/>
      <c r="V113" s="119"/>
      <c r="W113" s="117" t="s">
        <v>2537</v>
      </c>
      <c r="X113" s="207" cm="1">
        <f t="array" ref="X1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" s="117" t="s">
        <v>3424</v>
      </c>
      <c r="AA113" s="207" cm="1">
        <f t="array" ref="AA1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" s="48"/>
      <c r="AD113" s="117" t="s">
        <v>2103</v>
      </c>
      <c r="AE113" s="119"/>
      <c r="AF113" s="181">
        <f>IFERROR(VLOOKUP(Tableau210[[#This Row],[OPERATION]],Tableau4[],5,FALSE),"")</f>
        <v>1</v>
      </c>
      <c r="AG113" s="178" cm="1">
        <f t="array" ref="AG113">IFERROR(
   SUM(
      _xlfn._xlws.FILTER(
         Tableau3[JP],
         (Tableau3[ITEM]=Tableau210[[#This Row],[NOM]])*
         (Tableau3[Rep.]=Tableau210[[#This Row],[REPERE BUTA]])
      )
   ),
0)</f>
        <v>1</v>
      </c>
      <c r="AH113" s="182">
        <f>IFERROR(VLOOKUP(Tableau210[[#This Row],[OPERATION]],Tableau4[],4,FALSE),"")</f>
        <v>0</v>
      </c>
      <c r="AI113" s="178" cm="1">
        <f t="array" ref="AI113">IFERROR(
   SUM(
      _xlfn._xlws.FILTER(
         Tableau3[BP],
         (Tableau3[ITEM]=Tableau210[[#This Row],[NOM]])*
         (Tableau3[Rep.]=Tableau210[[#This Row],[REPERE BUTA]])
      )
   ),
0)</f>
        <v>0</v>
      </c>
      <c r="AJ113" s="182" t="str">
        <f>IF(Tableau210[[#This Row],[NB JP EMIS]]=1,"1 JP","") &amp; IF(Tableau210[[#This Row],[NB BP EMIS]]=1," 1 BP","")</f>
        <v>1 JP</v>
      </c>
      <c r="AK113" s="177" t="str">
        <f>IF(Tableau210[[#This Row],[NB JP BUTA]]=1,"1 JP","") &amp; IF(Tableau210[[#This Row],[Nb BP BUTA]]=1," 1 BP","") &amp; IF(Tableau210[[#This Row],[Nb BP BUTA]]=2," 2 BP","")</f>
        <v>1 JP</v>
      </c>
      <c r="AL113" s="117" t="s">
        <v>103</v>
      </c>
      <c r="AM113" s="117">
        <f>IFERROR(+VLOOKUP(AY113,Tiges!$G$4:$I$569,3,FALSE),"")</f>
        <v>27</v>
      </c>
      <c r="AN113" s="48"/>
      <c r="AO113" s="117" t="s">
        <v>3424</v>
      </c>
      <c r="AP113" s="177" cm="1">
        <f t="array" ref="AP1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3" s="411" t="s">
        <v>3424</v>
      </c>
      <c r="AR113" s="117" t="s">
        <v>3424</v>
      </c>
      <c r="AS113" s="177" cm="1">
        <f t="array" ref="AS1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3" s="411" t="s">
        <v>3424</v>
      </c>
      <c r="AU113" s="117" t="s">
        <v>3424</v>
      </c>
      <c r="AV113" s="177" t="str" cm="1">
        <f t="array" ref="AV1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" s="117"/>
      <c r="AY113" s="117" cm="1">
        <f t="array" ref="AY113">IFERROR(_xlfn.XLOOKUP(Tableau210[[#This Row],[DN DONNEES BUTA ]]&amp;Tableau210[[#This Row],[PN DONNEES BUTA]],Tiges!$B$4:$B$79&amp;Tiges!$C$4:$C$79,Tiges!$G$4:$G$79),"")</f>
        <v>16</v>
      </c>
      <c r="AZ113" s="117"/>
      <c r="BA113" s="117" cm="1">
        <f t="array" ref="BA113">IFERROR(_xlfn.XLOOKUP(Tableau210[[#This Row],[DN DONNEES BUTA ]]&amp;Tableau210[[#This Row],[PN DONNEES BUTA]],Tiges!$B$4:$B$79&amp;Tiges!$C$4:$C$79,Tiges!$H$4:$H$79),"")</f>
        <v>100</v>
      </c>
      <c r="BB113" s="117"/>
      <c r="BC113" s="182">
        <f>IFERROR(VLOOKUP(Tableau210[[#This Row],[OPERATION]],Tableau4[],2,FALSE),"")</f>
        <v>2</v>
      </c>
      <c r="BD113" s="177" cm="1">
        <f t="array" ref="BD113">IFERROR(
   SUM(
      _xlfn._xlws.FILTER(
         Tableau3[Nb Platinage Joint],
         (Tableau3[ITEM]=Tableau210[[#This Row],[NOM]])*
         (Tableau3[Rep.]=Tableau210[[#This Row],[REPERE BUTA]])
      )
   ),
0)</f>
        <v>2</v>
      </c>
      <c r="BE113" s="182">
        <f>IFERROR(VLOOKUP(Tableau210[[#This Row],[OPERATION]],Tableau4[],3,FALSE),"")</f>
        <v>1</v>
      </c>
      <c r="BF113" s="177" cm="1">
        <f t="array" ref="BF113">IFERROR(
   SUM(
      _xlfn._xlws.FILTER(
         Tableau3[Joint Définitif Nb],
         (Tableau3[ITEM]=Tableau210[[#This Row],[NOM]])*
         (Tableau3[Rep.]=Tableau210[[#This Row],[REPERE BUTA]])
      )
   ),
0)</f>
        <v>1</v>
      </c>
      <c r="BG113" s="117" t="s">
        <v>3424</v>
      </c>
      <c r="BH113" s="177" t="str" cm="1">
        <f t="array" ref="BH1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" s="117" t="s">
        <v>3424</v>
      </c>
      <c r="BK113" s="117" t="s">
        <v>3424</v>
      </c>
      <c r="BL113" s="167" t="s">
        <v>2380</v>
      </c>
      <c r="BM113" s="167"/>
      <c r="BN113" s="117"/>
      <c r="BO113" s="117"/>
      <c r="BP113" s="117"/>
      <c r="BQ113" s="48"/>
      <c r="BR113" s="119"/>
      <c r="BS113" s="48"/>
      <c r="BT113" s="48"/>
      <c r="BU113" s="48"/>
      <c r="BV113" s="48"/>
      <c r="BW113" s="48"/>
      <c r="BX113" s="48"/>
    </row>
    <row r="114" spans="1:76" ht="15.75" hidden="1" x14ac:dyDescent="0.25">
      <c r="A114" s="48" t="e" cm="1">
        <f t="array" ref="A114">_xlfn.XLOOKUP(Tableau210[[#This Row],[NOM]]&amp;Tableau210[[#This Row],[REPERE BUTA]],[6]!Tableau16[POSTE TECHNIQUE]&amp;[6]!Tableau16[Repere ADM],[6]!Tableau16[NUMERO CLIENT])</f>
        <v>#N/A</v>
      </c>
      <c r="B114" s="48" t="e" cm="1">
        <f t="array" ref="B114">_xlfn.XLOOKUP(Tableau210[[#This Row],[NOM]]&amp;Tableau210[[#This Row],[REPERE BUTA]],[6]!Tableau16[POSTE TECHNIQUE]&amp;[6]!Tableau16[Repere REF],[6]!Tableau16[NUMERO CLIENT])</f>
        <v>#N/A</v>
      </c>
      <c r="C114" s="48" cm="1">
        <f t="array" ref="C114">_xlfn.XLOOKUP(Tableau210[[#This Row],[NOM]]&amp;Tableau210[[#This Row],[Repere Ubleam]],[7]Sheet1!$C$2:$C$2995&amp;[7]Sheet1!$I$2:$I$2995,[7]Sheet1!$A$2:$A$2995)</f>
        <v>107</v>
      </c>
      <c r="D114" s="48" t="str">
        <f>C114&amp;""</f>
        <v>107</v>
      </c>
      <c r="E114" s="48" t="e">
        <v>#N/A</v>
      </c>
      <c r="F114" s="48" t="e">
        <v>#N/A</v>
      </c>
      <c r="G114" s="176" t="s">
        <v>1218</v>
      </c>
      <c r="H114" s="119" t="s">
        <v>1067</v>
      </c>
      <c r="I114" s="119" t="s">
        <v>80</v>
      </c>
      <c r="J114" s="119" t="s">
        <v>1074</v>
      </c>
      <c r="K114" s="119" t="str">
        <f>_xlfn.XLOOKUP(Tableau210[[#This Row],[NOM]],[8]LUT!$I$5:$I$301,[8]LUT!$N$5:$N$301)</f>
        <v>Ballon</v>
      </c>
      <c r="L114" s="119">
        <v>3</v>
      </c>
      <c r="M114" s="119"/>
      <c r="N114" s="119">
        <v>3</v>
      </c>
      <c r="O114" s="119"/>
      <c r="P114" s="119"/>
      <c r="Q114" s="119"/>
      <c r="R114" s="119"/>
      <c r="S114" s="119"/>
      <c r="T114" s="119"/>
      <c r="U114" s="119"/>
      <c r="V114" s="119"/>
      <c r="W114" s="117" t="s">
        <v>2537</v>
      </c>
      <c r="X114" s="207" cm="1">
        <f t="array" ref="X1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4" s="117" t="s">
        <v>3424</v>
      </c>
      <c r="AA114" s="207" cm="1">
        <f t="array" ref="AA1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4" s="48"/>
      <c r="AD114" s="117" t="s">
        <v>2103</v>
      </c>
      <c r="AE114" s="119"/>
      <c r="AF114" s="181">
        <f>IFERROR(VLOOKUP(Tableau210[[#This Row],[OPERATION]],Tableau4[],5,FALSE),"")</f>
        <v>1</v>
      </c>
      <c r="AG114" s="178" cm="1">
        <f t="array" ref="AG114">IFERROR(
   SUM(
      _xlfn._xlws.FILTER(
         Tableau3[JP],
         (Tableau3[ITEM]=Tableau210[[#This Row],[NOM]])*
         (Tableau3[Rep.]=Tableau210[[#This Row],[REPERE BUTA]])
      )
   ),
0)</f>
        <v>1</v>
      </c>
      <c r="AH114" s="182">
        <f>IFERROR(VLOOKUP(Tableau210[[#This Row],[OPERATION]],Tableau4[],4,FALSE),"")</f>
        <v>0</v>
      </c>
      <c r="AI114" s="178" cm="1">
        <f t="array" ref="AI114">IFERROR(
   SUM(
      _xlfn._xlws.FILTER(
         Tableau3[BP],
         (Tableau3[ITEM]=Tableau210[[#This Row],[NOM]])*
         (Tableau3[Rep.]=Tableau210[[#This Row],[REPERE BUTA]])
      )
   ),
0)</f>
        <v>0</v>
      </c>
      <c r="AJ114" s="182" t="str">
        <f>IF(Tableau210[[#This Row],[NB JP EMIS]]=1,"1 JP","") &amp; IF(Tableau210[[#This Row],[NB BP EMIS]]=1," 1 BP","")</f>
        <v>1 JP</v>
      </c>
      <c r="AK114" s="177" t="str">
        <f>IF(Tableau210[[#This Row],[NB JP BUTA]]=1,"1 JP","") &amp; IF(Tableau210[[#This Row],[Nb BP BUTA]]=1," 1 BP","") &amp; IF(Tableau210[[#This Row],[Nb BP BUTA]]=2," 2 BP","")</f>
        <v>1 JP</v>
      </c>
      <c r="AL114" s="117" t="s">
        <v>103</v>
      </c>
      <c r="AM114" s="117">
        <f>IFERROR(+VLOOKUP(AY114,Tiges!$G$4:$I$569,3,FALSE),"")</f>
        <v>27</v>
      </c>
      <c r="AN114" s="48"/>
      <c r="AO114" s="117" t="s">
        <v>3424</v>
      </c>
      <c r="AP114" s="177" cm="1">
        <f t="array" ref="AP1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4" s="411" t="s">
        <v>3424</v>
      </c>
      <c r="AR114" s="117" t="s">
        <v>3424</v>
      </c>
      <c r="AS114" s="177" cm="1">
        <f t="array" ref="AS1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4" s="411" t="s">
        <v>3424</v>
      </c>
      <c r="AU114" s="117" t="s">
        <v>3424</v>
      </c>
      <c r="AV114" s="177" t="str" cm="1">
        <f t="array" ref="AV1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4" s="117"/>
      <c r="AY114" s="117" cm="1">
        <f t="array" ref="AY114">IFERROR(_xlfn.XLOOKUP(Tableau210[[#This Row],[DN DONNEES BUTA ]]&amp;Tableau210[[#This Row],[PN DONNEES BUTA]],Tiges!$B$4:$B$79&amp;Tiges!$C$4:$C$79,Tiges!$G$4:$G$79),"")</f>
        <v>16</v>
      </c>
      <c r="AZ114" s="117"/>
      <c r="BA114" s="117" cm="1">
        <f t="array" ref="BA114">IFERROR(_xlfn.XLOOKUP(Tableau210[[#This Row],[DN DONNEES BUTA ]]&amp;Tableau210[[#This Row],[PN DONNEES BUTA]],Tiges!$B$4:$B$79&amp;Tiges!$C$4:$C$79,Tiges!$H$4:$H$79),"")</f>
        <v>100</v>
      </c>
      <c r="BB114" s="117"/>
      <c r="BC114" s="182">
        <f>IFERROR(VLOOKUP(Tableau210[[#This Row],[OPERATION]],Tableau4[],2,FALSE),"")</f>
        <v>2</v>
      </c>
      <c r="BD114" s="177" cm="1">
        <f t="array" ref="BD114">IFERROR(
   SUM(
      _xlfn._xlws.FILTER(
         Tableau3[Nb Platinage Joint],
         (Tableau3[ITEM]=Tableau210[[#This Row],[NOM]])*
         (Tableau3[Rep.]=Tableau210[[#This Row],[REPERE BUTA]])
      )
   ),
0)</f>
        <v>2</v>
      </c>
      <c r="BE114" s="182">
        <f>IFERROR(VLOOKUP(Tableau210[[#This Row],[OPERATION]],Tableau4[],3,FALSE),"")</f>
        <v>1</v>
      </c>
      <c r="BF114" s="177" cm="1">
        <f t="array" ref="BF114">IFERROR(
   SUM(
      _xlfn._xlws.FILTER(
         Tableau3[Joint Définitif Nb],
         (Tableau3[ITEM]=Tableau210[[#This Row],[NOM]])*
         (Tableau3[Rep.]=Tableau210[[#This Row],[REPERE BUTA]])
      )
   ),
0)</f>
        <v>1</v>
      </c>
      <c r="BG114" s="117" t="s">
        <v>3424</v>
      </c>
      <c r="BH114" s="177" t="str" cm="1">
        <f t="array" ref="BH1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" s="117" t="s">
        <v>3424</v>
      </c>
      <c r="BK114" s="117" t="s">
        <v>3424</v>
      </c>
      <c r="BL114" s="167" t="s">
        <v>2380</v>
      </c>
      <c r="BM114" s="167"/>
      <c r="BN114" s="117"/>
      <c r="BO114" s="117"/>
      <c r="BP114" s="117"/>
      <c r="BQ114" s="48"/>
      <c r="BR114" s="119"/>
      <c r="BS114" s="48"/>
      <c r="BT114" s="48"/>
      <c r="BU114" s="48"/>
      <c r="BV114" s="48"/>
      <c r="BW114" s="48"/>
      <c r="BX114" s="48"/>
    </row>
    <row r="115" spans="1:76" ht="15.75" hidden="1" x14ac:dyDescent="0.25">
      <c r="A115" s="48" t="e" cm="1">
        <f t="array" ref="A115">_xlfn.XLOOKUP(Tableau210[[#This Row],[NOM]]&amp;Tableau210[[#This Row],[REPERE BUTA]],[6]!Tableau16[POSTE TECHNIQUE]&amp;[6]!Tableau16[Repere ADM],[6]!Tableau16[NUMERO CLIENT])</f>
        <v>#N/A</v>
      </c>
      <c r="B115" s="48" t="e" cm="1">
        <f t="array" ref="B115">_xlfn.XLOOKUP(Tableau210[[#This Row],[NOM]]&amp;Tableau210[[#This Row],[REPERE BUTA]],[6]!Tableau16[POSTE TECHNIQUE]&amp;[6]!Tableau16[Repere REF],[6]!Tableau16[NUMERO CLIENT])</f>
        <v>#N/A</v>
      </c>
      <c r="C115" s="48" cm="1">
        <f t="array" ref="C115">_xlfn.XLOOKUP(Tableau210[[#This Row],[NOM]]&amp;Tableau210[[#This Row],[Repere Ubleam]],[7]Sheet1!$C$2:$C$2995&amp;[7]Sheet1!$I$2:$I$2995,[7]Sheet1!$A$2:$A$2995)</f>
        <v>108</v>
      </c>
      <c r="D115" s="48" t="str">
        <f>C115&amp;""</f>
        <v>108</v>
      </c>
      <c r="E115" s="48" t="e">
        <v>#N/A</v>
      </c>
      <c r="F115" s="48" t="e">
        <v>#N/A</v>
      </c>
      <c r="G115" s="176" t="s">
        <v>1218</v>
      </c>
      <c r="H115" s="119" t="s">
        <v>1067</v>
      </c>
      <c r="I115" s="119" t="s">
        <v>80</v>
      </c>
      <c r="J115" s="119" t="s">
        <v>1074</v>
      </c>
      <c r="K115" s="119" t="str">
        <f>_xlfn.XLOOKUP(Tableau210[[#This Row],[NOM]],[8]LUT!$I$5:$I$301,[8]LUT!$N$5:$N$301)</f>
        <v>Ballon</v>
      </c>
      <c r="L115" s="119">
        <v>7</v>
      </c>
      <c r="M115" s="119"/>
      <c r="N115" s="119">
        <v>7</v>
      </c>
      <c r="O115" s="119"/>
      <c r="P115" s="119"/>
      <c r="Q115" s="119"/>
      <c r="R115" s="119"/>
      <c r="S115" s="119"/>
      <c r="T115" s="119"/>
      <c r="U115" s="119"/>
      <c r="V115" s="119"/>
      <c r="W115" s="117" t="s">
        <v>2537</v>
      </c>
      <c r="X115" s="207" cm="1">
        <f t="array" ref="X1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5" s="117" t="s">
        <v>3424</v>
      </c>
      <c r="AA115" s="207" cm="1">
        <f t="array" ref="AA1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5" s="48"/>
      <c r="AD115" s="117" t="s">
        <v>2103</v>
      </c>
      <c r="AE115" s="119"/>
      <c r="AF115" s="181">
        <f>IFERROR(VLOOKUP(Tableau210[[#This Row],[OPERATION]],Tableau4[],5,FALSE),"")</f>
        <v>1</v>
      </c>
      <c r="AG115" s="178" cm="1">
        <f t="array" ref="AG115">IFERROR(
   SUM(
      _xlfn._xlws.FILTER(
         Tableau3[JP],
         (Tableau3[ITEM]=Tableau210[[#This Row],[NOM]])*
         (Tableau3[Rep.]=Tableau210[[#This Row],[REPERE BUTA]])
      )
   ),
0)</f>
        <v>1</v>
      </c>
      <c r="AH115" s="182">
        <f>IFERROR(VLOOKUP(Tableau210[[#This Row],[OPERATION]],Tableau4[],4,FALSE),"")</f>
        <v>0</v>
      </c>
      <c r="AI115" s="178" cm="1">
        <f t="array" ref="AI115">IFERROR(
   SUM(
      _xlfn._xlws.FILTER(
         Tableau3[BP],
         (Tableau3[ITEM]=Tableau210[[#This Row],[NOM]])*
         (Tableau3[Rep.]=Tableau210[[#This Row],[REPERE BUTA]])
      )
   ),
0)</f>
        <v>0</v>
      </c>
      <c r="AJ115" s="182" t="str">
        <f>IF(Tableau210[[#This Row],[NB JP EMIS]]=1,"1 JP","") &amp; IF(Tableau210[[#This Row],[NB BP EMIS]]=1," 1 BP","")</f>
        <v>1 JP</v>
      </c>
      <c r="AK115" s="177" t="str">
        <f>IF(Tableau210[[#This Row],[NB JP BUTA]]=1,"1 JP","") &amp; IF(Tableau210[[#This Row],[Nb BP BUTA]]=1," 1 BP","") &amp; IF(Tableau210[[#This Row],[Nb BP BUTA]]=2," 2 BP","")</f>
        <v>1 JP</v>
      </c>
      <c r="AL115" s="117" t="s">
        <v>103</v>
      </c>
      <c r="AM115" s="117">
        <f>IFERROR(+VLOOKUP(AY115,Tiges!$G$4:$I$569,3,FALSE),"")</f>
        <v>22</v>
      </c>
      <c r="AN115" s="48"/>
      <c r="AO115" s="117" t="s">
        <v>3424</v>
      </c>
      <c r="AP115" s="177" cm="1">
        <f t="array" ref="AP1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5" s="411" t="s">
        <v>3424</v>
      </c>
      <c r="AR115" s="117" t="s">
        <v>3424</v>
      </c>
      <c r="AS115" s="177" cm="1">
        <f t="array" ref="AS1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5" s="411" t="s">
        <v>3424</v>
      </c>
      <c r="AU115" s="117" t="s">
        <v>3424</v>
      </c>
      <c r="AV115" s="177" t="str" cm="1">
        <f t="array" ref="AV1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" s="117"/>
      <c r="AY115" s="117" cm="1">
        <f t="array" ref="AY115">IFERROR(_xlfn.XLOOKUP(Tableau210[[#This Row],[DN DONNEES BUTA ]]&amp;Tableau210[[#This Row],[PN DONNEES BUTA]],Tiges!$B$4:$B$79&amp;Tiges!$C$4:$C$79,Tiges!$G$4:$G$79),"")</f>
        <v>14</v>
      </c>
      <c r="AZ115" s="117"/>
      <c r="BA115" s="117" cm="1">
        <f t="array" ref="BA115">IFERROR(_xlfn.XLOOKUP(Tableau210[[#This Row],[DN DONNEES BUTA ]]&amp;Tableau210[[#This Row],[PN DONNEES BUTA]],Tiges!$B$4:$B$79&amp;Tiges!$C$4:$C$79,Tiges!$H$4:$H$79),"")</f>
        <v>70</v>
      </c>
      <c r="BB115" s="117"/>
      <c r="BC115" s="182">
        <f>IFERROR(VLOOKUP(Tableau210[[#This Row],[OPERATION]],Tableau4[],2,FALSE),"")</f>
        <v>2</v>
      </c>
      <c r="BD115" s="177" cm="1">
        <f t="array" ref="BD115">IFERROR(
   SUM(
      _xlfn._xlws.FILTER(
         Tableau3[Nb Platinage Joint],
         (Tableau3[ITEM]=Tableau210[[#This Row],[NOM]])*
         (Tableau3[Rep.]=Tableau210[[#This Row],[REPERE BUTA]])
      )
   ),
0)</f>
        <v>2</v>
      </c>
      <c r="BE115" s="182">
        <f>IFERROR(VLOOKUP(Tableau210[[#This Row],[OPERATION]],Tableau4[],3,FALSE),"")</f>
        <v>1</v>
      </c>
      <c r="BF115" s="177" cm="1">
        <f t="array" ref="BF115">IFERROR(
   SUM(
      _xlfn._xlws.FILTER(
         Tableau3[Joint Définitif Nb],
         (Tableau3[ITEM]=Tableau210[[#This Row],[NOM]])*
         (Tableau3[Rep.]=Tableau210[[#This Row],[REPERE BUTA]])
      )
   ),
0)</f>
        <v>1</v>
      </c>
      <c r="BG115" s="117" t="s">
        <v>3424</v>
      </c>
      <c r="BH115" s="177" t="str" cm="1">
        <f t="array" ref="BH1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" s="117" t="s">
        <v>3424</v>
      </c>
      <c r="BK115" s="117" t="s">
        <v>3424</v>
      </c>
      <c r="BL115" s="167" t="s">
        <v>2380</v>
      </c>
      <c r="BM115" s="167"/>
      <c r="BN115" s="117"/>
      <c r="BO115" s="117"/>
      <c r="BP115" s="117"/>
      <c r="BQ115" s="48"/>
      <c r="BR115" s="119"/>
      <c r="BS115" s="48"/>
      <c r="BT115" s="48"/>
      <c r="BU115" s="48"/>
      <c r="BV115" s="48"/>
      <c r="BW115" s="48"/>
      <c r="BX115" s="48"/>
    </row>
    <row r="116" spans="1:76" ht="15.75" hidden="1" x14ac:dyDescent="0.25">
      <c r="A116" s="48" t="e" cm="1">
        <f t="array" ref="A116">_xlfn.XLOOKUP(Tableau210[[#This Row],[NOM]]&amp;Tableau210[[#This Row],[REPERE BUTA]],[6]!Tableau16[POSTE TECHNIQUE]&amp;[6]!Tableau16[Repere ADM],[6]!Tableau16[NUMERO CLIENT])</f>
        <v>#N/A</v>
      </c>
      <c r="B116" s="48" t="e" cm="1">
        <f t="array" ref="B116">_xlfn.XLOOKUP(Tableau210[[#This Row],[NOM]]&amp;Tableau210[[#This Row],[REPERE BUTA]],[6]!Tableau16[POSTE TECHNIQUE]&amp;[6]!Tableau16[Repere REF],[6]!Tableau16[NUMERO CLIENT])</f>
        <v>#N/A</v>
      </c>
      <c r="C116" s="48" cm="1">
        <f t="array" ref="C116">_xlfn.XLOOKUP(Tableau210[[#This Row],[NOM]]&amp;Tableau210[[#This Row],[Repere Ubleam]],[7]Sheet1!$C$2:$C$2995&amp;[7]Sheet1!$I$2:$I$2995,[7]Sheet1!$A$2:$A$2995)</f>
        <v>109</v>
      </c>
      <c r="D116" s="48" t="str">
        <f>C116&amp;""</f>
        <v>109</v>
      </c>
      <c r="E116" s="48" t="e">
        <v>#N/A</v>
      </c>
      <c r="F116" s="48" t="e">
        <v>#N/A</v>
      </c>
      <c r="G116" s="176" t="s">
        <v>1218</v>
      </c>
      <c r="H116" s="119" t="s">
        <v>1067</v>
      </c>
      <c r="I116" s="119" t="s">
        <v>80</v>
      </c>
      <c r="J116" s="119" t="s">
        <v>1074</v>
      </c>
      <c r="K116" s="119" t="str">
        <f>_xlfn.XLOOKUP(Tableau210[[#This Row],[NOM]],[8]LUT!$I$5:$I$301,[8]LUT!$N$5:$N$301)</f>
        <v>Ballon</v>
      </c>
      <c r="L116" s="119">
        <v>8</v>
      </c>
      <c r="M116" s="119"/>
      <c r="N116" s="119">
        <v>8</v>
      </c>
      <c r="O116" s="119"/>
      <c r="P116" s="119"/>
      <c r="Q116" s="119"/>
      <c r="R116" s="119"/>
      <c r="S116" s="119"/>
      <c r="T116" s="119"/>
      <c r="U116" s="119"/>
      <c r="V116" s="119"/>
      <c r="W116" s="117" t="s">
        <v>2537</v>
      </c>
      <c r="X116" s="207" cm="1">
        <f t="array" ref="X1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" s="117" t="s">
        <v>3424</v>
      </c>
      <c r="AA116" s="207" cm="1">
        <f t="array" ref="AA1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6" s="48"/>
      <c r="AD116" s="117" t="s">
        <v>2103</v>
      </c>
      <c r="AE116" s="119"/>
      <c r="AF116" s="181">
        <f>IFERROR(VLOOKUP(Tableau210[[#This Row],[OPERATION]],Tableau4[],5,FALSE),"")</f>
        <v>1</v>
      </c>
      <c r="AG116" s="178" cm="1">
        <f t="array" ref="AG116">IFERROR(
   SUM(
      _xlfn._xlws.FILTER(
         Tableau3[JP],
         (Tableau3[ITEM]=Tableau210[[#This Row],[NOM]])*
         (Tableau3[Rep.]=Tableau210[[#This Row],[REPERE BUTA]])
      )
   ),
0)</f>
        <v>1</v>
      </c>
      <c r="AH116" s="182">
        <f>IFERROR(VLOOKUP(Tableau210[[#This Row],[OPERATION]],Tableau4[],4,FALSE),"")</f>
        <v>0</v>
      </c>
      <c r="AI116" s="178" cm="1">
        <f t="array" ref="AI116">IFERROR(
   SUM(
      _xlfn._xlws.FILTER(
         Tableau3[BP],
         (Tableau3[ITEM]=Tableau210[[#This Row],[NOM]])*
         (Tableau3[Rep.]=Tableau210[[#This Row],[REPERE BUTA]])
      )
   ),
0)</f>
        <v>0</v>
      </c>
      <c r="AJ116" s="182" t="str">
        <f>IF(Tableau210[[#This Row],[NB JP EMIS]]=1,"1 JP","") &amp; IF(Tableau210[[#This Row],[NB BP EMIS]]=1," 1 BP","")</f>
        <v>1 JP</v>
      </c>
      <c r="AK116" s="177" t="str">
        <f>IF(Tableau210[[#This Row],[NB JP BUTA]]=1,"1 JP","") &amp; IF(Tableau210[[#This Row],[Nb BP BUTA]]=1," 1 BP","") &amp; IF(Tableau210[[#This Row],[Nb BP BUTA]]=2," 2 BP","")</f>
        <v>1 JP</v>
      </c>
      <c r="AL116" s="117" t="s">
        <v>103</v>
      </c>
      <c r="AM116" s="117">
        <f>IFERROR(+VLOOKUP(AY116,Tiges!$G$4:$I$569,3,FALSE),"")</f>
        <v>22</v>
      </c>
      <c r="AN116" s="48"/>
      <c r="AO116" s="117" t="s">
        <v>3424</v>
      </c>
      <c r="AP116" s="177" cm="1">
        <f t="array" ref="AP1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6" s="411" t="s">
        <v>3424</v>
      </c>
      <c r="AR116" s="117" t="s">
        <v>3424</v>
      </c>
      <c r="AS116" s="177" cm="1">
        <f t="array" ref="AS1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6" s="411" t="s">
        <v>3424</v>
      </c>
      <c r="AU116" s="117" t="s">
        <v>3424</v>
      </c>
      <c r="AV116" s="177" t="str" cm="1">
        <f t="array" ref="AV1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6" s="117"/>
      <c r="AY116" s="117" cm="1">
        <f t="array" ref="AY116">IFERROR(_xlfn.XLOOKUP(Tableau210[[#This Row],[DN DONNEES BUTA ]]&amp;Tableau210[[#This Row],[PN DONNEES BUTA]],Tiges!$B$4:$B$79&amp;Tiges!$C$4:$C$79,Tiges!$G$4:$G$79),"")</f>
        <v>14</v>
      </c>
      <c r="AZ116" s="117"/>
      <c r="BA116" s="117" cm="1">
        <f t="array" ref="BA116">IFERROR(_xlfn.XLOOKUP(Tableau210[[#This Row],[DN DONNEES BUTA ]]&amp;Tableau210[[#This Row],[PN DONNEES BUTA]],Tiges!$B$4:$B$79&amp;Tiges!$C$4:$C$79,Tiges!$H$4:$H$79),"")</f>
        <v>70</v>
      </c>
      <c r="BB116" s="117"/>
      <c r="BC116" s="182">
        <f>IFERROR(VLOOKUP(Tableau210[[#This Row],[OPERATION]],Tableau4[],2,FALSE),"")</f>
        <v>2</v>
      </c>
      <c r="BD116" s="177" cm="1">
        <f t="array" ref="BD116">IFERROR(
   SUM(
      _xlfn._xlws.FILTER(
         Tableau3[Nb Platinage Joint],
         (Tableau3[ITEM]=Tableau210[[#This Row],[NOM]])*
         (Tableau3[Rep.]=Tableau210[[#This Row],[REPERE BUTA]])
      )
   ),
0)</f>
        <v>2</v>
      </c>
      <c r="BE116" s="182">
        <f>IFERROR(VLOOKUP(Tableau210[[#This Row],[OPERATION]],Tableau4[],3,FALSE),"")</f>
        <v>1</v>
      </c>
      <c r="BF116" s="177" cm="1">
        <f t="array" ref="BF116">IFERROR(
   SUM(
      _xlfn._xlws.FILTER(
         Tableau3[Joint Définitif Nb],
         (Tableau3[ITEM]=Tableau210[[#This Row],[NOM]])*
         (Tableau3[Rep.]=Tableau210[[#This Row],[REPERE BUTA]])
      )
   ),
0)</f>
        <v>1</v>
      </c>
      <c r="BG116" s="117" t="s">
        <v>3424</v>
      </c>
      <c r="BH116" s="177" t="str" cm="1">
        <f t="array" ref="BH1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" s="117" t="s">
        <v>3424</v>
      </c>
      <c r="BK116" s="117" t="s">
        <v>3424</v>
      </c>
      <c r="BL116" s="167" t="s">
        <v>2380</v>
      </c>
      <c r="BM116" s="167"/>
      <c r="BN116" s="117"/>
      <c r="BO116" s="117"/>
      <c r="BP116" s="117"/>
      <c r="BQ116" s="48"/>
      <c r="BR116" s="119"/>
      <c r="BS116" s="48"/>
      <c r="BT116" s="48"/>
      <c r="BU116" s="48"/>
      <c r="BV116" s="48"/>
      <c r="BW116" s="48"/>
      <c r="BX116" s="48"/>
    </row>
    <row r="117" spans="1:76" ht="15.75" hidden="1" x14ac:dyDescent="0.25">
      <c r="A117" s="48" t="e" cm="1">
        <f t="array" ref="A117">_xlfn.XLOOKUP(Tableau210[[#This Row],[NOM]]&amp;Tableau210[[#This Row],[REPERE BUTA]],[6]!Tableau16[POSTE TECHNIQUE]&amp;[6]!Tableau16[Repere ADM],[6]!Tableau16[NUMERO CLIENT])</f>
        <v>#N/A</v>
      </c>
      <c r="B117" s="48" t="e" cm="1">
        <f t="array" ref="B117">_xlfn.XLOOKUP(Tableau210[[#This Row],[NOM]]&amp;Tableau210[[#This Row],[REPERE BUTA]],[6]!Tableau16[POSTE TECHNIQUE]&amp;[6]!Tableau16[Repere REF],[6]!Tableau16[NUMERO CLIENT])</f>
        <v>#N/A</v>
      </c>
      <c r="C117" s="48" cm="1">
        <f t="array" ref="C117">_xlfn.XLOOKUP(Tableau210[[#This Row],[NOM]]&amp;Tableau210[[#This Row],[Repere Ubleam]],[7]Sheet1!$C$2:$C$2995&amp;[7]Sheet1!$I$2:$I$2995,[7]Sheet1!$A$2:$A$2995)</f>
        <v>110</v>
      </c>
      <c r="D117" s="48" t="str">
        <f>C117&amp;""</f>
        <v>110</v>
      </c>
      <c r="E117" s="48" t="e">
        <v>#N/A</v>
      </c>
      <c r="F117" s="48" t="e">
        <v>#N/A</v>
      </c>
      <c r="G117" s="176" t="s">
        <v>1218</v>
      </c>
      <c r="H117" s="119" t="s">
        <v>1067</v>
      </c>
      <c r="I117" s="119" t="s">
        <v>80</v>
      </c>
      <c r="J117" s="119" t="s">
        <v>1074</v>
      </c>
      <c r="K117" s="119" t="str">
        <f>_xlfn.XLOOKUP(Tableau210[[#This Row],[NOM]],[8]LUT!$I$5:$I$301,[8]LUT!$N$5:$N$301)</f>
        <v>Ballon</v>
      </c>
      <c r="L117" s="119">
        <v>9</v>
      </c>
      <c r="M117" s="119"/>
      <c r="N117" s="119">
        <v>9</v>
      </c>
      <c r="O117" s="119"/>
      <c r="P117" s="119"/>
      <c r="Q117" s="119"/>
      <c r="R117" s="119"/>
      <c r="S117" s="119"/>
      <c r="T117" s="119"/>
      <c r="U117" s="119"/>
      <c r="V117" s="119"/>
      <c r="W117" s="117" t="s">
        <v>2537</v>
      </c>
      <c r="X117" s="207" cm="1">
        <f t="array" ref="X1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" s="117" t="s">
        <v>3424</v>
      </c>
      <c r="AA117" s="207" cm="1">
        <f t="array" ref="AA1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" s="48"/>
      <c r="AD117" s="117" t="s">
        <v>2103</v>
      </c>
      <c r="AE117" s="119"/>
      <c r="AF117" s="181">
        <f>IFERROR(VLOOKUP(Tableau210[[#This Row],[OPERATION]],Tableau4[],5,FALSE),"")</f>
        <v>1</v>
      </c>
      <c r="AG117" s="178" cm="1">
        <f t="array" ref="AG117">IFERROR(
   SUM(
      _xlfn._xlws.FILTER(
         Tableau3[JP],
         (Tableau3[ITEM]=Tableau210[[#This Row],[NOM]])*
         (Tableau3[Rep.]=Tableau210[[#This Row],[REPERE BUTA]])
      )
   ),
0)</f>
        <v>1</v>
      </c>
      <c r="AH117" s="182">
        <f>IFERROR(VLOOKUP(Tableau210[[#This Row],[OPERATION]],Tableau4[],4,FALSE),"")</f>
        <v>0</v>
      </c>
      <c r="AI117" s="178" cm="1">
        <f t="array" ref="AI117">IFERROR(
   SUM(
      _xlfn._xlws.FILTER(
         Tableau3[BP],
         (Tableau3[ITEM]=Tableau210[[#This Row],[NOM]])*
         (Tableau3[Rep.]=Tableau210[[#This Row],[REPERE BUTA]])
      )
   ),
0)</f>
        <v>0</v>
      </c>
      <c r="AJ117" s="182" t="str">
        <f>IF(Tableau210[[#This Row],[NB JP EMIS]]=1,"1 JP","") &amp; IF(Tableau210[[#This Row],[NB BP EMIS]]=1," 1 BP","")</f>
        <v>1 JP</v>
      </c>
      <c r="AK117" s="177" t="str">
        <f>IF(Tableau210[[#This Row],[NB JP BUTA]]=1,"1 JP","") &amp; IF(Tableau210[[#This Row],[Nb BP BUTA]]=1," 1 BP","") &amp; IF(Tableau210[[#This Row],[Nb BP BUTA]]=2," 2 BP","")</f>
        <v>1 JP</v>
      </c>
      <c r="AL117" s="117" t="s">
        <v>103</v>
      </c>
      <c r="AM117" s="117">
        <f>IFERROR(+VLOOKUP(AY117,Tiges!$G$4:$I$569,3,FALSE),"")</f>
        <v>27</v>
      </c>
      <c r="AN117" s="48"/>
      <c r="AO117" s="117" t="s">
        <v>3424</v>
      </c>
      <c r="AP117" s="177" cm="1">
        <f t="array" ref="AP1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7" s="411" t="s">
        <v>3424</v>
      </c>
      <c r="AR117" s="117" t="s">
        <v>3424</v>
      </c>
      <c r="AS117" s="177" cm="1">
        <f t="array" ref="AS1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7" s="411" t="s">
        <v>3424</v>
      </c>
      <c r="AU117" s="117" t="s">
        <v>3424</v>
      </c>
      <c r="AV117" s="177" t="str" cm="1">
        <f t="array" ref="AV1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7" s="117"/>
      <c r="AY117" s="117" cm="1">
        <f t="array" ref="AY117">IFERROR(_xlfn.XLOOKUP(Tableau210[[#This Row],[DN DONNEES BUTA ]]&amp;Tableau210[[#This Row],[PN DONNEES BUTA]],Tiges!$B$4:$B$79&amp;Tiges!$C$4:$C$79,Tiges!$G$4:$G$79),"")</f>
        <v>16</v>
      </c>
      <c r="AZ117" s="117"/>
      <c r="BA117" s="117" cm="1">
        <f t="array" ref="BA117">IFERROR(_xlfn.XLOOKUP(Tableau210[[#This Row],[DN DONNEES BUTA ]]&amp;Tableau210[[#This Row],[PN DONNEES BUTA]],Tiges!$B$4:$B$79&amp;Tiges!$C$4:$C$79,Tiges!$H$4:$H$79),"")</f>
        <v>90</v>
      </c>
      <c r="BB117" s="117"/>
      <c r="BC117" s="182">
        <f>IFERROR(VLOOKUP(Tableau210[[#This Row],[OPERATION]],Tableau4[],2,FALSE),"")</f>
        <v>2</v>
      </c>
      <c r="BD117" s="177" cm="1">
        <f t="array" ref="BD117">IFERROR(
   SUM(
      _xlfn._xlws.FILTER(
         Tableau3[Nb Platinage Joint],
         (Tableau3[ITEM]=Tableau210[[#This Row],[NOM]])*
         (Tableau3[Rep.]=Tableau210[[#This Row],[REPERE BUTA]])
      )
   ),
0)</f>
        <v>2</v>
      </c>
      <c r="BE117" s="182">
        <f>IFERROR(VLOOKUP(Tableau210[[#This Row],[OPERATION]],Tableau4[],3,FALSE),"")</f>
        <v>1</v>
      </c>
      <c r="BF117" s="177" cm="1">
        <f t="array" ref="BF117">IFERROR(
   SUM(
      _xlfn._xlws.FILTER(
         Tableau3[Joint Définitif Nb],
         (Tableau3[ITEM]=Tableau210[[#This Row],[NOM]])*
         (Tableau3[Rep.]=Tableau210[[#This Row],[REPERE BUTA]])
      )
   ),
0)</f>
        <v>1</v>
      </c>
      <c r="BG117" s="117" t="s">
        <v>3424</v>
      </c>
      <c r="BH117" s="177" t="str" cm="1">
        <f t="array" ref="BH1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7" s="117" t="s">
        <v>3424</v>
      </c>
      <c r="BK117" s="117" t="s">
        <v>3424</v>
      </c>
      <c r="BL117" s="167" t="s">
        <v>2380</v>
      </c>
      <c r="BM117" s="167"/>
      <c r="BN117" s="117"/>
      <c r="BO117" s="117"/>
      <c r="BP117" s="117"/>
      <c r="BQ117" s="48"/>
      <c r="BR117" s="119"/>
      <c r="BS117" s="48"/>
      <c r="BT117" s="48"/>
      <c r="BU117" s="48"/>
      <c r="BV117" s="48"/>
      <c r="BW117" s="48"/>
      <c r="BX117" s="48"/>
    </row>
    <row r="118" spans="1:76" ht="15.75" hidden="1" x14ac:dyDescent="0.25">
      <c r="A118" s="48" t="e" cm="1">
        <f t="array" ref="A118">_xlfn.XLOOKUP(Tableau210[[#This Row],[NOM]]&amp;Tableau210[[#This Row],[REPERE BUTA]],[6]!Tableau16[POSTE TECHNIQUE]&amp;[6]!Tableau16[Repere ADM],[6]!Tableau16[NUMERO CLIENT])</f>
        <v>#N/A</v>
      </c>
      <c r="B118" s="48" t="e" cm="1">
        <f t="array" ref="B118">_xlfn.XLOOKUP(Tableau210[[#This Row],[NOM]]&amp;Tableau210[[#This Row],[REPERE BUTA]],[6]!Tableau16[POSTE TECHNIQUE]&amp;[6]!Tableau16[Repere REF],[6]!Tableau16[NUMERO CLIENT])</f>
        <v>#N/A</v>
      </c>
      <c r="C118" s="48" cm="1">
        <f t="array" ref="C118">_xlfn.XLOOKUP(Tableau210[[#This Row],[NOM]]&amp;Tableau210[[#This Row],[Repere Ubleam]],[7]Sheet1!$C$2:$C$2995&amp;[7]Sheet1!$I$2:$I$2995,[7]Sheet1!$A$2:$A$2995)</f>
        <v>111</v>
      </c>
      <c r="D118" s="48" t="str">
        <f>C118&amp;""</f>
        <v>111</v>
      </c>
      <c r="E118" s="48" t="e">
        <v>#N/A</v>
      </c>
      <c r="F118" s="48" t="e">
        <v>#N/A</v>
      </c>
      <c r="G118" s="176" t="s">
        <v>1218</v>
      </c>
      <c r="H118" s="119" t="s">
        <v>1067</v>
      </c>
      <c r="I118" s="119" t="s">
        <v>80</v>
      </c>
      <c r="J118" s="119" t="s">
        <v>1074</v>
      </c>
      <c r="K118" s="119" t="str">
        <f>_xlfn.XLOOKUP(Tableau210[[#This Row],[NOM]],[8]LUT!$I$5:$I$301,[8]LUT!$N$5:$N$301)</f>
        <v>Ballon</v>
      </c>
      <c r="L118" s="119">
        <v>10</v>
      </c>
      <c r="M118" s="119"/>
      <c r="N118" s="119">
        <v>10</v>
      </c>
      <c r="O118" s="119"/>
      <c r="P118" s="119"/>
      <c r="Q118" s="119"/>
      <c r="R118" s="119"/>
      <c r="S118" s="119"/>
      <c r="T118" s="119"/>
      <c r="U118" s="119"/>
      <c r="V118" s="119"/>
      <c r="W118" s="117" t="s">
        <v>2537</v>
      </c>
      <c r="X118" s="207" cm="1">
        <f t="array" ref="X1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1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" s="117" t="s">
        <v>3424</v>
      </c>
      <c r="AA118" s="207" cm="1">
        <f t="array" ref="AA1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1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" s="48"/>
      <c r="AD118" s="117" t="s">
        <v>1219</v>
      </c>
      <c r="AE118" s="119"/>
      <c r="AF118" s="181">
        <v>0</v>
      </c>
      <c r="AG118" s="178" cm="1">
        <f t="array" ref="AG118">IFERROR(
   SUM(
      _xlfn._xlws.FILTER(
         Tableau3[JP],
         (Tableau3[ITEM]=Tableau210[[#This Row],[NOM]])*
         (Tableau3[Rep.]=Tableau210[[#This Row],[REPERE BUTA]])
      )
   ),
0)</f>
        <v>0</v>
      </c>
      <c r="AH118" s="182">
        <v>0</v>
      </c>
      <c r="AI118" s="178" cm="1">
        <f t="array" ref="AI118">IFERROR(
   SUM(
      _xlfn._xlws.FILTER(
         Tableau3[BP],
         (Tableau3[ITEM]=Tableau210[[#This Row],[NOM]])*
         (Tableau3[Rep.]=Tableau210[[#This Row],[REPERE BUTA]])
      )
   ),
0)</f>
        <v>0</v>
      </c>
      <c r="AJ118" s="181" t="s">
        <v>2155</v>
      </c>
      <c r="AK118" s="177" t="str">
        <f>IF(Tableau210[[#This Row],[NB JP BUTA]]=1,"1 JP","") &amp; IF(Tableau210[[#This Row],[Nb BP BUTA]]=1," 1 BP","") &amp; IF(Tableau210[[#This Row],[Nb BP BUTA]]=2," 2 BP","")</f>
        <v/>
      </c>
      <c r="AL118" s="117" t="s">
        <v>103</v>
      </c>
      <c r="AM118" s="117" t="str">
        <f>IFERROR(+VLOOKUP(AY118,Tiges!$G$4:$I$569,3,FALSE),"")</f>
        <v/>
      </c>
      <c r="AN118" s="48"/>
      <c r="AO118" s="117" t="s">
        <v>3424</v>
      </c>
      <c r="AP118" s="177" cm="1">
        <f t="array" ref="AP1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8" s="411" t="s">
        <v>3424</v>
      </c>
      <c r="AR118" s="117" t="s">
        <v>3424</v>
      </c>
      <c r="AS118" s="177" cm="1">
        <f t="array" ref="AS1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8" s="411" t="s">
        <v>3424</v>
      </c>
      <c r="AU118" s="117" t="s">
        <v>3424</v>
      </c>
      <c r="AV118" s="177" cm="1">
        <f t="array" ref="AV1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18" s="411" t="s">
        <v>3424</v>
      </c>
      <c r="AX118" s="117"/>
      <c r="AY118" s="117" t="str" cm="1">
        <f t="array" ref="AY118">IFERROR(_xlfn.XLOOKUP(Tableau210[[#This Row],[DN DONNEES BUTA ]]&amp;Tableau210[[#This Row],[PN DONNEES BUTA]],Tiges!$B$4:$B$79&amp;Tiges!$C$4:$C$79,Tiges!$G$4:$G$79),"")</f>
        <v/>
      </c>
      <c r="AZ118" s="117"/>
      <c r="BA118" s="117" t="str" cm="1">
        <f t="array" ref="BA118">IFERROR(_xlfn.XLOOKUP(Tableau210[[#This Row],[DN DONNEES BUTA ]]&amp;Tableau210[[#This Row],[PN DONNEES BUTA]],Tiges!$B$4:$B$79&amp;Tiges!$C$4:$C$79,Tiges!$H$4:$H$79),"")</f>
        <v/>
      </c>
      <c r="BB118" s="117"/>
      <c r="BC118" s="182">
        <v>0</v>
      </c>
      <c r="BD118" s="177" cm="1">
        <f t="array" ref="BD118">IFERROR(
   SUM(
      _xlfn._xlws.FILTER(
         Tableau3[Nb Platinage Joint],
         (Tableau3[ITEM]=Tableau210[[#This Row],[NOM]])*
         (Tableau3[Rep.]=Tableau210[[#This Row],[REPERE BUTA]])
      )
   ),
0)</f>
        <v>0</v>
      </c>
      <c r="BE118" s="182" t="str">
        <f>IFERROR(VLOOKUP(Tableau210[[#This Row],[OPERATION]],Tableau4[],3,FALSE),"")</f>
        <v/>
      </c>
      <c r="BF118" s="177" cm="1">
        <f t="array" ref="BF118">IFERROR(
   SUM(
      _xlfn._xlws.FILTER(
         Tableau3[Joint Définitif Nb],
         (Tableau3[ITEM]=Tableau210[[#This Row],[NOM]])*
         (Tableau3[Rep.]=Tableau210[[#This Row],[REPERE BUTA]])
      )
   ),
0)</f>
        <v>0</v>
      </c>
      <c r="BG118" s="117" t="s">
        <v>3424</v>
      </c>
      <c r="BH118" s="177" cm="1">
        <f t="array" ref="BH1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18" s="411" t="s">
        <v>3424</v>
      </c>
      <c r="BJ118" s="117" t="s">
        <v>3424</v>
      </c>
      <c r="BK118" s="117" t="s">
        <v>3424</v>
      </c>
      <c r="BL118" s="167" t="s">
        <v>2380</v>
      </c>
      <c r="BM118" s="167"/>
      <c r="BN118" s="117"/>
      <c r="BO118" s="117"/>
      <c r="BP118" s="117"/>
      <c r="BQ118" s="48"/>
      <c r="BR118" s="119"/>
      <c r="BS118" s="48"/>
      <c r="BT118" s="48"/>
      <c r="BU118" s="48"/>
      <c r="BV118" s="48"/>
      <c r="BW118" s="48"/>
      <c r="BX118" s="48"/>
    </row>
    <row r="119" spans="1:76" ht="15.75" hidden="1" x14ac:dyDescent="0.25">
      <c r="A119" s="48" t="e" cm="1">
        <f t="array" ref="A119">_xlfn.XLOOKUP(Tableau210[[#This Row],[NOM]]&amp;Tableau210[[#This Row],[REPERE BUTA]],[6]!Tableau16[POSTE TECHNIQUE]&amp;[6]!Tableau16[Repere ADM],[6]!Tableau16[NUMERO CLIENT])</f>
        <v>#N/A</v>
      </c>
      <c r="B119" s="48" t="e" cm="1">
        <f t="array" ref="B119">_xlfn.XLOOKUP(Tableau210[[#This Row],[NOM]]&amp;Tableau210[[#This Row],[REPERE BUTA]],[6]!Tableau16[POSTE TECHNIQUE]&amp;[6]!Tableau16[Repere REF],[6]!Tableau16[NUMERO CLIENT])</f>
        <v>#N/A</v>
      </c>
      <c r="C119" s="48" cm="1">
        <f t="array" ref="C119">_xlfn.XLOOKUP(Tableau210[[#This Row],[NOM]]&amp;Tableau210[[#This Row],[Repere Ubleam]],[7]Sheet1!$C$2:$C$2995&amp;[7]Sheet1!$I$2:$I$2995,[7]Sheet1!$A$2:$A$2995)</f>
        <v>112</v>
      </c>
      <c r="D119" s="48" t="str">
        <f>C119&amp;""</f>
        <v>112</v>
      </c>
      <c r="E119" s="48" t="e">
        <v>#N/A</v>
      </c>
      <c r="F119" s="48" t="e">
        <v>#N/A</v>
      </c>
      <c r="G119" s="176" t="s">
        <v>1218</v>
      </c>
      <c r="H119" s="119" t="s">
        <v>1067</v>
      </c>
      <c r="I119" s="119" t="s">
        <v>80</v>
      </c>
      <c r="J119" s="119" t="s">
        <v>1074</v>
      </c>
      <c r="K119" s="119" t="str">
        <f>_xlfn.XLOOKUP(Tableau210[[#This Row],[NOM]],[8]LUT!$I$5:$I$301,[8]LUT!$N$5:$N$301)</f>
        <v>Ballon</v>
      </c>
      <c r="L119" s="119">
        <v>12</v>
      </c>
      <c r="M119" s="119"/>
      <c r="N119" s="119">
        <v>12</v>
      </c>
      <c r="O119" s="119"/>
      <c r="P119" s="119"/>
      <c r="Q119" s="119"/>
      <c r="R119" s="119"/>
      <c r="S119" s="119"/>
      <c r="T119" s="119"/>
      <c r="U119" s="119"/>
      <c r="V119" s="119"/>
      <c r="W119" s="117" t="s">
        <v>2537</v>
      </c>
      <c r="X119" s="207" cm="1">
        <f t="array" ref="X1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1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9" s="117" t="s">
        <v>3424</v>
      </c>
      <c r="AA119" s="207" cm="1">
        <f t="array" ref="AA1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1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9" s="48"/>
      <c r="AD119" s="117" t="s">
        <v>2103</v>
      </c>
      <c r="AE119" s="119"/>
      <c r="AF119" s="119">
        <f>IFERROR(VLOOKUP(Tableau210[[#This Row],[OPERATION]],Tableau4[],5,FALSE),"")</f>
        <v>1</v>
      </c>
      <c r="AG119" s="119" cm="1">
        <f t="array" ref="AG119">IFERROR(
   SUM(
      _xlfn._xlws.FILTER(
         Tableau3[JP],
         (Tableau3[ITEM]=Tableau210[[#This Row],[NOM]])*
         (Tableau3[Rep.]=Tableau210[[#This Row],[REPERE BUTA]])
      )
   ),
0)</f>
        <v>1</v>
      </c>
      <c r="AH119" s="117">
        <f>IFERROR(VLOOKUP(Tableau210[[#This Row],[OPERATION]],Tableau4[],4,FALSE),"")</f>
        <v>0</v>
      </c>
      <c r="AI119" s="119" cm="1">
        <f t="array" ref="AI119">IFERROR(
   SUM(
      _xlfn._xlws.FILTER(
         Tableau3[BP],
         (Tableau3[ITEM]=Tableau210[[#This Row],[NOM]])*
         (Tableau3[Rep.]=Tableau210[[#This Row],[REPERE BUTA]])
      )
   ),
0)</f>
        <v>0</v>
      </c>
      <c r="AJ119" s="117" t="str">
        <f>IF(Tableau210[[#This Row],[NB JP EMIS]]=1,"1 JP","") &amp; IF(Tableau210[[#This Row],[NB BP EMIS]]=1," 1 BP","")</f>
        <v>1 JP</v>
      </c>
      <c r="AK119" s="117" t="str">
        <f>IF(Tableau210[[#This Row],[NB JP BUTA]]=1,"1 JP","") &amp; IF(Tableau210[[#This Row],[Nb BP BUTA]]=1," 1 BP","") &amp; IF(Tableau210[[#This Row],[Nb BP BUTA]]=2," 2 BP","")</f>
        <v>1 JP</v>
      </c>
      <c r="AL119" s="117" t="s">
        <v>103</v>
      </c>
      <c r="AM119" s="117" t="str">
        <f>IFERROR(+VLOOKUP(AY119,Tiges!$G$4:$I$569,3,FALSE),"")</f>
        <v/>
      </c>
      <c r="AN119" s="48"/>
      <c r="AO119" s="117" t="s">
        <v>3424</v>
      </c>
      <c r="AP119" s="117" cm="1">
        <f t="array" ref="AP1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9" s="411" t="s">
        <v>3424</v>
      </c>
      <c r="AR119" s="117" t="s">
        <v>3424</v>
      </c>
      <c r="AS119" s="117" cm="1">
        <f t="array" ref="AS1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9" s="411" t="s">
        <v>3424</v>
      </c>
      <c r="AU119" s="117" t="s">
        <v>3424</v>
      </c>
      <c r="AV119" s="117" cm="1">
        <f t="array" ref="AV1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19" s="411" t="s">
        <v>3424</v>
      </c>
      <c r="AX119" s="117"/>
      <c r="AY119" s="117" t="str" cm="1">
        <f t="array" ref="AY119">IFERROR(_xlfn.XLOOKUP(Tableau210[[#This Row],[DN DONNEES BUTA ]]&amp;Tableau210[[#This Row],[PN DONNEES BUTA]],Tiges!$B$4:$B$79&amp;Tiges!$C$4:$C$79,Tiges!$G$4:$G$79),"")</f>
        <v/>
      </c>
      <c r="AZ119" s="117"/>
      <c r="BA119" s="117" t="str" cm="1">
        <f t="array" ref="BA119">IFERROR(_xlfn.XLOOKUP(Tableau210[[#This Row],[DN DONNEES BUTA ]]&amp;Tableau210[[#This Row],[PN DONNEES BUTA]],Tiges!$B$4:$B$79&amp;Tiges!$C$4:$C$79,Tiges!$H$4:$H$79),"")</f>
        <v/>
      </c>
      <c r="BB119" s="117"/>
      <c r="BC119" s="117">
        <f>IFERROR(VLOOKUP(Tableau210[[#This Row],[OPERATION]],Tableau4[],2,FALSE),"")</f>
        <v>2</v>
      </c>
      <c r="BD119" s="117" cm="1">
        <f t="array" ref="BD119">IFERROR(
   SUM(
      _xlfn._xlws.FILTER(
         Tableau3[Nb Platinage Joint],
         (Tableau3[ITEM]=Tableau210[[#This Row],[NOM]])*
         (Tableau3[Rep.]=Tableau210[[#This Row],[REPERE BUTA]])
      )
   ),
0)</f>
        <v>2</v>
      </c>
      <c r="BE119" s="117">
        <f>IFERROR(VLOOKUP(Tableau210[[#This Row],[OPERATION]],Tableau4[],3,FALSE),"")</f>
        <v>1</v>
      </c>
      <c r="BF119" s="117" cm="1">
        <f t="array" ref="BF119">IFERROR(
   SUM(
      _xlfn._xlws.FILTER(
         Tableau3[Joint Définitif Nb],
         (Tableau3[ITEM]=Tableau210[[#This Row],[NOM]])*
         (Tableau3[Rep.]=Tableau210[[#This Row],[REPERE BUTA]])
      )
   ),
0)</f>
        <v>1</v>
      </c>
      <c r="BG119" s="117" t="s">
        <v>3424</v>
      </c>
      <c r="BH119" s="117" cm="1">
        <f t="array" ref="BH1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19" s="411" t="s">
        <v>3424</v>
      </c>
      <c r="BJ119" s="117" t="s">
        <v>3424</v>
      </c>
      <c r="BK119" s="117" t="s">
        <v>3424</v>
      </c>
      <c r="BL119" s="167" t="s">
        <v>2380</v>
      </c>
      <c r="BM119" s="167"/>
      <c r="BN119" s="117"/>
      <c r="BO119" s="117"/>
      <c r="BP119" s="117"/>
      <c r="BQ119" s="48"/>
      <c r="BR119" s="119"/>
      <c r="BS119" s="48"/>
      <c r="BT119" s="48"/>
      <c r="BU119" s="48"/>
      <c r="BV119" s="48"/>
      <c r="BW119" s="48"/>
      <c r="BX119" s="48"/>
    </row>
    <row r="120" spans="1:76" ht="15.75" hidden="1" x14ac:dyDescent="0.25">
      <c r="A120" s="48" t="str" cm="1">
        <f t="array" ref="A120">_xlfn.XLOOKUP(Tableau210[[#This Row],[NOM]]&amp;Tableau210[[#This Row],[REPERE BUTA]],[6]!Tableau16[POSTE TECHNIQUE]&amp;[6]!Tableau16[Repere ADM],[6]!Tableau16[NUMERO CLIENT])</f>
        <v>S2-S5063-S6251HV</v>
      </c>
      <c r="B120" s="48" t="str" cm="1">
        <f t="array" ref="B120">_xlfn.XLOOKUP(Tableau210[[#This Row],[NOM]]&amp;Tableau210[[#This Row],[REPERE BUTA]],[6]!Tableau16[POSTE TECHNIQUE]&amp;[6]!Tableau16[Repere REF],[6]!Tableau16[NUMERO CLIENT])</f>
        <v>S2-S5063-S6251HV</v>
      </c>
      <c r="C120" s="48" cm="1">
        <f t="array" ref="C120">_xlfn.XLOOKUP(Tableau210[[#This Row],[NOM]]&amp;Tableau210[[#This Row],[Repere Ubleam]],[7]Sheet1!$C$2:$C$2995&amp;[7]Sheet1!$I$2:$I$2995,[7]Sheet1!$A$2:$A$2995)</f>
        <v>1114</v>
      </c>
      <c r="D120" s="48" t="str">
        <f>C120&amp;""</f>
        <v>1114</v>
      </c>
      <c r="E120" s="48" t="s">
        <v>2553</v>
      </c>
      <c r="F120" s="48" t="s">
        <v>2780</v>
      </c>
      <c r="G120" s="176" t="s">
        <v>1820</v>
      </c>
      <c r="H120" s="119" t="s">
        <v>1067</v>
      </c>
      <c r="I120" s="119" t="s">
        <v>80</v>
      </c>
      <c r="J120" s="119" t="s">
        <v>1074</v>
      </c>
      <c r="K120" s="415" t="str">
        <f>_xlfn.XLOOKUP(Tableau210[[#This Row],[NOM]],[8]LUT!$I$5:$I$301,[8]LUT!$N$5:$N$301)</f>
        <v>Mélangeur</v>
      </c>
      <c r="L120" s="119">
        <v>13</v>
      </c>
      <c r="M120" s="119" t="s">
        <v>2512</v>
      </c>
      <c r="N120" s="119" t="s">
        <v>2512</v>
      </c>
      <c r="O120" s="119"/>
      <c r="P120" s="119"/>
      <c r="Q120" s="119"/>
      <c r="R120" s="119"/>
      <c r="S120" s="119"/>
      <c r="T120" s="119"/>
      <c r="U120" s="119"/>
      <c r="V120" s="119"/>
      <c r="W120" s="148" t="s">
        <v>1118</v>
      </c>
      <c r="X120" s="207" cm="1">
        <f t="array" ref="X1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800</v>
      </c>
      <c r="Y12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0" s="148" t="s">
        <v>3424</v>
      </c>
      <c r="AA120" s="207" cm="1">
        <f t="array" ref="AA1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0" s="48"/>
      <c r="AD120" s="117" t="s">
        <v>2196</v>
      </c>
      <c r="AE120" s="119"/>
      <c r="AF120" s="181">
        <f>IFERROR(VLOOKUP(Tableau210[[#This Row],[OPERATION]],Tableau4[],5,FALSE),"")</f>
        <v>0</v>
      </c>
      <c r="AG120" s="178"/>
      <c r="AH120" s="181">
        <f>IFERROR(VLOOKUP(Tableau210[[#This Row],[OPERATION]],Tableau4[],4,FALSE),"")</f>
        <v>0</v>
      </c>
      <c r="AI120" s="178"/>
      <c r="AJ120" s="181" t="str">
        <f>IF(Tableau210[[#This Row],[NB JP EMIS]]=1,"1 JP","") &amp; IF(Tableau210[[#This Row],[NB BP EMIS]]=1," 1 BP","")</f>
        <v/>
      </c>
      <c r="AK120" s="178"/>
      <c r="AL120" s="117" t="s">
        <v>103</v>
      </c>
      <c r="AM120" s="117" t="str">
        <f>IFERROR(+VLOOKUP(AY120,Tiges!$G$4:$I$569,3,FALSE),"")</f>
        <v/>
      </c>
      <c r="AN120" s="48"/>
      <c r="AO120" s="117">
        <v>28</v>
      </c>
      <c r="AP120" s="177" cm="1">
        <f t="array" ref="AP1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28</v>
      </c>
      <c r="AQ1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120" s="117" t="s">
        <v>2437</v>
      </c>
      <c r="AS120" s="177" t="str" cm="1">
        <f t="array" ref="AS1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M39x230</v>
      </c>
      <c r="AU120" s="117" t="s">
        <v>1123</v>
      </c>
      <c r="AV120" s="177" t="str" cm="1">
        <f t="array" ref="AV1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0" s="117"/>
      <c r="AY120" s="117" t="str" cm="1">
        <f t="array" ref="AY120">IFERROR(_xlfn.XLOOKUP(Tableau210[[#This Row],[DN DONNEES BUTA ]]&amp;Tableau210[[#This Row],[PN DONNEES BUTA]],Tiges!$B$4:$B$79&amp;Tiges!$C$4:$C$79,Tiges!$G$4:$G$79),"")</f>
        <v/>
      </c>
      <c r="AZ120" s="117"/>
      <c r="BA120" s="117" t="str" cm="1">
        <f t="array" ref="BA120">IFERROR(_xlfn.XLOOKUP(Tableau210[[#This Row],[DN DONNEES BUTA ]]&amp;Tableau210[[#This Row],[PN DONNEES BUTA]],Tiges!$B$4:$B$79&amp;Tiges!$C$4:$C$79,Tiges!$H$4:$H$79),"")</f>
        <v/>
      </c>
      <c r="BB120" s="117"/>
      <c r="BC120" s="182"/>
      <c r="BD120" s="177"/>
      <c r="BE120" s="182">
        <f>IFERROR(VLOOKUP(Tableau210[[#This Row],[OPERATION]],Tableau4[],3,FALSE),"")</f>
        <v>1</v>
      </c>
      <c r="BF120" s="177"/>
      <c r="BG120" s="117" t="s">
        <v>129</v>
      </c>
      <c r="BH120" s="177" t="str" cm="1">
        <f t="array" ref="BH1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0" s="117"/>
      <c r="BK120" s="117"/>
      <c r="BL120" s="167" t="s">
        <v>2380</v>
      </c>
      <c r="BM120" s="117"/>
      <c r="BN120" s="117"/>
      <c r="BO120" s="117"/>
      <c r="BP120" s="117"/>
      <c r="BQ120" s="48"/>
      <c r="BR120" s="119"/>
      <c r="BS120" s="48"/>
      <c r="BT120" s="48"/>
      <c r="BU120" s="48"/>
      <c r="BV120" s="48"/>
      <c r="BW120" s="48"/>
      <c r="BX120" s="48"/>
    </row>
    <row r="121" spans="1:76" ht="15.75" hidden="1" x14ac:dyDescent="0.25">
      <c r="A121" s="48" t="e" cm="1">
        <f t="array" ref="A121">_xlfn.XLOOKUP(Tableau210[[#This Row],[NOM]]&amp;Tableau210[[#This Row],[REPERE BUTA]],[6]!Tableau16[POSTE TECHNIQUE]&amp;[6]!Tableau16[Repere ADM],[6]!Tableau16[NUMERO CLIENT])</f>
        <v>#N/A</v>
      </c>
      <c r="B121" s="48" t="str" cm="1">
        <f t="array" ref="B121">_xlfn.XLOOKUP(Tableau210[[#This Row],[NOM]]&amp;Tableau210[[#This Row],[REPERE BUTA]],[6]!Tableau16[POSTE TECHNIQUE]&amp;[6]!Tableau16[Repere REF],[6]!Tableau16[NUMERO CLIENT])</f>
        <v>S2-S5063-PSVBS0459</v>
      </c>
      <c r="C121" s="48" cm="1">
        <f t="array" ref="C121">_xlfn.XLOOKUP(Tableau210[[#This Row],[NOM]]&amp;Tableau210[[#This Row],[Repere Ubleam]],[7]Sheet1!$C$2:$C$2995&amp;[7]Sheet1!$I$2:$I$2995,[7]Sheet1!$A$2:$A$2995)</f>
        <v>1123</v>
      </c>
      <c r="D121" s="48" t="str">
        <f>C121&amp;""</f>
        <v>1123</v>
      </c>
      <c r="E121" s="48" t="s">
        <v>2577</v>
      </c>
      <c r="F121" s="48" t="s">
        <v>2794</v>
      </c>
      <c r="G121" s="176" t="s">
        <v>1820</v>
      </c>
      <c r="H121" s="119" t="s">
        <v>1067</v>
      </c>
      <c r="I121" s="119" t="s">
        <v>80</v>
      </c>
      <c r="J121" s="119" t="s">
        <v>1074</v>
      </c>
      <c r="K121" s="415" t="str">
        <f>_xlfn.XLOOKUP(Tableau210[[#This Row],[NOM]],[8]LUT!$I$5:$I$301,[8]LUT!$N$5:$N$301)</f>
        <v>Mélangeur</v>
      </c>
      <c r="L121" s="119" t="s">
        <v>73</v>
      </c>
      <c r="M121" s="119"/>
      <c r="N121" s="119" t="s">
        <v>73</v>
      </c>
      <c r="O121" s="119"/>
      <c r="P121" s="119"/>
      <c r="Q121" s="119"/>
      <c r="R121" s="119"/>
      <c r="S121" s="119"/>
      <c r="T121" s="119"/>
      <c r="U121" s="119"/>
      <c r="V121" s="119"/>
      <c r="W121" s="148" t="s">
        <v>1118</v>
      </c>
      <c r="X121" s="207" cm="1">
        <f t="array" ref="X1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1" s="148" t="s">
        <v>3424</v>
      </c>
      <c r="AA121" s="207" cm="1">
        <f t="array" ref="AA1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1" s="48"/>
      <c r="AD121" s="117" t="s">
        <v>2197</v>
      </c>
      <c r="AE121" s="119"/>
      <c r="AF121" s="181">
        <f>IFERROR(VLOOKUP(Tableau210[[#This Row],[OPERATION]],Tableau4[],5,FALSE),"")</f>
        <v>0</v>
      </c>
      <c r="AG121" s="178" cm="1">
        <f t="array" ref="AG121">IFERROR(
   SUM(
      _xlfn._xlws.FILTER(
         Tableau3[JP],
         (Tableau3[ITEM]=Tableau210[[#This Row],[NOM]])*
         (Tableau3[Rep.]=Tableau210[[#This Row],[REPERE BUTA]])
      )
   ),
0)</f>
        <v>0</v>
      </c>
      <c r="AH121" s="181">
        <f>IFERROR(VLOOKUP(Tableau210[[#This Row],[OPERATION]],Tableau4[],4,FALSE),"")</f>
        <v>1</v>
      </c>
      <c r="AI121" s="178" cm="1">
        <f t="array" ref="AI121">IFERROR(
   SUM(
      _xlfn._xlws.FILTER(
         Tableau3[BP],
         (Tableau3[ITEM]=Tableau210[[#This Row],[NOM]])*
         (Tableau3[Rep.]=Tableau210[[#This Row],[REPERE BUTA]])
      )
   ),
0)</f>
        <v>1</v>
      </c>
      <c r="AJ121" s="181" t="str">
        <f>IF(Tableau210[[#This Row],[NB JP EMIS]]=1,"1 JP","") &amp; IF(Tableau210[[#This Row],[NB BP EMIS]]=1," 1 BP","")</f>
        <v xml:space="preserve"> 1 BP</v>
      </c>
      <c r="AK121" s="178" t="str">
        <f>IF(Tableau210[[#This Row],[NB JP BUTA]]=1,"1 JP","") &amp; IF(Tableau210[[#This Row],[Nb BP BUTA]]=1," 1 BP","") &amp; IF(Tableau210[[#This Row],[Nb BP BUTA]]=2," 2 BP","")</f>
        <v xml:space="preserve"> 1 BP</v>
      </c>
      <c r="AL121" s="117" t="s">
        <v>103</v>
      </c>
      <c r="AM121" s="117">
        <f>IFERROR(+VLOOKUP(AY121,Tiges!$G$4:$I$569,3,FALSE),"")</f>
        <v>32</v>
      </c>
      <c r="AN121" s="48"/>
      <c r="AO121" s="117">
        <v>8</v>
      </c>
      <c r="AP121" s="177" cm="1">
        <f t="array" ref="AP1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1" s="117" t="s">
        <v>2282</v>
      </c>
      <c r="AS121" s="177" t="str" cm="1">
        <f t="array" ref="AS1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1" s="117" t="s">
        <v>1123</v>
      </c>
      <c r="AV121" s="177" t="str" cm="1">
        <f t="array" ref="AV1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1" s="117"/>
      <c r="AY121" s="117" cm="1">
        <f t="array" ref="AY121">IFERROR(_xlfn.XLOOKUP(Tableau210[[#This Row],[DN DONNEES BUTA ]]&amp;Tableau210[[#This Row],[PN DONNEES BUTA]],Tiges!$B$4:$B$79&amp;Tiges!$C$4:$C$79,Tiges!$G$4:$G$79),"")</f>
        <v>20</v>
      </c>
      <c r="AZ121" s="117"/>
      <c r="BA121" s="117" cm="1">
        <f t="array" ref="BA121">IFERROR(_xlfn.XLOOKUP(Tableau210[[#This Row],[DN DONNEES BUTA ]]&amp;Tableau210[[#This Row],[PN DONNEES BUTA]],Tiges!$B$4:$B$79&amp;Tiges!$C$4:$C$79,Tiges!$H$4:$H$79),"")</f>
        <v>110</v>
      </c>
      <c r="BB121" s="117"/>
      <c r="BC121" s="182">
        <f>IFERROR(VLOOKUP(Tableau210[[#This Row],[OPERATION]],Tableau4[],2,FALSE),"")</f>
        <v>1</v>
      </c>
      <c r="BD121" s="177" cm="1">
        <f t="array" ref="BD121">IFERROR(
   SUM(
      _xlfn._xlws.FILTER(
         Tableau3[Nb Platinage Joint],
         (Tableau3[ITEM]=Tableau210[[#This Row],[NOM]])*
         (Tableau3[Rep.]=Tableau210[[#This Row],[REPERE BUTA]])
      )
   ),
0)</f>
        <v>1</v>
      </c>
      <c r="BE121" s="182">
        <f>IFERROR(VLOOKUP(Tableau210[[#This Row],[OPERATION]],Tableau4[],3,FALSE),"")</f>
        <v>1</v>
      </c>
      <c r="BF121" s="177" cm="1">
        <f t="array" ref="BF121">IFERROR(
   SUM(
      _xlfn._xlws.FILTER(
         Tableau3[Joint Définitif Nb],
         (Tableau3[ITEM]=Tableau210[[#This Row],[NOM]])*
         (Tableau3[Rep.]=Tableau210[[#This Row],[REPERE BUTA]])
      )
   ),
0)</f>
        <v>1</v>
      </c>
      <c r="BG121" s="117" t="s">
        <v>129</v>
      </c>
      <c r="BH121" s="177" t="str" cm="1">
        <f t="array" ref="BH1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1" s="117" t="s">
        <v>2268</v>
      </c>
      <c r="BK121" s="117" t="s">
        <v>2269</v>
      </c>
      <c r="BL121" s="167" t="s">
        <v>2380</v>
      </c>
      <c r="BM121" s="117"/>
      <c r="BN121" s="117"/>
      <c r="BO121" s="117"/>
      <c r="BP121" s="117"/>
      <c r="BQ121" s="48"/>
      <c r="BR121" s="119"/>
      <c r="BS121" s="48"/>
      <c r="BT121" s="48"/>
      <c r="BU121" s="48"/>
      <c r="BV121" s="48"/>
      <c r="BW121" s="48"/>
      <c r="BX121" s="48"/>
    </row>
    <row r="122" spans="1:76" ht="15.75" x14ac:dyDescent="0.25">
      <c r="A122" s="48" t="e" cm="1">
        <f t="array" ref="A122">_xlfn.XLOOKUP(Tableau210[[#This Row],[NOM]]&amp;Tableau210[[#This Row],[REPERE BUTA]],[6]!Tableau16[POSTE TECHNIQUE]&amp;[6]!Tableau16[Repere ADM],[6]!Tableau16[NUMERO CLIENT])</f>
        <v>#N/A</v>
      </c>
      <c r="B122" s="48" t="e" cm="1">
        <f t="array" ref="B122">_xlfn.XLOOKUP(Tableau210[[#This Row],[NOM]]&amp;Tableau210[[#This Row],[REPERE BUTA]],[6]!Tableau16[POSTE TECHNIQUE]&amp;[6]!Tableau16[Repere REF],[6]!Tableau16[NUMERO CLIENT])</f>
        <v>#N/A</v>
      </c>
      <c r="C122" s="48">
        <v>1496</v>
      </c>
      <c r="D122" s="48" t="str">
        <f>C122&amp;""</f>
        <v>1496</v>
      </c>
      <c r="E122" s="48" t="e">
        <v>#N/A</v>
      </c>
      <c r="F122" s="48" t="e">
        <v>#N/A</v>
      </c>
      <c r="G122" s="176" t="s">
        <v>1223</v>
      </c>
      <c r="H122" s="119" t="s">
        <v>1067</v>
      </c>
      <c r="I122" s="119" t="s">
        <v>80</v>
      </c>
      <c r="J122" s="119" t="s">
        <v>48</v>
      </c>
      <c r="K122" s="119" t="str">
        <f>_xlfn.XLOOKUP(Tableau210[[#This Row],[NOM]],[8]LUT!$I$5:$I$301,[8]LUT!$N$5:$N$301)</f>
        <v xml:space="preserve">Colonne </v>
      </c>
      <c r="L122" s="119">
        <v>1</v>
      </c>
      <c r="M122" s="119"/>
      <c r="N122" s="119">
        <v>1</v>
      </c>
      <c r="O122" s="119"/>
      <c r="P122" s="119"/>
      <c r="Q122" s="119"/>
      <c r="R122" s="119"/>
      <c r="S122" s="119"/>
      <c r="T122" s="119"/>
      <c r="U122" s="119"/>
      <c r="V122" s="119"/>
      <c r="W122" s="148"/>
      <c r="X122" s="207" cm="1">
        <f t="array" ref="X1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2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2" s="148"/>
      <c r="AA122" s="207" cm="1">
        <f t="array" ref="AA1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2" s="48"/>
      <c r="AD122" s="117" t="s">
        <v>2196</v>
      </c>
      <c r="AE122" s="119"/>
      <c r="AF122" s="181">
        <f>IFERROR(VLOOKUP(Tableau210[[#This Row],[OPERATION]],Tableau4[],5,FALSE),"")</f>
        <v>0</v>
      </c>
      <c r="AG122" s="178" cm="1">
        <f t="array" ref="AG122">IFERROR(
   SUM(
      _xlfn._xlws.FILTER(
         Tableau3[JP],
         (Tableau3[ITEM]=Tableau210[[#This Row],[NOM]])*
         (Tableau3[Rep.]=Tableau210[[#This Row],[REPERE BUTA]])
      )
   ),
0)</f>
        <v>0</v>
      </c>
      <c r="AH122" s="182">
        <f>IFERROR(VLOOKUP(Tableau210[[#This Row],[OPERATION]],Tableau4[],4,FALSE),"")</f>
        <v>0</v>
      </c>
      <c r="AI122" s="178" cm="1">
        <f t="array" ref="AI122">IFERROR(
   SUM(
      _xlfn._xlws.FILTER(
         Tableau3[BP],
         (Tableau3[ITEM]=Tableau210[[#This Row],[NOM]])*
         (Tableau3[Rep.]=Tableau210[[#This Row],[REPERE BUTA]])
      )
   ),
0)</f>
        <v>0</v>
      </c>
      <c r="AJ122" s="182" t="str">
        <f>IF(Tableau210[[#This Row],[NB JP EMIS]]=1,"1 JP","") &amp; IF(Tableau210[[#This Row],[NB BP EMIS]]=1," 1 BP","")</f>
        <v/>
      </c>
      <c r="AK122" s="177" t="str">
        <f>IF(Tableau210[[#This Row],[NB JP BUTA]]=1,"1 JP","") &amp; IF(Tableau210[[#This Row],[Nb BP BUTA]]=1," 1 BP","") &amp; IF(Tableau210[[#This Row],[Nb BP BUTA]]=2," 2 BP","")</f>
        <v/>
      </c>
      <c r="AL122" s="117"/>
      <c r="AM122" s="117">
        <f>IFERROR(+VLOOKUP(AY122,Tiges!$G$4:$I$569,3,FALSE),"")</f>
        <v>27</v>
      </c>
      <c r="AN122" s="48"/>
      <c r="AO122" s="117"/>
      <c r="AP122" s="177" cm="1">
        <f t="array" ref="AP1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22" s="117"/>
      <c r="AS122" s="177" cm="1">
        <f t="array" ref="AS1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22" s="117"/>
      <c r="AV122" s="177" t="str" cm="1">
        <f t="array" ref="AV1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2" s="117"/>
      <c r="AY122" s="117" cm="1">
        <f t="array" ref="AY122">IFERROR(_xlfn.XLOOKUP(Tableau210[[#This Row],[DN DONNEES BUTA ]]&amp;Tableau210[[#This Row],[PN DONNEES BUTA]],Tiges!$B$4:$B$79&amp;Tiges!$C$4:$C$79,Tiges!$G$4:$G$79),"")</f>
        <v>16</v>
      </c>
      <c r="AZ122" s="117"/>
      <c r="BA122" s="117" cm="1">
        <f t="array" ref="BA122">IFERROR(_xlfn.XLOOKUP(Tableau210[[#This Row],[DN DONNEES BUTA ]]&amp;Tableau210[[#This Row],[PN DONNEES BUTA]],Tiges!$B$4:$B$79&amp;Tiges!$C$4:$C$79,Tiges!$H$4:$H$79),"")</f>
        <v>90</v>
      </c>
      <c r="BB122" s="117"/>
      <c r="BC122" s="182">
        <f>IFERROR(VLOOKUP(Tableau210[[#This Row],[OPERATION]],Tableau4[],2,FALSE),"")</f>
        <v>0</v>
      </c>
      <c r="BD122" s="177" cm="1">
        <f t="array" ref="BD122">IFERROR(
   SUM(
      _xlfn._xlws.FILTER(
         Tableau3[Nb Platinage Joint],
         (Tableau3[ITEM]=Tableau210[[#This Row],[NOM]])*
         (Tableau3[Rep.]=Tableau210[[#This Row],[REPERE BUTA]])
      )
   ),
0)</f>
        <v>0</v>
      </c>
      <c r="BE122" s="182">
        <f>IFERROR(VLOOKUP(Tableau210[[#This Row],[OPERATION]],Tableau4[],3,FALSE),"")</f>
        <v>1</v>
      </c>
      <c r="BF122" s="177" cm="1">
        <f t="array" ref="BF122">IFERROR(
   SUM(
      _xlfn._xlws.FILTER(
         Tableau3[Joint Définitif Nb],
         (Tableau3[ITEM]=Tableau210[[#This Row],[NOM]])*
         (Tableau3[Rep.]=Tableau210[[#This Row],[REPERE BUTA]])
      )
   ),
0)</f>
        <v>0</v>
      </c>
      <c r="BG122" s="117"/>
      <c r="BH122" s="177" cm="1">
        <f t="array" ref="BH1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2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22" s="117"/>
      <c r="BK122" s="117"/>
      <c r="BL122" s="117"/>
      <c r="BM122" s="117" t="s">
        <v>3449</v>
      </c>
      <c r="BN122" s="117"/>
      <c r="BO122" s="117"/>
      <c r="BP122" s="117"/>
      <c r="BQ122" s="48"/>
      <c r="BR122" s="119"/>
      <c r="BS122" s="48"/>
      <c r="BT122" s="48"/>
      <c r="BU122" s="48"/>
      <c r="BV122" s="48"/>
      <c r="BW122" s="48"/>
      <c r="BX122" s="48"/>
    </row>
    <row r="123" spans="1:76" ht="15.75" x14ac:dyDescent="0.25">
      <c r="A123" s="48" t="e" cm="1">
        <f t="array" ref="A123">_xlfn.XLOOKUP(Tableau210[[#This Row],[NOM]]&amp;Tableau210[[#This Row],[REPERE BUTA]],[6]!Tableau16[POSTE TECHNIQUE]&amp;[6]!Tableau16[Repere ADM],[6]!Tableau16[NUMERO CLIENT])</f>
        <v>#N/A</v>
      </c>
      <c r="B123" s="48" t="e" cm="1">
        <f t="array" ref="B123">_xlfn.XLOOKUP(Tableau210[[#This Row],[NOM]]&amp;Tableau210[[#This Row],[REPERE BUTA]],[6]!Tableau16[POSTE TECHNIQUE]&amp;[6]!Tableau16[Repere REF],[6]!Tableau16[NUMERO CLIENT])</f>
        <v>#N/A</v>
      </c>
      <c r="C123" s="48" cm="1">
        <f t="array" ref="C123">_xlfn.XLOOKUP(Tableau210[[#This Row],[NOM]]&amp;Tableau210[[#This Row],[Repere Ubleam]],[7]Sheet1!$C$2:$C$2995&amp;[7]Sheet1!$I$2:$I$2995,[7]Sheet1!$A$2:$A$2995)</f>
        <v>115</v>
      </c>
      <c r="D123" s="48" t="str">
        <f>C123&amp;""</f>
        <v>115</v>
      </c>
      <c r="E123" s="48" t="e">
        <v>#N/A</v>
      </c>
      <c r="F123" s="48" t="e">
        <v>#N/A</v>
      </c>
      <c r="G123" s="176" t="s">
        <v>1223</v>
      </c>
      <c r="H123" s="119" t="s">
        <v>1067</v>
      </c>
      <c r="I123" s="119" t="s">
        <v>80</v>
      </c>
      <c r="J123" s="119" t="s">
        <v>48</v>
      </c>
      <c r="K123" s="119" t="str">
        <f>_xlfn.XLOOKUP(Tableau210[[#This Row],[NOM]],[8]LUT!$I$5:$I$301,[8]LUT!$N$5:$N$301)</f>
        <v xml:space="preserve">Colonne </v>
      </c>
      <c r="L123" s="119">
        <v>2</v>
      </c>
      <c r="M123" s="119"/>
      <c r="N123" s="119">
        <v>2</v>
      </c>
      <c r="O123" s="119"/>
      <c r="P123" s="119"/>
      <c r="Q123" s="119"/>
      <c r="R123" s="119"/>
      <c r="S123" s="119"/>
      <c r="T123" s="119"/>
      <c r="U123" s="119"/>
      <c r="V123" s="119"/>
      <c r="W123" s="148"/>
      <c r="X123" s="207" cm="1">
        <f t="array" ref="X1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3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3" s="148"/>
      <c r="AA123" s="207" cm="1">
        <f t="array" ref="AA1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3" s="48"/>
      <c r="AD123" s="117" t="s">
        <v>2196</v>
      </c>
      <c r="AE123" s="119"/>
      <c r="AF123" s="181">
        <f>IFERROR(VLOOKUP(Tableau210[[#This Row],[OPERATION]],Tableau4[],5,FALSE),"")</f>
        <v>0</v>
      </c>
      <c r="AG123" s="178" cm="1">
        <f t="array" ref="AG123">IFERROR(
   SUM(
      _xlfn._xlws.FILTER(
         Tableau3[JP],
         (Tableau3[ITEM]=Tableau210[[#This Row],[NOM]])*
         (Tableau3[Rep.]=Tableau210[[#This Row],[REPERE BUTA]])
      )
   ),
0)</f>
        <v>1</v>
      </c>
      <c r="AH123" s="182">
        <f>IFERROR(VLOOKUP(Tableau210[[#This Row],[OPERATION]],Tableau4[],4,FALSE),"")</f>
        <v>0</v>
      </c>
      <c r="AI123" s="178" cm="1">
        <f t="array" ref="AI123">IFERROR(
   SUM(
      _xlfn._xlws.FILTER(
         Tableau3[BP],
         (Tableau3[ITEM]=Tableau210[[#This Row],[NOM]])*
         (Tableau3[Rep.]=Tableau210[[#This Row],[REPERE BUTA]])
      )
   ),
0)</f>
        <v>0</v>
      </c>
      <c r="AJ123" s="182" t="str">
        <f>IF(Tableau210[[#This Row],[NB JP EMIS]]=1,"1 JP","") &amp; IF(Tableau210[[#This Row],[NB BP EMIS]]=1," 1 BP","")</f>
        <v/>
      </c>
      <c r="AK123" s="177" t="str">
        <f>IF(Tableau210[[#This Row],[NB JP BUTA]]=1,"1 JP","") &amp; IF(Tableau210[[#This Row],[Nb BP BUTA]]=1," 1 BP","") &amp; IF(Tableau210[[#This Row],[Nb BP BUTA]]=2," 2 BP","")</f>
        <v>1 JP</v>
      </c>
      <c r="AL123" s="117"/>
      <c r="AM123" s="117">
        <f>IFERROR(+VLOOKUP(AY123,Tiges!$G$4:$I$569,3,FALSE),"")</f>
        <v>27</v>
      </c>
      <c r="AN123" s="48"/>
      <c r="AO123" s="117"/>
      <c r="AP123" s="177" cm="1">
        <f t="array" ref="AP1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3" s="117"/>
      <c r="AS123" s="177" t="str" cm="1">
        <f t="array" ref="AS1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3" s="117"/>
      <c r="AV123" s="177" t="str" cm="1">
        <f t="array" ref="AV1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3" s="117"/>
      <c r="AY123" s="117" cm="1">
        <f t="array" ref="AY123">IFERROR(_xlfn.XLOOKUP(Tableau210[[#This Row],[DN DONNEES BUTA ]]&amp;Tableau210[[#This Row],[PN DONNEES BUTA]],Tiges!$B$4:$B$79&amp;Tiges!$C$4:$C$79,Tiges!$G$4:$G$79),"")</f>
        <v>16</v>
      </c>
      <c r="AZ123" s="117"/>
      <c r="BA123" s="117" cm="1">
        <f t="array" ref="BA123">IFERROR(_xlfn.XLOOKUP(Tableau210[[#This Row],[DN DONNEES BUTA ]]&amp;Tableau210[[#This Row],[PN DONNEES BUTA]],Tiges!$B$4:$B$79&amp;Tiges!$C$4:$C$79,Tiges!$H$4:$H$79),"")</f>
        <v>90</v>
      </c>
      <c r="BB123" s="117"/>
      <c r="BC123" s="182">
        <f>IFERROR(VLOOKUP(Tableau210[[#This Row],[OPERATION]],Tableau4[],2,FALSE),"")</f>
        <v>0</v>
      </c>
      <c r="BD123" s="177" cm="1">
        <f t="array" ref="BD123">IFERROR(
   SUM(
      _xlfn._xlws.FILTER(
         Tableau3[Nb Platinage Joint],
         (Tableau3[ITEM]=Tableau210[[#This Row],[NOM]])*
         (Tableau3[Rep.]=Tableau210[[#This Row],[REPERE BUTA]])
      )
   ),
0)</f>
        <v>2</v>
      </c>
      <c r="BE123" s="182">
        <f>IFERROR(VLOOKUP(Tableau210[[#This Row],[OPERATION]],Tableau4[],3,FALSE),"")</f>
        <v>1</v>
      </c>
      <c r="BF123" s="177" cm="1">
        <f t="array" ref="BF123">IFERROR(
   SUM(
      _xlfn._xlws.FILTER(
         Tableau3[Joint Définitif Nb],
         (Tableau3[ITEM]=Tableau210[[#This Row],[NOM]])*
         (Tableau3[Rep.]=Tableau210[[#This Row],[REPERE BUTA]])
      )
   ),
0)</f>
        <v>1</v>
      </c>
      <c r="BG123" s="117"/>
      <c r="BH123" s="177" t="str" cm="1">
        <f t="array" ref="BH1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3" s="117"/>
      <c r="BK123" s="117"/>
      <c r="BL123" s="117"/>
      <c r="BM123" s="117" t="s">
        <v>3449</v>
      </c>
      <c r="BN123" s="117"/>
      <c r="BO123" s="117"/>
      <c r="BP123" s="117"/>
      <c r="BQ123" s="48"/>
      <c r="BR123" s="119"/>
      <c r="BS123" s="48"/>
      <c r="BT123" s="48"/>
      <c r="BU123" s="48"/>
      <c r="BV123" s="48"/>
      <c r="BW123" s="48"/>
      <c r="BX123" s="48"/>
    </row>
    <row r="124" spans="1:76" ht="15.75" x14ac:dyDescent="0.25">
      <c r="A124" s="48" t="e" cm="1">
        <f t="array" ref="A124">_xlfn.XLOOKUP(Tableau210[[#This Row],[NOM]]&amp;Tableau210[[#This Row],[REPERE BUTA]],[6]!Tableau16[POSTE TECHNIQUE]&amp;[6]!Tableau16[Repere ADM],[6]!Tableau16[NUMERO CLIENT])</f>
        <v>#N/A</v>
      </c>
      <c r="B124" s="48" t="e" cm="1">
        <f t="array" ref="B124">_xlfn.XLOOKUP(Tableau210[[#This Row],[NOM]]&amp;Tableau210[[#This Row],[REPERE BUTA]],[6]!Tableau16[POSTE TECHNIQUE]&amp;[6]!Tableau16[Repere REF],[6]!Tableau16[NUMERO CLIENT])</f>
        <v>#N/A</v>
      </c>
      <c r="C124" s="48" cm="1">
        <f t="array" ref="C124">_xlfn.XLOOKUP(Tableau210[[#This Row],[NOM]]&amp;Tableau210[[#This Row],[Repere Ubleam]],[7]Sheet1!$C$2:$C$2995&amp;[7]Sheet1!$I$2:$I$2995,[7]Sheet1!$A$2:$A$2995)</f>
        <v>116</v>
      </c>
      <c r="D124" s="48" t="str">
        <f>C124&amp;""</f>
        <v>116</v>
      </c>
      <c r="E124" s="48" t="e">
        <v>#N/A</v>
      </c>
      <c r="F124" s="48" t="e">
        <v>#N/A</v>
      </c>
      <c r="G124" s="176" t="s">
        <v>1223</v>
      </c>
      <c r="H124" s="119" t="s">
        <v>1067</v>
      </c>
      <c r="I124" s="119" t="s">
        <v>80</v>
      </c>
      <c r="J124" s="119" t="s">
        <v>48</v>
      </c>
      <c r="K124" s="119" t="str">
        <f>_xlfn.XLOOKUP(Tableau210[[#This Row],[NOM]],[8]LUT!$I$5:$I$301,[8]LUT!$N$5:$N$301)</f>
        <v xml:space="preserve">Colonne </v>
      </c>
      <c r="L124" s="119">
        <v>3</v>
      </c>
      <c r="M124" s="119"/>
      <c r="N124" s="119">
        <v>3</v>
      </c>
      <c r="O124" s="119"/>
      <c r="P124" s="119"/>
      <c r="Q124" s="119"/>
      <c r="R124" s="119"/>
      <c r="S124" s="119"/>
      <c r="T124" s="119"/>
      <c r="U124" s="119"/>
      <c r="V124" s="119"/>
      <c r="W124" s="148"/>
      <c r="X124" s="207" cm="1">
        <f t="array" ref="X1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1100</v>
      </c>
      <c r="Y124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4" s="148"/>
      <c r="AA124" s="207" cm="1">
        <f t="array" ref="AA1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4" s="48"/>
      <c r="AD124" s="117" t="s">
        <v>2196</v>
      </c>
      <c r="AE124" s="119"/>
      <c r="AF124" s="181">
        <f>IFERROR(VLOOKUP(Tableau210[[#This Row],[OPERATION]],Tableau4[],5,FALSE),"")</f>
        <v>0</v>
      </c>
      <c r="AG124" s="178" cm="1">
        <f t="array" ref="AG124">IFERROR(
   SUM(
      _xlfn._xlws.FILTER(
         Tableau3[JP],
         (Tableau3[ITEM]=Tableau210[[#This Row],[NOM]])*
         (Tableau3[Rep.]=Tableau210[[#This Row],[REPERE BUTA]])
      )
   ),
0)</f>
        <v>0</v>
      </c>
      <c r="AH124" s="182">
        <f>IFERROR(VLOOKUP(Tableau210[[#This Row],[OPERATION]],Tableau4[],4,FALSE),"")</f>
        <v>0</v>
      </c>
      <c r="AI124" s="178" cm="1">
        <f t="array" ref="AI124">IFERROR(
   SUM(
      _xlfn._xlws.FILTER(
         Tableau3[BP],
         (Tableau3[ITEM]=Tableau210[[#This Row],[NOM]])*
         (Tableau3[Rep.]=Tableau210[[#This Row],[REPERE BUTA]])
      )
   ),
0)</f>
        <v>0</v>
      </c>
      <c r="AJ124" s="182" t="str">
        <f>IF(Tableau210[[#This Row],[NB JP EMIS]]=1,"1 JP","") &amp; IF(Tableau210[[#This Row],[NB BP EMIS]]=1," 1 BP","")</f>
        <v/>
      </c>
      <c r="AK124" s="177" t="str">
        <f>IF(Tableau210[[#This Row],[NB JP BUTA]]=1,"1 JP","") &amp; IF(Tableau210[[#This Row],[Nb BP BUTA]]=1," 1 BP","") &amp; IF(Tableau210[[#This Row],[Nb BP BUTA]]=2," 2 BP","")</f>
        <v/>
      </c>
      <c r="AL124" s="117"/>
      <c r="AM124" s="117" t="str">
        <f>IFERROR(+VLOOKUP(AY124,Tiges!$G$4:$I$569,3,FALSE),"")</f>
        <v/>
      </c>
      <c r="AN124" s="48"/>
      <c r="AO124" s="117"/>
      <c r="AP124" s="177" cm="1">
        <f t="array" ref="AP1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40</v>
      </c>
      <c r="AQ1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40</v>
      </c>
      <c r="AR124" s="117"/>
      <c r="AS124" s="177" t="str" cm="1">
        <f t="array" ref="AS1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Horsstandard</v>
      </c>
      <c r="AU124" s="117"/>
      <c r="AV124" s="177" t="str" cm="1">
        <f t="array" ref="AV1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4" s="117"/>
      <c r="AY124" s="117" t="str" cm="1">
        <f t="array" ref="AY124">IFERROR(_xlfn.XLOOKUP(Tableau210[[#This Row],[DN DONNEES BUTA ]]&amp;Tableau210[[#This Row],[PN DONNEES BUTA]],Tiges!$B$4:$B$79&amp;Tiges!$C$4:$C$79,Tiges!$G$4:$G$79),"")</f>
        <v/>
      </c>
      <c r="AZ124" s="117"/>
      <c r="BA124" s="117" t="str" cm="1">
        <f t="array" ref="BA124">IFERROR(_xlfn.XLOOKUP(Tableau210[[#This Row],[DN DONNEES BUTA ]]&amp;Tableau210[[#This Row],[PN DONNEES BUTA]],Tiges!$B$4:$B$79&amp;Tiges!$C$4:$C$79,Tiges!$H$4:$H$79),"")</f>
        <v/>
      </c>
      <c r="BB124" s="117"/>
      <c r="BC124" s="182">
        <f>IFERROR(VLOOKUP(Tableau210[[#This Row],[OPERATION]],Tableau4[],2,FALSE),"")</f>
        <v>0</v>
      </c>
      <c r="BD124" s="177" cm="1">
        <f t="array" ref="BD124">IFERROR(
   SUM(
      _xlfn._xlws.FILTER(
         Tableau3[Nb Platinage Joint],
         (Tableau3[ITEM]=Tableau210[[#This Row],[NOM]])*
         (Tableau3[Rep.]=Tableau210[[#This Row],[REPERE BUTA]])
      )
   ),
0)</f>
        <v>0</v>
      </c>
      <c r="BE124" s="182">
        <f>IFERROR(VLOOKUP(Tableau210[[#This Row],[OPERATION]],Tableau4[],3,FALSE),"")</f>
        <v>1</v>
      </c>
      <c r="BF124" s="177" cm="1">
        <f t="array" ref="BF124">IFERROR(
   SUM(
      _xlfn._xlws.FILTER(
         Tableau3[Joint Définitif Nb],
         (Tableau3[ITEM]=Tableau210[[#This Row],[NOM]])*
         (Tableau3[Rep.]=Tableau210[[#This Row],[REPERE BUTA]])
      )
   ),
0)</f>
        <v>0</v>
      </c>
      <c r="BG124" s="117"/>
      <c r="BH124" s="177" t="str" cm="1">
        <f t="array" ref="BH1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" s="117"/>
      <c r="BK124" s="117"/>
      <c r="BL124" s="117"/>
      <c r="BM124" s="117" t="s">
        <v>3449</v>
      </c>
      <c r="BN124" s="117"/>
      <c r="BO124" s="117"/>
      <c r="BP124" s="117"/>
      <c r="BQ124" s="48"/>
      <c r="BR124" s="119"/>
      <c r="BS124" s="48"/>
      <c r="BT124" s="48"/>
      <c r="BU124" s="48"/>
      <c r="BV124" s="48"/>
      <c r="BW124" s="48"/>
      <c r="BX124" s="48"/>
    </row>
    <row r="125" spans="1:76" ht="15.75" x14ac:dyDescent="0.25">
      <c r="A125" s="48" t="e" cm="1">
        <f t="array" ref="A125">_xlfn.XLOOKUP(Tableau210[[#This Row],[NOM]]&amp;Tableau210[[#This Row],[REPERE BUTA]],[6]!Tableau16[POSTE TECHNIQUE]&amp;[6]!Tableau16[Repere ADM],[6]!Tableau16[NUMERO CLIENT])</f>
        <v>#N/A</v>
      </c>
      <c r="B125" s="48" t="e" cm="1">
        <f t="array" ref="B125">_xlfn.XLOOKUP(Tableau210[[#This Row],[NOM]]&amp;Tableau210[[#This Row],[REPERE BUTA]],[6]!Tableau16[POSTE TECHNIQUE]&amp;[6]!Tableau16[Repere REF],[6]!Tableau16[NUMERO CLIENT])</f>
        <v>#N/A</v>
      </c>
      <c r="C125" s="48" cm="1">
        <f t="array" ref="C125">_xlfn.XLOOKUP(Tableau210[[#This Row],[NOM]]&amp;Tableau210[[#This Row],[Repere Ubleam]],[7]Sheet1!$C$2:$C$2995&amp;[7]Sheet1!$I$2:$I$2995,[7]Sheet1!$A$2:$A$2995)</f>
        <v>117</v>
      </c>
      <c r="D125" s="48" t="str">
        <f>C125&amp;""</f>
        <v>117</v>
      </c>
      <c r="E125" s="48" t="e">
        <v>#N/A</v>
      </c>
      <c r="F125" s="48" t="e">
        <v>#N/A</v>
      </c>
      <c r="G125" s="176" t="s">
        <v>1223</v>
      </c>
      <c r="H125" s="119" t="s">
        <v>1067</v>
      </c>
      <c r="I125" s="119" t="s">
        <v>80</v>
      </c>
      <c r="J125" s="119" t="s">
        <v>48</v>
      </c>
      <c r="K125" s="119" t="str">
        <f>_xlfn.XLOOKUP(Tableau210[[#This Row],[NOM]],[8]LUT!$I$5:$I$301,[8]LUT!$N$5:$N$301)</f>
        <v xml:space="preserve">Colonne </v>
      </c>
      <c r="L125" s="119">
        <v>5</v>
      </c>
      <c r="M125" s="119"/>
      <c r="N125" s="119">
        <v>5</v>
      </c>
      <c r="O125" s="119"/>
      <c r="P125" s="119"/>
      <c r="Q125" s="119"/>
      <c r="R125" s="119"/>
      <c r="S125" s="119"/>
      <c r="T125" s="119"/>
      <c r="U125" s="119"/>
      <c r="V125" s="119"/>
      <c r="W125" s="148"/>
      <c r="X125" s="207" cm="1">
        <f t="array" ref="X1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5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5" s="148"/>
      <c r="AA125" s="207" cm="1">
        <f t="array" ref="AA1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5" s="48"/>
      <c r="AD125" s="117" t="s">
        <v>2196</v>
      </c>
      <c r="AE125" s="119"/>
      <c r="AF125" s="181">
        <f>IFERROR(VLOOKUP(Tableau210[[#This Row],[OPERATION]],Tableau4[],5,FALSE),"")</f>
        <v>0</v>
      </c>
      <c r="AG125" s="178" cm="1">
        <f t="array" ref="AG125">IFERROR(
   SUM(
      _xlfn._xlws.FILTER(
         Tableau3[JP],
         (Tableau3[ITEM]=Tableau210[[#This Row],[NOM]])*
         (Tableau3[Rep.]=Tableau210[[#This Row],[REPERE BUTA]])
      )
   ),
0)</f>
        <v>1</v>
      </c>
      <c r="AH125" s="182">
        <f>IFERROR(VLOOKUP(Tableau210[[#This Row],[OPERATION]],Tableau4[],4,FALSE),"")</f>
        <v>0</v>
      </c>
      <c r="AI125" s="178" cm="1">
        <f t="array" ref="AI125">IFERROR(
   SUM(
      _xlfn._xlws.FILTER(
         Tableau3[BP],
         (Tableau3[ITEM]=Tableau210[[#This Row],[NOM]])*
         (Tableau3[Rep.]=Tableau210[[#This Row],[REPERE BUTA]])
      )
   ),
0)</f>
        <v>0</v>
      </c>
      <c r="AJ125" s="182" t="str">
        <f>IF(Tableau210[[#This Row],[NB JP EMIS]]=1,"1 JP","") &amp; IF(Tableau210[[#This Row],[NB BP EMIS]]=1," 1 BP","")</f>
        <v/>
      </c>
      <c r="AK125" s="177" t="str">
        <f>IF(Tableau210[[#This Row],[NB JP BUTA]]=1,"1 JP","") &amp; IF(Tableau210[[#This Row],[Nb BP BUTA]]=1," 1 BP","") &amp; IF(Tableau210[[#This Row],[Nb BP BUTA]]=2," 2 BP","")</f>
        <v>1 JP</v>
      </c>
      <c r="AL125" s="117"/>
      <c r="AM125" s="117">
        <f>IFERROR(+VLOOKUP(AY125,Tiges!$G$4:$I$569,3,FALSE),"")</f>
        <v>27</v>
      </c>
      <c r="AN125" s="48"/>
      <c r="AO125" s="117"/>
      <c r="AP125" s="177" cm="1">
        <f t="array" ref="AP1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5" s="117"/>
      <c r="AS125" s="177" t="str" cm="1">
        <f t="array" ref="AS1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Horsstandard</v>
      </c>
      <c r="AU125" s="117"/>
      <c r="AV125" s="177" t="str" cm="1">
        <f t="array" ref="AV1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" s="117"/>
      <c r="AY125" s="117" cm="1">
        <f t="array" ref="AY125">IFERROR(_xlfn.XLOOKUP(Tableau210[[#This Row],[DN DONNEES BUTA ]]&amp;Tableau210[[#This Row],[PN DONNEES BUTA]],Tiges!$B$4:$B$79&amp;Tiges!$C$4:$C$79,Tiges!$G$4:$G$79),"")</f>
        <v>16</v>
      </c>
      <c r="AZ125" s="117"/>
      <c r="BA125" s="117" cm="1">
        <f t="array" ref="BA125">IFERROR(_xlfn.XLOOKUP(Tableau210[[#This Row],[DN DONNEES BUTA ]]&amp;Tableau210[[#This Row],[PN DONNEES BUTA]],Tiges!$B$4:$B$79&amp;Tiges!$C$4:$C$79,Tiges!$H$4:$H$79),"")</f>
        <v>90</v>
      </c>
      <c r="BB125" s="117"/>
      <c r="BC125" s="182">
        <f>IFERROR(VLOOKUP(Tableau210[[#This Row],[OPERATION]],Tableau4[],2,FALSE),"")</f>
        <v>0</v>
      </c>
      <c r="BD125" s="177" cm="1">
        <f t="array" ref="BD125">IFERROR(
   SUM(
      _xlfn._xlws.FILTER(
         Tableau3[Nb Platinage Joint],
         (Tableau3[ITEM]=Tableau210[[#This Row],[NOM]])*
         (Tableau3[Rep.]=Tableau210[[#This Row],[REPERE BUTA]])
      )
   ),
0)</f>
        <v>2</v>
      </c>
      <c r="BE125" s="182">
        <f>IFERROR(VLOOKUP(Tableau210[[#This Row],[OPERATION]],Tableau4[],3,FALSE),"")</f>
        <v>1</v>
      </c>
      <c r="BF125" s="177" cm="1">
        <f t="array" ref="BF125">IFERROR(
   SUM(
      _xlfn._xlws.FILTER(
         Tableau3[Joint Définitif Nb],
         (Tableau3[ITEM]=Tableau210[[#This Row],[NOM]])*
         (Tableau3[Rep.]=Tableau210[[#This Row],[REPERE BUTA]])
      )
   ),
0)</f>
        <v>1</v>
      </c>
      <c r="BG125" s="117"/>
      <c r="BH125" s="177" t="str" cm="1">
        <f t="array" ref="BH1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" s="117"/>
      <c r="BK125" s="117"/>
      <c r="BL125" s="117"/>
      <c r="BM125" s="117" t="s">
        <v>3449</v>
      </c>
      <c r="BN125" s="117"/>
      <c r="BO125" s="117"/>
      <c r="BP125" s="117"/>
      <c r="BQ125" s="48"/>
      <c r="BR125" s="119"/>
      <c r="BS125" s="48"/>
      <c r="BT125" s="48"/>
      <c r="BU125" s="48"/>
      <c r="BV125" s="48"/>
      <c r="BW125" s="48"/>
      <c r="BX125" s="48"/>
    </row>
    <row r="126" spans="1:76" ht="15.75" x14ac:dyDescent="0.25">
      <c r="A126" s="48" t="e" cm="1">
        <f t="array" ref="A126">_xlfn.XLOOKUP(Tableau210[[#This Row],[NOM]]&amp;Tableau210[[#This Row],[REPERE BUTA]],[6]!Tableau16[POSTE TECHNIQUE]&amp;[6]!Tableau16[Repere ADM],[6]!Tableau16[NUMERO CLIENT])</f>
        <v>#N/A</v>
      </c>
      <c r="B126" s="48" t="e" cm="1">
        <f t="array" ref="B126">_xlfn.XLOOKUP(Tableau210[[#This Row],[NOM]]&amp;Tableau210[[#This Row],[REPERE BUTA]],[6]!Tableau16[POSTE TECHNIQUE]&amp;[6]!Tableau16[Repere REF],[6]!Tableau16[NUMERO CLIENT])</f>
        <v>#N/A</v>
      </c>
      <c r="C126" s="48">
        <v>1497</v>
      </c>
      <c r="D126" s="48" t="str">
        <f>C126&amp;""</f>
        <v>1497</v>
      </c>
      <c r="E126" s="48" t="e">
        <v>#N/A</v>
      </c>
      <c r="F126" s="48" t="e">
        <v>#N/A</v>
      </c>
      <c r="G126" s="176" t="s">
        <v>1223</v>
      </c>
      <c r="H126" s="119" t="s">
        <v>1067</v>
      </c>
      <c r="I126" s="119" t="s">
        <v>80</v>
      </c>
      <c r="J126" s="119" t="s">
        <v>48</v>
      </c>
      <c r="K126" s="119" t="str">
        <f>_xlfn.XLOOKUP(Tableau210[[#This Row],[NOM]],[8]LUT!$I$5:$I$301,[8]LUT!$N$5:$N$301)</f>
        <v xml:space="preserve">Colonne </v>
      </c>
      <c r="L126" s="119">
        <v>6</v>
      </c>
      <c r="M126" s="119" t="s">
        <v>3450</v>
      </c>
      <c r="N126" s="119" t="s">
        <v>3450</v>
      </c>
      <c r="O126" s="119" t="s">
        <v>2118</v>
      </c>
      <c r="P126" s="119"/>
      <c r="Q126" s="119"/>
      <c r="R126" s="119"/>
      <c r="S126" s="119"/>
      <c r="T126" s="119"/>
      <c r="U126" s="119"/>
      <c r="V126" s="119"/>
      <c r="W126" s="148"/>
      <c r="X126" s="207" cm="1">
        <f t="array" ref="X1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6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6" s="148"/>
      <c r="AA126" s="207" cm="1">
        <f t="array" ref="AA1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6" s="48"/>
      <c r="AD126" s="117" t="s">
        <v>2197</v>
      </c>
      <c r="AE126" s="119"/>
      <c r="AF126" s="181">
        <f>IFERROR(VLOOKUP(Tableau210[[#This Row],[OPERATION]],Tableau4[],5,FALSE),"")</f>
        <v>0</v>
      </c>
      <c r="AG126" s="178" cm="1">
        <f t="array" ref="AG126">IFERROR(
   SUM(
      _xlfn._xlws.FILTER(
         Tableau3[JP],
         (Tableau3[ITEM]=Tableau210[[#This Row],[NOM]])*
         (Tableau3[Rep.]=Tableau210[[#This Row],[REPERE BUTA]])
      )
   ),
0)</f>
        <v>1</v>
      </c>
      <c r="AH126" s="182">
        <f>IFERROR(VLOOKUP(Tableau210[[#This Row],[OPERATION]],Tableau4[],4,FALSE),"")</f>
        <v>1</v>
      </c>
      <c r="AI126" s="178" cm="1">
        <f t="array" ref="AI126">IFERROR(
   SUM(
      _xlfn._xlws.FILTER(
         Tableau3[BP],
         (Tableau3[ITEM]=Tableau210[[#This Row],[NOM]])*
         (Tableau3[Rep.]=Tableau210[[#This Row],[REPERE BUTA]])
      )
   ),
0)</f>
        <v>0</v>
      </c>
      <c r="AJ126" s="182" t="str">
        <f>IF(Tableau210[[#This Row],[NB JP EMIS]]=1,"1 JP","") &amp; IF(Tableau210[[#This Row],[NB BP EMIS]]=1," 1 BP","")</f>
        <v xml:space="preserve"> 1 BP</v>
      </c>
      <c r="AK126" s="177" t="str">
        <f>IF(Tableau210[[#This Row],[NB JP BUTA]]=1,"1 JP","") &amp; IF(Tableau210[[#This Row],[Nb BP BUTA]]=1," 1 BP","") &amp; IF(Tableau210[[#This Row],[Nb BP BUTA]]=2," 2 BP","")</f>
        <v>1 JP</v>
      </c>
      <c r="AL126" s="117"/>
      <c r="AM126" s="117">
        <f>IFERROR(+VLOOKUP(AY126,Tiges!$G$4:$I$569,3,FALSE),"")</f>
        <v>22</v>
      </c>
      <c r="AN126" s="48"/>
      <c r="AO126" s="117"/>
      <c r="AP126" s="177" cm="1">
        <f t="array" ref="AP1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6" s="117"/>
      <c r="AS126" s="177" t="str" cm="1">
        <f t="array" ref="AS1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26" s="117"/>
      <c r="AV126" s="177" t="str" cm="1">
        <f t="array" ref="AV1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" s="117"/>
      <c r="AY126" s="117" cm="1">
        <f t="array" ref="AY126">IFERROR(_xlfn.XLOOKUP(Tableau210[[#This Row],[DN DONNEES BUTA ]]&amp;Tableau210[[#This Row],[PN DONNEES BUTA]],Tiges!$B$4:$B$79&amp;Tiges!$C$4:$C$79,Tiges!$G$4:$G$79),"")</f>
        <v>14</v>
      </c>
      <c r="AZ126" s="117"/>
      <c r="BA126" s="117" cm="1">
        <f t="array" ref="BA126">IFERROR(_xlfn.XLOOKUP(Tableau210[[#This Row],[DN DONNEES BUTA ]]&amp;Tableau210[[#This Row],[PN DONNEES BUTA]],Tiges!$B$4:$B$79&amp;Tiges!$C$4:$C$79,Tiges!$H$4:$H$79),"")</f>
        <v>70</v>
      </c>
      <c r="BB126" s="117"/>
      <c r="BC126" s="182">
        <f>IFERROR(VLOOKUP(Tableau210[[#This Row],[OPERATION]],Tableau4[],2,FALSE),"")</f>
        <v>1</v>
      </c>
      <c r="BD126" s="177" cm="1">
        <f t="array" ref="BD126">IFERROR(
   SUM(
      _xlfn._xlws.FILTER(
         Tableau3[Nb Platinage Joint],
         (Tableau3[ITEM]=Tableau210[[#This Row],[NOM]])*
         (Tableau3[Rep.]=Tableau210[[#This Row],[REPERE BUTA]])
      )
   ),
0)</f>
        <v>2</v>
      </c>
      <c r="BE126" s="182">
        <f>IFERROR(VLOOKUP(Tableau210[[#This Row],[OPERATION]],Tableau4[],3,FALSE),"")</f>
        <v>1</v>
      </c>
      <c r="BF126" s="177" cm="1">
        <f t="array" ref="BF126">IFERROR(
   SUM(
      _xlfn._xlws.FILTER(
         Tableau3[Joint Définitif Nb],
         (Tableau3[ITEM]=Tableau210[[#This Row],[NOM]])*
         (Tableau3[Rep.]=Tableau210[[#This Row],[REPERE BUTA]])
      )
   ),
0)</f>
        <v>1</v>
      </c>
      <c r="BG126" s="117"/>
      <c r="BH126" s="177" t="str" cm="1">
        <f t="array" ref="BH1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" s="117"/>
      <c r="BK126" s="117"/>
      <c r="BL126" s="117"/>
      <c r="BM126" s="117" t="s">
        <v>3449</v>
      </c>
      <c r="BN126" s="117"/>
      <c r="BO126" s="117"/>
      <c r="BP126" s="117"/>
      <c r="BQ126" s="48"/>
      <c r="BR126" s="119"/>
      <c r="BS126" s="48"/>
      <c r="BT126" s="48"/>
      <c r="BU126" s="48"/>
      <c r="BV126" s="48"/>
      <c r="BW126" s="48"/>
      <c r="BX126" s="48"/>
    </row>
    <row r="127" spans="1:76" ht="15.75" x14ac:dyDescent="0.25">
      <c r="A127" s="48" t="e" cm="1">
        <f t="array" ref="A127">_xlfn.XLOOKUP(Tableau210[[#This Row],[NOM]]&amp;Tableau210[[#This Row],[REPERE BUTA]],[6]!Tableau16[POSTE TECHNIQUE]&amp;[6]!Tableau16[Repere ADM],[6]!Tableau16[NUMERO CLIENT])</f>
        <v>#N/A</v>
      </c>
      <c r="B127" s="48" t="e" cm="1">
        <f t="array" ref="B127">_xlfn.XLOOKUP(Tableau210[[#This Row],[NOM]]&amp;Tableau210[[#This Row],[REPERE BUTA]],[6]!Tableau16[POSTE TECHNIQUE]&amp;[6]!Tableau16[Repere REF],[6]!Tableau16[NUMERO CLIENT])</f>
        <v>#N/A</v>
      </c>
      <c r="C127" s="48">
        <v>1498</v>
      </c>
      <c r="D127" s="48" t="str">
        <f>C127&amp;""</f>
        <v>1498</v>
      </c>
      <c r="E127" s="48" t="e">
        <v>#N/A</v>
      </c>
      <c r="F127" s="48" t="e">
        <v>#N/A</v>
      </c>
      <c r="G127" s="176" t="s">
        <v>1223</v>
      </c>
      <c r="H127" s="119" t="s">
        <v>1067</v>
      </c>
      <c r="I127" s="119" t="s">
        <v>80</v>
      </c>
      <c r="J127" s="119" t="s">
        <v>48</v>
      </c>
      <c r="K127" s="119" t="str">
        <f>_xlfn.XLOOKUP(Tableau210[[#This Row],[NOM]],[8]LUT!$I$5:$I$301,[8]LUT!$N$5:$N$301)</f>
        <v xml:space="preserve">Colonne </v>
      </c>
      <c r="L127" s="119">
        <v>6</v>
      </c>
      <c r="M127" s="119" t="s">
        <v>3452</v>
      </c>
      <c r="N127" s="119" t="s">
        <v>3452</v>
      </c>
      <c r="O127" s="119"/>
      <c r="P127" s="119"/>
      <c r="Q127" s="119"/>
      <c r="R127" s="119"/>
      <c r="S127" s="119"/>
      <c r="T127" s="119"/>
      <c r="U127" s="119"/>
      <c r="V127" s="119"/>
      <c r="W127" s="148"/>
      <c r="X127" s="207" cm="1">
        <f t="array" ref="X1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7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7" s="148"/>
      <c r="AA127" s="207" cm="1">
        <f t="array" ref="AA1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7" s="48"/>
      <c r="AD127" s="117" t="s">
        <v>2196</v>
      </c>
      <c r="AE127" s="119"/>
      <c r="AF127" s="181">
        <f>IFERROR(VLOOKUP(Tableau210[[#This Row],[OPERATION]],Tableau4[],5,FALSE),"")</f>
        <v>0</v>
      </c>
      <c r="AG127" s="178" cm="1">
        <f t="array" ref="AG127">IFERROR(
   SUM(
      _xlfn._xlws.FILTER(
         Tableau3[JP],
         (Tableau3[ITEM]=Tableau210[[#This Row],[NOM]])*
         (Tableau3[Rep.]=Tableau210[[#This Row],[REPERE BUTA]])
      )
   ),
0)</f>
        <v>1</v>
      </c>
      <c r="AH127" s="182">
        <f>IFERROR(VLOOKUP(Tableau210[[#This Row],[OPERATION]],Tableau4[],4,FALSE),"")</f>
        <v>0</v>
      </c>
      <c r="AI127" s="178" cm="1">
        <f t="array" ref="AI127">IFERROR(
   SUM(
      _xlfn._xlws.FILTER(
         Tableau3[BP],
         (Tableau3[ITEM]=Tableau210[[#This Row],[NOM]])*
         (Tableau3[Rep.]=Tableau210[[#This Row],[REPERE BUTA]])
      )
   ),
0)</f>
        <v>0</v>
      </c>
      <c r="AJ127" s="182" t="str">
        <f>IF(Tableau210[[#This Row],[NB JP EMIS]]=1,"1 JP","") &amp; IF(Tableau210[[#This Row],[NB BP EMIS]]=1," 1 BP","")</f>
        <v/>
      </c>
      <c r="AK127" s="177" t="str">
        <f>IF(Tableau210[[#This Row],[NB JP BUTA]]=1,"1 JP","") &amp; IF(Tableau210[[#This Row],[Nb BP BUTA]]=1," 1 BP","") &amp; IF(Tableau210[[#This Row],[Nb BP BUTA]]=2," 2 BP","")</f>
        <v>1 JP</v>
      </c>
      <c r="AL127" s="117"/>
      <c r="AM127" s="117">
        <f>IFERROR(+VLOOKUP(AY127,Tiges!$G$4:$I$569,3,FALSE),"")</f>
        <v>22</v>
      </c>
      <c r="AN127" s="48"/>
      <c r="AO127" s="117"/>
      <c r="AP127" s="177" cm="1">
        <f t="array" ref="AP1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7" s="117"/>
      <c r="AS127" s="177" t="str" cm="1">
        <f t="array" ref="AS1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27" s="117"/>
      <c r="AV127" s="177" t="str" cm="1">
        <f t="array" ref="AV1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" s="117"/>
      <c r="AY127" s="117" cm="1">
        <f t="array" ref="AY127">IFERROR(_xlfn.XLOOKUP(Tableau210[[#This Row],[DN DONNEES BUTA ]]&amp;Tableau210[[#This Row],[PN DONNEES BUTA]],Tiges!$B$4:$B$79&amp;Tiges!$C$4:$C$79,Tiges!$G$4:$G$79),"")</f>
        <v>14</v>
      </c>
      <c r="AZ127" s="117"/>
      <c r="BA127" s="117" cm="1">
        <f t="array" ref="BA127">IFERROR(_xlfn.XLOOKUP(Tableau210[[#This Row],[DN DONNEES BUTA ]]&amp;Tableau210[[#This Row],[PN DONNEES BUTA]],Tiges!$B$4:$B$79&amp;Tiges!$C$4:$C$79,Tiges!$H$4:$H$79),"")</f>
        <v>70</v>
      </c>
      <c r="BB127" s="117"/>
      <c r="BC127" s="182"/>
      <c r="BD127" s="177" cm="1">
        <f t="array" ref="BD127">IFERROR(
   SUM(
      _xlfn._xlws.FILTER(
         Tableau3[Nb Platinage Joint],
         (Tableau3[ITEM]=Tableau210[[#This Row],[NOM]])*
         (Tableau3[Rep.]=Tableau210[[#This Row],[REPERE BUTA]])
      )
   ),
0)</f>
        <v>2</v>
      </c>
      <c r="BE127" s="182">
        <f>IFERROR(VLOOKUP(Tableau210[[#This Row],[OPERATION]],Tableau4[],3,FALSE),"")</f>
        <v>1</v>
      </c>
      <c r="BF127" s="177" cm="1">
        <f t="array" ref="BF127">IFERROR(
   SUM(
      _xlfn._xlws.FILTER(
         Tableau3[Joint Définitif Nb],
         (Tableau3[ITEM]=Tableau210[[#This Row],[NOM]])*
         (Tableau3[Rep.]=Tableau210[[#This Row],[REPERE BUTA]])
      )
   ),
0)</f>
        <v>1</v>
      </c>
      <c r="BG127" s="117"/>
      <c r="BH127" s="177" t="str" cm="1">
        <f t="array" ref="BH1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" s="117"/>
      <c r="BK127" s="117"/>
      <c r="BL127" s="117"/>
      <c r="BM127" s="117" t="s">
        <v>3449</v>
      </c>
      <c r="BN127" s="117"/>
      <c r="BO127" s="117"/>
      <c r="BP127" s="117"/>
      <c r="BQ127" s="48"/>
      <c r="BR127" s="119"/>
      <c r="BS127" s="48"/>
      <c r="BT127" s="48"/>
      <c r="BU127" s="48"/>
      <c r="BV127" s="48"/>
      <c r="BW127" s="48"/>
      <c r="BX127" s="48"/>
    </row>
    <row r="128" spans="1:76" ht="15.75" x14ac:dyDescent="0.25">
      <c r="A128" s="48" t="e" cm="1">
        <f t="array" ref="A128">_xlfn.XLOOKUP(Tableau210[[#This Row],[NOM]]&amp;Tableau210[[#This Row],[REPERE BUTA]],[6]!Tableau16[POSTE TECHNIQUE]&amp;[6]!Tableau16[Repere ADM],[6]!Tableau16[NUMERO CLIENT])</f>
        <v>#N/A</v>
      </c>
      <c r="B128" s="48" t="e" cm="1">
        <f t="array" ref="B128">_xlfn.XLOOKUP(Tableau210[[#This Row],[NOM]]&amp;Tableau210[[#This Row],[REPERE BUTA]],[6]!Tableau16[POSTE TECHNIQUE]&amp;[6]!Tableau16[Repere REF],[6]!Tableau16[NUMERO CLIENT])</f>
        <v>#N/A</v>
      </c>
      <c r="C128" s="48">
        <v>1499</v>
      </c>
      <c r="D128" s="48" t="str">
        <f>C128&amp;""</f>
        <v>1499</v>
      </c>
      <c r="E128" s="48" t="e">
        <v>#N/A</v>
      </c>
      <c r="F128" s="48" t="e">
        <v>#N/A</v>
      </c>
      <c r="G128" s="176" t="s">
        <v>1223</v>
      </c>
      <c r="H128" s="119" t="s">
        <v>1067</v>
      </c>
      <c r="I128" s="119" t="s">
        <v>80</v>
      </c>
      <c r="J128" s="119" t="s">
        <v>48</v>
      </c>
      <c r="K128" s="119" t="str">
        <f>_xlfn.XLOOKUP(Tableau210[[#This Row],[NOM]],[8]LUT!$I$5:$I$301,[8]LUT!$N$5:$N$301)</f>
        <v xml:space="preserve">Colonne </v>
      </c>
      <c r="L128" s="119">
        <v>6</v>
      </c>
      <c r="M128" s="119" t="s">
        <v>3453</v>
      </c>
      <c r="N128" s="119" t="s">
        <v>3453</v>
      </c>
      <c r="O128" s="119"/>
      <c r="P128" s="119"/>
      <c r="Q128" s="119"/>
      <c r="R128" s="119"/>
      <c r="S128" s="119"/>
      <c r="T128" s="119"/>
      <c r="U128" s="119"/>
      <c r="V128" s="119"/>
      <c r="W128" s="148"/>
      <c r="X128" s="207" cm="1">
        <f t="array" ref="X1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8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8" s="148"/>
      <c r="AA128" s="207" cm="1">
        <f t="array" ref="AA1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8" s="48"/>
      <c r="AD128" s="117" t="s">
        <v>2196</v>
      </c>
      <c r="AE128" s="119"/>
      <c r="AF128" s="181">
        <f>IFERROR(VLOOKUP(Tableau210[[#This Row],[OPERATION]],Tableau4[],5,FALSE),"")</f>
        <v>0</v>
      </c>
      <c r="AG128" s="178" cm="1">
        <f t="array" ref="AG128">IFERROR(
   SUM(
      _xlfn._xlws.FILTER(
         Tableau3[JP],
         (Tableau3[ITEM]=Tableau210[[#This Row],[NOM]])*
         (Tableau3[Rep.]=Tableau210[[#This Row],[REPERE BUTA]])
      )
   ),
0)</f>
        <v>1</v>
      </c>
      <c r="AH128" s="182">
        <f>IFERROR(VLOOKUP(Tableau210[[#This Row],[OPERATION]],Tableau4[],4,FALSE),"")</f>
        <v>0</v>
      </c>
      <c r="AI128" s="178" cm="1">
        <f t="array" ref="AI128">IFERROR(
   SUM(
      _xlfn._xlws.FILTER(
         Tableau3[BP],
         (Tableau3[ITEM]=Tableau210[[#This Row],[NOM]])*
         (Tableau3[Rep.]=Tableau210[[#This Row],[REPERE BUTA]])
      )
   ),
0)</f>
        <v>0</v>
      </c>
      <c r="AJ128" s="182" t="str">
        <f>IF(Tableau210[[#This Row],[NB JP EMIS]]=1,"1 JP","") &amp; IF(Tableau210[[#This Row],[NB BP EMIS]]=1," 1 BP","")</f>
        <v/>
      </c>
      <c r="AK128" s="177" t="str">
        <f>IF(Tableau210[[#This Row],[NB JP BUTA]]=1,"1 JP","") &amp; IF(Tableau210[[#This Row],[Nb BP BUTA]]=1," 1 BP","") &amp; IF(Tableau210[[#This Row],[Nb BP BUTA]]=2," 2 BP","")</f>
        <v>1 JP</v>
      </c>
      <c r="AL128" s="117"/>
      <c r="AM128" s="117">
        <f>IFERROR(+VLOOKUP(AY128,Tiges!$G$4:$I$569,3,FALSE),"")</f>
        <v>22</v>
      </c>
      <c r="AN128" s="48"/>
      <c r="AO128" s="117"/>
      <c r="AP128" s="177" cm="1">
        <f t="array" ref="AP1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8" s="117"/>
      <c r="AS128" s="177" t="str" cm="1">
        <f t="array" ref="AS1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28" s="117"/>
      <c r="AV128" s="177" t="str" cm="1">
        <f t="array" ref="AV1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" s="117"/>
      <c r="AY128" s="117" cm="1">
        <f t="array" ref="AY128">IFERROR(_xlfn.XLOOKUP(Tableau210[[#This Row],[DN DONNEES BUTA ]]&amp;Tableau210[[#This Row],[PN DONNEES BUTA]],Tiges!$B$4:$B$79&amp;Tiges!$C$4:$C$79,Tiges!$G$4:$G$79),"")</f>
        <v>14</v>
      </c>
      <c r="AZ128" s="117"/>
      <c r="BA128" s="117" cm="1">
        <f t="array" ref="BA128">IFERROR(_xlfn.XLOOKUP(Tableau210[[#This Row],[DN DONNEES BUTA ]]&amp;Tableau210[[#This Row],[PN DONNEES BUTA]],Tiges!$B$4:$B$79&amp;Tiges!$C$4:$C$79,Tiges!$H$4:$H$79),"")</f>
        <v>70</v>
      </c>
      <c r="BB128" s="117"/>
      <c r="BC128" s="182"/>
      <c r="BD128" s="177" cm="1">
        <f t="array" ref="BD128">IFERROR(
   SUM(
      _xlfn._xlws.FILTER(
         Tableau3[Nb Platinage Joint],
         (Tableau3[ITEM]=Tableau210[[#This Row],[NOM]])*
         (Tableau3[Rep.]=Tableau210[[#This Row],[REPERE BUTA]])
      )
   ),
0)</f>
        <v>2</v>
      </c>
      <c r="BE128" s="182">
        <f>IFERROR(VLOOKUP(Tableau210[[#This Row],[OPERATION]],Tableau4[],3,FALSE),"")</f>
        <v>1</v>
      </c>
      <c r="BF128" s="177" cm="1">
        <f t="array" ref="BF128">IFERROR(
   SUM(
      _xlfn._xlws.FILTER(
         Tableau3[Joint Définitif Nb],
         (Tableau3[ITEM]=Tableau210[[#This Row],[NOM]])*
         (Tableau3[Rep.]=Tableau210[[#This Row],[REPERE BUTA]])
      )
   ),
0)</f>
        <v>1</v>
      </c>
      <c r="BG128" s="117"/>
      <c r="BH128" s="177" t="str" cm="1">
        <f t="array" ref="BH1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" s="117"/>
      <c r="BK128" s="117"/>
      <c r="BL128" s="117"/>
      <c r="BM128" s="117" t="s">
        <v>3449</v>
      </c>
      <c r="BN128" s="117"/>
      <c r="BO128" s="117"/>
      <c r="BP128" s="117"/>
      <c r="BQ128" s="48"/>
      <c r="BR128" s="119"/>
      <c r="BS128" s="48"/>
      <c r="BT128" s="48"/>
      <c r="BU128" s="48"/>
      <c r="BV128" s="48"/>
      <c r="BW128" s="48"/>
      <c r="BX128" s="48"/>
    </row>
    <row r="129" spans="1:77" ht="15.75" x14ac:dyDescent="0.25">
      <c r="A129" s="48" t="e" cm="1">
        <f t="array" ref="A129">_xlfn.XLOOKUP(Tableau210[[#This Row],[NOM]]&amp;Tableau210[[#This Row],[REPERE BUTA]],[6]!Tableau16[POSTE TECHNIQUE]&amp;[6]!Tableau16[Repere ADM],[6]!Tableau16[NUMERO CLIENT])</f>
        <v>#N/A</v>
      </c>
      <c r="B129" s="48" t="e" cm="1">
        <f t="array" ref="B129">_xlfn.XLOOKUP(Tableau210[[#This Row],[NOM]]&amp;Tableau210[[#This Row],[REPERE BUTA]],[6]!Tableau16[POSTE TECHNIQUE]&amp;[6]!Tableau16[Repere REF],[6]!Tableau16[NUMERO CLIENT])</f>
        <v>#N/A</v>
      </c>
      <c r="C129" s="48">
        <v>1500</v>
      </c>
      <c r="D129" s="48" t="str">
        <f>C129&amp;""</f>
        <v>1500</v>
      </c>
      <c r="E129" s="48" t="e">
        <v>#N/A</v>
      </c>
      <c r="F129" s="48" t="e">
        <v>#N/A</v>
      </c>
      <c r="G129" s="176" t="s">
        <v>1223</v>
      </c>
      <c r="H129" s="119" t="s">
        <v>1067</v>
      </c>
      <c r="I129" s="119" t="s">
        <v>80</v>
      </c>
      <c r="J129" s="119" t="s">
        <v>48</v>
      </c>
      <c r="K129" s="119" t="str">
        <f>_xlfn.XLOOKUP(Tableau210[[#This Row],[NOM]],[8]LUT!$I$5:$I$301,[8]LUT!$N$5:$N$301)</f>
        <v xml:space="preserve">Colonne </v>
      </c>
      <c r="L129" s="119">
        <v>7</v>
      </c>
      <c r="M129" s="119"/>
      <c r="N129" s="119">
        <v>7</v>
      </c>
      <c r="O129" s="119"/>
      <c r="P129" s="150"/>
      <c r="Q129" s="150"/>
      <c r="R129" s="150"/>
      <c r="S129" s="150"/>
      <c r="T129" s="150"/>
      <c r="U129" s="150"/>
      <c r="V129" s="150"/>
      <c r="W129" s="148"/>
      <c r="X129" s="207" cm="1">
        <f t="array" ref="X1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9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9" s="148"/>
      <c r="AA129" s="207" cm="1">
        <f t="array" ref="AA1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9" s="48"/>
      <c r="AD129" s="117" t="s">
        <v>2196</v>
      </c>
      <c r="AE129" s="119"/>
      <c r="AF129" s="181">
        <f>IFERROR(VLOOKUP(Tableau210[[#This Row],[OPERATION]],Tableau4[],5,FALSE),"")</f>
        <v>0</v>
      </c>
      <c r="AG129" s="178" cm="1">
        <f t="array" ref="AG129">IFERROR(
   SUM(
      _xlfn._xlws.FILTER(
         Tableau3[JP],
         (Tableau3[ITEM]=Tableau210[[#This Row],[NOM]])*
         (Tableau3[Rep.]=Tableau210[[#This Row],[REPERE BUTA]])
      )
   ),
0)</f>
        <v>0</v>
      </c>
      <c r="AH129" s="182">
        <f>IFERROR(VLOOKUP(Tableau210[[#This Row],[OPERATION]],Tableau4[],4,FALSE),"")</f>
        <v>0</v>
      </c>
      <c r="AI129" s="178" cm="1">
        <f t="array" ref="AI129">IFERROR(
   SUM(
      _xlfn._xlws.FILTER(
         Tableau3[BP],
         (Tableau3[ITEM]=Tableau210[[#This Row],[NOM]])*
         (Tableau3[Rep.]=Tableau210[[#This Row],[REPERE BUTA]])
      )
   ),
0)</f>
        <v>0</v>
      </c>
      <c r="AJ129" s="182" t="str">
        <f>IF(Tableau210[[#This Row],[NB JP EMIS]]=1,"1 JP","") &amp; IF(Tableau210[[#This Row],[NB BP EMIS]]=1," 1 BP","")</f>
        <v/>
      </c>
      <c r="AK129" s="177" t="str">
        <f>IF(Tableau210[[#This Row],[NB JP BUTA]]=1,"1 JP","") &amp; IF(Tableau210[[#This Row],[Nb BP BUTA]]=1," 1 BP","") &amp; IF(Tableau210[[#This Row],[Nb BP BUTA]]=2," 2 BP","")</f>
        <v/>
      </c>
      <c r="AL129" s="117"/>
      <c r="AM129" s="117">
        <f>IFERROR(+VLOOKUP(AY129,Tiges!$G$4:$I$569,3,FALSE),"")</f>
        <v>27</v>
      </c>
      <c r="AN129" s="48"/>
      <c r="AO129" s="117"/>
      <c r="AP129" s="177" cm="1">
        <f t="array" ref="AP1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29" s="117"/>
      <c r="AS129" s="177" cm="1">
        <f t="array" ref="AS1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29" s="117"/>
      <c r="AV129" s="177" t="str" cm="1">
        <f t="array" ref="AV1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" s="153"/>
      <c r="AY129" s="153" cm="1">
        <f t="array" ref="AY129">IFERROR(_xlfn.XLOOKUP(Tableau210[[#This Row],[DN DONNEES BUTA ]]&amp;Tableau210[[#This Row],[PN DONNEES BUTA]],Tiges!$B$4:$B$79&amp;Tiges!$C$4:$C$79,Tiges!$G$4:$G$79),"")</f>
        <v>16</v>
      </c>
      <c r="AZ129" s="153"/>
      <c r="BA129" s="153" cm="1">
        <f t="array" ref="BA129">IFERROR(_xlfn.XLOOKUP(Tableau210[[#This Row],[DN DONNEES BUTA ]]&amp;Tableau210[[#This Row],[PN DONNEES BUTA]],Tiges!$B$4:$B$79&amp;Tiges!$C$4:$C$79,Tiges!$H$4:$H$79),"")</f>
        <v>90</v>
      </c>
      <c r="BB129" s="153"/>
      <c r="BC129" s="182">
        <f>IFERROR(VLOOKUP(Tableau210[[#This Row],[OPERATION]],Tableau4[],2,FALSE),"")</f>
        <v>0</v>
      </c>
      <c r="BD129" s="177" cm="1">
        <f t="array" ref="BD129">IFERROR(
   SUM(
      _xlfn._xlws.FILTER(
         Tableau3[Nb Platinage Joint],
         (Tableau3[ITEM]=Tableau210[[#This Row],[NOM]])*
         (Tableau3[Rep.]=Tableau210[[#This Row],[REPERE BUTA]])
      )
   ),
0)</f>
        <v>0</v>
      </c>
      <c r="BE129" s="182">
        <f>IFERROR(VLOOKUP(Tableau210[[#This Row],[OPERATION]],Tableau4[],3,FALSE),"")</f>
        <v>1</v>
      </c>
      <c r="BF129" s="177" cm="1">
        <f t="array" ref="BF129">IFERROR(
   SUM(
      _xlfn._xlws.FILTER(
         Tableau3[Joint Définitif Nb],
         (Tableau3[ITEM]=Tableau210[[#This Row],[NOM]])*
         (Tableau3[Rep.]=Tableau210[[#This Row],[REPERE BUTA]])
      )
   ),
0)</f>
        <v>0</v>
      </c>
      <c r="BG129" s="117"/>
      <c r="BH129" s="177" cm="1">
        <f t="array" ref="BH1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9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29" s="117"/>
      <c r="BK129" s="117"/>
      <c r="BL129" s="117"/>
      <c r="BM129" s="117" t="s">
        <v>3449</v>
      </c>
      <c r="BN129" s="117"/>
      <c r="BO129" s="117"/>
      <c r="BP129" s="117"/>
      <c r="BQ129" s="48"/>
      <c r="BR129" s="119"/>
      <c r="BS129" s="48"/>
      <c r="BT129" s="48"/>
      <c r="BU129" s="48"/>
      <c r="BV129" s="48"/>
      <c r="BW129" s="48"/>
      <c r="BX129" s="48"/>
      <c r="BY129" s="154"/>
    </row>
    <row r="130" spans="1:77" ht="15.75" x14ac:dyDescent="0.25">
      <c r="A130" s="48" t="e" cm="1">
        <f t="array" ref="A130">_xlfn.XLOOKUP(Tableau210[[#This Row],[NOM]]&amp;Tableau210[[#This Row],[REPERE BUTA]],[6]!Tableau16[POSTE TECHNIQUE]&amp;[6]!Tableau16[Repere ADM],[6]!Tableau16[NUMERO CLIENT])</f>
        <v>#N/A</v>
      </c>
      <c r="B130" s="48" t="e" cm="1">
        <f t="array" ref="B130">_xlfn.XLOOKUP(Tableau210[[#This Row],[NOM]]&amp;Tableau210[[#This Row],[REPERE BUTA]],[6]!Tableau16[POSTE TECHNIQUE]&amp;[6]!Tableau16[Repere REF],[6]!Tableau16[NUMERO CLIENT])</f>
        <v>#N/A</v>
      </c>
      <c r="C130" s="48" cm="1">
        <f t="array" ref="C130">_xlfn.XLOOKUP(Tableau210[[#This Row],[NOM]]&amp;Tableau210[[#This Row],[Repere Ubleam]],[7]Sheet1!$C$2:$C$2995&amp;[7]Sheet1!$I$2:$I$2995,[7]Sheet1!$A$2:$A$2995)</f>
        <v>119</v>
      </c>
      <c r="D130" s="48" t="str">
        <f>C130&amp;""</f>
        <v>119</v>
      </c>
      <c r="E130" s="48" t="e">
        <v>#N/A</v>
      </c>
      <c r="F130" s="48" t="e">
        <v>#N/A</v>
      </c>
      <c r="G130" s="176" t="s">
        <v>1223</v>
      </c>
      <c r="H130" s="119" t="s">
        <v>1067</v>
      </c>
      <c r="I130" s="119" t="s">
        <v>80</v>
      </c>
      <c r="J130" s="119" t="s">
        <v>48</v>
      </c>
      <c r="K130" s="119" t="str">
        <f>_xlfn.XLOOKUP(Tableau210[[#This Row],[NOM]],[8]LUT!$I$5:$I$301,[8]LUT!$N$5:$N$301)</f>
        <v xml:space="preserve">Colonne </v>
      </c>
      <c r="L130" s="119">
        <v>10</v>
      </c>
      <c r="M130" s="119"/>
      <c r="N130" s="119">
        <v>10</v>
      </c>
      <c r="O130" s="119"/>
      <c r="P130" s="150"/>
      <c r="Q130" s="150"/>
      <c r="R130" s="150"/>
      <c r="S130" s="150"/>
      <c r="T130" s="150"/>
      <c r="U130" s="150"/>
      <c r="V130" s="150"/>
      <c r="W130" s="148"/>
      <c r="X130" s="207" cm="1">
        <f t="array" ref="X1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0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0" s="148"/>
      <c r="AA130" s="207" cm="1">
        <f t="array" ref="AA1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0" s="48"/>
      <c r="AD130" s="117" t="s">
        <v>2196</v>
      </c>
      <c r="AE130" s="119"/>
      <c r="AF130" s="181">
        <f>IFERROR(VLOOKUP(Tableau210[[#This Row],[OPERATION]],Tableau4[],5,FALSE),"")</f>
        <v>0</v>
      </c>
      <c r="AG130" s="178" cm="1">
        <f t="array" ref="AG130">IFERROR(
   SUM(
      _xlfn._xlws.FILTER(
         Tableau3[JP],
         (Tableau3[ITEM]=Tableau210[[#This Row],[NOM]])*
         (Tableau3[Rep.]=Tableau210[[#This Row],[REPERE BUTA]])
      )
   ),
0)</f>
        <v>1</v>
      </c>
      <c r="AH130" s="182">
        <f>IFERROR(VLOOKUP(Tableau210[[#This Row],[OPERATION]],Tableau4[],4,FALSE),"")</f>
        <v>0</v>
      </c>
      <c r="AI130" s="178" cm="1">
        <f t="array" ref="AI130">IFERROR(
   SUM(
      _xlfn._xlws.FILTER(
         Tableau3[BP],
         (Tableau3[ITEM]=Tableau210[[#This Row],[NOM]])*
         (Tableau3[Rep.]=Tableau210[[#This Row],[REPERE BUTA]])
      )
   ),
0)</f>
        <v>0</v>
      </c>
      <c r="AJ130" s="182" t="str">
        <f>IF(Tableau210[[#This Row],[NB JP EMIS]]=1,"1 JP","") &amp; IF(Tableau210[[#This Row],[NB BP EMIS]]=1," 1 BP","")</f>
        <v/>
      </c>
      <c r="AK130" s="177" t="str">
        <f>IF(Tableau210[[#This Row],[NB JP BUTA]]=1,"1 JP","") &amp; IF(Tableau210[[#This Row],[Nb BP BUTA]]=1," 1 BP","") &amp; IF(Tableau210[[#This Row],[Nb BP BUTA]]=2," 2 BP","")</f>
        <v>1 JP</v>
      </c>
      <c r="AL130" s="117"/>
      <c r="AM130" s="117">
        <f>IFERROR(+VLOOKUP(AY130,Tiges!$G$4:$I$569,3,FALSE),"")</f>
        <v>27</v>
      </c>
      <c r="AN130" s="48"/>
      <c r="AO130" s="117"/>
      <c r="AP130" s="177" cm="1">
        <f t="array" ref="AP1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0" s="117"/>
      <c r="AS130" s="177" t="str" cm="1">
        <f t="array" ref="AS1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Horsstandard</v>
      </c>
      <c r="AU130" s="117"/>
      <c r="AV130" s="177" t="str" cm="1">
        <f t="array" ref="AV1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0" s="153"/>
      <c r="AY130" s="153" cm="1">
        <f t="array" ref="AY130">IFERROR(_xlfn.XLOOKUP(Tableau210[[#This Row],[DN DONNEES BUTA ]]&amp;Tableau210[[#This Row],[PN DONNEES BUTA]],Tiges!$B$4:$B$79&amp;Tiges!$C$4:$C$79,Tiges!$G$4:$G$79),"")</f>
        <v>16</v>
      </c>
      <c r="AZ130" s="153"/>
      <c r="BA130" s="153" cm="1">
        <f t="array" ref="BA130">IFERROR(_xlfn.XLOOKUP(Tableau210[[#This Row],[DN DONNEES BUTA ]]&amp;Tableau210[[#This Row],[PN DONNEES BUTA]],Tiges!$B$4:$B$79&amp;Tiges!$C$4:$C$79,Tiges!$H$4:$H$79),"")</f>
        <v>90</v>
      </c>
      <c r="BB130" s="153"/>
      <c r="BC130" s="182">
        <f>IFERROR(VLOOKUP(Tableau210[[#This Row],[OPERATION]],Tableau4[],2,FALSE),"")</f>
        <v>0</v>
      </c>
      <c r="BD130" s="177" cm="1">
        <f t="array" ref="BD130">IFERROR(
   SUM(
      _xlfn._xlws.FILTER(
         Tableau3[Nb Platinage Joint],
         (Tableau3[ITEM]=Tableau210[[#This Row],[NOM]])*
         (Tableau3[Rep.]=Tableau210[[#This Row],[REPERE BUTA]])
      )
   ),
0)</f>
        <v>2</v>
      </c>
      <c r="BE130" s="182">
        <f>IFERROR(VLOOKUP(Tableau210[[#This Row],[OPERATION]],Tableau4[],3,FALSE),"")</f>
        <v>1</v>
      </c>
      <c r="BF130" s="177" cm="1">
        <f t="array" ref="BF130">IFERROR(
   SUM(
      _xlfn._xlws.FILTER(
         Tableau3[Joint Définitif Nb],
         (Tableau3[ITEM]=Tableau210[[#This Row],[NOM]])*
         (Tableau3[Rep.]=Tableau210[[#This Row],[REPERE BUTA]])
      )
   ),
0)</f>
        <v>1</v>
      </c>
      <c r="BG130" s="117"/>
      <c r="BH130" s="177" t="str" cm="1">
        <f t="array" ref="BH1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0" s="117"/>
      <c r="BK130" s="117"/>
      <c r="BL130" s="117"/>
      <c r="BM130" s="117" t="s">
        <v>3449</v>
      </c>
      <c r="BN130" s="117"/>
      <c r="BO130" s="117"/>
      <c r="BP130" s="117"/>
      <c r="BQ130" s="48"/>
      <c r="BR130" s="119"/>
      <c r="BS130" s="48"/>
      <c r="BT130" s="48"/>
      <c r="BU130" s="48"/>
      <c r="BV130" s="48"/>
      <c r="BW130" s="48"/>
      <c r="BX130" s="48"/>
      <c r="BY130" s="154"/>
    </row>
    <row r="131" spans="1:77" ht="15.75" x14ac:dyDescent="0.25">
      <c r="A131" s="48" t="e" cm="1">
        <f t="array" ref="A131">_xlfn.XLOOKUP(Tableau210[[#This Row],[NOM]]&amp;Tableau210[[#This Row],[REPERE BUTA]],[6]!Tableau16[POSTE TECHNIQUE]&amp;[6]!Tableau16[Repere ADM],[6]!Tableau16[NUMERO CLIENT])</f>
        <v>#N/A</v>
      </c>
      <c r="B131" s="48" t="e" cm="1">
        <f t="array" ref="B131">_xlfn.XLOOKUP(Tableau210[[#This Row],[NOM]]&amp;Tableau210[[#This Row],[REPERE BUTA]],[6]!Tableau16[POSTE TECHNIQUE]&amp;[6]!Tableau16[Repere REF],[6]!Tableau16[NUMERO CLIENT])</f>
        <v>#N/A</v>
      </c>
      <c r="C131" s="48" cm="1">
        <f t="array" ref="C131">_xlfn.XLOOKUP(Tableau210[[#This Row],[NOM]]&amp;Tableau210[[#This Row],[Repere Ubleam]],[7]Sheet1!$C$2:$C$2995&amp;[7]Sheet1!$I$2:$I$2995,[7]Sheet1!$A$2:$A$2995)</f>
        <v>120</v>
      </c>
      <c r="D131" s="48" t="str">
        <f>C131&amp;""</f>
        <v>120</v>
      </c>
      <c r="E131" s="48" t="e">
        <v>#N/A</v>
      </c>
      <c r="F131" s="48" t="e">
        <v>#N/A</v>
      </c>
      <c r="G131" s="176" t="s">
        <v>1223</v>
      </c>
      <c r="H131" s="119" t="s">
        <v>1067</v>
      </c>
      <c r="I131" s="119" t="s">
        <v>80</v>
      </c>
      <c r="J131" s="119" t="s">
        <v>48</v>
      </c>
      <c r="K131" s="119" t="str">
        <f>_xlfn.XLOOKUP(Tableau210[[#This Row],[NOM]],[8]LUT!$I$5:$I$301,[8]LUT!$N$5:$N$301)</f>
        <v xml:space="preserve">Colonne </v>
      </c>
      <c r="L131" s="119">
        <v>11</v>
      </c>
      <c r="M131" s="119"/>
      <c r="N131" s="119">
        <v>11</v>
      </c>
      <c r="O131" s="119"/>
      <c r="P131" s="119"/>
      <c r="Q131" s="119"/>
      <c r="R131" s="119"/>
      <c r="S131" s="119"/>
      <c r="T131" s="119"/>
      <c r="U131" s="119"/>
      <c r="V131" s="119"/>
      <c r="W131" s="148"/>
      <c r="X131" s="207" cm="1">
        <f t="array" ref="X1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350</v>
      </c>
      <c r="Y131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1" s="148"/>
      <c r="AA131" s="207" cm="1">
        <f t="array" ref="AA1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1" s="48"/>
      <c r="AD131" s="117" t="s">
        <v>2103</v>
      </c>
      <c r="AE131" s="119"/>
      <c r="AF131" s="181">
        <f>IFERROR(VLOOKUP(Tableau210[[#This Row],[OPERATION]],Tableau4[],5,FALSE),"")</f>
        <v>1</v>
      </c>
      <c r="AG131" s="178" cm="1">
        <f t="array" ref="AG131">IFERROR(
   SUM(
      _xlfn._xlws.FILTER(
         Tableau3[JP],
         (Tableau3[ITEM]=Tableau210[[#This Row],[NOM]])*
         (Tableau3[Rep.]=Tableau210[[#This Row],[REPERE BUTA]])
      )
   ),
0)</f>
        <v>0</v>
      </c>
      <c r="AH131" s="182">
        <f>IFERROR(VLOOKUP(Tableau210[[#This Row],[OPERATION]],Tableau4[],4,FALSE),"")</f>
        <v>0</v>
      </c>
      <c r="AI131" s="178" cm="1">
        <f t="array" ref="AI131">IFERROR(
   SUM(
      _xlfn._xlws.FILTER(
         Tableau3[BP],
         (Tableau3[ITEM]=Tableau210[[#This Row],[NOM]])*
         (Tableau3[Rep.]=Tableau210[[#This Row],[REPERE BUTA]])
      )
   ),
0)</f>
        <v>0</v>
      </c>
      <c r="AJ131" s="182" t="str">
        <f>IF(Tableau210[[#This Row],[NB JP EMIS]]=1,"1 JP","") &amp; IF(Tableau210[[#This Row],[NB BP EMIS]]=1," 1 BP","")</f>
        <v>1 JP</v>
      </c>
      <c r="AK131" s="177" t="str">
        <f>IF(Tableau210[[#This Row],[NB JP BUTA]]=1,"1 JP","") &amp; IF(Tableau210[[#This Row],[Nb BP BUTA]]=1," 1 BP","") &amp; IF(Tableau210[[#This Row],[Nb BP BUTA]]=2," 2 BP","")</f>
        <v/>
      </c>
      <c r="AL131" s="117"/>
      <c r="AM131" s="117">
        <f>IFERROR(+VLOOKUP(AY131,Tiges!$G$4:$I$569,3,FALSE),"")</f>
        <v>41</v>
      </c>
      <c r="AN131" s="48"/>
      <c r="AO131" s="117"/>
      <c r="AP131" s="177" cm="1">
        <f t="array" ref="AP1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31" s="117"/>
      <c r="AS131" s="177" t="str" cm="1">
        <f t="array" ref="AS1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M27x150</v>
      </c>
      <c r="AT1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M27x150</v>
      </c>
      <c r="AU131" s="117"/>
      <c r="AV131" s="177" t="str" cm="1">
        <f t="array" ref="AV1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" s="117"/>
      <c r="AY131" s="117" cm="1">
        <f t="array" ref="AY131">IFERROR(_xlfn.XLOOKUP(Tableau210[[#This Row],[DN DONNEES BUTA ]]&amp;Tableau210[[#This Row],[PN DONNEES BUTA]],Tiges!$B$4:$B$79&amp;Tiges!$C$4:$C$79,Tiges!$G$4:$G$79),"")</f>
        <v>27</v>
      </c>
      <c r="AZ131" s="117"/>
      <c r="BA131" s="117" cm="1">
        <f t="array" ref="BA131">IFERROR(_xlfn.XLOOKUP(Tableau210[[#This Row],[DN DONNEES BUTA ]]&amp;Tableau210[[#This Row],[PN DONNEES BUTA]],Tiges!$B$4:$B$79&amp;Tiges!$C$4:$C$79,Tiges!$H$4:$H$79),"")</f>
        <v>140</v>
      </c>
      <c r="BB131" s="117"/>
      <c r="BC131" s="182">
        <f>IFERROR(VLOOKUP(Tableau210[[#This Row],[OPERATION]],Tableau4[],2,FALSE),"")</f>
        <v>2</v>
      </c>
      <c r="BD131" s="177" cm="1">
        <f t="array" ref="BD131">IFERROR(
   SUM(
      _xlfn._xlws.FILTER(
         Tableau3[Nb Platinage Joint],
         (Tableau3[ITEM]=Tableau210[[#This Row],[NOM]])*
         (Tableau3[Rep.]=Tableau210[[#This Row],[REPERE BUTA]])
      )
   ),
0)</f>
        <v>2</v>
      </c>
      <c r="BE131" s="182">
        <f>IFERROR(VLOOKUP(Tableau210[[#This Row],[OPERATION]],Tableau4[],3,FALSE),"")</f>
        <v>1</v>
      </c>
      <c r="BF131" s="177" cm="1">
        <f t="array" ref="BF131">IFERROR(
   SUM(
      _xlfn._xlws.FILTER(
         Tableau3[Joint Définitif Nb],
         (Tableau3[ITEM]=Tableau210[[#This Row],[NOM]])*
         (Tableau3[Rep.]=Tableau210[[#This Row],[REPERE BUTA]])
      )
   ),
0)</f>
        <v>2</v>
      </c>
      <c r="BG131" s="117"/>
      <c r="BH131" s="177" t="str" cm="1">
        <f t="array" ref="BH1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" s="117"/>
      <c r="BK131" s="117"/>
      <c r="BL131" s="117"/>
      <c r="BM131" s="117" t="s">
        <v>3449</v>
      </c>
      <c r="BN131" s="117"/>
      <c r="BO131" s="117"/>
      <c r="BP131" s="117"/>
      <c r="BQ131" s="48"/>
      <c r="BR131" s="119"/>
      <c r="BS131" s="48"/>
      <c r="BT131" s="48"/>
      <c r="BU131" s="48"/>
      <c r="BV131" s="48"/>
      <c r="BW131" s="48"/>
      <c r="BX131" s="48"/>
    </row>
    <row r="132" spans="1:77" ht="15.75" x14ac:dyDescent="0.25">
      <c r="A132" s="48" t="e" cm="1">
        <f t="array" ref="A132">_xlfn.XLOOKUP(Tableau210[[#This Row],[NOM]]&amp;Tableau210[[#This Row],[REPERE BUTA]],[6]!Tableau16[POSTE TECHNIQUE]&amp;[6]!Tableau16[Repere ADM],[6]!Tableau16[NUMERO CLIENT])</f>
        <v>#N/A</v>
      </c>
      <c r="B132" s="48" t="e" cm="1">
        <f t="array" ref="B132">_xlfn.XLOOKUP(Tableau210[[#This Row],[NOM]]&amp;Tableau210[[#This Row],[REPERE BUTA]],[6]!Tableau16[POSTE TECHNIQUE]&amp;[6]!Tableau16[Repere REF],[6]!Tableau16[NUMERO CLIENT])</f>
        <v>#N/A</v>
      </c>
      <c r="C132" s="48" cm="1">
        <f t="array" ref="C132">_xlfn.XLOOKUP(Tableau210[[#This Row],[NOM]]&amp;Tableau210[[#This Row],[Repere Ubleam]],[7]Sheet1!$C$2:$C$2995&amp;[7]Sheet1!$I$2:$I$2995,[7]Sheet1!$A$2:$A$2995)</f>
        <v>121</v>
      </c>
      <c r="D132" s="48" t="str">
        <f>C132&amp;""</f>
        <v>121</v>
      </c>
      <c r="E132" s="48" t="e">
        <v>#N/A</v>
      </c>
      <c r="F132" s="48" t="e">
        <v>#N/A</v>
      </c>
      <c r="G132" s="176" t="s">
        <v>1223</v>
      </c>
      <c r="H132" s="119" t="s">
        <v>1067</v>
      </c>
      <c r="I132" s="119" t="s">
        <v>80</v>
      </c>
      <c r="J132" s="119" t="s">
        <v>48</v>
      </c>
      <c r="K132" s="119" t="str">
        <f>_xlfn.XLOOKUP(Tableau210[[#This Row],[NOM]],[8]LUT!$I$5:$I$301,[8]LUT!$N$5:$N$301)</f>
        <v xml:space="preserve">Colonne </v>
      </c>
      <c r="L132" s="119">
        <v>12</v>
      </c>
      <c r="M132" s="119"/>
      <c r="N132" s="119">
        <v>12</v>
      </c>
      <c r="O132" s="119"/>
      <c r="P132" s="119"/>
      <c r="Q132" s="119"/>
      <c r="R132" s="119"/>
      <c r="S132" s="119"/>
      <c r="T132" s="119"/>
      <c r="U132" s="119"/>
      <c r="V132" s="119"/>
      <c r="W132" s="148"/>
      <c r="X132" s="207" cm="1">
        <f t="array" ref="X1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2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2" s="148"/>
      <c r="AA132" s="207" cm="1">
        <f t="array" ref="AA1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2" s="48"/>
      <c r="AD132" s="117" t="s">
        <v>2196</v>
      </c>
      <c r="AE132" s="119"/>
      <c r="AF132" s="181">
        <f>IFERROR(VLOOKUP(Tableau210[[#This Row],[OPERATION]],Tableau4[],5,FALSE),"")</f>
        <v>0</v>
      </c>
      <c r="AG132" s="178" cm="1">
        <f t="array" ref="AG132">IFERROR(
   SUM(
      _xlfn._xlws.FILTER(
         Tableau3[JP],
         (Tableau3[ITEM]=Tableau210[[#This Row],[NOM]])*
         (Tableau3[Rep.]=Tableau210[[#This Row],[REPERE BUTA]])
      )
   ),
0)</f>
        <v>1</v>
      </c>
      <c r="AH132" s="182">
        <f>IFERROR(VLOOKUP(Tableau210[[#This Row],[OPERATION]],Tableau4[],4,FALSE),"")</f>
        <v>0</v>
      </c>
      <c r="AI132" s="178" cm="1">
        <f t="array" ref="AI132">IFERROR(
   SUM(
      _xlfn._xlws.FILTER(
         Tableau3[BP],
         (Tableau3[ITEM]=Tableau210[[#This Row],[NOM]])*
         (Tableau3[Rep.]=Tableau210[[#This Row],[REPERE BUTA]])
      )
   ),
0)</f>
        <v>0</v>
      </c>
      <c r="AJ132" s="182" t="str">
        <f>IF(Tableau210[[#This Row],[NB JP EMIS]]=1,"1 JP","") &amp; IF(Tableau210[[#This Row],[NB BP EMIS]]=1," 1 BP","")</f>
        <v/>
      </c>
      <c r="AK132" s="177" t="str">
        <f>IF(Tableau210[[#This Row],[NB JP BUTA]]=1,"1 JP","") &amp; IF(Tableau210[[#This Row],[Nb BP BUTA]]=1," 1 BP","") &amp; IF(Tableau210[[#This Row],[Nb BP BUTA]]=2," 2 BP","")</f>
        <v>1 JP</v>
      </c>
      <c r="AL132" s="117"/>
      <c r="AM132" s="117">
        <f>IFERROR(+VLOOKUP(AY132,Tiges!$G$4:$I$569,3,FALSE),"")</f>
        <v>27</v>
      </c>
      <c r="AN132" s="48"/>
      <c r="AO132" s="117"/>
      <c r="AP132" s="177" cm="1">
        <f t="array" ref="AP1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2" s="117"/>
      <c r="AS132" s="177" t="str" cm="1">
        <f t="array" ref="AS1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2" s="117"/>
      <c r="AV132" s="177" t="str" cm="1">
        <f t="array" ref="AV1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2" s="117"/>
      <c r="AY132" s="117" cm="1">
        <f t="array" ref="AY132">IFERROR(_xlfn.XLOOKUP(Tableau210[[#This Row],[DN DONNEES BUTA ]]&amp;Tableau210[[#This Row],[PN DONNEES BUTA]],Tiges!$B$4:$B$79&amp;Tiges!$C$4:$C$79,Tiges!$G$4:$G$79),"")</f>
        <v>16</v>
      </c>
      <c r="AZ132" s="117"/>
      <c r="BA132" s="117" cm="1">
        <f t="array" ref="BA132">IFERROR(_xlfn.XLOOKUP(Tableau210[[#This Row],[DN DONNEES BUTA ]]&amp;Tableau210[[#This Row],[PN DONNEES BUTA]],Tiges!$B$4:$B$79&amp;Tiges!$C$4:$C$79,Tiges!$H$4:$H$79),"")</f>
        <v>100</v>
      </c>
      <c r="BB132" s="117"/>
      <c r="BC132" s="182">
        <f>IFERROR(VLOOKUP(Tableau210[[#This Row],[OPERATION]],Tableau4[],2,FALSE),"")</f>
        <v>0</v>
      </c>
      <c r="BD132" s="177" cm="1">
        <f t="array" ref="BD132">IFERROR(
   SUM(
      _xlfn._xlws.FILTER(
         Tableau3[Nb Platinage Joint],
         (Tableau3[ITEM]=Tableau210[[#This Row],[NOM]])*
         (Tableau3[Rep.]=Tableau210[[#This Row],[REPERE BUTA]])
      )
   ),
0)</f>
        <v>2</v>
      </c>
      <c r="BE132" s="182">
        <f>IFERROR(VLOOKUP(Tableau210[[#This Row],[OPERATION]],Tableau4[],3,FALSE),"")</f>
        <v>1</v>
      </c>
      <c r="BF132" s="177" cm="1">
        <f t="array" ref="BF132">IFERROR(
   SUM(
      _xlfn._xlws.FILTER(
         Tableau3[Joint Définitif Nb],
         (Tableau3[ITEM]=Tableau210[[#This Row],[NOM]])*
         (Tableau3[Rep.]=Tableau210[[#This Row],[REPERE BUTA]])
      )
   ),
0)</f>
        <v>1</v>
      </c>
      <c r="BG132" s="117"/>
      <c r="BH132" s="177" t="str" cm="1">
        <f t="array" ref="BH1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" s="117"/>
      <c r="BK132" s="117"/>
      <c r="BL132" s="117"/>
      <c r="BM132" s="117" t="s">
        <v>3449</v>
      </c>
      <c r="BN132" s="117"/>
      <c r="BO132" s="117"/>
      <c r="BP132" s="117"/>
      <c r="BQ132" s="48"/>
      <c r="BR132" s="119"/>
      <c r="BS132" s="48"/>
      <c r="BT132" s="48"/>
      <c r="BU132" s="48"/>
      <c r="BV132" s="48"/>
      <c r="BW132" s="48"/>
      <c r="BX132" s="48"/>
    </row>
    <row r="133" spans="1:77" ht="15.75" x14ac:dyDescent="0.25">
      <c r="A133" s="48" t="e" cm="1">
        <f t="array" ref="A133">_xlfn.XLOOKUP(Tableau210[[#This Row],[NOM]]&amp;Tableau210[[#This Row],[REPERE BUTA]],[6]!Tableau16[POSTE TECHNIQUE]&amp;[6]!Tableau16[Repere ADM],[6]!Tableau16[NUMERO CLIENT])</f>
        <v>#N/A</v>
      </c>
      <c r="B133" s="48" t="e" cm="1">
        <f t="array" ref="B133">_xlfn.XLOOKUP(Tableau210[[#This Row],[NOM]]&amp;Tableau210[[#This Row],[REPERE BUTA]],[6]!Tableau16[POSTE TECHNIQUE]&amp;[6]!Tableau16[Repere REF],[6]!Tableau16[NUMERO CLIENT])</f>
        <v>#N/A</v>
      </c>
      <c r="C133" s="48" cm="1">
        <f t="array" ref="C133">_xlfn.XLOOKUP(Tableau210[[#This Row],[NOM]]&amp;Tableau210[[#This Row],[Repere Ubleam]],[7]Sheet1!$C$2:$C$2995&amp;[7]Sheet1!$I$2:$I$2995,[7]Sheet1!$A$2:$A$2995)</f>
        <v>122</v>
      </c>
      <c r="D133" s="48" t="str">
        <f>C133&amp;""</f>
        <v>122</v>
      </c>
      <c r="E133" s="48" t="e">
        <v>#N/A</v>
      </c>
      <c r="F133" s="48" t="e">
        <v>#N/A</v>
      </c>
      <c r="G133" s="176" t="s">
        <v>1223</v>
      </c>
      <c r="H133" s="119" t="s">
        <v>1067</v>
      </c>
      <c r="I133" s="119" t="s">
        <v>80</v>
      </c>
      <c r="J133" s="119" t="s">
        <v>48</v>
      </c>
      <c r="K133" s="119" t="str">
        <f>_xlfn.XLOOKUP(Tableau210[[#This Row],[NOM]],[8]LUT!$I$5:$I$301,[8]LUT!$N$5:$N$301)</f>
        <v xml:space="preserve">Colonne </v>
      </c>
      <c r="L133" s="119">
        <v>13</v>
      </c>
      <c r="M133" s="119"/>
      <c r="N133" s="119">
        <v>13</v>
      </c>
      <c r="O133" s="119"/>
      <c r="P133" s="119"/>
      <c r="Q133" s="119"/>
      <c r="R133" s="119"/>
      <c r="S133" s="119"/>
      <c r="T133" s="119"/>
      <c r="U133" s="119"/>
      <c r="V133" s="119"/>
      <c r="W133" s="148"/>
      <c r="X133" s="207" cm="1">
        <f t="array" ref="X1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3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3" s="148"/>
      <c r="AA133" s="207" cm="1">
        <f t="array" ref="AA1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3" s="48"/>
      <c r="AD133" s="117" t="s">
        <v>2196</v>
      </c>
      <c r="AE133" s="119"/>
      <c r="AF133" s="181">
        <f>IFERROR(VLOOKUP(Tableau210[[#This Row],[OPERATION]],Tableau4[],5,FALSE),"")</f>
        <v>0</v>
      </c>
      <c r="AG133" s="178" cm="1">
        <f t="array" ref="AG133">IFERROR(
   SUM(
      _xlfn._xlws.FILTER(
         Tableau3[JP],
         (Tableau3[ITEM]=Tableau210[[#This Row],[NOM]])*
         (Tableau3[Rep.]=Tableau210[[#This Row],[REPERE BUTA]])
      )
   ),
0)</f>
        <v>1</v>
      </c>
      <c r="AH133" s="182">
        <f>IFERROR(VLOOKUP(Tableau210[[#This Row],[OPERATION]],Tableau4[],4,FALSE),"")</f>
        <v>0</v>
      </c>
      <c r="AI133" s="178" cm="1">
        <f t="array" ref="AI133">IFERROR(
   SUM(
      _xlfn._xlws.FILTER(
         Tableau3[BP],
         (Tableau3[ITEM]=Tableau210[[#This Row],[NOM]])*
         (Tableau3[Rep.]=Tableau210[[#This Row],[REPERE BUTA]])
      )
   ),
0)</f>
        <v>0</v>
      </c>
      <c r="AJ133" s="182" t="str">
        <f>IF(Tableau210[[#This Row],[NB JP EMIS]]=1,"1 JP","") &amp; IF(Tableau210[[#This Row],[NB BP EMIS]]=1," 1 BP","")</f>
        <v/>
      </c>
      <c r="AK133" s="177" t="str">
        <f>IF(Tableau210[[#This Row],[NB JP BUTA]]=1,"1 JP","") &amp; IF(Tableau210[[#This Row],[Nb BP BUTA]]=1," 1 BP","") &amp; IF(Tableau210[[#This Row],[Nb BP BUTA]]=2," 2 BP","")</f>
        <v>1 JP</v>
      </c>
      <c r="AL133" s="117"/>
      <c r="AM133" s="117">
        <f>IFERROR(+VLOOKUP(AY133,Tiges!$G$4:$I$569,3,FALSE),"")</f>
        <v>27</v>
      </c>
      <c r="AN133" s="48"/>
      <c r="AO133" s="117"/>
      <c r="AP133" s="177" cm="1">
        <f t="array" ref="AP1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3" s="117"/>
      <c r="AS133" s="177" t="str" cm="1">
        <f t="array" ref="AS1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3" s="117"/>
      <c r="AV133" s="177" t="str" cm="1">
        <f t="array" ref="AV1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3" s="117"/>
      <c r="AY133" s="117" cm="1">
        <f t="array" ref="AY133">IFERROR(_xlfn.XLOOKUP(Tableau210[[#This Row],[DN DONNEES BUTA ]]&amp;Tableau210[[#This Row],[PN DONNEES BUTA]],Tiges!$B$4:$B$79&amp;Tiges!$C$4:$C$79,Tiges!$G$4:$G$79),"")</f>
        <v>16</v>
      </c>
      <c r="AZ133" s="117"/>
      <c r="BA133" s="117" cm="1">
        <f t="array" ref="BA133">IFERROR(_xlfn.XLOOKUP(Tableau210[[#This Row],[DN DONNEES BUTA ]]&amp;Tableau210[[#This Row],[PN DONNEES BUTA]],Tiges!$B$4:$B$79&amp;Tiges!$C$4:$C$79,Tiges!$H$4:$H$79),"")</f>
        <v>100</v>
      </c>
      <c r="BB133" s="117"/>
      <c r="BC133" s="182">
        <f>IFERROR(VLOOKUP(Tableau210[[#This Row],[OPERATION]],Tableau4[],2,FALSE),"")</f>
        <v>0</v>
      </c>
      <c r="BD133" s="177" cm="1">
        <f t="array" ref="BD133">IFERROR(
   SUM(
      _xlfn._xlws.FILTER(
         Tableau3[Nb Platinage Joint],
         (Tableau3[ITEM]=Tableau210[[#This Row],[NOM]])*
         (Tableau3[Rep.]=Tableau210[[#This Row],[REPERE BUTA]])
      )
   ),
0)</f>
        <v>2</v>
      </c>
      <c r="BE133" s="182">
        <f>IFERROR(VLOOKUP(Tableau210[[#This Row],[OPERATION]],Tableau4[],3,FALSE),"")</f>
        <v>1</v>
      </c>
      <c r="BF133" s="177" cm="1">
        <f t="array" ref="BF133">IFERROR(
   SUM(
      _xlfn._xlws.FILTER(
         Tableau3[Joint Définitif Nb],
         (Tableau3[ITEM]=Tableau210[[#This Row],[NOM]])*
         (Tableau3[Rep.]=Tableau210[[#This Row],[REPERE BUTA]])
      )
   ),
0)</f>
        <v>1</v>
      </c>
      <c r="BG133" s="117"/>
      <c r="BH133" s="177" t="str" cm="1">
        <f t="array" ref="BH1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3" s="117"/>
      <c r="BK133" s="117"/>
      <c r="BL133" s="117"/>
      <c r="BM133" s="117" t="s">
        <v>3449</v>
      </c>
      <c r="BN133" s="117"/>
      <c r="BO133" s="117"/>
      <c r="BP133" s="117"/>
      <c r="BQ133" s="48"/>
      <c r="BR133" s="119"/>
      <c r="BS133" s="48"/>
      <c r="BT133" s="48"/>
      <c r="BU133" s="48"/>
      <c r="BV133" s="48"/>
      <c r="BW133" s="48"/>
      <c r="BX133" s="48"/>
    </row>
    <row r="134" spans="1:77" ht="15.75" x14ac:dyDescent="0.25">
      <c r="A134" s="48" t="e" cm="1">
        <f t="array" ref="A134">_xlfn.XLOOKUP(Tableau210[[#This Row],[NOM]]&amp;Tableau210[[#This Row],[REPERE BUTA]],[6]!Tableau16[POSTE TECHNIQUE]&amp;[6]!Tableau16[Repere ADM],[6]!Tableau16[NUMERO CLIENT])</f>
        <v>#N/A</v>
      </c>
      <c r="B134" s="48" t="e" cm="1">
        <f t="array" ref="B134">_xlfn.XLOOKUP(Tableau210[[#This Row],[NOM]]&amp;Tableau210[[#This Row],[REPERE BUTA]],[6]!Tableau16[POSTE TECHNIQUE]&amp;[6]!Tableau16[Repere REF],[6]!Tableau16[NUMERO CLIENT])</f>
        <v>#N/A</v>
      </c>
      <c r="C134" s="48" cm="1">
        <f t="array" ref="C134">_xlfn.XLOOKUP(Tableau210[[#This Row],[NOM]]&amp;Tableau210[[#This Row],[Repere Ubleam]],[7]Sheet1!$C$2:$C$2995&amp;[7]Sheet1!$I$2:$I$2995,[7]Sheet1!$A$2:$A$2995)</f>
        <v>123</v>
      </c>
      <c r="D134" s="48" t="str">
        <f>C134&amp;""</f>
        <v>123</v>
      </c>
      <c r="E134" s="48" t="e">
        <v>#N/A</v>
      </c>
      <c r="F134" s="48" t="e">
        <v>#N/A</v>
      </c>
      <c r="G134" s="176" t="s">
        <v>1223</v>
      </c>
      <c r="H134" s="119" t="s">
        <v>1067</v>
      </c>
      <c r="I134" s="119" t="s">
        <v>80</v>
      </c>
      <c r="J134" s="119" t="s">
        <v>48</v>
      </c>
      <c r="K134" s="119" t="str">
        <f>_xlfn.XLOOKUP(Tableau210[[#This Row],[NOM]],[8]LUT!$I$5:$I$301,[8]LUT!$N$5:$N$301)</f>
        <v xml:space="preserve">Colonne </v>
      </c>
      <c r="L134" s="119">
        <v>14</v>
      </c>
      <c r="M134" s="119"/>
      <c r="N134" s="119">
        <v>14</v>
      </c>
      <c r="O134" s="119"/>
      <c r="P134" s="119"/>
      <c r="Q134" s="119"/>
      <c r="R134" s="119"/>
      <c r="S134" s="119"/>
      <c r="T134" s="119"/>
      <c r="U134" s="119"/>
      <c r="V134" s="119"/>
      <c r="W134" s="148"/>
      <c r="X134" s="207" cm="1">
        <f t="array" ref="X1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4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4" s="148"/>
      <c r="AA134" s="207" cm="1">
        <f t="array" ref="AA1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4" s="48"/>
      <c r="AD134" s="117" t="s">
        <v>2103</v>
      </c>
      <c r="AE134" s="119"/>
      <c r="AF134" s="181">
        <f>IFERROR(VLOOKUP(Tableau210[[#This Row],[OPERATION]],Tableau4[],5,FALSE),"")</f>
        <v>1</v>
      </c>
      <c r="AG134" s="178" cm="1">
        <f t="array" ref="AG134">IFERROR(
   SUM(
      _xlfn._xlws.FILTER(
         Tableau3[JP],
         (Tableau3[ITEM]=Tableau210[[#This Row],[NOM]])*
         (Tableau3[Rep.]=Tableau210[[#This Row],[REPERE BUTA]])
      )
   ),
0)</f>
        <v>1</v>
      </c>
      <c r="AH134" s="182">
        <f>IFERROR(VLOOKUP(Tableau210[[#This Row],[OPERATION]],Tableau4[],4,FALSE),"")</f>
        <v>0</v>
      </c>
      <c r="AI134" s="178" cm="1">
        <f t="array" ref="AI134">IFERROR(
   SUM(
      _xlfn._xlws.FILTER(
         Tableau3[BP],
         (Tableau3[ITEM]=Tableau210[[#This Row],[NOM]])*
         (Tableau3[Rep.]=Tableau210[[#This Row],[REPERE BUTA]])
      )
   ),
0)</f>
        <v>0</v>
      </c>
      <c r="AJ134" s="182" t="str">
        <f>IF(Tableau210[[#This Row],[NB JP EMIS]]=1,"1 JP","") &amp; IF(Tableau210[[#This Row],[NB BP EMIS]]=1," 1 BP","")</f>
        <v>1 JP</v>
      </c>
      <c r="AK134" s="177" t="str">
        <f>IF(Tableau210[[#This Row],[NB JP BUTA]]=1,"1 JP","") &amp; IF(Tableau210[[#This Row],[Nb BP BUTA]]=1," 1 BP","") &amp; IF(Tableau210[[#This Row],[Nb BP BUTA]]=2," 2 BP","")</f>
        <v>1 JP</v>
      </c>
      <c r="AL134" s="117"/>
      <c r="AM134" s="117">
        <f>IFERROR(+VLOOKUP(AY134,Tiges!$G$4:$I$569,3,FALSE),"")</f>
        <v>27</v>
      </c>
      <c r="AN134" s="48"/>
      <c r="AO134" s="117"/>
      <c r="AP134" s="177" cm="1">
        <f t="array" ref="AP1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4" s="117"/>
      <c r="AS134" s="177" t="str" cm="1">
        <f t="array" ref="AS1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34" s="117"/>
      <c r="AV134" s="177" t="str" cm="1">
        <f t="array" ref="AV1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4" s="117"/>
      <c r="AY134" s="117" cm="1">
        <f t="array" ref="AY134">IFERROR(_xlfn.XLOOKUP(Tableau210[[#This Row],[DN DONNEES BUTA ]]&amp;Tableau210[[#This Row],[PN DONNEES BUTA]],Tiges!$B$4:$B$79&amp;Tiges!$C$4:$C$79,Tiges!$G$4:$G$79),"")</f>
        <v>16</v>
      </c>
      <c r="AZ134" s="117"/>
      <c r="BA134" s="117" cm="1">
        <f t="array" ref="BA134">IFERROR(_xlfn.XLOOKUP(Tableau210[[#This Row],[DN DONNEES BUTA ]]&amp;Tableau210[[#This Row],[PN DONNEES BUTA]],Tiges!$B$4:$B$79&amp;Tiges!$C$4:$C$79,Tiges!$H$4:$H$79),"")</f>
        <v>90</v>
      </c>
      <c r="BB134" s="117"/>
      <c r="BC134" s="182">
        <f>IFERROR(VLOOKUP(Tableau210[[#This Row],[OPERATION]],Tableau4[],2,FALSE),"")</f>
        <v>2</v>
      </c>
      <c r="BD134" s="177" cm="1">
        <f t="array" ref="BD134">IFERROR(
   SUM(
      _xlfn._xlws.FILTER(
         Tableau3[Nb Platinage Joint],
         (Tableau3[ITEM]=Tableau210[[#This Row],[NOM]])*
         (Tableau3[Rep.]=Tableau210[[#This Row],[REPERE BUTA]])
      )
   ),
0)</f>
        <v>2</v>
      </c>
      <c r="BE134" s="182">
        <f>IFERROR(VLOOKUP(Tableau210[[#This Row],[OPERATION]],Tableau4[],3,FALSE),"")</f>
        <v>1</v>
      </c>
      <c r="BF134" s="177" cm="1">
        <f t="array" ref="BF134">IFERROR(
   SUM(
      _xlfn._xlws.FILTER(
         Tableau3[Joint Définitif Nb],
         (Tableau3[ITEM]=Tableau210[[#This Row],[NOM]])*
         (Tableau3[Rep.]=Tableau210[[#This Row],[REPERE BUTA]])
      )
   ),
0)</f>
        <v>1</v>
      </c>
      <c r="BG134" s="117"/>
      <c r="BH134" s="177" t="str" cm="1">
        <f t="array" ref="BH1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4" s="117"/>
      <c r="BK134" s="117"/>
      <c r="BL134" s="117"/>
      <c r="BM134" s="117" t="s">
        <v>3449</v>
      </c>
      <c r="BN134" s="117"/>
      <c r="BO134" s="117"/>
      <c r="BP134" s="117"/>
      <c r="BQ134" s="48"/>
      <c r="BR134" s="119"/>
      <c r="BS134" s="48"/>
      <c r="BT134" s="48"/>
      <c r="BU134" s="48"/>
      <c r="BV134" s="48"/>
      <c r="BW134" s="48"/>
      <c r="BX134" s="48"/>
    </row>
    <row r="135" spans="1:77" ht="15.75" x14ac:dyDescent="0.25">
      <c r="A135" s="48" t="e" cm="1">
        <f t="array" ref="A135">_xlfn.XLOOKUP(Tableau210[[#This Row],[NOM]]&amp;Tableau210[[#This Row],[REPERE BUTA]],[6]!Tableau16[POSTE TECHNIQUE]&amp;[6]!Tableau16[Repere ADM],[6]!Tableau16[NUMERO CLIENT])</f>
        <v>#N/A</v>
      </c>
      <c r="B135" s="48" t="e" cm="1">
        <f t="array" ref="B135">_xlfn.XLOOKUP(Tableau210[[#This Row],[NOM]]&amp;Tableau210[[#This Row],[REPERE BUTA]],[6]!Tableau16[POSTE TECHNIQUE]&amp;[6]!Tableau16[Repere REF],[6]!Tableau16[NUMERO CLIENT])</f>
        <v>#N/A</v>
      </c>
      <c r="C135" s="48">
        <v>1501</v>
      </c>
      <c r="D135" s="48" t="str">
        <f>C135&amp;""</f>
        <v>1501</v>
      </c>
      <c r="E135" s="48" t="e">
        <v>#N/A</v>
      </c>
      <c r="F135" s="48" t="e">
        <v>#N/A</v>
      </c>
      <c r="G135" s="176" t="s">
        <v>1223</v>
      </c>
      <c r="H135" s="119" t="s">
        <v>1067</v>
      </c>
      <c r="I135" s="119" t="s">
        <v>80</v>
      </c>
      <c r="J135" s="119" t="s">
        <v>48</v>
      </c>
      <c r="K135" s="119" t="str">
        <f>_xlfn.XLOOKUP(Tableau210[[#This Row],[NOM]],[8]LUT!$I$5:$I$301,[8]LUT!$N$5:$N$301)</f>
        <v xml:space="preserve">Colonne </v>
      </c>
      <c r="L135" s="119">
        <v>15</v>
      </c>
      <c r="M135" s="119"/>
      <c r="N135" s="119">
        <v>15</v>
      </c>
      <c r="O135" s="119"/>
      <c r="P135" s="119"/>
      <c r="Q135" s="119"/>
      <c r="R135" s="119"/>
      <c r="S135" s="119"/>
      <c r="T135" s="119"/>
      <c r="U135" s="119"/>
      <c r="V135" s="119"/>
      <c r="W135" s="148"/>
      <c r="X135" s="207" cm="1">
        <f t="array" ref="X1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35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5" s="148"/>
      <c r="AA135" s="207" cm="1">
        <f t="array" ref="AA1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3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5" s="48"/>
      <c r="AD135" s="117" t="s">
        <v>2196</v>
      </c>
      <c r="AE135" s="119"/>
      <c r="AF135" s="181">
        <f>IFERROR(VLOOKUP(Tableau210[[#This Row],[OPERATION]],Tableau4[],5,FALSE),"")</f>
        <v>0</v>
      </c>
      <c r="AG135" s="178" cm="1">
        <f t="array" ref="AG135">IFERROR(
   SUM(
      _xlfn._xlws.FILTER(
         Tableau3[JP],
         (Tableau3[ITEM]=Tableau210[[#This Row],[NOM]])*
         (Tableau3[Rep.]=Tableau210[[#This Row],[REPERE BUTA]])
      )
   ),
0)</f>
        <v>0</v>
      </c>
      <c r="AH135" s="182">
        <f>IFERROR(VLOOKUP(Tableau210[[#This Row],[OPERATION]],Tableau4[],4,FALSE),"")</f>
        <v>0</v>
      </c>
      <c r="AI135" s="178" cm="1">
        <f t="array" ref="AI135">IFERROR(
   SUM(
      _xlfn._xlws.FILTER(
         Tableau3[BP],
         (Tableau3[ITEM]=Tableau210[[#This Row],[NOM]])*
         (Tableau3[Rep.]=Tableau210[[#This Row],[REPERE BUTA]])
      )
   ),
0)</f>
        <v>0</v>
      </c>
      <c r="AJ135" s="182" t="str">
        <f>IF(Tableau210[[#This Row],[NB JP EMIS]]=1,"1 JP","") &amp; IF(Tableau210[[#This Row],[NB BP EMIS]]=1," 1 BP","")</f>
        <v/>
      </c>
      <c r="AK135" s="177" t="str">
        <f>IF(Tableau210[[#This Row],[NB JP BUTA]]=1,"1 JP","") &amp; IF(Tableau210[[#This Row],[Nb BP BUTA]]=1," 1 BP","") &amp; IF(Tableau210[[#This Row],[Nb BP BUTA]]=2," 2 BP","")</f>
        <v/>
      </c>
      <c r="AL135" s="117"/>
      <c r="AM135" s="117" t="str">
        <f>IFERROR(+VLOOKUP(AY135,Tiges!$G$4:$I$569,3,FALSE),"")</f>
        <v/>
      </c>
      <c r="AN135" s="48"/>
      <c r="AO135" s="148"/>
      <c r="AP135" s="177" cm="1">
        <f t="array" ref="AP1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35" s="148"/>
      <c r="AS135" s="177" cm="1">
        <f t="array" ref="AS1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35" s="148"/>
      <c r="AV135" s="177" t="str" cm="1">
        <f t="array" ref="AV1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5" s="117"/>
      <c r="AY135" s="117" t="str" cm="1">
        <f t="array" ref="AY135">IFERROR(_xlfn.XLOOKUP(Tableau210[[#This Row],[DN DONNEES BUTA ]]&amp;Tableau210[[#This Row],[PN DONNEES BUTA]],Tiges!$B$4:$B$79&amp;Tiges!$C$4:$C$79,Tiges!$G$4:$G$79),"")</f>
        <v/>
      </c>
      <c r="AZ135" s="117"/>
      <c r="BA135" s="117" t="str" cm="1">
        <f t="array" ref="BA135">IFERROR(_xlfn.XLOOKUP(Tableau210[[#This Row],[DN DONNEES BUTA ]]&amp;Tableau210[[#This Row],[PN DONNEES BUTA]],Tiges!$B$4:$B$79&amp;Tiges!$C$4:$C$79,Tiges!$H$4:$H$79),"")</f>
        <v/>
      </c>
      <c r="BB135" s="117"/>
      <c r="BC135" s="182">
        <f>IFERROR(VLOOKUP(Tableau210[[#This Row],[OPERATION]],Tableau4[],2,FALSE),"")</f>
        <v>0</v>
      </c>
      <c r="BD135" s="177" cm="1">
        <f t="array" ref="BD135">IFERROR(
   SUM(
      _xlfn._xlws.FILTER(
         Tableau3[Nb Platinage Joint],
         (Tableau3[ITEM]=Tableau210[[#This Row],[NOM]])*
         (Tableau3[Rep.]=Tableau210[[#This Row],[REPERE BUTA]])
      )
   ),
0)</f>
        <v>0</v>
      </c>
      <c r="BE135" s="182">
        <f>IFERROR(VLOOKUP(Tableau210[[#This Row],[OPERATION]],Tableau4[],3,FALSE),"")</f>
        <v>1</v>
      </c>
      <c r="BF135" s="177" cm="1">
        <f t="array" ref="BF135">IFERROR(
   SUM(
      _xlfn._xlws.FILTER(
         Tableau3[Joint Définitif Nb],
         (Tableau3[ITEM]=Tableau210[[#This Row],[NOM]])*
         (Tableau3[Rep.]=Tableau210[[#This Row],[REPERE BUTA]])
      )
   ),
0)</f>
        <v>0</v>
      </c>
      <c r="BG135" s="148"/>
      <c r="BH135" s="177" cm="1">
        <f t="array" ref="BH1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5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35" s="148"/>
      <c r="BK135" s="148"/>
      <c r="BL135" s="117"/>
      <c r="BM135" s="117" t="s">
        <v>3449</v>
      </c>
      <c r="BN135" s="117"/>
      <c r="BO135" s="117"/>
      <c r="BP135" s="117"/>
      <c r="BQ135" s="48"/>
      <c r="BR135" s="119"/>
      <c r="BS135" s="48"/>
      <c r="BT135" s="48"/>
      <c r="BU135" s="48"/>
      <c r="BV135" s="48"/>
      <c r="BW135" s="48"/>
      <c r="BX135" s="48"/>
    </row>
    <row r="136" spans="1:77" ht="15.75" x14ac:dyDescent="0.25">
      <c r="A136" s="48" t="e" cm="1">
        <f t="array" ref="A136">_xlfn.XLOOKUP(Tableau210[[#This Row],[NOM]]&amp;Tableau210[[#This Row],[REPERE BUTA]],[6]!Tableau16[POSTE TECHNIQUE]&amp;[6]!Tableau16[Repere ADM],[6]!Tableau16[NUMERO CLIENT])</f>
        <v>#N/A</v>
      </c>
      <c r="B136" s="48" t="e" cm="1">
        <f t="array" ref="B136">_xlfn.XLOOKUP(Tableau210[[#This Row],[NOM]]&amp;Tableau210[[#This Row],[REPERE BUTA]],[6]!Tableau16[POSTE TECHNIQUE]&amp;[6]!Tableau16[Repere REF],[6]!Tableau16[NUMERO CLIENT])</f>
        <v>#N/A</v>
      </c>
      <c r="C136" s="48" cm="1">
        <f t="array" ref="C136">_xlfn.XLOOKUP(Tableau210[[#This Row],[NOM]]&amp;Tableau210[[#This Row],[Repere Ubleam]],[7]Sheet1!$C$2:$C$2995&amp;[7]Sheet1!$I$2:$I$2995,[7]Sheet1!$A$2:$A$2995)</f>
        <v>124</v>
      </c>
      <c r="D136" s="48" t="str">
        <f>C136&amp;""</f>
        <v>124</v>
      </c>
      <c r="E136" s="48" t="e">
        <v>#N/A</v>
      </c>
      <c r="F136" s="48" t="e">
        <v>#N/A</v>
      </c>
      <c r="G136" s="176" t="s">
        <v>1223</v>
      </c>
      <c r="H136" s="119" t="s">
        <v>1067</v>
      </c>
      <c r="I136" s="119" t="s">
        <v>80</v>
      </c>
      <c r="J136" s="119" t="s">
        <v>48</v>
      </c>
      <c r="K136" s="119" t="str">
        <f>_xlfn.XLOOKUP(Tableau210[[#This Row],[NOM]],[8]LUT!$I$5:$I$301,[8]LUT!$N$5:$N$301)</f>
        <v xml:space="preserve">Colonne </v>
      </c>
      <c r="L136" s="119">
        <v>19</v>
      </c>
      <c r="M136" s="119"/>
      <c r="N136" s="119">
        <v>19</v>
      </c>
      <c r="O136" s="119"/>
      <c r="P136" s="119"/>
      <c r="Q136" s="119"/>
      <c r="R136" s="119"/>
      <c r="S136" s="119"/>
      <c r="T136" s="119"/>
      <c r="U136" s="119"/>
      <c r="V136" s="119"/>
      <c r="W136" s="148"/>
      <c r="X136" s="207" cm="1">
        <f t="array" ref="X1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6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6" s="148"/>
      <c r="AA136" s="207" cm="1">
        <f t="array" ref="AA1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6" s="48"/>
      <c r="AD136" s="117" t="s">
        <v>2196</v>
      </c>
      <c r="AE136" s="119"/>
      <c r="AF136" s="181">
        <f>IFERROR(VLOOKUP(Tableau210[[#This Row],[OPERATION]],Tableau4[],5,FALSE),"")</f>
        <v>0</v>
      </c>
      <c r="AG136" s="178" cm="1">
        <f t="array" ref="AG136">IFERROR(
   SUM(
      _xlfn._xlws.FILTER(
         Tableau3[JP],
         (Tableau3[ITEM]=Tableau210[[#This Row],[NOM]])*
         (Tableau3[Rep.]=Tableau210[[#This Row],[REPERE BUTA]])
      )
   ),
0)</f>
        <v>1</v>
      </c>
      <c r="AH136" s="182">
        <f>IFERROR(VLOOKUP(Tableau210[[#This Row],[OPERATION]],Tableau4[],4,FALSE),"")</f>
        <v>0</v>
      </c>
      <c r="AI136" s="178" cm="1">
        <f t="array" ref="AI136">IFERROR(
   SUM(
      _xlfn._xlws.FILTER(
         Tableau3[BP],
         (Tableau3[ITEM]=Tableau210[[#This Row],[NOM]])*
         (Tableau3[Rep.]=Tableau210[[#This Row],[REPERE BUTA]])
      )
   ),
0)</f>
        <v>0</v>
      </c>
      <c r="AJ136" s="182" t="str">
        <f>IF(Tableau210[[#This Row],[NB JP EMIS]]=1,"1 JP","") &amp; IF(Tableau210[[#This Row],[NB BP EMIS]]=1," 1 BP","")</f>
        <v/>
      </c>
      <c r="AK136" s="177" t="str">
        <f>IF(Tableau210[[#This Row],[NB JP BUTA]]=1,"1 JP","") &amp; IF(Tableau210[[#This Row],[Nb BP BUTA]]=1," 1 BP","") &amp; IF(Tableau210[[#This Row],[Nb BP BUTA]]=2," 2 BP","")</f>
        <v>1 JP</v>
      </c>
      <c r="AL136" s="117"/>
      <c r="AM136" s="117">
        <f>IFERROR(+VLOOKUP(AY136,Tiges!$G$4:$I$569,3,FALSE),"")</f>
        <v>27</v>
      </c>
      <c r="AN136" s="48"/>
      <c r="AO136" s="148"/>
      <c r="AP136" s="177" cm="1">
        <f t="array" ref="AP1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6" s="148"/>
      <c r="AS136" s="177" t="str" cm="1">
        <f t="array" ref="AS1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6" s="148"/>
      <c r="AV136" s="177" t="str" cm="1">
        <f t="array" ref="AV1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" s="117"/>
      <c r="AY136" s="117" cm="1">
        <f t="array" ref="AY136">IFERROR(_xlfn.XLOOKUP(Tableau210[[#This Row],[DN DONNEES BUTA ]]&amp;Tableau210[[#This Row],[PN DONNEES BUTA]],Tiges!$B$4:$B$79&amp;Tiges!$C$4:$C$79,Tiges!$G$4:$G$79),"")</f>
        <v>16</v>
      </c>
      <c r="AZ136" s="117"/>
      <c r="BA136" s="117" cm="1">
        <f t="array" ref="BA136">IFERROR(_xlfn.XLOOKUP(Tableau210[[#This Row],[DN DONNEES BUTA ]]&amp;Tableau210[[#This Row],[PN DONNEES BUTA]],Tiges!$B$4:$B$79&amp;Tiges!$C$4:$C$79,Tiges!$H$4:$H$79),"")</f>
        <v>100</v>
      </c>
      <c r="BB136" s="117"/>
      <c r="BC136" s="182">
        <f>IFERROR(VLOOKUP(Tableau210[[#This Row],[OPERATION]],Tableau4[],2,FALSE),"")</f>
        <v>0</v>
      </c>
      <c r="BD136" s="177" cm="1">
        <f t="array" ref="BD136">IFERROR(
   SUM(
      _xlfn._xlws.FILTER(
         Tableau3[Nb Platinage Joint],
         (Tableau3[ITEM]=Tableau210[[#This Row],[NOM]])*
         (Tableau3[Rep.]=Tableau210[[#This Row],[REPERE BUTA]])
      )
   ),
0)</f>
        <v>2</v>
      </c>
      <c r="BE136" s="182">
        <f>IFERROR(VLOOKUP(Tableau210[[#This Row],[OPERATION]],Tableau4[],3,FALSE),"")</f>
        <v>1</v>
      </c>
      <c r="BF136" s="177" cm="1">
        <f t="array" ref="BF136">IFERROR(
   SUM(
      _xlfn._xlws.FILTER(
         Tableau3[Joint Définitif Nb],
         (Tableau3[ITEM]=Tableau210[[#This Row],[NOM]])*
         (Tableau3[Rep.]=Tableau210[[#This Row],[REPERE BUTA]])
      )
   ),
0)</f>
        <v>1</v>
      </c>
      <c r="BG136" s="148"/>
      <c r="BH136" s="177" t="str" cm="1">
        <f t="array" ref="BH1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6" s="148"/>
      <c r="BK136" s="148"/>
      <c r="BL136" s="117"/>
      <c r="BM136" s="117" t="s">
        <v>3449</v>
      </c>
      <c r="BN136" s="117"/>
      <c r="BO136" s="117"/>
      <c r="BP136" s="117"/>
      <c r="BQ136" s="48"/>
      <c r="BR136" s="119"/>
      <c r="BS136" s="48"/>
      <c r="BT136" s="48"/>
      <c r="BU136" s="48"/>
      <c r="BV136" s="48"/>
      <c r="BW136" s="48"/>
      <c r="BX136" s="48"/>
    </row>
    <row r="137" spans="1:77" ht="15.75" x14ac:dyDescent="0.25">
      <c r="A137" s="48" t="e" cm="1">
        <f t="array" ref="A137">_xlfn.XLOOKUP(Tableau210[[#This Row],[NOM]]&amp;Tableau210[[#This Row],[REPERE BUTA]],[6]!Tableau16[POSTE TECHNIQUE]&amp;[6]!Tableau16[Repere ADM],[6]!Tableau16[NUMERO CLIENT])</f>
        <v>#N/A</v>
      </c>
      <c r="B137" s="48" t="e" cm="1">
        <f t="array" ref="B137">_xlfn.XLOOKUP(Tableau210[[#This Row],[NOM]]&amp;Tableau210[[#This Row],[REPERE BUTA]],[6]!Tableau16[POSTE TECHNIQUE]&amp;[6]!Tableau16[Repere REF],[6]!Tableau16[NUMERO CLIENT])</f>
        <v>#N/A</v>
      </c>
      <c r="C137" s="48">
        <v>1502</v>
      </c>
      <c r="D137" s="48" t="str">
        <f>C137&amp;""</f>
        <v>1502</v>
      </c>
      <c r="E137" s="48" t="e">
        <v>#N/A</v>
      </c>
      <c r="F137" s="48" t="e">
        <v>#N/A</v>
      </c>
      <c r="G137" s="176" t="s">
        <v>1223</v>
      </c>
      <c r="H137" s="119" t="s">
        <v>1067</v>
      </c>
      <c r="I137" s="119" t="s">
        <v>80</v>
      </c>
      <c r="J137" s="119" t="s">
        <v>48</v>
      </c>
      <c r="K137" s="119" t="str">
        <f>_xlfn.XLOOKUP(Tableau210[[#This Row],[NOM]],[8]LUT!$I$5:$I$301,[8]LUT!$N$5:$N$301)</f>
        <v xml:space="preserve">Colonne </v>
      </c>
      <c r="L137" s="119">
        <v>20</v>
      </c>
      <c r="M137" s="119"/>
      <c r="N137" s="119">
        <v>20</v>
      </c>
      <c r="O137" s="119"/>
      <c r="P137" s="119"/>
      <c r="Q137" s="119"/>
      <c r="R137" s="119"/>
      <c r="S137" s="119"/>
      <c r="T137" s="119"/>
      <c r="U137" s="119"/>
      <c r="V137" s="119"/>
      <c r="W137" s="148"/>
      <c r="X137" s="207" cm="1">
        <f t="array" ref="X1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400</v>
      </c>
      <c r="Y137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7" s="148"/>
      <c r="AA137" s="207" cm="1">
        <f t="array" ref="AA1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7" s="48"/>
      <c r="AD137" s="117" t="s">
        <v>2196</v>
      </c>
      <c r="AE137" s="119"/>
      <c r="AF137" s="181">
        <f>IFERROR(VLOOKUP(Tableau210[[#This Row],[OPERATION]],Tableau4[],5,FALSE),"")</f>
        <v>0</v>
      </c>
      <c r="AG137" s="178" cm="1">
        <f t="array" ref="AG137">IFERROR(
   SUM(
      _xlfn._xlws.FILTER(
         Tableau3[JP],
         (Tableau3[ITEM]=Tableau210[[#This Row],[NOM]])*
         (Tableau3[Rep.]=Tableau210[[#This Row],[REPERE BUTA]])
      )
   ),
0)</f>
        <v>0</v>
      </c>
      <c r="AH137" s="182">
        <f>IFERROR(VLOOKUP(Tableau210[[#This Row],[OPERATION]],Tableau4[],4,FALSE),"")</f>
        <v>0</v>
      </c>
      <c r="AI137" s="178" cm="1">
        <f t="array" ref="AI137">IFERROR(
   SUM(
      _xlfn._xlws.FILTER(
         Tableau3[BP],
         (Tableau3[ITEM]=Tableau210[[#This Row],[NOM]])*
         (Tableau3[Rep.]=Tableau210[[#This Row],[REPERE BUTA]])
      )
   ),
0)</f>
        <v>0</v>
      </c>
      <c r="AJ137" s="182" t="str">
        <f>IF(Tableau210[[#This Row],[NB JP EMIS]]=1,"1 JP","") &amp; IF(Tableau210[[#This Row],[NB BP EMIS]]=1," 1 BP","")</f>
        <v/>
      </c>
      <c r="AK137" s="177" t="str">
        <f>IF(Tableau210[[#This Row],[NB JP BUTA]]=1,"1 JP","") &amp; IF(Tableau210[[#This Row],[Nb BP BUTA]]=1," 1 BP","") &amp; IF(Tableau210[[#This Row],[Nb BP BUTA]]=2," 2 BP","")</f>
        <v/>
      </c>
      <c r="AL137" s="117"/>
      <c r="AM137" s="117">
        <f>IFERROR(+VLOOKUP(AY137,Tiges!$G$4:$I$569,3,FALSE),"")</f>
        <v>41</v>
      </c>
      <c r="AN137" s="48"/>
      <c r="AO137" s="148"/>
      <c r="AP137" s="177" cm="1">
        <f t="array" ref="AP1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37" s="148"/>
      <c r="AS137" s="177" cm="1">
        <f t="array" ref="AS1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37" s="148"/>
      <c r="AV137" s="177" t="str" cm="1">
        <f t="array" ref="AV1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7" s="117"/>
      <c r="AY137" s="117" cm="1">
        <f t="array" ref="AY137">IFERROR(_xlfn.XLOOKUP(Tableau210[[#This Row],[DN DONNEES BUTA ]]&amp;Tableau210[[#This Row],[PN DONNEES BUTA]],Tiges!$B$4:$B$79&amp;Tiges!$C$4:$C$79,Tiges!$G$4:$G$79),"")</f>
        <v>27</v>
      </c>
      <c r="AZ137" s="117"/>
      <c r="BA137" s="117" cm="1">
        <f t="array" ref="BA137">IFERROR(_xlfn.XLOOKUP(Tableau210[[#This Row],[DN DONNEES BUTA ]]&amp;Tableau210[[#This Row],[PN DONNEES BUTA]],Tiges!$B$4:$B$79&amp;Tiges!$C$4:$C$79,Tiges!$H$4:$H$79),"")</f>
        <v>150</v>
      </c>
      <c r="BB137" s="117"/>
      <c r="BC137" s="182">
        <f>IFERROR(VLOOKUP(Tableau210[[#This Row],[OPERATION]],Tableau4[],2,FALSE),"")</f>
        <v>0</v>
      </c>
      <c r="BD137" s="177" cm="1">
        <f t="array" ref="BD137">IFERROR(
   SUM(
      _xlfn._xlws.FILTER(
         Tableau3[Nb Platinage Joint],
         (Tableau3[ITEM]=Tableau210[[#This Row],[NOM]])*
         (Tableau3[Rep.]=Tableau210[[#This Row],[REPERE BUTA]])
      )
   ),
0)</f>
        <v>0</v>
      </c>
      <c r="BE137" s="182">
        <f>IFERROR(VLOOKUP(Tableau210[[#This Row],[OPERATION]],Tableau4[],3,FALSE),"")</f>
        <v>1</v>
      </c>
      <c r="BF137" s="177" cm="1">
        <f t="array" ref="BF137">IFERROR(
   SUM(
      _xlfn._xlws.FILTER(
         Tableau3[Joint Définitif Nb],
         (Tableau3[ITEM]=Tableau210[[#This Row],[NOM]])*
         (Tableau3[Rep.]=Tableau210[[#This Row],[REPERE BUTA]])
      )
   ),
0)</f>
        <v>0</v>
      </c>
      <c r="BG137" s="148"/>
      <c r="BH137" s="177" cm="1">
        <f t="array" ref="BH1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7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37" s="148"/>
      <c r="BK137" s="148"/>
      <c r="BL137" s="117"/>
      <c r="BM137" s="117" t="s">
        <v>3449</v>
      </c>
      <c r="BN137" s="117"/>
      <c r="BO137" s="117"/>
      <c r="BP137" s="117"/>
      <c r="BQ137" s="48"/>
      <c r="BR137" s="119"/>
      <c r="BS137" s="48"/>
      <c r="BT137" s="48"/>
      <c r="BU137" s="48"/>
      <c r="BV137" s="48"/>
      <c r="BW137" s="48"/>
      <c r="BX137" s="48"/>
    </row>
    <row r="138" spans="1:77" s="154" customFormat="1" ht="15.75" x14ac:dyDescent="0.25">
      <c r="A138" s="48" t="e" cm="1">
        <f t="array" ref="A138">_xlfn.XLOOKUP(Tableau210[[#This Row],[NOM]]&amp;Tableau210[[#This Row],[REPERE BUTA]],[6]!Tableau16[POSTE TECHNIQUE]&amp;[6]!Tableau16[Repere ADM],[6]!Tableau16[NUMERO CLIENT])</f>
        <v>#N/A</v>
      </c>
      <c r="B138" s="48" t="e" cm="1">
        <f t="array" ref="B138">_xlfn.XLOOKUP(Tableau210[[#This Row],[NOM]]&amp;Tableau210[[#This Row],[REPERE BUTA]],[6]!Tableau16[POSTE TECHNIQUE]&amp;[6]!Tableau16[Repere REF],[6]!Tableau16[NUMERO CLIENT])</f>
        <v>#N/A</v>
      </c>
      <c r="C138" s="48">
        <v>1503</v>
      </c>
      <c r="D138" s="48" t="str">
        <f>C138&amp;""</f>
        <v>1503</v>
      </c>
      <c r="E138" s="48" t="e">
        <v>#N/A</v>
      </c>
      <c r="F138" s="48" t="e">
        <v>#N/A</v>
      </c>
      <c r="G138" s="149" t="s">
        <v>1223</v>
      </c>
      <c r="H138" s="150" t="s">
        <v>1067</v>
      </c>
      <c r="I138" s="150" t="s">
        <v>80</v>
      </c>
      <c r="J138" s="150" t="s">
        <v>48</v>
      </c>
      <c r="K138" s="150" t="str">
        <f>_xlfn.XLOOKUP(Tableau210[[#This Row],[NOM]],[8]LUT!$I$5:$I$301,[8]LUT!$N$5:$N$301)</f>
        <v xml:space="preserve">Colonne </v>
      </c>
      <c r="L138" s="150">
        <v>21</v>
      </c>
      <c r="M138" s="150" t="s">
        <v>3451</v>
      </c>
      <c r="N138" s="150" t="s">
        <v>3451</v>
      </c>
      <c r="O138" s="150"/>
      <c r="P138" s="150"/>
      <c r="Q138" s="150"/>
      <c r="R138" s="150"/>
      <c r="S138" s="150"/>
      <c r="T138" s="150"/>
      <c r="U138" s="150"/>
      <c r="V138" s="150"/>
      <c r="W138" s="151"/>
      <c r="X138" s="151" cm="1">
        <f t="array" ref="X1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8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8" s="151"/>
      <c r="AA138" s="151" cm="1">
        <f t="array" ref="AA1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8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8" s="152"/>
      <c r="AD138" s="153" t="s">
        <v>2197</v>
      </c>
      <c r="AE138" s="150"/>
      <c r="AF138" s="150">
        <f>IFERROR(VLOOKUP(Tableau210[[#This Row],[OPERATION]],Tableau4[],5,FALSE),"")</f>
        <v>0</v>
      </c>
      <c r="AG138" s="150" cm="1">
        <f t="array" ref="AG138">IFERROR(
   SUM(
      _xlfn._xlws.FILTER(
         Tableau3[JP],
         (Tableau3[ITEM]=Tableau210[[#This Row],[NOM]])*
         (Tableau3[Rep.]=Tableau210[[#This Row],[REPERE BUTA]])
      )
   ),
0)</f>
        <v>1</v>
      </c>
      <c r="AH138" s="153">
        <f>IFERROR(VLOOKUP(Tableau210[[#This Row],[OPERATION]],Tableau4[],4,FALSE),"")</f>
        <v>1</v>
      </c>
      <c r="AI138" s="150" cm="1">
        <f t="array" ref="AI138">IFERROR(
   SUM(
      _xlfn._xlws.FILTER(
         Tableau3[BP],
         (Tableau3[ITEM]=Tableau210[[#This Row],[NOM]])*
         (Tableau3[Rep.]=Tableau210[[#This Row],[REPERE BUTA]])
      )
   ),
0)</f>
        <v>0</v>
      </c>
      <c r="AJ138" s="153" t="str">
        <f>IF(Tableau210[[#This Row],[NB JP EMIS]]=1,"1 JP","") &amp; IF(Tableau210[[#This Row],[NB BP EMIS]]=1," 1 BP","")</f>
        <v xml:space="preserve"> 1 BP</v>
      </c>
      <c r="AK138" s="153" t="str">
        <f>IF(Tableau210[[#This Row],[NB JP BUTA]]=1,"1 JP","") &amp; IF(Tableau210[[#This Row],[Nb BP BUTA]]=1," 1 BP","") &amp; IF(Tableau210[[#This Row],[Nb BP BUTA]]=2," 2 BP","")</f>
        <v>1 JP</v>
      </c>
      <c r="AL138" s="153"/>
      <c r="AM138" s="153">
        <f>IFERROR(+VLOOKUP(AY138,Tiges!$G$4:$I$569,3,FALSE),"")</f>
        <v>27</v>
      </c>
      <c r="AN138" s="152"/>
      <c r="AO138" s="153"/>
      <c r="AP138" s="153" cm="1">
        <f t="array" ref="AP1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8" s="153"/>
      <c r="AS138" s="153" t="str" cm="1">
        <f t="array" ref="AS1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8" s="153"/>
      <c r="AV138" s="153" t="str" cm="1">
        <f t="array" ref="AV1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8" s="153"/>
      <c r="AY138" s="153" cm="1">
        <f t="array" ref="AY138">IFERROR(_xlfn.XLOOKUP(Tableau210[[#This Row],[DN DONNEES BUTA ]]&amp;Tableau210[[#This Row],[PN DONNEES BUTA]],Tiges!$B$4:$B$79&amp;Tiges!$C$4:$C$79,Tiges!$G$4:$G$79),"")</f>
        <v>16</v>
      </c>
      <c r="AZ138" s="153"/>
      <c r="BA138" s="153" cm="1">
        <f t="array" ref="BA138">IFERROR(_xlfn.XLOOKUP(Tableau210[[#This Row],[DN DONNEES BUTA ]]&amp;Tableau210[[#This Row],[PN DONNEES BUTA]],Tiges!$B$4:$B$79&amp;Tiges!$C$4:$C$79,Tiges!$H$4:$H$79),"")</f>
        <v>100</v>
      </c>
      <c r="BB138" s="153"/>
      <c r="BC138" s="153">
        <f>IFERROR(VLOOKUP(Tableau210[[#This Row],[OPERATION]],Tableau4[],2,FALSE),"")</f>
        <v>1</v>
      </c>
      <c r="BD138" s="153" cm="1">
        <f t="array" ref="BD138">IFERROR(
   SUM(
      _xlfn._xlws.FILTER(
         Tableau3[Nb Platinage Joint],
         (Tableau3[ITEM]=Tableau210[[#This Row],[NOM]])*
         (Tableau3[Rep.]=Tableau210[[#This Row],[REPERE BUTA]])
      )
   ),
0)</f>
        <v>2</v>
      </c>
      <c r="BE138" s="153">
        <f>IFERROR(VLOOKUP(Tableau210[[#This Row],[OPERATION]],Tableau4[],3,FALSE),"")</f>
        <v>1</v>
      </c>
      <c r="BF138" s="153" cm="1">
        <f t="array" ref="BF138">IFERROR(
   SUM(
      _xlfn._xlws.FILTER(
         Tableau3[Joint Définitif Nb],
         (Tableau3[ITEM]=Tableau210[[#This Row],[NOM]])*
         (Tableau3[Rep.]=Tableau210[[#This Row],[REPERE BUTA]])
      )
   ),
0)</f>
        <v>1</v>
      </c>
      <c r="BG138" s="153"/>
      <c r="BH138" s="153" t="str" cm="1">
        <f t="array" ref="BH1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8" s="153"/>
      <c r="BK138" s="153"/>
      <c r="BL138" s="153" t="s">
        <v>3456</v>
      </c>
      <c r="BM138" s="153" t="s">
        <v>3449</v>
      </c>
      <c r="BN138" s="153"/>
      <c r="BO138" s="153"/>
      <c r="BP138" s="153"/>
      <c r="BQ138" s="152"/>
      <c r="BR138" s="150"/>
      <c r="BS138" s="152"/>
      <c r="BT138" s="152"/>
      <c r="BU138" s="152"/>
      <c r="BV138" s="152"/>
      <c r="BW138" s="152"/>
      <c r="BX138" s="152"/>
    </row>
    <row r="139" spans="1:77" s="154" customFormat="1" ht="15.75" x14ac:dyDescent="0.25">
      <c r="A139" s="48" t="e" cm="1">
        <f t="array" ref="A139">_xlfn.XLOOKUP(Tableau210[[#This Row],[NOM]]&amp;Tableau210[[#This Row],[REPERE BUTA]],[6]!Tableau16[POSTE TECHNIQUE]&amp;[6]!Tableau16[Repere ADM],[6]!Tableau16[NUMERO CLIENT])</f>
        <v>#N/A</v>
      </c>
      <c r="B139" s="48" t="e" cm="1">
        <f t="array" ref="B139">_xlfn.XLOOKUP(Tableau210[[#This Row],[NOM]]&amp;Tableau210[[#This Row],[REPERE BUTA]],[6]!Tableau16[POSTE TECHNIQUE]&amp;[6]!Tableau16[Repere REF],[6]!Tableau16[NUMERO CLIENT])</f>
        <v>#N/A</v>
      </c>
      <c r="C139" s="48">
        <v>1504</v>
      </c>
      <c r="D139" s="48" t="str">
        <f>C139&amp;""</f>
        <v>1504</v>
      </c>
      <c r="E139" s="48" t="e">
        <v>#N/A</v>
      </c>
      <c r="F139" s="48" t="e">
        <v>#N/A</v>
      </c>
      <c r="G139" s="149" t="s">
        <v>1223</v>
      </c>
      <c r="H139" s="150" t="s">
        <v>1067</v>
      </c>
      <c r="I139" s="150" t="s">
        <v>80</v>
      </c>
      <c r="J139" s="150" t="s">
        <v>48</v>
      </c>
      <c r="K139" s="150" t="str">
        <f>_xlfn.XLOOKUP(Tableau210[[#This Row],[NOM]],[8]LUT!$I$5:$I$301,[8]LUT!$N$5:$N$301)</f>
        <v xml:space="preserve">Colonne </v>
      </c>
      <c r="L139" s="150">
        <v>21</v>
      </c>
      <c r="M139" s="150" t="s">
        <v>3454</v>
      </c>
      <c r="N139" s="150" t="s">
        <v>3454</v>
      </c>
      <c r="O139" s="150"/>
      <c r="P139" s="150"/>
      <c r="Q139" s="150"/>
      <c r="R139" s="150"/>
      <c r="S139" s="150"/>
      <c r="T139" s="150"/>
      <c r="U139" s="150"/>
      <c r="V139" s="150"/>
      <c r="W139" s="151"/>
      <c r="X139" s="151" cm="1">
        <f t="array" ref="X1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9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9" s="151"/>
      <c r="AA139" s="151" cm="1">
        <f t="array" ref="AA1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9" s="152"/>
      <c r="AD139" s="153" t="s">
        <v>2196</v>
      </c>
      <c r="AE139" s="150"/>
      <c r="AF139" s="150">
        <f>IFERROR(VLOOKUP(Tableau210[[#This Row],[OPERATION]],Tableau4[],5,FALSE),"")</f>
        <v>0</v>
      </c>
      <c r="AG139" s="150" cm="1">
        <f t="array" ref="AG139">IFERROR(
   SUM(
      _xlfn._xlws.FILTER(
         Tableau3[JP],
         (Tableau3[ITEM]=Tableau210[[#This Row],[NOM]])*
         (Tableau3[Rep.]=Tableau210[[#This Row],[REPERE BUTA]])
      )
   ),
0)</f>
        <v>1</v>
      </c>
      <c r="AH139" s="153">
        <f>IFERROR(VLOOKUP(Tableau210[[#This Row],[OPERATION]],Tableau4[],4,FALSE),"")</f>
        <v>0</v>
      </c>
      <c r="AI139" s="150" cm="1">
        <f t="array" ref="AI139">IFERROR(
   SUM(
      _xlfn._xlws.FILTER(
         Tableau3[BP],
         (Tableau3[ITEM]=Tableau210[[#This Row],[NOM]])*
         (Tableau3[Rep.]=Tableau210[[#This Row],[REPERE BUTA]])
      )
   ),
0)</f>
        <v>0</v>
      </c>
      <c r="AJ139" s="153" t="str">
        <f>IF(Tableau210[[#This Row],[NB JP EMIS]]=1,"1 JP","") &amp; IF(Tableau210[[#This Row],[NB BP EMIS]]=1," 1 BP","")</f>
        <v/>
      </c>
      <c r="AK139" s="153" t="str">
        <f>IF(Tableau210[[#This Row],[NB JP BUTA]]=1,"1 JP","") &amp; IF(Tableau210[[#This Row],[Nb BP BUTA]]=1," 1 BP","") &amp; IF(Tableau210[[#This Row],[Nb BP BUTA]]=2," 2 BP","")</f>
        <v>1 JP</v>
      </c>
      <c r="AL139" s="153"/>
      <c r="AM139" s="153">
        <f>IFERROR(+VLOOKUP(AY139,Tiges!$G$4:$I$569,3,FALSE),"")</f>
        <v>27</v>
      </c>
      <c r="AN139" s="152"/>
      <c r="AO139" s="153"/>
      <c r="AP139" s="153" cm="1">
        <f t="array" ref="AP1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9" s="153"/>
      <c r="AS139" s="153" t="str" cm="1">
        <f t="array" ref="AS1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9" s="153"/>
      <c r="AV139" s="153" t="str" cm="1">
        <f t="array" ref="AV1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9" s="153"/>
      <c r="AY139" s="153" cm="1">
        <f t="array" ref="AY139">IFERROR(_xlfn.XLOOKUP(Tableau210[[#This Row],[DN DONNEES BUTA ]]&amp;Tableau210[[#This Row],[PN DONNEES BUTA]],Tiges!$B$4:$B$79&amp;Tiges!$C$4:$C$79,Tiges!$G$4:$G$79),"")</f>
        <v>16</v>
      </c>
      <c r="AZ139" s="153"/>
      <c r="BA139" s="153" cm="1">
        <f t="array" ref="BA139">IFERROR(_xlfn.XLOOKUP(Tableau210[[#This Row],[DN DONNEES BUTA ]]&amp;Tableau210[[#This Row],[PN DONNEES BUTA]],Tiges!$B$4:$B$79&amp;Tiges!$C$4:$C$79,Tiges!$H$4:$H$79),"")</f>
        <v>100</v>
      </c>
      <c r="BB139" s="153"/>
      <c r="BC139" s="153">
        <f>IFERROR(VLOOKUP(Tableau210[[#This Row],[OPERATION]],Tableau4[],2,FALSE),"")</f>
        <v>0</v>
      </c>
      <c r="BD139" s="153" cm="1">
        <f t="array" ref="BD139">IFERROR(
   SUM(
      _xlfn._xlws.FILTER(
         Tableau3[Nb Platinage Joint],
         (Tableau3[ITEM]=Tableau210[[#This Row],[NOM]])*
         (Tableau3[Rep.]=Tableau210[[#This Row],[REPERE BUTA]])
      )
   ),
0)</f>
        <v>2</v>
      </c>
      <c r="BE139" s="153">
        <f>IFERROR(VLOOKUP(Tableau210[[#This Row],[OPERATION]],Tableau4[],3,FALSE),"")</f>
        <v>1</v>
      </c>
      <c r="BF139" s="153" cm="1">
        <f t="array" ref="BF139">IFERROR(
   SUM(
      _xlfn._xlws.FILTER(
         Tableau3[Joint Définitif Nb],
         (Tableau3[ITEM]=Tableau210[[#This Row],[NOM]])*
         (Tableau3[Rep.]=Tableau210[[#This Row],[REPERE BUTA]])
      )
   ),
0)</f>
        <v>1</v>
      </c>
      <c r="BG139" s="153"/>
      <c r="BH139" s="153" t="str" cm="1">
        <f t="array" ref="BH1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9" s="153"/>
      <c r="BK139" s="153"/>
      <c r="BL139" s="153" t="s">
        <v>3456</v>
      </c>
      <c r="BM139" s="153" t="s">
        <v>3449</v>
      </c>
      <c r="BN139" s="153"/>
      <c r="BO139" s="153"/>
      <c r="BP139" s="153"/>
      <c r="BQ139" s="152"/>
      <c r="BR139" s="150"/>
      <c r="BS139" s="152"/>
      <c r="BT139" s="152"/>
      <c r="BU139" s="152"/>
      <c r="BV139" s="152"/>
      <c r="BW139" s="152"/>
      <c r="BX139" s="152"/>
    </row>
    <row r="140" spans="1:77" ht="15.75" x14ac:dyDescent="0.25">
      <c r="A140" s="48" t="e" cm="1">
        <f t="array" ref="A140">_xlfn.XLOOKUP(Tableau210[[#This Row],[NOM]]&amp;Tableau210[[#This Row],[REPERE BUTA]],[6]!Tableau16[POSTE TECHNIQUE]&amp;[6]!Tableau16[Repere ADM],[6]!Tableau16[NUMERO CLIENT])</f>
        <v>#N/A</v>
      </c>
      <c r="B140" s="48" t="e" cm="1">
        <f t="array" ref="B140">_xlfn.XLOOKUP(Tableau210[[#This Row],[NOM]]&amp;Tableau210[[#This Row],[REPERE BUTA]],[6]!Tableau16[POSTE TECHNIQUE]&amp;[6]!Tableau16[Repere REF],[6]!Tableau16[NUMERO CLIENT])</f>
        <v>#N/A</v>
      </c>
      <c r="C140" s="48">
        <v>1505</v>
      </c>
      <c r="D140" s="48" t="str">
        <f>C140&amp;""</f>
        <v>1505</v>
      </c>
      <c r="E140" s="48" t="e">
        <v>#N/A</v>
      </c>
      <c r="F140" s="48" t="e">
        <v>#N/A</v>
      </c>
      <c r="G140" s="176" t="s">
        <v>1223</v>
      </c>
      <c r="H140" s="119" t="s">
        <v>1067</v>
      </c>
      <c r="I140" s="119" t="s">
        <v>80</v>
      </c>
      <c r="J140" s="119" t="s">
        <v>48</v>
      </c>
      <c r="K140" s="119" t="str">
        <f>_xlfn.XLOOKUP(Tableau210[[#This Row],[NOM]],[8]LUT!$I$5:$I$301,[8]LUT!$N$5:$N$301)</f>
        <v xml:space="preserve">Colonne </v>
      </c>
      <c r="L140" s="119">
        <v>22</v>
      </c>
      <c r="M140" s="119"/>
      <c r="N140" s="119">
        <v>22</v>
      </c>
      <c r="O140" s="119"/>
      <c r="P140" s="119"/>
      <c r="Q140" s="119"/>
      <c r="R140" s="119"/>
      <c r="S140" s="119"/>
      <c r="T140" s="119"/>
      <c r="U140" s="119"/>
      <c r="V140" s="119"/>
      <c r="W140" s="148"/>
      <c r="X140" s="207" cm="1">
        <f t="array" ref="X1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0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0" s="148"/>
      <c r="AA140" s="207" cm="1">
        <f t="array" ref="AA1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0" s="48"/>
      <c r="AD140" s="117" t="s">
        <v>2197</v>
      </c>
      <c r="AE140" s="119"/>
      <c r="AF140" s="181">
        <f>IFERROR(VLOOKUP(Tableau210[[#This Row],[OPERATION]],Tableau4[],5,FALSE),"")</f>
        <v>0</v>
      </c>
      <c r="AG140" s="178" cm="1">
        <f t="array" ref="AG140">IFERROR(
   SUM(
      _xlfn._xlws.FILTER(
         Tableau3[JP],
         (Tableau3[ITEM]=Tableau210[[#This Row],[NOM]])*
         (Tableau3[Rep.]=Tableau210[[#This Row],[REPERE BUTA]])
      )
   ),
0)</f>
        <v>0</v>
      </c>
      <c r="AH140" s="182">
        <f>IFERROR(VLOOKUP(Tableau210[[#This Row],[OPERATION]],Tableau4[],4,FALSE),"")</f>
        <v>1</v>
      </c>
      <c r="AI140" s="178" cm="1">
        <f t="array" ref="AI140">IFERROR(
   SUM(
      _xlfn._xlws.FILTER(
         Tableau3[BP],
         (Tableau3[ITEM]=Tableau210[[#This Row],[NOM]])*
         (Tableau3[Rep.]=Tableau210[[#This Row],[REPERE BUTA]])
      )
   ),
0)</f>
        <v>0</v>
      </c>
      <c r="AJ140" s="182" t="str">
        <f>IF(Tableau210[[#This Row],[NB JP EMIS]]=1,"1 JP","") &amp; IF(Tableau210[[#This Row],[NB BP EMIS]]=1," 1 BP","")</f>
        <v xml:space="preserve"> 1 BP</v>
      </c>
      <c r="AK140" s="177" t="str">
        <f>IF(Tableau210[[#This Row],[NB JP BUTA]]=1,"1 JP","") &amp; IF(Tableau210[[#This Row],[Nb BP BUTA]]=1," 1 BP","") &amp; IF(Tableau210[[#This Row],[Nb BP BUTA]]=2," 2 BP","")</f>
        <v/>
      </c>
      <c r="AL140" s="117"/>
      <c r="AM140" s="117">
        <f>IFERROR(+VLOOKUP(AY140,Tiges!$G$4:$I$569,3,FALSE),"")</f>
        <v>27</v>
      </c>
      <c r="AN140" s="48"/>
      <c r="AO140" s="117"/>
      <c r="AP140" s="177" cm="1">
        <f t="array" ref="AP1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40" s="117"/>
      <c r="AS140" s="177" cm="1">
        <f t="array" ref="AS1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40" s="117"/>
      <c r="AV140" s="177" t="str" cm="1">
        <f t="array" ref="AV1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0" s="117"/>
      <c r="AY140" s="117" cm="1">
        <f t="array" ref="AY140">IFERROR(_xlfn.XLOOKUP(Tableau210[[#This Row],[DN DONNEES BUTA ]]&amp;Tableau210[[#This Row],[PN DONNEES BUTA]],Tiges!$B$4:$B$79&amp;Tiges!$C$4:$C$79,Tiges!$G$4:$G$79),"")</f>
        <v>16</v>
      </c>
      <c r="AZ140" s="117"/>
      <c r="BA140" s="117" cm="1">
        <f t="array" ref="BA140">IFERROR(_xlfn.XLOOKUP(Tableau210[[#This Row],[DN DONNEES BUTA ]]&amp;Tableau210[[#This Row],[PN DONNEES BUTA]],Tiges!$B$4:$B$79&amp;Tiges!$C$4:$C$79,Tiges!$H$4:$H$79),"")</f>
        <v>90</v>
      </c>
      <c r="BB140" s="117"/>
      <c r="BC140" s="182">
        <f>IFERROR(VLOOKUP(Tableau210[[#This Row],[OPERATION]],Tableau4[],2,FALSE),"")</f>
        <v>1</v>
      </c>
      <c r="BD140" s="177" cm="1">
        <f t="array" ref="BD140">IFERROR(
   SUM(
      _xlfn._xlws.FILTER(
         Tableau3[Nb Platinage Joint],
         (Tableau3[ITEM]=Tableau210[[#This Row],[NOM]])*
         (Tableau3[Rep.]=Tableau210[[#This Row],[REPERE BUTA]])
      )
   ),
0)</f>
        <v>0</v>
      </c>
      <c r="BE140" s="182">
        <f>IFERROR(VLOOKUP(Tableau210[[#This Row],[OPERATION]],Tableau4[],3,FALSE),"")</f>
        <v>1</v>
      </c>
      <c r="BF140" s="177" cm="1">
        <f t="array" ref="BF140">IFERROR(
   SUM(
      _xlfn._xlws.FILTER(
         Tableau3[Joint Définitif Nb],
         (Tableau3[ITEM]=Tableau210[[#This Row],[NOM]])*
         (Tableau3[Rep.]=Tableau210[[#This Row],[REPERE BUTA]])
      )
   ),
0)</f>
        <v>0</v>
      </c>
      <c r="BG140" s="117"/>
      <c r="BH140" s="177" cm="1">
        <f t="array" ref="BH1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0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40" s="117"/>
      <c r="BK140" s="117"/>
      <c r="BL140" s="117"/>
      <c r="BM140" s="117" t="s">
        <v>3449</v>
      </c>
      <c r="BN140" s="117"/>
      <c r="BO140" s="117"/>
      <c r="BP140" s="117"/>
      <c r="BQ140" s="48"/>
      <c r="BR140" s="119"/>
      <c r="BS140" s="48"/>
      <c r="BT140" s="48"/>
      <c r="BU140" s="48"/>
      <c r="BV140" s="48"/>
      <c r="BW140" s="48"/>
      <c r="BX140" s="48"/>
    </row>
    <row r="141" spans="1:77" ht="15.75" x14ac:dyDescent="0.25">
      <c r="A141" s="48" t="e" cm="1">
        <f t="array" ref="A141">_xlfn.XLOOKUP(Tableau210[[#This Row],[NOM]]&amp;Tableau210[[#This Row],[REPERE BUTA]],[6]!Tableau16[POSTE TECHNIQUE]&amp;[6]!Tableau16[Repere ADM],[6]!Tableau16[NUMERO CLIENT])</f>
        <v>#N/A</v>
      </c>
      <c r="B141" s="48" t="e" cm="1">
        <f t="array" ref="B141">_xlfn.XLOOKUP(Tableau210[[#This Row],[NOM]]&amp;Tableau210[[#This Row],[REPERE BUTA]],[6]!Tableau16[POSTE TECHNIQUE]&amp;[6]!Tableau16[Repere REF],[6]!Tableau16[NUMERO CLIENT])</f>
        <v>#N/A</v>
      </c>
      <c r="C141" s="48" cm="1">
        <f t="array" ref="C141">_xlfn.XLOOKUP(Tableau210[[#This Row],[NOM]]&amp;Tableau210[[#This Row],[Repere Ubleam]],[7]Sheet1!$C$2:$C$2995&amp;[7]Sheet1!$I$2:$I$2995,[7]Sheet1!$A$2:$A$2995)</f>
        <v>126</v>
      </c>
      <c r="D141" s="48" t="str">
        <f>C141&amp;""</f>
        <v>126</v>
      </c>
      <c r="E141" s="48" t="e">
        <v>#N/A</v>
      </c>
      <c r="F141" s="48" t="e">
        <v>#N/A</v>
      </c>
      <c r="G141" s="176" t="s">
        <v>1223</v>
      </c>
      <c r="H141" s="119" t="s">
        <v>1067</v>
      </c>
      <c r="I141" s="119" t="s">
        <v>80</v>
      </c>
      <c r="J141" s="119" t="s">
        <v>48</v>
      </c>
      <c r="K141" s="119" t="str">
        <f>_xlfn.XLOOKUP(Tableau210[[#This Row],[NOM]],[8]LUT!$I$5:$I$301,[8]LUT!$N$5:$N$301)</f>
        <v xml:space="preserve">Colonne </v>
      </c>
      <c r="L141" s="119">
        <v>23</v>
      </c>
      <c r="M141" s="119"/>
      <c r="N141" s="119">
        <v>23</v>
      </c>
      <c r="O141" s="119"/>
      <c r="P141" s="150"/>
      <c r="Q141" s="150"/>
      <c r="R141" s="150"/>
      <c r="S141" s="150"/>
      <c r="T141" s="150"/>
      <c r="U141" s="150"/>
      <c r="V141" s="150"/>
      <c r="W141" s="148"/>
      <c r="X141" s="207" cm="1">
        <f t="array" ref="X1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41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1" s="148"/>
      <c r="AA141" s="207" cm="1">
        <f t="array" ref="AA1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1" s="48"/>
      <c r="AD141" s="117" t="s">
        <v>2197</v>
      </c>
      <c r="AE141" s="119"/>
      <c r="AF141" s="181">
        <f>IFERROR(VLOOKUP(Tableau210[[#This Row],[OPERATION]],Tableau4[],5,FALSE),"")</f>
        <v>0</v>
      </c>
      <c r="AG141" s="178" cm="1">
        <f t="array" ref="AG141">IFERROR(
   SUM(
      _xlfn._xlws.FILTER(
         Tableau3[JP],
         (Tableau3[ITEM]=Tableau210[[#This Row],[NOM]])*
         (Tableau3[Rep.]=Tableau210[[#This Row],[REPERE BUTA]])
      )
   ),
0)</f>
        <v>1</v>
      </c>
      <c r="AH141" s="182">
        <f>IFERROR(VLOOKUP(Tableau210[[#This Row],[OPERATION]],Tableau4[],4,FALSE),"")</f>
        <v>1</v>
      </c>
      <c r="AI141" s="178" cm="1">
        <f t="array" ref="AI141">IFERROR(
   SUM(
      _xlfn._xlws.FILTER(
         Tableau3[BP],
         (Tableau3[ITEM]=Tableau210[[#This Row],[NOM]])*
         (Tableau3[Rep.]=Tableau210[[#This Row],[REPERE BUTA]])
      )
   ),
0)</f>
        <v>0</v>
      </c>
      <c r="AJ141" s="182" t="str">
        <f>IF(Tableau210[[#This Row],[NB JP EMIS]]=1,"1 JP","") &amp; IF(Tableau210[[#This Row],[NB BP EMIS]]=1," 1 BP","")</f>
        <v xml:space="preserve"> 1 BP</v>
      </c>
      <c r="AK141" s="177" t="str">
        <f>IF(Tableau210[[#This Row],[NB JP BUTA]]=1,"1 JP","") &amp; IF(Tableau210[[#This Row],[Nb BP BUTA]]=1," 1 BP","") &amp; IF(Tableau210[[#This Row],[Nb BP BUTA]]=2," 2 BP","")</f>
        <v>1 JP</v>
      </c>
      <c r="AL141" s="117"/>
      <c r="AM141" s="117">
        <f>IFERROR(+VLOOKUP(AY141,Tiges!$G$4:$I$569,3,FALSE),"")</f>
        <v>32</v>
      </c>
      <c r="AN141" s="48"/>
      <c r="AO141" s="117"/>
      <c r="AP141" s="177" cm="1">
        <f t="array" ref="AP1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41" s="117"/>
      <c r="AS141" s="177" t="str" cm="1">
        <f t="array" ref="AS1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41" s="117"/>
      <c r="AV141" s="177" t="str" cm="1">
        <f t="array" ref="AV1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1" s="153"/>
      <c r="AY141" s="153" cm="1">
        <f t="array" ref="AY141">IFERROR(_xlfn.XLOOKUP(Tableau210[[#This Row],[DN DONNEES BUTA ]]&amp;Tableau210[[#This Row],[PN DONNEES BUTA]],Tiges!$B$4:$B$79&amp;Tiges!$C$4:$C$79,Tiges!$G$4:$G$79),"")</f>
        <v>20</v>
      </c>
      <c r="AZ141" s="153"/>
      <c r="BA141" s="153" cm="1">
        <f t="array" ref="BA141">IFERROR(_xlfn.XLOOKUP(Tableau210[[#This Row],[DN DONNEES BUTA ]]&amp;Tableau210[[#This Row],[PN DONNEES BUTA]],Tiges!$B$4:$B$79&amp;Tiges!$C$4:$C$79,Tiges!$H$4:$H$79),"")</f>
        <v>110</v>
      </c>
      <c r="BB141" s="153"/>
      <c r="BC141" s="182">
        <f>IFERROR(VLOOKUP(Tableau210[[#This Row],[OPERATION]],Tableau4[],2,FALSE),"")</f>
        <v>1</v>
      </c>
      <c r="BD141" s="177" cm="1">
        <f t="array" ref="BD141">IFERROR(
   SUM(
      _xlfn._xlws.FILTER(
         Tableau3[Nb Platinage Joint],
         (Tableau3[ITEM]=Tableau210[[#This Row],[NOM]])*
         (Tableau3[Rep.]=Tableau210[[#This Row],[REPERE BUTA]])
      )
   ),
0)</f>
        <v>2</v>
      </c>
      <c r="BE141" s="182">
        <f>IFERROR(VLOOKUP(Tableau210[[#This Row],[OPERATION]],Tableau4[],3,FALSE),"")</f>
        <v>1</v>
      </c>
      <c r="BF141" s="177" cm="1">
        <f t="array" ref="BF141">IFERROR(
   SUM(
      _xlfn._xlws.FILTER(
         Tableau3[Joint Définitif Nb],
         (Tableau3[ITEM]=Tableau210[[#This Row],[NOM]])*
         (Tableau3[Rep.]=Tableau210[[#This Row],[REPERE BUTA]])
      )
   ),
0)</f>
        <v>1</v>
      </c>
      <c r="BG141" s="117"/>
      <c r="BH141" s="177" t="str" cm="1">
        <f t="array" ref="BH1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1" s="117"/>
      <c r="BK141" s="117"/>
      <c r="BL141" s="117"/>
      <c r="BM141" s="117" t="s">
        <v>3449</v>
      </c>
      <c r="BN141" s="117"/>
      <c r="BO141" s="117"/>
      <c r="BP141" s="117"/>
      <c r="BQ141" s="48"/>
      <c r="BR141" s="119"/>
      <c r="BS141" s="48"/>
      <c r="BT141" s="48"/>
      <c r="BU141" s="48"/>
      <c r="BV141" s="48"/>
      <c r="BW141" s="48"/>
      <c r="BX141" s="48"/>
      <c r="BY141" s="154"/>
    </row>
    <row r="142" spans="1:77" ht="15.75" x14ac:dyDescent="0.25">
      <c r="A142" s="48" t="e" cm="1">
        <f t="array" ref="A142">_xlfn.XLOOKUP(Tableau210[[#This Row],[NOM]]&amp;Tableau210[[#This Row],[REPERE BUTA]],[6]!Tableau16[POSTE TECHNIQUE]&amp;[6]!Tableau16[Repere ADM],[6]!Tableau16[NUMERO CLIENT])</f>
        <v>#N/A</v>
      </c>
      <c r="B142" s="48" t="e" cm="1">
        <f t="array" ref="B142">_xlfn.XLOOKUP(Tableau210[[#This Row],[NOM]]&amp;Tableau210[[#This Row],[REPERE BUTA]],[6]!Tableau16[POSTE TECHNIQUE]&amp;[6]!Tableau16[Repere REF],[6]!Tableau16[NUMERO CLIENT])</f>
        <v>#N/A</v>
      </c>
      <c r="C142" s="48">
        <v>1506</v>
      </c>
      <c r="D142" s="48" t="str">
        <f>C142&amp;""</f>
        <v>1506</v>
      </c>
      <c r="E142" s="48" t="e">
        <v>#N/A</v>
      </c>
      <c r="F142" s="48" t="e">
        <v>#N/A</v>
      </c>
      <c r="G142" s="176" t="s">
        <v>1223</v>
      </c>
      <c r="H142" s="119" t="s">
        <v>1067</v>
      </c>
      <c r="I142" s="119" t="s">
        <v>80</v>
      </c>
      <c r="J142" s="119" t="s">
        <v>48</v>
      </c>
      <c r="K142" s="119" t="str">
        <f>_xlfn.XLOOKUP(Tableau210[[#This Row],[NOM]],[8]LUT!$I$5:$I$301,[8]LUT!$N$5:$N$301)</f>
        <v xml:space="preserve">Colonne </v>
      </c>
      <c r="L142" s="119">
        <v>24</v>
      </c>
      <c r="M142" s="119"/>
      <c r="N142" s="119">
        <v>24</v>
      </c>
      <c r="O142" s="119"/>
      <c r="P142" s="119"/>
      <c r="Q142" s="119"/>
      <c r="R142" s="119"/>
      <c r="S142" s="119"/>
      <c r="T142" s="119"/>
      <c r="U142" s="119"/>
      <c r="V142" s="119"/>
      <c r="W142" s="148"/>
      <c r="X142" s="207" cm="1">
        <f t="array" ref="X1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2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" s="148"/>
      <c r="AA142" s="207" cm="1">
        <f t="array" ref="AA1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" s="48"/>
      <c r="AD142" s="117" t="s">
        <v>2197</v>
      </c>
      <c r="AE142" s="119"/>
      <c r="AF142" s="181">
        <f>IFERROR(VLOOKUP(Tableau210[[#This Row],[OPERATION]],Tableau4[],5,FALSE),"")</f>
        <v>0</v>
      </c>
      <c r="AG142" s="178" cm="1">
        <f t="array" ref="AG142">IFERROR(
   SUM(
      _xlfn._xlws.FILTER(
         Tableau3[JP],
         (Tableau3[ITEM]=Tableau210[[#This Row],[NOM]])*
         (Tableau3[Rep.]=Tableau210[[#This Row],[REPERE BUTA]])
      )
   ),
0)</f>
        <v>0</v>
      </c>
      <c r="AH142" s="182">
        <f>IFERROR(VLOOKUP(Tableau210[[#This Row],[OPERATION]],Tableau4[],4,FALSE),"")</f>
        <v>1</v>
      </c>
      <c r="AI142" s="178" cm="1">
        <f t="array" ref="AI142">IFERROR(
   SUM(
      _xlfn._xlws.FILTER(
         Tableau3[BP],
         (Tableau3[ITEM]=Tableau210[[#This Row],[NOM]])*
         (Tableau3[Rep.]=Tableau210[[#This Row],[REPERE BUTA]])
      )
   ),
0)</f>
        <v>0</v>
      </c>
      <c r="AJ142" s="182" t="str">
        <f>IF(Tableau210[[#This Row],[NB JP EMIS]]=1,"1 JP","") &amp; IF(Tableau210[[#This Row],[NB BP EMIS]]=1," 1 BP","")</f>
        <v xml:space="preserve"> 1 BP</v>
      </c>
      <c r="AK142" s="177" t="str">
        <f>IF(Tableau210[[#This Row],[NB JP BUTA]]=1,"1 JP","") &amp; IF(Tableau210[[#This Row],[Nb BP BUTA]]=1," 1 BP","") &amp; IF(Tableau210[[#This Row],[Nb BP BUTA]]=2," 2 BP","")</f>
        <v/>
      </c>
      <c r="AL142" s="117"/>
      <c r="AM142" s="117">
        <f>IFERROR(+VLOOKUP(AY142,Tiges!$G$4:$I$569,3,FALSE),"")</f>
        <v>27</v>
      </c>
      <c r="AN142" s="48"/>
      <c r="AO142" s="117"/>
      <c r="AP142" s="177" cm="1">
        <f t="array" ref="AP1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42" s="117"/>
      <c r="AS142" s="177" cm="1">
        <f t="array" ref="AS1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42" s="117"/>
      <c r="AV142" s="177" t="str" cm="1">
        <f t="array" ref="AV1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2" s="117"/>
      <c r="AY142" s="117" cm="1">
        <f t="array" ref="AY142">IFERROR(_xlfn.XLOOKUP(Tableau210[[#This Row],[DN DONNEES BUTA ]]&amp;Tableau210[[#This Row],[PN DONNEES BUTA]],Tiges!$B$4:$B$79&amp;Tiges!$C$4:$C$79,Tiges!$G$4:$G$79),"")</f>
        <v>16</v>
      </c>
      <c r="AZ142" s="117"/>
      <c r="BA142" s="117" cm="1">
        <f t="array" ref="BA142">IFERROR(_xlfn.XLOOKUP(Tableau210[[#This Row],[DN DONNEES BUTA ]]&amp;Tableau210[[#This Row],[PN DONNEES BUTA]],Tiges!$B$4:$B$79&amp;Tiges!$C$4:$C$79,Tiges!$H$4:$H$79),"")</f>
        <v>90</v>
      </c>
      <c r="BB142" s="117"/>
      <c r="BC142" s="182">
        <f>IFERROR(VLOOKUP(Tableau210[[#This Row],[OPERATION]],Tableau4[],2,FALSE),"")</f>
        <v>1</v>
      </c>
      <c r="BD142" s="177" cm="1">
        <f t="array" ref="BD142">IFERROR(
   SUM(
      _xlfn._xlws.FILTER(
         Tableau3[Nb Platinage Joint],
         (Tableau3[ITEM]=Tableau210[[#This Row],[NOM]])*
         (Tableau3[Rep.]=Tableau210[[#This Row],[REPERE BUTA]])
      )
   ),
0)</f>
        <v>0</v>
      </c>
      <c r="BE142" s="182">
        <f>IFERROR(VLOOKUP(Tableau210[[#This Row],[OPERATION]],Tableau4[],3,FALSE),"")</f>
        <v>1</v>
      </c>
      <c r="BF142" s="177" cm="1">
        <f t="array" ref="BF142">IFERROR(
   SUM(
      _xlfn._xlws.FILTER(
         Tableau3[Joint Définitif Nb],
         (Tableau3[ITEM]=Tableau210[[#This Row],[NOM]])*
         (Tableau3[Rep.]=Tableau210[[#This Row],[REPERE BUTA]])
      )
   ),
0)</f>
        <v>0</v>
      </c>
      <c r="BG142" s="117"/>
      <c r="BH142" s="177" cm="1">
        <f t="array" ref="BH1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42" s="117"/>
      <c r="BK142" s="117"/>
      <c r="BL142" s="117"/>
      <c r="BM142" s="117" t="s">
        <v>3449</v>
      </c>
      <c r="BN142" s="117"/>
      <c r="BO142" s="117"/>
      <c r="BP142" s="117"/>
      <c r="BQ142" s="48"/>
      <c r="BR142" s="119"/>
      <c r="BS142" s="48"/>
      <c r="BT142" s="48"/>
      <c r="BU142" s="48"/>
      <c r="BV142" s="48"/>
      <c r="BW142" s="48"/>
      <c r="BX142" s="48"/>
    </row>
    <row r="143" spans="1:77" ht="15.75" x14ac:dyDescent="0.25">
      <c r="A143" s="48" t="e" cm="1">
        <f t="array" ref="A143">_xlfn.XLOOKUP(Tableau210[[#This Row],[NOM]]&amp;Tableau210[[#This Row],[REPERE BUTA]],[6]!Tableau16[POSTE TECHNIQUE]&amp;[6]!Tableau16[Repere ADM],[6]!Tableau16[NUMERO CLIENT])</f>
        <v>#N/A</v>
      </c>
      <c r="B143" s="48" t="e" cm="1">
        <f t="array" ref="B143">_xlfn.XLOOKUP(Tableau210[[#This Row],[NOM]]&amp;Tableau210[[#This Row],[REPERE BUTA]],[6]!Tableau16[POSTE TECHNIQUE]&amp;[6]!Tableau16[Repere REF],[6]!Tableau16[NUMERO CLIENT])</f>
        <v>#N/A</v>
      </c>
      <c r="C143" s="48" cm="1">
        <f t="array" ref="C143">_xlfn.XLOOKUP(Tableau210[[#This Row],[NOM]]&amp;Tableau210[[#This Row],[Repere Ubleam]],[7]Sheet1!$C$2:$C$2995&amp;[7]Sheet1!$I$2:$I$2995,[7]Sheet1!$A$2:$A$2995)</f>
        <v>127</v>
      </c>
      <c r="D143" s="48" t="str">
        <f>C143&amp;""</f>
        <v>127</v>
      </c>
      <c r="E143" s="48" t="e">
        <v>#N/A</v>
      </c>
      <c r="F143" s="48" t="e">
        <v>#N/A</v>
      </c>
      <c r="G143" s="176" t="s">
        <v>1223</v>
      </c>
      <c r="H143" s="119" t="s">
        <v>1067</v>
      </c>
      <c r="I143" s="119" t="s">
        <v>80</v>
      </c>
      <c r="J143" s="119" t="s">
        <v>48</v>
      </c>
      <c r="K143" s="119" t="str">
        <f>_xlfn.XLOOKUP(Tableau210[[#This Row],[NOM]],[8]LUT!$I$5:$I$301,[8]LUT!$N$5:$N$301)</f>
        <v xml:space="preserve">Colonne </v>
      </c>
      <c r="L143" s="119">
        <v>25</v>
      </c>
      <c r="M143" s="119"/>
      <c r="N143" s="119">
        <v>25</v>
      </c>
      <c r="O143" s="119"/>
      <c r="P143" s="119"/>
      <c r="Q143" s="119"/>
      <c r="R143" s="119"/>
      <c r="S143" s="119"/>
      <c r="T143" s="119"/>
      <c r="U143" s="119"/>
      <c r="V143" s="119"/>
      <c r="W143" s="148"/>
      <c r="X143" s="207" cm="1">
        <f t="array" ref="X1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43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" s="148"/>
      <c r="AA143" s="207" cm="1">
        <f t="array" ref="AA1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" s="48"/>
      <c r="AD143" s="117" t="s">
        <v>626</v>
      </c>
      <c r="AE143" s="119"/>
      <c r="AF143" s="181">
        <f>IFERROR(VLOOKUP(Tableau210[[#This Row],[OPERATION]],Tableau4[],5,FALSE),"")</f>
        <v>0</v>
      </c>
      <c r="AG143" s="178" cm="1">
        <f t="array" ref="AG143">IFERROR(
   SUM(
      _xlfn._xlws.FILTER(
         Tableau3[JP],
         (Tableau3[ITEM]=Tableau210[[#This Row],[NOM]])*
         (Tableau3[Rep.]=Tableau210[[#This Row],[REPERE BUTA]])
      )
   ),
0)</f>
        <v>0</v>
      </c>
      <c r="AH143" s="182">
        <f>IFERROR(VLOOKUP(Tableau210[[#This Row],[OPERATION]],Tableau4[],4,FALSE),"")</f>
        <v>0</v>
      </c>
      <c r="AI143" s="178" cm="1">
        <f t="array" ref="AI143">IFERROR(
   SUM(
      _xlfn._xlws.FILTER(
         Tableau3[BP],
         (Tableau3[ITEM]=Tableau210[[#This Row],[NOM]])*
         (Tableau3[Rep.]=Tableau210[[#This Row],[REPERE BUTA]])
      )
   ),
0)</f>
        <v>0</v>
      </c>
      <c r="AJ143" s="182" t="str">
        <f>IF(Tableau210[[#This Row],[NB JP EMIS]]=1,"1 JP","") &amp; IF(Tableau210[[#This Row],[NB BP EMIS]]=1," 1 BP","")</f>
        <v/>
      </c>
      <c r="AK143" s="177" t="str">
        <f>IF(Tableau210[[#This Row],[NB JP BUTA]]=1,"1 JP","") &amp; IF(Tableau210[[#This Row],[Nb BP BUTA]]=1," 1 BP","") &amp; IF(Tableau210[[#This Row],[Nb BP BUTA]]=2," 2 BP","")</f>
        <v/>
      </c>
      <c r="AL143" s="117"/>
      <c r="AM143" s="117">
        <f>IFERROR(+VLOOKUP(AY143,Tiges!$G$4:$I$569,3,FALSE),"")</f>
        <v>51</v>
      </c>
      <c r="AN143" s="48"/>
      <c r="AO143" s="117"/>
      <c r="AP143" s="177" cm="1">
        <f t="array" ref="AP1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4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43" s="117"/>
      <c r="AS143" s="177" t="str" cm="1">
        <f t="array" ref="AS1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Horsstandard</v>
      </c>
      <c r="AU143" s="117"/>
      <c r="AV143" s="177" t="str" cm="1">
        <f t="array" ref="AV1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3" s="117"/>
      <c r="AY143" s="117" cm="1">
        <f t="array" ref="AY143">IFERROR(_xlfn.XLOOKUP(Tableau210[[#This Row],[DN DONNEES BUTA ]]&amp;Tableau210[[#This Row],[PN DONNEES BUTA]],Tiges!$B$4:$B$79&amp;Tiges!$C$4:$C$79,Tiges!$G$4:$G$79),"")</f>
        <v>33</v>
      </c>
      <c r="AZ143" s="117"/>
      <c r="BA143" s="117" cm="1">
        <f t="array" ref="BA143">IFERROR(_xlfn.XLOOKUP(Tableau210[[#This Row],[DN DONNEES BUTA ]]&amp;Tableau210[[#This Row],[PN DONNEES BUTA]],Tiges!$B$4:$B$79&amp;Tiges!$C$4:$C$79,Tiges!$H$4:$H$79),"")</f>
        <v>190</v>
      </c>
      <c r="BB143" s="117"/>
      <c r="BC143" s="182">
        <f>IFERROR(VLOOKUP(Tableau210[[#This Row],[OPERATION]],Tableau4[],2,FALSE),"")</f>
        <v>0</v>
      </c>
      <c r="BD143" s="177" cm="1">
        <f t="array" ref="BD143">IFERROR(
   SUM(
      _xlfn._xlws.FILTER(
         Tableau3[Nb Platinage Joint],
         (Tableau3[ITEM]=Tableau210[[#This Row],[NOM]])*
         (Tableau3[Rep.]=Tableau210[[#This Row],[REPERE BUTA]])
      )
   ),
0)</f>
        <v>0</v>
      </c>
      <c r="BE143" s="182">
        <f>IFERROR(VLOOKUP(Tableau210[[#This Row],[OPERATION]],Tableau4[],3,FALSE),"")</f>
        <v>1</v>
      </c>
      <c r="BF143" s="177" cm="1">
        <f t="array" ref="BF143">IFERROR(
   SUM(
      _xlfn._xlws.FILTER(
         Tableau3[Joint Définitif Nb],
         (Tableau3[ITEM]=Tableau210[[#This Row],[NOM]])*
         (Tableau3[Rep.]=Tableau210[[#This Row],[REPERE BUTA]])
      )
   ),
0)</f>
        <v>1</v>
      </c>
      <c r="BG143" s="117"/>
      <c r="BH143" s="177" t="str" cm="1">
        <f t="array" ref="BH1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3" s="117"/>
      <c r="BK143" s="117"/>
      <c r="BL143" s="117"/>
      <c r="BM143" s="117" t="s">
        <v>3449</v>
      </c>
      <c r="BN143" s="117"/>
      <c r="BO143" s="117"/>
      <c r="BP143" s="117"/>
      <c r="BQ143" s="48"/>
      <c r="BR143" s="119"/>
      <c r="BS143" s="48"/>
      <c r="BT143" s="48"/>
      <c r="BU143" s="48"/>
      <c r="BV143" s="48"/>
      <c r="BW143" s="48"/>
      <c r="BX143" s="48"/>
    </row>
    <row r="144" spans="1:77" ht="15.75" x14ac:dyDescent="0.25">
      <c r="A144" s="48" t="e" cm="1">
        <f t="array" ref="A144">_xlfn.XLOOKUP(Tableau210[[#This Row],[NOM]]&amp;Tableau210[[#This Row],[REPERE BUTA]],[6]!Tableau16[POSTE TECHNIQUE]&amp;[6]!Tableau16[Repere ADM],[6]!Tableau16[NUMERO CLIENT])</f>
        <v>#N/A</v>
      </c>
      <c r="B144" s="48" t="e" cm="1">
        <f t="array" ref="B144">_xlfn.XLOOKUP(Tableau210[[#This Row],[NOM]]&amp;Tableau210[[#This Row],[REPERE BUTA]],[6]!Tableau16[POSTE TECHNIQUE]&amp;[6]!Tableau16[Repere REF],[6]!Tableau16[NUMERO CLIENT])</f>
        <v>#N/A</v>
      </c>
      <c r="C144" s="48" cm="1">
        <f t="array" ref="C144">_xlfn.XLOOKUP(Tableau210[[#This Row],[NOM]]&amp;Tableau210[[#This Row],[Repere Ubleam]],[7]Sheet1!$C$2:$C$2995&amp;[7]Sheet1!$I$2:$I$2995,[7]Sheet1!$A$2:$A$2995)</f>
        <v>128</v>
      </c>
      <c r="D144" s="48" t="str">
        <f>C144&amp;""</f>
        <v>128</v>
      </c>
      <c r="E144" s="48" t="e">
        <v>#N/A</v>
      </c>
      <c r="F144" s="48" t="e">
        <v>#N/A</v>
      </c>
      <c r="G144" s="176" t="s">
        <v>1223</v>
      </c>
      <c r="H144" s="119" t="s">
        <v>1067</v>
      </c>
      <c r="I144" s="119" t="s">
        <v>80</v>
      </c>
      <c r="J144" s="119" t="s">
        <v>48</v>
      </c>
      <c r="K144" s="119" t="str">
        <f>_xlfn.XLOOKUP(Tableau210[[#This Row],[NOM]],[8]LUT!$I$5:$I$301,[8]LUT!$N$5:$N$301)</f>
        <v xml:space="preserve">Colonne </v>
      </c>
      <c r="L144" s="119">
        <v>26</v>
      </c>
      <c r="M144" s="119"/>
      <c r="N144" s="119">
        <v>26</v>
      </c>
      <c r="O144" s="119"/>
      <c r="P144" s="119"/>
      <c r="Q144" s="119"/>
      <c r="R144" s="119"/>
      <c r="S144" s="119"/>
      <c r="T144" s="119"/>
      <c r="U144" s="119"/>
      <c r="V144" s="119"/>
      <c r="W144" s="148"/>
      <c r="X144" s="207" cm="1">
        <f t="array" ref="X1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44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" s="148"/>
      <c r="AA144" s="207" cm="1">
        <f t="array" ref="AA1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" s="48"/>
      <c r="AD144" s="117" t="s">
        <v>626</v>
      </c>
      <c r="AE144" s="119"/>
      <c r="AF144" s="181">
        <f>IFERROR(VLOOKUP(Tableau210[[#This Row],[OPERATION]],Tableau4[],5,FALSE),"")</f>
        <v>0</v>
      </c>
      <c r="AG144" s="178" cm="1">
        <f t="array" ref="AG144">IFERROR(
   SUM(
      _xlfn._xlws.FILTER(
         Tableau3[JP],
         (Tableau3[ITEM]=Tableau210[[#This Row],[NOM]])*
         (Tableau3[Rep.]=Tableau210[[#This Row],[REPERE BUTA]])
      )
   ),
0)</f>
        <v>0</v>
      </c>
      <c r="AH144" s="182">
        <f>IFERROR(VLOOKUP(Tableau210[[#This Row],[OPERATION]],Tableau4[],4,FALSE),"")</f>
        <v>0</v>
      </c>
      <c r="AI144" s="178" cm="1">
        <f t="array" ref="AI144">IFERROR(
   SUM(
      _xlfn._xlws.FILTER(
         Tableau3[BP],
         (Tableau3[ITEM]=Tableau210[[#This Row],[NOM]])*
         (Tableau3[Rep.]=Tableau210[[#This Row],[REPERE BUTA]])
      )
   ),
0)</f>
        <v>0</v>
      </c>
      <c r="AJ144" s="182" t="str">
        <f>IF(Tableau210[[#This Row],[NB JP EMIS]]=1,"1 JP","") &amp; IF(Tableau210[[#This Row],[NB BP EMIS]]=1," 1 BP","")</f>
        <v/>
      </c>
      <c r="AK144" s="177" t="str">
        <f>IF(Tableau210[[#This Row],[NB JP BUTA]]=1,"1 JP","") &amp; IF(Tableau210[[#This Row],[Nb BP BUTA]]=1," 1 BP","") &amp; IF(Tableau210[[#This Row],[Nb BP BUTA]]=2," 2 BP","")</f>
        <v/>
      </c>
      <c r="AL144" s="117"/>
      <c r="AM144" s="117">
        <f>IFERROR(+VLOOKUP(AY144,Tiges!$G$4:$I$569,3,FALSE),"")</f>
        <v>51</v>
      </c>
      <c r="AN144" s="48"/>
      <c r="AO144" s="148"/>
      <c r="AP144" s="177" cm="1">
        <f t="array" ref="AP1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44" s="148"/>
      <c r="AS144" s="177" t="str" cm="1">
        <f t="array" ref="AS1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Horsstandard</v>
      </c>
      <c r="AU144" s="148"/>
      <c r="AV144" s="177" t="str" cm="1">
        <f t="array" ref="AV1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4" s="117"/>
      <c r="AY144" s="117" cm="1">
        <f t="array" ref="AY144">IFERROR(_xlfn.XLOOKUP(Tableau210[[#This Row],[DN DONNEES BUTA ]]&amp;Tableau210[[#This Row],[PN DONNEES BUTA]],Tiges!$B$4:$B$79&amp;Tiges!$C$4:$C$79,Tiges!$G$4:$G$79),"")</f>
        <v>33</v>
      </c>
      <c r="AZ144" s="117"/>
      <c r="BA144" s="117" cm="1">
        <f t="array" ref="BA144">IFERROR(_xlfn.XLOOKUP(Tableau210[[#This Row],[DN DONNEES BUTA ]]&amp;Tableau210[[#This Row],[PN DONNEES BUTA]],Tiges!$B$4:$B$79&amp;Tiges!$C$4:$C$79,Tiges!$H$4:$H$79),"")</f>
        <v>190</v>
      </c>
      <c r="BB144" s="117"/>
      <c r="BC144" s="182">
        <f>IFERROR(VLOOKUP(Tableau210[[#This Row],[OPERATION]],Tableau4[],2,FALSE),"")</f>
        <v>0</v>
      </c>
      <c r="BD144" s="177" cm="1">
        <f t="array" ref="BD144">IFERROR(
   SUM(
      _xlfn._xlws.FILTER(
         Tableau3[Nb Platinage Joint],
         (Tableau3[ITEM]=Tableau210[[#This Row],[NOM]])*
         (Tableau3[Rep.]=Tableau210[[#This Row],[REPERE BUTA]])
      )
   ),
0)</f>
        <v>0</v>
      </c>
      <c r="BE144" s="182">
        <f>IFERROR(VLOOKUP(Tableau210[[#This Row],[OPERATION]],Tableau4[],3,FALSE),"")</f>
        <v>1</v>
      </c>
      <c r="BF144" s="177" cm="1">
        <f t="array" ref="BF144">IFERROR(
   SUM(
      _xlfn._xlws.FILTER(
         Tableau3[Joint Définitif Nb],
         (Tableau3[ITEM]=Tableau210[[#This Row],[NOM]])*
         (Tableau3[Rep.]=Tableau210[[#This Row],[REPERE BUTA]])
      )
   ),
0)</f>
        <v>1</v>
      </c>
      <c r="BG144" s="148"/>
      <c r="BH144" s="177" t="str" cm="1">
        <f t="array" ref="BH1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4" s="148"/>
      <c r="BK144" s="148"/>
      <c r="BL144" s="117"/>
      <c r="BM144" s="117" t="s">
        <v>3449</v>
      </c>
      <c r="BN144" s="117"/>
      <c r="BO144" s="117"/>
      <c r="BP144" s="117"/>
      <c r="BQ144" s="48"/>
      <c r="BR144" s="119"/>
      <c r="BS144" s="48"/>
      <c r="BT144" s="48"/>
      <c r="BU144" s="48"/>
      <c r="BV144" s="48"/>
      <c r="BW144" s="48"/>
      <c r="BX144" s="48"/>
    </row>
    <row r="145" spans="1:77" s="154" customFormat="1" ht="15.75" x14ac:dyDescent="0.25">
      <c r="A145" s="48" t="e" cm="1">
        <f t="array" ref="A145">_xlfn.XLOOKUP(Tableau210[[#This Row],[NOM]]&amp;Tableau210[[#This Row],[REPERE BUTA]],[6]!Tableau16[POSTE TECHNIQUE]&amp;[6]!Tableau16[Repere ADM],[6]!Tableau16[NUMERO CLIENT])</f>
        <v>#N/A</v>
      </c>
      <c r="B145" s="48" t="e" cm="1">
        <f t="array" ref="B145">_xlfn.XLOOKUP(Tableau210[[#This Row],[NOM]]&amp;Tableau210[[#This Row],[REPERE BUTA]],[6]!Tableau16[POSTE TECHNIQUE]&amp;[6]!Tableau16[Repere REF],[6]!Tableau16[NUMERO CLIENT])</f>
        <v>#N/A</v>
      </c>
      <c r="C145" s="48" cm="1">
        <f t="array" ref="C145">_xlfn.XLOOKUP(Tableau210[[#This Row],[NOM]]&amp;Tableau210[[#This Row],[Repere Ubleam]],[7]Sheet1!$C$2:$C$2995&amp;[7]Sheet1!$I$2:$I$2995,[7]Sheet1!$A$2:$A$2995)</f>
        <v>129</v>
      </c>
      <c r="D145" s="48" t="str">
        <f>C145&amp;""</f>
        <v>129</v>
      </c>
      <c r="E145" s="48" t="e">
        <v>#N/A</v>
      </c>
      <c r="F145" s="48" t="e">
        <v>#N/A</v>
      </c>
      <c r="G145" s="149" t="s">
        <v>1223</v>
      </c>
      <c r="H145" s="150" t="s">
        <v>1067</v>
      </c>
      <c r="I145" s="150" t="s">
        <v>80</v>
      </c>
      <c r="J145" s="150" t="s">
        <v>48</v>
      </c>
      <c r="K145" s="150" t="str">
        <f>_xlfn.XLOOKUP(Tableau210[[#This Row],[NOM]],[8]LUT!$I$5:$I$301,[8]LUT!$N$5:$N$301)</f>
        <v xml:space="preserve">Colonne </v>
      </c>
      <c r="L145" s="150">
        <v>27</v>
      </c>
      <c r="M145" s="150"/>
      <c r="N145" s="150">
        <v>27</v>
      </c>
      <c r="O145" s="150"/>
      <c r="P145" s="150"/>
      <c r="Q145" s="150"/>
      <c r="R145" s="150"/>
      <c r="S145" s="150"/>
      <c r="T145" s="150"/>
      <c r="U145" s="150"/>
      <c r="V145" s="150"/>
      <c r="W145" s="151"/>
      <c r="X145" s="151" cm="1">
        <f t="array" ref="X1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45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" s="151"/>
      <c r="AA145" s="151" cm="1">
        <f t="array" ref="AA1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5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" s="152"/>
      <c r="AD145" s="117" t="s">
        <v>2197</v>
      </c>
      <c r="AE145" s="150"/>
      <c r="AF145" s="150">
        <f>IFERROR(VLOOKUP(Tableau210[[#This Row],[OPERATION]],Tableau4[],5,FALSE),"")</f>
        <v>0</v>
      </c>
      <c r="AG145" s="150" cm="1">
        <f t="array" ref="AG145">IFERROR(
   SUM(
      _xlfn._xlws.FILTER(
         Tableau3[JP],
         (Tableau3[ITEM]=Tableau210[[#This Row],[NOM]])*
         (Tableau3[Rep.]=Tableau210[[#This Row],[REPERE BUTA]])
      )
   ),
0)</f>
        <v>0</v>
      </c>
      <c r="AH145" s="153">
        <f>IFERROR(VLOOKUP(Tableau210[[#This Row],[OPERATION]],Tableau4[],4,FALSE),"")</f>
        <v>1</v>
      </c>
      <c r="AI145" s="150" cm="1">
        <f t="array" ref="AI145">IFERROR(
   SUM(
      _xlfn._xlws.FILTER(
         Tableau3[BP],
         (Tableau3[ITEM]=Tableau210[[#This Row],[NOM]])*
         (Tableau3[Rep.]=Tableau210[[#This Row],[REPERE BUTA]])
      )
   ),
0)</f>
        <v>1</v>
      </c>
      <c r="AJ145" s="153" t="str">
        <f>IF(Tableau210[[#This Row],[NB JP EMIS]]=1,"1 JP","") &amp; IF(Tableau210[[#This Row],[NB BP EMIS]]=1," 1 BP","")</f>
        <v xml:space="preserve"> 1 BP</v>
      </c>
      <c r="AK145" s="153" t="str">
        <f>IF(Tableau210[[#This Row],[NB JP BUTA]]=1,"1 JP","") &amp; IF(Tableau210[[#This Row],[Nb BP BUTA]]=1," 1 BP","") &amp; IF(Tableau210[[#This Row],[Nb BP BUTA]]=2," 2 BP","")</f>
        <v xml:space="preserve"> 1 BP</v>
      </c>
      <c r="AL145" s="153"/>
      <c r="AM145" s="153">
        <f>IFERROR(+VLOOKUP(AY145,Tiges!$G$4:$I$569,3,FALSE),"")</f>
        <v>22</v>
      </c>
      <c r="AN145" s="152"/>
      <c r="AO145" s="151"/>
      <c r="AP145" s="153" cm="1">
        <f t="array" ref="AP1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5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45" s="151"/>
      <c r="AS145" s="153" t="str" cm="1">
        <f t="array" ref="AS1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45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45" s="151"/>
      <c r="AV145" s="153" t="str" cm="1">
        <f t="array" ref="AV1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5" s="153"/>
      <c r="AY145" s="153" cm="1">
        <f t="array" ref="AY145">IFERROR(_xlfn.XLOOKUP(Tableau210[[#This Row],[DN DONNEES BUTA ]]&amp;Tableau210[[#This Row],[PN DONNEES BUTA]],Tiges!$B$4:$B$79&amp;Tiges!$C$4:$C$79,Tiges!$G$4:$G$79),"")</f>
        <v>14</v>
      </c>
      <c r="AZ145" s="153"/>
      <c r="BA145" s="153" cm="1">
        <f t="array" ref="BA145">IFERROR(_xlfn.XLOOKUP(Tableau210[[#This Row],[DN DONNEES BUTA ]]&amp;Tableau210[[#This Row],[PN DONNEES BUTA]],Tiges!$B$4:$B$79&amp;Tiges!$C$4:$C$79,Tiges!$H$4:$H$79),"")</f>
        <v>70</v>
      </c>
      <c r="BB145" s="153"/>
      <c r="BC145" s="153">
        <f>IFERROR(VLOOKUP(Tableau210[[#This Row],[OPERATION]],Tableau4[],2,FALSE),"")</f>
        <v>1</v>
      </c>
      <c r="BD145" s="153" cm="1">
        <f t="array" ref="BD145">IFERROR(
   SUM(
      _xlfn._xlws.FILTER(
         Tableau3[Nb Platinage Joint],
         (Tableau3[ITEM]=Tableau210[[#This Row],[NOM]])*
         (Tableau3[Rep.]=Tableau210[[#This Row],[REPERE BUTA]])
      )
   ),
0)</f>
        <v>1</v>
      </c>
      <c r="BE145" s="153">
        <f>IFERROR(VLOOKUP(Tableau210[[#This Row],[OPERATION]],Tableau4[],3,FALSE),"")</f>
        <v>1</v>
      </c>
      <c r="BF145" s="153" cm="1">
        <f t="array" ref="BF145">IFERROR(
   SUM(
      _xlfn._xlws.FILTER(
         Tableau3[Joint Définitif Nb],
         (Tableau3[ITEM]=Tableau210[[#This Row],[NOM]])*
         (Tableau3[Rep.]=Tableau210[[#This Row],[REPERE BUTA]])
      )
   ),
0)</f>
        <v>1</v>
      </c>
      <c r="BG145" s="151"/>
      <c r="BH145" s="153" t="str" cm="1">
        <f t="array" ref="BH1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5" s="151"/>
      <c r="BK145" s="151"/>
      <c r="BL145" s="153" t="s">
        <v>3455</v>
      </c>
      <c r="BM145" s="153" t="s">
        <v>3449</v>
      </c>
      <c r="BN145" s="153"/>
      <c r="BO145" s="153"/>
      <c r="BP145" s="153"/>
      <c r="BQ145" s="152"/>
      <c r="BR145" s="150"/>
      <c r="BS145" s="152"/>
      <c r="BT145" s="152"/>
      <c r="BU145" s="152"/>
      <c r="BV145" s="152"/>
      <c r="BW145" s="152"/>
      <c r="BX145" s="152"/>
    </row>
    <row r="146" spans="1:77" s="154" customFormat="1" ht="15.75" x14ac:dyDescent="0.25">
      <c r="A146" s="48" t="e" cm="1">
        <f t="array" ref="A146">_xlfn.XLOOKUP(Tableau210[[#This Row],[NOM]]&amp;Tableau210[[#This Row],[REPERE BUTA]],[6]!Tableau16[POSTE TECHNIQUE]&amp;[6]!Tableau16[Repere ADM],[6]!Tableau16[NUMERO CLIENT])</f>
        <v>#N/A</v>
      </c>
      <c r="B146" s="48" t="e" cm="1">
        <f t="array" ref="B146">_xlfn.XLOOKUP(Tableau210[[#This Row],[NOM]]&amp;Tableau210[[#This Row],[REPERE BUTA]],[6]!Tableau16[POSTE TECHNIQUE]&amp;[6]!Tableau16[Repere REF],[6]!Tableau16[NUMERO CLIENT])</f>
        <v>#N/A</v>
      </c>
      <c r="C146" s="48">
        <v>1507</v>
      </c>
      <c r="D146" s="48" t="str">
        <f>C146&amp;""</f>
        <v>1507</v>
      </c>
      <c r="E146" s="48" t="e">
        <v>#N/A</v>
      </c>
      <c r="F146" s="48" t="e">
        <v>#N/A</v>
      </c>
      <c r="G146" s="149" t="s">
        <v>1223</v>
      </c>
      <c r="H146" s="150" t="s">
        <v>1067</v>
      </c>
      <c r="I146" s="150" t="s">
        <v>80</v>
      </c>
      <c r="J146" s="150" t="s">
        <v>48</v>
      </c>
      <c r="K146" s="150" t="str">
        <f>_xlfn.XLOOKUP(Tableau210[[#This Row],[NOM]],[8]LUT!$I$5:$I$301,[8]LUT!$N$5:$N$301)</f>
        <v xml:space="preserve">Colonne </v>
      </c>
      <c r="L146" s="150">
        <v>28</v>
      </c>
      <c r="M146" s="150"/>
      <c r="N146" s="150">
        <v>28</v>
      </c>
      <c r="O146" s="150"/>
      <c r="P146" s="150"/>
      <c r="Q146" s="150"/>
      <c r="R146" s="150"/>
      <c r="S146" s="150"/>
      <c r="T146" s="150"/>
      <c r="U146" s="150"/>
      <c r="V146" s="150"/>
      <c r="W146" s="151"/>
      <c r="X146" s="151" cm="1">
        <f t="array" ref="X1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46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" s="151"/>
      <c r="AA146" s="151" cm="1">
        <f t="array" ref="AA1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6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" s="152"/>
      <c r="AD146" s="117" t="s">
        <v>2197</v>
      </c>
      <c r="AE146" s="150"/>
      <c r="AF146" s="150">
        <f>IFERROR(VLOOKUP(Tableau210[[#This Row],[OPERATION]],Tableau4[],5,FALSE),"")</f>
        <v>0</v>
      </c>
      <c r="AG146" s="150" cm="1">
        <f t="array" ref="AG146">IFERROR(
   SUM(
      _xlfn._xlws.FILTER(
         Tableau3[JP],
         (Tableau3[ITEM]=Tableau210[[#This Row],[NOM]])*
         (Tableau3[Rep.]=Tableau210[[#This Row],[REPERE BUTA]])
      )
   ),
0)</f>
        <v>0</v>
      </c>
      <c r="AH146" s="153">
        <f>IFERROR(VLOOKUP(Tableau210[[#This Row],[OPERATION]],Tableau4[],4,FALSE),"")</f>
        <v>1</v>
      </c>
      <c r="AI146" s="150" cm="1">
        <f t="array" ref="AI146">IFERROR(
   SUM(
      _xlfn._xlws.FILTER(
         Tableau3[BP],
         (Tableau3[ITEM]=Tableau210[[#This Row],[NOM]])*
         (Tableau3[Rep.]=Tableau210[[#This Row],[REPERE BUTA]])
      )
   ),
0)</f>
        <v>1</v>
      </c>
      <c r="AJ146" s="153" t="str">
        <f>IF(Tableau210[[#This Row],[NB JP EMIS]]=1,"1 JP","") &amp; IF(Tableau210[[#This Row],[NB BP EMIS]]=1," 1 BP","")</f>
        <v xml:space="preserve"> 1 BP</v>
      </c>
      <c r="AK146" s="153" t="str">
        <f>IF(Tableau210[[#This Row],[NB JP BUTA]]=1,"1 JP","") &amp; IF(Tableau210[[#This Row],[Nb BP BUTA]]=1," 1 BP","") &amp; IF(Tableau210[[#This Row],[Nb BP BUTA]]=2," 2 BP","")</f>
        <v xml:space="preserve"> 1 BP</v>
      </c>
      <c r="AL146" s="153"/>
      <c r="AM146" s="153">
        <f>IFERROR(+VLOOKUP(AY146,Tiges!$G$4:$I$569,3,FALSE),"")</f>
        <v>27</v>
      </c>
      <c r="AN146" s="152"/>
      <c r="AO146" s="153"/>
      <c r="AP146" s="153" cm="1">
        <f t="array" ref="AP1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46" s="153"/>
      <c r="AS146" s="153" t="str" cm="1">
        <f t="array" ref="AS1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4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46" s="153"/>
      <c r="AV146" s="153" t="str" cm="1">
        <f t="array" ref="AV1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6" s="153"/>
      <c r="AY146" s="153" cm="1">
        <f t="array" ref="AY146">IFERROR(_xlfn.XLOOKUP(Tableau210[[#This Row],[DN DONNEES BUTA ]]&amp;Tableau210[[#This Row],[PN DONNEES BUTA]],Tiges!$B$4:$B$79&amp;Tiges!$C$4:$C$79,Tiges!$G$4:$G$79),"")</f>
        <v>16</v>
      </c>
      <c r="AZ146" s="153"/>
      <c r="BA146" s="153" cm="1">
        <f t="array" ref="BA146">IFERROR(_xlfn.XLOOKUP(Tableau210[[#This Row],[DN DONNEES BUTA ]]&amp;Tableau210[[#This Row],[PN DONNEES BUTA]],Tiges!$B$4:$B$79&amp;Tiges!$C$4:$C$79,Tiges!$H$4:$H$79),"")</f>
        <v>100</v>
      </c>
      <c r="BB146" s="153"/>
      <c r="BC146" s="153">
        <f>IFERROR(VLOOKUP(Tableau210[[#This Row],[OPERATION]],Tableau4[],2,FALSE),"")</f>
        <v>1</v>
      </c>
      <c r="BD146" s="153" cm="1">
        <f t="array" ref="BD146">IFERROR(
   SUM(
      _xlfn._xlws.FILTER(
         Tableau3[Nb Platinage Joint],
         (Tableau3[ITEM]=Tableau210[[#This Row],[NOM]])*
         (Tableau3[Rep.]=Tableau210[[#This Row],[REPERE BUTA]])
      )
   ),
0)</f>
        <v>1</v>
      </c>
      <c r="BE146" s="153">
        <f>IFERROR(VLOOKUP(Tableau210[[#This Row],[OPERATION]],Tableau4[],3,FALSE),"")</f>
        <v>1</v>
      </c>
      <c r="BF146" s="153" cm="1">
        <f t="array" ref="BF146">IFERROR(
   SUM(
      _xlfn._xlws.FILTER(
         Tableau3[Joint Définitif Nb],
         (Tableau3[ITEM]=Tableau210[[#This Row],[NOM]])*
         (Tableau3[Rep.]=Tableau210[[#This Row],[REPERE BUTA]])
      )
   ),
0)</f>
        <v>1</v>
      </c>
      <c r="BG146" s="153"/>
      <c r="BH146" s="153" t="str" cm="1">
        <f t="array" ref="BH1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6" s="153"/>
      <c r="BK146" s="153"/>
      <c r="BL146" s="153" t="s">
        <v>3455</v>
      </c>
      <c r="BM146" s="153" t="s">
        <v>3449</v>
      </c>
      <c r="BN146" s="153"/>
      <c r="BO146" s="153"/>
      <c r="BP146" s="153"/>
      <c r="BQ146" s="152"/>
      <c r="BR146" s="150"/>
      <c r="BS146" s="152"/>
      <c r="BT146" s="152"/>
      <c r="BU146" s="152"/>
      <c r="BV146" s="152"/>
      <c r="BW146" s="152"/>
      <c r="BX146" s="152"/>
    </row>
    <row r="147" spans="1:77" ht="15.75" x14ac:dyDescent="0.25">
      <c r="A147" s="48" t="e" cm="1">
        <f t="array" ref="A147">_xlfn.XLOOKUP(Tableau210[[#This Row],[NOM]]&amp;Tableau210[[#This Row],[REPERE BUTA]],[6]!Tableau16[POSTE TECHNIQUE]&amp;[6]!Tableau16[Repere ADM],[6]!Tableau16[NUMERO CLIENT])</f>
        <v>#N/A</v>
      </c>
      <c r="B147" s="48" t="e" cm="1">
        <f t="array" ref="B147">_xlfn.XLOOKUP(Tableau210[[#This Row],[NOM]]&amp;Tableau210[[#This Row],[REPERE BUTA]],[6]!Tableau16[POSTE TECHNIQUE]&amp;[6]!Tableau16[Repere REF],[6]!Tableau16[NUMERO CLIENT])</f>
        <v>#N/A</v>
      </c>
      <c r="C147" s="48" cm="1">
        <f t="array" ref="C147">_xlfn.XLOOKUP(Tableau210[[#This Row],[NOM]]&amp;Tableau210[[#This Row],[Repere Ubleam]],[7]Sheet1!$C$2:$C$2995&amp;[7]Sheet1!$I$2:$I$2995,[7]Sheet1!$A$2:$A$2995)</f>
        <v>132</v>
      </c>
      <c r="D147" s="48" t="str">
        <f>C147&amp;""</f>
        <v>132</v>
      </c>
      <c r="E147" s="48" t="e">
        <v>#N/A</v>
      </c>
      <c r="F147" s="48" t="e">
        <v>#N/A</v>
      </c>
      <c r="G147" s="176" t="s">
        <v>1223</v>
      </c>
      <c r="H147" s="119" t="s">
        <v>1067</v>
      </c>
      <c r="I147" s="119" t="s">
        <v>80</v>
      </c>
      <c r="J147" s="119" t="s">
        <v>48</v>
      </c>
      <c r="K147" s="119" t="str">
        <f>_xlfn.XLOOKUP(Tableau210[[#This Row],[NOM]],[8]LUT!$I$5:$I$301,[8]LUT!$N$5:$N$301)</f>
        <v xml:space="preserve">Colonne </v>
      </c>
      <c r="L147" s="119">
        <v>29</v>
      </c>
      <c r="M147" s="119"/>
      <c r="N147" s="119">
        <v>29</v>
      </c>
      <c r="O147" s="119"/>
      <c r="P147" s="119"/>
      <c r="Q147" s="119"/>
      <c r="R147" s="119"/>
      <c r="S147" s="119"/>
      <c r="T147" s="119"/>
      <c r="U147" s="119"/>
      <c r="V147" s="119"/>
      <c r="W147" s="148"/>
      <c r="X147" s="207" cm="1">
        <f t="array" ref="X1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47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" s="148"/>
      <c r="AA147" s="207" cm="1">
        <f t="array" ref="AA1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" s="48"/>
      <c r="AD147" s="117" t="s">
        <v>2103</v>
      </c>
      <c r="AE147" s="119"/>
      <c r="AF147" s="181">
        <f>IFERROR(VLOOKUP(Tableau210[[#This Row],[OPERATION]],Tableau4[],5,FALSE),"")</f>
        <v>1</v>
      </c>
      <c r="AG147" s="178" cm="1">
        <f t="array" ref="AG147">IFERROR(
   SUM(
      _xlfn._xlws.FILTER(
         Tableau3[JP],
         (Tableau3[ITEM]=Tableau210[[#This Row],[NOM]])*
         (Tableau3[Rep.]=Tableau210[[#This Row],[REPERE BUTA]])
      )
   ),
0)</f>
        <v>1</v>
      </c>
      <c r="AH147" s="182">
        <f>IFERROR(VLOOKUP(Tableau210[[#This Row],[OPERATION]],Tableau4[],4,FALSE),"")</f>
        <v>0</v>
      </c>
      <c r="AI147" s="178" cm="1">
        <f t="array" ref="AI147">IFERROR(
   SUM(
      _xlfn._xlws.FILTER(
         Tableau3[BP],
         (Tableau3[ITEM]=Tableau210[[#This Row],[NOM]])*
         (Tableau3[Rep.]=Tableau210[[#This Row],[REPERE BUTA]])
      )
   ),
0)</f>
        <v>0</v>
      </c>
      <c r="AJ147" s="182" t="str">
        <f>IF(Tableau210[[#This Row],[NB JP EMIS]]=1,"1 JP","") &amp; IF(Tableau210[[#This Row],[NB BP EMIS]]=1," 1 BP","")</f>
        <v>1 JP</v>
      </c>
      <c r="AK147" s="177" t="str">
        <f>IF(Tableau210[[#This Row],[NB JP BUTA]]=1,"1 JP","") &amp; IF(Tableau210[[#This Row],[Nb BP BUTA]]=1," 1 BP","") &amp; IF(Tableau210[[#This Row],[Nb BP BUTA]]=2," 2 BP","")</f>
        <v>1 JP</v>
      </c>
      <c r="AL147" s="117"/>
      <c r="AM147" s="117">
        <f>IFERROR(+VLOOKUP(AY147,Tiges!$G$4:$I$569,3,FALSE),"")</f>
        <v>27</v>
      </c>
      <c r="AN147" s="48"/>
      <c r="AO147" s="117"/>
      <c r="AP147" s="177" cm="1">
        <f t="array" ref="AP1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47" s="117"/>
      <c r="AS147" s="177" t="str" cm="1">
        <f t="array" ref="AS1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4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47" s="117"/>
      <c r="AV147" s="177" t="str" cm="1">
        <f t="array" ref="AV1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7" s="117"/>
      <c r="AY147" s="117" cm="1">
        <f t="array" ref="AY147">IFERROR(_xlfn.XLOOKUP(Tableau210[[#This Row],[DN DONNEES BUTA ]]&amp;Tableau210[[#This Row],[PN DONNEES BUTA]],Tiges!$B$4:$B$79&amp;Tiges!$C$4:$C$79,Tiges!$G$4:$G$79),"")</f>
        <v>16</v>
      </c>
      <c r="AZ147" s="117"/>
      <c r="BA147" s="117" cm="1">
        <f t="array" ref="BA147">IFERROR(_xlfn.XLOOKUP(Tableau210[[#This Row],[DN DONNEES BUTA ]]&amp;Tableau210[[#This Row],[PN DONNEES BUTA]],Tiges!$B$4:$B$79&amp;Tiges!$C$4:$C$79,Tiges!$H$4:$H$79),"")</f>
        <v>100</v>
      </c>
      <c r="BB147" s="117"/>
      <c r="BC147" s="182">
        <f>IFERROR(VLOOKUP(Tableau210[[#This Row],[OPERATION]],Tableau4[],2,FALSE),"")</f>
        <v>2</v>
      </c>
      <c r="BD147" s="177" cm="1">
        <f t="array" ref="BD147">IFERROR(
   SUM(
      _xlfn._xlws.FILTER(
         Tableau3[Nb Platinage Joint],
         (Tableau3[ITEM]=Tableau210[[#This Row],[NOM]])*
         (Tableau3[Rep.]=Tableau210[[#This Row],[REPERE BUTA]])
      )
   ),
0)</f>
        <v>2</v>
      </c>
      <c r="BE147" s="182">
        <f>IFERROR(VLOOKUP(Tableau210[[#This Row],[OPERATION]],Tableau4[],3,FALSE),"")</f>
        <v>1</v>
      </c>
      <c r="BF147" s="177" cm="1">
        <f t="array" ref="BF147">IFERROR(
   SUM(
      _xlfn._xlws.FILTER(
         Tableau3[Joint Définitif Nb],
         (Tableau3[ITEM]=Tableau210[[#This Row],[NOM]])*
         (Tableau3[Rep.]=Tableau210[[#This Row],[REPERE BUTA]])
      )
   ),
0)</f>
        <v>1</v>
      </c>
      <c r="BG147" s="117"/>
      <c r="BH147" s="177" t="str" cm="1">
        <f t="array" ref="BH1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7" s="117"/>
      <c r="BK147" s="117"/>
      <c r="BL147" s="117"/>
      <c r="BM147" s="117" t="s">
        <v>3449</v>
      </c>
      <c r="BN147" s="117"/>
      <c r="BO147" s="117"/>
      <c r="BP147" s="117"/>
      <c r="BQ147" s="48"/>
      <c r="BR147" s="119"/>
      <c r="BS147" s="48"/>
      <c r="BT147" s="48"/>
      <c r="BU147" s="48"/>
      <c r="BV147" s="48"/>
      <c r="BW147" s="48"/>
      <c r="BX147" s="48"/>
    </row>
    <row r="148" spans="1:77" ht="15.75" x14ac:dyDescent="0.25">
      <c r="A148" s="48" t="e" cm="1">
        <f t="array" ref="A148">_xlfn.XLOOKUP(Tableau210[[#This Row],[NOM]]&amp;Tableau210[[#This Row],[REPERE BUTA]],[6]!Tableau16[POSTE TECHNIQUE]&amp;[6]!Tableau16[Repere ADM],[6]!Tableau16[NUMERO CLIENT])</f>
        <v>#N/A</v>
      </c>
      <c r="B148" s="48" t="e" cm="1">
        <f t="array" ref="B148">_xlfn.XLOOKUP(Tableau210[[#This Row],[NOM]]&amp;Tableau210[[#This Row],[REPERE BUTA]],[6]!Tableau16[POSTE TECHNIQUE]&amp;[6]!Tableau16[Repere REF],[6]!Tableau16[NUMERO CLIENT])</f>
        <v>#N/A</v>
      </c>
      <c r="C148" s="48" cm="1">
        <f t="array" ref="C148">_xlfn.XLOOKUP(Tableau210[[#This Row],[NOM]]&amp;Tableau210[[#This Row],[Repere Ubleam]],[7]Sheet1!$C$2:$C$2995&amp;[7]Sheet1!$I$2:$I$2995,[7]Sheet1!$A$2:$A$2995)</f>
        <v>133</v>
      </c>
      <c r="D148" s="48" t="str">
        <f>C148&amp;""</f>
        <v>133</v>
      </c>
      <c r="E148" s="48" t="e">
        <v>#N/A</v>
      </c>
      <c r="F148" s="48" t="e">
        <v>#N/A</v>
      </c>
      <c r="G148" s="176" t="s">
        <v>1223</v>
      </c>
      <c r="H148" s="119" t="s">
        <v>1067</v>
      </c>
      <c r="I148" s="119" t="s">
        <v>80</v>
      </c>
      <c r="J148" s="119" t="s">
        <v>48</v>
      </c>
      <c r="K148" s="119" t="str">
        <f>_xlfn.XLOOKUP(Tableau210[[#This Row],[NOM]],[8]LUT!$I$5:$I$301,[8]LUT!$N$5:$N$301)</f>
        <v xml:space="preserve">Colonne </v>
      </c>
      <c r="L148" s="119">
        <v>30</v>
      </c>
      <c r="M148" s="119"/>
      <c r="N148" s="119">
        <v>30</v>
      </c>
      <c r="O148" s="119"/>
      <c r="P148" s="119"/>
      <c r="Q148" s="119"/>
      <c r="R148" s="119"/>
      <c r="S148" s="119"/>
      <c r="T148" s="119"/>
      <c r="U148" s="119"/>
      <c r="V148" s="119"/>
      <c r="W148" s="148"/>
      <c r="X148" s="207" cm="1">
        <f t="array" ref="X1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48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" s="148"/>
      <c r="AA148" s="207" cm="1">
        <f t="array" ref="AA1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" s="48"/>
      <c r="AD148" s="117" t="s">
        <v>2103</v>
      </c>
      <c r="AE148" s="119"/>
      <c r="AF148" s="181">
        <f>IFERROR(VLOOKUP(Tableau210[[#This Row],[OPERATION]],Tableau4[],5,FALSE),"")</f>
        <v>1</v>
      </c>
      <c r="AG148" s="178" cm="1">
        <f t="array" ref="AG148">IFERROR(
   SUM(
      _xlfn._xlws.FILTER(
         Tableau3[JP],
         (Tableau3[ITEM]=Tableau210[[#This Row],[NOM]])*
         (Tableau3[Rep.]=Tableau210[[#This Row],[REPERE BUTA]])
      )
   ),
0)</f>
        <v>1</v>
      </c>
      <c r="AH148" s="182">
        <f>IFERROR(VLOOKUP(Tableau210[[#This Row],[OPERATION]],Tableau4[],4,FALSE),"")</f>
        <v>0</v>
      </c>
      <c r="AI148" s="178" cm="1">
        <f t="array" ref="AI148">IFERROR(
   SUM(
      _xlfn._xlws.FILTER(
         Tableau3[BP],
         (Tableau3[ITEM]=Tableau210[[#This Row],[NOM]])*
         (Tableau3[Rep.]=Tableau210[[#This Row],[REPERE BUTA]])
      )
   ),
0)</f>
        <v>0</v>
      </c>
      <c r="AJ148" s="182" t="str">
        <f>IF(Tableau210[[#This Row],[NB JP EMIS]]=1,"1 JP","") &amp; IF(Tableau210[[#This Row],[NB BP EMIS]]=1," 1 BP","")</f>
        <v>1 JP</v>
      </c>
      <c r="AK148" s="177" t="str">
        <f>IF(Tableau210[[#This Row],[NB JP BUTA]]=1,"1 JP","") &amp; IF(Tableau210[[#This Row],[Nb BP BUTA]]=1," 1 BP","") &amp; IF(Tableau210[[#This Row],[Nb BP BUTA]]=2," 2 BP","")</f>
        <v>1 JP</v>
      </c>
      <c r="AL148" s="117"/>
      <c r="AM148" s="117">
        <f>IFERROR(+VLOOKUP(AY148,Tiges!$G$4:$I$569,3,FALSE),"")</f>
        <v>22</v>
      </c>
      <c r="AN148" s="48"/>
      <c r="AO148" s="117"/>
      <c r="AP148" s="177" cm="1">
        <f t="array" ref="AP1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48" s="117"/>
      <c r="AS148" s="177" t="str" cm="1">
        <f t="array" ref="AS1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4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48" s="117"/>
      <c r="AV148" s="177" t="str" cm="1">
        <f t="array" ref="AV1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8" s="117"/>
      <c r="AY148" s="117" cm="1">
        <f t="array" ref="AY148">IFERROR(_xlfn.XLOOKUP(Tableau210[[#This Row],[DN DONNEES BUTA ]]&amp;Tableau210[[#This Row],[PN DONNEES BUTA]],Tiges!$B$4:$B$79&amp;Tiges!$C$4:$C$79,Tiges!$G$4:$G$79),"")</f>
        <v>14</v>
      </c>
      <c r="AZ148" s="117"/>
      <c r="BA148" s="117" cm="1">
        <f t="array" ref="BA148">IFERROR(_xlfn.XLOOKUP(Tableau210[[#This Row],[DN DONNEES BUTA ]]&amp;Tableau210[[#This Row],[PN DONNEES BUTA]],Tiges!$B$4:$B$79&amp;Tiges!$C$4:$C$79,Tiges!$H$4:$H$79),"")</f>
        <v>70</v>
      </c>
      <c r="BB148" s="117"/>
      <c r="BC148" s="182">
        <f>IFERROR(VLOOKUP(Tableau210[[#This Row],[OPERATION]],Tableau4[],2,FALSE),"")</f>
        <v>2</v>
      </c>
      <c r="BD148" s="177" cm="1">
        <f t="array" ref="BD148">IFERROR(
   SUM(
      _xlfn._xlws.FILTER(
         Tableau3[Nb Platinage Joint],
         (Tableau3[ITEM]=Tableau210[[#This Row],[NOM]])*
         (Tableau3[Rep.]=Tableau210[[#This Row],[REPERE BUTA]])
      )
   ),
0)</f>
        <v>2</v>
      </c>
      <c r="BE148" s="182">
        <f>IFERROR(VLOOKUP(Tableau210[[#This Row],[OPERATION]],Tableau4[],3,FALSE),"")</f>
        <v>1</v>
      </c>
      <c r="BF148" s="177" cm="1">
        <f t="array" ref="BF148">IFERROR(
   SUM(
      _xlfn._xlws.FILTER(
         Tableau3[Joint Définitif Nb],
         (Tableau3[ITEM]=Tableau210[[#This Row],[NOM]])*
         (Tableau3[Rep.]=Tableau210[[#This Row],[REPERE BUTA]])
      )
   ),
0)</f>
        <v>1</v>
      </c>
      <c r="BG148" s="117"/>
      <c r="BH148" s="177" t="str" cm="1">
        <f t="array" ref="BH1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8" s="117"/>
      <c r="BK148" s="117"/>
      <c r="BL148" s="117"/>
      <c r="BM148" s="117" t="s">
        <v>3449</v>
      </c>
      <c r="BN148" s="117"/>
      <c r="BO148" s="117"/>
      <c r="BP148" s="117"/>
      <c r="BQ148" s="48"/>
      <c r="BR148" s="119"/>
      <c r="BS148" s="48"/>
      <c r="BT148" s="48"/>
      <c r="BU148" s="48"/>
      <c r="BV148" s="48"/>
      <c r="BW148" s="48"/>
      <c r="BX148" s="48"/>
    </row>
    <row r="149" spans="1:77" ht="15.75" x14ac:dyDescent="0.25">
      <c r="A149" s="48" t="e" cm="1">
        <f t="array" ref="A149">_xlfn.XLOOKUP(Tableau210[[#This Row],[NOM]]&amp;Tableau210[[#This Row],[REPERE BUTA]],[6]!Tableau16[POSTE TECHNIQUE]&amp;[6]!Tableau16[Repere ADM],[6]!Tableau16[NUMERO CLIENT])</f>
        <v>#N/A</v>
      </c>
      <c r="B149" s="48" t="e" cm="1">
        <f t="array" ref="B149">_xlfn.XLOOKUP(Tableau210[[#This Row],[NOM]]&amp;Tableau210[[#This Row],[REPERE BUTA]],[6]!Tableau16[POSTE TECHNIQUE]&amp;[6]!Tableau16[Repere REF],[6]!Tableau16[NUMERO CLIENT])</f>
        <v>#N/A</v>
      </c>
      <c r="C149" s="48" cm="1">
        <f t="array" ref="C149">_xlfn.XLOOKUP(Tableau210[[#This Row],[NOM]]&amp;Tableau210[[#This Row],[Repere Ubleam]],[7]Sheet1!$C$2:$C$2995&amp;[7]Sheet1!$I$2:$I$2995,[7]Sheet1!$A$2:$A$2995)</f>
        <v>134</v>
      </c>
      <c r="D149" s="48" t="str">
        <f>C149&amp;""</f>
        <v>134</v>
      </c>
      <c r="E149" s="48" t="e">
        <v>#N/A</v>
      </c>
      <c r="F149" s="48" t="e">
        <v>#N/A</v>
      </c>
      <c r="G149" s="176" t="s">
        <v>1223</v>
      </c>
      <c r="H149" s="119" t="s">
        <v>1067</v>
      </c>
      <c r="I149" s="119" t="s">
        <v>80</v>
      </c>
      <c r="J149" s="119" t="s">
        <v>48</v>
      </c>
      <c r="K149" s="119" t="str">
        <f>_xlfn.XLOOKUP(Tableau210[[#This Row],[NOM]],[8]LUT!$I$5:$I$301,[8]LUT!$N$5:$N$301)</f>
        <v xml:space="preserve">Colonne </v>
      </c>
      <c r="L149" s="119">
        <v>31</v>
      </c>
      <c r="M149" s="119"/>
      <c r="N149" s="119">
        <v>31</v>
      </c>
      <c r="O149" s="119"/>
      <c r="P149" s="150"/>
      <c r="Q149" s="150"/>
      <c r="R149" s="150"/>
      <c r="S149" s="150"/>
      <c r="T149" s="150"/>
      <c r="U149" s="150"/>
      <c r="V149" s="150"/>
      <c r="W149" s="148"/>
      <c r="X149" s="207" cm="1">
        <f t="array" ref="X1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49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" s="148"/>
      <c r="AA149" s="207" cm="1">
        <f t="array" ref="AA1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" s="48"/>
      <c r="AD149" s="117" t="s">
        <v>2103</v>
      </c>
      <c r="AE149" s="119"/>
      <c r="AF149" s="181">
        <f>IFERROR(VLOOKUP(Tableau210[[#This Row],[OPERATION]],Tableau4[],5,FALSE),"")</f>
        <v>1</v>
      </c>
      <c r="AG149" s="178" cm="1">
        <f t="array" ref="AG149">IFERROR(
   SUM(
      _xlfn._xlws.FILTER(
         Tableau3[JP],
         (Tableau3[ITEM]=Tableau210[[#This Row],[NOM]])*
         (Tableau3[Rep.]=Tableau210[[#This Row],[REPERE BUTA]])
      )
   ),
0)</f>
        <v>1</v>
      </c>
      <c r="AH149" s="182">
        <f>IFERROR(VLOOKUP(Tableau210[[#This Row],[OPERATION]],Tableau4[],4,FALSE),"")</f>
        <v>0</v>
      </c>
      <c r="AI149" s="178" cm="1">
        <f t="array" ref="AI149">IFERROR(
   SUM(
      _xlfn._xlws.FILTER(
         Tableau3[BP],
         (Tableau3[ITEM]=Tableau210[[#This Row],[NOM]])*
         (Tableau3[Rep.]=Tableau210[[#This Row],[REPERE BUTA]])
      )
   ),
0)</f>
        <v>0</v>
      </c>
      <c r="AJ149" s="182" t="str">
        <f>IF(Tableau210[[#This Row],[NB JP EMIS]]=1,"1 JP","") &amp; IF(Tableau210[[#This Row],[NB BP EMIS]]=1," 1 BP","")</f>
        <v>1 JP</v>
      </c>
      <c r="AK149" s="177" t="str">
        <f>IF(Tableau210[[#This Row],[NB JP BUTA]]=1,"1 JP","") &amp; IF(Tableau210[[#This Row],[Nb BP BUTA]]=1," 1 BP","") &amp; IF(Tableau210[[#This Row],[Nb BP BUTA]]=2," 2 BP","")</f>
        <v>1 JP</v>
      </c>
      <c r="AL149" s="117"/>
      <c r="AM149" s="117">
        <f>IFERROR(+VLOOKUP(AY149,Tiges!$G$4:$I$569,3,FALSE),"")</f>
        <v>36</v>
      </c>
      <c r="AN149" s="48"/>
      <c r="AO149" s="148"/>
      <c r="AP149" s="177" cm="1">
        <f t="array" ref="AP1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49" s="148"/>
      <c r="AS149" s="177" t="str" cm="1">
        <f t="array" ref="AS1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Horsstandard</v>
      </c>
      <c r="AU149" s="148"/>
      <c r="AV149" s="177" t="str" cm="1">
        <f t="array" ref="AV1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9" s="153"/>
      <c r="AY149" s="153" cm="1">
        <f t="array" ref="AY149">IFERROR(_xlfn.XLOOKUP(Tableau210[[#This Row],[DN DONNEES BUTA ]]&amp;Tableau210[[#This Row],[PN DONNEES BUTA]],Tiges!$B$4:$B$79&amp;Tiges!$C$4:$C$79,Tiges!$G$4:$G$79),"")</f>
        <v>22</v>
      </c>
      <c r="AZ149" s="153"/>
      <c r="BA149" s="153" cm="1">
        <f t="array" ref="BA149">IFERROR(_xlfn.XLOOKUP(Tableau210[[#This Row],[DN DONNEES BUTA ]]&amp;Tableau210[[#This Row],[PN DONNEES BUTA]],Tiges!$B$4:$B$79&amp;Tiges!$C$4:$C$79,Tiges!$H$4:$H$79),"")</f>
        <v>130</v>
      </c>
      <c r="BB149" s="153"/>
      <c r="BC149" s="182">
        <f>IFERROR(VLOOKUP(Tableau210[[#This Row],[OPERATION]],Tableau4[],2,FALSE),"")</f>
        <v>2</v>
      </c>
      <c r="BD149" s="177" cm="1">
        <f t="array" ref="BD149">IFERROR(
   SUM(
      _xlfn._xlws.FILTER(
         Tableau3[Nb Platinage Joint],
         (Tableau3[ITEM]=Tableau210[[#This Row],[NOM]])*
         (Tableau3[Rep.]=Tableau210[[#This Row],[REPERE BUTA]])
      )
   ),
0)</f>
        <v>2</v>
      </c>
      <c r="BE149" s="182">
        <f>IFERROR(VLOOKUP(Tableau210[[#This Row],[OPERATION]],Tableau4[],3,FALSE),"")</f>
        <v>1</v>
      </c>
      <c r="BF149" s="177" cm="1">
        <f t="array" ref="BF149">IFERROR(
   SUM(
      _xlfn._xlws.FILTER(
         Tableau3[Joint Définitif Nb],
         (Tableau3[ITEM]=Tableau210[[#This Row],[NOM]])*
         (Tableau3[Rep.]=Tableau210[[#This Row],[REPERE BUTA]])
      )
   ),
0)</f>
        <v>1</v>
      </c>
      <c r="BG149" s="148"/>
      <c r="BH149" s="177" t="str" cm="1">
        <f t="array" ref="BH1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9" s="148"/>
      <c r="BK149" s="148"/>
      <c r="BL149" s="117"/>
      <c r="BM149" s="117" t="s">
        <v>3449</v>
      </c>
      <c r="BN149" s="117"/>
      <c r="BO149" s="117"/>
      <c r="BP149" s="117"/>
      <c r="BQ149" s="48"/>
      <c r="BR149" s="119"/>
      <c r="BS149" s="48"/>
      <c r="BT149" s="48"/>
      <c r="BU149" s="48"/>
      <c r="BV149" s="48"/>
      <c r="BW149" s="48"/>
      <c r="BX149" s="48"/>
      <c r="BY149" s="154"/>
    </row>
    <row r="150" spans="1:77" ht="15.75" x14ac:dyDescent="0.25">
      <c r="A150" s="48" t="e" cm="1">
        <f t="array" ref="A150">_xlfn.XLOOKUP(Tableau210[[#This Row],[NOM]]&amp;Tableau210[[#This Row],[REPERE BUTA]],[6]!Tableau16[POSTE TECHNIQUE]&amp;[6]!Tableau16[Repere ADM],[6]!Tableau16[NUMERO CLIENT])</f>
        <v>#N/A</v>
      </c>
      <c r="B150" s="48" t="e" cm="1">
        <f t="array" ref="B150">_xlfn.XLOOKUP(Tableau210[[#This Row],[NOM]]&amp;Tableau210[[#This Row],[REPERE BUTA]],[6]!Tableau16[POSTE TECHNIQUE]&amp;[6]!Tableau16[Repere REF],[6]!Tableau16[NUMERO CLIENT])</f>
        <v>#N/A</v>
      </c>
      <c r="C150" s="48" cm="1">
        <f t="array" ref="C150">_xlfn.XLOOKUP(Tableau210[[#This Row],[NOM]]&amp;Tableau210[[#This Row],[Repere Ubleam]],[7]Sheet1!$C$2:$C$2995&amp;[7]Sheet1!$I$2:$I$2995,[7]Sheet1!$A$2:$A$2995)</f>
        <v>135</v>
      </c>
      <c r="D150" s="48" t="str">
        <f>C150&amp;""</f>
        <v>135</v>
      </c>
      <c r="E150" s="48" t="e">
        <v>#N/A</v>
      </c>
      <c r="F150" s="48" t="e">
        <v>#N/A</v>
      </c>
      <c r="G150" s="176" t="s">
        <v>1223</v>
      </c>
      <c r="H150" s="119" t="s">
        <v>1067</v>
      </c>
      <c r="I150" s="119" t="s">
        <v>80</v>
      </c>
      <c r="J150" s="119" t="s">
        <v>48</v>
      </c>
      <c r="K150" s="119" t="str">
        <f>_xlfn.XLOOKUP(Tableau210[[#This Row],[NOM]],[8]LUT!$I$5:$I$301,[8]LUT!$N$5:$N$301)</f>
        <v xml:space="preserve">Colonne </v>
      </c>
      <c r="L150" s="119">
        <v>32</v>
      </c>
      <c r="M150" s="119"/>
      <c r="N150" s="119">
        <v>32</v>
      </c>
      <c r="O150" s="119"/>
      <c r="P150" s="150"/>
      <c r="Q150" s="150"/>
      <c r="R150" s="150"/>
      <c r="S150" s="150"/>
      <c r="T150" s="150"/>
      <c r="U150" s="150"/>
      <c r="V150" s="150"/>
      <c r="W150" s="148"/>
      <c r="X150" s="207" cm="1">
        <f t="array" ref="X1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50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" s="148"/>
      <c r="AA150" s="207" cm="1">
        <f t="array" ref="AA1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5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" s="48"/>
      <c r="AD150" s="117" t="s">
        <v>2103</v>
      </c>
      <c r="AE150" s="119"/>
      <c r="AF150" s="181">
        <f>IFERROR(VLOOKUP(Tableau210[[#This Row],[OPERATION]],Tableau4[],5,FALSE),"")</f>
        <v>1</v>
      </c>
      <c r="AG150" s="178" cm="1">
        <f t="array" ref="AG150">IFERROR(
   SUM(
      _xlfn._xlws.FILTER(
         Tableau3[JP],
         (Tableau3[ITEM]=Tableau210[[#This Row],[NOM]])*
         (Tableau3[Rep.]=Tableau210[[#This Row],[REPERE BUTA]])
      )
   ),
0)</f>
        <v>1</v>
      </c>
      <c r="AH150" s="182">
        <f>IFERROR(VLOOKUP(Tableau210[[#This Row],[OPERATION]],Tableau4[],4,FALSE),"")</f>
        <v>0</v>
      </c>
      <c r="AI150" s="178" cm="1">
        <f t="array" ref="AI150">IFERROR(
   SUM(
      _xlfn._xlws.FILTER(
         Tableau3[BP],
         (Tableau3[ITEM]=Tableau210[[#This Row],[NOM]])*
         (Tableau3[Rep.]=Tableau210[[#This Row],[REPERE BUTA]])
      )
   ),
0)</f>
        <v>0</v>
      </c>
      <c r="AJ150" s="182" t="str">
        <f>IF(Tableau210[[#This Row],[NB JP EMIS]]=1,"1 JP","") &amp; IF(Tableau210[[#This Row],[NB BP EMIS]]=1," 1 BP","")</f>
        <v>1 JP</v>
      </c>
      <c r="AK150" s="177" t="str">
        <f>IF(Tableau210[[#This Row],[NB JP BUTA]]=1,"1 JP","") &amp; IF(Tableau210[[#This Row],[Nb BP BUTA]]=1," 1 BP","") &amp; IF(Tableau210[[#This Row],[Nb BP BUTA]]=2," 2 BP","")</f>
        <v>1 JP</v>
      </c>
      <c r="AL150" s="117"/>
      <c r="AM150" s="117">
        <f>IFERROR(+VLOOKUP(AY150,Tiges!$G$4:$I$569,3,FALSE),"")</f>
        <v>27</v>
      </c>
      <c r="AN150" s="48"/>
      <c r="AO150" s="148"/>
      <c r="AP150" s="177" cm="1">
        <f t="array" ref="AP1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50" s="148"/>
      <c r="AS150" s="177" t="str" cm="1">
        <f t="array" ref="AS1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5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50" s="148"/>
      <c r="AV150" s="177" t="str" cm="1">
        <f t="array" ref="AV1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50" s="153"/>
      <c r="AY150" s="153" cm="1">
        <f t="array" ref="AY150">IFERROR(_xlfn.XLOOKUP(Tableau210[[#This Row],[DN DONNEES BUTA ]]&amp;Tableau210[[#This Row],[PN DONNEES BUTA]],Tiges!$B$4:$B$79&amp;Tiges!$C$4:$C$79,Tiges!$G$4:$G$79),"")</f>
        <v>16</v>
      </c>
      <c r="AZ150" s="153"/>
      <c r="BA150" s="153" cm="1">
        <f t="array" ref="BA150">IFERROR(_xlfn.XLOOKUP(Tableau210[[#This Row],[DN DONNEES BUTA ]]&amp;Tableau210[[#This Row],[PN DONNEES BUTA]],Tiges!$B$4:$B$79&amp;Tiges!$C$4:$C$79,Tiges!$H$4:$H$79),"")</f>
        <v>90</v>
      </c>
      <c r="BB150" s="153"/>
      <c r="BC150" s="182">
        <f>IFERROR(VLOOKUP(Tableau210[[#This Row],[OPERATION]],Tableau4[],2,FALSE),"")</f>
        <v>2</v>
      </c>
      <c r="BD150" s="177" cm="1">
        <f t="array" ref="BD150">IFERROR(
   SUM(
      _xlfn._xlws.FILTER(
         Tableau3[Nb Platinage Joint],
         (Tableau3[ITEM]=Tableau210[[#This Row],[NOM]])*
         (Tableau3[Rep.]=Tableau210[[#This Row],[REPERE BUTA]])
      )
   ),
0)</f>
        <v>2</v>
      </c>
      <c r="BE150" s="182">
        <f>IFERROR(VLOOKUP(Tableau210[[#This Row],[OPERATION]],Tableau4[],3,FALSE),"")</f>
        <v>1</v>
      </c>
      <c r="BF150" s="177" cm="1">
        <f t="array" ref="BF150">IFERROR(
   SUM(
      _xlfn._xlws.FILTER(
         Tableau3[Joint Définitif Nb],
         (Tableau3[ITEM]=Tableau210[[#This Row],[NOM]])*
         (Tableau3[Rep.]=Tableau210[[#This Row],[REPERE BUTA]])
      )
   ),
0)</f>
        <v>1</v>
      </c>
      <c r="BG150" s="148"/>
      <c r="BH150" s="177" t="str" cm="1">
        <f t="array" ref="BH1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50" s="148"/>
      <c r="BK150" s="148"/>
      <c r="BL150" s="117"/>
      <c r="BM150" s="117" t="s">
        <v>3449</v>
      </c>
      <c r="BN150" s="117"/>
      <c r="BO150" s="117"/>
      <c r="BP150" s="117"/>
      <c r="BQ150" s="48"/>
      <c r="BR150" s="119"/>
      <c r="BS150" s="48"/>
      <c r="BT150" s="48"/>
      <c r="BU150" s="48"/>
      <c r="BV150" s="48"/>
      <c r="BW150" s="48"/>
      <c r="BX150" s="48"/>
      <c r="BY150" s="154"/>
    </row>
    <row r="151" spans="1:77" ht="15.75" x14ac:dyDescent="0.25">
      <c r="A151" s="48" t="e" cm="1">
        <f t="array" ref="A151">_xlfn.XLOOKUP(Tableau210[[#This Row],[NOM]]&amp;Tableau210[[#This Row],[REPERE BUTA]],[6]!Tableau16[POSTE TECHNIQUE]&amp;[6]!Tableau16[Repere ADM],[6]!Tableau16[NUMERO CLIENT])</f>
        <v>#N/A</v>
      </c>
      <c r="B151" s="48" t="e" cm="1">
        <f t="array" ref="B151">_xlfn.XLOOKUP(Tableau210[[#This Row],[NOM]]&amp;Tableau210[[#This Row],[REPERE BUTA]],[6]!Tableau16[POSTE TECHNIQUE]&amp;[6]!Tableau16[Repere REF],[6]!Tableau16[NUMERO CLIENT])</f>
        <v>#N/A</v>
      </c>
      <c r="C151" s="48" cm="1">
        <f t="array" ref="C151">_xlfn.XLOOKUP(Tableau210[[#This Row],[NOM]]&amp;Tableau210[[#This Row],[Repere Ubleam]],[7]Sheet1!$C$2:$C$2995&amp;[7]Sheet1!$I$2:$I$2995,[7]Sheet1!$A$2:$A$2995)</f>
        <v>136</v>
      </c>
      <c r="D151" s="48" t="str">
        <f>C151&amp;""</f>
        <v>136</v>
      </c>
      <c r="E151" s="48" t="e">
        <v>#N/A</v>
      </c>
      <c r="F151" s="48" t="e">
        <v>#N/A</v>
      </c>
      <c r="G151" s="176" t="s">
        <v>1223</v>
      </c>
      <c r="H151" s="119" t="s">
        <v>1067</v>
      </c>
      <c r="I151" s="119" t="s">
        <v>80</v>
      </c>
      <c r="J151" s="119" t="s">
        <v>48</v>
      </c>
      <c r="K151" s="119" t="str">
        <f>_xlfn.XLOOKUP(Tableau210[[#This Row],[NOM]],[8]LUT!$I$5:$I$301,[8]LUT!$N$5:$N$301)</f>
        <v xml:space="preserve">Colonne </v>
      </c>
      <c r="L151" s="119">
        <v>33</v>
      </c>
      <c r="M151" s="119"/>
      <c r="N151" s="119">
        <v>33</v>
      </c>
      <c r="O151" s="119"/>
      <c r="P151" s="150"/>
      <c r="Q151" s="150"/>
      <c r="R151" s="150"/>
      <c r="S151" s="150"/>
      <c r="T151" s="150"/>
      <c r="U151" s="150"/>
      <c r="V151" s="150"/>
      <c r="W151" s="148"/>
      <c r="X151" s="207" cm="1">
        <f t="array" ref="X1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51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1" s="148"/>
      <c r="AA151" s="207" cm="1">
        <f t="array" ref="AA1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5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1" s="48"/>
      <c r="AD151" s="117" t="s">
        <v>2103</v>
      </c>
      <c r="AE151" s="119"/>
      <c r="AF151" s="181">
        <f>IFERROR(VLOOKUP(Tableau210[[#This Row],[OPERATION]],Tableau4[],5,FALSE),"")</f>
        <v>1</v>
      </c>
      <c r="AG151" s="178" cm="1">
        <f t="array" ref="AG151">IFERROR(
   SUM(
      _xlfn._xlws.FILTER(
         Tableau3[JP],
         (Tableau3[ITEM]=Tableau210[[#This Row],[NOM]])*
         (Tableau3[Rep.]=Tableau210[[#This Row],[REPERE BUTA]])
      )
   ),
0)</f>
        <v>1</v>
      </c>
      <c r="AH151" s="182">
        <f>IFERROR(VLOOKUP(Tableau210[[#This Row],[OPERATION]],Tableau4[],4,FALSE),"")</f>
        <v>0</v>
      </c>
      <c r="AI151" s="178" cm="1">
        <f t="array" ref="AI151">IFERROR(
   SUM(
      _xlfn._xlws.FILTER(
         Tableau3[BP],
         (Tableau3[ITEM]=Tableau210[[#This Row],[NOM]])*
         (Tableau3[Rep.]=Tableau210[[#This Row],[REPERE BUTA]])
      )
   ),
0)</f>
        <v>0</v>
      </c>
      <c r="AJ151" s="182" t="str">
        <f>IF(Tableau210[[#This Row],[NB JP EMIS]]=1,"1 JP","") &amp; IF(Tableau210[[#This Row],[NB BP EMIS]]=1," 1 BP","")</f>
        <v>1 JP</v>
      </c>
      <c r="AK151" s="177" t="str">
        <f>IF(Tableau210[[#This Row],[NB JP BUTA]]=1,"1 JP","") &amp; IF(Tableau210[[#This Row],[Nb BP BUTA]]=1," 1 BP","") &amp; IF(Tableau210[[#This Row],[Nb BP BUTA]]=2," 2 BP","")</f>
        <v>1 JP</v>
      </c>
      <c r="AL151" s="117"/>
      <c r="AM151" s="117">
        <f>IFERROR(+VLOOKUP(AY151,Tiges!$G$4:$I$569,3,FALSE),"")</f>
        <v>27</v>
      </c>
      <c r="AN151" s="48"/>
      <c r="AO151" s="148"/>
      <c r="AP151" s="177" cm="1">
        <f t="array" ref="AP1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51" s="148"/>
      <c r="AS151" s="177" t="str" cm="1">
        <f t="array" ref="AS1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51" s="148"/>
      <c r="AV151" s="177" t="str" cm="1">
        <f t="array" ref="AV1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51" s="153"/>
      <c r="AY151" s="153" cm="1">
        <f t="array" ref="AY151">IFERROR(_xlfn.XLOOKUP(Tableau210[[#This Row],[DN DONNEES BUTA ]]&amp;Tableau210[[#This Row],[PN DONNEES BUTA]],Tiges!$B$4:$B$79&amp;Tiges!$C$4:$C$79,Tiges!$G$4:$G$79),"")</f>
        <v>16</v>
      </c>
      <c r="AZ151" s="153"/>
      <c r="BA151" s="153" cm="1">
        <f t="array" ref="BA151">IFERROR(_xlfn.XLOOKUP(Tableau210[[#This Row],[DN DONNEES BUTA ]]&amp;Tableau210[[#This Row],[PN DONNEES BUTA]],Tiges!$B$4:$B$79&amp;Tiges!$C$4:$C$79,Tiges!$H$4:$H$79),"")</f>
        <v>90</v>
      </c>
      <c r="BB151" s="153"/>
      <c r="BC151" s="182">
        <f>IFERROR(VLOOKUP(Tableau210[[#This Row],[OPERATION]],Tableau4[],2,FALSE),"")</f>
        <v>2</v>
      </c>
      <c r="BD151" s="177" cm="1">
        <f t="array" ref="BD151">IFERROR(
   SUM(
      _xlfn._xlws.FILTER(
         Tableau3[Nb Platinage Joint],
         (Tableau3[ITEM]=Tableau210[[#This Row],[NOM]])*
         (Tableau3[Rep.]=Tableau210[[#This Row],[REPERE BUTA]])
      )
   ),
0)</f>
        <v>2</v>
      </c>
      <c r="BE151" s="182">
        <f>IFERROR(VLOOKUP(Tableau210[[#This Row],[OPERATION]],Tableau4[],3,FALSE),"")</f>
        <v>1</v>
      </c>
      <c r="BF151" s="177" cm="1">
        <f t="array" ref="BF151">IFERROR(
   SUM(
      _xlfn._xlws.FILTER(
         Tableau3[Joint Définitif Nb],
         (Tableau3[ITEM]=Tableau210[[#This Row],[NOM]])*
         (Tableau3[Rep.]=Tableau210[[#This Row],[REPERE BUTA]])
      )
   ),
0)</f>
        <v>1</v>
      </c>
      <c r="BG151" s="148"/>
      <c r="BH151" s="177" t="str" cm="1">
        <f t="array" ref="BH1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51" s="148"/>
      <c r="BK151" s="148"/>
      <c r="BL151" s="117"/>
      <c r="BM151" s="117" t="s">
        <v>3449</v>
      </c>
      <c r="BN151" s="117"/>
      <c r="BO151" s="117"/>
      <c r="BP151" s="117"/>
      <c r="BQ151" s="48"/>
      <c r="BR151" s="119"/>
      <c r="BS151" s="48"/>
      <c r="BT151" s="48"/>
      <c r="BU151" s="48"/>
      <c r="BV151" s="48"/>
      <c r="BW151" s="48"/>
      <c r="BX151" s="48"/>
      <c r="BY151" s="154"/>
    </row>
    <row r="152" spans="1:77" ht="15.75" x14ac:dyDescent="0.25">
      <c r="A152" s="48" t="e" cm="1">
        <f t="array" ref="A152">_xlfn.XLOOKUP(Tableau210[[#This Row],[NOM]]&amp;Tableau210[[#This Row],[REPERE BUTA]],[6]!Tableau16[POSTE TECHNIQUE]&amp;[6]!Tableau16[Repere ADM],[6]!Tableau16[NUMERO CLIENT])</f>
        <v>#N/A</v>
      </c>
      <c r="B152" s="48" t="e" cm="1">
        <f t="array" ref="B152">_xlfn.XLOOKUP(Tableau210[[#This Row],[NOM]]&amp;Tableau210[[#This Row],[REPERE BUTA]],[6]!Tableau16[POSTE TECHNIQUE]&amp;[6]!Tableau16[Repere REF],[6]!Tableau16[NUMERO CLIENT])</f>
        <v>#N/A</v>
      </c>
      <c r="C152" s="48" cm="1">
        <f t="array" ref="C152">_xlfn.XLOOKUP(Tableau210[[#This Row],[NOM]]&amp;Tableau210[[#This Row],[Repere Ubleam]],[7]Sheet1!$C$2:$C$2995&amp;[7]Sheet1!$I$2:$I$2995,[7]Sheet1!$A$2:$A$2995)</f>
        <v>137</v>
      </c>
      <c r="D152" s="48" t="str">
        <f>C152&amp;""</f>
        <v>137</v>
      </c>
      <c r="E152" s="48" t="e">
        <v>#N/A</v>
      </c>
      <c r="F152" s="48" t="e">
        <v>#N/A</v>
      </c>
      <c r="G152" s="176" t="s">
        <v>1223</v>
      </c>
      <c r="H152" s="119" t="s">
        <v>1067</v>
      </c>
      <c r="I152" s="119" t="s">
        <v>80</v>
      </c>
      <c r="J152" s="119" t="s">
        <v>48</v>
      </c>
      <c r="K152" s="119" t="str">
        <f>_xlfn.XLOOKUP(Tableau210[[#This Row],[NOM]],[8]LUT!$I$5:$I$301,[8]LUT!$N$5:$N$301)</f>
        <v xml:space="preserve">Colonne </v>
      </c>
      <c r="L152" s="119">
        <v>34</v>
      </c>
      <c r="M152" s="417"/>
      <c r="N152" s="119">
        <v>34</v>
      </c>
      <c r="O152" s="119"/>
      <c r="P152" s="150"/>
      <c r="Q152" s="164" t="s">
        <v>103</v>
      </c>
      <c r="R152" s="150"/>
      <c r="S152" s="150"/>
      <c r="T152" s="150"/>
      <c r="U152" s="150"/>
      <c r="V152" s="150"/>
      <c r="W152" s="117"/>
      <c r="X152" s="207" cm="1">
        <f t="array" ref="X1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52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" s="117"/>
      <c r="AA152" s="207" cm="1">
        <f t="array" ref="AA1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5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" s="48"/>
      <c r="AD152" s="117" t="s">
        <v>2103</v>
      </c>
      <c r="AE152" s="119"/>
      <c r="AF152" s="181">
        <f>IFERROR(VLOOKUP(Tableau210[[#This Row],[OPERATION]],Tableau4[],5,FALSE),"")</f>
        <v>1</v>
      </c>
      <c r="AG152" s="178" cm="1">
        <f t="array" ref="AG152">IFERROR(
   SUM(
      _xlfn._xlws.FILTER(
         Tableau3[JP],
         (Tableau3[ITEM]=Tableau210[[#This Row],[NOM]])*
         (Tableau3[Rep.]=Tableau210[[#This Row],[REPERE BUTA]])
      )
   ),
0)</f>
        <v>1</v>
      </c>
      <c r="AH152" s="182">
        <f>IFERROR(VLOOKUP(Tableau210[[#This Row],[OPERATION]],Tableau4[],4,FALSE),"")</f>
        <v>0</v>
      </c>
      <c r="AI152" s="178" cm="1">
        <f t="array" ref="AI152">IFERROR(
   SUM(
      _xlfn._xlws.FILTER(
         Tableau3[BP],
         (Tableau3[ITEM]=Tableau210[[#This Row],[NOM]])*
         (Tableau3[Rep.]=Tableau210[[#This Row],[REPERE BUTA]])
      )
   ),
0)</f>
        <v>0</v>
      </c>
      <c r="AJ152" s="182" t="str">
        <f>IF(Tableau210[[#This Row],[NB JP EMIS]]=1,"1 JP","") &amp; IF(Tableau210[[#This Row],[NB BP EMIS]]=1," 1 BP","")</f>
        <v>1 JP</v>
      </c>
      <c r="AK152" s="177" t="str">
        <f>IF(Tableau210[[#This Row],[NB JP BUTA]]=1,"1 JP","") &amp; IF(Tableau210[[#This Row],[Nb BP BUTA]]=1," 1 BP","") &amp; IF(Tableau210[[#This Row],[Nb BP BUTA]]=2," 2 BP","")</f>
        <v>1 JP</v>
      </c>
      <c r="AL152" s="117"/>
      <c r="AM152" s="117">
        <f>IFERROR(+VLOOKUP(AY152,Tiges!$G$4:$I$569,3,FALSE),"")</f>
        <v>22</v>
      </c>
      <c r="AN152" s="48"/>
      <c r="AO152" s="117"/>
      <c r="AP152" s="177" cm="1">
        <f t="array" ref="AP1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52" s="117"/>
      <c r="AS152" s="177" t="str" cm="1">
        <f t="array" ref="AS1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5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52" s="117"/>
      <c r="AV152" s="177" t="str" cm="1">
        <f t="array" ref="AV1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5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52" s="153"/>
      <c r="AY152" s="153" cm="1">
        <f t="array" ref="AY152">IFERROR(_xlfn.XLOOKUP(Tableau210[[#This Row],[DN DONNEES BUTA ]]&amp;Tableau210[[#This Row],[PN DONNEES BUTA]],Tiges!$B$4:$B$79&amp;Tiges!$C$4:$C$79,Tiges!$G$4:$G$79),"")</f>
        <v>14</v>
      </c>
      <c r="AZ152" s="153"/>
      <c r="BA152" s="153" cm="1">
        <f t="array" ref="BA152">IFERROR(_xlfn.XLOOKUP(Tableau210[[#This Row],[DN DONNEES BUTA ]]&amp;Tableau210[[#This Row],[PN DONNEES BUTA]],Tiges!$B$4:$B$79&amp;Tiges!$C$4:$C$79,Tiges!$H$4:$H$79),"")</f>
        <v>70</v>
      </c>
      <c r="BB152" s="153"/>
      <c r="BC152" s="182">
        <f>IFERROR(VLOOKUP(Tableau210[[#This Row],[OPERATION]],Tableau4[],2,FALSE),"")</f>
        <v>2</v>
      </c>
      <c r="BD152" s="177" cm="1">
        <f t="array" ref="BD152">IFERROR(
   SUM(
      _xlfn._xlws.FILTER(
         Tableau3[Nb Platinage Joint],
         (Tableau3[ITEM]=Tableau210[[#This Row],[NOM]])*
         (Tableau3[Rep.]=Tableau210[[#This Row],[REPERE BUTA]])
      )
   ),
0)</f>
        <v>2</v>
      </c>
      <c r="BE152" s="182">
        <f>IFERROR(VLOOKUP(Tableau210[[#This Row],[OPERATION]],Tableau4[],3,FALSE),"")</f>
        <v>1</v>
      </c>
      <c r="BF152" s="177" cm="1">
        <f t="array" ref="BF152">IFERROR(
   SUM(
      _xlfn._xlws.FILTER(
         Tableau3[Joint Définitif Nb],
         (Tableau3[ITEM]=Tableau210[[#This Row],[NOM]])*
         (Tableau3[Rep.]=Tableau210[[#This Row],[REPERE BUTA]])
      )
   ),
0)</f>
        <v>1</v>
      </c>
      <c r="BG152" s="117"/>
      <c r="BH152" s="177" t="str" cm="1">
        <f t="array" ref="BH1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5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52" s="117"/>
      <c r="BK152" s="117"/>
      <c r="BL152" s="119"/>
      <c r="BM152" s="117" t="s">
        <v>3449</v>
      </c>
      <c r="BN152" s="117"/>
      <c r="BO152" s="117"/>
      <c r="BP152" s="117"/>
      <c r="BQ152" s="48"/>
      <c r="BR152" s="119"/>
      <c r="BS152" s="48"/>
      <c r="BT152" s="48"/>
      <c r="BU152" s="48"/>
      <c r="BV152" s="48"/>
      <c r="BW152" s="48"/>
      <c r="BX152" s="48"/>
      <c r="BY152" s="154"/>
    </row>
    <row r="153" spans="1:77" ht="15.75" x14ac:dyDescent="0.25">
      <c r="A153" s="48" t="e" cm="1">
        <f t="array" ref="A153">_xlfn.XLOOKUP(Tableau210[[#This Row],[NOM]]&amp;Tableau210[[#This Row],[REPERE BUTA]],[6]!Tableau16[POSTE TECHNIQUE]&amp;[6]!Tableau16[Repere ADM],[6]!Tableau16[NUMERO CLIENT])</f>
        <v>#N/A</v>
      </c>
      <c r="B153" s="48" t="e" cm="1">
        <f t="array" ref="B153">_xlfn.XLOOKUP(Tableau210[[#This Row],[NOM]]&amp;Tableau210[[#This Row],[REPERE BUTA]],[6]!Tableau16[POSTE TECHNIQUE]&amp;[6]!Tableau16[Repere REF],[6]!Tableau16[NUMERO CLIENT])</f>
        <v>#N/A</v>
      </c>
      <c r="C153" s="48">
        <v>1508</v>
      </c>
      <c r="D153" s="48" t="str">
        <f>C153&amp;""</f>
        <v>1508</v>
      </c>
      <c r="E153" s="48" t="e">
        <v>#N/A</v>
      </c>
      <c r="F153" s="48" t="e">
        <v>#N/A</v>
      </c>
      <c r="G153" s="176" t="s">
        <v>1223</v>
      </c>
      <c r="H153" s="119" t="s">
        <v>1067</v>
      </c>
      <c r="I153" s="119" t="s">
        <v>80</v>
      </c>
      <c r="J153" s="119" t="s">
        <v>48</v>
      </c>
      <c r="K153" s="119" t="str">
        <f>_xlfn.XLOOKUP(Tableau210[[#This Row],[NOM]],[8]LUT!$I$5:$I$301,[8]LUT!$N$5:$N$301)</f>
        <v xml:space="preserve">Colonne </v>
      </c>
      <c r="L153" s="119">
        <v>35</v>
      </c>
      <c r="M153" s="417"/>
      <c r="N153" s="119">
        <v>35</v>
      </c>
      <c r="O153" s="119"/>
      <c r="P153" s="150"/>
      <c r="Q153" s="164"/>
      <c r="R153" s="150"/>
      <c r="S153" s="150"/>
      <c r="T153" s="150"/>
      <c r="U153" s="150"/>
      <c r="V153" s="150"/>
      <c r="W153" s="117"/>
      <c r="X153" s="207" cm="1">
        <f t="array" ref="X1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" s="117"/>
      <c r="AA153" s="207" cm="1">
        <f t="array" ref="AA1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" s="48"/>
      <c r="AD153" s="117" t="s">
        <v>2103</v>
      </c>
      <c r="AE153" s="119"/>
      <c r="AF153" s="181">
        <f>IFERROR(VLOOKUP(Tableau210[[#This Row],[OPERATION]],Tableau4[],5,FALSE),"")</f>
        <v>1</v>
      </c>
      <c r="AG153" s="178" cm="1">
        <f t="array" ref="AG153">IFERROR(
   SUM(
      _xlfn._xlws.FILTER(
         Tableau3[JP],
         (Tableau3[ITEM]=Tableau210[[#This Row],[NOM]])*
         (Tableau3[Rep.]=Tableau210[[#This Row],[REPERE BUTA]])
      )
   ),
0)</f>
        <v>0</v>
      </c>
      <c r="AH153" s="182">
        <f>IFERROR(VLOOKUP(Tableau210[[#This Row],[OPERATION]],Tableau4[],4,FALSE),"")</f>
        <v>0</v>
      </c>
      <c r="AI153" s="178" cm="1">
        <f t="array" ref="AI153">IFERROR(
   SUM(
      _xlfn._xlws.FILTER(
         Tableau3[BP],
         (Tableau3[ITEM]=Tableau210[[#This Row],[NOM]])*
         (Tableau3[Rep.]=Tableau210[[#This Row],[REPERE BUTA]])
      )
   ),
0)</f>
        <v>0</v>
      </c>
      <c r="AJ153" s="182" t="str">
        <f>IF(Tableau210[[#This Row],[NB JP EMIS]]=1,"1 JP","") &amp; IF(Tableau210[[#This Row],[NB BP EMIS]]=1," 1 BP","")</f>
        <v>1 JP</v>
      </c>
      <c r="AK153" s="177" t="str">
        <f>IF(Tableau210[[#This Row],[NB JP BUTA]]=1,"1 JP","") &amp; IF(Tableau210[[#This Row],[Nb BP BUTA]]=1," 1 BP","") &amp; IF(Tableau210[[#This Row],[Nb BP BUTA]]=2," 2 BP","")</f>
        <v/>
      </c>
      <c r="AL153" s="117"/>
      <c r="AM153" s="117" t="str">
        <f>IFERROR(+VLOOKUP(AY153,Tiges!$G$4:$I$569,3,FALSE),"")</f>
        <v/>
      </c>
      <c r="AN153" s="48"/>
      <c r="AO153" s="117"/>
      <c r="AP153" s="177" cm="1">
        <f t="array" ref="AP1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" s="117"/>
      <c r="AS153" s="177" cm="1">
        <f t="array" ref="AS1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" s="117"/>
      <c r="AV153" s="177" cm="1">
        <f t="array" ref="AV1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" s="153"/>
      <c r="AY153" s="153" t="str" cm="1">
        <f t="array" ref="AY153">IFERROR(_xlfn.XLOOKUP(Tableau210[[#This Row],[DN DONNEES BUTA ]]&amp;Tableau210[[#This Row],[PN DONNEES BUTA]],Tiges!$B$4:$B$79&amp;Tiges!$C$4:$C$79,Tiges!$G$4:$G$79),"")</f>
        <v/>
      </c>
      <c r="AZ153" s="153"/>
      <c r="BA153" s="153" t="str" cm="1">
        <f t="array" ref="BA153">IFERROR(_xlfn.XLOOKUP(Tableau210[[#This Row],[DN DONNEES BUTA ]]&amp;Tableau210[[#This Row],[PN DONNEES BUTA]],Tiges!$B$4:$B$79&amp;Tiges!$C$4:$C$79,Tiges!$H$4:$H$79),"")</f>
        <v/>
      </c>
      <c r="BB153" s="153"/>
      <c r="BC153" s="182">
        <f>IFERROR(VLOOKUP(Tableau210[[#This Row],[OPERATION]],Tableau4[],2,FALSE),"")</f>
        <v>2</v>
      </c>
      <c r="BD153" s="177" cm="1">
        <f t="array" ref="BD153">IFERROR(
   SUM(
      _xlfn._xlws.FILTER(
         Tableau3[Nb Platinage Joint],
         (Tableau3[ITEM]=Tableau210[[#This Row],[NOM]])*
         (Tableau3[Rep.]=Tableau210[[#This Row],[REPERE BUTA]])
      )
   ),
0)</f>
        <v>0</v>
      </c>
      <c r="BE153" s="182">
        <f>IFERROR(VLOOKUP(Tableau210[[#This Row],[OPERATION]],Tableau4[],3,FALSE),"")</f>
        <v>1</v>
      </c>
      <c r="BF153" s="177" cm="1">
        <f t="array" ref="BF153">IFERROR(
   SUM(
      _xlfn._xlws.FILTER(
         Tableau3[Joint Définitif Nb],
         (Tableau3[ITEM]=Tableau210[[#This Row],[NOM]])*
         (Tableau3[Rep.]=Tableau210[[#This Row],[REPERE BUTA]])
      )
   ),
0)</f>
        <v>0</v>
      </c>
      <c r="BG153" s="117"/>
      <c r="BH153" s="177" cm="1">
        <f t="array" ref="BH1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" s="117"/>
      <c r="BK153" s="117"/>
      <c r="BL153" s="119"/>
      <c r="BM153" s="117" t="s">
        <v>3449</v>
      </c>
      <c r="BN153" s="117"/>
      <c r="BO153" s="117"/>
      <c r="BP153" s="117"/>
      <c r="BQ153" s="48"/>
      <c r="BR153" s="119"/>
      <c r="BS153" s="48"/>
      <c r="BT153" s="48"/>
      <c r="BU153" s="48"/>
      <c r="BV153" s="48"/>
      <c r="BW153" s="48"/>
      <c r="BX153" s="48"/>
      <c r="BY153" s="154"/>
    </row>
    <row r="154" spans="1:77" ht="15.75" x14ac:dyDescent="0.25">
      <c r="A154" s="48" t="e" cm="1">
        <f t="array" ref="A154">_xlfn.XLOOKUP(Tableau210[[#This Row],[NOM]]&amp;Tableau210[[#This Row],[REPERE BUTA]],[6]!Tableau16[POSTE TECHNIQUE]&amp;[6]!Tableau16[Repere ADM],[6]!Tableau16[NUMERO CLIENT])</f>
        <v>#N/A</v>
      </c>
      <c r="B154" s="48" t="e" cm="1">
        <f t="array" ref="B154">_xlfn.XLOOKUP(Tableau210[[#This Row],[NOM]]&amp;Tableau210[[#This Row],[REPERE BUTA]],[6]!Tableau16[POSTE TECHNIQUE]&amp;[6]!Tableau16[Repere REF],[6]!Tableau16[NUMERO CLIENT])</f>
        <v>#N/A</v>
      </c>
      <c r="C154" s="48">
        <v>1509</v>
      </c>
      <c r="D154" s="48" t="str">
        <f>C154&amp;""</f>
        <v>1509</v>
      </c>
      <c r="E154" s="48" t="e">
        <v>#N/A</v>
      </c>
      <c r="F154" s="48" t="e">
        <v>#N/A</v>
      </c>
      <c r="G154" s="176" t="s">
        <v>1223</v>
      </c>
      <c r="H154" s="119" t="s">
        <v>1067</v>
      </c>
      <c r="I154" s="119" t="s">
        <v>80</v>
      </c>
      <c r="J154" s="119" t="s">
        <v>48</v>
      </c>
      <c r="K154" s="119" t="str">
        <f>_xlfn.XLOOKUP(Tableau210[[#This Row],[NOM]],[8]LUT!$I$5:$I$301,[8]LUT!$N$5:$N$301)</f>
        <v xml:space="preserve">Colonne </v>
      </c>
      <c r="L154" s="119">
        <v>36</v>
      </c>
      <c r="M154" s="119"/>
      <c r="N154" s="119">
        <v>36</v>
      </c>
      <c r="O154" s="119"/>
      <c r="P154" s="119"/>
      <c r="Q154" s="119"/>
      <c r="R154" s="119"/>
      <c r="S154" s="119"/>
      <c r="T154" s="119"/>
      <c r="U154" s="119"/>
      <c r="V154" s="119"/>
      <c r="W154" s="148"/>
      <c r="X154" s="207" cm="1">
        <f t="array" ref="X1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4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4" s="148"/>
      <c r="AA154" s="207" cm="1">
        <f t="array" ref="AA1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4" s="48"/>
      <c r="AD154" s="117" t="s">
        <v>2103</v>
      </c>
      <c r="AE154" s="119"/>
      <c r="AF154" s="181">
        <f>IFERROR(VLOOKUP(Tableau210[[#This Row],[OPERATION]],Tableau4[],5,FALSE),"")</f>
        <v>1</v>
      </c>
      <c r="AG154" s="178" cm="1">
        <f t="array" ref="AG154">IFERROR(
   SUM(
      _xlfn._xlws.FILTER(
         Tableau3[JP],
         (Tableau3[ITEM]=Tableau210[[#This Row],[NOM]])*
         (Tableau3[Rep.]=Tableau210[[#This Row],[REPERE BUTA]])
      )
   ),
0)</f>
        <v>0</v>
      </c>
      <c r="AH154" s="182">
        <f>IFERROR(VLOOKUP(Tableau210[[#This Row],[OPERATION]],Tableau4[],4,FALSE),"")</f>
        <v>0</v>
      </c>
      <c r="AI154" s="178" cm="1">
        <f t="array" ref="AI154">IFERROR(
   SUM(
      _xlfn._xlws.FILTER(
         Tableau3[BP],
         (Tableau3[ITEM]=Tableau210[[#This Row],[NOM]])*
         (Tableau3[Rep.]=Tableau210[[#This Row],[REPERE BUTA]])
      )
   ),
0)</f>
        <v>0</v>
      </c>
      <c r="AJ154" s="182" t="str">
        <f>IF(Tableau210[[#This Row],[NB JP EMIS]]=1,"1 JP","") &amp; IF(Tableau210[[#This Row],[NB BP EMIS]]=1," 1 BP","")</f>
        <v>1 JP</v>
      </c>
      <c r="AK154" s="177" t="str">
        <f>IF(Tableau210[[#This Row],[NB JP BUTA]]=1,"1 JP","") &amp; IF(Tableau210[[#This Row],[Nb BP BUTA]]=1," 1 BP","") &amp; IF(Tableau210[[#This Row],[Nb BP BUTA]]=2," 2 BP","")</f>
        <v/>
      </c>
      <c r="AL154" s="117"/>
      <c r="AM154" s="117" t="str">
        <f>IFERROR(+VLOOKUP(AY154,Tiges!$G$4:$I$569,3,FALSE),"")</f>
        <v/>
      </c>
      <c r="AN154" s="48"/>
      <c r="AO154" s="148"/>
      <c r="AP154" s="177" cm="1">
        <f t="array" ref="AP1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4" s="148"/>
      <c r="AS154" s="177" cm="1">
        <f t="array" ref="AS1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4" s="148"/>
      <c r="AV154" s="177" cm="1">
        <f t="array" ref="AV1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4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4" s="117"/>
      <c r="AY154" s="117" t="str" cm="1">
        <f t="array" ref="AY154">IFERROR(_xlfn.XLOOKUP(Tableau210[[#This Row],[DN DONNEES BUTA ]]&amp;Tableau210[[#This Row],[PN DONNEES BUTA]],Tiges!$B$4:$B$79&amp;Tiges!$C$4:$C$79,Tiges!$G$4:$G$79),"")</f>
        <v/>
      </c>
      <c r="AZ154" s="117"/>
      <c r="BA154" s="117" t="str" cm="1">
        <f t="array" ref="BA154">IFERROR(_xlfn.XLOOKUP(Tableau210[[#This Row],[DN DONNEES BUTA ]]&amp;Tableau210[[#This Row],[PN DONNEES BUTA]],Tiges!$B$4:$B$79&amp;Tiges!$C$4:$C$79,Tiges!$H$4:$H$79),"")</f>
        <v/>
      </c>
      <c r="BB154" s="117"/>
      <c r="BC154" s="182">
        <f>IFERROR(VLOOKUP(Tableau210[[#This Row],[OPERATION]],Tableau4[],2,FALSE),"")</f>
        <v>2</v>
      </c>
      <c r="BD154" s="177" cm="1">
        <f t="array" ref="BD154">IFERROR(
   SUM(
      _xlfn._xlws.FILTER(
         Tableau3[Nb Platinage Joint],
         (Tableau3[ITEM]=Tableau210[[#This Row],[NOM]])*
         (Tableau3[Rep.]=Tableau210[[#This Row],[REPERE BUTA]])
      )
   ),
0)</f>
        <v>0</v>
      </c>
      <c r="BE154" s="182">
        <f>IFERROR(VLOOKUP(Tableau210[[#This Row],[OPERATION]],Tableau4[],3,FALSE),"")</f>
        <v>1</v>
      </c>
      <c r="BF154" s="177" cm="1">
        <f t="array" ref="BF154">IFERROR(
   SUM(
      _xlfn._xlws.FILTER(
         Tableau3[Joint Définitif Nb],
         (Tableau3[ITEM]=Tableau210[[#This Row],[NOM]])*
         (Tableau3[Rep.]=Tableau210[[#This Row],[REPERE BUTA]])
      )
   ),
0)</f>
        <v>0</v>
      </c>
      <c r="BG154" s="148"/>
      <c r="BH154" s="177" cm="1">
        <f t="array" ref="BH1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4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4" s="148"/>
      <c r="BK154" s="148"/>
      <c r="BL154" s="117"/>
      <c r="BM154" s="117" t="s">
        <v>3449</v>
      </c>
      <c r="BN154" s="117"/>
      <c r="BO154" s="117"/>
      <c r="BP154" s="117"/>
      <c r="BQ154" s="48"/>
      <c r="BR154" s="119"/>
      <c r="BS154" s="48"/>
      <c r="BT154" s="48"/>
      <c r="BU154" s="48"/>
      <c r="BV154" s="48"/>
      <c r="BW154" s="48"/>
      <c r="BX154" s="48"/>
    </row>
    <row r="155" spans="1:77" ht="15.75" x14ac:dyDescent="0.25">
      <c r="A155" s="48" t="e" cm="1">
        <f t="array" ref="A155">_xlfn.XLOOKUP(Tableau210[[#This Row],[NOM]]&amp;Tableau210[[#This Row],[REPERE BUTA]],[6]!Tableau16[POSTE TECHNIQUE]&amp;[6]!Tableau16[Repere ADM],[6]!Tableau16[NUMERO CLIENT])</f>
        <v>#N/A</v>
      </c>
      <c r="B155" s="48" t="e" cm="1">
        <f t="array" ref="B155">_xlfn.XLOOKUP(Tableau210[[#This Row],[NOM]]&amp;Tableau210[[#This Row],[REPERE BUTA]],[6]!Tableau16[POSTE TECHNIQUE]&amp;[6]!Tableau16[Repere REF],[6]!Tableau16[NUMERO CLIENT])</f>
        <v>#N/A</v>
      </c>
      <c r="C155" s="48">
        <v>1510</v>
      </c>
      <c r="D155" s="48" t="str">
        <f>C155&amp;""</f>
        <v>1510</v>
      </c>
      <c r="E155" s="48" t="e">
        <v>#N/A</v>
      </c>
      <c r="F155" s="48" t="e">
        <v>#N/A</v>
      </c>
      <c r="G155" s="176" t="s">
        <v>1223</v>
      </c>
      <c r="H155" s="119" t="s">
        <v>1067</v>
      </c>
      <c r="I155" s="119" t="s">
        <v>80</v>
      </c>
      <c r="J155" s="119" t="s">
        <v>48</v>
      </c>
      <c r="K155" s="119" t="str">
        <f>_xlfn.XLOOKUP(Tableau210[[#This Row],[NOM]],[8]LUT!$I$5:$I$301,[8]LUT!$N$5:$N$301)</f>
        <v xml:space="preserve">Colonne </v>
      </c>
      <c r="L155" s="119">
        <v>37</v>
      </c>
      <c r="M155" s="119"/>
      <c r="N155" s="119">
        <v>37</v>
      </c>
      <c r="O155" s="119"/>
      <c r="P155" s="119"/>
      <c r="Q155" s="119"/>
      <c r="R155" s="119"/>
      <c r="S155" s="119"/>
      <c r="T155" s="119"/>
      <c r="U155" s="119"/>
      <c r="V155" s="119"/>
      <c r="W155" s="148"/>
      <c r="X155" s="207" cm="1">
        <f t="array" ref="X1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5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5" s="148"/>
      <c r="AA155" s="207" cm="1">
        <f t="array" ref="AA1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5" s="48"/>
      <c r="AD155" s="117" t="s">
        <v>2103</v>
      </c>
      <c r="AE155" s="119"/>
      <c r="AF155" s="181">
        <f>IFERROR(VLOOKUP(Tableau210[[#This Row],[OPERATION]],Tableau4[],5,FALSE),"")</f>
        <v>1</v>
      </c>
      <c r="AG155" s="178" cm="1">
        <f t="array" ref="AG155">IFERROR(
   SUM(
      _xlfn._xlws.FILTER(
         Tableau3[JP],
         (Tableau3[ITEM]=Tableau210[[#This Row],[NOM]])*
         (Tableau3[Rep.]=Tableau210[[#This Row],[REPERE BUTA]])
      )
   ),
0)</f>
        <v>0</v>
      </c>
      <c r="AH155" s="182">
        <f>IFERROR(VLOOKUP(Tableau210[[#This Row],[OPERATION]],Tableau4[],4,FALSE),"")</f>
        <v>0</v>
      </c>
      <c r="AI155" s="178" cm="1">
        <f t="array" ref="AI155">IFERROR(
   SUM(
      _xlfn._xlws.FILTER(
         Tableau3[BP],
         (Tableau3[ITEM]=Tableau210[[#This Row],[NOM]])*
         (Tableau3[Rep.]=Tableau210[[#This Row],[REPERE BUTA]])
      )
   ),
0)</f>
        <v>0</v>
      </c>
      <c r="AJ155" s="182" t="str">
        <f>IF(Tableau210[[#This Row],[NB JP EMIS]]=1,"1 JP","") &amp; IF(Tableau210[[#This Row],[NB BP EMIS]]=1," 1 BP","")</f>
        <v>1 JP</v>
      </c>
      <c r="AK155" s="177" t="str">
        <f>IF(Tableau210[[#This Row],[NB JP BUTA]]=1,"1 JP","") &amp; IF(Tableau210[[#This Row],[Nb BP BUTA]]=1," 1 BP","") &amp; IF(Tableau210[[#This Row],[Nb BP BUTA]]=2," 2 BP","")</f>
        <v/>
      </c>
      <c r="AL155" s="117"/>
      <c r="AM155" s="117" t="str">
        <f>IFERROR(+VLOOKUP(AY155,Tiges!$G$4:$I$569,3,FALSE),"")</f>
        <v/>
      </c>
      <c r="AN155" s="48"/>
      <c r="AO155" s="148"/>
      <c r="AP155" s="177" cm="1">
        <f t="array" ref="AP1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5" s="148"/>
      <c r="AS155" s="177" cm="1">
        <f t="array" ref="AS1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5" s="148"/>
      <c r="AV155" s="177" cm="1">
        <f t="array" ref="AV1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5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5" s="117"/>
      <c r="AY155" s="117" t="str" cm="1">
        <f t="array" ref="AY155">IFERROR(_xlfn.XLOOKUP(Tableau210[[#This Row],[DN DONNEES BUTA ]]&amp;Tableau210[[#This Row],[PN DONNEES BUTA]],Tiges!$B$4:$B$79&amp;Tiges!$C$4:$C$79,Tiges!$G$4:$G$79),"")</f>
        <v/>
      </c>
      <c r="AZ155" s="117"/>
      <c r="BA155" s="117" t="str" cm="1">
        <f t="array" ref="BA155">IFERROR(_xlfn.XLOOKUP(Tableau210[[#This Row],[DN DONNEES BUTA ]]&amp;Tableau210[[#This Row],[PN DONNEES BUTA]],Tiges!$B$4:$B$79&amp;Tiges!$C$4:$C$79,Tiges!$H$4:$H$79),"")</f>
        <v/>
      </c>
      <c r="BB155" s="117"/>
      <c r="BC155" s="182">
        <f>IFERROR(VLOOKUP(Tableau210[[#This Row],[OPERATION]],Tableau4[],2,FALSE),"")</f>
        <v>2</v>
      </c>
      <c r="BD155" s="177" cm="1">
        <f t="array" ref="BD155">IFERROR(
   SUM(
      _xlfn._xlws.FILTER(
         Tableau3[Nb Platinage Joint],
         (Tableau3[ITEM]=Tableau210[[#This Row],[NOM]])*
         (Tableau3[Rep.]=Tableau210[[#This Row],[REPERE BUTA]])
      )
   ),
0)</f>
        <v>0</v>
      </c>
      <c r="BE155" s="182">
        <f>IFERROR(VLOOKUP(Tableau210[[#This Row],[OPERATION]],Tableau4[],3,FALSE),"")</f>
        <v>1</v>
      </c>
      <c r="BF155" s="177" cm="1">
        <f t="array" ref="BF155">IFERROR(
   SUM(
      _xlfn._xlws.FILTER(
         Tableau3[Joint Définitif Nb],
         (Tableau3[ITEM]=Tableau210[[#This Row],[NOM]])*
         (Tableau3[Rep.]=Tableau210[[#This Row],[REPERE BUTA]])
      )
   ),
0)</f>
        <v>0</v>
      </c>
      <c r="BG155" s="148"/>
      <c r="BH155" s="177" cm="1">
        <f t="array" ref="BH1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5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5" s="148"/>
      <c r="BK155" s="148"/>
      <c r="BL155" s="117"/>
      <c r="BM155" s="117" t="s">
        <v>3449</v>
      </c>
      <c r="BN155" s="117"/>
      <c r="BO155" s="117"/>
      <c r="BP155" s="117"/>
      <c r="BQ155" s="48"/>
      <c r="BR155" s="119"/>
      <c r="BS155" s="48"/>
      <c r="BT155" s="48"/>
      <c r="BU155" s="48"/>
      <c r="BV155" s="48"/>
      <c r="BW155" s="48"/>
      <c r="BX155" s="48"/>
    </row>
    <row r="156" spans="1:77" s="154" customFormat="1" ht="15.75" x14ac:dyDescent="0.25">
      <c r="A156" s="48" t="e" cm="1">
        <f t="array" ref="A156">_xlfn.XLOOKUP(Tableau210[[#This Row],[NOM]]&amp;Tableau210[[#This Row],[REPERE BUTA]],[6]!Tableau16[POSTE TECHNIQUE]&amp;[6]!Tableau16[Repere ADM],[6]!Tableau16[NUMERO CLIENT])</f>
        <v>#N/A</v>
      </c>
      <c r="B156" s="48" t="e" cm="1">
        <f t="array" ref="B156">_xlfn.XLOOKUP(Tableau210[[#This Row],[NOM]]&amp;Tableau210[[#This Row],[REPERE BUTA]],[6]!Tableau16[POSTE TECHNIQUE]&amp;[6]!Tableau16[Repere REF],[6]!Tableau16[NUMERO CLIENT])</f>
        <v>#N/A</v>
      </c>
      <c r="C156" s="48">
        <v>1511</v>
      </c>
      <c r="D156" s="48" t="str">
        <f>C156&amp;""</f>
        <v>1511</v>
      </c>
      <c r="E156" s="48" t="e">
        <v>#N/A</v>
      </c>
      <c r="F156" s="48" t="e">
        <v>#N/A</v>
      </c>
      <c r="G156" s="149" t="s">
        <v>1223</v>
      </c>
      <c r="H156" s="150" t="s">
        <v>1067</v>
      </c>
      <c r="I156" s="150" t="s">
        <v>80</v>
      </c>
      <c r="J156" s="150" t="s">
        <v>48</v>
      </c>
      <c r="K156" s="150" t="str">
        <f>_xlfn.XLOOKUP(Tableau210[[#This Row],[NOM]],[8]LUT!$I$5:$I$301,[8]LUT!$N$5:$N$301)</f>
        <v xml:space="preserve">Colonne </v>
      </c>
      <c r="L156" s="150">
        <v>38</v>
      </c>
      <c r="M156" s="150"/>
      <c r="N156" s="150">
        <v>38</v>
      </c>
      <c r="O156" s="150"/>
      <c r="P156" s="150"/>
      <c r="Q156" s="150"/>
      <c r="R156" s="150"/>
      <c r="S156" s="150"/>
      <c r="T156" s="150"/>
      <c r="U156" s="150"/>
      <c r="V156" s="150"/>
      <c r="W156" s="151"/>
      <c r="X156" s="151" cm="1">
        <f t="array" ref="X1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6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6" s="151"/>
      <c r="AA156" s="151" cm="1">
        <f t="array" ref="AA1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6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6" s="152"/>
      <c r="AD156" s="117" t="s">
        <v>2197</v>
      </c>
      <c r="AE156" s="150"/>
      <c r="AF156" s="150">
        <f>IFERROR(VLOOKUP(Tableau210[[#This Row],[OPERATION]],Tableau4[],5,FALSE),"")</f>
        <v>0</v>
      </c>
      <c r="AG156" s="150" cm="1">
        <f t="array" ref="AG156">IFERROR(
   SUM(
      _xlfn._xlws.FILTER(
         Tableau3[JP],
         (Tableau3[ITEM]=Tableau210[[#This Row],[NOM]])*
         (Tableau3[Rep.]=Tableau210[[#This Row],[REPERE BUTA]])
      )
   ),
0)</f>
        <v>0</v>
      </c>
      <c r="AH156" s="153">
        <f>IFERROR(VLOOKUP(Tableau210[[#This Row],[OPERATION]],Tableau4[],4,FALSE),"")</f>
        <v>1</v>
      </c>
      <c r="AI156" s="150" cm="1">
        <f t="array" ref="AI156">IFERROR(
   SUM(
      _xlfn._xlws.FILTER(
         Tableau3[BP],
         (Tableau3[ITEM]=Tableau210[[#This Row],[NOM]])*
         (Tableau3[Rep.]=Tableau210[[#This Row],[REPERE BUTA]])
      )
   ),
0)</f>
        <v>0</v>
      </c>
      <c r="AJ156" s="153" t="str">
        <f>IF(Tableau210[[#This Row],[NB JP EMIS]]=1,"1 JP","") &amp; IF(Tableau210[[#This Row],[NB BP EMIS]]=1," 1 BP","")</f>
        <v xml:space="preserve"> 1 BP</v>
      </c>
      <c r="AK156" s="153" t="str">
        <f>IF(Tableau210[[#This Row],[NB JP BUTA]]=1,"1 JP","") &amp; IF(Tableau210[[#This Row],[Nb BP BUTA]]=1," 1 BP","") &amp; IF(Tableau210[[#This Row],[Nb BP BUTA]]=2," 2 BP","")</f>
        <v/>
      </c>
      <c r="AL156" s="153"/>
      <c r="AM156" s="153" t="str">
        <f>IFERROR(+VLOOKUP(AY156,Tiges!$G$4:$I$569,3,FALSE),"")</f>
        <v/>
      </c>
      <c r="AN156" s="152"/>
      <c r="AO156" s="151"/>
      <c r="AP156" s="153" cm="1">
        <f t="array" ref="AP1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6" s="151"/>
      <c r="AS156" s="153" cm="1">
        <f t="array" ref="AS1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6" s="151"/>
      <c r="AV156" s="153" cm="1">
        <f t="array" ref="AV1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6" s="153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6" s="153"/>
      <c r="AY156" s="153" t="str" cm="1">
        <f t="array" ref="AY156">IFERROR(_xlfn.XLOOKUP(Tableau210[[#This Row],[DN DONNEES BUTA ]]&amp;Tableau210[[#This Row],[PN DONNEES BUTA]],Tiges!$B$4:$B$79&amp;Tiges!$C$4:$C$79,Tiges!$G$4:$G$79),"")</f>
        <v/>
      </c>
      <c r="AZ156" s="153"/>
      <c r="BA156" s="153" t="str" cm="1">
        <f t="array" ref="BA156">IFERROR(_xlfn.XLOOKUP(Tableau210[[#This Row],[DN DONNEES BUTA ]]&amp;Tableau210[[#This Row],[PN DONNEES BUTA]],Tiges!$B$4:$B$79&amp;Tiges!$C$4:$C$79,Tiges!$H$4:$H$79),"")</f>
        <v/>
      </c>
      <c r="BB156" s="153"/>
      <c r="BC156" s="153">
        <f>IFERROR(VLOOKUP(Tableau210[[#This Row],[OPERATION]],Tableau4[],2,FALSE),"")</f>
        <v>1</v>
      </c>
      <c r="BD156" s="153" cm="1">
        <f t="array" ref="BD156">IFERROR(
   SUM(
      _xlfn._xlws.FILTER(
         Tableau3[Nb Platinage Joint],
         (Tableau3[ITEM]=Tableau210[[#This Row],[NOM]])*
         (Tableau3[Rep.]=Tableau210[[#This Row],[REPERE BUTA]])
      )
   ),
0)</f>
        <v>0</v>
      </c>
      <c r="BE156" s="153">
        <f>IFERROR(VLOOKUP(Tableau210[[#This Row],[OPERATION]],Tableau4[],3,FALSE),"")</f>
        <v>1</v>
      </c>
      <c r="BF156" s="153" cm="1">
        <f t="array" ref="BF156">IFERROR(
   SUM(
      _xlfn._xlws.FILTER(
         Tableau3[Joint Définitif Nb],
         (Tableau3[ITEM]=Tableau210[[#This Row],[NOM]])*
         (Tableau3[Rep.]=Tableau210[[#This Row],[REPERE BUTA]])
      )
   ),
0)</f>
        <v>0</v>
      </c>
      <c r="BG156" s="151"/>
      <c r="BH156" s="153" cm="1">
        <f t="array" ref="BH1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6" s="153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6" s="151"/>
      <c r="BK156" s="151"/>
      <c r="BL156" s="153" t="s">
        <v>3455</v>
      </c>
      <c r="BM156" s="153" t="s">
        <v>3449</v>
      </c>
      <c r="BN156" s="153"/>
      <c r="BO156" s="153"/>
      <c r="BP156" s="153"/>
      <c r="BQ156" s="152"/>
      <c r="BR156" s="150"/>
      <c r="BS156" s="152"/>
      <c r="BT156" s="152"/>
      <c r="BU156" s="152"/>
      <c r="BV156" s="152"/>
      <c r="BW156" s="152"/>
      <c r="BX156" s="152"/>
    </row>
    <row r="157" spans="1:77" ht="15.75" x14ac:dyDescent="0.25">
      <c r="A157" s="48" t="e" cm="1">
        <f t="array" ref="A157">_xlfn.XLOOKUP(Tableau210[[#This Row],[NOM]]&amp;Tableau210[[#This Row],[REPERE BUTA]],[6]!Tableau16[POSTE TECHNIQUE]&amp;[6]!Tableau16[Repere ADM],[6]!Tableau16[NUMERO CLIENT])</f>
        <v>#N/A</v>
      </c>
      <c r="B157" s="48" t="e" cm="1">
        <f t="array" ref="B157">_xlfn.XLOOKUP(Tableau210[[#This Row],[NOM]]&amp;Tableau210[[#This Row],[REPERE BUTA]],[6]!Tableau16[POSTE TECHNIQUE]&amp;[6]!Tableau16[Repere REF],[6]!Tableau16[NUMERO CLIENT])</f>
        <v>#N/A</v>
      </c>
      <c r="C157" s="48">
        <v>1512</v>
      </c>
      <c r="D157" s="48" t="str">
        <f>C157&amp;""</f>
        <v>1512</v>
      </c>
      <c r="E157" s="48" t="e">
        <v>#N/A</v>
      </c>
      <c r="F157" s="48" t="e">
        <v>#N/A</v>
      </c>
      <c r="G157" s="176" t="s">
        <v>1223</v>
      </c>
      <c r="H157" s="119" t="s">
        <v>1067</v>
      </c>
      <c r="I157" s="119" t="s">
        <v>80</v>
      </c>
      <c r="J157" s="119" t="s">
        <v>48</v>
      </c>
      <c r="K157" s="119" t="str">
        <f>_xlfn.XLOOKUP(Tableau210[[#This Row],[NOM]],[8]LUT!$I$5:$I$301,[8]LUT!$N$5:$N$301)</f>
        <v xml:space="preserve">Colonne </v>
      </c>
      <c r="L157" s="119">
        <v>39</v>
      </c>
      <c r="M157" s="119"/>
      <c r="N157" s="119">
        <v>39</v>
      </c>
      <c r="O157" s="119"/>
      <c r="P157" s="119"/>
      <c r="Q157" s="119"/>
      <c r="R157" s="119"/>
      <c r="S157" s="119"/>
      <c r="T157" s="119"/>
      <c r="U157" s="119"/>
      <c r="V157" s="119"/>
      <c r="W157" s="148"/>
      <c r="X157" s="207" cm="1">
        <f t="array" ref="X1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7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7" s="148"/>
      <c r="AA157" s="207" cm="1">
        <f t="array" ref="AA1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7" s="48"/>
      <c r="AD157" s="117" t="s">
        <v>2196</v>
      </c>
      <c r="AE157" s="119"/>
      <c r="AF157" s="181">
        <f>IFERROR(VLOOKUP(Tableau210[[#This Row],[OPERATION]],Tableau4[],5,FALSE),"")</f>
        <v>0</v>
      </c>
      <c r="AG157" s="178" cm="1">
        <f t="array" ref="AG157">IFERROR(
   SUM(
      _xlfn._xlws.FILTER(
         Tableau3[JP],
         (Tableau3[ITEM]=Tableau210[[#This Row],[NOM]])*
         (Tableau3[Rep.]=Tableau210[[#This Row],[REPERE BUTA]])
      )
   ),
0)</f>
        <v>0</v>
      </c>
      <c r="AH157" s="182">
        <f>IFERROR(VLOOKUP(Tableau210[[#This Row],[OPERATION]],Tableau4[],4,FALSE),"")</f>
        <v>0</v>
      </c>
      <c r="AI157" s="178" cm="1">
        <f t="array" ref="AI157">IFERROR(
   SUM(
      _xlfn._xlws.FILTER(
         Tableau3[BP],
         (Tableau3[ITEM]=Tableau210[[#This Row],[NOM]])*
         (Tableau3[Rep.]=Tableau210[[#This Row],[REPERE BUTA]])
      )
   ),
0)</f>
        <v>0</v>
      </c>
      <c r="AJ157" s="182" t="str">
        <f>IF(Tableau210[[#This Row],[NB JP EMIS]]=1,"1 JP","") &amp; IF(Tableau210[[#This Row],[NB BP EMIS]]=1," 1 BP","")</f>
        <v/>
      </c>
      <c r="AK157" s="177" t="str">
        <f>IF(Tableau210[[#This Row],[NB JP BUTA]]=1,"1 JP","") &amp; IF(Tableau210[[#This Row],[Nb BP BUTA]]=1," 1 BP","") &amp; IF(Tableau210[[#This Row],[Nb BP BUTA]]=2," 2 BP","")</f>
        <v/>
      </c>
      <c r="AL157" s="117"/>
      <c r="AM157" s="117" t="str">
        <f>IFERROR(+VLOOKUP(AY157,Tiges!$G$4:$I$569,3,FALSE),"")</f>
        <v/>
      </c>
      <c r="AN157" s="48"/>
      <c r="AO157" s="148"/>
      <c r="AP157" s="177" cm="1">
        <f t="array" ref="AP1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7" s="148"/>
      <c r="AS157" s="177" cm="1">
        <f t="array" ref="AS1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7" s="148"/>
      <c r="AV157" s="177" cm="1">
        <f t="array" ref="AV1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7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7" s="117"/>
      <c r="AY157" s="117" t="str" cm="1">
        <f t="array" ref="AY157">IFERROR(_xlfn.XLOOKUP(Tableau210[[#This Row],[DN DONNEES BUTA ]]&amp;Tableau210[[#This Row],[PN DONNEES BUTA]],Tiges!$B$4:$B$79&amp;Tiges!$C$4:$C$79,Tiges!$G$4:$G$79),"")</f>
        <v/>
      </c>
      <c r="AZ157" s="117"/>
      <c r="BA157" s="117" t="str" cm="1">
        <f t="array" ref="BA157">IFERROR(_xlfn.XLOOKUP(Tableau210[[#This Row],[DN DONNEES BUTA ]]&amp;Tableau210[[#This Row],[PN DONNEES BUTA]],Tiges!$B$4:$B$79&amp;Tiges!$C$4:$C$79,Tiges!$H$4:$H$79),"")</f>
        <v/>
      </c>
      <c r="BB157" s="117"/>
      <c r="BC157" s="182">
        <f>IFERROR(VLOOKUP(Tableau210[[#This Row],[OPERATION]],Tableau4[],2,FALSE),"")</f>
        <v>0</v>
      </c>
      <c r="BD157" s="177" cm="1">
        <f t="array" ref="BD157">IFERROR(
   SUM(
      _xlfn._xlws.FILTER(
         Tableau3[Nb Platinage Joint],
         (Tableau3[ITEM]=Tableau210[[#This Row],[NOM]])*
         (Tableau3[Rep.]=Tableau210[[#This Row],[REPERE BUTA]])
      )
   ),
0)</f>
        <v>0</v>
      </c>
      <c r="BE157" s="182">
        <f>IFERROR(VLOOKUP(Tableau210[[#This Row],[OPERATION]],Tableau4[],3,FALSE),"")</f>
        <v>1</v>
      </c>
      <c r="BF157" s="177" cm="1">
        <f t="array" ref="BF157">IFERROR(
   SUM(
      _xlfn._xlws.FILTER(
         Tableau3[Joint Définitif Nb],
         (Tableau3[ITEM]=Tableau210[[#This Row],[NOM]])*
         (Tableau3[Rep.]=Tableau210[[#This Row],[REPERE BUTA]])
      )
   ),
0)</f>
        <v>0</v>
      </c>
      <c r="BG157" s="148"/>
      <c r="BH157" s="177" cm="1">
        <f t="array" ref="BH1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7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7" s="148"/>
      <c r="BK157" s="148"/>
      <c r="BL157" s="117"/>
      <c r="BM157" s="117" t="s">
        <v>3449</v>
      </c>
      <c r="BN157" s="117"/>
      <c r="BO157" s="117"/>
      <c r="BP157" s="117"/>
      <c r="BQ157" s="48"/>
      <c r="BR157" s="119"/>
      <c r="BS157" s="48"/>
      <c r="BT157" s="48"/>
      <c r="BU157" s="48"/>
      <c r="BV157" s="48"/>
      <c r="BW157" s="48"/>
      <c r="BX157" s="48"/>
    </row>
    <row r="158" spans="1:77" ht="15.75" x14ac:dyDescent="0.25">
      <c r="A158" s="48" t="e" cm="1">
        <f t="array" ref="A158">_xlfn.XLOOKUP(Tableau210[[#This Row],[NOM]]&amp;Tableau210[[#This Row],[REPERE BUTA]],[6]!Tableau16[POSTE TECHNIQUE]&amp;[6]!Tableau16[Repere ADM],[6]!Tableau16[NUMERO CLIENT])</f>
        <v>#N/A</v>
      </c>
      <c r="B158" s="48" t="e" cm="1">
        <f t="array" ref="B158">_xlfn.XLOOKUP(Tableau210[[#This Row],[NOM]]&amp;Tableau210[[#This Row],[REPERE BUTA]],[6]!Tableau16[POSTE TECHNIQUE]&amp;[6]!Tableau16[Repere REF],[6]!Tableau16[NUMERO CLIENT])</f>
        <v>#N/A</v>
      </c>
      <c r="C158" s="48">
        <v>1513</v>
      </c>
      <c r="D158" s="48" t="str">
        <f>C158&amp;""</f>
        <v>1513</v>
      </c>
      <c r="E158" s="48" t="e">
        <v>#N/A</v>
      </c>
      <c r="F158" s="48" t="e">
        <v>#N/A</v>
      </c>
      <c r="G158" s="176" t="s">
        <v>1223</v>
      </c>
      <c r="H158" s="119" t="s">
        <v>1067</v>
      </c>
      <c r="I158" s="119" t="s">
        <v>80</v>
      </c>
      <c r="J158" s="119" t="s">
        <v>48</v>
      </c>
      <c r="K158" s="119" t="str">
        <f>_xlfn.XLOOKUP(Tableau210[[#This Row],[NOM]],[8]LUT!$I$5:$I$301,[8]LUT!$N$5:$N$301)</f>
        <v xml:space="preserve">Colonne </v>
      </c>
      <c r="L158" s="119">
        <v>40</v>
      </c>
      <c r="M158" s="119"/>
      <c r="N158" s="119">
        <v>40</v>
      </c>
      <c r="O158" s="119"/>
      <c r="P158" s="119"/>
      <c r="Q158" s="119"/>
      <c r="R158" s="119"/>
      <c r="S158" s="119"/>
      <c r="T158" s="119"/>
      <c r="U158" s="119"/>
      <c r="V158" s="119"/>
      <c r="W158" s="148"/>
      <c r="X158" s="207" cm="1">
        <f t="array" ref="X1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8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8" s="148"/>
      <c r="AA158" s="207" cm="1">
        <f t="array" ref="AA1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8" s="48"/>
      <c r="AD158" s="117" t="s">
        <v>2103</v>
      </c>
      <c r="AE158" s="119"/>
      <c r="AF158" s="181">
        <f>IFERROR(VLOOKUP(Tableau210[[#This Row],[OPERATION]],Tableau4[],5,FALSE),"")</f>
        <v>1</v>
      </c>
      <c r="AG158" s="178" cm="1">
        <f t="array" ref="AG158">IFERROR(
   SUM(
      _xlfn._xlws.FILTER(
         Tableau3[JP],
         (Tableau3[ITEM]=Tableau210[[#This Row],[NOM]])*
         (Tableau3[Rep.]=Tableau210[[#This Row],[REPERE BUTA]])
      )
   ),
0)</f>
        <v>0</v>
      </c>
      <c r="AH158" s="182">
        <f>IFERROR(VLOOKUP(Tableau210[[#This Row],[OPERATION]],Tableau4[],4,FALSE),"")</f>
        <v>0</v>
      </c>
      <c r="AI158" s="178" cm="1">
        <f t="array" ref="AI158">IFERROR(
   SUM(
      _xlfn._xlws.FILTER(
         Tableau3[BP],
         (Tableau3[ITEM]=Tableau210[[#This Row],[NOM]])*
         (Tableau3[Rep.]=Tableau210[[#This Row],[REPERE BUTA]])
      )
   ),
0)</f>
        <v>0</v>
      </c>
      <c r="AJ158" s="182" t="str">
        <f>IF(Tableau210[[#This Row],[NB JP EMIS]]=1,"1 JP","") &amp; IF(Tableau210[[#This Row],[NB BP EMIS]]=1," 1 BP","")</f>
        <v>1 JP</v>
      </c>
      <c r="AK158" s="177" t="str">
        <f>IF(Tableau210[[#This Row],[NB JP BUTA]]=1,"1 JP","") &amp; IF(Tableau210[[#This Row],[Nb BP BUTA]]=1," 1 BP","") &amp; IF(Tableau210[[#This Row],[Nb BP BUTA]]=2," 2 BP","")</f>
        <v/>
      </c>
      <c r="AL158" s="117"/>
      <c r="AM158" s="117" t="str">
        <f>IFERROR(+VLOOKUP(AY158,Tiges!$G$4:$I$569,3,FALSE),"")</f>
        <v/>
      </c>
      <c r="AN158" s="48"/>
      <c r="AO158" s="148"/>
      <c r="AP158" s="177" cm="1">
        <f t="array" ref="AP1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8" s="148"/>
      <c r="AS158" s="177" cm="1">
        <f t="array" ref="AS1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8" s="148"/>
      <c r="AV158" s="177" cm="1">
        <f t="array" ref="AV1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8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8" s="117"/>
      <c r="AY158" s="117" t="str" cm="1">
        <f t="array" ref="AY158">IFERROR(_xlfn.XLOOKUP(Tableau210[[#This Row],[DN DONNEES BUTA ]]&amp;Tableau210[[#This Row],[PN DONNEES BUTA]],Tiges!$B$4:$B$79&amp;Tiges!$C$4:$C$79,Tiges!$G$4:$G$79),"")</f>
        <v/>
      </c>
      <c r="AZ158" s="117"/>
      <c r="BA158" s="117" t="str" cm="1">
        <f t="array" ref="BA158">IFERROR(_xlfn.XLOOKUP(Tableau210[[#This Row],[DN DONNEES BUTA ]]&amp;Tableau210[[#This Row],[PN DONNEES BUTA]],Tiges!$B$4:$B$79&amp;Tiges!$C$4:$C$79,Tiges!$H$4:$H$79),"")</f>
        <v/>
      </c>
      <c r="BB158" s="117"/>
      <c r="BC158" s="182">
        <f>IFERROR(VLOOKUP(Tableau210[[#This Row],[OPERATION]],Tableau4[],2,FALSE),"")</f>
        <v>2</v>
      </c>
      <c r="BD158" s="177" cm="1">
        <f t="array" ref="BD158">IFERROR(
   SUM(
      _xlfn._xlws.FILTER(
         Tableau3[Nb Platinage Joint],
         (Tableau3[ITEM]=Tableau210[[#This Row],[NOM]])*
         (Tableau3[Rep.]=Tableau210[[#This Row],[REPERE BUTA]])
      )
   ),
0)</f>
        <v>0</v>
      </c>
      <c r="BE158" s="182">
        <f>IFERROR(VLOOKUP(Tableau210[[#This Row],[OPERATION]],Tableau4[],3,FALSE),"")</f>
        <v>1</v>
      </c>
      <c r="BF158" s="177" cm="1">
        <f t="array" ref="BF158">IFERROR(
   SUM(
      _xlfn._xlws.FILTER(
         Tableau3[Joint Définitif Nb],
         (Tableau3[ITEM]=Tableau210[[#This Row],[NOM]])*
         (Tableau3[Rep.]=Tableau210[[#This Row],[REPERE BUTA]])
      )
   ),
0)</f>
        <v>0</v>
      </c>
      <c r="BG158" s="148"/>
      <c r="BH158" s="177" cm="1">
        <f t="array" ref="BH1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8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8" s="148"/>
      <c r="BK158" s="148"/>
      <c r="BL158" s="117"/>
      <c r="BM158" s="117" t="s">
        <v>3449</v>
      </c>
      <c r="BN158" s="117"/>
      <c r="BO158" s="117"/>
      <c r="BP158" s="117"/>
      <c r="BQ158" s="48"/>
      <c r="BR158" s="119"/>
      <c r="BS158" s="48"/>
      <c r="BT158" s="48"/>
      <c r="BU158" s="48"/>
      <c r="BV158" s="48"/>
      <c r="BW158" s="48"/>
      <c r="BX158" s="48"/>
    </row>
    <row r="159" spans="1:77" ht="15.75" x14ac:dyDescent="0.25">
      <c r="A159" s="48" t="e" cm="1">
        <f t="array" ref="A159">_xlfn.XLOOKUP(Tableau210[[#This Row],[NOM]]&amp;Tableau210[[#This Row],[REPERE BUTA]],[6]!Tableau16[POSTE TECHNIQUE]&amp;[6]!Tableau16[Repere ADM],[6]!Tableau16[NUMERO CLIENT])</f>
        <v>#N/A</v>
      </c>
      <c r="B159" s="48" t="e" cm="1">
        <f t="array" ref="B159">_xlfn.XLOOKUP(Tableau210[[#This Row],[NOM]]&amp;Tableau210[[#This Row],[REPERE BUTA]],[6]!Tableau16[POSTE TECHNIQUE]&amp;[6]!Tableau16[Repere REF],[6]!Tableau16[NUMERO CLIENT])</f>
        <v>#N/A</v>
      </c>
      <c r="C159" s="48" cm="1">
        <f t="array" ref="C159">_xlfn.XLOOKUP(Tableau210[[#This Row],[NOM]]&amp;Tableau210[[#This Row],[Repere Ubleam]],[7]Sheet1!$C$2:$C$2995&amp;[7]Sheet1!$I$2:$I$2995,[7]Sheet1!$A$2:$A$2995)</f>
        <v>144</v>
      </c>
      <c r="D159" s="48" t="str">
        <f>C159&amp;""</f>
        <v>144</v>
      </c>
      <c r="E159" s="48" t="e">
        <v>#N/A</v>
      </c>
      <c r="F159" s="48" t="e">
        <v>#N/A</v>
      </c>
      <c r="G159" s="176" t="s">
        <v>1223</v>
      </c>
      <c r="H159" s="119" t="s">
        <v>1067</v>
      </c>
      <c r="I159" s="119" t="s">
        <v>80</v>
      </c>
      <c r="J159" s="119" t="s">
        <v>48</v>
      </c>
      <c r="K159" s="119" t="str">
        <f>_xlfn.XLOOKUP(Tableau210[[#This Row],[NOM]],[8]LUT!$I$5:$I$301,[8]LUT!$N$5:$N$301)</f>
        <v xml:space="preserve">Colonne </v>
      </c>
      <c r="L159" s="119" t="s">
        <v>76</v>
      </c>
      <c r="M159" s="119"/>
      <c r="N159" s="119" t="s">
        <v>76</v>
      </c>
      <c r="O159" s="119"/>
      <c r="P159" s="119"/>
      <c r="Q159" s="119"/>
      <c r="R159" s="119"/>
      <c r="S159" s="119"/>
      <c r="T159" s="119"/>
      <c r="U159" s="119"/>
      <c r="V159" s="119"/>
      <c r="W159" s="148"/>
      <c r="X159" s="207" cm="1">
        <f t="array" ref="X1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59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9" s="148"/>
      <c r="AA159" s="207" cm="1">
        <f t="array" ref="AA1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5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9" s="48"/>
      <c r="AD159" s="117" t="s">
        <v>2196</v>
      </c>
      <c r="AE159" s="119"/>
      <c r="AF159" s="181">
        <f>IFERROR(VLOOKUP(Tableau210[[#This Row],[OPERATION]],Tableau4[],5,FALSE),"")</f>
        <v>0</v>
      </c>
      <c r="AG159" s="178" cm="1">
        <f t="array" ref="AG159">IFERROR(
   SUM(
      _xlfn._xlws.FILTER(
         Tableau3[JP],
         (Tableau3[ITEM]=Tableau210[[#This Row],[NOM]])*
         (Tableau3[Rep.]=Tableau210[[#This Row],[REPERE BUTA]])
      )
   ),
0)</f>
        <v>0</v>
      </c>
      <c r="AH159" s="182">
        <f>IFERROR(VLOOKUP(Tableau210[[#This Row],[OPERATION]],Tableau4[],4,FALSE),"")</f>
        <v>0</v>
      </c>
      <c r="AI159" s="178" cm="1">
        <f t="array" ref="AI159">IFERROR(
   SUM(
      _xlfn._xlws.FILTER(
         Tableau3[BP],
         (Tableau3[ITEM]=Tableau210[[#This Row],[NOM]])*
         (Tableau3[Rep.]=Tableau210[[#This Row],[REPERE BUTA]])
      )
   ),
0)</f>
        <v>0</v>
      </c>
      <c r="AJ159" s="182" t="str">
        <f>IF(Tableau210[[#This Row],[NB JP EMIS]]=1,"1 JP","") &amp; IF(Tableau210[[#This Row],[NB BP EMIS]]=1," 1 BP","")</f>
        <v/>
      </c>
      <c r="AK159" s="177" t="str">
        <f>IF(Tableau210[[#This Row],[NB JP BUTA]]=1,"1 JP","") &amp; IF(Tableau210[[#This Row],[Nb BP BUTA]]=1," 1 BP","") &amp; IF(Tableau210[[#This Row],[Nb BP BUTA]]=2," 2 BP","")</f>
        <v/>
      </c>
      <c r="AL159" s="117"/>
      <c r="AM159" s="117">
        <f>IFERROR(+VLOOKUP(AY159,Tiges!$G$4:$I$569,3,FALSE),"")</f>
        <v>36</v>
      </c>
      <c r="AN159" s="48"/>
      <c r="AO159" s="148"/>
      <c r="AP159" s="177" cm="1">
        <f t="array" ref="AP1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59" s="148"/>
      <c r="AS159" s="177" t="str" cm="1">
        <f t="array" ref="AS1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Horsstandard</v>
      </c>
      <c r="AU159" s="148"/>
      <c r="AV159" s="177" t="str" cm="1">
        <f t="array" ref="AV1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59" s="117"/>
      <c r="AY159" s="117" cm="1">
        <f t="array" ref="AY159">IFERROR(_xlfn.XLOOKUP(Tableau210[[#This Row],[DN DONNEES BUTA ]]&amp;Tableau210[[#This Row],[PN DONNEES BUTA]],Tiges!$B$4:$B$79&amp;Tiges!$C$4:$C$79,Tiges!$G$4:$G$79),"")</f>
        <v>22</v>
      </c>
      <c r="AZ159" s="117"/>
      <c r="BA159" s="117" cm="1">
        <f t="array" ref="BA159">IFERROR(_xlfn.XLOOKUP(Tableau210[[#This Row],[DN DONNEES BUTA ]]&amp;Tableau210[[#This Row],[PN DONNEES BUTA]],Tiges!$B$4:$B$79&amp;Tiges!$C$4:$C$79,Tiges!$H$4:$H$79),"")</f>
        <v>130</v>
      </c>
      <c r="BB159" s="117"/>
      <c r="BC159" s="182">
        <f>IFERROR(VLOOKUP(Tableau210[[#This Row],[OPERATION]],Tableau4[],2,FALSE),"")</f>
        <v>0</v>
      </c>
      <c r="BD159" s="177" cm="1">
        <f t="array" ref="BD159">IFERROR(
   SUM(
      _xlfn._xlws.FILTER(
         Tableau3[Nb Platinage Joint],
         (Tableau3[ITEM]=Tableau210[[#This Row],[NOM]])*
         (Tableau3[Rep.]=Tableau210[[#This Row],[REPERE BUTA]])
      )
   ),
0)</f>
        <v>0</v>
      </c>
      <c r="BE159" s="182">
        <f>IFERROR(VLOOKUP(Tableau210[[#This Row],[OPERATION]],Tableau4[],3,FALSE),"")</f>
        <v>1</v>
      </c>
      <c r="BF159" s="177" cm="1">
        <f t="array" ref="BF159">IFERROR(
   SUM(
      _xlfn._xlws.FILTER(
         Tableau3[Joint Définitif Nb],
         (Tableau3[ITEM]=Tableau210[[#This Row],[NOM]])*
         (Tableau3[Rep.]=Tableau210[[#This Row],[REPERE BUTA]])
      )
   ),
0)</f>
        <v>1</v>
      </c>
      <c r="BG159" s="148"/>
      <c r="BH159" s="177" t="str" cm="1">
        <f t="array" ref="BH1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59" s="148"/>
      <c r="BK159" s="148"/>
      <c r="BL159" s="117"/>
      <c r="BM159" s="117" t="s">
        <v>3449</v>
      </c>
      <c r="BN159" s="117"/>
      <c r="BO159" s="117"/>
      <c r="BP159" s="117"/>
      <c r="BQ159" s="48"/>
      <c r="BR159" s="119"/>
      <c r="BS159" s="48"/>
      <c r="BT159" s="48"/>
      <c r="BU159" s="48"/>
      <c r="BV159" s="48"/>
      <c r="BW159" s="48"/>
      <c r="BX159" s="48"/>
    </row>
    <row r="160" spans="1:77" ht="15.75" x14ac:dyDescent="0.25">
      <c r="A160" s="48" t="e" cm="1">
        <f t="array" ref="A160">_xlfn.XLOOKUP(Tableau210[[#This Row],[NOM]]&amp;Tableau210[[#This Row],[REPERE BUTA]],[6]!Tableau16[POSTE TECHNIQUE]&amp;[6]!Tableau16[Repere ADM],[6]!Tableau16[NUMERO CLIENT])</f>
        <v>#N/A</v>
      </c>
      <c r="B160" s="48" t="e" cm="1">
        <f t="array" ref="B160">_xlfn.XLOOKUP(Tableau210[[#This Row],[NOM]]&amp;Tableau210[[#This Row],[REPERE BUTA]],[6]!Tableau16[POSTE TECHNIQUE]&amp;[6]!Tableau16[Repere REF],[6]!Tableau16[NUMERO CLIENT])</f>
        <v>#N/A</v>
      </c>
      <c r="C160" s="48" cm="1">
        <f t="array" ref="C160">_xlfn.XLOOKUP(Tableau210[[#This Row],[NOM]]&amp;Tableau210[[#This Row],[Repere Ubleam]],[7]Sheet1!$C$2:$C$2995&amp;[7]Sheet1!$I$2:$I$2995,[7]Sheet1!$A$2:$A$2995)</f>
        <v>138</v>
      </c>
      <c r="D160" s="48" t="str">
        <f>C160&amp;""</f>
        <v>138</v>
      </c>
      <c r="E160" s="48" t="e">
        <v>#N/A</v>
      </c>
      <c r="F160" s="48" t="e">
        <v>#N/A</v>
      </c>
      <c r="G160" s="176" t="s">
        <v>1223</v>
      </c>
      <c r="H160" s="119" t="s">
        <v>1067</v>
      </c>
      <c r="I160" s="119" t="s">
        <v>80</v>
      </c>
      <c r="J160" s="119" t="s">
        <v>48</v>
      </c>
      <c r="K160" s="119" t="str">
        <f>_xlfn.XLOOKUP(Tableau210[[#This Row],[NOM]],[8]LUT!$I$5:$I$301,[8]LUT!$N$5:$N$301)</f>
        <v xml:space="preserve">Colonne </v>
      </c>
      <c r="L160" s="119" t="s">
        <v>81</v>
      </c>
      <c r="M160" s="119"/>
      <c r="N160" s="119" t="s">
        <v>81</v>
      </c>
      <c r="O160" s="119"/>
      <c r="P160" s="119"/>
      <c r="Q160" s="119"/>
      <c r="R160" s="119"/>
      <c r="S160" s="119"/>
      <c r="T160" s="119"/>
      <c r="U160" s="119"/>
      <c r="V160" s="119"/>
      <c r="W160" s="148"/>
      <c r="X160" s="207" cm="1">
        <f t="array" ref="X1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60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0" s="148"/>
      <c r="AA160" s="207" cm="1">
        <f t="array" ref="AA1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6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0" s="48"/>
      <c r="AD160" s="117" t="s">
        <v>2196</v>
      </c>
      <c r="AE160" s="119"/>
      <c r="AF160" s="181">
        <f>IFERROR(VLOOKUP(Tableau210[[#This Row],[OPERATION]],Tableau4[],5,FALSE),"")</f>
        <v>0</v>
      </c>
      <c r="AG160" s="178" cm="1">
        <f t="array" ref="AG160">IFERROR(
   SUM(
      _xlfn._xlws.FILTER(
         Tableau3[JP],
         (Tableau3[ITEM]=Tableau210[[#This Row],[NOM]])*
         (Tableau3[Rep.]=Tableau210[[#This Row],[REPERE BUTA]])
      )
   ),
0)</f>
        <v>0</v>
      </c>
      <c r="AH160" s="182">
        <f>IFERROR(VLOOKUP(Tableau210[[#This Row],[OPERATION]],Tableau4[],4,FALSE),"")</f>
        <v>0</v>
      </c>
      <c r="AI160" s="178" cm="1">
        <f t="array" ref="AI160">IFERROR(
   SUM(
      _xlfn._xlws.FILTER(
         Tableau3[BP],
         (Tableau3[ITEM]=Tableau210[[#This Row],[NOM]])*
         (Tableau3[Rep.]=Tableau210[[#This Row],[REPERE BUTA]])
      )
   ),
0)</f>
        <v>1</v>
      </c>
      <c r="AJ160" s="182" t="str">
        <f>IF(Tableau210[[#This Row],[NB JP EMIS]]=1,"1 JP","") &amp; IF(Tableau210[[#This Row],[NB BP EMIS]]=1," 1 BP","")</f>
        <v/>
      </c>
      <c r="AK160" s="177" t="str">
        <f>IF(Tableau210[[#This Row],[NB JP BUTA]]=1,"1 JP","") &amp; IF(Tableau210[[#This Row],[Nb BP BUTA]]=1," 1 BP","") &amp; IF(Tableau210[[#This Row],[Nb BP BUTA]]=2," 2 BP","")</f>
        <v xml:space="preserve"> 1 BP</v>
      </c>
      <c r="AL160" s="117"/>
      <c r="AM160" s="117">
        <f>IFERROR(+VLOOKUP(AY160,Tiges!$G$4:$I$569,3,FALSE),"")</f>
        <v>22</v>
      </c>
      <c r="AN160" s="48"/>
      <c r="AO160" s="148"/>
      <c r="AP160" s="177" cm="1">
        <f t="array" ref="AP1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60" s="148"/>
      <c r="AS160" s="177" t="str" cm="1">
        <f t="array" ref="AS1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6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60" s="148"/>
      <c r="AV160" s="177" t="str" cm="1">
        <f t="array" ref="AV1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6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60" s="117"/>
      <c r="AY160" s="117" cm="1">
        <f t="array" ref="AY160">IFERROR(_xlfn.XLOOKUP(Tableau210[[#This Row],[DN DONNEES BUTA ]]&amp;Tableau210[[#This Row],[PN DONNEES BUTA]],Tiges!$B$4:$B$79&amp;Tiges!$C$4:$C$79,Tiges!$G$4:$G$79),"")</f>
        <v>14</v>
      </c>
      <c r="AZ160" s="117"/>
      <c r="BA160" s="117" cm="1">
        <f t="array" ref="BA160">IFERROR(_xlfn.XLOOKUP(Tableau210[[#This Row],[DN DONNEES BUTA ]]&amp;Tableau210[[#This Row],[PN DONNEES BUTA]],Tiges!$B$4:$B$79&amp;Tiges!$C$4:$C$79,Tiges!$H$4:$H$79),"")</f>
        <v>70</v>
      </c>
      <c r="BB160" s="117"/>
      <c r="BC160" s="182">
        <f>IFERROR(VLOOKUP(Tableau210[[#This Row],[OPERATION]],Tableau4[],2,FALSE),"")</f>
        <v>0</v>
      </c>
      <c r="BD160" s="177" cm="1">
        <f t="array" ref="BD160">IFERROR(
   SUM(
      _xlfn._xlws.FILTER(
         Tableau3[Nb Platinage Joint],
         (Tableau3[ITEM]=Tableau210[[#This Row],[NOM]])*
         (Tableau3[Rep.]=Tableau210[[#This Row],[REPERE BUTA]])
      )
   ),
0)</f>
        <v>1</v>
      </c>
      <c r="BE160" s="182">
        <f>IFERROR(VLOOKUP(Tableau210[[#This Row],[OPERATION]],Tableau4[],3,FALSE),"")</f>
        <v>1</v>
      </c>
      <c r="BF160" s="177" cm="1">
        <f t="array" ref="BF160">IFERROR(
   SUM(
      _xlfn._xlws.FILTER(
         Tableau3[Joint Définitif Nb],
         (Tableau3[ITEM]=Tableau210[[#This Row],[NOM]])*
         (Tableau3[Rep.]=Tableau210[[#This Row],[REPERE BUTA]])
      )
   ),
0)</f>
        <v>1</v>
      </c>
      <c r="BG160" s="148"/>
      <c r="BH160" s="177" t="str" cm="1">
        <f t="array" ref="BH1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6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60" s="148"/>
      <c r="BK160" s="148"/>
      <c r="BL160" s="117"/>
      <c r="BM160" s="117" t="s">
        <v>3449</v>
      </c>
      <c r="BN160" s="117"/>
      <c r="BO160" s="117"/>
      <c r="BP160" s="117"/>
      <c r="BQ160" s="48"/>
      <c r="BR160" s="119"/>
      <c r="BS160" s="48"/>
      <c r="BT160" s="48"/>
      <c r="BU160" s="48"/>
      <c r="BV160" s="48"/>
      <c r="BW160" s="48"/>
      <c r="BX160" s="48"/>
    </row>
    <row r="161" spans="1:76" ht="15.75" x14ac:dyDescent="0.25">
      <c r="A161" s="48" t="e" cm="1">
        <f t="array" ref="A161">_xlfn.XLOOKUP(Tableau210[[#This Row],[NOM]]&amp;Tableau210[[#This Row],[REPERE BUTA]],[6]!Tableau16[POSTE TECHNIQUE]&amp;[6]!Tableau16[Repere ADM],[6]!Tableau16[NUMERO CLIENT])</f>
        <v>#N/A</v>
      </c>
      <c r="B161" s="48" t="e" cm="1">
        <f t="array" ref="B161">_xlfn.XLOOKUP(Tableau210[[#This Row],[NOM]]&amp;Tableau210[[#This Row],[REPERE BUTA]],[6]!Tableau16[POSTE TECHNIQUE]&amp;[6]!Tableau16[Repere REF],[6]!Tableau16[NUMERO CLIENT])</f>
        <v>#N/A</v>
      </c>
      <c r="C161" s="48" cm="1">
        <f t="array" ref="C161">_xlfn.XLOOKUP(Tableau210[[#This Row],[NOM]]&amp;Tableau210[[#This Row],[Repere Ubleam]],[7]Sheet1!$C$2:$C$2995&amp;[7]Sheet1!$I$2:$I$2995,[7]Sheet1!$A$2:$A$2995)</f>
        <v>139</v>
      </c>
      <c r="D161" s="48" t="str">
        <f>C161&amp;""</f>
        <v>139</v>
      </c>
      <c r="E161" s="48" t="e">
        <v>#N/A</v>
      </c>
      <c r="F161" s="48" t="e">
        <v>#N/A</v>
      </c>
      <c r="G161" s="176" t="s">
        <v>1223</v>
      </c>
      <c r="H161" s="119" t="s">
        <v>1067</v>
      </c>
      <c r="I161" s="119" t="s">
        <v>80</v>
      </c>
      <c r="J161" s="119" t="s">
        <v>48</v>
      </c>
      <c r="K161" s="119" t="str">
        <f>_xlfn.XLOOKUP(Tableau210[[#This Row],[NOM]],[8]LUT!$I$5:$I$301,[8]LUT!$N$5:$N$301)</f>
        <v xml:space="preserve">Colonne </v>
      </c>
      <c r="L161" s="119" t="s">
        <v>82</v>
      </c>
      <c r="M161" s="119"/>
      <c r="N161" s="119" t="s">
        <v>82</v>
      </c>
      <c r="O161" s="119"/>
      <c r="P161" s="119"/>
      <c r="Q161" s="119"/>
      <c r="R161" s="119"/>
      <c r="S161" s="119"/>
      <c r="T161" s="119"/>
      <c r="U161" s="119"/>
      <c r="V161" s="119"/>
      <c r="W161" s="148"/>
      <c r="X161" s="207" cm="1">
        <f t="array" ref="X1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61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1" s="148"/>
      <c r="AA161" s="207" cm="1">
        <f t="array" ref="AA1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6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1" s="48"/>
      <c r="AD161" s="117" t="s">
        <v>2196</v>
      </c>
      <c r="AE161" s="119"/>
      <c r="AF161" s="181">
        <f>IFERROR(VLOOKUP(Tableau210[[#This Row],[OPERATION]],Tableau4[],5,FALSE),"")</f>
        <v>0</v>
      </c>
      <c r="AG161" s="178" cm="1">
        <f t="array" ref="AG161">IFERROR(
   SUM(
      _xlfn._xlws.FILTER(
         Tableau3[JP],
         (Tableau3[ITEM]=Tableau210[[#This Row],[NOM]])*
         (Tableau3[Rep.]=Tableau210[[#This Row],[REPERE BUTA]])
      )
   ),
0)</f>
        <v>0</v>
      </c>
      <c r="AH161" s="182">
        <f>IFERROR(VLOOKUP(Tableau210[[#This Row],[OPERATION]],Tableau4[],4,FALSE),"")</f>
        <v>0</v>
      </c>
      <c r="AI161" s="178" cm="1">
        <f t="array" ref="AI161">IFERROR(
   SUM(
      _xlfn._xlws.FILTER(
         Tableau3[BP],
         (Tableau3[ITEM]=Tableau210[[#This Row],[NOM]])*
         (Tableau3[Rep.]=Tableau210[[#This Row],[REPERE BUTA]])
      )
   ),
0)</f>
        <v>1</v>
      </c>
      <c r="AJ161" s="182" t="str">
        <f>IF(Tableau210[[#This Row],[NB JP EMIS]]=1,"1 JP","") &amp; IF(Tableau210[[#This Row],[NB BP EMIS]]=1," 1 BP","")</f>
        <v/>
      </c>
      <c r="AK161" s="177" t="str">
        <f>IF(Tableau210[[#This Row],[NB JP BUTA]]=1,"1 JP","") &amp; IF(Tableau210[[#This Row],[Nb BP BUTA]]=1," 1 BP","") &amp; IF(Tableau210[[#This Row],[Nb BP BUTA]]=2," 2 BP","")</f>
        <v xml:space="preserve"> 1 BP</v>
      </c>
      <c r="AL161" s="117"/>
      <c r="AM161" s="117">
        <f>IFERROR(+VLOOKUP(AY161,Tiges!$G$4:$I$569,3,FALSE),"")</f>
        <v>22</v>
      </c>
      <c r="AN161" s="48"/>
      <c r="AO161" s="148"/>
      <c r="AP161" s="177" cm="1">
        <f t="array" ref="AP1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61" s="148"/>
      <c r="AS161" s="177" t="str" cm="1">
        <f t="array" ref="AS1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6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61" s="148"/>
      <c r="AV161" s="177" t="str" cm="1">
        <f t="array" ref="AV1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6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61" s="117"/>
      <c r="AY161" s="117" cm="1">
        <f t="array" ref="AY161">IFERROR(_xlfn.XLOOKUP(Tableau210[[#This Row],[DN DONNEES BUTA ]]&amp;Tableau210[[#This Row],[PN DONNEES BUTA]],Tiges!$B$4:$B$79&amp;Tiges!$C$4:$C$79,Tiges!$G$4:$G$79),"")</f>
        <v>14</v>
      </c>
      <c r="AZ161" s="117"/>
      <c r="BA161" s="117" cm="1">
        <f t="array" ref="BA161">IFERROR(_xlfn.XLOOKUP(Tableau210[[#This Row],[DN DONNEES BUTA ]]&amp;Tableau210[[#This Row],[PN DONNEES BUTA]],Tiges!$B$4:$B$79&amp;Tiges!$C$4:$C$79,Tiges!$H$4:$H$79),"")</f>
        <v>70</v>
      </c>
      <c r="BB161" s="117"/>
      <c r="BC161" s="182">
        <f>IFERROR(VLOOKUP(Tableau210[[#This Row],[OPERATION]],Tableau4[],2,FALSE),"")</f>
        <v>0</v>
      </c>
      <c r="BD161" s="177" cm="1">
        <f t="array" ref="BD161">IFERROR(
   SUM(
      _xlfn._xlws.FILTER(
         Tableau3[Nb Platinage Joint],
         (Tableau3[ITEM]=Tableau210[[#This Row],[NOM]])*
         (Tableau3[Rep.]=Tableau210[[#This Row],[REPERE BUTA]])
      )
   ),
0)</f>
        <v>1</v>
      </c>
      <c r="BE161" s="182">
        <f>IFERROR(VLOOKUP(Tableau210[[#This Row],[OPERATION]],Tableau4[],3,FALSE),"")</f>
        <v>1</v>
      </c>
      <c r="BF161" s="177" cm="1">
        <f t="array" ref="BF161">IFERROR(
   SUM(
      _xlfn._xlws.FILTER(
         Tableau3[Joint Définitif Nb],
         (Tableau3[ITEM]=Tableau210[[#This Row],[NOM]])*
         (Tableau3[Rep.]=Tableau210[[#This Row],[REPERE BUTA]])
      )
   ),
0)</f>
        <v>1</v>
      </c>
      <c r="BG161" s="148"/>
      <c r="BH161" s="177" t="str" cm="1">
        <f t="array" ref="BH1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61" s="148"/>
      <c r="BK161" s="148"/>
      <c r="BL161" s="117"/>
      <c r="BM161" s="117" t="s">
        <v>3449</v>
      </c>
      <c r="BN161" s="117"/>
      <c r="BO161" s="117"/>
      <c r="BP161" s="117"/>
      <c r="BQ161" s="48"/>
      <c r="BR161" s="119"/>
      <c r="BS161" s="48"/>
      <c r="BT161" s="48"/>
      <c r="BU161" s="48"/>
      <c r="BV161" s="48"/>
      <c r="BW161" s="48"/>
      <c r="BX161" s="48"/>
    </row>
    <row r="162" spans="1:76" ht="15.75" x14ac:dyDescent="0.25">
      <c r="A162" s="48" t="e" cm="1">
        <f t="array" ref="A162">_xlfn.XLOOKUP(Tableau210[[#This Row],[NOM]]&amp;Tableau210[[#This Row],[REPERE BUTA]],[6]!Tableau16[POSTE TECHNIQUE]&amp;[6]!Tableau16[Repere ADM],[6]!Tableau16[NUMERO CLIENT])</f>
        <v>#N/A</v>
      </c>
      <c r="B162" s="48" t="e" cm="1">
        <f t="array" ref="B162">_xlfn.XLOOKUP(Tableau210[[#This Row],[NOM]]&amp;Tableau210[[#This Row],[REPERE BUTA]],[6]!Tableau16[POSTE TECHNIQUE]&amp;[6]!Tableau16[Repere REF],[6]!Tableau16[NUMERO CLIENT])</f>
        <v>#N/A</v>
      </c>
      <c r="C162" s="48" cm="1">
        <f t="array" ref="C162">_xlfn.XLOOKUP(Tableau210[[#This Row],[NOM]]&amp;Tableau210[[#This Row],[Repere Ubleam]],[7]Sheet1!$C$2:$C$2995&amp;[7]Sheet1!$I$2:$I$2995,[7]Sheet1!$A$2:$A$2995)</f>
        <v>140</v>
      </c>
      <c r="D162" s="48" t="str">
        <f>C162&amp;""</f>
        <v>140</v>
      </c>
      <c r="E162" s="48" t="e">
        <v>#N/A</v>
      </c>
      <c r="F162" s="48" t="e">
        <v>#N/A</v>
      </c>
      <c r="G162" s="176" t="s">
        <v>1223</v>
      </c>
      <c r="H162" s="119" t="s">
        <v>1067</v>
      </c>
      <c r="I162" s="119" t="s">
        <v>80</v>
      </c>
      <c r="J162" s="119" t="s">
        <v>48</v>
      </c>
      <c r="K162" s="119" t="str">
        <f>_xlfn.XLOOKUP(Tableau210[[#This Row],[NOM]],[8]LUT!$I$5:$I$301,[8]LUT!$N$5:$N$301)</f>
        <v xml:space="preserve">Colonne </v>
      </c>
      <c r="L162" s="119" t="s">
        <v>112</v>
      </c>
      <c r="M162" s="119"/>
      <c r="N162" s="119" t="s">
        <v>112</v>
      </c>
      <c r="O162" s="119"/>
      <c r="P162" s="119"/>
      <c r="Q162" s="119"/>
      <c r="R162" s="119"/>
      <c r="S162" s="119"/>
      <c r="T162" s="119"/>
      <c r="U162" s="119"/>
      <c r="V162" s="119"/>
      <c r="W162" s="148"/>
      <c r="X162" s="207" cm="1">
        <f t="array" ref="X1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62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2" s="148"/>
      <c r="AA162" s="207" cm="1">
        <f t="array" ref="AA1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6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2" s="48"/>
      <c r="AD162" s="117" t="s">
        <v>2196</v>
      </c>
      <c r="AE162" s="119"/>
      <c r="AF162" s="181">
        <f>IFERROR(VLOOKUP(Tableau210[[#This Row],[OPERATION]],Tableau4[],5,FALSE),"")</f>
        <v>0</v>
      </c>
      <c r="AG162" s="178" cm="1">
        <f t="array" ref="AG162">IFERROR(
   SUM(
      _xlfn._xlws.FILTER(
         Tableau3[JP],
         (Tableau3[ITEM]=Tableau210[[#This Row],[NOM]])*
         (Tableau3[Rep.]=Tableau210[[#This Row],[REPERE BUTA]])
      )
   ),
0)</f>
        <v>0</v>
      </c>
      <c r="AH162" s="182">
        <f>IFERROR(VLOOKUP(Tableau210[[#This Row],[OPERATION]],Tableau4[],4,FALSE),"")</f>
        <v>0</v>
      </c>
      <c r="AI162" s="178" cm="1">
        <f t="array" ref="AI162">IFERROR(
   SUM(
      _xlfn._xlws.FILTER(
         Tableau3[BP],
         (Tableau3[ITEM]=Tableau210[[#This Row],[NOM]])*
         (Tableau3[Rep.]=Tableau210[[#This Row],[REPERE BUTA]])
      )
   ),
0)</f>
        <v>1</v>
      </c>
      <c r="AJ162" s="182" t="str">
        <f>IF(Tableau210[[#This Row],[NB JP EMIS]]=1,"1 JP","") &amp; IF(Tableau210[[#This Row],[NB BP EMIS]]=1," 1 BP","")</f>
        <v/>
      </c>
      <c r="AK162" s="177" t="str">
        <f>IF(Tableau210[[#This Row],[NB JP BUTA]]=1,"1 JP","") &amp; IF(Tableau210[[#This Row],[Nb BP BUTA]]=1," 1 BP","") &amp; IF(Tableau210[[#This Row],[Nb BP BUTA]]=2," 2 BP","")</f>
        <v xml:space="preserve"> 1 BP</v>
      </c>
      <c r="AL162" s="117"/>
      <c r="AM162" s="117">
        <f>IFERROR(+VLOOKUP(AY162,Tiges!$G$4:$I$569,3,FALSE),"")</f>
        <v>22</v>
      </c>
      <c r="AN162" s="48"/>
      <c r="AO162" s="148"/>
      <c r="AP162" s="177" cm="1">
        <f t="array" ref="AP1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62" s="148"/>
      <c r="AS162" s="177" t="str" cm="1">
        <f t="array" ref="AS1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62" s="148"/>
      <c r="AV162" s="177" t="str" cm="1">
        <f t="array" ref="AV1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62" s="117"/>
      <c r="AY162" s="117" cm="1">
        <f t="array" ref="AY162">IFERROR(_xlfn.XLOOKUP(Tableau210[[#This Row],[DN DONNEES BUTA ]]&amp;Tableau210[[#This Row],[PN DONNEES BUTA]],Tiges!$B$4:$B$79&amp;Tiges!$C$4:$C$79,Tiges!$G$4:$G$79),"")</f>
        <v>14</v>
      </c>
      <c r="AZ162" s="117"/>
      <c r="BA162" s="117" cm="1">
        <f t="array" ref="BA162">IFERROR(_xlfn.XLOOKUP(Tableau210[[#This Row],[DN DONNEES BUTA ]]&amp;Tableau210[[#This Row],[PN DONNEES BUTA]],Tiges!$B$4:$B$79&amp;Tiges!$C$4:$C$79,Tiges!$H$4:$H$79),"")</f>
        <v>70</v>
      </c>
      <c r="BB162" s="117"/>
      <c r="BC162" s="182">
        <f>IFERROR(VLOOKUP(Tableau210[[#This Row],[OPERATION]],Tableau4[],2,FALSE),"")</f>
        <v>0</v>
      </c>
      <c r="BD162" s="177" cm="1">
        <f t="array" ref="BD162">IFERROR(
   SUM(
      _xlfn._xlws.FILTER(
         Tableau3[Nb Platinage Joint],
         (Tableau3[ITEM]=Tableau210[[#This Row],[NOM]])*
         (Tableau3[Rep.]=Tableau210[[#This Row],[REPERE BUTA]])
      )
   ),
0)</f>
        <v>1</v>
      </c>
      <c r="BE162" s="182">
        <f>IFERROR(VLOOKUP(Tableau210[[#This Row],[OPERATION]],Tableau4[],3,FALSE),"")</f>
        <v>1</v>
      </c>
      <c r="BF162" s="177" cm="1">
        <f t="array" ref="BF162">IFERROR(
   SUM(
      _xlfn._xlws.FILTER(
         Tableau3[Joint Définitif Nb],
         (Tableau3[ITEM]=Tableau210[[#This Row],[NOM]])*
         (Tableau3[Rep.]=Tableau210[[#This Row],[REPERE BUTA]])
      )
   ),
0)</f>
        <v>1</v>
      </c>
      <c r="BG162" s="148"/>
      <c r="BH162" s="177" t="str" cm="1">
        <f t="array" ref="BH1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62" s="148"/>
      <c r="BK162" s="148"/>
      <c r="BL162" s="117"/>
      <c r="BM162" s="117" t="s">
        <v>3449</v>
      </c>
      <c r="BN162" s="117"/>
      <c r="BO162" s="117"/>
      <c r="BP162" s="117"/>
      <c r="BQ162" s="48"/>
      <c r="BR162" s="119"/>
      <c r="BS162" s="48"/>
      <c r="BT162" s="48"/>
      <c r="BU162" s="48"/>
      <c r="BV162" s="48"/>
      <c r="BW162" s="48"/>
      <c r="BX162" s="48"/>
    </row>
    <row r="163" spans="1:76" ht="15.75" x14ac:dyDescent="0.25">
      <c r="A163" s="48" t="e" cm="1">
        <f t="array" ref="A163">_xlfn.XLOOKUP(Tableau210[[#This Row],[NOM]]&amp;Tableau210[[#This Row],[REPERE BUTA]],[6]!Tableau16[POSTE TECHNIQUE]&amp;[6]!Tableau16[Repere ADM],[6]!Tableau16[NUMERO CLIENT])</f>
        <v>#N/A</v>
      </c>
      <c r="B163" s="48" t="e" cm="1">
        <f t="array" ref="B163">_xlfn.XLOOKUP(Tableau210[[#This Row],[NOM]]&amp;Tableau210[[#This Row],[REPERE BUTA]],[6]!Tableau16[POSTE TECHNIQUE]&amp;[6]!Tableau16[Repere REF],[6]!Tableau16[NUMERO CLIENT])</f>
        <v>#N/A</v>
      </c>
      <c r="C163" s="48" cm="1">
        <f t="array" ref="C163">_xlfn.XLOOKUP(Tableau210[[#This Row],[NOM]]&amp;Tableau210[[#This Row],[Repere Ubleam]],[7]Sheet1!$C$2:$C$2995&amp;[7]Sheet1!$I$2:$I$2995,[7]Sheet1!$A$2:$A$2995)</f>
        <v>141</v>
      </c>
      <c r="D163" s="48" t="str">
        <f>C163&amp;""</f>
        <v>141</v>
      </c>
      <c r="E163" s="48" t="e">
        <v>#N/A</v>
      </c>
      <c r="F163" s="48" t="e">
        <v>#N/A</v>
      </c>
      <c r="G163" s="176" t="s">
        <v>1223</v>
      </c>
      <c r="H163" s="119" t="s">
        <v>1067</v>
      </c>
      <c r="I163" s="119" t="s">
        <v>80</v>
      </c>
      <c r="J163" s="119" t="s">
        <v>48</v>
      </c>
      <c r="K163" s="119" t="str">
        <f>_xlfn.XLOOKUP(Tableau210[[#This Row],[NOM]],[8]LUT!$I$5:$I$301,[8]LUT!$N$5:$N$301)</f>
        <v xml:space="preserve">Colonne </v>
      </c>
      <c r="L163" s="119" t="s">
        <v>105</v>
      </c>
      <c r="M163" s="119"/>
      <c r="N163" s="119" t="s">
        <v>105</v>
      </c>
      <c r="O163" s="119"/>
      <c r="P163" s="119"/>
      <c r="Q163" s="119"/>
      <c r="R163" s="119"/>
      <c r="S163" s="119"/>
      <c r="T163" s="119"/>
      <c r="U163" s="119"/>
      <c r="V163" s="119"/>
      <c r="W163" s="148"/>
      <c r="X163" s="207" cm="1">
        <f t="array" ref="X1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63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3" s="148"/>
      <c r="AA163" s="207" cm="1">
        <f t="array" ref="AA1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6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3" s="48"/>
      <c r="AD163" s="117" t="s">
        <v>2196</v>
      </c>
      <c r="AE163" s="119"/>
      <c r="AF163" s="181">
        <f>IFERROR(VLOOKUP(Tableau210[[#This Row],[OPERATION]],Tableau4[],5,FALSE),"")</f>
        <v>0</v>
      </c>
      <c r="AG163" s="178" cm="1">
        <f t="array" ref="AG163">IFERROR(
   SUM(
      _xlfn._xlws.FILTER(
         Tableau3[JP],
         (Tableau3[ITEM]=Tableau210[[#This Row],[NOM]])*
         (Tableau3[Rep.]=Tableau210[[#This Row],[REPERE BUTA]])
      )
   ),
0)</f>
        <v>0</v>
      </c>
      <c r="AH163" s="182">
        <f>IFERROR(VLOOKUP(Tableau210[[#This Row],[OPERATION]],Tableau4[],4,FALSE),"")</f>
        <v>0</v>
      </c>
      <c r="AI163" s="178" cm="1">
        <f t="array" ref="AI163">IFERROR(
   SUM(
      _xlfn._xlws.FILTER(
         Tableau3[BP],
         (Tableau3[ITEM]=Tableau210[[#This Row],[NOM]])*
         (Tableau3[Rep.]=Tableau210[[#This Row],[REPERE BUTA]])
      )
   ),
0)</f>
        <v>1</v>
      </c>
      <c r="AJ163" s="182" t="str">
        <f>IF(Tableau210[[#This Row],[NB JP EMIS]]=1,"1 JP","") &amp; IF(Tableau210[[#This Row],[NB BP EMIS]]=1," 1 BP","")</f>
        <v/>
      </c>
      <c r="AK163" s="177" t="str">
        <f>IF(Tableau210[[#This Row],[NB JP BUTA]]=1,"1 JP","") &amp; IF(Tableau210[[#This Row],[Nb BP BUTA]]=1," 1 BP","") &amp; IF(Tableau210[[#This Row],[Nb BP BUTA]]=2," 2 BP","")</f>
        <v xml:space="preserve"> 1 BP</v>
      </c>
      <c r="AL163" s="117"/>
      <c r="AM163" s="117">
        <f>IFERROR(+VLOOKUP(AY163,Tiges!$G$4:$I$569,3,FALSE),"")</f>
        <v>22</v>
      </c>
      <c r="AN163" s="48"/>
      <c r="AO163" s="148"/>
      <c r="AP163" s="177" cm="1">
        <f t="array" ref="AP1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63" s="148"/>
      <c r="AS163" s="177" t="str" cm="1">
        <f t="array" ref="AS1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6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63" s="148"/>
      <c r="AV163" s="177" t="str" cm="1">
        <f t="array" ref="AV1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63" s="117"/>
      <c r="AY163" s="117" cm="1">
        <f t="array" ref="AY163">IFERROR(_xlfn.XLOOKUP(Tableau210[[#This Row],[DN DONNEES BUTA ]]&amp;Tableau210[[#This Row],[PN DONNEES BUTA]],Tiges!$B$4:$B$79&amp;Tiges!$C$4:$C$79,Tiges!$G$4:$G$79),"")</f>
        <v>14</v>
      </c>
      <c r="AZ163" s="117"/>
      <c r="BA163" s="117" cm="1">
        <f t="array" ref="BA163">IFERROR(_xlfn.XLOOKUP(Tableau210[[#This Row],[DN DONNEES BUTA ]]&amp;Tableau210[[#This Row],[PN DONNEES BUTA]],Tiges!$B$4:$B$79&amp;Tiges!$C$4:$C$79,Tiges!$H$4:$H$79),"")</f>
        <v>70</v>
      </c>
      <c r="BB163" s="117"/>
      <c r="BC163" s="182">
        <f>IFERROR(VLOOKUP(Tableau210[[#This Row],[OPERATION]],Tableau4[],2,FALSE),"")</f>
        <v>0</v>
      </c>
      <c r="BD163" s="177" cm="1">
        <f t="array" ref="BD163">IFERROR(
   SUM(
      _xlfn._xlws.FILTER(
         Tableau3[Nb Platinage Joint],
         (Tableau3[ITEM]=Tableau210[[#This Row],[NOM]])*
         (Tableau3[Rep.]=Tableau210[[#This Row],[REPERE BUTA]])
      )
   ),
0)</f>
        <v>1</v>
      </c>
      <c r="BE163" s="182">
        <f>IFERROR(VLOOKUP(Tableau210[[#This Row],[OPERATION]],Tableau4[],3,FALSE),"")</f>
        <v>1</v>
      </c>
      <c r="BF163" s="177" cm="1">
        <f t="array" ref="BF163">IFERROR(
   SUM(
      _xlfn._xlws.FILTER(
         Tableau3[Joint Définitif Nb],
         (Tableau3[ITEM]=Tableau210[[#This Row],[NOM]])*
         (Tableau3[Rep.]=Tableau210[[#This Row],[REPERE BUTA]])
      )
   ),
0)</f>
        <v>1</v>
      </c>
      <c r="BG163" s="148"/>
      <c r="BH163" s="177" t="str" cm="1">
        <f t="array" ref="BH1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63" s="148"/>
      <c r="BK163" s="148"/>
      <c r="BL163" s="117"/>
      <c r="BM163" s="117" t="s">
        <v>3449</v>
      </c>
      <c r="BN163" s="117"/>
      <c r="BO163" s="117"/>
      <c r="BP163" s="117"/>
      <c r="BQ163" s="48"/>
      <c r="BR163" s="119"/>
      <c r="BS163" s="48"/>
      <c r="BT163" s="48"/>
      <c r="BU163" s="48"/>
      <c r="BV163" s="48"/>
      <c r="BW163" s="48"/>
      <c r="BX163" s="48"/>
    </row>
    <row r="164" spans="1:76" ht="15.75" x14ac:dyDescent="0.25">
      <c r="A164" s="48" t="e" cm="1">
        <f t="array" ref="A164">_xlfn.XLOOKUP(Tableau210[[#This Row],[NOM]]&amp;Tableau210[[#This Row],[REPERE BUTA]],[6]!Tableau16[POSTE TECHNIQUE]&amp;[6]!Tableau16[Repere ADM],[6]!Tableau16[NUMERO CLIENT])</f>
        <v>#N/A</v>
      </c>
      <c r="B164" s="48" t="e" cm="1">
        <f t="array" ref="B164">_xlfn.XLOOKUP(Tableau210[[#This Row],[NOM]]&amp;Tableau210[[#This Row],[REPERE BUTA]],[6]!Tableau16[POSTE TECHNIQUE]&amp;[6]!Tableau16[Repere REF],[6]!Tableau16[NUMERO CLIENT])</f>
        <v>#N/A</v>
      </c>
      <c r="C164" s="48">
        <v>1514</v>
      </c>
      <c r="D164" s="48" t="str">
        <f>C164&amp;""</f>
        <v>1514</v>
      </c>
      <c r="E164" s="48" t="e">
        <v>#N/A</v>
      </c>
      <c r="F164" s="48" t="e">
        <v>#N/A</v>
      </c>
      <c r="G164" s="176" t="s">
        <v>1223</v>
      </c>
      <c r="H164" s="119" t="s">
        <v>1067</v>
      </c>
      <c r="I164" s="119" t="s">
        <v>80</v>
      </c>
      <c r="J164" s="119" t="s">
        <v>48</v>
      </c>
      <c r="K164" s="119" t="str">
        <f>_xlfn.XLOOKUP(Tableau210[[#This Row],[NOM]],[8]LUT!$I$5:$I$301,[8]LUT!$N$5:$N$301)</f>
        <v xml:space="preserve">Colonne </v>
      </c>
      <c r="L164" s="119" t="s">
        <v>106</v>
      </c>
      <c r="M164" s="119"/>
      <c r="N164" s="119" t="s">
        <v>106</v>
      </c>
      <c r="O164" s="119"/>
      <c r="P164" s="119"/>
      <c r="Q164" s="119"/>
      <c r="R164" s="119"/>
      <c r="S164" s="119"/>
      <c r="T164" s="119"/>
      <c r="U164" s="119"/>
      <c r="V164" s="119"/>
      <c r="W164" s="148"/>
      <c r="X164" s="207" cm="1">
        <f t="array" ref="X1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64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4" s="148"/>
      <c r="AA164" s="207" cm="1">
        <f t="array" ref="AA1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6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4" s="48"/>
      <c r="AD164" s="117" t="s">
        <v>2196</v>
      </c>
      <c r="AE164" s="119"/>
      <c r="AF164" s="181">
        <f>IFERROR(VLOOKUP(Tableau210[[#This Row],[OPERATION]],Tableau4[],5,FALSE),"")</f>
        <v>0</v>
      </c>
      <c r="AG164" s="178" cm="1">
        <f t="array" ref="AG164">IFERROR(
   SUM(
      _xlfn._xlws.FILTER(
         Tableau3[JP],
         (Tableau3[ITEM]=Tableau210[[#This Row],[NOM]])*
         (Tableau3[Rep.]=Tableau210[[#This Row],[REPERE BUTA]])
      )
   ),
0)</f>
        <v>0</v>
      </c>
      <c r="AH164" s="182">
        <f>IFERROR(VLOOKUP(Tableau210[[#This Row],[OPERATION]],Tableau4[],4,FALSE),"")</f>
        <v>0</v>
      </c>
      <c r="AI164" s="178" cm="1">
        <f t="array" ref="AI164">IFERROR(
   SUM(
      _xlfn._xlws.FILTER(
         Tableau3[BP],
         (Tableau3[ITEM]=Tableau210[[#This Row],[NOM]])*
         (Tableau3[Rep.]=Tableau210[[#This Row],[REPERE BUTA]])
      )
   ),
0)</f>
        <v>0</v>
      </c>
      <c r="AJ164" s="182" t="str">
        <f>IF(Tableau210[[#This Row],[NB JP EMIS]]=1,"1 JP","") &amp; IF(Tableau210[[#This Row],[NB BP EMIS]]=1," 1 BP","")</f>
        <v/>
      </c>
      <c r="AK164" s="177" t="str">
        <f>IF(Tableau210[[#This Row],[NB JP BUTA]]=1,"1 JP","") &amp; IF(Tableau210[[#This Row],[Nb BP BUTA]]=1," 1 BP","") &amp; IF(Tableau210[[#This Row],[Nb BP BUTA]]=2," 2 BP","")</f>
        <v/>
      </c>
      <c r="AL164" s="117"/>
      <c r="AM164" s="117" t="str">
        <f>IFERROR(+VLOOKUP(AY164,Tiges!$G$4:$I$569,3,FALSE),"")</f>
        <v/>
      </c>
      <c r="AN164" s="48"/>
      <c r="AO164" s="148"/>
      <c r="AP164" s="177" cm="1">
        <f t="array" ref="AP1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64" s="148"/>
      <c r="AS164" s="177" cm="1">
        <f t="array" ref="AS1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6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64" s="148"/>
      <c r="AV164" s="177" cm="1">
        <f t="array" ref="AV1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64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64" s="117"/>
      <c r="AY164" s="117" t="str" cm="1">
        <f t="array" ref="AY164">IFERROR(_xlfn.XLOOKUP(Tableau210[[#This Row],[DN DONNEES BUTA ]]&amp;Tableau210[[#This Row],[PN DONNEES BUTA]],Tiges!$B$4:$B$79&amp;Tiges!$C$4:$C$79,Tiges!$G$4:$G$79),"")</f>
        <v/>
      </c>
      <c r="AZ164" s="117"/>
      <c r="BA164" s="117" t="str" cm="1">
        <f t="array" ref="BA164">IFERROR(_xlfn.XLOOKUP(Tableau210[[#This Row],[DN DONNEES BUTA ]]&amp;Tableau210[[#This Row],[PN DONNEES BUTA]],Tiges!$B$4:$B$79&amp;Tiges!$C$4:$C$79,Tiges!$H$4:$H$79),"")</f>
        <v/>
      </c>
      <c r="BB164" s="117"/>
      <c r="BC164" s="182">
        <f>IFERROR(VLOOKUP(Tableau210[[#This Row],[OPERATION]],Tableau4[],2,FALSE),"")</f>
        <v>0</v>
      </c>
      <c r="BD164" s="177" cm="1">
        <f t="array" ref="BD164">IFERROR(
   SUM(
      _xlfn._xlws.FILTER(
         Tableau3[Nb Platinage Joint],
         (Tableau3[ITEM]=Tableau210[[#This Row],[NOM]])*
         (Tableau3[Rep.]=Tableau210[[#This Row],[REPERE BUTA]])
      )
   ),
0)</f>
        <v>0</v>
      </c>
      <c r="BE164" s="182">
        <f>IFERROR(VLOOKUP(Tableau210[[#This Row],[OPERATION]],Tableau4[],3,FALSE),"")</f>
        <v>1</v>
      </c>
      <c r="BF164" s="177" cm="1">
        <f t="array" ref="BF164">IFERROR(
   SUM(
      _xlfn._xlws.FILTER(
         Tableau3[Joint Définitif Nb],
         (Tableau3[ITEM]=Tableau210[[#This Row],[NOM]])*
         (Tableau3[Rep.]=Tableau210[[#This Row],[REPERE BUTA]])
      )
   ),
0)</f>
        <v>0</v>
      </c>
      <c r="BG164" s="148"/>
      <c r="BH164" s="177" cm="1">
        <f t="array" ref="BH1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64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64" s="148"/>
      <c r="BK164" s="148"/>
      <c r="BL164" s="117"/>
      <c r="BM164" s="117" t="s">
        <v>3449</v>
      </c>
      <c r="BN164" s="117"/>
      <c r="BO164" s="117"/>
      <c r="BP164" s="117"/>
      <c r="BQ164" s="48"/>
      <c r="BR164" s="119"/>
      <c r="BS164" s="48"/>
      <c r="BT164" s="48"/>
      <c r="BU164" s="48"/>
      <c r="BV164" s="48"/>
      <c r="BW164" s="48"/>
      <c r="BX164" s="48"/>
    </row>
    <row r="165" spans="1:76" ht="15.75" x14ac:dyDescent="0.25">
      <c r="A165" s="48" t="e" cm="1">
        <f t="array" ref="A165">_xlfn.XLOOKUP(Tableau210[[#This Row],[NOM]]&amp;Tableau210[[#This Row],[REPERE BUTA]],[6]!Tableau16[POSTE TECHNIQUE]&amp;[6]!Tableau16[Repere ADM],[6]!Tableau16[NUMERO CLIENT])</f>
        <v>#N/A</v>
      </c>
      <c r="B165" s="48" t="e" cm="1">
        <f t="array" ref="B165">_xlfn.XLOOKUP(Tableau210[[#This Row],[NOM]]&amp;Tableau210[[#This Row],[REPERE BUTA]],[6]!Tableau16[POSTE TECHNIQUE]&amp;[6]!Tableau16[Repere REF],[6]!Tableau16[NUMERO CLIENT])</f>
        <v>#N/A</v>
      </c>
      <c r="C165" s="48">
        <v>1515</v>
      </c>
      <c r="D165" s="48" t="str">
        <f>C165&amp;""</f>
        <v>1515</v>
      </c>
      <c r="E165" s="48" t="e">
        <v>#N/A</v>
      </c>
      <c r="F165" s="48" t="e">
        <v>#N/A</v>
      </c>
      <c r="G165" s="176" t="s">
        <v>1223</v>
      </c>
      <c r="H165" s="119" t="s">
        <v>1067</v>
      </c>
      <c r="I165" s="119" t="s">
        <v>80</v>
      </c>
      <c r="J165" s="119" t="s">
        <v>48</v>
      </c>
      <c r="K165" s="119" t="str">
        <f>_xlfn.XLOOKUP(Tableau210[[#This Row],[NOM]],[8]LUT!$I$5:$I$301,[8]LUT!$N$5:$N$301)</f>
        <v xml:space="preserve">Colonne </v>
      </c>
      <c r="L165" s="119" t="s">
        <v>107</v>
      </c>
      <c r="M165" s="119"/>
      <c r="N165" s="119" t="s">
        <v>107</v>
      </c>
      <c r="O165" s="119"/>
      <c r="P165" s="119"/>
      <c r="Q165" s="119"/>
      <c r="R165" s="119"/>
      <c r="S165" s="119"/>
      <c r="T165" s="119"/>
      <c r="U165" s="119"/>
      <c r="V165" s="119"/>
      <c r="W165" s="148"/>
      <c r="X165" s="207" cm="1">
        <f t="array" ref="X1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65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5" s="148"/>
      <c r="AA165" s="207" cm="1">
        <f t="array" ref="AA1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6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5" s="48"/>
      <c r="AD165" s="117" t="s">
        <v>2196</v>
      </c>
      <c r="AE165" s="119"/>
      <c r="AF165" s="181">
        <f>IFERROR(VLOOKUP(Tableau210[[#This Row],[OPERATION]],Tableau4[],5,FALSE),"")</f>
        <v>0</v>
      </c>
      <c r="AG165" s="178" cm="1">
        <f t="array" ref="AG165">IFERROR(
   SUM(
      _xlfn._xlws.FILTER(
         Tableau3[JP],
         (Tableau3[ITEM]=Tableau210[[#This Row],[NOM]])*
         (Tableau3[Rep.]=Tableau210[[#This Row],[REPERE BUTA]])
      )
   ),
0)</f>
        <v>0</v>
      </c>
      <c r="AH165" s="182">
        <f>IFERROR(VLOOKUP(Tableau210[[#This Row],[OPERATION]],Tableau4[],4,FALSE),"")</f>
        <v>0</v>
      </c>
      <c r="AI165" s="178" cm="1">
        <f t="array" ref="AI165">IFERROR(
   SUM(
      _xlfn._xlws.FILTER(
         Tableau3[BP],
         (Tableau3[ITEM]=Tableau210[[#This Row],[NOM]])*
         (Tableau3[Rep.]=Tableau210[[#This Row],[REPERE BUTA]])
      )
   ),
0)</f>
        <v>0</v>
      </c>
      <c r="AJ165" s="182" t="str">
        <f>IF(Tableau210[[#This Row],[NB JP EMIS]]=1,"1 JP","") &amp; IF(Tableau210[[#This Row],[NB BP EMIS]]=1," 1 BP","")</f>
        <v/>
      </c>
      <c r="AK165" s="177" t="str">
        <f>IF(Tableau210[[#This Row],[NB JP BUTA]]=1,"1 JP","") &amp; IF(Tableau210[[#This Row],[Nb BP BUTA]]=1," 1 BP","") &amp; IF(Tableau210[[#This Row],[Nb BP BUTA]]=2," 2 BP","")</f>
        <v/>
      </c>
      <c r="AL165" s="117"/>
      <c r="AM165" s="117" t="str">
        <f>IFERROR(+VLOOKUP(AY165,Tiges!$G$4:$I$569,3,FALSE),"")</f>
        <v/>
      </c>
      <c r="AN165" s="48"/>
      <c r="AO165" s="148"/>
      <c r="AP165" s="177" cm="1">
        <f t="array" ref="AP1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65" s="148"/>
      <c r="AS165" s="177" cm="1">
        <f t="array" ref="AS1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65" s="148"/>
      <c r="AV165" s="177" cm="1">
        <f t="array" ref="AV1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65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65" s="117"/>
      <c r="AY165" s="117" t="str" cm="1">
        <f t="array" ref="AY165">IFERROR(_xlfn.XLOOKUP(Tableau210[[#This Row],[DN DONNEES BUTA ]]&amp;Tableau210[[#This Row],[PN DONNEES BUTA]],Tiges!$B$4:$B$79&amp;Tiges!$C$4:$C$79,Tiges!$G$4:$G$79),"")</f>
        <v/>
      </c>
      <c r="AZ165" s="117"/>
      <c r="BA165" s="117" t="str" cm="1">
        <f t="array" ref="BA165">IFERROR(_xlfn.XLOOKUP(Tableau210[[#This Row],[DN DONNEES BUTA ]]&amp;Tableau210[[#This Row],[PN DONNEES BUTA]],Tiges!$B$4:$B$79&amp;Tiges!$C$4:$C$79,Tiges!$H$4:$H$79),"")</f>
        <v/>
      </c>
      <c r="BB165" s="117"/>
      <c r="BC165" s="182">
        <f>IFERROR(VLOOKUP(Tableau210[[#This Row],[OPERATION]],Tableau4[],2,FALSE),"")</f>
        <v>0</v>
      </c>
      <c r="BD165" s="177" cm="1">
        <f t="array" ref="BD165">IFERROR(
   SUM(
      _xlfn._xlws.FILTER(
         Tableau3[Nb Platinage Joint],
         (Tableau3[ITEM]=Tableau210[[#This Row],[NOM]])*
         (Tableau3[Rep.]=Tableau210[[#This Row],[REPERE BUTA]])
      )
   ),
0)</f>
        <v>0</v>
      </c>
      <c r="BE165" s="182">
        <f>IFERROR(VLOOKUP(Tableau210[[#This Row],[OPERATION]],Tableau4[],3,FALSE),"")</f>
        <v>1</v>
      </c>
      <c r="BF165" s="177" cm="1">
        <f t="array" ref="BF165">IFERROR(
   SUM(
      _xlfn._xlws.FILTER(
         Tableau3[Joint Définitif Nb],
         (Tableau3[ITEM]=Tableau210[[#This Row],[NOM]])*
         (Tableau3[Rep.]=Tableau210[[#This Row],[REPERE BUTA]])
      )
   ),
0)</f>
        <v>0</v>
      </c>
      <c r="BG165" s="148"/>
      <c r="BH165" s="177" cm="1">
        <f t="array" ref="BH1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65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65" s="148"/>
      <c r="BK165" s="148"/>
      <c r="BL165" s="117"/>
      <c r="BM165" s="117" t="s">
        <v>3449</v>
      </c>
      <c r="BN165" s="117"/>
      <c r="BO165" s="117"/>
      <c r="BP165" s="117"/>
      <c r="BQ165" s="48"/>
      <c r="BR165" s="119"/>
      <c r="BS165" s="48"/>
      <c r="BT165" s="48"/>
      <c r="BU165" s="48"/>
      <c r="BV165" s="48"/>
      <c r="BW165" s="48"/>
      <c r="BX165" s="48"/>
    </row>
    <row r="166" spans="1:76" ht="15.75" x14ac:dyDescent="0.25">
      <c r="A166" s="48" t="e" cm="1">
        <f t="array" ref="A166">_xlfn.XLOOKUP(Tableau210[[#This Row],[NOM]]&amp;Tableau210[[#This Row],[REPERE BUTA]],[6]!Tableau16[POSTE TECHNIQUE]&amp;[6]!Tableau16[Repere ADM],[6]!Tableau16[NUMERO CLIENT])</f>
        <v>#N/A</v>
      </c>
      <c r="B166" s="48" t="e" cm="1">
        <f t="array" ref="B166">_xlfn.XLOOKUP(Tableau210[[#This Row],[NOM]]&amp;Tableau210[[#This Row],[REPERE BUTA]],[6]!Tableau16[POSTE TECHNIQUE]&amp;[6]!Tableau16[Repere REF],[6]!Tableau16[NUMERO CLIENT])</f>
        <v>#N/A</v>
      </c>
      <c r="C166" s="48">
        <v>1516</v>
      </c>
      <c r="D166" s="48" t="str">
        <f>C166&amp;""</f>
        <v>1516</v>
      </c>
      <c r="E166" s="48" t="e">
        <v>#N/A</v>
      </c>
      <c r="F166" s="48" t="e">
        <v>#N/A</v>
      </c>
      <c r="G166" s="176" t="s">
        <v>1223</v>
      </c>
      <c r="H166" s="119" t="s">
        <v>1067</v>
      </c>
      <c r="I166" s="119" t="s">
        <v>80</v>
      </c>
      <c r="J166" s="119" t="s">
        <v>48</v>
      </c>
      <c r="K166" s="119" t="str">
        <f>_xlfn.XLOOKUP(Tableau210[[#This Row],[NOM]],[8]LUT!$I$5:$I$301,[8]LUT!$N$5:$N$301)</f>
        <v xml:space="preserve">Colonne </v>
      </c>
      <c r="L166" s="119" t="s">
        <v>108</v>
      </c>
      <c r="M166" s="119"/>
      <c r="N166" s="119" t="s">
        <v>108</v>
      </c>
      <c r="O166" s="119"/>
      <c r="P166" s="119"/>
      <c r="Q166" s="119"/>
      <c r="R166" s="119"/>
      <c r="S166" s="119"/>
      <c r="T166" s="119"/>
      <c r="U166" s="119"/>
      <c r="V166" s="119"/>
      <c r="W166" s="148"/>
      <c r="X166" s="207" cm="1">
        <f t="array" ref="X1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66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6" s="148"/>
      <c r="AA166" s="207" cm="1">
        <f t="array" ref="AA1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6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6" s="48"/>
      <c r="AD166" s="117" t="s">
        <v>2196</v>
      </c>
      <c r="AE166" s="119"/>
      <c r="AF166" s="181">
        <f>IFERROR(VLOOKUP(Tableau210[[#This Row],[OPERATION]],Tableau4[],5,FALSE),"")</f>
        <v>0</v>
      </c>
      <c r="AG166" s="178" cm="1">
        <f t="array" ref="AG166">IFERROR(
   SUM(
      _xlfn._xlws.FILTER(
         Tableau3[JP],
         (Tableau3[ITEM]=Tableau210[[#This Row],[NOM]])*
         (Tableau3[Rep.]=Tableau210[[#This Row],[REPERE BUTA]])
      )
   ),
0)</f>
        <v>0</v>
      </c>
      <c r="AH166" s="182">
        <f>IFERROR(VLOOKUP(Tableau210[[#This Row],[OPERATION]],Tableau4[],4,FALSE),"")</f>
        <v>0</v>
      </c>
      <c r="AI166" s="178" cm="1">
        <f t="array" ref="AI166">IFERROR(
   SUM(
      _xlfn._xlws.FILTER(
         Tableau3[BP],
         (Tableau3[ITEM]=Tableau210[[#This Row],[NOM]])*
         (Tableau3[Rep.]=Tableau210[[#This Row],[REPERE BUTA]])
      )
   ),
0)</f>
        <v>0</v>
      </c>
      <c r="AJ166" s="182" t="str">
        <f>IF(Tableau210[[#This Row],[NB JP EMIS]]=1,"1 JP","") &amp; IF(Tableau210[[#This Row],[NB BP EMIS]]=1," 1 BP","")</f>
        <v/>
      </c>
      <c r="AK166" s="177" t="str">
        <f>IF(Tableau210[[#This Row],[NB JP BUTA]]=1,"1 JP","") &amp; IF(Tableau210[[#This Row],[Nb BP BUTA]]=1," 1 BP","") &amp; IF(Tableau210[[#This Row],[Nb BP BUTA]]=2," 2 BP","")</f>
        <v/>
      </c>
      <c r="AL166" s="117"/>
      <c r="AM166" s="117" t="str">
        <f>IFERROR(+VLOOKUP(AY166,Tiges!$G$4:$I$569,3,FALSE),"")</f>
        <v/>
      </c>
      <c r="AN166" s="48"/>
      <c r="AO166" s="148"/>
      <c r="AP166" s="177" cm="1">
        <f t="array" ref="AP1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66" s="148"/>
      <c r="AS166" s="177" cm="1">
        <f t="array" ref="AS1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66" s="148"/>
      <c r="AV166" s="177" cm="1">
        <f t="array" ref="AV1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66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66" s="117"/>
      <c r="AY166" s="117" t="str" cm="1">
        <f t="array" ref="AY166">IFERROR(_xlfn.XLOOKUP(Tableau210[[#This Row],[DN DONNEES BUTA ]]&amp;Tableau210[[#This Row],[PN DONNEES BUTA]],Tiges!$B$4:$B$79&amp;Tiges!$C$4:$C$79,Tiges!$G$4:$G$79),"")</f>
        <v/>
      </c>
      <c r="AZ166" s="117"/>
      <c r="BA166" s="117" t="str" cm="1">
        <f t="array" ref="BA166">IFERROR(_xlfn.XLOOKUP(Tableau210[[#This Row],[DN DONNEES BUTA ]]&amp;Tableau210[[#This Row],[PN DONNEES BUTA]],Tiges!$B$4:$B$79&amp;Tiges!$C$4:$C$79,Tiges!$H$4:$H$79),"")</f>
        <v/>
      </c>
      <c r="BB166" s="117"/>
      <c r="BC166" s="182">
        <f>IFERROR(VLOOKUP(Tableau210[[#This Row],[OPERATION]],Tableau4[],2,FALSE),"")</f>
        <v>0</v>
      </c>
      <c r="BD166" s="177" cm="1">
        <f t="array" ref="BD166">IFERROR(
   SUM(
      _xlfn._xlws.FILTER(
         Tableau3[Nb Platinage Joint],
         (Tableau3[ITEM]=Tableau210[[#This Row],[NOM]])*
         (Tableau3[Rep.]=Tableau210[[#This Row],[REPERE BUTA]])
      )
   ),
0)</f>
        <v>0</v>
      </c>
      <c r="BE166" s="182">
        <f>IFERROR(VLOOKUP(Tableau210[[#This Row],[OPERATION]],Tableau4[],3,FALSE),"")</f>
        <v>1</v>
      </c>
      <c r="BF166" s="177" cm="1">
        <f t="array" ref="BF166">IFERROR(
   SUM(
      _xlfn._xlws.FILTER(
         Tableau3[Joint Définitif Nb],
         (Tableau3[ITEM]=Tableau210[[#This Row],[NOM]])*
         (Tableau3[Rep.]=Tableau210[[#This Row],[REPERE BUTA]])
      )
   ),
0)</f>
        <v>0</v>
      </c>
      <c r="BG166" s="148"/>
      <c r="BH166" s="177" cm="1">
        <f t="array" ref="BH1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66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66" s="148"/>
      <c r="BK166" s="148"/>
      <c r="BL166" s="117"/>
      <c r="BM166" s="117" t="s">
        <v>3449</v>
      </c>
      <c r="BN166" s="117"/>
      <c r="BO166" s="117"/>
      <c r="BP166" s="117"/>
      <c r="BQ166" s="48"/>
      <c r="BR166" s="119"/>
      <c r="BS166" s="48"/>
      <c r="BT166" s="48"/>
      <c r="BU166" s="48"/>
      <c r="BV166" s="48"/>
      <c r="BW166" s="48"/>
      <c r="BX166" s="48"/>
    </row>
    <row r="167" spans="1:76" ht="15.75" x14ac:dyDescent="0.25">
      <c r="A167" s="48" t="e" cm="1">
        <f t="array" ref="A167">_xlfn.XLOOKUP(Tableau210[[#This Row],[NOM]]&amp;Tableau210[[#This Row],[REPERE BUTA]],[6]!Tableau16[POSTE TECHNIQUE]&amp;[6]!Tableau16[Repere ADM],[6]!Tableau16[NUMERO CLIENT])</f>
        <v>#N/A</v>
      </c>
      <c r="B167" s="48" t="e" cm="1">
        <f t="array" ref="B167">_xlfn.XLOOKUP(Tableau210[[#This Row],[NOM]]&amp;Tableau210[[#This Row],[REPERE BUTA]],[6]!Tableau16[POSTE TECHNIQUE]&amp;[6]!Tableau16[Repere REF],[6]!Tableau16[NUMERO CLIENT])</f>
        <v>#N/A</v>
      </c>
      <c r="C167" s="48">
        <v>1517</v>
      </c>
      <c r="D167" s="48" t="str">
        <f>C167&amp;""</f>
        <v>1517</v>
      </c>
      <c r="E167" s="48" t="e">
        <v>#N/A</v>
      </c>
      <c r="F167" s="48" t="e">
        <v>#N/A</v>
      </c>
      <c r="G167" s="176" t="s">
        <v>1223</v>
      </c>
      <c r="H167" s="119" t="s">
        <v>1067</v>
      </c>
      <c r="I167" s="119" t="s">
        <v>80</v>
      </c>
      <c r="J167" s="119" t="s">
        <v>48</v>
      </c>
      <c r="K167" s="119" t="str">
        <f>_xlfn.XLOOKUP(Tableau210[[#This Row],[NOM]],[8]LUT!$I$5:$I$301,[8]LUT!$N$5:$N$301)</f>
        <v xml:space="preserve">Colonne </v>
      </c>
      <c r="L167" s="119" t="s">
        <v>109</v>
      </c>
      <c r="M167" s="119"/>
      <c r="N167" s="119" t="s">
        <v>109</v>
      </c>
      <c r="O167" s="119"/>
      <c r="P167" s="119"/>
      <c r="Q167" s="119"/>
      <c r="R167" s="119"/>
      <c r="S167" s="119"/>
      <c r="T167" s="119"/>
      <c r="U167" s="119"/>
      <c r="V167" s="119"/>
      <c r="W167" s="148"/>
      <c r="X167" s="207" cm="1">
        <f t="array" ref="X1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67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7" s="148"/>
      <c r="AA167" s="207" cm="1">
        <f t="array" ref="AA1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6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7" s="48"/>
      <c r="AD167" s="117" t="s">
        <v>2196</v>
      </c>
      <c r="AE167" s="119"/>
      <c r="AF167" s="181">
        <f>IFERROR(VLOOKUP(Tableau210[[#This Row],[OPERATION]],Tableau4[],5,FALSE),"")</f>
        <v>0</v>
      </c>
      <c r="AG167" s="178" cm="1">
        <f t="array" ref="AG167">IFERROR(
   SUM(
      _xlfn._xlws.FILTER(
         Tableau3[JP],
         (Tableau3[ITEM]=Tableau210[[#This Row],[NOM]])*
         (Tableau3[Rep.]=Tableau210[[#This Row],[REPERE BUTA]])
      )
   ),
0)</f>
        <v>0</v>
      </c>
      <c r="AH167" s="182">
        <f>IFERROR(VLOOKUP(Tableau210[[#This Row],[OPERATION]],Tableau4[],4,FALSE),"")</f>
        <v>0</v>
      </c>
      <c r="AI167" s="178" cm="1">
        <f t="array" ref="AI167">IFERROR(
   SUM(
      _xlfn._xlws.FILTER(
         Tableau3[BP],
         (Tableau3[ITEM]=Tableau210[[#This Row],[NOM]])*
         (Tableau3[Rep.]=Tableau210[[#This Row],[REPERE BUTA]])
      )
   ),
0)</f>
        <v>0</v>
      </c>
      <c r="AJ167" s="182" t="str">
        <f>IF(Tableau210[[#This Row],[NB JP EMIS]]=1,"1 JP","") &amp; IF(Tableau210[[#This Row],[NB BP EMIS]]=1," 1 BP","")</f>
        <v/>
      </c>
      <c r="AK167" s="177" t="str">
        <f>IF(Tableau210[[#This Row],[NB JP BUTA]]=1,"1 JP","") &amp; IF(Tableau210[[#This Row],[Nb BP BUTA]]=1," 1 BP","") &amp; IF(Tableau210[[#This Row],[Nb BP BUTA]]=2," 2 BP","")</f>
        <v/>
      </c>
      <c r="AL167" s="117"/>
      <c r="AM167" s="117" t="str">
        <f>IFERROR(+VLOOKUP(AY167,Tiges!$G$4:$I$569,3,FALSE),"")</f>
        <v/>
      </c>
      <c r="AN167" s="48"/>
      <c r="AO167" s="148"/>
      <c r="AP167" s="177" cm="1">
        <f t="array" ref="AP1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67" s="148"/>
      <c r="AS167" s="177" cm="1">
        <f t="array" ref="AS1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67" s="148"/>
      <c r="AV167" s="177" cm="1">
        <f t="array" ref="AV1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67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67" s="117"/>
      <c r="AY167" s="117" t="str" cm="1">
        <f t="array" ref="AY167">IFERROR(_xlfn.XLOOKUP(Tableau210[[#This Row],[DN DONNEES BUTA ]]&amp;Tableau210[[#This Row],[PN DONNEES BUTA]],Tiges!$B$4:$B$79&amp;Tiges!$C$4:$C$79,Tiges!$G$4:$G$79),"")</f>
        <v/>
      </c>
      <c r="AZ167" s="117"/>
      <c r="BA167" s="117" t="str" cm="1">
        <f t="array" ref="BA167">IFERROR(_xlfn.XLOOKUP(Tableau210[[#This Row],[DN DONNEES BUTA ]]&amp;Tableau210[[#This Row],[PN DONNEES BUTA]],Tiges!$B$4:$B$79&amp;Tiges!$C$4:$C$79,Tiges!$H$4:$H$79),"")</f>
        <v/>
      </c>
      <c r="BB167" s="117"/>
      <c r="BC167" s="182">
        <f>IFERROR(VLOOKUP(Tableau210[[#This Row],[OPERATION]],Tableau4[],2,FALSE),"")</f>
        <v>0</v>
      </c>
      <c r="BD167" s="177" cm="1">
        <f t="array" ref="BD167">IFERROR(
   SUM(
      _xlfn._xlws.FILTER(
         Tableau3[Nb Platinage Joint],
         (Tableau3[ITEM]=Tableau210[[#This Row],[NOM]])*
         (Tableau3[Rep.]=Tableau210[[#This Row],[REPERE BUTA]])
      )
   ),
0)</f>
        <v>0</v>
      </c>
      <c r="BE167" s="182">
        <f>IFERROR(VLOOKUP(Tableau210[[#This Row],[OPERATION]],Tableau4[],3,FALSE),"")</f>
        <v>1</v>
      </c>
      <c r="BF167" s="177" cm="1">
        <f t="array" ref="BF167">IFERROR(
   SUM(
      _xlfn._xlws.FILTER(
         Tableau3[Joint Définitif Nb],
         (Tableau3[ITEM]=Tableau210[[#This Row],[NOM]])*
         (Tableau3[Rep.]=Tableau210[[#This Row],[REPERE BUTA]])
      )
   ),
0)</f>
        <v>0</v>
      </c>
      <c r="BG167" s="148"/>
      <c r="BH167" s="177" cm="1">
        <f t="array" ref="BH1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67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67" s="148"/>
      <c r="BK167" s="148"/>
      <c r="BL167" s="117"/>
      <c r="BM167" s="117" t="s">
        <v>3449</v>
      </c>
      <c r="BN167" s="117"/>
      <c r="BO167" s="117"/>
      <c r="BP167" s="117"/>
      <c r="BQ167" s="48"/>
      <c r="BR167" s="119"/>
      <c r="BS167" s="48"/>
      <c r="BT167" s="48"/>
      <c r="BU167" s="48"/>
      <c r="BV167" s="48"/>
      <c r="BW167" s="48"/>
      <c r="BX167" s="48"/>
    </row>
    <row r="168" spans="1:76" ht="15.75" x14ac:dyDescent="0.25">
      <c r="A168" s="48" t="e" cm="1">
        <f t="array" ref="A168">_xlfn.XLOOKUP(Tableau210[[#This Row],[NOM]]&amp;Tableau210[[#This Row],[REPERE BUTA]],[6]!Tableau16[POSTE TECHNIQUE]&amp;[6]!Tableau16[Repere ADM],[6]!Tableau16[NUMERO CLIENT])</f>
        <v>#N/A</v>
      </c>
      <c r="B168" s="48" t="e" cm="1">
        <f t="array" ref="B168">_xlfn.XLOOKUP(Tableau210[[#This Row],[NOM]]&amp;Tableau210[[#This Row],[REPERE BUTA]],[6]!Tableau16[POSTE TECHNIQUE]&amp;[6]!Tableau16[Repere REF],[6]!Tableau16[NUMERO CLIENT])</f>
        <v>#N/A</v>
      </c>
      <c r="C168" s="48">
        <v>1518</v>
      </c>
      <c r="D168" s="48" t="str">
        <f>C168&amp;""</f>
        <v>1518</v>
      </c>
      <c r="E168" s="48" t="e">
        <v>#N/A</v>
      </c>
      <c r="F168" s="48" t="e">
        <v>#N/A</v>
      </c>
      <c r="G168" s="176" t="s">
        <v>1223</v>
      </c>
      <c r="H168" s="119" t="s">
        <v>1067</v>
      </c>
      <c r="I168" s="119" t="s">
        <v>80</v>
      </c>
      <c r="J168" s="119" t="s">
        <v>48</v>
      </c>
      <c r="K168" s="119" t="str">
        <f>_xlfn.XLOOKUP(Tableau210[[#This Row],[NOM]],[8]LUT!$I$5:$I$301,[8]LUT!$N$5:$N$301)</f>
        <v xml:space="preserve">Colonne </v>
      </c>
      <c r="L168" s="119" t="s">
        <v>110</v>
      </c>
      <c r="M168" s="119"/>
      <c r="N168" s="119" t="s">
        <v>110</v>
      </c>
      <c r="O168" s="119"/>
      <c r="P168" s="119"/>
      <c r="Q168" s="119"/>
      <c r="R168" s="119"/>
      <c r="S168" s="119"/>
      <c r="T168" s="119"/>
      <c r="U168" s="119"/>
      <c r="V168" s="119"/>
      <c r="W168" s="148"/>
      <c r="X168" s="207" cm="1">
        <f t="array" ref="X1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68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8" s="148"/>
      <c r="AA168" s="207" cm="1">
        <f t="array" ref="AA1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6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8" s="48"/>
      <c r="AD168" s="117" t="s">
        <v>2196</v>
      </c>
      <c r="AE168" s="119"/>
      <c r="AF168" s="181">
        <f>IFERROR(VLOOKUP(Tableau210[[#This Row],[OPERATION]],Tableau4[],5,FALSE),"")</f>
        <v>0</v>
      </c>
      <c r="AG168" s="178" cm="1">
        <f t="array" ref="AG168">IFERROR(
   SUM(
      _xlfn._xlws.FILTER(
         Tableau3[JP],
         (Tableau3[ITEM]=Tableau210[[#This Row],[NOM]])*
         (Tableau3[Rep.]=Tableau210[[#This Row],[REPERE BUTA]])
      )
   ),
0)</f>
        <v>0</v>
      </c>
      <c r="AH168" s="182">
        <f>IFERROR(VLOOKUP(Tableau210[[#This Row],[OPERATION]],Tableau4[],4,FALSE),"")</f>
        <v>0</v>
      </c>
      <c r="AI168" s="178" cm="1">
        <f t="array" ref="AI168">IFERROR(
   SUM(
      _xlfn._xlws.FILTER(
         Tableau3[BP],
         (Tableau3[ITEM]=Tableau210[[#This Row],[NOM]])*
         (Tableau3[Rep.]=Tableau210[[#This Row],[REPERE BUTA]])
      )
   ),
0)</f>
        <v>0</v>
      </c>
      <c r="AJ168" s="182" t="str">
        <f>IF(Tableau210[[#This Row],[NB JP EMIS]]=1,"1 JP","") &amp; IF(Tableau210[[#This Row],[NB BP EMIS]]=1," 1 BP","")</f>
        <v/>
      </c>
      <c r="AK168" s="177" t="str">
        <f>IF(Tableau210[[#This Row],[NB JP BUTA]]=1,"1 JP","") &amp; IF(Tableau210[[#This Row],[Nb BP BUTA]]=1," 1 BP","") &amp; IF(Tableau210[[#This Row],[Nb BP BUTA]]=2," 2 BP","")</f>
        <v/>
      </c>
      <c r="AL168" s="117"/>
      <c r="AM168" s="117" t="str">
        <f>IFERROR(+VLOOKUP(AY168,Tiges!$G$4:$I$569,3,FALSE),"")</f>
        <v/>
      </c>
      <c r="AN168" s="48"/>
      <c r="AO168" s="148"/>
      <c r="AP168" s="177" cm="1">
        <f t="array" ref="AP1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68" s="148"/>
      <c r="AS168" s="177" cm="1">
        <f t="array" ref="AS1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6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68" s="148"/>
      <c r="AV168" s="177" cm="1">
        <f t="array" ref="AV1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68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68" s="117"/>
      <c r="AY168" s="117" t="str" cm="1">
        <f t="array" ref="AY168">IFERROR(_xlfn.XLOOKUP(Tableau210[[#This Row],[DN DONNEES BUTA ]]&amp;Tableau210[[#This Row],[PN DONNEES BUTA]],Tiges!$B$4:$B$79&amp;Tiges!$C$4:$C$79,Tiges!$G$4:$G$79),"")</f>
        <v/>
      </c>
      <c r="AZ168" s="117"/>
      <c r="BA168" s="117" t="str" cm="1">
        <f t="array" ref="BA168">IFERROR(_xlfn.XLOOKUP(Tableau210[[#This Row],[DN DONNEES BUTA ]]&amp;Tableau210[[#This Row],[PN DONNEES BUTA]],Tiges!$B$4:$B$79&amp;Tiges!$C$4:$C$79,Tiges!$H$4:$H$79),"")</f>
        <v/>
      </c>
      <c r="BB168" s="117"/>
      <c r="BC168" s="182">
        <f>IFERROR(VLOOKUP(Tableau210[[#This Row],[OPERATION]],Tableau4[],2,FALSE),"")</f>
        <v>0</v>
      </c>
      <c r="BD168" s="177" cm="1">
        <f t="array" ref="BD168">IFERROR(
   SUM(
      _xlfn._xlws.FILTER(
         Tableau3[Nb Platinage Joint],
         (Tableau3[ITEM]=Tableau210[[#This Row],[NOM]])*
         (Tableau3[Rep.]=Tableau210[[#This Row],[REPERE BUTA]])
      )
   ),
0)</f>
        <v>0</v>
      </c>
      <c r="BE168" s="182">
        <f>IFERROR(VLOOKUP(Tableau210[[#This Row],[OPERATION]],Tableau4[],3,FALSE),"")</f>
        <v>1</v>
      </c>
      <c r="BF168" s="177" cm="1">
        <f t="array" ref="BF168">IFERROR(
   SUM(
      _xlfn._xlws.FILTER(
         Tableau3[Joint Définitif Nb],
         (Tableau3[ITEM]=Tableau210[[#This Row],[NOM]])*
         (Tableau3[Rep.]=Tableau210[[#This Row],[REPERE BUTA]])
      )
   ),
0)</f>
        <v>0</v>
      </c>
      <c r="BG168" s="148"/>
      <c r="BH168" s="177" cm="1">
        <f t="array" ref="BH1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68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68" s="148"/>
      <c r="BK168" s="148"/>
      <c r="BL168" s="117"/>
      <c r="BM168" s="117" t="s">
        <v>3449</v>
      </c>
      <c r="BN168" s="117"/>
      <c r="BO168" s="117"/>
      <c r="BP168" s="117"/>
      <c r="BQ168" s="48"/>
      <c r="BR168" s="119"/>
      <c r="BS168" s="48"/>
      <c r="BT168" s="48"/>
      <c r="BU168" s="48"/>
      <c r="BV168" s="48"/>
      <c r="BW168" s="48"/>
      <c r="BX168" s="48"/>
    </row>
    <row r="169" spans="1:76" ht="15.75" x14ac:dyDescent="0.25">
      <c r="A169" s="48" t="e" cm="1">
        <f t="array" ref="A169">_xlfn.XLOOKUP(Tableau210[[#This Row],[NOM]]&amp;Tableau210[[#This Row],[REPERE BUTA]],[6]!Tableau16[POSTE TECHNIQUE]&amp;[6]!Tableau16[Repere ADM],[6]!Tableau16[NUMERO CLIENT])</f>
        <v>#N/A</v>
      </c>
      <c r="B169" s="48" t="e" cm="1">
        <f t="array" ref="B169">_xlfn.XLOOKUP(Tableau210[[#This Row],[NOM]]&amp;Tableau210[[#This Row],[REPERE BUTA]],[6]!Tableau16[POSTE TECHNIQUE]&amp;[6]!Tableau16[Repere REF],[6]!Tableau16[NUMERO CLIENT])</f>
        <v>#N/A</v>
      </c>
      <c r="C169" s="48">
        <v>1519</v>
      </c>
      <c r="D169" s="48" t="str">
        <f>C169&amp;""</f>
        <v>1519</v>
      </c>
      <c r="E169" s="48" t="e">
        <v>#N/A</v>
      </c>
      <c r="F169" s="48" t="e">
        <v>#N/A</v>
      </c>
      <c r="G169" s="176" t="s">
        <v>1223</v>
      </c>
      <c r="H169" s="119" t="s">
        <v>1067</v>
      </c>
      <c r="I169" s="119" t="s">
        <v>80</v>
      </c>
      <c r="J169" s="119" t="s">
        <v>48</v>
      </c>
      <c r="K169" s="119" t="str">
        <f>_xlfn.XLOOKUP(Tableau210[[#This Row],[NOM]],[8]LUT!$I$5:$I$301,[8]LUT!$N$5:$N$301)</f>
        <v xml:space="preserve">Colonne </v>
      </c>
      <c r="L169" s="119" t="s">
        <v>111</v>
      </c>
      <c r="M169" s="119"/>
      <c r="N169" s="119" t="s">
        <v>111</v>
      </c>
      <c r="O169" s="119"/>
      <c r="P169" s="119"/>
      <c r="Q169" s="119"/>
      <c r="R169" s="119"/>
      <c r="S169" s="119"/>
      <c r="T169" s="119"/>
      <c r="U169" s="119"/>
      <c r="V169" s="119"/>
      <c r="W169" s="148"/>
      <c r="X169" s="207" cm="1">
        <f t="array" ref="X1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69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69" s="148"/>
      <c r="AA169" s="207" cm="1">
        <f t="array" ref="AA1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6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69" s="48"/>
      <c r="AD169" s="117" t="s">
        <v>2196</v>
      </c>
      <c r="AE169" s="119"/>
      <c r="AF169" s="181">
        <f>IFERROR(VLOOKUP(Tableau210[[#This Row],[OPERATION]],Tableau4[],5,FALSE),"")</f>
        <v>0</v>
      </c>
      <c r="AG169" s="178" cm="1">
        <f t="array" ref="AG169">IFERROR(
   SUM(
      _xlfn._xlws.FILTER(
         Tableau3[JP],
         (Tableau3[ITEM]=Tableau210[[#This Row],[NOM]])*
         (Tableau3[Rep.]=Tableau210[[#This Row],[REPERE BUTA]])
      )
   ),
0)</f>
        <v>0</v>
      </c>
      <c r="AH169" s="182">
        <f>IFERROR(VLOOKUP(Tableau210[[#This Row],[OPERATION]],Tableau4[],4,FALSE),"")</f>
        <v>0</v>
      </c>
      <c r="AI169" s="178" cm="1">
        <f t="array" ref="AI169">IFERROR(
   SUM(
      _xlfn._xlws.FILTER(
         Tableau3[BP],
         (Tableau3[ITEM]=Tableau210[[#This Row],[NOM]])*
         (Tableau3[Rep.]=Tableau210[[#This Row],[REPERE BUTA]])
      )
   ),
0)</f>
        <v>0</v>
      </c>
      <c r="AJ169" s="182" t="str">
        <f>IF(Tableau210[[#This Row],[NB JP EMIS]]=1,"1 JP","") &amp; IF(Tableau210[[#This Row],[NB BP EMIS]]=1," 1 BP","")</f>
        <v/>
      </c>
      <c r="AK169" s="177" t="str">
        <f>IF(Tableau210[[#This Row],[NB JP BUTA]]=1,"1 JP","") &amp; IF(Tableau210[[#This Row],[Nb BP BUTA]]=1," 1 BP","") &amp; IF(Tableau210[[#This Row],[Nb BP BUTA]]=2," 2 BP","")</f>
        <v/>
      </c>
      <c r="AL169" s="117"/>
      <c r="AM169" s="117" t="str">
        <f>IFERROR(+VLOOKUP(AY169,Tiges!$G$4:$I$569,3,FALSE),"")</f>
        <v/>
      </c>
      <c r="AN169" s="48"/>
      <c r="AO169" s="148"/>
      <c r="AP169" s="177" cm="1">
        <f t="array" ref="AP1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69" s="148"/>
      <c r="AS169" s="177" cm="1">
        <f t="array" ref="AS1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69" s="148"/>
      <c r="AV169" s="177" cm="1">
        <f t="array" ref="AV1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69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69" s="117"/>
      <c r="AY169" s="117" t="str" cm="1">
        <f t="array" ref="AY169">IFERROR(_xlfn.XLOOKUP(Tableau210[[#This Row],[DN DONNEES BUTA ]]&amp;Tableau210[[#This Row],[PN DONNEES BUTA]],Tiges!$B$4:$B$79&amp;Tiges!$C$4:$C$79,Tiges!$G$4:$G$79),"")</f>
        <v/>
      </c>
      <c r="AZ169" s="117"/>
      <c r="BA169" s="117" t="str" cm="1">
        <f t="array" ref="BA169">IFERROR(_xlfn.XLOOKUP(Tableau210[[#This Row],[DN DONNEES BUTA ]]&amp;Tableau210[[#This Row],[PN DONNEES BUTA]],Tiges!$B$4:$B$79&amp;Tiges!$C$4:$C$79,Tiges!$H$4:$H$79),"")</f>
        <v/>
      </c>
      <c r="BB169" s="117"/>
      <c r="BC169" s="182">
        <f>IFERROR(VLOOKUP(Tableau210[[#This Row],[OPERATION]],Tableau4[],2,FALSE),"")</f>
        <v>0</v>
      </c>
      <c r="BD169" s="177" cm="1">
        <f t="array" ref="BD169">IFERROR(
   SUM(
      _xlfn._xlws.FILTER(
         Tableau3[Nb Platinage Joint],
         (Tableau3[ITEM]=Tableau210[[#This Row],[NOM]])*
         (Tableau3[Rep.]=Tableau210[[#This Row],[REPERE BUTA]])
      )
   ),
0)</f>
        <v>0</v>
      </c>
      <c r="BE169" s="182">
        <f>IFERROR(VLOOKUP(Tableau210[[#This Row],[OPERATION]],Tableau4[],3,FALSE),"")</f>
        <v>1</v>
      </c>
      <c r="BF169" s="177" cm="1">
        <f t="array" ref="BF169">IFERROR(
   SUM(
      _xlfn._xlws.FILTER(
         Tableau3[Joint Définitif Nb],
         (Tableau3[ITEM]=Tableau210[[#This Row],[NOM]])*
         (Tableau3[Rep.]=Tableau210[[#This Row],[REPERE BUTA]])
      )
   ),
0)</f>
        <v>0</v>
      </c>
      <c r="BG169" s="148"/>
      <c r="BH169" s="177" cm="1">
        <f t="array" ref="BH1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69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69" s="148"/>
      <c r="BK169" s="148"/>
      <c r="BL169" s="117"/>
      <c r="BM169" s="117" t="s">
        <v>3449</v>
      </c>
      <c r="BN169" s="117"/>
      <c r="BO169" s="117"/>
      <c r="BP169" s="117"/>
      <c r="BQ169" s="48"/>
      <c r="BR169" s="119"/>
      <c r="BS169" s="48"/>
      <c r="BT169" s="48"/>
      <c r="BU169" s="48"/>
      <c r="BV169" s="48"/>
      <c r="BW169" s="48"/>
      <c r="BX169" s="48"/>
    </row>
    <row r="170" spans="1:76" ht="15.75" x14ac:dyDescent="0.25">
      <c r="A170" s="48" t="e" cm="1">
        <f t="array" ref="A170">_xlfn.XLOOKUP(Tableau210[[#This Row],[NOM]]&amp;Tableau210[[#This Row],[REPERE BUTA]],[6]!Tableau16[POSTE TECHNIQUE]&amp;[6]!Tableau16[Repere ADM],[6]!Tableau16[NUMERO CLIENT])</f>
        <v>#N/A</v>
      </c>
      <c r="B170" s="48" t="e" cm="1">
        <f t="array" ref="B170">_xlfn.XLOOKUP(Tableau210[[#This Row],[NOM]]&amp;Tableau210[[#This Row],[REPERE BUTA]],[6]!Tableau16[POSTE TECHNIQUE]&amp;[6]!Tableau16[Repere REF],[6]!Tableau16[NUMERO CLIENT])</f>
        <v>#N/A</v>
      </c>
      <c r="C170" s="48">
        <v>1520</v>
      </c>
      <c r="D170" s="48" t="str">
        <f>C170&amp;""</f>
        <v>1520</v>
      </c>
      <c r="E170" s="48" t="e">
        <v>#N/A</v>
      </c>
      <c r="F170" s="48" t="e">
        <v>#N/A</v>
      </c>
      <c r="G170" s="176" t="s">
        <v>1223</v>
      </c>
      <c r="H170" s="119" t="s">
        <v>1067</v>
      </c>
      <c r="I170" s="119" t="s">
        <v>80</v>
      </c>
      <c r="J170" s="119" t="s">
        <v>48</v>
      </c>
      <c r="K170" s="119" t="str">
        <f>_xlfn.XLOOKUP(Tableau210[[#This Row],[NOM]],[8]LUT!$I$5:$I$301,[8]LUT!$N$5:$N$301)</f>
        <v xml:space="preserve">Colonne </v>
      </c>
      <c r="L170" s="119" t="s">
        <v>113</v>
      </c>
      <c r="M170" s="119"/>
      <c r="N170" s="119" t="s">
        <v>113</v>
      </c>
      <c r="O170" s="119"/>
      <c r="P170" s="119"/>
      <c r="Q170" s="119"/>
      <c r="R170" s="119"/>
      <c r="S170" s="119"/>
      <c r="T170" s="119"/>
      <c r="U170" s="119"/>
      <c r="V170" s="119"/>
      <c r="W170" s="148"/>
      <c r="X170" s="207" cm="1">
        <f t="array" ref="X1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70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70" s="148"/>
      <c r="AA170" s="207" cm="1">
        <f t="array" ref="AA1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7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70" s="48"/>
      <c r="AD170" s="117" t="s">
        <v>2196</v>
      </c>
      <c r="AE170" s="119"/>
      <c r="AF170" s="181">
        <f>IFERROR(VLOOKUP(Tableau210[[#This Row],[OPERATION]],Tableau4[],5,FALSE),"")</f>
        <v>0</v>
      </c>
      <c r="AG170" s="178" cm="1">
        <f t="array" ref="AG170">IFERROR(
   SUM(
      _xlfn._xlws.FILTER(
         Tableau3[JP],
         (Tableau3[ITEM]=Tableau210[[#This Row],[NOM]])*
         (Tableau3[Rep.]=Tableau210[[#This Row],[REPERE BUTA]])
      )
   ),
0)</f>
        <v>0</v>
      </c>
      <c r="AH170" s="182">
        <f>IFERROR(VLOOKUP(Tableau210[[#This Row],[OPERATION]],Tableau4[],4,FALSE),"")</f>
        <v>0</v>
      </c>
      <c r="AI170" s="178" cm="1">
        <f t="array" ref="AI170">IFERROR(
   SUM(
      _xlfn._xlws.FILTER(
         Tableau3[BP],
         (Tableau3[ITEM]=Tableau210[[#This Row],[NOM]])*
         (Tableau3[Rep.]=Tableau210[[#This Row],[REPERE BUTA]])
      )
   ),
0)</f>
        <v>0</v>
      </c>
      <c r="AJ170" s="182" t="str">
        <f>IF(Tableau210[[#This Row],[NB JP EMIS]]=1,"1 JP","") &amp; IF(Tableau210[[#This Row],[NB BP EMIS]]=1," 1 BP","")</f>
        <v/>
      </c>
      <c r="AK170" s="177" t="str">
        <f>IF(Tableau210[[#This Row],[NB JP BUTA]]=1,"1 JP","") &amp; IF(Tableau210[[#This Row],[Nb BP BUTA]]=1," 1 BP","") &amp; IF(Tableau210[[#This Row],[Nb BP BUTA]]=2," 2 BP","")</f>
        <v/>
      </c>
      <c r="AL170" s="117"/>
      <c r="AM170" s="117" t="str">
        <f>IFERROR(+VLOOKUP(AY170,Tiges!$G$4:$I$569,3,FALSE),"")</f>
        <v/>
      </c>
      <c r="AN170" s="48"/>
      <c r="AO170" s="148"/>
      <c r="AP170" s="177" cm="1">
        <f t="array" ref="AP1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70" s="148"/>
      <c r="AS170" s="177" cm="1">
        <f t="array" ref="AS1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70" s="148"/>
      <c r="AV170" s="177" cm="1">
        <f t="array" ref="AV1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70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70" s="117"/>
      <c r="AY170" s="117" t="str" cm="1">
        <f t="array" ref="AY170">IFERROR(_xlfn.XLOOKUP(Tableau210[[#This Row],[DN DONNEES BUTA ]]&amp;Tableau210[[#This Row],[PN DONNEES BUTA]],Tiges!$B$4:$B$79&amp;Tiges!$C$4:$C$79,Tiges!$G$4:$G$79),"")</f>
        <v/>
      </c>
      <c r="AZ170" s="117"/>
      <c r="BA170" s="117" t="str" cm="1">
        <f t="array" ref="BA170">IFERROR(_xlfn.XLOOKUP(Tableau210[[#This Row],[DN DONNEES BUTA ]]&amp;Tableau210[[#This Row],[PN DONNEES BUTA]],Tiges!$B$4:$B$79&amp;Tiges!$C$4:$C$79,Tiges!$H$4:$H$79),"")</f>
        <v/>
      </c>
      <c r="BB170" s="117"/>
      <c r="BC170" s="182">
        <f>IFERROR(VLOOKUP(Tableau210[[#This Row],[OPERATION]],Tableau4[],2,FALSE),"")</f>
        <v>0</v>
      </c>
      <c r="BD170" s="177" cm="1">
        <f t="array" ref="BD170">IFERROR(
   SUM(
      _xlfn._xlws.FILTER(
         Tableau3[Nb Platinage Joint],
         (Tableau3[ITEM]=Tableau210[[#This Row],[NOM]])*
         (Tableau3[Rep.]=Tableau210[[#This Row],[REPERE BUTA]])
      )
   ),
0)</f>
        <v>0</v>
      </c>
      <c r="BE170" s="182">
        <f>IFERROR(VLOOKUP(Tableau210[[#This Row],[OPERATION]],Tableau4[],3,FALSE),"")</f>
        <v>1</v>
      </c>
      <c r="BF170" s="177" cm="1">
        <f t="array" ref="BF170">IFERROR(
   SUM(
      _xlfn._xlws.FILTER(
         Tableau3[Joint Définitif Nb],
         (Tableau3[ITEM]=Tableau210[[#This Row],[NOM]])*
         (Tableau3[Rep.]=Tableau210[[#This Row],[REPERE BUTA]])
      )
   ),
0)</f>
        <v>0</v>
      </c>
      <c r="BG170" s="148"/>
      <c r="BH170" s="177" cm="1">
        <f t="array" ref="BH1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70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70" s="148"/>
      <c r="BK170" s="148"/>
      <c r="BL170" s="117"/>
      <c r="BM170" s="117" t="s">
        <v>3449</v>
      </c>
      <c r="BN170" s="117"/>
      <c r="BO170" s="117"/>
      <c r="BP170" s="117"/>
      <c r="BQ170" s="48"/>
      <c r="BR170" s="119"/>
      <c r="BS170" s="48"/>
      <c r="BT170" s="48"/>
      <c r="BU170" s="48"/>
      <c r="BV170" s="48"/>
      <c r="BW170" s="48"/>
      <c r="BX170" s="48"/>
    </row>
    <row r="171" spans="1:76" ht="15.75" x14ac:dyDescent="0.25">
      <c r="A171" s="48" t="e" cm="1">
        <f t="array" ref="A171">_xlfn.XLOOKUP(Tableau210[[#This Row],[NOM]]&amp;Tableau210[[#This Row],[REPERE BUTA]],[6]!Tableau16[POSTE TECHNIQUE]&amp;[6]!Tableau16[Repere ADM],[6]!Tableau16[NUMERO CLIENT])</f>
        <v>#N/A</v>
      </c>
      <c r="B171" s="48" t="e" cm="1">
        <f t="array" ref="B171">_xlfn.XLOOKUP(Tableau210[[#This Row],[NOM]]&amp;Tableau210[[#This Row],[REPERE BUTA]],[6]!Tableau16[POSTE TECHNIQUE]&amp;[6]!Tableau16[Repere REF],[6]!Tableau16[NUMERO CLIENT])</f>
        <v>#N/A</v>
      </c>
      <c r="C171" s="48">
        <v>1521</v>
      </c>
      <c r="D171" s="48" t="str">
        <f>C171&amp;""</f>
        <v>1521</v>
      </c>
      <c r="E171" s="48" t="e">
        <v>#N/A</v>
      </c>
      <c r="F171" s="48" t="e">
        <v>#N/A</v>
      </c>
      <c r="G171" s="176" t="s">
        <v>1223</v>
      </c>
      <c r="H171" s="119" t="s">
        <v>1067</v>
      </c>
      <c r="I171" s="119" t="s">
        <v>80</v>
      </c>
      <c r="J171" s="119" t="s">
        <v>48</v>
      </c>
      <c r="K171" s="119" t="str">
        <f>_xlfn.XLOOKUP(Tableau210[[#This Row],[NOM]],[8]LUT!$I$5:$I$301,[8]LUT!$N$5:$N$301)</f>
        <v xml:space="preserve">Colonne </v>
      </c>
      <c r="L171" s="119" t="s">
        <v>114</v>
      </c>
      <c r="M171" s="119"/>
      <c r="N171" s="119" t="s">
        <v>114</v>
      </c>
      <c r="O171" s="119"/>
      <c r="P171" s="119"/>
      <c r="Q171" s="119"/>
      <c r="R171" s="119"/>
      <c r="S171" s="119"/>
      <c r="T171" s="119"/>
      <c r="U171" s="119"/>
      <c r="V171" s="119"/>
      <c r="W171" s="148"/>
      <c r="X171" s="207" cm="1">
        <f t="array" ref="X1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71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71" s="148"/>
      <c r="AA171" s="207" cm="1">
        <f t="array" ref="AA1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7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71" s="48"/>
      <c r="AD171" s="117" t="s">
        <v>2196</v>
      </c>
      <c r="AE171" s="119"/>
      <c r="AF171" s="181">
        <f>IFERROR(VLOOKUP(Tableau210[[#This Row],[OPERATION]],Tableau4[],5,FALSE),"")</f>
        <v>0</v>
      </c>
      <c r="AG171" s="178" cm="1">
        <f t="array" ref="AG171">IFERROR(
   SUM(
      _xlfn._xlws.FILTER(
         Tableau3[JP],
         (Tableau3[ITEM]=Tableau210[[#This Row],[NOM]])*
         (Tableau3[Rep.]=Tableau210[[#This Row],[REPERE BUTA]])
      )
   ),
0)</f>
        <v>0</v>
      </c>
      <c r="AH171" s="182">
        <f>IFERROR(VLOOKUP(Tableau210[[#This Row],[OPERATION]],Tableau4[],4,FALSE),"")</f>
        <v>0</v>
      </c>
      <c r="AI171" s="178" cm="1">
        <f t="array" ref="AI171">IFERROR(
   SUM(
      _xlfn._xlws.FILTER(
         Tableau3[BP],
         (Tableau3[ITEM]=Tableau210[[#This Row],[NOM]])*
         (Tableau3[Rep.]=Tableau210[[#This Row],[REPERE BUTA]])
      )
   ),
0)</f>
        <v>0</v>
      </c>
      <c r="AJ171" s="182" t="str">
        <f>IF(Tableau210[[#This Row],[NB JP EMIS]]=1,"1 JP","") &amp; IF(Tableau210[[#This Row],[NB BP EMIS]]=1," 1 BP","")</f>
        <v/>
      </c>
      <c r="AK171" s="177" t="str">
        <f>IF(Tableau210[[#This Row],[NB JP BUTA]]=1,"1 JP","") &amp; IF(Tableau210[[#This Row],[Nb BP BUTA]]=1," 1 BP","") &amp; IF(Tableau210[[#This Row],[Nb BP BUTA]]=2," 2 BP","")</f>
        <v/>
      </c>
      <c r="AL171" s="117"/>
      <c r="AM171" s="117" t="str">
        <f>IFERROR(+VLOOKUP(AY171,Tiges!$G$4:$I$569,3,FALSE),"")</f>
        <v/>
      </c>
      <c r="AN171" s="48"/>
      <c r="AO171" s="148"/>
      <c r="AP171" s="177" cm="1">
        <f t="array" ref="AP1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71" s="148"/>
      <c r="AS171" s="177" cm="1">
        <f t="array" ref="AS1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71" s="148"/>
      <c r="AV171" s="177" cm="1">
        <f t="array" ref="AV1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71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71" s="117"/>
      <c r="AY171" s="117" t="str" cm="1">
        <f t="array" ref="AY171">IFERROR(_xlfn.XLOOKUP(Tableau210[[#This Row],[DN DONNEES BUTA ]]&amp;Tableau210[[#This Row],[PN DONNEES BUTA]],Tiges!$B$4:$B$79&amp;Tiges!$C$4:$C$79,Tiges!$G$4:$G$79),"")</f>
        <v/>
      </c>
      <c r="AZ171" s="117"/>
      <c r="BA171" s="117" t="str" cm="1">
        <f t="array" ref="BA171">IFERROR(_xlfn.XLOOKUP(Tableau210[[#This Row],[DN DONNEES BUTA ]]&amp;Tableau210[[#This Row],[PN DONNEES BUTA]],Tiges!$B$4:$B$79&amp;Tiges!$C$4:$C$79,Tiges!$H$4:$H$79),"")</f>
        <v/>
      </c>
      <c r="BB171" s="117"/>
      <c r="BC171" s="182">
        <f>IFERROR(VLOOKUP(Tableau210[[#This Row],[OPERATION]],Tableau4[],2,FALSE),"")</f>
        <v>0</v>
      </c>
      <c r="BD171" s="177" cm="1">
        <f t="array" ref="BD171">IFERROR(
   SUM(
      _xlfn._xlws.FILTER(
         Tableau3[Nb Platinage Joint],
         (Tableau3[ITEM]=Tableau210[[#This Row],[NOM]])*
         (Tableau3[Rep.]=Tableau210[[#This Row],[REPERE BUTA]])
      )
   ),
0)</f>
        <v>0</v>
      </c>
      <c r="BE171" s="182">
        <f>IFERROR(VLOOKUP(Tableau210[[#This Row],[OPERATION]],Tableau4[],3,FALSE),"")</f>
        <v>1</v>
      </c>
      <c r="BF171" s="177" cm="1">
        <f t="array" ref="BF171">IFERROR(
   SUM(
      _xlfn._xlws.FILTER(
         Tableau3[Joint Définitif Nb],
         (Tableau3[ITEM]=Tableau210[[#This Row],[NOM]])*
         (Tableau3[Rep.]=Tableau210[[#This Row],[REPERE BUTA]])
      )
   ),
0)</f>
        <v>0</v>
      </c>
      <c r="BG171" s="148"/>
      <c r="BH171" s="177" cm="1">
        <f t="array" ref="BH1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71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71" s="148"/>
      <c r="BK171" s="148"/>
      <c r="BL171" s="117"/>
      <c r="BM171" s="117" t="s">
        <v>3449</v>
      </c>
      <c r="BN171" s="117"/>
      <c r="BO171" s="117"/>
      <c r="BP171" s="117"/>
      <c r="BQ171" s="48"/>
      <c r="BR171" s="119"/>
      <c r="BS171" s="48"/>
      <c r="BT171" s="48"/>
      <c r="BU171" s="48"/>
      <c r="BV171" s="48"/>
      <c r="BW171" s="48"/>
      <c r="BX171" s="48"/>
    </row>
    <row r="172" spans="1:76" ht="15.75" x14ac:dyDescent="0.25">
      <c r="A172" s="48" t="e" cm="1">
        <f t="array" ref="A172">_xlfn.XLOOKUP(Tableau210[[#This Row],[NOM]]&amp;Tableau210[[#This Row],[REPERE BUTA]],[6]!Tableau16[POSTE TECHNIQUE]&amp;[6]!Tableau16[Repere ADM],[6]!Tableau16[NUMERO CLIENT])</f>
        <v>#N/A</v>
      </c>
      <c r="B172" s="48" t="e" cm="1">
        <f t="array" ref="B172">_xlfn.XLOOKUP(Tableau210[[#This Row],[NOM]]&amp;Tableau210[[#This Row],[REPERE BUTA]],[6]!Tableau16[POSTE TECHNIQUE]&amp;[6]!Tableau16[Repere REF],[6]!Tableau16[NUMERO CLIENT])</f>
        <v>#N/A</v>
      </c>
      <c r="C172" s="48">
        <v>1522</v>
      </c>
      <c r="D172" s="48" t="str">
        <f>C172&amp;""</f>
        <v>1522</v>
      </c>
      <c r="E172" s="48" t="e">
        <v>#N/A</v>
      </c>
      <c r="F172" s="48" t="e">
        <v>#N/A</v>
      </c>
      <c r="G172" s="176" t="s">
        <v>1223</v>
      </c>
      <c r="H172" s="119" t="s">
        <v>1067</v>
      </c>
      <c r="I172" s="119" t="s">
        <v>80</v>
      </c>
      <c r="J172" s="119" t="s">
        <v>48</v>
      </c>
      <c r="K172" s="119" t="str">
        <f>_xlfn.XLOOKUP(Tableau210[[#This Row],[NOM]],[8]LUT!$I$5:$I$301,[8]LUT!$N$5:$N$301)</f>
        <v xml:space="preserve">Colonne </v>
      </c>
      <c r="L172" s="119" t="s">
        <v>83</v>
      </c>
      <c r="M172" s="119"/>
      <c r="N172" s="119" t="s">
        <v>83</v>
      </c>
      <c r="O172" s="119"/>
      <c r="P172" s="119"/>
      <c r="Q172" s="119"/>
      <c r="R172" s="119"/>
      <c r="S172" s="119"/>
      <c r="T172" s="119"/>
      <c r="U172" s="119"/>
      <c r="V172" s="119"/>
      <c r="W172" s="148"/>
      <c r="X172" s="207" cm="1">
        <f t="array" ref="X1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72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72" s="148"/>
      <c r="AA172" s="207" cm="1">
        <f t="array" ref="AA1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7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72" s="48"/>
      <c r="AD172" s="117" t="s">
        <v>2196</v>
      </c>
      <c r="AE172" s="119"/>
      <c r="AF172" s="181">
        <f>IFERROR(VLOOKUP(Tableau210[[#This Row],[OPERATION]],Tableau4[],5,FALSE),"")</f>
        <v>0</v>
      </c>
      <c r="AG172" s="178" cm="1">
        <f t="array" ref="AG172">IFERROR(
   SUM(
      _xlfn._xlws.FILTER(
         Tableau3[JP],
         (Tableau3[ITEM]=Tableau210[[#This Row],[NOM]])*
         (Tableau3[Rep.]=Tableau210[[#This Row],[REPERE BUTA]])
      )
   ),
0)</f>
        <v>0</v>
      </c>
      <c r="AH172" s="182">
        <f>IFERROR(VLOOKUP(Tableau210[[#This Row],[OPERATION]],Tableau4[],4,FALSE),"")</f>
        <v>0</v>
      </c>
      <c r="AI172" s="178" cm="1">
        <f t="array" ref="AI172">IFERROR(
   SUM(
      _xlfn._xlws.FILTER(
         Tableau3[BP],
         (Tableau3[ITEM]=Tableau210[[#This Row],[NOM]])*
         (Tableau3[Rep.]=Tableau210[[#This Row],[REPERE BUTA]])
      )
   ),
0)</f>
        <v>0</v>
      </c>
      <c r="AJ172" s="182" t="str">
        <f>IF(Tableau210[[#This Row],[NB JP EMIS]]=1,"1 JP","") &amp; IF(Tableau210[[#This Row],[NB BP EMIS]]=1," 1 BP","")</f>
        <v/>
      </c>
      <c r="AK172" s="177" t="str">
        <f>IF(Tableau210[[#This Row],[NB JP BUTA]]=1,"1 JP","") &amp; IF(Tableau210[[#This Row],[Nb BP BUTA]]=1," 1 BP","") &amp; IF(Tableau210[[#This Row],[Nb BP BUTA]]=2," 2 BP","")</f>
        <v/>
      </c>
      <c r="AL172" s="117"/>
      <c r="AM172" s="117" t="str">
        <f>IFERROR(+VLOOKUP(AY172,Tiges!$G$4:$I$569,3,FALSE),"")</f>
        <v/>
      </c>
      <c r="AN172" s="48"/>
      <c r="AO172" s="148"/>
      <c r="AP172" s="177" cm="1">
        <f t="array" ref="AP1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72" s="148"/>
      <c r="AS172" s="177" cm="1">
        <f t="array" ref="AS1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72" s="148"/>
      <c r="AV172" s="177" cm="1">
        <f t="array" ref="AV1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72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72" s="117"/>
      <c r="AY172" s="117" t="str" cm="1">
        <f t="array" ref="AY172">IFERROR(_xlfn.XLOOKUP(Tableau210[[#This Row],[DN DONNEES BUTA ]]&amp;Tableau210[[#This Row],[PN DONNEES BUTA]],Tiges!$B$4:$B$79&amp;Tiges!$C$4:$C$79,Tiges!$G$4:$G$79),"")</f>
        <v/>
      </c>
      <c r="AZ172" s="117"/>
      <c r="BA172" s="117" t="str" cm="1">
        <f t="array" ref="BA172">IFERROR(_xlfn.XLOOKUP(Tableau210[[#This Row],[DN DONNEES BUTA ]]&amp;Tableau210[[#This Row],[PN DONNEES BUTA]],Tiges!$B$4:$B$79&amp;Tiges!$C$4:$C$79,Tiges!$H$4:$H$79),"")</f>
        <v/>
      </c>
      <c r="BB172" s="117"/>
      <c r="BC172" s="182">
        <f>IFERROR(VLOOKUP(Tableau210[[#This Row],[OPERATION]],Tableau4[],2,FALSE),"")</f>
        <v>0</v>
      </c>
      <c r="BD172" s="177" cm="1">
        <f t="array" ref="BD172">IFERROR(
   SUM(
      _xlfn._xlws.FILTER(
         Tableau3[Nb Platinage Joint],
         (Tableau3[ITEM]=Tableau210[[#This Row],[NOM]])*
         (Tableau3[Rep.]=Tableau210[[#This Row],[REPERE BUTA]])
      )
   ),
0)</f>
        <v>0</v>
      </c>
      <c r="BE172" s="182">
        <f>IFERROR(VLOOKUP(Tableau210[[#This Row],[OPERATION]],Tableau4[],3,FALSE),"")</f>
        <v>1</v>
      </c>
      <c r="BF172" s="177" cm="1">
        <f t="array" ref="BF172">IFERROR(
   SUM(
      _xlfn._xlws.FILTER(
         Tableau3[Joint Définitif Nb],
         (Tableau3[ITEM]=Tableau210[[#This Row],[NOM]])*
         (Tableau3[Rep.]=Tableau210[[#This Row],[REPERE BUTA]])
      )
   ),
0)</f>
        <v>0</v>
      </c>
      <c r="BG172" s="148"/>
      <c r="BH172" s="177" cm="1">
        <f t="array" ref="BH1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72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72" s="148"/>
      <c r="BK172" s="148"/>
      <c r="BL172" s="117"/>
      <c r="BM172" s="117" t="s">
        <v>3449</v>
      </c>
      <c r="BN172" s="117"/>
      <c r="BO172" s="117"/>
      <c r="BP172" s="117"/>
      <c r="BQ172" s="48"/>
      <c r="BR172" s="119"/>
      <c r="BS172" s="48"/>
      <c r="BT172" s="48"/>
      <c r="BU172" s="48"/>
      <c r="BV172" s="48"/>
      <c r="BW172" s="48"/>
      <c r="BX172" s="48"/>
    </row>
    <row r="173" spans="1:76" ht="15.75" hidden="1" x14ac:dyDescent="0.25">
      <c r="A173" s="48" t="e" cm="1">
        <f t="array" ref="A173">_xlfn.XLOOKUP(Tableau210[[#This Row],[NOM]]&amp;Tableau210[[#This Row],[REPERE BUTA]],[6]!Tableau16[POSTE TECHNIQUE]&amp;[6]!Tableau16[Repere ADM],[6]!Tableau16[NUMERO CLIENT])</f>
        <v>#N/A</v>
      </c>
      <c r="B173" s="48" t="e" cm="1">
        <f t="array" ref="B173">_xlfn.XLOOKUP(Tableau210[[#This Row],[NOM]]&amp;Tableau210[[#This Row],[REPERE BUTA]],[6]!Tableau16[POSTE TECHNIQUE]&amp;[6]!Tableau16[Repere REF],[6]!Tableau16[NUMERO CLIENT])</f>
        <v>#N/A</v>
      </c>
      <c r="C173" s="48" cm="1">
        <f t="array" ref="C173">_xlfn.XLOOKUP(Tableau210[[#This Row],[NOM]]&amp;Tableau210[[#This Row],[Repere Ubleam]],[7]Sheet1!$C$2:$C$2995&amp;[7]Sheet1!$I$2:$I$2995,[7]Sheet1!$A$2:$A$2995)</f>
        <v>145</v>
      </c>
      <c r="D173" s="48" t="str">
        <f>C173&amp;""</f>
        <v>145</v>
      </c>
      <c r="E173" s="48" t="e">
        <v>#N/A</v>
      </c>
      <c r="F173" s="48" t="e">
        <v>#N/A</v>
      </c>
      <c r="G173" s="176" t="s">
        <v>1267</v>
      </c>
      <c r="H173" s="119" t="s">
        <v>1067</v>
      </c>
      <c r="I173" s="119" t="s">
        <v>80</v>
      </c>
      <c r="J173" s="119" t="s">
        <v>48</v>
      </c>
      <c r="K173" s="119" t="str">
        <f>_xlfn.XLOOKUP(Tableau210[[#This Row],[NOM]],[8]LUT!$I$5:$I$301,[8]LUT!$N$5:$N$301)</f>
        <v xml:space="preserve">Colonne </v>
      </c>
      <c r="L173" s="119">
        <v>2</v>
      </c>
      <c r="M173" s="119"/>
      <c r="N173" s="119">
        <v>2</v>
      </c>
      <c r="O173" s="119"/>
      <c r="P173" s="119"/>
      <c r="Q173" s="119"/>
      <c r="R173" s="119"/>
      <c r="S173" s="119"/>
      <c r="T173" s="119"/>
      <c r="U173" s="119"/>
      <c r="V173" s="119"/>
      <c r="W173" s="148">
        <v>80</v>
      </c>
      <c r="X173" s="207" cm="1">
        <f t="array" ref="X1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7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73" s="148">
        <v>20</v>
      </c>
      <c r="AA173" s="207" cm="1">
        <f t="array" ref="AA1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7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73" s="48"/>
      <c r="AD173" s="117" t="s">
        <v>2103</v>
      </c>
      <c r="AE173" s="119"/>
      <c r="AF173" s="181">
        <f>IFERROR(VLOOKUP(Tableau210[[#This Row],[OPERATION]],Tableau4[],5,FALSE),"")</f>
        <v>1</v>
      </c>
      <c r="AG173" s="178" cm="1">
        <f t="array" ref="AG173">IFERROR(
   SUM(
      _xlfn._xlws.FILTER(
         Tableau3[JP],
         (Tableau3[ITEM]=Tableau210[[#This Row],[NOM]])*
         (Tableau3[Rep.]=Tableau210[[#This Row],[REPERE BUTA]])
      )
   ),
0)</f>
        <v>1</v>
      </c>
      <c r="AH173" s="182">
        <f>IFERROR(VLOOKUP(Tableau210[[#This Row],[OPERATION]],Tableau4[],4,FALSE),"")</f>
        <v>0</v>
      </c>
      <c r="AI173" s="178" cm="1">
        <f t="array" ref="AI173">IFERROR(
   SUM(
      _xlfn._xlws.FILTER(
         Tableau3[BP],
         (Tableau3[ITEM]=Tableau210[[#This Row],[NOM]])*
         (Tableau3[Rep.]=Tableau210[[#This Row],[REPERE BUTA]])
      )
   ),
0)</f>
        <v>0</v>
      </c>
      <c r="AJ173" s="182" t="str">
        <f>IF(Tableau210[[#This Row],[NB JP EMIS]]=1,"1 JP","") &amp; IF(Tableau210[[#This Row],[NB BP EMIS]]=1," 1 BP","")</f>
        <v>1 JP</v>
      </c>
      <c r="AK173" s="177" t="str">
        <f>IF(Tableau210[[#This Row],[NB JP BUTA]]=1,"1 JP","") &amp; IF(Tableau210[[#This Row],[Nb BP BUTA]]=1," 1 BP","") &amp; IF(Tableau210[[#This Row],[Nb BP BUTA]]=2," 2 BP","")</f>
        <v>1 JP</v>
      </c>
      <c r="AL173" s="117" t="s">
        <v>103</v>
      </c>
      <c r="AM173" s="117">
        <f>IFERROR(+VLOOKUP(AY173,Tiges!$G$4:$I$569,3,FALSE),"")</f>
        <v>27</v>
      </c>
      <c r="AN173" s="48"/>
      <c r="AO173" s="117">
        <v>4</v>
      </c>
      <c r="AP173" s="177" cm="1">
        <f t="array" ref="AP1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73" s="117" t="s">
        <v>2161</v>
      </c>
      <c r="AS173" s="177" t="str" cm="1">
        <f t="array" ref="AS1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73" s="117" t="s">
        <v>1123</v>
      </c>
      <c r="AV173" s="177" t="str" cm="1">
        <f t="array" ref="AV1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73" s="117"/>
      <c r="AY173" s="117" cm="1">
        <f t="array" ref="AY173">IFERROR(_xlfn.XLOOKUP(Tableau210[[#This Row],[DN DONNEES BUTA ]]&amp;Tableau210[[#This Row],[PN DONNEES BUTA]],Tiges!$B$4:$B$79&amp;Tiges!$C$4:$C$79,Tiges!$G$4:$G$79),"")</f>
        <v>16</v>
      </c>
      <c r="AZ173" s="117"/>
      <c r="BA173" s="117" cm="1">
        <f t="array" ref="BA173">IFERROR(_xlfn.XLOOKUP(Tableau210[[#This Row],[DN DONNEES BUTA ]]&amp;Tableau210[[#This Row],[PN DONNEES BUTA]],Tiges!$B$4:$B$79&amp;Tiges!$C$4:$C$79,Tiges!$H$4:$H$79),"")</f>
        <v>100</v>
      </c>
      <c r="BB173" s="117"/>
      <c r="BC173" s="182">
        <f>IFERROR(VLOOKUP(Tableau210[[#This Row],[OPERATION]],Tableau4[],2,FALSE),"")</f>
        <v>2</v>
      </c>
      <c r="BD173" s="177" cm="1">
        <f t="array" ref="BD173">IFERROR(
   SUM(
      _xlfn._xlws.FILTER(
         Tableau3[Nb Platinage Joint],
         (Tableau3[ITEM]=Tableau210[[#This Row],[NOM]])*
         (Tableau3[Rep.]=Tableau210[[#This Row],[REPERE BUTA]])
      )
   ),
0)</f>
        <v>2</v>
      </c>
      <c r="BE173" s="182">
        <f>IFERROR(VLOOKUP(Tableau210[[#This Row],[OPERATION]],Tableau4[],3,FALSE),"")</f>
        <v>1</v>
      </c>
      <c r="BF173" s="177" cm="1">
        <f t="array" ref="BF173">IFERROR(
   SUM(
      _xlfn._xlws.FILTER(
         Tableau3[Joint Définitif Nb],
         (Tableau3[ITEM]=Tableau210[[#This Row],[NOM]])*
         (Tableau3[Rep.]=Tableau210[[#This Row],[REPERE BUTA]])
      )
   ),
0)</f>
        <v>1</v>
      </c>
      <c r="BG173" s="117" t="s">
        <v>129</v>
      </c>
      <c r="BH173" s="177" t="str" cm="1">
        <f t="array" ref="BH1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73" s="117" t="s">
        <v>3424</v>
      </c>
      <c r="BK173" s="117" t="s">
        <v>37</v>
      </c>
      <c r="BL173" s="167" t="s">
        <v>2380</v>
      </c>
      <c r="BM173" s="167"/>
      <c r="BN173" s="117"/>
      <c r="BO173" s="117"/>
      <c r="BP173" s="117"/>
      <c r="BQ173" s="48"/>
      <c r="BR173" s="119"/>
      <c r="BS173" s="48"/>
      <c r="BT173" s="48"/>
      <c r="BU173" s="48"/>
      <c r="BV173" s="48"/>
      <c r="BW173" s="48"/>
      <c r="BX173" s="48"/>
    </row>
    <row r="174" spans="1:76" ht="15.75" hidden="1" x14ac:dyDescent="0.25">
      <c r="A174" s="48" t="e" cm="1">
        <f t="array" ref="A174">_xlfn.XLOOKUP(Tableau210[[#This Row],[NOM]]&amp;Tableau210[[#This Row],[REPERE BUTA]],[6]!Tableau16[POSTE TECHNIQUE]&amp;[6]!Tableau16[Repere ADM],[6]!Tableau16[NUMERO CLIENT])</f>
        <v>#N/A</v>
      </c>
      <c r="B174" s="48" t="e" cm="1">
        <f t="array" ref="B174">_xlfn.XLOOKUP(Tableau210[[#This Row],[NOM]]&amp;Tableau210[[#This Row],[REPERE BUTA]],[6]!Tableau16[POSTE TECHNIQUE]&amp;[6]!Tableau16[Repere REF],[6]!Tableau16[NUMERO CLIENT])</f>
        <v>#N/A</v>
      </c>
      <c r="C174" s="48" cm="1">
        <f t="array" ref="C174">_xlfn.XLOOKUP(Tableau210[[#This Row],[NOM]]&amp;Tableau210[[#This Row],[Repere Ubleam]],[7]Sheet1!$C$2:$C$2995&amp;[7]Sheet1!$I$2:$I$2995,[7]Sheet1!$A$2:$A$2995)</f>
        <v>146</v>
      </c>
      <c r="D174" s="48" t="str">
        <f>C174&amp;""</f>
        <v>146</v>
      </c>
      <c r="E174" s="48" t="e">
        <v>#N/A</v>
      </c>
      <c r="F174" s="48" t="e">
        <v>#N/A</v>
      </c>
      <c r="G174" s="176" t="s">
        <v>1267</v>
      </c>
      <c r="H174" s="119" t="s">
        <v>1067</v>
      </c>
      <c r="I174" s="119" t="s">
        <v>80</v>
      </c>
      <c r="J174" s="119" t="s">
        <v>48</v>
      </c>
      <c r="K174" s="119" t="str">
        <f>_xlfn.XLOOKUP(Tableau210[[#This Row],[NOM]],[8]LUT!$I$5:$I$301,[8]LUT!$N$5:$N$301)</f>
        <v xml:space="preserve">Colonne </v>
      </c>
      <c r="L174" s="119">
        <v>3</v>
      </c>
      <c r="M174" s="119"/>
      <c r="N174" s="119">
        <v>3</v>
      </c>
      <c r="O174" s="119"/>
      <c r="P174" s="119"/>
      <c r="Q174" s="119"/>
      <c r="R174" s="119"/>
      <c r="S174" s="119"/>
      <c r="T174" s="119"/>
      <c r="U174" s="119"/>
      <c r="V174" s="119"/>
      <c r="W174" s="148" t="s">
        <v>1118</v>
      </c>
      <c r="X174" s="207" cm="1">
        <f t="array" ref="X1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1100</v>
      </c>
      <c r="Y17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74" s="148" t="s">
        <v>3424</v>
      </c>
      <c r="AA174" s="207" cm="1">
        <f t="array" ref="AA1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7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74" s="48"/>
      <c r="AD174" s="117" t="s">
        <v>2196</v>
      </c>
      <c r="AE174" s="119"/>
      <c r="AF174" s="181">
        <f>IFERROR(VLOOKUP(Tableau210[[#This Row],[OPERATION]],Tableau4[],5,FALSE),"")</f>
        <v>0</v>
      </c>
      <c r="AG174" s="178" cm="1">
        <f t="array" ref="AG174">IFERROR(
   SUM(
      _xlfn._xlws.FILTER(
         Tableau3[JP],
         (Tableau3[ITEM]=Tableau210[[#This Row],[NOM]])*
         (Tableau3[Rep.]=Tableau210[[#This Row],[REPERE BUTA]])
      )
   ),
0)</f>
        <v>0</v>
      </c>
      <c r="AH174" s="182">
        <f>IFERROR(VLOOKUP(Tableau210[[#This Row],[OPERATION]],Tableau4[],4,FALSE),"")</f>
        <v>0</v>
      </c>
      <c r="AI174" s="178" cm="1">
        <f t="array" ref="AI174">IFERROR(
   SUM(
      _xlfn._xlws.FILTER(
         Tableau3[BP],
         (Tableau3[ITEM]=Tableau210[[#This Row],[NOM]])*
         (Tableau3[Rep.]=Tableau210[[#This Row],[REPERE BUTA]])
      )
   ),
0)</f>
        <v>0</v>
      </c>
      <c r="AJ174" s="182" t="str">
        <f>IF(Tableau210[[#This Row],[NB JP EMIS]]=1,"1 JP","") &amp; IF(Tableau210[[#This Row],[NB BP EMIS]]=1," 1 BP","")</f>
        <v/>
      </c>
      <c r="AK174" s="177" t="str">
        <f>IF(Tableau210[[#This Row],[NB JP BUTA]]=1,"1 JP","") &amp; IF(Tableau210[[#This Row],[Nb BP BUTA]]=1," 1 BP","") &amp; IF(Tableau210[[#This Row],[Nb BP BUTA]]=2," 2 BP","")</f>
        <v/>
      </c>
      <c r="AL174" s="117" t="s">
        <v>103</v>
      </c>
      <c r="AM174" s="117" t="str">
        <f>IFERROR(+VLOOKUP(AY174,Tiges!$G$4:$I$569,3,FALSE),"")</f>
        <v/>
      </c>
      <c r="AN174" s="48"/>
      <c r="AO174" s="117">
        <v>76</v>
      </c>
      <c r="AP174" s="177" cm="1">
        <f t="array" ref="AP1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44</v>
      </c>
      <c r="AQ1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76</v>
      </c>
      <c r="AR174" s="117" t="s">
        <v>2411</v>
      </c>
      <c r="AS174" s="177" t="str" cm="1">
        <f t="array" ref="AS1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M24x310</v>
      </c>
      <c r="AU174" s="117" t="s">
        <v>1123</v>
      </c>
      <c r="AV174" s="177" t="str" cm="1">
        <f t="array" ref="AV1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74" s="117"/>
      <c r="AY174" s="117" t="str" cm="1">
        <f t="array" ref="AY174">IFERROR(_xlfn.XLOOKUP(Tableau210[[#This Row],[DN DONNEES BUTA ]]&amp;Tableau210[[#This Row],[PN DONNEES BUTA]],Tiges!$B$4:$B$79&amp;Tiges!$C$4:$C$79,Tiges!$G$4:$G$79),"")</f>
        <v/>
      </c>
      <c r="AZ174" s="117"/>
      <c r="BA174" s="117" t="str" cm="1">
        <f t="array" ref="BA174">IFERROR(_xlfn.XLOOKUP(Tableau210[[#This Row],[DN DONNEES BUTA ]]&amp;Tableau210[[#This Row],[PN DONNEES BUTA]],Tiges!$B$4:$B$79&amp;Tiges!$C$4:$C$79,Tiges!$H$4:$H$79),"")</f>
        <v/>
      </c>
      <c r="BB174" s="117"/>
      <c r="BC174" s="182">
        <f>IFERROR(VLOOKUP(Tableau210[[#This Row],[OPERATION]],Tableau4[],2,FALSE),"")</f>
        <v>0</v>
      </c>
      <c r="BD174" s="177" cm="1">
        <f t="array" ref="BD174">IFERROR(
   SUM(
      _xlfn._xlws.FILTER(
         Tableau3[Nb Platinage Joint],
         (Tableau3[ITEM]=Tableau210[[#This Row],[NOM]])*
         (Tableau3[Rep.]=Tableau210[[#This Row],[REPERE BUTA]])
      )
   ),
0)</f>
        <v>0</v>
      </c>
      <c r="BE174" s="182">
        <f>IFERROR(VLOOKUP(Tableau210[[#This Row],[OPERATION]],Tableau4[],3,FALSE),"")</f>
        <v>1</v>
      </c>
      <c r="BF174" s="177" cm="1">
        <f t="array" ref="BF174">IFERROR(
   SUM(
      _xlfn._xlws.FILTER(
         Tableau3[Joint Définitif Nb],
         (Tableau3[ITEM]=Tableau210[[#This Row],[NOM]])*
         (Tableau3[Rep.]=Tableau210[[#This Row],[REPERE BUTA]])
      )
   ),
0)</f>
        <v>1</v>
      </c>
      <c r="BG174" s="117" t="s">
        <v>129</v>
      </c>
      <c r="BH174" s="177" t="str" cm="1">
        <f t="array" ref="BH1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74" s="117" t="s">
        <v>3424</v>
      </c>
      <c r="BK174" s="117" t="s">
        <v>3424</v>
      </c>
      <c r="BL174" s="167" t="s">
        <v>2380</v>
      </c>
      <c r="BM174" s="167"/>
      <c r="BN174" s="117"/>
      <c r="BO174" s="117"/>
      <c r="BP174" s="117"/>
      <c r="BQ174" s="48"/>
      <c r="BR174" s="119"/>
      <c r="BS174" s="48"/>
      <c r="BT174" s="48"/>
      <c r="BU174" s="48"/>
      <c r="BV174" s="48"/>
      <c r="BW174" s="48"/>
      <c r="BX174" s="48"/>
    </row>
    <row r="175" spans="1:76" ht="15.75" hidden="1" x14ac:dyDescent="0.25">
      <c r="A175" s="48" t="e" cm="1">
        <f t="array" ref="A175">_xlfn.XLOOKUP(Tableau210[[#This Row],[NOM]]&amp;Tableau210[[#This Row],[REPERE BUTA]],[6]!Tableau16[POSTE TECHNIQUE]&amp;[6]!Tableau16[Repere ADM],[6]!Tableau16[NUMERO CLIENT])</f>
        <v>#N/A</v>
      </c>
      <c r="B175" s="48" t="e" cm="1">
        <f t="array" ref="B175">_xlfn.XLOOKUP(Tableau210[[#This Row],[NOM]]&amp;Tableau210[[#This Row],[REPERE BUTA]],[6]!Tableau16[POSTE TECHNIQUE]&amp;[6]!Tableau16[Repere REF],[6]!Tableau16[NUMERO CLIENT])</f>
        <v>#N/A</v>
      </c>
      <c r="C175" s="48" cm="1">
        <f t="array" ref="C175">_xlfn.XLOOKUP(Tableau210[[#This Row],[NOM]]&amp;Tableau210[[#This Row],[Repere Ubleam]],[7]Sheet1!$C$2:$C$2995&amp;[7]Sheet1!$I$2:$I$2995,[7]Sheet1!$A$2:$A$2995)</f>
        <v>147</v>
      </c>
      <c r="D175" s="48" t="str">
        <f>C175&amp;""</f>
        <v>147</v>
      </c>
      <c r="E175" s="48" t="e">
        <v>#N/A</v>
      </c>
      <c r="F175" s="48" t="e">
        <v>#N/A</v>
      </c>
      <c r="G175" s="176" t="s">
        <v>1267</v>
      </c>
      <c r="H175" s="119" t="s">
        <v>1067</v>
      </c>
      <c r="I175" s="119" t="s">
        <v>80</v>
      </c>
      <c r="J175" s="119" t="s">
        <v>48</v>
      </c>
      <c r="K175" s="119" t="str">
        <f>_xlfn.XLOOKUP(Tableau210[[#This Row],[NOM]],[8]LUT!$I$5:$I$301,[8]LUT!$N$5:$N$301)</f>
        <v xml:space="preserve">Colonne </v>
      </c>
      <c r="L175" s="119">
        <v>4</v>
      </c>
      <c r="M175" s="119"/>
      <c r="N175" s="119">
        <v>4</v>
      </c>
      <c r="O175" s="119"/>
      <c r="P175" s="119"/>
      <c r="Q175" s="119"/>
      <c r="R175" s="119"/>
      <c r="S175" s="119"/>
      <c r="T175" s="119"/>
      <c r="U175" s="119"/>
      <c r="V175" s="119"/>
      <c r="W175" s="148" t="s">
        <v>2159</v>
      </c>
      <c r="X175" s="207" cm="1">
        <f t="array" ref="X1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7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75" s="148" t="s">
        <v>3424</v>
      </c>
      <c r="AA175" s="207" cm="1">
        <f t="array" ref="AA1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7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75" s="48"/>
      <c r="AD175" s="117" t="s">
        <v>2103</v>
      </c>
      <c r="AE175" s="119"/>
      <c r="AF175" s="181">
        <f>IFERROR(VLOOKUP(Tableau210[[#This Row],[OPERATION]],Tableau4[],5,FALSE),"")</f>
        <v>1</v>
      </c>
      <c r="AG175" s="178" cm="1">
        <f t="array" ref="AG175">IFERROR(
   SUM(
      _xlfn._xlws.FILTER(
         Tableau3[JP],
         (Tableau3[ITEM]=Tableau210[[#This Row],[NOM]])*
         (Tableau3[Rep.]=Tableau210[[#This Row],[REPERE BUTA]])
      )
   ),
0)</f>
        <v>1</v>
      </c>
      <c r="AH175" s="182">
        <f>IFERROR(VLOOKUP(Tableau210[[#This Row],[OPERATION]],Tableau4[],4,FALSE),"")</f>
        <v>0</v>
      </c>
      <c r="AI175" s="178" cm="1">
        <f t="array" ref="AI175">IFERROR(
   SUM(
      _xlfn._xlws.FILTER(
         Tableau3[BP],
         (Tableau3[ITEM]=Tableau210[[#This Row],[NOM]])*
         (Tableau3[Rep.]=Tableau210[[#This Row],[REPERE BUTA]])
      )
   ),
0)</f>
        <v>0</v>
      </c>
      <c r="AJ175" s="182" t="str">
        <f>IF(Tableau210[[#This Row],[NB JP EMIS]]=1,"1 JP","") &amp; IF(Tableau210[[#This Row],[NB BP EMIS]]=1," 1 BP","")</f>
        <v>1 JP</v>
      </c>
      <c r="AK175" s="177" t="str">
        <f>IF(Tableau210[[#This Row],[NB JP BUTA]]=1,"1 JP","") &amp; IF(Tableau210[[#This Row],[Nb BP BUTA]]=1," 1 BP","") &amp; IF(Tableau210[[#This Row],[Nb BP BUTA]]=2," 2 BP","")</f>
        <v>1 JP</v>
      </c>
      <c r="AL175" s="117" t="s">
        <v>103</v>
      </c>
      <c r="AM175" s="117">
        <f>IFERROR(+VLOOKUP(AY175,Tiges!$G$4:$I$569,3,FALSE),"")</f>
        <v>27</v>
      </c>
      <c r="AN175" s="48"/>
      <c r="AO175" s="148" t="s">
        <v>3424</v>
      </c>
      <c r="AP175" s="177" cm="1">
        <f t="array" ref="AP1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75" s="148" t="s">
        <v>3424</v>
      </c>
      <c r="AS175" s="177" t="str" cm="1">
        <f t="array" ref="AS1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75" s="148" t="s">
        <v>3424</v>
      </c>
      <c r="AV175" s="177" t="str" cm="1">
        <f t="array" ref="AV1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75" s="117"/>
      <c r="AY175" s="117" cm="1">
        <f t="array" ref="AY175">IFERROR(_xlfn.XLOOKUP(Tableau210[[#This Row],[DN DONNEES BUTA ]]&amp;Tableau210[[#This Row],[PN DONNEES BUTA]],Tiges!$B$4:$B$79&amp;Tiges!$C$4:$C$79,Tiges!$G$4:$G$79),"")</f>
        <v>16</v>
      </c>
      <c r="AZ175" s="117"/>
      <c r="BA175" s="117" cm="1">
        <f t="array" ref="BA175">IFERROR(_xlfn.XLOOKUP(Tableau210[[#This Row],[DN DONNEES BUTA ]]&amp;Tableau210[[#This Row],[PN DONNEES BUTA]],Tiges!$B$4:$B$79&amp;Tiges!$C$4:$C$79,Tiges!$H$4:$H$79),"")</f>
        <v>100</v>
      </c>
      <c r="BB175" s="117"/>
      <c r="BC175" s="182">
        <f>IFERROR(VLOOKUP(Tableau210[[#This Row],[OPERATION]],Tableau4[],2,FALSE),"")</f>
        <v>2</v>
      </c>
      <c r="BD175" s="177" cm="1">
        <f t="array" ref="BD175">IFERROR(
   SUM(
      _xlfn._xlws.FILTER(
         Tableau3[Nb Platinage Joint],
         (Tableau3[ITEM]=Tableau210[[#This Row],[NOM]])*
         (Tableau3[Rep.]=Tableau210[[#This Row],[REPERE BUTA]])
      )
   ),
0)</f>
        <v>2</v>
      </c>
      <c r="BE175" s="182">
        <f>IFERROR(VLOOKUP(Tableau210[[#This Row],[OPERATION]],Tableau4[],3,FALSE),"")</f>
        <v>1</v>
      </c>
      <c r="BF175" s="177" cm="1">
        <f t="array" ref="BF175">IFERROR(
   SUM(
      _xlfn._xlws.FILTER(
         Tableau3[Joint Définitif Nb],
         (Tableau3[ITEM]=Tableau210[[#This Row],[NOM]])*
         (Tableau3[Rep.]=Tableau210[[#This Row],[REPERE BUTA]])
      )
   ),
0)</f>
        <v>1</v>
      </c>
      <c r="BG175" s="148" t="s">
        <v>3424</v>
      </c>
      <c r="BH175" s="177" t="str" cm="1">
        <f t="array" ref="BH1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75" s="148" t="s">
        <v>3424</v>
      </c>
      <c r="BK175" s="148" t="s">
        <v>3424</v>
      </c>
      <c r="BL175" s="167" t="s">
        <v>2380</v>
      </c>
      <c r="BM175" s="167"/>
      <c r="BN175" s="117"/>
      <c r="BO175" s="117"/>
      <c r="BP175" s="117"/>
      <c r="BQ175" s="48"/>
      <c r="BR175" s="119"/>
      <c r="BS175" s="48"/>
      <c r="BT175" s="48"/>
      <c r="BU175" s="48"/>
      <c r="BV175" s="48"/>
      <c r="BW175" s="48"/>
      <c r="BX175" s="48"/>
    </row>
    <row r="176" spans="1:76" ht="15.75" hidden="1" x14ac:dyDescent="0.25">
      <c r="A176" s="48" t="e" cm="1">
        <f t="array" ref="A176">_xlfn.XLOOKUP(Tableau210[[#This Row],[NOM]]&amp;Tableau210[[#This Row],[REPERE BUTA]],[6]!Tableau16[POSTE TECHNIQUE]&amp;[6]!Tableau16[Repere ADM],[6]!Tableau16[NUMERO CLIENT])</f>
        <v>#N/A</v>
      </c>
      <c r="B176" s="48" t="e" cm="1">
        <f t="array" ref="B176">_xlfn.XLOOKUP(Tableau210[[#This Row],[NOM]]&amp;Tableau210[[#This Row],[REPERE BUTA]],[6]!Tableau16[POSTE TECHNIQUE]&amp;[6]!Tableau16[Repere REF],[6]!Tableau16[NUMERO CLIENT])</f>
        <v>#N/A</v>
      </c>
      <c r="C176" s="48" cm="1">
        <f t="array" ref="C176">_xlfn.XLOOKUP(Tableau210[[#This Row],[NOM]]&amp;Tableau210[[#This Row],[Repere Ubleam]],[7]Sheet1!$C$2:$C$2995&amp;[7]Sheet1!$I$2:$I$2995,[7]Sheet1!$A$2:$A$2995)</f>
        <v>148</v>
      </c>
      <c r="D176" s="48" t="str">
        <f>C176&amp;""</f>
        <v>148</v>
      </c>
      <c r="E176" s="48" t="e">
        <v>#N/A</v>
      </c>
      <c r="F176" s="48" t="e">
        <v>#N/A</v>
      </c>
      <c r="G176" s="176" t="s">
        <v>1267</v>
      </c>
      <c r="H176" s="119" t="s">
        <v>1067</v>
      </c>
      <c r="I176" s="119" t="s">
        <v>80</v>
      </c>
      <c r="J176" s="119" t="s">
        <v>48</v>
      </c>
      <c r="K176" s="119" t="str">
        <f>_xlfn.XLOOKUP(Tableau210[[#This Row],[NOM]],[8]LUT!$I$5:$I$301,[8]LUT!$N$5:$N$301)</f>
        <v xml:space="preserve">Colonne </v>
      </c>
      <c r="L176" s="119">
        <v>5</v>
      </c>
      <c r="M176" s="119"/>
      <c r="N176" s="119">
        <v>5</v>
      </c>
      <c r="O176" s="119"/>
      <c r="P176" s="119"/>
      <c r="Q176" s="119"/>
      <c r="R176" s="119"/>
      <c r="S176" s="119"/>
      <c r="T176" s="119"/>
      <c r="U176" s="119"/>
      <c r="V176" s="119"/>
      <c r="W176" s="148">
        <v>25</v>
      </c>
      <c r="X176" s="207" cm="1">
        <f t="array" ref="X1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7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76" s="148">
        <v>20</v>
      </c>
      <c r="AA176" s="207" cm="1">
        <f t="array" ref="AA1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7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76" s="48"/>
      <c r="AD176" s="117" t="s">
        <v>2103</v>
      </c>
      <c r="AE176" s="119"/>
      <c r="AF176" s="181">
        <f>IFERROR(VLOOKUP(Tableau210[[#This Row],[OPERATION]],Tableau4[],5,FALSE),"")</f>
        <v>1</v>
      </c>
      <c r="AG176" s="178" cm="1">
        <f t="array" ref="AG176">IFERROR(
   SUM(
      _xlfn._xlws.FILTER(
         Tableau3[JP],
         (Tableau3[ITEM]=Tableau210[[#This Row],[NOM]])*
         (Tableau3[Rep.]=Tableau210[[#This Row],[REPERE BUTA]])
      )
   ),
0)</f>
        <v>1</v>
      </c>
      <c r="AH176" s="182">
        <f>IFERROR(VLOOKUP(Tableau210[[#This Row],[OPERATION]],Tableau4[],4,FALSE),"")</f>
        <v>0</v>
      </c>
      <c r="AI176" s="178" cm="1">
        <f t="array" ref="AI176">IFERROR(
   SUM(
      _xlfn._xlws.FILTER(
         Tableau3[BP],
         (Tableau3[ITEM]=Tableau210[[#This Row],[NOM]])*
         (Tableau3[Rep.]=Tableau210[[#This Row],[REPERE BUTA]])
      )
   ),
0)</f>
        <v>0</v>
      </c>
      <c r="AJ176" s="182" t="str">
        <f>IF(Tableau210[[#This Row],[NB JP EMIS]]=1,"1 JP","") &amp; IF(Tableau210[[#This Row],[NB BP EMIS]]=1," 1 BP","")</f>
        <v>1 JP</v>
      </c>
      <c r="AK176" s="177" t="str">
        <f>IF(Tableau210[[#This Row],[NB JP BUTA]]=1,"1 JP","") &amp; IF(Tableau210[[#This Row],[Nb BP BUTA]]=1," 1 BP","") &amp; IF(Tableau210[[#This Row],[Nb BP BUTA]]=2," 2 BP","")</f>
        <v>1 JP</v>
      </c>
      <c r="AL176" s="117" t="s">
        <v>103</v>
      </c>
      <c r="AM176" s="117">
        <f>IFERROR(+VLOOKUP(AY176,Tiges!$G$4:$I$569,3,FALSE),"")</f>
        <v>22</v>
      </c>
      <c r="AN176" s="48"/>
      <c r="AO176" s="117">
        <v>4</v>
      </c>
      <c r="AP176" s="177" cm="1">
        <f t="array" ref="AP1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76" s="117" t="s">
        <v>2289</v>
      </c>
      <c r="AS176" s="177" t="str" cm="1">
        <f t="array" ref="AS1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76" s="117" t="s">
        <v>1123</v>
      </c>
      <c r="AV176" s="177" t="str" cm="1">
        <f t="array" ref="AV1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76" s="117"/>
      <c r="AY176" s="117" cm="1">
        <f t="array" ref="AY176">IFERROR(_xlfn.XLOOKUP(Tableau210[[#This Row],[DN DONNEES BUTA ]]&amp;Tableau210[[#This Row],[PN DONNEES BUTA]],Tiges!$B$4:$B$79&amp;Tiges!$C$4:$C$79,Tiges!$G$4:$G$79),"")</f>
        <v>14</v>
      </c>
      <c r="AZ176" s="117"/>
      <c r="BA176" s="117" cm="1">
        <f t="array" ref="BA176">IFERROR(_xlfn.XLOOKUP(Tableau210[[#This Row],[DN DONNEES BUTA ]]&amp;Tableau210[[#This Row],[PN DONNEES BUTA]],Tiges!$B$4:$B$79&amp;Tiges!$C$4:$C$79,Tiges!$H$4:$H$79),"")</f>
        <v>70</v>
      </c>
      <c r="BB176" s="117"/>
      <c r="BC176" s="182">
        <f>IFERROR(VLOOKUP(Tableau210[[#This Row],[OPERATION]],Tableau4[],2,FALSE),"")</f>
        <v>2</v>
      </c>
      <c r="BD176" s="177" cm="1">
        <f t="array" ref="BD176">IFERROR(
   SUM(
      _xlfn._xlws.FILTER(
         Tableau3[Nb Platinage Joint],
         (Tableau3[ITEM]=Tableau210[[#This Row],[NOM]])*
         (Tableau3[Rep.]=Tableau210[[#This Row],[REPERE BUTA]])
      )
   ),
0)</f>
        <v>2</v>
      </c>
      <c r="BE176" s="182">
        <f>IFERROR(VLOOKUP(Tableau210[[#This Row],[OPERATION]],Tableau4[],3,FALSE),"")</f>
        <v>1</v>
      </c>
      <c r="BF176" s="177" cm="1">
        <f t="array" ref="BF176">IFERROR(
   SUM(
      _xlfn._xlws.FILTER(
         Tableau3[Joint Définitif Nb],
         (Tableau3[ITEM]=Tableau210[[#This Row],[NOM]])*
         (Tableau3[Rep.]=Tableau210[[#This Row],[REPERE BUTA]])
      )
   ),
0)</f>
        <v>1</v>
      </c>
      <c r="BG176" s="117" t="s">
        <v>129</v>
      </c>
      <c r="BH176" s="177" t="str" cm="1">
        <f t="array" ref="BH1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76" s="117" t="s">
        <v>2408</v>
      </c>
      <c r="BK176" s="117" t="s">
        <v>37</v>
      </c>
      <c r="BL176" s="167" t="s">
        <v>2380</v>
      </c>
      <c r="BM176" s="167"/>
      <c r="BN176" s="117"/>
      <c r="BO176" s="117"/>
      <c r="BP176" s="117"/>
      <c r="BQ176" s="48"/>
      <c r="BR176" s="119"/>
      <c r="BS176" s="48"/>
      <c r="BT176" s="48"/>
      <c r="BU176" s="48"/>
      <c r="BV176" s="48"/>
      <c r="BW176" s="48"/>
      <c r="BX176" s="48"/>
    </row>
    <row r="177" spans="1:76" ht="15.75" hidden="1" x14ac:dyDescent="0.25">
      <c r="A177" s="48" t="e" cm="1">
        <f t="array" ref="A177">_xlfn.XLOOKUP(Tableau210[[#This Row],[NOM]]&amp;Tableau210[[#This Row],[REPERE BUTA]],[6]!Tableau16[POSTE TECHNIQUE]&amp;[6]!Tableau16[Repere ADM],[6]!Tableau16[NUMERO CLIENT])</f>
        <v>#N/A</v>
      </c>
      <c r="B177" s="48" t="e" cm="1">
        <f t="array" ref="B177">_xlfn.XLOOKUP(Tableau210[[#This Row],[NOM]]&amp;Tableau210[[#This Row],[REPERE BUTA]],[6]!Tableau16[POSTE TECHNIQUE]&amp;[6]!Tableau16[Repere REF],[6]!Tableau16[NUMERO CLIENT])</f>
        <v>#N/A</v>
      </c>
      <c r="C177" s="48" cm="1">
        <f t="array" ref="C177">_xlfn.XLOOKUP(Tableau210[[#This Row],[NOM]]&amp;Tableau210[[#This Row],[Repere Ubleam]],[7]Sheet1!$C$2:$C$2995&amp;[7]Sheet1!$I$2:$I$2995,[7]Sheet1!$A$2:$A$2995)</f>
        <v>149</v>
      </c>
      <c r="D177" s="48" t="str">
        <f>C177&amp;""</f>
        <v>149</v>
      </c>
      <c r="E177" s="48" t="e">
        <v>#N/A</v>
      </c>
      <c r="F177" s="48" t="e">
        <v>#N/A</v>
      </c>
      <c r="G177" s="176" t="s">
        <v>1267</v>
      </c>
      <c r="H177" s="119" t="s">
        <v>1067</v>
      </c>
      <c r="I177" s="119" t="s">
        <v>80</v>
      </c>
      <c r="J177" s="119" t="s">
        <v>48</v>
      </c>
      <c r="K177" s="119" t="str">
        <f>_xlfn.XLOOKUP(Tableau210[[#This Row],[NOM]],[8]LUT!$I$5:$I$301,[8]LUT!$N$5:$N$301)</f>
        <v xml:space="preserve">Colonne </v>
      </c>
      <c r="L177" s="119">
        <v>6</v>
      </c>
      <c r="M177" s="119"/>
      <c r="N177" s="119">
        <v>6</v>
      </c>
      <c r="O177" s="119"/>
      <c r="P177" s="119"/>
      <c r="Q177" s="119"/>
      <c r="R177" s="119"/>
      <c r="S177" s="119"/>
      <c r="T177" s="119"/>
      <c r="U177" s="119"/>
      <c r="V177" s="119"/>
      <c r="W177" s="148">
        <v>20</v>
      </c>
      <c r="X177" s="207" cm="1">
        <f t="array" ref="X1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7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77" s="148">
        <v>20</v>
      </c>
      <c r="AA177" s="207" cm="1">
        <f t="array" ref="AA1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7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77" s="48"/>
      <c r="AD177" s="117" t="s">
        <v>2140</v>
      </c>
      <c r="AE177" s="119"/>
      <c r="AF177" s="181">
        <v>0</v>
      </c>
      <c r="AG177" s="178" cm="1">
        <f t="array" ref="AG177">IFERROR(
   SUM(
      _xlfn._xlws.FILTER(
         Tableau3[JP],
         (Tableau3[ITEM]=Tableau210[[#This Row],[NOM]])*
         (Tableau3[Rep.]=Tableau210[[#This Row],[REPERE BUTA]])
      )
   ),
0)</f>
        <v>0</v>
      </c>
      <c r="AH177" s="182">
        <v>0</v>
      </c>
      <c r="AI177" s="178" cm="1">
        <f t="array" ref="AI177">IFERROR(
   SUM(
      _xlfn._xlws.FILTER(
         Tableau3[BP],
         (Tableau3[ITEM]=Tableau210[[#This Row],[NOM]])*
         (Tableau3[Rep.]=Tableau210[[#This Row],[REPERE BUTA]])
      )
   ),
0)</f>
        <v>0</v>
      </c>
      <c r="AJ177" s="182" t="s">
        <v>2141</v>
      </c>
      <c r="AK177" s="177" t="str">
        <f>IF(Tableau210[[#This Row],[NB JP BUTA]]=1,"1 JP","") &amp; IF(Tableau210[[#This Row],[Nb BP BUTA]]=1," 1 BP","") &amp; IF(Tableau210[[#This Row],[Nb BP BUTA]]=2," 2 BP","")</f>
        <v/>
      </c>
      <c r="AL177" s="117" t="s">
        <v>103</v>
      </c>
      <c r="AM177" s="117">
        <f>IFERROR(+VLOOKUP(AY177,Tiges!$G$4:$I$569,3,FALSE),"")</f>
        <v>22</v>
      </c>
      <c r="AN177" s="48"/>
      <c r="AO177" s="117" t="s">
        <v>2303</v>
      </c>
      <c r="AP177" s="177" cm="1">
        <f t="array" ref="AP1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77" s="411" t="s">
        <v>2303</v>
      </c>
      <c r="AR177" s="117" t="s">
        <v>2303</v>
      </c>
      <c r="AS177" s="177" t="str" cm="1">
        <f t="array" ref="AS1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77" s="411" t="s">
        <v>2303</v>
      </c>
      <c r="AU177" s="117" t="s">
        <v>2303</v>
      </c>
      <c r="AV177" s="177" t="str" cm="1">
        <f t="array" ref="AV1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77" s="411" t="s">
        <v>2303</v>
      </c>
      <c r="AX177" s="117"/>
      <c r="AY177" s="117" cm="1">
        <f t="array" ref="AY177">IFERROR(_xlfn.XLOOKUP(Tableau210[[#This Row],[DN DONNEES BUTA ]]&amp;Tableau210[[#This Row],[PN DONNEES BUTA]],Tiges!$B$4:$B$79&amp;Tiges!$C$4:$C$79,Tiges!$G$4:$G$79),"")</f>
        <v>14</v>
      </c>
      <c r="AZ177" s="117"/>
      <c r="BA177" s="117" cm="1">
        <f t="array" ref="BA177">IFERROR(_xlfn.XLOOKUP(Tableau210[[#This Row],[DN DONNEES BUTA ]]&amp;Tableau210[[#This Row],[PN DONNEES BUTA]],Tiges!$B$4:$B$79&amp;Tiges!$C$4:$C$79,Tiges!$H$4:$H$79),"")</f>
        <v>70</v>
      </c>
      <c r="BB177" s="117"/>
      <c r="BC177" s="182">
        <v>0</v>
      </c>
      <c r="BD177" s="177" cm="1">
        <f t="array" ref="BD177">IFERROR(
   SUM(
      _xlfn._xlws.FILTER(
         Tableau3[Nb Platinage Joint],
         (Tableau3[ITEM]=Tableau210[[#This Row],[NOM]])*
         (Tableau3[Rep.]=Tableau210[[#This Row],[REPERE BUTA]])
      )
   ),
0)</f>
        <v>0</v>
      </c>
      <c r="BE177" s="182" t="str">
        <f>IFERROR(VLOOKUP(Tableau210[[#This Row],[OPERATION]],Tableau4[],3,FALSE),"")</f>
        <v/>
      </c>
      <c r="BF177" s="177" cm="1">
        <f t="array" ref="BF177">IFERROR(
   SUM(
      _xlfn._xlws.FILTER(
         Tableau3[Joint Définitif Nb],
         (Tableau3[ITEM]=Tableau210[[#This Row],[NOM]])*
         (Tableau3[Rep.]=Tableau210[[#This Row],[REPERE BUTA]])
      )
   ),
0)</f>
        <v>1</v>
      </c>
      <c r="BG177" s="117" t="s">
        <v>2303</v>
      </c>
      <c r="BH177" s="177" t="str" cm="1">
        <f t="array" ref="BH1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77" s="117" t="s">
        <v>2303</v>
      </c>
      <c r="BK177" s="117" t="s">
        <v>2303</v>
      </c>
      <c r="BL177" s="167" t="s">
        <v>2380</v>
      </c>
      <c r="BM177" s="167"/>
      <c r="BN177" s="117"/>
      <c r="BO177" s="117"/>
      <c r="BP177" s="117"/>
      <c r="BQ177" s="48"/>
      <c r="BR177" s="119"/>
      <c r="BS177" s="48"/>
      <c r="BT177" s="48"/>
      <c r="BU177" s="48"/>
      <c r="BV177" s="48"/>
      <c r="BW177" s="48"/>
      <c r="BX177" s="48"/>
    </row>
    <row r="178" spans="1:76" s="154" customFormat="1" ht="15.75" hidden="1" x14ac:dyDescent="0.25">
      <c r="A178" s="48" t="e" cm="1">
        <f t="array" ref="A178">_xlfn.XLOOKUP(Tableau210[[#This Row],[NOM]]&amp;Tableau210[[#This Row],[REPERE BUTA]],[6]!Tableau16[POSTE TECHNIQUE]&amp;[6]!Tableau16[Repere ADM],[6]!Tableau16[NUMERO CLIENT])</f>
        <v>#N/A</v>
      </c>
      <c r="B178" s="48" t="e" cm="1">
        <f t="array" ref="B178">_xlfn.XLOOKUP(Tableau210[[#This Row],[NOM]]&amp;Tableau210[[#This Row],[REPERE BUTA]],[6]!Tableau16[POSTE TECHNIQUE]&amp;[6]!Tableau16[Repere REF],[6]!Tableau16[NUMERO CLIENT])</f>
        <v>#N/A</v>
      </c>
      <c r="C178" s="48" cm="1">
        <f t="array" ref="C178">_xlfn.XLOOKUP(Tableau210[[#This Row],[NOM]]&amp;Tableau210[[#This Row],[Repere Ubleam]],[7]Sheet1!$C$2:$C$2995&amp;[7]Sheet1!$I$2:$I$2995,[7]Sheet1!$A$2:$A$2995)</f>
        <v>150</v>
      </c>
      <c r="D178" s="48" t="str">
        <f>C178&amp;""</f>
        <v>150</v>
      </c>
      <c r="E178" s="48" t="e">
        <v>#N/A</v>
      </c>
      <c r="F178" s="48" t="e">
        <v>#N/A</v>
      </c>
      <c r="G178" s="149" t="s">
        <v>1267</v>
      </c>
      <c r="H178" s="150" t="s">
        <v>1067</v>
      </c>
      <c r="I178" s="150" t="s">
        <v>80</v>
      </c>
      <c r="J178" s="150" t="s">
        <v>48</v>
      </c>
      <c r="K178" s="150" t="str">
        <f>_xlfn.XLOOKUP(Tableau210[[#This Row],[NOM]],[8]LUT!$I$5:$I$301,[8]LUT!$N$5:$N$301)</f>
        <v xml:space="preserve">Colonne </v>
      </c>
      <c r="L178" s="150">
        <v>7</v>
      </c>
      <c r="M178" s="164" t="s">
        <v>103</v>
      </c>
      <c r="N178" s="164">
        <v>7</v>
      </c>
      <c r="O178" s="150"/>
      <c r="P178" s="150"/>
      <c r="Q178" s="150"/>
      <c r="R178" s="150"/>
      <c r="S178" s="150"/>
      <c r="T178" s="150"/>
      <c r="U178" s="150"/>
      <c r="V178" s="150"/>
      <c r="W178" s="165">
        <v>50</v>
      </c>
      <c r="X178" s="151" cm="1">
        <f t="array" ref="X1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78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78" s="165">
        <v>20</v>
      </c>
      <c r="AA178" s="151" cm="1">
        <f t="array" ref="AA1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78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78" s="152"/>
      <c r="AD178" s="153" t="s">
        <v>2196</v>
      </c>
      <c r="AE178" s="150"/>
      <c r="AF178" s="150">
        <f>IFERROR(VLOOKUP(Tableau210[[#This Row],[OPERATION]],Tableau4[],5,FALSE),"")</f>
        <v>0</v>
      </c>
      <c r="AG178" s="150" cm="1">
        <f t="array" ref="AG178">IFERROR(
   SUM(
      _xlfn._xlws.FILTER(
         Tableau3[JP],
         (Tableau3[ITEM]=Tableau210[[#This Row],[NOM]])*
         (Tableau3[Rep.]=Tableau210[[#This Row],[REPERE BUTA]])
      )
   ),
0)</f>
        <v>1</v>
      </c>
      <c r="AH178" s="153">
        <f>IFERROR(VLOOKUP(Tableau210[[#This Row],[OPERATION]],Tableau4[],4,FALSE),"")</f>
        <v>0</v>
      </c>
      <c r="AI178" s="150" cm="1">
        <f t="array" ref="AI178">IFERROR(
   SUM(
      _xlfn._xlws.FILTER(
         Tableau3[BP],
         (Tableau3[ITEM]=Tableau210[[#This Row],[NOM]])*
         (Tableau3[Rep.]=Tableau210[[#This Row],[REPERE BUTA]])
      )
   ),
0)</f>
        <v>0</v>
      </c>
      <c r="AJ178" s="153" t="str">
        <f>IF(Tableau210[[#This Row],[NB JP EMIS]]=1,"1 JP","") &amp; IF(Tableau210[[#This Row],[NB BP EMIS]]=1," 1 BP","")</f>
        <v/>
      </c>
      <c r="AK178" s="153" t="str">
        <f>IF(Tableau210[[#This Row],[NB JP BUTA]]=1,"1 JP","") &amp; IF(Tableau210[[#This Row],[Nb BP BUTA]]=1," 1 BP","") &amp; IF(Tableau210[[#This Row],[Nb BP BUTA]]=2," 2 BP","")</f>
        <v>1 JP</v>
      </c>
      <c r="AL178" s="153" t="s">
        <v>103</v>
      </c>
      <c r="AM178" s="153">
        <f>IFERROR(+VLOOKUP(AY178,Tiges!$G$4:$I$569,3,FALSE),"")</f>
        <v>27</v>
      </c>
      <c r="AN178" s="152"/>
      <c r="AO178" s="153">
        <v>4</v>
      </c>
      <c r="AP178" s="153" cm="1">
        <f t="array" ref="AP1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7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78" s="153" t="s">
        <v>2401</v>
      </c>
      <c r="AS178" s="153" t="str" cm="1">
        <f t="array" ref="AS1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7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78" s="153" t="s">
        <v>1123</v>
      </c>
      <c r="AV178" s="153" t="str" cm="1">
        <f t="array" ref="AV1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7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78" s="153"/>
      <c r="AY178" s="153" cm="1">
        <f t="array" ref="AY178">IFERROR(_xlfn.XLOOKUP(Tableau210[[#This Row],[DN DONNEES BUTA ]]&amp;Tableau210[[#This Row],[PN DONNEES BUTA]],Tiges!$B$4:$B$79&amp;Tiges!$C$4:$C$79,Tiges!$G$4:$G$79),"")</f>
        <v>16</v>
      </c>
      <c r="AZ178" s="153"/>
      <c r="BA178" s="153" cm="1">
        <f t="array" ref="BA178">IFERROR(_xlfn.XLOOKUP(Tableau210[[#This Row],[DN DONNEES BUTA ]]&amp;Tableau210[[#This Row],[PN DONNEES BUTA]],Tiges!$B$4:$B$79&amp;Tiges!$C$4:$C$79,Tiges!$H$4:$H$79),"")</f>
        <v>90</v>
      </c>
      <c r="BB178" s="153"/>
      <c r="BC178" s="153">
        <f>IFERROR(VLOOKUP(Tableau210[[#This Row],[OPERATION]],Tableau4[],2,FALSE),"")</f>
        <v>0</v>
      </c>
      <c r="BD178" s="153" cm="1">
        <f t="array" ref="BD178">IFERROR(
   SUM(
      _xlfn._xlws.FILTER(
         Tableau3[Nb Platinage Joint],
         (Tableau3[ITEM]=Tableau210[[#This Row],[NOM]])*
         (Tableau3[Rep.]=Tableau210[[#This Row],[REPERE BUTA]])
      )
   ),
0)</f>
        <v>2</v>
      </c>
      <c r="BE178" s="153">
        <f>IFERROR(VLOOKUP(Tableau210[[#This Row],[OPERATION]],Tableau4[],3,FALSE),"")</f>
        <v>1</v>
      </c>
      <c r="BF178" s="153" cm="1">
        <f t="array" ref="BF178">IFERROR(
   SUM(
      _xlfn._xlws.FILTER(
         Tableau3[Joint Définitif Nb],
         (Tableau3[ITEM]=Tableau210[[#This Row],[NOM]])*
         (Tableau3[Rep.]=Tableau210[[#This Row],[REPERE BUTA]])
      )
   ),
0)</f>
        <v>1</v>
      </c>
      <c r="BG178" s="153" t="s">
        <v>129</v>
      </c>
      <c r="BH178" s="153" t="str" cm="1">
        <f t="array" ref="BH1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7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78" s="153" t="s">
        <v>2408</v>
      </c>
      <c r="BK178" s="153" t="s">
        <v>37</v>
      </c>
      <c r="BL178" s="150" t="s">
        <v>2459</v>
      </c>
      <c r="BM178" s="150"/>
      <c r="BN178" s="153"/>
      <c r="BO178" s="153"/>
      <c r="BP178" s="153"/>
      <c r="BQ178" s="152"/>
      <c r="BR178" s="150"/>
      <c r="BS178" s="152"/>
      <c r="BT178" s="152"/>
      <c r="BU178" s="152"/>
      <c r="BV178" s="152"/>
      <c r="BW178" s="152"/>
      <c r="BX178" s="152"/>
    </row>
    <row r="179" spans="1:76" s="154" customFormat="1" ht="15.75" hidden="1" x14ac:dyDescent="0.25">
      <c r="A179" s="48" t="e" cm="1">
        <f t="array" ref="A179">_xlfn.XLOOKUP(Tableau210[[#This Row],[NOM]]&amp;Tableau210[[#This Row],[REPERE BUTA]],[6]!Tableau16[POSTE TECHNIQUE]&amp;[6]!Tableau16[Repere ADM],[6]!Tableau16[NUMERO CLIENT])</f>
        <v>#N/A</v>
      </c>
      <c r="B179" s="48" t="e" cm="1">
        <f t="array" ref="B179">_xlfn.XLOOKUP(Tableau210[[#This Row],[NOM]]&amp;Tableau210[[#This Row],[REPERE BUTA]],[6]!Tableau16[POSTE TECHNIQUE]&amp;[6]!Tableau16[Repere REF],[6]!Tableau16[NUMERO CLIENT])</f>
        <v>#N/A</v>
      </c>
      <c r="C179" s="48" cm="1">
        <f t="array" ref="C179">_xlfn.XLOOKUP(Tableau210[[#This Row],[NOM]]&amp;Tableau210[[#This Row],[Repere Ubleam]],[7]Sheet1!$C$2:$C$2995&amp;[7]Sheet1!$I$2:$I$2995,[7]Sheet1!$A$2:$A$2995)</f>
        <v>151</v>
      </c>
      <c r="D179" s="48" t="str">
        <f>C179&amp;""</f>
        <v>151</v>
      </c>
      <c r="E179" s="48" t="e">
        <v>#N/A</v>
      </c>
      <c r="F179" s="48" t="e">
        <v>#N/A</v>
      </c>
      <c r="G179" s="149" t="s">
        <v>1267</v>
      </c>
      <c r="H179" s="150" t="s">
        <v>1067</v>
      </c>
      <c r="I179" s="150" t="s">
        <v>80</v>
      </c>
      <c r="J179" s="150" t="s">
        <v>48</v>
      </c>
      <c r="K179" s="150" t="str">
        <f>_xlfn.XLOOKUP(Tableau210[[#This Row],[NOM]],[8]LUT!$I$5:$I$301,[8]LUT!$N$5:$N$301)</f>
        <v xml:space="preserve">Colonne </v>
      </c>
      <c r="L179" s="150">
        <v>9</v>
      </c>
      <c r="M179" s="150" t="s">
        <v>2259</v>
      </c>
      <c r="N179" s="150" t="s">
        <v>2259</v>
      </c>
      <c r="O179" s="150" t="s">
        <v>2110</v>
      </c>
      <c r="P179" s="150"/>
      <c r="Q179" s="150"/>
      <c r="R179" s="150"/>
      <c r="S179" s="150"/>
      <c r="T179" s="150"/>
      <c r="U179" s="150"/>
      <c r="V179" s="150"/>
      <c r="W179" s="151" t="s">
        <v>2159</v>
      </c>
      <c r="X179" s="151" cm="1">
        <f t="array" ref="X1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7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79" s="151" t="s">
        <v>3424</v>
      </c>
      <c r="AA179" s="151" cm="1">
        <f t="array" ref="AA1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7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79" s="152"/>
      <c r="AD179" s="153" t="s">
        <v>2197</v>
      </c>
      <c r="AE179" s="150"/>
      <c r="AF179" s="150">
        <f>IFERROR(VLOOKUP(Tableau210[[#This Row],[OPERATION]],Tableau4[],5,FALSE),"")</f>
        <v>0</v>
      </c>
      <c r="AG179" s="150" cm="1">
        <f t="array" ref="AG179">IFERROR(
   SUM(
      _xlfn._xlws.FILTER(
         Tableau3[JP],
         (Tableau3[ITEM]=Tableau210[[#This Row],[NOM]])*
         (Tableau3[Rep.]=Tableau210[[#This Row],[REPERE BUTA]])
      )
   ),
0)</f>
        <v>1</v>
      </c>
      <c r="AH179" s="153">
        <f>IFERROR(VLOOKUP(Tableau210[[#This Row],[OPERATION]],Tableau4[],4,FALSE),"")</f>
        <v>1</v>
      </c>
      <c r="AI179" s="150" cm="1">
        <f t="array" ref="AI179">IFERROR(
   SUM(
      _xlfn._xlws.FILTER(
         Tableau3[BP],
         (Tableau3[ITEM]=Tableau210[[#This Row],[NOM]])*
         (Tableau3[Rep.]=Tableau210[[#This Row],[REPERE BUTA]])
      )
   ),
0)</f>
        <v>0</v>
      </c>
      <c r="AJ179" s="153" t="str">
        <f>IF(Tableau210[[#This Row],[NB JP EMIS]]=1,"1 JP","") &amp; IF(Tableau210[[#This Row],[NB BP EMIS]]=1," 1 BP","")</f>
        <v xml:space="preserve"> 1 BP</v>
      </c>
      <c r="AK179" s="153" t="str">
        <f>IF(Tableau210[[#This Row],[NB JP BUTA]]=1,"1 JP","") &amp; IF(Tableau210[[#This Row],[Nb BP BUTA]]=1," 1 BP","") &amp; IF(Tableau210[[#This Row],[Nb BP BUTA]]=2," 2 BP","")</f>
        <v>1 JP</v>
      </c>
      <c r="AL179" s="153" t="s">
        <v>103</v>
      </c>
      <c r="AM179" s="153">
        <f>IFERROR(+VLOOKUP(AY179,Tiges!$G$4:$I$569,3,FALSE),"")</f>
        <v>27</v>
      </c>
      <c r="AN179" s="152"/>
      <c r="AO179" s="151" t="s">
        <v>3424</v>
      </c>
      <c r="AP179" s="153" cm="1">
        <f t="array" ref="AP1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7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79" s="151" t="s">
        <v>3424</v>
      </c>
      <c r="AS179" s="153" t="str" cm="1">
        <f t="array" ref="AS1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7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79" s="151" t="s">
        <v>3424</v>
      </c>
      <c r="AV179" s="153" t="str" cm="1">
        <f t="array" ref="AV1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7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79" s="153"/>
      <c r="AY179" s="153" cm="1">
        <f t="array" ref="AY179">IFERROR(_xlfn.XLOOKUP(Tableau210[[#This Row],[DN DONNEES BUTA ]]&amp;Tableau210[[#This Row],[PN DONNEES BUTA]],Tiges!$B$4:$B$79&amp;Tiges!$C$4:$C$79,Tiges!$G$4:$G$79),"")</f>
        <v>16</v>
      </c>
      <c r="AZ179" s="153"/>
      <c r="BA179" s="153" cm="1">
        <f t="array" ref="BA179">IFERROR(_xlfn.XLOOKUP(Tableau210[[#This Row],[DN DONNEES BUTA ]]&amp;Tableau210[[#This Row],[PN DONNEES BUTA]],Tiges!$B$4:$B$79&amp;Tiges!$C$4:$C$79,Tiges!$H$4:$H$79),"")</f>
        <v>100</v>
      </c>
      <c r="BB179" s="153"/>
      <c r="BC179" s="153">
        <f>IFERROR(VLOOKUP(Tableau210[[#This Row],[OPERATION]],Tableau4[],2,FALSE),"")</f>
        <v>1</v>
      </c>
      <c r="BD179" s="153" cm="1">
        <f t="array" ref="BD179">IFERROR(
   SUM(
      _xlfn._xlws.FILTER(
         Tableau3[Nb Platinage Joint],
         (Tableau3[ITEM]=Tableau210[[#This Row],[NOM]])*
         (Tableau3[Rep.]=Tableau210[[#This Row],[REPERE BUTA]])
      )
   ),
0)</f>
        <v>2</v>
      </c>
      <c r="BE179" s="153">
        <f>IFERROR(VLOOKUP(Tableau210[[#This Row],[OPERATION]],Tableau4[],3,FALSE),"")</f>
        <v>1</v>
      </c>
      <c r="BF179" s="153" cm="1">
        <f t="array" ref="BF179">IFERROR(
   SUM(
      _xlfn._xlws.FILTER(
         Tableau3[Joint Définitif Nb],
         (Tableau3[ITEM]=Tableau210[[#This Row],[NOM]])*
         (Tableau3[Rep.]=Tableau210[[#This Row],[REPERE BUTA]])
      )
   ),
0)</f>
        <v>1</v>
      </c>
      <c r="BG179" s="151" t="s">
        <v>3424</v>
      </c>
      <c r="BH179" s="153" t="str" cm="1">
        <f t="array" ref="BH1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7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79" s="151" t="s">
        <v>3424</v>
      </c>
      <c r="BK179" s="151" t="s">
        <v>3424</v>
      </c>
      <c r="BL179" s="153" t="s">
        <v>2458</v>
      </c>
      <c r="BM179" s="153" t="s">
        <v>2380</v>
      </c>
      <c r="BN179" s="153"/>
      <c r="BO179" s="153"/>
      <c r="BP179" s="153"/>
      <c r="BQ179" s="152"/>
      <c r="BR179" s="150"/>
      <c r="BS179" s="152"/>
      <c r="BT179" s="152"/>
      <c r="BU179" s="152"/>
      <c r="BV179" s="152"/>
      <c r="BW179" s="152"/>
      <c r="BX179" s="152"/>
    </row>
    <row r="180" spans="1:76" s="154" customFormat="1" ht="15.75" hidden="1" x14ac:dyDescent="0.25">
      <c r="A180" s="48" t="e" cm="1">
        <f t="array" ref="A180">_xlfn.XLOOKUP(Tableau210[[#This Row],[NOM]]&amp;Tableau210[[#This Row],[REPERE BUTA]],[6]!Tableau16[POSTE TECHNIQUE]&amp;[6]!Tableau16[Repere ADM],[6]!Tableau16[NUMERO CLIENT])</f>
        <v>#N/A</v>
      </c>
      <c r="B180" s="48" t="e" cm="1">
        <f t="array" ref="B180">_xlfn.XLOOKUP(Tableau210[[#This Row],[NOM]]&amp;Tableau210[[#This Row],[REPERE BUTA]],[6]!Tableau16[POSTE TECHNIQUE]&amp;[6]!Tableau16[Repere REF],[6]!Tableau16[NUMERO CLIENT])</f>
        <v>#N/A</v>
      </c>
      <c r="C180" s="48" cm="1">
        <f t="array" ref="C180">_xlfn.XLOOKUP(Tableau210[[#This Row],[NOM]]&amp;Tableau210[[#This Row],[Repere Ubleam]],[7]Sheet1!$C$2:$C$2995&amp;[7]Sheet1!$I$2:$I$2995,[7]Sheet1!$A$2:$A$2995)</f>
        <v>152</v>
      </c>
      <c r="D180" s="48" t="str">
        <f>C180&amp;""</f>
        <v>152</v>
      </c>
      <c r="E180" s="48" t="e">
        <v>#N/A</v>
      </c>
      <c r="F180" s="48" t="e">
        <v>#N/A</v>
      </c>
      <c r="G180" s="149" t="s">
        <v>1267</v>
      </c>
      <c r="H180" s="150" t="s">
        <v>1067</v>
      </c>
      <c r="I180" s="150" t="s">
        <v>80</v>
      </c>
      <c r="J180" s="150" t="s">
        <v>48</v>
      </c>
      <c r="K180" s="150" t="str">
        <f>_xlfn.XLOOKUP(Tableau210[[#This Row],[NOM]],[8]LUT!$I$5:$I$301,[8]LUT!$N$5:$N$301)</f>
        <v xml:space="preserve">Colonne </v>
      </c>
      <c r="L180" s="150">
        <v>9</v>
      </c>
      <c r="M180" s="150" t="s">
        <v>2260</v>
      </c>
      <c r="N180" s="150" t="s">
        <v>2260</v>
      </c>
      <c r="O180" s="150" t="s">
        <v>2149</v>
      </c>
      <c r="P180" s="150"/>
      <c r="Q180" s="150"/>
      <c r="R180" s="150"/>
      <c r="S180" s="150"/>
      <c r="T180" s="150"/>
      <c r="U180" s="150"/>
      <c r="V180" s="150"/>
      <c r="W180" s="165" t="s">
        <v>2159</v>
      </c>
      <c r="X180" s="151" cm="1">
        <f t="array" ref="X1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8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80" s="165" t="s">
        <v>3424</v>
      </c>
      <c r="AA180" s="151" cm="1">
        <f t="array" ref="AA1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80" s="152"/>
      <c r="AD180" s="153" t="s">
        <v>2196</v>
      </c>
      <c r="AE180" s="150"/>
      <c r="AF180" s="150">
        <f>IFERROR(VLOOKUP(Tableau210[[#This Row],[OPERATION]],Tableau4[],5,FALSE),"")</f>
        <v>0</v>
      </c>
      <c r="AG180" s="150"/>
      <c r="AH180" s="153">
        <f>IFERROR(VLOOKUP(Tableau210[[#This Row],[OPERATION]],Tableau4[],4,FALSE),"")</f>
        <v>0</v>
      </c>
      <c r="AI180" s="150"/>
      <c r="AJ180" s="150" t="str">
        <f>IF(Tableau210[[#This Row],[NB JP EMIS]]=1,"1 JP","") &amp; IF(Tableau210[[#This Row],[NB BP EMIS]]=1," 1 BP","")</f>
        <v/>
      </c>
      <c r="AK180" s="153"/>
      <c r="AL180" s="153" t="s">
        <v>103</v>
      </c>
      <c r="AM180" s="153">
        <f>IFERROR(+VLOOKUP(AY180,Tiges!$G$4:$I$569,3,FALSE),"")</f>
        <v>27</v>
      </c>
      <c r="AN180" s="152"/>
      <c r="AO180" s="165" t="s">
        <v>3424</v>
      </c>
      <c r="AP180" s="153" cm="1">
        <f t="array" ref="AP1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8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80" s="165" t="s">
        <v>3424</v>
      </c>
      <c r="AS180" s="153" t="str" cm="1">
        <f t="array" ref="AS1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8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80" s="165" t="s">
        <v>3424</v>
      </c>
      <c r="AV180" s="153" t="str" cm="1">
        <f t="array" ref="AV1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0" s="153"/>
      <c r="AY180" s="153" cm="1">
        <f t="array" ref="AY180">IFERROR(_xlfn.XLOOKUP(Tableau210[[#This Row],[DN DONNEES BUTA ]]&amp;Tableau210[[#This Row],[PN DONNEES BUTA]],Tiges!$B$4:$B$79&amp;Tiges!$C$4:$C$79,Tiges!$G$4:$G$79),"")</f>
        <v>16</v>
      </c>
      <c r="AZ180" s="153"/>
      <c r="BA180" s="153" cm="1">
        <f t="array" ref="BA180">IFERROR(_xlfn.XLOOKUP(Tableau210[[#This Row],[DN DONNEES BUTA ]]&amp;Tableau210[[#This Row],[PN DONNEES BUTA]],Tiges!$B$4:$B$79&amp;Tiges!$C$4:$C$79,Tiges!$H$4:$H$79),"")</f>
        <v>100</v>
      </c>
      <c r="BB180" s="153"/>
      <c r="BC180" s="153">
        <f>IFERROR(VLOOKUP(Tableau210[[#This Row],[OPERATION]],Tableau4[],2,FALSE),"")</f>
        <v>0</v>
      </c>
      <c r="BD180" s="153"/>
      <c r="BE180" s="153">
        <f>IFERROR(VLOOKUP(Tableau210[[#This Row],[OPERATION]],Tableau4[],3,FALSE),"")</f>
        <v>1</v>
      </c>
      <c r="BF180" s="153"/>
      <c r="BG180" s="165" t="s">
        <v>3424</v>
      </c>
      <c r="BH180" s="153" t="str" cm="1">
        <f t="array" ref="BH1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0" s="165" t="s">
        <v>3424</v>
      </c>
      <c r="BK180" s="165" t="s">
        <v>3424</v>
      </c>
      <c r="BL180" s="153" t="s">
        <v>2262</v>
      </c>
      <c r="BM180" s="153" t="s">
        <v>2380</v>
      </c>
      <c r="BN180" s="153"/>
      <c r="BO180" s="153"/>
      <c r="BP180" s="153"/>
      <c r="BQ180" s="152"/>
      <c r="BR180" s="150"/>
      <c r="BS180" s="152"/>
      <c r="BT180" s="152"/>
      <c r="BU180" s="152"/>
      <c r="BV180" s="152"/>
      <c r="BW180" s="152"/>
      <c r="BX180" s="152"/>
    </row>
    <row r="181" spans="1:76" ht="15.75" hidden="1" x14ac:dyDescent="0.25">
      <c r="A181" s="48" t="e" cm="1">
        <f t="array" ref="A181">_xlfn.XLOOKUP(Tableau210[[#This Row],[NOM]]&amp;Tableau210[[#This Row],[REPERE BUTA]],[6]!Tableau16[POSTE TECHNIQUE]&amp;[6]!Tableau16[Repere ADM],[6]!Tableau16[NUMERO CLIENT])</f>
        <v>#N/A</v>
      </c>
      <c r="B181" s="48" t="e" cm="1">
        <f t="array" ref="B181">_xlfn.XLOOKUP(Tableau210[[#This Row],[NOM]]&amp;Tableau210[[#This Row],[REPERE BUTA]],[6]!Tableau16[POSTE TECHNIQUE]&amp;[6]!Tableau16[Repere REF],[6]!Tableau16[NUMERO CLIENT])</f>
        <v>#N/A</v>
      </c>
      <c r="C181" s="48" cm="1">
        <f t="array" ref="C181">_xlfn.XLOOKUP(Tableau210[[#This Row],[NOM]]&amp;Tableau210[[#This Row],[Repere Ubleam]],[7]Sheet1!$C$2:$C$2995&amp;[7]Sheet1!$I$2:$I$2995,[7]Sheet1!$A$2:$A$2995)</f>
        <v>153</v>
      </c>
      <c r="D181" s="48" t="str">
        <f>C181&amp;""</f>
        <v>153</v>
      </c>
      <c r="E181" s="48" t="e">
        <v>#N/A</v>
      </c>
      <c r="F181" s="48" t="e">
        <v>#N/A</v>
      </c>
      <c r="G181" s="176" t="s">
        <v>1267</v>
      </c>
      <c r="H181" s="119" t="s">
        <v>1067</v>
      </c>
      <c r="I181" s="119" t="s">
        <v>80</v>
      </c>
      <c r="J181" s="119" t="s">
        <v>48</v>
      </c>
      <c r="K181" s="119" t="str">
        <f>_xlfn.XLOOKUP(Tableau210[[#This Row],[NOM]],[8]LUT!$I$5:$I$301,[8]LUT!$N$5:$N$301)</f>
        <v xml:space="preserve">Colonne </v>
      </c>
      <c r="L181" s="119">
        <v>10</v>
      </c>
      <c r="M181" s="119"/>
      <c r="N181" s="119">
        <v>10</v>
      </c>
      <c r="O181" s="119"/>
      <c r="P181" s="119"/>
      <c r="Q181" s="119"/>
      <c r="R181" s="119"/>
      <c r="S181" s="119"/>
      <c r="T181" s="119"/>
      <c r="U181" s="119"/>
      <c r="V181" s="119"/>
      <c r="W181" s="148">
        <v>50</v>
      </c>
      <c r="X181" s="207" cm="1">
        <f t="array" ref="X1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8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81" s="148">
        <v>20</v>
      </c>
      <c r="AA181" s="207" cm="1">
        <f t="array" ref="AA1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81" s="48"/>
      <c r="AD181" s="117" t="s">
        <v>2196</v>
      </c>
      <c r="AE181" s="119"/>
      <c r="AF181" s="181">
        <f>IFERROR(VLOOKUP(Tableau210[[#This Row],[OPERATION]],Tableau4[],5,FALSE),"")</f>
        <v>0</v>
      </c>
      <c r="AG181" s="178" cm="1">
        <f t="array" ref="AG181">IFERROR(
   SUM(
      _xlfn._xlws.FILTER(
         Tableau3[JP],
         (Tableau3[ITEM]=Tableau210[[#This Row],[NOM]])*
         (Tableau3[Rep.]=Tableau210[[#This Row],[REPERE BUTA]])
      )
   ),
0)</f>
        <v>0</v>
      </c>
      <c r="AH181" s="182">
        <f>IFERROR(VLOOKUP(Tableau210[[#This Row],[OPERATION]],Tableau4[],4,FALSE),"")</f>
        <v>0</v>
      </c>
      <c r="AI181" s="178" cm="1">
        <f t="array" ref="AI181">IFERROR(
   SUM(
      _xlfn._xlws.FILTER(
         Tableau3[BP],
         (Tableau3[ITEM]=Tableau210[[#This Row],[NOM]])*
         (Tableau3[Rep.]=Tableau210[[#This Row],[REPERE BUTA]])
      )
   ),
0)</f>
        <v>0</v>
      </c>
      <c r="AJ181" s="182" t="str">
        <f>IF(Tableau210[[#This Row],[NB JP EMIS]]=1,"1 JP","") &amp; IF(Tableau210[[#This Row],[NB BP EMIS]]=1," 1 BP","")</f>
        <v/>
      </c>
      <c r="AK181" s="177" t="str">
        <f>IF(Tableau210[[#This Row],[NB JP BUTA]]=1,"1 JP","") &amp; IF(Tableau210[[#This Row],[Nb BP BUTA]]=1," 1 BP","") &amp; IF(Tableau210[[#This Row],[Nb BP BUTA]]=2," 2 BP","")</f>
        <v/>
      </c>
      <c r="AL181" s="117" t="s">
        <v>103</v>
      </c>
      <c r="AM181" s="117">
        <f>IFERROR(+VLOOKUP(AY181,Tiges!$G$4:$I$569,3,FALSE),"")</f>
        <v>27</v>
      </c>
      <c r="AN181" s="48"/>
      <c r="AO181" s="117">
        <v>4</v>
      </c>
      <c r="AP181" s="177" cm="1">
        <f t="array" ref="AP1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81" s="117" t="s">
        <v>2401</v>
      </c>
      <c r="AS181" s="177" t="str" cm="1">
        <f t="array" ref="AS1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81" s="117" t="s">
        <v>1123</v>
      </c>
      <c r="AV181" s="177" t="str" cm="1">
        <f t="array" ref="AV1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1" s="117"/>
      <c r="AY181" s="117" cm="1">
        <f t="array" ref="AY181">IFERROR(_xlfn.XLOOKUP(Tableau210[[#This Row],[DN DONNEES BUTA ]]&amp;Tableau210[[#This Row],[PN DONNEES BUTA]],Tiges!$B$4:$B$79&amp;Tiges!$C$4:$C$79,Tiges!$G$4:$G$79),"")</f>
        <v>16</v>
      </c>
      <c r="AZ181" s="117"/>
      <c r="BA181" s="117" cm="1">
        <f t="array" ref="BA181">IFERROR(_xlfn.XLOOKUP(Tableau210[[#This Row],[DN DONNEES BUTA ]]&amp;Tableau210[[#This Row],[PN DONNEES BUTA]],Tiges!$B$4:$B$79&amp;Tiges!$C$4:$C$79,Tiges!$H$4:$H$79),"")</f>
        <v>90</v>
      </c>
      <c r="BB181" s="117"/>
      <c r="BC181" s="182">
        <f>IFERROR(VLOOKUP(Tableau210[[#This Row],[OPERATION]],Tableau4[],2,FALSE),"")</f>
        <v>0</v>
      </c>
      <c r="BD181" s="177" cm="1">
        <f t="array" ref="BD181">IFERROR(
   SUM(
      _xlfn._xlws.FILTER(
         Tableau3[Nb Platinage Joint],
         (Tableau3[ITEM]=Tableau210[[#This Row],[NOM]])*
         (Tableau3[Rep.]=Tableau210[[#This Row],[REPERE BUTA]])
      )
   ),
0)</f>
        <v>0</v>
      </c>
      <c r="BE181" s="182">
        <f>IFERROR(VLOOKUP(Tableau210[[#This Row],[OPERATION]],Tableau4[],3,FALSE),"")</f>
        <v>1</v>
      </c>
      <c r="BF181" s="177" cm="1">
        <f t="array" ref="BF181">IFERROR(
   SUM(
      _xlfn._xlws.FILTER(
         Tableau3[Joint Définitif Nb],
         (Tableau3[ITEM]=Tableau210[[#This Row],[NOM]])*
         (Tableau3[Rep.]=Tableau210[[#This Row],[REPERE BUTA]])
      )
   ),
0)</f>
        <v>1</v>
      </c>
      <c r="BG181" s="117" t="s">
        <v>129</v>
      </c>
      <c r="BH181" s="177" t="str" cm="1">
        <f t="array" ref="BH1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1" s="117" t="s">
        <v>2408</v>
      </c>
      <c r="BK181" s="117" t="s">
        <v>37</v>
      </c>
      <c r="BL181" s="167" t="s">
        <v>2380</v>
      </c>
      <c r="BM181" s="167"/>
      <c r="BN181" s="117"/>
      <c r="BO181" s="117"/>
      <c r="BP181" s="117"/>
      <c r="BQ181" s="48"/>
      <c r="BR181" s="119"/>
      <c r="BS181" s="48"/>
      <c r="BT181" s="48"/>
      <c r="BU181" s="48"/>
      <c r="BV181" s="48"/>
      <c r="BW181" s="48"/>
      <c r="BX181" s="48"/>
    </row>
    <row r="182" spans="1:76" ht="15.75" hidden="1" x14ac:dyDescent="0.25">
      <c r="A182" s="48" t="e" cm="1">
        <f t="array" ref="A182">_xlfn.XLOOKUP(Tableau210[[#This Row],[NOM]]&amp;Tableau210[[#This Row],[REPERE BUTA]],[6]!Tableau16[POSTE TECHNIQUE]&amp;[6]!Tableau16[Repere ADM],[6]!Tableau16[NUMERO CLIENT])</f>
        <v>#N/A</v>
      </c>
      <c r="B182" s="48" t="e" cm="1">
        <f t="array" ref="B182">_xlfn.XLOOKUP(Tableau210[[#This Row],[NOM]]&amp;Tableau210[[#This Row],[REPERE BUTA]],[6]!Tableau16[POSTE TECHNIQUE]&amp;[6]!Tableau16[Repere REF],[6]!Tableau16[NUMERO CLIENT])</f>
        <v>#N/A</v>
      </c>
      <c r="C182" s="48" cm="1">
        <f t="array" ref="C182">_xlfn.XLOOKUP(Tableau210[[#This Row],[NOM]]&amp;Tableau210[[#This Row],[Repere Ubleam]],[7]Sheet1!$C$2:$C$2995&amp;[7]Sheet1!$I$2:$I$2995,[7]Sheet1!$A$2:$A$2995)</f>
        <v>154</v>
      </c>
      <c r="D182" s="48" t="str">
        <f>C182&amp;""</f>
        <v>154</v>
      </c>
      <c r="E182" s="48" t="e">
        <v>#N/A</v>
      </c>
      <c r="F182" s="48" t="e">
        <v>#N/A</v>
      </c>
      <c r="G182" s="176" t="s">
        <v>1267</v>
      </c>
      <c r="H182" s="119" t="s">
        <v>1067</v>
      </c>
      <c r="I182" s="119" t="s">
        <v>80</v>
      </c>
      <c r="J182" s="119" t="s">
        <v>48</v>
      </c>
      <c r="K182" s="119" t="str">
        <f>_xlfn.XLOOKUP(Tableau210[[#This Row],[NOM]],[8]LUT!$I$5:$I$301,[8]LUT!$N$5:$N$301)</f>
        <v xml:space="preserve">Colonne </v>
      </c>
      <c r="L182" s="119">
        <v>11</v>
      </c>
      <c r="M182" s="119"/>
      <c r="N182" s="119">
        <v>11</v>
      </c>
      <c r="O182" s="119"/>
      <c r="P182" s="119"/>
      <c r="Q182" s="119"/>
      <c r="R182" s="119"/>
      <c r="S182" s="119"/>
      <c r="T182" s="119"/>
      <c r="U182" s="119"/>
      <c r="V182" s="119"/>
      <c r="W182" s="148" t="s">
        <v>1118</v>
      </c>
      <c r="X182" s="207" cm="1">
        <f t="array" ref="X1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8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82" s="148" t="s">
        <v>3424</v>
      </c>
      <c r="AA182" s="207" cm="1">
        <f t="array" ref="AA1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82" s="48"/>
      <c r="AD182" s="117" t="s">
        <v>626</v>
      </c>
      <c r="AE182" s="119"/>
      <c r="AF182" s="181">
        <f>IFERROR(VLOOKUP(Tableau210[[#This Row],[OPERATION]],Tableau4[],5,FALSE),"")</f>
        <v>0</v>
      </c>
      <c r="AG182" s="178" cm="1">
        <f t="array" ref="AG182">IFERROR(
   SUM(
      _xlfn._xlws.FILTER(
         Tableau3[JP],
         (Tableau3[ITEM]=Tableau210[[#This Row],[NOM]])*
         (Tableau3[Rep.]=Tableau210[[#This Row],[REPERE BUTA]])
      )
   ),
0)</f>
        <v>0</v>
      </c>
      <c r="AH182" s="182">
        <f>IFERROR(VLOOKUP(Tableau210[[#This Row],[OPERATION]],Tableau4[],4,FALSE),"")</f>
        <v>0</v>
      </c>
      <c r="AI182" s="178" cm="1">
        <f t="array" ref="AI182">IFERROR(
   SUM(
      _xlfn._xlws.FILTER(
         Tableau3[BP],
         (Tableau3[ITEM]=Tableau210[[#This Row],[NOM]])*
         (Tableau3[Rep.]=Tableau210[[#This Row],[REPERE BUTA]])
      )
   ),
0)</f>
        <v>0</v>
      </c>
      <c r="AJ182" s="181" t="s">
        <v>2313</v>
      </c>
      <c r="AK182" s="177" t="str">
        <f>IF(Tableau210[[#This Row],[NB JP BUTA]]=1,"1 JP","") &amp; IF(Tableau210[[#This Row],[Nb BP BUTA]]=1," 1 BP","") &amp; IF(Tableau210[[#This Row],[Nb BP BUTA]]=2," 2 BP","")</f>
        <v/>
      </c>
      <c r="AL182" s="117" t="s">
        <v>103</v>
      </c>
      <c r="AM182" s="117">
        <f>IFERROR(+VLOOKUP(AY182,Tiges!$G$4:$I$569,3,FALSE),"")</f>
        <v>51</v>
      </c>
      <c r="AN182" s="48"/>
      <c r="AO182" s="117">
        <v>20</v>
      </c>
      <c r="AP182" s="177" cm="1">
        <f t="array" ref="AP1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82" s="117" t="s">
        <v>2412</v>
      </c>
      <c r="AS182" s="177" t="str" cm="1">
        <f t="array" ref="AS1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M33x210</v>
      </c>
      <c r="AU182" s="117" t="s">
        <v>1123</v>
      </c>
      <c r="AV182" s="177" t="str" cm="1">
        <f t="array" ref="AV1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2" s="117"/>
      <c r="AY182" s="117" cm="1">
        <f t="array" ref="AY182">IFERROR(_xlfn.XLOOKUP(Tableau210[[#This Row],[DN DONNEES BUTA ]]&amp;Tableau210[[#This Row],[PN DONNEES BUTA]],Tiges!$B$4:$B$79&amp;Tiges!$C$4:$C$79,Tiges!$G$4:$G$79),"")</f>
        <v>33</v>
      </c>
      <c r="AZ182" s="117"/>
      <c r="BA182" s="117" cm="1">
        <f t="array" ref="BA182">IFERROR(_xlfn.XLOOKUP(Tableau210[[#This Row],[DN DONNEES BUTA ]]&amp;Tableau210[[#This Row],[PN DONNEES BUTA]],Tiges!$B$4:$B$79&amp;Tiges!$C$4:$C$79,Tiges!$H$4:$H$79),"")</f>
        <v>190</v>
      </c>
      <c r="BB182" s="117"/>
      <c r="BC182" s="182">
        <f>IFERROR(VLOOKUP(Tableau210[[#This Row],[OPERATION]],Tableau4[],2,FALSE),"")</f>
        <v>0</v>
      </c>
      <c r="BD182" s="177" cm="1">
        <f t="array" ref="BD182">IFERROR(
   SUM(
      _xlfn._xlws.FILTER(
         Tableau3[Nb Platinage Joint],
         (Tableau3[ITEM]=Tableau210[[#This Row],[NOM]])*
         (Tableau3[Rep.]=Tableau210[[#This Row],[REPERE BUTA]])
      )
   ),
0)</f>
        <v>0</v>
      </c>
      <c r="BE182" s="182">
        <f>IFERROR(VLOOKUP(Tableau210[[#This Row],[OPERATION]],Tableau4[],3,FALSE),"")</f>
        <v>1</v>
      </c>
      <c r="BF182" s="177" cm="1">
        <f t="array" ref="BF182">IFERROR(
   SUM(
      _xlfn._xlws.FILTER(
         Tableau3[Joint Définitif Nb],
         (Tableau3[ITEM]=Tableau210[[#This Row],[NOM]])*
         (Tableau3[Rep.]=Tableau210[[#This Row],[REPERE BUTA]])
      )
   ),
0)</f>
        <v>1</v>
      </c>
      <c r="BG182" s="117" t="s">
        <v>129</v>
      </c>
      <c r="BH182" s="177" t="str" cm="1">
        <f t="array" ref="BH1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2" s="117" t="s">
        <v>2408</v>
      </c>
      <c r="BK182" s="117" t="s">
        <v>37</v>
      </c>
      <c r="BL182" s="167" t="s">
        <v>2380</v>
      </c>
      <c r="BM182" s="167"/>
      <c r="BN182" s="117"/>
      <c r="BO182" s="117"/>
      <c r="BP182" s="117"/>
      <c r="BQ182" s="48"/>
      <c r="BR182" s="119"/>
      <c r="BS182" s="48"/>
      <c r="BT182" s="48"/>
      <c r="BU182" s="48"/>
      <c r="BV182" s="48"/>
      <c r="BW182" s="48"/>
      <c r="BX182" s="48"/>
    </row>
    <row r="183" spans="1:76" ht="15.75" hidden="1" x14ac:dyDescent="0.25">
      <c r="A183" s="48" t="e" cm="1">
        <f t="array" ref="A183">_xlfn.XLOOKUP(Tableau210[[#This Row],[NOM]]&amp;Tableau210[[#This Row],[REPERE BUTA]],[6]!Tableau16[POSTE TECHNIQUE]&amp;[6]!Tableau16[Repere ADM],[6]!Tableau16[NUMERO CLIENT])</f>
        <v>#N/A</v>
      </c>
      <c r="B183" s="48" t="e" cm="1">
        <f t="array" ref="B183">_xlfn.XLOOKUP(Tableau210[[#This Row],[NOM]]&amp;Tableau210[[#This Row],[REPERE BUTA]],[6]!Tableau16[POSTE TECHNIQUE]&amp;[6]!Tableau16[Repere REF],[6]!Tableau16[NUMERO CLIENT])</f>
        <v>#N/A</v>
      </c>
      <c r="C183" s="48" cm="1">
        <f t="array" ref="C183">_xlfn.XLOOKUP(Tableau210[[#This Row],[NOM]]&amp;Tableau210[[#This Row],[Repere Ubleam]],[7]Sheet1!$C$2:$C$2995&amp;[7]Sheet1!$I$2:$I$2995,[7]Sheet1!$A$2:$A$2995)</f>
        <v>155</v>
      </c>
      <c r="D183" s="48" t="str">
        <f>C183&amp;""</f>
        <v>155</v>
      </c>
      <c r="E183" s="48" t="e">
        <v>#N/A</v>
      </c>
      <c r="F183" s="48" t="e">
        <v>#N/A</v>
      </c>
      <c r="G183" s="176" t="s">
        <v>1267</v>
      </c>
      <c r="H183" s="119" t="s">
        <v>1067</v>
      </c>
      <c r="I183" s="119" t="s">
        <v>80</v>
      </c>
      <c r="J183" s="119" t="s">
        <v>48</v>
      </c>
      <c r="K183" s="119" t="str">
        <f>_xlfn.XLOOKUP(Tableau210[[#This Row],[NOM]],[8]LUT!$I$5:$I$301,[8]LUT!$N$5:$N$301)</f>
        <v xml:space="preserve">Colonne </v>
      </c>
      <c r="L183" s="119">
        <v>12</v>
      </c>
      <c r="M183" s="119"/>
      <c r="N183" s="119">
        <v>12</v>
      </c>
      <c r="O183" s="119"/>
      <c r="P183" s="119"/>
      <c r="Q183" s="119"/>
      <c r="R183" s="119"/>
      <c r="S183" s="119"/>
      <c r="T183" s="119"/>
      <c r="U183" s="119"/>
      <c r="V183" s="119"/>
      <c r="W183" s="148">
        <v>50</v>
      </c>
      <c r="X183" s="207" cm="1">
        <f t="array" ref="X1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8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83" s="148">
        <v>20</v>
      </c>
      <c r="AA183" s="207" cm="1">
        <f t="array" ref="AA1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83" s="48"/>
      <c r="AD183" s="117" t="s">
        <v>2196</v>
      </c>
      <c r="AE183" s="119"/>
      <c r="AF183" s="181">
        <f>IFERROR(VLOOKUP(Tableau210[[#This Row],[OPERATION]],Tableau4[],5,FALSE),"")</f>
        <v>0</v>
      </c>
      <c r="AG183" s="178" cm="1">
        <f t="array" ref="AG183">IFERROR(
   SUM(
      _xlfn._xlws.FILTER(
         Tableau3[JP],
         (Tableau3[ITEM]=Tableau210[[#This Row],[NOM]])*
         (Tableau3[Rep.]=Tableau210[[#This Row],[REPERE BUTA]])
      )
   ),
0)</f>
        <v>0</v>
      </c>
      <c r="AH183" s="182">
        <f>IFERROR(VLOOKUP(Tableau210[[#This Row],[OPERATION]],Tableau4[],4,FALSE),"")</f>
        <v>0</v>
      </c>
      <c r="AI183" s="178" cm="1">
        <f t="array" ref="AI183">IFERROR(
   SUM(
      _xlfn._xlws.FILTER(
         Tableau3[BP],
         (Tableau3[ITEM]=Tableau210[[#This Row],[NOM]])*
         (Tableau3[Rep.]=Tableau210[[#This Row],[REPERE BUTA]])
      )
   ),
0)</f>
        <v>0</v>
      </c>
      <c r="AJ183" s="182" t="str">
        <f>IF(Tableau210[[#This Row],[NB JP EMIS]]=1,"1 JP","") &amp; IF(Tableau210[[#This Row],[NB BP EMIS]]=1," 1 BP","")</f>
        <v/>
      </c>
      <c r="AK183" s="177" t="str">
        <f>IF(Tableau210[[#This Row],[NB JP BUTA]]=1,"1 JP","") &amp; IF(Tableau210[[#This Row],[Nb BP BUTA]]=1," 1 BP","") &amp; IF(Tableau210[[#This Row],[Nb BP BUTA]]=2," 2 BP","")</f>
        <v/>
      </c>
      <c r="AL183" s="117" t="s">
        <v>103</v>
      </c>
      <c r="AM183" s="117">
        <f>IFERROR(+VLOOKUP(AY183,Tiges!$G$4:$I$569,3,FALSE),"")</f>
        <v>27</v>
      </c>
      <c r="AN183" s="48"/>
      <c r="AO183" s="117">
        <v>4</v>
      </c>
      <c r="AP183" s="177" cm="1">
        <f t="array" ref="AP1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83" s="117" t="s">
        <v>2401</v>
      </c>
      <c r="AS183" s="177" t="str" cm="1">
        <f t="array" ref="AS1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83" s="117" t="s">
        <v>1123</v>
      </c>
      <c r="AV183" s="177" t="str" cm="1">
        <f t="array" ref="AV1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3" s="117"/>
      <c r="AY183" s="117" cm="1">
        <f t="array" ref="AY183">IFERROR(_xlfn.XLOOKUP(Tableau210[[#This Row],[DN DONNEES BUTA ]]&amp;Tableau210[[#This Row],[PN DONNEES BUTA]],Tiges!$B$4:$B$79&amp;Tiges!$C$4:$C$79,Tiges!$G$4:$G$79),"")</f>
        <v>16</v>
      </c>
      <c r="AZ183" s="117"/>
      <c r="BA183" s="117" cm="1">
        <f t="array" ref="BA183">IFERROR(_xlfn.XLOOKUP(Tableau210[[#This Row],[DN DONNEES BUTA ]]&amp;Tableau210[[#This Row],[PN DONNEES BUTA]],Tiges!$B$4:$B$79&amp;Tiges!$C$4:$C$79,Tiges!$H$4:$H$79),"")</f>
        <v>90</v>
      </c>
      <c r="BB183" s="117"/>
      <c r="BC183" s="182">
        <f>IFERROR(VLOOKUP(Tableau210[[#This Row],[OPERATION]],Tableau4[],2,FALSE),"")</f>
        <v>0</v>
      </c>
      <c r="BD183" s="177" cm="1">
        <f t="array" ref="BD183">IFERROR(
   SUM(
      _xlfn._xlws.FILTER(
         Tableau3[Nb Platinage Joint],
         (Tableau3[ITEM]=Tableau210[[#This Row],[NOM]])*
         (Tableau3[Rep.]=Tableau210[[#This Row],[REPERE BUTA]])
      )
   ),
0)</f>
        <v>0</v>
      </c>
      <c r="BE183" s="182">
        <f>IFERROR(VLOOKUP(Tableau210[[#This Row],[OPERATION]],Tableau4[],3,FALSE),"")</f>
        <v>1</v>
      </c>
      <c r="BF183" s="177" cm="1">
        <f t="array" ref="BF183">IFERROR(
   SUM(
      _xlfn._xlws.FILTER(
         Tableau3[Joint Définitif Nb],
         (Tableau3[ITEM]=Tableau210[[#This Row],[NOM]])*
         (Tableau3[Rep.]=Tableau210[[#This Row],[REPERE BUTA]])
      )
   ),
0)</f>
        <v>1</v>
      </c>
      <c r="BG183" s="117" t="s">
        <v>129</v>
      </c>
      <c r="BH183" s="177" t="str" cm="1">
        <f t="array" ref="BH1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3" s="117" t="s">
        <v>2408</v>
      </c>
      <c r="BK183" s="117" t="s">
        <v>37</v>
      </c>
      <c r="BL183" s="167" t="s">
        <v>2380</v>
      </c>
      <c r="BM183" s="167"/>
      <c r="BN183" s="117"/>
      <c r="BO183" s="117"/>
      <c r="BP183" s="117"/>
      <c r="BQ183" s="48"/>
      <c r="BR183" s="119"/>
      <c r="BS183" s="48"/>
      <c r="BT183" s="48"/>
      <c r="BU183" s="48"/>
      <c r="BV183" s="48"/>
      <c r="BW183" s="48"/>
      <c r="BX183" s="48"/>
    </row>
    <row r="184" spans="1:76" ht="15.75" hidden="1" x14ac:dyDescent="0.25">
      <c r="A184" s="48" t="e" cm="1">
        <f t="array" ref="A184">_xlfn.XLOOKUP(Tableau210[[#This Row],[NOM]]&amp;Tableau210[[#This Row],[REPERE BUTA]],[6]!Tableau16[POSTE TECHNIQUE]&amp;[6]!Tableau16[Repere ADM],[6]!Tableau16[NUMERO CLIENT])</f>
        <v>#N/A</v>
      </c>
      <c r="B184" s="48" t="e" cm="1">
        <f t="array" ref="B184">_xlfn.XLOOKUP(Tableau210[[#This Row],[NOM]]&amp;Tableau210[[#This Row],[REPERE BUTA]],[6]!Tableau16[POSTE TECHNIQUE]&amp;[6]!Tableau16[Repere REF],[6]!Tableau16[NUMERO CLIENT])</f>
        <v>#N/A</v>
      </c>
      <c r="C184" s="48" cm="1">
        <f t="array" ref="C184">_xlfn.XLOOKUP(Tableau210[[#This Row],[NOM]]&amp;Tableau210[[#This Row],[Repere Ubleam]],[7]Sheet1!$C$2:$C$2995&amp;[7]Sheet1!$I$2:$I$2995,[7]Sheet1!$A$2:$A$2995)</f>
        <v>156</v>
      </c>
      <c r="D184" s="48" t="str">
        <f>C184&amp;""</f>
        <v>156</v>
      </c>
      <c r="E184" s="48" t="e">
        <v>#N/A</v>
      </c>
      <c r="F184" s="48" t="e">
        <v>#N/A</v>
      </c>
      <c r="G184" s="176" t="s">
        <v>1267</v>
      </c>
      <c r="H184" s="119" t="s">
        <v>1067</v>
      </c>
      <c r="I184" s="119" t="s">
        <v>80</v>
      </c>
      <c r="J184" s="119" t="s">
        <v>48</v>
      </c>
      <c r="K184" s="119" t="str">
        <f>_xlfn.XLOOKUP(Tableau210[[#This Row],[NOM]],[8]LUT!$I$5:$I$301,[8]LUT!$N$5:$N$301)</f>
        <v xml:space="preserve">Colonne </v>
      </c>
      <c r="L184" s="119">
        <v>13</v>
      </c>
      <c r="M184" s="119"/>
      <c r="N184" s="119">
        <v>13</v>
      </c>
      <c r="O184" s="119"/>
      <c r="P184" s="119"/>
      <c r="Q184" s="119"/>
      <c r="R184" s="119"/>
      <c r="S184" s="119"/>
      <c r="T184" s="119"/>
      <c r="U184" s="119"/>
      <c r="V184" s="119"/>
      <c r="W184" s="117" t="s">
        <v>2159</v>
      </c>
      <c r="X184" s="207" cm="1">
        <f t="array" ref="X1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18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84" s="117" t="s">
        <v>3424</v>
      </c>
      <c r="AA184" s="207" cm="1">
        <f t="array" ref="AA1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84" s="48"/>
      <c r="AD184" s="117" t="s">
        <v>2103</v>
      </c>
      <c r="AE184" s="119"/>
      <c r="AF184" s="181">
        <f>IFERROR(VLOOKUP(Tableau210[[#This Row],[OPERATION]],Tableau4[],5,FALSE),"")</f>
        <v>1</v>
      </c>
      <c r="AG184" s="178" cm="1">
        <f t="array" ref="AG184">IFERROR(
   SUM(
      _xlfn._xlws.FILTER(
         Tableau3[JP],
         (Tableau3[ITEM]=Tableau210[[#This Row],[NOM]])*
         (Tableau3[Rep.]=Tableau210[[#This Row],[REPERE BUTA]])
      )
   ),
0)</f>
        <v>1</v>
      </c>
      <c r="AH184" s="182">
        <f>IFERROR(VLOOKUP(Tableau210[[#This Row],[OPERATION]],Tableau4[],4,FALSE),"")</f>
        <v>0</v>
      </c>
      <c r="AI184" s="178" cm="1">
        <f t="array" ref="AI184">IFERROR(
   SUM(
      _xlfn._xlws.FILTER(
         Tableau3[BP],
         (Tableau3[ITEM]=Tableau210[[#This Row],[NOM]])*
         (Tableau3[Rep.]=Tableau210[[#This Row],[REPERE BUTA]])
      )
   ),
0)</f>
        <v>0</v>
      </c>
      <c r="AJ184" s="182" t="str">
        <f>IF(Tableau210[[#This Row],[NB JP EMIS]]=1,"1 JP","") &amp; IF(Tableau210[[#This Row],[NB BP EMIS]]=1," 1 BP","")</f>
        <v>1 JP</v>
      </c>
      <c r="AK184" s="177" t="str">
        <f>IF(Tableau210[[#This Row],[NB JP BUTA]]=1,"1 JP","") &amp; IF(Tableau210[[#This Row],[Nb BP BUTA]]=1," 1 BP","") &amp; IF(Tableau210[[#This Row],[Nb BP BUTA]]=2," 2 BP","")</f>
        <v>1 JP</v>
      </c>
      <c r="AL184" s="117" t="s">
        <v>103</v>
      </c>
      <c r="AM184" s="117">
        <f>IFERROR(+VLOOKUP(AY184,Tiges!$G$4:$I$569,3,FALSE),"")</f>
        <v>36</v>
      </c>
      <c r="AN184" s="48"/>
      <c r="AO184" s="117" t="s">
        <v>3424</v>
      </c>
      <c r="AP184" s="177" cm="1">
        <f t="array" ref="AP1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84" s="117" t="s">
        <v>3424</v>
      </c>
      <c r="AS184" s="177" t="str" cm="1">
        <f t="array" ref="AS1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1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184" s="117" t="s">
        <v>3424</v>
      </c>
      <c r="AV184" s="177" t="str" cm="1">
        <f t="array" ref="AV1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4" s="117"/>
      <c r="AY184" s="117" cm="1">
        <f t="array" ref="AY184">IFERROR(_xlfn.XLOOKUP(Tableau210[[#This Row],[DN DONNEES BUTA ]]&amp;Tableau210[[#This Row],[PN DONNEES BUTA]],Tiges!$B$4:$B$79&amp;Tiges!$C$4:$C$79,Tiges!$G$4:$G$79),"")</f>
        <v>22</v>
      </c>
      <c r="AZ184" s="117"/>
      <c r="BA184" s="117" cm="1">
        <f t="array" ref="BA184">IFERROR(_xlfn.XLOOKUP(Tableau210[[#This Row],[DN DONNEES BUTA ]]&amp;Tableau210[[#This Row],[PN DONNEES BUTA]],Tiges!$B$4:$B$79&amp;Tiges!$C$4:$C$79,Tiges!$H$4:$H$79),"")</f>
        <v>130</v>
      </c>
      <c r="BB184" s="117"/>
      <c r="BC184" s="182">
        <f>IFERROR(VLOOKUP(Tableau210[[#This Row],[OPERATION]],Tableau4[],2,FALSE),"")</f>
        <v>2</v>
      </c>
      <c r="BD184" s="177" cm="1">
        <f t="array" ref="BD184">IFERROR(
   SUM(
      _xlfn._xlws.FILTER(
         Tableau3[Nb Platinage Joint],
         (Tableau3[ITEM]=Tableau210[[#This Row],[NOM]])*
         (Tableau3[Rep.]=Tableau210[[#This Row],[REPERE BUTA]])
      )
   ),
0)</f>
        <v>2</v>
      </c>
      <c r="BE184" s="182">
        <f>IFERROR(VLOOKUP(Tableau210[[#This Row],[OPERATION]],Tableau4[],3,FALSE),"")</f>
        <v>1</v>
      </c>
      <c r="BF184" s="177" cm="1">
        <f t="array" ref="BF184">IFERROR(
   SUM(
      _xlfn._xlws.FILTER(
         Tableau3[Joint Définitif Nb],
         (Tableau3[ITEM]=Tableau210[[#This Row],[NOM]])*
         (Tableau3[Rep.]=Tableau210[[#This Row],[REPERE BUTA]])
      )
   ),
0)</f>
        <v>1</v>
      </c>
      <c r="BG184" s="117" t="s">
        <v>3424</v>
      </c>
      <c r="BH184" s="177" t="str" cm="1">
        <f t="array" ref="BH1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4" s="117" t="s">
        <v>3424</v>
      </c>
      <c r="BK184" s="117" t="s">
        <v>3424</v>
      </c>
      <c r="BL184" s="167" t="s">
        <v>2380</v>
      </c>
      <c r="BM184" s="167"/>
      <c r="BN184" s="117"/>
      <c r="BO184" s="117"/>
      <c r="BP184" s="117"/>
      <c r="BQ184" s="48"/>
      <c r="BR184" s="119"/>
      <c r="BS184" s="48"/>
      <c r="BT184" s="48"/>
      <c r="BU184" s="48"/>
      <c r="BV184" s="48"/>
      <c r="BW184" s="48"/>
      <c r="BX184" s="48"/>
    </row>
    <row r="185" spans="1:76" ht="15.75" hidden="1" x14ac:dyDescent="0.25">
      <c r="A185" s="48" t="e" cm="1">
        <f t="array" ref="A185">_xlfn.XLOOKUP(Tableau210[[#This Row],[NOM]]&amp;Tableau210[[#This Row],[REPERE BUTA]],[6]!Tableau16[POSTE TECHNIQUE]&amp;[6]!Tableau16[Repere ADM],[6]!Tableau16[NUMERO CLIENT])</f>
        <v>#N/A</v>
      </c>
      <c r="B185" s="48" t="e" cm="1">
        <f t="array" ref="B185">_xlfn.XLOOKUP(Tableau210[[#This Row],[NOM]]&amp;Tableau210[[#This Row],[REPERE BUTA]],[6]!Tableau16[POSTE TECHNIQUE]&amp;[6]!Tableau16[Repere REF],[6]!Tableau16[NUMERO CLIENT])</f>
        <v>#N/A</v>
      </c>
      <c r="C185" s="48" cm="1">
        <f t="array" ref="C185">_xlfn.XLOOKUP(Tableau210[[#This Row],[NOM]]&amp;Tableau210[[#This Row],[Repere Ubleam]],[7]Sheet1!$C$2:$C$2995&amp;[7]Sheet1!$I$2:$I$2995,[7]Sheet1!$A$2:$A$2995)</f>
        <v>157</v>
      </c>
      <c r="D185" s="48" t="str">
        <f>C185&amp;""</f>
        <v>157</v>
      </c>
      <c r="E185" s="48" t="e">
        <v>#N/A</v>
      </c>
      <c r="F185" s="48" t="e">
        <v>#N/A</v>
      </c>
      <c r="G185" s="176" t="s">
        <v>1267</v>
      </c>
      <c r="H185" s="119" t="s">
        <v>1067</v>
      </c>
      <c r="I185" s="119" t="s">
        <v>80</v>
      </c>
      <c r="J185" s="119" t="s">
        <v>48</v>
      </c>
      <c r="K185" s="119" t="str">
        <f>_xlfn.XLOOKUP(Tableau210[[#This Row],[NOM]],[8]LUT!$I$5:$I$301,[8]LUT!$N$5:$N$301)</f>
        <v xml:space="preserve">Colonne </v>
      </c>
      <c r="L185" s="119">
        <v>14</v>
      </c>
      <c r="M185" s="119"/>
      <c r="N185" s="119">
        <v>14</v>
      </c>
      <c r="O185" s="119"/>
      <c r="P185" s="119"/>
      <c r="Q185" s="119"/>
      <c r="R185" s="119"/>
      <c r="S185" s="119"/>
      <c r="T185" s="119"/>
      <c r="U185" s="119"/>
      <c r="V185" s="119"/>
      <c r="W185" s="148">
        <v>50</v>
      </c>
      <c r="X185" s="207" cm="1">
        <f t="array" ref="X1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8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85" s="148">
        <v>20</v>
      </c>
      <c r="AA185" s="207" cm="1">
        <f t="array" ref="AA1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85" s="48"/>
      <c r="AD185" s="117" t="s">
        <v>2196</v>
      </c>
      <c r="AE185" s="119"/>
      <c r="AF185" s="181">
        <f>IFERROR(VLOOKUP(Tableau210[[#This Row],[OPERATION]],Tableau4[],5,FALSE),"")</f>
        <v>0</v>
      </c>
      <c r="AG185" s="178" cm="1">
        <f t="array" ref="AG185">IFERROR(
   SUM(
      _xlfn._xlws.FILTER(
         Tableau3[JP],
         (Tableau3[ITEM]=Tableau210[[#This Row],[NOM]])*
         (Tableau3[Rep.]=Tableau210[[#This Row],[REPERE BUTA]])
      )
   ),
0)</f>
        <v>0</v>
      </c>
      <c r="AH185" s="182">
        <f>IFERROR(VLOOKUP(Tableau210[[#This Row],[OPERATION]],Tableau4[],4,FALSE),"")</f>
        <v>0</v>
      </c>
      <c r="AI185" s="178" cm="1">
        <f t="array" ref="AI185">IFERROR(
   SUM(
      _xlfn._xlws.FILTER(
         Tableau3[BP],
         (Tableau3[ITEM]=Tableau210[[#This Row],[NOM]])*
         (Tableau3[Rep.]=Tableau210[[#This Row],[REPERE BUTA]])
      )
   ),
0)</f>
        <v>0</v>
      </c>
      <c r="AJ185" s="182" t="str">
        <f>IF(Tableau210[[#This Row],[NB JP EMIS]]=1,"1 JP","") &amp; IF(Tableau210[[#This Row],[NB BP EMIS]]=1," 1 BP","")</f>
        <v/>
      </c>
      <c r="AK185" s="177" t="str">
        <f>IF(Tableau210[[#This Row],[NB JP BUTA]]=1,"1 JP","") &amp; IF(Tableau210[[#This Row],[Nb BP BUTA]]=1," 1 BP","") &amp; IF(Tableau210[[#This Row],[Nb BP BUTA]]=2," 2 BP","")</f>
        <v/>
      </c>
      <c r="AL185" s="117" t="s">
        <v>103</v>
      </c>
      <c r="AM185" s="117">
        <f>IFERROR(+VLOOKUP(AY185,Tiges!$G$4:$I$569,3,FALSE),"")</f>
        <v>27</v>
      </c>
      <c r="AN185" s="48"/>
      <c r="AO185" s="117">
        <v>4</v>
      </c>
      <c r="AP185" s="177" cm="1">
        <f t="array" ref="AP1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85" s="117" t="s">
        <v>2401</v>
      </c>
      <c r="AS185" s="177" t="str" cm="1">
        <f t="array" ref="AS1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85" s="117" t="s">
        <v>1123</v>
      </c>
      <c r="AV185" s="177" t="str" cm="1">
        <f t="array" ref="AV1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5" s="117"/>
      <c r="AY185" s="117" cm="1">
        <f t="array" ref="AY185">IFERROR(_xlfn.XLOOKUP(Tableau210[[#This Row],[DN DONNEES BUTA ]]&amp;Tableau210[[#This Row],[PN DONNEES BUTA]],Tiges!$B$4:$B$79&amp;Tiges!$C$4:$C$79,Tiges!$G$4:$G$79),"")</f>
        <v>16</v>
      </c>
      <c r="AZ185" s="117"/>
      <c r="BA185" s="117" cm="1">
        <f t="array" ref="BA185">IFERROR(_xlfn.XLOOKUP(Tableau210[[#This Row],[DN DONNEES BUTA ]]&amp;Tableau210[[#This Row],[PN DONNEES BUTA]],Tiges!$B$4:$B$79&amp;Tiges!$C$4:$C$79,Tiges!$H$4:$H$79),"")</f>
        <v>90</v>
      </c>
      <c r="BB185" s="117"/>
      <c r="BC185" s="182">
        <f>IFERROR(VLOOKUP(Tableau210[[#This Row],[OPERATION]],Tableau4[],2,FALSE),"")</f>
        <v>0</v>
      </c>
      <c r="BD185" s="177" cm="1">
        <f t="array" ref="BD185">IFERROR(
   SUM(
      _xlfn._xlws.FILTER(
         Tableau3[Nb Platinage Joint],
         (Tableau3[ITEM]=Tableau210[[#This Row],[NOM]])*
         (Tableau3[Rep.]=Tableau210[[#This Row],[REPERE BUTA]])
      )
   ),
0)</f>
        <v>0</v>
      </c>
      <c r="BE185" s="182">
        <f>IFERROR(VLOOKUP(Tableau210[[#This Row],[OPERATION]],Tableau4[],3,FALSE),"")</f>
        <v>1</v>
      </c>
      <c r="BF185" s="177" cm="1">
        <f t="array" ref="BF185">IFERROR(
   SUM(
      _xlfn._xlws.FILTER(
         Tableau3[Joint Définitif Nb],
         (Tableau3[ITEM]=Tableau210[[#This Row],[NOM]])*
         (Tableau3[Rep.]=Tableau210[[#This Row],[REPERE BUTA]])
      )
   ),
0)</f>
        <v>1</v>
      </c>
      <c r="BG185" s="117" t="s">
        <v>129</v>
      </c>
      <c r="BH185" s="177" t="str" cm="1">
        <f t="array" ref="BH1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5" s="117" t="s">
        <v>2408</v>
      </c>
      <c r="BK185" s="117" t="s">
        <v>37</v>
      </c>
      <c r="BL185" s="167" t="s">
        <v>2380</v>
      </c>
      <c r="BM185" s="167"/>
      <c r="BN185" s="117"/>
      <c r="BO185" s="117"/>
      <c r="BP185" s="117"/>
      <c r="BQ185" s="48"/>
      <c r="BR185" s="119"/>
      <c r="BS185" s="48"/>
      <c r="BT185" s="48"/>
      <c r="BU185" s="48"/>
      <c r="BV185" s="48"/>
      <c r="BW185" s="48"/>
      <c r="BX185" s="48"/>
    </row>
    <row r="186" spans="1:76" ht="15.75" hidden="1" x14ac:dyDescent="0.25">
      <c r="A186" s="48" t="e" cm="1">
        <f t="array" ref="A186">_xlfn.XLOOKUP(Tableau210[[#This Row],[NOM]]&amp;Tableau210[[#This Row],[REPERE BUTA]],[6]!Tableau16[POSTE TECHNIQUE]&amp;[6]!Tableau16[Repere ADM],[6]!Tableau16[NUMERO CLIENT])</f>
        <v>#N/A</v>
      </c>
      <c r="B186" s="48" t="e" cm="1">
        <f t="array" ref="B186">_xlfn.XLOOKUP(Tableau210[[#This Row],[NOM]]&amp;Tableau210[[#This Row],[REPERE BUTA]],[6]!Tableau16[POSTE TECHNIQUE]&amp;[6]!Tableau16[Repere REF],[6]!Tableau16[NUMERO CLIENT])</f>
        <v>#N/A</v>
      </c>
      <c r="C186" s="48" cm="1">
        <f t="array" ref="C186">_xlfn.XLOOKUP(Tableau210[[#This Row],[NOM]]&amp;Tableau210[[#This Row],[Repere Ubleam]],[7]Sheet1!$C$2:$C$2995&amp;[7]Sheet1!$I$2:$I$2995,[7]Sheet1!$A$2:$A$2995)</f>
        <v>158</v>
      </c>
      <c r="D186" s="48" t="str">
        <f>C186&amp;""</f>
        <v>158</v>
      </c>
      <c r="E186" s="48" t="e">
        <v>#N/A</v>
      </c>
      <c r="F186" s="48" t="e">
        <v>#N/A</v>
      </c>
      <c r="G186" s="176" t="s">
        <v>1267</v>
      </c>
      <c r="H186" s="119" t="s">
        <v>1067</v>
      </c>
      <c r="I186" s="119" t="s">
        <v>80</v>
      </c>
      <c r="J186" s="119" t="s">
        <v>48</v>
      </c>
      <c r="K186" s="119" t="str">
        <f>_xlfn.XLOOKUP(Tableau210[[#This Row],[NOM]],[8]LUT!$I$5:$I$301,[8]LUT!$N$5:$N$301)</f>
        <v xml:space="preserve">Colonne </v>
      </c>
      <c r="L186" s="119">
        <v>15</v>
      </c>
      <c r="M186" s="119"/>
      <c r="N186" s="119">
        <v>15</v>
      </c>
      <c r="O186" s="119"/>
      <c r="P186" s="119"/>
      <c r="Q186" s="119"/>
      <c r="R186" s="119"/>
      <c r="S186" s="119"/>
      <c r="T186" s="119"/>
      <c r="U186" s="119"/>
      <c r="V186" s="119"/>
      <c r="W186" s="148">
        <v>50</v>
      </c>
      <c r="X186" s="207" cm="1">
        <f t="array" ref="X1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8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86" s="148">
        <v>20</v>
      </c>
      <c r="AA186" s="207" cm="1">
        <f t="array" ref="AA1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86" s="48"/>
      <c r="AD186" s="117" t="s">
        <v>2196</v>
      </c>
      <c r="AE186" s="119"/>
      <c r="AF186" s="181">
        <f>IFERROR(VLOOKUP(Tableau210[[#This Row],[OPERATION]],Tableau4[],5,FALSE),"")</f>
        <v>0</v>
      </c>
      <c r="AG186" s="178" cm="1">
        <f t="array" ref="AG186">IFERROR(
   SUM(
      _xlfn._xlws.FILTER(
         Tableau3[JP],
         (Tableau3[ITEM]=Tableau210[[#This Row],[NOM]])*
         (Tableau3[Rep.]=Tableau210[[#This Row],[REPERE BUTA]])
      )
   ),
0)</f>
        <v>0</v>
      </c>
      <c r="AH186" s="182">
        <f>IFERROR(VLOOKUP(Tableau210[[#This Row],[OPERATION]],Tableau4[],4,FALSE),"")</f>
        <v>0</v>
      </c>
      <c r="AI186" s="178" cm="1">
        <f t="array" ref="AI186">IFERROR(
   SUM(
      _xlfn._xlws.FILTER(
         Tableau3[BP],
         (Tableau3[ITEM]=Tableau210[[#This Row],[NOM]])*
         (Tableau3[Rep.]=Tableau210[[#This Row],[REPERE BUTA]])
      )
   ),
0)</f>
        <v>0</v>
      </c>
      <c r="AJ186" s="182" t="str">
        <f>IF(Tableau210[[#This Row],[NB JP EMIS]]=1,"1 JP","") &amp; IF(Tableau210[[#This Row],[NB BP EMIS]]=1," 1 BP","")</f>
        <v/>
      </c>
      <c r="AK186" s="177" t="str">
        <f>IF(Tableau210[[#This Row],[NB JP BUTA]]=1,"1 JP","") &amp; IF(Tableau210[[#This Row],[Nb BP BUTA]]=1," 1 BP","") &amp; IF(Tableau210[[#This Row],[Nb BP BUTA]]=2," 2 BP","")</f>
        <v/>
      </c>
      <c r="AL186" s="117" t="s">
        <v>103</v>
      </c>
      <c r="AM186" s="117">
        <f>IFERROR(+VLOOKUP(AY186,Tiges!$G$4:$I$569,3,FALSE),"")</f>
        <v>27</v>
      </c>
      <c r="AN186" s="48"/>
      <c r="AO186" s="117">
        <v>4</v>
      </c>
      <c r="AP186" s="177" cm="1">
        <f t="array" ref="AP1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86" s="117" t="s">
        <v>2401</v>
      </c>
      <c r="AS186" s="177" t="str" cm="1">
        <f t="array" ref="AS1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86" s="117" t="s">
        <v>1123</v>
      </c>
      <c r="AV186" s="177" t="str" cm="1">
        <f t="array" ref="AV1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6" s="117"/>
      <c r="AY186" s="117" cm="1">
        <f t="array" ref="AY186">IFERROR(_xlfn.XLOOKUP(Tableau210[[#This Row],[DN DONNEES BUTA ]]&amp;Tableau210[[#This Row],[PN DONNEES BUTA]],Tiges!$B$4:$B$79&amp;Tiges!$C$4:$C$79,Tiges!$G$4:$G$79),"")</f>
        <v>16</v>
      </c>
      <c r="AZ186" s="117"/>
      <c r="BA186" s="117" cm="1">
        <f t="array" ref="BA186">IFERROR(_xlfn.XLOOKUP(Tableau210[[#This Row],[DN DONNEES BUTA ]]&amp;Tableau210[[#This Row],[PN DONNEES BUTA]],Tiges!$B$4:$B$79&amp;Tiges!$C$4:$C$79,Tiges!$H$4:$H$79),"")</f>
        <v>90</v>
      </c>
      <c r="BB186" s="117"/>
      <c r="BC186" s="182">
        <f>IFERROR(VLOOKUP(Tableau210[[#This Row],[OPERATION]],Tableau4[],2,FALSE),"")</f>
        <v>0</v>
      </c>
      <c r="BD186" s="177" cm="1">
        <f t="array" ref="BD186">IFERROR(
   SUM(
      _xlfn._xlws.FILTER(
         Tableau3[Nb Platinage Joint],
         (Tableau3[ITEM]=Tableau210[[#This Row],[NOM]])*
         (Tableau3[Rep.]=Tableau210[[#This Row],[REPERE BUTA]])
      )
   ),
0)</f>
        <v>0</v>
      </c>
      <c r="BE186" s="182">
        <f>IFERROR(VLOOKUP(Tableau210[[#This Row],[OPERATION]],Tableau4[],3,FALSE),"")</f>
        <v>1</v>
      </c>
      <c r="BF186" s="177" cm="1">
        <f t="array" ref="BF186">IFERROR(
   SUM(
      _xlfn._xlws.FILTER(
         Tableau3[Joint Définitif Nb],
         (Tableau3[ITEM]=Tableau210[[#This Row],[NOM]])*
         (Tableau3[Rep.]=Tableau210[[#This Row],[REPERE BUTA]])
      )
   ),
0)</f>
        <v>1</v>
      </c>
      <c r="BG186" s="117" t="s">
        <v>129</v>
      </c>
      <c r="BH186" s="177" t="str" cm="1">
        <f t="array" ref="BH1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6" s="117" t="s">
        <v>2408</v>
      </c>
      <c r="BK186" s="117" t="s">
        <v>37</v>
      </c>
      <c r="BL186" s="167" t="s">
        <v>2380</v>
      </c>
      <c r="BM186" s="167"/>
      <c r="BN186" s="117"/>
      <c r="BO186" s="117"/>
      <c r="BP186" s="117"/>
      <c r="BQ186" s="48"/>
      <c r="BR186" s="119"/>
      <c r="BS186" s="48"/>
      <c r="BT186" s="48"/>
      <c r="BU186" s="48"/>
      <c r="BV186" s="48"/>
      <c r="BW186" s="48"/>
      <c r="BX186" s="48"/>
    </row>
    <row r="187" spans="1:76" ht="15.75" hidden="1" x14ac:dyDescent="0.25">
      <c r="A187" s="48" t="e" cm="1">
        <f t="array" ref="A187">_xlfn.XLOOKUP(Tableau210[[#This Row],[NOM]]&amp;Tableau210[[#This Row],[REPERE BUTA]],[6]!Tableau16[POSTE TECHNIQUE]&amp;[6]!Tableau16[Repere ADM],[6]!Tableau16[NUMERO CLIENT])</f>
        <v>#N/A</v>
      </c>
      <c r="B187" s="48" t="e" cm="1">
        <f t="array" ref="B187">_xlfn.XLOOKUP(Tableau210[[#This Row],[NOM]]&amp;Tableau210[[#This Row],[REPERE BUTA]],[6]!Tableau16[POSTE TECHNIQUE]&amp;[6]!Tableau16[Repere REF],[6]!Tableau16[NUMERO CLIENT])</f>
        <v>#N/A</v>
      </c>
      <c r="C187" s="48" cm="1">
        <f t="array" ref="C187">_xlfn.XLOOKUP(Tableau210[[#This Row],[NOM]]&amp;Tableau210[[#This Row],[Repere Ubleam]],[7]Sheet1!$C$2:$C$2995&amp;[7]Sheet1!$I$2:$I$2995,[7]Sheet1!$A$2:$A$2995)</f>
        <v>159</v>
      </c>
      <c r="D187" s="48" t="str">
        <f>C187&amp;""</f>
        <v>159</v>
      </c>
      <c r="E187" s="48" t="e">
        <v>#N/A</v>
      </c>
      <c r="F187" s="48" t="e">
        <v>#N/A</v>
      </c>
      <c r="G187" s="176" t="s">
        <v>1267</v>
      </c>
      <c r="H187" s="119" t="s">
        <v>1067</v>
      </c>
      <c r="I187" s="119" t="s">
        <v>80</v>
      </c>
      <c r="J187" s="119" t="s">
        <v>48</v>
      </c>
      <c r="K187" s="119" t="str">
        <f>_xlfn.XLOOKUP(Tableau210[[#This Row],[NOM]],[8]LUT!$I$5:$I$301,[8]LUT!$N$5:$N$301)</f>
        <v xml:space="preserve">Colonne </v>
      </c>
      <c r="L187" s="119">
        <v>16</v>
      </c>
      <c r="M187" s="119" t="s">
        <v>3470</v>
      </c>
      <c r="N187" s="119" t="s">
        <v>3470</v>
      </c>
      <c r="O187" s="119" t="s">
        <v>2118</v>
      </c>
      <c r="P187" s="119"/>
      <c r="Q187" s="119"/>
      <c r="R187" s="119"/>
      <c r="S187" s="119"/>
      <c r="T187" s="119"/>
      <c r="U187" s="119"/>
      <c r="V187" s="119"/>
      <c r="W187" s="148" t="s">
        <v>2159</v>
      </c>
      <c r="X187" s="207" cm="1">
        <f t="array" ref="X1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18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87" s="148" t="s">
        <v>3424</v>
      </c>
      <c r="AA187" s="207" cm="1">
        <f t="array" ref="AA1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87" s="48"/>
      <c r="AD187" s="117" t="s">
        <v>2197</v>
      </c>
      <c r="AE187" s="119"/>
      <c r="AF187" s="181">
        <f>IFERROR(VLOOKUP(Tableau210[[#This Row],[OPERATION]],Tableau4[],5,FALSE),"")</f>
        <v>0</v>
      </c>
      <c r="AG187" s="178" cm="1">
        <f t="array" ref="AG187">IFERROR(
   SUM(
      _xlfn._xlws.FILTER(
         Tableau3[JP],
         (Tableau3[ITEM]=Tableau210[[#This Row],[NOM]])*
         (Tableau3[Rep.]=Tableau210[[#This Row],[REPERE BUTA]])
      )
   ),
0)</f>
        <v>0</v>
      </c>
      <c r="AH187" s="182">
        <f>IFERROR(VLOOKUP(Tableau210[[#This Row],[OPERATION]],Tableau4[],4,FALSE),"")</f>
        <v>1</v>
      </c>
      <c r="AI187" s="178" cm="1">
        <f t="array" ref="AI187">IFERROR(
   SUM(
      _xlfn._xlws.FILTER(
         Tableau3[BP],
         (Tableau3[ITEM]=Tableau210[[#This Row],[NOM]])*
         (Tableau3[Rep.]=Tableau210[[#This Row],[REPERE BUTA]])
      )
   ),
0)</f>
        <v>1</v>
      </c>
      <c r="AJ187" s="182" t="str">
        <f>IF(Tableau210[[#This Row],[NB JP EMIS]]=1,"1 JP","") &amp; IF(Tableau210[[#This Row],[NB BP EMIS]]=1," 1 BP","")</f>
        <v xml:space="preserve"> 1 BP</v>
      </c>
      <c r="AK187" s="177" t="str">
        <f>IF(Tableau210[[#This Row],[NB JP BUTA]]=1,"1 JP","") &amp; IF(Tableau210[[#This Row],[Nb BP BUTA]]=1," 1 BP","") &amp; IF(Tableau210[[#This Row],[Nb BP BUTA]]=2," 2 BP","")</f>
        <v xml:space="preserve"> 1 BP</v>
      </c>
      <c r="AL187" s="117" t="s">
        <v>103</v>
      </c>
      <c r="AM187" s="117">
        <f>IFERROR(+VLOOKUP(AY187,Tiges!$G$4:$I$569,3,FALSE),"")</f>
        <v>46</v>
      </c>
      <c r="AN187" s="48"/>
      <c r="AO187" s="148" t="s">
        <v>3424</v>
      </c>
      <c r="AP187" s="177" cm="1">
        <f t="array" ref="AP1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87" s="148" t="s">
        <v>3424</v>
      </c>
      <c r="AS187" s="177" t="str" cm="1">
        <f t="array" ref="AS1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1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187" s="148" t="s">
        <v>3424</v>
      </c>
      <c r="AV187" s="177" t="str" cm="1">
        <f t="array" ref="AV1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7" s="117"/>
      <c r="AY187" s="117" cm="1">
        <f t="array" ref="AY187">IFERROR(_xlfn.XLOOKUP(Tableau210[[#This Row],[DN DONNEES BUTA ]]&amp;Tableau210[[#This Row],[PN DONNEES BUTA]],Tiges!$B$4:$B$79&amp;Tiges!$C$4:$C$79,Tiges!$G$4:$G$79),"")</f>
        <v>30</v>
      </c>
      <c r="AZ187" s="117"/>
      <c r="BA187" s="117" cm="1">
        <f t="array" ref="BA187">IFERROR(_xlfn.XLOOKUP(Tableau210[[#This Row],[DN DONNEES BUTA ]]&amp;Tableau210[[#This Row],[PN DONNEES BUTA]],Tiges!$B$4:$B$79&amp;Tiges!$C$4:$C$79,Tiges!$H$4:$H$79),"")</f>
        <v>160</v>
      </c>
      <c r="BB187" s="117"/>
      <c r="BC187" s="182">
        <f>IFERROR(VLOOKUP(Tableau210[[#This Row],[OPERATION]],Tableau4[],2,FALSE),"")</f>
        <v>1</v>
      </c>
      <c r="BD187" s="177" cm="1">
        <f t="array" ref="BD187">IFERROR(
   SUM(
      _xlfn._xlws.FILTER(
         Tableau3[Nb Platinage Joint],
         (Tableau3[ITEM]=Tableau210[[#This Row],[NOM]])*
         (Tableau3[Rep.]=Tableau210[[#This Row],[REPERE BUTA]])
      )
   ),
0)</f>
        <v>1</v>
      </c>
      <c r="BE187" s="182">
        <f>IFERROR(VLOOKUP(Tableau210[[#This Row],[OPERATION]],Tableau4[],3,FALSE),"")</f>
        <v>1</v>
      </c>
      <c r="BF187" s="177" cm="1">
        <f t="array" ref="BF187">IFERROR(
   SUM(
      _xlfn._xlws.FILTER(
         Tableau3[Joint Définitif Nb],
         (Tableau3[ITEM]=Tableau210[[#This Row],[NOM]])*
         (Tableau3[Rep.]=Tableau210[[#This Row],[REPERE BUTA]])
      )
   ),
0)</f>
        <v>1</v>
      </c>
      <c r="BG187" s="148" t="s">
        <v>3424</v>
      </c>
      <c r="BH187" s="177" t="str" cm="1">
        <f t="array" ref="BH1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7" s="148" t="s">
        <v>3424</v>
      </c>
      <c r="BK187" s="148" t="s">
        <v>3424</v>
      </c>
      <c r="BL187" s="167" t="s">
        <v>2380</v>
      </c>
      <c r="BM187" s="167"/>
      <c r="BN187" s="117"/>
      <c r="BO187" s="117"/>
      <c r="BP187" s="117"/>
      <c r="BQ187" s="48"/>
      <c r="BR187" s="119"/>
      <c r="BS187" s="48"/>
      <c r="BT187" s="48"/>
      <c r="BU187" s="48"/>
      <c r="BV187" s="48"/>
      <c r="BW187" s="48"/>
      <c r="BX187" s="48"/>
    </row>
    <row r="188" spans="1:76" s="154" customFormat="1" ht="15.75" hidden="1" x14ac:dyDescent="0.25">
      <c r="A188" s="48" t="e" cm="1">
        <f t="array" ref="A188">_xlfn.XLOOKUP(Tableau210[[#This Row],[NOM]]&amp;Tableau210[[#This Row],[REPERE BUTA]],[6]!Tableau16[POSTE TECHNIQUE]&amp;[6]!Tableau16[Repere ADM],[6]!Tableau16[NUMERO CLIENT])</f>
        <v>#N/A</v>
      </c>
      <c r="B188" s="48" t="e" cm="1">
        <f t="array" ref="B188">_xlfn.XLOOKUP(Tableau210[[#This Row],[NOM]]&amp;Tableau210[[#This Row],[REPERE BUTA]],[6]!Tableau16[POSTE TECHNIQUE]&amp;[6]!Tableau16[Repere REF],[6]!Tableau16[NUMERO CLIENT])</f>
        <v>#N/A</v>
      </c>
      <c r="C188" s="48" cm="1">
        <f t="array" ref="C188">_xlfn.XLOOKUP(Tableau210[[#This Row],[NOM]]&amp;Tableau210[[#This Row],[Repere Ubleam]],[7]Sheet1!$C$2:$C$2995&amp;[7]Sheet1!$I$2:$I$2995,[7]Sheet1!$A$2:$A$2995)</f>
        <v>160</v>
      </c>
      <c r="D188" s="48" t="str">
        <f>C188&amp;""</f>
        <v>160</v>
      </c>
      <c r="E188" s="48" t="e">
        <v>#N/A</v>
      </c>
      <c r="F188" s="48" t="e">
        <v>#N/A</v>
      </c>
      <c r="G188" s="149" t="s">
        <v>1267</v>
      </c>
      <c r="H188" s="150" t="s">
        <v>1067</v>
      </c>
      <c r="I188" s="150" t="s">
        <v>80</v>
      </c>
      <c r="J188" s="150" t="s">
        <v>48</v>
      </c>
      <c r="K188" s="150" t="str">
        <f>_xlfn.XLOOKUP(Tableau210[[#This Row],[NOM]],[8]LUT!$I$5:$I$301,[8]LUT!$N$5:$N$301)</f>
        <v xml:space="preserve">Colonne </v>
      </c>
      <c r="L188" s="150">
        <v>16</v>
      </c>
      <c r="M188" s="150" t="s">
        <v>3471</v>
      </c>
      <c r="N188" s="150" t="s">
        <v>3471</v>
      </c>
      <c r="O188" s="150" t="s">
        <v>2150</v>
      </c>
      <c r="P188" s="150"/>
      <c r="Q188" s="150"/>
      <c r="R188" s="150"/>
      <c r="S188" s="150"/>
      <c r="T188" s="150"/>
      <c r="U188" s="150"/>
      <c r="V188" s="150"/>
      <c r="W188" s="165" t="s">
        <v>2159</v>
      </c>
      <c r="X188" s="151" cm="1">
        <f t="array" ref="X1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18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88" s="165" t="s">
        <v>3424</v>
      </c>
      <c r="AA188" s="151" cm="1">
        <f t="array" ref="AA1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88" s="152"/>
      <c r="AD188" s="153" t="s">
        <v>2196</v>
      </c>
      <c r="AE188" s="150"/>
      <c r="AF188" s="150">
        <f>IFERROR(VLOOKUP(Tableau210[[#This Row],[OPERATION]],Tableau4[],5,FALSE),"")</f>
        <v>0</v>
      </c>
      <c r="AG188" s="150"/>
      <c r="AH188" s="153">
        <f>IFERROR(VLOOKUP(Tableau210[[#This Row],[OPERATION]],Tableau4[],4,FALSE),"")</f>
        <v>0</v>
      </c>
      <c r="AI188" s="150"/>
      <c r="AJ188" s="150" t="str">
        <f>IF(Tableau210[[#This Row],[NB JP EMIS]]=1,"1 JP","") &amp; IF(Tableau210[[#This Row],[NB BP EMIS]]=1," 1 BP","")</f>
        <v/>
      </c>
      <c r="AK188" s="153"/>
      <c r="AL188" s="153" t="s">
        <v>103</v>
      </c>
      <c r="AM188" s="153">
        <f>IFERROR(+VLOOKUP(AY188,Tiges!$G$4:$I$569,3,FALSE),"")</f>
        <v>46</v>
      </c>
      <c r="AN188" s="152"/>
      <c r="AO188" s="165" t="s">
        <v>3424</v>
      </c>
      <c r="AP188" s="153" cm="1">
        <f t="array" ref="AP1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8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88" s="165" t="s">
        <v>3424</v>
      </c>
      <c r="AS188" s="153" t="str" cm="1">
        <f t="array" ref="AS1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18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188" s="165" t="s">
        <v>3424</v>
      </c>
      <c r="AV188" s="153" t="str" cm="1">
        <f t="array" ref="AV1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8" s="153"/>
      <c r="AY188" s="153" cm="1">
        <f t="array" ref="AY188">IFERROR(_xlfn.XLOOKUP(Tableau210[[#This Row],[DN DONNEES BUTA ]]&amp;Tableau210[[#This Row],[PN DONNEES BUTA]],Tiges!$B$4:$B$79&amp;Tiges!$C$4:$C$79,Tiges!$G$4:$G$79),"")</f>
        <v>30</v>
      </c>
      <c r="AZ188" s="153"/>
      <c r="BA188" s="153" cm="1">
        <f t="array" ref="BA188">IFERROR(_xlfn.XLOOKUP(Tableau210[[#This Row],[DN DONNEES BUTA ]]&amp;Tableau210[[#This Row],[PN DONNEES BUTA]],Tiges!$B$4:$B$79&amp;Tiges!$C$4:$C$79,Tiges!$H$4:$H$79),"")</f>
        <v>160</v>
      </c>
      <c r="BB188" s="153"/>
      <c r="BC188" s="153">
        <f>IFERROR(VLOOKUP(Tableau210[[#This Row],[OPERATION]],Tableau4[],2,FALSE),"")</f>
        <v>0</v>
      </c>
      <c r="BD188" s="153"/>
      <c r="BE188" s="153">
        <f>IFERROR(VLOOKUP(Tableau210[[#This Row],[OPERATION]],Tableau4[],3,FALSE),"")</f>
        <v>1</v>
      </c>
      <c r="BF188" s="153"/>
      <c r="BG188" s="165" t="s">
        <v>3424</v>
      </c>
      <c r="BH188" s="153" t="str" cm="1">
        <f t="array" ref="BH1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8" s="165" t="s">
        <v>3424</v>
      </c>
      <c r="BK188" s="165" t="s">
        <v>3424</v>
      </c>
      <c r="BL188" s="153" t="s">
        <v>2262</v>
      </c>
      <c r="BM188" s="153" t="s">
        <v>2380</v>
      </c>
      <c r="BN188" s="153"/>
      <c r="BO188" s="153"/>
      <c r="BP188" s="153"/>
      <c r="BQ188" s="152"/>
      <c r="BR188" s="150"/>
      <c r="BS188" s="152"/>
      <c r="BT188" s="152"/>
      <c r="BU188" s="152"/>
      <c r="BV188" s="152"/>
      <c r="BW188" s="152"/>
      <c r="BX188" s="152"/>
    </row>
    <row r="189" spans="1:76" ht="15.75" hidden="1" x14ac:dyDescent="0.25">
      <c r="A189" s="48" t="e" cm="1">
        <f t="array" ref="A189">_xlfn.XLOOKUP(Tableau210[[#This Row],[NOM]]&amp;Tableau210[[#This Row],[REPERE BUTA]],[6]!Tableau16[POSTE TECHNIQUE]&amp;[6]!Tableau16[Repere ADM],[6]!Tableau16[NUMERO CLIENT])</f>
        <v>#N/A</v>
      </c>
      <c r="B189" s="48" t="e" cm="1">
        <f t="array" ref="B189">_xlfn.XLOOKUP(Tableau210[[#This Row],[NOM]]&amp;Tableau210[[#This Row],[REPERE BUTA]],[6]!Tableau16[POSTE TECHNIQUE]&amp;[6]!Tableau16[Repere REF],[6]!Tableau16[NUMERO CLIENT])</f>
        <v>#N/A</v>
      </c>
      <c r="C189" s="48" cm="1">
        <f t="array" ref="C189">_xlfn.XLOOKUP(Tableau210[[#This Row],[NOM]]&amp;Tableau210[[#This Row],[Repere Ubleam]],[7]Sheet1!$C$2:$C$2995&amp;[7]Sheet1!$I$2:$I$2995,[7]Sheet1!$A$2:$A$2995)</f>
        <v>161</v>
      </c>
      <c r="D189" s="48" t="str">
        <f>C189&amp;""</f>
        <v>161</v>
      </c>
      <c r="E189" s="48" t="e">
        <v>#N/A</v>
      </c>
      <c r="F189" s="48" t="e">
        <v>#N/A</v>
      </c>
      <c r="G189" s="176" t="s">
        <v>1267</v>
      </c>
      <c r="H189" s="119" t="s">
        <v>1067</v>
      </c>
      <c r="I189" s="119" t="s">
        <v>80</v>
      </c>
      <c r="J189" s="119" t="s">
        <v>48</v>
      </c>
      <c r="K189" s="119" t="str">
        <f>_xlfn.XLOOKUP(Tableau210[[#This Row],[NOM]],[8]LUT!$I$5:$I$301,[8]LUT!$N$5:$N$301)</f>
        <v xml:space="preserve">Colonne </v>
      </c>
      <c r="L189" s="119">
        <v>17</v>
      </c>
      <c r="M189" s="119"/>
      <c r="N189" s="119">
        <v>17</v>
      </c>
      <c r="O189" s="119"/>
      <c r="P189" s="119"/>
      <c r="Q189" s="119"/>
      <c r="R189" s="119"/>
      <c r="S189" s="119"/>
      <c r="T189" s="119"/>
      <c r="U189" s="119"/>
      <c r="V189" s="119"/>
      <c r="W189" s="148" t="s">
        <v>2159</v>
      </c>
      <c r="X189" s="207" cm="1">
        <f t="array" ref="X1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8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89" s="148" t="s">
        <v>3424</v>
      </c>
      <c r="AA189" s="207" cm="1">
        <f t="array" ref="AA1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8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89" s="48"/>
      <c r="AD189" s="117" t="s">
        <v>2103</v>
      </c>
      <c r="AE189" s="119"/>
      <c r="AF189" s="181">
        <f>IFERROR(VLOOKUP(Tableau210[[#This Row],[OPERATION]],Tableau4[],5,FALSE),"")</f>
        <v>1</v>
      </c>
      <c r="AG189" s="178" cm="1">
        <f t="array" ref="AG189">IFERROR(
   SUM(
      _xlfn._xlws.FILTER(
         Tableau3[JP],
         (Tableau3[ITEM]=Tableau210[[#This Row],[NOM]])*
         (Tableau3[Rep.]=Tableau210[[#This Row],[REPERE BUTA]])
      )
   ),
0)</f>
        <v>1</v>
      </c>
      <c r="AH189" s="182">
        <f>IFERROR(VLOOKUP(Tableau210[[#This Row],[OPERATION]],Tableau4[],4,FALSE),"")</f>
        <v>0</v>
      </c>
      <c r="AI189" s="178" cm="1">
        <f t="array" ref="AI189">IFERROR(
   SUM(
      _xlfn._xlws.FILTER(
         Tableau3[BP],
         (Tableau3[ITEM]=Tableau210[[#This Row],[NOM]])*
         (Tableau3[Rep.]=Tableau210[[#This Row],[REPERE BUTA]])
      )
   ),
0)</f>
        <v>0</v>
      </c>
      <c r="AJ189" s="182" t="str">
        <f>IF(Tableau210[[#This Row],[NB JP EMIS]]=1,"1 JP","") &amp; IF(Tableau210[[#This Row],[NB BP EMIS]]=1," 1 BP","")</f>
        <v>1 JP</v>
      </c>
      <c r="AK189" s="177" t="str">
        <f>IF(Tableau210[[#This Row],[NB JP BUTA]]=1,"1 JP","") &amp; IF(Tableau210[[#This Row],[Nb BP BUTA]]=1," 1 BP","") &amp; IF(Tableau210[[#This Row],[Nb BP BUTA]]=2," 2 BP","")</f>
        <v>1 JP</v>
      </c>
      <c r="AL189" s="117" t="s">
        <v>103</v>
      </c>
      <c r="AM189" s="117">
        <f>IFERROR(+VLOOKUP(AY189,Tiges!$G$4:$I$569,3,FALSE),"")</f>
        <v>27</v>
      </c>
      <c r="AN189" s="48"/>
      <c r="AO189" s="148" t="s">
        <v>3424</v>
      </c>
      <c r="AP189" s="177" cm="1">
        <f t="array" ref="AP1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8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89" s="148" t="s">
        <v>3424</v>
      </c>
      <c r="AS189" s="177" t="str" cm="1">
        <f t="array" ref="AS1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8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89" s="148" t="s">
        <v>3424</v>
      </c>
      <c r="AV189" s="177" t="str" cm="1">
        <f t="array" ref="AV1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89" s="117"/>
      <c r="AY189" s="117" cm="1">
        <f t="array" ref="AY189">IFERROR(_xlfn.XLOOKUP(Tableau210[[#This Row],[DN DONNEES BUTA ]]&amp;Tableau210[[#This Row],[PN DONNEES BUTA]],Tiges!$B$4:$B$79&amp;Tiges!$C$4:$C$79,Tiges!$G$4:$G$79),"")</f>
        <v>16</v>
      </c>
      <c r="AZ189" s="117"/>
      <c r="BA189" s="117" cm="1">
        <f t="array" ref="BA189">IFERROR(_xlfn.XLOOKUP(Tableau210[[#This Row],[DN DONNEES BUTA ]]&amp;Tableau210[[#This Row],[PN DONNEES BUTA]],Tiges!$B$4:$B$79&amp;Tiges!$C$4:$C$79,Tiges!$H$4:$H$79),"")</f>
        <v>100</v>
      </c>
      <c r="BB189" s="117"/>
      <c r="BC189" s="182">
        <f>IFERROR(VLOOKUP(Tableau210[[#This Row],[OPERATION]],Tableau4[],2,FALSE),"")</f>
        <v>2</v>
      </c>
      <c r="BD189" s="177" cm="1">
        <f t="array" ref="BD189">IFERROR(
   SUM(
      _xlfn._xlws.FILTER(
         Tableau3[Nb Platinage Joint],
         (Tableau3[ITEM]=Tableau210[[#This Row],[NOM]])*
         (Tableau3[Rep.]=Tableau210[[#This Row],[REPERE BUTA]])
      )
   ),
0)</f>
        <v>2</v>
      </c>
      <c r="BE189" s="182">
        <f>IFERROR(VLOOKUP(Tableau210[[#This Row],[OPERATION]],Tableau4[],3,FALSE),"")</f>
        <v>1</v>
      </c>
      <c r="BF189" s="177" cm="1">
        <f t="array" ref="BF189">IFERROR(
   SUM(
      _xlfn._xlws.FILTER(
         Tableau3[Joint Définitif Nb],
         (Tableau3[ITEM]=Tableau210[[#This Row],[NOM]])*
         (Tableau3[Rep.]=Tableau210[[#This Row],[REPERE BUTA]])
      )
   ),
0)</f>
        <v>1</v>
      </c>
      <c r="BG189" s="148" t="s">
        <v>3424</v>
      </c>
      <c r="BH189" s="177" t="str" cm="1">
        <f t="array" ref="BH1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89" s="148" t="s">
        <v>3424</v>
      </c>
      <c r="BK189" s="148" t="s">
        <v>3424</v>
      </c>
      <c r="BL189" s="167" t="s">
        <v>2380</v>
      </c>
      <c r="BM189" s="167"/>
      <c r="BN189" s="117"/>
      <c r="BO189" s="117"/>
      <c r="BP189" s="117"/>
      <c r="BQ189" s="48"/>
      <c r="BR189" s="119"/>
      <c r="BS189" s="48"/>
      <c r="BT189" s="48"/>
      <c r="BU189" s="48"/>
      <c r="BV189" s="48"/>
      <c r="BW189" s="48"/>
      <c r="BX189" s="48"/>
    </row>
    <row r="190" spans="1:76" ht="15.75" hidden="1" x14ac:dyDescent="0.25">
      <c r="A190" s="48" t="e" cm="1">
        <f t="array" ref="A190">_xlfn.XLOOKUP(Tableau210[[#This Row],[NOM]]&amp;Tableau210[[#This Row],[REPERE BUTA]],[6]!Tableau16[POSTE TECHNIQUE]&amp;[6]!Tableau16[Repere ADM],[6]!Tableau16[NUMERO CLIENT])</f>
        <v>#N/A</v>
      </c>
      <c r="B190" s="48" t="e" cm="1">
        <f t="array" ref="B190">_xlfn.XLOOKUP(Tableau210[[#This Row],[NOM]]&amp;Tableau210[[#This Row],[REPERE BUTA]],[6]!Tableau16[POSTE TECHNIQUE]&amp;[6]!Tableau16[Repere REF],[6]!Tableau16[NUMERO CLIENT])</f>
        <v>#N/A</v>
      </c>
      <c r="C190" s="48" cm="1">
        <f t="array" ref="C190">_xlfn.XLOOKUP(Tableau210[[#This Row],[NOM]]&amp;Tableau210[[#This Row],[Repere Ubleam]],[7]Sheet1!$C$2:$C$2995&amp;[7]Sheet1!$I$2:$I$2995,[7]Sheet1!$A$2:$A$2995)</f>
        <v>162</v>
      </c>
      <c r="D190" s="48" t="str">
        <f>C190&amp;""</f>
        <v>162</v>
      </c>
      <c r="E190" s="48" t="e">
        <v>#N/A</v>
      </c>
      <c r="F190" s="48" t="e">
        <v>#N/A</v>
      </c>
      <c r="G190" s="176" t="s">
        <v>1267</v>
      </c>
      <c r="H190" s="119" t="s">
        <v>1067</v>
      </c>
      <c r="I190" s="119" t="s">
        <v>80</v>
      </c>
      <c r="J190" s="119" t="s">
        <v>48</v>
      </c>
      <c r="K190" s="119" t="str">
        <f>_xlfn.XLOOKUP(Tableau210[[#This Row],[NOM]],[8]LUT!$I$5:$I$301,[8]LUT!$N$5:$N$301)</f>
        <v xml:space="preserve">Colonne </v>
      </c>
      <c r="L190" s="119">
        <v>18</v>
      </c>
      <c r="M190" s="119"/>
      <c r="N190" s="119">
        <v>18</v>
      </c>
      <c r="O190" s="119"/>
      <c r="P190" s="119"/>
      <c r="Q190" s="119"/>
      <c r="R190" s="119"/>
      <c r="S190" s="119"/>
      <c r="T190" s="119"/>
      <c r="U190" s="119"/>
      <c r="V190" s="119"/>
      <c r="W190" s="148" t="s">
        <v>1118</v>
      </c>
      <c r="X190" s="207" cm="1">
        <f t="array" ref="X1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90" s="148" t="s">
        <v>3424</v>
      </c>
      <c r="AA190" s="207" cm="1">
        <f t="array" ref="AA1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90" s="48"/>
      <c r="AD190" s="117" t="s">
        <v>626</v>
      </c>
      <c r="AE190" s="119"/>
      <c r="AF190" s="181">
        <f>IFERROR(VLOOKUP(Tableau210[[#This Row],[OPERATION]],Tableau4[],5,FALSE),"")</f>
        <v>0</v>
      </c>
      <c r="AG190" s="178" cm="1">
        <f t="array" ref="AG190">IFERROR(
   SUM(
      _xlfn._xlws.FILTER(
         Tableau3[JP],
         (Tableau3[ITEM]=Tableau210[[#This Row],[NOM]])*
         (Tableau3[Rep.]=Tableau210[[#This Row],[REPERE BUTA]])
      )
   ),
0)</f>
        <v>0</v>
      </c>
      <c r="AH190" s="182">
        <f>IFERROR(VLOOKUP(Tableau210[[#This Row],[OPERATION]],Tableau4[],4,FALSE),"")</f>
        <v>0</v>
      </c>
      <c r="AI190" s="178" cm="1">
        <f t="array" ref="AI190">IFERROR(
   SUM(
      _xlfn._xlws.FILTER(
         Tableau3[BP],
         (Tableau3[ITEM]=Tableau210[[#This Row],[NOM]])*
         (Tableau3[Rep.]=Tableau210[[#This Row],[REPERE BUTA]])
      )
   ),
0)</f>
        <v>0</v>
      </c>
      <c r="AJ190" s="181" t="s">
        <v>2313</v>
      </c>
      <c r="AK190" s="177" t="str">
        <f>IF(Tableau210[[#This Row],[NB JP BUTA]]=1,"1 JP","") &amp; IF(Tableau210[[#This Row],[Nb BP BUTA]]=1," 1 BP","") &amp; IF(Tableau210[[#This Row],[Nb BP BUTA]]=2," 2 BP","")</f>
        <v/>
      </c>
      <c r="AL190" s="117" t="s">
        <v>103</v>
      </c>
      <c r="AM190" s="117">
        <f>IFERROR(+VLOOKUP(AY190,Tiges!$G$4:$I$569,3,FALSE),"")</f>
        <v>51</v>
      </c>
      <c r="AN190" s="48"/>
      <c r="AO190" s="117">
        <v>20</v>
      </c>
      <c r="AP190" s="177" cm="1">
        <f t="array" ref="AP1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90" s="117" t="s">
        <v>2412</v>
      </c>
      <c r="AS190" s="177" t="str" cm="1">
        <f t="array" ref="AS1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M33x210</v>
      </c>
      <c r="AU190" s="117" t="s">
        <v>1123</v>
      </c>
      <c r="AV190" s="177" t="str" cm="1">
        <f t="array" ref="AV1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0" s="117"/>
      <c r="AY190" s="117" cm="1">
        <f t="array" ref="AY190">IFERROR(_xlfn.XLOOKUP(Tableau210[[#This Row],[DN DONNEES BUTA ]]&amp;Tableau210[[#This Row],[PN DONNEES BUTA]],Tiges!$B$4:$B$79&amp;Tiges!$C$4:$C$79,Tiges!$G$4:$G$79),"")</f>
        <v>33</v>
      </c>
      <c r="AZ190" s="117"/>
      <c r="BA190" s="117" cm="1">
        <f t="array" ref="BA190">IFERROR(_xlfn.XLOOKUP(Tableau210[[#This Row],[DN DONNEES BUTA ]]&amp;Tableau210[[#This Row],[PN DONNEES BUTA]],Tiges!$B$4:$B$79&amp;Tiges!$C$4:$C$79,Tiges!$H$4:$H$79),"")</f>
        <v>190</v>
      </c>
      <c r="BB190" s="117"/>
      <c r="BC190" s="182">
        <f>IFERROR(VLOOKUP(Tableau210[[#This Row],[OPERATION]],Tableau4[],2,FALSE),"")</f>
        <v>0</v>
      </c>
      <c r="BD190" s="177" cm="1">
        <f t="array" ref="BD190">IFERROR(
   SUM(
      _xlfn._xlws.FILTER(
         Tableau3[Nb Platinage Joint],
         (Tableau3[ITEM]=Tableau210[[#This Row],[NOM]])*
         (Tableau3[Rep.]=Tableau210[[#This Row],[REPERE BUTA]])
      )
   ),
0)</f>
        <v>0</v>
      </c>
      <c r="BE190" s="182">
        <f>IFERROR(VLOOKUP(Tableau210[[#This Row],[OPERATION]],Tableau4[],3,FALSE),"")</f>
        <v>1</v>
      </c>
      <c r="BF190" s="177" cm="1">
        <f t="array" ref="BF190">IFERROR(
   SUM(
      _xlfn._xlws.FILTER(
         Tableau3[Joint Définitif Nb],
         (Tableau3[ITEM]=Tableau210[[#This Row],[NOM]])*
         (Tableau3[Rep.]=Tableau210[[#This Row],[REPERE BUTA]])
      )
   ),
0)</f>
        <v>1</v>
      </c>
      <c r="BG190" s="117" t="s">
        <v>129</v>
      </c>
      <c r="BH190" s="177" t="str" cm="1">
        <f t="array" ref="BH1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0" s="117" t="s">
        <v>2408</v>
      </c>
      <c r="BK190" s="117" t="s">
        <v>37</v>
      </c>
      <c r="BL190" s="167" t="s">
        <v>2380</v>
      </c>
      <c r="BM190" s="167"/>
      <c r="BN190" s="117"/>
      <c r="BO190" s="117"/>
      <c r="BP190" s="117"/>
      <c r="BQ190" s="48"/>
      <c r="BR190" s="119"/>
      <c r="BS190" s="48"/>
      <c r="BT190" s="48"/>
      <c r="BU190" s="48"/>
      <c r="BV190" s="48"/>
      <c r="BW190" s="48"/>
      <c r="BX190" s="48"/>
    </row>
    <row r="191" spans="1:76" ht="15.75" hidden="1" x14ac:dyDescent="0.25">
      <c r="A191" s="48" t="e" cm="1">
        <f t="array" ref="A191">_xlfn.XLOOKUP(Tableau210[[#This Row],[NOM]]&amp;Tableau210[[#This Row],[REPERE BUTA]],[6]!Tableau16[POSTE TECHNIQUE]&amp;[6]!Tableau16[Repere ADM],[6]!Tableau16[NUMERO CLIENT])</f>
        <v>#N/A</v>
      </c>
      <c r="B191" s="48" t="e" cm="1">
        <f t="array" ref="B191">_xlfn.XLOOKUP(Tableau210[[#This Row],[NOM]]&amp;Tableau210[[#This Row],[REPERE BUTA]],[6]!Tableau16[POSTE TECHNIQUE]&amp;[6]!Tableau16[Repere REF],[6]!Tableau16[NUMERO CLIENT])</f>
        <v>#N/A</v>
      </c>
      <c r="C191" s="48" cm="1">
        <f t="array" ref="C191">_xlfn.XLOOKUP(Tableau210[[#This Row],[NOM]]&amp;Tableau210[[#This Row],[Repere Ubleam]],[7]Sheet1!$C$2:$C$2995&amp;[7]Sheet1!$I$2:$I$2995,[7]Sheet1!$A$2:$A$2995)</f>
        <v>163</v>
      </c>
      <c r="D191" s="48" t="str">
        <f>C191&amp;""</f>
        <v>163</v>
      </c>
      <c r="E191" s="48" t="e">
        <v>#N/A</v>
      </c>
      <c r="F191" s="48" t="e">
        <v>#N/A</v>
      </c>
      <c r="G191" s="176" t="s">
        <v>1267</v>
      </c>
      <c r="H191" s="119" t="s">
        <v>1067</v>
      </c>
      <c r="I191" s="119" t="s">
        <v>80</v>
      </c>
      <c r="J191" s="119" t="s">
        <v>48</v>
      </c>
      <c r="K191" s="119" t="str">
        <f>_xlfn.XLOOKUP(Tableau210[[#This Row],[NOM]],[8]LUT!$I$5:$I$301,[8]LUT!$N$5:$N$301)</f>
        <v xml:space="preserve">Colonne </v>
      </c>
      <c r="L191" s="119">
        <v>19</v>
      </c>
      <c r="M191" s="119"/>
      <c r="N191" s="119">
        <v>19</v>
      </c>
      <c r="O191" s="119"/>
      <c r="P191" s="119"/>
      <c r="Q191" s="119"/>
      <c r="R191" s="119"/>
      <c r="S191" s="119"/>
      <c r="T191" s="119"/>
      <c r="U191" s="119"/>
      <c r="V191" s="119"/>
      <c r="W191" s="148" t="s">
        <v>2159</v>
      </c>
      <c r="X191" s="207" cm="1">
        <f t="array" ref="X1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19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91" s="148" t="s">
        <v>3424</v>
      </c>
      <c r="AA191" s="207" cm="1">
        <f t="array" ref="AA1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91" s="48"/>
      <c r="AD191" s="117" t="s">
        <v>2103</v>
      </c>
      <c r="AE191" s="119"/>
      <c r="AF191" s="181">
        <f>IFERROR(VLOOKUP(Tableau210[[#This Row],[OPERATION]],Tableau4[],5,FALSE),"")</f>
        <v>1</v>
      </c>
      <c r="AG191" s="178" cm="1">
        <f t="array" ref="AG191">IFERROR(
   SUM(
      _xlfn._xlws.FILTER(
         Tableau3[JP],
         (Tableau3[ITEM]=Tableau210[[#This Row],[NOM]])*
         (Tableau3[Rep.]=Tableau210[[#This Row],[REPERE BUTA]])
      )
   ),
0)</f>
        <v>1</v>
      </c>
      <c r="AH191" s="182">
        <f>IFERROR(VLOOKUP(Tableau210[[#This Row],[OPERATION]],Tableau4[],4,FALSE),"")</f>
        <v>0</v>
      </c>
      <c r="AI191" s="178" cm="1">
        <f t="array" ref="AI191">IFERROR(
   SUM(
      _xlfn._xlws.FILTER(
         Tableau3[BP],
         (Tableau3[ITEM]=Tableau210[[#This Row],[NOM]])*
         (Tableau3[Rep.]=Tableau210[[#This Row],[REPERE BUTA]])
      )
   ),
0)</f>
        <v>0</v>
      </c>
      <c r="AJ191" s="182" t="str">
        <f>IF(Tableau210[[#This Row],[NB JP EMIS]]=1,"1 JP","") &amp; IF(Tableau210[[#This Row],[NB BP EMIS]]=1," 1 BP","")</f>
        <v>1 JP</v>
      </c>
      <c r="AK191" s="177" t="str">
        <f>IF(Tableau210[[#This Row],[NB JP BUTA]]=1,"1 JP","") &amp; IF(Tableau210[[#This Row],[Nb BP BUTA]]=1," 1 BP","") &amp; IF(Tableau210[[#This Row],[Nb BP BUTA]]=2," 2 BP","")</f>
        <v>1 JP</v>
      </c>
      <c r="AL191" s="117" t="s">
        <v>103</v>
      </c>
      <c r="AM191" s="117">
        <f>IFERROR(+VLOOKUP(AY191,Tiges!$G$4:$I$569,3,FALSE),"")</f>
        <v>46</v>
      </c>
      <c r="AN191" s="48"/>
      <c r="AO191" s="148" t="s">
        <v>3424</v>
      </c>
      <c r="AP191" s="177" cm="1">
        <f t="array" ref="AP1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91" s="148" t="s">
        <v>3424</v>
      </c>
      <c r="AS191" s="177" t="str" cm="1">
        <f t="array" ref="AS1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1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191" s="148" t="s">
        <v>3424</v>
      </c>
      <c r="AV191" s="177" t="str" cm="1">
        <f t="array" ref="AV1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1" s="117"/>
      <c r="AY191" s="117" cm="1">
        <f t="array" ref="AY191">IFERROR(_xlfn.XLOOKUP(Tableau210[[#This Row],[DN DONNEES BUTA ]]&amp;Tableau210[[#This Row],[PN DONNEES BUTA]],Tiges!$B$4:$B$79&amp;Tiges!$C$4:$C$79,Tiges!$G$4:$G$79),"")</f>
        <v>30</v>
      </c>
      <c r="AZ191" s="117"/>
      <c r="BA191" s="117" cm="1">
        <f t="array" ref="BA191">IFERROR(_xlfn.XLOOKUP(Tableau210[[#This Row],[DN DONNEES BUTA ]]&amp;Tableau210[[#This Row],[PN DONNEES BUTA]],Tiges!$B$4:$B$79&amp;Tiges!$C$4:$C$79,Tiges!$H$4:$H$79),"")</f>
        <v>160</v>
      </c>
      <c r="BB191" s="117"/>
      <c r="BC191" s="182">
        <f>IFERROR(VLOOKUP(Tableau210[[#This Row],[OPERATION]],Tableau4[],2,FALSE),"")</f>
        <v>2</v>
      </c>
      <c r="BD191" s="177" cm="1">
        <f t="array" ref="BD191">IFERROR(
   SUM(
      _xlfn._xlws.FILTER(
         Tableau3[Nb Platinage Joint],
         (Tableau3[ITEM]=Tableau210[[#This Row],[NOM]])*
         (Tableau3[Rep.]=Tableau210[[#This Row],[REPERE BUTA]])
      )
   ),
0)</f>
        <v>2</v>
      </c>
      <c r="BE191" s="182">
        <f>IFERROR(VLOOKUP(Tableau210[[#This Row],[OPERATION]],Tableau4[],3,FALSE),"")</f>
        <v>1</v>
      </c>
      <c r="BF191" s="177" cm="1">
        <f t="array" ref="BF191">IFERROR(
   SUM(
      _xlfn._xlws.FILTER(
         Tableau3[Joint Définitif Nb],
         (Tableau3[ITEM]=Tableau210[[#This Row],[NOM]])*
         (Tableau3[Rep.]=Tableau210[[#This Row],[REPERE BUTA]])
      )
   ),
0)</f>
        <v>1</v>
      </c>
      <c r="BG191" s="148" t="s">
        <v>3424</v>
      </c>
      <c r="BH191" s="177" t="str" cm="1">
        <f t="array" ref="BH1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1" s="148" t="s">
        <v>3424</v>
      </c>
      <c r="BK191" s="148" t="s">
        <v>3424</v>
      </c>
      <c r="BL191" s="167" t="s">
        <v>2380</v>
      </c>
      <c r="BM191" s="167"/>
      <c r="BN191" s="117"/>
      <c r="BO191" s="117"/>
      <c r="BP191" s="117"/>
      <c r="BQ191" s="48"/>
      <c r="BR191" s="119"/>
      <c r="BS191" s="48"/>
      <c r="BT191" s="48"/>
      <c r="BU191" s="48"/>
      <c r="BV191" s="48"/>
      <c r="BW191" s="48"/>
      <c r="BX191" s="48"/>
    </row>
    <row r="192" spans="1:76" ht="15.75" hidden="1" x14ac:dyDescent="0.25">
      <c r="A192" s="48" t="e" cm="1">
        <f t="array" ref="A192">_xlfn.XLOOKUP(Tableau210[[#This Row],[NOM]]&amp;Tableau210[[#This Row],[REPERE BUTA]],[6]!Tableau16[POSTE TECHNIQUE]&amp;[6]!Tableau16[Repere ADM],[6]!Tableau16[NUMERO CLIENT])</f>
        <v>#N/A</v>
      </c>
      <c r="B192" s="48" t="e" cm="1">
        <f t="array" ref="B192">_xlfn.XLOOKUP(Tableau210[[#This Row],[NOM]]&amp;Tableau210[[#This Row],[REPERE BUTA]],[6]!Tableau16[POSTE TECHNIQUE]&amp;[6]!Tableau16[Repere REF],[6]!Tableau16[NUMERO CLIENT])</f>
        <v>#N/A</v>
      </c>
      <c r="C192" s="48" cm="1">
        <f t="array" ref="C192">_xlfn.XLOOKUP(Tableau210[[#This Row],[NOM]]&amp;Tableau210[[#This Row],[Repere Ubleam]],[7]Sheet1!$C$2:$C$2995&amp;[7]Sheet1!$I$2:$I$2995,[7]Sheet1!$A$2:$A$2995)</f>
        <v>164</v>
      </c>
      <c r="D192" s="48" t="str">
        <f>C192&amp;""</f>
        <v>164</v>
      </c>
      <c r="E192" s="48" t="e">
        <v>#N/A</v>
      </c>
      <c r="F192" s="48" t="e">
        <v>#N/A</v>
      </c>
      <c r="G192" s="176" t="s">
        <v>1267</v>
      </c>
      <c r="H192" s="119" t="s">
        <v>1067</v>
      </c>
      <c r="I192" s="119" t="s">
        <v>80</v>
      </c>
      <c r="J192" s="119" t="s">
        <v>48</v>
      </c>
      <c r="K192" s="119" t="str">
        <f>_xlfn.XLOOKUP(Tableau210[[#This Row],[NOM]],[8]LUT!$I$5:$I$301,[8]LUT!$N$5:$N$301)</f>
        <v xml:space="preserve">Colonne </v>
      </c>
      <c r="L192" s="119">
        <v>20</v>
      </c>
      <c r="M192" s="119"/>
      <c r="N192" s="119">
        <v>20</v>
      </c>
      <c r="O192" s="119"/>
      <c r="P192" s="119"/>
      <c r="Q192" s="119"/>
      <c r="R192" s="119"/>
      <c r="S192" s="119"/>
      <c r="T192" s="119"/>
      <c r="U192" s="119"/>
      <c r="V192" s="119"/>
      <c r="W192" s="148" t="s">
        <v>1118</v>
      </c>
      <c r="X192" s="207" cm="1">
        <f t="array" ref="X1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92" s="148" t="s">
        <v>3424</v>
      </c>
      <c r="AA192" s="207" cm="1">
        <f t="array" ref="AA1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92" s="48"/>
      <c r="AD192" s="117" t="s">
        <v>2197</v>
      </c>
      <c r="AE192" s="119"/>
      <c r="AF192" s="181">
        <f>IFERROR(VLOOKUP(Tableau210[[#This Row],[OPERATION]],Tableau4[],5,FALSE),"")</f>
        <v>0</v>
      </c>
      <c r="AG192" s="178" cm="1">
        <f t="array" ref="AG192">IFERROR(
   SUM(
      _xlfn._xlws.FILTER(
         Tableau3[JP],
         (Tableau3[ITEM]=Tableau210[[#This Row],[NOM]])*
         (Tableau3[Rep.]=Tableau210[[#This Row],[REPERE BUTA]])
      )
   ),
0)</f>
        <v>0</v>
      </c>
      <c r="AH192" s="182">
        <f>IFERROR(VLOOKUP(Tableau210[[#This Row],[OPERATION]],Tableau4[],4,FALSE),"")</f>
        <v>1</v>
      </c>
      <c r="AI192" s="178" cm="1">
        <f t="array" ref="AI192">IFERROR(
   SUM(
      _xlfn._xlws.FILTER(
         Tableau3[BP],
         (Tableau3[ITEM]=Tableau210[[#This Row],[NOM]])*
         (Tableau3[Rep.]=Tableau210[[#This Row],[REPERE BUTA]])
      )
   ),
0)</f>
        <v>1</v>
      </c>
      <c r="AJ192" s="182" t="str">
        <f>IF(Tableau210[[#This Row],[NB JP EMIS]]=1,"1 JP","") &amp; IF(Tableau210[[#This Row],[NB BP EMIS]]=1," 1 BP","")</f>
        <v xml:space="preserve"> 1 BP</v>
      </c>
      <c r="AK192" s="177" t="str">
        <f>IF(Tableau210[[#This Row],[NB JP BUTA]]=1,"1 JP","") &amp; IF(Tableau210[[#This Row],[Nb BP BUTA]]=1," 1 BP","") &amp; IF(Tableau210[[#This Row],[Nb BP BUTA]]=2," 2 BP","")</f>
        <v xml:space="preserve"> 1 BP</v>
      </c>
      <c r="AL192" s="117" t="s">
        <v>103</v>
      </c>
      <c r="AM192" s="117">
        <f>IFERROR(+VLOOKUP(AY192,Tiges!$G$4:$I$569,3,FALSE),"")</f>
        <v>22</v>
      </c>
      <c r="AN192" s="48"/>
      <c r="AO192" s="117">
        <v>4</v>
      </c>
      <c r="AP192" s="177" cm="1">
        <f t="array" ref="AP1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92" s="117" t="s">
        <v>2161</v>
      </c>
      <c r="AS192" s="177" t="str" cm="1">
        <f t="array" ref="AS1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1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92" s="117" t="s">
        <v>3424</v>
      </c>
      <c r="AV192" s="177" t="str" cm="1">
        <f t="array" ref="AV1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2" s="117"/>
      <c r="AY192" s="117" cm="1">
        <f t="array" ref="AY192">IFERROR(_xlfn.XLOOKUP(Tableau210[[#This Row],[DN DONNEES BUTA ]]&amp;Tableau210[[#This Row],[PN DONNEES BUTA]],Tiges!$B$4:$B$79&amp;Tiges!$C$4:$C$79,Tiges!$G$4:$G$79),"")</f>
        <v>14</v>
      </c>
      <c r="AZ192" s="117"/>
      <c r="BA192" s="117" cm="1">
        <f t="array" ref="BA192">IFERROR(_xlfn.XLOOKUP(Tableau210[[#This Row],[DN DONNEES BUTA ]]&amp;Tableau210[[#This Row],[PN DONNEES BUTA]],Tiges!$B$4:$B$79&amp;Tiges!$C$4:$C$79,Tiges!$H$4:$H$79),"")</f>
        <v>80</v>
      </c>
      <c r="BB192" s="117"/>
      <c r="BC192" s="182">
        <f>IFERROR(VLOOKUP(Tableau210[[#This Row],[OPERATION]],Tableau4[],2,FALSE),"")</f>
        <v>1</v>
      </c>
      <c r="BD192" s="177" cm="1">
        <f t="array" ref="BD192">IFERROR(
   SUM(
      _xlfn._xlws.FILTER(
         Tableau3[Nb Platinage Joint],
         (Tableau3[ITEM]=Tableau210[[#This Row],[NOM]])*
         (Tableau3[Rep.]=Tableau210[[#This Row],[REPERE BUTA]])
      )
   ),
0)</f>
        <v>1</v>
      </c>
      <c r="BE192" s="182">
        <f>IFERROR(VLOOKUP(Tableau210[[#This Row],[OPERATION]],Tableau4[],3,FALSE),"")</f>
        <v>1</v>
      </c>
      <c r="BF192" s="177" cm="1">
        <f t="array" ref="BF192">IFERROR(
   SUM(
      _xlfn._xlws.FILTER(
         Tableau3[Joint Définitif Nb],
         (Tableau3[ITEM]=Tableau210[[#This Row],[NOM]])*
         (Tableau3[Rep.]=Tableau210[[#This Row],[REPERE BUTA]])
      )
   ),
0)</f>
        <v>1</v>
      </c>
      <c r="BG192" s="117" t="s">
        <v>129</v>
      </c>
      <c r="BH192" s="177" t="str" cm="1">
        <f t="array" ref="BH1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2" s="117" t="s">
        <v>2409</v>
      </c>
      <c r="BK192" s="117" t="s">
        <v>37</v>
      </c>
      <c r="BL192" s="167" t="s">
        <v>2380</v>
      </c>
      <c r="BM192" s="167"/>
      <c r="BN192" s="117"/>
      <c r="BO192" s="117"/>
      <c r="BP192" s="117"/>
      <c r="BQ192" s="48"/>
      <c r="BR192" s="119"/>
      <c r="BS192" s="48"/>
      <c r="BT192" s="48"/>
      <c r="BU192" s="48"/>
      <c r="BV192" s="48"/>
      <c r="BW192" s="48"/>
      <c r="BX192" s="48"/>
    </row>
    <row r="193" spans="1:76" ht="15.75" hidden="1" x14ac:dyDescent="0.25">
      <c r="A193" s="48" t="e" cm="1">
        <f t="array" ref="A193">_xlfn.XLOOKUP(Tableau210[[#This Row],[NOM]]&amp;Tableau210[[#This Row],[REPERE BUTA]],[6]!Tableau16[POSTE TECHNIQUE]&amp;[6]!Tableau16[Repere ADM],[6]!Tableau16[NUMERO CLIENT])</f>
        <v>#N/A</v>
      </c>
      <c r="B193" s="48" t="e" cm="1">
        <f t="array" ref="B193">_xlfn.XLOOKUP(Tableau210[[#This Row],[NOM]]&amp;Tableau210[[#This Row],[REPERE BUTA]],[6]!Tableau16[POSTE TECHNIQUE]&amp;[6]!Tableau16[Repere REF],[6]!Tableau16[NUMERO CLIENT])</f>
        <v>#N/A</v>
      </c>
      <c r="C193" s="48" cm="1">
        <f t="array" ref="C193">_xlfn.XLOOKUP(Tableau210[[#This Row],[NOM]]&amp;Tableau210[[#This Row],[Repere Ubleam]],[7]Sheet1!$C$2:$C$2995&amp;[7]Sheet1!$I$2:$I$2995,[7]Sheet1!$A$2:$A$2995)</f>
        <v>165</v>
      </c>
      <c r="D193" s="48" t="str">
        <f>C193&amp;""</f>
        <v>165</v>
      </c>
      <c r="E193" s="48" t="e">
        <v>#N/A</v>
      </c>
      <c r="F193" s="48" t="e">
        <v>#N/A</v>
      </c>
      <c r="G193" s="176" t="s">
        <v>1267</v>
      </c>
      <c r="H193" s="119" t="s">
        <v>1067</v>
      </c>
      <c r="I193" s="119" t="s">
        <v>80</v>
      </c>
      <c r="J193" s="119" t="s">
        <v>48</v>
      </c>
      <c r="K193" s="119" t="str">
        <f>_xlfn.XLOOKUP(Tableau210[[#This Row],[NOM]],[8]LUT!$I$5:$I$301,[8]LUT!$N$5:$N$301)</f>
        <v xml:space="preserve">Colonne </v>
      </c>
      <c r="L193" s="119">
        <v>21</v>
      </c>
      <c r="M193" s="119"/>
      <c r="N193" s="119">
        <v>21</v>
      </c>
      <c r="O193" s="119"/>
      <c r="P193" s="119"/>
      <c r="Q193" s="119"/>
      <c r="R193" s="119"/>
      <c r="S193" s="119"/>
      <c r="T193" s="119"/>
      <c r="U193" s="119"/>
      <c r="V193" s="119"/>
      <c r="W193" s="148" t="s">
        <v>2159</v>
      </c>
      <c r="X193" s="207" cm="1">
        <f t="array" ref="X1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19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93" s="148" t="s">
        <v>3424</v>
      </c>
      <c r="AA193" s="207" cm="1">
        <f t="array" ref="AA1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93" s="48"/>
      <c r="AD193" s="117" t="s">
        <v>2103</v>
      </c>
      <c r="AE193" s="119"/>
      <c r="AF193" s="181">
        <f>IFERROR(VLOOKUP(Tableau210[[#This Row],[OPERATION]],Tableau4[],5,FALSE),"")</f>
        <v>1</v>
      </c>
      <c r="AG193" s="178" cm="1">
        <f t="array" ref="AG193">IFERROR(
   SUM(
      _xlfn._xlws.FILTER(
         Tableau3[JP],
         (Tableau3[ITEM]=Tableau210[[#This Row],[NOM]])*
         (Tableau3[Rep.]=Tableau210[[#This Row],[REPERE BUTA]])
      )
   ),
0)</f>
        <v>1</v>
      </c>
      <c r="AH193" s="182">
        <f>IFERROR(VLOOKUP(Tableau210[[#This Row],[OPERATION]],Tableau4[],4,FALSE),"")</f>
        <v>0</v>
      </c>
      <c r="AI193" s="178" cm="1">
        <f t="array" ref="AI193">IFERROR(
   SUM(
      _xlfn._xlws.FILTER(
         Tableau3[BP],
         (Tableau3[ITEM]=Tableau210[[#This Row],[NOM]])*
         (Tableau3[Rep.]=Tableau210[[#This Row],[REPERE BUTA]])
      )
   ),
0)</f>
        <v>0</v>
      </c>
      <c r="AJ193" s="182" t="str">
        <f>IF(Tableau210[[#This Row],[NB JP EMIS]]=1,"1 JP","") &amp; IF(Tableau210[[#This Row],[NB BP EMIS]]=1," 1 BP","")</f>
        <v>1 JP</v>
      </c>
      <c r="AK193" s="177" t="str">
        <f>IF(Tableau210[[#This Row],[NB JP BUTA]]=1,"1 JP","") &amp; IF(Tableau210[[#This Row],[Nb BP BUTA]]=1," 1 BP","") &amp; IF(Tableau210[[#This Row],[Nb BP BUTA]]=2," 2 BP","")</f>
        <v>1 JP</v>
      </c>
      <c r="AL193" s="117" t="s">
        <v>103</v>
      </c>
      <c r="AM193" s="117">
        <f>IFERROR(+VLOOKUP(AY193,Tiges!$G$4:$I$569,3,FALSE),"")</f>
        <v>46</v>
      </c>
      <c r="AN193" s="48"/>
      <c r="AO193" s="148" t="s">
        <v>3424</v>
      </c>
      <c r="AP193" s="177" cm="1">
        <f t="array" ref="AP1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93" s="148" t="s">
        <v>3424</v>
      </c>
      <c r="AS193" s="177" t="str" cm="1">
        <f t="array" ref="AS1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1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193" s="148" t="s">
        <v>3424</v>
      </c>
      <c r="AV193" s="177" t="str" cm="1">
        <f t="array" ref="AV1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3" s="117"/>
      <c r="AY193" s="117" cm="1">
        <f t="array" ref="AY193">IFERROR(_xlfn.XLOOKUP(Tableau210[[#This Row],[DN DONNEES BUTA ]]&amp;Tableau210[[#This Row],[PN DONNEES BUTA]],Tiges!$B$4:$B$79&amp;Tiges!$C$4:$C$79,Tiges!$G$4:$G$79),"")</f>
        <v>30</v>
      </c>
      <c r="AZ193" s="117"/>
      <c r="BA193" s="117" cm="1">
        <f t="array" ref="BA193">IFERROR(_xlfn.XLOOKUP(Tableau210[[#This Row],[DN DONNEES BUTA ]]&amp;Tableau210[[#This Row],[PN DONNEES BUTA]],Tiges!$B$4:$B$79&amp;Tiges!$C$4:$C$79,Tiges!$H$4:$H$79),"")</f>
        <v>160</v>
      </c>
      <c r="BB193" s="117"/>
      <c r="BC193" s="182">
        <f>IFERROR(VLOOKUP(Tableau210[[#This Row],[OPERATION]],Tableau4[],2,FALSE),"")</f>
        <v>2</v>
      </c>
      <c r="BD193" s="177" cm="1">
        <f t="array" ref="BD193">IFERROR(
   SUM(
      _xlfn._xlws.FILTER(
         Tableau3[Nb Platinage Joint],
         (Tableau3[ITEM]=Tableau210[[#This Row],[NOM]])*
         (Tableau3[Rep.]=Tableau210[[#This Row],[REPERE BUTA]])
      )
   ),
0)</f>
        <v>2</v>
      </c>
      <c r="BE193" s="182">
        <f>IFERROR(VLOOKUP(Tableau210[[#This Row],[OPERATION]],Tableau4[],3,FALSE),"")</f>
        <v>1</v>
      </c>
      <c r="BF193" s="177" cm="1">
        <f t="array" ref="BF193">IFERROR(
   SUM(
      _xlfn._xlws.FILTER(
         Tableau3[Joint Définitif Nb],
         (Tableau3[ITEM]=Tableau210[[#This Row],[NOM]])*
         (Tableau3[Rep.]=Tableau210[[#This Row],[REPERE BUTA]])
      )
   ),
0)</f>
        <v>1</v>
      </c>
      <c r="BG193" s="148" t="s">
        <v>3424</v>
      </c>
      <c r="BH193" s="177" t="str" cm="1">
        <f t="array" ref="BH1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3" s="148" t="s">
        <v>3424</v>
      </c>
      <c r="BK193" s="148" t="s">
        <v>3424</v>
      </c>
      <c r="BL193" s="167" t="s">
        <v>2380</v>
      </c>
      <c r="BM193" s="167"/>
      <c r="BN193" s="117"/>
      <c r="BO193" s="117"/>
      <c r="BP193" s="117"/>
      <c r="BQ193" s="48"/>
      <c r="BR193" s="119"/>
      <c r="BS193" s="48"/>
      <c r="BT193" s="48"/>
      <c r="BU193" s="48"/>
      <c r="BV193" s="48"/>
      <c r="BW193" s="48"/>
      <c r="BX193" s="48"/>
    </row>
    <row r="194" spans="1:76" ht="15.75" hidden="1" x14ac:dyDescent="0.25">
      <c r="A194" s="48" t="e" cm="1">
        <f t="array" ref="A194">_xlfn.XLOOKUP(Tableau210[[#This Row],[NOM]]&amp;Tableau210[[#This Row],[REPERE BUTA]],[6]!Tableau16[POSTE TECHNIQUE]&amp;[6]!Tableau16[Repere ADM],[6]!Tableau16[NUMERO CLIENT])</f>
        <v>#N/A</v>
      </c>
      <c r="B194" s="48" t="e" cm="1">
        <f t="array" ref="B194">_xlfn.XLOOKUP(Tableau210[[#This Row],[NOM]]&amp;Tableau210[[#This Row],[REPERE BUTA]],[6]!Tableau16[POSTE TECHNIQUE]&amp;[6]!Tableau16[Repere REF],[6]!Tableau16[NUMERO CLIENT])</f>
        <v>#N/A</v>
      </c>
      <c r="C194" s="48" cm="1">
        <f t="array" ref="C194">_xlfn.XLOOKUP(Tableau210[[#This Row],[NOM]]&amp;Tableau210[[#This Row],[Repere Ubleam]],[7]Sheet1!$C$2:$C$2995&amp;[7]Sheet1!$I$2:$I$2995,[7]Sheet1!$A$2:$A$2995)</f>
        <v>166</v>
      </c>
      <c r="D194" s="48" t="str">
        <f>C194&amp;""</f>
        <v>166</v>
      </c>
      <c r="E194" s="48" t="e">
        <v>#N/A</v>
      </c>
      <c r="F194" s="48" t="e">
        <v>#N/A</v>
      </c>
      <c r="G194" s="176" t="s">
        <v>1267</v>
      </c>
      <c r="H194" s="119" t="s">
        <v>1067</v>
      </c>
      <c r="I194" s="119" t="s">
        <v>80</v>
      </c>
      <c r="J194" s="119" t="s">
        <v>48</v>
      </c>
      <c r="K194" s="119" t="str">
        <f>_xlfn.XLOOKUP(Tableau210[[#This Row],[NOM]],[8]LUT!$I$5:$I$301,[8]LUT!$N$5:$N$301)</f>
        <v xml:space="preserve">Colonne </v>
      </c>
      <c r="L194" s="119">
        <v>22</v>
      </c>
      <c r="M194" s="119"/>
      <c r="N194" s="119">
        <v>22</v>
      </c>
      <c r="O194" s="119"/>
      <c r="P194" s="119"/>
      <c r="Q194" s="119"/>
      <c r="R194" s="119"/>
      <c r="S194" s="119"/>
      <c r="T194" s="119"/>
      <c r="U194" s="119"/>
      <c r="V194" s="119"/>
      <c r="W194" s="148" t="s">
        <v>2159</v>
      </c>
      <c r="X194" s="207" cm="1">
        <f t="array" ref="X1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9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94" s="148" t="s">
        <v>3424</v>
      </c>
      <c r="AA194" s="207" cm="1">
        <f t="array" ref="AA1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94" s="48"/>
      <c r="AD194" s="117" t="s">
        <v>2103</v>
      </c>
      <c r="AE194" s="119"/>
      <c r="AF194" s="181">
        <f>IFERROR(VLOOKUP(Tableau210[[#This Row],[OPERATION]],Tableau4[],5,FALSE),"")</f>
        <v>1</v>
      </c>
      <c r="AG194" s="178" cm="1">
        <f t="array" ref="AG194">IFERROR(
   SUM(
      _xlfn._xlws.FILTER(
         Tableau3[JP],
         (Tableau3[ITEM]=Tableau210[[#This Row],[NOM]])*
         (Tableau3[Rep.]=Tableau210[[#This Row],[REPERE BUTA]])
      )
   ),
0)</f>
        <v>1</v>
      </c>
      <c r="AH194" s="182">
        <f>IFERROR(VLOOKUP(Tableau210[[#This Row],[OPERATION]],Tableau4[],4,FALSE),"")</f>
        <v>0</v>
      </c>
      <c r="AI194" s="178" cm="1">
        <f t="array" ref="AI194">IFERROR(
   SUM(
      _xlfn._xlws.FILTER(
         Tableau3[BP],
         (Tableau3[ITEM]=Tableau210[[#This Row],[NOM]])*
         (Tableau3[Rep.]=Tableau210[[#This Row],[REPERE BUTA]])
      )
   ),
0)</f>
        <v>0</v>
      </c>
      <c r="AJ194" s="182" t="str">
        <f>IF(Tableau210[[#This Row],[NB JP EMIS]]=1,"1 JP","") &amp; IF(Tableau210[[#This Row],[NB BP EMIS]]=1," 1 BP","")</f>
        <v>1 JP</v>
      </c>
      <c r="AK194" s="177" t="str">
        <f>IF(Tableau210[[#This Row],[NB JP BUTA]]=1,"1 JP","") &amp; IF(Tableau210[[#This Row],[Nb BP BUTA]]=1," 1 BP","") &amp; IF(Tableau210[[#This Row],[Nb BP BUTA]]=2," 2 BP","")</f>
        <v>1 JP</v>
      </c>
      <c r="AL194" s="117" t="s">
        <v>103</v>
      </c>
      <c r="AM194" s="117">
        <f>IFERROR(+VLOOKUP(AY194,Tiges!$G$4:$I$569,3,FALSE),"")</f>
        <v>32</v>
      </c>
      <c r="AN194" s="48"/>
      <c r="AO194" s="148" t="s">
        <v>3424</v>
      </c>
      <c r="AP194" s="177" cm="1">
        <f t="array" ref="AP1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9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94" s="148" t="s">
        <v>3424</v>
      </c>
      <c r="AS194" s="177" t="str" cm="1">
        <f t="array" ref="AS1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94" s="148" t="s">
        <v>3424</v>
      </c>
      <c r="AV194" s="177" t="str" cm="1">
        <f t="array" ref="AV1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4" s="117"/>
      <c r="AY194" s="117" cm="1">
        <f t="array" ref="AY194">IFERROR(_xlfn.XLOOKUP(Tableau210[[#This Row],[DN DONNEES BUTA ]]&amp;Tableau210[[#This Row],[PN DONNEES BUTA]],Tiges!$B$4:$B$79&amp;Tiges!$C$4:$C$79,Tiges!$G$4:$G$79),"")</f>
        <v>20</v>
      </c>
      <c r="AZ194" s="117"/>
      <c r="BA194" s="117" cm="1">
        <f t="array" ref="BA194">IFERROR(_xlfn.XLOOKUP(Tableau210[[#This Row],[DN DONNEES BUTA ]]&amp;Tableau210[[#This Row],[PN DONNEES BUTA]],Tiges!$B$4:$B$79&amp;Tiges!$C$4:$C$79,Tiges!$H$4:$H$79),"")</f>
        <v>110</v>
      </c>
      <c r="BB194" s="117"/>
      <c r="BC194" s="182">
        <f>IFERROR(VLOOKUP(Tableau210[[#This Row],[OPERATION]],Tableau4[],2,FALSE),"")</f>
        <v>2</v>
      </c>
      <c r="BD194" s="177" cm="1">
        <f t="array" ref="BD194">IFERROR(
   SUM(
      _xlfn._xlws.FILTER(
         Tableau3[Nb Platinage Joint],
         (Tableau3[ITEM]=Tableau210[[#This Row],[NOM]])*
         (Tableau3[Rep.]=Tableau210[[#This Row],[REPERE BUTA]])
      )
   ),
0)</f>
        <v>2</v>
      </c>
      <c r="BE194" s="182">
        <f>IFERROR(VLOOKUP(Tableau210[[#This Row],[OPERATION]],Tableau4[],3,FALSE),"")</f>
        <v>1</v>
      </c>
      <c r="BF194" s="177" cm="1">
        <f t="array" ref="BF194">IFERROR(
   SUM(
      _xlfn._xlws.FILTER(
         Tableau3[Joint Définitif Nb],
         (Tableau3[ITEM]=Tableau210[[#This Row],[NOM]])*
         (Tableau3[Rep.]=Tableau210[[#This Row],[REPERE BUTA]])
      )
   ),
0)</f>
        <v>1</v>
      </c>
      <c r="BG194" s="148" t="s">
        <v>3424</v>
      </c>
      <c r="BH194" s="177" t="str" cm="1">
        <f t="array" ref="BH1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4" s="148" t="s">
        <v>3424</v>
      </c>
      <c r="BK194" s="148" t="s">
        <v>3424</v>
      </c>
      <c r="BL194" s="167" t="s">
        <v>2380</v>
      </c>
      <c r="BM194" s="167"/>
      <c r="BN194" s="117"/>
      <c r="BO194" s="117"/>
      <c r="BP194" s="117"/>
      <c r="BQ194" s="48"/>
      <c r="BR194" s="119"/>
      <c r="BS194" s="48"/>
      <c r="BT194" s="48"/>
      <c r="BU194" s="48"/>
      <c r="BV194" s="48"/>
      <c r="BW194" s="48"/>
      <c r="BX194" s="48"/>
    </row>
    <row r="195" spans="1:76" s="154" customFormat="1" ht="15.75" hidden="1" x14ac:dyDescent="0.25">
      <c r="A195" s="48" t="e" cm="1">
        <f t="array" ref="A195">_xlfn.XLOOKUP(Tableau210[[#This Row],[NOM]]&amp;Tableau210[[#This Row],[REPERE BUTA]],[6]!Tableau16[POSTE TECHNIQUE]&amp;[6]!Tableau16[Repere ADM],[6]!Tableau16[NUMERO CLIENT])</f>
        <v>#N/A</v>
      </c>
      <c r="B195" s="48" t="e" cm="1">
        <f t="array" ref="B195">_xlfn.XLOOKUP(Tableau210[[#This Row],[NOM]]&amp;Tableau210[[#This Row],[REPERE BUTA]],[6]!Tableau16[POSTE TECHNIQUE]&amp;[6]!Tableau16[Repere REF],[6]!Tableau16[NUMERO CLIENT])</f>
        <v>#N/A</v>
      </c>
      <c r="C195" s="48" cm="1">
        <f t="array" ref="C195">_xlfn.XLOOKUP(Tableau210[[#This Row],[NOM]]&amp;Tableau210[[#This Row],[Repere Ubleam]],[7]Sheet1!$C$2:$C$2995&amp;[7]Sheet1!$I$2:$I$2995,[7]Sheet1!$A$2:$A$2995)</f>
        <v>167</v>
      </c>
      <c r="D195" s="48" t="str">
        <f>C195&amp;""</f>
        <v>167</v>
      </c>
      <c r="E195" s="48" t="e">
        <v>#N/A</v>
      </c>
      <c r="F195" s="48" t="e">
        <v>#N/A</v>
      </c>
      <c r="G195" s="149" t="s">
        <v>1267</v>
      </c>
      <c r="H195" s="150" t="s">
        <v>1067</v>
      </c>
      <c r="I195" s="150" t="s">
        <v>80</v>
      </c>
      <c r="J195" s="150" t="s">
        <v>48</v>
      </c>
      <c r="K195" s="150" t="str">
        <f>_xlfn.XLOOKUP(Tableau210[[#This Row],[NOM]],[8]LUT!$I$5:$I$301,[8]LUT!$N$5:$N$301)</f>
        <v xml:space="preserve">Colonne </v>
      </c>
      <c r="L195" s="150">
        <v>23</v>
      </c>
      <c r="M195" s="150"/>
      <c r="N195" s="150">
        <v>23</v>
      </c>
      <c r="O195" s="150"/>
      <c r="P195" s="150"/>
      <c r="Q195" s="150"/>
      <c r="R195" s="150"/>
      <c r="S195" s="150"/>
      <c r="T195" s="150"/>
      <c r="U195" s="150"/>
      <c r="V195" s="150"/>
      <c r="W195" s="151">
        <v>50</v>
      </c>
      <c r="X195" s="151" cm="1">
        <f t="array" ref="X1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95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95" s="151">
        <v>20</v>
      </c>
      <c r="AA195" s="151" cm="1">
        <f t="array" ref="AA1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5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95" s="152"/>
      <c r="AD195" s="153" t="s">
        <v>2197</v>
      </c>
      <c r="AE195" s="150"/>
      <c r="AF195" s="150">
        <f>IFERROR(VLOOKUP(Tableau210[[#This Row],[OPERATION]],Tableau4[],5,FALSE),"")</f>
        <v>0</v>
      </c>
      <c r="AG195" s="150" cm="1">
        <f t="array" ref="AG195">IFERROR(
   SUM(
      _xlfn._xlws.FILTER(
         Tableau3[JP],
         (Tableau3[ITEM]=Tableau210[[#This Row],[NOM]])*
         (Tableau3[Rep.]=Tableau210[[#This Row],[REPERE BUTA]])
      )
   ),
0)</f>
        <v>0</v>
      </c>
      <c r="AH195" s="153">
        <f>IFERROR(VLOOKUP(Tableau210[[#This Row],[OPERATION]],Tableau4[],4,FALSE),"")</f>
        <v>1</v>
      </c>
      <c r="AI195" s="150" cm="1">
        <f t="array" ref="AI195">IFERROR(
   SUM(
      _xlfn._xlws.FILTER(
         Tableau3[BP],
         (Tableau3[ITEM]=Tableau210[[#This Row],[NOM]])*
         (Tableau3[Rep.]=Tableau210[[#This Row],[REPERE BUTA]])
      )
   ),
0)</f>
        <v>0</v>
      </c>
      <c r="AJ195" s="153" t="str">
        <f>IF(Tableau210[[#This Row],[NB JP EMIS]]=1,"1 JP","") &amp; IF(Tableau210[[#This Row],[NB BP EMIS]]=1," 1 BP","")</f>
        <v xml:space="preserve"> 1 BP</v>
      </c>
      <c r="AK195" s="153" t="str">
        <f>IF(Tableau210[[#This Row],[NB JP BUTA]]=1,"1 JP","") &amp; IF(Tableau210[[#This Row],[Nb BP BUTA]]=1," 1 BP","") &amp; IF(Tableau210[[#This Row],[Nb BP BUTA]]=2," 2 BP","")</f>
        <v/>
      </c>
      <c r="AL195" s="153" t="s">
        <v>103</v>
      </c>
      <c r="AM195" s="153">
        <f>IFERROR(+VLOOKUP(AY195,Tiges!$G$4:$I$569,3,FALSE),"")</f>
        <v>27</v>
      </c>
      <c r="AN195" s="152"/>
      <c r="AO195" s="153">
        <v>4</v>
      </c>
      <c r="AP195" s="153" cm="1">
        <f t="array" ref="AP1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95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95" s="153" t="s">
        <v>2161</v>
      </c>
      <c r="AS195" s="153" t="str" cm="1">
        <f t="array" ref="AS1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95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95" s="153" t="s">
        <v>1123</v>
      </c>
      <c r="AV195" s="153" t="str" cm="1">
        <f t="array" ref="AV1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5" s="153"/>
      <c r="AY195" s="153" cm="1">
        <f t="array" ref="AY195">IFERROR(_xlfn.XLOOKUP(Tableau210[[#This Row],[DN DONNEES BUTA ]]&amp;Tableau210[[#This Row],[PN DONNEES BUTA]],Tiges!$B$4:$B$79&amp;Tiges!$C$4:$C$79,Tiges!$G$4:$G$79),"")</f>
        <v>16</v>
      </c>
      <c r="AZ195" s="153"/>
      <c r="BA195" s="153" cm="1">
        <f t="array" ref="BA195">IFERROR(_xlfn.XLOOKUP(Tableau210[[#This Row],[DN DONNEES BUTA ]]&amp;Tableau210[[#This Row],[PN DONNEES BUTA]],Tiges!$B$4:$B$79&amp;Tiges!$C$4:$C$79,Tiges!$H$4:$H$79),"")</f>
        <v>90</v>
      </c>
      <c r="BB195" s="153"/>
      <c r="BC195" s="153">
        <f>IFERROR(VLOOKUP(Tableau210[[#This Row],[OPERATION]],Tableau4[],2,FALSE),"")</f>
        <v>1</v>
      </c>
      <c r="BD195" s="153" cm="1">
        <f t="array" ref="BD195">IFERROR(
   SUM(
      _xlfn._xlws.FILTER(
         Tableau3[Nb Platinage Joint],
         (Tableau3[ITEM]=Tableau210[[#This Row],[NOM]])*
         (Tableau3[Rep.]=Tableau210[[#This Row],[REPERE BUTA]])
      )
   ),
0)</f>
        <v>1</v>
      </c>
      <c r="BE195" s="153">
        <f>IFERROR(VLOOKUP(Tableau210[[#This Row],[OPERATION]],Tableau4[],3,FALSE),"")</f>
        <v>1</v>
      </c>
      <c r="BF195" s="153" cm="1">
        <f t="array" ref="BF195">IFERROR(
   SUM(
      _xlfn._xlws.FILTER(
         Tableau3[Joint Définitif Nb],
         (Tableau3[ITEM]=Tableau210[[#This Row],[NOM]])*
         (Tableau3[Rep.]=Tableau210[[#This Row],[REPERE BUTA]])
      )
   ),
0)</f>
        <v>1</v>
      </c>
      <c r="BG195" s="153" t="s">
        <v>129</v>
      </c>
      <c r="BH195" s="153" t="str" cm="1">
        <f t="array" ref="BH1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5" s="153" t="s">
        <v>2409</v>
      </c>
      <c r="BK195" s="153" t="s">
        <v>37</v>
      </c>
      <c r="BL195" s="153" t="s">
        <v>2460</v>
      </c>
      <c r="BM195" s="153" t="s">
        <v>2380</v>
      </c>
      <c r="BN195" s="153"/>
      <c r="BO195" s="153"/>
      <c r="BP195" s="153"/>
      <c r="BQ195" s="152"/>
      <c r="BR195" s="150"/>
      <c r="BS195" s="152"/>
      <c r="BT195" s="152"/>
      <c r="BU195" s="152"/>
      <c r="BV195" s="152"/>
      <c r="BW195" s="152"/>
      <c r="BX195" s="152"/>
    </row>
    <row r="196" spans="1:76" ht="15.75" hidden="1" x14ac:dyDescent="0.25">
      <c r="A196" s="48" t="e" cm="1">
        <f t="array" ref="A196">_xlfn.XLOOKUP(Tableau210[[#This Row],[NOM]]&amp;Tableau210[[#This Row],[REPERE BUTA]],[6]!Tableau16[POSTE TECHNIQUE]&amp;[6]!Tableau16[Repere ADM],[6]!Tableau16[NUMERO CLIENT])</f>
        <v>#N/A</v>
      </c>
      <c r="B196" s="48" t="e" cm="1">
        <f t="array" ref="B196">_xlfn.XLOOKUP(Tableau210[[#This Row],[NOM]]&amp;Tableau210[[#This Row],[REPERE BUTA]],[6]!Tableau16[POSTE TECHNIQUE]&amp;[6]!Tableau16[Repere REF],[6]!Tableau16[NUMERO CLIENT])</f>
        <v>#N/A</v>
      </c>
      <c r="C196" s="48" cm="1">
        <f t="array" ref="C196">_xlfn.XLOOKUP(Tableau210[[#This Row],[NOM]]&amp;Tableau210[[#This Row],[Repere Ubleam]],[7]Sheet1!$C$2:$C$2995&amp;[7]Sheet1!$I$2:$I$2995,[7]Sheet1!$A$2:$A$2995)</f>
        <v>168</v>
      </c>
      <c r="D196" s="48" t="str">
        <f>C196&amp;""</f>
        <v>168</v>
      </c>
      <c r="E196" s="48" t="e">
        <v>#N/A</v>
      </c>
      <c r="F196" s="48" t="e">
        <v>#N/A</v>
      </c>
      <c r="G196" s="176" t="s">
        <v>1267</v>
      </c>
      <c r="H196" s="119" t="s">
        <v>1067</v>
      </c>
      <c r="I196" s="119" t="s">
        <v>80</v>
      </c>
      <c r="J196" s="119" t="s">
        <v>48</v>
      </c>
      <c r="K196" s="119" t="str">
        <f>_xlfn.XLOOKUP(Tableau210[[#This Row],[NOM]],[8]LUT!$I$5:$I$301,[8]LUT!$N$5:$N$301)</f>
        <v xml:space="preserve">Colonne </v>
      </c>
      <c r="L196" s="119">
        <v>24</v>
      </c>
      <c r="M196" s="119"/>
      <c r="N196" s="119">
        <v>24</v>
      </c>
      <c r="O196" s="119"/>
      <c r="P196" s="119"/>
      <c r="Q196" s="119"/>
      <c r="R196" s="119"/>
      <c r="S196" s="119"/>
      <c r="T196" s="119"/>
      <c r="U196" s="119"/>
      <c r="V196" s="119"/>
      <c r="W196" s="148">
        <v>50</v>
      </c>
      <c r="X196" s="207" cm="1">
        <f t="array" ref="X1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9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96" s="148">
        <v>20</v>
      </c>
      <c r="AA196" s="207" cm="1">
        <f t="array" ref="AA1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96" s="48"/>
      <c r="AD196" s="117" t="s">
        <v>2103</v>
      </c>
      <c r="AE196" s="119"/>
      <c r="AF196" s="181">
        <f>IFERROR(VLOOKUP(Tableau210[[#This Row],[OPERATION]],Tableau4[],5,FALSE),"")</f>
        <v>1</v>
      </c>
      <c r="AG196" s="178" cm="1">
        <f t="array" ref="AG196">IFERROR(
   SUM(
      _xlfn._xlws.FILTER(
         Tableau3[JP],
         (Tableau3[ITEM]=Tableau210[[#This Row],[NOM]])*
         (Tableau3[Rep.]=Tableau210[[#This Row],[REPERE BUTA]])
      )
   ),
0)</f>
        <v>1</v>
      </c>
      <c r="AH196" s="182">
        <f>IFERROR(VLOOKUP(Tableau210[[#This Row],[OPERATION]],Tableau4[],4,FALSE),"")</f>
        <v>0</v>
      </c>
      <c r="AI196" s="178" cm="1">
        <f t="array" ref="AI196">IFERROR(
   SUM(
      _xlfn._xlws.FILTER(
         Tableau3[BP],
         (Tableau3[ITEM]=Tableau210[[#This Row],[NOM]])*
         (Tableau3[Rep.]=Tableau210[[#This Row],[REPERE BUTA]])
      )
   ),
0)</f>
        <v>0</v>
      </c>
      <c r="AJ196" s="182" t="str">
        <f>IF(Tableau210[[#This Row],[NB JP EMIS]]=1,"1 JP","") &amp; IF(Tableau210[[#This Row],[NB BP EMIS]]=1," 1 BP","")</f>
        <v>1 JP</v>
      </c>
      <c r="AK196" s="177" t="str">
        <f>IF(Tableau210[[#This Row],[NB JP BUTA]]=1,"1 JP","") &amp; IF(Tableau210[[#This Row],[Nb BP BUTA]]=1," 1 BP","") &amp; IF(Tableau210[[#This Row],[Nb BP BUTA]]=2," 2 BP","")</f>
        <v>1 JP</v>
      </c>
      <c r="AL196" s="117" t="s">
        <v>103</v>
      </c>
      <c r="AM196" s="117">
        <f>IFERROR(+VLOOKUP(AY196,Tiges!$G$4:$I$569,3,FALSE),"")</f>
        <v>27</v>
      </c>
      <c r="AN196" s="48"/>
      <c r="AO196" s="117">
        <v>4</v>
      </c>
      <c r="AP196" s="177" cm="1">
        <f t="array" ref="AP1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9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96" s="117" t="s">
        <v>2161</v>
      </c>
      <c r="AS196" s="177" t="str" cm="1">
        <f t="array" ref="AS1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9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96" s="117" t="s">
        <v>1123</v>
      </c>
      <c r="AV196" s="177" t="str" cm="1">
        <f t="array" ref="AV1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6" s="117"/>
      <c r="AY196" s="117" cm="1">
        <f t="array" ref="AY196">IFERROR(_xlfn.XLOOKUP(Tableau210[[#This Row],[DN DONNEES BUTA ]]&amp;Tableau210[[#This Row],[PN DONNEES BUTA]],Tiges!$B$4:$B$79&amp;Tiges!$C$4:$C$79,Tiges!$G$4:$G$79),"")</f>
        <v>16</v>
      </c>
      <c r="AZ196" s="117"/>
      <c r="BA196" s="117" cm="1">
        <f t="array" ref="BA196">IFERROR(_xlfn.XLOOKUP(Tableau210[[#This Row],[DN DONNEES BUTA ]]&amp;Tableau210[[#This Row],[PN DONNEES BUTA]],Tiges!$B$4:$B$79&amp;Tiges!$C$4:$C$79,Tiges!$H$4:$H$79),"")</f>
        <v>90</v>
      </c>
      <c r="BB196" s="117"/>
      <c r="BC196" s="182">
        <f>IFERROR(VLOOKUP(Tableau210[[#This Row],[OPERATION]],Tableau4[],2,FALSE),"")</f>
        <v>2</v>
      </c>
      <c r="BD196" s="177" cm="1">
        <f t="array" ref="BD196">IFERROR(
   SUM(
      _xlfn._xlws.FILTER(
         Tableau3[Nb Platinage Joint],
         (Tableau3[ITEM]=Tableau210[[#This Row],[NOM]])*
         (Tableau3[Rep.]=Tableau210[[#This Row],[REPERE BUTA]])
      )
   ),
0)</f>
        <v>2</v>
      </c>
      <c r="BE196" s="182">
        <f>IFERROR(VLOOKUP(Tableau210[[#This Row],[OPERATION]],Tableau4[],3,FALSE),"")</f>
        <v>1</v>
      </c>
      <c r="BF196" s="177" cm="1">
        <f t="array" ref="BF196">IFERROR(
   SUM(
      _xlfn._xlws.FILTER(
         Tableau3[Joint Définitif Nb],
         (Tableau3[ITEM]=Tableau210[[#This Row],[NOM]])*
         (Tableau3[Rep.]=Tableau210[[#This Row],[REPERE BUTA]])
      )
   ),
0)</f>
        <v>1</v>
      </c>
      <c r="BG196" s="117" t="s">
        <v>129</v>
      </c>
      <c r="BH196" s="177" t="str" cm="1">
        <f t="array" ref="BH1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6" s="117" t="s">
        <v>2408</v>
      </c>
      <c r="BK196" s="117" t="s">
        <v>37</v>
      </c>
      <c r="BL196" s="167" t="s">
        <v>2380</v>
      </c>
      <c r="BM196" s="167"/>
      <c r="BN196" s="117"/>
      <c r="BO196" s="117"/>
      <c r="BP196" s="117"/>
      <c r="BQ196" s="48"/>
      <c r="BR196" s="119"/>
      <c r="BS196" s="48"/>
      <c r="BT196" s="48"/>
      <c r="BU196" s="48"/>
      <c r="BV196" s="48"/>
      <c r="BW196" s="48"/>
      <c r="BX196" s="48"/>
    </row>
    <row r="197" spans="1:76" ht="15.75" hidden="1" x14ac:dyDescent="0.25">
      <c r="A197" s="48" t="e" cm="1">
        <f t="array" ref="A197">_xlfn.XLOOKUP(Tableau210[[#This Row],[NOM]]&amp;Tableau210[[#This Row],[REPERE BUTA]],[6]!Tableau16[POSTE TECHNIQUE]&amp;[6]!Tableau16[Repere ADM],[6]!Tableau16[NUMERO CLIENT])</f>
        <v>#N/A</v>
      </c>
      <c r="B197" s="48" t="e" cm="1">
        <f t="array" ref="B197">_xlfn.XLOOKUP(Tableau210[[#This Row],[NOM]]&amp;Tableau210[[#This Row],[REPERE BUTA]],[6]!Tableau16[POSTE TECHNIQUE]&amp;[6]!Tableau16[Repere REF],[6]!Tableau16[NUMERO CLIENT])</f>
        <v>#N/A</v>
      </c>
      <c r="C197" s="48" cm="1">
        <f t="array" ref="C197">_xlfn.XLOOKUP(Tableau210[[#This Row],[NOM]]&amp;Tableau210[[#This Row],[Repere Ubleam]],[7]Sheet1!$C$2:$C$2995&amp;[7]Sheet1!$I$2:$I$2995,[7]Sheet1!$A$2:$A$2995)</f>
        <v>169</v>
      </c>
      <c r="D197" s="48" t="str">
        <f>C197&amp;""</f>
        <v>169</v>
      </c>
      <c r="E197" s="48" t="e">
        <v>#N/A</v>
      </c>
      <c r="F197" s="48" t="e">
        <v>#N/A</v>
      </c>
      <c r="G197" s="176" t="s">
        <v>1267</v>
      </c>
      <c r="H197" s="119" t="s">
        <v>1067</v>
      </c>
      <c r="I197" s="119" t="s">
        <v>80</v>
      </c>
      <c r="J197" s="119" t="s">
        <v>48</v>
      </c>
      <c r="K197" s="119" t="str">
        <f>_xlfn.XLOOKUP(Tableau210[[#This Row],[NOM]],[8]LUT!$I$5:$I$301,[8]LUT!$N$5:$N$301)</f>
        <v xml:space="preserve">Colonne </v>
      </c>
      <c r="L197" s="119">
        <v>25</v>
      </c>
      <c r="M197" s="119"/>
      <c r="N197" s="119">
        <v>25</v>
      </c>
      <c r="O197" s="119"/>
      <c r="P197" s="119"/>
      <c r="Q197" s="119"/>
      <c r="R197" s="119"/>
      <c r="S197" s="119"/>
      <c r="T197" s="119"/>
      <c r="U197" s="119"/>
      <c r="V197" s="119"/>
      <c r="W197" s="148">
        <v>25</v>
      </c>
      <c r="X197" s="207" cm="1">
        <f t="array" ref="X1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9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97" s="148">
        <v>20</v>
      </c>
      <c r="AA197" s="207" cm="1">
        <f t="array" ref="AA1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97" s="48"/>
      <c r="AD197" s="117" t="s">
        <v>2103</v>
      </c>
      <c r="AE197" s="119"/>
      <c r="AF197" s="181">
        <f>IFERROR(VLOOKUP(Tableau210[[#This Row],[OPERATION]],Tableau4[],5,FALSE),"")</f>
        <v>1</v>
      </c>
      <c r="AG197" s="178" cm="1">
        <f t="array" ref="AG197">IFERROR(
   SUM(
      _xlfn._xlws.FILTER(
         Tableau3[JP],
         (Tableau3[ITEM]=Tableau210[[#This Row],[NOM]])*
         (Tableau3[Rep.]=Tableau210[[#This Row],[REPERE BUTA]])
      )
   ),
0)</f>
        <v>1</v>
      </c>
      <c r="AH197" s="182">
        <f>IFERROR(VLOOKUP(Tableau210[[#This Row],[OPERATION]],Tableau4[],4,FALSE),"")</f>
        <v>0</v>
      </c>
      <c r="AI197" s="178" cm="1">
        <f t="array" ref="AI197">IFERROR(
   SUM(
      _xlfn._xlws.FILTER(
         Tableau3[BP],
         (Tableau3[ITEM]=Tableau210[[#This Row],[NOM]])*
         (Tableau3[Rep.]=Tableau210[[#This Row],[REPERE BUTA]])
      )
   ),
0)</f>
        <v>0</v>
      </c>
      <c r="AJ197" s="182" t="str">
        <f>IF(Tableau210[[#This Row],[NB JP EMIS]]=1,"1 JP","") &amp; IF(Tableau210[[#This Row],[NB BP EMIS]]=1," 1 BP","")</f>
        <v>1 JP</v>
      </c>
      <c r="AK197" s="177" t="str">
        <f>IF(Tableau210[[#This Row],[NB JP BUTA]]=1,"1 JP","") &amp; IF(Tableau210[[#This Row],[Nb BP BUTA]]=1," 1 BP","") &amp; IF(Tableau210[[#This Row],[Nb BP BUTA]]=2," 2 BP","")</f>
        <v>1 JP</v>
      </c>
      <c r="AL197" s="117" t="s">
        <v>103</v>
      </c>
      <c r="AM197" s="117">
        <f>IFERROR(+VLOOKUP(AY197,Tiges!$G$4:$I$569,3,FALSE),"")</f>
        <v>27</v>
      </c>
      <c r="AN197" s="48"/>
      <c r="AO197" s="117">
        <v>4</v>
      </c>
      <c r="AP197" s="177" cm="1">
        <f t="array" ref="AP1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97" s="117" t="s">
        <v>2413</v>
      </c>
      <c r="AS197" s="177" t="str" cm="1">
        <f t="array" ref="AS1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97" s="117" t="s">
        <v>1123</v>
      </c>
      <c r="AV197" s="177" t="str" cm="1">
        <f t="array" ref="AV1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7" s="117"/>
      <c r="AY197" s="117" cm="1">
        <f t="array" ref="AY197">IFERROR(_xlfn.XLOOKUP(Tableau210[[#This Row],[DN DONNEES BUTA ]]&amp;Tableau210[[#This Row],[PN DONNEES BUTA]],Tiges!$B$4:$B$79&amp;Tiges!$C$4:$C$79,Tiges!$G$4:$G$79),"")</f>
        <v>16</v>
      </c>
      <c r="AZ197" s="117"/>
      <c r="BA197" s="117" cm="1">
        <f t="array" ref="BA197">IFERROR(_xlfn.XLOOKUP(Tableau210[[#This Row],[DN DONNEES BUTA ]]&amp;Tableau210[[#This Row],[PN DONNEES BUTA]],Tiges!$B$4:$B$79&amp;Tiges!$C$4:$C$79,Tiges!$H$4:$H$79),"")</f>
        <v>90</v>
      </c>
      <c r="BB197" s="117"/>
      <c r="BC197" s="182">
        <f>IFERROR(VLOOKUP(Tableau210[[#This Row],[OPERATION]],Tableau4[],2,FALSE),"")</f>
        <v>2</v>
      </c>
      <c r="BD197" s="177" cm="1">
        <f t="array" ref="BD197">IFERROR(
   SUM(
      _xlfn._xlws.FILTER(
         Tableau3[Nb Platinage Joint],
         (Tableau3[ITEM]=Tableau210[[#This Row],[NOM]])*
         (Tableau3[Rep.]=Tableau210[[#This Row],[REPERE BUTA]])
      )
   ),
0)</f>
        <v>2</v>
      </c>
      <c r="BE197" s="182">
        <f>IFERROR(VLOOKUP(Tableau210[[#This Row],[OPERATION]],Tableau4[],3,FALSE),"")</f>
        <v>1</v>
      </c>
      <c r="BF197" s="177" cm="1">
        <f t="array" ref="BF197">IFERROR(
   SUM(
      _xlfn._xlws.FILTER(
         Tableau3[Joint Définitif Nb],
         (Tableau3[ITEM]=Tableau210[[#This Row],[NOM]])*
         (Tableau3[Rep.]=Tableau210[[#This Row],[REPERE BUTA]])
      )
   ),
0)</f>
        <v>1</v>
      </c>
      <c r="BG197" s="117" t="s">
        <v>129</v>
      </c>
      <c r="BH197" s="177" t="str" cm="1">
        <f t="array" ref="BH1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7" s="117" t="s">
        <v>2408</v>
      </c>
      <c r="BK197" s="117" t="s">
        <v>37</v>
      </c>
      <c r="BL197" s="167" t="s">
        <v>2380</v>
      </c>
      <c r="BM197" s="167"/>
      <c r="BN197" s="117"/>
      <c r="BO197" s="117"/>
      <c r="BP197" s="117"/>
      <c r="BQ197" s="48"/>
      <c r="BR197" s="119"/>
      <c r="BS197" s="48"/>
      <c r="BT197" s="48"/>
      <c r="BU197" s="48"/>
      <c r="BV197" s="48"/>
      <c r="BW197" s="48"/>
      <c r="BX197" s="48"/>
    </row>
    <row r="198" spans="1:76" s="154" customFormat="1" ht="15.75" hidden="1" x14ac:dyDescent="0.25">
      <c r="A198" s="48" t="e" cm="1">
        <f t="array" ref="A198">_xlfn.XLOOKUP(Tableau210[[#This Row],[NOM]]&amp;Tableau210[[#This Row],[REPERE BUTA]],[6]!Tableau16[POSTE TECHNIQUE]&amp;[6]!Tableau16[Repere ADM],[6]!Tableau16[NUMERO CLIENT])</f>
        <v>#N/A</v>
      </c>
      <c r="B198" s="48" t="e" cm="1">
        <f t="array" ref="B198">_xlfn.XLOOKUP(Tableau210[[#This Row],[NOM]]&amp;Tableau210[[#This Row],[REPERE BUTA]],[6]!Tableau16[POSTE TECHNIQUE]&amp;[6]!Tableau16[Repere REF],[6]!Tableau16[NUMERO CLIENT])</f>
        <v>#N/A</v>
      </c>
      <c r="C198" s="48" cm="1">
        <f t="array" ref="C198">_xlfn.XLOOKUP(Tableau210[[#This Row],[NOM]]&amp;Tableau210[[#This Row],[Repere Ubleam]],[7]Sheet1!$C$2:$C$2995&amp;[7]Sheet1!$I$2:$I$2995,[7]Sheet1!$A$2:$A$2995)</f>
        <v>170</v>
      </c>
      <c r="D198" s="48" t="str">
        <f>C198&amp;""</f>
        <v>170</v>
      </c>
      <c r="E198" s="48" t="e">
        <v>#N/A</v>
      </c>
      <c r="F198" s="48" t="e">
        <v>#N/A</v>
      </c>
      <c r="G198" s="149" t="s">
        <v>1267</v>
      </c>
      <c r="H198" s="150" t="s">
        <v>1067</v>
      </c>
      <c r="I198" s="150" t="s">
        <v>80</v>
      </c>
      <c r="J198" s="150" t="s">
        <v>48</v>
      </c>
      <c r="K198" s="150" t="str">
        <f>_xlfn.XLOOKUP(Tableau210[[#This Row],[NOM]],[8]LUT!$I$5:$I$301,[8]LUT!$N$5:$N$301)</f>
        <v xml:space="preserve">Colonne </v>
      </c>
      <c r="L198" s="150" t="s">
        <v>73</v>
      </c>
      <c r="M198" s="150"/>
      <c r="N198" s="150" t="s">
        <v>73</v>
      </c>
      <c r="O198" s="150" t="s">
        <v>2139</v>
      </c>
      <c r="P198" s="150"/>
      <c r="Q198" s="150"/>
      <c r="R198" s="150"/>
      <c r="S198" s="150"/>
      <c r="T198" s="150"/>
      <c r="U198" s="150"/>
      <c r="V198" s="150"/>
      <c r="W198" s="151" t="s">
        <v>2291</v>
      </c>
      <c r="X198" s="151" cm="1">
        <f t="array" ref="X1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9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98" s="151" t="s">
        <v>3424</v>
      </c>
      <c r="AA198" s="151" cm="1">
        <f t="array" ref="AA1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98" s="152"/>
      <c r="AD198" s="153"/>
      <c r="AE198" s="150"/>
      <c r="AF198" s="150" t="str">
        <f>IFERROR(VLOOKUP(Tableau210[[#This Row],[OPERATION]],Tableau4[],5,FALSE),"")</f>
        <v/>
      </c>
      <c r="AG198" s="150" cm="1">
        <f t="array" ref="AG198">IFERROR(
   SUM(
      _xlfn._xlws.FILTER(
         Tableau3[JP],
         (Tableau3[ITEM]=Tableau210[[#This Row],[NOM]])*
         (Tableau3[Rep.]=Tableau210[[#This Row],[REPERE BUTA]])
      )
   ),
0)</f>
        <v>0</v>
      </c>
      <c r="AH198" s="153" t="str">
        <f>IFERROR(VLOOKUP(Tableau210[[#This Row],[OPERATION]],Tableau4[],4,FALSE),"")</f>
        <v/>
      </c>
      <c r="AI198" s="150" cm="1">
        <f t="array" ref="AI198">IFERROR(
   SUM(
      _xlfn._xlws.FILTER(
         Tableau3[BP],
         (Tableau3[ITEM]=Tableau210[[#This Row],[NOM]])*
         (Tableau3[Rep.]=Tableau210[[#This Row],[REPERE BUTA]])
      )
   ),
0)</f>
        <v>0</v>
      </c>
      <c r="AJ198" s="153" t="str">
        <f>IF(Tableau210[[#This Row],[NB JP EMIS]]=1,"1 JP","") &amp; IF(Tableau210[[#This Row],[NB BP EMIS]]=1," 1 BP","")</f>
        <v/>
      </c>
      <c r="AK198" s="153" t="str">
        <f>IF(Tableau210[[#This Row],[NB JP BUTA]]=1,"1 JP","") &amp; IF(Tableau210[[#This Row],[Nb BP BUTA]]=1," 1 BP","") &amp; IF(Tableau210[[#This Row],[Nb BP BUTA]]=2," 2 BP","")</f>
        <v/>
      </c>
      <c r="AL198" s="153" t="s">
        <v>103</v>
      </c>
      <c r="AM198" s="153">
        <f>IFERROR(+VLOOKUP(AY198,Tiges!$G$4:$I$569,3,FALSE),"")</f>
        <v>27</v>
      </c>
      <c r="AN198" s="152"/>
      <c r="AO198" s="151" t="s">
        <v>3424</v>
      </c>
      <c r="AP198" s="153" cm="1">
        <f t="array" ref="AP1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98" s="153" t="s">
        <v>3424</v>
      </c>
      <c r="AR198" s="151" t="s">
        <v>3424</v>
      </c>
      <c r="AS198" s="153" cm="1">
        <f t="array" ref="AS1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98" s="153" t="s">
        <v>3424</v>
      </c>
      <c r="AU198" s="151" t="s">
        <v>3424</v>
      </c>
      <c r="AV198" s="153" t="str" cm="1">
        <f t="array" ref="AV1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8" s="153"/>
      <c r="AY198" s="153" cm="1">
        <f t="array" ref="AY198">IFERROR(_xlfn.XLOOKUP(Tableau210[[#This Row],[DN DONNEES BUTA ]]&amp;Tableau210[[#This Row],[PN DONNEES BUTA]],Tiges!$B$4:$B$79&amp;Tiges!$C$4:$C$79,Tiges!$G$4:$G$79),"")</f>
        <v>16</v>
      </c>
      <c r="AZ198" s="153"/>
      <c r="BA198" s="153" cm="1">
        <f t="array" ref="BA198">IFERROR(_xlfn.XLOOKUP(Tableau210[[#This Row],[DN DONNEES BUTA ]]&amp;Tableau210[[#This Row],[PN DONNEES BUTA]],Tiges!$B$4:$B$79&amp;Tiges!$C$4:$C$79,Tiges!$H$4:$H$79),"")</f>
        <v>90</v>
      </c>
      <c r="BB198" s="153"/>
      <c r="BC198" s="153" t="str">
        <f>IFERROR(VLOOKUP(Tableau210[[#This Row],[OPERATION]],Tableau4[],2,FALSE),"")</f>
        <v/>
      </c>
      <c r="BD198" s="153" cm="1">
        <f t="array" ref="BD198">IFERROR(
   SUM(
      _xlfn._xlws.FILTER(
         Tableau3[Nb Platinage Joint],
         (Tableau3[ITEM]=Tableau210[[#This Row],[NOM]])*
         (Tableau3[Rep.]=Tableau210[[#This Row],[REPERE BUTA]])
      )
   ),
0)</f>
        <v>0</v>
      </c>
      <c r="BE198" s="153" t="str">
        <f>IFERROR(VLOOKUP(Tableau210[[#This Row],[OPERATION]],Tableau4[],3,FALSE),"")</f>
        <v/>
      </c>
      <c r="BF198" s="153" cm="1">
        <f t="array" ref="BF198">IFERROR(
   SUM(
      _xlfn._xlws.FILTER(
         Tableau3[Joint Définitif Nb],
         (Tableau3[ITEM]=Tableau210[[#This Row],[NOM]])*
         (Tableau3[Rep.]=Tableau210[[#This Row],[REPERE BUTA]])
      )
   ),
0)</f>
        <v>0</v>
      </c>
      <c r="BG198" s="151" t="s">
        <v>3424</v>
      </c>
      <c r="BH198" s="153" t="str" cm="1">
        <f t="array" ref="BH1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8" s="151" t="s">
        <v>3424</v>
      </c>
      <c r="BK198" s="151" t="s">
        <v>3424</v>
      </c>
      <c r="BL198" s="153" t="s">
        <v>2139</v>
      </c>
      <c r="BM198" s="153"/>
      <c r="BN198" s="153"/>
      <c r="BO198" s="153"/>
      <c r="BP198" s="153"/>
      <c r="BQ198" s="152"/>
      <c r="BR198" s="150"/>
      <c r="BS198" s="152"/>
      <c r="BT198" s="152"/>
      <c r="BU198" s="152"/>
      <c r="BV198" s="152"/>
      <c r="BW198" s="152"/>
      <c r="BX198" s="152"/>
    </row>
    <row r="199" spans="1:76" ht="15.75" hidden="1" x14ac:dyDescent="0.25">
      <c r="A199" s="48" t="e" cm="1">
        <f t="array" ref="A199">_xlfn.XLOOKUP(Tableau210[[#This Row],[NOM]]&amp;Tableau210[[#This Row],[REPERE BUTA]],[6]!Tableau16[POSTE TECHNIQUE]&amp;[6]!Tableau16[Repere ADM],[6]!Tableau16[NUMERO CLIENT])</f>
        <v>#N/A</v>
      </c>
      <c r="B199" s="48" t="e" cm="1">
        <f t="array" ref="B199">_xlfn.XLOOKUP(Tableau210[[#This Row],[NOM]]&amp;Tableau210[[#This Row],[REPERE BUTA]],[6]!Tableau16[POSTE TECHNIQUE]&amp;[6]!Tableau16[Repere REF],[6]!Tableau16[NUMERO CLIENT])</f>
        <v>#N/A</v>
      </c>
      <c r="C199" s="48" cm="1">
        <f t="array" ref="C199">_xlfn.XLOOKUP(Tableau210[[#This Row],[NOM]]&amp;Tableau210[[#This Row],[Repere Ubleam]],[7]Sheet1!$C$2:$C$2995&amp;[7]Sheet1!$I$2:$I$2995,[7]Sheet1!$A$2:$A$2995)</f>
        <v>171</v>
      </c>
      <c r="D199" s="48" t="str">
        <f>C199&amp;""</f>
        <v>171</v>
      </c>
      <c r="E199" s="48" t="e">
        <v>#N/A</v>
      </c>
      <c r="F199" s="48" t="e">
        <v>#N/A</v>
      </c>
      <c r="G199" s="176" t="s">
        <v>1267</v>
      </c>
      <c r="H199" s="119" t="s">
        <v>1067</v>
      </c>
      <c r="I199" s="119" t="s">
        <v>80</v>
      </c>
      <c r="J199" s="119" t="s">
        <v>48</v>
      </c>
      <c r="K199" s="119" t="str">
        <f>_xlfn.XLOOKUP(Tableau210[[#This Row],[NOM]],[8]LUT!$I$5:$I$301,[8]LUT!$N$5:$N$301)</f>
        <v xml:space="preserve">Colonne </v>
      </c>
      <c r="L199" s="119" t="s">
        <v>70</v>
      </c>
      <c r="M199" s="119"/>
      <c r="N199" s="119" t="s">
        <v>70</v>
      </c>
      <c r="O199" s="119"/>
      <c r="P199" s="119"/>
      <c r="Q199" s="119"/>
      <c r="R199" s="119"/>
      <c r="S199" s="119"/>
      <c r="T199" s="119"/>
      <c r="U199" s="119"/>
      <c r="V199" s="119"/>
      <c r="W199" s="148" t="s">
        <v>2159</v>
      </c>
      <c r="X199" s="207" cm="1">
        <f t="array" ref="X1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9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99" s="148" t="s">
        <v>3424</v>
      </c>
      <c r="AA199" s="207" cm="1">
        <f t="array" ref="AA1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9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99" s="48"/>
      <c r="AD199" s="117" t="s">
        <v>626</v>
      </c>
      <c r="AE199" s="119"/>
      <c r="AF199" s="181">
        <f>IFERROR(VLOOKUP(Tableau210[[#This Row],[OPERATION]],Tableau4[],5,FALSE),"")</f>
        <v>0</v>
      </c>
      <c r="AG199" s="178" cm="1">
        <f t="array" ref="AG199">IFERROR(
   SUM(
      _xlfn._xlws.FILTER(
         Tableau3[JP],
         (Tableau3[ITEM]=Tableau210[[#This Row],[NOM]])*
         (Tableau3[Rep.]=Tableau210[[#This Row],[REPERE BUTA]])
      )
   ),
0)</f>
        <v>0</v>
      </c>
      <c r="AH199" s="182">
        <f>IFERROR(VLOOKUP(Tableau210[[#This Row],[OPERATION]],Tableau4[],4,FALSE),"")</f>
        <v>0</v>
      </c>
      <c r="AI199" s="178" cm="1">
        <f t="array" ref="AI199">IFERROR(
   SUM(
      _xlfn._xlws.FILTER(
         Tableau3[BP],
         (Tableau3[ITEM]=Tableau210[[#This Row],[NOM]])*
         (Tableau3[Rep.]=Tableau210[[#This Row],[REPERE BUTA]])
      )
   ),
0)</f>
        <v>0</v>
      </c>
      <c r="AJ199" s="181" t="s">
        <v>2313</v>
      </c>
      <c r="AK199" s="177" t="str">
        <f>IF(Tableau210[[#This Row],[NB JP BUTA]]=1,"1 JP","") &amp; IF(Tableau210[[#This Row],[Nb BP BUTA]]=1," 1 BP","") &amp; IF(Tableau210[[#This Row],[Nb BP BUTA]]=2," 2 BP","")</f>
        <v/>
      </c>
      <c r="AL199" s="117" t="s">
        <v>103</v>
      </c>
      <c r="AM199" s="117">
        <f>IFERROR(+VLOOKUP(AY199,Tiges!$G$4:$I$569,3,FALSE),"")</f>
        <v>36</v>
      </c>
      <c r="AN199" s="48"/>
      <c r="AO199" s="148" t="s">
        <v>3424</v>
      </c>
      <c r="AP199" s="177" cm="1">
        <f t="array" ref="AP1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99" s="148" t="s">
        <v>3424</v>
      </c>
      <c r="AS199" s="177" t="str" cm="1">
        <f t="array" ref="AS1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1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199" s="148" t="s">
        <v>3424</v>
      </c>
      <c r="AV199" s="177" t="str" cm="1">
        <f t="array" ref="AV1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99" s="117"/>
      <c r="AY199" s="117" cm="1">
        <f t="array" ref="AY199">IFERROR(_xlfn.XLOOKUP(Tableau210[[#This Row],[DN DONNEES BUTA ]]&amp;Tableau210[[#This Row],[PN DONNEES BUTA]],Tiges!$B$4:$B$79&amp;Tiges!$C$4:$C$79,Tiges!$G$4:$G$79),"")</f>
        <v>22</v>
      </c>
      <c r="AZ199" s="117"/>
      <c r="BA199" s="117" cm="1">
        <f t="array" ref="BA199">IFERROR(_xlfn.XLOOKUP(Tableau210[[#This Row],[DN DONNEES BUTA ]]&amp;Tableau210[[#This Row],[PN DONNEES BUTA]],Tiges!$B$4:$B$79&amp;Tiges!$C$4:$C$79,Tiges!$H$4:$H$79),"")</f>
        <v>130</v>
      </c>
      <c r="BB199" s="117"/>
      <c r="BC199" s="182">
        <f>IFERROR(VLOOKUP(Tableau210[[#This Row],[OPERATION]],Tableau4[],2,FALSE),"")</f>
        <v>0</v>
      </c>
      <c r="BD199" s="177" cm="1">
        <f t="array" ref="BD199">IFERROR(
   SUM(
      _xlfn._xlws.FILTER(
         Tableau3[Nb Platinage Joint],
         (Tableau3[ITEM]=Tableau210[[#This Row],[NOM]])*
         (Tableau3[Rep.]=Tableau210[[#This Row],[REPERE BUTA]])
      )
   ),
0)</f>
        <v>0</v>
      </c>
      <c r="BE199" s="182">
        <f>IFERROR(VLOOKUP(Tableau210[[#This Row],[OPERATION]],Tableau4[],3,FALSE),"")</f>
        <v>1</v>
      </c>
      <c r="BF199" s="177" cm="1">
        <f t="array" ref="BF199">IFERROR(
   SUM(
      _xlfn._xlws.FILTER(
         Tableau3[Joint Définitif Nb],
         (Tableau3[ITEM]=Tableau210[[#This Row],[NOM]])*
         (Tableau3[Rep.]=Tableau210[[#This Row],[REPERE BUTA]])
      )
   ),
0)</f>
        <v>1</v>
      </c>
      <c r="BG199" s="148" t="s">
        <v>3424</v>
      </c>
      <c r="BH199" s="177" t="str" cm="1">
        <f t="array" ref="BH1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9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99" s="148" t="s">
        <v>3424</v>
      </c>
      <c r="BK199" s="148" t="s">
        <v>3424</v>
      </c>
      <c r="BL199" s="167" t="s">
        <v>2380</v>
      </c>
      <c r="BM199" s="167"/>
      <c r="BN199" s="117"/>
      <c r="BO199" s="117"/>
      <c r="BP199" s="117"/>
      <c r="BQ199" s="48"/>
      <c r="BR199" s="119"/>
      <c r="BS199" s="48"/>
      <c r="BT199" s="48"/>
      <c r="BU199" s="48"/>
      <c r="BV199" s="48"/>
      <c r="BW199" s="48"/>
      <c r="BX199" s="48"/>
    </row>
    <row r="200" spans="1:76" ht="15.75" hidden="1" x14ac:dyDescent="0.25">
      <c r="A200" s="48" t="e" cm="1">
        <f t="array" ref="A200">_xlfn.XLOOKUP(Tableau210[[#This Row],[NOM]]&amp;Tableau210[[#This Row],[REPERE BUTA]],[6]!Tableau16[POSTE TECHNIQUE]&amp;[6]!Tableau16[Repere ADM],[6]!Tableau16[NUMERO CLIENT])</f>
        <v>#N/A</v>
      </c>
      <c r="B200" s="48" t="e" cm="1">
        <f t="array" ref="B200">_xlfn.XLOOKUP(Tableau210[[#This Row],[NOM]]&amp;Tableau210[[#This Row],[REPERE BUTA]],[6]!Tableau16[POSTE TECHNIQUE]&amp;[6]!Tableau16[Repere REF],[6]!Tableau16[NUMERO CLIENT])</f>
        <v>#N/A</v>
      </c>
      <c r="C200" s="48" cm="1">
        <f t="array" ref="C200">_xlfn.XLOOKUP(Tableau210[[#This Row],[NOM]]&amp;Tableau210[[#This Row],[Repere Ubleam]],[7]Sheet1!$C$2:$C$2995&amp;[7]Sheet1!$I$2:$I$2995,[7]Sheet1!$A$2:$A$2995)</f>
        <v>172</v>
      </c>
      <c r="D200" s="48" t="str">
        <f>C200&amp;""</f>
        <v>172</v>
      </c>
      <c r="E200" s="48" t="e">
        <v>#N/A</v>
      </c>
      <c r="F200" s="48" t="e">
        <v>#N/A</v>
      </c>
      <c r="G200" s="176" t="s">
        <v>1267</v>
      </c>
      <c r="H200" s="119" t="s">
        <v>1067</v>
      </c>
      <c r="I200" s="119" t="s">
        <v>80</v>
      </c>
      <c r="J200" s="119" t="s">
        <v>48</v>
      </c>
      <c r="K200" s="119" t="str">
        <f>_xlfn.XLOOKUP(Tableau210[[#This Row],[NOM]],[8]LUT!$I$5:$I$301,[8]LUT!$N$5:$N$301)</f>
        <v xml:space="preserve">Colonne </v>
      </c>
      <c r="L200" s="119" t="s">
        <v>76</v>
      </c>
      <c r="M200" s="119"/>
      <c r="N200" s="119" t="s">
        <v>76</v>
      </c>
      <c r="O200" s="119"/>
      <c r="P200" s="119"/>
      <c r="Q200" s="119"/>
      <c r="R200" s="119"/>
      <c r="S200" s="119"/>
      <c r="T200" s="119"/>
      <c r="U200" s="119"/>
      <c r="V200" s="119"/>
      <c r="W200" s="148" t="s">
        <v>1118</v>
      </c>
      <c r="X200" s="207" cm="1">
        <f t="array" ref="X2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20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0" s="148" t="s">
        <v>3424</v>
      </c>
      <c r="AA200" s="207" cm="1">
        <f t="array" ref="AA2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0" s="48"/>
      <c r="AD200" s="117" t="s">
        <v>2197</v>
      </c>
      <c r="AE200" s="119"/>
      <c r="AF200" s="181">
        <f>IFERROR(VLOOKUP(Tableau210[[#This Row],[OPERATION]],Tableau4[],5,FALSE),"")</f>
        <v>0</v>
      </c>
      <c r="AG200" s="178" cm="1">
        <f t="array" ref="AG200">IFERROR(
   SUM(
      _xlfn._xlws.FILTER(
         Tableau3[JP],
         (Tableau3[ITEM]=Tableau210[[#This Row],[NOM]])*
         (Tableau3[Rep.]=Tableau210[[#This Row],[REPERE BUTA]])
      )
   ),
0)</f>
        <v>0</v>
      </c>
      <c r="AH200" s="182">
        <f>IFERROR(VLOOKUP(Tableau210[[#This Row],[OPERATION]],Tableau4[],4,FALSE),"")</f>
        <v>1</v>
      </c>
      <c r="AI200" s="178" cm="1">
        <f t="array" ref="AI200">IFERROR(
   SUM(
      _xlfn._xlws.FILTER(
         Tableau3[BP],
         (Tableau3[ITEM]=Tableau210[[#This Row],[NOM]])*
         (Tableau3[Rep.]=Tableau210[[#This Row],[REPERE BUTA]])
      )
   ),
0)</f>
        <v>1</v>
      </c>
      <c r="AJ200" s="182" t="str">
        <f>IF(Tableau210[[#This Row],[NB JP EMIS]]=1,"1 JP","") &amp; IF(Tableau210[[#This Row],[NB BP EMIS]]=1," 1 BP","")</f>
        <v xml:space="preserve"> 1 BP</v>
      </c>
      <c r="AK200" s="177" t="str">
        <f>IF(Tableau210[[#This Row],[NB JP BUTA]]=1,"1 JP","") &amp; IF(Tableau210[[#This Row],[Nb BP BUTA]]=1," 1 BP","") &amp; IF(Tableau210[[#This Row],[Nb BP BUTA]]=2," 2 BP","")</f>
        <v xml:space="preserve"> 1 BP</v>
      </c>
      <c r="AL200" s="117" t="s">
        <v>103</v>
      </c>
      <c r="AM200" s="117">
        <f>IFERROR(+VLOOKUP(AY200,Tiges!$G$4:$I$569,3,FALSE),"")</f>
        <v>22</v>
      </c>
      <c r="AN200" s="48"/>
      <c r="AO200" s="117">
        <v>4</v>
      </c>
      <c r="AP200" s="177" cm="1">
        <f t="array" ref="AP2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0" s="117" t="s">
        <v>2289</v>
      </c>
      <c r="AS200" s="177" t="str" cm="1">
        <f t="array" ref="AS2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0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00" s="117" t="s">
        <v>1123</v>
      </c>
      <c r="AV200" s="177" t="str" cm="1">
        <f t="array" ref="AV2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0" s="117"/>
      <c r="AY200" s="117" cm="1">
        <f t="array" ref="AY200">IFERROR(_xlfn.XLOOKUP(Tableau210[[#This Row],[DN DONNEES BUTA ]]&amp;Tableau210[[#This Row],[PN DONNEES BUTA]],Tiges!$B$4:$B$79&amp;Tiges!$C$4:$C$79,Tiges!$G$4:$G$79),"")</f>
        <v>14</v>
      </c>
      <c r="AZ200" s="117"/>
      <c r="BA200" s="117" cm="1">
        <f t="array" ref="BA200">IFERROR(_xlfn.XLOOKUP(Tableau210[[#This Row],[DN DONNEES BUTA ]]&amp;Tableau210[[#This Row],[PN DONNEES BUTA]],Tiges!$B$4:$B$79&amp;Tiges!$C$4:$C$79,Tiges!$H$4:$H$79),"")</f>
        <v>80</v>
      </c>
      <c r="BB200" s="117"/>
      <c r="BC200" s="182">
        <f>IFERROR(VLOOKUP(Tableau210[[#This Row],[OPERATION]],Tableau4[],2,FALSE),"")</f>
        <v>1</v>
      </c>
      <c r="BD200" s="177" cm="1">
        <f t="array" ref="BD200">IFERROR(
   SUM(
      _xlfn._xlws.FILTER(
         Tableau3[Nb Platinage Joint],
         (Tableau3[ITEM]=Tableau210[[#This Row],[NOM]])*
         (Tableau3[Rep.]=Tableau210[[#This Row],[REPERE BUTA]])
      )
   ),
0)</f>
        <v>1</v>
      </c>
      <c r="BE200" s="182">
        <f>IFERROR(VLOOKUP(Tableau210[[#This Row],[OPERATION]],Tableau4[],3,FALSE),"")</f>
        <v>1</v>
      </c>
      <c r="BF200" s="177" cm="1">
        <f t="array" ref="BF200">IFERROR(
   SUM(
      _xlfn._xlws.FILTER(
         Tableau3[Joint Définitif Nb],
         (Tableau3[ITEM]=Tableau210[[#This Row],[NOM]])*
         (Tableau3[Rep.]=Tableau210[[#This Row],[REPERE BUTA]])
      )
   ),
0)</f>
        <v>1</v>
      </c>
      <c r="BG200" s="117" t="s">
        <v>3424</v>
      </c>
      <c r="BH200" s="177" t="str" cm="1">
        <f t="array" ref="BH2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0" s="117" t="s">
        <v>2409</v>
      </c>
      <c r="BK200" s="117" t="s">
        <v>3424</v>
      </c>
      <c r="BL200" s="167" t="s">
        <v>2380</v>
      </c>
      <c r="BM200" s="167"/>
      <c r="BN200" s="117"/>
      <c r="BO200" s="117"/>
      <c r="BP200" s="117"/>
      <c r="BQ200" s="48"/>
      <c r="BR200" s="119"/>
      <c r="BS200" s="48"/>
      <c r="BT200" s="48"/>
      <c r="BU200" s="48"/>
      <c r="BV200" s="48"/>
      <c r="BW200" s="48"/>
      <c r="BX200" s="48"/>
    </row>
    <row r="201" spans="1:76" ht="15.75" hidden="1" x14ac:dyDescent="0.25">
      <c r="A201" s="48" t="e" cm="1">
        <f t="array" ref="A201">_xlfn.XLOOKUP(Tableau210[[#This Row],[NOM]]&amp;Tableau210[[#This Row],[REPERE BUTA]],[6]!Tableau16[POSTE TECHNIQUE]&amp;[6]!Tableau16[Repere ADM],[6]!Tableau16[NUMERO CLIENT])</f>
        <v>#N/A</v>
      </c>
      <c r="B201" s="48" t="e" cm="1">
        <f t="array" ref="B201">_xlfn.XLOOKUP(Tableau210[[#This Row],[NOM]]&amp;Tableau210[[#This Row],[REPERE BUTA]],[6]!Tableau16[POSTE TECHNIQUE]&amp;[6]!Tableau16[Repere REF],[6]!Tableau16[NUMERO CLIENT])</f>
        <v>#N/A</v>
      </c>
      <c r="C201" s="48" cm="1">
        <f t="array" ref="C201">_xlfn.XLOOKUP(Tableau210[[#This Row],[NOM]]&amp;Tableau210[[#This Row],[Repere Ubleam]],[7]Sheet1!$C$2:$C$2995&amp;[7]Sheet1!$I$2:$I$2995,[7]Sheet1!$A$2:$A$2995)</f>
        <v>173</v>
      </c>
      <c r="D201" s="48" t="str">
        <f>C201&amp;""</f>
        <v>173</v>
      </c>
      <c r="E201" s="48" t="e">
        <v>#N/A</v>
      </c>
      <c r="F201" s="48" t="e">
        <v>#N/A</v>
      </c>
      <c r="G201" s="176" t="s">
        <v>1267</v>
      </c>
      <c r="H201" s="119" t="s">
        <v>1067</v>
      </c>
      <c r="I201" s="119" t="s">
        <v>80</v>
      </c>
      <c r="J201" s="119" t="s">
        <v>48</v>
      </c>
      <c r="K201" s="119" t="str">
        <f>_xlfn.XLOOKUP(Tableau210[[#This Row],[NOM]],[8]LUT!$I$5:$I$301,[8]LUT!$N$5:$N$301)</f>
        <v xml:space="preserve">Colonne </v>
      </c>
      <c r="L201" s="119" t="s">
        <v>81</v>
      </c>
      <c r="M201" s="119"/>
      <c r="N201" s="119" t="s">
        <v>81</v>
      </c>
      <c r="O201" s="119"/>
      <c r="P201" s="119"/>
      <c r="Q201" s="119"/>
      <c r="R201" s="119"/>
      <c r="S201" s="119"/>
      <c r="T201" s="119"/>
      <c r="U201" s="119"/>
      <c r="V201" s="119"/>
      <c r="W201" s="148" t="s">
        <v>1118</v>
      </c>
      <c r="X201" s="207" cm="1">
        <f t="array" ref="X2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20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1" s="148" t="s">
        <v>3424</v>
      </c>
      <c r="AA201" s="207" cm="1">
        <f t="array" ref="AA2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1" s="48"/>
      <c r="AD201" s="117" t="s">
        <v>2197</v>
      </c>
      <c r="AE201" s="119"/>
      <c r="AF201" s="181">
        <f>IFERROR(VLOOKUP(Tableau210[[#This Row],[OPERATION]],Tableau4[],5,FALSE),"")</f>
        <v>0</v>
      </c>
      <c r="AG201" s="178" cm="1">
        <f t="array" ref="AG201">IFERROR(
   SUM(
      _xlfn._xlws.FILTER(
         Tableau3[JP],
         (Tableau3[ITEM]=Tableau210[[#This Row],[NOM]])*
         (Tableau3[Rep.]=Tableau210[[#This Row],[REPERE BUTA]])
      )
   ),
0)</f>
        <v>0</v>
      </c>
      <c r="AH201" s="182">
        <f>IFERROR(VLOOKUP(Tableau210[[#This Row],[OPERATION]],Tableau4[],4,FALSE),"")</f>
        <v>1</v>
      </c>
      <c r="AI201" s="178" cm="1">
        <f t="array" ref="AI201">IFERROR(
   SUM(
      _xlfn._xlws.FILTER(
         Tableau3[BP],
         (Tableau3[ITEM]=Tableau210[[#This Row],[NOM]])*
         (Tableau3[Rep.]=Tableau210[[#This Row],[REPERE BUTA]])
      )
   ),
0)</f>
        <v>1</v>
      </c>
      <c r="AJ201" s="182" t="str">
        <f>IF(Tableau210[[#This Row],[NB JP EMIS]]=1,"1 JP","") &amp; IF(Tableau210[[#This Row],[NB BP EMIS]]=1," 1 BP","")</f>
        <v xml:space="preserve"> 1 BP</v>
      </c>
      <c r="AK201" s="177" t="str">
        <f>IF(Tableau210[[#This Row],[NB JP BUTA]]=1,"1 JP","") &amp; IF(Tableau210[[#This Row],[Nb BP BUTA]]=1," 1 BP","") &amp; IF(Tableau210[[#This Row],[Nb BP BUTA]]=2," 2 BP","")</f>
        <v xml:space="preserve"> 1 BP</v>
      </c>
      <c r="AL201" s="117" t="s">
        <v>103</v>
      </c>
      <c r="AM201" s="117">
        <f>IFERROR(+VLOOKUP(AY201,Tiges!$G$4:$I$569,3,FALSE),"")</f>
        <v>22</v>
      </c>
      <c r="AN201" s="48"/>
      <c r="AO201" s="117">
        <v>4</v>
      </c>
      <c r="AP201" s="177" cm="1">
        <f t="array" ref="AP2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1" s="117" t="s">
        <v>2289</v>
      </c>
      <c r="AS201" s="177" t="str" cm="1">
        <f t="array" ref="AS2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01" s="117" t="s">
        <v>1123</v>
      </c>
      <c r="AV201" s="177" t="str" cm="1">
        <f t="array" ref="AV2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1" s="117"/>
      <c r="AY201" s="117" cm="1">
        <f t="array" ref="AY201">IFERROR(_xlfn.XLOOKUP(Tableau210[[#This Row],[DN DONNEES BUTA ]]&amp;Tableau210[[#This Row],[PN DONNEES BUTA]],Tiges!$B$4:$B$79&amp;Tiges!$C$4:$C$79,Tiges!$G$4:$G$79),"")</f>
        <v>14</v>
      </c>
      <c r="AZ201" s="117"/>
      <c r="BA201" s="117" cm="1">
        <f t="array" ref="BA201">IFERROR(_xlfn.XLOOKUP(Tableau210[[#This Row],[DN DONNEES BUTA ]]&amp;Tableau210[[#This Row],[PN DONNEES BUTA]],Tiges!$B$4:$B$79&amp;Tiges!$C$4:$C$79,Tiges!$H$4:$H$79),"")</f>
        <v>80</v>
      </c>
      <c r="BB201" s="117"/>
      <c r="BC201" s="182">
        <f>IFERROR(VLOOKUP(Tableau210[[#This Row],[OPERATION]],Tableau4[],2,FALSE),"")</f>
        <v>1</v>
      </c>
      <c r="BD201" s="177" cm="1">
        <f t="array" ref="BD201">IFERROR(
   SUM(
      _xlfn._xlws.FILTER(
         Tableau3[Nb Platinage Joint],
         (Tableau3[ITEM]=Tableau210[[#This Row],[NOM]])*
         (Tableau3[Rep.]=Tableau210[[#This Row],[REPERE BUTA]])
      )
   ),
0)</f>
        <v>1</v>
      </c>
      <c r="BE201" s="182">
        <f>IFERROR(VLOOKUP(Tableau210[[#This Row],[OPERATION]],Tableau4[],3,FALSE),"")</f>
        <v>1</v>
      </c>
      <c r="BF201" s="177" cm="1">
        <f t="array" ref="BF201">IFERROR(
   SUM(
      _xlfn._xlws.FILTER(
         Tableau3[Joint Définitif Nb],
         (Tableau3[ITEM]=Tableau210[[#This Row],[NOM]])*
         (Tableau3[Rep.]=Tableau210[[#This Row],[REPERE BUTA]])
      )
   ),
0)</f>
        <v>1</v>
      </c>
      <c r="BG201" s="117" t="s">
        <v>3424</v>
      </c>
      <c r="BH201" s="177" t="str" cm="1">
        <f t="array" ref="BH2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1" s="117" t="s">
        <v>2409</v>
      </c>
      <c r="BK201" s="117" t="s">
        <v>3424</v>
      </c>
      <c r="BL201" s="167" t="s">
        <v>2380</v>
      </c>
      <c r="BM201" s="167"/>
      <c r="BN201" s="117"/>
      <c r="BO201" s="117"/>
      <c r="BP201" s="117"/>
      <c r="BQ201" s="48"/>
      <c r="BR201" s="119"/>
      <c r="BS201" s="48"/>
      <c r="BT201" s="48"/>
      <c r="BU201" s="48"/>
      <c r="BV201" s="48"/>
      <c r="BW201" s="48"/>
      <c r="BX201" s="48"/>
    </row>
    <row r="202" spans="1:76" ht="15.75" hidden="1" x14ac:dyDescent="0.25">
      <c r="A202" s="48" t="e" cm="1">
        <f t="array" ref="A202">_xlfn.XLOOKUP(Tableau210[[#This Row],[NOM]]&amp;Tableau210[[#This Row],[REPERE BUTA]],[6]!Tableau16[POSTE TECHNIQUE]&amp;[6]!Tableau16[Repere ADM],[6]!Tableau16[NUMERO CLIENT])</f>
        <v>#N/A</v>
      </c>
      <c r="B202" s="48" t="e" cm="1">
        <f t="array" ref="B202">_xlfn.XLOOKUP(Tableau210[[#This Row],[NOM]]&amp;Tableau210[[#This Row],[REPERE BUTA]],[6]!Tableau16[POSTE TECHNIQUE]&amp;[6]!Tableau16[Repere REF],[6]!Tableau16[NUMERO CLIENT])</f>
        <v>#N/A</v>
      </c>
      <c r="C202" s="48" cm="1">
        <f t="array" ref="C202">_xlfn.XLOOKUP(Tableau210[[#This Row],[NOM]]&amp;Tableau210[[#This Row],[Repere Ubleam]],[7]Sheet1!$C$2:$C$2995&amp;[7]Sheet1!$I$2:$I$2995,[7]Sheet1!$A$2:$A$2995)</f>
        <v>174</v>
      </c>
      <c r="D202" s="48" t="str">
        <f>C202&amp;""</f>
        <v>174</v>
      </c>
      <c r="E202" s="48" t="e">
        <v>#N/A</v>
      </c>
      <c r="F202" s="48" t="e">
        <v>#N/A</v>
      </c>
      <c r="G202" s="176" t="s">
        <v>1267</v>
      </c>
      <c r="H202" s="119" t="s">
        <v>1067</v>
      </c>
      <c r="I202" s="119" t="s">
        <v>80</v>
      </c>
      <c r="J202" s="119" t="s">
        <v>48</v>
      </c>
      <c r="K202" s="119" t="str">
        <f>_xlfn.XLOOKUP(Tableau210[[#This Row],[NOM]],[8]LUT!$I$5:$I$301,[8]LUT!$N$5:$N$301)</f>
        <v xml:space="preserve">Colonne </v>
      </c>
      <c r="L202" s="119" t="s">
        <v>82</v>
      </c>
      <c r="M202" s="119" t="s">
        <v>1918</v>
      </c>
      <c r="N202" s="119" t="s">
        <v>1918</v>
      </c>
      <c r="O202" s="119" t="s">
        <v>2118</v>
      </c>
      <c r="P202" s="119"/>
      <c r="Q202" s="119"/>
      <c r="R202" s="119"/>
      <c r="S202" s="119"/>
      <c r="T202" s="119"/>
      <c r="U202" s="119"/>
      <c r="V202" s="119"/>
      <c r="W202" s="148" t="s">
        <v>2159</v>
      </c>
      <c r="X202" s="207" cm="1">
        <f t="array" ref="X2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0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2" s="148" t="s">
        <v>3424</v>
      </c>
      <c r="AA202" s="207" cm="1">
        <f t="array" ref="AA2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2" s="48"/>
      <c r="AD202" s="117" t="s">
        <v>2197</v>
      </c>
      <c r="AE202" s="119"/>
      <c r="AF202" s="181">
        <f>IFERROR(VLOOKUP(Tableau210[[#This Row],[OPERATION]],Tableau4[],5,FALSE),"")</f>
        <v>0</v>
      </c>
      <c r="AG202" s="178" cm="1">
        <f t="array" ref="AG202">IFERROR(
   SUM(
      _xlfn._xlws.FILTER(
         Tableau3[JP],
         (Tableau3[ITEM]=Tableau210[[#This Row],[NOM]])*
         (Tableau3[Rep.]=Tableau210[[#This Row],[REPERE BUTA]])
      )
   ),
0)</f>
        <v>0</v>
      </c>
      <c r="AH202" s="182">
        <f>IFERROR(VLOOKUP(Tableau210[[#This Row],[OPERATION]],Tableau4[],4,FALSE),"")</f>
        <v>1</v>
      </c>
      <c r="AI202" s="178" cm="1">
        <f t="array" ref="AI202">IFERROR(
   SUM(
      _xlfn._xlws.FILTER(
         Tableau3[BP],
         (Tableau3[ITEM]=Tableau210[[#This Row],[NOM]])*
         (Tableau3[Rep.]=Tableau210[[#This Row],[REPERE BUTA]])
      )
   ),
0)</f>
        <v>1</v>
      </c>
      <c r="AJ202" s="182" t="str">
        <f>IF(Tableau210[[#This Row],[NB JP EMIS]]=1,"1 JP","") &amp; IF(Tableau210[[#This Row],[NB BP EMIS]]=1," 1 BP","")</f>
        <v xml:space="preserve"> 1 BP</v>
      </c>
      <c r="AK202" s="177" t="str">
        <f>IF(Tableau210[[#This Row],[NB JP BUTA]]=1,"1 JP","") &amp; IF(Tableau210[[#This Row],[Nb BP BUTA]]=1," 1 BP","") &amp; IF(Tableau210[[#This Row],[Nb BP BUTA]]=2," 2 BP","")</f>
        <v xml:space="preserve"> 1 BP</v>
      </c>
      <c r="AL202" s="117" t="s">
        <v>103</v>
      </c>
      <c r="AM202" s="117">
        <f>IFERROR(+VLOOKUP(AY202,Tiges!$G$4:$I$569,3,FALSE),"")</f>
        <v>22</v>
      </c>
      <c r="AN202" s="48"/>
      <c r="AO202" s="117" t="s">
        <v>3424</v>
      </c>
      <c r="AP202" s="177" cm="1">
        <f t="array" ref="AP2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2" s="117" t="s">
        <v>3424</v>
      </c>
      <c r="AS202" s="177" t="str" cm="1">
        <f t="array" ref="AS2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02" s="117" t="s">
        <v>3424</v>
      </c>
      <c r="AV202" s="177" t="str" cm="1">
        <f t="array" ref="AV2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2" s="117"/>
      <c r="AY202" s="117" cm="1">
        <f t="array" ref="AY202">IFERROR(_xlfn.XLOOKUP(Tableau210[[#This Row],[DN DONNEES BUTA ]]&amp;Tableau210[[#This Row],[PN DONNEES BUTA]],Tiges!$B$4:$B$79&amp;Tiges!$C$4:$C$79,Tiges!$G$4:$G$79),"")</f>
        <v>14</v>
      </c>
      <c r="AZ202" s="117"/>
      <c r="BA202" s="117" cm="1">
        <f t="array" ref="BA202">IFERROR(_xlfn.XLOOKUP(Tableau210[[#This Row],[DN DONNEES BUTA ]]&amp;Tableau210[[#This Row],[PN DONNEES BUTA]],Tiges!$B$4:$B$79&amp;Tiges!$C$4:$C$79,Tiges!$H$4:$H$79),"")</f>
        <v>70</v>
      </c>
      <c r="BB202" s="117"/>
      <c r="BC202" s="182">
        <f>IFERROR(VLOOKUP(Tableau210[[#This Row],[OPERATION]],Tableau4[],2,FALSE),"")</f>
        <v>1</v>
      </c>
      <c r="BD202" s="177" cm="1">
        <f t="array" ref="BD202">IFERROR(
   SUM(
      _xlfn._xlws.FILTER(
         Tableau3[Nb Platinage Joint],
         (Tableau3[ITEM]=Tableau210[[#This Row],[NOM]])*
         (Tableau3[Rep.]=Tableau210[[#This Row],[REPERE BUTA]])
      )
   ),
0)</f>
        <v>1</v>
      </c>
      <c r="BE202" s="182">
        <f>IFERROR(VLOOKUP(Tableau210[[#This Row],[OPERATION]],Tableau4[],3,FALSE),"")</f>
        <v>1</v>
      </c>
      <c r="BF202" s="177" cm="1">
        <f t="array" ref="BF202">IFERROR(
   SUM(
      _xlfn._xlws.FILTER(
         Tableau3[Joint Définitif Nb],
         (Tableau3[ITEM]=Tableau210[[#This Row],[NOM]])*
         (Tableau3[Rep.]=Tableau210[[#This Row],[REPERE BUTA]])
      )
   ),
0)</f>
        <v>2</v>
      </c>
      <c r="BG202" s="117" t="s">
        <v>3424</v>
      </c>
      <c r="BH202" s="177" t="str" cm="1">
        <f t="array" ref="BH2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2" s="117" t="s">
        <v>3424</v>
      </c>
      <c r="BK202" s="117" t="s">
        <v>3424</v>
      </c>
      <c r="BL202" s="167" t="s">
        <v>2380</v>
      </c>
      <c r="BM202" s="167"/>
      <c r="BN202" s="117"/>
      <c r="BO202" s="117"/>
      <c r="BP202" s="117"/>
      <c r="BQ202" s="48"/>
      <c r="BR202" s="119"/>
      <c r="BS202" s="48"/>
      <c r="BT202" s="48"/>
      <c r="BU202" s="48"/>
      <c r="BV202" s="48"/>
      <c r="BW202" s="48"/>
      <c r="BX202" s="48"/>
    </row>
    <row r="203" spans="1:76" ht="15.75" hidden="1" x14ac:dyDescent="0.25">
      <c r="A203" s="48" t="e" cm="1">
        <f t="array" ref="A203">_xlfn.XLOOKUP(Tableau210[[#This Row],[NOM]]&amp;Tableau210[[#This Row],[REPERE BUTA]],[6]!Tableau16[POSTE TECHNIQUE]&amp;[6]!Tableau16[Repere ADM],[6]!Tableau16[NUMERO CLIENT])</f>
        <v>#N/A</v>
      </c>
      <c r="B203" s="48" t="e" cm="1">
        <f t="array" ref="B203">_xlfn.XLOOKUP(Tableau210[[#This Row],[NOM]]&amp;Tableau210[[#This Row],[REPERE BUTA]],[6]!Tableau16[POSTE TECHNIQUE]&amp;[6]!Tableau16[Repere REF],[6]!Tableau16[NUMERO CLIENT])</f>
        <v>#N/A</v>
      </c>
      <c r="C203" s="48" cm="1">
        <f t="array" ref="C203">_xlfn.XLOOKUP(Tableau210[[#This Row],[NOM]]&amp;Tableau210[[#This Row],[Repere Ubleam]],[7]Sheet1!$C$2:$C$2995&amp;[7]Sheet1!$I$2:$I$2995,[7]Sheet1!$A$2:$A$2995)</f>
        <v>175</v>
      </c>
      <c r="D203" s="48" t="str">
        <f>C203&amp;""</f>
        <v>175</v>
      </c>
      <c r="E203" s="48" t="e">
        <v>#N/A</v>
      </c>
      <c r="F203" s="48" t="e">
        <v>#N/A</v>
      </c>
      <c r="G203" s="176" t="s">
        <v>1267</v>
      </c>
      <c r="H203" s="119" t="s">
        <v>1067</v>
      </c>
      <c r="I203" s="119" t="s">
        <v>80</v>
      </c>
      <c r="J203" s="119" t="s">
        <v>48</v>
      </c>
      <c r="K203" s="119" t="str">
        <f>_xlfn.XLOOKUP(Tableau210[[#This Row],[NOM]],[8]LUT!$I$5:$I$301,[8]LUT!$N$5:$N$301)</f>
        <v xml:space="preserve">Colonne </v>
      </c>
      <c r="L203" s="119" t="s">
        <v>82</v>
      </c>
      <c r="M203" s="119" t="s">
        <v>1917</v>
      </c>
      <c r="N203" s="119" t="s">
        <v>1917</v>
      </c>
      <c r="O203" s="119" t="s">
        <v>2150</v>
      </c>
      <c r="P203" s="119"/>
      <c r="Q203" s="119"/>
      <c r="R203" s="119"/>
      <c r="S203" s="119"/>
      <c r="T203" s="119"/>
      <c r="U203" s="119"/>
      <c r="V203" s="119"/>
      <c r="W203" s="148" t="s">
        <v>2159</v>
      </c>
      <c r="X203" s="207" cm="1">
        <f t="array" ref="X2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0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3" s="148" t="s">
        <v>3424</v>
      </c>
      <c r="AA203" s="207" cm="1">
        <f t="array" ref="AA2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3" s="48"/>
      <c r="AD203" s="117" t="s">
        <v>2196</v>
      </c>
      <c r="AE203" s="119"/>
      <c r="AF203" s="181">
        <f>IFERROR(VLOOKUP(Tableau210[[#This Row],[OPERATION]],Tableau4[],5,FALSE),"")</f>
        <v>0</v>
      </c>
      <c r="AG203" s="178"/>
      <c r="AH203" s="182">
        <f>IFERROR(VLOOKUP(Tableau210[[#This Row],[OPERATION]],Tableau4[],4,FALSE),"")</f>
        <v>0</v>
      </c>
      <c r="AI203" s="178"/>
      <c r="AJ203" s="182" t="str">
        <f>IF(Tableau210[[#This Row],[NB JP EMIS]]=1,"1 JP","") &amp; IF(Tableau210[[#This Row],[NB BP EMIS]]=1," 1 BP","")</f>
        <v/>
      </c>
      <c r="AK203" s="177"/>
      <c r="AL203" s="117" t="s">
        <v>103</v>
      </c>
      <c r="AM203" s="117">
        <f>IFERROR(+VLOOKUP(AY203,Tiges!$G$4:$I$569,3,FALSE),"")</f>
        <v>22</v>
      </c>
      <c r="AN203" s="48"/>
      <c r="AO203" s="117" t="s">
        <v>3424</v>
      </c>
      <c r="AP203" s="177" cm="1">
        <f t="array" ref="AP2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3" s="117" t="s">
        <v>3424</v>
      </c>
      <c r="AS203" s="177" t="str" cm="1">
        <f t="array" ref="AS2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03" s="117" t="s">
        <v>3424</v>
      </c>
      <c r="AV203" s="177" t="str" cm="1">
        <f t="array" ref="AV2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3" s="117"/>
      <c r="AY203" s="117" cm="1">
        <f t="array" ref="AY203">IFERROR(_xlfn.XLOOKUP(Tableau210[[#This Row],[DN DONNEES BUTA ]]&amp;Tableau210[[#This Row],[PN DONNEES BUTA]],Tiges!$B$4:$B$79&amp;Tiges!$C$4:$C$79,Tiges!$G$4:$G$79),"")</f>
        <v>14</v>
      </c>
      <c r="AZ203" s="117"/>
      <c r="BA203" s="117" cm="1">
        <f t="array" ref="BA203">IFERROR(_xlfn.XLOOKUP(Tableau210[[#This Row],[DN DONNEES BUTA ]]&amp;Tableau210[[#This Row],[PN DONNEES BUTA]],Tiges!$B$4:$B$79&amp;Tiges!$C$4:$C$79,Tiges!$H$4:$H$79),"")</f>
        <v>70</v>
      </c>
      <c r="BB203" s="117"/>
      <c r="BC203" s="182">
        <f>IFERROR(VLOOKUP(Tableau210[[#This Row],[OPERATION]],Tableau4[],2,FALSE),"")</f>
        <v>0</v>
      </c>
      <c r="BD203" s="177"/>
      <c r="BE203" s="182">
        <f>IFERROR(VLOOKUP(Tableau210[[#This Row],[OPERATION]],Tableau4[],3,FALSE),"")</f>
        <v>1</v>
      </c>
      <c r="BF203" s="177"/>
      <c r="BG203" s="117" t="s">
        <v>3424</v>
      </c>
      <c r="BH203" s="177" t="str" cm="1">
        <f t="array" ref="BH2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3" s="117" t="s">
        <v>3424</v>
      </c>
      <c r="BK203" s="117" t="s">
        <v>3424</v>
      </c>
      <c r="BL203" s="167" t="s">
        <v>2380</v>
      </c>
      <c r="BM203" s="167"/>
      <c r="BN203" s="117"/>
      <c r="BO203" s="117"/>
      <c r="BP203" s="117"/>
      <c r="BQ203" s="48"/>
      <c r="BR203" s="119"/>
      <c r="BS203" s="48"/>
      <c r="BT203" s="48"/>
      <c r="BU203" s="48"/>
      <c r="BV203" s="48"/>
      <c r="BW203" s="48"/>
      <c r="BX203" s="48"/>
    </row>
    <row r="204" spans="1:76" s="154" customFormat="1" ht="15.75" hidden="1" x14ac:dyDescent="0.25">
      <c r="A204" s="48" t="e" cm="1">
        <f t="array" ref="A204">_xlfn.XLOOKUP(Tableau210[[#This Row],[NOM]]&amp;Tableau210[[#This Row],[REPERE BUTA]],[6]!Tableau16[POSTE TECHNIQUE]&amp;[6]!Tableau16[Repere ADM],[6]!Tableau16[NUMERO CLIENT])</f>
        <v>#N/A</v>
      </c>
      <c r="B204" s="48" t="e" cm="1">
        <f t="array" ref="B204">_xlfn.XLOOKUP(Tableau210[[#This Row],[NOM]]&amp;Tableau210[[#This Row],[REPERE BUTA]],[6]!Tableau16[POSTE TECHNIQUE]&amp;[6]!Tableau16[Repere REF],[6]!Tableau16[NUMERO CLIENT])</f>
        <v>#N/A</v>
      </c>
      <c r="C204" s="48" cm="1">
        <f t="array" ref="C204">_xlfn.XLOOKUP(Tableau210[[#This Row],[NOM]]&amp;Tableau210[[#This Row],[Repere Ubleam]],[7]Sheet1!$C$2:$C$2995&amp;[7]Sheet1!$I$2:$I$2995,[7]Sheet1!$A$2:$A$2995)</f>
        <v>176</v>
      </c>
      <c r="D204" s="48" t="str">
        <f>C204&amp;""</f>
        <v>176</v>
      </c>
      <c r="E204" s="48" t="e">
        <v>#N/A</v>
      </c>
      <c r="F204" s="48" t="e">
        <v>#N/A</v>
      </c>
      <c r="G204" s="149" t="s">
        <v>1267</v>
      </c>
      <c r="H204" s="150" t="s">
        <v>1067</v>
      </c>
      <c r="I204" s="150" t="s">
        <v>80</v>
      </c>
      <c r="J204" s="150" t="s">
        <v>48</v>
      </c>
      <c r="K204" s="150" t="str">
        <f>_xlfn.XLOOKUP(Tableau210[[#This Row],[NOM]],[8]LUT!$I$5:$I$301,[8]LUT!$N$5:$N$301)</f>
        <v xml:space="preserve">Colonne </v>
      </c>
      <c r="L204" s="150" t="s">
        <v>112</v>
      </c>
      <c r="M204" s="150"/>
      <c r="N204" s="150" t="s">
        <v>112</v>
      </c>
      <c r="O204" s="150"/>
      <c r="P204" s="150"/>
      <c r="Q204" s="150"/>
      <c r="R204" s="150"/>
      <c r="S204" s="150"/>
      <c r="T204" s="150"/>
      <c r="U204" s="150"/>
      <c r="V204" s="150"/>
      <c r="W204" s="151" t="s">
        <v>2159</v>
      </c>
      <c r="X204" s="151" cm="1">
        <f t="array" ref="X2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20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4" s="151" t="s">
        <v>3424</v>
      </c>
      <c r="AA204" s="151" cm="1">
        <f t="array" ref="AA2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4" s="152"/>
      <c r="AD204" s="153" t="s">
        <v>2196</v>
      </c>
      <c r="AE204" s="150"/>
      <c r="AF204" s="150">
        <f>IFERROR(VLOOKUP(Tableau210[[#This Row],[OPERATION]],Tableau4[],5,FALSE),"")</f>
        <v>0</v>
      </c>
      <c r="AG204" s="150" cm="1">
        <f t="array" ref="AG204">IFERROR(
   SUM(
      _xlfn._xlws.FILTER(
         Tableau3[JP],
         (Tableau3[ITEM]=Tableau210[[#This Row],[NOM]])*
         (Tableau3[Rep.]=Tableau210[[#This Row],[REPERE BUTA]])
      )
   ),
0)</f>
        <v>0</v>
      </c>
      <c r="AH204" s="153">
        <f>IFERROR(VLOOKUP(Tableau210[[#This Row],[OPERATION]],Tableau4[],4,FALSE),"")</f>
        <v>0</v>
      </c>
      <c r="AI204" s="150" cm="1">
        <f t="array" ref="AI204">IFERROR(
   SUM(
      _xlfn._xlws.FILTER(
         Tableau3[BP],
         (Tableau3[ITEM]=Tableau210[[#This Row],[NOM]])*
         (Tableau3[Rep.]=Tableau210[[#This Row],[REPERE BUTA]])
      )
   ),
0)</f>
        <v>0</v>
      </c>
      <c r="AJ204" s="153" t="str">
        <f>IF(Tableau210[[#This Row],[NB JP EMIS]]=1,"1 JP","") &amp; IF(Tableau210[[#This Row],[NB BP EMIS]]=1," 1 BP","")</f>
        <v/>
      </c>
      <c r="AK204" s="153" t="str">
        <f>IF(Tableau210[[#This Row],[NB JP BUTA]]=1,"1 JP","") &amp; IF(Tableau210[[#This Row],[Nb BP BUTA]]=1," 1 BP","") &amp; IF(Tableau210[[#This Row],[Nb BP BUTA]]=2," 2 BP","")</f>
        <v/>
      </c>
      <c r="AL204" s="153" t="s">
        <v>103</v>
      </c>
      <c r="AM204" s="153">
        <f>IFERROR(+VLOOKUP(AY204,Tiges!$G$4:$I$569,3,FALSE),"")</f>
        <v>36</v>
      </c>
      <c r="AN204" s="152"/>
      <c r="AO204" s="153" t="s">
        <v>3424</v>
      </c>
      <c r="AP204" s="153" cm="1">
        <f t="array" ref="AP2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20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204" s="153" t="s">
        <v>3424</v>
      </c>
      <c r="AS204" s="153" t="str" cm="1">
        <f t="array" ref="AS2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20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204" s="153" t="s">
        <v>3424</v>
      </c>
      <c r="AV204" s="153" t="str" cm="1">
        <f t="array" ref="AV2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4" s="153"/>
      <c r="AY204" s="153" cm="1">
        <f t="array" ref="AY204">IFERROR(_xlfn.XLOOKUP(Tableau210[[#This Row],[DN DONNEES BUTA ]]&amp;Tableau210[[#This Row],[PN DONNEES BUTA]],Tiges!$B$4:$B$79&amp;Tiges!$C$4:$C$79,Tiges!$G$4:$G$79),"")</f>
        <v>22</v>
      </c>
      <c r="AZ204" s="153"/>
      <c r="BA204" s="153" cm="1">
        <f t="array" ref="BA204">IFERROR(_xlfn.XLOOKUP(Tableau210[[#This Row],[DN DONNEES BUTA ]]&amp;Tableau210[[#This Row],[PN DONNEES BUTA]],Tiges!$B$4:$B$79&amp;Tiges!$C$4:$C$79,Tiges!$H$4:$H$79),"")</f>
        <v>130</v>
      </c>
      <c r="BB204" s="153"/>
      <c r="BC204" s="153">
        <f>IFERROR(VLOOKUP(Tableau210[[#This Row],[OPERATION]],Tableau4[],2,FALSE),"")</f>
        <v>0</v>
      </c>
      <c r="BD204" s="153" cm="1">
        <f t="array" ref="BD204">IFERROR(
   SUM(
      _xlfn._xlws.FILTER(
         Tableau3[Nb Platinage Joint],
         (Tableau3[ITEM]=Tableau210[[#This Row],[NOM]])*
         (Tableau3[Rep.]=Tableau210[[#This Row],[REPERE BUTA]])
      )
   ),
0)</f>
        <v>0</v>
      </c>
      <c r="BE204" s="153">
        <f>IFERROR(VLOOKUP(Tableau210[[#This Row],[OPERATION]],Tableau4[],3,FALSE),"")</f>
        <v>1</v>
      </c>
      <c r="BF204" s="153" cm="1">
        <f t="array" ref="BF204">IFERROR(
   SUM(
      _xlfn._xlws.FILTER(
         Tableau3[Joint Définitif Nb],
         (Tableau3[ITEM]=Tableau210[[#This Row],[NOM]])*
         (Tableau3[Rep.]=Tableau210[[#This Row],[REPERE BUTA]])
      )
   ),
0)</f>
        <v>2</v>
      </c>
      <c r="BG204" s="153" t="s">
        <v>3424</v>
      </c>
      <c r="BH204" s="153" t="str" cm="1">
        <f t="array" ref="BH2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4" s="153" t="s">
        <v>3424</v>
      </c>
      <c r="BK204" s="153" t="s">
        <v>3424</v>
      </c>
      <c r="BL204" s="153" t="s">
        <v>2152</v>
      </c>
      <c r="BM204" s="153"/>
      <c r="BN204" s="153"/>
      <c r="BO204" s="153"/>
      <c r="BP204" s="153"/>
      <c r="BQ204" s="152"/>
      <c r="BR204" s="150"/>
      <c r="BS204" s="152"/>
      <c r="BT204" s="152"/>
      <c r="BU204" s="152"/>
      <c r="BV204" s="152"/>
      <c r="BW204" s="152"/>
      <c r="BX204" s="152"/>
    </row>
    <row r="205" spans="1:76" ht="15.75" hidden="1" x14ac:dyDescent="0.25">
      <c r="A205" s="48" t="e" cm="1">
        <f t="array" ref="A205">_xlfn.XLOOKUP(Tableau210[[#This Row],[NOM]]&amp;Tableau210[[#This Row],[REPERE BUTA]],[6]!Tableau16[POSTE TECHNIQUE]&amp;[6]!Tableau16[Repere ADM],[6]!Tableau16[NUMERO CLIENT])</f>
        <v>#N/A</v>
      </c>
      <c r="B205" s="48" t="e" cm="1">
        <f t="array" ref="B205">_xlfn.XLOOKUP(Tableau210[[#This Row],[NOM]]&amp;Tableau210[[#This Row],[REPERE BUTA]],[6]!Tableau16[POSTE TECHNIQUE]&amp;[6]!Tableau16[Repere REF],[6]!Tableau16[NUMERO CLIENT])</f>
        <v>#N/A</v>
      </c>
      <c r="C205" s="48" cm="1">
        <f t="array" ref="C205">_xlfn.XLOOKUP(Tableau210[[#This Row],[NOM]]&amp;Tableau210[[#This Row],[Repere Ubleam]],[7]Sheet1!$C$2:$C$2995&amp;[7]Sheet1!$I$2:$I$2995,[7]Sheet1!$A$2:$A$2995)</f>
        <v>177</v>
      </c>
      <c r="D205" s="48" t="str">
        <f>C205&amp;""</f>
        <v>177</v>
      </c>
      <c r="E205" s="48" t="e">
        <v>#N/A</v>
      </c>
      <c r="F205" s="48" t="e">
        <v>#N/A</v>
      </c>
      <c r="G205" s="176" t="s">
        <v>1267</v>
      </c>
      <c r="H205" s="119" t="s">
        <v>1067</v>
      </c>
      <c r="I205" s="119" t="s">
        <v>80</v>
      </c>
      <c r="J205" s="119" t="s">
        <v>48</v>
      </c>
      <c r="K205" s="119" t="str">
        <f>_xlfn.XLOOKUP(Tableau210[[#This Row],[NOM]],[8]LUT!$I$5:$I$301,[8]LUT!$N$5:$N$301)</f>
        <v xml:space="preserve">Colonne </v>
      </c>
      <c r="L205" s="119" t="s">
        <v>105</v>
      </c>
      <c r="M205" s="119" t="s">
        <v>2112</v>
      </c>
      <c r="N205" s="119" t="s">
        <v>2112</v>
      </c>
      <c r="O205" s="119" t="s">
        <v>2118</v>
      </c>
      <c r="P205" s="119"/>
      <c r="Q205" s="119"/>
      <c r="R205" s="119"/>
      <c r="S205" s="119"/>
      <c r="T205" s="119"/>
      <c r="U205" s="119"/>
      <c r="V205" s="119"/>
      <c r="W205" s="148" t="s">
        <v>2159</v>
      </c>
      <c r="X205" s="207" cm="1">
        <f t="array" ref="X2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0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5" s="148" t="s">
        <v>3424</v>
      </c>
      <c r="AA205" s="207" cm="1">
        <f t="array" ref="AA2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5" s="48"/>
      <c r="AD205" s="117" t="s">
        <v>2197</v>
      </c>
      <c r="AE205" s="119"/>
      <c r="AF205" s="181">
        <f>IFERROR(VLOOKUP(Tableau210[[#This Row],[OPERATION]],Tableau4[],5,FALSE),"")</f>
        <v>0</v>
      </c>
      <c r="AG205" s="178" cm="1">
        <f t="array" ref="AG205">IFERROR(
   SUM(
      _xlfn._xlws.FILTER(
         Tableau3[JP],
         (Tableau3[ITEM]=Tableau210[[#This Row],[NOM]])*
         (Tableau3[Rep.]=Tableau210[[#This Row],[REPERE BUTA]])
      )
   ),
0)</f>
        <v>0</v>
      </c>
      <c r="AH205" s="182">
        <f>IFERROR(VLOOKUP(Tableau210[[#This Row],[OPERATION]],Tableau4[],4,FALSE),"")</f>
        <v>1</v>
      </c>
      <c r="AI205" s="178" cm="1">
        <f t="array" ref="AI205">IFERROR(
   SUM(
      _xlfn._xlws.FILTER(
         Tableau3[BP],
         (Tableau3[ITEM]=Tableau210[[#This Row],[NOM]])*
         (Tableau3[Rep.]=Tableau210[[#This Row],[REPERE BUTA]])
      )
   ),
0)</f>
        <v>1</v>
      </c>
      <c r="AJ205" s="182" t="str">
        <f>IF(Tableau210[[#This Row],[NB JP EMIS]]=1,"1 JP","") &amp; IF(Tableau210[[#This Row],[NB BP EMIS]]=1," 1 BP","")</f>
        <v xml:space="preserve"> 1 BP</v>
      </c>
      <c r="AK205" s="177" t="str">
        <f>IF(Tableau210[[#This Row],[NB JP BUTA]]=1,"1 JP","") &amp; IF(Tableau210[[#This Row],[Nb BP BUTA]]=1," 1 BP","") &amp; IF(Tableau210[[#This Row],[Nb BP BUTA]]=2," 2 BP","")</f>
        <v xml:space="preserve"> 1 BP</v>
      </c>
      <c r="AL205" s="117" t="s">
        <v>103</v>
      </c>
      <c r="AM205" s="117">
        <f>IFERROR(+VLOOKUP(AY205,Tiges!$G$4:$I$569,3,FALSE),"")</f>
        <v>22</v>
      </c>
      <c r="AN205" s="48"/>
      <c r="AO205" s="117" t="s">
        <v>3424</v>
      </c>
      <c r="AP205" s="177" cm="1">
        <f t="array" ref="AP2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5" s="117" t="s">
        <v>3424</v>
      </c>
      <c r="AS205" s="177" t="str" cm="1">
        <f t="array" ref="AS2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05" s="117" t="s">
        <v>3424</v>
      </c>
      <c r="AV205" s="177" t="str" cm="1">
        <f t="array" ref="AV2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5" s="117"/>
      <c r="AY205" s="117" cm="1">
        <f t="array" ref="AY205">IFERROR(_xlfn.XLOOKUP(Tableau210[[#This Row],[DN DONNEES BUTA ]]&amp;Tableau210[[#This Row],[PN DONNEES BUTA]],Tiges!$B$4:$B$79&amp;Tiges!$C$4:$C$79,Tiges!$G$4:$G$79),"")</f>
        <v>14</v>
      </c>
      <c r="AZ205" s="117"/>
      <c r="BA205" s="117" cm="1">
        <f t="array" ref="BA205">IFERROR(_xlfn.XLOOKUP(Tableau210[[#This Row],[DN DONNEES BUTA ]]&amp;Tableau210[[#This Row],[PN DONNEES BUTA]],Tiges!$B$4:$B$79&amp;Tiges!$C$4:$C$79,Tiges!$H$4:$H$79),"")</f>
        <v>70</v>
      </c>
      <c r="BB205" s="117"/>
      <c r="BC205" s="182">
        <f>IFERROR(VLOOKUP(Tableau210[[#This Row],[OPERATION]],Tableau4[],2,FALSE),"")</f>
        <v>1</v>
      </c>
      <c r="BD205" s="177" cm="1">
        <f t="array" ref="BD205">IFERROR(
   SUM(
      _xlfn._xlws.FILTER(
         Tableau3[Nb Platinage Joint],
         (Tableau3[ITEM]=Tableau210[[#This Row],[NOM]])*
         (Tableau3[Rep.]=Tableau210[[#This Row],[REPERE BUTA]])
      )
   ),
0)</f>
        <v>1</v>
      </c>
      <c r="BE205" s="182">
        <f>IFERROR(VLOOKUP(Tableau210[[#This Row],[OPERATION]],Tableau4[],3,FALSE),"")</f>
        <v>1</v>
      </c>
      <c r="BF205" s="177" cm="1">
        <f t="array" ref="BF205">IFERROR(
   SUM(
      _xlfn._xlws.FILTER(
         Tableau3[Joint Définitif Nb],
         (Tableau3[ITEM]=Tableau210[[#This Row],[NOM]])*
         (Tableau3[Rep.]=Tableau210[[#This Row],[REPERE BUTA]])
      )
   ),
0)</f>
        <v>2</v>
      </c>
      <c r="BG205" s="117" t="s">
        <v>3424</v>
      </c>
      <c r="BH205" s="177" t="str" cm="1">
        <f t="array" ref="BH2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5" s="117" t="s">
        <v>3424</v>
      </c>
      <c r="BK205" s="117" t="s">
        <v>3424</v>
      </c>
      <c r="BL205" s="167" t="s">
        <v>2380</v>
      </c>
      <c r="BM205" s="167"/>
      <c r="BN205" s="117"/>
      <c r="BO205" s="117"/>
      <c r="BP205" s="117"/>
      <c r="BQ205" s="48"/>
      <c r="BR205" s="119"/>
      <c r="BS205" s="48"/>
      <c r="BT205" s="48"/>
      <c r="BU205" s="48"/>
      <c r="BV205" s="48"/>
      <c r="BW205" s="48"/>
      <c r="BX205" s="48"/>
    </row>
    <row r="206" spans="1:76" ht="15.75" hidden="1" x14ac:dyDescent="0.25">
      <c r="A206" s="48" t="e" cm="1">
        <f t="array" ref="A206">_xlfn.XLOOKUP(Tableau210[[#This Row],[NOM]]&amp;Tableau210[[#This Row],[REPERE BUTA]],[6]!Tableau16[POSTE TECHNIQUE]&amp;[6]!Tableau16[Repere ADM],[6]!Tableau16[NUMERO CLIENT])</f>
        <v>#N/A</v>
      </c>
      <c r="B206" s="48" t="e" cm="1">
        <f t="array" ref="B206">_xlfn.XLOOKUP(Tableau210[[#This Row],[NOM]]&amp;Tableau210[[#This Row],[REPERE BUTA]],[6]!Tableau16[POSTE TECHNIQUE]&amp;[6]!Tableau16[Repere REF],[6]!Tableau16[NUMERO CLIENT])</f>
        <v>#N/A</v>
      </c>
      <c r="C206" s="48" cm="1">
        <f t="array" ref="C206">_xlfn.XLOOKUP(Tableau210[[#This Row],[NOM]]&amp;Tableau210[[#This Row],[Repere Ubleam]],[7]Sheet1!$C$2:$C$2995&amp;[7]Sheet1!$I$2:$I$2995,[7]Sheet1!$A$2:$A$2995)</f>
        <v>178</v>
      </c>
      <c r="D206" s="48" t="str">
        <f>C206&amp;""</f>
        <v>178</v>
      </c>
      <c r="E206" s="48" t="e">
        <v>#N/A</v>
      </c>
      <c r="F206" s="48" t="e">
        <v>#N/A</v>
      </c>
      <c r="G206" s="176" t="s">
        <v>1267</v>
      </c>
      <c r="H206" s="119" t="s">
        <v>1067</v>
      </c>
      <c r="I206" s="119" t="s">
        <v>80</v>
      </c>
      <c r="J206" s="119" t="s">
        <v>48</v>
      </c>
      <c r="K206" s="119" t="str">
        <f>_xlfn.XLOOKUP(Tableau210[[#This Row],[NOM]],[8]LUT!$I$5:$I$301,[8]LUT!$N$5:$N$301)</f>
        <v xml:space="preserve">Colonne </v>
      </c>
      <c r="L206" s="119" t="s">
        <v>105</v>
      </c>
      <c r="M206" s="119" t="s">
        <v>2115</v>
      </c>
      <c r="N206" s="119" t="s">
        <v>2115</v>
      </c>
      <c r="O206" s="119" t="s">
        <v>2150</v>
      </c>
      <c r="P206" s="119"/>
      <c r="Q206" s="119"/>
      <c r="R206" s="119"/>
      <c r="S206" s="119"/>
      <c r="T206" s="119"/>
      <c r="U206" s="119"/>
      <c r="V206" s="119"/>
      <c r="W206" s="148" t="s">
        <v>2159</v>
      </c>
      <c r="X206" s="207" cm="1">
        <f t="array" ref="X2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0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6" s="148" t="s">
        <v>3424</v>
      </c>
      <c r="AA206" s="207" cm="1">
        <f t="array" ref="AA2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6" s="48"/>
      <c r="AD206" s="117" t="s">
        <v>2196</v>
      </c>
      <c r="AE206" s="119"/>
      <c r="AF206" s="181">
        <f>IFERROR(VLOOKUP(Tableau210[[#This Row],[OPERATION]],Tableau4[],5,FALSE),"")</f>
        <v>0</v>
      </c>
      <c r="AG206" s="178"/>
      <c r="AH206" s="182">
        <f>IFERROR(VLOOKUP(Tableau210[[#This Row],[OPERATION]],Tableau4[],4,FALSE),"")</f>
        <v>0</v>
      </c>
      <c r="AI206" s="178"/>
      <c r="AJ206" s="182" t="str">
        <f>IF(Tableau210[[#This Row],[NB JP EMIS]]=1,"1 JP","") &amp; IF(Tableau210[[#This Row],[NB BP EMIS]]=1," 1 BP","")</f>
        <v/>
      </c>
      <c r="AK206" s="177"/>
      <c r="AL206" s="117" t="s">
        <v>103</v>
      </c>
      <c r="AM206" s="117">
        <f>IFERROR(+VLOOKUP(AY206,Tiges!$G$4:$I$569,3,FALSE),"")</f>
        <v>22</v>
      </c>
      <c r="AN206" s="48"/>
      <c r="AO206" s="117" t="s">
        <v>3424</v>
      </c>
      <c r="AP206" s="177" cm="1">
        <f t="array" ref="AP2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6" s="117" t="s">
        <v>3424</v>
      </c>
      <c r="AS206" s="177" t="str" cm="1">
        <f t="array" ref="AS2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06" s="117" t="s">
        <v>3424</v>
      </c>
      <c r="AV206" s="177" t="str" cm="1">
        <f t="array" ref="AV2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6" s="117"/>
      <c r="AY206" s="117" cm="1">
        <f t="array" ref="AY206">IFERROR(_xlfn.XLOOKUP(Tableau210[[#This Row],[DN DONNEES BUTA ]]&amp;Tableau210[[#This Row],[PN DONNEES BUTA]],Tiges!$B$4:$B$79&amp;Tiges!$C$4:$C$79,Tiges!$G$4:$G$79),"")</f>
        <v>14</v>
      </c>
      <c r="AZ206" s="117"/>
      <c r="BA206" s="117" cm="1">
        <f t="array" ref="BA206">IFERROR(_xlfn.XLOOKUP(Tableau210[[#This Row],[DN DONNEES BUTA ]]&amp;Tableau210[[#This Row],[PN DONNEES BUTA]],Tiges!$B$4:$B$79&amp;Tiges!$C$4:$C$79,Tiges!$H$4:$H$79),"")</f>
        <v>70</v>
      </c>
      <c r="BB206" s="117"/>
      <c r="BC206" s="182">
        <f>IFERROR(VLOOKUP(Tableau210[[#This Row],[OPERATION]],Tableau4[],2,FALSE),"")</f>
        <v>0</v>
      </c>
      <c r="BD206" s="177"/>
      <c r="BE206" s="182">
        <f>IFERROR(VLOOKUP(Tableau210[[#This Row],[OPERATION]],Tableau4[],3,FALSE),"")</f>
        <v>1</v>
      </c>
      <c r="BF206" s="177"/>
      <c r="BG206" s="117" t="s">
        <v>3424</v>
      </c>
      <c r="BH206" s="177" t="str" cm="1">
        <f t="array" ref="BH2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6" s="117" t="s">
        <v>3424</v>
      </c>
      <c r="BK206" s="117" t="s">
        <v>3424</v>
      </c>
      <c r="BL206" s="167" t="s">
        <v>2380</v>
      </c>
      <c r="BM206" s="167"/>
      <c r="BN206" s="117"/>
      <c r="BO206" s="117"/>
      <c r="BP206" s="117"/>
      <c r="BQ206" s="48"/>
      <c r="BR206" s="119"/>
      <c r="BS206" s="48"/>
      <c r="BT206" s="48"/>
      <c r="BU206" s="48"/>
      <c r="BV206" s="48"/>
      <c r="BW206" s="48"/>
      <c r="BX206" s="48"/>
    </row>
    <row r="207" spans="1:76" ht="15.75" hidden="1" x14ac:dyDescent="0.25">
      <c r="A207" s="48" t="e" cm="1">
        <f t="array" ref="A207">_xlfn.XLOOKUP(Tableau210[[#This Row],[NOM]]&amp;Tableau210[[#This Row],[REPERE BUTA]],[6]!Tableau16[POSTE TECHNIQUE]&amp;[6]!Tableau16[Repere ADM],[6]!Tableau16[NUMERO CLIENT])</f>
        <v>#N/A</v>
      </c>
      <c r="B207" s="48" t="e" cm="1">
        <f t="array" ref="B207">_xlfn.XLOOKUP(Tableau210[[#This Row],[NOM]]&amp;Tableau210[[#This Row],[REPERE BUTA]],[6]!Tableau16[POSTE TECHNIQUE]&amp;[6]!Tableau16[Repere REF],[6]!Tableau16[NUMERO CLIENT])</f>
        <v>#N/A</v>
      </c>
      <c r="C207" s="48" cm="1">
        <f t="array" ref="C207">_xlfn.XLOOKUP(Tableau210[[#This Row],[NOM]]&amp;Tableau210[[#This Row],[Repere Ubleam]],[7]Sheet1!$C$2:$C$2995&amp;[7]Sheet1!$I$2:$I$2995,[7]Sheet1!$A$2:$A$2995)</f>
        <v>179</v>
      </c>
      <c r="D207" s="48" t="str">
        <f>C207&amp;""</f>
        <v>179</v>
      </c>
      <c r="E207" s="48" t="e">
        <v>#N/A</v>
      </c>
      <c r="F207" s="48" t="e">
        <v>#N/A</v>
      </c>
      <c r="G207" s="176" t="s">
        <v>1267</v>
      </c>
      <c r="H207" s="119" t="s">
        <v>1067</v>
      </c>
      <c r="I207" s="119" t="s">
        <v>80</v>
      </c>
      <c r="J207" s="119" t="s">
        <v>48</v>
      </c>
      <c r="K207" s="119" t="str">
        <f>_xlfn.XLOOKUP(Tableau210[[#This Row],[NOM]],[8]LUT!$I$5:$I$301,[8]LUT!$N$5:$N$301)</f>
        <v xml:space="preserve">Colonne </v>
      </c>
      <c r="L207" s="119" t="s">
        <v>106</v>
      </c>
      <c r="M207" s="119" t="s">
        <v>2113</v>
      </c>
      <c r="N207" s="119" t="s">
        <v>2113</v>
      </c>
      <c r="O207" s="119" t="s">
        <v>2118</v>
      </c>
      <c r="P207" s="119"/>
      <c r="Q207" s="119"/>
      <c r="R207" s="119"/>
      <c r="S207" s="119"/>
      <c r="T207" s="119"/>
      <c r="U207" s="119"/>
      <c r="V207" s="119"/>
      <c r="W207" s="148" t="s">
        <v>2159</v>
      </c>
      <c r="X207" s="207" cm="1">
        <f t="array" ref="X2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0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7" s="148" t="s">
        <v>3424</v>
      </c>
      <c r="AA207" s="207" cm="1">
        <f t="array" ref="AA2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7" s="48"/>
      <c r="AD207" s="117" t="s">
        <v>2197</v>
      </c>
      <c r="AE207" s="119"/>
      <c r="AF207" s="181">
        <f>IFERROR(VLOOKUP(Tableau210[[#This Row],[OPERATION]],Tableau4[],5,FALSE),"")</f>
        <v>0</v>
      </c>
      <c r="AG207" s="178" cm="1">
        <f t="array" ref="AG207">IFERROR(
   SUM(
      _xlfn._xlws.FILTER(
         Tableau3[JP],
         (Tableau3[ITEM]=Tableau210[[#This Row],[NOM]])*
         (Tableau3[Rep.]=Tableau210[[#This Row],[REPERE BUTA]])
      )
   ),
0)</f>
        <v>0</v>
      </c>
      <c r="AH207" s="182">
        <f>IFERROR(VLOOKUP(Tableau210[[#This Row],[OPERATION]],Tableau4[],4,FALSE),"")</f>
        <v>1</v>
      </c>
      <c r="AI207" s="178" cm="1">
        <f t="array" ref="AI207">IFERROR(
   SUM(
      _xlfn._xlws.FILTER(
         Tableau3[BP],
         (Tableau3[ITEM]=Tableau210[[#This Row],[NOM]])*
         (Tableau3[Rep.]=Tableau210[[#This Row],[REPERE BUTA]])
      )
   ),
0)</f>
        <v>1</v>
      </c>
      <c r="AJ207" s="182" t="str">
        <f>IF(Tableau210[[#This Row],[NB JP EMIS]]=1,"1 JP","") &amp; IF(Tableau210[[#This Row],[NB BP EMIS]]=1," 1 BP","")</f>
        <v xml:space="preserve"> 1 BP</v>
      </c>
      <c r="AK207" s="177" t="str">
        <f>IF(Tableau210[[#This Row],[NB JP BUTA]]=1,"1 JP","") &amp; IF(Tableau210[[#This Row],[Nb BP BUTA]]=1," 1 BP","") &amp; IF(Tableau210[[#This Row],[Nb BP BUTA]]=2," 2 BP","")</f>
        <v xml:space="preserve"> 1 BP</v>
      </c>
      <c r="AL207" s="117" t="s">
        <v>103</v>
      </c>
      <c r="AM207" s="117">
        <f>IFERROR(+VLOOKUP(AY207,Tiges!$G$4:$I$569,3,FALSE),"")</f>
        <v>22</v>
      </c>
      <c r="AN207" s="48"/>
      <c r="AO207" s="117" t="s">
        <v>3424</v>
      </c>
      <c r="AP207" s="177" cm="1">
        <f t="array" ref="AP2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7" s="117" t="s">
        <v>3424</v>
      </c>
      <c r="AS207" s="177" t="str" cm="1">
        <f t="array" ref="AS2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0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07" s="117" t="s">
        <v>3424</v>
      </c>
      <c r="AV207" s="177" t="str" cm="1">
        <f t="array" ref="AV2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7" s="117"/>
      <c r="AY207" s="117" cm="1">
        <f t="array" ref="AY207">IFERROR(_xlfn.XLOOKUP(Tableau210[[#This Row],[DN DONNEES BUTA ]]&amp;Tableau210[[#This Row],[PN DONNEES BUTA]],Tiges!$B$4:$B$79&amp;Tiges!$C$4:$C$79,Tiges!$G$4:$G$79),"")</f>
        <v>14</v>
      </c>
      <c r="AZ207" s="117"/>
      <c r="BA207" s="117" cm="1">
        <f t="array" ref="BA207">IFERROR(_xlfn.XLOOKUP(Tableau210[[#This Row],[DN DONNEES BUTA ]]&amp;Tableau210[[#This Row],[PN DONNEES BUTA]],Tiges!$B$4:$B$79&amp;Tiges!$C$4:$C$79,Tiges!$H$4:$H$79),"")</f>
        <v>70</v>
      </c>
      <c r="BB207" s="117"/>
      <c r="BC207" s="182">
        <f>IFERROR(VLOOKUP(Tableau210[[#This Row],[OPERATION]],Tableau4[],2,FALSE),"")</f>
        <v>1</v>
      </c>
      <c r="BD207" s="177" cm="1">
        <f t="array" ref="BD207">IFERROR(
   SUM(
      _xlfn._xlws.FILTER(
         Tableau3[Nb Platinage Joint],
         (Tableau3[ITEM]=Tableau210[[#This Row],[NOM]])*
         (Tableau3[Rep.]=Tableau210[[#This Row],[REPERE BUTA]])
      )
   ),
0)</f>
        <v>1</v>
      </c>
      <c r="BE207" s="182">
        <f>IFERROR(VLOOKUP(Tableau210[[#This Row],[OPERATION]],Tableau4[],3,FALSE),"")</f>
        <v>1</v>
      </c>
      <c r="BF207" s="177" cm="1">
        <f t="array" ref="BF207">IFERROR(
   SUM(
      _xlfn._xlws.FILTER(
         Tableau3[Joint Définitif Nb],
         (Tableau3[ITEM]=Tableau210[[#This Row],[NOM]])*
         (Tableau3[Rep.]=Tableau210[[#This Row],[REPERE BUTA]])
      )
   ),
0)</f>
        <v>2</v>
      </c>
      <c r="BG207" s="117" t="s">
        <v>3424</v>
      </c>
      <c r="BH207" s="177" t="str" cm="1">
        <f t="array" ref="BH2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7" s="117" t="s">
        <v>3424</v>
      </c>
      <c r="BK207" s="117" t="s">
        <v>3424</v>
      </c>
      <c r="BL207" s="167" t="s">
        <v>2380</v>
      </c>
      <c r="BM207" s="167"/>
      <c r="BN207" s="117"/>
      <c r="BO207" s="117"/>
      <c r="BP207" s="117"/>
      <c r="BQ207" s="48"/>
      <c r="BR207" s="119"/>
      <c r="BS207" s="48"/>
      <c r="BT207" s="48"/>
      <c r="BU207" s="48"/>
      <c r="BV207" s="48"/>
      <c r="BW207" s="48"/>
      <c r="BX207" s="48"/>
    </row>
    <row r="208" spans="1:76" ht="15.75" hidden="1" x14ac:dyDescent="0.25">
      <c r="A208" s="48" t="e" cm="1">
        <f t="array" ref="A208">_xlfn.XLOOKUP(Tableau210[[#This Row],[NOM]]&amp;Tableau210[[#This Row],[REPERE BUTA]],[6]!Tableau16[POSTE TECHNIQUE]&amp;[6]!Tableau16[Repere ADM],[6]!Tableau16[NUMERO CLIENT])</f>
        <v>#N/A</v>
      </c>
      <c r="B208" s="48" t="e" cm="1">
        <f t="array" ref="B208">_xlfn.XLOOKUP(Tableau210[[#This Row],[NOM]]&amp;Tableau210[[#This Row],[REPERE BUTA]],[6]!Tableau16[POSTE TECHNIQUE]&amp;[6]!Tableau16[Repere REF],[6]!Tableau16[NUMERO CLIENT])</f>
        <v>#N/A</v>
      </c>
      <c r="C208" s="48" cm="1">
        <f t="array" ref="C208">_xlfn.XLOOKUP(Tableau210[[#This Row],[NOM]]&amp;Tableau210[[#This Row],[Repere Ubleam]],[7]Sheet1!$C$2:$C$2995&amp;[7]Sheet1!$I$2:$I$2995,[7]Sheet1!$A$2:$A$2995)</f>
        <v>180</v>
      </c>
      <c r="D208" s="48" t="str">
        <f>C208&amp;""</f>
        <v>180</v>
      </c>
      <c r="E208" s="48" t="e">
        <v>#N/A</v>
      </c>
      <c r="F208" s="48" t="e">
        <v>#N/A</v>
      </c>
      <c r="G208" s="176" t="s">
        <v>1267</v>
      </c>
      <c r="H208" s="119" t="s">
        <v>1067</v>
      </c>
      <c r="I208" s="119" t="s">
        <v>80</v>
      </c>
      <c r="J208" s="119" t="s">
        <v>48</v>
      </c>
      <c r="K208" s="119" t="str">
        <f>_xlfn.XLOOKUP(Tableau210[[#This Row],[NOM]],[8]LUT!$I$5:$I$301,[8]LUT!$N$5:$N$301)</f>
        <v xml:space="preserve">Colonne </v>
      </c>
      <c r="L208" s="119" t="s">
        <v>106</v>
      </c>
      <c r="M208" s="119" t="s">
        <v>2116</v>
      </c>
      <c r="N208" s="119" t="s">
        <v>2116</v>
      </c>
      <c r="O208" s="119" t="s">
        <v>2150</v>
      </c>
      <c r="P208" s="119"/>
      <c r="Q208" s="119"/>
      <c r="R208" s="119"/>
      <c r="S208" s="119"/>
      <c r="T208" s="119"/>
      <c r="U208" s="119"/>
      <c r="V208" s="119"/>
      <c r="W208" s="148" t="s">
        <v>2159</v>
      </c>
      <c r="X208" s="207" cm="1">
        <f t="array" ref="X2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0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8" s="148" t="s">
        <v>3424</v>
      </c>
      <c r="AA208" s="207" cm="1">
        <f t="array" ref="AA2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8" s="48"/>
      <c r="AD208" s="117" t="s">
        <v>2196</v>
      </c>
      <c r="AE208" s="119"/>
      <c r="AF208" s="181">
        <f>IFERROR(VLOOKUP(Tableau210[[#This Row],[OPERATION]],Tableau4[],5,FALSE),"")</f>
        <v>0</v>
      </c>
      <c r="AG208" s="178"/>
      <c r="AH208" s="182">
        <f>IFERROR(VLOOKUP(Tableau210[[#This Row],[OPERATION]],Tableau4[],4,FALSE),"")</f>
        <v>0</v>
      </c>
      <c r="AI208" s="178"/>
      <c r="AJ208" s="182" t="str">
        <f>IF(Tableau210[[#This Row],[NB JP EMIS]]=1,"1 JP","") &amp; IF(Tableau210[[#This Row],[NB BP EMIS]]=1," 1 BP","")</f>
        <v/>
      </c>
      <c r="AK208" s="177"/>
      <c r="AL208" s="117" t="s">
        <v>103</v>
      </c>
      <c r="AM208" s="117">
        <f>IFERROR(+VLOOKUP(AY208,Tiges!$G$4:$I$569,3,FALSE),"")</f>
        <v>22</v>
      </c>
      <c r="AN208" s="48"/>
      <c r="AO208" s="117" t="s">
        <v>3424</v>
      </c>
      <c r="AP208" s="177" cm="1">
        <f t="array" ref="AP2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8" s="117" t="s">
        <v>3424</v>
      </c>
      <c r="AS208" s="177" t="str" cm="1">
        <f t="array" ref="AS2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0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08" s="117" t="s">
        <v>3424</v>
      </c>
      <c r="AV208" s="177" t="str" cm="1">
        <f t="array" ref="AV2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8" s="117"/>
      <c r="AY208" s="117" cm="1">
        <f t="array" ref="AY208">IFERROR(_xlfn.XLOOKUP(Tableau210[[#This Row],[DN DONNEES BUTA ]]&amp;Tableau210[[#This Row],[PN DONNEES BUTA]],Tiges!$B$4:$B$79&amp;Tiges!$C$4:$C$79,Tiges!$G$4:$G$79),"")</f>
        <v>14</v>
      </c>
      <c r="AZ208" s="117"/>
      <c r="BA208" s="117" cm="1">
        <f t="array" ref="BA208">IFERROR(_xlfn.XLOOKUP(Tableau210[[#This Row],[DN DONNEES BUTA ]]&amp;Tableau210[[#This Row],[PN DONNEES BUTA]],Tiges!$B$4:$B$79&amp;Tiges!$C$4:$C$79,Tiges!$H$4:$H$79),"")</f>
        <v>70</v>
      </c>
      <c r="BB208" s="117"/>
      <c r="BC208" s="182">
        <f>IFERROR(VLOOKUP(Tableau210[[#This Row],[OPERATION]],Tableau4[],2,FALSE),"")</f>
        <v>0</v>
      </c>
      <c r="BD208" s="177"/>
      <c r="BE208" s="182">
        <f>IFERROR(VLOOKUP(Tableau210[[#This Row],[OPERATION]],Tableau4[],3,FALSE),"")</f>
        <v>1</v>
      </c>
      <c r="BF208" s="177"/>
      <c r="BG208" s="117" t="s">
        <v>3424</v>
      </c>
      <c r="BH208" s="177" t="str" cm="1">
        <f t="array" ref="BH2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8" s="117" t="s">
        <v>3424</v>
      </c>
      <c r="BK208" s="117" t="s">
        <v>3424</v>
      </c>
      <c r="BL208" s="167" t="s">
        <v>2380</v>
      </c>
      <c r="BM208" s="167"/>
      <c r="BN208" s="117"/>
      <c r="BO208" s="117"/>
      <c r="BP208" s="117"/>
      <c r="BQ208" s="48"/>
      <c r="BR208" s="119"/>
      <c r="BS208" s="48"/>
      <c r="BT208" s="48"/>
      <c r="BU208" s="48"/>
      <c r="BV208" s="48"/>
      <c r="BW208" s="48"/>
      <c r="BX208" s="48"/>
    </row>
    <row r="209" spans="1:76" ht="15.75" hidden="1" x14ac:dyDescent="0.25">
      <c r="A209" s="48" t="e" cm="1">
        <f t="array" ref="A209">_xlfn.XLOOKUP(Tableau210[[#This Row],[NOM]]&amp;Tableau210[[#This Row],[REPERE BUTA]],[6]!Tableau16[POSTE TECHNIQUE]&amp;[6]!Tableau16[Repere ADM],[6]!Tableau16[NUMERO CLIENT])</f>
        <v>#N/A</v>
      </c>
      <c r="B209" s="48" t="e" cm="1">
        <f t="array" ref="B209">_xlfn.XLOOKUP(Tableau210[[#This Row],[NOM]]&amp;Tableau210[[#This Row],[REPERE BUTA]],[6]!Tableau16[POSTE TECHNIQUE]&amp;[6]!Tableau16[Repere REF],[6]!Tableau16[NUMERO CLIENT])</f>
        <v>#N/A</v>
      </c>
      <c r="C209" s="48" cm="1">
        <f t="array" ref="C209">_xlfn.XLOOKUP(Tableau210[[#This Row],[NOM]]&amp;Tableau210[[#This Row],[Repere Ubleam]],[7]Sheet1!$C$2:$C$2995&amp;[7]Sheet1!$I$2:$I$2995,[7]Sheet1!$A$2:$A$2995)</f>
        <v>181</v>
      </c>
      <c r="D209" s="48" t="str">
        <f>C209&amp;""</f>
        <v>181</v>
      </c>
      <c r="E209" s="48" t="e">
        <v>#N/A</v>
      </c>
      <c r="F209" s="48" t="e">
        <v>#N/A</v>
      </c>
      <c r="G209" s="176" t="s">
        <v>1267</v>
      </c>
      <c r="H209" s="119" t="s">
        <v>1067</v>
      </c>
      <c r="I209" s="119" t="s">
        <v>80</v>
      </c>
      <c r="J209" s="119" t="s">
        <v>48</v>
      </c>
      <c r="K209" s="119" t="str">
        <f>_xlfn.XLOOKUP(Tableau210[[#This Row],[NOM]],[8]LUT!$I$5:$I$301,[8]LUT!$N$5:$N$301)</f>
        <v xml:space="preserve">Colonne </v>
      </c>
      <c r="L209" s="119" t="s">
        <v>107</v>
      </c>
      <c r="M209" s="119" t="s">
        <v>1652</v>
      </c>
      <c r="N209" s="119" t="s">
        <v>1652</v>
      </c>
      <c r="O209" s="119" t="s">
        <v>2118</v>
      </c>
      <c r="P209" s="119"/>
      <c r="Q209" s="119"/>
      <c r="R209" s="119"/>
      <c r="S209" s="119"/>
      <c r="T209" s="119"/>
      <c r="U209" s="119"/>
      <c r="V209" s="119"/>
      <c r="W209" s="148" t="s">
        <v>2159</v>
      </c>
      <c r="X209" s="207" cm="1">
        <f t="array" ref="X2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0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09" s="148" t="s">
        <v>3424</v>
      </c>
      <c r="AA209" s="207" cm="1">
        <f t="array" ref="AA2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0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09" s="48"/>
      <c r="AD209" s="117" t="s">
        <v>2197</v>
      </c>
      <c r="AE209" s="119"/>
      <c r="AF209" s="181">
        <f>IFERROR(VLOOKUP(Tableau210[[#This Row],[OPERATION]],Tableau4[],5,FALSE),"")</f>
        <v>0</v>
      </c>
      <c r="AG209" s="178" cm="1">
        <f t="array" ref="AG209">IFERROR(
   SUM(
      _xlfn._xlws.FILTER(
         Tableau3[JP],
         (Tableau3[ITEM]=Tableau210[[#This Row],[NOM]])*
         (Tableau3[Rep.]=Tableau210[[#This Row],[REPERE BUTA]])
      )
   ),
0)</f>
        <v>0</v>
      </c>
      <c r="AH209" s="182">
        <f>IFERROR(VLOOKUP(Tableau210[[#This Row],[OPERATION]],Tableau4[],4,FALSE),"")</f>
        <v>1</v>
      </c>
      <c r="AI209" s="178" cm="1">
        <f t="array" ref="AI209">IFERROR(
   SUM(
      _xlfn._xlws.FILTER(
         Tableau3[BP],
         (Tableau3[ITEM]=Tableau210[[#This Row],[NOM]])*
         (Tableau3[Rep.]=Tableau210[[#This Row],[REPERE BUTA]])
      )
   ),
0)</f>
        <v>1</v>
      </c>
      <c r="AJ209" s="182" t="str">
        <f>IF(Tableau210[[#This Row],[NB JP EMIS]]=1,"1 JP","") &amp; IF(Tableau210[[#This Row],[NB BP EMIS]]=1," 1 BP","")</f>
        <v xml:space="preserve"> 1 BP</v>
      </c>
      <c r="AK209" s="177" t="str">
        <f>IF(Tableau210[[#This Row],[NB JP BUTA]]=1,"1 JP","") &amp; IF(Tableau210[[#This Row],[Nb BP BUTA]]=1," 1 BP","") &amp; IF(Tableau210[[#This Row],[Nb BP BUTA]]=2," 2 BP","")</f>
        <v xml:space="preserve"> 1 BP</v>
      </c>
      <c r="AL209" s="117" t="s">
        <v>103</v>
      </c>
      <c r="AM209" s="117">
        <f>IFERROR(+VLOOKUP(AY209,Tiges!$G$4:$I$569,3,FALSE),"")</f>
        <v>22</v>
      </c>
      <c r="AN209" s="48"/>
      <c r="AO209" s="117" t="s">
        <v>3424</v>
      </c>
      <c r="AP209" s="177" cm="1">
        <f t="array" ref="AP2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09" s="117" t="s">
        <v>3424</v>
      </c>
      <c r="AS209" s="177" t="str" cm="1">
        <f t="array" ref="AS2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09" s="117" t="s">
        <v>3424</v>
      </c>
      <c r="AV209" s="177" t="str" cm="1">
        <f t="array" ref="AV2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09" s="117"/>
      <c r="AY209" s="117" cm="1">
        <f t="array" ref="AY209">IFERROR(_xlfn.XLOOKUP(Tableau210[[#This Row],[DN DONNEES BUTA ]]&amp;Tableau210[[#This Row],[PN DONNEES BUTA]],Tiges!$B$4:$B$79&amp;Tiges!$C$4:$C$79,Tiges!$G$4:$G$79),"")</f>
        <v>14</v>
      </c>
      <c r="AZ209" s="117"/>
      <c r="BA209" s="117" cm="1">
        <f t="array" ref="BA209">IFERROR(_xlfn.XLOOKUP(Tableau210[[#This Row],[DN DONNEES BUTA ]]&amp;Tableau210[[#This Row],[PN DONNEES BUTA]],Tiges!$B$4:$B$79&amp;Tiges!$C$4:$C$79,Tiges!$H$4:$H$79),"")</f>
        <v>70</v>
      </c>
      <c r="BB209" s="117"/>
      <c r="BC209" s="182">
        <f>IFERROR(VLOOKUP(Tableau210[[#This Row],[OPERATION]],Tableau4[],2,FALSE),"")</f>
        <v>1</v>
      </c>
      <c r="BD209" s="177" cm="1">
        <f t="array" ref="BD209">IFERROR(
   SUM(
      _xlfn._xlws.FILTER(
         Tableau3[Nb Platinage Joint],
         (Tableau3[ITEM]=Tableau210[[#This Row],[NOM]])*
         (Tableau3[Rep.]=Tableau210[[#This Row],[REPERE BUTA]])
      )
   ),
0)</f>
        <v>1</v>
      </c>
      <c r="BE209" s="182">
        <f>IFERROR(VLOOKUP(Tableau210[[#This Row],[OPERATION]],Tableau4[],3,FALSE),"")</f>
        <v>1</v>
      </c>
      <c r="BF209" s="177" cm="1">
        <f t="array" ref="BF209">IFERROR(
   SUM(
      _xlfn._xlws.FILTER(
         Tableau3[Joint Définitif Nb],
         (Tableau3[ITEM]=Tableau210[[#This Row],[NOM]])*
         (Tableau3[Rep.]=Tableau210[[#This Row],[REPERE BUTA]])
      )
   ),
0)</f>
        <v>2</v>
      </c>
      <c r="BG209" s="117" t="s">
        <v>3424</v>
      </c>
      <c r="BH209" s="177" t="str" cm="1">
        <f t="array" ref="BH2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09" s="117" t="s">
        <v>3424</v>
      </c>
      <c r="BK209" s="117" t="s">
        <v>3424</v>
      </c>
      <c r="BL209" s="167" t="s">
        <v>2380</v>
      </c>
      <c r="BM209" s="167"/>
      <c r="BN209" s="117"/>
      <c r="BO209" s="117"/>
      <c r="BP209" s="117"/>
      <c r="BQ209" s="48"/>
      <c r="BR209" s="119"/>
      <c r="BS209" s="48"/>
      <c r="BT209" s="48"/>
      <c r="BU209" s="48"/>
      <c r="BV209" s="48"/>
      <c r="BW209" s="48"/>
      <c r="BX209" s="48"/>
    </row>
    <row r="210" spans="1:76" ht="15.75" hidden="1" x14ac:dyDescent="0.25">
      <c r="A210" s="48" t="e" cm="1">
        <f t="array" ref="A210">_xlfn.XLOOKUP(Tableau210[[#This Row],[NOM]]&amp;Tableau210[[#This Row],[REPERE BUTA]],[6]!Tableau16[POSTE TECHNIQUE]&amp;[6]!Tableau16[Repere ADM],[6]!Tableau16[NUMERO CLIENT])</f>
        <v>#N/A</v>
      </c>
      <c r="B210" s="48" t="e" cm="1">
        <f t="array" ref="B210">_xlfn.XLOOKUP(Tableau210[[#This Row],[NOM]]&amp;Tableau210[[#This Row],[REPERE BUTA]],[6]!Tableau16[POSTE TECHNIQUE]&amp;[6]!Tableau16[Repere REF],[6]!Tableau16[NUMERO CLIENT])</f>
        <v>#N/A</v>
      </c>
      <c r="C210" s="48" cm="1">
        <f t="array" ref="C210">_xlfn.XLOOKUP(Tableau210[[#This Row],[NOM]]&amp;Tableau210[[#This Row],[Repere Ubleam]],[7]Sheet1!$C$2:$C$2995&amp;[7]Sheet1!$I$2:$I$2995,[7]Sheet1!$A$2:$A$2995)</f>
        <v>182</v>
      </c>
      <c r="D210" s="48" t="str">
        <f>C210&amp;""</f>
        <v>182</v>
      </c>
      <c r="E210" s="48" t="e">
        <v>#N/A</v>
      </c>
      <c r="F210" s="48" t="e">
        <v>#N/A</v>
      </c>
      <c r="G210" s="176" t="s">
        <v>1267</v>
      </c>
      <c r="H210" s="119" t="s">
        <v>1067</v>
      </c>
      <c r="I210" s="119" t="s">
        <v>80</v>
      </c>
      <c r="J210" s="119" t="s">
        <v>48</v>
      </c>
      <c r="K210" s="119" t="str">
        <f>_xlfn.XLOOKUP(Tableau210[[#This Row],[NOM]],[8]LUT!$I$5:$I$301,[8]LUT!$N$5:$N$301)</f>
        <v xml:space="preserve">Colonne </v>
      </c>
      <c r="L210" s="119" t="s">
        <v>107</v>
      </c>
      <c r="M210" s="119" t="s">
        <v>2114</v>
      </c>
      <c r="N210" s="119" t="s">
        <v>2114</v>
      </c>
      <c r="O210" s="119" t="s">
        <v>2150</v>
      </c>
      <c r="P210" s="119"/>
      <c r="Q210" s="119"/>
      <c r="R210" s="119"/>
      <c r="S210" s="119"/>
      <c r="T210" s="119"/>
      <c r="U210" s="119"/>
      <c r="V210" s="119"/>
      <c r="W210" s="148" t="s">
        <v>2159</v>
      </c>
      <c r="X210" s="207" cm="1">
        <f t="array" ref="X2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1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10" s="148" t="s">
        <v>3424</v>
      </c>
      <c r="AA210" s="207" cm="1">
        <f t="array" ref="AA2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10" s="48"/>
      <c r="AD210" s="117" t="s">
        <v>2196</v>
      </c>
      <c r="AE210" s="119"/>
      <c r="AF210" s="181">
        <f>IFERROR(VLOOKUP(Tableau210[[#This Row],[OPERATION]],Tableau4[],5,FALSE),"")</f>
        <v>0</v>
      </c>
      <c r="AG210" s="178"/>
      <c r="AH210" s="182">
        <f>IFERROR(VLOOKUP(Tableau210[[#This Row],[OPERATION]],Tableau4[],4,FALSE),"")</f>
        <v>0</v>
      </c>
      <c r="AI210" s="178"/>
      <c r="AJ210" s="182" t="str">
        <f>IF(Tableau210[[#This Row],[NB JP EMIS]]=1,"1 JP","") &amp; IF(Tableau210[[#This Row],[NB BP EMIS]]=1," 1 BP","")</f>
        <v/>
      </c>
      <c r="AK210" s="177"/>
      <c r="AL210" s="117" t="s">
        <v>103</v>
      </c>
      <c r="AM210" s="117">
        <f>IFERROR(+VLOOKUP(AY210,Tiges!$G$4:$I$569,3,FALSE),"")</f>
        <v>22</v>
      </c>
      <c r="AN210" s="48"/>
      <c r="AO210" s="117" t="s">
        <v>3424</v>
      </c>
      <c r="AP210" s="177" cm="1">
        <f t="array" ref="AP2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10" s="117" t="s">
        <v>3424</v>
      </c>
      <c r="AS210" s="177" t="str" cm="1">
        <f t="array" ref="AS2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10" s="117" t="s">
        <v>3424</v>
      </c>
      <c r="AV210" s="177" t="str" cm="1">
        <f t="array" ref="AV2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0" s="117"/>
      <c r="AY210" s="117" cm="1">
        <f t="array" ref="AY210">IFERROR(_xlfn.XLOOKUP(Tableau210[[#This Row],[DN DONNEES BUTA ]]&amp;Tableau210[[#This Row],[PN DONNEES BUTA]],Tiges!$B$4:$B$79&amp;Tiges!$C$4:$C$79,Tiges!$G$4:$G$79),"")</f>
        <v>14</v>
      </c>
      <c r="AZ210" s="117"/>
      <c r="BA210" s="117" cm="1">
        <f t="array" ref="BA210">IFERROR(_xlfn.XLOOKUP(Tableau210[[#This Row],[DN DONNEES BUTA ]]&amp;Tableau210[[#This Row],[PN DONNEES BUTA]],Tiges!$B$4:$B$79&amp;Tiges!$C$4:$C$79,Tiges!$H$4:$H$79),"")</f>
        <v>70</v>
      </c>
      <c r="BB210" s="117"/>
      <c r="BC210" s="182">
        <f>IFERROR(VLOOKUP(Tableau210[[#This Row],[OPERATION]],Tableau4[],2,FALSE),"")</f>
        <v>0</v>
      </c>
      <c r="BD210" s="177"/>
      <c r="BE210" s="182">
        <f>IFERROR(VLOOKUP(Tableau210[[#This Row],[OPERATION]],Tableau4[],3,FALSE),"")</f>
        <v>1</v>
      </c>
      <c r="BF210" s="177"/>
      <c r="BG210" s="117" t="s">
        <v>3424</v>
      </c>
      <c r="BH210" s="177" t="str" cm="1">
        <f t="array" ref="BH2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0" s="117" t="s">
        <v>3424</v>
      </c>
      <c r="BK210" s="117" t="s">
        <v>3424</v>
      </c>
      <c r="BL210" s="167" t="s">
        <v>2380</v>
      </c>
      <c r="BM210" s="167"/>
      <c r="BN210" s="117"/>
      <c r="BO210" s="117"/>
      <c r="BP210" s="117"/>
      <c r="BQ210" s="48"/>
      <c r="BR210" s="119"/>
      <c r="BS210" s="48"/>
      <c r="BT210" s="48"/>
      <c r="BU210" s="48"/>
      <c r="BV210" s="48"/>
      <c r="BW210" s="48"/>
      <c r="BX210" s="48"/>
    </row>
    <row r="211" spans="1:76" ht="15.75" hidden="1" x14ac:dyDescent="0.25">
      <c r="A211" s="48" t="e" cm="1">
        <f t="array" ref="A211">_xlfn.XLOOKUP(Tableau210[[#This Row],[NOM]]&amp;Tableau210[[#This Row],[REPERE BUTA]],[6]!Tableau16[POSTE TECHNIQUE]&amp;[6]!Tableau16[Repere ADM],[6]!Tableau16[NUMERO CLIENT])</f>
        <v>#N/A</v>
      </c>
      <c r="B211" s="48" t="e" cm="1">
        <f t="array" ref="B211">_xlfn.XLOOKUP(Tableau210[[#This Row],[NOM]]&amp;Tableau210[[#This Row],[REPERE BUTA]],[6]!Tableau16[POSTE TECHNIQUE]&amp;[6]!Tableau16[Repere REF],[6]!Tableau16[NUMERO CLIENT])</f>
        <v>#N/A</v>
      </c>
      <c r="C211" s="48" cm="1">
        <f t="array" ref="C211">_xlfn.XLOOKUP(Tableau210[[#This Row],[NOM]]&amp;Tableau210[[#This Row],[Repere Ubleam]],[7]Sheet1!$C$2:$C$2995&amp;[7]Sheet1!$I$2:$I$2995,[7]Sheet1!$A$2:$A$2995)</f>
        <v>183</v>
      </c>
      <c r="D211" s="48" t="str">
        <f>C211&amp;""</f>
        <v>183</v>
      </c>
      <c r="E211" s="48" t="e">
        <v>#N/A</v>
      </c>
      <c r="F211" s="48" t="e">
        <v>#N/A</v>
      </c>
      <c r="G211" s="176" t="s">
        <v>1267</v>
      </c>
      <c r="H211" s="119" t="s">
        <v>1067</v>
      </c>
      <c r="I211" s="119" t="s">
        <v>80</v>
      </c>
      <c r="J211" s="119" t="s">
        <v>48</v>
      </c>
      <c r="K211" s="119" t="str">
        <f>_xlfn.XLOOKUP(Tableau210[[#This Row],[NOM]],[8]LUT!$I$5:$I$301,[8]LUT!$N$5:$N$301)</f>
        <v xml:space="preserve">Colonne </v>
      </c>
      <c r="L211" s="119" t="s">
        <v>108</v>
      </c>
      <c r="M211" s="119" t="s">
        <v>1262</v>
      </c>
      <c r="N211" s="119" t="s">
        <v>1262</v>
      </c>
      <c r="O211" s="119" t="s">
        <v>2118</v>
      </c>
      <c r="P211" s="119"/>
      <c r="Q211" s="119"/>
      <c r="R211" s="119"/>
      <c r="S211" s="119"/>
      <c r="T211" s="119"/>
      <c r="U211" s="119"/>
      <c r="V211" s="119"/>
      <c r="W211" s="148" t="s">
        <v>2159</v>
      </c>
      <c r="X211" s="207" cm="1">
        <f t="array" ref="X2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1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11" s="148" t="s">
        <v>3424</v>
      </c>
      <c r="AA211" s="207" cm="1">
        <f t="array" ref="AA2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11" s="48"/>
      <c r="AD211" s="117" t="s">
        <v>2197</v>
      </c>
      <c r="AE211" s="119"/>
      <c r="AF211" s="181">
        <f>IFERROR(VLOOKUP(Tableau210[[#This Row],[OPERATION]],Tableau4[],5,FALSE),"")</f>
        <v>0</v>
      </c>
      <c r="AG211" s="178" cm="1">
        <f t="array" ref="AG211">IFERROR(
   SUM(
      _xlfn._xlws.FILTER(
         Tableau3[JP],
         (Tableau3[ITEM]=Tableau210[[#This Row],[NOM]])*
         (Tableau3[Rep.]=Tableau210[[#This Row],[REPERE BUTA]])
      )
   ),
0)</f>
        <v>0</v>
      </c>
      <c r="AH211" s="182">
        <f>IFERROR(VLOOKUP(Tableau210[[#This Row],[OPERATION]],Tableau4[],4,FALSE),"")</f>
        <v>1</v>
      </c>
      <c r="AI211" s="178" cm="1">
        <f t="array" ref="AI211">IFERROR(
   SUM(
      _xlfn._xlws.FILTER(
         Tableau3[BP],
         (Tableau3[ITEM]=Tableau210[[#This Row],[NOM]])*
         (Tableau3[Rep.]=Tableau210[[#This Row],[REPERE BUTA]])
      )
   ),
0)</f>
        <v>1</v>
      </c>
      <c r="AJ211" s="182" t="str">
        <f>IF(Tableau210[[#This Row],[NB JP EMIS]]=1,"1 JP","") &amp; IF(Tableau210[[#This Row],[NB BP EMIS]]=1," 1 BP","")</f>
        <v xml:space="preserve"> 1 BP</v>
      </c>
      <c r="AK211" s="177" t="str">
        <f>IF(Tableau210[[#This Row],[NB JP BUTA]]=1,"1 JP","") &amp; IF(Tableau210[[#This Row],[Nb BP BUTA]]=1," 1 BP","") &amp; IF(Tableau210[[#This Row],[Nb BP BUTA]]=2," 2 BP","")</f>
        <v xml:space="preserve"> 1 BP</v>
      </c>
      <c r="AL211" s="117" t="s">
        <v>103</v>
      </c>
      <c r="AM211" s="117">
        <f>IFERROR(+VLOOKUP(AY211,Tiges!$G$4:$I$569,3,FALSE),"")</f>
        <v>22</v>
      </c>
      <c r="AN211" s="48"/>
      <c r="AO211" s="117" t="s">
        <v>3424</v>
      </c>
      <c r="AP211" s="177" cm="1">
        <f t="array" ref="AP2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11" s="117" t="s">
        <v>3424</v>
      </c>
      <c r="AS211" s="177" t="str" cm="1">
        <f t="array" ref="AS2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11" s="117" t="s">
        <v>3424</v>
      </c>
      <c r="AV211" s="177" t="str" cm="1">
        <f t="array" ref="AV2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1" s="117"/>
      <c r="AY211" s="117" cm="1">
        <f t="array" ref="AY211">IFERROR(_xlfn.XLOOKUP(Tableau210[[#This Row],[DN DONNEES BUTA ]]&amp;Tableau210[[#This Row],[PN DONNEES BUTA]],Tiges!$B$4:$B$79&amp;Tiges!$C$4:$C$79,Tiges!$G$4:$G$79),"")</f>
        <v>14</v>
      </c>
      <c r="AZ211" s="117"/>
      <c r="BA211" s="117" cm="1">
        <f t="array" ref="BA211">IFERROR(_xlfn.XLOOKUP(Tableau210[[#This Row],[DN DONNEES BUTA ]]&amp;Tableau210[[#This Row],[PN DONNEES BUTA]],Tiges!$B$4:$B$79&amp;Tiges!$C$4:$C$79,Tiges!$H$4:$H$79),"")</f>
        <v>70</v>
      </c>
      <c r="BB211" s="117"/>
      <c r="BC211" s="182">
        <f>IFERROR(VLOOKUP(Tableau210[[#This Row],[OPERATION]],Tableau4[],2,FALSE),"")</f>
        <v>1</v>
      </c>
      <c r="BD211" s="177" cm="1">
        <f t="array" ref="BD211">IFERROR(
   SUM(
      _xlfn._xlws.FILTER(
         Tableau3[Nb Platinage Joint],
         (Tableau3[ITEM]=Tableau210[[#This Row],[NOM]])*
         (Tableau3[Rep.]=Tableau210[[#This Row],[REPERE BUTA]])
      )
   ),
0)</f>
        <v>1</v>
      </c>
      <c r="BE211" s="182">
        <f>IFERROR(VLOOKUP(Tableau210[[#This Row],[OPERATION]],Tableau4[],3,FALSE),"")</f>
        <v>1</v>
      </c>
      <c r="BF211" s="177" cm="1">
        <f t="array" ref="BF211">IFERROR(
   SUM(
      _xlfn._xlws.FILTER(
         Tableau3[Joint Définitif Nb],
         (Tableau3[ITEM]=Tableau210[[#This Row],[NOM]])*
         (Tableau3[Rep.]=Tableau210[[#This Row],[REPERE BUTA]])
      )
   ),
0)</f>
        <v>2</v>
      </c>
      <c r="BG211" s="117" t="s">
        <v>3424</v>
      </c>
      <c r="BH211" s="177" t="str" cm="1">
        <f t="array" ref="BH2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1" s="117" t="s">
        <v>3424</v>
      </c>
      <c r="BK211" s="117" t="s">
        <v>3424</v>
      </c>
      <c r="BL211" s="167" t="s">
        <v>2380</v>
      </c>
      <c r="BM211" s="167"/>
      <c r="BN211" s="117"/>
      <c r="BO211" s="117"/>
      <c r="BP211" s="117"/>
      <c r="BQ211" s="48"/>
      <c r="BR211" s="119"/>
      <c r="BS211" s="48"/>
      <c r="BT211" s="48"/>
      <c r="BU211" s="48"/>
      <c r="BV211" s="48"/>
      <c r="BW211" s="48"/>
      <c r="BX211" s="48"/>
    </row>
    <row r="212" spans="1:76" ht="15.75" hidden="1" x14ac:dyDescent="0.25">
      <c r="A212" s="48" t="e" cm="1">
        <f t="array" ref="A212">_xlfn.XLOOKUP(Tableau210[[#This Row],[NOM]]&amp;Tableau210[[#This Row],[REPERE BUTA]],[6]!Tableau16[POSTE TECHNIQUE]&amp;[6]!Tableau16[Repere ADM],[6]!Tableau16[NUMERO CLIENT])</f>
        <v>#N/A</v>
      </c>
      <c r="B212" s="48" t="e" cm="1">
        <f t="array" ref="B212">_xlfn.XLOOKUP(Tableau210[[#This Row],[NOM]]&amp;Tableau210[[#This Row],[REPERE BUTA]],[6]!Tableau16[POSTE TECHNIQUE]&amp;[6]!Tableau16[Repere REF],[6]!Tableau16[NUMERO CLIENT])</f>
        <v>#N/A</v>
      </c>
      <c r="C212" s="48" cm="1">
        <f t="array" ref="C212">_xlfn.XLOOKUP(Tableau210[[#This Row],[NOM]]&amp;Tableau210[[#This Row],[Repere Ubleam]],[7]Sheet1!$C$2:$C$2995&amp;[7]Sheet1!$I$2:$I$2995,[7]Sheet1!$A$2:$A$2995)</f>
        <v>184</v>
      </c>
      <c r="D212" s="48" t="str">
        <f>C212&amp;""</f>
        <v>184</v>
      </c>
      <c r="E212" s="48" t="e">
        <v>#N/A</v>
      </c>
      <c r="F212" s="48" t="e">
        <v>#N/A</v>
      </c>
      <c r="G212" s="176" t="s">
        <v>1267</v>
      </c>
      <c r="H212" s="119" t="s">
        <v>1067</v>
      </c>
      <c r="I212" s="119" t="s">
        <v>80</v>
      </c>
      <c r="J212" s="119" t="s">
        <v>48</v>
      </c>
      <c r="K212" s="119" t="str">
        <f>_xlfn.XLOOKUP(Tableau210[[#This Row],[NOM]],[8]LUT!$I$5:$I$301,[8]LUT!$N$5:$N$301)</f>
        <v xml:space="preserve">Colonne </v>
      </c>
      <c r="L212" s="119" t="s">
        <v>108</v>
      </c>
      <c r="M212" s="119" t="s">
        <v>1263</v>
      </c>
      <c r="N212" s="119" t="s">
        <v>1263</v>
      </c>
      <c r="O212" s="119" t="s">
        <v>2150</v>
      </c>
      <c r="P212" s="119"/>
      <c r="Q212" s="119"/>
      <c r="R212" s="119"/>
      <c r="S212" s="119"/>
      <c r="T212" s="119"/>
      <c r="U212" s="119"/>
      <c r="V212" s="119"/>
      <c r="W212" s="148" t="s">
        <v>2159</v>
      </c>
      <c r="X212" s="207" cm="1">
        <f t="array" ref="X2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1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12" s="148" t="s">
        <v>3424</v>
      </c>
      <c r="AA212" s="207" cm="1">
        <f t="array" ref="AA2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12" s="48"/>
      <c r="AD212" s="117" t="s">
        <v>2196</v>
      </c>
      <c r="AE212" s="119"/>
      <c r="AF212" s="181">
        <f>IFERROR(VLOOKUP(Tableau210[[#This Row],[OPERATION]],Tableau4[],5,FALSE),"")</f>
        <v>0</v>
      </c>
      <c r="AG212" s="178"/>
      <c r="AH212" s="182">
        <f>IFERROR(VLOOKUP(Tableau210[[#This Row],[OPERATION]],Tableau4[],4,FALSE),"")</f>
        <v>0</v>
      </c>
      <c r="AI212" s="178"/>
      <c r="AJ212" s="182" t="str">
        <f>IF(Tableau210[[#This Row],[NB JP EMIS]]=1,"1 JP","") &amp; IF(Tableau210[[#This Row],[NB BP EMIS]]=1," 1 BP","")</f>
        <v/>
      </c>
      <c r="AK212" s="177"/>
      <c r="AL212" s="117" t="s">
        <v>103</v>
      </c>
      <c r="AM212" s="117">
        <f>IFERROR(+VLOOKUP(AY212,Tiges!$G$4:$I$569,3,FALSE),"")</f>
        <v>22</v>
      </c>
      <c r="AN212" s="48"/>
      <c r="AO212" s="117" t="s">
        <v>3424</v>
      </c>
      <c r="AP212" s="177" cm="1">
        <f t="array" ref="AP2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12" s="117" t="s">
        <v>3424</v>
      </c>
      <c r="AS212" s="177" t="str" cm="1">
        <f t="array" ref="AS2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212" s="117" t="s">
        <v>3424</v>
      </c>
      <c r="AV212" s="177" t="str" cm="1">
        <f t="array" ref="AV2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2" s="117"/>
      <c r="AY212" s="117" cm="1">
        <f t="array" ref="AY212">IFERROR(_xlfn.XLOOKUP(Tableau210[[#This Row],[DN DONNEES BUTA ]]&amp;Tableau210[[#This Row],[PN DONNEES BUTA]],Tiges!$B$4:$B$79&amp;Tiges!$C$4:$C$79,Tiges!$G$4:$G$79),"")</f>
        <v>14</v>
      </c>
      <c r="AZ212" s="117"/>
      <c r="BA212" s="117" cm="1">
        <f t="array" ref="BA212">IFERROR(_xlfn.XLOOKUP(Tableau210[[#This Row],[DN DONNEES BUTA ]]&amp;Tableau210[[#This Row],[PN DONNEES BUTA]],Tiges!$B$4:$B$79&amp;Tiges!$C$4:$C$79,Tiges!$H$4:$H$79),"")</f>
        <v>70</v>
      </c>
      <c r="BB212" s="117"/>
      <c r="BC212" s="182">
        <f>IFERROR(VLOOKUP(Tableau210[[#This Row],[OPERATION]],Tableau4[],2,FALSE),"")</f>
        <v>0</v>
      </c>
      <c r="BD212" s="177"/>
      <c r="BE212" s="182">
        <f>IFERROR(VLOOKUP(Tableau210[[#This Row],[OPERATION]],Tableau4[],3,FALSE),"")</f>
        <v>1</v>
      </c>
      <c r="BF212" s="177"/>
      <c r="BG212" s="117" t="s">
        <v>3424</v>
      </c>
      <c r="BH212" s="177" t="str" cm="1">
        <f t="array" ref="BH2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2" s="117" t="s">
        <v>3424</v>
      </c>
      <c r="BK212" s="117" t="s">
        <v>3424</v>
      </c>
      <c r="BL212" s="167" t="s">
        <v>2380</v>
      </c>
      <c r="BM212" s="167"/>
      <c r="BN212" s="117"/>
      <c r="BO212" s="117"/>
      <c r="BP212" s="117"/>
      <c r="BQ212" s="48"/>
      <c r="BR212" s="119"/>
      <c r="BS212" s="48"/>
      <c r="BT212" s="48"/>
      <c r="BU212" s="48"/>
      <c r="BV212" s="48"/>
      <c r="BW212" s="48"/>
      <c r="BX212" s="48"/>
    </row>
    <row r="213" spans="1:76" ht="15.75" hidden="1" x14ac:dyDescent="0.25">
      <c r="A213" s="48" t="e" cm="1">
        <f t="array" ref="A213">_xlfn.XLOOKUP(Tableau210[[#This Row],[NOM]]&amp;Tableau210[[#This Row],[REPERE BUTA]],[6]!Tableau16[POSTE TECHNIQUE]&amp;[6]!Tableau16[Repere ADM],[6]!Tableau16[NUMERO CLIENT])</f>
        <v>#N/A</v>
      </c>
      <c r="B213" s="48" t="e" cm="1">
        <f t="array" ref="B213">_xlfn.XLOOKUP(Tableau210[[#This Row],[NOM]]&amp;Tableau210[[#This Row],[REPERE BUTA]],[6]!Tableau16[POSTE TECHNIQUE]&amp;[6]!Tableau16[Repere REF],[6]!Tableau16[NUMERO CLIENT])</f>
        <v>#N/A</v>
      </c>
      <c r="C213" s="48" cm="1">
        <f t="array" ref="C213">_xlfn.XLOOKUP(Tableau210[[#This Row],[NOM]]&amp;Tableau210[[#This Row],[Repere Ubleam]],[7]Sheet1!$C$2:$C$2995&amp;[7]Sheet1!$I$2:$I$2995,[7]Sheet1!$A$2:$A$2995)</f>
        <v>185</v>
      </c>
      <c r="D213" s="48" t="str">
        <f>C213&amp;""</f>
        <v>185</v>
      </c>
      <c r="E213" s="48" t="e">
        <v>#N/A</v>
      </c>
      <c r="F213" s="48" t="e">
        <v>#N/A</v>
      </c>
      <c r="G213" s="176" t="s">
        <v>1267</v>
      </c>
      <c r="H213" s="119" t="s">
        <v>1067</v>
      </c>
      <c r="I213" s="119" t="s">
        <v>80</v>
      </c>
      <c r="J213" s="119" t="s">
        <v>48</v>
      </c>
      <c r="K213" s="119" t="str">
        <f>_xlfn.XLOOKUP(Tableau210[[#This Row],[NOM]],[8]LUT!$I$5:$I$301,[8]LUT!$N$5:$N$301)</f>
        <v xml:space="preserve">Colonne </v>
      </c>
      <c r="L213" s="119" t="s">
        <v>109</v>
      </c>
      <c r="M213" s="119"/>
      <c r="N213" s="119" t="s">
        <v>109</v>
      </c>
      <c r="O213" s="119"/>
      <c r="P213" s="119"/>
      <c r="Q213" s="119"/>
      <c r="R213" s="119"/>
      <c r="S213" s="119"/>
      <c r="T213" s="119"/>
      <c r="U213" s="119"/>
      <c r="V213" s="119"/>
      <c r="W213" s="148">
        <v>50</v>
      </c>
      <c r="X213" s="207" cm="1">
        <f t="array" ref="X2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1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13" s="148">
        <v>20</v>
      </c>
      <c r="AA213" s="207" cm="1">
        <f t="array" ref="AA2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13" s="48"/>
      <c r="AD213" s="117" t="s">
        <v>2197</v>
      </c>
      <c r="AE213" s="119"/>
      <c r="AF213" s="181">
        <f>IFERROR(VLOOKUP(Tableau210[[#This Row],[OPERATION]],Tableau4[],5,FALSE),"")</f>
        <v>0</v>
      </c>
      <c r="AG213" s="178" cm="1">
        <f t="array" ref="AG213">IFERROR(
   SUM(
      _xlfn._xlws.FILTER(
         Tableau3[JP],
         (Tableau3[ITEM]=Tableau210[[#This Row],[NOM]])*
         (Tableau3[Rep.]=Tableau210[[#This Row],[REPERE BUTA]])
      )
   ),
0)</f>
        <v>0</v>
      </c>
      <c r="AH213" s="182">
        <f>IFERROR(VLOOKUP(Tableau210[[#This Row],[OPERATION]],Tableau4[],4,FALSE),"")</f>
        <v>1</v>
      </c>
      <c r="AI213" s="178" cm="1">
        <f t="array" ref="AI213">IFERROR(
   SUM(
      _xlfn._xlws.FILTER(
         Tableau3[BP],
         (Tableau3[ITEM]=Tableau210[[#This Row],[NOM]])*
         (Tableau3[Rep.]=Tableau210[[#This Row],[REPERE BUTA]])
      )
   ),
0)</f>
        <v>1</v>
      </c>
      <c r="AJ213" s="182" t="str">
        <f>IF(Tableau210[[#This Row],[NB JP EMIS]]=1,"1 JP","") &amp; IF(Tableau210[[#This Row],[NB BP EMIS]]=1," 1 BP","")</f>
        <v xml:space="preserve"> 1 BP</v>
      </c>
      <c r="AK213" s="177" t="str">
        <f>IF(Tableau210[[#This Row],[NB JP BUTA]]=1,"1 JP","") &amp; IF(Tableau210[[#This Row],[Nb BP BUTA]]=1," 1 BP","") &amp; IF(Tableau210[[#This Row],[Nb BP BUTA]]=2," 2 BP","")</f>
        <v xml:space="preserve"> 1 BP</v>
      </c>
      <c r="AL213" s="117" t="s">
        <v>103</v>
      </c>
      <c r="AM213" s="117">
        <f>IFERROR(+VLOOKUP(AY213,Tiges!$G$4:$I$569,3,FALSE),"")</f>
        <v>27</v>
      </c>
      <c r="AN213" s="48"/>
      <c r="AO213" s="117">
        <v>4</v>
      </c>
      <c r="AP213" s="177" cm="1">
        <f t="array" ref="AP2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13" s="117" t="s">
        <v>2161</v>
      </c>
      <c r="AS213" s="177" t="str" cm="1">
        <f t="array" ref="AS2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2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13" s="117" t="s">
        <v>1123</v>
      </c>
      <c r="AV213" s="177" t="str" cm="1">
        <f t="array" ref="AV2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3" s="117"/>
      <c r="AY213" s="117" cm="1">
        <f t="array" ref="AY213">IFERROR(_xlfn.XLOOKUP(Tableau210[[#This Row],[DN DONNEES BUTA ]]&amp;Tableau210[[#This Row],[PN DONNEES BUTA]],Tiges!$B$4:$B$79&amp;Tiges!$C$4:$C$79,Tiges!$G$4:$G$79),"")</f>
        <v>16</v>
      </c>
      <c r="AZ213" s="117"/>
      <c r="BA213" s="117" cm="1">
        <f t="array" ref="BA213">IFERROR(_xlfn.XLOOKUP(Tableau210[[#This Row],[DN DONNEES BUTA ]]&amp;Tableau210[[#This Row],[PN DONNEES BUTA]],Tiges!$B$4:$B$79&amp;Tiges!$C$4:$C$79,Tiges!$H$4:$H$79),"")</f>
        <v>90</v>
      </c>
      <c r="BB213" s="117"/>
      <c r="BC213" s="182">
        <f>IFERROR(VLOOKUP(Tableau210[[#This Row],[OPERATION]],Tableau4[],2,FALSE),"")</f>
        <v>1</v>
      </c>
      <c r="BD213" s="177" cm="1">
        <f t="array" ref="BD213">IFERROR(
   SUM(
      _xlfn._xlws.FILTER(
         Tableau3[Nb Platinage Joint],
         (Tableau3[ITEM]=Tableau210[[#This Row],[NOM]])*
         (Tableau3[Rep.]=Tableau210[[#This Row],[REPERE BUTA]])
      )
   ),
0)</f>
        <v>1</v>
      </c>
      <c r="BE213" s="182">
        <f>IFERROR(VLOOKUP(Tableau210[[#This Row],[OPERATION]],Tableau4[],3,FALSE),"")</f>
        <v>1</v>
      </c>
      <c r="BF213" s="177" cm="1">
        <f t="array" ref="BF213">IFERROR(
   SUM(
      _xlfn._xlws.FILTER(
         Tableau3[Joint Définitif Nb],
         (Tableau3[ITEM]=Tableau210[[#This Row],[NOM]])*
         (Tableau3[Rep.]=Tableau210[[#This Row],[REPERE BUTA]])
      )
   ),
0)</f>
        <v>1</v>
      </c>
      <c r="BG213" s="117" t="s">
        <v>129</v>
      </c>
      <c r="BH213" s="177" t="str" cm="1">
        <f t="array" ref="BH2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3" s="117" t="s">
        <v>2408</v>
      </c>
      <c r="BK213" s="117" t="s">
        <v>37</v>
      </c>
      <c r="BL213" s="167" t="s">
        <v>2380</v>
      </c>
      <c r="BM213" s="167"/>
      <c r="BN213" s="117"/>
      <c r="BO213" s="117"/>
      <c r="BP213" s="117"/>
      <c r="BQ213" s="48"/>
      <c r="BR213" s="119"/>
      <c r="BS213" s="48"/>
      <c r="BT213" s="48"/>
      <c r="BU213" s="48"/>
      <c r="BV213" s="48"/>
      <c r="BW213" s="48"/>
      <c r="BX213" s="48"/>
    </row>
    <row r="214" spans="1:76" ht="15.75" hidden="1" x14ac:dyDescent="0.25">
      <c r="A214" s="48" t="e" cm="1">
        <f t="array" ref="A214">_xlfn.XLOOKUP(Tableau210[[#This Row],[NOM]]&amp;Tableau210[[#This Row],[REPERE BUTA]],[6]!Tableau16[POSTE TECHNIQUE]&amp;[6]!Tableau16[Repere ADM],[6]!Tableau16[NUMERO CLIENT])</f>
        <v>#N/A</v>
      </c>
      <c r="B214" s="48" t="e" cm="1">
        <f t="array" ref="B214">_xlfn.XLOOKUP(Tableau210[[#This Row],[NOM]]&amp;Tableau210[[#This Row],[REPERE BUTA]],[6]!Tableau16[POSTE TECHNIQUE]&amp;[6]!Tableau16[Repere REF],[6]!Tableau16[NUMERO CLIENT])</f>
        <v>#N/A</v>
      </c>
      <c r="C214" s="48" cm="1">
        <f t="array" ref="C214">_xlfn.XLOOKUP(Tableau210[[#This Row],[NOM]]&amp;Tableau210[[#This Row],[Repere Ubleam]],[7]Sheet1!$C$2:$C$2995&amp;[7]Sheet1!$I$2:$I$2995,[7]Sheet1!$A$2:$A$2995)</f>
        <v>186</v>
      </c>
      <c r="D214" s="48" t="str">
        <f>C214&amp;""</f>
        <v>186</v>
      </c>
      <c r="E214" s="48" t="e">
        <v>#N/A</v>
      </c>
      <c r="F214" s="48" t="e">
        <v>#N/A</v>
      </c>
      <c r="G214" s="176" t="s">
        <v>1267</v>
      </c>
      <c r="H214" s="119" t="s">
        <v>1067</v>
      </c>
      <c r="I214" s="119" t="s">
        <v>80</v>
      </c>
      <c r="J214" s="119" t="s">
        <v>48</v>
      </c>
      <c r="K214" s="119" t="str">
        <f>_xlfn.XLOOKUP(Tableau210[[#This Row],[NOM]],[8]LUT!$I$5:$I$301,[8]LUT!$N$5:$N$301)</f>
        <v xml:space="preserve">Colonne </v>
      </c>
      <c r="L214" s="119" t="s">
        <v>110</v>
      </c>
      <c r="M214" s="119"/>
      <c r="N214" s="119" t="s">
        <v>110</v>
      </c>
      <c r="O214" s="119"/>
      <c r="P214" s="119"/>
      <c r="Q214" s="119"/>
      <c r="R214" s="119"/>
      <c r="S214" s="119"/>
      <c r="T214" s="119"/>
      <c r="U214" s="119"/>
      <c r="V214" s="119"/>
      <c r="W214" s="148">
        <v>20</v>
      </c>
      <c r="X214" s="207" cm="1">
        <f t="array" ref="X2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1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14" s="148">
        <v>20</v>
      </c>
      <c r="AA214" s="207" cm="1">
        <f t="array" ref="AA2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14" s="48"/>
      <c r="AD214" s="117" t="s">
        <v>2197</v>
      </c>
      <c r="AE214" s="119"/>
      <c r="AF214" s="181">
        <f>IFERROR(VLOOKUP(Tableau210[[#This Row],[OPERATION]],Tableau4[],5,FALSE),"")</f>
        <v>0</v>
      </c>
      <c r="AG214" s="178" cm="1">
        <f t="array" ref="AG214">IFERROR(
   SUM(
      _xlfn._xlws.FILTER(
         Tableau3[JP],
         (Tableau3[ITEM]=Tableau210[[#This Row],[NOM]])*
         (Tableau3[Rep.]=Tableau210[[#This Row],[REPERE BUTA]])
      )
   ),
0)</f>
        <v>0</v>
      </c>
      <c r="AH214" s="182">
        <f>IFERROR(VLOOKUP(Tableau210[[#This Row],[OPERATION]],Tableau4[],4,FALSE),"")</f>
        <v>1</v>
      </c>
      <c r="AI214" s="178" cm="1">
        <f t="array" ref="AI214">IFERROR(
   SUM(
      _xlfn._xlws.FILTER(
         Tableau3[BP],
         (Tableau3[ITEM]=Tableau210[[#This Row],[NOM]])*
         (Tableau3[Rep.]=Tableau210[[#This Row],[REPERE BUTA]])
      )
   ),
0)</f>
        <v>1</v>
      </c>
      <c r="AJ214" s="182" t="str">
        <f>IF(Tableau210[[#This Row],[NB JP EMIS]]=1,"1 JP","") &amp; IF(Tableau210[[#This Row],[NB BP EMIS]]=1," 1 BP","")</f>
        <v xml:space="preserve"> 1 BP</v>
      </c>
      <c r="AK214" s="177" t="str">
        <f>IF(Tableau210[[#This Row],[NB JP BUTA]]=1,"1 JP","") &amp; IF(Tableau210[[#This Row],[Nb BP BUTA]]=1," 1 BP","") &amp; IF(Tableau210[[#This Row],[Nb BP BUTA]]=2," 2 BP","")</f>
        <v xml:space="preserve"> 1 BP</v>
      </c>
      <c r="AL214" s="117" t="s">
        <v>103</v>
      </c>
      <c r="AM214" s="117">
        <f>IFERROR(+VLOOKUP(AY214,Tiges!$G$4:$I$569,3,FALSE),"")</f>
        <v>22</v>
      </c>
      <c r="AN214" s="48"/>
      <c r="AO214" s="117">
        <v>4</v>
      </c>
      <c r="AP214" s="177" cm="1">
        <f t="array" ref="AP2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14" s="117" t="s">
        <v>2405</v>
      </c>
      <c r="AS214" s="177" t="str" cm="1">
        <f t="array" ref="AS2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1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214" s="117" t="s">
        <v>1123</v>
      </c>
      <c r="AV214" s="177" t="str" cm="1">
        <f t="array" ref="AV2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4" s="117"/>
      <c r="AY214" s="117" cm="1">
        <f t="array" ref="AY214">IFERROR(_xlfn.XLOOKUP(Tableau210[[#This Row],[DN DONNEES BUTA ]]&amp;Tableau210[[#This Row],[PN DONNEES BUTA]],Tiges!$B$4:$B$79&amp;Tiges!$C$4:$C$79,Tiges!$G$4:$G$79),"")</f>
        <v>14</v>
      </c>
      <c r="AZ214" s="117"/>
      <c r="BA214" s="117" cm="1">
        <f t="array" ref="BA214">IFERROR(_xlfn.XLOOKUP(Tableau210[[#This Row],[DN DONNEES BUTA ]]&amp;Tableau210[[#This Row],[PN DONNEES BUTA]],Tiges!$B$4:$B$79&amp;Tiges!$C$4:$C$79,Tiges!$H$4:$H$79),"")</f>
        <v>70</v>
      </c>
      <c r="BB214" s="117"/>
      <c r="BC214" s="182">
        <f>IFERROR(VLOOKUP(Tableau210[[#This Row],[OPERATION]],Tableau4[],2,FALSE),"")</f>
        <v>1</v>
      </c>
      <c r="BD214" s="177" cm="1">
        <f t="array" ref="BD214">IFERROR(
   SUM(
      _xlfn._xlws.FILTER(
         Tableau3[Nb Platinage Joint],
         (Tableau3[ITEM]=Tableau210[[#This Row],[NOM]])*
         (Tableau3[Rep.]=Tableau210[[#This Row],[REPERE BUTA]])
      )
   ),
0)</f>
        <v>1</v>
      </c>
      <c r="BE214" s="182">
        <f>IFERROR(VLOOKUP(Tableau210[[#This Row],[OPERATION]],Tableau4[],3,FALSE),"")</f>
        <v>1</v>
      </c>
      <c r="BF214" s="177" cm="1">
        <f t="array" ref="BF214">IFERROR(
   SUM(
      _xlfn._xlws.FILTER(
         Tableau3[Joint Définitif Nb],
         (Tableau3[ITEM]=Tableau210[[#This Row],[NOM]])*
         (Tableau3[Rep.]=Tableau210[[#This Row],[REPERE BUTA]])
      )
   ),
0)</f>
        <v>1</v>
      </c>
      <c r="BG214" s="117" t="s">
        <v>129</v>
      </c>
      <c r="BH214" s="177" t="str" cm="1">
        <f t="array" ref="BH2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4" s="117" t="s">
        <v>2409</v>
      </c>
      <c r="BK214" s="117" t="s">
        <v>37</v>
      </c>
      <c r="BL214" s="167" t="s">
        <v>2380</v>
      </c>
      <c r="BM214" s="167"/>
      <c r="BN214" s="117"/>
      <c r="BO214" s="117"/>
      <c r="BP214" s="117"/>
      <c r="BQ214" s="48"/>
      <c r="BR214" s="119"/>
      <c r="BS214" s="48"/>
      <c r="BT214" s="48"/>
      <c r="BU214" s="48"/>
      <c r="BV214" s="48"/>
      <c r="BW214" s="48"/>
      <c r="BX214" s="48"/>
    </row>
    <row r="215" spans="1:76" ht="15.75" hidden="1" x14ac:dyDescent="0.25">
      <c r="A215" s="48" t="e" cm="1">
        <f t="array" ref="A215">_xlfn.XLOOKUP(Tableau210[[#This Row],[NOM]]&amp;Tableau210[[#This Row],[REPERE BUTA]],[6]!Tableau16[POSTE TECHNIQUE]&amp;[6]!Tableau16[Repere ADM],[6]!Tableau16[NUMERO CLIENT])</f>
        <v>#N/A</v>
      </c>
      <c r="B215" s="48" t="e" cm="1">
        <f t="array" ref="B215">_xlfn.XLOOKUP(Tableau210[[#This Row],[NOM]]&amp;Tableau210[[#This Row],[REPERE BUTA]],[6]!Tableau16[POSTE TECHNIQUE]&amp;[6]!Tableau16[Repere REF],[6]!Tableau16[NUMERO CLIENT])</f>
        <v>#N/A</v>
      </c>
      <c r="C215" s="48" cm="1">
        <f t="array" ref="C215">_xlfn.XLOOKUP(Tableau210[[#This Row],[NOM]]&amp;Tableau210[[#This Row],[Repere Ubleam]],[7]Sheet1!$C$2:$C$2995&amp;[7]Sheet1!$I$2:$I$2995,[7]Sheet1!$A$2:$A$2995)</f>
        <v>187</v>
      </c>
      <c r="D215" s="48" t="str">
        <f>C215&amp;""</f>
        <v>187</v>
      </c>
      <c r="E215" s="48" t="e">
        <v>#N/A</v>
      </c>
      <c r="F215" s="48" t="e">
        <v>#N/A</v>
      </c>
      <c r="G215" s="176" t="s">
        <v>1281</v>
      </c>
      <c r="H215" s="119" t="s">
        <v>1067</v>
      </c>
      <c r="I215" s="119" t="s">
        <v>80</v>
      </c>
      <c r="J215" s="119" t="s">
        <v>1074</v>
      </c>
      <c r="K215" s="119" t="str">
        <f>_xlfn.XLOOKUP(Tableau210[[#This Row],[NOM]],[8]LUT!$I$5:$I$301,[8]LUT!$N$5:$N$301)</f>
        <v xml:space="preserve">Ballon </v>
      </c>
      <c r="L215" s="119" t="s">
        <v>73</v>
      </c>
      <c r="M215" s="119"/>
      <c r="N215" s="119" t="s">
        <v>73</v>
      </c>
      <c r="O215" s="119"/>
      <c r="P215" s="119"/>
      <c r="Q215" s="119"/>
      <c r="R215" s="119"/>
      <c r="S215" s="119"/>
      <c r="T215" s="119"/>
      <c r="U215" s="119"/>
      <c r="V215" s="119"/>
      <c r="W215" s="148">
        <v>50</v>
      </c>
      <c r="X215" s="207" cm="1">
        <f t="array" ref="X2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2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15" s="148">
        <v>50</v>
      </c>
      <c r="AA215" s="207" cm="1">
        <f t="array" ref="AA2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15" s="48"/>
      <c r="AD215" s="117" t="s">
        <v>2103</v>
      </c>
      <c r="AE215" s="119"/>
      <c r="AF215" s="181">
        <f>IFERROR(VLOOKUP(Tableau210[[#This Row],[OPERATION]],Tableau4[],5,FALSE),"")</f>
        <v>1</v>
      </c>
      <c r="AG215" s="178" cm="1">
        <f t="array" ref="AG215">IFERROR(
   SUM(
      _xlfn._xlws.FILTER(
         Tableau3[JP],
         (Tableau3[ITEM]=Tableau210[[#This Row],[NOM]])*
         (Tableau3[Rep.]=Tableau210[[#This Row],[REPERE BUTA]])
      )
   ),
0)</f>
        <v>1</v>
      </c>
      <c r="AH215" s="182">
        <f>IFERROR(VLOOKUP(Tableau210[[#This Row],[OPERATION]],Tableau4[],4,FALSE),"")</f>
        <v>0</v>
      </c>
      <c r="AI215" s="178" cm="1">
        <f t="array" ref="AI215">IFERROR(
   SUM(
      _xlfn._xlws.FILTER(
         Tableau3[BP],
         (Tableau3[ITEM]=Tableau210[[#This Row],[NOM]])*
         (Tableau3[Rep.]=Tableau210[[#This Row],[REPERE BUTA]])
      )
   ),
0)</f>
        <v>0</v>
      </c>
      <c r="AJ215" s="182" t="str">
        <f>IF(Tableau210[[#This Row],[NB JP EMIS]]=1,"1 JP","") &amp; IF(Tableau210[[#This Row],[NB BP EMIS]]=1," 1 BP","")</f>
        <v>1 JP</v>
      </c>
      <c r="AK215" s="177" t="str">
        <f>IF(Tableau210[[#This Row],[NB JP BUTA]]=1,"1 JP","") &amp; IF(Tableau210[[#This Row],[Nb BP BUTA]]=1," 1 BP","") &amp; IF(Tableau210[[#This Row],[Nb BP BUTA]]=2," 2 BP","")</f>
        <v>1 JP</v>
      </c>
      <c r="AL215" s="117" t="s">
        <v>103</v>
      </c>
      <c r="AM215" s="117">
        <f>IFERROR(+VLOOKUP(AY215,Tiges!$G$4:$I$569,3,FALSE),"")</f>
        <v>27</v>
      </c>
      <c r="AN215" s="48"/>
      <c r="AO215" s="117">
        <v>8</v>
      </c>
      <c r="AP215" s="177" cm="1">
        <f t="array" ref="AP2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15" s="117" t="s">
        <v>2401</v>
      </c>
      <c r="AS215" s="177" t="str" cm="1">
        <f t="array" ref="AS2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215" s="117" t="s">
        <v>1123</v>
      </c>
      <c r="AV215" s="177" t="str" cm="1">
        <f t="array" ref="AV2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5" s="117"/>
      <c r="AY215" s="117" cm="1">
        <f t="array" ref="AY215">IFERROR(_xlfn.XLOOKUP(Tableau210[[#This Row],[DN DONNEES BUTA ]]&amp;Tableau210[[#This Row],[PN DONNEES BUTA]],Tiges!$B$4:$B$79&amp;Tiges!$C$4:$C$79,Tiges!$G$4:$G$79),"")</f>
        <v>16</v>
      </c>
      <c r="AZ215" s="117"/>
      <c r="BA215" s="117" cm="1">
        <f t="array" ref="BA215">IFERROR(_xlfn.XLOOKUP(Tableau210[[#This Row],[DN DONNEES BUTA ]]&amp;Tableau210[[#This Row],[PN DONNEES BUTA]],Tiges!$B$4:$B$79&amp;Tiges!$C$4:$C$79,Tiges!$H$4:$H$79),"")</f>
        <v>100</v>
      </c>
      <c r="BB215" s="117"/>
      <c r="BC215" s="182">
        <f>IFERROR(VLOOKUP(Tableau210[[#This Row],[OPERATION]],Tableau4[],2,FALSE),"")</f>
        <v>2</v>
      </c>
      <c r="BD215" s="177" cm="1">
        <f t="array" ref="BD215">IFERROR(
   SUM(
      _xlfn._xlws.FILTER(
         Tableau3[Nb Platinage Joint],
         (Tableau3[ITEM]=Tableau210[[#This Row],[NOM]])*
         (Tableau3[Rep.]=Tableau210[[#This Row],[REPERE BUTA]])
      )
   ),
0)</f>
        <v>2</v>
      </c>
      <c r="BE215" s="182">
        <f>IFERROR(VLOOKUP(Tableau210[[#This Row],[OPERATION]],Tableau4[],3,FALSE),"")</f>
        <v>1</v>
      </c>
      <c r="BF215" s="177" cm="1">
        <f t="array" ref="BF215">IFERROR(
   SUM(
      _xlfn._xlws.FILTER(
         Tableau3[Joint Définitif Nb],
         (Tableau3[ITEM]=Tableau210[[#This Row],[NOM]])*
         (Tableau3[Rep.]=Tableau210[[#This Row],[REPERE BUTA]])
      )
   ),
0)</f>
        <v>1</v>
      </c>
      <c r="BG215" s="117" t="s">
        <v>129</v>
      </c>
      <c r="BH215" s="177" t="str" cm="1">
        <f t="array" ref="BH2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5" s="117" t="s">
        <v>2408</v>
      </c>
      <c r="BK215" s="117" t="s">
        <v>37</v>
      </c>
      <c r="BL215" s="167" t="s">
        <v>2380</v>
      </c>
      <c r="BM215" s="167"/>
      <c r="BN215" s="117"/>
      <c r="BO215" s="117"/>
      <c r="BP215" s="117"/>
      <c r="BQ215" s="48"/>
      <c r="BR215" s="119"/>
      <c r="BS215" s="48"/>
      <c r="BT215" s="48"/>
      <c r="BU215" s="48"/>
      <c r="BV215" s="48"/>
      <c r="BW215" s="48"/>
      <c r="BX215" s="48"/>
    </row>
    <row r="216" spans="1:76" ht="15.75" hidden="1" x14ac:dyDescent="0.25">
      <c r="A216" s="48" t="e" cm="1">
        <f t="array" ref="A216">_xlfn.XLOOKUP(Tableau210[[#This Row],[NOM]]&amp;Tableau210[[#This Row],[REPERE BUTA]],[6]!Tableau16[POSTE TECHNIQUE]&amp;[6]!Tableau16[Repere ADM],[6]!Tableau16[NUMERO CLIENT])</f>
        <v>#N/A</v>
      </c>
      <c r="B216" s="48" t="e" cm="1">
        <f t="array" ref="B216">_xlfn.XLOOKUP(Tableau210[[#This Row],[NOM]]&amp;Tableau210[[#This Row],[REPERE BUTA]],[6]!Tableau16[POSTE TECHNIQUE]&amp;[6]!Tableau16[Repere REF],[6]!Tableau16[NUMERO CLIENT])</f>
        <v>#N/A</v>
      </c>
      <c r="C216" s="48" cm="1">
        <f t="array" ref="C216">_xlfn.XLOOKUP(Tableau210[[#This Row],[NOM]]&amp;Tableau210[[#This Row],[Repere Ubleam]],[7]Sheet1!$C$2:$C$2995&amp;[7]Sheet1!$I$2:$I$2995,[7]Sheet1!$A$2:$A$2995)</f>
        <v>188</v>
      </c>
      <c r="D216" s="48" t="str">
        <f>C216&amp;""</f>
        <v>188</v>
      </c>
      <c r="E216" s="48" t="e">
        <v>#N/A</v>
      </c>
      <c r="F216" s="48" t="e">
        <v>#N/A</v>
      </c>
      <c r="G216" s="176" t="s">
        <v>1281</v>
      </c>
      <c r="H216" s="119" t="s">
        <v>1067</v>
      </c>
      <c r="I216" s="119" t="s">
        <v>80</v>
      </c>
      <c r="J216" s="119" t="s">
        <v>1074</v>
      </c>
      <c r="K216" s="119" t="str">
        <f>_xlfn.XLOOKUP(Tableau210[[#This Row],[NOM]],[8]LUT!$I$5:$I$301,[8]LUT!$N$5:$N$301)</f>
        <v xml:space="preserve">Ballon </v>
      </c>
      <c r="L216" s="119" t="s">
        <v>83</v>
      </c>
      <c r="M216" s="119"/>
      <c r="N216" s="119" t="s">
        <v>83</v>
      </c>
      <c r="O216" s="119"/>
      <c r="P216" s="119"/>
      <c r="Q216" s="119"/>
      <c r="R216" s="119"/>
      <c r="S216" s="119"/>
      <c r="T216" s="119"/>
      <c r="U216" s="119"/>
      <c r="V216" s="119"/>
      <c r="W216" s="148">
        <v>50</v>
      </c>
      <c r="X216" s="207" cm="1">
        <f t="array" ref="X2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1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16" s="148">
        <v>50</v>
      </c>
      <c r="AA216" s="207" cm="1">
        <f t="array" ref="AA2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16" s="48"/>
      <c r="AD216" s="117" t="s">
        <v>2103</v>
      </c>
      <c r="AE216" s="119"/>
      <c r="AF216" s="181">
        <f>IFERROR(VLOOKUP(Tableau210[[#This Row],[OPERATION]],Tableau4[],5,FALSE),"")</f>
        <v>1</v>
      </c>
      <c r="AG216" s="178" cm="1">
        <f t="array" ref="AG216">IFERROR(
   SUM(
      _xlfn._xlws.FILTER(
         Tableau3[JP],
         (Tableau3[ITEM]=Tableau210[[#This Row],[NOM]])*
         (Tableau3[Rep.]=Tableau210[[#This Row],[REPERE BUTA]])
      )
   ),
0)</f>
        <v>1</v>
      </c>
      <c r="AH216" s="182">
        <f>IFERROR(VLOOKUP(Tableau210[[#This Row],[OPERATION]],Tableau4[],4,FALSE),"")</f>
        <v>0</v>
      </c>
      <c r="AI216" s="178" cm="1">
        <f t="array" ref="AI216">IFERROR(
   SUM(
      _xlfn._xlws.FILTER(
         Tableau3[BP],
         (Tableau3[ITEM]=Tableau210[[#This Row],[NOM]])*
         (Tableau3[Rep.]=Tableau210[[#This Row],[REPERE BUTA]])
      )
   ),
0)</f>
        <v>0</v>
      </c>
      <c r="AJ216" s="182" t="str">
        <f>IF(Tableau210[[#This Row],[NB JP EMIS]]=1,"1 JP","") &amp; IF(Tableau210[[#This Row],[NB BP EMIS]]=1," 1 BP","")</f>
        <v>1 JP</v>
      </c>
      <c r="AK216" s="177" t="str">
        <f>IF(Tableau210[[#This Row],[NB JP BUTA]]=1,"1 JP","") &amp; IF(Tableau210[[#This Row],[Nb BP BUTA]]=1," 1 BP","") &amp; IF(Tableau210[[#This Row],[Nb BP BUTA]]=2," 2 BP","")</f>
        <v>1 JP</v>
      </c>
      <c r="AL216" s="117" t="s">
        <v>103</v>
      </c>
      <c r="AM216" s="117">
        <f>IFERROR(+VLOOKUP(AY216,Tiges!$G$4:$I$569,3,FALSE),"")</f>
        <v>27</v>
      </c>
      <c r="AN216" s="48"/>
      <c r="AO216" s="117">
        <v>8</v>
      </c>
      <c r="AP216" s="177" cm="1">
        <f t="array" ref="AP2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16" s="117" t="s">
        <v>2401</v>
      </c>
      <c r="AS216" s="177" t="str" cm="1">
        <f t="array" ref="AS2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1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216" s="117" t="s">
        <v>1123</v>
      </c>
      <c r="AV216" s="177" t="str" cm="1">
        <f t="array" ref="AV2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6" s="117"/>
      <c r="AY216" s="117" cm="1">
        <f t="array" ref="AY216">IFERROR(_xlfn.XLOOKUP(Tableau210[[#This Row],[DN DONNEES BUTA ]]&amp;Tableau210[[#This Row],[PN DONNEES BUTA]],Tiges!$B$4:$B$79&amp;Tiges!$C$4:$C$79,Tiges!$G$4:$G$79),"")</f>
        <v>16</v>
      </c>
      <c r="AZ216" s="117"/>
      <c r="BA216" s="117" cm="1">
        <f t="array" ref="BA216">IFERROR(_xlfn.XLOOKUP(Tableau210[[#This Row],[DN DONNEES BUTA ]]&amp;Tableau210[[#This Row],[PN DONNEES BUTA]],Tiges!$B$4:$B$79&amp;Tiges!$C$4:$C$79,Tiges!$H$4:$H$79),"")</f>
        <v>90</v>
      </c>
      <c r="BB216" s="117"/>
      <c r="BC216" s="182">
        <f>IFERROR(VLOOKUP(Tableau210[[#This Row],[OPERATION]],Tableau4[],2,FALSE),"")</f>
        <v>2</v>
      </c>
      <c r="BD216" s="177" cm="1">
        <f t="array" ref="BD216">IFERROR(
   SUM(
      _xlfn._xlws.FILTER(
         Tableau3[Nb Platinage Joint],
         (Tableau3[ITEM]=Tableau210[[#This Row],[NOM]])*
         (Tableau3[Rep.]=Tableau210[[#This Row],[REPERE BUTA]])
      )
   ),
0)</f>
        <v>2</v>
      </c>
      <c r="BE216" s="182">
        <f>IFERROR(VLOOKUP(Tableau210[[#This Row],[OPERATION]],Tableau4[],3,FALSE),"")</f>
        <v>1</v>
      </c>
      <c r="BF216" s="177" cm="1">
        <f t="array" ref="BF216">IFERROR(
   SUM(
      _xlfn._xlws.FILTER(
         Tableau3[Joint Définitif Nb],
         (Tableau3[ITEM]=Tableau210[[#This Row],[NOM]])*
         (Tableau3[Rep.]=Tableau210[[#This Row],[REPERE BUTA]])
      )
   ),
0)</f>
        <v>1</v>
      </c>
      <c r="BG216" s="117" t="s">
        <v>129</v>
      </c>
      <c r="BH216" s="177" t="str" cm="1">
        <f t="array" ref="BH2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6" s="117" t="s">
        <v>2408</v>
      </c>
      <c r="BK216" s="117" t="s">
        <v>37</v>
      </c>
      <c r="BL216" s="167" t="s">
        <v>2380</v>
      </c>
      <c r="BM216" s="167"/>
      <c r="BN216" s="117"/>
      <c r="BO216" s="117"/>
      <c r="BP216" s="117"/>
      <c r="BQ216" s="48"/>
      <c r="BR216" s="119"/>
      <c r="BS216" s="48"/>
      <c r="BT216" s="48"/>
      <c r="BU216" s="48"/>
      <c r="BV216" s="48"/>
      <c r="BW216" s="48"/>
      <c r="BX216" s="48"/>
    </row>
    <row r="217" spans="1:76" ht="15.75" hidden="1" x14ac:dyDescent="0.25">
      <c r="A217" s="48" t="e" cm="1">
        <f t="array" ref="A217">_xlfn.XLOOKUP(Tableau210[[#This Row],[NOM]]&amp;Tableau210[[#This Row],[REPERE BUTA]],[6]!Tableau16[POSTE TECHNIQUE]&amp;[6]!Tableau16[Repere ADM],[6]!Tableau16[NUMERO CLIENT])</f>
        <v>#N/A</v>
      </c>
      <c r="B217" s="48" t="e" cm="1">
        <f t="array" ref="B217">_xlfn.XLOOKUP(Tableau210[[#This Row],[NOM]]&amp;Tableau210[[#This Row],[REPERE BUTA]],[6]!Tableau16[POSTE TECHNIQUE]&amp;[6]!Tableau16[Repere REF],[6]!Tableau16[NUMERO CLIENT])</f>
        <v>#N/A</v>
      </c>
      <c r="C217" s="48" cm="1">
        <f t="array" ref="C217">_xlfn.XLOOKUP(Tableau210[[#This Row],[NOM]]&amp;Tableau210[[#This Row],[Repere Ubleam]],[7]Sheet1!$C$2:$C$2995&amp;[7]Sheet1!$I$2:$I$2995,[7]Sheet1!$A$2:$A$2995)</f>
        <v>189</v>
      </c>
      <c r="D217" s="48" t="str">
        <f>C217&amp;""</f>
        <v>189</v>
      </c>
      <c r="E217" s="48" t="e">
        <v>#N/A</v>
      </c>
      <c r="F217" s="48" t="e">
        <v>#N/A</v>
      </c>
      <c r="G217" s="176" t="s">
        <v>1281</v>
      </c>
      <c r="H217" s="119" t="s">
        <v>1067</v>
      </c>
      <c r="I217" s="119" t="s">
        <v>80</v>
      </c>
      <c r="J217" s="119" t="s">
        <v>1074</v>
      </c>
      <c r="K217" s="119" t="str">
        <f>_xlfn.XLOOKUP(Tableau210[[#This Row],[NOM]],[8]LUT!$I$5:$I$301,[8]LUT!$N$5:$N$301)</f>
        <v xml:space="preserve">Ballon </v>
      </c>
      <c r="L217" s="119" t="s">
        <v>75</v>
      </c>
      <c r="M217" s="119"/>
      <c r="N217" s="119" t="s">
        <v>75</v>
      </c>
      <c r="O217" s="119"/>
      <c r="P217" s="119"/>
      <c r="Q217" s="119"/>
      <c r="R217" s="119"/>
      <c r="S217" s="119"/>
      <c r="T217" s="119"/>
      <c r="U217" s="119"/>
      <c r="V217" s="119"/>
      <c r="W217" s="148" t="s">
        <v>1118</v>
      </c>
      <c r="X217" s="207" cm="1">
        <f t="array" ref="X2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1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17" s="148" t="s">
        <v>3424</v>
      </c>
      <c r="AA217" s="207" cm="1">
        <f t="array" ref="AA2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17" s="48"/>
      <c r="AD217" s="117" t="s">
        <v>2196</v>
      </c>
      <c r="AE217" s="119"/>
      <c r="AF217" s="181">
        <f>IFERROR(VLOOKUP(Tableau210[[#This Row],[OPERATION]],Tableau4[],5,FALSE),"")</f>
        <v>0</v>
      </c>
      <c r="AG217" s="178" cm="1">
        <f t="array" ref="AG217">IFERROR(
   SUM(
      _xlfn._xlws.FILTER(
         Tableau3[JP],
         (Tableau3[ITEM]=Tableau210[[#This Row],[NOM]])*
         (Tableau3[Rep.]=Tableau210[[#This Row],[REPERE BUTA]])
      )
   ),
0)</f>
        <v>0</v>
      </c>
      <c r="AH217" s="182">
        <f>IFERROR(VLOOKUP(Tableau210[[#This Row],[OPERATION]],Tableau4[],4,FALSE),"")</f>
        <v>0</v>
      </c>
      <c r="AI217" s="178" cm="1">
        <f t="array" ref="AI217">IFERROR(
   SUM(
      _xlfn._xlws.FILTER(
         Tableau3[BP],
         (Tableau3[ITEM]=Tableau210[[#This Row],[NOM]])*
         (Tableau3[Rep.]=Tableau210[[#This Row],[REPERE BUTA]])
      )
   ),
0)</f>
        <v>0</v>
      </c>
      <c r="AJ217" s="182" t="str">
        <f>IF(Tableau210[[#This Row],[NB JP EMIS]]=1,"1 JP","") &amp; IF(Tableau210[[#This Row],[NB BP EMIS]]=1," 1 BP","")</f>
        <v/>
      </c>
      <c r="AK217" s="177" t="str">
        <f>IF(Tableau210[[#This Row],[NB JP BUTA]]=1,"1 JP","") &amp; IF(Tableau210[[#This Row],[Nb BP BUTA]]=1," 1 BP","") &amp; IF(Tableau210[[#This Row],[Nb BP BUTA]]=2," 2 BP","")</f>
        <v/>
      </c>
      <c r="AL217" s="117" t="s">
        <v>103</v>
      </c>
      <c r="AM217" s="117">
        <f>IFERROR(+VLOOKUP(AY217,Tiges!$G$4:$I$569,3,FALSE),"")</f>
        <v>27</v>
      </c>
      <c r="AN217" s="48"/>
      <c r="AO217" s="117">
        <v>8</v>
      </c>
      <c r="AP217" s="177" cm="1">
        <f t="array" ref="AP2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21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17" s="117" t="s">
        <v>2282</v>
      </c>
      <c r="AS217" s="177" cm="1">
        <f t="array" ref="AS2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21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217" s="117" t="s">
        <v>1123</v>
      </c>
      <c r="AV217" s="177" t="str" cm="1">
        <f t="array" ref="AV2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7" s="117"/>
      <c r="AY217" s="117" cm="1">
        <f t="array" ref="AY217">IFERROR(_xlfn.XLOOKUP(Tableau210[[#This Row],[DN DONNEES BUTA ]]&amp;Tableau210[[#This Row],[PN DONNEES BUTA]],Tiges!$B$4:$B$79&amp;Tiges!$C$4:$C$79,Tiges!$G$4:$G$79),"")</f>
        <v>16</v>
      </c>
      <c r="AZ217" s="117"/>
      <c r="BA217" s="117" cm="1">
        <f t="array" ref="BA217">IFERROR(_xlfn.XLOOKUP(Tableau210[[#This Row],[DN DONNEES BUTA ]]&amp;Tableau210[[#This Row],[PN DONNEES BUTA]],Tiges!$B$4:$B$79&amp;Tiges!$C$4:$C$79,Tiges!$H$4:$H$79),"")</f>
        <v>100</v>
      </c>
      <c r="BB217" s="117"/>
      <c r="BC217" s="182">
        <f>IFERROR(VLOOKUP(Tableau210[[#This Row],[OPERATION]],Tableau4[],2,FALSE),"")</f>
        <v>0</v>
      </c>
      <c r="BD217" s="177" cm="1">
        <f t="array" ref="BD217">IFERROR(
   SUM(
      _xlfn._xlws.FILTER(
         Tableau3[Nb Platinage Joint],
         (Tableau3[ITEM]=Tableau210[[#This Row],[NOM]])*
         (Tableau3[Rep.]=Tableau210[[#This Row],[REPERE BUTA]])
      )
   ),
0)</f>
        <v>0</v>
      </c>
      <c r="BE217" s="182">
        <f>IFERROR(VLOOKUP(Tableau210[[#This Row],[OPERATION]],Tableau4[],3,FALSE),"")</f>
        <v>1</v>
      </c>
      <c r="BF217" s="177" cm="1">
        <f t="array" ref="BF217">IFERROR(
   SUM(
      _xlfn._xlws.FILTER(
         Tableau3[Joint Définitif Nb],
         (Tableau3[ITEM]=Tableau210[[#This Row],[NOM]])*
         (Tableau3[Rep.]=Tableau210[[#This Row],[REPERE BUTA]])
      )
   ),
0)</f>
        <v>1</v>
      </c>
      <c r="BG217" s="117" t="s">
        <v>3424</v>
      </c>
      <c r="BH217" s="177" t="str" cm="1">
        <f t="array" ref="BH2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7" s="117" t="s">
        <v>2408</v>
      </c>
      <c r="BK217" s="117" t="s">
        <v>3424</v>
      </c>
      <c r="BL217" s="167" t="s">
        <v>2380</v>
      </c>
      <c r="BM217" s="167"/>
      <c r="BN217" s="117"/>
      <c r="BO217" s="117"/>
      <c r="BP217" s="117"/>
      <c r="BQ217" s="48"/>
      <c r="BR217" s="119"/>
      <c r="BS217" s="48"/>
      <c r="BT217" s="48"/>
      <c r="BU217" s="48"/>
      <c r="BV217" s="48"/>
      <c r="BW217" s="48"/>
      <c r="BX217" s="48"/>
    </row>
    <row r="218" spans="1:76" s="154" customFormat="1" ht="15.75" hidden="1" x14ac:dyDescent="0.25">
      <c r="A218" s="48" t="e" cm="1">
        <f t="array" ref="A218">_xlfn.XLOOKUP(Tableau210[[#This Row],[NOM]]&amp;Tableau210[[#This Row],[REPERE BUTA]],[6]!Tableau16[POSTE TECHNIQUE]&amp;[6]!Tableau16[Repere ADM],[6]!Tableau16[NUMERO CLIENT])</f>
        <v>#N/A</v>
      </c>
      <c r="B218" s="48" t="e" cm="1">
        <f t="array" ref="B218">_xlfn.XLOOKUP(Tableau210[[#This Row],[NOM]]&amp;Tableau210[[#This Row],[REPERE BUTA]],[6]!Tableau16[POSTE TECHNIQUE]&amp;[6]!Tableau16[Repere REF],[6]!Tableau16[NUMERO CLIENT])</f>
        <v>#N/A</v>
      </c>
      <c r="C218" s="48" cm="1">
        <f t="array" ref="C218">_xlfn.XLOOKUP(Tableau210[[#This Row],[NOM]]&amp;Tableau210[[#This Row],[Repere Ubleam]],[7]Sheet1!$C$2:$C$2995&amp;[7]Sheet1!$I$2:$I$2995,[7]Sheet1!$A$2:$A$2995)</f>
        <v>190</v>
      </c>
      <c r="D218" s="48" t="str">
        <f>C218&amp;""</f>
        <v>190</v>
      </c>
      <c r="E218" s="48" t="e">
        <v>#N/A</v>
      </c>
      <c r="F218" s="48" t="e">
        <v>#N/A</v>
      </c>
      <c r="G218" s="149" t="s">
        <v>1281</v>
      </c>
      <c r="H218" s="150" t="s">
        <v>1067</v>
      </c>
      <c r="I218" s="150" t="s">
        <v>80</v>
      </c>
      <c r="J218" s="150" t="s">
        <v>1074</v>
      </c>
      <c r="K218" s="150" t="str">
        <f>_xlfn.XLOOKUP(Tableau210[[#This Row],[NOM]],[8]LUT!$I$5:$I$301,[8]LUT!$N$5:$N$301)</f>
        <v xml:space="preserve">Ballon </v>
      </c>
      <c r="L218" s="150" t="s">
        <v>70</v>
      </c>
      <c r="M218" s="150" t="s">
        <v>1227</v>
      </c>
      <c r="N218" s="150" t="s">
        <v>1227</v>
      </c>
      <c r="O218" s="150" t="s">
        <v>2153</v>
      </c>
      <c r="P218" s="150"/>
      <c r="Q218" s="150"/>
      <c r="R218" s="150"/>
      <c r="S218" s="150"/>
      <c r="T218" s="150"/>
      <c r="U218" s="150"/>
      <c r="V218" s="150"/>
      <c r="W218" s="151" t="s">
        <v>2159</v>
      </c>
      <c r="X218" s="151" cm="1">
        <f t="array" ref="X2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21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18" s="151" t="s">
        <v>3424</v>
      </c>
      <c r="AA218" s="151" cm="1">
        <f t="array" ref="AA2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1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18" s="152"/>
      <c r="AD218" s="153" t="s">
        <v>2197</v>
      </c>
      <c r="AE218" s="150"/>
      <c r="AF218" s="150">
        <f>IFERROR(VLOOKUP(Tableau210[[#This Row],[OPERATION]],Tableau4[],5,FALSE),"")</f>
        <v>0</v>
      </c>
      <c r="AG218" s="150" cm="1">
        <f t="array" ref="AG218">IFERROR(
   SUM(
      _xlfn._xlws.FILTER(
         Tableau3[JP],
         (Tableau3[ITEM]=Tableau210[[#This Row],[NOM]])*
         (Tableau3[Rep.]=Tableau210[[#This Row],[REPERE BUTA]])
      )
   ),
0)</f>
        <v>0</v>
      </c>
      <c r="AH218" s="153">
        <f>IFERROR(VLOOKUP(Tableau210[[#This Row],[OPERATION]],Tableau4[],4,FALSE),"")</f>
        <v>1</v>
      </c>
      <c r="AI218" s="150" cm="1">
        <f t="array" ref="AI218">IFERROR(
   SUM(
      _xlfn._xlws.FILTER(
         Tableau3[BP],
         (Tableau3[ITEM]=Tableau210[[#This Row],[NOM]])*
         (Tableau3[Rep.]=Tableau210[[#This Row],[REPERE BUTA]])
      )
   ),
0)</f>
        <v>1</v>
      </c>
      <c r="AJ218" s="153" t="str">
        <f>IF(Tableau210[[#This Row],[NB JP EMIS]]=1,"1 JP","") &amp; IF(Tableau210[[#This Row],[NB BP EMIS]]=1," 1 BP","")</f>
        <v xml:space="preserve"> 1 BP</v>
      </c>
      <c r="AK218" s="153" t="str">
        <f>IF(Tableau210[[#This Row],[NB JP BUTA]]=1,"1 JP","") &amp; IF(Tableau210[[#This Row],[Nb BP BUTA]]=1," 1 BP","") &amp; IF(Tableau210[[#This Row],[Nb BP BUTA]]=2," 2 BP","")</f>
        <v xml:space="preserve"> 1 BP</v>
      </c>
      <c r="AL218" s="153" t="s">
        <v>103</v>
      </c>
      <c r="AM218" s="153">
        <f>IFERROR(+VLOOKUP(AY218,Tiges!$G$4:$I$569,3,FALSE),"")</f>
        <v>27</v>
      </c>
      <c r="AN218" s="152"/>
      <c r="AO218" s="153" t="s">
        <v>3424</v>
      </c>
      <c r="AP218" s="153" cm="1">
        <f t="array" ref="AP2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18" s="153" t="s">
        <v>3424</v>
      </c>
      <c r="AS218" s="153" t="str" cm="1">
        <f t="array" ref="AS2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18" s="153" t="s">
        <v>3424</v>
      </c>
      <c r="AU218" s="153" t="s">
        <v>3424</v>
      </c>
      <c r="AV218" s="153" t="str" cm="1">
        <f t="array" ref="AV2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8" s="153"/>
      <c r="AY218" s="153" cm="1">
        <f t="array" ref="AY218">IFERROR(_xlfn.XLOOKUP(Tableau210[[#This Row],[DN DONNEES BUTA ]]&amp;Tableau210[[#This Row],[PN DONNEES BUTA]],Tiges!$B$4:$B$79&amp;Tiges!$C$4:$C$79,Tiges!$G$4:$G$79),"")</f>
        <v>16</v>
      </c>
      <c r="AZ218" s="153"/>
      <c r="BA218" s="153" cm="1">
        <f t="array" ref="BA218">IFERROR(_xlfn.XLOOKUP(Tableau210[[#This Row],[DN DONNEES BUTA ]]&amp;Tableau210[[#This Row],[PN DONNEES BUTA]],Tiges!$B$4:$B$79&amp;Tiges!$C$4:$C$79,Tiges!$H$4:$H$79),"")</f>
        <v>100</v>
      </c>
      <c r="BB218" s="153"/>
      <c r="BC218" s="153">
        <f>IFERROR(VLOOKUP(Tableau210[[#This Row],[OPERATION]],Tableau4[],2,FALSE),"")</f>
        <v>1</v>
      </c>
      <c r="BD218" s="153" cm="1">
        <f t="array" ref="BD218">IFERROR(
   SUM(
      _xlfn._xlws.FILTER(
         Tableau3[Nb Platinage Joint],
         (Tableau3[ITEM]=Tableau210[[#This Row],[NOM]])*
         (Tableau3[Rep.]=Tableau210[[#This Row],[REPERE BUTA]])
      )
   ),
0)</f>
        <v>1</v>
      </c>
      <c r="BE218" s="153">
        <f>IFERROR(VLOOKUP(Tableau210[[#This Row],[OPERATION]],Tableau4[],3,FALSE),"")</f>
        <v>1</v>
      </c>
      <c r="BF218" s="153" cm="1">
        <f t="array" ref="BF218">IFERROR(
   SUM(
      _xlfn._xlws.FILTER(
         Tableau3[Joint Définitif Nb],
         (Tableau3[ITEM]=Tableau210[[#This Row],[NOM]])*
         (Tableau3[Rep.]=Tableau210[[#This Row],[REPERE BUTA]])
      )
   ),
0)</f>
        <v>2</v>
      </c>
      <c r="BG218" s="153" t="s">
        <v>3424</v>
      </c>
      <c r="BH218" s="153" t="str" cm="1">
        <f t="array" ref="BH2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8" s="153" t="s">
        <v>3424</v>
      </c>
      <c r="BK218" s="153" t="s">
        <v>3424</v>
      </c>
      <c r="BL218" s="153" t="s">
        <v>2462</v>
      </c>
      <c r="BM218" s="153" t="s">
        <v>3442</v>
      </c>
      <c r="BN218" s="153"/>
      <c r="BO218" s="153"/>
      <c r="BP218" s="153"/>
      <c r="BQ218" s="152"/>
      <c r="BR218" s="150"/>
      <c r="BS218" s="152"/>
      <c r="BT218" s="152"/>
      <c r="BU218" s="152"/>
      <c r="BV218" s="152"/>
      <c r="BW218" s="152"/>
      <c r="BX218" s="152"/>
    </row>
    <row r="219" spans="1:76" s="154" customFormat="1" ht="15.75" hidden="1" x14ac:dyDescent="0.25">
      <c r="A219" s="48" t="e" cm="1">
        <f t="array" ref="A219">_xlfn.XLOOKUP(Tableau210[[#This Row],[NOM]]&amp;Tableau210[[#This Row],[REPERE BUTA]],[6]!Tableau16[POSTE TECHNIQUE]&amp;[6]!Tableau16[Repere ADM],[6]!Tableau16[NUMERO CLIENT])</f>
        <v>#N/A</v>
      </c>
      <c r="B219" s="48" t="e" cm="1">
        <f t="array" ref="B219">_xlfn.XLOOKUP(Tableau210[[#This Row],[NOM]]&amp;Tableau210[[#This Row],[REPERE BUTA]],[6]!Tableau16[POSTE TECHNIQUE]&amp;[6]!Tableau16[Repere REF],[6]!Tableau16[NUMERO CLIENT])</f>
        <v>#N/A</v>
      </c>
      <c r="C219" s="48" cm="1">
        <f t="array" ref="C219">_xlfn.XLOOKUP(Tableau210[[#This Row],[NOM]]&amp;Tableau210[[#This Row],[Repere Ubleam]],[7]Sheet1!$C$2:$C$2995&amp;[7]Sheet1!$I$2:$I$2995,[7]Sheet1!$A$2:$A$2995)</f>
        <v>191</v>
      </c>
      <c r="D219" s="48" t="str">
        <f>C219&amp;""</f>
        <v>191</v>
      </c>
      <c r="E219" s="48" t="e">
        <v>#N/A</v>
      </c>
      <c r="F219" s="48" t="e">
        <v>#N/A</v>
      </c>
      <c r="G219" s="149" t="s">
        <v>1281</v>
      </c>
      <c r="H219" s="150" t="s">
        <v>1067</v>
      </c>
      <c r="I219" s="150" t="s">
        <v>80</v>
      </c>
      <c r="J219" s="150" t="s">
        <v>1074</v>
      </c>
      <c r="K219" s="150" t="str">
        <f>_xlfn.XLOOKUP(Tableau210[[#This Row],[NOM]],[8]LUT!$I$5:$I$301,[8]LUT!$N$5:$N$301)</f>
        <v xml:space="preserve">Ballon </v>
      </c>
      <c r="L219" s="150" t="s">
        <v>70</v>
      </c>
      <c r="M219" s="150" t="s">
        <v>1233</v>
      </c>
      <c r="N219" s="150" t="s">
        <v>1233</v>
      </c>
      <c r="O219" s="150" t="s">
        <v>2461</v>
      </c>
      <c r="P219" s="150"/>
      <c r="Q219" s="150"/>
      <c r="R219" s="150"/>
      <c r="S219" s="150"/>
      <c r="T219" s="150"/>
      <c r="U219" s="150"/>
      <c r="V219" s="150"/>
      <c r="W219" s="151" t="s">
        <v>2159</v>
      </c>
      <c r="X219" s="151" t="s">
        <v>2463</v>
      </c>
      <c r="Y21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19" s="151" t="s">
        <v>3424</v>
      </c>
      <c r="AA219" s="151" t="s">
        <v>2464</v>
      </c>
      <c r="AB21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19" s="152"/>
      <c r="AD219" s="153" t="s">
        <v>2196</v>
      </c>
      <c r="AE219" s="150"/>
      <c r="AF219" s="150">
        <f>IFERROR(VLOOKUP(Tableau210[[#This Row],[OPERATION]],Tableau4[],5,FALSE),"")</f>
        <v>0</v>
      </c>
      <c r="AG219" s="150" cm="1">
        <f t="array" ref="AG219">IFERROR(
   SUM(
      _xlfn._xlws.FILTER(
         Tableau3[JP],
         (Tableau3[ITEM]=Tableau210[[#This Row],[NOM]])*
         (Tableau3[Rep.]=Tableau210[[#This Row],[REPERE BUTA]])
      )
   ),
0)</f>
        <v>0</v>
      </c>
      <c r="AH219" s="153">
        <f>IFERROR(VLOOKUP(Tableau210[[#This Row],[OPERATION]],Tableau4[],4,FALSE),"")</f>
        <v>0</v>
      </c>
      <c r="AI219" s="150" cm="1">
        <f t="array" ref="AI219">IFERROR(
   SUM(
      _xlfn._xlws.FILTER(
         Tableau3[BP],
         (Tableau3[ITEM]=Tableau210[[#This Row],[NOM]])*
         (Tableau3[Rep.]=Tableau210[[#This Row],[REPERE BUTA]])
      )
   ),
0)</f>
        <v>1</v>
      </c>
      <c r="AJ219" s="153" t="str">
        <f>IF(Tableau210[[#This Row],[NB JP EMIS]]=1,"1 JP","") &amp; IF(Tableau210[[#This Row],[NB BP EMIS]]=1," 1 BP","")</f>
        <v/>
      </c>
      <c r="AK219" s="153" t="str">
        <f>IF(Tableau210[[#This Row],[NB JP BUTA]]=1,"1 JP","") &amp; IF(Tableau210[[#This Row],[Nb BP BUTA]]=1," 1 BP","") &amp; IF(Tableau210[[#This Row],[Nb BP BUTA]]=2," 2 BP","")</f>
        <v xml:space="preserve"> 1 BP</v>
      </c>
      <c r="AL219" s="153" t="s">
        <v>103</v>
      </c>
      <c r="AM219" s="153" t="str">
        <f>IFERROR(+VLOOKUP(AY219,Tiges!$G$4:$I$569,3,FALSE),"")</f>
        <v/>
      </c>
      <c r="AN219" s="152"/>
      <c r="AO219" s="153" t="s">
        <v>3424</v>
      </c>
      <c r="AP219" s="153" cm="1">
        <f t="array" ref="AP2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1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19" s="153" t="s">
        <v>3424</v>
      </c>
      <c r="AS219" s="153" t="str" cm="1">
        <f t="array" ref="AS2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19" s="153" t="s">
        <v>3424</v>
      </c>
      <c r="AU219" s="153" t="s">
        <v>3424</v>
      </c>
      <c r="AV219" s="153" t="str" cm="1">
        <f t="array" ref="AV2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1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19" s="153"/>
      <c r="AY219" s="153" t="str" cm="1">
        <f t="array" ref="AY219">IFERROR(_xlfn.XLOOKUP(Tableau210[[#This Row],[DN DONNEES BUTA ]]&amp;Tableau210[[#This Row],[PN DONNEES BUTA]],Tiges!$B$4:$B$79&amp;Tiges!$C$4:$C$79,Tiges!$G$4:$G$79),"")</f>
        <v/>
      </c>
      <c r="AZ219" s="153"/>
      <c r="BA219" s="153" t="str" cm="1">
        <f t="array" ref="BA219">IFERROR(_xlfn.XLOOKUP(Tableau210[[#This Row],[DN DONNEES BUTA ]]&amp;Tableau210[[#This Row],[PN DONNEES BUTA]],Tiges!$B$4:$B$79&amp;Tiges!$C$4:$C$79,Tiges!$H$4:$H$79),"")</f>
        <v/>
      </c>
      <c r="BB219" s="153"/>
      <c r="BC219" s="153">
        <f>IFERROR(VLOOKUP(Tableau210[[#This Row],[OPERATION]],Tableau4[],2,FALSE),"")</f>
        <v>0</v>
      </c>
      <c r="BD219" s="153" cm="1">
        <f t="array" ref="BD219">IFERROR(
   SUM(
      _xlfn._xlws.FILTER(
         Tableau3[Nb Platinage Joint],
         (Tableau3[ITEM]=Tableau210[[#This Row],[NOM]])*
         (Tableau3[Rep.]=Tableau210[[#This Row],[REPERE BUTA]])
      )
   ),
0)</f>
        <v>1</v>
      </c>
      <c r="BE219" s="153">
        <f>IFERROR(VLOOKUP(Tableau210[[#This Row],[OPERATION]],Tableau4[],3,FALSE),"")</f>
        <v>1</v>
      </c>
      <c r="BF219" s="153" cm="1">
        <f t="array" ref="BF219">IFERROR(
   SUM(
      _xlfn._xlws.FILTER(
         Tableau3[Joint Définitif Nb],
         (Tableau3[ITEM]=Tableau210[[#This Row],[NOM]])*
         (Tableau3[Rep.]=Tableau210[[#This Row],[REPERE BUTA]])
      )
   ),
0)</f>
        <v>2</v>
      </c>
      <c r="BG219" s="153" t="s">
        <v>3424</v>
      </c>
      <c r="BH219" s="153" t="str" cm="1">
        <f t="array" ref="BH2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1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19" s="153" t="s">
        <v>3424</v>
      </c>
      <c r="BK219" s="153" t="s">
        <v>3424</v>
      </c>
      <c r="BL219" s="153" t="s">
        <v>2462</v>
      </c>
      <c r="BM219" s="153" t="s">
        <v>3442</v>
      </c>
      <c r="BN219" s="153"/>
      <c r="BO219" s="153"/>
      <c r="BP219" s="153"/>
      <c r="BQ219" s="152"/>
      <c r="BR219" s="150"/>
      <c r="BS219" s="152"/>
      <c r="BT219" s="152"/>
      <c r="BU219" s="152"/>
      <c r="BV219" s="152"/>
      <c r="BW219" s="152"/>
      <c r="BX219" s="152"/>
    </row>
    <row r="220" spans="1:76" ht="15.75" hidden="1" x14ac:dyDescent="0.25">
      <c r="A220" s="48" t="e" cm="1">
        <f t="array" ref="A220">_xlfn.XLOOKUP(Tableau210[[#This Row],[NOM]]&amp;Tableau210[[#This Row],[REPERE BUTA]],[6]!Tableau16[POSTE TECHNIQUE]&amp;[6]!Tableau16[Repere ADM],[6]!Tableau16[NUMERO CLIENT])</f>
        <v>#N/A</v>
      </c>
      <c r="B220" s="48" t="e" cm="1">
        <f t="array" ref="B220">_xlfn.XLOOKUP(Tableau210[[#This Row],[NOM]]&amp;Tableau210[[#This Row],[REPERE BUTA]],[6]!Tableau16[POSTE TECHNIQUE]&amp;[6]!Tableau16[Repere REF],[6]!Tableau16[NUMERO CLIENT])</f>
        <v>#N/A</v>
      </c>
      <c r="C220" s="48" cm="1">
        <f t="array" ref="C220">_xlfn.XLOOKUP(Tableau210[[#This Row],[NOM]]&amp;Tableau210[[#This Row],[Repere Ubleam]],[7]Sheet1!$C$2:$C$2995&amp;[7]Sheet1!$I$2:$I$2995,[7]Sheet1!$A$2:$A$2995)</f>
        <v>192</v>
      </c>
      <c r="D220" s="48" t="str">
        <f>C220&amp;""</f>
        <v>192</v>
      </c>
      <c r="E220" s="48" t="e">
        <v>#N/A</v>
      </c>
      <c r="F220" s="48" t="e">
        <v>#N/A</v>
      </c>
      <c r="G220" s="176" t="s">
        <v>1281</v>
      </c>
      <c r="H220" s="119" t="s">
        <v>1067</v>
      </c>
      <c r="I220" s="119" t="s">
        <v>80</v>
      </c>
      <c r="J220" s="119" t="s">
        <v>1074</v>
      </c>
      <c r="K220" s="119" t="str">
        <f>_xlfn.XLOOKUP(Tableau210[[#This Row],[NOM]],[8]LUT!$I$5:$I$301,[8]LUT!$N$5:$N$301)</f>
        <v xml:space="preserve">Ballon </v>
      </c>
      <c r="L220" s="119" t="s">
        <v>76</v>
      </c>
      <c r="M220" s="119"/>
      <c r="N220" s="119" t="s">
        <v>76</v>
      </c>
      <c r="O220" s="119"/>
      <c r="P220" s="119"/>
      <c r="Q220" s="119"/>
      <c r="R220" s="119"/>
      <c r="S220" s="119"/>
      <c r="T220" s="119"/>
      <c r="U220" s="119"/>
      <c r="V220" s="119"/>
      <c r="W220" s="148" t="s">
        <v>2159</v>
      </c>
      <c r="X220" s="207" cm="1">
        <f t="array" ref="X2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2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20" s="148" t="s">
        <v>3424</v>
      </c>
      <c r="AA220" s="207" cm="1">
        <f t="array" ref="AA2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20" s="48"/>
      <c r="AD220" s="117" t="s">
        <v>2103</v>
      </c>
      <c r="AE220" s="119"/>
      <c r="AF220" s="181">
        <f>IFERROR(VLOOKUP(Tableau210[[#This Row],[OPERATION]],Tableau4[],5,FALSE),"")</f>
        <v>1</v>
      </c>
      <c r="AG220" s="178" cm="1">
        <f t="array" ref="AG220">IFERROR(
   SUM(
      _xlfn._xlws.FILTER(
         Tableau3[JP],
         (Tableau3[ITEM]=Tableau210[[#This Row],[NOM]])*
         (Tableau3[Rep.]=Tableau210[[#This Row],[REPERE BUTA]])
      )
   ),
0)</f>
        <v>1</v>
      </c>
      <c r="AH220" s="182">
        <f>IFERROR(VLOOKUP(Tableau210[[#This Row],[OPERATION]],Tableau4[],4,FALSE),"")</f>
        <v>0</v>
      </c>
      <c r="AI220" s="178" cm="1">
        <f t="array" ref="AI220">IFERROR(
   SUM(
      _xlfn._xlws.FILTER(
         Tableau3[BP],
         (Tableau3[ITEM]=Tableau210[[#This Row],[NOM]])*
         (Tableau3[Rep.]=Tableau210[[#This Row],[REPERE BUTA]])
      )
   ),
0)</f>
        <v>0</v>
      </c>
      <c r="AJ220" s="182" t="str">
        <f>IF(Tableau210[[#This Row],[NB JP EMIS]]=1,"1 JP","") &amp; IF(Tableau210[[#This Row],[NB BP EMIS]]=1," 1 BP","")</f>
        <v>1 JP</v>
      </c>
      <c r="AK220" s="177" t="str">
        <f>IF(Tableau210[[#This Row],[NB JP BUTA]]=1,"1 JP","") &amp; IF(Tableau210[[#This Row],[Nb BP BUTA]]=1," 1 BP","") &amp; IF(Tableau210[[#This Row],[Nb BP BUTA]]=2," 2 BP","")</f>
        <v>1 JP</v>
      </c>
      <c r="AL220" s="117" t="s">
        <v>103</v>
      </c>
      <c r="AM220" s="117">
        <f>IFERROR(+VLOOKUP(AY220,Tiges!$G$4:$I$569,3,FALSE),"")</f>
        <v>27</v>
      </c>
      <c r="AN220" s="48"/>
      <c r="AO220" s="117" t="s">
        <v>3424</v>
      </c>
      <c r="AP220" s="177" cm="1">
        <f t="array" ref="AP2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20" s="117" t="s">
        <v>3424</v>
      </c>
      <c r="AS220" s="177" t="str" cm="1">
        <f t="array" ref="AS2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20" s="411" t="s">
        <v>3424</v>
      </c>
      <c r="AU220" s="117" t="s">
        <v>3424</v>
      </c>
      <c r="AV220" s="177" t="str" cm="1">
        <f t="array" ref="AV2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20" s="117"/>
      <c r="AY220" s="117" cm="1">
        <f t="array" ref="AY220">IFERROR(_xlfn.XLOOKUP(Tableau210[[#This Row],[DN DONNEES BUTA ]]&amp;Tableau210[[#This Row],[PN DONNEES BUTA]],Tiges!$B$4:$B$79&amp;Tiges!$C$4:$C$79,Tiges!$G$4:$G$79),"")</f>
        <v>16</v>
      </c>
      <c r="AZ220" s="117"/>
      <c r="BA220" s="117" cm="1">
        <f t="array" ref="BA220">IFERROR(_xlfn.XLOOKUP(Tableau210[[#This Row],[DN DONNEES BUTA ]]&amp;Tableau210[[#This Row],[PN DONNEES BUTA]],Tiges!$B$4:$B$79&amp;Tiges!$C$4:$C$79,Tiges!$H$4:$H$79),"")</f>
        <v>100</v>
      </c>
      <c r="BB220" s="117"/>
      <c r="BC220" s="182">
        <f>IFERROR(VLOOKUP(Tableau210[[#This Row],[OPERATION]],Tableau4[],2,FALSE),"")</f>
        <v>2</v>
      </c>
      <c r="BD220" s="177" cm="1">
        <f t="array" ref="BD220">IFERROR(
   SUM(
      _xlfn._xlws.FILTER(
         Tableau3[Nb Platinage Joint],
         (Tableau3[ITEM]=Tableau210[[#This Row],[NOM]])*
         (Tableau3[Rep.]=Tableau210[[#This Row],[REPERE BUTA]])
      )
   ),
0)</f>
        <v>2</v>
      </c>
      <c r="BE220" s="182">
        <f>IFERROR(VLOOKUP(Tableau210[[#This Row],[OPERATION]],Tableau4[],3,FALSE),"")</f>
        <v>1</v>
      </c>
      <c r="BF220" s="177" cm="1">
        <f t="array" ref="BF220">IFERROR(
   SUM(
      _xlfn._xlws.FILTER(
         Tableau3[Joint Définitif Nb],
         (Tableau3[ITEM]=Tableau210[[#This Row],[NOM]])*
         (Tableau3[Rep.]=Tableau210[[#This Row],[REPERE BUTA]])
      )
   ),
0)</f>
        <v>1</v>
      </c>
      <c r="BG220" s="117" t="s">
        <v>3424</v>
      </c>
      <c r="BH220" s="177" t="str" cm="1">
        <f t="array" ref="BH2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0" s="117" t="s">
        <v>3424</v>
      </c>
      <c r="BK220" s="117" t="s">
        <v>3424</v>
      </c>
      <c r="BL220" s="167" t="s">
        <v>2380</v>
      </c>
      <c r="BM220" s="167"/>
      <c r="BN220" s="117"/>
      <c r="BO220" s="117"/>
      <c r="BP220" s="117"/>
      <c r="BQ220" s="48"/>
      <c r="BR220" s="119"/>
      <c r="BS220" s="48"/>
      <c r="BT220" s="48"/>
      <c r="BU220" s="48"/>
      <c r="BV220" s="48"/>
      <c r="BW220" s="48"/>
      <c r="BX220" s="48"/>
    </row>
    <row r="221" spans="1:76" ht="15.75" hidden="1" x14ac:dyDescent="0.25">
      <c r="A221" s="48" t="e" cm="1">
        <f t="array" ref="A221">_xlfn.XLOOKUP(Tableau210[[#This Row],[NOM]]&amp;Tableau210[[#This Row],[REPERE BUTA]],[6]!Tableau16[POSTE TECHNIQUE]&amp;[6]!Tableau16[Repere ADM],[6]!Tableau16[NUMERO CLIENT])</f>
        <v>#N/A</v>
      </c>
      <c r="B221" s="48" t="e" cm="1">
        <f t="array" ref="B221">_xlfn.XLOOKUP(Tableau210[[#This Row],[NOM]]&amp;Tableau210[[#This Row],[REPERE BUTA]],[6]!Tableau16[POSTE TECHNIQUE]&amp;[6]!Tableau16[Repere REF],[6]!Tableau16[NUMERO CLIENT])</f>
        <v>#N/A</v>
      </c>
      <c r="C221" s="48" cm="1">
        <f t="array" ref="C221">_xlfn.XLOOKUP(Tableau210[[#This Row],[NOM]]&amp;Tableau210[[#This Row],[Repere Ubleam]],[7]Sheet1!$C$2:$C$2995&amp;[7]Sheet1!$I$2:$I$2995,[7]Sheet1!$A$2:$A$2995)</f>
        <v>193</v>
      </c>
      <c r="D221" s="48" t="str">
        <f>C221&amp;""</f>
        <v>193</v>
      </c>
      <c r="E221" s="48" t="e">
        <v>#N/A</v>
      </c>
      <c r="F221" s="48" t="e">
        <v>#N/A</v>
      </c>
      <c r="G221" s="176" t="s">
        <v>1281</v>
      </c>
      <c r="H221" s="119" t="s">
        <v>1067</v>
      </c>
      <c r="I221" s="119" t="s">
        <v>80</v>
      </c>
      <c r="J221" s="119" t="s">
        <v>1074</v>
      </c>
      <c r="K221" s="119" t="str">
        <f>_xlfn.XLOOKUP(Tableau210[[#This Row],[NOM]],[8]LUT!$I$5:$I$301,[8]LUT!$N$5:$N$301)</f>
        <v xml:space="preserve">Ballon </v>
      </c>
      <c r="L221" s="119" t="s">
        <v>81</v>
      </c>
      <c r="M221" s="119"/>
      <c r="N221" s="119" t="s">
        <v>81</v>
      </c>
      <c r="O221" s="119"/>
      <c r="P221" s="119"/>
      <c r="Q221" s="119"/>
      <c r="R221" s="119"/>
      <c r="S221" s="119"/>
      <c r="T221" s="119"/>
      <c r="U221" s="119"/>
      <c r="V221" s="119"/>
      <c r="W221" s="148" t="s">
        <v>2159</v>
      </c>
      <c r="X221" s="207" cm="1">
        <f t="array" ref="X2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2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21" s="148" t="s">
        <v>3424</v>
      </c>
      <c r="AA221" s="207" cm="1">
        <f t="array" ref="AA2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21" s="48"/>
      <c r="AD221" s="117" t="s">
        <v>2103</v>
      </c>
      <c r="AE221" s="119"/>
      <c r="AF221" s="181">
        <f>IFERROR(VLOOKUP(Tableau210[[#This Row],[OPERATION]],Tableau4[],5,FALSE),"")</f>
        <v>1</v>
      </c>
      <c r="AG221" s="178" cm="1">
        <f t="array" ref="AG221">IFERROR(
   SUM(
      _xlfn._xlws.FILTER(
         Tableau3[JP],
         (Tableau3[ITEM]=Tableau210[[#This Row],[NOM]])*
         (Tableau3[Rep.]=Tableau210[[#This Row],[REPERE BUTA]])
      )
   ),
0)</f>
        <v>1</v>
      </c>
      <c r="AH221" s="182">
        <f>IFERROR(VLOOKUP(Tableau210[[#This Row],[OPERATION]],Tableau4[],4,FALSE),"")</f>
        <v>0</v>
      </c>
      <c r="AI221" s="178" cm="1">
        <f t="array" ref="AI221">IFERROR(
   SUM(
      _xlfn._xlws.FILTER(
         Tableau3[BP],
         (Tableau3[ITEM]=Tableau210[[#This Row],[NOM]])*
         (Tableau3[Rep.]=Tableau210[[#This Row],[REPERE BUTA]])
      )
   ),
0)</f>
        <v>0</v>
      </c>
      <c r="AJ221" s="182" t="str">
        <f>IF(Tableau210[[#This Row],[NB JP EMIS]]=1,"1 JP","") &amp; IF(Tableau210[[#This Row],[NB BP EMIS]]=1," 1 BP","")</f>
        <v>1 JP</v>
      </c>
      <c r="AK221" s="177" t="str">
        <f>IF(Tableau210[[#This Row],[NB JP BUTA]]=1,"1 JP","") &amp; IF(Tableau210[[#This Row],[Nb BP BUTA]]=1," 1 BP","") &amp; IF(Tableau210[[#This Row],[Nb BP BUTA]]=2," 2 BP","")</f>
        <v>1 JP</v>
      </c>
      <c r="AL221" s="117" t="s">
        <v>103</v>
      </c>
      <c r="AM221" s="117">
        <f>IFERROR(+VLOOKUP(AY221,Tiges!$G$4:$I$569,3,FALSE),"")</f>
        <v>27</v>
      </c>
      <c r="AN221" s="48"/>
      <c r="AO221" s="117" t="s">
        <v>3424</v>
      </c>
      <c r="AP221" s="177" cm="1">
        <f t="array" ref="AP2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21" s="117" t="s">
        <v>3424</v>
      </c>
      <c r="AS221" s="177" t="str" cm="1">
        <f t="array" ref="AS2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21" s="411" t="s">
        <v>3424</v>
      </c>
      <c r="AU221" s="117" t="s">
        <v>3424</v>
      </c>
      <c r="AV221" s="177" t="str" cm="1">
        <f t="array" ref="AV2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21" s="117"/>
      <c r="AY221" s="117" cm="1">
        <f t="array" ref="AY221">IFERROR(_xlfn.XLOOKUP(Tableau210[[#This Row],[DN DONNEES BUTA ]]&amp;Tableau210[[#This Row],[PN DONNEES BUTA]],Tiges!$B$4:$B$79&amp;Tiges!$C$4:$C$79,Tiges!$G$4:$G$79),"")</f>
        <v>16</v>
      </c>
      <c r="AZ221" s="117"/>
      <c r="BA221" s="117" cm="1">
        <f t="array" ref="BA221">IFERROR(_xlfn.XLOOKUP(Tableau210[[#This Row],[DN DONNEES BUTA ]]&amp;Tableau210[[#This Row],[PN DONNEES BUTA]],Tiges!$B$4:$B$79&amp;Tiges!$C$4:$C$79,Tiges!$H$4:$H$79),"")</f>
        <v>90</v>
      </c>
      <c r="BB221" s="117"/>
      <c r="BC221" s="182">
        <f>IFERROR(VLOOKUP(Tableau210[[#This Row],[OPERATION]],Tableau4[],2,FALSE),"")</f>
        <v>2</v>
      </c>
      <c r="BD221" s="177" cm="1">
        <f t="array" ref="BD221">IFERROR(
   SUM(
      _xlfn._xlws.FILTER(
         Tableau3[Nb Platinage Joint],
         (Tableau3[ITEM]=Tableau210[[#This Row],[NOM]])*
         (Tableau3[Rep.]=Tableau210[[#This Row],[REPERE BUTA]])
      )
   ),
0)</f>
        <v>2</v>
      </c>
      <c r="BE221" s="182">
        <f>IFERROR(VLOOKUP(Tableau210[[#This Row],[OPERATION]],Tableau4[],3,FALSE),"")</f>
        <v>1</v>
      </c>
      <c r="BF221" s="177" cm="1">
        <f t="array" ref="BF221">IFERROR(
   SUM(
      _xlfn._xlws.FILTER(
         Tableau3[Joint Définitif Nb],
         (Tableau3[ITEM]=Tableau210[[#This Row],[NOM]])*
         (Tableau3[Rep.]=Tableau210[[#This Row],[REPERE BUTA]])
      )
   ),
0)</f>
        <v>1</v>
      </c>
      <c r="BG221" s="117" t="s">
        <v>3424</v>
      </c>
      <c r="BH221" s="177" t="str" cm="1">
        <f t="array" ref="BH2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1" s="117" t="s">
        <v>3424</v>
      </c>
      <c r="BK221" s="117" t="s">
        <v>3424</v>
      </c>
      <c r="BL221" s="167" t="s">
        <v>2380</v>
      </c>
      <c r="BM221" s="167"/>
      <c r="BN221" s="117"/>
      <c r="BO221" s="117"/>
      <c r="BP221" s="117"/>
      <c r="BQ221" s="48"/>
      <c r="BR221" s="119"/>
      <c r="BS221" s="48"/>
      <c r="BT221" s="48"/>
      <c r="BU221" s="48"/>
      <c r="BV221" s="48"/>
      <c r="BW221" s="48"/>
      <c r="BX221" s="48"/>
    </row>
    <row r="222" spans="1:76" ht="15.75" hidden="1" x14ac:dyDescent="0.25">
      <c r="A222" s="48" t="e" cm="1">
        <f t="array" ref="A222">_xlfn.XLOOKUP(Tableau210[[#This Row],[NOM]]&amp;Tableau210[[#This Row],[REPERE BUTA]],[6]!Tableau16[POSTE TECHNIQUE]&amp;[6]!Tableau16[Repere ADM],[6]!Tableau16[NUMERO CLIENT])</f>
        <v>#N/A</v>
      </c>
      <c r="B222" s="48" t="e" cm="1">
        <f t="array" ref="B222">_xlfn.XLOOKUP(Tableau210[[#This Row],[NOM]]&amp;Tableau210[[#This Row],[REPERE BUTA]],[6]!Tableau16[POSTE TECHNIQUE]&amp;[6]!Tableau16[Repere REF],[6]!Tableau16[NUMERO CLIENT])</f>
        <v>#N/A</v>
      </c>
      <c r="C222" s="48" cm="1">
        <f t="array" ref="C222">_xlfn.XLOOKUP(Tableau210[[#This Row],[NOM]]&amp;Tableau210[[#This Row],[Repere Ubleam]],[7]Sheet1!$C$2:$C$2995&amp;[7]Sheet1!$I$2:$I$2995,[7]Sheet1!$A$2:$A$2995)</f>
        <v>194</v>
      </c>
      <c r="D222" s="48" t="str">
        <f>C222&amp;""</f>
        <v>194</v>
      </c>
      <c r="E222" s="48" t="e">
        <v>#N/A</v>
      </c>
      <c r="F222" s="48" t="e">
        <v>#N/A</v>
      </c>
      <c r="G222" s="176" t="s">
        <v>1281</v>
      </c>
      <c r="H222" s="119" t="s">
        <v>1067</v>
      </c>
      <c r="I222" s="119" t="s">
        <v>80</v>
      </c>
      <c r="J222" s="119" t="s">
        <v>1074</v>
      </c>
      <c r="K222" s="119" t="str">
        <f>_xlfn.XLOOKUP(Tableau210[[#This Row],[NOM]],[8]LUT!$I$5:$I$301,[8]LUT!$N$5:$N$301)</f>
        <v xml:space="preserve">Ballon </v>
      </c>
      <c r="L222" s="119" t="s">
        <v>82</v>
      </c>
      <c r="M222" s="119"/>
      <c r="N222" s="119" t="s">
        <v>82</v>
      </c>
      <c r="O222" s="119"/>
      <c r="P222" s="119"/>
      <c r="Q222" s="119"/>
      <c r="R222" s="119"/>
      <c r="S222" s="119"/>
      <c r="T222" s="119"/>
      <c r="U222" s="119"/>
      <c r="V222" s="119"/>
      <c r="W222" s="148" t="s">
        <v>2159</v>
      </c>
      <c r="X222" s="207" cm="1">
        <f t="array" ref="X2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2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22" s="148" t="s">
        <v>3424</v>
      </c>
      <c r="AA222" s="207" cm="1">
        <f t="array" ref="AA2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22" s="48"/>
      <c r="AD222" s="117" t="s">
        <v>2103</v>
      </c>
      <c r="AE222" s="119"/>
      <c r="AF222" s="181">
        <f>IFERROR(VLOOKUP(Tableau210[[#This Row],[OPERATION]],Tableau4[],5,FALSE),"")</f>
        <v>1</v>
      </c>
      <c r="AG222" s="178" cm="1">
        <f t="array" ref="AG222">IFERROR(
   SUM(
      _xlfn._xlws.FILTER(
         Tableau3[JP],
         (Tableau3[ITEM]=Tableau210[[#This Row],[NOM]])*
         (Tableau3[Rep.]=Tableau210[[#This Row],[REPERE BUTA]])
      )
   ),
0)</f>
        <v>1</v>
      </c>
      <c r="AH222" s="182">
        <f>IFERROR(VLOOKUP(Tableau210[[#This Row],[OPERATION]],Tableau4[],4,FALSE),"")</f>
        <v>0</v>
      </c>
      <c r="AI222" s="178" cm="1">
        <f t="array" ref="AI222">IFERROR(
   SUM(
      _xlfn._xlws.FILTER(
         Tableau3[BP],
         (Tableau3[ITEM]=Tableau210[[#This Row],[NOM]])*
         (Tableau3[Rep.]=Tableau210[[#This Row],[REPERE BUTA]])
      )
   ),
0)</f>
        <v>0</v>
      </c>
      <c r="AJ222" s="182" t="str">
        <f>IF(Tableau210[[#This Row],[NB JP EMIS]]=1,"1 JP","") &amp; IF(Tableau210[[#This Row],[NB BP EMIS]]=1," 1 BP","")</f>
        <v>1 JP</v>
      </c>
      <c r="AK222" s="177" t="str">
        <f>IF(Tableau210[[#This Row],[NB JP BUTA]]=1,"1 JP","") &amp; IF(Tableau210[[#This Row],[Nb BP BUTA]]=1," 1 BP","") &amp; IF(Tableau210[[#This Row],[Nb BP BUTA]]=2," 2 BP","")</f>
        <v>1 JP</v>
      </c>
      <c r="AL222" s="117" t="s">
        <v>103</v>
      </c>
      <c r="AM222" s="117">
        <f>IFERROR(+VLOOKUP(AY222,Tiges!$G$4:$I$569,3,FALSE),"")</f>
        <v>27</v>
      </c>
      <c r="AN222" s="48"/>
      <c r="AO222" s="117" t="s">
        <v>3424</v>
      </c>
      <c r="AP222" s="177" cm="1">
        <f t="array" ref="AP2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22" s="117" t="s">
        <v>3424</v>
      </c>
      <c r="AS222" s="177" t="str" cm="1">
        <f t="array" ref="AS2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22" s="411" t="s">
        <v>3424</v>
      </c>
      <c r="AU222" s="117" t="s">
        <v>3424</v>
      </c>
      <c r="AV222" s="177" t="str" cm="1">
        <f t="array" ref="AV2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22" s="117"/>
      <c r="AY222" s="117" cm="1">
        <f t="array" ref="AY222">IFERROR(_xlfn.XLOOKUP(Tableau210[[#This Row],[DN DONNEES BUTA ]]&amp;Tableau210[[#This Row],[PN DONNEES BUTA]],Tiges!$B$4:$B$79&amp;Tiges!$C$4:$C$79,Tiges!$G$4:$G$79),"")</f>
        <v>16</v>
      </c>
      <c r="AZ222" s="117"/>
      <c r="BA222" s="117" cm="1">
        <f t="array" ref="BA222">IFERROR(_xlfn.XLOOKUP(Tableau210[[#This Row],[DN DONNEES BUTA ]]&amp;Tableau210[[#This Row],[PN DONNEES BUTA]],Tiges!$B$4:$B$79&amp;Tiges!$C$4:$C$79,Tiges!$H$4:$H$79),"")</f>
        <v>90</v>
      </c>
      <c r="BB222" s="117"/>
      <c r="BC222" s="182">
        <f>IFERROR(VLOOKUP(Tableau210[[#This Row],[OPERATION]],Tableau4[],2,FALSE),"")</f>
        <v>2</v>
      </c>
      <c r="BD222" s="177" cm="1">
        <f t="array" ref="BD222">IFERROR(
   SUM(
      _xlfn._xlws.FILTER(
         Tableau3[Nb Platinage Joint],
         (Tableau3[ITEM]=Tableau210[[#This Row],[NOM]])*
         (Tableau3[Rep.]=Tableau210[[#This Row],[REPERE BUTA]])
      )
   ),
0)</f>
        <v>2</v>
      </c>
      <c r="BE222" s="182">
        <f>IFERROR(VLOOKUP(Tableau210[[#This Row],[OPERATION]],Tableau4[],3,FALSE),"")</f>
        <v>1</v>
      </c>
      <c r="BF222" s="177" cm="1">
        <f t="array" ref="BF222">IFERROR(
   SUM(
      _xlfn._xlws.FILTER(
         Tableau3[Joint Définitif Nb],
         (Tableau3[ITEM]=Tableau210[[#This Row],[NOM]])*
         (Tableau3[Rep.]=Tableau210[[#This Row],[REPERE BUTA]])
      )
   ),
0)</f>
        <v>1</v>
      </c>
      <c r="BG222" s="117" t="s">
        <v>3424</v>
      </c>
      <c r="BH222" s="177" t="str" cm="1">
        <f t="array" ref="BH2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2" s="117" t="s">
        <v>3424</v>
      </c>
      <c r="BK222" s="117" t="s">
        <v>3424</v>
      </c>
      <c r="BL222" s="167" t="s">
        <v>2380</v>
      </c>
      <c r="BM222" s="167"/>
      <c r="BN222" s="117"/>
      <c r="BO222" s="117"/>
      <c r="BP222" s="117"/>
      <c r="BQ222" s="48"/>
      <c r="BR222" s="119"/>
      <c r="BS222" s="48"/>
      <c r="BT222" s="48"/>
      <c r="BU222" s="48"/>
      <c r="BV222" s="48"/>
      <c r="BW222" s="48"/>
      <c r="BX222" s="48"/>
    </row>
    <row r="223" spans="1:76" ht="15.75" hidden="1" x14ac:dyDescent="0.25">
      <c r="A223" s="48" t="e" cm="1">
        <f t="array" ref="A223">_xlfn.XLOOKUP(Tableau210[[#This Row],[NOM]]&amp;Tableau210[[#This Row],[REPERE BUTA]],[6]!Tableau16[POSTE TECHNIQUE]&amp;[6]!Tableau16[Repere ADM],[6]!Tableau16[NUMERO CLIENT])</f>
        <v>#N/A</v>
      </c>
      <c r="B223" s="48" t="e" cm="1">
        <f t="array" ref="B223">_xlfn.XLOOKUP(Tableau210[[#This Row],[NOM]]&amp;Tableau210[[#This Row],[REPERE BUTA]],[6]!Tableau16[POSTE TECHNIQUE]&amp;[6]!Tableau16[Repere REF],[6]!Tableau16[NUMERO CLIENT])</f>
        <v>#N/A</v>
      </c>
      <c r="C223" s="48" cm="1">
        <f t="array" ref="C223">_xlfn.XLOOKUP(Tableau210[[#This Row],[NOM]]&amp;Tableau210[[#This Row],[Repere Ubleam]],[7]Sheet1!$C$2:$C$2995&amp;[7]Sheet1!$I$2:$I$2995,[7]Sheet1!$A$2:$A$2995)</f>
        <v>195</v>
      </c>
      <c r="D223" s="48" t="str">
        <f>C223&amp;""</f>
        <v>195</v>
      </c>
      <c r="E223" s="48" t="e">
        <v>#N/A</v>
      </c>
      <c r="F223" s="48" t="e">
        <v>#N/A</v>
      </c>
      <c r="G223" s="176" t="s">
        <v>1285</v>
      </c>
      <c r="H223" s="119" t="s">
        <v>1067</v>
      </c>
      <c r="I223" s="119" t="s">
        <v>80</v>
      </c>
      <c r="J223" s="119" t="s">
        <v>1074</v>
      </c>
      <c r="K223" s="119" t="str">
        <f>_xlfn.XLOOKUP(Tableau210[[#This Row],[NOM]],[8]LUT!$I$5:$I$301,[8]LUT!$N$5:$N$301)</f>
        <v xml:space="preserve">Ballon </v>
      </c>
      <c r="L223" s="119">
        <v>1</v>
      </c>
      <c r="M223" s="119"/>
      <c r="N223" s="119">
        <v>1</v>
      </c>
      <c r="O223" s="119"/>
      <c r="P223" s="119"/>
      <c r="Q223" s="119"/>
      <c r="R223" s="119"/>
      <c r="S223" s="119"/>
      <c r="T223" s="119"/>
      <c r="U223" s="119"/>
      <c r="V223" s="119"/>
      <c r="W223" s="148" t="s">
        <v>1118</v>
      </c>
      <c r="X223" s="207" cm="1">
        <f t="array" ref="X2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22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23" s="148" t="s">
        <v>3424</v>
      </c>
      <c r="AA223" s="207" cm="1">
        <f t="array" ref="AA2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23" s="48"/>
      <c r="AD223" s="117" t="s">
        <v>626</v>
      </c>
      <c r="AE223" s="119"/>
      <c r="AF223" s="181">
        <f>IFERROR(VLOOKUP(Tableau210[[#This Row],[OPERATION]],Tableau4[],5,FALSE),"")</f>
        <v>0</v>
      </c>
      <c r="AG223" s="178" cm="1">
        <f t="array" ref="AG223">IFERROR(
   SUM(
      _xlfn._xlws.FILTER(
         Tableau3[JP],
         (Tableau3[ITEM]=Tableau210[[#This Row],[NOM]])*
         (Tableau3[Rep.]=Tableau210[[#This Row],[REPERE BUTA]])
      )
   ),
0)</f>
        <v>0</v>
      </c>
      <c r="AH223" s="182">
        <f>IFERROR(VLOOKUP(Tableau210[[#This Row],[OPERATION]],Tableau4[],4,FALSE),"")</f>
        <v>0</v>
      </c>
      <c r="AI223" s="178" cm="1">
        <f t="array" ref="AI223">IFERROR(
   SUM(
      _xlfn._xlws.FILTER(
         Tableau3[BP],
         (Tableau3[ITEM]=Tableau210[[#This Row],[NOM]])*
         (Tableau3[Rep.]=Tableau210[[#This Row],[REPERE BUTA]])
      )
   ),
0)</f>
        <v>0</v>
      </c>
      <c r="AJ223" s="181" t="s">
        <v>2313</v>
      </c>
      <c r="AK223" s="177" t="str">
        <f>IF(Tableau210[[#This Row],[NB JP BUTA]]=1,"1 JP","") &amp; IF(Tableau210[[#This Row],[Nb BP BUTA]]=1," 1 BP","") &amp; IF(Tableau210[[#This Row],[Nb BP BUTA]]=2," 2 BP","")</f>
        <v/>
      </c>
      <c r="AL223" s="117" t="s">
        <v>2527</v>
      </c>
      <c r="AM223" s="117">
        <f>IFERROR(+VLOOKUP(AY223,Tiges!$G$4:$I$569,3,FALSE),"")</f>
        <v>46</v>
      </c>
      <c r="AN223" s="48"/>
      <c r="AO223" s="117">
        <v>20</v>
      </c>
      <c r="AP223" s="177" cm="1">
        <f t="array" ref="AP2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2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223" s="117" t="s">
        <v>2397</v>
      </c>
      <c r="AS223" s="177" t="str" cm="1">
        <f t="array" ref="AS2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2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223" s="117" t="s">
        <v>1123</v>
      </c>
      <c r="AV223" s="177" cm="1">
        <f t="array" ref="AV2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23" s="117"/>
      <c r="AY223" s="117" cm="1">
        <f t="array" ref="AY223">IFERROR(_xlfn.XLOOKUP(Tableau210[[#This Row],[DN DONNEES BUTA ]]&amp;Tableau210[[#This Row],[PN DONNEES BUTA]],Tiges!$B$4:$B$79&amp;Tiges!$C$4:$C$79,Tiges!$G$4:$G$79),"")</f>
        <v>30</v>
      </c>
      <c r="AZ223" s="117"/>
      <c r="BA223" s="117" cm="1">
        <f t="array" ref="BA223">IFERROR(_xlfn.XLOOKUP(Tableau210[[#This Row],[DN DONNEES BUTA ]]&amp;Tableau210[[#This Row],[PN DONNEES BUTA]],Tiges!$B$4:$B$79&amp;Tiges!$C$4:$C$79,Tiges!$H$4:$H$79),"")</f>
        <v>160</v>
      </c>
      <c r="BB223" s="117"/>
      <c r="BC223" s="182">
        <f>IFERROR(VLOOKUP(Tableau210[[#This Row],[OPERATION]],Tableau4[],2,FALSE),"")</f>
        <v>0</v>
      </c>
      <c r="BD223" s="177" cm="1">
        <f t="array" ref="BD223">IFERROR(
   SUM(
      _xlfn._xlws.FILTER(
         Tableau3[Nb Platinage Joint],
         (Tableau3[ITEM]=Tableau210[[#This Row],[NOM]])*
         (Tableau3[Rep.]=Tableau210[[#This Row],[REPERE BUTA]])
      )
   ),
0)</f>
        <v>0</v>
      </c>
      <c r="BE223" s="182">
        <f>IFERROR(VLOOKUP(Tableau210[[#This Row],[OPERATION]],Tableau4[],3,FALSE),"")</f>
        <v>1</v>
      </c>
      <c r="BF223" s="177" cm="1">
        <f t="array" ref="BF223">IFERROR(
   SUM(
      _xlfn._xlws.FILTER(
         Tableau3[Joint Définitif Nb],
         (Tableau3[ITEM]=Tableau210[[#This Row],[NOM]])*
         (Tableau3[Rep.]=Tableau210[[#This Row],[REPERE BUTA]])
      )
   ),
0)</f>
        <v>1</v>
      </c>
      <c r="BG223" s="117" t="s">
        <v>129</v>
      </c>
      <c r="BH223" s="177" t="str" cm="1">
        <f t="array" ref="BH2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3" s="117" t="s">
        <v>2408</v>
      </c>
      <c r="BK223" s="117" t="s">
        <v>37</v>
      </c>
      <c r="BL223" s="167" t="s">
        <v>2380</v>
      </c>
      <c r="BM223" s="167"/>
      <c r="BN223" s="117"/>
      <c r="BO223" s="117"/>
      <c r="BP223" s="117"/>
      <c r="BQ223" s="48"/>
      <c r="BR223" s="119"/>
      <c r="BS223" s="48"/>
      <c r="BT223" s="48"/>
      <c r="BU223" s="48"/>
      <c r="BV223" s="48"/>
      <c r="BW223" s="48"/>
      <c r="BX223" s="48"/>
    </row>
    <row r="224" spans="1:76" ht="15.75" hidden="1" x14ac:dyDescent="0.25">
      <c r="A224" s="48" t="e" cm="1">
        <f t="array" ref="A224">_xlfn.XLOOKUP(Tableau210[[#This Row],[NOM]]&amp;Tableau210[[#This Row],[REPERE BUTA]],[6]!Tableau16[POSTE TECHNIQUE]&amp;[6]!Tableau16[Repere ADM],[6]!Tableau16[NUMERO CLIENT])</f>
        <v>#N/A</v>
      </c>
      <c r="B224" s="48" t="e" cm="1">
        <f t="array" ref="B224">_xlfn.XLOOKUP(Tableau210[[#This Row],[NOM]]&amp;Tableau210[[#This Row],[REPERE BUTA]],[6]!Tableau16[POSTE TECHNIQUE]&amp;[6]!Tableau16[Repere REF],[6]!Tableau16[NUMERO CLIENT])</f>
        <v>#N/A</v>
      </c>
      <c r="C224" s="48" cm="1">
        <f t="array" ref="C224">_xlfn.XLOOKUP(Tableau210[[#This Row],[NOM]]&amp;Tableau210[[#This Row],[Repere Ubleam]],[7]Sheet1!$C$2:$C$2995&amp;[7]Sheet1!$I$2:$I$2995,[7]Sheet1!$A$2:$A$2995)</f>
        <v>196</v>
      </c>
      <c r="D224" s="48" t="str">
        <f>C224&amp;""</f>
        <v>196</v>
      </c>
      <c r="E224" s="48" t="e">
        <v>#N/A</v>
      </c>
      <c r="F224" s="48" t="e">
        <v>#N/A</v>
      </c>
      <c r="G224" s="176" t="s">
        <v>1285</v>
      </c>
      <c r="H224" s="119" t="s">
        <v>1067</v>
      </c>
      <c r="I224" s="119" t="s">
        <v>80</v>
      </c>
      <c r="J224" s="119" t="s">
        <v>1074</v>
      </c>
      <c r="K224" s="119" t="str">
        <f>_xlfn.XLOOKUP(Tableau210[[#This Row],[NOM]],[8]LUT!$I$5:$I$301,[8]LUT!$N$5:$N$301)</f>
        <v xml:space="preserve">Ballon </v>
      </c>
      <c r="L224" s="119">
        <v>2</v>
      </c>
      <c r="M224" s="119"/>
      <c r="N224" s="119">
        <v>2</v>
      </c>
      <c r="O224" s="119"/>
      <c r="P224" s="119"/>
      <c r="Q224" s="119"/>
      <c r="R224" s="119"/>
      <c r="S224" s="119"/>
      <c r="T224" s="119"/>
      <c r="U224" s="119"/>
      <c r="V224" s="119"/>
      <c r="W224" s="148">
        <v>150</v>
      </c>
      <c r="X224" s="207" cm="1">
        <f t="array" ref="X2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22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24" s="148">
        <v>20</v>
      </c>
      <c r="AA224" s="207" cm="1">
        <f t="array" ref="AA2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24" s="48"/>
      <c r="AD224" s="117" t="s">
        <v>2103</v>
      </c>
      <c r="AE224" s="119"/>
      <c r="AF224" s="181">
        <f>IFERROR(VLOOKUP(Tableau210[[#This Row],[OPERATION]],Tableau4[],5,FALSE),"")</f>
        <v>1</v>
      </c>
      <c r="AG224" s="178" cm="1">
        <f t="array" ref="AG224">IFERROR(
   SUM(
      _xlfn._xlws.FILTER(
         Tableau3[JP],
         (Tableau3[ITEM]=Tableau210[[#This Row],[NOM]])*
         (Tableau3[Rep.]=Tableau210[[#This Row],[REPERE BUTA]])
      )
   ),
0)</f>
        <v>1</v>
      </c>
      <c r="AH224" s="182">
        <f>IFERROR(VLOOKUP(Tableau210[[#This Row],[OPERATION]],Tableau4[],4,FALSE),"")</f>
        <v>0</v>
      </c>
      <c r="AI224" s="178" cm="1">
        <f t="array" ref="AI224">IFERROR(
   SUM(
      _xlfn._xlws.FILTER(
         Tableau3[BP],
         (Tableau3[ITEM]=Tableau210[[#This Row],[NOM]])*
         (Tableau3[Rep.]=Tableau210[[#This Row],[REPERE BUTA]])
      )
   ),
0)</f>
        <v>0</v>
      </c>
      <c r="AJ224" s="182" t="str">
        <f>IF(Tableau210[[#This Row],[NB JP EMIS]]=1,"1 JP","") &amp; IF(Tableau210[[#This Row],[NB BP EMIS]]=1," 1 BP","")</f>
        <v>1 JP</v>
      </c>
      <c r="AK224" s="177" t="str">
        <f>IF(Tableau210[[#This Row],[NB JP BUTA]]=1,"1 JP","") &amp; IF(Tableau210[[#This Row],[Nb BP BUTA]]=1," 1 BP","") &amp; IF(Tableau210[[#This Row],[Nb BP BUTA]]=2," 2 BP","")</f>
        <v>1 JP</v>
      </c>
      <c r="AL224" s="117" t="s">
        <v>2527</v>
      </c>
      <c r="AM224" s="117">
        <f>IFERROR(+VLOOKUP(AY224,Tiges!$G$4:$I$569,3,FALSE),"")</f>
        <v>32</v>
      </c>
      <c r="AN224" s="48"/>
      <c r="AO224" s="117">
        <v>8</v>
      </c>
      <c r="AP224" s="177" cm="1">
        <f t="array" ref="AP2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24" s="117" t="s">
        <v>2294</v>
      </c>
      <c r="AS224" s="177" t="str" cm="1">
        <f t="array" ref="AS2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2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224" s="117" t="s">
        <v>1123</v>
      </c>
      <c r="AV224" s="177" cm="1">
        <f t="array" ref="AV2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24" s="117"/>
      <c r="AY224" s="117" cm="1">
        <f t="array" ref="AY224">IFERROR(_xlfn.XLOOKUP(Tableau210[[#This Row],[DN DONNEES BUTA ]]&amp;Tableau210[[#This Row],[PN DONNEES BUTA]],Tiges!$B$4:$B$79&amp;Tiges!$C$4:$C$79,Tiges!$G$4:$G$79),"")</f>
        <v>20</v>
      </c>
      <c r="AZ224" s="117"/>
      <c r="BA224" s="117" cm="1">
        <f t="array" ref="BA224">IFERROR(_xlfn.XLOOKUP(Tableau210[[#This Row],[DN DONNEES BUTA ]]&amp;Tableau210[[#This Row],[PN DONNEES BUTA]],Tiges!$B$4:$B$79&amp;Tiges!$C$4:$C$79,Tiges!$H$4:$H$79),"")</f>
        <v>110</v>
      </c>
      <c r="BB224" s="117"/>
      <c r="BC224" s="182">
        <f>IFERROR(VLOOKUP(Tableau210[[#This Row],[OPERATION]],Tableau4[],2,FALSE),"")</f>
        <v>2</v>
      </c>
      <c r="BD224" s="177" cm="1">
        <f t="array" ref="BD224">IFERROR(
   SUM(
      _xlfn._xlws.FILTER(
         Tableau3[Nb Platinage Joint],
         (Tableau3[ITEM]=Tableau210[[#This Row],[NOM]])*
         (Tableau3[Rep.]=Tableau210[[#This Row],[REPERE BUTA]])
      )
   ),
0)</f>
        <v>2</v>
      </c>
      <c r="BE224" s="182">
        <f>IFERROR(VLOOKUP(Tableau210[[#This Row],[OPERATION]],Tableau4[],3,FALSE),"")</f>
        <v>1</v>
      </c>
      <c r="BF224" s="177" cm="1">
        <f t="array" ref="BF224">IFERROR(
   SUM(
      _xlfn._xlws.FILTER(
         Tableau3[Joint Définitif Nb],
         (Tableau3[ITEM]=Tableau210[[#This Row],[NOM]])*
         (Tableau3[Rep.]=Tableau210[[#This Row],[REPERE BUTA]])
      )
   ),
0)</f>
        <v>1</v>
      </c>
      <c r="BG224" s="117" t="s">
        <v>129</v>
      </c>
      <c r="BH224" s="177" t="str" cm="1">
        <f t="array" ref="BH2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4" s="117" t="s">
        <v>2408</v>
      </c>
      <c r="BK224" s="117" t="s">
        <v>37</v>
      </c>
      <c r="BL224" s="167" t="s">
        <v>2380</v>
      </c>
      <c r="BM224" s="167"/>
      <c r="BN224" s="117"/>
      <c r="BO224" s="117"/>
      <c r="BP224" s="117"/>
      <c r="BQ224" s="48"/>
      <c r="BR224" s="119"/>
      <c r="BS224" s="48"/>
      <c r="BT224" s="48"/>
      <c r="BU224" s="48"/>
      <c r="BV224" s="48"/>
      <c r="BW224" s="48"/>
      <c r="BX224" s="48"/>
    </row>
    <row r="225" spans="1:76" ht="15.75" hidden="1" x14ac:dyDescent="0.25">
      <c r="A225" s="48" t="e" cm="1">
        <f t="array" ref="A225">_xlfn.XLOOKUP(Tableau210[[#This Row],[NOM]]&amp;Tableau210[[#This Row],[REPERE BUTA]],[6]!Tableau16[POSTE TECHNIQUE]&amp;[6]!Tableau16[Repere ADM],[6]!Tableau16[NUMERO CLIENT])</f>
        <v>#N/A</v>
      </c>
      <c r="B225" s="48" t="e" cm="1">
        <f t="array" ref="B225">_xlfn.XLOOKUP(Tableau210[[#This Row],[NOM]]&amp;Tableau210[[#This Row],[REPERE BUTA]],[6]!Tableau16[POSTE TECHNIQUE]&amp;[6]!Tableau16[Repere REF],[6]!Tableau16[NUMERO CLIENT])</f>
        <v>#N/A</v>
      </c>
      <c r="C225" s="48" cm="1">
        <f t="array" ref="C225">_xlfn.XLOOKUP(Tableau210[[#This Row],[NOM]]&amp;Tableau210[[#This Row],[Repere Ubleam]],[7]Sheet1!$C$2:$C$2995&amp;[7]Sheet1!$I$2:$I$2995,[7]Sheet1!$A$2:$A$2995)</f>
        <v>197</v>
      </c>
      <c r="D225" s="48" t="str">
        <f>C225&amp;""</f>
        <v>197</v>
      </c>
      <c r="E225" s="48" t="e">
        <v>#N/A</v>
      </c>
      <c r="F225" s="48" t="e">
        <v>#N/A</v>
      </c>
      <c r="G225" s="176" t="s">
        <v>1285</v>
      </c>
      <c r="H225" s="119" t="s">
        <v>1067</v>
      </c>
      <c r="I225" s="119" t="s">
        <v>80</v>
      </c>
      <c r="J225" s="119" t="s">
        <v>1074</v>
      </c>
      <c r="K225" s="119" t="str">
        <f>_xlfn.XLOOKUP(Tableau210[[#This Row],[NOM]],[8]LUT!$I$5:$I$301,[8]LUT!$N$5:$N$301)</f>
        <v xml:space="preserve">Ballon </v>
      </c>
      <c r="L225" s="119">
        <v>4</v>
      </c>
      <c r="M225" s="119"/>
      <c r="N225" s="119">
        <v>4</v>
      </c>
      <c r="O225" s="119"/>
      <c r="P225" s="119"/>
      <c r="Q225" s="119"/>
      <c r="R225" s="119"/>
      <c r="S225" s="119"/>
      <c r="T225" s="119"/>
      <c r="U225" s="119"/>
      <c r="V225" s="119"/>
      <c r="W225" s="148" t="s">
        <v>2291</v>
      </c>
      <c r="X225" s="207" cm="1">
        <f t="array" ref="X2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2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25" s="148" t="s">
        <v>3424</v>
      </c>
      <c r="AA225" s="207" cm="1">
        <f t="array" ref="AA2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25" s="48"/>
      <c r="AD225" s="117" t="s">
        <v>2103</v>
      </c>
      <c r="AE225" s="119"/>
      <c r="AF225" s="181">
        <f>IFERROR(VLOOKUP(Tableau210[[#This Row],[OPERATION]],Tableau4[],5,FALSE),"")</f>
        <v>1</v>
      </c>
      <c r="AG225" s="178" cm="1">
        <f t="array" ref="AG225">IFERROR(
   SUM(
      _xlfn._xlws.FILTER(
         Tableau3[JP],
         (Tableau3[ITEM]=Tableau210[[#This Row],[NOM]])*
         (Tableau3[Rep.]=Tableau210[[#This Row],[REPERE BUTA]])
      )
   ),
0)</f>
        <v>1</v>
      </c>
      <c r="AH225" s="182">
        <f>IFERROR(VLOOKUP(Tableau210[[#This Row],[OPERATION]],Tableau4[],4,FALSE),"")</f>
        <v>0</v>
      </c>
      <c r="AI225" s="178" cm="1">
        <f t="array" ref="AI225">IFERROR(
   SUM(
      _xlfn._xlws.FILTER(
         Tableau3[BP],
         (Tableau3[ITEM]=Tableau210[[#This Row],[NOM]])*
         (Tableau3[Rep.]=Tableau210[[#This Row],[REPERE BUTA]])
      )
   ),
0)</f>
        <v>0</v>
      </c>
      <c r="AJ225" s="182" t="str">
        <f>IF(Tableau210[[#This Row],[NB JP EMIS]]=1,"1 JP","") &amp; IF(Tableau210[[#This Row],[NB BP EMIS]]=1," 1 BP","")</f>
        <v>1 JP</v>
      </c>
      <c r="AK225" s="177" t="str">
        <f>IF(Tableau210[[#This Row],[NB JP BUTA]]=1,"1 JP","") &amp; IF(Tableau210[[#This Row],[Nb BP BUTA]]=1," 1 BP","") &amp; IF(Tableau210[[#This Row],[Nb BP BUTA]]=2," 2 BP","")</f>
        <v>1 JP</v>
      </c>
      <c r="AL225" s="117" t="s">
        <v>2527</v>
      </c>
      <c r="AM225" s="117">
        <f>IFERROR(+VLOOKUP(AY225,Tiges!$G$4:$I$569,3,FALSE),"")</f>
        <v>27</v>
      </c>
      <c r="AN225" s="48"/>
      <c r="AO225" s="170" t="s">
        <v>3424</v>
      </c>
      <c r="AP225" s="177" cm="1">
        <f t="array" ref="AP2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25" s="170" t="s">
        <v>3424</v>
      </c>
      <c r="AS225" s="177" t="str" cm="1">
        <f t="array" ref="AS2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2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225" s="170" t="s">
        <v>3424</v>
      </c>
      <c r="AV225" s="177" cm="1">
        <f t="array" ref="AV2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25" s="411" t="s">
        <v>3424</v>
      </c>
      <c r="AX225" s="117"/>
      <c r="AY225" s="117" cm="1">
        <f t="array" ref="AY225">IFERROR(_xlfn.XLOOKUP(Tableau210[[#This Row],[DN DONNEES BUTA ]]&amp;Tableau210[[#This Row],[PN DONNEES BUTA]],Tiges!$B$4:$B$79&amp;Tiges!$C$4:$C$79,Tiges!$G$4:$G$79),"")</f>
        <v>16</v>
      </c>
      <c r="AZ225" s="117"/>
      <c r="BA225" s="117" cm="1">
        <f t="array" ref="BA225">IFERROR(_xlfn.XLOOKUP(Tableau210[[#This Row],[DN DONNEES BUTA ]]&amp;Tableau210[[#This Row],[PN DONNEES BUTA]],Tiges!$B$4:$B$79&amp;Tiges!$C$4:$C$79,Tiges!$H$4:$H$79),"")</f>
        <v>90</v>
      </c>
      <c r="BB225" s="117"/>
      <c r="BC225" s="182">
        <f>IFERROR(VLOOKUP(Tableau210[[#This Row],[OPERATION]],Tableau4[],2,FALSE),"")</f>
        <v>2</v>
      </c>
      <c r="BD225" s="177" cm="1">
        <f t="array" ref="BD225">IFERROR(
   SUM(
      _xlfn._xlws.FILTER(
         Tableau3[Nb Platinage Joint],
         (Tableau3[ITEM]=Tableau210[[#This Row],[NOM]])*
         (Tableau3[Rep.]=Tableau210[[#This Row],[REPERE BUTA]])
      )
   ),
0)</f>
        <v>2</v>
      </c>
      <c r="BE225" s="182">
        <f>IFERROR(VLOOKUP(Tableau210[[#This Row],[OPERATION]],Tableau4[],3,FALSE),"")</f>
        <v>1</v>
      </c>
      <c r="BF225" s="177" cm="1">
        <f t="array" ref="BF225">IFERROR(
   SUM(
      _xlfn._xlws.FILTER(
         Tableau3[Joint Définitif Nb],
         (Tableau3[ITEM]=Tableau210[[#This Row],[NOM]])*
         (Tableau3[Rep.]=Tableau210[[#This Row],[REPERE BUTA]])
      )
   ),
0)</f>
        <v>1</v>
      </c>
      <c r="BG225" s="170" t="s">
        <v>3424</v>
      </c>
      <c r="BH225" s="177" t="str" cm="1">
        <f t="array" ref="BH2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5" s="170" t="s">
        <v>3424</v>
      </c>
      <c r="BK225" s="170" t="s">
        <v>3424</v>
      </c>
      <c r="BL225" s="167" t="s">
        <v>2380</v>
      </c>
      <c r="BM225" s="167"/>
      <c r="BN225" s="117"/>
      <c r="BO225" s="117"/>
      <c r="BP225" s="117"/>
      <c r="BQ225" s="48"/>
      <c r="BR225" s="119"/>
      <c r="BS225" s="48"/>
      <c r="BT225" s="48"/>
      <c r="BU225" s="48"/>
      <c r="BV225" s="48"/>
      <c r="BW225" s="48"/>
      <c r="BX225" s="48"/>
    </row>
    <row r="226" spans="1:76" s="154" customFormat="1" ht="15.75" hidden="1" x14ac:dyDescent="0.25">
      <c r="A226" s="48" t="e" cm="1">
        <f t="array" ref="A226">_xlfn.XLOOKUP(Tableau210[[#This Row],[NOM]]&amp;Tableau210[[#This Row],[REPERE BUTA]],[6]!Tableau16[POSTE TECHNIQUE]&amp;[6]!Tableau16[Repere ADM],[6]!Tableau16[NUMERO CLIENT])</f>
        <v>#N/A</v>
      </c>
      <c r="B226" s="48" t="e" cm="1">
        <f t="array" ref="B226">_xlfn.XLOOKUP(Tableau210[[#This Row],[NOM]]&amp;Tableau210[[#This Row],[REPERE BUTA]],[6]!Tableau16[POSTE TECHNIQUE]&amp;[6]!Tableau16[Repere REF],[6]!Tableau16[NUMERO CLIENT])</f>
        <v>#N/A</v>
      </c>
      <c r="C226" s="48" cm="1">
        <f t="array" ref="C226">_xlfn.XLOOKUP(Tableau210[[#This Row],[NOM]]&amp;Tableau210[[#This Row],[Repere Ubleam]],[7]Sheet1!$C$2:$C$2995&amp;[7]Sheet1!$I$2:$I$2995,[7]Sheet1!$A$2:$A$2995)</f>
        <v>198</v>
      </c>
      <c r="D226" s="48" t="str">
        <f>C226&amp;""</f>
        <v>198</v>
      </c>
      <c r="E226" s="48" t="e">
        <v>#N/A</v>
      </c>
      <c r="F226" s="48" t="e">
        <v>#N/A</v>
      </c>
      <c r="G226" s="149" t="s">
        <v>1285</v>
      </c>
      <c r="H226" s="150" t="s">
        <v>1067</v>
      </c>
      <c r="I226" s="150" t="s">
        <v>80</v>
      </c>
      <c r="J226" s="150" t="s">
        <v>1074</v>
      </c>
      <c r="K226" s="150" t="str">
        <f>_xlfn.XLOOKUP(Tableau210[[#This Row],[NOM]],[8]LUT!$I$5:$I$301,[8]LUT!$N$5:$N$301)</f>
        <v xml:space="preserve">Ballon </v>
      </c>
      <c r="L226" s="150">
        <v>5</v>
      </c>
      <c r="M226" s="150"/>
      <c r="N226" s="150">
        <v>5</v>
      </c>
      <c r="O226" s="150"/>
      <c r="P226" s="150"/>
      <c r="Q226" s="150"/>
      <c r="R226" s="150"/>
      <c r="S226" s="150"/>
      <c r="T226" s="150"/>
      <c r="U226" s="150"/>
      <c r="V226" s="150"/>
      <c r="W226" s="151">
        <v>50</v>
      </c>
      <c r="X226" s="151" cm="1">
        <f t="array" ref="X2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26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26" s="151">
        <v>20</v>
      </c>
      <c r="AA226" s="151" cm="1">
        <f t="array" ref="AA2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6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26" s="152"/>
      <c r="AD226" s="153" t="s">
        <v>2103</v>
      </c>
      <c r="AE226" s="150"/>
      <c r="AF226" s="150">
        <f>IFERROR(VLOOKUP(Tableau210[[#This Row],[OPERATION]],Tableau4[],5,FALSE),"")</f>
        <v>1</v>
      </c>
      <c r="AG226" s="150" cm="1">
        <f t="array" ref="AG226">IFERROR(
   SUM(
      _xlfn._xlws.FILTER(
         Tableau3[JP],
         (Tableau3[ITEM]=Tableau210[[#This Row],[NOM]])*
         (Tableau3[Rep.]=Tableau210[[#This Row],[REPERE BUTA]])
      )
   ),
0)</f>
        <v>1</v>
      </c>
      <c r="AH226" s="153">
        <f>IFERROR(VLOOKUP(Tableau210[[#This Row],[OPERATION]],Tableau4[],4,FALSE),"")</f>
        <v>0</v>
      </c>
      <c r="AI226" s="150" cm="1">
        <f t="array" ref="AI226">IFERROR(
   SUM(
      _xlfn._xlws.FILTER(
         Tableau3[BP],
         (Tableau3[ITEM]=Tableau210[[#This Row],[NOM]])*
         (Tableau3[Rep.]=Tableau210[[#This Row],[REPERE BUTA]])
      )
   ),
0)</f>
        <v>0</v>
      </c>
      <c r="AJ226" s="153" t="str">
        <f>IF(Tableau210[[#This Row],[NB JP EMIS]]=1,"1 JP","") &amp; IF(Tableau210[[#This Row],[NB BP EMIS]]=1," 1 BP","")</f>
        <v>1 JP</v>
      </c>
      <c r="AK226" s="153" t="str">
        <f>IF(Tableau210[[#This Row],[NB JP BUTA]]=1,"1 JP","") &amp; IF(Tableau210[[#This Row],[Nb BP BUTA]]=1," 1 BP","") &amp; IF(Tableau210[[#This Row],[Nb BP BUTA]]=2," 2 BP","")</f>
        <v>1 JP</v>
      </c>
      <c r="AL226" s="153" t="s">
        <v>2527</v>
      </c>
      <c r="AM226" s="153">
        <f>IFERROR(+VLOOKUP(AY226,Tiges!$G$4:$I$569,3,FALSE),"")</f>
        <v>27</v>
      </c>
      <c r="AN226" s="152"/>
      <c r="AO226" s="153">
        <v>4</v>
      </c>
      <c r="AP226" s="153" cm="1">
        <f t="array" ref="AP2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2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26" s="153" t="s">
        <v>2163</v>
      </c>
      <c r="AS226" s="153" t="str" cm="1">
        <f t="array" ref="AS2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22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26" s="153" t="s">
        <v>1123</v>
      </c>
      <c r="AV226" s="153" cm="1">
        <f t="array" ref="AV2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2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26" s="153"/>
      <c r="AY226" s="153" cm="1">
        <f t="array" ref="AY226">IFERROR(_xlfn.XLOOKUP(Tableau210[[#This Row],[DN DONNEES BUTA ]]&amp;Tableau210[[#This Row],[PN DONNEES BUTA]],Tiges!$B$4:$B$79&amp;Tiges!$C$4:$C$79,Tiges!$G$4:$G$79),"")</f>
        <v>16</v>
      </c>
      <c r="AZ226" s="153"/>
      <c r="BA226" s="153" cm="1">
        <f t="array" ref="BA226">IFERROR(_xlfn.XLOOKUP(Tableau210[[#This Row],[DN DONNEES BUTA ]]&amp;Tableau210[[#This Row],[PN DONNEES BUTA]],Tiges!$B$4:$B$79&amp;Tiges!$C$4:$C$79,Tiges!$H$4:$H$79),"")</f>
        <v>90</v>
      </c>
      <c r="BB226" s="153"/>
      <c r="BC226" s="153">
        <f>IFERROR(VLOOKUP(Tableau210[[#This Row],[OPERATION]],Tableau4[],2,FALSE),"")</f>
        <v>2</v>
      </c>
      <c r="BD226" s="153" cm="1">
        <f t="array" ref="BD226">IFERROR(
   SUM(
      _xlfn._xlws.FILTER(
         Tableau3[Nb Platinage Joint],
         (Tableau3[ITEM]=Tableau210[[#This Row],[NOM]])*
         (Tableau3[Rep.]=Tableau210[[#This Row],[REPERE BUTA]])
      )
   ),
0)</f>
        <v>2</v>
      </c>
      <c r="BE226" s="153">
        <f>IFERROR(VLOOKUP(Tableau210[[#This Row],[OPERATION]],Tableau4[],3,FALSE),"")</f>
        <v>1</v>
      </c>
      <c r="BF226" s="153" cm="1">
        <f t="array" ref="BF226">IFERROR(
   SUM(
      _xlfn._xlws.FILTER(
         Tableau3[Joint Définitif Nb],
         (Tableau3[ITEM]=Tableau210[[#This Row],[NOM]])*
         (Tableau3[Rep.]=Tableau210[[#This Row],[REPERE BUTA]])
      )
   ),
0)</f>
        <v>1</v>
      </c>
      <c r="BG226" s="153" t="s">
        <v>129</v>
      </c>
      <c r="BH226" s="153" t="str" cm="1">
        <f t="array" ref="BH2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6" s="153" t="s">
        <v>2408</v>
      </c>
      <c r="BK226" s="153" t="s">
        <v>37</v>
      </c>
      <c r="BL226" s="153" t="s">
        <v>2425</v>
      </c>
      <c r="BM226" s="153"/>
      <c r="BN226" s="153"/>
      <c r="BO226" s="153"/>
      <c r="BP226" s="153"/>
      <c r="BQ226" s="152"/>
      <c r="BR226" s="150"/>
      <c r="BS226" s="152"/>
      <c r="BT226" s="152"/>
      <c r="BU226" s="152"/>
      <c r="BV226" s="152"/>
      <c r="BW226" s="152"/>
      <c r="BX226" s="152"/>
    </row>
    <row r="227" spans="1:76" s="154" customFormat="1" ht="15.75" hidden="1" x14ac:dyDescent="0.25">
      <c r="A227" s="48" t="e" cm="1">
        <f t="array" ref="A227">_xlfn.XLOOKUP(Tableau210[[#This Row],[NOM]]&amp;Tableau210[[#This Row],[REPERE BUTA]],[6]!Tableau16[POSTE TECHNIQUE]&amp;[6]!Tableau16[Repere ADM],[6]!Tableau16[NUMERO CLIENT])</f>
        <v>#N/A</v>
      </c>
      <c r="B227" s="48" t="e" cm="1">
        <f t="array" ref="B227">_xlfn.XLOOKUP(Tableau210[[#This Row],[NOM]]&amp;Tableau210[[#This Row],[REPERE BUTA]],[6]!Tableau16[POSTE TECHNIQUE]&amp;[6]!Tableau16[Repere REF],[6]!Tableau16[NUMERO CLIENT])</f>
        <v>#N/A</v>
      </c>
      <c r="C227" s="48" cm="1">
        <f t="array" ref="C227">_xlfn.XLOOKUP(Tableau210[[#This Row],[NOM]]&amp;Tableau210[[#This Row],[Repere Ubleam]],[7]Sheet1!$C$2:$C$2995&amp;[7]Sheet1!$I$2:$I$2995,[7]Sheet1!$A$2:$A$2995)</f>
        <v>199</v>
      </c>
      <c r="D227" s="48" t="str">
        <f>C227&amp;""</f>
        <v>199</v>
      </c>
      <c r="E227" s="48" t="e">
        <v>#N/A</v>
      </c>
      <c r="F227" s="48" t="e">
        <v>#N/A</v>
      </c>
      <c r="G227" s="149" t="s">
        <v>1285</v>
      </c>
      <c r="H227" s="150" t="s">
        <v>1067</v>
      </c>
      <c r="I227" s="150" t="s">
        <v>80</v>
      </c>
      <c r="J227" s="150" t="s">
        <v>1074</v>
      </c>
      <c r="K227" s="150" t="str">
        <f>_xlfn.XLOOKUP(Tableau210[[#This Row],[NOM]],[8]LUT!$I$5:$I$301,[8]LUT!$N$5:$N$301)</f>
        <v xml:space="preserve">Ballon </v>
      </c>
      <c r="L227" s="150">
        <v>6</v>
      </c>
      <c r="M227" s="150"/>
      <c r="N227" s="150">
        <v>6</v>
      </c>
      <c r="O227" s="150"/>
      <c r="P227" s="150"/>
      <c r="Q227" s="150"/>
      <c r="R227" s="150"/>
      <c r="S227" s="150"/>
      <c r="T227" s="150"/>
      <c r="U227" s="150"/>
      <c r="V227" s="150"/>
      <c r="W227" s="151">
        <v>100</v>
      </c>
      <c r="X227" s="151" cm="1">
        <f t="array" ref="X2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27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27" s="151">
        <v>20</v>
      </c>
      <c r="AA227" s="151" cm="1">
        <f t="array" ref="AA2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7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27" s="152"/>
      <c r="AD227" s="153" t="s">
        <v>2103</v>
      </c>
      <c r="AE227" s="150"/>
      <c r="AF227" s="150">
        <f>IFERROR(VLOOKUP(Tableau210[[#This Row],[OPERATION]],Tableau4[],5,FALSE),"")</f>
        <v>1</v>
      </c>
      <c r="AG227" s="150" cm="1">
        <f t="array" ref="AG227">IFERROR(
   SUM(
      _xlfn._xlws.FILTER(
         Tableau3[JP],
         (Tableau3[ITEM]=Tableau210[[#This Row],[NOM]])*
         (Tableau3[Rep.]=Tableau210[[#This Row],[REPERE BUTA]])
      )
   ),
0)</f>
        <v>1</v>
      </c>
      <c r="AH227" s="153">
        <f>IFERROR(VLOOKUP(Tableau210[[#This Row],[OPERATION]],Tableau4[],4,FALSE),"")</f>
        <v>0</v>
      </c>
      <c r="AI227" s="150" cm="1">
        <f t="array" ref="AI227">IFERROR(
   SUM(
      _xlfn._xlws.FILTER(
         Tableau3[BP],
         (Tableau3[ITEM]=Tableau210[[#This Row],[NOM]])*
         (Tableau3[Rep.]=Tableau210[[#This Row],[REPERE BUTA]])
      )
   ),
0)</f>
        <v>0</v>
      </c>
      <c r="AJ227" s="153" t="str">
        <f>IF(Tableau210[[#This Row],[NB JP EMIS]]=1,"1 JP","") &amp; IF(Tableau210[[#This Row],[NB BP EMIS]]=1," 1 BP","")</f>
        <v>1 JP</v>
      </c>
      <c r="AK227" s="153" t="str">
        <f>IF(Tableau210[[#This Row],[NB JP BUTA]]=1,"1 JP","") &amp; IF(Tableau210[[#This Row],[Nb BP BUTA]]=1," 1 BP","") &amp; IF(Tableau210[[#This Row],[Nb BP BUTA]]=2," 2 BP","")</f>
        <v>1 JP</v>
      </c>
      <c r="AL227" s="153" t="s">
        <v>2527</v>
      </c>
      <c r="AM227" s="153">
        <f>IFERROR(+VLOOKUP(AY227,Tiges!$G$4:$I$569,3,FALSE),"")</f>
        <v>27</v>
      </c>
      <c r="AN227" s="152"/>
      <c r="AO227" s="153">
        <v>8</v>
      </c>
      <c r="AP227" s="153" cm="1">
        <f t="array" ref="AP2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2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27" s="153" t="s">
        <v>2163</v>
      </c>
      <c r="AS227" s="153" t="str" cm="1">
        <f t="array" ref="AS2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2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27" s="153" t="s">
        <v>1123</v>
      </c>
      <c r="AV227" s="153" cm="1">
        <f t="array" ref="AV2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2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27" s="153"/>
      <c r="AY227" s="153" cm="1">
        <f t="array" ref="AY227">IFERROR(_xlfn.XLOOKUP(Tableau210[[#This Row],[DN DONNEES BUTA ]]&amp;Tableau210[[#This Row],[PN DONNEES BUTA]],Tiges!$B$4:$B$79&amp;Tiges!$C$4:$C$79,Tiges!$G$4:$G$79),"")</f>
        <v>16</v>
      </c>
      <c r="AZ227" s="153"/>
      <c r="BA227" s="153" cm="1">
        <f t="array" ref="BA227">IFERROR(_xlfn.XLOOKUP(Tableau210[[#This Row],[DN DONNEES BUTA ]]&amp;Tableau210[[#This Row],[PN DONNEES BUTA]],Tiges!$B$4:$B$79&amp;Tiges!$C$4:$C$79,Tiges!$H$4:$H$79),"")</f>
        <v>100</v>
      </c>
      <c r="BB227" s="153"/>
      <c r="BC227" s="153">
        <f>IFERROR(VLOOKUP(Tableau210[[#This Row],[OPERATION]],Tableau4[],2,FALSE),"")</f>
        <v>2</v>
      </c>
      <c r="BD227" s="153" cm="1">
        <f t="array" ref="BD227">IFERROR(
   SUM(
      _xlfn._xlws.FILTER(
         Tableau3[Nb Platinage Joint],
         (Tableau3[ITEM]=Tableau210[[#This Row],[NOM]])*
         (Tableau3[Rep.]=Tableau210[[#This Row],[REPERE BUTA]])
      )
   ),
0)</f>
        <v>2</v>
      </c>
      <c r="BE227" s="153">
        <f>IFERROR(VLOOKUP(Tableau210[[#This Row],[OPERATION]],Tableau4[],3,FALSE),"")</f>
        <v>1</v>
      </c>
      <c r="BF227" s="153" cm="1">
        <f t="array" ref="BF227">IFERROR(
   SUM(
      _xlfn._xlws.FILTER(
         Tableau3[Joint Définitif Nb],
         (Tableau3[ITEM]=Tableau210[[#This Row],[NOM]])*
         (Tableau3[Rep.]=Tableau210[[#This Row],[REPERE BUTA]])
      )
   ),
0)</f>
        <v>1</v>
      </c>
      <c r="BG227" s="153" t="s">
        <v>129</v>
      </c>
      <c r="BH227" s="153" t="str" cm="1">
        <f t="array" ref="BH2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7" s="153" t="s">
        <v>2408</v>
      </c>
      <c r="BK227" s="153" t="s">
        <v>37</v>
      </c>
      <c r="BL227" s="153" t="s">
        <v>2425</v>
      </c>
      <c r="BM227" s="153"/>
      <c r="BN227" s="153"/>
      <c r="BO227" s="153"/>
      <c r="BP227" s="153"/>
      <c r="BQ227" s="152"/>
      <c r="BR227" s="150"/>
      <c r="BS227" s="152"/>
      <c r="BT227" s="152"/>
      <c r="BU227" s="152"/>
      <c r="BV227" s="152"/>
      <c r="BW227" s="152"/>
      <c r="BX227" s="152"/>
    </row>
    <row r="228" spans="1:76" ht="15.75" hidden="1" x14ac:dyDescent="0.25">
      <c r="A228" s="48" t="e" cm="1">
        <f t="array" ref="A228">_xlfn.XLOOKUP(Tableau210[[#This Row],[NOM]]&amp;Tableau210[[#This Row],[REPERE BUTA]],[6]!Tableau16[POSTE TECHNIQUE]&amp;[6]!Tableau16[Repere ADM],[6]!Tableau16[NUMERO CLIENT])</f>
        <v>#N/A</v>
      </c>
      <c r="B228" s="48" t="e" cm="1">
        <f t="array" ref="B228">_xlfn.XLOOKUP(Tableau210[[#This Row],[NOM]]&amp;Tableau210[[#This Row],[REPERE BUTA]],[6]!Tableau16[POSTE TECHNIQUE]&amp;[6]!Tableau16[Repere REF],[6]!Tableau16[NUMERO CLIENT])</f>
        <v>#N/A</v>
      </c>
      <c r="C228" s="48" cm="1">
        <f t="array" ref="C228">_xlfn.XLOOKUP(Tableau210[[#This Row],[NOM]]&amp;Tableau210[[#This Row],[Repere Ubleam]],[7]Sheet1!$C$2:$C$2995&amp;[7]Sheet1!$I$2:$I$2995,[7]Sheet1!$A$2:$A$2995)</f>
        <v>200</v>
      </c>
      <c r="D228" s="48" t="str">
        <f>C228&amp;""</f>
        <v>200</v>
      </c>
      <c r="E228" s="48" t="e">
        <v>#N/A</v>
      </c>
      <c r="F228" s="48" t="e">
        <v>#N/A</v>
      </c>
      <c r="G228" s="176" t="s">
        <v>1285</v>
      </c>
      <c r="H228" s="119" t="s">
        <v>1067</v>
      </c>
      <c r="I228" s="119" t="s">
        <v>80</v>
      </c>
      <c r="J228" s="119" t="s">
        <v>1074</v>
      </c>
      <c r="K228" s="119" t="str">
        <f>_xlfn.XLOOKUP(Tableau210[[#This Row],[NOM]],[8]LUT!$I$5:$I$301,[8]LUT!$N$5:$N$301)</f>
        <v xml:space="preserve">Ballon </v>
      </c>
      <c r="L228" s="119">
        <v>7</v>
      </c>
      <c r="M228" s="119"/>
      <c r="N228" s="119">
        <v>7</v>
      </c>
      <c r="O228" s="119"/>
      <c r="P228" s="119"/>
      <c r="Q228" s="119"/>
      <c r="R228" s="119"/>
      <c r="S228" s="119"/>
      <c r="T228" s="119"/>
      <c r="U228" s="119"/>
      <c r="V228" s="119"/>
      <c r="W228" s="148">
        <v>50</v>
      </c>
      <c r="X228" s="207" cm="1">
        <f t="array" ref="X2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2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28" s="148">
        <v>20</v>
      </c>
      <c r="AA228" s="207" cm="1">
        <f t="array" ref="AA2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28" s="48"/>
      <c r="AD228" s="117" t="s">
        <v>2103</v>
      </c>
      <c r="AE228" s="119"/>
      <c r="AF228" s="119">
        <f>IFERROR(VLOOKUP(Tableau210[[#This Row],[OPERATION]],Tableau4[],5,FALSE),"")</f>
        <v>1</v>
      </c>
      <c r="AG228" s="119" cm="1">
        <f t="array" ref="AG228">IFERROR(
   SUM(
      _xlfn._xlws.FILTER(
         Tableau3[JP],
         (Tableau3[ITEM]=Tableau210[[#This Row],[NOM]])*
         (Tableau3[Rep.]=Tableau210[[#This Row],[REPERE BUTA]])
      )
   ),
0)</f>
        <v>1</v>
      </c>
      <c r="AH228" s="117">
        <f>IFERROR(VLOOKUP(Tableau210[[#This Row],[OPERATION]],Tableau4[],4,FALSE),"")</f>
        <v>0</v>
      </c>
      <c r="AI228" s="119" cm="1">
        <f t="array" ref="AI228">IFERROR(
   SUM(
      _xlfn._xlws.FILTER(
         Tableau3[BP],
         (Tableau3[ITEM]=Tableau210[[#This Row],[NOM]])*
         (Tableau3[Rep.]=Tableau210[[#This Row],[REPERE BUTA]])
      )
   ),
0)</f>
        <v>0</v>
      </c>
      <c r="AJ228" s="117" t="str">
        <f>IF(Tableau210[[#This Row],[NB JP EMIS]]=1,"1 JP","") &amp; IF(Tableau210[[#This Row],[NB BP EMIS]]=1," 1 BP","")</f>
        <v>1 JP</v>
      </c>
      <c r="AK228" s="117" t="str">
        <f>IF(Tableau210[[#This Row],[NB JP BUTA]]=1,"1 JP","") &amp; IF(Tableau210[[#This Row],[Nb BP BUTA]]=1," 1 BP","") &amp; IF(Tableau210[[#This Row],[Nb BP BUTA]]=2," 2 BP","")</f>
        <v>1 JP</v>
      </c>
      <c r="AL228" s="117" t="s">
        <v>2527</v>
      </c>
      <c r="AM228" s="117">
        <f>IFERROR(+VLOOKUP(AY228,Tiges!$G$4:$I$569,3,FALSE),"")</f>
        <v>27</v>
      </c>
      <c r="AN228" s="48"/>
      <c r="AO228" s="117">
        <v>4</v>
      </c>
      <c r="AP228" s="177" cm="1">
        <f t="array" ref="AP2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28" s="117" t="s">
        <v>2163</v>
      </c>
      <c r="AS228" s="177" t="str" cm="1">
        <f t="array" ref="AS2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2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28" s="117" t="s">
        <v>1123</v>
      </c>
      <c r="AV228" s="177" cm="1">
        <f t="array" ref="AV2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28" s="117"/>
      <c r="AY228" s="117" cm="1">
        <f t="array" ref="AY228">IFERROR(_xlfn.XLOOKUP(Tableau210[[#This Row],[DN DONNEES BUTA ]]&amp;Tableau210[[#This Row],[PN DONNEES BUTA]],Tiges!$B$4:$B$79&amp;Tiges!$C$4:$C$79,Tiges!$G$4:$G$79),"")</f>
        <v>16</v>
      </c>
      <c r="AZ228" s="117"/>
      <c r="BA228" s="117" cm="1">
        <f t="array" ref="BA228">IFERROR(_xlfn.XLOOKUP(Tableau210[[#This Row],[DN DONNEES BUTA ]]&amp;Tableau210[[#This Row],[PN DONNEES BUTA]],Tiges!$B$4:$B$79&amp;Tiges!$C$4:$C$79,Tiges!$H$4:$H$79),"")</f>
        <v>90</v>
      </c>
      <c r="BB228" s="117"/>
      <c r="BC228" s="117">
        <f>IFERROR(VLOOKUP(Tableau210[[#This Row],[OPERATION]],Tableau4[],2,FALSE),"")</f>
        <v>2</v>
      </c>
      <c r="BD228" s="117" cm="1">
        <f t="array" ref="BD228">IFERROR(
   SUM(
      _xlfn._xlws.FILTER(
         Tableau3[Nb Platinage Joint],
         (Tableau3[ITEM]=Tableau210[[#This Row],[NOM]])*
         (Tableau3[Rep.]=Tableau210[[#This Row],[REPERE BUTA]])
      )
   ),
0)</f>
        <v>2</v>
      </c>
      <c r="BE228" s="117">
        <f>IFERROR(VLOOKUP(Tableau210[[#This Row],[OPERATION]],Tableau4[],3,FALSE),"")</f>
        <v>1</v>
      </c>
      <c r="BF228" s="117" cm="1">
        <f t="array" ref="BF228">IFERROR(
   SUM(
      _xlfn._xlws.FILTER(
         Tableau3[Joint Définitif Nb],
         (Tableau3[ITEM]=Tableau210[[#This Row],[NOM]])*
         (Tableau3[Rep.]=Tableau210[[#This Row],[REPERE BUTA]])
      )
   ),
0)</f>
        <v>1</v>
      </c>
      <c r="BG228" s="117" t="s">
        <v>129</v>
      </c>
      <c r="BH228" s="117" t="str" cm="1">
        <f t="array" ref="BH2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8" s="117" t="s">
        <v>2408</v>
      </c>
      <c r="BK228" s="117" t="s">
        <v>37</v>
      </c>
      <c r="BL228" s="167" t="s">
        <v>2380</v>
      </c>
      <c r="BM228" s="167"/>
      <c r="BN228" s="117"/>
      <c r="BO228" s="117"/>
      <c r="BP228" s="117"/>
      <c r="BQ228" s="48"/>
      <c r="BR228" s="119"/>
      <c r="BS228" s="48"/>
      <c r="BT228" s="48"/>
      <c r="BU228" s="48"/>
      <c r="BV228" s="48"/>
      <c r="BW228" s="48"/>
      <c r="BX228" s="48"/>
    </row>
    <row r="229" spans="1:76" ht="15.75" hidden="1" x14ac:dyDescent="0.25">
      <c r="A229" s="48" t="e" cm="1">
        <f t="array" ref="A229">_xlfn.XLOOKUP(Tableau210[[#This Row],[NOM]]&amp;Tableau210[[#This Row],[REPERE BUTA]],[6]!Tableau16[POSTE TECHNIQUE]&amp;[6]!Tableau16[Repere ADM],[6]!Tableau16[NUMERO CLIENT])</f>
        <v>#N/A</v>
      </c>
      <c r="B229" s="48" t="e" cm="1">
        <f t="array" ref="B229">_xlfn.XLOOKUP(Tableau210[[#This Row],[NOM]]&amp;Tableau210[[#This Row],[REPERE BUTA]],[6]!Tableau16[POSTE TECHNIQUE]&amp;[6]!Tableau16[Repere REF],[6]!Tableau16[NUMERO CLIENT])</f>
        <v>#N/A</v>
      </c>
      <c r="C229" s="48" cm="1">
        <f t="array" ref="C229">_xlfn.XLOOKUP(Tableau210[[#This Row],[NOM]]&amp;Tableau210[[#This Row],[Repere Ubleam]],[7]Sheet1!$C$2:$C$2995&amp;[7]Sheet1!$I$2:$I$2995,[7]Sheet1!$A$2:$A$2995)</f>
        <v>201</v>
      </c>
      <c r="D229" s="48" t="str">
        <f>C229&amp;""</f>
        <v>201</v>
      </c>
      <c r="E229" s="48" t="e">
        <v>#N/A</v>
      </c>
      <c r="F229" s="48" t="e">
        <v>#N/A</v>
      </c>
      <c r="G229" s="176" t="s">
        <v>1285</v>
      </c>
      <c r="H229" s="119" t="s">
        <v>1067</v>
      </c>
      <c r="I229" s="119" t="s">
        <v>80</v>
      </c>
      <c r="J229" s="119" t="s">
        <v>1074</v>
      </c>
      <c r="K229" s="119" t="str">
        <f>_xlfn.XLOOKUP(Tableau210[[#This Row],[NOM]],[8]LUT!$I$5:$I$301,[8]LUT!$N$5:$N$301)</f>
        <v xml:space="preserve">Ballon </v>
      </c>
      <c r="L229" s="119">
        <v>8</v>
      </c>
      <c r="M229" s="119"/>
      <c r="N229" s="119">
        <v>8</v>
      </c>
      <c r="O229" s="119"/>
      <c r="P229" s="119"/>
      <c r="Q229" s="119"/>
      <c r="R229" s="119"/>
      <c r="S229" s="119"/>
      <c r="T229" s="119"/>
      <c r="U229" s="119"/>
      <c r="V229" s="119"/>
      <c r="W229" s="148">
        <v>50</v>
      </c>
      <c r="X229" s="207" cm="1">
        <f t="array" ref="X2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2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29" s="148">
        <v>20</v>
      </c>
      <c r="AA229" s="207" cm="1">
        <f t="array" ref="AA2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2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29" s="48"/>
      <c r="AD229" s="117" t="s">
        <v>2103</v>
      </c>
      <c r="AE229" s="119"/>
      <c r="AF229" s="181">
        <f>IFERROR(VLOOKUP(Tableau210[[#This Row],[OPERATION]],Tableau4[],5,FALSE),"")</f>
        <v>1</v>
      </c>
      <c r="AG229" s="178" cm="1">
        <f t="array" ref="AG229">IFERROR(
   SUM(
      _xlfn._xlws.FILTER(
         Tableau3[JP],
         (Tableau3[ITEM]=Tableau210[[#This Row],[NOM]])*
         (Tableau3[Rep.]=Tableau210[[#This Row],[REPERE BUTA]])
      )
   ),
0)</f>
        <v>1</v>
      </c>
      <c r="AH229" s="182">
        <f>IFERROR(VLOOKUP(Tableau210[[#This Row],[OPERATION]],Tableau4[],4,FALSE),"")</f>
        <v>0</v>
      </c>
      <c r="AI229" s="178" cm="1">
        <f t="array" ref="AI229">IFERROR(
   SUM(
      _xlfn._xlws.FILTER(
         Tableau3[BP],
         (Tableau3[ITEM]=Tableau210[[#This Row],[NOM]])*
         (Tableau3[Rep.]=Tableau210[[#This Row],[REPERE BUTA]])
      )
   ),
0)</f>
        <v>0</v>
      </c>
      <c r="AJ229" s="182" t="str">
        <f>IF(Tableau210[[#This Row],[NB JP EMIS]]=1,"1 JP","") &amp; IF(Tableau210[[#This Row],[NB BP EMIS]]=1," 1 BP","")</f>
        <v>1 JP</v>
      </c>
      <c r="AK229" s="177" t="str">
        <f>IF(Tableau210[[#This Row],[NB JP BUTA]]=1,"1 JP","") &amp; IF(Tableau210[[#This Row],[Nb BP BUTA]]=1," 1 BP","") &amp; IF(Tableau210[[#This Row],[Nb BP BUTA]]=2," 2 BP","")</f>
        <v>1 JP</v>
      </c>
      <c r="AL229" s="117" t="s">
        <v>2527</v>
      </c>
      <c r="AM229" s="117">
        <f>IFERROR(+VLOOKUP(AY229,Tiges!$G$4:$I$569,3,FALSE),"")</f>
        <v>27</v>
      </c>
      <c r="AN229" s="48"/>
      <c r="AO229" s="117">
        <v>4</v>
      </c>
      <c r="AP229" s="177" cm="1">
        <f t="array" ref="AP2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29" s="117" t="s">
        <v>2161</v>
      </c>
      <c r="AS229" s="177" t="str" cm="1">
        <f t="array" ref="AS2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2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29" s="117" t="s">
        <v>1123</v>
      </c>
      <c r="AV229" s="177" cm="1">
        <f t="array" ref="AV2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29" s="117"/>
      <c r="AY229" s="117" cm="1">
        <f t="array" ref="AY229">IFERROR(_xlfn.XLOOKUP(Tableau210[[#This Row],[DN DONNEES BUTA ]]&amp;Tableau210[[#This Row],[PN DONNEES BUTA]],Tiges!$B$4:$B$79&amp;Tiges!$C$4:$C$79,Tiges!$G$4:$G$79),"")</f>
        <v>16</v>
      </c>
      <c r="AZ229" s="117"/>
      <c r="BA229" s="117" cm="1">
        <f t="array" ref="BA229">IFERROR(_xlfn.XLOOKUP(Tableau210[[#This Row],[DN DONNEES BUTA ]]&amp;Tableau210[[#This Row],[PN DONNEES BUTA]],Tiges!$B$4:$B$79&amp;Tiges!$C$4:$C$79,Tiges!$H$4:$H$79),"")</f>
        <v>90</v>
      </c>
      <c r="BB229" s="117"/>
      <c r="BC229" s="182">
        <f>IFERROR(VLOOKUP(Tableau210[[#This Row],[OPERATION]],Tableau4[],2,FALSE),"")</f>
        <v>2</v>
      </c>
      <c r="BD229" s="177" cm="1">
        <f t="array" ref="BD229">IFERROR(
   SUM(
      _xlfn._xlws.FILTER(
         Tableau3[Nb Platinage Joint],
         (Tableau3[ITEM]=Tableau210[[#This Row],[NOM]])*
         (Tableau3[Rep.]=Tableau210[[#This Row],[REPERE BUTA]])
      )
   ),
0)</f>
        <v>2</v>
      </c>
      <c r="BE229" s="182">
        <f>IFERROR(VLOOKUP(Tableau210[[#This Row],[OPERATION]],Tableau4[],3,FALSE),"")</f>
        <v>1</v>
      </c>
      <c r="BF229" s="177" cm="1">
        <f t="array" ref="BF229">IFERROR(
   SUM(
      _xlfn._xlws.FILTER(
         Tableau3[Joint Définitif Nb],
         (Tableau3[ITEM]=Tableau210[[#This Row],[NOM]])*
         (Tableau3[Rep.]=Tableau210[[#This Row],[REPERE BUTA]])
      )
   ),
0)</f>
        <v>1</v>
      </c>
      <c r="BG229" s="117" t="s">
        <v>129</v>
      </c>
      <c r="BH229" s="177" t="str" cm="1">
        <f t="array" ref="BH2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29" s="117" t="s">
        <v>2408</v>
      </c>
      <c r="BK229" s="117" t="s">
        <v>37</v>
      </c>
      <c r="BL229" s="167" t="s">
        <v>2380</v>
      </c>
      <c r="BM229" s="167"/>
      <c r="BN229" s="117"/>
      <c r="BO229" s="117"/>
      <c r="BP229" s="117"/>
      <c r="BQ229" s="48"/>
      <c r="BR229" s="119"/>
      <c r="BS229" s="48"/>
      <c r="BT229" s="48"/>
      <c r="BU229" s="48"/>
      <c r="BV229" s="48"/>
      <c r="BW229" s="48"/>
      <c r="BX229" s="48"/>
    </row>
    <row r="230" spans="1:76" s="154" customFormat="1" ht="15.75" hidden="1" x14ac:dyDescent="0.25">
      <c r="A230" s="48" t="e" cm="1">
        <f t="array" ref="A230">_xlfn.XLOOKUP(Tableau210[[#This Row],[NOM]]&amp;Tableau210[[#This Row],[REPERE BUTA]],[6]!Tableau16[POSTE TECHNIQUE]&amp;[6]!Tableau16[Repere ADM],[6]!Tableau16[NUMERO CLIENT])</f>
        <v>#N/A</v>
      </c>
      <c r="B230" s="48" t="e" cm="1">
        <f t="array" ref="B230">_xlfn.XLOOKUP(Tableau210[[#This Row],[NOM]]&amp;Tableau210[[#This Row],[REPERE BUTA]],[6]!Tableau16[POSTE TECHNIQUE]&amp;[6]!Tableau16[Repere REF],[6]!Tableau16[NUMERO CLIENT])</f>
        <v>#N/A</v>
      </c>
      <c r="C230" s="48" cm="1">
        <f t="array" ref="C230">_xlfn.XLOOKUP(Tableau210[[#This Row],[NOM]]&amp;Tableau210[[#This Row],[Repere Ubleam]],[7]Sheet1!$C$2:$C$2995&amp;[7]Sheet1!$I$2:$I$2995,[7]Sheet1!$A$2:$A$2995)</f>
        <v>202</v>
      </c>
      <c r="D230" s="48" t="str">
        <f>C230&amp;""</f>
        <v>202</v>
      </c>
      <c r="E230" s="48" t="e">
        <v>#N/A</v>
      </c>
      <c r="F230" s="48" t="e">
        <v>#N/A</v>
      </c>
      <c r="G230" s="149" t="s">
        <v>1285</v>
      </c>
      <c r="H230" s="150" t="s">
        <v>1067</v>
      </c>
      <c r="I230" s="150" t="s">
        <v>80</v>
      </c>
      <c r="J230" s="150" t="s">
        <v>1074</v>
      </c>
      <c r="K230" s="150" t="str">
        <f>_xlfn.XLOOKUP(Tableau210[[#This Row],[NOM]],[8]LUT!$I$5:$I$301,[8]LUT!$N$5:$N$301)</f>
        <v xml:space="preserve">Ballon </v>
      </c>
      <c r="L230" s="150">
        <v>9</v>
      </c>
      <c r="M230" s="150"/>
      <c r="N230" s="150">
        <v>9</v>
      </c>
      <c r="O230" s="150"/>
      <c r="P230" s="150"/>
      <c r="Q230" s="150"/>
      <c r="R230" s="150"/>
      <c r="S230" s="150"/>
      <c r="T230" s="150"/>
      <c r="U230" s="150"/>
      <c r="V230" s="150"/>
      <c r="W230" s="151">
        <v>50</v>
      </c>
      <c r="X230" s="151" cm="1">
        <f t="array" ref="X2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30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30" s="151">
        <v>20</v>
      </c>
      <c r="AA230" s="151" cm="1">
        <f t="array" ref="AA2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30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30" s="152"/>
      <c r="AD230" s="153" t="s">
        <v>2197</v>
      </c>
      <c r="AE230" s="150"/>
      <c r="AF230" s="150">
        <f>IFERROR(VLOOKUP(Tableau210[[#This Row],[OPERATION]],Tableau4[],5,FALSE),"")</f>
        <v>0</v>
      </c>
      <c r="AG230" s="150" cm="1">
        <f t="array" ref="AG230">IFERROR(
   SUM(
      _xlfn._xlws.FILTER(
         Tableau3[JP],
         (Tableau3[ITEM]=Tableau210[[#This Row],[NOM]])*
         (Tableau3[Rep.]=Tableau210[[#This Row],[REPERE BUTA]])
      )
   ),
0)</f>
        <v>0</v>
      </c>
      <c r="AH230" s="153">
        <f>IFERROR(VLOOKUP(Tableau210[[#This Row],[OPERATION]],Tableau4[],4,FALSE),"")</f>
        <v>1</v>
      </c>
      <c r="AI230" s="150" cm="1">
        <f t="array" ref="AI230">IFERROR(
   SUM(
      _xlfn._xlws.FILTER(
         Tableau3[BP],
         (Tableau3[ITEM]=Tableau210[[#This Row],[NOM]])*
         (Tableau3[Rep.]=Tableau210[[#This Row],[REPERE BUTA]])
      )
   ),
0)</f>
        <v>1</v>
      </c>
      <c r="AJ230" s="153" t="str">
        <f>IF(Tableau210[[#This Row],[NB JP EMIS]]=1,"1 JP","") &amp; IF(Tableau210[[#This Row],[NB BP EMIS]]=1," 1 BP","")</f>
        <v xml:space="preserve"> 1 BP</v>
      </c>
      <c r="AK230" s="153" t="str">
        <f>IF(Tableau210[[#This Row],[NB JP BUTA]]=1,"1 JP","") &amp; IF(Tableau210[[#This Row],[Nb BP BUTA]]=1," 1 BP","") &amp; IF(Tableau210[[#This Row],[Nb BP BUTA]]=2," 2 BP","")</f>
        <v xml:space="preserve"> 1 BP</v>
      </c>
      <c r="AL230" s="153" t="s">
        <v>2527</v>
      </c>
      <c r="AM230" s="153">
        <f>IFERROR(+VLOOKUP(AY230,Tiges!$G$4:$I$569,3,FALSE),"")</f>
        <v>27</v>
      </c>
      <c r="AN230" s="152"/>
      <c r="AO230" s="153">
        <v>4</v>
      </c>
      <c r="AP230" s="153" cm="1">
        <f t="array" ref="AP2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3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30" s="153" t="s">
        <v>2163</v>
      </c>
      <c r="AS230" s="153" t="str" cm="1">
        <f t="array" ref="AS2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23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30" s="153" t="s">
        <v>1123</v>
      </c>
      <c r="AV230" s="153" cm="1">
        <f t="array" ref="AV2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3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30" s="153"/>
      <c r="AY230" s="153" cm="1">
        <f t="array" ref="AY230">IFERROR(_xlfn.XLOOKUP(Tableau210[[#This Row],[DN DONNEES BUTA ]]&amp;Tableau210[[#This Row],[PN DONNEES BUTA]],Tiges!$B$4:$B$79&amp;Tiges!$C$4:$C$79,Tiges!$G$4:$G$79),"")</f>
        <v>16</v>
      </c>
      <c r="AZ230" s="153"/>
      <c r="BA230" s="153" cm="1">
        <f t="array" ref="BA230">IFERROR(_xlfn.XLOOKUP(Tableau210[[#This Row],[DN DONNEES BUTA ]]&amp;Tableau210[[#This Row],[PN DONNEES BUTA]],Tiges!$B$4:$B$79&amp;Tiges!$C$4:$C$79,Tiges!$H$4:$H$79),"")</f>
        <v>90</v>
      </c>
      <c r="BB230" s="153"/>
      <c r="BC230" s="153">
        <f>IFERROR(VLOOKUP(Tableau210[[#This Row],[OPERATION]],Tableau4[],2,FALSE),"")</f>
        <v>1</v>
      </c>
      <c r="BD230" s="153" cm="1">
        <f t="array" ref="BD230">IFERROR(
   SUM(
      _xlfn._xlws.FILTER(
         Tableau3[Nb Platinage Joint],
         (Tableau3[ITEM]=Tableau210[[#This Row],[NOM]])*
         (Tableau3[Rep.]=Tableau210[[#This Row],[REPERE BUTA]])
      )
   ),
0)</f>
        <v>1</v>
      </c>
      <c r="BE230" s="153">
        <f>IFERROR(VLOOKUP(Tableau210[[#This Row],[OPERATION]],Tableau4[],3,FALSE),"")</f>
        <v>1</v>
      </c>
      <c r="BF230" s="153" cm="1">
        <f t="array" ref="BF230">IFERROR(
   SUM(
      _xlfn._xlws.FILTER(
         Tableau3[Joint Définitif Nb],
         (Tableau3[ITEM]=Tableau210[[#This Row],[NOM]])*
         (Tableau3[Rep.]=Tableau210[[#This Row],[REPERE BUTA]])
      )
   ),
0)</f>
        <v>1</v>
      </c>
      <c r="BG230" s="153" t="s">
        <v>129</v>
      </c>
      <c r="BH230" s="153" t="str" cm="1">
        <f t="array" ref="BH2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3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0" s="153" t="s">
        <v>2408</v>
      </c>
      <c r="BK230" s="153" t="s">
        <v>37</v>
      </c>
      <c r="BL230" s="153" t="s">
        <v>2414</v>
      </c>
      <c r="BM230" s="153"/>
      <c r="BN230" s="153"/>
      <c r="BO230" s="153"/>
      <c r="BP230" s="153"/>
      <c r="BQ230" s="152"/>
      <c r="BR230" s="150"/>
      <c r="BS230" s="152"/>
      <c r="BT230" s="152"/>
      <c r="BU230" s="152"/>
      <c r="BV230" s="152"/>
      <c r="BW230" s="152"/>
      <c r="BX230" s="152"/>
    </row>
    <row r="231" spans="1:76" ht="15.75" hidden="1" x14ac:dyDescent="0.25">
      <c r="A231" s="48" t="e" cm="1">
        <f t="array" ref="A231">_xlfn.XLOOKUP(Tableau210[[#This Row],[NOM]]&amp;Tableau210[[#This Row],[REPERE BUTA]],[6]!Tableau16[POSTE TECHNIQUE]&amp;[6]!Tableau16[Repere ADM],[6]!Tableau16[NUMERO CLIENT])</f>
        <v>#N/A</v>
      </c>
      <c r="B231" s="48" t="e" cm="1">
        <f t="array" ref="B231">_xlfn.XLOOKUP(Tableau210[[#This Row],[NOM]]&amp;Tableau210[[#This Row],[REPERE BUTA]],[6]!Tableau16[POSTE TECHNIQUE]&amp;[6]!Tableau16[Repere REF],[6]!Tableau16[NUMERO CLIENT])</f>
        <v>#N/A</v>
      </c>
      <c r="C231" s="48" cm="1">
        <f t="array" ref="C231">_xlfn.XLOOKUP(Tableau210[[#This Row],[NOM]]&amp;Tableau210[[#This Row],[Repere Ubleam]],[7]Sheet1!$C$2:$C$2995&amp;[7]Sheet1!$I$2:$I$2995,[7]Sheet1!$A$2:$A$2995)</f>
        <v>203</v>
      </c>
      <c r="D231" s="48" t="str">
        <f>C231&amp;""</f>
        <v>203</v>
      </c>
      <c r="E231" s="48" t="e">
        <v>#N/A</v>
      </c>
      <c r="F231" s="48" t="e">
        <v>#N/A</v>
      </c>
      <c r="G231" s="176" t="s">
        <v>1285</v>
      </c>
      <c r="H231" s="119" t="s">
        <v>1067</v>
      </c>
      <c r="I231" s="119" t="s">
        <v>80</v>
      </c>
      <c r="J231" s="119" t="s">
        <v>1074</v>
      </c>
      <c r="K231" s="119" t="str">
        <f>_xlfn.XLOOKUP(Tableau210[[#This Row],[NOM]],[8]LUT!$I$5:$I$301,[8]LUT!$N$5:$N$301)</f>
        <v xml:space="preserve">Ballon </v>
      </c>
      <c r="L231" s="119">
        <v>10</v>
      </c>
      <c r="M231" s="119"/>
      <c r="N231" s="119">
        <v>10</v>
      </c>
      <c r="O231" s="119"/>
      <c r="P231" s="119"/>
      <c r="Q231" s="119"/>
      <c r="R231" s="119"/>
      <c r="S231" s="119"/>
      <c r="T231" s="119"/>
      <c r="U231" s="119"/>
      <c r="V231" s="119"/>
      <c r="W231" s="148" t="s">
        <v>1118</v>
      </c>
      <c r="X231" s="207" cm="1">
        <f t="array" ref="X2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23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31" s="148" t="s">
        <v>3424</v>
      </c>
      <c r="AA231" s="207" cm="1">
        <f t="array" ref="AA2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3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31" s="48"/>
      <c r="AD231" s="117" t="s">
        <v>626</v>
      </c>
      <c r="AE231" s="119"/>
      <c r="AF231" s="181">
        <f>IFERROR(VLOOKUP(Tableau210[[#This Row],[OPERATION]],Tableau4[],5,FALSE),"")</f>
        <v>0</v>
      </c>
      <c r="AG231" s="178" cm="1">
        <f t="array" ref="AG231">IFERROR(
   SUM(
      _xlfn._xlws.FILTER(
         Tableau3[JP],
         (Tableau3[ITEM]=Tableau210[[#This Row],[NOM]])*
         (Tableau3[Rep.]=Tableau210[[#This Row],[REPERE BUTA]])
      )
   ),
0)</f>
        <v>0</v>
      </c>
      <c r="AH231" s="182">
        <f>IFERROR(VLOOKUP(Tableau210[[#This Row],[OPERATION]],Tableau4[],4,FALSE),"")</f>
        <v>0</v>
      </c>
      <c r="AI231" s="178" cm="1">
        <f t="array" ref="AI231">IFERROR(
   SUM(
      _xlfn._xlws.FILTER(
         Tableau3[BP],
         (Tableau3[ITEM]=Tableau210[[#This Row],[NOM]])*
         (Tableau3[Rep.]=Tableau210[[#This Row],[REPERE BUTA]])
      )
   ),
0)</f>
        <v>0</v>
      </c>
      <c r="AJ231" s="181" t="s">
        <v>2313</v>
      </c>
      <c r="AK231" s="177" t="str">
        <f>IF(Tableau210[[#This Row],[NB JP BUTA]]=1,"1 JP","") &amp; IF(Tableau210[[#This Row],[Nb BP BUTA]]=1," 1 BP","") &amp; IF(Tableau210[[#This Row],[Nb BP BUTA]]=2," 2 BP","")</f>
        <v/>
      </c>
      <c r="AL231" s="117" t="s">
        <v>2527</v>
      </c>
      <c r="AM231" s="117">
        <f>IFERROR(+VLOOKUP(AY231,Tiges!$G$4:$I$569,3,FALSE),"")</f>
        <v>46</v>
      </c>
      <c r="AN231" s="48"/>
      <c r="AO231" s="117">
        <v>16</v>
      </c>
      <c r="AP231" s="177" cm="1">
        <f t="array" ref="AP2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2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31" s="117" t="s">
        <v>2415</v>
      </c>
      <c r="AS231" s="177" t="str" cm="1">
        <f t="array" ref="AS2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2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M30x210</v>
      </c>
      <c r="AU231" s="117" t="s">
        <v>1123</v>
      </c>
      <c r="AV231" s="177" cm="1">
        <f t="array" ref="AV2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31" s="117"/>
      <c r="AY231" s="117" cm="1">
        <f t="array" ref="AY231">IFERROR(_xlfn.XLOOKUP(Tableau210[[#This Row],[DN DONNEES BUTA ]]&amp;Tableau210[[#This Row],[PN DONNEES BUTA]],Tiges!$B$4:$B$79&amp;Tiges!$C$4:$C$79,Tiges!$G$4:$G$79),"")</f>
        <v>30</v>
      </c>
      <c r="AZ231" s="117"/>
      <c r="BA231" s="117" cm="1">
        <f t="array" ref="BA231">IFERROR(_xlfn.XLOOKUP(Tableau210[[#This Row],[DN DONNEES BUTA ]]&amp;Tableau210[[#This Row],[PN DONNEES BUTA]],Tiges!$B$4:$B$79&amp;Tiges!$C$4:$C$79,Tiges!$H$4:$H$79),"")</f>
        <v>160</v>
      </c>
      <c r="BB231" s="117"/>
      <c r="BC231" s="182">
        <f>IFERROR(VLOOKUP(Tableau210[[#This Row],[OPERATION]],Tableau4[],2,FALSE),"")</f>
        <v>0</v>
      </c>
      <c r="BD231" s="177" cm="1">
        <f t="array" ref="BD231">IFERROR(
   SUM(
      _xlfn._xlws.FILTER(
         Tableau3[Nb Platinage Joint],
         (Tableau3[ITEM]=Tableau210[[#This Row],[NOM]])*
         (Tableau3[Rep.]=Tableau210[[#This Row],[REPERE BUTA]])
      )
   ),
0)</f>
        <v>0</v>
      </c>
      <c r="BE231" s="182">
        <f>IFERROR(VLOOKUP(Tableau210[[#This Row],[OPERATION]],Tableau4[],3,FALSE),"")</f>
        <v>1</v>
      </c>
      <c r="BF231" s="177" cm="1">
        <f t="array" ref="BF231">IFERROR(
   SUM(
      _xlfn._xlws.FILTER(
         Tableau3[Joint Définitif Nb],
         (Tableau3[ITEM]=Tableau210[[#This Row],[NOM]])*
         (Tableau3[Rep.]=Tableau210[[#This Row],[REPERE BUTA]])
      )
   ),
0)</f>
        <v>1</v>
      </c>
      <c r="BG231" s="117" t="s">
        <v>129</v>
      </c>
      <c r="BH231" s="177" t="str" cm="1">
        <f t="array" ref="BH2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1" s="117" t="s">
        <v>2408</v>
      </c>
      <c r="BK231" s="117" t="s">
        <v>37</v>
      </c>
      <c r="BL231" s="167" t="s">
        <v>2380</v>
      </c>
      <c r="BM231" s="167"/>
      <c r="BN231" s="117"/>
      <c r="BO231" s="117"/>
      <c r="BP231" s="117"/>
      <c r="BQ231" s="48"/>
      <c r="BR231" s="119"/>
      <c r="BS231" s="48"/>
      <c r="BT231" s="48"/>
      <c r="BU231" s="48"/>
      <c r="BV231" s="48"/>
      <c r="BW231" s="48"/>
      <c r="BX231" s="48"/>
    </row>
    <row r="232" spans="1:76" ht="15.75" hidden="1" x14ac:dyDescent="0.25">
      <c r="A232" s="48" t="e" cm="1">
        <f t="array" ref="A232">_xlfn.XLOOKUP(Tableau210[[#This Row],[NOM]]&amp;Tableau210[[#This Row],[REPERE BUTA]],[6]!Tableau16[POSTE TECHNIQUE]&amp;[6]!Tableau16[Repere ADM],[6]!Tableau16[NUMERO CLIENT])</f>
        <v>#N/A</v>
      </c>
      <c r="B232" s="48" t="e" cm="1">
        <f t="array" ref="B232">_xlfn.XLOOKUP(Tableau210[[#This Row],[NOM]]&amp;Tableau210[[#This Row],[REPERE BUTA]],[6]!Tableau16[POSTE TECHNIQUE]&amp;[6]!Tableau16[Repere REF],[6]!Tableau16[NUMERO CLIENT])</f>
        <v>#N/A</v>
      </c>
      <c r="C232" s="48" cm="1">
        <f t="array" ref="C232">_xlfn.XLOOKUP(Tableau210[[#This Row],[NOM]]&amp;Tableau210[[#This Row],[Repere Ubleam]],[7]Sheet1!$C$2:$C$2995&amp;[7]Sheet1!$I$2:$I$2995,[7]Sheet1!$A$2:$A$2995)</f>
        <v>204</v>
      </c>
      <c r="D232" s="48" t="str">
        <f>C232&amp;""</f>
        <v>204</v>
      </c>
      <c r="E232" s="48" t="e">
        <v>#N/A</v>
      </c>
      <c r="F232" s="48" t="e">
        <v>#N/A</v>
      </c>
      <c r="G232" s="176" t="s">
        <v>1285</v>
      </c>
      <c r="H232" s="119" t="s">
        <v>1067</v>
      </c>
      <c r="I232" s="119" t="s">
        <v>80</v>
      </c>
      <c r="J232" s="119" t="s">
        <v>1074</v>
      </c>
      <c r="K232" s="119" t="str">
        <f>_xlfn.XLOOKUP(Tableau210[[#This Row],[NOM]],[8]LUT!$I$5:$I$301,[8]LUT!$N$5:$N$301)</f>
        <v xml:space="preserve">Ballon </v>
      </c>
      <c r="L232" s="119">
        <v>11</v>
      </c>
      <c r="M232" s="119"/>
      <c r="N232" s="119">
        <v>11</v>
      </c>
      <c r="O232" s="119"/>
      <c r="P232" s="119"/>
      <c r="Q232" s="119"/>
      <c r="R232" s="119"/>
      <c r="S232" s="119"/>
      <c r="T232" s="119"/>
      <c r="U232" s="119"/>
      <c r="V232" s="119"/>
      <c r="W232" s="148">
        <v>25</v>
      </c>
      <c r="X232" s="207" cm="1">
        <f t="array" ref="X2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3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32" s="148">
        <v>20</v>
      </c>
      <c r="AA232" s="207" cm="1">
        <f t="array" ref="AA2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3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32" s="48"/>
      <c r="AD232" s="117" t="s">
        <v>2103</v>
      </c>
      <c r="AE232" s="119"/>
      <c r="AF232" s="181">
        <f>IFERROR(VLOOKUP(Tableau210[[#This Row],[OPERATION]],Tableau4[],5,FALSE),"")</f>
        <v>1</v>
      </c>
      <c r="AG232" s="178" cm="1">
        <f t="array" ref="AG232">IFERROR(
   SUM(
      _xlfn._xlws.FILTER(
         Tableau3[JP],
         (Tableau3[ITEM]=Tableau210[[#This Row],[NOM]])*
         (Tableau3[Rep.]=Tableau210[[#This Row],[REPERE BUTA]])
      )
   ),
0)</f>
        <v>1</v>
      </c>
      <c r="AH232" s="182">
        <f>IFERROR(VLOOKUP(Tableau210[[#This Row],[OPERATION]],Tableau4[],4,FALSE),"")</f>
        <v>0</v>
      </c>
      <c r="AI232" s="178" cm="1">
        <f t="array" ref="AI232">IFERROR(
   SUM(
      _xlfn._xlws.FILTER(
         Tableau3[BP],
         (Tableau3[ITEM]=Tableau210[[#This Row],[NOM]])*
         (Tableau3[Rep.]=Tableau210[[#This Row],[REPERE BUTA]])
      )
   ),
0)</f>
        <v>0</v>
      </c>
      <c r="AJ232" s="182" t="str">
        <f>IF(Tableau210[[#This Row],[NB JP EMIS]]=1,"1 JP","") &amp; IF(Tableau210[[#This Row],[NB BP EMIS]]=1," 1 BP","")</f>
        <v>1 JP</v>
      </c>
      <c r="AK232" s="177" t="str">
        <f>IF(Tableau210[[#This Row],[NB JP BUTA]]=1,"1 JP","") &amp; IF(Tableau210[[#This Row],[Nb BP BUTA]]=1," 1 BP","") &amp; IF(Tableau210[[#This Row],[Nb BP BUTA]]=2," 2 BP","")</f>
        <v>1 JP</v>
      </c>
      <c r="AL232" s="117" t="s">
        <v>2527</v>
      </c>
      <c r="AM232" s="117">
        <f>IFERROR(+VLOOKUP(AY232,Tiges!$G$4:$I$569,3,FALSE),"")</f>
        <v>22</v>
      </c>
      <c r="AN232" s="48"/>
      <c r="AO232" s="117">
        <v>4</v>
      </c>
      <c r="AP232" s="177" cm="1">
        <f t="array" ref="AP2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32" s="117" t="s">
        <v>2416</v>
      </c>
      <c r="AS232" s="177" t="str" cm="1">
        <f t="array" ref="AS2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M14x90</v>
      </c>
      <c r="AU232" s="117" t="s">
        <v>1123</v>
      </c>
      <c r="AV232" s="177" cm="1">
        <f t="array" ref="AV2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32" s="117"/>
      <c r="AY232" s="117" cm="1">
        <f t="array" ref="AY232">IFERROR(_xlfn.XLOOKUP(Tableau210[[#This Row],[DN DONNEES BUTA ]]&amp;Tableau210[[#This Row],[PN DONNEES BUTA]],Tiges!$B$4:$B$79&amp;Tiges!$C$4:$C$79,Tiges!$G$4:$G$79),"")</f>
        <v>14</v>
      </c>
      <c r="AZ232" s="117"/>
      <c r="BA232" s="117" cm="1">
        <f t="array" ref="BA232">IFERROR(_xlfn.XLOOKUP(Tableau210[[#This Row],[DN DONNEES BUTA ]]&amp;Tableau210[[#This Row],[PN DONNEES BUTA]],Tiges!$B$4:$B$79&amp;Tiges!$C$4:$C$79,Tiges!$H$4:$H$79),"")</f>
        <v>70</v>
      </c>
      <c r="BB232" s="117"/>
      <c r="BC232" s="182">
        <f>IFERROR(VLOOKUP(Tableau210[[#This Row],[OPERATION]],Tableau4[],2,FALSE),"")</f>
        <v>2</v>
      </c>
      <c r="BD232" s="177" cm="1">
        <f t="array" ref="BD232">IFERROR(
   SUM(
      _xlfn._xlws.FILTER(
         Tableau3[Nb Platinage Joint],
         (Tableau3[ITEM]=Tableau210[[#This Row],[NOM]])*
         (Tableau3[Rep.]=Tableau210[[#This Row],[REPERE BUTA]])
      )
   ),
0)</f>
        <v>2</v>
      </c>
      <c r="BE232" s="182">
        <f>IFERROR(VLOOKUP(Tableau210[[#This Row],[OPERATION]],Tableau4[],3,FALSE),"")</f>
        <v>1</v>
      </c>
      <c r="BF232" s="177" cm="1">
        <f t="array" ref="BF232">IFERROR(
   SUM(
      _xlfn._xlws.FILTER(
         Tableau3[Joint Définitif Nb],
         (Tableau3[ITEM]=Tableau210[[#This Row],[NOM]])*
         (Tableau3[Rep.]=Tableau210[[#This Row],[REPERE BUTA]])
      )
   ),
0)</f>
        <v>1</v>
      </c>
      <c r="BG232" s="117" t="s">
        <v>129</v>
      </c>
      <c r="BH232" s="177" t="str" cm="1">
        <f t="array" ref="BH2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2" s="117" t="s">
        <v>2408</v>
      </c>
      <c r="BK232" s="117" t="s">
        <v>37</v>
      </c>
      <c r="BL232" s="167" t="s">
        <v>2380</v>
      </c>
      <c r="BM232" s="167"/>
      <c r="BN232" s="117"/>
      <c r="BO232" s="117"/>
      <c r="BP232" s="117"/>
      <c r="BQ232" s="48"/>
      <c r="BR232" s="119"/>
      <c r="BS232" s="48"/>
      <c r="BT232" s="48"/>
      <c r="BU232" s="48"/>
      <c r="BV232" s="48"/>
      <c r="BW232" s="48"/>
      <c r="BX232" s="48"/>
    </row>
    <row r="233" spans="1:76" ht="15.75" hidden="1" x14ac:dyDescent="0.25">
      <c r="A233" s="48" t="e" cm="1">
        <f t="array" ref="A233">_xlfn.XLOOKUP(Tableau210[[#This Row],[NOM]]&amp;Tableau210[[#This Row],[REPERE BUTA]],[6]!Tableau16[POSTE TECHNIQUE]&amp;[6]!Tableau16[Repere ADM],[6]!Tableau16[NUMERO CLIENT])</f>
        <v>#N/A</v>
      </c>
      <c r="B233" s="48" t="e" cm="1">
        <f t="array" ref="B233">_xlfn.XLOOKUP(Tableau210[[#This Row],[NOM]]&amp;Tableau210[[#This Row],[REPERE BUTA]],[6]!Tableau16[POSTE TECHNIQUE]&amp;[6]!Tableau16[Repere REF],[6]!Tableau16[NUMERO CLIENT])</f>
        <v>#N/A</v>
      </c>
      <c r="C233" s="48" cm="1">
        <f t="array" ref="C233">_xlfn.XLOOKUP(Tableau210[[#This Row],[NOM]]&amp;Tableau210[[#This Row],[Repere Ubleam]],[7]Sheet1!$C$2:$C$2995&amp;[7]Sheet1!$I$2:$I$2995,[7]Sheet1!$A$2:$A$2995)</f>
        <v>205</v>
      </c>
      <c r="D233" s="48" t="str">
        <f>C233&amp;""</f>
        <v>205</v>
      </c>
      <c r="E233" s="48" t="e">
        <v>#N/A</v>
      </c>
      <c r="F233" s="48" t="e">
        <v>#N/A</v>
      </c>
      <c r="G233" s="176" t="s">
        <v>1285</v>
      </c>
      <c r="H233" s="119" t="s">
        <v>1067</v>
      </c>
      <c r="I233" s="119" t="s">
        <v>80</v>
      </c>
      <c r="J233" s="119" t="s">
        <v>1074</v>
      </c>
      <c r="K233" s="119" t="str">
        <f>_xlfn.XLOOKUP(Tableau210[[#This Row],[NOM]],[8]LUT!$I$5:$I$301,[8]LUT!$N$5:$N$301)</f>
        <v xml:space="preserve">Ballon </v>
      </c>
      <c r="L233" s="119">
        <v>12</v>
      </c>
      <c r="M233" s="119"/>
      <c r="N233" s="119">
        <v>12</v>
      </c>
      <c r="O233" s="119"/>
      <c r="P233" s="119"/>
      <c r="Q233" s="119"/>
      <c r="R233" s="119"/>
      <c r="S233" s="119"/>
      <c r="T233" s="119"/>
      <c r="U233" s="119"/>
      <c r="V233" s="119"/>
      <c r="W233" s="148">
        <v>100</v>
      </c>
      <c r="X233" s="207" cm="1">
        <f t="array" ref="X2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3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33" s="148">
        <v>20</v>
      </c>
      <c r="AA233" s="207" cm="1">
        <f t="array" ref="AA2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3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33" s="48"/>
      <c r="AD233" s="117" t="s">
        <v>2103</v>
      </c>
      <c r="AE233" s="119"/>
      <c r="AF233" s="119">
        <f>IFERROR(VLOOKUP(Tableau210[[#This Row],[OPERATION]],Tableau4[],5,FALSE),"")</f>
        <v>1</v>
      </c>
      <c r="AG233" s="119" cm="1">
        <f t="array" ref="AG233">IFERROR(
   SUM(
      _xlfn._xlws.FILTER(
         Tableau3[JP],
         (Tableau3[ITEM]=Tableau210[[#This Row],[NOM]])*
         (Tableau3[Rep.]=Tableau210[[#This Row],[REPERE BUTA]])
      )
   ),
0)</f>
        <v>1</v>
      </c>
      <c r="AH233" s="117">
        <f>IFERROR(VLOOKUP(Tableau210[[#This Row],[OPERATION]],Tableau4[],4,FALSE),"")</f>
        <v>0</v>
      </c>
      <c r="AI233" s="119" cm="1">
        <f t="array" ref="AI233">IFERROR(
   SUM(
      _xlfn._xlws.FILTER(
         Tableau3[BP],
         (Tableau3[ITEM]=Tableau210[[#This Row],[NOM]])*
         (Tableau3[Rep.]=Tableau210[[#This Row],[REPERE BUTA]])
      )
   ),
0)</f>
        <v>0</v>
      </c>
      <c r="AJ233" s="117" t="str">
        <f>IF(Tableau210[[#This Row],[NB JP EMIS]]=1,"1 JP","") &amp; IF(Tableau210[[#This Row],[NB BP EMIS]]=1," 1 BP","")</f>
        <v>1 JP</v>
      </c>
      <c r="AK233" s="117" t="str">
        <f>IF(Tableau210[[#This Row],[NB JP BUTA]]=1,"1 JP","") &amp; IF(Tableau210[[#This Row],[Nb BP BUTA]]=1," 1 BP","") &amp; IF(Tableau210[[#This Row],[Nb BP BUTA]]=2," 2 BP","")</f>
        <v>1 JP</v>
      </c>
      <c r="AL233" s="117" t="s">
        <v>2527</v>
      </c>
      <c r="AM233" s="117">
        <f>IFERROR(+VLOOKUP(AY233,Tiges!$G$4:$I$569,3,FALSE),"")</f>
        <v>27</v>
      </c>
      <c r="AN233" s="48"/>
      <c r="AO233" s="117">
        <v>8</v>
      </c>
      <c r="AP233" s="177" cm="1">
        <f t="array" ref="AP2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33" s="117" t="s">
        <v>2163</v>
      </c>
      <c r="AS233" s="177" t="str" cm="1">
        <f t="array" ref="AS2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33" s="117" t="s">
        <v>1123</v>
      </c>
      <c r="AV233" s="177" cm="1">
        <f t="array" ref="AV2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33" s="117"/>
      <c r="AY233" s="117" cm="1">
        <f t="array" ref="AY233">IFERROR(_xlfn.XLOOKUP(Tableau210[[#This Row],[DN DONNEES BUTA ]]&amp;Tableau210[[#This Row],[PN DONNEES BUTA]],Tiges!$B$4:$B$79&amp;Tiges!$C$4:$C$79,Tiges!$G$4:$G$79),"")</f>
        <v>16</v>
      </c>
      <c r="AZ233" s="117"/>
      <c r="BA233" s="117" cm="1">
        <f t="array" ref="BA233">IFERROR(_xlfn.XLOOKUP(Tableau210[[#This Row],[DN DONNEES BUTA ]]&amp;Tableau210[[#This Row],[PN DONNEES BUTA]],Tiges!$B$4:$B$79&amp;Tiges!$C$4:$C$79,Tiges!$H$4:$H$79),"")</f>
        <v>100</v>
      </c>
      <c r="BB233" s="117"/>
      <c r="BC233" s="117">
        <f>IFERROR(VLOOKUP(Tableau210[[#This Row],[OPERATION]],Tableau4[],2,FALSE),"")</f>
        <v>2</v>
      </c>
      <c r="BD233" s="117" cm="1">
        <f t="array" ref="BD233">IFERROR(
   SUM(
      _xlfn._xlws.FILTER(
         Tableau3[Nb Platinage Joint],
         (Tableau3[ITEM]=Tableau210[[#This Row],[NOM]])*
         (Tableau3[Rep.]=Tableau210[[#This Row],[REPERE BUTA]])
      )
   ),
0)</f>
        <v>2</v>
      </c>
      <c r="BE233" s="117">
        <f>IFERROR(VLOOKUP(Tableau210[[#This Row],[OPERATION]],Tableau4[],3,FALSE),"")</f>
        <v>1</v>
      </c>
      <c r="BF233" s="117" cm="1">
        <f t="array" ref="BF233">IFERROR(
   SUM(
      _xlfn._xlws.FILTER(
         Tableau3[Joint Définitif Nb],
         (Tableau3[ITEM]=Tableau210[[#This Row],[NOM]])*
         (Tableau3[Rep.]=Tableau210[[#This Row],[REPERE BUTA]])
      )
   ),
0)</f>
        <v>1</v>
      </c>
      <c r="BG233" s="117" t="s">
        <v>129</v>
      </c>
      <c r="BH233" s="117" t="str" cm="1">
        <f t="array" ref="BH2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3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3" s="117" t="s">
        <v>2408</v>
      </c>
      <c r="BK233" s="117" t="s">
        <v>37</v>
      </c>
      <c r="BL233" s="167" t="s">
        <v>2380</v>
      </c>
      <c r="BM233" s="167"/>
      <c r="BN233" s="117"/>
      <c r="BO233" s="117"/>
      <c r="BP233" s="117"/>
      <c r="BQ233" s="48"/>
      <c r="BR233" s="119"/>
      <c r="BS233" s="48"/>
      <c r="BT233" s="48"/>
      <c r="BU233" s="48"/>
      <c r="BV233" s="48"/>
      <c r="BW233" s="48"/>
      <c r="BX233" s="48"/>
    </row>
    <row r="234" spans="1:76" ht="15.75" hidden="1" x14ac:dyDescent="0.25">
      <c r="A234" s="48" t="e" cm="1">
        <f t="array" ref="A234">_xlfn.XLOOKUP(Tableau210[[#This Row],[NOM]]&amp;Tableau210[[#This Row],[REPERE BUTA]],[6]!Tableau16[POSTE TECHNIQUE]&amp;[6]!Tableau16[Repere ADM],[6]!Tableau16[NUMERO CLIENT])</f>
        <v>#N/A</v>
      </c>
      <c r="B234" s="48" t="e" cm="1">
        <f t="array" ref="B234">_xlfn.XLOOKUP(Tableau210[[#This Row],[NOM]]&amp;Tableau210[[#This Row],[REPERE BUTA]],[6]!Tableau16[POSTE TECHNIQUE]&amp;[6]!Tableau16[Repere REF],[6]!Tableau16[NUMERO CLIENT])</f>
        <v>#N/A</v>
      </c>
      <c r="C234" s="48" cm="1">
        <f t="array" ref="C234">_xlfn.XLOOKUP(Tableau210[[#This Row],[NOM]]&amp;Tableau210[[#This Row],[Repere Ubleam]],[7]Sheet1!$C$2:$C$2995&amp;[7]Sheet1!$I$2:$I$2995,[7]Sheet1!$A$2:$A$2995)</f>
        <v>206</v>
      </c>
      <c r="D234" s="48" t="str">
        <f>C234&amp;""</f>
        <v>206</v>
      </c>
      <c r="E234" s="48" t="e">
        <v>#N/A</v>
      </c>
      <c r="F234" s="48" t="e">
        <v>#N/A</v>
      </c>
      <c r="G234" s="176" t="s">
        <v>1285</v>
      </c>
      <c r="H234" s="119" t="s">
        <v>1067</v>
      </c>
      <c r="I234" s="119" t="s">
        <v>80</v>
      </c>
      <c r="J234" s="119" t="s">
        <v>1074</v>
      </c>
      <c r="K234" s="119" t="str">
        <f>_xlfn.XLOOKUP(Tableau210[[#This Row],[NOM]],[8]LUT!$I$5:$I$301,[8]LUT!$N$5:$N$301)</f>
        <v xml:space="preserve">Ballon </v>
      </c>
      <c r="L234" s="119">
        <v>13</v>
      </c>
      <c r="M234" s="119"/>
      <c r="N234" s="119">
        <v>13</v>
      </c>
      <c r="O234" s="119"/>
      <c r="P234" s="119"/>
      <c r="Q234" s="119"/>
      <c r="R234" s="119"/>
      <c r="S234" s="119"/>
      <c r="T234" s="119"/>
      <c r="U234" s="119"/>
      <c r="V234" s="119"/>
      <c r="W234" s="148">
        <v>150</v>
      </c>
      <c r="X234" s="207" cm="1">
        <f t="array" ref="X2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23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34" s="148">
        <v>20</v>
      </c>
      <c r="AA234" s="207" cm="1">
        <f t="array" ref="AA2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3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34" s="48"/>
      <c r="AD234" s="117" t="s">
        <v>2103</v>
      </c>
      <c r="AE234" s="119"/>
      <c r="AF234" s="181">
        <f>IFERROR(VLOOKUP(Tableau210[[#This Row],[OPERATION]],Tableau4[],5,FALSE),"")</f>
        <v>1</v>
      </c>
      <c r="AG234" s="178" cm="1">
        <f t="array" ref="AG234">IFERROR(
   SUM(
      _xlfn._xlws.FILTER(
         Tableau3[JP],
         (Tableau3[ITEM]=Tableau210[[#This Row],[NOM]])*
         (Tableau3[Rep.]=Tableau210[[#This Row],[REPERE BUTA]])
      )
   ),
0)</f>
        <v>1</v>
      </c>
      <c r="AH234" s="182">
        <f>IFERROR(VLOOKUP(Tableau210[[#This Row],[OPERATION]],Tableau4[],4,FALSE),"")</f>
        <v>0</v>
      </c>
      <c r="AI234" s="178" cm="1">
        <f t="array" ref="AI234">IFERROR(
   SUM(
      _xlfn._xlws.FILTER(
         Tableau3[BP],
         (Tableau3[ITEM]=Tableau210[[#This Row],[NOM]])*
         (Tableau3[Rep.]=Tableau210[[#This Row],[REPERE BUTA]])
      )
   ),
0)</f>
        <v>0</v>
      </c>
      <c r="AJ234" s="182" t="str">
        <f>IF(Tableau210[[#This Row],[NB JP EMIS]]=1,"1 JP","") &amp; IF(Tableau210[[#This Row],[NB BP EMIS]]=1," 1 BP","")</f>
        <v>1 JP</v>
      </c>
      <c r="AK234" s="177" t="str">
        <f>IF(Tableau210[[#This Row],[NB JP BUTA]]=1,"1 JP","") &amp; IF(Tableau210[[#This Row],[Nb BP BUTA]]=1," 1 BP","") &amp; IF(Tableau210[[#This Row],[Nb BP BUTA]]=2," 2 BP","")</f>
        <v>1 JP</v>
      </c>
      <c r="AL234" s="117" t="s">
        <v>2527</v>
      </c>
      <c r="AM234" s="117">
        <f>IFERROR(+VLOOKUP(AY234,Tiges!$G$4:$I$569,3,FALSE),"")</f>
        <v>32</v>
      </c>
      <c r="AN234" s="48"/>
      <c r="AO234" s="117">
        <v>8</v>
      </c>
      <c r="AP234" s="177" cm="1">
        <f t="array" ref="AP2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34" s="117" t="s">
        <v>2282</v>
      </c>
      <c r="AS234" s="177" t="str" cm="1">
        <f t="array" ref="AS2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2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234" s="117" t="s">
        <v>1123</v>
      </c>
      <c r="AV234" s="177" cm="1">
        <f t="array" ref="AV2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34" s="117"/>
      <c r="AY234" s="117" cm="1">
        <f t="array" ref="AY234">IFERROR(_xlfn.XLOOKUP(Tableau210[[#This Row],[DN DONNEES BUTA ]]&amp;Tableau210[[#This Row],[PN DONNEES BUTA]],Tiges!$B$4:$B$79&amp;Tiges!$C$4:$C$79,Tiges!$G$4:$G$79),"")</f>
        <v>20</v>
      </c>
      <c r="AZ234" s="117"/>
      <c r="BA234" s="117" cm="1">
        <f t="array" ref="BA234">IFERROR(_xlfn.XLOOKUP(Tableau210[[#This Row],[DN DONNEES BUTA ]]&amp;Tableau210[[#This Row],[PN DONNEES BUTA]],Tiges!$B$4:$B$79&amp;Tiges!$C$4:$C$79,Tiges!$H$4:$H$79),"")</f>
        <v>110</v>
      </c>
      <c r="BB234" s="117"/>
      <c r="BC234" s="182">
        <f>IFERROR(VLOOKUP(Tableau210[[#This Row],[OPERATION]],Tableau4[],2,FALSE),"")</f>
        <v>2</v>
      </c>
      <c r="BD234" s="177" cm="1">
        <f t="array" ref="BD234">IFERROR(
   SUM(
      _xlfn._xlws.FILTER(
         Tableau3[Nb Platinage Joint],
         (Tableau3[ITEM]=Tableau210[[#This Row],[NOM]])*
         (Tableau3[Rep.]=Tableau210[[#This Row],[REPERE BUTA]])
      )
   ),
0)</f>
        <v>2</v>
      </c>
      <c r="BE234" s="182">
        <f>IFERROR(VLOOKUP(Tableau210[[#This Row],[OPERATION]],Tableau4[],3,FALSE),"")</f>
        <v>1</v>
      </c>
      <c r="BF234" s="177" cm="1">
        <f t="array" ref="BF234">IFERROR(
   SUM(
      _xlfn._xlws.FILTER(
         Tableau3[Joint Définitif Nb],
         (Tableau3[ITEM]=Tableau210[[#This Row],[NOM]])*
         (Tableau3[Rep.]=Tableau210[[#This Row],[REPERE BUTA]])
      )
   ),
0)</f>
        <v>1</v>
      </c>
      <c r="BG234" s="117" t="s">
        <v>129</v>
      </c>
      <c r="BH234" s="177" t="str" cm="1">
        <f t="array" ref="BH2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3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4" s="117" t="s">
        <v>2408</v>
      </c>
      <c r="BK234" s="117" t="s">
        <v>37</v>
      </c>
      <c r="BL234" s="167" t="s">
        <v>2380</v>
      </c>
      <c r="BM234" s="167"/>
      <c r="BN234" s="117"/>
      <c r="BO234" s="117"/>
      <c r="BP234" s="117"/>
      <c r="BQ234" s="48"/>
      <c r="BR234" s="119"/>
      <c r="BS234" s="48"/>
      <c r="BT234" s="48"/>
      <c r="BU234" s="48"/>
      <c r="BV234" s="48"/>
      <c r="BW234" s="48"/>
      <c r="BX234" s="48"/>
    </row>
    <row r="235" spans="1:76" ht="15.75" hidden="1" x14ac:dyDescent="0.25">
      <c r="A235" s="48" t="e" cm="1">
        <f t="array" ref="A235">_xlfn.XLOOKUP(Tableau210[[#This Row],[NOM]]&amp;Tableau210[[#This Row],[REPERE BUTA]],[6]!Tableau16[POSTE TECHNIQUE]&amp;[6]!Tableau16[Repere ADM],[6]!Tableau16[NUMERO CLIENT])</f>
        <v>#N/A</v>
      </c>
      <c r="B235" s="48" t="e" cm="1">
        <f t="array" ref="B235">_xlfn.XLOOKUP(Tableau210[[#This Row],[NOM]]&amp;Tableau210[[#This Row],[REPERE BUTA]],[6]!Tableau16[POSTE TECHNIQUE]&amp;[6]!Tableau16[Repere REF],[6]!Tableau16[NUMERO CLIENT])</f>
        <v>#N/A</v>
      </c>
      <c r="C235" s="48" cm="1">
        <f t="array" ref="C235">_xlfn.XLOOKUP(Tableau210[[#This Row],[NOM]]&amp;Tableau210[[#This Row],[Repere Ubleam]],[7]Sheet1!$C$2:$C$2995&amp;[7]Sheet1!$I$2:$I$2995,[7]Sheet1!$A$2:$A$2995)</f>
        <v>207</v>
      </c>
      <c r="D235" s="48" t="str">
        <f>C235&amp;""</f>
        <v>207</v>
      </c>
      <c r="E235" s="48" t="e">
        <v>#N/A</v>
      </c>
      <c r="F235" s="48" t="e">
        <v>#N/A</v>
      </c>
      <c r="G235" s="176" t="s">
        <v>1285</v>
      </c>
      <c r="H235" s="119" t="s">
        <v>1067</v>
      </c>
      <c r="I235" s="119" t="s">
        <v>80</v>
      </c>
      <c r="J235" s="119" t="s">
        <v>1074</v>
      </c>
      <c r="K235" s="119" t="str">
        <f>_xlfn.XLOOKUP(Tableau210[[#This Row],[NOM]],[8]LUT!$I$5:$I$301,[8]LUT!$N$5:$N$301)</f>
        <v xml:space="preserve">Ballon </v>
      </c>
      <c r="L235" s="119">
        <v>14</v>
      </c>
      <c r="M235" s="119"/>
      <c r="N235" s="119">
        <v>14</v>
      </c>
      <c r="O235" s="119"/>
      <c r="P235" s="119"/>
      <c r="Q235" s="119"/>
      <c r="R235" s="119"/>
      <c r="S235" s="119"/>
      <c r="T235" s="119"/>
      <c r="U235" s="119"/>
      <c r="V235" s="119"/>
      <c r="W235" s="148">
        <v>100</v>
      </c>
      <c r="X235" s="207" cm="1">
        <f t="array" ref="X2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3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35" s="148">
        <v>20</v>
      </c>
      <c r="AA235" s="207" cm="1">
        <f t="array" ref="AA2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3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35" s="48"/>
      <c r="AD235" s="117" t="s">
        <v>2103</v>
      </c>
      <c r="AE235" s="119"/>
      <c r="AF235" s="181">
        <f>IFERROR(VLOOKUP(Tableau210[[#This Row],[OPERATION]],Tableau4[],5,FALSE),"")</f>
        <v>1</v>
      </c>
      <c r="AG235" s="178" cm="1">
        <f t="array" ref="AG235">IFERROR(
   SUM(
      _xlfn._xlws.FILTER(
         Tableau3[JP],
         (Tableau3[ITEM]=Tableau210[[#This Row],[NOM]])*
         (Tableau3[Rep.]=Tableau210[[#This Row],[REPERE BUTA]])
      )
   ),
0)</f>
        <v>1</v>
      </c>
      <c r="AH235" s="182">
        <f>IFERROR(VLOOKUP(Tableau210[[#This Row],[OPERATION]],Tableau4[],4,FALSE),"")</f>
        <v>0</v>
      </c>
      <c r="AI235" s="178" cm="1">
        <f t="array" ref="AI235">IFERROR(
   SUM(
      _xlfn._xlws.FILTER(
         Tableau3[BP],
         (Tableau3[ITEM]=Tableau210[[#This Row],[NOM]])*
         (Tableau3[Rep.]=Tableau210[[#This Row],[REPERE BUTA]])
      )
   ),
0)</f>
        <v>0</v>
      </c>
      <c r="AJ235" s="182" t="str">
        <f>IF(Tableau210[[#This Row],[NB JP EMIS]]=1,"1 JP","") &amp; IF(Tableau210[[#This Row],[NB BP EMIS]]=1," 1 BP","")</f>
        <v>1 JP</v>
      </c>
      <c r="AK235" s="177" t="str">
        <f>IF(Tableau210[[#This Row],[NB JP BUTA]]=1,"1 JP","") &amp; IF(Tableau210[[#This Row],[Nb BP BUTA]]=1," 1 BP","") &amp; IF(Tableau210[[#This Row],[Nb BP BUTA]]=2," 2 BP","")</f>
        <v>1 JP</v>
      </c>
      <c r="AL235" s="117" t="s">
        <v>2527</v>
      </c>
      <c r="AM235" s="117">
        <f>IFERROR(+VLOOKUP(AY235,Tiges!$G$4:$I$569,3,FALSE),"")</f>
        <v>27</v>
      </c>
      <c r="AN235" s="48"/>
      <c r="AO235" s="117">
        <v>8</v>
      </c>
      <c r="AP235" s="177" cm="1">
        <f t="array" ref="AP2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35" s="117" t="s">
        <v>2163</v>
      </c>
      <c r="AS235" s="177" t="str" cm="1">
        <f t="array" ref="AS2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35" s="117" t="s">
        <v>1123</v>
      </c>
      <c r="AV235" s="177" cm="1">
        <f t="array" ref="AV2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35" s="117"/>
      <c r="AY235" s="117" cm="1">
        <f t="array" ref="AY235">IFERROR(_xlfn.XLOOKUP(Tableau210[[#This Row],[DN DONNEES BUTA ]]&amp;Tableau210[[#This Row],[PN DONNEES BUTA]],Tiges!$B$4:$B$79&amp;Tiges!$C$4:$C$79,Tiges!$G$4:$G$79),"")</f>
        <v>16</v>
      </c>
      <c r="AZ235" s="117"/>
      <c r="BA235" s="117" cm="1">
        <f t="array" ref="BA235">IFERROR(_xlfn.XLOOKUP(Tableau210[[#This Row],[DN DONNEES BUTA ]]&amp;Tableau210[[#This Row],[PN DONNEES BUTA]],Tiges!$B$4:$B$79&amp;Tiges!$C$4:$C$79,Tiges!$H$4:$H$79),"")</f>
        <v>100</v>
      </c>
      <c r="BB235" s="117"/>
      <c r="BC235" s="182">
        <f>IFERROR(VLOOKUP(Tableau210[[#This Row],[OPERATION]],Tableau4[],2,FALSE),"")</f>
        <v>2</v>
      </c>
      <c r="BD235" s="177" cm="1">
        <f t="array" ref="BD235">IFERROR(
   SUM(
      _xlfn._xlws.FILTER(
         Tableau3[Nb Platinage Joint],
         (Tableau3[ITEM]=Tableau210[[#This Row],[NOM]])*
         (Tableau3[Rep.]=Tableau210[[#This Row],[REPERE BUTA]])
      )
   ),
0)</f>
        <v>2</v>
      </c>
      <c r="BE235" s="182">
        <f>IFERROR(VLOOKUP(Tableau210[[#This Row],[OPERATION]],Tableau4[],3,FALSE),"")</f>
        <v>1</v>
      </c>
      <c r="BF235" s="177" cm="1">
        <f t="array" ref="BF235">IFERROR(
   SUM(
      _xlfn._xlws.FILTER(
         Tableau3[Joint Définitif Nb],
         (Tableau3[ITEM]=Tableau210[[#This Row],[NOM]])*
         (Tableau3[Rep.]=Tableau210[[#This Row],[REPERE BUTA]])
      )
   ),
0)</f>
        <v>1</v>
      </c>
      <c r="BG235" s="117" t="s">
        <v>129</v>
      </c>
      <c r="BH235" s="177" t="str" cm="1">
        <f t="array" ref="BH2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5" s="117" t="s">
        <v>2408</v>
      </c>
      <c r="BK235" s="117" t="s">
        <v>37</v>
      </c>
      <c r="BL235" s="167" t="s">
        <v>2380</v>
      </c>
      <c r="BM235" s="167"/>
      <c r="BN235" s="117"/>
      <c r="BO235" s="117"/>
      <c r="BP235" s="117"/>
      <c r="BQ235" s="48"/>
      <c r="BR235" s="119"/>
      <c r="BS235" s="48"/>
      <c r="BT235" s="48"/>
      <c r="BU235" s="48"/>
      <c r="BV235" s="48"/>
      <c r="BW235" s="48"/>
      <c r="BX235" s="48"/>
    </row>
    <row r="236" spans="1:76" s="154" customFormat="1" ht="15.75" hidden="1" x14ac:dyDescent="0.25">
      <c r="A236" s="48" t="e" cm="1">
        <f t="array" ref="A236">_xlfn.XLOOKUP(Tableau210[[#This Row],[NOM]]&amp;Tableau210[[#This Row],[REPERE BUTA]],[6]!Tableau16[POSTE TECHNIQUE]&amp;[6]!Tableau16[Repere ADM],[6]!Tableau16[NUMERO CLIENT])</f>
        <v>#N/A</v>
      </c>
      <c r="B236" s="48" t="e" cm="1">
        <f t="array" ref="B236">_xlfn.XLOOKUP(Tableau210[[#This Row],[NOM]]&amp;Tableau210[[#This Row],[REPERE BUTA]],[6]!Tableau16[POSTE TECHNIQUE]&amp;[6]!Tableau16[Repere REF],[6]!Tableau16[NUMERO CLIENT])</f>
        <v>#N/A</v>
      </c>
      <c r="C236" s="48" cm="1">
        <f t="array" ref="C236">_xlfn.XLOOKUP(Tableau210[[#This Row],[NOM]]&amp;Tableau210[[#This Row],[Repere Ubleam]],[7]Sheet1!$C$2:$C$2995&amp;[7]Sheet1!$I$2:$I$2995,[7]Sheet1!$A$2:$A$2995)</f>
        <v>208</v>
      </c>
      <c r="D236" s="48" t="str">
        <f>C236&amp;""</f>
        <v>208</v>
      </c>
      <c r="E236" s="48" t="e">
        <v>#N/A</v>
      </c>
      <c r="F236" s="48" t="e">
        <v>#N/A</v>
      </c>
      <c r="G236" s="149" t="s">
        <v>1285</v>
      </c>
      <c r="H236" s="150" t="s">
        <v>1067</v>
      </c>
      <c r="I236" s="150" t="s">
        <v>80</v>
      </c>
      <c r="J236" s="150" t="s">
        <v>1074</v>
      </c>
      <c r="K236" s="150" t="str">
        <f>_xlfn.XLOOKUP(Tableau210[[#This Row],[NOM]],[8]LUT!$I$5:$I$301,[8]LUT!$N$5:$N$301)</f>
        <v xml:space="preserve">Ballon </v>
      </c>
      <c r="L236" s="150">
        <v>15</v>
      </c>
      <c r="M236" s="150"/>
      <c r="N236" s="150">
        <v>15</v>
      </c>
      <c r="O236" s="150"/>
      <c r="P236" s="150"/>
      <c r="Q236" s="150"/>
      <c r="R236" s="150"/>
      <c r="S236" s="150"/>
      <c r="T236" s="150"/>
      <c r="U236" s="150"/>
      <c r="V236" s="150"/>
      <c r="W236" s="151" t="s">
        <v>2159</v>
      </c>
      <c r="X236" s="151" cm="1">
        <f t="array" ref="X2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3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36" s="151" t="s">
        <v>3424</v>
      </c>
      <c r="AA236" s="151" cm="1">
        <f t="array" ref="AA2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3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36" s="152"/>
      <c r="AD236" s="153" t="s">
        <v>2103</v>
      </c>
      <c r="AE236" s="150"/>
      <c r="AF236" s="150">
        <f>IFERROR(VLOOKUP(Tableau210[[#This Row],[OPERATION]],Tableau4[],5,FALSE),"")</f>
        <v>1</v>
      </c>
      <c r="AG236" s="150" cm="1">
        <f t="array" ref="AG236">IFERROR(
   SUM(
      _xlfn._xlws.FILTER(
         Tableau3[JP],
         (Tableau3[ITEM]=Tableau210[[#This Row],[NOM]])*
         (Tableau3[Rep.]=Tableau210[[#This Row],[REPERE BUTA]])
      )
   ),
0)</f>
        <v>1</v>
      </c>
      <c r="AH236" s="153">
        <f>IFERROR(VLOOKUP(Tableau210[[#This Row],[OPERATION]],Tableau4[],4,FALSE),"")</f>
        <v>0</v>
      </c>
      <c r="AI236" s="150" cm="1">
        <f t="array" ref="AI236">IFERROR(
   SUM(
      _xlfn._xlws.FILTER(
         Tableau3[BP],
         (Tableau3[ITEM]=Tableau210[[#This Row],[NOM]])*
         (Tableau3[Rep.]=Tableau210[[#This Row],[REPERE BUTA]])
      )
   ),
0)</f>
        <v>0</v>
      </c>
      <c r="AJ236" s="153" t="str">
        <f>IF(Tableau210[[#This Row],[NB JP EMIS]]=1,"1 JP","") &amp; IF(Tableau210[[#This Row],[NB BP EMIS]]=1," 1 BP","")</f>
        <v>1 JP</v>
      </c>
      <c r="AK236" s="153" t="str">
        <f>IF(Tableau210[[#This Row],[NB JP BUTA]]=1,"1 JP","") &amp; IF(Tableau210[[#This Row],[Nb BP BUTA]]=1," 1 BP","") &amp; IF(Tableau210[[#This Row],[Nb BP BUTA]]=2," 2 BP","")</f>
        <v>1 JP</v>
      </c>
      <c r="AL236" s="153" t="s">
        <v>2527</v>
      </c>
      <c r="AM236" s="153">
        <f>IFERROR(+VLOOKUP(AY236,Tiges!$G$4:$I$569,3,FALSE),"")</f>
        <v>27</v>
      </c>
      <c r="AN236" s="152"/>
      <c r="AO236" s="151" t="s">
        <v>3424</v>
      </c>
      <c r="AP236" s="153" cm="1">
        <f t="array" ref="AP2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3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36" s="151" t="s">
        <v>3424</v>
      </c>
      <c r="AS236" s="153" t="str" cm="1">
        <f t="array" ref="AS2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3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36" s="151" t="s">
        <v>3424</v>
      </c>
      <c r="AV236" s="153" cm="1">
        <f t="array" ref="AV2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36" s="153" t="s">
        <v>3424</v>
      </c>
      <c r="AX236" s="153"/>
      <c r="AY236" s="153" cm="1">
        <f t="array" ref="AY236">IFERROR(_xlfn.XLOOKUP(Tableau210[[#This Row],[DN DONNEES BUTA ]]&amp;Tableau210[[#This Row],[PN DONNEES BUTA]],Tiges!$B$4:$B$79&amp;Tiges!$C$4:$C$79,Tiges!$G$4:$G$79),"")</f>
        <v>16</v>
      </c>
      <c r="AZ236" s="153"/>
      <c r="BA236" s="153" cm="1">
        <f t="array" ref="BA236">IFERROR(_xlfn.XLOOKUP(Tableau210[[#This Row],[DN DONNEES BUTA ]]&amp;Tableau210[[#This Row],[PN DONNEES BUTA]],Tiges!$B$4:$B$79&amp;Tiges!$C$4:$C$79,Tiges!$H$4:$H$79),"")</f>
        <v>100</v>
      </c>
      <c r="BB236" s="153"/>
      <c r="BC236" s="153">
        <f>IFERROR(VLOOKUP(Tableau210[[#This Row],[OPERATION]],Tableau4[],2,FALSE),"")</f>
        <v>2</v>
      </c>
      <c r="BD236" s="153" cm="1">
        <f t="array" ref="BD236">IFERROR(
   SUM(
      _xlfn._xlws.FILTER(
         Tableau3[Nb Platinage Joint],
         (Tableau3[ITEM]=Tableau210[[#This Row],[NOM]])*
         (Tableau3[Rep.]=Tableau210[[#This Row],[REPERE BUTA]])
      )
   ),
0)</f>
        <v>2</v>
      </c>
      <c r="BE236" s="153">
        <f>IFERROR(VLOOKUP(Tableau210[[#This Row],[OPERATION]],Tableau4[],3,FALSE),"")</f>
        <v>1</v>
      </c>
      <c r="BF236" s="153" cm="1">
        <f t="array" ref="BF236">IFERROR(
   SUM(
      _xlfn._xlws.FILTER(
         Tableau3[Joint Définitif Nb],
         (Tableau3[ITEM]=Tableau210[[#This Row],[NOM]])*
         (Tableau3[Rep.]=Tableau210[[#This Row],[REPERE BUTA]])
      )
   ),
0)</f>
        <v>1</v>
      </c>
      <c r="BG236" s="151" t="s">
        <v>3424</v>
      </c>
      <c r="BH236" s="153" t="str" cm="1">
        <f t="array" ref="BH2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3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6" s="151" t="s">
        <v>3424</v>
      </c>
      <c r="BK236" s="151" t="s">
        <v>3424</v>
      </c>
      <c r="BL236" s="153" t="s">
        <v>2425</v>
      </c>
      <c r="BM236" s="153"/>
      <c r="BN236" s="153"/>
      <c r="BO236" s="153"/>
      <c r="BP236" s="153"/>
      <c r="BQ236" s="152"/>
      <c r="BR236" s="150"/>
      <c r="BS236" s="152"/>
      <c r="BT236" s="152"/>
      <c r="BU236" s="152"/>
      <c r="BV236" s="152"/>
      <c r="BW236" s="152"/>
      <c r="BX236" s="152"/>
    </row>
    <row r="237" spans="1:76" ht="15.75" hidden="1" x14ac:dyDescent="0.25">
      <c r="A237" s="48" t="e" cm="1">
        <f t="array" ref="A237">_xlfn.XLOOKUP(Tableau210[[#This Row],[NOM]]&amp;Tableau210[[#This Row],[REPERE BUTA]],[6]!Tableau16[POSTE TECHNIQUE]&amp;[6]!Tableau16[Repere ADM],[6]!Tableau16[NUMERO CLIENT])</f>
        <v>#N/A</v>
      </c>
      <c r="B237" s="48" t="e" cm="1">
        <f t="array" ref="B237">_xlfn.XLOOKUP(Tableau210[[#This Row],[NOM]]&amp;Tableau210[[#This Row],[REPERE BUTA]],[6]!Tableau16[POSTE TECHNIQUE]&amp;[6]!Tableau16[Repere REF],[6]!Tableau16[NUMERO CLIENT])</f>
        <v>#N/A</v>
      </c>
      <c r="C237" s="48" cm="1">
        <f t="array" ref="C237">_xlfn.XLOOKUP(Tableau210[[#This Row],[NOM]]&amp;Tableau210[[#This Row],[Repere Ubleam]],[7]Sheet1!$C$2:$C$2995&amp;[7]Sheet1!$I$2:$I$2995,[7]Sheet1!$A$2:$A$2995)</f>
        <v>209</v>
      </c>
      <c r="D237" s="48" t="str">
        <f>C237&amp;""</f>
        <v>209</v>
      </c>
      <c r="E237" s="48" t="e">
        <v>#N/A</v>
      </c>
      <c r="F237" s="48" t="e">
        <v>#N/A</v>
      </c>
      <c r="G237" s="176" t="s">
        <v>1285</v>
      </c>
      <c r="H237" s="119" t="s">
        <v>1067</v>
      </c>
      <c r="I237" s="119" t="s">
        <v>80</v>
      </c>
      <c r="J237" s="119" t="s">
        <v>1074</v>
      </c>
      <c r="K237" s="119" t="str">
        <f>_xlfn.XLOOKUP(Tableau210[[#This Row],[NOM]],[8]LUT!$I$5:$I$301,[8]LUT!$N$5:$N$301)</f>
        <v xml:space="preserve">Ballon </v>
      </c>
      <c r="L237" s="119">
        <v>16</v>
      </c>
      <c r="M237" s="119"/>
      <c r="N237" s="119">
        <v>16</v>
      </c>
      <c r="O237" s="119"/>
      <c r="P237" s="119"/>
      <c r="Q237" s="119"/>
      <c r="R237" s="119"/>
      <c r="S237" s="119"/>
      <c r="T237" s="119"/>
      <c r="U237" s="119"/>
      <c r="V237" s="119"/>
      <c r="W237" s="148">
        <v>25</v>
      </c>
      <c r="X237" s="207" cm="1">
        <f t="array" ref="X2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3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37" s="148">
        <v>20</v>
      </c>
      <c r="AA237" s="207" cm="1">
        <f t="array" ref="AA2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3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37" s="48"/>
      <c r="AD237" s="117" t="s">
        <v>2103</v>
      </c>
      <c r="AE237" s="119"/>
      <c r="AF237" s="181">
        <f>IFERROR(VLOOKUP(Tableau210[[#This Row],[OPERATION]],Tableau4[],5,FALSE),"")</f>
        <v>1</v>
      </c>
      <c r="AG237" s="178" cm="1">
        <f t="array" ref="AG237">IFERROR(
   SUM(
      _xlfn._xlws.FILTER(
         Tableau3[JP],
         (Tableau3[ITEM]=Tableau210[[#This Row],[NOM]])*
         (Tableau3[Rep.]=Tableau210[[#This Row],[REPERE BUTA]])
      )
   ),
0)</f>
        <v>1</v>
      </c>
      <c r="AH237" s="182">
        <f>IFERROR(VLOOKUP(Tableau210[[#This Row],[OPERATION]],Tableau4[],4,FALSE),"")</f>
        <v>0</v>
      </c>
      <c r="AI237" s="178" cm="1">
        <f t="array" ref="AI237">IFERROR(
   SUM(
      _xlfn._xlws.FILTER(
         Tableau3[BP],
         (Tableau3[ITEM]=Tableau210[[#This Row],[NOM]])*
         (Tableau3[Rep.]=Tableau210[[#This Row],[REPERE BUTA]])
      )
   ),
0)</f>
        <v>0</v>
      </c>
      <c r="AJ237" s="182" t="str">
        <f>IF(Tableau210[[#This Row],[NB JP EMIS]]=1,"1 JP","") &amp; IF(Tableau210[[#This Row],[NB BP EMIS]]=1," 1 BP","")</f>
        <v>1 JP</v>
      </c>
      <c r="AK237" s="177" t="str">
        <f>IF(Tableau210[[#This Row],[NB JP BUTA]]=1,"1 JP","") &amp; IF(Tableau210[[#This Row],[Nb BP BUTA]]=1," 1 BP","") &amp; IF(Tableau210[[#This Row],[Nb BP BUTA]]=2," 2 BP","")</f>
        <v>1 JP</v>
      </c>
      <c r="AL237" s="117" t="s">
        <v>2527</v>
      </c>
      <c r="AM237" s="117">
        <f>IFERROR(+VLOOKUP(AY237,Tiges!$G$4:$I$569,3,FALSE),"")</f>
        <v>22</v>
      </c>
      <c r="AN237" s="48"/>
      <c r="AO237" s="117">
        <v>4</v>
      </c>
      <c r="AP237" s="177" cm="1">
        <f t="array" ref="AP2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3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37" s="117" t="s">
        <v>2416</v>
      </c>
      <c r="AS237" s="177" t="str" cm="1">
        <f t="array" ref="AS2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23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M14x90</v>
      </c>
      <c r="AU237" s="117" t="s">
        <v>1123</v>
      </c>
      <c r="AV237" s="177" cm="1">
        <f t="array" ref="AV2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3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37" s="117"/>
      <c r="AY237" s="117" cm="1">
        <f t="array" ref="AY237">IFERROR(_xlfn.XLOOKUP(Tableau210[[#This Row],[DN DONNEES BUTA ]]&amp;Tableau210[[#This Row],[PN DONNEES BUTA]],Tiges!$B$4:$B$79&amp;Tiges!$C$4:$C$79,Tiges!$G$4:$G$79),"")</f>
        <v>14</v>
      </c>
      <c r="AZ237" s="117"/>
      <c r="BA237" s="117" cm="1">
        <f t="array" ref="BA237">IFERROR(_xlfn.XLOOKUP(Tableau210[[#This Row],[DN DONNEES BUTA ]]&amp;Tableau210[[#This Row],[PN DONNEES BUTA]],Tiges!$B$4:$B$79&amp;Tiges!$C$4:$C$79,Tiges!$H$4:$H$79),"")</f>
        <v>70</v>
      </c>
      <c r="BB237" s="117"/>
      <c r="BC237" s="182">
        <f>IFERROR(VLOOKUP(Tableau210[[#This Row],[OPERATION]],Tableau4[],2,FALSE),"")</f>
        <v>2</v>
      </c>
      <c r="BD237" s="177" cm="1">
        <f t="array" ref="BD237">IFERROR(
   SUM(
      _xlfn._xlws.FILTER(
         Tableau3[Nb Platinage Joint],
         (Tableau3[ITEM]=Tableau210[[#This Row],[NOM]])*
         (Tableau3[Rep.]=Tableau210[[#This Row],[REPERE BUTA]])
      )
   ),
0)</f>
        <v>2</v>
      </c>
      <c r="BE237" s="182">
        <f>IFERROR(VLOOKUP(Tableau210[[#This Row],[OPERATION]],Tableau4[],3,FALSE),"")</f>
        <v>1</v>
      </c>
      <c r="BF237" s="177" cm="1">
        <f t="array" ref="BF237">IFERROR(
   SUM(
      _xlfn._xlws.FILTER(
         Tableau3[Joint Définitif Nb],
         (Tableau3[ITEM]=Tableau210[[#This Row],[NOM]])*
         (Tableau3[Rep.]=Tableau210[[#This Row],[REPERE BUTA]])
      )
   ),
0)</f>
        <v>1</v>
      </c>
      <c r="BG237" s="117" t="s">
        <v>129</v>
      </c>
      <c r="BH237" s="177" t="str" cm="1">
        <f t="array" ref="BH2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3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7" s="117" t="s">
        <v>2408</v>
      </c>
      <c r="BK237" s="117" t="s">
        <v>37</v>
      </c>
      <c r="BL237" s="167" t="s">
        <v>2380</v>
      </c>
      <c r="BM237" s="167"/>
      <c r="BN237" s="117"/>
      <c r="BO237" s="117"/>
      <c r="BP237" s="117"/>
      <c r="BQ237" s="48"/>
      <c r="BR237" s="119"/>
      <c r="BS237" s="48"/>
      <c r="BT237" s="48"/>
      <c r="BU237" s="48"/>
      <c r="BV237" s="48"/>
      <c r="BW237" s="48"/>
      <c r="BX237" s="48"/>
    </row>
    <row r="238" spans="1:76" ht="15.75" hidden="1" x14ac:dyDescent="0.25">
      <c r="A238" s="48" t="e" cm="1">
        <f t="array" ref="A238">_xlfn.XLOOKUP(Tableau210[[#This Row],[NOM]]&amp;Tableau210[[#This Row],[REPERE BUTA]],[6]!Tableau16[POSTE TECHNIQUE]&amp;[6]!Tableau16[Repere ADM],[6]!Tableau16[NUMERO CLIENT])</f>
        <v>#N/A</v>
      </c>
      <c r="B238" s="48" t="e" cm="1">
        <f t="array" ref="B238">_xlfn.XLOOKUP(Tableau210[[#This Row],[NOM]]&amp;Tableau210[[#This Row],[REPERE BUTA]],[6]!Tableau16[POSTE TECHNIQUE]&amp;[6]!Tableau16[Repere REF],[6]!Tableau16[NUMERO CLIENT])</f>
        <v>#N/A</v>
      </c>
      <c r="C238" s="48" cm="1">
        <f t="array" ref="C238">_xlfn.XLOOKUP(Tableau210[[#This Row],[NOM]]&amp;Tableau210[[#This Row],[Repere Ubleam]],[7]Sheet1!$C$2:$C$2995&amp;[7]Sheet1!$I$2:$I$2995,[7]Sheet1!$A$2:$A$2995)</f>
        <v>210</v>
      </c>
      <c r="D238" s="48" t="str">
        <f>C238&amp;""</f>
        <v>210</v>
      </c>
      <c r="E238" s="48" t="e">
        <v>#N/A</v>
      </c>
      <c r="F238" s="48" t="e">
        <v>#N/A</v>
      </c>
      <c r="G238" s="176" t="s">
        <v>1293</v>
      </c>
      <c r="H238" s="119" t="s">
        <v>1067</v>
      </c>
      <c r="I238" s="119" t="s">
        <v>80</v>
      </c>
      <c r="J238" s="119" t="s">
        <v>1072</v>
      </c>
      <c r="K238" s="119" t="str">
        <f>_xlfn.XLOOKUP(Tableau210[[#This Row],[NOM]],[8]LUT!$I$5:$I$301,[8]LUT!$N$5:$N$301)</f>
        <v xml:space="preserve">Réacteur </v>
      </c>
      <c r="L238" s="119">
        <v>1</v>
      </c>
      <c r="M238" s="119"/>
      <c r="N238" s="119">
        <v>1</v>
      </c>
      <c r="O238" s="119"/>
      <c r="P238" s="119"/>
      <c r="Q238" s="119"/>
      <c r="R238" s="119"/>
      <c r="S238" s="119"/>
      <c r="T238" s="119"/>
      <c r="U238" s="119"/>
      <c r="V238" s="119"/>
      <c r="W238" s="148">
        <v>25</v>
      </c>
      <c r="X238" s="207" cm="1">
        <f t="array" ref="X2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3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38" s="148">
        <v>50</v>
      </c>
      <c r="AA238" s="207" cm="1">
        <f t="array" ref="AA2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3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38" s="48"/>
      <c r="AD238" s="117" t="s">
        <v>2103</v>
      </c>
      <c r="AE238" s="119"/>
      <c r="AF238" s="181">
        <f>IFERROR(VLOOKUP(Tableau210[[#This Row],[OPERATION]],Tableau4[],5,FALSE),"")</f>
        <v>1</v>
      </c>
      <c r="AG238" s="178" cm="1">
        <f t="array" ref="AG238">IFERROR(
   SUM(
      _xlfn._xlws.FILTER(
         Tableau3[JP],
         (Tableau3[ITEM]=Tableau210[[#This Row],[NOM]])*
         (Tableau3[Rep.]=Tableau210[[#This Row],[REPERE BUTA]])
      )
   ),
0)</f>
        <v>1</v>
      </c>
      <c r="AH238" s="182">
        <f>IFERROR(VLOOKUP(Tableau210[[#This Row],[OPERATION]],Tableau4[],4,FALSE),"")</f>
        <v>0</v>
      </c>
      <c r="AI238" s="178" cm="1">
        <f t="array" ref="AI238">IFERROR(
   SUM(
      _xlfn._xlws.FILTER(
         Tableau3[BP],
         (Tableau3[ITEM]=Tableau210[[#This Row],[NOM]])*
         (Tableau3[Rep.]=Tableau210[[#This Row],[REPERE BUTA]])
      )
   ),
0)</f>
        <v>0</v>
      </c>
      <c r="AJ238" s="182" t="str">
        <f>IF(Tableau210[[#This Row],[NB JP EMIS]]=1,"1 JP","") &amp; IF(Tableau210[[#This Row],[NB BP EMIS]]=1," 1 BP","")</f>
        <v>1 JP</v>
      </c>
      <c r="AK238" s="177" t="str">
        <f>IF(Tableau210[[#This Row],[NB JP BUTA]]=1,"1 JP","") &amp; IF(Tableau210[[#This Row],[Nb BP BUTA]]=1," 1 BP","") &amp; IF(Tableau210[[#This Row],[Nb BP BUTA]]=2," 2 BP","")</f>
        <v>1 JP</v>
      </c>
      <c r="AL238" s="117" t="s">
        <v>103</v>
      </c>
      <c r="AM238" s="117">
        <f>IFERROR(+VLOOKUP(AY238,Tiges!$G$4:$I$569,3,FALSE),"")</f>
        <v>27</v>
      </c>
      <c r="AN238" s="48"/>
      <c r="AO238" s="117">
        <v>4</v>
      </c>
      <c r="AP238" s="177" cm="1">
        <f t="array" ref="AP2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38" s="117" t="s">
        <v>2163</v>
      </c>
      <c r="AS238" s="177" t="str" cm="1">
        <f t="array" ref="AS2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38" s="117" t="s">
        <v>1123</v>
      </c>
      <c r="AV238" s="177" t="str" cm="1">
        <f t="array" ref="AV2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3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38" s="117"/>
      <c r="AY238" s="117" cm="1">
        <f t="array" ref="AY238">IFERROR(_xlfn.XLOOKUP(Tableau210[[#This Row],[DN DONNEES BUTA ]]&amp;Tableau210[[#This Row],[PN DONNEES BUTA]],Tiges!$B$4:$B$79&amp;Tiges!$C$4:$C$79,Tiges!$G$4:$G$79),"")</f>
        <v>16</v>
      </c>
      <c r="AZ238" s="117"/>
      <c r="BA238" s="117" cm="1">
        <f t="array" ref="BA238">IFERROR(_xlfn.XLOOKUP(Tableau210[[#This Row],[DN DONNEES BUTA ]]&amp;Tableau210[[#This Row],[PN DONNEES BUTA]],Tiges!$B$4:$B$79&amp;Tiges!$C$4:$C$79,Tiges!$H$4:$H$79),"")</f>
        <v>80</v>
      </c>
      <c r="BB238" s="117"/>
      <c r="BC238" s="182">
        <f>IFERROR(VLOOKUP(Tableau210[[#This Row],[OPERATION]],Tableau4[],2,FALSE),"")</f>
        <v>2</v>
      </c>
      <c r="BD238" s="177" cm="1">
        <f t="array" ref="BD238">IFERROR(
   SUM(
      _xlfn._xlws.FILTER(
         Tableau3[Nb Platinage Joint],
         (Tableau3[ITEM]=Tableau210[[#This Row],[NOM]])*
         (Tableau3[Rep.]=Tableau210[[#This Row],[REPERE BUTA]])
      )
   ),
0)</f>
        <v>2</v>
      </c>
      <c r="BE238" s="182">
        <f>IFERROR(VLOOKUP(Tableau210[[#This Row],[OPERATION]],Tableau4[],3,FALSE),"")</f>
        <v>1</v>
      </c>
      <c r="BF238" s="177" cm="1">
        <f t="array" ref="BF238">IFERROR(
   SUM(
      _xlfn._xlws.FILTER(
         Tableau3[Joint Définitif Nb],
         (Tableau3[ITEM]=Tableau210[[#This Row],[NOM]])*
         (Tableau3[Rep.]=Tableau210[[#This Row],[REPERE BUTA]])
      )
   ),
0)</f>
        <v>1</v>
      </c>
      <c r="BG238" s="117" t="s">
        <v>129</v>
      </c>
      <c r="BH238" s="177" t="str" cm="1">
        <f t="array" ref="BH2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3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8" s="117" t="s">
        <v>2408</v>
      </c>
      <c r="BK238" s="117" t="s">
        <v>37</v>
      </c>
      <c r="BL238" s="167" t="s">
        <v>2380</v>
      </c>
      <c r="BM238" s="167"/>
      <c r="BN238" s="117"/>
      <c r="BO238" s="117"/>
      <c r="BP238" s="117"/>
      <c r="BQ238" s="48"/>
      <c r="BR238" s="119"/>
      <c r="BS238" s="48"/>
      <c r="BT238" s="48"/>
      <c r="BU238" s="48"/>
      <c r="BV238" s="48"/>
      <c r="BW238" s="48"/>
      <c r="BX238" s="48"/>
    </row>
    <row r="239" spans="1:76" ht="15.75" hidden="1" x14ac:dyDescent="0.25">
      <c r="A239" s="48" t="e" cm="1">
        <f t="array" ref="A239">_xlfn.XLOOKUP(Tableau210[[#This Row],[NOM]]&amp;Tableau210[[#This Row],[REPERE BUTA]],[6]!Tableau16[POSTE TECHNIQUE]&amp;[6]!Tableau16[Repere ADM],[6]!Tableau16[NUMERO CLIENT])</f>
        <v>#N/A</v>
      </c>
      <c r="B239" s="48" t="e" cm="1">
        <f t="array" ref="B239">_xlfn.XLOOKUP(Tableau210[[#This Row],[NOM]]&amp;Tableau210[[#This Row],[REPERE BUTA]],[6]!Tableau16[POSTE TECHNIQUE]&amp;[6]!Tableau16[Repere REF],[6]!Tableau16[NUMERO CLIENT])</f>
        <v>#N/A</v>
      </c>
      <c r="C239" s="48" cm="1">
        <f t="array" ref="C239">_xlfn.XLOOKUP(Tableau210[[#This Row],[NOM]]&amp;Tableau210[[#This Row],[Repere Ubleam]],[7]Sheet1!$C$2:$C$2995&amp;[7]Sheet1!$I$2:$I$2995,[7]Sheet1!$A$2:$A$2995)</f>
        <v>211</v>
      </c>
      <c r="D239" s="48" t="str">
        <f>C239&amp;""</f>
        <v>211</v>
      </c>
      <c r="E239" s="48" t="e">
        <v>#N/A</v>
      </c>
      <c r="F239" s="48" t="e">
        <v>#N/A</v>
      </c>
      <c r="G239" s="176" t="s">
        <v>1293</v>
      </c>
      <c r="H239" s="119" t="s">
        <v>1067</v>
      </c>
      <c r="I239" s="119" t="s">
        <v>80</v>
      </c>
      <c r="J239" s="119" t="s">
        <v>1072</v>
      </c>
      <c r="K239" s="119" t="str">
        <f>_xlfn.XLOOKUP(Tableau210[[#This Row],[NOM]],[8]LUT!$I$5:$I$301,[8]LUT!$N$5:$N$301)</f>
        <v xml:space="preserve">Réacteur </v>
      </c>
      <c r="L239" s="119">
        <v>2</v>
      </c>
      <c r="M239" s="119"/>
      <c r="N239" s="119">
        <v>2</v>
      </c>
      <c r="O239" s="119"/>
      <c r="P239" s="119"/>
      <c r="Q239" s="119"/>
      <c r="R239" s="119"/>
      <c r="S239" s="119"/>
      <c r="T239" s="119"/>
      <c r="U239" s="119"/>
      <c r="V239" s="119"/>
      <c r="W239" s="148">
        <v>80</v>
      </c>
      <c r="X239" s="207" cm="1">
        <f t="array" ref="X2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23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39" s="148">
        <v>50</v>
      </c>
      <c r="AA239" s="207" cm="1">
        <f t="array" ref="AA2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3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39" s="48"/>
      <c r="AD239" s="117" t="s">
        <v>2196</v>
      </c>
      <c r="AE239" s="119"/>
      <c r="AF239" s="181">
        <f>IFERROR(VLOOKUP(Tableau210[[#This Row],[OPERATION]],Tableau4[],5,FALSE),"")</f>
        <v>0</v>
      </c>
      <c r="AG239" s="178" cm="1">
        <f t="array" ref="AG239">IFERROR(
   SUM(
      _xlfn._xlws.FILTER(
         Tableau3[JP],
         (Tableau3[ITEM]=Tableau210[[#This Row],[NOM]])*
         (Tableau3[Rep.]=Tableau210[[#This Row],[REPERE BUTA]])
      )
   ),
0)</f>
        <v>0</v>
      </c>
      <c r="AH239" s="182">
        <f>IFERROR(VLOOKUP(Tableau210[[#This Row],[OPERATION]],Tableau4[],4,FALSE),"")</f>
        <v>0</v>
      </c>
      <c r="AI239" s="178" cm="1">
        <f t="array" ref="AI239">IFERROR(
   SUM(
      _xlfn._xlws.FILTER(
         Tableau3[BP],
         (Tableau3[ITEM]=Tableau210[[#This Row],[NOM]])*
         (Tableau3[Rep.]=Tableau210[[#This Row],[REPERE BUTA]])
      )
   ),
0)</f>
        <v>0</v>
      </c>
      <c r="AJ239" s="182" t="str">
        <f>IF(Tableau210[[#This Row],[NB JP EMIS]]=1,"1 JP","") &amp; IF(Tableau210[[#This Row],[NB BP EMIS]]=1," 1 BP","")</f>
        <v/>
      </c>
      <c r="AK239" s="177" t="str">
        <f>IF(Tableau210[[#This Row],[NB JP BUTA]]=1,"1 JP","") &amp; IF(Tableau210[[#This Row],[Nb BP BUTA]]=1," 1 BP","") &amp; IF(Tableau210[[#This Row],[Nb BP BUTA]]=2," 2 BP","")</f>
        <v/>
      </c>
      <c r="AL239" s="117" t="s">
        <v>103</v>
      </c>
      <c r="AM239" s="117">
        <f>IFERROR(+VLOOKUP(AY239,Tiges!$G$4:$I$569,3,FALSE),"")</f>
        <v>32</v>
      </c>
      <c r="AN239" s="48"/>
      <c r="AO239" s="117">
        <v>8</v>
      </c>
      <c r="AP239" s="177" cm="1">
        <f t="array" ref="AP2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39" s="117" t="s">
        <v>2282</v>
      </c>
      <c r="AS239" s="177" t="str" cm="1">
        <f t="array" ref="AS2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2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239" s="117" t="s">
        <v>1123</v>
      </c>
      <c r="AV239" s="177" t="str" cm="1">
        <f t="array" ref="AV2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39" s="117"/>
      <c r="AY239" s="117" cm="1">
        <f t="array" ref="AY239">IFERROR(_xlfn.XLOOKUP(Tableau210[[#This Row],[DN DONNEES BUTA ]]&amp;Tableau210[[#This Row],[PN DONNEES BUTA]],Tiges!$B$4:$B$79&amp;Tiges!$C$4:$C$79,Tiges!$G$4:$G$79),"")</f>
        <v>20</v>
      </c>
      <c r="AZ239" s="117"/>
      <c r="BA239" s="117" cm="1">
        <f t="array" ref="BA239">IFERROR(_xlfn.XLOOKUP(Tableau210[[#This Row],[DN DONNEES BUTA ]]&amp;Tableau210[[#This Row],[PN DONNEES BUTA]],Tiges!$B$4:$B$79&amp;Tiges!$C$4:$C$79,Tiges!$H$4:$H$79),"")</f>
        <v>110</v>
      </c>
      <c r="BB239" s="117"/>
      <c r="BC239" s="182">
        <f>IFERROR(VLOOKUP(Tableau210[[#This Row],[OPERATION]],Tableau4[],2,FALSE),"")</f>
        <v>0</v>
      </c>
      <c r="BD239" s="177" cm="1">
        <f t="array" ref="BD239">IFERROR(
   SUM(
      _xlfn._xlws.FILTER(
         Tableau3[Nb Platinage Joint],
         (Tableau3[ITEM]=Tableau210[[#This Row],[NOM]])*
         (Tableau3[Rep.]=Tableau210[[#This Row],[REPERE BUTA]])
      )
   ),
0)</f>
        <v>0</v>
      </c>
      <c r="BE239" s="182">
        <f>IFERROR(VLOOKUP(Tableau210[[#This Row],[OPERATION]],Tableau4[],3,FALSE),"")</f>
        <v>1</v>
      </c>
      <c r="BF239" s="177" cm="1">
        <f t="array" ref="BF239">IFERROR(
   SUM(
      _xlfn._xlws.FILTER(
         Tableau3[Joint Définitif Nb],
         (Tableau3[ITEM]=Tableau210[[#This Row],[NOM]])*
         (Tableau3[Rep.]=Tableau210[[#This Row],[REPERE BUTA]])
      )
   ),
0)</f>
        <v>1</v>
      </c>
      <c r="BG239" s="117" t="s">
        <v>129</v>
      </c>
      <c r="BH239" s="177" t="str" cm="1">
        <f t="array" ref="BH2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39" s="117" t="s">
        <v>2408</v>
      </c>
      <c r="BK239" s="117" t="s">
        <v>37</v>
      </c>
      <c r="BL239" s="167" t="s">
        <v>2380</v>
      </c>
      <c r="BM239" s="167"/>
      <c r="BN239" s="117"/>
      <c r="BO239" s="117"/>
      <c r="BP239" s="117"/>
      <c r="BQ239" s="48"/>
      <c r="BR239" s="119"/>
      <c r="BS239" s="48"/>
      <c r="BT239" s="48"/>
      <c r="BU239" s="48"/>
      <c r="BV239" s="48"/>
      <c r="BW239" s="48"/>
      <c r="BX239" s="48"/>
    </row>
    <row r="240" spans="1:76" ht="15.75" hidden="1" x14ac:dyDescent="0.25">
      <c r="A240" s="48" t="e" cm="1">
        <f t="array" ref="A240">_xlfn.XLOOKUP(Tableau210[[#This Row],[NOM]]&amp;Tableau210[[#This Row],[REPERE BUTA]],[6]!Tableau16[POSTE TECHNIQUE]&amp;[6]!Tableau16[Repere ADM],[6]!Tableau16[NUMERO CLIENT])</f>
        <v>#N/A</v>
      </c>
      <c r="B240" s="48" t="e" cm="1">
        <f t="array" ref="B240">_xlfn.XLOOKUP(Tableau210[[#This Row],[NOM]]&amp;Tableau210[[#This Row],[REPERE BUTA]],[6]!Tableau16[POSTE TECHNIQUE]&amp;[6]!Tableau16[Repere REF],[6]!Tableau16[NUMERO CLIENT])</f>
        <v>#N/A</v>
      </c>
      <c r="C240" s="48" cm="1">
        <f t="array" ref="C240">_xlfn.XLOOKUP(Tableau210[[#This Row],[NOM]]&amp;Tableau210[[#This Row],[Repere Ubleam]],[7]Sheet1!$C$2:$C$2995&amp;[7]Sheet1!$I$2:$I$2995,[7]Sheet1!$A$2:$A$2995)</f>
        <v>212</v>
      </c>
      <c r="D240" s="48" t="str">
        <f>C240&amp;""</f>
        <v>212</v>
      </c>
      <c r="E240" s="48" t="e">
        <v>#N/A</v>
      </c>
      <c r="F240" s="48" t="e">
        <v>#N/A</v>
      </c>
      <c r="G240" s="176" t="s">
        <v>1293</v>
      </c>
      <c r="H240" s="119" t="s">
        <v>1067</v>
      </c>
      <c r="I240" s="119" t="s">
        <v>80</v>
      </c>
      <c r="J240" s="119" t="s">
        <v>1072</v>
      </c>
      <c r="K240" s="119" t="str">
        <f>_xlfn.XLOOKUP(Tableau210[[#This Row],[NOM]],[8]LUT!$I$5:$I$301,[8]LUT!$N$5:$N$301)</f>
        <v xml:space="preserve">Réacteur </v>
      </c>
      <c r="L240" s="119">
        <v>3</v>
      </c>
      <c r="M240" s="119"/>
      <c r="N240" s="119">
        <v>3</v>
      </c>
      <c r="O240" s="119"/>
      <c r="P240" s="119"/>
      <c r="Q240" s="119"/>
      <c r="R240" s="119"/>
      <c r="S240" s="119"/>
      <c r="T240" s="119"/>
      <c r="U240" s="119"/>
      <c r="V240" s="119"/>
      <c r="W240" s="148">
        <v>600</v>
      </c>
      <c r="X240" s="207" cm="1">
        <f t="array" ref="X2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24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40" s="148">
        <v>50</v>
      </c>
      <c r="AA240" s="207" cm="1">
        <f t="array" ref="AA2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40" s="48"/>
      <c r="AD240" s="117" t="s">
        <v>626</v>
      </c>
      <c r="AE240" s="119"/>
      <c r="AF240" s="181">
        <f>IFERROR(VLOOKUP(Tableau210[[#This Row],[OPERATION]],Tableau4[],5,FALSE),"")</f>
        <v>0</v>
      </c>
      <c r="AG240" s="178" cm="1">
        <f t="array" ref="AG240">IFERROR(
   SUM(
      _xlfn._xlws.FILTER(
         Tableau3[JP],
         (Tableau3[ITEM]=Tableau210[[#This Row],[NOM]])*
         (Tableau3[Rep.]=Tableau210[[#This Row],[REPERE BUTA]])
      )
   ),
0)</f>
        <v>0</v>
      </c>
      <c r="AH240" s="182">
        <f>IFERROR(VLOOKUP(Tableau210[[#This Row],[OPERATION]],Tableau4[],4,FALSE),"")</f>
        <v>0</v>
      </c>
      <c r="AI240" s="178" cm="1">
        <f t="array" ref="AI240">IFERROR(
   SUM(
      _xlfn._xlws.FILTER(
         Tableau3[BP],
         (Tableau3[ITEM]=Tableau210[[#This Row],[NOM]])*
         (Tableau3[Rep.]=Tableau210[[#This Row],[REPERE BUTA]])
      )
   ),
0)</f>
        <v>0</v>
      </c>
      <c r="AJ240" s="182" t="s">
        <v>2518</v>
      </c>
      <c r="AK240" s="177" t="str">
        <f>IF(Tableau210[[#This Row],[NB JP BUTA]]=1,"1 JP","") &amp; IF(Tableau210[[#This Row],[Nb BP BUTA]]=1," 1 BP","") &amp; IF(Tableau210[[#This Row],[Nb BP BUTA]]=2," 2 BP","")</f>
        <v/>
      </c>
      <c r="AL240" s="117" t="s">
        <v>103</v>
      </c>
      <c r="AM240" s="117">
        <f>IFERROR(+VLOOKUP(AY240,Tiges!$G$4:$I$569,3,FALSE),"")</f>
        <v>60</v>
      </c>
      <c r="AN240" s="48"/>
      <c r="AO240" s="117">
        <v>24</v>
      </c>
      <c r="AP240" s="177" cm="1">
        <f t="array" ref="AP2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40" s="117" t="s">
        <v>2417</v>
      </c>
      <c r="AS240" s="177" t="str" cm="1">
        <f t="array" ref="AS2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M39x250</v>
      </c>
      <c r="AT2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M39x280</v>
      </c>
      <c r="AU240" s="117" t="s">
        <v>1123</v>
      </c>
      <c r="AV240" s="177" t="str" cm="1">
        <f t="array" ref="AV2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0" s="117"/>
      <c r="AY240" s="117" cm="1">
        <f t="array" ref="AY240">IFERROR(_xlfn.XLOOKUP(Tableau210[[#This Row],[DN DONNEES BUTA ]]&amp;Tableau210[[#This Row],[PN DONNEES BUTA]],Tiges!$B$4:$B$79&amp;Tiges!$C$4:$C$79,Tiges!$G$4:$G$79),"")</f>
        <v>39</v>
      </c>
      <c r="AZ240" s="117"/>
      <c r="BA240" s="117" cm="1">
        <f t="array" ref="BA240">IFERROR(_xlfn.XLOOKUP(Tableau210[[#This Row],[DN DONNEES BUTA ]]&amp;Tableau210[[#This Row],[PN DONNEES BUTA]],Tiges!$B$4:$B$79&amp;Tiges!$C$4:$C$79,Tiges!$H$4:$H$79),"")</f>
        <v>250</v>
      </c>
      <c r="BB240" s="117"/>
      <c r="BC240" s="182">
        <f>IFERROR(VLOOKUP(Tableau210[[#This Row],[OPERATION]],Tableau4[],2,FALSE),"")</f>
        <v>0</v>
      </c>
      <c r="BD240" s="177" cm="1">
        <f t="array" ref="BD240">IFERROR(
   SUM(
      _xlfn._xlws.FILTER(
         Tableau3[Nb Platinage Joint],
         (Tableau3[ITEM]=Tableau210[[#This Row],[NOM]])*
         (Tableau3[Rep.]=Tableau210[[#This Row],[REPERE BUTA]])
      )
   ),
0)</f>
        <v>0</v>
      </c>
      <c r="BE240" s="182">
        <f>IFERROR(VLOOKUP(Tableau210[[#This Row],[OPERATION]],Tableau4[],3,FALSE),"")</f>
        <v>1</v>
      </c>
      <c r="BF240" s="177" cm="1">
        <f t="array" ref="BF240">IFERROR(
   SUM(
      _xlfn._xlws.FILTER(
         Tableau3[Joint Définitif Nb],
         (Tableau3[ITEM]=Tableau210[[#This Row],[NOM]])*
         (Tableau3[Rep.]=Tableau210[[#This Row],[REPERE BUTA]])
      )
   ),
0)</f>
        <v>1</v>
      </c>
      <c r="BG240" s="117" t="s">
        <v>129</v>
      </c>
      <c r="BH240" s="177" t="str" cm="1">
        <f t="array" ref="BH2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40" s="117" t="s">
        <v>2408</v>
      </c>
      <c r="BK240" s="117" t="s">
        <v>37</v>
      </c>
      <c r="BL240" s="167" t="s">
        <v>2380</v>
      </c>
      <c r="BM240" s="167"/>
      <c r="BN240" s="117"/>
      <c r="BO240" s="117"/>
      <c r="BP240" s="117"/>
      <c r="BQ240" s="48"/>
      <c r="BR240" s="119"/>
      <c r="BS240" s="48"/>
      <c r="BT240" s="48"/>
      <c r="BU240" s="48"/>
      <c r="BV240" s="48"/>
      <c r="BW240" s="48"/>
      <c r="BX240" s="48"/>
    </row>
    <row r="241" spans="1:76" ht="15.75" hidden="1" x14ac:dyDescent="0.25">
      <c r="A241" s="48" t="e" cm="1">
        <f t="array" ref="A241">_xlfn.XLOOKUP(Tableau210[[#This Row],[NOM]]&amp;Tableau210[[#This Row],[REPERE BUTA]],[6]!Tableau16[POSTE TECHNIQUE]&amp;[6]!Tableau16[Repere ADM],[6]!Tableau16[NUMERO CLIENT])</f>
        <v>#N/A</v>
      </c>
      <c r="B241" s="48" t="e" cm="1">
        <f t="array" ref="B241">_xlfn.XLOOKUP(Tableau210[[#This Row],[NOM]]&amp;Tableau210[[#This Row],[REPERE BUTA]],[6]!Tableau16[POSTE TECHNIQUE]&amp;[6]!Tableau16[Repere REF],[6]!Tableau16[NUMERO CLIENT])</f>
        <v>#N/A</v>
      </c>
      <c r="C241" s="48" cm="1">
        <f t="array" ref="C241">_xlfn.XLOOKUP(Tableau210[[#This Row],[NOM]]&amp;Tableau210[[#This Row],[Repere Ubleam]],[7]Sheet1!$C$2:$C$2995&amp;[7]Sheet1!$I$2:$I$2995,[7]Sheet1!$A$2:$A$2995)</f>
        <v>213</v>
      </c>
      <c r="D241" s="48" t="str">
        <f>C241&amp;""</f>
        <v>213</v>
      </c>
      <c r="E241" s="48" t="e">
        <v>#N/A</v>
      </c>
      <c r="F241" s="48" t="e">
        <v>#N/A</v>
      </c>
      <c r="G241" s="176" t="s">
        <v>1293</v>
      </c>
      <c r="H241" s="119" t="s">
        <v>1067</v>
      </c>
      <c r="I241" s="119" t="s">
        <v>80</v>
      </c>
      <c r="J241" s="119" t="s">
        <v>1072</v>
      </c>
      <c r="K241" s="119" t="str">
        <f>_xlfn.XLOOKUP(Tableau210[[#This Row],[NOM]],[8]LUT!$I$5:$I$301,[8]LUT!$N$5:$N$301)</f>
        <v xml:space="preserve">Réacteur </v>
      </c>
      <c r="L241" s="119">
        <v>5</v>
      </c>
      <c r="M241" s="119"/>
      <c r="N241" s="119">
        <v>5</v>
      </c>
      <c r="O241" s="119"/>
      <c r="P241" s="119"/>
      <c r="Q241" s="119"/>
      <c r="R241" s="119"/>
      <c r="S241" s="119"/>
      <c r="T241" s="119"/>
      <c r="U241" s="119"/>
      <c r="V241" s="119"/>
      <c r="W241" s="148" t="s">
        <v>2159</v>
      </c>
      <c r="X241" s="207" cm="1">
        <f t="array" ref="X2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24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41" s="148" t="s">
        <v>3424</v>
      </c>
      <c r="AA241" s="207" cm="1">
        <f t="array" ref="AA2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41" s="48"/>
      <c r="AD241" s="117" t="s">
        <v>2103</v>
      </c>
      <c r="AE241" s="119"/>
      <c r="AF241" s="181">
        <f>IFERROR(VLOOKUP(Tableau210[[#This Row],[OPERATION]],Tableau4[],5,FALSE),"")</f>
        <v>1</v>
      </c>
      <c r="AG241" s="178" cm="1">
        <f t="array" ref="AG241">IFERROR(
   SUM(
      _xlfn._xlws.FILTER(
         Tableau3[JP],
         (Tableau3[ITEM]=Tableau210[[#This Row],[NOM]])*
         (Tableau3[Rep.]=Tableau210[[#This Row],[REPERE BUTA]])
      )
   ),
0)</f>
        <v>1</v>
      </c>
      <c r="AH241" s="182">
        <f>IFERROR(VLOOKUP(Tableau210[[#This Row],[OPERATION]],Tableau4[],4,FALSE),"")</f>
        <v>0</v>
      </c>
      <c r="AI241" s="178" cm="1">
        <f t="array" ref="AI241">IFERROR(
   SUM(
      _xlfn._xlws.FILTER(
         Tableau3[BP],
         (Tableau3[ITEM]=Tableau210[[#This Row],[NOM]])*
         (Tableau3[Rep.]=Tableau210[[#This Row],[REPERE BUTA]])
      )
   ),
0)</f>
        <v>0</v>
      </c>
      <c r="AJ241" s="182" t="str">
        <f>IF(Tableau210[[#This Row],[NB JP EMIS]]=1,"1 JP","") &amp; IF(Tableau210[[#This Row],[NB BP EMIS]]=1," 1 BP","")</f>
        <v>1 JP</v>
      </c>
      <c r="AK241" s="177" t="str">
        <f>IF(Tableau210[[#This Row],[NB JP BUTA]]=1,"1 JP","") &amp; IF(Tableau210[[#This Row],[Nb BP BUTA]]=1," 1 BP","") &amp; IF(Tableau210[[#This Row],[Nb BP BUTA]]=2," 2 BP","")</f>
        <v>1 JP</v>
      </c>
      <c r="AL241" s="117" t="s">
        <v>103</v>
      </c>
      <c r="AM241" s="117">
        <f>IFERROR(+VLOOKUP(AY241,Tiges!$G$4:$I$569,3,FALSE),"")</f>
        <v>36</v>
      </c>
      <c r="AN241" s="48"/>
      <c r="AO241" s="170" t="s">
        <v>3424</v>
      </c>
      <c r="AP241" s="177" cm="1">
        <f t="array" ref="AP2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2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241" s="170" t="s">
        <v>3424</v>
      </c>
      <c r="AS241" s="177" t="str" cm="1">
        <f t="array" ref="AS2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M24x160</v>
      </c>
      <c r="AT2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241" s="170" t="s">
        <v>3424</v>
      </c>
      <c r="AV241" s="177" t="str" cm="1">
        <f t="array" ref="AV2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1" s="117"/>
      <c r="AY241" s="117" cm="1">
        <f t="array" ref="AY241">IFERROR(_xlfn.XLOOKUP(Tableau210[[#This Row],[DN DONNEES BUTA ]]&amp;Tableau210[[#This Row],[PN DONNEES BUTA]],Tiges!$B$4:$B$79&amp;Tiges!$C$4:$C$79,Tiges!$G$4:$G$79),"")</f>
        <v>22</v>
      </c>
      <c r="AZ241" s="117"/>
      <c r="BA241" s="117" cm="1">
        <f t="array" ref="BA241">IFERROR(_xlfn.XLOOKUP(Tableau210[[#This Row],[DN DONNEES BUTA ]]&amp;Tableau210[[#This Row],[PN DONNEES BUTA]],Tiges!$B$4:$B$79&amp;Tiges!$C$4:$C$79,Tiges!$H$4:$H$79),"")</f>
        <v>140</v>
      </c>
      <c r="BB241" s="117"/>
      <c r="BC241" s="182">
        <f>IFERROR(VLOOKUP(Tableau210[[#This Row],[OPERATION]],Tableau4[],2,FALSE),"")</f>
        <v>2</v>
      </c>
      <c r="BD241" s="177" cm="1">
        <f t="array" ref="BD241">IFERROR(
   SUM(
      _xlfn._xlws.FILTER(
         Tableau3[Nb Platinage Joint],
         (Tableau3[ITEM]=Tableau210[[#This Row],[NOM]])*
         (Tableau3[Rep.]=Tableau210[[#This Row],[REPERE BUTA]])
      )
   ),
0)</f>
        <v>2</v>
      </c>
      <c r="BE241" s="182">
        <f>IFERROR(VLOOKUP(Tableau210[[#This Row],[OPERATION]],Tableau4[],3,FALSE),"")</f>
        <v>1</v>
      </c>
      <c r="BF241" s="177" cm="1">
        <f t="array" ref="BF241">IFERROR(
   SUM(
      _xlfn._xlws.FILTER(
         Tableau3[Joint Définitif Nb],
         (Tableau3[ITEM]=Tableau210[[#This Row],[NOM]])*
         (Tableau3[Rep.]=Tableau210[[#This Row],[REPERE BUTA]])
      )
   ),
0)</f>
        <v>1</v>
      </c>
      <c r="BG241" s="170" t="s">
        <v>3424</v>
      </c>
      <c r="BH241" s="177" t="str" cm="1">
        <f t="array" ref="BH2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1" s="411" t="s">
        <v>129</v>
      </c>
      <c r="BJ241" s="170" t="s">
        <v>3424</v>
      </c>
      <c r="BK241" s="170" t="s">
        <v>3424</v>
      </c>
      <c r="BL241" s="167" t="s">
        <v>2380</v>
      </c>
      <c r="BM241" s="167"/>
      <c r="BN241" s="117"/>
      <c r="BO241" s="117"/>
      <c r="BP241" s="117"/>
      <c r="BQ241" s="48"/>
      <c r="BR241" s="119"/>
      <c r="BS241" s="48"/>
      <c r="BT241" s="48"/>
      <c r="BU241" s="48"/>
      <c r="BV241" s="48"/>
      <c r="BW241" s="48"/>
      <c r="BX241" s="48"/>
    </row>
    <row r="242" spans="1:76" ht="15.75" hidden="1" x14ac:dyDescent="0.25">
      <c r="A242" s="48" t="e" cm="1">
        <f t="array" ref="A242">_xlfn.XLOOKUP(Tableau210[[#This Row],[NOM]]&amp;Tableau210[[#This Row],[REPERE BUTA]],[6]!Tableau16[POSTE TECHNIQUE]&amp;[6]!Tableau16[Repere ADM],[6]!Tableau16[NUMERO CLIENT])</f>
        <v>#N/A</v>
      </c>
      <c r="B242" s="48" t="e" cm="1">
        <f t="array" ref="B242">_xlfn.XLOOKUP(Tableau210[[#This Row],[NOM]]&amp;Tableau210[[#This Row],[REPERE BUTA]],[6]!Tableau16[POSTE TECHNIQUE]&amp;[6]!Tableau16[Repere REF],[6]!Tableau16[NUMERO CLIENT])</f>
        <v>#N/A</v>
      </c>
      <c r="C242" s="48" cm="1">
        <f t="array" ref="C242">_xlfn.XLOOKUP(Tableau210[[#This Row],[NOM]]&amp;Tableau210[[#This Row],[Repere Ubleam]],[7]Sheet1!$C$2:$C$2995&amp;[7]Sheet1!$I$2:$I$2995,[7]Sheet1!$A$2:$A$2995)</f>
        <v>214</v>
      </c>
      <c r="D242" s="48" t="str">
        <f>C242&amp;""</f>
        <v>214</v>
      </c>
      <c r="E242" s="48" t="e">
        <v>#N/A</v>
      </c>
      <c r="F242" s="48" t="e">
        <v>#N/A</v>
      </c>
      <c r="G242" s="176" t="s">
        <v>1293</v>
      </c>
      <c r="H242" s="119" t="s">
        <v>1067</v>
      </c>
      <c r="I242" s="119" t="s">
        <v>80</v>
      </c>
      <c r="J242" s="119" t="s">
        <v>1072</v>
      </c>
      <c r="K242" s="119" t="str">
        <f>_xlfn.XLOOKUP(Tableau210[[#This Row],[NOM]],[8]LUT!$I$5:$I$301,[8]LUT!$N$5:$N$301)</f>
        <v xml:space="preserve">Réacteur </v>
      </c>
      <c r="L242" s="119">
        <v>7</v>
      </c>
      <c r="M242" s="119"/>
      <c r="N242" s="119">
        <v>7</v>
      </c>
      <c r="O242" s="119"/>
      <c r="P242" s="119"/>
      <c r="Q242" s="119"/>
      <c r="R242" s="119"/>
      <c r="S242" s="119"/>
      <c r="T242" s="119"/>
      <c r="U242" s="119"/>
      <c r="V242" s="119"/>
      <c r="W242" s="148">
        <v>600</v>
      </c>
      <c r="X242" s="207" cm="1">
        <f t="array" ref="X2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24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42" s="148">
        <v>50</v>
      </c>
      <c r="AA242" s="207" cm="1">
        <f t="array" ref="AA2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42" s="48"/>
      <c r="AD242" s="117" t="s">
        <v>626</v>
      </c>
      <c r="AE242" s="119"/>
      <c r="AF242" s="181">
        <f>IFERROR(VLOOKUP(Tableau210[[#This Row],[OPERATION]],Tableau4[],5,FALSE),"")</f>
        <v>0</v>
      </c>
      <c r="AG242" s="178" cm="1">
        <f t="array" ref="AG242">IFERROR(
   SUM(
      _xlfn._xlws.FILTER(
         Tableau3[JP],
         (Tableau3[ITEM]=Tableau210[[#This Row],[NOM]])*
         (Tableau3[Rep.]=Tableau210[[#This Row],[REPERE BUTA]])
      )
   ),
0)</f>
        <v>0</v>
      </c>
      <c r="AH242" s="182">
        <f>IFERROR(VLOOKUP(Tableau210[[#This Row],[OPERATION]],Tableau4[],4,FALSE),"")</f>
        <v>0</v>
      </c>
      <c r="AI242" s="178" cm="1">
        <f t="array" ref="AI242">IFERROR(
   SUM(
      _xlfn._xlws.FILTER(
         Tableau3[BP],
         (Tableau3[ITEM]=Tableau210[[#This Row],[NOM]])*
         (Tableau3[Rep.]=Tableau210[[#This Row],[REPERE BUTA]])
      )
   ),
0)</f>
        <v>0</v>
      </c>
      <c r="AJ242" s="182" t="s">
        <v>2518</v>
      </c>
      <c r="AK242" s="177" t="str">
        <f>IF(Tableau210[[#This Row],[NB JP BUTA]]=1,"1 JP","") &amp; IF(Tableau210[[#This Row],[Nb BP BUTA]]=1," 1 BP","") &amp; IF(Tableau210[[#This Row],[Nb BP BUTA]]=2," 2 BP","")</f>
        <v/>
      </c>
      <c r="AL242" s="117" t="s">
        <v>103</v>
      </c>
      <c r="AM242" s="117">
        <f>IFERROR(+VLOOKUP(AY242,Tiges!$G$4:$I$569,3,FALSE),"")</f>
        <v>60</v>
      </c>
      <c r="AN242" s="48"/>
      <c r="AO242" s="117">
        <v>24</v>
      </c>
      <c r="AP242" s="177" cm="1">
        <f t="array" ref="AP2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42" s="117" t="s">
        <v>2417</v>
      </c>
      <c r="AS242" s="177" t="str" cm="1">
        <f t="array" ref="AS2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M39x250</v>
      </c>
      <c r="AT2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M39x280</v>
      </c>
      <c r="AU242" s="117" t="s">
        <v>1123</v>
      </c>
      <c r="AV242" s="177" t="str" cm="1">
        <f t="array" ref="AV2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2" s="117"/>
      <c r="AY242" s="117" cm="1">
        <f t="array" ref="AY242">IFERROR(_xlfn.XLOOKUP(Tableau210[[#This Row],[DN DONNEES BUTA ]]&amp;Tableau210[[#This Row],[PN DONNEES BUTA]],Tiges!$B$4:$B$79&amp;Tiges!$C$4:$C$79,Tiges!$G$4:$G$79),"")</f>
        <v>39</v>
      </c>
      <c r="AZ242" s="117"/>
      <c r="BA242" s="117" cm="1">
        <f t="array" ref="BA242">IFERROR(_xlfn.XLOOKUP(Tableau210[[#This Row],[DN DONNEES BUTA ]]&amp;Tableau210[[#This Row],[PN DONNEES BUTA]],Tiges!$B$4:$B$79&amp;Tiges!$C$4:$C$79,Tiges!$H$4:$H$79),"")</f>
        <v>250</v>
      </c>
      <c r="BB242" s="117"/>
      <c r="BC242" s="182">
        <f>IFERROR(VLOOKUP(Tableau210[[#This Row],[OPERATION]],Tableau4[],2,FALSE),"")</f>
        <v>0</v>
      </c>
      <c r="BD242" s="177" cm="1">
        <f t="array" ref="BD242">IFERROR(
   SUM(
      _xlfn._xlws.FILTER(
         Tableau3[Nb Platinage Joint],
         (Tableau3[ITEM]=Tableau210[[#This Row],[NOM]])*
         (Tableau3[Rep.]=Tableau210[[#This Row],[REPERE BUTA]])
      )
   ),
0)</f>
        <v>0</v>
      </c>
      <c r="BE242" s="182">
        <f>IFERROR(VLOOKUP(Tableau210[[#This Row],[OPERATION]],Tableau4[],3,FALSE),"")</f>
        <v>1</v>
      </c>
      <c r="BF242" s="177" cm="1">
        <f t="array" ref="BF242">IFERROR(
   SUM(
      _xlfn._xlws.FILTER(
         Tableau3[Joint Définitif Nb],
         (Tableau3[ITEM]=Tableau210[[#This Row],[NOM]])*
         (Tableau3[Rep.]=Tableau210[[#This Row],[REPERE BUTA]])
      )
   ),
0)</f>
        <v>1</v>
      </c>
      <c r="BG242" s="117" t="s">
        <v>129</v>
      </c>
      <c r="BH242" s="177" t="str" cm="1">
        <f t="array" ref="BH2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42" s="117" t="s">
        <v>2408</v>
      </c>
      <c r="BK242" s="117" t="s">
        <v>37</v>
      </c>
      <c r="BL242" s="167" t="s">
        <v>2380</v>
      </c>
      <c r="BM242" s="167"/>
      <c r="BN242" s="117"/>
      <c r="BO242" s="117"/>
      <c r="BP242" s="117"/>
      <c r="BQ242" s="48"/>
      <c r="BR242" s="119"/>
      <c r="BS242" s="48"/>
      <c r="BT242" s="48"/>
      <c r="BU242" s="48"/>
      <c r="BV242" s="48"/>
      <c r="BW242" s="48"/>
      <c r="BX242" s="48"/>
    </row>
    <row r="243" spans="1:76" ht="15.75" hidden="1" x14ac:dyDescent="0.25">
      <c r="A243" s="48" t="e" cm="1">
        <f t="array" ref="A243">_xlfn.XLOOKUP(Tableau210[[#This Row],[NOM]]&amp;Tableau210[[#This Row],[REPERE BUTA]],[6]!Tableau16[POSTE TECHNIQUE]&amp;[6]!Tableau16[Repere ADM],[6]!Tableau16[NUMERO CLIENT])</f>
        <v>#N/A</v>
      </c>
      <c r="B243" s="48" t="e" cm="1">
        <f t="array" ref="B243">_xlfn.XLOOKUP(Tableau210[[#This Row],[NOM]]&amp;Tableau210[[#This Row],[REPERE BUTA]],[6]!Tableau16[POSTE TECHNIQUE]&amp;[6]!Tableau16[Repere REF],[6]!Tableau16[NUMERO CLIENT])</f>
        <v>#N/A</v>
      </c>
      <c r="C243" s="48" cm="1">
        <f t="array" ref="C243">_xlfn.XLOOKUP(Tableau210[[#This Row],[NOM]]&amp;Tableau210[[#This Row],[Repere Ubleam]],[7]Sheet1!$C$2:$C$2995&amp;[7]Sheet1!$I$2:$I$2995,[7]Sheet1!$A$2:$A$2995)</f>
        <v>215</v>
      </c>
      <c r="D243" s="48" t="str">
        <f>C243&amp;""</f>
        <v>215</v>
      </c>
      <c r="E243" s="48" t="e">
        <v>#N/A</v>
      </c>
      <c r="F243" s="48" t="e">
        <v>#N/A</v>
      </c>
      <c r="G243" s="176" t="s">
        <v>1293</v>
      </c>
      <c r="H243" s="119" t="s">
        <v>1067</v>
      </c>
      <c r="I243" s="119" t="s">
        <v>80</v>
      </c>
      <c r="J243" s="119" t="s">
        <v>1072</v>
      </c>
      <c r="K243" s="119" t="str">
        <f>_xlfn.XLOOKUP(Tableau210[[#This Row],[NOM]],[8]LUT!$I$5:$I$301,[8]LUT!$N$5:$N$301)</f>
        <v xml:space="preserve">Réacteur </v>
      </c>
      <c r="L243" s="119">
        <v>8</v>
      </c>
      <c r="M243" s="119"/>
      <c r="N243" s="119">
        <v>8</v>
      </c>
      <c r="O243" s="119"/>
      <c r="P243" s="119"/>
      <c r="Q243" s="119"/>
      <c r="R243" s="119"/>
      <c r="S243" s="119"/>
      <c r="T243" s="119"/>
      <c r="U243" s="119"/>
      <c r="V243" s="119"/>
      <c r="W243" s="148" t="s">
        <v>2291</v>
      </c>
      <c r="X243" s="207" cm="1">
        <f t="array" ref="X2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450</v>
      </c>
      <c r="Y24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43" s="148" t="s">
        <v>3424</v>
      </c>
      <c r="AA243" s="207" cm="1">
        <f t="array" ref="AA2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43" s="48"/>
      <c r="AD243" s="117" t="s">
        <v>2156</v>
      </c>
      <c r="AE243" s="119"/>
      <c r="AF243" s="181">
        <v>0</v>
      </c>
      <c r="AG243" s="178" cm="1">
        <f t="array" ref="AG243">IFERROR(
   SUM(
      _xlfn._xlws.FILTER(
         Tableau3[JP],
         (Tableau3[ITEM]=Tableau210[[#This Row],[NOM]])*
         (Tableau3[Rep.]=Tableau210[[#This Row],[REPERE BUTA]])
      )
   ),
0)</f>
        <v>0</v>
      </c>
      <c r="AH243" s="182">
        <v>0</v>
      </c>
      <c r="AI243" s="178" cm="1">
        <f t="array" ref="AI243">IFERROR(
   SUM(
      _xlfn._xlws.FILTER(
         Tableau3[BP],
         (Tableau3[ITEM]=Tableau210[[#This Row],[NOM]])*
         (Tableau3[Rep.]=Tableau210[[#This Row],[REPERE BUTA]])
      )
   ),
0)</f>
        <v>0</v>
      </c>
      <c r="AJ243" s="182" t="str">
        <f>IF(Tableau210[[#This Row],[NB JP EMIS]]=1,"1 JP","") &amp; IF(Tableau210[[#This Row],[NB BP EMIS]]=1," 1 BP","")</f>
        <v/>
      </c>
      <c r="AK243" s="177" t="str">
        <f>IF(Tableau210[[#This Row],[NB JP BUTA]]=1,"1 JP","") &amp; IF(Tableau210[[#This Row],[Nb BP BUTA]]=1," 1 BP","") &amp; IF(Tableau210[[#This Row],[Nb BP BUTA]]=2," 2 BP","")</f>
        <v/>
      </c>
      <c r="AL243" s="117" t="s">
        <v>103</v>
      </c>
      <c r="AM243" s="117">
        <f>IFERROR(+VLOOKUP(AY243,Tiges!$G$4:$I$569,3,FALSE),"")</f>
        <v>51</v>
      </c>
      <c r="AN243" s="48"/>
      <c r="AO243" s="170" t="s">
        <v>3424</v>
      </c>
      <c r="AP243" s="177" cm="1">
        <f t="array" ref="AP2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4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43" s="170" t="s">
        <v>3424</v>
      </c>
      <c r="AS243" s="177" t="str" cm="1">
        <f t="array" ref="AS2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M33x220</v>
      </c>
      <c r="AT2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M33x220</v>
      </c>
      <c r="AU243" s="170" t="s">
        <v>3424</v>
      </c>
      <c r="AV243" s="177" t="str" cm="1">
        <f t="array" ref="AV2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3" s="117"/>
      <c r="AY243" s="117" cm="1">
        <f t="array" ref="AY243">IFERROR(_xlfn.XLOOKUP(Tableau210[[#This Row],[DN DONNEES BUTA ]]&amp;Tableau210[[#This Row],[PN DONNEES BUTA]],Tiges!$B$4:$B$79&amp;Tiges!$C$4:$C$79,Tiges!$G$4:$G$79),"")</f>
        <v>33</v>
      </c>
      <c r="AZ243" s="117"/>
      <c r="BA243" s="117" cm="1">
        <f t="array" ref="BA243">IFERROR(_xlfn.XLOOKUP(Tableau210[[#This Row],[DN DONNEES BUTA ]]&amp;Tableau210[[#This Row],[PN DONNEES BUTA]],Tiges!$B$4:$B$79&amp;Tiges!$C$4:$C$79,Tiges!$H$4:$H$79),"")</f>
        <v>210</v>
      </c>
      <c r="BB243" s="117"/>
      <c r="BC243" s="182">
        <v>0</v>
      </c>
      <c r="BD243" s="177" cm="1">
        <f t="array" ref="BD243">IFERROR(
   SUM(
      _xlfn._xlws.FILTER(
         Tableau3[Nb Platinage Joint],
         (Tableau3[ITEM]=Tableau210[[#This Row],[NOM]])*
         (Tableau3[Rep.]=Tableau210[[#This Row],[REPERE BUTA]])
      )
   ),
0)</f>
        <v>0</v>
      </c>
      <c r="BE243" s="182">
        <v>1</v>
      </c>
      <c r="BF243" s="177" cm="1">
        <f t="array" ref="BF243">IFERROR(
   SUM(
      _xlfn._xlws.FILTER(
         Tableau3[Joint Définitif Nb],
         (Tableau3[ITEM]=Tableau210[[#This Row],[NOM]])*
         (Tableau3[Rep.]=Tableau210[[#This Row],[REPERE BUTA]])
      )
   ),
0)</f>
        <v>1</v>
      </c>
      <c r="BG243" s="170" t="s">
        <v>3424</v>
      </c>
      <c r="BH243" s="177" t="str" cm="1">
        <f t="array" ref="BH2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3" s="411" t="s">
        <v>129</v>
      </c>
      <c r="BJ243" s="170" t="s">
        <v>3424</v>
      </c>
      <c r="BK243" s="170" t="s">
        <v>3424</v>
      </c>
      <c r="BL243" s="167" t="s">
        <v>2380</v>
      </c>
      <c r="BM243" s="167"/>
      <c r="BN243" s="117"/>
      <c r="BO243" s="117"/>
      <c r="BP243" s="117"/>
      <c r="BQ243" s="48"/>
      <c r="BR243" s="119"/>
      <c r="BS243" s="48"/>
      <c r="BT243" s="48"/>
      <c r="BU243" s="48"/>
      <c r="BV243" s="48"/>
      <c r="BW243" s="48"/>
      <c r="BX243" s="48"/>
    </row>
    <row r="244" spans="1:76" ht="15.75" hidden="1" x14ac:dyDescent="0.25">
      <c r="A244" s="48" t="e" cm="1">
        <f t="array" ref="A244">_xlfn.XLOOKUP(Tableau210[[#This Row],[NOM]]&amp;Tableau210[[#This Row],[REPERE BUTA]],[6]!Tableau16[POSTE TECHNIQUE]&amp;[6]!Tableau16[Repere ADM],[6]!Tableau16[NUMERO CLIENT])</f>
        <v>#N/A</v>
      </c>
      <c r="B244" s="48" t="e" cm="1">
        <f t="array" ref="B244">_xlfn.XLOOKUP(Tableau210[[#This Row],[NOM]]&amp;Tableau210[[#This Row],[REPERE BUTA]],[6]!Tableau16[POSTE TECHNIQUE]&amp;[6]!Tableau16[Repere REF],[6]!Tableau16[NUMERO CLIENT])</f>
        <v>#N/A</v>
      </c>
      <c r="C244" s="48" cm="1">
        <f t="array" ref="C244">_xlfn.XLOOKUP(Tableau210[[#This Row],[NOM]]&amp;Tableau210[[#This Row],[Repere Ubleam]],[7]Sheet1!$C$2:$C$2995&amp;[7]Sheet1!$I$2:$I$2995,[7]Sheet1!$A$2:$A$2995)</f>
        <v>216</v>
      </c>
      <c r="D244" s="48" t="str">
        <f>C244&amp;""</f>
        <v>216</v>
      </c>
      <c r="E244" s="48" t="e">
        <v>#N/A</v>
      </c>
      <c r="F244" s="48" t="e">
        <v>#N/A</v>
      </c>
      <c r="G244" s="176" t="s">
        <v>1293</v>
      </c>
      <c r="H244" s="119" t="s">
        <v>1067</v>
      </c>
      <c r="I244" s="119" t="s">
        <v>80</v>
      </c>
      <c r="J244" s="119" t="s">
        <v>1072</v>
      </c>
      <c r="K244" s="119" t="str">
        <f>_xlfn.XLOOKUP(Tableau210[[#This Row],[NOM]],[8]LUT!$I$5:$I$301,[8]LUT!$N$5:$N$301)</f>
        <v xml:space="preserve">Réacteur </v>
      </c>
      <c r="L244" s="119">
        <v>9</v>
      </c>
      <c r="M244" s="119"/>
      <c r="N244" s="119">
        <v>9</v>
      </c>
      <c r="O244" s="119"/>
      <c r="P244" s="119"/>
      <c r="Q244" s="119"/>
      <c r="R244" s="119"/>
      <c r="S244" s="119"/>
      <c r="T244" s="119"/>
      <c r="U244" s="119"/>
      <c r="V244" s="119"/>
      <c r="W244" s="148" t="s">
        <v>2159</v>
      </c>
      <c r="X244" s="207" cm="1">
        <f t="array" ref="X2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24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44" s="148" t="s">
        <v>3424</v>
      </c>
      <c r="AA244" s="207" cm="1">
        <f t="array" ref="AA2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44" s="48"/>
      <c r="AD244" s="117" t="s">
        <v>2196</v>
      </c>
      <c r="AE244" s="119"/>
      <c r="AF244" s="181">
        <f>IFERROR(VLOOKUP(Tableau210[[#This Row],[OPERATION]],Tableau4[],5,FALSE),"")</f>
        <v>0</v>
      </c>
      <c r="AG244" s="178" cm="1">
        <f t="array" ref="AG244">IFERROR(
   SUM(
      _xlfn._xlws.FILTER(
         Tableau3[JP],
         (Tableau3[ITEM]=Tableau210[[#This Row],[NOM]])*
         (Tableau3[Rep.]=Tableau210[[#This Row],[REPERE BUTA]])
      )
   ),
0)</f>
        <v>0</v>
      </c>
      <c r="AH244" s="182">
        <f>IFERROR(VLOOKUP(Tableau210[[#This Row],[OPERATION]],Tableau4[],4,FALSE),"")</f>
        <v>0</v>
      </c>
      <c r="AI244" s="178" cm="1">
        <f t="array" ref="AI244">IFERROR(
   SUM(
      _xlfn._xlws.FILTER(
         Tableau3[BP],
         (Tableau3[ITEM]=Tableau210[[#This Row],[NOM]])*
         (Tableau3[Rep.]=Tableau210[[#This Row],[REPERE BUTA]])
      )
   ),
0)</f>
        <v>0</v>
      </c>
      <c r="AJ244" s="182" t="str">
        <f>IF(Tableau210[[#This Row],[NB JP EMIS]]=1,"1 JP","") &amp; IF(Tableau210[[#This Row],[NB BP EMIS]]=1," 1 BP","")</f>
        <v/>
      </c>
      <c r="AK244" s="177" t="str">
        <f>IF(Tableau210[[#This Row],[NB JP BUTA]]=1,"1 JP","") &amp; IF(Tableau210[[#This Row],[Nb BP BUTA]]=1," 1 BP","") &amp; IF(Tableau210[[#This Row],[Nb BP BUTA]]=2," 2 BP","")</f>
        <v/>
      </c>
      <c r="AL244" s="117" t="s">
        <v>103</v>
      </c>
      <c r="AM244" s="117">
        <f>IFERROR(+VLOOKUP(AY244,Tiges!$G$4:$I$569,3,FALSE),"")</f>
        <v>51</v>
      </c>
      <c r="AN244" s="48"/>
      <c r="AO244" s="170" t="s">
        <v>3424</v>
      </c>
      <c r="AP244" s="177" cm="1">
        <f t="array" ref="AP2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44" s="170" t="s">
        <v>3424</v>
      </c>
      <c r="AS244" s="177" t="str" cm="1">
        <f t="array" ref="AS2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M33x230</v>
      </c>
      <c r="AT2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M33x230</v>
      </c>
      <c r="AU244" s="170" t="s">
        <v>3424</v>
      </c>
      <c r="AV244" s="177" t="str" cm="1">
        <f t="array" ref="AV2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4" s="117"/>
      <c r="AY244" s="117" cm="1">
        <f t="array" ref="AY244">IFERROR(_xlfn.XLOOKUP(Tableau210[[#This Row],[DN DONNEES BUTA ]]&amp;Tableau210[[#This Row],[PN DONNEES BUTA]],Tiges!$B$4:$B$79&amp;Tiges!$C$4:$C$79,Tiges!$G$4:$G$79),"")</f>
        <v>33</v>
      </c>
      <c r="AZ244" s="117"/>
      <c r="BA244" s="117" cm="1">
        <f t="array" ref="BA244">IFERROR(_xlfn.XLOOKUP(Tableau210[[#This Row],[DN DONNEES BUTA ]]&amp;Tableau210[[#This Row],[PN DONNEES BUTA]],Tiges!$B$4:$B$79&amp;Tiges!$C$4:$C$79,Tiges!$H$4:$H$79),"")</f>
        <v>210</v>
      </c>
      <c r="BB244" s="117"/>
      <c r="BC244" s="182">
        <f>IFERROR(VLOOKUP(Tableau210[[#This Row],[OPERATION]],Tableau4[],2,FALSE),"")</f>
        <v>0</v>
      </c>
      <c r="BD244" s="177" cm="1">
        <f t="array" ref="BD244">IFERROR(
   SUM(
      _xlfn._xlws.FILTER(
         Tableau3[Nb Platinage Joint],
         (Tableau3[ITEM]=Tableau210[[#This Row],[NOM]])*
         (Tableau3[Rep.]=Tableau210[[#This Row],[REPERE BUTA]])
      )
   ),
0)</f>
        <v>0</v>
      </c>
      <c r="BE244" s="182">
        <f>IFERROR(VLOOKUP(Tableau210[[#This Row],[OPERATION]],Tableau4[],3,FALSE),"")</f>
        <v>1</v>
      </c>
      <c r="BF244" s="177" cm="1">
        <f t="array" ref="BF244">IFERROR(
   SUM(
      _xlfn._xlws.FILTER(
         Tableau3[Joint Définitif Nb],
         (Tableau3[ITEM]=Tableau210[[#This Row],[NOM]])*
         (Tableau3[Rep.]=Tableau210[[#This Row],[REPERE BUTA]])
      )
   ),
0)</f>
        <v>1</v>
      </c>
      <c r="BG244" s="170" t="s">
        <v>3424</v>
      </c>
      <c r="BH244" s="177" t="str" cm="1">
        <f t="array" ref="BH2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4" s="411" t="s">
        <v>129</v>
      </c>
      <c r="BJ244" s="170" t="s">
        <v>3424</v>
      </c>
      <c r="BK244" s="170" t="s">
        <v>3424</v>
      </c>
      <c r="BL244" s="167" t="s">
        <v>2380</v>
      </c>
      <c r="BM244" s="167"/>
      <c r="BN244" s="117"/>
      <c r="BO244" s="117"/>
      <c r="BP244" s="117"/>
      <c r="BQ244" s="48"/>
      <c r="BR244" s="119"/>
      <c r="BS244" s="48"/>
      <c r="BT244" s="48"/>
      <c r="BU244" s="48"/>
      <c r="BV244" s="48"/>
      <c r="BW244" s="48"/>
      <c r="BX244" s="48"/>
    </row>
    <row r="245" spans="1:76" ht="15.75" hidden="1" x14ac:dyDescent="0.25">
      <c r="A245" s="48" t="e" cm="1">
        <f t="array" ref="A245">_xlfn.XLOOKUP(Tableau210[[#This Row],[NOM]]&amp;Tableau210[[#This Row],[REPERE BUTA]],[6]!Tableau16[POSTE TECHNIQUE]&amp;[6]!Tableau16[Repere ADM],[6]!Tableau16[NUMERO CLIENT])</f>
        <v>#N/A</v>
      </c>
      <c r="B245" s="48" t="e" cm="1">
        <f t="array" ref="B245">_xlfn.XLOOKUP(Tableau210[[#This Row],[NOM]]&amp;Tableau210[[#This Row],[REPERE BUTA]],[6]!Tableau16[POSTE TECHNIQUE]&amp;[6]!Tableau16[Repere REF],[6]!Tableau16[NUMERO CLIENT])</f>
        <v>#N/A</v>
      </c>
      <c r="C245" s="48" cm="1">
        <f t="array" ref="C245">_xlfn.XLOOKUP(Tableau210[[#This Row],[NOM]]&amp;Tableau210[[#This Row],[Repere Ubleam]],[7]Sheet1!$C$2:$C$2995&amp;[7]Sheet1!$I$2:$I$2995,[7]Sheet1!$A$2:$A$2995)</f>
        <v>217</v>
      </c>
      <c r="D245" s="48" t="str">
        <f>C245&amp;""</f>
        <v>217</v>
      </c>
      <c r="E245" s="48" t="e">
        <v>#N/A</v>
      </c>
      <c r="F245" s="48" t="e">
        <v>#N/A</v>
      </c>
      <c r="G245" s="176" t="s">
        <v>1293</v>
      </c>
      <c r="H245" s="119" t="s">
        <v>1067</v>
      </c>
      <c r="I245" s="119" t="s">
        <v>80</v>
      </c>
      <c r="J245" s="119" t="s">
        <v>1072</v>
      </c>
      <c r="K245" s="119" t="str">
        <f>_xlfn.XLOOKUP(Tableau210[[#This Row],[NOM]],[8]LUT!$I$5:$I$301,[8]LUT!$N$5:$N$301)</f>
        <v xml:space="preserve">Réacteur </v>
      </c>
      <c r="L245" s="119">
        <v>11</v>
      </c>
      <c r="M245" s="119"/>
      <c r="N245" s="119">
        <v>11</v>
      </c>
      <c r="O245" s="119"/>
      <c r="P245" s="119"/>
      <c r="Q245" s="119"/>
      <c r="R245" s="119"/>
      <c r="S245" s="119"/>
      <c r="T245" s="119"/>
      <c r="U245" s="119"/>
      <c r="V245" s="119"/>
      <c r="W245" s="148">
        <v>25</v>
      </c>
      <c r="X245" s="207" cm="1">
        <f t="array" ref="X2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4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45" s="148">
        <v>50</v>
      </c>
      <c r="AA245" s="207" cm="1">
        <f t="array" ref="AA2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45" s="48"/>
      <c r="AD245" s="117" t="s">
        <v>2103</v>
      </c>
      <c r="AE245" s="119"/>
      <c r="AF245" s="181">
        <f>IFERROR(VLOOKUP(Tableau210[[#This Row],[OPERATION]],Tableau4[],5,FALSE),"")</f>
        <v>1</v>
      </c>
      <c r="AG245" s="178" cm="1">
        <f t="array" ref="AG245">IFERROR(
   SUM(
      _xlfn._xlws.FILTER(
         Tableau3[JP],
         (Tableau3[ITEM]=Tableau210[[#This Row],[NOM]])*
         (Tableau3[Rep.]=Tableau210[[#This Row],[REPERE BUTA]])
      )
   ),
0)</f>
        <v>1</v>
      </c>
      <c r="AH245" s="182">
        <f>IFERROR(VLOOKUP(Tableau210[[#This Row],[OPERATION]],Tableau4[],4,FALSE),"")</f>
        <v>0</v>
      </c>
      <c r="AI245" s="178" cm="1">
        <f t="array" ref="AI245">IFERROR(
   SUM(
      _xlfn._xlws.FILTER(
         Tableau3[BP],
         (Tableau3[ITEM]=Tableau210[[#This Row],[NOM]])*
         (Tableau3[Rep.]=Tableau210[[#This Row],[REPERE BUTA]])
      )
   ),
0)</f>
        <v>0</v>
      </c>
      <c r="AJ245" s="182" t="str">
        <f>IF(Tableau210[[#This Row],[NB JP EMIS]]=1,"1 JP","") &amp; IF(Tableau210[[#This Row],[NB BP EMIS]]=1," 1 BP","")</f>
        <v>1 JP</v>
      </c>
      <c r="AK245" s="177" t="str">
        <f>IF(Tableau210[[#This Row],[NB JP BUTA]]=1,"1 JP","") &amp; IF(Tableau210[[#This Row],[Nb BP BUTA]]=1," 1 BP","") &amp; IF(Tableau210[[#This Row],[Nb BP BUTA]]=2," 2 BP","")</f>
        <v>1 JP</v>
      </c>
      <c r="AL245" s="117" t="s">
        <v>103</v>
      </c>
      <c r="AM245" s="117">
        <f>IFERROR(+VLOOKUP(AY245,Tiges!$G$4:$I$569,3,FALSE),"")</f>
        <v>27</v>
      </c>
      <c r="AN245" s="48"/>
      <c r="AO245" s="117">
        <v>4</v>
      </c>
      <c r="AP245" s="177" cm="1">
        <f t="array" ref="AP2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45" s="117" t="s">
        <v>2161</v>
      </c>
      <c r="AS245" s="177" t="str" cm="1">
        <f t="array" ref="AS2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45" s="117" t="s">
        <v>1123</v>
      </c>
      <c r="AV245" s="177" t="str" cm="1">
        <f t="array" ref="AV2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5" s="117"/>
      <c r="AY245" s="117" cm="1">
        <f t="array" ref="AY245">IFERROR(_xlfn.XLOOKUP(Tableau210[[#This Row],[DN DONNEES BUTA ]]&amp;Tableau210[[#This Row],[PN DONNEES BUTA]],Tiges!$B$4:$B$79&amp;Tiges!$C$4:$C$79,Tiges!$G$4:$G$79),"")</f>
        <v>16</v>
      </c>
      <c r="AZ245" s="117"/>
      <c r="BA245" s="117" cm="1">
        <f t="array" ref="BA245">IFERROR(_xlfn.XLOOKUP(Tableau210[[#This Row],[DN DONNEES BUTA ]]&amp;Tableau210[[#This Row],[PN DONNEES BUTA]],Tiges!$B$4:$B$79&amp;Tiges!$C$4:$C$79,Tiges!$H$4:$H$79),"")</f>
        <v>80</v>
      </c>
      <c r="BB245" s="117"/>
      <c r="BC245" s="182">
        <f>IFERROR(VLOOKUP(Tableau210[[#This Row],[OPERATION]],Tableau4[],2,FALSE),"")</f>
        <v>2</v>
      </c>
      <c r="BD245" s="177" cm="1">
        <f t="array" ref="BD245">IFERROR(
   SUM(
      _xlfn._xlws.FILTER(
         Tableau3[Nb Platinage Joint],
         (Tableau3[ITEM]=Tableau210[[#This Row],[NOM]])*
         (Tableau3[Rep.]=Tableau210[[#This Row],[REPERE BUTA]])
      )
   ),
0)</f>
        <v>2</v>
      </c>
      <c r="BE245" s="182">
        <f>IFERROR(VLOOKUP(Tableau210[[#This Row],[OPERATION]],Tableau4[],3,FALSE),"")</f>
        <v>1</v>
      </c>
      <c r="BF245" s="177" cm="1">
        <f t="array" ref="BF245">IFERROR(
   SUM(
      _xlfn._xlws.FILTER(
         Tableau3[Joint Définitif Nb],
         (Tableau3[ITEM]=Tableau210[[#This Row],[NOM]])*
         (Tableau3[Rep.]=Tableau210[[#This Row],[REPERE BUTA]])
      )
   ),
0)</f>
        <v>1</v>
      </c>
      <c r="BG245" s="117" t="s">
        <v>129</v>
      </c>
      <c r="BH245" s="177" t="str" cm="1">
        <f t="array" ref="BH2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45" s="117" t="s">
        <v>2408</v>
      </c>
      <c r="BK245" s="117" t="s">
        <v>37</v>
      </c>
      <c r="BL245" s="167" t="s">
        <v>2380</v>
      </c>
      <c r="BM245" s="167"/>
      <c r="BN245" s="117"/>
      <c r="BO245" s="117"/>
      <c r="BP245" s="117"/>
      <c r="BQ245" s="48"/>
      <c r="BR245" s="119"/>
      <c r="BS245" s="48"/>
      <c r="BT245" s="48"/>
      <c r="BU245" s="48"/>
      <c r="BV245" s="48"/>
      <c r="BW245" s="48"/>
      <c r="BX245" s="48"/>
    </row>
    <row r="246" spans="1:76" s="154" customFormat="1" ht="15.75" hidden="1" x14ac:dyDescent="0.25">
      <c r="A246" s="48" t="e" cm="1">
        <f t="array" ref="A246">_xlfn.XLOOKUP(Tableau210[[#This Row],[NOM]]&amp;Tableau210[[#This Row],[REPERE BUTA]],[6]!Tableau16[POSTE TECHNIQUE]&amp;[6]!Tableau16[Repere ADM],[6]!Tableau16[NUMERO CLIENT])</f>
        <v>#N/A</v>
      </c>
      <c r="B246" s="48" t="e" cm="1">
        <f t="array" ref="B246">_xlfn.XLOOKUP(Tableau210[[#This Row],[NOM]]&amp;Tableau210[[#This Row],[REPERE BUTA]],[6]!Tableau16[POSTE TECHNIQUE]&amp;[6]!Tableau16[Repere REF],[6]!Tableau16[NUMERO CLIENT])</f>
        <v>#N/A</v>
      </c>
      <c r="C246" s="48" cm="1">
        <f t="array" ref="C246">_xlfn.XLOOKUP(Tableau210[[#This Row],[NOM]]&amp;Tableau210[[#This Row],[Repere Ubleam]],[7]Sheet1!$C$2:$C$2995&amp;[7]Sheet1!$I$2:$I$2995,[7]Sheet1!$A$2:$A$2995)</f>
        <v>218</v>
      </c>
      <c r="D246" s="48" t="str">
        <f>C246&amp;""</f>
        <v>218</v>
      </c>
      <c r="E246" s="48" t="e">
        <v>#N/A</v>
      </c>
      <c r="F246" s="48" t="e">
        <v>#N/A</v>
      </c>
      <c r="G246" s="149" t="s">
        <v>1293</v>
      </c>
      <c r="H246" s="150" t="s">
        <v>1067</v>
      </c>
      <c r="I246" s="150" t="s">
        <v>80</v>
      </c>
      <c r="J246" s="150" t="s">
        <v>1072</v>
      </c>
      <c r="K246" s="150" t="str">
        <f>_xlfn.XLOOKUP(Tableau210[[#This Row],[NOM]],[8]LUT!$I$5:$I$301,[8]LUT!$N$5:$N$301)</f>
        <v xml:space="preserve">Réacteur </v>
      </c>
      <c r="L246" s="150" t="s">
        <v>73</v>
      </c>
      <c r="M246" s="150"/>
      <c r="N246" s="150" t="s">
        <v>73</v>
      </c>
      <c r="O246" s="150"/>
      <c r="P246" s="150"/>
      <c r="Q246" s="150"/>
      <c r="R246" s="150"/>
      <c r="S246" s="150"/>
      <c r="T246" s="150"/>
      <c r="U246" s="150"/>
      <c r="V246" s="150"/>
      <c r="W246" s="151" t="s">
        <v>2159</v>
      </c>
      <c r="X246" s="151" cm="1">
        <f t="array" ref="X2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4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46" s="151" t="s">
        <v>3424</v>
      </c>
      <c r="AA246" s="151" cm="1">
        <f t="array" ref="AA2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4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46" s="152"/>
      <c r="AD246" s="153" t="s">
        <v>2196</v>
      </c>
      <c r="AE246" s="150"/>
      <c r="AF246" s="150">
        <f>IFERROR(VLOOKUP(Tableau210[[#This Row],[OPERATION]],Tableau4[],5,FALSE),"")</f>
        <v>0</v>
      </c>
      <c r="AG246" s="150" cm="1">
        <f t="array" ref="AG246">IFERROR(
   SUM(
      _xlfn._xlws.FILTER(
         Tableau3[JP],
         (Tableau3[ITEM]=Tableau210[[#This Row],[NOM]])*
         (Tableau3[Rep.]=Tableau210[[#This Row],[REPERE BUTA]])
      )
   ),
0)</f>
        <v>0</v>
      </c>
      <c r="AH246" s="153">
        <f>IFERROR(VLOOKUP(Tableau210[[#This Row],[OPERATION]],Tableau4[],4,FALSE),"")</f>
        <v>0</v>
      </c>
      <c r="AI246" s="150" cm="1">
        <f t="array" ref="AI246">IFERROR(
   SUM(
      _xlfn._xlws.FILTER(
         Tableau3[BP],
         (Tableau3[ITEM]=Tableau210[[#This Row],[NOM]])*
         (Tableau3[Rep.]=Tableau210[[#This Row],[REPERE BUTA]])
      )
   ),
0)</f>
        <v>1</v>
      </c>
      <c r="AJ246" s="153" t="str">
        <f>IF(Tableau210[[#This Row],[NB JP EMIS]]=1,"1 JP","") &amp; IF(Tableau210[[#This Row],[NB BP EMIS]]=1," 1 BP","")</f>
        <v/>
      </c>
      <c r="AK246" s="153" t="str">
        <f>IF(Tableau210[[#This Row],[NB JP BUTA]]=1,"1 JP","") &amp; IF(Tableau210[[#This Row],[Nb BP BUTA]]=1," 1 BP","") &amp; IF(Tableau210[[#This Row],[Nb BP BUTA]]=2," 2 BP","")</f>
        <v xml:space="preserve"> 1 BP</v>
      </c>
      <c r="AL246" s="153" t="s">
        <v>103</v>
      </c>
      <c r="AM246" s="153">
        <f>IFERROR(+VLOOKUP(AY246,Tiges!$G$4:$I$569,3,FALSE),"")</f>
        <v>27</v>
      </c>
      <c r="AN246" s="152"/>
      <c r="AO246" s="153" t="s">
        <v>3424</v>
      </c>
      <c r="AP246" s="153" cm="1">
        <f t="array" ref="AP2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4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46" s="153" t="s">
        <v>3424</v>
      </c>
      <c r="AS246" s="153" t="str" cm="1">
        <f t="array" ref="AS2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4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46" s="153" t="s">
        <v>3424</v>
      </c>
      <c r="AV246" s="153" t="str" cm="1">
        <f t="array" ref="AV2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6" s="153"/>
      <c r="AY246" s="153" cm="1">
        <f t="array" ref="AY246">IFERROR(_xlfn.XLOOKUP(Tableau210[[#This Row],[DN DONNEES BUTA ]]&amp;Tableau210[[#This Row],[PN DONNEES BUTA]],Tiges!$B$4:$B$79&amp;Tiges!$C$4:$C$79,Tiges!$G$4:$G$79),"")</f>
        <v>16</v>
      </c>
      <c r="AZ246" s="153"/>
      <c r="BA246" s="153" cm="1">
        <f t="array" ref="BA246">IFERROR(_xlfn.XLOOKUP(Tableau210[[#This Row],[DN DONNEES BUTA ]]&amp;Tableau210[[#This Row],[PN DONNEES BUTA]],Tiges!$B$4:$B$79&amp;Tiges!$C$4:$C$79,Tiges!$H$4:$H$79),"")</f>
        <v>100</v>
      </c>
      <c r="BB246" s="153"/>
      <c r="BC246" s="153">
        <f>IFERROR(VLOOKUP(Tableau210[[#This Row],[OPERATION]],Tableau4[],2,FALSE),"")</f>
        <v>0</v>
      </c>
      <c r="BD246" s="153" cm="1">
        <f t="array" ref="BD246">IFERROR(
   SUM(
      _xlfn._xlws.FILTER(
         Tableau3[Nb Platinage Joint],
         (Tableau3[ITEM]=Tableau210[[#This Row],[NOM]])*
         (Tableau3[Rep.]=Tableau210[[#This Row],[REPERE BUTA]])
      )
   ),
0)</f>
        <v>1</v>
      </c>
      <c r="BE246" s="153">
        <f>IFERROR(VLOOKUP(Tableau210[[#This Row],[OPERATION]],Tableau4[],3,FALSE),"")</f>
        <v>1</v>
      </c>
      <c r="BF246" s="153" cm="1">
        <f t="array" ref="BF246">IFERROR(
   SUM(
      _xlfn._xlws.FILTER(
         Tableau3[Joint Définitif Nb],
         (Tableau3[ITEM]=Tableau210[[#This Row],[NOM]])*
         (Tableau3[Rep.]=Tableau210[[#This Row],[REPERE BUTA]])
      )
   ),
0)</f>
        <v>1</v>
      </c>
      <c r="BG246" s="153" t="s">
        <v>3424</v>
      </c>
      <c r="BH246" s="153" t="str" cm="1">
        <f t="array" ref="BH2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6" s="153" t="s">
        <v>129</v>
      </c>
      <c r="BJ246" s="153" t="s">
        <v>3424</v>
      </c>
      <c r="BK246" s="153" t="s">
        <v>3424</v>
      </c>
      <c r="BL246" s="153" t="s">
        <v>2465</v>
      </c>
      <c r="BM246" s="153"/>
      <c r="BN246" s="153"/>
      <c r="BO246" s="153"/>
      <c r="BP246" s="153"/>
      <c r="BQ246" s="152"/>
      <c r="BR246" s="150"/>
      <c r="BS246" s="152"/>
      <c r="BT246" s="152"/>
      <c r="BU246" s="152"/>
      <c r="BV246" s="152"/>
      <c r="BW246" s="152"/>
      <c r="BX246" s="152"/>
    </row>
    <row r="247" spans="1:76" s="154" customFormat="1" ht="15.75" hidden="1" x14ac:dyDescent="0.25">
      <c r="A247" s="48" t="e" cm="1">
        <f t="array" ref="A247">_xlfn.XLOOKUP(Tableau210[[#This Row],[NOM]]&amp;Tableau210[[#This Row],[REPERE BUTA]],[6]!Tableau16[POSTE TECHNIQUE]&amp;[6]!Tableau16[Repere ADM],[6]!Tableau16[NUMERO CLIENT])</f>
        <v>#N/A</v>
      </c>
      <c r="B247" s="48" t="e" cm="1">
        <f t="array" ref="B247">_xlfn.XLOOKUP(Tableau210[[#This Row],[NOM]]&amp;Tableau210[[#This Row],[REPERE BUTA]],[6]!Tableau16[POSTE TECHNIQUE]&amp;[6]!Tableau16[Repere REF],[6]!Tableau16[NUMERO CLIENT])</f>
        <v>#N/A</v>
      </c>
      <c r="C247" s="48" cm="1">
        <f t="array" ref="C247">_xlfn.XLOOKUP(Tableau210[[#This Row],[NOM]]&amp;Tableau210[[#This Row],[Repere Ubleam]],[7]Sheet1!$C$2:$C$2995&amp;[7]Sheet1!$I$2:$I$2995,[7]Sheet1!$A$2:$A$2995)</f>
        <v>219</v>
      </c>
      <c r="D247" s="48" t="str">
        <f>C247&amp;""</f>
        <v>219</v>
      </c>
      <c r="E247" s="48" t="e">
        <v>#N/A</v>
      </c>
      <c r="F247" s="48" t="e">
        <v>#N/A</v>
      </c>
      <c r="G247" s="149" t="s">
        <v>1293</v>
      </c>
      <c r="H247" s="150" t="s">
        <v>1067</v>
      </c>
      <c r="I247" s="150" t="s">
        <v>80</v>
      </c>
      <c r="J247" s="150" t="s">
        <v>1072</v>
      </c>
      <c r="K247" s="150" t="str">
        <f>_xlfn.XLOOKUP(Tableau210[[#This Row],[NOM]],[8]LUT!$I$5:$I$301,[8]LUT!$N$5:$N$301)</f>
        <v xml:space="preserve">Réacteur </v>
      </c>
      <c r="L247" s="150" t="s">
        <v>83</v>
      </c>
      <c r="M247" s="150"/>
      <c r="N247" s="150" t="s">
        <v>83</v>
      </c>
      <c r="O247" s="150"/>
      <c r="P247" s="150"/>
      <c r="Q247" s="150"/>
      <c r="R247" s="150"/>
      <c r="S247" s="150"/>
      <c r="T247" s="150"/>
      <c r="U247" s="150"/>
      <c r="V247" s="150"/>
      <c r="W247" s="151" t="s">
        <v>2159</v>
      </c>
      <c r="X247" s="151" cm="1">
        <f t="array" ref="X2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24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47" s="151" t="s">
        <v>3424</v>
      </c>
      <c r="AA247" s="151" cm="1">
        <f t="array" ref="AA2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47" s="152"/>
      <c r="AD247" s="153" t="s">
        <v>2196</v>
      </c>
      <c r="AE247" s="150"/>
      <c r="AF247" s="150">
        <f>IFERROR(VLOOKUP(Tableau210[[#This Row],[OPERATION]],Tableau4[],5,FALSE),"")</f>
        <v>0</v>
      </c>
      <c r="AG247" s="150" cm="1">
        <f t="array" ref="AG247">IFERROR(
   SUM(
      _xlfn._xlws.FILTER(
         Tableau3[JP],
         (Tableau3[ITEM]=Tableau210[[#This Row],[NOM]])*
         (Tableau3[Rep.]=Tableau210[[#This Row],[REPERE BUTA]])
      )
   ),
0)</f>
        <v>0</v>
      </c>
      <c r="AH247" s="153">
        <f>IFERROR(VLOOKUP(Tableau210[[#This Row],[OPERATION]],Tableau4[],4,FALSE),"")</f>
        <v>0</v>
      </c>
      <c r="AI247" s="150" cm="1">
        <f t="array" ref="AI247">IFERROR(
   SUM(
      _xlfn._xlws.FILTER(
         Tableau3[BP],
         (Tableau3[ITEM]=Tableau210[[#This Row],[NOM]])*
         (Tableau3[Rep.]=Tableau210[[#This Row],[REPERE BUTA]])
      )
   ),
0)</f>
        <v>1</v>
      </c>
      <c r="AJ247" s="153" t="str">
        <f>IF(Tableau210[[#This Row],[NB JP EMIS]]=1,"1 JP","") &amp; IF(Tableau210[[#This Row],[NB BP EMIS]]=1," 1 BP","")</f>
        <v/>
      </c>
      <c r="AK247" s="153" t="str">
        <f>IF(Tableau210[[#This Row],[NB JP BUTA]]=1,"1 JP","") &amp; IF(Tableau210[[#This Row],[Nb BP BUTA]]=1," 1 BP","") &amp; IF(Tableau210[[#This Row],[Nb BP BUTA]]=2," 2 BP","")</f>
        <v xml:space="preserve"> 1 BP</v>
      </c>
      <c r="AL247" s="153" t="s">
        <v>103</v>
      </c>
      <c r="AM247" s="153">
        <f>IFERROR(+VLOOKUP(AY247,Tiges!$G$4:$I$569,3,FALSE),"")</f>
        <v>32</v>
      </c>
      <c r="AN247" s="152"/>
      <c r="AO247" s="153" t="s">
        <v>3424</v>
      </c>
      <c r="AP247" s="153" cm="1">
        <f t="array" ref="AP2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4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47" s="153" t="s">
        <v>3424</v>
      </c>
      <c r="AS247" s="153" t="str" cm="1">
        <f t="array" ref="AS2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24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247" s="153" t="s">
        <v>3424</v>
      </c>
      <c r="AV247" s="153" t="str" cm="1">
        <f t="array" ref="AV2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7" s="153"/>
      <c r="AY247" s="153" cm="1">
        <f t="array" ref="AY247">IFERROR(_xlfn.XLOOKUP(Tableau210[[#This Row],[DN DONNEES BUTA ]]&amp;Tableau210[[#This Row],[PN DONNEES BUTA]],Tiges!$B$4:$B$79&amp;Tiges!$C$4:$C$79,Tiges!$G$4:$G$79),"")</f>
        <v>20</v>
      </c>
      <c r="AZ247" s="153"/>
      <c r="BA247" s="153" cm="1">
        <f t="array" ref="BA247">IFERROR(_xlfn.XLOOKUP(Tableau210[[#This Row],[DN DONNEES BUTA ]]&amp;Tableau210[[#This Row],[PN DONNEES BUTA]],Tiges!$B$4:$B$79&amp;Tiges!$C$4:$C$79,Tiges!$H$4:$H$79),"")</f>
        <v>110</v>
      </c>
      <c r="BB247" s="153"/>
      <c r="BC247" s="153">
        <f>IFERROR(VLOOKUP(Tableau210[[#This Row],[OPERATION]],Tableau4[],2,FALSE),"")</f>
        <v>0</v>
      </c>
      <c r="BD247" s="153" cm="1">
        <f t="array" ref="BD247">IFERROR(
   SUM(
      _xlfn._xlws.FILTER(
         Tableau3[Nb Platinage Joint],
         (Tableau3[ITEM]=Tableau210[[#This Row],[NOM]])*
         (Tableau3[Rep.]=Tableau210[[#This Row],[REPERE BUTA]])
      )
   ),
0)</f>
        <v>1</v>
      </c>
      <c r="BE247" s="153">
        <f>IFERROR(VLOOKUP(Tableau210[[#This Row],[OPERATION]],Tableau4[],3,FALSE),"")</f>
        <v>1</v>
      </c>
      <c r="BF247" s="153" cm="1">
        <f t="array" ref="BF247">IFERROR(
   SUM(
      _xlfn._xlws.FILTER(
         Tableau3[Joint Définitif Nb],
         (Tableau3[ITEM]=Tableau210[[#This Row],[NOM]])*
         (Tableau3[Rep.]=Tableau210[[#This Row],[REPERE BUTA]])
      )
   ),
0)</f>
        <v>1</v>
      </c>
      <c r="BG247" s="153" t="s">
        <v>3424</v>
      </c>
      <c r="BH247" s="153" t="str" cm="1">
        <f t="array" ref="BH2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7" s="153" t="s">
        <v>129</v>
      </c>
      <c r="BJ247" s="153" t="s">
        <v>3424</v>
      </c>
      <c r="BK247" s="153" t="s">
        <v>3424</v>
      </c>
      <c r="BL247" s="153" t="s">
        <v>2465</v>
      </c>
      <c r="BM247" s="153"/>
      <c r="BN247" s="153"/>
      <c r="BO247" s="153"/>
      <c r="BP247" s="153"/>
      <c r="BQ247" s="152"/>
      <c r="BR247" s="150"/>
      <c r="BS247" s="152"/>
      <c r="BT247" s="152"/>
      <c r="BU247" s="152"/>
      <c r="BV247" s="152"/>
      <c r="BW247" s="152"/>
      <c r="BX247" s="152"/>
    </row>
    <row r="248" spans="1:76" ht="15.75" hidden="1" x14ac:dyDescent="0.25">
      <c r="A248" s="48" t="e" cm="1">
        <f t="array" ref="A248">_xlfn.XLOOKUP(Tableau210[[#This Row],[NOM]]&amp;Tableau210[[#This Row],[REPERE BUTA]],[6]!Tableau16[POSTE TECHNIQUE]&amp;[6]!Tableau16[Repere ADM],[6]!Tableau16[NUMERO CLIENT])</f>
        <v>#N/A</v>
      </c>
      <c r="B248" s="48" t="e" cm="1">
        <f t="array" ref="B248">_xlfn.XLOOKUP(Tableau210[[#This Row],[NOM]]&amp;Tableau210[[#This Row],[REPERE BUTA]],[6]!Tableau16[POSTE TECHNIQUE]&amp;[6]!Tableau16[Repere REF],[6]!Tableau16[NUMERO CLIENT])</f>
        <v>#N/A</v>
      </c>
      <c r="C248" s="48" cm="1">
        <f t="array" ref="C248">_xlfn.XLOOKUP(Tableau210[[#This Row],[NOM]]&amp;Tableau210[[#This Row],[Repere Ubleam]],[7]Sheet1!$C$2:$C$2995&amp;[7]Sheet1!$I$2:$I$2995,[7]Sheet1!$A$2:$A$2995)</f>
        <v>220</v>
      </c>
      <c r="D248" s="48" t="str">
        <f>C248&amp;""</f>
        <v>220</v>
      </c>
      <c r="E248" s="48" t="e">
        <v>#N/A</v>
      </c>
      <c r="F248" s="48" t="e">
        <v>#N/A</v>
      </c>
      <c r="G248" s="176" t="s">
        <v>1293</v>
      </c>
      <c r="H248" s="119" t="s">
        <v>1067</v>
      </c>
      <c r="I248" s="119" t="s">
        <v>80</v>
      </c>
      <c r="J248" s="119" t="s">
        <v>1072</v>
      </c>
      <c r="K248" s="119" t="str">
        <f>_xlfn.XLOOKUP(Tableau210[[#This Row],[NOM]],[8]LUT!$I$5:$I$301,[8]LUT!$N$5:$N$301)</f>
        <v xml:space="preserve">Réacteur </v>
      </c>
      <c r="L248" s="119" t="s">
        <v>81</v>
      </c>
      <c r="M248" s="119"/>
      <c r="N248" s="119" t="s">
        <v>81</v>
      </c>
      <c r="O248" s="119"/>
      <c r="P248" s="119"/>
      <c r="Q248" s="119"/>
      <c r="R248" s="119"/>
      <c r="S248" s="119"/>
      <c r="T248" s="119"/>
      <c r="U248" s="119"/>
      <c r="V248" s="119"/>
      <c r="W248" s="148" t="s">
        <v>2159</v>
      </c>
      <c r="X248" s="207" cm="1">
        <f t="array" ref="X2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24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48" s="148" t="s">
        <v>3424</v>
      </c>
      <c r="AA248" s="207" cm="1">
        <f t="array" ref="AA2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48" s="48"/>
      <c r="AD248" s="117" t="s">
        <v>2196</v>
      </c>
      <c r="AE248" s="119"/>
      <c r="AF248" s="181">
        <f>IFERROR(VLOOKUP(Tableau210[[#This Row],[OPERATION]],Tableau4[],5,FALSE),"")</f>
        <v>0</v>
      </c>
      <c r="AG248" s="178" cm="1">
        <f t="array" ref="AG248">IFERROR(
   SUM(
      _xlfn._xlws.FILTER(
         Tableau3[JP],
         (Tableau3[ITEM]=Tableau210[[#This Row],[NOM]])*
         (Tableau3[Rep.]=Tableau210[[#This Row],[REPERE BUTA]])
      )
   ),
0)</f>
        <v>0</v>
      </c>
      <c r="AH248" s="182">
        <f>IFERROR(VLOOKUP(Tableau210[[#This Row],[OPERATION]],Tableau4[],4,FALSE),"")</f>
        <v>0</v>
      </c>
      <c r="AI248" s="178" cm="1">
        <f t="array" ref="AI248">IFERROR(
   SUM(
      _xlfn._xlws.FILTER(
         Tableau3[BP],
         (Tableau3[ITEM]=Tableau210[[#This Row],[NOM]])*
         (Tableau3[Rep.]=Tableau210[[#This Row],[REPERE BUTA]])
      )
   ),
0)</f>
        <v>0</v>
      </c>
      <c r="AJ248" s="182" t="str">
        <f>IF(Tableau210[[#This Row],[NB JP EMIS]]=1,"1 JP","") &amp; IF(Tableau210[[#This Row],[NB BP EMIS]]=1," 1 BP","")</f>
        <v/>
      </c>
      <c r="AK248" s="177" t="str">
        <f>IF(Tableau210[[#This Row],[NB JP BUTA]]=1,"1 JP","") &amp; IF(Tableau210[[#This Row],[Nb BP BUTA]]=1," 1 BP","") &amp; IF(Tableau210[[#This Row],[Nb BP BUTA]]=2," 2 BP","")</f>
        <v/>
      </c>
      <c r="AL248" s="117" t="s">
        <v>103</v>
      </c>
      <c r="AM248" s="117">
        <f>IFERROR(+VLOOKUP(AY248,Tiges!$G$4:$I$569,3,FALSE),"")</f>
        <v>51</v>
      </c>
      <c r="AN248" s="48"/>
      <c r="AO248" s="117" t="s">
        <v>3424</v>
      </c>
      <c r="AP248" s="177" cm="1">
        <f t="array" ref="AP2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48" s="117" t="s">
        <v>3424</v>
      </c>
      <c r="AS248" s="177" t="str" cm="1">
        <f t="array" ref="AS2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M33x230</v>
      </c>
      <c r="AT24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M33x230</v>
      </c>
      <c r="AU248" s="117" t="s">
        <v>3424</v>
      </c>
      <c r="AV248" s="177" t="str" cm="1">
        <f t="array" ref="AV2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8" s="117"/>
      <c r="AY248" s="117" cm="1">
        <f t="array" ref="AY248">IFERROR(_xlfn.XLOOKUP(Tableau210[[#This Row],[DN DONNEES BUTA ]]&amp;Tableau210[[#This Row],[PN DONNEES BUTA]],Tiges!$B$4:$B$79&amp;Tiges!$C$4:$C$79,Tiges!$G$4:$G$79),"")</f>
        <v>33</v>
      </c>
      <c r="AZ248" s="117"/>
      <c r="BA248" s="117" cm="1">
        <f t="array" ref="BA248">IFERROR(_xlfn.XLOOKUP(Tableau210[[#This Row],[DN DONNEES BUTA ]]&amp;Tableau210[[#This Row],[PN DONNEES BUTA]],Tiges!$B$4:$B$79&amp;Tiges!$C$4:$C$79,Tiges!$H$4:$H$79),"")</f>
        <v>210</v>
      </c>
      <c r="BB248" s="117"/>
      <c r="BC248" s="182">
        <f>IFERROR(VLOOKUP(Tableau210[[#This Row],[OPERATION]],Tableau4[],2,FALSE),"")</f>
        <v>0</v>
      </c>
      <c r="BD248" s="177" cm="1">
        <f t="array" ref="BD248">IFERROR(
   SUM(
      _xlfn._xlws.FILTER(
         Tableau3[Nb Platinage Joint],
         (Tableau3[ITEM]=Tableau210[[#This Row],[NOM]])*
         (Tableau3[Rep.]=Tableau210[[#This Row],[REPERE BUTA]])
      )
   ),
0)</f>
        <v>0</v>
      </c>
      <c r="BE248" s="182">
        <f>IFERROR(VLOOKUP(Tableau210[[#This Row],[OPERATION]],Tableau4[],3,FALSE),"")</f>
        <v>1</v>
      </c>
      <c r="BF248" s="177" cm="1">
        <f t="array" ref="BF248">IFERROR(
   SUM(
      _xlfn._xlws.FILTER(
         Tableau3[Joint Définitif Nb],
         (Tableau3[ITEM]=Tableau210[[#This Row],[NOM]])*
         (Tableau3[Rep.]=Tableau210[[#This Row],[REPERE BUTA]])
      )
   ),
0)</f>
        <v>1</v>
      </c>
      <c r="BG248" s="117" t="s">
        <v>3424</v>
      </c>
      <c r="BH248" s="177" t="str" cm="1">
        <f t="array" ref="BH2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8" s="411" t="s">
        <v>129</v>
      </c>
      <c r="BJ248" s="117" t="s">
        <v>3424</v>
      </c>
      <c r="BK248" s="117" t="s">
        <v>3424</v>
      </c>
      <c r="BL248" s="167" t="s">
        <v>2380</v>
      </c>
      <c r="BM248" s="167"/>
      <c r="BN248" s="117"/>
      <c r="BO248" s="117"/>
      <c r="BP248" s="117"/>
      <c r="BQ248" s="48"/>
      <c r="BR248" s="119"/>
      <c r="BS248" s="48"/>
      <c r="BT248" s="48"/>
      <c r="BU248" s="48"/>
      <c r="BV248" s="48"/>
      <c r="BW248" s="48"/>
      <c r="BX248" s="48"/>
    </row>
    <row r="249" spans="1:76" ht="15.75" hidden="1" x14ac:dyDescent="0.25">
      <c r="A249" s="48" t="e" cm="1">
        <f t="array" ref="A249">_xlfn.XLOOKUP(Tableau210[[#This Row],[NOM]]&amp;Tableau210[[#This Row],[REPERE BUTA]],[6]!Tableau16[POSTE TECHNIQUE]&amp;[6]!Tableau16[Repere ADM],[6]!Tableau16[NUMERO CLIENT])</f>
        <v>#N/A</v>
      </c>
      <c r="B249" s="48" t="e" cm="1">
        <f t="array" ref="B249">_xlfn.XLOOKUP(Tableau210[[#This Row],[NOM]]&amp;Tableau210[[#This Row],[REPERE BUTA]],[6]!Tableau16[POSTE TECHNIQUE]&amp;[6]!Tableau16[Repere REF],[6]!Tableau16[NUMERO CLIENT])</f>
        <v>#N/A</v>
      </c>
      <c r="C249" s="48" cm="1">
        <f t="array" ref="C249">_xlfn.XLOOKUP(Tableau210[[#This Row],[NOM]]&amp;Tableau210[[#This Row],[Repere Ubleam]],[7]Sheet1!$C$2:$C$2995&amp;[7]Sheet1!$I$2:$I$2995,[7]Sheet1!$A$2:$A$2995)</f>
        <v>221</v>
      </c>
      <c r="D249" s="48" t="str">
        <f>C249&amp;""</f>
        <v>221</v>
      </c>
      <c r="E249" s="48" t="e">
        <v>#N/A</v>
      </c>
      <c r="F249" s="48" t="e">
        <v>#N/A</v>
      </c>
      <c r="G249" s="176" t="s">
        <v>1293</v>
      </c>
      <c r="H249" s="119" t="s">
        <v>1067</v>
      </c>
      <c r="I249" s="119" t="s">
        <v>80</v>
      </c>
      <c r="J249" s="119" t="s">
        <v>1072</v>
      </c>
      <c r="K249" s="119" t="str">
        <f>_xlfn.XLOOKUP(Tableau210[[#This Row],[NOM]],[8]LUT!$I$5:$I$301,[8]LUT!$N$5:$N$301)</f>
        <v xml:space="preserve">Réacteur </v>
      </c>
      <c r="L249" s="119" t="s">
        <v>82</v>
      </c>
      <c r="M249" s="119"/>
      <c r="N249" s="119" t="s">
        <v>82</v>
      </c>
      <c r="O249" s="119"/>
      <c r="P249" s="119"/>
      <c r="Q249" s="119"/>
      <c r="R249" s="119"/>
      <c r="S249" s="119"/>
      <c r="T249" s="119"/>
      <c r="U249" s="119"/>
      <c r="V249" s="119"/>
      <c r="W249" s="148" t="s">
        <v>2159</v>
      </c>
      <c r="X249" s="207" cm="1">
        <f t="array" ref="X2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2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49" s="148" t="s">
        <v>3424</v>
      </c>
      <c r="AA249" s="207" cm="1">
        <f t="array" ref="AA2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49" s="48"/>
      <c r="AD249" s="117" t="s">
        <v>2196</v>
      </c>
      <c r="AE249" s="119"/>
      <c r="AF249" s="181">
        <f>IFERROR(VLOOKUP(Tableau210[[#This Row],[OPERATION]],Tableau4[],5,FALSE),"")</f>
        <v>0</v>
      </c>
      <c r="AG249" s="178" cm="1">
        <f t="array" ref="AG249">IFERROR(
   SUM(
      _xlfn._xlws.FILTER(
         Tableau3[JP],
         (Tableau3[ITEM]=Tableau210[[#This Row],[NOM]])*
         (Tableau3[Rep.]=Tableau210[[#This Row],[REPERE BUTA]])
      )
   ),
0)</f>
        <v>0</v>
      </c>
      <c r="AH249" s="182">
        <f>IFERROR(VLOOKUP(Tableau210[[#This Row],[OPERATION]],Tableau4[],4,FALSE),"")</f>
        <v>0</v>
      </c>
      <c r="AI249" s="178" cm="1">
        <f t="array" ref="AI249">IFERROR(
   SUM(
      _xlfn._xlws.FILTER(
         Tableau3[BP],
         (Tableau3[ITEM]=Tableau210[[#This Row],[NOM]])*
         (Tableau3[Rep.]=Tableau210[[#This Row],[REPERE BUTA]])
      )
   ),
0)</f>
        <v>0</v>
      </c>
      <c r="AJ249" s="182" t="str">
        <f>IF(Tableau210[[#This Row],[NB JP EMIS]]=1,"1 JP","") &amp; IF(Tableau210[[#This Row],[NB BP EMIS]]=1," 1 BP","")</f>
        <v/>
      </c>
      <c r="AK249" s="177" t="str">
        <f>IF(Tableau210[[#This Row],[NB JP BUTA]]=1,"1 JP","") &amp; IF(Tableau210[[#This Row],[Nb BP BUTA]]=1," 1 BP","") &amp; IF(Tableau210[[#This Row],[Nb BP BUTA]]=2," 2 BP","")</f>
        <v/>
      </c>
      <c r="AL249" s="117" t="s">
        <v>103</v>
      </c>
      <c r="AM249" s="117">
        <f>IFERROR(+VLOOKUP(AY249,Tiges!$G$4:$I$569,3,FALSE),"")</f>
        <v>51</v>
      </c>
      <c r="AN249" s="48"/>
      <c r="AO249" s="117" t="s">
        <v>3424</v>
      </c>
      <c r="AP249" s="177" cm="1">
        <f t="array" ref="AP2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49" s="117" t="s">
        <v>3424</v>
      </c>
      <c r="AS249" s="177" t="str" cm="1">
        <f t="array" ref="AS2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M33x230</v>
      </c>
      <c r="AT2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M33x230</v>
      </c>
      <c r="AU249" s="117" t="s">
        <v>3424</v>
      </c>
      <c r="AV249" s="177" t="str" cm="1">
        <f t="array" ref="AV2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49" s="117"/>
      <c r="AY249" s="117" cm="1">
        <f t="array" ref="AY249">IFERROR(_xlfn.XLOOKUP(Tableau210[[#This Row],[DN DONNEES BUTA ]]&amp;Tableau210[[#This Row],[PN DONNEES BUTA]],Tiges!$B$4:$B$79&amp;Tiges!$C$4:$C$79,Tiges!$G$4:$G$79),"")</f>
        <v>33</v>
      </c>
      <c r="AZ249" s="117"/>
      <c r="BA249" s="117" cm="1">
        <f t="array" ref="BA249">IFERROR(_xlfn.XLOOKUP(Tableau210[[#This Row],[DN DONNEES BUTA ]]&amp;Tableau210[[#This Row],[PN DONNEES BUTA]],Tiges!$B$4:$B$79&amp;Tiges!$C$4:$C$79,Tiges!$H$4:$H$79),"")</f>
        <v>210</v>
      </c>
      <c r="BB249" s="117"/>
      <c r="BC249" s="182">
        <f>IFERROR(VLOOKUP(Tableau210[[#This Row],[OPERATION]],Tableau4[],2,FALSE),"")</f>
        <v>0</v>
      </c>
      <c r="BD249" s="177" cm="1">
        <f t="array" ref="BD249">IFERROR(
   SUM(
      _xlfn._xlws.FILTER(
         Tableau3[Nb Platinage Joint],
         (Tableau3[ITEM]=Tableau210[[#This Row],[NOM]])*
         (Tableau3[Rep.]=Tableau210[[#This Row],[REPERE BUTA]])
      )
   ),
0)</f>
        <v>0</v>
      </c>
      <c r="BE249" s="182">
        <f>IFERROR(VLOOKUP(Tableau210[[#This Row],[OPERATION]],Tableau4[],3,FALSE),"")</f>
        <v>1</v>
      </c>
      <c r="BF249" s="177" cm="1">
        <f t="array" ref="BF249">IFERROR(
   SUM(
      _xlfn._xlws.FILTER(
         Tableau3[Joint Définitif Nb],
         (Tableau3[ITEM]=Tableau210[[#This Row],[NOM]])*
         (Tableau3[Rep.]=Tableau210[[#This Row],[REPERE BUTA]])
      )
   ),
0)</f>
        <v>1</v>
      </c>
      <c r="BG249" s="117" t="s">
        <v>3424</v>
      </c>
      <c r="BH249" s="177" t="str" cm="1">
        <f t="array" ref="BH2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249" s="411" t="s">
        <v>129</v>
      </c>
      <c r="BJ249" s="117" t="s">
        <v>3424</v>
      </c>
      <c r="BK249" s="117" t="s">
        <v>3424</v>
      </c>
      <c r="BL249" s="167" t="s">
        <v>2380</v>
      </c>
      <c r="BM249" s="167"/>
      <c r="BN249" s="117"/>
      <c r="BO249" s="117"/>
      <c r="BP249" s="117"/>
      <c r="BQ249" s="48"/>
      <c r="BR249" s="119"/>
      <c r="BS249" s="48"/>
      <c r="BT249" s="48"/>
      <c r="BU249" s="48"/>
      <c r="BV249" s="48"/>
      <c r="BW249" s="48"/>
      <c r="BX249" s="48"/>
    </row>
    <row r="250" spans="1:76" s="154" customFormat="1" ht="15.75" hidden="1" x14ac:dyDescent="0.25">
      <c r="A250" s="48" t="e" cm="1">
        <f t="array" ref="A250">_xlfn.XLOOKUP(Tableau210[[#This Row],[NOM]]&amp;Tableau210[[#This Row],[REPERE BUTA]],[6]!Tableau16[POSTE TECHNIQUE]&amp;[6]!Tableau16[Repere ADM],[6]!Tableau16[NUMERO CLIENT])</f>
        <v>#N/A</v>
      </c>
      <c r="B250" s="48" t="e" cm="1">
        <f t="array" ref="B250">_xlfn.XLOOKUP(Tableau210[[#This Row],[NOM]]&amp;Tableau210[[#This Row],[REPERE BUTA]],[6]!Tableau16[POSTE TECHNIQUE]&amp;[6]!Tableau16[Repere REF],[6]!Tableau16[NUMERO CLIENT])</f>
        <v>#N/A</v>
      </c>
      <c r="C250" s="48" cm="1">
        <f t="array" ref="C250">_xlfn.XLOOKUP(Tableau210[[#This Row],[NOM]]&amp;Tableau210[[#This Row],[Repere Ubleam]],[7]Sheet1!$C$2:$C$2995&amp;[7]Sheet1!$I$2:$I$2995,[7]Sheet1!$A$2:$A$2995)</f>
        <v>222</v>
      </c>
      <c r="D250" s="48" t="str">
        <f>C250&amp;""</f>
        <v>222</v>
      </c>
      <c r="E250" s="48" t="e">
        <v>#N/A</v>
      </c>
      <c r="F250" s="48" t="e">
        <v>#N/A</v>
      </c>
      <c r="G250" s="149" t="s">
        <v>1293</v>
      </c>
      <c r="H250" s="150" t="s">
        <v>1067</v>
      </c>
      <c r="I250" s="150" t="s">
        <v>80</v>
      </c>
      <c r="J250" s="150" t="s">
        <v>1072</v>
      </c>
      <c r="K250" s="150" t="str">
        <f>_xlfn.XLOOKUP(Tableau210[[#This Row],[NOM]],[8]LUT!$I$5:$I$301,[8]LUT!$N$5:$N$301)</f>
        <v xml:space="preserve">Réacteur </v>
      </c>
      <c r="L250" s="150" t="s">
        <v>112</v>
      </c>
      <c r="M250" s="150"/>
      <c r="N250" s="150" t="s">
        <v>112</v>
      </c>
      <c r="O250" s="150"/>
      <c r="P250" s="150"/>
      <c r="Q250" s="150"/>
      <c r="R250" s="150"/>
      <c r="S250" s="150"/>
      <c r="T250" s="150"/>
      <c r="U250" s="150"/>
      <c r="V250" s="150"/>
      <c r="W250" s="151" t="s">
        <v>2159</v>
      </c>
      <c r="X250" s="151" cm="1">
        <f t="array" ref="X2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25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50" s="151" t="s">
        <v>3424</v>
      </c>
      <c r="AA250" s="151" cm="1">
        <f t="array" ref="AA2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25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50" s="152"/>
      <c r="AD250" s="153" t="s">
        <v>2466</v>
      </c>
      <c r="AE250" s="150"/>
      <c r="AF250" s="150" t="str">
        <f>IFERROR(VLOOKUP(Tableau210[[#This Row],[OPERATION]],Tableau4[],5,FALSE),"")</f>
        <v/>
      </c>
      <c r="AG250" s="150" cm="1">
        <f t="array" ref="AG250">IFERROR(
   SUM(
      _xlfn._xlws.FILTER(
         Tableau3[JP],
         (Tableau3[ITEM]=Tableau210[[#This Row],[NOM]])*
         (Tableau3[Rep.]=Tableau210[[#This Row],[REPERE BUTA]])
      )
   ),
0)</f>
        <v>0</v>
      </c>
      <c r="AH250" s="153" t="str">
        <f>IFERROR(VLOOKUP(Tableau210[[#This Row],[OPERATION]],Tableau4[],4,FALSE),"")</f>
        <v/>
      </c>
      <c r="AI250" s="150" cm="1">
        <f t="array" ref="AI250">IFERROR(
   SUM(
      _xlfn._xlws.FILTER(
         Tableau3[BP],
         (Tableau3[ITEM]=Tableau210[[#This Row],[NOM]])*
         (Tableau3[Rep.]=Tableau210[[#This Row],[REPERE BUTA]])
      )
   ),
0)</f>
        <v>0</v>
      </c>
      <c r="AJ250" s="153" t="str">
        <f>IF(Tableau210[[#This Row],[NB JP EMIS]]=1,"1 JP","") &amp; IF(Tableau210[[#This Row],[NB BP EMIS]]=1," 1 BP","")</f>
        <v/>
      </c>
      <c r="AK250" s="153" t="str">
        <f>IF(Tableau210[[#This Row],[NB JP BUTA]]=1,"1 JP","") &amp; IF(Tableau210[[#This Row],[Nb BP BUTA]]=1," 1 BP","") &amp; IF(Tableau210[[#This Row],[Nb BP BUTA]]=2," 2 BP","")</f>
        <v/>
      </c>
      <c r="AL250" s="153" t="s">
        <v>103</v>
      </c>
      <c r="AM250" s="153" t="str">
        <f>IFERROR(+VLOOKUP(AY250,Tiges!$G$4:$I$569,3,FALSE),"")</f>
        <v/>
      </c>
      <c r="AN250" s="152"/>
      <c r="AO250" s="153" t="s">
        <v>3424</v>
      </c>
      <c r="AP250" s="153" cm="1">
        <f t="array" ref="AP2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250" s="153" t="s">
        <v>3424</v>
      </c>
      <c r="AR250" s="153" t="s">
        <v>3424</v>
      </c>
      <c r="AS250" s="153" cm="1">
        <f t="array" ref="AS2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250" s="153" t="s">
        <v>3424</v>
      </c>
      <c r="AU250" s="153" t="s">
        <v>3424</v>
      </c>
      <c r="AV250" s="153" cm="1">
        <f t="array" ref="AV2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50" s="153" t="s">
        <v>3424</v>
      </c>
      <c r="AX250" s="153"/>
      <c r="AY250" s="153" t="str" cm="1">
        <f t="array" ref="AY250">IFERROR(_xlfn.XLOOKUP(Tableau210[[#This Row],[DN DONNEES BUTA ]]&amp;Tableau210[[#This Row],[PN DONNEES BUTA]],Tiges!$B$4:$B$79&amp;Tiges!$C$4:$C$79,Tiges!$G$4:$G$79),"")</f>
        <v/>
      </c>
      <c r="AZ250" s="153"/>
      <c r="BA250" s="153" t="str" cm="1">
        <f t="array" ref="BA250">IFERROR(_xlfn.XLOOKUP(Tableau210[[#This Row],[DN DONNEES BUTA ]]&amp;Tableau210[[#This Row],[PN DONNEES BUTA]],Tiges!$B$4:$B$79&amp;Tiges!$C$4:$C$79,Tiges!$H$4:$H$79),"")</f>
        <v/>
      </c>
      <c r="BB250" s="153"/>
      <c r="BC250" s="153" t="str">
        <f>IFERROR(VLOOKUP(Tableau210[[#This Row],[OPERATION]],Tableau4[],2,FALSE),"")</f>
        <v/>
      </c>
      <c r="BD250" s="153" cm="1">
        <f t="array" ref="BD250">IFERROR(
   SUM(
      _xlfn._xlws.FILTER(
         Tableau3[Nb Platinage Joint],
         (Tableau3[ITEM]=Tableau210[[#This Row],[NOM]])*
         (Tableau3[Rep.]=Tableau210[[#This Row],[REPERE BUTA]])
      )
   ),
0)</f>
        <v>0</v>
      </c>
      <c r="BE250" s="153" t="str">
        <f>IFERROR(VLOOKUP(Tableau210[[#This Row],[OPERATION]],Tableau4[],3,FALSE),"")</f>
        <v/>
      </c>
      <c r="BF250" s="153" cm="1">
        <f t="array" ref="BF250">IFERROR(
   SUM(
      _xlfn._xlws.FILTER(
         Tableau3[Joint Définitif Nb],
         (Tableau3[ITEM]=Tableau210[[#This Row],[NOM]])*
         (Tableau3[Rep.]=Tableau210[[#This Row],[REPERE BUTA]])
      )
   ),
0)</f>
        <v>0</v>
      </c>
      <c r="BG250" s="153" t="s">
        <v>3424</v>
      </c>
      <c r="BH250" s="153" cm="1">
        <f t="array" ref="BH2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250" s="153" t="s">
        <v>3424</v>
      </c>
      <c r="BJ250" s="153" t="s">
        <v>3424</v>
      </c>
      <c r="BK250" s="153" t="s">
        <v>3424</v>
      </c>
      <c r="BL250" s="153" t="s">
        <v>2418</v>
      </c>
      <c r="BM250" s="153" t="s">
        <v>3433</v>
      </c>
      <c r="BN250" s="153"/>
      <c r="BO250" s="153"/>
      <c r="BP250" s="153"/>
      <c r="BQ250" s="152"/>
      <c r="BR250" s="150"/>
      <c r="BS250" s="152"/>
      <c r="BT250" s="152"/>
      <c r="BU250" s="152"/>
      <c r="BV250" s="152"/>
      <c r="BW250" s="152"/>
      <c r="BX250" s="152"/>
    </row>
    <row r="251" spans="1:76" ht="15.75" hidden="1" x14ac:dyDescent="0.25">
      <c r="A251" s="48" t="e" cm="1">
        <f t="array" ref="A251">_xlfn.XLOOKUP(Tableau210[[#This Row],[NOM]]&amp;Tableau210[[#This Row],[REPERE BUTA]],[6]!Tableau16[POSTE TECHNIQUE]&amp;[6]!Tableau16[Repere ADM],[6]!Tableau16[NUMERO CLIENT])</f>
        <v>#N/A</v>
      </c>
      <c r="B251" s="48" t="e" cm="1">
        <f t="array" ref="B251">_xlfn.XLOOKUP(Tableau210[[#This Row],[NOM]]&amp;Tableau210[[#This Row],[REPERE BUTA]],[6]!Tableau16[POSTE TECHNIQUE]&amp;[6]!Tableau16[Repere REF],[6]!Tableau16[NUMERO CLIENT])</f>
        <v>#N/A</v>
      </c>
      <c r="C251" s="48" cm="1">
        <f t="array" ref="C251">_xlfn.XLOOKUP(Tableau210[[#This Row],[NOM]]&amp;Tableau210[[#This Row],[Repere Ubleam]],[7]Sheet1!$C$2:$C$2995&amp;[7]Sheet1!$I$2:$I$2995,[7]Sheet1!$A$2:$A$2995)</f>
        <v>223</v>
      </c>
      <c r="D251" s="48" t="str">
        <f>C251&amp;""</f>
        <v>223</v>
      </c>
      <c r="E251" s="48" t="e">
        <v>#N/A</v>
      </c>
      <c r="F251" s="48" t="e">
        <v>#N/A</v>
      </c>
      <c r="G251" s="176" t="s">
        <v>1293</v>
      </c>
      <c r="H251" s="119" t="s">
        <v>1067</v>
      </c>
      <c r="I251" s="119" t="s">
        <v>80</v>
      </c>
      <c r="J251" s="119" t="s">
        <v>1072</v>
      </c>
      <c r="K251" s="119" t="str">
        <f>_xlfn.XLOOKUP(Tableau210[[#This Row],[NOM]],[8]LUT!$I$5:$I$301,[8]LUT!$N$5:$N$301)</f>
        <v xml:space="preserve">Réacteur </v>
      </c>
      <c r="L251" s="119" t="s">
        <v>105</v>
      </c>
      <c r="M251" s="119"/>
      <c r="N251" s="119" t="s">
        <v>105</v>
      </c>
      <c r="O251" s="119"/>
      <c r="P251" s="119"/>
      <c r="Q251" s="119"/>
      <c r="R251" s="119"/>
      <c r="S251" s="119"/>
      <c r="T251" s="119"/>
      <c r="U251" s="119"/>
      <c r="V251" s="119"/>
      <c r="W251" s="148" t="s">
        <v>2159</v>
      </c>
      <c r="X251" s="207" cm="1">
        <f t="array" ref="X2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350</v>
      </c>
      <c r="Y2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51" s="148" t="s">
        <v>3424</v>
      </c>
      <c r="AA251" s="207" cm="1">
        <f t="array" ref="AA2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51" s="48"/>
      <c r="AD251" s="117" t="s">
        <v>2196</v>
      </c>
      <c r="AE251" s="119"/>
      <c r="AF251" s="181">
        <f>IFERROR(VLOOKUP(Tableau210[[#This Row],[OPERATION]],Tableau4[],5,FALSE),"")</f>
        <v>0</v>
      </c>
      <c r="AG251" s="178" cm="1">
        <f t="array" ref="AG251">IFERROR(
   SUM(
      _xlfn._xlws.FILTER(
         Tableau3[JP],
         (Tableau3[ITEM]=Tableau210[[#This Row],[NOM]])*
         (Tableau3[Rep.]=Tableau210[[#This Row],[REPERE BUTA]])
      )
   ),
0)</f>
        <v>0</v>
      </c>
      <c r="AH251" s="182">
        <f>IFERROR(VLOOKUP(Tableau210[[#This Row],[OPERATION]],Tableau4[],4,FALSE),"")</f>
        <v>0</v>
      </c>
      <c r="AI251" s="178" cm="1">
        <f t="array" ref="AI251">IFERROR(
   SUM(
      _xlfn._xlws.FILTER(
         Tableau3[BP],
         (Tableau3[ITEM]=Tableau210[[#This Row],[NOM]])*
         (Tableau3[Rep.]=Tableau210[[#This Row],[REPERE BUTA]])
      )
   ),
0)</f>
        <v>0</v>
      </c>
      <c r="AJ251" s="182" t="str">
        <f>IF(Tableau210[[#This Row],[NB JP EMIS]]=1,"1 JP","") &amp; IF(Tableau210[[#This Row],[NB BP EMIS]]=1," 1 BP","")</f>
        <v/>
      </c>
      <c r="AK251" s="177" t="str">
        <f>IF(Tableau210[[#This Row],[NB JP BUTA]]=1,"1 JP","") &amp; IF(Tableau210[[#This Row],[Nb BP BUTA]]=1," 1 BP","") &amp; IF(Tableau210[[#This Row],[Nb BP BUTA]]=2," 2 BP","")</f>
        <v/>
      </c>
      <c r="AL251" s="117" t="s">
        <v>103</v>
      </c>
      <c r="AM251" s="117">
        <f>IFERROR(+VLOOKUP(AY251,Tiges!$G$4:$I$569,3,FALSE),"")</f>
        <v>46</v>
      </c>
      <c r="AN251" s="48"/>
      <c r="AO251" s="170" t="s">
        <v>3424</v>
      </c>
      <c r="AP251" s="177" cm="1">
        <f t="array" ref="AP2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2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251" s="170" t="s">
        <v>3424</v>
      </c>
      <c r="AS251" s="177" t="str" cm="1">
        <f t="array" ref="AS2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M30x200</v>
      </c>
      <c r="AT2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M30x200</v>
      </c>
      <c r="AU251" s="170" t="s">
        <v>3424</v>
      </c>
      <c r="AV251" s="177" t="str" cm="1">
        <f t="array" ref="AV2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1" s="117"/>
      <c r="AY251" s="117" cm="1">
        <f t="array" ref="AY251">IFERROR(_xlfn.XLOOKUP(Tableau210[[#This Row],[DN DONNEES BUTA ]]&amp;Tableau210[[#This Row],[PN DONNEES BUTA]],Tiges!$B$4:$B$79&amp;Tiges!$C$4:$C$79,Tiges!$G$4:$G$79),"")</f>
        <v>30</v>
      </c>
      <c r="AZ251" s="117"/>
      <c r="BA251" s="117" cm="1">
        <f t="array" ref="BA251">IFERROR(_xlfn.XLOOKUP(Tableau210[[#This Row],[DN DONNEES BUTA ]]&amp;Tableau210[[#This Row],[PN DONNEES BUTA]],Tiges!$B$4:$B$79&amp;Tiges!$C$4:$C$79,Tiges!$H$4:$H$79),"")</f>
        <v>200</v>
      </c>
      <c r="BB251" s="117"/>
      <c r="BC251" s="182">
        <f>IFERROR(VLOOKUP(Tableau210[[#This Row],[OPERATION]],Tableau4[],2,FALSE),"")</f>
        <v>0</v>
      </c>
      <c r="BD251" s="177" cm="1">
        <f t="array" ref="BD251">IFERROR(
   SUM(
      _xlfn._xlws.FILTER(
         Tableau3[Nb Platinage Joint],
         (Tableau3[ITEM]=Tableau210[[#This Row],[NOM]])*
         (Tableau3[Rep.]=Tableau210[[#This Row],[REPERE BUTA]])
      )
   ),
0)</f>
        <v>0</v>
      </c>
      <c r="BE251" s="182">
        <f>IFERROR(VLOOKUP(Tableau210[[#This Row],[OPERATION]],Tableau4[],3,FALSE),"")</f>
        <v>1</v>
      </c>
      <c r="BF251" s="177" cm="1">
        <f t="array" ref="BF251">IFERROR(
   SUM(
      _xlfn._xlws.FILTER(
         Tableau3[Joint Définitif Nb],
         (Tableau3[ITEM]=Tableau210[[#This Row],[NOM]])*
         (Tableau3[Rep.]=Tableau210[[#This Row],[REPERE BUTA]])
      )
   ),
0)</f>
        <v>1</v>
      </c>
      <c r="BG251" s="170" t="s">
        <v>3424</v>
      </c>
      <c r="BH251" s="177" t="str" cm="1">
        <f t="array" ref="BH2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1" s="170" t="s">
        <v>3424</v>
      </c>
      <c r="BK251" s="170" t="s">
        <v>3424</v>
      </c>
      <c r="BL251" s="167" t="s">
        <v>2380</v>
      </c>
      <c r="BM251" s="167"/>
      <c r="BN251" s="117"/>
      <c r="BO251" s="117"/>
      <c r="BP251" s="117"/>
      <c r="BQ251" s="48"/>
      <c r="BR251" s="119"/>
      <c r="BS251" s="48"/>
      <c r="BT251" s="48"/>
      <c r="BU251" s="48"/>
      <c r="BV251" s="48"/>
      <c r="BW251" s="48"/>
      <c r="BX251" s="48"/>
    </row>
    <row r="252" spans="1:76" ht="15.75" hidden="1" x14ac:dyDescent="0.25">
      <c r="A252" s="48" t="e" cm="1">
        <f t="array" ref="A252">_xlfn.XLOOKUP(Tableau210[[#This Row],[NOM]]&amp;Tableau210[[#This Row],[REPERE BUTA]],[6]!Tableau16[POSTE TECHNIQUE]&amp;[6]!Tableau16[Repere ADM],[6]!Tableau16[NUMERO CLIENT])</f>
        <v>#N/A</v>
      </c>
      <c r="B252" s="48" t="e" cm="1">
        <f t="array" ref="B252">_xlfn.XLOOKUP(Tableau210[[#This Row],[NOM]]&amp;Tableau210[[#This Row],[REPERE BUTA]],[6]!Tableau16[POSTE TECHNIQUE]&amp;[6]!Tableau16[Repere REF],[6]!Tableau16[NUMERO CLIENT])</f>
        <v>#N/A</v>
      </c>
      <c r="C252" s="48" cm="1">
        <f t="array" ref="C252">_xlfn.XLOOKUP(Tableau210[[#This Row],[NOM]]&amp;Tableau210[[#This Row],[Repere Ubleam]],[7]Sheet1!$C$2:$C$2995&amp;[7]Sheet1!$I$2:$I$2995,[7]Sheet1!$A$2:$A$2995)</f>
        <v>224</v>
      </c>
      <c r="D252" s="48" t="str">
        <f>C252&amp;""</f>
        <v>224</v>
      </c>
      <c r="E252" s="48" t="e">
        <v>#N/A</v>
      </c>
      <c r="F252" s="48" t="e">
        <v>#N/A</v>
      </c>
      <c r="G252" s="176" t="s">
        <v>1313</v>
      </c>
      <c r="H252" s="119" t="s">
        <v>1067</v>
      </c>
      <c r="I252" s="119" t="s">
        <v>80</v>
      </c>
      <c r="J252" s="119" t="s">
        <v>1072</v>
      </c>
      <c r="K252" s="119" t="str">
        <f>_xlfn.XLOOKUP(Tableau210[[#This Row],[NOM]],[8]LUT!$I$5:$I$301,[8]LUT!$N$5:$N$301)</f>
        <v xml:space="preserve">Réacteur </v>
      </c>
      <c r="L252" s="119">
        <v>1</v>
      </c>
      <c r="M252" s="119"/>
      <c r="N252" s="119">
        <v>1</v>
      </c>
      <c r="O252" s="119"/>
      <c r="P252" s="119"/>
      <c r="Q252" s="119"/>
      <c r="R252" s="119"/>
      <c r="S252" s="119"/>
      <c r="T252" s="119"/>
      <c r="U252" s="119"/>
      <c r="V252" s="119"/>
      <c r="W252" s="148">
        <v>25</v>
      </c>
      <c r="X252" s="207" cm="1">
        <f t="array" ref="X2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5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52" s="148">
        <v>50</v>
      </c>
      <c r="AA252" s="207" cm="1">
        <f t="array" ref="AA2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52" s="48"/>
      <c r="AD252" s="117" t="s">
        <v>2103</v>
      </c>
      <c r="AE252" s="119"/>
      <c r="AF252" s="181">
        <f>IFERROR(VLOOKUP(Tableau210[[#This Row],[OPERATION]],Tableau4[],5,FALSE),"")</f>
        <v>1</v>
      </c>
      <c r="AG252" s="178" cm="1">
        <f t="array" ref="AG252">IFERROR(
   SUM(
      _xlfn._xlws.FILTER(
         Tableau3[JP],
         (Tableau3[ITEM]=Tableau210[[#This Row],[NOM]])*
         (Tableau3[Rep.]=Tableau210[[#This Row],[REPERE BUTA]])
      )
   ),
0)</f>
        <v>1</v>
      </c>
      <c r="AH252" s="182">
        <f>IFERROR(VLOOKUP(Tableau210[[#This Row],[OPERATION]],Tableau4[],4,FALSE),"")</f>
        <v>0</v>
      </c>
      <c r="AI252" s="178" cm="1">
        <f t="array" ref="AI252">IFERROR(
   SUM(
      _xlfn._xlws.FILTER(
         Tableau3[BP],
         (Tableau3[ITEM]=Tableau210[[#This Row],[NOM]])*
         (Tableau3[Rep.]=Tableau210[[#This Row],[REPERE BUTA]])
      )
   ),
0)</f>
        <v>0</v>
      </c>
      <c r="AJ252" s="182" t="str">
        <f>IF(Tableau210[[#This Row],[NB JP EMIS]]=1,"1 JP","") &amp; IF(Tableau210[[#This Row],[NB BP EMIS]]=1," 1 BP","")</f>
        <v>1 JP</v>
      </c>
      <c r="AK252" s="177" t="str">
        <f>IF(Tableau210[[#This Row],[NB JP BUTA]]=1,"1 JP","") &amp; IF(Tableau210[[#This Row],[Nb BP BUTA]]=1," 1 BP","") &amp; IF(Tableau210[[#This Row],[Nb BP BUTA]]=2," 2 BP","")</f>
        <v>1 JP</v>
      </c>
      <c r="AL252" s="117" t="s">
        <v>103</v>
      </c>
      <c r="AM252" s="117">
        <f>IFERROR(+VLOOKUP(AY252,Tiges!$G$4:$I$569,3,FALSE),"")</f>
        <v>27</v>
      </c>
      <c r="AN252" s="48"/>
      <c r="AO252" s="117">
        <v>4</v>
      </c>
      <c r="AP252" s="177" cm="1">
        <f t="array" ref="AP2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52" s="117" t="s">
        <v>2161</v>
      </c>
      <c r="AS252" s="177" t="str" cm="1">
        <f t="array" ref="AS2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5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52" s="117" t="s">
        <v>1123</v>
      </c>
      <c r="AV252" s="177" t="str" cm="1">
        <f t="array" ref="AV2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2" s="117"/>
      <c r="AY252" s="117" cm="1">
        <f t="array" ref="AY252">IFERROR(_xlfn.XLOOKUP(Tableau210[[#This Row],[DN DONNEES BUTA ]]&amp;Tableau210[[#This Row],[PN DONNEES BUTA]],Tiges!$B$4:$B$79&amp;Tiges!$C$4:$C$79,Tiges!$G$4:$G$79),"")</f>
        <v>16</v>
      </c>
      <c r="AZ252" s="117"/>
      <c r="BA252" s="117" cm="1">
        <f t="array" ref="BA252">IFERROR(_xlfn.XLOOKUP(Tableau210[[#This Row],[DN DONNEES BUTA ]]&amp;Tableau210[[#This Row],[PN DONNEES BUTA]],Tiges!$B$4:$B$79&amp;Tiges!$C$4:$C$79,Tiges!$H$4:$H$79),"")</f>
        <v>80</v>
      </c>
      <c r="BB252" s="117"/>
      <c r="BC252" s="182">
        <f>IFERROR(VLOOKUP(Tableau210[[#This Row],[OPERATION]],Tableau4[],2,FALSE),"")</f>
        <v>2</v>
      </c>
      <c r="BD252" s="177" cm="1">
        <f t="array" ref="BD252">IFERROR(
   SUM(
      _xlfn._xlws.FILTER(
         Tableau3[Nb Platinage Joint],
         (Tableau3[ITEM]=Tableau210[[#This Row],[NOM]])*
         (Tableau3[Rep.]=Tableau210[[#This Row],[REPERE BUTA]])
      )
   ),
0)</f>
        <v>2</v>
      </c>
      <c r="BE252" s="182">
        <f>IFERROR(VLOOKUP(Tableau210[[#This Row],[OPERATION]],Tableau4[],3,FALSE),"")</f>
        <v>1</v>
      </c>
      <c r="BF252" s="177" cm="1">
        <f t="array" ref="BF252">IFERROR(
   SUM(
      _xlfn._xlws.FILTER(
         Tableau3[Joint Définitif Nb],
         (Tableau3[ITEM]=Tableau210[[#This Row],[NOM]])*
         (Tableau3[Rep.]=Tableau210[[#This Row],[REPERE BUTA]])
      )
   ),
0)</f>
        <v>1</v>
      </c>
      <c r="BG252" s="117" t="s">
        <v>129</v>
      </c>
      <c r="BH252" s="177" t="str" cm="1">
        <f t="array" ref="BH2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2" s="117" t="s">
        <v>2408</v>
      </c>
      <c r="BK252" s="117" t="s">
        <v>37</v>
      </c>
      <c r="BL252" s="167" t="s">
        <v>2380</v>
      </c>
      <c r="BM252" s="167"/>
      <c r="BN252" s="117"/>
      <c r="BO252" s="117"/>
      <c r="BP252" s="117"/>
      <c r="BQ252" s="48"/>
      <c r="BR252" s="119"/>
      <c r="BS252" s="48"/>
      <c r="BT252" s="48"/>
      <c r="BU252" s="48"/>
      <c r="BV252" s="48"/>
      <c r="BW252" s="48"/>
      <c r="BX252" s="48"/>
    </row>
    <row r="253" spans="1:76" ht="15.75" hidden="1" x14ac:dyDescent="0.25">
      <c r="A253" s="48" t="e" cm="1">
        <f t="array" ref="A253">_xlfn.XLOOKUP(Tableau210[[#This Row],[NOM]]&amp;Tableau210[[#This Row],[REPERE BUTA]],[6]!Tableau16[POSTE TECHNIQUE]&amp;[6]!Tableau16[Repere ADM],[6]!Tableau16[NUMERO CLIENT])</f>
        <v>#N/A</v>
      </c>
      <c r="B253" s="48" t="e" cm="1">
        <f t="array" ref="B253">_xlfn.XLOOKUP(Tableau210[[#This Row],[NOM]]&amp;Tableau210[[#This Row],[REPERE BUTA]],[6]!Tableau16[POSTE TECHNIQUE]&amp;[6]!Tableau16[Repere REF],[6]!Tableau16[NUMERO CLIENT])</f>
        <v>#N/A</v>
      </c>
      <c r="C253" s="48" cm="1">
        <f t="array" ref="C253">_xlfn.XLOOKUP(Tableau210[[#This Row],[NOM]]&amp;Tableau210[[#This Row],[Repere Ubleam]],[7]Sheet1!$C$2:$C$2995&amp;[7]Sheet1!$I$2:$I$2995,[7]Sheet1!$A$2:$A$2995)</f>
        <v>225</v>
      </c>
      <c r="D253" s="48" t="str">
        <f>C253&amp;""</f>
        <v>225</v>
      </c>
      <c r="E253" s="48" t="e">
        <v>#N/A</v>
      </c>
      <c r="F253" s="48" t="e">
        <v>#N/A</v>
      </c>
      <c r="G253" s="176" t="s">
        <v>1313</v>
      </c>
      <c r="H253" s="119" t="s">
        <v>1067</v>
      </c>
      <c r="I253" s="119" t="s">
        <v>80</v>
      </c>
      <c r="J253" s="119" t="s">
        <v>1072</v>
      </c>
      <c r="K253" s="119" t="str">
        <f>_xlfn.XLOOKUP(Tableau210[[#This Row],[NOM]],[8]LUT!$I$5:$I$301,[8]LUT!$N$5:$N$301)</f>
        <v xml:space="preserve">Réacteur </v>
      </c>
      <c r="L253" s="119">
        <v>2</v>
      </c>
      <c r="M253" s="119"/>
      <c r="N253" s="119">
        <v>2</v>
      </c>
      <c r="O253" s="119"/>
      <c r="P253" s="119"/>
      <c r="Q253" s="119"/>
      <c r="R253" s="119"/>
      <c r="S253" s="119"/>
      <c r="T253" s="119"/>
      <c r="U253" s="119"/>
      <c r="V253" s="119"/>
      <c r="W253" s="148">
        <v>150</v>
      </c>
      <c r="X253" s="207" cm="1">
        <f t="array" ref="X2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25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53" s="148">
        <v>50</v>
      </c>
      <c r="AA253" s="207" cm="1">
        <f t="array" ref="AA2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53" s="48"/>
      <c r="AD253" s="117" t="s">
        <v>2196</v>
      </c>
      <c r="AE253" s="119"/>
      <c r="AF253" s="181">
        <f>IFERROR(VLOOKUP(Tableau210[[#This Row],[OPERATION]],Tableau4[],5,FALSE),"")</f>
        <v>0</v>
      </c>
      <c r="AG253" s="178" cm="1">
        <f t="array" ref="AG253">IFERROR(
   SUM(
      _xlfn._xlws.FILTER(
         Tableau3[JP],
         (Tableau3[ITEM]=Tableau210[[#This Row],[NOM]])*
         (Tableau3[Rep.]=Tableau210[[#This Row],[REPERE BUTA]])
      )
   ),
0)</f>
        <v>0</v>
      </c>
      <c r="AH253" s="182">
        <f>IFERROR(VLOOKUP(Tableau210[[#This Row],[OPERATION]],Tableau4[],4,FALSE),"")</f>
        <v>0</v>
      </c>
      <c r="AI253" s="178" cm="1">
        <f t="array" ref="AI253">IFERROR(
   SUM(
      _xlfn._xlws.FILTER(
         Tableau3[BP],
         (Tableau3[ITEM]=Tableau210[[#This Row],[NOM]])*
         (Tableau3[Rep.]=Tableau210[[#This Row],[REPERE BUTA]])
      )
   ),
0)</f>
        <v>0</v>
      </c>
      <c r="AJ253" s="182" t="str">
        <f>IF(Tableau210[[#This Row],[NB JP EMIS]]=1,"1 JP","") &amp; IF(Tableau210[[#This Row],[NB BP EMIS]]=1," 1 BP","")</f>
        <v/>
      </c>
      <c r="AK253" s="177" t="str">
        <f>IF(Tableau210[[#This Row],[NB JP BUTA]]=1,"1 JP","") &amp; IF(Tableau210[[#This Row],[Nb BP BUTA]]=1," 1 BP","") &amp; IF(Tableau210[[#This Row],[Nb BP BUTA]]=2," 2 BP","")</f>
        <v/>
      </c>
      <c r="AL253" s="117" t="s">
        <v>103</v>
      </c>
      <c r="AM253" s="117">
        <f>IFERROR(+VLOOKUP(AY253,Tiges!$G$4:$I$569,3,FALSE),"")</f>
        <v>32</v>
      </c>
      <c r="AN253" s="48"/>
      <c r="AO253" s="117">
        <v>12</v>
      </c>
      <c r="AP253" s="177" cm="1">
        <f t="array" ref="AP2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2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253" s="117" t="s">
        <v>2286</v>
      </c>
      <c r="AS253" s="177" t="str" cm="1">
        <f t="array" ref="AS2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25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253" s="117" t="s">
        <v>1123</v>
      </c>
      <c r="AV253" s="177" t="str" cm="1">
        <f t="array" ref="AV2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3" s="117"/>
      <c r="AY253" s="117" cm="1">
        <f t="array" ref="AY253">IFERROR(_xlfn.XLOOKUP(Tableau210[[#This Row],[DN DONNEES BUTA ]]&amp;Tableau210[[#This Row],[PN DONNEES BUTA]],Tiges!$B$4:$B$79&amp;Tiges!$C$4:$C$79,Tiges!$G$4:$G$79),"")</f>
        <v>20</v>
      </c>
      <c r="AZ253" s="117"/>
      <c r="BA253" s="117" cm="1">
        <f t="array" ref="BA253">IFERROR(_xlfn.XLOOKUP(Tableau210[[#This Row],[DN DONNEES BUTA ]]&amp;Tableau210[[#This Row],[PN DONNEES BUTA]],Tiges!$B$4:$B$79&amp;Tiges!$C$4:$C$79,Tiges!$H$4:$H$79),"")</f>
        <v>130</v>
      </c>
      <c r="BB253" s="117"/>
      <c r="BC253" s="182">
        <f>IFERROR(VLOOKUP(Tableau210[[#This Row],[OPERATION]],Tableau4[],2,FALSE),"")</f>
        <v>0</v>
      </c>
      <c r="BD253" s="177" cm="1">
        <f t="array" ref="BD253">IFERROR(
   SUM(
      _xlfn._xlws.FILTER(
         Tableau3[Nb Platinage Joint],
         (Tableau3[ITEM]=Tableau210[[#This Row],[NOM]])*
         (Tableau3[Rep.]=Tableau210[[#This Row],[REPERE BUTA]])
      )
   ),
0)</f>
        <v>0</v>
      </c>
      <c r="BE253" s="182">
        <f>IFERROR(VLOOKUP(Tableau210[[#This Row],[OPERATION]],Tableau4[],3,FALSE),"")</f>
        <v>1</v>
      </c>
      <c r="BF253" s="177" cm="1">
        <f t="array" ref="BF253">IFERROR(
   SUM(
      _xlfn._xlws.FILTER(
         Tableau3[Joint Définitif Nb],
         (Tableau3[ITEM]=Tableau210[[#This Row],[NOM]])*
         (Tableau3[Rep.]=Tableau210[[#This Row],[REPERE BUTA]])
      )
   ),
0)</f>
        <v>1</v>
      </c>
      <c r="BG253" s="117" t="s">
        <v>129</v>
      </c>
      <c r="BH253" s="177" t="str" cm="1">
        <f t="array" ref="BH2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3" s="117" t="s">
        <v>2408</v>
      </c>
      <c r="BK253" s="117" t="s">
        <v>37</v>
      </c>
      <c r="BL253" s="167" t="s">
        <v>2380</v>
      </c>
      <c r="BM253" s="167"/>
      <c r="BN253" s="117"/>
      <c r="BO253" s="117"/>
      <c r="BP253" s="117"/>
      <c r="BQ253" s="48"/>
      <c r="BR253" s="119"/>
      <c r="BS253" s="48"/>
      <c r="BT253" s="48"/>
      <c r="BU253" s="48"/>
      <c r="BV253" s="48"/>
      <c r="BW253" s="48"/>
      <c r="BX253" s="48"/>
    </row>
    <row r="254" spans="1:76" ht="15.75" hidden="1" x14ac:dyDescent="0.25">
      <c r="A254" s="48" t="e" cm="1">
        <f t="array" ref="A254">_xlfn.XLOOKUP(Tableau210[[#This Row],[NOM]]&amp;Tableau210[[#This Row],[REPERE BUTA]],[6]!Tableau16[POSTE TECHNIQUE]&amp;[6]!Tableau16[Repere ADM],[6]!Tableau16[NUMERO CLIENT])</f>
        <v>#N/A</v>
      </c>
      <c r="B254" s="48" t="e" cm="1">
        <f t="array" ref="B254">_xlfn.XLOOKUP(Tableau210[[#This Row],[NOM]]&amp;Tableau210[[#This Row],[REPERE BUTA]],[6]!Tableau16[POSTE TECHNIQUE]&amp;[6]!Tableau16[Repere REF],[6]!Tableau16[NUMERO CLIENT])</f>
        <v>#N/A</v>
      </c>
      <c r="C254" s="48" cm="1">
        <f t="array" ref="C254">_xlfn.XLOOKUP(Tableau210[[#This Row],[NOM]]&amp;Tableau210[[#This Row],[Repere Ubleam]],[7]Sheet1!$C$2:$C$2995&amp;[7]Sheet1!$I$2:$I$2995,[7]Sheet1!$A$2:$A$2995)</f>
        <v>226</v>
      </c>
      <c r="D254" s="48" t="str">
        <f>C254&amp;""</f>
        <v>226</v>
      </c>
      <c r="E254" s="48" t="e">
        <v>#N/A</v>
      </c>
      <c r="F254" s="48" t="e">
        <v>#N/A</v>
      </c>
      <c r="G254" s="176" t="s">
        <v>1313</v>
      </c>
      <c r="H254" s="119" t="s">
        <v>1067</v>
      </c>
      <c r="I254" s="119" t="s">
        <v>80</v>
      </c>
      <c r="J254" s="119" t="s">
        <v>1072</v>
      </c>
      <c r="K254" s="119" t="str">
        <f>_xlfn.XLOOKUP(Tableau210[[#This Row],[NOM]],[8]LUT!$I$5:$I$301,[8]LUT!$N$5:$N$301)</f>
        <v xml:space="preserve">Réacteur </v>
      </c>
      <c r="L254" s="119">
        <v>3</v>
      </c>
      <c r="M254" s="119"/>
      <c r="N254" s="119">
        <v>3</v>
      </c>
      <c r="O254" s="119"/>
      <c r="P254" s="119"/>
      <c r="Q254" s="119"/>
      <c r="R254" s="119"/>
      <c r="S254" s="119"/>
      <c r="T254" s="119"/>
      <c r="U254" s="119"/>
      <c r="V254" s="119"/>
      <c r="W254" s="148" t="s">
        <v>1118</v>
      </c>
      <c r="X254" s="207" cm="1">
        <f t="array" ref="X2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25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54" s="148" t="s">
        <v>3424</v>
      </c>
      <c r="AA254" s="207" cm="1">
        <f t="array" ref="AA2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54" s="48"/>
      <c r="AD254" s="117" t="s">
        <v>626</v>
      </c>
      <c r="AE254" s="119"/>
      <c r="AF254" s="181">
        <f>IFERROR(VLOOKUP(Tableau210[[#This Row],[OPERATION]],Tableau4[],5,FALSE),"")</f>
        <v>0</v>
      </c>
      <c r="AG254" s="178" cm="1">
        <f t="array" ref="AG254">IFERROR(
   SUM(
      _xlfn._xlws.FILTER(
         Tableau3[JP],
         (Tableau3[ITEM]=Tableau210[[#This Row],[NOM]])*
         (Tableau3[Rep.]=Tableau210[[#This Row],[REPERE BUTA]])
      )
   ),
0)</f>
        <v>0</v>
      </c>
      <c r="AH254" s="182">
        <f>IFERROR(VLOOKUP(Tableau210[[#This Row],[OPERATION]],Tableau4[],4,FALSE),"")</f>
        <v>0</v>
      </c>
      <c r="AI254" s="178" cm="1">
        <f t="array" ref="AI254">IFERROR(
   SUM(
      _xlfn._xlws.FILTER(
         Tableau3[BP],
         (Tableau3[ITEM]=Tableau210[[#This Row],[NOM]])*
         (Tableau3[Rep.]=Tableau210[[#This Row],[REPERE BUTA]])
      )
   ),
0)</f>
        <v>0</v>
      </c>
      <c r="AJ254" s="182" t="s">
        <v>2519</v>
      </c>
      <c r="AK254" s="177" t="str">
        <f>IF(Tableau210[[#This Row],[NB JP BUTA]]=1,"1 JP","") &amp; IF(Tableau210[[#This Row],[Nb BP BUTA]]=1," 1 BP","") &amp; IF(Tableau210[[#This Row],[Nb BP BUTA]]=2," 2 BP","")</f>
        <v/>
      </c>
      <c r="AL254" s="117" t="s">
        <v>103</v>
      </c>
      <c r="AM254" s="117">
        <f>IFERROR(+VLOOKUP(AY254,Tiges!$G$4:$I$569,3,FALSE),"")</f>
        <v>60</v>
      </c>
      <c r="AN254" s="48"/>
      <c r="AO254" s="117">
        <v>24</v>
      </c>
      <c r="AP254" s="177" cm="1">
        <f t="array" ref="AP2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54" s="117" t="s">
        <v>2419</v>
      </c>
      <c r="AS254" s="177" t="str" cm="1">
        <f t="array" ref="AS2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M39x250</v>
      </c>
      <c r="AT25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M39x250</v>
      </c>
      <c r="AU254" s="117" t="s">
        <v>1123</v>
      </c>
      <c r="AV254" s="177" t="str" cm="1">
        <f t="array" ref="AV2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4" s="117"/>
      <c r="AY254" s="117" cm="1">
        <f t="array" ref="AY254">IFERROR(_xlfn.XLOOKUP(Tableau210[[#This Row],[DN DONNEES BUTA ]]&amp;Tableau210[[#This Row],[PN DONNEES BUTA]],Tiges!$B$4:$B$79&amp;Tiges!$C$4:$C$79,Tiges!$G$4:$G$79),"")</f>
        <v>39</v>
      </c>
      <c r="AZ254" s="117"/>
      <c r="BA254" s="117" cm="1">
        <f t="array" ref="BA254">IFERROR(_xlfn.XLOOKUP(Tableau210[[#This Row],[DN DONNEES BUTA ]]&amp;Tableau210[[#This Row],[PN DONNEES BUTA]],Tiges!$B$4:$B$79&amp;Tiges!$C$4:$C$79,Tiges!$H$4:$H$79),"")</f>
        <v>250</v>
      </c>
      <c r="BB254" s="117"/>
      <c r="BC254" s="182">
        <f>IFERROR(VLOOKUP(Tableau210[[#This Row],[OPERATION]],Tableau4[],2,FALSE),"")</f>
        <v>0</v>
      </c>
      <c r="BD254" s="177" cm="1">
        <f t="array" ref="BD254">IFERROR(
   SUM(
      _xlfn._xlws.FILTER(
         Tableau3[Nb Platinage Joint],
         (Tableau3[ITEM]=Tableau210[[#This Row],[NOM]])*
         (Tableau3[Rep.]=Tableau210[[#This Row],[REPERE BUTA]])
      )
   ),
0)</f>
        <v>0</v>
      </c>
      <c r="BE254" s="182">
        <f>IFERROR(VLOOKUP(Tableau210[[#This Row],[OPERATION]],Tableau4[],3,FALSE),"")</f>
        <v>1</v>
      </c>
      <c r="BF254" s="177" cm="1">
        <f t="array" ref="BF254">IFERROR(
   SUM(
      _xlfn._xlws.FILTER(
         Tableau3[Joint Définitif Nb],
         (Tableau3[ITEM]=Tableau210[[#This Row],[NOM]])*
         (Tableau3[Rep.]=Tableau210[[#This Row],[REPERE BUTA]])
      )
   ),
0)</f>
        <v>1</v>
      </c>
      <c r="BG254" s="117" t="s">
        <v>129</v>
      </c>
      <c r="BH254" s="177" t="str" cm="1">
        <f t="array" ref="BH2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4" s="117" t="s">
        <v>2408</v>
      </c>
      <c r="BK254" s="117" t="s">
        <v>37</v>
      </c>
      <c r="BL254" s="167" t="s">
        <v>2380</v>
      </c>
      <c r="BM254" s="167"/>
      <c r="BN254" s="117"/>
      <c r="BO254" s="117"/>
      <c r="BP254" s="117"/>
      <c r="BQ254" s="48"/>
      <c r="BR254" s="119"/>
      <c r="BS254" s="48"/>
      <c r="BT254" s="48"/>
      <c r="BU254" s="48"/>
      <c r="BV254" s="48"/>
      <c r="BW254" s="48"/>
      <c r="BX254" s="48"/>
    </row>
    <row r="255" spans="1:76" ht="15.75" hidden="1" x14ac:dyDescent="0.25">
      <c r="A255" s="48" t="e" cm="1">
        <f t="array" ref="A255">_xlfn.XLOOKUP(Tableau210[[#This Row],[NOM]]&amp;Tableau210[[#This Row],[REPERE BUTA]],[6]!Tableau16[POSTE TECHNIQUE]&amp;[6]!Tableau16[Repere ADM],[6]!Tableau16[NUMERO CLIENT])</f>
        <v>#N/A</v>
      </c>
      <c r="B255" s="48" t="e" cm="1">
        <f t="array" ref="B255">_xlfn.XLOOKUP(Tableau210[[#This Row],[NOM]]&amp;Tableau210[[#This Row],[REPERE BUTA]],[6]!Tableau16[POSTE TECHNIQUE]&amp;[6]!Tableau16[Repere REF],[6]!Tableau16[NUMERO CLIENT])</f>
        <v>#N/A</v>
      </c>
      <c r="C255" s="48" cm="1">
        <f t="array" ref="C255">_xlfn.XLOOKUP(Tableau210[[#This Row],[NOM]]&amp;Tableau210[[#This Row],[Repere Ubleam]],[7]Sheet1!$C$2:$C$2995&amp;[7]Sheet1!$I$2:$I$2995,[7]Sheet1!$A$2:$A$2995)</f>
        <v>227</v>
      </c>
      <c r="D255" s="48" t="str">
        <f>C255&amp;""</f>
        <v>227</v>
      </c>
      <c r="E255" s="48" t="e">
        <v>#N/A</v>
      </c>
      <c r="F255" s="48" t="e">
        <v>#N/A</v>
      </c>
      <c r="G255" s="176" t="s">
        <v>1313</v>
      </c>
      <c r="H255" s="119" t="s">
        <v>1067</v>
      </c>
      <c r="I255" s="119" t="s">
        <v>80</v>
      </c>
      <c r="J255" s="119" t="s">
        <v>1072</v>
      </c>
      <c r="K255" s="119" t="str">
        <f>_xlfn.XLOOKUP(Tableau210[[#This Row],[NOM]],[8]LUT!$I$5:$I$301,[8]LUT!$N$5:$N$301)</f>
        <v xml:space="preserve">Réacteur </v>
      </c>
      <c r="L255" s="119">
        <v>6</v>
      </c>
      <c r="M255" s="119"/>
      <c r="N255" s="119">
        <v>6</v>
      </c>
      <c r="O255" s="119"/>
      <c r="P255" s="119"/>
      <c r="Q255" s="119"/>
      <c r="R255" s="119"/>
      <c r="S255" s="119"/>
      <c r="T255" s="119"/>
      <c r="U255" s="119"/>
      <c r="V255" s="119"/>
      <c r="W255" s="148">
        <v>150</v>
      </c>
      <c r="X255" s="207" cm="1">
        <f t="array" ref="X2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25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55" s="148">
        <v>50</v>
      </c>
      <c r="AA255" s="207" cm="1">
        <f t="array" ref="AA2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55" s="48"/>
      <c r="AD255" s="117" t="s">
        <v>2103</v>
      </c>
      <c r="AE255" s="119"/>
      <c r="AF255" s="181">
        <f>IFERROR(VLOOKUP(Tableau210[[#This Row],[OPERATION]],Tableau4[],5,FALSE),"")</f>
        <v>1</v>
      </c>
      <c r="AG255" s="178" cm="1">
        <f t="array" ref="AG255">IFERROR(
   SUM(
      _xlfn._xlws.FILTER(
         Tableau3[JP],
         (Tableau3[ITEM]=Tableau210[[#This Row],[NOM]])*
         (Tableau3[Rep.]=Tableau210[[#This Row],[REPERE BUTA]])
      )
   ),
0)</f>
        <v>1</v>
      </c>
      <c r="AH255" s="182">
        <f>IFERROR(VLOOKUP(Tableau210[[#This Row],[OPERATION]],Tableau4[],4,FALSE),"")</f>
        <v>0</v>
      </c>
      <c r="AI255" s="178" cm="1">
        <f t="array" ref="AI255">IFERROR(
   SUM(
      _xlfn._xlws.FILTER(
         Tableau3[BP],
         (Tableau3[ITEM]=Tableau210[[#This Row],[NOM]])*
         (Tableau3[Rep.]=Tableau210[[#This Row],[REPERE BUTA]])
      )
   ),
0)</f>
        <v>0</v>
      </c>
      <c r="AJ255" s="182" t="str">
        <f>IF(Tableau210[[#This Row],[NB JP EMIS]]=1,"1 JP","") &amp; IF(Tableau210[[#This Row],[NB BP EMIS]]=1," 1 BP","")</f>
        <v>1 JP</v>
      </c>
      <c r="AK255" s="177" t="str">
        <f>IF(Tableau210[[#This Row],[NB JP BUTA]]=1,"1 JP","") &amp; IF(Tableau210[[#This Row],[Nb BP BUTA]]=1," 1 BP","") &amp; IF(Tableau210[[#This Row],[Nb BP BUTA]]=2," 2 BP","")</f>
        <v>1 JP</v>
      </c>
      <c r="AL255" s="117" t="s">
        <v>103</v>
      </c>
      <c r="AM255" s="117">
        <f>IFERROR(+VLOOKUP(AY255,Tiges!$G$4:$I$569,3,FALSE),"")</f>
        <v>32</v>
      </c>
      <c r="AN255" s="48"/>
      <c r="AO255" s="117">
        <v>12</v>
      </c>
      <c r="AP255" s="177" cm="1">
        <f t="array" ref="AP2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2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255" s="117" t="s">
        <v>2286</v>
      </c>
      <c r="AS255" s="177" t="str" cm="1">
        <f t="array" ref="AS2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2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255" s="117" t="s">
        <v>1123</v>
      </c>
      <c r="AV255" s="177" t="str" cm="1">
        <f t="array" ref="AV2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5" s="117"/>
      <c r="AY255" s="117" cm="1">
        <f t="array" ref="AY255">IFERROR(_xlfn.XLOOKUP(Tableau210[[#This Row],[DN DONNEES BUTA ]]&amp;Tableau210[[#This Row],[PN DONNEES BUTA]],Tiges!$B$4:$B$79&amp;Tiges!$C$4:$C$79,Tiges!$G$4:$G$79),"")</f>
        <v>20</v>
      </c>
      <c r="AZ255" s="117"/>
      <c r="BA255" s="117" cm="1">
        <f t="array" ref="BA255">IFERROR(_xlfn.XLOOKUP(Tableau210[[#This Row],[DN DONNEES BUTA ]]&amp;Tableau210[[#This Row],[PN DONNEES BUTA]],Tiges!$B$4:$B$79&amp;Tiges!$C$4:$C$79,Tiges!$H$4:$H$79),"")</f>
        <v>130</v>
      </c>
      <c r="BB255" s="117"/>
      <c r="BC255" s="182">
        <f>IFERROR(VLOOKUP(Tableau210[[#This Row],[OPERATION]],Tableau4[],2,FALSE),"")</f>
        <v>2</v>
      </c>
      <c r="BD255" s="177" cm="1">
        <f t="array" ref="BD255">IFERROR(
   SUM(
      _xlfn._xlws.FILTER(
         Tableau3[Nb Platinage Joint],
         (Tableau3[ITEM]=Tableau210[[#This Row],[NOM]])*
         (Tableau3[Rep.]=Tableau210[[#This Row],[REPERE BUTA]])
      )
   ),
0)</f>
        <v>2</v>
      </c>
      <c r="BE255" s="182">
        <f>IFERROR(VLOOKUP(Tableau210[[#This Row],[OPERATION]],Tableau4[],3,FALSE),"")</f>
        <v>1</v>
      </c>
      <c r="BF255" s="177" cm="1">
        <f t="array" ref="BF255">IFERROR(
   SUM(
      _xlfn._xlws.FILTER(
         Tableau3[Joint Définitif Nb],
         (Tableau3[ITEM]=Tableau210[[#This Row],[NOM]])*
         (Tableau3[Rep.]=Tableau210[[#This Row],[REPERE BUTA]])
      )
   ),
0)</f>
        <v>1</v>
      </c>
      <c r="BG255" s="117" t="s">
        <v>129</v>
      </c>
      <c r="BH255" s="177" t="str" cm="1">
        <f t="array" ref="BH2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5" s="117" t="s">
        <v>2408</v>
      </c>
      <c r="BK255" s="117" t="s">
        <v>37</v>
      </c>
      <c r="BL255" s="167" t="s">
        <v>2380</v>
      </c>
      <c r="BM255" s="167"/>
      <c r="BN255" s="117"/>
      <c r="BO255" s="117"/>
      <c r="BP255" s="117"/>
      <c r="BQ255" s="48"/>
      <c r="BR255" s="119"/>
      <c r="BS255" s="48"/>
      <c r="BT255" s="48"/>
      <c r="BU255" s="48"/>
      <c r="BV255" s="48"/>
      <c r="BW255" s="48"/>
      <c r="BX255" s="48"/>
    </row>
    <row r="256" spans="1:76" ht="15.75" hidden="1" x14ac:dyDescent="0.25">
      <c r="A256" s="48" t="e" cm="1">
        <f t="array" ref="A256">_xlfn.XLOOKUP(Tableau210[[#This Row],[NOM]]&amp;Tableau210[[#This Row],[REPERE BUTA]],[6]!Tableau16[POSTE TECHNIQUE]&amp;[6]!Tableau16[Repere ADM],[6]!Tableau16[NUMERO CLIENT])</f>
        <v>#N/A</v>
      </c>
      <c r="B256" s="48" t="e" cm="1">
        <f t="array" ref="B256">_xlfn.XLOOKUP(Tableau210[[#This Row],[NOM]]&amp;Tableau210[[#This Row],[REPERE BUTA]],[6]!Tableau16[POSTE TECHNIQUE]&amp;[6]!Tableau16[Repere REF],[6]!Tableau16[NUMERO CLIENT])</f>
        <v>#N/A</v>
      </c>
      <c r="C256" s="48" cm="1">
        <f t="array" ref="C256">_xlfn.XLOOKUP(Tableau210[[#This Row],[NOM]]&amp;Tableau210[[#This Row],[Repere Ubleam]],[7]Sheet1!$C$2:$C$2995&amp;[7]Sheet1!$I$2:$I$2995,[7]Sheet1!$A$2:$A$2995)</f>
        <v>228</v>
      </c>
      <c r="D256" s="48" t="str">
        <f>C256&amp;""</f>
        <v>228</v>
      </c>
      <c r="E256" s="48" t="e">
        <v>#N/A</v>
      </c>
      <c r="F256" s="48" t="e">
        <v>#N/A</v>
      </c>
      <c r="G256" s="176" t="s">
        <v>1313</v>
      </c>
      <c r="H256" s="119" t="s">
        <v>1067</v>
      </c>
      <c r="I256" s="119" t="s">
        <v>80</v>
      </c>
      <c r="J256" s="119" t="s">
        <v>1072</v>
      </c>
      <c r="K256" s="119" t="str">
        <f>_xlfn.XLOOKUP(Tableau210[[#This Row],[NOM]],[8]LUT!$I$5:$I$301,[8]LUT!$N$5:$N$301)</f>
        <v xml:space="preserve">Réacteur </v>
      </c>
      <c r="L256" s="119">
        <v>8</v>
      </c>
      <c r="M256" s="119"/>
      <c r="N256" s="119">
        <v>8</v>
      </c>
      <c r="O256" s="119"/>
      <c r="P256" s="119"/>
      <c r="Q256" s="119"/>
      <c r="R256" s="119"/>
      <c r="S256" s="119"/>
      <c r="T256" s="119"/>
      <c r="U256" s="119"/>
      <c r="V256" s="119"/>
      <c r="W256" s="148" t="s">
        <v>1118</v>
      </c>
      <c r="X256" s="207" cm="1">
        <f t="array" ref="X2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25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56" s="148" t="s">
        <v>3424</v>
      </c>
      <c r="AA256" s="207" cm="1">
        <f t="array" ref="AA2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56" s="48"/>
      <c r="AD256" s="117" t="s">
        <v>626</v>
      </c>
      <c r="AE256" s="119"/>
      <c r="AF256" s="181">
        <f>IFERROR(VLOOKUP(Tableau210[[#This Row],[OPERATION]],Tableau4[],5,FALSE),"")</f>
        <v>0</v>
      </c>
      <c r="AG256" s="178" cm="1">
        <f t="array" ref="AG256">IFERROR(
   SUM(
      _xlfn._xlws.FILTER(
         Tableau3[JP],
         (Tableau3[ITEM]=Tableau210[[#This Row],[NOM]])*
         (Tableau3[Rep.]=Tableau210[[#This Row],[REPERE BUTA]])
      )
   ),
0)</f>
        <v>0</v>
      </c>
      <c r="AH256" s="182">
        <f>IFERROR(VLOOKUP(Tableau210[[#This Row],[OPERATION]],Tableau4[],4,FALSE),"")</f>
        <v>0</v>
      </c>
      <c r="AI256" s="178" cm="1">
        <f t="array" ref="AI256">IFERROR(
   SUM(
      _xlfn._xlws.FILTER(
         Tableau3[BP],
         (Tableau3[ITEM]=Tableau210[[#This Row],[NOM]])*
         (Tableau3[Rep.]=Tableau210[[#This Row],[REPERE BUTA]])
      )
   ),
0)</f>
        <v>0</v>
      </c>
      <c r="AJ256" s="181" t="s">
        <v>2313</v>
      </c>
      <c r="AK256" s="177" t="str">
        <f>IF(Tableau210[[#This Row],[NB JP BUTA]]=1,"1 JP","") &amp; IF(Tableau210[[#This Row],[Nb BP BUTA]]=1," 1 BP","") &amp; IF(Tableau210[[#This Row],[Nb BP BUTA]]=2," 2 BP","")</f>
        <v/>
      </c>
      <c r="AL256" s="117" t="s">
        <v>103</v>
      </c>
      <c r="AM256" s="117">
        <f>IFERROR(+VLOOKUP(AY256,Tiges!$G$4:$I$569,3,FALSE),"")</f>
        <v>51</v>
      </c>
      <c r="AN256" s="48"/>
      <c r="AO256" s="117">
        <v>24</v>
      </c>
      <c r="AP256" s="177" cm="1">
        <f t="array" ref="AP2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56" s="117" t="s">
        <v>2420</v>
      </c>
      <c r="AS256" s="177" t="str" cm="1">
        <f t="array" ref="AS2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M33x230</v>
      </c>
      <c r="AT25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M33x230</v>
      </c>
      <c r="AU256" s="117" t="s">
        <v>1123</v>
      </c>
      <c r="AV256" s="177" t="str" cm="1">
        <f t="array" ref="AV2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6" s="117"/>
      <c r="AY256" s="117" cm="1">
        <f t="array" ref="AY256">IFERROR(_xlfn.XLOOKUP(Tableau210[[#This Row],[DN DONNEES BUTA ]]&amp;Tableau210[[#This Row],[PN DONNEES BUTA]],Tiges!$B$4:$B$79&amp;Tiges!$C$4:$C$79,Tiges!$G$4:$G$79),"")</f>
        <v>33</v>
      </c>
      <c r="AZ256" s="117"/>
      <c r="BA256" s="117" cm="1">
        <f t="array" ref="BA256">IFERROR(_xlfn.XLOOKUP(Tableau210[[#This Row],[DN DONNEES BUTA ]]&amp;Tableau210[[#This Row],[PN DONNEES BUTA]],Tiges!$B$4:$B$79&amp;Tiges!$C$4:$C$79,Tiges!$H$4:$H$79),"")</f>
        <v>210</v>
      </c>
      <c r="BB256" s="117"/>
      <c r="BC256" s="182">
        <f>IFERROR(VLOOKUP(Tableau210[[#This Row],[OPERATION]],Tableau4[],2,FALSE),"")</f>
        <v>0</v>
      </c>
      <c r="BD256" s="177" cm="1">
        <f t="array" ref="BD256">IFERROR(
   SUM(
      _xlfn._xlws.FILTER(
         Tableau3[Nb Platinage Joint],
         (Tableau3[ITEM]=Tableau210[[#This Row],[NOM]])*
         (Tableau3[Rep.]=Tableau210[[#This Row],[REPERE BUTA]])
      )
   ),
0)</f>
        <v>0</v>
      </c>
      <c r="BE256" s="182">
        <f>IFERROR(VLOOKUP(Tableau210[[#This Row],[OPERATION]],Tableau4[],3,FALSE),"")</f>
        <v>1</v>
      </c>
      <c r="BF256" s="177" cm="1">
        <f t="array" ref="BF256">IFERROR(
   SUM(
      _xlfn._xlws.FILTER(
         Tableau3[Joint Définitif Nb],
         (Tableau3[ITEM]=Tableau210[[#This Row],[NOM]])*
         (Tableau3[Rep.]=Tableau210[[#This Row],[REPERE BUTA]])
      )
   ),
0)</f>
        <v>1</v>
      </c>
      <c r="BG256" s="117" t="s">
        <v>129</v>
      </c>
      <c r="BH256" s="177" t="str" cm="1">
        <f t="array" ref="BH2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6" s="117" t="s">
        <v>2408</v>
      </c>
      <c r="BK256" s="117" t="s">
        <v>37</v>
      </c>
      <c r="BL256" s="167" t="s">
        <v>2380</v>
      </c>
      <c r="BM256" s="167"/>
      <c r="BN256" s="117"/>
      <c r="BO256" s="117"/>
      <c r="BP256" s="117"/>
      <c r="BQ256" s="48"/>
      <c r="BR256" s="119"/>
      <c r="BS256" s="48"/>
      <c r="BT256" s="48"/>
      <c r="BU256" s="48"/>
      <c r="BV256" s="48"/>
      <c r="BW256" s="48"/>
      <c r="BX256" s="48"/>
    </row>
    <row r="257" spans="1:76" s="154" customFormat="1" ht="15.75" hidden="1" x14ac:dyDescent="0.25">
      <c r="A257" s="48" t="e" cm="1">
        <f t="array" ref="A257">_xlfn.XLOOKUP(Tableau210[[#This Row],[NOM]]&amp;Tableau210[[#This Row],[REPERE BUTA]],[6]!Tableau16[POSTE TECHNIQUE]&amp;[6]!Tableau16[Repere ADM],[6]!Tableau16[NUMERO CLIENT])</f>
        <v>#N/A</v>
      </c>
      <c r="B257" s="48" t="e" cm="1">
        <f t="array" ref="B257">_xlfn.XLOOKUP(Tableau210[[#This Row],[NOM]]&amp;Tableau210[[#This Row],[REPERE BUTA]],[6]!Tableau16[POSTE TECHNIQUE]&amp;[6]!Tableau16[Repere REF],[6]!Tableau16[NUMERO CLIENT])</f>
        <v>#N/A</v>
      </c>
      <c r="C257" s="48" cm="1">
        <f t="array" ref="C257">_xlfn.XLOOKUP(Tableau210[[#This Row],[NOM]]&amp;Tableau210[[#This Row],[Repere Ubleam]],[7]Sheet1!$C$2:$C$2995&amp;[7]Sheet1!$I$2:$I$2995,[7]Sheet1!$A$2:$A$2995)</f>
        <v>229</v>
      </c>
      <c r="D257" s="48" t="str">
        <f>C257&amp;""</f>
        <v>229</v>
      </c>
      <c r="E257" s="48" t="e">
        <v>#N/A</v>
      </c>
      <c r="F257" s="48" t="e">
        <v>#N/A</v>
      </c>
      <c r="G257" s="149" t="s">
        <v>1313</v>
      </c>
      <c r="H257" s="150" t="s">
        <v>1067</v>
      </c>
      <c r="I257" s="150" t="s">
        <v>80</v>
      </c>
      <c r="J257" s="150" t="s">
        <v>1072</v>
      </c>
      <c r="K257" s="150" t="str">
        <f>_xlfn.XLOOKUP(Tableau210[[#This Row],[NOM]],[8]LUT!$I$5:$I$301,[8]LUT!$N$5:$N$301)</f>
        <v xml:space="preserve">Réacteur </v>
      </c>
      <c r="L257" s="150">
        <v>9</v>
      </c>
      <c r="M257" s="150"/>
      <c r="N257" s="150">
        <v>9</v>
      </c>
      <c r="O257" s="150"/>
      <c r="P257" s="150"/>
      <c r="Q257" s="150"/>
      <c r="R257" s="150"/>
      <c r="S257" s="150"/>
      <c r="T257" s="150"/>
      <c r="U257" s="150"/>
      <c r="V257" s="150"/>
      <c r="W257" s="151" t="s">
        <v>2291</v>
      </c>
      <c r="X257" s="151" cm="1">
        <f t="array" ref="X2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25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57" s="151" t="s">
        <v>3424</v>
      </c>
      <c r="AA257" s="151" cm="1">
        <f t="array" ref="AA2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57" s="152"/>
      <c r="AD257" s="153" t="s">
        <v>2196</v>
      </c>
      <c r="AE257" s="150"/>
      <c r="AF257" s="150">
        <f>IFERROR(VLOOKUP(Tableau210[[#This Row],[OPERATION]],Tableau4[],5,FALSE),"")</f>
        <v>0</v>
      </c>
      <c r="AG257" s="150" cm="1">
        <f t="array" ref="AG257">IFERROR(
   SUM(
      _xlfn._xlws.FILTER(
         Tableau3[JP],
         (Tableau3[ITEM]=Tableau210[[#This Row],[NOM]])*
         (Tableau3[Rep.]=Tableau210[[#This Row],[REPERE BUTA]])
      )
   ),
0)</f>
        <v>0</v>
      </c>
      <c r="AH257" s="153">
        <f>IFERROR(VLOOKUP(Tableau210[[#This Row],[OPERATION]],Tableau4[],4,FALSE),"")</f>
        <v>0</v>
      </c>
      <c r="AI257" s="150" cm="1">
        <f t="array" ref="AI257">IFERROR(
   SUM(
      _xlfn._xlws.FILTER(
         Tableau3[BP],
         (Tableau3[ITEM]=Tableau210[[#This Row],[NOM]])*
         (Tableau3[Rep.]=Tableau210[[#This Row],[REPERE BUTA]])
      )
   ),
0)</f>
        <v>1</v>
      </c>
      <c r="AJ257" s="153" t="str">
        <f>IF(Tableau210[[#This Row],[NB JP EMIS]]=1,"1 JP","") &amp; IF(Tableau210[[#This Row],[NB BP EMIS]]=1," 1 BP","")</f>
        <v/>
      </c>
      <c r="AK257" s="153" t="str">
        <f>IF(Tableau210[[#This Row],[NB JP BUTA]]=1,"1 JP","") &amp; IF(Tableau210[[#This Row],[Nb BP BUTA]]=1," 1 BP","") &amp; IF(Tableau210[[#This Row],[Nb BP BUTA]]=2," 2 BP","")</f>
        <v xml:space="preserve"> 1 BP</v>
      </c>
      <c r="AL257" s="153" t="s">
        <v>103</v>
      </c>
      <c r="AM257" s="153">
        <f>IFERROR(+VLOOKUP(AY257,Tiges!$G$4:$I$569,3,FALSE),"")</f>
        <v>46</v>
      </c>
      <c r="AN257" s="152"/>
      <c r="AO257" s="151" t="s">
        <v>3424</v>
      </c>
      <c r="AP257" s="153" cm="1">
        <f t="array" ref="AP2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25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57" s="151" t="s">
        <v>3424</v>
      </c>
      <c r="AS257" s="153" t="str" cm="1">
        <f t="array" ref="AS2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M30x190</v>
      </c>
      <c r="AT25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M30x190</v>
      </c>
      <c r="AU257" s="151" t="s">
        <v>3424</v>
      </c>
      <c r="AV257" s="153" t="str" cm="1">
        <f t="array" ref="AV2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7" s="153"/>
      <c r="AY257" s="153" cm="1">
        <f t="array" ref="AY257">IFERROR(_xlfn.XLOOKUP(Tableau210[[#This Row],[DN DONNEES BUTA ]]&amp;Tableau210[[#This Row],[PN DONNEES BUTA]],Tiges!$B$4:$B$79&amp;Tiges!$C$4:$C$79,Tiges!$G$4:$G$79),"")</f>
        <v>30</v>
      </c>
      <c r="AZ257" s="153"/>
      <c r="BA257" s="153" cm="1">
        <f t="array" ref="BA257">IFERROR(_xlfn.XLOOKUP(Tableau210[[#This Row],[DN DONNEES BUTA ]]&amp;Tableau210[[#This Row],[PN DONNEES BUTA]],Tiges!$B$4:$B$79&amp;Tiges!$C$4:$C$79,Tiges!$H$4:$H$79),"")</f>
        <v>180</v>
      </c>
      <c r="BB257" s="153"/>
      <c r="BC257" s="153">
        <f>IFERROR(VLOOKUP(Tableau210[[#This Row],[OPERATION]],Tableau4[],2,FALSE),"")</f>
        <v>0</v>
      </c>
      <c r="BD257" s="153" cm="1">
        <f t="array" ref="BD257">IFERROR(
   SUM(
      _xlfn._xlws.FILTER(
         Tableau3[Nb Platinage Joint],
         (Tableau3[ITEM]=Tableau210[[#This Row],[NOM]])*
         (Tableau3[Rep.]=Tableau210[[#This Row],[REPERE BUTA]])
      )
   ),
0)</f>
        <v>1</v>
      </c>
      <c r="BE257" s="153">
        <f>IFERROR(VLOOKUP(Tableau210[[#This Row],[OPERATION]],Tableau4[],3,FALSE),"")</f>
        <v>1</v>
      </c>
      <c r="BF257" s="153" cm="1">
        <f t="array" ref="BF257">IFERROR(
   SUM(
      _xlfn._xlws.FILTER(
         Tableau3[Joint Définitif Nb],
         (Tableau3[ITEM]=Tableau210[[#This Row],[NOM]])*
         (Tableau3[Rep.]=Tableau210[[#This Row],[REPERE BUTA]])
      )
   ),
0)</f>
        <v>2</v>
      </c>
      <c r="BG257" s="151" t="s">
        <v>3424</v>
      </c>
      <c r="BH257" s="153" t="str" cm="1">
        <f t="array" ref="BH2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7" s="151" t="s">
        <v>3424</v>
      </c>
      <c r="BK257" s="151" t="s">
        <v>3424</v>
      </c>
      <c r="BL257" s="153" t="s">
        <v>2531</v>
      </c>
      <c r="BM257" s="153"/>
      <c r="BN257" s="153"/>
      <c r="BO257" s="153"/>
      <c r="BP257" s="153"/>
      <c r="BQ257" s="152"/>
      <c r="BR257" s="150"/>
      <c r="BS257" s="152"/>
      <c r="BT257" s="152"/>
      <c r="BU257" s="152"/>
      <c r="BV257" s="152"/>
      <c r="BW257" s="152"/>
      <c r="BX257" s="152"/>
    </row>
    <row r="258" spans="1:76" s="154" customFormat="1" ht="15.75" hidden="1" x14ac:dyDescent="0.25">
      <c r="A258" s="48" t="e" cm="1">
        <f t="array" ref="A258">_xlfn.XLOOKUP(Tableau210[[#This Row],[NOM]]&amp;Tableau210[[#This Row],[REPERE BUTA]],[6]!Tableau16[POSTE TECHNIQUE]&amp;[6]!Tableau16[Repere ADM],[6]!Tableau16[NUMERO CLIENT])</f>
        <v>#N/A</v>
      </c>
      <c r="B258" s="48" t="e" cm="1">
        <f t="array" ref="B258">_xlfn.XLOOKUP(Tableau210[[#This Row],[NOM]]&amp;Tableau210[[#This Row],[REPERE BUTA]],[6]!Tableau16[POSTE TECHNIQUE]&amp;[6]!Tableau16[Repere REF],[6]!Tableau16[NUMERO CLIENT])</f>
        <v>#N/A</v>
      </c>
      <c r="C258" s="48" cm="1">
        <f t="array" ref="C258">_xlfn.XLOOKUP(Tableau210[[#This Row],[NOM]]&amp;Tableau210[[#This Row],[Repere Ubleam]],[7]Sheet1!$C$2:$C$2995&amp;[7]Sheet1!$I$2:$I$2995,[7]Sheet1!$A$2:$A$2995)</f>
        <v>230</v>
      </c>
      <c r="D258" s="48" t="str">
        <f>C258&amp;""</f>
        <v>230</v>
      </c>
      <c r="E258" s="48" t="e">
        <v>#N/A</v>
      </c>
      <c r="F258" s="48" t="e">
        <v>#N/A</v>
      </c>
      <c r="G258" s="149" t="s">
        <v>1313</v>
      </c>
      <c r="H258" s="150" t="s">
        <v>1067</v>
      </c>
      <c r="I258" s="150" t="s">
        <v>80</v>
      </c>
      <c r="J258" s="150" t="s">
        <v>1072</v>
      </c>
      <c r="K258" s="150" t="str">
        <f>_xlfn.XLOOKUP(Tableau210[[#This Row],[NOM]],[8]LUT!$I$5:$I$301,[8]LUT!$N$5:$N$301)</f>
        <v xml:space="preserve">Réacteur </v>
      </c>
      <c r="L258" s="150">
        <v>10</v>
      </c>
      <c r="M258" s="150"/>
      <c r="N258" s="150">
        <v>10</v>
      </c>
      <c r="O258" s="150"/>
      <c r="P258" s="150"/>
      <c r="Q258" s="150"/>
      <c r="R258" s="150"/>
      <c r="S258" s="150"/>
      <c r="T258" s="150"/>
      <c r="U258" s="150"/>
      <c r="V258" s="150"/>
      <c r="W258" s="151" t="s">
        <v>1118</v>
      </c>
      <c r="X258" s="151" cm="1">
        <f t="array" ref="X2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350</v>
      </c>
      <c r="Y25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58" s="151" t="s">
        <v>3424</v>
      </c>
      <c r="AA258" s="151" cm="1">
        <f t="array" ref="AA2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58" s="152"/>
      <c r="AD258" s="153" t="s">
        <v>2196</v>
      </c>
      <c r="AE258" s="150"/>
      <c r="AF258" s="150">
        <f>IFERROR(VLOOKUP(Tableau210[[#This Row],[OPERATION]],Tableau4[],5,FALSE),"")</f>
        <v>0</v>
      </c>
      <c r="AG258" s="150" cm="1">
        <f t="array" ref="AG258">IFERROR(
   SUM(
      _xlfn._xlws.FILTER(
         Tableau3[JP],
         (Tableau3[ITEM]=Tableau210[[#This Row],[NOM]])*
         (Tableau3[Rep.]=Tableau210[[#This Row],[REPERE BUTA]])
      )
   ),
0)</f>
        <v>0</v>
      </c>
      <c r="AH258" s="153">
        <f>IFERROR(VLOOKUP(Tableau210[[#This Row],[OPERATION]],Tableau4[],4,FALSE),"")</f>
        <v>0</v>
      </c>
      <c r="AI258" s="150" cm="1">
        <f t="array" ref="AI258">IFERROR(
   SUM(
      _xlfn._xlws.FILTER(
         Tableau3[BP],
         (Tableau3[ITEM]=Tableau210[[#This Row],[NOM]])*
         (Tableau3[Rep.]=Tableau210[[#This Row],[REPERE BUTA]])
      )
   ),
0)</f>
        <v>0</v>
      </c>
      <c r="AJ258" s="153" t="str">
        <f>IF(Tableau210[[#This Row],[NB JP EMIS]]=1,"1 JP","") &amp; IF(Tableau210[[#This Row],[NB BP EMIS]]=1," 1 BP","")</f>
        <v/>
      </c>
      <c r="AK258" s="153" t="str">
        <f>IF(Tableau210[[#This Row],[NB JP BUTA]]=1,"1 JP","") &amp; IF(Tableau210[[#This Row],[Nb BP BUTA]]=1," 1 BP","") &amp; IF(Tableau210[[#This Row],[Nb BP BUTA]]=2," 2 BP","")</f>
        <v/>
      </c>
      <c r="AL258" s="153" t="s">
        <v>103</v>
      </c>
      <c r="AM258" s="153">
        <f>IFERROR(+VLOOKUP(AY258,Tiges!$G$4:$I$569,3,FALSE),"")</f>
        <v>46</v>
      </c>
      <c r="AN258" s="152"/>
      <c r="AO258" s="153">
        <v>20</v>
      </c>
      <c r="AP258" s="153" cm="1">
        <f t="array" ref="AP2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25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258" s="153" t="s">
        <v>2274</v>
      </c>
      <c r="AS258" s="153" cm="1">
        <f t="array" ref="AS2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25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M30x190</v>
      </c>
      <c r="AU258" s="153" t="s">
        <v>1123</v>
      </c>
      <c r="AV258" s="153" t="str" cm="1">
        <f t="array" ref="AV2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8" s="153"/>
      <c r="AY258" s="153" cm="1">
        <f t="array" ref="AY258">IFERROR(_xlfn.XLOOKUP(Tableau210[[#This Row],[DN DONNEES BUTA ]]&amp;Tableau210[[#This Row],[PN DONNEES BUTA]],Tiges!$B$4:$B$79&amp;Tiges!$C$4:$C$79,Tiges!$G$4:$G$79),"")</f>
        <v>30</v>
      </c>
      <c r="AZ258" s="153"/>
      <c r="BA258" s="153" cm="1">
        <f t="array" ref="BA258">IFERROR(_xlfn.XLOOKUP(Tableau210[[#This Row],[DN DONNEES BUTA ]]&amp;Tableau210[[#This Row],[PN DONNEES BUTA]],Tiges!$B$4:$B$79&amp;Tiges!$C$4:$C$79,Tiges!$H$4:$H$79),"")</f>
        <v>200</v>
      </c>
      <c r="BB258" s="153"/>
      <c r="BC258" s="153">
        <f>IFERROR(VLOOKUP(Tableau210[[#This Row],[OPERATION]],Tableau4[],2,FALSE),"")</f>
        <v>0</v>
      </c>
      <c r="BD258" s="153" cm="1">
        <f t="array" ref="BD258">IFERROR(
   SUM(
      _xlfn._xlws.FILTER(
         Tableau3[Nb Platinage Joint],
         (Tableau3[ITEM]=Tableau210[[#This Row],[NOM]])*
         (Tableau3[Rep.]=Tableau210[[#This Row],[REPERE BUTA]])
      )
   ),
0)</f>
        <v>0</v>
      </c>
      <c r="BE258" s="153">
        <f>IFERROR(VLOOKUP(Tableau210[[#This Row],[OPERATION]],Tableau4[],3,FALSE),"")</f>
        <v>1</v>
      </c>
      <c r="BF258" s="153" cm="1">
        <f t="array" ref="BF258">IFERROR(
   SUM(
      _xlfn._xlws.FILTER(
         Tableau3[Joint Définitif Nb],
         (Tableau3[ITEM]=Tableau210[[#This Row],[NOM]])*
         (Tableau3[Rep.]=Tableau210[[#This Row],[REPERE BUTA]])
      )
   ),
0)</f>
        <v>0</v>
      </c>
      <c r="BG258" s="153" t="s">
        <v>129</v>
      </c>
      <c r="BH258" s="153" t="str" cm="1">
        <f t="array" ref="BH2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8" s="153" t="s">
        <v>2408</v>
      </c>
      <c r="BK258" s="153" t="s">
        <v>37</v>
      </c>
      <c r="BL258" s="153" t="s">
        <v>2262</v>
      </c>
      <c r="BM258" s="153" t="s">
        <v>2380</v>
      </c>
      <c r="BN258" s="153"/>
      <c r="BO258" s="153"/>
      <c r="BP258" s="153"/>
      <c r="BQ258" s="152"/>
      <c r="BR258" s="150"/>
      <c r="BS258" s="152"/>
      <c r="BT258" s="152"/>
      <c r="BU258" s="152"/>
      <c r="BV258" s="152"/>
      <c r="BW258" s="152"/>
      <c r="BX258" s="152"/>
    </row>
    <row r="259" spans="1:76" ht="15.75" hidden="1" x14ac:dyDescent="0.25">
      <c r="A259" s="48" t="e" cm="1">
        <f t="array" ref="A259">_xlfn.XLOOKUP(Tableau210[[#This Row],[NOM]]&amp;Tableau210[[#This Row],[REPERE BUTA]],[6]!Tableau16[POSTE TECHNIQUE]&amp;[6]!Tableau16[Repere ADM],[6]!Tableau16[NUMERO CLIENT])</f>
        <v>#N/A</v>
      </c>
      <c r="B259" s="48" t="e" cm="1">
        <f t="array" ref="B259">_xlfn.XLOOKUP(Tableau210[[#This Row],[NOM]]&amp;Tableau210[[#This Row],[REPERE BUTA]],[6]!Tableau16[POSTE TECHNIQUE]&amp;[6]!Tableau16[Repere REF],[6]!Tableau16[NUMERO CLIENT])</f>
        <v>#N/A</v>
      </c>
      <c r="C259" s="48" cm="1">
        <f t="array" ref="C259">_xlfn.XLOOKUP(Tableau210[[#This Row],[NOM]]&amp;Tableau210[[#This Row],[Repere Ubleam]],[7]Sheet1!$C$2:$C$2995&amp;[7]Sheet1!$I$2:$I$2995,[7]Sheet1!$A$2:$A$2995)</f>
        <v>231</v>
      </c>
      <c r="D259" s="48" t="str">
        <f>C259&amp;""</f>
        <v>231</v>
      </c>
      <c r="E259" s="48" t="e">
        <v>#N/A</v>
      </c>
      <c r="F259" s="48" t="e">
        <v>#N/A</v>
      </c>
      <c r="G259" s="176" t="s">
        <v>1313</v>
      </c>
      <c r="H259" s="119" t="s">
        <v>1067</v>
      </c>
      <c r="I259" s="119" t="s">
        <v>80</v>
      </c>
      <c r="J259" s="119" t="s">
        <v>1072</v>
      </c>
      <c r="K259" s="119" t="str">
        <f>_xlfn.XLOOKUP(Tableau210[[#This Row],[NOM]],[8]LUT!$I$5:$I$301,[8]LUT!$N$5:$N$301)</f>
        <v xml:space="preserve">Réacteur </v>
      </c>
      <c r="L259" s="119">
        <v>11</v>
      </c>
      <c r="M259" s="119"/>
      <c r="N259" s="119">
        <v>11</v>
      </c>
      <c r="O259" s="119"/>
      <c r="P259" s="119"/>
      <c r="Q259" s="119"/>
      <c r="R259" s="119"/>
      <c r="S259" s="119"/>
      <c r="T259" s="119"/>
      <c r="U259" s="119"/>
      <c r="V259" s="119"/>
      <c r="W259" s="148" t="s">
        <v>1118</v>
      </c>
      <c r="X259" s="207" cm="1">
        <f t="array" ref="X2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5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59" s="148" t="s">
        <v>3424</v>
      </c>
      <c r="AA259" s="207" cm="1">
        <f t="array" ref="AA2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5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59" s="48"/>
      <c r="AD259" s="117" t="s">
        <v>2103</v>
      </c>
      <c r="AE259" s="119"/>
      <c r="AF259" s="181">
        <f>IFERROR(VLOOKUP(Tableau210[[#This Row],[OPERATION]],Tableau4[],5,FALSE),"")</f>
        <v>1</v>
      </c>
      <c r="AG259" s="178" cm="1">
        <f t="array" ref="AG259">IFERROR(
   SUM(
      _xlfn._xlws.FILTER(
         Tableau3[JP],
         (Tableau3[ITEM]=Tableau210[[#This Row],[NOM]])*
         (Tableau3[Rep.]=Tableau210[[#This Row],[REPERE BUTA]])
      )
   ),
0)</f>
        <v>1</v>
      </c>
      <c r="AH259" s="182">
        <f>IFERROR(VLOOKUP(Tableau210[[#This Row],[OPERATION]],Tableau4[],4,FALSE),"")</f>
        <v>0</v>
      </c>
      <c r="AI259" s="178" cm="1">
        <f t="array" ref="AI259">IFERROR(
   SUM(
      _xlfn._xlws.FILTER(
         Tableau3[BP],
         (Tableau3[ITEM]=Tableau210[[#This Row],[NOM]])*
         (Tableau3[Rep.]=Tableau210[[#This Row],[REPERE BUTA]])
      )
   ),
0)</f>
        <v>0</v>
      </c>
      <c r="AJ259" s="182" t="str">
        <f>IF(Tableau210[[#This Row],[NB JP EMIS]]=1,"1 JP","") &amp; IF(Tableau210[[#This Row],[NB BP EMIS]]=1," 1 BP","")</f>
        <v>1 JP</v>
      </c>
      <c r="AK259" s="177" t="str">
        <f>IF(Tableau210[[#This Row],[NB JP BUTA]]=1,"1 JP","") &amp; IF(Tableau210[[#This Row],[Nb BP BUTA]]=1," 1 BP","") &amp; IF(Tableau210[[#This Row],[Nb BP BUTA]]=2," 2 BP","")</f>
        <v>1 JP</v>
      </c>
      <c r="AL259" s="117" t="s">
        <v>103</v>
      </c>
      <c r="AM259" s="117">
        <f>IFERROR(+VLOOKUP(AY259,Tiges!$G$4:$I$569,3,FALSE),"")</f>
        <v>27</v>
      </c>
      <c r="AN259" s="48"/>
      <c r="AO259" s="117">
        <v>4</v>
      </c>
      <c r="AP259" s="177" cm="1">
        <f t="array" ref="AP2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59" s="117" t="s">
        <v>2163</v>
      </c>
      <c r="AS259" s="177" t="str" cm="1">
        <f t="array" ref="AS2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59" s="117" t="s">
        <v>1123</v>
      </c>
      <c r="AV259" s="177" t="str" cm="1">
        <f t="array" ref="AV2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59" s="117"/>
      <c r="AY259" s="117" cm="1">
        <f t="array" ref="AY259">IFERROR(_xlfn.XLOOKUP(Tableau210[[#This Row],[DN DONNEES BUTA ]]&amp;Tableau210[[#This Row],[PN DONNEES BUTA]],Tiges!$B$4:$B$79&amp;Tiges!$C$4:$C$79,Tiges!$G$4:$G$79),"")</f>
        <v>16</v>
      </c>
      <c r="AZ259" s="117"/>
      <c r="BA259" s="117" cm="1">
        <f t="array" ref="BA259">IFERROR(_xlfn.XLOOKUP(Tableau210[[#This Row],[DN DONNEES BUTA ]]&amp;Tableau210[[#This Row],[PN DONNEES BUTA]],Tiges!$B$4:$B$79&amp;Tiges!$C$4:$C$79,Tiges!$H$4:$H$79),"")</f>
        <v>80</v>
      </c>
      <c r="BB259" s="117"/>
      <c r="BC259" s="182">
        <f>IFERROR(VLOOKUP(Tableau210[[#This Row],[OPERATION]],Tableau4[],2,FALSE),"")</f>
        <v>2</v>
      </c>
      <c r="BD259" s="177" cm="1">
        <f t="array" ref="BD259">IFERROR(
   SUM(
      _xlfn._xlws.FILTER(
         Tableau3[Nb Platinage Joint],
         (Tableau3[ITEM]=Tableau210[[#This Row],[NOM]])*
         (Tableau3[Rep.]=Tableau210[[#This Row],[REPERE BUTA]])
      )
   ),
0)</f>
        <v>2</v>
      </c>
      <c r="BE259" s="182">
        <f>IFERROR(VLOOKUP(Tableau210[[#This Row],[OPERATION]],Tableau4[],3,FALSE),"")</f>
        <v>1</v>
      </c>
      <c r="BF259" s="177" cm="1">
        <f t="array" ref="BF259">IFERROR(
   SUM(
      _xlfn._xlws.FILTER(
         Tableau3[Joint Définitif Nb],
         (Tableau3[ITEM]=Tableau210[[#This Row],[NOM]])*
         (Tableau3[Rep.]=Tableau210[[#This Row],[REPERE BUTA]])
      )
   ),
0)</f>
        <v>1</v>
      </c>
      <c r="BG259" s="117" t="s">
        <v>129</v>
      </c>
      <c r="BH259" s="177" t="str" cm="1">
        <f t="array" ref="BH2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59" s="117" t="s">
        <v>2408</v>
      </c>
      <c r="BK259" s="117" t="s">
        <v>37</v>
      </c>
      <c r="BL259" s="167" t="s">
        <v>2380</v>
      </c>
      <c r="BM259" s="167"/>
      <c r="BN259" s="117"/>
      <c r="BO259" s="117"/>
      <c r="BP259" s="117"/>
      <c r="BQ259" s="48"/>
      <c r="BR259" s="119"/>
      <c r="BS259" s="48"/>
      <c r="BT259" s="48"/>
      <c r="BU259" s="48"/>
      <c r="BV259" s="48"/>
      <c r="BW259" s="48"/>
      <c r="BX259" s="48"/>
    </row>
    <row r="260" spans="1:76" ht="15.75" hidden="1" x14ac:dyDescent="0.25">
      <c r="A260" s="48" t="e" cm="1">
        <f t="array" ref="A260">_xlfn.XLOOKUP(Tableau210[[#This Row],[NOM]]&amp;Tableau210[[#This Row],[REPERE BUTA]],[6]!Tableau16[POSTE TECHNIQUE]&amp;[6]!Tableau16[Repere ADM],[6]!Tableau16[NUMERO CLIENT])</f>
        <v>#N/A</v>
      </c>
      <c r="B260" s="48" t="e" cm="1">
        <f t="array" ref="B260">_xlfn.XLOOKUP(Tableau210[[#This Row],[NOM]]&amp;Tableau210[[#This Row],[REPERE BUTA]],[6]!Tableau16[POSTE TECHNIQUE]&amp;[6]!Tableau16[Repere REF],[6]!Tableau16[NUMERO CLIENT])</f>
        <v>#N/A</v>
      </c>
      <c r="C260" s="48" cm="1">
        <f t="array" ref="C260">_xlfn.XLOOKUP(Tableau210[[#This Row],[NOM]]&amp;Tableau210[[#This Row],[Repere Ubleam]],[7]Sheet1!$C$2:$C$2995&amp;[7]Sheet1!$I$2:$I$2995,[7]Sheet1!$A$2:$A$2995)</f>
        <v>232</v>
      </c>
      <c r="D260" s="48" t="str">
        <f>C260&amp;""</f>
        <v>232</v>
      </c>
      <c r="E260" s="48" t="e">
        <v>#N/A</v>
      </c>
      <c r="F260" s="48" t="e">
        <v>#N/A</v>
      </c>
      <c r="G260" s="176" t="s">
        <v>1313</v>
      </c>
      <c r="H260" s="119" t="s">
        <v>1067</v>
      </c>
      <c r="I260" s="119" t="s">
        <v>80</v>
      </c>
      <c r="J260" s="119" t="s">
        <v>1072</v>
      </c>
      <c r="K260" s="119" t="str">
        <f>_xlfn.XLOOKUP(Tableau210[[#This Row],[NOM]],[8]LUT!$I$5:$I$301,[8]LUT!$N$5:$N$301)</f>
        <v xml:space="preserve">Réacteur </v>
      </c>
      <c r="L260" s="119">
        <v>4</v>
      </c>
      <c r="M260" s="119"/>
      <c r="N260" s="119">
        <v>4</v>
      </c>
      <c r="O260" s="119"/>
      <c r="P260" s="119"/>
      <c r="Q260" s="119"/>
      <c r="R260" s="119"/>
      <c r="S260" s="119"/>
      <c r="T260" s="119"/>
      <c r="U260" s="119"/>
      <c r="V260" s="119"/>
      <c r="W260" s="148" t="s">
        <v>2291</v>
      </c>
      <c r="X260" s="207" cm="1">
        <f t="array" ref="X2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6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60" s="148" t="s">
        <v>3424</v>
      </c>
      <c r="AA260" s="207" cm="1">
        <f t="array" ref="AA2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6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60" s="48"/>
      <c r="AD260" s="117" t="s">
        <v>2156</v>
      </c>
      <c r="AE260" s="119"/>
      <c r="AF260" s="181">
        <v>0</v>
      </c>
      <c r="AG260" s="178" cm="1">
        <f t="array" ref="AG260">IFERROR(
   SUM(
      _xlfn._xlws.FILTER(
         Tableau3[JP],
         (Tableau3[ITEM]=Tableau210[[#This Row],[NOM]])*
         (Tableau3[Rep.]=Tableau210[[#This Row],[REPERE BUTA]])
      )
   ),
0)</f>
        <v>0</v>
      </c>
      <c r="AH260" s="182">
        <v>0</v>
      </c>
      <c r="AI260" s="178" cm="1">
        <f t="array" ref="AI260">IFERROR(
   SUM(
      _xlfn._xlws.FILTER(
         Tableau3[BP],
         (Tableau3[ITEM]=Tableau210[[#This Row],[NOM]])*
         (Tableau3[Rep.]=Tableau210[[#This Row],[REPERE BUTA]])
      )
   ),
0)</f>
        <v>0</v>
      </c>
      <c r="AJ260" s="182" t="str">
        <f>IF(Tableau210[[#This Row],[NB JP EMIS]]=1,"1 JP","") &amp; IF(Tableau210[[#This Row],[NB BP EMIS]]=1," 1 BP","")</f>
        <v/>
      </c>
      <c r="AK260" s="177" t="str">
        <f>IF(Tableau210[[#This Row],[NB JP BUTA]]=1,"1 JP","") &amp; IF(Tableau210[[#This Row],[Nb BP BUTA]]=1," 1 BP","") &amp; IF(Tableau210[[#This Row],[Nb BP BUTA]]=2," 2 BP","")</f>
        <v/>
      </c>
      <c r="AL260" s="117" t="s">
        <v>103</v>
      </c>
      <c r="AM260" s="117">
        <f>IFERROR(+VLOOKUP(AY260,Tiges!$G$4:$I$569,3,FALSE),"")</f>
        <v>27</v>
      </c>
      <c r="AN260" s="48"/>
      <c r="AO260" s="170" t="s">
        <v>3424</v>
      </c>
      <c r="AP260" s="177" cm="1">
        <f t="array" ref="AP2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60" s="170" t="s">
        <v>3424</v>
      </c>
      <c r="AS260" s="177" t="str" cm="1">
        <f t="array" ref="AS2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6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60" s="170" t="s">
        <v>3424</v>
      </c>
      <c r="AV260" s="177" cm="1">
        <f t="array" ref="AV2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60" s="411" t="s">
        <v>3424</v>
      </c>
      <c r="AX260" s="117"/>
      <c r="AY260" s="117" cm="1">
        <f t="array" ref="AY260">IFERROR(_xlfn.XLOOKUP(Tableau210[[#This Row],[DN DONNEES BUTA ]]&amp;Tableau210[[#This Row],[PN DONNEES BUTA]],Tiges!$B$4:$B$79&amp;Tiges!$C$4:$C$79,Tiges!$G$4:$G$79),"")</f>
        <v>16</v>
      </c>
      <c r="AZ260" s="117"/>
      <c r="BA260" s="117" cm="1">
        <f t="array" ref="BA260">IFERROR(_xlfn.XLOOKUP(Tableau210[[#This Row],[DN DONNEES BUTA ]]&amp;Tableau210[[#This Row],[PN DONNEES BUTA]],Tiges!$B$4:$B$79&amp;Tiges!$C$4:$C$79,Tiges!$H$4:$H$79),"")</f>
        <v>90</v>
      </c>
      <c r="BB260" s="117"/>
      <c r="BC260" s="182">
        <v>0</v>
      </c>
      <c r="BD260" s="177" cm="1">
        <f t="array" ref="BD260">IFERROR(
   SUM(
      _xlfn._xlws.FILTER(
         Tableau3[Nb Platinage Joint],
         (Tableau3[ITEM]=Tableau210[[#This Row],[NOM]])*
         (Tableau3[Rep.]=Tableau210[[#This Row],[REPERE BUTA]])
      )
   ),
0)</f>
        <v>0</v>
      </c>
      <c r="BE260" s="182">
        <v>1</v>
      </c>
      <c r="BF260" s="177" cm="1">
        <f t="array" ref="BF260">IFERROR(
   SUM(
      _xlfn._xlws.FILTER(
         Tableau3[Joint Définitif Nb],
         (Tableau3[ITEM]=Tableau210[[#This Row],[NOM]])*
         (Tableau3[Rep.]=Tableau210[[#This Row],[REPERE BUTA]])
      )
   ),
0)</f>
        <v>1</v>
      </c>
      <c r="BG260" s="170" t="s">
        <v>3424</v>
      </c>
      <c r="BH260" s="177" t="str" cm="1">
        <f t="array" ref="BH2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0" s="170" t="s">
        <v>3424</v>
      </c>
      <c r="BK260" s="170" t="s">
        <v>3424</v>
      </c>
      <c r="BL260" s="167" t="s">
        <v>2380</v>
      </c>
      <c r="BM260" s="167"/>
      <c r="BN260" s="117"/>
      <c r="BO260" s="117"/>
      <c r="BP260" s="117"/>
      <c r="BQ260" s="48"/>
      <c r="BR260" s="119"/>
      <c r="BS260" s="48"/>
      <c r="BT260" s="48"/>
      <c r="BU260" s="48"/>
      <c r="BV260" s="48"/>
      <c r="BW260" s="48"/>
      <c r="BX260" s="48"/>
    </row>
    <row r="261" spans="1:76" ht="15.75" hidden="1" x14ac:dyDescent="0.25">
      <c r="A261" s="48" t="e" cm="1">
        <f t="array" ref="A261">_xlfn.XLOOKUP(Tableau210[[#This Row],[NOM]]&amp;Tableau210[[#This Row],[REPERE BUTA]],[6]!Tableau16[POSTE TECHNIQUE]&amp;[6]!Tableau16[Repere ADM],[6]!Tableau16[NUMERO CLIENT])</f>
        <v>#N/A</v>
      </c>
      <c r="B261" s="48" t="e" cm="1">
        <f t="array" ref="B261">_xlfn.XLOOKUP(Tableau210[[#This Row],[NOM]]&amp;Tableau210[[#This Row],[REPERE BUTA]],[6]!Tableau16[POSTE TECHNIQUE]&amp;[6]!Tableau16[Repere REF],[6]!Tableau16[NUMERO CLIENT])</f>
        <v>#N/A</v>
      </c>
      <c r="C261" s="48" cm="1">
        <f t="array" ref="C261">_xlfn.XLOOKUP(Tableau210[[#This Row],[NOM]]&amp;Tableau210[[#This Row],[Repere Ubleam]],[7]Sheet1!$C$2:$C$2995&amp;[7]Sheet1!$I$2:$I$2995,[7]Sheet1!$A$2:$A$2995)</f>
        <v>233</v>
      </c>
      <c r="D261" s="48" t="str">
        <f>C261&amp;""</f>
        <v>233</v>
      </c>
      <c r="E261" s="48" t="e">
        <v>#N/A</v>
      </c>
      <c r="F261" s="48" t="e">
        <v>#N/A</v>
      </c>
      <c r="G261" s="176" t="s">
        <v>1313</v>
      </c>
      <c r="H261" s="119" t="s">
        <v>1067</v>
      </c>
      <c r="I261" s="119" t="s">
        <v>80</v>
      </c>
      <c r="J261" s="119" t="s">
        <v>1072</v>
      </c>
      <c r="K261" s="119" t="str">
        <f>_xlfn.XLOOKUP(Tableau210[[#This Row],[NOM]],[8]LUT!$I$5:$I$301,[8]LUT!$N$5:$N$301)</f>
        <v xml:space="preserve">Réacteur </v>
      </c>
      <c r="L261" s="119">
        <v>5</v>
      </c>
      <c r="M261" s="119"/>
      <c r="N261" s="119">
        <v>5</v>
      </c>
      <c r="O261" s="119"/>
      <c r="P261" s="119"/>
      <c r="Q261" s="119"/>
      <c r="R261" s="119"/>
      <c r="S261" s="119"/>
      <c r="T261" s="119"/>
      <c r="U261" s="119"/>
      <c r="V261" s="119"/>
      <c r="W261" s="148" t="s">
        <v>2291</v>
      </c>
      <c r="X261" s="207" cm="1">
        <f t="array" ref="X2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6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61" s="148" t="s">
        <v>3424</v>
      </c>
      <c r="AA261" s="207" cm="1">
        <f t="array" ref="AA2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6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61" s="48"/>
      <c r="AD261" s="117" t="s">
        <v>2156</v>
      </c>
      <c r="AE261" s="119"/>
      <c r="AF261" s="181">
        <v>0</v>
      </c>
      <c r="AG261" s="178" cm="1">
        <f t="array" ref="AG261">IFERROR(
   SUM(
      _xlfn._xlws.FILTER(
         Tableau3[JP],
         (Tableau3[ITEM]=Tableau210[[#This Row],[NOM]])*
         (Tableau3[Rep.]=Tableau210[[#This Row],[REPERE BUTA]])
      )
   ),
0)</f>
        <v>0</v>
      </c>
      <c r="AH261" s="182">
        <v>0</v>
      </c>
      <c r="AI261" s="178" cm="1">
        <f t="array" ref="AI261">IFERROR(
   SUM(
      _xlfn._xlws.FILTER(
         Tableau3[BP],
         (Tableau3[ITEM]=Tableau210[[#This Row],[NOM]])*
         (Tableau3[Rep.]=Tableau210[[#This Row],[REPERE BUTA]])
      )
   ),
0)</f>
        <v>0</v>
      </c>
      <c r="AJ261" s="182" t="str">
        <f>IF(Tableau210[[#This Row],[NB JP EMIS]]=1,"1 JP","") &amp; IF(Tableau210[[#This Row],[NB BP EMIS]]=1," 1 BP","")</f>
        <v/>
      </c>
      <c r="AK261" s="177" t="str">
        <f>IF(Tableau210[[#This Row],[NB JP BUTA]]=1,"1 JP","") &amp; IF(Tableau210[[#This Row],[Nb BP BUTA]]=1," 1 BP","") &amp; IF(Tableau210[[#This Row],[Nb BP BUTA]]=2," 2 BP","")</f>
        <v/>
      </c>
      <c r="AL261" s="117" t="s">
        <v>103</v>
      </c>
      <c r="AM261" s="117">
        <f>IFERROR(+VLOOKUP(AY261,Tiges!$G$4:$I$569,3,FALSE),"")</f>
        <v>27</v>
      </c>
      <c r="AN261" s="48"/>
      <c r="AO261" s="170" t="s">
        <v>3424</v>
      </c>
      <c r="AP261" s="177" cm="1">
        <f t="array" ref="AP2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61" s="170" t="s">
        <v>3424</v>
      </c>
      <c r="AS261" s="177" t="str" cm="1">
        <f t="array" ref="AS2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6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61" s="170" t="s">
        <v>3424</v>
      </c>
      <c r="AV261" s="177" cm="1">
        <f t="array" ref="AV2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61" s="411" t="s">
        <v>3424</v>
      </c>
      <c r="AX261" s="117"/>
      <c r="AY261" s="117" cm="1">
        <f t="array" ref="AY261">IFERROR(_xlfn.XLOOKUP(Tableau210[[#This Row],[DN DONNEES BUTA ]]&amp;Tableau210[[#This Row],[PN DONNEES BUTA]],Tiges!$B$4:$B$79&amp;Tiges!$C$4:$C$79,Tiges!$G$4:$G$79),"")</f>
        <v>16</v>
      </c>
      <c r="AZ261" s="117"/>
      <c r="BA261" s="117" cm="1">
        <f t="array" ref="BA261">IFERROR(_xlfn.XLOOKUP(Tableau210[[#This Row],[DN DONNEES BUTA ]]&amp;Tableau210[[#This Row],[PN DONNEES BUTA]],Tiges!$B$4:$B$79&amp;Tiges!$C$4:$C$79,Tiges!$H$4:$H$79),"")</f>
        <v>90</v>
      </c>
      <c r="BB261" s="117"/>
      <c r="BC261" s="182">
        <v>0</v>
      </c>
      <c r="BD261" s="177" cm="1">
        <f t="array" ref="BD261">IFERROR(
   SUM(
      _xlfn._xlws.FILTER(
         Tableau3[Nb Platinage Joint],
         (Tableau3[ITEM]=Tableau210[[#This Row],[NOM]])*
         (Tableau3[Rep.]=Tableau210[[#This Row],[REPERE BUTA]])
      )
   ),
0)</f>
        <v>0</v>
      </c>
      <c r="BE261" s="182">
        <v>1</v>
      </c>
      <c r="BF261" s="177" cm="1">
        <f t="array" ref="BF261">IFERROR(
   SUM(
      _xlfn._xlws.FILTER(
         Tableau3[Joint Définitif Nb],
         (Tableau3[ITEM]=Tableau210[[#This Row],[NOM]])*
         (Tableau3[Rep.]=Tableau210[[#This Row],[REPERE BUTA]])
      )
   ),
0)</f>
        <v>1</v>
      </c>
      <c r="BG261" s="170" t="s">
        <v>3424</v>
      </c>
      <c r="BH261" s="177" t="str" cm="1">
        <f t="array" ref="BH2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1" s="170" t="s">
        <v>3424</v>
      </c>
      <c r="BK261" s="170" t="s">
        <v>3424</v>
      </c>
      <c r="BL261" s="167" t="s">
        <v>2380</v>
      </c>
      <c r="BM261" s="167"/>
      <c r="BN261" s="117"/>
      <c r="BO261" s="117"/>
      <c r="BP261" s="117"/>
      <c r="BQ261" s="48"/>
      <c r="BR261" s="119"/>
      <c r="BS261" s="48"/>
      <c r="BT261" s="48"/>
      <c r="BU261" s="48"/>
      <c r="BV261" s="48"/>
      <c r="BW261" s="48"/>
      <c r="BX261" s="48"/>
    </row>
    <row r="262" spans="1:76" ht="15.75" hidden="1" x14ac:dyDescent="0.25">
      <c r="A262" s="48" t="e" cm="1">
        <f t="array" ref="A262">_xlfn.XLOOKUP(Tableau210[[#This Row],[NOM]]&amp;Tableau210[[#This Row],[REPERE BUTA]],[6]!Tableau16[POSTE TECHNIQUE]&amp;[6]!Tableau16[Repere ADM],[6]!Tableau16[NUMERO CLIENT])</f>
        <v>#N/A</v>
      </c>
      <c r="B262" s="48" t="str" cm="1">
        <f t="array" ref="B262">_xlfn.XLOOKUP(Tableau210[[#This Row],[NOM]]&amp;Tableau210[[#This Row],[REPERE BUTA]],[6]!Tableau16[POSTE TECHNIQUE]&amp;[6]!Tableau16[Repere REF],[6]!Tableau16[NUMERO CLIENT])</f>
        <v>S2-S5063-PSVBS462</v>
      </c>
      <c r="C262" s="48" cm="1">
        <f t="array" ref="C262">_xlfn.XLOOKUP(Tableau210[[#This Row],[NOM]]&amp;Tableau210[[#This Row],[Repere Ubleam]],[7]Sheet1!$C$2:$C$2995&amp;[7]Sheet1!$I$2:$I$2995,[7]Sheet1!$A$2:$A$2995)</f>
        <v>1124</v>
      </c>
      <c r="D262" s="48" t="str">
        <f>C262&amp;""</f>
        <v>1124</v>
      </c>
      <c r="E262" s="48" t="s">
        <v>2577</v>
      </c>
      <c r="F262" s="48" t="s">
        <v>2788</v>
      </c>
      <c r="G262" s="176" t="s">
        <v>1820</v>
      </c>
      <c r="H262" s="119" t="s">
        <v>1067</v>
      </c>
      <c r="I262" s="119" t="s">
        <v>80</v>
      </c>
      <c r="J262" s="119" t="s">
        <v>1074</v>
      </c>
      <c r="K262" s="415" t="str">
        <f>_xlfn.XLOOKUP(Tableau210[[#This Row],[NOM]],[8]LUT!$I$5:$I$301,[8]LUT!$N$5:$N$301)</f>
        <v>Mélangeur</v>
      </c>
      <c r="L262" s="119" t="s">
        <v>83</v>
      </c>
      <c r="M262" s="119"/>
      <c r="N262" s="119" t="s">
        <v>83</v>
      </c>
      <c r="O262" s="119"/>
      <c r="P262" s="119"/>
      <c r="Q262" s="119"/>
      <c r="R262" s="119"/>
      <c r="S262" s="119"/>
      <c r="T262" s="119"/>
      <c r="U262" s="119"/>
      <c r="V262" s="119"/>
      <c r="W262" s="148" t="s">
        <v>1118</v>
      </c>
      <c r="X262" s="207" cm="1">
        <f t="array" ref="X2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26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62" s="148" t="s">
        <v>3424</v>
      </c>
      <c r="AA262" s="207" cm="1">
        <f t="array" ref="AA2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6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62" s="48"/>
      <c r="AD262" s="117" t="s">
        <v>2197</v>
      </c>
      <c r="AE262" s="119"/>
      <c r="AF262" s="181">
        <f>IFERROR(VLOOKUP(Tableau210[[#This Row],[OPERATION]],Tableau4[],5,FALSE),"")</f>
        <v>0</v>
      </c>
      <c r="AG262" s="178" cm="1">
        <f t="array" ref="AG262">IFERROR(
   SUM(
      _xlfn._xlws.FILTER(
         Tableau3[JP],
         (Tableau3[ITEM]=Tableau210[[#This Row],[NOM]])*
         (Tableau3[Rep.]=Tableau210[[#This Row],[REPERE BUTA]])
      )
   ),
0)</f>
        <v>0</v>
      </c>
      <c r="AH262" s="181">
        <f>IFERROR(VLOOKUP(Tableau210[[#This Row],[OPERATION]],Tableau4[],4,FALSE),"")</f>
        <v>1</v>
      </c>
      <c r="AI262" s="178" cm="1">
        <f t="array" ref="AI262">IFERROR(
   SUM(
      _xlfn._xlws.FILTER(
         Tableau3[BP],
         (Tableau3[ITEM]=Tableau210[[#This Row],[NOM]])*
         (Tableau3[Rep.]=Tableau210[[#This Row],[REPERE BUTA]])
      )
   ),
0)</f>
        <v>1</v>
      </c>
      <c r="AJ262" s="181" t="str">
        <f>IF(Tableau210[[#This Row],[NB JP EMIS]]=1,"1 JP","") &amp; IF(Tableau210[[#This Row],[NB BP EMIS]]=1," 1 BP","")</f>
        <v xml:space="preserve"> 1 BP</v>
      </c>
      <c r="AK262" s="178" t="str">
        <f>IF(Tableau210[[#This Row],[NB JP BUTA]]=1,"1 JP","") &amp; IF(Tableau210[[#This Row],[Nb BP BUTA]]=1," 1 BP","") &amp; IF(Tableau210[[#This Row],[Nb BP BUTA]]=2," 2 BP","")</f>
        <v xml:space="preserve"> 1 BP</v>
      </c>
      <c r="AL262" s="117" t="s">
        <v>103</v>
      </c>
      <c r="AM262" s="117">
        <f>IFERROR(+VLOOKUP(AY262,Tiges!$G$4:$I$569,3,FALSE),"")</f>
        <v>32</v>
      </c>
      <c r="AN262" s="48"/>
      <c r="AO262" s="117">
        <v>8</v>
      </c>
      <c r="AP262" s="177" cm="1">
        <f t="array" ref="AP2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62" s="117" t="s">
        <v>2282</v>
      </c>
      <c r="AS262" s="177" t="str" cm="1">
        <f t="array" ref="AS2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2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262" s="117" t="s">
        <v>1123</v>
      </c>
      <c r="AV262" s="177" t="str" cm="1">
        <f t="array" ref="AV2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62" s="117"/>
      <c r="AY262" s="117" cm="1">
        <f t="array" ref="AY262">IFERROR(_xlfn.XLOOKUP(Tableau210[[#This Row],[DN DONNEES BUTA ]]&amp;Tableau210[[#This Row],[PN DONNEES BUTA]],Tiges!$B$4:$B$79&amp;Tiges!$C$4:$C$79,Tiges!$G$4:$G$79),"")</f>
        <v>20</v>
      </c>
      <c r="AZ262" s="117"/>
      <c r="BA262" s="117" cm="1">
        <f t="array" ref="BA262">IFERROR(_xlfn.XLOOKUP(Tableau210[[#This Row],[DN DONNEES BUTA ]]&amp;Tableau210[[#This Row],[PN DONNEES BUTA]],Tiges!$B$4:$B$79&amp;Tiges!$C$4:$C$79,Tiges!$H$4:$H$79),"")</f>
        <v>110</v>
      </c>
      <c r="BB262" s="117"/>
      <c r="BC262" s="182">
        <f>IFERROR(VLOOKUP(Tableau210[[#This Row],[OPERATION]],Tableau4[],2,FALSE),"")</f>
        <v>1</v>
      </c>
      <c r="BD262" s="177" cm="1">
        <f t="array" ref="BD262">IFERROR(
   SUM(
      _xlfn._xlws.FILTER(
         Tableau3[Nb Platinage Joint],
         (Tableau3[ITEM]=Tableau210[[#This Row],[NOM]])*
         (Tableau3[Rep.]=Tableau210[[#This Row],[REPERE BUTA]])
      )
   ),
0)</f>
        <v>1</v>
      </c>
      <c r="BE262" s="182">
        <f>IFERROR(VLOOKUP(Tableau210[[#This Row],[OPERATION]],Tableau4[],3,FALSE),"")</f>
        <v>1</v>
      </c>
      <c r="BF262" s="177" cm="1">
        <f t="array" ref="BF262">IFERROR(
   SUM(
      _xlfn._xlws.FILTER(
         Tableau3[Joint Définitif Nb],
         (Tableau3[ITEM]=Tableau210[[#This Row],[NOM]])*
         (Tableau3[Rep.]=Tableau210[[#This Row],[REPERE BUTA]])
      )
   ),
0)</f>
        <v>1</v>
      </c>
      <c r="BG262" s="117" t="s">
        <v>129</v>
      </c>
      <c r="BH262" s="177" t="str" cm="1">
        <f t="array" ref="BH2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2" s="117" t="s">
        <v>2268</v>
      </c>
      <c r="BK262" s="117" t="s">
        <v>2269</v>
      </c>
      <c r="BL262" s="167" t="s">
        <v>2380</v>
      </c>
      <c r="BM262" s="117"/>
      <c r="BN262" s="117"/>
      <c r="BO262" s="117"/>
      <c r="BP262" s="117"/>
      <c r="BQ262" s="48"/>
      <c r="BR262" s="119"/>
      <c r="BS262" s="48"/>
      <c r="BT262" s="48"/>
      <c r="BU262" s="48"/>
      <c r="BV262" s="48"/>
      <c r="BW262" s="48"/>
      <c r="BX262" s="48"/>
    </row>
    <row r="263" spans="1:76" ht="15.75" hidden="1" x14ac:dyDescent="0.25">
      <c r="A263" s="48" t="str" cm="1">
        <f t="array" ref="A263">_xlfn.XLOOKUP(Tableau210[[#This Row],[NOM]]&amp;Tableau210[[#This Row],[REPERE BUTA]],[6]!Tableau16[POSTE TECHNIQUE]&amp;[6]!Tableau16[Repere ADM],[6]!Tableau16[NUMERO CLIENT])</f>
        <v>S1-S1079-PSVBS0463SPB</v>
      </c>
      <c r="B263" s="48" t="e" cm="1">
        <f t="array" ref="B263">_xlfn.XLOOKUP(Tableau210[[#This Row],[NOM]]&amp;Tableau210[[#This Row],[REPERE BUTA]],[6]!Tableau16[POSTE TECHNIQUE]&amp;[6]!Tableau16[Repere REF],[6]!Tableau16[NUMERO CLIENT])</f>
        <v>#N/A</v>
      </c>
      <c r="C263" s="48" cm="1">
        <f t="array" ref="C263">_xlfn.XLOOKUP(Tableau210[[#This Row],[NOM]]&amp;Tableau210[[#This Row],[Repere Ubleam]],[7]Sheet1!$C$2:$C$2995&amp;[7]Sheet1!$I$2:$I$2995,[7]Sheet1!$A$2:$A$2995)</f>
        <v>113</v>
      </c>
      <c r="D263" s="48" t="str">
        <f>C263&amp;""</f>
        <v>113</v>
      </c>
      <c r="E263" s="48" t="s">
        <v>2577</v>
      </c>
      <c r="F263" s="48" t="s">
        <v>3149</v>
      </c>
      <c r="G263" s="176" t="s">
        <v>1218</v>
      </c>
      <c r="H263" s="119" t="s">
        <v>1067</v>
      </c>
      <c r="I263" s="119" t="s">
        <v>80</v>
      </c>
      <c r="J263" s="119" t="s">
        <v>1074</v>
      </c>
      <c r="K263" s="119" t="str">
        <f>_xlfn.XLOOKUP(Tableau210[[#This Row],[NOM]],[8]LUT!$I$5:$I$301,[8]LUT!$N$5:$N$301)</f>
        <v>Ballon</v>
      </c>
      <c r="L263" s="119" t="s">
        <v>83</v>
      </c>
      <c r="M263" s="119"/>
      <c r="N263" s="119" t="s">
        <v>83</v>
      </c>
      <c r="O263" s="119"/>
      <c r="P263" s="119"/>
      <c r="Q263" s="119"/>
      <c r="R263" s="119"/>
      <c r="S263" s="119"/>
      <c r="T263" s="119"/>
      <c r="U263" s="119"/>
      <c r="V263" s="119"/>
      <c r="W263" s="117" t="s">
        <v>2537</v>
      </c>
      <c r="X263" s="207" cm="1">
        <f t="array" ref="X2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26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63" s="117" t="s">
        <v>3424</v>
      </c>
      <c r="AA263" s="207" cm="1">
        <f t="array" ref="AA2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6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63" s="48"/>
      <c r="AD263" s="117" t="s">
        <v>2196</v>
      </c>
      <c r="AE263" s="119"/>
      <c r="AF263" s="181">
        <f>IFERROR(VLOOKUP(Tableau210[[#This Row],[OPERATION]],Tableau4[],5,FALSE),"")</f>
        <v>0</v>
      </c>
      <c r="AG263" s="178" cm="1">
        <f t="array" ref="AG263">IFERROR(
   SUM(
      _xlfn._xlws.FILTER(
         Tableau3[JP],
         (Tableau3[ITEM]=Tableau210[[#This Row],[NOM]])*
         (Tableau3[Rep.]=Tableau210[[#This Row],[REPERE BUTA]])
      )
   ),
0)</f>
        <v>0</v>
      </c>
      <c r="AH263" s="182">
        <f>IFERROR(VLOOKUP(Tableau210[[#This Row],[OPERATION]],Tableau4[],4,FALSE),"")</f>
        <v>0</v>
      </c>
      <c r="AI263" s="178" cm="1">
        <f t="array" ref="AI263">IFERROR(
   SUM(
      _xlfn._xlws.FILTER(
         Tableau3[BP],
         (Tableau3[ITEM]=Tableau210[[#This Row],[NOM]])*
         (Tableau3[Rep.]=Tableau210[[#This Row],[REPERE BUTA]])
      )
   ),
0)</f>
        <v>0</v>
      </c>
      <c r="AJ263" s="182" t="str">
        <f>IF(Tableau210[[#This Row],[NB JP EMIS]]=1,"1 JP","") &amp; IF(Tableau210[[#This Row],[NB BP EMIS]]=1," 1 BP","")</f>
        <v/>
      </c>
      <c r="AK263" s="177" t="str">
        <f>IF(Tableau210[[#This Row],[NB JP BUTA]]=1,"1 JP","") &amp; IF(Tableau210[[#This Row],[Nb BP BUTA]]=1," 1 BP","") &amp; IF(Tableau210[[#This Row],[Nb BP BUTA]]=2," 2 BP","")</f>
        <v/>
      </c>
      <c r="AL263" s="117" t="s">
        <v>103</v>
      </c>
      <c r="AM263" s="117">
        <f>IFERROR(+VLOOKUP(AY263,Tiges!$G$4:$I$569,3,FALSE),"")</f>
        <v>32</v>
      </c>
      <c r="AN263" s="48"/>
      <c r="AO263" s="117" t="s">
        <v>3424</v>
      </c>
      <c r="AP263" s="177" cm="1">
        <f t="array" ref="AP2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263" s="411" t="s">
        <v>3424</v>
      </c>
      <c r="AR263" s="117" t="s">
        <v>3424</v>
      </c>
      <c r="AS263" s="177" cm="1">
        <f t="array" ref="AS2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263" s="411" t="s">
        <v>3424</v>
      </c>
      <c r="AU263" s="117" t="s">
        <v>3424</v>
      </c>
      <c r="AV263" s="177" t="str" cm="1">
        <f t="array" ref="AV2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63" s="117"/>
      <c r="AY263" s="117" cm="1">
        <f t="array" ref="AY263">IFERROR(_xlfn.XLOOKUP(Tableau210[[#This Row],[DN DONNEES BUTA ]]&amp;Tableau210[[#This Row],[PN DONNEES BUTA]],Tiges!$B$4:$B$79&amp;Tiges!$C$4:$C$79,Tiges!$G$4:$G$79),"")</f>
        <v>20</v>
      </c>
      <c r="AZ263" s="117"/>
      <c r="BA263" s="117" cm="1">
        <f t="array" ref="BA263">IFERROR(_xlfn.XLOOKUP(Tableau210[[#This Row],[DN DONNEES BUTA ]]&amp;Tableau210[[#This Row],[PN DONNEES BUTA]],Tiges!$B$4:$B$79&amp;Tiges!$C$4:$C$79,Tiges!$H$4:$H$79),"")</f>
        <v>110</v>
      </c>
      <c r="BB263" s="117"/>
      <c r="BC263" s="182">
        <f>IFERROR(VLOOKUP(Tableau210[[#This Row],[OPERATION]],Tableau4[],2,FALSE),"")</f>
        <v>0</v>
      </c>
      <c r="BD263" s="177" cm="1">
        <f t="array" ref="BD263">IFERROR(
   SUM(
      _xlfn._xlws.FILTER(
         Tableau3[Nb Platinage Joint],
         (Tableau3[ITEM]=Tableau210[[#This Row],[NOM]])*
         (Tableau3[Rep.]=Tableau210[[#This Row],[REPERE BUTA]])
      )
   ),
0)</f>
        <v>0</v>
      </c>
      <c r="BE263" s="182">
        <f>IFERROR(VLOOKUP(Tableau210[[#This Row],[OPERATION]],Tableau4[],3,FALSE),"")</f>
        <v>1</v>
      </c>
      <c r="BF263" s="177" cm="1">
        <f t="array" ref="BF263">IFERROR(
   SUM(
      _xlfn._xlws.FILTER(
         Tableau3[Joint Définitif Nb],
         (Tableau3[ITEM]=Tableau210[[#This Row],[NOM]])*
         (Tableau3[Rep.]=Tableau210[[#This Row],[REPERE BUTA]])
      )
   ),
0)</f>
        <v>1</v>
      </c>
      <c r="BG263" s="117" t="s">
        <v>3424</v>
      </c>
      <c r="BH263" s="177" t="str" cm="1">
        <f t="array" ref="BH2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3" s="117" t="s">
        <v>3424</v>
      </c>
      <c r="BK263" s="117" t="s">
        <v>3424</v>
      </c>
      <c r="BL263" s="167" t="s">
        <v>2380</v>
      </c>
      <c r="BM263" s="167"/>
      <c r="BN263" s="117"/>
      <c r="BO263" s="117"/>
      <c r="BP263" s="117"/>
      <c r="BQ263" s="48"/>
      <c r="BR263" s="119"/>
      <c r="BS263" s="48"/>
      <c r="BT263" s="48"/>
      <c r="BU263" s="48"/>
      <c r="BV263" s="48"/>
      <c r="BW263" s="48"/>
      <c r="BX263" s="48"/>
    </row>
    <row r="264" spans="1:76" s="154" customFormat="1" ht="15.75" hidden="1" x14ac:dyDescent="0.25">
      <c r="A264" s="48" t="e" cm="1">
        <f t="array" ref="A264">_xlfn.XLOOKUP(Tableau210[[#This Row],[NOM]]&amp;Tableau210[[#This Row],[REPERE BUTA]],[6]!Tableau16[POSTE TECHNIQUE]&amp;[6]!Tableau16[Repere ADM],[6]!Tableau16[NUMERO CLIENT])</f>
        <v>#N/A</v>
      </c>
      <c r="B264" s="48" t="e" cm="1">
        <f t="array" ref="B264">_xlfn.XLOOKUP(Tableau210[[#This Row],[NOM]]&amp;Tableau210[[#This Row],[REPERE BUTA]],[6]!Tableau16[POSTE TECHNIQUE]&amp;[6]!Tableau16[Repere REF],[6]!Tableau16[NUMERO CLIENT])</f>
        <v>#N/A</v>
      </c>
      <c r="C264" s="48" cm="1">
        <f t="array" ref="C264">_xlfn.XLOOKUP(Tableau210[[#This Row],[NOM]]&amp;Tableau210[[#This Row],[Repere Ubleam]],[7]Sheet1!$C$2:$C$2995&amp;[7]Sheet1!$I$2:$I$2995,[7]Sheet1!$A$2:$A$2995)</f>
        <v>236</v>
      </c>
      <c r="D264" s="48" t="str">
        <f>C264&amp;""</f>
        <v>236</v>
      </c>
      <c r="E264" s="48" t="e">
        <v>#N/A</v>
      </c>
      <c r="F264" s="48" t="e">
        <v>#N/A</v>
      </c>
      <c r="G264" s="149" t="s">
        <v>1313</v>
      </c>
      <c r="H264" s="150" t="s">
        <v>1067</v>
      </c>
      <c r="I264" s="150" t="s">
        <v>80</v>
      </c>
      <c r="J264" s="150" t="s">
        <v>1072</v>
      </c>
      <c r="K264" s="150" t="str">
        <f>_xlfn.XLOOKUP(Tableau210[[#This Row],[NOM]],[8]LUT!$I$5:$I$301,[8]LUT!$N$5:$N$301)</f>
        <v xml:space="preserve">Réacteur </v>
      </c>
      <c r="L264" s="150" t="s">
        <v>76</v>
      </c>
      <c r="M264" s="150" t="s">
        <v>1247</v>
      </c>
      <c r="N264" s="150" t="s">
        <v>1247</v>
      </c>
      <c r="O264" s="150"/>
      <c r="P264" s="150"/>
      <c r="Q264" s="150"/>
      <c r="R264" s="150"/>
      <c r="S264" s="150"/>
      <c r="T264" s="150"/>
      <c r="U264" s="150"/>
      <c r="V264" s="150"/>
      <c r="W264" s="151" t="s">
        <v>2159</v>
      </c>
      <c r="X264" s="151" cm="1">
        <f t="array" ref="X2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26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64" s="151" t="s">
        <v>3424</v>
      </c>
      <c r="AA264" s="151" cm="1">
        <f t="array" ref="AA2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6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64" s="152"/>
      <c r="AD264" s="153" t="s">
        <v>2196</v>
      </c>
      <c r="AE264" s="150"/>
      <c r="AF264" s="150">
        <f>IFERROR(VLOOKUP(Tableau210[[#This Row],[OPERATION]],Tableau4[],5,FALSE),"")</f>
        <v>0</v>
      </c>
      <c r="AG264" s="150" cm="1">
        <f t="array" ref="AG264">IFERROR(
   SUM(
      _xlfn._xlws.FILTER(
         Tableau3[JP],
         (Tableau3[ITEM]=Tableau210[[#This Row],[NOM]])*
         (Tableau3[Rep.]=Tableau210[[#This Row],[REPERE BUTA]])
      )
   ),
0)</f>
        <v>0</v>
      </c>
      <c r="AH264" s="153">
        <f>IFERROR(VLOOKUP(Tableau210[[#This Row],[OPERATION]],Tableau4[],4,FALSE),"")</f>
        <v>0</v>
      </c>
      <c r="AI264" s="150" cm="1">
        <f t="array" ref="AI264">IFERROR(
   SUM(
      _xlfn._xlws.FILTER(
         Tableau3[BP],
         (Tableau3[ITEM]=Tableau210[[#This Row],[NOM]])*
         (Tableau3[Rep.]=Tableau210[[#This Row],[REPERE BUTA]])
      )
   ),
0)</f>
        <v>0</v>
      </c>
      <c r="AJ264" s="153" t="str">
        <f>IF(Tableau210[[#This Row],[NB JP EMIS]]=1,"1 JP","") &amp; IF(Tableau210[[#This Row],[NB BP EMIS]]=1," 1 BP","")</f>
        <v/>
      </c>
      <c r="AK264" s="153" t="str">
        <f>IF(Tableau210[[#This Row],[NB JP BUTA]]=1,"1 JP","") &amp; IF(Tableau210[[#This Row],[Nb BP BUTA]]=1," 1 BP","") &amp; IF(Tableau210[[#This Row],[Nb BP BUTA]]=2," 2 BP","")</f>
        <v/>
      </c>
      <c r="AL264" s="153" t="s">
        <v>103</v>
      </c>
      <c r="AM264" s="153">
        <f>IFERROR(+VLOOKUP(AY264,Tiges!$G$4:$I$569,3,FALSE),"")</f>
        <v>41</v>
      </c>
      <c r="AN264" s="152"/>
      <c r="AO264" s="153" t="s">
        <v>3424</v>
      </c>
      <c r="AP264" s="153" cm="1">
        <f t="array" ref="AP2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26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64" s="153" t="s">
        <v>3424</v>
      </c>
      <c r="AS264" s="153" t="str" cm="1">
        <f t="array" ref="AS2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M27x180</v>
      </c>
      <c r="AT26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M27x180</v>
      </c>
      <c r="AU264" s="153" t="s">
        <v>3424</v>
      </c>
      <c r="AV264" s="153" t="str" cm="1">
        <f t="array" ref="AV2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6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64" s="153"/>
      <c r="AY264" s="153" cm="1">
        <f t="array" ref="AY264">IFERROR(_xlfn.XLOOKUP(Tableau210[[#This Row],[DN DONNEES BUTA ]]&amp;Tableau210[[#This Row],[PN DONNEES BUTA]],Tiges!$B$4:$B$79&amp;Tiges!$C$4:$C$79,Tiges!$G$4:$G$79),"")</f>
        <v>27</v>
      </c>
      <c r="AZ264" s="153"/>
      <c r="BA264" s="153" cm="1">
        <f t="array" ref="BA264">IFERROR(_xlfn.XLOOKUP(Tableau210[[#This Row],[DN DONNEES BUTA ]]&amp;Tableau210[[#This Row],[PN DONNEES BUTA]],Tiges!$B$4:$B$79&amp;Tiges!$C$4:$C$79,Tiges!$H$4:$H$79),"")</f>
        <v>170</v>
      </c>
      <c r="BB264" s="153"/>
      <c r="BC264" s="153">
        <f>IFERROR(VLOOKUP(Tableau210[[#This Row],[OPERATION]],Tableau4[],2,FALSE),"")</f>
        <v>0</v>
      </c>
      <c r="BD264" s="153" cm="1">
        <f t="array" ref="BD264">IFERROR(
   SUM(
      _xlfn._xlws.FILTER(
         Tableau3[Nb Platinage Joint],
         (Tableau3[ITEM]=Tableau210[[#This Row],[NOM]])*
         (Tableau3[Rep.]=Tableau210[[#This Row],[REPERE BUTA]])
      )
   ),
0)</f>
        <v>0</v>
      </c>
      <c r="BE264" s="153">
        <f>IFERROR(VLOOKUP(Tableau210[[#This Row],[OPERATION]],Tableau4[],3,FALSE),"")</f>
        <v>1</v>
      </c>
      <c r="BF264" s="153" cm="1">
        <f t="array" ref="BF264">IFERROR(
   SUM(
      _xlfn._xlws.FILTER(
         Tableau3[Joint Définitif Nb],
         (Tableau3[ITEM]=Tableau210[[#This Row],[NOM]])*
         (Tableau3[Rep.]=Tableau210[[#This Row],[REPERE BUTA]])
      )
   ),
0)</f>
        <v>2</v>
      </c>
      <c r="BG264" s="153" t="s">
        <v>3424</v>
      </c>
      <c r="BH264" s="153" t="str" cm="1">
        <f t="array" ref="BH2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4" s="153" t="s">
        <v>3424</v>
      </c>
      <c r="BK264" s="153" t="s">
        <v>3424</v>
      </c>
      <c r="BL264" s="153" t="s">
        <v>2467</v>
      </c>
      <c r="BM264" s="153" t="s">
        <v>2380</v>
      </c>
      <c r="BN264" s="153"/>
      <c r="BO264" s="153"/>
      <c r="BP264" s="153"/>
      <c r="BQ264" s="152"/>
      <c r="BR264" s="150"/>
      <c r="BS264" s="152"/>
      <c r="BT264" s="152"/>
      <c r="BU264" s="152"/>
      <c r="BV264" s="152"/>
      <c r="BW264" s="152"/>
      <c r="BX264" s="152"/>
    </row>
    <row r="265" spans="1:76" s="154" customFormat="1" ht="15.75" hidden="1" x14ac:dyDescent="0.25">
      <c r="A265" s="48" t="e" cm="1">
        <f t="array" ref="A265">_xlfn.XLOOKUP(Tableau210[[#This Row],[NOM]]&amp;Tableau210[[#This Row],[REPERE BUTA]],[6]!Tableau16[POSTE TECHNIQUE]&amp;[6]!Tableau16[Repere ADM],[6]!Tableau16[NUMERO CLIENT])</f>
        <v>#N/A</v>
      </c>
      <c r="B265" s="48" t="e" cm="1">
        <f t="array" ref="B265">_xlfn.XLOOKUP(Tableau210[[#This Row],[NOM]]&amp;Tableau210[[#This Row],[REPERE BUTA]],[6]!Tableau16[POSTE TECHNIQUE]&amp;[6]!Tableau16[Repere REF],[6]!Tableau16[NUMERO CLIENT])</f>
        <v>#N/A</v>
      </c>
      <c r="C265" s="48" cm="1">
        <f t="array" ref="C265">_xlfn.XLOOKUP(Tableau210[[#This Row],[NOM]]&amp;Tableau210[[#This Row],[Repere Ubleam]],[7]Sheet1!$C$2:$C$2995&amp;[7]Sheet1!$I$2:$I$2995,[7]Sheet1!$A$2:$A$2995)</f>
        <v>237</v>
      </c>
      <c r="D265" s="48" t="str">
        <f>C265&amp;""</f>
        <v>237</v>
      </c>
      <c r="E265" s="48" t="e">
        <v>#N/A</v>
      </c>
      <c r="F265" s="48" t="e">
        <v>#N/A</v>
      </c>
      <c r="G265" s="149" t="s">
        <v>1313</v>
      </c>
      <c r="H265" s="150" t="s">
        <v>1067</v>
      </c>
      <c r="I265" s="150" t="s">
        <v>80</v>
      </c>
      <c r="J265" s="150" t="s">
        <v>1072</v>
      </c>
      <c r="K265" s="150" t="str">
        <f>_xlfn.XLOOKUP(Tableau210[[#This Row],[NOM]],[8]LUT!$I$5:$I$301,[8]LUT!$N$5:$N$301)</f>
        <v xml:space="preserve">Réacteur </v>
      </c>
      <c r="L265" s="150" t="s">
        <v>76</v>
      </c>
      <c r="M265" s="150" t="s">
        <v>1364</v>
      </c>
      <c r="N265" s="150" t="s">
        <v>1364</v>
      </c>
      <c r="O265" s="150"/>
      <c r="P265" s="150"/>
      <c r="Q265" s="150"/>
      <c r="R265" s="150"/>
      <c r="S265" s="150"/>
      <c r="T265" s="150"/>
      <c r="U265" s="150"/>
      <c r="V265" s="150"/>
      <c r="W265" s="151" t="s">
        <v>2159</v>
      </c>
      <c r="X265" s="151" cm="1">
        <f t="array" ref="X2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265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65" s="151" t="s">
        <v>3424</v>
      </c>
      <c r="AA265" s="151" cm="1">
        <f t="array" ref="AA2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65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65" s="152"/>
      <c r="AD265" s="153" t="s">
        <v>2196</v>
      </c>
      <c r="AE265" s="150"/>
      <c r="AF265" s="150">
        <f>IFERROR(VLOOKUP(Tableau210[[#This Row],[OPERATION]],Tableau4[],5,FALSE),"")</f>
        <v>0</v>
      </c>
      <c r="AG265" s="150" cm="1">
        <f t="array" ref="AG265">IFERROR(
   SUM(
      _xlfn._xlws.FILTER(
         Tableau3[JP],
         (Tableau3[ITEM]=Tableau210[[#This Row],[NOM]])*
         (Tableau3[Rep.]=Tableau210[[#This Row],[REPERE BUTA]])
      )
   ),
0)</f>
        <v>0</v>
      </c>
      <c r="AH265" s="153">
        <f>IFERROR(VLOOKUP(Tableau210[[#This Row],[OPERATION]],Tableau4[],4,FALSE),"")</f>
        <v>0</v>
      </c>
      <c r="AI265" s="150" cm="1">
        <f t="array" ref="AI265">IFERROR(
   SUM(
      _xlfn._xlws.FILTER(
         Tableau3[BP],
         (Tableau3[ITEM]=Tableau210[[#This Row],[NOM]])*
         (Tableau3[Rep.]=Tableau210[[#This Row],[REPERE BUTA]])
      )
   ),
0)</f>
        <v>0</v>
      </c>
      <c r="AJ265" s="153" t="str">
        <f>IF(Tableau210[[#This Row],[NB JP EMIS]]=1,"1 JP","") &amp; IF(Tableau210[[#This Row],[NB BP EMIS]]=1," 1 BP","")</f>
        <v/>
      </c>
      <c r="AK265" s="153" t="str">
        <f>IF(Tableau210[[#This Row],[NB JP BUTA]]=1,"1 JP","") &amp; IF(Tableau210[[#This Row],[Nb BP BUTA]]=1," 1 BP","") &amp; IF(Tableau210[[#This Row],[Nb BP BUTA]]=2," 2 BP","")</f>
        <v/>
      </c>
      <c r="AL265" s="153" t="s">
        <v>103</v>
      </c>
      <c r="AM265" s="153">
        <f>IFERROR(+VLOOKUP(AY265,Tiges!$G$4:$I$569,3,FALSE),"")</f>
        <v>41</v>
      </c>
      <c r="AN265" s="152"/>
      <c r="AO265" s="153" t="s">
        <v>3424</v>
      </c>
      <c r="AP265" s="153" cm="1">
        <f t="array" ref="AP2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265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65" s="153" t="s">
        <v>3424</v>
      </c>
      <c r="AS265" s="153" t="str" cm="1">
        <f t="array" ref="AS2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M27x180</v>
      </c>
      <c r="AT265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M27x180</v>
      </c>
      <c r="AU265" s="153" t="s">
        <v>3424</v>
      </c>
      <c r="AV265" s="153" t="str" cm="1">
        <f t="array" ref="AV2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6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65" s="153"/>
      <c r="AY265" s="153" cm="1">
        <f t="array" ref="AY265">IFERROR(_xlfn.XLOOKUP(Tableau210[[#This Row],[DN DONNEES BUTA ]]&amp;Tableau210[[#This Row],[PN DONNEES BUTA]],Tiges!$B$4:$B$79&amp;Tiges!$C$4:$C$79,Tiges!$G$4:$G$79),"")</f>
        <v>27</v>
      </c>
      <c r="AZ265" s="153"/>
      <c r="BA265" s="153" cm="1">
        <f t="array" ref="BA265">IFERROR(_xlfn.XLOOKUP(Tableau210[[#This Row],[DN DONNEES BUTA ]]&amp;Tableau210[[#This Row],[PN DONNEES BUTA]],Tiges!$B$4:$B$79&amp;Tiges!$C$4:$C$79,Tiges!$H$4:$H$79),"")</f>
        <v>170</v>
      </c>
      <c r="BB265" s="153"/>
      <c r="BC265" s="153">
        <f>IFERROR(VLOOKUP(Tableau210[[#This Row],[OPERATION]],Tableau4[],2,FALSE),"")</f>
        <v>0</v>
      </c>
      <c r="BD265" s="153" cm="1">
        <f t="array" ref="BD265">IFERROR(
   SUM(
      _xlfn._xlws.FILTER(
         Tableau3[Nb Platinage Joint],
         (Tableau3[ITEM]=Tableau210[[#This Row],[NOM]])*
         (Tableau3[Rep.]=Tableau210[[#This Row],[REPERE BUTA]])
      )
   ),
0)</f>
        <v>0</v>
      </c>
      <c r="BE265" s="153">
        <f>IFERROR(VLOOKUP(Tableau210[[#This Row],[OPERATION]],Tableau4[],3,FALSE),"")</f>
        <v>1</v>
      </c>
      <c r="BF265" s="153" cm="1">
        <f t="array" ref="BF265">IFERROR(
   SUM(
      _xlfn._xlws.FILTER(
         Tableau3[Joint Définitif Nb],
         (Tableau3[ITEM]=Tableau210[[#This Row],[NOM]])*
         (Tableau3[Rep.]=Tableau210[[#This Row],[REPERE BUTA]])
      )
   ),
0)</f>
        <v>2</v>
      </c>
      <c r="BG265" s="153" t="s">
        <v>3424</v>
      </c>
      <c r="BH265" s="153" t="str" cm="1">
        <f t="array" ref="BH2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5" s="153" t="s">
        <v>3424</v>
      </c>
      <c r="BK265" s="153" t="s">
        <v>3424</v>
      </c>
      <c r="BL265" s="153" t="s">
        <v>2467</v>
      </c>
      <c r="BM265" s="153" t="s">
        <v>2380</v>
      </c>
      <c r="BN265" s="153"/>
      <c r="BO265" s="153"/>
      <c r="BP265" s="153"/>
      <c r="BQ265" s="152"/>
      <c r="BR265" s="150"/>
      <c r="BS265" s="152"/>
      <c r="BT265" s="152"/>
      <c r="BU265" s="152"/>
      <c r="BV265" s="152"/>
      <c r="BW265" s="152"/>
      <c r="BX265" s="152"/>
    </row>
    <row r="266" spans="1:76" ht="15.75" hidden="1" x14ac:dyDescent="0.25">
      <c r="A266" s="48" t="e" cm="1">
        <f t="array" ref="A266">_xlfn.XLOOKUP(Tableau210[[#This Row],[NOM]]&amp;Tableau210[[#This Row],[REPERE BUTA]],[6]!Tableau16[POSTE TECHNIQUE]&amp;[6]!Tableau16[Repere ADM],[6]!Tableau16[NUMERO CLIENT])</f>
        <v>#N/A</v>
      </c>
      <c r="B266" s="48" t="e" cm="1">
        <f t="array" ref="B266">_xlfn.XLOOKUP(Tableau210[[#This Row],[NOM]]&amp;Tableau210[[#This Row],[REPERE BUTA]],[6]!Tableau16[POSTE TECHNIQUE]&amp;[6]!Tableau16[Repere REF],[6]!Tableau16[NUMERO CLIENT])</f>
        <v>#N/A</v>
      </c>
      <c r="C266" s="48" cm="1">
        <f t="array" ref="C266">_xlfn.XLOOKUP(Tableau210[[#This Row],[NOM]]&amp;Tableau210[[#This Row],[Repere Ubleam]],[7]Sheet1!$C$2:$C$2995&amp;[7]Sheet1!$I$2:$I$2995,[7]Sheet1!$A$2:$A$2995)</f>
        <v>238</v>
      </c>
      <c r="D266" s="48" t="str">
        <f>C266&amp;""</f>
        <v>238</v>
      </c>
      <c r="E266" s="48" t="e">
        <v>#N/A</v>
      </c>
      <c r="F266" s="48" t="e">
        <v>#N/A</v>
      </c>
      <c r="G266" s="176" t="s">
        <v>1313</v>
      </c>
      <c r="H266" s="119" t="s">
        <v>1067</v>
      </c>
      <c r="I266" s="119" t="s">
        <v>80</v>
      </c>
      <c r="J266" s="119" t="s">
        <v>1072</v>
      </c>
      <c r="K266" s="119" t="str">
        <f>_xlfn.XLOOKUP(Tableau210[[#This Row],[NOM]],[8]LUT!$I$5:$I$301,[8]LUT!$N$5:$N$301)</f>
        <v xml:space="preserve">Réacteur </v>
      </c>
      <c r="L266" s="119" t="s">
        <v>81</v>
      </c>
      <c r="M266" s="119"/>
      <c r="N266" s="119" t="s">
        <v>81</v>
      </c>
      <c r="O266" s="119"/>
      <c r="P266" s="119"/>
      <c r="Q266" s="119"/>
      <c r="R266" s="119"/>
      <c r="S266" s="119"/>
      <c r="T266" s="119"/>
      <c r="U266" s="119"/>
      <c r="V266" s="119"/>
      <c r="W266" s="148" t="s">
        <v>1118</v>
      </c>
      <c r="X266" s="207" cm="1">
        <f t="array" ref="X2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26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66" s="148" t="s">
        <v>3424</v>
      </c>
      <c r="AA266" s="207" cm="1">
        <f t="array" ref="AA2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66" s="48"/>
      <c r="AD266" s="117" t="s">
        <v>2196</v>
      </c>
      <c r="AE266" s="119"/>
      <c r="AF266" s="181">
        <f>IFERROR(VLOOKUP(Tableau210[[#This Row],[OPERATION]],Tableau4[],5,FALSE),"")</f>
        <v>0</v>
      </c>
      <c r="AG266" s="178" cm="1">
        <f t="array" ref="AG266">IFERROR(
   SUM(
      _xlfn._xlws.FILTER(
         Tableau3[JP],
         (Tableau3[ITEM]=Tableau210[[#This Row],[NOM]])*
         (Tableau3[Rep.]=Tableau210[[#This Row],[REPERE BUTA]])
      )
   ),
0)</f>
        <v>0</v>
      </c>
      <c r="AH266" s="182">
        <f>IFERROR(VLOOKUP(Tableau210[[#This Row],[OPERATION]],Tableau4[],4,FALSE),"")</f>
        <v>0</v>
      </c>
      <c r="AI266" s="178" cm="1">
        <f t="array" ref="AI266">IFERROR(
   SUM(
      _xlfn._xlws.FILTER(
         Tableau3[BP],
         (Tableau3[ITEM]=Tableau210[[#This Row],[NOM]])*
         (Tableau3[Rep.]=Tableau210[[#This Row],[REPERE BUTA]])
      )
   ),
0)</f>
        <v>0</v>
      </c>
      <c r="AJ266" s="182" t="str">
        <f>IF(Tableau210[[#This Row],[NB JP EMIS]]=1,"1 JP","") &amp; IF(Tableau210[[#This Row],[NB BP EMIS]]=1," 1 BP","")</f>
        <v/>
      </c>
      <c r="AK266" s="177" t="str">
        <f>IF(Tableau210[[#This Row],[NB JP BUTA]]=1,"1 JP","") &amp; IF(Tableau210[[#This Row],[Nb BP BUTA]]=1," 1 BP","") &amp; IF(Tableau210[[#This Row],[Nb BP BUTA]]=2," 2 BP","")</f>
        <v/>
      </c>
      <c r="AL266" s="117" t="s">
        <v>103</v>
      </c>
      <c r="AM266" s="117">
        <f>IFERROR(+VLOOKUP(AY266,Tiges!$G$4:$I$569,3,FALSE),"")</f>
        <v>46</v>
      </c>
      <c r="AN266" s="48"/>
      <c r="AO266" s="117">
        <v>16</v>
      </c>
      <c r="AP266" s="177" cm="1">
        <f t="array" ref="AP2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2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66" s="117" t="s">
        <v>2274</v>
      </c>
      <c r="AS266" s="177" t="str" cm="1">
        <f t="array" ref="AS2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M30x190</v>
      </c>
      <c r="AT2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M30x190</v>
      </c>
      <c r="AU266" s="117" t="s">
        <v>1123</v>
      </c>
      <c r="AV266" s="177" t="str" cm="1">
        <f t="array" ref="AV2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66" s="117"/>
      <c r="AY266" s="117" cm="1">
        <f t="array" ref="AY266">IFERROR(_xlfn.XLOOKUP(Tableau210[[#This Row],[DN DONNEES BUTA ]]&amp;Tableau210[[#This Row],[PN DONNEES BUTA]],Tiges!$B$4:$B$79&amp;Tiges!$C$4:$C$79,Tiges!$G$4:$G$79),"")</f>
        <v>30</v>
      </c>
      <c r="AZ266" s="117"/>
      <c r="BA266" s="117" cm="1">
        <f t="array" ref="BA266">IFERROR(_xlfn.XLOOKUP(Tableau210[[#This Row],[DN DONNEES BUTA ]]&amp;Tableau210[[#This Row],[PN DONNEES BUTA]],Tiges!$B$4:$B$79&amp;Tiges!$C$4:$C$79,Tiges!$H$4:$H$79),"")</f>
        <v>180</v>
      </c>
      <c r="BB266" s="117"/>
      <c r="BC266" s="182">
        <f>IFERROR(VLOOKUP(Tableau210[[#This Row],[OPERATION]],Tableau4[],2,FALSE),"")</f>
        <v>0</v>
      </c>
      <c r="BD266" s="177" cm="1">
        <f t="array" ref="BD266">IFERROR(
   SUM(
      _xlfn._xlws.FILTER(
         Tableau3[Nb Platinage Joint],
         (Tableau3[ITEM]=Tableau210[[#This Row],[NOM]])*
         (Tableau3[Rep.]=Tableau210[[#This Row],[REPERE BUTA]])
      )
   ),
0)</f>
        <v>0</v>
      </c>
      <c r="BE266" s="182">
        <f>IFERROR(VLOOKUP(Tableau210[[#This Row],[OPERATION]],Tableau4[],3,FALSE),"")</f>
        <v>1</v>
      </c>
      <c r="BF266" s="177" cm="1">
        <f t="array" ref="BF266">IFERROR(
   SUM(
      _xlfn._xlws.FILTER(
         Tableau3[Joint Définitif Nb],
         (Tableau3[ITEM]=Tableau210[[#This Row],[NOM]])*
         (Tableau3[Rep.]=Tableau210[[#This Row],[REPERE BUTA]])
      )
   ),
0)</f>
        <v>1</v>
      </c>
      <c r="BG266" s="117" t="s">
        <v>129</v>
      </c>
      <c r="BH266" s="177" t="str" cm="1">
        <f t="array" ref="BH2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6" s="117" t="s">
        <v>2408</v>
      </c>
      <c r="BK266" s="117" t="s">
        <v>37</v>
      </c>
      <c r="BL266" s="167" t="s">
        <v>2380</v>
      </c>
      <c r="BM266" s="167"/>
      <c r="BN266" s="117"/>
      <c r="BO266" s="117"/>
      <c r="BP266" s="117"/>
      <c r="BQ266" s="48"/>
      <c r="BR266" s="119"/>
      <c r="BS266" s="48"/>
      <c r="BT266" s="48"/>
      <c r="BU266" s="48"/>
      <c r="BV266" s="48"/>
      <c r="BW266" s="48"/>
      <c r="BX266" s="48"/>
    </row>
    <row r="267" spans="1:76" ht="15.75" hidden="1" x14ac:dyDescent="0.25">
      <c r="A267" s="48" t="e" cm="1">
        <f t="array" ref="A267">_xlfn.XLOOKUP(Tableau210[[#This Row],[NOM]]&amp;Tableau210[[#This Row],[REPERE BUTA]],[6]!Tableau16[POSTE TECHNIQUE]&amp;[6]!Tableau16[Repere ADM],[6]!Tableau16[NUMERO CLIENT])</f>
        <v>#N/A</v>
      </c>
      <c r="B267" s="48" t="e" cm="1">
        <f t="array" ref="B267">_xlfn.XLOOKUP(Tableau210[[#This Row],[NOM]]&amp;Tableau210[[#This Row],[REPERE BUTA]],[6]!Tableau16[POSTE TECHNIQUE]&amp;[6]!Tableau16[Repere REF],[6]!Tableau16[NUMERO CLIENT])</f>
        <v>#N/A</v>
      </c>
      <c r="C267" s="48" cm="1">
        <f t="array" ref="C267">_xlfn.XLOOKUP(Tableau210[[#This Row],[NOM]]&amp;Tableau210[[#This Row],[Repere Ubleam]],[7]Sheet1!$C$2:$C$2995&amp;[7]Sheet1!$I$2:$I$2995,[7]Sheet1!$A$2:$A$2995)</f>
        <v>239</v>
      </c>
      <c r="D267" s="48" t="str">
        <f>C267&amp;""</f>
        <v>239</v>
      </c>
      <c r="E267" s="48" t="e">
        <v>#N/A</v>
      </c>
      <c r="F267" s="48" t="e">
        <v>#N/A</v>
      </c>
      <c r="G267" s="176" t="s">
        <v>1313</v>
      </c>
      <c r="H267" s="119" t="s">
        <v>1067</v>
      </c>
      <c r="I267" s="119" t="s">
        <v>80</v>
      </c>
      <c r="J267" s="119" t="s">
        <v>1072</v>
      </c>
      <c r="K267" s="119" t="str">
        <f>_xlfn.XLOOKUP(Tableau210[[#This Row],[NOM]],[8]LUT!$I$5:$I$301,[8]LUT!$N$5:$N$301)</f>
        <v xml:space="preserve">Réacteur </v>
      </c>
      <c r="L267" s="119" t="s">
        <v>82</v>
      </c>
      <c r="M267" s="119"/>
      <c r="N267" s="119" t="s">
        <v>82</v>
      </c>
      <c r="O267" s="119"/>
      <c r="P267" s="119"/>
      <c r="Q267" s="119"/>
      <c r="R267" s="119"/>
      <c r="S267" s="119"/>
      <c r="T267" s="119"/>
      <c r="U267" s="119"/>
      <c r="V267" s="119"/>
      <c r="W267" s="148" t="s">
        <v>1118</v>
      </c>
      <c r="X267" s="207" cm="1">
        <f t="array" ref="X2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26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67" s="148" t="s">
        <v>3424</v>
      </c>
      <c r="AA267" s="207" cm="1">
        <f t="array" ref="AA2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6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67" s="48"/>
      <c r="AD267" s="117" t="s">
        <v>2196</v>
      </c>
      <c r="AE267" s="119"/>
      <c r="AF267" s="181">
        <f>IFERROR(VLOOKUP(Tableau210[[#This Row],[OPERATION]],Tableau4[],5,FALSE),"")</f>
        <v>0</v>
      </c>
      <c r="AG267" s="178" cm="1">
        <f t="array" ref="AG267">IFERROR(
   SUM(
      _xlfn._xlws.FILTER(
         Tableau3[JP],
         (Tableau3[ITEM]=Tableau210[[#This Row],[NOM]])*
         (Tableau3[Rep.]=Tableau210[[#This Row],[REPERE BUTA]])
      )
   ),
0)</f>
        <v>0</v>
      </c>
      <c r="AH267" s="182">
        <f>IFERROR(VLOOKUP(Tableau210[[#This Row],[OPERATION]],Tableau4[],4,FALSE),"")</f>
        <v>0</v>
      </c>
      <c r="AI267" s="178" cm="1">
        <f t="array" ref="AI267">IFERROR(
   SUM(
      _xlfn._xlws.FILTER(
         Tableau3[BP],
         (Tableau3[ITEM]=Tableau210[[#This Row],[NOM]])*
         (Tableau3[Rep.]=Tableau210[[#This Row],[REPERE BUTA]])
      )
   ),
0)</f>
        <v>0</v>
      </c>
      <c r="AJ267" s="182" t="str">
        <f>IF(Tableau210[[#This Row],[NB JP EMIS]]=1,"1 JP","") &amp; IF(Tableau210[[#This Row],[NB BP EMIS]]=1," 1 BP","")</f>
        <v/>
      </c>
      <c r="AK267" s="177" t="str">
        <f>IF(Tableau210[[#This Row],[NB JP BUTA]]=1,"1 JP","") &amp; IF(Tableau210[[#This Row],[Nb BP BUTA]]=1," 1 BP","") &amp; IF(Tableau210[[#This Row],[Nb BP BUTA]]=2," 2 BP","")</f>
        <v/>
      </c>
      <c r="AL267" s="117" t="s">
        <v>103</v>
      </c>
      <c r="AM267" s="117">
        <f>IFERROR(+VLOOKUP(AY267,Tiges!$G$4:$I$569,3,FALSE),"")</f>
        <v>46</v>
      </c>
      <c r="AN267" s="48"/>
      <c r="AO267" s="117">
        <v>16</v>
      </c>
      <c r="AP267" s="177" cm="1">
        <f t="array" ref="AP2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2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67" s="117" t="s">
        <v>2274</v>
      </c>
      <c r="AS267" s="177" t="str" cm="1">
        <f t="array" ref="AS2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M30x190</v>
      </c>
      <c r="AT2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M30x190</v>
      </c>
      <c r="AU267" s="117" t="s">
        <v>1123</v>
      </c>
      <c r="AV267" s="177" t="str" cm="1">
        <f t="array" ref="AV2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67" s="117"/>
      <c r="AY267" s="117" cm="1">
        <f t="array" ref="AY267">IFERROR(_xlfn.XLOOKUP(Tableau210[[#This Row],[DN DONNEES BUTA ]]&amp;Tableau210[[#This Row],[PN DONNEES BUTA]],Tiges!$B$4:$B$79&amp;Tiges!$C$4:$C$79,Tiges!$G$4:$G$79),"")</f>
        <v>30</v>
      </c>
      <c r="AZ267" s="117"/>
      <c r="BA267" s="117" cm="1">
        <f t="array" ref="BA267">IFERROR(_xlfn.XLOOKUP(Tableau210[[#This Row],[DN DONNEES BUTA ]]&amp;Tableau210[[#This Row],[PN DONNEES BUTA]],Tiges!$B$4:$B$79&amp;Tiges!$C$4:$C$79,Tiges!$H$4:$H$79),"")</f>
        <v>180</v>
      </c>
      <c r="BB267" s="117"/>
      <c r="BC267" s="182">
        <f>IFERROR(VLOOKUP(Tableau210[[#This Row],[OPERATION]],Tableau4[],2,FALSE),"")</f>
        <v>0</v>
      </c>
      <c r="BD267" s="177" cm="1">
        <f t="array" ref="BD267">IFERROR(
   SUM(
      _xlfn._xlws.FILTER(
         Tableau3[Nb Platinage Joint],
         (Tableau3[ITEM]=Tableau210[[#This Row],[NOM]])*
         (Tableau3[Rep.]=Tableau210[[#This Row],[REPERE BUTA]])
      )
   ),
0)</f>
        <v>0</v>
      </c>
      <c r="BE267" s="182">
        <f>IFERROR(VLOOKUP(Tableau210[[#This Row],[OPERATION]],Tableau4[],3,FALSE),"")</f>
        <v>1</v>
      </c>
      <c r="BF267" s="177" cm="1">
        <f t="array" ref="BF267">IFERROR(
   SUM(
      _xlfn._xlws.FILTER(
         Tableau3[Joint Définitif Nb],
         (Tableau3[ITEM]=Tableau210[[#This Row],[NOM]])*
         (Tableau3[Rep.]=Tableau210[[#This Row],[REPERE BUTA]])
      )
   ),
0)</f>
        <v>1</v>
      </c>
      <c r="BG267" s="117" t="s">
        <v>129</v>
      </c>
      <c r="BH267" s="177" t="str" cm="1">
        <f t="array" ref="BH2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7" s="117" t="s">
        <v>2408</v>
      </c>
      <c r="BK267" s="117" t="s">
        <v>37</v>
      </c>
      <c r="BL267" s="167" t="s">
        <v>2380</v>
      </c>
      <c r="BM267" s="167"/>
      <c r="BN267" s="117"/>
      <c r="BO267" s="117"/>
      <c r="BP267" s="117"/>
      <c r="BQ267" s="48"/>
      <c r="BR267" s="119"/>
      <c r="BS267" s="48"/>
      <c r="BT267" s="48"/>
      <c r="BU267" s="48"/>
      <c r="BV267" s="48"/>
      <c r="BW267" s="48"/>
      <c r="BX267" s="48"/>
    </row>
    <row r="268" spans="1:76" ht="15.75" hidden="1" x14ac:dyDescent="0.25">
      <c r="A268" s="48" t="e" cm="1">
        <f t="array" ref="A268">_xlfn.XLOOKUP(Tableau210[[#This Row],[NOM]]&amp;Tableau210[[#This Row],[REPERE BUTA]],[6]!Tableau16[POSTE TECHNIQUE]&amp;[6]!Tableau16[Repere ADM],[6]!Tableau16[NUMERO CLIENT])</f>
        <v>#N/A</v>
      </c>
      <c r="B268" s="48" t="e" cm="1">
        <f t="array" ref="B268">_xlfn.XLOOKUP(Tableau210[[#This Row],[NOM]]&amp;Tableau210[[#This Row],[REPERE BUTA]],[6]!Tableau16[POSTE TECHNIQUE]&amp;[6]!Tableau16[Repere REF],[6]!Tableau16[NUMERO CLIENT])</f>
        <v>#N/A</v>
      </c>
      <c r="C268" s="48" cm="1">
        <f t="array" ref="C268">_xlfn.XLOOKUP(Tableau210[[#This Row],[NOM]]&amp;Tableau210[[#This Row],[Repere Ubleam]],[7]Sheet1!$C$2:$C$2995&amp;[7]Sheet1!$I$2:$I$2995,[7]Sheet1!$A$2:$A$2995)</f>
        <v>240</v>
      </c>
      <c r="D268" s="48" t="str">
        <f>C268&amp;""</f>
        <v>240</v>
      </c>
      <c r="E268" s="48" t="e">
        <v>#N/A</v>
      </c>
      <c r="F268" s="48" t="e">
        <v>#N/A</v>
      </c>
      <c r="G268" s="176" t="s">
        <v>1313</v>
      </c>
      <c r="H268" s="119" t="s">
        <v>1067</v>
      </c>
      <c r="I268" s="119" t="s">
        <v>80</v>
      </c>
      <c r="J268" s="119" t="s">
        <v>1072</v>
      </c>
      <c r="K268" s="119" t="str">
        <f>_xlfn.XLOOKUP(Tableau210[[#This Row],[NOM]],[8]LUT!$I$5:$I$301,[8]LUT!$N$5:$N$301)</f>
        <v xml:space="preserve">Réacteur </v>
      </c>
      <c r="L268" s="119" t="s">
        <v>105</v>
      </c>
      <c r="M268" s="119" t="s">
        <v>2112</v>
      </c>
      <c r="N268" s="119" t="s">
        <v>2112</v>
      </c>
      <c r="O268" s="119"/>
      <c r="P268" s="119"/>
      <c r="Q268" s="119"/>
      <c r="R268" s="119"/>
      <c r="S268" s="119"/>
      <c r="T268" s="119"/>
      <c r="U268" s="119"/>
      <c r="V268" s="119"/>
      <c r="W268" s="148">
        <v>40</v>
      </c>
      <c r="X268" s="207" cm="1">
        <f t="array" ref="X2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26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68" s="148">
        <v>50</v>
      </c>
      <c r="AA268" s="207" cm="1">
        <f t="array" ref="AA2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6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68" s="48"/>
      <c r="AD268" s="117" t="s">
        <v>2196</v>
      </c>
      <c r="AE268" s="119"/>
      <c r="AF268" s="181">
        <f>IFERROR(VLOOKUP(Tableau210[[#This Row],[OPERATION]],Tableau4[],5,FALSE),"")</f>
        <v>0</v>
      </c>
      <c r="AG268" s="178" cm="1">
        <f t="array" ref="AG268">IFERROR(
   SUM(
      _xlfn._xlws.FILTER(
         Tableau3[JP],
         (Tableau3[ITEM]=Tableau210[[#This Row],[NOM]])*
         (Tableau3[Rep.]=Tableau210[[#This Row],[REPERE BUTA]])
      )
   ),
0)</f>
        <v>0</v>
      </c>
      <c r="AH268" s="182">
        <f>IFERROR(VLOOKUP(Tableau210[[#This Row],[OPERATION]],Tableau4[],4,FALSE),"")</f>
        <v>0</v>
      </c>
      <c r="AI268" s="178" cm="1">
        <f t="array" ref="AI268">IFERROR(
   SUM(
      _xlfn._xlws.FILTER(
         Tableau3[BP],
         (Tableau3[ITEM]=Tableau210[[#This Row],[NOM]])*
         (Tableau3[Rep.]=Tableau210[[#This Row],[REPERE BUTA]])
      )
   ),
0)</f>
        <v>0</v>
      </c>
      <c r="AJ268" s="182" t="str">
        <f>IF(Tableau210[[#This Row],[NB JP EMIS]]=1,"1 JP","") &amp; IF(Tableau210[[#This Row],[NB BP EMIS]]=1," 1 BP","")</f>
        <v/>
      </c>
      <c r="AK268" s="177" t="str">
        <f>IF(Tableau210[[#This Row],[NB JP BUTA]]=1,"1 JP","") &amp; IF(Tableau210[[#This Row],[Nb BP BUTA]]=1," 1 BP","") &amp; IF(Tableau210[[#This Row],[Nb BP BUTA]]=2," 2 BP","")</f>
        <v/>
      </c>
      <c r="AL268" s="117" t="s">
        <v>103</v>
      </c>
      <c r="AM268" s="117">
        <f>IFERROR(+VLOOKUP(AY268,Tiges!$G$4:$I$569,3,FALSE),"")</f>
        <v>32</v>
      </c>
      <c r="AN268" s="48"/>
      <c r="AO268" s="117">
        <v>4</v>
      </c>
      <c r="AP268" s="177" cm="1">
        <f t="array" ref="AP2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68" s="117" t="s">
        <v>2161</v>
      </c>
      <c r="AS268" s="177" t="str" cm="1">
        <f t="array" ref="AS2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26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68" s="117" t="s">
        <v>1123</v>
      </c>
      <c r="AV268" s="177" cm="1">
        <f t="array" ref="AV2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68" s="117"/>
      <c r="AY268" s="117" cm="1">
        <f t="array" ref="AY268">IFERROR(_xlfn.XLOOKUP(Tableau210[[#This Row],[DN DONNEES BUTA ]]&amp;Tableau210[[#This Row],[PN DONNEES BUTA]],Tiges!$B$4:$B$79&amp;Tiges!$C$4:$C$79,Tiges!$G$4:$G$79),"")</f>
        <v>20</v>
      </c>
      <c r="AZ268" s="117"/>
      <c r="BA268" s="117" cm="1">
        <f t="array" ref="BA268">IFERROR(_xlfn.XLOOKUP(Tableau210[[#This Row],[DN DONNEES BUTA ]]&amp;Tableau210[[#This Row],[PN DONNEES BUTA]],Tiges!$B$4:$B$79&amp;Tiges!$C$4:$C$79,Tiges!$H$4:$H$79),"")</f>
        <v>100</v>
      </c>
      <c r="BB268" s="117"/>
      <c r="BC268" s="182">
        <f>IFERROR(VLOOKUP(Tableau210[[#This Row],[OPERATION]],Tableau4[],2,FALSE),"")</f>
        <v>0</v>
      </c>
      <c r="BD268" s="177" cm="1">
        <f t="array" ref="BD268">IFERROR(
   SUM(
      _xlfn._xlws.FILTER(
         Tableau3[Nb Platinage Joint],
         (Tableau3[ITEM]=Tableau210[[#This Row],[NOM]])*
         (Tableau3[Rep.]=Tableau210[[#This Row],[REPERE BUTA]])
      )
   ),
0)</f>
        <v>0</v>
      </c>
      <c r="BE268" s="182">
        <f>IFERROR(VLOOKUP(Tableau210[[#This Row],[OPERATION]],Tableau4[],3,FALSE),"")</f>
        <v>1</v>
      </c>
      <c r="BF268" s="177" cm="1">
        <f t="array" ref="BF268">IFERROR(
   SUM(
      _xlfn._xlws.FILTER(
         Tableau3[Joint Définitif Nb],
         (Tableau3[ITEM]=Tableau210[[#This Row],[NOM]])*
         (Tableau3[Rep.]=Tableau210[[#This Row],[REPERE BUTA]])
      )
   ),
0)</f>
        <v>2</v>
      </c>
      <c r="BG268" s="117" t="s">
        <v>129</v>
      </c>
      <c r="BH268" s="177" t="str" cm="1">
        <f t="array" ref="BH2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8" s="117" t="s">
        <v>2408</v>
      </c>
      <c r="BK268" s="117" t="s">
        <v>37</v>
      </c>
      <c r="BL268" s="167" t="s">
        <v>2380</v>
      </c>
      <c r="BM268" s="167"/>
      <c r="BN268" s="117"/>
      <c r="BO268" s="117"/>
      <c r="BP268" s="117"/>
      <c r="BQ268" s="48"/>
      <c r="BR268" s="119"/>
      <c r="BS268" s="48"/>
      <c r="BT268" s="48"/>
      <c r="BU268" s="48"/>
      <c r="BV268" s="48"/>
      <c r="BW268" s="48"/>
      <c r="BX268" s="48"/>
    </row>
    <row r="269" spans="1:76" ht="15.75" hidden="1" x14ac:dyDescent="0.25">
      <c r="A269" s="48" t="e" cm="1">
        <f t="array" ref="A269">_xlfn.XLOOKUP(Tableau210[[#This Row],[NOM]]&amp;Tableau210[[#This Row],[REPERE BUTA]],[6]!Tableau16[POSTE TECHNIQUE]&amp;[6]!Tableau16[Repere ADM],[6]!Tableau16[NUMERO CLIENT])</f>
        <v>#N/A</v>
      </c>
      <c r="B269" s="48" t="e" cm="1">
        <f t="array" ref="B269">_xlfn.XLOOKUP(Tableau210[[#This Row],[NOM]]&amp;Tableau210[[#This Row],[REPERE BUTA]],[6]!Tableau16[POSTE TECHNIQUE]&amp;[6]!Tableau16[Repere REF],[6]!Tableau16[NUMERO CLIENT])</f>
        <v>#N/A</v>
      </c>
      <c r="C269" s="48" cm="1">
        <f t="array" ref="C269">_xlfn.XLOOKUP(Tableau210[[#This Row],[NOM]]&amp;Tableau210[[#This Row],[Repere Ubleam]],[7]Sheet1!$C$2:$C$2995&amp;[7]Sheet1!$I$2:$I$2995,[7]Sheet1!$A$2:$A$2995)</f>
        <v>241</v>
      </c>
      <c r="D269" s="48" t="str">
        <f>C269&amp;""</f>
        <v>241</v>
      </c>
      <c r="E269" s="48" t="e">
        <v>#N/A</v>
      </c>
      <c r="F269" s="48" t="e">
        <v>#N/A</v>
      </c>
      <c r="G269" s="176" t="s">
        <v>1313</v>
      </c>
      <c r="H269" s="119" t="s">
        <v>1067</v>
      </c>
      <c r="I269" s="119" t="s">
        <v>80</v>
      </c>
      <c r="J269" s="119" t="s">
        <v>1072</v>
      </c>
      <c r="K269" s="119" t="str">
        <f>_xlfn.XLOOKUP(Tableau210[[#This Row],[NOM]],[8]LUT!$I$5:$I$301,[8]LUT!$N$5:$N$301)</f>
        <v xml:space="preserve">Réacteur </v>
      </c>
      <c r="L269" s="119" t="s">
        <v>105</v>
      </c>
      <c r="M269" s="119" t="s">
        <v>2115</v>
      </c>
      <c r="N269" s="119" t="s">
        <v>2115</v>
      </c>
      <c r="O269" s="119"/>
      <c r="P269" s="119"/>
      <c r="Q269" s="119"/>
      <c r="R269" s="119"/>
      <c r="S269" s="119"/>
      <c r="T269" s="119"/>
      <c r="U269" s="119"/>
      <c r="V269" s="119"/>
      <c r="W269" s="148">
        <v>40</v>
      </c>
      <c r="X269" s="207" cm="1">
        <f t="array" ref="X2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26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69" s="148">
        <v>50</v>
      </c>
      <c r="AA269" s="207" cm="1">
        <f t="array" ref="AA2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6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69" s="48"/>
      <c r="AD269" s="117" t="s">
        <v>2196</v>
      </c>
      <c r="AE269" s="119"/>
      <c r="AF269" s="181">
        <f>IFERROR(VLOOKUP(Tableau210[[#This Row],[OPERATION]],Tableau4[],5,FALSE),"")</f>
        <v>0</v>
      </c>
      <c r="AG269" s="178"/>
      <c r="AH269" s="182">
        <f>IFERROR(VLOOKUP(Tableau210[[#This Row],[OPERATION]],Tableau4[],4,FALSE),"")</f>
        <v>0</v>
      </c>
      <c r="AI269" s="178"/>
      <c r="AJ269" s="182" t="str">
        <f>IF(Tableau210[[#This Row],[NB JP EMIS]]=1,"1 JP","") &amp; IF(Tableau210[[#This Row],[NB BP EMIS]]=1," 1 BP","")</f>
        <v/>
      </c>
      <c r="AK269" s="177" t="str">
        <f>IF(Tableau210[[#This Row],[NB JP BUTA]]=1,"1 JP","") &amp; IF(Tableau210[[#This Row],[Nb BP BUTA]]=1," 1 BP","") &amp; IF(Tableau210[[#This Row],[Nb BP BUTA]]=2," 2 BP","")</f>
        <v/>
      </c>
      <c r="AL269" s="117" t="s">
        <v>103</v>
      </c>
      <c r="AM269" s="117">
        <f>IFERROR(+VLOOKUP(AY269,Tiges!$G$4:$I$569,3,FALSE),"")</f>
        <v>32</v>
      </c>
      <c r="AN269" s="48"/>
      <c r="AO269" s="117">
        <v>4</v>
      </c>
      <c r="AP269" s="177" cm="1">
        <f t="array" ref="AP2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69" s="117" t="s">
        <v>2161</v>
      </c>
      <c r="AS269" s="177" t="str" cm="1">
        <f t="array" ref="AS2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2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69" s="117" t="s">
        <v>1123</v>
      </c>
      <c r="AV269" s="177" cm="1">
        <f t="array" ref="AV2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69" s="117"/>
      <c r="AY269" s="117" cm="1">
        <f t="array" ref="AY269">IFERROR(_xlfn.XLOOKUP(Tableau210[[#This Row],[DN DONNEES BUTA ]]&amp;Tableau210[[#This Row],[PN DONNEES BUTA]],Tiges!$B$4:$B$79&amp;Tiges!$C$4:$C$79,Tiges!$G$4:$G$79),"")</f>
        <v>20</v>
      </c>
      <c r="AZ269" s="117"/>
      <c r="BA269" s="117" cm="1">
        <f t="array" ref="BA269">IFERROR(_xlfn.XLOOKUP(Tableau210[[#This Row],[DN DONNEES BUTA ]]&amp;Tableau210[[#This Row],[PN DONNEES BUTA]],Tiges!$B$4:$B$79&amp;Tiges!$C$4:$C$79,Tiges!$H$4:$H$79),"")</f>
        <v>100</v>
      </c>
      <c r="BB269" s="117"/>
      <c r="BC269" s="182">
        <f>IFERROR(VLOOKUP(Tableau210[[#This Row],[OPERATION]],Tableau4[],2,FALSE),"")</f>
        <v>0</v>
      </c>
      <c r="BD269" s="177"/>
      <c r="BE269" s="182">
        <f>IFERROR(VLOOKUP(Tableau210[[#This Row],[OPERATION]],Tableau4[],3,FALSE),"")</f>
        <v>1</v>
      </c>
      <c r="BF269" s="177"/>
      <c r="BG269" s="117" t="s">
        <v>129</v>
      </c>
      <c r="BH269" s="177" t="str" cm="1">
        <f t="array" ref="BH2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69" s="117" t="s">
        <v>2408</v>
      </c>
      <c r="BK269" s="117" t="s">
        <v>37</v>
      </c>
      <c r="BL269" s="167" t="s">
        <v>2380</v>
      </c>
      <c r="BM269" s="167"/>
      <c r="BN269" s="117"/>
      <c r="BO269" s="117"/>
      <c r="BP269" s="117"/>
      <c r="BQ269" s="48"/>
      <c r="BR269" s="119"/>
      <c r="BS269" s="48"/>
      <c r="BT269" s="48"/>
      <c r="BU269" s="48"/>
      <c r="BV269" s="48"/>
      <c r="BW269" s="48"/>
      <c r="BX269" s="48"/>
    </row>
    <row r="270" spans="1:76" ht="15.75" hidden="1" x14ac:dyDescent="0.25">
      <c r="A270" s="48" t="e" cm="1">
        <f t="array" ref="A270">_xlfn.XLOOKUP(Tableau210[[#This Row],[NOM]]&amp;Tableau210[[#This Row],[REPERE BUTA]],[6]!Tableau16[POSTE TECHNIQUE]&amp;[6]!Tableau16[Repere ADM],[6]!Tableau16[NUMERO CLIENT])</f>
        <v>#N/A</v>
      </c>
      <c r="B270" s="48" t="e" cm="1">
        <f t="array" ref="B270">_xlfn.XLOOKUP(Tableau210[[#This Row],[NOM]]&amp;Tableau210[[#This Row],[REPERE BUTA]],[6]!Tableau16[POSTE TECHNIQUE]&amp;[6]!Tableau16[Repere REF],[6]!Tableau16[NUMERO CLIENT])</f>
        <v>#N/A</v>
      </c>
      <c r="C270" s="48" cm="1">
        <f t="array" ref="C270">_xlfn.XLOOKUP(Tableau210[[#This Row],[NOM]]&amp;Tableau210[[#This Row],[Repere Ubleam]],[7]Sheet1!$C$2:$C$2995&amp;[7]Sheet1!$I$2:$I$2995,[7]Sheet1!$A$2:$A$2995)</f>
        <v>243</v>
      </c>
      <c r="D270" s="48" t="str">
        <f>C270&amp;""</f>
        <v>243</v>
      </c>
      <c r="E270" s="48" t="e">
        <v>#N/A</v>
      </c>
      <c r="F270" s="48" t="e">
        <v>#N/A</v>
      </c>
      <c r="G270" s="176" t="s">
        <v>1313</v>
      </c>
      <c r="H270" s="119" t="s">
        <v>1067</v>
      </c>
      <c r="I270" s="119" t="s">
        <v>80</v>
      </c>
      <c r="J270" s="119" t="s">
        <v>1072</v>
      </c>
      <c r="K270" s="119" t="str">
        <f>_xlfn.XLOOKUP(Tableau210[[#This Row],[NOM]],[8]LUT!$I$5:$I$301,[8]LUT!$N$5:$N$301)</f>
        <v xml:space="preserve">Réacteur </v>
      </c>
      <c r="L270" s="119" t="s">
        <v>107</v>
      </c>
      <c r="M270" s="119" t="s">
        <v>1652</v>
      </c>
      <c r="N270" s="119" t="s">
        <v>1652</v>
      </c>
      <c r="O270" s="119"/>
      <c r="P270" s="119"/>
      <c r="Q270" s="119"/>
      <c r="R270" s="119"/>
      <c r="S270" s="119"/>
      <c r="T270" s="119"/>
      <c r="U270" s="119"/>
      <c r="V270" s="119"/>
      <c r="W270" s="148" t="s">
        <v>1118</v>
      </c>
      <c r="X270" s="207" cm="1">
        <f t="array" ref="X2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70" s="148" t="s">
        <v>3424</v>
      </c>
      <c r="AA270" s="207" cm="1">
        <f t="array" ref="AA2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70" s="48"/>
      <c r="AD270" s="117" t="s">
        <v>2196</v>
      </c>
      <c r="AE270" s="119"/>
      <c r="AF270" s="181">
        <f>IFERROR(VLOOKUP(Tableau210[[#This Row],[OPERATION]],Tableau4[],5,FALSE),"")</f>
        <v>0</v>
      </c>
      <c r="AG270" s="178" cm="1">
        <f t="array" ref="AG270">IFERROR(
   SUM(
      _xlfn._xlws.FILTER(
         Tableau3[JP],
         (Tableau3[ITEM]=Tableau210[[#This Row],[NOM]])*
         (Tableau3[Rep.]=Tableau210[[#This Row],[REPERE BUTA]])
      )
   ),
0)</f>
        <v>0</v>
      </c>
      <c r="AH270" s="182">
        <f>IFERROR(VLOOKUP(Tableau210[[#This Row],[OPERATION]],Tableau4[],4,FALSE),"")</f>
        <v>0</v>
      </c>
      <c r="AI270" s="178" cm="1">
        <f t="array" ref="AI270">IFERROR(
   SUM(
      _xlfn._xlws.FILTER(
         Tableau3[BP],
         (Tableau3[ITEM]=Tableau210[[#This Row],[NOM]])*
         (Tableau3[Rep.]=Tableau210[[#This Row],[REPERE BUTA]])
      )
   ),
0)</f>
        <v>0</v>
      </c>
      <c r="AJ270" s="182" t="str">
        <f>IF(Tableau210[[#This Row],[NB JP EMIS]]=1,"1 JP","") &amp; IF(Tableau210[[#This Row],[NB BP EMIS]]=1," 1 BP","")</f>
        <v/>
      </c>
      <c r="AK270" s="177"/>
      <c r="AL270" s="117" t="s">
        <v>103</v>
      </c>
      <c r="AM270" s="117">
        <f>IFERROR(+VLOOKUP(AY270,Tiges!$G$4:$I$569,3,FALSE),"")</f>
        <v>27</v>
      </c>
      <c r="AN270" s="48"/>
      <c r="AO270" s="117">
        <v>8</v>
      </c>
      <c r="AP270" s="177" cm="1">
        <f t="array" ref="AP2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70" s="117" t="s">
        <v>2285</v>
      </c>
      <c r="AS270" s="177" t="str" cm="1">
        <f t="array" ref="AS2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270" s="117" t="s">
        <v>3424</v>
      </c>
      <c r="AV270" s="177" cm="1">
        <f t="array" ref="AV2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70" s="411" t="s">
        <v>3424</v>
      </c>
      <c r="AX270" s="117"/>
      <c r="AY270" s="117" cm="1">
        <f t="array" ref="AY270">IFERROR(_xlfn.XLOOKUP(Tableau210[[#This Row],[DN DONNEES BUTA ]]&amp;Tableau210[[#This Row],[PN DONNEES BUTA]],Tiges!$B$4:$B$79&amp;Tiges!$C$4:$C$79,Tiges!$G$4:$G$79),"")</f>
        <v>16</v>
      </c>
      <c r="AZ270" s="117"/>
      <c r="BA270" s="117" cm="1">
        <f t="array" ref="BA270">IFERROR(_xlfn.XLOOKUP(Tableau210[[#This Row],[DN DONNEES BUTA ]]&amp;Tableau210[[#This Row],[PN DONNEES BUTA]],Tiges!$B$4:$B$79&amp;Tiges!$C$4:$C$79,Tiges!$H$4:$H$79),"")</f>
        <v>90</v>
      </c>
      <c r="BB270" s="117"/>
      <c r="BC270" s="182">
        <f>IFERROR(VLOOKUP(Tableau210[[#This Row],[OPERATION]],Tableau4[],2,FALSE),"")</f>
        <v>0</v>
      </c>
      <c r="BD270" s="177" cm="1">
        <f t="array" ref="BD270">IFERROR(
   SUM(
      _xlfn._xlws.FILTER(
         Tableau3[Nb Platinage Joint],
         (Tableau3[ITEM]=Tableau210[[#This Row],[NOM]])*
         (Tableau3[Rep.]=Tableau210[[#This Row],[REPERE BUTA]])
      )
   ),
0)</f>
        <v>0</v>
      </c>
      <c r="BE270" s="182">
        <f>IFERROR(VLOOKUP(Tableau210[[#This Row],[OPERATION]],Tableau4[],3,FALSE),"")</f>
        <v>1</v>
      </c>
      <c r="BF270" s="177" cm="1">
        <f t="array" ref="BF270">IFERROR(
   SUM(
      _xlfn._xlws.FILTER(
         Tableau3[Joint Définitif Nb],
         (Tableau3[ITEM]=Tableau210[[#This Row],[NOM]])*
         (Tableau3[Rep.]=Tableau210[[#This Row],[REPERE BUTA]])
      )
   ),
0)</f>
        <v>2</v>
      </c>
      <c r="BG270" s="117" t="s">
        <v>129</v>
      </c>
      <c r="BH270" s="177" t="str" cm="1">
        <f t="array" ref="BH2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0" s="117" t="s">
        <v>2438</v>
      </c>
      <c r="BK270" s="117" t="s">
        <v>37</v>
      </c>
      <c r="BL270" s="167" t="s">
        <v>2380</v>
      </c>
      <c r="BM270" s="167"/>
      <c r="BN270" s="117"/>
      <c r="BO270" s="117"/>
      <c r="BP270" s="117"/>
      <c r="BQ270" s="48"/>
      <c r="BR270" s="119"/>
      <c r="BS270" s="48"/>
      <c r="BT270" s="48"/>
      <c r="BU270" s="48"/>
      <c r="BV270" s="48"/>
      <c r="BW270" s="48"/>
      <c r="BX270" s="48"/>
    </row>
    <row r="271" spans="1:76" ht="15.75" hidden="1" x14ac:dyDescent="0.25">
      <c r="A271" s="48" t="e" cm="1">
        <f t="array" ref="A271">_xlfn.XLOOKUP(Tableau210[[#This Row],[NOM]]&amp;Tableau210[[#This Row],[REPERE BUTA]],[6]!Tableau16[POSTE TECHNIQUE]&amp;[6]!Tableau16[Repere ADM],[6]!Tableau16[NUMERO CLIENT])</f>
        <v>#N/A</v>
      </c>
      <c r="B271" s="48" t="e" cm="1">
        <f t="array" ref="B271">_xlfn.XLOOKUP(Tableau210[[#This Row],[NOM]]&amp;Tableau210[[#This Row],[REPERE BUTA]],[6]!Tableau16[POSTE TECHNIQUE]&amp;[6]!Tableau16[Repere REF],[6]!Tableau16[NUMERO CLIENT])</f>
        <v>#N/A</v>
      </c>
      <c r="C271" s="48" cm="1">
        <f t="array" ref="C271">_xlfn.XLOOKUP(Tableau210[[#This Row],[NOM]]&amp;Tableau210[[#This Row],[Repere Ubleam]],[7]Sheet1!$C$2:$C$2995&amp;[7]Sheet1!$I$2:$I$2995,[7]Sheet1!$A$2:$A$2995)</f>
        <v>244</v>
      </c>
      <c r="D271" s="48" t="str">
        <f>C271&amp;""</f>
        <v>244</v>
      </c>
      <c r="E271" s="48" t="e">
        <v>#N/A</v>
      </c>
      <c r="F271" s="48" t="e">
        <v>#N/A</v>
      </c>
      <c r="G271" s="176" t="s">
        <v>1313</v>
      </c>
      <c r="H271" s="119" t="s">
        <v>1067</v>
      </c>
      <c r="I271" s="119" t="s">
        <v>80</v>
      </c>
      <c r="J271" s="119" t="s">
        <v>1072</v>
      </c>
      <c r="K271" s="119" t="str">
        <f>_xlfn.XLOOKUP(Tableau210[[#This Row],[NOM]],[8]LUT!$I$5:$I$301,[8]LUT!$N$5:$N$301)</f>
        <v xml:space="preserve">Réacteur </v>
      </c>
      <c r="L271" s="119" t="s">
        <v>107</v>
      </c>
      <c r="M271" s="119" t="s">
        <v>2114</v>
      </c>
      <c r="N271" s="119" t="s">
        <v>2114</v>
      </c>
      <c r="O271" s="119"/>
      <c r="P271" s="119"/>
      <c r="Q271" s="119"/>
      <c r="R271" s="119"/>
      <c r="S271" s="119"/>
      <c r="T271" s="119"/>
      <c r="U271" s="119"/>
      <c r="V271" s="119"/>
      <c r="W271" s="148" t="s">
        <v>1118</v>
      </c>
      <c r="X271" s="207" cm="1">
        <f t="array" ref="X2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7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71" s="148" t="s">
        <v>3424</v>
      </c>
      <c r="AA271" s="207" cm="1">
        <f t="array" ref="AA2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71" s="48"/>
      <c r="AD271" s="117" t="s">
        <v>2196</v>
      </c>
      <c r="AE271" s="119"/>
      <c r="AF271" s="181">
        <f>IFERROR(VLOOKUP(Tableau210[[#This Row],[OPERATION]],Tableau4[],5,FALSE),"")</f>
        <v>0</v>
      </c>
      <c r="AG271" s="178"/>
      <c r="AH271" s="182">
        <f>IFERROR(VLOOKUP(Tableau210[[#This Row],[OPERATION]],Tableau4[],4,FALSE),"")</f>
        <v>0</v>
      </c>
      <c r="AI271" s="178"/>
      <c r="AJ271" s="182" t="str">
        <f>IF(Tableau210[[#This Row],[NB JP EMIS]]=1,"1 JP","") &amp; IF(Tableau210[[#This Row],[NB BP EMIS]]=1," 1 BP","")</f>
        <v/>
      </c>
      <c r="AK271" s="177" t="str">
        <f>IF(Tableau210[[#This Row],[NB JP BUTA]]=1,"1 JP","") &amp; IF(Tableau210[[#This Row],[Nb BP BUTA]]=1," 1 BP","") &amp; IF(Tableau210[[#This Row],[Nb BP BUTA]]=2," 2 BP","")</f>
        <v/>
      </c>
      <c r="AL271" s="117" t="s">
        <v>103</v>
      </c>
      <c r="AM271" s="117">
        <f>IFERROR(+VLOOKUP(AY271,Tiges!$G$4:$I$569,3,FALSE),"")</f>
        <v>27</v>
      </c>
      <c r="AN271" s="48"/>
      <c r="AO271" s="117">
        <v>8</v>
      </c>
      <c r="AP271" s="177" cm="1">
        <f t="array" ref="AP2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71" s="117" t="s">
        <v>2285</v>
      </c>
      <c r="AS271" s="177" t="str" cm="1">
        <f t="array" ref="AS2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271" s="117" t="s">
        <v>3424</v>
      </c>
      <c r="AV271" s="177" cm="1">
        <f t="array" ref="AV2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71" s="411" t="s">
        <v>3424</v>
      </c>
      <c r="AX271" s="117"/>
      <c r="AY271" s="117" cm="1">
        <f t="array" ref="AY271">IFERROR(_xlfn.XLOOKUP(Tableau210[[#This Row],[DN DONNEES BUTA ]]&amp;Tableau210[[#This Row],[PN DONNEES BUTA]],Tiges!$B$4:$B$79&amp;Tiges!$C$4:$C$79,Tiges!$G$4:$G$79),"")</f>
        <v>16</v>
      </c>
      <c r="AZ271" s="117"/>
      <c r="BA271" s="117" cm="1">
        <f t="array" ref="BA271">IFERROR(_xlfn.XLOOKUP(Tableau210[[#This Row],[DN DONNEES BUTA ]]&amp;Tableau210[[#This Row],[PN DONNEES BUTA]],Tiges!$B$4:$B$79&amp;Tiges!$C$4:$C$79,Tiges!$H$4:$H$79),"")</f>
        <v>90</v>
      </c>
      <c r="BB271" s="117"/>
      <c r="BC271" s="182">
        <f>IFERROR(VLOOKUP(Tableau210[[#This Row],[OPERATION]],Tableau4[],2,FALSE),"")</f>
        <v>0</v>
      </c>
      <c r="BD271" s="177"/>
      <c r="BE271" s="182">
        <f>IFERROR(VLOOKUP(Tableau210[[#This Row],[OPERATION]],Tableau4[],3,FALSE),"")</f>
        <v>1</v>
      </c>
      <c r="BF271" s="177"/>
      <c r="BG271" s="117" t="s">
        <v>129</v>
      </c>
      <c r="BH271" s="177" t="str" cm="1">
        <f t="array" ref="BH2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1" s="117" t="s">
        <v>2438</v>
      </c>
      <c r="BK271" s="117" t="s">
        <v>37</v>
      </c>
      <c r="BL271" s="167" t="s">
        <v>2380</v>
      </c>
      <c r="BM271" s="167"/>
      <c r="BN271" s="117"/>
      <c r="BO271" s="117"/>
      <c r="BP271" s="117"/>
      <c r="BQ271" s="48"/>
      <c r="BR271" s="119"/>
      <c r="BS271" s="48"/>
      <c r="BT271" s="48"/>
      <c r="BU271" s="48"/>
      <c r="BV271" s="48"/>
      <c r="BW271" s="48"/>
      <c r="BX271" s="48"/>
    </row>
    <row r="272" spans="1:76" ht="15.75" hidden="1" x14ac:dyDescent="0.25">
      <c r="A272" s="48" t="e" cm="1">
        <f t="array" ref="A272">_xlfn.XLOOKUP(Tableau210[[#This Row],[NOM]]&amp;Tableau210[[#This Row],[REPERE BUTA]],[6]!Tableau16[POSTE TECHNIQUE]&amp;[6]!Tableau16[Repere ADM],[6]!Tableau16[NUMERO CLIENT])</f>
        <v>#N/A</v>
      </c>
      <c r="B272" s="48" t="e" cm="1">
        <f t="array" ref="B272">_xlfn.XLOOKUP(Tableau210[[#This Row],[NOM]]&amp;Tableau210[[#This Row],[REPERE BUTA]],[6]!Tableau16[POSTE TECHNIQUE]&amp;[6]!Tableau16[Repere REF],[6]!Tableau16[NUMERO CLIENT])</f>
        <v>#N/A</v>
      </c>
      <c r="C272" s="48" cm="1">
        <f t="array" ref="C272">_xlfn.XLOOKUP(Tableau210[[#This Row],[NOM]]&amp;Tableau210[[#This Row],[Repere Ubleam]],[7]Sheet1!$C$2:$C$2995&amp;[7]Sheet1!$I$2:$I$2995,[7]Sheet1!$A$2:$A$2995)</f>
        <v>245</v>
      </c>
      <c r="D272" s="48" t="str">
        <f>C272&amp;""</f>
        <v>245</v>
      </c>
      <c r="E272" s="48" t="e">
        <v>#N/A</v>
      </c>
      <c r="F272" s="48" t="e">
        <v>#N/A</v>
      </c>
      <c r="G272" s="176" t="s">
        <v>1313</v>
      </c>
      <c r="H272" s="119" t="s">
        <v>1067</v>
      </c>
      <c r="I272" s="119" t="s">
        <v>80</v>
      </c>
      <c r="J272" s="119" t="s">
        <v>1072</v>
      </c>
      <c r="K272" s="119" t="str">
        <f>_xlfn.XLOOKUP(Tableau210[[#This Row],[NOM]],[8]LUT!$I$5:$I$301,[8]LUT!$N$5:$N$301)</f>
        <v xml:space="preserve">Réacteur </v>
      </c>
      <c r="L272" s="119" t="s">
        <v>108</v>
      </c>
      <c r="M272" s="119" t="s">
        <v>1262</v>
      </c>
      <c r="N272" s="119" t="s">
        <v>1262</v>
      </c>
      <c r="O272" s="119"/>
      <c r="P272" s="119"/>
      <c r="Q272" s="119"/>
      <c r="R272" s="119"/>
      <c r="S272" s="119"/>
      <c r="T272" s="119"/>
      <c r="U272" s="119"/>
      <c r="V272" s="119"/>
      <c r="W272" s="148">
        <v>25</v>
      </c>
      <c r="X272" s="207" cm="1">
        <f t="array" ref="X2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7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72" s="148">
        <v>50</v>
      </c>
      <c r="AA272" s="207" cm="1">
        <f t="array" ref="AA2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72" s="48"/>
      <c r="AD272" s="117" t="s">
        <v>2197</v>
      </c>
      <c r="AE272" s="119"/>
      <c r="AF272" s="181">
        <f>IFERROR(VLOOKUP(Tableau210[[#This Row],[OPERATION]],Tableau4[],5,FALSE),"")</f>
        <v>0</v>
      </c>
      <c r="AG272" s="178" cm="1">
        <f t="array" ref="AG272">IFERROR(
   SUM(
      _xlfn._xlws.FILTER(
         Tableau3[JP],
         (Tableau3[ITEM]=Tableau210[[#This Row],[NOM]])*
         (Tableau3[Rep.]=Tableau210[[#This Row],[REPERE BUTA]])
      )
   ),
0)</f>
        <v>0</v>
      </c>
      <c r="AH272" s="182">
        <f>IFERROR(VLOOKUP(Tableau210[[#This Row],[OPERATION]],Tableau4[],4,FALSE),"")</f>
        <v>1</v>
      </c>
      <c r="AI272" s="178" cm="1">
        <f t="array" ref="AI272">IFERROR(
   SUM(
      _xlfn._xlws.FILTER(
         Tableau3[BP],
         (Tableau3[ITEM]=Tableau210[[#This Row],[NOM]])*
         (Tableau3[Rep.]=Tableau210[[#This Row],[REPERE BUTA]])
      )
   ),
0)</f>
        <v>1</v>
      </c>
      <c r="AJ272" s="182" t="str">
        <f>IF(Tableau210[[#This Row],[NB JP EMIS]]=1,"1 JP","") &amp; IF(Tableau210[[#This Row],[NB BP EMIS]]=1," 1 BP","")</f>
        <v xml:space="preserve"> 1 BP</v>
      </c>
      <c r="AK272" s="177" t="str">
        <f>IF(Tableau210[[#This Row],[NB JP BUTA]]=1,"1 JP","") &amp; IF(Tableau210[[#This Row],[Nb BP BUTA]]=1," 1 BP","") &amp; IF(Tableau210[[#This Row],[Nb BP BUTA]]=2," 2 BP","")</f>
        <v xml:space="preserve"> 1 BP</v>
      </c>
      <c r="AL272" s="117" t="s">
        <v>103</v>
      </c>
      <c r="AM272" s="117">
        <f>IFERROR(+VLOOKUP(AY272,Tiges!$G$4:$I$569,3,FALSE),"")</f>
        <v>27</v>
      </c>
      <c r="AN272" s="48"/>
      <c r="AO272" s="117">
        <v>4</v>
      </c>
      <c r="AP272" s="177" cm="1">
        <f t="array" ref="AP2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72" s="117" t="s">
        <v>2163</v>
      </c>
      <c r="AS272" s="177" t="str" cm="1">
        <f t="array" ref="AS2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72" s="117" t="s">
        <v>1115</v>
      </c>
      <c r="AV272" s="177" cm="1">
        <f t="array" ref="AV2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272" s="117"/>
      <c r="AY272" s="117" cm="1">
        <f t="array" ref="AY272">IFERROR(_xlfn.XLOOKUP(Tableau210[[#This Row],[DN DONNEES BUTA ]]&amp;Tableau210[[#This Row],[PN DONNEES BUTA]],Tiges!$B$4:$B$79&amp;Tiges!$C$4:$C$79,Tiges!$G$4:$G$79),"")</f>
        <v>16</v>
      </c>
      <c r="AZ272" s="117"/>
      <c r="BA272" s="117" cm="1">
        <f t="array" ref="BA272">IFERROR(_xlfn.XLOOKUP(Tableau210[[#This Row],[DN DONNEES BUTA ]]&amp;Tableau210[[#This Row],[PN DONNEES BUTA]],Tiges!$B$4:$B$79&amp;Tiges!$C$4:$C$79,Tiges!$H$4:$H$79),"")</f>
        <v>80</v>
      </c>
      <c r="BB272" s="117"/>
      <c r="BC272" s="182">
        <f>IFERROR(VLOOKUP(Tableau210[[#This Row],[OPERATION]],Tableau4[],2,FALSE),"")</f>
        <v>1</v>
      </c>
      <c r="BD272" s="177" cm="1">
        <f t="array" ref="BD272">IFERROR(
   SUM(
      _xlfn._xlws.FILTER(
         Tableau3[Nb Platinage Joint],
         (Tableau3[ITEM]=Tableau210[[#This Row],[NOM]])*
         (Tableau3[Rep.]=Tableau210[[#This Row],[REPERE BUTA]])
      )
   ),
0)</f>
        <v>1</v>
      </c>
      <c r="BE272" s="182">
        <f>IFERROR(VLOOKUP(Tableau210[[#This Row],[OPERATION]],Tableau4[],3,FALSE),"")</f>
        <v>1</v>
      </c>
      <c r="BF272" s="177" cm="1">
        <f t="array" ref="BF272">IFERROR(
   SUM(
      _xlfn._xlws.FILTER(
         Tableau3[Joint Définitif Nb],
         (Tableau3[ITEM]=Tableau210[[#This Row],[NOM]])*
         (Tableau3[Rep.]=Tableau210[[#This Row],[REPERE BUTA]])
      )
   ),
0)</f>
        <v>2</v>
      </c>
      <c r="BG272" s="117" t="s">
        <v>129</v>
      </c>
      <c r="BH272" s="177" t="str" cm="1">
        <f t="array" ref="BH2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2" s="117" t="s">
        <v>2409</v>
      </c>
      <c r="BK272" s="117" t="s">
        <v>37</v>
      </c>
      <c r="BL272" s="167" t="s">
        <v>2380</v>
      </c>
      <c r="BM272" s="167"/>
      <c r="BN272" s="117"/>
      <c r="BO272" s="117"/>
      <c r="BP272" s="117"/>
      <c r="BQ272" s="48"/>
      <c r="BR272" s="119"/>
      <c r="BS272" s="48"/>
      <c r="BT272" s="48"/>
      <c r="BU272" s="48"/>
      <c r="BV272" s="48"/>
      <c r="BW272" s="48"/>
      <c r="BX272" s="48"/>
    </row>
    <row r="273" spans="1:76" ht="15.75" hidden="1" x14ac:dyDescent="0.25">
      <c r="A273" s="48" t="e" cm="1">
        <f t="array" ref="A273">_xlfn.XLOOKUP(Tableau210[[#This Row],[NOM]]&amp;Tableau210[[#This Row],[REPERE BUTA]],[6]!Tableau16[POSTE TECHNIQUE]&amp;[6]!Tableau16[Repere ADM],[6]!Tableau16[NUMERO CLIENT])</f>
        <v>#N/A</v>
      </c>
      <c r="B273" s="48" t="e" cm="1">
        <f t="array" ref="B273">_xlfn.XLOOKUP(Tableau210[[#This Row],[NOM]]&amp;Tableau210[[#This Row],[REPERE BUTA]],[6]!Tableau16[POSTE TECHNIQUE]&amp;[6]!Tableau16[Repere REF],[6]!Tableau16[NUMERO CLIENT])</f>
        <v>#N/A</v>
      </c>
      <c r="C273" s="48" cm="1">
        <f t="array" ref="C273">_xlfn.XLOOKUP(Tableau210[[#This Row],[NOM]]&amp;Tableau210[[#This Row],[Repere Ubleam]],[7]Sheet1!$C$2:$C$2995&amp;[7]Sheet1!$I$2:$I$2995,[7]Sheet1!$A$2:$A$2995)</f>
        <v>246</v>
      </c>
      <c r="D273" s="48" t="str">
        <f>C273&amp;""</f>
        <v>246</v>
      </c>
      <c r="E273" s="48" t="e">
        <v>#N/A</v>
      </c>
      <c r="F273" s="48" t="e">
        <v>#N/A</v>
      </c>
      <c r="G273" s="176" t="s">
        <v>1313</v>
      </c>
      <c r="H273" s="119" t="s">
        <v>1067</v>
      </c>
      <c r="I273" s="119" t="s">
        <v>80</v>
      </c>
      <c r="J273" s="119" t="s">
        <v>1072</v>
      </c>
      <c r="K273" s="119" t="str">
        <f>_xlfn.XLOOKUP(Tableau210[[#This Row],[NOM]],[8]LUT!$I$5:$I$301,[8]LUT!$N$5:$N$301)</f>
        <v xml:space="preserve">Réacteur </v>
      </c>
      <c r="L273" s="119" t="s">
        <v>108</v>
      </c>
      <c r="M273" s="119" t="s">
        <v>1263</v>
      </c>
      <c r="N273" s="119" t="s">
        <v>1263</v>
      </c>
      <c r="O273" s="119"/>
      <c r="P273" s="119"/>
      <c r="Q273" s="119"/>
      <c r="R273" s="119"/>
      <c r="S273" s="119"/>
      <c r="T273" s="119"/>
      <c r="U273" s="119"/>
      <c r="V273" s="119"/>
      <c r="W273" s="148">
        <v>25</v>
      </c>
      <c r="X273" s="207" cm="1">
        <f t="array" ref="X2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7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73" s="148">
        <v>50</v>
      </c>
      <c r="AA273" s="207" cm="1">
        <f t="array" ref="AA2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73" s="48"/>
      <c r="AD273" s="117" t="s">
        <v>2196</v>
      </c>
      <c r="AE273" s="119"/>
      <c r="AF273" s="181">
        <f>IFERROR(VLOOKUP(Tableau210[[#This Row],[OPERATION]],Tableau4[],5,FALSE),"")</f>
        <v>0</v>
      </c>
      <c r="AG273" s="178"/>
      <c r="AH273" s="182">
        <f>IFERROR(VLOOKUP(Tableau210[[#This Row],[OPERATION]],Tableau4[],4,FALSE),"")</f>
        <v>0</v>
      </c>
      <c r="AI273" s="178"/>
      <c r="AJ273" s="182" t="str">
        <f>IF(Tableau210[[#This Row],[NB JP EMIS]]=1,"1 JP","") &amp; IF(Tableau210[[#This Row],[NB BP EMIS]]=1," 1 BP","")</f>
        <v/>
      </c>
      <c r="AK273" s="177" t="str">
        <f>IF(Tableau210[[#This Row],[NB JP BUTA]]=1,"1 JP","") &amp; IF(Tableau210[[#This Row],[Nb BP BUTA]]=1," 1 BP","") &amp; IF(Tableau210[[#This Row],[Nb BP BUTA]]=2," 2 BP","")</f>
        <v/>
      </c>
      <c r="AL273" s="117" t="s">
        <v>103</v>
      </c>
      <c r="AM273" s="117">
        <f>IFERROR(+VLOOKUP(AY273,Tiges!$G$4:$I$569,3,FALSE),"")</f>
        <v>27</v>
      </c>
      <c r="AN273" s="48"/>
      <c r="AO273" s="148">
        <v>4</v>
      </c>
      <c r="AP273" s="177" cm="1">
        <f t="array" ref="AP2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73" s="148" t="s">
        <v>2163</v>
      </c>
      <c r="AS273" s="177" t="str" cm="1">
        <f t="array" ref="AS2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73" s="148" t="s">
        <v>1115</v>
      </c>
      <c r="AV273" s="177" cm="1">
        <f t="array" ref="AV2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273" s="117"/>
      <c r="AY273" s="117" cm="1">
        <f t="array" ref="AY273">IFERROR(_xlfn.XLOOKUP(Tableau210[[#This Row],[DN DONNEES BUTA ]]&amp;Tableau210[[#This Row],[PN DONNEES BUTA]],Tiges!$B$4:$B$79&amp;Tiges!$C$4:$C$79,Tiges!$G$4:$G$79),"")</f>
        <v>16</v>
      </c>
      <c r="AZ273" s="117"/>
      <c r="BA273" s="117" cm="1">
        <f t="array" ref="BA273">IFERROR(_xlfn.XLOOKUP(Tableau210[[#This Row],[DN DONNEES BUTA ]]&amp;Tableau210[[#This Row],[PN DONNEES BUTA]],Tiges!$B$4:$B$79&amp;Tiges!$C$4:$C$79,Tiges!$H$4:$H$79),"")</f>
        <v>80</v>
      </c>
      <c r="BB273" s="117"/>
      <c r="BC273" s="182">
        <f>IFERROR(VLOOKUP(Tableau210[[#This Row],[OPERATION]],Tableau4[],2,FALSE),"")</f>
        <v>0</v>
      </c>
      <c r="BD273" s="177"/>
      <c r="BE273" s="182">
        <f>IFERROR(VLOOKUP(Tableau210[[#This Row],[OPERATION]],Tableau4[],3,FALSE),"")</f>
        <v>1</v>
      </c>
      <c r="BF273" s="177"/>
      <c r="BG273" s="148" t="s">
        <v>129</v>
      </c>
      <c r="BH273" s="177" t="str" cm="1">
        <f t="array" ref="BH2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3" s="148" t="s">
        <v>2409</v>
      </c>
      <c r="BK273" s="148" t="s">
        <v>37</v>
      </c>
      <c r="BL273" s="167" t="s">
        <v>2380</v>
      </c>
      <c r="BM273" s="167"/>
      <c r="BN273" s="117"/>
      <c r="BO273" s="117"/>
      <c r="BP273" s="117"/>
      <c r="BQ273" s="48"/>
      <c r="BR273" s="119"/>
      <c r="BS273" s="48"/>
      <c r="BT273" s="48"/>
      <c r="BU273" s="48"/>
      <c r="BV273" s="48"/>
      <c r="BW273" s="48"/>
      <c r="BX273" s="48"/>
    </row>
    <row r="274" spans="1:76" ht="15.75" hidden="1" x14ac:dyDescent="0.25">
      <c r="A274" s="48" t="e" cm="1">
        <f t="array" ref="A274">_xlfn.XLOOKUP(Tableau210[[#This Row],[NOM]]&amp;Tableau210[[#This Row],[REPERE BUTA]],[6]!Tableau16[POSTE TECHNIQUE]&amp;[6]!Tableau16[Repere ADM],[6]!Tableau16[NUMERO CLIENT])</f>
        <v>#N/A</v>
      </c>
      <c r="B274" s="48" t="e" cm="1">
        <f t="array" ref="B274">_xlfn.XLOOKUP(Tableau210[[#This Row],[NOM]]&amp;Tableau210[[#This Row],[REPERE BUTA]],[6]!Tableau16[POSTE TECHNIQUE]&amp;[6]!Tableau16[Repere REF],[6]!Tableau16[NUMERO CLIENT])</f>
        <v>#N/A</v>
      </c>
      <c r="C274" s="48" cm="1">
        <f t="array" ref="C274">_xlfn.XLOOKUP(Tableau210[[#This Row],[NOM]]&amp;Tableau210[[#This Row],[Repere Ubleam]],[7]Sheet1!$C$2:$C$2995&amp;[7]Sheet1!$I$2:$I$2995,[7]Sheet1!$A$2:$A$2995)</f>
        <v>247</v>
      </c>
      <c r="D274" s="48" t="str">
        <f>C274&amp;""</f>
        <v>247</v>
      </c>
      <c r="E274" s="48" t="e">
        <v>#N/A</v>
      </c>
      <c r="F274" s="48" t="e">
        <v>#N/A</v>
      </c>
      <c r="G274" s="176" t="s">
        <v>1313</v>
      </c>
      <c r="H274" s="119" t="s">
        <v>1067</v>
      </c>
      <c r="I274" s="119" t="s">
        <v>80</v>
      </c>
      <c r="J274" s="119" t="s">
        <v>1072</v>
      </c>
      <c r="K274" s="119" t="str">
        <f>_xlfn.XLOOKUP(Tableau210[[#This Row],[NOM]],[8]LUT!$I$5:$I$301,[8]LUT!$N$5:$N$301)</f>
        <v xml:space="preserve">Réacteur </v>
      </c>
      <c r="L274" s="119" t="s">
        <v>109</v>
      </c>
      <c r="M274" s="119"/>
      <c r="N274" s="119" t="s">
        <v>109</v>
      </c>
      <c r="O274" s="119"/>
      <c r="P274" s="119"/>
      <c r="Q274" s="119"/>
      <c r="R274" s="119"/>
      <c r="S274" s="119"/>
      <c r="T274" s="119"/>
      <c r="U274" s="119"/>
      <c r="V274" s="119"/>
      <c r="W274" s="148">
        <v>100</v>
      </c>
      <c r="X274" s="207" cm="1">
        <f t="array" ref="X2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7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74" s="148">
        <v>50</v>
      </c>
      <c r="AA274" s="207" cm="1">
        <f t="array" ref="AA2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74" s="48"/>
      <c r="AD274" s="117" t="s">
        <v>2196</v>
      </c>
      <c r="AE274" s="119"/>
      <c r="AF274" s="181">
        <f>IFERROR(VLOOKUP(Tableau210[[#This Row],[OPERATION]],Tableau4[],5,FALSE),"")</f>
        <v>0</v>
      </c>
      <c r="AG274" s="178" cm="1">
        <f t="array" ref="AG274">IFERROR(
   SUM(
      _xlfn._xlws.FILTER(
         Tableau3[JP],
         (Tableau3[ITEM]=Tableau210[[#This Row],[NOM]])*
         (Tableau3[Rep.]=Tableau210[[#This Row],[REPERE BUTA]])
      )
   ),
0)</f>
        <v>0</v>
      </c>
      <c r="AH274" s="182">
        <f>IFERROR(VLOOKUP(Tableau210[[#This Row],[OPERATION]],Tableau4[],4,FALSE),"")</f>
        <v>0</v>
      </c>
      <c r="AI274" s="178" cm="1">
        <f t="array" ref="AI274">IFERROR(
   SUM(
      _xlfn._xlws.FILTER(
         Tableau3[BP],
         (Tableau3[ITEM]=Tableau210[[#This Row],[NOM]])*
         (Tableau3[Rep.]=Tableau210[[#This Row],[REPERE BUTA]])
      )
   ),
0)</f>
        <v>0</v>
      </c>
      <c r="AJ274" s="182" t="str">
        <f>IF(Tableau210[[#This Row],[NB JP EMIS]]=1,"1 JP","") &amp; IF(Tableau210[[#This Row],[NB BP EMIS]]=1," 1 BP","")</f>
        <v/>
      </c>
      <c r="AK274" s="177"/>
      <c r="AL274" s="117" t="s">
        <v>103</v>
      </c>
      <c r="AM274" s="117">
        <f>IFERROR(+VLOOKUP(AY274,Tiges!$G$4:$I$569,3,FALSE),"")</f>
        <v>32</v>
      </c>
      <c r="AN274" s="48"/>
      <c r="AO274" s="148">
        <v>8</v>
      </c>
      <c r="AP274" s="177" cm="1">
        <f t="array" ref="AP2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74" s="148" t="s">
        <v>2294</v>
      </c>
      <c r="AS274" s="177" t="str" cm="1">
        <f t="array" ref="AS2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2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274" s="148" t="s">
        <v>1123</v>
      </c>
      <c r="AV274" s="177" cm="1">
        <f t="array" ref="AV2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74" s="117"/>
      <c r="AY274" s="117" cm="1">
        <f t="array" ref="AY274">IFERROR(_xlfn.XLOOKUP(Tableau210[[#This Row],[DN DONNEES BUTA ]]&amp;Tableau210[[#This Row],[PN DONNEES BUTA]],Tiges!$B$4:$B$79&amp;Tiges!$C$4:$C$79,Tiges!$G$4:$G$79),"")</f>
        <v>20</v>
      </c>
      <c r="AZ274" s="117"/>
      <c r="BA274" s="117" cm="1">
        <f t="array" ref="BA274">IFERROR(_xlfn.XLOOKUP(Tableau210[[#This Row],[DN DONNEES BUTA ]]&amp;Tableau210[[#This Row],[PN DONNEES BUTA]],Tiges!$B$4:$B$79&amp;Tiges!$C$4:$C$79,Tiges!$H$4:$H$79),"")</f>
        <v>120</v>
      </c>
      <c r="BB274" s="117"/>
      <c r="BC274" s="182">
        <f>IFERROR(VLOOKUP(Tableau210[[#This Row],[OPERATION]],Tableau4[],2,FALSE),"")</f>
        <v>0</v>
      </c>
      <c r="BD274" s="177" cm="1">
        <f t="array" ref="BD274">IFERROR(
   SUM(
      _xlfn._xlws.FILTER(
         Tableau3[Nb Platinage Joint],
         (Tableau3[ITEM]=Tableau210[[#This Row],[NOM]])*
         (Tableau3[Rep.]=Tableau210[[#This Row],[REPERE BUTA]])
      )
   ),
0)</f>
        <v>0</v>
      </c>
      <c r="BE274" s="182">
        <f>IFERROR(VLOOKUP(Tableau210[[#This Row],[OPERATION]],Tableau4[],3,FALSE),"")</f>
        <v>1</v>
      </c>
      <c r="BF274" s="177" cm="1">
        <f t="array" ref="BF274">IFERROR(
   SUM(
      _xlfn._xlws.FILTER(
         Tableau3[Joint Définitif Nb],
         (Tableau3[ITEM]=Tableau210[[#This Row],[NOM]])*
         (Tableau3[Rep.]=Tableau210[[#This Row],[REPERE BUTA]])
      )
   ),
0)</f>
        <v>1</v>
      </c>
      <c r="BG274" s="148" t="s">
        <v>129</v>
      </c>
      <c r="BH274" s="177" t="str" cm="1">
        <f t="array" ref="BH2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4" s="148" t="s">
        <v>2409</v>
      </c>
      <c r="BK274" s="148" t="s">
        <v>37</v>
      </c>
      <c r="BL274" s="167" t="s">
        <v>2380</v>
      </c>
      <c r="BM274" s="167"/>
      <c r="BN274" s="117"/>
      <c r="BO274" s="117"/>
      <c r="BP274" s="117"/>
      <c r="BQ274" s="48"/>
      <c r="BR274" s="119"/>
      <c r="BS274" s="48"/>
      <c r="BT274" s="48"/>
      <c r="BU274" s="48"/>
      <c r="BV274" s="48"/>
      <c r="BW274" s="48"/>
      <c r="BX274" s="48"/>
    </row>
    <row r="275" spans="1:76" ht="15.75" hidden="1" x14ac:dyDescent="0.25">
      <c r="A275" s="48" t="e" cm="1">
        <f t="array" ref="A275">_xlfn.XLOOKUP(Tableau210[[#This Row],[NOM]]&amp;Tableau210[[#This Row],[REPERE BUTA]],[6]!Tableau16[POSTE TECHNIQUE]&amp;[6]!Tableau16[Repere ADM],[6]!Tableau16[NUMERO CLIENT])</f>
        <v>#N/A</v>
      </c>
      <c r="B275" s="48" t="e" cm="1">
        <f t="array" ref="B275">_xlfn.XLOOKUP(Tableau210[[#This Row],[NOM]]&amp;Tableau210[[#This Row],[REPERE BUTA]],[6]!Tableau16[POSTE TECHNIQUE]&amp;[6]!Tableau16[Repere REF],[6]!Tableau16[NUMERO CLIENT])</f>
        <v>#N/A</v>
      </c>
      <c r="C275" s="48" cm="1">
        <f t="array" ref="C275">_xlfn.XLOOKUP(Tableau210[[#This Row],[NOM]]&amp;Tableau210[[#This Row],[Repere Ubleam]],[7]Sheet1!$C$2:$C$2995&amp;[7]Sheet1!$I$2:$I$2995,[7]Sheet1!$A$2:$A$2995)</f>
        <v>248</v>
      </c>
      <c r="D275" s="48" t="str">
        <f>C275&amp;""</f>
        <v>248</v>
      </c>
      <c r="E275" s="48" t="e">
        <v>#N/A</v>
      </c>
      <c r="F275" s="48" t="e">
        <v>#N/A</v>
      </c>
      <c r="G275" s="176" t="s">
        <v>1313</v>
      </c>
      <c r="H275" s="119" t="s">
        <v>1067</v>
      </c>
      <c r="I275" s="119" t="s">
        <v>80</v>
      </c>
      <c r="J275" s="119" t="s">
        <v>1072</v>
      </c>
      <c r="K275" s="119" t="str">
        <f>_xlfn.XLOOKUP(Tableau210[[#This Row],[NOM]],[8]LUT!$I$5:$I$301,[8]LUT!$N$5:$N$301)</f>
        <v xml:space="preserve">Réacteur </v>
      </c>
      <c r="L275" s="119" t="s">
        <v>110</v>
      </c>
      <c r="M275" s="119"/>
      <c r="N275" s="119" t="s">
        <v>110</v>
      </c>
      <c r="O275" s="119"/>
      <c r="P275" s="119"/>
      <c r="Q275" s="119"/>
      <c r="R275" s="119"/>
      <c r="S275" s="119"/>
      <c r="T275" s="119"/>
      <c r="U275" s="119"/>
      <c r="V275" s="119"/>
      <c r="W275" s="117" t="s">
        <v>1118</v>
      </c>
      <c r="X275" s="207" cm="1">
        <f t="array" ref="X2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7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75" s="117" t="s">
        <v>3424</v>
      </c>
      <c r="AA275" s="207" cm="1">
        <f t="array" ref="AA2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75" s="48"/>
      <c r="AD275" s="117" t="s">
        <v>2196</v>
      </c>
      <c r="AE275" s="119"/>
      <c r="AF275" s="181">
        <f>IFERROR(VLOOKUP(Tableau210[[#This Row],[OPERATION]],Tableau4[],5,FALSE),"")</f>
        <v>0</v>
      </c>
      <c r="AG275" s="178" cm="1">
        <f t="array" ref="AG275">IFERROR(
   SUM(
      _xlfn._xlws.FILTER(
         Tableau3[JP],
         (Tableau3[ITEM]=Tableau210[[#This Row],[NOM]])*
         (Tableau3[Rep.]=Tableau210[[#This Row],[REPERE BUTA]])
      )
   ),
0)</f>
        <v>0</v>
      </c>
      <c r="AH275" s="182">
        <f>IFERROR(VLOOKUP(Tableau210[[#This Row],[OPERATION]],Tableau4[],4,FALSE),"")</f>
        <v>0</v>
      </c>
      <c r="AI275" s="178" cm="1">
        <f t="array" ref="AI275">IFERROR(
   SUM(
      _xlfn._xlws.FILTER(
         Tableau3[BP],
         (Tableau3[ITEM]=Tableau210[[#This Row],[NOM]])*
         (Tableau3[Rep.]=Tableau210[[#This Row],[REPERE BUTA]])
      )
   ),
0)</f>
        <v>0</v>
      </c>
      <c r="AJ275" s="182" t="str">
        <f>IF(Tableau210[[#This Row],[NB JP EMIS]]=1,"1 JP","") &amp; IF(Tableau210[[#This Row],[NB BP EMIS]]=1," 1 BP","")</f>
        <v/>
      </c>
      <c r="AK275" s="177" t="str">
        <f>IF(Tableau210[[#This Row],[NB JP BUTA]]=1,"1 JP","") &amp; IF(Tableau210[[#This Row],[Nb BP BUTA]]=1," 1 BP","") &amp; IF(Tableau210[[#This Row],[Nb BP BUTA]]=2," 2 BP","")</f>
        <v/>
      </c>
      <c r="AL275" s="117" t="s">
        <v>103</v>
      </c>
      <c r="AM275" s="117">
        <f>IFERROR(+VLOOKUP(AY275,Tiges!$G$4:$I$569,3,FALSE),"")</f>
        <v>32</v>
      </c>
      <c r="AN275" s="48"/>
      <c r="AO275" s="148">
        <v>4</v>
      </c>
      <c r="AP275" s="177" cm="1">
        <f t="array" ref="AP2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75" s="148" t="s">
        <v>2282</v>
      </c>
      <c r="AS275" s="177" t="str" cm="1">
        <f t="array" ref="AS2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2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275" s="148" t="s">
        <v>1123</v>
      </c>
      <c r="AV275" s="177" cm="1">
        <f t="array" ref="AV2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2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75" s="117"/>
      <c r="AY275" s="117" cm="1">
        <f t="array" ref="AY275">IFERROR(_xlfn.XLOOKUP(Tableau210[[#This Row],[DN DONNEES BUTA ]]&amp;Tableau210[[#This Row],[PN DONNEES BUTA]],Tiges!$B$4:$B$79&amp;Tiges!$C$4:$C$79,Tiges!$G$4:$G$79),"")</f>
        <v>20</v>
      </c>
      <c r="AZ275" s="117"/>
      <c r="BA275" s="117" cm="1">
        <f t="array" ref="BA275">IFERROR(_xlfn.XLOOKUP(Tableau210[[#This Row],[DN DONNEES BUTA ]]&amp;Tableau210[[#This Row],[PN DONNEES BUTA]],Tiges!$B$4:$B$79&amp;Tiges!$C$4:$C$79,Tiges!$H$4:$H$79),"")</f>
        <v>120</v>
      </c>
      <c r="BB275" s="117"/>
      <c r="BC275" s="182">
        <f>IFERROR(VLOOKUP(Tableau210[[#This Row],[OPERATION]],Tableau4[],2,FALSE),"")</f>
        <v>0</v>
      </c>
      <c r="BD275" s="177" cm="1">
        <f t="array" ref="BD275">IFERROR(
   SUM(
      _xlfn._xlws.FILTER(
         Tableau3[Nb Platinage Joint],
         (Tableau3[ITEM]=Tableau210[[#This Row],[NOM]])*
         (Tableau3[Rep.]=Tableau210[[#This Row],[REPERE BUTA]])
      )
   ),
0)</f>
        <v>0</v>
      </c>
      <c r="BE275" s="182">
        <f>IFERROR(VLOOKUP(Tableau210[[#This Row],[OPERATION]],Tableau4[],3,FALSE),"")</f>
        <v>1</v>
      </c>
      <c r="BF275" s="177" cm="1">
        <f t="array" ref="BF275">IFERROR(
   SUM(
      _xlfn._xlws.FILTER(
         Tableau3[Joint Définitif Nb],
         (Tableau3[ITEM]=Tableau210[[#This Row],[NOM]])*
         (Tableau3[Rep.]=Tableau210[[#This Row],[REPERE BUTA]])
      )
   ),
0)</f>
        <v>1</v>
      </c>
      <c r="BG275" s="148" t="s">
        <v>129</v>
      </c>
      <c r="BH275" s="177" t="str" cm="1">
        <f t="array" ref="BH2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5" s="148" t="s">
        <v>2408</v>
      </c>
      <c r="BK275" s="148" t="s">
        <v>37</v>
      </c>
      <c r="BL275" s="167" t="s">
        <v>2380</v>
      </c>
      <c r="BM275" s="167"/>
      <c r="BN275" s="117"/>
      <c r="BO275" s="117"/>
      <c r="BP275" s="117"/>
      <c r="BQ275" s="48"/>
      <c r="BR275" s="119"/>
      <c r="BS275" s="48"/>
      <c r="BT275" s="48"/>
      <c r="BU275" s="48"/>
      <c r="BV275" s="48"/>
      <c r="BW275" s="48"/>
      <c r="BX275" s="48"/>
    </row>
    <row r="276" spans="1:76" ht="15.75" hidden="1" x14ac:dyDescent="0.25">
      <c r="A276" s="48" t="e" cm="1">
        <f t="array" ref="A276">_xlfn.XLOOKUP(Tableau210[[#This Row],[NOM]]&amp;Tableau210[[#This Row],[REPERE BUTA]],[6]!Tableau16[POSTE TECHNIQUE]&amp;[6]!Tableau16[Repere ADM],[6]!Tableau16[NUMERO CLIENT])</f>
        <v>#N/A</v>
      </c>
      <c r="B276" s="48" t="e" cm="1">
        <f t="array" ref="B276">_xlfn.XLOOKUP(Tableau210[[#This Row],[NOM]]&amp;Tableau210[[#This Row],[REPERE BUTA]],[6]!Tableau16[POSTE TECHNIQUE]&amp;[6]!Tableau16[Repere REF],[6]!Tableau16[NUMERO CLIENT])</f>
        <v>#N/A</v>
      </c>
      <c r="C276" s="48" cm="1">
        <f t="array" ref="C276">_xlfn.XLOOKUP(Tableau210[[#This Row],[NOM]]&amp;Tableau210[[#This Row],[Repere Ubleam]],[7]Sheet1!$C$2:$C$2995&amp;[7]Sheet1!$I$2:$I$2995,[7]Sheet1!$A$2:$A$2995)</f>
        <v>249</v>
      </c>
      <c r="D276" s="48" t="str">
        <f>C276&amp;""</f>
        <v>249</v>
      </c>
      <c r="E276" s="48" t="e">
        <v>#N/A</v>
      </c>
      <c r="F276" s="48" t="e">
        <v>#N/A</v>
      </c>
      <c r="G276" s="176" t="s">
        <v>1332</v>
      </c>
      <c r="H276" s="119" t="s">
        <v>1067</v>
      </c>
      <c r="I276" s="119" t="s">
        <v>80</v>
      </c>
      <c r="J276" s="119" t="s">
        <v>1072</v>
      </c>
      <c r="K276" s="119" t="str">
        <f>_xlfn.XLOOKUP(Tableau210[[#This Row],[NOM]],[8]LUT!$I$5:$I$301,[8]LUT!$N$5:$N$301)</f>
        <v xml:space="preserve">Réacteur </v>
      </c>
      <c r="L276" s="119">
        <v>1</v>
      </c>
      <c r="M276" s="119" t="s">
        <v>2164</v>
      </c>
      <c r="N276" s="119" t="s">
        <v>2164</v>
      </c>
      <c r="O276" s="119"/>
      <c r="P276" s="119"/>
      <c r="Q276" s="119"/>
      <c r="R276" s="119"/>
      <c r="S276" s="119"/>
      <c r="T276" s="119"/>
      <c r="U276" s="119"/>
      <c r="V276" s="119"/>
      <c r="W276" s="148" t="s">
        <v>2159</v>
      </c>
      <c r="X276" s="207" cm="1">
        <f t="array" ref="X2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27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76" s="148" t="s">
        <v>3424</v>
      </c>
      <c r="AA276" s="207" cm="1">
        <f t="array" ref="AA2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76" s="48"/>
      <c r="AD276" s="117" t="s">
        <v>2196</v>
      </c>
      <c r="AE276" s="119"/>
      <c r="AF276" s="181">
        <f>IFERROR(VLOOKUP(Tableau210[[#This Row],[OPERATION]],Tableau4[],5,FALSE),"")</f>
        <v>0</v>
      </c>
      <c r="AG276" s="178" cm="1">
        <f t="array" ref="AG276">IFERROR(
   SUM(
      _xlfn._xlws.FILTER(
         Tableau3[JP],
         (Tableau3[ITEM]=Tableau210[[#This Row],[NOM]])*
         (Tableau3[Rep.]=Tableau210[[#This Row],[REPERE BUTA]])
      )
   ),
0)</f>
        <v>0</v>
      </c>
      <c r="AH276" s="182">
        <f>IFERROR(VLOOKUP(Tableau210[[#This Row],[OPERATION]],Tableau4[],4,FALSE),"")</f>
        <v>0</v>
      </c>
      <c r="AI276" s="178" cm="1">
        <f t="array" ref="AI276">IFERROR(
   SUM(
      _xlfn._xlws.FILTER(
         Tableau3[BP],
         (Tableau3[ITEM]=Tableau210[[#This Row],[NOM]])*
         (Tableau3[Rep.]=Tableau210[[#This Row],[REPERE BUTA]])
      )
   ),
0)</f>
        <v>0</v>
      </c>
      <c r="AJ276" s="182" t="str">
        <f>IF(Tableau210[[#This Row],[NB JP EMIS]]=1,"1 JP","") &amp; IF(Tableau210[[#This Row],[NB BP EMIS]]=1," 1 BP","")</f>
        <v/>
      </c>
      <c r="AK276" s="177" t="str">
        <f>IF(Tableau210[[#This Row],[NB JP BUTA]]=1,"1 JP","") &amp; IF(Tableau210[[#This Row],[Nb BP BUTA]]=1," 1 BP","") &amp; IF(Tableau210[[#This Row],[Nb BP BUTA]]=2," 2 BP","")</f>
        <v/>
      </c>
      <c r="AL276" s="117" t="s">
        <v>103</v>
      </c>
      <c r="AM276" s="117">
        <f>IFERROR(+VLOOKUP(AY276,Tiges!$G$4:$I$569,3,FALSE),"")</f>
        <v>32</v>
      </c>
      <c r="AN276" s="48"/>
      <c r="AO276" s="148" t="s">
        <v>3424</v>
      </c>
      <c r="AP276" s="177" cm="1">
        <f t="array" ref="AP2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2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276" s="148" t="s">
        <v>3424</v>
      </c>
      <c r="AS276" s="177" t="str" cm="1">
        <f t="array" ref="AS2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2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276" s="148" t="s">
        <v>3424</v>
      </c>
      <c r="AV276" s="177" t="str" cm="1">
        <f t="array" ref="AV2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76" s="117"/>
      <c r="AY276" s="117" cm="1">
        <f t="array" ref="AY276">IFERROR(_xlfn.XLOOKUP(Tableau210[[#This Row],[DN DONNEES BUTA ]]&amp;Tableau210[[#This Row],[PN DONNEES BUTA]],Tiges!$B$4:$B$79&amp;Tiges!$C$4:$C$79,Tiges!$G$4:$G$79),"")</f>
        <v>20</v>
      </c>
      <c r="AZ276" s="117"/>
      <c r="BA276" s="117" cm="1">
        <f t="array" ref="BA276">IFERROR(_xlfn.XLOOKUP(Tableau210[[#This Row],[DN DONNEES BUTA ]]&amp;Tableau210[[#This Row],[PN DONNEES BUTA]],Tiges!$B$4:$B$79&amp;Tiges!$C$4:$C$79,Tiges!$H$4:$H$79),"")</f>
        <v>130</v>
      </c>
      <c r="BB276" s="117"/>
      <c r="BC276" s="182">
        <f>IFERROR(VLOOKUP(Tableau210[[#This Row],[OPERATION]],Tableau4[],2,FALSE),"")</f>
        <v>0</v>
      </c>
      <c r="BD276" s="177" cm="1">
        <f t="array" ref="BD276">IFERROR(
   SUM(
      _xlfn._xlws.FILTER(
         Tableau3[Nb Platinage Joint],
         (Tableau3[ITEM]=Tableau210[[#This Row],[NOM]])*
         (Tableau3[Rep.]=Tableau210[[#This Row],[REPERE BUTA]])
      )
   ),
0)</f>
        <v>0</v>
      </c>
      <c r="BE276" s="182">
        <f>IFERROR(VLOOKUP(Tableau210[[#This Row],[OPERATION]],Tableau4[],3,FALSE),"")</f>
        <v>1</v>
      </c>
      <c r="BF276" s="177" cm="1">
        <f t="array" ref="BF276">IFERROR(
   SUM(
      _xlfn._xlws.FILTER(
         Tableau3[Joint Définitif Nb],
         (Tableau3[ITEM]=Tableau210[[#This Row],[NOM]])*
         (Tableau3[Rep.]=Tableau210[[#This Row],[REPERE BUTA]])
      )
   ),
0)</f>
        <v>2</v>
      </c>
      <c r="BG276" s="148" t="s">
        <v>3424</v>
      </c>
      <c r="BH276" s="177" t="str" cm="1">
        <f t="array" ref="BH2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6" s="148" t="s">
        <v>3424</v>
      </c>
      <c r="BK276" s="148" t="s">
        <v>3424</v>
      </c>
      <c r="BL276" s="167" t="s">
        <v>2380</v>
      </c>
      <c r="BM276" s="167"/>
      <c r="BN276" s="117"/>
      <c r="BO276" s="117"/>
      <c r="BP276" s="117"/>
      <c r="BQ276" s="48"/>
      <c r="BR276" s="119"/>
      <c r="BS276" s="48"/>
      <c r="BT276" s="48"/>
      <c r="BU276" s="48"/>
      <c r="BV276" s="48"/>
      <c r="BW276" s="48"/>
      <c r="BX276" s="48"/>
    </row>
    <row r="277" spans="1:76" ht="15.75" hidden="1" x14ac:dyDescent="0.25">
      <c r="A277" s="48" t="e" cm="1">
        <f t="array" ref="A277">_xlfn.XLOOKUP(Tableau210[[#This Row],[NOM]]&amp;Tableau210[[#This Row],[REPERE BUTA]],[6]!Tableau16[POSTE TECHNIQUE]&amp;[6]!Tableau16[Repere ADM],[6]!Tableau16[NUMERO CLIENT])</f>
        <v>#N/A</v>
      </c>
      <c r="B277" s="48" t="e" cm="1">
        <f t="array" ref="B277">_xlfn.XLOOKUP(Tableau210[[#This Row],[NOM]]&amp;Tableau210[[#This Row],[REPERE BUTA]],[6]!Tableau16[POSTE TECHNIQUE]&amp;[6]!Tableau16[Repere REF],[6]!Tableau16[NUMERO CLIENT])</f>
        <v>#N/A</v>
      </c>
      <c r="C277" s="48" cm="1">
        <f t="array" ref="C277">_xlfn.XLOOKUP(Tableau210[[#This Row],[NOM]]&amp;Tableau210[[#This Row],[Repere Ubleam]],[7]Sheet1!$C$2:$C$2995&amp;[7]Sheet1!$I$2:$I$2995,[7]Sheet1!$A$2:$A$2995)</f>
        <v>250</v>
      </c>
      <c r="D277" s="48" t="str">
        <f>C277&amp;""</f>
        <v>250</v>
      </c>
      <c r="E277" s="48" t="e">
        <v>#N/A</v>
      </c>
      <c r="F277" s="48" t="e">
        <v>#N/A</v>
      </c>
      <c r="G277" s="176" t="s">
        <v>1332</v>
      </c>
      <c r="H277" s="119" t="s">
        <v>1067</v>
      </c>
      <c r="I277" s="119" t="s">
        <v>80</v>
      </c>
      <c r="J277" s="119" t="s">
        <v>1072</v>
      </c>
      <c r="K277" s="119" t="str">
        <f>_xlfn.XLOOKUP(Tableau210[[#This Row],[NOM]],[8]LUT!$I$5:$I$301,[8]LUT!$N$5:$N$301)</f>
        <v xml:space="preserve">Réacteur </v>
      </c>
      <c r="L277" s="119">
        <v>1</v>
      </c>
      <c r="M277" s="119" t="s">
        <v>2165</v>
      </c>
      <c r="N277" s="119" t="s">
        <v>2165</v>
      </c>
      <c r="O277" s="119"/>
      <c r="P277" s="119"/>
      <c r="Q277" s="119"/>
      <c r="R277" s="119"/>
      <c r="S277" s="119"/>
      <c r="T277" s="119"/>
      <c r="U277" s="119"/>
      <c r="V277" s="119"/>
      <c r="W277" s="148" t="s">
        <v>2159</v>
      </c>
      <c r="X277" s="207" cm="1">
        <f t="array" ref="X2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27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77" s="148" t="s">
        <v>3424</v>
      </c>
      <c r="AA277" s="207" cm="1">
        <f t="array" ref="AA2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77" s="48"/>
      <c r="AD277" s="117" t="s">
        <v>2196</v>
      </c>
      <c r="AE277" s="119"/>
      <c r="AF277" s="181">
        <f>IFERROR(VLOOKUP(Tableau210[[#This Row],[OPERATION]],Tableau4[],5,FALSE),"")</f>
        <v>0</v>
      </c>
      <c r="AG277" s="178"/>
      <c r="AH277" s="182">
        <f>IFERROR(VLOOKUP(Tableau210[[#This Row],[OPERATION]],Tableau4[],4,FALSE),"")</f>
        <v>0</v>
      </c>
      <c r="AI277" s="178"/>
      <c r="AJ277" s="182" t="str">
        <f>IF(Tableau210[[#This Row],[NB JP EMIS]]=1,"1 JP","") &amp; IF(Tableau210[[#This Row],[NB BP EMIS]]=1," 1 BP","")</f>
        <v/>
      </c>
      <c r="AK277" s="177"/>
      <c r="AL277" s="117" t="s">
        <v>103</v>
      </c>
      <c r="AM277" s="117">
        <f>IFERROR(+VLOOKUP(AY277,Tiges!$G$4:$I$569,3,FALSE),"")</f>
        <v>32</v>
      </c>
      <c r="AN277" s="48"/>
      <c r="AO277" s="148" t="s">
        <v>3424</v>
      </c>
      <c r="AP277" s="177" cm="1">
        <f t="array" ref="AP2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27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277" s="148" t="s">
        <v>3424</v>
      </c>
      <c r="AS277" s="177" t="str" cm="1">
        <f t="array" ref="AS2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27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277" s="148" t="s">
        <v>3424</v>
      </c>
      <c r="AV277" s="177" t="str" cm="1">
        <f t="array" ref="AV2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77" s="117"/>
      <c r="AY277" s="117" cm="1">
        <f t="array" ref="AY277">IFERROR(_xlfn.XLOOKUP(Tableau210[[#This Row],[DN DONNEES BUTA ]]&amp;Tableau210[[#This Row],[PN DONNEES BUTA]],Tiges!$B$4:$B$79&amp;Tiges!$C$4:$C$79,Tiges!$G$4:$G$79),"")</f>
        <v>20</v>
      </c>
      <c r="AZ277" s="117"/>
      <c r="BA277" s="117" cm="1">
        <f t="array" ref="BA277">IFERROR(_xlfn.XLOOKUP(Tableau210[[#This Row],[DN DONNEES BUTA ]]&amp;Tableau210[[#This Row],[PN DONNEES BUTA]],Tiges!$B$4:$B$79&amp;Tiges!$C$4:$C$79,Tiges!$H$4:$H$79),"")</f>
        <v>130</v>
      </c>
      <c r="BB277" s="117"/>
      <c r="BC277" s="182">
        <f>IFERROR(VLOOKUP(Tableau210[[#This Row],[OPERATION]],Tableau4[],2,FALSE),"")</f>
        <v>0</v>
      </c>
      <c r="BD277" s="177"/>
      <c r="BE277" s="182">
        <f>IFERROR(VLOOKUP(Tableau210[[#This Row],[OPERATION]],Tableau4[],3,FALSE),"")</f>
        <v>1</v>
      </c>
      <c r="BF277" s="177"/>
      <c r="BG277" s="148" t="s">
        <v>3424</v>
      </c>
      <c r="BH277" s="177" t="str" cm="1">
        <f t="array" ref="BH2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7" s="148" t="s">
        <v>3424</v>
      </c>
      <c r="BK277" s="148" t="s">
        <v>3424</v>
      </c>
      <c r="BL277" s="167" t="s">
        <v>2380</v>
      </c>
      <c r="BM277" s="167"/>
      <c r="BN277" s="117"/>
      <c r="BO277" s="117"/>
      <c r="BP277" s="117"/>
      <c r="BQ277" s="48"/>
      <c r="BR277" s="119"/>
      <c r="BS277" s="48"/>
      <c r="BT277" s="48"/>
      <c r="BU277" s="48"/>
      <c r="BV277" s="48"/>
      <c r="BW277" s="48"/>
      <c r="BX277" s="48"/>
    </row>
    <row r="278" spans="1:76" ht="15.75" hidden="1" x14ac:dyDescent="0.25">
      <c r="A278" s="48" t="e" cm="1">
        <f t="array" ref="A278">_xlfn.XLOOKUP(Tableau210[[#This Row],[NOM]]&amp;Tableau210[[#This Row],[REPERE BUTA]],[6]!Tableau16[POSTE TECHNIQUE]&amp;[6]!Tableau16[Repere ADM],[6]!Tableau16[NUMERO CLIENT])</f>
        <v>#N/A</v>
      </c>
      <c r="B278" s="48" t="e" cm="1">
        <f t="array" ref="B278">_xlfn.XLOOKUP(Tableau210[[#This Row],[NOM]]&amp;Tableau210[[#This Row],[REPERE BUTA]],[6]!Tableau16[POSTE TECHNIQUE]&amp;[6]!Tableau16[Repere REF],[6]!Tableau16[NUMERO CLIENT])</f>
        <v>#N/A</v>
      </c>
      <c r="C278" s="48" cm="1">
        <f t="array" ref="C278">_xlfn.XLOOKUP(Tableau210[[#This Row],[NOM]]&amp;Tableau210[[#This Row],[Repere Ubleam]],[7]Sheet1!$C$2:$C$2995&amp;[7]Sheet1!$I$2:$I$2995,[7]Sheet1!$A$2:$A$2995)</f>
        <v>251</v>
      </c>
      <c r="D278" s="48" t="str">
        <f>C278&amp;""</f>
        <v>251</v>
      </c>
      <c r="E278" s="48" t="e">
        <v>#N/A</v>
      </c>
      <c r="F278" s="48" t="e">
        <v>#N/A</v>
      </c>
      <c r="G278" s="176" t="s">
        <v>1332</v>
      </c>
      <c r="H278" s="119" t="s">
        <v>1067</v>
      </c>
      <c r="I278" s="119" t="s">
        <v>80</v>
      </c>
      <c r="J278" s="119" t="s">
        <v>1072</v>
      </c>
      <c r="K278" s="119" t="str">
        <f>_xlfn.XLOOKUP(Tableau210[[#This Row],[NOM]],[8]LUT!$I$5:$I$301,[8]LUT!$N$5:$N$301)</f>
        <v xml:space="preserve">Réacteur </v>
      </c>
      <c r="L278" s="119">
        <v>4</v>
      </c>
      <c r="M278" s="119"/>
      <c r="N278" s="119">
        <v>4</v>
      </c>
      <c r="O278" s="119"/>
      <c r="P278" s="119"/>
      <c r="Q278" s="119"/>
      <c r="R278" s="119"/>
      <c r="S278" s="119"/>
      <c r="T278" s="119"/>
      <c r="U278" s="119"/>
      <c r="V278" s="119"/>
      <c r="W278" s="148" t="s">
        <v>1118</v>
      </c>
      <c r="X278" s="207" cm="1">
        <f t="array" ref="X2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2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78" s="148" t="s">
        <v>3424</v>
      </c>
      <c r="AA278" s="207" cm="1">
        <f t="array" ref="AA2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78" s="48"/>
      <c r="AD278" s="117" t="s">
        <v>626</v>
      </c>
      <c r="AE278" s="119"/>
      <c r="AF278" s="181">
        <f>IFERROR(VLOOKUP(Tableau210[[#This Row],[OPERATION]],Tableau4[],5,FALSE),"")</f>
        <v>0</v>
      </c>
      <c r="AG278" s="178" cm="1">
        <f t="array" ref="AG278">IFERROR(
   SUM(
      _xlfn._xlws.FILTER(
         Tableau3[JP],
         (Tableau3[ITEM]=Tableau210[[#This Row],[NOM]])*
         (Tableau3[Rep.]=Tableau210[[#This Row],[REPERE BUTA]])
      )
   ),
0)</f>
        <v>0</v>
      </c>
      <c r="AH278" s="182">
        <f>IFERROR(VLOOKUP(Tableau210[[#This Row],[OPERATION]],Tableau4[],4,FALSE),"")</f>
        <v>0</v>
      </c>
      <c r="AI278" s="178" cm="1">
        <f t="array" ref="AI278">IFERROR(
   SUM(
      _xlfn._xlws.FILTER(
         Tableau3[BP],
         (Tableau3[ITEM]=Tableau210[[#This Row],[NOM]])*
         (Tableau3[Rep.]=Tableau210[[#This Row],[REPERE BUTA]])
      )
   ),
0)</f>
        <v>0</v>
      </c>
      <c r="AJ278" s="181" t="s">
        <v>2313</v>
      </c>
      <c r="AK278" s="177" t="str">
        <f>IF(Tableau210[[#This Row],[NB JP BUTA]]=1,"1 JP","") &amp; IF(Tableau210[[#This Row],[Nb BP BUTA]]=1," 1 BP","") &amp; IF(Tableau210[[#This Row],[Nb BP BUTA]]=2," 2 BP","")</f>
        <v/>
      </c>
      <c r="AL278" s="117" t="s">
        <v>103</v>
      </c>
      <c r="AM278" s="117">
        <f>IFERROR(+VLOOKUP(AY278,Tiges!$G$4:$I$569,3,FALSE),"")</f>
        <v>60</v>
      </c>
      <c r="AN278" s="48"/>
      <c r="AO278" s="148">
        <v>24</v>
      </c>
      <c r="AP278" s="177" cm="1">
        <f t="array" ref="AP2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78" s="148" t="s">
        <v>2419</v>
      </c>
      <c r="AS278" s="177" t="str" cm="1">
        <f t="array" ref="AS2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M39x250</v>
      </c>
      <c r="AT2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M39x250</v>
      </c>
      <c r="AU278" s="148" t="s">
        <v>1123</v>
      </c>
      <c r="AV278" s="177" t="str" cm="1">
        <f t="array" ref="AV2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78" s="117"/>
      <c r="AY278" s="117" cm="1">
        <f t="array" ref="AY278">IFERROR(_xlfn.XLOOKUP(Tableau210[[#This Row],[DN DONNEES BUTA ]]&amp;Tableau210[[#This Row],[PN DONNEES BUTA]],Tiges!$B$4:$B$79&amp;Tiges!$C$4:$C$79,Tiges!$G$4:$G$79),"")</f>
        <v>39</v>
      </c>
      <c r="AZ278" s="117"/>
      <c r="BA278" s="117" cm="1">
        <f t="array" ref="BA278">IFERROR(_xlfn.XLOOKUP(Tableau210[[#This Row],[DN DONNEES BUTA ]]&amp;Tableau210[[#This Row],[PN DONNEES BUTA]],Tiges!$B$4:$B$79&amp;Tiges!$C$4:$C$79,Tiges!$H$4:$H$79),"")</f>
        <v>250</v>
      </c>
      <c r="BB278" s="117"/>
      <c r="BC278" s="182">
        <f>IFERROR(VLOOKUP(Tableau210[[#This Row],[OPERATION]],Tableau4[],2,FALSE),"")</f>
        <v>0</v>
      </c>
      <c r="BD278" s="177" cm="1">
        <f t="array" ref="BD278">IFERROR(
   SUM(
      _xlfn._xlws.FILTER(
         Tableau3[Nb Platinage Joint],
         (Tableau3[ITEM]=Tableau210[[#This Row],[NOM]])*
         (Tableau3[Rep.]=Tableau210[[#This Row],[REPERE BUTA]])
      )
   ),
0)</f>
        <v>0</v>
      </c>
      <c r="BE278" s="182">
        <f>IFERROR(VLOOKUP(Tableau210[[#This Row],[OPERATION]],Tableau4[],3,FALSE),"")</f>
        <v>1</v>
      </c>
      <c r="BF278" s="177" cm="1">
        <f t="array" ref="BF278">IFERROR(
   SUM(
      _xlfn._xlws.FILTER(
         Tableau3[Joint Définitif Nb],
         (Tableau3[ITEM]=Tableau210[[#This Row],[NOM]])*
         (Tableau3[Rep.]=Tableau210[[#This Row],[REPERE BUTA]])
      )
   ),
0)</f>
        <v>1</v>
      </c>
      <c r="BG278" s="148" t="s">
        <v>129</v>
      </c>
      <c r="BH278" s="177" t="str" cm="1">
        <f t="array" ref="BH2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8" s="148" t="s">
        <v>2409</v>
      </c>
      <c r="BK278" s="148" t="s">
        <v>37</v>
      </c>
      <c r="BL278" s="167" t="s">
        <v>2380</v>
      </c>
      <c r="BM278" s="167"/>
      <c r="BN278" s="117"/>
      <c r="BO278" s="117"/>
      <c r="BP278" s="117"/>
      <c r="BQ278" s="48"/>
      <c r="BR278" s="119"/>
      <c r="BS278" s="48"/>
      <c r="BT278" s="48"/>
      <c r="BU278" s="48"/>
      <c r="BV278" s="48"/>
      <c r="BW278" s="48"/>
      <c r="BX278" s="48"/>
    </row>
    <row r="279" spans="1:76" s="154" customFormat="1" ht="15.75" hidden="1" x14ac:dyDescent="0.25">
      <c r="A279" s="48" t="e" cm="1">
        <f t="array" ref="A279">_xlfn.XLOOKUP(Tableau210[[#This Row],[NOM]]&amp;Tableau210[[#This Row],[REPERE BUTA]],[6]!Tableau16[POSTE TECHNIQUE]&amp;[6]!Tableau16[Repere ADM],[6]!Tableau16[NUMERO CLIENT])</f>
        <v>#N/A</v>
      </c>
      <c r="B279" s="48" t="e" cm="1">
        <f t="array" ref="B279">_xlfn.XLOOKUP(Tableau210[[#This Row],[NOM]]&amp;Tableau210[[#This Row],[REPERE BUTA]],[6]!Tableau16[POSTE TECHNIQUE]&amp;[6]!Tableau16[Repere REF],[6]!Tableau16[NUMERO CLIENT])</f>
        <v>#N/A</v>
      </c>
      <c r="C279" s="48" cm="1">
        <f t="array" ref="C279">_xlfn.XLOOKUP(Tableau210[[#This Row],[NOM]]&amp;Tableau210[[#This Row],[Repere Ubleam]],[7]Sheet1!$C$2:$C$2995&amp;[7]Sheet1!$I$2:$I$2995,[7]Sheet1!$A$2:$A$2995)</f>
        <v>252</v>
      </c>
      <c r="D279" s="48" t="str">
        <f>C279&amp;""</f>
        <v>252</v>
      </c>
      <c r="E279" s="48" t="e">
        <v>#N/A</v>
      </c>
      <c r="F279" s="48" t="e">
        <v>#N/A</v>
      </c>
      <c r="G279" s="149" t="s">
        <v>1332</v>
      </c>
      <c r="H279" s="150" t="s">
        <v>1067</v>
      </c>
      <c r="I279" s="150" t="s">
        <v>80</v>
      </c>
      <c r="J279" s="150" t="s">
        <v>1072</v>
      </c>
      <c r="K279" s="150" t="str">
        <f>_xlfn.XLOOKUP(Tableau210[[#This Row],[NOM]],[8]LUT!$I$5:$I$301,[8]LUT!$N$5:$N$301)</f>
        <v xml:space="preserve">Réacteur </v>
      </c>
      <c r="L279" s="150">
        <v>5</v>
      </c>
      <c r="M279" s="150"/>
      <c r="N279" s="150">
        <v>5</v>
      </c>
      <c r="O279" s="150"/>
      <c r="P279" s="150"/>
      <c r="Q279" s="150"/>
      <c r="R279" s="150"/>
      <c r="S279" s="150"/>
      <c r="T279" s="150"/>
      <c r="U279" s="150"/>
      <c r="V279" s="150"/>
      <c r="W279" s="151">
        <v>150</v>
      </c>
      <c r="X279" s="151" cm="1">
        <f t="array" ref="X2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279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79" s="151">
        <v>50</v>
      </c>
      <c r="AA279" s="151" cm="1">
        <f t="array" ref="AA2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79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79" s="152"/>
      <c r="AD279" s="153" t="s">
        <v>2197</v>
      </c>
      <c r="AE279" s="150"/>
      <c r="AF279" s="150">
        <f>IFERROR(VLOOKUP(Tableau210[[#This Row],[OPERATION]],Tableau4[],5,FALSE),"")</f>
        <v>0</v>
      </c>
      <c r="AG279" s="150" cm="1">
        <f t="array" ref="AG279">IFERROR(
   SUM(
      _xlfn._xlws.FILTER(
         Tableau3[JP],
         (Tableau3[ITEM]=Tableau210[[#This Row],[NOM]])*
         (Tableau3[Rep.]=Tableau210[[#This Row],[REPERE BUTA]])
      )
   ),
0)</f>
        <v>0</v>
      </c>
      <c r="AH279" s="153">
        <f>IFERROR(VLOOKUP(Tableau210[[#This Row],[OPERATION]],Tableau4[],4,FALSE),"")</f>
        <v>1</v>
      </c>
      <c r="AI279" s="150" cm="1">
        <f t="array" ref="AI279">IFERROR(
   SUM(
      _xlfn._xlws.FILTER(
         Tableau3[BP],
         (Tableau3[ITEM]=Tableau210[[#This Row],[NOM]])*
         (Tableau3[Rep.]=Tableau210[[#This Row],[REPERE BUTA]])
      )
   ),
0)</f>
        <v>1</v>
      </c>
      <c r="AJ279" s="153" t="str">
        <f>IF(Tableau210[[#This Row],[NB JP EMIS]]=1,"1 JP","") &amp; IF(Tableau210[[#This Row],[NB BP EMIS]]=1," 1 BP","")</f>
        <v xml:space="preserve"> 1 BP</v>
      </c>
      <c r="AK279" s="153" t="str">
        <f>IF(Tableau210[[#This Row],[NB JP BUTA]]=1,"1 JP","") &amp; IF(Tableau210[[#This Row],[Nb BP BUTA]]=1," 1 BP","") &amp; IF(Tableau210[[#This Row],[Nb BP BUTA]]=2," 2 BP","")</f>
        <v xml:space="preserve"> 1 BP</v>
      </c>
      <c r="AL279" s="153" t="s">
        <v>103</v>
      </c>
      <c r="AM279" s="153">
        <f>IFERROR(+VLOOKUP(AY279,Tiges!$G$4:$I$569,3,FALSE),"")</f>
        <v>32</v>
      </c>
      <c r="AN279" s="152"/>
      <c r="AO279" s="151">
        <v>12</v>
      </c>
      <c r="AP279" s="153" cm="1">
        <f t="array" ref="AP2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27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279" s="151" t="s">
        <v>2294</v>
      </c>
      <c r="AS279" s="153" t="str" cm="1">
        <f t="array" ref="AS2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27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279" s="151" t="s">
        <v>1123</v>
      </c>
      <c r="AV279" s="153" t="str" cm="1">
        <f t="array" ref="AV2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7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79" s="153"/>
      <c r="AY279" s="153" cm="1">
        <f t="array" ref="AY279">IFERROR(_xlfn.XLOOKUP(Tableau210[[#This Row],[DN DONNEES BUTA ]]&amp;Tableau210[[#This Row],[PN DONNEES BUTA]],Tiges!$B$4:$B$79&amp;Tiges!$C$4:$C$79,Tiges!$G$4:$G$79),"")</f>
        <v>20</v>
      </c>
      <c r="AZ279" s="153"/>
      <c r="BA279" s="153" cm="1">
        <f t="array" ref="BA279">IFERROR(_xlfn.XLOOKUP(Tableau210[[#This Row],[DN DONNEES BUTA ]]&amp;Tableau210[[#This Row],[PN DONNEES BUTA]],Tiges!$B$4:$B$79&amp;Tiges!$C$4:$C$79,Tiges!$H$4:$H$79),"")</f>
        <v>130</v>
      </c>
      <c r="BB279" s="153"/>
      <c r="BC279" s="153">
        <f>IFERROR(VLOOKUP(Tableau210[[#This Row],[OPERATION]],Tableau4[],2,FALSE),"")</f>
        <v>1</v>
      </c>
      <c r="BD279" s="153" cm="1">
        <f t="array" ref="BD279">IFERROR(
   SUM(
      _xlfn._xlws.FILTER(
         Tableau3[Nb Platinage Joint],
         (Tableau3[ITEM]=Tableau210[[#This Row],[NOM]])*
         (Tableau3[Rep.]=Tableau210[[#This Row],[REPERE BUTA]])
      )
   ),
0)</f>
        <v>1</v>
      </c>
      <c r="BE279" s="153">
        <f>IFERROR(VLOOKUP(Tableau210[[#This Row],[OPERATION]],Tableau4[],3,FALSE),"")</f>
        <v>1</v>
      </c>
      <c r="BF279" s="153" cm="1">
        <f t="array" ref="BF279">IFERROR(
   SUM(
      _xlfn._xlws.FILTER(
         Tableau3[Joint Définitif Nb],
         (Tableau3[ITEM]=Tableau210[[#This Row],[NOM]])*
         (Tableau3[Rep.]=Tableau210[[#This Row],[REPERE BUTA]])
      )
   ),
0)</f>
        <v>2</v>
      </c>
      <c r="BG279" s="151" t="s">
        <v>129</v>
      </c>
      <c r="BH279" s="153" t="str" cm="1">
        <f t="array" ref="BH2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7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79" s="151" t="s">
        <v>2409</v>
      </c>
      <c r="BK279" s="151" t="s">
        <v>37</v>
      </c>
      <c r="BL279" s="153" t="s">
        <v>2152</v>
      </c>
      <c r="BM279" s="153"/>
      <c r="BN279" s="153"/>
      <c r="BO279" s="153"/>
      <c r="BP279" s="153"/>
      <c r="BQ279" s="152"/>
      <c r="BR279" s="150"/>
      <c r="BS279" s="152"/>
      <c r="BT279" s="152"/>
      <c r="BU279" s="152"/>
      <c r="BV279" s="152"/>
      <c r="BW279" s="152"/>
      <c r="BX279" s="152"/>
    </row>
    <row r="280" spans="1:76" ht="15.75" hidden="1" x14ac:dyDescent="0.25">
      <c r="A280" s="48" t="e" cm="1">
        <f t="array" ref="A280">_xlfn.XLOOKUP(Tableau210[[#This Row],[NOM]]&amp;Tableau210[[#This Row],[REPERE BUTA]],[6]!Tableau16[POSTE TECHNIQUE]&amp;[6]!Tableau16[Repere ADM],[6]!Tableau16[NUMERO CLIENT])</f>
        <v>#N/A</v>
      </c>
      <c r="B280" s="48" t="e" cm="1">
        <f t="array" ref="B280">_xlfn.XLOOKUP(Tableau210[[#This Row],[NOM]]&amp;Tableau210[[#This Row],[REPERE BUTA]],[6]!Tableau16[POSTE TECHNIQUE]&amp;[6]!Tableau16[Repere REF],[6]!Tableau16[NUMERO CLIENT])</f>
        <v>#N/A</v>
      </c>
      <c r="C280" s="48" cm="1">
        <f t="array" ref="C280">_xlfn.XLOOKUP(Tableau210[[#This Row],[NOM]]&amp;Tableau210[[#This Row],[Repere Ubleam]],[7]Sheet1!$C$2:$C$2995&amp;[7]Sheet1!$I$2:$I$2995,[7]Sheet1!$A$2:$A$2995)</f>
        <v>253</v>
      </c>
      <c r="D280" s="48" t="str">
        <f>C280&amp;""</f>
        <v>253</v>
      </c>
      <c r="E280" s="48" t="e">
        <v>#N/A</v>
      </c>
      <c r="F280" s="48" t="e">
        <v>#N/A</v>
      </c>
      <c r="G280" s="176" t="s">
        <v>1332</v>
      </c>
      <c r="H280" s="119" t="s">
        <v>1067</v>
      </c>
      <c r="I280" s="119" t="s">
        <v>80</v>
      </c>
      <c r="J280" s="119" t="s">
        <v>1072</v>
      </c>
      <c r="K280" s="119" t="str">
        <f>_xlfn.XLOOKUP(Tableau210[[#This Row],[NOM]],[8]LUT!$I$5:$I$301,[8]LUT!$N$5:$N$301)</f>
        <v xml:space="preserve">Réacteur </v>
      </c>
      <c r="L280" s="119">
        <v>6</v>
      </c>
      <c r="M280" s="119"/>
      <c r="N280" s="119">
        <v>6</v>
      </c>
      <c r="O280" s="119"/>
      <c r="P280" s="119"/>
      <c r="Q280" s="119"/>
      <c r="R280" s="119"/>
      <c r="S280" s="119"/>
      <c r="T280" s="119"/>
      <c r="U280" s="119"/>
      <c r="V280" s="119"/>
      <c r="W280" s="148" t="s">
        <v>1118</v>
      </c>
      <c r="X280" s="207" cm="1">
        <f t="array" ref="X2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8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80" s="148" t="s">
        <v>3424</v>
      </c>
      <c r="AA280" s="207" cm="1">
        <f t="array" ref="AA2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80" s="48"/>
      <c r="AD280" s="117" t="s">
        <v>2103</v>
      </c>
      <c r="AE280" s="119"/>
      <c r="AF280" s="181">
        <f>IFERROR(VLOOKUP(Tableau210[[#This Row],[OPERATION]],Tableau4[],5,FALSE),"")</f>
        <v>1</v>
      </c>
      <c r="AG280" s="178" cm="1">
        <f t="array" ref="AG280">IFERROR(
   SUM(
      _xlfn._xlws.FILTER(
         Tableau3[JP],
         (Tableau3[ITEM]=Tableau210[[#This Row],[NOM]])*
         (Tableau3[Rep.]=Tableau210[[#This Row],[REPERE BUTA]])
      )
   ),
0)</f>
        <v>1</v>
      </c>
      <c r="AH280" s="182">
        <f>IFERROR(VLOOKUP(Tableau210[[#This Row],[OPERATION]],Tableau4[],4,FALSE),"")</f>
        <v>0</v>
      </c>
      <c r="AI280" s="178" cm="1">
        <f t="array" ref="AI280">IFERROR(
   SUM(
      _xlfn._xlws.FILTER(
         Tableau3[BP],
         (Tableau3[ITEM]=Tableau210[[#This Row],[NOM]])*
         (Tableau3[Rep.]=Tableau210[[#This Row],[REPERE BUTA]])
      )
   ),
0)</f>
        <v>0</v>
      </c>
      <c r="AJ280" s="182" t="str">
        <f>IF(Tableau210[[#This Row],[NB JP EMIS]]=1,"1 JP","") &amp; IF(Tableau210[[#This Row],[NB BP EMIS]]=1," 1 BP","")</f>
        <v>1 JP</v>
      </c>
      <c r="AK280" s="177" t="str">
        <f>IF(Tableau210[[#This Row],[NB JP BUTA]]=1,"1 JP","") &amp; IF(Tableau210[[#This Row],[Nb BP BUTA]]=1," 1 BP","") &amp; IF(Tableau210[[#This Row],[Nb BP BUTA]]=2," 2 BP","")</f>
        <v>1 JP</v>
      </c>
      <c r="AL280" s="117" t="s">
        <v>103</v>
      </c>
      <c r="AM280" s="117">
        <f>IFERROR(+VLOOKUP(AY280,Tiges!$G$4:$I$569,3,FALSE),"")</f>
        <v>27</v>
      </c>
      <c r="AN280" s="48"/>
      <c r="AO280" s="148">
        <v>4</v>
      </c>
      <c r="AP280" s="177" cm="1">
        <f t="array" ref="AP2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80" s="148" t="s">
        <v>2161</v>
      </c>
      <c r="AS280" s="177" t="str" cm="1">
        <f t="array" ref="AS2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80" s="148" t="s">
        <v>1123</v>
      </c>
      <c r="AV280" s="177" t="str" cm="1">
        <f t="array" ref="AV2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0" s="117"/>
      <c r="AY280" s="117" cm="1">
        <f t="array" ref="AY280">IFERROR(_xlfn.XLOOKUP(Tableau210[[#This Row],[DN DONNEES BUTA ]]&amp;Tableau210[[#This Row],[PN DONNEES BUTA]],Tiges!$B$4:$B$79&amp;Tiges!$C$4:$C$79,Tiges!$G$4:$G$79),"")</f>
        <v>16</v>
      </c>
      <c r="AZ280" s="117"/>
      <c r="BA280" s="117" cm="1">
        <f t="array" ref="BA280">IFERROR(_xlfn.XLOOKUP(Tableau210[[#This Row],[DN DONNEES BUTA ]]&amp;Tableau210[[#This Row],[PN DONNEES BUTA]],Tiges!$B$4:$B$79&amp;Tiges!$C$4:$C$79,Tiges!$H$4:$H$79),"")</f>
        <v>80</v>
      </c>
      <c r="BB280" s="117"/>
      <c r="BC280" s="182">
        <f>IFERROR(VLOOKUP(Tableau210[[#This Row],[OPERATION]],Tableau4[],2,FALSE),"")</f>
        <v>2</v>
      </c>
      <c r="BD280" s="177" cm="1">
        <f t="array" ref="BD280">IFERROR(
   SUM(
      _xlfn._xlws.FILTER(
         Tableau3[Nb Platinage Joint],
         (Tableau3[ITEM]=Tableau210[[#This Row],[NOM]])*
         (Tableau3[Rep.]=Tableau210[[#This Row],[REPERE BUTA]])
      )
   ),
0)</f>
        <v>2</v>
      </c>
      <c r="BE280" s="182">
        <f>IFERROR(VLOOKUP(Tableau210[[#This Row],[OPERATION]],Tableau4[],3,FALSE),"")</f>
        <v>1</v>
      </c>
      <c r="BF280" s="177" cm="1">
        <f t="array" ref="BF280">IFERROR(
   SUM(
      _xlfn._xlws.FILTER(
         Tableau3[Joint Définitif Nb],
         (Tableau3[ITEM]=Tableau210[[#This Row],[NOM]])*
         (Tableau3[Rep.]=Tableau210[[#This Row],[REPERE BUTA]])
      )
   ),
0)</f>
        <v>1</v>
      </c>
      <c r="BG280" s="148" t="s">
        <v>129</v>
      </c>
      <c r="BH280" s="177" t="str" cm="1">
        <f t="array" ref="BH2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0" s="148" t="s">
        <v>2409</v>
      </c>
      <c r="BK280" s="148" t="s">
        <v>37</v>
      </c>
      <c r="BL280" s="167" t="s">
        <v>2380</v>
      </c>
      <c r="BM280" s="167"/>
      <c r="BN280" s="117"/>
      <c r="BO280" s="117"/>
      <c r="BP280" s="117"/>
      <c r="BQ280" s="48"/>
      <c r="BR280" s="119"/>
      <c r="BS280" s="48"/>
      <c r="BT280" s="48"/>
      <c r="BU280" s="48"/>
      <c r="BV280" s="48"/>
      <c r="BW280" s="48"/>
      <c r="BX280" s="48"/>
    </row>
    <row r="281" spans="1:76" ht="15.75" hidden="1" x14ac:dyDescent="0.25">
      <c r="A281" s="48" t="e" cm="1">
        <f t="array" ref="A281">_xlfn.XLOOKUP(Tableau210[[#This Row],[NOM]]&amp;Tableau210[[#This Row],[REPERE BUTA]],[6]!Tableau16[POSTE TECHNIQUE]&amp;[6]!Tableau16[Repere ADM],[6]!Tableau16[NUMERO CLIENT])</f>
        <v>#N/A</v>
      </c>
      <c r="B281" s="48" t="e" cm="1">
        <f t="array" ref="B281">_xlfn.XLOOKUP(Tableau210[[#This Row],[NOM]]&amp;Tableau210[[#This Row],[REPERE BUTA]],[6]!Tableau16[POSTE TECHNIQUE]&amp;[6]!Tableau16[Repere REF],[6]!Tableau16[NUMERO CLIENT])</f>
        <v>#N/A</v>
      </c>
      <c r="C281" s="48" cm="1">
        <f t="array" ref="C281">_xlfn.XLOOKUP(Tableau210[[#This Row],[NOM]]&amp;Tableau210[[#This Row],[Repere Ubleam]],[7]Sheet1!$C$2:$C$2995&amp;[7]Sheet1!$I$2:$I$2995,[7]Sheet1!$A$2:$A$2995)</f>
        <v>254</v>
      </c>
      <c r="D281" s="48" t="str">
        <f>C281&amp;""</f>
        <v>254</v>
      </c>
      <c r="E281" s="48" t="e">
        <v>#N/A</v>
      </c>
      <c r="F281" s="48" t="e">
        <v>#N/A</v>
      </c>
      <c r="G281" s="176" t="s">
        <v>1332</v>
      </c>
      <c r="H281" s="119" t="s">
        <v>1067</v>
      </c>
      <c r="I281" s="119" t="s">
        <v>80</v>
      </c>
      <c r="J281" s="119" t="s">
        <v>1072</v>
      </c>
      <c r="K281" s="119" t="str">
        <f>_xlfn.XLOOKUP(Tableau210[[#This Row],[NOM]],[8]LUT!$I$5:$I$301,[8]LUT!$N$5:$N$301)</f>
        <v xml:space="preserve">Réacteur </v>
      </c>
      <c r="L281" s="119">
        <v>8</v>
      </c>
      <c r="M281" s="119"/>
      <c r="N281" s="119">
        <v>8</v>
      </c>
      <c r="O281" s="119"/>
      <c r="P281" s="119"/>
      <c r="Q281" s="119"/>
      <c r="R281" s="119"/>
      <c r="S281" s="119"/>
      <c r="T281" s="119"/>
      <c r="U281" s="119"/>
      <c r="V281" s="119"/>
      <c r="W281" s="148">
        <v>25</v>
      </c>
      <c r="X281" s="207" cm="1">
        <f t="array" ref="X2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8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81" s="148">
        <v>50</v>
      </c>
      <c r="AA281" s="207" cm="1">
        <f t="array" ref="AA2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81" s="48"/>
      <c r="AD281" s="117" t="s">
        <v>2103</v>
      </c>
      <c r="AE281" s="119"/>
      <c r="AF281" s="181">
        <f>IFERROR(VLOOKUP(Tableau210[[#This Row],[OPERATION]],Tableau4[],5,FALSE),"")</f>
        <v>1</v>
      </c>
      <c r="AG281" s="178" cm="1">
        <f t="array" ref="AG281">IFERROR(
   SUM(
      _xlfn._xlws.FILTER(
         Tableau3[JP],
         (Tableau3[ITEM]=Tableau210[[#This Row],[NOM]])*
         (Tableau3[Rep.]=Tableau210[[#This Row],[REPERE BUTA]])
      )
   ),
0)</f>
        <v>1</v>
      </c>
      <c r="AH281" s="182">
        <f>IFERROR(VLOOKUP(Tableau210[[#This Row],[OPERATION]],Tableau4[],4,FALSE),"")</f>
        <v>0</v>
      </c>
      <c r="AI281" s="178" cm="1">
        <f t="array" ref="AI281">IFERROR(
   SUM(
      _xlfn._xlws.FILTER(
         Tableau3[BP],
         (Tableau3[ITEM]=Tableau210[[#This Row],[NOM]])*
         (Tableau3[Rep.]=Tableau210[[#This Row],[REPERE BUTA]])
      )
   ),
0)</f>
        <v>0</v>
      </c>
      <c r="AJ281" s="182" t="str">
        <f>IF(Tableau210[[#This Row],[NB JP EMIS]]=1,"1 JP","") &amp; IF(Tableau210[[#This Row],[NB BP EMIS]]=1," 1 BP","")</f>
        <v>1 JP</v>
      </c>
      <c r="AK281" s="177" t="str">
        <f>IF(Tableau210[[#This Row],[NB JP BUTA]]=1,"1 JP","") &amp; IF(Tableau210[[#This Row],[Nb BP BUTA]]=1," 1 BP","") &amp; IF(Tableau210[[#This Row],[Nb BP BUTA]]=2," 2 BP","")</f>
        <v>1 JP</v>
      </c>
      <c r="AL281" s="117" t="s">
        <v>103</v>
      </c>
      <c r="AM281" s="117">
        <f>IFERROR(+VLOOKUP(AY281,Tiges!$G$4:$I$569,3,FALSE),"")</f>
        <v>27</v>
      </c>
      <c r="AN281" s="48"/>
      <c r="AO281" s="148">
        <v>4</v>
      </c>
      <c r="AP281" s="177" cm="1">
        <f t="array" ref="AP2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81" s="148" t="s">
        <v>2161</v>
      </c>
      <c r="AS281" s="177" t="str" cm="1">
        <f t="array" ref="AS2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281" s="148" t="s">
        <v>1123</v>
      </c>
      <c r="AV281" s="177" t="str" cm="1">
        <f t="array" ref="AV2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1" s="117"/>
      <c r="AY281" s="117" cm="1">
        <f t="array" ref="AY281">IFERROR(_xlfn.XLOOKUP(Tableau210[[#This Row],[DN DONNEES BUTA ]]&amp;Tableau210[[#This Row],[PN DONNEES BUTA]],Tiges!$B$4:$B$79&amp;Tiges!$C$4:$C$79,Tiges!$G$4:$G$79),"")</f>
        <v>16</v>
      </c>
      <c r="AZ281" s="117"/>
      <c r="BA281" s="117" cm="1">
        <f t="array" ref="BA281">IFERROR(_xlfn.XLOOKUP(Tableau210[[#This Row],[DN DONNEES BUTA ]]&amp;Tableau210[[#This Row],[PN DONNEES BUTA]],Tiges!$B$4:$B$79&amp;Tiges!$C$4:$C$79,Tiges!$H$4:$H$79),"")</f>
        <v>80</v>
      </c>
      <c r="BB281" s="117"/>
      <c r="BC281" s="182">
        <f>IFERROR(VLOOKUP(Tableau210[[#This Row],[OPERATION]],Tableau4[],2,FALSE),"")</f>
        <v>2</v>
      </c>
      <c r="BD281" s="177" cm="1">
        <f t="array" ref="BD281">IFERROR(
   SUM(
      _xlfn._xlws.FILTER(
         Tableau3[Nb Platinage Joint],
         (Tableau3[ITEM]=Tableau210[[#This Row],[NOM]])*
         (Tableau3[Rep.]=Tableau210[[#This Row],[REPERE BUTA]])
      )
   ),
0)</f>
        <v>2</v>
      </c>
      <c r="BE281" s="182">
        <f>IFERROR(VLOOKUP(Tableau210[[#This Row],[OPERATION]],Tableau4[],3,FALSE),"")</f>
        <v>1</v>
      </c>
      <c r="BF281" s="177" cm="1">
        <f t="array" ref="BF281">IFERROR(
   SUM(
      _xlfn._xlws.FILTER(
         Tableau3[Joint Définitif Nb],
         (Tableau3[ITEM]=Tableau210[[#This Row],[NOM]])*
         (Tableau3[Rep.]=Tableau210[[#This Row],[REPERE BUTA]])
      )
   ),
0)</f>
        <v>1</v>
      </c>
      <c r="BG281" s="148" t="s">
        <v>129</v>
      </c>
      <c r="BH281" s="177" t="str" cm="1">
        <f t="array" ref="BH2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1" s="148" t="s">
        <v>2409</v>
      </c>
      <c r="BK281" s="148" t="s">
        <v>37</v>
      </c>
      <c r="BL281" s="167" t="s">
        <v>2380</v>
      </c>
      <c r="BM281" s="167"/>
      <c r="BN281" s="117"/>
      <c r="BO281" s="117"/>
      <c r="BP281" s="117"/>
      <c r="BQ281" s="48"/>
      <c r="BR281" s="119"/>
      <c r="BS281" s="48"/>
      <c r="BT281" s="48"/>
      <c r="BU281" s="48"/>
      <c r="BV281" s="48"/>
      <c r="BW281" s="48"/>
      <c r="BX281" s="48"/>
    </row>
    <row r="282" spans="1:76" s="154" customFormat="1" ht="15.75" hidden="1" x14ac:dyDescent="0.25">
      <c r="A282" s="48" t="e" cm="1">
        <f t="array" ref="A282">_xlfn.XLOOKUP(Tableau210[[#This Row],[NOM]]&amp;Tableau210[[#This Row],[REPERE BUTA]],[6]!Tableau16[POSTE TECHNIQUE]&amp;[6]!Tableau16[Repere ADM],[6]!Tableau16[NUMERO CLIENT])</f>
        <v>#N/A</v>
      </c>
      <c r="B282" s="48" t="e" cm="1">
        <f t="array" ref="B282">_xlfn.XLOOKUP(Tableau210[[#This Row],[NOM]]&amp;Tableau210[[#This Row],[REPERE BUTA]],[6]!Tableau16[POSTE TECHNIQUE]&amp;[6]!Tableau16[Repere REF],[6]!Tableau16[NUMERO CLIENT])</f>
        <v>#N/A</v>
      </c>
      <c r="C282" s="48" cm="1">
        <f t="array" ref="C282">_xlfn.XLOOKUP(Tableau210[[#This Row],[NOM]]&amp;Tableau210[[#This Row],[Repere Ubleam]],[7]Sheet1!$C$2:$C$2995&amp;[7]Sheet1!$I$2:$I$2995,[7]Sheet1!$A$2:$A$2995)</f>
        <v>255</v>
      </c>
      <c r="D282" s="48" t="str">
        <f>C282&amp;""</f>
        <v>255</v>
      </c>
      <c r="E282" s="48" t="e">
        <v>#N/A</v>
      </c>
      <c r="F282" s="48" t="e">
        <v>#N/A</v>
      </c>
      <c r="G282" s="149" t="s">
        <v>1332</v>
      </c>
      <c r="H282" s="150" t="s">
        <v>1067</v>
      </c>
      <c r="I282" s="150" t="s">
        <v>80</v>
      </c>
      <c r="J282" s="150" t="s">
        <v>1072</v>
      </c>
      <c r="K282" s="150" t="str">
        <f>_xlfn.XLOOKUP(Tableau210[[#This Row],[NOM]],[8]LUT!$I$5:$I$301,[8]LUT!$N$5:$N$301)</f>
        <v xml:space="preserve">Réacteur </v>
      </c>
      <c r="L282" s="150">
        <v>9</v>
      </c>
      <c r="M282" s="150"/>
      <c r="N282" s="150">
        <v>9</v>
      </c>
      <c r="O282" s="150"/>
      <c r="P282" s="150"/>
      <c r="Q282" s="150"/>
      <c r="R282" s="150"/>
      <c r="S282" s="150"/>
      <c r="T282" s="150"/>
      <c r="U282" s="150"/>
      <c r="V282" s="150"/>
      <c r="W282" s="151" t="s">
        <v>2291</v>
      </c>
      <c r="X282" s="151" cm="1">
        <f t="array" ref="X2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28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82" s="151" t="s">
        <v>3424</v>
      </c>
      <c r="AA282" s="151" cm="1">
        <f t="array" ref="AA2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82" s="152"/>
      <c r="AD282" s="153" t="s">
        <v>2197</v>
      </c>
      <c r="AE282" s="150"/>
      <c r="AF282" s="150">
        <f>IFERROR(VLOOKUP(Tableau210[[#This Row],[OPERATION]],Tableau4[],5,FALSE),"")</f>
        <v>0</v>
      </c>
      <c r="AG282" s="150" cm="1">
        <f t="array" ref="AG282">IFERROR(
   SUM(
      _xlfn._xlws.FILTER(
         Tableau3[JP],
         (Tableau3[ITEM]=Tableau210[[#This Row],[NOM]])*
         (Tableau3[Rep.]=Tableau210[[#This Row],[REPERE BUTA]])
      )
   ),
0)</f>
        <v>0</v>
      </c>
      <c r="AH282" s="153">
        <f>IFERROR(VLOOKUP(Tableau210[[#This Row],[OPERATION]],Tableau4[],4,FALSE),"")</f>
        <v>1</v>
      </c>
      <c r="AI282" s="150" cm="1">
        <f t="array" ref="AI282">IFERROR(
   SUM(
      _xlfn._xlws.FILTER(
         Tableau3[BP],
         (Tableau3[ITEM]=Tableau210[[#This Row],[NOM]])*
         (Tableau3[Rep.]=Tableau210[[#This Row],[REPERE BUTA]])
      )
   ),
0)</f>
        <v>1</v>
      </c>
      <c r="AJ282" s="153" t="str">
        <f>IF(Tableau210[[#This Row],[NB JP EMIS]]=1,"1 JP","") &amp; IF(Tableau210[[#This Row],[NB BP EMIS]]=1," 1 BP","")</f>
        <v xml:space="preserve"> 1 BP</v>
      </c>
      <c r="AK282" s="153" t="str">
        <f>IF(Tableau210[[#This Row],[NB JP BUTA]]=1,"1 JP","") &amp; IF(Tableau210[[#This Row],[Nb BP BUTA]]=1," 1 BP","") &amp; IF(Tableau210[[#This Row],[Nb BP BUTA]]=2," 2 BP","")</f>
        <v xml:space="preserve"> 1 BP</v>
      </c>
      <c r="AL282" s="153" t="s">
        <v>103</v>
      </c>
      <c r="AM282" s="153">
        <f>IFERROR(+VLOOKUP(AY282,Tiges!$G$4:$I$569,3,FALSE),"")</f>
        <v>46</v>
      </c>
      <c r="AN282" s="152"/>
      <c r="AO282" s="151" t="s">
        <v>3424</v>
      </c>
      <c r="AP282" s="153" cm="1">
        <f t="array" ref="AP2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28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82" s="151" t="s">
        <v>3424</v>
      </c>
      <c r="AS282" s="153" t="str" cm="1">
        <f t="array" ref="AS2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M30x190</v>
      </c>
      <c r="AT28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M30x190</v>
      </c>
      <c r="AU282" s="151" t="s">
        <v>3424</v>
      </c>
      <c r="AV282" s="153" t="str" cm="1">
        <f t="array" ref="AV2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2" s="153"/>
      <c r="AY282" s="153" cm="1">
        <f t="array" ref="AY282">IFERROR(_xlfn.XLOOKUP(Tableau210[[#This Row],[DN DONNEES BUTA ]]&amp;Tableau210[[#This Row],[PN DONNEES BUTA]],Tiges!$B$4:$B$79&amp;Tiges!$C$4:$C$79,Tiges!$G$4:$G$79),"")</f>
        <v>30</v>
      </c>
      <c r="AZ282" s="153"/>
      <c r="BA282" s="153" cm="1">
        <f t="array" ref="BA282">IFERROR(_xlfn.XLOOKUP(Tableau210[[#This Row],[DN DONNEES BUTA ]]&amp;Tableau210[[#This Row],[PN DONNEES BUTA]],Tiges!$B$4:$B$79&amp;Tiges!$C$4:$C$79,Tiges!$H$4:$H$79),"")</f>
        <v>180</v>
      </c>
      <c r="BB282" s="153"/>
      <c r="BC282" s="153">
        <f>IFERROR(VLOOKUP(Tableau210[[#This Row],[OPERATION]],Tableau4[],2,FALSE),"")</f>
        <v>1</v>
      </c>
      <c r="BD282" s="153" cm="1">
        <f t="array" ref="BD282">IFERROR(
   SUM(
      _xlfn._xlws.FILTER(
         Tableau3[Nb Platinage Joint],
         (Tableau3[ITEM]=Tableau210[[#This Row],[NOM]])*
         (Tableau3[Rep.]=Tableau210[[#This Row],[REPERE BUTA]])
      )
   ),
0)</f>
        <v>1</v>
      </c>
      <c r="BE282" s="153">
        <f>IFERROR(VLOOKUP(Tableau210[[#This Row],[OPERATION]],Tableau4[],3,FALSE),"")</f>
        <v>1</v>
      </c>
      <c r="BF282" s="153" cm="1">
        <f t="array" ref="BF282">IFERROR(
   SUM(
      _xlfn._xlws.FILTER(
         Tableau3[Joint Définitif Nb],
         (Tableau3[ITEM]=Tableau210[[#This Row],[NOM]])*
         (Tableau3[Rep.]=Tableau210[[#This Row],[REPERE BUTA]])
      )
   ),
0)</f>
        <v>2</v>
      </c>
      <c r="BG282" s="151" t="s">
        <v>3424</v>
      </c>
      <c r="BH282" s="153" t="str" cm="1">
        <f t="array" ref="BH2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2" s="151" t="s">
        <v>3424</v>
      </c>
      <c r="BK282" s="151" t="s">
        <v>3424</v>
      </c>
      <c r="BL282" s="153" t="s">
        <v>2152</v>
      </c>
      <c r="BM282" s="153"/>
      <c r="BN282" s="153"/>
      <c r="BO282" s="153"/>
      <c r="BP282" s="153"/>
      <c r="BQ282" s="152"/>
      <c r="BR282" s="150"/>
      <c r="BS282" s="152"/>
      <c r="BT282" s="152"/>
      <c r="BU282" s="152"/>
      <c r="BV282" s="152"/>
      <c r="BW282" s="152"/>
      <c r="BX282" s="152"/>
    </row>
    <row r="283" spans="1:76" ht="15.75" hidden="1" x14ac:dyDescent="0.25">
      <c r="A283" s="48" t="e" cm="1">
        <f t="array" ref="A283">_xlfn.XLOOKUP(Tableau210[[#This Row],[NOM]]&amp;Tableau210[[#This Row],[REPERE BUTA]],[6]!Tableau16[POSTE TECHNIQUE]&amp;[6]!Tableau16[Repere ADM],[6]!Tableau16[NUMERO CLIENT])</f>
        <v>#N/A</v>
      </c>
      <c r="B283" s="48" t="e" cm="1">
        <f t="array" ref="B283">_xlfn.XLOOKUP(Tableau210[[#This Row],[NOM]]&amp;Tableau210[[#This Row],[REPERE BUTA]],[6]!Tableau16[POSTE TECHNIQUE]&amp;[6]!Tableau16[Repere REF],[6]!Tableau16[NUMERO CLIENT])</f>
        <v>#N/A</v>
      </c>
      <c r="C283" s="48" cm="1">
        <f t="array" ref="C283">_xlfn.XLOOKUP(Tableau210[[#This Row],[NOM]]&amp;Tableau210[[#This Row],[Repere Ubleam]],[7]Sheet1!$C$2:$C$2995&amp;[7]Sheet1!$I$2:$I$2995,[7]Sheet1!$A$2:$A$2995)</f>
        <v>256</v>
      </c>
      <c r="D283" s="48" t="str">
        <f>C283&amp;""</f>
        <v>256</v>
      </c>
      <c r="E283" s="48" t="e">
        <v>#N/A</v>
      </c>
      <c r="F283" s="48" t="e">
        <v>#N/A</v>
      </c>
      <c r="G283" s="176" t="s">
        <v>1332</v>
      </c>
      <c r="H283" s="119" t="s">
        <v>1067</v>
      </c>
      <c r="I283" s="119" t="s">
        <v>80</v>
      </c>
      <c r="J283" s="119" t="s">
        <v>1072</v>
      </c>
      <c r="K283" s="119" t="str">
        <f>_xlfn.XLOOKUP(Tableau210[[#This Row],[NOM]],[8]LUT!$I$5:$I$301,[8]LUT!$N$5:$N$301)</f>
        <v xml:space="preserve">Réacteur </v>
      </c>
      <c r="L283" s="119">
        <v>10</v>
      </c>
      <c r="M283" s="119"/>
      <c r="N283" s="119">
        <v>10</v>
      </c>
      <c r="O283" s="119"/>
      <c r="P283" s="119"/>
      <c r="Q283" s="119"/>
      <c r="R283" s="119"/>
      <c r="S283" s="119"/>
      <c r="T283" s="119"/>
      <c r="U283" s="119"/>
      <c r="V283" s="119"/>
      <c r="W283" s="148" t="s">
        <v>1118</v>
      </c>
      <c r="X283" s="207" cm="1">
        <f t="array" ref="X2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350</v>
      </c>
      <c r="Y28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83" s="148" t="s">
        <v>3424</v>
      </c>
      <c r="AA283" s="207" cm="1">
        <f t="array" ref="AA2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83" s="48"/>
      <c r="AD283" s="117" t="s">
        <v>2196</v>
      </c>
      <c r="AE283" s="119"/>
      <c r="AF283" s="181">
        <f>IFERROR(VLOOKUP(Tableau210[[#This Row],[OPERATION]],Tableau4[],5,FALSE),"")</f>
        <v>0</v>
      </c>
      <c r="AG283" s="178" cm="1">
        <f t="array" ref="AG283">IFERROR(
   SUM(
      _xlfn._xlws.FILTER(
         Tableau3[JP],
         (Tableau3[ITEM]=Tableau210[[#This Row],[NOM]])*
         (Tableau3[Rep.]=Tableau210[[#This Row],[REPERE BUTA]])
      )
   ),
0)</f>
        <v>0</v>
      </c>
      <c r="AH283" s="182">
        <f>IFERROR(VLOOKUP(Tableau210[[#This Row],[OPERATION]],Tableau4[],4,FALSE),"")</f>
        <v>0</v>
      </c>
      <c r="AI283" s="178" cm="1">
        <f t="array" ref="AI283">IFERROR(
   SUM(
      _xlfn._xlws.FILTER(
         Tableau3[BP],
         (Tableau3[ITEM]=Tableau210[[#This Row],[NOM]])*
         (Tableau3[Rep.]=Tableau210[[#This Row],[REPERE BUTA]])
      )
   ),
0)</f>
        <v>0</v>
      </c>
      <c r="AJ283" s="182" t="str">
        <f>IF(Tableau210[[#This Row],[NB JP EMIS]]=1,"1 JP","") &amp; IF(Tableau210[[#This Row],[NB BP EMIS]]=1," 1 BP","")</f>
        <v/>
      </c>
      <c r="AK283" s="177" t="str">
        <f>IF(Tableau210[[#This Row],[NB JP BUTA]]=1,"1 JP","") &amp; IF(Tableau210[[#This Row],[Nb BP BUTA]]=1," 1 BP","") &amp; IF(Tableau210[[#This Row],[Nb BP BUTA]]=2," 2 BP","")</f>
        <v/>
      </c>
      <c r="AL283" s="117" t="s">
        <v>103</v>
      </c>
      <c r="AM283" s="117">
        <f>IFERROR(+VLOOKUP(AY283,Tiges!$G$4:$I$569,3,FALSE),"")</f>
        <v>46</v>
      </c>
      <c r="AN283" s="48"/>
      <c r="AO283" s="148">
        <v>30</v>
      </c>
      <c r="AP283" s="177" cm="1">
        <f t="array" ref="AP2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2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30</v>
      </c>
      <c r="AR283" s="148" t="s">
        <v>2439</v>
      </c>
      <c r="AS283" s="177" t="str" cm="1">
        <f t="array" ref="AS2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M30x200</v>
      </c>
      <c r="AT2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M30x200</v>
      </c>
      <c r="AU283" s="148" t="s">
        <v>1123</v>
      </c>
      <c r="AV283" s="177" t="str" cm="1">
        <f t="array" ref="AV2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3" s="117"/>
      <c r="AY283" s="117" cm="1">
        <f t="array" ref="AY283">IFERROR(_xlfn.XLOOKUP(Tableau210[[#This Row],[DN DONNEES BUTA ]]&amp;Tableau210[[#This Row],[PN DONNEES BUTA]],Tiges!$B$4:$B$79&amp;Tiges!$C$4:$C$79,Tiges!$G$4:$G$79),"")</f>
        <v>30</v>
      </c>
      <c r="AZ283" s="117"/>
      <c r="BA283" s="117" cm="1">
        <f t="array" ref="BA283">IFERROR(_xlfn.XLOOKUP(Tableau210[[#This Row],[DN DONNEES BUTA ]]&amp;Tableau210[[#This Row],[PN DONNEES BUTA]],Tiges!$B$4:$B$79&amp;Tiges!$C$4:$C$79,Tiges!$H$4:$H$79),"")</f>
        <v>200</v>
      </c>
      <c r="BB283" s="117"/>
      <c r="BC283" s="182">
        <f>IFERROR(VLOOKUP(Tableau210[[#This Row],[OPERATION]],Tableau4[],2,FALSE),"")</f>
        <v>0</v>
      </c>
      <c r="BD283" s="177" cm="1">
        <f t="array" ref="BD283">IFERROR(
   SUM(
      _xlfn._xlws.FILTER(
         Tableau3[Nb Platinage Joint],
         (Tableau3[ITEM]=Tableau210[[#This Row],[NOM]])*
         (Tableau3[Rep.]=Tableau210[[#This Row],[REPERE BUTA]])
      )
   ),
0)</f>
        <v>0</v>
      </c>
      <c r="BE283" s="182">
        <f>IFERROR(VLOOKUP(Tableau210[[#This Row],[OPERATION]],Tableau4[],3,FALSE),"")</f>
        <v>1</v>
      </c>
      <c r="BF283" s="177" cm="1">
        <f t="array" ref="BF283">IFERROR(
   SUM(
      _xlfn._xlws.FILTER(
         Tableau3[Joint Définitif Nb],
         (Tableau3[ITEM]=Tableau210[[#This Row],[NOM]])*
         (Tableau3[Rep.]=Tableau210[[#This Row],[REPERE BUTA]])
      )
   ),
0)</f>
        <v>1</v>
      </c>
      <c r="BG283" s="148" t="s">
        <v>129</v>
      </c>
      <c r="BH283" s="177" t="str" cm="1">
        <f t="array" ref="BH2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3" s="148" t="s">
        <v>2408</v>
      </c>
      <c r="BK283" s="148" t="s">
        <v>37</v>
      </c>
      <c r="BL283" s="167" t="s">
        <v>2380</v>
      </c>
      <c r="BM283" s="167"/>
      <c r="BN283" s="117"/>
      <c r="BO283" s="117"/>
      <c r="BP283" s="117"/>
      <c r="BQ283" s="48"/>
      <c r="BR283" s="119"/>
      <c r="BS283" s="48"/>
      <c r="BT283" s="48"/>
      <c r="BU283" s="48"/>
      <c r="BV283" s="48"/>
      <c r="BW283" s="48"/>
      <c r="BX283" s="48"/>
    </row>
    <row r="284" spans="1:76" ht="15.75" hidden="1" x14ac:dyDescent="0.25">
      <c r="A284" s="48" t="e" cm="1">
        <f t="array" ref="A284">_xlfn.XLOOKUP(Tableau210[[#This Row],[NOM]]&amp;Tableau210[[#This Row],[REPERE BUTA]],[6]!Tableau16[POSTE TECHNIQUE]&amp;[6]!Tableau16[Repere ADM],[6]!Tableau16[NUMERO CLIENT])</f>
        <v>#N/A</v>
      </c>
      <c r="B284" s="48" t="e" cm="1">
        <f t="array" ref="B284">_xlfn.XLOOKUP(Tableau210[[#This Row],[NOM]]&amp;Tableau210[[#This Row],[REPERE BUTA]],[6]!Tableau16[POSTE TECHNIQUE]&amp;[6]!Tableau16[Repere REF],[6]!Tableau16[NUMERO CLIENT])</f>
        <v>#N/A</v>
      </c>
      <c r="C284" s="48" cm="1">
        <f t="array" ref="C284">_xlfn.XLOOKUP(Tableau210[[#This Row],[NOM]]&amp;Tableau210[[#This Row],[Repere Ubleam]],[7]Sheet1!$C$2:$C$2995&amp;[7]Sheet1!$I$2:$I$2995,[7]Sheet1!$A$2:$A$2995)</f>
        <v>257</v>
      </c>
      <c r="D284" s="48" t="str">
        <f>C284&amp;""</f>
        <v>257</v>
      </c>
      <c r="E284" s="48" t="e">
        <v>#N/A</v>
      </c>
      <c r="F284" s="48" t="e">
        <v>#N/A</v>
      </c>
      <c r="G284" s="176" t="s">
        <v>1332</v>
      </c>
      <c r="H284" s="119" t="s">
        <v>1067</v>
      </c>
      <c r="I284" s="119" t="s">
        <v>80</v>
      </c>
      <c r="J284" s="119" t="s">
        <v>1072</v>
      </c>
      <c r="K284" s="119" t="str">
        <f>_xlfn.XLOOKUP(Tableau210[[#This Row],[NOM]],[8]LUT!$I$5:$I$301,[8]LUT!$N$5:$N$301)</f>
        <v xml:space="preserve">Réacteur </v>
      </c>
      <c r="L284" s="119">
        <v>11</v>
      </c>
      <c r="M284" s="119"/>
      <c r="N284" s="119">
        <v>11</v>
      </c>
      <c r="O284" s="119"/>
      <c r="P284" s="119"/>
      <c r="Q284" s="119"/>
      <c r="R284" s="119"/>
      <c r="S284" s="119"/>
      <c r="T284" s="119"/>
      <c r="U284" s="119"/>
      <c r="V284" s="119"/>
      <c r="W284" s="148" t="s">
        <v>1118</v>
      </c>
      <c r="X284" s="207" cm="1">
        <f t="array" ref="X2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28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84" s="148" t="s">
        <v>3424</v>
      </c>
      <c r="AA284" s="207" cm="1">
        <f t="array" ref="AA2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84" s="48"/>
      <c r="AD284" s="117" t="s">
        <v>626</v>
      </c>
      <c r="AE284" s="119"/>
      <c r="AF284" s="181">
        <f>IFERROR(VLOOKUP(Tableau210[[#This Row],[OPERATION]],Tableau4[],5,FALSE),"")</f>
        <v>0</v>
      </c>
      <c r="AG284" s="178" cm="1">
        <f t="array" ref="AG284">IFERROR(
   SUM(
      _xlfn._xlws.FILTER(
         Tableau3[JP],
         (Tableau3[ITEM]=Tableau210[[#This Row],[NOM]])*
         (Tableau3[Rep.]=Tableau210[[#This Row],[REPERE BUTA]])
      )
   ),
0)</f>
        <v>0</v>
      </c>
      <c r="AH284" s="182">
        <f>IFERROR(VLOOKUP(Tableau210[[#This Row],[OPERATION]],Tableau4[],4,FALSE),"")</f>
        <v>0</v>
      </c>
      <c r="AI284" s="178" cm="1">
        <f t="array" ref="AI284">IFERROR(
   SUM(
      _xlfn._xlws.FILTER(
         Tableau3[BP],
         (Tableau3[ITEM]=Tableau210[[#This Row],[NOM]])*
         (Tableau3[Rep.]=Tableau210[[#This Row],[REPERE BUTA]])
      )
   ),
0)</f>
        <v>0</v>
      </c>
      <c r="AJ284" s="181" t="s">
        <v>2313</v>
      </c>
      <c r="AK284" s="177" t="str">
        <f>IF(Tableau210[[#This Row],[NB JP BUTA]]=1,"1 JP","") &amp; IF(Tableau210[[#This Row],[Nb BP BUTA]]=1," 1 BP","") &amp; IF(Tableau210[[#This Row],[Nb BP BUTA]]=2," 2 BP","")</f>
        <v/>
      </c>
      <c r="AL284" s="117" t="s">
        <v>103</v>
      </c>
      <c r="AM284" s="117">
        <f>IFERROR(+VLOOKUP(AY284,Tiges!$G$4:$I$569,3,FALSE),"")</f>
        <v>51</v>
      </c>
      <c r="AN284" s="48"/>
      <c r="AO284" s="148">
        <v>24</v>
      </c>
      <c r="AP284" s="177" cm="1">
        <f t="array" ref="AP2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2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284" s="148" t="s">
        <v>2420</v>
      </c>
      <c r="AS284" s="177" t="str" cm="1">
        <f t="array" ref="AS2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M33x230</v>
      </c>
      <c r="AT2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M33x230</v>
      </c>
      <c r="AU284" s="148" t="s">
        <v>1123</v>
      </c>
      <c r="AV284" s="177" t="str" cm="1">
        <f t="array" ref="AV2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4" s="117"/>
      <c r="AY284" s="117" cm="1">
        <f t="array" ref="AY284">IFERROR(_xlfn.XLOOKUP(Tableau210[[#This Row],[DN DONNEES BUTA ]]&amp;Tableau210[[#This Row],[PN DONNEES BUTA]],Tiges!$B$4:$B$79&amp;Tiges!$C$4:$C$79,Tiges!$G$4:$G$79),"")</f>
        <v>33</v>
      </c>
      <c r="AZ284" s="117"/>
      <c r="BA284" s="117" cm="1">
        <f t="array" ref="BA284">IFERROR(_xlfn.XLOOKUP(Tableau210[[#This Row],[DN DONNEES BUTA ]]&amp;Tableau210[[#This Row],[PN DONNEES BUTA]],Tiges!$B$4:$B$79&amp;Tiges!$C$4:$C$79,Tiges!$H$4:$H$79),"")</f>
        <v>210</v>
      </c>
      <c r="BB284" s="117"/>
      <c r="BC284" s="182">
        <f>IFERROR(VLOOKUP(Tableau210[[#This Row],[OPERATION]],Tableau4[],2,FALSE),"")</f>
        <v>0</v>
      </c>
      <c r="BD284" s="177" cm="1">
        <f t="array" ref="BD284">IFERROR(
   SUM(
      _xlfn._xlws.FILTER(
         Tableau3[Nb Platinage Joint],
         (Tableau3[ITEM]=Tableau210[[#This Row],[NOM]])*
         (Tableau3[Rep.]=Tableau210[[#This Row],[REPERE BUTA]])
      )
   ),
0)</f>
        <v>0</v>
      </c>
      <c r="BE284" s="182">
        <f>IFERROR(VLOOKUP(Tableau210[[#This Row],[OPERATION]],Tableau4[],3,FALSE),"")</f>
        <v>1</v>
      </c>
      <c r="BF284" s="177" cm="1">
        <f t="array" ref="BF284">IFERROR(
   SUM(
      _xlfn._xlws.FILTER(
         Tableau3[Joint Définitif Nb],
         (Tableau3[ITEM]=Tableau210[[#This Row],[NOM]])*
         (Tableau3[Rep.]=Tableau210[[#This Row],[REPERE BUTA]])
      )
   ),
0)</f>
        <v>1</v>
      </c>
      <c r="BG284" s="148" t="s">
        <v>129</v>
      </c>
      <c r="BH284" s="177" t="str" cm="1">
        <f t="array" ref="BH2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4" s="148" t="s">
        <v>2409</v>
      </c>
      <c r="BK284" s="148" t="s">
        <v>37</v>
      </c>
      <c r="BL284" s="167" t="s">
        <v>2380</v>
      </c>
      <c r="BM284" s="167"/>
      <c r="BN284" s="117"/>
      <c r="BO284" s="117"/>
      <c r="BP284" s="117"/>
      <c r="BQ284" s="48"/>
      <c r="BR284" s="119"/>
      <c r="BS284" s="48"/>
      <c r="BT284" s="48"/>
      <c r="BU284" s="48"/>
      <c r="BV284" s="48"/>
      <c r="BW284" s="48"/>
      <c r="BX284" s="48"/>
    </row>
    <row r="285" spans="1:76" ht="15.75" hidden="1" x14ac:dyDescent="0.25">
      <c r="A285" s="48" t="e" cm="1">
        <f t="array" ref="A285">_xlfn.XLOOKUP(Tableau210[[#This Row],[NOM]]&amp;Tableau210[[#This Row],[REPERE BUTA]],[6]!Tableau16[POSTE TECHNIQUE]&amp;[6]!Tableau16[Repere ADM],[6]!Tableau16[NUMERO CLIENT])</f>
        <v>#N/A</v>
      </c>
      <c r="B285" s="48" t="e" cm="1">
        <f t="array" ref="B285">_xlfn.XLOOKUP(Tableau210[[#This Row],[NOM]]&amp;Tableau210[[#This Row],[REPERE BUTA]],[6]!Tableau16[POSTE TECHNIQUE]&amp;[6]!Tableau16[Repere REF],[6]!Tableau16[NUMERO CLIENT])</f>
        <v>#N/A</v>
      </c>
      <c r="C285" s="48" cm="1">
        <f t="array" ref="C285">_xlfn.XLOOKUP(Tableau210[[#This Row],[NOM]]&amp;Tableau210[[#This Row],[Repere Ubleam]],[7]Sheet1!$C$2:$C$2995&amp;[7]Sheet1!$I$2:$I$2995,[7]Sheet1!$A$2:$A$2995)</f>
        <v>258</v>
      </c>
      <c r="D285" s="48" t="str">
        <f>C285&amp;""</f>
        <v>258</v>
      </c>
      <c r="E285" s="48" t="e">
        <v>#N/A</v>
      </c>
      <c r="F285" s="48" t="e">
        <v>#N/A</v>
      </c>
      <c r="G285" s="176" t="s">
        <v>1332</v>
      </c>
      <c r="H285" s="119" t="s">
        <v>1067</v>
      </c>
      <c r="I285" s="119" t="s">
        <v>80</v>
      </c>
      <c r="J285" s="119" t="s">
        <v>1072</v>
      </c>
      <c r="K285" s="119" t="str">
        <f>_xlfn.XLOOKUP(Tableau210[[#This Row],[NOM]],[8]LUT!$I$5:$I$301,[8]LUT!$N$5:$N$301)</f>
        <v xml:space="preserve">Réacteur </v>
      </c>
      <c r="L285" s="119">
        <v>2</v>
      </c>
      <c r="M285" s="119"/>
      <c r="N285" s="119">
        <v>2</v>
      </c>
      <c r="O285" s="119"/>
      <c r="P285" s="119"/>
      <c r="Q285" s="119"/>
      <c r="R285" s="119"/>
      <c r="S285" s="119"/>
      <c r="T285" s="119"/>
      <c r="U285" s="119"/>
      <c r="V285" s="119"/>
      <c r="W285" s="148" t="s">
        <v>2291</v>
      </c>
      <c r="X285" s="207" cm="1">
        <f t="array" ref="X2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8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85" s="148" t="s">
        <v>3424</v>
      </c>
      <c r="AA285" s="207" cm="1">
        <f t="array" ref="AA2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85" s="48"/>
      <c r="AD285" s="117" t="s">
        <v>2156</v>
      </c>
      <c r="AE285" s="119"/>
      <c r="AF285" s="181">
        <v>0</v>
      </c>
      <c r="AG285" s="178" cm="1">
        <f t="array" ref="AG285">IFERROR(
   SUM(
      _xlfn._xlws.FILTER(
         Tableau3[JP],
         (Tableau3[ITEM]=Tableau210[[#This Row],[NOM]])*
         (Tableau3[Rep.]=Tableau210[[#This Row],[REPERE BUTA]])
      )
   ),
0)</f>
        <v>0</v>
      </c>
      <c r="AH285" s="182">
        <v>0</v>
      </c>
      <c r="AI285" s="178" cm="1">
        <f t="array" ref="AI285">IFERROR(
   SUM(
      _xlfn._xlws.FILTER(
         Tableau3[BP],
         (Tableau3[ITEM]=Tableau210[[#This Row],[NOM]])*
         (Tableau3[Rep.]=Tableau210[[#This Row],[REPERE BUTA]])
      )
   ),
0)</f>
        <v>0</v>
      </c>
      <c r="AJ285" s="182" t="str">
        <f>IF(Tableau210[[#This Row],[NB JP EMIS]]=1,"1 JP","") &amp; IF(Tableau210[[#This Row],[NB BP EMIS]]=1," 1 BP","")</f>
        <v/>
      </c>
      <c r="AK285" s="177" t="str">
        <f>IF(Tableau210[[#This Row],[NB JP BUTA]]=1,"1 JP","") &amp; IF(Tableau210[[#This Row],[Nb BP BUTA]]=1," 1 BP","") &amp; IF(Tableau210[[#This Row],[Nb BP BUTA]]=2," 2 BP","")</f>
        <v/>
      </c>
      <c r="AL285" s="117" t="s">
        <v>103</v>
      </c>
      <c r="AM285" s="117">
        <f>IFERROR(+VLOOKUP(AY285,Tiges!$G$4:$I$569,3,FALSE),"")</f>
        <v>27</v>
      </c>
      <c r="AN285" s="48"/>
      <c r="AO285" s="148" t="s">
        <v>3424</v>
      </c>
      <c r="AP285" s="177" cm="1">
        <f t="array" ref="AP2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85" s="148" t="s">
        <v>3424</v>
      </c>
      <c r="AS285" s="177" t="str" cm="1">
        <f t="array" ref="AS2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85" s="148" t="s">
        <v>3424</v>
      </c>
      <c r="AV285" s="177" t="str" cm="1">
        <f t="array" ref="AV2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5" s="117"/>
      <c r="AY285" s="117" cm="1">
        <f t="array" ref="AY285">IFERROR(_xlfn.XLOOKUP(Tableau210[[#This Row],[DN DONNEES BUTA ]]&amp;Tableau210[[#This Row],[PN DONNEES BUTA]],Tiges!$B$4:$B$79&amp;Tiges!$C$4:$C$79,Tiges!$G$4:$G$79),"")</f>
        <v>16</v>
      </c>
      <c r="AZ285" s="117"/>
      <c r="BA285" s="117" cm="1">
        <f t="array" ref="BA285">IFERROR(_xlfn.XLOOKUP(Tableau210[[#This Row],[DN DONNEES BUTA ]]&amp;Tableau210[[#This Row],[PN DONNEES BUTA]],Tiges!$B$4:$B$79&amp;Tiges!$C$4:$C$79,Tiges!$H$4:$H$79),"")</f>
        <v>90</v>
      </c>
      <c r="BB285" s="117"/>
      <c r="BC285" s="182">
        <v>0</v>
      </c>
      <c r="BD285" s="177" cm="1">
        <f t="array" ref="BD285">IFERROR(
   SUM(
      _xlfn._xlws.FILTER(
         Tableau3[Nb Platinage Joint],
         (Tableau3[ITEM]=Tableau210[[#This Row],[NOM]])*
         (Tableau3[Rep.]=Tableau210[[#This Row],[REPERE BUTA]])
      )
   ),
0)</f>
        <v>0</v>
      </c>
      <c r="BE285" s="182">
        <v>1</v>
      </c>
      <c r="BF285" s="177" cm="1">
        <f t="array" ref="BF285">IFERROR(
   SUM(
      _xlfn._xlws.FILTER(
         Tableau3[Joint Définitif Nb],
         (Tableau3[ITEM]=Tableau210[[#This Row],[NOM]])*
         (Tableau3[Rep.]=Tableau210[[#This Row],[REPERE BUTA]])
      )
   ),
0)</f>
        <v>1</v>
      </c>
      <c r="BG285" s="148" t="s">
        <v>3424</v>
      </c>
      <c r="BH285" s="177" t="str" cm="1">
        <f t="array" ref="BH2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5" s="148" t="s">
        <v>3424</v>
      </c>
      <c r="BK285" s="148" t="s">
        <v>3424</v>
      </c>
      <c r="BL285" s="167" t="s">
        <v>2380</v>
      </c>
      <c r="BM285" s="167"/>
      <c r="BN285" s="117"/>
      <c r="BO285" s="117"/>
      <c r="BP285" s="117"/>
      <c r="BQ285" s="48"/>
      <c r="BR285" s="119"/>
      <c r="BS285" s="48"/>
      <c r="BT285" s="48"/>
      <c r="BU285" s="48"/>
      <c r="BV285" s="48"/>
      <c r="BW285" s="48"/>
      <c r="BX285" s="48"/>
    </row>
    <row r="286" spans="1:76" ht="15.75" hidden="1" x14ac:dyDescent="0.25">
      <c r="A286" s="48" t="e" cm="1">
        <f t="array" ref="A286">_xlfn.XLOOKUP(Tableau210[[#This Row],[NOM]]&amp;Tableau210[[#This Row],[REPERE BUTA]],[6]!Tableau16[POSTE TECHNIQUE]&amp;[6]!Tableau16[Repere ADM],[6]!Tableau16[NUMERO CLIENT])</f>
        <v>#N/A</v>
      </c>
      <c r="B286" s="48" t="e" cm="1">
        <f t="array" ref="B286">_xlfn.XLOOKUP(Tableau210[[#This Row],[NOM]]&amp;Tableau210[[#This Row],[REPERE BUTA]],[6]!Tableau16[POSTE TECHNIQUE]&amp;[6]!Tableau16[Repere REF],[6]!Tableau16[NUMERO CLIENT])</f>
        <v>#N/A</v>
      </c>
      <c r="C286" s="48" cm="1">
        <f t="array" ref="C286">_xlfn.XLOOKUP(Tableau210[[#This Row],[NOM]]&amp;Tableau210[[#This Row],[Repere Ubleam]],[7]Sheet1!$C$2:$C$2995&amp;[7]Sheet1!$I$2:$I$2995,[7]Sheet1!$A$2:$A$2995)</f>
        <v>259</v>
      </c>
      <c r="D286" s="48" t="str">
        <f>C286&amp;""</f>
        <v>259</v>
      </c>
      <c r="E286" s="48" t="e">
        <v>#N/A</v>
      </c>
      <c r="F286" s="48" t="e">
        <v>#N/A</v>
      </c>
      <c r="G286" s="176" t="s">
        <v>1332</v>
      </c>
      <c r="H286" s="119" t="s">
        <v>1067</v>
      </c>
      <c r="I286" s="119" t="s">
        <v>80</v>
      </c>
      <c r="J286" s="119" t="s">
        <v>1072</v>
      </c>
      <c r="K286" s="119" t="str">
        <f>_xlfn.XLOOKUP(Tableau210[[#This Row],[NOM]],[8]LUT!$I$5:$I$301,[8]LUT!$N$5:$N$301)</f>
        <v xml:space="preserve">Réacteur </v>
      </c>
      <c r="L286" s="119">
        <v>3</v>
      </c>
      <c r="M286" s="119"/>
      <c r="N286" s="119">
        <v>3</v>
      </c>
      <c r="O286" s="119"/>
      <c r="P286" s="119"/>
      <c r="Q286" s="119"/>
      <c r="R286" s="119"/>
      <c r="S286" s="119"/>
      <c r="T286" s="119"/>
      <c r="U286" s="119"/>
      <c r="V286" s="119"/>
      <c r="W286" s="148" t="s">
        <v>2291</v>
      </c>
      <c r="X286" s="207" cm="1">
        <f t="array" ref="X2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8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86" s="148" t="s">
        <v>3424</v>
      </c>
      <c r="AA286" s="207" cm="1">
        <f t="array" ref="AA2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86" s="48"/>
      <c r="AD286" s="117" t="s">
        <v>2156</v>
      </c>
      <c r="AE286" s="119"/>
      <c r="AF286" s="181">
        <v>0</v>
      </c>
      <c r="AG286" s="178" cm="1">
        <f t="array" ref="AG286">IFERROR(
   SUM(
      _xlfn._xlws.FILTER(
         Tableau3[JP],
         (Tableau3[ITEM]=Tableau210[[#This Row],[NOM]])*
         (Tableau3[Rep.]=Tableau210[[#This Row],[REPERE BUTA]])
      )
   ),
0)</f>
        <v>0</v>
      </c>
      <c r="AH286" s="182">
        <v>0</v>
      </c>
      <c r="AI286" s="178" cm="1">
        <f t="array" ref="AI286">IFERROR(
   SUM(
      _xlfn._xlws.FILTER(
         Tableau3[BP],
         (Tableau3[ITEM]=Tableau210[[#This Row],[NOM]])*
         (Tableau3[Rep.]=Tableau210[[#This Row],[REPERE BUTA]])
      )
   ),
0)</f>
        <v>0</v>
      </c>
      <c r="AJ286" s="182" t="str">
        <f>IF(Tableau210[[#This Row],[NB JP EMIS]]=1,"1 JP","") &amp; IF(Tableau210[[#This Row],[NB BP EMIS]]=1," 1 BP","")</f>
        <v/>
      </c>
      <c r="AK286" s="177" t="str">
        <f>IF(Tableau210[[#This Row],[NB JP BUTA]]=1,"1 JP","") &amp; IF(Tableau210[[#This Row],[Nb BP BUTA]]=1," 1 BP","") &amp; IF(Tableau210[[#This Row],[Nb BP BUTA]]=2," 2 BP","")</f>
        <v/>
      </c>
      <c r="AL286" s="117" t="s">
        <v>103</v>
      </c>
      <c r="AM286" s="117">
        <f>IFERROR(+VLOOKUP(AY286,Tiges!$G$4:$I$569,3,FALSE),"")</f>
        <v>27</v>
      </c>
      <c r="AN286" s="48"/>
      <c r="AO286" s="148" t="s">
        <v>3424</v>
      </c>
      <c r="AP286" s="177" cm="1">
        <f t="array" ref="AP2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86" s="148" t="s">
        <v>3424</v>
      </c>
      <c r="AS286" s="177" t="str" cm="1">
        <f t="array" ref="AS2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86" s="148" t="s">
        <v>3424</v>
      </c>
      <c r="AV286" s="177" t="str" cm="1">
        <f t="array" ref="AV2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6" s="117"/>
      <c r="AY286" s="117" cm="1">
        <f t="array" ref="AY286">IFERROR(_xlfn.XLOOKUP(Tableau210[[#This Row],[DN DONNEES BUTA ]]&amp;Tableau210[[#This Row],[PN DONNEES BUTA]],Tiges!$B$4:$B$79&amp;Tiges!$C$4:$C$79,Tiges!$G$4:$G$79),"")</f>
        <v>16</v>
      </c>
      <c r="AZ286" s="117"/>
      <c r="BA286" s="117" cm="1">
        <f t="array" ref="BA286">IFERROR(_xlfn.XLOOKUP(Tableau210[[#This Row],[DN DONNEES BUTA ]]&amp;Tableau210[[#This Row],[PN DONNEES BUTA]],Tiges!$B$4:$B$79&amp;Tiges!$C$4:$C$79,Tiges!$H$4:$H$79),"")</f>
        <v>90</v>
      </c>
      <c r="BB286" s="117"/>
      <c r="BC286" s="182">
        <v>0</v>
      </c>
      <c r="BD286" s="177" cm="1">
        <f t="array" ref="BD286">IFERROR(
   SUM(
      _xlfn._xlws.FILTER(
         Tableau3[Nb Platinage Joint],
         (Tableau3[ITEM]=Tableau210[[#This Row],[NOM]])*
         (Tableau3[Rep.]=Tableau210[[#This Row],[REPERE BUTA]])
      )
   ),
0)</f>
        <v>0</v>
      </c>
      <c r="BE286" s="182">
        <v>1</v>
      </c>
      <c r="BF286" s="177" cm="1">
        <f t="array" ref="BF286">IFERROR(
   SUM(
      _xlfn._xlws.FILTER(
         Tableau3[Joint Définitif Nb],
         (Tableau3[ITEM]=Tableau210[[#This Row],[NOM]])*
         (Tableau3[Rep.]=Tableau210[[#This Row],[REPERE BUTA]])
      )
   ),
0)</f>
        <v>1</v>
      </c>
      <c r="BG286" s="148" t="s">
        <v>3424</v>
      </c>
      <c r="BH286" s="177" t="str" cm="1">
        <f t="array" ref="BH2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6" s="148" t="s">
        <v>3424</v>
      </c>
      <c r="BK286" s="148" t="s">
        <v>3424</v>
      </c>
      <c r="BL286" s="167" t="s">
        <v>2380</v>
      </c>
      <c r="BM286" s="167"/>
      <c r="BN286" s="117"/>
      <c r="BO286" s="117"/>
      <c r="BP286" s="117"/>
      <c r="BQ286" s="48"/>
      <c r="BR286" s="119"/>
      <c r="BS286" s="48"/>
      <c r="BT286" s="48"/>
      <c r="BU286" s="48"/>
      <c r="BV286" s="48"/>
      <c r="BW286" s="48"/>
      <c r="BX286" s="48"/>
    </row>
    <row r="287" spans="1:76" ht="15.75" hidden="1" x14ac:dyDescent="0.25">
      <c r="A287" s="48" t="e" cm="1">
        <f t="array" ref="A287">_xlfn.XLOOKUP(Tableau210[[#This Row],[NOM]]&amp;Tableau210[[#This Row],[REPERE BUTA]],[6]!Tableau16[POSTE TECHNIQUE]&amp;[6]!Tableau16[Repere ADM],[6]!Tableau16[NUMERO CLIENT])</f>
        <v>#N/A</v>
      </c>
      <c r="B287" s="48" t="e" cm="1">
        <f t="array" ref="B287">_xlfn.XLOOKUP(Tableau210[[#This Row],[NOM]]&amp;Tableau210[[#This Row],[REPERE BUTA]],[6]!Tableau16[POSTE TECHNIQUE]&amp;[6]!Tableau16[Repere REF],[6]!Tableau16[NUMERO CLIENT])</f>
        <v>#N/A</v>
      </c>
      <c r="C287" s="48" cm="1">
        <f t="array" ref="C287">_xlfn.XLOOKUP(Tableau210[[#This Row],[NOM]]&amp;Tableau210[[#This Row],[Repere Ubleam]],[7]Sheet1!$C$2:$C$2995&amp;[7]Sheet1!$I$2:$I$2995,[7]Sheet1!$A$2:$A$2995)</f>
        <v>260</v>
      </c>
      <c r="D287" s="48" t="str">
        <f>C287&amp;""</f>
        <v>260</v>
      </c>
      <c r="E287" s="48" t="e">
        <v>#N/A</v>
      </c>
      <c r="F287" s="48" t="e">
        <v>#N/A</v>
      </c>
      <c r="G287" s="176" t="s">
        <v>1332</v>
      </c>
      <c r="H287" s="119" t="s">
        <v>1067</v>
      </c>
      <c r="I287" s="119" t="s">
        <v>80</v>
      </c>
      <c r="J287" s="119" t="s">
        <v>1072</v>
      </c>
      <c r="K287" s="119" t="str">
        <f>_xlfn.XLOOKUP(Tableau210[[#This Row],[NOM]],[8]LUT!$I$5:$I$301,[8]LUT!$N$5:$N$301)</f>
        <v xml:space="preserve">Réacteur </v>
      </c>
      <c r="L287" s="119" t="s">
        <v>105</v>
      </c>
      <c r="M287" s="119"/>
      <c r="N287" s="119" t="s">
        <v>105</v>
      </c>
      <c r="O287" s="119"/>
      <c r="P287" s="119"/>
      <c r="Q287" s="119"/>
      <c r="R287" s="119"/>
      <c r="S287" s="119"/>
      <c r="T287" s="119"/>
      <c r="U287" s="119"/>
      <c r="V287" s="119"/>
      <c r="W287" s="148">
        <v>100</v>
      </c>
      <c r="X287" s="207" cm="1">
        <f t="array" ref="X2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8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87" s="148">
        <v>50</v>
      </c>
      <c r="AA287" s="207" cm="1">
        <f t="array" ref="AA2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87" s="48"/>
      <c r="AD287" s="117" t="s">
        <v>2196</v>
      </c>
      <c r="AE287" s="119"/>
      <c r="AF287" s="181">
        <f>IFERROR(VLOOKUP(Tableau210[[#This Row],[OPERATION]],Tableau4[],5,FALSE),"")</f>
        <v>0</v>
      </c>
      <c r="AG287" s="178" cm="1">
        <f t="array" ref="AG287">IFERROR(
   SUM(
      _xlfn._xlws.FILTER(
         Tableau3[JP],
         (Tableau3[ITEM]=Tableau210[[#This Row],[NOM]])*
         (Tableau3[Rep.]=Tableau210[[#This Row],[REPERE BUTA]])
      )
   ),
0)</f>
        <v>0</v>
      </c>
      <c r="AH287" s="182">
        <f>IFERROR(VLOOKUP(Tableau210[[#This Row],[OPERATION]],Tableau4[],4,FALSE),"")</f>
        <v>0</v>
      </c>
      <c r="AI287" s="178" cm="1">
        <f t="array" ref="AI287">IFERROR(
   SUM(
      _xlfn._xlws.FILTER(
         Tableau3[BP],
         (Tableau3[ITEM]=Tableau210[[#This Row],[NOM]])*
         (Tableau3[Rep.]=Tableau210[[#This Row],[REPERE BUTA]])
      )
   ),
0)</f>
        <v>0</v>
      </c>
      <c r="AJ287" s="182" t="str">
        <f>IF(Tableau210[[#This Row],[NB JP EMIS]]=1,"1 JP","") &amp; IF(Tableau210[[#This Row],[NB BP EMIS]]=1," 1 BP","")</f>
        <v/>
      </c>
      <c r="AK287" s="177" t="str">
        <f>IF(Tableau210[[#This Row],[NB JP BUTA]]=1,"1 JP","") &amp; IF(Tableau210[[#This Row],[Nb BP BUTA]]=1," 1 BP","") &amp; IF(Tableau210[[#This Row],[Nb BP BUTA]]=2," 2 BP","")</f>
        <v/>
      </c>
      <c r="AL287" s="117" t="s">
        <v>103</v>
      </c>
      <c r="AM287" s="117">
        <f>IFERROR(+VLOOKUP(AY287,Tiges!$G$4:$I$569,3,FALSE),"")</f>
        <v>32</v>
      </c>
      <c r="AN287" s="48"/>
      <c r="AO287" s="148">
        <v>8</v>
      </c>
      <c r="AP287" s="177" cm="1">
        <f t="array" ref="AP2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87" s="148" t="s">
        <v>2294</v>
      </c>
      <c r="AS287" s="177" t="str" cm="1">
        <f t="array" ref="AS2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2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287" s="148" t="s">
        <v>1123</v>
      </c>
      <c r="AV287" s="177" t="str" cm="1">
        <f t="array" ref="AV2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7" s="117"/>
      <c r="AY287" s="117" cm="1">
        <f t="array" ref="AY287">IFERROR(_xlfn.XLOOKUP(Tableau210[[#This Row],[DN DONNEES BUTA ]]&amp;Tableau210[[#This Row],[PN DONNEES BUTA]],Tiges!$B$4:$B$79&amp;Tiges!$C$4:$C$79,Tiges!$G$4:$G$79),"")</f>
        <v>20</v>
      </c>
      <c r="AZ287" s="117"/>
      <c r="BA287" s="117" cm="1">
        <f t="array" ref="BA287">IFERROR(_xlfn.XLOOKUP(Tableau210[[#This Row],[DN DONNEES BUTA ]]&amp;Tableau210[[#This Row],[PN DONNEES BUTA]],Tiges!$B$4:$B$79&amp;Tiges!$C$4:$C$79,Tiges!$H$4:$H$79),"")</f>
        <v>120</v>
      </c>
      <c r="BB287" s="117"/>
      <c r="BC287" s="182">
        <f>IFERROR(VLOOKUP(Tableau210[[#This Row],[OPERATION]],Tableau4[],2,FALSE),"")</f>
        <v>0</v>
      </c>
      <c r="BD287" s="177" cm="1">
        <f t="array" ref="BD287">IFERROR(
   SUM(
      _xlfn._xlws.FILTER(
         Tableau3[Nb Platinage Joint],
         (Tableau3[ITEM]=Tableau210[[#This Row],[NOM]])*
         (Tableau3[Rep.]=Tableau210[[#This Row],[REPERE BUTA]])
      )
   ),
0)</f>
        <v>0</v>
      </c>
      <c r="BE287" s="182">
        <f>IFERROR(VLOOKUP(Tableau210[[#This Row],[OPERATION]],Tableau4[],3,FALSE),"")</f>
        <v>1</v>
      </c>
      <c r="BF287" s="177" cm="1">
        <f t="array" ref="BF287">IFERROR(
   SUM(
      _xlfn._xlws.FILTER(
         Tableau3[Joint Définitif Nb],
         (Tableau3[ITEM]=Tableau210[[#This Row],[NOM]])*
         (Tableau3[Rep.]=Tableau210[[#This Row],[REPERE BUTA]])
      )
   ),
0)</f>
        <v>1</v>
      </c>
      <c r="BG287" s="148" t="s">
        <v>129</v>
      </c>
      <c r="BH287" s="177" t="str" cm="1">
        <f t="array" ref="BH2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7" s="148" t="s">
        <v>2409</v>
      </c>
      <c r="BK287" s="148" t="s">
        <v>37</v>
      </c>
      <c r="BL287" s="167" t="s">
        <v>2380</v>
      </c>
      <c r="BM287" s="167"/>
      <c r="BN287" s="117"/>
      <c r="BO287" s="117"/>
      <c r="BP287" s="117"/>
      <c r="BQ287" s="48"/>
      <c r="BR287" s="119"/>
      <c r="BS287" s="48"/>
      <c r="BT287" s="48"/>
      <c r="BU287" s="48"/>
      <c r="BV287" s="48"/>
      <c r="BW287" s="48"/>
      <c r="BX287" s="48"/>
    </row>
    <row r="288" spans="1:76" ht="15.75" hidden="1" x14ac:dyDescent="0.25">
      <c r="A288" s="48" t="e" cm="1">
        <f t="array" ref="A288">_xlfn.XLOOKUP(Tableau210[[#This Row],[NOM]]&amp;Tableau210[[#This Row],[REPERE BUTA]],[6]!Tableau16[POSTE TECHNIQUE]&amp;[6]!Tableau16[Repere ADM],[6]!Tableau16[NUMERO CLIENT])</f>
        <v>#N/A</v>
      </c>
      <c r="B288" s="48" t="e" cm="1">
        <f t="array" ref="B288">_xlfn.XLOOKUP(Tableau210[[#This Row],[NOM]]&amp;Tableau210[[#This Row],[REPERE BUTA]],[6]!Tableau16[POSTE TECHNIQUE]&amp;[6]!Tableau16[Repere REF],[6]!Tableau16[NUMERO CLIENT])</f>
        <v>#N/A</v>
      </c>
      <c r="C288" s="48" cm="1">
        <f t="array" ref="C288">_xlfn.XLOOKUP(Tableau210[[#This Row],[NOM]]&amp;Tableau210[[#This Row],[Repere Ubleam]],[7]Sheet1!$C$2:$C$2995&amp;[7]Sheet1!$I$2:$I$2995,[7]Sheet1!$A$2:$A$2995)</f>
        <v>261</v>
      </c>
      <c r="D288" s="48" t="str">
        <f>C288&amp;""</f>
        <v>261</v>
      </c>
      <c r="E288" s="48" t="e">
        <v>#N/A</v>
      </c>
      <c r="F288" s="48" t="e">
        <v>#N/A</v>
      </c>
      <c r="G288" s="176" t="s">
        <v>1332</v>
      </c>
      <c r="H288" s="119" t="s">
        <v>1067</v>
      </c>
      <c r="I288" s="119" t="s">
        <v>80</v>
      </c>
      <c r="J288" s="119" t="s">
        <v>1072</v>
      </c>
      <c r="K288" s="119" t="str">
        <f>_xlfn.XLOOKUP(Tableau210[[#This Row],[NOM]],[8]LUT!$I$5:$I$301,[8]LUT!$N$5:$N$301)</f>
        <v xml:space="preserve">Réacteur </v>
      </c>
      <c r="L288" s="119" t="s">
        <v>106</v>
      </c>
      <c r="M288" s="119"/>
      <c r="N288" s="119" t="s">
        <v>106</v>
      </c>
      <c r="O288" s="119"/>
      <c r="P288" s="119"/>
      <c r="Q288" s="119"/>
      <c r="R288" s="119"/>
      <c r="S288" s="119"/>
      <c r="T288" s="119"/>
      <c r="U288" s="119"/>
      <c r="V288" s="119"/>
      <c r="W288" s="148">
        <v>100</v>
      </c>
      <c r="X288" s="207" cm="1">
        <f t="array" ref="X2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28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88" s="148">
        <v>50</v>
      </c>
      <c r="AA288" s="207" cm="1">
        <f t="array" ref="AA2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8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88" s="48"/>
      <c r="AD288" s="117" t="s">
        <v>2196</v>
      </c>
      <c r="AE288" s="119"/>
      <c r="AF288" s="181">
        <f>IFERROR(VLOOKUP(Tableau210[[#This Row],[OPERATION]],Tableau4[],5,FALSE),"")</f>
        <v>0</v>
      </c>
      <c r="AG288" s="178" cm="1">
        <f t="array" ref="AG288">IFERROR(
   SUM(
      _xlfn._xlws.FILTER(
         Tableau3[JP],
         (Tableau3[ITEM]=Tableau210[[#This Row],[NOM]])*
         (Tableau3[Rep.]=Tableau210[[#This Row],[REPERE BUTA]])
      )
   ),
0)</f>
        <v>0</v>
      </c>
      <c r="AH288" s="182">
        <f>IFERROR(VLOOKUP(Tableau210[[#This Row],[OPERATION]],Tableau4[],4,FALSE),"")</f>
        <v>0</v>
      </c>
      <c r="AI288" s="178" cm="1">
        <f t="array" ref="AI288">IFERROR(
   SUM(
      _xlfn._xlws.FILTER(
         Tableau3[BP],
         (Tableau3[ITEM]=Tableau210[[#This Row],[NOM]])*
         (Tableau3[Rep.]=Tableau210[[#This Row],[REPERE BUTA]])
      )
   ),
0)</f>
        <v>0</v>
      </c>
      <c r="AJ288" s="182" t="str">
        <f>IF(Tableau210[[#This Row],[NB JP EMIS]]=1,"1 JP","") &amp; IF(Tableau210[[#This Row],[NB BP EMIS]]=1," 1 BP","")</f>
        <v/>
      </c>
      <c r="AK288" s="177" t="str">
        <f>IF(Tableau210[[#This Row],[NB JP BUTA]]=1,"1 JP","") &amp; IF(Tableau210[[#This Row],[Nb BP BUTA]]=1," 1 BP","") &amp; IF(Tableau210[[#This Row],[Nb BP BUTA]]=2," 2 BP","")</f>
        <v/>
      </c>
      <c r="AL288" s="117" t="s">
        <v>103</v>
      </c>
      <c r="AM288" s="117">
        <f>IFERROR(+VLOOKUP(AY288,Tiges!$G$4:$I$569,3,FALSE),"")</f>
        <v>32</v>
      </c>
      <c r="AN288" s="48"/>
      <c r="AO288" s="148">
        <v>8</v>
      </c>
      <c r="AP288" s="177" cm="1">
        <f t="array" ref="AP2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88" s="148" t="s">
        <v>2294</v>
      </c>
      <c r="AS288" s="177" t="str" cm="1">
        <f t="array" ref="AS2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2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288" s="148" t="s">
        <v>1123</v>
      </c>
      <c r="AV288" s="177" t="str" cm="1">
        <f t="array" ref="AV2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8" s="117"/>
      <c r="AY288" s="117" cm="1">
        <f t="array" ref="AY288">IFERROR(_xlfn.XLOOKUP(Tableau210[[#This Row],[DN DONNEES BUTA ]]&amp;Tableau210[[#This Row],[PN DONNEES BUTA]],Tiges!$B$4:$B$79&amp;Tiges!$C$4:$C$79,Tiges!$G$4:$G$79),"")</f>
        <v>20</v>
      </c>
      <c r="AZ288" s="117"/>
      <c r="BA288" s="117" cm="1">
        <f t="array" ref="BA288">IFERROR(_xlfn.XLOOKUP(Tableau210[[#This Row],[DN DONNEES BUTA ]]&amp;Tableau210[[#This Row],[PN DONNEES BUTA]],Tiges!$B$4:$B$79&amp;Tiges!$C$4:$C$79,Tiges!$H$4:$H$79),"")</f>
        <v>120</v>
      </c>
      <c r="BB288" s="117"/>
      <c r="BC288" s="182">
        <f>IFERROR(VLOOKUP(Tableau210[[#This Row],[OPERATION]],Tableau4[],2,FALSE),"")</f>
        <v>0</v>
      </c>
      <c r="BD288" s="177" cm="1">
        <f t="array" ref="BD288">IFERROR(
   SUM(
      _xlfn._xlws.FILTER(
         Tableau3[Nb Platinage Joint],
         (Tableau3[ITEM]=Tableau210[[#This Row],[NOM]])*
         (Tableau3[Rep.]=Tableau210[[#This Row],[REPERE BUTA]])
      )
   ),
0)</f>
        <v>0</v>
      </c>
      <c r="BE288" s="182">
        <f>IFERROR(VLOOKUP(Tableau210[[#This Row],[OPERATION]],Tableau4[],3,FALSE),"")</f>
        <v>1</v>
      </c>
      <c r="BF288" s="177" cm="1">
        <f t="array" ref="BF288">IFERROR(
   SUM(
      _xlfn._xlws.FILTER(
         Tableau3[Joint Définitif Nb],
         (Tableau3[ITEM]=Tableau210[[#This Row],[NOM]])*
         (Tableau3[Rep.]=Tableau210[[#This Row],[REPERE BUTA]])
      )
   ),
0)</f>
        <v>1</v>
      </c>
      <c r="BG288" s="148" t="s">
        <v>129</v>
      </c>
      <c r="BH288" s="177" t="str" cm="1">
        <f t="array" ref="BH2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8" s="148" t="s">
        <v>2409</v>
      </c>
      <c r="BK288" s="148" t="s">
        <v>37</v>
      </c>
      <c r="BL288" s="167" t="s">
        <v>2380</v>
      </c>
      <c r="BM288" s="167"/>
      <c r="BN288" s="117"/>
      <c r="BO288" s="117"/>
      <c r="BP288" s="117"/>
      <c r="BQ288" s="48"/>
      <c r="BR288" s="119"/>
      <c r="BS288" s="48"/>
      <c r="BT288" s="48"/>
      <c r="BU288" s="48"/>
      <c r="BV288" s="48"/>
      <c r="BW288" s="48"/>
      <c r="BX288" s="48"/>
    </row>
    <row r="289" spans="1:76" ht="15.75" hidden="1" x14ac:dyDescent="0.25">
      <c r="A289" s="48" t="e" cm="1">
        <f t="array" ref="A289">_xlfn.XLOOKUP(Tableau210[[#This Row],[NOM]]&amp;Tableau210[[#This Row],[REPERE BUTA]],[6]!Tableau16[POSTE TECHNIQUE]&amp;[6]!Tableau16[Repere ADM],[6]!Tableau16[NUMERO CLIENT])</f>
        <v>#N/A</v>
      </c>
      <c r="B289" s="48" t="str" cm="1">
        <f t="array" ref="B289">_xlfn.XLOOKUP(Tableau210[[#This Row],[NOM]]&amp;Tableau210[[#This Row],[REPERE BUTA]],[6]!Tableau16[POSTE TECHNIQUE]&amp;[6]!Tableau16[Repere REF],[6]!Tableau16[NUMERO CLIENT])</f>
        <v>S1-S1079-PSVBS0463SPB</v>
      </c>
      <c r="C289" s="48" cm="1">
        <f t="array" ref="C289">_xlfn.XLOOKUP(Tableau210[[#This Row],[NOM]]&amp;Tableau210[[#This Row],[Repere Ubleam]],[7]Sheet1!$C$2:$C$2995&amp;[7]Sheet1!$I$2:$I$2995,[7]Sheet1!$A$2:$A$2995)</f>
        <v>114</v>
      </c>
      <c r="D289" s="48" t="str">
        <f>C289&amp;""</f>
        <v>114</v>
      </c>
      <c r="E289" s="48" t="s">
        <v>2577</v>
      </c>
      <c r="F289" s="48" t="s">
        <v>3149</v>
      </c>
      <c r="G289" s="176" t="s">
        <v>1218</v>
      </c>
      <c r="H289" s="119" t="s">
        <v>1067</v>
      </c>
      <c r="I289" s="119" t="s">
        <v>80</v>
      </c>
      <c r="J289" s="119" t="s">
        <v>1074</v>
      </c>
      <c r="K289" s="119" t="str">
        <f>_xlfn.XLOOKUP(Tableau210[[#This Row],[NOM]],[8]LUT!$I$5:$I$301,[8]LUT!$N$5:$N$301)</f>
        <v>Ballon</v>
      </c>
      <c r="L289" s="119" t="s">
        <v>73</v>
      </c>
      <c r="M289" s="119"/>
      <c r="N289" s="119" t="s">
        <v>73</v>
      </c>
      <c r="O289" s="119"/>
      <c r="P289" s="119"/>
      <c r="Q289" s="119"/>
      <c r="R289" s="119"/>
      <c r="S289" s="119"/>
      <c r="T289" s="119"/>
      <c r="U289" s="119"/>
      <c r="V289" s="119"/>
      <c r="W289" s="117" t="s">
        <v>2537</v>
      </c>
      <c r="X289" s="207" cm="1">
        <f t="array" ref="X2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28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89" s="117" t="s">
        <v>3424</v>
      </c>
      <c r="AA289" s="207" cm="1">
        <f t="array" ref="AA2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28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89" s="48"/>
      <c r="AD289" s="117" t="s">
        <v>2196</v>
      </c>
      <c r="AE289" s="119"/>
      <c r="AF289" s="181">
        <f>IFERROR(VLOOKUP(Tableau210[[#This Row],[OPERATION]],Tableau4[],5,FALSE),"")</f>
        <v>0</v>
      </c>
      <c r="AG289" s="178" cm="1">
        <f t="array" ref="AG289">IFERROR(
   SUM(
      _xlfn._xlws.FILTER(
         Tableau3[JP],
         (Tableau3[ITEM]=Tableau210[[#This Row],[NOM]])*
         (Tableau3[Rep.]=Tableau210[[#This Row],[REPERE BUTA]])
      )
   ),
0)</f>
        <v>0</v>
      </c>
      <c r="AH289" s="182">
        <f>IFERROR(VLOOKUP(Tableau210[[#This Row],[OPERATION]],Tableau4[],4,FALSE),"")</f>
        <v>0</v>
      </c>
      <c r="AI289" s="178" cm="1">
        <f t="array" ref="AI289">IFERROR(
   SUM(
      _xlfn._xlws.FILTER(
         Tableau3[BP],
         (Tableau3[ITEM]=Tableau210[[#This Row],[NOM]])*
         (Tableau3[Rep.]=Tableau210[[#This Row],[REPERE BUTA]])
      )
   ),
0)</f>
        <v>0</v>
      </c>
      <c r="AJ289" s="182" t="str">
        <f>IF(Tableau210[[#This Row],[NB JP EMIS]]=1,"1 JP","") &amp; IF(Tableau210[[#This Row],[NB BP EMIS]]=1," 1 BP","")</f>
        <v/>
      </c>
      <c r="AK289" s="177" t="str">
        <f>IF(Tableau210[[#This Row],[NB JP BUTA]]=1,"1 JP","") &amp; IF(Tableau210[[#This Row],[Nb BP BUTA]]=1," 1 BP","") &amp; IF(Tableau210[[#This Row],[Nb BP BUTA]]=2," 2 BP","")</f>
        <v/>
      </c>
      <c r="AL289" s="117" t="s">
        <v>103</v>
      </c>
      <c r="AM289" s="117">
        <f>IFERROR(+VLOOKUP(AY289,Tiges!$G$4:$I$569,3,FALSE),"")</f>
        <v>32</v>
      </c>
      <c r="AN289" s="48"/>
      <c r="AO289" s="117" t="s">
        <v>3424</v>
      </c>
      <c r="AP289" s="177" cm="1">
        <f t="array" ref="AP2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289" s="411" t="s">
        <v>3424</v>
      </c>
      <c r="AR289" s="117" t="s">
        <v>3424</v>
      </c>
      <c r="AS289" s="177" cm="1">
        <f t="array" ref="AS2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289" s="411" t="s">
        <v>3424</v>
      </c>
      <c r="AU289" s="117" t="s">
        <v>3424</v>
      </c>
      <c r="AV289" s="177" t="str" cm="1">
        <f t="array" ref="AV2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89" s="117"/>
      <c r="AY289" s="117" cm="1">
        <f t="array" ref="AY289">IFERROR(_xlfn.XLOOKUP(Tableau210[[#This Row],[DN DONNEES BUTA ]]&amp;Tableau210[[#This Row],[PN DONNEES BUTA]],Tiges!$B$4:$B$79&amp;Tiges!$C$4:$C$79,Tiges!$G$4:$G$79),"")</f>
        <v>20</v>
      </c>
      <c r="AZ289" s="117"/>
      <c r="BA289" s="117" cm="1">
        <f t="array" ref="BA289">IFERROR(_xlfn.XLOOKUP(Tableau210[[#This Row],[DN DONNEES BUTA ]]&amp;Tableau210[[#This Row],[PN DONNEES BUTA]],Tiges!$B$4:$B$79&amp;Tiges!$C$4:$C$79,Tiges!$H$4:$H$79),"")</f>
        <v>110</v>
      </c>
      <c r="BB289" s="117"/>
      <c r="BC289" s="182">
        <f>IFERROR(VLOOKUP(Tableau210[[#This Row],[OPERATION]],Tableau4[],2,FALSE),"")</f>
        <v>0</v>
      </c>
      <c r="BD289" s="177" cm="1">
        <f t="array" ref="BD289">IFERROR(
   SUM(
      _xlfn._xlws.FILTER(
         Tableau3[Nb Platinage Joint],
         (Tableau3[ITEM]=Tableau210[[#This Row],[NOM]])*
         (Tableau3[Rep.]=Tableau210[[#This Row],[REPERE BUTA]])
      )
   ),
0)</f>
        <v>0</v>
      </c>
      <c r="BE289" s="182">
        <f>IFERROR(VLOOKUP(Tableau210[[#This Row],[OPERATION]],Tableau4[],3,FALSE),"")</f>
        <v>1</v>
      </c>
      <c r="BF289" s="177" cm="1">
        <f t="array" ref="BF289">IFERROR(
   SUM(
      _xlfn._xlws.FILTER(
         Tableau3[Joint Définitif Nb],
         (Tableau3[ITEM]=Tableau210[[#This Row],[NOM]])*
         (Tableau3[Rep.]=Tableau210[[#This Row],[REPERE BUTA]])
      )
   ),
0)</f>
        <v>1</v>
      </c>
      <c r="BG289" s="117" t="s">
        <v>3424</v>
      </c>
      <c r="BH289" s="177" t="str" cm="1">
        <f t="array" ref="BH2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89" s="117" t="s">
        <v>3424</v>
      </c>
      <c r="BK289" s="117" t="s">
        <v>3424</v>
      </c>
      <c r="BL289" s="167" t="s">
        <v>2380</v>
      </c>
      <c r="BM289" s="167"/>
      <c r="BN289" s="117"/>
      <c r="BO289" s="117"/>
      <c r="BP289" s="117"/>
      <c r="BQ289" s="48"/>
      <c r="BR289" s="119"/>
      <c r="BS289" s="48"/>
      <c r="BT289" s="48"/>
      <c r="BU289" s="48"/>
      <c r="BV289" s="48"/>
      <c r="BW289" s="48"/>
      <c r="BX289" s="48"/>
    </row>
    <row r="290" spans="1:76" ht="15.75" hidden="1" x14ac:dyDescent="0.25">
      <c r="A290" s="48" t="str" cm="1">
        <f t="array" ref="A290">_xlfn.XLOOKUP(Tableau210[[#This Row],[NOM]]&amp;Tableau210[[#This Row],[REPERE BUTA]],[6]!Tableau16[POSTE TECHNIQUE]&amp;[6]!Tableau16[Repere ADM],[6]!Tableau16[NUMERO CLIENT])</f>
        <v>S2-S54020FV</v>
      </c>
      <c r="B290" s="48" t="str" cm="1">
        <f t="array" ref="B290">_xlfn.XLOOKUP(Tableau210[[#This Row],[NOM]]&amp;Tableau210[[#This Row],[REPERE BUTA]],[6]!Tableau16[POSTE TECHNIQUE]&amp;[6]!Tableau16[Repere REF],[6]!Tableau16[NUMERO CLIENT])</f>
        <v>S2-S54020FV</v>
      </c>
      <c r="C290" s="48" cm="1">
        <f t="array" ref="C290">_xlfn.XLOOKUP(Tableau210[[#This Row],[NOM]]&amp;Tableau210[[#This Row],[Repere Ubleam]],[7]Sheet1!$C$2:$C$2995&amp;[7]Sheet1!$I$2:$I$2995,[7]Sheet1!$A$2:$A$2995)</f>
        <v>1160</v>
      </c>
      <c r="D290" s="48" t="str">
        <f>C290&amp;""</f>
        <v>1160</v>
      </c>
      <c r="E290" s="48" t="s">
        <v>2553</v>
      </c>
      <c r="F290" s="48" t="s">
        <v>873</v>
      </c>
      <c r="G290" s="176" t="s">
        <v>1867</v>
      </c>
      <c r="H290" s="119" t="s">
        <v>1067</v>
      </c>
      <c r="I290" s="119" t="s">
        <v>91</v>
      </c>
      <c r="J290" s="119" t="s">
        <v>2057</v>
      </c>
      <c r="K290" s="119" t="str">
        <f>_xlfn.XLOOKUP(Tableau210[[#This Row],[NOM]],[8]LUT!$I$5:$I$301,[8]LUT!$N$5:$N$301)</f>
        <v>Vanne auto</v>
      </c>
      <c r="L290" s="119" t="s">
        <v>73</v>
      </c>
      <c r="M290" s="119" t="s">
        <v>1368</v>
      </c>
      <c r="N290" s="119" t="s">
        <v>1368</v>
      </c>
      <c r="O290" s="119"/>
      <c r="P290" s="119"/>
      <c r="Q290" s="119"/>
      <c r="R290" s="119"/>
      <c r="S290" s="119"/>
      <c r="T290" s="119"/>
      <c r="U290" s="119"/>
      <c r="V290" s="119"/>
      <c r="W290" s="148" cm="1">
        <f t="array" ref="W29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290" s="207" cm="1">
        <f t="array" ref="X2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2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0" s="148" cm="1">
        <f t="array" ref="Z29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290" s="207" cm="1">
        <f t="array" ref="AA2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0" s="48"/>
      <c r="AD290" s="117" t="s">
        <v>2196</v>
      </c>
      <c r="AE290" s="119"/>
      <c r="AF290" s="181">
        <f>IFERROR(VLOOKUP(Tableau210[[#This Row],[OPERATION]],Tableau4[],5,FALSE),"")</f>
        <v>0</v>
      </c>
      <c r="AG290" s="178" cm="1">
        <f t="array" ref="AG290">IFERROR(
   SUM(
      _xlfn._xlws.FILTER(
         Tableau3[JP],
         (Tableau3[ITEM]=Tableau210[[#This Row],[NOM]])*
         (Tableau3[Rep.]=Tableau210[[#This Row],[REPERE BUTA]])
      )
   ),
0)</f>
        <v>0</v>
      </c>
      <c r="AH290" s="181">
        <f>IFERROR(VLOOKUP(Tableau210[[#This Row],[OPERATION]],Tableau4[],4,FALSE),"")</f>
        <v>0</v>
      </c>
      <c r="AI290" s="178" cm="1">
        <f t="array" ref="AI290">IFERROR(
   SUM(
      _xlfn._xlws.FILTER(
         Tableau3[BP],
         (Tableau3[ITEM]=Tableau210[[#This Row],[NOM]])*
         (Tableau3[Rep.]=Tableau210[[#This Row],[REPERE BUTA]])
      )
   ),
0)</f>
        <v>0</v>
      </c>
      <c r="AJ290" s="181" t="str">
        <f>IF(Tableau210[[#This Row],[NB JP EMIS]]=1,"1 JP","") &amp; IF(Tableau210[[#This Row],[NB BP EMIS]]=1," 1 BP","")</f>
        <v/>
      </c>
      <c r="AK290" s="178" t="str">
        <f>IF(Tableau210[[#This Row],[NB JP BUTA]]=1,"1 JP","") &amp; IF(Tableau210[[#This Row],[Nb BP BUTA]]=1," 1 BP","") &amp; IF(Tableau210[[#This Row],[Nb BP BUTA]]=2," 2 BP","")</f>
        <v/>
      </c>
      <c r="AL290" s="117" t="s">
        <v>103</v>
      </c>
      <c r="AM290" s="117">
        <f>IFERROR(+VLOOKUP(AY290,Tiges!$G$4:$I$569,3,FALSE),"")</f>
        <v>32</v>
      </c>
      <c r="AN290" s="48"/>
      <c r="AO290" s="117" t="s">
        <v>3424</v>
      </c>
      <c r="AP290" s="177" cm="1">
        <f t="array" ref="AP2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90" s="117" t="s">
        <v>3424</v>
      </c>
      <c r="AS290" s="177" t="str" cm="1">
        <f t="array" ref="AS2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2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290" s="117" t="s">
        <v>3424</v>
      </c>
      <c r="AV290" s="177" t="str" cm="1">
        <f t="array" ref="AV2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2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290" s="117"/>
      <c r="AY290" s="117" cm="1">
        <f t="array" ref="AY290">IFERROR(_xlfn.XLOOKUP(Tableau210[[#This Row],[DN DONNEES BUTA ]]&amp;Tableau210[[#This Row],[PN DONNEES BUTA]],Tiges!$B$4:$B$79&amp;Tiges!$C$4:$C$79,Tiges!$G$4:$G$79),"")</f>
        <v>20</v>
      </c>
      <c r="AZ290" s="117"/>
      <c r="BA290" s="117" cm="1">
        <f t="array" ref="BA290">IFERROR(_xlfn.XLOOKUP(Tableau210[[#This Row],[DN DONNEES BUTA ]]&amp;Tableau210[[#This Row],[PN DONNEES BUTA]],Tiges!$B$4:$B$79&amp;Tiges!$C$4:$C$79,Tiges!$H$4:$H$79),"")</f>
        <v>100</v>
      </c>
      <c r="BB290" s="117"/>
      <c r="BC290" s="182">
        <f>IFERROR(VLOOKUP(Tableau210[[#This Row],[OPERATION]],Tableau4[],2,FALSE),"")</f>
        <v>0</v>
      </c>
      <c r="BD290" s="177" cm="1">
        <f t="array" ref="BD290">IFERROR(
   SUM(
      _xlfn._xlws.FILTER(
         Tableau3[Nb Platinage Joint],
         (Tableau3[ITEM]=Tableau210[[#This Row],[NOM]])*
         (Tableau3[Rep.]=Tableau210[[#This Row],[REPERE BUTA]])
      )
   ),
0)</f>
        <v>0</v>
      </c>
      <c r="BE290" s="182">
        <f>IFERROR(VLOOKUP(Tableau210[[#This Row],[OPERATION]],Tableau4[],3,FALSE),"")</f>
        <v>1</v>
      </c>
      <c r="BF290" s="177" cm="1">
        <f t="array" ref="BF290">IFERROR(
   SUM(
      _xlfn._xlws.FILTER(
         Tableau3[Joint Définitif Nb],
         (Tableau3[ITEM]=Tableau210[[#This Row],[NOM]])*
         (Tableau3[Rep.]=Tableau210[[#This Row],[REPERE BUTA]])
      )
   ),
0)</f>
        <v>2</v>
      </c>
      <c r="BG290" s="117" t="s">
        <v>3424</v>
      </c>
      <c r="BH290" s="177" t="str" cm="1">
        <f t="array" ref="BH2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2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290" s="117"/>
      <c r="BK290" s="117" t="s">
        <v>3424</v>
      </c>
      <c r="BL290" s="167" t="s">
        <v>2380</v>
      </c>
      <c r="BM290" s="117"/>
      <c r="BN290" s="117"/>
      <c r="BO290" s="117"/>
      <c r="BP290" s="117"/>
      <c r="BQ290" s="48"/>
      <c r="BR290" s="119"/>
      <c r="BS290" s="48"/>
      <c r="BT290" s="48"/>
      <c r="BU290" s="48"/>
      <c r="BV290" s="48"/>
      <c r="BW290" s="48"/>
      <c r="BX290" s="48"/>
    </row>
    <row r="291" spans="1:76" ht="15.75" hidden="1" x14ac:dyDescent="0.25">
      <c r="A291" s="48" t="e" cm="1">
        <f t="array" ref="A291">_xlfn.XLOOKUP(Tableau210[[#This Row],[NOM]]&amp;Tableau210[[#This Row],[REPERE BUTA]],[6]!Tableau16[POSTE TECHNIQUE]&amp;[6]!Tableau16[Repere ADM],[6]!Tableau16[NUMERO CLIENT])</f>
        <v>#N/A</v>
      </c>
      <c r="B291" s="48" t="e" cm="1">
        <f t="array" ref="B291">_xlfn.XLOOKUP(Tableau210[[#This Row],[NOM]]&amp;Tableau210[[#This Row],[REPERE BUTA]],[6]!Tableau16[POSTE TECHNIQUE]&amp;[6]!Tableau16[Repere REF],[6]!Tableau16[NUMERO CLIENT])</f>
        <v>#N/A</v>
      </c>
      <c r="C291" s="48" cm="1">
        <f t="array" ref="C291">_xlfn.XLOOKUP(Tableau210[[#This Row],[NOM]]&amp;Tableau210[[#This Row],[Repere Ubleam]],[7]Sheet1!$C$2:$C$2995&amp;[7]Sheet1!$I$2:$I$2995,[7]Sheet1!$A$2:$A$2995)</f>
        <v>264</v>
      </c>
      <c r="D291" s="48" t="str">
        <f>C291&amp;""</f>
        <v>264</v>
      </c>
      <c r="E291" s="48" t="e">
        <v>#N/A</v>
      </c>
      <c r="F291" s="48" t="e">
        <v>#N/A</v>
      </c>
      <c r="G291" s="176" t="s">
        <v>1332</v>
      </c>
      <c r="H291" s="119" t="s">
        <v>1067</v>
      </c>
      <c r="I291" s="119" t="s">
        <v>80</v>
      </c>
      <c r="J291" s="119" t="s">
        <v>1072</v>
      </c>
      <c r="K291" s="119" t="str">
        <f>_xlfn.XLOOKUP(Tableau210[[#This Row],[NOM]],[8]LUT!$I$5:$I$301,[8]LUT!$N$5:$N$301)</f>
        <v xml:space="preserve">Réacteur </v>
      </c>
      <c r="L291" s="119" t="s">
        <v>75</v>
      </c>
      <c r="M291" s="119" t="s">
        <v>1268</v>
      </c>
      <c r="N291" s="119" t="s">
        <v>1268</v>
      </c>
      <c r="O291" s="119"/>
      <c r="P291" s="119"/>
      <c r="Q291" s="119"/>
      <c r="R291" s="119"/>
      <c r="S291" s="119"/>
      <c r="T291" s="119"/>
      <c r="U291" s="119"/>
      <c r="V291" s="119"/>
      <c r="W291" s="148" t="s">
        <v>2159</v>
      </c>
      <c r="X291" s="207" cm="1">
        <f t="array" ref="X2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29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1" s="148" t="s">
        <v>3424</v>
      </c>
      <c r="AA291" s="207" cm="1">
        <f t="array" ref="AA2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1" s="48"/>
      <c r="AD291" s="117" t="s">
        <v>2196</v>
      </c>
      <c r="AE291" s="119"/>
      <c r="AF291" s="181">
        <f>IFERROR(VLOOKUP(Tableau210[[#This Row],[OPERATION]],Tableau4[],5,FALSE),"")</f>
        <v>0</v>
      </c>
      <c r="AG291" s="178" cm="1">
        <f t="array" ref="AG291">IFERROR(
   SUM(
      _xlfn._xlws.FILTER(
         Tableau3[JP],
         (Tableau3[ITEM]=Tableau210[[#This Row],[NOM]])*
         (Tableau3[Rep.]=Tableau210[[#This Row],[REPERE BUTA]])
      )
   ),
0)</f>
        <v>0</v>
      </c>
      <c r="AH291" s="182">
        <f>IFERROR(VLOOKUP(Tableau210[[#This Row],[OPERATION]],Tableau4[],4,FALSE),"")</f>
        <v>0</v>
      </c>
      <c r="AI291" s="178" cm="1">
        <f t="array" ref="AI291">IFERROR(
   SUM(
      _xlfn._xlws.FILTER(
         Tableau3[BP],
         (Tableau3[ITEM]=Tableau210[[#This Row],[NOM]])*
         (Tableau3[Rep.]=Tableau210[[#This Row],[REPERE BUTA]])
      )
   ),
0)</f>
        <v>0</v>
      </c>
      <c r="AJ291" s="182" t="str">
        <f>IF(Tableau210[[#This Row],[NB JP EMIS]]=1,"1 JP","") &amp; IF(Tableau210[[#This Row],[NB BP EMIS]]=1," 1 BP","")</f>
        <v/>
      </c>
      <c r="AK291" s="177" t="str">
        <f>IF(Tableau210[[#This Row],[NB JP BUTA]]=1,"1 JP","") &amp; IF(Tableau210[[#This Row],[Nb BP BUTA]]=1," 1 BP","") &amp; IF(Tableau210[[#This Row],[Nb BP BUTA]]=2," 2 BP","")</f>
        <v/>
      </c>
      <c r="AL291" s="117" t="s">
        <v>103</v>
      </c>
      <c r="AM291" s="117">
        <f>IFERROR(+VLOOKUP(AY291,Tiges!$G$4:$I$569,3,FALSE),"")</f>
        <v>41</v>
      </c>
      <c r="AN291" s="48"/>
      <c r="AO291" s="148" t="s">
        <v>3424</v>
      </c>
      <c r="AP291" s="177" cm="1">
        <f t="array" ref="AP2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2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91" s="148" t="s">
        <v>3424</v>
      </c>
      <c r="AS291" s="177" t="str" cm="1">
        <f t="array" ref="AS2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M27x180</v>
      </c>
      <c r="AT2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M27x180</v>
      </c>
      <c r="AU291" s="148" t="s">
        <v>3424</v>
      </c>
      <c r="AV291" s="177" t="str" cm="1">
        <f t="array" ref="AV2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91" s="117"/>
      <c r="AY291" s="117" cm="1">
        <f t="array" ref="AY291">IFERROR(_xlfn.XLOOKUP(Tableau210[[#This Row],[DN DONNEES BUTA ]]&amp;Tableau210[[#This Row],[PN DONNEES BUTA]],Tiges!$B$4:$B$79&amp;Tiges!$C$4:$C$79,Tiges!$G$4:$G$79),"")</f>
        <v>27</v>
      </c>
      <c r="AZ291" s="117"/>
      <c r="BA291" s="117" cm="1">
        <f t="array" ref="BA291">IFERROR(_xlfn.XLOOKUP(Tableau210[[#This Row],[DN DONNEES BUTA ]]&amp;Tableau210[[#This Row],[PN DONNEES BUTA]],Tiges!$B$4:$B$79&amp;Tiges!$C$4:$C$79,Tiges!$H$4:$H$79),"")</f>
        <v>170</v>
      </c>
      <c r="BB291" s="117"/>
      <c r="BC291" s="182">
        <f>IFERROR(VLOOKUP(Tableau210[[#This Row],[OPERATION]],Tableau4[],2,FALSE),"")</f>
        <v>0</v>
      </c>
      <c r="BD291" s="177" cm="1">
        <f t="array" ref="BD291">IFERROR(
   SUM(
      _xlfn._xlws.FILTER(
         Tableau3[Nb Platinage Joint],
         (Tableau3[ITEM]=Tableau210[[#This Row],[NOM]])*
         (Tableau3[Rep.]=Tableau210[[#This Row],[REPERE BUTA]])
      )
   ),
0)</f>
        <v>0</v>
      </c>
      <c r="BE291" s="182">
        <f>IFERROR(VLOOKUP(Tableau210[[#This Row],[OPERATION]],Tableau4[],3,FALSE),"")</f>
        <v>1</v>
      </c>
      <c r="BF291" s="177" cm="1">
        <f t="array" ref="BF291">IFERROR(
   SUM(
      _xlfn._xlws.FILTER(
         Tableau3[Joint Définitif Nb],
         (Tableau3[ITEM]=Tableau210[[#This Row],[NOM]])*
         (Tableau3[Rep.]=Tableau210[[#This Row],[REPERE BUTA]])
      )
   ),
0)</f>
        <v>2</v>
      </c>
      <c r="BG291" s="148" t="s">
        <v>3424</v>
      </c>
      <c r="BH291" s="177" t="str" cm="1">
        <f t="array" ref="BH2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91" s="148" t="s">
        <v>3424</v>
      </c>
      <c r="BK291" s="148" t="s">
        <v>3424</v>
      </c>
      <c r="BL291" s="167" t="s">
        <v>2380</v>
      </c>
      <c r="BM291" s="167"/>
      <c r="BN291" s="117"/>
      <c r="BO291" s="117"/>
      <c r="BP291" s="117"/>
      <c r="BQ291" s="48"/>
      <c r="BR291" s="119"/>
      <c r="BS291" s="48"/>
      <c r="BT291" s="48"/>
      <c r="BU291" s="48"/>
      <c r="BV291" s="48"/>
      <c r="BW291" s="48"/>
      <c r="BX291" s="48"/>
    </row>
    <row r="292" spans="1:76" ht="15.75" hidden="1" x14ac:dyDescent="0.25">
      <c r="A292" s="48" t="e" cm="1">
        <f t="array" ref="A292">_xlfn.XLOOKUP(Tableau210[[#This Row],[NOM]]&amp;Tableau210[[#This Row],[REPERE BUTA]],[6]!Tableau16[POSTE TECHNIQUE]&amp;[6]!Tableau16[Repere ADM],[6]!Tableau16[NUMERO CLIENT])</f>
        <v>#N/A</v>
      </c>
      <c r="B292" s="48" t="e" cm="1">
        <f t="array" ref="B292">_xlfn.XLOOKUP(Tableau210[[#This Row],[NOM]]&amp;Tableau210[[#This Row],[REPERE BUTA]],[6]!Tableau16[POSTE TECHNIQUE]&amp;[6]!Tableau16[Repere REF],[6]!Tableau16[NUMERO CLIENT])</f>
        <v>#N/A</v>
      </c>
      <c r="C292" s="48" cm="1">
        <f t="array" ref="C292">_xlfn.XLOOKUP(Tableau210[[#This Row],[NOM]]&amp;Tableau210[[#This Row],[Repere Ubleam]],[7]Sheet1!$C$2:$C$2995&amp;[7]Sheet1!$I$2:$I$2995,[7]Sheet1!$A$2:$A$2995)</f>
        <v>265</v>
      </c>
      <c r="D292" s="48" t="str">
        <f>C292&amp;""</f>
        <v>265</v>
      </c>
      <c r="E292" s="48" t="e">
        <v>#N/A</v>
      </c>
      <c r="F292" s="48" t="e">
        <v>#N/A</v>
      </c>
      <c r="G292" s="176" t="s">
        <v>1332</v>
      </c>
      <c r="H292" s="119" t="s">
        <v>1067</v>
      </c>
      <c r="I292" s="119" t="s">
        <v>80</v>
      </c>
      <c r="J292" s="119" t="s">
        <v>1072</v>
      </c>
      <c r="K292" s="119" t="str">
        <f>_xlfn.XLOOKUP(Tableau210[[#This Row],[NOM]],[8]LUT!$I$5:$I$301,[8]LUT!$N$5:$N$301)</f>
        <v xml:space="preserve">Réacteur </v>
      </c>
      <c r="L292" s="119" t="s">
        <v>75</v>
      </c>
      <c r="M292" s="119" t="s">
        <v>1271</v>
      </c>
      <c r="N292" s="119" t="s">
        <v>1271</v>
      </c>
      <c r="O292" s="119"/>
      <c r="P292" s="119"/>
      <c r="Q292" s="119"/>
      <c r="R292" s="119"/>
      <c r="S292" s="119"/>
      <c r="T292" s="119"/>
      <c r="U292" s="119"/>
      <c r="V292" s="119"/>
      <c r="W292" s="148" t="s">
        <v>2159</v>
      </c>
      <c r="X292" s="207" cm="1">
        <f t="array" ref="X2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2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2" s="148" t="s">
        <v>3424</v>
      </c>
      <c r="AA292" s="207" cm="1">
        <f t="array" ref="AA2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2" s="48"/>
      <c r="AD292" s="117" t="s">
        <v>2196</v>
      </c>
      <c r="AE292" s="119"/>
      <c r="AF292" s="181">
        <f>IFERROR(VLOOKUP(Tableau210[[#This Row],[OPERATION]],Tableau4[],5,FALSE),"")</f>
        <v>0</v>
      </c>
      <c r="AG292" s="178"/>
      <c r="AH292" s="182">
        <f>IFERROR(VLOOKUP(Tableau210[[#This Row],[OPERATION]],Tableau4[],4,FALSE),"")</f>
        <v>0</v>
      </c>
      <c r="AI292" s="178"/>
      <c r="AJ292" s="182" t="str">
        <f>IF(Tableau210[[#This Row],[NB JP EMIS]]=1,"1 JP","") &amp; IF(Tableau210[[#This Row],[NB BP EMIS]]=1," 1 BP","")</f>
        <v/>
      </c>
      <c r="AK292" s="177"/>
      <c r="AL292" s="117" t="s">
        <v>103</v>
      </c>
      <c r="AM292" s="117">
        <f>IFERROR(+VLOOKUP(AY292,Tiges!$G$4:$I$569,3,FALSE),"")</f>
        <v>41</v>
      </c>
      <c r="AN292" s="48"/>
      <c r="AO292" s="148" t="s">
        <v>3424</v>
      </c>
      <c r="AP292" s="177" cm="1">
        <f t="array" ref="AP2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2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92" s="148" t="s">
        <v>3424</v>
      </c>
      <c r="AS292" s="177" t="str" cm="1">
        <f t="array" ref="AS2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M27x180</v>
      </c>
      <c r="AT2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M27x180</v>
      </c>
      <c r="AU292" s="148" t="s">
        <v>3424</v>
      </c>
      <c r="AV292" s="177" t="str" cm="1">
        <f t="array" ref="AV2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92" s="117"/>
      <c r="AY292" s="117" cm="1">
        <f t="array" ref="AY292">IFERROR(_xlfn.XLOOKUP(Tableau210[[#This Row],[DN DONNEES BUTA ]]&amp;Tableau210[[#This Row],[PN DONNEES BUTA]],Tiges!$B$4:$B$79&amp;Tiges!$C$4:$C$79,Tiges!$G$4:$G$79),"")</f>
        <v>27</v>
      </c>
      <c r="AZ292" s="117"/>
      <c r="BA292" s="117" cm="1">
        <f t="array" ref="BA292">IFERROR(_xlfn.XLOOKUP(Tableau210[[#This Row],[DN DONNEES BUTA ]]&amp;Tableau210[[#This Row],[PN DONNEES BUTA]],Tiges!$B$4:$B$79&amp;Tiges!$C$4:$C$79,Tiges!$H$4:$H$79),"")</f>
        <v>170</v>
      </c>
      <c r="BB292" s="117"/>
      <c r="BC292" s="182">
        <f>IFERROR(VLOOKUP(Tableau210[[#This Row],[OPERATION]],Tableau4[],2,FALSE),"")</f>
        <v>0</v>
      </c>
      <c r="BD292" s="177"/>
      <c r="BE292" s="182">
        <f>IFERROR(VLOOKUP(Tableau210[[#This Row],[OPERATION]],Tableau4[],3,FALSE),"")</f>
        <v>1</v>
      </c>
      <c r="BF292" s="177"/>
      <c r="BG292" s="148" t="s">
        <v>3424</v>
      </c>
      <c r="BH292" s="177" t="str" cm="1">
        <f t="array" ref="BH2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92" s="148" t="s">
        <v>3424</v>
      </c>
      <c r="BK292" s="148" t="s">
        <v>3424</v>
      </c>
      <c r="BL292" s="167" t="s">
        <v>2380</v>
      </c>
      <c r="BM292" s="167"/>
      <c r="BN292" s="117"/>
      <c r="BO292" s="117"/>
      <c r="BP292" s="117"/>
      <c r="BQ292" s="48"/>
      <c r="BR292" s="119"/>
      <c r="BS292" s="48"/>
      <c r="BT292" s="48"/>
      <c r="BU292" s="48"/>
      <c r="BV292" s="48"/>
      <c r="BW292" s="48"/>
      <c r="BX292" s="48"/>
    </row>
    <row r="293" spans="1:76" ht="15.75" hidden="1" x14ac:dyDescent="0.25">
      <c r="A293" s="48" t="e" cm="1">
        <f t="array" ref="A293">_xlfn.XLOOKUP(Tableau210[[#This Row],[NOM]]&amp;Tableau210[[#This Row],[REPERE BUTA]],[6]!Tableau16[POSTE TECHNIQUE]&amp;[6]!Tableau16[Repere ADM],[6]!Tableau16[NUMERO CLIENT])</f>
        <v>#N/A</v>
      </c>
      <c r="B293" s="48" t="e" cm="1">
        <f t="array" ref="B293">_xlfn.XLOOKUP(Tableau210[[#This Row],[NOM]]&amp;Tableau210[[#This Row],[REPERE BUTA]],[6]!Tableau16[POSTE TECHNIQUE]&amp;[6]!Tableau16[Repere REF],[6]!Tableau16[NUMERO CLIENT])</f>
        <v>#N/A</v>
      </c>
      <c r="C293" s="48" cm="1">
        <f t="array" ref="C293">_xlfn.XLOOKUP(Tableau210[[#This Row],[NOM]]&amp;Tableau210[[#This Row],[Repere Ubleam]],[7]Sheet1!$C$2:$C$2995&amp;[7]Sheet1!$I$2:$I$2995,[7]Sheet1!$A$2:$A$2995)</f>
        <v>266</v>
      </c>
      <c r="D293" s="48" t="str">
        <f>C293&amp;""</f>
        <v>266</v>
      </c>
      <c r="E293" s="48" t="e">
        <v>#N/A</v>
      </c>
      <c r="F293" s="48" t="e">
        <v>#N/A</v>
      </c>
      <c r="G293" s="176" t="s">
        <v>1332</v>
      </c>
      <c r="H293" s="119" t="s">
        <v>1067</v>
      </c>
      <c r="I293" s="119" t="s">
        <v>80</v>
      </c>
      <c r="J293" s="119" t="s">
        <v>1072</v>
      </c>
      <c r="K293" s="119" t="str">
        <f>_xlfn.XLOOKUP(Tableau210[[#This Row],[NOM]],[8]LUT!$I$5:$I$301,[8]LUT!$N$5:$N$301)</f>
        <v xml:space="preserve">Réacteur </v>
      </c>
      <c r="L293" s="119" t="s">
        <v>70</v>
      </c>
      <c r="M293" s="119"/>
      <c r="N293" s="119" t="s">
        <v>70</v>
      </c>
      <c r="O293" s="119"/>
      <c r="P293" s="119"/>
      <c r="Q293" s="119"/>
      <c r="R293" s="119"/>
      <c r="S293" s="119"/>
      <c r="T293" s="119"/>
      <c r="U293" s="119"/>
      <c r="V293" s="119"/>
      <c r="W293" s="148" t="s">
        <v>1118</v>
      </c>
      <c r="X293" s="207" cm="1">
        <f t="array" ref="X2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29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3" s="148" t="s">
        <v>3424</v>
      </c>
      <c r="AA293" s="207" cm="1">
        <f t="array" ref="AA2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3" s="48"/>
      <c r="AD293" s="117" t="s">
        <v>2196</v>
      </c>
      <c r="AE293" s="119"/>
      <c r="AF293" s="181">
        <f>IFERROR(VLOOKUP(Tableau210[[#This Row],[OPERATION]],Tableau4[],5,FALSE),"")</f>
        <v>0</v>
      </c>
      <c r="AG293" s="178" cm="1">
        <f t="array" ref="AG293">IFERROR(
   SUM(
      _xlfn._xlws.FILTER(
         Tableau3[JP],
         (Tableau3[ITEM]=Tableau210[[#This Row],[NOM]])*
         (Tableau3[Rep.]=Tableau210[[#This Row],[REPERE BUTA]])
      )
   ),
0)</f>
        <v>0</v>
      </c>
      <c r="AH293" s="182">
        <f>IFERROR(VLOOKUP(Tableau210[[#This Row],[OPERATION]],Tableau4[],4,FALSE),"")</f>
        <v>0</v>
      </c>
      <c r="AI293" s="178" cm="1">
        <f t="array" ref="AI293">IFERROR(
   SUM(
      _xlfn._xlws.FILTER(
         Tableau3[BP],
         (Tableau3[ITEM]=Tableau210[[#This Row],[NOM]])*
         (Tableau3[Rep.]=Tableau210[[#This Row],[REPERE BUTA]])
      )
   ),
0)</f>
        <v>0</v>
      </c>
      <c r="AJ293" s="182" t="str">
        <f>IF(Tableau210[[#This Row],[NB JP EMIS]]=1,"1 JP","") &amp; IF(Tableau210[[#This Row],[NB BP EMIS]]=1," 1 BP","")</f>
        <v/>
      </c>
      <c r="AK293" s="177" t="str">
        <f>IF(Tableau210[[#This Row],[NB JP BUTA]]=1,"1 JP","") &amp; IF(Tableau210[[#This Row],[Nb BP BUTA]]=1," 1 BP","") &amp; IF(Tableau210[[#This Row],[Nb BP BUTA]]=2," 2 BP","")</f>
        <v/>
      </c>
      <c r="AL293" s="117" t="s">
        <v>103</v>
      </c>
      <c r="AM293" s="117">
        <f>IFERROR(+VLOOKUP(AY293,Tiges!$G$4:$I$569,3,FALSE),"")</f>
        <v>46</v>
      </c>
      <c r="AN293" s="48"/>
      <c r="AO293" s="117">
        <v>16</v>
      </c>
      <c r="AP293" s="177" cm="1">
        <f t="array" ref="AP2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2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293" s="117" t="s">
        <v>2439</v>
      </c>
      <c r="AS293" s="177" cm="1">
        <f t="array" ref="AS2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2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M30x200</v>
      </c>
      <c r="AU293" s="117" t="s">
        <v>1123</v>
      </c>
      <c r="AV293" s="177" t="str" cm="1">
        <f t="array" ref="AV2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93" s="117"/>
      <c r="AY293" s="117" cm="1">
        <f t="array" ref="AY293">IFERROR(_xlfn.XLOOKUP(Tableau210[[#This Row],[DN DONNEES BUTA ]]&amp;Tableau210[[#This Row],[PN DONNEES BUTA]],Tiges!$B$4:$B$79&amp;Tiges!$C$4:$C$79,Tiges!$G$4:$G$79),"")</f>
        <v>30</v>
      </c>
      <c r="AZ293" s="117"/>
      <c r="BA293" s="117" cm="1">
        <f t="array" ref="BA293">IFERROR(_xlfn.XLOOKUP(Tableau210[[#This Row],[DN DONNEES BUTA ]]&amp;Tableau210[[#This Row],[PN DONNEES BUTA]],Tiges!$B$4:$B$79&amp;Tiges!$C$4:$C$79,Tiges!$H$4:$H$79),"")</f>
        <v>180</v>
      </c>
      <c r="BB293" s="117"/>
      <c r="BC293" s="182">
        <f>IFERROR(VLOOKUP(Tableau210[[#This Row],[OPERATION]],Tableau4[],2,FALSE),"")</f>
        <v>0</v>
      </c>
      <c r="BD293" s="177" cm="1">
        <f t="array" ref="BD293">IFERROR(
   SUM(
      _xlfn._xlws.FILTER(
         Tableau3[Nb Platinage Joint],
         (Tableau3[ITEM]=Tableau210[[#This Row],[NOM]])*
         (Tableau3[Rep.]=Tableau210[[#This Row],[REPERE BUTA]])
      )
   ),
0)</f>
        <v>0</v>
      </c>
      <c r="BE293" s="182">
        <f>IFERROR(VLOOKUP(Tableau210[[#This Row],[OPERATION]],Tableau4[],3,FALSE),"")</f>
        <v>1</v>
      </c>
      <c r="BF293" s="177" cm="1">
        <f t="array" ref="BF293">IFERROR(
   SUM(
      _xlfn._xlws.FILTER(
         Tableau3[Joint Définitif Nb],
         (Tableau3[ITEM]=Tableau210[[#This Row],[NOM]])*
         (Tableau3[Rep.]=Tableau210[[#This Row],[REPERE BUTA]])
      )
   ),
0)</f>
        <v>1</v>
      </c>
      <c r="BG293" s="117" t="s">
        <v>129</v>
      </c>
      <c r="BH293" s="177" t="str" cm="1">
        <f t="array" ref="BH2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93" s="117" t="s">
        <v>2408</v>
      </c>
      <c r="BK293" s="117" t="s">
        <v>37</v>
      </c>
      <c r="BL293" s="167" t="s">
        <v>2380</v>
      </c>
      <c r="BM293" s="167"/>
      <c r="BN293" s="117"/>
      <c r="BO293" s="117"/>
      <c r="BP293" s="117"/>
      <c r="BQ293" s="48"/>
      <c r="BR293" s="119"/>
      <c r="BS293" s="48"/>
      <c r="BT293" s="48"/>
      <c r="BU293" s="48"/>
      <c r="BV293" s="48"/>
      <c r="BW293" s="48"/>
      <c r="BX293" s="48"/>
    </row>
    <row r="294" spans="1:76" ht="15.75" hidden="1" x14ac:dyDescent="0.25">
      <c r="A294" s="48" t="e" cm="1">
        <f t="array" ref="A294">_xlfn.XLOOKUP(Tableau210[[#This Row],[NOM]]&amp;Tableau210[[#This Row],[REPERE BUTA]],[6]!Tableau16[POSTE TECHNIQUE]&amp;[6]!Tableau16[Repere ADM],[6]!Tableau16[NUMERO CLIENT])</f>
        <v>#N/A</v>
      </c>
      <c r="B294" s="48" t="e" cm="1">
        <f t="array" ref="B294">_xlfn.XLOOKUP(Tableau210[[#This Row],[NOM]]&amp;Tableau210[[#This Row],[REPERE BUTA]],[6]!Tableau16[POSTE TECHNIQUE]&amp;[6]!Tableau16[Repere REF],[6]!Tableau16[NUMERO CLIENT])</f>
        <v>#N/A</v>
      </c>
      <c r="C294" s="48" cm="1">
        <f t="array" ref="C294">_xlfn.XLOOKUP(Tableau210[[#This Row],[NOM]]&amp;Tableau210[[#This Row],[Repere Ubleam]],[7]Sheet1!$C$2:$C$2995&amp;[7]Sheet1!$I$2:$I$2995,[7]Sheet1!$A$2:$A$2995)</f>
        <v>267</v>
      </c>
      <c r="D294" s="48" t="str">
        <f>C294&amp;""</f>
        <v>267</v>
      </c>
      <c r="E294" s="48" t="e">
        <v>#N/A</v>
      </c>
      <c r="F294" s="48" t="e">
        <v>#N/A</v>
      </c>
      <c r="G294" s="176" t="s">
        <v>1332</v>
      </c>
      <c r="H294" s="119" t="s">
        <v>1067</v>
      </c>
      <c r="I294" s="119" t="s">
        <v>80</v>
      </c>
      <c r="J294" s="119" t="s">
        <v>1072</v>
      </c>
      <c r="K294" s="119" t="str">
        <f>_xlfn.XLOOKUP(Tableau210[[#This Row],[NOM]],[8]LUT!$I$5:$I$301,[8]LUT!$N$5:$N$301)</f>
        <v xml:space="preserve">Réacteur </v>
      </c>
      <c r="L294" s="119" t="s">
        <v>81</v>
      </c>
      <c r="M294" s="119" t="s">
        <v>2101</v>
      </c>
      <c r="N294" s="119" t="s">
        <v>2101</v>
      </c>
      <c r="O294" s="119" t="s">
        <v>2226</v>
      </c>
      <c r="P294" s="119"/>
      <c r="Q294" s="119"/>
      <c r="R294" s="119"/>
      <c r="S294" s="119"/>
      <c r="T294" s="119"/>
      <c r="U294" s="119"/>
      <c r="V294" s="119"/>
      <c r="W294" s="148" t="s">
        <v>1118</v>
      </c>
      <c r="X294" s="207" cm="1">
        <f t="array" ref="X2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9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4" s="148" t="s">
        <v>3424</v>
      </c>
      <c r="AA294" s="207" cm="1">
        <f t="array" ref="AA2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4" s="48"/>
      <c r="AD294" s="117" t="s">
        <v>2197</v>
      </c>
      <c r="AE294" s="119"/>
      <c r="AF294" s="181">
        <f>IFERROR(VLOOKUP(Tableau210[[#This Row],[OPERATION]],Tableau4[],5,FALSE),"")</f>
        <v>0</v>
      </c>
      <c r="AG294" s="178" cm="1">
        <f t="array" ref="AG294">IFERROR(
   SUM(
      _xlfn._xlws.FILTER(
         Tableau3[JP],
         (Tableau3[ITEM]=Tableau210[[#This Row],[NOM]])*
         (Tableau3[Rep.]=Tableau210[[#This Row],[REPERE BUTA]])
      )
   ),
0)</f>
        <v>0</v>
      </c>
      <c r="AH294" s="182">
        <f>IFERROR(VLOOKUP(Tableau210[[#This Row],[OPERATION]],Tableau4[],4,FALSE),"")</f>
        <v>1</v>
      </c>
      <c r="AI294" s="178" cm="1">
        <f t="array" ref="AI294">IFERROR(
   SUM(
      _xlfn._xlws.FILTER(
         Tableau3[BP],
         (Tableau3[ITEM]=Tableau210[[#This Row],[NOM]])*
         (Tableau3[Rep.]=Tableau210[[#This Row],[REPERE BUTA]])
      )
   ),
0)</f>
        <v>1</v>
      </c>
      <c r="AJ294" s="182" t="str">
        <f>IF(Tableau210[[#This Row],[NB JP EMIS]]=1,"1 JP","") &amp; IF(Tableau210[[#This Row],[NB BP EMIS]]=1," 1 BP","")</f>
        <v xml:space="preserve"> 1 BP</v>
      </c>
      <c r="AK294" s="177" t="str">
        <f>IF(Tableau210[[#This Row],[NB JP BUTA]]=1,"1 JP","") &amp; IF(Tableau210[[#This Row],[Nb BP BUTA]]=1," 1 BP","") &amp; IF(Tableau210[[#This Row],[Nb BP BUTA]]=2," 2 BP","")</f>
        <v xml:space="preserve"> 1 BP</v>
      </c>
      <c r="AL294" s="117" t="s">
        <v>103</v>
      </c>
      <c r="AM294" s="117">
        <f>IFERROR(+VLOOKUP(AY294,Tiges!$G$4:$I$569,3,FALSE),"")</f>
        <v>27</v>
      </c>
      <c r="AN294" s="48"/>
      <c r="AO294" s="117">
        <v>4</v>
      </c>
      <c r="AP294" s="177" cm="1">
        <f t="array" ref="AP2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9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94" s="117" t="s">
        <v>2163</v>
      </c>
      <c r="AS294" s="177" t="str" cm="1">
        <f t="array" ref="AS2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94" s="117" t="s">
        <v>1115</v>
      </c>
      <c r="AV294" s="177" t="str" cm="1">
        <f t="array" ref="AV2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294" s="117"/>
      <c r="AY294" s="117" cm="1">
        <f t="array" ref="AY294">IFERROR(_xlfn.XLOOKUP(Tableau210[[#This Row],[DN DONNEES BUTA ]]&amp;Tableau210[[#This Row],[PN DONNEES BUTA]],Tiges!$B$4:$B$79&amp;Tiges!$C$4:$C$79,Tiges!$G$4:$G$79),"")</f>
        <v>16</v>
      </c>
      <c r="AZ294" s="117"/>
      <c r="BA294" s="117" cm="1">
        <f t="array" ref="BA294">IFERROR(_xlfn.XLOOKUP(Tableau210[[#This Row],[DN DONNEES BUTA ]]&amp;Tableau210[[#This Row],[PN DONNEES BUTA]],Tiges!$B$4:$B$79&amp;Tiges!$C$4:$C$79,Tiges!$H$4:$H$79),"")</f>
        <v>80</v>
      </c>
      <c r="BB294" s="117"/>
      <c r="BC294" s="182">
        <f>IFERROR(VLOOKUP(Tableau210[[#This Row],[OPERATION]],Tableau4[],2,FALSE),"")</f>
        <v>1</v>
      </c>
      <c r="BD294" s="177" cm="1">
        <f t="array" ref="BD294">IFERROR(
   SUM(
      _xlfn._xlws.FILTER(
         Tableau3[Nb Platinage Joint],
         (Tableau3[ITEM]=Tableau210[[#This Row],[NOM]])*
         (Tableau3[Rep.]=Tableau210[[#This Row],[REPERE BUTA]])
      )
   ),
0)</f>
        <v>1</v>
      </c>
      <c r="BE294" s="182">
        <f>IFERROR(VLOOKUP(Tableau210[[#This Row],[OPERATION]],Tableau4[],3,FALSE),"")</f>
        <v>1</v>
      </c>
      <c r="BF294" s="177" cm="1">
        <f t="array" ref="BF294">IFERROR(
   SUM(
      _xlfn._xlws.FILTER(
         Tableau3[Joint Définitif Nb],
         (Tableau3[ITEM]=Tableau210[[#This Row],[NOM]])*
         (Tableau3[Rep.]=Tableau210[[#This Row],[REPERE BUTA]])
      )
   ),
0)</f>
        <v>2</v>
      </c>
      <c r="BG294" s="117" t="s">
        <v>129</v>
      </c>
      <c r="BH294" s="177" t="str" cm="1">
        <f t="array" ref="BH2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94" s="117" t="s">
        <v>2408</v>
      </c>
      <c r="BK294" s="117" t="s">
        <v>37</v>
      </c>
      <c r="BL294" s="167" t="s">
        <v>2380</v>
      </c>
      <c r="BM294" s="167"/>
      <c r="BN294" s="117"/>
      <c r="BO294" s="117"/>
      <c r="BP294" s="117"/>
      <c r="BQ294" s="48"/>
      <c r="BR294" s="119"/>
      <c r="BS294" s="48"/>
      <c r="BT294" s="48"/>
      <c r="BU294" s="48"/>
      <c r="BV294" s="48"/>
      <c r="BW294" s="48"/>
      <c r="BX294" s="48"/>
    </row>
    <row r="295" spans="1:76" ht="15.75" hidden="1" x14ac:dyDescent="0.25">
      <c r="A295" s="48" t="e" cm="1">
        <f t="array" ref="A295">_xlfn.XLOOKUP(Tableau210[[#This Row],[NOM]]&amp;Tableau210[[#This Row],[REPERE BUTA]],[6]!Tableau16[POSTE TECHNIQUE]&amp;[6]!Tableau16[Repere ADM],[6]!Tableau16[NUMERO CLIENT])</f>
        <v>#N/A</v>
      </c>
      <c r="B295" s="48" t="e" cm="1">
        <f t="array" ref="B295">_xlfn.XLOOKUP(Tableau210[[#This Row],[NOM]]&amp;Tableau210[[#This Row],[REPERE BUTA]],[6]!Tableau16[POSTE TECHNIQUE]&amp;[6]!Tableau16[Repere REF],[6]!Tableau16[NUMERO CLIENT])</f>
        <v>#N/A</v>
      </c>
      <c r="C295" s="48" cm="1">
        <f t="array" ref="C295">_xlfn.XLOOKUP(Tableau210[[#This Row],[NOM]]&amp;Tableau210[[#This Row],[Repere Ubleam]],[7]Sheet1!$C$2:$C$2995&amp;[7]Sheet1!$I$2:$I$2995,[7]Sheet1!$A$2:$A$2995)</f>
        <v>268</v>
      </c>
      <c r="D295" s="48" t="str">
        <f>C295&amp;""</f>
        <v>268</v>
      </c>
      <c r="E295" s="48" t="e">
        <v>#N/A</v>
      </c>
      <c r="F295" s="48" t="e">
        <v>#N/A</v>
      </c>
      <c r="G295" s="176" t="s">
        <v>1332</v>
      </c>
      <c r="H295" s="119" t="s">
        <v>1067</v>
      </c>
      <c r="I295" s="119" t="s">
        <v>80</v>
      </c>
      <c r="J295" s="119" t="s">
        <v>1072</v>
      </c>
      <c r="K295" s="119" t="str">
        <f>_xlfn.XLOOKUP(Tableau210[[#This Row],[NOM]],[8]LUT!$I$5:$I$301,[8]LUT!$N$5:$N$301)</f>
        <v xml:space="preserve">Réacteur </v>
      </c>
      <c r="L295" s="119" t="s">
        <v>81</v>
      </c>
      <c r="M295" s="119" t="s">
        <v>2102</v>
      </c>
      <c r="N295" s="119" t="s">
        <v>2102</v>
      </c>
      <c r="O295" s="119" t="s">
        <v>2227</v>
      </c>
      <c r="P295" s="119"/>
      <c r="Q295" s="119"/>
      <c r="R295" s="119"/>
      <c r="S295" s="119"/>
      <c r="T295" s="119"/>
      <c r="U295" s="119"/>
      <c r="V295" s="119"/>
      <c r="W295" s="148" t="s">
        <v>1118</v>
      </c>
      <c r="X295" s="207" cm="1">
        <f t="array" ref="X2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29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5" s="148" t="s">
        <v>3424</v>
      </c>
      <c r="AA295" s="207" cm="1">
        <f t="array" ref="AA2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5" s="48"/>
      <c r="AD295" s="117" t="s">
        <v>2196</v>
      </c>
      <c r="AE295" s="119"/>
      <c r="AF295" s="181">
        <f>IFERROR(VLOOKUP(Tableau210[[#This Row],[OPERATION]],Tableau4[],5,FALSE),"")</f>
        <v>0</v>
      </c>
      <c r="AG295" s="178"/>
      <c r="AH295" s="182">
        <f>IFERROR(VLOOKUP(Tableau210[[#This Row],[OPERATION]],Tableau4[],4,FALSE),"")</f>
        <v>0</v>
      </c>
      <c r="AI295" s="178"/>
      <c r="AJ295" s="182" t="str">
        <f>IF(Tableau210[[#This Row],[NB JP EMIS]]=1,"1 JP","") &amp; IF(Tableau210[[#This Row],[NB BP EMIS]]=1," 1 BP","")</f>
        <v/>
      </c>
      <c r="AK295" s="177"/>
      <c r="AL295" s="117" t="s">
        <v>103</v>
      </c>
      <c r="AM295" s="117">
        <f>IFERROR(+VLOOKUP(AY295,Tiges!$G$4:$I$569,3,FALSE),"")</f>
        <v>27</v>
      </c>
      <c r="AN295" s="48"/>
      <c r="AO295" s="117">
        <v>4</v>
      </c>
      <c r="AP295" s="177" cm="1">
        <f t="array" ref="AP2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29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295" s="117" t="s">
        <v>2163</v>
      </c>
      <c r="AS295" s="177" t="str" cm="1">
        <f t="array" ref="AS2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29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95" s="117" t="s">
        <v>1115</v>
      </c>
      <c r="AV295" s="177" t="str" cm="1">
        <f t="array" ref="AV2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295" s="117"/>
      <c r="AY295" s="117" cm="1">
        <f t="array" ref="AY295">IFERROR(_xlfn.XLOOKUP(Tableau210[[#This Row],[DN DONNEES BUTA ]]&amp;Tableau210[[#This Row],[PN DONNEES BUTA]],Tiges!$B$4:$B$79&amp;Tiges!$C$4:$C$79,Tiges!$G$4:$G$79),"")</f>
        <v>16</v>
      </c>
      <c r="AZ295" s="117"/>
      <c r="BA295" s="117" cm="1">
        <f t="array" ref="BA295">IFERROR(_xlfn.XLOOKUP(Tableau210[[#This Row],[DN DONNEES BUTA ]]&amp;Tableau210[[#This Row],[PN DONNEES BUTA]],Tiges!$B$4:$B$79&amp;Tiges!$C$4:$C$79,Tiges!$H$4:$H$79),"")</f>
        <v>80</v>
      </c>
      <c r="BB295" s="117"/>
      <c r="BC295" s="182">
        <f>IFERROR(VLOOKUP(Tableau210[[#This Row],[OPERATION]],Tableau4[],2,FALSE),"")</f>
        <v>0</v>
      </c>
      <c r="BD295" s="177"/>
      <c r="BE295" s="182">
        <f>IFERROR(VLOOKUP(Tableau210[[#This Row],[OPERATION]],Tableau4[],3,FALSE),"")</f>
        <v>1</v>
      </c>
      <c r="BF295" s="177"/>
      <c r="BG295" s="117" t="s">
        <v>129</v>
      </c>
      <c r="BH295" s="177" t="str" cm="1">
        <f t="array" ref="BH2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95" s="117" t="s">
        <v>2409</v>
      </c>
      <c r="BK295" s="117" t="s">
        <v>37</v>
      </c>
      <c r="BL295" s="167" t="s">
        <v>2380</v>
      </c>
      <c r="BM295" s="167"/>
      <c r="BN295" s="117"/>
      <c r="BO295" s="117"/>
      <c r="BP295" s="117"/>
      <c r="BQ295" s="48"/>
      <c r="BR295" s="119"/>
      <c r="BS295" s="48"/>
      <c r="BT295" s="48"/>
      <c r="BU295" s="48"/>
      <c r="BV295" s="48"/>
      <c r="BW295" s="48"/>
      <c r="BX295" s="48"/>
    </row>
    <row r="296" spans="1:76" ht="15.75" hidden="1" x14ac:dyDescent="0.25">
      <c r="A296" s="48" t="e" cm="1">
        <f t="array" ref="A296">_xlfn.XLOOKUP(Tableau210[[#This Row],[NOM]]&amp;Tableau210[[#This Row],[REPERE BUTA]],[6]!Tableau16[POSTE TECHNIQUE]&amp;[6]!Tableau16[Repere ADM],[6]!Tableau16[NUMERO CLIENT])</f>
        <v>#N/A</v>
      </c>
      <c r="B296" s="48" t="e" cm="1">
        <f t="array" ref="B296">_xlfn.XLOOKUP(Tableau210[[#This Row],[NOM]]&amp;Tableau210[[#This Row],[REPERE BUTA]],[6]!Tableau16[POSTE TECHNIQUE]&amp;[6]!Tableau16[Repere REF],[6]!Tableau16[NUMERO CLIENT])</f>
        <v>#N/A</v>
      </c>
      <c r="C296" s="48" cm="1">
        <f t="array" ref="C296">_xlfn.XLOOKUP(Tableau210[[#This Row],[NOM]]&amp;Tableau210[[#This Row],[Repere Ubleam]],[7]Sheet1!$C$2:$C$2995&amp;[7]Sheet1!$I$2:$I$2995,[7]Sheet1!$A$2:$A$2995)</f>
        <v>269</v>
      </c>
      <c r="D296" s="48" t="str">
        <f>C296&amp;""</f>
        <v>269</v>
      </c>
      <c r="E296" s="48" t="e">
        <v>#N/A</v>
      </c>
      <c r="F296" s="48" t="e">
        <v>#N/A</v>
      </c>
      <c r="G296" s="176" t="s">
        <v>1332</v>
      </c>
      <c r="H296" s="119" t="s">
        <v>1067</v>
      </c>
      <c r="I296" s="119" t="s">
        <v>80</v>
      </c>
      <c r="J296" s="119" t="s">
        <v>1072</v>
      </c>
      <c r="K296" s="119" t="str">
        <f>_xlfn.XLOOKUP(Tableau210[[#This Row],[NOM]],[8]LUT!$I$5:$I$301,[8]LUT!$N$5:$N$301)</f>
        <v xml:space="preserve">Réacteur </v>
      </c>
      <c r="L296" s="119" t="s">
        <v>82</v>
      </c>
      <c r="M296" s="119"/>
      <c r="N296" s="119" t="s">
        <v>82</v>
      </c>
      <c r="O296" s="119"/>
      <c r="P296" s="119"/>
      <c r="Q296" s="119"/>
      <c r="R296" s="119"/>
      <c r="S296" s="119"/>
      <c r="T296" s="119"/>
      <c r="U296" s="119"/>
      <c r="V296" s="119"/>
      <c r="W296" s="148" t="s">
        <v>2159</v>
      </c>
      <c r="X296" s="207" cm="1">
        <f t="array" ref="X2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6" s="148" t="s">
        <v>3424</v>
      </c>
      <c r="AA296" s="207" cm="1">
        <f t="array" ref="AA2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6" s="48"/>
      <c r="AD296" s="117" t="s">
        <v>2197</v>
      </c>
      <c r="AE296" s="119"/>
      <c r="AF296" s="181">
        <f>IFERROR(VLOOKUP(Tableau210[[#This Row],[OPERATION]],Tableau4[],5,FALSE),"")</f>
        <v>0</v>
      </c>
      <c r="AG296" s="178" cm="1">
        <f t="array" ref="AG296">IFERROR(
   SUM(
      _xlfn._xlws.FILTER(
         Tableau3[JP],
         (Tableau3[ITEM]=Tableau210[[#This Row],[NOM]])*
         (Tableau3[Rep.]=Tableau210[[#This Row],[REPERE BUTA]])
      )
   ),
0)</f>
        <v>0</v>
      </c>
      <c r="AH296" s="182">
        <f>IFERROR(VLOOKUP(Tableau210[[#This Row],[OPERATION]],Tableau4[],4,FALSE),"")</f>
        <v>1</v>
      </c>
      <c r="AI296" s="178" cm="1">
        <f t="array" ref="AI296">IFERROR(
   SUM(
      _xlfn._xlws.FILTER(
         Tableau3[BP],
         (Tableau3[ITEM]=Tableau210[[#This Row],[NOM]])*
         (Tableau3[Rep.]=Tableau210[[#This Row],[REPERE BUTA]])
      )
   ),
0)</f>
        <v>1</v>
      </c>
      <c r="AJ296" s="182" t="str">
        <f>IF(Tableau210[[#This Row],[NB JP EMIS]]=1,"1 JP","") &amp; IF(Tableau210[[#This Row],[NB BP EMIS]]=1," 1 BP","")</f>
        <v xml:space="preserve"> 1 BP</v>
      </c>
      <c r="AK296" s="177" t="str">
        <f>IF(Tableau210[[#This Row],[NB JP BUTA]]=1,"1 JP","") &amp; IF(Tableau210[[#This Row],[Nb BP BUTA]]=1," 1 BP","") &amp; IF(Tableau210[[#This Row],[Nb BP BUTA]]=2," 2 BP","")</f>
        <v xml:space="preserve"> 1 BP</v>
      </c>
      <c r="AL296" s="117" t="s">
        <v>103</v>
      </c>
      <c r="AM296" s="117">
        <f>IFERROR(+VLOOKUP(AY296,Tiges!$G$4:$I$569,3,FALSE),"")</f>
        <v>27</v>
      </c>
      <c r="AN296" s="48"/>
      <c r="AO296" s="148" t="s">
        <v>3424</v>
      </c>
      <c r="AP296" s="177" cm="1">
        <f t="array" ref="AP2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9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96" s="148" t="s">
        <v>3424</v>
      </c>
      <c r="AS296" s="177" t="str" cm="1">
        <f t="array" ref="AS2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9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96" s="148" t="s">
        <v>3424</v>
      </c>
      <c r="AV296" s="177" t="str" cm="1">
        <f t="array" ref="AV2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96" s="117"/>
      <c r="AY296" s="117" cm="1">
        <f t="array" ref="AY296">IFERROR(_xlfn.XLOOKUP(Tableau210[[#This Row],[DN DONNEES BUTA ]]&amp;Tableau210[[#This Row],[PN DONNEES BUTA]],Tiges!$B$4:$B$79&amp;Tiges!$C$4:$C$79,Tiges!$G$4:$G$79),"")</f>
        <v>16</v>
      </c>
      <c r="AZ296" s="117"/>
      <c r="BA296" s="117" cm="1">
        <f t="array" ref="BA296">IFERROR(_xlfn.XLOOKUP(Tableau210[[#This Row],[DN DONNEES BUTA ]]&amp;Tableau210[[#This Row],[PN DONNEES BUTA]],Tiges!$B$4:$B$79&amp;Tiges!$C$4:$C$79,Tiges!$H$4:$H$79),"")</f>
        <v>90</v>
      </c>
      <c r="BB296" s="117"/>
      <c r="BC296" s="182">
        <f>IFERROR(VLOOKUP(Tableau210[[#This Row],[OPERATION]],Tableau4[],2,FALSE),"")</f>
        <v>1</v>
      </c>
      <c r="BD296" s="177" cm="1">
        <f t="array" ref="BD296">IFERROR(
   SUM(
      _xlfn._xlws.FILTER(
         Tableau3[Nb Platinage Joint],
         (Tableau3[ITEM]=Tableau210[[#This Row],[NOM]])*
         (Tableau3[Rep.]=Tableau210[[#This Row],[REPERE BUTA]])
      )
   ),
0)</f>
        <v>1</v>
      </c>
      <c r="BE296" s="182">
        <f>IFERROR(VLOOKUP(Tableau210[[#This Row],[OPERATION]],Tableau4[],3,FALSE),"")</f>
        <v>1</v>
      </c>
      <c r="BF296" s="177" cm="1">
        <f t="array" ref="BF296">IFERROR(
   SUM(
      _xlfn._xlws.FILTER(
         Tableau3[Joint Définitif Nb],
         (Tableau3[ITEM]=Tableau210[[#This Row],[NOM]])*
         (Tableau3[Rep.]=Tableau210[[#This Row],[REPERE BUTA]])
      )
   ),
0)</f>
        <v>1</v>
      </c>
      <c r="BG296" s="148" t="s">
        <v>3424</v>
      </c>
      <c r="BH296" s="177" t="str" cm="1">
        <f t="array" ref="BH2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96" s="148" t="s">
        <v>3424</v>
      </c>
      <c r="BK296" s="148" t="s">
        <v>3424</v>
      </c>
      <c r="BL296" s="167" t="s">
        <v>2380</v>
      </c>
      <c r="BM296" s="167"/>
      <c r="BN296" s="117"/>
      <c r="BO296" s="117"/>
      <c r="BP296" s="117"/>
      <c r="BQ296" s="48"/>
      <c r="BR296" s="119"/>
      <c r="BS296" s="48"/>
      <c r="BT296" s="48"/>
      <c r="BU296" s="48"/>
      <c r="BV296" s="48"/>
      <c r="BW296" s="48"/>
      <c r="BX296" s="48"/>
    </row>
    <row r="297" spans="1:76" ht="15.75" hidden="1" x14ac:dyDescent="0.25">
      <c r="A297" s="48" t="e" cm="1">
        <f t="array" ref="A297">_xlfn.XLOOKUP(Tableau210[[#This Row],[NOM]]&amp;Tableau210[[#This Row],[REPERE BUTA]],[6]!Tableau16[POSTE TECHNIQUE]&amp;[6]!Tableau16[Repere ADM],[6]!Tableau16[NUMERO CLIENT])</f>
        <v>#N/A</v>
      </c>
      <c r="B297" s="48" t="e" cm="1">
        <f t="array" ref="B297">_xlfn.XLOOKUP(Tableau210[[#This Row],[NOM]]&amp;Tableau210[[#This Row],[REPERE BUTA]],[6]!Tableau16[POSTE TECHNIQUE]&amp;[6]!Tableau16[Repere REF],[6]!Tableau16[NUMERO CLIENT])</f>
        <v>#N/A</v>
      </c>
      <c r="C297" s="48" cm="1">
        <f t="array" ref="C297">_xlfn.XLOOKUP(Tableau210[[#This Row],[NOM]]&amp;Tableau210[[#This Row],[Repere Ubleam]],[7]Sheet1!$C$2:$C$2995&amp;[7]Sheet1!$I$2:$I$2995,[7]Sheet1!$A$2:$A$2995)</f>
        <v>270</v>
      </c>
      <c r="D297" s="48" t="str">
        <f>C297&amp;""</f>
        <v>270</v>
      </c>
      <c r="E297" s="48" t="e">
        <v>#N/A</v>
      </c>
      <c r="F297" s="48" t="e">
        <v>#N/A</v>
      </c>
      <c r="G297" s="176" t="s">
        <v>1332</v>
      </c>
      <c r="H297" s="119" t="s">
        <v>1067</v>
      </c>
      <c r="I297" s="119" t="s">
        <v>80</v>
      </c>
      <c r="J297" s="119" t="s">
        <v>1072</v>
      </c>
      <c r="K297" s="119" t="str">
        <f>_xlfn.XLOOKUP(Tableau210[[#This Row],[NOM]],[8]LUT!$I$5:$I$301,[8]LUT!$N$5:$N$301)</f>
        <v xml:space="preserve">Réacteur </v>
      </c>
      <c r="L297" s="119" t="s">
        <v>112</v>
      </c>
      <c r="M297" s="119"/>
      <c r="N297" s="119" t="s">
        <v>112</v>
      </c>
      <c r="O297" s="119"/>
      <c r="P297" s="119"/>
      <c r="Q297" s="119"/>
      <c r="R297" s="119"/>
      <c r="S297" s="119"/>
      <c r="T297" s="119"/>
      <c r="U297" s="119"/>
      <c r="V297" s="119"/>
      <c r="W297" s="148">
        <v>50</v>
      </c>
      <c r="X297" s="207" cm="1">
        <f t="array" ref="X2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29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297" s="148">
        <v>50</v>
      </c>
      <c r="AA297" s="207" cm="1">
        <f t="array" ref="AA2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297" s="48"/>
      <c r="AD297" s="117" t="s">
        <v>2197</v>
      </c>
      <c r="AE297" s="119"/>
      <c r="AF297" s="181">
        <f>IFERROR(VLOOKUP(Tableau210[[#This Row],[OPERATION]],Tableau4[],5,FALSE),"")</f>
        <v>0</v>
      </c>
      <c r="AG297" s="178" cm="1">
        <f t="array" ref="AG297">IFERROR(
   SUM(
      _xlfn._xlws.FILTER(
         Tableau3[JP],
         (Tableau3[ITEM]=Tableau210[[#This Row],[NOM]])*
         (Tableau3[Rep.]=Tableau210[[#This Row],[REPERE BUTA]])
      )
   ),
0)</f>
        <v>0</v>
      </c>
      <c r="AH297" s="182">
        <f>IFERROR(VLOOKUP(Tableau210[[#This Row],[OPERATION]],Tableau4[],4,FALSE),"")</f>
        <v>1</v>
      </c>
      <c r="AI297" s="178" cm="1">
        <f t="array" ref="AI297">IFERROR(
   SUM(
      _xlfn._xlws.FILTER(
         Tableau3[BP],
         (Tableau3[ITEM]=Tableau210[[#This Row],[NOM]])*
         (Tableau3[Rep.]=Tableau210[[#This Row],[REPERE BUTA]])
      )
   ),
0)</f>
        <v>1</v>
      </c>
      <c r="AJ297" s="182" t="str">
        <f>IF(Tableau210[[#This Row],[NB JP EMIS]]=1,"1 JP","") &amp; IF(Tableau210[[#This Row],[NB BP EMIS]]=1," 1 BP","")</f>
        <v xml:space="preserve"> 1 BP</v>
      </c>
      <c r="AK297" s="177" t="str">
        <f>IF(Tableau210[[#This Row],[NB JP BUTA]]=1,"1 JP","") &amp; IF(Tableau210[[#This Row],[Nb BP BUTA]]=1," 1 BP","") &amp; IF(Tableau210[[#This Row],[Nb BP BUTA]]=2," 2 BP","")</f>
        <v xml:space="preserve"> 1 BP</v>
      </c>
      <c r="AL297" s="117" t="s">
        <v>103</v>
      </c>
      <c r="AM297" s="117">
        <f>IFERROR(+VLOOKUP(AY297,Tiges!$G$4:$I$569,3,FALSE),"")</f>
        <v>27</v>
      </c>
      <c r="AN297" s="48"/>
      <c r="AO297" s="117">
        <v>8</v>
      </c>
      <c r="AP297" s="177" cm="1">
        <f t="array" ref="AP2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2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297" s="117" t="s">
        <v>2163</v>
      </c>
      <c r="AS297" s="177" t="str" cm="1">
        <f t="array" ref="AS2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2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297" s="117" t="s">
        <v>1123</v>
      </c>
      <c r="AV297" s="177" t="str" cm="1">
        <f t="array" ref="AV2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97" s="117"/>
      <c r="AY297" s="117" cm="1">
        <f t="array" ref="AY297">IFERROR(_xlfn.XLOOKUP(Tableau210[[#This Row],[DN DONNEES BUTA ]]&amp;Tableau210[[#This Row],[PN DONNEES BUTA]],Tiges!$B$4:$B$79&amp;Tiges!$C$4:$C$79,Tiges!$G$4:$G$79),"")</f>
        <v>16</v>
      </c>
      <c r="AZ297" s="117"/>
      <c r="BA297" s="117" cm="1">
        <f t="array" ref="BA297">IFERROR(_xlfn.XLOOKUP(Tableau210[[#This Row],[DN DONNEES BUTA ]]&amp;Tableau210[[#This Row],[PN DONNEES BUTA]],Tiges!$B$4:$B$79&amp;Tiges!$C$4:$C$79,Tiges!$H$4:$H$79),"")</f>
        <v>90</v>
      </c>
      <c r="BB297" s="117"/>
      <c r="BC297" s="182">
        <f>IFERROR(VLOOKUP(Tableau210[[#This Row],[OPERATION]],Tableau4[],2,FALSE),"")</f>
        <v>1</v>
      </c>
      <c r="BD297" s="177" cm="1">
        <f t="array" ref="BD297">IFERROR(
   SUM(
      _xlfn._xlws.FILTER(
         Tableau3[Nb Platinage Joint],
         (Tableau3[ITEM]=Tableau210[[#This Row],[NOM]])*
         (Tableau3[Rep.]=Tableau210[[#This Row],[REPERE BUTA]])
      )
   ),
0)</f>
        <v>1</v>
      </c>
      <c r="BE297" s="182">
        <f>IFERROR(VLOOKUP(Tableau210[[#This Row],[OPERATION]],Tableau4[],3,FALSE),"")</f>
        <v>1</v>
      </c>
      <c r="BF297" s="177" cm="1">
        <f t="array" ref="BF297">IFERROR(
   SUM(
      _xlfn._xlws.FILTER(
         Tableau3[Joint Définitif Nb],
         (Tableau3[ITEM]=Tableau210[[#This Row],[NOM]])*
         (Tableau3[Rep.]=Tableau210[[#This Row],[REPERE BUTA]])
      )
   ),
0)</f>
        <v>1</v>
      </c>
      <c r="BG297" s="117" t="s">
        <v>129</v>
      </c>
      <c r="BH297" s="177" t="str" cm="1">
        <f t="array" ref="BH2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97" s="117" t="s">
        <v>2440</v>
      </c>
      <c r="BK297" s="117" t="s">
        <v>37</v>
      </c>
      <c r="BL297" s="167" t="s">
        <v>2380</v>
      </c>
      <c r="BM297" s="167"/>
      <c r="BN297" s="117"/>
      <c r="BO297" s="117"/>
      <c r="BP297" s="117"/>
      <c r="BQ297" s="48"/>
      <c r="BR297" s="119"/>
      <c r="BS297" s="48"/>
      <c r="BT297" s="48"/>
      <c r="BU297" s="48"/>
      <c r="BV297" s="48"/>
      <c r="BW297" s="48"/>
      <c r="BX297" s="48"/>
    </row>
    <row r="298" spans="1:76" ht="15.75" hidden="1" x14ac:dyDescent="0.25">
      <c r="A298" s="48" t="e" cm="1">
        <f t="array" ref="A298">_xlfn.XLOOKUP(Tableau210[[#This Row],[NOM]]&amp;Tableau210[[#This Row],[REPERE BUTA]],[6]!Tableau16[POSTE TECHNIQUE]&amp;[6]!Tableau16[Repere ADM],[6]!Tableau16[NUMERO CLIENT])</f>
        <v>#N/A</v>
      </c>
      <c r="B298" s="48" t="e" cm="1">
        <f t="array" ref="B298">_xlfn.XLOOKUP(Tableau210[[#This Row],[NOM]]&amp;Tableau210[[#This Row],[REPERE BUTA]],[6]!Tableau16[POSTE TECHNIQUE]&amp;[6]!Tableau16[Repere REF],[6]!Tableau16[NUMERO CLIENT])</f>
        <v>#N/A</v>
      </c>
      <c r="C298" s="48" cm="1">
        <f t="array" ref="C298">_xlfn.XLOOKUP(Tableau210[[#This Row],[NOM]]&amp;Tableau210[[#This Row],[Repere Ubleam]],[7]Sheet1!$C$2:$C$2995&amp;[7]Sheet1!$I$2:$I$2995,[7]Sheet1!$A$2:$A$2995)</f>
        <v>271</v>
      </c>
      <c r="D298" s="48" t="str">
        <f>C298&amp;""</f>
        <v>271</v>
      </c>
      <c r="E298" s="48" t="e">
        <v>#N/A</v>
      </c>
      <c r="F298" s="48" t="e">
        <v>#N/A</v>
      </c>
      <c r="G298" s="176" t="s">
        <v>1337</v>
      </c>
      <c r="H298" s="119" t="s">
        <v>1067</v>
      </c>
      <c r="I298" s="119" t="s">
        <v>80</v>
      </c>
      <c r="J298" s="119" t="s">
        <v>1072</v>
      </c>
      <c r="K298" s="415" t="str">
        <f>_xlfn.XLOOKUP(Tableau210[[#This Row],[NOM]],[8]LUT!$I$5:$I$301,[8]LUT!$N$5:$N$301)</f>
        <v xml:space="preserve">Réacteur </v>
      </c>
      <c r="L298" s="119">
        <v>1</v>
      </c>
      <c r="M298" s="119"/>
      <c r="N298" s="119">
        <v>1</v>
      </c>
      <c r="O298" s="119"/>
      <c r="P298" s="119"/>
      <c r="Q298" s="119"/>
      <c r="R298" s="119"/>
      <c r="S298" s="119"/>
      <c r="T298" s="119"/>
      <c r="U298" s="119"/>
      <c r="V298" s="119"/>
      <c r="W298" s="148" t="s">
        <v>1118</v>
      </c>
      <c r="X298" s="207" cm="1">
        <f t="array" ref="X2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800</v>
      </c>
      <c r="Y29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8" s="148" t="s">
        <v>3424</v>
      </c>
      <c r="AA298" s="207" cm="1">
        <f t="array" ref="AA2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8" s="48"/>
      <c r="AD298" s="117" t="s">
        <v>2233</v>
      </c>
      <c r="AE298" s="119"/>
      <c r="AF298" s="181">
        <f>IFERROR(VLOOKUP(Tableau210[[#This Row],[OPERATION]],Tableau4[],5,FALSE),"")</f>
        <v>0</v>
      </c>
      <c r="AG298" s="178" cm="1">
        <f t="array" ref="AG298">IFERROR(
   SUM(
      _xlfn._xlws.FILTER(
         Tableau3[JP],
         (Tableau3[ITEM]=Tableau210[[#This Row],[NOM]])*
         (Tableau3[Rep.]=Tableau210[[#This Row],[REPERE BUTA]])
      )
   ),
0)</f>
        <v>0</v>
      </c>
      <c r="AH298" s="182">
        <f>IFERROR(VLOOKUP(Tableau210[[#This Row],[OPERATION]],Tableau4[],4,FALSE),"")</f>
        <v>0</v>
      </c>
      <c r="AI298" s="178" cm="1">
        <f t="array" ref="AI298">IFERROR(
   SUM(
      _xlfn._xlws.FILTER(
         Tableau3[BP],
         (Tableau3[ITEM]=Tableau210[[#This Row],[NOM]])*
         (Tableau3[Rep.]=Tableau210[[#This Row],[REPERE BUTA]])
      )
   ),
0)</f>
        <v>0</v>
      </c>
      <c r="AJ298" s="182" t="str">
        <f>IF(Tableau210[[#This Row],[NB JP EMIS]]=1,"1 JP","") &amp; IF(Tableau210[[#This Row],[NB BP EMIS]]=1," 1 BP","")</f>
        <v/>
      </c>
      <c r="AK298" s="177" t="str">
        <f>IF(Tableau210[[#This Row],[NB JP BUTA]]=1,"1 JP","") &amp; IF(Tableau210[[#This Row],[Nb BP BUTA]]=1," 1 BP","") &amp; IF(Tableau210[[#This Row],[Nb BP BUTA]]=2," 2 BP","")</f>
        <v/>
      </c>
      <c r="AL298" s="117" t="s">
        <v>103</v>
      </c>
      <c r="AM298" s="117" t="str">
        <f>IFERROR(+VLOOKUP(AY298,Tiges!$G$4:$I$569,3,FALSE),"")</f>
        <v/>
      </c>
      <c r="AN298" s="48"/>
      <c r="AO298" s="117">
        <v>20</v>
      </c>
      <c r="AP298" s="177" cm="1">
        <f t="array" ref="AP2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28</v>
      </c>
      <c r="AQ2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298" s="117" t="s">
        <v>2441</v>
      </c>
      <c r="AS298" s="177" t="str" cm="1">
        <f t="array" ref="AS2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M30x260</v>
      </c>
      <c r="AU298" s="117" t="s">
        <v>1123</v>
      </c>
      <c r="AV298" s="177" t="str" cm="1">
        <f t="array" ref="AV2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98" s="117"/>
      <c r="AY298" s="117" t="str" cm="1">
        <f t="array" ref="AY298">IFERROR(_xlfn.XLOOKUP(Tableau210[[#This Row],[DN DONNEES BUTA ]]&amp;Tableau210[[#This Row],[PN DONNEES BUTA]],Tiges!$B$4:$B$79&amp;Tiges!$C$4:$C$79,Tiges!$G$4:$G$79),"")</f>
        <v/>
      </c>
      <c r="AZ298" s="117"/>
      <c r="BA298" s="117" t="str" cm="1">
        <f t="array" ref="BA298">IFERROR(_xlfn.XLOOKUP(Tableau210[[#This Row],[DN DONNEES BUTA ]]&amp;Tableau210[[#This Row],[PN DONNEES BUTA]],Tiges!$B$4:$B$79&amp;Tiges!$C$4:$C$79,Tiges!$H$4:$H$79),"")</f>
        <v/>
      </c>
      <c r="BB298" s="117"/>
      <c r="BC298" s="182">
        <f>IFERROR(VLOOKUP(Tableau210[[#This Row],[OPERATION]],Tableau4[],2,FALSE),"")</f>
        <v>0</v>
      </c>
      <c r="BD298" s="177" cm="1">
        <f t="array" ref="BD298">IFERROR(
   SUM(
      _xlfn._xlws.FILTER(
         Tableau3[Nb Platinage Joint],
         (Tableau3[ITEM]=Tableau210[[#This Row],[NOM]])*
         (Tableau3[Rep.]=Tableau210[[#This Row],[REPERE BUTA]])
      )
   ),
0)</f>
        <v>0</v>
      </c>
      <c r="BE298" s="182">
        <f>IFERROR(VLOOKUP(Tableau210[[#This Row],[OPERATION]],Tableau4[],3,FALSE),"")</f>
        <v>1</v>
      </c>
      <c r="BF298" s="177" cm="1">
        <f t="array" ref="BF298">IFERROR(
   SUM(
      _xlfn._xlws.FILTER(
         Tableau3[Joint Définitif Nb],
         (Tableau3[ITEM]=Tableau210[[#This Row],[NOM]])*
         (Tableau3[Rep.]=Tableau210[[#This Row],[REPERE BUTA]])
      )
   ),
0)</f>
        <v>1</v>
      </c>
      <c r="BG298" s="117" t="s">
        <v>3424</v>
      </c>
      <c r="BH298" s="177" t="str" cm="1">
        <f t="array" ref="BH2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298" s="117" t="s">
        <v>2409</v>
      </c>
      <c r="BK298" s="117" t="s">
        <v>37</v>
      </c>
      <c r="BL298" s="167" t="s">
        <v>2380</v>
      </c>
      <c r="BM298" s="167"/>
      <c r="BN298" s="117"/>
      <c r="BO298" s="117"/>
      <c r="BP298" s="117"/>
      <c r="BQ298" s="48"/>
      <c r="BR298" s="119"/>
      <c r="BS298" s="48"/>
      <c r="BT298" s="48"/>
      <c r="BU298" s="48"/>
      <c r="BV298" s="48"/>
      <c r="BW298" s="48"/>
      <c r="BX298" s="48"/>
    </row>
    <row r="299" spans="1:76" ht="15.75" hidden="1" x14ac:dyDescent="0.25">
      <c r="A299" s="48" t="e" cm="1">
        <f t="array" ref="A299">_xlfn.XLOOKUP(Tableau210[[#This Row],[NOM]]&amp;Tableau210[[#This Row],[REPERE BUTA]],[6]!Tableau16[POSTE TECHNIQUE]&amp;[6]!Tableau16[Repere ADM],[6]!Tableau16[NUMERO CLIENT])</f>
        <v>#N/A</v>
      </c>
      <c r="B299" s="48" t="e" cm="1">
        <f t="array" ref="B299">_xlfn.XLOOKUP(Tableau210[[#This Row],[NOM]]&amp;Tableau210[[#This Row],[REPERE BUTA]],[6]!Tableau16[POSTE TECHNIQUE]&amp;[6]!Tableau16[Repere REF],[6]!Tableau16[NUMERO CLIENT])</f>
        <v>#N/A</v>
      </c>
      <c r="C299" s="48" cm="1">
        <f t="array" ref="C299">_xlfn.XLOOKUP(Tableau210[[#This Row],[NOM]]&amp;Tableau210[[#This Row],[Repere Ubleam]],[7]Sheet1!$C$2:$C$2995&amp;[7]Sheet1!$I$2:$I$2995,[7]Sheet1!$A$2:$A$2995)</f>
        <v>272</v>
      </c>
      <c r="D299" s="48" t="str">
        <f>C299&amp;""</f>
        <v>272</v>
      </c>
      <c r="E299" s="48" t="e">
        <v>#N/A</v>
      </c>
      <c r="F299" s="48" t="e">
        <v>#N/A</v>
      </c>
      <c r="G299" s="176" t="s">
        <v>1337</v>
      </c>
      <c r="H299" s="119" t="s">
        <v>1067</v>
      </c>
      <c r="I299" s="119" t="s">
        <v>80</v>
      </c>
      <c r="J299" s="119" t="s">
        <v>1072</v>
      </c>
      <c r="K299" s="415" t="str">
        <f>_xlfn.XLOOKUP(Tableau210[[#This Row],[NOM]],[8]LUT!$I$5:$I$301,[8]LUT!$N$5:$N$301)</f>
        <v xml:space="preserve">Réacteur </v>
      </c>
      <c r="L299" s="119">
        <v>4</v>
      </c>
      <c r="M299" s="119"/>
      <c r="N299" s="119">
        <v>4</v>
      </c>
      <c r="O299" s="119"/>
      <c r="P299" s="119"/>
      <c r="Q299" s="119"/>
      <c r="R299" s="119"/>
      <c r="S299" s="119"/>
      <c r="T299" s="119"/>
      <c r="U299" s="119"/>
      <c r="V299" s="119"/>
      <c r="W299" s="148" t="s">
        <v>1118</v>
      </c>
      <c r="X299" s="207" cm="1">
        <f t="array" ref="X2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800</v>
      </c>
      <c r="Y29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299" s="148" t="s">
        <v>3424</v>
      </c>
      <c r="AA299" s="207" cm="1">
        <f t="array" ref="AA2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29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299" s="48"/>
      <c r="AD299" s="117" t="s">
        <v>2233</v>
      </c>
      <c r="AE299" s="119"/>
      <c r="AF299" s="181">
        <f>IFERROR(VLOOKUP(Tableau210[[#This Row],[OPERATION]],Tableau4[],5,FALSE),"")</f>
        <v>0</v>
      </c>
      <c r="AG299" s="178" cm="1">
        <f t="array" ref="AG299">IFERROR(
   SUM(
      _xlfn._xlws.FILTER(
         Tableau3[JP],
         (Tableau3[ITEM]=Tableau210[[#This Row],[NOM]])*
         (Tableau3[Rep.]=Tableau210[[#This Row],[REPERE BUTA]])
      )
   ),
0)</f>
        <v>0</v>
      </c>
      <c r="AH299" s="182">
        <f>IFERROR(VLOOKUP(Tableau210[[#This Row],[OPERATION]],Tableau4[],4,FALSE),"")</f>
        <v>0</v>
      </c>
      <c r="AI299" s="178" cm="1">
        <f t="array" ref="AI299">IFERROR(
   SUM(
      _xlfn._xlws.FILTER(
         Tableau3[BP],
         (Tableau3[ITEM]=Tableau210[[#This Row],[NOM]])*
         (Tableau3[Rep.]=Tableau210[[#This Row],[REPERE BUTA]])
      )
   ),
0)</f>
        <v>0</v>
      </c>
      <c r="AJ299" s="182" t="str">
        <f>IF(Tableau210[[#This Row],[NB JP EMIS]]=1,"1 JP","") &amp; IF(Tableau210[[#This Row],[NB BP EMIS]]=1," 1 BP","")</f>
        <v/>
      </c>
      <c r="AK299" s="177" t="str">
        <f>IF(Tableau210[[#This Row],[NB JP BUTA]]=1,"1 JP","") &amp; IF(Tableau210[[#This Row],[Nb BP BUTA]]=1," 1 BP","") &amp; IF(Tableau210[[#This Row],[Nb BP BUTA]]=2," 2 BP","")</f>
        <v/>
      </c>
      <c r="AL299" s="117" t="s">
        <v>103</v>
      </c>
      <c r="AM299" s="117" t="str">
        <f>IFERROR(+VLOOKUP(AY299,Tiges!$G$4:$I$569,3,FALSE),"")</f>
        <v/>
      </c>
      <c r="AN299" s="48"/>
      <c r="AO299" s="117">
        <v>20</v>
      </c>
      <c r="AP299" s="177" cm="1">
        <f t="array" ref="AP2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28</v>
      </c>
      <c r="AQ2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299" s="117" t="s">
        <v>2441</v>
      </c>
      <c r="AS299" s="177" t="str" cm="1">
        <f t="array" ref="AS2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2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M30x260</v>
      </c>
      <c r="AU299" s="117" t="s">
        <v>1123</v>
      </c>
      <c r="AV299" s="177" t="str" cm="1">
        <f t="array" ref="AV2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2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299" s="117"/>
      <c r="AY299" s="117" t="str" cm="1">
        <f t="array" ref="AY299">IFERROR(_xlfn.XLOOKUP(Tableau210[[#This Row],[DN DONNEES BUTA ]]&amp;Tableau210[[#This Row],[PN DONNEES BUTA]],Tiges!$B$4:$B$79&amp;Tiges!$C$4:$C$79,Tiges!$G$4:$G$79),"")</f>
        <v/>
      </c>
      <c r="AZ299" s="117"/>
      <c r="BA299" s="117" t="str" cm="1">
        <f t="array" ref="BA299">IFERROR(_xlfn.XLOOKUP(Tableau210[[#This Row],[DN DONNEES BUTA ]]&amp;Tableau210[[#This Row],[PN DONNEES BUTA]],Tiges!$B$4:$B$79&amp;Tiges!$C$4:$C$79,Tiges!$H$4:$H$79),"")</f>
        <v/>
      </c>
      <c r="BB299" s="117"/>
      <c r="BC299" s="182">
        <f>IFERROR(VLOOKUP(Tableau210[[#This Row],[OPERATION]],Tableau4[],2,FALSE),"")</f>
        <v>0</v>
      </c>
      <c r="BD299" s="177" cm="1">
        <f t="array" ref="BD299">IFERROR(
   SUM(
      _xlfn._xlws.FILTER(
         Tableau3[Nb Platinage Joint],
         (Tableau3[ITEM]=Tableau210[[#This Row],[NOM]])*
         (Tableau3[Rep.]=Tableau210[[#This Row],[REPERE BUTA]])
      )
   ),
0)</f>
        <v>0</v>
      </c>
      <c r="BE299" s="182">
        <f>IFERROR(VLOOKUP(Tableau210[[#This Row],[OPERATION]],Tableau4[],3,FALSE),"")</f>
        <v>1</v>
      </c>
      <c r="BF299" s="177" cm="1">
        <f t="array" ref="BF299">IFERROR(
   SUM(
      _xlfn._xlws.FILTER(
         Tableau3[Joint Définitif Nb],
         (Tableau3[ITEM]=Tableau210[[#This Row],[NOM]])*
         (Tableau3[Rep.]=Tableau210[[#This Row],[REPERE BUTA]])
      )
   ),
0)</f>
        <v>1</v>
      </c>
      <c r="BG299" s="117" t="s">
        <v>150</v>
      </c>
      <c r="BH299" s="177" t="str" cm="1">
        <f t="array" ref="BH2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29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299" s="117" t="s">
        <v>2409</v>
      </c>
      <c r="BK299" s="117" t="s">
        <v>37</v>
      </c>
      <c r="BL299" s="167" t="s">
        <v>2380</v>
      </c>
      <c r="BM299" s="167"/>
      <c r="BN299" s="117"/>
      <c r="BO299" s="117"/>
      <c r="BP299" s="117"/>
      <c r="BQ299" s="48"/>
      <c r="BR299" s="119"/>
      <c r="BS299" s="48"/>
      <c r="BT299" s="48"/>
      <c r="BU299" s="48"/>
      <c r="BV299" s="48"/>
      <c r="BW299" s="48"/>
      <c r="BX299" s="48"/>
    </row>
    <row r="300" spans="1:76" ht="15.75" hidden="1" x14ac:dyDescent="0.25">
      <c r="A300" s="48" t="e" cm="1">
        <f t="array" ref="A300">_xlfn.XLOOKUP(Tableau210[[#This Row],[NOM]]&amp;Tableau210[[#This Row],[REPERE BUTA]],[6]!Tableau16[POSTE TECHNIQUE]&amp;[6]!Tableau16[Repere ADM],[6]!Tableau16[NUMERO CLIENT])</f>
        <v>#N/A</v>
      </c>
      <c r="B300" s="48" t="e" cm="1">
        <f t="array" ref="B300">_xlfn.XLOOKUP(Tableau210[[#This Row],[NOM]]&amp;Tableau210[[#This Row],[REPERE BUTA]],[6]!Tableau16[POSTE TECHNIQUE]&amp;[6]!Tableau16[Repere REF],[6]!Tableau16[NUMERO CLIENT])</f>
        <v>#N/A</v>
      </c>
      <c r="C300" s="48" cm="1">
        <f t="array" ref="C300">_xlfn.XLOOKUP(Tableau210[[#This Row],[NOM]]&amp;Tableau210[[#This Row],[Repere Ubleam]],[7]Sheet1!$C$2:$C$2995&amp;[7]Sheet1!$I$2:$I$2995,[7]Sheet1!$A$2:$A$2995)</f>
        <v>273</v>
      </c>
      <c r="D300" s="48" t="str">
        <f>C300&amp;""</f>
        <v>273</v>
      </c>
      <c r="E300" s="48" t="e">
        <v>#N/A</v>
      </c>
      <c r="F300" s="48" t="e">
        <v>#N/A</v>
      </c>
      <c r="G300" s="176" t="s">
        <v>1337</v>
      </c>
      <c r="H300" s="119" t="s">
        <v>1067</v>
      </c>
      <c r="I300" s="119" t="s">
        <v>80</v>
      </c>
      <c r="J300" s="119" t="s">
        <v>1072</v>
      </c>
      <c r="K300" s="415" t="str">
        <f>_xlfn.XLOOKUP(Tableau210[[#This Row],[NOM]],[8]LUT!$I$5:$I$301,[8]LUT!$N$5:$N$301)</f>
        <v xml:space="preserve">Réacteur </v>
      </c>
      <c r="L300" s="119">
        <v>8</v>
      </c>
      <c r="M300" s="119"/>
      <c r="N300" s="119">
        <v>8</v>
      </c>
      <c r="O300" s="119"/>
      <c r="P300" s="119"/>
      <c r="Q300" s="119"/>
      <c r="R300" s="119"/>
      <c r="S300" s="119"/>
      <c r="T300" s="119"/>
      <c r="U300" s="119"/>
      <c r="V300" s="119"/>
      <c r="W300" s="148">
        <v>100</v>
      </c>
      <c r="X300" s="207" cm="1">
        <f t="array" ref="X3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30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00" s="148">
        <v>50</v>
      </c>
      <c r="AA300" s="207" cm="1">
        <f t="array" ref="AA3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00" s="48"/>
      <c r="AD300" s="117" t="s">
        <v>2103</v>
      </c>
      <c r="AE300" s="119"/>
      <c r="AF300" s="181">
        <f>IFERROR(VLOOKUP(Tableau210[[#This Row],[OPERATION]],Tableau4[],5,FALSE),"")</f>
        <v>1</v>
      </c>
      <c r="AG300" s="178" cm="1">
        <f t="array" ref="AG300">IFERROR(
   SUM(
      _xlfn._xlws.FILTER(
         Tableau3[JP],
         (Tableau3[ITEM]=Tableau210[[#This Row],[NOM]])*
         (Tableau3[Rep.]=Tableau210[[#This Row],[REPERE BUTA]])
      )
   ),
0)</f>
        <v>1</v>
      </c>
      <c r="AH300" s="182">
        <f>IFERROR(VLOOKUP(Tableau210[[#This Row],[OPERATION]],Tableau4[],4,FALSE),"")</f>
        <v>0</v>
      </c>
      <c r="AI300" s="178" cm="1">
        <f t="array" ref="AI300">IFERROR(
   SUM(
      _xlfn._xlws.FILTER(
         Tableau3[BP],
         (Tableau3[ITEM]=Tableau210[[#This Row],[NOM]])*
         (Tableau3[Rep.]=Tableau210[[#This Row],[REPERE BUTA]])
      )
   ),
0)</f>
        <v>0</v>
      </c>
      <c r="AJ300" s="182" t="str">
        <f>IF(Tableau210[[#This Row],[NB JP EMIS]]=1,"1 JP","") &amp; IF(Tableau210[[#This Row],[NB BP EMIS]]=1," 1 BP","")</f>
        <v>1 JP</v>
      </c>
      <c r="AK300" s="177" t="str">
        <f>IF(Tableau210[[#This Row],[NB JP BUTA]]=1,"1 JP","") &amp; IF(Tableau210[[#This Row],[Nb BP BUTA]]=1," 1 BP","") &amp; IF(Tableau210[[#This Row],[Nb BP BUTA]]=2," 2 BP","")</f>
        <v>1 JP</v>
      </c>
      <c r="AL300" s="117" t="s">
        <v>103</v>
      </c>
      <c r="AM300" s="117">
        <f>IFERROR(+VLOOKUP(AY300,Tiges!$G$4:$I$569,3,FALSE),"")</f>
        <v>32</v>
      </c>
      <c r="AN300" s="48"/>
      <c r="AO300" s="117">
        <v>8</v>
      </c>
      <c r="AP300" s="177" cm="1">
        <f t="array" ref="AP3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0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00" s="117" t="s">
        <v>2294</v>
      </c>
      <c r="AS300" s="177" t="str" cm="1">
        <f t="array" ref="AS3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30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300" s="117" t="s">
        <v>1123</v>
      </c>
      <c r="AV300" s="177" t="str" cm="1">
        <f t="array" ref="AV3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0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00" s="117"/>
      <c r="AY300" s="117" cm="1">
        <f t="array" ref="AY300">IFERROR(_xlfn.XLOOKUP(Tableau210[[#This Row],[DN DONNEES BUTA ]]&amp;Tableau210[[#This Row],[PN DONNEES BUTA]],Tiges!$B$4:$B$79&amp;Tiges!$C$4:$C$79,Tiges!$G$4:$G$79),"")</f>
        <v>20</v>
      </c>
      <c r="AZ300" s="117"/>
      <c r="BA300" s="117" cm="1">
        <f t="array" ref="BA300">IFERROR(_xlfn.XLOOKUP(Tableau210[[#This Row],[DN DONNEES BUTA ]]&amp;Tableau210[[#This Row],[PN DONNEES BUTA]],Tiges!$B$4:$B$79&amp;Tiges!$C$4:$C$79,Tiges!$H$4:$H$79),"")</f>
        <v>120</v>
      </c>
      <c r="BB300" s="117"/>
      <c r="BC300" s="182">
        <f>IFERROR(VLOOKUP(Tableau210[[#This Row],[OPERATION]],Tableau4[],2,FALSE),"")</f>
        <v>2</v>
      </c>
      <c r="BD300" s="177" cm="1">
        <f t="array" ref="BD300">IFERROR(
   SUM(
      _xlfn._xlws.FILTER(
         Tableau3[Nb Platinage Joint],
         (Tableau3[ITEM]=Tableau210[[#This Row],[NOM]])*
         (Tableau3[Rep.]=Tableau210[[#This Row],[REPERE BUTA]])
      )
   ),
0)</f>
        <v>2</v>
      </c>
      <c r="BE300" s="182">
        <f>IFERROR(VLOOKUP(Tableau210[[#This Row],[OPERATION]],Tableau4[],3,FALSE),"")</f>
        <v>1</v>
      </c>
      <c r="BF300" s="177" cm="1">
        <f t="array" ref="BF300">IFERROR(
   SUM(
      _xlfn._xlws.FILTER(
         Tableau3[Joint Définitif Nb],
         (Tableau3[ITEM]=Tableau210[[#This Row],[NOM]])*
         (Tableau3[Rep.]=Tableau210[[#This Row],[REPERE BUTA]])
      )
   ),
0)</f>
        <v>1</v>
      </c>
      <c r="BG300" s="117" t="s">
        <v>3424</v>
      </c>
      <c r="BH300" s="177" t="str" cm="1">
        <f t="array" ref="BH3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0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00" s="117" t="s">
        <v>2408</v>
      </c>
      <c r="BK300" s="117" t="s">
        <v>3424</v>
      </c>
      <c r="BL300" s="167" t="s">
        <v>2380</v>
      </c>
      <c r="BM300" s="167"/>
      <c r="BN300" s="117"/>
      <c r="BO300" s="117"/>
      <c r="BP300" s="117"/>
      <c r="BQ300" s="48"/>
      <c r="BR300" s="119"/>
      <c r="BS300" s="48"/>
      <c r="BT300" s="48"/>
      <c r="BU300" s="48"/>
      <c r="BV300" s="48"/>
      <c r="BW300" s="48"/>
      <c r="BX300" s="48"/>
    </row>
    <row r="301" spans="1:76" ht="15.75" hidden="1" x14ac:dyDescent="0.25">
      <c r="A301" s="48" t="e" cm="1">
        <f t="array" ref="A301">_xlfn.XLOOKUP(Tableau210[[#This Row],[NOM]]&amp;Tableau210[[#This Row],[REPERE BUTA]],[6]!Tableau16[POSTE TECHNIQUE]&amp;[6]!Tableau16[Repere ADM],[6]!Tableau16[NUMERO CLIENT])</f>
        <v>#N/A</v>
      </c>
      <c r="B301" s="48" t="e" cm="1">
        <f t="array" ref="B301">_xlfn.XLOOKUP(Tableau210[[#This Row],[NOM]]&amp;Tableau210[[#This Row],[REPERE BUTA]],[6]!Tableau16[POSTE TECHNIQUE]&amp;[6]!Tableau16[Repere REF],[6]!Tableau16[NUMERO CLIENT])</f>
        <v>#N/A</v>
      </c>
      <c r="C301" s="48" cm="1">
        <f t="array" ref="C301">_xlfn.XLOOKUP(Tableau210[[#This Row],[NOM]]&amp;Tableau210[[#This Row],[Repere Ubleam]],[7]Sheet1!$C$2:$C$2995&amp;[7]Sheet1!$I$2:$I$2995,[7]Sheet1!$A$2:$A$2995)</f>
        <v>274</v>
      </c>
      <c r="D301" s="48" t="str">
        <f>C301&amp;""</f>
        <v>274</v>
      </c>
      <c r="E301" s="48" t="e">
        <v>#N/A</v>
      </c>
      <c r="F301" s="48" t="e">
        <v>#N/A</v>
      </c>
      <c r="G301" s="176" t="s">
        <v>1337</v>
      </c>
      <c r="H301" s="119" t="s">
        <v>1067</v>
      </c>
      <c r="I301" s="119" t="s">
        <v>80</v>
      </c>
      <c r="J301" s="119" t="s">
        <v>1072</v>
      </c>
      <c r="K301" s="416" t="str">
        <f>_xlfn.XLOOKUP(Tableau210[[#This Row],[NOM]],[8]LUT!$I$5:$I$301,[8]LUT!$N$5:$N$301)</f>
        <v xml:space="preserve">Réacteur </v>
      </c>
      <c r="L301" s="158" t="s">
        <v>73</v>
      </c>
      <c r="M301" s="158"/>
      <c r="N301" s="158" t="s">
        <v>73</v>
      </c>
      <c r="O301" s="158"/>
      <c r="P301" s="158"/>
      <c r="Q301" s="158"/>
      <c r="R301" s="158"/>
      <c r="S301" s="158"/>
      <c r="T301" s="158"/>
      <c r="U301" s="158"/>
      <c r="V301" s="158"/>
      <c r="W301" s="148" t="s">
        <v>2159</v>
      </c>
      <c r="X301" s="207" cm="1">
        <f t="array" ref="X3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30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1" s="148" t="s">
        <v>3424</v>
      </c>
      <c r="AA301" s="207" cm="1">
        <f t="array" ref="AA3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1" s="48"/>
      <c r="AD301" s="117" t="s">
        <v>2197</v>
      </c>
      <c r="AE301" s="119"/>
      <c r="AF301" s="181">
        <f>IFERROR(VLOOKUP(Tableau210[[#This Row],[OPERATION]],Tableau4[],5,FALSE),"")</f>
        <v>0</v>
      </c>
      <c r="AG301" s="178" cm="1">
        <f t="array" ref="AG301">IFERROR(
   SUM(
      _xlfn._xlws.FILTER(
         Tableau3[JP],
         (Tableau3[ITEM]=Tableau210[[#This Row],[NOM]])*
         (Tableau3[Rep.]=Tableau210[[#This Row],[REPERE BUTA]])
      )
   ),
0)</f>
        <v>0</v>
      </c>
      <c r="AH301" s="182">
        <f>IFERROR(VLOOKUP(Tableau210[[#This Row],[OPERATION]],Tableau4[],4,FALSE),"")</f>
        <v>1</v>
      </c>
      <c r="AI301" s="178" cm="1">
        <f t="array" ref="AI301">IFERROR(
   SUM(
      _xlfn._xlws.FILTER(
         Tableau3[BP],
         (Tableau3[ITEM]=Tableau210[[#This Row],[NOM]])*
         (Tableau3[Rep.]=Tableau210[[#This Row],[REPERE BUTA]])
      )
   ),
0)</f>
        <v>1</v>
      </c>
      <c r="AJ301" s="182" t="str">
        <f>IF(Tableau210[[#This Row],[NB JP EMIS]]=1,"1 JP","") &amp; IF(Tableau210[[#This Row],[NB BP EMIS]]=1," 1 BP","")</f>
        <v xml:space="preserve"> 1 BP</v>
      </c>
      <c r="AK301" s="177" t="str">
        <f>IF(Tableau210[[#This Row],[NB JP BUTA]]=1,"1 JP","") &amp; IF(Tableau210[[#This Row],[Nb BP BUTA]]=1," 1 BP","") &amp; IF(Tableau210[[#This Row],[Nb BP BUTA]]=2," 2 BP","")</f>
        <v xml:space="preserve"> 1 BP</v>
      </c>
      <c r="AL301" s="117" t="s">
        <v>103</v>
      </c>
      <c r="AM301" s="117">
        <f>IFERROR(+VLOOKUP(AY301,Tiges!$G$4:$I$569,3,FALSE),"")</f>
        <v>36</v>
      </c>
      <c r="AN301" s="48"/>
      <c r="AO301" s="148" t="s">
        <v>3424</v>
      </c>
      <c r="AP301" s="177" cm="1">
        <f t="array" ref="AP3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01" s="148" t="s">
        <v>3424</v>
      </c>
      <c r="AS301" s="177" t="str" cm="1">
        <f t="array" ref="AS3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M24x160</v>
      </c>
      <c r="AT3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301" s="148" t="s">
        <v>3424</v>
      </c>
      <c r="AV301" s="177" t="str" cm="1">
        <f t="array" ref="AV3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01" s="117"/>
      <c r="AY301" s="117" cm="1">
        <f t="array" ref="AY301">IFERROR(_xlfn.XLOOKUP(Tableau210[[#This Row],[DN DONNEES BUTA ]]&amp;Tableau210[[#This Row],[PN DONNEES BUTA]],Tiges!$B$4:$B$79&amp;Tiges!$C$4:$C$79,Tiges!$G$4:$G$79),"")</f>
        <v>22</v>
      </c>
      <c r="AZ301" s="117"/>
      <c r="BA301" s="117" cm="1">
        <f t="array" ref="BA301">IFERROR(_xlfn.XLOOKUP(Tableau210[[#This Row],[DN DONNEES BUTA ]]&amp;Tableau210[[#This Row],[PN DONNEES BUTA]],Tiges!$B$4:$B$79&amp;Tiges!$C$4:$C$79,Tiges!$H$4:$H$79),"")</f>
        <v>140</v>
      </c>
      <c r="BB301" s="117"/>
      <c r="BC301" s="182">
        <f>IFERROR(VLOOKUP(Tableau210[[#This Row],[OPERATION]],Tableau4[],2,FALSE),"")</f>
        <v>1</v>
      </c>
      <c r="BD301" s="177" cm="1">
        <f t="array" ref="BD301">IFERROR(
   SUM(
      _xlfn._xlws.FILTER(
         Tableau3[Nb Platinage Joint],
         (Tableau3[ITEM]=Tableau210[[#This Row],[NOM]])*
         (Tableau3[Rep.]=Tableau210[[#This Row],[REPERE BUTA]])
      )
   ),
0)</f>
        <v>1</v>
      </c>
      <c r="BE301" s="182">
        <f>IFERROR(VLOOKUP(Tableau210[[#This Row],[OPERATION]],Tableau4[],3,FALSE),"")</f>
        <v>1</v>
      </c>
      <c r="BF301" s="177" cm="1">
        <f t="array" ref="BF301">IFERROR(
   SUM(
      _xlfn._xlws.FILTER(
         Tableau3[Joint Définitif Nb],
         (Tableau3[ITEM]=Tableau210[[#This Row],[NOM]])*
         (Tableau3[Rep.]=Tableau210[[#This Row],[REPERE BUTA]])
      )
   ),
0)</f>
        <v>1</v>
      </c>
      <c r="BG301" s="148" t="s">
        <v>3424</v>
      </c>
      <c r="BH301" s="177" t="str" cm="1">
        <f t="array" ref="BH3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01" s="148" t="s">
        <v>3424</v>
      </c>
      <c r="BK301" s="148" t="s">
        <v>3424</v>
      </c>
      <c r="BL301" s="167" t="s">
        <v>2380</v>
      </c>
      <c r="BM301" s="210"/>
      <c r="BN301" s="118"/>
      <c r="BO301" s="118"/>
      <c r="BP301" s="118"/>
      <c r="BQ301" s="159"/>
      <c r="BR301" s="158"/>
      <c r="BS301" s="159"/>
      <c r="BT301" s="159"/>
      <c r="BU301" s="159"/>
      <c r="BV301" s="159"/>
      <c r="BW301" s="159"/>
      <c r="BX301" s="159"/>
    </row>
    <row r="302" spans="1:76" ht="15.75" hidden="1" x14ac:dyDescent="0.25">
      <c r="A302" s="48" t="e" cm="1">
        <f t="array" ref="A302">_xlfn.XLOOKUP(Tableau210[[#This Row],[NOM]]&amp;Tableau210[[#This Row],[REPERE BUTA]],[6]!Tableau16[POSTE TECHNIQUE]&amp;[6]!Tableau16[Repere ADM],[6]!Tableau16[NUMERO CLIENT])</f>
        <v>#N/A</v>
      </c>
      <c r="B302" s="48" t="e" cm="1">
        <f t="array" ref="B302">_xlfn.XLOOKUP(Tableau210[[#This Row],[NOM]]&amp;Tableau210[[#This Row],[REPERE BUTA]],[6]!Tableau16[POSTE TECHNIQUE]&amp;[6]!Tableau16[Repere REF],[6]!Tableau16[NUMERO CLIENT])</f>
        <v>#N/A</v>
      </c>
      <c r="C302" s="48" cm="1">
        <f t="array" ref="C302">_xlfn.XLOOKUP(Tableau210[[#This Row],[NOM]]&amp;Tableau210[[#This Row],[Repere Ubleam]],[7]Sheet1!$C$2:$C$2995&amp;[7]Sheet1!$I$2:$I$2995,[7]Sheet1!$A$2:$A$2995)</f>
        <v>275</v>
      </c>
      <c r="D302" s="48" t="str">
        <f>C302&amp;""</f>
        <v>275</v>
      </c>
      <c r="E302" s="48" t="e">
        <v>#N/A</v>
      </c>
      <c r="F302" s="48" t="e">
        <v>#N/A</v>
      </c>
      <c r="G302" s="176" t="s">
        <v>1337</v>
      </c>
      <c r="H302" s="119" t="s">
        <v>1067</v>
      </c>
      <c r="I302" s="119" t="s">
        <v>80</v>
      </c>
      <c r="J302" s="119" t="s">
        <v>1072</v>
      </c>
      <c r="K302" s="416" t="str">
        <f>_xlfn.XLOOKUP(Tableau210[[#This Row],[NOM]],[8]LUT!$I$5:$I$301,[8]LUT!$N$5:$N$301)</f>
        <v xml:space="preserve">Réacteur </v>
      </c>
      <c r="L302" s="158" t="s">
        <v>83</v>
      </c>
      <c r="M302" s="158"/>
      <c r="N302" s="158" t="s">
        <v>83</v>
      </c>
      <c r="O302" s="158"/>
      <c r="P302" s="158"/>
      <c r="Q302" s="158"/>
      <c r="R302" s="158"/>
      <c r="S302" s="158"/>
      <c r="T302" s="158"/>
      <c r="U302" s="158"/>
      <c r="V302" s="158"/>
      <c r="W302" s="148" t="s">
        <v>2159</v>
      </c>
      <c r="X302" s="207" cm="1">
        <f t="array" ref="X3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0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2" s="148" t="s">
        <v>3424</v>
      </c>
      <c r="AA302" s="207" cm="1">
        <f t="array" ref="AA3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2" s="48"/>
      <c r="AD302" s="117" t="s">
        <v>2196</v>
      </c>
      <c r="AE302" s="119"/>
      <c r="AF302" s="181">
        <f>IFERROR(VLOOKUP(Tableau210[[#This Row],[OPERATION]],Tableau4[],5,FALSE),"")</f>
        <v>0</v>
      </c>
      <c r="AG302" s="178" cm="1">
        <f t="array" ref="AG302">IFERROR(
   SUM(
      _xlfn._xlws.FILTER(
         Tableau3[JP],
         (Tableau3[ITEM]=Tableau210[[#This Row],[NOM]])*
         (Tableau3[Rep.]=Tableau210[[#This Row],[REPERE BUTA]])
      )
   ),
0)</f>
        <v>0</v>
      </c>
      <c r="AH302" s="182">
        <f>IFERROR(VLOOKUP(Tableau210[[#This Row],[OPERATION]],Tableau4[],4,FALSE),"")</f>
        <v>0</v>
      </c>
      <c r="AI302" s="178" cm="1">
        <f t="array" ref="AI302">IFERROR(
   SUM(
      _xlfn._xlws.FILTER(
         Tableau3[BP],
         (Tableau3[ITEM]=Tableau210[[#This Row],[NOM]])*
         (Tableau3[Rep.]=Tableau210[[#This Row],[REPERE BUTA]])
      )
   ),
0)</f>
        <v>0</v>
      </c>
      <c r="AJ302" s="182" t="str">
        <f>IF(Tableau210[[#This Row],[NB JP EMIS]]=1,"1 JP","") &amp; IF(Tableau210[[#This Row],[NB BP EMIS]]=1," 1 BP","")</f>
        <v/>
      </c>
      <c r="AK302" s="177" t="str">
        <f>IF(Tableau210[[#This Row],[NB JP BUTA]]=1,"1 JP","") &amp; IF(Tableau210[[#This Row],[Nb BP BUTA]]=1," 1 BP","") &amp; IF(Tableau210[[#This Row],[Nb BP BUTA]]=2," 2 BP","")</f>
        <v/>
      </c>
      <c r="AL302" s="117" t="s">
        <v>103</v>
      </c>
      <c r="AM302" s="117">
        <f>IFERROR(+VLOOKUP(AY302,Tiges!$G$4:$I$569,3,FALSE),"")</f>
        <v>32</v>
      </c>
      <c r="AN302" s="48"/>
      <c r="AO302" s="148" t="s">
        <v>3424</v>
      </c>
      <c r="AP302" s="177" cm="1">
        <f t="array" ref="AP3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02" s="148" t="s">
        <v>3424</v>
      </c>
      <c r="AS302" s="177" t="str" cm="1">
        <f t="array" ref="AS3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3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302" s="148" t="s">
        <v>3424</v>
      </c>
      <c r="AV302" s="177" t="str" cm="1">
        <f t="array" ref="AV3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02" s="117"/>
      <c r="AY302" s="117" cm="1">
        <f t="array" ref="AY302">IFERROR(_xlfn.XLOOKUP(Tableau210[[#This Row],[DN DONNEES BUTA ]]&amp;Tableau210[[#This Row],[PN DONNEES BUTA]],Tiges!$B$4:$B$79&amp;Tiges!$C$4:$C$79,Tiges!$G$4:$G$79),"")</f>
        <v>20</v>
      </c>
      <c r="AZ302" s="117"/>
      <c r="BA302" s="117" cm="1">
        <f t="array" ref="BA302">IFERROR(_xlfn.XLOOKUP(Tableau210[[#This Row],[DN DONNEES BUTA ]]&amp;Tableau210[[#This Row],[PN DONNEES BUTA]],Tiges!$B$4:$B$79&amp;Tiges!$C$4:$C$79,Tiges!$H$4:$H$79),"")</f>
        <v>130</v>
      </c>
      <c r="BB302" s="117"/>
      <c r="BC302" s="182">
        <f>IFERROR(VLOOKUP(Tableau210[[#This Row],[OPERATION]],Tableau4[],2,FALSE),"")</f>
        <v>0</v>
      </c>
      <c r="BD302" s="177" cm="1">
        <f t="array" ref="BD302">IFERROR(
   SUM(
      _xlfn._xlws.FILTER(
         Tableau3[Nb Platinage Joint],
         (Tableau3[ITEM]=Tableau210[[#This Row],[NOM]])*
         (Tableau3[Rep.]=Tableau210[[#This Row],[REPERE BUTA]])
      )
   ),
0)</f>
        <v>0</v>
      </c>
      <c r="BE302" s="182">
        <f>IFERROR(VLOOKUP(Tableau210[[#This Row],[OPERATION]],Tableau4[],3,FALSE),"")</f>
        <v>1</v>
      </c>
      <c r="BF302" s="177" cm="1">
        <f t="array" ref="BF302">IFERROR(
   SUM(
      _xlfn._xlws.FILTER(
         Tableau3[Joint Définitif Nb],
         (Tableau3[ITEM]=Tableau210[[#This Row],[NOM]])*
         (Tableau3[Rep.]=Tableau210[[#This Row],[REPERE BUTA]])
      )
   ),
0)</f>
        <v>1</v>
      </c>
      <c r="BG302" s="148" t="s">
        <v>3424</v>
      </c>
      <c r="BH302" s="177" t="str" cm="1">
        <f t="array" ref="BH3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02" s="148" t="s">
        <v>3424</v>
      </c>
      <c r="BK302" s="148" t="s">
        <v>3424</v>
      </c>
      <c r="BL302" s="167" t="s">
        <v>2380</v>
      </c>
      <c r="BM302" s="210"/>
      <c r="BN302" s="118"/>
      <c r="BO302" s="118"/>
      <c r="BP302" s="118"/>
      <c r="BQ302" s="159"/>
      <c r="BR302" s="158"/>
      <c r="BS302" s="159"/>
      <c r="BT302" s="159"/>
      <c r="BU302" s="159"/>
      <c r="BV302" s="159"/>
      <c r="BW302" s="159"/>
      <c r="BX302" s="159"/>
    </row>
    <row r="303" spans="1:76" ht="15.75" hidden="1" x14ac:dyDescent="0.25">
      <c r="A303" s="48" t="e" cm="1">
        <f t="array" ref="A303">_xlfn.XLOOKUP(Tableau210[[#This Row],[NOM]]&amp;Tableau210[[#This Row],[REPERE BUTA]],[6]!Tableau16[POSTE TECHNIQUE]&amp;[6]!Tableau16[Repere ADM],[6]!Tableau16[NUMERO CLIENT])</f>
        <v>#N/A</v>
      </c>
      <c r="B303" s="48" t="e" cm="1">
        <f t="array" ref="B303">_xlfn.XLOOKUP(Tableau210[[#This Row],[NOM]]&amp;Tableau210[[#This Row],[REPERE BUTA]],[6]!Tableau16[POSTE TECHNIQUE]&amp;[6]!Tableau16[Repere REF],[6]!Tableau16[NUMERO CLIENT])</f>
        <v>#N/A</v>
      </c>
      <c r="C303" s="48" cm="1">
        <f t="array" ref="C303">_xlfn.XLOOKUP(Tableau210[[#This Row],[NOM]]&amp;Tableau210[[#This Row],[Repere Ubleam]],[7]Sheet1!$C$2:$C$2995&amp;[7]Sheet1!$I$2:$I$2995,[7]Sheet1!$A$2:$A$2995)</f>
        <v>276</v>
      </c>
      <c r="D303" s="48" t="str">
        <f>C303&amp;""</f>
        <v>276</v>
      </c>
      <c r="E303" s="48" t="e">
        <v>#N/A</v>
      </c>
      <c r="F303" s="48" t="e">
        <v>#N/A</v>
      </c>
      <c r="G303" s="176" t="s">
        <v>1337</v>
      </c>
      <c r="H303" s="119" t="s">
        <v>1067</v>
      </c>
      <c r="I303" s="119" t="s">
        <v>80</v>
      </c>
      <c r="J303" s="119" t="s">
        <v>1072</v>
      </c>
      <c r="K303" s="416" t="str">
        <f>_xlfn.XLOOKUP(Tableau210[[#This Row],[NOM]],[8]LUT!$I$5:$I$301,[8]LUT!$N$5:$N$301)</f>
        <v xml:space="preserve">Réacteur </v>
      </c>
      <c r="L303" s="158" t="s">
        <v>75</v>
      </c>
      <c r="M303" s="119"/>
      <c r="N303" s="119" t="s">
        <v>75</v>
      </c>
      <c r="O303" s="119"/>
      <c r="P303" s="119"/>
      <c r="Q303" s="119"/>
      <c r="R303" s="119"/>
      <c r="S303" s="119"/>
      <c r="T303" s="119"/>
      <c r="U303" s="119"/>
      <c r="V303" s="119"/>
      <c r="W303" s="148" t="s">
        <v>2159</v>
      </c>
      <c r="X303" s="207" cm="1">
        <f t="array" ref="X3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0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3" s="148" t="s">
        <v>3424</v>
      </c>
      <c r="AA303" s="207" cm="1">
        <f t="array" ref="AA3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3" s="48"/>
      <c r="AD303" s="117" t="s">
        <v>2197</v>
      </c>
      <c r="AE303" s="119"/>
      <c r="AF303" s="181">
        <f>IFERROR(VLOOKUP(Tableau210[[#This Row],[OPERATION]],Tableau4[],5,FALSE),"")</f>
        <v>0</v>
      </c>
      <c r="AG303" s="178" cm="1">
        <f t="array" ref="AG303">IFERROR(
   SUM(
      _xlfn._xlws.FILTER(
         Tableau3[JP],
         (Tableau3[ITEM]=Tableau210[[#This Row],[NOM]])*
         (Tableau3[Rep.]=Tableau210[[#This Row],[REPERE BUTA]])
      )
   ),
0)</f>
        <v>0</v>
      </c>
      <c r="AH303" s="182">
        <f>IFERROR(VLOOKUP(Tableau210[[#This Row],[OPERATION]],Tableau4[],4,FALSE),"")</f>
        <v>1</v>
      </c>
      <c r="AI303" s="178" cm="1">
        <f t="array" ref="AI303">IFERROR(
   SUM(
      _xlfn._xlws.FILTER(
         Tableau3[BP],
         (Tableau3[ITEM]=Tableau210[[#This Row],[NOM]])*
         (Tableau3[Rep.]=Tableau210[[#This Row],[REPERE BUTA]])
      )
   ),
0)</f>
        <v>1</v>
      </c>
      <c r="AJ303" s="182" t="str">
        <f>IF(Tableau210[[#This Row],[NB JP EMIS]]=1,"1 JP","") &amp; IF(Tableau210[[#This Row],[NB BP EMIS]]=1," 1 BP","")</f>
        <v xml:space="preserve"> 1 BP</v>
      </c>
      <c r="AK303" s="177" t="str">
        <f>IF(Tableau210[[#This Row],[NB JP BUTA]]=1,"1 JP","") &amp; IF(Tableau210[[#This Row],[Nb BP BUTA]]=1," 1 BP","") &amp; IF(Tableau210[[#This Row],[Nb BP BUTA]]=2," 2 BP","")</f>
        <v xml:space="preserve"> 1 BP</v>
      </c>
      <c r="AL303" s="117" t="s">
        <v>103</v>
      </c>
      <c r="AM303" s="117">
        <f>IFERROR(+VLOOKUP(AY303,Tiges!$G$4:$I$569,3,FALSE),"")</f>
        <v>27</v>
      </c>
      <c r="AN303" s="48"/>
      <c r="AO303" s="148" t="s">
        <v>3424</v>
      </c>
      <c r="AP303" s="177" cm="1">
        <f t="array" ref="AP3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03" s="148" t="s">
        <v>3424</v>
      </c>
      <c r="AS303" s="177" t="str" cm="1">
        <f t="array" ref="AS3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3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03" s="148" t="s">
        <v>3424</v>
      </c>
      <c r="AV303" s="177" t="str" cm="1">
        <f t="array" ref="AV3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03" s="117"/>
      <c r="AY303" s="117" cm="1">
        <f t="array" ref="AY303">IFERROR(_xlfn.XLOOKUP(Tableau210[[#This Row],[DN DONNEES BUTA ]]&amp;Tableau210[[#This Row],[PN DONNEES BUTA]],Tiges!$B$4:$B$79&amp;Tiges!$C$4:$C$79,Tiges!$G$4:$G$79),"")</f>
        <v>16</v>
      </c>
      <c r="AZ303" s="117"/>
      <c r="BA303" s="117" cm="1">
        <f t="array" ref="BA303">IFERROR(_xlfn.XLOOKUP(Tableau210[[#This Row],[DN DONNEES BUTA ]]&amp;Tableau210[[#This Row],[PN DONNEES BUTA]],Tiges!$B$4:$B$79&amp;Tiges!$C$4:$C$79,Tiges!$H$4:$H$79),"")</f>
        <v>90</v>
      </c>
      <c r="BB303" s="117"/>
      <c r="BC303" s="182">
        <f>IFERROR(VLOOKUP(Tableau210[[#This Row],[OPERATION]],Tableau4[],2,FALSE),"")</f>
        <v>1</v>
      </c>
      <c r="BD303" s="177" cm="1">
        <f t="array" ref="BD303">IFERROR(
   SUM(
      _xlfn._xlws.FILTER(
         Tableau3[Nb Platinage Joint],
         (Tableau3[ITEM]=Tableau210[[#This Row],[NOM]])*
         (Tableau3[Rep.]=Tableau210[[#This Row],[REPERE BUTA]])
      )
   ),
0)</f>
        <v>1</v>
      </c>
      <c r="BE303" s="182">
        <f>IFERROR(VLOOKUP(Tableau210[[#This Row],[OPERATION]],Tableau4[],3,FALSE),"")</f>
        <v>1</v>
      </c>
      <c r="BF303" s="177" cm="1">
        <f t="array" ref="BF303">IFERROR(
   SUM(
      _xlfn._xlws.FILTER(
         Tableau3[Joint Définitif Nb],
         (Tableau3[ITEM]=Tableau210[[#This Row],[NOM]])*
         (Tableau3[Rep.]=Tableau210[[#This Row],[REPERE BUTA]])
      )
   ),
0)</f>
        <v>1</v>
      </c>
      <c r="BG303" s="148" t="s">
        <v>3424</v>
      </c>
      <c r="BH303" s="177" t="str" cm="1">
        <f t="array" ref="BH3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03" s="148" t="s">
        <v>3424</v>
      </c>
      <c r="BK303" s="148" t="s">
        <v>3424</v>
      </c>
      <c r="BL303" s="167" t="s">
        <v>2380</v>
      </c>
      <c r="BM303" s="167"/>
      <c r="BN303" s="117"/>
      <c r="BO303" s="117"/>
      <c r="BP303" s="117"/>
      <c r="BQ303" s="48"/>
      <c r="BR303" s="119"/>
      <c r="BS303" s="48"/>
      <c r="BT303" s="48"/>
      <c r="BU303" s="48"/>
      <c r="BV303" s="48"/>
      <c r="BW303" s="48"/>
      <c r="BX303" s="48"/>
    </row>
    <row r="304" spans="1:76" ht="15.75" hidden="1" x14ac:dyDescent="0.25">
      <c r="A304" s="48" t="e" cm="1">
        <f t="array" ref="A304">_xlfn.XLOOKUP(Tableau210[[#This Row],[NOM]]&amp;Tableau210[[#This Row],[REPERE BUTA]],[6]!Tableau16[POSTE TECHNIQUE]&amp;[6]!Tableau16[Repere ADM],[6]!Tableau16[NUMERO CLIENT])</f>
        <v>#N/A</v>
      </c>
      <c r="B304" s="48" t="e" cm="1">
        <f t="array" ref="B304">_xlfn.XLOOKUP(Tableau210[[#This Row],[NOM]]&amp;Tableau210[[#This Row],[REPERE BUTA]],[6]!Tableau16[POSTE TECHNIQUE]&amp;[6]!Tableau16[Repere REF],[6]!Tableau16[NUMERO CLIENT])</f>
        <v>#N/A</v>
      </c>
      <c r="C304" s="48" cm="1">
        <f t="array" ref="C304">_xlfn.XLOOKUP(Tableau210[[#This Row],[NOM]]&amp;Tableau210[[#This Row],[Repere Ubleam]],[7]Sheet1!$C$2:$C$2995&amp;[7]Sheet1!$I$2:$I$2995,[7]Sheet1!$A$2:$A$2995)</f>
        <v>277</v>
      </c>
      <c r="D304" s="48" t="str">
        <f>C304&amp;""</f>
        <v>277</v>
      </c>
      <c r="E304" s="48" t="e">
        <v>#N/A</v>
      </c>
      <c r="F304" s="48" t="e">
        <v>#N/A</v>
      </c>
      <c r="G304" s="176" t="s">
        <v>1337</v>
      </c>
      <c r="H304" s="119" t="s">
        <v>1067</v>
      </c>
      <c r="I304" s="119" t="s">
        <v>80</v>
      </c>
      <c r="J304" s="119" t="s">
        <v>1072</v>
      </c>
      <c r="K304" s="416" t="str">
        <f>_xlfn.XLOOKUP(Tableau210[[#This Row],[NOM]],[8]LUT!$I$5:$I$301,[8]LUT!$N$5:$N$301)</f>
        <v xml:space="preserve">Réacteur </v>
      </c>
      <c r="L304" s="158" t="s">
        <v>70</v>
      </c>
      <c r="M304" s="119"/>
      <c r="N304" s="119" t="s">
        <v>70</v>
      </c>
      <c r="O304" s="119"/>
      <c r="P304" s="119"/>
      <c r="Q304" s="119"/>
      <c r="R304" s="119"/>
      <c r="S304" s="119"/>
      <c r="T304" s="119"/>
      <c r="U304" s="119"/>
      <c r="V304" s="119"/>
      <c r="W304" s="148" t="s">
        <v>2291</v>
      </c>
      <c r="X304" s="207" cm="1">
        <f t="array" ref="X3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30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4" s="148" t="s">
        <v>3424</v>
      </c>
      <c r="AA304" s="207" cm="1">
        <f t="array" ref="AA3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4" s="48"/>
      <c r="AD304" s="117" t="s">
        <v>2197</v>
      </c>
      <c r="AE304" s="119"/>
      <c r="AF304" s="181">
        <f>IFERROR(VLOOKUP(Tableau210[[#This Row],[OPERATION]],Tableau4[],5,FALSE),"")</f>
        <v>0</v>
      </c>
      <c r="AG304" s="178" cm="1">
        <f t="array" ref="AG304">IFERROR(
   SUM(
      _xlfn._xlws.FILTER(
         Tableau3[JP],
         (Tableau3[ITEM]=Tableau210[[#This Row],[NOM]])*
         (Tableau3[Rep.]=Tableau210[[#This Row],[REPERE BUTA]])
      )
   ),
0)</f>
        <v>0</v>
      </c>
      <c r="AH304" s="182">
        <f>IFERROR(VLOOKUP(Tableau210[[#This Row],[OPERATION]],Tableau4[],4,FALSE),"")</f>
        <v>1</v>
      </c>
      <c r="AI304" s="178" cm="1">
        <f t="array" ref="AI304">IFERROR(
   SUM(
      _xlfn._xlws.FILTER(
         Tableau3[BP],
         (Tableau3[ITEM]=Tableau210[[#This Row],[NOM]])*
         (Tableau3[Rep.]=Tableau210[[#This Row],[REPERE BUTA]])
      )
   ),
0)</f>
        <v>1</v>
      </c>
      <c r="AJ304" s="182" t="str">
        <f>IF(Tableau210[[#This Row],[NB JP EMIS]]=1,"1 JP","") &amp; IF(Tableau210[[#This Row],[NB BP EMIS]]=1," 1 BP","")</f>
        <v xml:space="preserve"> 1 BP</v>
      </c>
      <c r="AK304" s="177" t="str">
        <f>IF(Tableau210[[#This Row],[NB JP BUTA]]=1,"1 JP","") &amp; IF(Tableau210[[#This Row],[Nb BP BUTA]]=1," 1 BP","") &amp; IF(Tableau210[[#This Row],[Nb BP BUTA]]=2," 2 BP","")</f>
        <v xml:space="preserve"> 1 BP</v>
      </c>
      <c r="AL304" s="117" t="s">
        <v>103</v>
      </c>
      <c r="AM304" s="117">
        <f>IFERROR(+VLOOKUP(AY304,Tiges!$G$4:$I$569,3,FALSE),"")</f>
        <v>36</v>
      </c>
      <c r="AN304" s="48"/>
      <c r="AO304" s="170" t="s">
        <v>3424</v>
      </c>
      <c r="AP304" s="177" cm="1">
        <f t="array" ref="AP3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04" s="170" t="s">
        <v>3424</v>
      </c>
      <c r="AS304" s="177" t="str" cm="1">
        <f t="array" ref="AS3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M24x180</v>
      </c>
      <c r="AT3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M24x180</v>
      </c>
      <c r="AU304" s="170" t="s">
        <v>3424</v>
      </c>
      <c r="AV304" s="177" t="str" cm="1">
        <f t="array" ref="AV3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3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304" s="117"/>
      <c r="AY304" s="117" cm="1">
        <f t="array" ref="AY304">IFERROR(_xlfn.XLOOKUP(Tableau210[[#This Row],[DN DONNEES BUTA ]]&amp;Tableau210[[#This Row],[PN DONNEES BUTA]],Tiges!$B$4:$B$79&amp;Tiges!$C$4:$C$79,Tiges!$G$4:$G$79),"")</f>
        <v>22</v>
      </c>
      <c r="AZ304" s="117"/>
      <c r="BA304" s="117" cm="1">
        <f t="array" ref="BA304">IFERROR(_xlfn.XLOOKUP(Tableau210[[#This Row],[DN DONNEES BUTA ]]&amp;Tableau210[[#This Row],[PN DONNEES BUTA]],Tiges!$B$4:$B$79&amp;Tiges!$C$4:$C$79,Tiges!$H$4:$H$79),"")</f>
        <v>140</v>
      </c>
      <c r="BB304" s="117"/>
      <c r="BC304" s="182">
        <f>IFERROR(VLOOKUP(Tableau210[[#This Row],[OPERATION]],Tableau4[],2,FALSE),"")</f>
        <v>1</v>
      </c>
      <c r="BD304" s="177" cm="1">
        <f t="array" ref="BD304">IFERROR(
   SUM(
      _xlfn._xlws.FILTER(
         Tableau3[Nb Platinage Joint],
         (Tableau3[ITEM]=Tableau210[[#This Row],[NOM]])*
         (Tableau3[Rep.]=Tableau210[[#This Row],[REPERE BUTA]])
      )
   ),
0)</f>
        <v>1</v>
      </c>
      <c r="BE304" s="182">
        <f>IFERROR(VLOOKUP(Tableau210[[#This Row],[OPERATION]],Tableau4[],3,FALSE),"")</f>
        <v>1</v>
      </c>
      <c r="BF304" s="177" cm="1">
        <f t="array" ref="BF304">IFERROR(
   SUM(
      _xlfn._xlws.FILTER(
         Tableau3[Joint Définitif Nb],
         (Tableau3[ITEM]=Tableau210[[#This Row],[NOM]])*
         (Tableau3[Rep.]=Tableau210[[#This Row],[REPERE BUTA]])
      )
   ),
0)</f>
        <v>1</v>
      </c>
      <c r="BG304" s="170" t="s">
        <v>3424</v>
      </c>
      <c r="BH304" s="177" t="str" cm="1">
        <f t="array" ref="BH3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04" s="170" t="s">
        <v>3424</v>
      </c>
      <c r="BK304" s="170" t="s">
        <v>3424</v>
      </c>
      <c r="BL304" s="167" t="s">
        <v>2380</v>
      </c>
      <c r="BM304" s="167"/>
      <c r="BN304" s="117"/>
      <c r="BO304" s="117"/>
      <c r="BP304" s="117"/>
      <c r="BQ304" s="48"/>
      <c r="BR304" s="119"/>
      <c r="BS304" s="48"/>
      <c r="BT304" s="48"/>
      <c r="BU304" s="48"/>
      <c r="BV304" s="48"/>
      <c r="BW304" s="48"/>
      <c r="BX304" s="48"/>
    </row>
    <row r="305" spans="1:76" ht="15.75" hidden="1" x14ac:dyDescent="0.25">
      <c r="A305" s="48" t="e" cm="1">
        <f t="array" ref="A305">_xlfn.XLOOKUP(Tableau210[[#This Row],[NOM]]&amp;Tableau210[[#This Row],[REPERE BUTA]],[6]!Tableau16[POSTE TECHNIQUE]&amp;[6]!Tableau16[Repere ADM],[6]!Tableau16[NUMERO CLIENT])</f>
        <v>#N/A</v>
      </c>
      <c r="B305" s="48" t="e" cm="1">
        <f t="array" ref="B305">_xlfn.XLOOKUP(Tableau210[[#This Row],[NOM]]&amp;Tableau210[[#This Row],[REPERE BUTA]],[6]!Tableau16[POSTE TECHNIQUE]&amp;[6]!Tableau16[Repere REF],[6]!Tableau16[NUMERO CLIENT])</f>
        <v>#N/A</v>
      </c>
      <c r="C305" s="48" cm="1">
        <f t="array" ref="C305">_xlfn.XLOOKUP(Tableau210[[#This Row],[NOM]]&amp;Tableau210[[#This Row],[Repere Ubleam]],[7]Sheet1!$C$2:$C$2995&amp;[7]Sheet1!$I$2:$I$2995,[7]Sheet1!$A$2:$A$2995)</f>
        <v>278</v>
      </c>
      <c r="D305" s="48" t="str">
        <f>C305&amp;""</f>
        <v>278</v>
      </c>
      <c r="E305" s="48" t="e">
        <v>#N/A</v>
      </c>
      <c r="F305" s="48" t="e">
        <v>#N/A</v>
      </c>
      <c r="G305" s="176" t="s">
        <v>1337</v>
      </c>
      <c r="H305" s="119" t="s">
        <v>1067</v>
      </c>
      <c r="I305" s="119" t="s">
        <v>80</v>
      </c>
      <c r="J305" s="119" t="s">
        <v>1072</v>
      </c>
      <c r="K305" s="416" t="str">
        <f>_xlfn.XLOOKUP(Tableau210[[#This Row],[NOM]],[8]LUT!$I$5:$I$301,[8]LUT!$N$5:$N$301)</f>
        <v xml:space="preserve">Réacteur </v>
      </c>
      <c r="L305" s="158" t="s">
        <v>76</v>
      </c>
      <c r="M305" s="119"/>
      <c r="N305" s="119" t="s">
        <v>76</v>
      </c>
      <c r="O305" s="119"/>
      <c r="P305" s="119"/>
      <c r="Q305" s="119"/>
      <c r="R305" s="119"/>
      <c r="S305" s="119"/>
      <c r="T305" s="119"/>
      <c r="U305" s="119"/>
      <c r="V305" s="119"/>
      <c r="W305" s="148" t="s">
        <v>2159</v>
      </c>
      <c r="X305" s="207" cm="1">
        <f t="array" ref="X3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0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5" s="148" t="s">
        <v>3424</v>
      </c>
      <c r="AA305" s="207" cm="1">
        <f t="array" ref="AA3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5" s="48"/>
      <c r="AD305" s="117" t="s">
        <v>2197</v>
      </c>
      <c r="AE305" s="119"/>
      <c r="AF305" s="181">
        <f>IFERROR(VLOOKUP(Tableau210[[#This Row],[OPERATION]],Tableau4[],5,FALSE),"")</f>
        <v>0</v>
      </c>
      <c r="AG305" s="178" cm="1">
        <f t="array" ref="AG305">IFERROR(
   SUM(
      _xlfn._xlws.FILTER(
         Tableau3[JP],
         (Tableau3[ITEM]=Tableau210[[#This Row],[NOM]])*
         (Tableau3[Rep.]=Tableau210[[#This Row],[REPERE BUTA]])
      )
   ),
0)</f>
        <v>0</v>
      </c>
      <c r="AH305" s="182">
        <f>IFERROR(VLOOKUP(Tableau210[[#This Row],[OPERATION]],Tableau4[],4,FALSE),"")</f>
        <v>1</v>
      </c>
      <c r="AI305" s="178" cm="1">
        <f t="array" ref="AI305">IFERROR(
   SUM(
      _xlfn._xlws.FILTER(
         Tableau3[BP],
         (Tableau3[ITEM]=Tableau210[[#This Row],[NOM]])*
         (Tableau3[Rep.]=Tableau210[[#This Row],[REPERE BUTA]])
      )
   ),
0)</f>
        <v>1</v>
      </c>
      <c r="AJ305" s="182" t="str">
        <f>IF(Tableau210[[#This Row],[NB JP EMIS]]=1,"1 JP","") &amp; IF(Tableau210[[#This Row],[NB BP EMIS]]=1," 1 BP","")</f>
        <v xml:space="preserve"> 1 BP</v>
      </c>
      <c r="AK305" s="177" t="str">
        <f>IF(Tableau210[[#This Row],[NB JP BUTA]]=1,"1 JP","") &amp; IF(Tableau210[[#This Row],[Nb BP BUTA]]=1," 1 BP","") &amp; IF(Tableau210[[#This Row],[Nb BP BUTA]]=2," 2 BP","")</f>
        <v xml:space="preserve"> 1 BP</v>
      </c>
      <c r="AL305" s="117" t="s">
        <v>103</v>
      </c>
      <c r="AM305" s="117">
        <f>IFERROR(+VLOOKUP(AY305,Tiges!$G$4:$I$569,3,FALSE),"")</f>
        <v>32</v>
      </c>
      <c r="AN305" s="48"/>
      <c r="AO305" s="148" t="s">
        <v>3424</v>
      </c>
      <c r="AP305" s="177" cm="1">
        <f t="array" ref="AP3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05" s="148" t="s">
        <v>3424</v>
      </c>
      <c r="AS305" s="177" t="str" cm="1">
        <f t="array" ref="AS3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3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305" s="148" t="s">
        <v>3424</v>
      </c>
      <c r="AV305" s="177" t="str" cm="1">
        <f t="array" ref="AV3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05" s="117"/>
      <c r="AY305" s="117" cm="1">
        <f t="array" ref="AY305">IFERROR(_xlfn.XLOOKUP(Tableau210[[#This Row],[DN DONNEES BUTA ]]&amp;Tableau210[[#This Row],[PN DONNEES BUTA]],Tiges!$B$4:$B$79&amp;Tiges!$C$4:$C$79,Tiges!$G$4:$G$79),"")</f>
        <v>20</v>
      </c>
      <c r="AZ305" s="117"/>
      <c r="BA305" s="117" cm="1">
        <f t="array" ref="BA305">IFERROR(_xlfn.XLOOKUP(Tableau210[[#This Row],[DN DONNEES BUTA ]]&amp;Tableau210[[#This Row],[PN DONNEES BUTA]],Tiges!$B$4:$B$79&amp;Tiges!$C$4:$C$79,Tiges!$H$4:$H$79),"")</f>
        <v>130</v>
      </c>
      <c r="BB305" s="117"/>
      <c r="BC305" s="182">
        <f>IFERROR(VLOOKUP(Tableau210[[#This Row],[OPERATION]],Tableau4[],2,FALSE),"")</f>
        <v>1</v>
      </c>
      <c r="BD305" s="177" cm="1">
        <f t="array" ref="BD305">IFERROR(
   SUM(
      _xlfn._xlws.FILTER(
         Tableau3[Nb Platinage Joint],
         (Tableau3[ITEM]=Tableau210[[#This Row],[NOM]])*
         (Tableau3[Rep.]=Tableau210[[#This Row],[REPERE BUTA]])
      )
   ),
0)</f>
        <v>1</v>
      </c>
      <c r="BE305" s="182">
        <f>IFERROR(VLOOKUP(Tableau210[[#This Row],[OPERATION]],Tableau4[],3,FALSE),"")</f>
        <v>1</v>
      </c>
      <c r="BF305" s="177" cm="1">
        <f t="array" ref="BF305">IFERROR(
   SUM(
      _xlfn._xlws.FILTER(
         Tableau3[Joint Définitif Nb],
         (Tableau3[ITEM]=Tableau210[[#This Row],[NOM]])*
         (Tableau3[Rep.]=Tableau210[[#This Row],[REPERE BUTA]])
      )
   ),
0)</f>
        <v>1</v>
      </c>
      <c r="BG305" s="148" t="s">
        <v>3424</v>
      </c>
      <c r="BH305" s="177" t="str" cm="1">
        <f t="array" ref="BH3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05" s="148" t="s">
        <v>3424</v>
      </c>
      <c r="BK305" s="148" t="s">
        <v>3424</v>
      </c>
      <c r="BL305" s="167" t="s">
        <v>2380</v>
      </c>
      <c r="BM305" s="167"/>
      <c r="BN305" s="117"/>
      <c r="BO305" s="117"/>
      <c r="BP305" s="117"/>
      <c r="BQ305" s="48"/>
      <c r="BR305" s="119"/>
      <c r="BS305" s="48"/>
      <c r="BT305" s="48"/>
      <c r="BU305" s="48"/>
      <c r="BV305" s="48"/>
      <c r="BW305" s="48"/>
      <c r="BX305" s="48"/>
    </row>
    <row r="306" spans="1:76" ht="15.75" hidden="1" x14ac:dyDescent="0.25">
      <c r="A306" s="48" t="str" cm="1">
        <f t="array" ref="A306">_xlfn.XLOOKUP(Tableau210[[#This Row],[NOM]]&amp;Tableau210[[#This Row],[REPERE BUTA]],[6]!Tableau16[POSTE TECHNIQUE]&amp;[6]!Tableau16[Repere ADM],[6]!Tableau16[NUMERO CLIENT])</f>
        <v>S2-S54020FV</v>
      </c>
      <c r="B306" s="48" t="str" cm="1">
        <f t="array" ref="B306">_xlfn.XLOOKUP(Tableau210[[#This Row],[NOM]]&amp;Tableau210[[#This Row],[REPERE BUTA]],[6]!Tableau16[POSTE TECHNIQUE]&amp;[6]!Tableau16[Repere REF],[6]!Tableau16[NUMERO CLIENT])</f>
        <v>S2-S54020FV</v>
      </c>
      <c r="C306" s="48" cm="1">
        <f t="array" ref="C306">_xlfn.XLOOKUP(Tableau210[[#This Row],[NOM]]&amp;Tableau210[[#This Row],[Repere Ubleam]],[7]Sheet1!$C$2:$C$2995&amp;[7]Sheet1!$I$2:$I$2995,[7]Sheet1!$A$2:$A$2995)</f>
        <v>1161</v>
      </c>
      <c r="D306" s="48" t="str">
        <f>C306&amp;""</f>
        <v>1161</v>
      </c>
      <c r="E306" s="48" t="s">
        <v>2553</v>
      </c>
      <c r="F306" s="48" t="s">
        <v>873</v>
      </c>
      <c r="G306" s="176" t="s">
        <v>1867</v>
      </c>
      <c r="H306" s="119" t="s">
        <v>1067</v>
      </c>
      <c r="I306" s="119" t="s">
        <v>91</v>
      </c>
      <c r="J306" s="119" t="s">
        <v>2057</v>
      </c>
      <c r="K306" s="158" t="str">
        <f>_xlfn.XLOOKUP(Tableau210[[#This Row],[NOM]],[8]LUT!$I$5:$I$301,[8]LUT!$N$5:$N$301)</f>
        <v>Vanne auto</v>
      </c>
      <c r="L306" s="158" t="s">
        <v>73</v>
      </c>
      <c r="M306" s="119" t="s">
        <v>1246</v>
      </c>
      <c r="N306" s="119" t="s">
        <v>1246</v>
      </c>
      <c r="O306" s="119"/>
      <c r="P306" s="119"/>
      <c r="Q306" s="119"/>
      <c r="R306" s="119"/>
      <c r="S306" s="119"/>
      <c r="T306" s="119"/>
      <c r="U306" s="119"/>
      <c r="V306" s="119"/>
      <c r="W306" s="148" cm="1">
        <f t="array" ref="W30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306" s="207" cm="1">
        <f t="array" ref="X3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0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6" s="148" cm="1">
        <f t="array" ref="Z30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306" s="207" cm="1">
        <f t="array" ref="AA3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6" s="48"/>
      <c r="AD306" s="117" t="s">
        <v>2196</v>
      </c>
      <c r="AE306" s="119"/>
      <c r="AF306" s="181">
        <f>IFERROR(VLOOKUP(Tableau210[[#This Row],[OPERATION]],Tableau4[],5,FALSE),"")</f>
        <v>0</v>
      </c>
      <c r="AG306" s="178"/>
      <c r="AH306" s="181">
        <f>IFERROR(VLOOKUP(Tableau210[[#This Row],[OPERATION]],Tableau4[],4,FALSE),"")</f>
        <v>0</v>
      </c>
      <c r="AI306" s="178"/>
      <c r="AJ306" s="181" t="str">
        <f>IF(Tableau210[[#This Row],[NB JP EMIS]]=1,"1 JP","") &amp; IF(Tableau210[[#This Row],[NB BP EMIS]]=1," 1 BP","")</f>
        <v/>
      </c>
      <c r="AK306" s="178"/>
      <c r="AL306" s="117" t="s">
        <v>103</v>
      </c>
      <c r="AM306" s="117">
        <f>IFERROR(+VLOOKUP(AY306,Tiges!$G$4:$I$569,3,FALSE),"")</f>
        <v>32</v>
      </c>
      <c r="AN306" s="48"/>
      <c r="AO306" s="117" t="s">
        <v>3424</v>
      </c>
      <c r="AP306" s="177" cm="1">
        <f t="array" ref="AP3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06" s="117" t="s">
        <v>3424</v>
      </c>
      <c r="AS306" s="177" t="str" cm="1">
        <f t="array" ref="AS3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06" s="117" t="s">
        <v>3424</v>
      </c>
      <c r="AV306" s="177" t="str" cm="1">
        <f t="array" ref="AV3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3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306" s="117"/>
      <c r="AY306" s="117" cm="1">
        <f t="array" ref="AY306">IFERROR(_xlfn.XLOOKUP(Tableau210[[#This Row],[DN DONNEES BUTA ]]&amp;Tableau210[[#This Row],[PN DONNEES BUTA]],Tiges!$B$4:$B$79&amp;Tiges!$C$4:$C$79,Tiges!$G$4:$G$79),"")</f>
        <v>20</v>
      </c>
      <c r="AZ306" s="117"/>
      <c r="BA306" s="117" cm="1">
        <f t="array" ref="BA306">IFERROR(_xlfn.XLOOKUP(Tableau210[[#This Row],[DN DONNEES BUTA ]]&amp;Tableau210[[#This Row],[PN DONNEES BUTA]],Tiges!$B$4:$B$79&amp;Tiges!$C$4:$C$79,Tiges!$H$4:$H$79),"")</f>
        <v>100</v>
      </c>
      <c r="BB306" s="117"/>
      <c r="BC306" s="182">
        <f>IFERROR(VLOOKUP(Tableau210[[#This Row],[OPERATION]],Tableau4[],2,FALSE),"")</f>
        <v>0</v>
      </c>
      <c r="BD306" s="177"/>
      <c r="BE306" s="182">
        <f>IFERROR(VLOOKUP(Tableau210[[#This Row],[OPERATION]],Tableau4[],3,FALSE),"")</f>
        <v>1</v>
      </c>
      <c r="BF306" s="177"/>
      <c r="BG306" s="117" t="s">
        <v>3424</v>
      </c>
      <c r="BH306" s="177" t="str" cm="1">
        <f t="array" ref="BH3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3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306" s="117"/>
      <c r="BK306" s="117" t="s">
        <v>3424</v>
      </c>
      <c r="BL306" s="167" t="s">
        <v>2380</v>
      </c>
      <c r="BM306" s="117"/>
      <c r="BN306" s="117"/>
      <c r="BO306" s="117"/>
      <c r="BP306" s="117"/>
      <c r="BQ306" s="48"/>
      <c r="BR306" s="119"/>
      <c r="BS306" s="48"/>
      <c r="BT306" s="48"/>
      <c r="BU306" s="48"/>
      <c r="BV306" s="48"/>
      <c r="BW306" s="48"/>
      <c r="BX306" s="48"/>
    </row>
    <row r="307" spans="1:76" ht="15.75" hidden="1" x14ac:dyDescent="0.25">
      <c r="A307" s="48" t="str" cm="1">
        <f t="array" ref="A307">_xlfn.XLOOKUP(Tableau210[[#This Row],[NOM]]&amp;Tableau210[[#This Row],[REPERE BUTA]],[6]!Tableau16[POSTE TECHNIQUE]&amp;[6]!Tableau16[Repere ADM],[6]!Tableau16[NUMERO CLIENT])</f>
        <v>S2-S54090FV</v>
      </c>
      <c r="B307" s="48" t="str" cm="1">
        <f t="array" ref="B307">_xlfn.XLOOKUP(Tableau210[[#This Row],[NOM]]&amp;Tableau210[[#This Row],[REPERE BUTA]],[6]!Tableau16[POSTE TECHNIQUE]&amp;[6]!Tableau16[Repere REF],[6]!Tableau16[NUMERO CLIENT])</f>
        <v>S2-S54090FV</v>
      </c>
      <c r="C307" s="48" cm="1">
        <f t="array" ref="C307">_xlfn.XLOOKUP(Tableau210[[#This Row],[NOM]]&amp;Tableau210[[#This Row],[Repere Ubleam]],[7]Sheet1!$C$2:$C$2995&amp;[7]Sheet1!$I$2:$I$2995,[7]Sheet1!$A$2:$A$2995)</f>
        <v>1162</v>
      </c>
      <c r="D307" s="48" t="str">
        <f>C307&amp;""</f>
        <v>1162</v>
      </c>
      <c r="E307" s="48" t="s">
        <v>2553</v>
      </c>
      <c r="F307" s="48" t="s">
        <v>875</v>
      </c>
      <c r="G307" s="176" t="s">
        <v>1868</v>
      </c>
      <c r="H307" s="119" t="s">
        <v>1067</v>
      </c>
      <c r="I307" s="119" t="s">
        <v>91</v>
      </c>
      <c r="J307" s="119" t="s">
        <v>2057</v>
      </c>
      <c r="K307" s="158" t="str">
        <f>_xlfn.XLOOKUP(Tableau210[[#This Row],[NOM]],[8]LUT!$I$5:$I$301,[8]LUT!$N$5:$N$301)</f>
        <v>Vanne auto</v>
      </c>
      <c r="L307" s="158" t="s">
        <v>73</v>
      </c>
      <c r="M307" s="119" t="s">
        <v>1368</v>
      </c>
      <c r="N307" s="119" t="s">
        <v>1368</v>
      </c>
      <c r="O307" s="119"/>
      <c r="P307" s="119"/>
      <c r="Q307" s="119"/>
      <c r="R307" s="119"/>
      <c r="S307" s="119"/>
      <c r="T307" s="119"/>
      <c r="U307" s="119"/>
      <c r="V307" s="119"/>
      <c r="W307" s="148" cm="1">
        <f t="array" ref="W30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307" s="207" cm="1">
        <f t="array" ref="X3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0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7" s="148" cm="1">
        <f t="array" ref="Z30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307" s="207" cm="1">
        <f t="array" ref="AA3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7" s="48"/>
      <c r="AD307" s="117" t="s">
        <v>2196</v>
      </c>
      <c r="AE307" s="119"/>
      <c r="AF307" s="181">
        <f>IFERROR(VLOOKUP(Tableau210[[#This Row],[OPERATION]],Tableau4[],5,FALSE),"")</f>
        <v>0</v>
      </c>
      <c r="AG307" s="178" cm="1">
        <f t="array" ref="AG307">IFERROR(
   SUM(
      _xlfn._xlws.FILTER(
         Tableau3[JP],
         (Tableau3[ITEM]=Tableau210[[#This Row],[NOM]])*
         (Tableau3[Rep.]=Tableau210[[#This Row],[REPERE BUTA]])
      )
   ),
0)</f>
        <v>0</v>
      </c>
      <c r="AH307" s="181">
        <f>IFERROR(VLOOKUP(Tableau210[[#This Row],[OPERATION]],Tableau4[],4,FALSE),"")</f>
        <v>0</v>
      </c>
      <c r="AI307" s="178" cm="1">
        <f t="array" ref="AI307">IFERROR(
   SUM(
      _xlfn._xlws.FILTER(
         Tableau3[BP],
         (Tableau3[ITEM]=Tableau210[[#This Row],[NOM]])*
         (Tableau3[Rep.]=Tableau210[[#This Row],[REPERE BUTA]])
      )
   ),
0)</f>
        <v>0</v>
      </c>
      <c r="AJ307" s="181" t="str">
        <f>IF(Tableau210[[#This Row],[NB JP EMIS]]=1,"1 JP","") &amp; IF(Tableau210[[#This Row],[NB BP EMIS]]=1," 1 BP","")</f>
        <v/>
      </c>
      <c r="AK307" s="178" t="str">
        <f>IF(Tableau210[[#This Row],[NB JP BUTA]]=1,"1 JP","") &amp; IF(Tableau210[[#This Row],[Nb BP BUTA]]=1," 1 BP","") &amp; IF(Tableau210[[#This Row],[Nb BP BUTA]]=2," 2 BP","")</f>
        <v/>
      </c>
      <c r="AL307" s="117" t="s">
        <v>103</v>
      </c>
      <c r="AM307" s="117">
        <f>IFERROR(+VLOOKUP(AY307,Tiges!$G$4:$I$569,3,FALSE),"")</f>
        <v>32</v>
      </c>
      <c r="AN307" s="48"/>
      <c r="AO307" s="117" t="s">
        <v>3424</v>
      </c>
      <c r="AP307" s="177" cm="1">
        <f t="array" ref="AP3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0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07" s="117" t="s">
        <v>3424</v>
      </c>
      <c r="AS307" s="177" t="str" cm="1">
        <f t="array" ref="AS3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0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07" s="117" t="s">
        <v>3424</v>
      </c>
      <c r="AV307" s="177" t="str" cm="1">
        <f t="array" ref="AV3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30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307" s="117"/>
      <c r="AY307" s="117" cm="1">
        <f t="array" ref="AY307">IFERROR(_xlfn.XLOOKUP(Tableau210[[#This Row],[DN DONNEES BUTA ]]&amp;Tableau210[[#This Row],[PN DONNEES BUTA]],Tiges!$B$4:$B$79&amp;Tiges!$C$4:$C$79,Tiges!$G$4:$G$79),"")</f>
        <v>20</v>
      </c>
      <c r="AZ307" s="117"/>
      <c r="BA307" s="117" cm="1">
        <f t="array" ref="BA307">IFERROR(_xlfn.XLOOKUP(Tableau210[[#This Row],[DN DONNEES BUTA ]]&amp;Tableau210[[#This Row],[PN DONNEES BUTA]],Tiges!$B$4:$B$79&amp;Tiges!$C$4:$C$79,Tiges!$H$4:$H$79),"")</f>
        <v>100</v>
      </c>
      <c r="BB307" s="117"/>
      <c r="BC307" s="182">
        <f>IFERROR(VLOOKUP(Tableau210[[#This Row],[OPERATION]],Tableau4[],2,FALSE),"")</f>
        <v>0</v>
      </c>
      <c r="BD307" s="177" cm="1">
        <f t="array" ref="BD307">IFERROR(
   SUM(
      _xlfn._xlws.FILTER(
         Tableau3[Nb Platinage Joint],
         (Tableau3[ITEM]=Tableau210[[#This Row],[NOM]])*
         (Tableau3[Rep.]=Tableau210[[#This Row],[REPERE BUTA]])
      )
   ),
0)</f>
        <v>0</v>
      </c>
      <c r="BE307" s="182">
        <f>IFERROR(VLOOKUP(Tableau210[[#This Row],[OPERATION]],Tableau4[],3,FALSE),"")</f>
        <v>1</v>
      </c>
      <c r="BF307" s="177" cm="1">
        <f t="array" ref="BF307">IFERROR(
   SUM(
      _xlfn._xlws.FILTER(
         Tableau3[Joint Définitif Nb],
         (Tableau3[ITEM]=Tableau210[[#This Row],[NOM]])*
         (Tableau3[Rep.]=Tableau210[[#This Row],[REPERE BUTA]])
      )
   ),
0)</f>
        <v>2</v>
      </c>
      <c r="BG307" s="117" t="s">
        <v>3424</v>
      </c>
      <c r="BH307" s="177" t="str" cm="1">
        <f t="array" ref="BH3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30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307" s="117"/>
      <c r="BK307" s="117" t="s">
        <v>3424</v>
      </c>
      <c r="BL307" s="167" t="s">
        <v>2380</v>
      </c>
      <c r="BM307" s="117"/>
      <c r="BN307" s="117"/>
      <c r="BO307" s="117"/>
      <c r="BP307" s="117"/>
      <c r="BQ307" s="48"/>
      <c r="BR307" s="119"/>
      <c r="BS307" s="48"/>
      <c r="BT307" s="48"/>
      <c r="BU307" s="48"/>
      <c r="BV307" s="48"/>
      <c r="BW307" s="48"/>
      <c r="BX307" s="48"/>
    </row>
    <row r="308" spans="1:76" ht="15.75" hidden="1" x14ac:dyDescent="0.25">
      <c r="A308" s="48" t="e" cm="1">
        <f t="array" ref="A308">_xlfn.XLOOKUP(Tableau210[[#This Row],[NOM]]&amp;Tableau210[[#This Row],[REPERE BUTA]],[6]!Tableau16[POSTE TECHNIQUE]&amp;[6]!Tableau16[Repere ADM],[6]!Tableau16[NUMERO CLIENT])</f>
        <v>#N/A</v>
      </c>
      <c r="B308" s="48" t="e" cm="1">
        <f t="array" ref="B308">_xlfn.XLOOKUP(Tableau210[[#This Row],[NOM]]&amp;Tableau210[[#This Row],[REPERE BUTA]],[6]!Tableau16[POSTE TECHNIQUE]&amp;[6]!Tableau16[Repere REF],[6]!Tableau16[NUMERO CLIENT])</f>
        <v>#N/A</v>
      </c>
      <c r="C308" s="48" cm="1">
        <f t="array" ref="C308">_xlfn.XLOOKUP(Tableau210[[#This Row],[NOM]]&amp;Tableau210[[#This Row],[Repere Ubleam]],[7]Sheet1!$C$2:$C$2995&amp;[7]Sheet1!$I$2:$I$2995,[7]Sheet1!$A$2:$A$2995)</f>
        <v>281</v>
      </c>
      <c r="D308" s="48" t="str">
        <f>C308&amp;""</f>
        <v>281</v>
      </c>
      <c r="E308" s="48" t="e">
        <v>#N/A</v>
      </c>
      <c r="F308" s="48" t="e">
        <v>#N/A</v>
      </c>
      <c r="G308" s="176" t="s">
        <v>1337</v>
      </c>
      <c r="H308" s="119" t="s">
        <v>1067</v>
      </c>
      <c r="I308" s="119" t="s">
        <v>80</v>
      </c>
      <c r="J308" s="119" t="s">
        <v>1072</v>
      </c>
      <c r="K308" s="416" t="str">
        <f>_xlfn.XLOOKUP(Tableau210[[#This Row],[NOM]],[8]LUT!$I$5:$I$301,[8]LUT!$N$5:$N$301)</f>
        <v xml:space="preserve">Réacteur </v>
      </c>
      <c r="L308" s="158" t="s">
        <v>112</v>
      </c>
      <c r="M308" s="119"/>
      <c r="N308" s="119" t="s">
        <v>112</v>
      </c>
      <c r="O308" s="119"/>
      <c r="P308" s="119"/>
      <c r="Q308" s="119"/>
      <c r="R308" s="119"/>
      <c r="S308" s="119"/>
      <c r="T308" s="119"/>
      <c r="U308" s="119"/>
      <c r="V308" s="119"/>
      <c r="W308" s="148" t="s">
        <v>2159</v>
      </c>
      <c r="X308" s="207" cm="1">
        <f t="array" ref="X3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0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8" s="148" t="s">
        <v>3424</v>
      </c>
      <c r="AA308" s="207" cm="1">
        <f t="array" ref="AA3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8" s="48"/>
      <c r="AD308" s="117" t="s">
        <v>2197</v>
      </c>
      <c r="AE308" s="119"/>
      <c r="AF308" s="181">
        <f>IFERROR(VLOOKUP(Tableau210[[#This Row],[OPERATION]],Tableau4[],5,FALSE),"")</f>
        <v>0</v>
      </c>
      <c r="AG308" s="178" cm="1">
        <f t="array" ref="AG308">IFERROR(
   SUM(
      _xlfn._xlws.FILTER(
         Tableau3[JP],
         (Tableau3[ITEM]=Tableau210[[#This Row],[NOM]])*
         (Tableau3[Rep.]=Tableau210[[#This Row],[REPERE BUTA]])
      )
   ),
0)</f>
        <v>0</v>
      </c>
      <c r="AH308" s="182">
        <f>IFERROR(VLOOKUP(Tableau210[[#This Row],[OPERATION]],Tableau4[],4,FALSE),"")</f>
        <v>1</v>
      </c>
      <c r="AI308" s="178" cm="1">
        <f t="array" ref="AI308">IFERROR(
   SUM(
      _xlfn._xlws.FILTER(
         Tableau3[BP],
         (Tableau3[ITEM]=Tableau210[[#This Row],[NOM]])*
         (Tableau3[Rep.]=Tableau210[[#This Row],[REPERE BUTA]])
      )
   ),
0)</f>
        <v>1</v>
      </c>
      <c r="AJ308" s="182" t="str">
        <f>IF(Tableau210[[#This Row],[NB JP EMIS]]=1,"1 JP","") &amp; IF(Tableau210[[#This Row],[NB BP EMIS]]=1," 1 BP","")</f>
        <v xml:space="preserve"> 1 BP</v>
      </c>
      <c r="AK308" s="177" t="str">
        <f>IF(Tableau210[[#This Row],[NB JP BUTA]]=1,"1 JP","") &amp; IF(Tableau210[[#This Row],[Nb BP BUTA]]=1," 1 BP","") &amp; IF(Tableau210[[#This Row],[Nb BP BUTA]]=2," 2 BP","")</f>
        <v xml:space="preserve"> 1 BP</v>
      </c>
      <c r="AL308" s="117" t="s">
        <v>103</v>
      </c>
      <c r="AM308" s="117">
        <f>IFERROR(+VLOOKUP(AY308,Tiges!$G$4:$I$569,3,FALSE),"")</f>
        <v>27</v>
      </c>
      <c r="AN308" s="48"/>
      <c r="AO308" s="148" t="s">
        <v>3424</v>
      </c>
      <c r="AP308" s="177" cm="1">
        <f t="array" ref="AP3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0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08" s="148" t="s">
        <v>3424</v>
      </c>
      <c r="AS308" s="177" t="str" cm="1">
        <f t="array" ref="AS3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30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08" s="148" t="s">
        <v>3424</v>
      </c>
      <c r="AV308" s="177" t="str" cm="1">
        <f t="array" ref="AV3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0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08" s="117"/>
      <c r="AY308" s="117" cm="1">
        <f t="array" ref="AY308">IFERROR(_xlfn.XLOOKUP(Tableau210[[#This Row],[DN DONNEES BUTA ]]&amp;Tableau210[[#This Row],[PN DONNEES BUTA]],Tiges!$B$4:$B$79&amp;Tiges!$C$4:$C$79,Tiges!$G$4:$G$79),"")</f>
        <v>16</v>
      </c>
      <c r="AZ308" s="117"/>
      <c r="BA308" s="117" cm="1">
        <f t="array" ref="BA308">IFERROR(_xlfn.XLOOKUP(Tableau210[[#This Row],[DN DONNEES BUTA ]]&amp;Tableau210[[#This Row],[PN DONNEES BUTA]],Tiges!$B$4:$B$79&amp;Tiges!$C$4:$C$79,Tiges!$H$4:$H$79),"")</f>
        <v>80</v>
      </c>
      <c r="BB308" s="117"/>
      <c r="BC308" s="182">
        <f>IFERROR(VLOOKUP(Tableau210[[#This Row],[OPERATION]],Tableau4[],2,FALSE),"")</f>
        <v>1</v>
      </c>
      <c r="BD308" s="177" cm="1">
        <f t="array" ref="BD308">IFERROR(
   SUM(
      _xlfn._xlws.FILTER(
         Tableau3[Nb Platinage Joint],
         (Tableau3[ITEM]=Tableau210[[#This Row],[NOM]])*
         (Tableau3[Rep.]=Tableau210[[#This Row],[REPERE BUTA]])
      )
   ),
0)</f>
        <v>1</v>
      </c>
      <c r="BE308" s="182">
        <f>IFERROR(VLOOKUP(Tableau210[[#This Row],[OPERATION]],Tableau4[],3,FALSE),"")</f>
        <v>1</v>
      </c>
      <c r="BF308" s="177" cm="1">
        <f t="array" ref="BF308">IFERROR(
   SUM(
      _xlfn._xlws.FILTER(
         Tableau3[Joint Définitif Nb],
         (Tableau3[ITEM]=Tableau210[[#This Row],[NOM]])*
         (Tableau3[Rep.]=Tableau210[[#This Row],[REPERE BUTA]])
      )
   ),
0)</f>
        <v>1</v>
      </c>
      <c r="BG308" s="148" t="s">
        <v>3424</v>
      </c>
      <c r="BH308" s="177" t="str" cm="1">
        <f t="array" ref="BH3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0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08" s="148" t="s">
        <v>3424</v>
      </c>
      <c r="BK308" s="148" t="s">
        <v>3424</v>
      </c>
      <c r="BL308" s="167" t="s">
        <v>2380</v>
      </c>
      <c r="BM308" s="167"/>
      <c r="BN308" s="117"/>
      <c r="BO308" s="117"/>
      <c r="BP308" s="117"/>
      <c r="BQ308" s="48"/>
      <c r="BR308" s="119"/>
      <c r="BS308" s="48"/>
      <c r="BT308" s="48"/>
      <c r="BU308" s="48"/>
      <c r="BV308" s="48"/>
      <c r="BW308" s="48"/>
      <c r="BX308" s="48"/>
    </row>
    <row r="309" spans="1:76" ht="15.75" hidden="1" x14ac:dyDescent="0.25">
      <c r="A309" s="48" t="e" cm="1">
        <f t="array" ref="A309">_xlfn.XLOOKUP(Tableau210[[#This Row],[NOM]]&amp;Tableau210[[#This Row],[REPERE BUTA]],[6]!Tableau16[POSTE TECHNIQUE]&amp;[6]!Tableau16[Repere ADM],[6]!Tableau16[NUMERO CLIENT])</f>
        <v>#N/A</v>
      </c>
      <c r="B309" s="48" t="e" cm="1">
        <f t="array" ref="B309">_xlfn.XLOOKUP(Tableau210[[#This Row],[NOM]]&amp;Tableau210[[#This Row],[REPERE BUTA]],[6]!Tableau16[POSTE TECHNIQUE]&amp;[6]!Tableau16[Repere REF],[6]!Tableau16[NUMERO CLIENT])</f>
        <v>#N/A</v>
      </c>
      <c r="C309" s="48" cm="1">
        <f t="array" ref="C309">_xlfn.XLOOKUP(Tableau210[[#This Row],[NOM]]&amp;Tableau210[[#This Row],[Repere Ubleam]],[7]Sheet1!$C$2:$C$2995&amp;[7]Sheet1!$I$2:$I$2995,[7]Sheet1!$A$2:$A$2995)</f>
        <v>282</v>
      </c>
      <c r="D309" s="48" t="str">
        <f>C309&amp;""</f>
        <v>282</v>
      </c>
      <c r="E309" s="48" t="e">
        <v>#N/A</v>
      </c>
      <c r="F309" s="48" t="e">
        <v>#N/A</v>
      </c>
      <c r="G309" s="176" t="s">
        <v>1337</v>
      </c>
      <c r="H309" s="119" t="s">
        <v>1067</v>
      </c>
      <c r="I309" s="119" t="s">
        <v>80</v>
      </c>
      <c r="J309" s="119" t="s">
        <v>1072</v>
      </c>
      <c r="K309" s="416" t="str">
        <f>_xlfn.XLOOKUP(Tableau210[[#This Row],[NOM]],[8]LUT!$I$5:$I$301,[8]LUT!$N$5:$N$301)</f>
        <v xml:space="preserve">Réacteur </v>
      </c>
      <c r="L309" s="158" t="s">
        <v>105</v>
      </c>
      <c r="M309" s="119"/>
      <c r="N309" s="119" t="s">
        <v>105</v>
      </c>
      <c r="O309" s="119"/>
      <c r="P309" s="119"/>
      <c r="Q309" s="119"/>
      <c r="R309" s="119"/>
      <c r="S309" s="119"/>
      <c r="T309" s="119"/>
      <c r="U309" s="119"/>
      <c r="V309" s="119"/>
      <c r="W309" s="148" t="s">
        <v>2159</v>
      </c>
      <c r="X309" s="207" cm="1">
        <f t="array" ref="X3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0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09" s="148" t="s">
        <v>3424</v>
      </c>
      <c r="AA309" s="207" cm="1">
        <f t="array" ref="AA3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0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09" s="48"/>
      <c r="AD309" s="117" t="s">
        <v>2197</v>
      </c>
      <c r="AE309" s="119"/>
      <c r="AF309" s="181">
        <f>IFERROR(VLOOKUP(Tableau210[[#This Row],[OPERATION]],Tableau4[],5,FALSE),"")</f>
        <v>0</v>
      </c>
      <c r="AG309" s="178" cm="1">
        <f t="array" ref="AG309">IFERROR(
   SUM(
      _xlfn._xlws.FILTER(
         Tableau3[JP],
         (Tableau3[ITEM]=Tableau210[[#This Row],[NOM]])*
         (Tableau3[Rep.]=Tableau210[[#This Row],[REPERE BUTA]])
      )
   ),
0)</f>
        <v>0</v>
      </c>
      <c r="AH309" s="182">
        <f>IFERROR(VLOOKUP(Tableau210[[#This Row],[OPERATION]],Tableau4[],4,FALSE),"")</f>
        <v>1</v>
      </c>
      <c r="AI309" s="178" cm="1">
        <f t="array" ref="AI309">IFERROR(
   SUM(
      _xlfn._xlws.FILTER(
         Tableau3[BP],
         (Tableau3[ITEM]=Tableau210[[#This Row],[NOM]])*
         (Tableau3[Rep.]=Tableau210[[#This Row],[REPERE BUTA]])
      )
   ),
0)</f>
        <v>1</v>
      </c>
      <c r="AJ309" s="182" t="str">
        <f>IF(Tableau210[[#This Row],[NB JP EMIS]]=1,"1 JP","") &amp; IF(Tableau210[[#This Row],[NB BP EMIS]]=1," 1 BP","")</f>
        <v xml:space="preserve"> 1 BP</v>
      </c>
      <c r="AK309" s="177" t="str">
        <f>IF(Tableau210[[#This Row],[NB JP BUTA]]=1,"1 JP","") &amp; IF(Tableau210[[#This Row],[Nb BP BUTA]]=1," 1 BP","") &amp; IF(Tableau210[[#This Row],[Nb BP BUTA]]=2," 2 BP","")</f>
        <v xml:space="preserve"> 1 BP</v>
      </c>
      <c r="AL309" s="117" t="s">
        <v>103</v>
      </c>
      <c r="AM309" s="117">
        <f>IFERROR(+VLOOKUP(AY309,Tiges!$G$4:$I$569,3,FALSE),"")</f>
        <v>27</v>
      </c>
      <c r="AN309" s="48"/>
      <c r="AO309" s="148" t="s">
        <v>3424</v>
      </c>
      <c r="AP309" s="177" cm="1">
        <f t="array" ref="AP3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09" s="148" t="s">
        <v>3424</v>
      </c>
      <c r="AS309" s="177" t="str" cm="1">
        <f t="array" ref="AS3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3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09" s="148" t="s">
        <v>3424</v>
      </c>
      <c r="AV309" s="177" t="str" cm="1">
        <f t="array" ref="AV3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09" s="117"/>
      <c r="AY309" s="117" cm="1">
        <f t="array" ref="AY309">IFERROR(_xlfn.XLOOKUP(Tableau210[[#This Row],[DN DONNEES BUTA ]]&amp;Tableau210[[#This Row],[PN DONNEES BUTA]],Tiges!$B$4:$B$79&amp;Tiges!$C$4:$C$79,Tiges!$G$4:$G$79),"")</f>
        <v>16</v>
      </c>
      <c r="AZ309" s="117"/>
      <c r="BA309" s="117" cm="1">
        <f t="array" ref="BA309">IFERROR(_xlfn.XLOOKUP(Tableau210[[#This Row],[DN DONNEES BUTA ]]&amp;Tableau210[[#This Row],[PN DONNEES BUTA]],Tiges!$B$4:$B$79&amp;Tiges!$C$4:$C$79,Tiges!$H$4:$H$79),"")</f>
        <v>80</v>
      </c>
      <c r="BB309" s="117"/>
      <c r="BC309" s="182">
        <f>IFERROR(VLOOKUP(Tableau210[[#This Row],[OPERATION]],Tableau4[],2,FALSE),"")</f>
        <v>1</v>
      </c>
      <c r="BD309" s="177" cm="1">
        <f t="array" ref="BD309">IFERROR(
   SUM(
      _xlfn._xlws.FILTER(
         Tableau3[Nb Platinage Joint],
         (Tableau3[ITEM]=Tableau210[[#This Row],[NOM]])*
         (Tableau3[Rep.]=Tableau210[[#This Row],[REPERE BUTA]])
      )
   ),
0)</f>
        <v>1</v>
      </c>
      <c r="BE309" s="182">
        <f>IFERROR(VLOOKUP(Tableau210[[#This Row],[OPERATION]],Tableau4[],3,FALSE),"")</f>
        <v>1</v>
      </c>
      <c r="BF309" s="177" cm="1">
        <f t="array" ref="BF309">IFERROR(
   SUM(
      _xlfn._xlws.FILTER(
         Tableau3[Joint Définitif Nb],
         (Tableau3[ITEM]=Tableau210[[#This Row],[NOM]])*
         (Tableau3[Rep.]=Tableau210[[#This Row],[REPERE BUTA]])
      )
   ),
0)</f>
        <v>1</v>
      </c>
      <c r="BG309" s="148" t="s">
        <v>3424</v>
      </c>
      <c r="BH309" s="177" t="str" cm="1">
        <f t="array" ref="BH3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09" s="148" t="s">
        <v>3424</v>
      </c>
      <c r="BK309" s="148" t="s">
        <v>3424</v>
      </c>
      <c r="BL309" s="167" t="s">
        <v>2380</v>
      </c>
      <c r="BM309" s="167"/>
      <c r="BN309" s="117"/>
      <c r="BO309" s="117"/>
      <c r="BP309" s="117"/>
      <c r="BQ309" s="48"/>
      <c r="BR309" s="119"/>
      <c r="BS309" s="48"/>
      <c r="BT309" s="48"/>
      <c r="BU309" s="48"/>
      <c r="BV309" s="48"/>
      <c r="BW309" s="48"/>
      <c r="BX309" s="48"/>
    </row>
    <row r="310" spans="1:76" ht="15.75" hidden="1" x14ac:dyDescent="0.25">
      <c r="A310" s="48" t="e" cm="1">
        <f t="array" ref="A310">_xlfn.XLOOKUP(Tableau210[[#This Row],[NOM]]&amp;Tableau210[[#This Row],[REPERE BUTA]],[6]!Tableau16[POSTE TECHNIQUE]&amp;[6]!Tableau16[Repere ADM],[6]!Tableau16[NUMERO CLIENT])</f>
        <v>#N/A</v>
      </c>
      <c r="B310" s="48" t="e" cm="1">
        <f t="array" ref="B310">_xlfn.XLOOKUP(Tableau210[[#This Row],[NOM]]&amp;Tableau210[[#This Row],[REPERE BUTA]],[6]!Tableau16[POSTE TECHNIQUE]&amp;[6]!Tableau16[Repere REF],[6]!Tableau16[NUMERO CLIENT])</f>
        <v>#N/A</v>
      </c>
      <c r="C310" s="48" cm="1">
        <f t="array" ref="C310">_xlfn.XLOOKUP(Tableau210[[#This Row],[NOM]]&amp;Tableau210[[#This Row],[Repere Ubleam]],[7]Sheet1!$C$2:$C$2995&amp;[7]Sheet1!$I$2:$I$2995,[7]Sheet1!$A$2:$A$2995)</f>
        <v>283</v>
      </c>
      <c r="D310" s="48" t="str">
        <f>C310&amp;""</f>
        <v>283</v>
      </c>
      <c r="E310" s="48" t="e">
        <v>#N/A</v>
      </c>
      <c r="F310" s="48" t="e">
        <v>#N/A</v>
      </c>
      <c r="G310" s="176" t="s">
        <v>1337</v>
      </c>
      <c r="H310" s="119" t="s">
        <v>1067</v>
      </c>
      <c r="I310" s="119" t="s">
        <v>80</v>
      </c>
      <c r="J310" s="119" t="s">
        <v>1072</v>
      </c>
      <c r="K310" s="416" t="str">
        <f>_xlfn.XLOOKUP(Tableau210[[#This Row],[NOM]],[8]LUT!$I$5:$I$301,[8]LUT!$N$5:$N$301)</f>
        <v xml:space="preserve">Réacteur </v>
      </c>
      <c r="L310" s="158" t="s">
        <v>106</v>
      </c>
      <c r="M310" s="119"/>
      <c r="N310" s="119" t="s">
        <v>106</v>
      </c>
      <c r="O310" s="119"/>
      <c r="P310" s="119"/>
      <c r="Q310" s="119"/>
      <c r="R310" s="119"/>
      <c r="S310" s="119"/>
      <c r="T310" s="119"/>
      <c r="U310" s="119"/>
      <c r="V310" s="119"/>
      <c r="W310" s="148">
        <v>50</v>
      </c>
      <c r="X310" s="207" cm="1">
        <f t="array" ref="X3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1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10" s="148">
        <v>50</v>
      </c>
      <c r="AA310" s="207" cm="1">
        <f t="array" ref="AA3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1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10" s="48"/>
      <c r="AD310" s="117" t="s">
        <v>2196</v>
      </c>
      <c r="AE310" s="119"/>
      <c r="AF310" s="181">
        <f>IFERROR(VLOOKUP(Tableau210[[#This Row],[OPERATION]],Tableau4[],5,FALSE),"")</f>
        <v>0</v>
      </c>
      <c r="AG310" s="178" cm="1">
        <f t="array" ref="AG310">IFERROR(
   SUM(
      _xlfn._xlws.FILTER(
         Tableau3[JP],
         (Tableau3[ITEM]=Tableau210[[#This Row],[NOM]])*
         (Tableau3[Rep.]=Tableau210[[#This Row],[REPERE BUTA]])
      )
   ),
0)</f>
        <v>0</v>
      </c>
      <c r="AH310" s="182">
        <f>IFERROR(VLOOKUP(Tableau210[[#This Row],[OPERATION]],Tableau4[],4,FALSE),"")</f>
        <v>0</v>
      </c>
      <c r="AI310" s="178" cm="1">
        <f t="array" ref="AI310">IFERROR(
   SUM(
      _xlfn._xlws.FILTER(
         Tableau3[BP],
         (Tableau3[ITEM]=Tableau210[[#This Row],[NOM]])*
         (Tableau3[Rep.]=Tableau210[[#This Row],[REPERE BUTA]])
      )
   ),
0)</f>
        <v>0</v>
      </c>
      <c r="AJ310" s="181" t="str">
        <f>IF(Tableau210[[#This Row],[NB JP EMIS]]=1,"1 JP","") &amp; IF(Tableau210[[#This Row],[NB BP EMIS]]=1," 1 BP","")</f>
        <v/>
      </c>
      <c r="AK310" s="177" t="str">
        <f>IF(Tableau210[[#This Row],[NB JP BUTA]]=1,"1 JP","") &amp; IF(Tableau210[[#This Row],[Nb BP BUTA]]=1," 1 BP","") &amp; IF(Tableau210[[#This Row],[Nb BP BUTA]]=2," 2 BP","")</f>
        <v/>
      </c>
      <c r="AL310" s="117" t="s">
        <v>103</v>
      </c>
      <c r="AM310" s="117">
        <f>IFERROR(+VLOOKUP(AY310,Tiges!$G$4:$I$569,3,FALSE),"")</f>
        <v>27</v>
      </c>
      <c r="AN310" s="48"/>
      <c r="AO310" s="117">
        <v>8</v>
      </c>
      <c r="AP310" s="177" cm="1">
        <f t="array" ref="AP3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10" s="117" t="s">
        <v>2163</v>
      </c>
      <c r="AS310" s="177" t="str" cm="1">
        <f t="array" ref="AS3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3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10" s="117" t="s">
        <v>1123</v>
      </c>
      <c r="AV310" s="177" t="str" cm="1">
        <f t="array" ref="AV3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10" s="117"/>
      <c r="AY310" s="117" cm="1">
        <f t="array" ref="AY310">IFERROR(_xlfn.XLOOKUP(Tableau210[[#This Row],[DN DONNEES BUTA ]]&amp;Tableau210[[#This Row],[PN DONNEES BUTA]],Tiges!$B$4:$B$79&amp;Tiges!$C$4:$C$79,Tiges!$G$4:$G$79),"")</f>
        <v>16</v>
      </c>
      <c r="AZ310" s="117"/>
      <c r="BA310" s="117" cm="1">
        <f t="array" ref="BA310">IFERROR(_xlfn.XLOOKUP(Tableau210[[#This Row],[DN DONNEES BUTA ]]&amp;Tableau210[[#This Row],[PN DONNEES BUTA]],Tiges!$B$4:$B$79&amp;Tiges!$C$4:$C$79,Tiges!$H$4:$H$79),"")</f>
        <v>90</v>
      </c>
      <c r="BB310" s="117"/>
      <c r="BC310" s="182">
        <f>IFERROR(VLOOKUP(Tableau210[[#This Row],[OPERATION]],Tableau4[],2,FALSE),"")</f>
        <v>0</v>
      </c>
      <c r="BD310" s="177" cm="1">
        <f t="array" ref="BD310">IFERROR(
   SUM(
      _xlfn._xlws.FILTER(
         Tableau3[Nb Platinage Joint],
         (Tableau3[ITEM]=Tableau210[[#This Row],[NOM]])*
         (Tableau3[Rep.]=Tableau210[[#This Row],[REPERE BUTA]])
      )
   ),
0)</f>
        <v>0</v>
      </c>
      <c r="BE310" s="182">
        <f>IFERROR(VLOOKUP(Tableau210[[#This Row],[OPERATION]],Tableau4[],3,FALSE),"")</f>
        <v>1</v>
      </c>
      <c r="BF310" s="177" cm="1">
        <f t="array" ref="BF310">IFERROR(
   SUM(
      _xlfn._xlws.FILTER(
         Tableau3[Joint Définitif Nb],
         (Tableau3[ITEM]=Tableau210[[#This Row],[NOM]])*
         (Tableau3[Rep.]=Tableau210[[#This Row],[REPERE BUTA]])
      )
   ),
0)</f>
        <v>1</v>
      </c>
      <c r="BG310" s="117" t="s">
        <v>129</v>
      </c>
      <c r="BH310" s="177" t="str" cm="1">
        <f t="array" ref="BH3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10" s="117" t="s">
        <v>2408</v>
      </c>
      <c r="BK310" s="117" t="s">
        <v>37</v>
      </c>
      <c r="BL310" s="167" t="s">
        <v>2380</v>
      </c>
      <c r="BM310" s="167"/>
      <c r="BN310" s="117"/>
      <c r="BO310" s="117"/>
      <c r="BP310" s="117"/>
      <c r="BQ310" s="48"/>
      <c r="BR310" s="119"/>
      <c r="BS310" s="48"/>
      <c r="BT310" s="48"/>
      <c r="BU310" s="48"/>
      <c r="BV310" s="48"/>
      <c r="BW310" s="48"/>
      <c r="BX310" s="48"/>
    </row>
    <row r="311" spans="1:76" ht="15.75" hidden="1" x14ac:dyDescent="0.25">
      <c r="A311" s="48" t="e" cm="1">
        <f t="array" ref="A311">_xlfn.XLOOKUP(Tableau210[[#This Row],[NOM]]&amp;Tableau210[[#This Row],[REPERE BUTA]],[6]!Tableau16[POSTE TECHNIQUE]&amp;[6]!Tableau16[Repere ADM],[6]!Tableau16[NUMERO CLIENT])</f>
        <v>#N/A</v>
      </c>
      <c r="B311" s="48" t="e" cm="1">
        <f t="array" ref="B311">_xlfn.XLOOKUP(Tableau210[[#This Row],[NOM]]&amp;Tableau210[[#This Row],[REPERE BUTA]],[6]!Tableau16[POSTE TECHNIQUE]&amp;[6]!Tableau16[Repere REF],[6]!Tableau16[NUMERO CLIENT])</f>
        <v>#N/A</v>
      </c>
      <c r="C311" s="48" cm="1">
        <f t="array" ref="C311">_xlfn.XLOOKUP(Tableau210[[#This Row],[NOM]]&amp;Tableau210[[#This Row],[Repere Ubleam]],[7]Sheet1!$C$2:$C$2995&amp;[7]Sheet1!$I$2:$I$2995,[7]Sheet1!$A$2:$A$2995)</f>
        <v>284</v>
      </c>
      <c r="D311" s="48" t="str">
        <f>C311&amp;""</f>
        <v>284</v>
      </c>
      <c r="E311" s="48" t="e">
        <v>#N/A</v>
      </c>
      <c r="F311" s="48" t="e">
        <v>#N/A</v>
      </c>
      <c r="G311" s="176" t="s">
        <v>1337</v>
      </c>
      <c r="H311" s="119" t="s">
        <v>1067</v>
      </c>
      <c r="I311" s="119" t="s">
        <v>80</v>
      </c>
      <c r="J311" s="119" t="s">
        <v>1072</v>
      </c>
      <c r="K311" s="416" t="str">
        <f>_xlfn.XLOOKUP(Tableau210[[#This Row],[NOM]],[8]LUT!$I$5:$I$301,[8]LUT!$N$5:$N$301)</f>
        <v xml:space="preserve">Réacteur </v>
      </c>
      <c r="L311" s="158" t="s">
        <v>107</v>
      </c>
      <c r="M311" s="119"/>
      <c r="N311" s="119" t="s">
        <v>107</v>
      </c>
      <c r="O311" s="119"/>
      <c r="P311" s="119"/>
      <c r="Q311" s="119"/>
      <c r="R311" s="119"/>
      <c r="S311" s="119"/>
      <c r="T311" s="119"/>
      <c r="U311" s="119"/>
      <c r="V311" s="119"/>
      <c r="W311" s="148" t="s">
        <v>1118</v>
      </c>
      <c r="X311" s="207" cm="1">
        <f t="array" ref="X3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31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11" s="148" t="s">
        <v>3424</v>
      </c>
      <c r="AA311" s="207" cm="1">
        <f t="array" ref="AA3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1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11" s="48"/>
      <c r="AD311" s="117" t="s">
        <v>2197</v>
      </c>
      <c r="AE311" s="119"/>
      <c r="AF311" s="181">
        <f>IFERROR(VLOOKUP(Tableau210[[#This Row],[OPERATION]],Tableau4[],5,FALSE),"")</f>
        <v>0</v>
      </c>
      <c r="AG311" s="178" cm="1">
        <f t="array" ref="AG311">IFERROR(
   SUM(
      _xlfn._xlws.FILTER(
         Tableau3[JP],
         (Tableau3[ITEM]=Tableau210[[#This Row],[NOM]])*
         (Tableau3[Rep.]=Tableau210[[#This Row],[REPERE BUTA]])
      )
   ),
0)</f>
        <v>0</v>
      </c>
      <c r="AH311" s="182">
        <f>IFERROR(VLOOKUP(Tableau210[[#This Row],[OPERATION]],Tableau4[],4,FALSE),"")</f>
        <v>1</v>
      </c>
      <c r="AI311" s="178" cm="1">
        <f t="array" ref="AI311">IFERROR(
   SUM(
      _xlfn._xlws.FILTER(
         Tableau3[BP],
         (Tableau3[ITEM]=Tableau210[[#This Row],[NOM]])*
         (Tableau3[Rep.]=Tableau210[[#This Row],[REPERE BUTA]])
      )
   ),
0)</f>
        <v>1</v>
      </c>
      <c r="AJ311" s="181" t="str">
        <f>IF(Tableau210[[#This Row],[NB JP EMIS]]=1,"1 JP","") &amp; IF(Tableau210[[#This Row],[NB BP EMIS]]=1," 1 BP","")</f>
        <v xml:space="preserve"> 1 BP</v>
      </c>
      <c r="AK311" s="177" t="str">
        <f>IF(Tableau210[[#This Row],[NB JP BUTA]]=1,"1 JP","") &amp; IF(Tableau210[[#This Row],[Nb BP BUTA]]=1," 1 BP","") &amp; IF(Tableau210[[#This Row],[Nb BP BUTA]]=2," 2 BP","")</f>
        <v xml:space="preserve"> 1 BP</v>
      </c>
      <c r="AL311" s="117" t="s">
        <v>103</v>
      </c>
      <c r="AM311" s="117">
        <f>IFERROR(+VLOOKUP(AY311,Tiges!$G$4:$I$569,3,FALSE),"")</f>
        <v>27</v>
      </c>
      <c r="AN311" s="48"/>
      <c r="AO311" s="117">
        <v>4</v>
      </c>
      <c r="AP311" s="177" cm="1">
        <f t="array" ref="AP3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11" s="117" t="s">
        <v>2271</v>
      </c>
      <c r="AS311" s="177" t="str" cm="1">
        <f t="array" ref="AS3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3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311" s="117" t="s">
        <v>3424</v>
      </c>
      <c r="AV311" s="177" t="str" cm="1">
        <f t="array" ref="AV3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11" s="117"/>
      <c r="AY311" s="117" cm="1">
        <f t="array" ref="AY311">IFERROR(_xlfn.XLOOKUP(Tableau210[[#This Row],[DN DONNEES BUTA ]]&amp;Tableau210[[#This Row],[PN DONNEES BUTA]],Tiges!$B$4:$B$79&amp;Tiges!$C$4:$C$79,Tiges!$G$4:$G$79),"")</f>
        <v>16</v>
      </c>
      <c r="AZ311" s="117"/>
      <c r="BA311" s="117" cm="1">
        <f t="array" ref="BA311">IFERROR(_xlfn.XLOOKUP(Tableau210[[#This Row],[DN DONNEES BUTA ]]&amp;Tableau210[[#This Row],[PN DONNEES BUTA]],Tiges!$B$4:$B$79&amp;Tiges!$C$4:$C$79,Tiges!$H$4:$H$79),"")</f>
        <v>80</v>
      </c>
      <c r="BB311" s="117"/>
      <c r="BC311" s="182">
        <f>IFERROR(VLOOKUP(Tableau210[[#This Row],[OPERATION]],Tableau4[],2,FALSE),"")</f>
        <v>1</v>
      </c>
      <c r="BD311" s="177" cm="1">
        <f t="array" ref="BD311">IFERROR(
   SUM(
      _xlfn._xlws.FILTER(
         Tableau3[Nb Platinage Joint],
         (Tableau3[ITEM]=Tableau210[[#This Row],[NOM]])*
         (Tableau3[Rep.]=Tableau210[[#This Row],[REPERE BUTA]])
      )
   ),
0)</f>
        <v>1</v>
      </c>
      <c r="BE311" s="182">
        <f>IFERROR(VLOOKUP(Tableau210[[#This Row],[OPERATION]],Tableau4[],3,FALSE),"")</f>
        <v>1</v>
      </c>
      <c r="BF311" s="177" cm="1">
        <f t="array" ref="BF311">IFERROR(
   SUM(
      _xlfn._xlws.FILTER(
         Tableau3[Joint Définitif Nb],
         (Tableau3[ITEM]=Tableau210[[#This Row],[NOM]])*
         (Tableau3[Rep.]=Tableau210[[#This Row],[REPERE BUTA]])
      )
   ),
0)</f>
        <v>1</v>
      </c>
      <c r="BG311" s="117" t="s">
        <v>3424</v>
      </c>
      <c r="BH311" s="177" t="str" cm="1">
        <f t="array" ref="BH3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11" s="117" t="s">
        <v>2408</v>
      </c>
      <c r="BK311" s="117" t="s">
        <v>37</v>
      </c>
      <c r="BL311" s="167" t="s">
        <v>2380</v>
      </c>
      <c r="BM311" s="167"/>
      <c r="BN311" s="117"/>
      <c r="BO311" s="117"/>
      <c r="BP311" s="117"/>
      <c r="BQ311" s="48"/>
      <c r="BR311" s="119"/>
      <c r="BS311" s="48"/>
      <c r="BT311" s="48"/>
      <c r="BU311" s="48"/>
      <c r="BV311" s="48"/>
      <c r="BW311" s="48"/>
      <c r="BX311" s="48"/>
    </row>
    <row r="312" spans="1:76" ht="15.75" hidden="1" x14ac:dyDescent="0.25">
      <c r="A312" s="48" t="e" cm="1">
        <f t="array" ref="A312">_xlfn.XLOOKUP(Tableau210[[#This Row],[NOM]]&amp;Tableau210[[#This Row],[REPERE BUTA]],[6]!Tableau16[POSTE TECHNIQUE]&amp;[6]!Tableau16[Repere ADM],[6]!Tableau16[NUMERO CLIENT])</f>
        <v>#N/A</v>
      </c>
      <c r="B312" s="48" t="e" cm="1">
        <f t="array" ref="B312">_xlfn.XLOOKUP(Tableau210[[#This Row],[NOM]]&amp;Tableau210[[#This Row],[REPERE BUTA]],[6]!Tableau16[POSTE TECHNIQUE]&amp;[6]!Tableau16[Repere REF],[6]!Tableau16[NUMERO CLIENT])</f>
        <v>#N/A</v>
      </c>
      <c r="C312" s="48" cm="1">
        <f t="array" ref="C312">_xlfn.XLOOKUP(Tableau210[[#This Row],[NOM]]&amp;Tableau210[[#This Row],[Repere Ubleam]],[7]Sheet1!$C$2:$C$2995&amp;[7]Sheet1!$I$2:$I$2995,[7]Sheet1!$A$2:$A$2995)</f>
        <v>285</v>
      </c>
      <c r="D312" s="48" t="str">
        <f>C312&amp;""</f>
        <v>285</v>
      </c>
      <c r="E312" s="48" t="e">
        <v>#N/A</v>
      </c>
      <c r="F312" s="48" t="e">
        <v>#N/A</v>
      </c>
      <c r="G312" s="176" t="s">
        <v>1337</v>
      </c>
      <c r="H312" s="119" t="s">
        <v>1067</v>
      </c>
      <c r="I312" s="119" t="s">
        <v>80</v>
      </c>
      <c r="J312" s="119" t="s">
        <v>1072</v>
      </c>
      <c r="K312" s="416" t="str">
        <f>_xlfn.XLOOKUP(Tableau210[[#This Row],[NOM]],[8]LUT!$I$5:$I$301,[8]LUT!$N$5:$N$301)</f>
        <v xml:space="preserve">Réacteur </v>
      </c>
      <c r="L312" s="158" t="s">
        <v>108</v>
      </c>
      <c r="M312" s="119"/>
      <c r="N312" s="119" t="s">
        <v>108</v>
      </c>
      <c r="O312" s="119"/>
      <c r="P312" s="119"/>
      <c r="Q312" s="119"/>
      <c r="R312" s="119"/>
      <c r="S312" s="119"/>
      <c r="T312" s="119"/>
      <c r="U312" s="119"/>
      <c r="V312" s="119"/>
      <c r="W312" s="148" t="s">
        <v>2291</v>
      </c>
      <c r="X312" s="207" cm="1">
        <f t="array" ref="X3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1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12" s="148" t="s">
        <v>3424</v>
      </c>
      <c r="AA312" s="207" cm="1">
        <f t="array" ref="AA3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1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12" s="48"/>
      <c r="AD312" s="117" t="s">
        <v>2197</v>
      </c>
      <c r="AE312" s="119"/>
      <c r="AF312" s="181">
        <f>IFERROR(VLOOKUP(Tableau210[[#This Row],[OPERATION]],Tableau4[],5,FALSE),"")</f>
        <v>0</v>
      </c>
      <c r="AG312" s="178" cm="1">
        <f t="array" ref="AG312">IFERROR(
   SUM(
      _xlfn._xlws.FILTER(
         Tableau3[JP],
         (Tableau3[ITEM]=Tableau210[[#This Row],[NOM]])*
         (Tableau3[Rep.]=Tableau210[[#This Row],[REPERE BUTA]])
      )
   ),
0)</f>
        <v>0</v>
      </c>
      <c r="AH312" s="182">
        <f>IFERROR(VLOOKUP(Tableau210[[#This Row],[OPERATION]],Tableau4[],4,FALSE),"")</f>
        <v>1</v>
      </c>
      <c r="AI312" s="178" cm="1">
        <f t="array" ref="AI312">IFERROR(
   SUM(
      _xlfn._xlws.FILTER(
         Tableau3[BP],
         (Tableau3[ITEM]=Tableau210[[#This Row],[NOM]])*
         (Tableau3[Rep.]=Tableau210[[#This Row],[REPERE BUTA]])
      )
   ),
0)</f>
        <v>1</v>
      </c>
      <c r="AJ312" s="182" t="str">
        <f>IF(Tableau210[[#This Row],[NB JP EMIS]]=1,"1 JP","") &amp; IF(Tableau210[[#This Row],[NB BP EMIS]]=1," 1 BP","")</f>
        <v xml:space="preserve"> 1 BP</v>
      </c>
      <c r="AK312" s="177" t="str">
        <f>IF(Tableau210[[#This Row],[NB JP BUTA]]=1,"1 JP","") &amp; IF(Tableau210[[#This Row],[Nb BP BUTA]]=1," 1 BP","") &amp; IF(Tableau210[[#This Row],[Nb BP BUTA]]=2," 2 BP","")</f>
        <v xml:space="preserve"> 1 BP</v>
      </c>
      <c r="AL312" s="117" t="s">
        <v>103</v>
      </c>
      <c r="AM312" s="117">
        <f>IFERROR(+VLOOKUP(AY312,Tiges!$G$4:$I$569,3,FALSE),"")</f>
        <v>32</v>
      </c>
      <c r="AN312" s="48"/>
      <c r="AO312" s="170" t="s">
        <v>3424</v>
      </c>
      <c r="AP312" s="177" cm="1">
        <f t="array" ref="AP3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12" s="170" t="s">
        <v>3424</v>
      </c>
      <c r="AS312" s="177" t="str" cm="1">
        <f t="array" ref="AS3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3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312" s="170" t="s">
        <v>3424</v>
      </c>
      <c r="AV312" s="177" t="str" cm="1">
        <f t="array" ref="AV3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12" s="117"/>
      <c r="AY312" s="117" cm="1">
        <f t="array" ref="AY312">IFERROR(_xlfn.XLOOKUP(Tableau210[[#This Row],[DN DONNEES BUTA ]]&amp;Tableau210[[#This Row],[PN DONNEES BUTA]],Tiges!$B$4:$B$79&amp;Tiges!$C$4:$C$79,Tiges!$G$4:$G$79),"")</f>
        <v>20</v>
      </c>
      <c r="AZ312" s="117"/>
      <c r="BA312" s="117" cm="1">
        <f t="array" ref="BA312">IFERROR(_xlfn.XLOOKUP(Tableau210[[#This Row],[DN DONNEES BUTA ]]&amp;Tableau210[[#This Row],[PN DONNEES BUTA]],Tiges!$B$4:$B$79&amp;Tiges!$C$4:$C$79,Tiges!$H$4:$H$79),"")</f>
        <v>100</v>
      </c>
      <c r="BB312" s="117"/>
      <c r="BC312" s="182">
        <f>IFERROR(VLOOKUP(Tableau210[[#This Row],[OPERATION]],Tableau4[],2,FALSE),"")</f>
        <v>1</v>
      </c>
      <c r="BD312" s="177" cm="1">
        <f t="array" ref="BD312">IFERROR(
   SUM(
      _xlfn._xlws.FILTER(
         Tableau3[Nb Platinage Joint],
         (Tableau3[ITEM]=Tableau210[[#This Row],[NOM]])*
         (Tableau3[Rep.]=Tableau210[[#This Row],[REPERE BUTA]])
      )
   ),
0)</f>
        <v>1</v>
      </c>
      <c r="BE312" s="182">
        <f>IFERROR(VLOOKUP(Tableau210[[#This Row],[OPERATION]],Tableau4[],3,FALSE),"")</f>
        <v>1</v>
      </c>
      <c r="BF312" s="177" cm="1">
        <f t="array" ref="BF312">IFERROR(
   SUM(
      _xlfn._xlws.FILTER(
         Tableau3[Joint Définitif Nb],
         (Tableau3[ITEM]=Tableau210[[#This Row],[NOM]])*
         (Tableau3[Rep.]=Tableau210[[#This Row],[REPERE BUTA]])
      )
   ),
0)</f>
        <v>1</v>
      </c>
      <c r="BG312" s="170" t="s">
        <v>3424</v>
      </c>
      <c r="BH312" s="177" t="str" cm="1">
        <f t="array" ref="BH3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12" s="170" t="s">
        <v>3424</v>
      </c>
      <c r="BK312" s="170" t="s">
        <v>3424</v>
      </c>
      <c r="BL312" s="167" t="s">
        <v>2380</v>
      </c>
      <c r="BM312" s="167"/>
      <c r="BN312" s="117"/>
      <c r="BO312" s="117"/>
      <c r="BP312" s="117"/>
      <c r="BQ312" s="48"/>
      <c r="BR312" s="119"/>
      <c r="BS312" s="48"/>
      <c r="BT312" s="48"/>
      <c r="BU312" s="48"/>
      <c r="BV312" s="48"/>
      <c r="BW312" s="48"/>
      <c r="BX312" s="48"/>
    </row>
    <row r="313" spans="1:76" ht="15.75" hidden="1" x14ac:dyDescent="0.25">
      <c r="A313" s="48" t="e" cm="1">
        <f t="array" ref="A313">_xlfn.XLOOKUP(Tableau210[[#This Row],[NOM]]&amp;Tableau210[[#This Row],[REPERE BUTA]],[6]!Tableau16[POSTE TECHNIQUE]&amp;[6]!Tableau16[Repere ADM],[6]!Tableau16[NUMERO CLIENT])</f>
        <v>#N/A</v>
      </c>
      <c r="B313" s="48" t="e" cm="1">
        <f t="array" ref="B313">_xlfn.XLOOKUP(Tableau210[[#This Row],[NOM]]&amp;Tableau210[[#This Row],[REPERE BUTA]],[6]!Tableau16[POSTE TECHNIQUE]&amp;[6]!Tableau16[Repere REF],[6]!Tableau16[NUMERO CLIENT])</f>
        <v>#N/A</v>
      </c>
      <c r="C313" s="48" cm="1">
        <f t="array" ref="C313">_xlfn.XLOOKUP(Tableau210[[#This Row],[NOM]]&amp;Tableau210[[#This Row],[Repere Ubleam]],[7]Sheet1!$C$2:$C$2995&amp;[7]Sheet1!$I$2:$I$2995,[7]Sheet1!$A$2:$A$2995)</f>
        <v>286</v>
      </c>
      <c r="D313" s="48" t="str">
        <f>C313&amp;""</f>
        <v>286</v>
      </c>
      <c r="E313" s="48" t="e">
        <v>#N/A</v>
      </c>
      <c r="F313" s="48" t="e">
        <v>#N/A</v>
      </c>
      <c r="G313" s="176" t="s">
        <v>1337</v>
      </c>
      <c r="H313" s="119" t="s">
        <v>1067</v>
      </c>
      <c r="I313" s="119" t="s">
        <v>80</v>
      </c>
      <c r="J313" s="119" t="s">
        <v>1072</v>
      </c>
      <c r="K313" s="416" t="str">
        <f>_xlfn.XLOOKUP(Tableau210[[#This Row],[NOM]],[8]LUT!$I$5:$I$301,[8]LUT!$N$5:$N$301)</f>
        <v xml:space="preserve">Réacteur </v>
      </c>
      <c r="L313" s="158" t="s">
        <v>111</v>
      </c>
      <c r="M313" s="158"/>
      <c r="N313" s="158" t="s">
        <v>111</v>
      </c>
      <c r="O313" s="158"/>
      <c r="P313" s="158"/>
      <c r="Q313" s="158"/>
      <c r="R313" s="158"/>
      <c r="S313" s="158"/>
      <c r="T313" s="158"/>
      <c r="U313" s="158"/>
      <c r="V313" s="158"/>
      <c r="W313" s="175">
        <v>200</v>
      </c>
      <c r="X313" s="207" cm="1">
        <f t="array" ref="X3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313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13" s="175">
        <v>50</v>
      </c>
      <c r="AA313" s="207" cm="1">
        <f t="array" ref="AA3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13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13" s="159"/>
      <c r="AD313" s="117" t="s">
        <v>2197</v>
      </c>
      <c r="AE313" s="158"/>
      <c r="AF313" s="181">
        <f>IFERROR(VLOOKUP(Tableau210[[#This Row],[OPERATION]],Tableau4[],5,FALSE),"")</f>
        <v>0</v>
      </c>
      <c r="AG313" s="179" cm="1">
        <f t="array" ref="AG313">IFERROR(
   SUM(
      _xlfn._xlws.FILTER(
         Tableau3[JP],
         (Tableau3[ITEM]=Tableau210[[#This Row],[NOM]])*
         (Tableau3[Rep.]=Tableau210[[#This Row],[REPERE BUTA]])
      )
   ),
0)</f>
        <v>0</v>
      </c>
      <c r="AH313" s="182">
        <f>IFERROR(VLOOKUP(Tableau210[[#This Row],[OPERATION]],Tableau4[],4,FALSE),"")</f>
        <v>1</v>
      </c>
      <c r="AI313" s="179" cm="1">
        <f t="array" ref="AI313">IFERROR(
   SUM(
      _xlfn._xlws.FILTER(
         Tableau3[BP],
         (Tableau3[ITEM]=Tableau210[[#This Row],[NOM]])*
         (Tableau3[Rep.]=Tableau210[[#This Row],[REPERE BUTA]])
      )
   ),
0)</f>
        <v>1</v>
      </c>
      <c r="AJ313" s="183" t="str">
        <f>IF(Tableau210[[#This Row],[NB JP EMIS]]=1,"1 JP","") &amp; IF(Tableau210[[#This Row],[NB BP EMIS]]=1," 1 BP","")</f>
        <v xml:space="preserve"> 1 BP</v>
      </c>
      <c r="AK313" s="179" t="str">
        <f>IF(Tableau210[[#This Row],[NB JP BUTA]]=1,"1 JP","") &amp; IF(Tableau210[[#This Row],[Nb BP BUTA]]=1," 1 BP","") &amp; IF(Tableau210[[#This Row],[Nb BP BUTA]]=2," 2 BP","")</f>
        <v xml:space="preserve"> 1 BP</v>
      </c>
      <c r="AL313" s="118" t="s">
        <v>103</v>
      </c>
      <c r="AM313" s="118">
        <f>IFERROR(+VLOOKUP(AY313,Tiges!$G$4:$I$569,3,FALSE),"")</f>
        <v>36</v>
      </c>
      <c r="AN313" s="159"/>
      <c r="AO313" s="118">
        <v>12</v>
      </c>
      <c r="AP313" s="177" cm="1">
        <f t="array" ref="AP3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13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13" s="118" t="s">
        <v>2162</v>
      </c>
      <c r="AS313" s="177" t="str" cm="1">
        <f t="array" ref="AS3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M24x160</v>
      </c>
      <c r="AT313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313" s="118" t="s">
        <v>1123</v>
      </c>
      <c r="AV313" s="177" t="str" cm="1">
        <f t="array" ref="AV3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13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13" s="118"/>
      <c r="AY313" s="118" cm="1">
        <f t="array" ref="AY313">IFERROR(_xlfn.XLOOKUP(Tableau210[[#This Row],[DN DONNEES BUTA ]]&amp;Tableau210[[#This Row],[PN DONNEES BUTA]],Tiges!$B$4:$B$79&amp;Tiges!$C$4:$C$79,Tiges!$G$4:$G$79),"")</f>
        <v>22</v>
      </c>
      <c r="AZ313" s="118"/>
      <c r="BA313" s="118" cm="1">
        <f t="array" ref="BA313">IFERROR(_xlfn.XLOOKUP(Tableau210[[#This Row],[DN DONNEES BUTA ]]&amp;Tableau210[[#This Row],[PN DONNEES BUTA]],Tiges!$B$4:$B$79&amp;Tiges!$C$4:$C$79,Tiges!$H$4:$H$79),"")</f>
        <v>140</v>
      </c>
      <c r="BB313" s="118"/>
      <c r="BC313" s="182">
        <f>IFERROR(VLOOKUP(Tableau210[[#This Row],[OPERATION]],Tableau4[],2,FALSE),"")</f>
        <v>1</v>
      </c>
      <c r="BD313" s="177" cm="1">
        <f t="array" ref="BD313">IFERROR(
   SUM(
      _xlfn._xlws.FILTER(
         Tableau3[Nb Platinage Joint],
         (Tableau3[ITEM]=Tableau210[[#This Row],[NOM]])*
         (Tableau3[Rep.]=Tableau210[[#This Row],[REPERE BUTA]])
      )
   ),
0)</f>
        <v>1</v>
      </c>
      <c r="BE313" s="182">
        <f>IFERROR(VLOOKUP(Tableau210[[#This Row],[OPERATION]],Tableau4[],3,FALSE),"")</f>
        <v>1</v>
      </c>
      <c r="BF313" s="177" cm="1">
        <f t="array" ref="BF313">IFERROR(
   SUM(
      _xlfn._xlws.FILTER(
         Tableau3[Joint Définitif Nb],
         (Tableau3[ITEM]=Tableau210[[#This Row],[NOM]])*
         (Tableau3[Rep.]=Tableau210[[#This Row],[REPERE BUTA]])
      )
   ),
0)</f>
        <v>1</v>
      </c>
      <c r="BG313" s="118" t="s">
        <v>129</v>
      </c>
      <c r="BH313" s="180" t="str" cm="1">
        <f t="array" ref="BH3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13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13" s="118" t="s">
        <v>2408</v>
      </c>
      <c r="BK313" s="118" t="s">
        <v>37</v>
      </c>
      <c r="BL313" s="167" t="s">
        <v>2380</v>
      </c>
      <c r="BM313" s="210"/>
      <c r="BN313" s="118"/>
      <c r="BO313" s="118"/>
      <c r="BP313" s="118"/>
      <c r="BQ313" s="159"/>
      <c r="BR313" s="158"/>
      <c r="BS313" s="159"/>
      <c r="BT313" s="159"/>
      <c r="BU313" s="159"/>
      <c r="BV313" s="159"/>
      <c r="BW313" s="159"/>
      <c r="BX313" s="159"/>
    </row>
    <row r="314" spans="1:76" ht="15.75" hidden="1" x14ac:dyDescent="0.25">
      <c r="A314" s="48" t="e" cm="1">
        <f t="array" ref="A314">_xlfn.XLOOKUP(Tableau210[[#This Row],[NOM]]&amp;Tableau210[[#This Row],[REPERE BUTA]],[6]!Tableau16[POSTE TECHNIQUE]&amp;[6]!Tableau16[Repere ADM],[6]!Tableau16[NUMERO CLIENT])</f>
        <v>#N/A</v>
      </c>
      <c r="B314" s="48" t="e" cm="1">
        <f t="array" ref="B314">_xlfn.XLOOKUP(Tableau210[[#This Row],[NOM]]&amp;Tableau210[[#This Row],[REPERE BUTA]],[6]!Tableau16[POSTE TECHNIQUE]&amp;[6]!Tableau16[Repere REF],[6]!Tableau16[NUMERO CLIENT])</f>
        <v>#N/A</v>
      </c>
      <c r="C314" s="48" cm="1">
        <f t="array" ref="C314">_xlfn.XLOOKUP(Tableau210[[#This Row],[NOM]]&amp;Tableau210[[#This Row],[Repere Ubleam]],[7]Sheet1!$C$2:$C$2995&amp;[7]Sheet1!$I$2:$I$2995,[7]Sheet1!$A$2:$A$2995)</f>
        <v>287</v>
      </c>
      <c r="D314" s="48" t="str">
        <f>C314&amp;""</f>
        <v>287</v>
      </c>
      <c r="E314" s="48" t="e">
        <v>#N/A</v>
      </c>
      <c r="F314" s="48" t="e">
        <v>#N/A</v>
      </c>
      <c r="G314" s="176" t="s">
        <v>1337</v>
      </c>
      <c r="H314" s="119" t="s">
        <v>1067</v>
      </c>
      <c r="I314" s="119" t="s">
        <v>80</v>
      </c>
      <c r="J314" s="119" t="s">
        <v>1072</v>
      </c>
      <c r="K314" s="416" t="str">
        <f>_xlfn.XLOOKUP(Tableau210[[#This Row],[NOM]],[8]LUT!$I$5:$I$301,[8]LUT!$N$5:$N$301)</f>
        <v xml:space="preserve">Réacteur </v>
      </c>
      <c r="L314" s="158" t="s">
        <v>113</v>
      </c>
      <c r="M314" s="158" t="s">
        <v>1234</v>
      </c>
      <c r="N314" s="158" t="s">
        <v>1234</v>
      </c>
      <c r="O314" s="158" t="s">
        <v>2109</v>
      </c>
      <c r="P314" s="158"/>
      <c r="Q314" s="158"/>
      <c r="R314" s="158"/>
      <c r="S314" s="158"/>
      <c r="T314" s="158"/>
      <c r="U314" s="158"/>
      <c r="V314" s="158"/>
      <c r="W314" s="175">
        <v>150</v>
      </c>
      <c r="X314" s="207" cm="1">
        <f t="array" ref="X3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14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14" s="175">
        <v>50</v>
      </c>
      <c r="AA314" s="207" cm="1">
        <f t="array" ref="AA3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14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14" s="159"/>
      <c r="AD314" s="117" t="s">
        <v>2196</v>
      </c>
      <c r="AE314" s="158"/>
      <c r="AF314" s="181">
        <f>IFERROR(VLOOKUP(Tableau210[[#This Row],[OPERATION]],Tableau4[],5,FALSE),"")</f>
        <v>0</v>
      </c>
      <c r="AG314" s="179" cm="1">
        <f t="array" ref="AG314">IFERROR(
   SUM(
      _xlfn._xlws.FILTER(
         Tableau3[JP],
         (Tableau3[ITEM]=Tableau210[[#This Row],[NOM]])*
         (Tableau3[Rep.]=Tableau210[[#This Row],[REPERE BUTA]])
      )
   ),
0)</f>
        <v>0</v>
      </c>
      <c r="AH314" s="182">
        <f>IFERROR(VLOOKUP(Tableau210[[#This Row],[OPERATION]],Tableau4[],4,FALSE),"")</f>
        <v>0</v>
      </c>
      <c r="AI314" s="179" cm="1">
        <f t="array" ref="AI314">IFERROR(
   SUM(
      _xlfn._xlws.FILTER(
         Tableau3[BP],
         (Tableau3[ITEM]=Tableau210[[#This Row],[NOM]])*
         (Tableau3[Rep.]=Tableau210[[#This Row],[REPERE BUTA]])
      )
   ),
0)</f>
        <v>0</v>
      </c>
      <c r="AJ314" s="183" t="str">
        <f>IF(Tableau210[[#This Row],[NB JP EMIS]]=1,"1 JP","") &amp; IF(Tableau210[[#This Row],[NB BP EMIS]]=1," 1 BP","")</f>
        <v/>
      </c>
      <c r="AK314" s="179" t="str">
        <f>IF(Tableau210[[#This Row],[NB JP BUTA]]=1,"1 JP","") &amp; IF(Tableau210[[#This Row],[Nb BP BUTA]]=1," 1 BP","") &amp; IF(Tableau210[[#This Row],[Nb BP BUTA]]=2," 2 BP","")</f>
        <v/>
      </c>
      <c r="AL314" s="118" t="s">
        <v>103</v>
      </c>
      <c r="AM314" s="118">
        <f>IFERROR(+VLOOKUP(AY314,Tiges!$G$4:$I$569,3,FALSE),"")</f>
        <v>32</v>
      </c>
      <c r="AN314" s="159"/>
      <c r="AO314" s="118">
        <v>12</v>
      </c>
      <c r="AP314" s="180" cm="1">
        <f t="array" ref="AP3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14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14" s="118" t="s">
        <v>2294</v>
      </c>
      <c r="AS314" s="177" t="str" cm="1">
        <f t="array" ref="AS3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314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314" s="118" t="s">
        <v>1123</v>
      </c>
      <c r="AV314" s="177" t="str" cm="1">
        <f t="array" ref="AV3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14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14" s="118"/>
      <c r="AY314" s="118" cm="1">
        <f t="array" ref="AY314">IFERROR(_xlfn.XLOOKUP(Tableau210[[#This Row],[DN DONNEES BUTA ]]&amp;Tableau210[[#This Row],[PN DONNEES BUTA]],Tiges!$B$4:$B$79&amp;Tiges!$C$4:$C$79,Tiges!$G$4:$G$79),"")</f>
        <v>20</v>
      </c>
      <c r="AZ314" s="118"/>
      <c r="BA314" s="118" cm="1">
        <f t="array" ref="BA314">IFERROR(_xlfn.XLOOKUP(Tableau210[[#This Row],[DN DONNEES BUTA ]]&amp;Tableau210[[#This Row],[PN DONNEES BUTA]],Tiges!$B$4:$B$79&amp;Tiges!$C$4:$C$79,Tiges!$H$4:$H$79),"")</f>
        <v>130</v>
      </c>
      <c r="BB314" s="118"/>
      <c r="BC314" s="182">
        <f>IFERROR(VLOOKUP(Tableau210[[#This Row],[OPERATION]],Tableau4[],2,FALSE),"")</f>
        <v>0</v>
      </c>
      <c r="BD314" s="177" cm="1">
        <f t="array" ref="BD314">IFERROR(
   SUM(
      _xlfn._xlws.FILTER(
         Tableau3[Nb Platinage Joint],
         (Tableau3[ITEM]=Tableau210[[#This Row],[NOM]])*
         (Tableau3[Rep.]=Tableau210[[#This Row],[REPERE BUTA]])
      )
   ),
0)</f>
        <v>0</v>
      </c>
      <c r="BE314" s="182">
        <f>IFERROR(VLOOKUP(Tableau210[[#This Row],[OPERATION]],Tableau4[],3,FALSE),"")</f>
        <v>1</v>
      </c>
      <c r="BF314" s="180" cm="1">
        <f t="array" ref="BF314">IFERROR(
   SUM(
      _xlfn._xlws.FILTER(
         Tableau3[Joint Définitif Nb],
         (Tableau3[ITEM]=Tableau210[[#This Row],[NOM]])*
         (Tableau3[Rep.]=Tableau210[[#This Row],[REPERE BUTA]])
      )
   ),
0)</f>
        <v>2</v>
      </c>
      <c r="BG314" s="118" t="s">
        <v>129</v>
      </c>
      <c r="BH314" s="180" t="str" cm="1">
        <f t="array" ref="BH3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14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14" s="118" t="s">
        <v>2409</v>
      </c>
      <c r="BK314" s="118" t="s">
        <v>37</v>
      </c>
      <c r="BL314" s="167" t="s">
        <v>2380</v>
      </c>
      <c r="BM314" s="210"/>
      <c r="BN314" s="118"/>
      <c r="BO314" s="118"/>
      <c r="BP314" s="118"/>
      <c r="BQ314" s="159"/>
      <c r="BR314" s="158"/>
      <c r="BS314" s="159"/>
      <c r="BT314" s="159"/>
      <c r="BU314" s="159"/>
      <c r="BV314" s="159"/>
      <c r="BW314" s="159"/>
      <c r="BX314" s="159"/>
    </row>
    <row r="315" spans="1:76" ht="15.75" hidden="1" x14ac:dyDescent="0.25">
      <c r="A315" s="48" t="e" cm="1">
        <f t="array" ref="A315">_xlfn.XLOOKUP(Tableau210[[#This Row],[NOM]]&amp;Tableau210[[#This Row],[REPERE BUTA]],[6]!Tableau16[POSTE TECHNIQUE]&amp;[6]!Tableau16[Repere ADM],[6]!Tableau16[NUMERO CLIENT])</f>
        <v>#N/A</v>
      </c>
      <c r="B315" s="48" t="e" cm="1">
        <f t="array" ref="B315">_xlfn.XLOOKUP(Tableau210[[#This Row],[NOM]]&amp;Tableau210[[#This Row],[REPERE BUTA]],[6]!Tableau16[POSTE TECHNIQUE]&amp;[6]!Tableau16[Repere REF],[6]!Tableau16[NUMERO CLIENT])</f>
        <v>#N/A</v>
      </c>
      <c r="C315" s="48" cm="1">
        <f t="array" ref="C315">_xlfn.XLOOKUP(Tableau210[[#This Row],[NOM]]&amp;Tableau210[[#This Row],[Repere Ubleam]],[7]Sheet1!$C$2:$C$2995&amp;[7]Sheet1!$I$2:$I$2995,[7]Sheet1!$A$2:$A$2995)</f>
        <v>288</v>
      </c>
      <c r="D315" s="48" t="str">
        <f>C315&amp;""</f>
        <v>288</v>
      </c>
      <c r="E315" s="48" t="e">
        <v>#N/A</v>
      </c>
      <c r="F315" s="48" t="e">
        <v>#N/A</v>
      </c>
      <c r="G315" s="186" t="s">
        <v>1337</v>
      </c>
      <c r="H315" s="158" t="s">
        <v>1067</v>
      </c>
      <c r="I315" s="158" t="s">
        <v>80</v>
      </c>
      <c r="J315" s="119" t="s">
        <v>1072</v>
      </c>
      <c r="K315" s="416" t="str">
        <f>_xlfn.XLOOKUP(Tableau210[[#This Row],[NOM]],[8]LUT!$I$5:$I$301,[8]LUT!$N$5:$N$301)</f>
        <v xml:space="preserve">Réacteur </v>
      </c>
      <c r="L315" s="158" t="s">
        <v>113</v>
      </c>
      <c r="M315" s="158" t="s">
        <v>1270</v>
      </c>
      <c r="N315" s="158" t="s">
        <v>1270</v>
      </c>
      <c r="O315" s="158" t="s">
        <v>2166</v>
      </c>
      <c r="P315" s="158"/>
      <c r="Q315" s="158"/>
      <c r="R315" s="158"/>
      <c r="S315" s="158"/>
      <c r="T315" s="158"/>
      <c r="U315" s="158"/>
      <c r="V315" s="158"/>
      <c r="W315" s="175">
        <v>150</v>
      </c>
      <c r="X315" s="207" cm="1">
        <f t="array" ref="X3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15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15" s="175">
        <v>50</v>
      </c>
      <c r="AA315" s="207" cm="1">
        <f t="array" ref="AA3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15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15" s="159"/>
      <c r="AD315" s="117" t="s">
        <v>2196</v>
      </c>
      <c r="AE315" s="158"/>
      <c r="AF315" s="181">
        <f>IFERROR(VLOOKUP(Tableau210[[#This Row],[OPERATION]],Tableau4[],5,FALSE),"")</f>
        <v>0</v>
      </c>
      <c r="AG315" s="179"/>
      <c r="AH315" s="182">
        <f>IFERROR(VLOOKUP(Tableau210[[#This Row],[OPERATION]],Tableau4[],4,FALSE),"")</f>
        <v>0</v>
      </c>
      <c r="AI315" s="179"/>
      <c r="AJ315" s="183" t="str">
        <f>IF(Tableau210[[#This Row],[NB JP EMIS]]=1,"1 JP","") &amp; IF(Tableau210[[#This Row],[NB BP EMIS]]=1," 1 BP","")</f>
        <v/>
      </c>
      <c r="AK315" s="179" t="str">
        <f>IF(Tableau210[[#This Row],[NB JP BUTA]]=1,"1 JP","") &amp; IF(Tableau210[[#This Row],[Nb BP BUTA]]=1," 1 BP","") &amp; IF(Tableau210[[#This Row],[Nb BP BUTA]]=2," 2 BP","")</f>
        <v/>
      </c>
      <c r="AL315" s="118" t="s">
        <v>103</v>
      </c>
      <c r="AM315" s="118">
        <f>IFERROR(+VLOOKUP(AY315,Tiges!$G$4:$I$569,3,FALSE),"")</f>
        <v>32</v>
      </c>
      <c r="AN315" s="159"/>
      <c r="AO315" s="118">
        <v>12</v>
      </c>
      <c r="AP315" s="180" cm="1">
        <f t="array" ref="AP3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15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15" s="118" t="s">
        <v>2294</v>
      </c>
      <c r="AS315" s="180" t="str" cm="1">
        <f t="array" ref="AS3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315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315" s="118" t="s">
        <v>1123</v>
      </c>
      <c r="AV315" s="180" t="str" cm="1">
        <f t="array" ref="AV3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15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15" s="118"/>
      <c r="AY315" s="118" cm="1">
        <f t="array" ref="AY315">IFERROR(_xlfn.XLOOKUP(Tableau210[[#This Row],[DN DONNEES BUTA ]]&amp;Tableau210[[#This Row],[PN DONNEES BUTA]],Tiges!$B$4:$B$79&amp;Tiges!$C$4:$C$79,Tiges!$G$4:$G$79),"")</f>
        <v>20</v>
      </c>
      <c r="AZ315" s="118"/>
      <c r="BA315" s="118" cm="1">
        <f t="array" ref="BA315">IFERROR(_xlfn.XLOOKUP(Tableau210[[#This Row],[DN DONNEES BUTA ]]&amp;Tableau210[[#This Row],[PN DONNEES BUTA]],Tiges!$B$4:$B$79&amp;Tiges!$C$4:$C$79,Tiges!$H$4:$H$79),"")</f>
        <v>130</v>
      </c>
      <c r="BB315" s="118"/>
      <c r="BC315" s="182">
        <f>IFERROR(VLOOKUP(Tableau210[[#This Row],[OPERATION]],Tableau4[],2,FALSE),"")</f>
        <v>0</v>
      </c>
      <c r="BD315" s="180"/>
      <c r="BE315" s="182">
        <f>IFERROR(VLOOKUP(Tableau210[[#This Row],[OPERATION]],Tableau4[],3,FALSE),"")</f>
        <v>1</v>
      </c>
      <c r="BF315" s="180"/>
      <c r="BG315" s="118" t="s">
        <v>129</v>
      </c>
      <c r="BH315" s="180" t="str" cm="1">
        <f t="array" ref="BH3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15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15" s="118" t="s">
        <v>2409</v>
      </c>
      <c r="BK315" s="118" t="s">
        <v>37</v>
      </c>
      <c r="BL315" s="167" t="s">
        <v>2380</v>
      </c>
      <c r="BM315" s="210"/>
      <c r="BN315" s="118"/>
      <c r="BO315" s="118"/>
      <c r="BP315" s="118"/>
      <c r="BQ315" s="159"/>
      <c r="BR315" s="158"/>
      <c r="BS315" s="159"/>
      <c r="BT315" s="159"/>
      <c r="BU315" s="159"/>
      <c r="BV315" s="159"/>
      <c r="BW315" s="159"/>
      <c r="BX315" s="159"/>
    </row>
    <row r="316" spans="1:76" ht="15.75" hidden="1" x14ac:dyDescent="0.25">
      <c r="A316" s="48" t="str" cm="1">
        <f t="array" ref="A316">_xlfn.XLOOKUP(Tableau210[[#This Row],[NOM]]&amp;Tableau210[[#This Row],[REPERE BUTA]],[6]!Tableau16[POSTE TECHNIQUE]&amp;[6]!Tableau16[Repere ADM],[6]!Tableau16[NUMERO CLIENT])</f>
        <v>S2-S54090FV</v>
      </c>
      <c r="B316" s="48" t="str" cm="1">
        <f t="array" ref="B316">_xlfn.XLOOKUP(Tableau210[[#This Row],[NOM]]&amp;Tableau210[[#This Row],[REPERE BUTA]],[6]!Tableau16[POSTE TECHNIQUE]&amp;[6]!Tableau16[Repere REF],[6]!Tableau16[NUMERO CLIENT])</f>
        <v>S2-S54090FV</v>
      </c>
      <c r="C316" s="48" cm="1">
        <f t="array" ref="C316">_xlfn.XLOOKUP(Tableau210[[#This Row],[NOM]]&amp;Tableau210[[#This Row],[Repere Ubleam]],[7]Sheet1!$C$2:$C$2995&amp;[7]Sheet1!$I$2:$I$2995,[7]Sheet1!$A$2:$A$2995)</f>
        <v>1163</v>
      </c>
      <c r="D316" s="48" t="str">
        <f>C316&amp;""</f>
        <v>1163</v>
      </c>
      <c r="E316" s="48" t="s">
        <v>2553</v>
      </c>
      <c r="F316" s="48" t="s">
        <v>875</v>
      </c>
      <c r="G316" s="186" t="s">
        <v>1868</v>
      </c>
      <c r="H316" s="158" t="s">
        <v>1067</v>
      </c>
      <c r="I316" s="158" t="s">
        <v>91</v>
      </c>
      <c r="J316" s="158" t="s">
        <v>2057</v>
      </c>
      <c r="K316" s="158" t="str">
        <f>_xlfn.XLOOKUP(Tableau210[[#This Row],[NOM]],[8]LUT!$I$5:$I$301,[8]LUT!$N$5:$N$301)</f>
        <v>Vanne auto</v>
      </c>
      <c r="L316" s="158" t="s">
        <v>73</v>
      </c>
      <c r="M316" s="158" t="s">
        <v>1246</v>
      </c>
      <c r="N316" s="158" t="s">
        <v>1246</v>
      </c>
      <c r="O316" s="158"/>
      <c r="P316" s="158"/>
      <c r="Q316" s="158"/>
      <c r="R316" s="158"/>
      <c r="S316" s="158"/>
      <c r="T316" s="158"/>
      <c r="U316" s="158"/>
      <c r="V316" s="158"/>
      <c r="W316" s="175" cm="1">
        <f t="array" ref="W31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316" s="207" cm="1">
        <f t="array" ref="X3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16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16" s="175" cm="1">
        <f t="array" ref="Z31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316" s="207" cm="1">
        <f t="array" ref="AA3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16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16" s="159"/>
      <c r="AD316" s="117" t="s">
        <v>2196</v>
      </c>
      <c r="AE316" s="158"/>
      <c r="AF316" s="181">
        <f>IFERROR(VLOOKUP(Tableau210[[#This Row],[OPERATION]],Tableau4[],5,FALSE),"")</f>
        <v>0</v>
      </c>
      <c r="AG316" s="179"/>
      <c r="AH316" s="181">
        <f>IFERROR(VLOOKUP(Tableau210[[#This Row],[OPERATION]],Tableau4[],4,FALSE),"")</f>
        <v>0</v>
      </c>
      <c r="AI316" s="179"/>
      <c r="AJ316" s="183" t="str">
        <f>IF(Tableau210[[#This Row],[NB JP EMIS]]=1,"1 JP","") &amp; IF(Tableau210[[#This Row],[NB BP EMIS]]=1," 1 BP","")</f>
        <v/>
      </c>
      <c r="AK316" s="179"/>
      <c r="AL316" s="118" t="s">
        <v>103</v>
      </c>
      <c r="AM316" s="118">
        <f>IFERROR(+VLOOKUP(AY316,Tiges!$G$4:$I$569,3,FALSE),"")</f>
        <v>32</v>
      </c>
      <c r="AN316" s="159"/>
      <c r="AO316" s="118" t="s">
        <v>3424</v>
      </c>
      <c r="AP316" s="180" cm="1">
        <f t="array" ref="AP3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16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16" s="118" t="s">
        <v>3424</v>
      </c>
      <c r="AS316" s="180" t="str" cm="1">
        <f t="array" ref="AS3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16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16" s="118" t="s">
        <v>3424</v>
      </c>
      <c r="AV316" s="180" t="str" cm="1">
        <f t="array" ref="AV3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316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316" s="118"/>
      <c r="AY316" s="118" cm="1">
        <f t="array" ref="AY316">IFERROR(_xlfn.XLOOKUP(Tableau210[[#This Row],[DN DONNEES BUTA ]]&amp;Tableau210[[#This Row],[PN DONNEES BUTA]],Tiges!$B$4:$B$79&amp;Tiges!$C$4:$C$79,Tiges!$G$4:$G$79),"")</f>
        <v>20</v>
      </c>
      <c r="AZ316" s="118"/>
      <c r="BA316" s="118" cm="1">
        <f t="array" ref="BA316">IFERROR(_xlfn.XLOOKUP(Tableau210[[#This Row],[DN DONNEES BUTA ]]&amp;Tableau210[[#This Row],[PN DONNEES BUTA]],Tiges!$B$4:$B$79&amp;Tiges!$C$4:$C$79,Tiges!$H$4:$H$79),"")</f>
        <v>100</v>
      </c>
      <c r="BB316" s="118"/>
      <c r="BC316" s="182">
        <f>IFERROR(VLOOKUP(Tableau210[[#This Row],[OPERATION]],Tableau4[],2,FALSE),"")</f>
        <v>0</v>
      </c>
      <c r="BD316" s="180"/>
      <c r="BE316" s="182">
        <f>IFERROR(VLOOKUP(Tableau210[[#This Row],[OPERATION]],Tableau4[],3,FALSE),"")</f>
        <v>1</v>
      </c>
      <c r="BF316" s="180"/>
      <c r="BG316" s="118" t="s">
        <v>3424</v>
      </c>
      <c r="BH316" s="180" t="str" cm="1">
        <f t="array" ref="BH3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316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316" s="118"/>
      <c r="BK316" s="118" t="s">
        <v>3424</v>
      </c>
      <c r="BL316" s="167" t="s">
        <v>2380</v>
      </c>
      <c r="BM316" s="118"/>
      <c r="BN316" s="118"/>
      <c r="BO316" s="118"/>
      <c r="BP316" s="118"/>
      <c r="BQ316" s="159"/>
      <c r="BR316" s="158"/>
      <c r="BS316" s="159"/>
      <c r="BT316" s="159"/>
      <c r="BU316" s="159"/>
      <c r="BV316" s="159"/>
      <c r="BW316" s="159"/>
      <c r="BX316" s="159"/>
    </row>
    <row r="317" spans="1:76" ht="15.75" hidden="1" x14ac:dyDescent="0.25">
      <c r="A317" s="48" t="str" cm="1">
        <f t="array" ref="A317">_xlfn.XLOOKUP(Tableau210[[#This Row],[NOM]]&amp;Tableau210[[#This Row],[REPERE BUTA]],[6]!Tableau16[POSTE TECHNIQUE]&amp;[6]!Tableau16[Repere ADM],[6]!Tableau16[NUMERO CLIENT])</f>
        <v>S2-S54116FV</v>
      </c>
      <c r="B317" s="48" t="e" cm="1">
        <f t="array" ref="B317">_xlfn.XLOOKUP(Tableau210[[#This Row],[NOM]]&amp;Tableau210[[#This Row],[REPERE BUTA]],[6]!Tableau16[POSTE TECHNIQUE]&amp;[6]!Tableau16[Repere REF],[6]!Tableau16[NUMERO CLIENT])</f>
        <v>#N/A</v>
      </c>
      <c r="C317" s="48" cm="1">
        <f t="array" ref="C317">_xlfn.XLOOKUP(Tableau210[[#This Row],[NOM]]&amp;Tableau210[[#This Row],[Repere Ubleam]],[7]Sheet1!$C$2:$C$2995&amp;[7]Sheet1!$I$2:$I$2995,[7]Sheet1!$A$2:$A$2995)</f>
        <v>1164</v>
      </c>
      <c r="D317" s="48" t="str">
        <f>C317&amp;""</f>
        <v>1164</v>
      </c>
      <c r="E317" s="48" t="s">
        <v>2577</v>
      </c>
      <c r="F317" s="48" t="s">
        <v>877</v>
      </c>
      <c r="G317" s="186" t="s">
        <v>1869</v>
      </c>
      <c r="H317" s="158" t="s">
        <v>1067</v>
      </c>
      <c r="I317" s="158" t="s">
        <v>91</v>
      </c>
      <c r="J317" s="158" t="s">
        <v>2057</v>
      </c>
      <c r="K317" s="158" t="str">
        <f>_xlfn.XLOOKUP(Tableau210[[#This Row],[NOM]],[8]LUT!$I$5:$I$301,[8]LUT!$N$5:$N$301)</f>
        <v>Vanne auto</v>
      </c>
      <c r="L317" s="158" t="s">
        <v>73</v>
      </c>
      <c r="M317" s="158"/>
      <c r="N317" s="158" t="s">
        <v>73</v>
      </c>
      <c r="O317" s="158"/>
      <c r="P317" s="158"/>
      <c r="Q317" s="158"/>
      <c r="R317" s="158"/>
      <c r="S317" s="158"/>
      <c r="T317" s="158"/>
      <c r="U317" s="158"/>
      <c r="V317" s="158"/>
      <c r="W317" s="175" cm="1">
        <f t="array" ref="W31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317" s="207" cm="1">
        <f t="array" ref="X3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17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17" s="175" cm="1">
        <f t="array" ref="Z31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317" s="207" cm="1">
        <f t="array" ref="AA3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17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17" s="159"/>
      <c r="AD317" s="117" t="s">
        <v>2197</v>
      </c>
      <c r="AE317" s="158"/>
      <c r="AF317" s="181">
        <f>IFERROR(VLOOKUP(Tableau210[[#This Row],[OPERATION]],Tableau4[],5,FALSE),"")</f>
        <v>0</v>
      </c>
      <c r="AG317" s="179" cm="1">
        <f t="array" ref="AG317">IFERROR(
   SUM(
      _xlfn._xlws.FILTER(
         Tableau3[JP],
         (Tableau3[ITEM]=Tableau210[[#This Row],[NOM]])*
         (Tableau3[Rep.]=Tableau210[[#This Row],[REPERE BUTA]])
      )
   ),
0)</f>
        <v>0</v>
      </c>
      <c r="AH317" s="181">
        <f>IFERROR(VLOOKUP(Tableau210[[#This Row],[OPERATION]],Tableau4[],4,FALSE),"")</f>
        <v>1</v>
      </c>
      <c r="AI317" s="179" cm="1">
        <f t="array" ref="AI317">IFERROR(
   SUM(
      _xlfn._xlws.FILTER(
         Tableau3[BP],
         (Tableau3[ITEM]=Tableau210[[#This Row],[NOM]])*
         (Tableau3[Rep.]=Tableau210[[#This Row],[REPERE BUTA]])
      )
   ),
0)</f>
        <v>1</v>
      </c>
      <c r="AJ317" s="183" t="str">
        <f>IF(Tableau210[[#This Row],[NB JP EMIS]]=1,"1 JP","") &amp; IF(Tableau210[[#This Row],[NB BP EMIS]]=1," 1 BP","")</f>
        <v xml:space="preserve"> 1 BP</v>
      </c>
      <c r="AK317" s="179" t="str">
        <f>IF(Tableau210[[#This Row],[NB JP BUTA]]=1,"1 JP","") &amp; IF(Tableau210[[#This Row],[Nb BP BUTA]]=1," 1 BP","") &amp; IF(Tableau210[[#This Row],[Nb BP BUTA]]=2," 2 BP","")</f>
        <v xml:space="preserve"> 1 BP</v>
      </c>
      <c r="AL317" s="118" t="s">
        <v>103</v>
      </c>
      <c r="AM317" s="118">
        <f>IFERROR(+VLOOKUP(AY317,Tiges!$G$4:$I$569,3,FALSE),"")</f>
        <v>32</v>
      </c>
      <c r="AN317" s="159"/>
      <c r="AO317" s="118" t="s">
        <v>3424</v>
      </c>
      <c r="AP317" s="180" cm="1">
        <f t="array" ref="AP3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17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17" s="118" t="s">
        <v>3424</v>
      </c>
      <c r="AS317" s="180" t="str" cm="1">
        <f t="array" ref="AS3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317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317" s="118" t="s">
        <v>3424</v>
      </c>
      <c r="AV317" s="180" t="str" cm="1">
        <f t="array" ref="AV3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317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317" s="118"/>
      <c r="AY317" s="118" cm="1">
        <f t="array" ref="AY317">IFERROR(_xlfn.XLOOKUP(Tableau210[[#This Row],[DN DONNEES BUTA ]]&amp;Tableau210[[#This Row],[PN DONNEES BUTA]],Tiges!$B$4:$B$79&amp;Tiges!$C$4:$C$79,Tiges!$G$4:$G$79),"")</f>
        <v>20</v>
      </c>
      <c r="AZ317" s="118"/>
      <c r="BA317" s="118" cm="1">
        <f t="array" ref="BA317">IFERROR(_xlfn.XLOOKUP(Tableau210[[#This Row],[DN DONNEES BUTA ]]&amp;Tableau210[[#This Row],[PN DONNEES BUTA]],Tiges!$B$4:$B$79&amp;Tiges!$C$4:$C$79,Tiges!$H$4:$H$79),"")</f>
        <v>100</v>
      </c>
      <c r="BB317" s="118"/>
      <c r="BC317" s="182">
        <f>IFERROR(VLOOKUP(Tableau210[[#This Row],[OPERATION]],Tableau4[],2,FALSE),"")</f>
        <v>1</v>
      </c>
      <c r="BD317" s="180" cm="1">
        <f t="array" ref="BD317">IFERROR(
   SUM(
      _xlfn._xlws.FILTER(
         Tableau3[Nb Platinage Joint],
         (Tableau3[ITEM]=Tableau210[[#This Row],[NOM]])*
         (Tableau3[Rep.]=Tableau210[[#This Row],[REPERE BUTA]])
      )
   ),
0)</f>
        <v>1</v>
      </c>
      <c r="BE317" s="182">
        <f>IFERROR(VLOOKUP(Tableau210[[#This Row],[OPERATION]],Tableau4[],3,FALSE),"")</f>
        <v>1</v>
      </c>
      <c r="BF317" s="180" cm="1">
        <f t="array" ref="BF317">IFERROR(
   SUM(
      _xlfn._xlws.FILTER(
         Tableau3[Joint Définitif Nb],
         (Tableau3[ITEM]=Tableau210[[#This Row],[NOM]])*
         (Tableau3[Rep.]=Tableau210[[#This Row],[REPERE BUTA]])
      )
   ),
0)</f>
        <v>1</v>
      </c>
      <c r="BG317" s="118" t="s">
        <v>3424</v>
      </c>
      <c r="BH317" s="180" t="str" cm="1">
        <f t="array" ref="BH3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317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317" s="118" t="s">
        <v>3424</v>
      </c>
      <c r="BK317" s="118" t="s">
        <v>3424</v>
      </c>
      <c r="BL317" s="167" t="s">
        <v>2380</v>
      </c>
      <c r="BM317" s="118"/>
      <c r="BN317" s="118"/>
      <c r="BO317" s="118"/>
      <c r="BP317" s="118"/>
      <c r="BQ317" s="159"/>
      <c r="BR317" s="158"/>
      <c r="BS317" s="159"/>
      <c r="BT317" s="159"/>
      <c r="BU317" s="159"/>
      <c r="BV317" s="159"/>
      <c r="BW317" s="159"/>
      <c r="BX317" s="159"/>
    </row>
    <row r="318" spans="1:76" ht="15.75" hidden="1" x14ac:dyDescent="0.25">
      <c r="A318" s="48" t="e" cm="1">
        <f t="array" ref="A318">_xlfn.XLOOKUP(Tableau210[[#This Row],[NOM]]&amp;Tableau210[[#This Row],[REPERE BUTA]],[6]!Tableau16[POSTE TECHNIQUE]&amp;[6]!Tableau16[Repere ADM],[6]!Tableau16[NUMERO CLIENT])</f>
        <v>#N/A</v>
      </c>
      <c r="B318" s="48" t="e" cm="1">
        <f t="array" ref="B318">_xlfn.XLOOKUP(Tableau210[[#This Row],[NOM]]&amp;Tableau210[[#This Row],[REPERE BUTA]],[6]!Tableau16[POSTE TECHNIQUE]&amp;[6]!Tableau16[Repere REF],[6]!Tableau16[NUMERO CLIENT])</f>
        <v>#N/A</v>
      </c>
      <c r="C318" s="48" cm="1">
        <f t="array" ref="C318">_xlfn.XLOOKUP(Tableau210[[#This Row],[NOM]]&amp;Tableau210[[#This Row],[Repere Ubleam]],[7]Sheet1!$C$2:$C$2995&amp;[7]Sheet1!$I$2:$I$2995,[7]Sheet1!$A$2:$A$2995)</f>
        <v>291</v>
      </c>
      <c r="D318" s="48" t="str">
        <f>C318&amp;""</f>
        <v>291</v>
      </c>
      <c r="E318" s="48" t="e">
        <v>#N/A</v>
      </c>
      <c r="F318" s="48" t="e">
        <v>#N/A</v>
      </c>
      <c r="G318" s="187" t="s">
        <v>1357</v>
      </c>
      <c r="H318" s="158" t="s">
        <v>1067</v>
      </c>
      <c r="I318" s="158" t="s">
        <v>80</v>
      </c>
      <c r="J318" s="158" t="s">
        <v>1071</v>
      </c>
      <c r="K318" s="158" t="str">
        <f>_xlfn.XLOOKUP(Tableau210[[#This Row],[NOM]],[8]LUT!$I$5:$I$301,[8]LUT!$N$5:$N$301)</f>
        <v xml:space="preserve">echangeur </v>
      </c>
      <c r="L318" s="158" t="s">
        <v>73</v>
      </c>
      <c r="M318" s="158"/>
      <c r="N318" s="158" t="s">
        <v>73</v>
      </c>
      <c r="O318" s="158"/>
      <c r="P318" s="158"/>
      <c r="Q318" s="158"/>
      <c r="R318" s="158"/>
      <c r="S318" s="158"/>
      <c r="T318" s="158"/>
      <c r="U318" s="158"/>
      <c r="V318" s="158"/>
      <c r="W318" s="118" t="s">
        <v>2159</v>
      </c>
      <c r="X318" s="207" t="str" cm="1">
        <f t="array" ref="X3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Ø1216</v>
      </c>
      <c r="Y318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18" s="118" t="s">
        <v>3424</v>
      </c>
      <c r="AA318" s="207" cm="1">
        <f t="array" ref="AA3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18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18" s="159"/>
      <c r="AD318" s="117" t="s">
        <v>2233</v>
      </c>
      <c r="AE318" s="158"/>
      <c r="AF318" s="181">
        <f>IFERROR(VLOOKUP(Tableau210[[#This Row],[OPERATION]],Tableau4[],5,FALSE),"")</f>
        <v>0</v>
      </c>
      <c r="AG318" s="179" cm="1">
        <f t="array" ref="AG318">IFERROR(
   SUM(
      _xlfn._xlws.FILTER(
         Tableau3[JP],
         (Tableau3[ITEM]=Tableau210[[#This Row],[NOM]])*
         (Tableau3[Rep.]=Tableau210[[#This Row],[REPERE BUTA]])
      )
   ),
0)</f>
        <v>0</v>
      </c>
      <c r="AH318" s="182">
        <f>IFERROR(VLOOKUP(Tableau210[[#This Row],[OPERATION]],Tableau4[],4,FALSE),"")</f>
        <v>0</v>
      </c>
      <c r="AI318" s="179" cm="1">
        <f t="array" ref="AI318">IFERROR(
   SUM(
      _xlfn._xlws.FILTER(
         Tableau3[BP],
         (Tableau3[ITEM]=Tableau210[[#This Row],[NOM]])*
         (Tableau3[Rep.]=Tableau210[[#This Row],[REPERE BUTA]])
      )
   ),
0)</f>
        <v>0</v>
      </c>
      <c r="AJ318" s="183" t="str">
        <f>IF(Tableau210[[#This Row],[NB JP EMIS]]=1,"1 JP","") &amp; IF(Tableau210[[#This Row],[NB BP EMIS]]=1," 1 BP","")</f>
        <v/>
      </c>
      <c r="AK318" s="179" t="str">
        <f>IF(Tableau210[[#This Row],[NB JP BUTA]]=1,"1 JP","") &amp; IF(Tableau210[[#This Row],[Nb BP BUTA]]=1," 1 BP","") &amp; IF(Tableau210[[#This Row],[Nb BP BUTA]]=2," 2 BP","")</f>
        <v/>
      </c>
      <c r="AL318" s="118" t="s">
        <v>2527</v>
      </c>
      <c r="AM318" s="118" t="str">
        <f>IFERROR(+VLOOKUP(AY318,Tiges!$G$4:$I$569,3,FALSE),"")</f>
        <v/>
      </c>
      <c r="AN318" s="159"/>
      <c r="AO318" s="118" t="s">
        <v>3424</v>
      </c>
      <c r="AP318" s="180" cm="1">
        <f t="array" ref="AP3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318" s="411" t="s">
        <v>3424</v>
      </c>
      <c r="AR318" s="118" t="s">
        <v>3424</v>
      </c>
      <c r="AS318" s="180" cm="1">
        <f t="array" ref="AS3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318" s="411" t="s">
        <v>3424</v>
      </c>
      <c r="AU318" s="118" t="s">
        <v>3424</v>
      </c>
      <c r="AV318" s="180" t="str" cm="1">
        <f t="array" ref="AV3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18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18" s="118"/>
      <c r="AY318" s="118" t="str" cm="1">
        <f t="array" ref="AY318">IFERROR(_xlfn.XLOOKUP(Tableau210[[#This Row],[DN DONNEES BUTA ]]&amp;Tableau210[[#This Row],[PN DONNEES BUTA]],Tiges!$B$4:$B$79&amp;Tiges!$C$4:$C$79,Tiges!$G$4:$G$79),"")</f>
        <v/>
      </c>
      <c r="AZ318" s="118"/>
      <c r="BA318" s="118" t="str" cm="1">
        <f t="array" ref="BA318">IFERROR(_xlfn.XLOOKUP(Tableau210[[#This Row],[DN DONNEES BUTA ]]&amp;Tableau210[[#This Row],[PN DONNEES BUTA]],Tiges!$B$4:$B$79&amp;Tiges!$C$4:$C$79,Tiges!$H$4:$H$79),"")</f>
        <v/>
      </c>
      <c r="BB318" s="118"/>
      <c r="BC318" s="182">
        <f>IFERROR(VLOOKUP(Tableau210[[#This Row],[OPERATION]],Tableau4[],2,FALSE),"")</f>
        <v>0</v>
      </c>
      <c r="BD318" s="180" cm="1">
        <f t="array" ref="BD318">IFERROR(
   SUM(
      _xlfn._xlws.FILTER(
         Tableau3[Nb Platinage Joint],
         (Tableau3[ITEM]=Tableau210[[#This Row],[NOM]])*
         (Tableau3[Rep.]=Tableau210[[#This Row],[REPERE BUTA]])
      )
   ),
0)</f>
        <v>0</v>
      </c>
      <c r="BE318" s="182">
        <f>IFERROR(VLOOKUP(Tableau210[[#This Row],[OPERATION]],Tableau4[],3,FALSE),"")</f>
        <v>1</v>
      </c>
      <c r="BF318" s="180" cm="1">
        <f t="array" ref="BF318">IFERROR(
   SUM(
      _xlfn._xlws.FILTER(
         Tableau3[Joint Définitif Nb],
         (Tableau3[ITEM]=Tableau210[[#This Row],[NOM]])*
         (Tableau3[Rep.]=Tableau210[[#This Row],[REPERE BUTA]])
      )
   ),
0)</f>
        <v>0</v>
      </c>
      <c r="BG318" s="118" t="s">
        <v>3424</v>
      </c>
      <c r="BH318" s="180" t="str" cm="1">
        <f t="array" ref="BH3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18" s="411" t="s">
        <v>129</v>
      </c>
      <c r="BJ318" s="118" t="s">
        <v>3424</v>
      </c>
      <c r="BK318" s="118" t="s">
        <v>3424</v>
      </c>
      <c r="BL318" s="167" t="s">
        <v>2457</v>
      </c>
      <c r="BM318" s="210"/>
      <c r="BN318" s="118"/>
      <c r="BO318" s="118"/>
      <c r="BP318" s="118"/>
      <c r="BQ318" s="159"/>
      <c r="BR318" s="158"/>
      <c r="BS318" s="159"/>
      <c r="BT318" s="159"/>
      <c r="BU318" s="159"/>
      <c r="BV318" s="159"/>
      <c r="BW318" s="159"/>
      <c r="BX318" s="159"/>
    </row>
    <row r="319" spans="1:76" s="154" customFormat="1" ht="15.75" hidden="1" x14ac:dyDescent="0.25">
      <c r="A319" s="48" t="e" cm="1">
        <f t="array" ref="A319">_xlfn.XLOOKUP(Tableau210[[#This Row],[NOM]]&amp;Tableau210[[#This Row],[REPERE BUTA]],[6]!Tableau16[POSTE TECHNIQUE]&amp;[6]!Tableau16[Repere ADM],[6]!Tableau16[NUMERO CLIENT])</f>
        <v>#N/A</v>
      </c>
      <c r="B319" s="48" t="e" cm="1">
        <f t="array" ref="B319">_xlfn.XLOOKUP(Tableau210[[#This Row],[NOM]]&amp;Tableau210[[#This Row],[REPERE BUTA]],[6]!Tableau16[POSTE TECHNIQUE]&amp;[6]!Tableau16[Repere REF],[6]!Tableau16[NUMERO CLIENT])</f>
        <v>#N/A</v>
      </c>
      <c r="C319" s="48" cm="1">
        <f t="array" ref="C319">_xlfn.XLOOKUP(Tableau210[[#This Row],[NOM]]&amp;Tableau210[[#This Row],[Repere Ubleam]],[7]Sheet1!$C$2:$C$2995&amp;[7]Sheet1!$I$2:$I$2995,[7]Sheet1!$A$2:$A$2995)</f>
        <v>292</v>
      </c>
      <c r="D319" s="48" t="str">
        <f>C319&amp;""</f>
        <v>292</v>
      </c>
      <c r="E319" s="48" t="e">
        <v>#N/A</v>
      </c>
      <c r="F319" s="48"/>
      <c r="G319" s="162" t="s">
        <v>1357</v>
      </c>
      <c r="H319" s="161" t="s">
        <v>1067</v>
      </c>
      <c r="I319" s="161" t="s">
        <v>80</v>
      </c>
      <c r="J319" s="161" t="s">
        <v>1071</v>
      </c>
      <c r="K319" s="161" t="str">
        <f>_xlfn.XLOOKUP(Tableau210[[#This Row],[NOM]],[8]LUT!$I$5:$I$301,[8]LUT!$N$5:$N$301)</f>
        <v xml:space="preserve">echangeur </v>
      </c>
      <c r="L319" s="161" t="s">
        <v>83</v>
      </c>
      <c r="M319" s="161"/>
      <c r="N319" s="161" t="s">
        <v>83</v>
      </c>
      <c r="O319" s="161"/>
      <c r="P319" s="161"/>
      <c r="Q319" s="161"/>
      <c r="R319" s="161"/>
      <c r="S319" s="161"/>
      <c r="T319" s="161"/>
      <c r="U319" s="161"/>
      <c r="V319" s="161"/>
      <c r="W319" s="163" t="s">
        <v>1118</v>
      </c>
      <c r="X319" s="151" cm="1">
        <f t="array" ref="X3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319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19" s="163" t="s">
        <v>3424</v>
      </c>
      <c r="AA319" s="151" cm="1">
        <f t="array" ref="AA3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19" s="19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19" s="199"/>
      <c r="AD319" s="153" t="s">
        <v>2196</v>
      </c>
      <c r="AE319" s="161"/>
      <c r="AF319" s="150">
        <f>IFERROR(VLOOKUP(Tableau210[[#This Row],[OPERATION]],Tableau4[],5,FALSE),"")</f>
        <v>0</v>
      </c>
      <c r="AG319" s="161" cm="1">
        <f t="array" ref="AG319">IFERROR(
   SUM(
      _xlfn._xlws.FILTER(
         Tableau3[JP],
         (Tableau3[ITEM]=Tableau210[[#This Row],[NOM]])*
         (Tableau3[Rep.]=Tableau210[[#This Row],[REPERE BUTA]])
      )
   ),
0)</f>
        <v>0</v>
      </c>
      <c r="AH319" s="153">
        <f>IFERROR(VLOOKUP(Tableau210[[#This Row],[OPERATION]],Tableau4[],4,FALSE),"")</f>
        <v>0</v>
      </c>
      <c r="AI319" s="161" cm="1">
        <f t="array" ref="AI319">IFERROR(
   SUM(
      _xlfn._xlws.FILTER(
         Tableau3[BP],
         (Tableau3[ITEM]=Tableau210[[#This Row],[NOM]])*
         (Tableau3[Rep.]=Tableau210[[#This Row],[REPERE BUTA]])
      )
   ),
0)</f>
        <v>0</v>
      </c>
      <c r="AJ319" s="161" t="str">
        <f>IF(Tableau210[[#This Row],[NB JP EMIS]]=1,"1 JP","") &amp; IF(Tableau210[[#This Row],[NB BP EMIS]]=1," 1 BP","")</f>
        <v/>
      </c>
      <c r="AK319" s="161" t="str">
        <f>IF(Tableau210[[#This Row],[NB JP BUTA]]=1,"1 JP","") &amp; IF(Tableau210[[#This Row],[Nb BP BUTA]]=1," 1 BP","") &amp; IF(Tableau210[[#This Row],[Nb BP BUTA]]=2," 2 BP","")</f>
        <v/>
      </c>
      <c r="AL319" s="163" t="s">
        <v>2527</v>
      </c>
      <c r="AM319" s="163">
        <f>IFERROR(+VLOOKUP(AY319,Tiges!$G$4:$I$569,3,FALSE),"")</f>
        <v>46</v>
      </c>
      <c r="AN319" s="199"/>
      <c r="AO319" s="163">
        <v>20</v>
      </c>
      <c r="AP319" s="153" cm="1">
        <f t="array" ref="AP3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319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319" s="163" t="s">
        <v>2274</v>
      </c>
      <c r="AS319" s="153" t="str" cm="1">
        <f t="array" ref="AS3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319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M30x190</v>
      </c>
      <c r="AU319" s="163" t="s">
        <v>1123</v>
      </c>
      <c r="AV319" s="153" t="str" cm="1">
        <f t="array" ref="AV3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1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19" s="153"/>
      <c r="AY319" s="153" cm="1">
        <f t="array" ref="AY319">IFERROR(_xlfn.XLOOKUP(Tableau210[[#This Row],[DN DONNEES BUTA ]]&amp;Tableau210[[#This Row],[PN DONNEES BUTA]],Tiges!$B$4:$B$79&amp;Tiges!$C$4:$C$79,Tiges!$G$4:$G$79),"")</f>
        <v>30</v>
      </c>
      <c r="AZ319" s="153"/>
      <c r="BA319" s="153" cm="1">
        <f t="array" ref="BA319">IFERROR(_xlfn.XLOOKUP(Tableau210[[#This Row],[DN DONNEES BUTA ]]&amp;Tableau210[[#This Row],[PN DONNEES BUTA]],Tiges!$B$4:$B$79&amp;Tiges!$C$4:$C$79,Tiges!$H$4:$H$79),"")</f>
        <v>160</v>
      </c>
      <c r="BB319" s="153"/>
      <c r="BC319" s="153">
        <f>IFERROR(VLOOKUP(Tableau210[[#This Row],[OPERATION]],Tableau4[],2,FALSE),"")</f>
        <v>0</v>
      </c>
      <c r="BD319" s="153" cm="1">
        <f t="array" ref="BD319">IFERROR(
   SUM(
      _xlfn._xlws.FILTER(
         Tableau3[Nb Platinage Joint],
         (Tableau3[ITEM]=Tableau210[[#This Row],[NOM]])*
         (Tableau3[Rep.]=Tableau210[[#This Row],[REPERE BUTA]])
      )
   ),
0)</f>
        <v>0</v>
      </c>
      <c r="BE319" s="153">
        <f>IFERROR(VLOOKUP(Tableau210[[#This Row],[OPERATION]],Tableau4[],3,FALSE),"")</f>
        <v>1</v>
      </c>
      <c r="BF319" s="153" cm="1">
        <f t="array" ref="BF319">IFERROR(
   SUM(
      _xlfn._xlws.FILTER(
         Tableau3[Joint Définitif Nb],
         (Tableau3[ITEM]=Tableau210[[#This Row],[NOM]])*
         (Tableau3[Rep.]=Tableau210[[#This Row],[REPERE BUTA]])
      )
   ),
0)</f>
        <v>2</v>
      </c>
      <c r="BG319" s="163" t="s">
        <v>129</v>
      </c>
      <c r="BH319" s="153" t="str" cm="1">
        <f t="array" ref="BH3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1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19" s="163" t="s">
        <v>2268</v>
      </c>
      <c r="BK319" s="163" t="s">
        <v>2269</v>
      </c>
      <c r="BL319" s="163" t="s">
        <v>2468</v>
      </c>
      <c r="BM319" s="163"/>
      <c r="BN319" s="163"/>
      <c r="BO319" s="163"/>
      <c r="BP319" s="163"/>
      <c r="BQ319" s="199"/>
      <c r="BR319" s="161"/>
      <c r="BS319" s="199"/>
      <c r="BT319" s="199"/>
      <c r="BU319" s="199"/>
      <c r="BV319" s="199"/>
      <c r="BW319" s="199"/>
      <c r="BX319" s="199"/>
    </row>
    <row r="320" spans="1:76" ht="15.75" hidden="1" x14ac:dyDescent="0.25">
      <c r="A320" s="48" t="e" cm="1">
        <f t="array" ref="A320">_xlfn.XLOOKUP(Tableau210[[#This Row],[NOM]]&amp;Tableau210[[#This Row],[REPERE BUTA]],[6]!Tableau16[POSTE TECHNIQUE]&amp;[6]!Tableau16[Repere ADM],[6]!Tableau16[NUMERO CLIENT])</f>
        <v>#N/A</v>
      </c>
      <c r="B320" s="48" t="e" cm="1">
        <f t="array" ref="B320">_xlfn.XLOOKUP(Tableau210[[#This Row],[NOM]]&amp;Tableau210[[#This Row],[REPERE BUTA]],[6]!Tableau16[POSTE TECHNIQUE]&amp;[6]!Tableau16[Repere REF],[6]!Tableau16[NUMERO CLIENT])</f>
        <v>#N/A</v>
      </c>
      <c r="C320" s="48" cm="1">
        <f t="array" ref="C320">_xlfn.XLOOKUP(Tableau210[[#This Row],[NOM]]&amp;Tableau210[[#This Row],[Repere Ubleam]],[7]Sheet1!$C$2:$C$2995&amp;[7]Sheet1!$I$2:$I$2995,[7]Sheet1!$A$2:$A$2995)</f>
        <v>293</v>
      </c>
      <c r="D320" s="48" t="str">
        <f>C320&amp;""</f>
        <v>293</v>
      </c>
      <c r="E320" s="48" t="e">
        <v>#N/A</v>
      </c>
      <c r="F320" s="48" t="e">
        <v>#N/A</v>
      </c>
      <c r="G320" s="187" t="s">
        <v>1357</v>
      </c>
      <c r="H320" s="158" t="s">
        <v>1067</v>
      </c>
      <c r="I320" s="158" t="s">
        <v>80</v>
      </c>
      <c r="J320" s="158" t="s">
        <v>1071</v>
      </c>
      <c r="K320" s="158" t="str">
        <f>_xlfn.XLOOKUP(Tableau210[[#This Row],[NOM]],[8]LUT!$I$5:$I$301,[8]LUT!$N$5:$N$301)</f>
        <v xml:space="preserve">echangeur </v>
      </c>
      <c r="L320" s="158" t="s">
        <v>75</v>
      </c>
      <c r="M320" s="119" t="s">
        <v>1268</v>
      </c>
      <c r="N320" s="119" t="s">
        <v>1268</v>
      </c>
      <c r="O320" s="119" t="s">
        <v>2195</v>
      </c>
      <c r="P320" s="119"/>
      <c r="Q320" s="119"/>
      <c r="R320" s="119"/>
      <c r="S320" s="119"/>
      <c r="T320" s="119"/>
      <c r="U320" s="119"/>
      <c r="V320" s="119"/>
      <c r="W320" s="148">
        <v>50</v>
      </c>
      <c r="X320" s="207" cm="1">
        <f t="array" ref="X3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0" s="148">
        <v>20</v>
      </c>
      <c r="AA320" s="207" cm="1">
        <f t="array" ref="AA3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0" s="48"/>
      <c r="AD320" s="117" t="s">
        <v>2196</v>
      </c>
      <c r="AE320" s="119"/>
      <c r="AF320" s="181">
        <f>IFERROR(VLOOKUP(Tableau210[[#This Row],[OPERATION]],Tableau4[],5,FALSE),"")</f>
        <v>0</v>
      </c>
      <c r="AG320" s="178" cm="1">
        <f t="array" ref="AG320">IFERROR(
   SUM(
      _xlfn._xlws.FILTER(
         Tableau3[JP],
         (Tableau3[ITEM]=Tableau210[[#This Row],[NOM]])*
         (Tableau3[Rep.]=Tableau210[[#This Row],[REPERE BUTA]])
      )
   ),
0)</f>
        <v>0</v>
      </c>
      <c r="AH320" s="182">
        <f>IFERROR(VLOOKUP(Tableau210[[#This Row],[OPERATION]],Tableau4[],4,FALSE),"")</f>
        <v>0</v>
      </c>
      <c r="AI320" s="178" cm="1">
        <f t="array" ref="AI320">IFERROR(
   SUM(
      _xlfn._xlws.FILTER(
         Tableau3[BP],
         (Tableau3[ITEM]=Tableau210[[#This Row],[NOM]])*
         (Tableau3[Rep.]=Tableau210[[#This Row],[REPERE BUTA]])
      )
   ),
0)</f>
        <v>0</v>
      </c>
      <c r="AJ320" s="181" t="str">
        <f>IF(Tableau210[[#This Row],[NB JP EMIS]]=1,"1 JP","") &amp; IF(Tableau210[[#This Row],[NB BP EMIS]]=1," 1 BP","")</f>
        <v/>
      </c>
      <c r="AK320" s="178" t="str">
        <f>IF(Tableau210[[#This Row],[NB JP BUTA]]=1,"1 JP","") &amp; IF(Tableau210[[#This Row],[Nb BP BUTA]]=1," 1 BP","") &amp; IF(Tableau210[[#This Row],[Nb BP BUTA]]=2," 2 BP","")</f>
        <v/>
      </c>
      <c r="AL320" s="117" t="s">
        <v>2527</v>
      </c>
      <c r="AM320" s="117">
        <f>IFERROR(+VLOOKUP(AY320,Tiges!$G$4:$I$569,3,FALSE),"")</f>
        <v>27</v>
      </c>
      <c r="AN320" s="48"/>
      <c r="AO320" s="117">
        <v>4</v>
      </c>
      <c r="AP320" s="177" cm="1">
        <f t="array" ref="AP3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0" s="117" t="s">
        <v>2163</v>
      </c>
      <c r="AS320" s="177" t="str" cm="1">
        <f t="array" ref="AS3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0" s="117" t="s">
        <v>1123</v>
      </c>
      <c r="AV320" s="177" t="str" cm="1">
        <f t="array" ref="AV3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0" s="117"/>
      <c r="AY320" s="117" cm="1">
        <f t="array" ref="AY320">IFERROR(_xlfn.XLOOKUP(Tableau210[[#This Row],[DN DONNEES BUTA ]]&amp;Tableau210[[#This Row],[PN DONNEES BUTA]],Tiges!$B$4:$B$79&amp;Tiges!$C$4:$C$79,Tiges!$G$4:$G$79),"")</f>
        <v>16</v>
      </c>
      <c r="AZ320" s="117"/>
      <c r="BA320" s="117" cm="1">
        <f t="array" ref="BA320">IFERROR(_xlfn.XLOOKUP(Tableau210[[#This Row],[DN DONNEES BUTA ]]&amp;Tableau210[[#This Row],[PN DONNEES BUTA]],Tiges!$B$4:$B$79&amp;Tiges!$C$4:$C$79,Tiges!$H$4:$H$79),"")</f>
        <v>90</v>
      </c>
      <c r="BB320" s="117"/>
      <c r="BC320" s="182">
        <f>IFERROR(VLOOKUP(Tableau210[[#This Row],[OPERATION]],Tableau4[],2,FALSE),"")</f>
        <v>0</v>
      </c>
      <c r="BD320" s="177" cm="1">
        <f t="array" ref="BD320">IFERROR(
   SUM(
      _xlfn._xlws.FILTER(
         Tableau3[Nb Platinage Joint],
         (Tableau3[ITEM]=Tableau210[[#This Row],[NOM]])*
         (Tableau3[Rep.]=Tableau210[[#This Row],[REPERE BUTA]])
      )
   ),
0)</f>
        <v>0</v>
      </c>
      <c r="BE320" s="182">
        <f>IFERROR(VLOOKUP(Tableau210[[#This Row],[OPERATION]],Tableau4[],3,FALSE),"")</f>
        <v>1</v>
      </c>
      <c r="BF320" s="177" cm="1">
        <f t="array" ref="BF320">IFERROR(
   SUM(
      _xlfn._xlws.FILTER(
         Tableau3[Joint Définitif Nb],
         (Tableau3[ITEM]=Tableau210[[#This Row],[NOM]])*
         (Tableau3[Rep.]=Tableau210[[#This Row],[REPERE BUTA]])
      )
   ),
0)</f>
        <v>2</v>
      </c>
      <c r="BG320" s="117" t="s">
        <v>129</v>
      </c>
      <c r="BH320" s="177" t="str" cm="1">
        <f t="array" ref="BH3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0" s="117" t="s">
        <v>2268</v>
      </c>
      <c r="BK320" s="117" t="s">
        <v>2269</v>
      </c>
      <c r="BL320" s="167" t="s">
        <v>2380</v>
      </c>
      <c r="BM320" s="167"/>
      <c r="BN320" s="117"/>
      <c r="BO320" s="117"/>
      <c r="BP320" s="117"/>
      <c r="BQ320" s="48"/>
      <c r="BR320" s="119"/>
      <c r="BS320" s="48"/>
      <c r="BT320" s="48"/>
      <c r="BU320" s="48"/>
      <c r="BV320" s="48"/>
      <c r="BW320" s="48"/>
      <c r="BX320" s="48"/>
    </row>
    <row r="321" spans="1:76" ht="15.75" hidden="1" x14ac:dyDescent="0.25">
      <c r="A321" s="48" t="e" cm="1">
        <f t="array" ref="A321">_xlfn.XLOOKUP(Tableau210[[#This Row],[NOM]]&amp;Tableau210[[#This Row],[REPERE BUTA]],[6]!Tableau16[POSTE TECHNIQUE]&amp;[6]!Tableau16[Repere ADM],[6]!Tableau16[NUMERO CLIENT])</f>
        <v>#N/A</v>
      </c>
      <c r="B321" s="48" t="e" cm="1">
        <f t="array" ref="B321">_xlfn.XLOOKUP(Tableau210[[#This Row],[NOM]]&amp;Tableau210[[#This Row],[REPERE BUTA]],[6]!Tableau16[POSTE TECHNIQUE]&amp;[6]!Tableau16[Repere REF],[6]!Tableau16[NUMERO CLIENT])</f>
        <v>#N/A</v>
      </c>
      <c r="C321" s="48" cm="1">
        <f t="array" ref="C321">_xlfn.XLOOKUP(Tableau210[[#This Row],[NOM]]&amp;Tableau210[[#This Row],[Repere Ubleam]],[7]Sheet1!$C$2:$C$2995&amp;[7]Sheet1!$I$2:$I$2995,[7]Sheet1!$A$2:$A$2995)</f>
        <v>294</v>
      </c>
      <c r="D321" s="48" t="str">
        <f>C321&amp;""</f>
        <v>294</v>
      </c>
      <c r="E321" s="48" t="e">
        <v>#N/A</v>
      </c>
      <c r="F321" s="48" t="e">
        <v>#N/A</v>
      </c>
      <c r="G321" s="187" t="s">
        <v>1357</v>
      </c>
      <c r="H321" s="158" t="s">
        <v>1067</v>
      </c>
      <c r="I321" s="158" t="s">
        <v>80</v>
      </c>
      <c r="J321" s="158" t="s">
        <v>1071</v>
      </c>
      <c r="K321" s="158" t="str">
        <f>_xlfn.XLOOKUP(Tableau210[[#This Row],[NOM]],[8]LUT!$I$5:$I$301,[8]LUT!$N$5:$N$301)</f>
        <v xml:space="preserve">echangeur </v>
      </c>
      <c r="L321" s="158" t="s">
        <v>75</v>
      </c>
      <c r="M321" s="119" t="s">
        <v>1271</v>
      </c>
      <c r="N321" s="119" t="s">
        <v>1271</v>
      </c>
      <c r="O321" s="119" t="s">
        <v>2118</v>
      </c>
      <c r="P321" s="119"/>
      <c r="Q321" s="119"/>
      <c r="R321" s="119"/>
      <c r="S321" s="119"/>
      <c r="T321" s="119"/>
      <c r="U321" s="119"/>
      <c r="V321" s="119"/>
      <c r="W321" s="148">
        <v>50</v>
      </c>
      <c r="X321" s="207" cm="1">
        <f t="array" ref="X3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1" s="148">
        <v>20</v>
      </c>
      <c r="AA321" s="207" cm="1">
        <f t="array" ref="AA3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1" s="48"/>
      <c r="AD321" s="117" t="s">
        <v>2196</v>
      </c>
      <c r="AE321" s="119"/>
      <c r="AF321" s="181">
        <f>IFERROR(VLOOKUP(Tableau210[[#This Row],[OPERATION]],Tableau4[],5,FALSE),"")</f>
        <v>0</v>
      </c>
      <c r="AG321" s="178"/>
      <c r="AH321" s="182">
        <f>IFERROR(VLOOKUP(Tableau210[[#This Row],[OPERATION]],Tableau4[],4,FALSE),"")</f>
        <v>0</v>
      </c>
      <c r="AI321" s="178"/>
      <c r="AJ321" s="181" t="str">
        <f>IF(Tableau210[[#This Row],[NB JP EMIS]]=1,"1 JP","") &amp; IF(Tableau210[[#This Row],[NB BP EMIS]]=1," 1 BP","")</f>
        <v/>
      </c>
      <c r="AK321" s="178"/>
      <c r="AL321" s="117" t="s">
        <v>2527</v>
      </c>
      <c r="AM321" s="117">
        <f>IFERROR(+VLOOKUP(AY321,Tiges!$G$4:$I$569,3,FALSE),"")</f>
        <v>27</v>
      </c>
      <c r="AN321" s="48"/>
      <c r="AO321" s="117">
        <v>4</v>
      </c>
      <c r="AP321" s="177" cm="1">
        <f t="array" ref="AP3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1" s="117" t="s">
        <v>2163</v>
      </c>
      <c r="AS321" s="177" t="str" cm="1">
        <f t="array" ref="AS3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1" s="117" t="s">
        <v>1123</v>
      </c>
      <c r="AV321" s="177" t="str" cm="1">
        <f t="array" ref="AV3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1" s="117"/>
      <c r="AY321" s="117" cm="1">
        <f t="array" ref="AY321">IFERROR(_xlfn.XLOOKUP(Tableau210[[#This Row],[DN DONNEES BUTA ]]&amp;Tableau210[[#This Row],[PN DONNEES BUTA]],Tiges!$B$4:$B$79&amp;Tiges!$C$4:$C$79,Tiges!$G$4:$G$79),"")</f>
        <v>16</v>
      </c>
      <c r="AZ321" s="117"/>
      <c r="BA321" s="117" cm="1">
        <f t="array" ref="BA321">IFERROR(_xlfn.XLOOKUP(Tableau210[[#This Row],[DN DONNEES BUTA ]]&amp;Tableau210[[#This Row],[PN DONNEES BUTA]],Tiges!$B$4:$B$79&amp;Tiges!$C$4:$C$79,Tiges!$H$4:$H$79),"")</f>
        <v>90</v>
      </c>
      <c r="BB321" s="117"/>
      <c r="BC321" s="182">
        <f>IFERROR(VLOOKUP(Tableau210[[#This Row],[OPERATION]],Tableau4[],2,FALSE),"")</f>
        <v>0</v>
      </c>
      <c r="BD321" s="177"/>
      <c r="BE321" s="182">
        <f>IFERROR(VLOOKUP(Tableau210[[#This Row],[OPERATION]],Tableau4[],3,FALSE),"")</f>
        <v>1</v>
      </c>
      <c r="BF321" s="177"/>
      <c r="BG321" s="117" t="s">
        <v>129</v>
      </c>
      <c r="BH321" s="177" t="str" cm="1">
        <f t="array" ref="BH3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1" s="117" t="s">
        <v>2268</v>
      </c>
      <c r="BK321" s="117" t="s">
        <v>2269</v>
      </c>
      <c r="BL321" s="167" t="s">
        <v>2380</v>
      </c>
      <c r="BM321" s="167"/>
      <c r="BN321" s="117"/>
      <c r="BO321" s="117"/>
      <c r="BP321" s="117"/>
      <c r="BQ321" s="48"/>
      <c r="BR321" s="119"/>
      <c r="BS321" s="48"/>
      <c r="BT321" s="48"/>
      <c r="BU321" s="48"/>
      <c r="BV321" s="48"/>
      <c r="BW321" s="48"/>
      <c r="BX321" s="48"/>
    </row>
    <row r="322" spans="1:76" ht="15.75" hidden="1" x14ac:dyDescent="0.25">
      <c r="A322" s="48" t="e" cm="1">
        <f t="array" ref="A322">_xlfn.XLOOKUP(Tableau210[[#This Row],[NOM]]&amp;Tableau210[[#This Row],[REPERE BUTA]],[6]!Tableau16[POSTE TECHNIQUE]&amp;[6]!Tableau16[Repere ADM],[6]!Tableau16[NUMERO CLIENT])</f>
        <v>#N/A</v>
      </c>
      <c r="B322" s="48" t="e" cm="1">
        <f t="array" ref="B322">_xlfn.XLOOKUP(Tableau210[[#This Row],[NOM]]&amp;Tableau210[[#This Row],[REPERE BUTA]],[6]!Tableau16[POSTE TECHNIQUE]&amp;[6]!Tableau16[Repere REF],[6]!Tableau16[NUMERO CLIENT])</f>
        <v>#N/A</v>
      </c>
      <c r="C322" s="48" cm="1">
        <f t="array" ref="C322">_xlfn.XLOOKUP(Tableau210[[#This Row],[NOM]]&amp;Tableau210[[#This Row],[Repere Ubleam]],[7]Sheet1!$C$2:$C$2995&amp;[7]Sheet1!$I$2:$I$2995,[7]Sheet1!$A$2:$A$2995)</f>
        <v>295</v>
      </c>
      <c r="D322" s="48" t="str">
        <f>C322&amp;""</f>
        <v>295</v>
      </c>
      <c r="E322" s="48" t="e">
        <v>#N/A</v>
      </c>
      <c r="F322" s="48" t="e">
        <v>#N/A</v>
      </c>
      <c r="G322" s="187" t="s">
        <v>1357</v>
      </c>
      <c r="H322" s="158" t="s">
        <v>1067</v>
      </c>
      <c r="I322" s="158" t="s">
        <v>80</v>
      </c>
      <c r="J322" s="158" t="s">
        <v>1071</v>
      </c>
      <c r="K322" s="158" t="str">
        <f>_xlfn.XLOOKUP(Tableau210[[#This Row],[NOM]],[8]LUT!$I$5:$I$301,[8]LUT!$N$5:$N$301)</f>
        <v xml:space="preserve">echangeur </v>
      </c>
      <c r="L322" s="158" t="s">
        <v>70</v>
      </c>
      <c r="M322" s="119" t="s">
        <v>1227</v>
      </c>
      <c r="N322" s="119" t="s">
        <v>1227</v>
      </c>
      <c r="O322" s="119" t="s">
        <v>2195</v>
      </c>
      <c r="P322" s="119"/>
      <c r="Q322" s="119"/>
      <c r="R322" s="119"/>
      <c r="S322" s="119"/>
      <c r="T322" s="119"/>
      <c r="U322" s="119"/>
      <c r="V322" s="119"/>
      <c r="W322" s="148">
        <v>50</v>
      </c>
      <c r="X322" s="207" cm="1">
        <f t="array" ref="X3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2" s="148">
        <v>20</v>
      </c>
      <c r="AA322" s="207" cm="1">
        <f t="array" ref="AA3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2" s="48"/>
      <c r="AD322" s="117" t="s">
        <v>2196</v>
      </c>
      <c r="AE322" s="119"/>
      <c r="AF322" s="181">
        <f>IFERROR(VLOOKUP(Tableau210[[#This Row],[OPERATION]],Tableau4[],5,FALSE),"")</f>
        <v>0</v>
      </c>
      <c r="AG322" s="178" cm="1">
        <f t="array" ref="AG322">IFERROR(
   SUM(
      _xlfn._xlws.FILTER(
         Tableau3[JP],
         (Tableau3[ITEM]=Tableau210[[#This Row],[NOM]])*
         (Tableau3[Rep.]=Tableau210[[#This Row],[REPERE BUTA]])
      )
   ),
0)</f>
        <v>0</v>
      </c>
      <c r="AH322" s="182">
        <f>IFERROR(VLOOKUP(Tableau210[[#This Row],[OPERATION]],Tableau4[],4,FALSE),"")</f>
        <v>0</v>
      </c>
      <c r="AI322" s="178" cm="1">
        <f t="array" ref="AI322">IFERROR(
   SUM(
      _xlfn._xlws.FILTER(
         Tableau3[BP],
         (Tableau3[ITEM]=Tableau210[[#This Row],[NOM]])*
         (Tableau3[Rep.]=Tableau210[[#This Row],[REPERE BUTA]])
      )
   ),
0)</f>
        <v>0</v>
      </c>
      <c r="AJ322" s="181" t="str">
        <f>IF(Tableau210[[#This Row],[NB JP EMIS]]=1,"1 JP","") &amp; IF(Tableau210[[#This Row],[NB BP EMIS]]=1," 1 BP","")</f>
        <v/>
      </c>
      <c r="AK322" s="178" t="str">
        <f>IF(Tableau210[[#This Row],[NB JP BUTA]]=1,"1 JP","") &amp; IF(Tableau210[[#This Row],[Nb BP BUTA]]=1," 1 BP","") &amp; IF(Tableau210[[#This Row],[Nb BP BUTA]]=2," 2 BP","")</f>
        <v/>
      </c>
      <c r="AL322" s="117" t="s">
        <v>2527</v>
      </c>
      <c r="AM322" s="117">
        <f>IFERROR(+VLOOKUP(AY322,Tiges!$G$4:$I$569,3,FALSE),"")</f>
        <v>27</v>
      </c>
      <c r="AN322" s="48"/>
      <c r="AO322" s="117">
        <v>4</v>
      </c>
      <c r="AP322" s="177" cm="1">
        <f t="array" ref="AP3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2" s="117" t="s">
        <v>2163</v>
      </c>
      <c r="AS322" s="177" t="str" cm="1">
        <f t="array" ref="AS3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2" s="117" t="s">
        <v>1123</v>
      </c>
      <c r="AV322" s="177" t="str" cm="1">
        <f t="array" ref="AV3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2" s="117"/>
      <c r="AY322" s="117" cm="1">
        <f t="array" ref="AY322">IFERROR(_xlfn.XLOOKUP(Tableau210[[#This Row],[DN DONNEES BUTA ]]&amp;Tableau210[[#This Row],[PN DONNEES BUTA]],Tiges!$B$4:$B$79&amp;Tiges!$C$4:$C$79,Tiges!$G$4:$G$79),"")</f>
        <v>16</v>
      </c>
      <c r="AZ322" s="117"/>
      <c r="BA322" s="117" cm="1">
        <f t="array" ref="BA322">IFERROR(_xlfn.XLOOKUP(Tableau210[[#This Row],[DN DONNEES BUTA ]]&amp;Tableau210[[#This Row],[PN DONNEES BUTA]],Tiges!$B$4:$B$79&amp;Tiges!$C$4:$C$79,Tiges!$H$4:$H$79),"")</f>
        <v>90</v>
      </c>
      <c r="BB322" s="117"/>
      <c r="BC322" s="182">
        <f>IFERROR(VLOOKUP(Tableau210[[#This Row],[OPERATION]],Tableau4[],2,FALSE),"")</f>
        <v>0</v>
      </c>
      <c r="BD322" s="177" cm="1">
        <f t="array" ref="BD322">IFERROR(
   SUM(
      _xlfn._xlws.FILTER(
         Tableau3[Nb Platinage Joint],
         (Tableau3[ITEM]=Tableau210[[#This Row],[NOM]])*
         (Tableau3[Rep.]=Tableau210[[#This Row],[REPERE BUTA]])
      )
   ),
0)</f>
        <v>0</v>
      </c>
      <c r="BE322" s="182">
        <f>IFERROR(VLOOKUP(Tableau210[[#This Row],[OPERATION]],Tableau4[],3,FALSE),"")</f>
        <v>1</v>
      </c>
      <c r="BF322" s="177" cm="1">
        <f t="array" ref="BF322">IFERROR(
   SUM(
      _xlfn._xlws.FILTER(
         Tableau3[Joint Définitif Nb],
         (Tableau3[ITEM]=Tableau210[[#This Row],[NOM]])*
         (Tableau3[Rep.]=Tableau210[[#This Row],[REPERE BUTA]])
      )
   ),
0)</f>
        <v>2</v>
      </c>
      <c r="BG322" s="117" t="s">
        <v>129</v>
      </c>
      <c r="BH322" s="177" t="str" cm="1">
        <f t="array" ref="BH3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2" s="117" t="s">
        <v>2268</v>
      </c>
      <c r="BK322" s="117" t="s">
        <v>2269</v>
      </c>
      <c r="BL322" s="167" t="s">
        <v>2380</v>
      </c>
      <c r="BM322" s="167"/>
      <c r="BN322" s="117"/>
      <c r="BO322" s="117"/>
      <c r="BP322" s="117"/>
      <c r="BQ322" s="48"/>
      <c r="BR322" s="119"/>
      <c r="BS322" s="48"/>
      <c r="BT322" s="48"/>
      <c r="BU322" s="48"/>
      <c r="BV322" s="48"/>
      <c r="BW322" s="48"/>
      <c r="BX322" s="48"/>
    </row>
    <row r="323" spans="1:76" ht="15.75" hidden="1" x14ac:dyDescent="0.25">
      <c r="A323" s="48" t="e" cm="1">
        <f t="array" ref="A323">_xlfn.XLOOKUP(Tableau210[[#This Row],[NOM]]&amp;Tableau210[[#This Row],[REPERE BUTA]],[6]!Tableau16[POSTE TECHNIQUE]&amp;[6]!Tableau16[Repere ADM],[6]!Tableau16[NUMERO CLIENT])</f>
        <v>#N/A</v>
      </c>
      <c r="B323" s="48" t="e" cm="1">
        <f t="array" ref="B323">_xlfn.XLOOKUP(Tableau210[[#This Row],[NOM]]&amp;Tableau210[[#This Row],[REPERE BUTA]],[6]!Tableau16[POSTE TECHNIQUE]&amp;[6]!Tableau16[Repere REF],[6]!Tableau16[NUMERO CLIENT])</f>
        <v>#N/A</v>
      </c>
      <c r="C323" s="48" cm="1">
        <f t="array" ref="C323">_xlfn.XLOOKUP(Tableau210[[#This Row],[NOM]]&amp;Tableau210[[#This Row],[Repere Ubleam]],[7]Sheet1!$C$2:$C$2995&amp;[7]Sheet1!$I$2:$I$2995,[7]Sheet1!$A$2:$A$2995)</f>
        <v>296</v>
      </c>
      <c r="D323" s="48" t="str">
        <f>C323&amp;""</f>
        <v>296</v>
      </c>
      <c r="E323" s="48" t="e">
        <v>#N/A</v>
      </c>
      <c r="F323" s="48" t="e">
        <v>#N/A</v>
      </c>
      <c r="G323" s="187" t="s">
        <v>1357</v>
      </c>
      <c r="H323" s="158" t="s">
        <v>1067</v>
      </c>
      <c r="I323" s="158" t="s">
        <v>80</v>
      </c>
      <c r="J323" s="158" t="s">
        <v>1071</v>
      </c>
      <c r="K323" s="158" t="str">
        <f>_xlfn.XLOOKUP(Tableau210[[#This Row],[NOM]],[8]LUT!$I$5:$I$301,[8]LUT!$N$5:$N$301)</f>
        <v xml:space="preserve">echangeur </v>
      </c>
      <c r="L323" s="158" t="s">
        <v>70</v>
      </c>
      <c r="M323" s="119" t="s">
        <v>1233</v>
      </c>
      <c r="N323" s="119" t="s">
        <v>1233</v>
      </c>
      <c r="O323" s="119" t="s">
        <v>2118</v>
      </c>
      <c r="P323" s="119"/>
      <c r="Q323" s="119"/>
      <c r="R323" s="119"/>
      <c r="S323" s="119"/>
      <c r="T323" s="119"/>
      <c r="U323" s="119"/>
      <c r="V323" s="119"/>
      <c r="W323" s="148">
        <v>50</v>
      </c>
      <c r="X323" s="207" cm="1">
        <f t="array" ref="X3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3" s="148">
        <v>20</v>
      </c>
      <c r="AA323" s="207" cm="1">
        <f t="array" ref="AA3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3" s="48"/>
      <c r="AD323" s="117" t="s">
        <v>2196</v>
      </c>
      <c r="AE323" s="119"/>
      <c r="AF323" s="181">
        <f>IFERROR(VLOOKUP(Tableau210[[#This Row],[OPERATION]],Tableau4[],5,FALSE),"")</f>
        <v>0</v>
      </c>
      <c r="AG323" s="178"/>
      <c r="AH323" s="182">
        <f>IFERROR(VLOOKUP(Tableau210[[#This Row],[OPERATION]],Tableau4[],4,FALSE),"")</f>
        <v>0</v>
      </c>
      <c r="AI323" s="178"/>
      <c r="AJ323" s="181" t="str">
        <f>IF(Tableau210[[#This Row],[NB JP EMIS]]=1,"1 JP","") &amp; IF(Tableau210[[#This Row],[NB BP EMIS]]=1," 1 BP","")</f>
        <v/>
      </c>
      <c r="AK323" s="178"/>
      <c r="AL323" s="117" t="s">
        <v>2527</v>
      </c>
      <c r="AM323" s="117">
        <f>IFERROR(+VLOOKUP(AY323,Tiges!$G$4:$I$569,3,FALSE),"")</f>
        <v>27</v>
      </c>
      <c r="AN323" s="48"/>
      <c r="AO323" s="117">
        <v>4</v>
      </c>
      <c r="AP323" s="177" cm="1">
        <f t="array" ref="AP3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3" s="117" t="s">
        <v>2163</v>
      </c>
      <c r="AS323" s="177" t="str" cm="1">
        <f t="array" ref="AS3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3" s="117" t="s">
        <v>1123</v>
      </c>
      <c r="AV323" s="177" t="str" cm="1">
        <f t="array" ref="AV3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3" s="117"/>
      <c r="AY323" s="117" cm="1">
        <f t="array" ref="AY323">IFERROR(_xlfn.XLOOKUP(Tableau210[[#This Row],[DN DONNEES BUTA ]]&amp;Tableau210[[#This Row],[PN DONNEES BUTA]],Tiges!$B$4:$B$79&amp;Tiges!$C$4:$C$79,Tiges!$G$4:$G$79),"")</f>
        <v>16</v>
      </c>
      <c r="AZ323" s="117"/>
      <c r="BA323" s="117" cm="1">
        <f t="array" ref="BA323">IFERROR(_xlfn.XLOOKUP(Tableau210[[#This Row],[DN DONNEES BUTA ]]&amp;Tableau210[[#This Row],[PN DONNEES BUTA]],Tiges!$B$4:$B$79&amp;Tiges!$C$4:$C$79,Tiges!$H$4:$H$79),"")</f>
        <v>90</v>
      </c>
      <c r="BB323" s="117"/>
      <c r="BC323" s="182">
        <f>IFERROR(VLOOKUP(Tableau210[[#This Row],[OPERATION]],Tableau4[],2,FALSE),"")</f>
        <v>0</v>
      </c>
      <c r="BD323" s="177"/>
      <c r="BE323" s="182">
        <f>IFERROR(VLOOKUP(Tableau210[[#This Row],[OPERATION]],Tableau4[],3,FALSE),"")</f>
        <v>1</v>
      </c>
      <c r="BF323" s="177"/>
      <c r="BG323" s="117" t="s">
        <v>129</v>
      </c>
      <c r="BH323" s="177" t="str" cm="1">
        <f t="array" ref="BH3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3" s="117" t="s">
        <v>2268</v>
      </c>
      <c r="BK323" s="117" t="s">
        <v>2269</v>
      </c>
      <c r="BL323" s="167" t="s">
        <v>2380</v>
      </c>
      <c r="BM323" s="167"/>
      <c r="BN323" s="117"/>
      <c r="BO323" s="117"/>
      <c r="BP323" s="117"/>
      <c r="BQ323" s="48"/>
      <c r="BR323" s="119"/>
      <c r="BS323" s="48"/>
      <c r="BT323" s="48"/>
      <c r="BU323" s="48"/>
      <c r="BV323" s="48"/>
      <c r="BW323" s="48"/>
      <c r="BX323" s="48"/>
    </row>
    <row r="324" spans="1:76" ht="15.75" hidden="1" x14ac:dyDescent="0.25">
      <c r="A324" s="48" t="e" cm="1">
        <f t="array" ref="A324">_xlfn.XLOOKUP(Tableau210[[#This Row],[NOM]]&amp;Tableau210[[#This Row],[REPERE BUTA]],[6]!Tableau16[POSTE TECHNIQUE]&amp;[6]!Tableau16[Repere ADM],[6]!Tableau16[NUMERO CLIENT])</f>
        <v>#N/A</v>
      </c>
      <c r="B324" s="48" t="e" cm="1">
        <f t="array" ref="B324">_xlfn.XLOOKUP(Tableau210[[#This Row],[NOM]]&amp;Tableau210[[#This Row],[REPERE BUTA]],[6]!Tableau16[POSTE TECHNIQUE]&amp;[6]!Tableau16[Repere REF],[6]!Tableau16[NUMERO CLIENT])</f>
        <v>#N/A</v>
      </c>
      <c r="C324" s="48" cm="1">
        <f t="array" ref="C324">_xlfn.XLOOKUP(Tableau210[[#This Row],[NOM]]&amp;Tableau210[[#This Row],[Repere Ubleam]],[7]Sheet1!$C$2:$C$2995&amp;[7]Sheet1!$I$2:$I$2995,[7]Sheet1!$A$2:$A$2995)</f>
        <v>297</v>
      </c>
      <c r="D324" s="48" t="str">
        <f>C324&amp;""</f>
        <v>297</v>
      </c>
      <c r="E324" s="48" t="e">
        <v>#N/A</v>
      </c>
      <c r="F324" s="48" t="e">
        <v>#N/A</v>
      </c>
      <c r="G324" s="187" t="s">
        <v>1357</v>
      </c>
      <c r="H324" s="158" t="s">
        <v>1067</v>
      </c>
      <c r="I324" s="158" t="s">
        <v>80</v>
      </c>
      <c r="J324" s="158" t="s">
        <v>1071</v>
      </c>
      <c r="K324" s="158" t="str">
        <f>_xlfn.XLOOKUP(Tableau210[[#This Row],[NOM]],[8]LUT!$I$5:$I$301,[8]LUT!$N$5:$N$301)</f>
        <v xml:space="preserve">echangeur </v>
      </c>
      <c r="L324" s="158" t="s">
        <v>76</v>
      </c>
      <c r="M324" s="119" t="s">
        <v>1247</v>
      </c>
      <c r="N324" s="119" t="s">
        <v>1247</v>
      </c>
      <c r="O324" s="119" t="s">
        <v>2195</v>
      </c>
      <c r="P324" s="119"/>
      <c r="Q324" s="119"/>
      <c r="R324" s="119"/>
      <c r="S324" s="119"/>
      <c r="T324" s="119"/>
      <c r="U324" s="119"/>
      <c r="V324" s="119"/>
      <c r="W324" s="148">
        <v>50</v>
      </c>
      <c r="X324" s="207" cm="1">
        <f t="array" ref="X3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4" s="148">
        <v>20</v>
      </c>
      <c r="AA324" s="207" cm="1">
        <f t="array" ref="AA3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4" s="48"/>
      <c r="AD324" s="117" t="s">
        <v>2196</v>
      </c>
      <c r="AE324" s="119"/>
      <c r="AF324" s="181">
        <f>IFERROR(VLOOKUP(Tableau210[[#This Row],[OPERATION]],Tableau4[],5,FALSE),"")</f>
        <v>0</v>
      </c>
      <c r="AG324" s="178" cm="1">
        <f t="array" ref="AG324">IFERROR(
   SUM(
      _xlfn._xlws.FILTER(
         Tableau3[JP],
         (Tableau3[ITEM]=Tableau210[[#This Row],[NOM]])*
         (Tableau3[Rep.]=Tableau210[[#This Row],[REPERE BUTA]])
      )
   ),
0)</f>
        <v>0</v>
      </c>
      <c r="AH324" s="182">
        <f>IFERROR(VLOOKUP(Tableau210[[#This Row],[OPERATION]],Tableau4[],4,FALSE),"")</f>
        <v>0</v>
      </c>
      <c r="AI324" s="178" cm="1">
        <f t="array" ref="AI324">IFERROR(
   SUM(
      _xlfn._xlws.FILTER(
         Tableau3[BP],
         (Tableau3[ITEM]=Tableau210[[#This Row],[NOM]])*
         (Tableau3[Rep.]=Tableau210[[#This Row],[REPERE BUTA]])
      )
   ),
0)</f>
        <v>0</v>
      </c>
      <c r="AJ324" s="181" t="str">
        <f>IF(Tableau210[[#This Row],[NB JP EMIS]]=1,"1 JP","") &amp; IF(Tableau210[[#This Row],[NB BP EMIS]]=1," 1 BP","")</f>
        <v/>
      </c>
      <c r="AK324" s="178" t="str">
        <f>IF(Tableau210[[#This Row],[NB JP BUTA]]=1,"1 JP","") &amp; IF(Tableau210[[#This Row],[Nb BP BUTA]]=1," 1 BP","") &amp; IF(Tableau210[[#This Row],[Nb BP BUTA]]=2," 2 BP","")</f>
        <v/>
      </c>
      <c r="AL324" s="117" t="s">
        <v>2527</v>
      </c>
      <c r="AM324" s="117">
        <f>IFERROR(+VLOOKUP(AY324,Tiges!$G$4:$I$569,3,FALSE),"")</f>
        <v>27</v>
      </c>
      <c r="AN324" s="48"/>
      <c r="AO324" s="117">
        <v>4</v>
      </c>
      <c r="AP324" s="177" cm="1">
        <f t="array" ref="AP3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4" s="117" t="s">
        <v>2163</v>
      </c>
      <c r="AS324" s="177" t="str" cm="1">
        <f t="array" ref="AS3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4" s="117" t="s">
        <v>1123</v>
      </c>
      <c r="AV324" s="177" t="str" cm="1">
        <f t="array" ref="AV3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4" s="117"/>
      <c r="AY324" s="117" cm="1">
        <f t="array" ref="AY324">IFERROR(_xlfn.XLOOKUP(Tableau210[[#This Row],[DN DONNEES BUTA ]]&amp;Tableau210[[#This Row],[PN DONNEES BUTA]],Tiges!$B$4:$B$79&amp;Tiges!$C$4:$C$79,Tiges!$G$4:$G$79),"")</f>
        <v>16</v>
      </c>
      <c r="AZ324" s="117"/>
      <c r="BA324" s="117" cm="1">
        <f t="array" ref="BA324">IFERROR(_xlfn.XLOOKUP(Tableau210[[#This Row],[DN DONNEES BUTA ]]&amp;Tableau210[[#This Row],[PN DONNEES BUTA]],Tiges!$B$4:$B$79&amp;Tiges!$C$4:$C$79,Tiges!$H$4:$H$79),"")</f>
        <v>90</v>
      </c>
      <c r="BB324" s="117"/>
      <c r="BC324" s="182">
        <f>IFERROR(VLOOKUP(Tableau210[[#This Row],[OPERATION]],Tableau4[],2,FALSE),"")</f>
        <v>0</v>
      </c>
      <c r="BD324" s="177" cm="1">
        <f t="array" ref="BD324">IFERROR(
   SUM(
      _xlfn._xlws.FILTER(
         Tableau3[Nb Platinage Joint],
         (Tableau3[ITEM]=Tableau210[[#This Row],[NOM]])*
         (Tableau3[Rep.]=Tableau210[[#This Row],[REPERE BUTA]])
      )
   ),
0)</f>
        <v>0</v>
      </c>
      <c r="BE324" s="182">
        <f>IFERROR(VLOOKUP(Tableau210[[#This Row],[OPERATION]],Tableau4[],3,FALSE),"")</f>
        <v>1</v>
      </c>
      <c r="BF324" s="177" cm="1">
        <f t="array" ref="BF324">IFERROR(
   SUM(
      _xlfn._xlws.FILTER(
         Tableau3[Joint Définitif Nb],
         (Tableau3[ITEM]=Tableau210[[#This Row],[NOM]])*
         (Tableau3[Rep.]=Tableau210[[#This Row],[REPERE BUTA]])
      )
   ),
0)</f>
        <v>2</v>
      </c>
      <c r="BG324" s="117" t="s">
        <v>129</v>
      </c>
      <c r="BH324" s="177" t="str" cm="1">
        <f t="array" ref="BH3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4" s="117" t="s">
        <v>2268</v>
      </c>
      <c r="BK324" s="117" t="s">
        <v>2269</v>
      </c>
      <c r="BL324" s="167" t="s">
        <v>2380</v>
      </c>
      <c r="BM324" s="167"/>
      <c r="BN324" s="117"/>
      <c r="BO324" s="117"/>
      <c r="BP324" s="117"/>
      <c r="BQ324" s="48"/>
      <c r="BR324" s="119"/>
      <c r="BS324" s="48"/>
      <c r="BT324" s="48"/>
      <c r="BU324" s="48"/>
      <c r="BV324" s="48"/>
      <c r="BW324" s="48"/>
      <c r="BX324" s="48"/>
    </row>
    <row r="325" spans="1:76" ht="15.75" hidden="1" x14ac:dyDescent="0.25">
      <c r="A325" s="48" t="e" cm="1">
        <f t="array" ref="A325">_xlfn.XLOOKUP(Tableau210[[#This Row],[NOM]]&amp;Tableau210[[#This Row],[REPERE BUTA]],[6]!Tableau16[POSTE TECHNIQUE]&amp;[6]!Tableau16[Repere ADM],[6]!Tableau16[NUMERO CLIENT])</f>
        <v>#N/A</v>
      </c>
      <c r="B325" s="48" t="e" cm="1">
        <f t="array" ref="B325">_xlfn.XLOOKUP(Tableau210[[#This Row],[NOM]]&amp;Tableau210[[#This Row],[REPERE BUTA]],[6]!Tableau16[POSTE TECHNIQUE]&amp;[6]!Tableau16[Repere REF],[6]!Tableau16[NUMERO CLIENT])</f>
        <v>#N/A</v>
      </c>
      <c r="C325" s="48" cm="1">
        <f t="array" ref="C325">_xlfn.XLOOKUP(Tableau210[[#This Row],[NOM]]&amp;Tableau210[[#This Row],[Repere Ubleam]],[7]Sheet1!$C$2:$C$2995&amp;[7]Sheet1!$I$2:$I$2995,[7]Sheet1!$A$2:$A$2995)</f>
        <v>298</v>
      </c>
      <c r="D325" s="48" t="str">
        <f>C325&amp;""</f>
        <v>298</v>
      </c>
      <c r="E325" s="48" t="e">
        <v>#N/A</v>
      </c>
      <c r="F325" s="48" t="e">
        <v>#N/A</v>
      </c>
      <c r="G325" s="187" t="s">
        <v>1357</v>
      </c>
      <c r="H325" s="158" t="s">
        <v>1067</v>
      </c>
      <c r="I325" s="158" t="s">
        <v>80</v>
      </c>
      <c r="J325" s="158" t="s">
        <v>1071</v>
      </c>
      <c r="K325" s="158" t="str">
        <f>_xlfn.XLOOKUP(Tableau210[[#This Row],[NOM]],[8]LUT!$I$5:$I$301,[8]LUT!$N$5:$N$301)</f>
        <v xml:space="preserve">echangeur </v>
      </c>
      <c r="L325" s="158" t="s">
        <v>76</v>
      </c>
      <c r="M325" s="119" t="s">
        <v>1364</v>
      </c>
      <c r="N325" s="119" t="s">
        <v>1364</v>
      </c>
      <c r="O325" s="119" t="s">
        <v>2118</v>
      </c>
      <c r="P325" s="119"/>
      <c r="Q325" s="119"/>
      <c r="R325" s="119"/>
      <c r="S325" s="119"/>
      <c r="T325" s="119"/>
      <c r="U325" s="119"/>
      <c r="V325" s="119"/>
      <c r="W325" s="148">
        <v>50</v>
      </c>
      <c r="X325" s="207" cm="1">
        <f t="array" ref="X3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5" s="148">
        <v>20</v>
      </c>
      <c r="AA325" s="207" cm="1">
        <f t="array" ref="AA3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5" s="48"/>
      <c r="AD325" s="117" t="s">
        <v>2196</v>
      </c>
      <c r="AE325" s="119"/>
      <c r="AF325" s="181">
        <f>IFERROR(VLOOKUP(Tableau210[[#This Row],[OPERATION]],Tableau4[],5,FALSE),"")</f>
        <v>0</v>
      </c>
      <c r="AG325" s="178"/>
      <c r="AH325" s="182">
        <f>IFERROR(VLOOKUP(Tableau210[[#This Row],[OPERATION]],Tableau4[],4,FALSE),"")</f>
        <v>0</v>
      </c>
      <c r="AI325" s="178"/>
      <c r="AJ325" s="181" t="str">
        <f>IF(Tableau210[[#This Row],[NB JP EMIS]]=1,"1 JP","") &amp; IF(Tableau210[[#This Row],[NB BP EMIS]]=1," 1 BP","")</f>
        <v/>
      </c>
      <c r="AK325" s="178"/>
      <c r="AL325" s="117" t="s">
        <v>2527</v>
      </c>
      <c r="AM325" s="117">
        <f>IFERROR(+VLOOKUP(AY325,Tiges!$G$4:$I$569,3,FALSE),"")</f>
        <v>27</v>
      </c>
      <c r="AN325" s="48"/>
      <c r="AO325" s="117">
        <v>4</v>
      </c>
      <c r="AP325" s="177" cm="1">
        <f t="array" ref="AP3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5" s="117" t="s">
        <v>2163</v>
      </c>
      <c r="AS325" s="177" t="str" cm="1">
        <f t="array" ref="AS3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5" s="117" t="s">
        <v>1123</v>
      </c>
      <c r="AV325" s="177" t="str" cm="1">
        <f t="array" ref="AV3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5" s="117"/>
      <c r="AY325" s="117" cm="1">
        <f t="array" ref="AY325">IFERROR(_xlfn.XLOOKUP(Tableau210[[#This Row],[DN DONNEES BUTA ]]&amp;Tableau210[[#This Row],[PN DONNEES BUTA]],Tiges!$B$4:$B$79&amp;Tiges!$C$4:$C$79,Tiges!$G$4:$G$79),"")</f>
        <v>16</v>
      </c>
      <c r="AZ325" s="117"/>
      <c r="BA325" s="117" cm="1">
        <f t="array" ref="BA325">IFERROR(_xlfn.XLOOKUP(Tableau210[[#This Row],[DN DONNEES BUTA ]]&amp;Tableau210[[#This Row],[PN DONNEES BUTA]],Tiges!$B$4:$B$79&amp;Tiges!$C$4:$C$79,Tiges!$H$4:$H$79),"")</f>
        <v>90</v>
      </c>
      <c r="BB325" s="117"/>
      <c r="BC325" s="182">
        <f>IFERROR(VLOOKUP(Tableau210[[#This Row],[OPERATION]],Tableau4[],2,FALSE),"")</f>
        <v>0</v>
      </c>
      <c r="BD325" s="177"/>
      <c r="BE325" s="182">
        <f>IFERROR(VLOOKUP(Tableau210[[#This Row],[OPERATION]],Tableau4[],3,FALSE),"")</f>
        <v>1</v>
      </c>
      <c r="BF325" s="177"/>
      <c r="BG325" s="117" t="s">
        <v>129</v>
      </c>
      <c r="BH325" s="177" t="str" cm="1">
        <f t="array" ref="BH3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5" s="117" t="s">
        <v>2268</v>
      </c>
      <c r="BK325" s="117" t="s">
        <v>2269</v>
      </c>
      <c r="BL325" s="167" t="s">
        <v>2380</v>
      </c>
      <c r="BM325" s="167"/>
      <c r="BN325" s="117"/>
      <c r="BO325" s="117"/>
      <c r="BP325" s="117"/>
      <c r="BQ325" s="48"/>
      <c r="BR325" s="119"/>
      <c r="BS325" s="48"/>
      <c r="BT325" s="48"/>
      <c r="BU325" s="48"/>
      <c r="BV325" s="48"/>
      <c r="BW325" s="48"/>
      <c r="BX325" s="48"/>
    </row>
    <row r="326" spans="1:76" ht="15.75" hidden="1" x14ac:dyDescent="0.25">
      <c r="A326" s="48" t="e" cm="1">
        <f t="array" ref="A326">_xlfn.XLOOKUP(Tableau210[[#This Row],[NOM]]&amp;Tableau210[[#This Row],[REPERE BUTA]],[6]!Tableau16[POSTE TECHNIQUE]&amp;[6]!Tableau16[Repere ADM],[6]!Tableau16[NUMERO CLIENT])</f>
        <v>#N/A</v>
      </c>
      <c r="B326" s="48" t="e" cm="1">
        <f t="array" ref="B326">_xlfn.XLOOKUP(Tableau210[[#This Row],[NOM]]&amp;Tableau210[[#This Row],[REPERE BUTA]],[6]!Tableau16[POSTE TECHNIQUE]&amp;[6]!Tableau16[Repere REF],[6]!Tableau16[NUMERO CLIENT])</f>
        <v>#N/A</v>
      </c>
      <c r="C326" s="48" cm="1">
        <f t="array" ref="C326">_xlfn.XLOOKUP(Tableau210[[#This Row],[NOM]]&amp;Tableau210[[#This Row],[Repere Ubleam]],[7]Sheet1!$C$2:$C$2995&amp;[7]Sheet1!$I$2:$I$2995,[7]Sheet1!$A$2:$A$2995)</f>
        <v>299</v>
      </c>
      <c r="D326" s="48" t="str">
        <f>C326&amp;""</f>
        <v>299</v>
      </c>
      <c r="E326" s="48" t="e">
        <v>#N/A</v>
      </c>
      <c r="F326" s="48" t="e">
        <v>#N/A</v>
      </c>
      <c r="G326" s="187" t="s">
        <v>1357</v>
      </c>
      <c r="H326" s="158" t="s">
        <v>1067</v>
      </c>
      <c r="I326" s="158" t="s">
        <v>80</v>
      </c>
      <c r="J326" s="158" t="s">
        <v>1071</v>
      </c>
      <c r="K326" s="158" t="str">
        <f>_xlfn.XLOOKUP(Tableau210[[#This Row],[NOM]],[8]LUT!$I$5:$I$301,[8]LUT!$N$5:$N$301)</f>
        <v xml:space="preserve">echangeur </v>
      </c>
      <c r="L326" s="158" t="s">
        <v>81</v>
      </c>
      <c r="M326" s="119" t="s">
        <v>2101</v>
      </c>
      <c r="N326" s="119" t="s">
        <v>2101</v>
      </c>
      <c r="O326" s="119" t="s">
        <v>2195</v>
      </c>
      <c r="P326" s="119"/>
      <c r="Q326" s="119"/>
      <c r="R326" s="119"/>
      <c r="S326" s="119"/>
      <c r="T326" s="119"/>
      <c r="U326" s="119"/>
      <c r="V326" s="119"/>
      <c r="W326" s="148">
        <v>50</v>
      </c>
      <c r="X326" s="207" cm="1">
        <f t="array" ref="X3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6" s="148">
        <v>20</v>
      </c>
      <c r="AA326" s="207" cm="1">
        <f t="array" ref="AA3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6" s="48"/>
      <c r="AD326" s="117" t="s">
        <v>2196</v>
      </c>
      <c r="AE326" s="119"/>
      <c r="AF326" s="181">
        <f>IFERROR(VLOOKUP(Tableau210[[#This Row],[OPERATION]],Tableau4[],5,FALSE),"")</f>
        <v>0</v>
      </c>
      <c r="AG326" s="178" cm="1">
        <f t="array" ref="AG326">IFERROR(
   SUM(
      _xlfn._xlws.FILTER(
         Tableau3[JP],
         (Tableau3[ITEM]=Tableau210[[#This Row],[NOM]])*
         (Tableau3[Rep.]=Tableau210[[#This Row],[REPERE BUTA]])
      )
   ),
0)</f>
        <v>0</v>
      </c>
      <c r="AH326" s="182">
        <f>IFERROR(VLOOKUP(Tableau210[[#This Row],[OPERATION]],Tableau4[],4,FALSE),"")</f>
        <v>0</v>
      </c>
      <c r="AI326" s="178" cm="1">
        <f t="array" ref="AI326">IFERROR(
   SUM(
      _xlfn._xlws.FILTER(
         Tableau3[BP],
         (Tableau3[ITEM]=Tableau210[[#This Row],[NOM]])*
         (Tableau3[Rep.]=Tableau210[[#This Row],[REPERE BUTA]])
      )
   ),
0)</f>
        <v>0</v>
      </c>
      <c r="AJ326" s="181" t="str">
        <f>IF(Tableau210[[#This Row],[NB JP EMIS]]=1,"1 JP","") &amp; IF(Tableau210[[#This Row],[NB BP EMIS]]=1," 1 BP","")</f>
        <v/>
      </c>
      <c r="AK326" s="178" t="str">
        <f>IF(Tableau210[[#This Row],[NB JP BUTA]]=1,"1 JP","") &amp; IF(Tableau210[[#This Row],[Nb BP BUTA]]=1," 1 BP","") &amp; IF(Tableau210[[#This Row],[Nb BP BUTA]]=2," 2 BP","")</f>
        <v/>
      </c>
      <c r="AL326" s="117" t="s">
        <v>2527</v>
      </c>
      <c r="AM326" s="117">
        <f>IFERROR(+VLOOKUP(AY326,Tiges!$G$4:$I$569,3,FALSE),"")</f>
        <v>27</v>
      </c>
      <c r="AN326" s="48"/>
      <c r="AO326" s="117">
        <v>4</v>
      </c>
      <c r="AP326" s="177" cm="1">
        <f t="array" ref="AP3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6" s="117" t="s">
        <v>2163</v>
      </c>
      <c r="AS326" s="177" t="str" cm="1">
        <f t="array" ref="AS3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6" s="117" t="s">
        <v>1123</v>
      </c>
      <c r="AV326" s="177" t="str" cm="1">
        <f t="array" ref="AV3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6" s="117"/>
      <c r="AY326" s="117" cm="1">
        <f t="array" ref="AY326">IFERROR(_xlfn.XLOOKUP(Tableau210[[#This Row],[DN DONNEES BUTA ]]&amp;Tableau210[[#This Row],[PN DONNEES BUTA]],Tiges!$B$4:$B$79&amp;Tiges!$C$4:$C$79,Tiges!$G$4:$G$79),"")</f>
        <v>16</v>
      </c>
      <c r="AZ326" s="117"/>
      <c r="BA326" s="117" cm="1">
        <f t="array" ref="BA326">IFERROR(_xlfn.XLOOKUP(Tableau210[[#This Row],[DN DONNEES BUTA ]]&amp;Tableau210[[#This Row],[PN DONNEES BUTA]],Tiges!$B$4:$B$79&amp;Tiges!$C$4:$C$79,Tiges!$H$4:$H$79),"")</f>
        <v>90</v>
      </c>
      <c r="BB326" s="117"/>
      <c r="BC326" s="182">
        <f>IFERROR(VLOOKUP(Tableau210[[#This Row],[OPERATION]],Tableau4[],2,FALSE),"")</f>
        <v>0</v>
      </c>
      <c r="BD326" s="177" cm="1">
        <f t="array" ref="BD326">IFERROR(
   SUM(
      _xlfn._xlws.FILTER(
         Tableau3[Nb Platinage Joint],
         (Tableau3[ITEM]=Tableau210[[#This Row],[NOM]])*
         (Tableau3[Rep.]=Tableau210[[#This Row],[REPERE BUTA]])
      )
   ),
0)</f>
        <v>0</v>
      </c>
      <c r="BE326" s="182">
        <f>IFERROR(VLOOKUP(Tableau210[[#This Row],[OPERATION]],Tableau4[],3,FALSE),"")</f>
        <v>1</v>
      </c>
      <c r="BF326" s="177" cm="1">
        <f t="array" ref="BF326">IFERROR(
   SUM(
      _xlfn._xlws.FILTER(
         Tableau3[Joint Définitif Nb],
         (Tableau3[ITEM]=Tableau210[[#This Row],[NOM]])*
         (Tableau3[Rep.]=Tableau210[[#This Row],[REPERE BUTA]])
      )
   ),
0)</f>
        <v>2</v>
      </c>
      <c r="BG326" s="117" t="s">
        <v>129</v>
      </c>
      <c r="BH326" s="177" t="str" cm="1">
        <f t="array" ref="BH3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6" s="117" t="s">
        <v>2268</v>
      </c>
      <c r="BK326" s="117" t="s">
        <v>2269</v>
      </c>
      <c r="BL326" s="167" t="s">
        <v>2380</v>
      </c>
      <c r="BM326" s="167"/>
      <c r="BN326" s="117"/>
      <c r="BO326" s="117"/>
      <c r="BP326" s="117"/>
      <c r="BQ326" s="48"/>
      <c r="BR326" s="119"/>
      <c r="BS326" s="48"/>
      <c r="BT326" s="48"/>
      <c r="BU326" s="48"/>
      <c r="BV326" s="48"/>
      <c r="BW326" s="48"/>
      <c r="BX326" s="48"/>
    </row>
    <row r="327" spans="1:76" ht="15.75" hidden="1" x14ac:dyDescent="0.25">
      <c r="A327" s="48" t="e" cm="1">
        <f t="array" ref="A327">_xlfn.XLOOKUP(Tableau210[[#This Row],[NOM]]&amp;Tableau210[[#This Row],[REPERE BUTA]],[6]!Tableau16[POSTE TECHNIQUE]&amp;[6]!Tableau16[Repere ADM],[6]!Tableau16[NUMERO CLIENT])</f>
        <v>#N/A</v>
      </c>
      <c r="B327" s="48" t="e" cm="1">
        <f t="array" ref="B327">_xlfn.XLOOKUP(Tableau210[[#This Row],[NOM]]&amp;Tableau210[[#This Row],[REPERE BUTA]],[6]!Tableau16[POSTE TECHNIQUE]&amp;[6]!Tableau16[Repere REF],[6]!Tableau16[NUMERO CLIENT])</f>
        <v>#N/A</v>
      </c>
      <c r="C327" s="48" cm="1">
        <f t="array" ref="C327">_xlfn.XLOOKUP(Tableau210[[#This Row],[NOM]]&amp;Tableau210[[#This Row],[Repere Ubleam]],[7]Sheet1!$C$2:$C$2995&amp;[7]Sheet1!$I$2:$I$2995,[7]Sheet1!$A$2:$A$2995)</f>
        <v>300</v>
      </c>
      <c r="D327" s="48" t="str">
        <f>C327&amp;""</f>
        <v>300</v>
      </c>
      <c r="E327" s="48" t="e">
        <v>#N/A</v>
      </c>
      <c r="F327" s="48" t="e">
        <v>#N/A</v>
      </c>
      <c r="G327" s="187" t="s">
        <v>1357</v>
      </c>
      <c r="H327" s="158" t="s">
        <v>1067</v>
      </c>
      <c r="I327" s="158" t="s">
        <v>80</v>
      </c>
      <c r="J327" s="158" t="s">
        <v>1071</v>
      </c>
      <c r="K327" s="158" t="str">
        <f>_xlfn.XLOOKUP(Tableau210[[#This Row],[NOM]],[8]LUT!$I$5:$I$301,[8]LUT!$N$5:$N$301)</f>
        <v xml:space="preserve">echangeur </v>
      </c>
      <c r="L327" s="158" t="s">
        <v>81</v>
      </c>
      <c r="M327" s="119" t="s">
        <v>2102</v>
      </c>
      <c r="N327" s="119" t="s">
        <v>2102</v>
      </c>
      <c r="O327" s="119" t="s">
        <v>2118</v>
      </c>
      <c r="P327" s="119"/>
      <c r="Q327" s="119"/>
      <c r="R327" s="119"/>
      <c r="S327" s="119"/>
      <c r="T327" s="119"/>
      <c r="U327" s="119"/>
      <c r="V327" s="119"/>
      <c r="W327" s="148">
        <v>50</v>
      </c>
      <c r="X327" s="207" cm="1">
        <f t="array" ref="X3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7" s="148">
        <v>20</v>
      </c>
      <c r="AA327" s="207" cm="1">
        <f t="array" ref="AA3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7" s="48"/>
      <c r="AD327" s="117" t="s">
        <v>2196</v>
      </c>
      <c r="AE327" s="119"/>
      <c r="AF327" s="181">
        <f>IFERROR(VLOOKUP(Tableau210[[#This Row],[OPERATION]],Tableau4[],5,FALSE),"")</f>
        <v>0</v>
      </c>
      <c r="AG327" s="178"/>
      <c r="AH327" s="182">
        <f>IFERROR(VLOOKUP(Tableau210[[#This Row],[OPERATION]],Tableau4[],4,FALSE),"")</f>
        <v>0</v>
      </c>
      <c r="AI327" s="178"/>
      <c r="AJ327" s="181" t="str">
        <f>IF(Tableau210[[#This Row],[NB JP EMIS]]=1,"1 JP","") &amp; IF(Tableau210[[#This Row],[NB BP EMIS]]=1," 1 BP","")</f>
        <v/>
      </c>
      <c r="AK327" s="178"/>
      <c r="AL327" s="117" t="s">
        <v>2527</v>
      </c>
      <c r="AM327" s="117">
        <f>IFERROR(+VLOOKUP(AY327,Tiges!$G$4:$I$569,3,FALSE),"")</f>
        <v>27</v>
      </c>
      <c r="AN327" s="48"/>
      <c r="AO327" s="117">
        <v>4</v>
      </c>
      <c r="AP327" s="177" cm="1">
        <f t="array" ref="AP3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7" s="117" t="s">
        <v>2163</v>
      </c>
      <c r="AS327" s="177" t="str" cm="1">
        <f t="array" ref="AS3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7" s="117" t="s">
        <v>1123</v>
      </c>
      <c r="AV327" s="177" t="str" cm="1">
        <f t="array" ref="AV3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7" s="117"/>
      <c r="AY327" s="117" cm="1">
        <f t="array" ref="AY327">IFERROR(_xlfn.XLOOKUP(Tableau210[[#This Row],[DN DONNEES BUTA ]]&amp;Tableau210[[#This Row],[PN DONNEES BUTA]],Tiges!$B$4:$B$79&amp;Tiges!$C$4:$C$79,Tiges!$G$4:$G$79),"")</f>
        <v>16</v>
      </c>
      <c r="AZ327" s="117"/>
      <c r="BA327" s="117" cm="1">
        <f t="array" ref="BA327">IFERROR(_xlfn.XLOOKUP(Tableau210[[#This Row],[DN DONNEES BUTA ]]&amp;Tableau210[[#This Row],[PN DONNEES BUTA]],Tiges!$B$4:$B$79&amp;Tiges!$C$4:$C$79,Tiges!$H$4:$H$79),"")</f>
        <v>90</v>
      </c>
      <c r="BB327" s="117"/>
      <c r="BC327" s="182">
        <f>IFERROR(VLOOKUP(Tableau210[[#This Row],[OPERATION]],Tableau4[],2,FALSE),"")</f>
        <v>0</v>
      </c>
      <c r="BD327" s="177"/>
      <c r="BE327" s="182">
        <f>IFERROR(VLOOKUP(Tableau210[[#This Row],[OPERATION]],Tableau4[],3,FALSE),"")</f>
        <v>1</v>
      </c>
      <c r="BF327" s="177"/>
      <c r="BG327" s="117" t="s">
        <v>129</v>
      </c>
      <c r="BH327" s="177" t="str" cm="1">
        <f t="array" ref="BH3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7" s="117" t="s">
        <v>2268</v>
      </c>
      <c r="BK327" s="117" t="s">
        <v>2269</v>
      </c>
      <c r="BL327" s="167" t="s">
        <v>2380</v>
      </c>
      <c r="BM327" s="167"/>
      <c r="BN327" s="117"/>
      <c r="BO327" s="117"/>
      <c r="BP327" s="117"/>
      <c r="BQ327" s="48"/>
      <c r="BR327" s="119"/>
      <c r="BS327" s="48"/>
      <c r="BT327" s="48"/>
      <c r="BU327" s="48"/>
      <c r="BV327" s="48"/>
      <c r="BW327" s="48"/>
      <c r="BX327" s="48"/>
    </row>
    <row r="328" spans="1:76" ht="15.75" hidden="1" x14ac:dyDescent="0.25">
      <c r="A328" s="48" t="e" cm="1">
        <f t="array" ref="A328">_xlfn.XLOOKUP(Tableau210[[#This Row],[NOM]]&amp;Tableau210[[#This Row],[REPERE BUTA]],[6]!Tableau16[POSTE TECHNIQUE]&amp;[6]!Tableau16[Repere ADM],[6]!Tableau16[NUMERO CLIENT])</f>
        <v>#N/A</v>
      </c>
      <c r="B328" s="48" t="e" cm="1">
        <f t="array" ref="B328">_xlfn.XLOOKUP(Tableau210[[#This Row],[NOM]]&amp;Tableau210[[#This Row],[REPERE BUTA]],[6]!Tableau16[POSTE TECHNIQUE]&amp;[6]!Tableau16[Repere REF],[6]!Tableau16[NUMERO CLIENT])</f>
        <v>#N/A</v>
      </c>
      <c r="C328" s="48" cm="1">
        <f t="array" ref="C328">_xlfn.XLOOKUP(Tableau210[[#This Row],[NOM]]&amp;Tableau210[[#This Row],[Repere Ubleam]],[7]Sheet1!$C$2:$C$2995&amp;[7]Sheet1!$I$2:$I$2995,[7]Sheet1!$A$2:$A$2995)</f>
        <v>301</v>
      </c>
      <c r="D328" s="48" t="str">
        <f>C328&amp;""</f>
        <v>301</v>
      </c>
      <c r="E328" s="48" t="e">
        <v>#N/A</v>
      </c>
      <c r="F328" s="48" t="e">
        <v>#N/A</v>
      </c>
      <c r="G328" s="187" t="s">
        <v>1357</v>
      </c>
      <c r="H328" s="158" t="s">
        <v>1067</v>
      </c>
      <c r="I328" s="158" t="s">
        <v>80</v>
      </c>
      <c r="J328" s="158" t="s">
        <v>1071</v>
      </c>
      <c r="K328" s="158" t="str">
        <f>_xlfn.XLOOKUP(Tableau210[[#This Row],[NOM]],[8]LUT!$I$5:$I$301,[8]LUT!$N$5:$N$301)</f>
        <v xml:space="preserve">echangeur </v>
      </c>
      <c r="L328" s="158" t="s">
        <v>82</v>
      </c>
      <c r="M328" s="119" t="s">
        <v>1918</v>
      </c>
      <c r="N328" s="119" t="s">
        <v>1918</v>
      </c>
      <c r="O328" s="119" t="s">
        <v>2195</v>
      </c>
      <c r="P328" s="119"/>
      <c r="Q328" s="119"/>
      <c r="R328" s="119"/>
      <c r="S328" s="119"/>
      <c r="T328" s="119"/>
      <c r="U328" s="119"/>
      <c r="V328" s="119"/>
      <c r="W328" s="148">
        <v>50</v>
      </c>
      <c r="X328" s="207" cm="1">
        <f t="array" ref="X3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8" s="148">
        <v>20</v>
      </c>
      <c r="AA328" s="207" cm="1">
        <f t="array" ref="AA3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8" s="48"/>
      <c r="AD328" s="117" t="s">
        <v>2196</v>
      </c>
      <c r="AE328" s="119"/>
      <c r="AF328" s="181">
        <f>IFERROR(VLOOKUP(Tableau210[[#This Row],[OPERATION]],Tableau4[],5,FALSE),"")</f>
        <v>0</v>
      </c>
      <c r="AG328" s="178" cm="1">
        <f t="array" ref="AG328">IFERROR(
   SUM(
      _xlfn._xlws.FILTER(
         Tableau3[JP],
         (Tableau3[ITEM]=Tableau210[[#This Row],[NOM]])*
         (Tableau3[Rep.]=Tableau210[[#This Row],[REPERE BUTA]])
      )
   ),
0)</f>
        <v>0</v>
      </c>
      <c r="AH328" s="182">
        <f>IFERROR(VLOOKUP(Tableau210[[#This Row],[OPERATION]],Tableau4[],4,FALSE),"")</f>
        <v>0</v>
      </c>
      <c r="AI328" s="178" cm="1">
        <f t="array" ref="AI328">IFERROR(
   SUM(
      _xlfn._xlws.FILTER(
         Tableau3[BP],
         (Tableau3[ITEM]=Tableau210[[#This Row],[NOM]])*
         (Tableau3[Rep.]=Tableau210[[#This Row],[REPERE BUTA]])
      )
   ),
0)</f>
        <v>0</v>
      </c>
      <c r="AJ328" s="181" t="str">
        <f>IF(Tableau210[[#This Row],[NB JP EMIS]]=1,"1 JP","") &amp; IF(Tableau210[[#This Row],[NB BP EMIS]]=1," 1 BP","")</f>
        <v/>
      </c>
      <c r="AK328" s="178" t="str">
        <f>IF(Tableau210[[#This Row],[NB JP BUTA]]=1,"1 JP","") &amp; IF(Tableau210[[#This Row],[Nb BP BUTA]]=1," 1 BP","") &amp; IF(Tableau210[[#This Row],[Nb BP BUTA]]=2," 2 BP","")</f>
        <v/>
      </c>
      <c r="AL328" s="117" t="s">
        <v>2527</v>
      </c>
      <c r="AM328" s="117">
        <f>IFERROR(+VLOOKUP(AY328,Tiges!$G$4:$I$569,3,FALSE),"")</f>
        <v>27</v>
      </c>
      <c r="AN328" s="48"/>
      <c r="AO328" s="117">
        <v>4</v>
      </c>
      <c r="AP328" s="177" cm="1">
        <f t="array" ref="AP3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8" s="117" t="s">
        <v>2163</v>
      </c>
      <c r="AS328" s="177" t="str" cm="1">
        <f t="array" ref="AS3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8" s="117" t="s">
        <v>1123</v>
      </c>
      <c r="AV328" s="177" t="str" cm="1">
        <f t="array" ref="AV3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8" s="117"/>
      <c r="AY328" s="117" cm="1">
        <f t="array" ref="AY328">IFERROR(_xlfn.XLOOKUP(Tableau210[[#This Row],[DN DONNEES BUTA ]]&amp;Tableau210[[#This Row],[PN DONNEES BUTA]],Tiges!$B$4:$B$79&amp;Tiges!$C$4:$C$79,Tiges!$G$4:$G$79),"")</f>
        <v>16</v>
      </c>
      <c r="AZ328" s="117"/>
      <c r="BA328" s="117" cm="1">
        <f t="array" ref="BA328">IFERROR(_xlfn.XLOOKUP(Tableau210[[#This Row],[DN DONNEES BUTA ]]&amp;Tableau210[[#This Row],[PN DONNEES BUTA]],Tiges!$B$4:$B$79&amp;Tiges!$C$4:$C$79,Tiges!$H$4:$H$79),"")</f>
        <v>90</v>
      </c>
      <c r="BB328" s="117"/>
      <c r="BC328" s="182">
        <f>IFERROR(VLOOKUP(Tableau210[[#This Row],[OPERATION]],Tableau4[],2,FALSE),"")</f>
        <v>0</v>
      </c>
      <c r="BD328" s="177" cm="1">
        <f t="array" ref="BD328">IFERROR(
   SUM(
      _xlfn._xlws.FILTER(
         Tableau3[Nb Platinage Joint],
         (Tableau3[ITEM]=Tableau210[[#This Row],[NOM]])*
         (Tableau3[Rep.]=Tableau210[[#This Row],[REPERE BUTA]])
      )
   ),
0)</f>
        <v>0</v>
      </c>
      <c r="BE328" s="182">
        <f>IFERROR(VLOOKUP(Tableau210[[#This Row],[OPERATION]],Tableau4[],3,FALSE),"")</f>
        <v>1</v>
      </c>
      <c r="BF328" s="177" cm="1">
        <f t="array" ref="BF328">IFERROR(
   SUM(
      _xlfn._xlws.FILTER(
         Tableau3[Joint Définitif Nb],
         (Tableau3[ITEM]=Tableau210[[#This Row],[NOM]])*
         (Tableau3[Rep.]=Tableau210[[#This Row],[REPERE BUTA]])
      )
   ),
0)</f>
        <v>2</v>
      </c>
      <c r="BG328" s="117" t="s">
        <v>129</v>
      </c>
      <c r="BH328" s="177" t="str" cm="1">
        <f t="array" ref="BH3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8" s="117" t="s">
        <v>2268</v>
      </c>
      <c r="BK328" s="117" t="s">
        <v>2269</v>
      </c>
      <c r="BL328" s="167" t="s">
        <v>2380</v>
      </c>
      <c r="BM328" s="167"/>
      <c r="BN328" s="117"/>
      <c r="BO328" s="117"/>
      <c r="BP328" s="117"/>
      <c r="BQ328" s="48"/>
      <c r="BR328" s="119"/>
      <c r="BS328" s="48"/>
      <c r="BT328" s="48"/>
      <c r="BU328" s="48"/>
      <c r="BV328" s="48"/>
      <c r="BW328" s="48"/>
      <c r="BX328" s="48"/>
    </row>
    <row r="329" spans="1:76" ht="15.75" hidden="1" x14ac:dyDescent="0.25">
      <c r="A329" s="48" t="e" cm="1">
        <f t="array" ref="A329">_xlfn.XLOOKUP(Tableau210[[#This Row],[NOM]]&amp;Tableau210[[#This Row],[REPERE BUTA]],[6]!Tableau16[POSTE TECHNIQUE]&amp;[6]!Tableau16[Repere ADM],[6]!Tableau16[NUMERO CLIENT])</f>
        <v>#N/A</v>
      </c>
      <c r="B329" s="48" t="e" cm="1">
        <f t="array" ref="B329">_xlfn.XLOOKUP(Tableau210[[#This Row],[NOM]]&amp;Tableau210[[#This Row],[REPERE BUTA]],[6]!Tableau16[POSTE TECHNIQUE]&amp;[6]!Tableau16[Repere REF],[6]!Tableau16[NUMERO CLIENT])</f>
        <v>#N/A</v>
      </c>
      <c r="C329" s="48" cm="1">
        <f t="array" ref="C329">_xlfn.XLOOKUP(Tableau210[[#This Row],[NOM]]&amp;Tableau210[[#This Row],[Repere Ubleam]],[7]Sheet1!$C$2:$C$2995&amp;[7]Sheet1!$I$2:$I$2995,[7]Sheet1!$A$2:$A$2995)</f>
        <v>302</v>
      </c>
      <c r="D329" s="48" t="str">
        <f>C329&amp;""</f>
        <v>302</v>
      </c>
      <c r="E329" s="48" t="e">
        <v>#N/A</v>
      </c>
      <c r="F329" s="48" t="e">
        <v>#N/A</v>
      </c>
      <c r="G329" s="187" t="s">
        <v>1357</v>
      </c>
      <c r="H329" s="158" t="s">
        <v>1067</v>
      </c>
      <c r="I329" s="158" t="s">
        <v>80</v>
      </c>
      <c r="J329" s="158" t="s">
        <v>1071</v>
      </c>
      <c r="K329" s="158" t="str">
        <f>_xlfn.XLOOKUP(Tableau210[[#This Row],[NOM]],[8]LUT!$I$5:$I$301,[8]LUT!$N$5:$N$301)</f>
        <v xml:space="preserve">echangeur </v>
      </c>
      <c r="L329" s="158" t="s">
        <v>82</v>
      </c>
      <c r="M329" s="119" t="s">
        <v>1917</v>
      </c>
      <c r="N329" s="119" t="s">
        <v>1917</v>
      </c>
      <c r="O329" s="119" t="s">
        <v>2118</v>
      </c>
      <c r="P329" s="119"/>
      <c r="Q329" s="119"/>
      <c r="R329" s="119"/>
      <c r="S329" s="119"/>
      <c r="T329" s="119"/>
      <c r="U329" s="119"/>
      <c r="V329" s="119"/>
      <c r="W329" s="148">
        <v>50</v>
      </c>
      <c r="X329" s="207" cm="1">
        <f t="array" ref="X3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2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29" s="148">
        <v>20</v>
      </c>
      <c r="AA329" s="207" cm="1">
        <f t="array" ref="AA3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2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29" s="48"/>
      <c r="AD329" s="117" t="s">
        <v>2196</v>
      </c>
      <c r="AE329" s="119"/>
      <c r="AF329" s="181">
        <f>IFERROR(VLOOKUP(Tableau210[[#This Row],[OPERATION]],Tableau4[],5,FALSE),"")</f>
        <v>0</v>
      </c>
      <c r="AG329" s="178"/>
      <c r="AH329" s="182">
        <f>IFERROR(VLOOKUP(Tableau210[[#This Row],[OPERATION]],Tableau4[],4,FALSE),"")</f>
        <v>0</v>
      </c>
      <c r="AI329" s="178"/>
      <c r="AJ329" s="181" t="str">
        <f>IF(Tableau210[[#This Row],[NB JP EMIS]]=1,"1 JP","") &amp; IF(Tableau210[[#This Row],[NB BP EMIS]]=1," 1 BP","")</f>
        <v/>
      </c>
      <c r="AK329" s="178"/>
      <c r="AL329" s="117" t="s">
        <v>2527</v>
      </c>
      <c r="AM329" s="117">
        <f>IFERROR(+VLOOKUP(AY329,Tiges!$G$4:$I$569,3,FALSE),"")</f>
        <v>27</v>
      </c>
      <c r="AN329" s="48"/>
      <c r="AO329" s="117">
        <v>4</v>
      </c>
      <c r="AP329" s="177" cm="1">
        <f t="array" ref="AP3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29" s="117" t="s">
        <v>2163</v>
      </c>
      <c r="AS329" s="177" t="str" cm="1">
        <f t="array" ref="AS3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29" s="117" t="s">
        <v>1123</v>
      </c>
      <c r="AV329" s="177" t="str" cm="1">
        <f t="array" ref="AV3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29" s="117"/>
      <c r="AY329" s="117" cm="1">
        <f t="array" ref="AY329">IFERROR(_xlfn.XLOOKUP(Tableau210[[#This Row],[DN DONNEES BUTA ]]&amp;Tableau210[[#This Row],[PN DONNEES BUTA]],Tiges!$B$4:$B$79&amp;Tiges!$C$4:$C$79,Tiges!$G$4:$G$79),"")</f>
        <v>16</v>
      </c>
      <c r="AZ329" s="117"/>
      <c r="BA329" s="117" cm="1">
        <f t="array" ref="BA329">IFERROR(_xlfn.XLOOKUP(Tableau210[[#This Row],[DN DONNEES BUTA ]]&amp;Tableau210[[#This Row],[PN DONNEES BUTA]],Tiges!$B$4:$B$79&amp;Tiges!$C$4:$C$79,Tiges!$H$4:$H$79),"")</f>
        <v>90</v>
      </c>
      <c r="BB329" s="117"/>
      <c r="BC329" s="182">
        <f>IFERROR(VLOOKUP(Tableau210[[#This Row],[OPERATION]],Tableau4[],2,FALSE),"")</f>
        <v>0</v>
      </c>
      <c r="BD329" s="177"/>
      <c r="BE329" s="182">
        <f>IFERROR(VLOOKUP(Tableau210[[#This Row],[OPERATION]],Tableau4[],3,FALSE),"")</f>
        <v>1</v>
      </c>
      <c r="BF329" s="177"/>
      <c r="BG329" s="117" t="s">
        <v>129</v>
      </c>
      <c r="BH329" s="177" t="str" cm="1">
        <f t="array" ref="BH3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29" s="117" t="s">
        <v>2268</v>
      </c>
      <c r="BK329" s="117" t="s">
        <v>2269</v>
      </c>
      <c r="BL329" s="167" t="s">
        <v>2380</v>
      </c>
      <c r="BM329" s="167"/>
      <c r="BN329" s="117"/>
      <c r="BO329" s="117"/>
      <c r="BP329" s="117"/>
      <c r="BQ329" s="48"/>
      <c r="BR329" s="119"/>
      <c r="BS329" s="48"/>
      <c r="BT329" s="48"/>
      <c r="BU329" s="48"/>
      <c r="BV329" s="48"/>
      <c r="BW329" s="48"/>
      <c r="BX329" s="48"/>
    </row>
    <row r="330" spans="1:76" ht="15.75" hidden="1" x14ac:dyDescent="0.25">
      <c r="A330" s="48" t="e" cm="1">
        <f t="array" ref="A330">_xlfn.XLOOKUP(Tableau210[[#This Row],[NOM]]&amp;Tableau210[[#This Row],[REPERE BUTA]],[6]!Tableau16[POSTE TECHNIQUE]&amp;[6]!Tableau16[Repere ADM],[6]!Tableau16[NUMERO CLIENT])</f>
        <v>#N/A</v>
      </c>
      <c r="B330" s="48" t="e" cm="1">
        <f t="array" ref="B330">_xlfn.XLOOKUP(Tableau210[[#This Row],[NOM]]&amp;Tableau210[[#This Row],[REPERE BUTA]],[6]!Tableau16[POSTE TECHNIQUE]&amp;[6]!Tableau16[Repere REF],[6]!Tableau16[NUMERO CLIENT])</f>
        <v>#N/A</v>
      </c>
      <c r="C330" s="48" cm="1">
        <f t="array" ref="C330">_xlfn.XLOOKUP(Tableau210[[#This Row],[NOM]]&amp;Tableau210[[#This Row],[Repere Ubleam]],[7]Sheet1!$C$2:$C$2995&amp;[7]Sheet1!$I$2:$I$2995,[7]Sheet1!$A$2:$A$2995)</f>
        <v>303</v>
      </c>
      <c r="D330" s="48" t="str">
        <f>C330&amp;""</f>
        <v>303</v>
      </c>
      <c r="E330" s="48" t="e">
        <v>#N/A</v>
      </c>
      <c r="F330" s="48" t="e">
        <v>#N/A</v>
      </c>
      <c r="G330" s="187" t="s">
        <v>1357</v>
      </c>
      <c r="H330" s="158" t="s">
        <v>1067</v>
      </c>
      <c r="I330" s="158" t="s">
        <v>80</v>
      </c>
      <c r="J330" s="158" t="s">
        <v>1071</v>
      </c>
      <c r="K330" s="158" t="str">
        <f>_xlfn.XLOOKUP(Tableau210[[#This Row],[NOM]],[8]LUT!$I$5:$I$301,[8]LUT!$N$5:$N$301)</f>
        <v xml:space="preserve">echangeur </v>
      </c>
      <c r="L330" s="158" t="s">
        <v>112</v>
      </c>
      <c r="M330" s="119"/>
      <c r="N330" s="119" t="s">
        <v>112</v>
      </c>
      <c r="O330" s="119"/>
      <c r="P330" s="119"/>
      <c r="Q330" s="119"/>
      <c r="R330" s="119"/>
      <c r="S330" s="119"/>
      <c r="T330" s="119"/>
      <c r="U330" s="119"/>
      <c r="V330" s="119"/>
      <c r="W330" s="148">
        <v>50</v>
      </c>
      <c r="X330" s="207" cm="1">
        <f t="array" ref="X3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3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30" s="148">
        <v>20</v>
      </c>
      <c r="AA330" s="207" cm="1">
        <f t="array" ref="AA3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30" s="48"/>
      <c r="AD330" s="2" t="s">
        <v>2197</v>
      </c>
      <c r="AE330" s="119"/>
      <c r="AF330" s="181">
        <f>IFERROR(VLOOKUP(Tableau210[[#This Row],[OPERATION]],Tableau4[],5,FALSE),"")</f>
        <v>0</v>
      </c>
      <c r="AG330" s="178" cm="1">
        <f t="array" ref="AG330">IFERROR(
   SUM(
      _xlfn._xlws.FILTER(
         Tableau3[JP],
         (Tableau3[ITEM]=Tableau210[[#This Row],[NOM]])*
         (Tableau3[Rep.]=Tableau210[[#This Row],[REPERE BUTA]])
      )
   ),
0)</f>
        <v>0</v>
      </c>
      <c r="AH330" s="182">
        <f>IFERROR(VLOOKUP(Tableau210[[#This Row],[OPERATION]],Tableau4[],4,FALSE),"")</f>
        <v>1</v>
      </c>
      <c r="AI330" s="178" cm="1">
        <f t="array" ref="AI330">IFERROR(
   SUM(
      _xlfn._xlws.FILTER(
         Tableau3[BP],
         (Tableau3[ITEM]=Tableau210[[#This Row],[NOM]])*
         (Tableau3[Rep.]=Tableau210[[#This Row],[REPERE BUTA]])
      )
   ),
0)</f>
        <v>1</v>
      </c>
      <c r="AJ330" s="181" t="str">
        <f>IF(Tableau210[[#This Row],[NB JP EMIS]]=1,"1 JP","") &amp; IF(Tableau210[[#This Row],[NB BP EMIS]]=1," 1 BP","")</f>
        <v xml:space="preserve"> 1 BP</v>
      </c>
      <c r="AK330" s="178" t="str">
        <f>IF(Tableau210[[#This Row],[NB JP BUTA]]=1,"1 JP","") &amp; IF(Tableau210[[#This Row],[Nb BP BUTA]]=1," 1 BP","") &amp; IF(Tableau210[[#This Row],[Nb BP BUTA]]=2," 2 BP","")</f>
        <v xml:space="preserve"> 1 BP</v>
      </c>
      <c r="AL330" s="117" t="s">
        <v>2527</v>
      </c>
      <c r="AM330" s="117">
        <f>IFERROR(+VLOOKUP(AY330,Tiges!$G$4:$I$569,3,FALSE),"")</f>
        <v>27</v>
      </c>
      <c r="AN330" s="48"/>
      <c r="AO330" s="117">
        <v>4</v>
      </c>
      <c r="AP330" s="177" cm="1">
        <f t="array" ref="AP3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30" s="117" t="s">
        <v>2163</v>
      </c>
      <c r="AS330" s="177" t="str" cm="1">
        <f t="array" ref="AS3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30" s="117" t="s">
        <v>1123</v>
      </c>
      <c r="AV330" s="177" t="str" cm="1">
        <f t="array" ref="AV3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0" s="117"/>
      <c r="AY330" s="117" cm="1">
        <f t="array" ref="AY330">IFERROR(_xlfn.XLOOKUP(Tableau210[[#This Row],[DN DONNEES BUTA ]]&amp;Tableau210[[#This Row],[PN DONNEES BUTA]],Tiges!$B$4:$B$79&amp;Tiges!$C$4:$C$79,Tiges!$G$4:$G$79),"")</f>
        <v>16</v>
      </c>
      <c r="AZ330" s="117"/>
      <c r="BA330" s="117" cm="1">
        <f t="array" ref="BA330">IFERROR(_xlfn.XLOOKUP(Tableau210[[#This Row],[DN DONNEES BUTA ]]&amp;Tableau210[[#This Row],[PN DONNEES BUTA]],Tiges!$B$4:$B$79&amp;Tiges!$C$4:$C$79,Tiges!$H$4:$H$79),"")</f>
        <v>90</v>
      </c>
      <c r="BB330" s="117"/>
      <c r="BC330" s="182">
        <f>IFERROR(VLOOKUP(Tableau210[[#This Row],[OPERATION]],Tableau4[],2,FALSE),"")</f>
        <v>1</v>
      </c>
      <c r="BD330" s="177" cm="1">
        <f t="array" ref="BD330">IFERROR(
   SUM(
      _xlfn._xlws.FILTER(
         Tableau3[Nb Platinage Joint],
         (Tableau3[ITEM]=Tableau210[[#This Row],[NOM]])*
         (Tableau3[Rep.]=Tableau210[[#This Row],[REPERE BUTA]])
      )
   ),
0)</f>
        <v>1</v>
      </c>
      <c r="BE330" s="182">
        <f>IFERROR(VLOOKUP(Tableau210[[#This Row],[OPERATION]],Tableau4[],3,FALSE),"")</f>
        <v>1</v>
      </c>
      <c r="BF330" s="177" cm="1">
        <f t="array" ref="BF330">IFERROR(
   SUM(
      _xlfn._xlws.FILTER(
         Tableau3[Joint Définitif Nb],
         (Tableau3[ITEM]=Tableau210[[#This Row],[NOM]])*
         (Tableau3[Rep.]=Tableau210[[#This Row],[REPERE BUTA]])
      )
   ),
0)</f>
        <v>1</v>
      </c>
      <c r="BG330" s="117" t="s">
        <v>129</v>
      </c>
      <c r="BH330" s="177" t="str" cm="1">
        <f t="array" ref="BH3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30" s="117" t="s">
        <v>2268</v>
      </c>
      <c r="BK330" s="117" t="s">
        <v>2269</v>
      </c>
      <c r="BL330" s="167" t="s">
        <v>2380</v>
      </c>
      <c r="BM330" s="167"/>
      <c r="BN330" s="117"/>
      <c r="BO330" s="117"/>
      <c r="BP330" s="117"/>
      <c r="BQ330" s="48"/>
      <c r="BR330" s="119"/>
      <c r="BS330" s="48"/>
      <c r="BT330" s="48"/>
      <c r="BU330" s="48"/>
      <c r="BV330" s="48"/>
      <c r="BW330" s="48"/>
      <c r="BX330" s="48"/>
    </row>
    <row r="331" spans="1:76" ht="15.75" hidden="1" x14ac:dyDescent="0.25">
      <c r="A331" s="48" t="e" cm="1">
        <f t="array" ref="A331">_xlfn.XLOOKUP(Tableau210[[#This Row],[NOM]]&amp;Tableau210[[#This Row],[REPERE BUTA]],[6]!Tableau16[POSTE TECHNIQUE]&amp;[6]!Tableau16[Repere ADM],[6]!Tableau16[NUMERO CLIENT])</f>
        <v>#N/A</v>
      </c>
      <c r="B331" s="48" t="e" cm="1">
        <f t="array" ref="B331">_xlfn.XLOOKUP(Tableau210[[#This Row],[NOM]]&amp;Tableau210[[#This Row],[REPERE BUTA]],[6]!Tableau16[POSTE TECHNIQUE]&amp;[6]!Tableau16[Repere REF],[6]!Tableau16[NUMERO CLIENT])</f>
        <v>#N/A</v>
      </c>
      <c r="C331" s="48" cm="1">
        <f t="array" ref="C331">_xlfn.XLOOKUP(Tableau210[[#This Row],[NOM]]&amp;Tableau210[[#This Row],[Repere Ubleam]],[7]Sheet1!$C$2:$C$2995&amp;[7]Sheet1!$I$2:$I$2995,[7]Sheet1!$A$2:$A$2995)</f>
        <v>304</v>
      </c>
      <c r="D331" s="48" t="str">
        <f>C331&amp;""</f>
        <v>304</v>
      </c>
      <c r="E331" s="48" t="e">
        <v>#N/A</v>
      </c>
      <c r="F331" s="48" t="e">
        <v>#N/A</v>
      </c>
      <c r="G331" s="187" t="s">
        <v>1357</v>
      </c>
      <c r="H331" s="158" t="s">
        <v>1067</v>
      </c>
      <c r="I331" s="158" t="s">
        <v>80</v>
      </c>
      <c r="J331" s="158" t="s">
        <v>1071</v>
      </c>
      <c r="K331" s="158" t="str">
        <f>_xlfn.XLOOKUP(Tableau210[[#This Row],[NOM]],[8]LUT!$I$5:$I$301,[8]LUT!$N$5:$N$301)</f>
        <v xml:space="preserve">echangeur </v>
      </c>
      <c r="L331" s="158" t="s">
        <v>105</v>
      </c>
      <c r="M331" s="119"/>
      <c r="N331" s="119" t="s">
        <v>105</v>
      </c>
      <c r="O331" s="119"/>
      <c r="P331" s="119"/>
      <c r="Q331" s="119"/>
      <c r="R331" s="119"/>
      <c r="S331" s="119"/>
      <c r="T331" s="119"/>
      <c r="U331" s="119"/>
      <c r="V331" s="119"/>
      <c r="W331" s="118" t="s">
        <v>2159</v>
      </c>
      <c r="X331" s="207" cm="1">
        <f t="array" ref="X3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331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31" s="118" t="s">
        <v>3424</v>
      </c>
      <c r="AA331" s="207" cm="1">
        <f t="array" ref="AA3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31" s="48"/>
      <c r="AD331" s="117" t="s">
        <v>2196</v>
      </c>
      <c r="AE331" s="119"/>
      <c r="AF331" s="181">
        <f>IFERROR(VLOOKUP(Tableau210[[#This Row],[OPERATION]],Tableau4[],5,FALSE),"")</f>
        <v>0</v>
      </c>
      <c r="AG331" s="178" cm="1">
        <f t="array" ref="AG331">IFERROR(
   SUM(
      _xlfn._xlws.FILTER(
         Tableau3[JP],
         (Tableau3[ITEM]=Tableau210[[#This Row],[NOM]])*
         (Tableau3[Rep.]=Tableau210[[#This Row],[REPERE BUTA]])
      )
   ),
0)</f>
        <v>0</v>
      </c>
      <c r="AH331" s="182">
        <f>IFERROR(VLOOKUP(Tableau210[[#This Row],[OPERATION]],Tableau4[],4,FALSE),"")</f>
        <v>0</v>
      </c>
      <c r="AI331" s="178" cm="1">
        <f t="array" ref="AI331">IFERROR(
   SUM(
      _xlfn._xlws.FILTER(
         Tableau3[BP],
         (Tableau3[ITEM]=Tableau210[[#This Row],[NOM]])*
         (Tableau3[Rep.]=Tableau210[[#This Row],[REPERE BUTA]])
      )
   ),
0)</f>
        <v>0</v>
      </c>
      <c r="AJ331" s="181" t="str">
        <f>IF(Tableau210[[#This Row],[NB JP EMIS]]=1,"1 JP","") &amp; IF(Tableau210[[#This Row],[NB BP EMIS]]=1," 1 BP","")</f>
        <v/>
      </c>
      <c r="AK331" s="178" t="str">
        <f>IF(Tableau210[[#This Row],[NB JP BUTA]]=1,"1 JP","") &amp; IF(Tableau210[[#This Row],[Nb BP BUTA]]=1," 1 BP","") &amp; IF(Tableau210[[#This Row],[Nb BP BUTA]]=2," 2 BP","")</f>
        <v/>
      </c>
      <c r="AL331" s="117" t="s">
        <v>2527</v>
      </c>
      <c r="AM331" s="117">
        <f>IFERROR(+VLOOKUP(AY331,Tiges!$G$4:$I$569,3,FALSE),"")</f>
        <v>46</v>
      </c>
      <c r="AN331" s="48"/>
      <c r="AO331" s="118" t="s">
        <v>3424</v>
      </c>
      <c r="AP331" s="180" cm="1">
        <f t="array" ref="AP3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331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331" s="118" t="s">
        <v>3424</v>
      </c>
      <c r="AS331" s="180" t="str" cm="1">
        <f t="array" ref="AS3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331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331" s="118" t="s">
        <v>3424</v>
      </c>
      <c r="AV331" s="180" t="str" cm="1">
        <f t="array" ref="AV3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1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1" s="118"/>
      <c r="AY331" s="118" cm="1">
        <f t="array" ref="AY331">IFERROR(_xlfn.XLOOKUP(Tableau210[[#This Row],[DN DONNEES BUTA ]]&amp;Tableau210[[#This Row],[PN DONNEES BUTA]],Tiges!$B$4:$B$79&amp;Tiges!$C$4:$C$79,Tiges!$G$4:$G$79),"")</f>
        <v>30</v>
      </c>
      <c r="AZ331" s="118"/>
      <c r="BA331" s="118" cm="1">
        <f t="array" ref="BA331">IFERROR(_xlfn.XLOOKUP(Tableau210[[#This Row],[DN DONNEES BUTA ]]&amp;Tableau210[[#This Row],[PN DONNEES BUTA]],Tiges!$B$4:$B$79&amp;Tiges!$C$4:$C$79,Tiges!$H$4:$H$79),"")</f>
        <v>160</v>
      </c>
      <c r="BB331" s="118"/>
      <c r="BC331" s="182">
        <f>IFERROR(VLOOKUP(Tableau210[[#This Row],[OPERATION]],Tableau4[],2,FALSE),"")</f>
        <v>0</v>
      </c>
      <c r="BD331" s="180" cm="1">
        <f t="array" ref="BD331">IFERROR(
   SUM(
      _xlfn._xlws.FILTER(
         Tableau3[Nb Platinage Joint],
         (Tableau3[ITEM]=Tableau210[[#This Row],[NOM]])*
         (Tableau3[Rep.]=Tableau210[[#This Row],[REPERE BUTA]])
      )
   ),
0)</f>
        <v>0</v>
      </c>
      <c r="BE331" s="182">
        <f>IFERROR(VLOOKUP(Tableau210[[#This Row],[OPERATION]],Tableau4[],3,FALSE),"")</f>
        <v>1</v>
      </c>
      <c r="BF331" s="180" cm="1">
        <f t="array" ref="BF331">IFERROR(
   SUM(
      _xlfn._xlws.FILTER(
         Tableau3[Joint Définitif Nb],
         (Tableau3[ITEM]=Tableau210[[#This Row],[NOM]])*
         (Tableau3[Rep.]=Tableau210[[#This Row],[REPERE BUTA]])
      )
   ),
0)</f>
        <v>1</v>
      </c>
      <c r="BG331" s="118" t="s">
        <v>3424</v>
      </c>
      <c r="BH331" s="180" t="str" cm="1">
        <f t="array" ref="BH3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1" s="411" t="s">
        <v>129</v>
      </c>
      <c r="BJ331" s="118" t="s">
        <v>3424</v>
      </c>
      <c r="BK331" s="118" t="s">
        <v>3424</v>
      </c>
      <c r="BL331" s="167" t="s">
        <v>2380</v>
      </c>
      <c r="BM331" s="167"/>
      <c r="BN331" s="117"/>
      <c r="BO331" s="117"/>
      <c r="BP331" s="117"/>
      <c r="BQ331" s="48"/>
      <c r="BR331" s="119"/>
      <c r="BS331" s="48"/>
      <c r="BT331" s="48"/>
      <c r="BU331" s="48"/>
      <c r="BV331" s="48"/>
      <c r="BW331" s="48"/>
      <c r="BX331" s="48"/>
    </row>
    <row r="332" spans="1:76" ht="15.75" hidden="1" x14ac:dyDescent="0.25">
      <c r="A332" s="48" t="e" cm="1">
        <f t="array" ref="A332">_xlfn.XLOOKUP(Tableau210[[#This Row],[NOM]]&amp;Tableau210[[#This Row],[REPERE BUTA]],[6]!Tableau16[POSTE TECHNIQUE]&amp;[6]!Tableau16[Repere ADM],[6]!Tableau16[NUMERO CLIENT])</f>
        <v>#N/A</v>
      </c>
      <c r="B332" s="48" t="e" cm="1">
        <f t="array" ref="B332">_xlfn.XLOOKUP(Tableau210[[#This Row],[NOM]]&amp;Tableau210[[#This Row],[REPERE BUTA]],[6]!Tableau16[POSTE TECHNIQUE]&amp;[6]!Tableau16[Repere REF],[6]!Tableau16[NUMERO CLIENT])</f>
        <v>#N/A</v>
      </c>
      <c r="C332" s="48" cm="1">
        <f t="array" ref="C332">_xlfn.XLOOKUP(Tableau210[[#This Row],[NOM]]&amp;Tableau210[[#This Row],[Repere Ubleam]],[7]Sheet1!$C$2:$C$2995&amp;[7]Sheet1!$I$2:$I$2995,[7]Sheet1!$A$2:$A$2995)</f>
        <v>305</v>
      </c>
      <c r="D332" s="48" t="str">
        <f>C332&amp;""</f>
        <v>305</v>
      </c>
      <c r="E332" s="48" t="e">
        <v>#N/A</v>
      </c>
      <c r="F332" s="48" t="e">
        <v>#N/A</v>
      </c>
      <c r="G332" s="187" t="s">
        <v>1357</v>
      </c>
      <c r="H332" s="158" t="s">
        <v>1067</v>
      </c>
      <c r="I332" s="158" t="s">
        <v>80</v>
      </c>
      <c r="J332" s="158" t="s">
        <v>1071</v>
      </c>
      <c r="K332" s="158" t="str">
        <f>_xlfn.XLOOKUP(Tableau210[[#This Row],[NOM]],[8]LUT!$I$5:$I$301,[8]LUT!$N$5:$N$301)</f>
        <v xml:space="preserve">echangeur </v>
      </c>
      <c r="L332" s="158" t="s">
        <v>108</v>
      </c>
      <c r="M332" s="119"/>
      <c r="N332" s="119" t="s">
        <v>108</v>
      </c>
      <c r="O332" s="119"/>
      <c r="P332" s="119"/>
      <c r="Q332" s="119"/>
      <c r="R332" s="119"/>
      <c r="S332" s="119"/>
      <c r="T332" s="119"/>
      <c r="U332" s="119"/>
      <c r="V332" s="119"/>
      <c r="W332" s="118" t="s">
        <v>2159</v>
      </c>
      <c r="X332" s="207" t="str" cm="1">
        <f t="array" ref="X3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Ø1216</v>
      </c>
      <c r="Y332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32" s="118" t="s">
        <v>3424</v>
      </c>
      <c r="AA332" s="207" cm="1">
        <f t="array" ref="AA3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32" s="48"/>
      <c r="AD332" s="117" t="s">
        <v>139</v>
      </c>
      <c r="AE332" s="119"/>
      <c r="AF332" s="181">
        <f>IFERROR(VLOOKUP(Tableau210[[#This Row],[OPERATION]],Tableau4[],5,FALSE),"")</f>
        <v>0</v>
      </c>
      <c r="AG332" s="178" cm="1">
        <f t="array" ref="AG332">IFERROR(
   SUM(
      _xlfn._xlws.FILTER(
         Tableau3[JP],
         (Tableau3[ITEM]=Tableau210[[#This Row],[NOM]])*
         (Tableau3[Rep.]=Tableau210[[#This Row],[REPERE BUTA]])
      )
   ),
0)</f>
        <v>0</v>
      </c>
      <c r="AH332" s="182">
        <f>IFERROR(VLOOKUP(Tableau210[[#This Row],[OPERATION]],Tableau4[],4,FALSE),"")</f>
        <v>0</v>
      </c>
      <c r="AI332" s="178" cm="1">
        <f t="array" ref="AI332">IFERROR(
   SUM(
      _xlfn._xlws.FILTER(
         Tableau3[BP],
         (Tableau3[ITEM]=Tableau210[[#This Row],[NOM]])*
         (Tableau3[Rep.]=Tableau210[[#This Row],[REPERE BUTA]])
      )
   ),
0)</f>
        <v>0</v>
      </c>
      <c r="AJ332" s="181" t="str">
        <f>IF(Tableau210[[#This Row],[NB JP EMIS]]=1,"1 JP","") &amp; IF(Tableau210[[#This Row],[NB BP EMIS]]=1," 1 BP","")</f>
        <v/>
      </c>
      <c r="AK332" s="178" t="str">
        <f>IF(Tableau210[[#This Row],[NB JP BUTA]]=1,"1 JP","") &amp; IF(Tableau210[[#This Row],[Nb BP BUTA]]=1," 1 BP","") &amp; IF(Tableau210[[#This Row],[Nb BP BUTA]]=2," 2 BP","")</f>
        <v/>
      </c>
      <c r="AL332" s="117" t="s">
        <v>2527</v>
      </c>
      <c r="AM332" s="117" t="str">
        <f>IFERROR(+VLOOKUP(AY332,Tiges!$G$4:$I$569,3,FALSE),"")</f>
        <v/>
      </c>
      <c r="AN332" s="48"/>
      <c r="AO332" s="118" t="s">
        <v>3424</v>
      </c>
      <c r="AP332" s="177" cm="1">
        <f t="array" ref="AP3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332" s="411" t="s">
        <v>3424</v>
      </c>
      <c r="AR332" s="118" t="s">
        <v>3424</v>
      </c>
      <c r="AS332" s="177" cm="1">
        <f t="array" ref="AS3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332" s="411" t="s">
        <v>3424</v>
      </c>
      <c r="AU332" s="118" t="s">
        <v>3424</v>
      </c>
      <c r="AV332" s="177" t="str" cm="1">
        <f t="array" ref="AV3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2" s="117"/>
      <c r="AY332" s="117" t="str" cm="1">
        <f t="array" ref="AY332">IFERROR(_xlfn.XLOOKUP(Tableau210[[#This Row],[DN DONNEES BUTA ]]&amp;Tableau210[[#This Row],[PN DONNEES BUTA]],Tiges!$B$4:$B$79&amp;Tiges!$C$4:$C$79,Tiges!$G$4:$G$79),"")</f>
        <v/>
      </c>
      <c r="AZ332" s="117"/>
      <c r="BA332" s="117" t="str" cm="1">
        <f t="array" ref="BA332">IFERROR(_xlfn.XLOOKUP(Tableau210[[#This Row],[DN DONNEES BUTA ]]&amp;Tableau210[[#This Row],[PN DONNEES BUTA]],Tiges!$B$4:$B$79&amp;Tiges!$C$4:$C$79,Tiges!$H$4:$H$79),"")</f>
        <v/>
      </c>
      <c r="BB332" s="117"/>
      <c r="BC332" s="182">
        <f>IFERROR(VLOOKUP(Tableau210[[#This Row],[OPERATION]],Tableau4[],2,FALSE),"")</f>
        <v>0</v>
      </c>
      <c r="BD332" s="177" cm="1">
        <f t="array" ref="BD332">IFERROR(
   SUM(
      _xlfn._xlws.FILTER(
         Tableau3[Nb Platinage Joint],
         (Tableau3[ITEM]=Tableau210[[#This Row],[NOM]])*
         (Tableau3[Rep.]=Tableau210[[#This Row],[REPERE BUTA]])
      )
   ),
0)</f>
        <v>0</v>
      </c>
      <c r="BE332" s="182">
        <f>IFERROR(VLOOKUP(Tableau210[[#This Row],[OPERATION]],Tableau4[],3,FALSE),"")</f>
        <v>1</v>
      </c>
      <c r="BF332" s="177" cm="1">
        <f t="array" ref="BF332">IFERROR(
   SUM(
      _xlfn._xlws.FILTER(
         Tableau3[Joint Définitif Nb],
         (Tableau3[ITEM]=Tableau210[[#This Row],[NOM]])*
         (Tableau3[Rep.]=Tableau210[[#This Row],[REPERE BUTA]])
      )
   ),
0)</f>
        <v>0</v>
      </c>
      <c r="BG332" s="118" t="s">
        <v>3424</v>
      </c>
      <c r="BH332" s="177" t="str" cm="1">
        <f t="array" ref="BH3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2" s="411" t="s">
        <v>129</v>
      </c>
      <c r="BJ332" s="118" t="s">
        <v>3424</v>
      </c>
      <c r="BK332" s="118" t="s">
        <v>3424</v>
      </c>
      <c r="BL332" s="167" t="s">
        <v>2457</v>
      </c>
      <c r="BM332" s="167"/>
      <c r="BN332" s="117"/>
      <c r="BO332" s="117"/>
      <c r="BP332" s="117"/>
      <c r="BQ332" s="48"/>
      <c r="BR332" s="119"/>
      <c r="BS332" s="48"/>
      <c r="BT332" s="48"/>
      <c r="BU332" s="48"/>
      <c r="BV332" s="48"/>
      <c r="BW332" s="48"/>
      <c r="BX332" s="48"/>
    </row>
    <row r="333" spans="1:76" ht="15.75" hidden="1" x14ac:dyDescent="0.25">
      <c r="A333" s="48" t="e" cm="1">
        <f t="array" ref="A333">_xlfn.XLOOKUP(Tableau210[[#This Row],[NOM]]&amp;Tableau210[[#This Row],[REPERE BUTA]],[6]!Tableau16[POSTE TECHNIQUE]&amp;[6]!Tableau16[Repere ADM],[6]!Tableau16[NUMERO CLIENT])</f>
        <v>#N/A</v>
      </c>
      <c r="B333" s="48" t="e" cm="1">
        <f t="array" ref="B333">_xlfn.XLOOKUP(Tableau210[[#This Row],[NOM]]&amp;Tableau210[[#This Row],[REPERE BUTA]],[6]!Tableau16[POSTE TECHNIQUE]&amp;[6]!Tableau16[Repere REF],[6]!Tableau16[NUMERO CLIENT])</f>
        <v>#N/A</v>
      </c>
      <c r="C333" s="48" cm="1">
        <f t="array" ref="C333">_xlfn.XLOOKUP(Tableau210[[#This Row],[NOM]]&amp;Tableau210[[#This Row],[Repere Ubleam]],[7]Sheet1!$C$2:$C$2995&amp;[7]Sheet1!$I$2:$I$2995,[7]Sheet1!$A$2:$A$2995)</f>
        <v>306</v>
      </c>
      <c r="D333" s="48" t="str">
        <f>C333&amp;""</f>
        <v>306</v>
      </c>
      <c r="E333" s="48" t="e">
        <v>#N/A</v>
      </c>
      <c r="F333" s="48" t="e">
        <v>#N/A</v>
      </c>
      <c r="G333" s="187" t="s">
        <v>1357</v>
      </c>
      <c r="H333" s="158" t="s">
        <v>1067</v>
      </c>
      <c r="I333" s="158" t="s">
        <v>80</v>
      </c>
      <c r="J333" s="158" t="s">
        <v>1071</v>
      </c>
      <c r="K333" s="158" t="str">
        <f>_xlfn.XLOOKUP(Tableau210[[#This Row],[NOM]],[8]LUT!$I$5:$I$301,[8]LUT!$N$5:$N$301)</f>
        <v xml:space="preserve">echangeur </v>
      </c>
      <c r="L333" s="158" t="s">
        <v>109</v>
      </c>
      <c r="M333" s="119"/>
      <c r="N333" s="119" t="s">
        <v>109</v>
      </c>
      <c r="O333" s="119"/>
      <c r="P333" s="119"/>
      <c r="Q333" s="119"/>
      <c r="R333" s="119"/>
      <c r="S333" s="119"/>
      <c r="T333" s="119"/>
      <c r="U333" s="119"/>
      <c r="V333" s="119"/>
      <c r="W333" s="118" t="s">
        <v>2159</v>
      </c>
      <c r="X333" s="207" cm="1">
        <f t="array" ref="X3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33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33" s="118" t="s">
        <v>3424</v>
      </c>
      <c r="AA333" s="207" cm="1">
        <f t="array" ref="AA3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33" s="48"/>
      <c r="AD333" s="117" t="s">
        <v>2196</v>
      </c>
      <c r="AE333" s="119"/>
      <c r="AF333" s="181">
        <f>IFERROR(VLOOKUP(Tableau210[[#This Row],[OPERATION]],Tableau4[],5,FALSE),"")</f>
        <v>0</v>
      </c>
      <c r="AG333" s="178" cm="1">
        <f t="array" ref="AG333">IFERROR(
   SUM(
      _xlfn._xlws.FILTER(
         Tableau3[JP],
         (Tableau3[ITEM]=Tableau210[[#This Row],[NOM]])*
         (Tableau3[Rep.]=Tableau210[[#This Row],[REPERE BUTA]])
      )
   ),
0)</f>
        <v>0</v>
      </c>
      <c r="AH333" s="182">
        <f>IFERROR(VLOOKUP(Tableau210[[#This Row],[OPERATION]],Tableau4[],4,FALSE),"")</f>
        <v>0</v>
      </c>
      <c r="AI333" s="178" cm="1">
        <f t="array" ref="AI333">IFERROR(
   SUM(
      _xlfn._xlws.FILTER(
         Tableau3[BP],
         (Tableau3[ITEM]=Tableau210[[#This Row],[NOM]])*
         (Tableau3[Rep.]=Tableau210[[#This Row],[REPERE BUTA]])
      )
   ),
0)</f>
        <v>0</v>
      </c>
      <c r="AJ333" s="181" t="str">
        <f>IF(Tableau210[[#This Row],[NB JP EMIS]]=1,"1 JP","") &amp; IF(Tableau210[[#This Row],[NB BP EMIS]]=1," 1 BP","")</f>
        <v/>
      </c>
      <c r="AK333" s="178" t="str">
        <f>IF(Tableau210[[#This Row],[NB JP BUTA]]=1,"1 JP","") &amp; IF(Tableau210[[#This Row],[Nb BP BUTA]]=1," 1 BP","") &amp; IF(Tableau210[[#This Row],[Nb BP BUTA]]=2," 2 BP","")</f>
        <v/>
      </c>
      <c r="AL333" s="117" t="s">
        <v>2527</v>
      </c>
      <c r="AM333" s="117">
        <f>IFERROR(+VLOOKUP(AY333,Tiges!$G$4:$I$569,3,FALSE),"")</f>
        <v>27</v>
      </c>
      <c r="AN333" s="48"/>
      <c r="AO333" s="118" t="s">
        <v>3424</v>
      </c>
      <c r="AP333" s="177" cm="1">
        <f t="array" ref="AP3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33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33" s="118" t="s">
        <v>3424</v>
      </c>
      <c r="AS333" s="177" t="str" cm="1">
        <f t="array" ref="AS3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33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333" s="118" t="s">
        <v>3424</v>
      </c>
      <c r="AV333" s="177" t="str" cm="1">
        <f t="array" ref="AV3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3" s="117"/>
      <c r="AY333" s="117" cm="1">
        <f t="array" ref="AY333">IFERROR(_xlfn.XLOOKUP(Tableau210[[#This Row],[DN DONNEES BUTA ]]&amp;Tableau210[[#This Row],[PN DONNEES BUTA]],Tiges!$B$4:$B$79&amp;Tiges!$C$4:$C$79,Tiges!$G$4:$G$79),"")</f>
        <v>16</v>
      </c>
      <c r="AZ333" s="117"/>
      <c r="BA333" s="117" cm="1">
        <f t="array" ref="BA333">IFERROR(_xlfn.XLOOKUP(Tableau210[[#This Row],[DN DONNEES BUTA ]]&amp;Tableau210[[#This Row],[PN DONNEES BUTA]],Tiges!$B$4:$B$79&amp;Tiges!$C$4:$C$79,Tiges!$H$4:$H$79),"")</f>
        <v>90</v>
      </c>
      <c r="BB333" s="117"/>
      <c r="BC333" s="182">
        <f>IFERROR(VLOOKUP(Tableau210[[#This Row],[OPERATION]],Tableau4[],2,FALSE),"")</f>
        <v>0</v>
      </c>
      <c r="BD333" s="177" cm="1">
        <f t="array" ref="BD333">IFERROR(
   SUM(
      _xlfn._xlws.FILTER(
         Tableau3[Nb Platinage Joint],
         (Tableau3[ITEM]=Tableau210[[#This Row],[NOM]])*
         (Tableau3[Rep.]=Tableau210[[#This Row],[REPERE BUTA]])
      )
   ),
0)</f>
        <v>0</v>
      </c>
      <c r="BE333" s="182">
        <f>IFERROR(VLOOKUP(Tableau210[[#This Row],[OPERATION]],Tableau4[],3,FALSE),"")</f>
        <v>1</v>
      </c>
      <c r="BF333" s="177" cm="1">
        <f t="array" ref="BF333">IFERROR(
   SUM(
      _xlfn._xlws.FILTER(
         Tableau3[Joint Définitif Nb],
         (Tableau3[ITEM]=Tableau210[[#This Row],[NOM]])*
         (Tableau3[Rep.]=Tableau210[[#This Row],[REPERE BUTA]])
      )
   ),
0)</f>
        <v>1</v>
      </c>
      <c r="BG333" s="118" t="s">
        <v>3424</v>
      </c>
      <c r="BH333" s="177" t="str" cm="1">
        <f t="array" ref="BH3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3" s="411" t="s">
        <v>129</v>
      </c>
      <c r="BJ333" s="118" t="s">
        <v>3424</v>
      </c>
      <c r="BK333" s="118" t="s">
        <v>3424</v>
      </c>
      <c r="BL333" s="167" t="s">
        <v>2380</v>
      </c>
      <c r="BM333" s="167"/>
      <c r="BN333" s="117"/>
      <c r="BO333" s="117"/>
      <c r="BP333" s="117"/>
      <c r="BQ333" s="48"/>
      <c r="BR333" s="119"/>
      <c r="BS333" s="48"/>
      <c r="BT333" s="48"/>
      <c r="BU333" s="48"/>
      <c r="BV333" s="48"/>
      <c r="BW333" s="48"/>
      <c r="BX333" s="48"/>
    </row>
    <row r="334" spans="1:76" ht="15.75" hidden="1" x14ac:dyDescent="0.25">
      <c r="A334" s="48" t="e" cm="1">
        <f t="array" ref="A334">_xlfn.XLOOKUP(Tableau210[[#This Row],[NOM]]&amp;Tableau210[[#This Row],[REPERE BUTA]],[6]!Tableau16[POSTE TECHNIQUE]&amp;[6]!Tableau16[Repere ADM],[6]!Tableau16[NUMERO CLIENT])</f>
        <v>#N/A</v>
      </c>
      <c r="B334" s="48" t="e" cm="1">
        <f t="array" ref="B334">_xlfn.XLOOKUP(Tableau210[[#This Row],[NOM]]&amp;Tableau210[[#This Row],[REPERE BUTA]],[6]!Tableau16[POSTE TECHNIQUE]&amp;[6]!Tableau16[Repere REF],[6]!Tableau16[NUMERO CLIENT])</f>
        <v>#N/A</v>
      </c>
      <c r="C334" s="48" cm="1">
        <f t="array" ref="C334">_xlfn.XLOOKUP(Tableau210[[#This Row],[NOM]]&amp;Tableau210[[#This Row],[Repere Ubleam]],[7]Sheet1!$C$2:$C$2995&amp;[7]Sheet1!$I$2:$I$2995,[7]Sheet1!$A$2:$A$2995)</f>
        <v>307</v>
      </c>
      <c r="D334" s="48" t="str">
        <f>C334&amp;""</f>
        <v>307</v>
      </c>
      <c r="E334" s="48" t="e">
        <v>#N/A</v>
      </c>
      <c r="F334" s="48" t="e">
        <v>#N/A</v>
      </c>
      <c r="G334" s="187" t="s">
        <v>1357</v>
      </c>
      <c r="H334" s="158" t="s">
        <v>1067</v>
      </c>
      <c r="I334" s="158" t="s">
        <v>80</v>
      </c>
      <c r="J334" s="158" t="s">
        <v>1071</v>
      </c>
      <c r="K334" s="158" t="str">
        <f>_xlfn.XLOOKUP(Tableau210[[#This Row],[NOM]],[8]LUT!$I$5:$I$301,[8]LUT!$N$5:$N$301)</f>
        <v xml:space="preserve">echangeur </v>
      </c>
      <c r="L334" s="158" t="s">
        <v>110</v>
      </c>
      <c r="M334" s="119" t="s">
        <v>1239</v>
      </c>
      <c r="N334" s="119" t="s">
        <v>1239</v>
      </c>
      <c r="O334" s="119" t="s">
        <v>2195</v>
      </c>
      <c r="P334" s="119"/>
      <c r="Q334" s="119"/>
      <c r="R334" s="119"/>
      <c r="S334" s="119"/>
      <c r="T334" s="119"/>
      <c r="U334" s="119"/>
      <c r="V334" s="119"/>
      <c r="W334" s="118" t="s">
        <v>2291</v>
      </c>
      <c r="X334" s="207" cm="1">
        <f t="array" ref="X3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34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34" s="118" t="s">
        <v>3424</v>
      </c>
      <c r="AA334" s="207" cm="1">
        <f t="array" ref="AA3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34" s="48"/>
      <c r="AD334" s="117" t="s">
        <v>2196</v>
      </c>
      <c r="AE334" s="119"/>
      <c r="AF334" s="181">
        <f>IFERROR(VLOOKUP(Tableau210[[#This Row],[OPERATION]],Tableau4[],5,FALSE),"")</f>
        <v>0</v>
      </c>
      <c r="AG334" s="178" cm="1">
        <f t="array" ref="AG334">IFERROR(
   SUM(
      _xlfn._xlws.FILTER(
         Tableau3[JP],
         (Tableau3[ITEM]=Tableau210[[#This Row],[NOM]])*
         (Tableau3[Rep.]=Tableau210[[#This Row],[REPERE BUTA]])
      )
   ),
0)</f>
        <v>0</v>
      </c>
      <c r="AH334" s="182">
        <f>IFERROR(VLOOKUP(Tableau210[[#This Row],[OPERATION]],Tableau4[],4,FALSE),"")</f>
        <v>0</v>
      </c>
      <c r="AI334" s="178" cm="1">
        <f t="array" ref="AI334">IFERROR(
   SUM(
      _xlfn._xlws.FILTER(
         Tableau3[BP],
         (Tableau3[ITEM]=Tableau210[[#This Row],[NOM]])*
         (Tableau3[Rep.]=Tableau210[[#This Row],[REPERE BUTA]])
      )
   ),
0)</f>
        <v>0</v>
      </c>
      <c r="AJ334" s="181" t="str">
        <f>IF(Tableau210[[#This Row],[NB JP EMIS]]=1,"1 JP","") &amp; IF(Tableau210[[#This Row],[NB BP EMIS]]=1," 1 BP","")</f>
        <v/>
      </c>
      <c r="AK334" s="178" t="str">
        <f>IF(Tableau210[[#This Row],[NB JP BUTA]]=1,"1 JP","") &amp; IF(Tableau210[[#This Row],[Nb BP BUTA]]=1," 1 BP","") &amp; IF(Tableau210[[#This Row],[Nb BP BUTA]]=2," 2 BP","")</f>
        <v/>
      </c>
      <c r="AL334" s="117" t="s">
        <v>2527</v>
      </c>
      <c r="AM334" s="117">
        <f>IFERROR(+VLOOKUP(AY334,Tiges!$G$4:$I$569,3,FALSE),"")</f>
        <v>27</v>
      </c>
      <c r="AN334" s="48"/>
      <c r="AO334" s="118" t="s">
        <v>3424</v>
      </c>
      <c r="AP334" s="177" cm="1">
        <f t="array" ref="AP3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34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34" s="118" t="s">
        <v>3424</v>
      </c>
      <c r="AS334" s="177" t="str" cm="1">
        <f t="array" ref="AS3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34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334" s="118" t="s">
        <v>3424</v>
      </c>
      <c r="AV334" s="177" t="str" cm="1">
        <f t="array" ref="AV3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4" s="117"/>
      <c r="AY334" s="117" cm="1">
        <f t="array" ref="AY334">IFERROR(_xlfn.XLOOKUP(Tableau210[[#This Row],[DN DONNEES BUTA ]]&amp;Tableau210[[#This Row],[PN DONNEES BUTA]],Tiges!$B$4:$B$79&amp;Tiges!$C$4:$C$79,Tiges!$G$4:$G$79),"")</f>
        <v>16</v>
      </c>
      <c r="AZ334" s="117"/>
      <c r="BA334" s="117" cm="1">
        <f t="array" ref="BA334">IFERROR(_xlfn.XLOOKUP(Tableau210[[#This Row],[DN DONNEES BUTA ]]&amp;Tableau210[[#This Row],[PN DONNEES BUTA]],Tiges!$B$4:$B$79&amp;Tiges!$C$4:$C$79,Tiges!$H$4:$H$79),"")</f>
        <v>90</v>
      </c>
      <c r="BB334" s="117"/>
      <c r="BC334" s="182">
        <f>IFERROR(VLOOKUP(Tableau210[[#This Row],[OPERATION]],Tableau4[],2,FALSE),"")</f>
        <v>0</v>
      </c>
      <c r="BD334" s="177" cm="1">
        <f t="array" ref="BD334">IFERROR(
   SUM(
      _xlfn._xlws.FILTER(
         Tableau3[Nb Platinage Joint],
         (Tableau3[ITEM]=Tableau210[[#This Row],[NOM]])*
         (Tableau3[Rep.]=Tableau210[[#This Row],[REPERE BUTA]])
      )
   ),
0)</f>
        <v>0</v>
      </c>
      <c r="BE334" s="182">
        <f>IFERROR(VLOOKUP(Tableau210[[#This Row],[OPERATION]],Tableau4[],3,FALSE),"")</f>
        <v>1</v>
      </c>
      <c r="BF334" s="177" cm="1">
        <f t="array" ref="BF334">IFERROR(
   SUM(
      _xlfn._xlws.FILTER(
         Tableau3[Joint Définitif Nb],
         (Tableau3[ITEM]=Tableau210[[#This Row],[NOM]])*
         (Tableau3[Rep.]=Tableau210[[#This Row],[REPERE BUTA]])
      )
   ),
0)</f>
        <v>1</v>
      </c>
      <c r="BG334" s="118" t="s">
        <v>3424</v>
      </c>
      <c r="BH334" s="177" t="str" cm="1">
        <f t="array" ref="BH3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4" s="411" t="s">
        <v>129</v>
      </c>
      <c r="BJ334" s="118" t="s">
        <v>3424</v>
      </c>
      <c r="BK334" s="118" t="s">
        <v>3424</v>
      </c>
      <c r="BL334" s="167" t="s">
        <v>2380</v>
      </c>
      <c r="BM334" s="167"/>
      <c r="BN334" s="117"/>
      <c r="BO334" s="117"/>
      <c r="BP334" s="117"/>
      <c r="BQ334" s="48"/>
      <c r="BR334" s="119"/>
      <c r="BS334" s="48"/>
      <c r="BT334" s="48"/>
      <c r="BU334" s="48"/>
      <c r="BV334" s="48"/>
      <c r="BW334" s="48"/>
      <c r="BX334" s="48"/>
    </row>
    <row r="335" spans="1:76" ht="15.75" hidden="1" x14ac:dyDescent="0.25">
      <c r="A335" s="48" t="e" cm="1">
        <f t="array" ref="A335">_xlfn.XLOOKUP(Tableau210[[#This Row],[NOM]]&amp;Tableau210[[#This Row],[REPERE BUTA]],[6]!Tableau16[POSTE TECHNIQUE]&amp;[6]!Tableau16[Repere ADM],[6]!Tableau16[NUMERO CLIENT])</f>
        <v>#N/A</v>
      </c>
      <c r="B335" s="48" t="e" cm="1">
        <f t="array" ref="B335">_xlfn.XLOOKUP(Tableau210[[#This Row],[NOM]]&amp;Tableau210[[#This Row],[REPERE BUTA]],[6]!Tableau16[POSTE TECHNIQUE]&amp;[6]!Tableau16[Repere REF],[6]!Tableau16[NUMERO CLIENT])</f>
        <v>#N/A</v>
      </c>
      <c r="C335" s="48" cm="1">
        <f t="array" ref="C335">_xlfn.XLOOKUP(Tableau210[[#This Row],[NOM]]&amp;Tableau210[[#This Row],[Repere Ubleam]],[7]Sheet1!$C$2:$C$2995&amp;[7]Sheet1!$I$2:$I$2995,[7]Sheet1!$A$2:$A$2995)</f>
        <v>308</v>
      </c>
      <c r="D335" s="48" t="str">
        <f>C335&amp;""</f>
        <v>308</v>
      </c>
      <c r="E335" s="48" t="e">
        <v>#N/A</v>
      </c>
      <c r="F335" s="48" t="e">
        <v>#N/A</v>
      </c>
      <c r="G335" s="187" t="s">
        <v>1357</v>
      </c>
      <c r="H335" s="158" t="s">
        <v>1067</v>
      </c>
      <c r="I335" s="158" t="s">
        <v>80</v>
      </c>
      <c r="J335" s="158" t="s">
        <v>1071</v>
      </c>
      <c r="K335" s="158" t="str">
        <f>_xlfn.XLOOKUP(Tableau210[[#This Row],[NOM]],[8]LUT!$I$5:$I$301,[8]LUT!$N$5:$N$301)</f>
        <v xml:space="preserve">echangeur </v>
      </c>
      <c r="L335" s="158" t="s">
        <v>111</v>
      </c>
      <c r="M335" s="119" t="s">
        <v>2120</v>
      </c>
      <c r="N335" s="119" t="s">
        <v>2120</v>
      </c>
      <c r="O335" s="119" t="s">
        <v>2195</v>
      </c>
      <c r="P335" s="119"/>
      <c r="Q335" s="119"/>
      <c r="R335" s="119"/>
      <c r="S335" s="119"/>
      <c r="T335" s="119"/>
      <c r="U335" s="119"/>
      <c r="V335" s="119"/>
      <c r="W335" s="118" t="s">
        <v>2291</v>
      </c>
      <c r="X335" s="207" cm="1">
        <f t="array" ref="X3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35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35" s="118" t="s">
        <v>3424</v>
      </c>
      <c r="AA335" s="207" cm="1">
        <f t="array" ref="AA3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35" s="48"/>
      <c r="AD335" s="117" t="s">
        <v>2196</v>
      </c>
      <c r="AE335" s="119"/>
      <c r="AF335" s="181">
        <f>IFERROR(VLOOKUP(Tableau210[[#This Row],[OPERATION]],Tableau4[],5,FALSE),"")</f>
        <v>0</v>
      </c>
      <c r="AG335" s="178" cm="1">
        <f t="array" ref="AG335">IFERROR(
   SUM(
      _xlfn._xlws.FILTER(
         Tableau3[JP],
         (Tableau3[ITEM]=Tableau210[[#This Row],[NOM]])*
         (Tableau3[Rep.]=Tableau210[[#This Row],[REPERE BUTA]])
      )
   ),
0)</f>
        <v>0</v>
      </c>
      <c r="AH335" s="182">
        <f>IFERROR(VLOOKUP(Tableau210[[#This Row],[OPERATION]],Tableau4[],4,FALSE),"")</f>
        <v>0</v>
      </c>
      <c r="AI335" s="178" cm="1">
        <f t="array" ref="AI335">IFERROR(
   SUM(
      _xlfn._xlws.FILTER(
         Tableau3[BP],
         (Tableau3[ITEM]=Tableau210[[#This Row],[NOM]])*
         (Tableau3[Rep.]=Tableau210[[#This Row],[REPERE BUTA]])
      )
   ),
0)</f>
        <v>0</v>
      </c>
      <c r="AJ335" s="181" t="str">
        <f>IF(Tableau210[[#This Row],[NB JP EMIS]]=1,"1 JP","") &amp; IF(Tableau210[[#This Row],[NB BP EMIS]]=1," 1 BP","")</f>
        <v/>
      </c>
      <c r="AK335" s="178" t="str">
        <f>IF(Tableau210[[#This Row],[NB JP BUTA]]=1,"1 JP","") &amp; IF(Tableau210[[#This Row],[Nb BP BUTA]]=1," 1 BP","") &amp; IF(Tableau210[[#This Row],[Nb BP BUTA]]=2," 2 BP","")</f>
        <v/>
      </c>
      <c r="AL335" s="117" t="s">
        <v>2527</v>
      </c>
      <c r="AM335" s="117">
        <f>IFERROR(+VLOOKUP(AY335,Tiges!$G$4:$I$569,3,FALSE),"")</f>
        <v>27</v>
      </c>
      <c r="AN335" s="48"/>
      <c r="AO335" s="118" t="s">
        <v>3424</v>
      </c>
      <c r="AP335" s="177" cm="1">
        <f t="array" ref="AP3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35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35" s="118" t="s">
        <v>3424</v>
      </c>
      <c r="AS335" s="177" t="str" cm="1">
        <f t="array" ref="AS3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35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335" s="118" t="s">
        <v>3424</v>
      </c>
      <c r="AV335" s="177" t="str" cm="1">
        <f t="array" ref="AV3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5" s="117"/>
      <c r="AY335" s="117" cm="1">
        <f t="array" ref="AY335">IFERROR(_xlfn.XLOOKUP(Tableau210[[#This Row],[DN DONNEES BUTA ]]&amp;Tableau210[[#This Row],[PN DONNEES BUTA]],Tiges!$B$4:$B$79&amp;Tiges!$C$4:$C$79,Tiges!$G$4:$G$79),"")</f>
        <v>16</v>
      </c>
      <c r="AZ335" s="117"/>
      <c r="BA335" s="117" cm="1">
        <f t="array" ref="BA335">IFERROR(_xlfn.XLOOKUP(Tableau210[[#This Row],[DN DONNEES BUTA ]]&amp;Tableau210[[#This Row],[PN DONNEES BUTA]],Tiges!$B$4:$B$79&amp;Tiges!$C$4:$C$79,Tiges!$H$4:$H$79),"")</f>
        <v>90</v>
      </c>
      <c r="BB335" s="117"/>
      <c r="BC335" s="182">
        <f>IFERROR(VLOOKUP(Tableau210[[#This Row],[OPERATION]],Tableau4[],2,FALSE),"")</f>
        <v>0</v>
      </c>
      <c r="BD335" s="177" cm="1">
        <f t="array" ref="BD335">IFERROR(
   SUM(
      _xlfn._xlws.FILTER(
         Tableau3[Nb Platinage Joint],
         (Tableau3[ITEM]=Tableau210[[#This Row],[NOM]])*
         (Tableau3[Rep.]=Tableau210[[#This Row],[REPERE BUTA]])
      )
   ),
0)</f>
        <v>0</v>
      </c>
      <c r="BE335" s="182">
        <f>IFERROR(VLOOKUP(Tableau210[[#This Row],[OPERATION]],Tableau4[],3,FALSE),"")</f>
        <v>1</v>
      </c>
      <c r="BF335" s="177" cm="1">
        <f t="array" ref="BF335">IFERROR(
   SUM(
      _xlfn._xlws.FILTER(
         Tableau3[Joint Définitif Nb],
         (Tableau3[ITEM]=Tableau210[[#This Row],[NOM]])*
         (Tableau3[Rep.]=Tableau210[[#This Row],[REPERE BUTA]])
      )
   ),
0)</f>
        <v>1</v>
      </c>
      <c r="BG335" s="118" t="s">
        <v>3424</v>
      </c>
      <c r="BH335" s="177" t="str" cm="1">
        <f t="array" ref="BH3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5" s="411" t="s">
        <v>129</v>
      </c>
      <c r="BJ335" s="118" t="s">
        <v>3424</v>
      </c>
      <c r="BK335" s="118" t="s">
        <v>3424</v>
      </c>
      <c r="BL335" s="167" t="s">
        <v>2380</v>
      </c>
      <c r="BM335" s="167"/>
      <c r="BN335" s="117"/>
      <c r="BO335" s="117"/>
      <c r="BP335" s="117"/>
      <c r="BQ335" s="48"/>
      <c r="BR335" s="119"/>
      <c r="BS335" s="48"/>
      <c r="BT335" s="48"/>
      <c r="BU335" s="48"/>
      <c r="BV335" s="48"/>
      <c r="BW335" s="48"/>
      <c r="BX335" s="48"/>
    </row>
    <row r="336" spans="1:76" ht="15.75" hidden="1" x14ac:dyDescent="0.25">
      <c r="A336" s="48" t="e" cm="1">
        <f t="array" ref="A336">_xlfn.XLOOKUP(Tableau210[[#This Row],[NOM]]&amp;Tableau210[[#This Row],[REPERE BUTA]],[6]!Tableau16[POSTE TECHNIQUE]&amp;[6]!Tableau16[Repere ADM],[6]!Tableau16[NUMERO CLIENT])</f>
        <v>#N/A</v>
      </c>
      <c r="B336" s="48" t="e" cm="1">
        <f t="array" ref="B336">_xlfn.XLOOKUP(Tableau210[[#This Row],[NOM]]&amp;Tableau210[[#This Row],[REPERE BUTA]],[6]!Tableau16[POSTE TECHNIQUE]&amp;[6]!Tableau16[Repere REF],[6]!Tableau16[NUMERO CLIENT])</f>
        <v>#N/A</v>
      </c>
      <c r="C336" s="48" cm="1">
        <f t="array" ref="C336">_xlfn.XLOOKUP(Tableau210[[#This Row],[NOM]]&amp;Tableau210[[#This Row],[Repere Ubleam]],[7]Sheet1!$C$2:$C$2995&amp;[7]Sheet1!$I$2:$I$2995,[7]Sheet1!$A$2:$A$2995)</f>
        <v>309</v>
      </c>
      <c r="D336" s="48" t="str">
        <f>C336&amp;""</f>
        <v>309</v>
      </c>
      <c r="E336" s="48" t="e">
        <v>#N/A</v>
      </c>
      <c r="F336" s="48" t="e">
        <v>#N/A</v>
      </c>
      <c r="G336" s="187" t="s">
        <v>1357</v>
      </c>
      <c r="H336" s="158" t="s">
        <v>1067</v>
      </c>
      <c r="I336" s="158" t="s">
        <v>80</v>
      </c>
      <c r="J336" s="158" t="s">
        <v>1071</v>
      </c>
      <c r="K336" s="158" t="str">
        <f>_xlfn.XLOOKUP(Tableau210[[#This Row],[NOM]],[8]LUT!$I$5:$I$301,[8]LUT!$N$5:$N$301)</f>
        <v xml:space="preserve">echangeur </v>
      </c>
      <c r="L336" s="158" t="s">
        <v>113</v>
      </c>
      <c r="M336" s="119" t="s">
        <v>1234</v>
      </c>
      <c r="N336" s="119" t="s">
        <v>1234</v>
      </c>
      <c r="O336" s="119" t="s">
        <v>2195</v>
      </c>
      <c r="P336" s="119"/>
      <c r="Q336" s="119"/>
      <c r="R336" s="119"/>
      <c r="S336" s="119"/>
      <c r="T336" s="119"/>
      <c r="U336" s="119"/>
      <c r="V336" s="119"/>
      <c r="W336" s="118" t="s">
        <v>2291</v>
      </c>
      <c r="X336" s="207" cm="1">
        <f t="array" ref="X3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36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36" s="118" t="s">
        <v>3424</v>
      </c>
      <c r="AA336" s="207" cm="1">
        <f t="array" ref="AA3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36" s="48"/>
      <c r="AD336" s="117" t="s">
        <v>2196</v>
      </c>
      <c r="AE336" s="119"/>
      <c r="AF336" s="181">
        <f>IFERROR(VLOOKUP(Tableau210[[#This Row],[OPERATION]],Tableau4[],5,FALSE),"")</f>
        <v>0</v>
      </c>
      <c r="AG336" s="178" cm="1">
        <f t="array" ref="AG336">IFERROR(
   SUM(
      _xlfn._xlws.FILTER(
         Tableau3[JP],
         (Tableau3[ITEM]=Tableau210[[#This Row],[NOM]])*
         (Tableau3[Rep.]=Tableau210[[#This Row],[REPERE BUTA]])
      )
   ),
0)</f>
        <v>0</v>
      </c>
      <c r="AH336" s="182">
        <f>IFERROR(VLOOKUP(Tableau210[[#This Row],[OPERATION]],Tableau4[],4,FALSE),"")</f>
        <v>0</v>
      </c>
      <c r="AI336" s="178" cm="1">
        <f t="array" ref="AI336">IFERROR(
   SUM(
      _xlfn._xlws.FILTER(
         Tableau3[BP],
         (Tableau3[ITEM]=Tableau210[[#This Row],[NOM]])*
         (Tableau3[Rep.]=Tableau210[[#This Row],[REPERE BUTA]])
      )
   ),
0)</f>
        <v>0</v>
      </c>
      <c r="AJ336" s="181" t="str">
        <f>IF(Tableau210[[#This Row],[NB JP EMIS]]=1,"1 JP","") &amp; IF(Tableau210[[#This Row],[NB BP EMIS]]=1," 1 BP","")</f>
        <v/>
      </c>
      <c r="AK336" s="178" t="str">
        <f>IF(Tableau210[[#This Row],[NB JP BUTA]]=1,"1 JP","") &amp; IF(Tableau210[[#This Row],[Nb BP BUTA]]=1," 1 BP","") &amp; IF(Tableau210[[#This Row],[Nb BP BUTA]]=2," 2 BP","")</f>
        <v/>
      </c>
      <c r="AL336" s="117" t="s">
        <v>2527</v>
      </c>
      <c r="AM336" s="117">
        <f>IFERROR(+VLOOKUP(AY336,Tiges!$G$4:$I$569,3,FALSE),"")</f>
        <v>27</v>
      </c>
      <c r="AN336" s="48"/>
      <c r="AO336" s="118" t="s">
        <v>3424</v>
      </c>
      <c r="AP336" s="177" cm="1">
        <f t="array" ref="AP3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36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36" s="118" t="s">
        <v>3424</v>
      </c>
      <c r="AS336" s="177" t="str" cm="1">
        <f t="array" ref="AS3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36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336" s="118" t="s">
        <v>3424</v>
      </c>
      <c r="AV336" s="177" t="str" cm="1">
        <f t="array" ref="AV3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6" s="117"/>
      <c r="AY336" s="117" cm="1">
        <f t="array" ref="AY336">IFERROR(_xlfn.XLOOKUP(Tableau210[[#This Row],[DN DONNEES BUTA ]]&amp;Tableau210[[#This Row],[PN DONNEES BUTA]],Tiges!$B$4:$B$79&amp;Tiges!$C$4:$C$79,Tiges!$G$4:$G$79),"")</f>
        <v>16</v>
      </c>
      <c r="AZ336" s="117"/>
      <c r="BA336" s="117" cm="1">
        <f t="array" ref="BA336">IFERROR(_xlfn.XLOOKUP(Tableau210[[#This Row],[DN DONNEES BUTA ]]&amp;Tableau210[[#This Row],[PN DONNEES BUTA]],Tiges!$B$4:$B$79&amp;Tiges!$C$4:$C$79,Tiges!$H$4:$H$79),"")</f>
        <v>90</v>
      </c>
      <c r="BB336" s="117"/>
      <c r="BC336" s="182">
        <f>IFERROR(VLOOKUP(Tableau210[[#This Row],[OPERATION]],Tableau4[],2,FALSE),"")</f>
        <v>0</v>
      </c>
      <c r="BD336" s="177" cm="1">
        <f t="array" ref="BD336">IFERROR(
   SUM(
      _xlfn._xlws.FILTER(
         Tableau3[Nb Platinage Joint],
         (Tableau3[ITEM]=Tableau210[[#This Row],[NOM]])*
         (Tableau3[Rep.]=Tableau210[[#This Row],[REPERE BUTA]])
      )
   ),
0)</f>
        <v>0</v>
      </c>
      <c r="BE336" s="182">
        <f>IFERROR(VLOOKUP(Tableau210[[#This Row],[OPERATION]],Tableau4[],3,FALSE),"")</f>
        <v>1</v>
      </c>
      <c r="BF336" s="177" cm="1">
        <f t="array" ref="BF336">IFERROR(
   SUM(
      _xlfn._xlws.FILTER(
         Tableau3[Joint Définitif Nb],
         (Tableau3[ITEM]=Tableau210[[#This Row],[NOM]])*
         (Tableau3[Rep.]=Tableau210[[#This Row],[REPERE BUTA]])
      )
   ),
0)</f>
        <v>1</v>
      </c>
      <c r="BG336" s="118" t="s">
        <v>3424</v>
      </c>
      <c r="BH336" s="177" t="str" cm="1">
        <f t="array" ref="BH3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6" s="411" t="s">
        <v>129</v>
      </c>
      <c r="BJ336" s="118" t="s">
        <v>3424</v>
      </c>
      <c r="BK336" s="118" t="s">
        <v>3424</v>
      </c>
      <c r="BL336" s="167" t="s">
        <v>2380</v>
      </c>
      <c r="BM336" s="167"/>
      <c r="BN336" s="117"/>
      <c r="BO336" s="117"/>
      <c r="BP336" s="117"/>
      <c r="BQ336" s="48"/>
      <c r="BR336" s="119"/>
      <c r="BS336" s="48"/>
      <c r="BT336" s="48"/>
      <c r="BU336" s="48"/>
      <c r="BV336" s="48"/>
      <c r="BW336" s="48"/>
      <c r="BX336" s="48"/>
    </row>
    <row r="337" spans="1:76" ht="15.75" hidden="1" x14ac:dyDescent="0.25">
      <c r="A337" s="48" t="e" cm="1">
        <f t="array" ref="A337">_xlfn.XLOOKUP(Tableau210[[#This Row],[NOM]]&amp;Tableau210[[#This Row],[REPERE BUTA]],[6]!Tableau16[POSTE TECHNIQUE]&amp;[6]!Tableau16[Repere ADM],[6]!Tableau16[NUMERO CLIENT])</f>
        <v>#N/A</v>
      </c>
      <c r="B337" s="48" t="e" cm="1">
        <f t="array" ref="B337">_xlfn.XLOOKUP(Tableau210[[#This Row],[NOM]]&amp;Tableau210[[#This Row],[REPERE BUTA]],[6]!Tableau16[POSTE TECHNIQUE]&amp;[6]!Tableau16[Repere REF],[6]!Tableau16[NUMERO CLIENT])</f>
        <v>#N/A</v>
      </c>
      <c r="C337" s="48" cm="1">
        <f t="array" ref="C337">_xlfn.XLOOKUP(Tableau210[[#This Row],[NOM]]&amp;Tableau210[[#This Row],[Repere Ubleam]],[7]Sheet1!$C$2:$C$2995&amp;[7]Sheet1!$I$2:$I$2995,[7]Sheet1!$A$2:$A$2995)</f>
        <v>310</v>
      </c>
      <c r="D337" s="48" t="str">
        <f>C337&amp;""</f>
        <v>310</v>
      </c>
      <c r="E337" s="48" t="e">
        <v>#N/A</v>
      </c>
      <c r="F337" s="48" t="e">
        <v>#N/A</v>
      </c>
      <c r="G337" s="187" t="s">
        <v>1357</v>
      </c>
      <c r="H337" s="158" t="s">
        <v>1067</v>
      </c>
      <c r="I337" s="158" t="s">
        <v>80</v>
      </c>
      <c r="J337" s="158" t="s">
        <v>1071</v>
      </c>
      <c r="K337" s="158" t="str">
        <f>_xlfn.XLOOKUP(Tableau210[[#This Row],[NOM]],[8]LUT!$I$5:$I$301,[8]LUT!$N$5:$N$301)</f>
        <v xml:space="preserve">echangeur </v>
      </c>
      <c r="L337" s="158" t="s">
        <v>114</v>
      </c>
      <c r="M337" s="119" t="s">
        <v>2121</v>
      </c>
      <c r="N337" s="119" t="s">
        <v>2121</v>
      </c>
      <c r="O337" s="119" t="s">
        <v>2195</v>
      </c>
      <c r="P337" s="119"/>
      <c r="Q337" s="119"/>
      <c r="R337" s="119"/>
      <c r="S337" s="119"/>
      <c r="T337" s="119"/>
      <c r="U337" s="119"/>
      <c r="V337" s="119"/>
      <c r="W337" s="118" t="s">
        <v>2291</v>
      </c>
      <c r="X337" s="207" cm="1">
        <f t="array" ref="X3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37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37" s="118" t="s">
        <v>3424</v>
      </c>
      <c r="AA337" s="207" cm="1">
        <f t="array" ref="AA3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37" s="48"/>
      <c r="AD337" s="117" t="s">
        <v>2196</v>
      </c>
      <c r="AE337" s="119"/>
      <c r="AF337" s="181">
        <f>IFERROR(VLOOKUP(Tableau210[[#This Row],[OPERATION]],Tableau4[],5,FALSE),"")</f>
        <v>0</v>
      </c>
      <c r="AG337" s="178" cm="1">
        <f t="array" ref="AG337">IFERROR(
   SUM(
      _xlfn._xlws.FILTER(
         Tableau3[JP],
         (Tableau3[ITEM]=Tableau210[[#This Row],[NOM]])*
         (Tableau3[Rep.]=Tableau210[[#This Row],[REPERE BUTA]])
      )
   ),
0)</f>
        <v>0</v>
      </c>
      <c r="AH337" s="182">
        <f>IFERROR(VLOOKUP(Tableau210[[#This Row],[OPERATION]],Tableau4[],4,FALSE),"")</f>
        <v>0</v>
      </c>
      <c r="AI337" s="178" cm="1">
        <f t="array" ref="AI337">IFERROR(
   SUM(
      _xlfn._xlws.FILTER(
         Tableau3[BP],
         (Tableau3[ITEM]=Tableau210[[#This Row],[NOM]])*
         (Tableau3[Rep.]=Tableau210[[#This Row],[REPERE BUTA]])
      )
   ),
0)</f>
        <v>0</v>
      </c>
      <c r="AJ337" s="181" t="str">
        <f>IF(Tableau210[[#This Row],[NB JP EMIS]]=1,"1 JP","") &amp; IF(Tableau210[[#This Row],[NB BP EMIS]]=1," 1 BP","")</f>
        <v/>
      </c>
      <c r="AK337" s="178" t="str">
        <f>IF(Tableau210[[#This Row],[NB JP BUTA]]=1,"1 JP","") &amp; IF(Tableau210[[#This Row],[Nb BP BUTA]]=1," 1 BP","") &amp; IF(Tableau210[[#This Row],[Nb BP BUTA]]=2," 2 BP","")</f>
        <v/>
      </c>
      <c r="AL337" s="117" t="s">
        <v>2527</v>
      </c>
      <c r="AM337" s="117">
        <f>IFERROR(+VLOOKUP(AY337,Tiges!$G$4:$I$569,3,FALSE),"")</f>
        <v>27</v>
      </c>
      <c r="AN337" s="48"/>
      <c r="AO337" s="118" t="s">
        <v>3424</v>
      </c>
      <c r="AP337" s="177" cm="1">
        <f t="array" ref="AP3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37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37" s="118" t="s">
        <v>3424</v>
      </c>
      <c r="AS337" s="177" t="str" cm="1">
        <f t="array" ref="AS3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37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337" s="118" t="s">
        <v>3424</v>
      </c>
      <c r="AV337" s="177" t="str" cm="1">
        <f t="array" ref="AV3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7" s="117"/>
      <c r="AY337" s="117" cm="1">
        <f t="array" ref="AY337">IFERROR(_xlfn.XLOOKUP(Tableau210[[#This Row],[DN DONNEES BUTA ]]&amp;Tableau210[[#This Row],[PN DONNEES BUTA]],Tiges!$B$4:$B$79&amp;Tiges!$C$4:$C$79,Tiges!$G$4:$G$79),"")</f>
        <v>16</v>
      </c>
      <c r="AZ337" s="117"/>
      <c r="BA337" s="117" cm="1">
        <f t="array" ref="BA337">IFERROR(_xlfn.XLOOKUP(Tableau210[[#This Row],[DN DONNEES BUTA ]]&amp;Tableau210[[#This Row],[PN DONNEES BUTA]],Tiges!$B$4:$B$79&amp;Tiges!$C$4:$C$79,Tiges!$H$4:$H$79),"")</f>
        <v>90</v>
      </c>
      <c r="BB337" s="117"/>
      <c r="BC337" s="182">
        <f>IFERROR(VLOOKUP(Tableau210[[#This Row],[OPERATION]],Tableau4[],2,FALSE),"")</f>
        <v>0</v>
      </c>
      <c r="BD337" s="177" cm="1">
        <f t="array" ref="BD337">IFERROR(
   SUM(
      _xlfn._xlws.FILTER(
         Tableau3[Nb Platinage Joint],
         (Tableau3[ITEM]=Tableau210[[#This Row],[NOM]])*
         (Tableau3[Rep.]=Tableau210[[#This Row],[REPERE BUTA]])
      )
   ),
0)</f>
        <v>0</v>
      </c>
      <c r="BE337" s="182">
        <f>IFERROR(VLOOKUP(Tableau210[[#This Row],[OPERATION]],Tableau4[],3,FALSE),"")</f>
        <v>1</v>
      </c>
      <c r="BF337" s="177" cm="1">
        <f t="array" ref="BF337">IFERROR(
   SUM(
      _xlfn._xlws.FILTER(
         Tableau3[Joint Définitif Nb],
         (Tableau3[ITEM]=Tableau210[[#This Row],[NOM]])*
         (Tableau3[Rep.]=Tableau210[[#This Row],[REPERE BUTA]])
      )
   ),
0)</f>
        <v>1</v>
      </c>
      <c r="BG337" s="118" t="s">
        <v>3424</v>
      </c>
      <c r="BH337" s="177" t="str" cm="1">
        <f t="array" ref="BH3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7" s="411" t="s">
        <v>129</v>
      </c>
      <c r="BJ337" s="118" t="s">
        <v>3424</v>
      </c>
      <c r="BK337" s="118" t="s">
        <v>3424</v>
      </c>
      <c r="BL337" s="167" t="s">
        <v>2380</v>
      </c>
      <c r="BM337" s="167"/>
      <c r="BN337" s="117"/>
      <c r="BO337" s="117"/>
      <c r="BP337" s="117"/>
      <c r="BQ337" s="48"/>
      <c r="BR337" s="119"/>
      <c r="BS337" s="48"/>
      <c r="BT337" s="48"/>
      <c r="BU337" s="48"/>
      <c r="BV337" s="48"/>
      <c r="BW337" s="48"/>
      <c r="BX337" s="48"/>
    </row>
    <row r="338" spans="1:76" ht="15.75" hidden="1" x14ac:dyDescent="0.25">
      <c r="A338" s="48" t="e" cm="1">
        <f t="array" ref="A338">_xlfn.XLOOKUP(Tableau210[[#This Row],[NOM]]&amp;Tableau210[[#This Row],[REPERE BUTA]],[6]!Tableau16[POSTE TECHNIQUE]&amp;[6]!Tableau16[Repere ADM],[6]!Tableau16[NUMERO CLIENT])</f>
        <v>#N/A</v>
      </c>
      <c r="B338" s="48" t="e" cm="1">
        <f t="array" ref="B338">_xlfn.XLOOKUP(Tableau210[[#This Row],[NOM]]&amp;Tableau210[[#This Row],[REPERE BUTA]],[6]!Tableau16[POSTE TECHNIQUE]&amp;[6]!Tableau16[Repere REF],[6]!Tableau16[NUMERO CLIENT])</f>
        <v>#N/A</v>
      </c>
      <c r="C338" s="48" cm="1">
        <f t="array" ref="C338">_xlfn.XLOOKUP(Tableau210[[#This Row],[NOM]]&amp;Tableau210[[#This Row],[Repere Ubleam]],[7]Sheet1!$C$2:$C$2995&amp;[7]Sheet1!$I$2:$I$2995,[7]Sheet1!$A$2:$A$2995)</f>
        <v>311</v>
      </c>
      <c r="D338" s="48" t="str">
        <f>C338&amp;""</f>
        <v>311</v>
      </c>
      <c r="E338" s="48" t="e">
        <v>#N/A</v>
      </c>
      <c r="F338" s="48" t="e">
        <v>#N/A</v>
      </c>
      <c r="G338" s="187" t="s">
        <v>1357</v>
      </c>
      <c r="H338" s="158" t="s">
        <v>1067</v>
      </c>
      <c r="I338" s="158" t="s">
        <v>80</v>
      </c>
      <c r="J338" s="158" t="s">
        <v>1071</v>
      </c>
      <c r="K338" s="158" t="str">
        <f>_xlfn.XLOOKUP(Tableau210[[#This Row],[NOM]],[8]LUT!$I$5:$I$301,[8]LUT!$N$5:$N$301)</f>
        <v xml:space="preserve">echangeur </v>
      </c>
      <c r="L338" s="158" t="s">
        <v>93</v>
      </c>
      <c r="M338" s="119" t="s">
        <v>1226</v>
      </c>
      <c r="N338" s="119" t="s">
        <v>1226</v>
      </c>
      <c r="O338" s="119" t="s">
        <v>2195</v>
      </c>
      <c r="P338" s="119"/>
      <c r="Q338" s="119"/>
      <c r="R338" s="119"/>
      <c r="S338" s="119"/>
      <c r="T338" s="119"/>
      <c r="U338" s="119"/>
      <c r="V338" s="119"/>
      <c r="W338" s="148">
        <v>50</v>
      </c>
      <c r="X338" s="207" cm="1">
        <f t="array" ref="X3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3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38" s="148">
        <v>20</v>
      </c>
      <c r="AA338" s="207" cm="1">
        <f t="array" ref="AA3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38" s="48"/>
      <c r="AD338" s="117" t="s">
        <v>2197</v>
      </c>
      <c r="AE338" s="119"/>
      <c r="AF338" s="181">
        <f>IFERROR(VLOOKUP(Tableau210[[#This Row],[OPERATION]],Tableau4[],5,FALSE),"")</f>
        <v>0</v>
      </c>
      <c r="AG338" s="178" cm="1">
        <f t="array" ref="AG338">IFERROR(
   SUM(
      _xlfn._xlws.FILTER(
         Tableau3[JP],
         (Tableau3[ITEM]=Tableau210[[#This Row],[NOM]])*
         (Tableau3[Rep.]=Tableau210[[#This Row],[REPERE BUTA]])
      )
   ),
0)</f>
        <v>0</v>
      </c>
      <c r="AH338" s="182">
        <f>IFERROR(VLOOKUP(Tableau210[[#This Row],[OPERATION]],Tableau4[],4,FALSE),"")</f>
        <v>1</v>
      </c>
      <c r="AI338" s="178" cm="1">
        <f t="array" ref="AI338">IFERROR(
   SUM(
      _xlfn._xlws.FILTER(
         Tableau3[BP],
         (Tableau3[ITEM]=Tableau210[[#This Row],[NOM]])*
         (Tableau3[Rep.]=Tableau210[[#This Row],[REPERE BUTA]])
      )
   ),
0)</f>
        <v>1</v>
      </c>
      <c r="AJ338" s="181" t="str">
        <f>IF(Tableau210[[#This Row],[NB JP EMIS]]=1,"1 JP","") &amp; IF(Tableau210[[#This Row],[NB BP EMIS]]=1," 1 BP","")</f>
        <v xml:space="preserve"> 1 BP</v>
      </c>
      <c r="AK338" s="178" t="str">
        <f>IF(Tableau210[[#This Row],[NB JP BUTA]]=1,"1 JP","") &amp; IF(Tableau210[[#This Row],[Nb BP BUTA]]=1," 1 BP","") &amp; IF(Tableau210[[#This Row],[Nb BP BUTA]]=2," 2 BP","")</f>
        <v xml:space="preserve"> 1 BP</v>
      </c>
      <c r="AL338" s="117" t="s">
        <v>2527</v>
      </c>
      <c r="AM338" s="117">
        <f>IFERROR(+VLOOKUP(AY338,Tiges!$G$4:$I$569,3,FALSE),"")</f>
        <v>27</v>
      </c>
      <c r="AN338" s="48"/>
      <c r="AO338" s="117">
        <v>4</v>
      </c>
      <c r="AP338" s="177" cm="1">
        <f t="array" ref="AP3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38" s="117" t="s">
        <v>2161</v>
      </c>
      <c r="AS338" s="177" t="str" cm="1">
        <f t="array" ref="AS3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38" s="117" t="s">
        <v>1123</v>
      </c>
      <c r="AV338" s="177" t="str" cm="1">
        <f t="array" ref="AV3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8" s="117"/>
      <c r="AY338" s="117" cm="1">
        <f t="array" ref="AY338">IFERROR(_xlfn.XLOOKUP(Tableau210[[#This Row],[DN DONNEES BUTA ]]&amp;Tableau210[[#This Row],[PN DONNEES BUTA]],Tiges!$B$4:$B$79&amp;Tiges!$C$4:$C$79,Tiges!$G$4:$G$79),"")</f>
        <v>16</v>
      </c>
      <c r="AZ338" s="117"/>
      <c r="BA338" s="117" cm="1">
        <f t="array" ref="BA338">IFERROR(_xlfn.XLOOKUP(Tableau210[[#This Row],[DN DONNEES BUTA ]]&amp;Tableau210[[#This Row],[PN DONNEES BUTA]],Tiges!$B$4:$B$79&amp;Tiges!$C$4:$C$79,Tiges!$H$4:$H$79),"")</f>
        <v>90</v>
      </c>
      <c r="BB338" s="117"/>
      <c r="BC338" s="182">
        <f>IFERROR(VLOOKUP(Tableau210[[#This Row],[OPERATION]],Tableau4[],2,FALSE),"")</f>
        <v>1</v>
      </c>
      <c r="BD338" s="177" cm="1">
        <f t="array" ref="BD338">IFERROR(
   SUM(
      _xlfn._xlws.FILTER(
         Tableau3[Nb Platinage Joint],
         (Tableau3[ITEM]=Tableau210[[#This Row],[NOM]])*
         (Tableau3[Rep.]=Tableau210[[#This Row],[REPERE BUTA]])
      )
   ),
0)</f>
        <v>1</v>
      </c>
      <c r="BE338" s="182">
        <f>IFERROR(VLOOKUP(Tableau210[[#This Row],[OPERATION]],Tableau4[],3,FALSE),"")</f>
        <v>1</v>
      </c>
      <c r="BF338" s="177" cm="1">
        <f t="array" ref="BF338">IFERROR(
   SUM(
      _xlfn._xlws.FILTER(
         Tableau3[Joint Définitif Nb],
         (Tableau3[ITEM]=Tableau210[[#This Row],[NOM]])*
         (Tableau3[Rep.]=Tableau210[[#This Row],[REPERE BUTA]])
      )
   ),
0)</f>
        <v>2</v>
      </c>
      <c r="BG338" s="117" t="s">
        <v>129</v>
      </c>
      <c r="BH338" s="177" t="str" cm="1">
        <f t="array" ref="BH3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38" s="117" t="s">
        <v>2268</v>
      </c>
      <c r="BK338" s="117" t="s">
        <v>2269</v>
      </c>
      <c r="BL338" s="167" t="s">
        <v>2380</v>
      </c>
      <c r="BM338" s="167"/>
      <c r="BN338" s="117"/>
      <c r="BO338" s="117"/>
      <c r="BP338" s="117"/>
      <c r="BQ338" s="48"/>
      <c r="BR338" s="119"/>
      <c r="BS338" s="48"/>
      <c r="BT338" s="48"/>
      <c r="BU338" s="48"/>
      <c r="BV338" s="48"/>
      <c r="BW338" s="48"/>
      <c r="BX338" s="48"/>
    </row>
    <row r="339" spans="1:76" ht="15.75" hidden="1" x14ac:dyDescent="0.25">
      <c r="A339" s="48" t="e" cm="1">
        <f t="array" ref="A339">_xlfn.XLOOKUP(Tableau210[[#This Row],[NOM]]&amp;Tableau210[[#This Row],[REPERE BUTA]],[6]!Tableau16[POSTE TECHNIQUE]&amp;[6]!Tableau16[Repere ADM],[6]!Tableau16[NUMERO CLIENT])</f>
        <v>#N/A</v>
      </c>
      <c r="B339" s="48" t="e" cm="1">
        <f t="array" ref="B339">_xlfn.XLOOKUP(Tableau210[[#This Row],[NOM]]&amp;Tableau210[[#This Row],[REPERE BUTA]],[6]!Tableau16[POSTE TECHNIQUE]&amp;[6]!Tableau16[Repere REF],[6]!Tableau16[NUMERO CLIENT])</f>
        <v>#N/A</v>
      </c>
      <c r="C339" s="48" cm="1">
        <f t="array" ref="C339">_xlfn.XLOOKUP(Tableau210[[#This Row],[NOM]]&amp;Tableau210[[#This Row],[Repere Ubleam]],[7]Sheet1!$C$2:$C$2995&amp;[7]Sheet1!$I$2:$I$2995,[7]Sheet1!$A$2:$A$2995)</f>
        <v>312</v>
      </c>
      <c r="D339" s="48" t="str">
        <f>C339&amp;""</f>
        <v>312</v>
      </c>
      <c r="E339" s="48" t="e">
        <v>#N/A</v>
      </c>
      <c r="F339" s="48" t="e">
        <v>#N/A</v>
      </c>
      <c r="G339" s="187" t="s">
        <v>1357</v>
      </c>
      <c r="H339" s="158" t="s">
        <v>1067</v>
      </c>
      <c r="I339" s="158" t="s">
        <v>80</v>
      </c>
      <c r="J339" s="158" t="s">
        <v>1071</v>
      </c>
      <c r="K339" s="158" t="str">
        <f>_xlfn.XLOOKUP(Tableau210[[#This Row],[NOM]],[8]LUT!$I$5:$I$301,[8]LUT!$N$5:$N$301)</f>
        <v xml:space="preserve">echangeur </v>
      </c>
      <c r="L339" s="158" t="s">
        <v>93</v>
      </c>
      <c r="M339" s="119" t="s">
        <v>1242</v>
      </c>
      <c r="N339" s="119" t="s">
        <v>1242</v>
      </c>
      <c r="O339" s="119" t="s">
        <v>2118</v>
      </c>
      <c r="P339" s="119"/>
      <c r="Q339" s="119"/>
      <c r="R339" s="119"/>
      <c r="S339" s="119"/>
      <c r="T339" s="119"/>
      <c r="U339" s="119"/>
      <c r="V339" s="119"/>
      <c r="W339" s="148">
        <v>50</v>
      </c>
      <c r="X339" s="207" cm="1">
        <f t="array" ref="X3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3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39" s="148">
        <v>20</v>
      </c>
      <c r="AA339" s="207" cm="1">
        <f t="array" ref="AA3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3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39" s="48"/>
      <c r="AD339" s="117" t="s">
        <v>2196</v>
      </c>
      <c r="AE339" s="119"/>
      <c r="AF339" s="181">
        <f>IFERROR(VLOOKUP(Tableau210[[#This Row],[OPERATION]],Tableau4[],5,FALSE),"")</f>
        <v>0</v>
      </c>
      <c r="AG339" s="178"/>
      <c r="AH339" s="182">
        <f>IFERROR(VLOOKUP(Tableau210[[#This Row],[OPERATION]],Tableau4[],4,FALSE),"")</f>
        <v>0</v>
      </c>
      <c r="AI339" s="178"/>
      <c r="AJ339" s="181" t="str">
        <f>IF(Tableau210[[#This Row],[NB JP EMIS]]=1,"1 JP","") &amp; IF(Tableau210[[#This Row],[NB BP EMIS]]=1," 1 BP","")</f>
        <v/>
      </c>
      <c r="AK339" s="178"/>
      <c r="AL339" s="117" t="s">
        <v>2527</v>
      </c>
      <c r="AM339" s="117">
        <f>IFERROR(+VLOOKUP(AY339,Tiges!$G$4:$I$569,3,FALSE),"")</f>
        <v>27</v>
      </c>
      <c r="AN339" s="48"/>
      <c r="AO339" s="117">
        <v>4</v>
      </c>
      <c r="AP339" s="177" cm="1">
        <f t="array" ref="AP3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39" s="117" t="s">
        <v>2161</v>
      </c>
      <c r="AS339" s="177" t="str" cm="1">
        <f t="array" ref="AS3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39" s="117" t="s">
        <v>1123</v>
      </c>
      <c r="AV339" s="177" t="str" cm="1">
        <f t="array" ref="AV3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39" s="117"/>
      <c r="AY339" s="117" cm="1">
        <f t="array" ref="AY339">IFERROR(_xlfn.XLOOKUP(Tableau210[[#This Row],[DN DONNEES BUTA ]]&amp;Tableau210[[#This Row],[PN DONNEES BUTA]],Tiges!$B$4:$B$79&amp;Tiges!$C$4:$C$79,Tiges!$G$4:$G$79),"")</f>
        <v>16</v>
      </c>
      <c r="AZ339" s="117"/>
      <c r="BA339" s="117" cm="1">
        <f t="array" ref="BA339">IFERROR(_xlfn.XLOOKUP(Tableau210[[#This Row],[DN DONNEES BUTA ]]&amp;Tableau210[[#This Row],[PN DONNEES BUTA]],Tiges!$B$4:$B$79&amp;Tiges!$C$4:$C$79,Tiges!$H$4:$H$79),"")</f>
        <v>90</v>
      </c>
      <c r="BB339" s="117"/>
      <c r="BC339" s="182">
        <f>IFERROR(VLOOKUP(Tableau210[[#This Row],[OPERATION]],Tableau4[],2,FALSE),"")</f>
        <v>0</v>
      </c>
      <c r="BD339" s="177"/>
      <c r="BE339" s="182">
        <f>IFERROR(VLOOKUP(Tableau210[[#This Row],[OPERATION]],Tableau4[],3,FALSE),"")</f>
        <v>1</v>
      </c>
      <c r="BF339" s="177"/>
      <c r="BG339" s="117" t="s">
        <v>129</v>
      </c>
      <c r="BH339" s="177" t="str" cm="1">
        <f t="array" ref="BH3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39" s="117" t="s">
        <v>2268</v>
      </c>
      <c r="BK339" s="117" t="s">
        <v>2269</v>
      </c>
      <c r="BL339" s="167" t="s">
        <v>2380</v>
      </c>
      <c r="BM339" s="167"/>
      <c r="BN339" s="117"/>
      <c r="BO339" s="117"/>
      <c r="BP339" s="117"/>
      <c r="BQ339" s="48"/>
      <c r="BR339" s="119"/>
      <c r="BS339" s="48"/>
      <c r="BT339" s="48"/>
      <c r="BU339" s="48"/>
      <c r="BV339" s="48"/>
      <c r="BW339" s="48"/>
      <c r="BX339" s="48"/>
    </row>
    <row r="340" spans="1:76" ht="15.75" hidden="1" x14ac:dyDescent="0.25">
      <c r="A340" s="48" t="e" cm="1">
        <f t="array" ref="A340">_xlfn.XLOOKUP(Tableau210[[#This Row],[NOM]]&amp;Tableau210[[#This Row],[REPERE BUTA]],[6]!Tableau16[POSTE TECHNIQUE]&amp;[6]!Tableau16[Repere ADM],[6]!Tableau16[NUMERO CLIENT])</f>
        <v>#N/A</v>
      </c>
      <c r="B340" s="48" t="e" cm="1">
        <f t="array" ref="B340">_xlfn.XLOOKUP(Tableau210[[#This Row],[NOM]]&amp;Tableau210[[#This Row],[REPERE BUTA]],[6]!Tableau16[POSTE TECHNIQUE]&amp;[6]!Tableau16[Repere REF],[6]!Tableau16[NUMERO CLIENT])</f>
        <v>#N/A</v>
      </c>
      <c r="C340" s="48" cm="1">
        <f t="array" ref="C340">_xlfn.XLOOKUP(Tableau210[[#This Row],[NOM]]&amp;Tableau210[[#This Row],[Repere Ubleam]],[7]Sheet1!$C$2:$C$2995&amp;[7]Sheet1!$I$2:$I$2995,[7]Sheet1!$A$2:$A$2995)</f>
        <v>313</v>
      </c>
      <c r="D340" s="48" t="str">
        <f>C340&amp;""</f>
        <v>313</v>
      </c>
      <c r="E340" s="48" t="e">
        <v>#N/A</v>
      </c>
      <c r="F340" s="48" t="e">
        <v>#N/A</v>
      </c>
      <c r="G340" s="187" t="s">
        <v>1357</v>
      </c>
      <c r="H340" s="158" t="s">
        <v>1067</v>
      </c>
      <c r="I340" s="158" t="s">
        <v>80</v>
      </c>
      <c r="J340" s="158" t="s">
        <v>1071</v>
      </c>
      <c r="K340" s="158" t="str">
        <f>_xlfn.XLOOKUP(Tableau210[[#This Row],[NOM]],[8]LUT!$I$5:$I$301,[8]LUT!$N$5:$N$301)</f>
        <v xml:space="preserve">echangeur </v>
      </c>
      <c r="L340" s="158" t="s">
        <v>207</v>
      </c>
      <c r="M340" s="158" t="s">
        <v>1237</v>
      </c>
      <c r="N340" s="158" t="s">
        <v>1237</v>
      </c>
      <c r="O340" s="119"/>
      <c r="P340" s="119"/>
      <c r="Q340" s="119"/>
      <c r="R340" s="119"/>
      <c r="S340" s="119"/>
      <c r="T340" s="119"/>
      <c r="U340" s="119"/>
      <c r="V340" s="119"/>
      <c r="W340" s="148">
        <v>50</v>
      </c>
      <c r="X340" s="207" cm="1">
        <f t="array" ref="X3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4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40" s="148">
        <v>20</v>
      </c>
      <c r="AA340" s="207" cm="1">
        <f t="array" ref="AA3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40" s="48"/>
      <c r="AD340" s="117" t="s">
        <v>2196</v>
      </c>
      <c r="AE340" s="119"/>
      <c r="AF340" s="181">
        <f>IFERROR(VLOOKUP(Tableau210[[#This Row],[OPERATION]],Tableau4[],5,FALSE),"")</f>
        <v>0</v>
      </c>
      <c r="AG340" s="178" cm="1">
        <f t="array" ref="AG340">IFERROR(
   SUM(
      _xlfn._xlws.FILTER(
         Tableau3[JP],
         (Tableau3[ITEM]=Tableau210[[#This Row],[NOM]])*
         (Tableau3[Rep.]=Tableau210[[#This Row],[REPERE BUTA]])
      )
   ),
0)</f>
        <v>0</v>
      </c>
      <c r="AH340" s="182">
        <f>IFERROR(VLOOKUP(Tableau210[[#This Row],[OPERATION]],Tableau4[],4,FALSE),"")</f>
        <v>0</v>
      </c>
      <c r="AI340" s="178" cm="1">
        <f t="array" ref="AI340">IFERROR(
   SUM(
      _xlfn._xlws.FILTER(
         Tableau3[BP],
         (Tableau3[ITEM]=Tableau210[[#This Row],[NOM]])*
         (Tableau3[Rep.]=Tableau210[[#This Row],[REPERE BUTA]])
      )
   ),
0)</f>
        <v>0</v>
      </c>
      <c r="AJ340" s="181" t="str">
        <f>IF(Tableau210[[#This Row],[NB JP EMIS]]=1,"1 JP","") &amp; IF(Tableau210[[#This Row],[NB BP EMIS]]=1," 1 BP","")</f>
        <v/>
      </c>
      <c r="AK340" s="178" t="str">
        <f>IF(Tableau210[[#This Row],[NB JP BUTA]]=1,"1 JP","") &amp; IF(Tableau210[[#This Row],[Nb BP BUTA]]=1," 1 BP","") &amp; IF(Tableau210[[#This Row],[Nb BP BUTA]]=2," 2 BP","")</f>
        <v/>
      </c>
      <c r="AL340" s="117" t="s">
        <v>2527</v>
      </c>
      <c r="AM340" s="117">
        <f>IFERROR(+VLOOKUP(AY340,Tiges!$G$4:$I$569,3,FALSE),"")</f>
        <v>27</v>
      </c>
      <c r="AN340" s="48"/>
      <c r="AO340" s="117">
        <v>4</v>
      </c>
      <c r="AP340" s="177" cm="1">
        <f t="array" ref="AP3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0" s="117" t="s">
        <v>2163</v>
      </c>
      <c r="AS340" s="177" t="str" cm="1">
        <f t="array" ref="AS3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40" s="117" t="s">
        <v>1123</v>
      </c>
      <c r="AV340" s="177" t="str" cm="1">
        <f t="array" ref="AV3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0" s="117"/>
      <c r="AY340" s="117" cm="1">
        <f t="array" ref="AY340">IFERROR(_xlfn.XLOOKUP(Tableau210[[#This Row],[DN DONNEES BUTA ]]&amp;Tableau210[[#This Row],[PN DONNEES BUTA]],Tiges!$B$4:$B$79&amp;Tiges!$C$4:$C$79,Tiges!$G$4:$G$79),"")</f>
        <v>16</v>
      </c>
      <c r="AZ340" s="117"/>
      <c r="BA340" s="117" cm="1">
        <f t="array" ref="BA340">IFERROR(_xlfn.XLOOKUP(Tableau210[[#This Row],[DN DONNEES BUTA ]]&amp;Tableau210[[#This Row],[PN DONNEES BUTA]],Tiges!$B$4:$B$79&amp;Tiges!$C$4:$C$79,Tiges!$H$4:$H$79),"")</f>
        <v>90</v>
      </c>
      <c r="BB340" s="117"/>
      <c r="BC340" s="182">
        <f>IFERROR(VLOOKUP(Tableau210[[#This Row],[OPERATION]],Tableau4[],2,FALSE),"")</f>
        <v>0</v>
      </c>
      <c r="BD340" s="177" cm="1">
        <f t="array" ref="BD340">IFERROR(
   SUM(
      _xlfn._xlws.FILTER(
         Tableau3[Nb Platinage Joint],
         (Tableau3[ITEM]=Tableau210[[#This Row],[NOM]])*
         (Tableau3[Rep.]=Tableau210[[#This Row],[REPERE BUTA]])
      )
   ),
0)</f>
        <v>0</v>
      </c>
      <c r="BE340" s="182">
        <f>IFERROR(VLOOKUP(Tableau210[[#This Row],[OPERATION]],Tableau4[],3,FALSE),"")</f>
        <v>1</v>
      </c>
      <c r="BF340" s="177" cm="1">
        <f t="array" ref="BF340">IFERROR(
   SUM(
      _xlfn._xlws.FILTER(
         Tableau3[Joint Définitif Nb],
         (Tableau3[ITEM]=Tableau210[[#This Row],[NOM]])*
         (Tableau3[Rep.]=Tableau210[[#This Row],[REPERE BUTA]])
      )
   ),
0)</f>
        <v>2</v>
      </c>
      <c r="BG340" s="117" t="s">
        <v>129</v>
      </c>
      <c r="BH340" s="177" t="str" cm="1">
        <f t="array" ref="BH3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40" s="117" t="s">
        <v>2268</v>
      </c>
      <c r="BK340" s="117" t="s">
        <v>2269</v>
      </c>
      <c r="BL340" s="167" t="s">
        <v>2380</v>
      </c>
      <c r="BM340" s="167"/>
      <c r="BN340" s="117"/>
      <c r="BO340" s="117"/>
      <c r="BP340" s="117"/>
      <c r="BQ340" s="48"/>
      <c r="BR340" s="119"/>
      <c r="BS340" s="48"/>
      <c r="BT340" s="48"/>
      <c r="BU340" s="48"/>
      <c r="BV340" s="48"/>
      <c r="BW340" s="48"/>
      <c r="BX340" s="48"/>
    </row>
    <row r="341" spans="1:76" ht="15.75" hidden="1" x14ac:dyDescent="0.25">
      <c r="A341" s="48" t="e" cm="1">
        <f t="array" ref="A341">_xlfn.XLOOKUP(Tableau210[[#This Row],[NOM]]&amp;Tableau210[[#This Row],[REPERE BUTA]],[6]!Tableau16[POSTE TECHNIQUE]&amp;[6]!Tableau16[Repere ADM],[6]!Tableau16[NUMERO CLIENT])</f>
        <v>#N/A</v>
      </c>
      <c r="B341" s="48" t="e" cm="1">
        <f t="array" ref="B341">_xlfn.XLOOKUP(Tableau210[[#This Row],[NOM]]&amp;Tableau210[[#This Row],[REPERE BUTA]],[6]!Tableau16[POSTE TECHNIQUE]&amp;[6]!Tableau16[Repere REF],[6]!Tableau16[NUMERO CLIENT])</f>
        <v>#N/A</v>
      </c>
      <c r="C341" s="48" cm="1">
        <f t="array" ref="C341">_xlfn.XLOOKUP(Tableau210[[#This Row],[NOM]]&amp;Tableau210[[#This Row],[Repere Ubleam]],[7]Sheet1!$C$2:$C$2995&amp;[7]Sheet1!$I$2:$I$2995,[7]Sheet1!$A$2:$A$2995)</f>
        <v>314</v>
      </c>
      <c r="D341" s="48" t="str">
        <f>C341&amp;""</f>
        <v>314</v>
      </c>
      <c r="E341" s="48" t="e">
        <v>#N/A</v>
      </c>
      <c r="F341" s="48" t="e">
        <v>#N/A</v>
      </c>
      <c r="G341" s="187" t="s">
        <v>1357</v>
      </c>
      <c r="H341" s="158" t="s">
        <v>1067</v>
      </c>
      <c r="I341" s="158" t="s">
        <v>80</v>
      </c>
      <c r="J341" s="158" t="s">
        <v>1071</v>
      </c>
      <c r="K341" s="158" t="str">
        <f>_xlfn.XLOOKUP(Tableau210[[#This Row],[NOM]],[8]LUT!$I$5:$I$301,[8]LUT!$N$5:$N$301)</f>
        <v xml:space="preserve">echangeur </v>
      </c>
      <c r="L341" s="158" t="s">
        <v>207</v>
      </c>
      <c r="M341" s="158" t="s">
        <v>1318</v>
      </c>
      <c r="N341" s="158" t="s">
        <v>1318</v>
      </c>
      <c r="O341" s="119"/>
      <c r="P341" s="119"/>
      <c r="Q341" s="119"/>
      <c r="R341" s="119"/>
      <c r="S341" s="119"/>
      <c r="T341" s="119"/>
      <c r="U341" s="119"/>
      <c r="V341" s="119"/>
      <c r="W341" s="148">
        <v>50</v>
      </c>
      <c r="X341" s="207" cm="1">
        <f t="array" ref="X3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4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41" s="148">
        <v>20</v>
      </c>
      <c r="AA341" s="207" cm="1">
        <f t="array" ref="AA3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41" s="48"/>
      <c r="AD341" s="117" t="s">
        <v>2196</v>
      </c>
      <c r="AE341" s="119"/>
      <c r="AF341" s="181">
        <f>IFERROR(VLOOKUP(Tableau210[[#This Row],[OPERATION]],Tableau4[],5,FALSE),"")</f>
        <v>0</v>
      </c>
      <c r="AG341" s="178"/>
      <c r="AH341" s="182">
        <f>IFERROR(VLOOKUP(Tableau210[[#This Row],[OPERATION]],Tableau4[],4,FALSE),"")</f>
        <v>0</v>
      </c>
      <c r="AI341" s="178"/>
      <c r="AJ341" s="181" t="str">
        <f>IF(Tableau210[[#This Row],[NB JP EMIS]]=1,"1 JP","") &amp; IF(Tableau210[[#This Row],[NB BP EMIS]]=1," 1 BP","")</f>
        <v/>
      </c>
      <c r="AK341" s="178"/>
      <c r="AL341" s="117" t="s">
        <v>2527</v>
      </c>
      <c r="AM341" s="117">
        <f>IFERROR(+VLOOKUP(AY341,Tiges!$G$4:$I$569,3,FALSE),"")</f>
        <v>27</v>
      </c>
      <c r="AN341" s="48"/>
      <c r="AO341" s="117">
        <v>4</v>
      </c>
      <c r="AP341" s="177" cm="1">
        <f t="array" ref="AP3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1" s="117" t="s">
        <v>2163</v>
      </c>
      <c r="AS341" s="177" t="str" cm="1">
        <f t="array" ref="AS3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41" s="117" t="s">
        <v>1123</v>
      </c>
      <c r="AV341" s="177" t="str" cm="1">
        <f t="array" ref="AV3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1" s="117"/>
      <c r="AY341" s="117" cm="1">
        <f t="array" ref="AY341">IFERROR(_xlfn.XLOOKUP(Tableau210[[#This Row],[DN DONNEES BUTA ]]&amp;Tableau210[[#This Row],[PN DONNEES BUTA]],Tiges!$B$4:$B$79&amp;Tiges!$C$4:$C$79,Tiges!$G$4:$G$79),"")</f>
        <v>16</v>
      </c>
      <c r="AZ341" s="117"/>
      <c r="BA341" s="117" cm="1">
        <f t="array" ref="BA341">IFERROR(_xlfn.XLOOKUP(Tableau210[[#This Row],[DN DONNEES BUTA ]]&amp;Tableau210[[#This Row],[PN DONNEES BUTA]],Tiges!$B$4:$B$79&amp;Tiges!$C$4:$C$79,Tiges!$H$4:$H$79),"")</f>
        <v>90</v>
      </c>
      <c r="BB341" s="117"/>
      <c r="BC341" s="182">
        <f>IFERROR(VLOOKUP(Tableau210[[#This Row],[OPERATION]],Tableau4[],2,FALSE),"")</f>
        <v>0</v>
      </c>
      <c r="BD341" s="177"/>
      <c r="BE341" s="182">
        <f>IFERROR(VLOOKUP(Tableau210[[#This Row],[OPERATION]],Tableau4[],3,FALSE),"")</f>
        <v>1</v>
      </c>
      <c r="BF341" s="177"/>
      <c r="BG341" s="117" t="s">
        <v>129</v>
      </c>
      <c r="BH341" s="177" t="str" cm="1">
        <f t="array" ref="BH3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4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41" s="117" t="s">
        <v>2268</v>
      </c>
      <c r="BK341" s="117" t="s">
        <v>2269</v>
      </c>
      <c r="BL341" s="167" t="s">
        <v>2380</v>
      </c>
      <c r="BM341" s="167"/>
      <c r="BN341" s="117"/>
      <c r="BO341" s="117"/>
      <c r="BP341" s="117"/>
      <c r="BQ341" s="48"/>
      <c r="BR341" s="119"/>
      <c r="BS341" s="48"/>
      <c r="BT341" s="48"/>
      <c r="BU341" s="48"/>
      <c r="BV341" s="48"/>
      <c r="BW341" s="48"/>
      <c r="BX341" s="48"/>
    </row>
    <row r="342" spans="1:76" ht="15.75" hidden="1" x14ac:dyDescent="0.25">
      <c r="A342" s="48" t="e" cm="1">
        <f t="array" ref="A342">_xlfn.XLOOKUP(Tableau210[[#This Row],[NOM]]&amp;Tableau210[[#This Row],[REPERE BUTA]],[6]!Tableau16[POSTE TECHNIQUE]&amp;[6]!Tableau16[Repere ADM],[6]!Tableau16[NUMERO CLIENT])</f>
        <v>#N/A</v>
      </c>
      <c r="B342" s="48" t="e" cm="1">
        <f t="array" ref="B342">_xlfn.XLOOKUP(Tableau210[[#This Row],[NOM]]&amp;Tableau210[[#This Row],[REPERE BUTA]],[6]!Tableau16[POSTE TECHNIQUE]&amp;[6]!Tableau16[Repere REF],[6]!Tableau16[NUMERO CLIENT])</f>
        <v>#N/A</v>
      </c>
      <c r="C342" s="48" cm="1">
        <f t="array" ref="C342">_xlfn.XLOOKUP(Tableau210[[#This Row],[NOM]]&amp;Tableau210[[#This Row],[Repere Ubleam]],[7]Sheet1!$C$2:$C$2995&amp;[7]Sheet1!$I$2:$I$2995,[7]Sheet1!$A$2:$A$2995)</f>
        <v>315</v>
      </c>
      <c r="D342" s="48" t="str">
        <f>C342&amp;""</f>
        <v>315</v>
      </c>
      <c r="E342" s="48" t="e">
        <v>#N/A</v>
      </c>
      <c r="F342" s="48" t="e">
        <v>#N/A</v>
      </c>
      <c r="G342" s="187" t="s">
        <v>1357</v>
      </c>
      <c r="H342" s="158" t="s">
        <v>1067</v>
      </c>
      <c r="I342" s="158" t="s">
        <v>80</v>
      </c>
      <c r="J342" s="158" t="s">
        <v>1071</v>
      </c>
      <c r="K342" s="158" t="str">
        <f>_xlfn.XLOOKUP(Tableau210[[#This Row],[NOM]],[8]LUT!$I$5:$I$301,[8]LUT!$N$5:$N$301)</f>
        <v xml:space="preserve">echangeur </v>
      </c>
      <c r="L342" s="158" t="s">
        <v>42</v>
      </c>
      <c r="M342" s="158" t="s">
        <v>2172</v>
      </c>
      <c r="N342" s="158" t="s">
        <v>2172</v>
      </c>
      <c r="O342" s="119"/>
      <c r="P342" s="119"/>
      <c r="Q342" s="119"/>
      <c r="R342" s="119"/>
      <c r="S342" s="119"/>
      <c r="T342" s="119"/>
      <c r="U342" s="119"/>
      <c r="V342" s="119"/>
      <c r="W342" s="148">
        <v>40</v>
      </c>
      <c r="X342" s="207" cm="1">
        <f t="array" ref="X3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4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42" s="148">
        <v>20</v>
      </c>
      <c r="AA342" s="207" cm="1">
        <f t="array" ref="AA3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42" s="48"/>
      <c r="AD342" s="117" t="s">
        <v>2196</v>
      </c>
      <c r="AE342" s="119"/>
      <c r="AF342" s="181">
        <f>IFERROR(VLOOKUP(Tableau210[[#This Row],[OPERATION]],Tableau4[],5,FALSE),"")</f>
        <v>0</v>
      </c>
      <c r="AG342" s="178" cm="1">
        <f t="array" ref="AG342">IFERROR(
   SUM(
      _xlfn._xlws.FILTER(
         Tableau3[JP],
         (Tableau3[ITEM]=Tableau210[[#This Row],[NOM]])*
         (Tableau3[Rep.]=Tableau210[[#This Row],[REPERE BUTA]])
      )
   ),
0)</f>
        <v>0</v>
      </c>
      <c r="AH342" s="182">
        <f>IFERROR(VLOOKUP(Tableau210[[#This Row],[OPERATION]],Tableau4[],4,FALSE),"")</f>
        <v>0</v>
      </c>
      <c r="AI342" s="178" cm="1">
        <f t="array" ref="AI342">IFERROR(
   SUM(
      _xlfn._xlws.FILTER(
         Tableau3[BP],
         (Tableau3[ITEM]=Tableau210[[#This Row],[NOM]])*
         (Tableau3[Rep.]=Tableau210[[#This Row],[REPERE BUTA]])
      )
   ),
0)</f>
        <v>0</v>
      </c>
      <c r="AJ342" s="181" t="str">
        <f>IF(Tableau210[[#This Row],[NB JP EMIS]]=1,"1 JP","") &amp; IF(Tableau210[[#This Row],[NB BP EMIS]]=1," 1 BP","")</f>
        <v/>
      </c>
      <c r="AK342" s="178" t="str">
        <f>IF(Tableau210[[#This Row],[NB JP BUTA]]=1,"1 JP","") &amp; IF(Tableau210[[#This Row],[Nb BP BUTA]]=1," 1 BP","") &amp; IF(Tableau210[[#This Row],[Nb BP BUTA]]=2," 2 BP","")</f>
        <v/>
      </c>
      <c r="AL342" s="117" t="s">
        <v>2527</v>
      </c>
      <c r="AM342" s="117">
        <f>IFERROR(+VLOOKUP(AY342,Tiges!$G$4:$I$569,3,FALSE),"")</f>
        <v>22</v>
      </c>
      <c r="AN342" s="48"/>
      <c r="AO342" s="117">
        <v>4</v>
      </c>
      <c r="AP342" s="177" cm="1">
        <f t="array" ref="AP3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2" s="117" t="s">
        <v>2270</v>
      </c>
      <c r="AS342" s="177" t="str" cm="1">
        <f t="array" ref="AS3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42" s="117" t="s">
        <v>1123</v>
      </c>
      <c r="AV342" s="177" t="str" cm="1">
        <f t="array" ref="AV3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2" s="117"/>
      <c r="AY342" s="117" cm="1">
        <f t="array" ref="AY342">IFERROR(_xlfn.XLOOKUP(Tableau210[[#This Row],[DN DONNEES BUTA ]]&amp;Tableau210[[#This Row],[PN DONNEES BUTA]],Tiges!$B$4:$B$79&amp;Tiges!$C$4:$C$79,Tiges!$G$4:$G$79),"")</f>
        <v>14</v>
      </c>
      <c r="AZ342" s="117"/>
      <c r="BA342" s="117" cm="1">
        <f t="array" ref="BA342">IFERROR(_xlfn.XLOOKUP(Tableau210[[#This Row],[DN DONNEES BUTA ]]&amp;Tableau210[[#This Row],[PN DONNEES BUTA]],Tiges!$B$4:$B$79&amp;Tiges!$C$4:$C$79,Tiges!$H$4:$H$79),"")</f>
        <v>80</v>
      </c>
      <c r="BB342" s="117"/>
      <c r="BC342" s="182">
        <f>IFERROR(VLOOKUP(Tableau210[[#This Row],[OPERATION]],Tableau4[],2,FALSE),"")</f>
        <v>0</v>
      </c>
      <c r="BD342" s="177" cm="1">
        <f t="array" ref="BD342">IFERROR(
   SUM(
      _xlfn._xlws.FILTER(
         Tableau3[Nb Platinage Joint],
         (Tableau3[ITEM]=Tableau210[[#This Row],[NOM]])*
         (Tableau3[Rep.]=Tableau210[[#This Row],[REPERE BUTA]])
      )
   ),
0)</f>
        <v>0</v>
      </c>
      <c r="BE342" s="182">
        <f>IFERROR(VLOOKUP(Tableau210[[#This Row],[OPERATION]],Tableau4[],3,FALSE),"")</f>
        <v>1</v>
      </c>
      <c r="BF342" s="177" cm="1">
        <f t="array" ref="BF342">IFERROR(
   SUM(
      _xlfn._xlws.FILTER(
         Tableau3[Joint Définitif Nb],
         (Tableau3[ITEM]=Tableau210[[#This Row],[NOM]])*
         (Tableau3[Rep.]=Tableau210[[#This Row],[REPERE BUTA]])
      )
   ),
0)</f>
        <v>2</v>
      </c>
      <c r="BG342" s="117" t="s">
        <v>129</v>
      </c>
      <c r="BH342" s="177" t="str" cm="1">
        <f t="array" ref="BH3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4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42" s="117" t="s">
        <v>2268</v>
      </c>
      <c r="BK342" s="117" t="s">
        <v>2269</v>
      </c>
      <c r="BL342" s="167" t="s">
        <v>2380</v>
      </c>
      <c r="BM342" s="167"/>
      <c r="BN342" s="117"/>
      <c r="BO342" s="117"/>
      <c r="BP342" s="117"/>
      <c r="BQ342" s="48"/>
      <c r="BR342" s="119"/>
      <c r="BS342" s="48"/>
      <c r="BT342" s="48"/>
      <c r="BU342" s="48"/>
      <c r="BV342" s="48"/>
      <c r="BW342" s="48"/>
      <c r="BX342" s="48"/>
    </row>
    <row r="343" spans="1:76" ht="15.75" hidden="1" x14ac:dyDescent="0.25">
      <c r="A343" s="48" t="e" cm="1">
        <f t="array" ref="A343">_xlfn.XLOOKUP(Tableau210[[#This Row],[NOM]]&amp;Tableau210[[#This Row],[REPERE BUTA]],[6]!Tableau16[POSTE TECHNIQUE]&amp;[6]!Tableau16[Repere ADM],[6]!Tableau16[NUMERO CLIENT])</f>
        <v>#N/A</v>
      </c>
      <c r="B343" s="48" t="e" cm="1">
        <f t="array" ref="B343">_xlfn.XLOOKUP(Tableau210[[#This Row],[NOM]]&amp;Tableau210[[#This Row],[REPERE BUTA]],[6]!Tableau16[POSTE TECHNIQUE]&amp;[6]!Tableau16[Repere REF],[6]!Tableau16[NUMERO CLIENT])</f>
        <v>#N/A</v>
      </c>
      <c r="C343" s="48" cm="1">
        <f t="array" ref="C343">_xlfn.XLOOKUP(Tableau210[[#This Row],[NOM]]&amp;Tableau210[[#This Row],[Repere Ubleam]],[7]Sheet1!$C$2:$C$2995&amp;[7]Sheet1!$I$2:$I$2995,[7]Sheet1!$A$2:$A$2995)</f>
        <v>316</v>
      </c>
      <c r="D343" s="48" t="str">
        <f>C343&amp;""</f>
        <v>316</v>
      </c>
      <c r="E343" s="48" t="e">
        <v>#N/A</v>
      </c>
      <c r="F343" s="48" t="e">
        <v>#N/A</v>
      </c>
      <c r="G343" s="187" t="s">
        <v>1357</v>
      </c>
      <c r="H343" s="158" t="s">
        <v>1067</v>
      </c>
      <c r="I343" s="158" t="s">
        <v>80</v>
      </c>
      <c r="J343" s="158" t="s">
        <v>1071</v>
      </c>
      <c r="K343" s="158" t="str">
        <f>_xlfn.XLOOKUP(Tableau210[[#This Row],[NOM]],[8]LUT!$I$5:$I$301,[8]LUT!$N$5:$N$301)</f>
        <v xml:space="preserve">echangeur </v>
      </c>
      <c r="L343" s="158" t="s">
        <v>42</v>
      </c>
      <c r="M343" s="158" t="s">
        <v>2174</v>
      </c>
      <c r="N343" s="158" t="s">
        <v>2174</v>
      </c>
      <c r="O343" s="119"/>
      <c r="P343" s="119"/>
      <c r="Q343" s="119"/>
      <c r="R343" s="119"/>
      <c r="S343" s="119"/>
      <c r="T343" s="119"/>
      <c r="U343" s="119"/>
      <c r="V343" s="119"/>
      <c r="W343" s="148">
        <v>40</v>
      </c>
      <c r="X343" s="207" cm="1">
        <f t="array" ref="X3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4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43" s="148">
        <v>20</v>
      </c>
      <c r="AA343" s="207" cm="1">
        <f t="array" ref="AA3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43" s="48"/>
      <c r="AD343" s="117" t="s">
        <v>2196</v>
      </c>
      <c r="AE343" s="119"/>
      <c r="AF343" s="181">
        <f>IFERROR(VLOOKUP(Tableau210[[#This Row],[OPERATION]],Tableau4[],5,FALSE),"")</f>
        <v>0</v>
      </c>
      <c r="AG343" s="178"/>
      <c r="AH343" s="182">
        <f>IFERROR(VLOOKUP(Tableau210[[#This Row],[OPERATION]],Tableau4[],4,FALSE),"")</f>
        <v>0</v>
      </c>
      <c r="AI343" s="178"/>
      <c r="AJ343" s="181" t="str">
        <f>IF(Tableau210[[#This Row],[NB JP EMIS]]=1,"1 JP","") &amp; IF(Tableau210[[#This Row],[NB BP EMIS]]=1," 1 BP","")</f>
        <v/>
      </c>
      <c r="AK343" s="178"/>
      <c r="AL343" s="117" t="s">
        <v>2527</v>
      </c>
      <c r="AM343" s="117">
        <f>IFERROR(+VLOOKUP(AY343,Tiges!$G$4:$I$569,3,FALSE),"")</f>
        <v>22</v>
      </c>
      <c r="AN343" s="48"/>
      <c r="AO343" s="117">
        <v>4</v>
      </c>
      <c r="AP343" s="177" cm="1">
        <f t="array" ref="AP3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3" s="117" t="s">
        <v>2270</v>
      </c>
      <c r="AS343" s="177" t="str" cm="1">
        <f t="array" ref="AS3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43" s="117" t="s">
        <v>1123</v>
      </c>
      <c r="AV343" s="177" t="str" cm="1">
        <f t="array" ref="AV3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3" s="117"/>
      <c r="AY343" s="117" cm="1">
        <f t="array" ref="AY343">IFERROR(_xlfn.XLOOKUP(Tableau210[[#This Row],[DN DONNEES BUTA ]]&amp;Tableau210[[#This Row],[PN DONNEES BUTA]],Tiges!$B$4:$B$79&amp;Tiges!$C$4:$C$79,Tiges!$G$4:$G$79),"")</f>
        <v>14</v>
      </c>
      <c r="AZ343" s="117"/>
      <c r="BA343" s="117" cm="1">
        <f t="array" ref="BA343">IFERROR(_xlfn.XLOOKUP(Tableau210[[#This Row],[DN DONNEES BUTA ]]&amp;Tableau210[[#This Row],[PN DONNEES BUTA]],Tiges!$B$4:$B$79&amp;Tiges!$C$4:$C$79,Tiges!$H$4:$H$79),"")</f>
        <v>80</v>
      </c>
      <c r="BB343" s="117"/>
      <c r="BC343" s="182">
        <f>IFERROR(VLOOKUP(Tableau210[[#This Row],[OPERATION]],Tableau4[],2,FALSE),"")</f>
        <v>0</v>
      </c>
      <c r="BD343" s="177"/>
      <c r="BE343" s="182">
        <f>IFERROR(VLOOKUP(Tableau210[[#This Row],[OPERATION]],Tableau4[],3,FALSE),"")</f>
        <v>1</v>
      </c>
      <c r="BF343" s="177"/>
      <c r="BG343" s="117" t="s">
        <v>129</v>
      </c>
      <c r="BH343" s="177" t="str" cm="1">
        <f t="array" ref="BH3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4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43" s="117" t="s">
        <v>2268</v>
      </c>
      <c r="BK343" s="117" t="s">
        <v>2269</v>
      </c>
      <c r="BL343" s="167" t="s">
        <v>2380</v>
      </c>
      <c r="BM343" s="167"/>
      <c r="BN343" s="117"/>
      <c r="BO343" s="117"/>
      <c r="BP343" s="117"/>
      <c r="BQ343" s="48"/>
      <c r="BR343" s="119"/>
      <c r="BS343" s="48"/>
      <c r="BT343" s="48"/>
      <c r="BU343" s="48"/>
      <c r="BV343" s="48"/>
      <c r="BW343" s="48"/>
      <c r="BX343" s="48"/>
    </row>
    <row r="344" spans="1:76" ht="15.75" hidden="1" x14ac:dyDescent="0.25">
      <c r="A344" s="48" t="e" cm="1">
        <f t="array" ref="A344">_xlfn.XLOOKUP(Tableau210[[#This Row],[NOM]]&amp;Tableau210[[#This Row],[REPERE BUTA]],[6]!Tableau16[POSTE TECHNIQUE]&amp;[6]!Tableau16[Repere ADM],[6]!Tableau16[NUMERO CLIENT])</f>
        <v>#N/A</v>
      </c>
      <c r="B344" s="48" t="e" cm="1">
        <f t="array" ref="B344">_xlfn.XLOOKUP(Tableau210[[#This Row],[NOM]]&amp;Tableau210[[#This Row],[REPERE BUTA]],[6]!Tableau16[POSTE TECHNIQUE]&amp;[6]!Tableau16[Repere REF],[6]!Tableau16[NUMERO CLIENT])</f>
        <v>#N/A</v>
      </c>
      <c r="C344" s="48" cm="1">
        <f t="array" ref="C344">_xlfn.XLOOKUP(Tableau210[[#This Row],[NOM]]&amp;Tableau210[[#This Row],[Repere Ubleam]],[7]Sheet1!$C$2:$C$2995&amp;[7]Sheet1!$I$2:$I$2995,[7]Sheet1!$A$2:$A$2995)</f>
        <v>317</v>
      </c>
      <c r="D344" s="48" t="str">
        <f>C344&amp;""</f>
        <v>317</v>
      </c>
      <c r="E344" s="48" t="e">
        <v>#N/A</v>
      </c>
      <c r="F344" s="48" t="e">
        <v>#N/A</v>
      </c>
      <c r="G344" s="187" t="s">
        <v>1357</v>
      </c>
      <c r="H344" s="158" t="s">
        <v>1067</v>
      </c>
      <c r="I344" s="158" t="s">
        <v>80</v>
      </c>
      <c r="J344" s="158" t="s">
        <v>1071</v>
      </c>
      <c r="K344" s="158" t="str">
        <f>_xlfn.XLOOKUP(Tableau210[[#This Row],[NOM]],[8]LUT!$I$5:$I$301,[8]LUT!$N$5:$N$301)</f>
        <v xml:space="preserve">echangeur </v>
      </c>
      <c r="L344" s="158" t="s">
        <v>392</v>
      </c>
      <c r="M344" s="119" t="s">
        <v>2173</v>
      </c>
      <c r="N344" s="119" t="s">
        <v>2173</v>
      </c>
      <c r="O344" s="119"/>
      <c r="P344" s="119"/>
      <c r="Q344" s="119"/>
      <c r="R344" s="119"/>
      <c r="S344" s="119"/>
      <c r="T344" s="119"/>
      <c r="U344" s="119"/>
      <c r="V344" s="119"/>
      <c r="W344" s="148">
        <v>40</v>
      </c>
      <c r="X344" s="207" cm="1">
        <f t="array" ref="X3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4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44" s="148">
        <v>20</v>
      </c>
      <c r="AA344" s="207" cm="1">
        <f t="array" ref="AA3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44" s="48"/>
      <c r="AD344" s="117" t="s">
        <v>2196</v>
      </c>
      <c r="AE344" s="119"/>
      <c r="AF344" s="181">
        <f>IFERROR(VLOOKUP(Tableau210[[#This Row],[OPERATION]],Tableau4[],5,FALSE),"")</f>
        <v>0</v>
      </c>
      <c r="AG344" s="178" cm="1">
        <f t="array" ref="AG344">IFERROR(
   SUM(
      _xlfn._xlws.FILTER(
         Tableau3[JP],
         (Tableau3[ITEM]=Tableau210[[#This Row],[NOM]])*
         (Tableau3[Rep.]=Tableau210[[#This Row],[REPERE BUTA]])
      )
   ),
0)</f>
        <v>0</v>
      </c>
      <c r="AH344" s="182">
        <f>IFERROR(VLOOKUP(Tableau210[[#This Row],[OPERATION]],Tableau4[],4,FALSE),"")</f>
        <v>0</v>
      </c>
      <c r="AI344" s="178" cm="1">
        <f t="array" ref="AI344">IFERROR(
   SUM(
      _xlfn._xlws.FILTER(
         Tableau3[BP],
         (Tableau3[ITEM]=Tableau210[[#This Row],[NOM]])*
         (Tableau3[Rep.]=Tableau210[[#This Row],[REPERE BUTA]])
      )
   ),
0)</f>
        <v>0</v>
      </c>
      <c r="AJ344" s="181" t="str">
        <f>IF(Tableau210[[#This Row],[NB JP EMIS]]=1,"1 JP","") &amp; IF(Tableau210[[#This Row],[NB BP EMIS]]=1," 1 BP","")</f>
        <v/>
      </c>
      <c r="AK344" s="178" t="str">
        <f>IF(Tableau210[[#This Row],[NB JP BUTA]]=1,"1 JP","") &amp; IF(Tableau210[[#This Row],[Nb BP BUTA]]=1," 1 BP","") &amp; IF(Tableau210[[#This Row],[Nb BP BUTA]]=2," 2 BP","")</f>
        <v/>
      </c>
      <c r="AL344" s="117" t="s">
        <v>2527</v>
      </c>
      <c r="AM344" s="117">
        <f>IFERROR(+VLOOKUP(AY344,Tiges!$G$4:$I$569,3,FALSE),"")</f>
        <v>22</v>
      </c>
      <c r="AN344" s="48"/>
      <c r="AO344" s="117">
        <v>4</v>
      </c>
      <c r="AP344" s="177" cm="1">
        <f t="array" ref="AP3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4" s="117" t="s">
        <v>2270</v>
      </c>
      <c r="AS344" s="177" t="str" cm="1">
        <f t="array" ref="AS3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44" s="117" t="s">
        <v>1123</v>
      </c>
      <c r="AV344" s="177" t="str" cm="1">
        <f t="array" ref="AV3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4" s="117"/>
      <c r="AY344" s="117" cm="1">
        <f t="array" ref="AY344">IFERROR(_xlfn.XLOOKUP(Tableau210[[#This Row],[DN DONNEES BUTA ]]&amp;Tableau210[[#This Row],[PN DONNEES BUTA]],Tiges!$B$4:$B$79&amp;Tiges!$C$4:$C$79,Tiges!$G$4:$G$79),"")</f>
        <v>14</v>
      </c>
      <c r="AZ344" s="117"/>
      <c r="BA344" s="117" cm="1">
        <f t="array" ref="BA344">IFERROR(_xlfn.XLOOKUP(Tableau210[[#This Row],[DN DONNEES BUTA ]]&amp;Tableau210[[#This Row],[PN DONNEES BUTA]],Tiges!$B$4:$B$79&amp;Tiges!$C$4:$C$79,Tiges!$H$4:$H$79),"")</f>
        <v>80</v>
      </c>
      <c r="BB344" s="117"/>
      <c r="BC344" s="182">
        <f>IFERROR(VLOOKUP(Tableau210[[#This Row],[OPERATION]],Tableau4[],2,FALSE),"")</f>
        <v>0</v>
      </c>
      <c r="BD344" s="177" cm="1">
        <f t="array" ref="BD344">IFERROR(
   SUM(
      _xlfn._xlws.FILTER(
         Tableau3[Nb Platinage Joint],
         (Tableau3[ITEM]=Tableau210[[#This Row],[NOM]])*
         (Tableau3[Rep.]=Tableau210[[#This Row],[REPERE BUTA]])
      )
   ),
0)</f>
        <v>0</v>
      </c>
      <c r="BE344" s="182">
        <f>IFERROR(VLOOKUP(Tableau210[[#This Row],[OPERATION]],Tableau4[],3,FALSE),"")</f>
        <v>1</v>
      </c>
      <c r="BF344" s="177" cm="1">
        <f t="array" ref="BF344">IFERROR(
   SUM(
      _xlfn._xlws.FILTER(
         Tableau3[Joint Définitif Nb],
         (Tableau3[ITEM]=Tableau210[[#This Row],[NOM]])*
         (Tableau3[Rep.]=Tableau210[[#This Row],[REPERE BUTA]])
      )
   ),
0)</f>
        <v>2</v>
      </c>
      <c r="BG344" s="117" t="s">
        <v>129</v>
      </c>
      <c r="BH344" s="177" t="str" cm="1">
        <f t="array" ref="BH3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4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44" s="117" t="s">
        <v>2268</v>
      </c>
      <c r="BK344" s="117" t="s">
        <v>2269</v>
      </c>
      <c r="BL344" s="167" t="s">
        <v>2380</v>
      </c>
      <c r="BM344" s="167"/>
      <c r="BN344" s="117"/>
      <c r="BO344" s="117"/>
      <c r="BP344" s="117"/>
      <c r="BQ344" s="48"/>
      <c r="BR344" s="119"/>
      <c r="BS344" s="48"/>
      <c r="BT344" s="48"/>
      <c r="BU344" s="48"/>
      <c r="BV344" s="48"/>
      <c r="BW344" s="48"/>
      <c r="BX344" s="48"/>
    </row>
    <row r="345" spans="1:76" ht="15.75" hidden="1" x14ac:dyDescent="0.25">
      <c r="A345" s="48" t="e" cm="1">
        <f t="array" ref="A345">_xlfn.XLOOKUP(Tableau210[[#This Row],[NOM]]&amp;Tableau210[[#This Row],[REPERE BUTA]],[6]!Tableau16[POSTE TECHNIQUE]&amp;[6]!Tableau16[Repere ADM],[6]!Tableau16[NUMERO CLIENT])</f>
        <v>#N/A</v>
      </c>
      <c r="B345" s="48" t="e" cm="1">
        <f t="array" ref="B345">_xlfn.XLOOKUP(Tableau210[[#This Row],[NOM]]&amp;Tableau210[[#This Row],[REPERE BUTA]],[6]!Tableau16[POSTE TECHNIQUE]&amp;[6]!Tableau16[Repere REF],[6]!Tableau16[NUMERO CLIENT])</f>
        <v>#N/A</v>
      </c>
      <c r="C345" s="48" cm="1">
        <f t="array" ref="C345">_xlfn.XLOOKUP(Tableau210[[#This Row],[NOM]]&amp;Tableau210[[#This Row],[Repere Ubleam]],[7]Sheet1!$C$2:$C$2995&amp;[7]Sheet1!$I$2:$I$2995,[7]Sheet1!$A$2:$A$2995)</f>
        <v>318</v>
      </c>
      <c r="D345" s="48" t="str">
        <f>C345&amp;""</f>
        <v>318</v>
      </c>
      <c r="E345" s="48" t="e">
        <v>#N/A</v>
      </c>
      <c r="F345" s="48" t="e">
        <v>#N/A</v>
      </c>
      <c r="G345" s="187" t="s">
        <v>1357</v>
      </c>
      <c r="H345" s="158" t="s">
        <v>1067</v>
      </c>
      <c r="I345" s="158" t="s">
        <v>80</v>
      </c>
      <c r="J345" s="158" t="s">
        <v>1071</v>
      </c>
      <c r="K345" s="158" t="str">
        <f>_xlfn.XLOOKUP(Tableau210[[#This Row],[NOM]],[8]LUT!$I$5:$I$301,[8]LUT!$N$5:$N$301)</f>
        <v xml:space="preserve">echangeur </v>
      </c>
      <c r="L345" s="158" t="s">
        <v>392</v>
      </c>
      <c r="M345" s="119" t="s">
        <v>2175</v>
      </c>
      <c r="N345" s="119" t="s">
        <v>2175</v>
      </c>
      <c r="O345" s="119"/>
      <c r="P345" s="119"/>
      <c r="Q345" s="119"/>
      <c r="R345" s="119"/>
      <c r="S345" s="119"/>
      <c r="T345" s="119"/>
      <c r="U345" s="119"/>
      <c r="V345" s="119"/>
      <c r="W345" s="148">
        <v>40</v>
      </c>
      <c r="X345" s="207" cm="1">
        <f t="array" ref="X3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4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45" s="148">
        <v>20</v>
      </c>
      <c r="AA345" s="207" cm="1">
        <f t="array" ref="AA3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45" s="48"/>
      <c r="AD345" s="117" t="s">
        <v>2196</v>
      </c>
      <c r="AE345" s="119"/>
      <c r="AF345" s="181">
        <f>IFERROR(VLOOKUP(Tableau210[[#This Row],[OPERATION]],Tableau4[],5,FALSE),"")</f>
        <v>0</v>
      </c>
      <c r="AG345" s="178"/>
      <c r="AH345" s="182">
        <f>IFERROR(VLOOKUP(Tableau210[[#This Row],[OPERATION]],Tableau4[],4,FALSE),"")</f>
        <v>0</v>
      </c>
      <c r="AI345" s="178"/>
      <c r="AJ345" s="181" t="str">
        <f>IF(Tableau210[[#This Row],[NB JP EMIS]]=1,"1 JP","") &amp; IF(Tableau210[[#This Row],[NB BP EMIS]]=1," 1 BP","")</f>
        <v/>
      </c>
      <c r="AK345" s="178"/>
      <c r="AL345" s="117" t="s">
        <v>2527</v>
      </c>
      <c r="AM345" s="117">
        <f>IFERROR(+VLOOKUP(AY345,Tiges!$G$4:$I$569,3,FALSE),"")</f>
        <v>22</v>
      </c>
      <c r="AN345" s="48"/>
      <c r="AO345" s="117">
        <v>4</v>
      </c>
      <c r="AP345" s="177" cm="1">
        <f t="array" ref="AP3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5" s="117" t="s">
        <v>2270</v>
      </c>
      <c r="AS345" s="177" t="str" cm="1">
        <f t="array" ref="AS3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45" s="117" t="s">
        <v>1123</v>
      </c>
      <c r="AV345" s="177" t="str" cm="1">
        <f t="array" ref="AV3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5" s="117"/>
      <c r="AY345" s="117" cm="1">
        <f t="array" ref="AY345">IFERROR(_xlfn.XLOOKUP(Tableau210[[#This Row],[DN DONNEES BUTA ]]&amp;Tableau210[[#This Row],[PN DONNEES BUTA]],Tiges!$B$4:$B$79&amp;Tiges!$C$4:$C$79,Tiges!$G$4:$G$79),"")</f>
        <v>14</v>
      </c>
      <c r="AZ345" s="117"/>
      <c r="BA345" s="117" cm="1">
        <f t="array" ref="BA345">IFERROR(_xlfn.XLOOKUP(Tableau210[[#This Row],[DN DONNEES BUTA ]]&amp;Tableau210[[#This Row],[PN DONNEES BUTA]],Tiges!$B$4:$B$79&amp;Tiges!$C$4:$C$79,Tiges!$H$4:$H$79),"")</f>
        <v>80</v>
      </c>
      <c r="BB345" s="117"/>
      <c r="BC345" s="182">
        <f>IFERROR(VLOOKUP(Tableau210[[#This Row],[OPERATION]],Tableau4[],2,FALSE),"")</f>
        <v>0</v>
      </c>
      <c r="BD345" s="177"/>
      <c r="BE345" s="182">
        <f>IFERROR(VLOOKUP(Tableau210[[#This Row],[OPERATION]],Tableau4[],3,FALSE),"")</f>
        <v>1</v>
      </c>
      <c r="BF345" s="177"/>
      <c r="BG345" s="117" t="s">
        <v>129</v>
      </c>
      <c r="BH345" s="177" t="str" cm="1">
        <f t="array" ref="BH3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45" s="117" t="s">
        <v>2268</v>
      </c>
      <c r="BK345" s="117" t="s">
        <v>2269</v>
      </c>
      <c r="BL345" s="167" t="s">
        <v>2380</v>
      </c>
      <c r="BM345" s="167"/>
      <c r="BN345" s="117"/>
      <c r="BO345" s="117"/>
      <c r="BP345" s="117"/>
      <c r="BQ345" s="48"/>
      <c r="BR345" s="119"/>
      <c r="BS345" s="48"/>
      <c r="BT345" s="48"/>
      <c r="BU345" s="48"/>
      <c r="BV345" s="48"/>
      <c r="BW345" s="48"/>
      <c r="BX345" s="48"/>
    </row>
    <row r="346" spans="1:76" ht="15.75" hidden="1" x14ac:dyDescent="0.25">
      <c r="A346" s="48" t="e" cm="1">
        <f t="array" ref="A346">_xlfn.XLOOKUP(Tableau210[[#This Row],[NOM]]&amp;Tableau210[[#This Row],[REPERE BUTA]],[6]!Tableau16[POSTE TECHNIQUE]&amp;[6]!Tableau16[Repere ADM],[6]!Tableau16[NUMERO CLIENT])</f>
        <v>#N/A</v>
      </c>
      <c r="B346" s="48" t="e" cm="1">
        <f t="array" ref="B346">_xlfn.XLOOKUP(Tableau210[[#This Row],[NOM]]&amp;Tableau210[[#This Row],[REPERE BUTA]],[6]!Tableau16[POSTE TECHNIQUE]&amp;[6]!Tableau16[Repere REF],[6]!Tableau16[NUMERO CLIENT])</f>
        <v>#N/A</v>
      </c>
      <c r="C346" s="48" cm="1">
        <f t="array" ref="C346">_xlfn.XLOOKUP(Tableau210[[#This Row],[NOM]]&amp;Tableau210[[#This Row],[Repere Ubleam]],[7]Sheet1!$C$2:$C$2995&amp;[7]Sheet1!$I$2:$I$2995,[7]Sheet1!$A$2:$A$2995)</f>
        <v>319</v>
      </c>
      <c r="D346" s="48" t="str">
        <f>C346&amp;""</f>
        <v>319</v>
      </c>
      <c r="E346" s="48" t="e">
        <v>#N/A</v>
      </c>
      <c r="F346" s="48" t="e">
        <v>#N/A</v>
      </c>
      <c r="G346" s="187" t="s">
        <v>1357</v>
      </c>
      <c r="H346" s="158" t="s">
        <v>1067</v>
      </c>
      <c r="I346" s="158" t="s">
        <v>80</v>
      </c>
      <c r="J346" s="158" t="s">
        <v>1071</v>
      </c>
      <c r="K346" s="158" t="str">
        <f>_xlfn.XLOOKUP(Tableau210[[#This Row],[NOM]],[8]LUT!$I$5:$I$301,[8]LUT!$N$5:$N$301)</f>
        <v xml:space="preserve">echangeur </v>
      </c>
      <c r="L346" s="158" t="s">
        <v>212</v>
      </c>
      <c r="M346" s="119"/>
      <c r="N346" s="119" t="s">
        <v>212</v>
      </c>
      <c r="O346" s="119"/>
      <c r="P346" s="119"/>
      <c r="Q346" s="119"/>
      <c r="R346" s="119"/>
      <c r="S346" s="119"/>
      <c r="T346" s="119"/>
      <c r="U346" s="119"/>
      <c r="V346" s="119"/>
      <c r="W346" s="148">
        <v>25</v>
      </c>
      <c r="X346" s="207" cm="1">
        <f t="array" ref="X3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4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46" s="148">
        <v>20</v>
      </c>
      <c r="AA346" s="207" cm="1">
        <f t="array" ref="AA3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46" s="48"/>
      <c r="AD346" s="117" t="s">
        <v>2197</v>
      </c>
      <c r="AE346" s="119"/>
      <c r="AF346" s="181">
        <f>IFERROR(VLOOKUP(Tableau210[[#This Row],[OPERATION]],Tableau4[],5,FALSE),"")</f>
        <v>0</v>
      </c>
      <c r="AG346" s="178" cm="1">
        <f t="array" ref="AG346">IFERROR(
   SUM(
      _xlfn._xlws.FILTER(
         Tableau3[JP],
         (Tableau3[ITEM]=Tableau210[[#This Row],[NOM]])*
         (Tableau3[Rep.]=Tableau210[[#This Row],[REPERE BUTA]])
      )
   ),
0)</f>
        <v>0</v>
      </c>
      <c r="AH346" s="182">
        <f>IFERROR(VLOOKUP(Tableau210[[#This Row],[OPERATION]],Tableau4[],4,FALSE),"")</f>
        <v>1</v>
      </c>
      <c r="AI346" s="178" cm="1">
        <f t="array" ref="AI346">IFERROR(
   SUM(
      _xlfn._xlws.FILTER(
         Tableau3[BP],
         (Tableau3[ITEM]=Tableau210[[#This Row],[NOM]])*
         (Tableau3[Rep.]=Tableau210[[#This Row],[REPERE BUTA]])
      )
   ),
0)</f>
        <v>1</v>
      </c>
      <c r="AJ346" s="181" t="str">
        <f>IF(Tableau210[[#This Row],[NB JP EMIS]]=1,"1 JP","") &amp; IF(Tableau210[[#This Row],[NB BP EMIS]]=1," 1 BP","")</f>
        <v xml:space="preserve"> 1 BP</v>
      </c>
      <c r="AK346" s="178" t="str">
        <f>IF(Tableau210[[#This Row],[NB JP BUTA]]=1,"1 JP","") &amp; IF(Tableau210[[#This Row],[Nb BP BUTA]]=1," 1 BP","") &amp; IF(Tableau210[[#This Row],[Nb BP BUTA]]=2," 2 BP","")</f>
        <v xml:space="preserve"> 1 BP</v>
      </c>
      <c r="AL346" s="117" t="s">
        <v>2527</v>
      </c>
      <c r="AM346" s="117">
        <f>IFERROR(+VLOOKUP(AY346,Tiges!$G$4:$I$569,3,FALSE),"")</f>
        <v>22</v>
      </c>
      <c r="AN346" s="48"/>
      <c r="AO346" s="117">
        <v>4</v>
      </c>
      <c r="AP346" s="177" cm="1">
        <f t="array" ref="AP3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6" s="117" t="s">
        <v>2270</v>
      </c>
      <c r="AS346" s="177" t="str" cm="1">
        <f t="array" ref="AS3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46" s="117" t="s">
        <v>1123</v>
      </c>
      <c r="AV346" s="177" t="str" cm="1">
        <f t="array" ref="AV3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6" s="117"/>
      <c r="AY346" s="117" cm="1">
        <f t="array" ref="AY346">IFERROR(_xlfn.XLOOKUP(Tableau210[[#This Row],[DN DONNEES BUTA ]]&amp;Tableau210[[#This Row],[PN DONNEES BUTA]],Tiges!$B$4:$B$79&amp;Tiges!$C$4:$C$79,Tiges!$G$4:$G$79),"")</f>
        <v>14</v>
      </c>
      <c r="AZ346" s="117"/>
      <c r="BA346" s="117" cm="1">
        <f t="array" ref="BA346">IFERROR(_xlfn.XLOOKUP(Tableau210[[#This Row],[DN DONNEES BUTA ]]&amp;Tableau210[[#This Row],[PN DONNEES BUTA]],Tiges!$B$4:$B$79&amp;Tiges!$C$4:$C$79,Tiges!$H$4:$H$79),"")</f>
        <v>70</v>
      </c>
      <c r="BB346" s="117"/>
      <c r="BC346" s="182">
        <f>IFERROR(VLOOKUP(Tableau210[[#This Row],[OPERATION]],Tableau4[],2,FALSE),"")</f>
        <v>1</v>
      </c>
      <c r="BD346" s="177" cm="1">
        <f t="array" ref="BD346">IFERROR(
   SUM(
      _xlfn._xlws.FILTER(
         Tableau3[Nb Platinage Joint],
         (Tableau3[ITEM]=Tableau210[[#This Row],[NOM]])*
         (Tableau3[Rep.]=Tableau210[[#This Row],[REPERE BUTA]])
      )
   ),
0)</f>
        <v>1</v>
      </c>
      <c r="BE346" s="182">
        <f>IFERROR(VLOOKUP(Tableau210[[#This Row],[OPERATION]],Tableau4[],3,FALSE),"")</f>
        <v>1</v>
      </c>
      <c r="BF346" s="177" cm="1">
        <f t="array" ref="BF346">IFERROR(
   SUM(
      _xlfn._xlws.FILTER(
         Tableau3[Joint Définitif Nb],
         (Tableau3[ITEM]=Tableau210[[#This Row],[NOM]])*
         (Tableau3[Rep.]=Tableau210[[#This Row],[REPERE BUTA]])
      )
   ),
0)</f>
        <v>1</v>
      </c>
      <c r="BG346" s="117" t="s">
        <v>129</v>
      </c>
      <c r="BH346" s="177" t="str" cm="1">
        <f t="array" ref="BH3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46" s="117" t="s">
        <v>2268</v>
      </c>
      <c r="BK346" s="117" t="s">
        <v>2269</v>
      </c>
      <c r="BL346" s="167" t="s">
        <v>2380</v>
      </c>
      <c r="BM346" s="167"/>
      <c r="BN346" s="117"/>
      <c r="BO346" s="117"/>
      <c r="BP346" s="117"/>
      <c r="BQ346" s="48"/>
      <c r="BR346" s="119"/>
      <c r="BS346" s="48"/>
      <c r="BT346" s="48"/>
      <c r="BU346" s="48"/>
      <c r="BV346" s="48"/>
      <c r="BW346" s="48"/>
      <c r="BX346" s="48"/>
    </row>
    <row r="347" spans="1:76" ht="16.5" hidden="1" customHeight="1" x14ac:dyDescent="0.25">
      <c r="A347" s="48" t="e" cm="1">
        <f t="array" ref="A347">_xlfn.XLOOKUP(Tableau210[[#This Row],[NOM]]&amp;Tableau210[[#This Row],[REPERE BUTA]],[6]!Tableau16[POSTE TECHNIQUE]&amp;[6]!Tableau16[Repere ADM],[6]!Tableau16[NUMERO CLIENT])</f>
        <v>#N/A</v>
      </c>
      <c r="B347" s="48" t="str" cm="1">
        <f t="array" ref="B347">_xlfn.XLOOKUP(Tableau210[[#This Row],[NOM]]&amp;Tableau210[[#This Row],[REPERE BUTA]],[6]!Tableau16[POSTE TECHNIQUE]&amp;[6]!Tableau16[Repere REF],[6]!Tableau16[NUMERO CLIENT])</f>
        <v>S2-S54116FV</v>
      </c>
      <c r="C347" s="48" cm="1">
        <f t="array" ref="C347">_xlfn.XLOOKUP(Tableau210[[#This Row],[NOM]]&amp;Tableau210[[#This Row],[Repere Ubleam]],[7]Sheet1!$C$2:$C$2995&amp;[7]Sheet1!$I$2:$I$2995,[7]Sheet1!$A$2:$A$2995)</f>
        <v>1165</v>
      </c>
      <c r="D347" s="48" t="str">
        <f>C347&amp;""</f>
        <v>1165</v>
      </c>
      <c r="E347" s="48" t="s">
        <v>2577</v>
      </c>
      <c r="F347" s="48" t="s">
        <v>877</v>
      </c>
      <c r="G347" s="186" t="s">
        <v>1869</v>
      </c>
      <c r="H347" s="158" t="s">
        <v>1067</v>
      </c>
      <c r="I347" s="158" t="s">
        <v>91</v>
      </c>
      <c r="J347" s="158" t="s">
        <v>2057</v>
      </c>
      <c r="K347" s="158" t="str">
        <f>_xlfn.XLOOKUP(Tableau210[[#This Row],[NOM]],[8]LUT!$I$5:$I$301,[8]LUT!$N$5:$N$301)</f>
        <v>Vanne auto</v>
      </c>
      <c r="L347" s="158" t="s">
        <v>83</v>
      </c>
      <c r="M347" s="119"/>
      <c r="N347" s="119" t="s">
        <v>83</v>
      </c>
      <c r="O347" s="119"/>
      <c r="P347" s="119"/>
      <c r="Q347" s="119"/>
      <c r="R347" s="119"/>
      <c r="S347" s="119"/>
      <c r="T347" s="119"/>
      <c r="U347" s="119"/>
      <c r="V347" s="119"/>
      <c r="W347" s="148" cm="1">
        <f t="array" ref="W347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347" s="207" cm="1">
        <f t="array" ref="X3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4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47" s="148" cm="1">
        <f t="array" ref="Z347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347" s="207" cm="1">
        <f t="array" ref="AA3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4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47" s="48"/>
      <c r="AD347" s="117" t="s">
        <v>2197</v>
      </c>
      <c r="AE347" s="119"/>
      <c r="AF347" s="181">
        <f>IFERROR(VLOOKUP(Tableau210[[#This Row],[OPERATION]],Tableau4[],5,FALSE),"")</f>
        <v>0</v>
      </c>
      <c r="AG347" s="178" cm="1">
        <f t="array" ref="AG347">IFERROR(
   SUM(
      _xlfn._xlws.FILTER(
         Tableau3[JP],
         (Tableau3[ITEM]=Tableau210[[#This Row],[NOM]])*
         (Tableau3[Rep.]=Tableau210[[#This Row],[REPERE BUTA]])
      )
   ),
0)</f>
        <v>0</v>
      </c>
      <c r="AH347" s="181">
        <f>IFERROR(VLOOKUP(Tableau210[[#This Row],[OPERATION]],Tableau4[],4,FALSE),"")</f>
        <v>1</v>
      </c>
      <c r="AI347" s="178" cm="1">
        <f t="array" ref="AI347">IFERROR(
   SUM(
      _xlfn._xlws.FILTER(
         Tableau3[BP],
         (Tableau3[ITEM]=Tableau210[[#This Row],[NOM]])*
         (Tableau3[Rep.]=Tableau210[[#This Row],[REPERE BUTA]])
      )
   ),
0)</f>
        <v>1</v>
      </c>
      <c r="AJ347" s="181" t="str">
        <f>IF(Tableau210[[#This Row],[NB JP EMIS]]=1,"1 JP","") &amp; IF(Tableau210[[#This Row],[NB BP EMIS]]=1," 1 BP","")</f>
        <v xml:space="preserve"> 1 BP</v>
      </c>
      <c r="AK347" s="178" t="str">
        <f>IF(Tableau210[[#This Row],[NB JP BUTA]]=1,"1 JP","") &amp; IF(Tableau210[[#This Row],[Nb BP BUTA]]=1," 1 BP","") &amp; IF(Tableau210[[#This Row],[Nb BP BUTA]]=2," 2 BP","")</f>
        <v xml:space="preserve"> 1 BP</v>
      </c>
      <c r="AL347" s="117" t="s">
        <v>103</v>
      </c>
      <c r="AM347" s="117">
        <f>IFERROR(+VLOOKUP(AY347,Tiges!$G$4:$I$569,3,FALSE),"")</f>
        <v>32</v>
      </c>
      <c r="AN347" s="48"/>
      <c r="AO347" s="117" t="s">
        <v>3424</v>
      </c>
      <c r="AP347" s="177" cm="1">
        <f t="array" ref="AP3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7" s="117" t="s">
        <v>3424</v>
      </c>
      <c r="AS347" s="177" t="str" cm="1">
        <f t="array" ref="AS3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34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347" s="117" t="s">
        <v>3424</v>
      </c>
      <c r="AV347" s="177" t="str" cm="1">
        <f t="array" ref="AV3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3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347" s="117"/>
      <c r="AY347" s="117" cm="1">
        <f t="array" ref="AY347">IFERROR(_xlfn.XLOOKUP(Tableau210[[#This Row],[DN DONNEES BUTA ]]&amp;Tableau210[[#This Row],[PN DONNEES BUTA]],Tiges!$B$4:$B$79&amp;Tiges!$C$4:$C$79,Tiges!$G$4:$G$79),"")</f>
        <v>20</v>
      </c>
      <c r="AZ347" s="117"/>
      <c r="BA347" s="117" cm="1">
        <f t="array" ref="BA347">IFERROR(_xlfn.XLOOKUP(Tableau210[[#This Row],[DN DONNEES BUTA ]]&amp;Tableau210[[#This Row],[PN DONNEES BUTA]],Tiges!$B$4:$B$79&amp;Tiges!$C$4:$C$79,Tiges!$H$4:$H$79),"")</f>
        <v>100</v>
      </c>
      <c r="BB347" s="117"/>
      <c r="BC347" s="182">
        <f>IFERROR(VLOOKUP(Tableau210[[#This Row],[OPERATION]],Tableau4[],2,FALSE),"")</f>
        <v>1</v>
      </c>
      <c r="BD347" s="177" cm="1">
        <f t="array" ref="BD347">IFERROR(
   SUM(
      _xlfn._xlws.FILTER(
         Tableau3[Nb Platinage Joint],
         (Tableau3[ITEM]=Tableau210[[#This Row],[NOM]])*
         (Tableau3[Rep.]=Tableau210[[#This Row],[REPERE BUTA]])
      )
   ),
0)</f>
        <v>1</v>
      </c>
      <c r="BE347" s="182">
        <f>IFERROR(VLOOKUP(Tableau210[[#This Row],[OPERATION]],Tableau4[],3,FALSE),"")</f>
        <v>1</v>
      </c>
      <c r="BF347" s="177" cm="1">
        <f t="array" ref="BF347">IFERROR(
   SUM(
      _xlfn._xlws.FILTER(
         Tableau3[Joint Définitif Nb],
         (Tableau3[ITEM]=Tableau210[[#This Row],[NOM]])*
         (Tableau3[Rep.]=Tableau210[[#This Row],[REPERE BUTA]])
      )
   ),
0)</f>
        <v>1</v>
      </c>
      <c r="BG347" s="117" t="s">
        <v>3424</v>
      </c>
      <c r="BH347" s="177" t="str" cm="1">
        <f t="array" ref="BH3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3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347" s="117"/>
      <c r="BK347" s="117" t="s">
        <v>3424</v>
      </c>
      <c r="BL347" s="167" t="s">
        <v>2380</v>
      </c>
      <c r="BM347" s="117"/>
      <c r="BN347" s="117"/>
      <c r="BO347" s="117"/>
      <c r="BP347" s="117"/>
      <c r="BQ347" s="48"/>
      <c r="BR347" s="119"/>
      <c r="BS347" s="48"/>
      <c r="BT347" s="48"/>
      <c r="BU347" s="48"/>
      <c r="BV347" s="48"/>
      <c r="BW347" s="48"/>
      <c r="BX347" s="48"/>
    </row>
    <row r="348" spans="1:76" ht="15.75" hidden="1" x14ac:dyDescent="0.25">
      <c r="A348" s="48" t="str" cm="1">
        <f t="array" ref="A348">_xlfn.XLOOKUP(Tableau210[[#This Row],[NOM]]&amp;Tableau210[[#This Row],[REPERE BUTA]],[6]!Tableau16[POSTE TECHNIQUE]&amp;[6]!Tableau16[Repere ADM],[6]!Tableau16[NUMERO CLIENT])</f>
        <v>S2-S5411-V</v>
      </c>
      <c r="B348" s="48" t="e" cm="1">
        <f t="array" ref="B348">_xlfn.XLOOKUP(Tableau210[[#This Row],[NOM]]&amp;Tableau210[[#This Row],[REPERE BUTA]],[6]!Tableau16[POSTE TECHNIQUE]&amp;[6]!Tableau16[Repere REF],[6]!Tableau16[NUMERO CLIENT])</f>
        <v>#N/A</v>
      </c>
      <c r="C348" s="48" cm="1">
        <f t="array" ref="C348">_xlfn.XLOOKUP(Tableau210[[#This Row],[NOM]]&amp;Tableau210[[#This Row],[Repere Ubleam]],[7]Sheet1!$C$2:$C$2995&amp;[7]Sheet1!$I$2:$I$2995,[7]Sheet1!$A$2:$A$2995)</f>
        <v>1166</v>
      </c>
      <c r="D348" s="48" t="str">
        <f>C348&amp;""</f>
        <v>1166</v>
      </c>
      <c r="E348" s="48" t="s">
        <v>2577</v>
      </c>
      <c r="F348" s="48" t="s">
        <v>880</v>
      </c>
      <c r="G348" s="186" t="s">
        <v>1870</v>
      </c>
      <c r="H348" s="158" t="s">
        <v>1067</v>
      </c>
      <c r="I348" s="158" t="s">
        <v>91</v>
      </c>
      <c r="J348" s="158" t="s">
        <v>2057</v>
      </c>
      <c r="K348" s="158" t="str">
        <f>_xlfn.XLOOKUP(Tableau210[[#This Row],[NOM]],[8]LUT!$I$5:$I$301,[8]LUT!$N$5:$N$301)</f>
        <v>Vanne auto</v>
      </c>
      <c r="L348" s="158" t="s">
        <v>73</v>
      </c>
      <c r="M348" s="119"/>
      <c r="N348" s="119" t="s">
        <v>73</v>
      </c>
      <c r="O348" s="119"/>
      <c r="P348" s="119"/>
      <c r="Q348" s="119"/>
      <c r="R348" s="119"/>
      <c r="S348" s="119"/>
      <c r="T348" s="119"/>
      <c r="U348" s="119"/>
      <c r="V348" s="119"/>
      <c r="W348" s="148" cm="1">
        <f t="array" ref="W34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348" s="207" cm="1">
        <f t="array" ref="X3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34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48" s="148" cm="1">
        <f t="array" ref="Z34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348" s="207" cm="1">
        <f t="array" ref="AA3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48" s="48"/>
      <c r="AD348" s="117" t="s">
        <v>2197</v>
      </c>
      <c r="AE348" s="119"/>
      <c r="AF348" s="181">
        <f>IFERROR(VLOOKUP(Tableau210[[#This Row],[OPERATION]],Tableau4[],5,FALSE),"")</f>
        <v>0</v>
      </c>
      <c r="AG348" s="178" cm="1">
        <f t="array" ref="AG348">IFERROR(
   SUM(
      _xlfn._xlws.FILTER(
         Tableau3[JP],
         (Tableau3[ITEM]=Tableau210[[#This Row],[NOM]])*
         (Tableau3[Rep.]=Tableau210[[#This Row],[REPERE BUTA]])
      )
   ),
0)</f>
        <v>0</v>
      </c>
      <c r="AH348" s="181">
        <f>IFERROR(VLOOKUP(Tableau210[[#This Row],[OPERATION]],Tableau4[],4,FALSE),"")</f>
        <v>1</v>
      </c>
      <c r="AI348" s="178" cm="1">
        <f t="array" ref="AI348">IFERROR(
   SUM(
      _xlfn._xlws.FILTER(
         Tableau3[BP],
         (Tableau3[ITEM]=Tableau210[[#This Row],[NOM]])*
         (Tableau3[Rep.]=Tableau210[[#This Row],[REPERE BUTA]])
      )
   ),
0)</f>
        <v>1</v>
      </c>
      <c r="AJ348" s="181" t="str">
        <f>IF(Tableau210[[#This Row],[NB JP EMIS]]=1,"1 JP","") &amp; IF(Tableau210[[#This Row],[NB BP EMIS]]=1," 1 BP","")</f>
        <v xml:space="preserve"> 1 BP</v>
      </c>
      <c r="AK348" s="178" t="str">
        <f>IF(Tableau210[[#This Row],[NB JP BUTA]]=1,"1 JP","") &amp; IF(Tableau210[[#This Row],[Nb BP BUTA]]=1," 1 BP","") &amp; IF(Tableau210[[#This Row],[Nb BP BUTA]]=2," 2 BP","")</f>
        <v xml:space="preserve"> 1 BP</v>
      </c>
      <c r="AL348" s="117" t="s">
        <v>103</v>
      </c>
      <c r="AM348" s="117">
        <f>IFERROR(+VLOOKUP(AY348,Tiges!$G$4:$I$569,3,FALSE),"")</f>
        <v>32</v>
      </c>
      <c r="AN348" s="48"/>
      <c r="AO348" s="117">
        <v>8</v>
      </c>
      <c r="AP348" s="177" cm="1">
        <f t="array" ref="AP3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48" s="117" t="s">
        <v>2294</v>
      </c>
      <c r="AS348" s="177" t="str" cm="1">
        <f t="array" ref="AS3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4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348" s="117" t="s">
        <v>1123</v>
      </c>
      <c r="AV348" s="177" t="str" cm="1">
        <f t="array" ref="AV3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8" s="117"/>
      <c r="AY348" s="117" cm="1">
        <f t="array" ref="AY348">IFERROR(_xlfn.XLOOKUP(Tableau210[[#This Row],[DN DONNEES BUTA ]]&amp;Tableau210[[#This Row],[PN DONNEES BUTA]],Tiges!$B$4:$B$79&amp;Tiges!$C$4:$C$79,Tiges!$G$4:$G$79),"")</f>
        <v>20</v>
      </c>
      <c r="AZ348" s="117"/>
      <c r="BA348" s="117" cm="1">
        <f t="array" ref="BA348">IFERROR(_xlfn.XLOOKUP(Tableau210[[#This Row],[DN DONNEES BUTA ]]&amp;Tableau210[[#This Row],[PN DONNEES BUTA]],Tiges!$B$4:$B$79&amp;Tiges!$C$4:$C$79,Tiges!$H$4:$H$79),"")</f>
        <v>110</v>
      </c>
      <c r="BB348" s="117"/>
      <c r="BC348" s="182">
        <f>IFERROR(VLOOKUP(Tableau210[[#This Row],[OPERATION]],Tableau4[],2,FALSE),"")</f>
        <v>1</v>
      </c>
      <c r="BD348" s="177" cm="1">
        <f t="array" ref="BD348">IFERROR(
   SUM(
      _xlfn._xlws.FILTER(
         Tableau3[Nb Platinage Joint],
         (Tableau3[ITEM]=Tableau210[[#This Row],[NOM]])*
         (Tableau3[Rep.]=Tableau210[[#This Row],[REPERE BUTA]])
      )
   ),
0)</f>
        <v>1</v>
      </c>
      <c r="BE348" s="182">
        <f>IFERROR(VLOOKUP(Tableau210[[#This Row],[OPERATION]],Tableau4[],3,FALSE),"")</f>
        <v>1</v>
      </c>
      <c r="BF348" s="177" cm="1">
        <f t="array" ref="BF348">IFERROR(
   SUM(
      _xlfn._xlws.FILTER(
         Tableau3[Joint Définitif Nb],
         (Tableau3[ITEM]=Tableau210[[#This Row],[NOM]])*
         (Tableau3[Rep.]=Tableau210[[#This Row],[REPERE BUTA]])
      )
   ),
0)</f>
        <v>1</v>
      </c>
      <c r="BG348" s="117" t="s">
        <v>129</v>
      </c>
      <c r="BH348" s="177" t="str" cm="1">
        <f t="array" ref="BH3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48" s="117"/>
      <c r="BK348" s="117" t="s">
        <v>37</v>
      </c>
      <c r="BL348" s="167" t="s">
        <v>2380</v>
      </c>
      <c r="BM348" s="117"/>
      <c r="BN348" s="117"/>
      <c r="BO348" s="117"/>
      <c r="BP348" s="117"/>
      <c r="BQ348" s="48"/>
      <c r="BR348" s="119"/>
      <c r="BS348" s="48"/>
      <c r="BT348" s="48"/>
      <c r="BU348" s="48"/>
      <c r="BV348" s="48"/>
      <c r="BW348" s="48"/>
      <c r="BX348" s="48"/>
    </row>
    <row r="349" spans="1:76" ht="15.75" hidden="1" x14ac:dyDescent="0.25">
      <c r="A349" s="48" t="e" cm="1">
        <f t="array" ref="A349">_xlfn.XLOOKUP(Tableau210[[#This Row],[NOM]]&amp;Tableau210[[#This Row],[REPERE BUTA]],[6]!Tableau16[POSTE TECHNIQUE]&amp;[6]!Tableau16[Repere ADM],[6]!Tableau16[NUMERO CLIENT])</f>
        <v>#N/A</v>
      </c>
      <c r="B349" s="48" t="e" cm="1">
        <f t="array" ref="B349">_xlfn.XLOOKUP(Tableau210[[#This Row],[NOM]]&amp;Tableau210[[#This Row],[REPERE BUTA]],[6]!Tableau16[POSTE TECHNIQUE]&amp;[6]!Tableau16[Repere REF],[6]!Tableau16[NUMERO CLIENT])</f>
        <v>#N/A</v>
      </c>
      <c r="C349" s="48" cm="1">
        <f t="array" ref="C349">_xlfn.XLOOKUP(Tableau210[[#This Row],[NOM]]&amp;Tableau210[[#This Row],[Repere Ubleam]],[7]Sheet1!$C$2:$C$2995&amp;[7]Sheet1!$I$2:$I$2995,[7]Sheet1!$A$2:$A$2995)</f>
        <v>322</v>
      </c>
      <c r="D349" s="48" t="str">
        <f>C349&amp;""</f>
        <v>322</v>
      </c>
      <c r="E349" s="48" t="e">
        <v>#N/A</v>
      </c>
      <c r="F349" s="48" t="e">
        <v>#N/A</v>
      </c>
      <c r="G349" s="187" t="s">
        <v>1357</v>
      </c>
      <c r="H349" s="158" t="s">
        <v>1067</v>
      </c>
      <c r="I349" s="158" t="s">
        <v>80</v>
      </c>
      <c r="J349" s="158" t="s">
        <v>1071</v>
      </c>
      <c r="K349" s="158" t="str">
        <f>_xlfn.XLOOKUP(Tableau210[[#This Row],[NOM]],[8]LUT!$I$5:$I$301,[8]LUT!$N$5:$N$301)</f>
        <v xml:space="preserve">echangeur </v>
      </c>
      <c r="L349" s="158" t="s">
        <v>198</v>
      </c>
      <c r="M349" s="119" t="s">
        <v>2130</v>
      </c>
      <c r="N349" s="119" t="s">
        <v>2130</v>
      </c>
      <c r="O349" s="119"/>
      <c r="P349" s="119"/>
      <c r="Q349" s="119"/>
      <c r="R349" s="119"/>
      <c r="S349" s="119"/>
      <c r="T349" s="119"/>
      <c r="U349" s="119"/>
      <c r="V349" s="119"/>
      <c r="W349" s="117" t="s">
        <v>2159</v>
      </c>
      <c r="X349" s="207" cm="1">
        <f t="array" ref="X3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49" s="117" t="s">
        <v>3424</v>
      </c>
      <c r="AA349" s="207" cm="1">
        <f t="array" ref="AA3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49" s="48"/>
      <c r="AD349" s="117" t="s">
        <v>2196</v>
      </c>
      <c r="AE349" s="119"/>
      <c r="AF349" s="181">
        <f>IFERROR(VLOOKUP(Tableau210[[#This Row],[OPERATION]],Tableau4[],5,FALSE),"")</f>
        <v>0</v>
      </c>
      <c r="AG349" s="178" cm="1">
        <f t="array" ref="AG349">IFERROR(
   SUM(
      _xlfn._xlws.FILTER(
         Tableau3[JP],
         (Tableau3[ITEM]=Tableau210[[#This Row],[NOM]])*
         (Tableau3[Rep.]=Tableau210[[#This Row],[REPERE BUTA]])
      )
   ),
0)</f>
        <v>0</v>
      </c>
      <c r="AH349" s="182">
        <f>IFERROR(VLOOKUP(Tableau210[[#This Row],[OPERATION]],Tableau4[],4,FALSE),"")</f>
        <v>0</v>
      </c>
      <c r="AI349" s="178" cm="1">
        <f t="array" ref="AI349">IFERROR(
   SUM(
      _xlfn._xlws.FILTER(
         Tableau3[BP],
         (Tableau3[ITEM]=Tableau210[[#This Row],[NOM]])*
         (Tableau3[Rep.]=Tableau210[[#This Row],[REPERE BUTA]])
      )
   ),
0)</f>
        <v>0</v>
      </c>
      <c r="AJ349" s="181" t="str">
        <f>IF(Tableau210[[#This Row],[NB JP EMIS]]=1,"1 JP","") &amp; IF(Tableau210[[#This Row],[NB BP EMIS]]=1," 1 BP","")</f>
        <v/>
      </c>
      <c r="AK349" s="178" t="str">
        <f>IF(Tableau210[[#This Row],[NB JP BUTA]]=1,"1 JP","") &amp; IF(Tableau210[[#This Row],[Nb BP BUTA]]=1," 1 BP","") &amp; IF(Tableau210[[#This Row],[Nb BP BUTA]]=2," 2 BP","")</f>
        <v/>
      </c>
      <c r="AL349" s="117" t="s">
        <v>2527</v>
      </c>
      <c r="AM349" s="117">
        <f>IFERROR(+VLOOKUP(AY349,Tiges!$G$4:$I$569,3,FALSE),"")</f>
        <v>22</v>
      </c>
      <c r="AN349" s="48"/>
      <c r="AO349" s="117" t="s">
        <v>3424</v>
      </c>
      <c r="AP349" s="177" cm="1">
        <f t="array" ref="AP3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49" s="117" t="s">
        <v>3424</v>
      </c>
      <c r="AS349" s="177" t="str" cm="1">
        <f t="array" ref="AS3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49" s="117" t="s">
        <v>3424</v>
      </c>
      <c r="AV349" s="177" t="str" cm="1">
        <f t="array" ref="AV3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49" s="117"/>
      <c r="AY349" s="117" cm="1">
        <f t="array" ref="AY349">IFERROR(_xlfn.XLOOKUP(Tableau210[[#This Row],[DN DONNEES BUTA ]]&amp;Tableau210[[#This Row],[PN DONNEES BUTA]],Tiges!$B$4:$B$79&amp;Tiges!$C$4:$C$79,Tiges!$G$4:$G$79),"")</f>
        <v>14</v>
      </c>
      <c r="AZ349" s="117"/>
      <c r="BA349" s="117" cm="1">
        <f t="array" ref="BA349">IFERROR(_xlfn.XLOOKUP(Tableau210[[#This Row],[DN DONNEES BUTA ]]&amp;Tableau210[[#This Row],[PN DONNEES BUTA]],Tiges!$B$4:$B$79&amp;Tiges!$C$4:$C$79,Tiges!$H$4:$H$79),"")</f>
        <v>80</v>
      </c>
      <c r="BB349" s="117"/>
      <c r="BC349" s="182">
        <f>IFERROR(VLOOKUP(Tableau210[[#This Row],[OPERATION]],Tableau4[],2,FALSE),"")</f>
        <v>0</v>
      </c>
      <c r="BD349" s="177" cm="1">
        <f t="array" ref="BD349">IFERROR(
   SUM(
      _xlfn._xlws.FILTER(
         Tableau3[Nb Platinage Joint],
         (Tableau3[ITEM]=Tableau210[[#This Row],[NOM]])*
         (Tableau3[Rep.]=Tableau210[[#This Row],[REPERE BUTA]])
      )
   ),
0)</f>
        <v>0</v>
      </c>
      <c r="BE349" s="182">
        <f>IFERROR(VLOOKUP(Tableau210[[#This Row],[OPERATION]],Tableau4[],3,FALSE),"")</f>
        <v>1</v>
      </c>
      <c r="BF349" s="177" cm="1">
        <f t="array" ref="BF349">IFERROR(
   SUM(
      _xlfn._xlws.FILTER(
         Tableau3[Joint Définitif Nb],
         (Tableau3[ITEM]=Tableau210[[#This Row],[NOM]])*
         (Tableau3[Rep.]=Tableau210[[#This Row],[REPERE BUTA]])
      )
   ),
0)</f>
        <v>2</v>
      </c>
      <c r="BG349" s="117" t="s">
        <v>3424</v>
      </c>
      <c r="BH349" s="177" t="str" cm="1">
        <f t="array" ref="BH3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49" s="411" t="s">
        <v>129</v>
      </c>
      <c r="BJ349" s="117" t="s">
        <v>3424</v>
      </c>
      <c r="BK349" s="117" t="s">
        <v>3424</v>
      </c>
      <c r="BL349" s="167" t="s">
        <v>2380</v>
      </c>
      <c r="BM349" s="167"/>
      <c r="BN349" s="117"/>
      <c r="BO349" s="117"/>
      <c r="BP349" s="117"/>
      <c r="BQ349" s="48"/>
      <c r="BR349" s="119"/>
      <c r="BS349" s="48"/>
      <c r="BT349" s="48"/>
      <c r="BU349" s="48"/>
      <c r="BV349" s="48"/>
      <c r="BW349" s="48"/>
      <c r="BX349" s="48"/>
    </row>
    <row r="350" spans="1:76" ht="15.75" hidden="1" x14ac:dyDescent="0.25">
      <c r="A350" s="48" t="e" cm="1">
        <f t="array" ref="A350">_xlfn.XLOOKUP(Tableau210[[#This Row],[NOM]]&amp;Tableau210[[#This Row],[REPERE BUTA]],[6]!Tableau16[POSTE TECHNIQUE]&amp;[6]!Tableau16[Repere ADM],[6]!Tableau16[NUMERO CLIENT])</f>
        <v>#N/A</v>
      </c>
      <c r="B350" s="48" t="e" cm="1">
        <f t="array" ref="B350">_xlfn.XLOOKUP(Tableau210[[#This Row],[NOM]]&amp;Tableau210[[#This Row],[REPERE BUTA]],[6]!Tableau16[POSTE TECHNIQUE]&amp;[6]!Tableau16[Repere REF],[6]!Tableau16[NUMERO CLIENT])</f>
        <v>#N/A</v>
      </c>
      <c r="C350" s="48" cm="1">
        <f t="array" ref="C350">_xlfn.XLOOKUP(Tableau210[[#This Row],[NOM]]&amp;Tableau210[[#This Row],[Repere Ubleam]],[7]Sheet1!$C$2:$C$2995&amp;[7]Sheet1!$I$2:$I$2995,[7]Sheet1!$A$2:$A$2995)</f>
        <v>323</v>
      </c>
      <c r="D350" s="48" t="str">
        <f>C350&amp;""</f>
        <v>323</v>
      </c>
      <c r="E350" s="48" t="e">
        <v>#N/A</v>
      </c>
      <c r="F350" s="48" t="e">
        <v>#N/A</v>
      </c>
      <c r="G350" s="187" t="s">
        <v>1357</v>
      </c>
      <c r="H350" s="158" t="s">
        <v>1067</v>
      </c>
      <c r="I350" s="158" t="s">
        <v>80</v>
      </c>
      <c r="J350" s="158" t="s">
        <v>1071</v>
      </c>
      <c r="K350" s="158" t="str">
        <f>_xlfn.XLOOKUP(Tableau210[[#This Row],[NOM]],[8]LUT!$I$5:$I$301,[8]LUT!$N$5:$N$301)</f>
        <v xml:space="preserve">echangeur </v>
      </c>
      <c r="L350" s="158" t="s">
        <v>198</v>
      </c>
      <c r="M350" s="119" t="s">
        <v>2124</v>
      </c>
      <c r="N350" s="119" t="s">
        <v>2124</v>
      </c>
      <c r="O350" s="119"/>
      <c r="P350" s="119"/>
      <c r="Q350" s="119"/>
      <c r="R350" s="119"/>
      <c r="S350" s="119"/>
      <c r="T350" s="119"/>
      <c r="U350" s="119"/>
      <c r="V350" s="119"/>
      <c r="W350" s="117" t="s">
        <v>2159</v>
      </c>
      <c r="X350" s="207" cm="1">
        <f t="array" ref="X3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5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0" s="117" t="s">
        <v>3424</v>
      </c>
      <c r="AA350" s="207" cm="1">
        <f t="array" ref="AA3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0" s="48"/>
      <c r="AD350" s="117" t="s">
        <v>2196</v>
      </c>
      <c r="AE350" s="119"/>
      <c r="AF350" s="181">
        <f>IFERROR(VLOOKUP(Tableau210[[#This Row],[OPERATION]],Tableau4[],5,FALSE),"")</f>
        <v>0</v>
      </c>
      <c r="AG350" s="178"/>
      <c r="AH350" s="182">
        <f>IFERROR(VLOOKUP(Tableau210[[#This Row],[OPERATION]],Tableau4[],4,FALSE),"")</f>
        <v>0</v>
      </c>
      <c r="AI350" s="178"/>
      <c r="AJ350" s="181" t="str">
        <f>IF(Tableau210[[#This Row],[NB JP EMIS]]=1,"1 JP","") &amp; IF(Tableau210[[#This Row],[NB BP EMIS]]=1," 1 BP","")</f>
        <v/>
      </c>
      <c r="AK350" s="178"/>
      <c r="AL350" s="117" t="s">
        <v>2527</v>
      </c>
      <c r="AM350" s="117">
        <f>IFERROR(+VLOOKUP(AY350,Tiges!$G$4:$I$569,3,FALSE),"")</f>
        <v>22</v>
      </c>
      <c r="AN350" s="48"/>
      <c r="AO350" s="117" t="s">
        <v>3424</v>
      </c>
      <c r="AP350" s="177" cm="1">
        <f t="array" ref="AP3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50" s="117" t="s">
        <v>3424</v>
      </c>
      <c r="AS350" s="177" t="str" cm="1">
        <f t="array" ref="AS3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5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50" s="117" t="s">
        <v>3424</v>
      </c>
      <c r="AV350" s="177" t="str" cm="1">
        <f t="array" ref="AV3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0" s="117"/>
      <c r="AY350" s="117" cm="1">
        <f t="array" ref="AY350">IFERROR(_xlfn.XLOOKUP(Tableau210[[#This Row],[DN DONNEES BUTA ]]&amp;Tableau210[[#This Row],[PN DONNEES BUTA]],Tiges!$B$4:$B$79&amp;Tiges!$C$4:$C$79,Tiges!$G$4:$G$79),"")</f>
        <v>14</v>
      </c>
      <c r="AZ350" s="117"/>
      <c r="BA350" s="117" cm="1">
        <f t="array" ref="BA350">IFERROR(_xlfn.XLOOKUP(Tableau210[[#This Row],[DN DONNEES BUTA ]]&amp;Tableau210[[#This Row],[PN DONNEES BUTA]],Tiges!$B$4:$B$79&amp;Tiges!$C$4:$C$79,Tiges!$H$4:$H$79),"")</f>
        <v>80</v>
      </c>
      <c r="BB350" s="117"/>
      <c r="BC350" s="182">
        <f>IFERROR(VLOOKUP(Tableau210[[#This Row],[OPERATION]],Tableau4[],2,FALSE),"")</f>
        <v>0</v>
      </c>
      <c r="BD350" s="177"/>
      <c r="BE350" s="182">
        <f>IFERROR(VLOOKUP(Tableau210[[#This Row],[OPERATION]],Tableau4[],3,FALSE),"")</f>
        <v>1</v>
      </c>
      <c r="BF350" s="177"/>
      <c r="BG350" s="117" t="s">
        <v>3424</v>
      </c>
      <c r="BH350" s="177" t="str" cm="1">
        <f t="array" ref="BH3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0" s="411" t="s">
        <v>129</v>
      </c>
      <c r="BJ350" s="117" t="s">
        <v>3424</v>
      </c>
      <c r="BK350" s="117" t="s">
        <v>3424</v>
      </c>
      <c r="BL350" s="167" t="s">
        <v>2380</v>
      </c>
      <c r="BM350" s="167"/>
      <c r="BN350" s="117"/>
      <c r="BO350" s="117"/>
      <c r="BP350" s="117"/>
      <c r="BQ350" s="48"/>
      <c r="BR350" s="119"/>
      <c r="BS350" s="48"/>
      <c r="BT350" s="48"/>
      <c r="BU350" s="48"/>
      <c r="BV350" s="48"/>
      <c r="BW350" s="48"/>
      <c r="BX350" s="48"/>
    </row>
    <row r="351" spans="1:76" ht="15.75" hidden="1" x14ac:dyDescent="0.25">
      <c r="A351" s="48" t="e" cm="1">
        <f t="array" ref="A351">_xlfn.XLOOKUP(Tableau210[[#This Row],[NOM]]&amp;Tableau210[[#This Row],[REPERE BUTA]],[6]!Tableau16[POSTE TECHNIQUE]&amp;[6]!Tableau16[Repere ADM],[6]!Tableau16[NUMERO CLIENT])</f>
        <v>#N/A</v>
      </c>
      <c r="B351" s="48" t="e" cm="1">
        <f t="array" ref="B351">_xlfn.XLOOKUP(Tableau210[[#This Row],[NOM]]&amp;Tableau210[[#This Row],[REPERE BUTA]],[6]!Tableau16[POSTE TECHNIQUE]&amp;[6]!Tableau16[Repere REF],[6]!Tableau16[NUMERO CLIENT])</f>
        <v>#N/A</v>
      </c>
      <c r="C351" s="48" cm="1">
        <f t="array" ref="C351">_xlfn.XLOOKUP(Tableau210[[#This Row],[NOM]]&amp;Tableau210[[#This Row],[Repere Ubleam]],[7]Sheet1!$C$2:$C$2995&amp;[7]Sheet1!$I$2:$I$2995,[7]Sheet1!$A$2:$A$2995)</f>
        <v>324</v>
      </c>
      <c r="D351" s="48" t="str">
        <f>C351&amp;""</f>
        <v>324</v>
      </c>
      <c r="E351" s="48" t="e">
        <v>#N/A</v>
      </c>
      <c r="F351" s="48" t="e">
        <v>#N/A</v>
      </c>
      <c r="G351" s="187" t="s">
        <v>1357</v>
      </c>
      <c r="H351" s="158" t="s">
        <v>1067</v>
      </c>
      <c r="I351" s="158" t="s">
        <v>80</v>
      </c>
      <c r="J351" s="158" t="s">
        <v>1071</v>
      </c>
      <c r="K351" s="158" t="str">
        <f>_xlfn.XLOOKUP(Tableau210[[#This Row],[NOM]],[8]LUT!$I$5:$I$301,[8]LUT!$N$5:$N$301)</f>
        <v xml:space="preserve">echangeur </v>
      </c>
      <c r="L351" s="158" t="s">
        <v>165</v>
      </c>
      <c r="M351" s="119" t="s">
        <v>2198</v>
      </c>
      <c r="N351" s="119" t="s">
        <v>2198</v>
      </c>
      <c r="O351" s="119"/>
      <c r="P351" s="119"/>
      <c r="Q351" s="119"/>
      <c r="R351" s="119"/>
      <c r="S351" s="119"/>
      <c r="T351" s="119"/>
      <c r="U351" s="119"/>
      <c r="V351" s="119"/>
      <c r="W351" s="117" t="s">
        <v>2159</v>
      </c>
      <c r="X351" s="207" cm="1">
        <f t="array" ref="X3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3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1" s="117" t="s">
        <v>3424</v>
      </c>
      <c r="AA351" s="207" cm="1">
        <f t="array" ref="AA3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1" s="48"/>
      <c r="AD351" s="117" t="s">
        <v>2196</v>
      </c>
      <c r="AE351" s="119"/>
      <c r="AF351" s="181">
        <f>IFERROR(VLOOKUP(Tableau210[[#This Row],[OPERATION]],Tableau4[],5,FALSE),"")</f>
        <v>0</v>
      </c>
      <c r="AG351" s="178" cm="1">
        <f t="array" ref="AG351">IFERROR(
   SUM(
      _xlfn._xlws.FILTER(
         Tableau3[JP],
         (Tableau3[ITEM]=Tableau210[[#This Row],[NOM]])*
         (Tableau3[Rep.]=Tableau210[[#This Row],[REPERE BUTA]])
      )
   ),
0)</f>
        <v>0</v>
      </c>
      <c r="AH351" s="182">
        <f>IFERROR(VLOOKUP(Tableau210[[#This Row],[OPERATION]],Tableau4[],4,FALSE),"")</f>
        <v>0</v>
      </c>
      <c r="AI351" s="178" cm="1">
        <f t="array" ref="AI351">IFERROR(
   SUM(
      _xlfn._xlws.FILTER(
         Tableau3[BP],
         (Tableau3[ITEM]=Tableau210[[#This Row],[NOM]])*
         (Tableau3[Rep.]=Tableau210[[#This Row],[REPERE BUTA]])
      )
   ),
0)</f>
        <v>0</v>
      </c>
      <c r="AJ351" s="181" t="str">
        <f>IF(Tableau210[[#This Row],[NB JP EMIS]]=1,"1 JP","") &amp; IF(Tableau210[[#This Row],[NB BP EMIS]]=1," 1 BP","")</f>
        <v/>
      </c>
      <c r="AK351" s="178" t="str">
        <f>IF(Tableau210[[#This Row],[NB JP BUTA]]=1,"1 JP","") &amp; IF(Tableau210[[#This Row],[Nb BP BUTA]]=1," 1 BP","") &amp; IF(Tableau210[[#This Row],[Nb BP BUTA]]=2," 2 BP","")</f>
        <v/>
      </c>
      <c r="AL351" s="117" t="s">
        <v>2527</v>
      </c>
      <c r="AM351" s="117">
        <f>IFERROR(+VLOOKUP(AY351,Tiges!$G$4:$I$569,3,FALSE),"")</f>
        <v>27</v>
      </c>
      <c r="AN351" s="48"/>
      <c r="AO351" s="117" t="s">
        <v>3424</v>
      </c>
      <c r="AP351" s="177" cm="1">
        <f t="array" ref="AP3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51" s="117" t="s">
        <v>3424</v>
      </c>
      <c r="AS351" s="177" t="str" cm="1">
        <f t="array" ref="AS3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3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51" s="117" t="s">
        <v>3424</v>
      </c>
      <c r="AV351" s="177" t="str" cm="1">
        <f t="array" ref="AV3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1" s="117"/>
      <c r="AY351" s="117" cm="1">
        <f t="array" ref="AY351">IFERROR(_xlfn.XLOOKUP(Tableau210[[#This Row],[DN DONNEES BUTA ]]&amp;Tableau210[[#This Row],[PN DONNEES BUTA]],Tiges!$B$4:$B$79&amp;Tiges!$C$4:$C$79,Tiges!$G$4:$G$79),"")</f>
        <v>16</v>
      </c>
      <c r="AZ351" s="117"/>
      <c r="BA351" s="117" cm="1">
        <f t="array" ref="BA351">IFERROR(_xlfn.XLOOKUP(Tableau210[[#This Row],[DN DONNEES BUTA ]]&amp;Tableau210[[#This Row],[PN DONNEES BUTA]],Tiges!$B$4:$B$79&amp;Tiges!$C$4:$C$79,Tiges!$H$4:$H$79),"")</f>
        <v>100</v>
      </c>
      <c r="BB351" s="117"/>
      <c r="BC351" s="182">
        <f>IFERROR(VLOOKUP(Tableau210[[#This Row],[OPERATION]],Tableau4[],2,FALSE),"")</f>
        <v>0</v>
      </c>
      <c r="BD351" s="177" cm="1">
        <f t="array" ref="BD351">IFERROR(
   SUM(
      _xlfn._xlws.FILTER(
         Tableau3[Nb Platinage Joint],
         (Tableau3[ITEM]=Tableau210[[#This Row],[NOM]])*
         (Tableau3[Rep.]=Tableau210[[#This Row],[REPERE BUTA]])
      )
   ),
0)</f>
        <v>0</v>
      </c>
      <c r="BE351" s="182">
        <f>IFERROR(VLOOKUP(Tableau210[[#This Row],[OPERATION]],Tableau4[],3,FALSE),"")</f>
        <v>1</v>
      </c>
      <c r="BF351" s="177" cm="1">
        <f t="array" ref="BF351">IFERROR(
   SUM(
      _xlfn._xlws.FILTER(
         Tableau3[Joint Définitif Nb],
         (Tableau3[ITEM]=Tableau210[[#This Row],[NOM]])*
         (Tableau3[Rep.]=Tableau210[[#This Row],[REPERE BUTA]])
      )
   ),
0)</f>
        <v>2</v>
      </c>
      <c r="BG351" s="117" t="s">
        <v>3424</v>
      </c>
      <c r="BH351" s="177" t="str" cm="1">
        <f t="array" ref="BH3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1" s="411" t="s">
        <v>129</v>
      </c>
      <c r="BJ351" s="117" t="s">
        <v>3424</v>
      </c>
      <c r="BK351" s="117" t="s">
        <v>3424</v>
      </c>
      <c r="BL351" s="167" t="s">
        <v>2380</v>
      </c>
      <c r="BM351" s="167"/>
      <c r="BN351" s="117"/>
      <c r="BO351" s="117"/>
      <c r="BP351" s="117"/>
      <c r="BQ351" s="48"/>
      <c r="BR351" s="119"/>
      <c r="BS351" s="48"/>
      <c r="BT351" s="48"/>
      <c r="BU351" s="48"/>
      <c r="BV351" s="48"/>
      <c r="BW351" s="48"/>
      <c r="BX351" s="48"/>
    </row>
    <row r="352" spans="1:76" ht="15.75" hidden="1" x14ac:dyDescent="0.25">
      <c r="A352" s="48" t="e" cm="1">
        <f t="array" ref="A352">_xlfn.XLOOKUP(Tableau210[[#This Row],[NOM]]&amp;Tableau210[[#This Row],[REPERE BUTA]],[6]!Tableau16[POSTE TECHNIQUE]&amp;[6]!Tableau16[Repere ADM],[6]!Tableau16[NUMERO CLIENT])</f>
        <v>#N/A</v>
      </c>
      <c r="B352" s="48" t="e" cm="1">
        <f t="array" ref="B352">_xlfn.XLOOKUP(Tableau210[[#This Row],[NOM]]&amp;Tableau210[[#This Row],[REPERE BUTA]],[6]!Tableau16[POSTE TECHNIQUE]&amp;[6]!Tableau16[Repere REF],[6]!Tableau16[NUMERO CLIENT])</f>
        <v>#N/A</v>
      </c>
      <c r="C352" s="48" cm="1">
        <f t="array" ref="C352">_xlfn.XLOOKUP(Tableau210[[#This Row],[NOM]]&amp;Tableau210[[#This Row],[Repere Ubleam]],[7]Sheet1!$C$2:$C$2995&amp;[7]Sheet1!$I$2:$I$2995,[7]Sheet1!$A$2:$A$2995)</f>
        <v>325</v>
      </c>
      <c r="D352" s="48" t="str">
        <f>C352&amp;""</f>
        <v>325</v>
      </c>
      <c r="E352" s="48" t="e">
        <v>#N/A</v>
      </c>
      <c r="F352" s="48" t="e">
        <v>#N/A</v>
      </c>
      <c r="G352" s="187" t="s">
        <v>1357</v>
      </c>
      <c r="H352" s="158" t="s">
        <v>1067</v>
      </c>
      <c r="I352" s="158" t="s">
        <v>80</v>
      </c>
      <c r="J352" s="158" t="s">
        <v>1071</v>
      </c>
      <c r="K352" s="158" t="str">
        <f>_xlfn.XLOOKUP(Tableau210[[#This Row],[NOM]],[8]LUT!$I$5:$I$301,[8]LUT!$N$5:$N$301)</f>
        <v xml:space="preserve">echangeur </v>
      </c>
      <c r="L352" s="158" t="s">
        <v>165</v>
      </c>
      <c r="M352" s="119" t="s">
        <v>2176</v>
      </c>
      <c r="N352" s="119" t="s">
        <v>2176</v>
      </c>
      <c r="O352" s="119"/>
      <c r="P352" s="119"/>
      <c r="Q352" s="119"/>
      <c r="R352" s="119"/>
      <c r="S352" s="119"/>
      <c r="T352" s="119"/>
      <c r="U352" s="119"/>
      <c r="V352" s="119"/>
      <c r="W352" s="117" t="s">
        <v>2159</v>
      </c>
      <c r="X352" s="207" cm="1">
        <f t="array" ref="X3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35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2" s="117" t="s">
        <v>3424</v>
      </c>
      <c r="AA352" s="207" cm="1">
        <f t="array" ref="AA3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2" s="48"/>
      <c r="AD352" s="117" t="s">
        <v>2196</v>
      </c>
      <c r="AE352" s="119"/>
      <c r="AF352" s="181">
        <f>IFERROR(VLOOKUP(Tableau210[[#This Row],[OPERATION]],Tableau4[],5,FALSE),"")</f>
        <v>0</v>
      </c>
      <c r="AG352" s="178"/>
      <c r="AH352" s="182">
        <f>IFERROR(VLOOKUP(Tableau210[[#This Row],[OPERATION]],Tableau4[],4,FALSE),"")</f>
        <v>0</v>
      </c>
      <c r="AI352" s="178"/>
      <c r="AJ352" s="181" t="str">
        <f>IF(Tableau210[[#This Row],[NB JP EMIS]]=1,"1 JP","") &amp; IF(Tableau210[[#This Row],[NB BP EMIS]]=1," 1 BP","")</f>
        <v/>
      </c>
      <c r="AK352" s="178"/>
      <c r="AL352" s="117" t="s">
        <v>2527</v>
      </c>
      <c r="AM352" s="117">
        <f>IFERROR(+VLOOKUP(AY352,Tiges!$G$4:$I$569,3,FALSE),"")</f>
        <v>27</v>
      </c>
      <c r="AN352" s="48"/>
      <c r="AO352" s="117" t="s">
        <v>3424</v>
      </c>
      <c r="AP352" s="177" cm="1">
        <f t="array" ref="AP3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52" s="117" t="s">
        <v>3424</v>
      </c>
      <c r="AS352" s="177" t="str" cm="1">
        <f t="array" ref="AS3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35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52" s="117" t="s">
        <v>3424</v>
      </c>
      <c r="AV352" s="177" t="str" cm="1">
        <f t="array" ref="AV3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2" s="117"/>
      <c r="AY352" s="117" cm="1">
        <f t="array" ref="AY352">IFERROR(_xlfn.XLOOKUP(Tableau210[[#This Row],[DN DONNEES BUTA ]]&amp;Tableau210[[#This Row],[PN DONNEES BUTA]],Tiges!$B$4:$B$79&amp;Tiges!$C$4:$C$79,Tiges!$G$4:$G$79),"")</f>
        <v>16</v>
      </c>
      <c r="AZ352" s="117"/>
      <c r="BA352" s="117" cm="1">
        <f t="array" ref="BA352">IFERROR(_xlfn.XLOOKUP(Tableau210[[#This Row],[DN DONNEES BUTA ]]&amp;Tableau210[[#This Row],[PN DONNEES BUTA]],Tiges!$B$4:$B$79&amp;Tiges!$C$4:$C$79,Tiges!$H$4:$H$79),"")</f>
        <v>100</v>
      </c>
      <c r="BB352" s="117"/>
      <c r="BC352" s="182">
        <f>IFERROR(VLOOKUP(Tableau210[[#This Row],[OPERATION]],Tableau4[],2,FALSE),"")</f>
        <v>0</v>
      </c>
      <c r="BD352" s="177"/>
      <c r="BE352" s="182">
        <f>IFERROR(VLOOKUP(Tableau210[[#This Row],[OPERATION]],Tableau4[],3,FALSE),"")</f>
        <v>1</v>
      </c>
      <c r="BF352" s="177"/>
      <c r="BG352" s="117" t="s">
        <v>3424</v>
      </c>
      <c r="BH352" s="177" t="str" cm="1">
        <f t="array" ref="BH3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2" s="411" t="s">
        <v>129</v>
      </c>
      <c r="BJ352" s="117" t="s">
        <v>3424</v>
      </c>
      <c r="BK352" s="117" t="s">
        <v>3424</v>
      </c>
      <c r="BL352" s="167" t="s">
        <v>2380</v>
      </c>
      <c r="BM352" s="167"/>
      <c r="BN352" s="117"/>
      <c r="BO352" s="117"/>
      <c r="BP352" s="117"/>
      <c r="BQ352" s="48"/>
      <c r="BR352" s="119"/>
      <c r="BS352" s="48"/>
      <c r="BT352" s="48"/>
      <c r="BU352" s="48"/>
      <c r="BV352" s="48"/>
      <c r="BW352" s="48"/>
      <c r="BX352" s="48"/>
    </row>
    <row r="353" spans="1:76" ht="15.75" hidden="1" x14ac:dyDescent="0.25">
      <c r="A353" s="48" t="e" cm="1">
        <f t="array" ref="A353">_xlfn.XLOOKUP(Tableau210[[#This Row],[NOM]]&amp;Tableau210[[#This Row],[REPERE BUTA]],[6]!Tableau16[POSTE TECHNIQUE]&amp;[6]!Tableau16[Repere ADM],[6]!Tableau16[NUMERO CLIENT])</f>
        <v>#N/A</v>
      </c>
      <c r="B353" s="48" t="e" cm="1">
        <f t="array" ref="B353">_xlfn.XLOOKUP(Tableau210[[#This Row],[NOM]]&amp;Tableau210[[#This Row],[REPERE BUTA]],[6]!Tableau16[POSTE TECHNIQUE]&amp;[6]!Tableau16[Repere REF],[6]!Tableau16[NUMERO CLIENT])</f>
        <v>#N/A</v>
      </c>
      <c r="C353" s="48" cm="1">
        <f t="array" ref="C353">_xlfn.XLOOKUP(Tableau210[[#This Row],[NOM]]&amp;Tableau210[[#This Row],[Repere Ubleam]],[7]Sheet1!$C$2:$C$2995&amp;[7]Sheet1!$I$2:$I$2995,[7]Sheet1!$A$2:$A$2995)</f>
        <v>326</v>
      </c>
      <c r="D353" s="48" t="str">
        <f>C353&amp;""</f>
        <v>326</v>
      </c>
      <c r="E353" s="48" t="e">
        <v>#N/A</v>
      </c>
      <c r="F353" s="48" t="e">
        <v>#N/A</v>
      </c>
      <c r="G353" s="187" t="s">
        <v>1357</v>
      </c>
      <c r="H353" s="158" t="s">
        <v>1067</v>
      </c>
      <c r="I353" s="158" t="s">
        <v>80</v>
      </c>
      <c r="J353" s="158" t="s">
        <v>1071</v>
      </c>
      <c r="K353" s="158" t="str">
        <f>_xlfn.XLOOKUP(Tableau210[[#This Row],[NOM]],[8]LUT!$I$5:$I$301,[8]LUT!$N$5:$N$301)</f>
        <v xml:space="preserve">echangeur </v>
      </c>
      <c r="L353" s="158" t="s">
        <v>166</v>
      </c>
      <c r="M353" s="119" t="s">
        <v>2199</v>
      </c>
      <c r="N353" s="119" t="s">
        <v>2199</v>
      </c>
      <c r="O353" s="119"/>
      <c r="P353" s="119"/>
      <c r="Q353" s="119"/>
      <c r="R353" s="119"/>
      <c r="S353" s="119"/>
      <c r="T353" s="119"/>
      <c r="U353" s="119"/>
      <c r="V353" s="119"/>
      <c r="W353" s="117" t="s">
        <v>2159</v>
      </c>
      <c r="X353" s="207" cm="1">
        <f t="array" ref="X3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400</v>
      </c>
      <c r="Y35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3" s="117" t="s">
        <v>3424</v>
      </c>
      <c r="AA353" s="207" cm="1">
        <f t="array" ref="AA3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3" s="48"/>
      <c r="AD353" s="117" t="s">
        <v>2196</v>
      </c>
      <c r="AE353" s="119"/>
      <c r="AF353" s="181">
        <f>IFERROR(VLOOKUP(Tableau210[[#This Row],[OPERATION]],Tableau4[],5,FALSE),"")</f>
        <v>0</v>
      </c>
      <c r="AG353" s="178" cm="1">
        <f t="array" ref="AG353">IFERROR(
   SUM(
      _xlfn._xlws.FILTER(
         Tableau3[JP],
         (Tableau3[ITEM]=Tableau210[[#This Row],[NOM]])*
         (Tableau3[Rep.]=Tableau210[[#This Row],[REPERE BUTA]])
      )
   ),
0)</f>
        <v>0</v>
      </c>
      <c r="AH353" s="182">
        <f>IFERROR(VLOOKUP(Tableau210[[#This Row],[OPERATION]],Tableau4[],4,FALSE),"")</f>
        <v>0</v>
      </c>
      <c r="AI353" s="178" cm="1">
        <f t="array" ref="AI353">IFERROR(
   SUM(
      _xlfn._xlws.FILTER(
         Tableau3[BP],
         (Tableau3[ITEM]=Tableau210[[#This Row],[NOM]])*
         (Tableau3[Rep.]=Tableau210[[#This Row],[REPERE BUTA]])
      )
   ),
0)</f>
        <v>0</v>
      </c>
      <c r="AJ353" s="181" t="str">
        <f>IF(Tableau210[[#This Row],[NB JP EMIS]]=1,"1 JP","") &amp; IF(Tableau210[[#This Row],[NB BP EMIS]]=1," 1 BP","")</f>
        <v/>
      </c>
      <c r="AK353" s="178" t="str">
        <f>IF(Tableau210[[#This Row],[NB JP BUTA]]=1,"1 JP","") &amp; IF(Tableau210[[#This Row],[Nb BP BUTA]]=1," 1 BP","") &amp; IF(Tableau210[[#This Row],[Nb BP BUTA]]=2," 2 BP","")</f>
        <v/>
      </c>
      <c r="AL353" s="117" t="s">
        <v>2527</v>
      </c>
      <c r="AM353" s="117">
        <f>IFERROR(+VLOOKUP(AY353,Tiges!$G$4:$I$569,3,FALSE),"")</f>
        <v>41</v>
      </c>
      <c r="AN353" s="48"/>
      <c r="AO353" s="117" t="s">
        <v>3424</v>
      </c>
      <c r="AP353" s="177" cm="1">
        <f t="array" ref="AP3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3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353" s="117" t="s">
        <v>3424</v>
      </c>
      <c r="AS353" s="177" t="str" cm="1">
        <f t="array" ref="AS3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M27x160</v>
      </c>
      <c r="AT35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M27x160</v>
      </c>
      <c r="AU353" s="117" t="s">
        <v>3424</v>
      </c>
      <c r="AV353" s="177" t="str" cm="1">
        <f t="array" ref="AV3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3" s="117"/>
      <c r="AY353" s="117" cm="1">
        <f t="array" ref="AY353">IFERROR(_xlfn.XLOOKUP(Tableau210[[#This Row],[DN DONNEES BUTA ]]&amp;Tableau210[[#This Row],[PN DONNEES BUTA]],Tiges!$B$4:$B$79&amp;Tiges!$C$4:$C$79,Tiges!$G$4:$G$79),"")</f>
        <v>27</v>
      </c>
      <c r="AZ353" s="117"/>
      <c r="BA353" s="117" cm="1">
        <f t="array" ref="BA353">IFERROR(_xlfn.XLOOKUP(Tableau210[[#This Row],[DN DONNEES BUTA ]]&amp;Tableau210[[#This Row],[PN DONNEES BUTA]],Tiges!$B$4:$B$79&amp;Tiges!$C$4:$C$79,Tiges!$H$4:$H$79),"")</f>
        <v>150</v>
      </c>
      <c r="BB353" s="117"/>
      <c r="BC353" s="182">
        <f>IFERROR(VLOOKUP(Tableau210[[#This Row],[OPERATION]],Tableau4[],2,FALSE),"")</f>
        <v>0</v>
      </c>
      <c r="BD353" s="177" cm="1">
        <f t="array" ref="BD353">IFERROR(
   SUM(
      _xlfn._xlws.FILTER(
         Tableau3[Nb Platinage Joint],
         (Tableau3[ITEM]=Tableau210[[#This Row],[NOM]])*
         (Tableau3[Rep.]=Tableau210[[#This Row],[REPERE BUTA]])
      )
   ),
0)</f>
        <v>0</v>
      </c>
      <c r="BE353" s="182">
        <f>IFERROR(VLOOKUP(Tableau210[[#This Row],[OPERATION]],Tableau4[],3,FALSE),"")</f>
        <v>1</v>
      </c>
      <c r="BF353" s="177" cm="1">
        <f t="array" ref="BF353">IFERROR(
   SUM(
      _xlfn._xlws.FILTER(
         Tableau3[Joint Définitif Nb],
         (Tableau3[ITEM]=Tableau210[[#This Row],[NOM]])*
         (Tableau3[Rep.]=Tableau210[[#This Row],[REPERE BUTA]])
      )
   ),
0)</f>
        <v>2</v>
      </c>
      <c r="BG353" s="117" t="s">
        <v>3424</v>
      </c>
      <c r="BH353" s="177" t="str" cm="1">
        <f t="array" ref="BH3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3" s="411" t="s">
        <v>129</v>
      </c>
      <c r="BJ353" s="117" t="s">
        <v>3424</v>
      </c>
      <c r="BK353" s="117" t="s">
        <v>3424</v>
      </c>
      <c r="BL353" s="167" t="s">
        <v>2380</v>
      </c>
      <c r="BM353" s="167"/>
      <c r="BN353" s="117"/>
      <c r="BO353" s="117"/>
      <c r="BP353" s="117"/>
      <c r="BQ353" s="48"/>
      <c r="BR353" s="119"/>
      <c r="BS353" s="48"/>
      <c r="BT353" s="48"/>
      <c r="BU353" s="48"/>
      <c r="BV353" s="48"/>
      <c r="BW353" s="48"/>
      <c r="BX353" s="48"/>
    </row>
    <row r="354" spans="1:76" ht="15.75" hidden="1" x14ac:dyDescent="0.25">
      <c r="A354" s="48" t="e" cm="1">
        <f t="array" ref="A354">_xlfn.XLOOKUP(Tableau210[[#This Row],[NOM]]&amp;Tableau210[[#This Row],[REPERE BUTA]],[6]!Tableau16[POSTE TECHNIQUE]&amp;[6]!Tableau16[Repere ADM],[6]!Tableau16[NUMERO CLIENT])</f>
        <v>#N/A</v>
      </c>
      <c r="B354" s="48" t="e" cm="1">
        <f t="array" ref="B354">_xlfn.XLOOKUP(Tableau210[[#This Row],[NOM]]&amp;Tableau210[[#This Row],[REPERE BUTA]],[6]!Tableau16[POSTE TECHNIQUE]&amp;[6]!Tableau16[Repere REF],[6]!Tableau16[NUMERO CLIENT])</f>
        <v>#N/A</v>
      </c>
      <c r="C354" s="48" cm="1">
        <f t="array" ref="C354">_xlfn.XLOOKUP(Tableau210[[#This Row],[NOM]]&amp;Tableau210[[#This Row],[Repere Ubleam]],[7]Sheet1!$C$2:$C$2995&amp;[7]Sheet1!$I$2:$I$2995,[7]Sheet1!$A$2:$A$2995)</f>
        <v>327</v>
      </c>
      <c r="D354" s="48" t="str">
        <f>C354&amp;""</f>
        <v>327</v>
      </c>
      <c r="E354" s="48" t="e">
        <v>#N/A</v>
      </c>
      <c r="F354" s="48" t="e">
        <v>#N/A</v>
      </c>
      <c r="G354" s="187" t="s">
        <v>1357</v>
      </c>
      <c r="H354" s="158" t="s">
        <v>1067</v>
      </c>
      <c r="I354" s="158" t="s">
        <v>80</v>
      </c>
      <c r="J354" s="158" t="s">
        <v>1071</v>
      </c>
      <c r="K354" s="158" t="str">
        <f>_xlfn.XLOOKUP(Tableau210[[#This Row],[NOM]],[8]LUT!$I$5:$I$301,[8]LUT!$N$5:$N$301)</f>
        <v xml:space="preserve">echangeur </v>
      </c>
      <c r="L354" s="158" t="s">
        <v>166</v>
      </c>
      <c r="M354" s="119" t="s">
        <v>2177</v>
      </c>
      <c r="N354" s="119" t="s">
        <v>2177</v>
      </c>
      <c r="O354" s="119"/>
      <c r="P354" s="119"/>
      <c r="Q354" s="119"/>
      <c r="R354" s="119"/>
      <c r="S354" s="119"/>
      <c r="T354" s="119"/>
      <c r="U354" s="119"/>
      <c r="V354" s="119"/>
      <c r="W354" s="117" t="s">
        <v>2159</v>
      </c>
      <c r="X354" s="207" cm="1">
        <f t="array" ref="X3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400</v>
      </c>
      <c r="Y35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4" s="117" t="s">
        <v>3424</v>
      </c>
      <c r="AA354" s="207" cm="1">
        <f t="array" ref="AA3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4" s="48"/>
      <c r="AD354" s="117" t="s">
        <v>2196</v>
      </c>
      <c r="AE354" s="119"/>
      <c r="AF354" s="181">
        <f>IFERROR(VLOOKUP(Tableau210[[#This Row],[OPERATION]],Tableau4[],5,FALSE),"")</f>
        <v>0</v>
      </c>
      <c r="AG354" s="178"/>
      <c r="AH354" s="182">
        <f>IFERROR(VLOOKUP(Tableau210[[#This Row],[OPERATION]],Tableau4[],4,FALSE),"")</f>
        <v>0</v>
      </c>
      <c r="AI354" s="178"/>
      <c r="AJ354" s="181" t="str">
        <f>IF(Tableau210[[#This Row],[NB JP EMIS]]=1,"1 JP","") &amp; IF(Tableau210[[#This Row],[NB BP EMIS]]=1," 1 BP","")</f>
        <v/>
      </c>
      <c r="AK354" s="178"/>
      <c r="AL354" s="117" t="s">
        <v>2527</v>
      </c>
      <c r="AM354" s="117">
        <f>IFERROR(+VLOOKUP(AY354,Tiges!$G$4:$I$569,3,FALSE),"")</f>
        <v>41</v>
      </c>
      <c r="AN354" s="48"/>
      <c r="AO354" s="117" t="s">
        <v>3424</v>
      </c>
      <c r="AP354" s="177" cm="1">
        <f t="array" ref="AP3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3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354" s="117" t="s">
        <v>3424</v>
      </c>
      <c r="AS354" s="177" t="str" cm="1">
        <f t="array" ref="AS3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M27x160</v>
      </c>
      <c r="AT35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M27x160</v>
      </c>
      <c r="AU354" s="117" t="s">
        <v>3424</v>
      </c>
      <c r="AV354" s="177" t="str" cm="1">
        <f t="array" ref="AV3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4" s="117"/>
      <c r="AY354" s="117" cm="1">
        <f t="array" ref="AY354">IFERROR(_xlfn.XLOOKUP(Tableau210[[#This Row],[DN DONNEES BUTA ]]&amp;Tableau210[[#This Row],[PN DONNEES BUTA]],Tiges!$B$4:$B$79&amp;Tiges!$C$4:$C$79,Tiges!$G$4:$G$79),"")</f>
        <v>27</v>
      </c>
      <c r="AZ354" s="117"/>
      <c r="BA354" s="117" cm="1">
        <f t="array" ref="BA354">IFERROR(_xlfn.XLOOKUP(Tableau210[[#This Row],[DN DONNEES BUTA ]]&amp;Tableau210[[#This Row],[PN DONNEES BUTA]],Tiges!$B$4:$B$79&amp;Tiges!$C$4:$C$79,Tiges!$H$4:$H$79),"")</f>
        <v>150</v>
      </c>
      <c r="BB354" s="117"/>
      <c r="BC354" s="182">
        <f>IFERROR(VLOOKUP(Tableau210[[#This Row],[OPERATION]],Tableau4[],2,FALSE),"")</f>
        <v>0</v>
      </c>
      <c r="BD354" s="177"/>
      <c r="BE354" s="182">
        <f>IFERROR(VLOOKUP(Tableau210[[#This Row],[OPERATION]],Tableau4[],3,FALSE),"")</f>
        <v>1</v>
      </c>
      <c r="BF354" s="177"/>
      <c r="BG354" s="117" t="s">
        <v>3424</v>
      </c>
      <c r="BH354" s="177" t="str" cm="1">
        <f t="array" ref="BH3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4" s="411" t="s">
        <v>129</v>
      </c>
      <c r="BJ354" s="117" t="s">
        <v>3424</v>
      </c>
      <c r="BK354" s="117" t="s">
        <v>3424</v>
      </c>
      <c r="BL354" s="167" t="s">
        <v>2380</v>
      </c>
      <c r="BM354" s="167"/>
      <c r="BN354" s="117"/>
      <c r="BO354" s="117"/>
      <c r="BP354" s="117"/>
      <c r="BQ354" s="48"/>
      <c r="BR354" s="119"/>
      <c r="BS354" s="48"/>
      <c r="BT354" s="48"/>
      <c r="BU354" s="48"/>
      <c r="BV354" s="48"/>
      <c r="BW354" s="48"/>
      <c r="BX354" s="48"/>
    </row>
    <row r="355" spans="1:76" ht="15.75" hidden="1" x14ac:dyDescent="0.25">
      <c r="A355" s="48" t="e" cm="1">
        <f t="array" ref="A355">_xlfn.XLOOKUP(Tableau210[[#This Row],[NOM]]&amp;Tableau210[[#This Row],[REPERE BUTA]],[6]!Tableau16[POSTE TECHNIQUE]&amp;[6]!Tableau16[Repere ADM],[6]!Tableau16[NUMERO CLIENT])</f>
        <v>#N/A</v>
      </c>
      <c r="B355" s="48" t="e" cm="1">
        <f t="array" ref="B355">_xlfn.XLOOKUP(Tableau210[[#This Row],[NOM]]&amp;Tableau210[[#This Row],[REPERE BUTA]],[6]!Tableau16[POSTE TECHNIQUE]&amp;[6]!Tableau16[Repere REF],[6]!Tableau16[NUMERO CLIENT])</f>
        <v>#N/A</v>
      </c>
      <c r="C355" s="48" cm="1">
        <f t="array" ref="C355">_xlfn.XLOOKUP(Tableau210[[#This Row],[NOM]]&amp;Tableau210[[#This Row],[Repere Ubleam]],[7]Sheet1!$C$2:$C$2995&amp;[7]Sheet1!$I$2:$I$2995,[7]Sheet1!$A$2:$A$2995)</f>
        <v>328</v>
      </c>
      <c r="D355" s="48" t="str">
        <f>C355&amp;""</f>
        <v>328</v>
      </c>
      <c r="E355" s="48" t="e">
        <v>#N/A</v>
      </c>
      <c r="F355" s="48" t="e">
        <v>#N/A</v>
      </c>
      <c r="G355" s="187" t="s">
        <v>1357</v>
      </c>
      <c r="H355" s="158" t="s">
        <v>1067</v>
      </c>
      <c r="I355" s="158" t="s">
        <v>80</v>
      </c>
      <c r="J355" s="158" t="s">
        <v>1071</v>
      </c>
      <c r="K355" s="158" t="str">
        <f>_xlfn.XLOOKUP(Tableau210[[#This Row],[NOM]],[8]LUT!$I$5:$I$301,[8]LUT!$N$5:$N$301)</f>
        <v xml:space="preserve">echangeur </v>
      </c>
      <c r="L355" s="158" t="s">
        <v>168</v>
      </c>
      <c r="M355" s="158" t="s">
        <v>2200</v>
      </c>
      <c r="N355" s="158" t="s">
        <v>2200</v>
      </c>
      <c r="O355" s="119"/>
      <c r="P355" s="119"/>
      <c r="Q355" s="119"/>
      <c r="R355" s="119"/>
      <c r="S355" s="119"/>
      <c r="T355" s="119"/>
      <c r="U355" s="119"/>
      <c r="V355" s="119"/>
      <c r="W355" s="117" t="s">
        <v>2159</v>
      </c>
      <c r="X355" s="207" cm="1">
        <f t="array" ref="X3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35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5" s="117" t="s">
        <v>3424</v>
      </c>
      <c r="AA355" s="207" cm="1">
        <f t="array" ref="AA3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5" s="48"/>
      <c r="AD355" s="117" t="s">
        <v>2196</v>
      </c>
      <c r="AE355" s="119"/>
      <c r="AF355" s="181">
        <f>IFERROR(VLOOKUP(Tableau210[[#This Row],[OPERATION]],Tableau4[],5,FALSE),"")</f>
        <v>0</v>
      </c>
      <c r="AG355" s="178" cm="1">
        <f t="array" ref="AG355">IFERROR(
   SUM(
      _xlfn._xlws.FILTER(
         Tableau3[JP],
         (Tableau3[ITEM]=Tableau210[[#This Row],[NOM]])*
         (Tableau3[Rep.]=Tableau210[[#This Row],[REPERE BUTA]])
      )
   ),
0)</f>
        <v>0</v>
      </c>
      <c r="AH355" s="182">
        <f>IFERROR(VLOOKUP(Tableau210[[#This Row],[OPERATION]],Tableau4[],4,FALSE),"")</f>
        <v>0</v>
      </c>
      <c r="AI355" s="178" cm="1">
        <f t="array" ref="AI355">IFERROR(
   SUM(
      _xlfn._xlws.FILTER(
         Tableau3[BP],
         (Tableau3[ITEM]=Tableau210[[#This Row],[NOM]])*
         (Tableau3[Rep.]=Tableau210[[#This Row],[REPERE BUTA]])
      )
   ),
0)</f>
        <v>0</v>
      </c>
      <c r="AJ355" s="181" t="str">
        <f>IF(Tableau210[[#This Row],[NB JP EMIS]]=1,"1 JP","") &amp; IF(Tableau210[[#This Row],[NB BP EMIS]]=1," 1 BP","")</f>
        <v/>
      </c>
      <c r="AK355" s="178" t="str">
        <f>IF(Tableau210[[#This Row],[NB JP BUTA]]=1,"1 JP","") &amp; IF(Tableau210[[#This Row],[Nb BP BUTA]]=1," 1 BP","") &amp; IF(Tableau210[[#This Row],[Nb BP BUTA]]=2," 2 BP","")</f>
        <v/>
      </c>
      <c r="AL355" s="117" t="s">
        <v>2527</v>
      </c>
      <c r="AM355" s="117">
        <f>IFERROR(+VLOOKUP(AY355,Tiges!$G$4:$I$569,3,FALSE),"")</f>
        <v>27</v>
      </c>
      <c r="AN355" s="48"/>
      <c r="AO355" s="117" t="s">
        <v>3424</v>
      </c>
      <c r="AP355" s="177" cm="1">
        <f t="array" ref="AP3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55" s="117" t="s">
        <v>3424</v>
      </c>
      <c r="AS355" s="177" t="str" cm="1">
        <f t="array" ref="AS3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3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55" s="117" t="s">
        <v>3424</v>
      </c>
      <c r="AV355" s="177" t="str" cm="1">
        <f t="array" ref="AV3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5" s="117"/>
      <c r="AY355" s="117" cm="1">
        <f t="array" ref="AY355">IFERROR(_xlfn.XLOOKUP(Tableau210[[#This Row],[DN DONNEES BUTA ]]&amp;Tableau210[[#This Row],[PN DONNEES BUTA]],Tiges!$B$4:$B$79&amp;Tiges!$C$4:$C$79,Tiges!$G$4:$G$79),"")</f>
        <v>16</v>
      </c>
      <c r="AZ355" s="117"/>
      <c r="BA355" s="117" cm="1">
        <f t="array" ref="BA355">IFERROR(_xlfn.XLOOKUP(Tableau210[[#This Row],[DN DONNEES BUTA ]]&amp;Tableau210[[#This Row],[PN DONNEES BUTA]],Tiges!$B$4:$B$79&amp;Tiges!$C$4:$C$79,Tiges!$H$4:$H$79),"")</f>
        <v>100</v>
      </c>
      <c r="BB355" s="117"/>
      <c r="BC355" s="182">
        <f>IFERROR(VLOOKUP(Tableau210[[#This Row],[OPERATION]],Tableau4[],2,FALSE),"")</f>
        <v>0</v>
      </c>
      <c r="BD355" s="177" cm="1">
        <f t="array" ref="BD355">IFERROR(
   SUM(
      _xlfn._xlws.FILTER(
         Tableau3[Nb Platinage Joint],
         (Tableau3[ITEM]=Tableau210[[#This Row],[NOM]])*
         (Tableau3[Rep.]=Tableau210[[#This Row],[REPERE BUTA]])
      )
   ),
0)</f>
        <v>0</v>
      </c>
      <c r="BE355" s="182">
        <f>IFERROR(VLOOKUP(Tableau210[[#This Row],[OPERATION]],Tableau4[],3,FALSE),"")</f>
        <v>1</v>
      </c>
      <c r="BF355" s="177" cm="1">
        <f t="array" ref="BF355">IFERROR(
   SUM(
      _xlfn._xlws.FILTER(
         Tableau3[Joint Définitif Nb],
         (Tableau3[ITEM]=Tableau210[[#This Row],[NOM]])*
         (Tableau3[Rep.]=Tableau210[[#This Row],[REPERE BUTA]])
      )
   ),
0)</f>
        <v>2</v>
      </c>
      <c r="BG355" s="117" t="s">
        <v>3424</v>
      </c>
      <c r="BH355" s="177" t="str" cm="1">
        <f t="array" ref="BH3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5" s="411" t="s">
        <v>129</v>
      </c>
      <c r="BJ355" s="117" t="s">
        <v>3424</v>
      </c>
      <c r="BK355" s="117" t="s">
        <v>3424</v>
      </c>
      <c r="BL355" s="167" t="s">
        <v>2380</v>
      </c>
      <c r="BM355" s="167"/>
      <c r="BN355" s="117"/>
      <c r="BO355" s="117"/>
      <c r="BP355" s="117"/>
      <c r="BQ355" s="48"/>
      <c r="BR355" s="119"/>
      <c r="BS355" s="48"/>
      <c r="BT355" s="48"/>
      <c r="BU355" s="48"/>
      <c r="BV355" s="48"/>
      <c r="BW355" s="48"/>
      <c r="BX355" s="48"/>
    </row>
    <row r="356" spans="1:76" ht="15.75" hidden="1" x14ac:dyDescent="0.25">
      <c r="A356" s="48" t="e" cm="1">
        <f t="array" ref="A356">_xlfn.XLOOKUP(Tableau210[[#This Row],[NOM]]&amp;Tableau210[[#This Row],[REPERE BUTA]],[6]!Tableau16[POSTE TECHNIQUE]&amp;[6]!Tableau16[Repere ADM],[6]!Tableau16[NUMERO CLIENT])</f>
        <v>#N/A</v>
      </c>
      <c r="B356" s="48" t="e" cm="1">
        <f t="array" ref="B356">_xlfn.XLOOKUP(Tableau210[[#This Row],[NOM]]&amp;Tableau210[[#This Row],[REPERE BUTA]],[6]!Tableau16[POSTE TECHNIQUE]&amp;[6]!Tableau16[Repere REF],[6]!Tableau16[NUMERO CLIENT])</f>
        <v>#N/A</v>
      </c>
      <c r="C356" s="48" cm="1">
        <f t="array" ref="C356">_xlfn.XLOOKUP(Tableau210[[#This Row],[NOM]]&amp;Tableau210[[#This Row],[Repere Ubleam]],[7]Sheet1!$C$2:$C$2995&amp;[7]Sheet1!$I$2:$I$2995,[7]Sheet1!$A$2:$A$2995)</f>
        <v>329</v>
      </c>
      <c r="D356" s="48" t="str">
        <f>C356&amp;""</f>
        <v>329</v>
      </c>
      <c r="E356" s="48" t="e">
        <v>#N/A</v>
      </c>
      <c r="F356" s="48" t="e">
        <v>#N/A</v>
      </c>
      <c r="G356" s="187" t="s">
        <v>1357</v>
      </c>
      <c r="H356" s="158" t="s">
        <v>1067</v>
      </c>
      <c r="I356" s="158" t="s">
        <v>80</v>
      </c>
      <c r="J356" s="158" t="s">
        <v>1071</v>
      </c>
      <c r="K356" s="158" t="str">
        <f>_xlfn.XLOOKUP(Tableau210[[#This Row],[NOM]],[8]LUT!$I$5:$I$301,[8]LUT!$N$5:$N$301)</f>
        <v xml:space="preserve">echangeur </v>
      </c>
      <c r="L356" s="158" t="s">
        <v>168</v>
      </c>
      <c r="M356" s="158" t="s">
        <v>2178</v>
      </c>
      <c r="N356" s="158" t="s">
        <v>2178</v>
      </c>
      <c r="O356" s="119"/>
      <c r="P356" s="119"/>
      <c r="Q356" s="119"/>
      <c r="R356" s="119"/>
      <c r="S356" s="119"/>
      <c r="T356" s="119"/>
      <c r="U356" s="119"/>
      <c r="V356" s="119"/>
      <c r="W356" s="117" t="s">
        <v>2159</v>
      </c>
      <c r="X356" s="207" cm="1">
        <f t="array" ref="X3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35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6" s="117" t="s">
        <v>3424</v>
      </c>
      <c r="AA356" s="207" cm="1">
        <f t="array" ref="AA3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6" s="48"/>
      <c r="AD356" s="117" t="s">
        <v>2196</v>
      </c>
      <c r="AE356" s="119"/>
      <c r="AF356" s="181">
        <f>IFERROR(VLOOKUP(Tableau210[[#This Row],[OPERATION]],Tableau4[],5,FALSE),"")</f>
        <v>0</v>
      </c>
      <c r="AG356" s="178"/>
      <c r="AH356" s="182">
        <f>IFERROR(VLOOKUP(Tableau210[[#This Row],[OPERATION]],Tableau4[],4,FALSE),"")</f>
        <v>0</v>
      </c>
      <c r="AI356" s="178"/>
      <c r="AJ356" s="181" t="str">
        <f>IF(Tableau210[[#This Row],[NB JP EMIS]]=1,"1 JP","") &amp; IF(Tableau210[[#This Row],[NB BP EMIS]]=1," 1 BP","")</f>
        <v/>
      </c>
      <c r="AK356" s="178"/>
      <c r="AL356" s="117" t="s">
        <v>2527</v>
      </c>
      <c r="AM356" s="117">
        <f>IFERROR(+VLOOKUP(AY356,Tiges!$G$4:$I$569,3,FALSE),"")</f>
        <v>27</v>
      </c>
      <c r="AN356" s="48"/>
      <c r="AO356" s="117" t="s">
        <v>3424</v>
      </c>
      <c r="AP356" s="177" cm="1">
        <f t="array" ref="AP3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56" s="117" t="s">
        <v>3424</v>
      </c>
      <c r="AS356" s="177" t="str" cm="1">
        <f t="array" ref="AS3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35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356" s="117" t="s">
        <v>3424</v>
      </c>
      <c r="AV356" s="177" t="str" cm="1">
        <f t="array" ref="AV3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6" s="117"/>
      <c r="AY356" s="117" cm="1">
        <f t="array" ref="AY356">IFERROR(_xlfn.XLOOKUP(Tableau210[[#This Row],[DN DONNEES BUTA ]]&amp;Tableau210[[#This Row],[PN DONNEES BUTA]],Tiges!$B$4:$B$79&amp;Tiges!$C$4:$C$79,Tiges!$G$4:$G$79),"")</f>
        <v>16</v>
      </c>
      <c r="AZ356" s="117"/>
      <c r="BA356" s="117" cm="1">
        <f t="array" ref="BA356">IFERROR(_xlfn.XLOOKUP(Tableau210[[#This Row],[DN DONNEES BUTA ]]&amp;Tableau210[[#This Row],[PN DONNEES BUTA]],Tiges!$B$4:$B$79&amp;Tiges!$C$4:$C$79,Tiges!$H$4:$H$79),"")</f>
        <v>100</v>
      </c>
      <c r="BB356" s="117"/>
      <c r="BC356" s="182">
        <f>IFERROR(VLOOKUP(Tableau210[[#This Row],[OPERATION]],Tableau4[],2,FALSE),"")</f>
        <v>0</v>
      </c>
      <c r="BD356" s="177"/>
      <c r="BE356" s="182">
        <f>IFERROR(VLOOKUP(Tableau210[[#This Row],[OPERATION]],Tableau4[],3,FALSE),"")</f>
        <v>1</v>
      </c>
      <c r="BF356" s="177"/>
      <c r="BG356" s="117" t="s">
        <v>3424</v>
      </c>
      <c r="BH356" s="177" t="str" cm="1">
        <f t="array" ref="BH3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6" s="411" t="s">
        <v>129</v>
      </c>
      <c r="BJ356" s="117" t="s">
        <v>3424</v>
      </c>
      <c r="BK356" s="117" t="s">
        <v>3424</v>
      </c>
      <c r="BL356" s="167" t="s">
        <v>2380</v>
      </c>
      <c r="BM356" s="167"/>
      <c r="BN356" s="117"/>
      <c r="BO356" s="117"/>
      <c r="BP356" s="117"/>
      <c r="BQ356" s="48"/>
      <c r="BR356" s="119"/>
      <c r="BS356" s="48"/>
      <c r="BT356" s="48"/>
      <c r="BU356" s="48"/>
      <c r="BV356" s="48"/>
      <c r="BW356" s="48"/>
      <c r="BX356" s="48"/>
    </row>
    <row r="357" spans="1:76" ht="15.75" hidden="1" x14ac:dyDescent="0.25">
      <c r="A357" s="48" t="e" cm="1">
        <f t="array" ref="A357">_xlfn.XLOOKUP(Tableau210[[#This Row],[NOM]]&amp;Tableau210[[#This Row],[REPERE BUTA]],[6]!Tableau16[POSTE TECHNIQUE]&amp;[6]!Tableau16[Repere ADM],[6]!Tableau16[NUMERO CLIENT])</f>
        <v>#N/A</v>
      </c>
      <c r="B357" s="48" t="e" cm="1">
        <f t="array" ref="B357">_xlfn.XLOOKUP(Tableau210[[#This Row],[NOM]]&amp;Tableau210[[#This Row],[REPERE BUTA]],[6]!Tableau16[POSTE TECHNIQUE]&amp;[6]!Tableau16[Repere REF],[6]!Tableau16[NUMERO CLIENT])</f>
        <v>#N/A</v>
      </c>
      <c r="C357" s="48" cm="1">
        <f t="array" ref="C357">_xlfn.XLOOKUP(Tableau210[[#This Row],[NOM]]&amp;Tableau210[[#This Row],[Repere Ubleam]],[7]Sheet1!$C$2:$C$2995&amp;[7]Sheet1!$I$2:$I$2995,[7]Sheet1!$A$2:$A$2995)</f>
        <v>330</v>
      </c>
      <c r="D357" s="48" t="str">
        <f>C357&amp;""</f>
        <v>330</v>
      </c>
      <c r="E357" s="48" t="e">
        <v>#N/A</v>
      </c>
      <c r="F357" s="48" t="e">
        <v>#N/A</v>
      </c>
      <c r="G357" s="187" t="s">
        <v>1357</v>
      </c>
      <c r="H357" s="158" t="s">
        <v>1067</v>
      </c>
      <c r="I357" s="158" t="s">
        <v>80</v>
      </c>
      <c r="J357" s="158" t="s">
        <v>1071</v>
      </c>
      <c r="K357" s="158" t="str">
        <f>_xlfn.XLOOKUP(Tableau210[[#This Row],[NOM]],[8]LUT!$I$5:$I$301,[8]LUT!$N$5:$N$301)</f>
        <v xml:space="preserve">echangeur </v>
      </c>
      <c r="L357" s="158" t="s">
        <v>170</v>
      </c>
      <c r="M357" s="158" t="s">
        <v>2201</v>
      </c>
      <c r="N357" s="158" t="s">
        <v>2201</v>
      </c>
      <c r="O357" s="119"/>
      <c r="P357" s="119"/>
      <c r="Q357" s="119"/>
      <c r="R357" s="119"/>
      <c r="S357" s="119"/>
      <c r="T357" s="119"/>
      <c r="U357" s="119"/>
      <c r="V357" s="119"/>
      <c r="W357" s="117" t="s">
        <v>2159</v>
      </c>
      <c r="X357" s="207" cm="1">
        <f t="array" ref="X3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5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7" s="117" t="s">
        <v>3424</v>
      </c>
      <c r="AA357" s="207" cm="1">
        <f t="array" ref="AA3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7" s="48"/>
      <c r="AD357" s="117" t="s">
        <v>2196</v>
      </c>
      <c r="AE357" s="119"/>
      <c r="AF357" s="181">
        <f>IFERROR(VLOOKUP(Tableau210[[#This Row],[OPERATION]],Tableau4[],5,FALSE),"")</f>
        <v>0</v>
      </c>
      <c r="AG357" s="178" cm="1">
        <f t="array" ref="AG357">IFERROR(
   SUM(
      _xlfn._xlws.FILTER(
         Tableau3[JP],
         (Tableau3[ITEM]=Tableau210[[#This Row],[NOM]])*
         (Tableau3[Rep.]=Tableau210[[#This Row],[REPERE BUTA]])
      )
   ),
0)</f>
        <v>0</v>
      </c>
      <c r="AH357" s="182">
        <f>IFERROR(VLOOKUP(Tableau210[[#This Row],[OPERATION]],Tableau4[],4,FALSE),"")</f>
        <v>0</v>
      </c>
      <c r="AI357" s="178" cm="1">
        <f t="array" ref="AI357">IFERROR(
   SUM(
      _xlfn._xlws.FILTER(
         Tableau3[BP],
         (Tableau3[ITEM]=Tableau210[[#This Row],[NOM]])*
         (Tableau3[Rep.]=Tableau210[[#This Row],[REPERE BUTA]])
      )
   ),
0)</f>
        <v>0</v>
      </c>
      <c r="AJ357" s="181" t="str">
        <f>IF(Tableau210[[#This Row],[NB JP EMIS]]=1,"1 JP","") &amp; IF(Tableau210[[#This Row],[NB BP EMIS]]=1," 1 BP","")</f>
        <v/>
      </c>
      <c r="AK357" s="178" t="str">
        <f>IF(Tableau210[[#This Row],[NB JP BUTA]]=1,"1 JP","") &amp; IF(Tableau210[[#This Row],[Nb BP BUTA]]=1," 1 BP","") &amp; IF(Tableau210[[#This Row],[Nb BP BUTA]]=2," 2 BP","")</f>
        <v/>
      </c>
      <c r="AL357" s="117" t="s">
        <v>2527</v>
      </c>
      <c r="AM357" s="117">
        <f>IFERROR(+VLOOKUP(AY357,Tiges!$G$4:$I$569,3,FALSE),"")</f>
        <v>32</v>
      </c>
      <c r="AN357" s="48"/>
      <c r="AO357" s="117" t="s">
        <v>3424</v>
      </c>
      <c r="AP357" s="177" cm="1">
        <f t="array" ref="AP3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57" s="117" t="s">
        <v>3424</v>
      </c>
      <c r="AS357" s="177" t="str" cm="1">
        <f t="array" ref="AS3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57" s="117" t="s">
        <v>3424</v>
      </c>
      <c r="AV357" s="177" t="str" cm="1">
        <f t="array" ref="AV3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7" s="117"/>
      <c r="AY357" s="117" cm="1">
        <f t="array" ref="AY357">IFERROR(_xlfn.XLOOKUP(Tableau210[[#This Row],[DN DONNEES BUTA ]]&amp;Tableau210[[#This Row],[PN DONNEES BUTA]],Tiges!$B$4:$B$79&amp;Tiges!$C$4:$C$79,Tiges!$G$4:$G$79),"")</f>
        <v>20</v>
      </c>
      <c r="AZ357" s="117"/>
      <c r="BA357" s="117" cm="1">
        <f t="array" ref="BA357">IFERROR(_xlfn.XLOOKUP(Tableau210[[#This Row],[DN DONNEES BUTA ]]&amp;Tableau210[[#This Row],[PN DONNEES BUTA]],Tiges!$B$4:$B$79&amp;Tiges!$C$4:$C$79,Tiges!$H$4:$H$79),"")</f>
        <v>110</v>
      </c>
      <c r="BB357" s="117"/>
      <c r="BC357" s="182">
        <f>IFERROR(VLOOKUP(Tableau210[[#This Row],[OPERATION]],Tableau4[],2,FALSE),"")</f>
        <v>0</v>
      </c>
      <c r="BD357" s="177" cm="1">
        <f t="array" ref="BD357">IFERROR(
   SUM(
      _xlfn._xlws.FILTER(
         Tableau3[Nb Platinage Joint],
         (Tableau3[ITEM]=Tableau210[[#This Row],[NOM]])*
         (Tableau3[Rep.]=Tableau210[[#This Row],[REPERE BUTA]])
      )
   ),
0)</f>
        <v>0</v>
      </c>
      <c r="BE357" s="182">
        <f>IFERROR(VLOOKUP(Tableau210[[#This Row],[OPERATION]],Tableau4[],3,FALSE),"")</f>
        <v>1</v>
      </c>
      <c r="BF357" s="177" cm="1">
        <f t="array" ref="BF357">IFERROR(
   SUM(
      _xlfn._xlws.FILTER(
         Tableau3[Joint Définitif Nb],
         (Tableau3[ITEM]=Tableau210[[#This Row],[NOM]])*
         (Tableau3[Rep.]=Tableau210[[#This Row],[REPERE BUTA]])
      )
   ),
0)</f>
        <v>2</v>
      </c>
      <c r="BG357" s="117" t="s">
        <v>3424</v>
      </c>
      <c r="BH357" s="177" t="str" cm="1">
        <f t="array" ref="BH3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7" s="411" t="s">
        <v>129</v>
      </c>
      <c r="BJ357" s="117" t="s">
        <v>3424</v>
      </c>
      <c r="BK357" s="117" t="s">
        <v>3424</v>
      </c>
      <c r="BL357" s="167" t="s">
        <v>2380</v>
      </c>
      <c r="BM357" s="167"/>
      <c r="BN357" s="117"/>
      <c r="BO357" s="117"/>
      <c r="BP357" s="117"/>
      <c r="BQ357" s="48"/>
      <c r="BR357" s="119"/>
      <c r="BS357" s="48"/>
      <c r="BT357" s="48"/>
      <c r="BU357" s="48"/>
      <c r="BV357" s="48"/>
      <c r="BW357" s="48"/>
      <c r="BX357" s="48"/>
    </row>
    <row r="358" spans="1:76" ht="15.75" hidden="1" x14ac:dyDescent="0.25">
      <c r="A358" s="48" t="e" cm="1">
        <f t="array" ref="A358">_xlfn.XLOOKUP(Tableau210[[#This Row],[NOM]]&amp;Tableau210[[#This Row],[REPERE BUTA]],[6]!Tableau16[POSTE TECHNIQUE]&amp;[6]!Tableau16[Repere ADM],[6]!Tableau16[NUMERO CLIENT])</f>
        <v>#N/A</v>
      </c>
      <c r="B358" s="48" t="e" cm="1">
        <f t="array" ref="B358">_xlfn.XLOOKUP(Tableau210[[#This Row],[NOM]]&amp;Tableau210[[#This Row],[REPERE BUTA]],[6]!Tableau16[POSTE TECHNIQUE]&amp;[6]!Tableau16[Repere REF],[6]!Tableau16[NUMERO CLIENT])</f>
        <v>#N/A</v>
      </c>
      <c r="C358" s="48" cm="1">
        <f t="array" ref="C358">_xlfn.XLOOKUP(Tableau210[[#This Row],[NOM]]&amp;Tableau210[[#This Row],[Repere Ubleam]],[7]Sheet1!$C$2:$C$2995&amp;[7]Sheet1!$I$2:$I$2995,[7]Sheet1!$A$2:$A$2995)</f>
        <v>331</v>
      </c>
      <c r="D358" s="48" t="str">
        <f>C358&amp;""</f>
        <v>331</v>
      </c>
      <c r="E358" s="48" t="e">
        <v>#N/A</v>
      </c>
      <c r="F358" s="48" t="e">
        <v>#N/A</v>
      </c>
      <c r="G358" s="187" t="s">
        <v>1357</v>
      </c>
      <c r="H358" s="158" t="s">
        <v>1067</v>
      </c>
      <c r="I358" s="158" t="s">
        <v>80</v>
      </c>
      <c r="J358" s="158" t="s">
        <v>1071</v>
      </c>
      <c r="K358" s="158" t="str">
        <f>_xlfn.XLOOKUP(Tableau210[[#This Row],[NOM]],[8]LUT!$I$5:$I$301,[8]LUT!$N$5:$N$301)</f>
        <v xml:space="preserve">echangeur </v>
      </c>
      <c r="L358" s="158" t="s">
        <v>170</v>
      </c>
      <c r="M358" s="158" t="s">
        <v>2179</v>
      </c>
      <c r="N358" s="158" t="s">
        <v>2179</v>
      </c>
      <c r="O358" s="119"/>
      <c r="P358" s="119"/>
      <c r="Q358" s="119"/>
      <c r="R358" s="119"/>
      <c r="S358" s="119"/>
      <c r="T358" s="119"/>
      <c r="U358" s="119"/>
      <c r="V358" s="119"/>
      <c r="W358" s="117" t="s">
        <v>2159</v>
      </c>
      <c r="X358" s="207" cm="1">
        <f t="array" ref="X3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5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8" s="117" t="s">
        <v>3424</v>
      </c>
      <c r="AA358" s="207" cm="1">
        <f t="array" ref="AA3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8" s="48"/>
      <c r="AD358" s="117" t="s">
        <v>2196</v>
      </c>
      <c r="AE358" s="119"/>
      <c r="AF358" s="181">
        <f>IFERROR(VLOOKUP(Tableau210[[#This Row],[OPERATION]],Tableau4[],5,FALSE),"")</f>
        <v>0</v>
      </c>
      <c r="AG358" s="178"/>
      <c r="AH358" s="182">
        <f>IFERROR(VLOOKUP(Tableau210[[#This Row],[OPERATION]],Tableau4[],4,FALSE),"")</f>
        <v>0</v>
      </c>
      <c r="AI358" s="178"/>
      <c r="AJ358" s="181" t="str">
        <f>IF(Tableau210[[#This Row],[NB JP EMIS]]=1,"1 JP","") &amp; IF(Tableau210[[#This Row],[NB BP EMIS]]=1," 1 BP","")</f>
        <v/>
      </c>
      <c r="AK358" s="178"/>
      <c r="AL358" s="117" t="s">
        <v>2527</v>
      </c>
      <c r="AM358" s="117">
        <f>IFERROR(+VLOOKUP(AY358,Tiges!$G$4:$I$569,3,FALSE),"")</f>
        <v>32</v>
      </c>
      <c r="AN358" s="48"/>
      <c r="AO358" s="117" t="s">
        <v>3424</v>
      </c>
      <c r="AP358" s="177" cm="1">
        <f t="array" ref="AP3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58" s="117" t="s">
        <v>3424</v>
      </c>
      <c r="AS358" s="177" t="str" cm="1">
        <f t="array" ref="AS3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5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58" s="117" t="s">
        <v>3424</v>
      </c>
      <c r="AV358" s="177" t="str" cm="1">
        <f t="array" ref="AV3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8" s="117"/>
      <c r="AY358" s="117" cm="1">
        <f t="array" ref="AY358">IFERROR(_xlfn.XLOOKUP(Tableau210[[#This Row],[DN DONNEES BUTA ]]&amp;Tableau210[[#This Row],[PN DONNEES BUTA]],Tiges!$B$4:$B$79&amp;Tiges!$C$4:$C$79,Tiges!$G$4:$G$79),"")</f>
        <v>20</v>
      </c>
      <c r="AZ358" s="117"/>
      <c r="BA358" s="117" cm="1">
        <f t="array" ref="BA358">IFERROR(_xlfn.XLOOKUP(Tableau210[[#This Row],[DN DONNEES BUTA ]]&amp;Tableau210[[#This Row],[PN DONNEES BUTA]],Tiges!$B$4:$B$79&amp;Tiges!$C$4:$C$79,Tiges!$H$4:$H$79),"")</f>
        <v>110</v>
      </c>
      <c r="BB358" s="117"/>
      <c r="BC358" s="182">
        <f>IFERROR(VLOOKUP(Tableau210[[#This Row],[OPERATION]],Tableau4[],2,FALSE),"")</f>
        <v>0</v>
      </c>
      <c r="BD358" s="177"/>
      <c r="BE358" s="182">
        <f>IFERROR(VLOOKUP(Tableau210[[#This Row],[OPERATION]],Tableau4[],3,FALSE),"")</f>
        <v>1</v>
      </c>
      <c r="BF358" s="177"/>
      <c r="BG358" s="117" t="s">
        <v>3424</v>
      </c>
      <c r="BH358" s="177" t="str" cm="1">
        <f t="array" ref="BH3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8" s="411" t="s">
        <v>129</v>
      </c>
      <c r="BJ358" s="117" t="s">
        <v>3424</v>
      </c>
      <c r="BK358" s="117" t="s">
        <v>3424</v>
      </c>
      <c r="BL358" s="167" t="s">
        <v>2380</v>
      </c>
      <c r="BM358" s="167"/>
      <c r="BN358" s="117"/>
      <c r="BO358" s="117"/>
      <c r="BP358" s="117"/>
      <c r="BQ358" s="48"/>
      <c r="BR358" s="119"/>
      <c r="BS358" s="48"/>
      <c r="BT358" s="48"/>
      <c r="BU358" s="48"/>
      <c r="BV358" s="48"/>
      <c r="BW358" s="48"/>
      <c r="BX358" s="48"/>
    </row>
    <row r="359" spans="1:76" ht="15.75" hidden="1" x14ac:dyDescent="0.25">
      <c r="A359" s="48" t="e" cm="1">
        <f t="array" ref="A359">_xlfn.XLOOKUP(Tableau210[[#This Row],[NOM]]&amp;Tableau210[[#This Row],[REPERE BUTA]],[6]!Tableau16[POSTE TECHNIQUE]&amp;[6]!Tableau16[Repere ADM],[6]!Tableau16[NUMERO CLIENT])</f>
        <v>#N/A</v>
      </c>
      <c r="B359" s="48" t="e" cm="1">
        <f t="array" ref="B359">_xlfn.XLOOKUP(Tableau210[[#This Row],[NOM]]&amp;Tableau210[[#This Row],[REPERE BUTA]],[6]!Tableau16[POSTE TECHNIQUE]&amp;[6]!Tableau16[Repere REF],[6]!Tableau16[NUMERO CLIENT])</f>
        <v>#N/A</v>
      </c>
      <c r="C359" s="48" cm="1">
        <f t="array" ref="C359">_xlfn.XLOOKUP(Tableau210[[#This Row],[NOM]]&amp;Tableau210[[#This Row],[Repere Ubleam]],[7]Sheet1!$C$2:$C$2995&amp;[7]Sheet1!$I$2:$I$2995,[7]Sheet1!$A$2:$A$2995)</f>
        <v>332</v>
      </c>
      <c r="D359" s="48" t="str">
        <f>C359&amp;""</f>
        <v>332</v>
      </c>
      <c r="E359" s="48" t="e">
        <v>#N/A</v>
      </c>
      <c r="F359" s="48" t="e">
        <v>#N/A</v>
      </c>
      <c r="G359" s="187" t="s">
        <v>1357</v>
      </c>
      <c r="H359" s="158" t="s">
        <v>1067</v>
      </c>
      <c r="I359" s="158" t="s">
        <v>80</v>
      </c>
      <c r="J359" s="158" t="s">
        <v>1071</v>
      </c>
      <c r="K359" s="158" t="str">
        <f>_xlfn.XLOOKUP(Tableau210[[#This Row],[NOM]],[8]LUT!$I$5:$I$301,[8]LUT!$N$5:$N$301)</f>
        <v xml:space="preserve">echangeur </v>
      </c>
      <c r="L359" s="158" t="s">
        <v>171</v>
      </c>
      <c r="M359" s="158" t="s">
        <v>2202</v>
      </c>
      <c r="N359" s="158" t="s">
        <v>2202</v>
      </c>
      <c r="O359" s="119"/>
      <c r="P359" s="119"/>
      <c r="Q359" s="119"/>
      <c r="R359" s="119"/>
      <c r="S359" s="119"/>
      <c r="T359" s="119"/>
      <c r="U359" s="119"/>
      <c r="V359" s="119"/>
      <c r="W359" s="117" t="s">
        <v>2159</v>
      </c>
      <c r="X359" s="207" cm="1">
        <f t="array" ref="X3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5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59" s="117" t="s">
        <v>3424</v>
      </c>
      <c r="AA359" s="207" cm="1">
        <f t="array" ref="AA3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5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59" s="48"/>
      <c r="AD359" s="117" t="s">
        <v>2196</v>
      </c>
      <c r="AE359" s="119"/>
      <c r="AF359" s="181">
        <f>IFERROR(VLOOKUP(Tableau210[[#This Row],[OPERATION]],Tableau4[],5,FALSE),"")</f>
        <v>0</v>
      </c>
      <c r="AG359" s="178" cm="1">
        <f t="array" ref="AG359">IFERROR(
   SUM(
      _xlfn._xlws.FILTER(
         Tableau3[JP],
         (Tableau3[ITEM]=Tableau210[[#This Row],[NOM]])*
         (Tableau3[Rep.]=Tableau210[[#This Row],[REPERE BUTA]])
      )
   ),
0)</f>
        <v>0</v>
      </c>
      <c r="AH359" s="182">
        <f>IFERROR(VLOOKUP(Tableau210[[#This Row],[OPERATION]],Tableau4[],4,FALSE),"")</f>
        <v>0</v>
      </c>
      <c r="AI359" s="178" cm="1">
        <f t="array" ref="AI359">IFERROR(
   SUM(
      _xlfn._xlws.FILTER(
         Tableau3[BP],
         (Tableau3[ITEM]=Tableau210[[#This Row],[NOM]])*
         (Tableau3[Rep.]=Tableau210[[#This Row],[REPERE BUTA]])
      )
   ),
0)</f>
        <v>0</v>
      </c>
      <c r="AJ359" s="181" t="str">
        <f>IF(Tableau210[[#This Row],[NB JP EMIS]]=1,"1 JP","") &amp; IF(Tableau210[[#This Row],[NB BP EMIS]]=1," 1 BP","")</f>
        <v/>
      </c>
      <c r="AK359" s="178" t="str">
        <f>IF(Tableau210[[#This Row],[NB JP BUTA]]=1,"1 JP","") &amp; IF(Tableau210[[#This Row],[Nb BP BUTA]]=1," 1 BP","") &amp; IF(Tableau210[[#This Row],[Nb BP BUTA]]=2," 2 BP","")</f>
        <v/>
      </c>
      <c r="AL359" s="117" t="s">
        <v>2527</v>
      </c>
      <c r="AM359" s="117">
        <f>IFERROR(+VLOOKUP(AY359,Tiges!$G$4:$I$569,3,FALSE),"")</f>
        <v>32</v>
      </c>
      <c r="AN359" s="48"/>
      <c r="AO359" s="117" t="s">
        <v>3424</v>
      </c>
      <c r="AP359" s="177" cm="1">
        <f t="array" ref="AP3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59" s="117" t="s">
        <v>3424</v>
      </c>
      <c r="AS359" s="177" t="str" cm="1">
        <f t="array" ref="AS3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59" s="117" t="s">
        <v>3424</v>
      </c>
      <c r="AV359" s="177" t="str" cm="1">
        <f t="array" ref="AV3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59" s="117"/>
      <c r="AY359" s="117" cm="1">
        <f t="array" ref="AY359">IFERROR(_xlfn.XLOOKUP(Tableau210[[#This Row],[DN DONNEES BUTA ]]&amp;Tableau210[[#This Row],[PN DONNEES BUTA]],Tiges!$B$4:$B$79&amp;Tiges!$C$4:$C$79,Tiges!$G$4:$G$79),"")</f>
        <v>20</v>
      </c>
      <c r="AZ359" s="117"/>
      <c r="BA359" s="117" cm="1">
        <f t="array" ref="BA359">IFERROR(_xlfn.XLOOKUP(Tableau210[[#This Row],[DN DONNEES BUTA ]]&amp;Tableau210[[#This Row],[PN DONNEES BUTA]],Tiges!$B$4:$B$79&amp;Tiges!$C$4:$C$79,Tiges!$H$4:$H$79),"")</f>
        <v>110</v>
      </c>
      <c r="BB359" s="117"/>
      <c r="BC359" s="182">
        <f>IFERROR(VLOOKUP(Tableau210[[#This Row],[OPERATION]],Tableau4[],2,FALSE),"")</f>
        <v>0</v>
      </c>
      <c r="BD359" s="177" cm="1">
        <f t="array" ref="BD359">IFERROR(
   SUM(
      _xlfn._xlws.FILTER(
         Tableau3[Nb Platinage Joint],
         (Tableau3[ITEM]=Tableau210[[#This Row],[NOM]])*
         (Tableau3[Rep.]=Tableau210[[#This Row],[REPERE BUTA]])
      )
   ),
0)</f>
        <v>0</v>
      </c>
      <c r="BE359" s="182">
        <f>IFERROR(VLOOKUP(Tableau210[[#This Row],[OPERATION]],Tableau4[],3,FALSE),"")</f>
        <v>1</v>
      </c>
      <c r="BF359" s="177" cm="1">
        <f t="array" ref="BF359">IFERROR(
   SUM(
      _xlfn._xlws.FILTER(
         Tableau3[Joint Définitif Nb],
         (Tableau3[ITEM]=Tableau210[[#This Row],[NOM]])*
         (Tableau3[Rep.]=Tableau210[[#This Row],[REPERE BUTA]])
      )
   ),
0)</f>
        <v>2</v>
      </c>
      <c r="BG359" s="117" t="s">
        <v>3424</v>
      </c>
      <c r="BH359" s="177" t="str" cm="1">
        <f t="array" ref="BH3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59" s="411" t="s">
        <v>129</v>
      </c>
      <c r="BJ359" s="117" t="s">
        <v>3424</v>
      </c>
      <c r="BK359" s="117" t="s">
        <v>3424</v>
      </c>
      <c r="BL359" s="167" t="s">
        <v>2380</v>
      </c>
      <c r="BM359" s="167"/>
      <c r="BN359" s="117"/>
      <c r="BO359" s="117"/>
      <c r="BP359" s="117"/>
      <c r="BQ359" s="48"/>
      <c r="BR359" s="119"/>
      <c r="BS359" s="48"/>
      <c r="BT359" s="48"/>
      <c r="BU359" s="48"/>
      <c r="BV359" s="48"/>
      <c r="BW359" s="48"/>
      <c r="BX359" s="48"/>
    </row>
    <row r="360" spans="1:76" ht="15.75" hidden="1" x14ac:dyDescent="0.25">
      <c r="A360" s="48" t="e" cm="1">
        <f t="array" ref="A360">_xlfn.XLOOKUP(Tableau210[[#This Row],[NOM]]&amp;Tableau210[[#This Row],[REPERE BUTA]],[6]!Tableau16[POSTE TECHNIQUE]&amp;[6]!Tableau16[Repere ADM],[6]!Tableau16[NUMERO CLIENT])</f>
        <v>#N/A</v>
      </c>
      <c r="B360" s="48" t="e" cm="1">
        <f t="array" ref="B360">_xlfn.XLOOKUP(Tableau210[[#This Row],[NOM]]&amp;Tableau210[[#This Row],[REPERE BUTA]],[6]!Tableau16[POSTE TECHNIQUE]&amp;[6]!Tableau16[Repere REF],[6]!Tableau16[NUMERO CLIENT])</f>
        <v>#N/A</v>
      </c>
      <c r="C360" s="48" cm="1">
        <f t="array" ref="C360">_xlfn.XLOOKUP(Tableau210[[#This Row],[NOM]]&amp;Tableau210[[#This Row],[Repere Ubleam]],[7]Sheet1!$C$2:$C$2995&amp;[7]Sheet1!$I$2:$I$2995,[7]Sheet1!$A$2:$A$2995)</f>
        <v>333</v>
      </c>
      <c r="D360" s="48" t="str">
        <f>C360&amp;""</f>
        <v>333</v>
      </c>
      <c r="E360" s="48" t="e">
        <v>#N/A</v>
      </c>
      <c r="F360" s="48" t="e">
        <v>#N/A</v>
      </c>
      <c r="G360" s="187" t="s">
        <v>1357</v>
      </c>
      <c r="H360" s="158" t="s">
        <v>1067</v>
      </c>
      <c r="I360" s="158" t="s">
        <v>80</v>
      </c>
      <c r="J360" s="158" t="s">
        <v>1071</v>
      </c>
      <c r="K360" s="158" t="str">
        <f>_xlfn.XLOOKUP(Tableau210[[#This Row],[NOM]],[8]LUT!$I$5:$I$301,[8]LUT!$N$5:$N$301)</f>
        <v xml:space="preserve">echangeur </v>
      </c>
      <c r="L360" s="158" t="s">
        <v>171</v>
      </c>
      <c r="M360" s="158" t="s">
        <v>2180</v>
      </c>
      <c r="N360" s="158" t="s">
        <v>2180</v>
      </c>
      <c r="O360" s="119"/>
      <c r="P360" s="119"/>
      <c r="Q360" s="119"/>
      <c r="R360" s="119"/>
      <c r="S360" s="119"/>
      <c r="T360" s="119"/>
      <c r="U360" s="119"/>
      <c r="V360" s="119"/>
      <c r="W360" s="117" t="s">
        <v>2159</v>
      </c>
      <c r="X360" s="207" cm="1">
        <f t="array" ref="X3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6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60" s="117" t="s">
        <v>3424</v>
      </c>
      <c r="AA360" s="207" cm="1">
        <f t="array" ref="AA3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60" s="48"/>
      <c r="AD360" s="117" t="s">
        <v>2196</v>
      </c>
      <c r="AE360" s="119"/>
      <c r="AF360" s="181">
        <f>IFERROR(VLOOKUP(Tableau210[[#This Row],[OPERATION]],Tableau4[],5,FALSE),"")</f>
        <v>0</v>
      </c>
      <c r="AG360" s="178"/>
      <c r="AH360" s="182">
        <f>IFERROR(VLOOKUP(Tableau210[[#This Row],[OPERATION]],Tableau4[],4,FALSE),"")</f>
        <v>0</v>
      </c>
      <c r="AI360" s="178"/>
      <c r="AJ360" s="181" t="str">
        <f>IF(Tableau210[[#This Row],[NB JP EMIS]]=1,"1 JP","") &amp; IF(Tableau210[[#This Row],[NB BP EMIS]]=1," 1 BP","")</f>
        <v/>
      </c>
      <c r="AK360" s="178"/>
      <c r="AL360" s="117" t="s">
        <v>2527</v>
      </c>
      <c r="AM360" s="117">
        <f>IFERROR(+VLOOKUP(AY360,Tiges!$G$4:$I$569,3,FALSE),"")</f>
        <v>32</v>
      </c>
      <c r="AN360" s="48"/>
      <c r="AO360" s="117" t="s">
        <v>3424</v>
      </c>
      <c r="AP360" s="177" cm="1">
        <f t="array" ref="AP3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60" s="117" t="s">
        <v>3424</v>
      </c>
      <c r="AS360" s="177" t="str" cm="1">
        <f t="array" ref="AS3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6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60" s="117" t="s">
        <v>3424</v>
      </c>
      <c r="AV360" s="177" t="str" cm="1">
        <f t="array" ref="AV3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0" s="117"/>
      <c r="AY360" s="117" cm="1">
        <f t="array" ref="AY360">IFERROR(_xlfn.XLOOKUP(Tableau210[[#This Row],[DN DONNEES BUTA ]]&amp;Tableau210[[#This Row],[PN DONNEES BUTA]],Tiges!$B$4:$B$79&amp;Tiges!$C$4:$C$79,Tiges!$G$4:$G$79),"")</f>
        <v>20</v>
      </c>
      <c r="AZ360" s="117"/>
      <c r="BA360" s="117" cm="1">
        <f t="array" ref="BA360">IFERROR(_xlfn.XLOOKUP(Tableau210[[#This Row],[DN DONNEES BUTA ]]&amp;Tableau210[[#This Row],[PN DONNEES BUTA]],Tiges!$B$4:$B$79&amp;Tiges!$C$4:$C$79,Tiges!$H$4:$H$79),"")</f>
        <v>110</v>
      </c>
      <c r="BB360" s="117"/>
      <c r="BC360" s="182">
        <f>IFERROR(VLOOKUP(Tableau210[[#This Row],[OPERATION]],Tableau4[],2,FALSE),"")</f>
        <v>0</v>
      </c>
      <c r="BD360" s="177"/>
      <c r="BE360" s="182">
        <f>IFERROR(VLOOKUP(Tableau210[[#This Row],[OPERATION]],Tableau4[],3,FALSE),"")</f>
        <v>1</v>
      </c>
      <c r="BF360" s="177"/>
      <c r="BG360" s="117" t="s">
        <v>3424</v>
      </c>
      <c r="BH360" s="177" t="str" cm="1">
        <f t="array" ref="BH3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60" s="411" t="s">
        <v>129</v>
      </c>
      <c r="BJ360" s="117" t="s">
        <v>3424</v>
      </c>
      <c r="BK360" s="117" t="s">
        <v>3424</v>
      </c>
      <c r="BL360" s="167" t="s">
        <v>2380</v>
      </c>
      <c r="BM360" s="167"/>
      <c r="BN360" s="117"/>
      <c r="BO360" s="117"/>
      <c r="BP360" s="117"/>
      <c r="BQ360" s="48"/>
      <c r="BR360" s="119"/>
      <c r="BS360" s="48"/>
      <c r="BT360" s="48"/>
      <c r="BU360" s="48"/>
      <c r="BV360" s="48"/>
      <c r="BW360" s="48"/>
      <c r="BX360" s="48"/>
    </row>
    <row r="361" spans="1:76" ht="15.75" hidden="1" x14ac:dyDescent="0.25">
      <c r="A361" s="48" t="e" cm="1">
        <f t="array" ref="A361">_xlfn.XLOOKUP(Tableau210[[#This Row],[NOM]]&amp;Tableau210[[#This Row],[REPERE BUTA]],[6]!Tableau16[POSTE TECHNIQUE]&amp;[6]!Tableau16[Repere ADM],[6]!Tableau16[NUMERO CLIENT])</f>
        <v>#N/A</v>
      </c>
      <c r="B361" s="48" t="str" cm="1">
        <f t="array" ref="B361">_xlfn.XLOOKUP(Tableau210[[#This Row],[NOM]]&amp;Tableau210[[#This Row],[REPERE BUTA]],[6]!Tableau16[POSTE TECHNIQUE]&amp;[6]!Tableau16[Repere REF],[6]!Tableau16[NUMERO CLIENT])</f>
        <v>S2-S5411-V</v>
      </c>
      <c r="C361" s="48" cm="1">
        <f t="array" ref="C361">_xlfn.XLOOKUP(Tableau210[[#This Row],[NOM]]&amp;Tableau210[[#This Row],[Repere Ubleam]],[7]Sheet1!$C$2:$C$2995&amp;[7]Sheet1!$I$2:$I$2995,[7]Sheet1!$A$2:$A$2995)</f>
        <v>1167</v>
      </c>
      <c r="D361" s="48" t="str">
        <f>C361&amp;""</f>
        <v>1167</v>
      </c>
      <c r="E361" s="48" t="s">
        <v>2577</v>
      </c>
      <c r="F361" s="48" t="s">
        <v>880</v>
      </c>
      <c r="G361" s="186" t="s">
        <v>1870</v>
      </c>
      <c r="H361" s="158" t="s">
        <v>1067</v>
      </c>
      <c r="I361" s="158" t="s">
        <v>91</v>
      </c>
      <c r="J361" s="158" t="s">
        <v>2057</v>
      </c>
      <c r="K361" s="158" t="str">
        <f>_xlfn.XLOOKUP(Tableau210[[#This Row],[NOM]],[8]LUT!$I$5:$I$301,[8]LUT!$N$5:$N$301)</f>
        <v>Vanne auto</v>
      </c>
      <c r="L361" s="158" t="s">
        <v>83</v>
      </c>
      <c r="M361" s="158"/>
      <c r="N361" s="158" t="s">
        <v>83</v>
      </c>
      <c r="O361" s="119"/>
      <c r="P361" s="119"/>
      <c r="Q361" s="119"/>
      <c r="R361" s="119"/>
      <c r="S361" s="119"/>
      <c r="T361" s="119"/>
      <c r="U361" s="119"/>
      <c r="V361" s="119"/>
      <c r="W361" s="148" cm="1">
        <f t="array" ref="W361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361" s="207" cm="1">
        <f t="array" ref="X3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36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61" s="148" cm="1">
        <f t="array" ref="Z361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361" s="207" cm="1">
        <f t="array" ref="AA3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61" s="48"/>
      <c r="AD361" s="117" t="s">
        <v>2197</v>
      </c>
      <c r="AE361" s="119"/>
      <c r="AF361" s="181">
        <f>IFERROR(VLOOKUP(Tableau210[[#This Row],[OPERATION]],Tableau4[],5,FALSE),"")</f>
        <v>0</v>
      </c>
      <c r="AG361" s="178" cm="1">
        <f t="array" ref="AG361">IFERROR(
   SUM(
      _xlfn._xlws.FILTER(
         Tableau3[JP],
         (Tableau3[ITEM]=Tableau210[[#This Row],[NOM]])*
         (Tableau3[Rep.]=Tableau210[[#This Row],[REPERE BUTA]])
      )
   ),
0)</f>
        <v>0</v>
      </c>
      <c r="AH361" s="181">
        <f>IFERROR(VLOOKUP(Tableau210[[#This Row],[OPERATION]],Tableau4[],4,FALSE),"")</f>
        <v>1</v>
      </c>
      <c r="AI361" s="178" cm="1">
        <f t="array" ref="AI361">IFERROR(
   SUM(
      _xlfn._xlws.FILTER(
         Tableau3[BP],
         (Tableau3[ITEM]=Tableau210[[#This Row],[NOM]])*
         (Tableau3[Rep.]=Tableau210[[#This Row],[REPERE BUTA]])
      )
   ),
0)</f>
        <v>1</v>
      </c>
      <c r="AJ361" s="181" t="str">
        <f>IF(Tableau210[[#This Row],[NB JP EMIS]]=1,"1 JP","") &amp; IF(Tableau210[[#This Row],[NB BP EMIS]]=1," 1 BP","")</f>
        <v xml:space="preserve"> 1 BP</v>
      </c>
      <c r="AK361" s="178" t="str">
        <f>IF(Tableau210[[#This Row],[NB JP BUTA]]=1,"1 JP","") &amp; IF(Tableau210[[#This Row],[Nb BP BUTA]]=1," 1 BP","") &amp; IF(Tableau210[[#This Row],[Nb BP BUTA]]=2," 2 BP","")</f>
        <v xml:space="preserve"> 1 BP</v>
      </c>
      <c r="AL361" s="117" t="s">
        <v>103</v>
      </c>
      <c r="AM361" s="117">
        <f>IFERROR(+VLOOKUP(AY361,Tiges!$G$4:$I$569,3,FALSE),"")</f>
        <v>32</v>
      </c>
      <c r="AN361" s="48"/>
      <c r="AO361" s="117">
        <v>8</v>
      </c>
      <c r="AP361" s="177" cm="1">
        <f t="array" ref="AP3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61" s="117" t="s">
        <v>2294</v>
      </c>
      <c r="AS361" s="177" t="str" cm="1">
        <f t="array" ref="AS3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6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361" s="117" t="s">
        <v>1123</v>
      </c>
      <c r="AV361" s="177" t="str" cm="1">
        <f t="array" ref="AV3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1" s="117"/>
      <c r="AY361" s="117" cm="1">
        <f t="array" ref="AY361">IFERROR(_xlfn.XLOOKUP(Tableau210[[#This Row],[DN DONNEES BUTA ]]&amp;Tableau210[[#This Row],[PN DONNEES BUTA]],Tiges!$B$4:$B$79&amp;Tiges!$C$4:$C$79,Tiges!$G$4:$G$79),"")</f>
        <v>20</v>
      </c>
      <c r="AZ361" s="117"/>
      <c r="BA361" s="117" cm="1">
        <f t="array" ref="BA361">IFERROR(_xlfn.XLOOKUP(Tableau210[[#This Row],[DN DONNEES BUTA ]]&amp;Tableau210[[#This Row],[PN DONNEES BUTA]],Tiges!$B$4:$B$79&amp;Tiges!$C$4:$C$79,Tiges!$H$4:$H$79),"")</f>
        <v>110</v>
      </c>
      <c r="BB361" s="117"/>
      <c r="BC361" s="182">
        <f>IFERROR(VLOOKUP(Tableau210[[#This Row],[OPERATION]],Tableau4[],2,FALSE),"")</f>
        <v>1</v>
      </c>
      <c r="BD361" s="177" cm="1">
        <f t="array" ref="BD361">IFERROR(
   SUM(
      _xlfn._xlws.FILTER(
         Tableau3[Nb Platinage Joint],
         (Tableau3[ITEM]=Tableau210[[#This Row],[NOM]])*
         (Tableau3[Rep.]=Tableau210[[#This Row],[REPERE BUTA]])
      )
   ),
0)</f>
        <v>1</v>
      </c>
      <c r="BE361" s="182">
        <f>IFERROR(VLOOKUP(Tableau210[[#This Row],[OPERATION]],Tableau4[],3,FALSE),"")</f>
        <v>1</v>
      </c>
      <c r="BF361" s="177" cm="1">
        <f t="array" ref="BF361">IFERROR(
   SUM(
      _xlfn._xlws.FILTER(
         Tableau3[Joint Définitif Nb],
         (Tableau3[ITEM]=Tableau210[[#This Row],[NOM]])*
         (Tableau3[Rep.]=Tableau210[[#This Row],[REPERE BUTA]])
      )
   ),
0)</f>
        <v>1</v>
      </c>
      <c r="BG361" s="117" t="s">
        <v>129</v>
      </c>
      <c r="BH361" s="177" t="str" cm="1">
        <f t="array" ref="BH3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61" s="117"/>
      <c r="BK361" s="117" t="s">
        <v>37</v>
      </c>
      <c r="BL361" s="167" t="s">
        <v>2380</v>
      </c>
      <c r="BM361" s="117"/>
      <c r="BN361" s="117"/>
      <c r="BO361" s="117"/>
      <c r="BP361" s="117"/>
      <c r="BQ361" s="48"/>
      <c r="BR361" s="119"/>
      <c r="BS361" s="48"/>
      <c r="BT361" s="48"/>
      <c r="BU361" s="48"/>
      <c r="BV361" s="48"/>
      <c r="BW361" s="48"/>
      <c r="BX361" s="48"/>
    </row>
    <row r="362" spans="1:76" ht="15.75" hidden="1" x14ac:dyDescent="0.25">
      <c r="A362" s="48" t="str" cm="1">
        <f t="array" ref="A362">_xlfn.XLOOKUP(Tableau210[[#This Row],[NOM]]&amp;Tableau210[[#This Row],[REPERE BUTA]],[6]!Tableau16[POSTE TECHNIQUE]&amp;[6]!Tableau16[Repere ADM],[6]!Tableau16[NUMERO CLIENT])</f>
        <v>S2-S54126FV</v>
      </c>
      <c r="B362" s="48" t="e" cm="1">
        <f t="array" ref="B362">_xlfn.XLOOKUP(Tableau210[[#This Row],[NOM]]&amp;Tableau210[[#This Row],[REPERE BUTA]],[6]!Tableau16[POSTE TECHNIQUE]&amp;[6]!Tableau16[Repere REF],[6]!Tableau16[NUMERO CLIENT])</f>
        <v>#N/A</v>
      </c>
      <c r="C362" s="48" cm="1">
        <f t="array" ref="C362">_xlfn.XLOOKUP(Tableau210[[#This Row],[NOM]]&amp;Tableau210[[#This Row],[Repere Ubleam]],[7]Sheet1!$C$2:$C$2995&amp;[7]Sheet1!$I$2:$I$2995,[7]Sheet1!$A$2:$A$2995)</f>
        <v>1168</v>
      </c>
      <c r="D362" s="48" t="str">
        <f>C362&amp;""</f>
        <v>1168</v>
      </c>
      <c r="E362" s="48" t="s">
        <v>2577</v>
      </c>
      <c r="F362" s="48" t="s">
        <v>884</v>
      </c>
      <c r="G362" s="186" t="s">
        <v>1871</v>
      </c>
      <c r="H362" s="158" t="s">
        <v>1067</v>
      </c>
      <c r="I362" s="158" t="s">
        <v>91</v>
      </c>
      <c r="J362" s="158" t="s">
        <v>2057</v>
      </c>
      <c r="K362" s="158" t="str">
        <f>_xlfn.XLOOKUP(Tableau210[[#This Row],[NOM]],[8]LUT!$I$5:$I$301,[8]LUT!$N$5:$N$301)</f>
        <v>Vanne auto</v>
      </c>
      <c r="L362" s="158" t="s">
        <v>73</v>
      </c>
      <c r="M362" s="158"/>
      <c r="N362" s="158" t="s">
        <v>73</v>
      </c>
      <c r="O362" s="119"/>
      <c r="P362" s="119"/>
      <c r="Q362" s="119"/>
      <c r="R362" s="119"/>
      <c r="S362" s="119"/>
      <c r="T362" s="119"/>
      <c r="U362" s="119"/>
      <c r="V362" s="119"/>
      <c r="W362" s="148" cm="1">
        <f t="array" ref="W36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362" s="207" cm="1">
        <f t="array" ref="X3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6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62" s="148" cm="1">
        <f t="array" ref="Z36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362" s="207" cm="1">
        <f t="array" ref="AA3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6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62" s="48"/>
      <c r="AD362" s="117" t="s">
        <v>2197</v>
      </c>
      <c r="AE362" s="119"/>
      <c r="AF362" s="181">
        <f>IFERROR(VLOOKUP(Tableau210[[#This Row],[OPERATION]],Tableau4[],5,FALSE),"")</f>
        <v>0</v>
      </c>
      <c r="AG362" s="178" cm="1">
        <f t="array" ref="AG362">IFERROR(
   SUM(
      _xlfn._xlws.FILTER(
         Tableau3[JP],
         (Tableau3[ITEM]=Tableau210[[#This Row],[NOM]])*
         (Tableau3[Rep.]=Tableau210[[#This Row],[REPERE BUTA]])
      )
   ),
0)</f>
        <v>0</v>
      </c>
      <c r="AH362" s="181">
        <f>IFERROR(VLOOKUP(Tableau210[[#This Row],[OPERATION]],Tableau4[],4,FALSE),"")</f>
        <v>1</v>
      </c>
      <c r="AI362" s="178" cm="1">
        <f t="array" ref="AI362">IFERROR(
   SUM(
      _xlfn._xlws.FILTER(
         Tableau3[BP],
         (Tableau3[ITEM]=Tableau210[[#This Row],[NOM]])*
         (Tableau3[Rep.]=Tableau210[[#This Row],[REPERE BUTA]])
      )
   ),
0)</f>
        <v>1</v>
      </c>
      <c r="AJ362" s="181" t="str">
        <f>IF(Tableau210[[#This Row],[NB JP EMIS]]=1,"1 JP","") &amp; IF(Tableau210[[#This Row],[NB BP EMIS]]=1," 1 BP","")</f>
        <v xml:space="preserve"> 1 BP</v>
      </c>
      <c r="AK362" s="178" t="str">
        <f>IF(Tableau210[[#This Row],[NB JP BUTA]]=1,"1 JP","") &amp; IF(Tableau210[[#This Row],[Nb BP BUTA]]=1," 1 BP","") &amp; IF(Tableau210[[#This Row],[Nb BP BUTA]]=2," 2 BP","")</f>
        <v xml:space="preserve"> 1 BP</v>
      </c>
      <c r="AL362" s="117" t="s">
        <v>103</v>
      </c>
      <c r="AM362" s="117">
        <f>IFERROR(+VLOOKUP(AY362,Tiges!$G$4:$I$569,3,FALSE),"")</f>
        <v>32</v>
      </c>
      <c r="AN362" s="48"/>
      <c r="AO362" s="117" t="s">
        <v>3424</v>
      </c>
      <c r="AP362" s="177" cm="1">
        <f t="array" ref="AP3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62" s="117" t="s">
        <v>3424</v>
      </c>
      <c r="AS362" s="177" t="str" cm="1">
        <f t="array" ref="AS3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3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362" s="117" t="s">
        <v>3424</v>
      </c>
      <c r="AV362" s="177" t="str" cm="1">
        <f t="array" ref="AV3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3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362" s="117"/>
      <c r="AY362" s="117" cm="1">
        <f t="array" ref="AY362">IFERROR(_xlfn.XLOOKUP(Tableau210[[#This Row],[DN DONNEES BUTA ]]&amp;Tableau210[[#This Row],[PN DONNEES BUTA]],Tiges!$B$4:$B$79&amp;Tiges!$C$4:$C$79,Tiges!$G$4:$G$79),"")</f>
        <v>20</v>
      </c>
      <c r="AZ362" s="117"/>
      <c r="BA362" s="117" cm="1">
        <f t="array" ref="BA362">IFERROR(_xlfn.XLOOKUP(Tableau210[[#This Row],[DN DONNEES BUTA ]]&amp;Tableau210[[#This Row],[PN DONNEES BUTA]],Tiges!$B$4:$B$79&amp;Tiges!$C$4:$C$79,Tiges!$H$4:$H$79),"")</f>
        <v>100</v>
      </c>
      <c r="BB362" s="117"/>
      <c r="BC362" s="182">
        <f>IFERROR(VLOOKUP(Tableau210[[#This Row],[OPERATION]],Tableau4[],2,FALSE),"")</f>
        <v>1</v>
      </c>
      <c r="BD362" s="177" cm="1">
        <f t="array" ref="BD362">IFERROR(
   SUM(
      _xlfn._xlws.FILTER(
         Tableau3[Nb Platinage Joint],
         (Tableau3[ITEM]=Tableau210[[#This Row],[NOM]])*
         (Tableau3[Rep.]=Tableau210[[#This Row],[REPERE BUTA]])
      )
   ),
0)</f>
        <v>1</v>
      </c>
      <c r="BE362" s="182">
        <f>IFERROR(VLOOKUP(Tableau210[[#This Row],[OPERATION]],Tableau4[],3,FALSE),"")</f>
        <v>1</v>
      </c>
      <c r="BF362" s="177" cm="1">
        <f t="array" ref="BF362">IFERROR(
   SUM(
      _xlfn._xlws.FILTER(
         Tableau3[Joint Définitif Nb],
         (Tableau3[ITEM]=Tableau210[[#This Row],[NOM]])*
         (Tableau3[Rep.]=Tableau210[[#This Row],[REPERE BUTA]])
      )
   ),
0)</f>
        <v>1</v>
      </c>
      <c r="BG362" s="117" t="s">
        <v>3424</v>
      </c>
      <c r="BH362" s="177" t="str" cm="1">
        <f t="array" ref="BH3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3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362" s="117"/>
      <c r="BK362" s="117" t="s">
        <v>3424</v>
      </c>
      <c r="BL362" s="167" t="s">
        <v>2380</v>
      </c>
      <c r="BM362" s="117"/>
      <c r="BN362" s="117"/>
      <c r="BO362" s="117"/>
      <c r="BP362" s="117"/>
      <c r="BQ362" s="48"/>
      <c r="BR362" s="119"/>
      <c r="BS362" s="48"/>
      <c r="BT362" s="48"/>
      <c r="BU362" s="48"/>
      <c r="BV362" s="48"/>
      <c r="BW362" s="48"/>
      <c r="BX362" s="48"/>
    </row>
    <row r="363" spans="1:76" ht="15.75" hidden="1" x14ac:dyDescent="0.25">
      <c r="A363" s="48" t="e" cm="1">
        <f t="array" ref="A363">_xlfn.XLOOKUP(Tableau210[[#This Row],[NOM]]&amp;Tableau210[[#This Row],[REPERE BUTA]],[6]!Tableau16[POSTE TECHNIQUE]&amp;[6]!Tableau16[Repere ADM],[6]!Tableau16[NUMERO CLIENT])</f>
        <v>#N/A</v>
      </c>
      <c r="B363" s="48" t="e" cm="1">
        <f t="array" ref="B363">_xlfn.XLOOKUP(Tableau210[[#This Row],[NOM]]&amp;Tableau210[[#This Row],[REPERE BUTA]],[6]!Tableau16[POSTE TECHNIQUE]&amp;[6]!Tableau16[Repere REF],[6]!Tableau16[NUMERO CLIENT])</f>
        <v>#N/A</v>
      </c>
      <c r="C363" s="48" cm="1">
        <f t="array" ref="C363">_xlfn.XLOOKUP(Tableau210[[#This Row],[NOM]]&amp;Tableau210[[#This Row],[Repere Ubleam]],[7]Sheet1!$C$2:$C$2995&amp;[7]Sheet1!$I$2:$I$2995,[7]Sheet1!$A$2:$A$2995)</f>
        <v>336</v>
      </c>
      <c r="D363" s="48" t="str">
        <f>C363&amp;""</f>
        <v>336</v>
      </c>
      <c r="E363" s="48" t="e">
        <v>#N/A</v>
      </c>
      <c r="F363" s="48" t="e">
        <v>#N/A</v>
      </c>
      <c r="G363" s="187" t="s">
        <v>1357</v>
      </c>
      <c r="H363" s="158" t="s">
        <v>1067</v>
      </c>
      <c r="I363" s="158" t="s">
        <v>80</v>
      </c>
      <c r="J363" s="158" t="s">
        <v>1071</v>
      </c>
      <c r="K363" s="158" t="str">
        <f>_xlfn.XLOOKUP(Tableau210[[#This Row],[NOM]],[8]LUT!$I$5:$I$301,[8]LUT!$N$5:$N$301)</f>
        <v xml:space="preserve">echangeur </v>
      </c>
      <c r="L363" s="158" t="s">
        <v>375</v>
      </c>
      <c r="M363" s="158" t="s">
        <v>2171</v>
      </c>
      <c r="N363" s="158" t="s">
        <v>2171</v>
      </c>
      <c r="O363" s="119" t="s">
        <v>2213</v>
      </c>
      <c r="P363" s="119"/>
      <c r="Q363" s="119"/>
      <c r="R363" s="119"/>
      <c r="S363" s="119"/>
      <c r="T363" s="119"/>
      <c r="U363" s="119"/>
      <c r="V363" s="119"/>
      <c r="W363" s="117" t="s">
        <v>2291</v>
      </c>
      <c r="X363" s="207" cm="1">
        <f t="array" ref="X3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6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63" s="117" t="s">
        <v>3424</v>
      </c>
      <c r="AA363" s="207" cm="1">
        <f t="array" ref="AA3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63" s="48"/>
      <c r="AD363" s="117" t="s">
        <v>2197</v>
      </c>
      <c r="AE363" s="119"/>
      <c r="AF363" s="181">
        <f>IFERROR(VLOOKUP(Tableau210[[#This Row],[OPERATION]],Tableau4[],5,FALSE),"")</f>
        <v>0</v>
      </c>
      <c r="AG363" s="178" cm="1">
        <f t="array" ref="AG363">IFERROR(
   SUM(
      _xlfn._xlws.FILTER(
         Tableau3[JP],
         (Tableau3[ITEM]=Tableau210[[#This Row],[NOM]])*
         (Tableau3[Rep.]=Tableau210[[#This Row],[REPERE BUTA]])
      )
   ),
0)</f>
        <v>0</v>
      </c>
      <c r="AH363" s="182">
        <f>IFERROR(VLOOKUP(Tableau210[[#This Row],[OPERATION]],Tableau4[],4,FALSE),"")</f>
        <v>1</v>
      </c>
      <c r="AI363" s="178" cm="1">
        <f t="array" ref="AI363">IFERROR(
   SUM(
      _xlfn._xlws.FILTER(
         Tableau3[BP],
         (Tableau3[ITEM]=Tableau210[[#This Row],[NOM]])*
         (Tableau3[Rep.]=Tableau210[[#This Row],[REPERE BUTA]])
      )
   ),
0)</f>
        <v>1</v>
      </c>
      <c r="AJ363" s="181" t="str">
        <f>IF(Tableau210[[#This Row],[NB JP EMIS]]=1,"1 JP","") &amp; IF(Tableau210[[#This Row],[NB BP EMIS]]=1," 1 BP","")</f>
        <v xml:space="preserve"> 1 BP</v>
      </c>
      <c r="AK363" s="178" t="str">
        <f>IF(Tableau210[[#This Row],[NB JP BUTA]]=1,"1 JP","") &amp; IF(Tableau210[[#This Row],[Nb BP BUTA]]=1," 1 BP","") &amp; IF(Tableau210[[#This Row],[Nb BP BUTA]]=2," 2 BP","")</f>
        <v xml:space="preserve"> 1 BP</v>
      </c>
      <c r="AL363" s="117" t="s">
        <v>2527</v>
      </c>
      <c r="AM363" s="117">
        <f>IFERROR(+VLOOKUP(AY363,Tiges!$G$4:$I$569,3,FALSE),"")</f>
        <v>22</v>
      </c>
      <c r="AN363" s="48"/>
      <c r="AO363" s="117" t="s">
        <v>3424</v>
      </c>
      <c r="AP363" s="177" cm="1">
        <f t="array" ref="AP3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63" s="117" t="s">
        <v>3424</v>
      </c>
      <c r="AS363" s="177" t="str" cm="1">
        <f t="array" ref="AS3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6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63" s="117" t="s">
        <v>3424</v>
      </c>
      <c r="AV363" s="177" t="str" cm="1">
        <f t="array" ref="AV3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3" s="117"/>
      <c r="AY363" s="117" cm="1">
        <f t="array" ref="AY363">IFERROR(_xlfn.XLOOKUP(Tableau210[[#This Row],[DN DONNEES BUTA ]]&amp;Tableau210[[#This Row],[PN DONNEES BUTA]],Tiges!$B$4:$B$79&amp;Tiges!$C$4:$C$79,Tiges!$G$4:$G$79),"")</f>
        <v>14</v>
      </c>
      <c r="AZ363" s="117"/>
      <c r="BA363" s="117" cm="1">
        <f t="array" ref="BA363">IFERROR(_xlfn.XLOOKUP(Tableau210[[#This Row],[DN DONNEES BUTA ]]&amp;Tableau210[[#This Row],[PN DONNEES BUTA]],Tiges!$B$4:$B$79&amp;Tiges!$C$4:$C$79,Tiges!$H$4:$H$79),"")</f>
        <v>80</v>
      </c>
      <c r="BB363" s="117"/>
      <c r="BC363" s="182">
        <f>IFERROR(VLOOKUP(Tableau210[[#This Row],[OPERATION]],Tableau4[],2,FALSE),"")</f>
        <v>1</v>
      </c>
      <c r="BD363" s="177" cm="1">
        <f t="array" ref="BD363">IFERROR(
   SUM(
      _xlfn._xlws.FILTER(
         Tableau3[Nb Platinage Joint],
         (Tableau3[ITEM]=Tableau210[[#This Row],[NOM]])*
         (Tableau3[Rep.]=Tableau210[[#This Row],[REPERE BUTA]])
      )
   ),
0)</f>
        <v>1</v>
      </c>
      <c r="BE363" s="182">
        <f>IFERROR(VLOOKUP(Tableau210[[#This Row],[OPERATION]],Tableau4[],3,FALSE),"")</f>
        <v>1</v>
      </c>
      <c r="BF363" s="177" cm="1">
        <f t="array" ref="BF363">IFERROR(
   SUM(
      _xlfn._xlws.FILTER(
         Tableau3[Joint Définitif Nb],
         (Tableau3[ITEM]=Tableau210[[#This Row],[NOM]])*
         (Tableau3[Rep.]=Tableau210[[#This Row],[REPERE BUTA]])
      )
   ),
0)</f>
        <v>2</v>
      </c>
      <c r="BG363" s="117" t="s">
        <v>3424</v>
      </c>
      <c r="BH363" s="177" t="str" cm="1">
        <f t="array" ref="BH3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63" s="411" t="s">
        <v>129</v>
      </c>
      <c r="BJ363" s="117" t="s">
        <v>3424</v>
      </c>
      <c r="BK363" s="117" t="s">
        <v>3424</v>
      </c>
      <c r="BL363" s="167" t="s">
        <v>2380</v>
      </c>
      <c r="BM363" s="167"/>
      <c r="BN363" s="117"/>
      <c r="BO363" s="117"/>
      <c r="BP363" s="117"/>
      <c r="BQ363" s="48"/>
      <c r="BR363" s="119"/>
      <c r="BS363" s="48"/>
      <c r="BT363" s="48"/>
      <c r="BU363" s="48"/>
      <c r="BV363" s="48"/>
      <c r="BW363" s="48"/>
      <c r="BX363" s="48"/>
    </row>
    <row r="364" spans="1:76" ht="15.75" hidden="1" x14ac:dyDescent="0.25">
      <c r="A364" s="48" t="e" cm="1">
        <f t="array" ref="A364">_xlfn.XLOOKUP(Tableau210[[#This Row],[NOM]]&amp;Tableau210[[#This Row],[REPERE BUTA]],[6]!Tableau16[POSTE TECHNIQUE]&amp;[6]!Tableau16[Repere ADM],[6]!Tableau16[NUMERO CLIENT])</f>
        <v>#N/A</v>
      </c>
      <c r="B364" s="48" t="e" cm="1">
        <f t="array" ref="B364">_xlfn.XLOOKUP(Tableau210[[#This Row],[NOM]]&amp;Tableau210[[#This Row],[REPERE BUTA]],[6]!Tableau16[POSTE TECHNIQUE]&amp;[6]!Tableau16[Repere REF],[6]!Tableau16[NUMERO CLIENT])</f>
        <v>#N/A</v>
      </c>
      <c r="C364" s="48" cm="1">
        <f t="array" ref="C364">_xlfn.XLOOKUP(Tableau210[[#This Row],[NOM]]&amp;Tableau210[[#This Row],[Repere Ubleam]],[7]Sheet1!$C$2:$C$2995&amp;[7]Sheet1!$I$2:$I$2995,[7]Sheet1!$A$2:$A$2995)</f>
        <v>337</v>
      </c>
      <c r="D364" s="48" t="str">
        <f>C364&amp;""</f>
        <v>337</v>
      </c>
      <c r="E364" s="48" t="e">
        <v>#N/A</v>
      </c>
      <c r="F364" s="48" t="e">
        <v>#N/A</v>
      </c>
      <c r="G364" s="187" t="s">
        <v>1357</v>
      </c>
      <c r="H364" s="158" t="s">
        <v>1067</v>
      </c>
      <c r="I364" s="158" t="s">
        <v>80</v>
      </c>
      <c r="J364" s="158" t="s">
        <v>1071</v>
      </c>
      <c r="K364" s="158" t="str">
        <f>_xlfn.XLOOKUP(Tableau210[[#This Row],[NOM]],[8]LUT!$I$5:$I$301,[8]LUT!$N$5:$N$301)</f>
        <v xml:space="preserve">echangeur </v>
      </c>
      <c r="L364" s="158" t="s">
        <v>375</v>
      </c>
      <c r="M364" s="158" t="s">
        <v>2182</v>
      </c>
      <c r="N364" s="158" t="s">
        <v>2182</v>
      </c>
      <c r="O364" s="119" t="s">
        <v>2220</v>
      </c>
      <c r="P364" s="119"/>
      <c r="Q364" s="119"/>
      <c r="R364" s="119"/>
      <c r="S364" s="119"/>
      <c r="T364" s="119"/>
      <c r="U364" s="119"/>
      <c r="V364" s="119"/>
      <c r="W364" s="117" t="s">
        <v>2291</v>
      </c>
      <c r="X364" s="207" cm="1">
        <f t="array" ref="X3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6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64" s="117" t="s">
        <v>3424</v>
      </c>
      <c r="AA364" s="207" cm="1">
        <f t="array" ref="AA3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64" s="48"/>
      <c r="AD364" s="117" t="s">
        <v>2196</v>
      </c>
      <c r="AE364" s="119"/>
      <c r="AF364" s="181">
        <f>IFERROR(VLOOKUP(Tableau210[[#This Row],[OPERATION]],Tableau4[],5,FALSE),"")</f>
        <v>0</v>
      </c>
      <c r="AG364" s="178"/>
      <c r="AH364" s="182">
        <f>IFERROR(VLOOKUP(Tableau210[[#This Row],[OPERATION]],Tableau4[],4,FALSE),"")</f>
        <v>0</v>
      </c>
      <c r="AI364" s="178"/>
      <c r="AJ364" s="181" t="str">
        <f>IF(Tableau210[[#This Row],[NB JP EMIS]]=1,"1 JP","") &amp; IF(Tableau210[[#This Row],[NB BP EMIS]]=1," 1 BP","")</f>
        <v/>
      </c>
      <c r="AK364" s="178"/>
      <c r="AL364" s="117" t="s">
        <v>2527</v>
      </c>
      <c r="AM364" s="117">
        <f>IFERROR(+VLOOKUP(AY364,Tiges!$G$4:$I$569,3,FALSE),"")</f>
        <v>22</v>
      </c>
      <c r="AN364" s="48"/>
      <c r="AO364" s="117" t="s">
        <v>3424</v>
      </c>
      <c r="AP364" s="177" cm="1">
        <f t="array" ref="AP3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64" s="117" t="s">
        <v>3424</v>
      </c>
      <c r="AS364" s="177" t="str" cm="1">
        <f t="array" ref="AS3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6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64" s="117" t="s">
        <v>3424</v>
      </c>
      <c r="AV364" s="177" t="str" cm="1">
        <f t="array" ref="AV3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4" s="117"/>
      <c r="AY364" s="117" cm="1">
        <f t="array" ref="AY364">IFERROR(_xlfn.XLOOKUP(Tableau210[[#This Row],[DN DONNEES BUTA ]]&amp;Tableau210[[#This Row],[PN DONNEES BUTA]],Tiges!$B$4:$B$79&amp;Tiges!$C$4:$C$79,Tiges!$G$4:$G$79),"")</f>
        <v>14</v>
      </c>
      <c r="AZ364" s="117"/>
      <c r="BA364" s="117" cm="1">
        <f t="array" ref="BA364">IFERROR(_xlfn.XLOOKUP(Tableau210[[#This Row],[DN DONNEES BUTA ]]&amp;Tableau210[[#This Row],[PN DONNEES BUTA]],Tiges!$B$4:$B$79&amp;Tiges!$C$4:$C$79,Tiges!$H$4:$H$79),"")</f>
        <v>80</v>
      </c>
      <c r="BB364" s="117"/>
      <c r="BC364" s="182">
        <f>IFERROR(VLOOKUP(Tableau210[[#This Row],[OPERATION]],Tableau4[],2,FALSE),"")</f>
        <v>0</v>
      </c>
      <c r="BD364" s="177"/>
      <c r="BE364" s="182">
        <f>IFERROR(VLOOKUP(Tableau210[[#This Row],[OPERATION]],Tableau4[],3,FALSE),"")</f>
        <v>1</v>
      </c>
      <c r="BF364" s="177"/>
      <c r="BG364" s="117" t="s">
        <v>3424</v>
      </c>
      <c r="BH364" s="177" t="str" cm="1">
        <f t="array" ref="BH3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64" s="411" t="s">
        <v>129</v>
      </c>
      <c r="BJ364" s="117" t="s">
        <v>3424</v>
      </c>
      <c r="BK364" s="117" t="s">
        <v>3424</v>
      </c>
      <c r="BL364" s="167" t="s">
        <v>2380</v>
      </c>
      <c r="BM364" s="167"/>
      <c r="BN364" s="117"/>
      <c r="BO364" s="117"/>
      <c r="BP364" s="117"/>
      <c r="BQ364" s="48"/>
      <c r="BR364" s="119"/>
      <c r="BS364" s="48"/>
      <c r="BT364" s="48"/>
      <c r="BU364" s="48"/>
      <c r="BV364" s="48"/>
      <c r="BW364" s="48"/>
      <c r="BX364" s="48"/>
    </row>
    <row r="365" spans="1:76" ht="15.75" hidden="1" x14ac:dyDescent="0.25">
      <c r="A365" s="48" t="e" cm="1">
        <f t="array" ref="A365">_xlfn.XLOOKUP(Tableau210[[#This Row],[NOM]]&amp;Tableau210[[#This Row],[REPERE BUTA]],[6]!Tableau16[POSTE TECHNIQUE]&amp;[6]!Tableau16[Repere ADM],[6]!Tableau16[NUMERO CLIENT])</f>
        <v>#N/A</v>
      </c>
      <c r="B365" s="48" t="e" cm="1">
        <f t="array" ref="B365">_xlfn.XLOOKUP(Tableau210[[#This Row],[NOM]]&amp;Tableau210[[#This Row],[REPERE BUTA]],[6]!Tableau16[POSTE TECHNIQUE]&amp;[6]!Tableau16[Repere REF],[6]!Tableau16[NUMERO CLIENT])</f>
        <v>#N/A</v>
      </c>
      <c r="C365" s="48" cm="1">
        <f t="array" ref="C365">_xlfn.XLOOKUP(Tableau210[[#This Row],[NOM]]&amp;Tableau210[[#This Row],[Repere Ubleam]],[7]Sheet1!$C$2:$C$2995&amp;[7]Sheet1!$I$2:$I$2995,[7]Sheet1!$A$2:$A$2995)</f>
        <v>338</v>
      </c>
      <c r="D365" s="48" t="str">
        <f>C365&amp;""</f>
        <v>338</v>
      </c>
      <c r="E365" s="48" t="e">
        <v>#N/A</v>
      </c>
      <c r="F365" s="48" t="e">
        <v>#N/A</v>
      </c>
      <c r="G365" s="187" t="s">
        <v>1357</v>
      </c>
      <c r="H365" s="158" t="s">
        <v>1067</v>
      </c>
      <c r="I365" s="158" t="s">
        <v>80</v>
      </c>
      <c r="J365" s="158" t="s">
        <v>1071</v>
      </c>
      <c r="K365" s="158" t="str">
        <f>_xlfn.XLOOKUP(Tableau210[[#This Row],[NOM]],[8]LUT!$I$5:$I$301,[8]LUT!$N$5:$N$301)</f>
        <v xml:space="preserve">echangeur </v>
      </c>
      <c r="L365" s="158" t="s">
        <v>398</v>
      </c>
      <c r="M365" s="158" t="s">
        <v>2203</v>
      </c>
      <c r="N365" s="158" t="s">
        <v>2203</v>
      </c>
      <c r="O365" s="119"/>
      <c r="P365" s="119"/>
      <c r="Q365" s="119"/>
      <c r="R365" s="119"/>
      <c r="S365" s="119"/>
      <c r="T365" s="119"/>
      <c r="U365" s="119"/>
      <c r="V365" s="119"/>
      <c r="W365" s="148">
        <v>25</v>
      </c>
      <c r="X365" s="207" cm="1">
        <f t="array" ref="X3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6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65" s="148">
        <v>20</v>
      </c>
      <c r="AA365" s="207" cm="1">
        <f t="array" ref="AA3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65" s="48"/>
      <c r="AD365" s="117" t="s">
        <v>2196</v>
      </c>
      <c r="AE365" s="119"/>
      <c r="AF365" s="181">
        <f>IFERROR(VLOOKUP(Tableau210[[#This Row],[OPERATION]],Tableau4[],5,FALSE),"")</f>
        <v>0</v>
      </c>
      <c r="AG365" s="178" cm="1">
        <f t="array" ref="AG365">IFERROR(
   SUM(
      _xlfn._xlws.FILTER(
         Tableau3[JP],
         (Tableau3[ITEM]=Tableau210[[#This Row],[NOM]])*
         (Tableau3[Rep.]=Tableau210[[#This Row],[REPERE BUTA]])
      )
   ),
0)</f>
        <v>0</v>
      </c>
      <c r="AH365" s="182">
        <f>IFERROR(VLOOKUP(Tableau210[[#This Row],[OPERATION]],Tableau4[],4,FALSE),"")</f>
        <v>0</v>
      </c>
      <c r="AI365" s="178" cm="1">
        <f t="array" ref="AI365">IFERROR(
   SUM(
      _xlfn._xlws.FILTER(
         Tableau3[BP],
         (Tableau3[ITEM]=Tableau210[[#This Row],[NOM]])*
         (Tableau3[Rep.]=Tableau210[[#This Row],[REPERE BUTA]])
      )
   ),
0)</f>
        <v>0</v>
      </c>
      <c r="AJ365" s="181" t="str">
        <f>IF(Tableau210[[#This Row],[NB JP EMIS]]=1,"1 JP","") &amp; IF(Tableau210[[#This Row],[NB BP EMIS]]=1," 1 BP","")</f>
        <v/>
      </c>
      <c r="AK365" s="178" t="str">
        <f>IF(Tableau210[[#This Row],[NB JP BUTA]]=1,"1 JP","") &amp; IF(Tableau210[[#This Row],[Nb BP BUTA]]=1," 1 BP","") &amp; IF(Tableau210[[#This Row],[Nb BP BUTA]]=2," 2 BP","")</f>
        <v/>
      </c>
      <c r="AL365" s="117" t="s">
        <v>2527</v>
      </c>
      <c r="AM365" s="117">
        <f>IFERROR(+VLOOKUP(AY365,Tiges!$G$4:$I$569,3,FALSE),"")</f>
        <v>22</v>
      </c>
      <c r="AN365" s="48"/>
      <c r="AO365" s="117">
        <v>4</v>
      </c>
      <c r="AP365" s="177" cm="1">
        <f t="array" ref="AP3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65" s="117" t="s">
        <v>2161</v>
      </c>
      <c r="AS365" s="177" t="str" cm="1">
        <f t="array" ref="AS3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65" s="117" t="s">
        <v>1123</v>
      </c>
      <c r="AV365" s="177" t="str" cm="1">
        <f t="array" ref="AV3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5" s="117"/>
      <c r="AY365" s="117" cm="1">
        <f t="array" ref="AY365">IFERROR(_xlfn.XLOOKUP(Tableau210[[#This Row],[DN DONNEES BUTA ]]&amp;Tableau210[[#This Row],[PN DONNEES BUTA]],Tiges!$B$4:$B$79&amp;Tiges!$C$4:$C$79,Tiges!$G$4:$G$79),"")</f>
        <v>14</v>
      </c>
      <c r="AZ365" s="117"/>
      <c r="BA365" s="117" cm="1">
        <f t="array" ref="BA365">IFERROR(_xlfn.XLOOKUP(Tableau210[[#This Row],[DN DONNEES BUTA ]]&amp;Tableau210[[#This Row],[PN DONNEES BUTA]],Tiges!$B$4:$B$79&amp;Tiges!$C$4:$C$79,Tiges!$H$4:$H$79),"")</f>
        <v>70</v>
      </c>
      <c r="BB365" s="117"/>
      <c r="BC365" s="182">
        <f>IFERROR(VLOOKUP(Tableau210[[#This Row],[OPERATION]],Tableau4[],2,FALSE),"")</f>
        <v>0</v>
      </c>
      <c r="BD365" s="177" cm="1">
        <f t="array" ref="BD365">IFERROR(
   SUM(
      _xlfn._xlws.FILTER(
         Tableau3[Nb Platinage Joint],
         (Tableau3[ITEM]=Tableau210[[#This Row],[NOM]])*
         (Tableau3[Rep.]=Tableau210[[#This Row],[REPERE BUTA]])
      )
   ),
0)</f>
        <v>0</v>
      </c>
      <c r="BE365" s="182">
        <f>IFERROR(VLOOKUP(Tableau210[[#This Row],[OPERATION]],Tableau4[],3,FALSE),"")</f>
        <v>1</v>
      </c>
      <c r="BF365" s="177" cm="1">
        <f t="array" ref="BF365">IFERROR(
   SUM(
      _xlfn._xlws.FILTER(
         Tableau3[Joint Définitif Nb],
         (Tableau3[ITEM]=Tableau210[[#This Row],[NOM]])*
         (Tableau3[Rep.]=Tableau210[[#This Row],[REPERE BUTA]])
      )
   ),
0)</f>
        <v>2</v>
      </c>
      <c r="BG365" s="117" t="s">
        <v>129</v>
      </c>
      <c r="BH365" s="177" t="str" cm="1">
        <f t="array" ref="BH3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6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65" s="117" t="s">
        <v>2268</v>
      </c>
      <c r="BK365" s="117" t="s">
        <v>2269</v>
      </c>
      <c r="BL365" s="167" t="s">
        <v>2380</v>
      </c>
      <c r="BM365" s="167"/>
      <c r="BN365" s="117"/>
      <c r="BO365" s="117"/>
      <c r="BP365" s="117"/>
      <c r="BQ365" s="48"/>
      <c r="BR365" s="119"/>
      <c r="BS365" s="48"/>
      <c r="BT365" s="48"/>
      <c r="BU365" s="48"/>
      <c r="BV365" s="48"/>
      <c r="BW365" s="48"/>
      <c r="BX365" s="48"/>
    </row>
    <row r="366" spans="1:76" ht="15.75" hidden="1" x14ac:dyDescent="0.25">
      <c r="A366" s="48" t="e" cm="1">
        <f t="array" ref="A366">_xlfn.XLOOKUP(Tableau210[[#This Row],[NOM]]&amp;Tableau210[[#This Row],[REPERE BUTA]],[6]!Tableau16[POSTE TECHNIQUE]&amp;[6]!Tableau16[Repere ADM],[6]!Tableau16[NUMERO CLIENT])</f>
        <v>#N/A</v>
      </c>
      <c r="B366" s="48" t="e" cm="1">
        <f t="array" ref="B366">_xlfn.XLOOKUP(Tableau210[[#This Row],[NOM]]&amp;Tableau210[[#This Row],[REPERE BUTA]],[6]!Tableau16[POSTE TECHNIQUE]&amp;[6]!Tableau16[Repere REF],[6]!Tableau16[NUMERO CLIENT])</f>
        <v>#N/A</v>
      </c>
      <c r="C366" s="48" cm="1">
        <f t="array" ref="C366">_xlfn.XLOOKUP(Tableau210[[#This Row],[NOM]]&amp;Tableau210[[#This Row],[Repere Ubleam]],[7]Sheet1!$C$2:$C$2995&amp;[7]Sheet1!$I$2:$I$2995,[7]Sheet1!$A$2:$A$2995)</f>
        <v>339</v>
      </c>
      <c r="D366" s="48" t="str">
        <f>C366&amp;""</f>
        <v>339</v>
      </c>
      <c r="E366" s="48" t="e">
        <v>#N/A</v>
      </c>
      <c r="F366" s="48" t="e">
        <v>#N/A</v>
      </c>
      <c r="G366" s="187" t="s">
        <v>1357</v>
      </c>
      <c r="H366" s="158" t="s">
        <v>1067</v>
      </c>
      <c r="I366" s="158" t="s">
        <v>80</v>
      </c>
      <c r="J366" s="158" t="s">
        <v>1071</v>
      </c>
      <c r="K366" s="158" t="str">
        <f>_xlfn.XLOOKUP(Tableau210[[#This Row],[NOM]],[8]LUT!$I$5:$I$301,[8]LUT!$N$5:$N$301)</f>
        <v xml:space="preserve">echangeur </v>
      </c>
      <c r="L366" s="158" t="s">
        <v>398</v>
      </c>
      <c r="M366" s="158" t="s">
        <v>2183</v>
      </c>
      <c r="N366" s="158" t="s">
        <v>2183</v>
      </c>
      <c r="O366" s="119"/>
      <c r="P366" s="119"/>
      <c r="Q366" s="119"/>
      <c r="R366" s="119"/>
      <c r="S366" s="119"/>
      <c r="T366" s="119"/>
      <c r="U366" s="119"/>
      <c r="V366" s="119"/>
      <c r="W366" s="148">
        <v>25</v>
      </c>
      <c r="X366" s="207" cm="1">
        <f t="array" ref="X3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6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66" s="148">
        <v>20</v>
      </c>
      <c r="AA366" s="207" cm="1">
        <f t="array" ref="AA3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66" s="48"/>
      <c r="AD366" s="117" t="s">
        <v>2196</v>
      </c>
      <c r="AE366" s="119"/>
      <c r="AF366" s="181">
        <f>IFERROR(VLOOKUP(Tableau210[[#This Row],[OPERATION]],Tableau4[],5,FALSE),"")</f>
        <v>0</v>
      </c>
      <c r="AG366" s="178"/>
      <c r="AH366" s="182">
        <f>IFERROR(VLOOKUP(Tableau210[[#This Row],[OPERATION]],Tableau4[],4,FALSE),"")</f>
        <v>0</v>
      </c>
      <c r="AI366" s="178"/>
      <c r="AJ366" s="181" t="str">
        <f>IF(Tableau210[[#This Row],[NB JP EMIS]]=1,"1 JP","") &amp; IF(Tableau210[[#This Row],[NB BP EMIS]]=1," 1 BP","")</f>
        <v/>
      </c>
      <c r="AK366" s="178"/>
      <c r="AL366" s="117" t="s">
        <v>2527</v>
      </c>
      <c r="AM366" s="117">
        <f>IFERROR(+VLOOKUP(AY366,Tiges!$G$4:$I$569,3,FALSE),"")</f>
        <v>22</v>
      </c>
      <c r="AN366" s="48"/>
      <c r="AO366" s="117">
        <v>4</v>
      </c>
      <c r="AP366" s="177" cm="1">
        <f t="array" ref="AP3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66" s="117" t="s">
        <v>2161</v>
      </c>
      <c r="AS366" s="177" t="str" cm="1">
        <f t="array" ref="AS3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66" s="117" t="s">
        <v>1123</v>
      </c>
      <c r="AV366" s="177" t="str" cm="1">
        <f t="array" ref="AV3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6" s="117"/>
      <c r="AY366" s="117" cm="1">
        <f t="array" ref="AY366">IFERROR(_xlfn.XLOOKUP(Tableau210[[#This Row],[DN DONNEES BUTA ]]&amp;Tableau210[[#This Row],[PN DONNEES BUTA]],Tiges!$B$4:$B$79&amp;Tiges!$C$4:$C$79,Tiges!$G$4:$G$79),"")</f>
        <v>14</v>
      </c>
      <c r="AZ366" s="117"/>
      <c r="BA366" s="117" cm="1">
        <f t="array" ref="BA366">IFERROR(_xlfn.XLOOKUP(Tableau210[[#This Row],[DN DONNEES BUTA ]]&amp;Tableau210[[#This Row],[PN DONNEES BUTA]],Tiges!$B$4:$B$79&amp;Tiges!$C$4:$C$79,Tiges!$H$4:$H$79),"")</f>
        <v>70</v>
      </c>
      <c r="BB366" s="117"/>
      <c r="BC366" s="182">
        <f>IFERROR(VLOOKUP(Tableau210[[#This Row],[OPERATION]],Tableau4[],2,FALSE),"")</f>
        <v>0</v>
      </c>
      <c r="BD366" s="177"/>
      <c r="BE366" s="182">
        <f>IFERROR(VLOOKUP(Tableau210[[#This Row],[OPERATION]],Tableau4[],3,FALSE),"")</f>
        <v>1</v>
      </c>
      <c r="BF366" s="177"/>
      <c r="BG366" s="117" t="s">
        <v>129</v>
      </c>
      <c r="BH366" s="177" t="str" cm="1">
        <f t="array" ref="BH3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66" s="117" t="s">
        <v>2268</v>
      </c>
      <c r="BK366" s="117" t="s">
        <v>2269</v>
      </c>
      <c r="BL366" s="167" t="s">
        <v>2380</v>
      </c>
      <c r="BM366" s="167"/>
      <c r="BN366" s="117"/>
      <c r="BO366" s="117"/>
      <c r="BP366" s="117"/>
      <c r="BQ366" s="48"/>
      <c r="BR366" s="119"/>
      <c r="BS366" s="48"/>
      <c r="BT366" s="48"/>
      <c r="BU366" s="48"/>
      <c r="BV366" s="48"/>
      <c r="BW366" s="48"/>
      <c r="BX366" s="48"/>
    </row>
    <row r="367" spans="1:76" s="154" customFormat="1" ht="15.75" hidden="1" x14ac:dyDescent="0.25">
      <c r="A367" s="48" t="e" cm="1">
        <f t="array" ref="A367">_xlfn.XLOOKUP(Tableau210[[#This Row],[NOM]]&amp;Tableau210[[#This Row],[REPERE BUTA]],[6]!Tableau16[POSTE TECHNIQUE]&amp;[6]!Tableau16[Repere ADM],[6]!Tableau16[NUMERO CLIENT])</f>
        <v>#N/A</v>
      </c>
      <c r="B367" s="48" t="e" cm="1">
        <f t="array" ref="B367">_xlfn.XLOOKUP(Tableau210[[#This Row],[NOM]]&amp;Tableau210[[#This Row],[REPERE BUTA]],[6]!Tableau16[POSTE TECHNIQUE]&amp;[6]!Tableau16[Repere REF],[6]!Tableau16[NUMERO CLIENT])</f>
        <v>#N/A</v>
      </c>
      <c r="C367" s="48" cm="1">
        <f t="array" ref="C367">_xlfn.XLOOKUP(Tableau210[[#This Row],[NOM]]&amp;Tableau210[[#This Row],[Repere Ubleam]],[7]Sheet1!$C$2:$C$2995&amp;[7]Sheet1!$I$2:$I$2995,[7]Sheet1!$A$2:$A$2995)</f>
        <v>340</v>
      </c>
      <c r="D367" s="48" t="str">
        <f>C367&amp;""</f>
        <v>340</v>
      </c>
      <c r="E367" s="48" t="e">
        <v>#N/A</v>
      </c>
      <c r="F367" s="48" t="e">
        <v>#N/A</v>
      </c>
      <c r="G367" s="187" t="s">
        <v>1357</v>
      </c>
      <c r="H367" s="158" t="s">
        <v>1067</v>
      </c>
      <c r="I367" s="158" t="s">
        <v>80</v>
      </c>
      <c r="J367" s="158" t="s">
        <v>1071</v>
      </c>
      <c r="K367" s="158" t="str">
        <f>_xlfn.XLOOKUP(Tableau210[[#This Row],[NOM]],[8]LUT!$I$5:$I$301,[8]LUT!$N$5:$N$301)</f>
        <v xml:space="preserve">echangeur </v>
      </c>
      <c r="L367" s="158" t="s">
        <v>376</v>
      </c>
      <c r="M367" s="158" t="s">
        <v>2204</v>
      </c>
      <c r="N367" s="158" t="s">
        <v>2204</v>
      </c>
      <c r="O367" s="119" t="s">
        <v>2118</v>
      </c>
      <c r="P367" s="119"/>
      <c r="Q367" s="119"/>
      <c r="R367" s="119"/>
      <c r="S367" s="119"/>
      <c r="T367" s="119"/>
      <c r="U367" s="119"/>
      <c r="V367" s="119"/>
      <c r="W367" s="148">
        <v>25</v>
      </c>
      <c r="X367" s="207" cm="1">
        <f t="array" ref="X3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6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67" s="148">
        <v>20</v>
      </c>
      <c r="AA367" s="207" cm="1">
        <f t="array" ref="AA3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67" s="48"/>
      <c r="AD367" s="117" t="s">
        <v>2197</v>
      </c>
      <c r="AE367" s="119"/>
      <c r="AF367" s="181">
        <f>IFERROR(VLOOKUP(Tableau210[[#This Row],[OPERATION]],Tableau4[],5,FALSE),"")</f>
        <v>0</v>
      </c>
      <c r="AG367" s="178" cm="1">
        <f t="array" ref="AG367">IFERROR(
   SUM(
      _xlfn._xlws.FILTER(
         Tableau3[JP],
         (Tableau3[ITEM]=Tableau210[[#This Row],[NOM]])*
         (Tableau3[Rep.]=Tableau210[[#This Row],[REPERE BUTA]])
      )
   ),
0)</f>
        <v>0</v>
      </c>
      <c r="AH367" s="182">
        <f>IFERROR(VLOOKUP(Tableau210[[#This Row],[OPERATION]],Tableau4[],4,FALSE),"")</f>
        <v>1</v>
      </c>
      <c r="AI367" s="178" cm="1">
        <f t="array" ref="AI367">IFERROR(
   SUM(
      _xlfn._xlws.FILTER(
         Tableau3[BP],
         (Tableau3[ITEM]=Tableau210[[#This Row],[NOM]])*
         (Tableau3[Rep.]=Tableau210[[#This Row],[REPERE BUTA]])
      )
   ),
0)</f>
        <v>1</v>
      </c>
      <c r="AJ367" s="181" t="str">
        <f>IF(Tableau210[[#This Row],[NB JP EMIS]]=1,"1 JP","") &amp; IF(Tableau210[[#This Row],[NB BP EMIS]]=1," 1 BP","")</f>
        <v xml:space="preserve"> 1 BP</v>
      </c>
      <c r="AK367" s="178" t="str">
        <f>IF(Tableau210[[#This Row],[NB JP BUTA]]=1,"1 JP","") &amp; IF(Tableau210[[#This Row],[Nb BP BUTA]]=1," 1 BP","") &amp; IF(Tableau210[[#This Row],[Nb BP BUTA]]=2," 2 BP","")</f>
        <v xml:space="preserve"> 1 BP</v>
      </c>
      <c r="AL367" s="117" t="s">
        <v>2527</v>
      </c>
      <c r="AM367" s="117">
        <f>IFERROR(+VLOOKUP(AY367,Tiges!$G$4:$I$569,3,FALSE),"")</f>
        <v>22</v>
      </c>
      <c r="AN367" s="48"/>
      <c r="AO367" s="117">
        <v>4</v>
      </c>
      <c r="AP367" s="177" cm="1">
        <f t="array" ref="AP3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67" s="117" t="s">
        <v>2161</v>
      </c>
      <c r="AS367" s="177" t="str" cm="1">
        <f t="array" ref="AS3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67" s="117" t="s">
        <v>1123</v>
      </c>
      <c r="AV367" s="177" t="str" cm="1">
        <f t="array" ref="AV3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7" s="117"/>
      <c r="AY367" s="117" cm="1">
        <f t="array" ref="AY367">IFERROR(_xlfn.XLOOKUP(Tableau210[[#This Row],[DN DONNEES BUTA ]]&amp;Tableau210[[#This Row],[PN DONNEES BUTA]],Tiges!$B$4:$B$79&amp;Tiges!$C$4:$C$79,Tiges!$G$4:$G$79),"")</f>
        <v>14</v>
      </c>
      <c r="AZ367" s="117"/>
      <c r="BA367" s="117" cm="1">
        <f t="array" ref="BA367">IFERROR(_xlfn.XLOOKUP(Tableau210[[#This Row],[DN DONNEES BUTA ]]&amp;Tableau210[[#This Row],[PN DONNEES BUTA]],Tiges!$B$4:$B$79&amp;Tiges!$C$4:$C$79,Tiges!$H$4:$H$79),"")</f>
        <v>70</v>
      </c>
      <c r="BB367" s="117"/>
      <c r="BC367" s="182">
        <f>IFERROR(VLOOKUP(Tableau210[[#This Row],[OPERATION]],Tableau4[],2,FALSE),"")</f>
        <v>1</v>
      </c>
      <c r="BD367" s="177" cm="1">
        <f t="array" ref="BD367">IFERROR(
   SUM(
      _xlfn._xlws.FILTER(
         Tableau3[Nb Platinage Joint],
         (Tableau3[ITEM]=Tableau210[[#This Row],[NOM]])*
         (Tableau3[Rep.]=Tableau210[[#This Row],[REPERE BUTA]])
      )
   ),
0)</f>
        <v>1</v>
      </c>
      <c r="BE367" s="182">
        <f>IFERROR(VLOOKUP(Tableau210[[#This Row],[OPERATION]],Tableau4[],3,FALSE),"")</f>
        <v>1</v>
      </c>
      <c r="BF367" s="177" cm="1">
        <f t="array" ref="BF367">IFERROR(
   SUM(
      _xlfn._xlws.FILTER(
         Tableau3[Joint Définitif Nb],
         (Tableau3[ITEM]=Tableau210[[#This Row],[NOM]])*
         (Tableau3[Rep.]=Tableau210[[#This Row],[REPERE BUTA]])
      )
   ),
0)</f>
        <v>2</v>
      </c>
      <c r="BG367" s="117" t="s">
        <v>129</v>
      </c>
      <c r="BH367" s="177" t="str" cm="1">
        <f t="array" ref="BH3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67" s="117" t="s">
        <v>2268</v>
      </c>
      <c r="BK367" s="117" t="s">
        <v>2269</v>
      </c>
      <c r="BL367" s="167" t="s">
        <v>2380</v>
      </c>
      <c r="BM367" s="153"/>
      <c r="BN367" s="153"/>
      <c r="BO367" s="153"/>
      <c r="BP367" s="153"/>
      <c r="BQ367" s="152"/>
      <c r="BR367" s="150"/>
      <c r="BS367" s="152"/>
      <c r="BT367" s="152"/>
      <c r="BU367" s="152"/>
      <c r="BV367" s="152"/>
      <c r="BW367" s="152"/>
      <c r="BX367" s="152"/>
    </row>
    <row r="368" spans="1:76" s="154" customFormat="1" ht="15.75" hidden="1" x14ac:dyDescent="0.25">
      <c r="A368" s="48" t="e" cm="1">
        <f t="array" ref="A368">_xlfn.XLOOKUP(Tableau210[[#This Row],[NOM]]&amp;Tableau210[[#This Row],[REPERE BUTA]],[6]!Tableau16[POSTE TECHNIQUE]&amp;[6]!Tableau16[Repere ADM],[6]!Tableau16[NUMERO CLIENT])</f>
        <v>#N/A</v>
      </c>
      <c r="B368" s="48" t="e" cm="1">
        <f t="array" ref="B368">_xlfn.XLOOKUP(Tableau210[[#This Row],[NOM]]&amp;Tableau210[[#This Row],[REPERE BUTA]],[6]!Tableau16[POSTE TECHNIQUE]&amp;[6]!Tableau16[Repere REF],[6]!Tableau16[NUMERO CLIENT])</f>
        <v>#N/A</v>
      </c>
      <c r="C368" s="48" cm="1">
        <f t="array" ref="C368">_xlfn.XLOOKUP(Tableau210[[#This Row],[NOM]]&amp;Tableau210[[#This Row],[Repere Ubleam]],[7]Sheet1!$C$2:$C$2995&amp;[7]Sheet1!$I$2:$I$2995,[7]Sheet1!$A$2:$A$2995)</f>
        <v>341</v>
      </c>
      <c r="D368" s="48" t="str">
        <f>C368&amp;""</f>
        <v>341</v>
      </c>
      <c r="E368" s="48" t="e">
        <v>#N/A</v>
      </c>
      <c r="F368" s="48" t="e">
        <v>#N/A</v>
      </c>
      <c r="G368" s="162" t="s">
        <v>1357</v>
      </c>
      <c r="H368" s="161" t="s">
        <v>1067</v>
      </c>
      <c r="I368" s="161" t="s">
        <v>80</v>
      </c>
      <c r="J368" s="161" t="s">
        <v>1071</v>
      </c>
      <c r="K368" s="161" t="str">
        <f>_xlfn.XLOOKUP(Tableau210[[#This Row],[NOM]],[8]LUT!$I$5:$I$301,[8]LUT!$N$5:$N$301)</f>
        <v xml:space="preserve">echangeur </v>
      </c>
      <c r="L368" s="161" t="s">
        <v>376</v>
      </c>
      <c r="M368" s="161" t="s">
        <v>2184</v>
      </c>
      <c r="N368" s="161" t="s">
        <v>2184</v>
      </c>
      <c r="O368" s="150" t="s">
        <v>2216</v>
      </c>
      <c r="P368" s="150"/>
      <c r="Q368" s="150"/>
      <c r="R368" s="150"/>
      <c r="S368" s="150"/>
      <c r="T368" s="150"/>
      <c r="U368" s="150"/>
      <c r="V368" s="150"/>
      <c r="W368" s="151">
        <v>25</v>
      </c>
      <c r="X368" s="151" cm="1">
        <f t="array" ref="X3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68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68" s="151">
        <v>20</v>
      </c>
      <c r="AA368" s="151" cm="1">
        <f t="array" ref="AA3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8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68" s="152"/>
      <c r="AD368" s="153" t="s">
        <v>2196</v>
      </c>
      <c r="AE368" s="150"/>
      <c r="AF368" s="150">
        <f>IFERROR(VLOOKUP(Tableau210[[#This Row],[OPERATION]],Tableau4[],5,FALSE),"")</f>
        <v>0</v>
      </c>
      <c r="AG368" s="150"/>
      <c r="AH368" s="153">
        <f>IFERROR(VLOOKUP(Tableau210[[#This Row],[OPERATION]],Tableau4[],4,FALSE),"")</f>
        <v>0</v>
      </c>
      <c r="AI368" s="150"/>
      <c r="AJ368" s="150" t="str">
        <f>IF(Tableau210[[#This Row],[NB JP EMIS]]=1,"1 JP","") &amp; IF(Tableau210[[#This Row],[NB BP EMIS]]=1," 1 BP","")</f>
        <v/>
      </c>
      <c r="AK368" s="150"/>
      <c r="AL368" s="153" t="s">
        <v>2527</v>
      </c>
      <c r="AM368" s="153">
        <f>IFERROR(+VLOOKUP(AY368,Tiges!$G$4:$I$569,3,FALSE),"")</f>
        <v>22</v>
      </c>
      <c r="AN368" s="152"/>
      <c r="AO368" s="153">
        <v>4</v>
      </c>
      <c r="AP368" s="153" cm="1">
        <f t="array" ref="AP3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6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68" s="153" t="s">
        <v>2161</v>
      </c>
      <c r="AS368" s="153" t="str" cm="1">
        <f t="array" ref="AS3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6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68" s="153" t="s">
        <v>1123</v>
      </c>
      <c r="AV368" s="153" t="str" cm="1">
        <f t="array" ref="AV3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8" s="153"/>
      <c r="AY368" s="153" cm="1">
        <f t="array" ref="AY368">IFERROR(_xlfn.XLOOKUP(Tableau210[[#This Row],[DN DONNEES BUTA ]]&amp;Tableau210[[#This Row],[PN DONNEES BUTA]],Tiges!$B$4:$B$79&amp;Tiges!$C$4:$C$79,Tiges!$G$4:$G$79),"")</f>
        <v>14</v>
      </c>
      <c r="AZ368" s="153"/>
      <c r="BA368" s="153" cm="1">
        <f t="array" ref="BA368">IFERROR(_xlfn.XLOOKUP(Tableau210[[#This Row],[DN DONNEES BUTA ]]&amp;Tableau210[[#This Row],[PN DONNEES BUTA]],Tiges!$B$4:$B$79&amp;Tiges!$C$4:$C$79,Tiges!$H$4:$H$79),"")</f>
        <v>70</v>
      </c>
      <c r="BB368" s="153"/>
      <c r="BC368" s="153">
        <f>IFERROR(VLOOKUP(Tableau210[[#This Row],[OPERATION]],Tableau4[],2,FALSE),"")</f>
        <v>0</v>
      </c>
      <c r="BD368" s="153"/>
      <c r="BE368" s="153">
        <f>IFERROR(VLOOKUP(Tableau210[[#This Row],[OPERATION]],Tableau4[],3,FALSE),"")</f>
        <v>1</v>
      </c>
      <c r="BF368" s="153"/>
      <c r="BG368" s="153" t="s">
        <v>129</v>
      </c>
      <c r="BH368" s="153" t="str" cm="1">
        <f t="array" ref="BH3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6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68" s="153" t="s">
        <v>2268</v>
      </c>
      <c r="BK368" s="153" t="s">
        <v>2269</v>
      </c>
      <c r="BL368" s="153" t="s">
        <v>2532</v>
      </c>
      <c r="BM368" s="153"/>
      <c r="BN368" s="153"/>
      <c r="BO368" s="153"/>
      <c r="BP368" s="153"/>
      <c r="BQ368" s="152"/>
      <c r="BR368" s="150"/>
      <c r="BS368" s="152"/>
      <c r="BT368" s="152"/>
      <c r="BU368" s="152"/>
      <c r="BV368" s="152"/>
      <c r="BW368" s="152"/>
      <c r="BX368" s="152"/>
    </row>
    <row r="369" spans="1:76" ht="15.75" hidden="1" x14ac:dyDescent="0.25">
      <c r="A369" s="48" t="e" cm="1">
        <f t="array" ref="A369">_xlfn.XLOOKUP(Tableau210[[#This Row],[NOM]]&amp;Tableau210[[#This Row],[REPERE BUTA]],[6]!Tableau16[POSTE TECHNIQUE]&amp;[6]!Tableau16[Repere ADM],[6]!Tableau16[NUMERO CLIENT])</f>
        <v>#N/A</v>
      </c>
      <c r="B369" s="48" t="e" cm="1">
        <f t="array" ref="B369">_xlfn.XLOOKUP(Tableau210[[#This Row],[NOM]]&amp;Tableau210[[#This Row],[REPERE BUTA]],[6]!Tableau16[POSTE TECHNIQUE]&amp;[6]!Tableau16[Repere REF],[6]!Tableau16[NUMERO CLIENT])</f>
        <v>#N/A</v>
      </c>
      <c r="C369" s="48" cm="1">
        <f t="array" ref="C369">_xlfn.XLOOKUP(Tableau210[[#This Row],[NOM]]&amp;Tableau210[[#This Row],[Repere Ubleam]],[7]Sheet1!$C$2:$C$2995&amp;[7]Sheet1!$I$2:$I$2995,[7]Sheet1!$A$2:$A$2995)</f>
        <v>342</v>
      </c>
      <c r="D369" s="48" t="str">
        <f>C369&amp;""</f>
        <v>342</v>
      </c>
      <c r="E369" s="48" t="e">
        <v>#N/A</v>
      </c>
      <c r="F369" s="48" t="e">
        <v>#N/A</v>
      </c>
      <c r="G369" s="187" t="s">
        <v>1357</v>
      </c>
      <c r="H369" s="158" t="s">
        <v>1067</v>
      </c>
      <c r="I369" s="158" t="s">
        <v>80</v>
      </c>
      <c r="J369" s="158" t="s">
        <v>1071</v>
      </c>
      <c r="K369" s="158" t="str">
        <f>_xlfn.XLOOKUP(Tableau210[[#This Row],[NOM]],[8]LUT!$I$5:$I$301,[8]LUT!$N$5:$N$301)</f>
        <v xml:space="preserve">echangeur </v>
      </c>
      <c r="L369" s="158" t="s">
        <v>377</v>
      </c>
      <c r="M369" s="158" t="s">
        <v>2205</v>
      </c>
      <c r="N369" s="158" t="s">
        <v>2205</v>
      </c>
      <c r="O369" s="119" t="s">
        <v>2217</v>
      </c>
      <c r="P369" s="119"/>
      <c r="Q369" s="119"/>
      <c r="R369" s="119"/>
      <c r="S369" s="119"/>
      <c r="T369" s="119"/>
      <c r="U369" s="119"/>
      <c r="V369" s="119"/>
      <c r="W369" s="117" t="s">
        <v>2291</v>
      </c>
      <c r="X369" s="207" cm="1">
        <f t="array" ref="X3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6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69" s="117" t="s">
        <v>3424</v>
      </c>
      <c r="AA369" s="207" cm="1">
        <f t="array" ref="AA3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6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69" s="48"/>
      <c r="AD369" s="117" t="s">
        <v>2197</v>
      </c>
      <c r="AE369" s="119"/>
      <c r="AF369" s="181">
        <f>IFERROR(VLOOKUP(Tableau210[[#This Row],[OPERATION]],Tableau4[],5,FALSE),"")</f>
        <v>0</v>
      </c>
      <c r="AG369" s="178" cm="1">
        <f t="array" ref="AG369">IFERROR(
   SUM(
      _xlfn._xlws.FILTER(
         Tableau3[JP],
         (Tableau3[ITEM]=Tableau210[[#This Row],[NOM]])*
         (Tableau3[Rep.]=Tableau210[[#This Row],[REPERE BUTA]])
      )
   ),
0)</f>
        <v>0</v>
      </c>
      <c r="AH369" s="182">
        <f>IFERROR(VLOOKUP(Tableau210[[#This Row],[OPERATION]],Tableau4[],4,FALSE),"")</f>
        <v>1</v>
      </c>
      <c r="AI369" s="178" cm="1">
        <f t="array" ref="AI369">IFERROR(
   SUM(
      _xlfn._xlws.FILTER(
         Tableau3[BP],
         (Tableau3[ITEM]=Tableau210[[#This Row],[NOM]])*
         (Tableau3[Rep.]=Tableau210[[#This Row],[REPERE BUTA]])
      )
   ),
0)</f>
        <v>1</v>
      </c>
      <c r="AJ369" s="181" t="str">
        <f>IF(Tableau210[[#This Row],[NB JP EMIS]]=1,"1 JP","") &amp; IF(Tableau210[[#This Row],[NB BP EMIS]]=1," 1 BP","")</f>
        <v xml:space="preserve"> 1 BP</v>
      </c>
      <c r="AK369" s="178" t="str">
        <f>IF(Tableau210[[#This Row],[NB JP BUTA]]=1,"1 JP","") &amp; IF(Tableau210[[#This Row],[Nb BP BUTA]]=1," 1 BP","") &amp; IF(Tableau210[[#This Row],[Nb BP BUTA]]=2," 2 BP","")</f>
        <v xml:space="preserve"> 1 BP</v>
      </c>
      <c r="AL369" s="117" t="s">
        <v>2527</v>
      </c>
      <c r="AM369" s="117">
        <f>IFERROR(+VLOOKUP(AY369,Tiges!$G$4:$I$569,3,FALSE),"")</f>
        <v>32</v>
      </c>
      <c r="AN369" s="48"/>
      <c r="AO369" s="117" t="s">
        <v>3424</v>
      </c>
      <c r="AP369" s="177" cm="1">
        <f t="array" ref="AP3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69" s="117" t="s">
        <v>3424</v>
      </c>
      <c r="AS369" s="177" t="str" cm="1">
        <f t="array" ref="AS3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69" s="117" t="s">
        <v>3424</v>
      </c>
      <c r="AV369" s="177" t="str" cm="1">
        <f t="array" ref="AV3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69" s="117"/>
      <c r="AY369" s="117" cm="1">
        <f t="array" ref="AY369">IFERROR(_xlfn.XLOOKUP(Tableau210[[#This Row],[DN DONNEES BUTA ]]&amp;Tableau210[[#This Row],[PN DONNEES BUTA]],Tiges!$B$4:$B$79&amp;Tiges!$C$4:$C$79,Tiges!$G$4:$G$79),"")</f>
        <v>20</v>
      </c>
      <c r="AZ369" s="117"/>
      <c r="BA369" s="117" cm="1">
        <f t="array" ref="BA369">IFERROR(_xlfn.XLOOKUP(Tableau210[[#This Row],[DN DONNEES BUTA ]]&amp;Tableau210[[#This Row],[PN DONNEES BUTA]],Tiges!$B$4:$B$79&amp;Tiges!$C$4:$C$79,Tiges!$H$4:$H$79),"")</f>
        <v>110</v>
      </c>
      <c r="BB369" s="117"/>
      <c r="BC369" s="182">
        <f>IFERROR(VLOOKUP(Tableau210[[#This Row],[OPERATION]],Tableau4[],2,FALSE),"")</f>
        <v>1</v>
      </c>
      <c r="BD369" s="177" cm="1">
        <f t="array" ref="BD369">IFERROR(
   SUM(
      _xlfn._xlws.FILTER(
         Tableau3[Nb Platinage Joint],
         (Tableau3[ITEM]=Tableau210[[#This Row],[NOM]])*
         (Tableau3[Rep.]=Tableau210[[#This Row],[REPERE BUTA]])
      )
   ),
0)</f>
        <v>1</v>
      </c>
      <c r="BE369" s="182">
        <f>IFERROR(VLOOKUP(Tableau210[[#This Row],[OPERATION]],Tableau4[],3,FALSE),"")</f>
        <v>1</v>
      </c>
      <c r="BF369" s="177" cm="1">
        <f t="array" ref="BF369">IFERROR(
   SUM(
      _xlfn._xlws.FILTER(
         Tableau3[Joint Définitif Nb],
         (Tableau3[ITEM]=Tableau210[[#This Row],[NOM]])*
         (Tableau3[Rep.]=Tableau210[[#This Row],[REPERE BUTA]])
      )
   ),
0)</f>
        <v>2</v>
      </c>
      <c r="BG369" s="117" t="s">
        <v>3424</v>
      </c>
      <c r="BH369" s="177" t="str" cm="1">
        <f t="array" ref="BH3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69" s="411" t="s">
        <v>129</v>
      </c>
      <c r="BJ369" s="117" t="s">
        <v>3424</v>
      </c>
      <c r="BK369" s="117" t="s">
        <v>3424</v>
      </c>
      <c r="BL369" s="167" t="s">
        <v>2380</v>
      </c>
      <c r="BM369" s="167"/>
      <c r="BN369" s="117"/>
      <c r="BO369" s="117"/>
      <c r="BP369" s="117"/>
      <c r="BQ369" s="48"/>
      <c r="BR369" s="119"/>
      <c r="BS369" s="48"/>
      <c r="BT369" s="48"/>
      <c r="BU369" s="48"/>
      <c r="BV369" s="48"/>
      <c r="BW369" s="48"/>
      <c r="BX369" s="48"/>
    </row>
    <row r="370" spans="1:76" ht="15.75" hidden="1" x14ac:dyDescent="0.25">
      <c r="A370" s="48" t="e" cm="1">
        <f t="array" ref="A370">_xlfn.XLOOKUP(Tableau210[[#This Row],[NOM]]&amp;Tableau210[[#This Row],[REPERE BUTA]],[6]!Tableau16[POSTE TECHNIQUE]&amp;[6]!Tableau16[Repere ADM],[6]!Tableau16[NUMERO CLIENT])</f>
        <v>#N/A</v>
      </c>
      <c r="B370" s="48" t="e" cm="1">
        <f t="array" ref="B370">_xlfn.XLOOKUP(Tableau210[[#This Row],[NOM]]&amp;Tableau210[[#This Row],[REPERE BUTA]],[6]!Tableau16[POSTE TECHNIQUE]&amp;[6]!Tableau16[Repere REF],[6]!Tableau16[NUMERO CLIENT])</f>
        <v>#N/A</v>
      </c>
      <c r="C370" s="48" cm="1">
        <f t="array" ref="C370">_xlfn.XLOOKUP(Tableau210[[#This Row],[NOM]]&amp;Tableau210[[#This Row],[Repere Ubleam]],[7]Sheet1!$C$2:$C$2995&amp;[7]Sheet1!$I$2:$I$2995,[7]Sheet1!$A$2:$A$2995)</f>
        <v>343</v>
      </c>
      <c r="D370" s="48" t="str">
        <f>C370&amp;""</f>
        <v>343</v>
      </c>
      <c r="E370" s="48" t="e">
        <v>#N/A</v>
      </c>
      <c r="F370" s="48" t="e">
        <v>#N/A</v>
      </c>
      <c r="G370" s="187" t="s">
        <v>1357</v>
      </c>
      <c r="H370" s="158" t="s">
        <v>1067</v>
      </c>
      <c r="I370" s="158" t="s">
        <v>80</v>
      </c>
      <c r="J370" s="158" t="s">
        <v>1071</v>
      </c>
      <c r="K370" s="158" t="str">
        <f>_xlfn.XLOOKUP(Tableau210[[#This Row],[NOM]],[8]LUT!$I$5:$I$301,[8]LUT!$N$5:$N$301)</f>
        <v xml:space="preserve">echangeur </v>
      </c>
      <c r="L370" s="158" t="s">
        <v>377</v>
      </c>
      <c r="M370" s="158" t="s">
        <v>2185</v>
      </c>
      <c r="N370" s="158" t="s">
        <v>2185</v>
      </c>
      <c r="O370" s="119" t="s">
        <v>2118</v>
      </c>
      <c r="P370" s="119"/>
      <c r="Q370" s="119"/>
      <c r="R370" s="119"/>
      <c r="S370" s="119"/>
      <c r="T370" s="119"/>
      <c r="U370" s="119"/>
      <c r="V370" s="119"/>
      <c r="W370" s="117" t="s">
        <v>2291</v>
      </c>
      <c r="X370" s="207" cm="1">
        <f t="array" ref="X3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70" s="117" t="s">
        <v>3424</v>
      </c>
      <c r="AA370" s="207" cm="1">
        <f t="array" ref="AA3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70" s="48"/>
      <c r="AD370" s="117" t="s">
        <v>2196</v>
      </c>
      <c r="AE370" s="119"/>
      <c r="AF370" s="181">
        <f>IFERROR(VLOOKUP(Tableau210[[#This Row],[OPERATION]],Tableau4[],5,FALSE),"")</f>
        <v>0</v>
      </c>
      <c r="AG370" s="178"/>
      <c r="AH370" s="182">
        <f>IFERROR(VLOOKUP(Tableau210[[#This Row],[OPERATION]],Tableau4[],4,FALSE),"")</f>
        <v>0</v>
      </c>
      <c r="AI370" s="178"/>
      <c r="AJ370" s="181" t="str">
        <f>IF(Tableau210[[#This Row],[NB JP EMIS]]=1,"1 JP","") &amp; IF(Tableau210[[#This Row],[NB BP EMIS]]=1," 1 BP","")</f>
        <v/>
      </c>
      <c r="AK370" s="178"/>
      <c r="AL370" s="117" t="s">
        <v>2527</v>
      </c>
      <c r="AM370" s="117">
        <f>IFERROR(+VLOOKUP(AY370,Tiges!$G$4:$I$569,3,FALSE),"")</f>
        <v>32</v>
      </c>
      <c r="AN370" s="48"/>
      <c r="AO370" s="117" t="s">
        <v>3424</v>
      </c>
      <c r="AP370" s="177" cm="1">
        <f t="array" ref="AP3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70" s="117" t="s">
        <v>3424</v>
      </c>
      <c r="AS370" s="177" t="str" cm="1">
        <f t="array" ref="AS3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70" s="117" t="s">
        <v>3424</v>
      </c>
      <c r="AV370" s="177" t="str" cm="1">
        <f t="array" ref="AV3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0" s="117"/>
      <c r="AY370" s="117" cm="1">
        <f t="array" ref="AY370">IFERROR(_xlfn.XLOOKUP(Tableau210[[#This Row],[DN DONNEES BUTA ]]&amp;Tableau210[[#This Row],[PN DONNEES BUTA]],Tiges!$B$4:$B$79&amp;Tiges!$C$4:$C$79,Tiges!$G$4:$G$79),"")</f>
        <v>20</v>
      </c>
      <c r="AZ370" s="117"/>
      <c r="BA370" s="117" cm="1">
        <f t="array" ref="BA370">IFERROR(_xlfn.XLOOKUP(Tableau210[[#This Row],[DN DONNEES BUTA ]]&amp;Tableau210[[#This Row],[PN DONNEES BUTA]],Tiges!$B$4:$B$79&amp;Tiges!$C$4:$C$79,Tiges!$H$4:$H$79),"")</f>
        <v>110</v>
      </c>
      <c r="BB370" s="117"/>
      <c r="BC370" s="182">
        <f>IFERROR(VLOOKUP(Tableau210[[#This Row],[OPERATION]],Tableau4[],2,FALSE),"")</f>
        <v>0</v>
      </c>
      <c r="BD370" s="177"/>
      <c r="BE370" s="182">
        <f>IFERROR(VLOOKUP(Tableau210[[#This Row],[OPERATION]],Tableau4[],3,FALSE),"")</f>
        <v>1</v>
      </c>
      <c r="BF370" s="177"/>
      <c r="BG370" s="117" t="s">
        <v>3424</v>
      </c>
      <c r="BH370" s="177" t="str" cm="1">
        <f t="array" ref="BH3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0" s="411" t="s">
        <v>129</v>
      </c>
      <c r="BJ370" s="117" t="s">
        <v>3424</v>
      </c>
      <c r="BK370" s="117" t="s">
        <v>3424</v>
      </c>
      <c r="BL370" s="167" t="s">
        <v>2380</v>
      </c>
      <c r="BM370" s="167"/>
      <c r="BN370" s="117"/>
      <c r="BO370" s="117"/>
      <c r="BP370" s="117"/>
      <c r="BQ370" s="48"/>
      <c r="BR370" s="119"/>
      <c r="BS370" s="48"/>
      <c r="BT370" s="48"/>
      <c r="BU370" s="48"/>
      <c r="BV370" s="48"/>
      <c r="BW370" s="48"/>
      <c r="BX370" s="48"/>
    </row>
    <row r="371" spans="1:76" ht="15.75" hidden="1" x14ac:dyDescent="0.25">
      <c r="A371" s="48" t="e" cm="1">
        <f t="array" ref="A371">_xlfn.XLOOKUP(Tableau210[[#This Row],[NOM]]&amp;Tableau210[[#This Row],[REPERE BUTA]],[6]!Tableau16[POSTE TECHNIQUE]&amp;[6]!Tableau16[Repere ADM],[6]!Tableau16[NUMERO CLIENT])</f>
        <v>#N/A</v>
      </c>
      <c r="B371" s="48" t="e" cm="1">
        <f t="array" ref="B371">_xlfn.XLOOKUP(Tableau210[[#This Row],[NOM]]&amp;Tableau210[[#This Row],[REPERE BUTA]],[6]!Tableau16[POSTE TECHNIQUE]&amp;[6]!Tableau16[Repere REF],[6]!Tableau16[NUMERO CLIENT])</f>
        <v>#N/A</v>
      </c>
      <c r="C371" s="48" cm="1">
        <f t="array" ref="C371">_xlfn.XLOOKUP(Tableau210[[#This Row],[NOM]]&amp;Tableau210[[#This Row],[Repere Ubleam]],[7]Sheet1!$C$2:$C$2995&amp;[7]Sheet1!$I$2:$I$2995,[7]Sheet1!$A$2:$A$2995)</f>
        <v>344</v>
      </c>
      <c r="D371" s="48" t="str">
        <f>C371&amp;""</f>
        <v>344</v>
      </c>
      <c r="E371" s="48" t="e">
        <v>#N/A</v>
      </c>
      <c r="F371" s="48" t="e">
        <v>#N/A</v>
      </c>
      <c r="G371" s="187" t="s">
        <v>1357</v>
      </c>
      <c r="H371" s="158" t="s">
        <v>1067</v>
      </c>
      <c r="I371" s="158" t="s">
        <v>80</v>
      </c>
      <c r="J371" s="158" t="s">
        <v>1071</v>
      </c>
      <c r="K371" s="158" t="str">
        <f>_xlfn.XLOOKUP(Tableau210[[#This Row],[NOM]],[8]LUT!$I$5:$I$301,[8]LUT!$N$5:$N$301)</f>
        <v xml:space="preserve">echangeur </v>
      </c>
      <c r="L371" s="158" t="s">
        <v>399</v>
      </c>
      <c r="M371" s="119" t="s">
        <v>2206</v>
      </c>
      <c r="N371" s="119" t="s">
        <v>2206</v>
      </c>
      <c r="O371" s="119"/>
      <c r="P371" s="119"/>
      <c r="Q371" s="119"/>
      <c r="R371" s="119"/>
      <c r="S371" s="119"/>
      <c r="T371" s="119"/>
      <c r="U371" s="119"/>
      <c r="V371" s="119"/>
      <c r="W371" s="117" t="s">
        <v>2159</v>
      </c>
      <c r="X371" s="207" cm="1">
        <f t="array" ref="X3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7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71" s="117" t="s">
        <v>3424</v>
      </c>
      <c r="AA371" s="207" cm="1">
        <f t="array" ref="AA3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71" s="48"/>
      <c r="AD371" s="117" t="s">
        <v>2196</v>
      </c>
      <c r="AE371" s="119"/>
      <c r="AF371" s="181">
        <f>IFERROR(VLOOKUP(Tableau210[[#This Row],[OPERATION]],Tableau4[],5,FALSE),"")</f>
        <v>0</v>
      </c>
      <c r="AG371" s="178" cm="1">
        <f t="array" ref="AG371">IFERROR(
   SUM(
      _xlfn._xlws.FILTER(
         Tableau3[JP],
         (Tableau3[ITEM]=Tableau210[[#This Row],[NOM]])*
         (Tableau3[Rep.]=Tableau210[[#This Row],[REPERE BUTA]])
      )
   ),
0)</f>
        <v>0</v>
      </c>
      <c r="AH371" s="182">
        <f>IFERROR(VLOOKUP(Tableau210[[#This Row],[OPERATION]],Tableau4[],4,FALSE),"")</f>
        <v>0</v>
      </c>
      <c r="AI371" s="178" cm="1">
        <f t="array" ref="AI371">IFERROR(
   SUM(
      _xlfn._xlws.FILTER(
         Tableau3[BP],
         (Tableau3[ITEM]=Tableau210[[#This Row],[NOM]])*
         (Tableau3[Rep.]=Tableau210[[#This Row],[REPERE BUTA]])
      )
   ),
0)</f>
        <v>0</v>
      </c>
      <c r="AJ371" s="181" t="str">
        <f>IF(Tableau210[[#This Row],[NB JP EMIS]]=1,"1 JP","") &amp; IF(Tableau210[[#This Row],[NB BP EMIS]]=1," 1 BP","")</f>
        <v/>
      </c>
      <c r="AK371" s="178" t="str">
        <f>IF(Tableau210[[#This Row],[NB JP BUTA]]=1,"1 JP","") &amp; IF(Tableau210[[#This Row],[Nb BP BUTA]]=1," 1 BP","") &amp; IF(Tableau210[[#This Row],[Nb BP BUTA]]=2," 2 BP","")</f>
        <v/>
      </c>
      <c r="AL371" s="117" t="s">
        <v>2527</v>
      </c>
      <c r="AM371" s="117">
        <f>IFERROR(+VLOOKUP(AY371,Tiges!$G$4:$I$569,3,FALSE),"")</f>
        <v>32</v>
      </c>
      <c r="AN371" s="48"/>
      <c r="AO371" s="117" t="s">
        <v>3424</v>
      </c>
      <c r="AP371" s="177" cm="1">
        <f t="array" ref="AP3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71" s="117" t="s">
        <v>3424</v>
      </c>
      <c r="AS371" s="177" t="str" cm="1">
        <f t="array" ref="AS3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71" s="117" t="s">
        <v>3424</v>
      </c>
      <c r="AV371" s="177" t="str" cm="1">
        <f t="array" ref="AV3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1" s="117"/>
      <c r="AY371" s="117" cm="1">
        <f t="array" ref="AY371">IFERROR(_xlfn.XLOOKUP(Tableau210[[#This Row],[DN DONNEES BUTA ]]&amp;Tableau210[[#This Row],[PN DONNEES BUTA]],Tiges!$B$4:$B$79&amp;Tiges!$C$4:$C$79,Tiges!$G$4:$G$79),"")</f>
        <v>20</v>
      </c>
      <c r="AZ371" s="117"/>
      <c r="BA371" s="117" cm="1">
        <f t="array" ref="BA371">IFERROR(_xlfn.XLOOKUP(Tableau210[[#This Row],[DN DONNEES BUTA ]]&amp;Tableau210[[#This Row],[PN DONNEES BUTA]],Tiges!$B$4:$B$79&amp;Tiges!$C$4:$C$79,Tiges!$H$4:$H$79),"")</f>
        <v>110</v>
      </c>
      <c r="BB371" s="117"/>
      <c r="BC371" s="182">
        <f>IFERROR(VLOOKUP(Tableau210[[#This Row],[OPERATION]],Tableau4[],2,FALSE),"")</f>
        <v>0</v>
      </c>
      <c r="BD371" s="177" cm="1">
        <f t="array" ref="BD371">IFERROR(
   SUM(
      _xlfn._xlws.FILTER(
         Tableau3[Nb Platinage Joint],
         (Tableau3[ITEM]=Tableau210[[#This Row],[NOM]])*
         (Tableau3[Rep.]=Tableau210[[#This Row],[REPERE BUTA]])
      )
   ),
0)</f>
        <v>0</v>
      </c>
      <c r="BE371" s="182">
        <f>IFERROR(VLOOKUP(Tableau210[[#This Row],[OPERATION]],Tableau4[],3,FALSE),"")</f>
        <v>1</v>
      </c>
      <c r="BF371" s="177" cm="1">
        <f t="array" ref="BF371">IFERROR(
   SUM(
      _xlfn._xlws.FILTER(
         Tableau3[Joint Définitif Nb],
         (Tableau3[ITEM]=Tableau210[[#This Row],[NOM]])*
         (Tableau3[Rep.]=Tableau210[[#This Row],[REPERE BUTA]])
      )
   ),
0)</f>
        <v>2</v>
      </c>
      <c r="BG371" s="117" t="s">
        <v>3424</v>
      </c>
      <c r="BH371" s="177" t="str" cm="1">
        <f t="array" ref="BH3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1" s="411" t="s">
        <v>129</v>
      </c>
      <c r="BJ371" s="117" t="s">
        <v>3424</v>
      </c>
      <c r="BK371" s="117" t="s">
        <v>3424</v>
      </c>
      <c r="BL371" s="167" t="s">
        <v>2380</v>
      </c>
      <c r="BM371" s="167"/>
      <c r="BN371" s="117"/>
      <c r="BO371" s="117"/>
      <c r="BP371" s="117"/>
      <c r="BQ371" s="48"/>
      <c r="BR371" s="119"/>
      <c r="BS371" s="48"/>
      <c r="BT371" s="48"/>
      <c r="BU371" s="48"/>
      <c r="BV371" s="48"/>
      <c r="BW371" s="48"/>
      <c r="BX371" s="48"/>
    </row>
    <row r="372" spans="1:76" ht="15.75" hidden="1" x14ac:dyDescent="0.25">
      <c r="A372" s="48" t="e" cm="1">
        <f t="array" ref="A372">_xlfn.XLOOKUP(Tableau210[[#This Row],[NOM]]&amp;Tableau210[[#This Row],[REPERE BUTA]],[6]!Tableau16[POSTE TECHNIQUE]&amp;[6]!Tableau16[Repere ADM],[6]!Tableau16[NUMERO CLIENT])</f>
        <v>#N/A</v>
      </c>
      <c r="B372" s="48" t="e" cm="1">
        <f t="array" ref="B372">_xlfn.XLOOKUP(Tableau210[[#This Row],[NOM]]&amp;Tableau210[[#This Row],[REPERE BUTA]],[6]!Tableau16[POSTE TECHNIQUE]&amp;[6]!Tableau16[Repere REF],[6]!Tableau16[NUMERO CLIENT])</f>
        <v>#N/A</v>
      </c>
      <c r="C372" s="48" cm="1">
        <f t="array" ref="C372">_xlfn.XLOOKUP(Tableau210[[#This Row],[NOM]]&amp;Tableau210[[#This Row],[Repere Ubleam]],[7]Sheet1!$C$2:$C$2995&amp;[7]Sheet1!$I$2:$I$2995,[7]Sheet1!$A$2:$A$2995)</f>
        <v>345</v>
      </c>
      <c r="D372" s="48" t="str">
        <f>C372&amp;""</f>
        <v>345</v>
      </c>
      <c r="E372" s="48" t="e">
        <v>#N/A</v>
      </c>
      <c r="F372" s="48" t="e">
        <v>#N/A</v>
      </c>
      <c r="G372" s="187" t="s">
        <v>1357</v>
      </c>
      <c r="H372" s="158" t="s">
        <v>1067</v>
      </c>
      <c r="I372" s="158" t="s">
        <v>80</v>
      </c>
      <c r="J372" s="158" t="s">
        <v>1071</v>
      </c>
      <c r="K372" s="158" t="str">
        <f>_xlfn.XLOOKUP(Tableau210[[#This Row],[NOM]],[8]LUT!$I$5:$I$301,[8]LUT!$N$5:$N$301)</f>
        <v xml:space="preserve">echangeur </v>
      </c>
      <c r="L372" s="158" t="s">
        <v>399</v>
      </c>
      <c r="M372" s="119" t="s">
        <v>2186</v>
      </c>
      <c r="N372" s="119" t="s">
        <v>2186</v>
      </c>
      <c r="O372" s="119"/>
      <c r="P372" s="119"/>
      <c r="Q372" s="119"/>
      <c r="R372" s="119"/>
      <c r="S372" s="119"/>
      <c r="T372" s="119"/>
      <c r="U372" s="119"/>
      <c r="V372" s="119"/>
      <c r="W372" s="117" t="s">
        <v>2159</v>
      </c>
      <c r="X372" s="207" cm="1">
        <f t="array" ref="X3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7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72" s="117" t="s">
        <v>3424</v>
      </c>
      <c r="AA372" s="207" cm="1">
        <f t="array" ref="AA3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72" s="48"/>
      <c r="AD372" s="117" t="s">
        <v>2196</v>
      </c>
      <c r="AE372" s="119"/>
      <c r="AF372" s="181">
        <f>IFERROR(VLOOKUP(Tableau210[[#This Row],[OPERATION]],Tableau4[],5,FALSE),"")</f>
        <v>0</v>
      </c>
      <c r="AG372" s="178"/>
      <c r="AH372" s="182">
        <f>IFERROR(VLOOKUP(Tableau210[[#This Row],[OPERATION]],Tableau4[],4,FALSE),"")</f>
        <v>0</v>
      </c>
      <c r="AI372" s="178"/>
      <c r="AJ372" s="181" t="str">
        <f>IF(Tableau210[[#This Row],[NB JP EMIS]]=1,"1 JP","") &amp; IF(Tableau210[[#This Row],[NB BP EMIS]]=1," 1 BP","")</f>
        <v/>
      </c>
      <c r="AK372" s="178"/>
      <c r="AL372" s="117" t="s">
        <v>2527</v>
      </c>
      <c r="AM372" s="117">
        <f>IFERROR(+VLOOKUP(AY372,Tiges!$G$4:$I$569,3,FALSE),"")</f>
        <v>32</v>
      </c>
      <c r="AN372" s="48"/>
      <c r="AO372" s="117" t="s">
        <v>3424</v>
      </c>
      <c r="AP372" s="177" cm="1">
        <f t="array" ref="AP3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72" s="117" t="s">
        <v>3424</v>
      </c>
      <c r="AS372" s="177" t="str" cm="1">
        <f t="array" ref="AS3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72" s="117" t="s">
        <v>3424</v>
      </c>
      <c r="AV372" s="177" t="str" cm="1">
        <f t="array" ref="AV3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2" s="117"/>
      <c r="AY372" s="117" cm="1">
        <f t="array" ref="AY372">IFERROR(_xlfn.XLOOKUP(Tableau210[[#This Row],[DN DONNEES BUTA ]]&amp;Tableau210[[#This Row],[PN DONNEES BUTA]],Tiges!$B$4:$B$79&amp;Tiges!$C$4:$C$79,Tiges!$G$4:$G$79),"")</f>
        <v>20</v>
      </c>
      <c r="AZ372" s="117"/>
      <c r="BA372" s="117" cm="1">
        <f t="array" ref="BA372">IFERROR(_xlfn.XLOOKUP(Tableau210[[#This Row],[DN DONNEES BUTA ]]&amp;Tableau210[[#This Row],[PN DONNEES BUTA]],Tiges!$B$4:$B$79&amp;Tiges!$C$4:$C$79,Tiges!$H$4:$H$79),"")</f>
        <v>110</v>
      </c>
      <c r="BB372" s="117"/>
      <c r="BC372" s="182">
        <f>IFERROR(VLOOKUP(Tableau210[[#This Row],[OPERATION]],Tableau4[],2,FALSE),"")</f>
        <v>0</v>
      </c>
      <c r="BD372" s="177"/>
      <c r="BE372" s="182">
        <f>IFERROR(VLOOKUP(Tableau210[[#This Row],[OPERATION]],Tableau4[],3,FALSE),"")</f>
        <v>1</v>
      </c>
      <c r="BF372" s="177"/>
      <c r="BG372" s="117" t="s">
        <v>3424</v>
      </c>
      <c r="BH372" s="177" t="str" cm="1">
        <f t="array" ref="BH3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2" s="411" t="s">
        <v>129</v>
      </c>
      <c r="BJ372" s="117" t="s">
        <v>3424</v>
      </c>
      <c r="BK372" s="117" t="s">
        <v>3424</v>
      </c>
      <c r="BL372" s="167" t="s">
        <v>2380</v>
      </c>
      <c r="BM372" s="167"/>
      <c r="BN372" s="117"/>
      <c r="BO372" s="117"/>
      <c r="BP372" s="117"/>
      <c r="BQ372" s="48"/>
      <c r="BR372" s="119"/>
      <c r="BS372" s="48"/>
      <c r="BT372" s="48"/>
      <c r="BU372" s="48"/>
      <c r="BV372" s="48"/>
      <c r="BW372" s="48"/>
      <c r="BX372" s="48"/>
    </row>
    <row r="373" spans="1:76" ht="15.75" hidden="1" x14ac:dyDescent="0.25">
      <c r="A373" s="48" t="e" cm="1">
        <f t="array" ref="A373">_xlfn.XLOOKUP(Tableau210[[#This Row],[NOM]]&amp;Tableau210[[#This Row],[REPERE BUTA]],[6]!Tableau16[POSTE TECHNIQUE]&amp;[6]!Tableau16[Repere ADM],[6]!Tableau16[NUMERO CLIENT])</f>
        <v>#N/A</v>
      </c>
      <c r="B373" s="48" t="e" cm="1">
        <f t="array" ref="B373">_xlfn.XLOOKUP(Tableau210[[#This Row],[NOM]]&amp;Tableau210[[#This Row],[REPERE BUTA]],[6]!Tableau16[POSTE TECHNIQUE]&amp;[6]!Tableau16[Repere REF],[6]!Tableau16[NUMERO CLIENT])</f>
        <v>#N/A</v>
      </c>
      <c r="C373" s="48" cm="1">
        <f t="array" ref="C373">_xlfn.XLOOKUP(Tableau210[[#This Row],[NOM]]&amp;Tableau210[[#This Row],[Repere Ubleam]],[7]Sheet1!$C$2:$C$2995&amp;[7]Sheet1!$I$2:$I$2995,[7]Sheet1!$A$2:$A$2995)</f>
        <v>346</v>
      </c>
      <c r="D373" s="48" t="str">
        <f>C373&amp;""</f>
        <v>346</v>
      </c>
      <c r="E373" s="48" t="e">
        <v>#N/A</v>
      </c>
      <c r="F373" s="48" t="e">
        <v>#N/A</v>
      </c>
      <c r="G373" s="187" t="s">
        <v>1357</v>
      </c>
      <c r="H373" s="158" t="s">
        <v>1067</v>
      </c>
      <c r="I373" s="158" t="s">
        <v>80</v>
      </c>
      <c r="J373" s="158" t="s">
        <v>1071</v>
      </c>
      <c r="K373" s="158" t="str">
        <f>_xlfn.XLOOKUP(Tableau210[[#This Row],[NOM]],[8]LUT!$I$5:$I$301,[8]LUT!$N$5:$N$301)</f>
        <v xml:space="preserve">echangeur </v>
      </c>
      <c r="L373" s="158" t="s">
        <v>379</v>
      </c>
      <c r="M373" s="158" t="s">
        <v>2207</v>
      </c>
      <c r="N373" s="158" t="s">
        <v>2207</v>
      </c>
      <c r="O373" s="119" t="s">
        <v>2219</v>
      </c>
      <c r="P373" s="119"/>
      <c r="Q373" s="119"/>
      <c r="R373" s="119"/>
      <c r="S373" s="119"/>
      <c r="T373" s="119"/>
      <c r="U373" s="119"/>
      <c r="V373" s="119"/>
      <c r="W373" s="117" t="s">
        <v>2159</v>
      </c>
      <c r="X373" s="207" cm="1">
        <f t="array" ref="X3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7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73" s="117" t="s">
        <v>3424</v>
      </c>
      <c r="AA373" s="207" cm="1">
        <f t="array" ref="AA3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73" s="48"/>
      <c r="AD373" s="117" t="s">
        <v>2197</v>
      </c>
      <c r="AE373" s="119"/>
      <c r="AF373" s="181">
        <f>IFERROR(VLOOKUP(Tableau210[[#This Row],[OPERATION]],Tableau4[],5,FALSE),"")</f>
        <v>0</v>
      </c>
      <c r="AG373" s="178" cm="1">
        <f t="array" ref="AG373">IFERROR(
   SUM(
      _xlfn._xlws.FILTER(
         Tableau3[JP],
         (Tableau3[ITEM]=Tableau210[[#This Row],[NOM]])*
         (Tableau3[Rep.]=Tableau210[[#This Row],[REPERE BUTA]])
      )
   ),
0)</f>
        <v>0</v>
      </c>
      <c r="AH373" s="182">
        <f>IFERROR(VLOOKUP(Tableau210[[#This Row],[OPERATION]],Tableau4[],4,FALSE),"")</f>
        <v>1</v>
      </c>
      <c r="AI373" s="178" cm="1">
        <f t="array" ref="AI373">IFERROR(
   SUM(
      _xlfn._xlws.FILTER(
         Tableau3[BP],
         (Tableau3[ITEM]=Tableau210[[#This Row],[NOM]])*
         (Tableau3[Rep.]=Tableau210[[#This Row],[REPERE BUTA]])
      )
   ),
0)</f>
        <v>1</v>
      </c>
      <c r="AJ373" s="181" t="str">
        <f>IF(Tableau210[[#This Row],[NB JP EMIS]]=1,"1 JP","") &amp; IF(Tableau210[[#This Row],[NB BP EMIS]]=1," 1 BP","")</f>
        <v xml:space="preserve"> 1 BP</v>
      </c>
      <c r="AK373" s="178" t="str">
        <f>IF(Tableau210[[#This Row],[NB JP BUTA]]=1,"1 JP","") &amp; IF(Tableau210[[#This Row],[Nb BP BUTA]]=1," 1 BP","") &amp; IF(Tableau210[[#This Row],[Nb BP BUTA]]=2," 2 BP","")</f>
        <v xml:space="preserve"> 1 BP</v>
      </c>
      <c r="AL373" s="117" t="s">
        <v>2527</v>
      </c>
      <c r="AM373" s="117">
        <f>IFERROR(+VLOOKUP(AY373,Tiges!$G$4:$I$569,3,FALSE),"")</f>
        <v>22</v>
      </c>
      <c r="AN373" s="48"/>
      <c r="AO373" s="117" t="s">
        <v>3424</v>
      </c>
      <c r="AP373" s="177" cm="1">
        <f t="array" ref="AP3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73" s="117" t="s">
        <v>3424</v>
      </c>
      <c r="AS373" s="177" t="str" cm="1">
        <f t="array" ref="AS3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73" s="117" t="s">
        <v>3424</v>
      </c>
      <c r="AV373" s="177" t="str" cm="1">
        <f t="array" ref="AV3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3" s="117"/>
      <c r="AY373" s="117" cm="1">
        <f t="array" ref="AY373">IFERROR(_xlfn.XLOOKUP(Tableau210[[#This Row],[DN DONNEES BUTA ]]&amp;Tableau210[[#This Row],[PN DONNEES BUTA]],Tiges!$B$4:$B$79&amp;Tiges!$C$4:$C$79,Tiges!$G$4:$G$79),"")</f>
        <v>14</v>
      </c>
      <c r="AZ373" s="117"/>
      <c r="BA373" s="117" cm="1">
        <f t="array" ref="BA373">IFERROR(_xlfn.XLOOKUP(Tableau210[[#This Row],[DN DONNEES BUTA ]]&amp;Tableau210[[#This Row],[PN DONNEES BUTA]],Tiges!$B$4:$B$79&amp;Tiges!$C$4:$C$79,Tiges!$H$4:$H$79),"")</f>
        <v>80</v>
      </c>
      <c r="BB373" s="117"/>
      <c r="BC373" s="182">
        <f>IFERROR(VLOOKUP(Tableau210[[#This Row],[OPERATION]],Tableau4[],2,FALSE),"")</f>
        <v>1</v>
      </c>
      <c r="BD373" s="177" cm="1">
        <f t="array" ref="BD373">IFERROR(
   SUM(
      _xlfn._xlws.FILTER(
         Tableau3[Nb Platinage Joint],
         (Tableau3[ITEM]=Tableau210[[#This Row],[NOM]])*
         (Tableau3[Rep.]=Tableau210[[#This Row],[REPERE BUTA]])
      )
   ),
0)</f>
        <v>1</v>
      </c>
      <c r="BE373" s="182">
        <f>IFERROR(VLOOKUP(Tableau210[[#This Row],[OPERATION]],Tableau4[],3,FALSE),"")</f>
        <v>1</v>
      </c>
      <c r="BF373" s="177" cm="1">
        <f t="array" ref="BF373">IFERROR(
   SUM(
      _xlfn._xlws.FILTER(
         Tableau3[Joint Définitif Nb],
         (Tableau3[ITEM]=Tableau210[[#This Row],[NOM]])*
         (Tableau3[Rep.]=Tableau210[[#This Row],[REPERE BUTA]])
      )
   ),
0)</f>
        <v>2</v>
      </c>
      <c r="BG373" s="117" t="s">
        <v>3424</v>
      </c>
      <c r="BH373" s="177" t="str" cm="1">
        <f t="array" ref="BH3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3" s="411" t="s">
        <v>129</v>
      </c>
      <c r="BJ373" s="117" t="s">
        <v>3424</v>
      </c>
      <c r="BK373" s="117" t="s">
        <v>3424</v>
      </c>
      <c r="BL373" s="167" t="s">
        <v>2380</v>
      </c>
      <c r="BM373" s="167"/>
      <c r="BN373" s="117"/>
      <c r="BO373" s="117"/>
      <c r="BP373" s="117"/>
      <c r="BQ373" s="48"/>
      <c r="BR373" s="119"/>
      <c r="BS373" s="48"/>
      <c r="BT373" s="48"/>
      <c r="BU373" s="48"/>
      <c r="BV373" s="48"/>
      <c r="BW373" s="48"/>
      <c r="BX373" s="48"/>
    </row>
    <row r="374" spans="1:76" ht="15.75" hidden="1" x14ac:dyDescent="0.25">
      <c r="A374" s="48" t="e" cm="1">
        <f t="array" ref="A374">_xlfn.XLOOKUP(Tableau210[[#This Row],[NOM]]&amp;Tableau210[[#This Row],[REPERE BUTA]],[6]!Tableau16[POSTE TECHNIQUE]&amp;[6]!Tableau16[Repere ADM],[6]!Tableau16[NUMERO CLIENT])</f>
        <v>#N/A</v>
      </c>
      <c r="B374" s="48" t="e" cm="1">
        <f t="array" ref="B374">_xlfn.XLOOKUP(Tableau210[[#This Row],[NOM]]&amp;Tableau210[[#This Row],[REPERE BUTA]],[6]!Tableau16[POSTE TECHNIQUE]&amp;[6]!Tableau16[Repere REF],[6]!Tableau16[NUMERO CLIENT])</f>
        <v>#N/A</v>
      </c>
      <c r="C374" s="48" cm="1">
        <f t="array" ref="C374">_xlfn.XLOOKUP(Tableau210[[#This Row],[NOM]]&amp;Tableau210[[#This Row],[Repere Ubleam]],[7]Sheet1!$C$2:$C$2995&amp;[7]Sheet1!$I$2:$I$2995,[7]Sheet1!$A$2:$A$2995)</f>
        <v>347</v>
      </c>
      <c r="D374" s="48" t="str">
        <f>C374&amp;""</f>
        <v>347</v>
      </c>
      <c r="E374" s="48" t="e">
        <v>#N/A</v>
      </c>
      <c r="F374" s="48" t="e">
        <v>#N/A</v>
      </c>
      <c r="G374" s="187" t="s">
        <v>1357</v>
      </c>
      <c r="H374" s="158" t="s">
        <v>1067</v>
      </c>
      <c r="I374" s="158" t="s">
        <v>80</v>
      </c>
      <c r="J374" s="158" t="s">
        <v>1071</v>
      </c>
      <c r="K374" s="158" t="str">
        <f>_xlfn.XLOOKUP(Tableau210[[#This Row],[NOM]],[8]LUT!$I$5:$I$301,[8]LUT!$N$5:$N$301)</f>
        <v xml:space="preserve">echangeur </v>
      </c>
      <c r="L374" s="158" t="s">
        <v>379</v>
      </c>
      <c r="M374" s="158" t="s">
        <v>2187</v>
      </c>
      <c r="N374" s="158" t="s">
        <v>2187</v>
      </c>
      <c r="O374" s="119" t="s">
        <v>2118</v>
      </c>
      <c r="P374" s="119"/>
      <c r="Q374" s="119"/>
      <c r="R374" s="119"/>
      <c r="S374" s="119"/>
      <c r="T374" s="119"/>
      <c r="U374" s="119"/>
      <c r="V374" s="119"/>
      <c r="W374" s="117" t="s">
        <v>2159</v>
      </c>
      <c r="X374" s="207" cm="1">
        <f t="array" ref="X3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7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74" s="117" t="s">
        <v>3424</v>
      </c>
      <c r="AA374" s="207" cm="1">
        <f t="array" ref="AA3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74" s="48"/>
      <c r="AD374" s="117" t="s">
        <v>2196</v>
      </c>
      <c r="AE374" s="119"/>
      <c r="AF374" s="181">
        <f>IFERROR(VLOOKUP(Tableau210[[#This Row],[OPERATION]],Tableau4[],5,FALSE),"")</f>
        <v>0</v>
      </c>
      <c r="AG374" s="178"/>
      <c r="AH374" s="182">
        <f>IFERROR(VLOOKUP(Tableau210[[#This Row],[OPERATION]],Tableau4[],4,FALSE),"")</f>
        <v>0</v>
      </c>
      <c r="AI374" s="178"/>
      <c r="AJ374" s="181" t="str">
        <f>IF(Tableau210[[#This Row],[NB JP EMIS]]=1,"1 JP","") &amp; IF(Tableau210[[#This Row],[NB BP EMIS]]=1," 1 BP","")</f>
        <v/>
      </c>
      <c r="AK374" s="178"/>
      <c r="AL374" s="117" t="s">
        <v>2527</v>
      </c>
      <c r="AM374" s="117">
        <f>IFERROR(+VLOOKUP(AY374,Tiges!$G$4:$I$569,3,FALSE),"")</f>
        <v>22</v>
      </c>
      <c r="AN374" s="48"/>
      <c r="AO374" s="117" t="s">
        <v>3424</v>
      </c>
      <c r="AP374" s="177" cm="1">
        <f t="array" ref="AP3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74" s="117" t="s">
        <v>3424</v>
      </c>
      <c r="AS374" s="177" t="str" cm="1">
        <f t="array" ref="AS3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74" s="117" t="s">
        <v>3424</v>
      </c>
      <c r="AV374" s="177" t="str" cm="1">
        <f t="array" ref="AV3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4" s="117"/>
      <c r="AY374" s="117" cm="1">
        <f t="array" ref="AY374">IFERROR(_xlfn.XLOOKUP(Tableau210[[#This Row],[DN DONNEES BUTA ]]&amp;Tableau210[[#This Row],[PN DONNEES BUTA]],Tiges!$B$4:$B$79&amp;Tiges!$C$4:$C$79,Tiges!$G$4:$G$79),"")</f>
        <v>14</v>
      </c>
      <c r="AZ374" s="117"/>
      <c r="BA374" s="117" cm="1">
        <f t="array" ref="BA374">IFERROR(_xlfn.XLOOKUP(Tableau210[[#This Row],[DN DONNEES BUTA ]]&amp;Tableau210[[#This Row],[PN DONNEES BUTA]],Tiges!$B$4:$B$79&amp;Tiges!$C$4:$C$79,Tiges!$H$4:$H$79),"")</f>
        <v>80</v>
      </c>
      <c r="BB374" s="117"/>
      <c r="BC374" s="182">
        <f>IFERROR(VLOOKUP(Tableau210[[#This Row],[OPERATION]],Tableau4[],2,FALSE),"")</f>
        <v>0</v>
      </c>
      <c r="BD374" s="177"/>
      <c r="BE374" s="182">
        <f>IFERROR(VLOOKUP(Tableau210[[#This Row],[OPERATION]],Tableau4[],3,FALSE),"")</f>
        <v>1</v>
      </c>
      <c r="BF374" s="177"/>
      <c r="BG374" s="117" t="s">
        <v>3424</v>
      </c>
      <c r="BH374" s="177" t="str" cm="1">
        <f t="array" ref="BH3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4" s="411" t="s">
        <v>129</v>
      </c>
      <c r="BJ374" s="117" t="s">
        <v>3424</v>
      </c>
      <c r="BK374" s="117" t="s">
        <v>3424</v>
      </c>
      <c r="BL374" s="167" t="s">
        <v>2380</v>
      </c>
      <c r="BM374" s="167"/>
      <c r="BN374" s="117"/>
      <c r="BO374" s="117"/>
      <c r="BP374" s="117"/>
      <c r="BQ374" s="48"/>
      <c r="BR374" s="119"/>
      <c r="BS374" s="48"/>
      <c r="BT374" s="48"/>
      <c r="BU374" s="48"/>
      <c r="BV374" s="48"/>
      <c r="BW374" s="48"/>
      <c r="BX374" s="48"/>
    </row>
    <row r="375" spans="1:76" ht="15.75" hidden="1" x14ac:dyDescent="0.25">
      <c r="A375" s="48" t="e" cm="1">
        <f t="array" ref="A375">_xlfn.XLOOKUP(Tableau210[[#This Row],[NOM]]&amp;Tableau210[[#This Row],[REPERE BUTA]],[6]!Tableau16[POSTE TECHNIQUE]&amp;[6]!Tableau16[Repere ADM],[6]!Tableau16[NUMERO CLIENT])</f>
        <v>#N/A</v>
      </c>
      <c r="B375" s="48" t="e" cm="1">
        <f t="array" ref="B375">_xlfn.XLOOKUP(Tableau210[[#This Row],[NOM]]&amp;Tableau210[[#This Row],[REPERE BUTA]],[6]!Tableau16[POSTE TECHNIQUE]&amp;[6]!Tableau16[Repere REF],[6]!Tableau16[NUMERO CLIENT])</f>
        <v>#N/A</v>
      </c>
      <c r="C375" s="48" cm="1">
        <f t="array" ref="C375">_xlfn.XLOOKUP(Tableau210[[#This Row],[NOM]]&amp;Tableau210[[#This Row],[Repere Ubleam]],[7]Sheet1!$C$2:$C$2995&amp;[7]Sheet1!$I$2:$I$2995,[7]Sheet1!$A$2:$A$2995)</f>
        <v>348</v>
      </c>
      <c r="D375" s="48" t="str">
        <f>C375&amp;""</f>
        <v>348</v>
      </c>
      <c r="E375" s="48" t="e">
        <v>#N/A</v>
      </c>
      <c r="F375" s="48" t="e">
        <v>#N/A</v>
      </c>
      <c r="G375" s="187" t="s">
        <v>1357</v>
      </c>
      <c r="H375" s="158" t="s">
        <v>1067</v>
      </c>
      <c r="I375" s="158" t="s">
        <v>80</v>
      </c>
      <c r="J375" s="158" t="s">
        <v>1071</v>
      </c>
      <c r="K375" s="158" t="str">
        <f>_xlfn.XLOOKUP(Tableau210[[#This Row],[NOM]],[8]LUT!$I$5:$I$301,[8]LUT!$N$5:$N$301)</f>
        <v xml:space="preserve">echangeur </v>
      </c>
      <c r="L375" s="158" t="s">
        <v>380</v>
      </c>
      <c r="M375" s="158" t="s">
        <v>2208</v>
      </c>
      <c r="N375" s="158" t="s">
        <v>2208</v>
      </c>
      <c r="O375" s="119" t="s">
        <v>2218</v>
      </c>
      <c r="P375" s="119"/>
      <c r="Q375" s="119"/>
      <c r="R375" s="119"/>
      <c r="S375" s="119"/>
      <c r="T375" s="119"/>
      <c r="U375" s="119"/>
      <c r="V375" s="119"/>
      <c r="W375" s="117" t="s">
        <v>2159</v>
      </c>
      <c r="X375" s="207" cm="1">
        <f t="array" ref="X3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7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75" s="117" t="s">
        <v>3424</v>
      </c>
      <c r="AA375" s="207" cm="1">
        <f t="array" ref="AA3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75" s="48"/>
      <c r="AD375" s="117" t="s">
        <v>2197</v>
      </c>
      <c r="AE375" s="119"/>
      <c r="AF375" s="181">
        <f>IFERROR(VLOOKUP(Tableau210[[#This Row],[OPERATION]],Tableau4[],5,FALSE),"")</f>
        <v>0</v>
      </c>
      <c r="AG375" s="178" cm="1">
        <f t="array" ref="AG375">IFERROR(
   SUM(
      _xlfn._xlws.FILTER(
         Tableau3[JP],
         (Tableau3[ITEM]=Tableau210[[#This Row],[NOM]])*
         (Tableau3[Rep.]=Tableau210[[#This Row],[REPERE BUTA]])
      )
   ),
0)</f>
        <v>0</v>
      </c>
      <c r="AH375" s="182">
        <f>IFERROR(VLOOKUP(Tableau210[[#This Row],[OPERATION]],Tableau4[],4,FALSE),"")</f>
        <v>1</v>
      </c>
      <c r="AI375" s="178" cm="1">
        <f t="array" ref="AI375">IFERROR(
   SUM(
      _xlfn._xlws.FILTER(
         Tableau3[BP],
         (Tableau3[ITEM]=Tableau210[[#This Row],[NOM]])*
         (Tableau3[Rep.]=Tableau210[[#This Row],[REPERE BUTA]])
      )
   ),
0)</f>
        <v>1</v>
      </c>
      <c r="AJ375" s="181" t="str">
        <f>IF(Tableau210[[#This Row],[NB JP EMIS]]=1,"1 JP","") &amp; IF(Tableau210[[#This Row],[NB BP EMIS]]=1," 1 BP","")</f>
        <v xml:space="preserve"> 1 BP</v>
      </c>
      <c r="AK375" s="178" t="str">
        <f>IF(Tableau210[[#This Row],[NB JP BUTA]]=1,"1 JP","") &amp; IF(Tableau210[[#This Row],[Nb BP BUTA]]=1," 1 BP","") &amp; IF(Tableau210[[#This Row],[Nb BP BUTA]]=2," 2 BP","")</f>
        <v xml:space="preserve"> 1 BP</v>
      </c>
      <c r="AL375" s="117" t="s">
        <v>2527</v>
      </c>
      <c r="AM375" s="117">
        <f>IFERROR(+VLOOKUP(AY375,Tiges!$G$4:$I$569,3,FALSE),"")</f>
        <v>22</v>
      </c>
      <c r="AN375" s="48"/>
      <c r="AO375" s="117" t="s">
        <v>3424</v>
      </c>
      <c r="AP375" s="177" cm="1">
        <f t="array" ref="AP3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75" s="117" t="s">
        <v>3424</v>
      </c>
      <c r="AS375" s="177" t="str" cm="1">
        <f t="array" ref="AS3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375" s="117" t="s">
        <v>3424</v>
      </c>
      <c r="AV375" s="177" t="str" cm="1">
        <f t="array" ref="AV3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5" s="117"/>
      <c r="AY375" s="117" cm="1">
        <f t="array" ref="AY375">IFERROR(_xlfn.XLOOKUP(Tableau210[[#This Row],[DN DONNEES BUTA ]]&amp;Tableau210[[#This Row],[PN DONNEES BUTA]],Tiges!$B$4:$B$79&amp;Tiges!$C$4:$C$79,Tiges!$G$4:$G$79),"")</f>
        <v>14</v>
      </c>
      <c r="AZ375" s="117"/>
      <c r="BA375" s="117" cm="1">
        <f t="array" ref="BA375">IFERROR(_xlfn.XLOOKUP(Tableau210[[#This Row],[DN DONNEES BUTA ]]&amp;Tableau210[[#This Row],[PN DONNEES BUTA]],Tiges!$B$4:$B$79&amp;Tiges!$C$4:$C$79,Tiges!$H$4:$H$79),"")</f>
        <v>80</v>
      </c>
      <c r="BB375" s="117"/>
      <c r="BC375" s="182">
        <f>IFERROR(VLOOKUP(Tableau210[[#This Row],[OPERATION]],Tableau4[],2,FALSE),"")</f>
        <v>1</v>
      </c>
      <c r="BD375" s="177" cm="1">
        <f t="array" ref="BD375">IFERROR(
   SUM(
      _xlfn._xlws.FILTER(
         Tableau3[Nb Platinage Joint],
         (Tableau3[ITEM]=Tableau210[[#This Row],[NOM]])*
         (Tableau3[Rep.]=Tableau210[[#This Row],[REPERE BUTA]])
      )
   ),
0)</f>
        <v>1</v>
      </c>
      <c r="BE375" s="182">
        <f>IFERROR(VLOOKUP(Tableau210[[#This Row],[OPERATION]],Tableau4[],3,FALSE),"")</f>
        <v>1</v>
      </c>
      <c r="BF375" s="177" cm="1">
        <f t="array" ref="BF375">IFERROR(
   SUM(
      _xlfn._xlws.FILTER(
         Tableau3[Joint Définitif Nb],
         (Tableau3[ITEM]=Tableau210[[#This Row],[NOM]])*
         (Tableau3[Rep.]=Tableau210[[#This Row],[REPERE BUTA]])
      )
   ),
0)</f>
        <v>2</v>
      </c>
      <c r="BG375" s="117" t="s">
        <v>3424</v>
      </c>
      <c r="BH375" s="177" t="str" cm="1">
        <f t="array" ref="BH3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5" s="411" t="s">
        <v>129</v>
      </c>
      <c r="BJ375" s="117" t="s">
        <v>3424</v>
      </c>
      <c r="BK375" s="117" t="s">
        <v>3424</v>
      </c>
      <c r="BL375" s="167" t="s">
        <v>2380</v>
      </c>
      <c r="BM375" s="167"/>
      <c r="BN375" s="117"/>
      <c r="BO375" s="117"/>
      <c r="BP375" s="117"/>
      <c r="BQ375" s="48"/>
      <c r="BR375" s="119"/>
      <c r="BS375" s="48"/>
      <c r="BT375" s="48"/>
      <c r="BU375" s="48"/>
      <c r="BV375" s="48"/>
      <c r="BW375" s="48"/>
      <c r="BX375" s="48"/>
    </row>
    <row r="376" spans="1:76" ht="15.75" hidden="1" x14ac:dyDescent="0.25">
      <c r="A376" s="48" t="e" cm="1">
        <f t="array" ref="A376">_xlfn.XLOOKUP(Tableau210[[#This Row],[NOM]]&amp;Tableau210[[#This Row],[REPERE BUTA]],[6]!Tableau16[POSTE TECHNIQUE]&amp;[6]!Tableau16[Repere ADM],[6]!Tableau16[NUMERO CLIENT])</f>
        <v>#N/A</v>
      </c>
      <c r="B376" s="48" t="e" cm="1">
        <f t="array" ref="B376">_xlfn.XLOOKUP(Tableau210[[#This Row],[NOM]]&amp;Tableau210[[#This Row],[REPERE BUTA]],[6]!Tableau16[POSTE TECHNIQUE]&amp;[6]!Tableau16[Repere REF],[6]!Tableau16[NUMERO CLIENT])</f>
        <v>#N/A</v>
      </c>
      <c r="C376" s="48" cm="1">
        <f t="array" ref="C376">_xlfn.XLOOKUP(Tableau210[[#This Row],[NOM]]&amp;Tableau210[[#This Row],[Repere Ubleam]],[7]Sheet1!$C$2:$C$2995&amp;[7]Sheet1!$I$2:$I$2995,[7]Sheet1!$A$2:$A$2995)</f>
        <v>349</v>
      </c>
      <c r="D376" s="48" t="str">
        <f>C376&amp;""</f>
        <v>349</v>
      </c>
      <c r="E376" s="48" t="e">
        <v>#N/A</v>
      </c>
      <c r="F376" s="48" t="e">
        <v>#N/A</v>
      </c>
      <c r="G376" s="187" t="s">
        <v>1357</v>
      </c>
      <c r="H376" s="158" t="s">
        <v>1067</v>
      </c>
      <c r="I376" s="158" t="s">
        <v>80</v>
      </c>
      <c r="J376" s="158" t="s">
        <v>1071</v>
      </c>
      <c r="K376" s="158" t="str">
        <f>_xlfn.XLOOKUP(Tableau210[[#This Row],[NOM]],[8]LUT!$I$5:$I$301,[8]LUT!$N$5:$N$301)</f>
        <v xml:space="preserve">echangeur </v>
      </c>
      <c r="L376" s="158" t="s">
        <v>380</v>
      </c>
      <c r="M376" s="158" t="s">
        <v>2188</v>
      </c>
      <c r="N376" s="158" t="s">
        <v>2188</v>
      </c>
      <c r="O376" s="119" t="s">
        <v>2216</v>
      </c>
      <c r="P376" s="119"/>
      <c r="Q376" s="119"/>
      <c r="R376" s="119"/>
      <c r="S376" s="119"/>
      <c r="T376" s="119"/>
      <c r="U376" s="119"/>
      <c r="V376" s="119"/>
      <c r="W376" s="148">
        <v>40</v>
      </c>
      <c r="X376" s="207" cm="1">
        <f t="array" ref="X3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37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76" s="148">
        <v>20</v>
      </c>
      <c r="AA376" s="207" cm="1">
        <f t="array" ref="AA3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76" s="48"/>
      <c r="AD376" s="117" t="s">
        <v>2196</v>
      </c>
      <c r="AE376" s="119"/>
      <c r="AF376" s="181">
        <f>IFERROR(VLOOKUP(Tableau210[[#This Row],[OPERATION]],Tableau4[],5,FALSE),"")</f>
        <v>0</v>
      </c>
      <c r="AG376" s="178"/>
      <c r="AH376" s="182">
        <f>IFERROR(VLOOKUP(Tableau210[[#This Row],[OPERATION]],Tableau4[],4,FALSE),"")</f>
        <v>0</v>
      </c>
      <c r="AI376" s="178"/>
      <c r="AJ376" s="181" t="str">
        <f>IF(Tableau210[[#This Row],[NB JP EMIS]]=1,"1 JP","") &amp; IF(Tableau210[[#This Row],[NB BP EMIS]]=1," 1 BP","")</f>
        <v/>
      </c>
      <c r="AK376" s="178"/>
      <c r="AL376" s="117" t="s">
        <v>2527</v>
      </c>
      <c r="AM376" s="117">
        <f>IFERROR(+VLOOKUP(AY376,Tiges!$G$4:$I$569,3,FALSE),"")</f>
        <v>22</v>
      </c>
      <c r="AN376" s="48"/>
      <c r="AO376" s="117">
        <v>4</v>
      </c>
      <c r="AP376" s="177" cm="1">
        <f t="array" ref="AP3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76" s="117" t="s">
        <v>2271</v>
      </c>
      <c r="AS376" s="177" t="str" cm="1">
        <f t="array" ref="AS3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3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376" s="117" t="s">
        <v>1123</v>
      </c>
      <c r="AV376" s="177" t="str" cm="1">
        <f t="array" ref="AV3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6" s="117"/>
      <c r="AY376" s="117" cm="1">
        <f t="array" ref="AY376">IFERROR(_xlfn.XLOOKUP(Tableau210[[#This Row],[DN DONNEES BUTA ]]&amp;Tableau210[[#This Row],[PN DONNEES BUTA]],Tiges!$B$4:$B$79&amp;Tiges!$C$4:$C$79,Tiges!$G$4:$G$79),"")</f>
        <v>14</v>
      </c>
      <c r="AZ376" s="117"/>
      <c r="BA376" s="117" cm="1">
        <f t="array" ref="BA376">IFERROR(_xlfn.XLOOKUP(Tableau210[[#This Row],[DN DONNEES BUTA ]]&amp;Tableau210[[#This Row],[PN DONNEES BUTA]],Tiges!$B$4:$B$79&amp;Tiges!$C$4:$C$79,Tiges!$H$4:$H$79),"")</f>
        <v>80</v>
      </c>
      <c r="BB376" s="117"/>
      <c r="BC376" s="182">
        <f>IFERROR(VLOOKUP(Tableau210[[#This Row],[OPERATION]],Tableau4[],2,FALSE),"")</f>
        <v>0</v>
      </c>
      <c r="BD376" s="177"/>
      <c r="BE376" s="182">
        <f>IFERROR(VLOOKUP(Tableau210[[#This Row],[OPERATION]],Tableau4[],3,FALSE),"")</f>
        <v>1</v>
      </c>
      <c r="BF376" s="177"/>
      <c r="BG376" s="117" t="s">
        <v>129</v>
      </c>
      <c r="BH376" s="177" t="str" cm="1">
        <f t="array" ref="BH3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76" s="117" t="s">
        <v>2268</v>
      </c>
      <c r="BK376" s="117" t="s">
        <v>2269</v>
      </c>
      <c r="BL376" s="167" t="s">
        <v>2380</v>
      </c>
      <c r="BM376" s="167"/>
      <c r="BN376" s="117"/>
      <c r="BO376" s="117"/>
      <c r="BP376" s="117"/>
      <c r="BQ376" s="48"/>
      <c r="BR376" s="119"/>
      <c r="BS376" s="48"/>
      <c r="BT376" s="48"/>
      <c r="BU376" s="48"/>
      <c r="BV376" s="48"/>
      <c r="BW376" s="48"/>
      <c r="BX376" s="48"/>
    </row>
    <row r="377" spans="1:76" ht="15.75" hidden="1" x14ac:dyDescent="0.25">
      <c r="A377" s="48" t="e" cm="1">
        <f t="array" ref="A377">_xlfn.XLOOKUP(Tableau210[[#This Row],[NOM]]&amp;Tableau210[[#This Row],[REPERE BUTA]],[6]!Tableau16[POSTE TECHNIQUE]&amp;[6]!Tableau16[Repere ADM],[6]!Tableau16[NUMERO CLIENT])</f>
        <v>#N/A</v>
      </c>
      <c r="B377" s="48" t="e" cm="1">
        <f t="array" ref="B377">_xlfn.XLOOKUP(Tableau210[[#This Row],[NOM]]&amp;Tableau210[[#This Row],[REPERE BUTA]],[6]!Tableau16[POSTE TECHNIQUE]&amp;[6]!Tableau16[Repere REF],[6]!Tableau16[NUMERO CLIENT])</f>
        <v>#N/A</v>
      </c>
      <c r="C377" s="48" cm="1">
        <f t="array" ref="C377">_xlfn.XLOOKUP(Tableau210[[#This Row],[NOM]]&amp;Tableau210[[#This Row],[Repere Ubleam]],[7]Sheet1!$C$2:$C$2995&amp;[7]Sheet1!$I$2:$I$2995,[7]Sheet1!$A$2:$A$2995)</f>
        <v>350</v>
      </c>
      <c r="D377" s="48" t="str">
        <f>C377&amp;""</f>
        <v>350</v>
      </c>
      <c r="E377" s="48" t="e">
        <v>#N/A</v>
      </c>
      <c r="F377" s="48" t="e">
        <v>#N/A</v>
      </c>
      <c r="G377" s="187" t="s">
        <v>1357</v>
      </c>
      <c r="H377" s="158" t="s">
        <v>1067</v>
      </c>
      <c r="I377" s="158" t="s">
        <v>80</v>
      </c>
      <c r="J377" s="158" t="s">
        <v>1071</v>
      </c>
      <c r="K377" s="158" t="str">
        <f>_xlfn.XLOOKUP(Tableau210[[#This Row],[NOM]],[8]LUT!$I$5:$I$301,[8]LUT!$N$5:$N$301)</f>
        <v xml:space="preserve">echangeur </v>
      </c>
      <c r="L377" s="158" t="s">
        <v>381</v>
      </c>
      <c r="M377" s="158" t="s">
        <v>2209</v>
      </c>
      <c r="N377" s="158" t="s">
        <v>2209</v>
      </c>
      <c r="O377" s="119" t="s">
        <v>2221</v>
      </c>
      <c r="P377" s="119"/>
      <c r="Q377" s="119"/>
      <c r="R377" s="119"/>
      <c r="S377" s="119"/>
      <c r="T377" s="119"/>
      <c r="U377" s="119"/>
      <c r="V377" s="119"/>
      <c r="W377" s="148">
        <v>25</v>
      </c>
      <c r="X377" s="207" cm="1">
        <f t="array" ref="X3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7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77" s="148">
        <v>20</v>
      </c>
      <c r="AA377" s="207" cm="1">
        <f t="array" ref="AA3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77" s="48"/>
      <c r="AD377" s="117" t="s">
        <v>2197</v>
      </c>
      <c r="AE377" s="119"/>
      <c r="AF377" s="181">
        <f>IFERROR(VLOOKUP(Tableau210[[#This Row],[OPERATION]],Tableau4[],5,FALSE),"")</f>
        <v>0</v>
      </c>
      <c r="AG377" s="178" cm="1">
        <f t="array" ref="AG377">IFERROR(
   SUM(
      _xlfn._xlws.FILTER(
         Tableau3[JP],
         (Tableau3[ITEM]=Tableau210[[#This Row],[NOM]])*
         (Tableau3[Rep.]=Tableau210[[#This Row],[REPERE BUTA]])
      )
   ),
0)</f>
        <v>0</v>
      </c>
      <c r="AH377" s="182">
        <f>IFERROR(VLOOKUP(Tableau210[[#This Row],[OPERATION]],Tableau4[],4,FALSE),"")</f>
        <v>1</v>
      </c>
      <c r="AI377" s="178" cm="1">
        <f t="array" ref="AI377">IFERROR(
   SUM(
      _xlfn._xlws.FILTER(
         Tableau3[BP],
         (Tableau3[ITEM]=Tableau210[[#This Row],[NOM]])*
         (Tableau3[Rep.]=Tableau210[[#This Row],[REPERE BUTA]])
      )
   ),
0)</f>
        <v>1</v>
      </c>
      <c r="AJ377" s="181" t="str">
        <f>IF(Tableau210[[#This Row],[NB JP EMIS]]=1,"1 JP","") &amp; IF(Tableau210[[#This Row],[NB BP EMIS]]=1," 1 BP","")</f>
        <v xml:space="preserve"> 1 BP</v>
      </c>
      <c r="AK377" s="178" t="str">
        <f>IF(Tableau210[[#This Row],[NB JP BUTA]]=1,"1 JP","") &amp; IF(Tableau210[[#This Row],[Nb BP BUTA]]=1," 1 BP","") &amp; IF(Tableau210[[#This Row],[Nb BP BUTA]]=2," 2 BP","")</f>
        <v xml:space="preserve"> 1 BP</v>
      </c>
      <c r="AL377" s="117" t="s">
        <v>2527</v>
      </c>
      <c r="AM377" s="117">
        <f>IFERROR(+VLOOKUP(AY377,Tiges!$G$4:$I$569,3,FALSE),"")</f>
        <v>22</v>
      </c>
      <c r="AN377" s="48"/>
      <c r="AO377" s="117">
        <v>4</v>
      </c>
      <c r="AP377" s="177" cm="1">
        <f t="array" ref="AP3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7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77" s="117" t="s">
        <v>2271</v>
      </c>
      <c r="AS377" s="177" t="str" cm="1">
        <f t="array" ref="AS3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7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377" s="117" t="s">
        <v>1123</v>
      </c>
      <c r="AV377" s="177" t="str" cm="1">
        <f t="array" ref="AV3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7" s="117"/>
      <c r="AY377" s="117" cm="1">
        <f t="array" ref="AY377">IFERROR(_xlfn.XLOOKUP(Tableau210[[#This Row],[DN DONNEES BUTA ]]&amp;Tableau210[[#This Row],[PN DONNEES BUTA]],Tiges!$B$4:$B$79&amp;Tiges!$C$4:$C$79,Tiges!$G$4:$G$79),"")</f>
        <v>14</v>
      </c>
      <c r="AZ377" s="117"/>
      <c r="BA377" s="117" cm="1">
        <f t="array" ref="BA377">IFERROR(_xlfn.XLOOKUP(Tableau210[[#This Row],[DN DONNEES BUTA ]]&amp;Tableau210[[#This Row],[PN DONNEES BUTA]],Tiges!$B$4:$B$79&amp;Tiges!$C$4:$C$79,Tiges!$H$4:$H$79),"")</f>
        <v>70</v>
      </c>
      <c r="BB377" s="117"/>
      <c r="BC377" s="182">
        <f>IFERROR(VLOOKUP(Tableau210[[#This Row],[OPERATION]],Tableau4[],2,FALSE),"")</f>
        <v>1</v>
      </c>
      <c r="BD377" s="177" cm="1">
        <f t="array" ref="BD377">IFERROR(
   SUM(
      _xlfn._xlws.FILTER(
         Tableau3[Nb Platinage Joint],
         (Tableau3[ITEM]=Tableau210[[#This Row],[NOM]])*
         (Tableau3[Rep.]=Tableau210[[#This Row],[REPERE BUTA]])
      )
   ),
0)</f>
        <v>1</v>
      </c>
      <c r="BE377" s="182">
        <f>IFERROR(VLOOKUP(Tableau210[[#This Row],[OPERATION]],Tableau4[],3,FALSE),"")</f>
        <v>1</v>
      </c>
      <c r="BF377" s="177" cm="1">
        <f t="array" ref="BF377">IFERROR(
   SUM(
      _xlfn._xlws.FILTER(
         Tableau3[Joint Définitif Nb],
         (Tableau3[ITEM]=Tableau210[[#This Row],[NOM]])*
         (Tableau3[Rep.]=Tableau210[[#This Row],[REPERE BUTA]])
      )
   ),
0)</f>
        <v>2</v>
      </c>
      <c r="BG377" s="117" t="s">
        <v>129</v>
      </c>
      <c r="BH377" s="177" t="str" cm="1">
        <f t="array" ref="BH3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77" s="117" t="s">
        <v>2268</v>
      </c>
      <c r="BK377" s="117" t="s">
        <v>2269</v>
      </c>
      <c r="BL377" s="167" t="s">
        <v>2380</v>
      </c>
      <c r="BM377" s="167"/>
      <c r="BN377" s="117"/>
      <c r="BO377" s="117"/>
      <c r="BP377" s="117"/>
      <c r="BQ377" s="48"/>
      <c r="BR377" s="119"/>
      <c r="BS377" s="48"/>
      <c r="BT377" s="48"/>
      <c r="BU377" s="48"/>
      <c r="BV377" s="48"/>
      <c r="BW377" s="48"/>
      <c r="BX377" s="48"/>
    </row>
    <row r="378" spans="1:76" ht="15.75" hidden="1" x14ac:dyDescent="0.25">
      <c r="A378" s="48" t="e" cm="1">
        <f t="array" ref="A378">_xlfn.XLOOKUP(Tableau210[[#This Row],[NOM]]&amp;Tableau210[[#This Row],[REPERE BUTA]],[6]!Tableau16[POSTE TECHNIQUE]&amp;[6]!Tableau16[Repere ADM],[6]!Tableau16[NUMERO CLIENT])</f>
        <v>#N/A</v>
      </c>
      <c r="B378" s="48" t="e" cm="1">
        <f t="array" ref="B378">_xlfn.XLOOKUP(Tableau210[[#This Row],[NOM]]&amp;Tableau210[[#This Row],[REPERE BUTA]],[6]!Tableau16[POSTE TECHNIQUE]&amp;[6]!Tableau16[Repere REF],[6]!Tableau16[NUMERO CLIENT])</f>
        <v>#N/A</v>
      </c>
      <c r="C378" s="48" cm="1">
        <f t="array" ref="C378">_xlfn.XLOOKUP(Tableau210[[#This Row],[NOM]]&amp;Tableau210[[#This Row],[Repere Ubleam]],[7]Sheet1!$C$2:$C$2995&amp;[7]Sheet1!$I$2:$I$2995,[7]Sheet1!$A$2:$A$2995)</f>
        <v>351</v>
      </c>
      <c r="D378" s="48" t="str">
        <f>C378&amp;""</f>
        <v>351</v>
      </c>
      <c r="E378" s="48" t="e">
        <v>#N/A</v>
      </c>
      <c r="F378" s="48" t="e">
        <v>#N/A</v>
      </c>
      <c r="G378" s="187" t="s">
        <v>1357</v>
      </c>
      <c r="H378" s="158" t="s">
        <v>1067</v>
      </c>
      <c r="I378" s="158" t="s">
        <v>80</v>
      </c>
      <c r="J378" s="158" t="s">
        <v>1071</v>
      </c>
      <c r="K378" s="158" t="str">
        <f>_xlfn.XLOOKUP(Tableau210[[#This Row],[NOM]],[8]LUT!$I$5:$I$301,[8]LUT!$N$5:$N$301)</f>
        <v xml:space="preserve">echangeur </v>
      </c>
      <c r="L378" s="158" t="s">
        <v>381</v>
      </c>
      <c r="M378" s="158" t="s">
        <v>2189</v>
      </c>
      <c r="N378" s="158" t="s">
        <v>2189</v>
      </c>
      <c r="O378" s="119" t="s">
        <v>2153</v>
      </c>
      <c r="P378" s="119"/>
      <c r="Q378" s="119"/>
      <c r="R378" s="119"/>
      <c r="S378" s="119"/>
      <c r="T378" s="119"/>
      <c r="U378" s="119"/>
      <c r="V378" s="119"/>
      <c r="W378" s="148">
        <v>25</v>
      </c>
      <c r="X378" s="207" cm="1">
        <f t="array" ref="X3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7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78" s="148">
        <v>20</v>
      </c>
      <c r="AA378" s="207" cm="1">
        <f t="array" ref="AA3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78" s="48"/>
      <c r="AD378" s="117" t="s">
        <v>2196</v>
      </c>
      <c r="AE378" s="119"/>
      <c r="AF378" s="181">
        <f>IFERROR(VLOOKUP(Tableau210[[#This Row],[OPERATION]],Tableau4[],5,FALSE),"")</f>
        <v>0</v>
      </c>
      <c r="AG378" s="178"/>
      <c r="AH378" s="182">
        <f>IFERROR(VLOOKUP(Tableau210[[#This Row],[OPERATION]],Tableau4[],4,FALSE),"")</f>
        <v>0</v>
      </c>
      <c r="AI378" s="178"/>
      <c r="AJ378" s="181" t="str">
        <f>IF(Tableau210[[#This Row],[NB JP EMIS]]=1,"1 JP","") &amp; IF(Tableau210[[#This Row],[NB BP EMIS]]=1," 1 BP","")</f>
        <v/>
      </c>
      <c r="AK378" s="178"/>
      <c r="AL378" s="117" t="s">
        <v>2527</v>
      </c>
      <c r="AM378" s="117">
        <f>IFERROR(+VLOOKUP(AY378,Tiges!$G$4:$I$569,3,FALSE),"")</f>
        <v>22</v>
      </c>
      <c r="AN378" s="48"/>
      <c r="AO378" s="117">
        <v>4</v>
      </c>
      <c r="AP378" s="177" cm="1">
        <f t="array" ref="AP3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78" s="117" t="s">
        <v>2271</v>
      </c>
      <c r="AS378" s="177" t="str" cm="1">
        <f t="array" ref="AS3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378" s="117" t="s">
        <v>1123</v>
      </c>
      <c r="AV378" s="177" t="str" cm="1">
        <f t="array" ref="AV3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8" s="117"/>
      <c r="AY378" s="117" cm="1">
        <f t="array" ref="AY378">IFERROR(_xlfn.XLOOKUP(Tableau210[[#This Row],[DN DONNEES BUTA ]]&amp;Tableau210[[#This Row],[PN DONNEES BUTA]],Tiges!$B$4:$B$79&amp;Tiges!$C$4:$C$79,Tiges!$G$4:$G$79),"")</f>
        <v>14</v>
      </c>
      <c r="AZ378" s="117"/>
      <c r="BA378" s="117" cm="1">
        <f t="array" ref="BA378">IFERROR(_xlfn.XLOOKUP(Tableau210[[#This Row],[DN DONNEES BUTA ]]&amp;Tableau210[[#This Row],[PN DONNEES BUTA]],Tiges!$B$4:$B$79&amp;Tiges!$C$4:$C$79,Tiges!$H$4:$H$79),"")</f>
        <v>70</v>
      </c>
      <c r="BB378" s="117"/>
      <c r="BC378" s="182">
        <f>IFERROR(VLOOKUP(Tableau210[[#This Row],[OPERATION]],Tableau4[],2,FALSE),"")</f>
        <v>0</v>
      </c>
      <c r="BD378" s="177"/>
      <c r="BE378" s="182">
        <f>IFERROR(VLOOKUP(Tableau210[[#This Row],[OPERATION]],Tableau4[],3,FALSE),"")</f>
        <v>1</v>
      </c>
      <c r="BF378" s="177"/>
      <c r="BG378" s="117" t="s">
        <v>129</v>
      </c>
      <c r="BH378" s="177" t="str" cm="1">
        <f t="array" ref="BH3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78" s="117" t="s">
        <v>2268</v>
      </c>
      <c r="BK378" s="117" t="s">
        <v>2269</v>
      </c>
      <c r="BL378" s="167" t="s">
        <v>2380</v>
      </c>
      <c r="BM378" s="167"/>
      <c r="BN378" s="117"/>
      <c r="BO378" s="117"/>
      <c r="BP378" s="117"/>
      <c r="BQ378" s="48"/>
      <c r="BR378" s="119"/>
      <c r="BS378" s="48"/>
      <c r="BT378" s="48"/>
      <c r="BU378" s="48"/>
      <c r="BV378" s="48"/>
      <c r="BW378" s="48"/>
      <c r="BX378" s="48"/>
    </row>
    <row r="379" spans="1:76" ht="15.75" hidden="1" x14ac:dyDescent="0.25">
      <c r="A379" s="48" t="e" cm="1">
        <f t="array" ref="A379">_xlfn.XLOOKUP(Tableau210[[#This Row],[NOM]]&amp;Tableau210[[#This Row],[REPERE BUTA]],[6]!Tableau16[POSTE TECHNIQUE]&amp;[6]!Tableau16[Repere ADM],[6]!Tableau16[NUMERO CLIENT])</f>
        <v>#N/A</v>
      </c>
      <c r="B379" s="48" t="e" cm="1">
        <f t="array" ref="B379">_xlfn.XLOOKUP(Tableau210[[#This Row],[NOM]]&amp;Tableau210[[#This Row],[REPERE BUTA]],[6]!Tableau16[POSTE TECHNIQUE]&amp;[6]!Tableau16[Repere REF],[6]!Tableau16[NUMERO CLIENT])</f>
        <v>#N/A</v>
      </c>
      <c r="C379" s="48" cm="1">
        <f t="array" ref="C379">_xlfn.XLOOKUP(Tableau210[[#This Row],[NOM]]&amp;Tableau210[[#This Row],[Repere Ubleam]],[7]Sheet1!$C$2:$C$2995&amp;[7]Sheet1!$I$2:$I$2995,[7]Sheet1!$A$2:$A$2995)</f>
        <v>352</v>
      </c>
      <c r="D379" s="48" t="str">
        <f>C379&amp;""</f>
        <v>352</v>
      </c>
      <c r="E379" s="48" t="e">
        <v>#N/A</v>
      </c>
      <c r="F379" s="48" t="e">
        <v>#N/A</v>
      </c>
      <c r="G379" s="187" t="s">
        <v>1357</v>
      </c>
      <c r="H379" s="158" t="s">
        <v>1067</v>
      </c>
      <c r="I379" s="158" t="s">
        <v>80</v>
      </c>
      <c r="J379" s="158" t="s">
        <v>1071</v>
      </c>
      <c r="K379" s="158" t="str">
        <f>_xlfn.XLOOKUP(Tableau210[[#This Row],[NOM]],[8]LUT!$I$5:$I$301,[8]LUT!$N$5:$N$301)</f>
        <v xml:space="preserve">echangeur </v>
      </c>
      <c r="L379" s="158" t="s">
        <v>383</v>
      </c>
      <c r="M379" s="158" t="s">
        <v>2384</v>
      </c>
      <c r="N379" s="158" t="s">
        <v>2384</v>
      </c>
      <c r="O379" s="119" t="s">
        <v>2109</v>
      </c>
      <c r="P379" s="119"/>
      <c r="Q379" s="119"/>
      <c r="R379" s="119"/>
      <c r="S379" s="119"/>
      <c r="T379" s="119"/>
      <c r="U379" s="119"/>
      <c r="V379" s="119"/>
      <c r="W379" s="117" t="s">
        <v>2159</v>
      </c>
      <c r="X379" s="207" cm="1">
        <f t="array" ref="X3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37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79" s="117" t="s">
        <v>3424</v>
      </c>
      <c r="AA379" s="207" cm="1">
        <f t="array" ref="AA3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7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79" s="48"/>
      <c r="AD379" s="117" t="s">
        <v>2197</v>
      </c>
      <c r="AE379" s="119"/>
      <c r="AF379" s="181">
        <f>IFERROR(VLOOKUP(Tableau210[[#This Row],[OPERATION]],Tableau4[],5,FALSE),"")</f>
        <v>0</v>
      </c>
      <c r="AG379" s="178" cm="1">
        <f t="array" ref="AG379">IFERROR(
   SUM(
      _xlfn._xlws.FILTER(
         Tableau3[JP],
         (Tableau3[ITEM]=Tableau210[[#This Row],[NOM]])*
         (Tableau3[Rep.]=Tableau210[[#This Row],[REPERE BUTA]])
      )
   ),
0)</f>
        <v>0</v>
      </c>
      <c r="AH379" s="182">
        <f>IFERROR(VLOOKUP(Tableau210[[#This Row],[OPERATION]],Tableau4[],4,FALSE),"")</f>
        <v>1</v>
      </c>
      <c r="AI379" s="178" cm="1">
        <f t="array" ref="AI379">IFERROR(
   SUM(
      _xlfn._xlws.FILTER(
         Tableau3[BP],
         (Tableau3[ITEM]=Tableau210[[#This Row],[NOM]])*
         (Tableau3[Rep.]=Tableau210[[#This Row],[REPERE BUTA]])
      )
   ),
0)</f>
        <v>1</v>
      </c>
      <c r="AJ379" s="181" t="str">
        <f>IF(Tableau210[[#This Row],[NB JP EMIS]]=1,"1 JP","") &amp; IF(Tableau210[[#This Row],[NB BP EMIS]]=1," 1 BP","")</f>
        <v xml:space="preserve"> 1 BP</v>
      </c>
      <c r="AK379" s="178" t="str">
        <f>IF(Tableau210[[#This Row],[NB JP BUTA]]=1,"1 JP","") &amp; IF(Tableau210[[#This Row],[Nb BP BUTA]]=1," 1 BP","") &amp; IF(Tableau210[[#This Row],[Nb BP BUTA]]=2," 2 BP","")</f>
        <v xml:space="preserve"> 1 BP</v>
      </c>
      <c r="AL379" s="117" t="s">
        <v>2527</v>
      </c>
      <c r="AM379" s="117">
        <f>IFERROR(+VLOOKUP(AY379,Tiges!$G$4:$I$569,3,FALSE),"")</f>
        <v>36</v>
      </c>
      <c r="AN379" s="48"/>
      <c r="AO379" s="117" t="s">
        <v>3424</v>
      </c>
      <c r="AP379" s="177" cm="1">
        <f t="array" ref="AP3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79" s="117" t="s">
        <v>3424</v>
      </c>
      <c r="AS379" s="177" t="str" cm="1">
        <f t="array" ref="AS3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3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379" s="117" t="s">
        <v>3424</v>
      </c>
      <c r="AV379" s="177" t="str" cm="1">
        <f t="array" ref="AV3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79" s="117"/>
      <c r="AY379" s="117" cm="1">
        <f t="array" ref="AY379">IFERROR(_xlfn.XLOOKUP(Tableau210[[#This Row],[DN DONNEES BUTA ]]&amp;Tableau210[[#This Row],[PN DONNEES BUTA]],Tiges!$B$4:$B$79&amp;Tiges!$C$4:$C$79,Tiges!$G$4:$G$79),"")</f>
        <v>22</v>
      </c>
      <c r="AZ379" s="117"/>
      <c r="BA379" s="117" cm="1">
        <f t="array" ref="BA379">IFERROR(_xlfn.XLOOKUP(Tableau210[[#This Row],[DN DONNEES BUTA ]]&amp;Tableau210[[#This Row],[PN DONNEES BUTA]],Tiges!$B$4:$B$79&amp;Tiges!$C$4:$C$79,Tiges!$H$4:$H$79),"")</f>
        <v>130</v>
      </c>
      <c r="BB379" s="117"/>
      <c r="BC379" s="182">
        <f>IFERROR(VLOOKUP(Tableau210[[#This Row],[OPERATION]],Tableau4[],2,FALSE),"")</f>
        <v>1</v>
      </c>
      <c r="BD379" s="177" cm="1">
        <f t="array" ref="BD379">IFERROR(
   SUM(
      _xlfn._xlws.FILTER(
         Tableau3[Nb Platinage Joint],
         (Tableau3[ITEM]=Tableau210[[#This Row],[NOM]])*
         (Tableau3[Rep.]=Tableau210[[#This Row],[REPERE BUTA]])
      )
   ),
0)</f>
        <v>1</v>
      </c>
      <c r="BE379" s="182">
        <f>IFERROR(VLOOKUP(Tableau210[[#This Row],[OPERATION]],Tableau4[],3,FALSE),"")</f>
        <v>1</v>
      </c>
      <c r="BF379" s="177" cm="1">
        <f t="array" ref="BF379">IFERROR(
   SUM(
      _xlfn._xlws.FILTER(
         Tableau3[Joint Définitif Nb],
         (Tableau3[ITEM]=Tableau210[[#This Row],[NOM]])*
         (Tableau3[Rep.]=Tableau210[[#This Row],[REPERE BUTA]])
      )
   ),
0)</f>
        <v>2</v>
      </c>
      <c r="BG379" s="117" t="s">
        <v>3424</v>
      </c>
      <c r="BH379" s="177" t="str" cm="1">
        <f t="array" ref="BH3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79" s="411" t="s">
        <v>129</v>
      </c>
      <c r="BJ379" s="117" t="s">
        <v>3424</v>
      </c>
      <c r="BK379" s="117" t="s">
        <v>3424</v>
      </c>
      <c r="BL379" s="167" t="s">
        <v>2380</v>
      </c>
      <c r="BM379" s="167"/>
      <c r="BN379" s="117"/>
      <c r="BO379" s="117"/>
      <c r="BP379" s="117"/>
      <c r="BQ379" s="48"/>
      <c r="BR379" s="119"/>
      <c r="BS379" s="48"/>
      <c r="BT379" s="48"/>
      <c r="BU379" s="48"/>
      <c r="BV379" s="48"/>
      <c r="BW379" s="48"/>
      <c r="BX379" s="48"/>
    </row>
    <row r="380" spans="1:76" ht="15.75" hidden="1" x14ac:dyDescent="0.25">
      <c r="A380" s="48" t="e" cm="1">
        <f t="array" ref="A380">_xlfn.XLOOKUP(Tableau210[[#This Row],[NOM]]&amp;Tableau210[[#This Row],[REPERE BUTA]],[6]!Tableau16[POSTE TECHNIQUE]&amp;[6]!Tableau16[Repere ADM],[6]!Tableau16[NUMERO CLIENT])</f>
        <v>#N/A</v>
      </c>
      <c r="B380" s="48" t="e" cm="1">
        <f t="array" ref="B380">_xlfn.XLOOKUP(Tableau210[[#This Row],[NOM]]&amp;Tableau210[[#This Row],[REPERE BUTA]],[6]!Tableau16[POSTE TECHNIQUE]&amp;[6]!Tableau16[Repere REF],[6]!Tableau16[NUMERO CLIENT])</f>
        <v>#N/A</v>
      </c>
      <c r="C380" s="48" cm="1">
        <f t="array" ref="C380">_xlfn.XLOOKUP(Tableau210[[#This Row],[NOM]]&amp;Tableau210[[#This Row],[Repere Ubleam]],[7]Sheet1!$C$2:$C$2995&amp;[7]Sheet1!$I$2:$I$2995,[7]Sheet1!$A$2:$A$2995)</f>
        <v>353</v>
      </c>
      <c r="D380" s="48" t="str">
        <f>C380&amp;""</f>
        <v>353</v>
      </c>
      <c r="E380" s="48" t="e">
        <v>#N/A</v>
      </c>
      <c r="F380" s="48" t="e">
        <v>#N/A</v>
      </c>
      <c r="G380" s="187" t="s">
        <v>1357</v>
      </c>
      <c r="H380" s="158" t="s">
        <v>1067</v>
      </c>
      <c r="I380" s="158" t="s">
        <v>80</v>
      </c>
      <c r="J380" s="158" t="s">
        <v>1071</v>
      </c>
      <c r="K380" s="158" t="str">
        <f>_xlfn.XLOOKUP(Tableau210[[#This Row],[NOM]],[8]LUT!$I$5:$I$301,[8]LUT!$N$5:$N$301)</f>
        <v xml:space="preserve">echangeur </v>
      </c>
      <c r="L380" s="158" t="s">
        <v>383</v>
      </c>
      <c r="M380" s="158" t="s">
        <v>2385</v>
      </c>
      <c r="N380" s="158" t="s">
        <v>2385</v>
      </c>
      <c r="O380" s="119" t="s">
        <v>2222</v>
      </c>
      <c r="P380" s="119"/>
      <c r="Q380" s="119"/>
      <c r="R380" s="119"/>
      <c r="S380" s="119"/>
      <c r="T380" s="119"/>
      <c r="U380" s="119"/>
      <c r="V380" s="119"/>
      <c r="W380" s="117" t="s">
        <v>2159</v>
      </c>
      <c r="X380" s="207" cm="1">
        <f t="array" ref="X3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38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80" s="117" t="s">
        <v>3424</v>
      </c>
      <c r="AA380" s="207" cm="1">
        <f t="array" ref="AA3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80" s="48"/>
      <c r="AD380" s="117" t="s">
        <v>2196</v>
      </c>
      <c r="AE380" s="119"/>
      <c r="AF380" s="181">
        <f>IFERROR(VLOOKUP(Tableau210[[#This Row],[OPERATION]],Tableau4[],5,FALSE),"")</f>
        <v>0</v>
      </c>
      <c r="AG380" s="178"/>
      <c r="AH380" s="182">
        <f>IFERROR(VLOOKUP(Tableau210[[#This Row],[OPERATION]],Tableau4[],4,FALSE),"")</f>
        <v>0</v>
      </c>
      <c r="AI380" s="178"/>
      <c r="AJ380" s="181" t="str">
        <f>IF(Tableau210[[#This Row],[NB JP EMIS]]=1,"1 JP","") &amp; IF(Tableau210[[#This Row],[NB BP EMIS]]=1," 1 BP","")</f>
        <v/>
      </c>
      <c r="AK380" s="178"/>
      <c r="AL380" s="117" t="s">
        <v>2527</v>
      </c>
      <c r="AM380" s="117">
        <f>IFERROR(+VLOOKUP(AY380,Tiges!$G$4:$I$569,3,FALSE),"")</f>
        <v>36</v>
      </c>
      <c r="AN380" s="48"/>
      <c r="AO380" s="117" t="s">
        <v>3424</v>
      </c>
      <c r="AP380" s="177" cm="1">
        <f t="array" ref="AP3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80" s="117" t="s">
        <v>3424</v>
      </c>
      <c r="AS380" s="177" t="str" cm="1">
        <f t="array" ref="AS3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3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380" s="117" t="s">
        <v>3424</v>
      </c>
      <c r="AV380" s="177" t="str" cm="1">
        <f t="array" ref="AV3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0" s="117"/>
      <c r="AY380" s="117" cm="1">
        <f t="array" ref="AY380">IFERROR(_xlfn.XLOOKUP(Tableau210[[#This Row],[DN DONNEES BUTA ]]&amp;Tableau210[[#This Row],[PN DONNEES BUTA]],Tiges!$B$4:$B$79&amp;Tiges!$C$4:$C$79,Tiges!$G$4:$G$79),"")</f>
        <v>22</v>
      </c>
      <c r="AZ380" s="117"/>
      <c r="BA380" s="117" cm="1">
        <f t="array" ref="BA380">IFERROR(_xlfn.XLOOKUP(Tableau210[[#This Row],[DN DONNEES BUTA ]]&amp;Tableau210[[#This Row],[PN DONNEES BUTA]],Tiges!$B$4:$B$79&amp;Tiges!$C$4:$C$79,Tiges!$H$4:$H$79),"")</f>
        <v>130</v>
      </c>
      <c r="BB380" s="117"/>
      <c r="BC380" s="182">
        <f>IFERROR(VLOOKUP(Tableau210[[#This Row],[OPERATION]],Tableau4[],2,FALSE),"")</f>
        <v>0</v>
      </c>
      <c r="BD380" s="177"/>
      <c r="BE380" s="182">
        <f>IFERROR(VLOOKUP(Tableau210[[#This Row],[OPERATION]],Tableau4[],3,FALSE),"")</f>
        <v>1</v>
      </c>
      <c r="BF380" s="177"/>
      <c r="BG380" s="117" t="s">
        <v>3424</v>
      </c>
      <c r="BH380" s="177" t="str" cm="1">
        <f t="array" ref="BH3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0" s="411" t="s">
        <v>129</v>
      </c>
      <c r="BJ380" s="117" t="s">
        <v>3424</v>
      </c>
      <c r="BK380" s="117" t="s">
        <v>3424</v>
      </c>
      <c r="BL380" s="167" t="s">
        <v>2380</v>
      </c>
      <c r="BM380" s="167"/>
      <c r="BN380" s="117"/>
      <c r="BO380" s="117"/>
      <c r="BP380" s="117"/>
      <c r="BQ380" s="48"/>
      <c r="BR380" s="119"/>
      <c r="BS380" s="48"/>
      <c r="BT380" s="48"/>
      <c r="BU380" s="48"/>
      <c r="BV380" s="48"/>
      <c r="BW380" s="48"/>
      <c r="BX380" s="48"/>
    </row>
    <row r="381" spans="1:76" ht="15.75" hidden="1" x14ac:dyDescent="0.25">
      <c r="A381" s="48" t="e" cm="1">
        <f t="array" ref="A381">_xlfn.XLOOKUP(Tableau210[[#This Row],[NOM]]&amp;Tableau210[[#This Row],[REPERE BUTA]],[6]!Tableau16[POSTE TECHNIQUE]&amp;[6]!Tableau16[Repere ADM],[6]!Tableau16[NUMERO CLIENT])</f>
        <v>#N/A</v>
      </c>
      <c r="B381" s="48" t="e" cm="1">
        <f t="array" ref="B381">_xlfn.XLOOKUP(Tableau210[[#This Row],[NOM]]&amp;Tableau210[[#This Row],[REPERE BUTA]],[6]!Tableau16[POSTE TECHNIQUE]&amp;[6]!Tableau16[Repere REF],[6]!Tableau16[NUMERO CLIENT])</f>
        <v>#N/A</v>
      </c>
      <c r="C381" s="48" cm="1">
        <f t="array" ref="C381">_xlfn.XLOOKUP(Tableau210[[#This Row],[NOM]]&amp;Tableau210[[#This Row],[Repere Ubleam]],[7]Sheet1!$C$2:$C$2995&amp;[7]Sheet1!$I$2:$I$2995,[7]Sheet1!$A$2:$A$2995)</f>
        <v>354</v>
      </c>
      <c r="D381" s="48" t="str">
        <f>C381&amp;""</f>
        <v>354</v>
      </c>
      <c r="E381" s="48" t="e">
        <v>#N/A</v>
      </c>
      <c r="F381" s="48" t="e">
        <v>#N/A</v>
      </c>
      <c r="G381" s="187" t="s">
        <v>1357</v>
      </c>
      <c r="H381" s="158" t="s">
        <v>1067</v>
      </c>
      <c r="I381" s="158" t="s">
        <v>80</v>
      </c>
      <c r="J381" s="158" t="s">
        <v>1071</v>
      </c>
      <c r="K381" s="158" t="str">
        <f>_xlfn.XLOOKUP(Tableau210[[#This Row],[NOM]],[8]LUT!$I$5:$I$301,[8]LUT!$N$5:$N$301)</f>
        <v xml:space="preserve">echangeur </v>
      </c>
      <c r="L381" s="158" t="s">
        <v>402</v>
      </c>
      <c r="M381" s="158" t="s">
        <v>2210</v>
      </c>
      <c r="N381" s="158" t="s">
        <v>2210</v>
      </c>
      <c r="O381" s="119"/>
      <c r="P381" s="119"/>
      <c r="Q381" s="119"/>
      <c r="R381" s="119"/>
      <c r="S381" s="119"/>
      <c r="T381" s="119"/>
      <c r="U381" s="119"/>
      <c r="V381" s="119"/>
      <c r="W381" s="148">
        <v>25</v>
      </c>
      <c r="X381" s="207" cm="1">
        <f t="array" ref="X3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8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81" s="148">
        <v>20</v>
      </c>
      <c r="AA381" s="207" cm="1">
        <f t="array" ref="AA3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81" s="48"/>
      <c r="AD381" s="117" t="s">
        <v>2196</v>
      </c>
      <c r="AE381" s="119"/>
      <c r="AF381" s="181">
        <f>IFERROR(VLOOKUP(Tableau210[[#This Row],[OPERATION]],Tableau4[],5,FALSE),"")</f>
        <v>0</v>
      </c>
      <c r="AG381" s="178" cm="1">
        <f t="array" ref="AG381">IFERROR(
   SUM(
      _xlfn._xlws.FILTER(
         Tableau3[JP],
         (Tableau3[ITEM]=Tableau210[[#This Row],[NOM]])*
         (Tableau3[Rep.]=Tableau210[[#This Row],[REPERE BUTA]])
      )
   ),
0)</f>
        <v>0</v>
      </c>
      <c r="AH381" s="182">
        <f>IFERROR(VLOOKUP(Tableau210[[#This Row],[OPERATION]],Tableau4[],4,FALSE),"")</f>
        <v>0</v>
      </c>
      <c r="AI381" s="178" cm="1">
        <f t="array" ref="AI381">IFERROR(
   SUM(
      _xlfn._xlws.FILTER(
         Tableau3[BP],
         (Tableau3[ITEM]=Tableau210[[#This Row],[NOM]])*
         (Tableau3[Rep.]=Tableau210[[#This Row],[REPERE BUTA]])
      )
   ),
0)</f>
        <v>0</v>
      </c>
      <c r="AJ381" s="181" t="str">
        <f>IF(Tableau210[[#This Row],[NB JP EMIS]]=1,"1 JP","") &amp; IF(Tableau210[[#This Row],[NB BP EMIS]]=1," 1 BP","")</f>
        <v/>
      </c>
      <c r="AK381" s="178" t="str">
        <f>IF(Tableau210[[#This Row],[NB JP BUTA]]=1,"1 JP","") &amp; IF(Tableau210[[#This Row],[Nb BP BUTA]]=1," 1 BP","") &amp; IF(Tableau210[[#This Row],[Nb BP BUTA]]=2," 2 BP","")</f>
        <v/>
      </c>
      <c r="AL381" s="117" t="s">
        <v>2527</v>
      </c>
      <c r="AM381" s="117">
        <f>IFERROR(+VLOOKUP(AY381,Tiges!$G$4:$I$569,3,FALSE),"")</f>
        <v>22</v>
      </c>
      <c r="AN381" s="48"/>
      <c r="AO381" s="117">
        <v>4</v>
      </c>
      <c r="AP381" s="177" cm="1">
        <f t="array" ref="AP3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81" s="117" t="s">
        <v>2271</v>
      </c>
      <c r="AS381" s="177" t="str" cm="1">
        <f t="array" ref="AS3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381" s="117" t="s">
        <v>1123</v>
      </c>
      <c r="AV381" s="177" t="str" cm="1">
        <f t="array" ref="AV3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1" s="117"/>
      <c r="AY381" s="117" cm="1">
        <f t="array" ref="AY381">IFERROR(_xlfn.XLOOKUP(Tableau210[[#This Row],[DN DONNEES BUTA ]]&amp;Tableau210[[#This Row],[PN DONNEES BUTA]],Tiges!$B$4:$B$79&amp;Tiges!$C$4:$C$79,Tiges!$G$4:$G$79),"")</f>
        <v>14</v>
      </c>
      <c r="AZ381" s="117"/>
      <c r="BA381" s="117" cm="1">
        <f t="array" ref="BA381">IFERROR(_xlfn.XLOOKUP(Tableau210[[#This Row],[DN DONNEES BUTA ]]&amp;Tableau210[[#This Row],[PN DONNEES BUTA]],Tiges!$B$4:$B$79&amp;Tiges!$C$4:$C$79,Tiges!$H$4:$H$79),"")</f>
        <v>70</v>
      </c>
      <c r="BB381" s="117"/>
      <c r="BC381" s="182">
        <f>IFERROR(VLOOKUP(Tableau210[[#This Row],[OPERATION]],Tableau4[],2,FALSE),"")</f>
        <v>0</v>
      </c>
      <c r="BD381" s="177" cm="1">
        <f t="array" ref="BD381">IFERROR(
   SUM(
      _xlfn._xlws.FILTER(
         Tableau3[Nb Platinage Joint],
         (Tableau3[ITEM]=Tableau210[[#This Row],[NOM]])*
         (Tableau3[Rep.]=Tableau210[[#This Row],[REPERE BUTA]])
      )
   ),
0)</f>
        <v>0</v>
      </c>
      <c r="BE381" s="182">
        <f>IFERROR(VLOOKUP(Tableau210[[#This Row],[OPERATION]],Tableau4[],3,FALSE),"")</f>
        <v>1</v>
      </c>
      <c r="BF381" s="177" cm="1">
        <f t="array" ref="BF381">IFERROR(
   SUM(
      _xlfn._xlws.FILTER(
         Tableau3[Joint Définitif Nb],
         (Tableau3[ITEM]=Tableau210[[#This Row],[NOM]])*
         (Tableau3[Rep.]=Tableau210[[#This Row],[REPERE BUTA]])
      )
   ),
0)</f>
        <v>2</v>
      </c>
      <c r="BG381" s="117" t="s">
        <v>129</v>
      </c>
      <c r="BH381" s="177" t="str" cm="1">
        <f t="array" ref="BH3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81" s="117" t="s">
        <v>2268</v>
      </c>
      <c r="BK381" s="117" t="s">
        <v>2269</v>
      </c>
      <c r="BL381" s="167" t="s">
        <v>2380</v>
      </c>
      <c r="BM381" s="153"/>
      <c r="BN381" s="117"/>
      <c r="BO381" s="117"/>
      <c r="BP381" s="117"/>
      <c r="BQ381" s="48"/>
      <c r="BR381" s="119"/>
      <c r="BS381" s="48"/>
      <c r="BT381" s="48"/>
      <c r="BU381" s="48"/>
      <c r="BV381" s="48"/>
      <c r="BW381" s="48"/>
      <c r="BX381" s="48"/>
    </row>
    <row r="382" spans="1:76" s="154" customFormat="1" ht="15.75" hidden="1" x14ac:dyDescent="0.25">
      <c r="A382" s="48" t="e" cm="1">
        <f t="array" ref="A382">_xlfn.XLOOKUP(Tableau210[[#This Row],[NOM]]&amp;Tableau210[[#This Row],[REPERE BUTA]],[6]!Tableau16[POSTE TECHNIQUE]&amp;[6]!Tableau16[Repere ADM],[6]!Tableau16[NUMERO CLIENT])</f>
        <v>#N/A</v>
      </c>
      <c r="B382" s="48" t="e" cm="1">
        <f t="array" ref="B382">_xlfn.XLOOKUP(Tableau210[[#This Row],[NOM]]&amp;Tableau210[[#This Row],[REPERE BUTA]],[6]!Tableau16[POSTE TECHNIQUE]&amp;[6]!Tableau16[Repere REF],[6]!Tableau16[NUMERO CLIENT])</f>
        <v>#N/A</v>
      </c>
      <c r="C382" s="48" cm="1">
        <f t="array" ref="C382">_xlfn.XLOOKUP(Tableau210[[#This Row],[NOM]]&amp;Tableau210[[#This Row],[Repere Ubleam]],[7]Sheet1!$C$2:$C$2995&amp;[7]Sheet1!$I$2:$I$2995,[7]Sheet1!$A$2:$A$2995)</f>
        <v>355</v>
      </c>
      <c r="D382" s="48" t="str">
        <f>C382&amp;""</f>
        <v>355</v>
      </c>
      <c r="E382" s="48" t="e">
        <v>#N/A</v>
      </c>
      <c r="F382" s="48" t="e">
        <v>#N/A</v>
      </c>
      <c r="G382" s="162" t="s">
        <v>1357</v>
      </c>
      <c r="H382" s="161" t="s">
        <v>1067</v>
      </c>
      <c r="I382" s="161" t="s">
        <v>80</v>
      </c>
      <c r="J382" s="161" t="s">
        <v>1071</v>
      </c>
      <c r="K382" s="161" t="str">
        <f>_xlfn.XLOOKUP(Tableau210[[#This Row],[NOM]],[8]LUT!$I$5:$I$301,[8]LUT!$N$5:$N$301)</f>
        <v xml:space="preserve">echangeur </v>
      </c>
      <c r="L382" s="161" t="s">
        <v>402</v>
      </c>
      <c r="M382" s="161" t="s">
        <v>2190</v>
      </c>
      <c r="N382" s="161" t="s">
        <v>2190</v>
      </c>
      <c r="O382" s="150"/>
      <c r="P382" s="150"/>
      <c r="Q382" s="150"/>
      <c r="R382" s="150"/>
      <c r="S382" s="150"/>
      <c r="T382" s="150"/>
      <c r="U382" s="150"/>
      <c r="V382" s="150"/>
      <c r="W382" s="151">
        <v>25</v>
      </c>
      <c r="X382" s="151" cm="1">
        <f t="array" ref="X3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82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82" s="151">
        <v>20</v>
      </c>
      <c r="AA382" s="151" cm="1">
        <f t="array" ref="AA3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2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82" s="152"/>
      <c r="AD382" s="153" t="s">
        <v>2196</v>
      </c>
      <c r="AE382" s="150"/>
      <c r="AF382" s="150">
        <f>IFERROR(VLOOKUP(Tableau210[[#This Row],[OPERATION]],Tableau4[],5,FALSE),"")</f>
        <v>0</v>
      </c>
      <c r="AG382" s="150"/>
      <c r="AH382" s="153">
        <f>IFERROR(VLOOKUP(Tableau210[[#This Row],[OPERATION]],Tableau4[],4,FALSE),"")</f>
        <v>0</v>
      </c>
      <c r="AI382" s="150"/>
      <c r="AJ382" s="150" t="str">
        <f>IF(Tableau210[[#This Row],[NB JP EMIS]]=1,"1 JP","") &amp; IF(Tableau210[[#This Row],[NB BP EMIS]]=1," 1 BP","")</f>
        <v/>
      </c>
      <c r="AK382" s="150"/>
      <c r="AL382" s="153" t="s">
        <v>2527</v>
      </c>
      <c r="AM382" s="153">
        <f>IFERROR(+VLOOKUP(AY382,Tiges!$G$4:$I$569,3,FALSE),"")</f>
        <v>22</v>
      </c>
      <c r="AN382" s="152"/>
      <c r="AO382" s="153">
        <v>4</v>
      </c>
      <c r="AP382" s="153" cm="1">
        <f t="array" ref="AP3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8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82" s="153" t="s">
        <v>2271</v>
      </c>
      <c r="AS382" s="153" t="str" cm="1">
        <f t="array" ref="AS3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8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382" s="153" t="s">
        <v>1123</v>
      </c>
      <c r="AV382" s="153" t="str" cm="1">
        <f t="array" ref="AV3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2" s="153"/>
      <c r="AY382" s="153" cm="1">
        <f t="array" ref="AY382">IFERROR(_xlfn.XLOOKUP(Tableau210[[#This Row],[DN DONNEES BUTA ]]&amp;Tableau210[[#This Row],[PN DONNEES BUTA]],Tiges!$B$4:$B$79&amp;Tiges!$C$4:$C$79,Tiges!$G$4:$G$79),"")</f>
        <v>14</v>
      </c>
      <c r="AZ382" s="153"/>
      <c r="BA382" s="153" cm="1">
        <f t="array" ref="BA382">IFERROR(_xlfn.XLOOKUP(Tableau210[[#This Row],[DN DONNEES BUTA ]]&amp;Tableau210[[#This Row],[PN DONNEES BUTA]],Tiges!$B$4:$B$79&amp;Tiges!$C$4:$C$79,Tiges!$H$4:$H$79),"")</f>
        <v>70</v>
      </c>
      <c r="BB382" s="153"/>
      <c r="BC382" s="153">
        <f>IFERROR(VLOOKUP(Tableau210[[#This Row],[OPERATION]],Tableau4[],2,FALSE),"")</f>
        <v>0</v>
      </c>
      <c r="BD382" s="153"/>
      <c r="BE382" s="153">
        <f>IFERROR(VLOOKUP(Tableau210[[#This Row],[OPERATION]],Tableau4[],3,FALSE),"")</f>
        <v>1</v>
      </c>
      <c r="BF382" s="153"/>
      <c r="BG382" s="153" t="s">
        <v>129</v>
      </c>
      <c r="BH382" s="153" t="str" cm="1">
        <f t="array" ref="BH3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82" s="153" t="s">
        <v>2268</v>
      </c>
      <c r="BK382" s="153" t="s">
        <v>2269</v>
      </c>
      <c r="BL382" s="153" t="s">
        <v>2469</v>
      </c>
      <c r="BM382" s="153"/>
      <c r="BN382" s="153"/>
      <c r="BO382" s="153"/>
      <c r="BP382" s="153"/>
      <c r="BQ382" s="152"/>
      <c r="BR382" s="150"/>
      <c r="BS382" s="152"/>
      <c r="BT382" s="152"/>
      <c r="BU382" s="152"/>
      <c r="BV382" s="152"/>
      <c r="BW382" s="152"/>
      <c r="BX382" s="152"/>
    </row>
    <row r="383" spans="1:76" ht="15.75" hidden="1" x14ac:dyDescent="0.25">
      <c r="A383" s="48" t="e" cm="1">
        <f t="array" ref="A383">_xlfn.XLOOKUP(Tableau210[[#This Row],[NOM]]&amp;Tableau210[[#This Row],[REPERE BUTA]],[6]!Tableau16[POSTE TECHNIQUE]&amp;[6]!Tableau16[Repere ADM],[6]!Tableau16[NUMERO CLIENT])</f>
        <v>#N/A</v>
      </c>
      <c r="B383" s="48" t="e" cm="1">
        <f t="array" ref="B383">_xlfn.XLOOKUP(Tableau210[[#This Row],[NOM]]&amp;Tableau210[[#This Row],[REPERE BUTA]],[6]!Tableau16[POSTE TECHNIQUE]&amp;[6]!Tableau16[Repere REF],[6]!Tableau16[NUMERO CLIENT])</f>
        <v>#N/A</v>
      </c>
      <c r="C383" s="48" cm="1">
        <f t="array" ref="C383">_xlfn.XLOOKUP(Tableau210[[#This Row],[NOM]]&amp;Tableau210[[#This Row],[Repere Ubleam]],[7]Sheet1!$C$2:$C$2995&amp;[7]Sheet1!$I$2:$I$2995,[7]Sheet1!$A$2:$A$2995)</f>
        <v>356</v>
      </c>
      <c r="D383" s="48" t="str">
        <f>C383&amp;""</f>
        <v>356</v>
      </c>
      <c r="E383" s="48" t="e">
        <v>#N/A</v>
      </c>
      <c r="F383" s="48" t="e">
        <v>#N/A</v>
      </c>
      <c r="G383" s="187" t="s">
        <v>1357</v>
      </c>
      <c r="H383" s="158" t="s">
        <v>1067</v>
      </c>
      <c r="I383" s="158" t="s">
        <v>80</v>
      </c>
      <c r="J383" s="158" t="s">
        <v>1071</v>
      </c>
      <c r="K383" s="158" t="str">
        <f>_xlfn.XLOOKUP(Tableau210[[#This Row],[NOM]],[8]LUT!$I$5:$I$301,[8]LUT!$N$5:$N$301)</f>
        <v xml:space="preserve">echangeur </v>
      </c>
      <c r="L383" s="158" t="s">
        <v>403</v>
      </c>
      <c r="M383" s="158" t="s">
        <v>2211</v>
      </c>
      <c r="N383" s="158" t="s">
        <v>2211</v>
      </c>
      <c r="O383" s="119"/>
      <c r="P383" s="119"/>
      <c r="Q383" s="119"/>
      <c r="R383" s="119"/>
      <c r="S383" s="119"/>
      <c r="T383" s="119"/>
      <c r="U383" s="119"/>
      <c r="V383" s="119"/>
      <c r="W383" s="148">
        <v>25</v>
      </c>
      <c r="X383" s="207" cm="1">
        <f t="array" ref="X3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8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83" s="148">
        <v>20</v>
      </c>
      <c r="AA383" s="207" cm="1">
        <f t="array" ref="AA3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83" s="48"/>
      <c r="AD383" s="117" t="s">
        <v>2196</v>
      </c>
      <c r="AE383" s="119"/>
      <c r="AF383" s="181">
        <f>IFERROR(VLOOKUP(Tableau210[[#This Row],[OPERATION]],Tableau4[],5,FALSE),"")</f>
        <v>0</v>
      </c>
      <c r="AG383" s="178" cm="1">
        <f t="array" ref="AG383">IFERROR(
   SUM(
      _xlfn._xlws.FILTER(
         Tableau3[JP],
         (Tableau3[ITEM]=Tableau210[[#This Row],[NOM]])*
         (Tableau3[Rep.]=Tableau210[[#This Row],[REPERE BUTA]])
      )
   ),
0)</f>
        <v>0</v>
      </c>
      <c r="AH383" s="182">
        <f>IFERROR(VLOOKUP(Tableau210[[#This Row],[OPERATION]],Tableau4[],4,FALSE),"")</f>
        <v>0</v>
      </c>
      <c r="AI383" s="178" cm="1">
        <f t="array" ref="AI383">IFERROR(
   SUM(
      _xlfn._xlws.FILTER(
         Tableau3[BP],
         (Tableau3[ITEM]=Tableau210[[#This Row],[NOM]])*
         (Tableau3[Rep.]=Tableau210[[#This Row],[REPERE BUTA]])
      )
   ),
0)</f>
        <v>0</v>
      </c>
      <c r="AJ383" s="181" t="str">
        <f>IF(Tableau210[[#This Row],[NB JP EMIS]]=1,"1 JP","") &amp; IF(Tableau210[[#This Row],[NB BP EMIS]]=1," 1 BP","")</f>
        <v/>
      </c>
      <c r="AK383" s="178" t="str">
        <f>IF(Tableau210[[#This Row],[NB JP BUTA]]=1,"1 JP","") &amp; IF(Tableau210[[#This Row],[Nb BP BUTA]]=1," 1 BP","") &amp; IF(Tableau210[[#This Row],[Nb BP BUTA]]=2," 2 BP","")</f>
        <v/>
      </c>
      <c r="AL383" s="117" t="s">
        <v>2527</v>
      </c>
      <c r="AM383" s="117">
        <f>IFERROR(+VLOOKUP(AY383,Tiges!$G$4:$I$569,3,FALSE),"")</f>
        <v>22</v>
      </c>
      <c r="AN383" s="48"/>
      <c r="AO383" s="117">
        <v>4</v>
      </c>
      <c r="AP383" s="177" cm="1">
        <f t="array" ref="AP3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83" s="117" t="s">
        <v>2271</v>
      </c>
      <c r="AS383" s="177" t="str" cm="1">
        <f t="array" ref="AS3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383" s="117" t="s">
        <v>1123</v>
      </c>
      <c r="AV383" s="177" t="str" cm="1">
        <f t="array" ref="AV3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3" s="117"/>
      <c r="AY383" s="117" cm="1">
        <f t="array" ref="AY383">IFERROR(_xlfn.XLOOKUP(Tableau210[[#This Row],[DN DONNEES BUTA ]]&amp;Tableau210[[#This Row],[PN DONNEES BUTA]],Tiges!$B$4:$B$79&amp;Tiges!$C$4:$C$79,Tiges!$G$4:$G$79),"")</f>
        <v>14</v>
      </c>
      <c r="AZ383" s="117"/>
      <c r="BA383" s="117" cm="1">
        <f t="array" ref="BA383">IFERROR(_xlfn.XLOOKUP(Tableau210[[#This Row],[DN DONNEES BUTA ]]&amp;Tableau210[[#This Row],[PN DONNEES BUTA]],Tiges!$B$4:$B$79&amp;Tiges!$C$4:$C$79,Tiges!$H$4:$H$79),"")</f>
        <v>70</v>
      </c>
      <c r="BB383" s="117"/>
      <c r="BC383" s="182">
        <f>IFERROR(VLOOKUP(Tableau210[[#This Row],[OPERATION]],Tableau4[],2,FALSE),"")</f>
        <v>0</v>
      </c>
      <c r="BD383" s="177" cm="1">
        <f t="array" ref="BD383">IFERROR(
   SUM(
      _xlfn._xlws.FILTER(
         Tableau3[Nb Platinage Joint],
         (Tableau3[ITEM]=Tableau210[[#This Row],[NOM]])*
         (Tableau3[Rep.]=Tableau210[[#This Row],[REPERE BUTA]])
      )
   ),
0)</f>
        <v>0</v>
      </c>
      <c r="BE383" s="182">
        <f>IFERROR(VLOOKUP(Tableau210[[#This Row],[OPERATION]],Tableau4[],3,FALSE),"")</f>
        <v>1</v>
      </c>
      <c r="BF383" s="177" cm="1">
        <f t="array" ref="BF383">IFERROR(
   SUM(
      _xlfn._xlws.FILTER(
         Tableau3[Joint Définitif Nb],
         (Tableau3[ITEM]=Tableau210[[#This Row],[NOM]])*
         (Tableau3[Rep.]=Tableau210[[#This Row],[REPERE BUTA]])
      )
   ),
0)</f>
        <v>2</v>
      </c>
      <c r="BG383" s="117" t="s">
        <v>129</v>
      </c>
      <c r="BH383" s="177" t="str" cm="1">
        <f t="array" ref="BH3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83" s="117" t="s">
        <v>2268</v>
      </c>
      <c r="BK383" s="117" t="s">
        <v>2269</v>
      </c>
      <c r="BL383" s="167" t="s">
        <v>2380</v>
      </c>
      <c r="BM383" s="167"/>
      <c r="BN383" s="117"/>
      <c r="BO383" s="117"/>
      <c r="BP383" s="117"/>
      <c r="BQ383" s="48"/>
      <c r="BR383" s="119"/>
      <c r="BS383" s="48"/>
      <c r="BT383" s="48"/>
      <c r="BU383" s="48"/>
      <c r="BV383" s="48"/>
      <c r="BW383" s="48"/>
      <c r="BX383" s="48"/>
    </row>
    <row r="384" spans="1:76" ht="15.75" hidden="1" x14ac:dyDescent="0.25">
      <c r="A384" s="48" t="e" cm="1">
        <f t="array" ref="A384">_xlfn.XLOOKUP(Tableau210[[#This Row],[NOM]]&amp;Tableau210[[#This Row],[REPERE BUTA]],[6]!Tableau16[POSTE TECHNIQUE]&amp;[6]!Tableau16[Repere ADM],[6]!Tableau16[NUMERO CLIENT])</f>
        <v>#N/A</v>
      </c>
      <c r="B384" s="48" t="e" cm="1">
        <f t="array" ref="B384">_xlfn.XLOOKUP(Tableau210[[#This Row],[NOM]]&amp;Tableau210[[#This Row],[REPERE BUTA]],[6]!Tableau16[POSTE TECHNIQUE]&amp;[6]!Tableau16[Repere REF],[6]!Tableau16[NUMERO CLIENT])</f>
        <v>#N/A</v>
      </c>
      <c r="C384" s="48" cm="1">
        <f t="array" ref="C384">_xlfn.XLOOKUP(Tableau210[[#This Row],[NOM]]&amp;Tableau210[[#This Row],[Repere Ubleam]],[7]Sheet1!$C$2:$C$2995&amp;[7]Sheet1!$I$2:$I$2995,[7]Sheet1!$A$2:$A$2995)</f>
        <v>357</v>
      </c>
      <c r="D384" s="48" t="str">
        <f>C384&amp;""</f>
        <v>357</v>
      </c>
      <c r="E384" s="48" t="e">
        <v>#N/A</v>
      </c>
      <c r="F384" s="48" t="e">
        <v>#N/A</v>
      </c>
      <c r="G384" s="187" t="s">
        <v>1357</v>
      </c>
      <c r="H384" s="158" t="s">
        <v>1067</v>
      </c>
      <c r="I384" s="158" t="s">
        <v>80</v>
      </c>
      <c r="J384" s="158" t="s">
        <v>1071</v>
      </c>
      <c r="K384" s="158" t="str">
        <f>_xlfn.XLOOKUP(Tableau210[[#This Row],[NOM]],[8]LUT!$I$5:$I$301,[8]LUT!$N$5:$N$301)</f>
        <v xml:space="preserve">echangeur </v>
      </c>
      <c r="L384" s="158" t="s">
        <v>403</v>
      </c>
      <c r="M384" s="158" t="s">
        <v>2191</v>
      </c>
      <c r="N384" s="158" t="s">
        <v>2191</v>
      </c>
      <c r="O384" s="119"/>
      <c r="P384" s="119"/>
      <c r="Q384" s="119"/>
      <c r="R384" s="119"/>
      <c r="S384" s="119"/>
      <c r="T384" s="119"/>
      <c r="U384" s="119"/>
      <c r="V384" s="119"/>
      <c r="W384" s="148">
        <v>25</v>
      </c>
      <c r="X384" s="207" cm="1">
        <f t="array" ref="X3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8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84" s="148">
        <v>20</v>
      </c>
      <c r="AA384" s="207" cm="1">
        <f t="array" ref="AA3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84" s="48"/>
      <c r="AD384" s="117" t="s">
        <v>2196</v>
      </c>
      <c r="AE384" s="119"/>
      <c r="AF384" s="181">
        <f>IFERROR(VLOOKUP(Tableau210[[#This Row],[OPERATION]],Tableau4[],5,FALSE),"")</f>
        <v>0</v>
      </c>
      <c r="AG384" s="178"/>
      <c r="AH384" s="182">
        <f>IFERROR(VLOOKUP(Tableau210[[#This Row],[OPERATION]],Tableau4[],4,FALSE),"")</f>
        <v>0</v>
      </c>
      <c r="AI384" s="178"/>
      <c r="AJ384" s="181" t="str">
        <f>IF(Tableau210[[#This Row],[NB JP EMIS]]=1,"1 JP","") &amp; IF(Tableau210[[#This Row],[NB BP EMIS]]=1," 1 BP","")</f>
        <v/>
      </c>
      <c r="AK384" s="178"/>
      <c r="AL384" s="117" t="s">
        <v>2527</v>
      </c>
      <c r="AM384" s="117">
        <f>IFERROR(+VLOOKUP(AY384,Tiges!$G$4:$I$569,3,FALSE),"")</f>
        <v>22</v>
      </c>
      <c r="AN384" s="48"/>
      <c r="AO384" s="117">
        <v>4</v>
      </c>
      <c r="AP384" s="177" cm="1">
        <f t="array" ref="AP3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84" s="117" t="s">
        <v>2271</v>
      </c>
      <c r="AS384" s="177" t="str" cm="1">
        <f t="array" ref="AS3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384" s="117" t="s">
        <v>1123</v>
      </c>
      <c r="AV384" s="177" t="str" cm="1">
        <f t="array" ref="AV3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4" s="117"/>
      <c r="AY384" s="117" cm="1">
        <f t="array" ref="AY384">IFERROR(_xlfn.XLOOKUP(Tableau210[[#This Row],[DN DONNEES BUTA ]]&amp;Tableau210[[#This Row],[PN DONNEES BUTA]],Tiges!$B$4:$B$79&amp;Tiges!$C$4:$C$79,Tiges!$G$4:$G$79),"")</f>
        <v>14</v>
      </c>
      <c r="AZ384" s="117"/>
      <c r="BA384" s="117" cm="1">
        <f t="array" ref="BA384">IFERROR(_xlfn.XLOOKUP(Tableau210[[#This Row],[DN DONNEES BUTA ]]&amp;Tableau210[[#This Row],[PN DONNEES BUTA]],Tiges!$B$4:$B$79&amp;Tiges!$C$4:$C$79,Tiges!$H$4:$H$79),"")</f>
        <v>70</v>
      </c>
      <c r="BB384" s="117"/>
      <c r="BC384" s="182">
        <f>IFERROR(VLOOKUP(Tableau210[[#This Row],[OPERATION]],Tableau4[],2,FALSE),"")</f>
        <v>0</v>
      </c>
      <c r="BD384" s="177"/>
      <c r="BE384" s="182">
        <f>IFERROR(VLOOKUP(Tableau210[[#This Row],[OPERATION]],Tableau4[],3,FALSE),"")</f>
        <v>1</v>
      </c>
      <c r="BF384" s="177"/>
      <c r="BG384" s="117" t="s">
        <v>129</v>
      </c>
      <c r="BH384" s="177" t="str" cm="1">
        <f t="array" ref="BH3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84" s="117" t="s">
        <v>2268</v>
      </c>
      <c r="BK384" s="117" t="s">
        <v>2269</v>
      </c>
      <c r="BL384" s="167" t="s">
        <v>2380</v>
      </c>
      <c r="BM384" s="167"/>
      <c r="BN384" s="117"/>
      <c r="BO384" s="117"/>
      <c r="BP384" s="117"/>
      <c r="BQ384" s="48"/>
      <c r="BR384" s="119"/>
      <c r="BS384" s="48"/>
      <c r="BT384" s="48"/>
      <c r="BU384" s="48"/>
      <c r="BV384" s="48"/>
      <c r="BW384" s="48"/>
      <c r="BX384" s="48"/>
    </row>
    <row r="385" spans="1:76" s="154" customFormat="1" ht="15.75" hidden="1" x14ac:dyDescent="0.25">
      <c r="A385" s="48" t="e" cm="1">
        <f t="array" ref="A385">_xlfn.XLOOKUP(Tableau210[[#This Row],[NOM]]&amp;Tableau210[[#This Row],[REPERE BUTA]],[6]!Tableau16[POSTE TECHNIQUE]&amp;[6]!Tableau16[Repere ADM],[6]!Tableau16[NUMERO CLIENT])</f>
        <v>#N/A</v>
      </c>
      <c r="B385" s="48" t="e" cm="1">
        <f t="array" ref="B385">_xlfn.XLOOKUP(Tableau210[[#This Row],[NOM]]&amp;Tableau210[[#This Row],[REPERE BUTA]],[6]!Tableau16[POSTE TECHNIQUE]&amp;[6]!Tableau16[Repere REF],[6]!Tableau16[NUMERO CLIENT])</f>
        <v>#N/A</v>
      </c>
      <c r="C385" s="48" cm="1">
        <f t="array" ref="C385">_xlfn.XLOOKUP(Tableau210[[#This Row],[NOM]]&amp;Tableau210[[#This Row],[Repere Ubleam]],[7]Sheet1!$C$2:$C$2995&amp;[7]Sheet1!$I$2:$I$2995,[7]Sheet1!$A$2:$A$2995)</f>
        <v>358</v>
      </c>
      <c r="D385" s="48" t="str">
        <f>C385&amp;""</f>
        <v>358</v>
      </c>
      <c r="E385" s="48" t="e">
        <v>#N/A</v>
      </c>
      <c r="F385" s="48" t="e">
        <v>#N/A</v>
      </c>
      <c r="G385" s="162" t="s">
        <v>1357</v>
      </c>
      <c r="H385" s="161" t="s">
        <v>1067</v>
      </c>
      <c r="I385" s="161" t="s">
        <v>80</v>
      </c>
      <c r="J385" s="161" t="s">
        <v>1071</v>
      </c>
      <c r="K385" s="161" t="str">
        <f>_xlfn.XLOOKUP(Tableau210[[#This Row],[NOM]],[8]LUT!$I$5:$I$301,[8]LUT!$N$5:$N$301)</f>
        <v xml:space="preserve">echangeur </v>
      </c>
      <c r="L385" s="161" t="s">
        <v>404</v>
      </c>
      <c r="M385" s="161" t="s">
        <v>2212</v>
      </c>
      <c r="N385" s="161" t="s">
        <v>2212</v>
      </c>
      <c r="O385" s="150"/>
      <c r="P385" s="150"/>
      <c r="Q385" s="150"/>
      <c r="R385" s="150"/>
      <c r="S385" s="150"/>
      <c r="T385" s="150"/>
      <c r="U385" s="150"/>
      <c r="V385" s="150"/>
      <c r="W385" s="151"/>
      <c r="X385" s="151" cm="1">
        <f t="array" ref="X3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85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385" s="151"/>
      <c r="AA385" s="151" cm="1">
        <f t="array" ref="AA3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5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385" s="152"/>
      <c r="AD385" s="153" t="s">
        <v>2196</v>
      </c>
      <c r="AE385" s="150"/>
      <c r="AF385" s="150">
        <f>IFERROR(VLOOKUP(Tableau210[[#This Row],[OPERATION]],Tableau4[],5,FALSE),"")</f>
        <v>0</v>
      </c>
      <c r="AG385" s="150" cm="1">
        <f t="array" ref="AG385">IFERROR(
   SUM(
      _xlfn._xlws.FILTER(
         Tableau3[JP],
         (Tableau3[ITEM]=Tableau210[[#This Row],[NOM]])*
         (Tableau3[Rep.]=Tableau210[[#This Row],[REPERE BUTA]])
      )
   ),
0)</f>
        <v>0</v>
      </c>
      <c r="AH385" s="153">
        <f>IFERROR(VLOOKUP(Tableau210[[#This Row],[OPERATION]],Tableau4[],4,FALSE),"")</f>
        <v>0</v>
      </c>
      <c r="AI385" s="150" cm="1">
        <f t="array" ref="AI385">IFERROR(
   SUM(
      _xlfn._xlws.FILTER(
         Tableau3[BP],
         (Tableau3[ITEM]=Tableau210[[#This Row],[NOM]])*
         (Tableau3[Rep.]=Tableau210[[#This Row],[REPERE BUTA]])
      )
   ),
0)</f>
        <v>0</v>
      </c>
      <c r="AJ385" s="150" t="str">
        <f>IF(Tableau210[[#This Row],[NB JP EMIS]]=1,"1 JP","") &amp; IF(Tableau210[[#This Row],[NB BP EMIS]]=1," 1 BP","")</f>
        <v/>
      </c>
      <c r="AK385" s="150" t="str">
        <f>IF(Tableau210[[#This Row],[NB JP BUTA]]=1,"1 JP","") &amp; IF(Tableau210[[#This Row],[Nb BP BUTA]]=1," 1 BP","") &amp; IF(Tableau210[[#This Row],[Nb BP BUTA]]=2," 2 BP","")</f>
        <v/>
      </c>
      <c r="AL385" s="153" t="s">
        <v>2527</v>
      </c>
      <c r="AM385" s="153">
        <f>IFERROR(+VLOOKUP(AY385,Tiges!$G$4:$I$569,3,FALSE),"")</f>
        <v>22</v>
      </c>
      <c r="AN385" s="152"/>
      <c r="AO385" s="153" t="s">
        <v>3427</v>
      </c>
      <c r="AP385" s="153" cm="1">
        <f t="array" ref="AP3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85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85" s="153" t="s">
        <v>3427</v>
      </c>
      <c r="AS385" s="153" t="str" cm="1">
        <f t="array" ref="AS3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85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385" s="153" t="s">
        <v>3427</v>
      </c>
      <c r="AV385" s="153" t="str" cm="1">
        <f t="array" ref="AV3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5" s="153"/>
      <c r="AY385" s="153" cm="1">
        <f t="array" ref="AY385">IFERROR(_xlfn.XLOOKUP(Tableau210[[#This Row],[DN DONNEES BUTA ]]&amp;Tableau210[[#This Row],[PN DONNEES BUTA]],Tiges!$B$4:$B$79&amp;Tiges!$C$4:$C$79,Tiges!$G$4:$G$79),"")</f>
        <v>14</v>
      </c>
      <c r="AZ385" s="153"/>
      <c r="BA385" s="153" cm="1">
        <f t="array" ref="BA385">IFERROR(_xlfn.XLOOKUP(Tableau210[[#This Row],[DN DONNEES BUTA ]]&amp;Tableau210[[#This Row],[PN DONNEES BUTA]],Tiges!$B$4:$B$79&amp;Tiges!$C$4:$C$79,Tiges!$H$4:$H$79),"")</f>
        <v>70</v>
      </c>
      <c r="BB385" s="153"/>
      <c r="BC385" s="153">
        <f>IFERROR(VLOOKUP(Tableau210[[#This Row],[OPERATION]],Tableau4[],2,FALSE),"")</f>
        <v>0</v>
      </c>
      <c r="BD385" s="153" cm="1">
        <f t="array" ref="BD385">IFERROR(
   SUM(
      _xlfn._xlws.FILTER(
         Tableau3[Nb Platinage Joint],
         (Tableau3[ITEM]=Tableau210[[#This Row],[NOM]])*
         (Tableau3[Rep.]=Tableau210[[#This Row],[REPERE BUTA]])
      )
   ),
0)</f>
        <v>0</v>
      </c>
      <c r="BE385" s="153">
        <f>IFERROR(VLOOKUP(Tableau210[[#This Row],[OPERATION]],Tableau4[],3,FALSE),"")</f>
        <v>1</v>
      </c>
      <c r="BF385" s="153" cm="1">
        <f t="array" ref="BF385">IFERROR(
   SUM(
      _xlfn._xlws.FILTER(
         Tableau3[Joint Définitif Nb],
         (Tableau3[ITEM]=Tableau210[[#This Row],[NOM]])*
         (Tableau3[Rep.]=Tableau210[[#This Row],[REPERE BUTA]])
      )
   ),
0)</f>
        <v>2</v>
      </c>
      <c r="BG385" s="153" t="s">
        <v>3427</v>
      </c>
      <c r="BH385" s="153" t="str" cm="1">
        <f t="array" ref="BH3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5" s="153" t="s">
        <v>129</v>
      </c>
      <c r="BJ385" s="153" t="s">
        <v>3427</v>
      </c>
      <c r="BK385" s="153" t="s">
        <v>3427</v>
      </c>
      <c r="BL385" s="153" t="s">
        <v>2234</v>
      </c>
      <c r="BM385" s="153"/>
      <c r="BN385" s="153"/>
      <c r="BO385" s="153"/>
      <c r="BP385" s="153"/>
      <c r="BQ385" s="152"/>
      <c r="BR385" s="150"/>
      <c r="BS385" s="152"/>
      <c r="BT385" s="152"/>
      <c r="BU385" s="152"/>
      <c r="BV385" s="152"/>
      <c r="BW385" s="152"/>
      <c r="BX385" s="152"/>
    </row>
    <row r="386" spans="1:76" s="154" customFormat="1" ht="15.75" hidden="1" x14ac:dyDescent="0.25">
      <c r="A386" s="48" t="e" cm="1">
        <f t="array" ref="A386">_xlfn.XLOOKUP(Tableau210[[#This Row],[NOM]]&amp;Tableau210[[#This Row],[REPERE BUTA]],[6]!Tableau16[POSTE TECHNIQUE]&amp;[6]!Tableau16[Repere ADM],[6]!Tableau16[NUMERO CLIENT])</f>
        <v>#N/A</v>
      </c>
      <c r="B386" s="48" t="e" cm="1">
        <f t="array" ref="B386">_xlfn.XLOOKUP(Tableau210[[#This Row],[NOM]]&amp;Tableau210[[#This Row],[REPERE BUTA]],[6]!Tableau16[POSTE TECHNIQUE]&amp;[6]!Tableau16[Repere REF],[6]!Tableau16[NUMERO CLIENT])</f>
        <v>#N/A</v>
      </c>
      <c r="C386" s="48" cm="1">
        <f t="array" ref="C386">_xlfn.XLOOKUP(Tableau210[[#This Row],[NOM]]&amp;Tableau210[[#This Row],[Repere Ubleam]],[7]Sheet1!$C$2:$C$2995&amp;[7]Sheet1!$I$2:$I$2995,[7]Sheet1!$A$2:$A$2995)</f>
        <v>359</v>
      </c>
      <c r="D386" s="48" t="str">
        <f>C386&amp;""</f>
        <v>359</v>
      </c>
      <c r="E386" s="48" t="e">
        <v>#N/A</v>
      </c>
      <c r="F386" s="48" t="e">
        <v>#N/A</v>
      </c>
      <c r="G386" s="162" t="s">
        <v>1357</v>
      </c>
      <c r="H386" s="161" t="s">
        <v>1067</v>
      </c>
      <c r="I386" s="161" t="s">
        <v>80</v>
      </c>
      <c r="J386" s="161" t="s">
        <v>1071</v>
      </c>
      <c r="K386" s="161" t="str">
        <f>_xlfn.XLOOKUP(Tableau210[[#This Row],[NOM]],[8]LUT!$I$5:$I$301,[8]LUT!$N$5:$N$301)</f>
        <v xml:space="preserve">echangeur </v>
      </c>
      <c r="L386" s="161" t="s">
        <v>404</v>
      </c>
      <c r="M386" s="161" t="s">
        <v>2192</v>
      </c>
      <c r="N386" s="161" t="s">
        <v>2192</v>
      </c>
      <c r="O386" s="150"/>
      <c r="P386" s="150"/>
      <c r="Q386" s="150"/>
      <c r="R386" s="150"/>
      <c r="S386" s="150"/>
      <c r="T386" s="150"/>
      <c r="U386" s="150"/>
      <c r="V386" s="150"/>
      <c r="W386" s="151"/>
      <c r="X386" s="151" cm="1">
        <f t="array" ref="X3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86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386" s="151"/>
      <c r="AA386" s="151" cm="1">
        <f t="array" ref="AA3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6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386" s="152"/>
      <c r="AD386" s="153" t="s">
        <v>2196</v>
      </c>
      <c r="AE386" s="150"/>
      <c r="AF386" s="150">
        <f>IFERROR(VLOOKUP(Tableau210[[#This Row],[OPERATION]],Tableau4[],5,FALSE),"")</f>
        <v>0</v>
      </c>
      <c r="AG386" s="150"/>
      <c r="AH386" s="153">
        <f>IFERROR(VLOOKUP(Tableau210[[#This Row],[OPERATION]],Tableau4[],4,FALSE),"")</f>
        <v>0</v>
      </c>
      <c r="AI386" s="150"/>
      <c r="AJ386" s="150" t="str">
        <f>IF(Tableau210[[#This Row],[NB JP EMIS]]=1,"1 JP","") &amp; IF(Tableau210[[#This Row],[NB BP EMIS]]=1," 1 BP","")</f>
        <v/>
      </c>
      <c r="AK386" s="150"/>
      <c r="AL386" s="153" t="s">
        <v>2527</v>
      </c>
      <c r="AM386" s="153">
        <f>IFERROR(+VLOOKUP(AY386,Tiges!$G$4:$I$569,3,FALSE),"")</f>
        <v>22</v>
      </c>
      <c r="AN386" s="152"/>
      <c r="AO386" s="153" t="s">
        <v>3427</v>
      </c>
      <c r="AP386" s="153" cm="1">
        <f t="array" ref="AP3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8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86" s="153" t="s">
        <v>3427</v>
      </c>
      <c r="AS386" s="153" t="str" cm="1">
        <f t="array" ref="AS3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38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386" s="153" t="s">
        <v>3427</v>
      </c>
      <c r="AV386" s="153" t="str" cm="1">
        <f t="array" ref="AV3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6" s="153"/>
      <c r="AY386" s="153" cm="1">
        <f t="array" ref="AY386">IFERROR(_xlfn.XLOOKUP(Tableau210[[#This Row],[DN DONNEES BUTA ]]&amp;Tableau210[[#This Row],[PN DONNEES BUTA]],Tiges!$B$4:$B$79&amp;Tiges!$C$4:$C$79,Tiges!$G$4:$G$79),"")</f>
        <v>14</v>
      </c>
      <c r="AZ386" s="153"/>
      <c r="BA386" s="153" cm="1">
        <f t="array" ref="BA386">IFERROR(_xlfn.XLOOKUP(Tableau210[[#This Row],[DN DONNEES BUTA ]]&amp;Tableau210[[#This Row],[PN DONNEES BUTA]],Tiges!$B$4:$B$79&amp;Tiges!$C$4:$C$79,Tiges!$H$4:$H$79),"")</f>
        <v>70</v>
      </c>
      <c r="BB386" s="153"/>
      <c r="BC386" s="153">
        <f>IFERROR(VLOOKUP(Tableau210[[#This Row],[OPERATION]],Tableau4[],2,FALSE),"")</f>
        <v>0</v>
      </c>
      <c r="BD386" s="153"/>
      <c r="BE386" s="153">
        <f>IFERROR(VLOOKUP(Tableau210[[#This Row],[OPERATION]],Tableau4[],3,FALSE),"")</f>
        <v>1</v>
      </c>
      <c r="BF386" s="153"/>
      <c r="BG386" s="153" t="s">
        <v>3427</v>
      </c>
      <c r="BH386" s="153" t="str" cm="1">
        <f t="array" ref="BH3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6" s="153" t="s">
        <v>129</v>
      </c>
      <c r="BJ386" s="153" t="s">
        <v>3427</v>
      </c>
      <c r="BK386" s="153" t="s">
        <v>3427</v>
      </c>
      <c r="BL386" s="153" t="s">
        <v>2234</v>
      </c>
      <c r="BM386" s="153"/>
      <c r="BN386" s="153"/>
      <c r="BO386" s="153"/>
      <c r="BP386" s="153"/>
      <c r="BQ386" s="152"/>
      <c r="BR386" s="150"/>
      <c r="BS386" s="152"/>
      <c r="BT386" s="152"/>
      <c r="BU386" s="152"/>
      <c r="BV386" s="152"/>
      <c r="BW386" s="152"/>
      <c r="BX386" s="152"/>
    </row>
    <row r="387" spans="1:76" ht="15.75" hidden="1" x14ac:dyDescent="0.25">
      <c r="A387" s="48" t="e" cm="1">
        <f t="array" ref="A387">_xlfn.XLOOKUP(Tableau210[[#This Row],[NOM]]&amp;Tableau210[[#This Row],[REPERE BUTA]],[6]!Tableau16[POSTE TECHNIQUE]&amp;[6]!Tableau16[Repere ADM],[6]!Tableau16[NUMERO CLIENT])</f>
        <v>#N/A</v>
      </c>
      <c r="B387" s="48" t="e" cm="1">
        <f t="array" ref="B387">_xlfn.XLOOKUP(Tableau210[[#This Row],[NOM]]&amp;Tableau210[[#This Row],[REPERE BUTA]],[6]!Tableau16[POSTE TECHNIQUE]&amp;[6]!Tableau16[Repere REF],[6]!Tableau16[NUMERO CLIENT])</f>
        <v>#N/A</v>
      </c>
      <c r="C387" s="48" cm="1">
        <f t="array" ref="C387">_xlfn.XLOOKUP(Tableau210[[#This Row],[NOM]]&amp;Tableau210[[#This Row],[Repere Ubleam]],[7]Sheet1!$C$2:$C$2995&amp;[7]Sheet1!$I$2:$I$2995,[7]Sheet1!$A$2:$A$2995)</f>
        <v>360</v>
      </c>
      <c r="D387" s="48" t="str">
        <f>C387&amp;""</f>
        <v>360</v>
      </c>
      <c r="E387" s="48" t="e">
        <v>#N/A</v>
      </c>
      <c r="F387" s="48" t="e">
        <v>#N/A</v>
      </c>
      <c r="G387" s="187" t="s">
        <v>1357</v>
      </c>
      <c r="H387" s="158" t="s">
        <v>1067</v>
      </c>
      <c r="I387" s="158" t="s">
        <v>80</v>
      </c>
      <c r="J387" s="158" t="s">
        <v>1071</v>
      </c>
      <c r="K387" s="158" t="str">
        <f>_xlfn.XLOOKUP(Tableau210[[#This Row],[NOM]],[8]LUT!$I$5:$I$301,[8]LUT!$N$5:$N$301)</f>
        <v xml:space="preserve">echangeur </v>
      </c>
      <c r="L387" s="158" t="s">
        <v>405</v>
      </c>
      <c r="M387" s="158" t="s">
        <v>2223</v>
      </c>
      <c r="N387" s="158" t="s">
        <v>2223</v>
      </c>
      <c r="O387" s="119"/>
      <c r="P387" s="119"/>
      <c r="Q387" s="119"/>
      <c r="R387" s="119"/>
      <c r="S387" s="119"/>
      <c r="T387" s="119"/>
      <c r="U387" s="119"/>
      <c r="V387" s="119"/>
      <c r="W387" s="148">
        <v>50</v>
      </c>
      <c r="X387" s="207" cm="1">
        <f t="array" ref="X3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8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87" s="148">
        <v>20</v>
      </c>
      <c r="AA387" s="207" cm="1">
        <f t="array" ref="AA3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87" s="48"/>
      <c r="AD387" s="117" t="s">
        <v>2196</v>
      </c>
      <c r="AE387" s="119"/>
      <c r="AF387" s="181">
        <f>IFERROR(VLOOKUP(Tableau210[[#This Row],[OPERATION]],Tableau4[],5,FALSE),"")</f>
        <v>0</v>
      </c>
      <c r="AG387" s="178" cm="1">
        <f t="array" ref="AG387">IFERROR(
   SUM(
      _xlfn._xlws.FILTER(
         Tableau3[JP],
         (Tableau3[ITEM]=Tableau210[[#This Row],[NOM]])*
         (Tableau3[Rep.]=Tableau210[[#This Row],[REPERE BUTA]])
      )
   ),
0)</f>
        <v>0</v>
      </c>
      <c r="AH387" s="182">
        <f>IFERROR(VLOOKUP(Tableau210[[#This Row],[OPERATION]],Tableau4[],4,FALSE),"")</f>
        <v>0</v>
      </c>
      <c r="AI387" s="178" cm="1">
        <f t="array" ref="AI387">IFERROR(
   SUM(
      _xlfn._xlws.FILTER(
         Tableau3[BP],
         (Tableau3[ITEM]=Tableau210[[#This Row],[NOM]])*
         (Tableau3[Rep.]=Tableau210[[#This Row],[REPERE BUTA]])
      )
   ),
0)</f>
        <v>0</v>
      </c>
      <c r="AJ387" s="181" t="str">
        <f>IF(Tableau210[[#This Row],[NB JP EMIS]]=1,"1 JP","") &amp; IF(Tableau210[[#This Row],[NB BP EMIS]]=1," 1 BP","")</f>
        <v/>
      </c>
      <c r="AK387" s="178" t="str">
        <f>IF(Tableau210[[#This Row],[NB JP BUTA]]=1,"1 JP","") &amp; IF(Tableau210[[#This Row],[Nb BP BUTA]]=1," 1 BP","") &amp; IF(Tableau210[[#This Row],[Nb BP BUTA]]=2," 2 BP","")</f>
        <v/>
      </c>
      <c r="AL387" s="117" t="s">
        <v>2527</v>
      </c>
      <c r="AM387" s="117">
        <f>IFERROR(+VLOOKUP(AY387,Tiges!$G$4:$I$569,3,FALSE),"")</f>
        <v>27</v>
      </c>
      <c r="AN387" s="48"/>
      <c r="AO387" s="117">
        <v>4</v>
      </c>
      <c r="AP387" s="177" cm="1">
        <f t="array" ref="AP3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87" s="117" t="s">
        <v>2272</v>
      </c>
      <c r="AS387" s="177" t="str" cm="1">
        <f t="array" ref="AS3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M16x85</v>
      </c>
      <c r="AU387" s="117" t="s">
        <v>1123</v>
      </c>
      <c r="AV387" s="177" t="str" cm="1">
        <f t="array" ref="AV3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7" s="117"/>
      <c r="AY387" s="117" cm="1">
        <f t="array" ref="AY387">IFERROR(_xlfn.XLOOKUP(Tableau210[[#This Row],[DN DONNEES BUTA ]]&amp;Tableau210[[#This Row],[PN DONNEES BUTA]],Tiges!$B$4:$B$79&amp;Tiges!$C$4:$C$79,Tiges!$G$4:$G$79),"")</f>
        <v>16</v>
      </c>
      <c r="AZ387" s="117"/>
      <c r="BA387" s="117" cm="1">
        <f t="array" ref="BA387">IFERROR(_xlfn.XLOOKUP(Tableau210[[#This Row],[DN DONNEES BUTA ]]&amp;Tableau210[[#This Row],[PN DONNEES BUTA]],Tiges!$B$4:$B$79&amp;Tiges!$C$4:$C$79,Tiges!$H$4:$H$79),"")</f>
        <v>90</v>
      </c>
      <c r="BB387" s="117"/>
      <c r="BC387" s="182">
        <f>IFERROR(VLOOKUP(Tableau210[[#This Row],[OPERATION]],Tableau4[],2,FALSE),"")</f>
        <v>0</v>
      </c>
      <c r="BD387" s="177" cm="1">
        <f t="array" ref="BD387">IFERROR(
   SUM(
      _xlfn._xlws.FILTER(
         Tableau3[Nb Platinage Joint],
         (Tableau3[ITEM]=Tableau210[[#This Row],[NOM]])*
         (Tableau3[Rep.]=Tableau210[[#This Row],[REPERE BUTA]])
      )
   ),
0)</f>
        <v>0</v>
      </c>
      <c r="BE387" s="182">
        <f>IFERROR(VLOOKUP(Tableau210[[#This Row],[OPERATION]],Tableau4[],3,FALSE),"")</f>
        <v>1</v>
      </c>
      <c r="BF387" s="177" cm="1">
        <f t="array" ref="BF387">IFERROR(
   SUM(
      _xlfn._xlws.FILTER(
         Tableau3[Joint Définitif Nb],
         (Tableau3[ITEM]=Tableau210[[#This Row],[NOM]])*
         (Tableau3[Rep.]=Tableau210[[#This Row],[REPERE BUTA]])
      )
   ),
0)</f>
        <v>2</v>
      </c>
      <c r="BG387" s="117" t="s">
        <v>129</v>
      </c>
      <c r="BH387" s="177" t="str" cm="1">
        <f t="array" ref="BH3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87" s="117" t="s">
        <v>2268</v>
      </c>
      <c r="BK387" s="117" t="s">
        <v>2269</v>
      </c>
      <c r="BL387" s="167" t="s">
        <v>2380</v>
      </c>
      <c r="BM387" s="167"/>
      <c r="BN387" s="117"/>
      <c r="BO387" s="117"/>
      <c r="BP387" s="158"/>
      <c r="BQ387" s="158"/>
      <c r="BR387" s="158"/>
      <c r="BS387" s="48"/>
      <c r="BT387" s="48"/>
      <c r="BU387" s="48"/>
      <c r="BV387" s="48"/>
      <c r="BW387" s="48"/>
      <c r="BX387" s="48"/>
    </row>
    <row r="388" spans="1:76" ht="15.75" hidden="1" x14ac:dyDescent="0.25">
      <c r="A388" s="48" t="e" cm="1">
        <f t="array" ref="A388">_xlfn.XLOOKUP(Tableau210[[#This Row],[NOM]]&amp;Tableau210[[#This Row],[REPERE BUTA]],[6]!Tableau16[POSTE TECHNIQUE]&amp;[6]!Tableau16[Repere ADM],[6]!Tableau16[NUMERO CLIENT])</f>
        <v>#N/A</v>
      </c>
      <c r="B388" s="48" t="e" cm="1">
        <f t="array" ref="B388">_xlfn.XLOOKUP(Tableau210[[#This Row],[NOM]]&amp;Tableau210[[#This Row],[REPERE BUTA]],[6]!Tableau16[POSTE TECHNIQUE]&amp;[6]!Tableau16[Repere REF],[6]!Tableau16[NUMERO CLIENT])</f>
        <v>#N/A</v>
      </c>
      <c r="C388" s="48" cm="1">
        <f t="array" ref="C388">_xlfn.XLOOKUP(Tableau210[[#This Row],[NOM]]&amp;Tableau210[[#This Row],[Repere Ubleam]],[7]Sheet1!$C$2:$C$2995&amp;[7]Sheet1!$I$2:$I$2995,[7]Sheet1!$A$2:$A$2995)</f>
        <v>361</v>
      </c>
      <c r="D388" s="48" t="str">
        <f>C388&amp;""</f>
        <v>361</v>
      </c>
      <c r="E388" s="48" t="e">
        <v>#N/A</v>
      </c>
      <c r="F388" s="48" t="e">
        <v>#N/A</v>
      </c>
      <c r="G388" s="187" t="s">
        <v>1357</v>
      </c>
      <c r="H388" s="158" t="s">
        <v>1067</v>
      </c>
      <c r="I388" s="158" t="s">
        <v>80</v>
      </c>
      <c r="J388" s="158" t="s">
        <v>1071</v>
      </c>
      <c r="K388" s="158" t="str">
        <f>_xlfn.XLOOKUP(Tableau210[[#This Row],[NOM]],[8]LUT!$I$5:$I$301,[8]LUT!$N$5:$N$301)</f>
        <v xml:space="preserve">echangeur </v>
      </c>
      <c r="L388" s="158" t="s">
        <v>405</v>
      </c>
      <c r="M388" s="158" t="s">
        <v>2224</v>
      </c>
      <c r="N388" s="158" t="s">
        <v>2224</v>
      </c>
      <c r="O388" s="119"/>
      <c r="P388" s="119"/>
      <c r="Q388" s="119"/>
      <c r="R388" s="119"/>
      <c r="S388" s="119"/>
      <c r="T388" s="119"/>
      <c r="U388" s="119"/>
      <c r="V388" s="119"/>
      <c r="W388" s="148">
        <v>50</v>
      </c>
      <c r="X388" s="207" cm="1">
        <f t="array" ref="X3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8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88" s="148">
        <v>20</v>
      </c>
      <c r="AA388" s="207" cm="1">
        <f t="array" ref="AA3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88" s="48"/>
      <c r="AD388" s="117" t="s">
        <v>2196</v>
      </c>
      <c r="AE388" s="119"/>
      <c r="AF388" s="181">
        <f>IFERROR(VLOOKUP(Tableau210[[#This Row],[OPERATION]],Tableau4[],5,FALSE),"")</f>
        <v>0</v>
      </c>
      <c r="AG388" s="178"/>
      <c r="AH388" s="182">
        <f>IFERROR(VLOOKUP(Tableau210[[#This Row],[OPERATION]],Tableau4[],4,FALSE),"")</f>
        <v>0</v>
      </c>
      <c r="AI388" s="178"/>
      <c r="AJ388" s="181" t="str">
        <f>IF(Tableau210[[#This Row],[NB JP EMIS]]=1,"1 JP","") &amp; IF(Tableau210[[#This Row],[NB BP EMIS]]=1," 1 BP","")</f>
        <v/>
      </c>
      <c r="AK388" s="178"/>
      <c r="AL388" s="117" t="s">
        <v>2527</v>
      </c>
      <c r="AM388" s="117">
        <f>IFERROR(+VLOOKUP(AY388,Tiges!$G$4:$I$569,3,FALSE),"")</f>
        <v>27</v>
      </c>
      <c r="AN388" s="48"/>
      <c r="AO388" s="117">
        <v>4</v>
      </c>
      <c r="AP388" s="177" cm="1">
        <f t="array" ref="AP3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88" s="117" t="s">
        <v>2272</v>
      </c>
      <c r="AS388" s="177" t="str" cm="1">
        <f t="array" ref="AS3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M16x85</v>
      </c>
      <c r="AU388" s="117" t="s">
        <v>1123</v>
      </c>
      <c r="AV388" s="177" t="str" cm="1">
        <f t="array" ref="AV3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8" s="117"/>
      <c r="AY388" s="117" cm="1">
        <f t="array" ref="AY388">IFERROR(_xlfn.XLOOKUP(Tableau210[[#This Row],[DN DONNEES BUTA ]]&amp;Tableau210[[#This Row],[PN DONNEES BUTA]],Tiges!$B$4:$B$79&amp;Tiges!$C$4:$C$79,Tiges!$G$4:$G$79),"")</f>
        <v>16</v>
      </c>
      <c r="AZ388" s="117"/>
      <c r="BA388" s="117" cm="1">
        <f t="array" ref="BA388">IFERROR(_xlfn.XLOOKUP(Tableau210[[#This Row],[DN DONNEES BUTA ]]&amp;Tableau210[[#This Row],[PN DONNEES BUTA]],Tiges!$B$4:$B$79&amp;Tiges!$C$4:$C$79,Tiges!$H$4:$H$79),"")</f>
        <v>90</v>
      </c>
      <c r="BB388" s="117"/>
      <c r="BC388" s="182">
        <f>IFERROR(VLOOKUP(Tableau210[[#This Row],[OPERATION]],Tableau4[],2,FALSE),"")</f>
        <v>0</v>
      </c>
      <c r="BD388" s="177"/>
      <c r="BE388" s="182">
        <f>IFERROR(VLOOKUP(Tableau210[[#This Row],[OPERATION]],Tableau4[],3,FALSE),"")</f>
        <v>1</v>
      </c>
      <c r="BF388" s="177"/>
      <c r="BG388" s="117" t="s">
        <v>129</v>
      </c>
      <c r="BH388" s="177" t="str" cm="1">
        <f t="array" ref="BH3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88" s="117" t="s">
        <v>2268</v>
      </c>
      <c r="BK388" s="117" t="s">
        <v>2269</v>
      </c>
      <c r="BL388" s="167" t="s">
        <v>2380</v>
      </c>
      <c r="BM388" s="167"/>
      <c r="BN388" s="117"/>
      <c r="BO388" s="117"/>
      <c r="BP388" s="158"/>
      <c r="BQ388" s="158"/>
      <c r="BR388" s="158"/>
      <c r="BS388" s="48"/>
      <c r="BT388" s="48"/>
      <c r="BU388" s="48"/>
      <c r="BV388" s="48"/>
      <c r="BW388" s="48"/>
      <c r="BX388" s="48"/>
    </row>
    <row r="389" spans="1:76" ht="15.75" hidden="1" x14ac:dyDescent="0.25">
      <c r="A389" s="48" t="e" cm="1">
        <f t="array" ref="A389">_xlfn.XLOOKUP(Tableau210[[#This Row],[NOM]]&amp;Tableau210[[#This Row],[REPERE BUTA]],[6]!Tableau16[POSTE TECHNIQUE]&amp;[6]!Tableau16[Repere ADM],[6]!Tableau16[NUMERO CLIENT])</f>
        <v>#N/A</v>
      </c>
      <c r="B389" s="48" t="e" cm="1">
        <f t="array" ref="B389">_xlfn.XLOOKUP(Tableau210[[#This Row],[NOM]]&amp;Tableau210[[#This Row],[REPERE BUTA]],[6]!Tableau16[POSTE TECHNIQUE]&amp;[6]!Tableau16[Repere REF],[6]!Tableau16[NUMERO CLIENT])</f>
        <v>#N/A</v>
      </c>
      <c r="C389" s="48" cm="1">
        <f t="array" ref="C389">_xlfn.XLOOKUP(Tableau210[[#This Row],[NOM]]&amp;Tableau210[[#This Row],[Repere Ubleam]],[7]Sheet1!$C$2:$C$2995&amp;[7]Sheet1!$I$2:$I$2995,[7]Sheet1!$A$2:$A$2995)</f>
        <v>362</v>
      </c>
      <c r="D389" s="48" t="str">
        <f>C389&amp;""</f>
        <v>362</v>
      </c>
      <c r="E389" s="48" t="e">
        <v>#N/A</v>
      </c>
      <c r="F389" s="48" t="e">
        <v>#N/A</v>
      </c>
      <c r="G389" s="187" t="s">
        <v>1357</v>
      </c>
      <c r="H389" s="158" t="s">
        <v>1067</v>
      </c>
      <c r="I389" s="158" t="s">
        <v>80</v>
      </c>
      <c r="J389" s="158" t="s">
        <v>1071</v>
      </c>
      <c r="K389" s="158" t="str">
        <f>_xlfn.XLOOKUP(Tableau210[[#This Row],[NOM]],[8]LUT!$I$5:$I$301,[8]LUT!$N$5:$N$301)</f>
        <v xml:space="preserve">echangeur </v>
      </c>
      <c r="L389" s="158" t="s">
        <v>406</v>
      </c>
      <c r="M389" s="158" t="s">
        <v>2214</v>
      </c>
      <c r="N389" s="158" t="s">
        <v>2214</v>
      </c>
      <c r="O389" s="119"/>
      <c r="P389" s="119"/>
      <c r="Q389" s="119"/>
      <c r="R389" s="119"/>
      <c r="S389" s="119"/>
      <c r="T389" s="119"/>
      <c r="U389" s="119"/>
      <c r="V389" s="119"/>
      <c r="W389" s="148">
        <v>50</v>
      </c>
      <c r="X389" s="207" cm="1">
        <f t="array" ref="X3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8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89" s="148">
        <v>20</v>
      </c>
      <c r="AA389" s="207" cm="1">
        <f t="array" ref="AA3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8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89" s="48"/>
      <c r="AD389" s="117" t="s">
        <v>2196</v>
      </c>
      <c r="AE389" s="119"/>
      <c r="AF389" s="181">
        <f>IFERROR(VLOOKUP(Tableau210[[#This Row],[OPERATION]],Tableau4[],5,FALSE),"")</f>
        <v>0</v>
      </c>
      <c r="AG389" s="178" cm="1">
        <f t="array" ref="AG389">IFERROR(
   SUM(
      _xlfn._xlws.FILTER(
         Tableau3[JP],
         (Tableau3[ITEM]=Tableau210[[#This Row],[NOM]])*
         (Tableau3[Rep.]=Tableau210[[#This Row],[REPERE BUTA]])
      )
   ),
0)</f>
        <v>0</v>
      </c>
      <c r="AH389" s="182">
        <f>IFERROR(VLOOKUP(Tableau210[[#This Row],[OPERATION]],Tableau4[],4,FALSE),"")</f>
        <v>0</v>
      </c>
      <c r="AI389" s="178" cm="1">
        <f t="array" ref="AI389">IFERROR(
   SUM(
      _xlfn._xlws.FILTER(
         Tableau3[BP],
         (Tableau3[ITEM]=Tableau210[[#This Row],[NOM]])*
         (Tableau3[Rep.]=Tableau210[[#This Row],[REPERE BUTA]])
      )
   ),
0)</f>
        <v>0</v>
      </c>
      <c r="AJ389" s="181" t="str">
        <f>IF(Tableau210[[#This Row],[NB JP EMIS]]=1,"1 JP","") &amp; IF(Tableau210[[#This Row],[NB BP EMIS]]=1," 1 BP","")</f>
        <v/>
      </c>
      <c r="AK389" s="178" t="str">
        <f>IF(Tableau210[[#This Row],[NB JP BUTA]]=1,"1 JP","") &amp; IF(Tableau210[[#This Row],[Nb BP BUTA]]=1," 1 BP","") &amp; IF(Tableau210[[#This Row],[Nb BP BUTA]]=2," 2 BP","")</f>
        <v/>
      </c>
      <c r="AL389" s="117" t="s">
        <v>2527</v>
      </c>
      <c r="AM389" s="117">
        <f>IFERROR(+VLOOKUP(AY389,Tiges!$G$4:$I$569,3,FALSE),"")</f>
        <v>27</v>
      </c>
      <c r="AN389" s="48"/>
      <c r="AO389" s="117">
        <v>4</v>
      </c>
      <c r="AP389" s="177" cm="1">
        <f t="array" ref="AP3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8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89" s="117" t="s">
        <v>2272</v>
      </c>
      <c r="AS389" s="177" t="str" cm="1">
        <f t="array" ref="AS3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8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M16x85</v>
      </c>
      <c r="AU389" s="117" t="s">
        <v>1123</v>
      </c>
      <c r="AV389" s="177" t="str" cm="1">
        <f t="array" ref="AV3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89" s="117"/>
      <c r="AY389" s="117" cm="1">
        <f t="array" ref="AY389">IFERROR(_xlfn.XLOOKUP(Tableau210[[#This Row],[DN DONNEES BUTA ]]&amp;Tableau210[[#This Row],[PN DONNEES BUTA]],Tiges!$B$4:$B$79&amp;Tiges!$C$4:$C$79,Tiges!$G$4:$G$79),"")</f>
        <v>16</v>
      </c>
      <c r="AZ389" s="117"/>
      <c r="BA389" s="117" cm="1">
        <f t="array" ref="BA389">IFERROR(_xlfn.XLOOKUP(Tableau210[[#This Row],[DN DONNEES BUTA ]]&amp;Tableau210[[#This Row],[PN DONNEES BUTA]],Tiges!$B$4:$B$79&amp;Tiges!$C$4:$C$79,Tiges!$H$4:$H$79),"")</f>
        <v>90</v>
      </c>
      <c r="BB389" s="117"/>
      <c r="BC389" s="182">
        <f>IFERROR(VLOOKUP(Tableau210[[#This Row],[OPERATION]],Tableau4[],2,FALSE),"")</f>
        <v>0</v>
      </c>
      <c r="BD389" s="177" cm="1">
        <f t="array" ref="BD389">IFERROR(
   SUM(
      _xlfn._xlws.FILTER(
         Tableau3[Nb Platinage Joint],
         (Tableau3[ITEM]=Tableau210[[#This Row],[NOM]])*
         (Tableau3[Rep.]=Tableau210[[#This Row],[REPERE BUTA]])
      )
   ),
0)</f>
        <v>0</v>
      </c>
      <c r="BE389" s="182">
        <f>IFERROR(VLOOKUP(Tableau210[[#This Row],[OPERATION]],Tableau4[],3,FALSE),"")</f>
        <v>1</v>
      </c>
      <c r="BF389" s="177" cm="1">
        <f t="array" ref="BF389">IFERROR(
   SUM(
      _xlfn._xlws.FILTER(
         Tableau3[Joint Définitif Nb],
         (Tableau3[ITEM]=Tableau210[[#This Row],[NOM]])*
         (Tableau3[Rep.]=Tableau210[[#This Row],[REPERE BUTA]])
      )
   ),
0)</f>
        <v>2</v>
      </c>
      <c r="BG389" s="117" t="s">
        <v>129</v>
      </c>
      <c r="BH389" s="177" t="str" cm="1">
        <f t="array" ref="BH3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89" s="117" t="s">
        <v>2268</v>
      </c>
      <c r="BK389" s="117" t="s">
        <v>2269</v>
      </c>
      <c r="BL389" s="167" t="s">
        <v>2380</v>
      </c>
      <c r="BM389" s="153"/>
      <c r="BN389" s="117"/>
      <c r="BO389" s="117"/>
      <c r="BP389" s="158"/>
      <c r="BQ389" s="158"/>
      <c r="BR389" s="158"/>
      <c r="BS389" s="48"/>
      <c r="BT389" s="48"/>
      <c r="BU389" s="48"/>
      <c r="BV389" s="48"/>
      <c r="BW389" s="48"/>
      <c r="BX389" s="48"/>
    </row>
    <row r="390" spans="1:76" s="154" customFormat="1" ht="15.75" hidden="1" x14ac:dyDescent="0.25">
      <c r="A390" s="48" t="e" cm="1">
        <f t="array" ref="A390">_xlfn.XLOOKUP(Tableau210[[#This Row],[NOM]]&amp;Tableau210[[#This Row],[REPERE BUTA]],[6]!Tableau16[POSTE TECHNIQUE]&amp;[6]!Tableau16[Repere ADM],[6]!Tableau16[NUMERO CLIENT])</f>
        <v>#N/A</v>
      </c>
      <c r="B390" s="48" t="e" cm="1">
        <f t="array" ref="B390">_xlfn.XLOOKUP(Tableau210[[#This Row],[NOM]]&amp;Tableau210[[#This Row],[REPERE BUTA]],[6]!Tableau16[POSTE TECHNIQUE]&amp;[6]!Tableau16[Repere REF],[6]!Tableau16[NUMERO CLIENT])</f>
        <v>#N/A</v>
      </c>
      <c r="C390" s="48" cm="1">
        <f t="array" ref="C390">_xlfn.XLOOKUP(Tableau210[[#This Row],[NOM]]&amp;Tableau210[[#This Row],[Repere Ubleam]],[7]Sheet1!$C$2:$C$2995&amp;[7]Sheet1!$I$2:$I$2995,[7]Sheet1!$A$2:$A$2995)</f>
        <v>363</v>
      </c>
      <c r="D390" s="48" t="str">
        <f>C390&amp;""</f>
        <v>363</v>
      </c>
      <c r="E390" s="48" t="e">
        <v>#N/A</v>
      </c>
      <c r="F390" s="48" t="e">
        <v>#N/A</v>
      </c>
      <c r="G390" s="162" t="s">
        <v>1357</v>
      </c>
      <c r="H390" s="161" t="s">
        <v>1067</v>
      </c>
      <c r="I390" s="161" t="s">
        <v>80</v>
      </c>
      <c r="J390" s="161" t="s">
        <v>1071</v>
      </c>
      <c r="K390" s="161" t="str">
        <f>_xlfn.XLOOKUP(Tableau210[[#This Row],[NOM]],[8]LUT!$I$5:$I$301,[8]LUT!$N$5:$N$301)</f>
        <v xml:space="preserve">echangeur </v>
      </c>
      <c r="L390" s="161" t="s">
        <v>406</v>
      </c>
      <c r="M390" s="161" t="s">
        <v>2193</v>
      </c>
      <c r="N390" s="161" t="s">
        <v>2193</v>
      </c>
      <c r="O390" s="150"/>
      <c r="P390" s="150"/>
      <c r="Q390" s="150"/>
      <c r="R390" s="150"/>
      <c r="S390" s="150"/>
      <c r="T390" s="150"/>
      <c r="U390" s="150"/>
      <c r="V390" s="150"/>
      <c r="W390" s="151">
        <v>50</v>
      </c>
      <c r="X390" s="151" cm="1">
        <f t="array" ref="X3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90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390" s="151">
        <v>20</v>
      </c>
      <c r="AA390" s="151" cm="1">
        <f t="array" ref="AA3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90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390" s="152"/>
      <c r="AD390" s="153" t="s">
        <v>2196</v>
      </c>
      <c r="AE390" s="150"/>
      <c r="AF390" s="150">
        <f>IFERROR(VLOOKUP(Tableau210[[#This Row],[OPERATION]],Tableau4[],5,FALSE),"")</f>
        <v>0</v>
      </c>
      <c r="AG390" s="150"/>
      <c r="AH390" s="153">
        <f>IFERROR(VLOOKUP(Tableau210[[#This Row],[OPERATION]],Tableau4[],4,FALSE),"")</f>
        <v>0</v>
      </c>
      <c r="AI390" s="150"/>
      <c r="AJ390" s="150" t="str">
        <f>IF(Tableau210[[#This Row],[NB JP EMIS]]=1,"1 JP","") &amp; IF(Tableau210[[#This Row],[NB BP EMIS]]=1," 1 BP","")</f>
        <v/>
      </c>
      <c r="AK390" s="150"/>
      <c r="AL390" s="153" t="s">
        <v>2527</v>
      </c>
      <c r="AM390" s="153">
        <f>IFERROR(+VLOOKUP(AY390,Tiges!$G$4:$I$569,3,FALSE),"")</f>
        <v>27</v>
      </c>
      <c r="AN390" s="152"/>
      <c r="AO390" s="153">
        <v>4</v>
      </c>
      <c r="AP390" s="153" cm="1">
        <f t="array" ref="AP3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9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90" s="153" t="s">
        <v>2272</v>
      </c>
      <c r="AS390" s="153" t="str" cm="1">
        <f t="array" ref="AS3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9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M16x85</v>
      </c>
      <c r="AU390" s="153" t="s">
        <v>1123</v>
      </c>
      <c r="AV390" s="153" t="str" cm="1">
        <f t="array" ref="AV3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9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90" s="153"/>
      <c r="AY390" s="153" cm="1">
        <f t="array" ref="AY390">IFERROR(_xlfn.XLOOKUP(Tableau210[[#This Row],[DN DONNEES BUTA ]]&amp;Tableau210[[#This Row],[PN DONNEES BUTA]],Tiges!$B$4:$B$79&amp;Tiges!$C$4:$C$79,Tiges!$G$4:$G$79),"")</f>
        <v>16</v>
      </c>
      <c r="AZ390" s="153"/>
      <c r="BA390" s="153" cm="1">
        <f t="array" ref="BA390">IFERROR(_xlfn.XLOOKUP(Tableau210[[#This Row],[DN DONNEES BUTA ]]&amp;Tableau210[[#This Row],[PN DONNEES BUTA]],Tiges!$B$4:$B$79&amp;Tiges!$C$4:$C$79,Tiges!$H$4:$H$79),"")</f>
        <v>90</v>
      </c>
      <c r="BB390" s="153"/>
      <c r="BC390" s="153">
        <f>IFERROR(VLOOKUP(Tableau210[[#This Row],[OPERATION]],Tableau4[],2,FALSE),"")</f>
        <v>0</v>
      </c>
      <c r="BD390" s="153"/>
      <c r="BE390" s="153">
        <f>IFERROR(VLOOKUP(Tableau210[[#This Row],[OPERATION]],Tableau4[],3,FALSE),"")</f>
        <v>1</v>
      </c>
      <c r="BF390" s="153"/>
      <c r="BG390" s="153" t="s">
        <v>129</v>
      </c>
      <c r="BH390" s="153" t="str" cm="1">
        <f t="array" ref="BH3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9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90" s="153" t="s">
        <v>2268</v>
      </c>
      <c r="BK390" s="153" t="s">
        <v>2269</v>
      </c>
      <c r="BL390" s="153" t="s">
        <v>2469</v>
      </c>
      <c r="BM390" s="153"/>
      <c r="BN390" s="153"/>
      <c r="BO390" s="153"/>
      <c r="BP390" s="161"/>
      <c r="BQ390" s="161"/>
      <c r="BR390" s="161"/>
      <c r="BS390" s="152"/>
      <c r="BT390" s="152"/>
      <c r="BU390" s="152"/>
      <c r="BV390" s="152"/>
      <c r="BW390" s="152"/>
      <c r="BX390" s="152"/>
    </row>
    <row r="391" spans="1:76" ht="15.75" hidden="1" x14ac:dyDescent="0.25">
      <c r="A391" s="48" t="e" cm="1">
        <f t="array" ref="A391">_xlfn.XLOOKUP(Tableau210[[#This Row],[NOM]]&amp;Tableau210[[#This Row],[REPERE BUTA]],[6]!Tableau16[POSTE TECHNIQUE]&amp;[6]!Tableau16[Repere ADM],[6]!Tableau16[NUMERO CLIENT])</f>
        <v>#N/A</v>
      </c>
      <c r="B391" s="48" t="e" cm="1">
        <f t="array" ref="B391">_xlfn.XLOOKUP(Tableau210[[#This Row],[NOM]]&amp;Tableau210[[#This Row],[REPERE BUTA]],[6]!Tableau16[POSTE TECHNIQUE]&amp;[6]!Tableau16[Repere REF],[6]!Tableau16[NUMERO CLIENT])</f>
        <v>#N/A</v>
      </c>
      <c r="C391" s="48" cm="1">
        <f t="array" ref="C391">_xlfn.XLOOKUP(Tableau210[[#This Row],[NOM]]&amp;Tableau210[[#This Row],[Repere Ubleam]],[7]Sheet1!$C$2:$C$2995&amp;[7]Sheet1!$I$2:$I$2995,[7]Sheet1!$A$2:$A$2995)</f>
        <v>364</v>
      </c>
      <c r="D391" s="48" t="str">
        <f>C391&amp;""</f>
        <v>364</v>
      </c>
      <c r="E391" s="48" t="e">
        <v>#N/A</v>
      </c>
      <c r="F391" s="48" t="e">
        <v>#N/A</v>
      </c>
      <c r="G391" s="187" t="s">
        <v>1357</v>
      </c>
      <c r="H391" s="158" t="s">
        <v>1067</v>
      </c>
      <c r="I391" s="158" t="s">
        <v>80</v>
      </c>
      <c r="J391" s="158" t="s">
        <v>1071</v>
      </c>
      <c r="K391" s="158" t="str">
        <f>_xlfn.XLOOKUP(Tableau210[[#This Row],[NOM]],[8]LUT!$I$5:$I$301,[8]LUT!$N$5:$N$301)</f>
        <v xml:space="preserve">echangeur </v>
      </c>
      <c r="L391" s="158" t="s">
        <v>384</v>
      </c>
      <c r="M391" s="158" t="s">
        <v>2215</v>
      </c>
      <c r="N391" s="158" t="s">
        <v>2215</v>
      </c>
      <c r="O391" s="119" t="s">
        <v>2217</v>
      </c>
      <c r="P391" s="119"/>
      <c r="Q391" s="119"/>
      <c r="R391" s="119"/>
      <c r="S391" s="119"/>
      <c r="T391" s="119"/>
      <c r="U391" s="119"/>
      <c r="V391" s="119"/>
      <c r="W391" s="117" t="s">
        <v>2159</v>
      </c>
      <c r="X391" s="207" cm="1">
        <f t="array" ref="X3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9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1" s="117" t="s">
        <v>3424</v>
      </c>
      <c r="AA391" s="207" cm="1">
        <f t="array" ref="AA3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9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91" s="48"/>
      <c r="AD391" s="117" t="s">
        <v>2197</v>
      </c>
      <c r="AE391" s="119"/>
      <c r="AF391" s="181">
        <f>IFERROR(VLOOKUP(Tableau210[[#This Row],[OPERATION]],Tableau4[],5,FALSE),"")</f>
        <v>0</v>
      </c>
      <c r="AG391" s="178" cm="1">
        <f t="array" ref="AG391">IFERROR(
   SUM(
      _xlfn._xlws.FILTER(
         Tableau3[JP],
         (Tableau3[ITEM]=Tableau210[[#This Row],[NOM]])*
         (Tableau3[Rep.]=Tableau210[[#This Row],[REPERE BUTA]])
      )
   ),
0)</f>
        <v>0</v>
      </c>
      <c r="AH391" s="182">
        <f>IFERROR(VLOOKUP(Tableau210[[#This Row],[OPERATION]],Tableau4[],4,FALSE),"")</f>
        <v>1</v>
      </c>
      <c r="AI391" s="178" cm="1">
        <f t="array" ref="AI391">IFERROR(
   SUM(
      _xlfn._xlws.FILTER(
         Tableau3[BP],
         (Tableau3[ITEM]=Tableau210[[#This Row],[NOM]])*
         (Tableau3[Rep.]=Tableau210[[#This Row],[REPERE BUTA]])
      )
   ),
0)</f>
        <v>1</v>
      </c>
      <c r="AJ391" s="181" t="str">
        <f>IF(Tableau210[[#This Row],[NB JP EMIS]]=1,"1 JP","") &amp; IF(Tableau210[[#This Row],[NB BP EMIS]]=1," 1 BP","")</f>
        <v xml:space="preserve"> 1 BP</v>
      </c>
      <c r="AK391" s="178" t="str">
        <f>IF(Tableau210[[#This Row],[NB JP BUTA]]=1,"1 JP","") &amp; IF(Tableau210[[#This Row],[Nb BP BUTA]]=1," 1 BP","") &amp; IF(Tableau210[[#This Row],[Nb BP BUTA]]=2," 2 BP","")</f>
        <v xml:space="preserve"> 1 BP</v>
      </c>
      <c r="AL391" s="117" t="s">
        <v>2527</v>
      </c>
      <c r="AM391" s="117">
        <f>IFERROR(+VLOOKUP(AY391,Tiges!$G$4:$I$569,3,FALSE),"")</f>
        <v>32</v>
      </c>
      <c r="AN391" s="48"/>
      <c r="AO391" s="117" t="s">
        <v>3424</v>
      </c>
      <c r="AP391" s="177" cm="1">
        <f t="array" ref="AP3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91" s="117" t="s">
        <v>3424</v>
      </c>
      <c r="AS391" s="177" t="str" cm="1">
        <f t="array" ref="AS3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91" s="117" t="s">
        <v>3424</v>
      </c>
      <c r="AV391" s="177" t="str" cm="1">
        <f t="array" ref="AV3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91" s="117"/>
      <c r="AY391" s="117" cm="1">
        <f t="array" ref="AY391">IFERROR(_xlfn.XLOOKUP(Tableau210[[#This Row],[DN DONNEES BUTA ]]&amp;Tableau210[[#This Row],[PN DONNEES BUTA]],Tiges!$B$4:$B$79&amp;Tiges!$C$4:$C$79,Tiges!$G$4:$G$79),"")</f>
        <v>20</v>
      </c>
      <c r="AZ391" s="117"/>
      <c r="BA391" s="117" cm="1">
        <f t="array" ref="BA391">IFERROR(_xlfn.XLOOKUP(Tableau210[[#This Row],[DN DONNEES BUTA ]]&amp;Tableau210[[#This Row],[PN DONNEES BUTA]],Tiges!$B$4:$B$79&amp;Tiges!$C$4:$C$79,Tiges!$H$4:$H$79),"")</f>
        <v>110</v>
      </c>
      <c r="BB391" s="117"/>
      <c r="BC391" s="182">
        <f>IFERROR(VLOOKUP(Tableau210[[#This Row],[OPERATION]],Tableau4[],2,FALSE),"")</f>
        <v>1</v>
      </c>
      <c r="BD391" s="177" cm="1">
        <f t="array" ref="BD391">IFERROR(
   SUM(
      _xlfn._xlws.FILTER(
         Tableau3[Nb Platinage Joint],
         (Tableau3[ITEM]=Tableau210[[#This Row],[NOM]])*
         (Tableau3[Rep.]=Tableau210[[#This Row],[REPERE BUTA]])
      )
   ),
0)</f>
        <v>1</v>
      </c>
      <c r="BE391" s="182">
        <f>IFERROR(VLOOKUP(Tableau210[[#This Row],[OPERATION]],Tableau4[],3,FALSE),"")</f>
        <v>1</v>
      </c>
      <c r="BF391" s="177" cm="1">
        <f t="array" ref="BF391">IFERROR(
   SUM(
      _xlfn._xlws.FILTER(
         Tableau3[Joint Définitif Nb],
         (Tableau3[ITEM]=Tableau210[[#This Row],[NOM]])*
         (Tableau3[Rep.]=Tableau210[[#This Row],[REPERE BUTA]])
      )
   ),
0)</f>
        <v>2</v>
      </c>
      <c r="BG391" s="117" t="s">
        <v>3424</v>
      </c>
      <c r="BH391" s="177" t="str" cm="1">
        <f t="array" ref="BH3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91" s="411" t="s">
        <v>129</v>
      </c>
      <c r="BJ391" s="117" t="s">
        <v>3424</v>
      </c>
      <c r="BK391" s="117" t="s">
        <v>3424</v>
      </c>
      <c r="BL391" s="167" t="s">
        <v>2380</v>
      </c>
      <c r="BM391" s="167"/>
      <c r="BN391" s="117"/>
      <c r="BO391" s="117"/>
      <c r="BP391" s="158"/>
      <c r="BQ391" s="158"/>
      <c r="BR391" s="158"/>
      <c r="BS391" s="48"/>
      <c r="BT391" s="48"/>
      <c r="BU391" s="48"/>
      <c r="BV391" s="48"/>
      <c r="BW391" s="48"/>
      <c r="BX391" s="48"/>
    </row>
    <row r="392" spans="1:76" ht="15.75" hidden="1" x14ac:dyDescent="0.25">
      <c r="A392" s="48" t="e" cm="1">
        <f t="array" ref="A392">_xlfn.XLOOKUP(Tableau210[[#This Row],[NOM]]&amp;Tableau210[[#This Row],[REPERE BUTA]],[6]!Tableau16[POSTE TECHNIQUE]&amp;[6]!Tableau16[Repere ADM],[6]!Tableau16[NUMERO CLIENT])</f>
        <v>#N/A</v>
      </c>
      <c r="B392" s="48" t="e" cm="1">
        <f t="array" ref="B392">_xlfn.XLOOKUP(Tableau210[[#This Row],[NOM]]&amp;Tableau210[[#This Row],[REPERE BUTA]],[6]!Tableau16[POSTE TECHNIQUE]&amp;[6]!Tableau16[Repere REF],[6]!Tableau16[NUMERO CLIENT])</f>
        <v>#N/A</v>
      </c>
      <c r="C392" s="48" cm="1">
        <f t="array" ref="C392">_xlfn.XLOOKUP(Tableau210[[#This Row],[NOM]]&amp;Tableau210[[#This Row],[Repere Ubleam]],[7]Sheet1!$C$2:$C$2995&amp;[7]Sheet1!$I$2:$I$2995,[7]Sheet1!$A$2:$A$2995)</f>
        <v>365</v>
      </c>
      <c r="D392" s="48" t="str">
        <f>C392&amp;""</f>
        <v>365</v>
      </c>
      <c r="E392" s="48" t="e">
        <v>#N/A</v>
      </c>
      <c r="F392" s="48" t="e">
        <v>#N/A</v>
      </c>
      <c r="G392" s="187" t="s">
        <v>1357</v>
      </c>
      <c r="H392" s="158" t="s">
        <v>1067</v>
      </c>
      <c r="I392" s="158" t="s">
        <v>80</v>
      </c>
      <c r="J392" s="158" t="s">
        <v>1071</v>
      </c>
      <c r="K392" s="158" t="str">
        <f>_xlfn.XLOOKUP(Tableau210[[#This Row],[NOM]],[8]LUT!$I$5:$I$301,[8]LUT!$N$5:$N$301)</f>
        <v xml:space="preserve">echangeur </v>
      </c>
      <c r="L392" s="158" t="s">
        <v>384</v>
      </c>
      <c r="M392" s="158" t="s">
        <v>2194</v>
      </c>
      <c r="N392" s="158" t="s">
        <v>2194</v>
      </c>
      <c r="O392" s="119" t="s">
        <v>2225</v>
      </c>
      <c r="P392" s="119"/>
      <c r="Q392" s="119"/>
      <c r="R392" s="119"/>
      <c r="S392" s="119"/>
      <c r="T392" s="119"/>
      <c r="U392" s="119"/>
      <c r="V392" s="119"/>
      <c r="W392" s="117" t="s">
        <v>2159</v>
      </c>
      <c r="X392" s="207" cm="1">
        <f t="array" ref="X3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3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2" s="117" t="s">
        <v>3424</v>
      </c>
      <c r="AA392" s="207" cm="1">
        <f t="array" ref="AA3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92" s="48"/>
      <c r="AD392" s="117" t="s">
        <v>2196</v>
      </c>
      <c r="AE392" s="119"/>
      <c r="AF392" s="181">
        <f>IFERROR(VLOOKUP(Tableau210[[#This Row],[OPERATION]],Tableau4[],5,FALSE),"")</f>
        <v>0</v>
      </c>
      <c r="AG392" s="178"/>
      <c r="AH392" s="182">
        <f>IFERROR(VLOOKUP(Tableau210[[#This Row],[OPERATION]],Tableau4[],4,FALSE),"")</f>
        <v>0</v>
      </c>
      <c r="AI392" s="178"/>
      <c r="AJ392" s="181" t="str">
        <f>IF(Tableau210[[#This Row],[NB JP EMIS]]=1,"1 JP","") &amp; IF(Tableau210[[#This Row],[NB BP EMIS]]=1," 1 BP","")</f>
        <v/>
      </c>
      <c r="AK392" s="178"/>
      <c r="AL392" s="117" t="s">
        <v>2527</v>
      </c>
      <c r="AM392" s="117">
        <f>IFERROR(+VLOOKUP(AY392,Tiges!$G$4:$I$569,3,FALSE),"")</f>
        <v>32</v>
      </c>
      <c r="AN392" s="48"/>
      <c r="AO392" s="117" t="s">
        <v>3424</v>
      </c>
      <c r="AP392" s="177" cm="1">
        <f t="array" ref="AP3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92" s="117" t="s">
        <v>3424</v>
      </c>
      <c r="AS392" s="177" t="str" cm="1">
        <f t="array" ref="AS3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3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392" s="117" t="s">
        <v>3424</v>
      </c>
      <c r="AV392" s="177" t="str" cm="1">
        <f t="array" ref="AV3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92" s="117"/>
      <c r="AY392" s="117" cm="1">
        <f t="array" ref="AY392">IFERROR(_xlfn.XLOOKUP(Tableau210[[#This Row],[DN DONNEES BUTA ]]&amp;Tableau210[[#This Row],[PN DONNEES BUTA]],Tiges!$B$4:$B$79&amp;Tiges!$C$4:$C$79,Tiges!$G$4:$G$79),"")</f>
        <v>20</v>
      </c>
      <c r="AZ392" s="117"/>
      <c r="BA392" s="117" cm="1">
        <f t="array" ref="BA392">IFERROR(_xlfn.XLOOKUP(Tableau210[[#This Row],[DN DONNEES BUTA ]]&amp;Tableau210[[#This Row],[PN DONNEES BUTA]],Tiges!$B$4:$B$79&amp;Tiges!$C$4:$C$79,Tiges!$H$4:$H$79),"")</f>
        <v>110</v>
      </c>
      <c r="BB392" s="117"/>
      <c r="BC392" s="182">
        <f>IFERROR(VLOOKUP(Tableau210[[#This Row],[OPERATION]],Tableau4[],2,FALSE),"")</f>
        <v>0</v>
      </c>
      <c r="BD392" s="177"/>
      <c r="BE392" s="182">
        <f>IFERROR(VLOOKUP(Tableau210[[#This Row],[OPERATION]],Tableau4[],3,FALSE),"")</f>
        <v>1</v>
      </c>
      <c r="BF392" s="177"/>
      <c r="BG392" s="117" t="s">
        <v>3424</v>
      </c>
      <c r="BH392" s="177" t="str" cm="1">
        <f t="array" ref="BH3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92" s="411" t="s">
        <v>129</v>
      </c>
      <c r="BJ392" s="117" t="s">
        <v>3424</v>
      </c>
      <c r="BK392" s="117" t="s">
        <v>3424</v>
      </c>
      <c r="BL392" s="167" t="s">
        <v>2380</v>
      </c>
      <c r="BM392" s="167"/>
      <c r="BN392" s="117"/>
      <c r="BO392" s="117"/>
      <c r="BP392" s="158"/>
      <c r="BQ392" s="158"/>
      <c r="BR392" s="158"/>
      <c r="BS392" s="48"/>
      <c r="BT392" s="48"/>
      <c r="BU392" s="48"/>
      <c r="BV392" s="48"/>
      <c r="BW392" s="48"/>
      <c r="BX392" s="48"/>
    </row>
    <row r="393" spans="1:76" ht="15.75" hidden="1" x14ac:dyDescent="0.25">
      <c r="A393" s="48" t="e" cm="1">
        <f t="array" ref="A393">_xlfn.XLOOKUP(Tableau210[[#This Row],[NOM]]&amp;Tableau210[[#This Row],[REPERE BUTA]],[6]!Tableau16[POSTE TECHNIQUE]&amp;[6]!Tableau16[Repere ADM],[6]!Tableau16[NUMERO CLIENT])</f>
        <v>#N/A</v>
      </c>
      <c r="B393" s="48" t="e" cm="1">
        <f t="array" ref="B393">_xlfn.XLOOKUP(Tableau210[[#This Row],[NOM]]&amp;Tableau210[[#This Row],[REPERE BUTA]],[6]!Tableau16[POSTE TECHNIQUE]&amp;[6]!Tableau16[Repere REF],[6]!Tableau16[NUMERO CLIENT])</f>
        <v>#N/A</v>
      </c>
      <c r="C393" s="48" cm="1">
        <f t="array" ref="C393">_xlfn.XLOOKUP(Tableau210[[#This Row],[NOM]]&amp;Tableau210[[#This Row],[Repere Ubleam]],[7]Sheet1!$C$2:$C$2995&amp;[7]Sheet1!$I$2:$I$2995,[7]Sheet1!$A$2:$A$2995)</f>
        <v>366</v>
      </c>
      <c r="D393" s="48" t="str">
        <f>C393&amp;""</f>
        <v>366</v>
      </c>
      <c r="E393" s="48" t="e">
        <v>#N/A</v>
      </c>
      <c r="F393" s="48" t="e">
        <v>#N/A</v>
      </c>
      <c r="G393" s="187" t="s">
        <v>1357</v>
      </c>
      <c r="H393" s="158" t="s">
        <v>1067</v>
      </c>
      <c r="I393" s="158" t="s">
        <v>80</v>
      </c>
      <c r="J393" s="158" t="s">
        <v>1071</v>
      </c>
      <c r="K393" s="158" t="str">
        <f>_xlfn.XLOOKUP(Tableau210[[#This Row],[NOM]],[8]LUT!$I$5:$I$301,[8]LUT!$N$5:$N$301)</f>
        <v xml:space="preserve">echangeur </v>
      </c>
      <c r="L393" s="158" t="s">
        <v>407</v>
      </c>
      <c r="M393" s="119"/>
      <c r="N393" s="119" t="s">
        <v>407</v>
      </c>
      <c r="O393" s="119"/>
      <c r="P393" s="119"/>
      <c r="Q393" s="119"/>
      <c r="R393" s="119"/>
      <c r="S393" s="119"/>
      <c r="T393" s="119"/>
      <c r="U393" s="119"/>
      <c r="V393" s="119"/>
      <c r="W393" s="117" t="s">
        <v>2159</v>
      </c>
      <c r="X393" s="207" cm="1">
        <f t="array" ref="X3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39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3" s="117" t="s">
        <v>3424</v>
      </c>
      <c r="AA393" s="207" cm="1">
        <f t="array" ref="AA3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9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93" s="48"/>
      <c r="AD393" s="117" t="s">
        <v>626</v>
      </c>
      <c r="AE393" s="119"/>
      <c r="AF393" s="181">
        <f>IFERROR(VLOOKUP(Tableau210[[#This Row],[OPERATION]],Tableau4[],5,FALSE),"")</f>
        <v>0</v>
      </c>
      <c r="AG393" s="178" cm="1">
        <f t="array" ref="AG393">IFERROR(
   SUM(
      _xlfn._xlws.FILTER(
         Tableau3[JP],
         (Tableau3[ITEM]=Tableau210[[#This Row],[NOM]])*
         (Tableau3[Rep.]=Tableau210[[#This Row],[REPERE BUTA]])
      )
   ),
0)</f>
        <v>0</v>
      </c>
      <c r="AH393" s="182">
        <f>IFERROR(VLOOKUP(Tableau210[[#This Row],[OPERATION]],Tableau4[],4,FALSE),"")</f>
        <v>0</v>
      </c>
      <c r="AI393" s="178" cm="1">
        <f t="array" ref="AI393">IFERROR(
   SUM(
      _xlfn._xlws.FILTER(
         Tableau3[BP],
         (Tableau3[ITEM]=Tableau210[[#This Row],[NOM]])*
         (Tableau3[Rep.]=Tableau210[[#This Row],[REPERE BUTA]])
      )
   ),
0)</f>
        <v>0</v>
      </c>
      <c r="AJ393" s="181" t="s">
        <v>2313</v>
      </c>
      <c r="AK393" s="178" t="str">
        <f>IF(Tableau210[[#This Row],[NB JP BUTA]]=1,"1 JP","") &amp; IF(Tableau210[[#This Row],[Nb BP BUTA]]=1," 1 BP","") &amp; IF(Tableau210[[#This Row],[Nb BP BUTA]]=2," 2 BP","")</f>
        <v/>
      </c>
      <c r="AL393" s="117" t="s">
        <v>2527</v>
      </c>
      <c r="AM393" s="117">
        <f>IFERROR(+VLOOKUP(AY393,Tiges!$G$4:$I$569,3,FALSE),"")</f>
        <v>46</v>
      </c>
      <c r="AN393" s="48"/>
      <c r="AO393" s="117" t="s">
        <v>3424</v>
      </c>
      <c r="AP393" s="177" cm="1">
        <f t="array" ref="AP3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3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393" s="117" t="s">
        <v>3424</v>
      </c>
      <c r="AS393" s="177" t="str" cm="1">
        <f t="array" ref="AS3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3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393" s="117" t="s">
        <v>3424</v>
      </c>
      <c r="AV393" s="177" t="str" cm="1">
        <f t="array" ref="AV3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93" s="117"/>
      <c r="AY393" s="117" cm="1">
        <f t="array" ref="AY393">IFERROR(_xlfn.XLOOKUP(Tableau210[[#This Row],[DN DONNEES BUTA ]]&amp;Tableau210[[#This Row],[PN DONNEES BUTA]],Tiges!$B$4:$B$79&amp;Tiges!$C$4:$C$79,Tiges!$G$4:$G$79),"")</f>
        <v>30</v>
      </c>
      <c r="AZ393" s="117"/>
      <c r="BA393" s="117" cm="1">
        <f t="array" ref="BA393">IFERROR(_xlfn.XLOOKUP(Tableau210[[#This Row],[DN DONNEES BUTA ]]&amp;Tableau210[[#This Row],[PN DONNEES BUTA]],Tiges!$B$4:$B$79&amp;Tiges!$C$4:$C$79,Tiges!$H$4:$H$79),"")</f>
        <v>160</v>
      </c>
      <c r="BB393" s="117"/>
      <c r="BC393" s="182">
        <f>IFERROR(VLOOKUP(Tableau210[[#This Row],[OPERATION]],Tableau4[],2,FALSE),"")</f>
        <v>0</v>
      </c>
      <c r="BD393" s="177" cm="1">
        <f t="array" ref="BD393">IFERROR(
   SUM(
      _xlfn._xlws.FILTER(
         Tableau3[Nb Platinage Joint],
         (Tableau3[ITEM]=Tableau210[[#This Row],[NOM]])*
         (Tableau3[Rep.]=Tableau210[[#This Row],[REPERE BUTA]])
      )
   ),
0)</f>
        <v>0</v>
      </c>
      <c r="BE393" s="182">
        <f>IFERROR(VLOOKUP(Tableau210[[#This Row],[OPERATION]],Tableau4[],3,FALSE),"")</f>
        <v>1</v>
      </c>
      <c r="BF393" s="177" cm="1">
        <f t="array" ref="BF393">IFERROR(
   SUM(
      _xlfn._xlws.FILTER(
         Tableau3[Joint Définitif Nb],
         (Tableau3[ITEM]=Tableau210[[#This Row],[NOM]])*
         (Tableau3[Rep.]=Tableau210[[#This Row],[REPERE BUTA]])
      )
   ),
0)</f>
        <v>1</v>
      </c>
      <c r="BG393" s="117" t="s">
        <v>3424</v>
      </c>
      <c r="BH393" s="177" t="str" cm="1">
        <f t="array" ref="BH3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393" s="411" t="s">
        <v>129</v>
      </c>
      <c r="BJ393" s="117" t="s">
        <v>3424</v>
      </c>
      <c r="BK393" s="117" t="s">
        <v>3424</v>
      </c>
      <c r="BL393" s="167" t="s">
        <v>2380</v>
      </c>
      <c r="BM393" s="167"/>
      <c r="BN393" s="117"/>
      <c r="BO393" s="117"/>
      <c r="BP393" s="158"/>
      <c r="BQ393" s="158"/>
      <c r="BR393" s="158"/>
      <c r="BS393" s="48"/>
      <c r="BT393" s="48"/>
      <c r="BU393" s="48"/>
      <c r="BV393" s="48"/>
      <c r="BW393" s="48"/>
      <c r="BX393" s="48"/>
    </row>
    <row r="394" spans="1:76" ht="15.75" hidden="1" x14ac:dyDescent="0.25">
      <c r="A394" s="48" t="e" cm="1">
        <f t="array" ref="A394">_xlfn.XLOOKUP(Tableau210[[#This Row],[NOM]]&amp;Tableau210[[#This Row],[REPERE BUTA]],[6]!Tableau16[POSTE TECHNIQUE]&amp;[6]!Tableau16[Repere ADM],[6]!Tableau16[NUMERO CLIENT])</f>
        <v>#N/A</v>
      </c>
      <c r="B394" s="48" t="e" cm="1">
        <f t="array" ref="B394">_xlfn.XLOOKUP(Tableau210[[#This Row],[NOM]]&amp;Tableau210[[#This Row],[REPERE BUTA]],[6]!Tableau16[POSTE TECHNIQUE]&amp;[6]!Tableau16[Repere REF],[6]!Tableau16[NUMERO CLIENT])</f>
        <v>#N/A</v>
      </c>
      <c r="C394" s="48" cm="1">
        <f t="array" ref="C394">_xlfn.XLOOKUP(Tableau210[[#This Row],[NOM]]&amp;Tableau210[[#This Row],[Repere Ubleam]],[7]Sheet1!$C$2:$C$2995&amp;[7]Sheet1!$I$2:$I$2995,[7]Sheet1!$A$2:$A$2995)</f>
        <v>367</v>
      </c>
      <c r="D394" s="48" t="str">
        <f>C394&amp;""</f>
        <v>367</v>
      </c>
      <c r="E394" s="48" t="e">
        <v>#N/A</v>
      </c>
      <c r="F394" s="48" t="e">
        <v>#N/A</v>
      </c>
      <c r="G394" s="187" t="s">
        <v>1357</v>
      </c>
      <c r="H394" s="158" t="s">
        <v>1067</v>
      </c>
      <c r="I394" s="158" t="s">
        <v>80</v>
      </c>
      <c r="J394" s="158" t="s">
        <v>1071</v>
      </c>
      <c r="K394" s="158" t="str">
        <f>_xlfn.XLOOKUP(Tableau210[[#This Row],[NOM]],[8]LUT!$I$5:$I$301,[8]LUT!$N$5:$N$301)</f>
        <v xml:space="preserve">echangeur </v>
      </c>
      <c r="L394" s="158" t="s">
        <v>409</v>
      </c>
      <c r="M394" s="158"/>
      <c r="N394" s="158" t="s">
        <v>409</v>
      </c>
      <c r="O394" s="158"/>
      <c r="P394" s="158"/>
      <c r="Q394" s="158"/>
      <c r="R394" s="158"/>
      <c r="S394" s="158"/>
      <c r="T394" s="158"/>
      <c r="U394" s="158"/>
      <c r="V394" s="158"/>
      <c r="W394" s="117" t="s">
        <v>1118</v>
      </c>
      <c r="X394" s="207" cm="1">
        <f t="array" ref="X3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394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4" s="117" t="s">
        <v>3424</v>
      </c>
      <c r="AA394" s="207" cm="1">
        <f t="array" ref="AA3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94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94" s="159"/>
      <c r="AD394" s="117" t="s">
        <v>626</v>
      </c>
      <c r="AE394" s="158"/>
      <c r="AF394" s="181">
        <f>IFERROR(VLOOKUP(Tableau210[[#This Row],[OPERATION]],Tableau4[],5,FALSE),"")</f>
        <v>0</v>
      </c>
      <c r="AG394" s="179" cm="1">
        <f t="array" ref="AG394">IFERROR(
   SUM(
      _xlfn._xlws.FILTER(
         Tableau3[JP],
         (Tableau3[ITEM]=Tableau210[[#This Row],[NOM]])*
         (Tableau3[Rep.]=Tableau210[[#This Row],[REPERE BUTA]])
      )
   ),
0)</f>
        <v>0</v>
      </c>
      <c r="AH394" s="182">
        <f>IFERROR(VLOOKUP(Tableau210[[#This Row],[OPERATION]],Tableau4[],4,FALSE),"")</f>
        <v>0</v>
      </c>
      <c r="AI394" s="179" cm="1">
        <f t="array" ref="AI394">IFERROR(
   SUM(
      _xlfn._xlws.FILTER(
         Tableau3[BP],
         (Tableau3[ITEM]=Tableau210[[#This Row],[NOM]])*
         (Tableau3[Rep.]=Tableau210[[#This Row],[REPERE BUTA]])
      )
   ),
0)</f>
        <v>0</v>
      </c>
      <c r="AJ394" s="181" t="s">
        <v>2313</v>
      </c>
      <c r="AK394" s="179" t="str">
        <f>IF(Tableau210[[#This Row],[NB JP BUTA]]=1,"1 JP","") &amp; IF(Tableau210[[#This Row],[Nb BP BUTA]]=1," 1 BP","") &amp; IF(Tableau210[[#This Row],[Nb BP BUTA]]=2," 2 BP","")</f>
        <v/>
      </c>
      <c r="AL394" s="118" t="s">
        <v>2527</v>
      </c>
      <c r="AM394" s="118">
        <f>IFERROR(+VLOOKUP(AY394,Tiges!$G$4:$I$569,3,FALSE),"")</f>
        <v>36</v>
      </c>
      <c r="AN394" s="159"/>
      <c r="AO394" s="118">
        <v>12</v>
      </c>
      <c r="AP394" s="180" cm="1">
        <f t="array" ref="AP3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94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94" s="118" t="s">
        <v>2273</v>
      </c>
      <c r="AS394" s="180" t="str" cm="1">
        <f t="array" ref="AS3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394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394" s="118" t="s">
        <v>1123</v>
      </c>
      <c r="AV394" s="180" t="str" cm="1">
        <f t="array" ref="AV3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394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394" s="118"/>
      <c r="AY394" s="118" cm="1">
        <f t="array" ref="AY394">IFERROR(_xlfn.XLOOKUP(Tableau210[[#This Row],[DN DONNEES BUTA ]]&amp;Tableau210[[#This Row],[PN DONNEES BUTA]],Tiges!$B$4:$B$79&amp;Tiges!$C$4:$C$79,Tiges!$G$4:$G$79),"")</f>
        <v>22</v>
      </c>
      <c r="AZ394" s="118"/>
      <c r="BA394" s="118" cm="1">
        <f t="array" ref="BA394">IFERROR(_xlfn.XLOOKUP(Tableau210[[#This Row],[DN DONNEES BUTA ]]&amp;Tableau210[[#This Row],[PN DONNEES BUTA]],Tiges!$B$4:$B$79&amp;Tiges!$C$4:$C$79,Tiges!$H$4:$H$79),"")</f>
        <v>130</v>
      </c>
      <c r="BB394" s="118"/>
      <c r="BC394" s="182">
        <f>IFERROR(VLOOKUP(Tableau210[[#This Row],[OPERATION]],Tableau4[],2,FALSE),"")</f>
        <v>0</v>
      </c>
      <c r="BD394" s="180" cm="1">
        <f t="array" ref="BD394">IFERROR(
   SUM(
      _xlfn._xlws.FILTER(
         Tableau3[Nb Platinage Joint],
         (Tableau3[ITEM]=Tableau210[[#This Row],[NOM]])*
         (Tableau3[Rep.]=Tableau210[[#This Row],[REPERE BUTA]])
      )
   ),
0)</f>
        <v>0</v>
      </c>
      <c r="BE394" s="182">
        <f>IFERROR(VLOOKUP(Tableau210[[#This Row],[OPERATION]],Tableau4[],3,FALSE),"")</f>
        <v>1</v>
      </c>
      <c r="BF394" s="180" cm="1">
        <f t="array" ref="BF394">IFERROR(
   SUM(
      _xlfn._xlws.FILTER(
         Tableau3[Joint Définitif Nb],
         (Tableau3[ITEM]=Tableau210[[#This Row],[NOM]])*
         (Tableau3[Rep.]=Tableau210[[#This Row],[REPERE BUTA]])
      )
   ),
0)</f>
        <v>1</v>
      </c>
      <c r="BG394" s="118" t="s">
        <v>129</v>
      </c>
      <c r="BH394" s="180" t="str" cm="1">
        <f t="array" ref="BH3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94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94" s="118" t="s">
        <v>2268</v>
      </c>
      <c r="BK394" s="118" t="s">
        <v>2269</v>
      </c>
      <c r="BL394" s="167" t="s">
        <v>2380</v>
      </c>
      <c r="BM394" s="210"/>
      <c r="BN394" s="118"/>
      <c r="BO394" s="118"/>
      <c r="BP394" s="158"/>
      <c r="BQ394" s="158"/>
      <c r="BR394" s="158"/>
      <c r="BS394" s="159"/>
      <c r="BT394" s="159"/>
      <c r="BU394" s="159"/>
      <c r="BV394" s="159"/>
      <c r="BW394" s="159"/>
      <c r="BX394" s="159"/>
    </row>
    <row r="395" spans="1:76" ht="15.75" hidden="1" x14ac:dyDescent="0.25">
      <c r="A395" s="48" t="e" cm="1">
        <f t="array" ref="A395">_xlfn.XLOOKUP(Tableau210[[#This Row],[NOM]]&amp;Tableau210[[#This Row],[REPERE BUTA]],[6]!Tableau16[POSTE TECHNIQUE]&amp;[6]!Tableau16[Repere ADM],[6]!Tableau16[NUMERO CLIENT])</f>
        <v>#N/A</v>
      </c>
      <c r="B395" s="48" t="e" cm="1">
        <f t="array" ref="B395">_xlfn.XLOOKUP(Tableau210[[#This Row],[NOM]]&amp;Tableau210[[#This Row],[REPERE BUTA]],[6]!Tableau16[POSTE TECHNIQUE]&amp;[6]!Tableau16[Repere REF],[6]!Tableau16[NUMERO CLIENT])</f>
        <v>#N/A</v>
      </c>
      <c r="C395" s="48" cm="1">
        <f t="array" ref="C395">_xlfn.XLOOKUP(Tableau210[[#This Row],[NOM]]&amp;Tableau210[[#This Row],[Repere Ubleam]],[7]Sheet1!$C$2:$C$2995&amp;[7]Sheet1!$I$2:$I$2995,[7]Sheet1!$A$2:$A$2995)</f>
        <v>368</v>
      </c>
      <c r="D395" s="48" t="str">
        <f>C395&amp;""</f>
        <v>368</v>
      </c>
      <c r="E395" s="48" t="e">
        <v>#N/A</v>
      </c>
      <c r="F395" s="48" t="e">
        <v>#N/A</v>
      </c>
      <c r="G395" s="187" t="s">
        <v>1386</v>
      </c>
      <c r="H395" s="158" t="s">
        <v>1067</v>
      </c>
      <c r="I395" s="158" t="s">
        <v>80</v>
      </c>
      <c r="J395" s="158" t="s">
        <v>1071</v>
      </c>
      <c r="K395" s="158" t="str">
        <f>_xlfn.XLOOKUP(Tableau210[[#This Row],[NOM]],[8]LUT!$I$5:$I$301,[8]LUT!$N$5:$N$301)</f>
        <v>Echangeur</v>
      </c>
      <c r="L395" s="158" t="s">
        <v>73</v>
      </c>
      <c r="M395" s="158"/>
      <c r="N395" s="158" t="s">
        <v>73</v>
      </c>
      <c r="O395" s="158"/>
      <c r="P395" s="158"/>
      <c r="Q395" s="158"/>
      <c r="R395" s="158"/>
      <c r="S395" s="158"/>
      <c r="T395" s="158"/>
      <c r="U395" s="158"/>
      <c r="V395" s="158"/>
      <c r="W395" s="118" t="s">
        <v>2306</v>
      </c>
      <c r="X395" s="208" cm="1">
        <f t="array" ref="X3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395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5" s="118" t="s">
        <v>3424</v>
      </c>
      <c r="AA395" s="208" cm="1">
        <f t="array" ref="AA3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95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95" s="159"/>
      <c r="AD395" s="117" t="s">
        <v>2352</v>
      </c>
      <c r="AE395" s="158"/>
      <c r="AF395" s="181">
        <f>IFERROR(VLOOKUP(Tableau210[[#This Row],[OPERATION]],Tableau4[],5,FALSE),"")</f>
        <v>0</v>
      </c>
      <c r="AG395" s="179" cm="1">
        <f t="array" ref="AG395">IFERROR(
   SUM(
      _xlfn._xlws.FILTER(
         Tableau3[JP],
         (Tableau3[ITEM]=Tableau210[[#This Row],[NOM]])*
         (Tableau3[Rep.]=Tableau210[[#This Row],[REPERE BUTA]])
      )
   ),
0)</f>
        <v>0</v>
      </c>
      <c r="AH395" s="182">
        <f>IFERROR(VLOOKUP(Tableau210[[#This Row],[OPERATION]],Tableau4[],4,FALSE),"")</f>
        <v>1</v>
      </c>
      <c r="AI395" s="179" cm="1">
        <f t="array" ref="AI395">IFERROR(
   SUM(
      _xlfn._xlws.FILTER(
         Tableau3[BP],
         (Tableau3[ITEM]=Tableau210[[#This Row],[NOM]])*
         (Tableau3[Rep.]=Tableau210[[#This Row],[REPERE BUTA]])
      )
   ),
0)</f>
        <v>1</v>
      </c>
      <c r="AJ395" s="183" t="s">
        <v>2111</v>
      </c>
      <c r="AK395" s="179" t="str">
        <f>IF(Tableau210[[#This Row],[NB JP BUTA]]=1,"1 JP","") &amp; IF(Tableau210[[#This Row],[Nb BP BUTA]]=1," 1 BP","") &amp; IF(Tableau210[[#This Row],[Nb BP BUTA]]=2," 2 BP","")</f>
        <v xml:space="preserve"> 1 BP</v>
      </c>
      <c r="AL395" s="118" t="s">
        <v>103</v>
      </c>
      <c r="AM395" s="118">
        <f>IFERROR(+VLOOKUP(AY395,Tiges!$G$4:$I$569,3,FALSE),"")</f>
        <v>27</v>
      </c>
      <c r="AN395" s="159"/>
      <c r="AO395" s="118" t="s">
        <v>3424</v>
      </c>
      <c r="AP395" s="180" cm="1">
        <f t="array" ref="AP3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95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95" s="118" t="s">
        <v>3424</v>
      </c>
      <c r="AS395" s="180" t="str" cm="1">
        <f t="array" ref="AS3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395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95" s="118" t="s">
        <v>3424</v>
      </c>
      <c r="AV395" s="180" cm="1">
        <f t="array" ref="AV3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395" s="411" t="s">
        <v>3424</v>
      </c>
      <c r="AX395" s="118"/>
      <c r="AY395" s="118" cm="1">
        <f t="array" ref="AY395">IFERROR(_xlfn.XLOOKUP(Tableau210[[#This Row],[DN DONNEES BUTA ]]&amp;Tableau210[[#This Row],[PN DONNEES BUTA]],Tiges!$B$4:$B$79&amp;Tiges!$C$4:$C$79,Tiges!$G$4:$G$79),"")</f>
        <v>16</v>
      </c>
      <c r="AZ395" s="118"/>
      <c r="BA395" s="118" cm="1">
        <f t="array" ref="BA395">IFERROR(_xlfn.XLOOKUP(Tableau210[[#This Row],[DN DONNEES BUTA ]]&amp;Tableau210[[#This Row],[PN DONNEES BUTA]],Tiges!$B$4:$B$79&amp;Tiges!$C$4:$C$79,Tiges!$H$4:$H$79),"")</f>
        <v>80</v>
      </c>
      <c r="BB395" s="118"/>
      <c r="BC395" s="182">
        <f>IFERROR(VLOOKUP(Tableau210[[#This Row],[OPERATION]],Tableau4[],2,FALSE),"")</f>
        <v>1</v>
      </c>
      <c r="BD395" s="180" cm="1">
        <f t="array" ref="BD395">IFERROR(
   SUM(
      _xlfn._xlws.FILTER(
         Tableau3[Nb Platinage Joint],
         (Tableau3[ITEM]=Tableau210[[#This Row],[NOM]])*
         (Tableau3[Rep.]=Tableau210[[#This Row],[REPERE BUTA]])
      )
   ),
0)</f>
        <v>1</v>
      </c>
      <c r="BE395" s="182">
        <f>IFERROR(VLOOKUP(Tableau210[[#This Row],[OPERATION]],Tableau4[],3,FALSE),"")</f>
        <v>1</v>
      </c>
      <c r="BF395" s="180" cm="1">
        <f t="array" ref="BF395">IFERROR(
   SUM(
      _xlfn._xlws.FILTER(
         Tableau3[Joint Définitif Nb],
         (Tableau3[ITEM]=Tableau210[[#This Row],[NOM]])*
         (Tableau3[Rep.]=Tableau210[[#This Row],[REPERE BUTA]])
      )
   ),
0)</f>
        <v>1</v>
      </c>
      <c r="BG395" s="118" t="s">
        <v>3424</v>
      </c>
      <c r="BH395" s="180" t="str" cm="1">
        <f t="array" ref="BH3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95" s="118" t="s">
        <v>3424</v>
      </c>
      <c r="BK395" s="118" t="s">
        <v>3424</v>
      </c>
      <c r="BL395" s="167" t="s">
        <v>2380</v>
      </c>
      <c r="BM395" s="210"/>
      <c r="BN395" s="118"/>
      <c r="BO395" s="118"/>
      <c r="BP395" s="158"/>
      <c r="BQ395" s="158"/>
      <c r="BR395" s="158"/>
      <c r="BS395" s="159"/>
      <c r="BT395" s="159"/>
      <c r="BU395" s="159"/>
      <c r="BV395" s="159"/>
      <c r="BW395" s="159"/>
      <c r="BX395" s="159"/>
    </row>
    <row r="396" spans="1:76" s="154" customFormat="1" ht="15.75" hidden="1" x14ac:dyDescent="0.25">
      <c r="A396" s="48" t="e" cm="1">
        <f t="array" ref="A396">_xlfn.XLOOKUP(Tableau210[[#This Row],[NOM]]&amp;Tableau210[[#This Row],[REPERE BUTA]],[6]!Tableau16[POSTE TECHNIQUE]&amp;[6]!Tableau16[Repere ADM],[6]!Tableau16[NUMERO CLIENT])</f>
        <v>#N/A</v>
      </c>
      <c r="B396" s="48" t="e" cm="1">
        <f t="array" ref="B396">_xlfn.XLOOKUP(Tableau210[[#This Row],[NOM]]&amp;Tableau210[[#This Row],[REPERE BUTA]],[6]!Tableau16[POSTE TECHNIQUE]&amp;[6]!Tableau16[Repere REF],[6]!Tableau16[NUMERO CLIENT])</f>
        <v>#N/A</v>
      </c>
      <c r="C396" s="48" cm="1">
        <f t="array" ref="C396">_xlfn.XLOOKUP(Tableau210[[#This Row],[NOM]]&amp;Tableau210[[#This Row],[Repere Ubleam]],[7]Sheet1!$C$2:$C$2995&amp;[7]Sheet1!$I$2:$I$2995,[7]Sheet1!$A$2:$A$2995)</f>
        <v>369</v>
      </c>
      <c r="D396" s="48" t="str">
        <f>C396&amp;""</f>
        <v>369</v>
      </c>
      <c r="E396" s="48" t="e">
        <v>#N/A</v>
      </c>
      <c r="F396" s="48" t="e">
        <v>#N/A</v>
      </c>
      <c r="G396" s="162" t="s">
        <v>1386</v>
      </c>
      <c r="H396" s="161" t="s">
        <v>1067</v>
      </c>
      <c r="I396" s="161" t="s">
        <v>80</v>
      </c>
      <c r="J396" s="161" t="s">
        <v>1071</v>
      </c>
      <c r="K396" s="161" t="str">
        <f>_xlfn.XLOOKUP(Tableau210[[#This Row],[NOM]],[8]LUT!$I$5:$I$301,[8]LUT!$N$5:$N$301)</f>
        <v>Echangeur</v>
      </c>
      <c r="L396" s="161" t="s">
        <v>83</v>
      </c>
      <c r="M396" s="161"/>
      <c r="N396" s="161" t="s">
        <v>83</v>
      </c>
      <c r="O396" s="161"/>
      <c r="P396" s="161"/>
      <c r="Q396" s="161"/>
      <c r="R396" s="161"/>
      <c r="S396" s="161"/>
      <c r="T396" s="161"/>
      <c r="U396" s="161"/>
      <c r="V396" s="161"/>
      <c r="W396" s="163" t="s">
        <v>2306</v>
      </c>
      <c r="X396" s="198" cm="1">
        <f t="array" ref="X3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396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6" s="163" t="s">
        <v>3424</v>
      </c>
      <c r="AA396" s="198" cm="1">
        <f t="array" ref="AA3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96" s="19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96" s="199"/>
      <c r="AD396" s="153" t="s">
        <v>2230</v>
      </c>
      <c r="AE396" s="161"/>
      <c r="AF396" s="150">
        <f>IFERROR(VLOOKUP(Tableau210[[#This Row],[OPERATION]],Tableau4[],5,FALSE),"")</f>
        <v>1</v>
      </c>
      <c r="AG396" s="161" cm="1">
        <f t="array" ref="AG396">IFERROR(
   SUM(
      _xlfn._xlws.FILTER(
         Tableau3[JP],
         (Tableau3[ITEM]=Tableau210[[#This Row],[NOM]])*
         (Tableau3[Rep.]=Tableau210[[#This Row],[REPERE BUTA]])
      )
   ),
0)</f>
        <v>1</v>
      </c>
      <c r="AH396" s="153">
        <f>IFERROR(VLOOKUP(Tableau210[[#This Row],[OPERATION]],Tableau4[],4,FALSE),"")</f>
        <v>0</v>
      </c>
      <c r="AI396" s="161" cm="1">
        <f t="array" ref="AI396">IFERROR(
   SUM(
      _xlfn._xlws.FILTER(
         Tableau3[BP],
         (Tableau3[ITEM]=Tableau210[[#This Row],[NOM]])*
         (Tableau3[Rep.]=Tableau210[[#This Row],[REPERE BUTA]])
      )
   ),
0)</f>
        <v>0</v>
      </c>
      <c r="AJ396" s="161" t="s">
        <v>2228</v>
      </c>
      <c r="AK396" s="161" t="str">
        <f>IF(Tableau210[[#This Row],[NB JP BUTA]]=1,"1 JP","") &amp; IF(Tableau210[[#This Row],[Nb BP BUTA]]=1," 1 BP","") &amp; IF(Tableau210[[#This Row],[Nb BP BUTA]]=2," 2 BP","")</f>
        <v>1 JP</v>
      </c>
      <c r="AL396" s="163" t="s">
        <v>103</v>
      </c>
      <c r="AM396" s="163">
        <f>IFERROR(+VLOOKUP(AY396,Tiges!$G$4:$I$569,3,FALSE),"")</f>
        <v>36</v>
      </c>
      <c r="AN396" s="199"/>
      <c r="AO396" s="163" t="s">
        <v>3424</v>
      </c>
      <c r="AP396" s="163" cm="1">
        <f t="array" ref="AP3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396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396" s="163" t="s">
        <v>3424</v>
      </c>
      <c r="AS396" s="163" t="str" cm="1">
        <f t="array" ref="AS3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M24x160</v>
      </c>
      <c r="AT396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396" s="163" t="s">
        <v>3424</v>
      </c>
      <c r="AV396" s="163" cm="1">
        <f t="array" ref="AV3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396" s="153" t="s">
        <v>3424</v>
      </c>
      <c r="AX396" s="163"/>
      <c r="AY396" s="163" cm="1">
        <f t="array" ref="AY396">IFERROR(_xlfn.XLOOKUP(Tableau210[[#This Row],[DN DONNEES BUTA ]]&amp;Tableau210[[#This Row],[PN DONNEES BUTA]],Tiges!$B$4:$B$79&amp;Tiges!$C$4:$C$79,Tiges!$G$4:$G$79),"")</f>
        <v>22</v>
      </c>
      <c r="AZ396" s="163"/>
      <c r="BA396" s="163" cm="1">
        <f t="array" ref="BA396">IFERROR(_xlfn.XLOOKUP(Tableau210[[#This Row],[DN DONNEES BUTA ]]&amp;Tableau210[[#This Row],[PN DONNEES BUTA]],Tiges!$B$4:$B$79&amp;Tiges!$C$4:$C$79,Tiges!$H$4:$H$79),"")</f>
        <v>140</v>
      </c>
      <c r="BB396" s="163"/>
      <c r="BC396" s="153">
        <f>IFERROR(VLOOKUP(Tableau210[[#This Row],[OPERATION]],Tableau4[],2,FALSE),"")</f>
        <v>2</v>
      </c>
      <c r="BD396" s="163" cm="1">
        <f t="array" ref="BD396">IFERROR(
   SUM(
      _xlfn._xlws.FILTER(
         Tableau3[Nb Platinage Joint],
         (Tableau3[ITEM]=Tableau210[[#This Row],[NOM]])*
         (Tableau3[Rep.]=Tableau210[[#This Row],[REPERE BUTA]])
      )
   ),
0)</f>
        <v>1</v>
      </c>
      <c r="BE396" s="153">
        <f>IFERROR(VLOOKUP(Tableau210[[#This Row],[OPERATION]],Tableau4[],3,FALSE),"")</f>
        <v>1</v>
      </c>
      <c r="BF396" s="163" cm="1">
        <f t="array" ref="BF396">IFERROR(
   SUM(
      _xlfn._xlws.FILTER(
         Tableau3[Joint Définitif Nb],
         (Tableau3[ITEM]=Tableau210[[#This Row],[NOM]])*
         (Tableau3[Rep.]=Tableau210[[#This Row],[REPERE BUTA]])
      )
   ),
0)</f>
        <v>1</v>
      </c>
      <c r="BG396" s="163" t="s">
        <v>3424</v>
      </c>
      <c r="BH396" s="163" t="str" cm="1">
        <f t="array" ref="BH3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9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96" s="163" t="s">
        <v>3424</v>
      </c>
      <c r="BK396" s="163" t="s">
        <v>3424</v>
      </c>
      <c r="BL396" s="163" t="s">
        <v>2470</v>
      </c>
      <c r="BM396" s="163"/>
      <c r="BN396" s="163"/>
      <c r="BO396" s="163"/>
      <c r="BP396" s="161"/>
      <c r="BQ396" s="161"/>
      <c r="BR396" s="161"/>
      <c r="BS396" s="199"/>
      <c r="BT396" s="199"/>
      <c r="BU396" s="199"/>
      <c r="BV396" s="199"/>
      <c r="BW396" s="199"/>
      <c r="BX396" s="199"/>
    </row>
    <row r="397" spans="1:76" s="154" customFormat="1" ht="15.75" hidden="1" x14ac:dyDescent="0.25">
      <c r="A397" s="48" t="e" cm="1">
        <f t="array" ref="A397">_xlfn.XLOOKUP(Tableau210[[#This Row],[NOM]]&amp;Tableau210[[#This Row],[REPERE BUTA]],[6]!Tableau16[POSTE TECHNIQUE]&amp;[6]!Tableau16[Repere ADM],[6]!Tableau16[NUMERO CLIENT])</f>
        <v>#N/A</v>
      </c>
      <c r="B397" s="48" t="e" cm="1">
        <f t="array" ref="B397">_xlfn.XLOOKUP(Tableau210[[#This Row],[NOM]]&amp;Tableau210[[#This Row],[REPERE BUTA]],[6]!Tableau16[POSTE TECHNIQUE]&amp;[6]!Tableau16[Repere REF],[6]!Tableau16[NUMERO CLIENT])</f>
        <v>#N/A</v>
      </c>
      <c r="C397" s="48" cm="1">
        <f t="array" ref="C397">_xlfn.XLOOKUP(Tableau210[[#This Row],[NOM]]&amp;Tableau210[[#This Row],[Repere Ubleam]],[7]Sheet1!$C$2:$C$2995&amp;[7]Sheet1!$I$2:$I$2995,[7]Sheet1!$A$2:$A$2995)</f>
        <v>370</v>
      </c>
      <c r="D397" s="48" t="str">
        <f>C397&amp;""</f>
        <v>370</v>
      </c>
      <c r="E397" s="48" t="e">
        <v>#N/A</v>
      </c>
      <c r="F397" s="48" t="e">
        <v>#N/A</v>
      </c>
      <c r="G397" s="162" t="s">
        <v>1386</v>
      </c>
      <c r="H397" s="161" t="s">
        <v>1067</v>
      </c>
      <c r="I397" s="161" t="s">
        <v>80</v>
      </c>
      <c r="J397" s="161" t="s">
        <v>1071</v>
      </c>
      <c r="K397" s="161" t="str">
        <f>_xlfn.XLOOKUP(Tableau210[[#This Row],[NOM]],[8]LUT!$I$5:$I$301,[8]LUT!$N$5:$N$301)</f>
        <v>Echangeur</v>
      </c>
      <c r="L397" s="161" t="s">
        <v>75</v>
      </c>
      <c r="M397" s="150"/>
      <c r="N397" s="150" t="s">
        <v>75</v>
      </c>
      <c r="O397" s="150"/>
      <c r="P397" s="150"/>
      <c r="Q397" s="150"/>
      <c r="R397" s="150"/>
      <c r="S397" s="150"/>
      <c r="T397" s="150"/>
      <c r="U397" s="150"/>
      <c r="V397" s="150"/>
      <c r="W397" s="163" t="s">
        <v>2306</v>
      </c>
      <c r="X397" s="151" cm="1">
        <f t="array" ref="X3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397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7" s="163" t="s">
        <v>3424</v>
      </c>
      <c r="AA397" s="151" cm="1">
        <f t="array" ref="AA3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9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97" s="152"/>
      <c r="AD397" s="153" t="s">
        <v>2230</v>
      </c>
      <c r="AE397" s="150"/>
      <c r="AF397" s="150">
        <f>IFERROR(VLOOKUP(Tableau210[[#This Row],[OPERATION]],Tableau4[],5,FALSE),"")</f>
        <v>1</v>
      </c>
      <c r="AG397" s="150" cm="1">
        <f t="array" ref="AG397">IFERROR(
   SUM(
      _xlfn._xlws.FILTER(
         Tableau3[JP],
         (Tableau3[ITEM]=Tableau210[[#This Row],[NOM]])*
         (Tableau3[Rep.]=Tableau210[[#This Row],[REPERE BUTA]])
      )
   ),
0)</f>
        <v>1</v>
      </c>
      <c r="AH397" s="153">
        <f>IFERROR(VLOOKUP(Tableau210[[#This Row],[OPERATION]],Tableau4[],4,FALSE),"")</f>
        <v>0</v>
      </c>
      <c r="AI397" s="150" cm="1">
        <f t="array" ref="AI397">IFERROR(
   SUM(
      _xlfn._xlws.FILTER(
         Tableau3[BP],
         (Tableau3[ITEM]=Tableau210[[#This Row],[NOM]])*
         (Tableau3[Rep.]=Tableau210[[#This Row],[REPERE BUTA]])
      )
   ),
0)</f>
        <v>0</v>
      </c>
      <c r="AJ397" s="161" t="s">
        <v>2228</v>
      </c>
      <c r="AK397" s="150" t="str">
        <f>IF(Tableau210[[#This Row],[NB JP BUTA]]=1,"1 JP","") &amp; IF(Tableau210[[#This Row],[Nb BP BUTA]]=1," 1 BP","") &amp; IF(Tableau210[[#This Row],[Nb BP BUTA]]=2," 2 BP","")</f>
        <v>1 JP</v>
      </c>
      <c r="AL397" s="153" t="s">
        <v>103</v>
      </c>
      <c r="AM397" s="153">
        <f>IFERROR(+VLOOKUP(AY397,Tiges!$G$4:$I$569,3,FALSE),"")</f>
        <v>32</v>
      </c>
      <c r="AN397" s="152"/>
      <c r="AO397" s="163" t="s">
        <v>3424</v>
      </c>
      <c r="AP397" s="153" cm="1">
        <f t="array" ref="AP3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397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397" s="163" t="s">
        <v>3424</v>
      </c>
      <c r="AS397" s="153" t="str" cm="1">
        <f t="array" ref="AS3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397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397" s="163" t="s">
        <v>3424</v>
      </c>
      <c r="AV397" s="153" cm="1">
        <f t="array" ref="AV3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397" s="153" t="s">
        <v>3424</v>
      </c>
      <c r="AX397" s="153"/>
      <c r="AY397" s="153" cm="1">
        <f t="array" ref="AY397">IFERROR(_xlfn.XLOOKUP(Tableau210[[#This Row],[DN DONNEES BUTA ]]&amp;Tableau210[[#This Row],[PN DONNEES BUTA]],Tiges!$B$4:$B$79&amp;Tiges!$C$4:$C$79,Tiges!$G$4:$G$79),"")</f>
        <v>20</v>
      </c>
      <c r="AZ397" s="153"/>
      <c r="BA397" s="153" cm="1">
        <f t="array" ref="BA397">IFERROR(_xlfn.XLOOKUP(Tableau210[[#This Row],[DN DONNEES BUTA ]]&amp;Tableau210[[#This Row],[PN DONNEES BUTA]],Tiges!$B$4:$B$79&amp;Tiges!$C$4:$C$79,Tiges!$H$4:$H$79),"")</f>
        <v>120</v>
      </c>
      <c r="BB397" s="153"/>
      <c r="BC397" s="153">
        <f>IFERROR(VLOOKUP(Tableau210[[#This Row],[OPERATION]],Tableau4[],2,FALSE),"")</f>
        <v>2</v>
      </c>
      <c r="BD397" s="153" cm="1">
        <f t="array" ref="BD397">IFERROR(
   SUM(
      _xlfn._xlws.FILTER(
         Tableau3[Nb Platinage Joint],
         (Tableau3[ITEM]=Tableau210[[#This Row],[NOM]])*
         (Tableau3[Rep.]=Tableau210[[#This Row],[REPERE BUTA]])
      )
   ),
0)</f>
        <v>1</v>
      </c>
      <c r="BE397" s="153">
        <f>IFERROR(VLOOKUP(Tableau210[[#This Row],[OPERATION]],Tableau4[],3,FALSE),"")</f>
        <v>1</v>
      </c>
      <c r="BF397" s="153" cm="1">
        <f t="array" ref="BF397">IFERROR(
   SUM(
      _xlfn._xlws.FILTER(
         Tableau3[Joint Définitif Nb],
         (Tableau3[ITEM]=Tableau210[[#This Row],[NOM]])*
         (Tableau3[Rep.]=Tableau210[[#This Row],[REPERE BUTA]])
      )
   ),
0)</f>
        <v>1</v>
      </c>
      <c r="BG397" s="163" t="s">
        <v>3424</v>
      </c>
      <c r="BH397" s="153" t="str" cm="1">
        <f t="array" ref="BH3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9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97" s="163" t="s">
        <v>3424</v>
      </c>
      <c r="BK397" s="163" t="s">
        <v>3424</v>
      </c>
      <c r="BL397" s="163" t="s">
        <v>2470</v>
      </c>
      <c r="BM397" s="163"/>
      <c r="BN397" s="153"/>
      <c r="BO397" s="153"/>
      <c r="BP397" s="161"/>
      <c r="BQ397" s="161"/>
      <c r="BR397" s="161"/>
      <c r="BS397" s="152"/>
      <c r="BT397" s="152"/>
      <c r="BU397" s="152"/>
      <c r="BV397" s="152"/>
      <c r="BW397" s="152"/>
      <c r="BX397" s="152"/>
    </row>
    <row r="398" spans="1:76" ht="15.75" hidden="1" x14ac:dyDescent="0.25">
      <c r="A398" s="48" t="e" cm="1">
        <f t="array" ref="A398">_xlfn.XLOOKUP(Tableau210[[#This Row],[NOM]]&amp;Tableau210[[#This Row],[REPERE BUTA]],[6]!Tableau16[POSTE TECHNIQUE]&amp;[6]!Tableau16[Repere ADM],[6]!Tableau16[NUMERO CLIENT])</f>
        <v>#N/A</v>
      </c>
      <c r="B398" s="48" t="e" cm="1">
        <f t="array" ref="B398">_xlfn.XLOOKUP(Tableau210[[#This Row],[NOM]]&amp;Tableau210[[#This Row],[REPERE BUTA]],[6]!Tableau16[POSTE TECHNIQUE]&amp;[6]!Tableau16[Repere REF],[6]!Tableau16[NUMERO CLIENT])</f>
        <v>#N/A</v>
      </c>
      <c r="C398" s="48" cm="1">
        <f t="array" ref="C398">_xlfn.XLOOKUP(Tableau210[[#This Row],[NOM]]&amp;Tableau210[[#This Row],[Repere Ubleam]],[7]Sheet1!$C$2:$C$2995&amp;[7]Sheet1!$I$2:$I$2995,[7]Sheet1!$A$2:$A$2995)</f>
        <v>371</v>
      </c>
      <c r="D398" s="48" t="str">
        <f>C398&amp;""</f>
        <v>371</v>
      </c>
      <c r="E398" s="48" t="e">
        <v>#N/A</v>
      </c>
      <c r="F398" s="48" t="e">
        <v>#N/A</v>
      </c>
      <c r="G398" s="187" t="s">
        <v>1386</v>
      </c>
      <c r="H398" s="158" t="s">
        <v>1067</v>
      </c>
      <c r="I398" s="158" t="s">
        <v>80</v>
      </c>
      <c r="J398" s="158" t="s">
        <v>1071</v>
      </c>
      <c r="K398" s="158" t="str">
        <f>_xlfn.XLOOKUP(Tableau210[[#This Row],[NOM]],[8]LUT!$I$5:$I$301,[8]LUT!$N$5:$N$301)</f>
        <v>Echangeur</v>
      </c>
      <c r="L398" s="158" t="s">
        <v>70</v>
      </c>
      <c r="M398" s="119"/>
      <c r="N398" s="119" t="s">
        <v>70</v>
      </c>
      <c r="O398" s="119"/>
      <c r="P398" s="119"/>
      <c r="Q398" s="119"/>
      <c r="R398" s="119"/>
      <c r="S398" s="119"/>
      <c r="T398" s="119"/>
      <c r="U398" s="119"/>
      <c r="V398" s="119"/>
      <c r="W398" s="118" t="s">
        <v>2306</v>
      </c>
      <c r="X398" s="207" cm="1">
        <f t="array" ref="X3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398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8" s="118" t="s">
        <v>3424</v>
      </c>
      <c r="AA398" s="207" cm="1">
        <f t="array" ref="AA3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39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98" s="48"/>
      <c r="AD398" s="117" t="s">
        <v>2352</v>
      </c>
      <c r="AE398" s="119"/>
      <c r="AF398" s="181">
        <f>IFERROR(VLOOKUP(Tableau210[[#This Row],[OPERATION]],Tableau4[],5,FALSE),"")</f>
        <v>0</v>
      </c>
      <c r="AG398" s="178" cm="1">
        <f t="array" ref="AG398">IFERROR(
   SUM(
      _xlfn._xlws.FILTER(
         Tableau3[JP],
         (Tableau3[ITEM]=Tableau210[[#This Row],[NOM]])*
         (Tableau3[Rep.]=Tableau210[[#This Row],[REPERE BUTA]])
      )
   ),
0)</f>
        <v>0</v>
      </c>
      <c r="AH398" s="182">
        <f>IFERROR(VLOOKUP(Tableau210[[#This Row],[OPERATION]],Tableau4[],4,FALSE),"")</f>
        <v>1</v>
      </c>
      <c r="AI398" s="178" cm="1">
        <f t="array" ref="AI398">IFERROR(
   SUM(
      _xlfn._xlws.FILTER(
         Tableau3[BP],
         (Tableau3[ITEM]=Tableau210[[#This Row],[NOM]])*
         (Tableau3[Rep.]=Tableau210[[#This Row],[REPERE BUTA]])
      )
   ),
0)</f>
        <v>0</v>
      </c>
      <c r="AJ398" s="181" t="s">
        <v>2229</v>
      </c>
      <c r="AK398" s="178" t="str">
        <f>IF(Tableau210[[#This Row],[NB JP BUTA]]=1,"1 JP","") &amp; IF(Tableau210[[#This Row],[Nb BP BUTA]]=1," 1 BP","") &amp; IF(Tableau210[[#This Row],[Nb BP BUTA]]=2," 2 BP","")</f>
        <v/>
      </c>
      <c r="AL398" s="117" t="s">
        <v>103</v>
      </c>
      <c r="AM398" s="117">
        <f>IFERROR(+VLOOKUP(AY398,Tiges!$G$4:$I$569,3,FALSE),"")</f>
        <v>27</v>
      </c>
      <c r="AN398" s="48"/>
      <c r="AO398" s="118" t="s">
        <v>3424</v>
      </c>
      <c r="AP398" s="177" cm="1">
        <f t="array" ref="AP3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98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98" s="118" t="s">
        <v>3424</v>
      </c>
      <c r="AS398" s="177" t="str" cm="1">
        <f t="array" ref="AS3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398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398" s="118" t="s">
        <v>3424</v>
      </c>
      <c r="AV398" s="177" cm="1">
        <f t="array" ref="AV3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398" s="411" t="s">
        <v>3424</v>
      </c>
      <c r="AX398" s="117"/>
      <c r="AY398" s="117" cm="1">
        <f t="array" ref="AY398">IFERROR(_xlfn.XLOOKUP(Tableau210[[#This Row],[DN DONNEES BUTA ]]&amp;Tableau210[[#This Row],[PN DONNEES BUTA]],Tiges!$B$4:$B$79&amp;Tiges!$C$4:$C$79,Tiges!$G$4:$G$79),"")</f>
        <v>16</v>
      </c>
      <c r="AZ398" s="117"/>
      <c r="BA398" s="117" cm="1">
        <f t="array" ref="BA398">IFERROR(_xlfn.XLOOKUP(Tableau210[[#This Row],[DN DONNEES BUTA ]]&amp;Tableau210[[#This Row],[PN DONNEES BUTA]],Tiges!$B$4:$B$79&amp;Tiges!$C$4:$C$79,Tiges!$H$4:$H$79),"")</f>
        <v>80</v>
      </c>
      <c r="BB398" s="117"/>
      <c r="BC398" s="182">
        <f>IFERROR(VLOOKUP(Tableau210[[#This Row],[OPERATION]],Tableau4[],2,FALSE),"")</f>
        <v>1</v>
      </c>
      <c r="BD398" s="177" cm="1">
        <f t="array" ref="BD398">IFERROR(
   SUM(
      _xlfn._xlws.FILTER(
         Tableau3[Nb Platinage Joint],
         (Tableau3[ITEM]=Tableau210[[#This Row],[NOM]])*
         (Tableau3[Rep.]=Tableau210[[#This Row],[REPERE BUTA]])
      )
   ),
0)</f>
        <v>1</v>
      </c>
      <c r="BE398" s="182">
        <f>IFERROR(VLOOKUP(Tableau210[[#This Row],[OPERATION]],Tableau4[],3,FALSE),"")</f>
        <v>1</v>
      </c>
      <c r="BF398" s="177" cm="1">
        <f t="array" ref="BF398">IFERROR(
   SUM(
      _xlfn._xlws.FILTER(
         Tableau3[Joint Définitif Nb],
         (Tableau3[ITEM]=Tableau210[[#This Row],[NOM]])*
         (Tableau3[Rep.]=Tableau210[[#This Row],[REPERE BUTA]])
      )
   ),
0)</f>
        <v>1</v>
      </c>
      <c r="BG398" s="118" t="s">
        <v>3424</v>
      </c>
      <c r="BH398" s="177" t="str" cm="1">
        <f t="array" ref="BH3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98" s="118" t="s">
        <v>3424</v>
      </c>
      <c r="BK398" s="118" t="s">
        <v>3424</v>
      </c>
      <c r="BL398" s="167" t="s">
        <v>2380</v>
      </c>
      <c r="BM398" s="167"/>
      <c r="BN398" s="117"/>
      <c r="BO398" s="117"/>
      <c r="BP398" s="158"/>
      <c r="BQ398" s="158"/>
      <c r="BR398" s="158"/>
      <c r="BS398" s="48"/>
      <c r="BT398" s="48"/>
      <c r="BU398" s="48"/>
      <c r="BV398" s="48"/>
      <c r="BW398" s="48"/>
      <c r="BX398" s="48"/>
    </row>
    <row r="399" spans="1:76" ht="15.75" hidden="1" x14ac:dyDescent="0.25">
      <c r="A399" s="48" t="e" cm="1">
        <f t="array" ref="A399">_xlfn.XLOOKUP(Tableau210[[#This Row],[NOM]]&amp;Tableau210[[#This Row],[REPERE BUTA]],[6]!Tableau16[POSTE TECHNIQUE]&amp;[6]!Tableau16[Repere ADM],[6]!Tableau16[NUMERO CLIENT])</f>
        <v>#N/A</v>
      </c>
      <c r="B399" s="48" t="e" cm="1">
        <f t="array" ref="B399">_xlfn.XLOOKUP(Tableau210[[#This Row],[NOM]]&amp;Tableau210[[#This Row],[REPERE BUTA]],[6]!Tableau16[POSTE TECHNIQUE]&amp;[6]!Tableau16[Repere REF],[6]!Tableau16[NUMERO CLIENT])</f>
        <v>#N/A</v>
      </c>
      <c r="C399" s="48" cm="1">
        <f t="array" ref="C399">_xlfn.XLOOKUP(Tableau210[[#This Row],[NOM]]&amp;Tableau210[[#This Row],[Repere Ubleam]],[7]Sheet1!$C$2:$C$2995&amp;[7]Sheet1!$I$2:$I$2995,[7]Sheet1!$A$2:$A$2995)</f>
        <v>372</v>
      </c>
      <c r="D399" s="48" t="str">
        <f>C399&amp;""</f>
        <v>372</v>
      </c>
      <c r="E399" s="48" t="e">
        <v>#N/A</v>
      </c>
      <c r="F399" s="48" t="e">
        <v>#N/A</v>
      </c>
      <c r="G399" s="187" t="s">
        <v>1386</v>
      </c>
      <c r="H399" s="158" t="s">
        <v>1067</v>
      </c>
      <c r="I399" s="158" t="s">
        <v>80</v>
      </c>
      <c r="J399" s="158" t="s">
        <v>1071</v>
      </c>
      <c r="K399" s="158" t="str">
        <f>_xlfn.XLOOKUP(Tableau210[[#This Row],[NOM]],[8]LUT!$I$5:$I$301,[8]LUT!$N$5:$N$301)</f>
        <v>Echangeur</v>
      </c>
      <c r="L399" s="158" t="s">
        <v>81</v>
      </c>
      <c r="M399" s="119" t="s">
        <v>2101</v>
      </c>
      <c r="N399" s="119" t="s">
        <v>2101</v>
      </c>
      <c r="O399" s="119" t="s">
        <v>2231</v>
      </c>
      <c r="P399" s="119"/>
      <c r="Q399" s="119"/>
      <c r="R399" s="119"/>
      <c r="S399" s="119"/>
      <c r="T399" s="119"/>
      <c r="U399" s="119"/>
      <c r="V399" s="119"/>
      <c r="W399" s="118" t="s">
        <v>2306</v>
      </c>
      <c r="X399" s="207" cm="1">
        <f t="array" ref="X3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399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399" s="118" t="s">
        <v>3424</v>
      </c>
      <c r="AA399" s="207" cm="1">
        <f t="array" ref="AA3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39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399" s="48"/>
      <c r="AD399" s="117" t="s">
        <v>2196</v>
      </c>
      <c r="AE399" s="119"/>
      <c r="AF399" s="181">
        <f>IFERROR(VLOOKUP(Tableau210[[#This Row],[OPERATION]],Tableau4[],5,FALSE),"")</f>
        <v>0</v>
      </c>
      <c r="AG399" s="178" cm="1">
        <f t="array" ref="AG399">IFERROR(
   SUM(
      _xlfn._xlws.FILTER(
         Tableau3[JP],
         (Tableau3[ITEM]=Tableau210[[#This Row],[NOM]])*
         (Tableau3[Rep.]=Tableau210[[#This Row],[REPERE BUTA]])
      )
   ),
0)</f>
        <v>0</v>
      </c>
      <c r="AH399" s="182">
        <f>IFERROR(VLOOKUP(Tableau210[[#This Row],[OPERATION]],Tableau4[],4,FALSE),"")</f>
        <v>0</v>
      </c>
      <c r="AI399" s="178" cm="1">
        <f t="array" ref="AI399">IFERROR(
   SUM(
      _xlfn._xlws.FILTER(
         Tableau3[BP],
         (Tableau3[ITEM]=Tableau210[[#This Row],[NOM]])*
         (Tableau3[Rep.]=Tableau210[[#This Row],[REPERE BUTA]])
      )
   ),
0)</f>
        <v>0</v>
      </c>
      <c r="AJ399" s="181"/>
      <c r="AK399" s="178" t="str">
        <f>IF(Tableau210[[#This Row],[NB JP BUTA]]=1,"1 JP","") &amp; IF(Tableau210[[#This Row],[Nb BP BUTA]]=1," 1 BP","") &amp; IF(Tableau210[[#This Row],[Nb BP BUTA]]=2," 2 BP","")</f>
        <v/>
      </c>
      <c r="AL399" s="117" t="s">
        <v>103</v>
      </c>
      <c r="AM399" s="117">
        <f>IFERROR(+VLOOKUP(AY399,Tiges!$G$4:$I$569,3,FALSE),"")</f>
        <v>27</v>
      </c>
      <c r="AN399" s="48"/>
      <c r="AO399" s="118" t="s">
        <v>3424</v>
      </c>
      <c r="AP399" s="177" cm="1">
        <f t="array" ref="AP3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399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399" s="118" t="s">
        <v>3424</v>
      </c>
      <c r="AS399" s="177" t="str" cm="1">
        <f t="array" ref="AS3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399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399" s="118" t="s">
        <v>3424</v>
      </c>
      <c r="AV399" s="177" cm="1">
        <f t="array" ref="AV3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399" s="411" t="s">
        <v>3424</v>
      </c>
      <c r="AX399" s="117"/>
      <c r="AY399" s="117" cm="1">
        <f t="array" ref="AY399">IFERROR(_xlfn.XLOOKUP(Tableau210[[#This Row],[DN DONNEES BUTA ]]&amp;Tableau210[[#This Row],[PN DONNEES BUTA]],Tiges!$B$4:$B$79&amp;Tiges!$C$4:$C$79,Tiges!$G$4:$G$79),"")</f>
        <v>16</v>
      </c>
      <c r="AZ399" s="117"/>
      <c r="BA399" s="117" cm="1">
        <f t="array" ref="BA399">IFERROR(_xlfn.XLOOKUP(Tableau210[[#This Row],[DN DONNEES BUTA ]]&amp;Tableau210[[#This Row],[PN DONNEES BUTA]],Tiges!$B$4:$B$79&amp;Tiges!$C$4:$C$79,Tiges!$H$4:$H$79),"")</f>
        <v>90</v>
      </c>
      <c r="BB399" s="117"/>
      <c r="BC399" s="182">
        <f>IFERROR(VLOOKUP(Tableau210[[#This Row],[OPERATION]],Tableau4[],2,FALSE),"")</f>
        <v>0</v>
      </c>
      <c r="BD399" s="177" cm="1">
        <f t="array" ref="BD399">IFERROR(
   SUM(
      _xlfn._xlws.FILTER(
         Tableau3[Nb Platinage Joint],
         (Tableau3[ITEM]=Tableau210[[#This Row],[NOM]])*
         (Tableau3[Rep.]=Tableau210[[#This Row],[REPERE BUTA]])
      )
   ),
0)</f>
        <v>0</v>
      </c>
      <c r="BE399" s="182">
        <f>IFERROR(VLOOKUP(Tableau210[[#This Row],[OPERATION]],Tableau4[],3,FALSE),"")</f>
        <v>1</v>
      </c>
      <c r="BF399" s="177" cm="1">
        <f t="array" ref="BF399">IFERROR(
   SUM(
      _xlfn._xlws.FILTER(
         Tableau3[Joint Définitif Nb],
         (Tableau3[ITEM]=Tableau210[[#This Row],[NOM]])*
         (Tableau3[Rep.]=Tableau210[[#This Row],[REPERE BUTA]])
      )
   ),
0)</f>
        <v>1</v>
      </c>
      <c r="BG399" s="118" t="s">
        <v>3424</v>
      </c>
      <c r="BH399" s="177" t="str" cm="1">
        <f t="array" ref="BH3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39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399" s="118" t="s">
        <v>3424</v>
      </c>
      <c r="BK399" s="118" t="s">
        <v>3424</v>
      </c>
      <c r="BL399" s="167" t="s">
        <v>2380</v>
      </c>
      <c r="BM399" s="167"/>
      <c r="BN399" s="117"/>
      <c r="BO399" s="117"/>
      <c r="BP399" s="158"/>
      <c r="BQ399" s="158"/>
      <c r="BR399" s="158"/>
      <c r="BS399" s="48"/>
      <c r="BT399" s="48"/>
      <c r="BU399" s="48"/>
      <c r="BV399" s="48"/>
      <c r="BW399" s="48"/>
      <c r="BX399" s="48"/>
    </row>
    <row r="400" spans="1:76" ht="15.75" hidden="1" x14ac:dyDescent="0.25">
      <c r="A400" s="48" t="e" cm="1">
        <f t="array" ref="A400">_xlfn.XLOOKUP(Tableau210[[#This Row],[NOM]]&amp;Tableau210[[#This Row],[REPERE BUTA]],[6]!Tableau16[POSTE TECHNIQUE]&amp;[6]!Tableau16[Repere ADM],[6]!Tableau16[NUMERO CLIENT])</f>
        <v>#N/A</v>
      </c>
      <c r="B400" s="48" t="e" cm="1">
        <f t="array" ref="B400">_xlfn.XLOOKUP(Tableau210[[#This Row],[NOM]]&amp;Tableau210[[#This Row],[REPERE BUTA]],[6]!Tableau16[POSTE TECHNIQUE]&amp;[6]!Tableau16[Repere REF],[6]!Tableau16[NUMERO CLIENT])</f>
        <v>#N/A</v>
      </c>
      <c r="C400" s="48" cm="1">
        <f t="array" ref="C400">_xlfn.XLOOKUP(Tableau210[[#This Row],[NOM]]&amp;Tableau210[[#This Row],[Repere Ubleam]],[7]Sheet1!$C$2:$C$2995&amp;[7]Sheet1!$I$2:$I$2995,[7]Sheet1!$A$2:$A$2995)</f>
        <v>373</v>
      </c>
      <c r="D400" s="48" t="str">
        <f>C400&amp;""</f>
        <v>373</v>
      </c>
      <c r="E400" s="48" t="e">
        <v>#N/A</v>
      </c>
      <c r="F400" s="48" t="e">
        <v>#N/A</v>
      </c>
      <c r="G400" s="187" t="s">
        <v>1386</v>
      </c>
      <c r="H400" s="158" t="s">
        <v>1067</v>
      </c>
      <c r="I400" s="158" t="s">
        <v>80</v>
      </c>
      <c r="J400" s="158" t="s">
        <v>1071</v>
      </c>
      <c r="K400" s="158" t="str">
        <f>_xlfn.XLOOKUP(Tableau210[[#This Row],[NOM]],[8]LUT!$I$5:$I$301,[8]LUT!$N$5:$N$301)</f>
        <v>Echangeur</v>
      </c>
      <c r="L400" s="158" t="s">
        <v>81</v>
      </c>
      <c r="M400" s="119" t="s">
        <v>2102</v>
      </c>
      <c r="N400" s="119" t="s">
        <v>2102</v>
      </c>
      <c r="O400" s="119" t="s">
        <v>2232</v>
      </c>
      <c r="P400" s="119"/>
      <c r="Q400" s="119"/>
      <c r="R400" s="119"/>
      <c r="S400" s="119"/>
      <c r="T400" s="119"/>
      <c r="U400" s="119"/>
      <c r="V400" s="119"/>
      <c r="W400" s="118" t="s">
        <v>2306</v>
      </c>
      <c r="X400" s="207" cm="1">
        <f t="array" ref="X4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00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0" s="118" t="s">
        <v>3424</v>
      </c>
      <c r="AA400" s="207" cm="1">
        <f t="array" ref="AA4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0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0" s="48"/>
      <c r="AD400" s="117" t="s">
        <v>2196</v>
      </c>
      <c r="AE400" s="119"/>
      <c r="AF400" s="181">
        <f>IFERROR(VLOOKUP(Tableau210[[#This Row],[OPERATION]],Tableau4[],5,FALSE),"")</f>
        <v>0</v>
      </c>
      <c r="AG400" s="178"/>
      <c r="AH400" s="182">
        <f>IFERROR(VLOOKUP(Tableau210[[#This Row],[OPERATION]],Tableau4[],4,FALSE),"")</f>
        <v>0</v>
      </c>
      <c r="AI400" s="178"/>
      <c r="AJ400" s="181" t="str">
        <f>IF(Tableau210[[#This Row],[NB JP EMIS]]=1,"1 JP","") &amp; IF(Tableau210[[#This Row],[NB BP EMIS]]=1," 1 BP","")</f>
        <v/>
      </c>
      <c r="AK400" s="178"/>
      <c r="AL400" s="117" t="s">
        <v>103</v>
      </c>
      <c r="AM400" s="117">
        <f>IFERROR(+VLOOKUP(AY400,Tiges!$G$4:$I$569,3,FALSE),"")</f>
        <v>27</v>
      </c>
      <c r="AN400" s="48"/>
      <c r="AO400" s="118" t="s">
        <v>3424</v>
      </c>
      <c r="AP400" s="177" cm="1">
        <f t="array" ref="AP4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00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00" s="118" t="s">
        <v>3424</v>
      </c>
      <c r="AS400" s="177" t="str" cm="1">
        <f t="array" ref="AS4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00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00" s="118" t="s">
        <v>3424</v>
      </c>
      <c r="AV400" s="177" cm="1">
        <f t="array" ref="AV4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0" s="411" t="s">
        <v>3424</v>
      </c>
      <c r="AX400" s="117"/>
      <c r="AY400" s="117" cm="1">
        <f t="array" ref="AY400">IFERROR(_xlfn.XLOOKUP(Tableau210[[#This Row],[DN DONNEES BUTA ]]&amp;Tableau210[[#This Row],[PN DONNEES BUTA]],Tiges!$B$4:$B$79&amp;Tiges!$C$4:$C$79,Tiges!$G$4:$G$79),"")</f>
        <v>16</v>
      </c>
      <c r="AZ400" s="117"/>
      <c r="BA400" s="117" cm="1">
        <f t="array" ref="BA400">IFERROR(_xlfn.XLOOKUP(Tableau210[[#This Row],[DN DONNEES BUTA ]]&amp;Tableau210[[#This Row],[PN DONNEES BUTA]],Tiges!$B$4:$B$79&amp;Tiges!$C$4:$C$79,Tiges!$H$4:$H$79),"")</f>
        <v>90</v>
      </c>
      <c r="BB400" s="117"/>
      <c r="BC400" s="182">
        <f>IFERROR(VLOOKUP(Tableau210[[#This Row],[OPERATION]],Tableau4[],2,FALSE),"")</f>
        <v>0</v>
      </c>
      <c r="BD400" s="177"/>
      <c r="BE400" s="182">
        <f>IFERROR(VLOOKUP(Tableau210[[#This Row],[OPERATION]],Tableau4[],3,FALSE),"")</f>
        <v>1</v>
      </c>
      <c r="BF400" s="177"/>
      <c r="BG400" s="118" t="s">
        <v>3424</v>
      </c>
      <c r="BH400" s="177" t="str" cm="1">
        <f t="array" ref="BH4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0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00" s="118" t="s">
        <v>3424</v>
      </c>
      <c r="BK400" s="118" t="s">
        <v>3424</v>
      </c>
      <c r="BL400" s="167" t="s">
        <v>2380</v>
      </c>
      <c r="BM400" s="167"/>
      <c r="BN400" s="117"/>
      <c r="BO400" s="117"/>
      <c r="BP400" s="158"/>
      <c r="BQ400" s="158"/>
      <c r="BR400" s="158"/>
      <c r="BS400" s="48"/>
      <c r="BT400" s="48"/>
      <c r="BU400" s="48"/>
      <c r="BV400" s="48"/>
      <c r="BW400" s="48"/>
      <c r="BX400" s="48"/>
    </row>
    <row r="401" spans="1:76" ht="15.75" hidden="1" x14ac:dyDescent="0.25">
      <c r="A401" s="48" t="e" cm="1">
        <f t="array" ref="A401">_xlfn.XLOOKUP(Tableau210[[#This Row],[NOM]]&amp;Tableau210[[#This Row],[REPERE BUTA]],[6]!Tableau16[POSTE TECHNIQUE]&amp;[6]!Tableau16[Repere ADM],[6]!Tableau16[NUMERO CLIENT])</f>
        <v>#N/A</v>
      </c>
      <c r="B401" s="48" t="e" cm="1">
        <f t="array" ref="B401">_xlfn.XLOOKUP(Tableau210[[#This Row],[NOM]]&amp;Tableau210[[#This Row],[REPERE BUTA]],[6]!Tableau16[POSTE TECHNIQUE]&amp;[6]!Tableau16[Repere REF],[6]!Tableau16[NUMERO CLIENT])</f>
        <v>#N/A</v>
      </c>
      <c r="C401" s="48" cm="1">
        <f t="array" ref="C401">_xlfn.XLOOKUP(Tableau210[[#This Row],[NOM]]&amp;Tableau210[[#This Row],[Repere Ubleam]],[7]Sheet1!$C$2:$C$2995&amp;[7]Sheet1!$I$2:$I$2995,[7]Sheet1!$A$2:$A$2995)</f>
        <v>374</v>
      </c>
      <c r="D401" s="48" t="str">
        <f>C401&amp;""</f>
        <v>374</v>
      </c>
      <c r="E401" s="48" t="e">
        <v>#N/A</v>
      </c>
      <c r="F401" s="48" t="e">
        <v>#N/A</v>
      </c>
      <c r="G401" s="187" t="s">
        <v>1386</v>
      </c>
      <c r="H401" s="158" t="s">
        <v>1067</v>
      </c>
      <c r="I401" s="158" t="s">
        <v>80</v>
      </c>
      <c r="J401" s="158" t="s">
        <v>1071</v>
      </c>
      <c r="K401" s="158" t="str">
        <f>_xlfn.XLOOKUP(Tableau210[[#This Row],[NOM]],[8]LUT!$I$5:$I$301,[8]LUT!$N$5:$N$301)</f>
        <v>Echangeur</v>
      </c>
      <c r="L401" s="158" t="s">
        <v>82</v>
      </c>
      <c r="M401" s="119" t="s">
        <v>1918</v>
      </c>
      <c r="N401" s="119" t="s">
        <v>1918</v>
      </c>
      <c r="O401" s="119" t="s">
        <v>2231</v>
      </c>
      <c r="P401" s="119"/>
      <c r="Q401" s="119"/>
      <c r="R401" s="119"/>
      <c r="S401" s="119"/>
      <c r="T401" s="119"/>
      <c r="U401" s="119"/>
      <c r="V401" s="119"/>
      <c r="W401" s="118" t="s">
        <v>2306</v>
      </c>
      <c r="X401" s="207" cm="1">
        <f t="array" ref="X4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01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1" s="118" t="s">
        <v>3424</v>
      </c>
      <c r="AA401" s="207" cm="1">
        <f t="array" ref="AA4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0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1" s="48"/>
      <c r="AD401" s="117" t="s">
        <v>2196</v>
      </c>
      <c r="AE401" s="119"/>
      <c r="AF401" s="181">
        <f>IFERROR(VLOOKUP(Tableau210[[#This Row],[OPERATION]],Tableau4[],5,FALSE),"")</f>
        <v>0</v>
      </c>
      <c r="AG401" s="178" cm="1">
        <f t="array" ref="AG401">IFERROR(
   SUM(
      _xlfn._xlws.FILTER(
         Tableau3[JP],
         (Tableau3[ITEM]=Tableau210[[#This Row],[NOM]])*
         (Tableau3[Rep.]=Tableau210[[#This Row],[REPERE BUTA]])
      )
   ),
0)</f>
        <v>0</v>
      </c>
      <c r="AH401" s="182">
        <f>IFERROR(VLOOKUP(Tableau210[[#This Row],[OPERATION]],Tableau4[],4,FALSE),"")</f>
        <v>0</v>
      </c>
      <c r="AI401" s="178" cm="1">
        <f t="array" ref="AI401">IFERROR(
   SUM(
      _xlfn._xlws.FILTER(
         Tableau3[BP],
         (Tableau3[ITEM]=Tableau210[[#This Row],[NOM]])*
         (Tableau3[Rep.]=Tableau210[[#This Row],[REPERE BUTA]])
      )
   ),
0)</f>
        <v>0</v>
      </c>
      <c r="AJ401" s="181" t="str">
        <f>IF(Tableau210[[#This Row],[NB JP EMIS]]=1,"1 JP","") &amp; IF(Tableau210[[#This Row],[NB BP EMIS]]=1," 1 BP","")</f>
        <v/>
      </c>
      <c r="AK401" s="178" t="str">
        <f>IF(Tableau210[[#This Row],[NB JP BUTA]]=1,"1 JP","") &amp; IF(Tableau210[[#This Row],[Nb BP BUTA]]=1," 1 BP","") &amp; IF(Tableau210[[#This Row],[Nb BP BUTA]]=2," 2 BP","")</f>
        <v/>
      </c>
      <c r="AL401" s="117" t="s">
        <v>103</v>
      </c>
      <c r="AM401" s="117">
        <f>IFERROR(+VLOOKUP(AY401,Tiges!$G$4:$I$569,3,FALSE),"")</f>
        <v>27</v>
      </c>
      <c r="AN401" s="48"/>
      <c r="AO401" s="118" t="s">
        <v>3424</v>
      </c>
      <c r="AP401" s="177" cm="1">
        <f t="array" ref="AP4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01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01" s="118" t="s">
        <v>3424</v>
      </c>
      <c r="AS401" s="177" t="str" cm="1">
        <f t="array" ref="AS4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01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01" s="118" t="s">
        <v>3424</v>
      </c>
      <c r="AV401" s="177" cm="1">
        <f t="array" ref="AV4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1" s="411" t="s">
        <v>3424</v>
      </c>
      <c r="AX401" s="117"/>
      <c r="AY401" s="117" cm="1">
        <f t="array" ref="AY401">IFERROR(_xlfn.XLOOKUP(Tableau210[[#This Row],[DN DONNEES BUTA ]]&amp;Tableau210[[#This Row],[PN DONNEES BUTA]],Tiges!$B$4:$B$79&amp;Tiges!$C$4:$C$79,Tiges!$G$4:$G$79),"")</f>
        <v>16</v>
      </c>
      <c r="AZ401" s="117"/>
      <c r="BA401" s="117" cm="1">
        <f t="array" ref="BA401">IFERROR(_xlfn.XLOOKUP(Tableau210[[#This Row],[DN DONNEES BUTA ]]&amp;Tableau210[[#This Row],[PN DONNEES BUTA]],Tiges!$B$4:$B$79&amp;Tiges!$C$4:$C$79,Tiges!$H$4:$H$79),"")</f>
        <v>90</v>
      </c>
      <c r="BB401" s="117"/>
      <c r="BC401" s="182">
        <f>IFERROR(VLOOKUP(Tableau210[[#This Row],[OPERATION]],Tableau4[],2,FALSE),"")</f>
        <v>0</v>
      </c>
      <c r="BD401" s="177" cm="1">
        <f t="array" ref="BD401">IFERROR(
   SUM(
      _xlfn._xlws.FILTER(
         Tableau3[Nb Platinage Joint],
         (Tableau3[ITEM]=Tableau210[[#This Row],[NOM]])*
         (Tableau3[Rep.]=Tableau210[[#This Row],[REPERE BUTA]])
      )
   ),
0)</f>
        <v>0</v>
      </c>
      <c r="BE401" s="182">
        <f>IFERROR(VLOOKUP(Tableau210[[#This Row],[OPERATION]],Tableau4[],3,FALSE),"")</f>
        <v>1</v>
      </c>
      <c r="BF401" s="177" cm="1">
        <f t="array" ref="BF401">IFERROR(
   SUM(
      _xlfn._xlws.FILTER(
         Tableau3[Joint Définitif Nb],
         (Tableau3[ITEM]=Tableau210[[#This Row],[NOM]])*
         (Tableau3[Rep.]=Tableau210[[#This Row],[REPERE BUTA]])
      )
   ),
0)</f>
        <v>1</v>
      </c>
      <c r="BG401" s="118" t="s">
        <v>3424</v>
      </c>
      <c r="BH401" s="177" t="str" cm="1">
        <f t="array" ref="BH4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01" s="118" t="s">
        <v>3424</v>
      </c>
      <c r="BK401" s="118" t="s">
        <v>3424</v>
      </c>
      <c r="BL401" s="167" t="s">
        <v>2380</v>
      </c>
      <c r="BM401" s="167"/>
      <c r="BN401" s="117"/>
      <c r="BO401" s="117"/>
      <c r="BP401" s="158"/>
      <c r="BQ401" s="158"/>
      <c r="BR401" s="158"/>
      <c r="BS401" s="48"/>
      <c r="BT401" s="48"/>
      <c r="BU401" s="48"/>
      <c r="BV401" s="48"/>
      <c r="BW401" s="48"/>
      <c r="BX401" s="48"/>
    </row>
    <row r="402" spans="1:76" ht="15.75" hidden="1" x14ac:dyDescent="0.25">
      <c r="A402" s="48" t="e" cm="1">
        <f t="array" ref="A402">_xlfn.XLOOKUP(Tableau210[[#This Row],[NOM]]&amp;Tableau210[[#This Row],[REPERE BUTA]],[6]!Tableau16[POSTE TECHNIQUE]&amp;[6]!Tableau16[Repere ADM],[6]!Tableau16[NUMERO CLIENT])</f>
        <v>#N/A</v>
      </c>
      <c r="B402" s="48" t="e" cm="1">
        <f t="array" ref="B402">_xlfn.XLOOKUP(Tableau210[[#This Row],[NOM]]&amp;Tableau210[[#This Row],[REPERE BUTA]],[6]!Tableau16[POSTE TECHNIQUE]&amp;[6]!Tableau16[Repere REF],[6]!Tableau16[NUMERO CLIENT])</f>
        <v>#N/A</v>
      </c>
      <c r="C402" s="48" cm="1">
        <f t="array" ref="C402">_xlfn.XLOOKUP(Tableau210[[#This Row],[NOM]]&amp;Tableau210[[#This Row],[Repere Ubleam]],[7]Sheet1!$C$2:$C$2995&amp;[7]Sheet1!$I$2:$I$2995,[7]Sheet1!$A$2:$A$2995)</f>
        <v>375</v>
      </c>
      <c r="D402" s="48" t="str">
        <f>C402&amp;""</f>
        <v>375</v>
      </c>
      <c r="E402" s="48" t="e">
        <v>#N/A</v>
      </c>
      <c r="F402" s="48" t="e">
        <v>#N/A</v>
      </c>
      <c r="G402" s="187" t="s">
        <v>1386</v>
      </c>
      <c r="H402" s="158" t="s">
        <v>1067</v>
      </c>
      <c r="I402" s="158" t="s">
        <v>80</v>
      </c>
      <c r="J402" s="158" t="s">
        <v>1071</v>
      </c>
      <c r="K402" s="158" t="str">
        <f>_xlfn.XLOOKUP(Tableau210[[#This Row],[NOM]],[8]LUT!$I$5:$I$301,[8]LUT!$N$5:$N$301)</f>
        <v>Echangeur</v>
      </c>
      <c r="L402" s="158" t="s">
        <v>82</v>
      </c>
      <c r="M402" s="119" t="s">
        <v>1917</v>
      </c>
      <c r="N402" s="119" t="s">
        <v>1917</v>
      </c>
      <c r="O402" s="119" t="s">
        <v>2232</v>
      </c>
      <c r="P402" s="119"/>
      <c r="Q402" s="119"/>
      <c r="R402" s="119"/>
      <c r="S402" s="119"/>
      <c r="T402" s="119"/>
      <c r="U402" s="119"/>
      <c r="V402" s="119"/>
      <c r="W402" s="118" t="s">
        <v>2306</v>
      </c>
      <c r="X402" s="207" cm="1">
        <f t="array" ref="X4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02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2" s="118" t="s">
        <v>3424</v>
      </c>
      <c r="AA402" s="207" cm="1">
        <f t="array" ref="AA4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2" s="48"/>
      <c r="AD402" s="117" t="s">
        <v>2196</v>
      </c>
      <c r="AE402" s="119"/>
      <c r="AF402" s="181">
        <f>IFERROR(VLOOKUP(Tableau210[[#This Row],[OPERATION]],Tableau4[],5,FALSE),"")</f>
        <v>0</v>
      </c>
      <c r="AG402" s="178"/>
      <c r="AH402" s="182">
        <f>IFERROR(VLOOKUP(Tableau210[[#This Row],[OPERATION]],Tableau4[],4,FALSE),"")</f>
        <v>0</v>
      </c>
      <c r="AI402" s="178"/>
      <c r="AJ402" s="181" t="str">
        <f>IF(Tableau210[[#This Row],[NB JP EMIS]]=1,"1 JP","") &amp; IF(Tableau210[[#This Row],[NB BP EMIS]]=1," 1 BP","")</f>
        <v/>
      </c>
      <c r="AK402" s="178"/>
      <c r="AL402" s="117" t="s">
        <v>103</v>
      </c>
      <c r="AM402" s="117">
        <f>IFERROR(+VLOOKUP(AY402,Tiges!$G$4:$I$569,3,FALSE),"")</f>
        <v>27</v>
      </c>
      <c r="AN402" s="48"/>
      <c r="AO402" s="118" t="s">
        <v>3424</v>
      </c>
      <c r="AP402" s="177" cm="1">
        <f t="array" ref="AP4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02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02" s="118" t="s">
        <v>3424</v>
      </c>
      <c r="AS402" s="177" t="str" cm="1">
        <f t="array" ref="AS4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02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02" s="118" t="s">
        <v>3424</v>
      </c>
      <c r="AV402" s="177" cm="1">
        <f t="array" ref="AV4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2" s="411" t="s">
        <v>3424</v>
      </c>
      <c r="AX402" s="117"/>
      <c r="AY402" s="117" cm="1">
        <f t="array" ref="AY402">IFERROR(_xlfn.XLOOKUP(Tableau210[[#This Row],[DN DONNEES BUTA ]]&amp;Tableau210[[#This Row],[PN DONNEES BUTA]],Tiges!$B$4:$B$79&amp;Tiges!$C$4:$C$79,Tiges!$G$4:$G$79),"")</f>
        <v>16</v>
      </c>
      <c r="AZ402" s="117"/>
      <c r="BA402" s="117" cm="1">
        <f t="array" ref="BA402">IFERROR(_xlfn.XLOOKUP(Tableau210[[#This Row],[DN DONNEES BUTA ]]&amp;Tableau210[[#This Row],[PN DONNEES BUTA]],Tiges!$B$4:$B$79&amp;Tiges!$C$4:$C$79,Tiges!$H$4:$H$79),"")</f>
        <v>90</v>
      </c>
      <c r="BB402" s="117"/>
      <c r="BC402" s="182">
        <f>IFERROR(VLOOKUP(Tableau210[[#This Row],[OPERATION]],Tableau4[],2,FALSE),"")</f>
        <v>0</v>
      </c>
      <c r="BD402" s="177"/>
      <c r="BE402" s="182">
        <f>IFERROR(VLOOKUP(Tableau210[[#This Row],[OPERATION]],Tableau4[],3,FALSE),"")</f>
        <v>1</v>
      </c>
      <c r="BF402" s="177"/>
      <c r="BG402" s="118" t="s">
        <v>3424</v>
      </c>
      <c r="BH402" s="177" t="str" cm="1">
        <f t="array" ref="BH4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02" s="118" t="s">
        <v>3424</v>
      </c>
      <c r="BK402" s="118" t="s">
        <v>3424</v>
      </c>
      <c r="BL402" s="167" t="s">
        <v>2380</v>
      </c>
      <c r="BM402" s="167"/>
      <c r="BN402" s="117"/>
      <c r="BO402" s="117"/>
      <c r="BP402" s="158"/>
      <c r="BQ402" s="158"/>
      <c r="BR402" s="158"/>
      <c r="BS402" s="48"/>
      <c r="BT402" s="48"/>
      <c r="BU402" s="48"/>
      <c r="BV402" s="48"/>
      <c r="BW402" s="48"/>
      <c r="BX402" s="48"/>
    </row>
    <row r="403" spans="1:76" ht="15.75" hidden="1" x14ac:dyDescent="0.25">
      <c r="A403" s="48" t="e" cm="1">
        <f t="array" ref="A403">_xlfn.XLOOKUP(Tableau210[[#This Row],[NOM]]&amp;Tableau210[[#This Row],[REPERE BUTA]],[6]!Tableau16[POSTE TECHNIQUE]&amp;[6]!Tableau16[Repere ADM],[6]!Tableau16[NUMERO CLIENT])</f>
        <v>#N/A</v>
      </c>
      <c r="B403" s="48" t="e" cm="1">
        <f t="array" ref="B403">_xlfn.XLOOKUP(Tableau210[[#This Row],[NOM]]&amp;Tableau210[[#This Row],[REPERE BUTA]],[6]!Tableau16[POSTE TECHNIQUE]&amp;[6]!Tableau16[Repere REF],[6]!Tableau16[NUMERO CLIENT])</f>
        <v>#N/A</v>
      </c>
      <c r="C403" s="48" cm="1">
        <f t="array" ref="C403">_xlfn.XLOOKUP(Tableau210[[#This Row],[NOM]]&amp;Tableau210[[#This Row],[Repere Ubleam]],[7]Sheet1!$C$2:$C$2995&amp;[7]Sheet1!$I$2:$I$2995,[7]Sheet1!$A$2:$A$2995)</f>
        <v>376</v>
      </c>
      <c r="D403" s="48" t="str">
        <f>C403&amp;""</f>
        <v>376</v>
      </c>
      <c r="E403" s="48" t="e">
        <v>#N/A</v>
      </c>
      <c r="F403" s="48" t="e">
        <v>#N/A</v>
      </c>
      <c r="G403" s="187" t="s">
        <v>1386</v>
      </c>
      <c r="H403" s="158" t="s">
        <v>1067</v>
      </c>
      <c r="I403" s="158" t="s">
        <v>80</v>
      </c>
      <c r="J403" s="158" t="s">
        <v>1071</v>
      </c>
      <c r="K403" s="158" t="str">
        <f>_xlfn.XLOOKUP(Tableau210[[#This Row],[NOM]],[8]LUT!$I$5:$I$301,[8]LUT!$N$5:$N$301)</f>
        <v>Echangeur</v>
      </c>
      <c r="L403" s="158" t="s">
        <v>112</v>
      </c>
      <c r="M403" s="119" t="s">
        <v>1276</v>
      </c>
      <c r="N403" s="119" t="s">
        <v>1276</v>
      </c>
      <c r="O403" s="119" t="s">
        <v>2231</v>
      </c>
      <c r="P403" s="119"/>
      <c r="Q403" s="119"/>
      <c r="R403" s="119"/>
      <c r="S403" s="119"/>
      <c r="T403" s="119"/>
      <c r="U403" s="119"/>
      <c r="V403" s="119"/>
      <c r="W403" s="118" t="s">
        <v>2306</v>
      </c>
      <c r="X403" s="207" cm="1">
        <f t="array" ref="X4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03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3" s="118" t="s">
        <v>3424</v>
      </c>
      <c r="AA403" s="207" cm="1">
        <f t="array" ref="AA4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0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3" s="48"/>
      <c r="AD403" s="117" t="s">
        <v>2196</v>
      </c>
      <c r="AE403" s="119"/>
      <c r="AF403" s="181">
        <f>IFERROR(VLOOKUP(Tableau210[[#This Row],[OPERATION]],Tableau4[],5,FALSE),"")</f>
        <v>0</v>
      </c>
      <c r="AG403" s="178" cm="1">
        <f t="array" ref="AG403">IFERROR(
   SUM(
      _xlfn._xlws.FILTER(
         Tableau3[JP],
         (Tableau3[ITEM]=Tableau210[[#This Row],[NOM]])*
         (Tableau3[Rep.]=Tableau210[[#This Row],[REPERE BUTA]])
      )
   ),
0)</f>
        <v>0</v>
      </c>
      <c r="AH403" s="182">
        <f>IFERROR(VLOOKUP(Tableau210[[#This Row],[OPERATION]],Tableau4[],4,FALSE),"")</f>
        <v>0</v>
      </c>
      <c r="AI403" s="178" cm="1">
        <f t="array" ref="AI403">IFERROR(
   SUM(
      _xlfn._xlws.FILTER(
         Tableau3[BP],
         (Tableau3[ITEM]=Tableau210[[#This Row],[NOM]])*
         (Tableau3[Rep.]=Tableau210[[#This Row],[REPERE BUTA]])
      )
   ),
0)</f>
        <v>0</v>
      </c>
      <c r="AJ403" s="181" t="str">
        <f>IF(Tableau210[[#This Row],[NB JP EMIS]]=1,"1 JP","") &amp; IF(Tableau210[[#This Row],[NB BP EMIS]]=1," 1 BP","")</f>
        <v/>
      </c>
      <c r="AK403" s="178" t="str">
        <f>IF(Tableau210[[#This Row],[NB JP BUTA]]=1,"1 JP","") &amp; IF(Tableau210[[#This Row],[Nb BP BUTA]]=1," 1 BP","") &amp; IF(Tableau210[[#This Row],[Nb BP BUTA]]=2," 2 BP","")</f>
        <v/>
      </c>
      <c r="AL403" s="117" t="s">
        <v>103</v>
      </c>
      <c r="AM403" s="117">
        <f>IFERROR(+VLOOKUP(AY403,Tiges!$G$4:$I$569,3,FALSE),"")</f>
        <v>27</v>
      </c>
      <c r="AN403" s="48"/>
      <c r="AO403" s="118" t="s">
        <v>3424</v>
      </c>
      <c r="AP403" s="177" cm="1">
        <f t="array" ref="AP4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03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03" s="118" t="s">
        <v>3424</v>
      </c>
      <c r="AS403" s="177" t="str" cm="1">
        <f t="array" ref="AS4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03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03" s="118" t="s">
        <v>3424</v>
      </c>
      <c r="AV403" s="177" cm="1">
        <f t="array" ref="AV4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3" s="411" t="s">
        <v>3424</v>
      </c>
      <c r="AX403" s="117"/>
      <c r="AY403" s="117" cm="1">
        <f t="array" ref="AY403">IFERROR(_xlfn.XLOOKUP(Tableau210[[#This Row],[DN DONNEES BUTA ]]&amp;Tableau210[[#This Row],[PN DONNEES BUTA]],Tiges!$B$4:$B$79&amp;Tiges!$C$4:$C$79,Tiges!$G$4:$G$79),"")</f>
        <v>16</v>
      </c>
      <c r="AZ403" s="117"/>
      <c r="BA403" s="117" cm="1">
        <f t="array" ref="BA403">IFERROR(_xlfn.XLOOKUP(Tableau210[[#This Row],[DN DONNEES BUTA ]]&amp;Tableau210[[#This Row],[PN DONNEES BUTA]],Tiges!$B$4:$B$79&amp;Tiges!$C$4:$C$79,Tiges!$H$4:$H$79),"")</f>
        <v>90</v>
      </c>
      <c r="BB403" s="117"/>
      <c r="BC403" s="182">
        <f>IFERROR(VLOOKUP(Tableau210[[#This Row],[OPERATION]],Tableau4[],2,FALSE),"")</f>
        <v>0</v>
      </c>
      <c r="BD403" s="177" cm="1">
        <f t="array" ref="BD403">IFERROR(
   SUM(
      _xlfn._xlws.FILTER(
         Tableau3[Nb Platinage Joint],
         (Tableau3[ITEM]=Tableau210[[#This Row],[NOM]])*
         (Tableau3[Rep.]=Tableau210[[#This Row],[REPERE BUTA]])
      )
   ),
0)</f>
        <v>0</v>
      </c>
      <c r="BE403" s="182">
        <f>IFERROR(VLOOKUP(Tableau210[[#This Row],[OPERATION]],Tableau4[],3,FALSE),"")</f>
        <v>1</v>
      </c>
      <c r="BF403" s="177" cm="1">
        <f t="array" ref="BF403">IFERROR(
   SUM(
      _xlfn._xlws.FILTER(
         Tableau3[Joint Définitif Nb],
         (Tableau3[ITEM]=Tableau210[[#This Row],[NOM]])*
         (Tableau3[Rep.]=Tableau210[[#This Row],[REPERE BUTA]])
      )
   ),
0)</f>
        <v>1</v>
      </c>
      <c r="BG403" s="118" t="s">
        <v>3424</v>
      </c>
      <c r="BH403" s="177" t="str" cm="1">
        <f t="array" ref="BH4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03" s="118" t="s">
        <v>3424</v>
      </c>
      <c r="BK403" s="118" t="s">
        <v>3424</v>
      </c>
      <c r="BL403" s="167" t="s">
        <v>2380</v>
      </c>
      <c r="BM403" s="167"/>
      <c r="BN403" s="117"/>
      <c r="BO403" s="117"/>
      <c r="BP403" s="158"/>
      <c r="BQ403" s="158"/>
      <c r="BR403" s="158"/>
      <c r="BS403" s="48"/>
      <c r="BT403" s="48"/>
      <c r="BU403" s="48"/>
      <c r="BV403" s="48"/>
      <c r="BW403" s="48"/>
      <c r="BX403" s="48"/>
    </row>
    <row r="404" spans="1:76" ht="15.75" hidden="1" x14ac:dyDescent="0.25">
      <c r="A404" s="48" t="e" cm="1">
        <f t="array" ref="A404">_xlfn.XLOOKUP(Tableau210[[#This Row],[NOM]]&amp;Tableau210[[#This Row],[REPERE BUTA]],[6]!Tableau16[POSTE TECHNIQUE]&amp;[6]!Tableau16[Repere ADM],[6]!Tableau16[NUMERO CLIENT])</f>
        <v>#N/A</v>
      </c>
      <c r="B404" s="48" t="e" cm="1">
        <f t="array" ref="B404">_xlfn.XLOOKUP(Tableau210[[#This Row],[NOM]]&amp;Tableau210[[#This Row],[REPERE BUTA]],[6]!Tableau16[POSTE TECHNIQUE]&amp;[6]!Tableau16[Repere REF],[6]!Tableau16[NUMERO CLIENT])</f>
        <v>#N/A</v>
      </c>
      <c r="C404" s="48" cm="1">
        <f t="array" ref="C404">_xlfn.XLOOKUP(Tableau210[[#This Row],[NOM]]&amp;Tableau210[[#This Row],[Repere Ubleam]],[7]Sheet1!$C$2:$C$2995&amp;[7]Sheet1!$I$2:$I$2995,[7]Sheet1!$A$2:$A$2995)</f>
        <v>377</v>
      </c>
      <c r="D404" s="48" t="str">
        <f>C404&amp;""</f>
        <v>377</v>
      </c>
      <c r="E404" s="48" t="e">
        <v>#N/A</v>
      </c>
      <c r="F404" s="48" t="e">
        <v>#N/A</v>
      </c>
      <c r="G404" s="187" t="s">
        <v>1386</v>
      </c>
      <c r="H404" s="158" t="s">
        <v>1067</v>
      </c>
      <c r="I404" s="158" t="s">
        <v>80</v>
      </c>
      <c r="J404" s="158" t="s">
        <v>1071</v>
      </c>
      <c r="K404" s="158" t="str">
        <f>_xlfn.XLOOKUP(Tableau210[[#This Row],[NOM]],[8]LUT!$I$5:$I$301,[8]LUT!$N$5:$N$301)</f>
        <v>Echangeur</v>
      </c>
      <c r="L404" s="158" t="s">
        <v>112</v>
      </c>
      <c r="M404" s="119" t="s">
        <v>1273</v>
      </c>
      <c r="N404" s="119" t="s">
        <v>1273</v>
      </c>
      <c r="O404" s="119" t="s">
        <v>2232</v>
      </c>
      <c r="P404" s="119"/>
      <c r="Q404" s="119"/>
      <c r="R404" s="119"/>
      <c r="S404" s="119"/>
      <c r="T404" s="119"/>
      <c r="U404" s="119"/>
      <c r="V404" s="119"/>
      <c r="W404" s="118" t="s">
        <v>2306</v>
      </c>
      <c r="X404" s="207" cm="1">
        <f t="array" ref="X4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04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4" s="118" t="s">
        <v>3424</v>
      </c>
      <c r="AA404" s="207" cm="1">
        <f t="array" ref="AA4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4" s="48"/>
      <c r="AD404" s="117" t="s">
        <v>2196</v>
      </c>
      <c r="AE404" s="119"/>
      <c r="AF404" s="181">
        <f>IFERROR(VLOOKUP(Tableau210[[#This Row],[OPERATION]],Tableau4[],5,FALSE),"")</f>
        <v>0</v>
      </c>
      <c r="AG404" s="178"/>
      <c r="AH404" s="182">
        <f>IFERROR(VLOOKUP(Tableau210[[#This Row],[OPERATION]],Tableau4[],4,FALSE),"")</f>
        <v>0</v>
      </c>
      <c r="AI404" s="178"/>
      <c r="AJ404" s="181" t="str">
        <f>IF(Tableau210[[#This Row],[NB JP EMIS]]=1,"1 JP","") &amp; IF(Tableau210[[#This Row],[NB BP EMIS]]=1," 1 BP","")</f>
        <v/>
      </c>
      <c r="AK404" s="178"/>
      <c r="AL404" s="117" t="s">
        <v>103</v>
      </c>
      <c r="AM404" s="117">
        <f>IFERROR(+VLOOKUP(AY404,Tiges!$G$4:$I$569,3,FALSE),"")</f>
        <v>27</v>
      </c>
      <c r="AN404" s="48"/>
      <c r="AO404" s="118" t="s">
        <v>3424</v>
      </c>
      <c r="AP404" s="177" cm="1">
        <f t="array" ref="AP4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04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04" s="118" t="s">
        <v>3424</v>
      </c>
      <c r="AS404" s="177" t="str" cm="1">
        <f t="array" ref="AS4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04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04" s="118" t="s">
        <v>3424</v>
      </c>
      <c r="AV404" s="177" cm="1">
        <f t="array" ref="AV4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4" s="411" t="s">
        <v>3424</v>
      </c>
      <c r="AX404" s="117"/>
      <c r="AY404" s="117" cm="1">
        <f t="array" ref="AY404">IFERROR(_xlfn.XLOOKUP(Tableau210[[#This Row],[DN DONNEES BUTA ]]&amp;Tableau210[[#This Row],[PN DONNEES BUTA]],Tiges!$B$4:$B$79&amp;Tiges!$C$4:$C$79,Tiges!$G$4:$G$79),"")</f>
        <v>16</v>
      </c>
      <c r="AZ404" s="117"/>
      <c r="BA404" s="117" cm="1">
        <f t="array" ref="BA404">IFERROR(_xlfn.XLOOKUP(Tableau210[[#This Row],[DN DONNEES BUTA ]]&amp;Tableau210[[#This Row],[PN DONNEES BUTA]],Tiges!$B$4:$B$79&amp;Tiges!$C$4:$C$79,Tiges!$H$4:$H$79),"")</f>
        <v>90</v>
      </c>
      <c r="BB404" s="117"/>
      <c r="BC404" s="182">
        <f>IFERROR(VLOOKUP(Tableau210[[#This Row],[OPERATION]],Tableau4[],2,FALSE),"")</f>
        <v>0</v>
      </c>
      <c r="BD404" s="177"/>
      <c r="BE404" s="182">
        <f>IFERROR(VLOOKUP(Tableau210[[#This Row],[OPERATION]],Tableau4[],3,FALSE),"")</f>
        <v>1</v>
      </c>
      <c r="BF404" s="177"/>
      <c r="BG404" s="118" t="s">
        <v>3424</v>
      </c>
      <c r="BH404" s="177" t="str" cm="1">
        <f t="array" ref="BH4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04" s="118" t="s">
        <v>3424</v>
      </c>
      <c r="BK404" s="118" t="s">
        <v>3424</v>
      </c>
      <c r="BL404" s="167" t="s">
        <v>2380</v>
      </c>
      <c r="BM404" s="167"/>
      <c r="BN404" s="117"/>
      <c r="BO404" s="117"/>
      <c r="BP404" s="158"/>
      <c r="BQ404" s="158"/>
      <c r="BR404" s="158"/>
      <c r="BS404" s="48"/>
      <c r="BT404" s="48"/>
      <c r="BU404" s="48"/>
      <c r="BV404" s="48"/>
      <c r="BW404" s="48"/>
      <c r="BX404" s="48"/>
    </row>
    <row r="405" spans="1:76" ht="15.75" hidden="1" x14ac:dyDescent="0.25">
      <c r="A405" s="48" t="e" cm="1">
        <f t="array" ref="A405">_xlfn.XLOOKUP(Tableau210[[#This Row],[NOM]]&amp;Tableau210[[#This Row],[REPERE BUTA]],[6]!Tableau16[POSTE TECHNIQUE]&amp;[6]!Tableau16[Repere ADM],[6]!Tableau16[NUMERO CLIENT])</f>
        <v>#N/A</v>
      </c>
      <c r="B405" s="48" t="e" cm="1">
        <f t="array" ref="B405">_xlfn.XLOOKUP(Tableau210[[#This Row],[NOM]]&amp;Tableau210[[#This Row],[REPERE BUTA]],[6]!Tableau16[POSTE TECHNIQUE]&amp;[6]!Tableau16[Repere REF],[6]!Tableau16[NUMERO CLIENT])</f>
        <v>#N/A</v>
      </c>
      <c r="C405" s="48" cm="1">
        <f t="array" ref="C405">_xlfn.XLOOKUP(Tableau210[[#This Row],[NOM]]&amp;Tableau210[[#This Row],[Repere Ubleam]],[7]Sheet1!$C$2:$C$2995&amp;[7]Sheet1!$I$2:$I$2995,[7]Sheet1!$A$2:$A$2995)</f>
        <v>378</v>
      </c>
      <c r="D405" s="48" t="str">
        <f>C405&amp;""</f>
        <v>378</v>
      </c>
      <c r="E405" s="48" t="e">
        <v>#N/A</v>
      </c>
      <c r="F405" s="48" t="e">
        <v>#N/A</v>
      </c>
      <c r="G405" s="187" t="s">
        <v>1386</v>
      </c>
      <c r="H405" s="158" t="s">
        <v>1067</v>
      </c>
      <c r="I405" s="158" t="s">
        <v>80</v>
      </c>
      <c r="J405" s="158" t="s">
        <v>1071</v>
      </c>
      <c r="K405" s="158" t="str">
        <f>_xlfn.XLOOKUP(Tableau210[[#This Row],[NOM]],[8]LUT!$I$5:$I$301,[8]LUT!$N$5:$N$301)</f>
        <v>Echangeur</v>
      </c>
      <c r="L405" s="158" t="s">
        <v>105</v>
      </c>
      <c r="M405" s="119"/>
      <c r="N405" s="119" t="s">
        <v>105</v>
      </c>
      <c r="O405" s="119"/>
      <c r="P405" s="119"/>
      <c r="Q405" s="119"/>
      <c r="R405" s="119"/>
      <c r="S405" s="119"/>
      <c r="T405" s="119"/>
      <c r="U405" s="119"/>
      <c r="V405" s="119"/>
      <c r="W405" s="118" t="s">
        <v>2306</v>
      </c>
      <c r="X405" s="207" t="str" cm="1">
        <f t="array" ref="X4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Ø1530</v>
      </c>
      <c r="Y405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5" s="118" t="s">
        <v>3424</v>
      </c>
      <c r="AA405" s="207" cm="1">
        <f t="array" ref="AA4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4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5" s="48"/>
      <c r="AD405" s="117" t="s">
        <v>2233</v>
      </c>
      <c r="AE405" s="119"/>
      <c r="AF405" s="181">
        <f>IFERROR(VLOOKUP(Tableau210[[#This Row],[OPERATION]],Tableau4[],5,FALSE),"")</f>
        <v>0</v>
      </c>
      <c r="AG405" s="178" cm="1">
        <f t="array" ref="AG405">IFERROR(
   SUM(
      _xlfn._xlws.FILTER(
         Tableau3[JP],
         (Tableau3[ITEM]=Tableau210[[#This Row],[NOM]])*
         (Tableau3[Rep.]=Tableau210[[#This Row],[REPERE BUTA]])
      )
   ),
0)</f>
        <v>0</v>
      </c>
      <c r="AH405" s="182">
        <f>IFERROR(VLOOKUP(Tableau210[[#This Row],[OPERATION]],Tableau4[],4,FALSE),"")</f>
        <v>0</v>
      </c>
      <c r="AI405" s="178" cm="1">
        <f t="array" ref="AI405">IFERROR(
   SUM(
      _xlfn._xlws.FILTER(
         Tableau3[BP],
         (Tableau3[ITEM]=Tableau210[[#This Row],[NOM]])*
         (Tableau3[Rep.]=Tableau210[[#This Row],[REPERE BUTA]])
      )
   ),
0)</f>
        <v>0</v>
      </c>
      <c r="AJ405" s="181" t="str">
        <f>IF(Tableau210[[#This Row],[NB JP EMIS]]=1,"1 JP","") &amp; IF(Tableau210[[#This Row],[NB BP EMIS]]=1," 1 BP","")</f>
        <v/>
      </c>
      <c r="AK405" s="178" t="str">
        <f>IF(Tableau210[[#This Row],[NB JP BUTA]]=1,"1 JP","") &amp; IF(Tableau210[[#This Row],[Nb BP BUTA]]=1," 1 BP","") &amp; IF(Tableau210[[#This Row],[Nb BP BUTA]]=2," 2 BP","")</f>
        <v/>
      </c>
      <c r="AL405" s="117" t="s">
        <v>103</v>
      </c>
      <c r="AM405" s="117" t="str">
        <f>IFERROR(+VLOOKUP(AY405,Tiges!$G$4:$I$569,3,FALSE),"")</f>
        <v/>
      </c>
      <c r="AN405" s="48"/>
      <c r="AO405" s="118" t="s">
        <v>3424</v>
      </c>
      <c r="AP405" s="177" cm="1">
        <f t="array" ref="AP4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05" s="411" t="s">
        <v>3424</v>
      </c>
      <c r="AR405" s="118" t="s">
        <v>3424</v>
      </c>
      <c r="AS405" s="177" cm="1">
        <f t="array" ref="AS4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05" s="411" t="s">
        <v>3424</v>
      </c>
      <c r="AU405" s="118" t="s">
        <v>3424</v>
      </c>
      <c r="AV405" s="177" cm="1">
        <f t="array" ref="AV4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5" s="411" t="s">
        <v>3424</v>
      </c>
      <c r="AX405" s="117"/>
      <c r="AY405" s="117" t="str" cm="1">
        <f t="array" ref="AY405">IFERROR(_xlfn.XLOOKUP(Tableau210[[#This Row],[DN DONNEES BUTA ]]&amp;Tableau210[[#This Row],[PN DONNEES BUTA]],Tiges!$B$4:$B$79&amp;Tiges!$C$4:$C$79,Tiges!$G$4:$G$79),"")</f>
        <v/>
      </c>
      <c r="AZ405" s="117"/>
      <c r="BA405" s="117" t="str" cm="1">
        <f t="array" ref="BA405">IFERROR(_xlfn.XLOOKUP(Tableau210[[#This Row],[DN DONNEES BUTA ]]&amp;Tableau210[[#This Row],[PN DONNEES BUTA]],Tiges!$B$4:$B$79&amp;Tiges!$C$4:$C$79,Tiges!$H$4:$H$79),"")</f>
        <v/>
      </c>
      <c r="BB405" s="117"/>
      <c r="BC405" s="182">
        <f>IFERROR(VLOOKUP(Tableau210[[#This Row],[OPERATION]],Tableau4[],2,FALSE),"")</f>
        <v>0</v>
      </c>
      <c r="BD405" s="177" cm="1">
        <f t="array" ref="BD405">IFERROR(
   SUM(
      _xlfn._xlws.FILTER(
         Tableau3[Nb Platinage Joint],
         (Tableau3[ITEM]=Tableau210[[#This Row],[NOM]])*
         (Tableau3[Rep.]=Tableau210[[#This Row],[REPERE BUTA]])
      )
   ),
0)</f>
        <v>0</v>
      </c>
      <c r="BE405" s="182">
        <f>IFERROR(VLOOKUP(Tableau210[[#This Row],[OPERATION]],Tableau4[],3,FALSE),"")</f>
        <v>1</v>
      </c>
      <c r="BF405" s="177" cm="1">
        <f t="array" ref="BF405">IFERROR(
   SUM(
      _xlfn._xlws.FILTER(
         Tableau3[Joint Définitif Nb],
         (Tableau3[ITEM]=Tableau210[[#This Row],[NOM]])*
         (Tableau3[Rep.]=Tableau210[[#This Row],[REPERE BUTA]])
      )
   ),
0)</f>
        <v>0</v>
      </c>
      <c r="BG405" s="118" t="s">
        <v>3424</v>
      </c>
      <c r="BH405" s="177" cm="1">
        <f t="array" ref="BH4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405" s="411" t="s">
        <v>3424</v>
      </c>
      <c r="BJ405" s="118" t="s">
        <v>3424</v>
      </c>
      <c r="BK405" s="118" t="s">
        <v>3424</v>
      </c>
      <c r="BL405" s="167" t="s">
        <v>2457</v>
      </c>
      <c r="BM405" s="167"/>
      <c r="BN405" s="117"/>
      <c r="BO405" s="117"/>
      <c r="BP405" s="158"/>
      <c r="BQ405" s="158"/>
      <c r="BR405" s="158"/>
      <c r="BS405" s="48"/>
      <c r="BT405" s="48"/>
      <c r="BU405" s="48"/>
      <c r="BV405" s="48"/>
      <c r="BW405" s="48"/>
      <c r="BX405" s="48"/>
    </row>
    <row r="406" spans="1:76" ht="15.75" hidden="1" x14ac:dyDescent="0.25">
      <c r="A406" s="48" t="e" cm="1">
        <f t="array" ref="A406">_xlfn.XLOOKUP(Tableau210[[#This Row],[NOM]]&amp;Tableau210[[#This Row],[REPERE BUTA]],[6]!Tableau16[POSTE TECHNIQUE]&amp;[6]!Tableau16[Repere ADM],[6]!Tableau16[NUMERO CLIENT])</f>
        <v>#N/A</v>
      </c>
      <c r="B406" s="48" t="e" cm="1">
        <f t="array" ref="B406">_xlfn.XLOOKUP(Tableau210[[#This Row],[NOM]]&amp;Tableau210[[#This Row],[REPERE BUTA]],[6]!Tableau16[POSTE TECHNIQUE]&amp;[6]!Tableau16[Repere REF],[6]!Tableau16[NUMERO CLIENT])</f>
        <v>#N/A</v>
      </c>
      <c r="C406" s="48" cm="1">
        <f t="array" ref="C406">_xlfn.XLOOKUP(Tableau210[[#This Row],[NOM]]&amp;Tableau210[[#This Row],[Repere Ubleam]],[7]Sheet1!$C$2:$C$2995&amp;[7]Sheet1!$I$2:$I$2995,[7]Sheet1!$A$2:$A$2995)</f>
        <v>379</v>
      </c>
      <c r="D406" s="48" t="str">
        <f>C406&amp;""</f>
        <v>379</v>
      </c>
      <c r="E406" s="48" t="e">
        <v>#N/A</v>
      </c>
      <c r="F406" s="48" t="e">
        <v>#N/A</v>
      </c>
      <c r="G406" s="187" t="s">
        <v>1386</v>
      </c>
      <c r="H406" s="158" t="s">
        <v>1067</v>
      </c>
      <c r="I406" s="158" t="s">
        <v>80</v>
      </c>
      <c r="J406" s="158" t="s">
        <v>1071</v>
      </c>
      <c r="K406" s="158" t="str">
        <f>_xlfn.XLOOKUP(Tableau210[[#This Row],[NOM]],[8]LUT!$I$5:$I$301,[8]LUT!$N$5:$N$301)</f>
        <v>Echangeur</v>
      </c>
      <c r="L406" s="158" t="s">
        <v>106</v>
      </c>
      <c r="M406" s="119"/>
      <c r="N406" s="119" t="s">
        <v>106</v>
      </c>
      <c r="O406" s="119"/>
      <c r="P406" s="119"/>
      <c r="Q406" s="119"/>
      <c r="R406" s="119"/>
      <c r="S406" s="119"/>
      <c r="T406" s="119"/>
      <c r="U406" s="119"/>
      <c r="V406" s="119"/>
      <c r="W406" s="118" t="s">
        <v>2306</v>
      </c>
      <c r="X406" s="207" cm="1">
        <f t="array" ref="X4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06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6" s="118" t="s">
        <v>3424</v>
      </c>
      <c r="AA406" s="207" cm="1">
        <f t="array" ref="AA4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6" s="48"/>
      <c r="AD406" s="117" t="s">
        <v>2197</v>
      </c>
      <c r="AE406" s="119"/>
      <c r="AF406" s="181">
        <f>IFERROR(VLOOKUP(Tableau210[[#This Row],[OPERATION]],Tableau4[],5,FALSE),"")</f>
        <v>0</v>
      </c>
      <c r="AG406" s="178" cm="1">
        <f t="array" ref="AG406">IFERROR(
   SUM(
      _xlfn._xlws.FILTER(
         Tableau3[JP],
         (Tableau3[ITEM]=Tableau210[[#This Row],[NOM]])*
         (Tableau3[Rep.]=Tableau210[[#This Row],[REPERE BUTA]])
      )
   ),
0)</f>
        <v>0</v>
      </c>
      <c r="AH406" s="182">
        <f>IFERROR(VLOOKUP(Tableau210[[#This Row],[OPERATION]],Tableau4[],4,FALSE),"")</f>
        <v>1</v>
      </c>
      <c r="AI406" s="178" cm="1">
        <f t="array" ref="AI406">IFERROR(
   SUM(
      _xlfn._xlws.FILTER(
         Tableau3[BP],
         (Tableau3[ITEM]=Tableau210[[#This Row],[NOM]])*
         (Tableau3[Rep.]=Tableau210[[#This Row],[REPERE BUTA]])
      )
   ),
0)</f>
        <v>1</v>
      </c>
      <c r="AJ406" s="181" t="str">
        <f>IF(Tableau210[[#This Row],[NB JP EMIS]]=1,"1 JP","") &amp; IF(Tableau210[[#This Row],[NB BP EMIS]]=1," 1 BP","")</f>
        <v xml:space="preserve"> 1 BP</v>
      </c>
      <c r="AK406" s="178" t="str">
        <f>IF(Tableau210[[#This Row],[NB JP BUTA]]=1,"1 JP","") &amp; IF(Tableau210[[#This Row],[Nb BP BUTA]]=1," 1 BP","") &amp; IF(Tableau210[[#This Row],[Nb BP BUTA]]=2," 2 BP","")</f>
        <v xml:space="preserve"> 1 BP</v>
      </c>
      <c r="AL406" s="117" t="s">
        <v>103</v>
      </c>
      <c r="AM406" s="117">
        <f>IFERROR(+VLOOKUP(AY406,Tiges!$G$4:$I$569,3,FALSE),"")</f>
        <v>22</v>
      </c>
      <c r="AN406" s="48"/>
      <c r="AO406" s="118" t="s">
        <v>3424</v>
      </c>
      <c r="AP406" s="177" cm="1">
        <f t="array" ref="AP4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06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06" s="118" t="s">
        <v>3424</v>
      </c>
      <c r="AS406" s="177" t="str" cm="1">
        <f t="array" ref="AS4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406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406" s="118" t="s">
        <v>3424</v>
      </c>
      <c r="AV406" s="177" cm="1">
        <f t="array" ref="AV4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6" s="411" t="s">
        <v>3424</v>
      </c>
      <c r="AX406" s="117"/>
      <c r="AY406" s="117" cm="1">
        <f t="array" ref="AY406">IFERROR(_xlfn.XLOOKUP(Tableau210[[#This Row],[DN DONNEES BUTA ]]&amp;Tableau210[[#This Row],[PN DONNEES BUTA]],Tiges!$B$4:$B$79&amp;Tiges!$C$4:$C$79,Tiges!$G$4:$G$79),"")</f>
        <v>14</v>
      </c>
      <c r="AZ406" s="117"/>
      <c r="BA406" s="117" cm="1">
        <f t="array" ref="BA406">IFERROR(_xlfn.XLOOKUP(Tableau210[[#This Row],[DN DONNEES BUTA ]]&amp;Tableau210[[#This Row],[PN DONNEES BUTA]],Tiges!$B$4:$B$79&amp;Tiges!$C$4:$C$79,Tiges!$H$4:$H$79),"")</f>
        <v>70</v>
      </c>
      <c r="BB406" s="117"/>
      <c r="BC406" s="182">
        <f>IFERROR(VLOOKUP(Tableau210[[#This Row],[OPERATION]],Tableau4[],2,FALSE),"")</f>
        <v>1</v>
      </c>
      <c r="BD406" s="177" cm="1">
        <f t="array" ref="BD406">IFERROR(
   SUM(
      _xlfn._xlws.FILTER(
         Tableau3[Nb Platinage Joint],
         (Tableau3[ITEM]=Tableau210[[#This Row],[NOM]])*
         (Tableau3[Rep.]=Tableau210[[#This Row],[REPERE BUTA]])
      )
   ),
0)</f>
        <v>1</v>
      </c>
      <c r="BE406" s="182">
        <f>IFERROR(VLOOKUP(Tableau210[[#This Row],[OPERATION]],Tableau4[],3,FALSE),"")</f>
        <v>1</v>
      </c>
      <c r="BF406" s="177" cm="1">
        <f t="array" ref="BF406">IFERROR(
   SUM(
      _xlfn._xlws.FILTER(
         Tableau3[Joint Définitif Nb],
         (Tableau3[ITEM]=Tableau210[[#This Row],[NOM]])*
         (Tableau3[Rep.]=Tableau210[[#This Row],[REPERE BUTA]])
      )
   ),
0)</f>
        <v>1</v>
      </c>
      <c r="BG406" s="118" t="s">
        <v>3424</v>
      </c>
      <c r="BH406" s="177" t="str" cm="1">
        <f t="array" ref="BH4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06" s="118" t="s">
        <v>3424</v>
      </c>
      <c r="BK406" s="118" t="s">
        <v>3424</v>
      </c>
      <c r="BL406" s="167" t="s">
        <v>2380</v>
      </c>
      <c r="BM406" s="167"/>
      <c r="BN406" s="117"/>
      <c r="BO406" s="117"/>
      <c r="BP406" s="158"/>
      <c r="BQ406" s="158"/>
      <c r="BR406" s="158"/>
      <c r="BS406" s="48"/>
      <c r="BT406" s="48"/>
      <c r="BU406" s="48"/>
      <c r="BV406" s="48"/>
      <c r="BW406" s="48"/>
      <c r="BX406" s="48"/>
    </row>
    <row r="407" spans="1:76" ht="15.75" hidden="1" x14ac:dyDescent="0.25">
      <c r="A407" s="48" t="e" cm="1">
        <f t="array" ref="A407">_xlfn.XLOOKUP(Tableau210[[#This Row],[NOM]]&amp;Tableau210[[#This Row],[REPERE BUTA]],[6]!Tableau16[POSTE TECHNIQUE]&amp;[6]!Tableau16[Repere ADM],[6]!Tableau16[NUMERO CLIENT])</f>
        <v>#N/A</v>
      </c>
      <c r="B407" s="48" t="e" cm="1">
        <f t="array" ref="B407">_xlfn.XLOOKUP(Tableau210[[#This Row],[NOM]]&amp;Tableau210[[#This Row],[REPERE BUTA]],[6]!Tableau16[POSTE TECHNIQUE]&amp;[6]!Tableau16[Repere REF],[6]!Tableau16[NUMERO CLIENT])</f>
        <v>#N/A</v>
      </c>
      <c r="C407" s="48" cm="1">
        <f t="array" ref="C407">_xlfn.XLOOKUP(Tableau210[[#This Row],[NOM]]&amp;Tableau210[[#This Row],[Repere Ubleam]],[7]Sheet1!$C$2:$C$2995&amp;[7]Sheet1!$I$2:$I$2995,[7]Sheet1!$A$2:$A$2995)</f>
        <v>380</v>
      </c>
      <c r="D407" s="48" t="str">
        <f>C407&amp;""</f>
        <v>380</v>
      </c>
      <c r="E407" s="48" t="e">
        <v>#N/A</v>
      </c>
      <c r="F407" s="48" t="e">
        <v>#N/A</v>
      </c>
      <c r="G407" s="187" t="s">
        <v>1386</v>
      </c>
      <c r="H407" s="158" t="s">
        <v>1067</v>
      </c>
      <c r="I407" s="158" t="s">
        <v>80</v>
      </c>
      <c r="J407" s="158" t="s">
        <v>1071</v>
      </c>
      <c r="K407" s="158" t="str">
        <f>_xlfn.XLOOKUP(Tableau210[[#This Row],[NOM]],[8]LUT!$I$5:$I$301,[8]LUT!$N$5:$N$301)</f>
        <v>Echangeur</v>
      </c>
      <c r="L407" s="158" t="s">
        <v>107</v>
      </c>
      <c r="M407" s="119"/>
      <c r="N407" s="119" t="s">
        <v>107</v>
      </c>
      <c r="O407" s="119" t="s">
        <v>2118</v>
      </c>
      <c r="P407" s="119"/>
      <c r="Q407" s="119"/>
      <c r="R407" s="119"/>
      <c r="S407" s="119"/>
      <c r="T407" s="119"/>
      <c r="U407" s="119"/>
      <c r="V407" s="119"/>
      <c r="W407" s="118" t="s">
        <v>2306</v>
      </c>
      <c r="X407" s="207" cm="1">
        <f t="array" ref="X4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407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7" s="118" t="s">
        <v>3424</v>
      </c>
      <c r="AA407" s="207" cm="1">
        <f t="array" ref="AA4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0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7" s="48"/>
      <c r="AD407" s="117" t="s">
        <v>2197</v>
      </c>
      <c r="AE407" s="119"/>
      <c r="AF407" s="181">
        <f>IFERROR(VLOOKUP(Tableau210[[#This Row],[OPERATION]],Tableau4[],5,FALSE),"")</f>
        <v>0</v>
      </c>
      <c r="AG407" s="178" cm="1">
        <f t="array" ref="AG407">IFERROR(
   SUM(
      _xlfn._xlws.FILTER(
         Tableau3[JP],
         (Tableau3[ITEM]=Tableau210[[#This Row],[NOM]])*
         (Tableau3[Rep.]=Tableau210[[#This Row],[REPERE BUTA]])
      )
   ),
0)</f>
        <v>0</v>
      </c>
      <c r="AH407" s="182">
        <f>IFERROR(VLOOKUP(Tableau210[[#This Row],[OPERATION]],Tableau4[],4,FALSE),"")</f>
        <v>1</v>
      </c>
      <c r="AI407" s="178" cm="1">
        <f t="array" ref="AI407">IFERROR(
   SUM(
      _xlfn._xlws.FILTER(
         Tableau3[BP],
         (Tableau3[ITEM]=Tableau210[[#This Row],[NOM]])*
         (Tableau3[Rep.]=Tableau210[[#This Row],[REPERE BUTA]])
      )
   ),
0)</f>
        <v>1</v>
      </c>
      <c r="AJ407" s="181" t="str">
        <f>IF(Tableau210[[#This Row],[NB JP EMIS]]=1,"1 JP","") &amp; IF(Tableau210[[#This Row],[NB BP EMIS]]=1," 1 BP","")</f>
        <v xml:space="preserve"> 1 BP</v>
      </c>
      <c r="AK407" s="178" t="str">
        <f>IF(Tableau210[[#This Row],[NB JP BUTA]]=1,"1 JP","") &amp; IF(Tableau210[[#This Row],[Nb BP BUTA]]=1," 1 BP","") &amp; IF(Tableau210[[#This Row],[Nb BP BUTA]]=2," 2 BP","")</f>
        <v xml:space="preserve"> 1 BP</v>
      </c>
      <c r="AL407" s="117" t="s">
        <v>103</v>
      </c>
      <c r="AM407" s="117">
        <f>IFERROR(+VLOOKUP(AY407,Tiges!$G$4:$I$569,3,FALSE),"")</f>
        <v>46</v>
      </c>
      <c r="AN407" s="48"/>
      <c r="AO407" s="118" t="s">
        <v>3424</v>
      </c>
      <c r="AP407" s="177" cm="1">
        <f t="array" ref="AP4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407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407" s="118" t="s">
        <v>3424</v>
      </c>
      <c r="AS407" s="177" t="str" cm="1">
        <f t="array" ref="AS4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407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407" s="118" t="s">
        <v>3424</v>
      </c>
      <c r="AV407" s="177" cm="1">
        <f t="array" ref="AV4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7" s="411" t="s">
        <v>3424</v>
      </c>
      <c r="AX407" s="117"/>
      <c r="AY407" s="117" cm="1">
        <f t="array" ref="AY407">IFERROR(_xlfn.XLOOKUP(Tableau210[[#This Row],[DN DONNEES BUTA ]]&amp;Tableau210[[#This Row],[PN DONNEES BUTA]],Tiges!$B$4:$B$79&amp;Tiges!$C$4:$C$79,Tiges!$G$4:$G$79),"")</f>
        <v>30</v>
      </c>
      <c r="AZ407" s="117"/>
      <c r="BA407" s="117" cm="1">
        <f t="array" ref="BA407">IFERROR(_xlfn.XLOOKUP(Tableau210[[#This Row],[DN DONNEES BUTA ]]&amp;Tableau210[[#This Row],[PN DONNEES BUTA]],Tiges!$B$4:$B$79&amp;Tiges!$C$4:$C$79,Tiges!$H$4:$H$79),"")</f>
        <v>160</v>
      </c>
      <c r="BB407" s="117"/>
      <c r="BC407" s="182">
        <f>IFERROR(VLOOKUP(Tableau210[[#This Row],[OPERATION]],Tableau4[],2,FALSE),"")</f>
        <v>1</v>
      </c>
      <c r="BD407" s="177" cm="1">
        <f t="array" ref="BD407">IFERROR(
   SUM(
      _xlfn._xlws.FILTER(
         Tableau3[Nb Platinage Joint],
         (Tableau3[ITEM]=Tableau210[[#This Row],[NOM]])*
         (Tableau3[Rep.]=Tableau210[[#This Row],[REPERE BUTA]])
      )
   ),
0)</f>
        <v>1</v>
      </c>
      <c r="BE407" s="182">
        <f>IFERROR(VLOOKUP(Tableau210[[#This Row],[OPERATION]],Tableau4[],3,FALSE),"")</f>
        <v>1</v>
      </c>
      <c r="BF407" s="177" cm="1">
        <f t="array" ref="BF407">IFERROR(
   SUM(
      _xlfn._xlws.FILTER(
         Tableau3[Joint Définitif Nb],
         (Tableau3[ITEM]=Tableau210[[#This Row],[NOM]])*
         (Tableau3[Rep.]=Tableau210[[#This Row],[REPERE BUTA]])
      )
   ),
0)</f>
        <v>1</v>
      </c>
      <c r="BG407" s="118" t="s">
        <v>3424</v>
      </c>
      <c r="BH407" s="177" t="str" cm="1">
        <f t="array" ref="BH4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0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07" s="118" t="s">
        <v>3424</v>
      </c>
      <c r="BK407" s="118" t="s">
        <v>3424</v>
      </c>
      <c r="BL407" s="167" t="s">
        <v>2380</v>
      </c>
      <c r="BM407" s="167"/>
      <c r="BN407" s="117"/>
      <c r="BO407" s="117"/>
      <c r="BP407" s="158"/>
      <c r="BQ407" s="158"/>
      <c r="BR407" s="158"/>
      <c r="BS407" s="48"/>
      <c r="BT407" s="48"/>
      <c r="BU407" s="48"/>
      <c r="BV407" s="48"/>
      <c r="BW407" s="48"/>
      <c r="BX407" s="48"/>
    </row>
    <row r="408" spans="1:76" ht="15.75" hidden="1" x14ac:dyDescent="0.25">
      <c r="A408" s="48" t="e" cm="1">
        <f t="array" ref="A408">_xlfn.XLOOKUP(Tableau210[[#This Row],[NOM]]&amp;Tableau210[[#This Row],[REPERE BUTA]],[6]!Tableau16[POSTE TECHNIQUE]&amp;[6]!Tableau16[Repere ADM],[6]!Tableau16[NUMERO CLIENT])</f>
        <v>#N/A</v>
      </c>
      <c r="B408" s="48" t="e" cm="1">
        <f t="array" ref="B408">_xlfn.XLOOKUP(Tableau210[[#This Row],[NOM]]&amp;Tableau210[[#This Row],[REPERE BUTA]],[6]!Tableau16[POSTE TECHNIQUE]&amp;[6]!Tableau16[Repere REF],[6]!Tableau16[NUMERO CLIENT])</f>
        <v>#N/A</v>
      </c>
      <c r="C408" s="48" cm="1">
        <f t="array" ref="C408">_xlfn.XLOOKUP(Tableau210[[#This Row],[NOM]]&amp;Tableau210[[#This Row],[Repere Ubleam]],[7]Sheet1!$C$2:$C$2995&amp;[7]Sheet1!$I$2:$I$2995,[7]Sheet1!$A$2:$A$2995)</f>
        <v>381</v>
      </c>
      <c r="D408" s="48" t="str">
        <f>C408&amp;""</f>
        <v>381</v>
      </c>
      <c r="E408" s="48" t="e">
        <v>#N/A</v>
      </c>
      <c r="F408" s="48" t="e">
        <v>#N/A</v>
      </c>
      <c r="G408" s="187" t="s">
        <v>1386</v>
      </c>
      <c r="H408" s="158" t="s">
        <v>1067</v>
      </c>
      <c r="I408" s="158" t="s">
        <v>80</v>
      </c>
      <c r="J408" s="158" t="s">
        <v>1071</v>
      </c>
      <c r="K408" s="158" t="str">
        <f>_xlfn.XLOOKUP(Tableau210[[#This Row],[NOM]],[8]LUT!$I$5:$I$301,[8]LUT!$N$5:$N$301)</f>
        <v>Echangeur</v>
      </c>
      <c r="L408" s="158" t="s">
        <v>108</v>
      </c>
      <c r="M408" s="119"/>
      <c r="N408" s="119" t="s">
        <v>108</v>
      </c>
      <c r="O408" s="119"/>
      <c r="P408" s="119"/>
      <c r="Q408" s="119"/>
      <c r="R408" s="119"/>
      <c r="S408" s="119"/>
      <c r="T408" s="119"/>
      <c r="U408" s="119"/>
      <c r="V408" s="119"/>
      <c r="W408" s="118" t="s">
        <v>2306</v>
      </c>
      <c r="X408" s="207" t="str" cm="1">
        <f t="array" ref="X4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Ø1530</v>
      </c>
      <c r="Y408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8" s="118" t="s">
        <v>3424</v>
      </c>
      <c r="AA408" s="207" cm="1">
        <f t="array" ref="AA4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40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8" s="48"/>
      <c r="AD408" s="117" t="s">
        <v>2233</v>
      </c>
      <c r="AE408" s="119"/>
      <c r="AF408" s="181">
        <f>IFERROR(VLOOKUP(Tableau210[[#This Row],[OPERATION]],Tableau4[],5,FALSE),"")</f>
        <v>0</v>
      </c>
      <c r="AG408" s="178" cm="1">
        <f t="array" ref="AG408">IFERROR(
   SUM(
      _xlfn._xlws.FILTER(
         Tableau3[JP],
         (Tableau3[ITEM]=Tableau210[[#This Row],[NOM]])*
         (Tableau3[Rep.]=Tableau210[[#This Row],[REPERE BUTA]])
      )
   ),
0)</f>
        <v>0</v>
      </c>
      <c r="AH408" s="182">
        <f>IFERROR(VLOOKUP(Tableau210[[#This Row],[OPERATION]],Tableau4[],4,FALSE),"")</f>
        <v>0</v>
      </c>
      <c r="AI408" s="178" cm="1">
        <f t="array" ref="AI408">IFERROR(
   SUM(
      _xlfn._xlws.FILTER(
         Tableau3[BP],
         (Tableau3[ITEM]=Tableau210[[#This Row],[NOM]])*
         (Tableau3[Rep.]=Tableau210[[#This Row],[REPERE BUTA]])
      )
   ),
0)</f>
        <v>0</v>
      </c>
      <c r="AJ408" s="181" t="str">
        <f>IF(Tableau210[[#This Row],[NB JP EMIS]]=1,"1 JP","") &amp; IF(Tableau210[[#This Row],[NB BP EMIS]]=1," 1 BP","")</f>
        <v/>
      </c>
      <c r="AK408" s="178" t="str">
        <f>IF(Tableau210[[#This Row],[NB JP BUTA]]=1,"1 JP","") &amp; IF(Tableau210[[#This Row],[Nb BP BUTA]]=1," 1 BP","") &amp; IF(Tableau210[[#This Row],[Nb BP BUTA]]=2," 2 BP","")</f>
        <v/>
      </c>
      <c r="AL408" s="117" t="s">
        <v>103</v>
      </c>
      <c r="AM408" s="117" t="str">
        <f>IFERROR(+VLOOKUP(AY408,Tiges!$G$4:$I$569,3,FALSE),"")</f>
        <v/>
      </c>
      <c r="AN408" s="48"/>
      <c r="AO408" s="118" t="s">
        <v>3424</v>
      </c>
      <c r="AP408" s="177" cm="1">
        <f t="array" ref="AP4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08" s="411" t="s">
        <v>3424</v>
      </c>
      <c r="AR408" s="118" t="s">
        <v>3424</v>
      </c>
      <c r="AS408" s="177" cm="1">
        <f t="array" ref="AS4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08" s="411" t="s">
        <v>3424</v>
      </c>
      <c r="AU408" s="118" t="s">
        <v>3424</v>
      </c>
      <c r="AV408" s="177" cm="1">
        <f t="array" ref="AV4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8" s="411" t="s">
        <v>3424</v>
      </c>
      <c r="AX408" s="117"/>
      <c r="AY408" s="117" t="str" cm="1">
        <f t="array" ref="AY408">IFERROR(_xlfn.XLOOKUP(Tableau210[[#This Row],[DN DONNEES BUTA ]]&amp;Tableau210[[#This Row],[PN DONNEES BUTA]],Tiges!$B$4:$B$79&amp;Tiges!$C$4:$C$79,Tiges!$G$4:$G$79),"")</f>
        <v/>
      </c>
      <c r="AZ408" s="117"/>
      <c r="BA408" s="117" t="str" cm="1">
        <f t="array" ref="BA408">IFERROR(_xlfn.XLOOKUP(Tableau210[[#This Row],[DN DONNEES BUTA ]]&amp;Tableau210[[#This Row],[PN DONNEES BUTA]],Tiges!$B$4:$B$79&amp;Tiges!$C$4:$C$79,Tiges!$H$4:$H$79),"")</f>
        <v/>
      </c>
      <c r="BB408" s="117"/>
      <c r="BC408" s="182">
        <f>IFERROR(VLOOKUP(Tableau210[[#This Row],[OPERATION]],Tableau4[],2,FALSE),"")</f>
        <v>0</v>
      </c>
      <c r="BD408" s="177" cm="1">
        <f t="array" ref="BD408">IFERROR(
   SUM(
      _xlfn._xlws.FILTER(
         Tableau3[Nb Platinage Joint],
         (Tableau3[ITEM]=Tableau210[[#This Row],[NOM]])*
         (Tableau3[Rep.]=Tableau210[[#This Row],[REPERE BUTA]])
      )
   ),
0)</f>
        <v>0</v>
      </c>
      <c r="BE408" s="182">
        <f>IFERROR(VLOOKUP(Tableau210[[#This Row],[OPERATION]],Tableau4[],3,FALSE),"")</f>
        <v>1</v>
      </c>
      <c r="BF408" s="177" cm="1">
        <f t="array" ref="BF408">IFERROR(
   SUM(
      _xlfn._xlws.FILTER(
         Tableau3[Joint Définitif Nb],
         (Tableau3[ITEM]=Tableau210[[#This Row],[NOM]])*
         (Tableau3[Rep.]=Tableau210[[#This Row],[REPERE BUTA]])
      )
   ),
0)</f>
        <v>0</v>
      </c>
      <c r="BG408" s="118" t="s">
        <v>3424</v>
      </c>
      <c r="BH408" s="177" cm="1">
        <f t="array" ref="BH4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408" s="411" t="s">
        <v>3424</v>
      </c>
      <c r="BJ408" s="118" t="s">
        <v>3424</v>
      </c>
      <c r="BK408" s="118" t="s">
        <v>3424</v>
      </c>
      <c r="BL408" s="167" t="s">
        <v>2457</v>
      </c>
      <c r="BM408" s="167"/>
      <c r="BN408" s="117"/>
      <c r="BO408" s="117"/>
      <c r="BP408" s="158"/>
      <c r="BQ408" s="158"/>
      <c r="BR408" s="158"/>
      <c r="BS408" s="48"/>
      <c r="BT408" s="48"/>
      <c r="BU408" s="48"/>
      <c r="BV408" s="48"/>
      <c r="BW408" s="48"/>
      <c r="BX408" s="48"/>
    </row>
    <row r="409" spans="1:76" s="154" customFormat="1" ht="15.75" hidden="1" x14ac:dyDescent="0.25">
      <c r="A409" s="48" t="e" cm="1">
        <f t="array" ref="A409">_xlfn.XLOOKUP(Tableau210[[#This Row],[NOM]]&amp;Tableau210[[#This Row],[REPERE BUTA]],[6]!Tableau16[POSTE TECHNIQUE]&amp;[6]!Tableau16[Repere ADM],[6]!Tableau16[NUMERO CLIENT])</f>
        <v>#N/A</v>
      </c>
      <c r="B409" s="48" t="e" cm="1">
        <f t="array" ref="B409">_xlfn.XLOOKUP(Tableau210[[#This Row],[NOM]]&amp;Tableau210[[#This Row],[REPERE BUTA]],[6]!Tableau16[POSTE TECHNIQUE]&amp;[6]!Tableau16[Repere REF],[6]!Tableau16[NUMERO CLIENT])</f>
        <v>#N/A</v>
      </c>
      <c r="C409" s="48" cm="1">
        <f t="array" ref="C409">_xlfn.XLOOKUP(Tableau210[[#This Row],[NOM]]&amp;Tableau210[[#This Row],[Repere Ubleam]],[7]Sheet1!$C$2:$C$2995&amp;[7]Sheet1!$I$2:$I$2995,[7]Sheet1!$A$2:$A$2995)</f>
        <v>382</v>
      </c>
      <c r="D409" s="48" t="str">
        <f>C409&amp;""</f>
        <v>382</v>
      </c>
      <c r="E409" s="48" t="e">
        <v>#N/A</v>
      </c>
      <c r="F409" s="48" t="e">
        <v>#N/A</v>
      </c>
      <c r="G409" s="162" t="s">
        <v>1386</v>
      </c>
      <c r="H409" s="161" t="s">
        <v>1067</v>
      </c>
      <c r="I409" s="161" t="s">
        <v>80</v>
      </c>
      <c r="J409" s="161" t="s">
        <v>1071</v>
      </c>
      <c r="K409" s="161" t="str">
        <f>_xlfn.XLOOKUP(Tableau210[[#This Row],[NOM]],[8]LUT!$I$5:$I$301,[8]LUT!$N$5:$N$301)</f>
        <v>Echangeur</v>
      </c>
      <c r="L409" s="161" t="s">
        <v>109</v>
      </c>
      <c r="M409" s="161" t="s">
        <v>1252</v>
      </c>
      <c r="N409" s="161" t="s">
        <v>1252</v>
      </c>
      <c r="O409" s="150" t="s">
        <v>2231</v>
      </c>
      <c r="P409" s="150"/>
      <c r="Q409" s="150"/>
      <c r="R409" s="150"/>
      <c r="S409" s="150"/>
      <c r="T409" s="150"/>
      <c r="U409" s="150"/>
      <c r="V409" s="150"/>
      <c r="W409" s="163" t="s">
        <v>2306</v>
      </c>
      <c r="X409" s="151" cm="1">
        <f t="array" ref="X4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09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09" s="163" t="s">
        <v>3424</v>
      </c>
      <c r="AA409" s="151" cm="1">
        <f t="array" ref="AA4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0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09" s="152"/>
      <c r="AD409" s="153" t="s">
        <v>2196</v>
      </c>
      <c r="AE409" s="150"/>
      <c r="AF409" s="150">
        <f>IFERROR(VLOOKUP(Tableau210[[#This Row],[OPERATION]],Tableau4[],5,FALSE),"")</f>
        <v>0</v>
      </c>
      <c r="AG409" s="150" cm="1">
        <f t="array" ref="AG409">IFERROR(
   SUM(
      _xlfn._xlws.FILTER(
         Tableau3[JP],
         (Tableau3[ITEM]=Tableau210[[#This Row],[NOM]])*
         (Tableau3[Rep.]=Tableau210[[#This Row],[REPERE BUTA]])
      )
   ),
0)</f>
        <v>0</v>
      </c>
      <c r="AH409" s="153">
        <f>IFERROR(VLOOKUP(Tableau210[[#This Row],[OPERATION]],Tableau4[],4,FALSE),"")</f>
        <v>0</v>
      </c>
      <c r="AI409" s="150" cm="1">
        <f t="array" ref="AI409">IFERROR(
   SUM(
      _xlfn._xlws.FILTER(
         Tableau3[BP],
         (Tableau3[ITEM]=Tableau210[[#This Row],[NOM]])*
         (Tableau3[Rep.]=Tableau210[[#This Row],[REPERE BUTA]])
      )
   ),
0)</f>
        <v>0</v>
      </c>
      <c r="AJ409" s="150" t="str">
        <f>IF(Tableau210[[#This Row],[NB JP EMIS]]=1,"1 JP","") &amp; IF(Tableau210[[#This Row],[NB BP EMIS]]=1," 1 BP","")</f>
        <v/>
      </c>
      <c r="AK409" s="150" t="str">
        <f>IF(Tableau210[[#This Row],[NB JP BUTA]]=1,"1 JP","") &amp; IF(Tableau210[[#This Row],[Nb BP BUTA]]=1," 1 BP","") &amp; IF(Tableau210[[#This Row],[Nb BP BUTA]]=2," 2 BP","")</f>
        <v/>
      </c>
      <c r="AL409" s="153" t="s">
        <v>103</v>
      </c>
      <c r="AM409" s="153">
        <f>IFERROR(+VLOOKUP(AY409,Tiges!$G$4:$I$569,3,FALSE),"")</f>
        <v>27</v>
      </c>
      <c r="AN409" s="152"/>
      <c r="AO409" s="163" t="s">
        <v>3424</v>
      </c>
      <c r="AP409" s="153" cm="1">
        <f t="array" ref="AP4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09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09" s="163" t="s">
        <v>3424</v>
      </c>
      <c r="AS409" s="153" t="str" cm="1">
        <f t="array" ref="AS4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09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09" s="163" t="s">
        <v>3424</v>
      </c>
      <c r="AV409" s="153" cm="1">
        <f t="array" ref="AV4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09" s="153" t="s">
        <v>3424</v>
      </c>
      <c r="AX409" s="153"/>
      <c r="AY409" s="153" cm="1">
        <f t="array" ref="AY409">IFERROR(_xlfn.XLOOKUP(Tableau210[[#This Row],[DN DONNEES BUTA ]]&amp;Tableau210[[#This Row],[PN DONNEES BUTA]],Tiges!$B$4:$B$79&amp;Tiges!$C$4:$C$79,Tiges!$G$4:$G$79),"")</f>
        <v>16</v>
      </c>
      <c r="AZ409" s="153"/>
      <c r="BA409" s="153" cm="1">
        <f t="array" ref="BA409">IFERROR(_xlfn.XLOOKUP(Tableau210[[#This Row],[DN DONNEES BUTA ]]&amp;Tableau210[[#This Row],[PN DONNEES BUTA]],Tiges!$B$4:$B$79&amp;Tiges!$C$4:$C$79,Tiges!$H$4:$H$79),"")</f>
        <v>90</v>
      </c>
      <c r="BB409" s="153"/>
      <c r="BC409" s="153">
        <f>IFERROR(VLOOKUP(Tableau210[[#This Row],[OPERATION]],Tableau4[],2,FALSE),"")</f>
        <v>0</v>
      </c>
      <c r="BD409" s="153" cm="1">
        <f t="array" ref="BD409">IFERROR(
   SUM(
      _xlfn._xlws.FILTER(
         Tableau3[Nb Platinage Joint],
         (Tableau3[ITEM]=Tableau210[[#This Row],[NOM]])*
         (Tableau3[Rep.]=Tableau210[[#This Row],[REPERE BUTA]])
      )
   ),
0)</f>
        <v>0</v>
      </c>
      <c r="BE409" s="153">
        <f>IFERROR(VLOOKUP(Tableau210[[#This Row],[OPERATION]],Tableau4[],3,FALSE),"")</f>
        <v>1</v>
      </c>
      <c r="BF409" s="153" cm="1">
        <f t="array" ref="BF409">IFERROR(
   SUM(
      _xlfn._xlws.FILTER(
         Tableau3[Joint Définitif Nb],
         (Tableau3[ITEM]=Tableau210[[#This Row],[NOM]])*
         (Tableau3[Rep.]=Tableau210[[#This Row],[REPERE BUTA]])
      )
   ),
0)</f>
        <v>1</v>
      </c>
      <c r="BG409" s="163" t="s">
        <v>3424</v>
      </c>
      <c r="BH409" s="153" t="str" cm="1">
        <f t="array" ref="BH4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0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09" s="163" t="s">
        <v>3424</v>
      </c>
      <c r="BK409" s="163" t="s">
        <v>3424</v>
      </c>
      <c r="BL409" s="153" t="s">
        <v>2533</v>
      </c>
      <c r="BM409" s="153"/>
      <c r="BN409" s="153"/>
      <c r="BO409" s="153"/>
      <c r="BP409" s="161"/>
      <c r="BQ409" s="161"/>
      <c r="BR409" s="161"/>
      <c r="BS409" s="152"/>
      <c r="BT409" s="152"/>
      <c r="BU409" s="152"/>
      <c r="BV409" s="152"/>
      <c r="BW409" s="152"/>
      <c r="BX409" s="152"/>
    </row>
    <row r="410" spans="1:76" s="154" customFormat="1" ht="15.75" hidden="1" x14ac:dyDescent="0.25">
      <c r="A410" s="48" t="e" cm="1">
        <f t="array" ref="A410">_xlfn.XLOOKUP(Tableau210[[#This Row],[NOM]]&amp;Tableau210[[#This Row],[REPERE BUTA]],[6]!Tableau16[POSTE TECHNIQUE]&amp;[6]!Tableau16[Repere ADM],[6]!Tableau16[NUMERO CLIENT])</f>
        <v>#N/A</v>
      </c>
      <c r="B410" s="48" t="e" cm="1">
        <f t="array" ref="B410">_xlfn.XLOOKUP(Tableau210[[#This Row],[NOM]]&amp;Tableau210[[#This Row],[REPERE BUTA]],[6]!Tableau16[POSTE TECHNIQUE]&amp;[6]!Tableau16[Repere REF],[6]!Tableau16[NUMERO CLIENT])</f>
        <v>#N/A</v>
      </c>
      <c r="C410" s="48" cm="1">
        <f t="array" ref="C410">_xlfn.XLOOKUP(Tableau210[[#This Row],[NOM]]&amp;Tableau210[[#This Row],[Repere Ubleam]],[7]Sheet1!$C$2:$C$2995&amp;[7]Sheet1!$I$2:$I$2995,[7]Sheet1!$A$2:$A$2995)</f>
        <v>383</v>
      </c>
      <c r="D410" s="48" t="str">
        <f>C410&amp;""</f>
        <v>383</v>
      </c>
      <c r="E410" s="48" t="e">
        <v>#N/A</v>
      </c>
      <c r="F410" s="48" t="e">
        <v>#N/A</v>
      </c>
      <c r="G410" s="162" t="s">
        <v>1386</v>
      </c>
      <c r="H410" s="161" t="s">
        <v>1067</v>
      </c>
      <c r="I410" s="161" t="s">
        <v>80</v>
      </c>
      <c r="J410" s="161" t="s">
        <v>1071</v>
      </c>
      <c r="K410" s="161" t="str">
        <f>_xlfn.XLOOKUP(Tableau210[[#This Row],[NOM]],[8]LUT!$I$5:$I$301,[8]LUT!$N$5:$N$301)</f>
        <v>Echangeur</v>
      </c>
      <c r="L410" s="161" t="s">
        <v>109</v>
      </c>
      <c r="M410" s="161" t="s">
        <v>1250</v>
      </c>
      <c r="N410" s="161" t="s">
        <v>1250</v>
      </c>
      <c r="O410" s="150" t="s">
        <v>2232</v>
      </c>
      <c r="P410" s="150"/>
      <c r="Q410" s="150"/>
      <c r="R410" s="150"/>
      <c r="S410" s="150"/>
      <c r="T410" s="150"/>
      <c r="U410" s="150"/>
      <c r="V410" s="150"/>
      <c r="W410" s="163" t="s">
        <v>2306</v>
      </c>
      <c r="X410" s="151" cm="1">
        <f t="array" ref="X4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10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0" s="163" t="s">
        <v>3424</v>
      </c>
      <c r="AA410" s="151" cm="1">
        <f t="array" ref="AA4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0" s="152"/>
      <c r="AD410" s="153" t="s">
        <v>2196</v>
      </c>
      <c r="AE410" s="150"/>
      <c r="AF410" s="150">
        <f>IFERROR(VLOOKUP(Tableau210[[#This Row],[OPERATION]],Tableau4[],5,FALSE),"")</f>
        <v>0</v>
      </c>
      <c r="AG410" s="150"/>
      <c r="AH410" s="153">
        <f>IFERROR(VLOOKUP(Tableau210[[#This Row],[OPERATION]],Tableau4[],4,FALSE),"")</f>
        <v>0</v>
      </c>
      <c r="AI410" s="150"/>
      <c r="AJ410" s="150" t="str">
        <f>IF(Tableau210[[#This Row],[NB JP EMIS]]=1,"1 JP","") &amp; IF(Tableau210[[#This Row],[NB BP EMIS]]=1," 1 BP","")</f>
        <v/>
      </c>
      <c r="AK410" s="150"/>
      <c r="AL410" s="153" t="s">
        <v>103</v>
      </c>
      <c r="AM410" s="153">
        <f>IFERROR(+VLOOKUP(AY410,Tiges!$G$4:$I$569,3,FALSE),"")</f>
        <v>27</v>
      </c>
      <c r="AN410" s="152"/>
      <c r="AO410" s="163" t="s">
        <v>3424</v>
      </c>
      <c r="AP410" s="153" cm="1">
        <f t="array" ref="AP4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10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10" s="163" t="s">
        <v>3424</v>
      </c>
      <c r="AS410" s="153" t="str" cm="1">
        <f t="array" ref="AS4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10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10" s="163" t="s">
        <v>3424</v>
      </c>
      <c r="AV410" s="153" cm="1">
        <f t="array" ref="AV4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10" s="153" t="s">
        <v>3424</v>
      </c>
      <c r="AX410" s="153"/>
      <c r="AY410" s="153" cm="1">
        <f t="array" ref="AY410">IFERROR(_xlfn.XLOOKUP(Tableau210[[#This Row],[DN DONNEES BUTA ]]&amp;Tableau210[[#This Row],[PN DONNEES BUTA]],Tiges!$B$4:$B$79&amp;Tiges!$C$4:$C$79,Tiges!$G$4:$G$79),"")</f>
        <v>16</v>
      </c>
      <c r="AZ410" s="153"/>
      <c r="BA410" s="153" cm="1">
        <f t="array" ref="BA410">IFERROR(_xlfn.XLOOKUP(Tableau210[[#This Row],[DN DONNEES BUTA ]]&amp;Tableau210[[#This Row],[PN DONNEES BUTA]],Tiges!$B$4:$B$79&amp;Tiges!$C$4:$C$79,Tiges!$H$4:$H$79),"")</f>
        <v>90</v>
      </c>
      <c r="BB410" s="153"/>
      <c r="BC410" s="153">
        <f>IFERROR(VLOOKUP(Tableau210[[#This Row],[OPERATION]],Tableau4[],2,FALSE),"")</f>
        <v>0</v>
      </c>
      <c r="BD410" s="153"/>
      <c r="BE410" s="153">
        <f>IFERROR(VLOOKUP(Tableau210[[#This Row],[OPERATION]],Tableau4[],3,FALSE),"")</f>
        <v>1</v>
      </c>
      <c r="BF410" s="153"/>
      <c r="BG410" s="163" t="s">
        <v>3424</v>
      </c>
      <c r="BH410" s="153" t="str" cm="1">
        <f t="array" ref="BH4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1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10" s="163" t="s">
        <v>3424</v>
      </c>
      <c r="BK410" s="163" t="s">
        <v>3424</v>
      </c>
      <c r="BL410" s="153" t="s">
        <v>2533</v>
      </c>
      <c r="BM410" s="153"/>
      <c r="BN410" s="153"/>
      <c r="BO410" s="153"/>
      <c r="BP410" s="161"/>
      <c r="BQ410" s="161"/>
      <c r="BR410" s="161"/>
      <c r="BS410" s="152"/>
      <c r="BT410" s="152"/>
      <c r="BU410" s="152"/>
      <c r="BV410" s="152"/>
      <c r="BW410" s="152"/>
      <c r="BX410" s="152"/>
    </row>
    <row r="411" spans="1:76" s="154" customFormat="1" ht="15.75" hidden="1" x14ac:dyDescent="0.25">
      <c r="A411" s="48" t="e" cm="1">
        <f t="array" ref="A411">_xlfn.XLOOKUP(Tableau210[[#This Row],[NOM]]&amp;Tableau210[[#This Row],[REPERE BUTA]],[6]!Tableau16[POSTE TECHNIQUE]&amp;[6]!Tableau16[Repere ADM],[6]!Tableau16[NUMERO CLIENT])</f>
        <v>#N/A</v>
      </c>
      <c r="B411" s="48" t="e" cm="1">
        <f t="array" ref="B411">_xlfn.XLOOKUP(Tableau210[[#This Row],[NOM]]&amp;Tableau210[[#This Row],[REPERE BUTA]],[6]!Tableau16[POSTE TECHNIQUE]&amp;[6]!Tableau16[Repere REF],[6]!Tableau16[NUMERO CLIENT])</f>
        <v>#N/A</v>
      </c>
      <c r="C411" s="48" cm="1">
        <f t="array" ref="C411">_xlfn.XLOOKUP(Tableau210[[#This Row],[NOM]]&amp;Tableau210[[#This Row],[Repere Ubleam]],[7]Sheet1!$C$2:$C$2995&amp;[7]Sheet1!$I$2:$I$2995,[7]Sheet1!$A$2:$A$2995)</f>
        <v>384</v>
      </c>
      <c r="D411" s="48" t="str">
        <f>C411&amp;""</f>
        <v>384</v>
      </c>
      <c r="E411" s="48" t="e">
        <v>#N/A</v>
      </c>
      <c r="F411" s="48" t="e">
        <v>#N/A</v>
      </c>
      <c r="G411" s="162" t="s">
        <v>1386</v>
      </c>
      <c r="H411" s="161" t="s">
        <v>1067</v>
      </c>
      <c r="I411" s="161" t="s">
        <v>80</v>
      </c>
      <c r="J411" s="161" t="s">
        <v>1071</v>
      </c>
      <c r="K411" s="161" t="str">
        <f>_xlfn.XLOOKUP(Tableau210[[#This Row],[NOM]],[8]LUT!$I$5:$I$301,[8]LUT!$N$5:$N$301)</f>
        <v>Echangeur</v>
      </c>
      <c r="L411" s="161" t="s">
        <v>110</v>
      </c>
      <c r="M411" s="161" t="s">
        <v>1239</v>
      </c>
      <c r="N411" s="161" t="s">
        <v>1239</v>
      </c>
      <c r="O411" s="150" t="s">
        <v>2231</v>
      </c>
      <c r="P411" s="150"/>
      <c r="Q411" s="150"/>
      <c r="R411" s="150"/>
      <c r="S411" s="150"/>
      <c r="T411" s="150"/>
      <c r="U411" s="150"/>
      <c r="V411" s="150"/>
      <c r="W411" s="163" t="s">
        <v>2306</v>
      </c>
      <c r="X411" s="151" cm="1">
        <f t="array" ref="X4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11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1" s="163" t="s">
        <v>3424</v>
      </c>
      <c r="AA411" s="151" cm="1">
        <f t="array" ref="AA4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1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1" s="152"/>
      <c r="AD411" s="153" t="s">
        <v>2196</v>
      </c>
      <c r="AE411" s="150"/>
      <c r="AF411" s="150">
        <f>IFERROR(VLOOKUP(Tableau210[[#This Row],[OPERATION]],Tableau4[],5,FALSE),"")</f>
        <v>0</v>
      </c>
      <c r="AG411" s="150" cm="1">
        <f t="array" ref="AG411">IFERROR(
   SUM(
      _xlfn._xlws.FILTER(
         Tableau3[JP],
         (Tableau3[ITEM]=Tableau210[[#This Row],[NOM]])*
         (Tableau3[Rep.]=Tableau210[[#This Row],[REPERE BUTA]])
      )
   ),
0)</f>
        <v>0</v>
      </c>
      <c r="AH411" s="153">
        <f>IFERROR(VLOOKUP(Tableau210[[#This Row],[OPERATION]],Tableau4[],4,FALSE),"")</f>
        <v>0</v>
      </c>
      <c r="AI411" s="150" cm="1">
        <f t="array" ref="AI411">IFERROR(
   SUM(
      _xlfn._xlws.FILTER(
         Tableau3[BP],
         (Tableau3[ITEM]=Tableau210[[#This Row],[NOM]])*
         (Tableau3[Rep.]=Tableau210[[#This Row],[REPERE BUTA]])
      )
   ),
0)</f>
        <v>0</v>
      </c>
      <c r="AJ411" s="150" t="str">
        <f>IF(Tableau210[[#This Row],[NB JP EMIS]]=1,"1 JP","") &amp; IF(Tableau210[[#This Row],[NB BP EMIS]]=1," 1 BP","")</f>
        <v/>
      </c>
      <c r="AK411" s="150" t="str">
        <f>IF(Tableau210[[#This Row],[NB JP BUTA]]=1,"1 JP","") &amp; IF(Tableau210[[#This Row],[Nb BP BUTA]]=1," 1 BP","") &amp; IF(Tableau210[[#This Row],[Nb BP BUTA]]=2," 2 BP","")</f>
        <v/>
      </c>
      <c r="AL411" s="153" t="s">
        <v>103</v>
      </c>
      <c r="AM411" s="153">
        <f>IFERROR(+VLOOKUP(AY411,Tiges!$G$4:$I$569,3,FALSE),"")</f>
        <v>27</v>
      </c>
      <c r="AN411" s="152"/>
      <c r="AO411" s="163" t="s">
        <v>3424</v>
      </c>
      <c r="AP411" s="153" cm="1">
        <f t="array" ref="AP4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11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11" s="163" t="s">
        <v>3424</v>
      </c>
      <c r="AS411" s="153" t="str" cm="1">
        <f t="array" ref="AS4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11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11" s="163" t="s">
        <v>3424</v>
      </c>
      <c r="AV411" s="153" cm="1">
        <f t="array" ref="AV4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11" s="153" t="s">
        <v>3424</v>
      </c>
      <c r="AX411" s="153"/>
      <c r="AY411" s="153" cm="1">
        <f t="array" ref="AY411">IFERROR(_xlfn.XLOOKUP(Tableau210[[#This Row],[DN DONNEES BUTA ]]&amp;Tableau210[[#This Row],[PN DONNEES BUTA]],Tiges!$B$4:$B$79&amp;Tiges!$C$4:$C$79,Tiges!$G$4:$G$79),"")</f>
        <v>16</v>
      </c>
      <c r="AZ411" s="153"/>
      <c r="BA411" s="153" cm="1">
        <f t="array" ref="BA411">IFERROR(_xlfn.XLOOKUP(Tableau210[[#This Row],[DN DONNEES BUTA ]]&amp;Tableau210[[#This Row],[PN DONNEES BUTA]],Tiges!$B$4:$B$79&amp;Tiges!$C$4:$C$79,Tiges!$H$4:$H$79),"")</f>
        <v>90</v>
      </c>
      <c r="BB411" s="153"/>
      <c r="BC411" s="153">
        <f>IFERROR(VLOOKUP(Tableau210[[#This Row],[OPERATION]],Tableau4[],2,FALSE),"")</f>
        <v>0</v>
      </c>
      <c r="BD411" s="153" cm="1">
        <f t="array" ref="BD411">IFERROR(
   SUM(
      _xlfn._xlws.FILTER(
         Tableau3[Nb Platinage Joint],
         (Tableau3[ITEM]=Tableau210[[#This Row],[NOM]])*
         (Tableau3[Rep.]=Tableau210[[#This Row],[REPERE BUTA]])
      )
   ),
0)</f>
        <v>0</v>
      </c>
      <c r="BE411" s="153">
        <f>IFERROR(VLOOKUP(Tableau210[[#This Row],[OPERATION]],Tableau4[],3,FALSE),"")</f>
        <v>1</v>
      </c>
      <c r="BF411" s="153" cm="1">
        <f t="array" ref="BF411">IFERROR(
   SUM(
      _xlfn._xlws.FILTER(
         Tableau3[Joint Définitif Nb],
         (Tableau3[ITEM]=Tableau210[[#This Row],[NOM]])*
         (Tableau3[Rep.]=Tableau210[[#This Row],[REPERE BUTA]])
      )
   ),
0)</f>
        <v>1</v>
      </c>
      <c r="BG411" s="163" t="s">
        <v>3424</v>
      </c>
      <c r="BH411" s="153" t="str" cm="1">
        <f t="array" ref="BH4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1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11" s="163" t="s">
        <v>3424</v>
      </c>
      <c r="BK411" s="163" t="s">
        <v>3424</v>
      </c>
      <c r="BL411" s="153" t="s">
        <v>2533</v>
      </c>
      <c r="BM411" s="153"/>
      <c r="BN411" s="153"/>
      <c r="BO411" s="153"/>
      <c r="BP411" s="161"/>
      <c r="BQ411" s="161"/>
      <c r="BR411" s="161"/>
      <c r="BS411" s="152"/>
      <c r="BT411" s="152"/>
      <c r="BU411" s="152"/>
      <c r="BV411" s="152"/>
      <c r="BW411" s="152"/>
      <c r="BX411" s="152"/>
    </row>
    <row r="412" spans="1:76" s="154" customFormat="1" ht="15.75" hidden="1" x14ac:dyDescent="0.25">
      <c r="A412" s="48" t="e" cm="1">
        <f t="array" ref="A412">_xlfn.XLOOKUP(Tableau210[[#This Row],[NOM]]&amp;Tableau210[[#This Row],[REPERE BUTA]],[6]!Tableau16[POSTE TECHNIQUE]&amp;[6]!Tableau16[Repere ADM],[6]!Tableau16[NUMERO CLIENT])</f>
        <v>#N/A</v>
      </c>
      <c r="B412" s="48" t="e" cm="1">
        <f t="array" ref="B412">_xlfn.XLOOKUP(Tableau210[[#This Row],[NOM]]&amp;Tableau210[[#This Row],[REPERE BUTA]],[6]!Tableau16[POSTE TECHNIQUE]&amp;[6]!Tableau16[Repere REF],[6]!Tableau16[NUMERO CLIENT])</f>
        <v>#N/A</v>
      </c>
      <c r="C412" s="48" cm="1">
        <f t="array" ref="C412">_xlfn.XLOOKUP(Tableau210[[#This Row],[NOM]]&amp;Tableau210[[#This Row],[Repere Ubleam]],[7]Sheet1!$C$2:$C$2995&amp;[7]Sheet1!$I$2:$I$2995,[7]Sheet1!$A$2:$A$2995)</f>
        <v>385</v>
      </c>
      <c r="D412" s="48" t="str">
        <f>C412&amp;""</f>
        <v>385</v>
      </c>
      <c r="E412" s="48" t="e">
        <v>#N/A</v>
      </c>
      <c r="F412" s="48" t="e">
        <v>#N/A</v>
      </c>
      <c r="G412" s="162" t="s">
        <v>1386</v>
      </c>
      <c r="H412" s="161" t="s">
        <v>1067</v>
      </c>
      <c r="I412" s="161" t="s">
        <v>80</v>
      </c>
      <c r="J412" s="161" t="s">
        <v>1071</v>
      </c>
      <c r="K412" s="161" t="str">
        <f>_xlfn.XLOOKUP(Tableau210[[#This Row],[NOM]],[8]LUT!$I$5:$I$301,[8]LUT!$N$5:$N$301)</f>
        <v>Echangeur</v>
      </c>
      <c r="L412" s="161" t="s">
        <v>110</v>
      </c>
      <c r="M412" s="161" t="s">
        <v>1241</v>
      </c>
      <c r="N412" s="161" t="s">
        <v>1241</v>
      </c>
      <c r="O412" s="150" t="s">
        <v>2232</v>
      </c>
      <c r="P412" s="150"/>
      <c r="Q412" s="150"/>
      <c r="R412" s="150"/>
      <c r="S412" s="150"/>
      <c r="T412" s="150"/>
      <c r="U412" s="150"/>
      <c r="V412" s="150"/>
      <c r="W412" s="163" t="s">
        <v>2306</v>
      </c>
      <c r="X412" s="151" cm="1">
        <f t="array" ref="X4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12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2" s="163" t="s">
        <v>3424</v>
      </c>
      <c r="AA412" s="151" cm="1">
        <f t="array" ref="AA4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2" s="152"/>
      <c r="AD412" s="153" t="s">
        <v>2196</v>
      </c>
      <c r="AE412" s="150"/>
      <c r="AF412" s="150">
        <f>IFERROR(VLOOKUP(Tableau210[[#This Row],[OPERATION]],Tableau4[],5,FALSE),"")</f>
        <v>0</v>
      </c>
      <c r="AG412" s="150"/>
      <c r="AH412" s="153">
        <f>IFERROR(VLOOKUP(Tableau210[[#This Row],[OPERATION]],Tableau4[],4,FALSE),"")</f>
        <v>0</v>
      </c>
      <c r="AI412" s="150"/>
      <c r="AJ412" s="150" t="str">
        <f>IF(Tableau210[[#This Row],[NB JP EMIS]]=1,"1 JP","") &amp; IF(Tableau210[[#This Row],[NB BP EMIS]]=1," 1 BP","")</f>
        <v/>
      </c>
      <c r="AK412" s="150"/>
      <c r="AL412" s="153" t="s">
        <v>103</v>
      </c>
      <c r="AM412" s="153">
        <f>IFERROR(+VLOOKUP(AY412,Tiges!$G$4:$I$569,3,FALSE),"")</f>
        <v>27</v>
      </c>
      <c r="AN412" s="152"/>
      <c r="AO412" s="163" t="s">
        <v>3424</v>
      </c>
      <c r="AP412" s="153" cm="1">
        <f t="array" ref="AP4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12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12" s="163" t="s">
        <v>3424</v>
      </c>
      <c r="AS412" s="153" t="str" cm="1">
        <f t="array" ref="AS4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12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12" s="163" t="s">
        <v>3424</v>
      </c>
      <c r="AV412" s="153" cm="1">
        <f t="array" ref="AV4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12" s="153" t="s">
        <v>3424</v>
      </c>
      <c r="AX412" s="153"/>
      <c r="AY412" s="153" cm="1">
        <f t="array" ref="AY412">IFERROR(_xlfn.XLOOKUP(Tableau210[[#This Row],[DN DONNEES BUTA ]]&amp;Tableau210[[#This Row],[PN DONNEES BUTA]],Tiges!$B$4:$B$79&amp;Tiges!$C$4:$C$79,Tiges!$G$4:$G$79),"")</f>
        <v>16</v>
      </c>
      <c r="AZ412" s="153"/>
      <c r="BA412" s="153" cm="1">
        <f t="array" ref="BA412">IFERROR(_xlfn.XLOOKUP(Tableau210[[#This Row],[DN DONNEES BUTA ]]&amp;Tableau210[[#This Row],[PN DONNEES BUTA]],Tiges!$B$4:$B$79&amp;Tiges!$C$4:$C$79,Tiges!$H$4:$H$79),"")</f>
        <v>90</v>
      </c>
      <c r="BB412" s="153"/>
      <c r="BC412" s="153">
        <f>IFERROR(VLOOKUP(Tableau210[[#This Row],[OPERATION]],Tableau4[],2,FALSE),"")</f>
        <v>0</v>
      </c>
      <c r="BD412" s="153"/>
      <c r="BE412" s="153">
        <f>IFERROR(VLOOKUP(Tableau210[[#This Row],[OPERATION]],Tableau4[],3,FALSE),"")</f>
        <v>1</v>
      </c>
      <c r="BF412" s="153"/>
      <c r="BG412" s="163" t="s">
        <v>3424</v>
      </c>
      <c r="BH412" s="153" t="str" cm="1">
        <f t="array" ref="BH4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1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12" s="163" t="s">
        <v>3424</v>
      </c>
      <c r="BK412" s="163" t="s">
        <v>3424</v>
      </c>
      <c r="BL412" s="153" t="s">
        <v>2533</v>
      </c>
      <c r="BM412" s="153"/>
      <c r="BN412" s="153"/>
      <c r="BO412" s="153"/>
      <c r="BP412" s="161"/>
      <c r="BQ412" s="161"/>
      <c r="BR412" s="161"/>
      <c r="BS412" s="152"/>
      <c r="BT412" s="152"/>
      <c r="BU412" s="152"/>
      <c r="BV412" s="152"/>
      <c r="BW412" s="152"/>
      <c r="BX412" s="152"/>
    </row>
    <row r="413" spans="1:76" s="154" customFormat="1" ht="15.75" hidden="1" x14ac:dyDescent="0.25">
      <c r="A413" s="48" t="e" cm="1">
        <f t="array" ref="A413">_xlfn.XLOOKUP(Tableau210[[#This Row],[NOM]]&amp;Tableau210[[#This Row],[REPERE BUTA]],[6]!Tableau16[POSTE TECHNIQUE]&amp;[6]!Tableau16[Repere ADM],[6]!Tableau16[NUMERO CLIENT])</f>
        <v>#N/A</v>
      </c>
      <c r="B413" s="48" t="e" cm="1">
        <f t="array" ref="B413">_xlfn.XLOOKUP(Tableau210[[#This Row],[NOM]]&amp;Tableau210[[#This Row],[REPERE BUTA]],[6]!Tableau16[POSTE TECHNIQUE]&amp;[6]!Tableau16[Repere REF],[6]!Tableau16[NUMERO CLIENT])</f>
        <v>#N/A</v>
      </c>
      <c r="C413" s="48" cm="1">
        <f t="array" ref="C413">_xlfn.XLOOKUP(Tableau210[[#This Row],[NOM]]&amp;Tableau210[[#This Row],[Repere Ubleam]],[7]Sheet1!$C$2:$C$2995&amp;[7]Sheet1!$I$2:$I$2995,[7]Sheet1!$A$2:$A$2995)</f>
        <v>386</v>
      </c>
      <c r="D413" s="48" t="str">
        <f>C413&amp;""</f>
        <v>386</v>
      </c>
      <c r="E413" s="48" t="e">
        <v>#N/A</v>
      </c>
      <c r="F413" s="48" t="e">
        <v>#N/A</v>
      </c>
      <c r="G413" s="162" t="s">
        <v>1386</v>
      </c>
      <c r="H413" s="161" t="s">
        <v>1067</v>
      </c>
      <c r="I413" s="161" t="s">
        <v>80</v>
      </c>
      <c r="J413" s="161" t="s">
        <v>1071</v>
      </c>
      <c r="K413" s="161" t="str">
        <f>_xlfn.XLOOKUP(Tableau210[[#This Row],[NOM]],[8]LUT!$I$5:$I$301,[8]LUT!$N$5:$N$301)</f>
        <v>Echangeur</v>
      </c>
      <c r="L413" s="161" t="s">
        <v>111</v>
      </c>
      <c r="M413" s="161" t="s">
        <v>2120</v>
      </c>
      <c r="N413" s="161" t="s">
        <v>2120</v>
      </c>
      <c r="O413" s="150" t="s">
        <v>2231</v>
      </c>
      <c r="P413" s="150"/>
      <c r="Q413" s="150"/>
      <c r="R413" s="150"/>
      <c r="S413" s="150"/>
      <c r="T413" s="150"/>
      <c r="U413" s="150"/>
      <c r="V413" s="150"/>
      <c r="W413" s="163" t="s">
        <v>2306</v>
      </c>
      <c r="X413" s="151" cm="1">
        <f t="array" ref="X4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13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3" s="163" t="s">
        <v>3424</v>
      </c>
      <c r="AA413" s="151" cm="1">
        <f t="array" ref="AA4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3" s="152"/>
      <c r="AD413" s="153" t="s">
        <v>2196</v>
      </c>
      <c r="AE413" s="150"/>
      <c r="AF413" s="150">
        <f>IFERROR(VLOOKUP(Tableau210[[#This Row],[OPERATION]],Tableau4[],5,FALSE),"")</f>
        <v>0</v>
      </c>
      <c r="AG413" s="150" cm="1">
        <f t="array" ref="AG413">IFERROR(
   SUM(
      _xlfn._xlws.FILTER(
         Tableau3[JP],
         (Tableau3[ITEM]=Tableau210[[#This Row],[NOM]])*
         (Tableau3[Rep.]=Tableau210[[#This Row],[REPERE BUTA]])
      )
   ),
0)</f>
        <v>0</v>
      </c>
      <c r="AH413" s="153">
        <f>IFERROR(VLOOKUP(Tableau210[[#This Row],[OPERATION]],Tableau4[],4,FALSE),"")</f>
        <v>0</v>
      </c>
      <c r="AI413" s="150" cm="1">
        <f t="array" ref="AI413">IFERROR(
   SUM(
      _xlfn._xlws.FILTER(
         Tableau3[BP],
         (Tableau3[ITEM]=Tableau210[[#This Row],[NOM]])*
         (Tableau3[Rep.]=Tableau210[[#This Row],[REPERE BUTA]])
      )
   ),
0)</f>
        <v>0</v>
      </c>
      <c r="AJ413" s="150" t="str">
        <f>IF(Tableau210[[#This Row],[NB JP EMIS]]=1,"1 JP","") &amp; IF(Tableau210[[#This Row],[NB BP EMIS]]=1," 1 BP","")</f>
        <v/>
      </c>
      <c r="AK413" s="150" t="str">
        <f>IF(Tableau210[[#This Row],[NB JP BUTA]]=1,"1 JP","") &amp; IF(Tableau210[[#This Row],[Nb BP BUTA]]=1," 1 BP","") &amp; IF(Tableau210[[#This Row],[Nb BP BUTA]]=2," 2 BP","")</f>
        <v/>
      </c>
      <c r="AL413" s="153" t="s">
        <v>103</v>
      </c>
      <c r="AM413" s="153">
        <f>IFERROR(+VLOOKUP(AY413,Tiges!$G$4:$I$569,3,FALSE),"")</f>
        <v>27</v>
      </c>
      <c r="AN413" s="152"/>
      <c r="AO413" s="163" t="s">
        <v>3424</v>
      </c>
      <c r="AP413" s="153" cm="1">
        <f t="array" ref="AP4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13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13" s="163" t="s">
        <v>3424</v>
      </c>
      <c r="AS413" s="153" t="str" cm="1">
        <f t="array" ref="AS4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13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13" s="163" t="s">
        <v>3424</v>
      </c>
      <c r="AV413" s="153" cm="1">
        <f t="array" ref="AV4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13" s="153" t="s">
        <v>3424</v>
      </c>
      <c r="AX413" s="153"/>
      <c r="AY413" s="153" cm="1">
        <f t="array" ref="AY413">IFERROR(_xlfn.XLOOKUP(Tableau210[[#This Row],[DN DONNEES BUTA ]]&amp;Tableau210[[#This Row],[PN DONNEES BUTA]],Tiges!$B$4:$B$79&amp;Tiges!$C$4:$C$79,Tiges!$G$4:$G$79),"")</f>
        <v>16</v>
      </c>
      <c r="AZ413" s="153"/>
      <c r="BA413" s="153" cm="1">
        <f t="array" ref="BA413">IFERROR(_xlfn.XLOOKUP(Tableau210[[#This Row],[DN DONNEES BUTA ]]&amp;Tableau210[[#This Row],[PN DONNEES BUTA]],Tiges!$B$4:$B$79&amp;Tiges!$C$4:$C$79,Tiges!$H$4:$H$79),"")</f>
        <v>90</v>
      </c>
      <c r="BB413" s="153"/>
      <c r="BC413" s="153">
        <f>IFERROR(VLOOKUP(Tableau210[[#This Row],[OPERATION]],Tableau4[],2,FALSE),"")</f>
        <v>0</v>
      </c>
      <c r="BD413" s="153" cm="1">
        <f t="array" ref="BD413">IFERROR(
   SUM(
      _xlfn._xlws.FILTER(
         Tableau3[Nb Platinage Joint],
         (Tableau3[ITEM]=Tableau210[[#This Row],[NOM]])*
         (Tableau3[Rep.]=Tableau210[[#This Row],[REPERE BUTA]])
      )
   ),
0)</f>
        <v>0</v>
      </c>
      <c r="BE413" s="153">
        <f>IFERROR(VLOOKUP(Tableau210[[#This Row],[OPERATION]],Tableau4[],3,FALSE),"")</f>
        <v>1</v>
      </c>
      <c r="BF413" s="153" cm="1">
        <f t="array" ref="BF413">IFERROR(
   SUM(
      _xlfn._xlws.FILTER(
         Tableau3[Joint Définitif Nb],
         (Tableau3[ITEM]=Tableau210[[#This Row],[NOM]])*
         (Tableau3[Rep.]=Tableau210[[#This Row],[REPERE BUTA]])
      )
   ),
0)</f>
        <v>1</v>
      </c>
      <c r="BG413" s="163" t="s">
        <v>3424</v>
      </c>
      <c r="BH413" s="153" t="str" cm="1">
        <f t="array" ref="BH4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1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13" s="163" t="s">
        <v>3424</v>
      </c>
      <c r="BK413" s="163" t="s">
        <v>3424</v>
      </c>
      <c r="BL413" s="153" t="s">
        <v>2533</v>
      </c>
      <c r="BM413" s="153"/>
      <c r="BN413" s="153"/>
      <c r="BO413" s="153"/>
      <c r="BP413" s="161"/>
      <c r="BQ413" s="161"/>
      <c r="BR413" s="161"/>
      <c r="BS413" s="152"/>
      <c r="BT413" s="152"/>
      <c r="BU413" s="152"/>
      <c r="BV413" s="152"/>
      <c r="BW413" s="152"/>
      <c r="BX413" s="152"/>
    </row>
    <row r="414" spans="1:76" s="154" customFormat="1" ht="15.75" hidden="1" x14ac:dyDescent="0.25">
      <c r="A414" s="48" t="e" cm="1">
        <f t="array" ref="A414">_xlfn.XLOOKUP(Tableau210[[#This Row],[NOM]]&amp;Tableau210[[#This Row],[REPERE BUTA]],[6]!Tableau16[POSTE TECHNIQUE]&amp;[6]!Tableau16[Repere ADM],[6]!Tableau16[NUMERO CLIENT])</f>
        <v>#N/A</v>
      </c>
      <c r="B414" s="48" t="e" cm="1">
        <f t="array" ref="B414">_xlfn.XLOOKUP(Tableau210[[#This Row],[NOM]]&amp;Tableau210[[#This Row],[REPERE BUTA]],[6]!Tableau16[POSTE TECHNIQUE]&amp;[6]!Tableau16[Repere REF],[6]!Tableau16[NUMERO CLIENT])</f>
        <v>#N/A</v>
      </c>
      <c r="C414" s="48" cm="1">
        <f t="array" ref="C414">_xlfn.XLOOKUP(Tableau210[[#This Row],[NOM]]&amp;Tableau210[[#This Row],[Repere Ubleam]],[7]Sheet1!$C$2:$C$2995&amp;[7]Sheet1!$I$2:$I$2995,[7]Sheet1!$A$2:$A$2995)</f>
        <v>387</v>
      </c>
      <c r="D414" s="48" t="str">
        <f>C414&amp;""</f>
        <v>387</v>
      </c>
      <c r="E414" s="48" t="e">
        <v>#N/A</v>
      </c>
      <c r="F414" s="48" t="e">
        <v>#N/A</v>
      </c>
      <c r="G414" s="162" t="s">
        <v>1386</v>
      </c>
      <c r="H414" s="161" t="s">
        <v>1067</v>
      </c>
      <c r="I414" s="161" t="s">
        <v>80</v>
      </c>
      <c r="J414" s="161" t="s">
        <v>1071</v>
      </c>
      <c r="K414" s="161" t="str">
        <f>_xlfn.XLOOKUP(Tableau210[[#This Row],[NOM]],[8]LUT!$I$5:$I$301,[8]LUT!$N$5:$N$301)</f>
        <v>Echangeur</v>
      </c>
      <c r="L414" s="161" t="s">
        <v>111</v>
      </c>
      <c r="M414" s="150" t="s">
        <v>2125</v>
      </c>
      <c r="N414" s="150" t="s">
        <v>2125</v>
      </c>
      <c r="O414" s="150" t="s">
        <v>2232</v>
      </c>
      <c r="P414" s="150"/>
      <c r="Q414" s="150"/>
      <c r="R414" s="150"/>
      <c r="S414" s="150"/>
      <c r="T414" s="150"/>
      <c r="U414" s="150"/>
      <c r="V414" s="150"/>
      <c r="W414" s="163" t="s">
        <v>2306</v>
      </c>
      <c r="X414" s="151" cm="1">
        <f t="array" ref="X4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14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4" s="163" t="s">
        <v>3424</v>
      </c>
      <c r="AA414" s="151" cm="1">
        <f t="array" ref="AA4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4" s="152"/>
      <c r="AD414" s="153" t="s">
        <v>2196</v>
      </c>
      <c r="AE414" s="150"/>
      <c r="AF414" s="150">
        <f>IFERROR(VLOOKUP(Tableau210[[#This Row],[OPERATION]],Tableau4[],5,FALSE),"")</f>
        <v>0</v>
      </c>
      <c r="AG414" s="150"/>
      <c r="AH414" s="153">
        <f>IFERROR(VLOOKUP(Tableau210[[#This Row],[OPERATION]],Tableau4[],4,FALSE),"")</f>
        <v>0</v>
      </c>
      <c r="AI414" s="150"/>
      <c r="AJ414" s="150" t="str">
        <f>IF(Tableau210[[#This Row],[NB JP EMIS]]=1,"1 JP","") &amp; IF(Tableau210[[#This Row],[NB BP EMIS]]=1," 1 BP","")</f>
        <v/>
      </c>
      <c r="AK414" s="150"/>
      <c r="AL414" s="153" t="s">
        <v>103</v>
      </c>
      <c r="AM414" s="153">
        <f>IFERROR(+VLOOKUP(AY414,Tiges!$G$4:$I$569,3,FALSE),"")</f>
        <v>27</v>
      </c>
      <c r="AN414" s="152"/>
      <c r="AO414" s="163" t="s">
        <v>3424</v>
      </c>
      <c r="AP414" s="153" cm="1">
        <f t="array" ref="AP4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14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14" s="163" t="s">
        <v>3424</v>
      </c>
      <c r="AS414" s="153" t="str" cm="1">
        <f t="array" ref="AS4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14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14" s="163" t="s">
        <v>3424</v>
      </c>
      <c r="AV414" s="153" cm="1">
        <f t="array" ref="AV4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14" s="153" t="s">
        <v>3424</v>
      </c>
      <c r="AX414" s="153"/>
      <c r="AY414" s="153" cm="1">
        <f t="array" ref="AY414">IFERROR(_xlfn.XLOOKUP(Tableau210[[#This Row],[DN DONNEES BUTA ]]&amp;Tableau210[[#This Row],[PN DONNEES BUTA]],Tiges!$B$4:$B$79&amp;Tiges!$C$4:$C$79,Tiges!$G$4:$G$79),"")</f>
        <v>16</v>
      </c>
      <c r="AZ414" s="153"/>
      <c r="BA414" s="153" cm="1">
        <f t="array" ref="BA414">IFERROR(_xlfn.XLOOKUP(Tableau210[[#This Row],[DN DONNEES BUTA ]]&amp;Tableau210[[#This Row],[PN DONNEES BUTA]],Tiges!$B$4:$B$79&amp;Tiges!$C$4:$C$79,Tiges!$H$4:$H$79),"")</f>
        <v>90</v>
      </c>
      <c r="BB414" s="153"/>
      <c r="BC414" s="153">
        <f>IFERROR(VLOOKUP(Tableau210[[#This Row],[OPERATION]],Tableau4[],2,FALSE),"")</f>
        <v>0</v>
      </c>
      <c r="BD414" s="153"/>
      <c r="BE414" s="153">
        <f>IFERROR(VLOOKUP(Tableau210[[#This Row],[OPERATION]],Tableau4[],3,FALSE),"")</f>
        <v>1</v>
      </c>
      <c r="BF414" s="153"/>
      <c r="BG414" s="163" t="s">
        <v>3424</v>
      </c>
      <c r="BH414" s="153" t="str" cm="1">
        <f t="array" ref="BH4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1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14" s="163" t="s">
        <v>3424</v>
      </c>
      <c r="BK414" s="163" t="s">
        <v>3424</v>
      </c>
      <c r="BL414" s="153" t="s">
        <v>2533</v>
      </c>
      <c r="BM414" s="153"/>
      <c r="BN414" s="153"/>
      <c r="BO414" s="153"/>
      <c r="BP414" s="161"/>
      <c r="BQ414" s="161"/>
      <c r="BR414" s="161"/>
      <c r="BS414" s="152"/>
      <c r="BT414" s="152"/>
      <c r="BU414" s="152"/>
      <c r="BV414" s="152"/>
      <c r="BW414" s="152"/>
      <c r="BX414" s="152"/>
    </row>
    <row r="415" spans="1:76" s="154" customFormat="1" ht="15.75" hidden="1" x14ac:dyDescent="0.25">
      <c r="A415" s="48" t="e" cm="1">
        <f t="array" ref="A415">_xlfn.XLOOKUP(Tableau210[[#This Row],[NOM]]&amp;Tableau210[[#This Row],[REPERE BUTA]],[6]!Tableau16[POSTE TECHNIQUE]&amp;[6]!Tableau16[Repere ADM],[6]!Tableau16[NUMERO CLIENT])</f>
        <v>#N/A</v>
      </c>
      <c r="B415" s="48" t="e" cm="1">
        <f t="array" ref="B415">_xlfn.XLOOKUP(Tableau210[[#This Row],[NOM]]&amp;Tableau210[[#This Row],[REPERE BUTA]],[6]!Tableau16[POSTE TECHNIQUE]&amp;[6]!Tableau16[Repere REF],[6]!Tableau16[NUMERO CLIENT])</f>
        <v>#N/A</v>
      </c>
      <c r="C415" s="48" cm="1">
        <f t="array" ref="C415">_xlfn.XLOOKUP(Tableau210[[#This Row],[NOM]]&amp;Tableau210[[#This Row],[Repere Ubleam]],[7]Sheet1!$C$2:$C$2995&amp;[7]Sheet1!$I$2:$I$2995,[7]Sheet1!$A$2:$A$2995)</f>
        <v>388</v>
      </c>
      <c r="D415" s="48" t="str">
        <f>C415&amp;""</f>
        <v>388</v>
      </c>
      <c r="E415" s="48" t="e">
        <v>#N/A</v>
      </c>
      <c r="F415" s="48" t="e">
        <v>#N/A</v>
      </c>
      <c r="G415" s="162" t="s">
        <v>1386</v>
      </c>
      <c r="H415" s="161" t="s">
        <v>1067</v>
      </c>
      <c r="I415" s="161" t="s">
        <v>80</v>
      </c>
      <c r="J415" s="161" t="s">
        <v>1071</v>
      </c>
      <c r="K415" s="161" t="str">
        <f>_xlfn.XLOOKUP(Tableau210[[#This Row],[NOM]],[8]LUT!$I$5:$I$301,[8]LUT!$N$5:$N$301)</f>
        <v>Echangeur</v>
      </c>
      <c r="L415" s="161" t="s">
        <v>113</v>
      </c>
      <c r="M415" s="150"/>
      <c r="N415" s="150" t="s">
        <v>113</v>
      </c>
      <c r="O415" s="150" t="s">
        <v>2232</v>
      </c>
      <c r="P415" s="150"/>
      <c r="Q415" s="150"/>
      <c r="R415" s="150"/>
      <c r="S415" s="150"/>
      <c r="T415" s="150"/>
      <c r="U415" s="150"/>
      <c r="V415" s="150"/>
      <c r="W415" s="151" t="s">
        <v>2306</v>
      </c>
      <c r="X415" s="151" cm="1">
        <f t="array" ref="X4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400</v>
      </c>
      <c r="Y415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5" s="151" t="s">
        <v>3424</v>
      </c>
      <c r="AA415" s="151" cm="1">
        <f t="array" ref="AA4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5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5" s="152"/>
      <c r="AD415" s="153" t="s">
        <v>2103</v>
      </c>
      <c r="AE415" s="150"/>
      <c r="AF415" s="150">
        <f>IFERROR(VLOOKUP(Tableau210[[#This Row],[OPERATION]],Tableau4[],5,FALSE),"")</f>
        <v>1</v>
      </c>
      <c r="AG415" s="150" cm="1">
        <f t="array" ref="AG415">IFERROR(
   SUM(
      _xlfn._xlws.FILTER(
         Tableau3[JP],
         (Tableau3[ITEM]=Tableau210[[#This Row],[NOM]])*
         (Tableau3[Rep.]=Tableau210[[#This Row],[REPERE BUTA]])
      )
   ),
0)</f>
        <v>1</v>
      </c>
      <c r="AH415" s="153">
        <f>IFERROR(VLOOKUP(Tableau210[[#This Row],[OPERATION]],Tableau4[],4,FALSE),"")</f>
        <v>0</v>
      </c>
      <c r="AI415" s="150" cm="1">
        <f t="array" ref="AI415">IFERROR(
   SUM(
      _xlfn._xlws.FILTER(
         Tableau3[BP],
         (Tableau3[ITEM]=Tableau210[[#This Row],[NOM]])*
         (Tableau3[Rep.]=Tableau210[[#This Row],[REPERE BUTA]])
      )
   ),
0)</f>
        <v>0</v>
      </c>
      <c r="AJ415" s="150" t="str">
        <f>IF(Tableau210[[#This Row],[NB JP EMIS]]=1,"1 JP","") &amp; IF(Tableau210[[#This Row],[NB BP EMIS]]=1," 1 BP","")</f>
        <v>1 JP</v>
      </c>
      <c r="AK415" s="150" t="str">
        <f>IF(Tableau210[[#This Row],[NB JP BUTA]]=1,"1 JP","") &amp; IF(Tableau210[[#This Row],[Nb BP BUTA]]=1," 1 BP","") &amp; IF(Tableau210[[#This Row],[Nb BP BUTA]]=2," 2 BP","")</f>
        <v>1 JP</v>
      </c>
      <c r="AL415" s="153" t="s">
        <v>103</v>
      </c>
      <c r="AM415" s="153">
        <f>IFERROR(+VLOOKUP(AY415,Tiges!$G$4:$I$569,3,FALSE),"")</f>
        <v>41</v>
      </c>
      <c r="AN415" s="152"/>
      <c r="AO415" s="163" t="s">
        <v>3424</v>
      </c>
      <c r="AP415" s="153" cm="1">
        <f t="array" ref="AP4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415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415" s="163" t="s">
        <v>3424</v>
      </c>
      <c r="AS415" s="153" t="str" cm="1">
        <f t="array" ref="AS4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M27x160</v>
      </c>
      <c r="AT415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M27x160</v>
      </c>
      <c r="AU415" s="163" t="s">
        <v>3424</v>
      </c>
      <c r="AV415" s="153" cm="1">
        <f t="array" ref="AV4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15" s="153" t="s">
        <v>3424</v>
      </c>
      <c r="AX415" s="153"/>
      <c r="AY415" s="153" cm="1">
        <f t="array" ref="AY415">IFERROR(_xlfn.XLOOKUP(Tableau210[[#This Row],[DN DONNEES BUTA ]]&amp;Tableau210[[#This Row],[PN DONNEES BUTA]],Tiges!$B$4:$B$79&amp;Tiges!$C$4:$C$79,Tiges!$G$4:$G$79),"")</f>
        <v>27</v>
      </c>
      <c r="AZ415" s="153"/>
      <c r="BA415" s="153" cm="1">
        <f t="array" ref="BA415">IFERROR(_xlfn.XLOOKUP(Tableau210[[#This Row],[DN DONNEES BUTA ]]&amp;Tableau210[[#This Row],[PN DONNEES BUTA]],Tiges!$B$4:$B$79&amp;Tiges!$C$4:$C$79,Tiges!$H$4:$H$79),"")</f>
        <v>150</v>
      </c>
      <c r="BB415" s="153"/>
      <c r="BC415" s="153">
        <f>IFERROR(VLOOKUP(Tableau210[[#This Row],[OPERATION]],Tableau4[],2,FALSE),"")</f>
        <v>2</v>
      </c>
      <c r="BD415" s="153" cm="1">
        <f t="array" ref="BD415">IFERROR(
   SUM(
      _xlfn._xlws.FILTER(
         Tableau3[Nb Platinage Joint],
         (Tableau3[ITEM]=Tableau210[[#This Row],[NOM]])*
         (Tableau3[Rep.]=Tableau210[[#This Row],[REPERE BUTA]])
      )
   ),
0)</f>
        <v>1</v>
      </c>
      <c r="BE415" s="153">
        <f>IFERROR(VLOOKUP(Tableau210[[#This Row],[OPERATION]],Tableau4[],3,FALSE),"")</f>
        <v>1</v>
      </c>
      <c r="BF415" s="153" cm="1">
        <f t="array" ref="BF415">IFERROR(
   SUM(
      _xlfn._xlws.FILTER(
         Tableau3[Joint Définitif Nb],
         (Tableau3[ITEM]=Tableau210[[#This Row],[NOM]])*
         (Tableau3[Rep.]=Tableau210[[#This Row],[REPERE BUTA]])
      )
   ),
0)</f>
        <v>1</v>
      </c>
      <c r="BG415" s="163" t="s">
        <v>3424</v>
      </c>
      <c r="BH415" s="153" t="str" cm="1">
        <f t="array" ref="BH4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1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15" s="163" t="s">
        <v>3424</v>
      </c>
      <c r="BK415" s="163" t="s">
        <v>3424</v>
      </c>
      <c r="BL415" s="153" t="s">
        <v>2471</v>
      </c>
      <c r="BM415" s="153"/>
      <c r="BN415" s="153"/>
      <c r="BO415" s="153"/>
      <c r="BP415" s="161"/>
      <c r="BQ415" s="161"/>
      <c r="BR415" s="161"/>
      <c r="BS415" s="152"/>
      <c r="BT415" s="152"/>
      <c r="BU415" s="152"/>
      <c r="BV415" s="152"/>
      <c r="BW415" s="152"/>
      <c r="BX415" s="152"/>
    </row>
    <row r="416" spans="1:76" ht="15.75" hidden="1" x14ac:dyDescent="0.25">
      <c r="A416" s="48" t="e" cm="1">
        <f t="array" ref="A416">_xlfn.XLOOKUP(Tableau210[[#This Row],[NOM]]&amp;Tableau210[[#This Row],[REPERE BUTA]],[6]!Tableau16[POSTE TECHNIQUE]&amp;[6]!Tableau16[Repere ADM],[6]!Tableau16[NUMERO CLIENT])</f>
        <v>#N/A</v>
      </c>
      <c r="B416" s="48" t="e" cm="1">
        <f t="array" ref="B416">_xlfn.XLOOKUP(Tableau210[[#This Row],[NOM]]&amp;Tableau210[[#This Row],[REPERE BUTA]],[6]!Tableau16[POSTE TECHNIQUE]&amp;[6]!Tableau16[Repere REF],[6]!Tableau16[NUMERO CLIENT])</f>
        <v>#N/A</v>
      </c>
      <c r="C416" s="48" cm="1">
        <f t="array" ref="C416">_xlfn.XLOOKUP(Tableau210[[#This Row],[NOM]]&amp;Tableau210[[#This Row],[Repere Ubleam]],[7]Sheet1!$C$2:$C$2995&amp;[7]Sheet1!$I$2:$I$2995,[7]Sheet1!$A$2:$A$2995)</f>
        <v>389</v>
      </c>
      <c r="D416" s="48" t="str">
        <f>C416&amp;""</f>
        <v>389</v>
      </c>
      <c r="E416" s="48" t="e">
        <v>#N/A</v>
      </c>
      <c r="F416" s="48" t="e">
        <v>#N/A</v>
      </c>
      <c r="G416" s="187" t="s">
        <v>1386</v>
      </c>
      <c r="H416" s="158" t="s">
        <v>1067</v>
      </c>
      <c r="I416" s="158" t="s">
        <v>80</v>
      </c>
      <c r="J416" s="158" t="s">
        <v>1071</v>
      </c>
      <c r="K416" s="158" t="str">
        <f>_xlfn.XLOOKUP(Tableau210[[#This Row],[NOM]],[8]LUT!$I$5:$I$301,[8]LUT!$N$5:$N$301)</f>
        <v>Echangeur</v>
      </c>
      <c r="L416" s="158" t="s">
        <v>114</v>
      </c>
      <c r="M416" s="119"/>
      <c r="N416" s="119" t="s">
        <v>114</v>
      </c>
      <c r="O416" s="119"/>
      <c r="P416" s="119"/>
      <c r="Q416" s="119"/>
      <c r="R416" s="119"/>
      <c r="S416" s="119"/>
      <c r="T416" s="119"/>
      <c r="U416" s="119"/>
      <c r="V416" s="119"/>
      <c r="W416" s="118" t="s">
        <v>2306</v>
      </c>
      <c r="X416" s="207" cm="1">
        <f t="array" ref="X4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16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6" s="118" t="s">
        <v>3424</v>
      </c>
      <c r="AA416" s="207" cm="1">
        <f t="array" ref="AA4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6" s="48"/>
      <c r="AD416" s="117" t="s">
        <v>2197</v>
      </c>
      <c r="AE416" s="119"/>
      <c r="AF416" s="181">
        <f>IFERROR(VLOOKUP(Tableau210[[#This Row],[OPERATION]],Tableau4[],5,FALSE),"")</f>
        <v>0</v>
      </c>
      <c r="AG416" s="178" cm="1">
        <f t="array" ref="AG416">IFERROR(
   SUM(
      _xlfn._xlws.FILTER(
         Tableau3[JP],
         (Tableau3[ITEM]=Tableau210[[#This Row],[NOM]])*
         (Tableau3[Rep.]=Tableau210[[#This Row],[REPERE BUTA]])
      )
   ),
0)</f>
        <v>0</v>
      </c>
      <c r="AH416" s="182">
        <f>IFERROR(VLOOKUP(Tableau210[[#This Row],[OPERATION]],Tableau4[],4,FALSE),"")</f>
        <v>1</v>
      </c>
      <c r="AI416" s="178" cm="1">
        <f t="array" ref="AI416">IFERROR(
   SUM(
      _xlfn._xlws.FILTER(
         Tableau3[BP],
         (Tableau3[ITEM]=Tableau210[[#This Row],[NOM]])*
         (Tableau3[Rep.]=Tableau210[[#This Row],[REPERE BUTA]])
      )
   ),
0)</f>
        <v>1</v>
      </c>
      <c r="AJ416" s="181" t="str">
        <f>IF(Tableau210[[#This Row],[NB JP EMIS]]=1,"1 JP","") &amp; IF(Tableau210[[#This Row],[NB BP EMIS]]=1," 1 BP","")</f>
        <v xml:space="preserve"> 1 BP</v>
      </c>
      <c r="AK416" s="178" t="str">
        <f>IF(Tableau210[[#This Row],[NB JP BUTA]]=1,"1 JP","") &amp; IF(Tableau210[[#This Row],[Nb BP BUTA]]=1," 1 BP","") &amp; IF(Tableau210[[#This Row],[Nb BP BUTA]]=2," 2 BP","")</f>
        <v xml:space="preserve"> 1 BP</v>
      </c>
      <c r="AL416" s="117" t="s">
        <v>103</v>
      </c>
      <c r="AM416" s="117">
        <f>IFERROR(+VLOOKUP(AY416,Tiges!$G$4:$I$569,3,FALSE),"")</f>
        <v>22</v>
      </c>
      <c r="AN416" s="48"/>
      <c r="AO416" s="118" t="s">
        <v>3424</v>
      </c>
      <c r="AP416" s="177" cm="1">
        <f t="array" ref="AP4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16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16" s="118" t="s">
        <v>3424</v>
      </c>
      <c r="AS416" s="177" t="str" cm="1">
        <f t="array" ref="AS4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416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416" s="118" t="s">
        <v>3424</v>
      </c>
      <c r="AV416" s="177" cm="1">
        <f t="array" ref="AV4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16" s="411" t="s">
        <v>3424</v>
      </c>
      <c r="AX416" s="117"/>
      <c r="AY416" s="117" cm="1">
        <f t="array" ref="AY416">IFERROR(_xlfn.XLOOKUP(Tableau210[[#This Row],[DN DONNEES BUTA ]]&amp;Tableau210[[#This Row],[PN DONNEES BUTA]],Tiges!$B$4:$B$79&amp;Tiges!$C$4:$C$79,Tiges!$G$4:$G$79),"")</f>
        <v>14</v>
      </c>
      <c r="AZ416" s="117"/>
      <c r="BA416" s="117" cm="1">
        <f t="array" ref="BA416">IFERROR(_xlfn.XLOOKUP(Tableau210[[#This Row],[DN DONNEES BUTA ]]&amp;Tableau210[[#This Row],[PN DONNEES BUTA]],Tiges!$B$4:$B$79&amp;Tiges!$C$4:$C$79,Tiges!$H$4:$H$79),"")</f>
        <v>70</v>
      </c>
      <c r="BB416" s="117"/>
      <c r="BC416" s="182">
        <f>IFERROR(VLOOKUP(Tableau210[[#This Row],[OPERATION]],Tableau4[],2,FALSE),"")</f>
        <v>1</v>
      </c>
      <c r="BD416" s="177" cm="1">
        <f t="array" ref="BD416">IFERROR(
   SUM(
      _xlfn._xlws.FILTER(
         Tableau3[Nb Platinage Joint],
         (Tableau3[ITEM]=Tableau210[[#This Row],[NOM]])*
         (Tableau3[Rep.]=Tableau210[[#This Row],[REPERE BUTA]])
      )
   ),
0)</f>
        <v>1</v>
      </c>
      <c r="BE416" s="182">
        <f>IFERROR(VLOOKUP(Tableau210[[#This Row],[OPERATION]],Tableau4[],3,FALSE),"")</f>
        <v>1</v>
      </c>
      <c r="BF416" s="177" cm="1">
        <f t="array" ref="BF416">IFERROR(
   SUM(
      _xlfn._xlws.FILTER(
         Tableau3[Joint Définitif Nb],
         (Tableau3[ITEM]=Tableau210[[#This Row],[NOM]])*
         (Tableau3[Rep.]=Tableau210[[#This Row],[REPERE BUTA]])
      )
   ),
0)</f>
        <v>1</v>
      </c>
      <c r="BG416" s="118" t="s">
        <v>3424</v>
      </c>
      <c r="BH416" s="177" t="str" cm="1">
        <f t="array" ref="BH4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16" s="118" t="s">
        <v>3424</v>
      </c>
      <c r="BK416" s="118" t="s">
        <v>3424</v>
      </c>
      <c r="BL416" s="167" t="s">
        <v>2380</v>
      </c>
      <c r="BM416" s="167"/>
      <c r="BN416" s="117"/>
      <c r="BO416" s="117"/>
      <c r="BP416" s="158"/>
      <c r="BQ416" s="158"/>
      <c r="BR416" s="158"/>
      <c r="BS416" s="48"/>
      <c r="BT416" s="48"/>
      <c r="BU416" s="48"/>
      <c r="BV416" s="48"/>
      <c r="BW416" s="48"/>
      <c r="BX416" s="48"/>
    </row>
    <row r="417" spans="1:76" ht="15.75" hidden="1" x14ac:dyDescent="0.25">
      <c r="A417" s="48" t="e" cm="1">
        <f t="array" ref="A417">_xlfn.XLOOKUP(Tableau210[[#This Row],[NOM]]&amp;Tableau210[[#This Row],[REPERE BUTA]],[6]!Tableau16[POSTE TECHNIQUE]&amp;[6]!Tableau16[Repere ADM],[6]!Tableau16[NUMERO CLIENT])</f>
        <v>#N/A</v>
      </c>
      <c r="B417" s="48" t="e" cm="1">
        <f t="array" ref="B417">_xlfn.XLOOKUP(Tableau210[[#This Row],[NOM]]&amp;Tableau210[[#This Row],[REPERE BUTA]],[6]!Tableau16[POSTE TECHNIQUE]&amp;[6]!Tableau16[Repere REF],[6]!Tableau16[NUMERO CLIENT])</f>
        <v>#N/A</v>
      </c>
      <c r="C417" s="48" cm="1">
        <f t="array" ref="C417">_xlfn.XLOOKUP(Tableau210[[#This Row],[NOM]]&amp;Tableau210[[#This Row],[Repere Ubleam]],[7]Sheet1!$C$2:$C$2995&amp;[7]Sheet1!$I$2:$I$2995,[7]Sheet1!$A$2:$A$2995)</f>
        <v>390</v>
      </c>
      <c r="D417" s="48" t="str">
        <f>C417&amp;""</f>
        <v>390</v>
      </c>
      <c r="E417" s="48" t="e">
        <v>#N/A</v>
      </c>
      <c r="F417" s="48" t="e">
        <v>#N/A</v>
      </c>
      <c r="G417" s="187" t="s">
        <v>1386</v>
      </c>
      <c r="H417" s="158" t="s">
        <v>1067</v>
      </c>
      <c r="I417" s="158" t="s">
        <v>80</v>
      </c>
      <c r="J417" s="158" t="s">
        <v>1071</v>
      </c>
      <c r="K417" s="158" t="str">
        <f>_xlfn.XLOOKUP(Tableau210[[#This Row],[NOM]],[8]LUT!$I$5:$I$301,[8]LUT!$N$5:$N$301)</f>
        <v>Echangeur</v>
      </c>
      <c r="L417" s="158" t="s">
        <v>115</v>
      </c>
      <c r="M417" s="119"/>
      <c r="N417" s="119" t="s">
        <v>115</v>
      </c>
      <c r="O417" s="119"/>
      <c r="P417" s="119"/>
      <c r="Q417" s="119"/>
      <c r="R417" s="119"/>
      <c r="S417" s="119"/>
      <c r="T417" s="119"/>
      <c r="U417" s="119"/>
      <c r="V417" s="119"/>
      <c r="W417" s="118" t="s">
        <v>2306</v>
      </c>
      <c r="X417" s="207" cm="1">
        <f t="array" ref="X4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17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7" s="118" t="s">
        <v>3424</v>
      </c>
      <c r="AA417" s="207" cm="1">
        <f t="array" ref="AA4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7" s="48"/>
      <c r="AD417" s="117" t="s">
        <v>2197</v>
      </c>
      <c r="AE417" s="119"/>
      <c r="AF417" s="181">
        <f>IFERROR(VLOOKUP(Tableau210[[#This Row],[OPERATION]],Tableau4[],5,FALSE),"")</f>
        <v>0</v>
      </c>
      <c r="AG417" s="178" cm="1">
        <f t="array" ref="AG417">IFERROR(
   SUM(
      _xlfn._xlws.FILTER(
         Tableau3[JP],
         (Tableau3[ITEM]=Tableau210[[#This Row],[NOM]])*
         (Tableau3[Rep.]=Tableau210[[#This Row],[REPERE BUTA]])
      )
   ),
0)</f>
        <v>0</v>
      </c>
      <c r="AH417" s="182">
        <f>IFERROR(VLOOKUP(Tableau210[[#This Row],[OPERATION]],Tableau4[],4,FALSE),"")</f>
        <v>1</v>
      </c>
      <c r="AI417" s="178" cm="1">
        <f t="array" ref="AI417">IFERROR(
   SUM(
      _xlfn._xlws.FILTER(
         Tableau3[BP],
         (Tableau3[ITEM]=Tableau210[[#This Row],[NOM]])*
         (Tableau3[Rep.]=Tableau210[[#This Row],[REPERE BUTA]])
      )
   ),
0)</f>
        <v>1</v>
      </c>
      <c r="AJ417" s="181" t="str">
        <f>IF(Tableau210[[#This Row],[NB JP EMIS]]=1,"1 JP","") &amp; IF(Tableau210[[#This Row],[NB BP EMIS]]=1," 1 BP","")</f>
        <v xml:space="preserve"> 1 BP</v>
      </c>
      <c r="AK417" s="178" t="str">
        <f>IF(Tableau210[[#This Row],[NB JP BUTA]]=1,"1 JP","") &amp; IF(Tableau210[[#This Row],[Nb BP BUTA]]=1," 1 BP","") &amp; IF(Tableau210[[#This Row],[Nb BP BUTA]]=2," 2 BP","")</f>
        <v xml:space="preserve"> 1 BP</v>
      </c>
      <c r="AL417" s="117" t="s">
        <v>103</v>
      </c>
      <c r="AM417" s="117">
        <f>IFERROR(+VLOOKUP(AY417,Tiges!$G$4:$I$569,3,FALSE),"")</f>
        <v>27</v>
      </c>
      <c r="AN417" s="48"/>
      <c r="AO417" s="118" t="s">
        <v>3424</v>
      </c>
      <c r="AP417" s="177" cm="1">
        <f t="array" ref="AP4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17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17" s="118" t="s">
        <v>3424</v>
      </c>
      <c r="AS417" s="177" t="str" cm="1">
        <f t="array" ref="AS4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17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17" s="118" t="s">
        <v>3424</v>
      </c>
      <c r="AV417" s="177" cm="1">
        <f t="array" ref="AV4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17" s="411" t="s">
        <v>3424</v>
      </c>
      <c r="AX417" s="117"/>
      <c r="AY417" s="117" cm="1">
        <f t="array" ref="AY417">IFERROR(_xlfn.XLOOKUP(Tableau210[[#This Row],[DN DONNEES BUTA ]]&amp;Tableau210[[#This Row],[PN DONNEES BUTA]],Tiges!$B$4:$B$79&amp;Tiges!$C$4:$C$79,Tiges!$G$4:$G$79),"")</f>
        <v>16</v>
      </c>
      <c r="AZ417" s="117"/>
      <c r="BA417" s="117" cm="1">
        <f t="array" ref="BA417">IFERROR(_xlfn.XLOOKUP(Tableau210[[#This Row],[DN DONNEES BUTA ]]&amp;Tableau210[[#This Row],[PN DONNEES BUTA]],Tiges!$B$4:$B$79&amp;Tiges!$C$4:$C$79,Tiges!$H$4:$H$79),"")</f>
        <v>90</v>
      </c>
      <c r="BB417" s="117"/>
      <c r="BC417" s="182">
        <f>IFERROR(VLOOKUP(Tableau210[[#This Row],[OPERATION]],Tableau4[],2,FALSE),"")</f>
        <v>1</v>
      </c>
      <c r="BD417" s="177" cm="1">
        <f t="array" ref="BD417">IFERROR(
   SUM(
      _xlfn._xlws.FILTER(
         Tableau3[Nb Platinage Joint],
         (Tableau3[ITEM]=Tableau210[[#This Row],[NOM]])*
         (Tableau3[Rep.]=Tableau210[[#This Row],[REPERE BUTA]])
      )
   ),
0)</f>
        <v>1</v>
      </c>
      <c r="BE417" s="182">
        <f>IFERROR(VLOOKUP(Tableau210[[#This Row],[OPERATION]],Tableau4[],3,FALSE),"")</f>
        <v>1</v>
      </c>
      <c r="BF417" s="177" cm="1">
        <f t="array" ref="BF417">IFERROR(
   SUM(
      _xlfn._xlws.FILTER(
         Tableau3[Joint Définitif Nb],
         (Tableau3[ITEM]=Tableau210[[#This Row],[NOM]])*
         (Tableau3[Rep.]=Tableau210[[#This Row],[REPERE BUTA]])
      )
   ),
0)</f>
        <v>1</v>
      </c>
      <c r="BG417" s="118" t="s">
        <v>3424</v>
      </c>
      <c r="BH417" s="177" t="str" cm="1">
        <f t="array" ref="BH4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17" s="118" t="s">
        <v>3424</v>
      </c>
      <c r="BK417" s="118" t="s">
        <v>3424</v>
      </c>
      <c r="BL417" s="167" t="s">
        <v>2380</v>
      </c>
      <c r="BM417" s="167"/>
      <c r="BN417" s="117"/>
      <c r="BO417" s="117"/>
      <c r="BP417" s="158"/>
      <c r="BQ417" s="158"/>
      <c r="BR417" s="158"/>
      <c r="BS417" s="48"/>
      <c r="BT417" s="48"/>
      <c r="BU417" s="48"/>
      <c r="BV417" s="48"/>
      <c r="BW417" s="48"/>
      <c r="BX417" s="48"/>
    </row>
    <row r="418" spans="1:76" ht="15.75" hidden="1" x14ac:dyDescent="0.25">
      <c r="A418" s="48" t="e" cm="1">
        <f t="array" ref="A418">_xlfn.XLOOKUP(Tableau210[[#This Row],[NOM]]&amp;Tableau210[[#This Row],[REPERE BUTA]],[6]!Tableau16[POSTE TECHNIQUE]&amp;[6]!Tableau16[Repere ADM],[6]!Tableau16[NUMERO CLIENT])</f>
        <v>#N/A</v>
      </c>
      <c r="B418" s="48" t="e" cm="1">
        <f t="array" ref="B418">_xlfn.XLOOKUP(Tableau210[[#This Row],[NOM]]&amp;Tableau210[[#This Row],[REPERE BUTA]],[6]!Tableau16[POSTE TECHNIQUE]&amp;[6]!Tableau16[Repere REF],[6]!Tableau16[NUMERO CLIENT])</f>
        <v>#N/A</v>
      </c>
      <c r="C418" s="48" cm="1">
        <f t="array" ref="C418">_xlfn.XLOOKUP(Tableau210[[#This Row],[NOM]]&amp;Tableau210[[#This Row],[Repere Ubleam]],[7]Sheet1!$C$2:$C$2995&amp;[7]Sheet1!$I$2:$I$2995,[7]Sheet1!$A$2:$A$2995)</f>
        <v>391</v>
      </c>
      <c r="D418" s="48" t="str">
        <f>C418&amp;""</f>
        <v>391</v>
      </c>
      <c r="E418" s="48" t="e">
        <v>#N/A</v>
      </c>
      <c r="F418" s="48" t="e">
        <v>#N/A</v>
      </c>
      <c r="G418" s="187" t="s">
        <v>1395</v>
      </c>
      <c r="H418" s="158" t="s">
        <v>1067</v>
      </c>
      <c r="I418" s="158" t="s">
        <v>80</v>
      </c>
      <c r="J418" s="158" t="s">
        <v>1071</v>
      </c>
      <c r="K418" s="158" t="str">
        <f>_xlfn.XLOOKUP(Tableau210[[#This Row],[NOM]],[8]LUT!$I$5:$I$301,[8]LUT!$N$5:$N$301)</f>
        <v>Echangeur</v>
      </c>
      <c r="L418" s="158" t="s">
        <v>73</v>
      </c>
      <c r="M418" s="119"/>
      <c r="N418" s="119" t="s">
        <v>73</v>
      </c>
      <c r="O418" s="119"/>
      <c r="P418" s="119"/>
      <c r="Q418" s="119"/>
      <c r="R418" s="119"/>
      <c r="S418" s="119"/>
      <c r="T418" s="119"/>
      <c r="U418" s="119"/>
      <c r="V418" s="119"/>
      <c r="W418" s="117" t="s">
        <v>2159</v>
      </c>
      <c r="X418" s="207" t="str" cm="1">
        <f t="array" ref="X4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Ø1216</v>
      </c>
      <c r="Y41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8" s="117" t="s">
        <v>3424</v>
      </c>
      <c r="AA418" s="207" cm="1">
        <f t="array" ref="AA4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41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8" s="48"/>
      <c r="AD418" s="117" t="s">
        <v>2233</v>
      </c>
      <c r="AE418" s="119"/>
      <c r="AF418" s="181">
        <f>IFERROR(VLOOKUP(Tableau210[[#This Row],[OPERATION]],Tableau4[],5,FALSE),"")</f>
        <v>0</v>
      </c>
      <c r="AG418" s="178" cm="1">
        <f t="array" ref="AG418">IFERROR(
   SUM(
      _xlfn._xlws.FILTER(
         Tableau3[JP],
         (Tableau3[ITEM]=Tableau210[[#This Row],[NOM]])*
         (Tableau3[Rep.]=Tableau210[[#This Row],[REPERE BUTA]])
      )
   ),
0)</f>
        <v>0</v>
      </c>
      <c r="AH418" s="182">
        <f>IFERROR(VLOOKUP(Tableau210[[#This Row],[OPERATION]],Tableau4[],4,FALSE),"")</f>
        <v>0</v>
      </c>
      <c r="AI418" s="178" cm="1">
        <f t="array" ref="AI418">IFERROR(
   SUM(
      _xlfn._xlws.FILTER(
         Tableau3[BP],
         (Tableau3[ITEM]=Tableau210[[#This Row],[NOM]])*
         (Tableau3[Rep.]=Tableau210[[#This Row],[REPERE BUTA]])
      )
   ),
0)</f>
        <v>0</v>
      </c>
      <c r="AJ418" s="181" t="str">
        <f>IF(Tableau210[[#This Row],[NB JP EMIS]]=1,"1 JP","") &amp; IF(Tableau210[[#This Row],[NB BP EMIS]]=1," 1 BP","")</f>
        <v/>
      </c>
      <c r="AK418" s="178" t="str">
        <f>IF(Tableau210[[#This Row],[NB JP BUTA]]=1,"1 JP","") &amp; IF(Tableau210[[#This Row],[Nb BP BUTA]]=1," 1 BP","") &amp; IF(Tableau210[[#This Row],[Nb BP BUTA]]=2," 2 BP","")</f>
        <v/>
      </c>
      <c r="AL418" s="117" t="s">
        <v>2527</v>
      </c>
      <c r="AM418" s="117" t="str">
        <f>IFERROR(+VLOOKUP(AY418,Tiges!$G$4:$I$569,3,FALSE),"")</f>
        <v/>
      </c>
      <c r="AN418" s="48"/>
      <c r="AO418" s="117" t="s">
        <v>3424</v>
      </c>
      <c r="AP418" s="177" cm="1">
        <f t="array" ref="AP4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18" s="411" t="s">
        <v>3424</v>
      </c>
      <c r="AR418" s="117" t="s">
        <v>3424</v>
      </c>
      <c r="AS418" s="177" cm="1">
        <f t="array" ref="AS4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18" s="411" t="s">
        <v>3424</v>
      </c>
      <c r="AU418" s="117" t="s">
        <v>3424</v>
      </c>
      <c r="AV418" s="177" cm="1">
        <f t="array" ref="AV4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18" s="411" t="s">
        <v>3424</v>
      </c>
      <c r="AX418" s="117"/>
      <c r="AY418" s="117" t="str" cm="1">
        <f t="array" ref="AY418">IFERROR(_xlfn.XLOOKUP(Tableau210[[#This Row],[DN DONNEES BUTA ]]&amp;Tableau210[[#This Row],[PN DONNEES BUTA]],Tiges!$B$4:$B$79&amp;Tiges!$C$4:$C$79,Tiges!$G$4:$G$79),"")</f>
        <v/>
      </c>
      <c r="AZ418" s="117"/>
      <c r="BA418" s="117" t="str" cm="1">
        <f t="array" ref="BA418">IFERROR(_xlfn.XLOOKUP(Tableau210[[#This Row],[DN DONNEES BUTA ]]&amp;Tableau210[[#This Row],[PN DONNEES BUTA]],Tiges!$B$4:$B$79&amp;Tiges!$C$4:$C$79,Tiges!$H$4:$H$79),"")</f>
        <v/>
      </c>
      <c r="BB418" s="117"/>
      <c r="BC418" s="182">
        <f>IFERROR(VLOOKUP(Tableau210[[#This Row],[OPERATION]],Tableau4[],2,FALSE),"")</f>
        <v>0</v>
      </c>
      <c r="BD418" s="177" cm="1">
        <f t="array" ref="BD418">IFERROR(
   SUM(
      _xlfn._xlws.FILTER(
         Tableau3[Nb Platinage Joint],
         (Tableau3[ITEM]=Tableau210[[#This Row],[NOM]])*
         (Tableau3[Rep.]=Tableau210[[#This Row],[REPERE BUTA]])
      )
   ),
0)</f>
        <v>0</v>
      </c>
      <c r="BE418" s="182">
        <f>IFERROR(VLOOKUP(Tableau210[[#This Row],[OPERATION]],Tableau4[],3,FALSE),"")</f>
        <v>1</v>
      </c>
      <c r="BF418" s="177" cm="1">
        <f t="array" ref="BF418">IFERROR(
   SUM(
      _xlfn._xlws.FILTER(
         Tableau3[Joint Définitif Nb],
         (Tableau3[ITEM]=Tableau210[[#This Row],[NOM]])*
         (Tableau3[Rep.]=Tableau210[[#This Row],[REPERE BUTA]])
      )
   ),
0)</f>
        <v>0</v>
      </c>
      <c r="BG418" s="117" t="s">
        <v>3424</v>
      </c>
      <c r="BH418" s="177" cm="1">
        <f t="array" ref="BH4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418" s="411" t="s">
        <v>3424</v>
      </c>
      <c r="BJ418" s="117" t="s">
        <v>3424</v>
      </c>
      <c r="BK418" s="117" t="s">
        <v>3424</v>
      </c>
      <c r="BL418" s="167" t="s">
        <v>2457</v>
      </c>
      <c r="BM418" s="167"/>
      <c r="BN418" s="117"/>
      <c r="BO418" s="117"/>
      <c r="BP418" s="158"/>
      <c r="BQ418" s="158"/>
      <c r="BR418" s="158"/>
      <c r="BS418" s="48"/>
      <c r="BT418" s="48"/>
      <c r="BU418" s="48"/>
      <c r="BV418" s="48"/>
      <c r="BW418" s="48"/>
      <c r="BX418" s="48"/>
    </row>
    <row r="419" spans="1:76" ht="15.75" hidden="1" x14ac:dyDescent="0.25">
      <c r="A419" s="48" t="e" cm="1">
        <f t="array" ref="A419">_xlfn.XLOOKUP(Tableau210[[#This Row],[NOM]]&amp;Tableau210[[#This Row],[REPERE BUTA]],[6]!Tableau16[POSTE TECHNIQUE]&amp;[6]!Tableau16[Repere ADM],[6]!Tableau16[NUMERO CLIENT])</f>
        <v>#N/A</v>
      </c>
      <c r="B419" s="48" t="e" cm="1">
        <f t="array" ref="B419">_xlfn.XLOOKUP(Tableau210[[#This Row],[NOM]]&amp;Tableau210[[#This Row],[REPERE BUTA]],[6]!Tableau16[POSTE TECHNIQUE]&amp;[6]!Tableau16[Repere REF],[6]!Tableau16[NUMERO CLIENT])</f>
        <v>#N/A</v>
      </c>
      <c r="C419" s="48" cm="1">
        <f t="array" ref="C419">_xlfn.XLOOKUP(Tableau210[[#This Row],[NOM]]&amp;Tableau210[[#This Row],[Repere Ubleam]],[7]Sheet1!$C$2:$C$2995&amp;[7]Sheet1!$I$2:$I$2995,[7]Sheet1!$A$2:$A$2995)</f>
        <v>392</v>
      </c>
      <c r="D419" s="48" t="str">
        <f>C419&amp;""</f>
        <v>392</v>
      </c>
      <c r="E419" s="48" t="e">
        <v>#N/A</v>
      </c>
      <c r="F419" s="48" t="e">
        <v>#N/A</v>
      </c>
      <c r="G419" s="187" t="s">
        <v>1395</v>
      </c>
      <c r="H419" s="158" t="s">
        <v>1067</v>
      </c>
      <c r="I419" s="158" t="s">
        <v>80</v>
      </c>
      <c r="J419" s="158" t="s">
        <v>1071</v>
      </c>
      <c r="K419" s="158" t="str">
        <f>_xlfn.XLOOKUP(Tableau210[[#This Row],[NOM]],[8]LUT!$I$5:$I$301,[8]LUT!$N$5:$N$301)</f>
        <v>Echangeur</v>
      </c>
      <c r="L419" s="158" t="s">
        <v>83</v>
      </c>
      <c r="M419" s="158"/>
      <c r="N419" s="158" t="s">
        <v>83</v>
      </c>
      <c r="O419" s="158"/>
      <c r="P419" s="158"/>
      <c r="Q419" s="158"/>
      <c r="R419" s="158"/>
      <c r="S419" s="158"/>
      <c r="T419" s="158"/>
      <c r="U419" s="158"/>
      <c r="V419" s="158"/>
      <c r="W419" s="117" t="s">
        <v>2159</v>
      </c>
      <c r="X419" s="208" cm="1">
        <f t="array" ref="X4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419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19" s="117" t="s">
        <v>3424</v>
      </c>
      <c r="AA419" s="208" cm="1">
        <f t="array" ref="AA4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19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19" s="159"/>
      <c r="AD419" s="117" t="s">
        <v>2197</v>
      </c>
      <c r="AE419" s="158"/>
      <c r="AF419" s="181">
        <f>IFERROR(VLOOKUP(Tableau210[[#This Row],[OPERATION]],Tableau4[],5,FALSE),"")</f>
        <v>0</v>
      </c>
      <c r="AG419" s="179" cm="1">
        <f t="array" ref="AG419">IFERROR(
   SUM(
      _xlfn._xlws.FILTER(
         Tableau3[JP],
         (Tableau3[ITEM]=Tableau210[[#This Row],[NOM]])*
         (Tableau3[Rep.]=Tableau210[[#This Row],[REPERE BUTA]])
      )
   ),
0)</f>
        <v>0</v>
      </c>
      <c r="AH419" s="182">
        <f>IFERROR(VLOOKUP(Tableau210[[#This Row],[OPERATION]],Tableau4[],4,FALSE),"")</f>
        <v>1</v>
      </c>
      <c r="AI419" s="179" cm="1">
        <f t="array" ref="AI419">IFERROR(
   SUM(
      _xlfn._xlws.FILTER(
         Tableau3[BP],
         (Tableau3[ITEM]=Tableau210[[#This Row],[NOM]])*
         (Tableau3[Rep.]=Tableau210[[#This Row],[REPERE BUTA]])
      )
   ),
0)</f>
        <v>1</v>
      </c>
      <c r="AJ419" s="183" t="str">
        <f>IF(Tableau210[[#This Row],[NB JP EMIS]]=1,"1 JP","") &amp; IF(Tableau210[[#This Row],[NB BP EMIS]]=1," 1 BP","")</f>
        <v xml:space="preserve"> 1 BP</v>
      </c>
      <c r="AK419" s="179" t="str">
        <f>IF(Tableau210[[#This Row],[NB JP BUTA]]=1,"1 JP","") &amp; IF(Tableau210[[#This Row],[Nb BP BUTA]]=1," 1 BP","") &amp; IF(Tableau210[[#This Row],[Nb BP BUTA]]=2," 2 BP","")</f>
        <v xml:space="preserve"> 1 BP</v>
      </c>
      <c r="AL419" s="118" t="s">
        <v>2527</v>
      </c>
      <c r="AM419" s="118">
        <f>IFERROR(+VLOOKUP(AY419,Tiges!$G$4:$I$569,3,FALSE),"")</f>
        <v>46</v>
      </c>
      <c r="AN419" s="159"/>
      <c r="AO419" s="117" t="s">
        <v>3424</v>
      </c>
      <c r="AP419" s="180" cm="1">
        <f t="array" ref="AP4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419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419" s="117" t="s">
        <v>3424</v>
      </c>
      <c r="AS419" s="180" t="str" cm="1">
        <f t="array" ref="AS4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419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419" s="117" t="s">
        <v>3424</v>
      </c>
      <c r="AV419" s="180" t="str" cm="1">
        <f t="array" ref="AV4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19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19" s="118"/>
      <c r="AY419" s="118" cm="1">
        <f t="array" ref="AY419">IFERROR(_xlfn.XLOOKUP(Tableau210[[#This Row],[DN DONNEES BUTA ]]&amp;Tableau210[[#This Row],[PN DONNEES BUTA]],Tiges!$B$4:$B$79&amp;Tiges!$C$4:$C$79,Tiges!$G$4:$G$79),"")</f>
        <v>30</v>
      </c>
      <c r="AZ419" s="118"/>
      <c r="BA419" s="118" cm="1">
        <f t="array" ref="BA419">IFERROR(_xlfn.XLOOKUP(Tableau210[[#This Row],[DN DONNEES BUTA ]]&amp;Tableau210[[#This Row],[PN DONNEES BUTA]],Tiges!$B$4:$B$79&amp;Tiges!$C$4:$C$79,Tiges!$H$4:$H$79),"")</f>
        <v>160</v>
      </c>
      <c r="BB419" s="118"/>
      <c r="BC419" s="182">
        <f>IFERROR(VLOOKUP(Tableau210[[#This Row],[OPERATION]],Tableau4[],2,FALSE),"")</f>
        <v>1</v>
      </c>
      <c r="BD419" s="180" cm="1">
        <f t="array" ref="BD419">IFERROR(
   SUM(
      _xlfn._xlws.FILTER(
         Tableau3[Nb Platinage Joint],
         (Tableau3[ITEM]=Tableau210[[#This Row],[NOM]])*
         (Tableau3[Rep.]=Tableau210[[#This Row],[REPERE BUTA]])
      )
   ),
0)</f>
        <v>1</v>
      </c>
      <c r="BE419" s="182">
        <f>IFERROR(VLOOKUP(Tableau210[[#This Row],[OPERATION]],Tableau4[],3,FALSE),"")</f>
        <v>1</v>
      </c>
      <c r="BF419" s="180" cm="1">
        <f t="array" ref="BF419">IFERROR(
   SUM(
      _xlfn._xlws.FILTER(
         Tableau3[Joint Définitif Nb],
         (Tableau3[ITEM]=Tableau210[[#This Row],[NOM]])*
         (Tableau3[Rep.]=Tableau210[[#This Row],[REPERE BUTA]])
      )
   ),
0)</f>
        <v>1</v>
      </c>
      <c r="BG419" s="117" t="s">
        <v>3424</v>
      </c>
      <c r="BH419" s="180" t="str" cm="1">
        <f t="array" ref="BH4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19" s="411" t="s">
        <v>129</v>
      </c>
      <c r="BJ419" s="117" t="s">
        <v>3424</v>
      </c>
      <c r="BK419" s="117" t="s">
        <v>3424</v>
      </c>
      <c r="BL419" s="167" t="s">
        <v>2380</v>
      </c>
      <c r="BM419" s="210"/>
      <c r="BN419" s="118"/>
      <c r="BO419" s="118"/>
      <c r="BP419" s="158"/>
      <c r="BQ419" s="158"/>
      <c r="BR419" s="158"/>
      <c r="BS419" s="159"/>
      <c r="BT419" s="159"/>
      <c r="BU419" s="159"/>
      <c r="BV419" s="159"/>
      <c r="BW419" s="159"/>
      <c r="BX419" s="159"/>
    </row>
    <row r="420" spans="1:76" ht="15.75" hidden="1" x14ac:dyDescent="0.25">
      <c r="A420" s="48" t="e" cm="1">
        <f t="array" ref="A420">_xlfn.XLOOKUP(Tableau210[[#This Row],[NOM]]&amp;Tableau210[[#This Row],[REPERE BUTA]],[6]!Tableau16[POSTE TECHNIQUE]&amp;[6]!Tableau16[Repere ADM],[6]!Tableau16[NUMERO CLIENT])</f>
        <v>#N/A</v>
      </c>
      <c r="B420" s="48" t="e" cm="1">
        <f t="array" ref="B420">_xlfn.XLOOKUP(Tableau210[[#This Row],[NOM]]&amp;Tableau210[[#This Row],[REPERE BUTA]],[6]!Tableau16[POSTE TECHNIQUE]&amp;[6]!Tableau16[Repere REF],[6]!Tableau16[NUMERO CLIENT])</f>
        <v>#N/A</v>
      </c>
      <c r="C420" s="48" cm="1">
        <f t="array" ref="C420">_xlfn.XLOOKUP(Tableau210[[#This Row],[NOM]]&amp;Tableau210[[#This Row],[Repere Ubleam]],[7]Sheet1!$C$2:$C$2995&amp;[7]Sheet1!$I$2:$I$2995,[7]Sheet1!$A$2:$A$2995)</f>
        <v>393</v>
      </c>
      <c r="D420" s="48" t="str">
        <f>C420&amp;""</f>
        <v>393</v>
      </c>
      <c r="E420" s="48" t="e">
        <v>#N/A</v>
      </c>
      <c r="F420" s="48" t="e">
        <v>#N/A</v>
      </c>
      <c r="G420" s="187" t="s">
        <v>1395</v>
      </c>
      <c r="H420" s="158" t="s">
        <v>1067</v>
      </c>
      <c r="I420" s="158" t="s">
        <v>80</v>
      </c>
      <c r="J420" s="158" t="s">
        <v>1071</v>
      </c>
      <c r="K420" s="158" t="str">
        <f>_xlfn.XLOOKUP(Tableau210[[#This Row],[NOM]],[8]LUT!$I$5:$I$301,[8]LUT!$N$5:$N$301)</f>
        <v>Echangeur</v>
      </c>
      <c r="L420" s="158" t="s">
        <v>75</v>
      </c>
      <c r="M420" s="158"/>
      <c r="N420" s="158" t="s">
        <v>75</v>
      </c>
      <c r="O420" s="119"/>
      <c r="P420" s="119"/>
      <c r="Q420" s="119"/>
      <c r="R420" s="119"/>
      <c r="S420" s="119"/>
      <c r="T420" s="119"/>
      <c r="U420" s="119"/>
      <c r="V420" s="119"/>
      <c r="W420" s="148">
        <v>50</v>
      </c>
      <c r="X420" s="207" cm="1">
        <f t="array" ref="X4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2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20" s="148">
        <v>20</v>
      </c>
      <c r="AA420" s="207" cm="1">
        <f t="array" ref="AA4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20" s="48"/>
      <c r="AD420" s="117" t="s">
        <v>2196</v>
      </c>
      <c r="AE420" s="119"/>
      <c r="AF420" s="181">
        <f>IFERROR(VLOOKUP(Tableau210[[#This Row],[OPERATION]],Tableau4[],5,FALSE),"")</f>
        <v>0</v>
      </c>
      <c r="AG420" s="178" cm="1">
        <f t="array" ref="AG420">IFERROR(
   SUM(
      _xlfn._xlws.FILTER(
         Tableau3[JP],
         (Tableau3[ITEM]=Tableau210[[#This Row],[NOM]])*
         (Tableau3[Rep.]=Tableau210[[#This Row],[REPERE BUTA]])
      )
   ),
0)</f>
        <v>0</v>
      </c>
      <c r="AH420" s="182">
        <f>IFERROR(VLOOKUP(Tableau210[[#This Row],[OPERATION]],Tableau4[],4,FALSE),"")</f>
        <v>0</v>
      </c>
      <c r="AI420" s="178" cm="1">
        <f t="array" ref="AI420">IFERROR(
   SUM(
      _xlfn._xlws.FILTER(
         Tableau3[BP],
         (Tableau3[ITEM]=Tableau210[[#This Row],[NOM]])*
         (Tableau3[Rep.]=Tableau210[[#This Row],[REPERE BUTA]])
      )
   ),
0)</f>
        <v>0</v>
      </c>
      <c r="AJ420" s="181" t="str">
        <f>IF(Tableau210[[#This Row],[NB JP EMIS]]=1,"1 JP","") &amp; IF(Tableau210[[#This Row],[NB BP EMIS]]=1," 1 BP","")</f>
        <v/>
      </c>
      <c r="AK420" s="178" t="str">
        <f>IF(Tableau210[[#This Row],[NB JP BUTA]]=1,"1 JP","") &amp; IF(Tableau210[[#This Row],[Nb BP BUTA]]=1," 1 BP","") &amp; IF(Tableau210[[#This Row],[Nb BP BUTA]]=2," 2 BP","")</f>
        <v/>
      </c>
      <c r="AL420" s="117" t="s">
        <v>2527</v>
      </c>
      <c r="AM420" s="117">
        <f>IFERROR(+VLOOKUP(AY420,Tiges!$G$4:$I$569,3,FALSE),"")</f>
        <v>27</v>
      </c>
      <c r="AN420" s="48"/>
      <c r="AO420" s="117">
        <v>4</v>
      </c>
      <c r="AP420" s="177" cm="1">
        <f t="array" ref="AP4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20" s="117" t="s">
        <v>2163</v>
      </c>
      <c r="AS420" s="177" t="str" cm="1">
        <f t="array" ref="AS4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20" s="117" t="s">
        <v>1123</v>
      </c>
      <c r="AV420" s="177" t="str" cm="1">
        <f t="array" ref="AV4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0" s="117"/>
      <c r="AY420" s="117" cm="1">
        <f t="array" ref="AY420">IFERROR(_xlfn.XLOOKUP(Tableau210[[#This Row],[DN DONNEES BUTA ]]&amp;Tableau210[[#This Row],[PN DONNEES BUTA]],Tiges!$B$4:$B$79&amp;Tiges!$C$4:$C$79,Tiges!$G$4:$G$79),"")</f>
        <v>16</v>
      </c>
      <c r="AZ420" s="117"/>
      <c r="BA420" s="117" cm="1">
        <f t="array" ref="BA420">IFERROR(_xlfn.XLOOKUP(Tableau210[[#This Row],[DN DONNEES BUTA ]]&amp;Tableau210[[#This Row],[PN DONNEES BUTA]],Tiges!$B$4:$B$79&amp;Tiges!$C$4:$C$79,Tiges!$H$4:$H$79),"")</f>
        <v>90</v>
      </c>
      <c r="BB420" s="117"/>
      <c r="BC420" s="182">
        <f>IFERROR(VLOOKUP(Tableau210[[#This Row],[OPERATION]],Tableau4[],2,FALSE),"")</f>
        <v>0</v>
      </c>
      <c r="BD420" s="177" cm="1">
        <f t="array" ref="BD420">IFERROR(
   SUM(
      _xlfn._xlws.FILTER(
         Tableau3[Nb Platinage Joint],
         (Tableau3[ITEM]=Tableau210[[#This Row],[NOM]])*
         (Tableau3[Rep.]=Tableau210[[#This Row],[REPERE BUTA]])
      )
   ),
0)</f>
        <v>0</v>
      </c>
      <c r="BE420" s="182">
        <f>IFERROR(VLOOKUP(Tableau210[[#This Row],[OPERATION]],Tableau4[],3,FALSE),"")</f>
        <v>1</v>
      </c>
      <c r="BF420" s="177" cm="1">
        <f t="array" ref="BF420">IFERROR(
   SUM(
      _xlfn._xlws.FILTER(
         Tableau3[Joint Définitif Nb],
         (Tableau3[ITEM]=Tableau210[[#This Row],[NOM]])*
         (Tableau3[Rep.]=Tableau210[[#This Row],[REPERE BUTA]])
      )
   ),
0)</f>
        <v>1</v>
      </c>
      <c r="BG420" s="117" t="s">
        <v>129</v>
      </c>
      <c r="BH420" s="177" t="str" cm="1">
        <f t="array" ref="BH4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20" s="117" t="s">
        <v>2268</v>
      </c>
      <c r="BK420" s="117" t="s">
        <v>2269</v>
      </c>
      <c r="BL420" s="167" t="s">
        <v>2380</v>
      </c>
      <c r="BM420" s="167"/>
      <c r="BN420" s="117"/>
      <c r="BO420" s="117"/>
      <c r="BP420" s="158"/>
      <c r="BQ420" s="158"/>
      <c r="BR420" s="158"/>
      <c r="BS420" s="48"/>
      <c r="BT420" s="48"/>
      <c r="BU420" s="48"/>
      <c r="BV420" s="48"/>
      <c r="BW420" s="48"/>
      <c r="BX420" s="48"/>
    </row>
    <row r="421" spans="1:76" ht="15.75" hidden="1" x14ac:dyDescent="0.25">
      <c r="A421" s="48" t="e" cm="1">
        <f t="array" ref="A421">_xlfn.XLOOKUP(Tableau210[[#This Row],[NOM]]&amp;Tableau210[[#This Row],[REPERE BUTA]],[6]!Tableau16[POSTE TECHNIQUE]&amp;[6]!Tableau16[Repere ADM],[6]!Tableau16[NUMERO CLIENT])</f>
        <v>#N/A</v>
      </c>
      <c r="B421" s="48" t="e" cm="1">
        <f t="array" ref="B421">_xlfn.XLOOKUP(Tableau210[[#This Row],[NOM]]&amp;Tableau210[[#This Row],[REPERE BUTA]],[6]!Tableau16[POSTE TECHNIQUE]&amp;[6]!Tableau16[Repere REF],[6]!Tableau16[NUMERO CLIENT])</f>
        <v>#N/A</v>
      </c>
      <c r="C421" s="48" cm="1">
        <f t="array" ref="C421">_xlfn.XLOOKUP(Tableau210[[#This Row],[NOM]]&amp;Tableau210[[#This Row],[Repere Ubleam]],[7]Sheet1!$C$2:$C$2995&amp;[7]Sheet1!$I$2:$I$2995,[7]Sheet1!$A$2:$A$2995)</f>
        <v>394</v>
      </c>
      <c r="D421" s="48" t="str">
        <f>C421&amp;""</f>
        <v>394</v>
      </c>
      <c r="E421" s="48" t="e">
        <v>#N/A</v>
      </c>
      <c r="F421" s="48" t="e">
        <v>#N/A</v>
      </c>
      <c r="G421" s="187" t="s">
        <v>1395</v>
      </c>
      <c r="H421" s="158" t="s">
        <v>1067</v>
      </c>
      <c r="I421" s="158" t="s">
        <v>80</v>
      </c>
      <c r="J421" s="158" t="s">
        <v>1071</v>
      </c>
      <c r="K421" s="158" t="str">
        <f>_xlfn.XLOOKUP(Tableau210[[#This Row],[NOM]],[8]LUT!$I$5:$I$301,[8]LUT!$N$5:$N$301)</f>
        <v>Echangeur</v>
      </c>
      <c r="L421" s="158" t="s">
        <v>70</v>
      </c>
      <c r="M421" s="158"/>
      <c r="N421" s="158" t="s">
        <v>70</v>
      </c>
      <c r="O421" s="119"/>
      <c r="P421" s="119"/>
      <c r="Q421" s="119"/>
      <c r="R421" s="119"/>
      <c r="S421" s="119"/>
      <c r="T421" s="119"/>
      <c r="U421" s="119"/>
      <c r="V421" s="119"/>
      <c r="W421" s="148">
        <v>50</v>
      </c>
      <c r="X421" s="207" cm="1">
        <f t="array" ref="X4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2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21" s="148">
        <v>20</v>
      </c>
      <c r="AA421" s="207" cm="1">
        <f t="array" ref="AA4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21" s="48"/>
      <c r="AD421" s="117" t="s">
        <v>2196</v>
      </c>
      <c r="AE421" s="119"/>
      <c r="AF421" s="181">
        <f>IFERROR(VLOOKUP(Tableau210[[#This Row],[OPERATION]],Tableau4[],5,FALSE),"")</f>
        <v>0</v>
      </c>
      <c r="AG421" s="178" cm="1">
        <f t="array" ref="AG421">IFERROR(
   SUM(
      _xlfn._xlws.FILTER(
         Tableau3[JP],
         (Tableau3[ITEM]=Tableau210[[#This Row],[NOM]])*
         (Tableau3[Rep.]=Tableau210[[#This Row],[REPERE BUTA]])
      )
   ),
0)</f>
        <v>0</v>
      </c>
      <c r="AH421" s="182">
        <f>IFERROR(VLOOKUP(Tableau210[[#This Row],[OPERATION]],Tableau4[],4,FALSE),"")</f>
        <v>0</v>
      </c>
      <c r="AI421" s="178" cm="1">
        <f t="array" ref="AI421">IFERROR(
   SUM(
      _xlfn._xlws.FILTER(
         Tableau3[BP],
         (Tableau3[ITEM]=Tableau210[[#This Row],[NOM]])*
         (Tableau3[Rep.]=Tableau210[[#This Row],[REPERE BUTA]])
      )
   ),
0)</f>
        <v>0</v>
      </c>
      <c r="AJ421" s="181" t="str">
        <f>IF(Tableau210[[#This Row],[NB JP EMIS]]=1,"1 JP","") &amp; IF(Tableau210[[#This Row],[NB BP EMIS]]=1," 1 BP","")</f>
        <v/>
      </c>
      <c r="AK421" s="178" t="str">
        <f>IF(Tableau210[[#This Row],[NB JP BUTA]]=1,"1 JP","") &amp; IF(Tableau210[[#This Row],[Nb BP BUTA]]=1," 1 BP","") &amp; IF(Tableau210[[#This Row],[Nb BP BUTA]]=2," 2 BP","")</f>
        <v/>
      </c>
      <c r="AL421" s="117" t="s">
        <v>2527</v>
      </c>
      <c r="AM421" s="117">
        <f>IFERROR(+VLOOKUP(AY421,Tiges!$G$4:$I$569,3,FALSE),"")</f>
        <v>27</v>
      </c>
      <c r="AN421" s="48"/>
      <c r="AO421" s="117">
        <v>4</v>
      </c>
      <c r="AP421" s="177" cm="1">
        <f t="array" ref="AP4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21" s="117" t="s">
        <v>2163</v>
      </c>
      <c r="AS421" s="177" t="str" cm="1">
        <f t="array" ref="AS4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21" s="117" t="s">
        <v>1123</v>
      </c>
      <c r="AV421" s="177" t="str" cm="1">
        <f t="array" ref="AV4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1" s="117"/>
      <c r="AY421" s="117" cm="1">
        <f t="array" ref="AY421">IFERROR(_xlfn.XLOOKUP(Tableau210[[#This Row],[DN DONNEES BUTA ]]&amp;Tableau210[[#This Row],[PN DONNEES BUTA]],Tiges!$B$4:$B$79&amp;Tiges!$C$4:$C$79,Tiges!$G$4:$G$79),"")</f>
        <v>16</v>
      </c>
      <c r="AZ421" s="117"/>
      <c r="BA421" s="117" cm="1">
        <f t="array" ref="BA421">IFERROR(_xlfn.XLOOKUP(Tableau210[[#This Row],[DN DONNEES BUTA ]]&amp;Tableau210[[#This Row],[PN DONNEES BUTA]],Tiges!$B$4:$B$79&amp;Tiges!$C$4:$C$79,Tiges!$H$4:$H$79),"")</f>
        <v>90</v>
      </c>
      <c r="BB421" s="117"/>
      <c r="BC421" s="182">
        <f>IFERROR(VLOOKUP(Tableau210[[#This Row],[OPERATION]],Tableau4[],2,FALSE),"")</f>
        <v>0</v>
      </c>
      <c r="BD421" s="177" cm="1">
        <f t="array" ref="BD421">IFERROR(
   SUM(
      _xlfn._xlws.FILTER(
         Tableau3[Nb Platinage Joint],
         (Tableau3[ITEM]=Tableau210[[#This Row],[NOM]])*
         (Tableau3[Rep.]=Tableau210[[#This Row],[REPERE BUTA]])
      )
   ),
0)</f>
        <v>0</v>
      </c>
      <c r="BE421" s="182">
        <f>IFERROR(VLOOKUP(Tableau210[[#This Row],[OPERATION]],Tableau4[],3,FALSE),"")</f>
        <v>1</v>
      </c>
      <c r="BF421" s="177" cm="1">
        <f t="array" ref="BF421">IFERROR(
   SUM(
      _xlfn._xlws.FILTER(
         Tableau3[Joint Définitif Nb],
         (Tableau3[ITEM]=Tableau210[[#This Row],[NOM]])*
         (Tableau3[Rep.]=Tableau210[[#This Row],[REPERE BUTA]])
      )
   ),
0)</f>
        <v>1</v>
      </c>
      <c r="BG421" s="117" t="s">
        <v>129</v>
      </c>
      <c r="BH421" s="177" t="str" cm="1">
        <f t="array" ref="BH4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21" s="117" t="s">
        <v>2268</v>
      </c>
      <c r="BK421" s="117" t="s">
        <v>2269</v>
      </c>
      <c r="BL421" s="167" t="s">
        <v>2380</v>
      </c>
      <c r="BM421" s="167"/>
      <c r="BN421" s="117"/>
      <c r="BO421" s="117"/>
      <c r="BP421" s="158"/>
      <c r="BQ421" s="158"/>
      <c r="BR421" s="158"/>
      <c r="BS421" s="48"/>
      <c r="BT421" s="48"/>
      <c r="BU421" s="48"/>
      <c r="BV421" s="48"/>
      <c r="BW421" s="48"/>
      <c r="BX421" s="48"/>
    </row>
    <row r="422" spans="1:76" ht="15.75" hidden="1" x14ac:dyDescent="0.25">
      <c r="A422" s="48" t="e" cm="1">
        <f t="array" ref="A422">_xlfn.XLOOKUP(Tableau210[[#This Row],[NOM]]&amp;Tableau210[[#This Row],[REPERE BUTA]],[6]!Tableau16[POSTE TECHNIQUE]&amp;[6]!Tableau16[Repere ADM],[6]!Tableau16[NUMERO CLIENT])</f>
        <v>#N/A</v>
      </c>
      <c r="B422" s="48" t="e" cm="1">
        <f t="array" ref="B422">_xlfn.XLOOKUP(Tableau210[[#This Row],[NOM]]&amp;Tableau210[[#This Row],[REPERE BUTA]],[6]!Tableau16[POSTE TECHNIQUE]&amp;[6]!Tableau16[Repere REF],[6]!Tableau16[NUMERO CLIENT])</f>
        <v>#N/A</v>
      </c>
      <c r="C422" s="48" cm="1">
        <f t="array" ref="C422">_xlfn.XLOOKUP(Tableau210[[#This Row],[NOM]]&amp;Tableau210[[#This Row],[Repere Ubleam]],[7]Sheet1!$C$2:$C$2995&amp;[7]Sheet1!$I$2:$I$2995,[7]Sheet1!$A$2:$A$2995)</f>
        <v>395</v>
      </c>
      <c r="D422" s="48" t="str">
        <f>C422&amp;""</f>
        <v>395</v>
      </c>
      <c r="E422" s="48" t="e">
        <v>#N/A</v>
      </c>
      <c r="F422" s="48"/>
      <c r="G422" s="187" t="s">
        <v>1395</v>
      </c>
      <c r="H422" s="158" t="s">
        <v>1067</v>
      </c>
      <c r="I422" s="158" t="s">
        <v>80</v>
      </c>
      <c r="J422" s="158" t="s">
        <v>1071</v>
      </c>
      <c r="K422" s="158" t="str">
        <f>_xlfn.XLOOKUP(Tableau210[[#This Row],[NOM]],[8]LUT!$I$5:$I$301,[8]LUT!$N$5:$N$301)</f>
        <v>Echangeur</v>
      </c>
      <c r="L422" s="158" t="s">
        <v>76</v>
      </c>
      <c r="M422" s="158"/>
      <c r="N422" s="158" t="s">
        <v>76</v>
      </c>
      <c r="O422" s="119"/>
      <c r="P422" s="119"/>
      <c r="Q422" s="119"/>
      <c r="R422" s="119"/>
      <c r="S422" s="119"/>
      <c r="T422" s="119"/>
      <c r="U422" s="119"/>
      <c r="V422" s="119"/>
      <c r="W422" s="148">
        <v>50</v>
      </c>
      <c r="X422" s="207" cm="1">
        <f t="array" ref="X4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2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22" s="148">
        <v>20</v>
      </c>
      <c r="AA422" s="207" cm="1">
        <f t="array" ref="AA4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22" s="48"/>
      <c r="AD422" s="117" t="s">
        <v>2196</v>
      </c>
      <c r="AE422" s="119"/>
      <c r="AF422" s="181">
        <f>IFERROR(VLOOKUP(Tableau210[[#This Row],[OPERATION]],Tableau4[],5,FALSE),"")</f>
        <v>0</v>
      </c>
      <c r="AG422" s="178" cm="1">
        <f t="array" ref="AG422">IFERROR(
   SUM(
      _xlfn._xlws.FILTER(
         Tableau3[JP],
         (Tableau3[ITEM]=Tableau210[[#This Row],[NOM]])*
         (Tableau3[Rep.]=Tableau210[[#This Row],[REPERE BUTA]])
      )
   ),
0)</f>
        <v>0</v>
      </c>
      <c r="AH422" s="182">
        <f>IFERROR(VLOOKUP(Tableau210[[#This Row],[OPERATION]],Tableau4[],4,FALSE),"")</f>
        <v>0</v>
      </c>
      <c r="AI422" s="178" cm="1">
        <f t="array" ref="AI422">IFERROR(
   SUM(
      _xlfn._xlws.FILTER(
         Tableau3[BP],
         (Tableau3[ITEM]=Tableau210[[#This Row],[NOM]])*
         (Tableau3[Rep.]=Tableau210[[#This Row],[REPERE BUTA]])
      )
   ),
0)</f>
        <v>0</v>
      </c>
      <c r="AJ422" s="181" t="str">
        <f>IF(Tableau210[[#This Row],[NB JP EMIS]]=1,"1 JP","") &amp; IF(Tableau210[[#This Row],[NB BP EMIS]]=1," 1 BP","")</f>
        <v/>
      </c>
      <c r="AK422" s="178" t="str">
        <f>IF(Tableau210[[#This Row],[NB JP BUTA]]=1,"1 JP","") &amp; IF(Tableau210[[#This Row],[Nb BP BUTA]]=1," 1 BP","") &amp; IF(Tableau210[[#This Row],[Nb BP BUTA]]=2," 2 BP","")</f>
        <v/>
      </c>
      <c r="AL422" s="117" t="s">
        <v>2527</v>
      </c>
      <c r="AM422" s="117">
        <f>IFERROR(+VLOOKUP(AY422,Tiges!$G$4:$I$569,3,FALSE),"")</f>
        <v>27</v>
      </c>
      <c r="AN422" s="48"/>
      <c r="AO422" s="117">
        <v>4</v>
      </c>
      <c r="AP422" s="177" cm="1">
        <f t="array" ref="AP4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22" s="117" t="s">
        <v>2163</v>
      </c>
      <c r="AS422" s="177" t="str" cm="1">
        <f t="array" ref="AS4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2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22" s="117" t="s">
        <v>1123</v>
      </c>
      <c r="AV422" s="177" t="str" cm="1">
        <f t="array" ref="AV4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2" s="117"/>
      <c r="AY422" s="117" cm="1">
        <f t="array" ref="AY422">IFERROR(_xlfn.XLOOKUP(Tableau210[[#This Row],[DN DONNEES BUTA ]]&amp;Tableau210[[#This Row],[PN DONNEES BUTA]],Tiges!$B$4:$B$79&amp;Tiges!$C$4:$C$79,Tiges!$G$4:$G$79),"")</f>
        <v>16</v>
      </c>
      <c r="AZ422" s="117"/>
      <c r="BA422" s="117" cm="1">
        <f t="array" ref="BA422">IFERROR(_xlfn.XLOOKUP(Tableau210[[#This Row],[DN DONNEES BUTA ]]&amp;Tableau210[[#This Row],[PN DONNEES BUTA]],Tiges!$B$4:$B$79&amp;Tiges!$C$4:$C$79,Tiges!$H$4:$H$79),"")</f>
        <v>90</v>
      </c>
      <c r="BB422" s="117"/>
      <c r="BC422" s="182">
        <f>IFERROR(VLOOKUP(Tableau210[[#This Row],[OPERATION]],Tableau4[],2,FALSE),"")</f>
        <v>0</v>
      </c>
      <c r="BD422" s="177" cm="1">
        <f t="array" ref="BD422">IFERROR(
   SUM(
      _xlfn._xlws.FILTER(
         Tableau3[Nb Platinage Joint],
         (Tableau3[ITEM]=Tableau210[[#This Row],[NOM]])*
         (Tableau3[Rep.]=Tableau210[[#This Row],[REPERE BUTA]])
      )
   ),
0)</f>
        <v>0</v>
      </c>
      <c r="BE422" s="182">
        <f>IFERROR(VLOOKUP(Tableau210[[#This Row],[OPERATION]],Tableau4[],3,FALSE),"")</f>
        <v>1</v>
      </c>
      <c r="BF422" s="177" cm="1">
        <f t="array" ref="BF422">IFERROR(
   SUM(
      _xlfn._xlws.FILTER(
         Tableau3[Joint Définitif Nb],
         (Tableau3[ITEM]=Tableau210[[#This Row],[NOM]])*
         (Tableau3[Rep.]=Tableau210[[#This Row],[REPERE BUTA]])
      )
   ),
0)</f>
        <v>1</v>
      </c>
      <c r="BG422" s="117" t="s">
        <v>129</v>
      </c>
      <c r="BH422" s="177" t="str" cm="1">
        <f t="array" ref="BH4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22" s="117" t="s">
        <v>2268</v>
      </c>
      <c r="BK422" s="117" t="s">
        <v>2269</v>
      </c>
      <c r="BL422" s="167" t="s">
        <v>2380</v>
      </c>
      <c r="BM422" s="167"/>
      <c r="BN422" s="117"/>
      <c r="BO422" s="117"/>
      <c r="BP422" s="158"/>
      <c r="BQ422" s="158"/>
      <c r="BR422" s="158"/>
      <c r="BS422" s="48"/>
      <c r="BT422" s="48"/>
      <c r="BU422" s="48"/>
      <c r="BV422" s="48"/>
      <c r="BW422" s="48"/>
      <c r="BX422" s="48"/>
    </row>
    <row r="423" spans="1:76" ht="15.75" hidden="1" x14ac:dyDescent="0.25">
      <c r="A423" s="48" t="e" cm="1">
        <f t="array" ref="A423">_xlfn.XLOOKUP(Tableau210[[#This Row],[NOM]]&amp;Tableau210[[#This Row],[REPERE BUTA]],[6]!Tableau16[POSTE TECHNIQUE]&amp;[6]!Tableau16[Repere ADM],[6]!Tableau16[NUMERO CLIENT])</f>
        <v>#N/A</v>
      </c>
      <c r="B423" s="48" t="e" cm="1">
        <f t="array" ref="B423">_xlfn.XLOOKUP(Tableau210[[#This Row],[NOM]]&amp;Tableau210[[#This Row],[REPERE BUTA]],[6]!Tableau16[POSTE TECHNIQUE]&amp;[6]!Tableau16[Repere REF],[6]!Tableau16[NUMERO CLIENT])</f>
        <v>#N/A</v>
      </c>
      <c r="C423" s="48" cm="1">
        <f t="array" ref="C423">_xlfn.XLOOKUP(Tableau210[[#This Row],[NOM]]&amp;Tableau210[[#This Row],[Repere Ubleam]],[7]Sheet1!$C$2:$C$2995&amp;[7]Sheet1!$I$2:$I$2995,[7]Sheet1!$A$2:$A$2995)</f>
        <v>396</v>
      </c>
      <c r="D423" s="48" t="str">
        <f>C423&amp;""</f>
        <v>396</v>
      </c>
      <c r="E423" s="48" t="e">
        <v>#N/A</v>
      </c>
      <c r="F423" s="48" t="e">
        <v>#N/A</v>
      </c>
      <c r="G423" s="187" t="s">
        <v>1395</v>
      </c>
      <c r="H423" s="158" t="s">
        <v>1067</v>
      </c>
      <c r="I423" s="158" t="s">
        <v>80</v>
      </c>
      <c r="J423" s="158" t="s">
        <v>1071</v>
      </c>
      <c r="K423" s="158" t="str">
        <f>_xlfn.XLOOKUP(Tableau210[[#This Row],[NOM]],[8]LUT!$I$5:$I$301,[8]LUT!$N$5:$N$301)</f>
        <v>Echangeur</v>
      </c>
      <c r="L423" s="158" t="s">
        <v>81</v>
      </c>
      <c r="M423" s="158"/>
      <c r="N423" s="158" t="s">
        <v>81</v>
      </c>
      <c r="O423" s="119"/>
      <c r="P423" s="119"/>
      <c r="Q423" s="119"/>
      <c r="R423" s="119"/>
      <c r="S423" s="119"/>
      <c r="T423" s="119"/>
      <c r="U423" s="119"/>
      <c r="V423" s="119"/>
      <c r="W423" s="148">
        <v>50</v>
      </c>
      <c r="X423" s="207" cm="1">
        <f t="array" ref="X4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2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23" s="148">
        <v>20</v>
      </c>
      <c r="AA423" s="207" cm="1">
        <f t="array" ref="AA4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23" s="48"/>
      <c r="AD423" s="117" t="s">
        <v>2196</v>
      </c>
      <c r="AE423" s="119"/>
      <c r="AF423" s="181">
        <f>IFERROR(VLOOKUP(Tableau210[[#This Row],[OPERATION]],Tableau4[],5,FALSE),"")</f>
        <v>0</v>
      </c>
      <c r="AG423" s="178" cm="1">
        <f t="array" ref="AG423">IFERROR(
   SUM(
      _xlfn._xlws.FILTER(
         Tableau3[JP],
         (Tableau3[ITEM]=Tableau210[[#This Row],[NOM]])*
         (Tableau3[Rep.]=Tableau210[[#This Row],[REPERE BUTA]])
      )
   ),
0)</f>
        <v>0</v>
      </c>
      <c r="AH423" s="182">
        <f>IFERROR(VLOOKUP(Tableau210[[#This Row],[OPERATION]],Tableau4[],4,FALSE),"")</f>
        <v>0</v>
      </c>
      <c r="AI423" s="178" cm="1">
        <f t="array" ref="AI423">IFERROR(
   SUM(
      _xlfn._xlws.FILTER(
         Tableau3[BP],
         (Tableau3[ITEM]=Tableau210[[#This Row],[NOM]])*
         (Tableau3[Rep.]=Tableau210[[#This Row],[REPERE BUTA]])
      )
   ),
0)</f>
        <v>0</v>
      </c>
      <c r="AJ423" s="181" t="str">
        <f>IF(Tableau210[[#This Row],[NB JP EMIS]]=1,"1 JP","") &amp; IF(Tableau210[[#This Row],[NB BP EMIS]]=1," 1 BP","")</f>
        <v/>
      </c>
      <c r="AK423" s="178" t="str">
        <f>IF(Tableau210[[#This Row],[NB JP BUTA]]=1,"1 JP","") &amp; IF(Tableau210[[#This Row],[Nb BP BUTA]]=1," 1 BP","") &amp; IF(Tableau210[[#This Row],[Nb BP BUTA]]=2," 2 BP","")</f>
        <v/>
      </c>
      <c r="AL423" s="117" t="s">
        <v>2527</v>
      </c>
      <c r="AM423" s="117">
        <f>IFERROR(+VLOOKUP(AY423,Tiges!$G$4:$I$569,3,FALSE),"")</f>
        <v>27</v>
      </c>
      <c r="AN423" s="48"/>
      <c r="AO423" s="117">
        <v>4</v>
      </c>
      <c r="AP423" s="177" cm="1">
        <f t="array" ref="AP4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23" s="117" t="s">
        <v>2163</v>
      </c>
      <c r="AS423" s="177" t="str" cm="1">
        <f t="array" ref="AS4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23" s="117" t="s">
        <v>1123</v>
      </c>
      <c r="AV423" s="177" t="str" cm="1">
        <f t="array" ref="AV4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3" s="117"/>
      <c r="AY423" s="117" cm="1">
        <f t="array" ref="AY423">IFERROR(_xlfn.XLOOKUP(Tableau210[[#This Row],[DN DONNEES BUTA ]]&amp;Tableau210[[#This Row],[PN DONNEES BUTA]],Tiges!$B$4:$B$79&amp;Tiges!$C$4:$C$79,Tiges!$G$4:$G$79),"")</f>
        <v>16</v>
      </c>
      <c r="AZ423" s="117"/>
      <c r="BA423" s="117" cm="1">
        <f t="array" ref="BA423">IFERROR(_xlfn.XLOOKUP(Tableau210[[#This Row],[DN DONNEES BUTA ]]&amp;Tableau210[[#This Row],[PN DONNEES BUTA]],Tiges!$B$4:$B$79&amp;Tiges!$C$4:$C$79,Tiges!$H$4:$H$79),"")</f>
        <v>90</v>
      </c>
      <c r="BB423" s="117"/>
      <c r="BC423" s="182">
        <f>IFERROR(VLOOKUP(Tableau210[[#This Row],[OPERATION]],Tableau4[],2,FALSE),"")</f>
        <v>0</v>
      </c>
      <c r="BD423" s="177" cm="1">
        <f t="array" ref="BD423">IFERROR(
   SUM(
      _xlfn._xlws.FILTER(
         Tableau3[Nb Platinage Joint],
         (Tableau3[ITEM]=Tableau210[[#This Row],[NOM]])*
         (Tableau3[Rep.]=Tableau210[[#This Row],[REPERE BUTA]])
      )
   ),
0)</f>
        <v>0</v>
      </c>
      <c r="BE423" s="182">
        <f>IFERROR(VLOOKUP(Tableau210[[#This Row],[OPERATION]],Tableau4[],3,FALSE),"")</f>
        <v>1</v>
      </c>
      <c r="BF423" s="177" cm="1">
        <f t="array" ref="BF423">IFERROR(
   SUM(
      _xlfn._xlws.FILTER(
         Tableau3[Joint Définitif Nb],
         (Tableau3[ITEM]=Tableau210[[#This Row],[NOM]])*
         (Tableau3[Rep.]=Tableau210[[#This Row],[REPERE BUTA]])
      )
   ),
0)</f>
        <v>1</v>
      </c>
      <c r="BG423" s="117" t="s">
        <v>129</v>
      </c>
      <c r="BH423" s="177" t="str" cm="1">
        <f t="array" ref="BH4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23" s="117" t="s">
        <v>2268</v>
      </c>
      <c r="BK423" s="117" t="s">
        <v>2269</v>
      </c>
      <c r="BL423" s="167" t="s">
        <v>2380</v>
      </c>
      <c r="BM423" s="167"/>
      <c r="BN423" s="117"/>
      <c r="BO423" s="117"/>
      <c r="BP423" s="158"/>
      <c r="BQ423" s="158"/>
      <c r="BR423" s="158"/>
      <c r="BS423" s="48"/>
      <c r="BT423" s="48"/>
      <c r="BU423" s="48"/>
      <c r="BV423" s="48"/>
      <c r="BW423" s="48"/>
      <c r="BX423" s="48"/>
    </row>
    <row r="424" spans="1:76" ht="15.75" hidden="1" x14ac:dyDescent="0.25">
      <c r="A424" s="48" t="e" cm="1">
        <f t="array" ref="A424">_xlfn.XLOOKUP(Tableau210[[#This Row],[NOM]]&amp;Tableau210[[#This Row],[REPERE BUTA]],[6]!Tableau16[POSTE TECHNIQUE]&amp;[6]!Tableau16[Repere ADM],[6]!Tableau16[NUMERO CLIENT])</f>
        <v>#N/A</v>
      </c>
      <c r="B424" s="48" t="e" cm="1">
        <f t="array" ref="B424">_xlfn.XLOOKUP(Tableau210[[#This Row],[NOM]]&amp;Tableau210[[#This Row],[REPERE BUTA]],[6]!Tableau16[POSTE TECHNIQUE]&amp;[6]!Tableau16[Repere REF],[6]!Tableau16[NUMERO CLIENT])</f>
        <v>#N/A</v>
      </c>
      <c r="C424" s="48" cm="1">
        <f t="array" ref="C424">_xlfn.XLOOKUP(Tableau210[[#This Row],[NOM]]&amp;Tableau210[[#This Row],[Repere Ubleam]],[7]Sheet1!$C$2:$C$2995&amp;[7]Sheet1!$I$2:$I$2995,[7]Sheet1!$A$2:$A$2995)</f>
        <v>397</v>
      </c>
      <c r="D424" s="48" t="str">
        <f>C424&amp;""</f>
        <v>397</v>
      </c>
      <c r="E424" s="48" t="e">
        <v>#N/A</v>
      </c>
      <c r="F424" s="48" t="e">
        <v>#N/A</v>
      </c>
      <c r="G424" s="187" t="s">
        <v>1395</v>
      </c>
      <c r="H424" s="158" t="s">
        <v>1067</v>
      </c>
      <c r="I424" s="158" t="s">
        <v>80</v>
      </c>
      <c r="J424" s="158" t="s">
        <v>1071</v>
      </c>
      <c r="K424" s="158" t="str">
        <f>_xlfn.XLOOKUP(Tableau210[[#This Row],[NOM]],[8]LUT!$I$5:$I$301,[8]LUT!$N$5:$N$301)</f>
        <v>Echangeur</v>
      </c>
      <c r="L424" s="158" t="s">
        <v>82</v>
      </c>
      <c r="M424" s="158"/>
      <c r="N424" s="158" t="s">
        <v>82</v>
      </c>
      <c r="O424" s="119"/>
      <c r="P424" s="119"/>
      <c r="Q424" s="119"/>
      <c r="R424" s="119"/>
      <c r="S424" s="119"/>
      <c r="T424" s="119"/>
      <c r="U424" s="119"/>
      <c r="V424" s="119"/>
      <c r="W424" s="148">
        <v>50</v>
      </c>
      <c r="X424" s="207" cm="1">
        <f t="array" ref="X4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2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24" s="148">
        <v>20</v>
      </c>
      <c r="AA424" s="207" cm="1">
        <f t="array" ref="AA4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24" s="48"/>
      <c r="AD424" s="117" t="s">
        <v>2196</v>
      </c>
      <c r="AE424" s="119"/>
      <c r="AF424" s="181">
        <f>IFERROR(VLOOKUP(Tableau210[[#This Row],[OPERATION]],Tableau4[],5,FALSE),"")</f>
        <v>0</v>
      </c>
      <c r="AG424" s="178" cm="1">
        <f t="array" ref="AG424">IFERROR(
   SUM(
      _xlfn._xlws.FILTER(
         Tableau3[JP],
         (Tableau3[ITEM]=Tableau210[[#This Row],[NOM]])*
         (Tableau3[Rep.]=Tableau210[[#This Row],[REPERE BUTA]])
      )
   ),
0)</f>
        <v>0</v>
      </c>
      <c r="AH424" s="182">
        <f>IFERROR(VLOOKUP(Tableau210[[#This Row],[OPERATION]],Tableau4[],4,FALSE),"")</f>
        <v>0</v>
      </c>
      <c r="AI424" s="178" cm="1">
        <f t="array" ref="AI424">IFERROR(
   SUM(
      _xlfn._xlws.FILTER(
         Tableau3[BP],
         (Tableau3[ITEM]=Tableau210[[#This Row],[NOM]])*
         (Tableau3[Rep.]=Tableau210[[#This Row],[REPERE BUTA]])
      )
   ),
0)</f>
        <v>0</v>
      </c>
      <c r="AJ424" s="181" t="str">
        <f>IF(Tableau210[[#This Row],[NB JP EMIS]]=1,"1 JP","") &amp; IF(Tableau210[[#This Row],[NB BP EMIS]]=1," 1 BP","")</f>
        <v/>
      </c>
      <c r="AK424" s="178" t="str">
        <f>IF(Tableau210[[#This Row],[NB JP BUTA]]=1,"1 JP","") &amp; IF(Tableau210[[#This Row],[Nb BP BUTA]]=1," 1 BP","") &amp; IF(Tableau210[[#This Row],[Nb BP BUTA]]=2," 2 BP","")</f>
        <v/>
      </c>
      <c r="AL424" s="117" t="s">
        <v>2527</v>
      </c>
      <c r="AM424" s="117">
        <f>IFERROR(+VLOOKUP(AY424,Tiges!$G$4:$I$569,3,FALSE),"")</f>
        <v>27</v>
      </c>
      <c r="AN424" s="48"/>
      <c r="AO424" s="117">
        <v>4</v>
      </c>
      <c r="AP424" s="177" cm="1">
        <f t="array" ref="AP4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24" s="117" t="s">
        <v>2163</v>
      </c>
      <c r="AS424" s="177" t="str" cm="1">
        <f t="array" ref="AS4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24" s="117" t="s">
        <v>1123</v>
      </c>
      <c r="AV424" s="177" t="str" cm="1">
        <f t="array" ref="AV4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4" s="117"/>
      <c r="AY424" s="117" cm="1">
        <f t="array" ref="AY424">IFERROR(_xlfn.XLOOKUP(Tableau210[[#This Row],[DN DONNEES BUTA ]]&amp;Tableau210[[#This Row],[PN DONNEES BUTA]],Tiges!$B$4:$B$79&amp;Tiges!$C$4:$C$79,Tiges!$G$4:$G$79),"")</f>
        <v>16</v>
      </c>
      <c r="AZ424" s="117"/>
      <c r="BA424" s="117" cm="1">
        <f t="array" ref="BA424">IFERROR(_xlfn.XLOOKUP(Tableau210[[#This Row],[DN DONNEES BUTA ]]&amp;Tableau210[[#This Row],[PN DONNEES BUTA]],Tiges!$B$4:$B$79&amp;Tiges!$C$4:$C$79,Tiges!$H$4:$H$79),"")</f>
        <v>90</v>
      </c>
      <c r="BB424" s="117"/>
      <c r="BC424" s="182">
        <f>IFERROR(VLOOKUP(Tableau210[[#This Row],[OPERATION]],Tableau4[],2,FALSE),"")</f>
        <v>0</v>
      </c>
      <c r="BD424" s="177" cm="1">
        <f t="array" ref="BD424">IFERROR(
   SUM(
      _xlfn._xlws.FILTER(
         Tableau3[Nb Platinage Joint],
         (Tableau3[ITEM]=Tableau210[[#This Row],[NOM]])*
         (Tableau3[Rep.]=Tableau210[[#This Row],[REPERE BUTA]])
      )
   ),
0)</f>
        <v>0</v>
      </c>
      <c r="BE424" s="182">
        <f>IFERROR(VLOOKUP(Tableau210[[#This Row],[OPERATION]],Tableau4[],3,FALSE),"")</f>
        <v>1</v>
      </c>
      <c r="BF424" s="177" cm="1">
        <f t="array" ref="BF424">IFERROR(
   SUM(
      _xlfn._xlws.FILTER(
         Tableau3[Joint Définitif Nb],
         (Tableau3[ITEM]=Tableau210[[#This Row],[NOM]])*
         (Tableau3[Rep.]=Tableau210[[#This Row],[REPERE BUTA]])
      )
   ),
0)</f>
        <v>1</v>
      </c>
      <c r="BG424" s="117" t="s">
        <v>129</v>
      </c>
      <c r="BH424" s="177" t="str" cm="1">
        <f t="array" ref="BH4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24" s="117" t="s">
        <v>2268</v>
      </c>
      <c r="BK424" s="117" t="s">
        <v>2269</v>
      </c>
      <c r="BL424" s="167" t="s">
        <v>2380</v>
      </c>
      <c r="BM424" s="167"/>
      <c r="BN424" s="117"/>
      <c r="BO424" s="117"/>
      <c r="BP424" s="158"/>
      <c r="BQ424" s="158"/>
      <c r="BR424" s="158"/>
      <c r="BS424" s="48"/>
      <c r="BT424" s="48"/>
      <c r="BU424" s="48"/>
      <c r="BV424" s="48"/>
      <c r="BW424" s="48"/>
      <c r="BX424" s="48"/>
    </row>
    <row r="425" spans="1:76" ht="15.75" hidden="1" x14ac:dyDescent="0.25">
      <c r="A425" s="48" t="e" cm="1">
        <f t="array" ref="A425">_xlfn.XLOOKUP(Tableau210[[#This Row],[NOM]]&amp;Tableau210[[#This Row],[REPERE BUTA]],[6]!Tableau16[POSTE TECHNIQUE]&amp;[6]!Tableau16[Repere ADM],[6]!Tableau16[NUMERO CLIENT])</f>
        <v>#N/A</v>
      </c>
      <c r="B425" s="48" t="e" cm="1">
        <f t="array" ref="B425">_xlfn.XLOOKUP(Tableau210[[#This Row],[NOM]]&amp;Tableau210[[#This Row],[REPERE BUTA]],[6]!Tableau16[POSTE TECHNIQUE]&amp;[6]!Tableau16[Repere REF],[6]!Tableau16[NUMERO CLIENT])</f>
        <v>#N/A</v>
      </c>
      <c r="C425" s="48" cm="1">
        <f t="array" ref="C425">_xlfn.XLOOKUP(Tableau210[[#This Row],[NOM]]&amp;Tableau210[[#This Row],[Repere Ubleam]],[7]Sheet1!$C$2:$C$2995&amp;[7]Sheet1!$I$2:$I$2995,[7]Sheet1!$A$2:$A$2995)</f>
        <v>398</v>
      </c>
      <c r="D425" s="48" t="str">
        <f>C425&amp;""</f>
        <v>398</v>
      </c>
      <c r="E425" s="48" t="e">
        <v>#N/A</v>
      </c>
      <c r="F425" s="48" t="e">
        <v>#N/A</v>
      </c>
      <c r="G425" s="187" t="s">
        <v>1395</v>
      </c>
      <c r="H425" s="158" t="s">
        <v>1067</v>
      </c>
      <c r="I425" s="158" t="s">
        <v>80</v>
      </c>
      <c r="J425" s="158" t="s">
        <v>1071</v>
      </c>
      <c r="K425" s="158" t="str">
        <f>_xlfn.XLOOKUP(Tableau210[[#This Row],[NOM]],[8]LUT!$I$5:$I$301,[8]LUT!$N$5:$N$301)</f>
        <v>Echangeur</v>
      </c>
      <c r="L425" s="158" t="s">
        <v>112</v>
      </c>
      <c r="M425" s="119"/>
      <c r="N425" s="119" t="s">
        <v>112</v>
      </c>
      <c r="O425" s="119"/>
      <c r="P425" s="119"/>
      <c r="Q425" s="119"/>
      <c r="R425" s="119"/>
      <c r="S425" s="119"/>
      <c r="T425" s="119"/>
      <c r="U425" s="119"/>
      <c r="V425" s="119"/>
      <c r="W425" s="148">
        <v>50</v>
      </c>
      <c r="X425" s="207" cm="1">
        <f t="array" ref="X4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2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25" s="148">
        <v>20</v>
      </c>
      <c r="AA425" s="207" cm="1">
        <f t="array" ref="AA4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25" s="48"/>
      <c r="AD425" s="117" t="s">
        <v>2196</v>
      </c>
      <c r="AE425" s="119"/>
      <c r="AF425" s="181">
        <f>IFERROR(VLOOKUP(Tableau210[[#This Row],[OPERATION]],Tableau4[],5,FALSE),"")</f>
        <v>0</v>
      </c>
      <c r="AG425" s="178" cm="1">
        <f t="array" ref="AG425">IFERROR(
   SUM(
      _xlfn._xlws.FILTER(
         Tableau3[JP],
         (Tableau3[ITEM]=Tableau210[[#This Row],[NOM]])*
         (Tableau3[Rep.]=Tableau210[[#This Row],[REPERE BUTA]])
      )
   ),
0)</f>
        <v>0</v>
      </c>
      <c r="AH425" s="182">
        <f>IFERROR(VLOOKUP(Tableau210[[#This Row],[OPERATION]],Tableau4[],4,FALSE),"")</f>
        <v>0</v>
      </c>
      <c r="AI425" s="178" cm="1">
        <f t="array" ref="AI425">IFERROR(
   SUM(
      _xlfn._xlws.FILTER(
         Tableau3[BP],
         (Tableau3[ITEM]=Tableau210[[#This Row],[NOM]])*
         (Tableau3[Rep.]=Tableau210[[#This Row],[REPERE BUTA]])
      )
   ),
0)</f>
        <v>0</v>
      </c>
      <c r="AJ425" s="181" t="str">
        <f>IF(Tableau210[[#This Row],[NB JP EMIS]]=1,"1 JP","") &amp; IF(Tableau210[[#This Row],[NB BP EMIS]]=1," 1 BP","")</f>
        <v/>
      </c>
      <c r="AK425" s="178" t="str">
        <f>IF(Tableau210[[#This Row],[NB JP BUTA]]=1,"1 JP","") &amp; IF(Tableau210[[#This Row],[Nb BP BUTA]]=1," 1 BP","") &amp; IF(Tableau210[[#This Row],[Nb BP BUTA]]=2," 2 BP","")</f>
        <v/>
      </c>
      <c r="AL425" s="117" t="s">
        <v>2527</v>
      </c>
      <c r="AM425" s="117">
        <f>IFERROR(+VLOOKUP(AY425,Tiges!$G$4:$I$569,3,FALSE),"")</f>
        <v>27</v>
      </c>
      <c r="AN425" s="48"/>
      <c r="AO425" s="117">
        <v>4</v>
      </c>
      <c r="AP425" s="177" cm="1">
        <f t="array" ref="AP4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25" s="117" t="s">
        <v>2163</v>
      </c>
      <c r="AS425" s="177" t="str" cm="1">
        <f t="array" ref="AS4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25" s="117" t="s">
        <v>1123</v>
      </c>
      <c r="AV425" s="177" t="str" cm="1">
        <f t="array" ref="AV4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5" s="117"/>
      <c r="AY425" s="117" cm="1">
        <f t="array" ref="AY425">IFERROR(_xlfn.XLOOKUP(Tableau210[[#This Row],[DN DONNEES BUTA ]]&amp;Tableau210[[#This Row],[PN DONNEES BUTA]],Tiges!$B$4:$B$79&amp;Tiges!$C$4:$C$79,Tiges!$G$4:$G$79),"")</f>
        <v>16</v>
      </c>
      <c r="AZ425" s="117"/>
      <c r="BA425" s="117" cm="1">
        <f t="array" ref="BA425">IFERROR(_xlfn.XLOOKUP(Tableau210[[#This Row],[DN DONNEES BUTA ]]&amp;Tableau210[[#This Row],[PN DONNEES BUTA]],Tiges!$B$4:$B$79&amp;Tiges!$C$4:$C$79,Tiges!$H$4:$H$79),"")</f>
        <v>90</v>
      </c>
      <c r="BB425" s="117"/>
      <c r="BC425" s="182">
        <f>IFERROR(VLOOKUP(Tableau210[[#This Row],[OPERATION]],Tableau4[],2,FALSE),"")</f>
        <v>0</v>
      </c>
      <c r="BD425" s="177" cm="1">
        <f t="array" ref="BD425">IFERROR(
   SUM(
      _xlfn._xlws.FILTER(
         Tableau3[Nb Platinage Joint],
         (Tableau3[ITEM]=Tableau210[[#This Row],[NOM]])*
         (Tableau3[Rep.]=Tableau210[[#This Row],[REPERE BUTA]])
      )
   ),
0)</f>
        <v>0</v>
      </c>
      <c r="BE425" s="182">
        <f>IFERROR(VLOOKUP(Tableau210[[#This Row],[OPERATION]],Tableau4[],3,FALSE),"")</f>
        <v>1</v>
      </c>
      <c r="BF425" s="177" cm="1">
        <f t="array" ref="BF425">IFERROR(
   SUM(
      _xlfn._xlws.FILTER(
         Tableau3[Joint Définitif Nb],
         (Tableau3[ITEM]=Tableau210[[#This Row],[NOM]])*
         (Tableau3[Rep.]=Tableau210[[#This Row],[REPERE BUTA]])
      )
   ),
0)</f>
        <v>1</v>
      </c>
      <c r="BG425" s="117" t="s">
        <v>129</v>
      </c>
      <c r="BH425" s="177" t="str" cm="1">
        <f t="array" ref="BH4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25" s="117" t="s">
        <v>2268</v>
      </c>
      <c r="BK425" s="117" t="s">
        <v>2269</v>
      </c>
      <c r="BL425" s="167" t="s">
        <v>2380</v>
      </c>
      <c r="BM425" s="167"/>
      <c r="BN425" s="117"/>
      <c r="BO425" s="117"/>
      <c r="BP425" s="158"/>
      <c r="BQ425" s="158"/>
      <c r="BR425" s="158"/>
      <c r="BS425" s="48"/>
      <c r="BT425" s="48"/>
      <c r="BU425" s="48"/>
      <c r="BV425" s="48"/>
      <c r="BW425" s="48"/>
      <c r="BX425" s="48"/>
    </row>
    <row r="426" spans="1:76" s="154" customFormat="1" ht="15.75" hidden="1" x14ac:dyDescent="0.25">
      <c r="A426" s="48" t="e" cm="1">
        <f t="array" ref="A426">_xlfn.XLOOKUP(Tableau210[[#This Row],[NOM]]&amp;Tableau210[[#This Row],[REPERE BUTA]],[6]!Tableau16[POSTE TECHNIQUE]&amp;[6]!Tableau16[Repere ADM],[6]!Tableau16[NUMERO CLIENT])</f>
        <v>#N/A</v>
      </c>
      <c r="B426" s="48" t="e" cm="1">
        <f t="array" ref="B426">_xlfn.XLOOKUP(Tableau210[[#This Row],[NOM]]&amp;Tableau210[[#This Row],[REPERE BUTA]],[6]!Tableau16[POSTE TECHNIQUE]&amp;[6]!Tableau16[Repere REF],[6]!Tableau16[NUMERO CLIENT])</f>
        <v>#N/A</v>
      </c>
      <c r="C426" s="48" cm="1">
        <f t="array" ref="C426">_xlfn.XLOOKUP(Tableau210[[#This Row],[NOM]]&amp;Tableau210[[#This Row],[Repere Ubleam]],[7]Sheet1!$C$2:$C$2995&amp;[7]Sheet1!$I$2:$I$2995,[7]Sheet1!$A$2:$A$2995)</f>
        <v>399</v>
      </c>
      <c r="D426" s="48" t="str">
        <f>C426&amp;""</f>
        <v>399</v>
      </c>
      <c r="E426" s="48" t="e">
        <v>#N/A</v>
      </c>
      <c r="F426" s="48" t="e">
        <v>#N/A</v>
      </c>
      <c r="G426" s="162" t="s">
        <v>1395</v>
      </c>
      <c r="H426" s="161" t="s">
        <v>1067</v>
      </c>
      <c r="I426" s="161" t="s">
        <v>80</v>
      </c>
      <c r="J426" s="161" t="s">
        <v>1071</v>
      </c>
      <c r="K426" s="161" t="str">
        <f>_xlfn.XLOOKUP(Tableau210[[#This Row],[NOM]],[8]LUT!$I$5:$I$301,[8]LUT!$N$5:$N$301)</f>
        <v>Echangeur</v>
      </c>
      <c r="L426" s="161" t="s">
        <v>105</v>
      </c>
      <c r="M426" s="150"/>
      <c r="N426" s="150" t="s">
        <v>105</v>
      </c>
      <c r="O426" s="150"/>
      <c r="P426" s="150"/>
      <c r="Q426" s="150"/>
      <c r="R426" s="150"/>
      <c r="S426" s="150"/>
      <c r="T426" s="150"/>
      <c r="U426" s="150"/>
      <c r="V426" s="150"/>
      <c r="W426" s="153" t="s">
        <v>1118</v>
      </c>
      <c r="X426" s="151" cm="1">
        <f t="array" ref="X4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42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26" s="153" t="s">
        <v>3424</v>
      </c>
      <c r="AA426" s="151" cm="1">
        <f t="array" ref="AA4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26" s="152"/>
      <c r="AD426" s="153" t="s">
        <v>2196</v>
      </c>
      <c r="AE426" s="150"/>
      <c r="AF426" s="150">
        <f>IFERROR(VLOOKUP(Tableau210[[#This Row],[OPERATION]],Tableau4[],5,FALSE),"")</f>
        <v>0</v>
      </c>
      <c r="AG426" s="150" cm="1">
        <f t="array" ref="AG426">IFERROR(
   SUM(
      _xlfn._xlws.FILTER(
         Tableau3[JP],
         (Tableau3[ITEM]=Tableau210[[#This Row],[NOM]])*
         (Tableau3[Rep.]=Tableau210[[#This Row],[REPERE BUTA]])
      )
   ),
0)</f>
        <v>0</v>
      </c>
      <c r="AH426" s="153">
        <f>IFERROR(VLOOKUP(Tableau210[[#This Row],[OPERATION]],Tableau4[],4,FALSE),"")</f>
        <v>0</v>
      </c>
      <c r="AI426" s="150" cm="1">
        <f t="array" ref="AI426">IFERROR(
   SUM(
      _xlfn._xlws.FILTER(
         Tableau3[BP],
         (Tableau3[ITEM]=Tableau210[[#This Row],[NOM]])*
         (Tableau3[Rep.]=Tableau210[[#This Row],[REPERE BUTA]])
      )
   ),
0)</f>
        <v>1</v>
      </c>
      <c r="AJ426" s="150" t="str">
        <f>IF(Tableau210[[#This Row],[NB JP EMIS]]=1,"1 JP","") &amp; IF(Tableau210[[#This Row],[NB BP EMIS]]=1," 1 BP","")</f>
        <v/>
      </c>
      <c r="AK426" s="150" t="str">
        <f>IF(Tableau210[[#This Row],[NB JP BUTA]]=1,"1 JP","") &amp; IF(Tableau210[[#This Row],[Nb BP BUTA]]=1," 1 BP","") &amp; IF(Tableau210[[#This Row],[Nb BP BUTA]]=2," 2 BP","")</f>
        <v xml:space="preserve"> 1 BP</v>
      </c>
      <c r="AL426" s="153" t="s">
        <v>2527</v>
      </c>
      <c r="AM426" s="153">
        <f>IFERROR(+VLOOKUP(AY426,Tiges!$G$4:$I$569,3,FALSE),"")</f>
        <v>46</v>
      </c>
      <c r="AN426" s="152"/>
      <c r="AO426" s="163">
        <v>20</v>
      </c>
      <c r="AP426" s="153" cm="1">
        <f t="array" ref="AP4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426" s="16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426" s="163" t="s">
        <v>2274</v>
      </c>
      <c r="AS426" s="153" t="str" cm="1">
        <f t="array" ref="AS4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426" s="16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M30x190</v>
      </c>
      <c r="AU426" s="163" t="s">
        <v>1123</v>
      </c>
      <c r="AV426" s="153" t="str" cm="1">
        <f t="array" ref="AV4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6" s="153"/>
      <c r="AY426" s="153" cm="1">
        <f t="array" ref="AY426">IFERROR(_xlfn.XLOOKUP(Tableau210[[#This Row],[DN DONNEES BUTA ]]&amp;Tableau210[[#This Row],[PN DONNEES BUTA]],Tiges!$B$4:$B$79&amp;Tiges!$C$4:$C$79,Tiges!$G$4:$G$79),"")</f>
        <v>30</v>
      </c>
      <c r="AZ426" s="153"/>
      <c r="BA426" s="153" cm="1">
        <f t="array" ref="BA426">IFERROR(_xlfn.XLOOKUP(Tableau210[[#This Row],[DN DONNEES BUTA ]]&amp;Tableau210[[#This Row],[PN DONNEES BUTA]],Tiges!$B$4:$B$79&amp;Tiges!$C$4:$C$79,Tiges!$H$4:$H$79),"")</f>
        <v>160</v>
      </c>
      <c r="BB426" s="153"/>
      <c r="BC426" s="153">
        <f>IFERROR(VLOOKUP(Tableau210[[#This Row],[OPERATION]],Tableau4[],2,FALSE),"")</f>
        <v>0</v>
      </c>
      <c r="BD426" s="153" cm="1">
        <f t="array" ref="BD426">IFERROR(
   SUM(
      _xlfn._xlws.FILTER(
         Tableau3[Nb Platinage Joint],
         (Tableau3[ITEM]=Tableau210[[#This Row],[NOM]])*
         (Tableau3[Rep.]=Tableau210[[#This Row],[REPERE BUTA]])
      )
   ),
0)</f>
        <v>1</v>
      </c>
      <c r="BE426" s="153">
        <f>IFERROR(VLOOKUP(Tableau210[[#This Row],[OPERATION]],Tableau4[],3,FALSE),"")</f>
        <v>1</v>
      </c>
      <c r="BF426" s="153" cm="1">
        <f t="array" ref="BF426">IFERROR(
   SUM(
      _xlfn._xlws.FILTER(
         Tableau3[Joint Définitif Nb],
         (Tableau3[ITEM]=Tableau210[[#This Row],[NOM]])*
         (Tableau3[Rep.]=Tableau210[[#This Row],[REPERE BUTA]])
      )
   ),
0)</f>
        <v>1</v>
      </c>
      <c r="BG426" s="163" t="s">
        <v>129</v>
      </c>
      <c r="BH426" s="153" t="str" cm="1">
        <f t="array" ref="BH4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2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26" s="163" t="s">
        <v>2268</v>
      </c>
      <c r="BK426" s="163" t="s">
        <v>2269</v>
      </c>
      <c r="BL426" s="153" t="s">
        <v>2339</v>
      </c>
      <c r="BM426" s="153"/>
      <c r="BN426" s="153"/>
      <c r="BO426" s="153"/>
      <c r="BP426" s="161"/>
      <c r="BQ426" s="161"/>
      <c r="BR426" s="161"/>
      <c r="BS426" s="152"/>
      <c r="BT426" s="152"/>
      <c r="BU426" s="152"/>
      <c r="BV426" s="152"/>
      <c r="BW426" s="152"/>
      <c r="BX426" s="152"/>
    </row>
    <row r="427" spans="1:76" ht="15.75" hidden="1" x14ac:dyDescent="0.25">
      <c r="A427" s="48" t="e" cm="1">
        <f t="array" ref="A427">_xlfn.XLOOKUP(Tableau210[[#This Row],[NOM]]&amp;Tableau210[[#This Row],[REPERE BUTA]],[6]!Tableau16[POSTE TECHNIQUE]&amp;[6]!Tableau16[Repere ADM],[6]!Tableau16[NUMERO CLIENT])</f>
        <v>#N/A</v>
      </c>
      <c r="B427" s="48" t="e" cm="1">
        <f t="array" ref="B427">_xlfn.XLOOKUP(Tableau210[[#This Row],[NOM]]&amp;Tableau210[[#This Row],[REPERE BUTA]],[6]!Tableau16[POSTE TECHNIQUE]&amp;[6]!Tableau16[Repere REF],[6]!Tableau16[NUMERO CLIENT])</f>
        <v>#N/A</v>
      </c>
      <c r="C427" s="48" cm="1">
        <f t="array" ref="C427">_xlfn.XLOOKUP(Tableau210[[#This Row],[NOM]]&amp;Tableau210[[#This Row],[Repere Ubleam]],[7]Sheet1!$C$2:$C$2995&amp;[7]Sheet1!$I$2:$I$2995,[7]Sheet1!$A$2:$A$2995)</f>
        <v>400</v>
      </c>
      <c r="D427" s="48" t="str">
        <f>C427&amp;""</f>
        <v>400</v>
      </c>
      <c r="E427" s="48" t="e">
        <v>#N/A</v>
      </c>
      <c r="F427" s="48" t="e">
        <v>#N/A</v>
      </c>
      <c r="G427" s="187" t="s">
        <v>1395</v>
      </c>
      <c r="H427" s="158" t="s">
        <v>1067</v>
      </c>
      <c r="I427" s="158" t="s">
        <v>80</v>
      </c>
      <c r="J427" s="158" t="s">
        <v>1071</v>
      </c>
      <c r="K427" s="158" t="str">
        <f>_xlfn.XLOOKUP(Tableau210[[#This Row],[NOM]],[8]LUT!$I$5:$I$301,[8]LUT!$N$5:$N$301)</f>
        <v>Echangeur</v>
      </c>
      <c r="L427" s="158" t="s">
        <v>108</v>
      </c>
      <c r="M427" s="119"/>
      <c r="N427" s="119" t="s">
        <v>108</v>
      </c>
      <c r="O427" s="119"/>
      <c r="P427" s="119"/>
      <c r="Q427" s="119"/>
      <c r="R427" s="119"/>
      <c r="S427" s="119"/>
      <c r="T427" s="119"/>
      <c r="U427" s="119"/>
      <c r="V427" s="119"/>
      <c r="W427" s="117" t="s">
        <v>2159</v>
      </c>
      <c r="X427" s="207" t="str" cm="1">
        <f t="array" ref="X4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Ø1216</v>
      </c>
      <c r="Y42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27" s="117" t="s">
        <v>3424</v>
      </c>
      <c r="AA427" s="207" cm="1">
        <f t="array" ref="AA4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42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27" s="48"/>
      <c r="AD427" s="117" t="s">
        <v>139</v>
      </c>
      <c r="AE427" s="119"/>
      <c r="AF427" s="181">
        <f>IFERROR(VLOOKUP(Tableau210[[#This Row],[OPERATION]],Tableau4[],5,FALSE),"")</f>
        <v>0</v>
      </c>
      <c r="AG427" s="178" cm="1">
        <f t="array" ref="AG427">IFERROR(
   SUM(
      _xlfn._xlws.FILTER(
         Tableau3[JP],
         (Tableau3[ITEM]=Tableau210[[#This Row],[NOM]])*
         (Tableau3[Rep.]=Tableau210[[#This Row],[REPERE BUTA]])
      )
   ),
0)</f>
        <v>0</v>
      </c>
      <c r="AH427" s="182">
        <f>IFERROR(VLOOKUP(Tableau210[[#This Row],[OPERATION]],Tableau4[],4,FALSE),"")</f>
        <v>0</v>
      </c>
      <c r="AI427" s="178" cm="1">
        <f t="array" ref="AI427">IFERROR(
   SUM(
      _xlfn._xlws.FILTER(
         Tableau3[BP],
         (Tableau3[ITEM]=Tableau210[[#This Row],[NOM]])*
         (Tableau3[Rep.]=Tableau210[[#This Row],[REPERE BUTA]])
      )
   ),
0)</f>
        <v>0</v>
      </c>
      <c r="AJ427" s="181" t="str">
        <f>IF(Tableau210[[#This Row],[NB JP EMIS]]=1,"1 JP","") &amp; IF(Tableau210[[#This Row],[NB BP EMIS]]=1," 1 BP","")</f>
        <v/>
      </c>
      <c r="AK427" s="178" t="str">
        <f>IF(Tableau210[[#This Row],[NB JP BUTA]]=1,"1 JP","") &amp; IF(Tableau210[[#This Row],[Nb BP BUTA]]=1," 1 BP","") &amp; IF(Tableau210[[#This Row],[Nb BP BUTA]]=2," 2 BP","")</f>
        <v/>
      </c>
      <c r="AL427" s="117" t="s">
        <v>2527</v>
      </c>
      <c r="AM427" s="117" t="str">
        <f>IFERROR(+VLOOKUP(AY427,Tiges!$G$4:$I$569,3,FALSE),"")</f>
        <v/>
      </c>
      <c r="AN427" s="48"/>
      <c r="AO427" s="117" t="s">
        <v>3424</v>
      </c>
      <c r="AP427" s="177" cm="1">
        <f t="array" ref="AP4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27" s="411" t="s">
        <v>3424</v>
      </c>
      <c r="AR427" s="117" t="s">
        <v>3424</v>
      </c>
      <c r="AS427" s="177" cm="1">
        <f t="array" ref="AS4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27" s="411" t="s">
        <v>3424</v>
      </c>
      <c r="AU427" s="117" t="s">
        <v>3424</v>
      </c>
      <c r="AV427" s="177" cm="1">
        <f t="array" ref="AV4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427" s="411" t="s">
        <v>3424</v>
      </c>
      <c r="AX427" s="117"/>
      <c r="AY427" s="117" t="str" cm="1">
        <f t="array" ref="AY427">IFERROR(_xlfn.XLOOKUP(Tableau210[[#This Row],[DN DONNEES BUTA ]]&amp;Tableau210[[#This Row],[PN DONNEES BUTA]],Tiges!$B$4:$B$79&amp;Tiges!$C$4:$C$79,Tiges!$G$4:$G$79),"")</f>
        <v/>
      </c>
      <c r="AZ427" s="117"/>
      <c r="BA427" s="117" t="str" cm="1">
        <f t="array" ref="BA427">IFERROR(_xlfn.XLOOKUP(Tableau210[[#This Row],[DN DONNEES BUTA ]]&amp;Tableau210[[#This Row],[PN DONNEES BUTA]],Tiges!$B$4:$B$79&amp;Tiges!$C$4:$C$79,Tiges!$H$4:$H$79),"")</f>
        <v/>
      </c>
      <c r="BB427" s="117"/>
      <c r="BC427" s="182">
        <f>IFERROR(VLOOKUP(Tableau210[[#This Row],[OPERATION]],Tableau4[],2,FALSE),"")</f>
        <v>0</v>
      </c>
      <c r="BD427" s="177" cm="1">
        <f t="array" ref="BD427">IFERROR(
   SUM(
      _xlfn._xlws.FILTER(
         Tableau3[Nb Platinage Joint],
         (Tableau3[ITEM]=Tableau210[[#This Row],[NOM]])*
         (Tableau3[Rep.]=Tableau210[[#This Row],[REPERE BUTA]])
      )
   ),
0)</f>
        <v>0</v>
      </c>
      <c r="BE427" s="182">
        <f>IFERROR(VLOOKUP(Tableau210[[#This Row],[OPERATION]],Tableau4[],3,FALSE),"")</f>
        <v>1</v>
      </c>
      <c r="BF427" s="177" cm="1">
        <f t="array" ref="BF427">IFERROR(
   SUM(
      _xlfn._xlws.FILTER(
         Tableau3[Joint Définitif Nb],
         (Tableau3[ITEM]=Tableau210[[#This Row],[NOM]])*
         (Tableau3[Rep.]=Tableau210[[#This Row],[REPERE BUTA]])
      )
   ),
0)</f>
        <v>0</v>
      </c>
      <c r="BG427" s="117" t="s">
        <v>3424</v>
      </c>
      <c r="BH427" s="177" cm="1">
        <f t="array" ref="BH4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427" s="411" t="s">
        <v>3424</v>
      </c>
      <c r="BJ427" s="117" t="s">
        <v>3424</v>
      </c>
      <c r="BK427" s="117" t="s">
        <v>3424</v>
      </c>
      <c r="BL427" s="167" t="s">
        <v>2380</v>
      </c>
      <c r="BM427" s="153"/>
      <c r="BN427" s="117"/>
      <c r="BO427" s="117"/>
      <c r="BP427" s="158"/>
      <c r="BQ427" s="158"/>
      <c r="BR427" s="158"/>
      <c r="BS427" s="48"/>
      <c r="BT427" s="48"/>
      <c r="BU427" s="48"/>
      <c r="BV427" s="48"/>
      <c r="BW427" s="48"/>
      <c r="BX427" s="48"/>
    </row>
    <row r="428" spans="1:76" ht="15.75" hidden="1" x14ac:dyDescent="0.25">
      <c r="A428" s="48" t="e" cm="1">
        <f t="array" ref="A428">_xlfn.XLOOKUP(Tableau210[[#This Row],[NOM]]&amp;Tableau210[[#This Row],[REPERE BUTA]],[6]!Tableau16[POSTE TECHNIQUE]&amp;[6]!Tableau16[Repere ADM],[6]!Tableau16[NUMERO CLIENT])</f>
        <v>#N/A</v>
      </c>
      <c r="B428" s="48" t="e" cm="1">
        <f t="array" ref="B428">_xlfn.XLOOKUP(Tableau210[[#This Row],[NOM]]&amp;Tableau210[[#This Row],[REPERE BUTA]],[6]!Tableau16[POSTE TECHNIQUE]&amp;[6]!Tableau16[Repere REF],[6]!Tableau16[NUMERO CLIENT])</f>
        <v>#N/A</v>
      </c>
      <c r="C428" s="48" cm="1">
        <f t="array" ref="C428">_xlfn.XLOOKUP(Tableau210[[#This Row],[NOM]]&amp;Tableau210[[#This Row],[Repere Ubleam]],[7]Sheet1!$C$2:$C$2995&amp;[7]Sheet1!$I$2:$I$2995,[7]Sheet1!$A$2:$A$2995)</f>
        <v>401</v>
      </c>
      <c r="D428" s="48" t="str">
        <f>C428&amp;""</f>
        <v>401</v>
      </c>
      <c r="E428" s="48" t="e">
        <v>#N/A</v>
      </c>
      <c r="F428" s="48" t="e">
        <v>#N/A</v>
      </c>
      <c r="G428" s="187" t="s">
        <v>1395</v>
      </c>
      <c r="H428" s="158" t="s">
        <v>1067</v>
      </c>
      <c r="I428" s="158" t="s">
        <v>80</v>
      </c>
      <c r="J428" s="158" t="s">
        <v>1071</v>
      </c>
      <c r="K428" s="158" t="str">
        <f>_xlfn.XLOOKUP(Tableau210[[#This Row],[NOM]],[8]LUT!$I$5:$I$301,[8]LUT!$N$5:$N$301)</f>
        <v>Echangeur</v>
      </c>
      <c r="L428" s="158" t="s">
        <v>109</v>
      </c>
      <c r="M428" s="119"/>
      <c r="N428" s="158" t="s">
        <v>109</v>
      </c>
      <c r="O428" s="119"/>
      <c r="P428" s="119"/>
      <c r="Q428" s="119"/>
      <c r="R428" s="119"/>
      <c r="S428" s="119"/>
      <c r="T428" s="119"/>
      <c r="U428" s="119"/>
      <c r="V428" s="119"/>
      <c r="W428" s="117" t="s">
        <v>2159</v>
      </c>
      <c r="X428" s="207" cm="1">
        <f t="array" ref="X4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2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28" s="117" t="s">
        <v>3424</v>
      </c>
      <c r="AA428" s="207" cm="1">
        <f t="array" ref="AA4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28" s="48"/>
      <c r="AD428" s="117" t="s">
        <v>2196</v>
      </c>
      <c r="AE428" s="119"/>
      <c r="AF428" s="181">
        <f>IFERROR(VLOOKUP(Tableau210[[#This Row],[OPERATION]],Tableau4[],5,FALSE),"")</f>
        <v>0</v>
      </c>
      <c r="AG428" s="178" cm="1">
        <f t="array" ref="AG428">IFERROR(
   SUM(
      _xlfn._xlws.FILTER(
         Tableau3[JP],
         (Tableau3[ITEM]=Tableau210[[#This Row],[NOM]])*
         (Tableau3[Rep.]=Tableau210[[#This Row],[REPERE BUTA]])
      )
   ),
0)</f>
        <v>0</v>
      </c>
      <c r="AH428" s="182">
        <f>IFERROR(VLOOKUP(Tableau210[[#This Row],[OPERATION]],Tableau4[],4,FALSE),"")</f>
        <v>0</v>
      </c>
      <c r="AI428" s="178" cm="1">
        <f t="array" ref="AI428">IFERROR(
   SUM(
      _xlfn._xlws.FILTER(
         Tableau3[BP],
         (Tableau3[ITEM]=Tableau210[[#This Row],[NOM]])*
         (Tableau3[Rep.]=Tableau210[[#This Row],[REPERE BUTA]])
      )
   ),
0)</f>
        <v>0</v>
      </c>
      <c r="AJ428" s="181" t="str">
        <f>IF(Tableau210[[#This Row],[NB JP EMIS]]=1,"1 JP","") &amp; IF(Tableau210[[#This Row],[NB BP EMIS]]=1," 1 BP","")</f>
        <v/>
      </c>
      <c r="AK428" s="178" t="str">
        <f>IF(Tableau210[[#This Row],[NB JP BUTA]]=1,"1 JP","") &amp; IF(Tableau210[[#This Row],[Nb BP BUTA]]=1," 1 BP","") &amp; IF(Tableau210[[#This Row],[Nb BP BUTA]]=2," 2 BP","")</f>
        <v/>
      </c>
      <c r="AL428" s="117" t="s">
        <v>2527</v>
      </c>
      <c r="AM428" s="117">
        <f>IFERROR(+VLOOKUP(AY428,Tiges!$G$4:$I$569,3,FALSE),"")</f>
        <v>27</v>
      </c>
      <c r="AN428" s="48"/>
      <c r="AO428" s="117" t="s">
        <v>3424</v>
      </c>
      <c r="AP428" s="177" cm="1">
        <f t="array" ref="AP4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28" s="117" t="s">
        <v>3424</v>
      </c>
      <c r="AS428" s="177" t="str" cm="1">
        <f t="array" ref="AS4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28" s="117" t="s">
        <v>3424</v>
      </c>
      <c r="AV428" s="177" t="str" cm="1">
        <f t="array" ref="AV4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8" s="117"/>
      <c r="AY428" s="117" cm="1">
        <f t="array" ref="AY428">IFERROR(_xlfn.XLOOKUP(Tableau210[[#This Row],[DN DONNEES BUTA ]]&amp;Tableau210[[#This Row],[PN DONNEES BUTA]],Tiges!$B$4:$B$79&amp;Tiges!$C$4:$C$79,Tiges!$G$4:$G$79),"")</f>
        <v>16</v>
      </c>
      <c r="AZ428" s="117"/>
      <c r="BA428" s="117" cm="1">
        <f t="array" ref="BA428">IFERROR(_xlfn.XLOOKUP(Tableau210[[#This Row],[DN DONNEES BUTA ]]&amp;Tableau210[[#This Row],[PN DONNEES BUTA]],Tiges!$B$4:$B$79&amp;Tiges!$C$4:$C$79,Tiges!$H$4:$H$79),"")</f>
        <v>90</v>
      </c>
      <c r="BB428" s="117"/>
      <c r="BC428" s="182">
        <f>IFERROR(VLOOKUP(Tableau210[[#This Row],[OPERATION]],Tableau4[],2,FALSE),"")</f>
        <v>0</v>
      </c>
      <c r="BD428" s="177" cm="1">
        <f t="array" ref="BD428">IFERROR(
   SUM(
      _xlfn._xlws.FILTER(
         Tableau3[Nb Platinage Joint],
         (Tableau3[ITEM]=Tableau210[[#This Row],[NOM]])*
         (Tableau3[Rep.]=Tableau210[[#This Row],[REPERE BUTA]])
      )
   ),
0)</f>
        <v>0</v>
      </c>
      <c r="BE428" s="182">
        <f>IFERROR(VLOOKUP(Tableau210[[#This Row],[OPERATION]],Tableau4[],3,FALSE),"")</f>
        <v>1</v>
      </c>
      <c r="BF428" s="177" cm="1">
        <f t="array" ref="BF428">IFERROR(
   SUM(
      _xlfn._xlws.FILTER(
         Tableau3[Joint Définitif Nb],
         (Tableau3[ITEM]=Tableau210[[#This Row],[NOM]])*
         (Tableau3[Rep.]=Tableau210[[#This Row],[REPERE BUTA]])
      )
   ),
0)</f>
        <v>1</v>
      </c>
      <c r="BG428" s="117" t="s">
        <v>3424</v>
      </c>
      <c r="BH428" s="177" t="str" cm="1">
        <f t="array" ref="BH4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28" s="411" t="s">
        <v>129</v>
      </c>
      <c r="BJ428" s="117" t="s">
        <v>3424</v>
      </c>
      <c r="BK428" s="117" t="s">
        <v>3424</v>
      </c>
      <c r="BL428" s="167" t="s">
        <v>2380</v>
      </c>
      <c r="BM428" s="153"/>
      <c r="BN428" s="117"/>
      <c r="BO428" s="117"/>
      <c r="BP428" s="158"/>
      <c r="BQ428" s="158"/>
      <c r="BR428" s="158"/>
      <c r="BS428" s="48"/>
      <c r="BT428" s="48"/>
      <c r="BU428" s="48"/>
      <c r="BV428" s="48"/>
      <c r="BW428" s="48"/>
      <c r="BX428" s="48"/>
    </row>
    <row r="429" spans="1:76" ht="15.75" hidden="1" x14ac:dyDescent="0.25">
      <c r="A429" s="48" t="e" cm="1">
        <f t="array" ref="A429">_xlfn.XLOOKUP(Tableau210[[#This Row],[NOM]]&amp;Tableau210[[#This Row],[REPERE BUTA]],[6]!Tableau16[POSTE TECHNIQUE]&amp;[6]!Tableau16[Repere ADM],[6]!Tableau16[NUMERO CLIENT])</f>
        <v>#N/A</v>
      </c>
      <c r="B429" s="48" t="e" cm="1">
        <f t="array" ref="B429">_xlfn.XLOOKUP(Tableau210[[#This Row],[NOM]]&amp;Tableau210[[#This Row],[REPERE BUTA]],[6]!Tableau16[POSTE TECHNIQUE]&amp;[6]!Tableau16[Repere REF],[6]!Tableau16[NUMERO CLIENT])</f>
        <v>#N/A</v>
      </c>
      <c r="C429" s="48" cm="1">
        <f t="array" ref="C429">_xlfn.XLOOKUP(Tableau210[[#This Row],[NOM]]&amp;Tableau210[[#This Row],[Repere Ubleam]],[7]Sheet1!$C$2:$C$2995&amp;[7]Sheet1!$I$2:$I$2995,[7]Sheet1!$A$2:$A$2995)</f>
        <v>402</v>
      </c>
      <c r="D429" s="48" t="str">
        <f>C429&amp;""</f>
        <v>402</v>
      </c>
      <c r="E429" s="48" t="e">
        <v>#N/A</v>
      </c>
      <c r="F429" s="48" t="e">
        <v>#N/A</v>
      </c>
      <c r="G429" s="187" t="s">
        <v>1395</v>
      </c>
      <c r="H429" s="158" t="s">
        <v>1067</v>
      </c>
      <c r="I429" s="158" t="s">
        <v>80</v>
      </c>
      <c r="J429" s="158" t="s">
        <v>1071</v>
      </c>
      <c r="K429" s="158" t="str">
        <f>_xlfn.XLOOKUP(Tableau210[[#This Row],[NOM]],[8]LUT!$I$5:$I$301,[8]LUT!$N$5:$N$301)</f>
        <v>Echangeur</v>
      </c>
      <c r="L429" s="158" t="s">
        <v>110</v>
      </c>
      <c r="M429" s="158"/>
      <c r="N429" s="158" t="s">
        <v>110</v>
      </c>
      <c r="O429" s="119"/>
      <c r="P429" s="119"/>
      <c r="Q429" s="119"/>
      <c r="R429" s="119"/>
      <c r="S429" s="119"/>
      <c r="T429" s="119"/>
      <c r="U429" s="119"/>
      <c r="V429" s="119"/>
      <c r="W429" s="148">
        <v>50</v>
      </c>
      <c r="X429" s="207" cm="1">
        <f t="array" ref="X4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2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29" s="148">
        <v>20</v>
      </c>
      <c r="AA429" s="207" cm="1">
        <f t="array" ref="AA4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2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29" s="48"/>
      <c r="AD429" s="117" t="s">
        <v>2196</v>
      </c>
      <c r="AE429" s="119"/>
      <c r="AF429" s="181">
        <f>IFERROR(VLOOKUP(Tableau210[[#This Row],[OPERATION]],Tableau4[],5,FALSE),"")</f>
        <v>0</v>
      </c>
      <c r="AG429" s="178" cm="1">
        <f t="array" ref="AG429">IFERROR(
   SUM(
      _xlfn._xlws.FILTER(
         Tableau3[JP],
         (Tableau3[ITEM]=Tableau210[[#This Row],[NOM]])*
         (Tableau3[Rep.]=Tableau210[[#This Row],[REPERE BUTA]])
      )
   ),
0)</f>
        <v>0</v>
      </c>
      <c r="AH429" s="182">
        <f>IFERROR(VLOOKUP(Tableau210[[#This Row],[OPERATION]],Tableau4[],4,FALSE),"")</f>
        <v>0</v>
      </c>
      <c r="AI429" s="178" cm="1">
        <f t="array" ref="AI429">IFERROR(
   SUM(
      _xlfn._xlws.FILTER(
         Tableau3[BP],
         (Tableau3[ITEM]=Tableau210[[#This Row],[NOM]])*
         (Tableau3[Rep.]=Tableau210[[#This Row],[REPERE BUTA]])
      )
   ),
0)</f>
        <v>0</v>
      </c>
      <c r="AJ429" s="181" t="str">
        <f>IF(Tableau210[[#This Row],[NB JP EMIS]]=1,"1 JP","") &amp; IF(Tableau210[[#This Row],[NB BP EMIS]]=1," 1 BP","")</f>
        <v/>
      </c>
      <c r="AK429" s="178" t="str">
        <f>IF(Tableau210[[#This Row],[NB JP BUTA]]=1,"1 JP","") &amp; IF(Tableau210[[#This Row],[Nb BP BUTA]]=1," 1 BP","") &amp; IF(Tableau210[[#This Row],[Nb BP BUTA]]=2," 2 BP","")</f>
        <v/>
      </c>
      <c r="AL429" s="117" t="s">
        <v>2527</v>
      </c>
      <c r="AM429" s="117">
        <f>IFERROR(+VLOOKUP(AY429,Tiges!$G$4:$I$569,3,FALSE),"")</f>
        <v>27</v>
      </c>
      <c r="AN429" s="48"/>
      <c r="AO429" s="117">
        <v>4</v>
      </c>
      <c r="AP429" s="177" cm="1">
        <f t="array" ref="AP4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29" s="117" t="s">
        <v>2163</v>
      </c>
      <c r="AS429" s="177" t="str" cm="1">
        <f t="array" ref="AS4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29" s="117" t="s">
        <v>3424</v>
      </c>
      <c r="AV429" s="177" t="str" cm="1">
        <f t="array" ref="AV4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29" s="117"/>
      <c r="AY429" s="117" cm="1">
        <f t="array" ref="AY429">IFERROR(_xlfn.XLOOKUP(Tableau210[[#This Row],[DN DONNEES BUTA ]]&amp;Tableau210[[#This Row],[PN DONNEES BUTA]],Tiges!$B$4:$B$79&amp;Tiges!$C$4:$C$79,Tiges!$G$4:$G$79),"")</f>
        <v>16</v>
      </c>
      <c r="AZ429" s="117"/>
      <c r="BA429" s="117" cm="1">
        <f t="array" ref="BA429">IFERROR(_xlfn.XLOOKUP(Tableau210[[#This Row],[DN DONNEES BUTA ]]&amp;Tableau210[[#This Row],[PN DONNEES BUTA]],Tiges!$B$4:$B$79&amp;Tiges!$C$4:$C$79,Tiges!$H$4:$H$79),"")</f>
        <v>90</v>
      </c>
      <c r="BB429" s="117"/>
      <c r="BC429" s="182">
        <f>IFERROR(VLOOKUP(Tableau210[[#This Row],[OPERATION]],Tableau4[],2,FALSE),"")</f>
        <v>0</v>
      </c>
      <c r="BD429" s="177" cm="1">
        <f t="array" ref="BD429">IFERROR(
   SUM(
      _xlfn._xlws.FILTER(
         Tableau3[Nb Platinage Joint],
         (Tableau3[ITEM]=Tableau210[[#This Row],[NOM]])*
         (Tableau3[Rep.]=Tableau210[[#This Row],[REPERE BUTA]])
      )
   ),
0)</f>
        <v>0</v>
      </c>
      <c r="BE429" s="182">
        <f>IFERROR(VLOOKUP(Tableau210[[#This Row],[OPERATION]],Tableau4[],3,FALSE),"")</f>
        <v>1</v>
      </c>
      <c r="BF429" s="177" cm="1">
        <f t="array" ref="BF429">IFERROR(
   SUM(
      _xlfn._xlws.FILTER(
         Tableau3[Joint Définitif Nb],
         (Tableau3[ITEM]=Tableau210[[#This Row],[NOM]])*
         (Tableau3[Rep.]=Tableau210[[#This Row],[REPERE BUTA]])
      )
   ),
0)</f>
        <v>1</v>
      </c>
      <c r="BG429" s="117" t="s">
        <v>129</v>
      </c>
      <c r="BH429" s="177" t="str" cm="1">
        <f t="array" ref="BH4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29" s="117" t="s">
        <v>2268</v>
      </c>
      <c r="BK429" s="117" t="s">
        <v>2269</v>
      </c>
      <c r="BL429" s="167" t="s">
        <v>2380</v>
      </c>
      <c r="BM429" s="153"/>
      <c r="BN429" s="117"/>
      <c r="BO429" s="117"/>
      <c r="BP429" s="158"/>
      <c r="BQ429" s="158"/>
      <c r="BR429" s="158"/>
      <c r="BS429" s="48"/>
      <c r="BT429" s="48"/>
      <c r="BU429" s="48"/>
      <c r="BV429" s="48"/>
      <c r="BW429" s="48"/>
      <c r="BX429" s="48"/>
    </row>
    <row r="430" spans="1:76" ht="15.75" hidden="1" x14ac:dyDescent="0.25">
      <c r="A430" s="48" t="e" cm="1">
        <f t="array" ref="A430">_xlfn.XLOOKUP(Tableau210[[#This Row],[NOM]]&amp;Tableau210[[#This Row],[REPERE BUTA]],[6]!Tableau16[POSTE TECHNIQUE]&amp;[6]!Tableau16[Repere ADM],[6]!Tableau16[NUMERO CLIENT])</f>
        <v>#N/A</v>
      </c>
      <c r="B430" s="48" t="e" cm="1">
        <f t="array" ref="B430">_xlfn.XLOOKUP(Tableau210[[#This Row],[NOM]]&amp;Tableau210[[#This Row],[REPERE BUTA]],[6]!Tableau16[POSTE TECHNIQUE]&amp;[6]!Tableau16[Repere REF],[6]!Tableau16[NUMERO CLIENT])</f>
        <v>#N/A</v>
      </c>
      <c r="C430" s="48" cm="1">
        <f t="array" ref="C430">_xlfn.XLOOKUP(Tableau210[[#This Row],[NOM]]&amp;Tableau210[[#This Row],[Repere Ubleam]],[7]Sheet1!$C$2:$C$2995&amp;[7]Sheet1!$I$2:$I$2995,[7]Sheet1!$A$2:$A$2995)</f>
        <v>403</v>
      </c>
      <c r="D430" s="48" t="str">
        <f>C430&amp;""</f>
        <v>403</v>
      </c>
      <c r="E430" s="48" t="e">
        <v>#N/A</v>
      </c>
      <c r="F430" s="48" t="e">
        <v>#N/A</v>
      </c>
      <c r="G430" s="187" t="s">
        <v>1395</v>
      </c>
      <c r="H430" s="158" t="s">
        <v>1067</v>
      </c>
      <c r="I430" s="158" t="s">
        <v>80</v>
      </c>
      <c r="J430" s="158" t="s">
        <v>1071</v>
      </c>
      <c r="K430" s="158" t="str">
        <f>_xlfn.XLOOKUP(Tableau210[[#This Row],[NOM]],[8]LUT!$I$5:$I$301,[8]LUT!$N$5:$N$301)</f>
        <v>Echangeur</v>
      </c>
      <c r="L430" s="158" t="s">
        <v>111</v>
      </c>
      <c r="M430" s="158"/>
      <c r="N430" s="158" t="s">
        <v>111</v>
      </c>
      <c r="O430" s="119"/>
      <c r="P430" s="119"/>
      <c r="Q430" s="119"/>
      <c r="R430" s="119"/>
      <c r="S430" s="119"/>
      <c r="T430" s="119"/>
      <c r="U430" s="119"/>
      <c r="V430" s="119"/>
      <c r="W430" s="148">
        <v>50</v>
      </c>
      <c r="X430" s="207" cm="1">
        <f t="array" ref="X4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3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30" s="148">
        <v>20</v>
      </c>
      <c r="AA430" s="207" cm="1">
        <f t="array" ref="AA4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3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30" s="48"/>
      <c r="AD430" s="117" t="s">
        <v>2196</v>
      </c>
      <c r="AE430" s="119"/>
      <c r="AF430" s="181">
        <f>IFERROR(VLOOKUP(Tableau210[[#This Row],[OPERATION]],Tableau4[],5,FALSE),"")</f>
        <v>0</v>
      </c>
      <c r="AG430" s="178" cm="1">
        <f t="array" ref="AG430">IFERROR(
   SUM(
      _xlfn._xlws.FILTER(
         Tableau3[JP],
         (Tableau3[ITEM]=Tableau210[[#This Row],[NOM]])*
         (Tableau3[Rep.]=Tableau210[[#This Row],[REPERE BUTA]])
      )
   ),
0)</f>
        <v>0</v>
      </c>
      <c r="AH430" s="182">
        <f>IFERROR(VLOOKUP(Tableau210[[#This Row],[OPERATION]],Tableau4[],4,FALSE),"")</f>
        <v>0</v>
      </c>
      <c r="AI430" s="178" cm="1">
        <f t="array" ref="AI430">IFERROR(
   SUM(
      _xlfn._xlws.FILTER(
         Tableau3[BP],
         (Tableau3[ITEM]=Tableau210[[#This Row],[NOM]])*
         (Tableau3[Rep.]=Tableau210[[#This Row],[REPERE BUTA]])
      )
   ),
0)</f>
        <v>0</v>
      </c>
      <c r="AJ430" s="181" t="str">
        <f>IF(Tableau210[[#This Row],[NB JP EMIS]]=1,"1 JP","") &amp; IF(Tableau210[[#This Row],[NB BP EMIS]]=1," 1 BP","")</f>
        <v/>
      </c>
      <c r="AK430" s="178" t="str">
        <f>IF(Tableau210[[#This Row],[NB JP BUTA]]=1,"1 JP","") &amp; IF(Tableau210[[#This Row],[Nb BP BUTA]]=1," 1 BP","") &amp; IF(Tableau210[[#This Row],[Nb BP BUTA]]=2," 2 BP","")</f>
        <v/>
      </c>
      <c r="AL430" s="117" t="s">
        <v>2527</v>
      </c>
      <c r="AM430" s="117">
        <f>IFERROR(+VLOOKUP(AY430,Tiges!$G$4:$I$569,3,FALSE),"")</f>
        <v>27</v>
      </c>
      <c r="AN430" s="48"/>
      <c r="AO430" s="117">
        <v>4</v>
      </c>
      <c r="AP430" s="177" cm="1">
        <f t="array" ref="AP4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0" s="117" t="s">
        <v>2163</v>
      </c>
      <c r="AS430" s="177" t="str" cm="1">
        <f t="array" ref="AS4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30" s="117" t="s">
        <v>3424</v>
      </c>
      <c r="AV430" s="177" t="str" cm="1">
        <f t="array" ref="AV4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0" s="117"/>
      <c r="AY430" s="117" cm="1">
        <f t="array" ref="AY430">IFERROR(_xlfn.XLOOKUP(Tableau210[[#This Row],[DN DONNEES BUTA ]]&amp;Tableau210[[#This Row],[PN DONNEES BUTA]],Tiges!$B$4:$B$79&amp;Tiges!$C$4:$C$79,Tiges!$G$4:$G$79),"")</f>
        <v>16</v>
      </c>
      <c r="AZ430" s="117"/>
      <c r="BA430" s="117" cm="1">
        <f t="array" ref="BA430">IFERROR(_xlfn.XLOOKUP(Tableau210[[#This Row],[DN DONNEES BUTA ]]&amp;Tableau210[[#This Row],[PN DONNEES BUTA]],Tiges!$B$4:$B$79&amp;Tiges!$C$4:$C$79,Tiges!$H$4:$H$79),"")</f>
        <v>90</v>
      </c>
      <c r="BB430" s="117"/>
      <c r="BC430" s="182">
        <f>IFERROR(VLOOKUP(Tableau210[[#This Row],[OPERATION]],Tableau4[],2,FALSE),"")</f>
        <v>0</v>
      </c>
      <c r="BD430" s="177" cm="1">
        <f t="array" ref="BD430">IFERROR(
   SUM(
      _xlfn._xlws.FILTER(
         Tableau3[Nb Platinage Joint],
         (Tableau3[ITEM]=Tableau210[[#This Row],[NOM]])*
         (Tableau3[Rep.]=Tableau210[[#This Row],[REPERE BUTA]])
      )
   ),
0)</f>
        <v>0</v>
      </c>
      <c r="BE430" s="182">
        <f>IFERROR(VLOOKUP(Tableau210[[#This Row],[OPERATION]],Tableau4[],3,FALSE),"")</f>
        <v>1</v>
      </c>
      <c r="BF430" s="177" cm="1">
        <f t="array" ref="BF430">IFERROR(
   SUM(
      _xlfn._xlws.FILTER(
         Tableau3[Joint Définitif Nb],
         (Tableau3[ITEM]=Tableau210[[#This Row],[NOM]])*
         (Tableau3[Rep.]=Tableau210[[#This Row],[REPERE BUTA]])
      )
   ),
0)</f>
        <v>1</v>
      </c>
      <c r="BG430" s="117" t="s">
        <v>129</v>
      </c>
      <c r="BH430" s="177" t="str" cm="1">
        <f t="array" ref="BH4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30" s="117" t="s">
        <v>2268</v>
      </c>
      <c r="BK430" s="117" t="s">
        <v>2269</v>
      </c>
      <c r="BL430" s="167" t="s">
        <v>2380</v>
      </c>
      <c r="BM430" s="153"/>
      <c r="BN430" s="117"/>
      <c r="BO430" s="117"/>
      <c r="BP430" s="158"/>
      <c r="BQ430" s="158"/>
      <c r="BR430" s="158"/>
      <c r="BS430" s="48"/>
      <c r="BT430" s="48"/>
      <c r="BU430" s="48"/>
      <c r="BV430" s="48"/>
      <c r="BW430" s="48"/>
      <c r="BX430" s="48"/>
    </row>
    <row r="431" spans="1:76" ht="15.75" hidden="1" x14ac:dyDescent="0.25">
      <c r="A431" s="48" t="e" cm="1">
        <f t="array" ref="A431">_xlfn.XLOOKUP(Tableau210[[#This Row],[NOM]]&amp;Tableau210[[#This Row],[REPERE BUTA]],[6]!Tableau16[POSTE TECHNIQUE]&amp;[6]!Tableau16[Repere ADM],[6]!Tableau16[NUMERO CLIENT])</f>
        <v>#N/A</v>
      </c>
      <c r="B431" s="48" t="e" cm="1">
        <f t="array" ref="B431">_xlfn.XLOOKUP(Tableau210[[#This Row],[NOM]]&amp;Tableau210[[#This Row],[REPERE BUTA]],[6]!Tableau16[POSTE TECHNIQUE]&amp;[6]!Tableau16[Repere REF],[6]!Tableau16[NUMERO CLIENT])</f>
        <v>#N/A</v>
      </c>
      <c r="C431" s="48" cm="1">
        <f t="array" ref="C431">_xlfn.XLOOKUP(Tableau210[[#This Row],[NOM]]&amp;Tableau210[[#This Row],[Repere Ubleam]],[7]Sheet1!$C$2:$C$2995&amp;[7]Sheet1!$I$2:$I$2995,[7]Sheet1!$A$2:$A$2995)</f>
        <v>404</v>
      </c>
      <c r="D431" s="48" t="str">
        <f>C431&amp;""</f>
        <v>404</v>
      </c>
      <c r="E431" s="48" t="e">
        <v>#N/A</v>
      </c>
      <c r="F431" s="48" t="e">
        <v>#N/A</v>
      </c>
      <c r="G431" s="187" t="s">
        <v>1395</v>
      </c>
      <c r="H431" s="158" t="s">
        <v>1067</v>
      </c>
      <c r="I431" s="158" t="s">
        <v>80</v>
      </c>
      <c r="J431" s="158" t="s">
        <v>1071</v>
      </c>
      <c r="K431" s="158" t="str">
        <f>_xlfn.XLOOKUP(Tableau210[[#This Row],[NOM]],[8]LUT!$I$5:$I$301,[8]LUT!$N$5:$N$301)</f>
        <v>Echangeur</v>
      </c>
      <c r="L431" s="158" t="s">
        <v>113</v>
      </c>
      <c r="M431" s="158"/>
      <c r="N431" s="158" t="s">
        <v>113</v>
      </c>
      <c r="O431" s="119"/>
      <c r="P431" s="119"/>
      <c r="Q431" s="119"/>
      <c r="R431" s="119"/>
      <c r="S431" s="119"/>
      <c r="T431" s="119"/>
      <c r="U431" s="119"/>
      <c r="V431" s="119"/>
      <c r="W431" s="148">
        <v>50</v>
      </c>
      <c r="X431" s="207" cm="1">
        <f t="array" ref="X4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3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31" s="148">
        <v>20</v>
      </c>
      <c r="AA431" s="207" cm="1">
        <f t="array" ref="AA4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3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31" s="48"/>
      <c r="AD431" s="117" t="s">
        <v>2196</v>
      </c>
      <c r="AE431" s="119"/>
      <c r="AF431" s="181">
        <f>IFERROR(VLOOKUP(Tableau210[[#This Row],[OPERATION]],Tableau4[],5,FALSE),"")</f>
        <v>0</v>
      </c>
      <c r="AG431" s="178" cm="1">
        <f t="array" ref="AG431">IFERROR(
   SUM(
      _xlfn._xlws.FILTER(
         Tableau3[JP],
         (Tableau3[ITEM]=Tableau210[[#This Row],[NOM]])*
         (Tableau3[Rep.]=Tableau210[[#This Row],[REPERE BUTA]])
      )
   ),
0)</f>
        <v>0</v>
      </c>
      <c r="AH431" s="182">
        <f>IFERROR(VLOOKUP(Tableau210[[#This Row],[OPERATION]],Tableau4[],4,FALSE),"")</f>
        <v>0</v>
      </c>
      <c r="AI431" s="178" cm="1">
        <f t="array" ref="AI431">IFERROR(
   SUM(
      _xlfn._xlws.FILTER(
         Tableau3[BP],
         (Tableau3[ITEM]=Tableau210[[#This Row],[NOM]])*
         (Tableau3[Rep.]=Tableau210[[#This Row],[REPERE BUTA]])
      )
   ),
0)</f>
        <v>0</v>
      </c>
      <c r="AJ431" s="181" t="str">
        <f>IF(Tableau210[[#This Row],[NB JP EMIS]]=1,"1 JP","") &amp; IF(Tableau210[[#This Row],[NB BP EMIS]]=1," 1 BP","")</f>
        <v/>
      </c>
      <c r="AK431" s="178" t="str">
        <f>IF(Tableau210[[#This Row],[NB JP BUTA]]=1,"1 JP","") &amp; IF(Tableau210[[#This Row],[Nb BP BUTA]]=1," 1 BP","") &amp; IF(Tableau210[[#This Row],[Nb BP BUTA]]=2," 2 BP","")</f>
        <v/>
      </c>
      <c r="AL431" s="117" t="s">
        <v>2527</v>
      </c>
      <c r="AM431" s="117">
        <f>IFERROR(+VLOOKUP(AY431,Tiges!$G$4:$I$569,3,FALSE),"")</f>
        <v>27</v>
      </c>
      <c r="AN431" s="48"/>
      <c r="AO431" s="117">
        <v>4</v>
      </c>
      <c r="AP431" s="177" cm="1">
        <f t="array" ref="AP4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1" s="117" t="s">
        <v>2163</v>
      </c>
      <c r="AS431" s="177" t="str" cm="1">
        <f t="array" ref="AS4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31" s="117" t="s">
        <v>3424</v>
      </c>
      <c r="AV431" s="177" t="str" cm="1">
        <f t="array" ref="AV4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1" s="117"/>
      <c r="AY431" s="117" cm="1">
        <f t="array" ref="AY431">IFERROR(_xlfn.XLOOKUP(Tableau210[[#This Row],[DN DONNEES BUTA ]]&amp;Tableau210[[#This Row],[PN DONNEES BUTA]],Tiges!$B$4:$B$79&amp;Tiges!$C$4:$C$79,Tiges!$G$4:$G$79),"")</f>
        <v>16</v>
      </c>
      <c r="AZ431" s="117"/>
      <c r="BA431" s="117" cm="1">
        <f t="array" ref="BA431">IFERROR(_xlfn.XLOOKUP(Tableau210[[#This Row],[DN DONNEES BUTA ]]&amp;Tableau210[[#This Row],[PN DONNEES BUTA]],Tiges!$B$4:$B$79&amp;Tiges!$C$4:$C$79,Tiges!$H$4:$H$79),"")</f>
        <v>90</v>
      </c>
      <c r="BB431" s="117"/>
      <c r="BC431" s="182">
        <f>IFERROR(VLOOKUP(Tableau210[[#This Row],[OPERATION]],Tableau4[],2,FALSE),"")</f>
        <v>0</v>
      </c>
      <c r="BD431" s="177" cm="1">
        <f t="array" ref="BD431">IFERROR(
   SUM(
      _xlfn._xlws.FILTER(
         Tableau3[Nb Platinage Joint],
         (Tableau3[ITEM]=Tableau210[[#This Row],[NOM]])*
         (Tableau3[Rep.]=Tableau210[[#This Row],[REPERE BUTA]])
      )
   ),
0)</f>
        <v>0</v>
      </c>
      <c r="BE431" s="182">
        <f>IFERROR(VLOOKUP(Tableau210[[#This Row],[OPERATION]],Tableau4[],3,FALSE),"")</f>
        <v>1</v>
      </c>
      <c r="BF431" s="177" cm="1">
        <f t="array" ref="BF431">IFERROR(
   SUM(
      _xlfn._xlws.FILTER(
         Tableau3[Joint Définitif Nb],
         (Tableau3[ITEM]=Tableau210[[#This Row],[NOM]])*
         (Tableau3[Rep.]=Tableau210[[#This Row],[REPERE BUTA]])
      )
   ),
0)</f>
        <v>1</v>
      </c>
      <c r="BG431" s="117" t="s">
        <v>129</v>
      </c>
      <c r="BH431" s="177" t="str" cm="1">
        <f t="array" ref="BH4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31" s="117" t="s">
        <v>2268</v>
      </c>
      <c r="BK431" s="117" t="s">
        <v>2269</v>
      </c>
      <c r="BL431" s="167" t="s">
        <v>2380</v>
      </c>
      <c r="BM431" s="153"/>
      <c r="BN431" s="117"/>
      <c r="BO431" s="117"/>
      <c r="BP431" s="158"/>
      <c r="BQ431" s="158"/>
      <c r="BR431" s="158"/>
      <c r="BS431" s="48"/>
      <c r="BT431" s="48"/>
      <c r="BU431" s="48"/>
      <c r="BV431" s="48"/>
      <c r="BW431" s="48"/>
      <c r="BX431" s="48"/>
    </row>
    <row r="432" spans="1:76" ht="15.75" hidden="1" x14ac:dyDescent="0.25">
      <c r="A432" s="48" t="e" cm="1">
        <f t="array" ref="A432">_xlfn.XLOOKUP(Tableau210[[#This Row],[NOM]]&amp;Tableau210[[#This Row],[REPERE BUTA]],[6]!Tableau16[POSTE TECHNIQUE]&amp;[6]!Tableau16[Repere ADM],[6]!Tableau16[NUMERO CLIENT])</f>
        <v>#N/A</v>
      </c>
      <c r="B432" s="48" t="e" cm="1">
        <f t="array" ref="B432">_xlfn.XLOOKUP(Tableau210[[#This Row],[NOM]]&amp;Tableau210[[#This Row],[REPERE BUTA]],[6]!Tableau16[POSTE TECHNIQUE]&amp;[6]!Tableau16[Repere REF],[6]!Tableau16[NUMERO CLIENT])</f>
        <v>#N/A</v>
      </c>
      <c r="C432" s="48" cm="1">
        <f t="array" ref="C432">_xlfn.XLOOKUP(Tableau210[[#This Row],[NOM]]&amp;Tableau210[[#This Row],[Repere Ubleam]],[7]Sheet1!$C$2:$C$2995&amp;[7]Sheet1!$I$2:$I$2995,[7]Sheet1!$A$2:$A$2995)</f>
        <v>405</v>
      </c>
      <c r="D432" s="48" t="str">
        <f>C432&amp;""</f>
        <v>405</v>
      </c>
      <c r="E432" s="48" t="e">
        <v>#N/A</v>
      </c>
      <c r="F432" s="48" t="e">
        <v>#N/A</v>
      </c>
      <c r="G432" s="187" t="s">
        <v>1395</v>
      </c>
      <c r="H432" s="158" t="s">
        <v>1067</v>
      </c>
      <c r="I432" s="158" t="s">
        <v>80</v>
      </c>
      <c r="J432" s="158" t="s">
        <v>1071</v>
      </c>
      <c r="K432" s="158" t="str">
        <f>_xlfn.XLOOKUP(Tableau210[[#This Row],[NOM]],[8]LUT!$I$5:$I$301,[8]LUT!$N$5:$N$301)</f>
        <v>Echangeur</v>
      </c>
      <c r="L432" s="158" t="s">
        <v>114</v>
      </c>
      <c r="M432" s="158"/>
      <c r="N432" s="158" t="s">
        <v>114</v>
      </c>
      <c r="O432" s="119"/>
      <c r="P432" s="119"/>
      <c r="Q432" s="119"/>
      <c r="R432" s="119"/>
      <c r="S432" s="119"/>
      <c r="T432" s="119"/>
      <c r="U432" s="119"/>
      <c r="V432" s="119"/>
      <c r="W432" s="148">
        <v>50</v>
      </c>
      <c r="X432" s="207" cm="1">
        <f t="array" ref="X4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3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32" s="148">
        <v>20</v>
      </c>
      <c r="AA432" s="207" cm="1">
        <f t="array" ref="AA4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3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32" s="48"/>
      <c r="AD432" s="117" t="s">
        <v>2196</v>
      </c>
      <c r="AE432" s="119"/>
      <c r="AF432" s="181">
        <f>IFERROR(VLOOKUP(Tableau210[[#This Row],[OPERATION]],Tableau4[],5,FALSE),"")</f>
        <v>0</v>
      </c>
      <c r="AG432" s="178" cm="1">
        <f t="array" ref="AG432">IFERROR(
   SUM(
      _xlfn._xlws.FILTER(
         Tableau3[JP],
         (Tableau3[ITEM]=Tableau210[[#This Row],[NOM]])*
         (Tableau3[Rep.]=Tableau210[[#This Row],[REPERE BUTA]])
      )
   ),
0)</f>
        <v>0</v>
      </c>
      <c r="AH432" s="182">
        <f>IFERROR(VLOOKUP(Tableau210[[#This Row],[OPERATION]],Tableau4[],4,FALSE),"")</f>
        <v>0</v>
      </c>
      <c r="AI432" s="178" cm="1">
        <f t="array" ref="AI432">IFERROR(
   SUM(
      _xlfn._xlws.FILTER(
         Tableau3[BP],
         (Tableau3[ITEM]=Tableau210[[#This Row],[NOM]])*
         (Tableau3[Rep.]=Tableau210[[#This Row],[REPERE BUTA]])
      )
   ),
0)</f>
        <v>0</v>
      </c>
      <c r="AJ432" s="181" t="str">
        <f>IF(Tableau210[[#This Row],[NB JP EMIS]]=1,"1 JP","") &amp; IF(Tableau210[[#This Row],[NB BP EMIS]]=1," 1 BP","")</f>
        <v/>
      </c>
      <c r="AK432" s="178" t="str">
        <f>IF(Tableau210[[#This Row],[NB JP BUTA]]=1,"1 JP","") &amp; IF(Tableau210[[#This Row],[Nb BP BUTA]]=1," 1 BP","") &amp; IF(Tableau210[[#This Row],[Nb BP BUTA]]=2," 2 BP","")</f>
        <v/>
      </c>
      <c r="AL432" s="117" t="s">
        <v>2527</v>
      </c>
      <c r="AM432" s="117">
        <f>IFERROR(+VLOOKUP(AY432,Tiges!$G$4:$I$569,3,FALSE),"")</f>
        <v>27</v>
      </c>
      <c r="AN432" s="48"/>
      <c r="AO432" s="117">
        <v>4</v>
      </c>
      <c r="AP432" s="177" cm="1">
        <f t="array" ref="AP4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2" s="117" t="s">
        <v>2163</v>
      </c>
      <c r="AS432" s="177" t="str" cm="1">
        <f t="array" ref="AS4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32" s="117" t="s">
        <v>3424</v>
      </c>
      <c r="AV432" s="177" t="str" cm="1">
        <f t="array" ref="AV4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2" s="117"/>
      <c r="AY432" s="117" cm="1">
        <f t="array" ref="AY432">IFERROR(_xlfn.XLOOKUP(Tableau210[[#This Row],[DN DONNEES BUTA ]]&amp;Tableau210[[#This Row],[PN DONNEES BUTA]],Tiges!$B$4:$B$79&amp;Tiges!$C$4:$C$79,Tiges!$G$4:$G$79),"")</f>
        <v>16</v>
      </c>
      <c r="AZ432" s="117"/>
      <c r="BA432" s="117" cm="1">
        <f t="array" ref="BA432">IFERROR(_xlfn.XLOOKUP(Tableau210[[#This Row],[DN DONNEES BUTA ]]&amp;Tableau210[[#This Row],[PN DONNEES BUTA]],Tiges!$B$4:$B$79&amp;Tiges!$C$4:$C$79,Tiges!$H$4:$H$79),"")</f>
        <v>90</v>
      </c>
      <c r="BB432" s="117"/>
      <c r="BC432" s="182">
        <f>IFERROR(VLOOKUP(Tableau210[[#This Row],[OPERATION]],Tableau4[],2,FALSE),"")</f>
        <v>0</v>
      </c>
      <c r="BD432" s="177" cm="1">
        <f t="array" ref="BD432">IFERROR(
   SUM(
      _xlfn._xlws.FILTER(
         Tableau3[Nb Platinage Joint],
         (Tableau3[ITEM]=Tableau210[[#This Row],[NOM]])*
         (Tableau3[Rep.]=Tableau210[[#This Row],[REPERE BUTA]])
      )
   ),
0)</f>
        <v>0</v>
      </c>
      <c r="BE432" s="182">
        <f>IFERROR(VLOOKUP(Tableau210[[#This Row],[OPERATION]],Tableau4[],3,FALSE),"")</f>
        <v>1</v>
      </c>
      <c r="BF432" s="177" cm="1">
        <f t="array" ref="BF432">IFERROR(
   SUM(
      _xlfn._xlws.FILTER(
         Tableau3[Joint Définitif Nb],
         (Tableau3[ITEM]=Tableau210[[#This Row],[NOM]])*
         (Tableau3[Rep.]=Tableau210[[#This Row],[REPERE BUTA]])
      )
   ),
0)</f>
        <v>1</v>
      </c>
      <c r="BG432" s="117" t="s">
        <v>129</v>
      </c>
      <c r="BH432" s="177" t="str" cm="1">
        <f t="array" ref="BH4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32" s="117" t="s">
        <v>2268</v>
      </c>
      <c r="BK432" s="117" t="s">
        <v>2269</v>
      </c>
      <c r="BL432" s="167" t="s">
        <v>2380</v>
      </c>
      <c r="BM432" s="153"/>
      <c r="BN432" s="117"/>
      <c r="BO432" s="117"/>
      <c r="BP432" s="158"/>
      <c r="BQ432" s="158"/>
      <c r="BR432" s="158"/>
      <c r="BS432" s="48"/>
      <c r="BT432" s="48"/>
      <c r="BU432" s="48"/>
      <c r="BV432" s="48"/>
      <c r="BW432" s="48"/>
      <c r="BX432" s="48"/>
    </row>
    <row r="433" spans="1:76" ht="15.75" hidden="1" x14ac:dyDescent="0.25">
      <c r="A433" s="48" t="e" cm="1">
        <f t="array" ref="A433">_xlfn.XLOOKUP(Tableau210[[#This Row],[NOM]]&amp;Tableau210[[#This Row],[REPERE BUTA]],[6]!Tableau16[POSTE TECHNIQUE]&amp;[6]!Tableau16[Repere ADM],[6]!Tableau16[NUMERO CLIENT])</f>
        <v>#N/A</v>
      </c>
      <c r="B433" s="48" t="e" cm="1">
        <f t="array" ref="B433">_xlfn.XLOOKUP(Tableau210[[#This Row],[NOM]]&amp;Tableau210[[#This Row],[REPERE BUTA]],[6]!Tableau16[POSTE TECHNIQUE]&amp;[6]!Tableau16[Repere REF],[6]!Tableau16[NUMERO CLIENT])</f>
        <v>#N/A</v>
      </c>
      <c r="C433" s="48" cm="1">
        <f t="array" ref="C433">_xlfn.XLOOKUP(Tableau210[[#This Row],[NOM]]&amp;Tableau210[[#This Row],[Repere Ubleam]],[7]Sheet1!$C$2:$C$2995&amp;[7]Sheet1!$I$2:$I$2995,[7]Sheet1!$A$2:$A$2995)</f>
        <v>406</v>
      </c>
      <c r="D433" s="48" t="str">
        <f>C433&amp;""</f>
        <v>406</v>
      </c>
      <c r="E433" s="48" t="e">
        <v>#N/A</v>
      </c>
      <c r="F433" s="48" t="e">
        <v>#N/A</v>
      </c>
      <c r="G433" s="187" t="s">
        <v>1395</v>
      </c>
      <c r="H433" s="158" t="s">
        <v>1067</v>
      </c>
      <c r="I433" s="158" t="s">
        <v>80</v>
      </c>
      <c r="J433" s="158" t="s">
        <v>1071</v>
      </c>
      <c r="K433" s="158" t="str">
        <f>_xlfn.XLOOKUP(Tableau210[[#This Row],[NOM]],[8]LUT!$I$5:$I$301,[8]LUT!$N$5:$N$301)</f>
        <v>Echangeur</v>
      </c>
      <c r="L433" s="158" t="s">
        <v>115</v>
      </c>
      <c r="M433" s="119"/>
      <c r="N433" s="119" t="s">
        <v>115</v>
      </c>
      <c r="O433" s="119"/>
      <c r="P433" s="119"/>
      <c r="Q433" s="119"/>
      <c r="R433" s="119"/>
      <c r="S433" s="119"/>
      <c r="T433" s="119"/>
      <c r="U433" s="119"/>
      <c r="V433" s="119"/>
      <c r="W433" s="117" t="s">
        <v>2159</v>
      </c>
      <c r="X433" s="207" cm="1">
        <f t="array" ref="X4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3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33" s="117" t="s">
        <v>3424</v>
      </c>
      <c r="AA433" s="207" cm="1">
        <f t="array" ref="AA4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3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33" s="48"/>
      <c r="AD433" s="117" t="s">
        <v>2196</v>
      </c>
      <c r="AE433" s="119"/>
      <c r="AF433" s="181">
        <f>IFERROR(VLOOKUP(Tableau210[[#This Row],[OPERATION]],Tableau4[],5,FALSE),"")</f>
        <v>0</v>
      </c>
      <c r="AG433" s="178" cm="1">
        <f t="array" ref="AG433">IFERROR(
   SUM(
      _xlfn._xlws.FILTER(
         Tableau3[JP],
         (Tableau3[ITEM]=Tableau210[[#This Row],[NOM]])*
         (Tableau3[Rep.]=Tableau210[[#This Row],[REPERE BUTA]])
      )
   ),
0)</f>
        <v>0</v>
      </c>
      <c r="AH433" s="182">
        <f>IFERROR(VLOOKUP(Tableau210[[#This Row],[OPERATION]],Tableau4[],4,FALSE),"")</f>
        <v>0</v>
      </c>
      <c r="AI433" s="178" cm="1">
        <f t="array" ref="AI433">IFERROR(
   SUM(
      _xlfn._xlws.FILTER(
         Tableau3[BP],
         (Tableau3[ITEM]=Tableau210[[#This Row],[NOM]])*
         (Tableau3[Rep.]=Tableau210[[#This Row],[REPERE BUTA]])
      )
   ),
0)</f>
        <v>0</v>
      </c>
      <c r="AJ433" s="181" t="str">
        <f>IF(Tableau210[[#This Row],[NB JP EMIS]]=1,"1 JP","") &amp; IF(Tableau210[[#This Row],[NB BP EMIS]]=1," 1 BP","")</f>
        <v/>
      </c>
      <c r="AK433" s="178"/>
      <c r="AL433" s="117" t="s">
        <v>2527</v>
      </c>
      <c r="AM433" s="117">
        <f>IFERROR(+VLOOKUP(AY433,Tiges!$G$4:$I$569,3,FALSE),"")</f>
        <v>27</v>
      </c>
      <c r="AN433" s="48"/>
      <c r="AO433" s="117" t="s">
        <v>3424</v>
      </c>
      <c r="AP433" s="177" cm="1">
        <f t="array" ref="AP4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3" s="117" t="s">
        <v>3424</v>
      </c>
      <c r="AS433" s="177" t="str" cm="1">
        <f t="array" ref="AS4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433" s="117" t="s">
        <v>3424</v>
      </c>
      <c r="AV433" s="177" t="str" cm="1">
        <f t="array" ref="AV4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3" s="117"/>
      <c r="AY433" s="117" cm="1">
        <f t="array" ref="AY433">IFERROR(_xlfn.XLOOKUP(Tableau210[[#This Row],[DN DONNEES BUTA ]]&amp;Tableau210[[#This Row],[PN DONNEES BUTA]],Tiges!$B$4:$B$79&amp;Tiges!$C$4:$C$79,Tiges!$G$4:$G$79),"")</f>
        <v>16</v>
      </c>
      <c r="AZ433" s="117"/>
      <c r="BA433" s="117" cm="1">
        <f t="array" ref="BA433">IFERROR(_xlfn.XLOOKUP(Tableau210[[#This Row],[DN DONNEES BUTA ]]&amp;Tableau210[[#This Row],[PN DONNEES BUTA]],Tiges!$B$4:$B$79&amp;Tiges!$C$4:$C$79,Tiges!$H$4:$H$79),"")</f>
        <v>90</v>
      </c>
      <c r="BB433" s="117"/>
      <c r="BC433" s="182">
        <f>IFERROR(VLOOKUP(Tableau210[[#This Row],[OPERATION]],Tableau4[],2,FALSE),"")</f>
        <v>0</v>
      </c>
      <c r="BD433" s="177" cm="1">
        <f t="array" ref="BD433">IFERROR(
   SUM(
      _xlfn._xlws.FILTER(
         Tableau3[Nb Platinage Joint],
         (Tableau3[ITEM]=Tableau210[[#This Row],[NOM]])*
         (Tableau3[Rep.]=Tableau210[[#This Row],[REPERE BUTA]])
      )
   ),
0)</f>
        <v>0</v>
      </c>
      <c r="BE433" s="182">
        <f>IFERROR(VLOOKUP(Tableau210[[#This Row],[OPERATION]],Tableau4[],3,FALSE),"")</f>
        <v>1</v>
      </c>
      <c r="BF433" s="177" cm="1">
        <f t="array" ref="BF433">IFERROR(
   SUM(
      _xlfn._xlws.FILTER(
         Tableau3[Joint Définitif Nb],
         (Tableau3[ITEM]=Tableau210[[#This Row],[NOM]])*
         (Tableau3[Rep.]=Tableau210[[#This Row],[REPERE BUTA]])
      )
   ),
0)</f>
        <v>1</v>
      </c>
      <c r="BG433" s="117" t="s">
        <v>3424</v>
      </c>
      <c r="BH433" s="177" t="str" cm="1">
        <f t="array" ref="BH4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33" s="411" t="s">
        <v>129</v>
      </c>
      <c r="BJ433" s="117" t="s">
        <v>3424</v>
      </c>
      <c r="BK433" s="117" t="s">
        <v>3424</v>
      </c>
      <c r="BL433" s="167" t="s">
        <v>2380</v>
      </c>
      <c r="BM433" s="167"/>
      <c r="BN433" s="117"/>
      <c r="BO433" s="117"/>
      <c r="BP433" s="158"/>
      <c r="BQ433" s="158"/>
      <c r="BR433" s="158"/>
      <c r="BS433" s="48"/>
      <c r="BT433" s="48"/>
      <c r="BU433" s="48"/>
      <c r="BV433" s="48"/>
      <c r="BW433" s="48"/>
      <c r="BX433" s="48"/>
    </row>
    <row r="434" spans="1:76" s="154" customFormat="1" ht="15.75" hidden="1" x14ac:dyDescent="0.25">
      <c r="A434" s="48" t="e" cm="1">
        <f t="array" ref="A434">_xlfn.XLOOKUP(Tableau210[[#This Row],[NOM]]&amp;Tableau210[[#This Row],[REPERE BUTA]],[6]!Tableau16[POSTE TECHNIQUE]&amp;[6]!Tableau16[Repere ADM],[6]!Tableau16[NUMERO CLIENT])</f>
        <v>#N/A</v>
      </c>
      <c r="B434" s="48" t="e" cm="1">
        <f t="array" ref="B434">_xlfn.XLOOKUP(Tableau210[[#This Row],[NOM]]&amp;Tableau210[[#This Row],[REPERE BUTA]],[6]!Tableau16[POSTE TECHNIQUE]&amp;[6]!Tableau16[Repere REF],[6]!Tableau16[NUMERO CLIENT])</f>
        <v>#N/A</v>
      </c>
      <c r="C434" s="48" cm="1">
        <f t="array" ref="C434">_xlfn.XLOOKUP(Tableau210[[#This Row],[NOM]]&amp;Tableau210[[#This Row],[Repere Ubleam]],[7]Sheet1!$C$2:$C$2995&amp;[7]Sheet1!$I$2:$I$2995,[7]Sheet1!$A$2:$A$2995)</f>
        <v>407</v>
      </c>
      <c r="D434" s="48" t="str">
        <f>C434&amp;""</f>
        <v>407</v>
      </c>
      <c r="E434" s="48" t="e">
        <v>#N/A</v>
      </c>
      <c r="F434" s="48" t="e">
        <v>#N/A</v>
      </c>
      <c r="G434" s="162" t="s">
        <v>1395</v>
      </c>
      <c r="H434" s="161" t="s">
        <v>1067</v>
      </c>
      <c r="I434" s="161" t="s">
        <v>80</v>
      </c>
      <c r="J434" s="161" t="s">
        <v>1071</v>
      </c>
      <c r="K434" s="161" t="str">
        <f>_xlfn.XLOOKUP(Tableau210[[#This Row],[NOM]],[8]LUT!$I$5:$I$301,[8]LUT!$N$5:$N$301)</f>
        <v>Echangeur</v>
      </c>
      <c r="L434" s="161" t="s">
        <v>194</v>
      </c>
      <c r="M434" s="161"/>
      <c r="N434" s="161" t="s">
        <v>194</v>
      </c>
      <c r="O434" s="150"/>
      <c r="P434" s="150"/>
      <c r="Q434" s="150"/>
      <c r="R434" s="150"/>
      <c r="S434" s="150"/>
      <c r="T434" s="150"/>
      <c r="U434" s="150"/>
      <c r="V434" s="150"/>
      <c r="W434" s="151">
        <v>50</v>
      </c>
      <c r="X434" s="151" cm="1">
        <f t="array" ref="X4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3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34" s="151">
        <v>20</v>
      </c>
      <c r="AA434" s="151" cm="1">
        <f t="array" ref="AA4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3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34" s="152"/>
      <c r="AD434" s="153" t="s">
        <v>2196</v>
      </c>
      <c r="AE434" s="150"/>
      <c r="AF434" s="150">
        <f>IFERROR(VLOOKUP(Tableau210[[#This Row],[OPERATION]],Tableau4[],5,FALSE),"")</f>
        <v>0</v>
      </c>
      <c r="AG434" s="150" cm="1">
        <f t="array" ref="AG434">IFERROR(
   SUM(
      _xlfn._xlws.FILTER(
         Tableau3[JP],
         (Tableau3[ITEM]=Tableau210[[#This Row],[NOM]])*
         (Tableau3[Rep.]=Tableau210[[#This Row],[REPERE BUTA]])
      )
   ),
0)</f>
        <v>0</v>
      </c>
      <c r="AH434" s="153">
        <f>IFERROR(VLOOKUP(Tableau210[[#This Row],[OPERATION]],Tableau4[],4,FALSE),"")</f>
        <v>0</v>
      </c>
      <c r="AI434" s="150" cm="1">
        <f t="array" ref="AI434">IFERROR(
   SUM(
      _xlfn._xlws.FILTER(
         Tableau3[BP],
         (Tableau3[ITEM]=Tableau210[[#This Row],[NOM]])*
         (Tableau3[Rep.]=Tableau210[[#This Row],[REPERE BUTA]])
      )
   ),
0)</f>
        <v>0</v>
      </c>
      <c r="AJ434" s="150" t="str">
        <f>IF(Tableau210[[#This Row],[NB JP EMIS]]=1,"1 JP","") &amp; IF(Tableau210[[#This Row],[NB BP EMIS]]=1," 1 BP","")</f>
        <v/>
      </c>
      <c r="AK434" s="150" t="str">
        <f>IF(Tableau210[[#This Row],[NB JP BUTA]]=1,"1 JP","") &amp; IF(Tableau210[[#This Row],[Nb BP BUTA]]=1," 1 BP","") &amp; IF(Tableau210[[#This Row],[Nb BP BUTA]]=2," 2 BP","")</f>
        <v/>
      </c>
      <c r="AL434" s="153" t="s">
        <v>2527</v>
      </c>
      <c r="AM434" s="153">
        <f>IFERROR(+VLOOKUP(AY434,Tiges!$G$4:$I$569,3,FALSE),"")</f>
        <v>27</v>
      </c>
      <c r="AN434" s="152"/>
      <c r="AO434" s="153">
        <v>4</v>
      </c>
      <c r="AP434" s="153" cm="1">
        <f t="array" ref="AP4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4" s="153" t="s">
        <v>2161</v>
      </c>
      <c r="AS434" s="153" t="str" cm="1">
        <f t="array" ref="AS4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43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34" s="153" t="s">
        <v>1123</v>
      </c>
      <c r="AV434" s="153" t="str" cm="1">
        <f t="array" ref="AV4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4" s="153"/>
      <c r="AY434" s="153" cm="1">
        <f t="array" ref="AY434">IFERROR(_xlfn.XLOOKUP(Tableau210[[#This Row],[DN DONNEES BUTA ]]&amp;Tableau210[[#This Row],[PN DONNEES BUTA]],Tiges!$B$4:$B$79&amp;Tiges!$C$4:$C$79,Tiges!$G$4:$G$79),"")</f>
        <v>16</v>
      </c>
      <c r="AZ434" s="153"/>
      <c r="BA434" s="153" cm="1">
        <f t="array" ref="BA434">IFERROR(_xlfn.XLOOKUP(Tableau210[[#This Row],[DN DONNEES BUTA ]]&amp;Tableau210[[#This Row],[PN DONNEES BUTA]],Tiges!$B$4:$B$79&amp;Tiges!$C$4:$C$79,Tiges!$H$4:$H$79),"")</f>
        <v>80</v>
      </c>
      <c r="BB434" s="153"/>
      <c r="BC434" s="153">
        <f>IFERROR(VLOOKUP(Tableau210[[#This Row],[OPERATION]],Tableau4[],2,FALSE),"")</f>
        <v>0</v>
      </c>
      <c r="BD434" s="153" cm="1">
        <f t="array" ref="BD434">IFERROR(
   SUM(
      _xlfn._xlws.FILTER(
         Tableau3[Nb Platinage Joint],
         (Tableau3[ITEM]=Tableau210[[#This Row],[NOM]])*
         (Tableau3[Rep.]=Tableau210[[#This Row],[REPERE BUTA]])
      )
   ),
0)</f>
        <v>0</v>
      </c>
      <c r="BE434" s="153">
        <f>IFERROR(VLOOKUP(Tableau210[[#This Row],[OPERATION]],Tableau4[],3,FALSE),"")</f>
        <v>1</v>
      </c>
      <c r="BF434" s="153" cm="1">
        <f t="array" ref="BF434">IFERROR(
   SUM(
      _xlfn._xlws.FILTER(
         Tableau3[Joint Définitif Nb],
         (Tableau3[ITEM]=Tableau210[[#This Row],[NOM]])*
         (Tableau3[Rep.]=Tableau210[[#This Row],[REPERE BUTA]])
      )
   ),
0)</f>
        <v>2</v>
      </c>
      <c r="BG434" s="153" t="s">
        <v>129</v>
      </c>
      <c r="BH434" s="153" t="str" cm="1">
        <f t="array" ref="BH4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3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34" s="153" t="s">
        <v>2268</v>
      </c>
      <c r="BK434" s="153" t="s">
        <v>2269</v>
      </c>
      <c r="BL434" s="153" t="s">
        <v>2472</v>
      </c>
      <c r="BM434" s="153"/>
      <c r="BN434" s="153"/>
      <c r="BO434" s="153"/>
      <c r="BP434" s="161"/>
      <c r="BQ434" s="161"/>
      <c r="BR434" s="161"/>
      <c r="BS434" s="152"/>
      <c r="BT434" s="152"/>
      <c r="BU434" s="152"/>
      <c r="BV434" s="152"/>
      <c r="BW434" s="152"/>
      <c r="BX434" s="152"/>
    </row>
    <row r="435" spans="1:76" ht="15.75" hidden="1" x14ac:dyDescent="0.25">
      <c r="A435" s="48" t="e" cm="1">
        <f t="array" ref="A435">_xlfn.XLOOKUP(Tableau210[[#This Row],[NOM]]&amp;Tableau210[[#This Row],[REPERE BUTA]],[6]!Tableau16[POSTE TECHNIQUE]&amp;[6]!Tableau16[Repere ADM],[6]!Tableau16[NUMERO CLIENT])</f>
        <v>#N/A</v>
      </c>
      <c r="B435" s="48" t="e" cm="1">
        <f t="array" ref="B435">_xlfn.XLOOKUP(Tableau210[[#This Row],[NOM]]&amp;Tableau210[[#This Row],[REPERE BUTA]],[6]!Tableau16[POSTE TECHNIQUE]&amp;[6]!Tableau16[Repere REF],[6]!Tableau16[NUMERO CLIENT])</f>
        <v>#N/A</v>
      </c>
      <c r="C435" s="48" cm="1">
        <f t="array" ref="C435">_xlfn.XLOOKUP(Tableau210[[#This Row],[NOM]]&amp;Tableau210[[#This Row],[Repere Ubleam]],[7]Sheet1!$C$2:$C$2995&amp;[7]Sheet1!$I$2:$I$2995,[7]Sheet1!$A$2:$A$2995)</f>
        <v>408</v>
      </c>
      <c r="D435" s="48" t="str">
        <f>C435&amp;""</f>
        <v>408</v>
      </c>
      <c r="E435" s="48" t="e">
        <v>#N/A</v>
      </c>
      <c r="F435" s="48" t="e">
        <v>#N/A</v>
      </c>
      <c r="G435" s="187" t="s">
        <v>1395</v>
      </c>
      <c r="H435" s="158" t="s">
        <v>1067</v>
      </c>
      <c r="I435" s="158" t="s">
        <v>80</v>
      </c>
      <c r="J435" s="158" t="s">
        <v>1071</v>
      </c>
      <c r="K435" s="158" t="str">
        <f>_xlfn.XLOOKUP(Tableau210[[#This Row],[NOM]],[8]LUT!$I$5:$I$301,[8]LUT!$N$5:$N$301)</f>
        <v>Echangeur</v>
      </c>
      <c r="L435" s="158" t="s">
        <v>207</v>
      </c>
      <c r="M435" s="158" t="s">
        <v>1237</v>
      </c>
      <c r="N435" s="158" t="s">
        <v>1237</v>
      </c>
      <c r="O435" s="119"/>
      <c r="P435" s="119"/>
      <c r="Q435" s="119"/>
      <c r="R435" s="119"/>
      <c r="S435" s="119"/>
      <c r="T435" s="119"/>
      <c r="U435" s="119"/>
      <c r="V435" s="119"/>
      <c r="W435" s="148">
        <v>50</v>
      </c>
      <c r="X435" s="207" cm="1">
        <f t="array" ref="X4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3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35" s="148">
        <v>20</v>
      </c>
      <c r="AA435" s="207" cm="1">
        <f t="array" ref="AA4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3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35" s="48"/>
      <c r="AD435" s="117" t="s">
        <v>2196</v>
      </c>
      <c r="AE435" s="119"/>
      <c r="AF435" s="181">
        <f>IFERROR(VLOOKUP(Tableau210[[#This Row],[OPERATION]],Tableau4[],5,FALSE),"")</f>
        <v>0</v>
      </c>
      <c r="AG435" s="178" cm="1">
        <f t="array" ref="AG435">IFERROR(
   SUM(
      _xlfn._xlws.FILTER(
         Tableau3[JP],
         (Tableau3[ITEM]=Tableau210[[#This Row],[NOM]])*
         (Tableau3[Rep.]=Tableau210[[#This Row],[REPERE BUTA]])
      )
   ),
0)</f>
        <v>0</v>
      </c>
      <c r="AH435" s="182">
        <f>IFERROR(VLOOKUP(Tableau210[[#This Row],[OPERATION]],Tableau4[],4,FALSE),"")</f>
        <v>0</v>
      </c>
      <c r="AI435" s="178" cm="1">
        <f t="array" ref="AI435">IFERROR(
   SUM(
      _xlfn._xlws.FILTER(
         Tableau3[BP],
         (Tableau3[ITEM]=Tableau210[[#This Row],[NOM]])*
         (Tableau3[Rep.]=Tableau210[[#This Row],[REPERE BUTA]])
      )
   ),
0)</f>
        <v>0</v>
      </c>
      <c r="AJ435" s="181" t="str">
        <f>IF(Tableau210[[#This Row],[NB JP EMIS]]=1,"1 JP","") &amp; IF(Tableau210[[#This Row],[NB BP EMIS]]=1," 1 BP","")</f>
        <v/>
      </c>
      <c r="AK435" s="178" t="str">
        <f>IF(Tableau210[[#This Row],[NB JP BUTA]]=1,"1 JP","") &amp; IF(Tableau210[[#This Row],[Nb BP BUTA]]=1," 1 BP","") &amp; IF(Tableau210[[#This Row],[Nb BP BUTA]]=2," 2 BP","")</f>
        <v/>
      </c>
      <c r="AL435" s="117" t="s">
        <v>2527</v>
      </c>
      <c r="AM435" s="117">
        <f>IFERROR(+VLOOKUP(AY435,Tiges!$G$4:$I$569,3,FALSE),"")</f>
        <v>27</v>
      </c>
      <c r="AN435" s="48"/>
      <c r="AO435" s="117">
        <v>4</v>
      </c>
      <c r="AP435" s="177" cm="1">
        <f t="array" ref="AP4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5" s="117" t="s">
        <v>2161</v>
      </c>
      <c r="AS435" s="177" t="str" cm="1">
        <f t="array" ref="AS4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35" s="117" t="s">
        <v>1123</v>
      </c>
      <c r="AV435" s="177" t="str" cm="1">
        <f t="array" ref="AV4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5" s="117"/>
      <c r="AY435" s="117" cm="1">
        <f t="array" ref="AY435">IFERROR(_xlfn.XLOOKUP(Tableau210[[#This Row],[DN DONNEES BUTA ]]&amp;Tableau210[[#This Row],[PN DONNEES BUTA]],Tiges!$B$4:$B$79&amp;Tiges!$C$4:$C$79,Tiges!$G$4:$G$79),"")</f>
        <v>16</v>
      </c>
      <c r="AZ435" s="117"/>
      <c r="BA435" s="117" cm="1">
        <f t="array" ref="BA435">IFERROR(_xlfn.XLOOKUP(Tableau210[[#This Row],[DN DONNEES BUTA ]]&amp;Tableau210[[#This Row],[PN DONNEES BUTA]],Tiges!$B$4:$B$79&amp;Tiges!$C$4:$C$79,Tiges!$H$4:$H$79),"")</f>
        <v>90</v>
      </c>
      <c r="BB435" s="117"/>
      <c r="BC435" s="182">
        <f>IFERROR(VLOOKUP(Tableau210[[#This Row],[OPERATION]],Tableau4[],2,FALSE),"")</f>
        <v>0</v>
      </c>
      <c r="BD435" s="177" cm="1">
        <f t="array" ref="BD435">IFERROR(
   SUM(
      _xlfn._xlws.FILTER(
         Tableau3[Nb Platinage Joint],
         (Tableau3[ITEM]=Tableau210[[#This Row],[NOM]])*
         (Tableau3[Rep.]=Tableau210[[#This Row],[REPERE BUTA]])
      )
   ),
0)</f>
        <v>0</v>
      </c>
      <c r="BE435" s="182">
        <f>IFERROR(VLOOKUP(Tableau210[[#This Row],[OPERATION]],Tableau4[],3,FALSE),"")</f>
        <v>1</v>
      </c>
      <c r="BF435" s="177" cm="1">
        <f t="array" ref="BF435">IFERROR(
   SUM(
      _xlfn._xlws.FILTER(
         Tableau3[Joint Définitif Nb],
         (Tableau3[ITEM]=Tableau210[[#This Row],[NOM]])*
         (Tableau3[Rep.]=Tableau210[[#This Row],[REPERE BUTA]])
      )
   ),
0)</f>
        <v>2</v>
      </c>
      <c r="BG435" s="117" t="s">
        <v>129</v>
      </c>
      <c r="BH435" s="177" t="str" cm="1">
        <f t="array" ref="BH4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35" s="117" t="s">
        <v>2268</v>
      </c>
      <c r="BK435" s="117" t="s">
        <v>2269</v>
      </c>
      <c r="BL435" s="167" t="s">
        <v>2380</v>
      </c>
      <c r="BM435" s="167"/>
      <c r="BN435" s="117"/>
      <c r="BO435" s="117"/>
      <c r="BP435" s="158"/>
      <c r="BQ435" s="158"/>
      <c r="BR435" s="158"/>
      <c r="BS435" s="48"/>
      <c r="BT435" s="48"/>
      <c r="BU435" s="48"/>
      <c r="BV435" s="48"/>
      <c r="BW435" s="48"/>
      <c r="BX435" s="48"/>
    </row>
    <row r="436" spans="1:76" ht="15.75" hidden="1" x14ac:dyDescent="0.25">
      <c r="A436" s="48" t="e" cm="1">
        <f t="array" ref="A436">_xlfn.XLOOKUP(Tableau210[[#This Row],[NOM]]&amp;Tableau210[[#This Row],[REPERE BUTA]],[6]!Tableau16[POSTE TECHNIQUE]&amp;[6]!Tableau16[Repere ADM],[6]!Tableau16[NUMERO CLIENT])</f>
        <v>#N/A</v>
      </c>
      <c r="B436" s="48" t="e" cm="1">
        <f t="array" ref="B436">_xlfn.XLOOKUP(Tableau210[[#This Row],[NOM]]&amp;Tableau210[[#This Row],[REPERE BUTA]],[6]!Tableau16[POSTE TECHNIQUE]&amp;[6]!Tableau16[Repere REF],[6]!Tableau16[NUMERO CLIENT])</f>
        <v>#N/A</v>
      </c>
      <c r="C436" s="48" cm="1">
        <f t="array" ref="C436">_xlfn.XLOOKUP(Tableau210[[#This Row],[NOM]]&amp;Tableau210[[#This Row],[Repere Ubleam]],[7]Sheet1!$C$2:$C$2995&amp;[7]Sheet1!$I$2:$I$2995,[7]Sheet1!$A$2:$A$2995)</f>
        <v>409</v>
      </c>
      <c r="D436" s="48" t="str">
        <f>C436&amp;""</f>
        <v>409</v>
      </c>
      <c r="E436" s="48" t="e">
        <v>#N/A</v>
      </c>
      <c r="F436" s="48" t="e">
        <v>#N/A</v>
      </c>
      <c r="G436" s="187" t="s">
        <v>1395</v>
      </c>
      <c r="H436" s="158" t="s">
        <v>1067</v>
      </c>
      <c r="I436" s="158" t="s">
        <v>80</v>
      </c>
      <c r="J436" s="158" t="s">
        <v>1071</v>
      </c>
      <c r="K436" s="158" t="str">
        <f>_xlfn.XLOOKUP(Tableau210[[#This Row],[NOM]],[8]LUT!$I$5:$I$301,[8]LUT!$N$5:$N$301)</f>
        <v>Echangeur</v>
      </c>
      <c r="L436" s="158" t="s">
        <v>207</v>
      </c>
      <c r="M436" s="158" t="s">
        <v>1318</v>
      </c>
      <c r="N436" s="158" t="s">
        <v>1318</v>
      </c>
      <c r="O436" s="119"/>
      <c r="P436" s="119"/>
      <c r="Q436" s="119"/>
      <c r="R436" s="119"/>
      <c r="S436" s="119"/>
      <c r="T436" s="119"/>
      <c r="U436" s="119"/>
      <c r="V436" s="119"/>
      <c r="W436" s="148">
        <v>50</v>
      </c>
      <c r="X436" s="207" cm="1">
        <f t="array" ref="X4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3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36" s="148">
        <v>20</v>
      </c>
      <c r="AA436" s="207" cm="1">
        <f t="array" ref="AA4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3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36" s="48"/>
      <c r="AD436" s="117" t="s">
        <v>2196</v>
      </c>
      <c r="AE436" s="119"/>
      <c r="AF436" s="181">
        <f>IFERROR(VLOOKUP(Tableau210[[#This Row],[OPERATION]],Tableau4[],5,FALSE),"")</f>
        <v>0</v>
      </c>
      <c r="AG436" s="178"/>
      <c r="AH436" s="182">
        <f>IFERROR(VLOOKUP(Tableau210[[#This Row],[OPERATION]],Tableau4[],4,FALSE),"")</f>
        <v>0</v>
      </c>
      <c r="AI436" s="178"/>
      <c r="AJ436" s="181" t="str">
        <f>IF(Tableau210[[#This Row],[NB JP EMIS]]=1,"1 JP","") &amp; IF(Tableau210[[#This Row],[NB BP EMIS]]=1," 1 BP","")</f>
        <v/>
      </c>
      <c r="AK436" s="178"/>
      <c r="AL436" s="117" t="s">
        <v>2527</v>
      </c>
      <c r="AM436" s="117">
        <f>IFERROR(+VLOOKUP(AY436,Tiges!$G$4:$I$569,3,FALSE),"")</f>
        <v>27</v>
      </c>
      <c r="AN436" s="48"/>
      <c r="AO436" s="117">
        <v>4</v>
      </c>
      <c r="AP436" s="177" cm="1">
        <f t="array" ref="AP4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6" s="117" t="s">
        <v>2161</v>
      </c>
      <c r="AS436" s="177" t="str" cm="1">
        <f t="array" ref="AS4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3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36" s="117" t="s">
        <v>1123</v>
      </c>
      <c r="AV436" s="177" t="str" cm="1">
        <f t="array" ref="AV4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6" s="117"/>
      <c r="AY436" s="117" cm="1">
        <f t="array" ref="AY436">IFERROR(_xlfn.XLOOKUP(Tableau210[[#This Row],[DN DONNEES BUTA ]]&amp;Tableau210[[#This Row],[PN DONNEES BUTA]],Tiges!$B$4:$B$79&amp;Tiges!$C$4:$C$79,Tiges!$G$4:$G$79),"")</f>
        <v>16</v>
      </c>
      <c r="AZ436" s="117"/>
      <c r="BA436" s="117" cm="1">
        <f t="array" ref="BA436">IFERROR(_xlfn.XLOOKUP(Tableau210[[#This Row],[DN DONNEES BUTA ]]&amp;Tableau210[[#This Row],[PN DONNEES BUTA]],Tiges!$B$4:$B$79&amp;Tiges!$C$4:$C$79,Tiges!$H$4:$H$79),"")</f>
        <v>90</v>
      </c>
      <c r="BB436" s="117"/>
      <c r="BC436" s="182">
        <f>IFERROR(VLOOKUP(Tableau210[[#This Row],[OPERATION]],Tableau4[],2,FALSE),"")</f>
        <v>0</v>
      </c>
      <c r="BD436" s="177"/>
      <c r="BE436" s="182">
        <f>IFERROR(VLOOKUP(Tableau210[[#This Row],[OPERATION]],Tableau4[],3,FALSE),"")</f>
        <v>1</v>
      </c>
      <c r="BF436" s="177"/>
      <c r="BG436" s="117" t="s">
        <v>129</v>
      </c>
      <c r="BH436" s="177" t="str" cm="1">
        <f t="array" ref="BH4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3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36" s="117" t="s">
        <v>2268</v>
      </c>
      <c r="BK436" s="117" t="s">
        <v>2269</v>
      </c>
      <c r="BL436" s="167" t="s">
        <v>2380</v>
      </c>
      <c r="BM436" s="167"/>
      <c r="BN436" s="117"/>
      <c r="BO436" s="117"/>
      <c r="BP436" s="158"/>
      <c r="BQ436" s="158"/>
      <c r="BR436" s="158"/>
      <c r="BS436" s="48"/>
      <c r="BT436" s="48"/>
      <c r="BU436" s="48"/>
      <c r="BV436" s="48"/>
      <c r="BW436" s="48"/>
      <c r="BX436" s="48"/>
    </row>
    <row r="437" spans="1:76" ht="15.75" hidden="1" x14ac:dyDescent="0.25">
      <c r="A437" s="48" t="e" cm="1">
        <f t="array" ref="A437">_xlfn.XLOOKUP(Tableau210[[#This Row],[NOM]]&amp;Tableau210[[#This Row],[REPERE BUTA]],[6]!Tableau16[POSTE TECHNIQUE]&amp;[6]!Tableau16[Repere ADM],[6]!Tableau16[NUMERO CLIENT])</f>
        <v>#N/A</v>
      </c>
      <c r="B437" s="48" t="str" cm="1">
        <f t="array" ref="B437">_xlfn.XLOOKUP(Tableau210[[#This Row],[NOM]]&amp;Tableau210[[#This Row],[REPERE BUTA]],[6]!Tableau16[POSTE TECHNIQUE]&amp;[6]!Tableau16[Repere REF],[6]!Tableau16[NUMERO CLIENT])</f>
        <v>S2-S54126FV</v>
      </c>
      <c r="C437" s="48" cm="1">
        <f t="array" ref="C437">_xlfn.XLOOKUP(Tableau210[[#This Row],[NOM]]&amp;Tableau210[[#This Row],[Repere Ubleam]],[7]Sheet1!$C$2:$C$2995&amp;[7]Sheet1!$I$2:$I$2995,[7]Sheet1!$A$2:$A$2995)</f>
        <v>1169</v>
      </c>
      <c r="D437" s="48" t="str">
        <f>C437&amp;""</f>
        <v>1169</v>
      </c>
      <c r="E437" s="48" t="s">
        <v>2577</v>
      </c>
      <c r="F437" s="48" t="s">
        <v>884</v>
      </c>
      <c r="G437" s="186" t="s">
        <v>1871</v>
      </c>
      <c r="H437" s="158" t="s">
        <v>1067</v>
      </c>
      <c r="I437" s="158" t="s">
        <v>91</v>
      </c>
      <c r="J437" s="158" t="s">
        <v>2057</v>
      </c>
      <c r="K437" s="158" t="str">
        <f>_xlfn.XLOOKUP(Tableau210[[#This Row],[NOM]],[8]LUT!$I$5:$I$301,[8]LUT!$N$5:$N$301)</f>
        <v>Vanne auto</v>
      </c>
      <c r="L437" s="158" t="s">
        <v>83</v>
      </c>
      <c r="M437" s="119"/>
      <c r="N437" s="119" t="s">
        <v>83</v>
      </c>
      <c r="O437" s="119"/>
      <c r="P437" s="119"/>
      <c r="Q437" s="119"/>
      <c r="R437" s="119"/>
      <c r="S437" s="119"/>
      <c r="T437" s="119"/>
      <c r="U437" s="119"/>
      <c r="V437" s="119"/>
      <c r="W437" s="148" cm="1">
        <f t="array" ref="W437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437" s="207" cm="1">
        <f t="array" ref="X4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3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37" s="148" cm="1">
        <f t="array" ref="Z437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437" s="207" cm="1">
        <f t="array" ref="AA4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3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37" s="48"/>
      <c r="AD437" s="117" t="s">
        <v>2197</v>
      </c>
      <c r="AE437" s="119"/>
      <c r="AF437" s="181">
        <f>IFERROR(VLOOKUP(Tableau210[[#This Row],[OPERATION]],Tableau4[],5,FALSE),"")</f>
        <v>0</v>
      </c>
      <c r="AG437" s="178" cm="1">
        <f t="array" ref="AG437">IFERROR(
   SUM(
      _xlfn._xlws.FILTER(
         Tableau3[JP],
         (Tableau3[ITEM]=Tableau210[[#This Row],[NOM]])*
         (Tableau3[Rep.]=Tableau210[[#This Row],[REPERE BUTA]])
      )
   ),
0)</f>
        <v>0</v>
      </c>
      <c r="AH437" s="181">
        <f>IFERROR(VLOOKUP(Tableau210[[#This Row],[OPERATION]],Tableau4[],4,FALSE),"")</f>
        <v>1</v>
      </c>
      <c r="AI437" s="178" cm="1">
        <f t="array" ref="AI437">IFERROR(
   SUM(
      _xlfn._xlws.FILTER(
         Tableau3[BP],
         (Tableau3[ITEM]=Tableau210[[#This Row],[NOM]])*
         (Tableau3[Rep.]=Tableau210[[#This Row],[REPERE BUTA]])
      )
   ),
0)</f>
        <v>1</v>
      </c>
      <c r="AJ437" s="181" t="str">
        <f>IF(Tableau210[[#This Row],[NB JP EMIS]]=1,"1 JP","") &amp; IF(Tableau210[[#This Row],[NB BP EMIS]]=1," 1 BP","")</f>
        <v xml:space="preserve"> 1 BP</v>
      </c>
      <c r="AK437" s="178" t="str">
        <f>IF(Tableau210[[#This Row],[NB JP BUTA]]=1,"1 JP","") &amp; IF(Tableau210[[#This Row],[Nb BP BUTA]]=1," 1 BP","") &amp; IF(Tableau210[[#This Row],[Nb BP BUTA]]=2," 2 BP","")</f>
        <v xml:space="preserve"> 1 BP</v>
      </c>
      <c r="AL437" s="117" t="s">
        <v>103</v>
      </c>
      <c r="AM437" s="117">
        <f>IFERROR(+VLOOKUP(AY437,Tiges!$G$4:$I$569,3,FALSE),"")</f>
        <v>32</v>
      </c>
      <c r="AN437" s="48"/>
      <c r="AO437" s="117" t="s">
        <v>3424</v>
      </c>
      <c r="AP437" s="177" cm="1">
        <f t="array" ref="AP4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7" s="117" t="s">
        <v>3424</v>
      </c>
      <c r="AS437" s="177" t="str" cm="1">
        <f t="array" ref="AS4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43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437" s="117" t="s">
        <v>3424</v>
      </c>
      <c r="AV437" s="177" t="str" cm="1">
        <f t="array" ref="AV4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43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437" s="117"/>
      <c r="AY437" s="117" cm="1">
        <f t="array" ref="AY437">IFERROR(_xlfn.XLOOKUP(Tableau210[[#This Row],[DN DONNEES BUTA ]]&amp;Tableau210[[#This Row],[PN DONNEES BUTA]],Tiges!$B$4:$B$79&amp;Tiges!$C$4:$C$79,Tiges!$G$4:$G$79),"")</f>
        <v>20</v>
      </c>
      <c r="AZ437" s="117"/>
      <c r="BA437" s="117" cm="1">
        <f t="array" ref="BA437">IFERROR(_xlfn.XLOOKUP(Tableau210[[#This Row],[DN DONNEES BUTA ]]&amp;Tableau210[[#This Row],[PN DONNEES BUTA]],Tiges!$B$4:$B$79&amp;Tiges!$C$4:$C$79,Tiges!$H$4:$H$79),"")</f>
        <v>100</v>
      </c>
      <c r="BB437" s="117"/>
      <c r="BC437" s="182">
        <f>IFERROR(VLOOKUP(Tableau210[[#This Row],[OPERATION]],Tableau4[],2,FALSE),"")</f>
        <v>1</v>
      </c>
      <c r="BD437" s="177" cm="1">
        <f t="array" ref="BD437">IFERROR(
   SUM(
      _xlfn._xlws.FILTER(
         Tableau3[Nb Platinage Joint],
         (Tableau3[ITEM]=Tableau210[[#This Row],[NOM]])*
         (Tableau3[Rep.]=Tableau210[[#This Row],[REPERE BUTA]])
      )
   ),
0)</f>
        <v>1</v>
      </c>
      <c r="BE437" s="182">
        <f>IFERROR(VLOOKUP(Tableau210[[#This Row],[OPERATION]],Tableau4[],3,FALSE),"")</f>
        <v>1</v>
      </c>
      <c r="BF437" s="177" cm="1">
        <f t="array" ref="BF437">IFERROR(
   SUM(
      _xlfn._xlws.FILTER(
         Tableau3[Joint Définitif Nb],
         (Tableau3[ITEM]=Tableau210[[#This Row],[NOM]])*
         (Tableau3[Rep.]=Tableau210[[#This Row],[REPERE BUTA]])
      )
   ),
0)</f>
        <v>1</v>
      </c>
      <c r="BG437" s="117" t="s">
        <v>3424</v>
      </c>
      <c r="BH437" s="177" t="str" cm="1">
        <f t="array" ref="BH4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43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437" s="117"/>
      <c r="BK437" s="117" t="s">
        <v>3424</v>
      </c>
      <c r="BL437" s="167" t="s">
        <v>2380</v>
      </c>
      <c r="BM437" s="117"/>
      <c r="BN437" s="117"/>
      <c r="BO437" s="117"/>
      <c r="BP437" s="118"/>
      <c r="BQ437" s="159"/>
      <c r="BR437" s="158"/>
      <c r="BS437" s="48"/>
      <c r="BT437" s="48"/>
      <c r="BU437" s="48"/>
      <c r="BV437" s="48"/>
      <c r="BW437" s="48"/>
      <c r="BX437" s="48"/>
    </row>
    <row r="438" spans="1:76" ht="15.75" hidden="1" x14ac:dyDescent="0.25">
      <c r="A438" s="48" t="str" cm="1">
        <f t="array" ref="A438">_xlfn.XLOOKUP(Tableau210[[#This Row],[NOM]]&amp;Tableau210[[#This Row],[REPERE BUTA]],[6]!Tableau16[POSTE TECHNIQUE]&amp;[6]!Tableau16[Repere ADM],[6]!Tableau16[NUMERO CLIENT])</f>
        <v>S2-S5421HSV</v>
      </c>
      <c r="B438" s="48" t="e" cm="1">
        <f t="array" ref="B438">_xlfn.XLOOKUP(Tableau210[[#This Row],[NOM]]&amp;Tableau210[[#This Row],[REPERE BUTA]],[6]!Tableau16[POSTE TECHNIQUE]&amp;[6]!Tableau16[Repere REF],[6]!Tableau16[NUMERO CLIENT])</f>
        <v>#N/A</v>
      </c>
      <c r="C438" s="48" cm="1">
        <f t="array" ref="C438">_xlfn.XLOOKUP(Tableau210[[#This Row],[NOM]]&amp;Tableau210[[#This Row],[Repere Ubleam]],[7]Sheet1!$C$2:$C$2995&amp;[7]Sheet1!$I$2:$I$2995,[7]Sheet1!$A$2:$A$2995)</f>
        <v>1170</v>
      </c>
      <c r="D438" s="48" t="str">
        <f>C438&amp;""</f>
        <v>1170</v>
      </c>
      <c r="E438" s="48" t="s">
        <v>2577</v>
      </c>
      <c r="F438" s="48" t="s">
        <v>887</v>
      </c>
      <c r="G438" s="186" t="s">
        <v>1872</v>
      </c>
      <c r="H438" s="158" t="s">
        <v>1067</v>
      </c>
      <c r="I438" s="158" t="s">
        <v>91</v>
      </c>
      <c r="J438" s="158" t="s">
        <v>2057</v>
      </c>
      <c r="K438" s="158" t="str">
        <f>_xlfn.XLOOKUP(Tableau210[[#This Row],[NOM]],[8]LUT!$I$5:$I$301,[8]LUT!$N$5:$N$301)</f>
        <v>Vanne auto</v>
      </c>
      <c r="L438" s="158" t="s">
        <v>73</v>
      </c>
      <c r="M438" s="119"/>
      <c r="N438" s="119" t="s">
        <v>73</v>
      </c>
      <c r="O438" s="119"/>
      <c r="P438" s="119"/>
      <c r="Q438" s="119"/>
      <c r="R438" s="119"/>
      <c r="S438" s="119"/>
      <c r="T438" s="119"/>
      <c r="U438" s="119"/>
      <c r="V438" s="119"/>
      <c r="W438" s="148" cm="1">
        <f t="array" ref="W43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438" s="207" cm="1">
        <f t="array" ref="X4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43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38" s="148" cm="1">
        <f t="array" ref="Z43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438" s="207" cm="1">
        <f t="array" ref="AA4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3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38" s="48"/>
      <c r="AD438" s="117" t="s">
        <v>2197</v>
      </c>
      <c r="AE438" s="119"/>
      <c r="AF438" s="181">
        <f>IFERROR(VLOOKUP(Tableau210[[#This Row],[OPERATION]],Tableau4[],5,FALSE),"")</f>
        <v>0</v>
      </c>
      <c r="AG438" s="178" cm="1">
        <f t="array" ref="AG438">IFERROR(
   SUM(
      _xlfn._xlws.FILTER(
         Tableau3[JP],
         (Tableau3[ITEM]=Tableau210[[#This Row],[NOM]])*
         (Tableau3[Rep.]=Tableau210[[#This Row],[REPERE BUTA]])
      )
   ),
0)</f>
        <v>0</v>
      </c>
      <c r="AH438" s="181">
        <f>IFERROR(VLOOKUP(Tableau210[[#This Row],[OPERATION]],Tableau4[],4,FALSE),"")</f>
        <v>1</v>
      </c>
      <c r="AI438" s="178" cm="1">
        <f t="array" ref="AI438">IFERROR(
   SUM(
      _xlfn._xlws.FILTER(
         Tableau3[BP],
         (Tableau3[ITEM]=Tableau210[[#This Row],[NOM]])*
         (Tableau3[Rep.]=Tableau210[[#This Row],[REPERE BUTA]])
      )
   ),
0)</f>
        <v>1</v>
      </c>
      <c r="AJ438" s="181" t="str">
        <f>IF(Tableau210[[#This Row],[NB JP EMIS]]=1,"1 JP","") &amp; IF(Tableau210[[#This Row],[NB BP EMIS]]=1," 1 BP","")</f>
        <v xml:space="preserve"> 1 BP</v>
      </c>
      <c r="AK438" s="178" t="str">
        <f>IF(Tableau210[[#This Row],[NB JP BUTA]]=1,"1 JP","") &amp; IF(Tableau210[[#This Row],[Nb BP BUTA]]=1," 1 BP","") &amp; IF(Tableau210[[#This Row],[Nb BP BUTA]]=2," 2 BP","")</f>
        <v xml:space="preserve"> 1 BP</v>
      </c>
      <c r="AL438" s="117" t="s">
        <v>103</v>
      </c>
      <c r="AM438" s="117">
        <f>IFERROR(+VLOOKUP(AY438,Tiges!$G$4:$I$569,3,FALSE),"")</f>
        <v>27</v>
      </c>
      <c r="AN438" s="48"/>
      <c r="AO438" s="117">
        <v>4</v>
      </c>
      <c r="AP438" s="177" cm="1">
        <f t="array" ref="AP4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8" s="117" t="s">
        <v>2163</v>
      </c>
      <c r="AS438" s="177" t="str" cm="1">
        <f t="array" ref="AS4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4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38" s="117" t="s">
        <v>1123</v>
      </c>
      <c r="AV438" s="177" t="str" cm="1">
        <f t="array" ref="AV4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8" s="117"/>
      <c r="AY438" s="117" cm="1">
        <f t="array" ref="AY438">IFERROR(_xlfn.XLOOKUP(Tableau210[[#This Row],[DN DONNEES BUTA ]]&amp;Tableau210[[#This Row],[PN DONNEES BUTA]],Tiges!$B$4:$B$79&amp;Tiges!$C$4:$C$79,Tiges!$G$4:$G$79),"")</f>
        <v>16</v>
      </c>
      <c r="AZ438" s="117"/>
      <c r="BA438" s="117" cm="1">
        <f t="array" ref="BA438">IFERROR(_xlfn.XLOOKUP(Tableau210[[#This Row],[DN DONNEES BUTA ]]&amp;Tableau210[[#This Row],[PN DONNEES BUTA]],Tiges!$B$4:$B$79&amp;Tiges!$C$4:$C$79,Tiges!$H$4:$H$79),"")</f>
        <v>100</v>
      </c>
      <c r="BB438" s="117"/>
      <c r="BC438" s="182">
        <f>IFERROR(VLOOKUP(Tableau210[[#This Row],[OPERATION]],Tableau4[],2,FALSE),"")</f>
        <v>1</v>
      </c>
      <c r="BD438" s="177" cm="1">
        <f t="array" ref="BD438">IFERROR(
   SUM(
      _xlfn._xlws.FILTER(
         Tableau3[Nb Platinage Joint],
         (Tableau3[ITEM]=Tableau210[[#This Row],[NOM]])*
         (Tableau3[Rep.]=Tableau210[[#This Row],[REPERE BUTA]])
      )
   ),
0)</f>
        <v>1</v>
      </c>
      <c r="BE438" s="182">
        <f>IFERROR(VLOOKUP(Tableau210[[#This Row],[OPERATION]],Tableau4[],3,FALSE),"")</f>
        <v>1</v>
      </c>
      <c r="BF438" s="177" cm="1">
        <f t="array" ref="BF438">IFERROR(
   SUM(
      _xlfn._xlws.FILTER(
         Tableau3[Joint Définitif Nb],
         (Tableau3[ITEM]=Tableau210[[#This Row],[NOM]])*
         (Tableau3[Rep.]=Tableau210[[#This Row],[REPERE BUTA]])
      )
   ),
0)</f>
        <v>1</v>
      </c>
      <c r="BG438" s="117" t="s">
        <v>129</v>
      </c>
      <c r="BH438" s="177" t="str" cm="1">
        <f t="array" ref="BH4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3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38" s="117"/>
      <c r="BK438" s="117" t="s">
        <v>37</v>
      </c>
      <c r="BL438" s="167" t="s">
        <v>2380</v>
      </c>
      <c r="BM438" s="117"/>
      <c r="BN438" s="117"/>
      <c r="BO438" s="117"/>
      <c r="BP438" s="118"/>
      <c r="BQ438" s="159"/>
      <c r="BR438" s="158"/>
      <c r="BS438" s="48"/>
      <c r="BT438" s="48"/>
      <c r="BU438" s="48"/>
      <c r="BV438" s="48"/>
      <c r="BW438" s="48"/>
      <c r="BX438" s="48"/>
    </row>
    <row r="439" spans="1:76" ht="15.75" hidden="1" x14ac:dyDescent="0.25">
      <c r="A439" s="48" t="e" cm="1">
        <f t="array" ref="A439">_xlfn.XLOOKUP(Tableau210[[#This Row],[NOM]]&amp;Tableau210[[#This Row],[REPERE BUTA]],[6]!Tableau16[POSTE TECHNIQUE]&amp;[6]!Tableau16[Repere ADM],[6]!Tableau16[NUMERO CLIENT])</f>
        <v>#N/A</v>
      </c>
      <c r="B439" s="48" t="e" cm="1">
        <f t="array" ref="B439">_xlfn.XLOOKUP(Tableau210[[#This Row],[NOM]]&amp;Tableau210[[#This Row],[REPERE BUTA]],[6]!Tableau16[POSTE TECHNIQUE]&amp;[6]!Tableau16[Repere REF],[6]!Tableau16[NUMERO CLIENT])</f>
        <v>#N/A</v>
      </c>
      <c r="C439" s="48" cm="1">
        <f t="array" ref="C439">_xlfn.XLOOKUP(Tableau210[[#This Row],[NOM]]&amp;Tableau210[[#This Row],[Repere Ubleam]],[7]Sheet1!$C$2:$C$2995&amp;[7]Sheet1!$I$2:$I$2995,[7]Sheet1!$A$2:$A$2995)</f>
        <v>414</v>
      </c>
      <c r="D439" s="48" t="str">
        <f>C439&amp;""</f>
        <v>414</v>
      </c>
      <c r="E439" s="48" t="e">
        <v>#N/A</v>
      </c>
      <c r="F439" s="48" t="e">
        <v>#N/A</v>
      </c>
      <c r="G439" s="187" t="s">
        <v>1395</v>
      </c>
      <c r="H439" s="158" t="s">
        <v>1067</v>
      </c>
      <c r="I439" s="158" t="s">
        <v>80</v>
      </c>
      <c r="J439" s="158" t="s">
        <v>1071</v>
      </c>
      <c r="K439" s="158" t="str">
        <f>_xlfn.XLOOKUP(Tableau210[[#This Row],[NOM]],[8]LUT!$I$5:$I$301,[8]LUT!$N$5:$N$301)</f>
        <v>Echangeur</v>
      </c>
      <c r="L439" s="158" t="s">
        <v>212</v>
      </c>
      <c r="M439" s="158" t="s">
        <v>2169</v>
      </c>
      <c r="N439" s="158" t="s">
        <v>2169</v>
      </c>
      <c r="O439" s="119"/>
      <c r="P439" s="119"/>
      <c r="Q439" s="119"/>
      <c r="R439" s="119"/>
      <c r="S439" s="119"/>
      <c r="T439" s="119"/>
      <c r="U439" s="119"/>
      <c r="V439" s="119"/>
      <c r="W439" s="117" t="s">
        <v>2159</v>
      </c>
      <c r="X439" s="207" cm="1">
        <f t="array" ref="X4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3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39" s="117" t="s">
        <v>3424</v>
      </c>
      <c r="AA439" s="207" cm="1">
        <f t="array" ref="AA4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3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39" s="48"/>
      <c r="AD439" s="117" t="s">
        <v>2196</v>
      </c>
      <c r="AE439" s="119"/>
      <c r="AF439" s="181">
        <f>IFERROR(VLOOKUP(Tableau210[[#This Row],[OPERATION]],Tableau4[],5,FALSE),"")</f>
        <v>0</v>
      </c>
      <c r="AG439" s="178" cm="1">
        <f t="array" ref="AG439">IFERROR(
   SUM(
      _xlfn._xlws.FILTER(
         Tableau3[JP],
         (Tableau3[ITEM]=Tableau210[[#This Row],[NOM]])*
         (Tableau3[Rep.]=Tableau210[[#This Row],[REPERE BUTA]])
      )
   ),
0)</f>
        <v>0</v>
      </c>
      <c r="AH439" s="182">
        <f>IFERROR(VLOOKUP(Tableau210[[#This Row],[OPERATION]],Tableau4[],4,FALSE),"")</f>
        <v>0</v>
      </c>
      <c r="AI439" s="178" cm="1">
        <f t="array" ref="AI439">IFERROR(
   SUM(
      _xlfn._xlws.FILTER(
         Tableau3[BP],
         (Tableau3[ITEM]=Tableau210[[#This Row],[NOM]])*
         (Tableau3[Rep.]=Tableau210[[#This Row],[REPERE BUTA]])
      )
   ),
0)</f>
        <v>0</v>
      </c>
      <c r="AJ439" s="181" t="str">
        <f>IF(Tableau210[[#This Row],[NB JP EMIS]]=1,"1 JP","") &amp; IF(Tableau210[[#This Row],[NB BP EMIS]]=1," 1 BP","")</f>
        <v/>
      </c>
      <c r="AK439" s="178" t="str">
        <f>IF(Tableau210[[#This Row],[NB JP BUTA]]=1,"1 JP","") &amp; IF(Tableau210[[#This Row],[Nb BP BUTA]]=1," 1 BP","") &amp; IF(Tableau210[[#This Row],[Nb BP BUTA]]=2," 2 BP","")</f>
        <v/>
      </c>
      <c r="AL439" s="117" t="s">
        <v>2527</v>
      </c>
      <c r="AM439" s="117">
        <f>IFERROR(+VLOOKUP(AY439,Tiges!$G$4:$I$569,3,FALSE),"")</f>
        <v>22</v>
      </c>
      <c r="AN439" s="48"/>
      <c r="AO439" s="117" t="s">
        <v>3424</v>
      </c>
      <c r="AP439" s="177" cm="1">
        <f t="array" ref="AP4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39" s="117" t="s">
        <v>3424</v>
      </c>
      <c r="AS439" s="177" t="str" cm="1">
        <f t="array" ref="AS4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4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39" s="117" t="s">
        <v>3424</v>
      </c>
      <c r="AV439" s="177" t="str" cm="1">
        <f t="array" ref="AV4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39" s="117"/>
      <c r="AY439" s="117" cm="1">
        <f t="array" ref="AY439">IFERROR(_xlfn.XLOOKUP(Tableau210[[#This Row],[DN DONNEES BUTA ]]&amp;Tableau210[[#This Row],[PN DONNEES BUTA]],Tiges!$B$4:$B$79&amp;Tiges!$C$4:$C$79,Tiges!$G$4:$G$79),"")</f>
        <v>14</v>
      </c>
      <c r="AZ439" s="117"/>
      <c r="BA439" s="117" cm="1">
        <f t="array" ref="BA439">IFERROR(_xlfn.XLOOKUP(Tableau210[[#This Row],[DN DONNEES BUTA ]]&amp;Tableau210[[#This Row],[PN DONNEES BUTA]],Tiges!$B$4:$B$79&amp;Tiges!$C$4:$C$79,Tiges!$H$4:$H$79),"")</f>
        <v>80</v>
      </c>
      <c r="BB439" s="117"/>
      <c r="BC439" s="182">
        <f>IFERROR(VLOOKUP(Tableau210[[#This Row],[OPERATION]],Tableau4[],2,FALSE),"")</f>
        <v>0</v>
      </c>
      <c r="BD439" s="177" cm="1">
        <f t="array" ref="BD439">IFERROR(
   SUM(
      _xlfn._xlws.FILTER(
         Tableau3[Nb Platinage Joint],
         (Tableau3[ITEM]=Tableau210[[#This Row],[NOM]])*
         (Tableau3[Rep.]=Tableau210[[#This Row],[REPERE BUTA]])
      )
   ),
0)</f>
        <v>0</v>
      </c>
      <c r="BE439" s="182">
        <f>IFERROR(VLOOKUP(Tableau210[[#This Row],[OPERATION]],Tableau4[],3,FALSE),"")</f>
        <v>1</v>
      </c>
      <c r="BF439" s="177" cm="1">
        <f t="array" ref="BF439">IFERROR(
   SUM(
      _xlfn._xlws.FILTER(
         Tableau3[Joint Définitif Nb],
         (Tableau3[ITEM]=Tableau210[[#This Row],[NOM]])*
         (Tableau3[Rep.]=Tableau210[[#This Row],[REPERE BUTA]])
      )
   ),
0)</f>
        <v>2</v>
      </c>
      <c r="BG439" s="117" t="s">
        <v>3424</v>
      </c>
      <c r="BH439" s="177" t="str" cm="1">
        <f t="array" ref="BH4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39" s="411" t="s">
        <v>129</v>
      </c>
      <c r="BJ439" s="117" t="s">
        <v>3424</v>
      </c>
      <c r="BK439" s="117" t="s">
        <v>3424</v>
      </c>
      <c r="BL439" s="167" t="s">
        <v>2380</v>
      </c>
      <c r="BM439" s="153"/>
      <c r="BN439" s="117"/>
      <c r="BO439" s="117"/>
      <c r="BP439" s="158"/>
      <c r="BQ439" s="158"/>
      <c r="BR439" s="158"/>
      <c r="BS439" s="48"/>
      <c r="BT439" s="48"/>
      <c r="BU439" s="48"/>
      <c r="BV439" s="48"/>
      <c r="BW439" s="48"/>
      <c r="BX439" s="48"/>
    </row>
    <row r="440" spans="1:76" ht="15.75" hidden="1" x14ac:dyDescent="0.25">
      <c r="A440" s="48" t="e" cm="1">
        <f t="array" ref="A440">_xlfn.XLOOKUP(Tableau210[[#This Row],[NOM]]&amp;Tableau210[[#This Row],[REPERE BUTA]],[6]!Tableau16[POSTE TECHNIQUE]&amp;[6]!Tableau16[Repere ADM],[6]!Tableau16[NUMERO CLIENT])</f>
        <v>#N/A</v>
      </c>
      <c r="B440" s="48" t="e" cm="1">
        <f t="array" ref="B440">_xlfn.XLOOKUP(Tableau210[[#This Row],[NOM]]&amp;Tableau210[[#This Row],[REPERE BUTA]],[6]!Tableau16[POSTE TECHNIQUE]&amp;[6]!Tableau16[Repere REF],[6]!Tableau16[NUMERO CLIENT])</f>
        <v>#N/A</v>
      </c>
      <c r="C440" s="48" cm="1">
        <f t="array" ref="C440">_xlfn.XLOOKUP(Tableau210[[#This Row],[NOM]]&amp;Tableau210[[#This Row],[Repere Ubleam]],[7]Sheet1!$C$2:$C$2995&amp;[7]Sheet1!$I$2:$I$2995,[7]Sheet1!$A$2:$A$2995)</f>
        <v>415</v>
      </c>
      <c r="D440" s="48" t="str">
        <f>C440&amp;""</f>
        <v>415</v>
      </c>
      <c r="E440" s="48" t="e">
        <v>#N/A</v>
      </c>
      <c r="F440" s="48" t="e">
        <v>#N/A</v>
      </c>
      <c r="G440" s="187" t="s">
        <v>1395</v>
      </c>
      <c r="H440" s="158" t="s">
        <v>1067</v>
      </c>
      <c r="I440" s="158" t="s">
        <v>80</v>
      </c>
      <c r="J440" s="158" t="s">
        <v>1071</v>
      </c>
      <c r="K440" s="158" t="str">
        <f>_xlfn.XLOOKUP(Tableau210[[#This Row],[NOM]],[8]LUT!$I$5:$I$301,[8]LUT!$N$5:$N$301)</f>
        <v>Echangeur</v>
      </c>
      <c r="L440" s="158" t="s">
        <v>212</v>
      </c>
      <c r="M440" s="158" t="s">
        <v>2235</v>
      </c>
      <c r="N440" s="158" t="s">
        <v>2235</v>
      </c>
      <c r="O440" s="119"/>
      <c r="P440" s="119"/>
      <c r="Q440" s="119"/>
      <c r="R440" s="119"/>
      <c r="S440" s="119"/>
      <c r="T440" s="119"/>
      <c r="U440" s="119"/>
      <c r="V440" s="119"/>
      <c r="W440" s="148">
        <v>40</v>
      </c>
      <c r="X440" s="207" cm="1">
        <f t="array" ref="X4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4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0" s="148">
        <v>20</v>
      </c>
      <c r="AA440" s="207" cm="1">
        <f t="array" ref="AA4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0" s="48"/>
      <c r="AD440" s="117" t="s">
        <v>2196</v>
      </c>
      <c r="AE440" s="119"/>
      <c r="AF440" s="181">
        <f>IFERROR(VLOOKUP(Tableau210[[#This Row],[OPERATION]],Tableau4[],5,FALSE),"")</f>
        <v>0</v>
      </c>
      <c r="AG440" s="178"/>
      <c r="AH440" s="182">
        <f>IFERROR(VLOOKUP(Tableau210[[#This Row],[OPERATION]],Tableau4[],4,FALSE),"")</f>
        <v>0</v>
      </c>
      <c r="AI440" s="178"/>
      <c r="AJ440" s="181" t="str">
        <f>IF(Tableau210[[#This Row],[NB JP EMIS]]=1,"1 JP","") &amp; IF(Tableau210[[#This Row],[NB BP EMIS]]=1," 1 BP","")</f>
        <v/>
      </c>
      <c r="AK440" s="178"/>
      <c r="AL440" s="117" t="s">
        <v>2527</v>
      </c>
      <c r="AM440" s="117">
        <f>IFERROR(+VLOOKUP(AY440,Tiges!$G$4:$I$569,3,FALSE),"")</f>
        <v>22</v>
      </c>
      <c r="AN440" s="48"/>
      <c r="AO440" s="117">
        <v>4</v>
      </c>
      <c r="AP440" s="177" cm="1">
        <f t="array" ref="AP4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0" s="117" t="s">
        <v>2270</v>
      </c>
      <c r="AS440" s="177" t="str" cm="1">
        <f t="array" ref="AS4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4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40" s="117" t="s">
        <v>1123</v>
      </c>
      <c r="AV440" s="177" t="str" cm="1">
        <f t="array" ref="AV4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0" s="117"/>
      <c r="AY440" s="117" cm="1">
        <f t="array" ref="AY440">IFERROR(_xlfn.XLOOKUP(Tableau210[[#This Row],[DN DONNEES BUTA ]]&amp;Tableau210[[#This Row],[PN DONNEES BUTA]],Tiges!$B$4:$B$79&amp;Tiges!$C$4:$C$79,Tiges!$G$4:$G$79),"")</f>
        <v>14</v>
      </c>
      <c r="AZ440" s="117"/>
      <c r="BA440" s="117" cm="1">
        <f t="array" ref="BA440">IFERROR(_xlfn.XLOOKUP(Tableau210[[#This Row],[DN DONNEES BUTA ]]&amp;Tableau210[[#This Row],[PN DONNEES BUTA]],Tiges!$B$4:$B$79&amp;Tiges!$C$4:$C$79,Tiges!$H$4:$H$79),"")</f>
        <v>80</v>
      </c>
      <c r="BB440" s="117"/>
      <c r="BC440" s="182">
        <f>IFERROR(VLOOKUP(Tableau210[[#This Row],[OPERATION]],Tableau4[],2,FALSE),"")</f>
        <v>0</v>
      </c>
      <c r="BD440" s="177"/>
      <c r="BE440" s="182">
        <f>IFERROR(VLOOKUP(Tableau210[[#This Row],[OPERATION]],Tableau4[],3,FALSE),"")</f>
        <v>1</v>
      </c>
      <c r="BF440" s="177"/>
      <c r="BG440" s="117" t="s">
        <v>129</v>
      </c>
      <c r="BH440" s="177" t="str" cm="1">
        <f t="array" ref="BH4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0" s="117" t="s">
        <v>2268</v>
      </c>
      <c r="BK440" s="117" t="s">
        <v>2269</v>
      </c>
      <c r="BL440" s="167" t="s">
        <v>2380</v>
      </c>
      <c r="BM440" s="153"/>
      <c r="BN440" s="117"/>
      <c r="BO440" s="117"/>
      <c r="BP440" s="158"/>
      <c r="BQ440" s="158"/>
      <c r="BR440" s="158"/>
      <c r="BS440" s="48"/>
      <c r="BT440" s="48"/>
      <c r="BU440" s="48"/>
      <c r="BV440" s="48"/>
      <c r="BW440" s="48"/>
      <c r="BX440" s="48"/>
    </row>
    <row r="441" spans="1:76" ht="15.75" hidden="1" x14ac:dyDescent="0.25">
      <c r="A441" s="48" t="e" cm="1">
        <f t="array" ref="A441">_xlfn.XLOOKUP(Tableau210[[#This Row],[NOM]]&amp;Tableau210[[#This Row],[REPERE BUTA]],[6]!Tableau16[POSTE TECHNIQUE]&amp;[6]!Tableau16[Repere ADM],[6]!Tableau16[NUMERO CLIENT])</f>
        <v>#N/A</v>
      </c>
      <c r="B441" s="48" t="e" cm="1">
        <f t="array" ref="B441">_xlfn.XLOOKUP(Tableau210[[#This Row],[NOM]]&amp;Tableau210[[#This Row],[REPERE BUTA]],[6]!Tableau16[POSTE TECHNIQUE]&amp;[6]!Tableau16[Repere REF],[6]!Tableau16[NUMERO CLIENT])</f>
        <v>#N/A</v>
      </c>
      <c r="C441" s="48" cm="1">
        <f t="array" ref="C441">_xlfn.XLOOKUP(Tableau210[[#This Row],[NOM]]&amp;Tableau210[[#This Row],[Repere Ubleam]],[7]Sheet1!$C$2:$C$2995&amp;[7]Sheet1!$I$2:$I$2995,[7]Sheet1!$A$2:$A$2995)</f>
        <v>416</v>
      </c>
      <c r="D441" s="48" t="str">
        <f>C441&amp;""</f>
        <v>416</v>
      </c>
      <c r="E441" s="48" t="e">
        <v>#N/A</v>
      </c>
      <c r="F441" s="48" t="e">
        <v>#N/A</v>
      </c>
      <c r="G441" s="187" t="s">
        <v>1395</v>
      </c>
      <c r="H441" s="158" t="s">
        <v>1067</v>
      </c>
      <c r="I441" s="158" t="s">
        <v>80</v>
      </c>
      <c r="J441" s="158" t="s">
        <v>1071</v>
      </c>
      <c r="K441" s="158" t="str">
        <f>_xlfn.XLOOKUP(Tableau210[[#This Row],[NOM]],[8]LUT!$I$5:$I$301,[8]LUT!$N$5:$N$301)</f>
        <v>Echangeur</v>
      </c>
      <c r="L441" s="158" t="s">
        <v>196</v>
      </c>
      <c r="M441" s="158" t="s">
        <v>2129</v>
      </c>
      <c r="N441" s="158" t="s">
        <v>2129</v>
      </c>
      <c r="O441" s="119"/>
      <c r="P441" s="119"/>
      <c r="Q441" s="119"/>
      <c r="R441" s="119"/>
      <c r="S441" s="119"/>
      <c r="T441" s="119"/>
      <c r="U441" s="119"/>
      <c r="V441" s="119"/>
      <c r="W441" s="148">
        <v>40</v>
      </c>
      <c r="X441" s="207" cm="1">
        <f t="array" ref="X4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4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1" s="148">
        <v>20</v>
      </c>
      <c r="AA441" s="207" cm="1">
        <f t="array" ref="AA4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1" s="48"/>
      <c r="AD441" s="117" t="s">
        <v>2196</v>
      </c>
      <c r="AE441" s="119"/>
      <c r="AF441" s="181">
        <f>IFERROR(VLOOKUP(Tableau210[[#This Row],[OPERATION]],Tableau4[],5,FALSE),"")</f>
        <v>0</v>
      </c>
      <c r="AG441" s="178" cm="1">
        <f t="array" ref="AG441">IFERROR(
   SUM(
      _xlfn._xlws.FILTER(
         Tableau3[JP],
         (Tableau3[ITEM]=Tableau210[[#This Row],[NOM]])*
         (Tableau3[Rep.]=Tableau210[[#This Row],[REPERE BUTA]])
      )
   ),
0)</f>
        <v>0</v>
      </c>
      <c r="AH441" s="182">
        <f>IFERROR(VLOOKUP(Tableau210[[#This Row],[OPERATION]],Tableau4[],4,FALSE),"")</f>
        <v>0</v>
      </c>
      <c r="AI441" s="178" cm="1">
        <f t="array" ref="AI441">IFERROR(
   SUM(
      _xlfn._xlws.FILTER(
         Tableau3[BP],
         (Tableau3[ITEM]=Tableau210[[#This Row],[NOM]])*
         (Tableau3[Rep.]=Tableau210[[#This Row],[REPERE BUTA]])
      )
   ),
0)</f>
        <v>0</v>
      </c>
      <c r="AJ441" s="181" t="str">
        <f>IF(Tableau210[[#This Row],[NB JP EMIS]]=1,"1 JP","") &amp; IF(Tableau210[[#This Row],[NB BP EMIS]]=1," 1 BP","")</f>
        <v/>
      </c>
      <c r="AK441" s="178" t="str">
        <f>IF(Tableau210[[#This Row],[NB JP BUTA]]=1,"1 JP","") &amp; IF(Tableau210[[#This Row],[Nb BP BUTA]]=1," 1 BP","") &amp; IF(Tableau210[[#This Row],[Nb BP BUTA]]=2," 2 BP","")</f>
        <v/>
      </c>
      <c r="AL441" s="117" t="s">
        <v>2527</v>
      </c>
      <c r="AM441" s="117">
        <f>IFERROR(+VLOOKUP(AY441,Tiges!$G$4:$I$569,3,FALSE),"")</f>
        <v>22</v>
      </c>
      <c r="AN441" s="48"/>
      <c r="AO441" s="117">
        <v>4</v>
      </c>
      <c r="AP441" s="177" cm="1">
        <f t="array" ref="AP4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1" s="117" t="s">
        <v>2270</v>
      </c>
      <c r="AS441" s="177" t="str" cm="1">
        <f t="array" ref="AS4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4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41" s="117" t="s">
        <v>1123</v>
      </c>
      <c r="AV441" s="177" t="str" cm="1">
        <f t="array" ref="AV4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1" s="117"/>
      <c r="AY441" s="117" cm="1">
        <f t="array" ref="AY441">IFERROR(_xlfn.XLOOKUP(Tableau210[[#This Row],[DN DONNEES BUTA ]]&amp;Tableau210[[#This Row],[PN DONNEES BUTA]],Tiges!$B$4:$B$79&amp;Tiges!$C$4:$C$79,Tiges!$G$4:$G$79),"")</f>
        <v>14</v>
      </c>
      <c r="AZ441" s="117"/>
      <c r="BA441" s="117" cm="1">
        <f t="array" ref="BA441">IFERROR(_xlfn.XLOOKUP(Tableau210[[#This Row],[DN DONNEES BUTA ]]&amp;Tableau210[[#This Row],[PN DONNEES BUTA]],Tiges!$B$4:$B$79&amp;Tiges!$C$4:$C$79,Tiges!$H$4:$H$79),"")</f>
        <v>80</v>
      </c>
      <c r="BB441" s="117"/>
      <c r="BC441" s="182">
        <f>IFERROR(VLOOKUP(Tableau210[[#This Row],[OPERATION]],Tableau4[],2,FALSE),"")</f>
        <v>0</v>
      </c>
      <c r="BD441" s="177" cm="1">
        <f t="array" ref="BD441">IFERROR(
   SUM(
      _xlfn._xlws.FILTER(
         Tableau3[Nb Platinage Joint],
         (Tableau3[ITEM]=Tableau210[[#This Row],[NOM]])*
         (Tableau3[Rep.]=Tableau210[[#This Row],[REPERE BUTA]])
      )
   ),
0)</f>
        <v>0</v>
      </c>
      <c r="BE441" s="182">
        <f>IFERROR(VLOOKUP(Tableau210[[#This Row],[OPERATION]],Tableau4[],3,FALSE),"")</f>
        <v>1</v>
      </c>
      <c r="BF441" s="177" cm="1">
        <f t="array" ref="BF441">IFERROR(
   SUM(
      _xlfn._xlws.FILTER(
         Tableau3[Joint Définitif Nb],
         (Tableau3[ITEM]=Tableau210[[#This Row],[NOM]])*
         (Tableau3[Rep.]=Tableau210[[#This Row],[REPERE BUTA]])
      )
   ),
0)</f>
        <v>2</v>
      </c>
      <c r="BG441" s="117" t="s">
        <v>129</v>
      </c>
      <c r="BH441" s="177" t="str" cm="1">
        <f t="array" ref="BH4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1" s="117" t="s">
        <v>2268</v>
      </c>
      <c r="BK441" s="117" t="s">
        <v>2269</v>
      </c>
      <c r="BL441" s="167" t="s">
        <v>2380</v>
      </c>
      <c r="BM441" s="153"/>
      <c r="BN441" s="117"/>
      <c r="BO441" s="117"/>
      <c r="BP441" s="158"/>
      <c r="BQ441" s="158"/>
      <c r="BR441" s="158"/>
      <c r="BS441" s="48"/>
      <c r="BT441" s="48"/>
      <c r="BU441" s="48"/>
      <c r="BV441" s="48"/>
      <c r="BW441" s="48"/>
      <c r="BX441" s="48"/>
    </row>
    <row r="442" spans="1:76" ht="15.75" hidden="1" x14ac:dyDescent="0.25">
      <c r="A442" s="48" t="e" cm="1">
        <f t="array" ref="A442">_xlfn.XLOOKUP(Tableau210[[#This Row],[NOM]]&amp;Tableau210[[#This Row],[REPERE BUTA]],[6]!Tableau16[POSTE TECHNIQUE]&amp;[6]!Tableau16[Repere ADM],[6]!Tableau16[NUMERO CLIENT])</f>
        <v>#N/A</v>
      </c>
      <c r="B442" s="48" t="e" cm="1">
        <f t="array" ref="B442">_xlfn.XLOOKUP(Tableau210[[#This Row],[NOM]]&amp;Tableau210[[#This Row],[REPERE BUTA]],[6]!Tableau16[POSTE TECHNIQUE]&amp;[6]!Tableau16[Repere REF],[6]!Tableau16[NUMERO CLIENT])</f>
        <v>#N/A</v>
      </c>
      <c r="C442" s="48" cm="1">
        <f t="array" ref="C442">_xlfn.XLOOKUP(Tableau210[[#This Row],[NOM]]&amp;Tableau210[[#This Row],[Repere Ubleam]],[7]Sheet1!$C$2:$C$2995&amp;[7]Sheet1!$I$2:$I$2995,[7]Sheet1!$A$2:$A$2995)</f>
        <v>417</v>
      </c>
      <c r="D442" s="48" t="str">
        <f>C442&amp;""</f>
        <v>417</v>
      </c>
      <c r="E442" s="48" t="e">
        <v>#N/A</v>
      </c>
      <c r="F442" s="48" t="e">
        <v>#N/A</v>
      </c>
      <c r="G442" s="187" t="s">
        <v>1395</v>
      </c>
      <c r="H442" s="158" t="s">
        <v>1067</v>
      </c>
      <c r="I442" s="158" t="s">
        <v>80</v>
      </c>
      <c r="J442" s="158" t="s">
        <v>1071</v>
      </c>
      <c r="K442" s="158" t="str">
        <f>_xlfn.XLOOKUP(Tableau210[[#This Row],[NOM]],[8]LUT!$I$5:$I$301,[8]LUT!$N$5:$N$301)</f>
        <v>Echangeur</v>
      </c>
      <c r="L442" s="158" t="s">
        <v>196</v>
      </c>
      <c r="M442" s="158" t="s">
        <v>2123</v>
      </c>
      <c r="N442" s="158" t="s">
        <v>2123</v>
      </c>
      <c r="O442" s="119"/>
      <c r="P442" s="119"/>
      <c r="Q442" s="119"/>
      <c r="R442" s="119"/>
      <c r="S442" s="119"/>
      <c r="T442" s="119"/>
      <c r="U442" s="119"/>
      <c r="V442" s="119"/>
      <c r="W442" s="148">
        <v>40</v>
      </c>
      <c r="X442" s="207" cm="1">
        <f t="array" ref="X4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4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2" s="148">
        <v>20</v>
      </c>
      <c r="AA442" s="207" cm="1">
        <f t="array" ref="AA4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2" s="48"/>
      <c r="AD442" s="117" t="s">
        <v>2196</v>
      </c>
      <c r="AE442" s="119"/>
      <c r="AF442" s="181">
        <f>IFERROR(VLOOKUP(Tableau210[[#This Row],[OPERATION]],Tableau4[],5,FALSE),"")</f>
        <v>0</v>
      </c>
      <c r="AG442" s="178"/>
      <c r="AH442" s="182">
        <f>IFERROR(VLOOKUP(Tableau210[[#This Row],[OPERATION]],Tableau4[],4,FALSE),"")</f>
        <v>0</v>
      </c>
      <c r="AI442" s="178"/>
      <c r="AJ442" s="181" t="str">
        <f>IF(Tableau210[[#This Row],[NB JP EMIS]]=1,"1 JP","") &amp; IF(Tableau210[[#This Row],[NB BP EMIS]]=1," 1 BP","")</f>
        <v/>
      </c>
      <c r="AK442" s="178"/>
      <c r="AL442" s="117" t="s">
        <v>2527</v>
      </c>
      <c r="AM442" s="117">
        <f>IFERROR(+VLOOKUP(AY442,Tiges!$G$4:$I$569,3,FALSE),"")</f>
        <v>22</v>
      </c>
      <c r="AN442" s="48"/>
      <c r="AO442" s="117">
        <v>4</v>
      </c>
      <c r="AP442" s="177" cm="1">
        <f t="array" ref="AP4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2" s="117" t="s">
        <v>2270</v>
      </c>
      <c r="AS442" s="177" t="str" cm="1">
        <f t="array" ref="AS4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4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42" s="117" t="s">
        <v>1123</v>
      </c>
      <c r="AV442" s="177" t="str" cm="1">
        <f t="array" ref="AV4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2" s="117"/>
      <c r="AY442" s="117" cm="1">
        <f t="array" ref="AY442">IFERROR(_xlfn.XLOOKUP(Tableau210[[#This Row],[DN DONNEES BUTA ]]&amp;Tableau210[[#This Row],[PN DONNEES BUTA]],Tiges!$B$4:$B$79&amp;Tiges!$C$4:$C$79,Tiges!$G$4:$G$79),"")</f>
        <v>14</v>
      </c>
      <c r="AZ442" s="117"/>
      <c r="BA442" s="117" cm="1">
        <f t="array" ref="BA442">IFERROR(_xlfn.XLOOKUP(Tableau210[[#This Row],[DN DONNEES BUTA ]]&amp;Tableau210[[#This Row],[PN DONNEES BUTA]],Tiges!$B$4:$B$79&amp;Tiges!$C$4:$C$79,Tiges!$H$4:$H$79),"")</f>
        <v>80</v>
      </c>
      <c r="BB442" s="117"/>
      <c r="BC442" s="182">
        <f>IFERROR(VLOOKUP(Tableau210[[#This Row],[OPERATION]],Tableau4[],2,FALSE),"")</f>
        <v>0</v>
      </c>
      <c r="BD442" s="177"/>
      <c r="BE442" s="182">
        <f>IFERROR(VLOOKUP(Tableau210[[#This Row],[OPERATION]],Tableau4[],3,FALSE),"")</f>
        <v>1</v>
      </c>
      <c r="BF442" s="177"/>
      <c r="BG442" s="117" t="s">
        <v>129</v>
      </c>
      <c r="BH442" s="177" t="str" cm="1">
        <f t="array" ref="BH4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2" s="117" t="s">
        <v>2268</v>
      </c>
      <c r="BK442" s="117" t="s">
        <v>2269</v>
      </c>
      <c r="BL442" s="167" t="s">
        <v>2380</v>
      </c>
      <c r="BM442" s="153"/>
      <c r="BN442" s="117"/>
      <c r="BO442" s="117"/>
      <c r="BP442" s="158"/>
      <c r="BQ442" s="158"/>
      <c r="BR442" s="158"/>
      <c r="BS442" s="48"/>
      <c r="BT442" s="48"/>
      <c r="BU442" s="48"/>
      <c r="BV442" s="48"/>
      <c r="BW442" s="48"/>
      <c r="BX442" s="48"/>
    </row>
    <row r="443" spans="1:76" ht="15.75" hidden="1" x14ac:dyDescent="0.25">
      <c r="A443" s="48" t="e" cm="1">
        <f t="array" ref="A443">_xlfn.XLOOKUP(Tableau210[[#This Row],[NOM]]&amp;Tableau210[[#This Row],[REPERE BUTA]],[6]!Tableau16[POSTE TECHNIQUE]&amp;[6]!Tableau16[Repere ADM],[6]!Tableau16[NUMERO CLIENT])</f>
        <v>#N/A</v>
      </c>
      <c r="B443" s="48" t="e" cm="1">
        <f t="array" ref="B443">_xlfn.XLOOKUP(Tableau210[[#This Row],[NOM]]&amp;Tableau210[[#This Row],[REPERE BUTA]],[6]!Tableau16[POSTE TECHNIQUE]&amp;[6]!Tableau16[Repere REF],[6]!Tableau16[NUMERO CLIENT])</f>
        <v>#N/A</v>
      </c>
      <c r="C443" s="48" cm="1">
        <f t="array" ref="C443">_xlfn.XLOOKUP(Tableau210[[#This Row],[NOM]]&amp;Tableau210[[#This Row],[Repere Ubleam]],[7]Sheet1!$C$2:$C$2995&amp;[7]Sheet1!$I$2:$I$2995,[7]Sheet1!$A$2:$A$2995)</f>
        <v>418</v>
      </c>
      <c r="D443" s="48" t="str">
        <f>C443&amp;""</f>
        <v>418</v>
      </c>
      <c r="E443" s="48" t="e">
        <v>#N/A</v>
      </c>
      <c r="F443" s="48" t="e">
        <v>#N/A</v>
      </c>
      <c r="G443" s="187" t="s">
        <v>1395</v>
      </c>
      <c r="H443" s="158" t="s">
        <v>1067</v>
      </c>
      <c r="I443" s="158" t="s">
        <v>80</v>
      </c>
      <c r="J443" s="158" t="s">
        <v>1071</v>
      </c>
      <c r="K443" s="158" t="str">
        <f>_xlfn.XLOOKUP(Tableau210[[#This Row],[NOM]],[8]LUT!$I$5:$I$301,[8]LUT!$N$5:$N$301)</f>
        <v>Echangeur</v>
      </c>
      <c r="L443" s="158" t="s">
        <v>198</v>
      </c>
      <c r="M443" s="158" t="s">
        <v>2130</v>
      </c>
      <c r="N443" s="158" t="s">
        <v>2130</v>
      </c>
      <c r="O443" s="119" t="s">
        <v>2118</v>
      </c>
      <c r="P443" s="119"/>
      <c r="Q443" s="119"/>
      <c r="R443" s="119"/>
      <c r="S443" s="119"/>
      <c r="T443" s="119"/>
      <c r="U443" s="119"/>
      <c r="V443" s="119"/>
      <c r="W443" s="148">
        <v>40</v>
      </c>
      <c r="X443" s="207" cm="1">
        <f t="array" ref="X4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4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3" s="148">
        <v>20</v>
      </c>
      <c r="AA443" s="207" cm="1">
        <f t="array" ref="AA4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3" s="48"/>
      <c r="AD443" s="117" t="s">
        <v>2197</v>
      </c>
      <c r="AE443" s="119"/>
      <c r="AF443" s="181">
        <f>IFERROR(VLOOKUP(Tableau210[[#This Row],[OPERATION]],Tableau4[],5,FALSE),"")</f>
        <v>0</v>
      </c>
      <c r="AG443" s="178" cm="1">
        <f t="array" ref="AG443">IFERROR(
   SUM(
      _xlfn._xlws.FILTER(
         Tableau3[JP],
         (Tableau3[ITEM]=Tableau210[[#This Row],[NOM]])*
         (Tableau3[Rep.]=Tableau210[[#This Row],[REPERE BUTA]])
      )
   ),
0)</f>
        <v>0</v>
      </c>
      <c r="AH443" s="182">
        <f>IFERROR(VLOOKUP(Tableau210[[#This Row],[OPERATION]],Tableau4[],4,FALSE),"")</f>
        <v>1</v>
      </c>
      <c r="AI443" s="178" cm="1">
        <f t="array" ref="AI443">IFERROR(
   SUM(
      _xlfn._xlws.FILTER(
         Tableau3[BP],
         (Tableau3[ITEM]=Tableau210[[#This Row],[NOM]])*
         (Tableau3[Rep.]=Tableau210[[#This Row],[REPERE BUTA]])
      )
   ),
0)</f>
        <v>1</v>
      </c>
      <c r="AJ443" s="181" t="str">
        <f>IF(Tableau210[[#This Row],[NB JP EMIS]]=1,"1 JP","") &amp; IF(Tableau210[[#This Row],[NB BP EMIS]]=1," 1 BP","")</f>
        <v xml:space="preserve"> 1 BP</v>
      </c>
      <c r="AK443" s="178" t="str">
        <f>IF(Tableau210[[#This Row],[NB JP BUTA]]=1,"1 JP","") &amp; IF(Tableau210[[#This Row],[Nb BP BUTA]]=1," 1 BP","") &amp; IF(Tableau210[[#This Row],[Nb BP BUTA]]=2," 2 BP","")</f>
        <v xml:space="preserve"> 1 BP</v>
      </c>
      <c r="AL443" s="117" t="s">
        <v>2527</v>
      </c>
      <c r="AM443" s="117">
        <f>IFERROR(+VLOOKUP(AY443,Tiges!$G$4:$I$569,3,FALSE),"")</f>
        <v>22</v>
      </c>
      <c r="AN443" s="48"/>
      <c r="AO443" s="117">
        <v>4</v>
      </c>
      <c r="AP443" s="177" cm="1">
        <f t="array" ref="AP4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3" s="117" t="s">
        <v>2270</v>
      </c>
      <c r="AS443" s="177" t="str" cm="1">
        <f t="array" ref="AS4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4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43" s="117" t="s">
        <v>1123</v>
      </c>
      <c r="AV443" s="177" t="str" cm="1">
        <f t="array" ref="AV4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3" s="117"/>
      <c r="AY443" s="117" cm="1">
        <f t="array" ref="AY443">IFERROR(_xlfn.XLOOKUP(Tableau210[[#This Row],[DN DONNEES BUTA ]]&amp;Tableau210[[#This Row],[PN DONNEES BUTA]],Tiges!$B$4:$B$79&amp;Tiges!$C$4:$C$79,Tiges!$G$4:$G$79),"")</f>
        <v>14</v>
      </c>
      <c r="AZ443" s="117"/>
      <c r="BA443" s="117" cm="1">
        <f t="array" ref="BA443">IFERROR(_xlfn.XLOOKUP(Tableau210[[#This Row],[DN DONNEES BUTA ]]&amp;Tableau210[[#This Row],[PN DONNEES BUTA]],Tiges!$B$4:$B$79&amp;Tiges!$C$4:$C$79,Tiges!$H$4:$H$79),"")</f>
        <v>80</v>
      </c>
      <c r="BB443" s="117"/>
      <c r="BC443" s="182">
        <f>IFERROR(VLOOKUP(Tableau210[[#This Row],[OPERATION]],Tableau4[],2,FALSE),"")</f>
        <v>1</v>
      </c>
      <c r="BD443" s="177" cm="1">
        <f t="array" ref="BD443">IFERROR(
   SUM(
      _xlfn._xlws.FILTER(
         Tableau3[Nb Platinage Joint],
         (Tableau3[ITEM]=Tableau210[[#This Row],[NOM]])*
         (Tableau3[Rep.]=Tableau210[[#This Row],[REPERE BUTA]])
      )
   ),
0)</f>
        <v>1</v>
      </c>
      <c r="BE443" s="182">
        <f>IFERROR(VLOOKUP(Tableau210[[#This Row],[OPERATION]],Tableau4[],3,FALSE),"")</f>
        <v>1</v>
      </c>
      <c r="BF443" s="177" cm="1">
        <f t="array" ref="BF443">IFERROR(
   SUM(
      _xlfn._xlws.FILTER(
         Tableau3[Joint Définitif Nb],
         (Tableau3[ITEM]=Tableau210[[#This Row],[NOM]])*
         (Tableau3[Rep.]=Tableau210[[#This Row],[REPERE BUTA]])
      )
   ),
0)</f>
        <v>2</v>
      </c>
      <c r="BG443" s="117" t="s">
        <v>129</v>
      </c>
      <c r="BH443" s="177" t="str" cm="1">
        <f t="array" ref="BH4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3" s="117" t="s">
        <v>2268</v>
      </c>
      <c r="BK443" s="117" t="s">
        <v>2269</v>
      </c>
      <c r="BL443" s="167" t="s">
        <v>2380</v>
      </c>
      <c r="BM443" s="153"/>
      <c r="BN443" s="117"/>
      <c r="BO443" s="117"/>
      <c r="BP443" s="158"/>
      <c r="BQ443" s="158"/>
      <c r="BR443" s="158"/>
      <c r="BS443" s="48"/>
      <c r="BT443" s="48"/>
      <c r="BU443" s="48"/>
      <c r="BV443" s="48"/>
      <c r="BW443" s="48"/>
      <c r="BX443" s="48"/>
    </row>
    <row r="444" spans="1:76" ht="15.75" hidden="1" x14ac:dyDescent="0.25">
      <c r="A444" s="48" t="e" cm="1">
        <f t="array" ref="A444">_xlfn.XLOOKUP(Tableau210[[#This Row],[NOM]]&amp;Tableau210[[#This Row],[REPERE BUTA]],[6]!Tableau16[POSTE TECHNIQUE]&amp;[6]!Tableau16[Repere ADM],[6]!Tableau16[NUMERO CLIENT])</f>
        <v>#N/A</v>
      </c>
      <c r="B444" s="48" t="e" cm="1">
        <f t="array" ref="B444">_xlfn.XLOOKUP(Tableau210[[#This Row],[NOM]]&amp;Tableau210[[#This Row],[REPERE BUTA]],[6]!Tableau16[POSTE TECHNIQUE]&amp;[6]!Tableau16[Repere REF],[6]!Tableau16[NUMERO CLIENT])</f>
        <v>#N/A</v>
      </c>
      <c r="C444" s="48" cm="1">
        <f t="array" ref="C444">_xlfn.XLOOKUP(Tableau210[[#This Row],[NOM]]&amp;Tableau210[[#This Row],[Repere Ubleam]],[7]Sheet1!$C$2:$C$2995&amp;[7]Sheet1!$I$2:$I$2995,[7]Sheet1!$A$2:$A$2995)</f>
        <v>419</v>
      </c>
      <c r="D444" s="48" t="str">
        <f>C444&amp;""</f>
        <v>419</v>
      </c>
      <c r="E444" s="48" t="e">
        <v>#N/A</v>
      </c>
      <c r="F444" s="48" t="e">
        <v>#N/A</v>
      </c>
      <c r="G444" s="187" t="s">
        <v>1395</v>
      </c>
      <c r="H444" s="158" t="s">
        <v>1067</v>
      </c>
      <c r="I444" s="158" t="s">
        <v>80</v>
      </c>
      <c r="J444" s="158" t="s">
        <v>1071</v>
      </c>
      <c r="K444" s="158" t="str">
        <f>_xlfn.XLOOKUP(Tableau210[[#This Row],[NOM]],[8]LUT!$I$5:$I$301,[8]LUT!$N$5:$N$301)</f>
        <v>Echangeur</v>
      </c>
      <c r="L444" s="158" t="s">
        <v>198</v>
      </c>
      <c r="M444" s="158" t="s">
        <v>2124</v>
      </c>
      <c r="N444" s="158" t="s">
        <v>2124</v>
      </c>
      <c r="O444" s="119" t="s">
        <v>2236</v>
      </c>
      <c r="P444" s="119"/>
      <c r="Q444" s="119"/>
      <c r="R444" s="119"/>
      <c r="S444" s="119"/>
      <c r="T444" s="119"/>
      <c r="U444" s="119"/>
      <c r="V444" s="119"/>
      <c r="W444" s="148">
        <v>40</v>
      </c>
      <c r="X444" s="207" cm="1">
        <f t="array" ref="X4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4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4" s="148">
        <v>20</v>
      </c>
      <c r="AA444" s="207" cm="1">
        <f t="array" ref="AA4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4" s="48"/>
      <c r="AD444" s="117" t="s">
        <v>2196</v>
      </c>
      <c r="AE444" s="119"/>
      <c r="AF444" s="181">
        <f>IFERROR(VLOOKUP(Tableau210[[#This Row],[OPERATION]],Tableau4[],5,FALSE),"")</f>
        <v>0</v>
      </c>
      <c r="AG444" s="178"/>
      <c r="AH444" s="182">
        <f>IFERROR(VLOOKUP(Tableau210[[#This Row],[OPERATION]],Tableau4[],4,FALSE),"")</f>
        <v>0</v>
      </c>
      <c r="AI444" s="178"/>
      <c r="AJ444" s="181" t="str">
        <f>IF(Tableau210[[#This Row],[NB JP EMIS]]=1,"1 JP","") &amp; IF(Tableau210[[#This Row],[NB BP EMIS]]=1," 1 BP","")</f>
        <v/>
      </c>
      <c r="AK444" s="178"/>
      <c r="AL444" s="117" t="s">
        <v>2527</v>
      </c>
      <c r="AM444" s="117">
        <f>IFERROR(+VLOOKUP(AY444,Tiges!$G$4:$I$569,3,FALSE),"")</f>
        <v>22</v>
      </c>
      <c r="AN444" s="48"/>
      <c r="AO444" s="117">
        <v>4</v>
      </c>
      <c r="AP444" s="177" cm="1">
        <f t="array" ref="AP4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4" s="117" t="s">
        <v>2270</v>
      </c>
      <c r="AS444" s="177" t="str" cm="1">
        <f t="array" ref="AS4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4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44" s="117" t="s">
        <v>1123</v>
      </c>
      <c r="AV444" s="177" t="str" cm="1">
        <f t="array" ref="AV4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4" s="117"/>
      <c r="AY444" s="117" cm="1">
        <f t="array" ref="AY444">IFERROR(_xlfn.XLOOKUP(Tableau210[[#This Row],[DN DONNEES BUTA ]]&amp;Tableau210[[#This Row],[PN DONNEES BUTA]],Tiges!$B$4:$B$79&amp;Tiges!$C$4:$C$79,Tiges!$G$4:$G$79),"")</f>
        <v>14</v>
      </c>
      <c r="AZ444" s="117"/>
      <c r="BA444" s="117" cm="1">
        <f t="array" ref="BA444">IFERROR(_xlfn.XLOOKUP(Tableau210[[#This Row],[DN DONNEES BUTA ]]&amp;Tableau210[[#This Row],[PN DONNEES BUTA]],Tiges!$B$4:$B$79&amp;Tiges!$C$4:$C$79,Tiges!$H$4:$H$79),"")</f>
        <v>80</v>
      </c>
      <c r="BB444" s="117"/>
      <c r="BC444" s="182">
        <f>IFERROR(VLOOKUP(Tableau210[[#This Row],[OPERATION]],Tableau4[],2,FALSE),"")</f>
        <v>0</v>
      </c>
      <c r="BD444" s="177"/>
      <c r="BE444" s="182">
        <f>IFERROR(VLOOKUP(Tableau210[[#This Row],[OPERATION]],Tableau4[],3,FALSE),"")</f>
        <v>1</v>
      </c>
      <c r="BF444" s="177"/>
      <c r="BG444" s="117" t="s">
        <v>129</v>
      </c>
      <c r="BH444" s="177" t="str" cm="1">
        <f t="array" ref="BH4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4" s="117" t="s">
        <v>2268</v>
      </c>
      <c r="BK444" s="117" t="s">
        <v>2269</v>
      </c>
      <c r="BL444" s="167" t="s">
        <v>2380</v>
      </c>
      <c r="BM444" s="153"/>
      <c r="BN444" s="117"/>
      <c r="BO444" s="117"/>
      <c r="BP444" s="158"/>
      <c r="BQ444" s="158"/>
      <c r="BR444" s="158"/>
      <c r="BS444" s="48"/>
      <c r="BT444" s="48"/>
      <c r="BU444" s="48"/>
      <c r="BV444" s="48"/>
      <c r="BW444" s="48"/>
      <c r="BX444" s="48"/>
    </row>
    <row r="445" spans="1:76" ht="15.75" hidden="1" x14ac:dyDescent="0.25">
      <c r="A445" s="48" t="e" cm="1">
        <f t="array" ref="A445">_xlfn.XLOOKUP(Tableau210[[#This Row],[NOM]]&amp;Tableau210[[#This Row],[REPERE BUTA]],[6]!Tableau16[POSTE TECHNIQUE]&amp;[6]!Tableau16[Repere ADM],[6]!Tableau16[NUMERO CLIENT])</f>
        <v>#N/A</v>
      </c>
      <c r="B445" s="48" t="e" cm="1">
        <f t="array" ref="B445">_xlfn.XLOOKUP(Tableau210[[#This Row],[NOM]]&amp;Tableau210[[#This Row],[REPERE BUTA]],[6]!Tableau16[POSTE TECHNIQUE]&amp;[6]!Tableau16[Repere REF],[6]!Tableau16[NUMERO CLIENT])</f>
        <v>#N/A</v>
      </c>
      <c r="C445" s="48" cm="1">
        <f t="array" ref="C445">_xlfn.XLOOKUP(Tableau210[[#This Row],[NOM]]&amp;Tableau210[[#This Row],[Repere Ubleam]],[7]Sheet1!$C$2:$C$2995&amp;[7]Sheet1!$I$2:$I$2995,[7]Sheet1!$A$2:$A$2995)</f>
        <v>420</v>
      </c>
      <c r="D445" s="48" t="str">
        <f>C445&amp;""</f>
        <v>420</v>
      </c>
      <c r="E445" s="48" t="e">
        <v>#N/A</v>
      </c>
      <c r="F445" s="48" t="e">
        <v>#N/A</v>
      </c>
      <c r="G445" s="187" t="s">
        <v>1395</v>
      </c>
      <c r="H445" s="158" t="s">
        <v>1067</v>
      </c>
      <c r="I445" s="158" t="s">
        <v>80</v>
      </c>
      <c r="J445" s="158" t="s">
        <v>1071</v>
      </c>
      <c r="K445" s="158" t="str">
        <f>_xlfn.XLOOKUP(Tableau210[[#This Row],[NOM]],[8]LUT!$I$5:$I$301,[8]LUT!$N$5:$N$301)</f>
        <v>Echangeur</v>
      </c>
      <c r="L445" s="158" t="s">
        <v>165</v>
      </c>
      <c r="M445" s="158" t="s">
        <v>2198</v>
      </c>
      <c r="N445" s="158" t="s">
        <v>2198</v>
      </c>
      <c r="O445" s="119" t="s">
        <v>2118</v>
      </c>
      <c r="P445" s="119"/>
      <c r="Q445" s="119"/>
      <c r="R445" s="119"/>
      <c r="S445" s="119"/>
      <c r="T445" s="119"/>
      <c r="U445" s="119"/>
      <c r="V445" s="119"/>
      <c r="W445" s="148">
        <v>25</v>
      </c>
      <c r="X445" s="207" cm="1">
        <f t="array" ref="X4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4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5" s="148">
        <v>20</v>
      </c>
      <c r="AA445" s="207" cm="1">
        <f t="array" ref="AA4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5" s="48"/>
      <c r="AD445" s="117" t="s">
        <v>2197</v>
      </c>
      <c r="AE445" s="119"/>
      <c r="AF445" s="181">
        <f>IFERROR(VLOOKUP(Tableau210[[#This Row],[OPERATION]],Tableau4[],5,FALSE),"")</f>
        <v>0</v>
      </c>
      <c r="AG445" s="178" cm="1">
        <f t="array" ref="AG445">IFERROR(
   SUM(
      _xlfn._xlws.FILTER(
         Tableau3[JP],
         (Tableau3[ITEM]=Tableau210[[#This Row],[NOM]])*
         (Tableau3[Rep.]=Tableau210[[#This Row],[REPERE BUTA]])
      )
   ),
0)</f>
        <v>0</v>
      </c>
      <c r="AH445" s="182">
        <f>IFERROR(VLOOKUP(Tableau210[[#This Row],[OPERATION]],Tableau4[],4,FALSE),"")</f>
        <v>1</v>
      </c>
      <c r="AI445" s="178" cm="1">
        <f t="array" ref="AI445">IFERROR(
   SUM(
      _xlfn._xlws.FILTER(
         Tableau3[BP],
         (Tableau3[ITEM]=Tableau210[[#This Row],[NOM]])*
         (Tableau3[Rep.]=Tableau210[[#This Row],[REPERE BUTA]])
      )
   ),
0)</f>
        <v>1</v>
      </c>
      <c r="AJ445" s="181" t="str">
        <f>IF(Tableau210[[#This Row],[NB JP EMIS]]=1,"1 JP","") &amp; IF(Tableau210[[#This Row],[NB BP EMIS]]=1," 1 BP","")</f>
        <v xml:space="preserve"> 1 BP</v>
      </c>
      <c r="AK445" s="178" t="str">
        <f>IF(Tableau210[[#This Row],[NB JP BUTA]]=1,"1 JP","") &amp; IF(Tableau210[[#This Row],[Nb BP BUTA]]=1," 1 BP","") &amp; IF(Tableau210[[#This Row],[Nb BP BUTA]]=2," 2 BP","")</f>
        <v xml:space="preserve"> 1 BP</v>
      </c>
      <c r="AL445" s="117" t="s">
        <v>2527</v>
      </c>
      <c r="AM445" s="117">
        <f>IFERROR(+VLOOKUP(AY445,Tiges!$G$4:$I$569,3,FALSE),"")</f>
        <v>22</v>
      </c>
      <c r="AN445" s="48"/>
      <c r="AO445" s="117">
        <v>4</v>
      </c>
      <c r="AP445" s="177" cm="1">
        <f t="array" ref="AP4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5" s="117" t="s">
        <v>2270</v>
      </c>
      <c r="AS445" s="177" t="str" cm="1">
        <f t="array" ref="AS4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4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45" s="117" t="s">
        <v>1123</v>
      </c>
      <c r="AV445" s="177" t="str" cm="1">
        <f t="array" ref="AV4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5" s="117"/>
      <c r="AY445" s="117" cm="1">
        <f t="array" ref="AY445">IFERROR(_xlfn.XLOOKUP(Tableau210[[#This Row],[DN DONNEES BUTA ]]&amp;Tableau210[[#This Row],[PN DONNEES BUTA]],Tiges!$B$4:$B$79&amp;Tiges!$C$4:$C$79,Tiges!$G$4:$G$79),"")</f>
        <v>14</v>
      </c>
      <c r="AZ445" s="117"/>
      <c r="BA445" s="117" cm="1">
        <f t="array" ref="BA445">IFERROR(_xlfn.XLOOKUP(Tableau210[[#This Row],[DN DONNEES BUTA ]]&amp;Tableau210[[#This Row],[PN DONNEES BUTA]],Tiges!$B$4:$B$79&amp;Tiges!$C$4:$C$79,Tiges!$H$4:$H$79),"")</f>
        <v>70</v>
      </c>
      <c r="BB445" s="117"/>
      <c r="BC445" s="182">
        <f>IFERROR(VLOOKUP(Tableau210[[#This Row],[OPERATION]],Tableau4[],2,FALSE),"")</f>
        <v>1</v>
      </c>
      <c r="BD445" s="177" cm="1">
        <f t="array" ref="BD445">IFERROR(
   SUM(
      _xlfn._xlws.FILTER(
         Tableau3[Nb Platinage Joint],
         (Tableau3[ITEM]=Tableau210[[#This Row],[NOM]])*
         (Tableau3[Rep.]=Tableau210[[#This Row],[REPERE BUTA]])
      )
   ),
0)</f>
        <v>1</v>
      </c>
      <c r="BE445" s="182">
        <f>IFERROR(VLOOKUP(Tableau210[[#This Row],[OPERATION]],Tableau4[],3,FALSE),"")</f>
        <v>1</v>
      </c>
      <c r="BF445" s="177" cm="1">
        <f t="array" ref="BF445">IFERROR(
   SUM(
      _xlfn._xlws.FILTER(
         Tableau3[Joint Définitif Nb],
         (Tableau3[ITEM]=Tableau210[[#This Row],[NOM]])*
         (Tableau3[Rep.]=Tableau210[[#This Row],[REPERE BUTA]])
      )
   ),
0)</f>
        <v>2</v>
      </c>
      <c r="BG445" s="117" t="s">
        <v>129</v>
      </c>
      <c r="BH445" s="177" t="str" cm="1">
        <f t="array" ref="BH4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5" s="117" t="s">
        <v>2268</v>
      </c>
      <c r="BK445" s="117" t="s">
        <v>2269</v>
      </c>
      <c r="BL445" s="167" t="s">
        <v>2380</v>
      </c>
      <c r="BM445" s="153"/>
      <c r="BN445" s="117"/>
      <c r="BO445" s="117"/>
      <c r="BP445" s="158"/>
      <c r="BQ445" s="158"/>
      <c r="BR445" s="158"/>
      <c r="BS445" s="48"/>
      <c r="BT445" s="48"/>
      <c r="BU445" s="48"/>
      <c r="BV445" s="48"/>
      <c r="BW445" s="48"/>
      <c r="BX445" s="48"/>
    </row>
    <row r="446" spans="1:76" ht="15.75" hidden="1" x14ac:dyDescent="0.25">
      <c r="A446" s="48" t="e" cm="1">
        <f t="array" ref="A446">_xlfn.XLOOKUP(Tableau210[[#This Row],[NOM]]&amp;Tableau210[[#This Row],[REPERE BUTA]],[6]!Tableau16[POSTE TECHNIQUE]&amp;[6]!Tableau16[Repere ADM],[6]!Tableau16[NUMERO CLIENT])</f>
        <v>#N/A</v>
      </c>
      <c r="B446" s="48" t="e" cm="1">
        <f t="array" ref="B446">_xlfn.XLOOKUP(Tableau210[[#This Row],[NOM]]&amp;Tableau210[[#This Row],[REPERE BUTA]],[6]!Tableau16[POSTE TECHNIQUE]&amp;[6]!Tableau16[Repere REF],[6]!Tableau16[NUMERO CLIENT])</f>
        <v>#N/A</v>
      </c>
      <c r="C446" s="48" cm="1">
        <f t="array" ref="C446">_xlfn.XLOOKUP(Tableau210[[#This Row],[NOM]]&amp;Tableau210[[#This Row],[Repere Ubleam]],[7]Sheet1!$C$2:$C$2995&amp;[7]Sheet1!$I$2:$I$2995,[7]Sheet1!$A$2:$A$2995)</f>
        <v>421</v>
      </c>
      <c r="D446" s="48" t="str">
        <f>C446&amp;""</f>
        <v>421</v>
      </c>
      <c r="E446" s="48" t="e">
        <v>#N/A</v>
      </c>
      <c r="F446" s="48" t="e">
        <v>#N/A</v>
      </c>
      <c r="G446" s="187" t="s">
        <v>1395</v>
      </c>
      <c r="H446" s="158" t="s">
        <v>1067</v>
      </c>
      <c r="I446" s="158" t="s">
        <v>80</v>
      </c>
      <c r="J446" s="158" t="s">
        <v>1071</v>
      </c>
      <c r="K446" s="158" t="str">
        <f>_xlfn.XLOOKUP(Tableau210[[#This Row],[NOM]],[8]LUT!$I$5:$I$301,[8]LUT!$N$5:$N$301)</f>
        <v>Echangeur</v>
      </c>
      <c r="L446" s="158" t="s">
        <v>165</v>
      </c>
      <c r="M446" s="158" t="s">
        <v>2176</v>
      </c>
      <c r="N446" s="158" t="s">
        <v>2176</v>
      </c>
      <c r="O446" s="119" t="s">
        <v>2236</v>
      </c>
      <c r="P446" s="119"/>
      <c r="Q446" s="119"/>
      <c r="R446" s="119"/>
      <c r="S446" s="119"/>
      <c r="T446" s="119"/>
      <c r="U446" s="119"/>
      <c r="V446" s="119"/>
      <c r="W446" s="148">
        <v>25</v>
      </c>
      <c r="X446" s="207" cm="1">
        <f t="array" ref="X4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4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6" s="148">
        <v>20</v>
      </c>
      <c r="AA446" s="207" cm="1">
        <f t="array" ref="AA4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6" s="48"/>
      <c r="AD446" s="117" t="s">
        <v>2196</v>
      </c>
      <c r="AE446" s="119"/>
      <c r="AF446" s="181">
        <f>IFERROR(VLOOKUP(Tableau210[[#This Row],[OPERATION]],Tableau4[],5,FALSE),"")</f>
        <v>0</v>
      </c>
      <c r="AG446" s="178"/>
      <c r="AH446" s="182">
        <f>IFERROR(VLOOKUP(Tableau210[[#This Row],[OPERATION]],Tableau4[],4,FALSE),"")</f>
        <v>0</v>
      </c>
      <c r="AI446" s="178"/>
      <c r="AJ446" s="181" t="str">
        <f>IF(Tableau210[[#This Row],[NB JP EMIS]]=1,"1 JP","") &amp; IF(Tableau210[[#This Row],[NB BP EMIS]]=1," 1 BP","")</f>
        <v/>
      </c>
      <c r="AK446" s="178"/>
      <c r="AL446" s="117" t="s">
        <v>2527</v>
      </c>
      <c r="AM446" s="117">
        <f>IFERROR(+VLOOKUP(AY446,Tiges!$G$4:$I$569,3,FALSE),"")</f>
        <v>22</v>
      </c>
      <c r="AN446" s="48"/>
      <c r="AO446" s="117">
        <v>4</v>
      </c>
      <c r="AP446" s="177" cm="1">
        <f t="array" ref="AP4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6" s="117" t="s">
        <v>2270</v>
      </c>
      <c r="AS446" s="177" t="str" cm="1">
        <f t="array" ref="AS4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4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46" s="117" t="s">
        <v>1123</v>
      </c>
      <c r="AV446" s="177" t="str" cm="1">
        <f t="array" ref="AV4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6" s="117"/>
      <c r="AY446" s="117" cm="1">
        <f t="array" ref="AY446">IFERROR(_xlfn.XLOOKUP(Tableau210[[#This Row],[DN DONNEES BUTA ]]&amp;Tableau210[[#This Row],[PN DONNEES BUTA]],Tiges!$B$4:$B$79&amp;Tiges!$C$4:$C$79,Tiges!$G$4:$G$79),"")</f>
        <v>14</v>
      </c>
      <c r="AZ446" s="117"/>
      <c r="BA446" s="117" cm="1">
        <f t="array" ref="BA446">IFERROR(_xlfn.XLOOKUP(Tableau210[[#This Row],[DN DONNEES BUTA ]]&amp;Tableau210[[#This Row],[PN DONNEES BUTA]],Tiges!$B$4:$B$79&amp;Tiges!$C$4:$C$79,Tiges!$H$4:$H$79),"")</f>
        <v>70</v>
      </c>
      <c r="BB446" s="117"/>
      <c r="BC446" s="182">
        <f>IFERROR(VLOOKUP(Tableau210[[#This Row],[OPERATION]],Tableau4[],2,FALSE),"")</f>
        <v>0</v>
      </c>
      <c r="BD446" s="177"/>
      <c r="BE446" s="182">
        <f>IFERROR(VLOOKUP(Tableau210[[#This Row],[OPERATION]],Tableau4[],3,FALSE),"")</f>
        <v>1</v>
      </c>
      <c r="BF446" s="177"/>
      <c r="BG446" s="117" t="s">
        <v>129</v>
      </c>
      <c r="BH446" s="177" t="str" cm="1">
        <f t="array" ref="BH4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6" s="117" t="s">
        <v>2268</v>
      </c>
      <c r="BK446" s="117" t="s">
        <v>2269</v>
      </c>
      <c r="BL446" s="167" t="s">
        <v>2380</v>
      </c>
      <c r="BM446" s="153"/>
      <c r="BN446" s="117"/>
      <c r="BO446" s="117"/>
      <c r="BP446" s="158"/>
      <c r="BQ446" s="158"/>
      <c r="BR446" s="158"/>
      <c r="BS446" s="48"/>
      <c r="BT446" s="48"/>
      <c r="BU446" s="48"/>
      <c r="BV446" s="48"/>
      <c r="BW446" s="48"/>
      <c r="BX446" s="48"/>
    </row>
    <row r="447" spans="1:76" ht="15.75" hidden="1" x14ac:dyDescent="0.25">
      <c r="A447" s="48" t="e" cm="1">
        <f t="array" ref="A447">_xlfn.XLOOKUP(Tableau210[[#This Row],[NOM]]&amp;Tableau210[[#This Row],[REPERE BUTA]],[6]!Tableau16[POSTE TECHNIQUE]&amp;[6]!Tableau16[Repere ADM],[6]!Tableau16[NUMERO CLIENT])</f>
        <v>#N/A</v>
      </c>
      <c r="B447" s="48" t="e" cm="1">
        <f t="array" ref="B447">_xlfn.XLOOKUP(Tableau210[[#This Row],[NOM]]&amp;Tableau210[[#This Row],[REPERE BUTA]],[6]!Tableau16[POSTE TECHNIQUE]&amp;[6]!Tableau16[Repere REF],[6]!Tableau16[NUMERO CLIENT])</f>
        <v>#N/A</v>
      </c>
      <c r="C447" s="48" cm="1">
        <f t="array" ref="C447">_xlfn.XLOOKUP(Tableau210[[#This Row],[NOM]]&amp;Tableau210[[#This Row],[Repere Ubleam]],[7]Sheet1!$C$2:$C$2995&amp;[7]Sheet1!$I$2:$I$2995,[7]Sheet1!$A$2:$A$2995)</f>
        <v>422</v>
      </c>
      <c r="D447" s="48" t="str">
        <f>C447&amp;""</f>
        <v>422</v>
      </c>
      <c r="E447" s="48" t="e">
        <v>#N/A</v>
      </c>
      <c r="F447" s="48" t="e">
        <v>#N/A</v>
      </c>
      <c r="G447" s="187" t="s">
        <v>1395</v>
      </c>
      <c r="H447" s="158" t="s">
        <v>1067</v>
      </c>
      <c r="I447" s="158" t="s">
        <v>80</v>
      </c>
      <c r="J447" s="158" t="s">
        <v>1071</v>
      </c>
      <c r="K447" s="158" t="str">
        <f>_xlfn.XLOOKUP(Tableau210[[#This Row],[NOM]],[8]LUT!$I$5:$I$301,[8]LUT!$N$5:$N$301)</f>
        <v>Echangeur</v>
      </c>
      <c r="L447" s="158" t="s">
        <v>166</v>
      </c>
      <c r="M447" s="158" t="s">
        <v>2199</v>
      </c>
      <c r="N447" s="158" t="s">
        <v>2199</v>
      </c>
      <c r="O447" s="119" t="s">
        <v>2118</v>
      </c>
      <c r="P447" s="119"/>
      <c r="Q447" s="119"/>
      <c r="R447" s="119"/>
      <c r="S447" s="119"/>
      <c r="T447" s="119"/>
      <c r="U447" s="119"/>
      <c r="V447" s="119"/>
      <c r="W447" s="148">
        <v>25</v>
      </c>
      <c r="X447" s="207" cm="1">
        <f t="array" ref="X4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4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7" s="148">
        <v>20</v>
      </c>
      <c r="AA447" s="207" cm="1">
        <f t="array" ref="AA4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7" s="48"/>
      <c r="AD447" s="117" t="s">
        <v>2197</v>
      </c>
      <c r="AE447" s="119"/>
      <c r="AF447" s="181">
        <f>IFERROR(VLOOKUP(Tableau210[[#This Row],[OPERATION]],Tableau4[],5,FALSE),"")</f>
        <v>0</v>
      </c>
      <c r="AG447" s="178" cm="1">
        <f t="array" ref="AG447">IFERROR(
   SUM(
      _xlfn._xlws.FILTER(
         Tableau3[JP],
         (Tableau3[ITEM]=Tableau210[[#This Row],[NOM]])*
         (Tableau3[Rep.]=Tableau210[[#This Row],[REPERE BUTA]])
      )
   ),
0)</f>
        <v>0</v>
      </c>
      <c r="AH447" s="182">
        <f>IFERROR(VLOOKUP(Tableau210[[#This Row],[OPERATION]],Tableau4[],4,FALSE),"")</f>
        <v>1</v>
      </c>
      <c r="AI447" s="178" cm="1">
        <f t="array" ref="AI447">IFERROR(
   SUM(
      _xlfn._xlws.FILTER(
         Tableau3[BP],
         (Tableau3[ITEM]=Tableau210[[#This Row],[NOM]])*
         (Tableau3[Rep.]=Tableau210[[#This Row],[REPERE BUTA]])
      )
   ),
0)</f>
        <v>1</v>
      </c>
      <c r="AJ447" s="181" t="str">
        <f>IF(Tableau210[[#This Row],[NB JP EMIS]]=1,"1 JP","") &amp; IF(Tableau210[[#This Row],[NB BP EMIS]]=1," 1 BP","")</f>
        <v xml:space="preserve"> 1 BP</v>
      </c>
      <c r="AK447" s="178" t="str">
        <f>IF(Tableau210[[#This Row],[NB JP BUTA]]=1,"1 JP","") &amp; IF(Tableau210[[#This Row],[Nb BP BUTA]]=1," 1 BP","") &amp; IF(Tableau210[[#This Row],[Nb BP BUTA]]=2," 2 BP","")</f>
        <v xml:space="preserve"> 1 BP</v>
      </c>
      <c r="AL447" s="117" t="s">
        <v>2527</v>
      </c>
      <c r="AM447" s="117">
        <f>IFERROR(+VLOOKUP(AY447,Tiges!$G$4:$I$569,3,FALSE),"")</f>
        <v>22</v>
      </c>
      <c r="AN447" s="48"/>
      <c r="AO447" s="117">
        <v>4</v>
      </c>
      <c r="AP447" s="177" cm="1">
        <f t="array" ref="AP4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7" s="117" t="s">
        <v>2270</v>
      </c>
      <c r="AS447" s="177" t="str" cm="1">
        <f t="array" ref="AS4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44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47" s="117" t="s">
        <v>1123</v>
      </c>
      <c r="AV447" s="177" t="str" cm="1">
        <f t="array" ref="AV4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7" s="117"/>
      <c r="AY447" s="117" cm="1">
        <f t="array" ref="AY447">IFERROR(_xlfn.XLOOKUP(Tableau210[[#This Row],[DN DONNEES BUTA ]]&amp;Tableau210[[#This Row],[PN DONNEES BUTA]],Tiges!$B$4:$B$79&amp;Tiges!$C$4:$C$79,Tiges!$G$4:$G$79),"")</f>
        <v>14</v>
      </c>
      <c r="AZ447" s="117"/>
      <c r="BA447" s="117" cm="1">
        <f t="array" ref="BA447">IFERROR(_xlfn.XLOOKUP(Tableau210[[#This Row],[DN DONNEES BUTA ]]&amp;Tableau210[[#This Row],[PN DONNEES BUTA]],Tiges!$B$4:$B$79&amp;Tiges!$C$4:$C$79,Tiges!$H$4:$H$79),"")</f>
        <v>70</v>
      </c>
      <c r="BB447" s="117"/>
      <c r="BC447" s="182">
        <f>IFERROR(VLOOKUP(Tableau210[[#This Row],[OPERATION]],Tableau4[],2,FALSE),"")</f>
        <v>1</v>
      </c>
      <c r="BD447" s="177" cm="1">
        <f t="array" ref="BD447">IFERROR(
   SUM(
      _xlfn._xlws.FILTER(
         Tableau3[Nb Platinage Joint],
         (Tableau3[ITEM]=Tableau210[[#This Row],[NOM]])*
         (Tableau3[Rep.]=Tableau210[[#This Row],[REPERE BUTA]])
      )
   ),
0)</f>
        <v>1</v>
      </c>
      <c r="BE447" s="182">
        <f>IFERROR(VLOOKUP(Tableau210[[#This Row],[OPERATION]],Tableau4[],3,FALSE),"")</f>
        <v>1</v>
      </c>
      <c r="BF447" s="177" cm="1">
        <f t="array" ref="BF447">IFERROR(
   SUM(
      _xlfn._xlws.FILTER(
         Tableau3[Joint Définitif Nb],
         (Tableau3[ITEM]=Tableau210[[#This Row],[NOM]])*
         (Tableau3[Rep.]=Tableau210[[#This Row],[REPERE BUTA]])
      )
   ),
0)</f>
        <v>2</v>
      </c>
      <c r="BG447" s="117" t="s">
        <v>129</v>
      </c>
      <c r="BH447" s="177" t="str" cm="1">
        <f t="array" ref="BH4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7" s="117" t="s">
        <v>2268</v>
      </c>
      <c r="BK447" s="117" t="s">
        <v>2269</v>
      </c>
      <c r="BL447" s="167" t="s">
        <v>2380</v>
      </c>
      <c r="BM447" s="153"/>
      <c r="BN447" s="117"/>
      <c r="BO447" s="117"/>
      <c r="BP447" s="158"/>
      <c r="BQ447" s="158"/>
      <c r="BR447" s="158"/>
      <c r="BS447" s="48"/>
      <c r="BT447" s="48"/>
      <c r="BU447" s="48"/>
      <c r="BV447" s="48"/>
      <c r="BW447" s="48"/>
      <c r="BX447" s="48"/>
    </row>
    <row r="448" spans="1:76" ht="15.75" hidden="1" x14ac:dyDescent="0.25">
      <c r="A448" s="48" t="e" cm="1">
        <f t="array" ref="A448">_xlfn.XLOOKUP(Tableau210[[#This Row],[NOM]]&amp;Tableau210[[#This Row],[REPERE BUTA]],[6]!Tableau16[POSTE TECHNIQUE]&amp;[6]!Tableau16[Repere ADM],[6]!Tableau16[NUMERO CLIENT])</f>
        <v>#N/A</v>
      </c>
      <c r="B448" s="48" t="e" cm="1">
        <f t="array" ref="B448">_xlfn.XLOOKUP(Tableau210[[#This Row],[NOM]]&amp;Tableau210[[#This Row],[REPERE BUTA]],[6]!Tableau16[POSTE TECHNIQUE]&amp;[6]!Tableau16[Repere REF],[6]!Tableau16[NUMERO CLIENT])</f>
        <v>#N/A</v>
      </c>
      <c r="C448" s="48" cm="1">
        <f t="array" ref="C448">_xlfn.XLOOKUP(Tableau210[[#This Row],[NOM]]&amp;Tableau210[[#This Row],[Repere Ubleam]],[7]Sheet1!$C$2:$C$2995&amp;[7]Sheet1!$I$2:$I$2995,[7]Sheet1!$A$2:$A$2995)</f>
        <v>423</v>
      </c>
      <c r="D448" s="48" t="str">
        <f>C448&amp;""</f>
        <v>423</v>
      </c>
      <c r="E448" s="48" t="e">
        <v>#N/A</v>
      </c>
      <c r="F448" s="48" t="e">
        <v>#N/A</v>
      </c>
      <c r="G448" s="187" t="s">
        <v>1395</v>
      </c>
      <c r="H448" s="158" t="s">
        <v>1067</v>
      </c>
      <c r="I448" s="158" t="s">
        <v>80</v>
      </c>
      <c r="J448" s="158" t="s">
        <v>1071</v>
      </c>
      <c r="K448" s="158" t="str">
        <f>_xlfn.XLOOKUP(Tableau210[[#This Row],[NOM]],[8]LUT!$I$5:$I$301,[8]LUT!$N$5:$N$301)</f>
        <v>Echangeur</v>
      </c>
      <c r="L448" s="158" t="s">
        <v>166</v>
      </c>
      <c r="M448" s="158" t="s">
        <v>2177</v>
      </c>
      <c r="N448" s="158" t="s">
        <v>2177</v>
      </c>
      <c r="O448" s="119" t="s">
        <v>2236</v>
      </c>
      <c r="P448" s="119"/>
      <c r="Q448" s="119"/>
      <c r="R448" s="119"/>
      <c r="S448" s="119"/>
      <c r="T448" s="119"/>
      <c r="U448" s="119"/>
      <c r="V448" s="119"/>
      <c r="W448" s="148">
        <v>25</v>
      </c>
      <c r="X448" s="207" cm="1">
        <f t="array" ref="X4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4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8" s="148">
        <v>20</v>
      </c>
      <c r="AA448" s="207" cm="1">
        <f t="array" ref="AA4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8" s="48"/>
      <c r="AD448" s="117" t="s">
        <v>2196</v>
      </c>
      <c r="AE448" s="119"/>
      <c r="AF448" s="181">
        <f>IFERROR(VLOOKUP(Tableau210[[#This Row],[OPERATION]],Tableau4[],5,FALSE),"")</f>
        <v>0</v>
      </c>
      <c r="AG448" s="178"/>
      <c r="AH448" s="182">
        <f>IFERROR(VLOOKUP(Tableau210[[#This Row],[OPERATION]],Tableau4[],4,FALSE),"")</f>
        <v>0</v>
      </c>
      <c r="AI448" s="178"/>
      <c r="AJ448" s="181" t="str">
        <f>IF(Tableau210[[#This Row],[NB JP EMIS]]=1,"1 JP","") &amp; IF(Tableau210[[#This Row],[NB BP EMIS]]=1," 1 BP","")</f>
        <v/>
      </c>
      <c r="AK448" s="178"/>
      <c r="AL448" s="117" t="s">
        <v>2527</v>
      </c>
      <c r="AM448" s="117">
        <f>IFERROR(+VLOOKUP(AY448,Tiges!$G$4:$I$569,3,FALSE),"")</f>
        <v>22</v>
      </c>
      <c r="AN448" s="48"/>
      <c r="AO448" s="117">
        <v>4</v>
      </c>
      <c r="AP448" s="177" cm="1">
        <f t="array" ref="AP4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8" s="117" t="s">
        <v>2270</v>
      </c>
      <c r="AS448" s="177" t="str" cm="1">
        <f t="array" ref="AS4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44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48" s="117" t="s">
        <v>1123</v>
      </c>
      <c r="AV448" s="177" t="str" cm="1">
        <f t="array" ref="AV4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8" s="117"/>
      <c r="AY448" s="117" cm="1">
        <f t="array" ref="AY448">IFERROR(_xlfn.XLOOKUP(Tableau210[[#This Row],[DN DONNEES BUTA ]]&amp;Tableau210[[#This Row],[PN DONNEES BUTA]],Tiges!$B$4:$B$79&amp;Tiges!$C$4:$C$79,Tiges!$G$4:$G$79),"")</f>
        <v>14</v>
      </c>
      <c r="AZ448" s="117"/>
      <c r="BA448" s="117" cm="1">
        <f t="array" ref="BA448">IFERROR(_xlfn.XLOOKUP(Tableau210[[#This Row],[DN DONNEES BUTA ]]&amp;Tableau210[[#This Row],[PN DONNEES BUTA]],Tiges!$B$4:$B$79&amp;Tiges!$C$4:$C$79,Tiges!$H$4:$H$79),"")</f>
        <v>70</v>
      </c>
      <c r="BB448" s="117"/>
      <c r="BC448" s="182">
        <f>IFERROR(VLOOKUP(Tableau210[[#This Row],[OPERATION]],Tableau4[],2,FALSE),"")</f>
        <v>0</v>
      </c>
      <c r="BD448" s="177"/>
      <c r="BE448" s="182">
        <f>IFERROR(VLOOKUP(Tableau210[[#This Row],[OPERATION]],Tableau4[],3,FALSE),"")</f>
        <v>1</v>
      </c>
      <c r="BF448" s="177"/>
      <c r="BG448" s="117" t="s">
        <v>129</v>
      </c>
      <c r="BH448" s="177" t="str" cm="1">
        <f t="array" ref="BH4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8" s="117" t="s">
        <v>2268</v>
      </c>
      <c r="BK448" s="117" t="s">
        <v>2269</v>
      </c>
      <c r="BL448" s="167" t="s">
        <v>2380</v>
      </c>
      <c r="BM448" s="153"/>
      <c r="BN448" s="117"/>
      <c r="BO448" s="117"/>
      <c r="BP448" s="158"/>
      <c r="BQ448" s="158"/>
      <c r="BR448" s="158"/>
      <c r="BS448" s="48"/>
      <c r="BT448" s="48"/>
      <c r="BU448" s="48"/>
      <c r="BV448" s="48"/>
      <c r="BW448" s="48"/>
      <c r="BX448" s="48"/>
    </row>
    <row r="449" spans="1:76" ht="15.75" hidden="1" x14ac:dyDescent="0.25">
      <c r="A449" s="48" t="e" cm="1">
        <f t="array" ref="A449">_xlfn.XLOOKUP(Tableau210[[#This Row],[NOM]]&amp;Tableau210[[#This Row],[REPERE BUTA]],[6]!Tableau16[POSTE TECHNIQUE]&amp;[6]!Tableau16[Repere ADM],[6]!Tableau16[NUMERO CLIENT])</f>
        <v>#N/A</v>
      </c>
      <c r="B449" s="48" t="e" cm="1">
        <f t="array" ref="B449">_xlfn.XLOOKUP(Tableau210[[#This Row],[NOM]]&amp;Tableau210[[#This Row],[REPERE BUTA]],[6]!Tableau16[POSTE TECHNIQUE]&amp;[6]!Tableau16[Repere REF],[6]!Tableau16[NUMERO CLIENT])</f>
        <v>#N/A</v>
      </c>
      <c r="C449" s="48" cm="1">
        <f t="array" ref="C449">_xlfn.XLOOKUP(Tableau210[[#This Row],[NOM]]&amp;Tableau210[[#This Row],[Repere Ubleam]],[7]Sheet1!$C$2:$C$2995&amp;[7]Sheet1!$I$2:$I$2995,[7]Sheet1!$A$2:$A$2995)</f>
        <v>424</v>
      </c>
      <c r="D449" s="48" t="str">
        <f>C449&amp;""</f>
        <v>424</v>
      </c>
      <c r="E449" s="48" t="e">
        <v>#N/A</v>
      </c>
      <c r="F449" s="48" t="e">
        <v>#N/A</v>
      </c>
      <c r="G449" s="187" t="s">
        <v>1395</v>
      </c>
      <c r="H449" s="158" t="s">
        <v>1067</v>
      </c>
      <c r="I449" s="158" t="s">
        <v>80</v>
      </c>
      <c r="J449" s="158" t="s">
        <v>1071</v>
      </c>
      <c r="K449" s="158" t="str">
        <f>_xlfn.XLOOKUP(Tableau210[[#This Row],[NOM]],[8]LUT!$I$5:$I$301,[8]LUT!$N$5:$N$301)</f>
        <v>Echangeur</v>
      </c>
      <c r="L449" s="158" t="s">
        <v>168</v>
      </c>
      <c r="M449" s="158" t="s">
        <v>2200</v>
      </c>
      <c r="N449" s="158" t="s">
        <v>2200</v>
      </c>
      <c r="O449" s="119"/>
      <c r="P449" s="119"/>
      <c r="Q449" s="119"/>
      <c r="R449" s="119"/>
      <c r="S449" s="119"/>
      <c r="T449" s="119"/>
      <c r="U449" s="119"/>
      <c r="V449" s="119"/>
      <c r="W449" s="148">
        <v>50</v>
      </c>
      <c r="X449" s="207" cm="1">
        <f t="array" ref="X4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4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49" s="148">
        <v>20</v>
      </c>
      <c r="AA449" s="207" cm="1">
        <f t="array" ref="AA4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4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49" s="48"/>
      <c r="AD449" s="117" t="s">
        <v>2196</v>
      </c>
      <c r="AE449" s="119"/>
      <c r="AF449" s="181">
        <f>IFERROR(VLOOKUP(Tableau210[[#This Row],[OPERATION]],Tableau4[],5,FALSE),"")</f>
        <v>0</v>
      </c>
      <c r="AG449" s="178" cm="1">
        <f t="array" ref="AG449">IFERROR(
   SUM(
      _xlfn._xlws.FILTER(
         Tableau3[JP],
         (Tableau3[ITEM]=Tableau210[[#This Row],[NOM]])*
         (Tableau3[Rep.]=Tableau210[[#This Row],[REPERE BUTA]])
      )
   ),
0)</f>
        <v>0</v>
      </c>
      <c r="AH449" s="182">
        <f>IFERROR(VLOOKUP(Tableau210[[#This Row],[OPERATION]],Tableau4[],4,FALSE),"")</f>
        <v>0</v>
      </c>
      <c r="AI449" s="178" cm="1">
        <f t="array" ref="AI449">IFERROR(
   SUM(
      _xlfn._xlws.FILTER(
         Tableau3[BP],
         (Tableau3[ITEM]=Tableau210[[#This Row],[NOM]])*
         (Tableau3[Rep.]=Tableau210[[#This Row],[REPERE BUTA]])
      )
   ),
0)</f>
        <v>0</v>
      </c>
      <c r="AJ449" s="181" t="str">
        <f>IF(Tableau210[[#This Row],[NB JP EMIS]]=1,"1 JP","") &amp; IF(Tableau210[[#This Row],[NB BP EMIS]]=1," 1 BP","")</f>
        <v/>
      </c>
      <c r="AK449" s="178" t="str">
        <f>IF(Tableau210[[#This Row],[NB JP BUTA]]=1,"1 JP","") &amp; IF(Tableau210[[#This Row],[Nb BP BUTA]]=1," 1 BP","") &amp; IF(Tableau210[[#This Row],[Nb BP BUTA]]=2," 2 BP","")</f>
        <v/>
      </c>
      <c r="AL449" s="117" t="s">
        <v>2527</v>
      </c>
      <c r="AM449" s="117">
        <f>IFERROR(+VLOOKUP(AY449,Tiges!$G$4:$I$569,3,FALSE),"")</f>
        <v>27</v>
      </c>
      <c r="AN449" s="48"/>
      <c r="AO449" s="117">
        <v>4</v>
      </c>
      <c r="AP449" s="177" cm="1">
        <f t="array" ref="AP4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49" s="117" t="s">
        <v>2161</v>
      </c>
      <c r="AS449" s="177" t="str" cm="1">
        <f t="array" ref="AS4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49" s="117" t="s">
        <v>1123</v>
      </c>
      <c r="AV449" s="177" t="str" cm="1">
        <f t="array" ref="AV4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49" s="117"/>
      <c r="AY449" s="117" cm="1">
        <f t="array" ref="AY449">IFERROR(_xlfn.XLOOKUP(Tableau210[[#This Row],[DN DONNEES BUTA ]]&amp;Tableau210[[#This Row],[PN DONNEES BUTA]],Tiges!$B$4:$B$79&amp;Tiges!$C$4:$C$79,Tiges!$G$4:$G$79),"")</f>
        <v>16</v>
      </c>
      <c r="AZ449" s="117"/>
      <c r="BA449" s="117" cm="1">
        <f t="array" ref="BA449">IFERROR(_xlfn.XLOOKUP(Tableau210[[#This Row],[DN DONNEES BUTA ]]&amp;Tableau210[[#This Row],[PN DONNEES BUTA]],Tiges!$B$4:$B$79&amp;Tiges!$C$4:$C$79,Tiges!$H$4:$H$79),"")</f>
        <v>90</v>
      </c>
      <c r="BB449" s="117"/>
      <c r="BC449" s="182">
        <f>IFERROR(VLOOKUP(Tableau210[[#This Row],[OPERATION]],Tableau4[],2,FALSE),"")</f>
        <v>0</v>
      </c>
      <c r="BD449" s="177" cm="1">
        <f t="array" ref="BD449">IFERROR(
   SUM(
      _xlfn._xlws.FILTER(
         Tableau3[Nb Platinage Joint],
         (Tableau3[ITEM]=Tableau210[[#This Row],[NOM]])*
         (Tableau3[Rep.]=Tableau210[[#This Row],[REPERE BUTA]])
      )
   ),
0)</f>
        <v>0</v>
      </c>
      <c r="BE449" s="182">
        <f>IFERROR(VLOOKUP(Tableau210[[#This Row],[OPERATION]],Tableau4[],3,FALSE),"")</f>
        <v>1</v>
      </c>
      <c r="BF449" s="177" cm="1">
        <f t="array" ref="BF449">IFERROR(
   SUM(
      _xlfn._xlws.FILTER(
         Tableau3[Joint Définitif Nb],
         (Tableau3[ITEM]=Tableau210[[#This Row],[NOM]])*
         (Tableau3[Rep.]=Tableau210[[#This Row],[REPERE BUTA]])
      )
   ),
0)</f>
        <v>2</v>
      </c>
      <c r="BG449" s="117" t="s">
        <v>129</v>
      </c>
      <c r="BH449" s="177" t="str" cm="1">
        <f t="array" ref="BH4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49" s="117" t="s">
        <v>2268</v>
      </c>
      <c r="BK449" s="117" t="s">
        <v>2269</v>
      </c>
      <c r="BL449" s="167" t="s">
        <v>2380</v>
      </c>
      <c r="BM449" s="153"/>
      <c r="BN449" s="117"/>
      <c r="BO449" s="117"/>
      <c r="BP449" s="158"/>
      <c r="BQ449" s="158"/>
      <c r="BR449" s="158"/>
      <c r="BS449" s="48"/>
      <c r="BT449" s="48"/>
      <c r="BU449" s="48"/>
      <c r="BV449" s="48"/>
      <c r="BW449" s="48"/>
      <c r="BX449" s="48"/>
    </row>
    <row r="450" spans="1:76" ht="15.75" hidden="1" x14ac:dyDescent="0.25">
      <c r="A450" s="48" t="e" cm="1">
        <f t="array" ref="A450">_xlfn.XLOOKUP(Tableau210[[#This Row],[NOM]]&amp;Tableau210[[#This Row],[REPERE BUTA]],[6]!Tableau16[POSTE TECHNIQUE]&amp;[6]!Tableau16[Repere ADM],[6]!Tableau16[NUMERO CLIENT])</f>
        <v>#N/A</v>
      </c>
      <c r="B450" s="48" t="e" cm="1">
        <f t="array" ref="B450">_xlfn.XLOOKUP(Tableau210[[#This Row],[NOM]]&amp;Tableau210[[#This Row],[REPERE BUTA]],[6]!Tableau16[POSTE TECHNIQUE]&amp;[6]!Tableau16[Repere REF],[6]!Tableau16[NUMERO CLIENT])</f>
        <v>#N/A</v>
      </c>
      <c r="C450" s="48" cm="1">
        <f t="array" ref="C450">_xlfn.XLOOKUP(Tableau210[[#This Row],[NOM]]&amp;Tableau210[[#This Row],[Repere Ubleam]],[7]Sheet1!$C$2:$C$2995&amp;[7]Sheet1!$I$2:$I$2995,[7]Sheet1!$A$2:$A$2995)</f>
        <v>425</v>
      </c>
      <c r="D450" s="48" t="str">
        <f>C450&amp;""</f>
        <v>425</v>
      </c>
      <c r="E450" s="48" t="e">
        <v>#N/A</v>
      </c>
      <c r="F450" s="48" t="e">
        <v>#N/A</v>
      </c>
      <c r="G450" s="187" t="s">
        <v>1395</v>
      </c>
      <c r="H450" s="158" t="s">
        <v>1067</v>
      </c>
      <c r="I450" s="158" t="s">
        <v>80</v>
      </c>
      <c r="J450" s="158" t="s">
        <v>1071</v>
      </c>
      <c r="K450" s="158" t="str">
        <f>_xlfn.XLOOKUP(Tableau210[[#This Row],[NOM]],[8]LUT!$I$5:$I$301,[8]LUT!$N$5:$N$301)</f>
        <v>Echangeur</v>
      </c>
      <c r="L450" s="158" t="s">
        <v>168</v>
      </c>
      <c r="M450" s="158" t="s">
        <v>2178</v>
      </c>
      <c r="N450" s="158" t="s">
        <v>2178</v>
      </c>
      <c r="O450" s="119"/>
      <c r="P450" s="119"/>
      <c r="Q450" s="119"/>
      <c r="R450" s="119"/>
      <c r="S450" s="119"/>
      <c r="T450" s="119"/>
      <c r="U450" s="119"/>
      <c r="V450" s="119"/>
      <c r="W450" s="148">
        <v>50</v>
      </c>
      <c r="X450" s="207" cm="1">
        <f t="array" ref="X4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5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50" s="148">
        <v>20</v>
      </c>
      <c r="AA450" s="207" cm="1">
        <f t="array" ref="AA4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5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50" s="48"/>
      <c r="AD450" s="117" t="s">
        <v>2196</v>
      </c>
      <c r="AE450" s="119"/>
      <c r="AF450" s="181">
        <f>IFERROR(VLOOKUP(Tableau210[[#This Row],[OPERATION]],Tableau4[],5,FALSE),"")</f>
        <v>0</v>
      </c>
      <c r="AG450" s="178"/>
      <c r="AH450" s="182">
        <f>IFERROR(VLOOKUP(Tableau210[[#This Row],[OPERATION]],Tableau4[],4,FALSE),"")</f>
        <v>0</v>
      </c>
      <c r="AI450" s="178"/>
      <c r="AJ450" s="181" t="str">
        <f>IF(Tableau210[[#This Row],[NB JP EMIS]]=1,"1 JP","") &amp; IF(Tableau210[[#This Row],[NB BP EMIS]]=1," 1 BP","")</f>
        <v/>
      </c>
      <c r="AK450" s="178"/>
      <c r="AL450" s="117" t="s">
        <v>2527</v>
      </c>
      <c r="AM450" s="117">
        <f>IFERROR(+VLOOKUP(AY450,Tiges!$G$4:$I$569,3,FALSE),"")</f>
        <v>27</v>
      </c>
      <c r="AN450" s="48"/>
      <c r="AO450" s="117">
        <v>4</v>
      </c>
      <c r="AP450" s="177" cm="1">
        <f t="array" ref="AP4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50" s="117" t="s">
        <v>2161</v>
      </c>
      <c r="AS450" s="177" t="str" cm="1">
        <f t="array" ref="AS4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45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50" s="117" t="s">
        <v>1123</v>
      </c>
      <c r="AV450" s="177" t="str" cm="1">
        <f t="array" ref="AV4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0" s="117"/>
      <c r="AY450" s="117" cm="1">
        <f t="array" ref="AY450">IFERROR(_xlfn.XLOOKUP(Tableau210[[#This Row],[DN DONNEES BUTA ]]&amp;Tableau210[[#This Row],[PN DONNEES BUTA]],Tiges!$B$4:$B$79&amp;Tiges!$C$4:$C$79,Tiges!$G$4:$G$79),"")</f>
        <v>16</v>
      </c>
      <c r="AZ450" s="117"/>
      <c r="BA450" s="117" cm="1">
        <f t="array" ref="BA450">IFERROR(_xlfn.XLOOKUP(Tableau210[[#This Row],[DN DONNEES BUTA ]]&amp;Tableau210[[#This Row],[PN DONNEES BUTA]],Tiges!$B$4:$B$79&amp;Tiges!$C$4:$C$79,Tiges!$H$4:$H$79),"")</f>
        <v>90</v>
      </c>
      <c r="BB450" s="117"/>
      <c r="BC450" s="182">
        <f>IFERROR(VLOOKUP(Tableau210[[#This Row],[OPERATION]],Tableau4[],2,FALSE),"")</f>
        <v>0</v>
      </c>
      <c r="BD450" s="177"/>
      <c r="BE450" s="182">
        <f>IFERROR(VLOOKUP(Tableau210[[#This Row],[OPERATION]],Tableau4[],3,FALSE),"")</f>
        <v>1</v>
      </c>
      <c r="BF450" s="177"/>
      <c r="BG450" s="117" t="s">
        <v>129</v>
      </c>
      <c r="BH450" s="177" t="str" cm="1">
        <f t="array" ref="BH4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0" s="117" t="s">
        <v>2268</v>
      </c>
      <c r="BK450" s="117" t="s">
        <v>2269</v>
      </c>
      <c r="BL450" s="167" t="s">
        <v>2380</v>
      </c>
      <c r="BM450" s="153"/>
      <c r="BN450" s="117"/>
      <c r="BO450" s="117"/>
      <c r="BP450" s="158"/>
      <c r="BQ450" s="158"/>
      <c r="BR450" s="158"/>
      <c r="BS450" s="48"/>
      <c r="BT450" s="48"/>
      <c r="BU450" s="48"/>
      <c r="BV450" s="48"/>
      <c r="BW450" s="48"/>
      <c r="BX450" s="48"/>
    </row>
    <row r="451" spans="1:76" ht="15.75" hidden="1" x14ac:dyDescent="0.25">
      <c r="A451" s="48" t="e" cm="1">
        <f t="array" ref="A451">_xlfn.XLOOKUP(Tableau210[[#This Row],[NOM]]&amp;Tableau210[[#This Row],[REPERE BUTA]],[6]!Tableau16[POSTE TECHNIQUE]&amp;[6]!Tableau16[Repere ADM],[6]!Tableau16[NUMERO CLIENT])</f>
        <v>#N/A</v>
      </c>
      <c r="B451" s="48" t="e" cm="1">
        <f t="array" ref="B451">_xlfn.XLOOKUP(Tableau210[[#This Row],[NOM]]&amp;Tableau210[[#This Row],[REPERE BUTA]],[6]!Tableau16[POSTE TECHNIQUE]&amp;[6]!Tableau16[Repere REF],[6]!Tableau16[NUMERO CLIENT])</f>
        <v>#N/A</v>
      </c>
      <c r="C451" s="48" cm="1">
        <f t="array" ref="C451">_xlfn.XLOOKUP(Tableau210[[#This Row],[NOM]]&amp;Tableau210[[#This Row],[Repere Ubleam]],[7]Sheet1!$C$2:$C$2995&amp;[7]Sheet1!$I$2:$I$2995,[7]Sheet1!$A$2:$A$2995)</f>
        <v>426</v>
      </c>
      <c r="D451" s="48" t="str">
        <f>C451&amp;""</f>
        <v>426</v>
      </c>
      <c r="E451" s="48" t="e">
        <v>#N/A</v>
      </c>
      <c r="F451" s="48" t="e">
        <v>#N/A</v>
      </c>
      <c r="G451" s="187" t="s">
        <v>1395</v>
      </c>
      <c r="H451" s="158" t="s">
        <v>1067</v>
      </c>
      <c r="I451" s="158" t="s">
        <v>80</v>
      </c>
      <c r="J451" s="158" t="s">
        <v>1071</v>
      </c>
      <c r="K451" s="158" t="str">
        <f>_xlfn.XLOOKUP(Tableau210[[#This Row],[NOM]],[8]LUT!$I$5:$I$301,[8]LUT!$N$5:$N$301)</f>
        <v>Echangeur</v>
      </c>
      <c r="L451" s="158" t="s">
        <v>170</v>
      </c>
      <c r="M451" s="119"/>
      <c r="N451" s="119" t="s">
        <v>170</v>
      </c>
      <c r="O451" s="119"/>
      <c r="P451" s="119"/>
      <c r="Q451" s="119"/>
      <c r="R451" s="119"/>
      <c r="S451" s="119"/>
      <c r="T451" s="119"/>
      <c r="U451" s="119"/>
      <c r="V451" s="119"/>
      <c r="W451" s="117" t="s">
        <v>2159</v>
      </c>
      <c r="X451" s="207" cm="1">
        <f t="array" ref="X4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4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51" s="117" t="s">
        <v>3424</v>
      </c>
      <c r="AA451" s="207" cm="1">
        <f t="array" ref="AA4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51" s="48"/>
      <c r="AD451" s="117" t="s">
        <v>2196</v>
      </c>
      <c r="AE451" s="119"/>
      <c r="AF451" s="181">
        <f>IFERROR(VLOOKUP(Tableau210[[#This Row],[OPERATION]],Tableau4[],5,FALSE),"")</f>
        <v>0</v>
      </c>
      <c r="AG451" s="179" cm="1">
        <f t="array" ref="AG451">IFERROR(
   SUM(
      _xlfn._xlws.FILTER(
         Tableau3[JP],
         (Tableau3[ITEM]=Tableau210[[#This Row],[NOM]])*
         (Tableau3[Rep.]=Tableau210[[#This Row],[REPERE BUTA]])
      )
   ),
0)</f>
        <v>0</v>
      </c>
      <c r="AH451" s="182">
        <f>IFERROR(VLOOKUP(Tableau210[[#This Row],[OPERATION]],Tableau4[],4,FALSE),"")</f>
        <v>0</v>
      </c>
      <c r="AI451" s="179" cm="1">
        <f t="array" ref="AI451">IFERROR(
   SUM(
      _xlfn._xlws.FILTER(
         Tableau3[BP],
         (Tableau3[ITEM]=Tableau210[[#This Row],[NOM]])*
         (Tableau3[Rep.]=Tableau210[[#This Row],[REPERE BUTA]])
      )
   ),
0)</f>
        <v>0</v>
      </c>
      <c r="AJ451" s="181" t="str">
        <f>IF(Tableau210[[#This Row],[NB JP EMIS]]=1,"1 JP","") &amp; IF(Tableau210[[#This Row],[NB BP EMIS]]=1," 1 BP","")</f>
        <v/>
      </c>
      <c r="AK451" s="179" t="str">
        <f>IF(Tableau210[[#This Row],[NB JP BUTA]]=1,"1 JP","") &amp; IF(Tableau210[[#This Row],[Nb BP BUTA]]=1," 1 BP","") &amp; IF(Tableau210[[#This Row],[Nb BP BUTA]]=2," 2 BP","")</f>
        <v/>
      </c>
      <c r="AL451" s="118" t="s">
        <v>2527</v>
      </c>
      <c r="AM451" s="117">
        <f>IFERROR(+VLOOKUP(AY451,Tiges!$G$4:$I$569,3,FALSE),"")</f>
        <v>51</v>
      </c>
      <c r="AN451" s="48"/>
      <c r="AO451" s="117" t="s">
        <v>3424</v>
      </c>
      <c r="AP451" s="180" cm="1">
        <f t="array" ref="AP4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451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451" s="117" t="s">
        <v>3424</v>
      </c>
      <c r="AS451" s="180" t="str" cm="1">
        <f t="array" ref="AS4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451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451" s="117" t="s">
        <v>3424</v>
      </c>
      <c r="AV451" s="180" t="str" cm="1">
        <f t="array" ref="AV4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1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1" s="117"/>
      <c r="AY451" s="117" cm="1">
        <f t="array" ref="AY451">IFERROR(_xlfn.XLOOKUP(Tableau210[[#This Row],[DN DONNEES BUTA ]]&amp;Tableau210[[#This Row],[PN DONNEES BUTA]],Tiges!$B$4:$B$79&amp;Tiges!$C$4:$C$79,Tiges!$G$4:$G$79),"")</f>
        <v>33</v>
      </c>
      <c r="AZ451" s="117"/>
      <c r="BA451" s="117" cm="1">
        <f t="array" ref="BA451">IFERROR(_xlfn.XLOOKUP(Tableau210[[#This Row],[DN DONNEES BUTA ]]&amp;Tableau210[[#This Row],[PN DONNEES BUTA]],Tiges!$B$4:$B$79&amp;Tiges!$C$4:$C$79,Tiges!$H$4:$H$79),"")</f>
        <v>190</v>
      </c>
      <c r="BB451" s="117"/>
      <c r="BC451" s="182">
        <f>IFERROR(VLOOKUP(Tableau210[[#This Row],[OPERATION]],Tableau4[],2,FALSE),"")</f>
        <v>0</v>
      </c>
      <c r="BD451" s="180" cm="1">
        <f t="array" ref="BD451">IFERROR(
   SUM(
      _xlfn._xlws.FILTER(
         Tableau3[Nb Platinage Joint],
         (Tableau3[ITEM]=Tableau210[[#This Row],[NOM]])*
         (Tableau3[Rep.]=Tableau210[[#This Row],[REPERE BUTA]])
      )
   ),
0)</f>
        <v>0</v>
      </c>
      <c r="BE451" s="182">
        <f>IFERROR(VLOOKUP(Tableau210[[#This Row],[OPERATION]],Tableau4[],3,FALSE),"")</f>
        <v>1</v>
      </c>
      <c r="BF451" s="180" cm="1">
        <f t="array" ref="BF451">IFERROR(
   SUM(
      _xlfn._xlws.FILTER(
         Tableau3[Joint Définitif Nb],
         (Tableau3[ITEM]=Tableau210[[#This Row],[NOM]])*
         (Tableau3[Rep.]=Tableau210[[#This Row],[REPERE BUTA]])
      )
   ),
0)</f>
        <v>1</v>
      </c>
      <c r="BG451" s="117" t="s">
        <v>3424</v>
      </c>
      <c r="BH451" s="180" t="str" cm="1">
        <f t="array" ref="BH4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51" s="411" t="s">
        <v>129</v>
      </c>
      <c r="BJ451" s="117" t="s">
        <v>3424</v>
      </c>
      <c r="BK451" s="117" t="s">
        <v>3424</v>
      </c>
      <c r="BL451" s="167" t="s">
        <v>2380</v>
      </c>
      <c r="BM451" s="167"/>
      <c r="BN451" s="117"/>
      <c r="BO451" s="117"/>
      <c r="BP451" s="158"/>
      <c r="BQ451" s="158"/>
      <c r="BR451" s="158"/>
      <c r="BS451" s="48"/>
      <c r="BT451" s="48"/>
      <c r="BU451" s="48"/>
      <c r="BV451" s="48"/>
      <c r="BW451" s="48"/>
      <c r="BX451" s="48"/>
    </row>
    <row r="452" spans="1:76" ht="15.75" hidden="1" x14ac:dyDescent="0.25">
      <c r="A452" s="48" t="e" cm="1">
        <f t="array" ref="A452">_xlfn.XLOOKUP(Tableau210[[#This Row],[NOM]]&amp;Tableau210[[#This Row],[REPERE BUTA]],[6]!Tableau16[POSTE TECHNIQUE]&amp;[6]!Tableau16[Repere ADM],[6]!Tableau16[NUMERO CLIENT])</f>
        <v>#N/A</v>
      </c>
      <c r="B452" s="48" t="e" cm="1">
        <f t="array" ref="B452">_xlfn.XLOOKUP(Tableau210[[#This Row],[NOM]]&amp;Tableau210[[#This Row],[REPERE BUTA]],[6]!Tableau16[POSTE TECHNIQUE]&amp;[6]!Tableau16[Repere REF],[6]!Tableau16[NUMERO CLIENT])</f>
        <v>#N/A</v>
      </c>
      <c r="C452" s="48" cm="1">
        <f t="array" ref="C452">_xlfn.XLOOKUP(Tableau210[[#This Row],[NOM]]&amp;Tableau210[[#This Row],[Repere Ubleam]],[7]Sheet1!$C$2:$C$2995&amp;[7]Sheet1!$I$2:$I$2995,[7]Sheet1!$A$2:$A$2995)</f>
        <v>427</v>
      </c>
      <c r="D452" s="48" t="str">
        <f>C452&amp;""</f>
        <v>427</v>
      </c>
      <c r="E452" s="48" t="e">
        <v>#N/A</v>
      </c>
      <c r="F452" s="48" t="e">
        <v>#N/A</v>
      </c>
      <c r="G452" s="188" t="s">
        <v>1400</v>
      </c>
      <c r="H452" s="158" t="s">
        <v>1067</v>
      </c>
      <c r="I452" s="158" t="s">
        <v>80</v>
      </c>
      <c r="J452" s="158" t="s">
        <v>1071</v>
      </c>
      <c r="K452" s="158" t="str">
        <f>_xlfn.XLOOKUP(Tableau210[[#This Row],[NOM]],[8]LUT!$I$5:$I$301,[8]LUT!$N$5:$N$301)</f>
        <v xml:space="preserve">Echangeur </v>
      </c>
      <c r="L452" s="158" t="s">
        <v>73</v>
      </c>
      <c r="M452" s="158"/>
      <c r="N452" s="158" t="s">
        <v>73</v>
      </c>
      <c r="O452" s="158"/>
      <c r="P452" s="158"/>
      <c r="Q452" s="158"/>
      <c r="R452" s="158"/>
      <c r="S452" s="158"/>
      <c r="T452" s="158"/>
      <c r="U452" s="158"/>
      <c r="V452" s="158"/>
      <c r="W452" s="175">
        <v>50</v>
      </c>
      <c r="X452" s="208" cm="1">
        <f t="array" ref="X4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52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52" s="175">
        <v>50</v>
      </c>
      <c r="AA452" s="208" cm="1">
        <f t="array" ref="AA4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52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52" s="159"/>
      <c r="AD452" s="117" t="s">
        <v>2197</v>
      </c>
      <c r="AE452" s="158"/>
      <c r="AF452" s="181">
        <f>IFERROR(VLOOKUP(Tableau210[[#This Row],[OPERATION]],Tableau4[],5,FALSE),"")</f>
        <v>0</v>
      </c>
      <c r="AG452" s="179" cm="1">
        <f t="array" ref="AG452">IFERROR(
   SUM(
      _xlfn._xlws.FILTER(
         Tableau3[JP],
         (Tableau3[ITEM]=Tableau210[[#This Row],[NOM]])*
         (Tableau3[Rep.]=Tableau210[[#This Row],[REPERE BUTA]])
      )
   ),
0)</f>
        <v>0</v>
      </c>
      <c r="AH452" s="182">
        <f>IFERROR(VLOOKUP(Tableau210[[#This Row],[OPERATION]],Tableau4[],4,FALSE),"")</f>
        <v>1</v>
      </c>
      <c r="AI452" s="179" cm="1">
        <f t="array" ref="AI452">IFERROR(
   SUM(
      _xlfn._xlws.FILTER(
         Tableau3[BP],
         (Tableau3[ITEM]=Tableau210[[#This Row],[NOM]])*
         (Tableau3[Rep.]=Tableau210[[#This Row],[REPERE BUTA]])
      )
   ),
0)</f>
        <v>1</v>
      </c>
      <c r="AJ452" s="183" t="str">
        <f>IF(Tableau210[[#This Row],[NB JP EMIS]]=1,"1 JP","") &amp; IF(Tableau210[[#This Row],[NB BP EMIS]]=1," 1 BP","")</f>
        <v xml:space="preserve"> 1 BP</v>
      </c>
      <c r="AK452" s="179" t="str">
        <f>IF(Tableau210[[#This Row],[NB JP BUTA]]=1,"1 JP","") &amp; IF(Tableau210[[#This Row],[Nb BP BUTA]]=1," 1 BP","") &amp; IF(Tableau210[[#This Row],[Nb BP BUTA]]=2," 2 BP","")</f>
        <v xml:space="preserve"> 1 BP</v>
      </c>
      <c r="AL452" s="118" t="s">
        <v>103</v>
      </c>
      <c r="AM452" s="118">
        <f>IFERROR(+VLOOKUP(AY452,Tiges!$G$4:$I$569,3,FALSE),"")</f>
        <v>27</v>
      </c>
      <c r="AN452" s="159"/>
      <c r="AO452" s="118">
        <v>8</v>
      </c>
      <c r="AP452" s="180" cm="1">
        <f t="array" ref="AP4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52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52" s="118" t="s">
        <v>2163</v>
      </c>
      <c r="AS452" s="180" t="str" cm="1">
        <f t="array" ref="AS4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452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52" s="118" t="s">
        <v>1123</v>
      </c>
      <c r="AV452" s="180" t="str" cm="1">
        <f t="array" ref="AV4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2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2" s="118"/>
      <c r="AY452" s="118" cm="1">
        <f t="array" ref="AY452">IFERROR(_xlfn.XLOOKUP(Tableau210[[#This Row],[DN DONNEES BUTA ]]&amp;Tableau210[[#This Row],[PN DONNEES BUTA]],Tiges!$B$4:$B$79&amp;Tiges!$C$4:$C$79,Tiges!$G$4:$G$79),"")</f>
        <v>16</v>
      </c>
      <c r="AZ452" s="118"/>
      <c r="BA452" s="118" cm="1">
        <f t="array" ref="BA452">IFERROR(_xlfn.XLOOKUP(Tableau210[[#This Row],[DN DONNEES BUTA ]]&amp;Tableau210[[#This Row],[PN DONNEES BUTA]],Tiges!$B$4:$B$79&amp;Tiges!$C$4:$C$79,Tiges!$H$4:$H$79),"")</f>
        <v>90</v>
      </c>
      <c r="BB452" s="118"/>
      <c r="BC452" s="182">
        <f>IFERROR(VLOOKUP(Tableau210[[#This Row],[OPERATION]],Tableau4[],2,FALSE),"")</f>
        <v>1</v>
      </c>
      <c r="BD452" s="180" cm="1">
        <f t="array" ref="BD452">IFERROR(
   SUM(
      _xlfn._xlws.FILTER(
         Tableau3[Nb Platinage Joint],
         (Tableau3[ITEM]=Tableau210[[#This Row],[NOM]])*
         (Tableau3[Rep.]=Tableau210[[#This Row],[REPERE BUTA]])
      )
   ),
0)</f>
        <v>1</v>
      </c>
      <c r="BE452" s="182">
        <f>IFERROR(VLOOKUP(Tableau210[[#This Row],[OPERATION]],Tableau4[],3,FALSE),"")</f>
        <v>1</v>
      </c>
      <c r="BF452" s="180" cm="1">
        <f t="array" ref="BF452">IFERROR(
   SUM(
      _xlfn._xlws.FILTER(
         Tableau3[Joint Définitif Nb],
         (Tableau3[ITEM]=Tableau210[[#This Row],[NOM]])*
         (Tableau3[Rep.]=Tableau210[[#This Row],[REPERE BUTA]])
      )
   ),
0)</f>
        <v>1</v>
      </c>
      <c r="BG452" s="118" t="s">
        <v>129</v>
      </c>
      <c r="BH452" s="180" t="str" cm="1">
        <f t="array" ref="BH4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52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2" s="118" t="s">
        <v>2268</v>
      </c>
      <c r="BK452" s="118" t="s">
        <v>2269</v>
      </c>
      <c r="BL452" s="167" t="s">
        <v>2380</v>
      </c>
      <c r="BM452" s="210"/>
      <c r="BN452" s="118"/>
      <c r="BO452" s="118"/>
      <c r="BP452" s="158"/>
      <c r="BQ452" s="158"/>
      <c r="BR452" s="158"/>
      <c r="BS452" s="159"/>
      <c r="BT452" s="159"/>
      <c r="BU452" s="159"/>
      <c r="BV452" s="159"/>
      <c r="BW452" s="159"/>
      <c r="BX452" s="159"/>
    </row>
    <row r="453" spans="1:76" ht="15.75" hidden="1" x14ac:dyDescent="0.25">
      <c r="A453" s="48" t="e" cm="1">
        <f t="array" ref="A453">_xlfn.XLOOKUP(Tableau210[[#This Row],[NOM]]&amp;Tableau210[[#This Row],[REPERE BUTA]],[6]!Tableau16[POSTE TECHNIQUE]&amp;[6]!Tableau16[Repere ADM],[6]!Tableau16[NUMERO CLIENT])</f>
        <v>#N/A</v>
      </c>
      <c r="B453" s="48" t="e" cm="1">
        <f t="array" ref="B453">_xlfn.XLOOKUP(Tableau210[[#This Row],[NOM]]&amp;Tableau210[[#This Row],[REPERE BUTA]],[6]!Tableau16[POSTE TECHNIQUE]&amp;[6]!Tableau16[Repere REF],[6]!Tableau16[NUMERO CLIENT])</f>
        <v>#N/A</v>
      </c>
      <c r="C453" s="48" cm="1">
        <f t="array" ref="C453">_xlfn.XLOOKUP(Tableau210[[#This Row],[NOM]]&amp;Tableau210[[#This Row],[Repere Ubleam]],[7]Sheet1!$C$2:$C$2995&amp;[7]Sheet1!$I$2:$I$2995,[7]Sheet1!$A$2:$A$2995)</f>
        <v>428</v>
      </c>
      <c r="D453" s="48" t="str">
        <f>C453&amp;""</f>
        <v>428</v>
      </c>
      <c r="E453" s="48" t="e">
        <v>#N/A</v>
      </c>
      <c r="F453" s="48" t="e">
        <v>#N/A</v>
      </c>
      <c r="G453" s="188" t="s">
        <v>1400</v>
      </c>
      <c r="H453" s="158" t="s">
        <v>1067</v>
      </c>
      <c r="I453" s="158" t="s">
        <v>80</v>
      </c>
      <c r="J453" s="158" t="s">
        <v>1071</v>
      </c>
      <c r="K453" s="158" t="str">
        <f>_xlfn.XLOOKUP(Tableau210[[#This Row],[NOM]],[8]LUT!$I$5:$I$301,[8]LUT!$N$5:$N$301)</f>
        <v xml:space="preserve">Echangeur </v>
      </c>
      <c r="L453" s="158" t="s">
        <v>83</v>
      </c>
      <c r="M453" s="158"/>
      <c r="N453" s="158" t="s">
        <v>83</v>
      </c>
      <c r="O453" s="158"/>
      <c r="P453" s="158"/>
      <c r="Q453" s="158"/>
      <c r="R453" s="158"/>
      <c r="S453" s="158"/>
      <c r="T453" s="158"/>
      <c r="U453" s="158"/>
      <c r="V453" s="158"/>
      <c r="W453" s="175">
        <v>50</v>
      </c>
      <c r="X453" s="208" cm="1">
        <f t="array" ref="X4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53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53" s="175">
        <v>50</v>
      </c>
      <c r="AA453" s="208" cm="1">
        <f t="array" ref="AA4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53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53" s="159"/>
      <c r="AD453" s="117" t="s">
        <v>2196</v>
      </c>
      <c r="AE453" s="158"/>
      <c r="AF453" s="181">
        <f>IFERROR(VLOOKUP(Tableau210[[#This Row],[OPERATION]],Tableau4[],5,FALSE),"")</f>
        <v>0</v>
      </c>
      <c r="AG453" s="179" cm="1">
        <f t="array" ref="AG453">IFERROR(
   SUM(
      _xlfn._xlws.FILTER(
         Tableau3[JP],
         (Tableau3[ITEM]=Tableau210[[#This Row],[NOM]])*
         (Tableau3[Rep.]=Tableau210[[#This Row],[REPERE BUTA]])
      )
   ),
0)</f>
        <v>0</v>
      </c>
      <c r="AH453" s="182">
        <f>IFERROR(VLOOKUP(Tableau210[[#This Row],[OPERATION]],Tableau4[],4,FALSE),"")</f>
        <v>0</v>
      </c>
      <c r="AI453" s="179" cm="1">
        <f t="array" ref="AI453">IFERROR(
   SUM(
      _xlfn._xlws.FILTER(
         Tableau3[BP],
         (Tableau3[ITEM]=Tableau210[[#This Row],[NOM]])*
         (Tableau3[Rep.]=Tableau210[[#This Row],[REPERE BUTA]])
      )
   ),
0)</f>
        <v>0</v>
      </c>
      <c r="AJ453" s="183" t="str">
        <f>IF(Tableau210[[#This Row],[NB JP EMIS]]=1,"1 JP","") &amp; IF(Tableau210[[#This Row],[NB BP EMIS]]=1," 1 BP","")</f>
        <v/>
      </c>
      <c r="AK453" s="179" t="str">
        <f>IF(Tableau210[[#This Row],[NB JP BUTA]]=1,"1 JP","") &amp; IF(Tableau210[[#This Row],[Nb BP BUTA]]=1," 1 BP","") &amp; IF(Tableau210[[#This Row],[Nb BP BUTA]]=2," 2 BP","")</f>
        <v/>
      </c>
      <c r="AL453" s="118" t="s">
        <v>103</v>
      </c>
      <c r="AM453" s="118">
        <f>IFERROR(+VLOOKUP(AY453,Tiges!$G$4:$I$569,3,FALSE),"")</f>
        <v>27</v>
      </c>
      <c r="AN453" s="159"/>
      <c r="AO453" s="118">
        <v>8</v>
      </c>
      <c r="AP453" s="180" cm="1">
        <f t="array" ref="AP4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53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53" s="118" t="s">
        <v>2163</v>
      </c>
      <c r="AS453" s="180" t="str" cm="1">
        <f t="array" ref="AS4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453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53" s="118" t="s">
        <v>1123</v>
      </c>
      <c r="AV453" s="180" t="str" cm="1">
        <f t="array" ref="AV4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3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3" s="118"/>
      <c r="AY453" s="118" cm="1">
        <f t="array" ref="AY453">IFERROR(_xlfn.XLOOKUP(Tableau210[[#This Row],[DN DONNEES BUTA ]]&amp;Tableau210[[#This Row],[PN DONNEES BUTA]],Tiges!$B$4:$B$79&amp;Tiges!$C$4:$C$79,Tiges!$G$4:$G$79),"")</f>
        <v>16</v>
      </c>
      <c r="AZ453" s="118"/>
      <c r="BA453" s="118" cm="1">
        <f t="array" ref="BA453">IFERROR(_xlfn.XLOOKUP(Tableau210[[#This Row],[DN DONNEES BUTA ]]&amp;Tableau210[[#This Row],[PN DONNEES BUTA]],Tiges!$B$4:$B$79&amp;Tiges!$C$4:$C$79,Tiges!$H$4:$H$79),"")</f>
        <v>90</v>
      </c>
      <c r="BB453" s="118"/>
      <c r="BC453" s="182">
        <f>IFERROR(VLOOKUP(Tableau210[[#This Row],[OPERATION]],Tableau4[],2,FALSE),"")</f>
        <v>0</v>
      </c>
      <c r="BD453" s="180" cm="1">
        <f t="array" ref="BD453">IFERROR(
   SUM(
      _xlfn._xlws.FILTER(
         Tableau3[Nb Platinage Joint],
         (Tableau3[ITEM]=Tableau210[[#This Row],[NOM]])*
         (Tableau3[Rep.]=Tableau210[[#This Row],[REPERE BUTA]])
      )
   ),
0)</f>
        <v>0</v>
      </c>
      <c r="BE453" s="182">
        <f>IFERROR(VLOOKUP(Tableau210[[#This Row],[OPERATION]],Tableau4[],3,FALSE),"")</f>
        <v>1</v>
      </c>
      <c r="BF453" s="180" cm="1">
        <f t="array" ref="BF453">IFERROR(
   SUM(
      _xlfn._xlws.FILTER(
         Tableau3[Joint Définitif Nb],
         (Tableau3[ITEM]=Tableau210[[#This Row],[NOM]])*
         (Tableau3[Rep.]=Tableau210[[#This Row],[REPERE BUTA]])
      )
   ),
0)</f>
        <v>1</v>
      </c>
      <c r="BG453" s="118" t="s">
        <v>129</v>
      </c>
      <c r="BH453" s="180" t="str" cm="1">
        <f t="array" ref="BH4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53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3" s="118" t="s">
        <v>2268</v>
      </c>
      <c r="BK453" s="118" t="s">
        <v>2269</v>
      </c>
      <c r="BL453" s="167" t="s">
        <v>2380</v>
      </c>
      <c r="BM453" s="210"/>
      <c r="BN453" s="118"/>
      <c r="BO453" s="118"/>
      <c r="BP453" s="158"/>
      <c r="BQ453" s="158"/>
      <c r="BR453" s="158"/>
      <c r="BS453" s="159"/>
      <c r="BT453" s="159"/>
      <c r="BU453" s="159"/>
      <c r="BV453" s="159"/>
      <c r="BW453" s="159"/>
      <c r="BX453" s="159"/>
    </row>
    <row r="454" spans="1:76" s="154" customFormat="1" ht="15.75" hidden="1" x14ac:dyDescent="0.25">
      <c r="A454" s="48" t="e" cm="1">
        <f t="array" ref="A454">_xlfn.XLOOKUP(Tableau210[[#This Row],[NOM]]&amp;Tableau210[[#This Row],[REPERE BUTA]],[6]!Tableau16[POSTE TECHNIQUE]&amp;[6]!Tableau16[Repere ADM],[6]!Tableau16[NUMERO CLIENT])</f>
        <v>#N/A</v>
      </c>
      <c r="B454" s="48" t="e" cm="1">
        <f t="array" ref="B454">_xlfn.XLOOKUP(Tableau210[[#This Row],[NOM]]&amp;Tableau210[[#This Row],[REPERE BUTA]],[6]!Tableau16[POSTE TECHNIQUE]&amp;[6]!Tableau16[Repere REF],[6]!Tableau16[NUMERO CLIENT])</f>
        <v>#N/A</v>
      </c>
      <c r="C454" s="48" cm="1">
        <f t="array" ref="C454">_xlfn.XLOOKUP(Tableau210[[#This Row],[NOM]]&amp;Tableau210[[#This Row],[Repere Ubleam]],[7]Sheet1!$C$2:$C$2995&amp;[7]Sheet1!$I$2:$I$2995,[7]Sheet1!$A$2:$A$2995)</f>
        <v>429</v>
      </c>
      <c r="D454" s="48" t="str">
        <f>C454&amp;""</f>
        <v>429</v>
      </c>
      <c r="E454" s="48" t="e">
        <v>#N/A</v>
      </c>
      <c r="F454" s="48" t="e">
        <v>#N/A</v>
      </c>
      <c r="G454" s="160" t="s">
        <v>1400</v>
      </c>
      <c r="H454" s="161" t="s">
        <v>1067</v>
      </c>
      <c r="I454" s="161" t="s">
        <v>80</v>
      </c>
      <c r="J454" s="161" t="s">
        <v>1071</v>
      </c>
      <c r="K454" s="161" t="str">
        <f>_xlfn.XLOOKUP(Tableau210[[#This Row],[NOM]],[8]LUT!$I$5:$I$301,[8]LUT!$N$5:$N$301)</f>
        <v xml:space="preserve">Echangeur </v>
      </c>
      <c r="L454" s="161" t="s">
        <v>75</v>
      </c>
      <c r="M454" s="150"/>
      <c r="N454" s="150" t="s">
        <v>75</v>
      </c>
      <c r="O454" s="150"/>
      <c r="P454" s="150"/>
      <c r="Q454" s="150"/>
      <c r="R454" s="150"/>
      <c r="S454" s="150"/>
      <c r="T454" s="150"/>
      <c r="U454" s="150"/>
      <c r="V454" s="150"/>
      <c r="W454" s="151">
        <v>300</v>
      </c>
      <c r="X454" s="151" cm="1">
        <f t="array" ref="X4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454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54" s="151">
        <v>50</v>
      </c>
      <c r="AA454" s="151" cm="1">
        <f t="array" ref="AA4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54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54" s="152"/>
      <c r="AD454" s="153" t="s">
        <v>2196</v>
      </c>
      <c r="AE454" s="150"/>
      <c r="AF454" s="150">
        <f>IFERROR(VLOOKUP(Tableau210[[#This Row],[OPERATION]],Tableau4[],5,FALSE),"")</f>
        <v>0</v>
      </c>
      <c r="AG454" s="150" cm="1">
        <f t="array" ref="AG454">IFERROR(
   SUM(
      _xlfn._xlws.FILTER(
         Tableau3[JP],
         (Tableau3[ITEM]=Tableau210[[#This Row],[NOM]])*
         (Tableau3[Rep.]=Tableau210[[#This Row],[REPERE BUTA]])
      )
   ),
0)</f>
        <v>0</v>
      </c>
      <c r="AH454" s="153">
        <f>IFERROR(VLOOKUP(Tableau210[[#This Row],[OPERATION]],Tableau4[],4,FALSE),"")</f>
        <v>0</v>
      </c>
      <c r="AI454" s="150" cm="1">
        <f t="array" ref="AI454">IFERROR(
   SUM(
      _xlfn._xlws.FILTER(
         Tableau3[BP],
         (Tableau3[ITEM]=Tableau210[[#This Row],[NOM]])*
         (Tableau3[Rep.]=Tableau210[[#This Row],[REPERE BUTA]])
      )
   ),
0)</f>
        <v>1</v>
      </c>
      <c r="AJ454" s="150" t="str">
        <f>IF(Tableau210[[#This Row],[NB JP EMIS]]=1,"1 JP","") &amp; IF(Tableau210[[#This Row],[NB BP EMIS]]=1," 1 BP","")</f>
        <v/>
      </c>
      <c r="AK454" s="150" t="str">
        <f>IF(Tableau210[[#This Row],[NB JP BUTA]]=1,"1 JP","") &amp; IF(Tableau210[[#This Row],[Nb BP BUTA]]=1," 1 BP","") &amp; IF(Tableau210[[#This Row],[Nb BP BUTA]]=2," 2 BP","")</f>
        <v xml:space="preserve"> 1 BP</v>
      </c>
      <c r="AL454" s="153" t="s">
        <v>103</v>
      </c>
      <c r="AM454" s="153">
        <f>IFERROR(+VLOOKUP(AY454,Tiges!$G$4:$I$569,3,FALSE),"")</f>
        <v>46</v>
      </c>
      <c r="AN454" s="152"/>
      <c r="AO454" s="153">
        <v>16</v>
      </c>
      <c r="AP454" s="153" cm="1">
        <f t="array" ref="AP4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45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454" s="153" t="s">
        <v>2274</v>
      </c>
      <c r="AS454" s="153" t="str" cm="1">
        <f t="array" ref="AS4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M30x190</v>
      </c>
      <c r="AT45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M30x190</v>
      </c>
      <c r="AU454" s="153" t="s">
        <v>1123</v>
      </c>
      <c r="AV454" s="153" t="str" cm="1">
        <f t="array" ref="AV4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4" s="153"/>
      <c r="AY454" s="153" cm="1">
        <f t="array" ref="AY454">IFERROR(_xlfn.XLOOKUP(Tableau210[[#This Row],[DN DONNEES BUTA ]]&amp;Tableau210[[#This Row],[PN DONNEES BUTA]],Tiges!$B$4:$B$79&amp;Tiges!$C$4:$C$79,Tiges!$G$4:$G$79),"")</f>
        <v>30</v>
      </c>
      <c r="AZ454" s="153"/>
      <c r="BA454" s="153" cm="1">
        <f t="array" ref="BA454">IFERROR(_xlfn.XLOOKUP(Tableau210[[#This Row],[DN DONNEES BUTA ]]&amp;Tableau210[[#This Row],[PN DONNEES BUTA]],Tiges!$B$4:$B$79&amp;Tiges!$C$4:$C$79,Tiges!$H$4:$H$79),"")</f>
        <v>180</v>
      </c>
      <c r="BB454" s="153"/>
      <c r="BC454" s="153">
        <f>IFERROR(VLOOKUP(Tableau210[[#This Row],[OPERATION]],Tableau4[],2,FALSE),"")</f>
        <v>0</v>
      </c>
      <c r="BD454" s="153" cm="1">
        <f t="array" ref="BD454">IFERROR(
   SUM(
      _xlfn._xlws.FILTER(
         Tableau3[Nb Platinage Joint],
         (Tableau3[ITEM]=Tableau210[[#This Row],[NOM]])*
         (Tableau3[Rep.]=Tableau210[[#This Row],[REPERE BUTA]])
      )
   ),
0)</f>
        <v>1</v>
      </c>
      <c r="BE454" s="153">
        <f>IFERROR(VLOOKUP(Tableau210[[#This Row],[OPERATION]],Tableau4[],3,FALSE),"")</f>
        <v>1</v>
      </c>
      <c r="BF454" s="153" cm="1">
        <f t="array" ref="BF454">IFERROR(
   SUM(
      _xlfn._xlws.FILTER(
         Tableau3[Joint Définitif Nb],
         (Tableau3[ITEM]=Tableau210[[#This Row],[NOM]])*
         (Tableau3[Rep.]=Tableau210[[#This Row],[REPERE BUTA]])
      )
   ),
0)</f>
        <v>1</v>
      </c>
      <c r="BG454" s="153" t="s">
        <v>129</v>
      </c>
      <c r="BH454" s="153" t="str" cm="1">
        <f t="array" ref="BH4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5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4" s="153" t="s">
        <v>2268</v>
      </c>
      <c r="BK454" s="153" t="s">
        <v>2269</v>
      </c>
      <c r="BL454" s="153" t="s">
        <v>2473</v>
      </c>
      <c r="BM454" s="153"/>
      <c r="BN454" s="153"/>
      <c r="BO454" s="153"/>
      <c r="BP454" s="161"/>
      <c r="BQ454" s="161"/>
      <c r="BR454" s="161"/>
      <c r="BS454" s="152"/>
      <c r="BT454" s="152"/>
      <c r="BU454" s="152"/>
      <c r="BV454" s="152"/>
      <c r="BW454" s="152"/>
      <c r="BX454" s="152"/>
    </row>
    <row r="455" spans="1:76" ht="15.75" hidden="1" x14ac:dyDescent="0.25">
      <c r="A455" s="48" t="e" cm="1">
        <f t="array" ref="A455">_xlfn.XLOOKUP(Tableau210[[#This Row],[NOM]]&amp;Tableau210[[#This Row],[REPERE BUTA]],[6]!Tableau16[POSTE TECHNIQUE]&amp;[6]!Tableau16[Repere ADM],[6]!Tableau16[NUMERO CLIENT])</f>
        <v>#N/A</v>
      </c>
      <c r="B455" s="48" t="e" cm="1">
        <f t="array" ref="B455">_xlfn.XLOOKUP(Tableau210[[#This Row],[NOM]]&amp;Tableau210[[#This Row],[REPERE BUTA]],[6]!Tableau16[POSTE TECHNIQUE]&amp;[6]!Tableau16[Repere REF],[6]!Tableau16[NUMERO CLIENT])</f>
        <v>#N/A</v>
      </c>
      <c r="C455" s="48" cm="1">
        <f t="array" ref="C455">_xlfn.XLOOKUP(Tableau210[[#This Row],[NOM]]&amp;Tableau210[[#This Row],[Repere Ubleam]],[7]Sheet1!$C$2:$C$2995&amp;[7]Sheet1!$I$2:$I$2995,[7]Sheet1!$A$2:$A$2995)</f>
        <v>430</v>
      </c>
      <c r="D455" s="48" t="str">
        <f>C455&amp;""</f>
        <v>430</v>
      </c>
      <c r="E455" s="48" t="e">
        <v>#N/A</v>
      </c>
      <c r="F455" s="48" t="e">
        <v>#N/A</v>
      </c>
      <c r="G455" s="188" t="s">
        <v>1400</v>
      </c>
      <c r="H455" s="158" t="s">
        <v>1067</v>
      </c>
      <c r="I455" s="158" t="s">
        <v>80</v>
      </c>
      <c r="J455" s="158" t="s">
        <v>1071</v>
      </c>
      <c r="K455" s="158" t="str">
        <f>_xlfn.XLOOKUP(Tableau210[[#This Row],[NOM]],[8]LUT!$I$5:$I$301,[8]LUT!$N$5:$N$301)</f>
        <v xml:space="preserve">Echangeur </v>
      </c>
      <c r="L455" s="158" t="s">
        <v>70</v>
      </c>
      <c r="M455" s="158" t="s">
        <v>1227</v>
      </c>
      <c r="N455" s="158" t="s">
        <v>1227</v>
      </c>
      <c r="O455" s="119"/>
      <c r="P455" s="119"/>
      <c r="Q455" s="119"/>
      <c r="R455" s="119"/>
      <c r="S455" s="119"/>
      <c r="T455" s="119"/>
      <c r="U455" s="119"/>
      <c r="V455" s="119"/>
      <c r="W455" s="148">
        <v>50</v>
      </c>
      <c r="X455" s="207" cm="1">
        <f t="array" ref="X4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5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55" s="148">
        <v>20</v>
      </c>
      <c r="AA455" s="207" cm="1">
        <f t="array" ref="AA4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5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55" s="48"/>
      <c r="AD455" s="117" t="s">
        <v>2196</v>
      </c>
      <c r="AE455" s="119"/>
      <c r="AF455" s="181">
        <f>IFERROR(VLOOKUP(Tableau210[[#This Row],[OPERATION]],Tableau4[],5,FALSE),"")</f>
        <v>0</v>
      </c>
      <c r="AG455" s="178" cm="1">
        <f t="array" ref="AG455">IFERROR(
   SUM(
      _xlfn._xlws.FILTER(
         Tableau3[JP],
         (Tableau3[ITEM]=Tableau210[[#This Row],[NOM]])*
         (Tableau3[Rep.]=Tableau210[[#This Row],[REPERE BUTA]])
      )
   ),
0)</f>
        <v>0</v>
      </c>
      <c r="AH455" s="182">
        <f>IFERROR(VLOOKUP(Tableau210[[#This Row],[OPERATION]],Tableau4[],4,FALSE),"")</f>
        <v>0</v>
      </c>
      <c r="AI455" s="178" cm="1">
        <f t="array" ref="AI455">IFERROR(
   SUM(
      _xlfn._xlws.FILTER(
         Tableau3[BP],
         (Tableau3[ITEM]=Tableau210[[#This Row],[NOM]])*
         (Tableau3[Rep.]=Tableau210[[#This Row],[REPERE BUTA]])
      )
   ),
0)</f>
        <v>0</v>
      </c>
      <c r="AJ455" s="181" t="str">
        <f>IF(Tableau210[[#This Row],[NB JP EMIS]]=1,"1 JP","") &amp; IF(Tableau210[[#This Row],[NB BP EMIS]]=1," 1 BP","")</f>
        <v/>
      </c>
      <c r="AK455" s="178" t="str">
        <f>IF(Tableau210[[#This Row],[NB JP BUTA]]=1,"1 JP","") &amp; IF(Tableau210[[#This Row],[Nb BP BUTA]]=1," 1 BP","") &amp; IF(Tableau210[[#This Row],[Nb BP BUTA]]=2," 2 BP","")</f>
        <v/>
      </c>
      <c r="AL455" s="117" t="s">
        <v>103</v>
      </c>
      <c r="AM455" s="117">
        <f>IFERROR(+VLOOKUP(AY455,Tiges!$G$4:$I$569,3,FALSE),"")</f>
        <v>27</v>
      </c>
      <c r="AN455" s="48"/>
      <c r="AO455" s="117">
        <v>4</v>
      </c>
      <c r="AP455" s="177" cm="1">
        <f t="array" ref="AP4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55" s="117" t="s">
        <v>2161</v>
      </c>
      <c r="AS455" s="177" t="str" cm="1">
        <f t="array" ref="AS4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55" s="117" t="s">
        <v>1123</v>
      </c>
      <c r="AV455" s="177" t="str" cm="1">
        <f t="array" ref="AV4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5" s="117"/>
      <c r="AY455" s="117" cm="1">
        <f t="array" ref="AY455">IFERROR(_xlfn.XLOOKUP(Tableau210[[#This Row],[DN DONNEES BUTA ]]&amp;Tableau210[[#This Row],[PN DONNEES BUTA]],Tiges!$B$4:$B$79&amp;Tiges!$C$4:$C$79,Tiges!$G$4:$G$79),"")</f>
        <v>16</v>
      </c>
      <c r="AZ455" s="117"/>
      <c r="BA455" s="117" cm="1">
        <f t="array" ref="BA455">IFERROR(_xlfn.XLOOKUP(Tableau210[[#This Row],[DN DONNEES BUTA ]]&amp;Tableau210[[#This Row],[PN DONNEES BUTA]],Tiges!$B$4:$B$79&amp;Tiges!$C$4:$C$79,Tiges!$H$4:$H$79),"")</f>
        <v>90</v>
      </c>
      <c r="BB455" s="117"/>
      <c r="BC455" s="182">
        <f>IFERROR(VLOOKUP(Tableau210[[#This Row],[OPERATION]],Tableau4[],2,FALSE),"")</f>
        <v>0</v>
      </c>
      <c r="BD455" s="177" cm="1">
        <f t="array" ref="BD455">IFERROR(
   SUM(
      _xlfn._xlws.FILTER(
         Tableau3[Nb Platinage Joint],
         (Tableau3[ITEM]=Tableau210[[#This Row],[NOM]])*
         (Tableau3[Rep.]=Tableau210[[#This Row],[REPERE BUTA]])
      )
   ),
0)</f>
        <v>0</v>
      </c>
      <c r="BE455" s="182">
        <f>IFERROR(VLOOKUP(Tableau210[[#This Row],[OPERATION]],Tableau4[],3,FALSE),"")</f>
        <v>1</v>
      </c>
      <c r="BF455" s="177" cm="1">
        <f t="array" ref="BF455">IFERROR(
   SUM(
      _xlfn._xlws.FILTER(
         Tableau3[Joint Définitif Nb],
         (Tableau3[ITEM]=Tableau210[[#This Row],[NOM]])*
         (Tableau3[Rep.]=Tableau210[[#This Row],[REPERE BUTA]])
      )
   ),
0)</f>
        <v>2</v>
      </c>
      <c r="BG455" s="117" t="s">
        <v>129</v>
      </c>
      <c r="BH455" s="177" t="str" cm="1">
        <f t="array" ref="BH4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5" s="117" t="s">
        <v>2268</v>
      </c>
      <c r="BK455" s="117" t="s">
        <v>2269</v>
      </c>
      <c r="BL455" s="167" t="s">
        <v>2380</v>
      </c>
      <c r="BM455" s="167"/>
      <c r="BN455" s="117"/>
      <c r="BO455" s="117"/>
      <c r="BP455" s="158"/>
      <c r="BQ455" s="158"/>
      <c r="BR455" s="158"/>
      <c r="BS455" s="48"/>
      <c r="BT455" s="48"/>
      <c r="BU455" s="48"/>
      <c r="BV455" s="48"/>
      <c r="BW455" s="48"/>
      <c r="BX455" s="48"/>
    </row>
    <row r="456" spans="1:76" ht="15.75" hidden="1" x14ac:dyDescent="0.25">
      <c r="A456" s="48" t="e" cm="1">
        <f t="array" ref="A456">_xlfn.XLOOKUP(Tableau210[[#This Row],[NOM]]&amp;Tableau210[[#This Row],[REPERE BUTA]],[6]!Tableau16[POSTE TECHNIQUE]&amp;[6]!Tableau16[Repere ADM],[6]!Tableau16[NUMERO CLIENT])</f>
        <v>#N/A</v>
      </c>
      <c r="B456" s="48" t="e" cm="1">
        <f t="array" ref="B456">_xlfn.XLOOKUP(Tableau210[[#This Row],[NOM]]&amp;Tableau210[[#This Row],[REPERE BUTA]],[6]!Tableau16[POSTE TECHNIQUE]&amp;[6]!Tableau16[Repere REF],[6]!Tableau16[NUMERO CLIENT])</f>
        <v>#N/A</v>
      </c>
      <c r="C456" s="48" cm="1">
        <f t="array" ref="C456">_xlfn.XLOOKUP(Tableau210[[#This Row],[NOM]]&amp;Tableau210[[#This Row],[Repere Ubleam]],[7]Sheet1!$C$2:$C$2995&amp;[7]Sheet1!$I$2:$I$2995,[7]Sheet1!$A$2:$A$2995)</f>
        <v>431</v>
      </c>
      <c r="D456" s="48" t="str">
        <f>C456&amp;""</f>
        <v>431</v>
      </c>
      <c r="E456" s="48" t="e">
        <v>#N/A</v>
      </c>
      <c r="F456" s="48" t="e">
        <v>#N/A</v>
      </c>
      <c r="G456" s="188" t="s">
        <v>1400</v>
      </c>
      <c r="H456" s="158" t="s">
        <v>1067</v>
      </c>
      <c r="I456" s="158" t="s">
        <v>80</v>
      </c>
      <c r="J456" s="158" t="s">
        <v>1071</v>
      </c>
      <c r="K456" s="158" t="str">
        <f>_xlfn.XLOOKUP(Tableau210[[#This Row],[NOM]],[8]LUT!$I$5:$I$301,[8]LUT!$N$5:$N$301)</f>
        <v xml:space="preserve">Echangeur </v>
      </c>
      <c r="L456" s="158" t="s">
        <v>70</v>
      </c>
      <c r="M456" s="158" t="s">
        <v>1233</v>
      </c>
      <c r="N456" s="158" t="s">
        <v>1233</v>
      </c>
      <c r="O456" s="119"/>
      <c r="P456" s="119"/>
      <c r="Q456" s="119"/>
      <c r="R456" s="119"/>
      <c r="S456" s="119"/>
      <c r="T456" s="119"/>
      <c r="U456" s="119"/>
      <c r="V456" s="119"/>
      <c r="W456" s="148">
        <v>50</v>
      </c>
      <c r="X456" s="207" cm="1">
        <f t="array" ref="X4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5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56" s="148">
        <v>20</v>
      </c>
      <c r="AA456" s="207" cm="1">
        <f t="array" ref="AA4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5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56" s="48"/>
      <c r="AD456" s="117" t="s">
        <v>2196</v>
      </c>
      <c r="AE456" s="119"/>
      <c r="AF456" s="181">
        <f>IFERROR(VLOOKUP(Tableau210[[#This Row],[OPERATION]],Tableau4[],5,FALSE),"")</f>
        <v>0</v>
      </c>
      <c r="AG456" s="178"/>
      <c r="AH456" s="182">
        <f>IFERROR(VLOOKUP(Tableau210[[#This Row],[OPERATION]],Tableau4[],4,FALSE),"")</f>
        <v>0</v>
      </c>
      <c r="AI456" s="178"/>
      <c r="AJ456" s="181" t="str">
        <f>IF(Tableau210[[#This Row],[NB JP EMIS]]=1,"1 JP","") &amp; IF(Tableau210[[#This Row],[NB BP EMIS]]=1," 1 BP","")</f>
        <v/>
      </c>
      <c r="AK456" s="178"/>
      <c r="AL456" s="117" t="s">
        <v>103</v>
      </c>
      <c r="AM456" s="117">
        <f>IFERROR(+VLOOKUP(AY456,Tiges!$G$4:$I$569,3,FALSE),"")</f>
        <v>27</v>
      </c>
      <c r="AN456" s="48"/>
      <c r="AO456" s="117">
        <v>4</v>
      </c>
      <c r="AP456" s="177" cm="1">
        <f t="array" ref="AP4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56" s="117" t="s">
        <v>2161</v>
      </c>
      <c r="AS456" s="177" t="str" cm="1">
        <f t="array" ref="AS4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5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56" s="117" t="s">
        <v>1123</v>
      </c>
      <c r="AV456" s="177" t="str" cm="1">
        <f t="array" ref="AV4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6" s="117"/>
      <c r="AY456" s="117" cm="1">
        <f t="array" ref="AY456">IFERROR(_xlfn.XLOOKUP(Tableau210[[#This Row],[DN DONNEES BUTA ]]&amp;Tableau210[[#This Row],[PN DONNEES BUTA]],Tiges!$B$4:$B$79&amp;Tiges!$C$4:$C$79,Tiges!$G$4:$G$79),"")</f>
        <v>16</v>
      </c>
      <c r="AZ456" s="117"/>
      <c r="BA456" s="117" cm="1">
        <f t="array" ref="BA456">IFERROR(_xlfn.XLOOKUP(Tableau210[[#This Row],[DN DONNEES BUTA ]]&amp;Tableau210[[#This Row],[PN DONNEES BUTA]],Tiges!$B$4:$B$79&amp;Tiges!$C$4:$C$79,Tiges!$H$4:$H$79),"")</f>
        <v>90</v>
      </c>
      <c r="BB456" s="117"/>
      <c r="BC456" s="182">
        <f>IFERROR(VLOOKUP(Tableau210[[#This Row],[OPERATION]],Tableau4[],2,FALSE),"")</f>
        <v>0</v>
      </c>
      <c r="BD456" s="177"/>
      <c r="BE456" s="182">
        <f>IFERROR(VLOOKUP(Tableau210[[#This Row],[OPERATION]],Tableau4[],3,FALSE),"")</f>
        <v>1</v>
      </c>
      <c r="BF456" s="177"/>
      <c r="BG456" s="117" t="s">
        <v>129</v>
      </c>
      <c r="BH456" s="177" t="str" cm="1">
        <f t="array" ref="BH4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5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6" s="117" t="s">
        <v>2268</v>
      </c>
      <c r="BK456" s="117" t="s">
        <v>2269</v>
      </c>
      <c r="BL456" s="167" t="s">
        <v>2380</v>
      </c>
      <c r="BM456" s="167"/>
      <c r="BN456" s="117"/>
      <c r="BO456" s="117"/>
      <c r="BP456" s="158"/>
      <c r="BQ456" s="158"/>
      <c r="BR456" s="158"/>
      <c r="BS456" s="48"/>
      <c r="BT456" s="48"/>
      <c r="BU456" s="48"/>
      <c r="BV456" s="48"/>
      <c r="BW456" s="48"/>
      <c r="BX456" s="48"/>
    </row>
    <row r="457" spans="1:76" ht="15.75" hidden="1" x14ac:dyDescent="0.25">
      <c r="A457" s="48" t="e" cm="1">
        <f t="array" ref="A457">_xlfn.XLOOKUP(Tableau210[[#This Row],[NOM]]&amp;Tableau210[[#This Row],[REPERE BUTA]],[6]!Tableau16[POSTE TECHNIQUE]&amp;[6]!Tableau16[Repere ADM],[6]!Tableau16[NUMERO CLIENT])</f>
        <v>#N/A</v>
      </c>
      <c r="B457" s="48" t="e" cm="1">
        <f t="array" ref="B457">_xlfn.XLOOKUP(Tableau210[[#This Row],[NOM]]&amp;Tableau210[[#This Row],[REPERE BUTA]],[6]!Tableau16[POSTE TECHNIQUE]&amp;[6]!Tableau16[Repere REF],[6]!Tableau16[NUMERO CLIENT])</f>
        <v>#N/A</v>
      </c>
      <c r="C457" s="48" cm="1">
        <f t="array" ref="C457">_xlfn.XLOOKUP(Tableau210[[#This Row],[NOM]]&amp;Tableau210[[#This Row],[Repere Ubleam]],[7]Sheet1!$C$2:$C$2995&amp;[7]Sheet1!$I$2:$I$2995,[7]Sheet1!$A$2:$A$2995)</f>
        <v>432</v>
      </c>
      <c r="D457" s="48" t="str">
        <f>C457&amp;""</f>
        <v>432</v>
      </c>
      <c r="E457" s="48" t="e">
        <v>#N/A</v>
      </c>
      <c r="F457" s="48" t="e">
        <v>#N/A</v>
      </c>
      <c r="G457" s="188" t="s">
        <v>1400</v>
      </c>
      <c r="H457" s="158" t="s">
        <v>1067</v>
      </c>
      <c r="I457" s="158" t="s">
        <v>80</v>
      </c>
      <c r="J457" s="158" t="s">
        <v>1071</v>
      </c>
      <c r="K457" s="158" t="str">
        <f>_xlfn.XLOOKUP(Tableau210[[#This Row],[NOM]],[8]LUT!$I$5:$I$301,[8]LUT!$N$5:$N$301)</f>
        <v xml:space="preserve">Echangeur </v>
      </c>
      <c r="L457" s="158" t="s">
        <v>76</v>
      </c>
      <c r="M457" s="158"/>
      <c r="N457" s="158" t="s">
        <v>76</v>
      </c>
      <c r="O457" s="119"/>
      <c r="P457" s="119"/>
      <c r="Q457" s="119"/>
      <c r="R457" s="119"/>
      <c r="S457" s="119"/>
      <c r="T457" s="119"/>
      <c r="U457" s="119"/>
      <c r="V457" s="119"/>
      <c r="W457" s="148" t="s">
        <v>1118</v>
      </c>
      <c r="X457" s="207" t="str" cm="1">
        <f t="array" ref="X4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Ø803</v>
      </c>
      <c r="Y45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57" s="148" t="s">
        <v>3424</v>
      </c>
      <c r="AA457" s="207" cm="1">
        <f t="array" ref="AA4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45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57" s="48"/>
      <c r="AD457" s="117" t="s">
        <v>2233</v>
      </c>
      <c r="AE457" s="119"/>
      <c r="AF457" s="181">
        <f>IFERROR(VLOOKUP(Tableau210[[#This Row],[OPERATION]],Tableau4[],5,FALSE),"")</f>
        <v>0</v>
      </c>
      <c r="AG457" s="178" cm="1">
        <f t="array" ref="AG457">IFERROR(
   SUM(
      _xlfn._xlws.FILTER(
         Tableau3[JP],
         (Tableau3[ITEM]=Tableau210[[#This Row],[NOM]])*
         (Tableau3[Rep.]=Tableau210[[#This Row],[REPERE BUTA]])
      )
   ),
0)</f>
        <v>0</v>
      </c>
      <c r="AH457" s="182">
        <f>IFERROR(VLOOKUP(Tableau210[[#This Row],[OPERATION]],Tableau4[],4,FALSE),"")</f>
        <v>0</v>
      </c>
      <c r="AI457" s="178" cm="1">
        <f t="array" ref="AI457">IFERROR(
   SUM(
      _xlfn._xlws.FILTER(
         Tableau3[BP],
         (Tableau3[ITEM]=Tableau210[[#This Row],[NOM]])*
         (Tableau3[Rep.]=Tableau210[[#This Row],[REPERE BUTA]])
      )
   ),
0)</f>
        <v>0</v>
      </c>
      <c r="AJ457" s="181" t="str">
        <f>IF(Tableau210[[#This Row],[NB JP EMIS]]=1,"1 JP","") &amp; IF(Tableau210[[#This Row],[NB BP EMIS]]=1," 1 BP","")</f>
        <v/>
      </c>
      <c r="AK457" s="178" t="str">
        <f>IF(Tableau210[[#This Row],[NB JP BUTA]]=1,"1 JP","") &amp; IF(Tableau210[[#This Row],[Nb BP BUTA]]=1," 1 BP","") &amp; IF(Tableau210[[#This Row],[Nb BP BUTA]]=2," 2 BP","")</f>
        <v/>
      </c>
      <c r="AL457" s="117" t="s">
        <v>103</v>
      </c>
      <c r="AM457" s="117" t="str">
        <f>IFERROR(+VLOOKUP(AY457,Tiges!$G$4:$I$569,3,FALSE),"")</f>
        <v/>
      </c>
      <c r="AN457" s="48"/>
      <c r="AO457" s="117">
        <v>28</v>
      </c>
      <c r="AP457" s="177" cm="1">
        <f t="array" ref="AP4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457" s="117" t="s">
        <v>2275</v>
      </c>
      <c r="AS457" s="177" cm="1">
        <f t="array" ref="AS4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M20x200</v>
      </c>
      <c r="AU457" s="117" t="s">
        <v>1123</v>
      </c>
      <c r="AV457" s="177" t="str" cm="1">
        <f t="array" ref="AV4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7" s="117"/>
      <c r="AY457" s="117" t="str" cm="1">
        <f t="array" ref="AY457">IFERROR(_xlfn.XLOOKUP(Tableau210[[#This Row],[DN DONNEES BUTA ]]&amp;Tableau210[[#This Row],[PN DONNEES BUTA]],Tiges!$B$4:$B$79&amp;Tiges!$C$4:$C$79,Tiges!$G$4:$G$79),"")</f>
        <v/>
      </c>
      <c r="AZ457" s="117"/>
      <c r="BA457" s="117" t="str" cm="1">
        <f t="array" ref="BA457">IFERROR(_xlfn.XLOOKUP(Tableau210[[#This Row],[DN DONNEES BUTA ]]&amp;Tableau210[[#This Row],[PN DONNEES BUTA]],Tiges!$B$4:$B$79&amp;Tiges!$C$4:$C$79,Tiges!$H$4:$H$79),"")</f>
        <v/>
      </c>
      <c r="BB457" s="117"/>
      <c r="BC457" s="182">
        <f>IFERROR(VLOOKUP(Tableau210[[#This Row],[OPERATION]],Tableau4[],2,FALSE),"")</f>
        <v>0</v>
      </c>
      <c r="BD457" s="177" cm="1">
        <f t="array" ref="BD457">IFERROR(
   SUM(
      _xlfn._xlws.FILTER(
         Tableau3[Nb Platinage Joint],
         (Tableau3[ITEM]=Tableau210[[#This Row],[NOM]])*
         (Tableau3[Rep.]=Tableau210[[#This Row],[REPERE BUTA]])
      )
   ),
0)</f>
        <v>0</v>
      </c>
      <c r="BE457" s="182">
        <f>IFERROR(VLOOKUP(Tableau210[[#This Row],[OPERATION]],Tableau4[],3,FALSE),"")</f>
        <v>1</v>
      </c>
      <c r="BF457" s="177" cm="1">
        <f t="array" ref="BF457">IFERROR(
   SUM(
      _xlfn._xlws.FILTER(
         Tableau3[Joint Définitif Nb],
         (Tableau3[ITEM]=Tableau210[[#This Row],[NOM]])*
         (Tableau3[Rep.]=Tableau210[[#This Row],[REPERE BUTA]])
      )
   ),
0)</f>
        <v>0</v>
      </c>
      <c r="BG457" s="117" t="s">
        <v>129</v>
      </c>
      <c r="BH457" s="177" cm="1">
        <f t="array" ref="BH4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45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7" s="117" t="s">
        <v>2268</v>
      </c>
      <c r="BK457" s="117" t="s">
        <v>2269</v>
      </c>
      <c r="BL457" s="167" t="s">
        <v>2457</v>
      </c>
      <c r="BM457" s="167"/>
      <c r="BN457" s="117"/>
      <c r="BO457" s="117"/>
      <c r="BP457" s="158"/>
      <c r="BQ457" s="158"/>
      <c r="BR457" s="158"/>
      <c r="BS457" s="48"/>
      <c r="BT457" s="48"/>
      <c r="BU457" s="48"/>
      <c r="BV457" s="48"/>
      <c r="BW457" s="48"/>
      <c r="BX457" s="48"/>
    </row>
    <row r="458" spans="1:76" ht="15.75" hidden="1" x14ac:dyDescent="0.25">
      <c r="A458" s="48" t="e" cm="1">
        <f t="array" ref="A458">_xlfn.XLOOKUP(Tableau210[[#This Row],[NOM]]&amp;Tableau210[[#This Row],[REPERE BUTA]],[6]!Tableau16[POSTE TECHNIQUE]&amp;[6]!Tableau16[Repere ADM],[6]!Tableau16[NUMERO CLIENT])</f>
        <v>#N/A</v>
      </c>
      <c r="B458" s="48" t="e" cm="1">
        <f t="array" ref="B458">_xlfn.XLOOKUP(Tableau210[[#This Row],[NOM]]&amp;Tableau210[[#This Row],[REPERE BUTA]],[6]!Tableau16[POSTE TECHNIQUE]&amp;[6]!Tableau16[Repere REF],[6]!Tableau16[NUMERO CLIENT])</f>
        <v>#N/A</v>
      </c>
      <c r="C458" s="48" cm="1">
        <f t="array" ref="C458">_xlfn.XLOOKUP(Tableau210[[#This Row],[NOM]]&amp;Tableau210[[#This Row],[Repere Ubleam]],[7]Sheet1!$C$2:$C$2995&amp;[7]Sheet1!$I$2:$I$2995,[7]Sheet1!$A$2:$A$2995)</f>
        <v>433</v>
      </c>
      <c r="D458" s="48" t="str">
        <f>C458&amp;""</f>
        <v>433</v>
      </c>
      <c r="E458" s="48" t="e">
        <v>#N/A</v>
      </c>
      <c r="F458" s="48" t="e">
        <v>#N/A</v>
      </c>
      <c r="G458" s="188" t="s">
        <v>1400</v>
      </c>
      <c r="H458" s="158" t="s">
        <v>1067</v>
      </c>
      <c r="I458" s="158" t="s">
        <v>80</v>
      </c>
      <c r="J458" s="158" t="s">
        <v>1071</v>
      </c>
      <c r="K458" s="158" t="str">
        <f>_xlfn.XLOOKUP(Tableau210[[#This Row],[NOM]],[8]LUT!$I$5:$I$301,[8]LUT!$N$5:$N$301)</f>
        <v xml:space="preserve">Echangeur </v>
      </c>
      <c r="L458" s="158" t="s">
        <v>81</v>
      </c>
      <c r="M458" s="119"/>
      <c r="N458" s="119" t="s">
        <v>81</v>
      </c>
      <c r="O458" s="119"/>
      <c r="P458" s="119"/>
      <c r="Q458" s="119"/>
      <c r="R458" s="119"/>
      <c r="S458" s="119"/>
      <c r="T458" s="119"/>
      <c r="U458" s="119"/>
      <c r="V458" s="119"/>
      <c r="W458" s="197" t="s">
        <v>1118</v>
      </c>
      <c r="X458" s="207" cm="1">
        <f t="array" ref="X4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58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58" s="197" t="s">
        <v>3424</v>
      </c>
      <c r="AA458" s="207" cm="1">
        <f t="array" ref="AA4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5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58" s="48"/>
      <c r="AD458" s="117" t="s">
        <v>2196</v>
      </c>
      <c r="AE458" s="119"/>
      <c r="AF458" s="181">
        <f>IFERROR(VLOOKUP(Tableau210[[#This Row],[OPERATION]],Tableau4[],5,FALSE),"")</f>
        <v>0</v>
      </c>
      <c r="AG458" s="178" cm="1">
        <f t="array" ref="AG458">IFERROR(
   SUM(
      _xlfn._xlws.FILTER(
         Tableau3[JP],
         (Tableau3[ITEM]=Tableau210[[#This Row],[NOM]])*
         (Tableau3[Rep.]=Tableau210[[#This Row],[REPERE BUTA]])
      )
   ),
0)</f>
        <v>0</v>
      </c>
      <c r="AH458" s="182">
        <f>IFERROR(VLOOKUP(Tableau210[[#This Row],[OPERATION]],Tableau4[],4,FALSE),"")</f>
        <v>0</v>
      </c>
      <c r="AI458" s="178" cm="1">
        <f t="array" ref="AI458">IFERROR(
   SUM(
      _xlfn._xlws.FILTER(
         Tableau3[BP],
         (Tableau3[ITEM]=Tableau210[[#This Row],[NOM]])*
         (Tableau3[Rep.]=Tableau210[[#This Row],[REPERE BUTA]])
      )
   ),
0)</f>
        <v>0</v>
      </c>
      <c r="AJ458" s="181" t="str">
        <f>IF(Tableau210[[#This Row],[NB JP EMIS]]=1,"1 JP","") &amp; IF(Tableau210[[#This Row],[NB BP EMIS]]=1," 1 BP","")</f>
        <v/>
      </c>
      <c r="AK458" s="178" t="str">
        <f>IF(Tableau210[[#This Row],[NB JP BUTA]]=1,"1 JP","") &amp; IF(Tableau210[[#This Row],[Nb BP BUTA]]=1," 1 BP","") &amp; IF(Tableau210[[#This Row],[Nb BP BUTA]]=2," 2 BP","")</f>
        <v/>
      </c>
      <c r="AL458" s="117" t="s">
        <v>103</v>
      </c>
      <c r="AM458" s="117">
        <f>IFERROR(+VLOOKUP(AY458,Tiges!$G$4:$I$569,3,FALSE),"")</f>
        <v>27</v>
      </c>
      <c r="AN458" s="48"/>
      <c r="AO458" s="117">
        <v>8</v>
      </c>
      <c r="AP458" s="177" cm="1">
        <f t="array" ref="AP4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58" s="117" t="s">
        <v>2163</v>
      </c>
      <c r="AS458" s="177" t="str" cm="1">
        <f t="array" ref="AS4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5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58" s="117" t="s">
        <v>1123</v>
      </c>
      <c r="AV458" s="177" t="str" cm="1">
        <f t="array" ref="AV4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8" s="117"/>
      <c r="AY458" s="117" cm="1">
        <f t="array" ref="AY458">IFERROR(_xlfn.XLOOKUP(Tableau210[[#This Row],[DN DONNEES BUTA ]]&amp;Tableau210[[#This Row],[PN DONNEES BUTA]],Tiges!$B$4:$B$79&amp;Tiges!$C$4:$C$79,Tiges!$G$4:$G$79),"")</f>
        <v>16</v>
      </c>
      <c r="AZ458" s="117"/>
      <c r="BA458" s="117" cm="1">
        <f t="array" ref="BA458">IFERROR(_xlfn.XLOOKUP(Tableau210[[#This Row],[DN DONNEES BUTA ]]&amp;Tableau210[[#This Row],[PN DONNEES BUTA]],Tiges!$B$4:$B$79&amp;Tiges!$C$4:$C$79,Tiges!$H$4:$H$79),"")</f>
        <v>90</v>
      </c>
      <c r="BB458" s="117"/>
      <c r="BC458" s="182">
        <f>IFERROR(VLOOKUP(Tableau210[[#This Row],[OPERATION]],Tableau4[],2,FALSE),"")</f>
        <v>0</v>
      </c>
      <c r="BD458" s="177" cm="1">
        <f t="array" ref="BD458">IFERROR(
   SUM(
      _xlfn._xlws.FILTER(
         Tableau3[Nb Platinage Joint],
         (Tableau3[ITEM]=Tableau210[[#This Row],[NOM]])*
         (Tableau3[Rep.]=Tableau210[[#This Row],[REPERE BUTA]])
      )
   ),
0)</f>
        <v>0</v>
      </c>
      <c r="BE458" s="182">
        <f>IFERROR(VLOOKUP(Tableau210[[#This Row],[OPERATION]],Tableau4[],3,FALSE),"")</f>
        <v>1</v>
      </c>
      <c r="BF458" s="177" cm="1">
        <f t="array" ref="BF458">IFERROR(
   SUM(
      _xlfn._xlws.FILTER(
         Tableau3[Joint Définitif Nb],
         (Tableau3[ITEM]=Tableau210[[#This Row],[NOM]])*
         (Tableau3[Rep.]=Tableau210[[#This Row],[REPERE BUTA]])
      )
   ),
0)</f>
        <v>1</v>
      </c>
      <c r="BG458" s="117" t="s">
        <v>129</v>
      </c>
      <c r="BH458" s="177" t="str" cm="1">
        <f t="array" ref="BH4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5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8" s="117" t="s">
        <v>2268</v>
      </c>
      <c r="BK458" s="117" t="s">
        <v>2269</v>
      </c>
      <c r="BL458" s="167" t="s">
        <v>2380</v>
      </c>
      <c r="BM458" s="167"/>
      <c r="BN458" s="117"/>
      <c r="BO458" s="117"/>
      <c r="BP458" s="158"/>
      <c r="BQ458" s="158"/>
      <c r="BR458" s="158"/>
      <c r="BS458" s="48"/>
      <c r="BT458" s="48"/>
      <c r="BU458" s="48"/>
      <c r="BV458" s="48"/>
      <c r="BW458" s="48"/>
      <c r="BX458" s="48"/>
    </row>
    <row r="459" spans="1:76" ht="15.75" hidden="1" x14ac:dyDescent="0.25">
      <c r="A459" s="48" t="e" cm="1">
        <f t="array" ref="A459">_xlfn.XLOOKUP(Tableau210[[#This Row],[NOM]]&amp;Tableau210[[#This Row],[REPERE BUTA]],[6]!Tableau16[POSTE TECHNIQUE]&amp;[6]!Tableau16[Repere ADM],[6]!Tableau16[NUMERO CLIENT])</f>
        <v>#N/A</v>
      </c>
      <c r="B459" s="48" t="e" cm="1">
        <f t="array" ref="B459">_xlfn.XLOOKUP(Tableau210[[#This Row],[NOM]]&amp;Tableau210[[#This Row],[REPERE BUTA]],[6]!Tableau16[POSTE TECHNIQUE]&amp;[6]!Tableau16[Repere REF],[6]!Tableau16[NUMERO CLIENT])</f>
        <v>#N/A</v>
      </c>
      <c r="C459" s="48" cm="1">
        <f t="array" ref="C459">_xlfn.XLOOKUP(Tableau210[[#This Row],[NOM]]&amp;Tableau210[[#This Row],[Repere Ubleam]],[7]Sheet1!$C$2:$C$2995&amp;[7]Sheet1!$I$2:$I$2995,[7]Sheet1!$A$2:$A$2995)</f>
        <v>434</v>
      </c>
      <c r="D459" s="48" t="str">
        <f>C459&amp;""</f>
        <v>434</v>
      </c>
      <c r="E459" s="48" t="e">
        <v>#N/A</v>
      </c>
      <c r="F459" s="48" t="e">
        <v>#N/A</v>
      </c>
      <c r="G459" s="188" t="s">
        <v>1400</v>
      </c>
      <c r="H459" s="158" t="s">
        <v>1067</v>
      </c>
      <c r="I459" s="158" t="s">
        <v>80</v>
      </c>
      <c r="J459" s="158" t="s">
        <v>1071</v>
      </c>
      <c r="K459" s="158" t="str">
        <f>_xlfn.XLOOKUP(Tableau210[[#This Row],[NOM]],[8]LUT!$I$5:$I$301,[8]LUT!$N$5:$N$301)</f>
        <v xml:space="preserve">Echangeur </v>
      </c>
      <c r="L459" s="158" t="s">
        <v>82</v>
      </c>
      <c r="M459" s="119"/>
      <c r="N459" s="119" t="s">
        <v>82</v>
      </c>
      <c r="O459" s="119"/>
      <c r="P459" s="119"/>
      <c r="Q459" s="119"/>
      <c r="R459" s="119"/>
      <c r="S459" s="119"/>
      <c r="T459" s="119"/>
      <c r="U459" s="119"/>
      <c r="V459" s="119"/>
      <c r="W459" s="197" t="s">
        <v>1118</v>
      </c>
      <c r="X459" s="207" cm="1">
        <f t="array" ref="X4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59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59" s="197" t="s">
        <v>3424</v>
      </c>
      <c r="AA459" s="207" cm="1">
        <f t="array" ref="AA4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5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59" s="48"/>
      <c r="AD459" s="117" t="s">
        <v>2197</v>
      </c>
      <c r="AE459" s="119"/>
      <c r="AF459" s="181">
        <f>IFERROR(VLOOKUP(Tableau210[[#This Row],[OPERATION]],Tableau4[],5,FALSE),"")</f>
        <v>0</v>
      </c>
      <c r="AG459" s="178" cm="1">
        <f t="array" ref="AG459">IFERROR(
   SUM(
      _xlfn._xlws.FILTER(
         Tableau3[JP],
         (Tableau3[ITEM]=Tableau210[[#This Row],[NOM]])*
         (Tableau3[Rep.]=Tableau210[[#This Row],[REPERE BUTA]])
      )
   ),
0)</f>
        <v>0</v>
      </c>
      <c r="AH459" s="182">
        <f>IFERROR(VLOOKUP(Tableau210[[#This Row],[OPERATION]],Tableau4[],4,FALSE),"")</f>
        <v>1</v>
      </c>
      <c r="AI459" s="178" cm="1">
        <f t="array" ref="AI459">IFERROR(
   SUM(
      _xlfn._xlws.FILTER(
         Tableau3[BP],
         (Tableau3[ITEM]=Tableau210[[#This Row],[NOM]])*
         (Tableau3[Rep.]=Tableau210[[#This Row],[REPERE BUTA]])
      )
   ),
0)</f>
        <v>1</v>
      </c>
      <c r="AJ459" s="181" t="str">
        <f>IF(Tableau210[[#This Row],[NB JP EMIS]]=1,"1 JP","") &amp; IF(Tableau210[[#This Row],[NB BP EMIS]]=1," 1 BP","")</f>
        <v xml:space="preserve"> 1 BP</v>
      </c>
      <c r="AK459" s="178" t="str">
        <f>IF(Tableau210[[#This Row],[NB JP BUTA]]=1,"1 JP","") &amp; IF(Tableau210[[#This Row],[Nb BP BUTA]]=1," 1 BP","") &amp; IF(Tableau210[[#This Row],[Nb BP BUTA]]=2," 2 BP","")</f>
        <v xml:space="preserve"> 1 BP</v>
      </c>
      <c r="AL459" s="117" t="s">
        <v>103</v>
      </c>
      <c r="AM459" s="117">
        <f>IFERROR(+VLOOKUP(AY459,Tiges!$G$4:$I$569,3,FALSE),"")</f>
        <v>27</v>
      </c>
      <c r="AN459" s="48"/>
      <c r="AO459" s="117">
        <v>4</v>
      </c>
      <c r="AP459" s="177" cm="1">
        <f t="array" ref="AP4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59" s="117" t="s">
        <v>2163</v>
      </c>
      <c r="AS459" s="177" t="str" cm="1">
        <f t="array" ref="AS4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59" s="117" t="s">
        <v>1123</v>
      </c>
      <c r="AV459" s="177" t="str" cm="1">
        <f t="array" ref="AV4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59" s="117"/>
      <c r="AY459" s="117" cm="1">
        <f t="array" ref="AY459">IFERROR(_xlfn.XLOOKUP(Tableau210[[#This Row],[DN DONNEES BUTA ]]&amp;Tableau210[[#This Row],[PN DONNEES BUTA]],Tiges!$B$4:$B$79&amp;Tiges!$C$4:$C$79,Tiges!$G$4:$G$79),"")</f>
        <v>16</v>
      </c>
      <c r="AZ459" s="117"/>
      <c r="BA459" s="117" cm="1">
        <f t="array" ref="BA459">IFERROR(_xlfn.XLOOKUP(Tableau210[[#This Row],[DN DONNEES BUTA ]]&amp;Tableau210[[#This Row],[PN DONNEES BUTA]],Tiges!$B$4:$B$79&amp;Tiges!$C$4:$C$79,Tiges!$H$4:$H$79),"")</f>
        <v>90</v>
      </c>
      <c r="BB459" s="117"/>
      <c r="BC459" s="182">
        <f>IFERROR(VLOOKUP(Tableau210[[#This Row],[OPERATION]],Tableau4[],2,FALSE),"")</f>
        <v>1</v>
      </c>
      <c r="BD459" s="177" cm="1">
        <f t="array" ref="BD459">IFERROR(
   SUM(
      _xlfn._xlws.FILTER(
         Tableau3[Nb Platinage Joint],
         (Tableau3[ITEM]=Tableau210[[#This Row],[NOM]])*
         (Tableau3[Rep.]=Tableau210[[#This Row],[REPERE BUTA]])
      )
   ),
0)</f>
        <v>1</v>
      </c>
      <c r="BE459" s="182">
        <f>IFERROR(VLOOKUP(Tableau210[[#This Row],[OPERATION]],Tableau4[],3,FALSE),"")</f>
        <v>1</v>
      </c>
      <c r="BF459" s="177" cm="1">
        <f t="array" ref="BF459">IFERROR(
   SUM(
      _xlfn._xlws.FILTER(
         Tableau3[Joint Définitif Nb],
         (Tableau3[ITEM]=Tableau210[[#This Row],[NOM]])*
         (Tableau3[Rep.]=Tableau210[[#This Row],[REPERE BUTA]])
      )
   ),
0)</f>
        <v>1</v>
      </c>
      <c r="BG459" s="117" t="s">
        <v>129</v>
      </c>
      <c r="BH459" s="177" t="str" cm="1">
        <f t="array" ref="BH4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59" s="117" t="s">
        <v>2268</v>
      </c>
      <c r="BK459" s="117" t="s">
        <v>2269</v>
      </c>
      <c r="BL459" s="167" t="s">
        <v>2380</v>
      </c>
      <c r="BM459" s="167"/>
      <c r="BN459" s="117"/>
      <c r="BO459" s="117"/>
      <c r="BP459" s="158"/>
      <c r="BQ459" s="158"/>
      <c r="BR459" s="158"/>
      <c r="BS459" s="48"/>
      <c r="BT459" s="48"/>
      <c r="BU459" s="48"/>
      <c r="BV459" s="48"/>
      <c r="BW459" s="48"/>
      <c r="BX459" s="48"/>
    </row>
    <row r="460" spans="1:76" ht="15.75" hidden="1" x14ac:dyDescent="0.25">
      <c r="A460" s="48" t="e" cm="1">
        <f t="array" ref="A460">_xlfn.XLOOKUP(Tableau210[[#This Row],[NOM]]&amp;Tableau210[[#This Row],[REPERE BUTA]],[6]!Tableau16[POSTE TECHNIQUE]&amp;[6]!Tableau16[Repere ADM],[6]!Tableau16[NUMERO CLIENT])</f>
        <v>#N/A</v>
      </c>
      <c r="B460" s="48" t="e" cm="1">
        <f t="array" ref="B460">_xlfn.XLOOKUP(Tableau210[[#This Row],[NOM]]&amp;Tableau210[[#This Row],[REPERE BUTA]],[6]!Tableau16[POSTE TECHNIQUE]&amp;[6]!Tableau16[Repere REF],[6]!Tableau16[NUMERO CLIENT])</f>
        <v>#N/A</v>
      </c>
      <c r="C460" s="48" cm="1">
        <f t="array" ref="C460">_xlfn.XLOOKUP(Tableau210[[#This Row],[NOM]]&amp;Tableau210[[#This Row],[Repere Ubleam]],[7]Sheet1!$C$2:$C$2995&amp;[7]Sheet1!$I$2:$I$2995,[7]Sheet1!$A$2:$A$2995)</f>
        <v>435</v>
      </c>
      <c r="D460" s="48" t="str">
        <f>C460&amp;""</f>
        <v>435</v>
      </c>
      <c r="E460" s="48" t="e">
        <v>#N/A</v>
      </c>
      <c r="F460" s="48" t="e">
        <v>#N/A</v>
      </c>
      <c r="G460" s="188" t="s">
        <v>1400</v>
      </c>
      <c r="H460" s="158" t="s">
        <v>1067</v>
      </c>
      <c r="I460" s="158" t="s">
        <v>80</v>
      </c>
      <c r="J460" s="158" t="s">
        <v>1071</v>
      </c>
      <c r="K460" s="158" t="str">
        <f>_xlfn.XLOOKUP(Tableau210[[#This Row],[NOM]],[8]LUT!$I$5:$I$301,[8]LUT!$N$5:$N$301)</f>
        <v xml:space="preserve">Echangeur </v>
      </c>
      <c r="L460" s="158" t="s">
        <v>112</v>
      </c>
      <c r="M460" s="158" t="s">
        <v>1276</v>
      </c>
      <c r="N460" s="158" t="s">
        <v>1276</v>
      </c>
      <c r="O460" s="119"/>
      <c r="P460" s="119"/>
      <c r="Q460" s="119"/>
      <c r="R460" s="119"/>
      <c r="S460" s="119"/>
      <c r="T460" s="119"/>
      <c r="U460" s="119"/>
      <c r="V460" s="119"/>
      <c r="W460" s="197" t="s">
        <v>1118</v>
      </c>
      <c r="X460" s="207" cm="1">
        <f t="array" ref="X4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60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60" s="197" t="s">
        <v>3424</v>
      </c>
      <c r="AA460" s="207" cm="1">
        <f t="array" ref="AA4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6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0" s="48"/>
      <c r="AD460" s="117" t="s">
        <v>2196</v>
      </c>
      <c r="AE460" s="119"/>
      <c r="AF460" s="181">
        <f>IFERROR(VLOOKUP(Tableau210[[#This Row],[OPERATION]],Tableau4[],5,FALSE),"")</f>
        <v>0</v>
      </c>
      <c r="AG460" s="178" cm="1">
        <f t="array" ref="AG460">IFERROR(
   SUM(
      _xlfn._xlws.FILTER(
         Tableau3[JP],
         (Tableau3[ITEM]=Tableau210[[#This Row],[NOM]])*
         (Tableau3[Rep.]=Tableau210[[#This Row],[REPERE BUTA]])
      )
   ),
0)</f>
        <v>0</v>
      </c>
      <c r="AH460" s="182">
        <f>IFERROR(VLOOKUP(Tableau210[[#This Row],[OPERATION]],Tableau4[],4,FALSE),"")</f>
        <v>0</v>
      </c>
      <c r="AI460" s="178" cm="1">
        <f t="array" ref="AI460">IFERROR(
   SUM(
      _xlfn._xlws.FILTER(
         Tableau3[BP],
         (Tableau3[ITEM]=Tableau210[[#This Row],[NOM]])*
         (Tableau3[Rep.]=Tableau210[[#This Row],[REPERE BUTA]])
      )
   ),
0)</f>
        <v>0</v>
      </c>
      <c r="AJ460" s="181" t="str">
        <f>IF(Tableau210[[#This Row],[NB JP EMIS]]=1,"1 JP","") &amp; IF(Tableau210[[#This Row],[NB BP EMIS]]=1," 1 BP","")</f>
        <v/>
      </c>
      <c r="AK460" s="178" t="str">
        <f>IF(Tableau210[[#This Row],[NB JP BUTA]]=1,"1 JP","") &amp; IF(Tableau210[[#This Row],[Nb BP BUTA]]=1," 1 BP","") &amp; IF(Tableau210[[#This Row],[Nb BP BUTA]]=2," 2 BP","")</f>
        <v/>
      </c>
      <c r="AL460" s="117" t="s">
        <v>103</v>
      </c>
      <c r="AM460" s="117">
        <f>IFERROR(+VLOOKUP(AY460,Tiges!$G$4:$I$569,3,FALSE),"")</f>
        <v>27</v>
      </c>
      <c r="AN460" s="48"/>
      <c r="AO460" s="117">
        <v>4</v>
      </c>
      <c r="AP460" s="177" cm="1">
        <f t="array" ref="AP4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60" s="117" t="s">
        <v>2163</v>
      </c>
      <c r="AS460" s="177" t="str" cm="1">
        <f t="array" ref="AS4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6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60" s="117" t="s">
        <v>1123</v>
      </c>
      <c r="AV460" s="177" t="str" cm="1">
        <f t="array" ref="AV4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0" s="117"/>
      <c r="AY460" s="117" cm="1">
        <f t="array" ref="AY460">IFERROR(_xlfn.XLOOKUP(Tableau210[[#This Row],[DN DONNEES BUTA ]]&amp;Tableau210[[#This Row],[PN DONNEES BUTA]],Tiges!$B$4:$B$79&amp;Tiges!$C$4:$C$79,Tiges!$G$4:$G$79),"")</f>
        <v>16</v>
      </c>
      <c r="AZ460" s="117"/>
      <c r="BA460" s="117" cm="1">
        <f t="array" ref="BA460">IFERROR(_xlfn.XLOOKUP(Tableau210[[#This Row],[DN DONNEES BUTA ]]&amp;Tableau210[[#This Row],[PN DONNEES BUTA]],Tiges!$B$4:$B$79&amp;Tiges!$C$4:$C$79,Tiges!$H$4:$H$79),"")</f>
        <v>90</v>
      </c>
      <c r="BB460" s="117"/>
      <c r="BC460" s="182">
        <f>IFERROR(VLOOKUP(Tableau210[[#This Row],[OPERATION]],Tableau4[],2,FALSE),"")</f>
        <v>0</v>
      </c>
      <c r="BD460" s="177" cm="1">
        <f t="array" ref="BD460">IFERROR(
   SUM(
      _xlfn._xlws.FILTER(
         Tableau3[Nb Platinage Joint],
         (Tableau3[ITEM]=Tableau210[[#This Row],[NOM]])*
         (Tableau3[Rep.]=Tableau210[[#This Row],[REPERE BUTA]])
      )
   ),
0)</f>
        <v>0</v>
      </c>
      <c r="BE460" s="182">
        <f>IFERROR(VLOOKUP(Tableau210[[#This Row],[OPERATION]],Tableau4[],3,FALSE),"")</f>
        <v>1</v>
      </c>
      <c r="BF460" s="177" cm="1">
        <f t="array" ref="BF460">IFERROR(
   SUM(
      _xlfn._xlws.FILTER(
         Tableau3[Joint Définitif Nb],
         (Tableau3[ITEM]=Tableau210[[#This Row],[NOM]])*
         (Tableau3[Rep.]=Tableau210[[#This Row],[REPERE BUTA]])
      )
   ),
0)</f>
        <v>2</v>
      </c>
      <c r="BG460" s="117" t="s">
        <v>129</v>
      </c>
      <c r="BH460" s="177" t="str" cm="1">
        <f t="array" ref="BH4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6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60" s="117" t="s">
        <v>2268</v>
      </c>
      <c r="BK460" s="117" t="s">
        <v>2269</v>
      </c>
      <c r="BL460" s="167" t="s">
        <v>2380</v>
      </c>
      <c r="BM460" s="167"/>
      <c r="BN460" s="117"/>
      <c r="BO460" s="117"/>
      <c r="BP460" s="158"/>
      <c r="BQ460" s="158"/>
      <c r="BR460" s="158"/>
      <c r="BS460" s="48"/>
      <c r="BT460" s="48"/>
      <c r="BU460" s="48"/>
      <c r="BV460" s="48"/>
      <c r="BW460" s="48"/>
      <c r="BX460" s="48"/>
    </row>
    <row r="461" spans="1:76" ht="15.75" hidden="1" x14ac:dyDescent="0.25">
      <c r="A461" s="48" t="e" cm="1">
        <f t="array" ref="A461">_xlfn.XLOOKUP(Tableau210[[#This Row],[NOM]]&amp;Tableau210[[#This Row],[REPERE BUTA]],[6]!Tableau16[POSTE TECHNIQUE]&amp;[6]!Tableau16[Repere ADM],[6]!Tableau16[NUMERO CLIENT])</f>
        <v>#N/A</v>
      </c>
      <c r="B461" s="48" t="e" cm="1">
        <f t="array" ref="B461">_xlfn.XLOOKUP(Tableau210[[#This Row],[NOM]]&amp;Tableau210[[#This Row],[REPERE BUTA]],[6]!Tableau16[POSTE TECHNIQUE]&amp;[6]!Tableau16[Repere REF],[6]!Tableau16[NUMERO CLIENT])</f>
        <v>#N/A</v>
      </c>
      <c r="C461" s="48" cm="1">
        <f t="array" ref="C461">_xlfn.XLOOKUP(Tableau210[[#This Row],[NOM]]&amp;Tableau210[[#This Row],[Repere Ubleam]],[7]Sheet1!$C$2:$C$2995&amp;[7]Sheet1!$I$2:$I$2995,[7]Sheet1!$A$2:$A$2995)</f>
        <v>436</v>
      </c>
      <c r="D461" s="48" t="str">
        <f>C461&amp;""</f>
        <v>436</v>
      </c>
      <c r="E461" s="48" t="e">
        <v>#N/A</v>
      </c>
      <c r="F461" s="48" t="e">
        <v>#N/A</v>
      </c>
      <c r="G461" s="188" t="s">
        <v>1400</v>
      </c>
      <c r="H461" s="158" t="s">
        <v>1067</v>
      </c>
      <c r="I461" s="158" t="s">
        <v>80</v>
      </c>
      <c r="J461" s="158" t="s">
        <v>1071</v>
      </c>
      <c r="K461" s="158" t="str">
        <f>_xlfn.XLOOKUP(Tableau210[[#This Row],[NOM]],[8]LUT!$I$5:$I$301,[8]LUT!$N$5:$N$301)</f>
        <v xml:space="preserve">Echangeur </v>
      </c>
      <c r="L461" s="158" t="s">
        <v>112</v>
      </c>
      <c r="M461" s="158" t="s">
        <v>1273</v>
      </c>
      <c r="N461" s="158" t="s">
        <v>1273</v>
      </c>
      <c r="O461" s="119"/>
      <c r="P461" s="119"/>
      <c r="Q461" s="119"/>
      <c r="R461" s="119"/>
      <c r="S461" s="119"/>
      <c r="T461" s="119"/>
      <c r="U461" s="119"/>
      <c r="V461" s="119"/>
      <c r="W461" s="197" t="s">
        <v>1118</v>
      </c>
      <c r="X461" s="207" cm="1">
        <f t="array" ref="X4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61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61" s="197" t="s">
        <v>3424</v>
      </c>
      <c r="AA461" s="207" cm="1">
        <f t="array" ref="AA4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6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1" s="48"/>
      <c r="AD461" s="117" t="s">
        <v>2196</v>
      </c>
      <c r="AE461" s="119"/>
      <c r="AF461" s="181">
        <f>IFERROR(VLOOKUP(Tableau210[[#This Row],[OPERATION]],Tableau4[],5,FALSE),"")</f>
        <v>0</v>
      </c>
      <c r="AG461" s="178"/>
      <c r="AH461" s="182">
        <f>IFERROR(VLOOKUP(Tableau210[[#This Row],[OPERATION]],Tableau4[],4,FALSE),"")</f>
        <v>0</v>
      </c>
      <c r="AI461" s="178"/>
      <c r="AJ461" s="181" t="str">
        <f>IF(Tableau210[[#This Row],[NB JP EMIS]]=1,"1 JP","") &amp; IF(Tableau210[[#This Row],[NB BP EMIS]]=1," 1 BP","")</f>
        <v/>
      </c>
      <c r="AK461" s="178"/>
      <c r="AL461" s="117" t="s">
        <v>103</v>
      </c>
      <c r="AM461" s="117">
        <f>IFERROR(+VLOOKUP(AY461,Tiges!$G$4:$I$569,3,FALSE),"")</f>
        <v>27</v>
      </c>
      <c r="AN461" s="48"/>
      <c r="AO461" s="117">
        <v>4</v>
      </c>
      <c r="AP461" s="177" cm="1">
        <f t="array" ref="AP4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61" s="117" t="s">
        <v>2163</v>
      </c>
      <c r="AS461" s="177" t="str" cm="1">
        <f t="array" ref="AS4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6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61" s="117" t="s">
        <v>1123</v>
      </c>
      <c r="AV461" s="177" t="str" cm="1">
        <f t="array" ref="AV4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1" s="117"/>
      <c r="AY461" s="117" cm="1">
        <f t="array" ref="AY461">IFERROR(_xlfn.XLOOKUP(Tableau210[[#This Row],[DN DONNEES BUTA ]]&amp;Tableau210[[#This Row],[PN DONNEES BUTA]],Tiges!$B$4:$B$79&amp;Tiges!$C$4:$C$79,Tiges!$G$4:$G$79),"")</f>
        <v>16</v>
      </c>
      <c r="AZ461" s="117"/>
      <c r="BA461" s="117" cm="1">
        <f t="array" ref="BA461">IFERROR(_xlfn.XLOOKUP(Tableau210[[#This Row],[DN DONNEES BUTA ]]&amp;Tableau210[[#This Row],[PN DONNEES BUTA]],Tiges!$B$4:$B$79&amp;Tiges!$C$4:$C$79,Tiges!$H$4:$H$79),"")</f>
        <v>90</v>
      </c>
      <c r="BB461" s="117"/>
      <c r="BC461" s="182">
        <f>IFERROR(VLOOKUP(Tableau210[[#This Row],[OPERATION]],Tableau4[],2,FALSE),"")</f>
        <v>0</v>
      </c>
      <c r="BD461" s="177"/>
      <c r="BE461" s="182">
        <f>IFERROR(VLOOKUP(Tableau210[[#This Row],[OPERATION]],Tableau4[],3,FALSE),"")</f>
        <v>1</v>
      </c>
      <c r="BF461" s="177"/>
      <c r="BG461" s="117" t="s">
        <v>129</v>
      </c>
      <c r="BH461" s="177" t="str" cm="1">
        <f t="array" ref="BH4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61" s="117" t="s">
        <v>2268</v>
      </c>
      <c r="BK461" s="117" t="s">
        <v>2269</v>
      </c>
      <c r="BL461" s="167" t="s">
        <v>2380</v>
      </c>
      <c r="BM461" s="167"/>
      <c r="BN461" s="117"/>
      <c r="BO461" s="117"/>
      <c r="BP461" s="158"/>
      <c r="BQ461" s="158"/>
      <c r="BR461" s="158"/>
      <c r="BS461" s="48"/>
      <c r="BT461" s="48"/>
      <c r="BU461" s="48"/>
      <c r="BV461" s="48"/>
      <c r="BW461" s="48"/>
      <c r="BX461" s="48"/>
    </row>
    <row r="462" spans="1:76" ht="15.75" hidden="1" x14ac:dyDescent="0.25">
      <c r="A462" s="48" t="e" cm="1">
        <f t="array" ref="A462">_xlfn.XLOOKUP(Tableau210[[#This Row],[NOM]]&amp;Tableau210[[#This Row],[REPERE BUTA]],[6]!Tableau16[POSTE TECHNIQUE]&amp;[6]!Tableau16[Repere ADM],[6]!Tableau16[NUMERO CLIENT])</f>
        <v>#N/A</v>
      </c>
      <c r="B462" s="48" t="e" cm="1">
        <f t="array" ref="B462">_xlfn.XLOOKUP(Tableau210[[#This Row],[NOM]]&amp;Tableau210[[#This Row],[REPERE BUTA]],[6]!Tableau16[POSTE TECHNIQUE]&amp;[6]!Tableau16[Repere REF],[6]!Tableau16[NUMERO CLIENT])</f>
        <v>#N/A</v>
      </c>
      <c r="C462" s="48" cm="1">
        <f t="array" ref="C462">_xlfn.XLOOKUP(Tableau210[[#This Row],[NOM]]&amp;Tableau210[[#This Row],[Repere Ubleam]],[7]Sheet1!$C$2:$C$2995&amp;[7]Sheet1!$I$2:$I$2995,[7]Sheet1!$A$2:$A$2995)</f>
        <v>437</v>
      </c>
      <c r="D462" s="48" t="str">
        <f>C462&amp;""</f>
        <v>437</v>
      </c>
      <c r="E462" s="48" t="e">
        <v>#N/A</v>
      </c>
      <c r="F462" s="48" t="e">
        <v>#N/A</v>
      </c>
      <c r="G462" s="188" t="s">
        <v>1400</v>
      </c>
      <c r="H462" s="158" t="s">
        <v>1067</v>
      </c>
      <c r="I462" s="158" t="s">
        <v>80</v>
      </c>
      <c r="J462" s="158" t="s">
        <v>1071</v>
      </c>
      <c r="K462" s="158" t="str">
        <f>_xlfn.XLOOKUP(Tableau210[[#This Row],[NOM]],[8]LUT!$I$5:$I$301,[8]LUT!$N$5:$N$301)</f>
        <v xml:space="preserve">Echangeur </v>
      </c>
      <c r="L462" s="158" t="s">
        <v>105</v>
      </c>
      <c r="M462" s="119"/>
      <c r="N462" s="119" t="s">
        <v>105</v>
      </c>
      <c r="O462" s="119"/>
      <c r="P462" s="119"/>
      <c r="Q462" s="119"/>
      <c r="R462" s="119"/>
      <c r="S462" s="119"/>
      <c r="T462" s="119"/>
      <c r="U462" s="119"/>
      <c r="V462" s="119"/>
      <c r="W462" s="197" t="s">
        <v>1118</v>
      </c>
      <c r="X462" s="207" cm="1">
        <f t="array" ref="X4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462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62" s="197" t="s">
        <v>3424</v>
      </c>
      <c r="AA462" s="207" cm="1">
        <f t="array" ref="AA4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6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2" s="48"/>
      <c r="AD462" s="117" t="s">
        <v>2103</v>
      </c>
      <c r="AE462" s="119"/>
      <c r="AF462" s="181">
        <f>IFERROR(VLOOKUP(Tableau210[[#This Row],[OPERATION]],Tableau4[],5,FALSE),"")</f>
        <v>1</v>
      </c>
      <c r="AG462" s="178" cm="1">
        <f t="array" ref="AG462">IFERROR(
   SUM(
      _xlfn._xlws.FILTER(
         Tableau3[JP],
         (Tableau3[ITEM]=Tableau210[[#This Row],[NOM]])*
         (Tableau3[Rep.]=Tableau210[[#This Row],[REPERE BUTA]])
      )
   ),
0)</f>
        <v>1</v>
      </c>
      <c r="AH462" s="182">
        <f>IFERROR(VLOOKUP(Tableau210[[#This Row],[OPERATION]],Tableau4[],4,FALSE),"")</f>
        <v>0</v>
      </c>
      <c r="AI462" s="178" cm="1">
        <f t="array" ref="AI462">IFERROR(
   SUM(
      _xlfn._xlws.FILTER(
         Tableau3[BP],
         (Tableau3[ITEM]=Tableau210[[#This Row],[NOM]])*
         (Tableau3[Rep.]=Tableau210[[#This Row],[REPERE BUTA]])
      )
   ),
0)</f>
        <v>0</v>
      </c>
      <c r="AJ462" s="181" t="str">
        <f>IF(Tableau210[[#This Row],[NB JP EMIS]]=1,"1 JP","") &amp; IF(Tableau210[[#This Row],[NB BP EMIS]]=1," 1 BP","")</f>
        <v>1 JP</v>
      </c>
      <c r="AK462" s="178" t="str">
        <f>IF(Tableau210[[#This Row],[NB JP BUTA]]=1,"1 JP","") &amp; IF(Tableau210[[#This Row],[Nb BP BUTA]]=1," 1 BP","") &amp; IF(Tableau210[[#This Row],[Nb BP BUTA]]=2," 2 BP","")</f>
        <v>1 JP</v>
      </c>
      <c r="AL462" s="117" t="s">
        <v>103</v>
      </c>
      <c r="AM462" s="117">
        <f>IFERROR(+VLOOKUP(AY462,Tiges!$G$4:$I$569,3,FALSE),"")</f>
        <v>32</v>
      </c>
      <c r="AN462" s="48"/>
      <c r="AO462" s="117">
        <v>4</v>
      </c>
      <c r="AP462" s="177" cm="1">
        <f t="array" ref="AP4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62" s="117" t="s">
        <v>2161</v>
      </c>
      <c r="AS462" s="177" t="str" cm="1">
        <f t="array" ref="AS4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62" s="117" t="s">
        <v>1123</v>
      </c>
      <c r="AV462" s="177" t="str" cm="1">
        <f t="array" ref="AV4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2" s="117"/>
      <c r="AY462" s="117" cm="1">
        <f t="array" ref="AY462">IFERROR(_xlfn.XLOOKUP(Tableau210[[#This Row],[DN DONNEES BUTA ]]&amp;Tableau210[[#This Row],[PN DONNEES BUTA]],Tiges!$B$4:$B$79&amp;Tiges!$C$4:$C$79,Tiges!$G$4:$G$79),"")</f>
        <v>20</v>
      </c>
      <c r="AZ462" s="117"/>
      <c r="BA462" s="117" cm="1">
        <f t="array" ref="BA462">IFERROR(_xlfn.XLOOKUP(Tableau210[[#This Row],[DN DONNEES BUTA ]]&amp;Tableau210[[#This Row],[PN DONNEES BUTA]],Tiges!$B$4:$B$79&amp;Tiges!$C$4:$C$79,Tiges!$H$4:$H$79),"")</f>
        <v>110</v>
      </c>
      <c r="BB462" s="117"/>
      <c r="BC462" s="182">
        <f>IFERROR(VLOOKUP(Tableau210[[#This Row],[OPERATION]],Tableau4[],2,FALSE),"")</f>
        <v>2</v>
      </c>
      <c r="BD462" s="177" cm="1">
        <f t="array" ref="BD462">IFERROR(
   SUM(
      _xlfn._xlws.FILTER(
         Tableau3[Nb Platinage Joint],
         (Tableau3[ITEM]=Tableau210[[#This Row],[NOM]])*
         (Tableau3[Rep.]=Tableau210[[#This Row],[REPERE BUTA]])
      )
   ),
0)</f>
        <v>2</v>
      </c>
      <c r="BE462" s="182">
        <f>IFERROR(VLOOKUP(Tableau210[[#This Row],[OPERATION]],Tableau4[],3,FALSE),"")</f>
        <v>1</v>
      </c>
      <c r="BF462" s="177" cm="1">
        <f t="array" ref="BF462">IFERROR(
   SUM(
      _xlfn._xlws.FILTER(
         Tableau3[Joint Définitif Nb],
         (Tableau3[ITEM]=Tableau210[[#This Row],[NOM]])*
         (Tableau3[Rep.]=Tableau210[[#This Row],[REPERE BUTA]])
      )
   ),
0)</f>
        <v>1</v>
      </c>
      <c r="BG462" s="117" t="s">
        <v>129</v>
      </c>
      <c r="BH462" s="177" t="str" cm="1">
        <f t="array" ref="BH4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62" s="117" t="s">
        <v>2268</v>
      </c>
      <c r="BK462" s="117" t="s">
        <v>2269</v>
      </c>
      <c r="BL462" s="167" t="s">
        <v>2380</v>
      </c>
      <c r="BM462" s="167"/>
      <c r="BN462" s="117"/>
      <c r="BO462" s="117"/>
      <c r="BP462" s="158"/>
      <c r="BQ462" s="158"/>
      <c r="BR462" s="158"/>
      <c r="BS462" s="48"/>
      <c r="BT462" s="48"/>
      <c r="BU462" s="48"/>
      <c r="BV462" s="48"/>
      <c r="BW462" s="48"/>
      <c r="BX462" s="48"/>
    </row>
    <row r="463" spans="1:76" s="154" customFormat="1" ht="15.75" hidden="1" x14ac:dyDescent="0.25">
      <c r="A463" s="48" t="e" cm="1">
        <f t="array" ref="A463">_xlfn.XLOOKUP(Tableau210[[#This Row],[NOM]]&amp;Tableau210[[#This Row],[REPERE BUTA]],[6]!Tableau16[POSTE TECHNIQUE]&amp;[6]!Tableau16[Repere ADM],[6]!Tableau16[NUMERO CLIENT])</f>
        <v>#N/A</v>
      </c>
      <c r="B463" s="48" t="e" cm="1">
        <f t="array" ref="B463">_xlfn.XLOOKUP(Tableau210[[#This Row],[NOM]]&amp;Tableau210[[#This Row],[REPERE BUTA]],[6]!Tableau16[POSTE TECHNIQUE]&amp;[6]!Tableau16[Repere REF],[6]!Tableau16[NUMERO CLIENT])</f>
        <v>#N/A</v>
      </c>
      <c r="C463" s="48" cm="1">
        <f t="array" ref="C463">_xlfn.XLOOKUP(Tableau210[[#This Row],[NOM]]&amp;Tableau210[[#This Row],[Repere Ubleam]],[7]Sheet1!$C$2:$C$2995&amp;[7]Sheet1!$I$2:$I$2995,[7]Sheet1!$A$2:$A$2995)</f>
        <v>438</v>
      </c>
      <c r="D463" s="48" t="str">
        <f>C463&amp;""</f>
        <v>438</v>
      </c>
      <c r="E463" s="48" t="e">
        <v>#N/A</v>
      </c>
      <c r="F463" s="48" t="e">
        <v>#N/A</v>
      </c>
      <c r="G463" s="160" t="s">
        <v>1400</v>
      </c>
      <c r="H463" s="161" t="s">
        <v>1067</v>
      </c>
      <c r="I463" s="161" t="s">
        <v>80</v>
      </c>
      <c r="J463" s="161" t="s">
        <v>1071</v>
      </c>
      <c r="K463" s="161" t="str">
        <f>_xlfn.XLOOKUP(Tableau210[[#This Row],[NOM]],[8]LUT!$I$5:$I$301,[8]LUT!$N$5:$N$301)</f>
        <v xml:space="preserve">Echangeur </v>
      </c>
      <c r="L463" s="161" t="s">
        <v>106</v>
      </c>
      <c r="M463" s="150"/>
      <c r="N463" s="150" t="s">
        <v>106</v>
      </c>
      <c r="O463" s="150"/>
      <c r="P463" s="150"/>
      <c r="Q463" s="150"/>
      <c r="R463" s="150"/>
      <c r="S463" s="150"/>
      <c r="T463" s="150"/>
      <c r="U463" s="150"/>
      <c r="V463" s="150"/>
      <c r="W463" s="198" t="s">
        <v>1118</v>
      </c>
      <c r="X463" s="151" cm="1">
        <f t="array" ref="X4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63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63" s="198" t="s">
        <v>3424</v>
      </c>
      <c r="AA463" s="151" cm="1">
        <f t="array" ref="AA4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6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3" s="152"/>
      <c r="AD463" s="153" t="s">
        <v>2474</v>
      </c>
      <c r="AE463" s="150"/>
      <c r="AF463" s="150" t="str">
        <f>IFERROR(VLOOKUP(Tableau210[[#This Row],[OPERATION]],Tableau4[],5,FALSE),"")</f>
        <v/>
      </c>
      <c r="AG463" s="150" cm="1">
        <f t="array" ref="AG463">IFERROR(
   SUM(
      _xlfn._xlws.FILTER(
         Tableau3[JP],
         (Tableau3[ITEM]=Tableau210[[#This Row],[NOM]])*
         (Tableau3[Rep.]=Tableau210[[#This Row],[REPERE BUTA]])
      )
   ),
0)</f>
        <v>1</v>
      </c>
      <c r="AH463" s="153" t="str">
        <f>IFERROR(VLOOKUP(Tableau210[[#This Row],[OPERATION]],Tableau4[],4,FALSE),"")</f>
        <v/>
      </c>
      <c r="AI463" s="150" cm="1">
        <f t="array" ref="AI463">IFERROR(
   SUM(
      _xlfn._xlws.FILTER(
         Tableau3[BP],
         (Tableau3[ITEM]=Tableau210[[#This Row],[NOM]])*
         (Tableau3[Rep.]=Tableau210[[#This Row],[REPERE BUTA]])
      )
   ),
0)</f>
        <v>0</v>
      </c>
      <c r="AJ463" s="150" t="str">
        <f>IF(Tableau210[[#This Row],[NB JP EMIS]]=1,"1 JP","") &amp; IF(Tableau210[[#This Row],[NB BP EMIS]]=1," 1 BP","")</f>
        <v/>
      </c>
      <c r="AK463" s="150" t="str">
        <f>IF(Tableau210[[#This Row],[NB JP BUTA]]=1,"1 JP","") &amp; IF(Tableau210[[#This Row],[Nb BP BUTA]]=1," 1 BP","") &amp; IF(Tableau210[[#This Row],[Nb BP BUTA]]=2," 2 BP","")</f>
        <v>1 JP</v>
      </c>
      <c r="AL463" s="153" t="s">
        <v>103</v>
      </c>
      <c r="AM463" s="153">
        <f>IFERROR(+VLOOKUP(AY463,Tiges!$G$4:$I$569,3,FALSE),"")</f>
        <v>27</v>
      </c>
      <c r="AN463" s="152"/>
      <c r="AO463" s="153">
        <v>4</v>
      </c>
      <c r="AP463" s="153" cm="1">
        <f t="array" ref="AP4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6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63" s="153" t="s">
        <v>2276</v>
      </c>
      <c r="AS463" s="153" t="str" cm="1">
        <f t="array" ref="AS4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6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M16x120</v>
      </c>
      <c r="AU463" s="153" t="s">
        <v>1123</v>
      </c>
      <c r="AV463" s="153" t="str" cm="1">
        <f t="array" ref="AV4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3" s="153"/>
      <c r="AY463" s="153" cm="1">
        <f t="array" ref="AY463">IFERROR(_xlfn.XLOOKUP(Tableau210[[#This Row],[DN DONNEES BUTA ]]&amp;Tableau210[[#This Row],[PN DONNEES BUTA]],Tiges!$B$4:$B$79&amp;Tiges!$C$4:$C$79,Tiges!$G$4:$G$79),"")</f>
        <v>16</v>
      </c>
      <c r="AZ463" s="153"/>
      <c r="BA463" s="153" cm="1">
        <f t="array" ref="BA463">IFERROR(_xlfn.XLOOKUP(Tableau210[[#This Row],[DN DONNEES BUTA ]]&amp;Tableau210[[#This Row],[PN DONNEES BUTA]],Tiges!$B$4:$B$79&amp;Tiges!$C$4:$C$79,Tiges!$H$4:$H$79),"")</f>
        <v>90</v>
      </c>
      <c r="BB463" s="153"/>
      <c r="BC463" s="153">
        <v>3</v>
      </c>
      <c r="BD463" s="153" cm="1">
        <f t="array" ref="BD463">IFERROR(
   SUM(
      _xlfn._xlws.FILTER(
         Tableau3[Nb Platinage Joint],
         (Tableau3[ITEM]=Tableau210[[#This Row],[NOM]])*
         (Tableau3[Rep.]=Tableau210[[#This Row],[REPERE BUTA]])
      )
   ),
0)</f>
        <v>2</v>
      </c>
      <c r="BE463" s="153">
        <v>2</v>
      </c>
      <c r="BF463" s="153" cm="1">
        <f t="array" ref="BF463">IFERROR(
   SUM(
      _xlfn._xlws.FILTER(
         Tableau3[Joint Définitif Nb],
         (Tableau3[ITEM]=Tableau210[[#This Row],[NOM]])*
         (Tableau3[Rep.]=Tableau210[[#This Row],[REPERE BUTA]])
      )
   ),
0)</f>
        <v>1</v>
      </c>
      <c r="BG463" s="153" t="s">
        <v>129</v>
      </c>
      <c r="BH463" s="153" t="str" cm="1">
        <f t="array" ref="BH4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6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63" s="153" t="s">
        <v>2268</v>
      </c>
      <c r="BK463" s="153" t="s">
        <v>2269</v>
      </c>
      <c r="BL463" s="153" t="s">
        <v>2475</v>
      </c>
      <c r="BM463" s="153" t="s">
        <v>3434</v>
      </c>
      <c r="BN463" s="153"/>
      <c r="BO463" s="153"/>
      <c r="BP463" s="161"/>
      <c r="BQ463" s="161"/>
      <c r="BR463" s="161"/>
      <c r="BS463" s="152"/>
      <c r="BT463" s="152"/>
      <c r="BU463" s="152"/>
      <c r="BV463" s="152"/>
      <c r="BW463" s="152"/>
      <c r="BX463" s="152"/>
    </row>
    <row r="464" spans="1:76" ht="15.75" hidden="1" x14ac:dyDescent="0.25">
      <c r="A464" s="48" t="e" cm="1">
        <f t="array" ref="A464">_xlfn.XLOOKUP(Tableau210[[#This Row],[NOM]]&amp;Tableau210[[#This Row],[REPERE BUTA]],[6]!Tableau16[POSTE TECHNIQUE]&amp;[6]!Tableau16[Repere ADM],[6]!Tableau16[NUMERO CLIENT])</f>
        <v>#N/A</v>
      </c>
      <c r="B464" s="48" t="e" cm="1">
        <f t="array" ref="B464">_xlfn.XLOOKUP(Tableau210[[#This Row],[NOM]]&amp;Tableau210[[#This Row],[REPERE BUTA]],[6]!Tableau16[POSTE TECHNIQUE]&amp;[6]!Tableau16[Repere REF],[6]!Tableau16[NUMERO CLIENT])</f>
        <v>#N/A</v>
      </c>
      <c r="C464" s="48" cm="1">
        <f t="array" ref="C464">_xlfn.XLOOKUP(Tableau210[[#This Row],[NOM]]&amp;Tableau210[[#This Row],[Repere Ubleam]],[7]Sheet1!$C$2:$C$2995&amp;[7]Sheet1!$I$2:$I$2995,[7]Sheet1!$A$2:$A$2995)</f>
        <v>439</v>
      </c>
      <c r="D464" s="48" t="str">
        <f>C464&amp;""</f>
        <v>439</v>
      </c>
      <c r="E464" s="48" t="e">
        <v>#N/A</v>
      </c>
      <c r="F464" s="48" t="e">
        <v>#N/A</v>
      </c>
      <c r="G464" s="188" t="s">
        <v>1400</v>
      </c>
      <c r="H464" s="158" t="s">
        <v>1067</v>
      </c>
      <c r="I464" s="158" t="s">
        <v>80</v>
      </c>
      <c r="J464" s="158" t="s">
        <v>1071</v>
      </c>
      <c r="K464" s="158" t="str">
        <f>_xlfn.XLOOKUP(Tableau210[[#This Row],[NOM]],[8]LUT!$I$5:$I$301,[8]LUT!$N$5:$N$301)</f>
        <v xml:space="preserve">Echangeur </v>
      </c>
      <c r="L464" s="158" t="s">
        <v>109</v>
      </c>
      <c r="M464" s="119"/>
      <c r="N464" s="119" t="s">
        <v>109</v>
      </c>
      <c r="O464" s="119"/>
      <c r="P464" s="119"/>
      <c r="Q464" s="119"/>
      <c r="R464" s="119"/>
      <c r="S464" s="119"/>
      <c r="T464" s="119"/>
      <c r="U464" s="119"/>
      <c r="V464" s="119"/>
      <c r="W464" s="197" t="s">
        <v>1118</v>
      </c>
      <c r="X464" s="207" t="str" cm="1">
        <f t="array" ref="X4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Ø803</v>
      </c>
      <c r="Y464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64" s="197" t="s">
        <v>3424</v>
      </c>
      <c r="AA464" s="207" cm="1">
        <f t="array" ref="AA4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46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4" s="48"/>
      <c r="AD464" s="117" t="s">
        <v>139</v>
      </c>
      <c r="AE464" s="119"/>
      <c r="AF464" s="181">
        <f>IFERROR(VLOOKUP(Tableau210[[#This Row],[OPERATION]],Tableau4[],5,FALSE),"")</f>
        <v>0</v>
      </c>
      <c r="AG464" s="178" cm="1">
        <f t="array" ref="AG464">IFERROR(
   SUM(
      _xlfn._xlws.FILTER(
         Tableau3[JP],
         (Tableau3[ITEM]=Tableau210[[#This Row],[NOM]])*
         (Tableau3[Rep.]=Tableau210[[#This Row],[REPERE BUTA]])
      )
   ),
0)</f>
        <v>0</v>
      </c>
      <c r="AH464" s="182">
        <f>IFERROR(VLOOKUP(Tableau210[[#This Row],[OPERATION]],Tableau4[],4,FALSE),"")</f>
        <v>0</v>
      </c>
      <c r="AI464" s="178" cm="1">
        <f t="array" ref="AI464">IFERROR(
   SUM(
      _xlfn._xlws.FILTER(
         Tableau3[BP],
         (Tableau3[ITEM]=Tableau210[[#This Row],[NOM]])*
         (Tableau3[Rep.]=Tableau210[[#This Row],[REPERE BUTA]])
      )
   ),
0)</f>
        <v>0</v>
      </c>
      <c r="AJ464" s="181" t="str">
        <f>IF(Tableau210[[#This Row],[NB JP EMIS]]=1,"1 JP","") &amp; IF(Tableau210[[#This Row],[NB BP EMIS]]=1," 1 BP","")</f>
        <v/>
      </c>
      <c r="AK464" s="178" t="str">
        <f>IF(Tableau210[[#This Row],[NB JP BUTA]]=1,"1 JP","") &amp; IF(Tableau210[[#This Row],[Nb BP BUTA]]=1," 1 BP","") &amp; IF(Tableau210[[#This Row],[Nb BP BUTA]]=2," 2 BP","")</f>
        <v/>
      </c>
      <c r="AL464" s="117" t="s">
        <v>103</v>
      </c>
      <c r="AM464" s="117" t="str">
        <f>IFERROR(+VLOOKUP(AY464,Tiges!$G$4:$I$569,3,FALSE),"")</f>
        <v/>
      </c>
      <c r="AN464" s="48"/>
      <c r="AO464" s="117">
        <v>28</v>
      </c>
      <c r="AP464" s="177" cm="1">
        <f t="array" ref="AP4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464" s="117" t="s">
        <v>2275</v>
      </c>
      <c r="AS464" s="177" cm="1">
        <f t="array" ref="AS4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6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M20x200</v>
      </c>
      <c r="AU464" s="117" t="s">
        <v>1123</v>
      </c>
      <c r="AV464" s="177" t="str" cm="1">
        <f t="array" ref="AV4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4" s="117"/>
      <c r="AY464" s="117" t="str" cm="1">
        <f t="array" ref="AY464">IFERROR(_xlfn.XLOOKUP(Tableau210[[#This Row],[DN DONNEES BUTA ]]&amp;Tableau210[[#This Row],[PN DONNEES BUTA]],Tiges!$B$4:$B$79&amp;Tiges!$C$4:$C$79,Tiges!$G$4:$G$79),"")</f>
        <v/>
      </c>
      <c r="AZ464" s="117"/>
      <c r="BA464" s="117" t="str" cm="1">
        <f t="array" ref="BA464">IFERROR(_xlfn.XLOOKUP(Tableau210[[#This Row],[DN DONNEES BUTA ]]&amp;Tableau210[[#This Row],[PN DONNEES BUTA]],Tiges!$B$4:$B$79&amp;Tiges!$C$4:$C$79,Tiges!$H$4:$H$79),"")</f>
        <v/>
      </c>
      <c r="BB464" s="117"/>
      <c r="BC464" s="182">
        <f>IFERROR(VLOOKUP(Tableau210[[#This Row],[OPERATION]],Tableau4[],2,FALSE),"")</f>
        <v>0</v>
      </c>
      <c r="BD464" s="177" cm="1">
        <f t="array" ref="BD464">IFERROR(
   SUM(
      _xlfn._xlws.FILTER(
         Tableau3[Nb Platinage Joint],
         (Tableau3[ITEM]=Tableau210[[#This Row],[NOM]])*
         (Tableau3[Rep.]=Tableau210[[#This Row],[REPERE BUTA]])
      )
   ),
0)</f>
        <v>0</v>
      </c>
      <c r="BE464" s="182">
        <f>IFERROR(VLOOKUP(Tableau210[[#This Row],[OPERATION]],Tableau4[],3,FALSE),"")</f>
        <v>1</v>
      </c>
      <c r="BF464" s="177" cm="1">
        <f t="array" ref="BF464">IFERROR(
   SUM(
      _xlfn._xlws.FILTER(
         Tableau3[Joint Définitif Nb],
         (Tableau3[ITEM]=Tableau210[[#This Row],[NOM]])*
         (Tableau3[Rep.]=Tableau210[[#This Row],[REPERE BUTA]])
      )
   ),
0)</f>
        <v>0</v>
      </c>
      <c r="BG464" s="117" t="s">
        <v>129</v>
      </c>
      <c r="BH464" s="177" cm="1">
        <f t="array" ref="BH4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46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64" s="117" t="s">
        <v>2268</v>
      </c>
      <c r="BK464" s="117" t="s">
        <v>2269</v>
      </c>
      <c r="BL464" s="167" t="s">
        <v>2380</v>
      </c>
      <c r="BM464" s="167"/>
      <c r="BN464" s="117"/>
      <c r="BO464" s="117"/>
      <c r="BP464" s="158"/>
      <c r="BQ464" s="158"/>
      <c r="BR464" s="158"/>
      <c r="BS464" s="48"/>
      <c r="BT464" s="48"/>
      <c r="BU464" s="48"/>
      <c r="BV464" s="48"/>
      <c r="BW464" s="48"/>
      <c r="BX464" s="48"/>
    </row>
    <row r="465" spans="1:76" ht="15.75" hidden="1" x14ac:dyDescent="0.25">
      <c r="A465" s="48" t="e" cm="1">
        <f t="array" ref="A465">_xlfn.XLOOKUP(Tableau210[[#This Row],[NOM]]&amp;Tableau210[[#This Row],[REPERE BUTA]],[6]!Tableau16[POSTE TECHNIQUE]&amp;[6]!Tableau16[Repere ADM],[6]!Tableau16[NUMERO CLIENT])</f>
        <v>#N/A</v>
      </c>
      <c r="B465" s="48" t="e" cm="1">
        <f t="array" ref="B465">_xlfn.XLOOKUP(Tableau210[[#This Row],[NOM]]&amp;Tableau210[[#This Row],[REPERE BUTA]],[6]!Tableau16[POSTE TECHNIQUE]&amp;[6]!Tableau16[Repere REF],[6]!Tableau16[NUMERO CLIENT])</f>
        <v>#N/A</v>
      </c>
      <c r="C465" s="48" cm="1">
        <f t="array" ref="C465">_xlfn.XLOOKUP(Tableau210[[#This Row],[NOM]]&amp;Tableau210[[#This Row],[Repere Ubleam]],[7]Sheet1!$C$2:$C$2995&amp;[7]Sheet1!$I$2:$I$2995,[7]Sheet1!$A$2:$A$2995)</f>
        <v>440</v>
      </c>
      <c r="D465" s="48" t="str">
        <f>C465&amp;""</f>
        <v>440</v>
      </c>
      <c r="E465" s="48" t="e">
        <v>#N/A</v>
      </c>
      <c r="F465" s="48" t="e">
        <v>#N/A</v>
      </c>
      <c r="G465" s="188" t="s">
        <v>1400</v>
      </c>
      <c r="H465" s="158" t="s">
        <v>1067</v>
      </c>
      <c r="I465" s="158" t="s">
        <v>80</v>
      </c>
      <c r="J465" s="158" t="s">
        <v>1071</v>
      </c>
      <c r="K465" s="158" t="str">
        <f>_xlfn.XLOOKUP(Tableau210[[#This Row],[NOM]],[8]LUT!$I$5:$I$301,[8]LUT!$N$5:$N$301)</f>
        <v xml:space="preserve">Echangeur </v>
      </c>
      <c r="L465" s="158" t="s">
        <v>111</v>
      </c>
      <c r="M465" s="119"/>
      <c r="N465" s="119" t="s">
        <v>111</v>
      </c>
      <c r="O465" s="119"/>
      <c r="P465" s="119"/>
      <c r="Q465" s="119"/>
      <c r="R465" s="119"/>
      <c r="S465" s="119"/>
      <c r="T465" s="119"/>
      <c r="U465" s="119"/>
      <c r="V465" s="119"/>
      <c r="W465" s="197" t="s">
        <v>1118</v>
      </c>
      <c r="X465" s="207" cm="1">
        <f t="array" ref="X4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465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65" s="197" t="s">
        <v>3424</v>
      </c>
      <c r="AA465" s="207" cm="1">
        <f t="array" ref="AA4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6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5" s="48"/>
      <c r="AD465" s="117" t="s">
        <v>2103</v>
      </c>
      <c r="AE465" s="119"/>
      <c r="AF465" s="181">
        <f>IFERROR(VLOOKUP(Tableau210[[#This Row],[OPERATION]],Tableau4[],5,FALSE),"")</f>
        <v>1</v>
      </c>
      <c r="AG465" s="178" cm="1">
        <f t="array" ref="AG465">IFERROR(
   SUM(
      _xlfn._xlws.FILTER(
         Tableau3[JP],
         (Tableau3[ITEM]=Tableau210[[#This Row],[NOM]])*
         (Tableau3[Rep.]=Tableau210[[#This Row],[REPERE BUTA]])
      )
   ),
0)</f>
        <v>1</v>
      </c>
      <c r="AH465" s="182">
        <f>IFERROR(VLOOKUP(Tableau210[[#This Row],[OPERATION]],Tableau4[],4,FALSE),"")</f>
        <v>0</v>
      </c>
      <c r="AI465" s="178" cm="1">
        <f t="array" ref="AI465">IFERROR(
   SUM(
      _xlfn._xlws.FILTER(
         Tableau3[BP],
         (Tableau3[ITEM]=Tableau210[[#This Row],[NOM]])*
         (Tableau3[Rep.]=Tableau210[[#This Row],[REPERE BUTA]])
      )
   ),
0)</f>
        <v>0</v>
      </c>
      <c r="AJ465" s="181" t="str">
        <f>IF(Tableau210[[#This Row],[NB JP EMIS]]=1,"1 JP","") &amp; IF(Tableau210[[#This Row],[NB BP EMIS]]=1," 1 BP","")</f>
        <v>1 JP</v>
      </c>
      <c r="AK465" s="178" t="str">
        <f>IF(Tableau210[[#This Row],[NB JP BUTA]]=1,"1 JP","") &amp; IF(Tableau210[[#This Row],[Nb BP BUTA]]=1," 1 BP","") &amp; IF(Tableau210[[#This Row],[Nb BP BUTA]]=2," 2 BP","")</f>
        <v>1 JP</v>
      </c>
      <c r="AL465" s="117" t="s">
        <v>103</v>
      </c>
      <c r="AM465" s="117">
        <f>IFERROR(+VLOOKUP(AY465,Tiges!$G$4:$I$569,3,FALSE),"")</f>
        <v>36</v>
      </c>
      <c r="AN465" s="48"/>
      <c r="AO465" s="117">
        <v>12</v>
      </c>
      <c r="AP465" s="177" cm="1">
        <f t="array" ref="AP4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4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465" s="117" t="s">
        <v>2278</v>
      </c>
      <c r="AS465" s="177" t="str" cm="1">
        <f t="array" ref="AS4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M24x150</v>
      </c>
      <c r="AU465" s="117" t="s">
        <v>1123</v>
      </c>
      <c r="AV465" s="177" t="str" cm="1">
        <f t="array" ref="AV4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5" s="117"/>
      <c r="AY465" s="117" cm="1">
        <f t="array" ref="AY465">IFERROR(_xlfn.XLOOKUP(Tableau210[[#This Row],[DN DONNEES BUTA ]]&amp;Tableau210[[#This Row],[PN DONNEES BUTA]],Tiges!$B$4:$B$79&amp;Tiges!$C$4:$C$79,Tiges!$G$4:$G$79),"")</f>
        <v>22</v>
      </c>
      <c r="AZ465" s="117"/>
      <c r="BA465" s="117" cm="1">
        <f t="array" ref="BA465">IFERROR(_xlfn.XLOOKUP(Tableau210[[#This Row],[DN DONNEES BUTA ]]&amp;Tableau210[[#This Row],[PN DONNEES BUTA]],Tiges!$B$4:$B$79&amp;Tiges!$C$4:$C$79,Tiges!$H$4:$H$79),"")</f>
        <v>140</v>
      </c>
      <c r="BB465" s="117"/>
      <c r="BC465" s="182">
        <f>IFERROR(VLOOKUP(Tableau210[[#This Row],[OPERATION]],Tableau4[],2,FALSE),"")</f>
        <v>2</v>
      </c>
      <c r="BD465" s="177" cm="1">
        <f t="array" ref="BD465">IFERROR(
   SUM(
      _xlfn._xlws.FILTER(
         Tableau3[Nb Platinage Joint],
         (Tableau3[ITEM]=Tableau210[[#This Row],[NOM]])*
         (Tableau3[Rep.]=Tableau210[[#This Row],[REPERE BUTA]])
      )
   ),
0)</f>
        <v>2</v>
      </c>
      <c r="BE465" s="182">
        <f>IFERROR(VLOOKUP(Tableau210[[#This Row],[OPERATION]],Tableau4[],3,FALSE),"")</f>
        <v>1</v>
      </c>
      <c r="BF465" s="177" cm="1">
        <f t="array" ref="BF465">IFERROR(
   SUM(
      _xlfn._xlws.FILTER(
         Tableau3[Joint Définitif Nb],
         (Tableau3[ITEM]=Tableau210[[#This Row],[NOM]])*
         (Tableau3[Rep.]=Tableau210[[#This Row],[REPERE BUTA]])
      )
   ),
0)</f>
        <v>1</v>
      </c>
      <c r="BG465" s="117" t="s">
        <v>129</v>
      </c>
      <c r="BH465" s="177" t="str" cm="1">
        <f t="array" ref="BH4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6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65" s="117" t="s">
        <v>2268</v>
      </c>
      <c r="BK465" s="117" t="s">
        <v>2269</v>
      </c>
      <c r="BL465" s="167" t="s">
        <v>2380</v>
      </c>
      <c r="BM465" s="167"/>
      <c r="BN465" s="117"/>
      <c r="BO465" s="117"/>
      <c r="BP465" s="158"/>
      <c r="BQ465" s="158"/>
      <c r="BR465" s="158"/>
      <c r="BS465" s="48"/>
      <c r="BT465" s="48"/>
      <c r="BU465" s="48"/>
      <c r="BV465" s="48"/>
      <c r="BW465" s="48"/>
      <c r="BX465" s="48"/>
    </row>
    <row r="466" spans="1:76" ht="15.75" hidden="1" x14ac:dyDescent="0.25">
      <c r="A466" s="48" t="e" cm="1">
        <f t="array" ref="A466">_xlfn.XLOOKUP(Tableau210[[#This Row],[NOM]]&amp;Tableau210[[#This Row],[REPERE BUTA]],[6]!Tableau16[POSTE TECHNIQUE]&amp;[6]!Tableau16[Repere ADM],[6]!Tableau16[NUMERO CLIENT])</f>
        <v>#N/A</v>
      </c>
      <c r="B466" s="48" t="e" cm="1">
        <f t="array" ref="B466">_xlfn.XLOOKUP(Tableau210[[#This Row],[NOM]]&amp;Tableau210[[#This Row],[REPERE BUTA]],[6]!Tableau16[POSTE TECHNIQUE]&amp;[6]!Tableau16[Repere REF],[6]!Tableau16[NUMERO CLIENT])</f>
        <v>#N/A</v>
      </c>
      <c r="C466" s="48" cm="1">
        <f t="array" ref="C466">_xlfn.XLOOKUP(Tableau210[[#This Row],[NOM]]&amp;Tableau210[[#This Row],[Repere Ubleam]],[7]Sheet1!$C$2:$C$2995&amp;[7]Sheet1!$I$2:$I$2995,[7]Sheet1!$A$2:$A$2995)</f>
        <v>441</v>
      </c>
      <c r="D466" s="48" t="str">
        <f>C466&amp;""</f>
        <v>441</v>
      </c>
      <c r="E466" s="48" t="e">
        <v>#N/A</v>
      </c>
      <c r="F466" s="48" t="e">
        <v>#N/A</v>
      </c>
      <c r="G466" s="188" t="s">
        <v>1400</v>
      </c>
      <c r="H466" s="158" t="s">
        <v>1067</v>
      </c>
      <c r="I466" s="158" t="s">
        <v>80</v>
      </c>
      <c r="J466" s="158" t="s">
        <v>1071</v>
      </c>
      <c r="K466" s="158" t="str">
        <f>_xlfn.XLOOKUP(Tableau210[[#This Row],[NOM]],[8]LUT!$I$5:$I$301,[8]LUT!$N$5:$N$301)</f>
        <v xml:space="preserve">Echangeur </v>
      </c>
      <c r="L466" s="158" t="s">
        <v>113</v>
      </c>
      <c r="M466" s="119"/>
      <c r="N466" s="119" t="s">
        <v>113</v>
      </c>
      <c r="O466" s="119"/>
      <c r="P466" s="119"/>
      <c r="Q466" s="119"/>
      <c r="R466" s="119"/>
      <c r="S466" s="119"/>
      <c r="T466" s="119"/>
      <c r="U466" s="119"/>
      <c r="V466" s="119"/>
      <c r="W466" s="117" t="s">
        <v>2290</v>
      </c>
      <c r="X466" s="207"/>
      <c r="Y466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466" s="117" t="s">
        <v>3424</v>
      </c>
      <c r="AA466" s="207" cm="1">
        <f t="array" ref="AA4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6" s="48"/>
      <c r="AD466" s="117" t="s">
        <v>2103</v>
      </c>
      <c r="AE466" s="119"/>
      <c r="AF466" s="119">
        <f>IFERROR(VLOOKUP(Tableau210[[#This Row],[OPERATION]],Tableau4[],5,FALSE),"")</f>
        <v>1</v>
      </c>
      <c r="AG466" s="119" cm="1">
        <f t="array" ref="AG466">IFERROR(
   SUM(
      _xlfn._xlws.FILTER(
         Tableau3[JP],
         (Tableau3[ITEM]=Tableau210[[#This Row],[NOM]])*
         (Tableau3[Rep.]=Tableau210[[#This Row],[REPERE BUTA]])
      )
   ),
0)</f>
        <v>1</v>
      </c>
      <c r="AH466" s="117">
        <f>IFERROR(VLOOKUP(Tableau210[[#This Row],[OPERATION]],Tableau4[],4,FALSE),"")</f>
        <v>0</v>
      </c>
      <c r="AI466" s="119" cm="1">
        <f t="array" ref="AI466">IFERROR(
   SUM(
      _xlfn._xlws.FILTER(
         Tableau3[BP],
         (Tableau3[ITEM]=Tableau210[[#This Row],[NOM]])*
         (Tableau3[Rep.]=Tableau210[[#This Row],[REPERE BUTA]])
      )
   ),
0)</f>
        <v>0</v>
      </c>
      <c r="AJ466" s="119" t="str">
        <f>IF(Tableau210[[#This Row],[NB JP EMIS]]=1,"1 JP","") &amp; IF(Tableau210[[#This Row],[NB BP EMIS]]=1," 1 BP","")</f>
        <v>1 JP</v>
      </c>
      <c r="AK466" s="119" t="str">
        <f>IF(Tableau210[[#This Row],[NB JP BUTA]]=1,"1 JP","") &amp; IF(Tableau210[[#This Row],[Nb BP BUTA]]=1," 1 BP","") &amp; IF(Tableau210[[#This Row],[Nb BP BUTA]]=2," 2 BP","")</f>
        <v>1 JP</v>
      </c>
      <c r="AL466" s="117" t="s">
        <v>103</v>
      </c>
      <c r="AM466" s="117" t="str">
        <f>IFERROR(+VLOOKUP(AY466,Tiges!$G$4:$I$569,3,FALSE),"")</f>
        <v/>
      </c>
      <c r="AN466" s="48"/>
      <c r="AO466" s="117" t="s">
        <v>3424</v>
      </c>
      <c r="AP466" s="117" cm="1">
        <f t="array" ref="AP4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4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466" s="117" t="s">
        <v>3424</v>
      </c>
      <c r="AS466" s="117" t="str" cm="1">
        <f t="array" ref="AS4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66" s="411" t="s">
        <v>3424</v>
      </c>
      <c r="AU466" s="117" t="s">
        <v>3424</v>
      </c>
      <c r="AV466" s="117" t="str" cm="1">
        <f t="array" ref="AV4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6" s="117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6" s="117"/>
      <c r="AY466" s="117" t="str" cm="1">
        <f t="array" ref="AY466">IFERROR(_xlfn.XLOOKUP(Tableau210[[#This Row],[DN DONNEES BUTA ]]&amp;Tableau210[[#This Row],[PN DONNEES BUTA]],Tiges!$B$4:$B$79&amp;Tiges!$C$4:$C$79,Tiges!$G$4:$G$79),"")</f>
        <v/>
      </c>
      <c r="AZ466" s="117"/>
      <c r="BA466" s="117" t="str" cm="1">
        <f t="array" ref="BA466">IFERROR(_xlfn.XLOOKUP(Tableau210[[#This Row],[DN DONNEES BUTA ]]&amp;Tableau210[[#This Row],[PN DONNEES BUTA]],Tiges!$B$4:$B$79&amp;Tiges!$C$4:$C$79,Tiges!$H$4:$H$79),"")</f>
        <v/>
      </c>
      <c r="BB466" s="117"/>
      <c r="BC466" s="117">
        <f>IFERROR(VLOOKUP(Tableau210[[#This Row],[OPERATION]],Tableau4[],2,FALSE),"")</f>
        <v>2</v>
      </c>
      <c r="BD466" s="117" cm="1">
        <f t="array" ref="BD466">IFERROR(
   SUM(
      _xlfn._xlws.FILTER(
         Tableau3[Nb Platinage Joint],
         (Tableau3[ITEM]=Tableau210[[#This Row],[NOM]])*
         (Tableau3[Rep.]=Tableau210[[#This Row],[REPERE BUTA]])
      )
   ),
0)</f>
        <v>2</v>
      </c>
      <c r="BE466" s="117">
        <f>IFERROR(VLOOKUP(Tableau210[[#This Row],[OPERATION]],Tableau4[],3,FALSE),"")</f>
        <v>1</v>
      </c>
      <c r="BF466" s="117" cm="1">
        <f t="array" ref="BF466">IFERROR(
   SUM(
      _xlfn._xlws.FILTER(
         Tableau3[Joint Définitif Nb],
         (Tableau3[ITEM]=Tableau210[[#This Row],[NOM]])*
         (Tableau3[Rep.]=Tableau210[[#This Row],[REPERE BUTA]])
      )
   ),
0)</f>
        <v>1</v>
      </c>
      <c r="BG466" s="117" t="s">
        <v>3424</v>
      </c>
      <c r="BH466" s="117" t="str" cm="1">
        <f t="array" ref="BH4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66" s="411" t="s">
        <v>129</v>
      </c>
      <c r="BJ466" s="117" t="s">
        <v>3424</v>
      </c>
      <c r="BK466" s="117" t="s">
        <v>3424</v>
      </c>
      <c r="BL466" s="167" t="s">
        <v>2380</v>
      </c>
      <c r="BM466" s="167"/>
      <c r="BN466" s="117"/>
      <c r="BO466" s="117"/>
      <c r="BP466" s="158"/>
      <c r="BQ466" s="158"/>
      <c r="BR466" s="158"/>
      <c r="BS466" s="48"/>
      <c r="BT466" s="48"/>
      <c r="BU466" s="48"/>
      <c r="BV466" s="48"/>
      <c r="BW466" s="48"/>
      <c r="BX466" s="48"/>
    </row>
    <row r="467" spans="1:76" ht="15.75" hidden="1" x14ac:dyDescent="0.25">
      <c r="A467" s="48" t="e" cm="1">
        <f t="array" ref="A467">_xlfn.XLOOKUP(Tableau210[[#This Row],[NOM]]&amp;Tableau210[[#This Row],[REPERE BUTA]],[6]!Tableau16[POSTE TECHNIQUE]&amp;[6]!Tableau16[Repere ADM],[6]!Tableau16[NUMERO CLIENT])</f>
        <v>#N/A</v>
      </c>
      <c r="B467" s="48" t="e" cm="1">
        <f t="array" ref="B467">_xlfn.XLOOKUP(Tableau210[[#This Row],[NOM]]&amp;Tableau210[[#This Row],[REPERE BUTA]],[6]!Tableau16[POSTE TECHNIQUE]&amp;[6]!Tableau16[Repere REF],[6]!Tableau16[NUMERO CLIENT])</f>
        <v>#N/A</v>
      </c>
      <c r="C467" s="48" cm="1">
        <f t="array" ref="C467">_xlfn.XLOOKUP(Tableau210[[#This Row],[NOM]]&amp;Tableau210[[#This Row],[Repere Ubleam]],[7]Sheet1!$C$2:$C$2995&amp;[7]Sheet1!$I$2:$I$2995,[7]Sheet1!$A$2:$A$2995)</f>
        <v>442</v>
      </c>
      <c r="D467" s="48" t="str">
        <f>C467&amp;""</f>
        <v>442</v>
      </c>
      <c r="E467" s="48" t="e">
        <v>#N/A</v>
      </c>
      <c r="F467" s="48" t="e">
        <v>#N/A</v>
      </c>
      <c r="G467" s="188" t="s">
        <v>1400</v>
      </c>
      <c r="H467" s="158" t="s">
        <v>1067</v>
      </c>
      <c r="I467" s="158" t="s">
        <v>80</v>
      </c>
      <c r="J467" s="158" t="s">
        <v>1071</v>
      </c>
      <c r="K467" s="158" t="str">
        <f>_xlfn.XLOOKUP(Tableau210[[#This Row],[NOM]],[8]LUT!$I$5:$I$301,[8]LUT!$N$5:$N$301)</f>
        <v xml:space="preserve">Echangeur </v>
      </c>
      <c r="L467" s="158" t="s">
        <v>194</v>
      </c>
      <c r="M467" s="119" t="s">
        <v>1275</v>
      </c>
      <c r="N467" s="119" t="s">
        <v>1275</v>
      </c>
      <c r="O467" s="119"/>
      <c r="P467" s="119"/>
      <c r="Q467" s="119"/>
      <c r="R467" s="119"/>
      <c r="S467" s="119"/>
      <c r="T467" s="119"/>
      <c r="U467" s="119"/>
      <c r="V467" s="119"/>
      <c r="W467" s="117" t="s">
        <v>2290</v>
      </c>
      <c r="X467" s="207" cm="1">
        <f t="array" ref="X4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6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67" s="117" t="s">
        <v>3424</v>
      </c>
      <c r="AA467" s="207" cm="1">
        <f t="array" ref="AA4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6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7" s="48"/>
      <c r="AD467" s="117" t="s">
        <v>2196</v>
      </c>
      <c r="AE467" s="119"/>
      <c r="AF467" s="119">
        <f>IFERROR(VLOOKUP(Tableau210[[#This Row],[OPERATION]],Tableau4[],5,FALSE),"")</f>
        <v>0</v>
      </c>
      <c r="AG467" s="119" cm="1">
        <f t="array" ref="AG467">IFERROR(
   SUM(
      _xlfn._xlws.FILTER(
         Tableau3[JP],
         (Tableau3[ITEM]=Tableau210[[#This Row],[NOM]])*
         (Tableau3[Rep.]=Tableau210[[#This Row],[REPERE BUTA]])
      )
   ),
0)</f>
        <v>0</v>
      </c>
      <c r="AH467" s="117">
        <f>IFERROR(VLOOKUP(Tableau210[[#This Row],[OPERATION]],Tableau4[],4,FALSE),"")</f>
        <v>0</v>
      </c>
      <c r="AI467" s="119" cm="1">
        <f t="array" ref="AI467">IFERROR(
   SUM(
      _xlfn._xlws.FILTER(
         Tableau3[BP],
         (Tableau3[ITEM]=Tableau210[[#This Row],[NOM]])*
         (Tableau3[Rep.]=Tableau210[[#This Row],[REPERE BUTA]])
      )
   ),
0)</f>
        <v>0</v>
      </c>
      <c r="AJ467" s="119" t="str">
        <f>IF(Tableau210[[#This Row],[NB JP EMIS]]=1,"1 JP","") &amp; IF(Tableau210[[#This Row],[NB BP EMIS]]=1," 1 BP","")</f>
        <v/>
      </c>
      <c r="AK467" s="119" t="str">
        <f>IF(Tableau210[[#This Row],[NB JP BUTA]]=1,"1 JP","") &amp; IF(Tableau210[[#This Row],[Nb BP BUTA]]=1," 1 BP","") &amp; IF(Tableau210[[#This Row],[Nb BP BUTA]]=2," 2 BP","")</f>
        <v/>
      </c>
      <c r="AL467" s="117" t="s">
        <v>103</v>
      </c>
      <c r="AM467" s="117">
        <f>IFERROR(+VLOOKUP(AY467,Tiges!$G$4:$I$569,3,FALSE),"")</f>
        <v>22</v>
      </c>
      <c r="AN467" s="48"/>
      <c r="AO467" s="117" t="s">
        <v>3424</v>
      </c>
      <c r="AP467" s="117" cm="1">
        <f t="array" ref="AP4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67" s="117" t="s">
        <v>3424</v>
      </c>
      <c r="AS467" s="117" t="str" cm="1">
        <f t="array" ref="AS4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67" s="411" t="s">
        <v>3424</v>
      </c>
      <c r="AU467" s="117" t="s">
        <v>3424</v>
      </c>
      <c r="AV467" s="117" t="str" cm="1">
        <f t="array" ref="AV4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7" s="117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7" s="117"/>
      <c r="AY467" s="117" cm="1">
        <f t="array" ref="AY467">IFERROR(_xlfn.XLOOKUP(Tableau210[[#This Row],[DN DONNEES BUTA ]]&amp;Tableau210[[#This Row],[PN DONNEES BUTA]],Tiges!$B$4:$B$79&amp;Tiges!$C$4:$C$79,Tiges!$G$4:$G$79),"")</f>
        <v>14</v>
      </c>
      <c r="AZ467" s="117"/>
      <c r="BA467" s="117" cm="1">
        <f t="array" ref="BA467">IFERROR(_xlfn.XLOOKUP(Tableau210[[#This Row],[DN DONNEES BUTA ]]&amp;Tableau210[[#This Row],[PN DONNEES BUTA]],Tiges!$B$4:$B$79&amp;Tiges!$C$4:$C$79,Tiges!$H$4:$H$79),"")</f>
        <v>80</v>
      </c>
      <c r="BB467" s="117"/>
      <c r="BC467" s="117">
        <f>IFERROR(VLOOKUP(Tableau210[[#This Row],[OPERATION]],Tableau4[],2,FALSE),"")</f>
        <v>0</v>
      </c>
      <c r="BD467" s="117" cm="1">
        <f t="array" ref="BD467">IFERROR(
   SUM(
      _xlfn._xlws.FILTER(
         Tableau3[Nb Platinage Joint],
         (Tableau3[ITEM]=Tableau210[[#This Row],[NOM]])*
         (Tableau3[Rep.]=Tableau210[[#This Row],[REPERE BUTA]])
      )
   ),
0)</f>
        <v>0</v>
      </c>
      <c r="BE467" s="117">
        <f>IFERROR(VLOOKUP(Tableau210[[#This Row],[OPERATION]],Tableau4[],3,FALSE),"")</f>
        <v>1</v>
      </c>
      <c r="BF467" s="117" cm="1">
        <f t="array" ref="BF467">IFERROR(
   SUM(
      _xlfn._xlws.FILTER(
         Tableau3[Joint Définitif Nb],
         (Tableau3[ITEM]=Tableau210[[#This Row],[NOM]])*
         (Tableau3[Rep.]=Tableau210[[#This Row],[REPERE BUTA]])
      )
   ),
0)</f>
        <v>2</v>
      </c>
      <c r="BG467" s="117" t="s">
        <v>3424</v>
      </c>
      <c r="BH467" s="117" t="str" cm="1">
        <f t="array" ref="BH4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67" s="411" t="s">
        <v>129</v>
      </c>
      <c r="BJ467" s="117" t="s">
        <v>3424</v>
      </c>
      <c r="BK467" s="117" t="s">
        <v>3424</v>
      </c>
      <c r="BL467" s="167" t="s">
        <v>2380</v>
      </c>
      <c r="BM467" s="167"/>
      <c r="BN467" s="117"/>
      <c r="BO467" s="117"/>
      <c r="BP467" s="158"/>
      <c r="BQ467" s="158"/>
      <c r="BR467" s="158"/>
      <c r="BS467" s="48"/>
      <c r="BT467" s="48"/>
      <c r="BU467" s="48"/>
      <c r="BV467" s="48"/>
      <c r="BW467" s="48"/>
      <c r="BX467" s="48"/>
    </row>
    <row r="468" spans="1:76" ht="15.75" hidden="1" x14ac:dyDescent="0.25">
      <c r="A468" s="48" t="e" cm="1">
        <f t="array" ref="A468">_xlfn.XLOOKUP(Tableau210[[#This Row],[NOM]]&amp;Tableau210[[#This Row],[REPERE BUTA]],[6]!Tableau16[POSTE TECHNIQUE]&amp;[6]!Tableau16[Repere ADM],[6]!Tableau16[NUMERO CLIENT])</f>
        <v>#N/A</v>
      </c>
      <c r="B468" s="48" t="e" cm="1">
        <f t="array" ref="B468">_xlfn.XLOOKUP(Tableau210[[#This Row],[NOM]]&amp;Tableau210[[#This Row],[REPERE BUTA]],[6]!Tableau16[POSTE TECHNIQUE]&amp;[6]!Tableau16[Repere REF],[6]!Tableau16[NUMERO CLIENT])</f>
        <v>#N/A</v>
      </c>
      <c r="C468" s="48" cm="1">
        <f t="array" ref="C468">_xlfn.XLOOKUP(Tableau210[[#This Row],[NOM]]&amp;Tableau210[[#This Row],[Repere Ubleam]],[7]Sheet1!$C$2:$C$2995&amp;[7]Sheet1!$I$2:$I$2995,[7]Sheet1!$A$2:$A$2995)</f>
        <v>443</v>
      </c>
      <c r="D468" s="48" t="str">
        <f>C468&amp;""</f>
        <v>443</v>
      </c>
      <c r="E468" s="48" t="e">
        <v>#N/A</v>
      </c>
      <c r="F468" s="48" t="e">
        <v>#N/A</v>
      </c>
      <c r="G468" s="188" t="s">
        <v>1400</v>
      </c>
      <c r="H468" s="158" t="s">
        <v>1067</v>
      </c>
      <c r="I468" s="158" t="s">
        <v>80</v>
      </c>
      <c r="J468" s="158" t="s">
        <v>1071</v>
      </c>
      <c r="K468" s="158" t="str">
        <f>_xlfn.XLOOKUP(Tableau210[[#This Row],[NOM]],[8]LUT!$I$5:$I$301,[8]LUT!$N$5:$N$301)</f>
        <v xml:space="preserve">Echangeur </v>
      </c>
      <c r="L468" s="158" t="s">
        <v>194</v>
      </c>
      <c r="M468" s="119" t="s">
        <v>1990</v>
      </c>
      <c r="N468" s="119" t="s">
        <v>1990</v>
      </c>
      <c r="O468" s="119"/>
      <c r="P468" s="119"/>
      <c r="Q468" s="119"/>
      <c r="R468" s="119"/>
      <c r="S468" s="119"/>
      <c r="T468" s="119"/>
      <c r="U468" s="119"/>
      <c r="V468" s="119"/>
      <c r="W468" s="117" t="s">
        <v>2290</v>
      </c>
      <c r="X468" s="207" cm="1">
        <f t="array" ref="X4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6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68" s="117" t="s">
        <v>3424</v>
      </c>
      <c r="AA468" s="207" cm="1">
        <f t="array" ref="AA4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6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8" s="48"/>
      <c r="AD468" s="117" t="s">
        <v>2196</v>
      </c>
      <c r="AE468" s="119"/>
      <c r="AF468" s="119">
        <f>IFERROR(VLOOKUP(Tableau210[[#This Row],[OPERATION]],Tableau4[],5,FALSE),"")</f>
        <v>0</v>
      </c>
      <c r="AG468" s="119"/>
      <c r="AH468" s="117">
        <f>IFERROR(VLOOKUP(Tableau210[[#This Row],[OPERATION]],Tableau4[],4,FALSE),"")</f>
        <v>0</v>
      </c>
      <c r="AI468" s="119"/>
      <c r="AJ468" s="119" t="str">
        <f>IF(Tableau210[[#This Row],[NB JP EMIS]]=1,"1 JP","") &amp; IF(Tableau210[[#This Row],[NB BP EMIS]]=1," 1 BP","")</f>
        <v/>
      </c>
      <c r="AK468" s="119"/>
      <c r="AL468" s="117" t="s">
        <v>103</v>
      </c>
      <c r="AM468" s="117">
        <f>IFERROR(+VLOOKUP(AY468,Tiges!$G$4:$I$569,3,FALSE),"")</f>
        <v>22</v>
      </c>
      <c r="AN468" s="48"/>
      <c r="AO468" s="117" t="s">
        <v>3424</v>
      </c>
      <c r="AP468" s="117" cm="1">
        <f t="array" ref="AP4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68" s="117" t="s">
        <v>3424</v>
      </c>
      <c r="AS468" s="117" t="str" cm="1">
        <f t="array" ref="AS4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68" s="411" t="s">
        <v>3424</v>
      </c>
      <c r="AU468" s="117" t="s">
        <v>3424</v>
      </c>
      <c r="AV468" s="117" t="str" cm="1">
        <f t="array" ref="AV4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8" s="117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8" s="117"/>
      <c r="AY468" s="117" cm="1">
        <f t="array" ref="AY468">IFERROR(_xlfn.XLOOKUP(Tableau210[[#This Row],[DN DONNEES BUTA ]]&amp;Tableau210[[#This Row],[PN DONNEES BUTA]],Tiges!$B$4:$B$79&amp;Tiges!$C$4:$C$79,Tiges!$G$4:$G$79),"")</f>
        <v>14</v>
      </c>
      <c r="AZ468" s="117"/>
      <c r="BA468" s="117" cm="1">
        <f t="array" ref="BA468">IFERROR(_xlfn.XLOOKUP(Tableau210[[#This Row],[DN DONNEES BUTA ]]&amp;Tableau210[[#This Row],[PN DONNEES BUTA]],Tiges!$B$4:$B$79&amp;Tiges!$C$4:$C$79,Tiges!$H$4:$H$79),"")</f>
        <v>80</v>
      </c>
      <c r="BB468" s="117"/>
      <c r="BC468" s="117">
        <f>IFERROR(VLOOKUP(Tableau210[[#This Row],[OPERATION]],Tableau4[],2,FALSE),"")</f>
        <v>0</v>
      </c>
      <c r="BD468" s="117"/>
      <c r="BE468" s="117">
        <f>IFERROR(VLOOKUP(Tableau210[[#This Row],[OPERATION]],Tableau4[],3,FALSE),"")</f>
        <v>1</v>
      </c>
      <c r="BF468" s="117"/>
      <c r="BG468" s="117" t="s">
        <v>3424</v>
      </c>
      <c r="BH468" s="117" t="str" cm="1">
        <f t="array" ref="BH4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68" s="411" t="s">
        <v>129</v>
      </c>
      <c r="BJ468" s="117" t="s">
        <v>3424</v>
      </c>
      <c r="BK468" s="117" t="s">
        <v>3424</v>
      </c>
      <c r="BL468" s="167" t="s">
        <v>2380</v>
      </c>
      <c r="BM468" s="167"/>
      <c r="BN468" s="117"/>
      <c r="BO468" s="117"/>
      <c r="BP468" s="158"/>
      <c r="BQ468" s="158"/>
      <c r="BR468" s="158"/>
      <c r="BS468" s="48"/>
      <c r="BT468" s="48"/>
      <c r="BU468" s="48"/>
      <c r="BV468" s="48"/>
      <c r="BW468" s="48"/>
      <c r="BX468" s="48"/>
    </row>
    <row r="469" spans="1:76" s="154" customFormat="1" ht="15.75" hidden="1" x14ac:dyDescent="0.25">
      <c r="A469" s="48" t="e" cm="1">
        <f t="array" ref="A469">_xlfn.XLOOKUP(Tableau210[[#This Row],[NOM]]&amp;Tableau210[[#This Row],[REPERE BUTA]],[6]!Tableau16[POSTE TECHNIQUE]&amp;[6]!Tableau16[Repere ADM],[6]!Tableau16[NUMERO CLIENT])</f>
        <v>#N/A</v>
      </c>
      <c r="B469" s="48" t="e" cm="1">
        <f t="array" ref="B469">_xlfn.XLOOKUP(Tableau210[[#This Row],[NOM]]&amp;Tableau210[[#This Row],[REPERE BUTA]],[6]!Tableau16[POSTE TECHNIQUE]&amp;[6]!Tableau16[Repere REF],[6]!Tableau16[NUMERO CLIENT])</f>
        <v>#N/A</v>
      </c>
      <c r="C469" s="48" cm="1">
        <f t="array" ref="C469">_xlfn.XLOOKUP(Tableau210[[#This Row],[NOM]]&amp;Tableau210[[#This Row],[Repere Ubleam]],[7]Sheet1!$C$2:$C$2995&amp;[7]Sheet1!$I$2:$I$2995,[7]Sheet1!$A$2:$A$2995)</f>
        <v>444</v>
      </c>
      <c r="D469" s="48" t="str">
        <f>C469&amp;""</f>
        <v>444</v>
      </c>
      <c r="E469" s="48" t="e">
        <v>#N/A</v>
      </c>
      <c r="F469" s="48" t="e">
        <v>#N/A</v>
      </c>
      <c r="G469" s="160" t="s">
        <v>1400</v>
      </c>
      <c r="H469" s="161" t="s">
        <v>1067</v>
      </c>
      <c r="I469" s="161" t="s">
        <v>80</v>
      </c>
      <c r="J469" s="161" t="s">
        <v>1071</v>
      </c>
      <c r="K469" s="161" t="str">
        <f>_xlfn.XLOOKUP(Tableau210[[#This Row],[NOM]],[8]LUT!$I$5:$I$301,[8]LUT!$N$5:$N$301)</f>
        <v xml:space="preserve">Echangeur </v>
      </c>
      <c r="L469" s="161" t="s">
        <v>93</v>
      </c>
      <c r="M469" s="150" t="s">
        <v>1226</v>
      </c>
      <c r="N469" s="150" t="s">
        <v>1226</v>
      </c>
      <c r="O469" s="150" t="s">
        <v>2279</v>
      </c>
      <c r="P469" s="150"/>
      <c r="Q469" s="150"/>
      <c r="R469" s="150"/>
      <c r="S469" s="150"/>
      <c r="T469" s="150"/>
      <c r="U469" s="150"/>
      <c r="V469" s="150"/>
      <c r="W469" s="151" t="s">
        <v>1118</v>
      </c>
      <c r="X469" s="151" cm="1">
        <f t="array" ref="X4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6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69" s="151" t="s">
        <v>3424</v>
      </c>
      <c r="AA469" s="151" cm="1">
        <f t="array" ref="AA4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6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69" s="152"/>
      <c r="AD469" s="153" t="s">
        <v>2196</v>
      </c>
      <c r="AE469" s="150"/>
      <c r="AF469" s="150">
        <f>IFERROR(VLOOKUP(Tableau210[[#This Row],[OPERATION]],Tableau4[],5,FALSE),"")</f>
        <v>0</v>
      </c>
      <c r="AG469" s="150" cm="1">
        <f t="array" ref="AG469">IFERROR(
   SUM(
      _xlfn._xlws.FILTER(
         Tableau3[JP],
         (Tableau3[ITEM]=Tableau210[[#This Row],[NOM]])*
         (Tableau3[Rep.]=Tableau210[[#This Row],[REPERE BUTA]])
      )
   ),
0)</f>
        <v>0</v>
      </c>
      <c r="AH469" s="153">
        <f>IFERROR(VLOOKUP(Tableau210[[#This Row],[OPERATION]],Tableau4[],4,FALSE),"")</f>
        <v>0</v>
      </c>
      <c r="AI469" s="150" cm="1">
        <f t="array" ref="AI469">IFERROR(
   SUM(
      _xlfn._xlws.FILTER(
         Tableau3[BP],
         (Tableau3[ITEM]=Tableau210[[#This Row],[NOM]])*
         (Tableau3[Rep.]=Tableau210[[#This Row],[REPERE BUTA]])
      )
   ),
0)</f>
        <v>0</v>
      </c>
      <c r="AJ469" s="150" t="str">
        <f>IF(Tableau210[[#This Row],[NB JP EMIS]]=1,"1 JP","") &amp; IF(Tableau210[[#This Row],[NB BP EMIS]]=1," 1 BP","")</f>
        <v/>
      </c>
      <c r="AK469" s="150" t="str">
        <f>IF(Tableau210[[#This Row],[NB JP BUTA]]=1,"1 JP","") &amp; IF(Tableau210[[#This Row],[Nb BP BUTA]]=1," 1 BP","") &amp; IF(Tableau210[[#This Row],[Nb BP BUTA]]=2," 2 BP","")</f>
        <v/>
      </c>
      <c r="AL469" s="153" t="s">
        <v>103</v>
      </c>
      <c r="AM469" s="153">
        <f>IFERROR(+VLOOKUP(AY469,Tiges!$G$4:$I$569,3,FALSE),"")</f>
        <v>32</v>
      </c>
      <c r="AN469" s="152"/>
      <c r="AO469" s="153">
        <v>4</v>
      </c>
      <c r="AP469" s="153" cm="1">
        <f t="array" ref="AP4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6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69" s="153" t="s">
        <v>2163</v>
      </c>
      <c r="AS469" s="153" t="str" cm="1">
        <f t="array" ref="AS4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46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69" s="153" t="s">
        <v>1123</v>
      </c>
      <c r="AV469" s="153" t="str" cm="1">
        <f t="array" ref="AV4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6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69" s="153"/>
      <c r="AY469" s="153" cm="1">
        <f t="array" ref="AY469">IFERROR(_xlfn.XLOOKUP(Tableau210[[#This Row],[DN DONNEES BUTA ]]&amp;Tableau210[[#This Row],[PN DONNEES BUTA]],Tiges!$B$4:$B$79&amp;Tiges!$C$4:$C$79,Tiges!$G$4:$G$79),"")</f>
        <v>20</v>
      </c>
      <c r="AZ469" s="153"/>
      <c r="BA469" s="153" cm="1">
        <f t="array" ref="BA469">IFERROR(_xlfn.XLOOKUP(Tableau210[[#This Row],[DN DONNEES BUTA ]]&amp;Tableau210[[#This Row],[PN DONNEES BUTA]],Tiges!$B$4:$B$79&amp;Tiges!$C$4:$C$79,Tiges!$H$4:$H$79),"")</f>
        <v>100</v>
      </c>
      <c r="BB469" s="153"/>
      <c r="BC469" s="153">
        <f>IFERROR(VLOOKUP(Tableau210[[#This Row],[OPERATION]],Tableau4[],2,FALSE),"")</f>
        <v>0</v>
      </c>
      <c r="BD469" s="153" cm="1">
        <f t="array" ref="BD469">IFERROR(
   SUM(
      _xlfn._xlws.FILTER(
         Tableau3[Nb Platinage Joint],
         (Tableau3[ITEM]=Tableau210[[#This Row],[NOM]])*
         (Tableau3[Rep.]=Tableau210[[#This Row],[REPERE BUTA]])
      )
   ),
0)</f>
        <v>0</v>
      </c>
      <c r="BE469" s="153">
        <f>IFERROR(VLOOKUP(Tableau210[[#This Row],[OPERATION]],Tableau4[],3,FALSE),"")</f>
        <v>1</v>
      </c>
      <c r="BF469" s="153" cm="1">
        <f t="array" ref="BF469">IFERROR(
   SUM(
      _xlfn._xlws.FILTER(
         Tableau3[Joint Définitif Nb],
         (Tableau3[ITEM]=Tableau210[[#This Row],[NOM]])*
         (Tableau3[Rep.]=Tableau210[[#This Row],[REPERE BUTA]])
      )
   ),
0)</f>
        <v>2</v>
      </c>
      <c r="BG469" s="153" t="s">
        <v>129</v>
      </c>
      <c r="BH469" s="153" t="str" cm="1">
        <f t="array" ref="BH4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6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69" s="153" t="s">
        <v>2268</v>
      </c>
      <c r="BK469" s="153" t="s">
        <v>2269</v>
      </c>
      <c r="BL469" s="153" t="s">
        <v>2534</v>
      </c>
      <c r="BM469" s="153" t="s">
        <v>2380</v>
      </c>
      <c r="BN469" s="153"/>
      <c r="BO469" s="153"/>
      <c r="BP469" s="161"/>
      <c r="BQ469" s="161"/>
      <c r="BR469" s="161"/>
      <c r="BS469" s="152"/>
      <c r="BT469" s="152"/>
      <c r="BU469" s="152"/>
      <c r="BV469" s="152"/>
      <c r="BW469" s="152"/>
      <c r="BX469" s="152"/>
    </row>
    <row r="470" spans="1:76" s="154" customFormat="1" ht="15.75" hidden="1" x14ac:dyDescent="0.25">
      <c r="A470" s="48" t="e" cm="1">
        <f t="array" ref="A470">_xlfn.XLOOKUP(Tableau210[[#This Row],[NOM]]&amp;Tableau210[[#This Row],[REPERE BUTA]],[6]!Tableau16[POSTE TECHNIQUE]&amp;[6]!Tableau16[Repere ADM],[6]!Tableau16[NUMERO CLIENT])</f>
        <v>#N/A</v>
      </c>
      <c r="B470" s="48" t="e" cm="1">
        <f t="array" ref="B470">_xlfn.XLOOKUP(Tableau210[[#This Row],[NOM]]&amp;Tableau210[[#This Row],[REPERE BUTA]],[6]!Tableau16[POSTE TECHNIQUE]&amp;[6]!Tableau16[Repere REF],[6]!Tableau16[NUMERO CLIENT])</f>
        <v>#N/A</v>
      </c>
      <c r="C470" s="48" cm="1">
        <f t="array" ref="C470">_xlfn.XLOOKUP(Tableau210[[#This Row],[NOM]]&amp;Tableau210[[#This Row],[Repere Ubleam]],[7]Sheet1!$C$2:$C$2995&amp;[7]Sheet1!$I$2:$I$2995,[7]Sheet1!$A$2:$A$2995)</f>
        <v>445</v>
      </c>
      <c r="D470" s="48" t="str">
        <f>C470&amp;""</f>
        <v>445</v>
      </c>
      <c r="E470" s="48" t="e">
        <v>#N/A</v>
      </c>
      <c r="F470" s="48" t="e">
        <v>#N/A</v>
      </c>
      <c r="G470" s="160" t="s">
        <v>1400</v>
      </c>
      <c r="H470" s="161" t="s">
        <v>1067</v>
      </c>
      <c r="I470" s="161" t="s">
        <v>80</v>
      </c>
      <c r="J470" s="161" t="s">
        <v>1071</v>
      </c>
      <c r="K470" s="161" t="str">
        <f>_xlfn.XLOOKUP(Tableau210[[#This Row],[NOM]],[8]LUT!$I$5:$I$301,[8]LUT!$N$5:$N$301)</f>
        <v xml:space="preserve">Echangeur </v>
      </c>
      <c r="L470" s="161" t="s">
        <v>93</v>
      </c>
      <c r="M470" s="150" t="s">
        <v>1242</v>
      </c>
      <c r="N470" s="150" t="s">
        <v>1242</v>
      </c>
      <c r="O470" s="150" t="s">
        <v>2279</v>
      </c>
      <c r="P470" s="150"/>
      <c r="Q470" s="150"/>
      <c r="R470" s="150"/>
      <c r="S470" s="150"/>
      <c r="T470" s="150"/>
      <c r="U470" s="150"/>
      <c r="V470" s="150"/>
      <c r="W470" s="151" t="s">
        <v>1118</v>
      </c>
      <c r="X470" s="151" cm="1">
        <f t="array" ref="X4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7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70" s="151" t="s">
        <v>3424</v>
      </c>
      <c r="AA470" s="151" cm="1">
        <f t="array" ref="AA4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7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70" s="152"/>
      <c r="AD470" s="153" t="s">
        <v>2196</v>
      </c>
      <c r="AE470" s="150"/>
      <c r="AF470" s="150">
        <f>IFERROR(VLOOKUP(Tableau210[[#This Row],[OPERATION]],Tableau4[],5,FALSE),"")</f>
        <v>0</v>
      </c>
      <c r="AG470" s="150"/>
      <c r="AH470" s="153">
        <f>IFERROR(VLOOKUP(Tableau210[[#This Row],[OPERATION]],Tableau4[],4,FALSE),"")</f>
        <v>0</v>
      </c>
      <c r="AI470" s="150"/>
      <c r="AJ470" s="150" t="str">
        <f>IF(Tableau210[[#This Row],[NB JP EMIS]]=1,"1 JP","") &amp; IF(Tableau210[[#This Row],[NB BP EMIS]]=1," 1 BP","")</f>
        <v/>
      </c>
      <c r="AK470" s="150"/>
      <c r="AL470" s="153" t="s">
        <v>103</v>
      </c>
      <c r="AM470" s="153">
        <f>IFERROR(+VLOOKUP(AY470,Tiges!$G$4:$I$569,3,FALSE),"")</f>
        <v>32</v>
      </c>
      <c r="AN470" s="152"/>
      <c r="AO470" s="153">
        <v>4</v>
      </c>
      <c r="AP470" s="153" cm="1">
        <f t="array" ref="AP4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7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70" s="153" t="s">
        <v>2163</v>
      </c>
      <c r="AS470" s="153" t="str" cm="1">
        <f t="array" ref="AS4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47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70" s="153" t="s">
        <v>1123</v>
      </c>
      <c r="AV470" s="153" t="str" cm="1">
        <f t="array" ref="AV4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0" s="153"/>
      <c r="AY470" s="153" cm="1">
        <f t="array" ref="AY470">IFERROR(_xlfn.XLOOKUP(Tableau210[[#This Row],[DN DONNEES BUTA ]]&amp;Tableau210[[#This Row],[PN DONNEES BUTA]],Tiges!$B$4:$B$79&amp;Tiges!$C$4:$C$79,Tiges!$G$4:$G$79),"")</f>
        <v>20</v>
      </c>
      <c r="AZ470" s="153"/>
      <c r="BA470" s="153" cm="1">
        <f t="array" ref="BA470">IFERROR(_xlfn.XLOOKUP(Tableau210[[#This Row],[DN DONNEES BUTA ]]&amp;Tableau210[[#This Row],[PN DONNEES BUTA]],Tiges!$B$4:$B$79&amp;Tiges!$C$4:$C$79,Tiges!$H$4:$H$79),"")</f>
        <v>100</v>
      </c>
      <c r="BB470" s="153"/>
      <c r="BC470" s="153">
        <f>IFERROR(VLOOKUP(Tableau210[[#This Row],[OPERATION]],Tableau4[],2,FALSE),"")</f>
        <v>0</v>
      </c>
      <c r="BD470" s="153"/>
      <c r="BE470" s="153">
        <f>IFERROR(VLOOKUP(Tableau210[[#This Row],[OPERATION]],Tableau4[],3,FALSE),"")</f>
        <v>1</v>
      </c>
      <c r="BF470" s="153"/>
      <c r="BG470" s="153" t="s">
        <v>129</v>
      </c>
      <c r="BH470" s="153" t="str" cm="1">
        <f t="array" ref="BH4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7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70" s="153" t="s">
        <v>2268</v>
      </c>
      <c r="BK470" s="153" t="s">
        <v>2269</v>
      </c>
      <c r="BL470" s="153" t="s">
        <v>2534</v>
      </c>
      <c r="BM470" s="153" t="s">
        <v>2380</v>
      </c>
      <c r="BN470" s="153"/>
      <c r="BO470" s="153"/>
      <c r="BP470" s="161"/>
      <c r="BQ470" s="161"/>
      <c r="BR470" s="161"/>
      <c r="BS470" s="152"/>
      <c r="BT470" s="152"/>
      <c r="BU470" s="152"/>
      <c r="BV470" s="152"/>
      <c r="BW470" s="152"/>
      <c r="BX470" s="152"/>
    </row>
    <row r="471" spans="1:76" s="154" customFormat="1" ht="15.75" hidden="1" x14ac:dyDescent="0.25">
      <c r="A471" s="48" t="e" cm="1">
        <f t="array" ref="A471">_xlfn.XLOOKUP(Tableau210[[#This Row],[NOM]]&amp;Tableau210[[#This Row],[REPERE BUTA]],[6]!Tableau16[POSTE TECHNIQUE]&amp;[6]!Tableau16[Repere ADM],[6]!Tableau16[NUMERO CLIENT])</f>
        <v>#N/A</v>
      </c>
      <c r="B471" s="48" t="e" cm="1">
        <f t="array" ref="B471">_xlfn.XLOOKUP(Tableau210[[#This Row],[NOM]]&amp;Tableau210[[#This Row],[REPERE BUTA]],[6]!Tableau16[POSTE TECHNIQUE]&amp;[6]!Tableau16[Repere REF],[6]!Tableau16[NUMERO CLIENT])</f>
        <v>#N/A</v>
      </c>
      <c r="C471" s="48" cm="1">
        <f t="array" ref="C471">_xlfn.XLOOKUP(Tableau210[[#This Row],[NOM]]&amp;Tableau210[[#This Row],[Repere Ubleam]],[7]Sheet1!$C$2:$C$2995&amp;[7]Sheet1!$I$2:$I$2995,[7]Sheet1!$A$2:$A$2995)</f>
        <v>446</v>
      </c>
      <c r="D471" s="48" t="str">
        <f>C471&amp;""</f>
        <v>446</v>
      </c>
      <c r="E471" s="48" t="e">
        <v>#N/A</v>
      </c>
      <c r="F471" s="48" t="e">
        <v>#N/A</v>
      </c>
      <c r="G471" s="160" t="s">
        <v>1400</v>
      </c>
      <c r="H471" s="161" t="s">
        <v>1067</v>
      </c>
      <c r="I471" s="161" t="s">
        <v>80</v>
      </c>
      <c r="J471" s="161" t="s">
        <v>1071</v>
      </c>
      <c r="K471" s="161" t="str">
        <f>_xlfn.XLOOKUP(Tableau210[[#This Row],[NOM]],[8]LUT!$I$5:$I$301,[8]LUT!$N$5:$N$301)</f>
        <v xml:space="preserve">Echangeur </v>
      </c>
      <c r="L471" s="161" t="s">
        <v>207</v>
      </c>
      <c r="M471" s="150" t="s">
        <v>1237</v>
      </c>
      <c r="N471" s="150" t="s">
        <v>1237</v>
      </c>
      <c r="O471" s="150"/>
      <c r="P471" s="150"/>
      <c r="Q471" s="150"/>
      <c r="R471" s="150"/>
      <c r="S471" s="150"/>
      <c r="T471" s="150"/>
      <c r="U471" s="150"/>
      <c r="V471" s="150"/>
      <c r="W471" s="153" t="s">
        <v>2159</v>
      </c>
      <c r="X471" s="151" cm="1">
        <f t="array" ref="X4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71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71" s="153" t="s">
        <v>3424</v>
      </c>
      <c r="AA471" s="151" cm="1">
        <f t="array" ref="AA4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71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71" s="152"/>
      <c r="AD471" s="153" t="s">
        <v>2196</v>
      </c>
      <c r="AE471" s="150"/>
      <c r="AF471" s="150">
        <f>IFERROR(VLOOKUP(Tableau210[[#This Row],[OPERATION]],Tableau4[],5,FALSE),"")</f>
        <v>0</v>
      </c>
      <c r="AG471" s="150" cm="1">
        <f t="array" ref="AG471">IFERROR(
   SUM(
      _xlfn._xlws.FILTER(
         Tableau3[JP],
         (Tableau3[ITEM]=Tableau210[[#This Row],[NOM]])*
         (Tableau3[Rep.]=Tableau210[[#This Row],[REPERE BUTA]])
      )
   ),
0)</f>
        <v>0</v>
      </c>
      <c r="AH471" s="153">
        <f>IFERROR(VLOOKUP(Tableau210[[#This Row],[OPERATION]],Tableau4[],4,FALSE),"")</f>
        <v>0</v>
      </c>
      <c r="AI471" s="150" cm="1">
        <f t="array" ref="AI471">IFERROR(
   SUM(
      _xlfn._xlws.FILTER(
         Tableau3[BP],
         (Tableau3[ITEM]=Tableau210[[#This Row],[NOM]])*
         (Tableau3[Rep.]=Tableau210[[#This Row],[REPERE BUTA]])
      )
   ),
0)</f>
        <v>0</v>
      </c>
      <c r="AJ471" s="150" t="str">
        <f>IF(Tableau210[[#This Row],[NB JP EMIS]]=1,"1 JP","") &amp; IF(Tableau210[[#This Row],[NB BP EMIS]]=1," 1 BP","")</f>
        <v/>
      </c>
      <c r="AK471" s="150" t="str">
        <f>IF(Tableau210[[#This Row],[NB JP BUTA]]=1,"1 JP","") &amp; IF(Tableau210[[#This Row],[Nb BP BUTA]]=1," 1 BP","") &amp; IF(Tableau210[[#This Row],[Nb BP BUTA]]=2," 2 BP","")</f>
        <v/>
      </c>
      <c r="AL471" s="153" t="s">
        <v>103</v>
      </c>
      <c r="AM471" s="153">
        <f>IFERROR(+VLOOKUP(AY471,Tiges!$G$4:$I$569,3,FALSE),"")</f>
        <v>32</v>
      </c>
      <c r="AN471" s="152"/>
      <c r="AO471" s="153" t="s">
        <v>3424</v>
      </c>
      <c r="AP471" s="153" cm="1">
        <f t="array" ref="AP4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7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71" s="153" t="s">
        <v>3424</v>
      </c>
      <c r="AS471" s="153" t="str" cm="1">
        <f t="array" ref="AS4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47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471" s="153" t="s">
        <v>3424</v>
      </c>
      <c r="AV471" s="153" t="str" cm="1">
        <f t="array" ref="AV4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1" s="153"/>
      <c r="AY471" s="153" cm="1">
        <f t="array" ref="AY471">IFERROR(_xlfn.XLOOKUP(Tableau210[[#This Row],[DN DONNEES BUTA ]]&amp;Tableau210[[#This Row],[PN DONNEES BUTA]],Tiges!$B$4:$B$79&amp;Tiges!$C$4:$C$79,Tiges!$G$4:$G$79),"")</f>
        <v>20</v>
      </c>
      <c r="AZ471" s="153"/>
      <c r="BA471" s="153" cm="1">
        <f t="array" ref="BA471">IFERROR(_xlfn.XLOOKUP(Tableau210[[#This Row],[DN DONNEES BUTA ]]&amp;Tableau210[[#This Row],[PN DONNEES BUTA]],Tiges!$B$4:$B$79&amp;Tiges!$C$4:$C$79,Tiges!$H$4:$H$79),"")</f>
        <v>100</v>
      </c>
      <c r="BB471" s="153"/>
      <c r="BC471" s="153">
        <f>IFERROR(VLOOKUP(Tableau210[[#This Row],[OPERATION]],Tableau4[],2,FALSE),"")</f>
        <v>0</v>
      </c>
      <c r="BD471" s="153" cm="1">
        <f t="array" ref="BD471">IFERROR(
   SUM(
      _xlfn._xlws.FILTER(
         Tableau3[Nb Platinage Joint],
         (Tableau3[ITEM]=Tableau210[[#This Row],[NOM]])*
         (Tableau3[Rep.]=Tableau210[[#This Row],[REPERE BUTA]])
      )
   ),
0)</f>
        <v>0</v>
      </c>
      <c r="BE471" s="153">
        <f>IFERROR(VLOOKUP(Tableau210[[#This Row],[OPERATION]],Tableau4[],3,FALSE),"")</f>
        <v>1</v>
      </c>
      <c r="BF471" s="153" cm="1">
        <f t="array" ref="BF471">IFERROR(
   SUM(
      _xlfn._xlws.FILTER(
         Tableau3[Joint Définitif Nb],
         (Tableau3[ITEM]=Tableau210[[#This Row],[NOM]])*
         (Tableau3[Rep.]=Tableau210[[#This Row],[REPERE BUTA]])
      )
   ),
0)</f>
        <v>2</v>
      </c>
      <c r="BG471" s="153" t="s">
        <v>3424</v>
      </c>
      <c r="BH471" s="153" t="str" cm="1">
        <f t="array" ref="BH4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71" s="153" t="s">
        <v>129</v>
      </c>
      <c r="BJ471" s="153" t="s">
        <v>3424</v>
      </c>
      <c r="BK471" s="153" t="s">
        <v>3424</v>
      </c>
      <c r="BL471" s="153" t="s">
        <v>2534</v>
      </c>
      <c r="BM471" s="153" t="s">
        <v>2380</v>
      </c>
      <c r="BN471" s="153"/>
      <c r="BO471" s="153"/>
      <c r="BP471" s="161"/>
      <c r="BQ471" s="161"/>
      <c r="BR471" s="161"/>
      <c r="BS471" s="152"/>
      <c r="BT471" s="152"/>
      <c r="BU471" s="152"/>
      <c r="BV471" s="152"/>
      <c r="BW471" s="152"/>
      <c r="BX471" s="152"/>
    </row>
    <row r="472" spans="1:76" s="154" customFormat="1" ht="15.75" hidden="1" x14ac:dyDescent="0.25">
      <c r="A472" s="48" t="e" cm="1">
        <f t="array" ref="A472">_xlfn.XLOOKUP(Tableau210[[#This Row],[NOM]]&amp;Tableau210[[#This Row],[REPERE BUTA]],[6]!Tableau16[POSTE TECHNIQUE]&amp;[6]!Tableau16[Repere ADM],[6]!Tableau16[NUMERO CLIENT])</f>
        <v>#N/A</v>
      </c>
      <c r="B472" s="48" t="e" cm="1">
        <f t="array" ref="B472">_xlfn.XLOOKUP(Tableau210[[#This Row],[NOM]]&amp;Tableau210[[#This Row],[REPERE BUTA]],[6]!Tableau16[POSTE TECHNIQUE]&amp;[6]!Tableau16[Repere REF],[6]!Tableau16[NUMERO CLIENT])</f>
        <v>#N/A</v>
      </c>
      <c r="C472" s="48" cm="1">
        <f t="array" ref="C472">_xlfn.XLOOKUP(Tableau210[[#This Row],[NOM]]&amp;Tableau210[[#This Row],[Repere Ubleam]],[7]Sheet1!$C$2:$C$2995&amp;[7]Sheet1!$I$2:$I$2995,[7]Sheet1!$A$2:$A$2995)</f>
        <v>447</v>
      </c>
      <c r="D472" s="48" t="str">
        <f>C472&amp;""</f>
        <v>447</v>
      </c>
      <c r="E472" s="48" t="e">
        <v>#N/A</v>
      </c>
      <c r="F472" s="48" t="e">
        <v>#N/A</v>
      </c>
      <c r="G472" s="160" t="s">
        <v>1400</v>
      </c>
      <c r="H472" s="161" t="s">
        <v>1067</v>
      </c>
      <c r="I472" s="161" t="s">
        <v>80</v>
      </c>
      <c r="J472" s="161" t="s">
        <v>1071</v>
      </c>
      <c r="K472" s="161" t="str">
        <f>_xlfn.XLOOKUP(Tableau210[[#This Row],[NOM]],[8]LUT!$I$5:$I$301,[8]LUT!$N$5:$N$301)</f>
        <v xml:space="preserve">Echangeur </v>
      </c>
      <c r="L472" s="161" t="s">
        <v>207</v>
      </c>
      <c r="M472" s="150" t="s">
        <v>1318</v>
      </c>
      <c r="N472" s="150" t="s">
        <v>1318</v>
      </c>
      <c r="O472" s="150"/>
      <c r="P472" s="150"/>
      <c r="Q472" s="150"/>
      <c r="R472" s="150"/>
      <c r="S472" s="150"/>
      <c r="T472" s="150"/>
      <c r="U472" s="150"/>
      <c r="V472" s="150"/>
      <c r="W472" s="153" t="s">
        <v>2159</v>
      </c>
      <c r="X472" s="151" cm="1">
        <f t="array" ref="X4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7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72" s="153" t="s">
        <v>3424</v>
      </c>
      <c r="AA472" s="151" cm="1">
        <f t="array" ref="AA4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7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72" s="152"/>
      <c r="AD472" s="153" t="s">
        <v>2196</v>
      </c>
      <c r="AE472" s="150"/>
      <c r="AF472" s="150">
        <f>IFERROR(VLOOKUP(Tableau210[[#This Row],[OPERATION]],Tableau4[],5,FALSE),"")</f>
        <v>0</v>
      </c>
      <c r="AG472" s="150"/>
      <c r="AH472" s="153">
        <f>IFERROR(VLOOKUP(Tableau210[[#This Row],[OPERATION]],Tableau4[],4,FALSE),"")</f>
        <v>0</v>
      </c>
      <c r="AI472" s="150"/>
      <c r="AJ472" s="150" t="str">
        <f>IF(Tableau210[[#This Row],[NB JP EMIS]]=1,"1 JP","") &amp; IF(Tableau210[[#This Row],[NB BP EMIS]]=1," 1 BP","")</f>
        <v/>
      </c>
      <c r="AK472" s="150"/>
      <c r="AL472" s="153" t="s">
        <v>103</v>
      </c>
      <c r="AM472" s="153">
        <f>IFERROR(+VLOOKUP(AY472,Tiges!$G$4:$I$569,3,FALSE),"")</f>
        <v>32</v>
      </c>
      <c r="AN472" s="152"/>
      <c r="AO472" s="153" t="s">
        <v>3424</v>
      </c>
      <c r="AP472" s="153" cm="1">
        <f t="array" ref="AP4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7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72" s="153" t="s">
        <v>3424</v>
      </c>
      <c r="AS472" s="153" t="str" cm="1">
        <f t="array" ref="AS4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47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472" s="153" t="s">
        <v>3424</v>
      </c>
      <c r="AV472" s="153" t="str" cm="1">
        <f t="array" ref="AV4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2" s="153"/>
      <c r="AY472" s="153" cm="1">
        <f t="array" ref="AY472">IFERROR(_xlfn.XLOOKUP(Tableau210[[#This Row],[DN DONNEES BUTA ]]&amp;Tableau210[[#This Row],[PN DONNEES BUTA]],Tiges!$B$4:$B$79&amp;Tiges!$C$4:$C$79,Tiges!$G$4:$G$79),"")</f>
        <v>20</v>
      </c>
      <c r="AZ472" s="153"/>
      <c r="BA472" s="153" cm="1">
        <f t="array" ref="BA472">IFERROR(_xlfn.XLOOKUP(Tableau210[[#This Row],[DN DONNEES BUTA ]]&amp;Tableau210[[#This Row],[PN DONNEES BUTA]],Tiges!$B$4:$B$79&amp;Tiges!$C$4:$C$79,Tiges!$H$4:$H$79),"")</f>
        <v>100</v>
      </c>
      <c r="BB472" s="153"/>
      <c r="BC472" s="153">
        <f>IFERROR(VLOOKUP(Tableau210[[#This Row],[OPERATION]],Tableau4[],2,FALSE),"")</f>
        <v>0</v>
      </c>
      <c r="BD472" s="153"/>
      <c r="BE472" s="153">
        <f>IFERROR(VLOOKUP(Tableau210[[#This Row],[OPERATION]],Tableau4[],3,FALSE),"")</f>
        <v>1</v>
      </c>
      <c r="BF472" s="153"/>
      <c r="BG472" s="153" t="s">
        <v>3424</v>
      </c>
      <c r="BH472" s="153" t="str" cm="1">
        <f t="array" ref="BH4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72" s="153" t="s">
        <v>129</v>
      </c>
      <c r="BJ472" s="153" t="s">
        <v>3424</v>
      </c>
      <c r="BK472" s="153" t="s">
        <v>3424</v>
      </c>
      <c r="BL472" s="153" t="s">
        <v>2534</v>
      </c>
      <c r="BM472" s="153" t="s">
        <v>2380</v>
      </c>
      <c r="BN472" s="153"/>
      <c r="BO472" s="153"/>
      <c r="BP472" s="161"/>
      <c r="BQ472" s="161"/>
      <c r="BR472" s="161"/>
      <c r="BS472" s="152"/>
      <c r="BT472" s="152"/>
      <c r="BU472" s="152"/>
      <c r="BV472" s="152"/>
      <c r="BW472" s="152"/>
      <c r="BX472" s="152"/>
    </row>
    <row r="473" spans="1:76" s="154" customFormat="1" ht="15.75" hidden="1" x14ac:dyDescent="0.25">
      <c r="A473" s="48" t="e" cm="1">
        <f t="array" ref="A473">_xlfn.XLOOKUP(Tableau210[[#This Row],[NOM]]&amp;Tableau210[[#This Row],[REPERE BUTA]],[6]!Tableau16[POSTE TECHNIQUE]&amp;[6]!Tableau16[Repere ADM],[6]!Tableau16[NUMERO CLIENT])</f>
        <v>#N/A</v>
      </c>
      <c r="B473" s="48" t="e" cm="1">
        <f t="array" ref="B473">_xlfn.XLOOKUP(Tableau210[[#This Row],[NOM]]&amp;Tableau210[[#This Row],[REPERE BUTA]],[6]!Tableau16[POSTE TECHNIQUE]&amp;[6]!Tableau16[Repere REF],[6]!Tableau16[NUMERO CLIENT])</f>
        <v>#N/A</v>
      </c>
      <c r="C473" s="48" cm="1">
        <f t="array" ref="C473">_xlfn.XLOOKUP(Tableau210[[#This Row],[NOM]]&amp;Tableau210[[#This Row],[Repere Ubleam]],[7]Sheet1!$C$2:$C$2995&amp;[7]Sheet1!$I$2:$I$2995,[7]Sheet1!$A$2:$A$2995)</f>
        <v>448</v>
      </c>
      <c r="D473" s="48" t="str">
        <f>C473&amp;""</f>
        <v>448</v>
      </c>
      <c r="E473" s="48" t="e">
        <v>#N/A</v>
      </c>
      <c r="F473" s="48" t="e">
        <v>#N/A</v>
      </c>
      <c r="G473" s="160" t="s">
        <v>1400</v>
      </c>
      <c r="H473" s="161" t="s">
        <v>1067</v>
      </c>
      <c r="I473" s="161" t="s">
        <v>80</v>
      </c>
      <c r="J473" s="161" t="s">
        <v>1071</v>
      </c>
      <c r="K473" s="161" t="str">
        <f>_xlfn.XLOOKUP(Tableau210[[#This Row],[NOM]],[8]LUT!$I$5:$I$301,[8]LUT!$N$5:$N$301)</f>
        <v xml:space="preserve">Echangeur </v>
      </c>
      <c r="L473" s="161" t="s">
        <v>211</v>
      </c>
      <c r="M473" s="150" t="s">
        <v>1671</v>
      </c>
      <c r="N473" s="150" t="s">
        <v>1671</v>
      </c>
      <c r="O473" s="150"/>
      <c r="P473" s="150"/>
      <c r="Q473" s="150"/>
      <c r="R473" s="150"/>
      <c r="S473" s="150"/>
      <c r="T473" s="150"/>
      <c r="U473" s="150"/>
      <c r="V473" s="150"/>
      <c r="W473" s="151" t="s">
        <v>1118</v>
      </c>
      <c r="X473" s="151" cm="1">
        <f t="array" ref="X4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73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73" s="151" t="s">
        <v>3424</v>
      </c>
      <c r="AA473" s="151" cm="1">
        <f t="array" ref="AA4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7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73" s="152"/>
      <c r="AD473" s="153" t="s">
        <v>2196</v>
      </c>
      <c r="AE473" s="150"/>
      <c r="AF473" s="150">
        <f>IFERROR(VLOOKUP(Tableau210[[#This Row],[OPERATION]],Tableau4[],5,FALSE),"")</f>
        <v>0</v>
      </c>
      <c r="AG473" s="150" cm="1">
        <f t="array" ref="AG473">IFERROR(
   SUM(
      _xlfn._xlws.FILTER(
         Tableau3[JP],
         (Tableau3[ITEM]=Tableau210[[#This Row],[NOM]])*
         (Tableau3[Rep.]=Tableau210[[#This Row],[REPERE BUTA]])
      )
   ),
0)</f>
        <v>0</v>
      </c>
      <c r="AH473" s="153">
        <f>IFERROR(VLOOKUP(Tableau210[[#This Row],[OPERATION]],Tableau4[],4,FALSE),"")</f>
        <v>0</v>
      </c>
      <c r="AI473" s="150" cm="1">
        <f t="array" ref="AI473">IFERROR(
   SUM(
      _xlfn._xlws.FILTER(
         Tableau3[BP],
         (Tableau3[ITEM]=Tableau210[[#This Row],[NOM]])*
         (Tableau3[Rep.]=Tableau210[[#This Row],[REPERE BUTA]])
      )
   ),
0)</f>
        <v>0</v>
      </c>
      <c r="AJ473" s="150" t="str">
        <f>IF(Tableau210[[#This Row],[NB JP EMIS]]=1,"1 JP","") &amp; IF(Tableau210[[#This Row],[NB BP EMIS]]=1," 1 BP","")</f>
        <v/>
      </c>
      <c r="AK473" s="150" t="str">
        <f>IF(Tableau210[[#This Row],[NB JP BUTA]]=1,"1 JP","") &amp; IF(Tableau210[[#This Row],[Nb BP BUTA]]=1," 1 BP","") &amp; IF(Tableau210[[#This Row],[Nb BP BUTA]]=2," 2 BP","")</f>
        <v/>
      </c>
      <c r="AL473" s="153" t="s">
        <v>103</v>
      </c>
      <c r="AM473" s="153">
        <f>IFERROR(+VLOOKUP(AY473,Tiges!$G$4:$I$569,3,FALSE),"")</f>
        <v>27</v>
      </c>
      <c r="AN473" s="152"/>
      <c r="AO473" s="153">
        <v>4</v>
      </c>
      <c r="AP473" s="153" cm="1">
        <f t="array" ref="AP4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7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73" s="153" t="s">
        <v>2161</v>
      </c>
      <c r="AS473" s="153" t="str" cm="1">
        <f t="array" ref="AS4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7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73" s="153" t="s">
        <v>1123</v>
      </c>
      <c r="AV473" s="153" t="str" cm="1">
        <f t="array" ref="AV4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3" s="153"/>
      <c r="AY473" s="153" cm="1">
        <f t="array" ref="AY473">IFERROR(_xlfn.XLOOKUP(Tableau210[[#This Row],[DN DONNEES BUTA ]]&amp;Tableau210[[#This Row],[PN DONNEES BUTA]],Tiges!$B$4:$B$79&amp;Tiges!$C$4:$C$79,Tiges!$G$4:$G$79),"")</f>
        <v>16</v>
      </c>
      <c r="AZ473" s="153"/>
      <c r="BA473" s="153" cm="1">
        <f t="array" ref="BA473">IFERROR(_xlfn.XLOOKUP(Tableau210[[#This Row],[DN DONNEES BUTA ]]&amp;Tableau210[[#This Row],[PN DONNEES BUTA]],Tiges!$B$4:$B$79&amp;Tiges!$C$4:$C$79,Tiges!$H$4:$H$79),"")</f>
        <v>90</v>
      </c>
      <c r="BB473" s="153"/>
      <c r="BC473" s="153">
        <f>IFERROR(VLOOKUP(Tableau210[[#This Row],[OPERATION]],Tableau4[],2,FALSE),"")</f>
        <v>0</v>
      </c>
      <c r="BD473" s="153" cm="1">
        <f t="array" ref="BD473">IFERROR(
   SUM(
      _xlfn._xlws.FILTER(
         Tableau3[Nb Platinage Joint],
         (Tableau3[ITEM]=Tableau210[[#This Row],[NOM]])*
         (Tableau3[Rep.]=Tableau210[[#This Row],[REPERE BUTA]])
      )
   ),
0)</f>
        <v>0</v>
      </c>
      <c r="BE473" s="153">
        <f>IFERROR(VLOOKUP(Tableau210[[#This Row],[OPERATION]],Tableau4[],3,FALSE),"")</f>
        <v>1</v>
      </c>
      <c r="BF473" s="153" cm="1">
        <f t="array" ref="BF473">IFERROR(
   SUM(
      _xlfn._xlws.FILTER(
         Tableau3[Joint Définitif Nb],
         (Tableau3[ITEM]=Tableau210[[#This Row],[NOM]])*
         (Tableau3[Rep.]=Tableau210[[#This Row],[REPERE BUTA]])
      )
   ),
0)</f>
        <v>2</v>
      </c>
      <c r="BG473" s="153" t="s">
        <v>129</v>
      </c>
      <c r="BH473" s="153" t="str" cm="1">
        <f t="array" ref="BH4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7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73" s="153" t="s">
        <v>2268</v>
      </c>
      <c r="BK473" s="153" t="s">
        <v>2269</v>
      </c>
      <c r="BL473" s="153" t="s">
        <v>2534</v>
      </c>
      <c r="BM473" s="153" t="s">
        <v>2380</v>
      </c>
      <c r="BN473" s="153"/>
      <c r="BO473" s="153"/>
      <c r="BP473" s="161"/>
      <c r="BQ473" s="161"/>
      <c r="BR473" s="161"/>
      <c r="BS473" s="152"/>
      <c r="BT473" s="152"/>
      <c r="BU473" s="152"/>
      <c r="BV473" s="152"/>
      <c r="BW473" s="152"/>
      <c r="BX473" s="152"/>
    </row>
    <row r="474" spans="1:76" s="154" customFormat="1" ht="15.75" hidden="1" x14ac:dyDescent="0.25">
      <c r="A474" s="48" t="e" cm="1">
        <f t="array" ref="A474">_xlfn.XLOOKUP(Tableau210[[#This Row],[NOM]]&amp;Tableau210[[#This Row],[REPERE BUTA]],[6]!Tableau16[POSTE TECHNIQUE]&amp;[6]!Tableau16[Repere ADM],[6]!Tableau16[NUMERO CLIENT])</f>
        <v>#N/A</v>
      </c>
      <c r="B474" s="48" t="e" cm="1">
        <f t="array" ref="B474">_xlfn.XLOOKUP(Tableau210[[#This Row],[NOM]]&amp;Tableau210[[#This Row],[REPERE BUTA]],[6]!Tableau16[POSTE TECHNIQUE]&amp;[6]!Tableau16[Repere REF],[6]!Tableau16[NUMERO CLIENT])</f>
        <v>#N/A</v>
      </c>
      <c r="C474" s="48" cm="1">
        <f t="array" ref="C474">_xlfn.XLOOKUP(Tableau210[[#This Row],[NOM]]&amp;Tableau210[[#This Row],[Repere Ubleam]],[7]Sheet1!$C$2:$C$2995&amp;[7]Sheet1!$I$2:$I$2995,[7]Sheet1!$A$2:$A$2995)</f>
        <v>449</v>
      </c>
      <c r="D474" s="48" t="str">
        <f>C474&amp;""</f>
        <v>449</v>
      </c>
      <c r="E474" s="48" t="e">
        <v>#N/A</v>
      </c>
      <c r="F474" s="48" t="e">
        <v>#N/A</v>
      </c>
      <c r="G474" s="160" t="s">
        <v>1400</v>
      </c>
      <c r="H474" s="161" t="s">
        <v>1067</v>
      </c>
      <c r="I474" s="161" t="s">
        <v>80</v>
      </c>
      <c r="J474" s="161" t="s">
        <v>1071</v>
      </c>
      <c r="K474" s="161" t="str">
        <f>_xlfn.XLOOKUP(Tableau210[[#This Row],[NOM]],[8]LUT!$I$5:$I$301,[8]LUT!$N$5:$N$301)</f>
        <v xml:space="preserve">Echangeur </v>
      </c>
      <c r="L474" s="161" t="s">
        <v>211</v>
      </c>
      <c r="M474" s="150" t="s">
        <v>1670</v>
      </c>
      <c r="N474" s="150" t="s">
        <v>1670</v>
      </c>
      <c r="O474" s="150"/>
      <c r="P474" s="150"/>
      <c r="Q474" s="150"/>
      <c r="R474" s="150"/>
      <c r="S474" s="150"/>
      <c r="T474" s="150"/>
      <c r="U474" s="150"/>
      <c r="V474" s="150"/>
      <c r="W474" s="151" t="s">
        <v>1118</v>
      </c>
      <c r="X474" s="151" cm="1">
        <f t="array" ref="X4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7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74" s="151" t="s">
        <v>3424</v>
      </c>
      <c r="AA474" s="151" cm="1">
        <f t="array" ref="AA4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7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74" s="152"/>
      <c r="AD474" s="153" t="s">
        <v>2196</v>
      </c>
      <c r="AE474" s="150"/>
      <c r="AF474" s="150">
        <f>IFERROR(VLOOKUP(Tableau210[[#This Row],[OPERATION]],Tableau4[],5,FALSE),"")</f>
        <v>0</v>
      </c>
      <c r="AG474" s="150"/>
      <c r="AH474" s="153">
        <f>IFERROR(VLOOKUP(Tableau210[[#This Row],[OPERATION]],Tableau4[],4,FALSE),"")</f>
        <v>0</v>
      </c>
      <c r="AI474" s="150"/>
      <c r="AJ474" s="150" t="str">
        <f>IF(Tableau210[[#This Row],[NB JP EMIS]]=1,"1 JP","") &amp; IF(Tableau210[[#This Row],[NB BP EMIS]]=1," 1 BP","")</f>
        <v/>
      </c>
      <c r="AK474" s="150"/>
      <c r="AL474" s="153" t="s">
        <v>103</v>
      </c>
      <c r="AM474" s="153">
        <f>IFERROR(+VLOOKUP(AY474,Tiges!$G$4:$I$569,3,FALSE),"")</f>
        <v>27</v>
      </c>
      <c r="AN474" s="152"/>
      <c r="AO474" s="153">
        <v>4</v>
      </c>
      <c r="AP474" s="153" cm="1">
        <f t="array" ref="AP4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7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74" s="153" t="s">
        <v>2161</v>
      </c>
      <c r="AS474" s="153" t="str" cm="1">
        <f t="array" ref="AS4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7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74" s="153" t="s">
        <v>1123</v>
      </c>
      <c r="AV474" s="153" t="str" cm="1">
        <f t="array" ref="AV4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4" s="153"/>
      <c r="AY474" s="153" cm="1">
        <f t="array" ref="AY474">IFERROR(_xlfn.XLOOKUP(Tableau210[[#This Row],[DN DONNEES BUTA ]]&amp;Tableau210[[#This Row],[PN DONNEES BUTA]],Tiges!$B$4:$B$79&amp;Tiges!$C$4:$C$79,Tiges!$G$4:$G$79),"")</f>
        <v>16</v>
      </c>
      <c r="AZ474" s="153"/>
      <c r="BA474" s="153" cm="1">
        <f t="array" ref="BA474">IFERROR(_xlfn.XLOOKUP(Tableau210[[#This Row],[DN DONNEES BUTA ]]&amp;Tableau210[[#This Row],[PN DONNEES BUTA]],Tiges!$B$4:$B$79&amp;Tiges!$C$4:$C$79,Tiges!$H$4:$H$79),"")</f>
        <v>90</v>
      </c>
      <c r="BB474" s="153"/>
      <c r="BC474" s="153">
        <f>IFERROR(VLOOKUP(Tableau210[[#This Row],[OPERATION]],Tableau4[],2,FALSE),"")</f>
        <v>0</v>
      </c>
      <c r="BD474" s="153"/>
      <c r="BE474" s="153">
        <f>IFERROR(VLOOKUP(Tableau210[[#This Row],[OPERATION]],Tableau4[],3,FALSE),"")</f>
        <v>1</v>
      </c>
      <c r="BF474" s="153"/>
      <c r="BG474" s="153" t="s">
        <v>129</v>
      </c>
      <c r="BH474" s="153" t="str" cm="1">
        <f t="array" ref="BH4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7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74" s="153" t="s">
        <v>2268</v>
      </c>
      <c r="BK474" s="153" t="s">
        <v>2269</v>
      </c>
      <c r="BL474" s="153" t="s">
        <v>2534</v>
      </c>
      <c r="BM474" s="153" t="s">
        <v>2380</v>
      </c>
      <c r="BN474" s="153"/>
      <c r="BO474" s="153"/>
      <c r="BP474" s="161"/>
      <c r="BQ474" s="161"/>
      <c r="BR474" s="161"/>
      <c r="BS474" s="152"/>
      <c r="BT474" s="152"/>
      <c r="BU474" s="152"/>
      <c r="BV474" s="152"/>
      <c r="BW474" s="152"/>
      <c r="BX474" s="152"/>
    </row>
    <row r="475" spans="1:76" ht="15.75" hidden="1" x14ac:dyDescent="0.25">
      <c r="A475" s="48" t="e" cm="1">
        <f t="array" ref="A475">_xlfn.XLOOKUP(Tableau210[[#This Row],[NOM]]&amp;Tableau210[[#This Row],[REPERE BUTA]],[6]!Tableau16[POSTE TECHNIQUE]&amp;[6]!Tableau16[Repere ADM],[6]!Tableau16[NUMERO CLIENT])</f>
        <v>#N/A</v>
      </c>
      <c r="B475" s="48" t="e" cm="1">
        <f t="array" ref="B475">_xlfn.XLOOKUP(Tableau210[[#This Row],[NOM]]&amp;Tableau210[[#This Row],[REPERE BUTA]],[6]!Tableau16[POSTE TECHNIQUE]&amp;[6]!Tableau16[Repere REF],[6]!Tableau16[NUMERO CLIENT])</f>
        <v>#N/A</v>
      </c>
      <c r="C475" s="48" cm="1">
        <f t="array" ref="C475">_xlfn.XLOOKUP(Tableau210[[#This Row],[NOM]]&amp;Tableau210[[#This Row],[Repere Ubleam]],[7]Sheet1!$C$2:$C$2995&amp;[7]Sheet1!$I$2:$I$2995,[7]Sheet1!$A$2:$A$2995)</f>
        <v>450</v>
      </c>
      <c r="D475" s="48" t="str">
        <f>C475&amp;""</f>
        <v>450</v>
      </c>
      <c r="E475" s="48" t="e">
        <v>#N/A</v>
      </c>
      <c r="F475" s="48" t="e">
        <v>#N/A</v>
      </c>
      <c r="G475" s="187" t="s">
        <v>1410</v>
      </c>
      <c r="H475" s="158" t="s">
        <v>1067</v>
      </c>
      <c r="I475" s="158" t="s">
        <v>80</v>
      </c>
      <c r="J475" s="158" t="s">
        <v>1071</v>
      </c>
      <c r="K475" s="158" t="str">
        <f>_xlfn.XLOOKUP(Tableau210[[#This Row],[NOM]],[8]LUT!$I$5:$I$301,[8]LUT!$N$5:$N$301)</f>
        <v xml:space="preserve">Echangeur </v>
      </c>
      <c r="L475" s="158" t="s">
        <v>73</v>
      </c>
      <c r="M475" s="158"/>
      <c r="N475" s="158" t="s">
        <v>73</v>
      </c>
      <c r="O475" s="158"/>
      <c r="P475" s="158"/>
      <c r="Q475" s="158"/>
      <c r="R475" s="158"/>
      <c r="S475" s="158"/>
      <c r="T475" s="158"/>
      <c r="U475" s="158"/>
      <c r="V475" s="158"/>
      <c r="W475" s="175">
        <v>50</v>
      </c>
      <c r="X475" s="208" cm="1">
        <f t="array" ref="X4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75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75" s="175">
        <v>50</v>
      </c>
      <c r="AA475" s="208" cm="1">
        <f t="array" ref="AA4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75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75" s="159"/>
      <c r="AD475" s="117" t="s">
        <v>2197</v>
      </c>
      <c r="AE475" s="158"/>
      <c r="AF475" s="183">
        <f>IFERROR(VLOOKUP(Tableau210[[#This Row],[OPERATION]],Tableau4[],5,FALSE),"")</f>
        <v>0</v>
      </c>
      <c r="AG475" s="179" cm="1">
        <f t="array" ref="AG475">IFERROR(
   SUM(
      _xlfn._xlws.FILTER(
         Tableau3[JP],
         (Tableau3[ITEM]=Tableau210[[#This Row],[NOM]])*
         (Tableau3[Rep.]=Tableau210[[#This Row],[REPERE BUTA]])
      )
   ),
0)</f>
        <v>0</v>
      </c>
      <c r="AH475" s="183">
        <f>IFERROR(VLOOKUP(Tableau210[[#This Row],[OPERATION]],Tableau4[],4,FALSE),"")</f>
        <v>1</v>
      </c>
      <c r="AI475" s="179" cm="1">
        <f t="array" ref="AI475">IFERROR(
   SUM(
      _xlfn._xlws.FILTER(
         Tableau3[BP],
         (Tableau3[ITEM]=Tableau210[[#This Row],[NOM]])*
         (Tableau3[Rep.]=Tableau210[[#This Row],[REPERE BUTA]])
      )
   ),
0)</f>
        <v>1</v>
      </c>
      <c r="AJ475" s="183" t="str">
        <f>IF(Tableau210[[#This Row],[NB JP EMIS]]=1,"1 JP","") &amp; IF(Tableau210[[#This Row],[NB BP EMIS]]=1," 1 BP","")</f>
        <v xml:space="preserve"> 1 BP</v>
      </c>
      <c r="AK475" s="179" t="str">
        <f>IF(Tableau210[[#This Row],[NB JP BUTA]]=1,"1 JP","") &amp; IF(Tableau210[[#This Row],[Nb BP BUTA]]=1," 1 BP","") &amp; IF(Tableau210[[#This Row],[Nb BP BUTA]]=2," 2 BP","")</f>
        <v xml:space="preserve"> 1 BP</v>
      </c>
      <c r="AL475" s="118" t="s">
        <v>103</v>
      </c>
      <c r="AM475" s="118">
        <f>IFERROR(+VLOOKUP(AY475,Tiges!$G$4:$I$569,3,FALSE),"")</f>
        <v>27</v>
      </c>
      <c r="AN475" s="159"/>
      <c r="AO475" s="117">
        <v>8</v>
      </c>
      <c r="AP475" s="177" cm="1">
        <f t="array" ref="AP4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75" s="117" t="s">
        <v>2163</v>
      </c>
      <c r="AS475" s="177" t="str" cm="1">
        <f t="array" ref="AS4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4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75" s="117" t="s">
        <v>1123</v>
      </c>
      <c r="AV475" s="177" t="str" cm="1">
        <f t="array" ref="AV4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5" s="117"/>
      <c r="AY475" s="117" cm="1">
        <f t="array" ref="AY475">IFERROR(_xlfn.XLOOKUP(Tableau210[[#This Row],[DN DONNEES BUTA ]]&amp;Tableau210[[#This Row],[PN DONNEES BUTA]],Tiges!$B$4:$B$79&amp;Tiges!$C$4:$C$79,Tiges!$G$4:$G$79),"")</f>
        <v>16</v>
      </c>
      <c r="AZ475" s="117"/>
      <c r="BA475" s="117" cm="1">
        <f t="array" ref="BA475">IFERROR(_xlfn.XLOOKUP(Tableau210[[#This Row],[DN DONNEES BUTA ]]&amp;Tableau210[[#This Row],[PN DONNEES BUTA]],Tiges!$B$4:$B$79&amp;Tiges!$C$4:$C$79,Tiges!$H$4:$H$79),"")</f>
        <v>90</v>
      </c>
      <c r="BB475" s="117"/>
      <c r="BC475" s="182">
        <f>IFERROR(VLOOKUP(Tableau210[[#This Row],[OPERATION]],Tableau4[],2,FALSE),"")</f>
        <v>1</v>
      </c>
      <c r="BD475" s="177" cm="1">
        <f t="array" ref="BD475">IFERROR(
   SUM(
      _xlfn._xlws.FILTER(
         Tableau3[Nb Platinage Joint],
         (Tableau3[ITEM]=Tableau210[[#This Row],[NOM]])*
         (Tableau3[Rep.]=Tableau210[[#This Row],[REPERE BUTA]])
      )
   ),
0)</f>
        <v>1</v>
      </c>
      <c r="BE475" s="182">
        <f>IFERROR(VLOOKUP(Tableau210[[#This Row],[OPERATION]],Tableau4[],3,FALSE),"")</f>
        <v>1</v>
      </c>
      <c r="BF475" s="177" cm="1">
        <f t="array" ref="BF475">IFERROR(
   SUM(
      _xlfn._xlws.FILTER(
         Tableau3[Joint Définitif Nb],
         (Tableau3[ITEM]=Tableau210[[#This Row],[NOM]])*
         (Tableau3[Rep.]=Tableau210[[#This Row],[REPERE BUTA]])
      )
   ),
0)</f>
        <v>1</v>
      </c>
      <c r="BG475" s="117" t="s">
        <v>129</v>
      </c>
      <c r="BH475" s="177" t="str" cm="1">
        <f t="array" ref="BH4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75" s="117" t="s">
        <v>2281</v>
      </c>
      <c r="BK475" s="117" t="s">
        <v>37</v>
      </c>
      <c r="BL475" s="167" t="s">
        <v>2380</v>
      </c>
      <c r="BM475" s="118"/>
      <c r="BN475" s="118"/>
      <c r="BO475" s="118"/>
      <c r="BP475" s="158"/>
      <c r="BQ475" s="158"/>
      <c r="BR475" s="158"/>
      <c r="BS475" s="159"/>
      <c r="BT475" s="159"/>
      <c r="BU475" s="159"/>
      <c r="BV475" s="159"/>
      <c r="BW475" s="159"/>
      <c r="BX475" s="159"/>
    </row>
    <row r="476" spans="1:76" s="154" customFormat="1" ht="15.75" hidden="1" x14ac:dyDescent="0.25">
      <c r="A476" s="48" t="e" cm="1">
        <f t="array" ref="A476">_xlfn.XLOOKUP(Tableau210[[#This Row],[NOM]]&amp;Tableau210[[#This Row],[REPERE BUTA]],[6]!Tableau16[POSTE TECHNIQUE]&amp;[6]!Tableau16[Repere ADM],[6]!Tableau16[NUMERO CLIENT])</f>
        <v>#N/A</v>
      </c>
      <c r="B476" s="48" t="e" cm="1">
        <f t="array" ref="B476">_xlfn.XLOOKUP(Tableau210[[#This Row],[NOM]]&amp;Tableau210[[#This Row],[REPERE BUTA]],[6]!Tableau16[POSTE TECHNIQUE]&amp;[6]!Tableau16[Repere REF],[6]!Tableau16[NUMERO CLIENT])</f>
        <v>#N/A</v>
      </c>
      <c r="C476" s="48" cm="1">
        <f t="array" ref="C476">_xlfn.XLOOKUP(Tableau210[[#This Row],[NOM]]&amp;Tableau210[[#This Row],[Repere Ubleam]],[7]Sheet1!$C$2:$C$2995&amp;[7]Sheet1!$I$2:$I$2995,[7]Sheet1!$A$2:$A$2995)</f>
        <v>451</v>
      </c>
      <c r="D476" s="48" t="str">
        <f>C476&amp;""</f>
        <v>451</v>
      </c>
      <c r="E476" s="48" t="e">
        <v>#N/A</v>
      </c>
      <c r="F476" s="48" t="e">
        <v>#N/A</v>
      </c>
      <c r="G476" s="162" t="s">
        <v>1410</v>
      </c>
      <c r="H476" s="161" t="s">
        <v>1067</v>
      </c>
      <c r="I476" s="161" t="s">
        <v>80</v>
      </c>
      <c r="J476" s="161" t="s">
        <v>1071</v>
      </c>
      <c r="K476" s="161" t="str">
        <f>_xlfn.XLOOKUP(Tableau210[[#This Row],[NOM]],[8]LUT!$I$5:$I$301,[8]LUT!$N$5:$N$301)</f>
        <v xml:space="preserve">Echangeur </v>
      </c>
      <c r="L476" s="161" t="s">
        <v>83</v>
      </c>
      <c r="M476" s="161" t="s">
        <v>1298</v>
      </c>
      <c r="N476" s="161" t="s">
        <v>1298</v>
      </c>
      <c r="O476" s="161"/>
      <c r="P476" s="161"/>
      <c r="Q476" s="161"/>
      <c r="R476" s="161"/>
      <c r="S476" s="161"/>
      <c r="T476" s="161"/>
      <c r="U476" s="161"/>
      <c r="V476" s="161"/>
      <c r="W476" s="198">
        <v>50</v>
      </c>
      <c r="X476" s="198" cm="1">
        <f t="array" ref="X4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76" s="19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76" s="198">
        <v>50</v>
      </c>
      <c r="AA476" s="198" cm="1">
        <f t="array" ref="AA4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76" s="19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76" s="199"/>
      <c r="AD476" s="153" t="s">
        <v>2196</v>
      </c>
      <c r="AE476" s="161"/>
      <c r="AF476" s="161">
        <f>IFERROR(VLOOKUP(Tableau210[[#This Row],[OPERATION]],Tableau4[],5,FALSE),"")</f>
        <v>0</v>
      </c>
      <c r="AG476" s="161" cm="1">
        <f t="array" ref="AG476">IFERROR(
   SUM(
      _xlfn._xlws.FILTER(
         Tableau3[JP],
         (Tableau3[ITEM]=Tableau210[[#This Row],[NOM]])*
         (Tableau3[Rep.]=Tableau210[[#This Row],[REPERE BUTA]])
      )
   ),
0)</f>
        <v>0</v>
      </c>
      <c r="AH476" s="161">
        <f>IFERROR(VLOOKUP(Tableau210[[#This Row],[OPERATION]],Tableau4[],4,FALSE),"")</f>
        <v>0</v>
      </c>
      <c r="AI476" s="161" cm="1">
        <f t="array" ref="AI476">IFERROR(
   SUM(
      _xlfn._xlws.FILTER(
         Tableau3[BP],
         (Tableau3[ITEM]=Tableau210[[#This Row],[NOM]])*
         (Tableau3[Rep.]=Tableau210[[#This Row],[REPERE BUTA]])
      )
   ),
0)</f>
        <v>0</v>
      </c>
      <c r="AJ476" s="161" t="str">
        <f>IF(Tableau210[[#This Row],[NB JP EMIS]]=1,"1 JP","") &amp; IF(Tableau210[[#This Row],[NB BP EMIS]]=1," 1 BP","")</f>
        <v/>
      </c>
      <c r="AK476" s="161" t="str">
        <f>IF(Tableau210[[#This Row],[NB JP BUTA]]=1,"1 JP","") &amp; IF(Tableau210[[#This Row],[Nb BP BUTA]]=1," 1 BP","") &amp; IF(Tableau210[[#This Row],[Nb BP BUTA]]=2," 2 BP","")</f>
        <v/>
      </c>
      <c r="AL476" s="163" t="s">
        <v>103</v>
      </c>
      <c r="AM476" s="163">
        <f>IFERROR(+VLOOKUP(AY476,Tiges!$G$4:$I$569,3,FALSE),"")</f>
        <v>27</v>
      </c>
      <c r="AN476" s="199"/>
      <c r="AO476" s="153">
        <v>8</v>
      </c>
      <c r="AP476" s="153" cm="1">
        <f t="array" ref="AP4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7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76" s="153" t="s">
        <v>2163</v>
      </c>
      <c r="AS476" s="153" t="str" cm="1">
        <f t="array" ref="AS4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47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76" s="153" t="s">
        <v>1123</v>
      </c>
      <c r="AV476" s="153" t="str" cm="1">
        <f t="array" ref="AV4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6" s="153"/>
      <c r="AY476" s="153" cm="1">
        <f t="array" ref="AY476">IFERROR(_xlfn.XLOOKUP(Tableau210[[#This Row],[DN DONNEES BUTA ]]&amp;Tableau210[[#This Row],[PN DONNEES BUTA]],Tiges!$B$4:$B$79&amp;Tiges!$C$4:$C$79,Tiges!$G$4:$G$79),"")</f>
        <v>16</v>
      </c>
      <c r="AZ476" s="153"/>
      <c r="BA476" s="153" cm="1">
        <f t="array" ref="BA476">IFERROR(_xlfn.XLOOKUP(Tableau210[[#This Row],[DN DONNEES BUTA ]]&amp;Tableau210[[#This Row],[PN DONNEES BUTA]],Tiges!$B$4:$B$79&amp;Tiges!$C$4:$C$79,Tiges!$H$4:$H$79),"")</f>
        <v>90</v>
      </c>
      <c r="BB476" s="153"/>
      <c r="BC476" s="153">
        <f>IFERROR(VLOOKUP(Tableau210[[#This Row],[OPERATION]],Tableau4[],2,FALSE),"")</f>
        <v>0</v>
      </c>
      <c r="BD476" s="153" cm="1">
        <f t="array" ref="BD476">IFERROR(
   SUM(
      _xlfn._xlws.FILTER(
         Tableau3[Nb Platinage Joint],
         (Tableau3[ITEM]=Tableau210[[#This Row],[NOM]])*
         (Tableau3[Rep.]=Tableau210[[#This Row],[REPERE BUTA]])
      )
   ),
0)</f>
        <v>0</v>
      </c>
      <c r="BE476" s="153">
        <f>IFERROR(VLOOKUP(Tableau210[[#This Row],[OPERATION]],Tableau4[],3,FALSE),"")</f>
        <v>1</v>
      </c>
      <c r="BF476" s="153" cm="1">
        <f t="array" ref="BF476">IFERROR(
   SUM(
      _xlfn._xlws.FILTER(
         Tableau3[Joint Définitif Nb],
         (Tableau3[ITEM]=Tableau210[[#This Row],[NOM]])*
         (Tableau3[Rep.]=Tableau210[[#This Row],[REPERE BUTA]])
      )
   ),
0)</f>
        <v>1</v>
      </c>
      <c r="BG476" s="153" t="s">
        <v>129</v>
      </c>
      <c r="BH476" s="153" t="str" cm="1">
        <f t="array" ref="BH4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7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76" s="153" t="s">
        <v>2281</v>
      </c>
      <c r="BK476" s="153" t="s">
        <v>37</v>
      </c>
      <c r="BL476" s="163" t="s">
        <v>2262</v>
      </c>
      <c r="BM476" s="163" t="s">
        <v>3435</v>
      </c>
      <c r="BN476" s="163"/>
      <c r="BO476" s="163"/>
      <c r="BP476" s="161"/>
      <c r="BQ476" s="161"/>
      <c r="BR476" s="161"/>
      <c r="BS476" s="199"/>
      <c r="BT476" s="199"/>
      <c r="BU476" s="199"/>
      <c r="BV476" s="199"/>
      <c r="BW476" s="199"/>
      <c r="BX476" s="199"/>
    </row>
    <row r="477" spans="1:76" s="154" customFormat="1" ht="15.75" hidden="1" x14ac:dyDescent="0.25">
      <c r="A477" s="48" t="e" cm="1">
        <f t="array" ref="A477">_xlfn.XLOOKUP(Tableau210[[#This Row],[NOM]]&amp;Tableau210[[#This Row],[REPERE BUTA]],[6]!Tableau16[POSTE TECHNIQUE]&amp;[6]!Tableau16[Repere ADM],[6]!Tableau16[NUMERO CLIENT])</f>
        <v>#N/A</v>
      </c>
      <c r="B477" s="48" t="e" cm="1">
        <f t="array" ref="B477">_xlfn.XLOOKUP(Tableau210[[#This Row],[NOM]]&amp;Tableau210[[#This Row],[REPERE BUTA]],[6]!Tableau16[POSTE TECHNIQUE]&amp;[6]!Tableau16[Repere REF],[6]!Tableau16[NUMERO CLIENT])</f>
        <v>#N/A</v>
      </c>
      <c r="C477" s="48" cm="1">
        <f t="array" ref="C477">_xlfn.XLOOKUP(Tableau210[[#This Row],[NOM]]&amp;Tableau210[[#This Row],[Repere Ubleam]],[7]Sheet1!$C$2:$C$2995&amp;[7]Sheet1!$I$2:$I$2995,[7]Sheet1!$A$2:$A$2995)</f>
        <v>452</v>
      </c>
      <c r="D477" s="48" t="str">
        <f>C477&amp;""</f>
        <v>452</v>
      </c>
      <c r="E477" s="48" t="e">
        <v>#N/A</v>
      </c>
      <c r="F477" s="48" t="e">
        <v>#N/A</v>
      </c>
      <c r="G477" s="162" t="s">
        <v>1410</v>
      </c>
      <c r="H477" s="161" t="s">
        <v>1067</v>
      </c>
      <c r="I477" s="161" t="s">
        <v>80</v>
      </c>
      <c r="J477" s="161" t="s">
        <v>1071</v>
      </c>
      <c r="K477" s="161" t="str">
        <f>_xlfn.XLOOKUP(Tableau210[[#This Row],[NOM]],[8]LUT!$I$5:$I$301,[8]LUT!$N$5:$N$301)</f>
        <v xml:space="preserve">Echangeur </v>
      </c>
      <c r="L477" s="161" t="s">
        <v>83</v>
      </c>
      <c r="M477" s="161" t="s">
        <v>1230</v>
      </c>
      <c r="N477" s="161" t="s">
        <v>1230</v>
      </c>
      <c r="O477" s="161"/>
      <c r="P477" s="161"/>
      <c r="Q477" s="161"/>
      <c r="R477" s="161"/>
      <c r="S477" s="161"/>
      <c r="T477" s="161"/>
      <c r="U477" s="161"/>
      <c r="V477" s="161"/>
      <c r="W477" s="198">
        <v>50</v>
      </c>
      <c r="X477" s="198" cm="1">
        <f t="array" ref="X4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77" s="19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77" s="198">
        <v>50</v>
      </c>
      <c r="AA477" s="198" cm="1">
        <f t="array" ref="AA4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77" s="19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77" s="199"/>
      <c r="AD477" s="153" t="s">
        <v>2196</v>
      </c>
      <c r="AE477" s="161"/>
      <c r="AF477" s="161">
        <f>IFERROR(VLOOKUP(Tableau210[[#This Row],[OPERATION]],Tableau4[],5,FALSE),"")</f>
        <v>0</v>
      </c>
      <c r="AG477" s="161"/>
      <c r="AH477" s="161">
        <f>IFERROR(VLOOKUP(Tableau210[[#This Row],[OPERATION]],Tableau4[],4,FALSE),"")</f>
        <v>0</v>
      </c>
      <c r="AI477" s="161"/>
      <c r="AJ477" s="161" t="str">
        <f>IF(Tableau210[[#This Row],[NB JP EMIS]]=1,"1 JP","") &amp; IF(Tableau210[[#This Row],[NB BP EMIS]]=1," 1 BP","")</f>
        <v/>
      </c>
      <c r="AK477" s="161"/>
      <c r="AL477" s="163" t="s">
        <v>103</v>
      </c>
      <c r="AM477" s="163">
        <f>IFERROR(+VLOOKUP(AY477,Tiges!$G$4:$I$569,3,FALSE),"")</f>
        <v>27</v>
      </c>
      <c r="AN477" s="199"/>
      <c r="AO477" s="153">
        <v>8</v>
      </c>
      <c r="AP477" s="153" cm="1">
        <f t="array" ref="AP4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7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77" s="153" t="s">
        <v>2163</v>
      </c>
      <c r="AS477" s="153" t="str" cm="1">
        <f t="array" ref="AS4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47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77" s="153" t="s">
        <v>1123</v>
      </c>
      <c r="AV477" s="153" t="str" cm="1">
        <f t="array" ref="AV4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7" s="153"/>
      <c r="AY477" s="153" cm="1">
        <f t="array" ref="AY477">IFERROR(_xlfn.XLOOKUP(Tableau210[[#This Row],[DN DONNEES BUTA ]]&amp;Tableau210[[#This Row],[PN DONNEES BUTA]],Tiges!$B$4:$B$79&amp;Tiges!$C$4:$C$79,Tiges!$G$4:$G$79),"")</f>
        <v>16</v>
      </c>
      <c r="AZ477" s="153"/>
      <c r="BA477" s="153" cm="1">
        <f t="array" ref="BA477">IFERROR(_xlfn.XLOOKUP(Tableau210[[#This Row],[DN DONNEES BUTA ]]&amp;Tableau210[[#This Row],[PN DONNEES BUTA]],Tiges!$B$4:$B$79&amp;Tiges!$C$4:$C$79,Tiges!$H$4:$H$79),"")</f>
        <v>90</v>
      </c>
      <c r="BB477" s="153"/>
      <c r="BC477" s="153">
        <f>IFERROR(VLOOKUP(Tableau210[[#This Row],[OPERATION]],Tableau4[],2,FALSE),"")</f>
        <v>0</v>
      </c>
      <c r="BD477" s="153"/>
      <c r="BE477" s="153">
        <f>IFERROR(VLOOKUP(Tableau210[[#This Row],[OPERATION]],Tableau4[],3,FALSE),"")</f>
        <v>1</v>
      </c>
      <c r="BF477" s="153"/>
      <c r="BG477" s="153" t="s">
        <v>129</v>
      </c>
      <c r="BH477" s="153" t="str" cm="1">
        <f t="array" ref="BH4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7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77" s="153" t="s">
        <v>2281</v>
      </c>
      <c r="BK477" s="153" t="s">
        <v>37</v>
      </c>
      <c r="BL477" s="163"/>
      <c r="BM477" s="163"/>
      <c r="BN477" s="163"/>
      <c r="BO477" s="163"/>
      <c r="BP477" s="161"/>
      <c r="BQ477" s="161"/>
      <c r="BR477" s="161"/>
      <c r="BS477" s="199"/>
      <c r="BT477" s="199"/>
      <c r="BU477" s="199"/>
      <c r="BV477" s="199"/>
      <c r="BW477" s="199"/>
      <c r="BX477" s="199"/>
    </row>
    <row r="478" spans="1:76" ht="15.75" hidden="1" x14ac:dyDescent="0.25">
      <c r="A478" s="48" t="e" cm="1">
        <f t="array" ref="A478">_xlfn.XLOOKUP(Tableau210[[#This Row],[NOM]]&amp;Tableau210[[#This Row],[REPERE BUTA]],[6]!Tableau16[POSTE TECHNIQUE]&amp;[6]!Tableau16[Repere ADM],[6]!Tableau16[NUMERO CLIENT])</f>
        <v>#N/A</v>
      </c>
      <c r="B478" s="48" t="e" cm="1">
        <f t="array" ref="B478">_xlfn.XLOOKUP(Tableau210[[#This Row],[NOM]]&amp;Tableau210[[#This Row],[REPERE BUTA]],[6]!Tableau16[POSTE TECHNIQUE]&amp;[6]!Tableau16[Repere REF],[6]!Tableau16[NUMERO CLIENT])</f>
        <v>#N/A</v>
      </c>
      <c r="C478" s="48" cm="1">
        <f t="array" ref="C478">_xlfn.XLOOKUP(Tableau210[[#This Row],[NOM]]&amp;Tableau210[[#This Row],[Repere Ubleam]],[7]Sheet1!$C$2:$C$2995&amp;[7]Sheet1!$I$2:$I$2995,[7]Sheet1!$A$2:$A$2995)</f>
        <v>453</v>
      </c>
      <c r="D478" s="48" t="str">
        <f>C478&amp;""</f>
        <v>453</v>
      </c>
      <c r="E478" s="48" t="e">
        <v>#N/A</v>
      </c>
      <c r="F478" s="48" t="e">
        <v>#N/A</v>
      </c>
      <c r="G478" s="187" t="s">
        <v>1410</v>
      </c>
      <c r="H478" s="158" t="s">
        <v>1067</v>
      </c>
      <c r="I478" s="158" t="s">
        <v>80</v>
      </c>
      <c r="J478" s="158" t="s">
        <v>1071</v>
      </c>
      <c r="K478" s="158" t="str">
        <f>_xlfn.XLOOKUP(Tableau210[[#This Row],[NOM]],[8]LUT!$I$5:$I$301,[8]LUT!$N$5:$N$301)</f>
        <v xml:space="preserve">Echangeur </v>
      </c>
      <c r="L478" s="158" t="s">
        <v>75</v>
      </c>
      <c r="M478" s="119"/>
      <c r="N478" s="119" t="s">
        <v>75</v>
      </c>
      <c r="O478" s="119" t="s">
        <v>2110</v>
      </c>
      <c r="P478" s="119"/>
      <c r="Q478" s="119"/>
      <c r="R478" s="119"/>
      <c r="S478" s="119"/>
      <c r="T478" s="119"/>
      <c r="U478" s="119"/>
      <c r="V478" s="119"/>
      <c r="W478" s="148">
        <v>300</v>
      </c>
      <c r="X478" s="207" cm="1">
        <f t="array" ref="X4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47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78" s="148">
        <v>50</v>
      </c>
      <c r="AA478" s="207" cm="1">
        <f t="array" ref="AA4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7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78" s="48"/>
      <c r="AD478" s="117" t="s">
        <v>2197</v>
      </c>
      <c r="AE478" s="119"/>
      <c r="AF478" s="181">
        <f>IFERROR(VLOOKUP(Tableau210[[#This Row],[OPERATION]],Tableau4[],5,FALSE),"")</f>
        <v>0</v>
      </c>
      <c r="AG478" s="178" cm="1">
        <f t="array" ref="AG478">IFERROR(
   SUM(
      _xlfn._xlws.FILTER(
         Tableau3[JP],
         (Tableau3[ITEM]=Tableau210[[#This Row],[NOM]])*
         (Tableau3[Rep.]=Tableau210[[#This Row],[REPERE BUTA]])
      )
   ),
0)</f>
        <v>0</v>
      </c>
      <c r="AH478" s="181">
        <f>IFERROR(VLOOKUP(Tableau210[[#This Row],[OPERATION]],Tableau4[],4,FALSE),"")</f>
        <v>1</v>
      </c>
      <c r="AI478" s="178" cm="1">
        <f t="array" ref="AI478">IFERROR(
   SUM(
      _xlfn._xlws.FILTER(
         Tableau3[BP],
         (Tableau3[ITEM]=Tableau210[[#This Row],[NOM]])*
         (Tableau3[Rep.]=Tableau210[[#This Row],[REPERE BUTA]])
      )
   ),
0)</f>
        <v>1</v>
      </c>
      <c r="AJ478" s="181" t="str">
        <f>IF(Tableau210[[#This Row],[NB JP EMIS]]=1,"1 JP","") &amp; IF(Tableau210[[#This Row],[NB BP EMIS]]=1," 1 BP","")</f>
        <v xml:space="preserve"> 1 BP</v>
      </c>
      <c r="AK478" s="178" t="str">
        <f>IF(Tableau210[[#This Row],[NB JP BUTA]]=1,"1 JP","") &amp; IF(Tableau210[[#This Row],[Nb BP BUTA]]=1," 1 BP","") &amp; IF(Tableau210[[#This Row],[Nb BP BUTA]]=2," 2 BP","")</f>
        <v xml:space="preserve"> 1 BP</v>
      </c>
      <c r="AL478" s="117" t="s">
        <v>103</v>
      </c>
      <c r="AM478" s="117">
        <f>IFERROR(+VLOOKUP(AY478,Tiges!$G$4:$I$569,3,FALSE),"")</f>
        <v>46</v>
      </c>
      <c r="AN478" s="48"/>
      <c r="AO478" s="117">
        <v>16</v>
      </c>
      <c r="AP478" s="177" cm="1">
        <f t="array" ref="AP4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4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478" s="117" t="s">
        <v>2274</v>
      </c>
      <c r="AS478" s="177" t="str" cm="1">
        <f t="array" ref="AS4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M30x190</v>
      </c>
      <c r="AT4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M30x190</v>
      </c>
      <c r="AU478" s="117" t="s">
        <v>1123</v>
      </c>
      <c r="AV478" s="177" t="str" cm="1">
        <f t="array" ref="AV4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8" s="117"/>
      <c r="AY478" s="117" cm="1">
        <f t="array" ref="AY478">IFERROR(_xlfn.XLOOKUP(Tableau210[[#This Row],[DN DONNEES BUTA ]]&amp;Tableau210[[#This Row],[PN DONNEES BUTA]],Tiges!$B$4:$B$79&amp;Tiges!$C$4:$C$79,Tiges!$G$4:$G$79),"")</f>
        <v>30</v>
      </c>
      <c r="AZ478" s="117"/>
      <c r="BA478" s="117" cm="1">
        <f t="array" ref="BA478">IFERROR(_xlfn.XLOOKUP(Tableau210[[#This Row],[DN DONNEES BUTA ]]&amp;Tableau210[[#This Row],[PN DONNEES BUTA]],Tiges!$B$4:$B$79&amp;Tiges!$C$4:$C$79,Tiges!$H$4:$H$79),"")</f>
        <v>180</v>
      </c>
      <c r="BB478" s="117"/>
      <c r="BC478" s="182">
        <f>IFERROR(VLOOKUP(Tableau210[[#This Row],[OPERATION]],Tableau4[],2,FALSE),"")</f>
        <v>1</v>
      </c>
      <c r="BD478" s="177" cm="1">
        <f t="array" ref="BD478">IFERROR(
   SUM(
      _xlfn._xlws.FILTER(
         Tableau3[Nb Platinage Joint],
         (Tableau3[ITEM]=Tableau210[[#This Row],[NOM]])*
         (Tableau3[Rep.]=Tableau210[[#This Row],[REPERE BUTA]])
      )
   ),
0)</f>
        <v>1</v>
      </c>
      <c r="BE478" s="182">
        <f>IFERROR(VLOOKUP(Tableau210[[#This Row],[OPERATION]],Tableau4[],3,FALSE),"")</f>
        <v>1</v>
      </c>
      <c r="BF478" s="177" cm="1">
        <f t="array" ref="BF478">IFERROR(
   SUM(
      _xlfn._xlws.FILTER(
         Tableau3[Joint Définitif Nb],
         (Tableau3[ITEM]=Tableau210[[#This Row],[NOM]])*
         (Tableau3[Rep.]=Tableau210[[#This Row],[REPERE BUTA]])
      )
   ),
0)</f>
        <v>1</v>
      </c>
      <c r="BG478" s="117" t="s">
        <v>129</v>
      </c>
      <c r="BH478" s="177" t="str" cm="1">
        <f t="array" ref="BH4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78" s="117" t="s">
        <v>2268</v>
      </c>
      <c r="BK478" s="117" t="s">
        <v>37</v>
      </c>
      <c r="BL478" s="167" t="s">
        <v>2380</v>
      </c>
      <c r="BM478" s="167"/>
      <c r="BN478" s="117"/>
      <c r="BO478" s="117"/>
      <c r="BP478" s="158"/>
      <c r="BQ478" s="158"/>
      <c r="BR478" s="158"/>
      <c r="BS478" s="48"/>
      <c r="BT478" s="48"/>
      <c r="BU478" s="48"/>
      <c r="BV478" s="48"/>
      <c r="BW478" s="48"/>
      <c r="BX478" s="48"/>
    </row>
    <row r="479" spans="1:76" ht="15.75" hidden="1" x14ac:dyDescent="0.25">
      <c r="A479" s="48" t="e" cm="1">
        <f t="array" ref="A479">_xlfn.XLOOKUP(Tableau210[[#This Row],[NOM]]&amp;Tableau210[[#This Row],[REPERE BUTA]],[6]!Tableau16[POSTE TECHNIQUE]&amp;[6]!Tableau16[Repere ADM],[6]!Tableau16[NUMERO CLIENT])</f>
        <v>#N/A</v>
      </c>
      <c r="B479" s="48" t="e" cm="1">
        <f t="array" ref="B479">_xlfn.XLOOKUP(Tableau210[[#This Row],[NOM]]&amp;Tableau210[[#This Row],[REPERE BUTA]],[6]!Tableau16[POSTE TECHNIQUE]&amp;[6]!Tableau16[Repere REF],[6]!Tableau16[NUMERO CLIENT])</f>
        <v>#N/A</v>
      </c>
      <c r="C479" s="48" cm="1">
        <f t="array" ref="C479">_xlfn.XLOOKUP(Tableau210[[#This Row],[NOM]]&amp;Tableau210[[#This Row],[Repere Ubleam]],[7]Sheet1!$C$2:$C$2995&amp;[7]Sheet1!$I$2:$I$2995,[7]Sheet1!$A$2:$A$2995)</f>
        <v>454</v>
      </c>
      <c r="D479" s="48" t="str">
        <f>C479&amp;""</f>
        <v>454</v>
      </c>
      <c r="E479" s="48" t="e">
        <v>#N/A</v>
      </c>
      <c r="F479" s="48" t="e">
        <v>#N/A</v>
      </c>
      <c r="G479" s="187" t="s">
        <v>1410</v>
      </c>
      <c r="H479" s="158" t="s">
        <v>1067</v>
      </c>
      <c r="I479" s="158" t="s">
        <v>80</v>
      </c>
      <c r="J479" s="158" t="s">
        <v>1071</v>
      </c>
      <c r="K479" s="158" t="str">
        <f>_xlfn.XLOOKUP(Tableau210[[#This Row],[NOM]],[8]LUT!$I$5:$I$301,[8]LUT!$N$5:$N$301)</f>
        <v xml:space="preserve">Echangeur </v>
      </c>
      <c r="L479" s="158" t="s">
        <v>70</v>
      </c>
      <c r="M479" s="119"/>
      <c r="N479" s="119" t="s">
        <v>70</v>
      </c>
      <c r="O479" s="119"/>
      <c r="P479" s="119"/>
      <c r="Q479" s="119"/>
      <c r="R479" s="119"/>
      <c r="S479" s="119"/>
      <c r="T479" s="119"/>
      <c r="U479" s="119"/>
      <c r="V479" s="119"/>
      <c r="W479" s="148" t="s">
        <v>1118</v>
      </c>
      <c r="X479" s="207" t="str" cm="1">
        <f t="array" ref="X4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Ø803</v>
      </c>
      <c r="Y47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79" s="148" t="s">
        <v>3424</v>
      </c>
      <c r="AA479" s="207" cm="1">
        <f t="array" ref="AA4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47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79" s="48"/>
      <c r="AD479" s="117" t="s">
        <v>2233</v>
      </c>
      <c r="AE479" s="119"/>
      <c r="AF479" s="181">
        <f>IFERROR(VLOOKUP(Tableau210[[#This Row],[OPERATION]],Tableau4[],5,FALSE),"")</f>
        <v>0</v>
      </c>
      <c r="AG479" s="178" cm="1">
        <f t="array" ref="AG479">IFERROR(
   SUM(
      _xlfn._xlws.FILTER(
         Tableau3[JP],
         (Tableau3[ITEM]=Tableau210[[#This Row],[NOM]])*
         (Tableau3[Rep.]=Tableau210[[#This Row],[REPERE BUTA]])
      )
   ),
0)</f>
        <v>0</v>
      </c>
      <c r="AH479" s="181">
        <f>IFERROR(VLOOKUP(Tableau210[[#This Row],[OPERATION]],Tableau4[],4,FALSE),"")</f>
        <v>0</v>
      </c>
      <c r="AI479" s="178" cm="1">
        <f t="array" ref="AI479">IFERROR(
   SUM(
      _xlfn._xlws.FILTER(
         Tableau3[BP],
         (Tableau3[ITEM]=Tableau210[[#This Row],[NOM]])*
         (Tableau3[Rep.]=Tableau210[[#This Row],[REPERE BUTA]])
      )
   ),
0)</f>
        <v>0</v>
      </c>
      <c r="AJ479" s="181" t="str">
        <f>IF(Tableau210[[#This Row],[NB JP EMIS]]=1,"1 JP","") &amp; IF(Tableau210[[#This Row],[NB BP EMIS]]=1," 1 BP","")</f>
        <v/>
      </c>
      <c r="AK479" s="178" t="str">
        <f>IF(Tableau210[[#This Row],[NB JP BUTA]]=1,"1 JP","") &amp; IF(Tableau210[[#This Row],[Nb BP BUTA]]=1," 1 BP","") &amp; IF(Tableau210[[#This Row],[Nb BP BUTA]]=2," 2 BP","")</f>
        <v/>
      </c>
      <c r="AL479" s="117" t="s">
        <v>103</v>
      </c>
      <c r="AM479" s="117" t="str">
        <f>IFERROR(+VLOOKUP(AY479,Tiges!$G$4:$I$569,3,FALSE),"")</f>
        <v/>
      </c>
      <c r="AN479" s="48"/>
      <c r="AO479" s="117">
        <v>28</v>
      </c>
      <c r="AP479" s="177" cm="1">
        <f t="array" ref="AP4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479" s="117" t="s">
        <v>2288</v>
      </c>
      <c r="AS479" s="177" cm="1">
        <f t="array" ref="AS4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M20x180</v>
      </c>
      <c r="AU479" s="117" t="s">
        <v>2277</v>
      </c>
      <c r="AV479" s="177" t="str" cm="1">
        <f t="array" ref="AV4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79" s="117"/>
      <c r="AY479" s="117" t="str" cm="1">
        <f t="array" ref="AY479">IFERROR(_xlfn.XLOOKUP(Tableau210[[#This Row],[DN DONNEES BUTA ]]&amp;Tableau210[[#This Row],[PN DONNEES BUTA]],Tiges!$B$4:$B$79&amp;Tiges!$C$4:$C$79,Tiges!$G$4:$G$79),"")</f>
        <v/>
      </c>
      <c r="AZ479" s="117"/>
      <c r="BA479" s="117" t="str" cm="1">
        <f t="array" ref="BA479">IFERROR(_xlfn.XLOOKUP(Tableau210[[#This Row],[DN DONNEES BUTA ]]&amp;Tableau210[[#This Row],[PN DONNEES BUTA]],Tiges!$B$4:$B$79&amp;Tiges!$C$4:$C$79,Tiges!$H$4:$H$79),"")</f>
        <v/>
      </c>
      <c r="BB479" s="117"/>
      <c r="BC479" s="182">
        <f>IFERROR(VLOOKUP(Tableau210[[#This Row],[OPERATION]],Tableau4[],2,FALSE),"")</f>
        <v>0</v>
      </c>
      <c r="BD479" s="177" cm="1">
        <f t="array" ref="BD479">IFERROR(
   SUM(
      _xlfn._xlws.FILTER(
         Tableau3[Nb Platinage Joint],
         (Tableau3[ITEM]=Tableau210[[#This Row],[NOM]])*
         (Tableau3[Rep.]=Tableau210[[#This Row],[REPERE BUTA]])
      )
   ),
0)</f>
        <v>0</v>
      </c>
      <c r="BE479" s="182">
        <f>IFERROR(VLOOKUP(Tableau210[[#This Row],[OPERATION]],Tableau4[],3,FALSE),"")</f>
        <v>1</v>
      </c>
      <c r="BF479" s="177" cm="1">
        <f t="array" ref="BF479">IFERROR(
   SUM(
      _xlfn._xlws.FILTER(
         Tableau3[Joint Définitif Nb],
         (Tableau3[ITEM]=Tableau210[[#This Row],[NOM]])*
         (Tableau3[Rep.]=Tableau210[[#This Row],[REPERE BUTA]])
      )
   ),
0)</f>
        <v>0</v>
      </c>
      <c r="BG479" s="117" t="s">
        <v>129</v>
      </c>
      <c r="BH479" s="177" cm="1">
        <f t="array" ref="BH4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47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79" s="117" t="s">
        <v>2268</v>
      </c>
      <c r="BK479" s="117" t="s">
        <v>37</v>
      </c>
      <c r="BL479" s="167" t="s">
        <v>2457</v>
      </c>
      <c r="BM479" s="167"/>
      <c r="BN479" s="117"/>
      <c r="BO479" s="117"/>
      <c r="BP479" s="158"/>
      <c r="BQ479" s="158"/>
      <c r="BR479" s="158"/>
      <c r="BS479" s="48"/>
      <c r="BT479" s="48"/>
      <c r="BU479" s="48"/>
      <c r="BV479" s="48"/>
      <c r="BW479" s="48"/>
      <c r="BX479" s="48"/>
    </row>
    <row r="480" spans="1:76" ht="15.75" hidden="1" x14ac:dyDescent="0.25">
      <c r="A480" s="48" t="e" cm="1">
        <f t="array" ref="A480">_xlfn.XLOOKUP(Tableau210[[#This Row],[NOM]]&amp;Tableau210[[#This Row],[REPERE BUTA]],[6]!Tableau16[POSTE TECHNIQUE]&amp;[6]!Tableau16[Repere ADM],[6]!Tableau16[NUMERO CLIENT])</f>
        <v>#N/A</v>
      </c>
      <c r="B480" s="48" t="e" cm="1">
        <f t="array" ref="B480">_xlfn.XLOOKUP(Tableau210[[#This Row],[NOM]]&amp;Tableau210[[#This Row],[REPERE BUTA]],[6]!Tableau16[POSTE TECHNIQUE]&amp;[6]!Tableau16[Repere REF],[6]!Tableau16[NUMERO CLIENT])</f>
        <v>#N/A</v>
      </c>
      <c r="C480" s="48" cm="1">
        <f t="array" ref="C480">_xlfn.XLOOKUP(Tableau210[[#This Row],[NOM]]&amp;Tableau210[[#This Row],[Repere Ubleam]],[7]Sheet1!$C$2:$C$2995&amp;[7]Sheet1!$I$2:$I$2995,[7]Sheet1!$A$2:$A$2995)</f>
        <v>455</v>
      </c>
      <c r="D480" s="48" t="str">
        <f>C480&amp;""</f>
        <v>455</v>
      </c>
      <c r="E480" s="48" t="e">
        <v>#N/A</v>
      </c>
      <c r="F480" s="48" t="e">
        <v>#N/A</v>
      </c>
      <c r="G480" s="187" t="s">
        <v>1410</v>
      </c>
      <c r="H480" s="158" t="s">
        <v>1067</v>
      </c>
      <c r="I480" s="158" t="s">
        <v>80</v>
      </c>
      <c r="J480" s="158" t="s">
        <v>1071</v>
      </c>
      <c r="K480" s="158" t="str">
        <f>_xlfn.XLOOKUP(Tableau210[[#This Row],[NOM]],[8]LUT!$I$5:$I$301,[8]LUT!$N$5:$N$301)</f>
        <v xml:space="preserve">Echangeur </v>
      </c>
      <c r="L480" s="158" t="s">
        <v>76</v>
      </c>
      <c r="M480" s="119"/>
      <c r="N480" s="119" t="s">
        <v>76</v>
      </c>
      <c r="O480" s="119"/>
      <c r="P480" s="119"/>
      <c r="Q480" s="119"/>
      <c r="R480" s="119"/>
      <c r="S480" s="119"/>
      <c r="T480" s="119"/>
      <c r="U480" s="119"/>
      <c r="V480" s="119"/>
      <c r="W480" s="148">
        <v>50</v>
      </c>
      <c r="X480" s="207" cm="1">
        <f t="array" ref="X4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8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80" s="148">
        <v>20</v>
      </c>
      <c r="AA480" s="207" cm="1">
        <f t="array" ref="AA4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8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0" s="48"/>
      <c r="AD480" s="117" t="s">
        <v>2103</v>
      </c>
      <c r="AE480" s="119"/>
      <c r="AF480" s="181">
        <f>IFERROR(VLOOKUP(Tableau210[[#This Row],[OPERATION]],Tableau4[],5,FALSE),"")</f>
        <v>1</v>
      </c>
      <c r="AG480" s="178" cm="1">
        <f t="array" ref="AG480">IFERROR(
   SUM(
      _xlfn._xlws.FILTER(
         Tableau3[JP],
         (Tableau3[ITEM]=Tableau210[[#This Row],[NOM]])*
         (Tableau3[Rep.]=Tableau210[[#This Row],[REPERE BUTA]])
      )
   ),
0)</f>
        <v>1</v>
      </c>
      <c r="AH480" s="181">
        <f>IFERROR(VLOOKUP(Tableau210[[#This Row],[OPERATION]],Tableau4[],4,FALSE),"")</f>
        <v>0</v>
      </c>
      <c r="AI480" s="178" cm="1">
        <f t="array" ref="AI480">IFERROR(
   SUM(
      _xlfn._xlws.FILTER(
         Tableau3[BP],
         (Tableau3[ITEM]=Tableau210[[#This Row],[NOM]])*
         (Tableau3[Rep.]=Tableau210[[#This Row],[REPERE BUTA]])
      )
   ),
0)</f>
        <v>0</v>
      </c>
      <c r="AJ480" s="181" t="str">
        <f>IF(Tableau210[[#This Row],[NB JP EMIS]]=1,"1 JP","") &amp; IF(Tableau210[[#This Row],[NB BP EMIS]]=1," 1 BP","")</f>
        <v>1 JP</v>
      </c>
      <c r="AK480" s="178" t="str">
        <f>IF(Tableau210[[#This Row],[NB JP BUTA]]=1,"1 JP","") &amp; IF(Tableau210[[#This Row],[Nb BP BUTA]]=1," 1 BP","") &amp; IF(Tableau210[[#This Row],[Nb BP BUTA]]=2," 2 BP","")</f>
        <v>1 JP</v>
      </c>
      <c r="AL480" s="117" t="s">
        <v>103</v>
      </c>
      <c r="AM480" s="117">
        <f>IFERROR(+VLOOKUP(AY480,Tiges!$G$4:$I$569,3,FALSE),"")</f>
        <v>27</v>
      </c>
      <c r="AN480" s="48"/>
      <c r="AO480" s="117">
        <v>4</v>
      </c>
      <c r="AP480" s="177" cm="1">
        <f t="array" ref="AP4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80" s="117" t="s">
        <v>2163</v>
      </c>
      <c r="AS480" s="177" t="str" cm="1">
        <f t="array" ref="AS4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80" s="117" t="s">
        <v>1123</v>
      </c>
      <c r="AV480" s="177" t="str" cm="1">
        <f t="array" ref="AV4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0" s="117"/>
      <c r="AY480" s="117" cm="1">
        <f t="array" ref="AY480">IFERROR(_xlfn.XLOOKUP(Tableau210[[#This Row],[DN DONNEES BUTA ]]&amp;Tableau210[[#This Row],[PN DONNEES BUTA]],Tiges!$B$4:$B$79&amp;Tiges!$C$4:$C$79,Tiges!$G$4:$G$79),"")</f>
        <v>16</v>
      </c>
      <c r="AZ480" s="117"/>
      <c r="BA480" s="117" cm="1">
        <f t="array" ref="BA480">IFERROR(_xlfn.XLOOKUP(Tableau210[[#This Row],[DN DONNEES BUTA ]]&amp;Tableau210[[#This Row],[PN DONNEES BUTA]],Tiges!$B$4:$B$79&amp;Tiges!$C$4:$C$79,Tiges!$H$4:$H$79),"")</f>
        <v>90</v>
      </c>
      <c r="BB480" s="117"/>
      <c r="BC480" s="182">
        <f>IFERROR(VLOOKUP(Tableau210[[#This Row],[OPERATION]],Tableau4[],2,FALSE),"")</f>
        <v>2</v>
      </c>
      <c r="BD480" s="177" cm="1">
        <f t="array" ref="BD480">IFERROR(
   SUM(
      _xlfn._xlws.FILTER(
         Tableau3[Nb Platinage Joint],
         (Tableau3[ITEM]=Tableau210[[#This Row],[NOM]])*
         (Tableau3[Rep.]=Tableau210[[#This Row],[REPERE BUTA]])
      )
   ),
0)</f>
        <v>2</v>
      </c>
      <c r="BE480" s="182">
        <f>IFERROR(VLOOKUP(Tableau210[[#This Row],[OPERATION]],Tableau4[],3,FALSE),"")</f>
        <v>1</v>
      </c>
      <c r="BF480" s="177" cm="1">
        <f t="array" ref="BF480">IFERROR(
   SUM(
      _xlfn._xlws.FILTER(
         Tableau3[Joint Définitif Nb],
         (Tableau3[ITEM]=Tableau210[[#This Row],[NOM]])*
         (Tableau3[Rep.]=Tableau210[[#This Row],[REPERE BUTA]])
      )
   ),
0)</f>
        <v>1</v>
      </c>
      <c r="BG480" s="117" t="s">
        <v>129</v>
      </c>
      <c r="BH480" s="177" t="str" cm="1">
        <f t="array" ref="BH4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0" s="117" t="s">
        <v>2268</v>
      </c>
      <c r="BK480" s="117" t="s">
        <v>37</v>
      </c>
      <c r="BL480" s="167" t="s">
        <v>2380</v>
      </c>
      <c r="BM480" s="167"/>
      <c r="BN480" s="117"/>
      <c r="BO480" s="117"/>
      <c r="BP480" s="158"/>
      <c r="BQ480" s="158"/>
      <c r="BR480" s="158"/>
      <c r="BS480" s="48"/>
      <c r="BT480" s="48"/>
      <c r="BU480" s="48"/>
      <c r="BV480" s="48"/>
      <c r="BW480" s="48"/>
      <c r="BX480" s="48"/>
    </row>
    <row r="481" spans="1:76" ht="15.75" hidden="1" x14ac:dyDescent="0.25">
      <c r="A481" s="48" t="e" cm="1">
        <f t="array" ref="A481">_xlfn.XLOOKUP(Tableau210[[#This Row],[NOM]]&amp;Tableau210[[#This Row],[REPERE BUTA]],[6]!Tableau16[POSTE TECHNIQUE]&amp;[6]!Tableau16[Repere ADM],[6]!Tableau16[NUMERO CLIENT])</f>
        <v>#N/A</v>
      </c>
      <c r="B481" s="48" t="e" cm="1">
        <f t="array" ref="B481">_xlfn.XLOOKUP(Tableau210[[#This Row],[NOM]]&amp;Tableau210[[#This Row],[REPERE BUTA]],[6]!Tableau16[POSTE TECHNIQUE]&amp;[6]!Tableau16[Repere REF],[6]!Tableau16[NUMERO CLIENT])</f>
        <v>#N/A</v>
      </c>
      <c r="C481" s="48" cm="1">
        <f t="array" ref="C481">_xlfn.XLOOKUP(Tableau210[[#This Row],[NOM]]&amp;Tableau210[[#This Row],[Repere Ubleam]],[7]Sheet1!$C$2:$C$2995&amp;[7]Sheet1!$I$2:$I$2995,[7]Sheet1!$A$2:$A$2995)</f>
        <v>456</v>
      </c>
      <c r="D481" s="48" t="str">
        <f>C481&amp;""</f>
        <v>456</v>
      </c>
      <c r="E481" s="48" t="e">
        <v>#N/A</v>
      </c>
      <c r="F481" s="48" t="e">
        <v>#N/A</v>
      </c>
      <c r="G481" s="187" t="s">
        <v>1410</v>
      </c>
      <c r="H481" s="158" t="s">
        <v>1067</v>
      </c>
      <c r="I481" s="158" t="s">
        <v>80</v>
      </c>
      <c r="J481" s="158" t="s">
        <v>1071</v>
      </c>
      <c r="K481" s="158" t="str">
        <f>_xlfn.XLOOKUP(Tableau210[[#This Row],[NOM]],[8]LUT!$I$5:$I$301,[8]LUT!$N$5:$N$301)</f>
        <v xml:space="preserve">Echangeur </v>
      </c>
      <c r="L481" s="158" t="s">
        <v>81</v>
      </c>
      <c r="M481" s="119"/>
      <c r="N481" s="119" t="s">
        <v>81</v>
      </c>
      <c r="O481" s="119"/>
      <c r="P481" s="119"/>
      <c r="Q481" s="119"/>
      <c r="R481" s="119"/>
      <c r="S481" s="119"/>
      <c r="T481" s="119"/>
      <c r="U481" s="119"/>
      <c r="V481" s="119"/>
      <c r="W481" s="148">
        <v>50</v>
      </c>
      <c r="X481" s="207" cm="1">
        <f t="array" ref="X4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8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81" s="148">
        <v>50</v>
      </c>
      <c r="AA481" s="207" cm="1">
        <f t="array" ref="AA4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8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1" s="48"/>
      <c r="AD481" s="117" t="s">
        <v>2196</v>
      </c>
      <c r="AE481" s="119"/>
      <c r="AF481" s="181">
        <f>IFERROR(VLOOKUP(Tableau210[[#This Row],[OPERATION]],Tableau4[],5,FALSE),"")</f>
        <v>0</v>
      </c>
      <c r="AG481" s="178" cm="1">
        <f t="array" ref="AG481">IFERROR(
   SUM(
      _xlfn._xlws.FILTER(
         Tableau3[JP],
         (Tableau3[ITEM]=Tableau210[[#This Row],[NOM]])*
         (Tableau3[Rep.]=Tableau210[[#This Row],[REPERE BUTA]])
      )
   ),
0)</f>
        <v>0</v>
      </c>
      <c r="AH481" s="181">
        <f>IFERROR(VLOOKUP(Tableau210[[#This Row],[OPERATION]],Tableau4[],4,FALSE),"")</f>
        <v>0</v>
      </c>
      <c r="AI481" s="178" cm="1">
        <f t="array" ref="AI481">IFERROR(
   SUM(
      _xlfn._xlws.FILTER(
         Tableau3[BP],
         (Tableau3[ITEM]=Tableau210[[#This Row],[NOM]])*
         (Tableau3[Rep.]=Tableau210[[#This Row],[REPERE BUTA]])
      )
   ),
0)</f>
        <v>0</v>
      </c>
      <c r="AJ481" s="181" t="str">
        <f>IF(Tableau210[[#This Row],[NB JP EMIS]]=1,"1 JP","") &amp; IF(Tableau210[[#This Row],[NB BP EMIS]]=1," 1 BP","")</f>
        <v/>
      </c>
      <c r="AK481" s="178" t="str">
        <f>IF(Tableau210[[#This Row],[NB JP BUTA]]=1,"1 JP","") &amp; IF(Tableau210[[#This Row],[Nb BP BUTA]]=1," 1 BP","") &amp; IF(Tableau210[[#This Row],[Nb BP BUTA]]=2," 2 BP","")</f>
        <v/>
      </c>
      <c r="AL481" s="117" t="s">
        <v>103</v>
      </c>
      <c r="AM481" s="117">
        <f>IFERROR(+VLOOKUP(AY481,Tiges!$G$4:$I$569,3,FALSE),"")</f>
        <v>27</v>
      </c>
      <c r="AN481" s="48"/>
      <c r="AO481" s="117">
        <v>8</v>
      </c>
      <c r="AP481" s="177" cm="1">
        <f t="array" ref="AP4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81" s="117" t="s">
        <v>2163</v>
      </c>
      <c r="AS481" s="177" t="str" cm="1">
        <f t="array" ref="AS4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81" s="117" t="s">
        <v>1123</v>
      </c>
      <c r="AV481" s="177" t="str" cm="1">
        <f t="array" ref="AV4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1" s="117"/>
      <c r="AY481" s="117" cm="1">
        <f t="array" ref="AY481">IFERROR(_xlfn.XLOOKUP(Tableau210[[#This Row],[DN DONNEES BUTA ]]&amp;Tableau210[[#This Row],[PN DONNEES BUTA]],Tiges!$B$4:$B$79&amp;Tiges!$C$4:$C$79,Tiges!$G$4:$G$79),"")</f>
        <v>16</v>
      </c>
      <c r="AZ481" s="117"/>
      <c r="BA481" s="117" cm="1">
        <f t="array" ref="BA481">IFERROR(_xlfn.XLOOKUP(Tableau210[[#This Row],[DN DONNEES BUTA ]]&amp;Tableau210[[#This Row],[PN DONNEES BUTA]],Tiges!$B$4:$B$79&amp;Tiges!$C$4:$C$79,Tiges!$H$4:$H$79),"")</f>
        <v>90</v>
      </c>
      <c r="BB481" s="117"/>
      <c r="BC481" s="182">
        <f>IFERROR(VLOOKUP(Tableau210[[#This Row],[OPERATION]],Tableau4[],2,FALSE),"")</f>
        <v>0</v>
      </c>
      <c r="BD481" s="177" cm="1">
        <f t="array" ref="BD481">IFERROR(
   SUM(
      _xlfn._xlws.FILTER(
         Tableau3[Nb Platinage Joint],
         (Tableau3[ITEM]=Tableau210[[#This Row],[NOM]])*
         (Tableau3[Rep.]=Tableau210[[#This Row],[REPERE BUTA]])
      )
   ),
0)</f>
        <v>0</v>
      </c>
      <c r="BE481" s="182">
        <f>IFERROR(VLOOKUP(Tableau210[[#This Row],[OPERATION]],Tableau4[],3,FALSE),"")</f>
        <v>1</v>
      </c>
      <c r="BF481" s="177" cm="1">
        <f t="array" ref="BF481">IFERROR(
   SUM(
      _xlfn._xlws.FILTER(
         Tableau3[Joint Définitif Nb],
         (Tableau3[ITEM]=Tableau210[[#This Row],[NOM]])*
         (Tableau3[Rep.]=Tableau210[[#This Row],[REPERE BUTA]])
      )
   ),
0)</f>
        <v>1</v>
      </c>
      <c r="BG481" s="117" t="s">
        <v>129</v>
      </c>
      <c r="BH481" s="177" t="str" cm="1">
        <f t="array" ref="BH4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1" s="117" t="s">
        <v>2268</v>
      </c>
      <c r="BK481" s="117" t="s">
        <v>37</v>
      </c>
      <c r="BL481" s="167" t="s">
        <v>2380</v>
      </c>
      <c r="BM481" s="167"/>
      <c r="BN481" s="117"/>
      <c r="BO481" s="117"/>
      <c r="BP481" s="158"/>
      <c r="BQ481" s="158"/>
      <c r="BR481" s="158"/>
      <c r="BS481" s="48"/>
      <c r="BT481" s="48"/>
      <c r="BU481" s="48"/>
      <c r="BV481" s="48"/>
      <c r="BW481" s="48"/>
      <c r="BX481" s="48"/>
    </row>
    <row r="482" spans="1:76" ht="15.75" hidden="1" x14ac:dyDescent="0.25">
      <c r="A482" s="48" t="e" cm="1">
        <f t="array" ref="A482">_xlfn.XLOOKUP(Tableau210[[#This Row],[NOM]]&amp;Tableau210[[#This Row],[REPERE BUTA]],[6]!Tableau16[POSTE TECHNIQUE]&amp;[6]!Tableau16[Repere ADM],[6]!Tableau16[NUMERO CLIENT])</f>
        <v>#N/A</v>
      </c>
      <c r="B482" s="48" t="e" cm="1">
        <f t="array" ref="B482">_xlfn.XLOOKUP(Tableau210[[#This Row],[NOM]]&amp;Tableau210[[#This Row],[REPERE BUTA]],[6]!Tableau16[POSTE TECHNIQUE]&amp;[6]!Tableau16[Repere REF],[6]!Tableau16[NUMERO CLIENT])</f>
        <v>#N/A</v>
      </c>
      <c r="C482" s="48" cm="1">
        <f t="array" ref="C482">_xlfn.XLOOKUP(Tableau210[[#This Row],[NOM]]&amp;Tableau210[[#This Row],[Repere Ubleam]],[7]Sheet1!$C$2:$C$2995&amp;[7]Sheet1!$I$2:$I$2995,[7]Sheet1!$A$2:$A$2995)</f>
        <v>457</v>
      </c>
      <c r="D482" s="48" t="str">
        <f>C482&amp;""</f>
        <v>457</v>
      </c>
      <c r="E482" s="48" t="e">
        <v>#N/A</v>
      </c>
      <c r="F482" s="48" t="e">
        <v>#N/A</v>
      </c>
      <c r="G482" s="187" t="s">
        <v>1410</v>
      </c>
      <c r="H482" s="158" t="s">
        <v>1067</v>
      </c>
      <c r="I482" s="158" t="s">
        <v>80</v>
      </c>
      <c r="J482" s="158" t="s">
        <v>1071</v>
      </c>
      <c r="K482" s="158" t="str">
        <f>_xlfn.XLOOKUP(Tableau210[[#This Row],[NOM]],[8]LUT!$I$5:$I$301,[8]LUT!$N$5:$N$301)</f>
        <v xml:space="preserve">Echangeur </v>
      </c>
      <c r="L482" s="158" t="s">
        <v>82</v>
      </c>
      <c r="M482" s="119"/>
      <c r="N482" s="119" t="s">
        <v>82</v>
      </c>
      <c r="O482" s="119"/>
      <c r="P482" s="119"/>
      <c r="Q482" s="119"/>
      <c r="R482" s="119"/>
      <c r="S482" s="119"/>
      <c r="T482" s="119"/>
      <c r="U482" s="119"/>
      <c r="V482" s="119"/>
      <c r="W482" s="148">
        <v>50</v>
      </c>
      <c r="X482" s="207" cm="1">
        <f t="array" ref="X4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8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82" s="148">
        <v>20</v>
      </c>
      <c r="AA482" s="207" cm="1">
        <f t="array" ref="AA4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8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2" s="48"/>
      <c r="AD482" s="117" t="s">
        <v>2197</v>
      </c>
      <c r="AE482" s="119"/>
      <c r="AF482" s="181">
        <f>IFERROR(VLOOKUP(Tableau210[[#This Row],[OPERATION]],Tableau4[],5,FALSE),"")</f>
        <v>0</v>
      </c>
      <c r="AG482" s="178" cm="1">
        <f t="array" ref="AG482">IFERROR(
   SUM(
      _xlfn._xlws.FILTER(
         Tableau3[JP],
         (Tableau3[ITEM]=Tableau210[[#This Row],[NOM]])*
         (Tableau3[Rep.]=Tableau210[[#This Row],[REPERE BUTA]])
      )
   ),
0)</f>
        <v>0</v>
      </c>
      <c r="AH482" s="181">
        <f>IFERROR(VLOOKUP(Tableau210[[#This Row],[OPERATION]],Tableau4[],4,FALSE),"")</f>
        <v>1</v>
      </c>
      <c r="AI482" s="178" cm="1">
        <f t="array" ref="AI482">IFERROR(
   SUM(
      _xlfn._xlws.FILTER(
         Tableau3[BP],
         (Tableau3[ITEM]=Tableau210[[#This Row],[NOM]])*
         (Tableau3[Rep.]=Tableau210[[#This Row],[REPERE BUTA]])
      )
   ),
0)</f>
        <v>1</v>
      </c>
      <c r="AJ482" s="181" t="str">
        <f>IF(Tableau210[[#This Row],[NB JP EMIS]]=1,"1 JP","") &amp; IF(Tableau210[[#This Row],[NB BP EMIS]]=1," 1 BP","")</f>
        <v xml:space="preserve"> 1 BP</v>
      </c>
      <c r="AK482" s="178" t="str">
        <f>IF(Tableau210[[#This Row],[NB JP BUTA]]=1,"1 JP","") &amp; IF(Tableau210[[#This Row],[Nb BP BUTA]]=1," 1 BP","") &amp; IF(Tableau210[[#This Row],[Nb BP BUTA]]=2," 2 BP","")</f>
        <v xml:space="preserve"> 1 BP</v>
      </c>
      <c r="AL482" s="117" t="s">
        <v>103</v>
      </c>
      <c r="AM482" s="117">
        <f>IFERROR(+VLOOKUP(AY482,Tiges!$G$4:$I$569,3,FALSE),"")</f>
        <v>27</v>
      </c>
      <c r="AN482" s="48"/>
      <c r="AO482" s="117">
        <v>4</v>
      </c>
      <c r="AP482" s="177" cm="1">
        <f t="array" ref="AP4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82" s="117" t="s">
        <v>2163</v>
      </c>
      <c r="AS482" s="177" t="str" cm="1">
        <f t="array" ref="AS4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82" s="117" t="s">
        <v>1123</v>
      </c>
      <c r="AV482" s="177" t="str" cm="1">
        <f t="array" ref="AV4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2" s="117"/>
      <c r="AY482" s="117" cm="1">
        <f t="array" ref="AY482">IFERROR(_xlfn.XLOOKUP(Tableau210[[#This Row],[DN DONNEES BUTA ]]&amp;Tableau210[[#This Row],[PN DONNEES BUTA]],Tiges!$B$4:$B$79&amp;Tiges!$C$4:$C$79,Tiges!$G$4:$G$79),"")</f>
        <v>16</v>
      </c>
      <c r="AZ482" s="117"/>
      <c r="BA482" s="117" cm="1">
        <f t="array" ref="BA482">IFERROR(_xlfn.XLOOKUP(Tableau210[[#This Row],[DN DONNEES BUTA ]]&amp;Tableau210[[#This Row],[PN DONNEES BUTA]],Tiges!$B$4:$B$79&amp;Tiges!$C$4:$C$79,Tiges!$H$4:$H$79),"")</f>
        <v>90</v>
      </c>
      <c r="BB482" s="117"/>
      <c r="BC482" s="182">
        <f>IFERROR(VLOOKUP(Tableau210[[#This Row],[OPERATION]],Tableau4[],2,FALSE),"")</f>
        <v>1</v>
      </c>
      <c r="BD482" s="177" cm="1">
        <f t="array" ref="BD482">IFERROR(
   SUM(
      _xlfn._xlws.FILTER(
         Tableau3[Nb Platinage Joint],
         (Tableau3[ITEM]=Tableau210[[#This Row],[NOM]])*
         (Tableau3[Rep.]=Tableau210[[#This Row],[REPERE BUTA]])
      )
   ),
0)</f>
        <v>1</v>
      </c>
      <c r="BE482" s="182">
        <f>IFERROR(VLOOKUP(Tableau210[[#This Row],[OPERATION]],Tableau4[],3,FALSE),"")</f>
        <v>1</v>
      </c>
      <c r="BF482" s="177" cm="1">
        <f t="array" ref="BF482">IFERROR(
   SUM(
      _xlfn._xlws.FILTER(
         Tableau3[Joint Définitif Nb],
         (Tableau3[ITEM]=Tableau210[[#This Row],[NOM]])*
         (Tableau3[Rep.]=Tableau210[[#This Row],[REPERE BUTA]])
      )
   ),
0)</f>
        <v>1</v>
      </c>
      <c r="BG482" s="117" t="s">
        <v>129</v>
      </c>
      <c r="BH482" s="177" t="str" cm="1">
        <f t="array" ref="BH4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2" s="117" t="s">
        <v>2268</v>
      </c>
      <c r="BK482" s="117" t="s">
        <v>37</v>
      </c>
      <c r="BL482" s="167" t="s">
        <v>2380</v>
      </c>
      <c r="BM482" s="167"/>
      <c r="BN482" s="117"/>
      <c r="BO482" s="117"/>
      <c r="BP482" s="158"/>
      <c r="BQ482" s="158"/>
      <c r="BR482" s="158"/>
      <c r="BS482" s="48"/>
      <c r="BT482" s="48"/>
      <c r="BU482" s="48"/>
      <c r="BV482" s="48"/>
      <c r="BW482" s="48"/>
      <c r="BX482" s="48"/>
    </row>
    <row r="483" spans="1:76" ht="15.75" hidden="1" x14ac:dyDescent="0.25">
      <c r="A483" s="48" t="e" cm="1">
        <f t="array" ref="A483">_xlfn.XLOOKUP(Tableau210[[#This Row],[NOM]]&amp;Tableau210[[#This Row],[REPERE BUTA]],[6]!Tableau16[POSTE TECHNIQUE]&amp;[6]!Tableau16[Repere ADM],[6]!Tableau16[NUMERO CLIENT])</f>
        <v>#N/A</v>
      </c>
      <c r="B483" s="48" t="e" cm="1">
        <f t="array" ref="B483">_xlfn.XLOOKUP(Tableau210[[#This Row],[NOM]]&amp;Tableau210[[#This Row],[REPERE BUTA]],[6]!Tableau16[POSTE TECHNIQUE]&amp;[6]!Tableau16[Repere REF],[6]!Tableau16[NUMERO CLIENT])</f>
        <v>#N/A</v>
      </c>
      <c r="C483" s="48" cm="1">
        <f t="array" ref="C483">_xlfn.XLOOKUP(Tableau210[[#This Row],[NOM]]&amp;Tableau210[[#This Row],[Repere Ubleam]],[7]Sheet1!$C$2:$C$2995&amp;[7]Sheet1!$I$2:$I$2995,[7]Sheet1!$A$2:$A$2995)</f>
        <v>458</v>
      </c>
      <c r="D483" s="48" t="str">
        <f>C483&amp;""</f>
        <v>458</v>
      </c>
      <c r="E483" s="48" t="e">
        <v>#N/A</v>
      </c>
      <c r="F483" s="48" t="e">
        <v>#N/A</v>
      </c>
      <c r="G483" s="187" t="s">
        <v>1410</v>
      </c>
      <c r="H483" s="158" t="s">
        <v>1067</v>
      </c>
      <c r="I483" s="158" t="s">
        <v>80</v>
      </c>
      <c r="J483" s="158" t="s">
        <v>1071</v>
      </c>
      <c r="K483" s="158" t="str">
        <f>_xlfn.XLOOKUP(Tableau210[[#This Row],[NOM]],[8]LUT!$I$5:$I$301,[8]LUT!$N$5:$N$301)</f>
        <v xml:space="preserve">Echangeur </v>
      </c>
      <c r="L483" s="158" t="s">
        <v>112</v>
      </c>
      <c r="M483" s="158" t="s">
        <v>1276</v>
      </c>
      <c r="N483" s="158" t="s">
        <v>1276</v>
      </c>
      <c r="O483" s="119"/>
      <c r="P483" s="119"/>
      <c r="Q483" s="119"/>
      <c r="R483" s="119"/>
      <c r="S483" s="119"/>
      <c r="T483" s="119"/>
      <c r="U483" s="119"/>
      <c r="V483" s="119"/>
      <c r="W483" s="148">
        <v>50</v>
      </c>
      <c r="X483" s="207" cm="1">
        <f t="array" ref="X4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8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83" s="148">
        <v>20</v>
      </c>
      <c r="AA483" s="207" cm="1">
        <f t="array" ref="AA4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8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3" s="48"/>
      <c r="AD483" s="117" t="s">
        <v>2196</v>
      </c>
      <c r="AE483" s="119"/>
      <c r="AF483" s="181">
        <f>IFERROR(VLOOKUP(Tableau210[[#This Row],[OPERATION]],Tableau4[],5,FALSE),"")</f>
        <v>0</v>
      </c>
      <c r="AG483" s="178" cm="1">
        <f t="array" ref="AG483">IFERROR(
   SUM(
      _xlfn._xlws.FILTER(
         Tableau3[JP],
         (Tableau3[ITEM]=Tableau210[[#This Row],[NOM]])*
         (Tableau3[Rep.]=Tableau210[[#This Row],[REPERE BUTA]])
      )
   ),
0)</f>
        <v>0</v>
      </c>
      <c r="AH483" s="181">
        <f>IFERROR(VLOOKUP(Tableau210[[#This Row],[OPERATION]],Tableau4[],4,FALSE),"")</f>
        <v>0</v>
      </c>
      <c r="AI483" s="178" cm="1">
        <f t="array" ref="AI483">IFERROR(
   SUM(
      _xlfn._xlws.FILTER(
         Tableau3[BP],
         (Tableau3[ITEM]=Tableau210[[#This Row],[NOM]])*
         (Tableau3[Rep.]=Tableau210[[#This Row],[REPERE BUTA]])
      )
   ),
0)</f>
        <v>0</v>
      </c>
      <c r="AJ483" s="181" t="str">
        <f>IF(Tableau210[[#This Row],[NB JP EMIS]]=1,"1 JP","") &amp; IF(Tableau210[[#This Row],[NB BP EMIS]]=1," 1 BP","")</f>
        <v/>
      </c>
      <c r="AK483" s="178" t="str">
        <f>IF(Tableau210[[#This Row],[NB JP BUTA]]=1,"1 JP","") &amp; IF(Tableau210[[#This Row],[Nb BP BUTA]]=1," 1 BP","") &amp; IF(Tableau210[[#This Row],[Nb BP BUTA]]=2," 2 BP","")</f>
        <v/>
      </c>
      <c r="AL483" s="117" t="s">
        <v>103</v>
      </c>
      <c r="AM483" s="117">
        <f>IFERROR(+VLOOKUP(AY483,Tiges!$G$4:$I$569,3,FALSE),"")</f>
        <v>27</v>
      </c>
      <c r="AN483" s="48"/>
      <c r="AO483" s="117">
        <v>4</v>
      </c>
      <c r="AP483" s="177" cm="1">
        <f t="array" ref="AP4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83" s="117" t="s">
        <v>2163</v>
      </c>
      <c r="AS483" s="177" t="str" cm="1">
        <f t="array" ref="AS4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83" s="117" t="s">
        <v>1123</v>
      </c>
      <c r="AV483" s="177" t="str" cm="1">
        <f t="array" ref="AV4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3" s="117"/>
      <c r="AY483" s="117" cm="1">
        <f t="array" ref="AY483">IFERROR(_xlfn.XLOOKUP(Tableau210[[#This Row],[DN DONNEES BUTA ]]&amp;Tableau210[[#This Row],[PN DONNEES BUTA]],Tiges!$B$4:$B$79&amp;Tiges!$C$4:$C$79,Tiges!$G$4:$G$79),"")</f>
        <v>16</v>
      </c>
      <c r="AZ483" s="117"/>
      <c r="BA483" s="117" cm="1">
        <f t="array" ref="BA483">IFERROR(_xlfn.XLOOKUP(Tableau210[[#This Row],[DN DONNEES BUTA ]]&amp;Tableau210[[#This Row],[PN DONNEES BUTA]],Tiges!$B$4:$B$79&amp;Tiges!$C$4:$C$79,Tiges!$H$4:$H$79),"")</f>
        <v>90</v>
      </c>
      <c r="BB483" s="117"/>
      <c r="BC483" s="182">
        <f>IFERROR(VLOOKUP(Tableau210[[#This Row],[OPERATION]],Tableau4[],2,FALSE),"")</f>
        <v>0</v>
      </c>
      <c r="BD483" s="177" cm="1">
        <f t="array" ref="BD483">IFERROR(
   SUM(
      _xlfn._xlws.FILTER(
         Tableau3[Nb Platinage Joint],
         (Tableau3[ITEM]=Tableau210[[#This Row],[NOM]])*
         (Tableau3[Rep.]=Tableau210[[#This Row],[REPERE BUTA]])
      )
   ),
0)</f>
        <v>0</v>
      </c>
      <c r="BE483" s="182">
        <f>IFERROR(VLOOKUP(Tableau210[[#This Row],[OPERATION]],Tableau4[],3,FALSE),"")</f>
        <v>1</v>
      </c>
      <c r="BF483" s="177" cm="1">
        <f t="array" ref="BF483">IFERROR(
   SUM(
      _xlfn._xlws.FILTER(
         Tableau3[Joint Définitif Nb],
         (Tableau3[ITEM]=Tableau210[[#This Row],[NOM]])*
         (Tableau3[Rep.]=Tableau210[[#This Row],[REPERE BUTA]])
      )
   ),
0)</f>
        <v>2</v>
      </c>
      <c r="BG483" s="117" t="s">
        <v>129</v>
      </c>
      <c r="BH483" s="177" t="str" cm="1">
        <f t="array" ref="BH4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3" s="117" t="s">
        <v>2268</v>
      </c>
      <c r="BK483" s="117" t="s">
        <v>37</v>
      </c>
      <c r="BL483" s="167" t="s">
        <v>2380</v>
      </c>
      <c r="BM483" s="167"/>
      <c r="BN483" s="117"/>
      <c r="BO483" s="117"/>
      <c r="BP483" s="158"/>
      <c r="BQ483" s="158"/>
      <c r="BR483" s="158"/>
      <c r="BS483" s="48"/>
      <c r="BT483" s="48"/>
      <c r="BU483" s="48"/>
      <c r="BV483" s="48"/>
      <c r="BW483" s="48"/>
      <c r="BX483" s="48"/>
    </row>
    <row r="484" spans="1:76" ht="15.75" hidden="1" x14ac:dyDescent="0.25">
      <c r="A484" s="48" t="e" cm="1">
        <f t="array" ref="A484">_xlfn.XLOOKUP(Tableau210[[#This Row],[NOM]]&amp;Tableau210[[#This Row],[REPERE BUTA]],[6]!Tableau16[POSTE TECHNIQUE]&amp;[6]!Tableau16[Repere ADM],[6]!Tableau16[NUMERO CLIENT])</f>
        <v>#N/A</v>
      </c>
      <c r="B484" s="48" t="e" cm="1">
        <f t="array" ref="B484">_xlfn.XLOOKUP(Tableau210[[#This Row],[NOM]]&amp;Tableau210[[#This Row],[REPERE BUTA]],[6]!Tableau16[POSTE TECHNIQUE]&amp;[6]!Tableau16[Repere REF],[6]!Tableau16[NUMERO CLIENT])</f>
        <v>#N/A</v>
      </c>
      <c r="C484" s="48" cm="1">
        <f t="array" ref="C484">_xlfn.XLOOKUP(Tableau210[[#This Row],[NOM]]&amp;Tableau210[[#This Row],[Repere Ubleam]],[7]Sheet1!$C$2:$C$2995&amp;[7]Sheet1!$I$2:$I$2995,[7]Sheet1!$A$2:$A$2995)</f>
        <v>459</v>
      </c>
      <c r="D484" s="48" t="str">
        <f>C484&amp;""</f>
        <v>459</v>
      </c>
      <c r="E484" s="48" t="e">
        <v>#N/A</v>
      </c>
      <c r="F484" s="48" t="e">
        <v>#N/A</v>
      </c>
      <c r="G484" s="187" t="s">
        <v>1410</v>
      </c>
      <c r="H484" s="158" t="s">
        <v>1067</v>
      </c>
      <c r="I484" s="158" t="s">
        <v>80</v>
      </c>
      <c r="J484" s="158" t="s">
        <v>1071</v>
      </c>
      <c r="K484" s="158" t="str">
        <f>_xlfn.XLOOKUP(Tableau210[[#This Row],[NOM]],[8]LUT!$I$5:$I$301,[8]LUT!$N$5:$N$301)</f>
        <v xml:space="preserve">Echangeur </v>
      </c>
      <c r="L484" s="158" t="s">
        <v>112</v>
      </c>
      <c r="M484" s="158" t="s">
        <v>1273</v>
      </c>
      <c r="N484" s="158" t="s">
        <v>1273</v>
      </c>
      <c r="O484" s="119"/>
      <c r="P484" s="119"/>
      <c r="Q484" s="119"/>
      <c r="R484" s="119"/>
      <c r="S484" s="119"/>
      <c r="T484" s="119"/>
      <c r="U484" s="119"/>
      <c r="V484" s="119"/>
      <c r="W484" s="148">
        <v>50</v>
      </c>
      <c r="X484" s="207" cm="1">
        <f t="array" ref="X4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8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84" s="148">
        <v>20</v>
      </c>
      <c r="AA484" s="207" cm="1">
        <f t="array" ref="AA4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8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4" s="48"/>
      <c r="AD484" s="117" t="s">
        <v>2196</v>
      </c>
      <c r="AE484" s="119"/>
      <c r="AF484" s="181">
        <f>IFERROR(VLOOKUP(Tableau210[[#This Row],[OPERATION]],Tableau4[],5,FALSE),"")</f>
        <v>0</v>
      </c>
      <c r="AG484" s="178"/>
      <c r="AH484" s="181">
        <f>IFERROR(VLOOKUP(Tableau210[[#This Row],[OPERATION]],Tableau4[],4,FALSE),"")</f>
        <v>0</v>
      </c>
      <c r="AI484" s="178"/>
      <c r="AJ484" s="181" t="str">
        <f>IF(Tableau210[[#This Row],[NB JP EMIS]]=1,"1 JP","") &amp; IF(Tableau210[[#This Row],[NB BP EMIS]]=1," 1 BP","")</f>
        <v/>
      </c>
      <c r="AK484" s="178"/>
      <c r="AL484" s="117" t="s">
        <v>103</v>
      </c>
      <c r="AM484" s="117">
        <f>IFERROR(+VLOOKUP(AY484,Tiges!$G$4:$I$569,3,FALSE),"")</f>
        <v>27</v>
      </c>
      <c r="AN484" s="48"/>
      <c r="AO484" s="117">
        <v>4</v>
      </c>
      <c r="AP484" s="177" cm="1">
        <f t="array" ref="AP4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84" s="117" t="s">
        <v>2163</v>
      </c>
      <c r="AS484" s="177" t="str" cm="1">
        <f t="array" ref="AS4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84" s="117" t="s">
        <v>1123</v>
      </c>
      <c r="AV484" s="177" t="str" cm="1">
        <f t="array" ref="AV4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4" s="117"/>
      <c r="AY484" s="117" cm="1">
        <f t="array" ref="AY484">IFERROR(_xlfn.XLOOKUP(Tableau210[[#This Row],[DN DONNEES BUTA ]]&amp;Tableau210[[#This Row],[PN DONNEES BUTA]],Tiges!$B$4:$B$79&amp;Tiges!$C$4:$C$79,Tiges!$G$4:$G$79),"")</f>
        <v>16</v>
      </c>
      <c r="AZ484" s="117"/>
      <c r="BA484" s="117" cm="1">
        <f t="array" ref="BA484">IFERROR(_xlfn.XLOOKUP(Tableau210[[#This Row],[DN DONNEES BUTA ]]&amp;Tableau210[[#This Row],[PN DONNEES BUTA]],Tiges!$B$4:$B$79&amp;Tiges!$C$4:$C$79,Tiges!$H$4:$H$79),"")</f>
        <v>90</v>
      </c>
      <c r="BB484" s="117"/>
      <c r="BC484" s="182">
        <f>IFERROR(VLOOKUP(Tableau210[[#This Row],[OPERATION]],Tableau4[],2,FALSE),"")</f>
        <v>0</v>
      </c>
      <c r="BD484" s="177"/>
      <c r="BE484" s="182">
        <f>IFERROR(VLOOKUP(Tableau210[[#This Row],[OPERATION]],Tableau4[],3,FALSE),"")</f>
        <v>1</v>
      </c>
      <c r="BF484" s="177"/>
      <c r="BG484" s="117" t="s">
        <v>129</v>
      </c>
      <c r="BH484" s="177" t="str" cm="1">
        <f t="array" ref="BH4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4" s="117" t="s">
        <v>2268</v>
      </c>
      <c r="BK484" s="117" t="s">
        <v>37</v>
      </c>
      <c r="BL484" s="167" t="s">
        <v>2380</v>
      </c>
      <c r="BM484" s="167"/>
      <c r="BN484" s="117"/>
      <c r="BO484" s="117"/>
      <c r="BP484" s="158"/>
      <c r="BQ484" s="158"/>
      <c r="BR484" s="158"/>
      <c r="BS484" s="48"/>
      <c r="BT484" s="48"/>
      <c r="BU484" s="48"/>
      <c r="BV484" s="48"/>
      <c r="BW484" s="48"/>
      <c r="BX484" s="48"/>
    </row>
    <row r="485" spans="1:76" ht="15.75" hidden="1" x14ac:dyDescent="0.25">
      <c r="A485" s="48" t="e" cm="1">
        <f t="array" ref="A485">_xlfn.XLOOKUP(Tableau210[[#This Row],[NOM]]&amp;Tableau210[[#This Row],[REPERE BUTA]],[6]!Tableau16[POSTE TECHNIQUE]&amp;[6]!Tableau16[Repere ADM],[6]!Tableau16[NUMERO CLIENT])</f>
        <v>#N/A</v>
      </c>
      <c r="B485" s="48" t="e" cm="1">
        <f t="array" ref="B485">_xlfn.XLOOKUP(Tableau210[[#This Row],[NOM]]&amp;Tableau210[[#This Row],[REPERE BUTA]],[6]!Tableau16[POSTE TECHNIQUE]&amp;[6]!Tableau16[Repere REF],[6]!Tableau16[NUMERO CLIENT])</f>
        <v>#N/A</v>
      </c>
      <c r="C485" s="48" cm="1">
        <f t="array" ref="C485">_xlfn.XLOOKUP(Tableau210[[#This Row],[NOM]]&amp;Tableau210[[#This Row],[Repere Ubleam]],[7]Sheet1!$C$2:$C$2995&amp;[7]Sheet1!$I$2:$I$2995,[7]Sheet1!$A$2:$A$2995)</f>
        <v>460</v>
      </c>
      <c r="D485" s="48" t="str">
        <f>C485&amp;""</f>
        <v>460</v>
      </c>
      <c r="E485" s="48" t="e">
        <v>#N/A</v>
      </c>
      <c r="F485" s="48" t="e">
        <v>#N/A</v>
      </c>
      <c r="G485" s="187" t="s">
        <v>1410</v>
      </c>
      <c r="H485" s="158" t="s">
        <v>1067</v>
      </c>
      <c r="I485" s="158" t="s">
        <v>80</v>
      </c>
      <c r="J485" s="158" t="s">
        <v>1071</v>
      </c>
      <c r="K485" s="158" t="str">
        <f>_xlfn.XLOOKUP(Tableau210[[#This Row],[NOM]],[8]LUT!$I$5:$I$301,[8]LUT!$N$5:$N$301)</f>
        <v xml:space="preserve">Echangeur </v>
      </c>
      <c r="L485" s="158" t="s">
        <v>105</v>
      </c>
      <c r="M485" s="119"/>
      <c r="N485" s="119" t="s">
        <v>105</v>
      </c>
      <c r="O485" s="119"/>
      <c r="P485" s="119"/>
      <c r="Q485" s="119"/>
      <c r="R485" s="119"/>
      <c r="S485" s="119"/>
      <c r="T485" s="119"/>
      <c r="U485" s="119"/>
      <c r="V485" s="119"/>
      <c r="W485" s="148">
        <v>150</v>
      </c>
      <c r="X485" s="207" cm="1">
        <f t="array" ref="X4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48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85" s="148">
        <v>20</v>
      </c>
      <c r="AA485" s="207" cm="1">
        <f t="array" ref="AA4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8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5" s="48"/>
      <c r="AD485" s="117" t="s">
        <v>2103</v>
      </c>
      <c r="AE485" s="119"/>
      <c r="AF485" s="181">
        <f>IFERROR(VLOOKUP(Tableau210[[#This Row],[OPERATION]],Tableau4[],5,FALSE),"")</f>
        <v>1</v>
      </c>
      <c r="AG485" s="178" cm="1">
        <f t="array" ref="AG485">IFERROR(
   SUM(
      _xlfn._xlws.FILTER(
         Tableau3[JP],
         (Tableau3[ITEM]=Tableau210[[#This Row],[NOM]])*
         (Tableau3[Rep.]=Tableau210[[#This Row],[REPERE BUTA]])
      )
   ),
0)</f>
        <v>1</v>
      </c>
      <c r="AH485" s="181">
        <f>IFERROR(VLOOKUP(Tableau210[[#This Row],[OPERATION]],Tableau4[],4,FALSE),"")</f>
        <v>0</v>
      </c>
      <c r="AI485" s="178" cm="1">
        <f t="array" ref="AI485">IFERROR(
   SUM(
      _xlfn._xlws.FILTER(
         Tableau3[BP],
         (Tableau3[ITEM]=Tableau210[[#This Row],[NOM]])*
         (Tableau3[Rep.]=Tableau210[[#This Row],[REPERE BUTA]])
      )
   ),
0)</f>
        <v>0</v>
      </c>
      <c r="AJ485" s="181" t="str">
        <f>IF(Tableau210[[#This Row],[NB JP EMIS]]=1,"1 JP","") &amp; IF(Tableau210[[#This Row],[NB BP EMIS]]=1," 1 BP","")</f>
        <v>1 JP</v>
      </c>
      <c r="AK485" s="178" t="str">
        <f>IF(Tableau210[[#This Row],[NB JP BUTA]]=1,"1 JP","") &amp; IF(Tableau210[[#This Row],[Nb BP BUTA]]=1," 1 BP","") &amp; IF(Tableau210[[#This Row],[Nb BP BUTA]]=2," 2 BP","")</f>
        <v>1 JP</v>
      </c>
      <c r="AL485" s="117" t="s">
        <v>103</v>
      </c>
      <c r="AM485" s="117">
        <f>IFERROR(+VLOOKUP(AY485,Tiges!$G$4:$I$569,3,FALSE),"")</f>
        <v>32</v>
      </c>
      <c r="AN485" s="48"/>
      <c r="AO485" s="117">
        <v>4</v>
      </c>
      <c r="AP485" s="177" cm="1">
        <f t="array" ref="AP4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85" s="117" t="s">
        <v>2161</v>
      </c>
      <c r="AS485" s="177" t="str" cm="1">
        <f t="array" ref="AS4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85" s="117" t="s">
        <v>2277</v>
      </c>
      <c r="AV485" s="177" t="str" cm="1">
        <f t="array" ref="AV4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5" s="117"/>
      <c r="AY485" s="117" cm="1">
        <f t="array" ref="AY485">IFERROR(_xlfn.XLOOKUP(Tableau210[[#This Row],[DN DONNEES BUTA ]]&amp;Tableau210[[#This Row],[PN DONNEES BUTA]],Tiges!$B$4:$B$79&amp;Tiges!$C$4:$C$79,Tiges!$G$4:$G$79),"")</f>
        <v>20</v>
      </c>
      <c r="AZ485" s="117"/>
      <c r="BA485" s="117" cm="1">
        <f t="array" ref="BA485">IFERROR(_xlfn.XLOOKUP(Tableau210[[#This Row],[DN DONNEES BUTA ]]&amp;Tableau210[[#This Row],[PN DONNEES BUTA]],Tiges!$B$4:$B$79&amp;Tiges!$C$4:$C$79,Tiges!$H$4:$H$79),"")</f>
        <v>110</v>
      </c>
      <c r="BB485" s="117"/>
      <c r="BC485" s="182">
        <f>IFERROR(VLOOKUP(Tableau210[[#This Row],[OPERATION]],Tableau4[],2,FALSE),"")</f>
        <v>2</v>
      </c>
      <c r="BD485" s="177" cm="1">
        <f t="array" ref="BD485">IFERROR(
   SUM(
      _xlfn._xlws.FILTER(
         Tableau3[Nb Platinage Joint],
         (Tableau3[ITEM]=Tableau210[[#This Row],[NOM]])*
         (Tableau3[Rep.]=Tableau210[[#This Row],[REPERE BUTA]])
      )
   ),
0)</f>
        <v>2</v>
      </c>
      <c r="BE485" s="182">
        <f>IFERROR(VLOOKUP(Tableau210[[#This Row],[OPERATION]],Tableau4[],3,FALSE),"")</f>
        <v>1</v>
      </c>
      <c r="BF485" s="177" cm="1">
        <f t="array" ref="BF485">IFERROR(
   SUM(
      _xlfn._xlws.FILTER(
         Tableau3[Joint Définitif Nb],
         (Tableau3[ITEM]=Tableau210[[#This Row],[NOM]])*
         (Tableau3[Rep.]=Tableau210[[#This Row],[REPERE BUTA]])
      )
   ),
0)</f>
        <v>1</v>
      </c>
      <c r="BG485" s="117" t="s">
        <v>129</v>
      </c>
      <c r="BH485" s="177" t="str" cm="1">
        <f t="array" ref="BH4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5" s="117" t="s">
        <v>2268</v>
      </c>
      <c r="BK485" s="117" t="s">
        <v>37</v>
      </c>
      <c r="BL485" s="167" t="s">
        <v>2380</v>
      </c>
      <c r="BM485" s="167"/>
      <c r="BN485" s="117"/>
      <c r="BO485" s="117"/>
      <c r="BP485" s="158"/>
      <c r="BQ485" s="158"/>
      <c r="BR485" s="158"/>
      <c r="BS485" s="48"/>
      <c r="BT485" s="48"/>
      <c r="BU485" s="48"/>
      <c r="BV485" s="48"/>
      <c r="BW485" s="48"/>
      <c r="BX485" s="48"/>
    </row>
    <row r="486" spans="1:76" s="154" customFormat="1" ht="15.75" hidden="1" x14ac:dyDescent="0.25">
      <c r="A486" s="48" t="e" cm="1">
        <f t="array" ref="A486">_xlfn.XLOOKUP(Tableau210[[#This Row],[NOM]]&amp;Tableau210[[#This Row],[REPERE BUTA]],[6]!Tableau16[POSTE TECHNIQUE]&amp;[6]!Tableau16[Repere ADM],[6]!Tableau16[NUMERO CLIENT])</f>
        <v>#N/A</v>
      </c>
      <c r="B486" s="48" t="e" cm="1">
        <f t="array" ref="B486">_xlfn.XLOOKUP(Tableau210[[#This Row],[NOM]]&amp;Tableau210[[#This Row],[REPERE BUTA]],[6]!Tableau16[POSTE TECHNIQUE]&amp;[6]!Tableau16[Repere REF],[6]!Tableau16[NUMERO CLIENT])</f>
        <v>#N/A</v>
      </c>
      <c r="C486" s="48" cm="1">
        <f t="array" ref="C486">_xlfn.XLOOKUP(Tableau210[[#This Row],[NOM]]&amp;Tableau210[[#This Row],[Repere Ubleam]],[7]Sheet1!$C$2:$C$2995&amp;[7]Sheet1!$I$2:$I$2995,[7]Sheet1!$A$2:$A$2995)</f>
        <v>461</v>
      </c>
      <c r="D486" s="48" t="str">
        <f>C486&amp;""</f>
        <v>461</v>
      </c>
      <c r="E486" s="48" t="e">
        <v>#N/A</v>
      </c>
      <c r="F486" s="48" t="e">
        <v>#N/A</v>
      </c>
      <c r="G486" s="162" t="s">
        <v>1410</v>
      </c>
      <c r="H486" s="161" t="s">
        <v>1067</v>
      </c>
      <c r="I486" s="161" t="s">
        <v>80</v>
      </c>
      <c r="J486" s="161" t="s">
        <v>1071</v>
      </c>
      <c r="K486" s="161" t="str">
        <f>_xlfn.XLOOKUP(Tableau210[[#This Row],[NOM]],[8]LUT!$I$5:$I$301,[8]LUT!$N$5:$N$301)</f>
        <v xml:space="preserve">Echangeur </v>
      </c>
      <c r="L486" s="161" t="s">
        <v>106</v>
      </c>
      <c r="M486" s="150"/>
      <c r="N486" s="150" t="s">
        <v>106</v>
      </c>
      <c r="O486" s="150"/>
      <c r="P486" s="150"/>
      <c r="Q486" s="150"/>
      <c r="R486" s="150"/>
      <c r="S486" s="150"/>
      <c r="T486" s="150"/>
      <c r="U486" s="150"/>
      <c r="V486" s="150"/>
      <c r="W486" s="151">
        <v>50</v>
      </c>
      <c r="X486" s="151" cm="1">
        <f t="array" ref="X4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486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86" s="151">
        <v>20</v>
      </c>
      <c r="AA486" s="151" cm="1">
        <f t="array" ref="AA4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86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6" s="152"/>
      <c r="AD486" s="153" t="s">
        <v>2429</v>
      </c>
      <c r="AE486" s="150"/>
      <c r="AF486" s="150">
        <f>IFERROR(VLOOKUP(Tableau210[[#This Row],[OPERATION]],Tableau4[],5,FALSE),"")</f>
        <v>1</v>
      </c>
      <c r="AG486" s="150" cm="1">
        <f t="array" ref="AG486">IFERROR(
   SUM(
      _xlfn._xlws.FILTER(
         Tableau3[JP],
         (Tableau3[ITEM]=Tableau210[[#This Row],[NOM]])*
         (Tableau3[Rep.]=Tableau210[[#This Row],[REPERE BUTA]])
      )
   ),
0)</f>
        <v>1</v>
      </c>
      <c r="AH486" s="150">
        <f>IFERROR(VLOOKUP(Tableau210[[#This Row],[OPERATION]],Tableau4[],4,FALSE),"")</f>
        <v>0</v>
      </c>
      <c r="AI486" s="150" cm="1">
        <f t="array" ref="AI486">IFERROR(
   SUM(
      _xlfn._xlws.FILTER(
         Tableau3[BP],
         (Tableau3[ITEM]=Tableau210[[#This Row],[NOM]])*
         (Tableau3[Rep.]=Tableau210[[#This Row],[REPERE BUTA]])
      )
   ),
0)</f>
        <v>0</v>
      </c>
      <c r="AJ486" s="150" t="str">
        <f>IF(Tableau210[[#This Row],[NB JP EMIS]]=1,"1 JP","") &amp; IF(Tableau210[[#This Row],[NB BP EMIS]]=1," 1 BP","")</f>
        <v>1 JP</v>
      </c>
      <c r="AK486" s="150" t="str">
        <f>IF(Tableau210[[#This Row],[NB JP BUTA]]=1,"1 JP","") &amp; IF(Tableau210[[#This Row],[Nb BP BUTA]]=1," 1 BP","") &amp; IF(Tableau210[[#This Row],[Nb BP BUTA]]=2," 2 BP","")</f>
        <v>1 JP</v>
      </c>
      <c r="AL486" s="153" t="s">
        <v>103</v>
      </c>
      <c r="AM486" s="153">
        <f>IFERROR(+VLOOKUP(AY486,Tiges!$G$4:$I$569,3,FALSE),"")</f>
        <v>27</v>
      </c>
      <c r="AN486" s="152"/>
      <c r="AO486" s="153">
        <v>4</v>
      </c>
      <c r="AP486" s="153" cm="1">
        <f t="array" ref="AP4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8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86" s="153" t="s">
        <v>2276</v>
      </c>
      <c r="AS486" s="153" t="str" cm="1">
        <f t="array" ref="AS4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8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M16x120</v>
      </c>
      <c r="AU486" s="153" t="s">
        <v>2277</v>
      </c>
      <c r="AV486" s="153" t="str" cm="1">
        <f t="array" ref="AV4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6" s="153"/>
      <c r="AY486" s="153" cm="1">
        <f t="array" ref="AY486">IFERROR(_xlfn.XLOOKUP(Tableau210[[#This Row],[DN DONNEES BUTA ]]&amp;Tableau210[[#This Row],[PN DONNEES BUTA]],Tiges!$B$4:$B$79&amp;Tiges!$C$4:$C$79,Tiges!$G$4:$G$79),"")</f>
        <v>16</v>
      </c>
      <c r="AZ486" s="153"/>
      <c r="BA486" s="153" cm="1">
        <f t="array" ref="BA486">IFERROR(_xlfn.XLOOKUP(Tableau210[[#This Row],[DN DONNEES BUTA ]]&amp;Tableau210[[#This Row],[PN DONNEES BUTA]],Tiges!$B$4:$B$79&amp;Tiges!$C$4:$C$79,Tiges!$H$4:$H$79),"")</f>
        <v>90</v>
      </c>
      <c r="BB486" s="153"/>
      <c r="BC486" s="153">
        <f>IFERROR(VLOOKUP(Tableau210[[#This Row],[OPERATION]],Tableau4[],2,FALSE),"")</f>
        <v>3</v>
      </c>
      <c r="BD486" s="153" cm="1">
        <f t="array" ref="BD486">IFERROR(
   SUM(
      _xlfn._xlws.FILTER(
         Tableau3[Nb Platinage Joint],
         (Tableau3[ITEM]=Tableau210[[#This Row],[NOM]])*
         (Tableau3[Rep.]=Tableau210[[#This Row],[REPERE BUTA]])
      )
   ),
0)</f>
        <v>2</v>
      </c>
      <c r="BE486" s="153">
        <f>IFERROR(VLOOKUP(Tableau210[[#This Row],[OPERATION]],Tableau4[],3,FALSE),"")</f>
        <v>2</v>
      </c>
      <c r="BF486" s="153" cm="1">
        <f t="array" ref="BF486">IFERROR(
   SUM(
      _xlfn._xlws.FILTER(
         Tableau3[Joint Définitif Nb],
         (Tableau3[ITEM]=Tableau210[[#This Row],[NOM]])*
         (Tableau3[Rep.]=Tableau210[[#This Row],[REPERE BUTA]])
      )
   ),
0)</f>
        <v>1</v>
      </c>
      <c r="BG486" s="153" t="s">
        <v>129</v>
      </c>
      <c r="BH486" s="153" t="str" cm="1">
        <f t="array" ref="BH4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8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6" s="153" t="s">
        <v>2268</v>
      </c>
      <c r="BK486" s="153" t="s">
        <v>37</v>
      </c>
      <c r="BL486" s="153" t="s">
        <v>2430</v>
      </c>
      <c r="BM486" s="153" t="s">
        <v>2380</v>
      </c>
      <c r="BN486" s="153"/>
      <c r="BO486" s="153"/>
      <c r="BP486" s="161"/>
      <c r="BQ486" s="161"/>
      <c r="BR486" s="161"/>
      <c r="BS486" s="152"/>
      <c r="BT486" s="152"/>
      <c r="BU486" s="152"/>
      <c r="BV486" s="152"/>
      <c r="BW486" s="152"/>
      <c r="BX486" s="152"/>
    </row>
    <row r="487" spans="1:76" ht="15.75" hidden="1" x14ac:dyDescent="0.25">
      <c r="A487" s="48" t="e" cm="1">
        <f t="array" ref="A487">_xlfn.XLOOKUP(Tableau210[[#This Row],[NOM]]&amp;Tableau210[[#This Row],[REPERE BUTA]],[6]!Tableau16[POSTE TECHNIQUE]&amp;[6]!Tableau16[Repere ADM],[6]!Tableau16[NUMERO CLIENT])</f>
        <v>#N/A</v>
      </c>
      <c r="B487" s="48" t="e" cm="1">
        <f t="array" ref="B487">_xlfn.XLOOKUP(Tableau210[[#This Row],[NOM]]&amp;Tableau210[[#This Row],[REPERE BUTA]],[6]!Tableau16[POSTE TECHNIQUE]&amp;[6]!Tableau16[Repere REF],[6]!Tableau16[NUMERO CLIENT])</f>
        <v>#N/A</v>
      </c>
      <c r="C487" s="48" cm="1">
        <f t="array" ref="C487">_xlfn.XLOOKUP(Tableau210[[#This Row],[NOM]]&amp;Tableau210[[#This Row],[Repere Ubleam]],[7]Sheet1!$C$2:$C$2995&amp;[7]Sheet1!$I$2:$I$2995,[7]Sheet1!$A$2:$A$2995)</f>
        <v>462</v>
      </c>
      <c r="D487" s="48" t="str">
        <f>C487&amp;""</f>
        <v>462</v>
      </c>
      <c r="E487" s="48" t="e">
        <v>#N/A</v>
      </c>
      <c r="F487" s="48" t="e">
        <v>#N/A</v>
      </c>
      <c r="G487" s="187" t="s">
        <v>1410</v>
      </c>
      <c r="H487" s="158" t="s">
        <v>1067</v>
      </c>
      <c r="I487" s="158" t="s">
        <v>80</v>
      </c>
      <c r="J487" s="158" t="s">
        <v>1071</v>
      </c>
      <c r="K487" s="158" t="str">
        <f>_xlfn.XLOOKUP(Tableau210[[#This Row],[NOM]],[8]LUT!$I$5:$I$301,[8]LUT!$N$5:$N$301)</f>
        <v xml:space="preserve">Echangeur </v>
      </c>
      <c r="L487" s="158" t="s">
        <v>107</v>
      </c>
      <c r="M487" s="119"/>
      <c r="N487" s="119" t="s">
        <v>107</v>
      </c>
      <c r="O487" s="119"/>
      <c r="P487" s="119"/>
      <c r="Q487" s="119"/>
      <c r="R487" s="119"/>
      <c r="S487" s="119"/>
      <c r="T487" s="119"/>
      <c r="U487" s="119"/>
      <c r="V487" s="119"/>
      <c r="W487" s="148">
        <v>80</v>
      </c>
      <c r="X487" s="207" cm="1">
        <f t="array" ref="X4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48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87" s="148">
        <v>20</v>
      </c>
      <c r="AA487" s="207" cm="1">
        <f t="array" ref="AA4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8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7" s="48"/>
      <c r="AD487" s="216" t="s">
        <v>2245</v>
      </c>
      <c r="AE487" s="119"/>
      <c r="AF487" s="181">
        <f>IFERROR(VLOOKUP(Tableau210[[#This Row],[OPERATION]],Tableau4[],5,FALSE),"")</f>
        <v>0</v>
      </c>
      <c r="AG487" s="178" cm="1">
        <f t="array" ref="AG487">IFERROR(
   SUM(
      _xlfn._xlws.FILTER(
         Tableau3[JP],
         (Tableau3[ITEM]=Tableau210[[#This Row],[NOM]])*
         (Tableau3[Rep.]=Tableau210[[#This Row],[REPERE BUTA]])
      )
   ),
0)</f>
        <v>0</v>
      </c>
      <c r="AH487" s="181">
        <f>IFERROR(VLOOKUP(Tableau210[[#This Row],[OPERATION]],Tableau4[],4,FALSE),"")</f>
        <v>1</v>
      </c>
      <c r="AI487" s="178" cm="1">
        <f t="array" ref="AI487">IFERROR(
   SUM(
      _xlfn._xlws.FILTER(
         Tableau3[BP],
         (Tableau3[ITEM]=Tableau210[[#This Row],[NOM]])*
         (Tableau3[Rep.]=Tableau210[[#This Row],[REPERE BUTA]])
      )
   ),
0)</f>
        <v>1</v>
      </c>
      <c r="AJ487" s="181" t="s">
        <v>2237</v>
      </c>
      <c r="AK487" s="178" t="str">
        <f>IF(Tableau210[[#This Row],[NB JP BUTA]]=1,"1 JP","") &amp; IF(Tableau210[[#This Row],[Nb BP BUTA]]=1," 1 BP","") &amp; IF(Tableau210[[#This Row],[Nb BP BUTA]]=2," 2 BP","")</f>
        <v xml:space="preserve"> 1 BP</v>
      </c>
      <c r="AL487" s="117" t="s">
        <v>103</v>
      </c>
      <c r="AM487" s="117">
        <f>IFERROR(+VLOOKUP(AY487,Tiges!$G$4:$I$569,3,FALSE),"")</f>
        <v>27</v>
      </c>
      <c r="AN487" s="48"/>
      <c r="AO487" s="117">
        <v>4</v>
      </c>
      <c r="AP487" s="177" cm="1">
        <f t="array" ref="AP4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4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87" s="117" t="s">
        <v>2285</v>
      </c>
      <c r="AS487" s="177" t="str" cm="1">
        <f t="array" ref="AS4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487" s="117" t="s">
        <v>1123</v>
      </c>
      <c r="AV487" s="177" t="str" cm="1">
        <f t="array" ref="AV4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7" s="117"/>
      <c r="AY487" s="117" cm="1">
        <f t="array" ref="AY487">IFERROR(_xlfn.XLOOKUP(Tableau210[[#This Row],[DN DONNEES BUTA ]]&amp;Tableau210[[#This Row],[PN DONNEES BUTA]],Tiges!$B$4:$B$79&amp;Tiges!$C$4:$C$79,Tiges!$G$4:$G$79),"")</f>
        <v>16</v>
      </c>
      <c r="AZ487" s="117"/>
      <c r="BA487" s="117" cm="1">
        <f t="array" ref="BA487">IFERROR(_xlfn.XLOOKUP(Tableau210[[#This Row],[DN DONNEES BUTA ]]&amp;Tableau210[[#This Row],[PN DONNEES BUTA]],Tiges!$B$4:$B$79&amp;Tiges!$C$4:$C$79,Tiges!$H$4:$H$79),"")</f>
        <v>100</v>
      </c>
      <c r="BB487" s="117"/>
      <c r="BC487" s="182">
        <f>IFERROR(VLOOKUP(Tableau210[[#This Row],[OPERATION]],Tableau4[],2,FALSE),"")</f>
        <v>1</v>
      </c>
      <c r="BD487" s="177" cm="1">
        <f t="array" ref="BD487">IFERROR(
   SUM(
      _xlfn._xlws.FILTER(
         Tableau3[Nb Platinage Joint],
         (Tableau3[ITEM]=Tableau210[[#This Row],[NOM]])*
         (Tableau3[Rep.]=Tableau210[[#This Row],[REPERE BUTA]])
      )
   ),
0)</f>
        <v>1</v>
      </c>
      <c r="BE487" s="182">
        <f>IFERROR(VLOOKUP(Tableau210[[#This Row],[OPERATION]],Tableau4[],3,FALSE),"")</f>
        <v>1</v>
      </c>
      <c r="BF487" s="177" cm="1">
        <f t="array" ref="BF487">IFERROR(
   SUM(
      _xlfn._xlws.FILTER(
         Tableau3[Joint Définitif Nb],
         (Tableau3[ITEM]=Tableau210[[#This Row],[NOM]])*
         (Tableau3[Rep.]=Tableau210[[#This Row],[REPERE BUTA]])
      )
   ),
0)</f>
        <v>1</v>
      </c>
      <c r="BG487" s="117" t="s">
        <v>129</v>
      </c>
      <c r="BH487" s="177" t="str" cm="1">
        <f t="array" ref="BH4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7" s="117" t="s">
        <v>2268</v>
      </c>
      <c r="BK487" s="117" t="s">
        <v>37</v>
      </c>
      <c r="BL487" s="167" t="s">
        <v>2380</v>
      </c>
      <c r="BM487" s="167"/>
      <c r="BN487" s="117"/>
      <c r="BO487" s="117"/>
      <c r="BP487" s="158"/>
      <c r="BQ487" s="158"/>
      <c r="BR487" s="158"/>
      <c r="BS487" s="48"/>
      <c r="BT487" s="48"/>
      <c r="BU487" s="48"/>
      <c r="BV487" s="48"/>
      <c r="BW487" s="48"/>
      <c r="BX487" s="48"/>
    </row>
    <row r="488" spans="1:76" ht="15.75" hidden="1" x14ac:dyDescent="0.25">
      <c r="A488" s="48" t="e" cm="1">
        <f t="array" ref="A488">_xlfn.XLOOKUP(Tableau210[[#This Row],[NOM]]&amp;Tableau210[[#This Row],[REPERE BUTA]],[6]!Tableau16[POSTE TECHNIQUE]&amp;[6]!Tableau16[Repere ADM],[6]!Tableau16[NUMERO CLIENT])</f>
        <v>#N/A</v>
      </c>
      <c r="B488" s="48" t="e" cm="1">
        <f t="array" ref="B488">_xlfn.XLOOKUP(Tableau210[[#This Row],[NOM]]&amp;Tableau210[[#This Row],[REPERE BUTA]],[6]!Tableau16[POSTE TECHNIQUE]&amp;[6]!Tableau16[Repere REF],[6]!Tableau16[NUMERO CLIENT])</f>
        <v>#N/A</v>
      </c>
      <c r="C488" s="48" cm="1">
        <f t="array" ref="C488">_xlfn.XLOOKUP(Tableau210[[#This Row],[NOM]]&amp;Tableau210[[#This Row],[Repere Ubleam]],[7]Sheet1!$C$2:$C$2995&amp;[7]Sheet1!$I$2:$I$2995,[7]Sheet1!$A$2:$A$2995)</f>
        <v>463</v>
      </c>
      <c r="D488" s="48" t="str">
        <f>C488&amp;""</f>
        <v>463</v>
      </c>
      <c r="E488" s="48" t="e">
        <v>#N/A</v>
      </c>
      <c r="F488" s="48" t="e">
        <v>#N/A</v>
      </c>
      <c r="G488" s="187" t="s">
        <v>1410</v>
      </c>
      <c r="H488" s="158" t="s">
        <v>1067</v>
      </c>
      <c r="I488" s="158" t="s">
        <v>80</v>
      </c>
      <c r="J488" s="158" t="s">
        <v>1071</v>
      </c>
      <c r="K488" s="158" t="str">
        <f>_xlfn.XLOOKUP(Tableau210[[#This Row],[NOM]],[8]LUT!$I$5:$I$301,[8]LUT!$N$5:$N$301)</f>
        <v xml:space="preserve">Echangeur </v>
      </c>
      <c r="L488" s="158" t="s">
        <v>108</v>
      </c>
      <c r="M488" s="119"/>
      <c r="N488" s="119" t="s">
        <v>108</v>
      </c>
      <c r="O488" s="119"/>
      <c r="P488" s="119"/>
      <c r="Q488" s="119"/>
      <c r="R488" s="119"/>
      <c r="S488" s="119"/>
      <c r="T488" s="119"/>
      <c r="U488" s="119"/>
      <c r="V488" s="119"/>
      <c r="W488" s="148">
        <v>80</v>
      </c>
      <c r="X488" s="207" cm="1">
        <f t="array" ref="X4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48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88" s="148">
        <v>20</v>
      </c>
      <c r="AA488" s="207" cm="1">
        <f t="array" ref="AA4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8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88" s="48"/>
      <c r="AD488" s="216" t="s">
        <v>2245</v>
      </c>
      <c r="AE488" s="119"/>
      <c r="AF488" s="181">
        <f>IFERROR(VLOOKUP(Tableau210[[#This Row],[OPERATION]],Tableau4[],5,FALSE),"")</f>
        <v>0</v>
      </c>
      <c r="AG488" s="178" cm="1">
        <f t="array" ref="AG488">IFERROR(
   SUM(
      _xlfn._xlws.FILTER(
         Tableau3[JP],
         (Tableau3[ITEM]=Tableau210[[#This Row],[NOM]])*
         (Tableau3[Rep.]=Tableau210[[#This Row],[REPERE BUTA]])
      )
   ),
0)</f>
        <v>0</v>
      </c>
      <c r="AH488" s="181">
        <f>IFERROR(VLOOKUP(Tableau210[[#This Row],[OPERATION]],Tableau4[],4,FALSE),"")</f>
        <v>1</v>
      </c>
      <c r="AI488" s="178" cm="1">
        <f t="array" ref="AI488">IFERROR(
   SUM(
      _xlfn._xlws.FILTER(
         Tableau3[BP],
         (Tableau3[ITEM]=Tableau210[[#This Row],[NOM]])*
         (Tableau3[Rep.]=Tableau210[[#This Row],[REPERE BUTA]])
      )
   ),
0)</f>
        <v>1</v>
      </c>
      <c r="AJ488" s="181" t="s">
        <v>2237</v>
      </c>
      <c r="AK488" s="178" t="str">
        <f>IF(Tableau210[[#This Row],[NB JP BUTA]]=1,"1 JP","") &amp; IF(Tableau210[[#This Row],[Nb BP BUTA]]=1," 1 BP","") &amp; IF(Tableau210[[#This Row],[Nb BP BUTA]]=2," 2 BP","")</f>
        <v xml:space="preserve"> 1 BP</v>
      </c>
      <c r="AL488" s="117" t="s">
        <v>103</v>
      </c>
      <c r="AM488" s="117">
        <f>IFERROR(+VLOOKUP(AY488,Tiges!$G$4:$I$569,3,FALSE),"")</f>
        <v>27</v>
      </c>
      <c r="AN488" s="48"/>
      <c r="AO488" s="117">
        <v>4</v>
      </c>
      <c r="AP488" s="177" cm="1">
        <f t="array" ref="AP4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88" s="117" t="s">
        <v>2285</v>
      </c>
      <c r="AS488" s="177" t="str" cm="1">
        <f t="array" ref="AS4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488" s="117" t="s">
        <v>1123</v>
      </c>
      <c r="AV488" s="177" t="str" cm="1">
        <f t="array" ref="AV4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8" s="117"/>
      <c r="AY488" s="117" cm="1">
        <f t="array" ref="AY488">IFERROR(_xlfn.XLOOKUP(Tableau210[[#This Row],[DN DONNEES BUTA ]]&amp;Tableau210[[#This Row],[PN DONNEES BUTA]],Tiges!$B$4:$B$79&amp;Tiges!$C$4:$C$79,Tiges!$G$4:$G$79),"")</f>
        <v>16</v>
      </c>
      <c r="AZ488" s="117"/>
      <c r="BA488" s="117" cm="1">
        <f t="array" ref="BA488">IFERROR(_xlfn.XLOOKUP(Tableau210[[#This Row],[DN DONNEES BUTA ]]&amp;Tableau210[[#This Row],[PN DONNEES BUTA]],Tiges!$B$4:$B$79&amp;Tiges!$C$4:$C$79,Tiges!$H$4:$H$79),"")</f>
        <v>100</v>
      </c>
      <c r="BB488" s="117"/>
      <c r="BC488" s="182">
        <f>IFERROR(VLOOKUP(Tableau210[[#This Row],[OPERATION]],Tableau4[],2,FALSE),"")</f>
        <v>1</v>
      </c>
      <c r="BD488" s="177" cm="1">
        <f t="array" ref="BD488">IFERROR(
   SUM(
      _xlfn._xlws.FILTER(
         Tableau3[Nb Platinage Joint],
         (Tableau3[ITEM]=Tableau210[[#This Row],[NOM]])*
         (Tableau3[Rep.]=Tableau210[[#This Row],[REPERE BUTA]])
      )
   ),
0)</f>
        <v>1</v>
      </c>
      <c r="BE488" s="182">
        <f>IFERROR(VLOOKUP(Tableau210[[#This Row],[OPERATION]],Tableau4[],3,FALSE),"")</f>
        <v>1</v>
      </c>
      <c r="BF488" s="177" cm="1">
        <f t="array" ref="BF488">IFERROR(
   SUM(
      _xlfn._xlws.FILTER(
         Tableau3[Joint Définitif Nb],
         (Tableau3[ITEM]=Tableau210[[#This Row],[NOM]])*
         (Tableau3[Rep.]=Tableau210[[#This Row],[REPERE BUTA]])
      )
   ),
0)</f>
        <v>1</v>
      </c>
      <c r="BG488" s="117" t="s">
        <v>129</v>
      </c>
      <c r="BH488" s="177" t="str" cm="1">
        <f t="array" ref="BH4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8" s="117" t="s">
        <v>2268</v>
      </c>
      <c r="BK488" s="117" t="s">
        <v>37</v>
      </c>
      <c r="BL488" s="167" t="s">
        <v>2380</v>
      </c>
      <c r="BM488" s="167"/>
      <c r="BN488" s="117"/>
      <c r="BO488" s="117"/>
      <c r="BP488" s="158"/>
      <c r="BQ488" s="158"/>
      <c r="BR488" s="158"/>
      <c r="BS488" s="48"/>
      <c r="BT488" s="48"/>
      <c r="BU488" s="48"/>
      <c r="BV488" s="48"/>
      <c r="BW488" s="48"/>
      <c r="BX488" s="48"/>
    </row>
    <row r="489" spans="1:76" ht="15.75" hidden="1" x14ac:dyDescent="0.25">
      <c r="A489" s="48" t="e" cm="1">
        <f t="array" ref="A489">_xlfn.XLOOKUP(Tableau210[[#This Row],[NOM]]&amp;Tableau210[[#This Row],[REPERE BUTA]],[6]!Tableau16[POSTE TECHNIQUE]&amp;[6]!Tableau16[Repere ADM],[6]!Tableau16[NUMERO CLIENT])</f>
        <v>#N/A</v>
      </c>
      <c r="B489" s="48" t="e" cm="1">
        <f t="array" ref="B489">_xlfn.XLOOKUP(Tableau210[[#This Row],[NOM]]&amp;Tableau210[[#This Row],[REPERE BUTA]],[6]!Tableau16[POSTE TECHNIQUE]&amp;[6]!Tableau16[Repere REF],[6]!Tableau16[NUMERO CLIENT])</f>
        <v>#N/A</v>
      </c>
      <c r="C489" s="48" cm="1">
        <f t="array" ref="C489">_xlfn.XLOOKUP(Tableau210[[#This Row],[NOM]]&amp;Tableau210[[#This Row],[Repere Ubleam]],[7]Sheet1!$C$2:$C$2995&amp;[7]Sheet1!$I$2:$I$2995,[7]Sheet1!$A$2:$A$2995)</f>
        <v>464</v>
      </c>
      <c r="D489" s="48" t="str">
        <f>C489&amp;""</f>
        <v>464</v>
      </c>
      <c r="E489" s="48" t="e">
        <v>#N/A</v>
      </c>
      <c r="F489" s="48" t="e">
        <v>#N/A</v>
      </c>
      <c r="G489" s="187" t="s">
        <v>1410</v>
      </c>
      <c r="H489" s="158" t="s">
        <v>1067</v>
      </c>
      <c r="I489" s="158" t="s">
        <v>80</v>
      </c>
      <c r="J489" s="158" t="s">
        <v>1071</v>
      </c>
      <c r="K489" s="158" t="str">
        <f>_xlfn.XLOOKUP(Tableau210[[#This Row],[NOM]],[8]LUT!$I$5:$I$301,[8]LUT!$N$5:$N$301)</f>
        <v xml:space="preserve">Echangeur </v>
      </c>
      <c r="L489" s="158" t="s">
        <v>109</v>
      </c>
      <c r="M489" s="119"/>
      <c r="N489" s="119" t="s">
        <v>109</v>
      </c>
      <c r="O489" s="119"/>
      <c r="P489" s="119"/>
      <c r="Q489" s="119"/>
      <c r="R489" s="119"/>
      <c r="S489" s="119"/>
      <c r="T489" s="119"/>
      <c r="U489" s="119"/>
      <c r="V489" s="119"/>
      <c r="W489" s="148" t="s">
        <v>1118</v>
      </c>
      <c r="X489" s="207" t="str" cm="1">
        <f t="array" ref="X4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Ø803</v>
      </c>
      <c r="Y48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89" s="148" t="s">
        <v>3424</v>
      </c>
      <c r="AA489" s="207" cm="1">
        <f t="array" ref="AA4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48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89" s="48"/>
      <c r="AD489" s="117" t="s">
        <v>139</v>
      </c>
      <c r="AE489" s="119"/>
      <c r="AF489" s="181">
        <f>IFERROR(VLOOKUP(Tableau210[[#This Row],[OPERATION]],Tableau4[],5,FALSE),"")</f>
        <v>0</v>
      </c>
      <c r="AG489" s="178" cm="1">
        <f t="array" ref="AG489">IFERROR(
   SUM(
      _xlfn._xlws.FILTER(
         Tableau3[JP],
         (Tableau3[ITEM]=Tableau210[[#This Row],[NOM]])*
         (Tableau3[Rep.]=Tableau210[[#This Row],[REPERE BUTA]])
      )
   ),
0)</f>
        <v>0</v>
      </c>
      <c r="AH489" s="181">
        <f>IFERROR(VLOOKUP(Tableau210[[#This Row],[OPERATION]],Tableau4[],4,FALSE),"")</f>
        <v>0</v>
      </c>
      <c r="AI489" s="178" cm="1">
        <f t="array" ref="AI489">IFERROR(
   SUM(
      _xlfn._xlws.FILTER(
         Tableau3[BP],
         (Tableau3[ITEM]=Tableau210[[#This Row],[NOM]])*
         (Tableau3[Rep.]=Tableau210[[#This Row],[REPERE BUTA]])
      )
   ),
0)</f>
        <v>0</v>
      </c>
      <c r="AJ489" s="181" t="str">
        <f>IF(Tableau210[[#This Row],[NB JP EMIS]]=1,"1 JP","") &amp; IF(Tableau210[[#This Row],[NB BP EMIS]]=1," 1 BP","")</f>
        <v/>
      </c>
      <c r="AK489" s="178" t="str">
        <f>IF(Tableau210[[#This Row],[NB JP BUTA]]=1,"1 JP","") &amp; IF(Tableau210[[#This Row],[Nb BP BUTA]]=1," 1 BP","") &amp; IF(Tableau210[[#This Row],[Nb BP BUTA]]=2," 2 BP","")</f>
        <v/>
      </c>
      <c r="AL489" s="117" t="s">
        <v>103</v>
      </c>
      <c r="AM489" s="117" t="str">
        <f>IFERROR(+VLOOKUP(AY489,Tiges!$G$4:$I$569,3,FALSE),"")</f>
        <v/>
      </c>
      <c r="AN489" s="48"/>
      <c r="AO489" s="117">
        <v>28</v>
      </c>
      <c r="AP489" s="177" cm="1">
        <f t="array" ref="AP4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48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489" s="117" t="s">
        <v>2275</v>
      </c>
      <c r="AS489" s="177" cm="1">
        <f t="array" ref="AS4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48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M20x200</v>
      </c>
      <c r="AU489" s="117" t="s">
        <v>1123</v>
      </c>
      <c r="AV489" s="177" t="str" cm="1">
        <f t="array" ref="AV4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89" s="117"/>
      <c r="AY489" s="117" t="str" cm="1">
        <f t="array" ref="AY489">IFERROR(_xlfn.XLOOKUP(Tableau210[[#This Row],[DN DONNEES BUTA ]]&amp;Tableau210[[#This Row],[PN DONNEES BUTA]],Tiges!$B$4:$B$79&amp;Tiges!$C$4:$C$79,Tiges!$G$4:$G$79),"")</f>
        <v/>
      </c>
      <c r="AZ489" s="117"/>
      <c r="BA489" s="117" t="str" cm="1">
        <f t="array" ref="BA489">IFERROR(_xlfn.XLOOKUP(Tableau210[[#This Row],[DN DONNEES BUTA ]]&amp;Tableau210[[#This Row],[PN DONNEES BUTA]],Tiges!$B$4:$B$79&amp;Tiges!$C$4:$C$79,Tiges!$H$4:$H$79),"")</f>
        <v/>
      </c>
      <c r="BB489" s="117"/>
      <c r="BC489" s="182">
        <f>IFERROR(VLOOKUP(Tableau210[[#This Row],[OPERATION]],Tableau4[],2,FALSE),"")</f>
        <v>0</v>
      </c>
      <c r="BD489" s="177" cm="1">
        <f t="array" ref="BD489">IFERROR(
   SUM(
      _xlfn._xlws.FILTER(
         Tableau3[Nb Platinage Joint],
         (Tableau3[ITEM]=Tableau210[[#This Row],[NOM]])*
         (Tableau3[Rep.]=Tableau210[[#This Row],[REPERE BUTA]])
      )
   ),
0)</f>
        <v>0</v>
      </c>
      <c r="BE489" s="182">
        <f>IFERROR(VLOOKUP(Tableau210[[#This Row],[OPERATION]],Tableau4[],3,FALSE),"")</f>
        <v>1</v>
      </c>
      <c r="BF489" s="177" cm="1">
        <f t="array" ref="BF489">IFERROR(
   SUM(
      _xlfn._xlws.FILTER(
         Tableau3[Joint Définitif Nb],
         (Tableau3[ITEM]=Tableau210[[#This Row],[NOM]])*
         (Tableau3[Rep.]=Tableau210[[#This Row],[REPERE BUTA]])
      )
   ),
0)</f>
        <v>0</v>
      </c>
      <c r="BG489" s="117" t="s">
        <v>129</v>
      </c>
      <c r="BH489" s="177" cm="1">
        <f t="array" ref="BH4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4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89" s="117" t="s">
        <v>2268</v>
      </c>
      <c r="BK489" s="117" t="s">
        <v>37</v>
      </c>
      <c r="BL489" s="167" t="s">
        <v>2457</v>
      </c>
      <c r="BM489" s="167"/>
      <c r="BN489" s="117"/>
      <c r="BO489" s="117"/>
      <c r="BP489" s="158"/>
      <c r="BQ489" s="158"/>
      <c r="BR489" s="158"/>
      <c r="BS489" s="48"/>
      <c r="BT489" s="48"/>
      <c r="BU489" s="48"/>
      <c r="BV489" s="48"/>
      <c r="BW489" s="48"/>
      <c r="BX489" s="48"/>
    </row>
    <row r="490" spans="1:76" ht="15.75" hidden="1" x14ac:dyDescent="0.25">
      <c r="A490" s="48" t="e" cm="1">
        <f t="array" ref="A490">_xlfn.XLOOKUP(Tableau210[[#This Row],[NOM]]&amp;Tableau210[[#This Row],[REPERE BUTA]],[6]!Tableau16[POSTE TECHNIQUE]&amp;[6]!Tableau16[Repere ADM],[6]!Tableau16[NUMERO CLIENT])</f>
        <v>#N/A</v>
      </c>
      <c r="B490" s="48" t="e" cm="1">
        <f t="array" ref="B490">_xlfn.XLOOKUP(Tableau210[[#This Row],[NOM]]&amp;Tableau210[[#This Row],[REPERE BUTA]],[6]!Tableau16[POSTE TECHNIQUE]&amp;[6]!Tableau16[Repere REF],[6]!Tableau16[NUMERO CLIENT])</f>
        <v>#N/A</v>
      </c>
      <c r="C490" s="48" cm="1">
        <f t="array" ref="C490">_xlfn.XLOOKUP(Tableau210[[#This Row],[NOM]]&amp;Tableau210[[#This Row],[Repere Ubleam]],[7]Sheet1!$C$2:$C$2995&amp;[7]Sheet1!$I$2:$I$2995,[7]Sheet1!$A$2:$A$2995)</f>
        <v>465</v>
      </c>
      <c r="D490" s="48" t="str">
        <f>C490&amp;""</f>
        <v>465</v>
      </c>
      <c r="E490" s="48" t="e">
        <v>#N/A</v>
      </c>
      <c r="F490" s="48" t="e">
        <v>#N/A</v>
      </c>
      <c r="G490" s="187" t="s">
        <v>1410</v>
      </c>
      <c r="H490" s="158" t="s">
        <v>1067</v>
      </c>
      <c r="I490" s="158" t="s">
        <v>80</v>
      </c>
      <c r="J490" s="158" t="s">
        <v>1071</v>
      </c>
      <c r="K490" s="158" t="str">
        <f>_xlfn.XLOOKUP(Tableau210[[#This Row],[NOM]],[8]LUT!$I$5:$I$301,[8]LUT!$N$5:$N$301)</f>
        <v xml:space="preserve">Echangeur </v>
      </c>
      <c r="L490" s="158" t="s">
        <v>110</v>
      </c>
      <c r="M490" s="119"/>
      <c r="N490" s="119" t="s">
        <v>110</v>
      </c>
      <c r="O490" s="119"/>
      <c r="P490" s="119"/>
      <c r="Q490" s="119"/>
      <c r="R490" s="119"/>
      <c r="S490" s="119"/>
      <c r="T490" s="119"/>
      <c r="U490" s="119"/>
      <c r="V490" s="119"/>
      <c r="W490" s="148" t="s">
        <v>1118</v>
      </c>
      <c r="X490" s="207" cm="1">
        <f t="array" ref="X4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90" s="148" t="s">
        <v>3424</v>
      </c>
      <c r="AA490" s="207" cm="1">
        <f t="array" ref="AA4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90" s="48"/>
      <c r="AD490" s="117" t="s">
        <v>2196</v>
      </c>
      <c r="AE490" s="119"/>
      <c r="AF490" s="119">
        <f>IFERROR(VLOOKUP(Tableau210[[#This Row],[OPERATION]],Tableau4[],5,FALSE),"")</f>
        <v>0</v>
      </c>
      <c r="AG490" s="119" cm="1">
        <f t="array" ref="AG490">IFERROR(
   SUM(
      _xlfn._xlws.FILTER(
         Tableau3[JP],
         (Tableau3[ITEM]=Tableau210[[#This Row],[NOM]])*
         (Tableau3[Rep.]=Tableau210[[#This Row],[REPERE BUTA]])
      )
   ),
0)</f>
        <v>0</v>
      </c>
      <c r="AH490" s="119">
        <f>IFERROR(VLOOKUP(Tableau210[[#This Row],[OPERATION]],Tableau4[],4,FALSE),"")</f>
        <v>0</v>
      </c>
      <c r="AI490" s="119" cm="1">
        <f t="array" ref="AI490">IFERROR(
   SUM(
      _xlfn._xlws.FILTER(
         Tableau3[BP],
         (Tableau3[ITEM]=Tableau210[[#This Row],[NOM]])*
         (Tableau3[Rep.]=Tableau210[[#This Row],[REPERE BUTA]])
      )
   ),
0)</f>
        <v>0</v>
      </c>
      <c r="AJ490" s="119" t="str">
        <f>IF(Tableau210[[#This Row],[NB JP EMIS]]=1,"1 JP","") &amp; IF(Tableau210[[#This Row],[NB BP EMIS]]=1," 1 BP","")</f>
        <v/>
      </c>
      <c r="AK490" s="119" t="str">
        <f>IF(Tableau210[[#This Row],[NB JP BUTA]]=1,"1 JP","") &amp; IF(Tableau210[[#This Row],[Nb BP BUTA]]=1," 1 BP","") &amp; IF(Tableau210[[#This Row],[Nb BP BUTA]]=2," 2 BP","")</f>
        <v/>
      </c>
      <c r="AL490" s="117" t="s">
        <v>103</v>
      </c>
      <c r="AM490" s="117">
        <f>IFERROR(+VLOOKUP(AY490,Tiges!$G$4:$I$569,3,FALSE),"")</f>
        <v>22</v>
      </c>
      <c r="AN490" s="48"/>
      <c r="AO490" s="117">
        <v>4</v>
      </c>
      <c r="AP490" s="177" cm="1">
        <f t="array" ref="AP4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90" s="117" t="s">
        <v>2161</v>
      </c>
      <c r="AS490" s="177" t="str" cm="1">
        <f t="array" ref="AS4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490" s="117" t="s">
        <v>1123</v>
      </c>
      <c r="AV490" s="177" t="str" cm="1">
        <f t="array" ref="AV4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0" s="117"/>
      <c r="AY490" s="117" cm="1">
        <f t="array" ref="AY490">IFERROR(_xlfn.XLOOKUP(Tableau210[[#This Row],[DN DONNEES BUTA ]]&amp;Tableau210[[#This Row],[PN DONNEES BUTA]],Tiges!$B$4:$B$79&amp;Tiges!$C$4:$C$79,Tiges!$G$4:$G$79),"")</f>
        <v>14</v>
      </c>
      <c r="AZ490" s="117"/>
      <c r="BA490" s="117" cm="1">
        <f t="array" ref="BA490">IFERROR(_xlfn.XLOOKUP(Tableau210[[#This Row],[DN DONNEES BUTA ]]&amp;Tableau210[[#This Row],[PN DONNEES BUTA]],Tiges!$B$4:$B$79&amp;Tiges!$C$4:$C$79,Tiges!$H$4:$H$79),"")</f>
        <v>70</v>
      </c>
      <c r="BB490" s="117"/>
      <c r="BC490" s="117">
        <f>IFERROR(VLOOKUP(Tableau210[[#This Row],[OPERATION]],Tableau4[],2,FALSE),"")</f>
        <v>0</v>
      </c>
      <c r="BD490" s="117" cm="1">
        <f t="array" ref="BD490">IFERROR(
   SUM(
      _xlfn._xlws.FILTER(
         Tableau3[Nb Platinage Joint],
         (Tableau3[ITEM]=Tableau210[[#This Row],[NOM]])*
         (Tableau3[Rep.]=Tableau210[[#This Row],[REPERE BUTA]])
      )
   ),
0)</f>
        <v>0</v>
      </c>
      <c r="BE490" s="117">
        <f>IFERROR(VLOOKUP(Tableau210[[#This Row],[OPERATION]],Tableau4[],3,FALSE),"")</f>
        <v>1</v>
      </c>
      <c r="BF490" s="117" cm="1">
        <f t="array" ref="BF490">IFERROR(
   SUM(
      _xlfn._xlws.FILTER(
         Tableau3[Joint Définitif Nb],
         (Tableau3[ITEM]=Tableau210[[#This Row],[NOM]])*
         (Tableau3[Rep.]=Tableau210[[#This Row],[REPERE BUTA]])
      )
   ),
0)</f>
        <v>1</v>
      </c>
      <c r="BG490" s="117" t="s">
        <v>129</v>
      </c>
      <c r="BH490" s="117" t="str" cm="1">
        <f t="array" ref="BH4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4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90" s="117" t="s">
        <v>2268</v>
      </c>
      <c r="BK490" s="117" t="s">
        <v>37</v>
      </c>
      <c r="BL490" s="167" t="s">
        <v>2380</v>
      </c>
      <c r="BM490" s="167"/>
      <c r="BN490" s="117"/>
      <c r="BO490" s="117"/>
      <c r="BP490" s="158"/>
      <c r="BQ490" s="158"/>
      <c r="BR490" s="158"/>
      <c r="BS490" s="48"/>
      <c r="BT490" s="48"/>
      <c r="BU490" s="48"/>
      <c r="BV490" s="48"/>
      <c r="BW490" s="48"/>
      <c r="BX490" s="48"/>
    </row>
    <row r="491" spans="1:76" ht="15.75" hidden="1" x14ac:dyDescent="0.25">
      <c r="A491" s="48" t="e" cm="1">
        <f t="array" ref="A491">_xlfn.XLOOKUP(Tableau210[[#This Row],[NOM]]&amp;Tableau210[[#This Row],[REPERE BUTA]],[6]!Tableau16[POSTE TECHNIQUE]&amp;[6]!Tableau16[Repere ADM],[6]!Tableau16[NUMERO CLIENT])</f>
        <v>#N/A</v>
      </c>
      <c r="B491" s="48" t="e" cm="1">
        <f t="array" ref="B491">_xlfn.XLOOKUP(Tableau210[[#This Row],[NOM]]&amp;Tableau210[[#This Row],[REPERE BUTA]],[6]!Tableau16[POSTE TECHNIQUE]&amp;[6]!Tableau16[Repere REF],[6]!Tableau16[NUMERO CLIENT])</f>
        <v>#N/A</v>
      </c>
      <c r="C491" s="48" cm="1">
        <f t="array" ref="C491">_xlfn.XLOOKUP(Tableau210[[#This Row],[NOM]]&amp;Tableau210[[#This Row],[Repere Ubleam]],[7]Sheet1!$C$2:$C$2995&amp;[7]Sheet1!$I$2:$I$2995,[7]Sheet1!$A$2:$A$2995)</f>
        <v>466</v>
      </c>
      <c r="D491" s="48" t="str">
        <f>C491&amp;""</f>
        <v>466</v>
      </c>
      <c r="E491" s="48" t="e">
        <v>#N/A</v>
      </c>
      <c r="F491" s="48" t="e">
        <v>#N/A</v>
      </c>
      <c r="G491" s="187" t="s">
        <v>1410</v>
      </c>
      <c r="H491" s="158" t="s">
        <v>1067</v>
      </c>
      <c r="I491" s="158" t="s">
        <v>80</v>
      </c>
      <c r="J491" s="158" t="s">
        <v>1071</v>
      </c>
      <c r="K491" s="158" t="str">
        <f>_xlfn.XLOOKUP(Tableau210[[#This Row],[NOM]],[8]LUT!$I$5:$I$301,[8]LUT!$N$5:$N$301)</f>
        <v xml:space="preserve">Echangeur </v>
      </c>
      <c r="L491" s="158" t="s">
        <v>114</v>
      </c>
      <c r="M491" s="119"/>
      <c r="N491" s="119" t="s">
        <v>114</v>
      </c>
      <c r="O491" s="119"/>
      <c r="P491" s="119"/>
      <c r="Q491" s="119"/>
      <c r="R491" s="119"/>
      <c r="S491" s="119"/>
      <c r="T491" s="119"/>
      <c r="U491" s="119"/>
      <c r="V491" s="119"/>
      <c r="W491" s="148">
        <v>300</v>
      </c>
      <c r="X491" s="207" cm="1">
        <f t="array" ref="X4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49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91" s="148">
        <v>20</v>
      </c>
      <c r="AA491" s="207" cm="1">
        <f t="array" ref="AA4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9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91" s="48"/>
      <c r="AD491" s="117" t="s">
        <v>2103</v>
      </c>
      <c r="AE491" s="119"/>
      <c r="AF491" s="181">
        <f>IFERROR(VLOOKUP(Tableau210[[#This Row],[OPERATION]],Tableau4[],5,FALSE),"")</f>
        <v>1</v>
      </c>
      <c r="AG491" s="178" cm="1">
        <f t="array" ref="AG491">IFERROR(
   SUM(
      _xlfn._xlws.FILTER(
         Tableau3[JP],
         (Tableau3[ITEM]=Tableau210[[#This Row],[NOM]])*
         (Tableau3[Rep.]=Tableau210[[#This Row],[REPERE BUTA]])
      )
   ),
0)</f>
        <v>1</v>
      </c>
      <c r="AH491" s="181">
        <f>IFERROR(VLOOKUP(Tableau210[[#This Row],[OPERATION]],Tableau4[],4,FALSE),"")</f>
        <v>0</v>
      </c>
      <c r="AI491" s="178" cm="1">
        <f t="array" ref="AI491">IFERROR(
   SUM(
      _xlfn._xlws.FILTER(
         Tableau3[BP],
         (Tableau3[ITEM]=Tableau210[[#This Row],[NOM]])*
         (Tableau3[Rep.]=Tableau210[[#This Row],[REPERE BUTA]])
      )
   ),
0)</f>
        <v>0</v>
      </c>
      <c r="AJ491" s="181" t="str">
        <f>IF(Tableau210[[#This Row],[NB JP EMIS]]=1,"1 JP","") &amp; IF(Tableau210[[#This Row],[NB BP EMIS]]=1," 1 BP","")</f>
        <v>1 JP</v>
      </c>
      <c r="AK491" s="178" t="str">
        <f>IF(Tableau210[[#This Row],[NB JP BUTA]]=1,"1 JP","") &amp; IF(Tableau210[[#This Row],[Nb BP BUTA]]=1," 1 BP","") &amp; IF(Tableau210[[#This Row],[Nb BP BUTA]]=2," 2 BP","")</f>
        <v>1 JP</v>
      </c>
      <c r="AL491" s="117" t="s">
        <v>103</v>
      </c>
      <c r="AM491" s="117">
        <f>IFERROR(+VLOOKUP(AY491,Tiges!$G$4:$I$569,3,FALSE),"")</f>
        <v>36</v>
      </c>
      <c r="AN491" s="48"/>
      <c r="AO491" s="117">
        <v>12</v>
      </c>
      <c r="AP491" s="177" cm="1">
        <f t="array" ref="AP4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4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491" s="117" t="s">
        <v>2284</v>
      </c>
      <c r="AS491" s="177" t="str" cm="1">
        <f t="array" ref="AS4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M24x220</v>
      </c>
      <c r="AU491" s="117" t="s">
        <v>1123</v>
      </c>
      <c r="AV491" s="177" t="str" cm="1">
        <f t="array" ref="AV4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1" s="117"/>
      <c r="AY491" s="117" cm="1">
        <f t="array" ref="AY491">IFERROR(_xlfn.XLOOKUP(Tableau210[[#This Row],[DN DONNEES BUTA ]]&amp;Tableau210[[#This Row],[PN DONNEES BUTA]],Tiges!$B$4:$B$79&amp;Tiges!$C$4:$C$79,Tiges!$G$4:$G$79),"")</f>
        <v>22</v>
      </c>
      <c r="AZ491" s="117"/>
      <c r="BA491" s="117" cm="1">
        <f t="array" ref="BA491">IFERROR(_xlfn.XLOOKUP(Tableau210[[#This Row],[DN DONNEES BUTA ]]&amp;Tableau210[[#This Row],[PN DONNEES BUTA]],Tiges!$B$4:$B$79&amp;Tiges!$C$4:$C$79,Tiges!$H$4:$H$79),"")</f>
        <v>130</v>
      </c>
      <c r="BB491" s="117"/>
      <c r="BC491" s="182">
        <f>IFERROR(VLOOKUP(Tableau210[[#This Row],[OPERATION]],Tableau4[],2,FALSE),"")</f>
        <v>2</v>
      </c>
      <c r="BD491" s="177" cm="1">
        <f t="array" ref="BD491">IFERROR(
   SUM(
      _xlfn._xlws.FILTER(
         Tableau3[Nb Platinage Joint],
         (Tableau3[ITEM]=Tableau210[[#This Row],[NOM]])*
         (Tableau3[Rep.]=Tableau210[[#This Row],[REPERE BUTA]])
      )
   ),
0)</f>
        <v>2</v>
      </c>
      <c r="BE491" s="182">
        <f>IFERROR(VLOOKUP(Tableau210[[#This Row],[OPERATION]],Tableau4[],3,FALSE),"")</f>
        <v>1</v>
      </c>
      <c r="BF491" s="177" cm="1">
        <f t="array" ref="BF491">IFERROR(
   SUM(
      _xlfn._xlws.FILTER(
         Tableau3[Joint Définitif Nb],
         (Tableau3[ITEM]=Tableau210[[#This Row],[NOM]])*
         (Tableau3[Rep.]=Tableau210[[#This Row],[REPERE BUTA]])
      )
   ),
0)</f>
        <v>1</v>
      </c>
      <c r="BG491" s="117" t="s">
        <v>129</v>
      </c>
      <c r="BH491" s="177" t="str" cm="1">
        <f t="array" ref="BH4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9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91" s="117" t="s">
        <v>2281</v>
      </c>
      <c r="BK491" s="117" t="s">
        <v>37</v>
      </c>
      <c r="BL491" s="167" t="s">
        <v>2380</v>
      </c>
      <c r="BM491" s="167"/>
      <c r="BN491" s="117"/>
      <c r="BO491" s="117"/>
      <c r="BP491" s="158"/>
      <c r="BQ491" s="158"/>
      <c r="BR491" s="158"/>
      <c r="BS491" s="48"/>
      <c r="BT491" s="48"/>
      <c r="BU491" s="48"/>
      <c r="BV491" s="48"/>
      <c r="BW491" s="48"/>
      <c r="BX491" s="48"/>
    </row>
    <row r="492" spans="1:76" ht="15.75" hidden="1" x14ac:dyDescent="0.25">
      <c r="A492" s="48" t="e" cm="1">
        <f t="array" ref="A492">_xlfn.XLOOKUP(Tableau210[[#This Row],[NOM]]&amp;Tableau210[[#This Row],[REPERE BUTA]],[6]!Tableau16[POSTE TECHNIQUE]&amp;[6]!Tableau16[Repere ADM],[6]!Tableau16[NUMERO CLIENT])</f>
        <v>#N/A</v>
      </c>
      <c r="B492" s="48" t="e" cm="1">
        <f t="array" ref="B492">_xlfn.XLOOKUP(Tableau210[[#This Row],[NOM]]&amp;Tableau210[[#This Row],[REPERE BUTA]],[6]!Tableau16[POSTE TECHNIQUE]&amp;[6]!Tableau16[Repere REF],[6]!Tableau16[NUMERO CLIENT])</f>
        <v>#N/A</v>
      </c>
      <c r="C492" s="48" cm="1">
        <f t="array" ref="C492">_xlfn.XLOOKUP(Tableau210[[#This Row],[NOM]]&amp;Tableau210[[#This Row],[Repere Ubleam]],[7]Sheet1!$C$2:$C$2995&amp;[7]Sheet1!$I$2:$I$2995,[7]Sheet1!$A$2:$A$2995)</f>
        <v>467</v>
      </c>
      <c r="D492" s="48" t="str">
        <f>C492&amp;""</f>
        <v>467</v>
      </c>
      <c r="E492" s="48" t="e">
        <v>#N/A</v>
      </c>
      <c r="F492" s="48" t="e">
        <v>#N/A</v>
      </c>
      <c r="G492" s="187" t="s">
        <v>1410</v>
      </c>
      <c r="H492" s="158" t="s">
        <v>1067</v>
      </c>
      <c r="I492" s="158" t="s">
        <v>80</v>
      </c>
      <c r="J492" s="158" t="s">
        <v>1071</v>
      </c>
      <c r="K492" s="158" t="str">
        <f>_xlfn.XLOOKUP(Tableau210[[#This Row],[NOM]],[8]LUT!$I$5:$I$301,[8]LUT!$N$5:$N$301)</f>
        <v xml:space="preserve">Echangeur </v>
      </c>
      <c r="L492" s="158" t="s">
        <v>207</v>
      </c>
      <c r="M492" s="119"/>
      <c r="N492" s="119" t="s">
        <v>207</v>
      </c>
      <c r="O492" s="119"/>
      <c r="P492" s="119"/>
      <c r="Q492" s="119"/>
      <c r="R492" s="119"/>
      <c r="S492" s="119"/>
      <c r="T492" s="119"/>
      <c r="U492" s="119"/>
      <c r="V492" s="119"/>
      <c r="W492" s="148">
        <v>200</v>
      </c>
      <c r="X492" s="207" cm="1">
        <f t="array" ref="X4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49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92" s="148">
        <v>50</v>
      </c>
      <c r="AA492" s="207" cm="1">
        <f t="array" ref="AA4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9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92" s="48"/>
      <c r="AD492" s="117" t="s">
        <v>2103</v>
      </c>
      <c r="AE492" s="119"/>
      <c r="AF492" s="181">
        <f>IFERROR(VLOOKUP(Tableau210[[#This Row],[OPERATION]],Tableau4[],5,FALSE),"")</f>
        <v>1</v>
      </c>
      <c r="AG492" s="178" cm="1">
        <f t="array" ref="AG492">IFERROR(
   SUM(
      _xlfn._xlws.FILTER(
         Tableau3[JP],
         (Tableau3[ITEM]=Tableau210[[#This Row],[NOM]])*
         (Tableau3[Rep.]=Tableau210[[#This Row],[REPERE BUTA]])
      )
   ),
0)</f>
        <v>1</v>
      </c>
      <c r="AH492" s="181">
        <f>IFERROR(VLOOKUP(Tableau210[[#This Row],[OPERATION]],Tableau4[],4,FALSE),"")</f>
        <v>0</v>
      </c>
      <c r="AI492" s="178" cm="1">
        <f t="array" ref="AI492">IFERROR(
   SUM(
      _xlfn._xlws.FILTER(
         Tableau3[BP],
         (Tableau3[ITEM]=Tableau210[[#This Row],[NOM]])*
         (Tableau3[Rep.]=Tableau210[[#This Row],[REPERE BUTA]])
      )
   ),
0)</f>
        <v>0</v>
      </c>
      <c r="AJ492" s="181" t="str">
        <f>IF(Tableau210[[#This Row],[NB JP EMIS]]=1,"1 JP","") &amp; IF(Tableau210[[#This Row],[NB BP EMIS]]=1," 1 BP","")</f>
        <v>1 JP</v>
      </c>
      <c r="AK492" s="178" t="str">
        <f>IF(Tableau210[[#This Row],[NB JP BUTA]]=1,"1 JP","") &amp; IF(Tableau210[[#This Row],[Nb BP BUTA]]=1," 1 BP","") &amp; IF(Tableau210[[#This Row],[Nb BP BUTA]]=2," 2 BP","")</f>
        <v>1 JP</v>
      </c>
      <c r="AL492" s="117" t="s">
        <v>103</v>
      </c>
      <c r="AM492" s="117">
        <f>IFERROR(+VLOOKUP(AY492,Tiges!$G$4:$I$569,3,FALSE),"")</f>
        <v>36</v>
      </c>
      <c r="AN492" s="48"/>
      <c r="AO492" s="117">
        <v>12</v>
      </c>
      <c r="AP492" s="177" cm="1">
        <f t="array" ref="AP4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4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492" s="117" t="s">
        <v>2162</v>
      </c>
      <c r="AS492" s="177" t="str" cm="1">
        <f t="array" ref="AS4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492" s="117" t="s">
        <v>1123</v>
      </c>
      <c r="AV492" s="177" t="str" cm="1">
        <f t="array" ref="AV4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2" s="117"/>
      <c r="AY492" s="117" cm="1">
        <f t="array" ref="AY492">IFERROR(_xlfn.XLOOKUP(Tableau210[[#This Row],[DN DONNEES BUTA ]]&amp;Tableau210[[#This Row],[PN DONNEES BUTA]],Tiges!$B$4:$B$79&amp;Tiges!$C$4:$C$79,Tiges!$G$4:$G$79),"")</f>
        <v>22</v>
      </c>
      <c r="AZ492" s="117"/>
      <c r="BA492" s="117" cm="1">
        <f t="array" ref="BA492">IFERROR(_xlfn.XLOOKUP(Tableau210[[#This Row],[DN DONNEES BUTA ]]&amp;Tableau210[[#This Row],[PN DONNEES BUTA]],Tiges!$B$4:$B$79&amp;Tiges!$C$4:$C$79,Tiges!$H$4:$H$79),"")</f>
        <v>140</v>
      </c>
      <c r="BB492" s="117"/>
      <c r="BC492" s="182">
        <f>IFERROR(VLOOKUP(Tableau210[[#This Row],[OPERATION]],Tableau4[],2,FALSE),"")</f>
        <v>2</v>
      </c>
      <c r="BD492" s="177" cm="1">
        <f t="array" ref="BD492">IFERROR(
   SUM(
      _xlfn._xlws.FILTER(
         Tableau3[Nb Platinage Joint],
         (Tableau3[ITEM]=Tableau210[[#This Row],[NOM]])*
         (Tableau3[Rep.]=Tableau210[[#This Row],[REPERE BUTA]])
      )
   ),
0)</f>
        <v>2</v>
      </c>
      <c r="BE492" s="182">
        <f>IFERROR(VLOOKUP(Tableau210[[#This Row],[OPERATION]],Tableau4[],3,FALSE),"")</f>
        <v>1</v>
      </c>
      <c r="BF492" s="177" cm="1">
        <f t="array" ref="BF492">IFERROR(
   SUM(
      _xlfn._xlws.FILTER(
         Tableau3[Joint Définitif Nb],
         (Tableau3[ITEM]=Tableau210[[#This Row],[NOM]])*
         (Tableau3[Rep.]=Tableau210[[#This Row],[REPERE BUTA]])
      )
   ),
0)</f>
        <v>1</v>
      </c>
      <c r="BG492" s="117" t="s">
        <v>129</v>
      </c>
      <c r="BH492" s="177" t="str" cm="1">
        <f t="array" ref="BH4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92" s="117" t="s">
        <v>2281</v>
      </c>
      <c r="BK492" s="117" t="s">
        <v>37</v>
      </c>
      <c r="BL492" s="167" t="s">
        <v>2380</v>
      </c>
      <c r="BM492" s="167"/>
      <c r="BN492" s="117"/>
      <c r="BO492" s="117"/>
      <c r="BP492" s="158"/>
      <c r="BQ492" s="158"/>
      <c r="BR492" s="158"/>
      <c r="BS492" s="48"/>
      <c r="BT492" s="48"/>
      <c r="BU492" s="48"/>
      <c r="BV492" s="48"/>
      <c r="BW492" s="48"/>
      <c r="BX492" s="48"/>
    </row>
    <row r="493" spans="1:76" ht="15.75" hidden="1" x14ac:dyDescent="0.25">
      <c r="A493" s="48" t="e" cm="1">
        <f t="array" ref="A493">_xlfn.XLOOKUP(Tableau210[[#This Row],[NOM]]&amp;Tableau210[[#This Row],[REPERE BUTA]],[6]!Tableau16[POSTE TECHNIQUE]&amp;[6]!Tableau16[Repere ADM],[6]!Tableau16[NUMERO CLIENT])</f>
        <v>#N/A</v>
      </c>
      <c r="B493" s="48" t="e" cm="1">
        <f t="array" ref="B493">_xlfn.XLOOKUP(Tableau210[[#This Row],[NOM]]&amp;Tableau210[[#This Row],[REPERE BUTA]],[6]!Tableau16[POSTE TECHNIQUE]&amp;[6]!Tableau16[Repere REF],[6]!Tableau16[NUMERO CLIENT])</f>
        <v>#N/A</v>
      </c>
      <c r="C493" s="48" cm="1">
        <f t="array" ref="C493">_xlfn.XLOOKUP(Tableau210[[#This Row],[NOM]]&amp;Tableau210[[#This Row],[Repere Ubleam]],[7]Sheet1!$C$2:$C$2995&amp;[7]Sheet1!$I$2:$I$2995,[7]Sheet1!$A$2:$A$2995)</f>
        <v>468</v>
      </c>
      <c r="D493" s="48" t="str">
        <f>C493&amp;""</f>
        <v>468</v>
      </c>
      <c r="E493" s="48" t="e">
        <v>#N/A</v>
      </c>
      <c r="F493" s="48" t="e">
        <v>#N/A</v>
      </c>
      <c r="G493" s="187" t="s">
        <v>1410</v>
      </c>
      <c r="H493" s="158" t="s">
        <v>1067</v>
      </c>
      <c r="I493" s="158" t="s">
        <v>80</v>
      </c>
      <c r="J493" s="158" t="s">
        <v>1071</v>
      </c>
      <c r="K493" s="158" t="str">
        <f>_xlfn.XLOOKUP(Tableau210[[#This Row],[NOM]],[8]LUT!$I$5:$I$301,[8]LUT!$N$5:$N$301)</f>
        <v xml:space="preserve">Echangeur </v>
      </c>
      <c r="L493" s="158" t="s">
        <v>209</v>
      </c>
      <c r="M493" s="119" t="s">
        <v>1375</v>
      </c>
      <c r="N493" s="119" t="s">
        <v>1375</v>
      </c>
      <c r="O493" s="119" t="s">
        <v>2422</v>
      </c>
      <c r="P493" s="119"/>
      <c r="Q493" s="119"/>
      <c r="R493" s="119"/>
      <c r="S493" s="119"/>
      <c r="T493" s="119"/>
      <c r="U493" s="119"/>
      <c r="V493" s="119"/>
      <c r="W493" s="148" t="s">
        <v>2159</v>
      </c>
      <c r="X493" s="207" cm="1">
        <f t="array" ref="X4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9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93" s="148" t="s">
        <v>3424</v>
      </c>
      <c r="AA493" s="207" cm="1">
        <f t="array" ref="AA4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9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93" s="48"/>
      <c r="AD493" s="117" t="s">
        <v>2196</v>
      </c>
      <c r="AE493" s="119"/>
      <c r="AF493" s="181">
        <f>IFERROR(VLOOKUP(Tableau210[[#This Row],[OPERATION]],Tableau4[],5,FALSE),"")</f>
        <v>0</v>
      </c>
      <c r="AG493" s="178" cm="1">
        <f t="array" ref="AG493">IFERROR(
   SUM(
      _xlfn._xlws.FILTER(
         Tableau3[JP],
         (Tableau3[ITEM]=Tableau210[[#This Row],[NOM]])*
         (Tableau3[Rep.]=Tableau210[[#This Row],[REPERE BUTA]])
      )
   ),
0)</f>
        <v>0</v>
      </c>
      <c r="AH493" s="181">
        <f>IFERROR(VLOOKUP(Tableau210[[#This Row],[OPERATION]],Tableau4[],4,FALSE),"")</f>
        <v>0</v>
      </c>
      <c r="AI493" s="178" cm="1">
        <f t="array" ref="AI493">IFERROR(
   SUM(
      _xlfn._xlws.FILTER(
         Tableau3[BP],
         (Tableau3[ITEM]=Tableau210[[#This Row],[NOM]])*
         (Tableau3[Rep.]=Tableau210[[#This Row],[REPERE BUTA]])
      )
   ),
0)</f>
        <v>0</v>
      </c>
      <c r="AJ493" s="181" t="str">
        <f>IF(Tableau210[[#This Row],[NB JP EMIS]]=1,"1 JP","") &amp; IF(Tableau210[[#This Row],[NB BP EMIS]]=1," 1 BP","")</f>
        <v/>
      </c>
      <c r="AK493" s="178" t="str">
        <f>IF(Tableau210[[#This Row],[NB JP BUTA]]=1,"1 JP","") &amp; IF(Tableau210[[#This Row],[Nb BP BUTA]]=1," 1 BP","") &amp; IF(Tableau210[[#This Row],[Nb BP BUTA]]=2," 2 BP","")</f>
        <v/>
      </c>
      <c r="AL493" s="117" t="s">
        <v>103</v>
      </c>
      <c r="AM493" s="117">
        <f>IFERROR(+VLOOKUP(AY493,Tiges!$G$4:$I$569,3,FALSE),"")</f>
        <v>22</v>
      </c>
      <c r="AN493" s="48"/>
      <c r="AO493" s="117" t="s">
        <v>3424</v>
      </c>
      <c r="AP493" s="177" cm="1">
        <f t="array" ref="AP4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93" s="117" t="s">
        <v>3424</v>
      </c>
      <c r="AS493" s="177" t="str" cm="1">
        <f t="array" ref="AS4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93" s="411" t="s">
        <v>3424</v>
      </c>
      <c r="AU493" s="117" t="s">
        <v>3424</v>
      </c>
      <c r="AV493" s="177" t="str" cm="1">
        <f t="array" ref="AV4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3" s="117"/>
      <c r="AY493" s="117" cm="1">
        <f t="array" ref="AY493">IFERROR(_xlfn.XLOOKUP(Tableau210[[#This Row],[DN DONNEES BUTA ]]&amp;Tableau210[[#This Row],[PN DONNEES BUTA]],Tiges!$B$4:$B$79&amp;Tiges!$C$4:$C$79,Tiges!$G$4:$G$79),"")</f>
        <v>14</v>
      </c>
      <c r="AZ493" s="117"/>
      <c r="BA493" s="117" cm="1">
        <f t="array" ref="BA493">IFERROR(_xlfn.XLOOKUP(Tableau210[[#This Row],[DN DONNEES BUTA ]]&amp;Tableau210[[#This Row],[PN DONNEES BUTA]],Tiges!$B$4:$B$79&amp;Tiges!$C$4:$C$79,Tiges!$H$4:$H$79),"")</f>
        <v>80</v>
      </c>
      <c r="BB493" s="117"/>
      <c r="BC493" s="182">
        <f>IFERROR(VLOOKUP(Tableau210[[#This Row],[OPERATION]],Tableau4[],2,FALSE),"")</f>
        <v>0</v>
      </c>
      <c r="BD493" s="177" cm="1">
        <f t="array" ref="BD493">IFERROR(
   SUM(
      _xlfn._xlws.FILTER(
         Tableau3[Nb Platinage Joint],
         (Tableau3[ITEM]=Tableau210[[#This Row],[NOM]])*
         (Tableau3[Rep.]=Tableau210[[#This Row],[REPERE BUTA]])
      )
   ),
0)</f>
        <v>0</v>
      </c>
      <c r="BE493" s="182">
        <f>IFERROR(VLOOKUP(Tableau210[[#This Row],[OPERATION]],Tableau4[],3,FALSE),"")</f>
        <v>1</v>
      </c>
      <c r="BF493" s="177" cm="1">
        <f t="array" ref="BF493">IFERROR(
   SUM(
      _xlfn._xlws.FILTER(
         Tableau3[Joint Définitif Nb],
         (Tableau3[ITEM]=Tableau210[[#This Row],[NOM]])*
         (Tableau3[Rep.]=Tableau210[[#This Row],[REPERE BUTA]])
      )
   ),
0)</f>
        <v>2</v>
      </c>
      <c r="BG493" s="117" t="s">
        <v>3424</v>
      </c>
      <c r="BH493" s="177" t="str" cm="1">
        <f t="array" ref="BH4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93" s="411" t="s">
        <v>129</v>
      </c>
      <c r="BJ493" s="117" t="s">
        <v>3424</v>
      </c>
      <c r="BK493" s="117" t="s">
        <v>3424</v>
      </c>
      <c r="BL493" s="167" t="s">
        <v>2380</v>
      </c>
      <c r="BM493" s="167"/>
      <c r="BN493" s="117"/>
      <c r="BO493" s="117"/>
      <c r="BP493" s="158"/>
      <c r="BQ493" s="158"/>
      <c r="BR493" s="158"/>
      <c r="BS493" s="48"/>
      <c r="BT493" s="48"/>
      <c r="BU493" s="48"/>
      <c r="BV493" s="48"/>
      <c r="BW493" s="48"/>
      <c r="BX493" s="48"/>
    </row>
    <row r="494" spans="1:76" ht="15.75" hidden="1" x14ac:dyDescent="0.25">
      <c r="A494" s="48" t="e" cm="1">
        <f t="array" ref="A494">_xlfn.XLOOKUP(Tableau210[[#This Row],[NOM]]&amp;Tableau210[[#This Row],[REPERE BUTA]],[6]!Tableau16[POSTE TECHNIQUE]&amp;[6]!Tableau16[Repere ADM],[6]!Tableau16[NUMERO CLIENT])</f>
        <v>#N/A</v>
      </c>
      <c r="B494" s="48" t="e" cm="1">
        <f t="array" ref="B494">_xlfn.XLOOKUP(Tableau210[[#This Row],[NOM]]&amp;Tableau210[[#This Row],[REPERE BUTA]],[6]!Tableau16[POSTE TECHNIQUE]&amp;[6]!Tableau16[Repere REF],[6]!Tableau16[NUMERO CLIENT])</f>
        <v>#N/A</v>
      </c>
      <c r="C494" s="48" cm="1">
        <f t="array" ref="C494">_xlfn.XLOOKUP(Tableau210[[#This Row],[NOM]]&amp;Tableau210[[#This Row],[Repere Ubleam]],[7]Sheet1!$C$2:$C$2995&amp;[7]Sheet1!$I$2:$I$2995,[7]Sheet1!$A$2:$A$2995)</f>
        <v>469</v>
      </c>
      <c r="D494" s="48" t="str">
        <f>C494&amp;""</f>
        <v>469</v>
      </c>
      <c r="E494" s="48" t="e">
        <v>#N/A</v>
      </c>
      <c r="F494" s="48" t="e">
        <v>#N/A</v>
      </c>
      <c r="G494" s="187" t="s">
        <v>1410</v>
      </c>
      <c r="H494" s="158" t="s">
        <v>1067</v>
      </c>
      <c r="I494" s="158" t="s">
        <v>80</v>
      </c>
      <c r="J494" s="158" t="s">
        <v>1071</v>
      </c>
      <c r="K494" s="158" t="str">
        <f>_xlfn.XLOOKUP(Tableau210[[#This Row],[NOM]],[8]LUT!$I$5:$I$301,[8]LUT!$N$5:$N$301)</f>
        <v xml:space="preserve">Echangeur </v>
      </c>
      <c r="L494" s="158" t="s">
        <v>209</v>
      </c>
      <c r="M494" s="119" t="s">
        <v>1374</v>
      </c>
      <c r="N494" s="119" t="s">
        <v>1374</v>
      </c>
      <c r="O494" s="119" t="s">
        <v>2423</v>
      </c>
      <c r="P494" s="119"/>
      <c r="Q494" s="119"/>
      <c r="R494" s="119"/>
      <c r="S494" s="119"/>
      <c r="T494" s="119"/>
      <c r="U494" s="119"/>
      <c r="V494" s="119"/>
      <c r="W494" s="148">
        <v>40</v>
      </c>
      <c r="X494" s="207" cm="1">
        <f t="array" ref="X4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9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94" s="148">
        <v>50</v>
      </c>
      <c r="AA494" s="207" cm="1">
        <f t="array" ref="AA4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9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94" s="48"/>
      <c r="AD494" s="117" t="s">
        <v>2196</v>
      </c>
      <c r="AE494" s="119"/>
      <c r="AF494" s="181">
        <f>IFERROR(VLOOKUP(Tableau210[[#This Row],[OPERATION]],Tableau4[],5,FALSE),"")</f>
        <v>0</v>
      </c>
      <c r="AG494" s="178"/>
      <c r="AH494" s="181">
        <f>IFERROR(VLOOKUP(Tableau210[[#This Row],[OPERATION]],Tableau4[],4,FALSE),"")</f>
        <v>0</v>
      </c>
      <c r="AI494" s="178"/>
      <c r="AJ494" s="181" t="str">
        <f>IF(Tableau210[[#This Row],[NB JP EMIS]]=1,"1 JP","") &amp; IF(Tableau210[[#This Row],[NB BP EMIS]]=1," 1 BP","")</f>
        <v/>
      </c>
      <c r="AK494" s="178"/>
      <c r="AL494" s="117" t="s">
        <v>103</v>
      </c>
      <c r="AM494" s="117">
        <f>IFERROR(+VLOOKUP(AY494,Tiges!$G$4:$I$569,3,FALSE),"")</f>
        <v>22</v>
      </c>
      <c r="AN494" s="48"/>
      <c r="AO494" s="117">
        <v>4</v>
      </c>
      <c r="AP494" s="177" cm="1">
        <f t="array" ref="AP4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9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94" s="117" t="s">
        <v>2283</v>
      </c>
      <c r="AS494" s="177" t="str" cm="1">
        <f t="array" ref="AS4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4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494" s="117" t="s">
        <v>1123</v>
      </c>
      <c r="AV494" s="177" t="str" cm="1">
        <f t="array" ref="AV4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4" s="117"/>
      <c r="AY494" s="117" cm="1">
        <f t="array" ref="AY494">IFERROR(_xlfn.XLOOKUP(Tableau210[[#This Row],[DN DONNEES BUTA ]]&amp;Tableau210[[#This Row],[PN DONNEES BUTA]],Tiges!$B$4:$B$79&amp;Tiges!$C$4:$C$79,Tiges!$G$4:$G$79),"")</f>
        <v>14</v>
      </c>
      <c r="AZ494" s="117"/>
      <c r="BA494" s="117" cm="1">
        <f t="array" ref="BA494">IFERROR(_xlfn.XLOOKUP(Tableau210[[#This Row],[DN DONNEES BUTA ]]&amp;Tableau210[[#This Row],[PN DONNEES BUTA]],Tiges!$B$4:$B$79&amp;Tiges!$C$4:$C$79,Tiges!$H$4:$H$79),"")</f>
        <v>80</v>
      </c>
      <c r="BB494" s="117"/>
      <c r="BC494" s="182">
        <f>IFERROR(VLOOKUP(Tableau210[[#This Row],[OPERATION]],Tableau4[],2,FALSE),"")</f>
        <v>0</v>
      </c>
      <c r="BD494" s="177"/>
      <c r="BE494" s="182">
        <f>IFERROR(VLOOKUP(Tableau210[[#This Row],[OPERATION]],Tableau4[],3,FALSE),"")</f>
        <v>1</v>
      </c>
      <c r="BF494" s="177"/>
      <c r="BG494" s="117" t="s">
        <v>129</v>
      </c>
      <c r="BH494" s="177" t="str" cm="1">
        <f t="array" ref="BH4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94" s="117" t="s">
        <v>2268</v>
      </c>
      <c r="BK494" s="117" t="s">
        <v>37</v>
      </c>
      <c r="BL494" s="167" t="s">
        <v>2380</v>
      </c>
      <c r="BM494" s="167"/>
      <c r="BN494" s="117"/>
      <c r="BO494" s="117"/>
      <c r="BP494" s="158"/>
      <c r="BQ494" s="158"/>
      <c r="BR494" s="158"/>
      <c r="BS494" s="48"/>
      <c r="BT494" s="48"/>
      <c r="BU494" s="48"/>
      <c r="BV494" s="48"/>
      <c r="BW494" s="48"/>
      <c r="BX494" s="48"/>
    </row>
    <row r="495" spans="1:76" ht="15.75" hidden="1" x14ac:dyDescent="0.25">
      <c r="A495" s="48" t="e" cm="1">
        <f t="array" ref="A495">_xlfn.XLOOKUP(Tableau210[[#This Row],[NOM]]&amp;Tableau210[[#This Row],[REPERE BUTA]],[6]!Tableau16[POSTE TECHNIQUE]&amp;[6]!Tableau16[Repere ADM],[6]!Tableau16[NUMERO CLIENT])</f>
        <v>#N/A</v>
      </c>
      <c r="B495" s="48" t="e" cm="1">
        <f t="array" ref="B495">_xlfn.XLOOKUP(Tableau210[[#This Row],[NOM]]&amp;Tableau210[[#This Row],[REPERE BUTA]],[6]!Tableau16[POSTE TECHNIQUE]&amp;[6]!Tableau16[Repere REF],[6]!Tableau16[NUMERO CLIENT])</f>
        <v>#N/A</v>
      </c>
      <c r="C495" s="48" cm="1">
        <f t="array" ref="C495">_xlfn.XLOOKUP(Tableau210[[#This Row],[NOM]]&amp;Tableau210[[#This Row],[Repere Ubleam]],[7]Sheet1!$C$2:$C$2995&amp;[7]Sheet1!$I$2:$I$2995,[7]Sheet1!$A$2:$A$2995)</f>
        <v>470</v>
      </c>
      <c r="D495" s="48" t="str">
        <f>C495&amp;""</f>
        <v>470</v>
      </c>
      <c r="E495" s="48" t="e">
        <v>#N/A</v>
      </c>
      <c r="F495" s="48" t="e">
        <v>#N/A</v>
      </c>
      <c r="G495" s="187" t="s">
        <v>1410</v>
      </c>
      <c r="H495" s="158" t="s">
        <v>1067</v>
      </c>
      <c r="I495" s="158" t="s">
        <v>80</v>
      </c>
      <c r="J495" s="158" t="s">
        <v>1071</v>
      </c>
      <c r="K495" s="158" t="str">
        <f>_xlfn.XLOOKUP(Tableau210[[#This Row],[NOM]],[8]LUT!$I$5:$I$301,[8]LUT!$N$5:$N$301)</f>
        <v xml:space="preserve">Echangeur </v>
      </c>
      <c r="L495" s="158" t="s">
        <v>211</v>
      </c>
      <c r="M495" s="119"/>
      <c r="N495" s="119" t="s">
        <v>211</v>
      </c>
      <c r="O495" s="119"/>
      <c r="P495" s="119"/>
      <c r="Q495" s="119"/>
      <c r="R495" s="119"/>
      <c r="S495" s="119"/>
      <c r="T495" s="119"/>
      <c r="U495" s="119"/>
      <c r="V495" s="119"/>
      <c r="W495" s="148">
        <v>40</v>
      </c>
      <c r="X495" s="207" cm="1">
        <f t="array" ref="X4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9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495" s="148">
        <v>50</v>
      </c>
      <c r="AA495" s="207" cm="1">
        <f t="array" ref="AA4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9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95" s="48"/>
      <c r="AD495" s="117" t="s">
        <v>2196</v>
      </c>
      <c r="AE495" s="119"/>
      <c r="AF495" s="181">
        <f>IFERROR(VLOOKUP(Tableau210[[#This Row],[OPERATION]],Tableau4[],5,FALSE),"")</f>
        <v>0</v>
      </c>
      <c r="AG495" s="178" cm="1">
        <f t="array" ref="AG495">IFERROR(
   SUM(
      _xlfn._xlws.FILTER(
         Tableau3[JP],
         (Tableau3[ITEM]=Tableau210[[#This Row],[NOM]])*
         (Tableau3[Rep.]=Tableau210[[#This Row],[REPERE BUTA]])
      )
   ),
0)</f>
        <v>0</v>
      </c>
      <c r="AH495" s="181">
        <f>IFERROR(VLOOKUP(Tableau210[[#This Row],[OPERATION]],Tableau4[],4,FALSE),"")</f>
        <v>0</v>
      </c>
      <c r="AI495" s="178" cm="1">
        <f t="array" ref="AI495">IFERROR(
   SUM(
      _xlfn._xlws.FILTER(
         Tableau3[BP],
         (Tableau3[ITEM]=Tableau210[[#This Row],[NOM]])*
         (Tableau3[Rep.]=Tableau210[[#This Row],[REPERE BUTA]])
      )
   ),
0)</f>
        <v>0</v>
      </c>
      <c r="AJ495" s="181" t="str">
        <f>IF(Tableau210[[#This Row],[NB JP EMIS]]=1,"1 JP","") &amp; IF(Tableau210[[#This Row],[NB BP EMIS]]=1," 1 BP","")</f>
        <v/>
      </c>
      <c r="AK495" s="178" t="str">
        <f>IF(Tableau210[[#This Row],[NB JP BUTA]]=1,"1 JP","") &amp; IF(Tableau210[[#This Row],[Nb BP BUTA]]=1," 1 BP","") &amp; IF(Tableau210[[#This Row],[Nb BP BUTA]]=2," 2 BP","")</f>
        <v/>
      </c>
      <c r="AL495" s="117" t="s">
        <v>103</v>
      </c>
      <c r="AM495" s="117">
        <f>IFERROR(+VLOOKUP(AY495,Tiges!$G$4:$I$569,3,FALSE),"")</f>
        <v>32</v>
      </c>
      <c r="AN495" s="48"/>
      <c r="AO495" s="117">
        <v>4</v>
      </c>
      <c r="AP495" s="177" cm="1">
        <f t="array" ref="AP4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9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95" s="117" t="s">
        <v>2282</v>
      </c>
      <c r="AS495" s="177" t="str" cm="1">
        <f t="array" ref="AS4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49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495" s="117" t="s">
        <v>1123</v>
      </c>
      <c r="AV495" s="177" t="str" cm="1">
        <f t="array" ref="AV4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5" s="117"/>
      <c r="AY495" s="117" cm="1">
        <f t="array" ref="AY495">IFERROR(_xlfn.XLOOKUP(Tableau210[[#This Row],[DN DONNEES BUTA ]]&amp;Tableau210[[#This Row],[PN DONNEES BUTA]],Tiges!$B$4:$B$79&amp;Tiges!$C$4:$C$79,Tiges!$G$4:$G$79),"")</f>
        <v>20</v>
      </c>
      <c r="AZ495" s="117"/>
      <c r="BA495" s="117" cm="1">
        <f t="array" ref="BA495">IFERROR(_xlfn.XLOOKUP(Tableau210[[#This Row],[DN DONNEES BUTA ]]&amp;Tableau210[[#This Row],[PN DONNEES BUTA]],Tiges!$B$4:$B$79&amp;Tiges!$C$4:$C$79,Tiges!$H$4:$H$79),"")</f>
        <v>100</v>
      </c>
      <c r="BB495" s="117"/>
      <c r="BC495" s="182">
        <f>IFERROR(VLOOKUP(Tableau210[[#This Row],[OPERATION]],Tableau4[],2,FALSE),"")</f>
        <v>0</v>
      </c>
      <c r="BD495" s="177" cm="1">
        <f t="array" ref="BD495">IFERROR(
   SUM(
      _xlfn._xlws.FILTER(
         Tableau3[Nb Platinage Joint],
         (Tableau3[ITEM]=Tableau210[[#This Row],[NOM]])*
         (Tableau3[Rep.]=Tableau210[[#This Row],[REPERE BUTA]])
      )
   ),
0)</f>
        <v>0</v>
      </c>
      <c r="BE495" s="182">
        <f>IFERROR(VLOOKUP(Tableau210[[#This Row],[OPERATION]],Tableau4[],3,FALSE),"")</f>
        <v>1</v>
      </c>
      <c r="BF495" s="177" cm="1">
        <f t="array" ref="BF495">IFERROR(
   SUM(
      _xlfn._xlws.FILTER(
         Tableau3[Joint Définitif Nb],
         (Tableau3[ITEM]=Tableau210[[#This Row],[NOM]])*
         (Tableau3[Rep.]=Tableau210[[#This Row],[REPERE BUTA]])
      )
   ),
0)</f>
        <v>1</v>
      </c>
      <c r="BG495" s="117" t="s">
        <v>129</v>
      </c>
      <c r="BH495" s="177" t="str" cm="1">
        <f t="array" ref="BH4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95" s="117" t="s">
        <v>2268</v>
      </c>
      <c r="BK495" s="117" t="s">
        <v>37</v>
      </c>
      <c r="BL495" s="167" t="s">
        <v>2380</v>
      </c>
      <c r="BM495" s="167"/>
      <c r="BN495" s="117"/>
      <c r="BO495" s="117"/>
      <c r="BP495" s="158"/>
      <c r="BQ495" s="158"/>
      <c r="BR495" s="158"/>
      <c r="BS495" s="48"/>
      <c r="BT495" s="48"/>
      <c r="BU495" s="48"/>
      <c r="BV495" s="48"/>
      <c r="BW495" s="48"/>
      <c r="BX495" s="48"/>
    </row>
    <row r="496" spans="1:76" ht="15.75" hidden="1" x14ac:dyDescent="0.25">
      <c r="A496" s="48" t="e" cm="1">
        <f t="array" ref="A496">_xlfn.XLOOKUP(Tableau210[[#This Row],[NOM]]&amp;Tableau210[[#This Row],[REPERE BUTA]],[6]!Tableau16[POSTE TECHNIQUE]&amp;[6]!Tableau16[Repere ADM],[6]!Tableau16[NUMERO CLIENT])</f>
        <v>#N/A</v>
      </c>
      <c r="B496" s="48" t="e" cm="1">
        <f t="array" ref="B496">_xlfn.XLOOKUP(Tableau210[[#This Row],[NOM]]&amp;Tableau210[[#This Row],[REPERE BUTA]],[6]!Tableau16[POSTE TECHNIQUE]&amp;[6]!Tableau16[Repere REF],[6]!Tableau16[NUMERO CLIENT])</f>
        <v>#N/A</v>
      </c>
      <c r="C496" s="48" cm="1">
        <f t="array" ref="C496">_xlfn.XLOOKUP(Tableau210[[#This Row],[NOM]]&amp;Tableau210[[#This Row],[Repere Ubleam]],[7]Sheet1!$C$2:$C$2995&amp;[7]Sheet1!$I$2:$I$2995,[7]Sheet1!$A$2:$A$2995)</f>
        <v>471</v>
      </c>
      <c r="D496" s="48" t="str">
        <f>C496&amp;""</f>
        <v>471</v>
      </c>
      <c r="E496" s="48" t="e">
        <v>#N/A</v>
      </c>
      <c r="F496" s="48" t="e">
        <v>#N/A</v>
      </c>
      <c r="G496" s="187" t="s">
        <v>1410</v>
      </c>
      <c r="H496" s="158" t="s">
        <v>1067</v>
      </c>
      <c r="I496" s="158" t="s">
        <v>80</v>
      </c>
      <c r="J496" s="158" t="s">
        <v>1071</v>
      </c>
      <c r="K496" s="158" t="str">
        <f>_xlfn.XLOOKUP(Tableau210[[#This Row],[NOM]],[8]LUT!$I$5:$I$301,[8]LUT!$N$5:$N$301)</f>
        <v xml:space="preserve">Echangeur </v>
      </c>
      <c r="L496" s="158" t="s">
        <v>42</v>
      </c>
      <c r="M496" s="119"/>
      <c r="N496" s="119" t="s">
        <v>42</v>
      </c>
      <c r="O496" s="119" t="s">
        <v>2280</v>
      </c>
      <c r="P496" s="119"/>
      <c r="Q496" s="119"/>
      <c r="R496" s="119"/>
      <c r="S496" s="119"/>
      <c r="T496" s="119"/>
      <c r="U496" s="119"/>
      <c r="V496" s="119"/>
      <c r="W496" s="148">
        <v>50</v>
      </c>
      <c r="X496" s="207" cm="1">
        <f t="array" ref="X4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4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96" s="148">
        <v>50</v>
      </c>
      <c r="AA496" s="207" cm="1">
        <f t="array" ref="AA4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9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496" s="48"/>
      <c r="AD496" s="117" t="s">
        <v>2196</v>
      </c>
      <c r="AE496" s="119"/>
      <c r="AF496" s="181">
        <f>IFERROR(VLOOKUP(Tableau210[[#This Row],[OPERATION]],Tableau4[],5,FALSE),"")</f>
        <v>0</v>
      </c>
      <c r="AG496" s="178" cm="1">
        <f t="array" ref="AG496">IFERROR(
   SUM(
      _xlfn._xlws.FILTER(
         Tableau3[JP],
         (Tableau3[ITEM]=Tableau210[[#This Row],[NOM]])*
         (Tableau3[Rep.]=Tableau210[[#This Row],[REPERE BUTA]])
      )
   ),
0)</f>
        <v>0</v>
      </c>
      <c r="AH496" s="181">
        <f>IFERROR(VLOOKUP(Tableau210[[#This Row],[OPERATION]],Tableau4[],4,FALSE),"")</f>
        <v>0</v>
      </c>
      <c r="AI496" s="178" cm="1">
        <f t="array" ref="AI496">IFERROR(
   SUM(
      _xlfn._xlws.FILTER(
         Tableau3[BP],
         (Tableau3[ITEM]=Tableau210[[#This Row],[NOM]])*
         (Tableau3[Rep.]=Tableau210[[#This Row],[REPERE BUTA]])
      )
   ),
0)</f>
        <v>0</v>
      </c>
      <c r="AJ496" s="181" t="str">
        <f>IF(Tableau210[[#This Row],[NB JP EMIS]]=1,"1 JP","") &amp; IF(Tableau210[[#This Row],[NB BP EMIS]]=1," 1 BP","")</f>
        <v/>
      </c>
      <c r="AK496" s="178" t="str">
        <f>IF(Tableau210[[#This Row],[NB JP BUTA]]=1,"1 JP","") &amp; IF(Tableau210[[#This Row],[Nb BP BUTA]]=1," 1 BP","") &amp; IF(Tableau210[[#This Row],[Nb BP BUTA]]=2," 2 BP","")</f>
        <v/>
      </c>
      <c r="AL496" s="117" t="s">
        <v>103</v>
      </c>
      <c r="AM496" s="117">
        <f>IFERROR(+VLOOKUP(AY496,Tiges!$G$4:$I$569,3,FALSE),"")</f>
        <v>32</v>
      </c>
      <c r="AN496" s="48"/>
      <c r="AO496" s="117">
        <v>8</v>
      </c>
      <c r="AP496" s="177" cm="1">
        <f t="array" ref="AP4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9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496" s="117" t="s">
        <v>2163</v>
      </c>
      <c r="AS496" s="177" t="str" cm="1">
        <f t="array" ref="AS4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49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496" s="117" t="s">
        <v>1123</v>
      </c>
      <c r="AV496" s="177" t="str" cm="1">
        <f t="array" ref="AV4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6" s="117"/>
      <c r="AY496" s="117" cm="1">
        <f t="array" ref="AY496">IFERROR(_xlfn.XLOOKUP(Tableau210[[#This Row],[DN DONNEES BUTA ]]&amp;Tableau210[[#This Row],[PN DONNEES BUTA]],Tiges!$B$4:$B$79&amp;Tiges!$C$4:$C$79,Tiges!$G$4:$G$79),"")</f>
        <v>20</v>
      </c>
      <c r="AZ496" s="117"/>
      <c r="BA496" s="117" cm="1">
        <f t="array" ref="BA496">IFERROR(_xlfn.XLOOKUP(Tableau210[[#This Row],[DN DONNEES BUTA ]]&amp;Tableau210[[#This Row],[PN DONNEES BUTA]],Tiges!$B$4:$B$79&amp;Tiges!$C$4:$C$79,Tiges!$H$4:$H$79),"")</f>
        <v>100</v>
      </c>
      <c r="BB496" s="117"/>
      <c r="BC496" s="182">
        <f>IFERROR(VLOOKUP(Tableau210[[#This Row],[OPERATION]],Tableau4[],2,FALSE),"")</f>
        <v>0</v>
      </c>
      <c r="BD496" s="177" cm="1">
        <f t="array" ref="BD496">IFERROR(
   SUM(
      _xlfn._xlws.FILTER(
         Tableau3[Nb Platinage Joint],
         (Tableau3[ITEM]=Tableau210[[#This Row],[NOM]])*
         (Tableau3[Rep.]=Tableau210[[#This Row],[REPERE BUTA]])
      )
   ),
0)</f>
        <v>0</v>
      </c>
      <c r="BE496" s="182">
        <f>IFERROR(VLOOKUP(Tableau210[[#This Row],[OPERATION]],Tableau4[],3,FALSE),"")</f>
        <v>1</v>
      </c>
      <c r="BF496" s="177" cm="1">
        <f t="array" ref="BF496">IFERROR(
   SUM(
      _xlfn._xlws.FILTER(
         Tableau3[Joint Définitif Nb],
         (Tableau3[ITEM]=Tableau210[[#This Row],[NOM]])*
         (Tableau3[Rep.]=Tableau210[[#This Row],[REPERE BUTA]])
      )
   ),
0)</f>
        <v>1</v>
      </c>
      <c r="BG496" s="117" t="s">
        <v>129</v>
      </c>
      <c r="BH496" s="177" t="str" cm="1">
        <f t="array" ref="BH4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96" s="117" t="s">
        <v>2281</v>
      </c>
      <c r="BK496" s="117" t="s">
        <v>37</v>
      </c>
      <c r="BL496" s="167" t="s">
        <v>2380</v>
      </c>
      <c r="BM496" s="167"/>
      <c r="BN496" s="117"/>
      <c r="BO496" s="117"/>
      <c r="BP496" s="158"/>
      <c r="BQ496" s="158"/>
      <c r="BR496" s="158"/>
      <c r="BS496" s="48"/>
      <c r="BT496" s="48"/>
      <c r="BU496" s="48"/>
      <c r="BV496" s="48"/>
      <c r="BW496" s="48"/>
      <c r="BX496" s="48"/>
    </row>
    <row r="497" spans="1:76" ht="15.75" hidden="1" x14ac:dyDescent="0.25">
      <c r="A497" s="48" t="e" cm="1">
        <f t="array" ref="A497">_xlfn.XLOOKUP(Tableau210[[#This Row],[NOM]]&amp;Tableau210[[#This Row],[REPERE BUTA]],[6]!Tableau16[POSTE TECHNIQUE]&amp;[6]!Tableau16[Repere ADM],[6]!Tableau16[NUMERO CLIENT])</f>
        <v>#N/A</v>
      </c>
      <c r="B497" s="48" t="e" cm="1">
        <f t="array" ref="B497">_xlfn.XLOOKUP(Tableau210[[#This Row],[NOM]]&amp;Tableau210[[#This Row],[REPERE BUTA]],[6]!Tableau16[POSTE TECHNIQUE]&amp;[6]!Tableau16[Repere REF],[6]!Tableau16[NUMERO CLIENT])</f>
        <v>#N/A</v>
      </c>
      <c r="C497" s="48" cm="1">
        <f t="array" ref="C497">_xlfn.XLOOKUP(Tableau210[[#This Row],[NOM]]&amp;Tableau210[[#This Row],[Repere Ubleam]],[7]Sheet1!$C$2:$C$2995&amp;[7]Sheet1!$I$2:$I$2995,[7]Sheet1!$A$2:$A$2995)</f>
        <v>472</v>
      </c>
      <c r="D497" s="48" t="str">
        <f>C497&amp;""</f>
        <v>472</v>
      </c>
      <c r="E497" s="48" t="e">
        <v>#N/A</v>
      </c>
      <c r="F497" s="48" t="e">
        <v>#N/A</v>
      </c>
      <c r="G497" s="187" t="s">
        <v>1418</v>
      </c>
      <c r="H497" s="158" t="s">
        <v>1067</v>
      </c>
      <c r="I497" s="158" t="s">
        <v>80</v>
      </c>
      <c r="J497" s="158" t="s">
        <v>1071</v>
      </c>
      <c r="K497" s="158" t="str">
        <f>_xlfn.XLOOKUP(Tableau210[[#This Row],[NOM]],[8]LUT!$I$5:$I$301,[8]LUT!$N$5:$N$301)</f>
        <v xml:space="preserve">Echangeur </v>
      </c>
      <c r="L497" s="158" t="s">
        <v>73</v>
      </c>
      <c r="M497" s="119"/>
      <c r="N497" s="119" t="s">
        <v>73</v>
      </c>
      <c r="O497" s="119"/>
      <c r="P497" s="119"/>
      <c r="Q497" s="119"/>
      <c r="R497" s="119"/>
      <c r="S497" s="119"/>
      <c r="T497" s="119"/>
      <c r="U497" s="119"/>
      <c r="V497" s="119"/>
      <c r="W497" s="148" t="s">
        <v>1118</v>
      </c>
      <c r="X497" s="207" cm="1">
        <f t="array" ref="X4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49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97" s="148" t="s">
        <v>3424</v>
      </c>
      <c r="AA497" s="207" cm="1">
        <f t="array" ref="AA4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49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97" s="48"/>
      <c r="AD497" s="117" t="s">
        <v>2196</v>
      </c>
      <c r="AE497" s="119"/>
      <c r="AF497" s="181">
        <f>IFERROR(VLOOKUP(Tableau210[[#This Row],[OPERATION]],Tableau4[],5,FALSE),"")</f>
        <v>0</v>
      </c>
      <c r="AG497" s="178" cm="1">
        <f t="array" ref="AG497">IFERROR(
   SUM(
      _xlfn._xlws.FILTER(
         Tableau3[JP],
         (Tableau3[ITEM]=Tableau210[[#This Row],[NOM]])*
         (Tableau3[Rep.]=Tableau210[[#This Row],[REPERE BUTA]])
      )
   ),
0)</f>
        <v>0</v>
      </c>
      <c r="AH497" s="181">
        <f>IFERROR(VLOOKUP(Tableau210[[#This Row],[OPERATION]],Tableau4[],4,FALSE),"")</f>
        <v>0</v>
      </c>
      <c r="AI497" s="178" cm="1">
        <f t="array" ref="AI497">IFERROR(
   SUM(
      _xlfn._xlws.FILTER(
         Tableau3[BP],
         (Tableau3[ITEM]=Tableau210[[#This Row],[NOM]])*
         (Tableau3[Rep.]=Tableau210[[#This Row],[REPERE BUTA]])
      )
   ),
0)</f>
        <v>0</v>
      </c>
      <c r="AJ497" s="181" t="str">
        <f>IF(Tableau210[[#This Row],[NB JP EMIS]]=1,"1 JP","") &amp; IF(Tableau210[[#This Row],[NB BP EMIS]]=1," 1 BP","")</f>
        <v/>
      </c>
      <c r="AK497" s="178" t="str">
        <f>IF(Tableau210[[#This Row],[NB JP BUTA]]=1,"1 JP","") &amp; IF(Tableau210[[#This Row],[Nb BP BUTA]]=1," 1 BP","") &amp; IF(Tableau210[[#This Row],[Nb BP BUTA]]=2," 2 BP","")</f>
        <v/>
      </c>
      <c r="AL497" s="117" t="s">
        <v>103</v>
      </c>
      <c r="AM497" s="117">
        <f>IFERROR(+VLOOKUP(AY497,Tiges!$G$4:$I$569,3,FALSE),"")</f>
        <v>22</v>
      </c>
      <c r="AN497" s="48"/>
      <c r="AO497" s="117">
        <v>4</v>
      </c>
      <c r="AP497" s="177" cm="1">
        <f t="array" ref="AP4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4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497" s="117" t="s">
        <v>2270</v>
      </c>
      <c r="AS497" s="177" t="str" cm="1">
        <f t="array" ref="AS4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4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497" s="117" t="s">
        <v>2277</v>
      </c>
      <c r="AV497" s="177" t="str" cm="1">
        <f t="array" ref="AV4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7" s="117"/>
      <c r="AY497" s="117" cm="1">
        <f t="array" ref="AY497">IFERROR(_xlfn.XLOOKUP(Tableau210[[#This Row],[DN DONNEES BUTA ]]&amp;Tableau210[[#This Row],[PN DONNEES BUTA]],Tiges!$B$4:$B$79&amp;Tiges!$C$4:$C$79,Tiges!$G$4:$G$79),"")</f>
        <v>14</v>
      </c>
      <c r="AZ497" s="117"/>
      <c r="BA497" s="117" cm="1">
        <f t="array" ref="BA497">IFERROR(_xlfn.XLOOKUP(Tableau210[[#This Row],[DN DONNEES BUTA ]]&amp;Tableau210[[#This Row],[PN DONNEES BUTA]],Tiges!$B$4:$B$79&amp;Tiges!$C$4:$C$79,Tiges!$H$4:$H$79),"")</f>
        <v>70</v>
      </c>
      <c r="BB497" s="117"/>
      <c r="BC497" s="182">
        <f>IFERROR(VLOOKUP(Tableau210[[#This Row],[OPERATION]],Tableau4[],2,FALSE),"")</f>
        <v>0</v>
      </c>
      <c r="BD497" s="177" cm="1">
        <f t="array" ref="BD497">IFERROR(
   SUM(
      _xlfn._xlws.FILTER(
         Tableau3[Nb Platinage Joint],
         (Tableau3[ITEM]=Tableau210[[#This Row],[NOM]])*
         (Tableau3[Rep.]=Tableau210[[#This Row],[REPERE BUTA]])
      )
   ),
0)</f>
        <v>0</v>
      </c>
      <c r="BE497" s="182">
        <f>IFERROR(VLOOKUP(Tableau210[[#This Row],[OPERATION]],Tableau4[],3,FALSE),"")</f>
        <v>1</v>
      </c>
      <c r="BF497" s="177" cm="1">
        <f t="array" ref="BF497">IFERROR(
   SUM(
      _xlfn._xlws.FILTER(
         Tableau3[Joint Définitif Nb],
         (Tableau3[ITEM]=Tableau210[[#This Row],[NOM]])*
         (Tableau3[Rep.]=Tableau210[[#This Row],[REPERE BUTA]])
      )
   ),
0)</f>
        <v>1</v>
      </c>
      <c r="BG497" s="117" t="s">
        <v>129</v>
      </c>
      <c r="BH497" s="177" t="str" cm="1">
        <f t="array" ref="BH4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497" s="117"/>
      <c r="BK497" s="117" t="s">
        <v>2269</v>
      </c>
      <c r="BL497" s="167" t="s">
        <v>2380</v>
      </c>
      <c r="BM497" s="167"/>
      <c r="BN497" s="117"/>
      <c r="BO497" s="117"/>
      <c r="BP497" s="158"/>
      <c r="BQ497" s="158"/>
      <c r="BR497" s="158"/>
      <c r="BS497" s="48"/>
      <c r="BT497" s="48"/>
      <c r="BU497" s="48"/>
      <c r="BV497" s="48"/>
      <c r="BW497" s="48"/>
      <c r="BX497" s="48"/>
    </row>
    <row r="498" spans="1:76" ht="15.75" hidden="1" x14ac:dyDescent="0.25">
      <c r="A498" s="48" t="e" cm="1">
        <f t="array" ref="A498">_xlfn.XLOOKUP(Tableau210[[#This Row],[NOM]]&amp;Tableau210[[#This Row],[REPERE BUTA]],[6]!Tableau16[POSTE TECHNIQUE]&amp;[6]!Tableau16[Repere ADM],[6]!Tableau16[NUMERO CLIENT])</f>
        <v>#N/A</v>
      </c>
      <c r="B498" s="48" t="e" cm="1">
        <f t="array" ref="B498">_xlfn.XLOOKUP(Tableau210[[#This Row],[NOM]]&amp;Tableau210[[#This Row],[REPERE BUTA]],[6]!Tableau16[POSTE TECHNIQUE]&amp;[6]!Tableau16[Repere REF],[6]!Tableau16[NUMERO CLIENT])</f>
        <v>#N/A</v>
      </c>
      <c r="C498" s="48" cm="1">
        <f t="array" ref="C498">_xlfn.XLOOKUP(Tableau210[[#This Row],[NOM]]&amp;Tableau210[[#This Row],[Repere Ubleam]],[7]Sheet1!$C$2:$C$2995&amp;[7]Sheet1!$I$2:$I$2995,[7]Sheet1!$A$2:$A$2995)</f>
        <v>473</v>
      </c>
      <c r="D498" s="48" t="str">
        <f>C498&amp;""</f>
        <v>473</v>
      </c>
      <c r="E498" s="48" t="e">
        <v>#N/A</v>
      </c>
      <c r="F498" s="48" t="e">
        <v>#N/A</v>
      </c>
      <c r="G498" s="187" t="s">
        <v>1418</v>
      </c>
      <c r="H498" s="158" t="s">
        <v>1067</v>
      </c>
      <c r="I498" s="158" t="s">
        <v>80</v>
      </c>
      <c r="J498" s="158" t="s">
        <v>1071</v>
      </c>
      <c r="K498" s="158" t="str">
        <f>_xlfn.XLOOKUP(Tableau210[[#This Row],[NOM]],[8]LUT!$I$5:$I$301,[8]LUT!$N$5:$N$301)</f>
        <v xml:space="preserve">Echangeur </v>
      </c>
      <c r="L498" s="158" t="s">
        <v>83</v>
      </c>
      <c r="M498" s="119" t="s">
        <v>1298</v>
      </c>
      <c r="N498" s="119" t="s">
        <v>1298</v>
      </c>
      <c r="O498" s="119" t="s">
        <v>2118</v>
      </c>
      <c r="P498" s="119"/>
      <c r="Q498" s="119"/>
      <c r="R498" s="119"/>
      <c r="S498" s="119"/>
      <c r="T498" s="119"/>
      <c r="U498" s="119"/>
      <c r="V498" s="119"/>
      <c r="W498" s="148" t="s">
        <v>2159</v>
      </c>
      <c r="X498" s="207" cm="1">
        <f t="array" ref="X4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400</v>
      </c>
      <c r="Y49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98" s="148" t="s">
        <v>3424</v>
      </c>
      <c r="AA498" s="207" cm="1">
        <f t="array" ref="AA4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9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98" s="48"/>
      <c r="AD498" s="117" t="s">
        <v>2197</v>
      </c>
      <c r="AE498" s="119"/>
      <c r="AF498" s="181">
        <f>IFERROR(VLOOKUP(Tableau210[[#This Row],[OPERATION]],Tableau4[],5,FALSE),"")</f>
        <v>0</v>
      </c>
      <c r="AG498" s="178" cm="1">
        <f t="array" ref="AG498">IFERROR(
   SUM(
      _xlfn._xlws.FILTER(
         Tableau3[JP],
         (Tableau3[ITEM]=Tableau210[[#This Row],[NOM]])*
         (Tableau3[Rep.]=Tableau210[[#This Row],[REPERE BUTA]])
      )
   ),
0)</f>
        <v>0</v>
      </c>
      <c r="AH498" s="181">
        <f>IFERROR(VLOOKUP(Tableau210[[#This Row],[OPERATION]],Tableau4[],4,FALSE),"")</f>
        <v>1</v>
      </c>
      <c r="AI498" s="178" cm="1">
        <f t="array" ref="AI498">IFERROR(
   SUM(
      _xlfn._xlws.FILTER(
         Tableau3[BP],
         (Tableau3[ITEM]=Tableau210[[#This Row],[NOM]])*
         (Tableau3[Rep.]=Tableau210[[#This Row],[REPERE BUTA]])
      )
   ),
0)</f>
        <v>1</v>
      </c>
      <c r="AJ498" s="181" t="str">
        <f>IF(Tableau210[[#This Row],[NB JP EMIS]]=1,"1 JP","") &amp; IF(Tableau210[[#This Row],[NB BP EMIS]]=1," 1 BP","")</f>
        <v xml:space="preserve"> 1 BP</v>
      </c>
      <c r="AK498" s="178" t="str">
        <f>IF(Tableau210[[#This Row],[NB JP BUTA]]=1,"1 JP","") &amp; IF(Tableau210[[#This Row],[Nb BP BUTA]]=1," 1 BP","") &amp; IF(Tableau210[[#This Row],[Nb BP BUTA]]=2," 2 BP","")</f>
        <v xml:space="preserve"> 1 BP</v>
      </c>
      <c r="AL498" s="117" t="s">
        <v>103</v>
      </c>
      <c r="AM498" s="117">
        <f>IFERROR(+VLOOKUP(AY498,Tiges!$G$4:$I$569,3,FALSE),"")</f>
        <v>51</v>
      </c>
      <c r="AN498" s="48"/>
      <c r="AO498" s="117" t="s">
        <v>3424</v>
      </c>
      <c r="AP498" s="177" cm="1">
        <f t="array" ref="AP4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4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498" s="117" t="s">
        <v>3424</v>
      </c>
      <c r="AS498" s="177" t="str" cm="1">
        <f t="array" ref="AS4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M33x210</v>
      </c>
      <c r="AT4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M33x210</v>
      </c>
      <c r="AU498" s="117" t="s">
        <v>3424</v>
      </c>
      <c r="AV498" s="177" t="str" cm="1">
        <f t="array" ref="AV4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8" s="117"/>
      <c r="AY498" s="117" cm="1">
        <f t="array" ref="AY498">IFERROR(_xlfn.XLOOKUP(Tableau210[[#This Row],[DN DONNEES BUTA ]]&amp;Tableau210[[#This Row],[PN DONNEES BUTA]],Tiges!$B$4:$B$79&amp;Tiges!$C$4:$C$79,Tiges!$G$4:$G$79),"")</f>
        <v>33</v>
      </c>
      <c r="AZ498" s="117"/>
      <c r="BA498" s="117" cm="1">
        <f t="array" ref="BA498">IFERROR(_xlfn.XLOOKUP(Tableau210[[#This Row],[DN DONNEES BUTA ]]&amp;Tableau210[[#This Row],[PN DONNEES BUTA]],Tiges!$B$4:$B$79&amp;Tiges!$C$4:$C$79,Tiges!$H$4:$H$79),"")</f>
        <v>200</v>
      </c>
      <c r="BB498" s="117"/>
      <c r="BC498" s="182">
        <f>IFERROR(VLOOKUP(Tableau210[[#This Row],[OPERATION]],Tableau4[],2,FALSE),"")</f>
        <v>1</v>
      </c>
      <c r="BD498" s="177" cm="1">
        <f t="array" ref="BD498">IFERROR(
   SUM(
      _xlfn._xlws.FILTER(
         Tableau3[Nb Platinage Joint],
         (Tableau3[ITEM]=Tableau210[[#This Row],[NOM]])*
         (Tableau3[Rep.]=Tableau210[[#This Row],[REPERE BUTA]])
      )
   ),
0)</f>
        <v>1</v>
      </c>
      <c r="BE498" s="182">
        <f>IFERROR(VLOOKUP(Tableau210[[#This Row],[OPERATION]],Tableau4[],3,FALSE),"")</f>
        <v>1</v>
      </c>
      <c r="BF498" s="177" cm="1">
        <f t="array" ref="BF498">IFERROR(
   SUM(
      _xlfn._xlws.FILTER(
         Tableau3[Joint Définitif Nb],
         (Tableau3[ITEM]=Tableau210[[#This Row],[NOM]])*
         (Tableau3[Rep.]=Tableau210[[#This Row],[REPERE BUTA]])
      )
   ),
0)</f>
        <v>2</v>
      </c>
      <c r="BG498" s="117" t="s">
        <v>3424</v>
      </c>
      <c r="BH498" s="177" t="str" cm="1">
        <f t="array" ref="BH4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98" s="411" t="s">
        <v>129</v>
      </c>
      <c r="BJ498" s="117" t="s">
        <v>3424</v>
      </c>
      <c r="BK498" s="117" t="s">
        <v>3424</v>
      </c>
      <c r="BL498" s="167" t="s">
        <v>2380</v>
      </c>
      <c r="BM498" s="167"/>
      <c r="BN498" s="117"/>
      <c r="BO498" s="117"/>
      <c r="BP498" s="158"/>
      <c r="BQ498" s="158"/>
      <c r="BR498" s="158"/>
      <c r="BS498" s="48"/>
      <c r="BT498" s="48"/>
      <c r="BU498" s="48"/>
      <c r="BV498" s="48"/>
      <c r="BW498" s="48"/>
      <c r="BX498" s="48"/>
    </row>
    <row r="499" spans="1:76" ht="15.75" hidden="1" x14ac:dyDescent="0.25">
      <c r="A499" s="48" t="e" cm="1">
        <f t="array" ref="A499">_xlfn.XLOOKUP(Tableau210[[#This Row],[NOM]]&amp;Tableau210[[#This Row],[REPERE BUTA]],[6]!Tableau16[POSTE TECHNIQUE]&amp;[6]!Tableau16[Repere ADM],[6]!Tableau16[NUMERO CLIENT])</f>
        <v>#N/A</v>
      </c>
      <c r="B499" s="48" t="e" cm="1">
        <f t="array" ref="B499">_xlfn.XLOOKUP(Tableau210[[#This Row],[NOM]]&amp;Tableau210[[#This Row],[REPERE BUTA]],[6]!Tableau16[POSTE TECHNIQUE]&amp;[6]!Tableau16[Repere REF],[6]!Tableau16[NUMERO CLIENT])</f>
        <v>#N/A</v>
      </c>
      <c r="C499" s="48" cm="1">
        <f t="array" ref="C499">_xlfn.XLOOKUP(Tableau210[[#This Row],[NOM]]&amp;Tableau210[[#This Row],[Repere Ubleam]],[7]Sheet1!$C$2:$C$2995&amp;[7]Sheet1!$I$2:$I$2995,[7]Sheet1!$A$2:$A$2995)</f>
        <v>474</v>
      </c>
      <c r="D499" s="48" t="str">
        <f>C499&amp;""</f>
        <v>474</v>
      </c>
      <c r="E499" s="48" t="e">
        <v>#N/A</v>
      </c>
      <c r="F499" s="48" t="e">
        <v>#N/A</v>
      </c>
      <c r="G499" s="187" t="s">
        <v>1418</v>
      </c>
      <c r="H499" s="158" t="s">
        <v>1067</v>
      </c>
      <c r="I499" s="158" t="s">
        <v>80</v>
      </c>
      <c r="J499" s="158" t="s">
        <v>1071</v>
      </c>
      <c r="K499" s="158" t="str">
        <f>_xlfn.XLOOKUP(Tableau210[[#This Row],[NOM]],[8]LUT!$I$5:$I$301,[8]LUT!$N$5:$N$301)</f>
        <v xml:space="preserve">Echangeur </v>
      </c>
      <c r="L499" s="158" t="s">
        <v>83</v>
      </c>
      <c r="M499" s="119" t="s">
        <v>1230</v>
      </c>
      <c r="N499" s="119" t="s">
        <v>1230</v>
      </c>
      <c r="O499" s="119" t="s">
        <v>2238</v>
      </c>
      <c r="P499" s="119"/>
      <c r="Q499" s="119"/>
      <c r="R499" s="119"/>
      <c r="S499" s="119"/>
      <c r="T499" s="119"/>
      <c r="U499" s="119"/>
      <c r="V499" s="119"/>
      <c r="W499" s="148" t="s">
        <v>2159</v>
      </c>
      <c r="X499" s="207" cm="1">
        <f t="array" ref="X4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400</v>
      </c>
      <c r="Y49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499" s="148" t="s">
        <v>3424</v>
      </c>
      <c r="AA499" s="207" cm="1">
        <f t="array" ref="AA4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49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499" s="48"/>
      <c r="AD499" s="117" t="s">
        <v>2196</v>
      </c>
      <c r="AE499" s="119"/>
      <c r="AF499" s="181">
        <f>IFERROR(VLOOKUP(Tableau210[[#This Row],[OPERATION]],Tableau4[],5,FALSE),"")</f>
        <v>0</v>
      </c>
      <c r="AG499" s="178"/>
      <c r="AH499" s="181">
        <f>IFERROR(VLOOKUP(Tableau210[[#This Row],[OPERATION]],Tableau4[],4,FALSE),"")</f>
        <v>0</v>
      </c>
      <c r="AI499" s="178"/>
      <c r="AJ499" s="181" t="str">
        <f>IF(Tableau210[[#This Row],[NB JP EMIS]]=1,"1 JP","") &amp; IF(Tableau210[[#This Row],[NB BP EMIS]]=1," 1 BP","")</f>
        <v/>
      </c>
      <c r="AK499" s="178" t="str">
        <f>IF(Tableau210[[#This Row],[NB JP BUTA]]=1,"1 JP","") &amp; IF(Tableau210[[#This Row],[Nb BP BUTA]]=1," 1 BP","") &amp; IF(Tableau210[[#This Row],[Nb BP BUTA]]=2," 2 BP","")</f>
        <v/>
      </c>
      <c r="AL499" s="117" t="s">
        <v>103</v>
      </c>
      <c r="AM499" s="117">
        <f>IFERROR(+VLOOKUP(AY499,Tiges!$G$4:$I$569,3,FALSE),"")</f>
        <v>51</v>
      </c>
      <c r="AN499" s="48"/>
      <c r="AO499" s="117" t="s">
        <v>3424</v>
      </c>
      <c r="AP499" s="177" cm="1">
        <f t="array" ref="AP4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4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499" s="117" t="s">
        <v>3424</v>
      </c>
      <c r="AS499" s="177" t="str" cm="1">
        <f t="array" ref="AS4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M33x210</v>
      </c>
      <c r="AT4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M33x210</v>
      </c>
      <c r="AU499" s="117" t="s">
        <v>3424</v>
      </c>
      <c r="AV499" s="177" t="str" cm="1">
        <f t="array" ref="AV4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4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499" s="117"/>
      <c r="AY499" s="117" cm="1">
        <f t="array" ref="AY499">IFERROR(_xlfn.XLOOKUP(Tableau210[[#This Row],[DN DONNEES BUTA ]]&amp;Tableau210[[#This Row],[PN DONNEES BUTA]],Tiges!$B$4:$B$79&amp;Tiges!$C$4:$C$79,Tiges!$G$4:$G$79),"")</f>
        <v>33</v>
      </c>
      <c r="AZ499" s="117"/>
      <c r="BA499" s="117" cm="1">
        <f t="array" ref="BA499">IFERROR(_xlfn.XLOOKUP(Tableau210[[#This Row],[DN DONNEES BUTA ]]&amp;Tableau210[[#This Row],[PN DONNEES BUTA]],Tiges!$B$4:$B$79&amp;Tiges!$C$4:$C$79,Tiges!$H$4:$H$79),"")</f>
        <v>200</v>
      </c>
      <c r="BB499" s="117"/>
      <c r="BC499" s="182">
        <f>IFERROR(VLOOKUP(Tableau210[[#This Row],[OPERATION]],Tableau4[],2,FALSE),"")</f>
        <v>0</v>
      </c>
      <c r="BD499" s="177"/>
      <c r="BE499" s="182">
        <f>IFERROR(VLOOKUP(Tableau210[[#This Row],[OPERATION]],Tableau4[],3,FALSE),"")</f>
        <v>1</v>
      </c>
      <c r="BF499" s="177"/>
      <c r="BG499" s="117" t="s">
        <v>3424</v>
      </c>
      <c r="BH499" s="177" t="str" cm="1">
        <f t="array" ref="BH4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499" s="411" t="s">
        <v>129</v>
      </c>
      <c r="BJ499" s="117" t="s">
        <v>3424</v>
      </c>
      <c r="BK499" s="117" t="s">
        <v>3424</v>
      </c>
      <c r="BL499" s="167" t="s">
        <v>2380</v>
      </c>
      <c r="BM499" s="167"/>
      <c r="BN499" s="117"/>
      <c r="BO499" s="117"/>
      <c r="BP499" s="158"/>
      <c r="BQ499" s="158"/>
      <c r="BR499" s="158"/>
      <c r="BS499" s="48"/>
      <c r="BT499" s="48"/>
      <c r="BU499" s="48"/>
      <c r="BV499" s="48"/>
      <c r="BW499" s="48"/>
      <c r="BX499" s="48"/>
    </row>
    <row r="500" spans="1:76" ht="15.75" hidden="1" x14ac:dyDescent="0.25">
      <c r="A500" s="48" t="e" cm="1">
        <f t="array" ref="A500">_xlfn.XLOOKUP(Tableau210[[#This Row],[NOM]]&amp;Tableau210[[#This Row],[REPERE BUTA]],[6]!Tableau16[POSTE TECHNIQUE]&amp;[6]!Tableau16[Repere ADM],[6]!Tableau16[NUMERO CLIENT])</f>
        <v>#N/A</v>
      </c>
      <c r="B500" s="48" t="e" cm="1">
        <f t="array" ref="B500">_xlfn.XLOOKUP(Tableau210[[#This Row],[NOM]]&amp;Tableau210[[#This Row],[REPERE BUTA]],[6]!Tableau16[POSTE TECHNIQUE]&amp;[6]!Tableau16[Repere REF],[6]!Tableau16[NUMERO CLIENT])</f>
        <v>#N/A</v>
      </c>
      <c r="C500" s="48" cm="1">
        <f t="array" ref="C500">_xlfn.XLOOKUP(Tableau210[[#This Row],[NOM]]&amp;Tableau210[[#This Row],[Repere Ubleam]],[7]Sheet1!$C$2:$C$2995&amp;[7]Sheet1!$I$2:$I$2995,[7]Sheet1!$A$2:$A$2995)</f>
        <v>475</v>
      </c>
      <c r="D500" s="48" t="str">
        <f>C500&amp;""</f>
        <v>475</v>
      </c>
      <c r="E500" s="48" t="e">
        <v>#N/A</v>
      </c>
      <c r="F500" s="48" t="e">
        <v>#N/A</v>
      </c>
      <c r="G500" s="187" t="s">
        <v>1418</v>
      </c>
      <c r="H500" s="158" t="s">
        <v>1067</v>
      </c>
      <c r="I500" s="158" t="s">
        <v>80</v>
      </c>
      <c r="J500" s="158" t="s">
        <v>1071</v>
      </c>
      <c r="K500" s="158" t="str">
        <f>_xlfn.XLOOKUP(Tableau210[[#This Row],[NOM]],[8]LUT!$I$5:$I$301,[8]LUT!$N$5:$N$301)</f>
        <v xml:space="preserve">Echangeur </v>
      </c>
      <c r="L500" s="158" t="s">
        <v>75</v>
      </c>
      <c r="M500" s="119"/>
      <c r="N500" s="119" t="s">
        <v>75</v>
      </c>
      <c r="O500" s="119"/>
      <c r="P500" s="119"/>
      <c r="Q500" s="119"/>
      <c r="R500" s="119"/>
      <c r="S500" s="119"/>
      <c r="T500" s="119"/>
      <c r="U500" s="119"/>
      <c r="V500" s="119"/>
      <c r="W500" s="148">
        <v>50</v>
      </c>
      <c r="X500" s="207" cm="1">
        <f t="array" ref="X5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0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00" s="148">
        <v>50</v>
      </c>
      <c r="AA500" s="207" cm="1">
        <f t="array" ref="AA5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0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00" s="48"/>
      <c r="AD500" s="117" t="s">
        <v>2196</v>
      </c>
      <c r="AE500" s="119"/>
      <c r="AF500" s="181">
        <f>IFERROR(VLOOKUP(Tableau210[[#This Row],[OPERATION]],Tableau4[],5,FALSE),"")</f>
        <v>0</v>
      </c>
      <c r="AG500" s="178" cm="1">
        <f t="array" ref="AG500">IFERROR(
   SUM(
      _xlfn._xlws.FILTER(
         Tableau3[JP],
         (Tableau3[ITEM]=Tableau210[[#This Row],[NOM]])*
         (Tableau3[Rep.]=Tableau210[[#This Row],[REPERE BUTA]])
      )
   ),
0)</f>
        <v>0</v>
      </c>
      <c r="AH500" s="181">
        <f>IFERROR(VLOOKUP(Tableau210[[#This Row],[OPERATION]],Tableau4[],4,FALSE),"")</f>
        <v>0</v>
      </c>
      <c r="AI500" s="178" cm="1">
        <f t="array" ref="AI500">IFERROR(
   SUM(
      _xlfn._xlws.FILTER(
         Tableau3[BP],
         (Tableau3[ITEM]=Tableau210[[#This Row],[NOM]])*
         (Tableau3[Rep.]=Tableau210[[#This Row],[REPERE BUTA]])
      )
   ),
0)</f>
        <v>0</v>
      </c>
      <c r="AJ500" s="181" t="str">
        <f>IF(Tableau210[[#This Row],[NB JP EMIS]]=1,"1 JP","") &amp; IF(Tableau210[[#This Row],[NB BP EMIS]]=1," 1 BP","")</f>
        <v/>
      </c>
      <c r="AK500" s="178" t="str">
        <f>IF(Tableau210[[#This Row],[NB JP BUTA]]=1,"1 JP","") &amp; IF(Tableau210[[#This Row],[Nb BP BUTA]]=1," 1 BP","") &amp; IF(Tableau210[[#This Row],[Nb BP BUTA]]=2," 2 BP","")</f>
        <v/>
      </c>
      <c r="AL500" s="117" t="s">
        <v>103</v>
      </c>
      <c r="AM500" s="117">
        <f>IFERROR(+VLOOKUP(AY500,Tiges!$G$4:$I$569,3,FALSE),"")</f>
        <v>27</v>
      </c>
      <c r="AN500" s="48"/>
      <c r="AO500" s="117">
        <v>8</v>
      </c>
      <c r="AP500" s="177" cm="1">
        <f t="array" ref="AP5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0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00" s="117" t="s">
        <v>2163</v>
      </c>
      <c r="AS500" s="177" t="str" cm="1">
        <f t="array" ref="AS5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0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00" s="117" t="s">
        <v>2277</v>
      </c>
      <c r="AV500" s="177" t="str" cm="1">
        <f t="array" ref="AV5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0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0" s="117"/>
      <c r="AY500" s="117" cm="1">
        <f t="array" ref="AY500">IFERROR(_xlfn.XLOOKUP(Tableau210[[#This Row],[DN DONNEES BUTA ]]&amp;Tableau210[[#This Row],[PN DONNEES BUTA]],Tiges!$B$4:$B$79&amp;Tiges!$C$4:$C$79,Tiges!$G$4:$G$79),"")</f>
        <v>16</v>
      </c>
      <c r="AZ500" s="117"/>
      <c r="BA500" s="117" cm="1">
        <f t="array" ref="BA500">IFERROR(_xlfn.XLOOKUP(Tableau210[[#This Row],[DN DONNEES BUTA ]]&amp;Tableau210[[#This Row],[PN DONNEES BUTA]],Tiges!$B$4:$B$79&amp;Tiges!$C$4:$C$79,Tiges!$H$4:$H$79),"")</f>
        <v>90</v>
      </c>
      <c r="BB500" s="117"/>
      <c r="BC500" s="182">
        <f>IFERROR(VLOOKUP(Tableau210[[#This Row],[OPERATION]],Tableau4[],2,FALSE),"")</f>
        <v>0</v>
      </c>
      <c r="BD500" s="177" cm="1">
        <f t="array" ref="BD500">IFERROR(
   SUM(
      _xlfn._xlws.FILTER(
         Tableau3[Nb Platinage Joint],
         (Tableau3[ITEM]=Tableau210[[#This Row],[NOM]])*
         (Tableau3[Rep.]=Tableau210[[#This Row],[REPERE BUTA]])
      )
   ),
0)</f>
        <v>0</v>
      </c>
      <c r="BE500" s="182">
        <f>IFERROR(VLOOKUP(Tableau210[[#This Row],[OPERATION]],Tableau4[],3,FALSE),"")</f>
        <v>1</v>
      </c>
      <c r="BF500" s="177" cm="1">
        <f t="array" ref="BF500">IFERROR(
   SUM(
      _xlfn._xlws.FILTER(
         Tableau3[Joint Définitif Nb],
         (Tableau3[ITEM]=Tableau210[[#This Row],[NOM]])*
         (Tableau3[Rep.]=Tableau210[[#This Row],[REPERE BUTA]])
      )
   ),
0)</f>
        <v>1</v>
      </c>
      <c r="BG500" s="117" t="s">
        <v>129</v>
      </c>
      <c r="BH500" s="177" t="str" cm="1">
        <f t="array" ref="BH5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0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00" s="117" t="s">
        <v>2268</v>
      </c>
      <c r="BK500" s="117" t="s">
        <v>2269</v>
      </c>
      <c r="BL500" s="167" t="s">
        <v>2380</v>
      </c>
      <c r="BM500" s="167"/>
      <c r="BN500" s="117"/>
      <c r="BO500" s="117"/>
      <c r="BP500" s="158"/>
      <c r="BQ500" s="158"/>
      <c r="BR500" s="158"/>
      <c r="BS500" s="48"/>
      <c r="BT500" s="48"/>
      <c r="BU500" s="48"/>
      <c r="BV500" s="48"/>
      <c r="BW500" s="48"/>
      <c r="BX500" s="48"/>
    </row>
    <row r="501" spans="1:76" s="154" customFormat="1" ht="15.75" hidden="1" x14ac:dyDescent="0.25">
      <c r="A501" s="48" t="e" cm="1">
        <f t="array" ref="A501">_xlfn.XLOOKUP(Tableau210[[#This Row],[NOM]]&amp;Tableau210[[#This Row],[REPERE BUTA]],[6]!Tableau16[POSTE TECHNIQUE]&amp;[6]!Tableau16[Repere ADM],[6]!Tableau16[NUMERO CLIENT])</f>
        <v>#N/A</v>
      </c>
      <c r="B501" s="48" t="e" cm="1">
        <f t="array" ref="B501">_xlfn.XLOOKUP(Tableau210[[#This Row],[NOM]]&amp;Tableau210[[#This Row],[REPERE BUTA]],[6]!Tableau16[POSTE TECHNIQUE]&amp;[6]!Tableau16[Repere REF],[6]!Tableau16[NUMERO CLIENT])</f>
        <v>#N/A</v>
      </c>
      <c r="C501" s="48" cm="1">
        <f t="array" ref="C501">_xlfn.XLOOKUP(Tableau210[[#This Row],[NOM]]&amp;Tableau210[[#This Row],[Repere Ubleam]],[7]Sheet1!$C$2:$C$2995&amp;[7]Sheet1!$I$2:$I$2995,[7]Sheet1!$A$2:$A$2995)</f>
        <v>476</v>
      </c>
      <c r="D501" s="48" t="str">
        <f>C501&amp;""</f>
        <v>476</v>
      </c>
      <c r="E501" s="48" t="e">
        <v>#N/A</v>
      </c>
      <c r="F501" s="48" t="e">
        <v>#N/A</v>
      </c>
      <c r="G501" s="162" t="s">
        <v>1418</v>
      </c>
      <c r="H501" s="161" t="s">
        <v>1067</v>
      </c>
      <c r="I501" s="161" t="s">
        <v>80</v>
      </c>
      <c r="J501" s="161" t="s">
        <v>1071</v>
      </c>
      <c r="K501" s="161" t="str">
        <f>_xlfn.XLOOKUP(Tableau210[[#This Row],[NOM]],[8]LUT!$I$5:$I$301,[8]LUT!$N$5:$N$301)</f>
        <v xml:space="preserve">Echangeur </v>
      </c>
      <c r="L501" s="161" t="s">
        <v>70</v>
      </c>
      <c r="M501" s="150"/>
      <c r="N501" s="150" t="s">
        <v>70</v>
      </c>
      <c r="O501" s="150"/>
      <c r="P501" s="150"/>
      <c r="Q501" s="150"/>
      <c r="R501" s="150"/>
      <c r="S501" s="150"/>
      <c r="T501" s="150"/>
      <c r="U501" s="150"/>
      <c r="V501" s="150"/>
      <c r="W501" s="151">
        <v>20</v>
      </c>
      <c r="X501" s="151" cm="1">
        <f t="array" ref="X5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501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01" s="151">
        <v>50</v>
      </c>
      <c r="AA501" s="151" cm="1">
        <f t="array" ref="AA5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01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01" s="152"/>
      <c r="AD501" s="153" t="s">
        <v>2197</v>
      </c>
      <c r="AE501" s="150"/>
      <c r="AF501" s="150">
        <f>IFERROR(VLOOKUP(Tableau210[[#This Row],[OPERATION]],Tableau4[],5,FALSE),"")</f>
        <v>0</v>
      </c>
      <c r="AG501" s="150" cm="1">
        <f t="array" ref="AG501">IFERROR(
   SUM(
      _xlfn._xlws.FILTER(
         Tableau3[JP],
         (Tableau3[ITEM]=Tableau210[[#This Row],[NOM]])*
         (Tableau3[Rep.]=Tableau210[[#This Row],[REPERE BUTA]])
      )
   ),
0)</f>
        <v>0</v>
      </c>
      <c r="AH501" s="150">
        <f>IFERROR(VLOOKUP(Tableau210[[#This Row],[OPERATION]],Tableau4[],4,FALSE),"")</f>
        <v>1</v>
      </c>
      <c r="AI501" s="150" cm="1">
        <f t="array" ref="AI501">IFERROR(
   SUM(
      _xlfn._xlws.FILTER(
         Tableau3[BP],
         (Tableau3[ITEM]=Tableau210[[#This Row],[NOM]])*
         (Tableau3[Rep.]=Tableau210[[#This Row],[REPERE BUTA]])
      )
   ),
0)</f>
        <v>1</v>
      </c>
      <c r="AJ501" s="150" t="str">
        <f>IF(Tableau210[[#This Row],[NB JP EMIS]]=1,"1 JP","") &amp; IF(Tableau210[[#This Row],[NB BP EMIS]]=1," 1 BP","")</f>
        <v xml:space="preserve"> 1 BP</v>
      </c>
      <c r="AK501" s="150" t="str">
        <f>IF(Tableau210[[#This Row],[NB JP BUTA]]=1,"1 JP","") &amp; IF(Tableau210[[#This Row],[Nb BP BUTA]]=1," 1 BP","") &amp; IF(Tableau210[[#This Row],[Nb BP BUTA]]=2," 2 BP","")</f>
        <v xml:space="preserve"> 1 BP</v>
      </c>
      <c r="AL501" s="153" t="s">
        <v>103</v>
      </c>
      <c r="AM501" s="153">
        <f>IFERROR(+VLOOKUP(AY501,Tiges!$G$4:$I$569,3,FALSE),"")</f>
        <v>27</v>
      </c>
      <c r="AN501" s="152"/>
      <c r="AO501" s="153">
        <v>4</v>
      </c>
      <c r="AP501" s="153" cm="1">
        <f t="array" ref="AP5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0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01" s="153" t="s">
        <v>2287</v>
      </c>
      <c r="AS501" s="153" t="str" cm="1">
        <f t="array" ref="AS5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50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M16x80</v>
      </c>
      <c r="AU501" s="153" t="s">
        <v>1123</v>
      </c>
      <c r="AV501" s="153" t="str" cm="1">
        <f t="array" ref="AV5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0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1" s="153"/>
      <c r="AY501" s="153" cm="1">
        <f t="array" ref="AY501">IFERROR(_xlfn.XLOOKUP(Tableau210[[#This Row],[DN DONNEES BUTA ]]&amp;Tableau210[[#This Row],[PN DONNEES BUTA]],Tiges!$B$4:$B$79&amp;Tiges!$C$4:$C$79,Tiges!$G$4:$G$79),"")</f>
        <v>16</v>
      </c>
      <c r="AZ501" s="153"/>
      <c r="BA501" s="153" cm="1">
        <f t="array" ref="BA501">IFERROR(_xlfn.XLOOKUP(Tableau210[[#This Row],[DN DONNEES BUTA ]]&amp;Tableau210[[#This Row],[PN DONNEES BUTA]],Tiges!$B$4:$B$79&amp;Tiges!$C$4:$C$79,Tiges!$H$4:$H$79),"")</f>
        <v>80</v>
      </c>
      <c r="BB501" s="153"/>
      <c r="BC501" s="153">
        <f>IFERROR(VLOOKUP(Tableau210[[#This Row],[OPERATION]],Tableau4[],2,FALSE),"")</f>
        <v>1</v>
      </c>
      <c r="BD501" s="153" cm="1">
        <f t="array" ref="BD501">IFERROR(
   SUM(
      _xlfn._xlws.FILTER(
         Tableau3[Nb Platinage Joint],
         (Tableau3[ITEM]=Tableau210[[#This Row],[NOM]])*
         (Tableau3[Rep.]=Tableau210[[#This Row],[REPERE BUTA]])
      )
   ),
0)</f>
        <v>1</v>
      </c>
      <c r="BE501" s="153">
        <f>IFERROR(VLOOKUP(Tableau210[[#This Row],[OPERATION]],Tableau4[],3,FALSE),"")</f>
        <v>1</v>
      </c>
      <c r="BF501" s="153" cm="1">
        <f t="array" ref="BF501">IFERROR(
   SUM(
      _xlfn._xlws.FILTER(
         Tableau3[Joint Définitif Nb],
         (Tableau3[ITEM]=Tableau210[[#This Row],[NOM]])*
         (Tableau3[Rep.]=Tableau210[[#This Row],[REPERE BUTA]])
      )
   ),
0)</f>
        <v>1</v>
      </c>
      <c r="BG501" s="153" t="s">
        <v>129</v>
      </c>
      <c r="BH501" s="153" t="str" cm="1">
        <f t="array" ref="BH5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0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01" s="153" t="s">
        <v>2268</v>
      </c>
      <c r="BK501" s="153" t="s">
        <v>2269</v>
      </c>
      <c r="BL501" s="153" t="s">
        <v>2239</v>
      </c>
      <c r="BM501" s="153" t="s">
        <v>2380</v>
      </c>
      <c r="BN501" s="153"/>
      <c r="BO501" s="153"/>
      <c r="BP501" s="161"/>
      <c r="BQ501" s="161"/>
      <c r="BR501" s="161"/>
      <c r="BS501" s="152"/>
      <c r="BT501" s="152"/>
      <c r="BU501" s="152"/>
      <c r="BV501" s="152"/>
      <c r="BW501" s="152"/>
      <c r="BX501" s="152"/>
    </row>
    <row r="502" spans="1:76" ht="15.75" hidden="1" x14ac:dyDescent="0.25">
      <c r="A502" s="48" t="e" cm="1">
        <f t="array" ref="A502">_xlfn.XLOOKUP(Tableau210[[#This Row],[NOM]]&amp;Tableau210[[#This Row],[REPERE BUTA]],[6]!Tableau16[POSTE TECHNIQUE]&amp;[6]!Tableau16[Repere ADM],[6]!Tableau16[NUMERO CLIENT])</f>
        <v>#N/A</v>
      </c>
      <c r="B502" s="48" t="e" cm="1">
        <f t="array" ref="B502">_xlfn.XLOOKUP(Tableau210[[#This Row],[NOM]]&amp;Tableau210[[#This Row],[REPERE BUTA]],[6]!Tableau16[POSTE TECHNIQUE]&amp;[6]!Tableau16[Repere REF],[6]!Tableau16[NUMERO CLIENT])</f>
        <v>#N/A</v>
      </c>
      <c r="C502" s="48" cm="1">
        <f t="array" ref="C502">_xlfn.XLOOKUP(Tableau210[[#This Row],[NOM]]&amp;Tableau210[[#This Row],[Repere Ubleam]],[7]Sheet1!$C$2:$C$2995&amp;[7]Sheet1!$I$2:$I$2995,[7]Sheet1!$A$2:$A$2995)</f>
        <v>477</v>
      </c>
      <c r="D502" s="48" t="str">
        <f>C502&amp;""</f>
        <v>477</v>
      </c>
      <c r="E502" s="48" t="e">
        <v>#N/A</v>
      </c>
      <c r="F502" s="48" t="e">
        <v>#N/A</v>
      </c>
      <c r="G502" s="187" t="s">
        <v>1418</v>
      </c>
      <c r="H502" s="158" t="s">
        <v>1067</v>
      </c>
      <c r="I502" s="158" t="s">
        <v>80</v>
      </c>
      <c r="J502" s="158" t="s">
        <v>1071</v>
      </c>
      <c r="K502" s="158" t="str">
        <f>_xlfn.XLOOKUP(Tableau210[[#This Row],[NOM]],[8]LUT!$I$5:$I$301,[8]LUT!$N$5:$N$301)</f>
        <v xml:space="preserve">Echangeur </v>
      </c>
      <c r="L502" s="158" t="s">
        <v>76</v>
      </c>
      <c r="M502" s="119"/>
      <c r="N502" s="119" t="s">
        <v>76</v>
      </c>
      <c r="O502" s="119"/>
      <c r="P502" s="119"/>
      <c r="Q502" s="119"/>
      <c r="R502" s="119"/>
      <c r="S502" s="119"/>
      <c r="T502" s="119"/>
      <c r="U502" s="119"/>
      <c r="V502" s="119"/>
      <c r="W502" s="148" t="s">
        <v>2159</v>
      </c>
      <c r="X502" s="207" cm="1">
        <f t="array" ref="X5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0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02" s="148" t="s">
        <v>3424</v>
      </c>
      <c r="AA502" s="207" cm="1">
        <f t="array" ref="AA5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02" s="48"/>
      <c r="AD502" s="117" t="s">
        <v>2197</v>
      </c>
      <c r="AE502" s="119"/>
      <c r="AF502" s="181">
        <f>IFERROR(VLOOKUP(Tableau210[[#This Row],[OPERATION]],Tableau4[],5,FALSE),"")</f>
        <v>0</v>
      </c>
      <c r="AG502" s="178" cm="1">
        <f t="array" ref="AG502">IFERROR(
   SUM(
      _xlfn._xlws.FILTER(
         Tableau3[JP],
         (Tableau3[ITEM]=Tableau210[[#This Row],[NOM]])*
         (Tableau3[Rep.]=Tableau210[[#This Row],[REPERE BUTA]])
      )
   ),
0)</f>
        <v>0</v>
      </c>
      <c r="AH502" s="181">
        <f>IFERROR(VLOOKUP(Tableau210[[#This Row],[OPERATION]],Tableau4[],4,FALSE),"")</f>
        <v>1</v>
      </c>
      <c r="AI502" s="178" cm="1">
        <f t="array" ref="AI502">IFERROR(
   SUM(
      _xlfn._xlws.FILTER(
         Tableau3[BP],
         (Tableau3[ITEM]=Tableau210[[#This Row],[NOM]])*
         (Tableau3[Rep.]=Tableau210[[#This Row],[REPERE BUTA]])
      )
   ),
0)</f>
        <v>1</v>
      </c>
      <c r="AJ502" s="181" t="str">
        <f>IF(Tableau210[[#This Row],[NB JP EMIS]]=1,"1 JP","") &amp; IF(Tableau210[[#This Row],[NB BP EMIS]]=1," 1 BP","")</f>
        <v xml:space="preserve"> 1 BP</v>
      </c>
      <c r="AK502" s="178" t="str">
        <f>IF(Tableau210[[#This Row],[NB JP BUTA]]=1,"1 JP","") &amp; IF(Tableau210[[#This Row],[Nb BP BUTA]]=1," 1 BP","") &amp; IF(Tableau210[[#This Row],[Nb BP BUTA]]=2," 2 BP","")</f>
        <v xml:space="preserve"> 1 BP</v>
      </c>
      <c r="AL502" s="117" t="s">
        <v>103</v>
      </c>
      <c r="AM502" s="117">
        <f>IFERROR(+VLOOKUP(AY502,Tiges!$G$4:$I$569,3,FALSE),"")</f>
        <v>27</v>
      </c>
      <c r="AN502" s="48"/>
      <c r="AO502" s="117" t="s">
        <v>3424</v>
      </c>
      <c r="AP502" s="177" cm="1">
        <f t="array" ref="AP5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02" s="117" t="s">
        <v>3424</v>
      </c>
      <c r="AS502" s="177" t="str" cm="1">
        <f t="array" ref="AS5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5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502" s="117" t="s">
        <v>3424</v>
      </c>
      <c r="AV502" s="177" t="str" cm="1">
        <f t="array" ref="AV5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2" s="117"/>
      <c r="AY502" s="117" cm="1">
        <f t="array" ref="AY502">IFERROR(_xlfn.XLOOKUP(Tableau210[[#This Row],[DN DONNEES BUTA ]]&amp;Tableau210[[#This Row],[PN DONNEES BUTA]],Tiges!$B$4:$B$79&amp;Tiges!$C$4:$C$79,Tiges!$G$4:$G$79),"")</f>
        <v>16</v>
      </c>
      <c r="AZ502" s="117"/>
      <c r="BA502" s="117" cm="1">
        <f t="array" ref="BA502">IFERROR(_xlfn.XLOOKUP(Tableau210[[#This Row],[DN DONNEES BUTA ]]&amp;Tableau210[[#This Row],[PN DONNEES BUTA]],Tiges!$B$4:$B$79&amp;Tiges!$C$4:$C$79,Tiges!$H$4:$H$79),"")</f>
        <v>80</v>
      </c>
      <c r="BB502" s="117"/>
      <c r="BC502" s="182">
        <f>IFERROR(VLOOKUP(Tableau210[[#This Row],[OPERATION]],Tableau4[],2,FALSE),"")</f>
        <v>1</v>
      </c>
      <c r="BD502" s="178" cm="1">
        <f t="array" ref="BD502">IFERROR(
   SUM(
      _xlfn._xlws.FILTER(
         Tableau3[Nb Platinage Joint],
         (Tableau3[ITEM]=Tableau210[[#This Row],[NOM]])*
         (Tableau3[Rep.]=Tableau210[[#This Row],[REPERE BUTA]])
      )
   ),
0)</f>
        <v>1</v>
      </c>
      <c r="BE502" s="182">
        <f>IFERROR(VLOOKUP(Tableau210[[#This Row],[OPERATION]],Tableau4[],3,FALSE),"")</f>
        <v>1</v>
      </c>
      <c r="BF502" s="178" cm="1">
        <f t="array" ref="BF502">IFERROR(
   SUM(
      _xlfn._xlws.FILTER(
         Tableau3[Joint Définitif Nb],
         (Tableau3[ITEM]=Tableau210[[#This Row],[NOM]])*
         (Tableau3[Rep.]=Tableau210[[#This Row],[REPERE BUTA]])
      )
   ),
0)</f>
        <v>1</v>
      </c>
      <c r="BG502" s="117" t="s">
        <v>3424</v>
      </c>
      <c r="BH502" s="178" t="str" cm="1">
        <f t="array" ref="BH5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02" s="411" t="s">
        <v>129</v>
      </c>
      <c r="BJ502" s="117" t="s">
        <v>3424</v>
      </c>
      <c r="BK502" s="117" t="s">
        <v>3424</v>
      </c>
      <c r="BL502" s="167" t="s">
        <v>2380</v>
      </c>
      <c r="BM502" s="167"/>
      <c r="BN502" s="117"/>
      <c r="BO502" s="117"/>
      <c r="BP502" s="158"/>
      <c r="BQ502" s="158"/>
      <c r="BR502" s="158"/>
      <c r="BS502" s="48"/>
      <c r="BT502" s="48"/>
      <c r="BU502" s="48"/>
      <c r="BV502" s="48"/>
      <c r="BW502" s="48"/>
      <c r="BX502" s="48"/>
    </row>
    <row r="503" spans="1:76" ht="15.75" hidden="1" x14ac:dyDescent="0.25">
      <c r="A503" s="48" t="e" cm="1">
        <f t="array" ref="A503">_xlfn.XLOOKUP(Tableau210[[#This Row],[NOM]]&amp;Tableau210[[#This Row],[REPERE BUTA]],[6]!Tableau16[POSTE TECHNIQUE]&amp;[6]!Tableau16[Repere ADM],[6]!Tableau16[NUMERO CLIENT])</f>
        <v>#N/A</v>
      </c>
      <c r="B503" s="48" t="e" cm="1">
        <f t="array" ref="B503">_xlfn.XLOOKUP(Tableau210[[#This Row],[NOM]]&amp;Tableau210[[#This Row],[REPERE BUTA]],[6]!Tableau16[POSTE TECHNIQUE]&amp;[6]!Tableau16[Repere REF],[6]!Tableau16[NUMERO CLIENT])</f>
        <v>#N/A</v>
      </c>
      <c r="C503" s="48" cm="1">
        <f t="array" ref="C503">_xlfn.XLOOKUP(Tableau210[[#This Row],[NOM]]&amp;Tableau210[[#This Row],[Repere Ubleam]],[7]Sheet1!$C$2:$C$2995&amp;[7]Sheet1!$I$2:$I$2995,[7]Sheet1!$A$2:$A$2995)</f>
        <v>478</v>
      </c>
      <c r="D503" s="48" t="str">
        <f>C503&amp;""</f>
        <v>478</v>
      </c>
      <c r="E503" s="48" t="e">
        <v>#N/A</v>
      </c>
      <c r="F503" s="48" t="e">
        <v>#N/A</v>
      </c>
      <c r="G503" s="187" t="s">
        <v>1418</v>
      </c>
      <c r="H503" s="158" t="s">
        <v>1067</v>
      </c>
      <c r="I503" s="158" t="s">
        <v>80</v>
      </c>
      <c r="J503" s="158" t="s">
        <v>1071</v>
      </c>
      <c r="K503" s="158" t="str">
        <f>_xlfn.XLOOKUP(Tableau210[[#This Row],[NOM]],[8]LUT!$I$5:$I$301,[8]LUT!$N$5:$N$301)</f>
        <v xml:space="preserve">Echangeur </v>
      </c>
      <c r="L503" s="158" t="s">
        <v>81</v>
      </c>
      <c r="M503" s="119"/>
      <c r="N503" s="119" t="s">
        <v>81</v>
      </c>
      <c r="O503" s="119"/>
      <c r="P503" s="119"/>
      <c r="Q503" s="119"/>
      <c r="R503" s="119"/>
      <c r="S503" s="119"/>
      <c r="T503" s="119"/>
      <c r="U503" s="119"/>
      <c r="V503" s="119"/>
      <c r="W503" s="148" t="s">
        <v>2159</v>
      </c>
      <c r="X503" s="207" t="str" cm="1">
        <f t="array" ref="X5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Ø933</v>
      </c>
      <c r="Y50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03" s="148" t="s">
        <v>3424</v>
      </c>
      <c r="AA503" s="207" cm="1">
        <f t="array" ref="AA5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0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03" s="48"/>
      <c r="AD503" s="117" t="s">
        <v>2233</v>
      </c>
      <c r="AE503" s="119"/>
      <c r="AF503" s="181">
        <f>IFERROR(VLOOKUP(Tableau210[[#This Row],[OPERATION]],Tableau4[],5,FALSE),"")</f>
        <v>0</v>
      </c>
      <c r="AG503" s="178" cm="1">
        <f t="array" ref="AG503">IFERROR(
   SUM(
      _xlfn._xlws.FILTER(
         Tableau3[JP],
         (Tableau3[ITEM]=Tableau210[[#This Row],[NOM]])*
         (Tableau3[Rep.]=Tableau210[[#This Row],[REPERE BUTA]])
      )
   ),
0)</f>
        <v>0</v>
      </c>
      <c r="AH503" s="181">
        <f>IFERROR(VLOOKUP(Tableau210[[#This Row],[OPERATION]],Tableau4[],4,FALSE),"")</f>
        <v>0</v>
      </c>
      <c r="AI503" s="178" cm="1">
        <f t="array" ref="AI503">IFERROR(
   SUM(
      _xlfn._xlws.FILTER(
         Tableau3[BP],
         (Tableau3[ITEM]=Tableau210[[#This Row],[NOM]])*
         (Tableau3[Rep.]=Tableau210[[#This Row],[REPERE BUTA]])
      )
   ),
0)</f>
        <v>0</v>
      </c>
      <c r="AJ503" s="181" t="str">
        <f>IF(Tableau210[[#This Row],[NB JP EMIS]]=1,"1 JP","") &amp; IF(Tableau210[[#This Row],[NB BP EMIS]]=1," 1 BP","")</f>
        <v/>
      </c>
      <c r="AK503" s="178" t="str">
        <f>IF(Tableau210[[#This Row],[NB JP BUTA]]=1,"1 JP","") &amp; IF(Tableau210[[#This Row],[Nb BP BUTA]]=1," 1 BP","") &amp; IF(Tableau210[[#This Row],[Nb BP BUTA]]=2," 2 BP","")</f>
        <v/>
      </c>
      <c r="AL503" s="117" t="s">
        <v>103</v>
      </c>
      <c r="AM503" s="117" t="str">
        <f>IFERROR(+VLOOKUP(AY503,Tiges!$G$4:$I$569,3,FALSE),"")</f>
        <v/>
      </c>
      <c r="AN503" s="48"/>
      <c r="AO503" s="117" t="s">
        <v>3424</v>
      </c>
      <c r="AP503" s="177" cm="1">
        <f t="array" ref="AP5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03" s="411" t="s">
        <v>3424</v>
      </c>
      <c r="AR503" s="117" t="s">
        <v>3424</v>
      </c>
      <c r="AS503" s="177" cm="1">
        <f t="array" ref="AS5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03" s="411" t="s">
        <v>3424</v>
      </c>
      <c r="AU503" s="117" t="s">
        <v>3424</v>
      </c>
      <c r="AV503" s="177" t="str" cm="1">
        <f t="array" ref="AV5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3" s="117"/>
      <c r="AY503" s="117" t="str" cm="1">
        <f t="array" ref="AY503">IFERROR(_xlfn.XLOOKUP(Tableau210[[#This Row],[DN DONNEES BUTA ]]&amp;Tableau210[[#This Row],[PN DONNEES BUTA]],Tiges!$B$4:$B$79&amp;Tiges!$C$4:$C$79,Tiges!$G$4:$G$79),"")</f>
        <v/>
      </c>
      <c r="AZ503" s="117"/>
      <c r="BA503" s="117" t="str" cm="1">
        <f t="array" ref="BA503">IFERROR(_xlfn.XLOOKUP(Tableau210[[#This Row],[DN DONNEES BUTA ]]&amp;Tableau210[[#This Row],[PN DONNEES BUTA]],Tiges!$B$4:$B$79&amp;Tiges!$C$4:$C$79,Tiges!$H$4:$H$79),"")</f>
        <v/>
      </c>
      <c r="BB503" s="117"/>
      <c r="BC503" s="182">
        <f>IFERROR(VLOOKUP(Tableau210[[#This Row],[OPERATION]],Tableau4[],2,FALSE),"")</f>
        <v>0</v>
      </c>
      <c r="BD503" s="178" cm="1">
        <f t="array" ref="BD503">IFERROR(
   SUM(
      _xlfn._xlws.FILTER(
         Tableau3[Nb Platinage Joint],
         (Tableau3[ITEM]=Tableau210[[#This Row],[NOM]])*
         (Tableau3[Rep.]=Tableau210[[#This Row],[REPERE BUTA]])
      )
   ),
0)</f>
        <v>0</v>
      </c>
      <c r="BE503" s="182">
        <f>IFERROR(VLOOKUP(Tableau210[[#This Row],[OPERATION]],Tableau4[],3,FALSE),"")</f>
        <v>1</v>
      </c>
      <c r="BF503" s="178" cm="1">
        <f t="array" ref="BF503">IFERROR(
   SUM(
      _xlfn._xlws.FILTER(
         Tableau3[Joint Définitif Nb],
         (Tableau3[ITEM]=Tableau210[[#This Row],[NOM]])*
         (Tableau3[Rep.]=Tableau210[[#This Row],[REPERE BUTA]])
      )
   ),
0)</f>
        <v>0</v>
      </c>
      <c r="BG503" s="117" t="s">
        <v>3424</v>
      </c>
      <c r="BH503" s="178" cm="1">
        <f t="array" ref="BH5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03" s="411" t="s">
        <v>3424</v>
      </c>
      <c r="BJ503" s="117" t="s">
        <v>3424</v>
      </c>
      <c r="BK503" s="117" t="s">
        <v>3424</v>
      </c>
      <c r="BL503" s="167" t="s">
        <v>2457</v>
      </c>
      <c r="BM503" s="167"/>
      <c r="BN503" s="117"/>
      <c r="BO503" s="117"/>
      <c r="BP503" s="158"/>
      <c r="BQ503" s="158"/>
      <c r="BR503" s="158"/>
      <c r="BS503" s="48"/>
      <c r="BT503" s="48"/>
      <c r="BU503" s="48"/>
      <c r="BV503" s="48"/>
      <c r="BW503" s="48"/>
      <c r="BX503" s="48"/>
    </row>
    <row r="504" spans="1:76" ht="15.75" hidden="1" x14ac:dyDescent="0.25">
      <c r="A504" s="48" t="e" cm="1">
        <f t="array" ref="A504">_xlfn.XLOOKUP(Tableau210[[#This Row],[NOM]]&amp;Tableau210[[#This Row],[REPERE BUTA]],[6]!Tableau16[POSTE TECHNIQUE]&amp;[6]!Tableau16[Repere ADM],[6]!Tableau16[NUMERO CLIENT])</f>
        <v>#N/A</v>
      </c>
      <c r="B504" s="48" t="str" cm="1">
        <f t="array" ref="B504">_xlfn.XLOOKUP(Tableau210[[#This Row],[NOM]]&amp;Tableau210[[#This Row],[REPERE BUTA]],[6]!Tableau16[POSTE TECHNIQUE]&amp;[6]!Tableau16[Repere REF],[6]!Tableau16[NUMERO CLIENT])</f>
        <v>S2-S5421HSV</v>
      </c>
      <c r="C504" s="48" cm="1">
        <f t="array" ref="C504">_xlfn.XLOOKUP(Tableau210[[#This Row],[NOM]]&amp;Tableau210[[#This Row],[Repere Ubleam]],[7]Sheet1!$C$2:$C$2995&amp;[7]Sheet1!$I$2:$I$2995,[7]Sheet1!$A$2:$A$2995)</f>
        <v>1171</v>
      </c>
      <c r="D504" s="48" t="str">
        <f>C504&amp;""</f>
        <v>1171</v>
      </c>
      <c r="E504" s="48" t="s">
        <v>2577</v>
      </c>
      <c r="F504" s="48" t="s">
        <v>887</v>
      </c>
      <c r="G504" s="186" t="s">
        <v>1872</v>
      </c>
      <c r="H504" s="158" t="s">
        <v>1067</v>
      </c>
      <c r="I504" s="158" t="s">
        <v>91</v>
      </c>
      <c r="J504" s="158" t="s">
        <v>2057</v>
      </c>
      <c r="K504" s="158" t="str">
        <f>_xlfn.XLOOKUP(Tableau210[[#This Row],[NOM]],[8]LUT!$I$5:$I$301,[8]LUT!$N$5:$N$301)</f>
        <v>Vanne auto</v>
      </c>
      <c r="L504" s="158" t="s">
        <v>83</v>
      </c>
      <c r="M504" s="119"/>
      <c r="N504" s="119" t="s">
        <v>83</v>
      </c>
      <c r="O504" s="119"/>
      <c r="P504" s="119"/>
      <c r="Q504" s="119"/>
      <c r="R504" s="119"/>
      <c r="S504" s="119"/>
      <c r="T504" s="119"/>
      <c r="U504" s="119"/>
      <c r="V504" s="119"/>
      <c r="W504" s="148" cm="1">
        <f t="array" ref="W504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504" s="207" cm="1">
        <f t="array" ref="X5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0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04" s="148" cm="1">
        <f t="array" ref="Z504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504" s="207" cm="1">
        <f t="array" ref="AA5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04" s="48"/>
      <c r="AD504" s="117" t="s">
        <v>2197</v>
      </c>
      <c r="AE504" s="119"/>
      <c r="AF504" s="181">
        <f>IFERROR(VLOOKUP(Tableau210[[#This Row],[OPERATION]],Tableau4[],5,FALSE),"")</f>
        <v>0</v>
      </c>
      <c r="AG504" s="178" cm="1">
        <f t="array" ref="AG504">IFERROR(
   SUM(
      _xlfn._xlws.FILTER(
         Tableau3[JP],
         (Tableau3[ITEM]=Tableau210[[#This Row],[NOM]])*
         (Tableau3[Rep.]=Tableau210[[#This Row],[REPERE BUTA]])
      )
   ),
0)</f>
        <v>0</v>
      </c>
      <c r="AH504" s="181">
        <f>IFERROR(VLOOKUP(Tableau210[[#This Row],[OPERATION]],Tableau4[],4,FALSE),"")</f>
        <v>1</v>
      </c>
      <c r="AI504" s="178" cm="1">
        <f t="array" ref="AI504">IFERROR(
   SUM(
      _xlfn._xlws.FILTER(
         Tableau3[BP],
         (Tableau3[ITEM]=Tableau210[[#This Row],[NOM]])*
         (Tableau3[Rep.]=Tableau210[[#This Row],[REPERE BUTA]])
      )
   ),
0)</f>
        <v>1</v>
      </c>
      <c r="AJ504" s="181" t="str">
        <f>IF(Tableau210[[#This Row],[NB JP EMIS]]=1,"1 JP","") &amp; IF(Tableau210[[#This Row],[NB BP EMIS]]=1," 1 BP","")</f>
        <v xml:space="preserve"> 1 BP</v>
      </c>
      <c r="AK504" s="178" t="str">
        <f>IF(Tableau210[[#This Row],[NB JP BUTA]]=1,"1 JP","") &amp; IF(Tableau210[[#This Row],[Nb BP BUTA]]=1," 1 BP","") &amp; IF(Tableau210[[#This Row],[Nb BP BUTA]]=2," 2 BP","")</f>
        <v xml:space="preserve"> 1 BP</v>
      </c>
      <c r="AL504" s="117" t="s">
        <v>103</v>
      </c>
      <c r="AM504" s="117">
        <f>IFERROR(+VLOOKUP(AY504,Tiges!$G$4:$I$569,3,FALSE),"")</f>
        <v>27</v>
      </c>
      <c r="AN504" s="48"/>
      <c r="AO504" s="117">
        <v>4</v>
      </c>
      <c r="AP504" s="177" cm="1">
        <f t="array" ref="AP5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04" s="117" t="s">
        <v>2163</v>
      </c>
      <c r="AS504" s="177" t="str" cm="1">
        <f t="array" ref="AS5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04" s="117" t="s">
        <v>1123</v>
      </c>
      <c r="AV504" s="177" t="str" cm="1">
        <f t="array" ref="AV5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4" s="117"/>
      <c r="AY504" s="117" cm="1">
        <f t="array" ref="AY504">IFERROR(_xlfn.XLOOKUP(Tableau210[[#This Row],[DN DONNEES BUTA ]]&amp;Tableau210[[#This Row],[PN DONNEES BUTA]],Tiges!$B$4:$B$79&amp;Tiges!$C$4:$C$79,Tiges!$G$4:$G$79),"")</f>
        <v>16</v>
      </c>
      <c r="AZ504" s="117"/>
      <c r="BA504" s="117" cm="1">
        <f t="array" ref="BA504">IFERROR(_xlfn.XLOOKUP(Tableau210[[#This Row],[DN DONNEES BUTA ]]&amp;Tableau210[[#This Row],[PN DONNEES BUTA]],Tiges!$B$4:$B$79&amp;Tiges!$C$4:$C$79,Tiges!$H$4:$H$79),"")</f>
        <v>100</v>
      </c>
      <c r="BB504" s="117"/>
      <c r="BC504" s="182">
        <f>IFERROR(VLOOKUP(Tableau210[[#This Row],[OPERATION]],Tableau4[],2,FALSE),"")</f>
        <v>1</v>
      </c>
      <c r="BD504" s="177" cm="1">
        <f t="array" ref="BD504">IFERROR(
   SUM(
      _xlfn._xlws.FILTER(
         Tableau3[Nb Platinage Joint],
         (Tableau3[ITEM]=Tableau210[[#This Row],[NOM]])*
         (Tableau3[Rep.]=Tableau210[[#This Row],[REPERE BUTA]])
      )
   ),
0)</f>
        <v>1</v>
      </c>
      <c r="BE504" s="182">
        <f>IFERROR(VLOOKUP(Tableau210[[#This Row],[OPERATION]],Tableau4[],3,FALSE),"")</f>
        <v>1</v>
      </c>
      <c r="BF504" s="177" cm="1">
        <f t="array" ref="BF504">IFERROR(
   SUM(
      _xlfn._xlws.FILTER(
         Tableau3[Joint Définitif Nb],
         (Tableau3[ITEM]=Tableau210[[#This Row],[NOM]])*
         (Tableau3[Rep.]=Tableau210[[#This Row],[REPERE BUTA]])
      )
   ),
0)</f>
        <v>1</v>
      </c>
      <c r="BG504" s="117" t="s">
        <v>129</v>
      </c>
      <c r="BH504" s="177" t="str" cm="1">
        <f t="array" ref="BH5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04" s="117"/>
      <c r="BK504" s="117" t="s">
        <v>37</v>
      </c>
      <c r="BL504" s="167" t="s">
        <v>2380</v>
      </c>
      <c r="BM504" s="117"/>
      <c r="BN504" s="117"/>
      <c r="BO504" s="117"/>
      <c r="BP504" s="118"/>
      <c r="BQ504" s="159"/>
      <c r="BR504" s="158"/>
      <c r="BS504" s="48"/>
      <c r="BT504" s="48"/>
      <c r="BU504" s="48"/>
      <c r="BV504" s="48"/>
      <c r="BW504" s="48"/>
      <c r="BX504" s="48"/>
    </row>
    <row r="505" spans="1:76" ht="15.75" hidden="1" x14ac:dyDescent="0.25">
      <c r="A505" s="48" t="str" cm="1">
        <f t="array" ref="A505">_xlfn.XLOOKUP(Tableau210[[#This Row],[NOM]]&amp;Tableau210[[#This Row],[REPERE BUTA]],[6]!Tableau16[POSTE TECHNIQUE]&amp;[6]!Tableau16[Repere ADM],[6]!Tableau16[NUMERO CLIENT])</f>
        <v>S2-S54240LV</v>
      </c>
      <c r="B505" s="48" t="e" cm="1">
        <f t="array" ref="B505">_xlfn.XLOOKUP(Tableau210[[#This Row],[NOM]]&amp;Tableau210[[#This Row],[REPERE BUTA]],[6]!Tableau16[POSTE TECHNIQUE]&amp;[6]!Tableau16[Repere REF],[6]!Tableau16[NUMERO CLIENT])</f>
        <v>#N/A</v>
      </c>
      <c r="C505" s="48" cm="1">
        <f t="array" ref="C505">_xlfn.XLOOKUP(Tableau210[[#This Row],[NOM]]&amp;Tableau210[[#This Row],[Repere Ubleam]],[7]Sheet1!$C$2:$C$2995&amp;[7]Sheet1!$I$2:$I$2995,[7]Sheet1!$A$2:$A$2995)</f>
        <v>1172</v>
      </c>
      <c r="D505" s="48" t="str">
        <f>C505&amp;""</f>
        <v>1172</v>
      </c>
      <c r="E505" s="48" t="s">
        <v>2577</v>
      </c>
      <c r="F505" s="48" t="s">
        <v>888</v>
      </c>
      <c r="G505" s="186" t="s">
        <v>1873</v>
      </c>
      <c r="H505" s="158" t="s">
        <v>1067</v>
      </c>
      <c r="I505" s="158" t="s">
        <v>91</v>
      </c>
      <c r="J505" s="158" t="s">
        <v>2057</v>
      </c>
      <c r="K505" s="158" t="str">
        <f>_xlfn.XLOOKUP(Tableau210[[#This Row],[NOM]],[8]LUT!$I$5:$I$301,[8]LUT!$N$5:$N$301)</f>
        <v>Vanne auto</v>
      </c>
      <c r="L505" s="158" t="s">
        <v>73</v>
      </c>
      <c r="M505" s="119"/>
      <c r="N505" s="119" t="s">
        <v>73</v>
      </c>
      <c r="O505" s="119"/>
      <c r="P505" s="119"/>
      <c r="Q505" s="119"/>
      <c r="R505" s="119"/>
      <c r="S505" s="119"/>
      <c r="T505" s="119"/>
      <c r="U505" s="119"/>
      <c r="V505" s="119"/>
      <c r="W505" s="148" cm="1">
        <f t="array" ref="W50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05" s="207" cm="1">
        <f t="array" ref="X5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0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05" s="148" cm="1">
        <f t="array" ref="Z50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05" s="207" cm="1">
        <f t="array" ref="AA5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05" s="48"/>
      <c r="AD505" s="117" t="s">
        <v>2197</v>
      </c>
      <c r="AE505" s="119"/>
      <c r="AF505" s="181">
        <f>IFERROR(VLOOKUP(Tableau210[[#This Row],[OPERATION]],Tableau4[],5,FALSE),"")</f>
        <v>0</v>
      </c>
      <c r="AG505" s="178" cm="1">
        <f t="array" ref="AG505">IFERROR(
   SUM(
      _xlfn._xlws.FILTER(
         Tableau3[JP],
         (Tableau3[ITEM]=Tableau210[[#This Row],[NOM]])*
         (Tableau3[Rep.]=Tableau210[[#This Row],[REPERE BUTA]])
      )
   ),
0)</f>
        <v>0</v>
      </c>
      <c r="AH505" s="181">
        <f>IFERROR(VLOOKUP(Tableau210[[#This Row],[OPERATION]],Tableau4[],4,FALSE),"")</f>
        <v>1</v>
      </c>
      <c r="AI505" s="178" cm="1">
        <f t="array" ref="AI505">IFERROR(
   SUM(
      _xlfn._xlws.FILTER(
         Tableau3[BP],
         (Tableau3[ITEM]=Tableau210[[#This Row],[NOM]])*
         (Tableau3[Rep.]=Tableau210[[#This Row],[REPERE BUTA]])
      )
   ),
0)</f>
        <v>1</v>
      </c>
      <c r="AJ505" s="181" t="str">
        <f>IF(Tableau210[[#This Row],[NB JP EMIS]]=1,"1 JP","") &amp; IF(Tableau210[[#This Row],[NB BP EMIS]]=1," 1 BP","")</f>
        <v xml:space="preserve"> 1 BP</v>
      </c>
      <c r="AK505" s="178" t="str">
        <f>IF(Tableau210[[#This Row],[NB JP BUTA]]=1,"1 JP","") &amp; IF(Tableau210[[#This Row],[Nb BP BUTA]]=1," 1 BP","") &amp; IF(Tableau210[[#This Row],[Nb BP BUTA]]=2," 2 BP","")</f>
        <v xml:space="preserve"> 1 BP</v>
      </c>
      <c r="AL505" s="117" t="s">
        <v>103</v>
      </c>
      <c r="AM505" s="117">
        <f>IFERROR(+VLOOKUP(AY505,Tiges!$G$4:$I$569,3,FALSE),"")</f>
        <v>27</v>
      </c>
      <c r="AN505" s="48"/>
      <c r="AO505" s="117">
        <v>8</v>
      </c>
      <c r="AP505" s="177" cm="1">
        <f t="array" ref="AP5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05" s="117" t="s">
        <v>2163</v>
      </c>
      <c r="AS505" s="177" t="str" cm="1">
        <f t="array" ref="AS5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05" s="117" t="s">
        <v>1123</v>
      </c>
      <c r="AV505" s="177" t="str" cm="1">
        <f t="array" ref="AV5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5" s="117"/>
      <c r="AY505" s="117" cm="1">
        <f t="array" ref="AY505">IFERROR(_xlfn.XLOOKUP(Tableau210[[#This Row],[DN DONNEES BUTA ]]&amp;Tableau210[[#This Row],[PN DONNEES BUTA]],Tiges!$B$4:$B$79&amp;Tiges!$C$4:$C$79,Tiges!$G$4:$G$79),"")</f>
        <v>16</v>
      </c>
      <c r="AZ505" s="117"/>
      <c r="BA505" s="117" cm="1">
        <f t="array" ref="BA505">IFERROR(_xlfn.XLOOKUP(Tableau210[[#This Row],[DN DONNEES BUTA ]]&amp;Tableau210[[#This Row],[PN DONNEES BUTA]],Tiges!$B$4:$B$79&amp;Tiges!$C$4:$C$79,Tiges!$H$4:$H$79),"")</f>
        <v>90</v>
      </c>
      <c r="BB505" s="117"/>
      <c r="BC505" s="182">
        <f>IFERROR(VLOOKUP(Tableau210[[#This Row],[OPERATION]],Tableau4[],2,FALSE),"")</f>
        <v>1</v>
      </c>
      <c r="BD505" s="177" cm="1">
        <f t="array" ref="BD505">IFERROR(
   SUM(
      _xlfn._xlws.FILTER(
         Tableau3[Nb Platinage Joint],
         (Tableau3[ITEM]=Tableau210[[#This Row],[NOM]])*
         (Tableau3[Rep.]=Tableau210[[#This Row],[REPERE BUTA]])
      )
   ),
0)</f>
        <v>1</v>
      </c>
      <c r="BE505" s="182">
        <f>IFERROR(VLOOKUP(Tableau210[[#This Row],[OPERATION]],Tableau4[],3,FALSE),"")</f>
        <v>1</v>
      </c>
      <c r="BF505" s="177" cm="1">
        <f t="array" ref="BF505">IFERROR(
   SUM(
      _xlfn._xlws.FILTER(
         Tableau3[Joint Définitif Nb],
         (Tableau3[ITEM]=Tableau210[[#This Row],[NOM]])*
         (Tableau3[Rep.]=Tableau210[[#This Row],[REPERE BUTA]])
      )
   ),
0)</f>
        <v>1</v>
      </c>
      <c r="BG505" s="117" t="s">
        <v>129</v>
      </c>
      <c r="BH505" s="177" t="str" cm="1">
        <f t="array" ref="BH5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05" s="117"/>
      <c r="BK505" s="117" t="s">
        <v>37</v>
      </c>
      <c r="BL505" s="167" t="s">
        <v>2380</v>
      </c>
      <c r="BM505" s="117"/>
      <c r="BN505" s="117"/>
      <c r="BO505" s="117"/>
      <c r="BP505" s="118"/>
      <c r="BQ505" s="159"/>
      <c r="BR505" s="158"/>
      <c r="BS505" s="48"/>
      <c r="BT505" s="48"/>
      <c r="BU505" s="48"/>
      <c r="BV505" s="48"/>
      <c r="BW505" s="48"/>
      <c r="BX505" s="48"/>
    </row>
    <row r="506" spans="1:76" ht="15.75" hidden="1" x14ac:dyDescent="0.25">
      <c r="A506" s="48" t="e" cm="1">
        <f t="array" ref="A506">_xlfn.XLOOKUP(Tableau210[[#This Row],[NOM]]&amp;Tableau210[[#This Row],[REPERE BUTA]],[6]!Tableau16[POSTE TECHNIQUE]&amp;[6]!Tableau16[Repere ADM],[6]!Tableau16[NUMERO CLIENT])</f>
        <v>#N/A</v>
      </c>
      <c r="B506" s="48" t="e" cm="1">
        <f t="array" ref="B506">_xlfn.XLOOKUP(Tableau210[[#This Row],[NOM]]&amp;Tableau210[[#This Row],[REPERE BUTA]],[6]!Tableau16[POSTE TECHNIQUE]&amp;[6]!Tableau16[Repere REF],[6]!Tableau16[NUMERO CLIENT])</f>
        <v>#N/A</v>
      </c>
      <c r="C506" s="48" cm="1">
        <f t="array" ref="C506">_xlfn.XLOOKUP(Tableau210[[#This Row],[NOM]]&amp;Tableau210[[#This Row],[Repere Ubleam]],[7]Sheet1!$C$2:$C$2995&amp;[7]Sheet1!$I$2:$I$2995,[7]Sheet1!$A$2:$A$2995)</f>
        <v>481</v>
      </c>
      <c r="D506" s="48" t="str">
        <f>C506&amp;""</f>
        <v>481</v>
      </c>
      <c r="E506" s="48" t="e">
        <v>#N/A</v>
      </c>
      <c r="F506" s="48" t="e">
        <v>#N/A</v>
      </c>
      <c r="G506" s="187" t="s">
        <v>1418</v>
      </c>
      <c r="H506" s="158" t="s">
        <v>1067</v>
      </c>
      <c r="I506" s="158" t="s">
        <v>80</v>
      </c>
      <c r="J506" s="158" t="s">
        <v>1071</v>
      </c>
      <c r="K506" s="158" t="str">
        <f>_xlfn.XLOOKUP(Tableau210[[#This Row],[NOM]],[8]LUT!$I$5:$I$301,[8]LUT!$N$5:$N$301)</f>
        <v xml:space="preserve">Echangeur </v>
      </c>
      <c r="L506" s="158" t="s">
        <v>105</v>
      </c>
      <c r="M506" s="119"/>
      <c r="N506" s="119" t="s">
        <v>105</v>
      </c>
      <c r="O506" s="119"/>
      <c r="P506" s="119"/>
      <c r="Q506" s="119"/>
      <c r="R506" s="119"/>
      <c r="S506" s="119"/>
      <c r="T506" s="119"/>
      <c r="U506" s="119"/>
      <c r="V506" s="119"/>
      <c r="W506" s="148">
        <v>200</v>
      </c>
      <c r="X506" s="207" cm="1">
        <f t="array" ref="X5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50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06" s="148">
        <v>20</v>
      </c>
      <c r="AA506" s="207" cm="1">
        <f t="array" ref="AA5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0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06" s="48"/>
      <c r="AD506" s="117" t="s">
        <v>2103</v>
      </c>
      <c r="AE506" s="119"/>
      <c r="AF506" s="181">
        <f>IFERROR(VLOOKUP(Tableau210[[#This Row],[OPERATION]],Tableau4[],5,FALSE),"")</f>
        <v>1</v>
      </c>
      <c r="AG506" s="178" cm="1">
        <f t="array" ref="AG506">IFERROR(
   SUM(
      _xlfn._xlws.FILTER(
         Tableau3[JP],
         (Tableau3[ITEM]=Tableau210[[#This Row],[NOM]])*
         (Tableau3[Rep.]=Tableau210[[#This Row],[REPERE BUTA]])
      )
   ),
0)</f>
        <v>1</v>
      </c>
      <c r="AH506" s="181">
        <f>IFERROR(VLOOKUP(Tableau210[[#This Row],[OPERATION]],Tableau4[],4,FALSE),"")</f>
        <v>0</v>
      </c>
      <c r="AI506" s="178" cm="1">
        <f t="array" ref="AI506">IFERROR(
   SUM(
      _xlfn._xlws.FILTER(
         Tableau3[BP],
         (Tableau3[ITEM]=Tableau210[[#This Row],[NOM]])*
         (Tableau3[Rep.]=Tableau210[[#This Row],[REPERE BUTA]])
      )
   ),
0)</f>
        <v>0</v>
      </c>
      <c r="AJ506" s="181" t="str">
        <f>IF(Tableau210[[#This Row],[NB JP EMIS]]=1,"1 JP","") &amp; IF(Tableau210[[#This Row],[NB BP EMIS]]=1," 1 BP","")</f>
        <v>1 JP</v>
      </c>
      <c r="AK506" s="178" t="str">
        <f>IF(Tableau210[[#This Row],[NB JP BUTA]]=1,"1 JP","") &amp; IF(Tableau210[[#This Row],[Nb BP BUTA]]=1," 1 BP","") &amp; IF(Tableau210[[#This Row],[Nb BP BUTA]]=2," 2 BP","")</f>
        <v>1 JP</v>
      </c>
      <c r="AL506" s="117" t="s">
        <v>103</v>
      </c>
      <c r="AM506" s="117">
        <f>IFERROR(+VLOOKUP(AY506,Tiges!$G$4:$I$569,3,FALSE),"")</f>
        <v>32</v>
      </c>
      <c r="AN506" s="48"/>
      <c r="AO506" s="117">
        <v>8</v>
      </c>
      <c r="AP506" s="177" cm="1">
        <f t="array" ref="AP5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06" s="117" t="s">
        <v>2286</v>
      </c>
      <c r="AS506" s="177" t="str" cm="1">
        <f t="array" ref="AS5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506" s="117" t="s">
        <v>2277</v>
      </c>
      <c r="AV506" s="177" t="str" cm="1">
        <f t="array" ref="AV5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6" s="117"/>
      <c r="AY506" s="117" cm="1">
        <f t="array" ref="AY506">IFERROR(_xlfn.XLOOKUP(Tableau210[[#This Row],[DN DONNEES BUTA ]]&amp;Tableau210[[#This Row],[PN DONNEES BUTA]],Tiges!$B$4:$B$79&amp;Tiges!$C$4:$C$79,Tiges!$G$4:$G$79),"")</f>
        <v>20</v>
      </c>
      <c r="AZ506" s="117"/>
      <c r="BA506" s="117" cm="1">
        <f t="array" ref="BA506">IFERROR(_xlfn.XLOOKUP(Tableau210[[#This Row],[DN DONNEES BUTA ]]&amp;Tableau210[[#This Row],[PN DONNEES BUTA]],Tiges!$B$4:$B$79&amp;Tiges!$C$4:$C$79,Tiges!$H$4:$H$79),"")</f>
        <v>110</v>
      </c>
      <c r="BB506" s="117"/>
      <c r="BC506" s="182">
        <f>IFERROR(VLOOKUP(Tableau210[[#This Row],[OPERATION]],Tableau4[],2,FALSE),"")</f>
        <v>2</v>
      </c>
      <c r="BD506" s="178" cm="1">
        <f t="array" ref="BD506">IFERROR(
   SUM(
      _xlfn._xlws.FILTER(
         Tableau3[Nb Platinage Joint],
         (Tableau3[ITEM]=Tableau210[[#This Row],[NOM]])*
         (Tableau3[Rep.]=Tableau210[[#This Row],[REPERE BUTA]])
      )
   ),
0)</f>
        <v>2</v>
      </c>
      <c r="BE506" s="182">
        <f>IFERROR(VLOOKUP(Tableau210[[#This Row],[OPERATION]],Tableau4[],3,FALSE),"")</f>
        <v>1</v>
      </c>
      <c r="BF506" s="178" cm="1">
        <f t="array" ref="BF506">IFERROR(
   SUM(
      _xlfn._xlws.FILTER(
         Tableau3[Joint Définitif Nb],
         (Tableau3[ITEM]=Tableau210[[#This Row],[NOM]])*
         (Tableau3[Rep.]=Tableau210[[#This Row],[REPERE BUTA]])
      )
   ),
0)</f>
        <v>1</v>
      </c>
      <c r="BG506" s="117" t="s">
        <v>129</v>
      </c>
      <c r="BH506" s="178" t="str" cm="1">
        <f t="array" ref="BH5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06" s="117" t="s">
        <v>2268</v>
      </c>
      <c r="BK506" s="117" t="s">
        <v>2269</v>
      </c>
      <c r="BL506" s="167" t="s">
        <v>2380</v>
      </c>
      <c r="BM506" s="167"/>
      <c r="BN506" s="117"/>
      <c r="BO506" s="117"/>
      <c r="BP506" s="158"/>
      <c r="BQ506" s="158"/>
      <c r="BR506" s="158"/>
      <c r="BS506" s="48"/>
      <c r="BT506" s="48"/>
      <c r="BU506" s="48"/>
      <c r="BV506" s="48"/>
      <c r="BW506" s="48"/>
      <c r="BX506" s="48"/>
    </row>
    <row r="507" spans="1:76" ht="15.75" hidden="1" x14ac:dyDescent="0.25">
      <c r="A507" s="48" t="e" cm="1">
        <f t="array" ref="A507">_xlfn.XLOOKUP(Tableau210[[#This Row],[NOM]]&amp;Tableau210[[#This Row],[REPERE BUTA]],[6]!Tableau16[POSTE TECHNIQUE]&amp;[6]!Tableau16[Repere ADM],[6]!Tableau16[NUMERO CLIENT])</f>
        <v>#N/A</v>
      </c>
      <c r="B507" s="48" t="e" cm="1">
        <f t="array" ref="B507">_xlfn.XLOOKUP(Tableau210[[#This Row],[NOM]]&amp;Tableau210[[#This Row],[REPERE BUTA]],[6]!Tableau16[POSTE TECHNIQUE]&amp;[6]!Tableau16[Repere REF],[6]!Tableau16[NUMERO CLIENT])</f>
        <v>#N/A</v>
      </c>
      <c r="C507" s="48" cm="1">
        <f t="array" ref="C507">_xlfn.XLOOKUP(Tableau210[[#This Row],[NOM]]&amp;Tableau210[[#This Row],[Repere Ubleam]],[7]Sheet1!$C$2:$C$2995&amp;[7]Sheet1!$I$2:$I$2995,[7]Sheet1!$A$2:$A$2995)</f>
        <v>482</v>
      </c>
      <c r="D507" s="48" t="str">
        <f>C507&amp;""</f>
        <v>482</v>
      </c>
      <c r="E507" s="48" t="e">
        <v>#N/A</v>
      </c>
      <c r="F507" s="48" t="e">
        <v>#N/A</v>
      </c>
      <c r="G507" s="187" t="s">
        <v>1418</v>
      </c>
      <c r="H507" s="158" t="s">
        <v>1067</v>
      </c>
      <c r="I507" s="158" t="s">
        <v>80</v>
      </c>
      <c r="J507" s="158" t="s">
        <v>1071</v>
      </c>
      <c r="K507" s="158" t="str">
        <f>_xlfn.XLOOKUP(Tableau210[[#This Row],[NOM]],[8]LUT!$I$5:$I$301,[8]LUT!$N$5:$N$301)</f>
        <v xml:space="preserve">Echangeur </v>
      </c>
      <c r="L507" s="158" t="s">
        <v>106</v>
      </c>
      <c r="M507" s="119"/>
      <c r="N507" s="119" t="s">
        <v>106</v>
      </c>
      <c r="O507" s="119"/>
      <c r="P507" s="119"/>
      <c r="Q507" s="119"/>
      <c r="R507" s="119"/>
      <c r="S507" s="119"/>
      <c r="T507" s="119"/>
      <c r="U507" s="119"/>
      <c r="V507" s="119"/>
      <c r="W507" s="148">
        <v>200</v>
      </c>
      <c r="X507" s="207" cm="1">
        <f t="array" ref="X5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50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07" s="148">
        <v>20</v>
      </c>
      <c r="AA507" s="207" cm="1">
        <f t="array" ref="AA5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0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07" s="48"/>
      <c r="AD507" s="117" t="s">
        <v>2103</v>
      </c>
      <c r="AE507" s="119"/>
      <c r="AF507" s="181">
        <f>IFERROR(VLOOKUP(Tableau210[[#This Row],[OPERATION]],Tableau4[],5,FALSE),"")</f>
        <v>1</v>
      </c>
      <c r="AG507" s="178" cm="1">
        <f t="array" ref="AG507">IFERROR(
   SUM(
      _xlfn._xlws.FILTER(
         Tableau3[JP],
         (Tableau3[ITEM]=Tableau210[[#This Row],[NOM]])*
         (Tableau3[Rep.]=Tableau210[[#This Row],[REPERE BUTA]])
      )
   ),
0)</f>
        <v>1</v>
      </c>
      <c r="AH507" s="181">
        <f>IFERROR(VLOOKUP(Tableau210[[#This Row],[OPERATION]],Tableau4[],4,FALSE),"")</f>
        <v>0</v>
      </c>
      <c r="AI507" s="178" cm="1">
        <f t="array" ref="AI507">IFERROR(
   SUM(
      _xlfn._xlws.FILTER(
         Tableau3[BP],
         (Tableau3[ITEM]=Tableau210[[#This Row],[NOM]])*
         (Tableau3[Rep.]=Tableau210[[#This Row],[REPERE BUTA]])
      )
   ),
0)</f>
        <v>0</v>
      </c>
      <c r="AJ507" s="181" t="str">
        <f>IF(Tableau210[[#This Row],[NB JP EMIS]]=1,"1 JP","") &amp; IF(Tableau210[[#This Row],[NB BP EMIS]]=1," 1 BP","")</f>
        <v>1 JP</v>
      </c>
      <c r="AK507" s="178" t="str">
        <f>IF(Tableau210[[#This Row],[NB JP BUTA]]=1,"1 JP","") &amp; IF(Tableau210[[#This Row],[Nb BP BUTA]]=1," 1 BP","") &amp; IF(Tableau210[[#This Row],[Nb BP BUTA]]=2," 2 BP","")</f>
        <v>1 JP</v>
      </c>
      <c r="AL507" s="117" t="s">
        <v>103</v>
      </c>
      <c r="AM507" s="117">
        <f>IFERROR(+VLOOKUP(AY507,Tiges!$G$4:$I$569,3,FALSE),"")</f>
        <v>32</v>
      </c>
      <c r="AN507" s="48"/>
      <c r="AO507" s="117">
        <v>8</v>
      </c>
      <c r="AP507" s="177" cm="1">
        <f t="array" ref="AP5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0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07" s="117" t="s">
        <v>2282</v>
      </c>
      <c r="AS507" s="177" t="str" cm="1">
        <f t="array" ref="AS5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0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507" s="117" t="s">
        <v>2277</v>
      </c>
      <c r="AV507" s="177" t="str" cm="1">
        <f t="array" ref="AV5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0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7" s="117"/>
      <c r="AY507" s="117" cm="1">
        <f t="array" ref="AY507">IFERROR(_xlfn.XLOOKUP(Tableau210[[#This Row],[DN DONNEES BUTA ]]&amp;Tableau210[[#This Row],[PN DONNEES BUTA]],Tiges!$B$4:$B$79&amp;Tiges!$C$4:$C$79,Tiges!$G$4:$G$79),"")</f>
        <v>20</v>
      </c>
      <c r="AZ507" s="117"/>
      <c r="BA507" s="117" cm="1">
        <f t="array" ref="BA507">IFERROR(_xlfn.XLOOKUP(Tableau210[[#This Row],[DN DONNEES BUTA ]]&amp;Tableau210[[#This Row],[PN DONNEES BUTA]],Tiges!$B$4:$B$79&amp;Tiges!$C$4:$C$79,Tiges!$H$4:$H$79),"")</f>
        <v>110</v>
      </c>
      <c r="BB507" s="117"/>
      <c r="BC507" s="182">
        <f>IFERROR(VLOOKUP(Tableau210[[#This Row],[OPERATION]],Tableau4[],2,FALSE),"")</f>
        <v>2</v>
      </c>
      <c r="BD507" s="178" cm="1">
        <f t="array" ref="BD507">IFERROR(
   SUM(
      _xlfn._xlws.FILTER(
         Tableau3[Nb Platinage Joint],
         (Tableau3[ITEM]=Tableau210[[#This Row],[NOM]])*
         (Tableau3[Rep.]=Tableau210[[#This Row],[REPERE BUTA]])
      )
   ),
0)</f>
        <v>2</v>
      </c>
      <c r="BE507" s="182">
        <f>IFERROR(VLOOKUP(Tableau210[[#This Row],[OPERATION]],Tableau4[],3,FALSE),"")</f>
        <v>1</v>
      </c>
      <c r="BF507" s="178" cm="1">
        <f t="array" ref="BF507">IFERROR(
   SUM(
      _xlfn._xlws.FILTER(
         Tableau3[Joint Définitif Nb],
         (Tableau3[ITEM]=Tableau210[[#This Row],[NOM]])*
         (Tableau3[Rep.]=Tableau210[[#This Row],[REPERE BUTA]])
      )
   ),
0)</f>
        <v>1</v>
      </c>
      <c r="BG507" s="117" t="s">
        <v>129</v>
      </c>
      <c r="BH507" s="178" t="str" cm="1">
        <f t="array" ref="BH5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0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07" s="117" t="s">
        <v>2268</v>
      </c>
      <c r="BK507" s="117" t="s">
        <v>2269</v>
      </c>
      <c r="BL507" s="167" t="s">
        <v>2380</v>
      </c>
      <c r="BM507" s="167"/>
      <c r="BN507" s="117"/>
      <c r="BO507" s="117"/>
      <c r="BP507" s="158"/>
      <c r="BQ507" s="158"/>
      <c r="BR507" s="158"/>
      <c r="BS507" s="48"/>
      <c r="BT507" s="48"/>
      <c r="BU507" s="48"/>
      <c r="BV507" s="48"/>
      <c r="BW507" s="48"/>
      <c r="BX507" s="48"/>
    </row>
    <row r="508" spans="1:76" ht="15.75" hidden="1" x14ac:dyDescent="0.25">
      <c r="A508" s="48" t="e" cm="1">
        <f t="array" ref="A508">_xlfn.XLOOKUP(Tableau210[[#This Row],[NOM]]&amp;Tableau210[[#This Row],[REPERE BUTA]],[6]!Tableau16[POSTE TECHNIQUE]&amp;[6]!Tableau16[Repere ADM],[6]!Tableau16[NUMERO CLIENT])</f>
        <v>#N/A</v>
      </c>
      <c r="B508" s="48" t="e" cm="1">
        <f t="array" ref="B508">_xlfn.XLOOKUP(Tableau210[[#This Row],[NOM]]&amp;Tableau210[[#This Row],[REPERE BUTA]],[6]!Tableau16[POSTE TECHNIQUE]&amp;[6]!Tableau16[Repere REF],[6]!Tableau16[NUMERO CLIENT])</f>
        <v>#N/A</v>
      </c>
      <c r="C508" s="48" cm="1">
        <f t="array" ref="C508">_xlfn.XLOOKUP(Tableau210[[#This Row],[NOM]]&amp;Tableau210[[#This Row],[Repere Ubleam]],[7]Sheet1!$C$2:$C$2995&amp;[7]Sheet1!$I$2:$I$2995,[7]Sheet1!$A$2:$A$2995)</f>
        <v>483</v>
      </c>
      <c r="D508" s="48" t="str">
        <f>C508&amp;""</f>
        <v>483</v>
      </c>
      <c r="E508" s="48" t="e">
        <v>#N/A</v>
      </c>
      <c r="F508" s="48" t="e">
        <v>#N/A</v>
      </c>
      <c r="G508" s="187" t="s">
        <v>1418</v>
      </c>
      <c r="H508" s="158" t="s">
        <v>1067</v>
      </c>
      <c r="I508" s="158" t="s">
        <v>80</v>
      </c>
      <c r="J508" s="158" t="s">
        <v>1071</v>
      </c>
      <c r="K508" s="158" t="str">
        <f>_xlfn.XLOOKUP(Tableau210[[#This Row],[NOM]],[8]LUT!$I$5:$I$301,[8]LUT!$N$5:$N$301)</f>
        <v xml:space="preserve">Echangeur </v>
      </c>
      <c r="L508" s="158" t="s">
        <v>107</v>
      </c>
      <c r="M508" s="119"/>
      <c r="N508" s="119" t="s">
        <v>107</v>
      </c>
      <c r="O508" s="119"/>
      <c r="P508" s="119"/>
      <c r="Q508" s="119"/>
      <c r="R508" s="119"/>
      <c r="S508" s="119"/>
      <c r="T508" s="119"/>
      <c r="U508" s="119"/>
      <c r="V508" s="119"/>
      <c r="W508" s="148">
        <v>80</v>
      </c>
      <c r="X508" s="207" cm="1">
        <f t="array" ref="X5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0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08" s="148">
        <v>20</v>
      </c>
      <c r="AA508" s="207" cm="1">
        <f t="array" ref="AA5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0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08" s="48"/>
      <c r="AD508" s="117" t="s">
        <v>2245</v>
      </c>
      <c r="AE508" s="119"/>
      <c r="AF508" s="181">
        <f>IFERROR(VLOOKUP(Tableau210[[#This Row],[OPERATION]],Tableau4[],5,FALSE),"")</f>
        <v>0</v>
      </c>
      <c r="AG508" s="178" cm="1">
        <f t="array" ref="AG508">IFERROR(
   SUM(
      _xlfn._xlws.FILTER(
         Tableau3[JP],
         (Tableau3[ITEM]=Tableau210[[#This Row],[NOM]])*
         (Tableau3[Rep.]=Tableau210[[#This Row],[REPERE BUTA]])
      )
   ),
0)</f>
        <v>0</v>
      </c>
      <c r="AH508" s="181">
        <f>IFERROR(VLOOKUP(Tableau210[[#This Row],[OPERATION]],Tableau4[],4,FALSE),"")</f>
        <v>1</v>
      </c>
      <c r="AI508" s="178" cm="1">
        <f t="array" ref="AI508">IFERROR(
   SUM(
      _xlfn._xlws.FILTER(
         Tableau3[BP],
         (Tableau3[ITEM]=Tableau210[[#This Row],[NOM]])*
         (Tableau3[Rep.]=Tableau210[[#This Row],[REPERE BUTA]])
      )
   ),
0)</f>
        <v>0</v>
      </c>
      <c r="AJ508" s="181" t="s">
        <v>2241</v>
      </c>
      <c r="AK508" s="178" t="str">
        <f>IF(Tableau210[[#This Row],[NB JP BUTA]]=1,"1 JP","") &amp; IF(Tableau210[[#This Row],[Nb BP BUTA]]=1," 1 BP","") &amp; IF(Tableau210[[#This Row],[Nb BP BUTA]]=2," 2 BP","")</f>
        <v/>
      </c>
      <c r="AL508" s="117" t="s">
        <v>103</v>
      </c>
      <c r="AM508" s="117">
        <f>IFERROR(+VLOOKUP(AY508,Tiges!$G$4:$I$569,3,FALSE),"")</f>
        <v>27</v>
      </c>
      <c r="AN508" s="48"/>
      <c r="AO508" s="117">
        <v>4</v>
      </c>
      <c r="AP508" s="177" cm="1">
        <f t="array" ref="AP5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0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08" s="117" t="s">
        <v>2163</v>
      </c>
      <c r="AS508" s="177" t="str" cm="1">
        <f t="array" ref="AS5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0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08" s="117" t="s">
        <v>2277</v>
      </c>
      <c r="AV508" s="177" t="str" cm="1">
        <f t="array" ref="AV5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0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8" s="117"/>
      <c r="AY508" s="117" cm="1">
        <f t="array" ref="AY508">IFERROR(_xlfn.XLOOKUP(Tableau210[[#This Row],[DN DONNEES BUTA ]]&amp;Tableau210[[#This Row],[PN DONNEES BUTA]],Tiges!$B$4:$B$79&amp;Tiges!$C$4:$C$79,Tiges!$G$4:$G$79),"")</f>
        <v>16</v>
      </c>
      <c r="AZ508" s="117"/>
      <c r="BA508" s="117" cm="1">
        <f t="array" ref="BA508">IFERROR(_xlfn.XLOOKUP(Tableau210[[#This Row],[DN DONNEES BUTA ]]&amp;Tableau210[[#This Row],[PN DONNEES BUTA]],Tiges!$B$4:$B$79&amp;Tiges!$C$4:$C$79,Tiges!$H$4:$H$79),"")</f>
        <v>100</v>
      </c>
      <c r="BB508" s="117"/>
      <c r="BC508" s="182">
        <f>IFERROR(VLOOKUP(Tableau210[[#This Row],[OPERATION]],Tableau4[],2,FALSE),"")</f>
        <v>1</v>
      </c>
      <c r="BD508" s="178" cm="1">
        <f t="array" ref="BD508">IFERROR(
   SUM(
      _xlfn._xlws.FILTER(
         Tableau3[Nb Platinage Joint],
         (Tableau3[ITEM]=Tableau210[[#This Row],[NOM]])*
         (Tableau3[Rep.]=Tableau210[[#This Row],[REPERE BUTA]])
      )
   ),
0)</f>
        <v>1</v>
      </c>
      <c r="BE508" s="182">
        <f>IFERROR(VLOOKUP(Tableau210[[#This Row],[OPERATION]],Tableau4[],3,FALSE),"")</f>
        <v>1</v>
      </c>
      <c r="BF508" s="178" cm="1">
        <f t="array" ref="BF508">IFERROR(
   SUM(
      _xlfn._xlws.FILTER(
         Tableau3[Joint Définitif Nb],
         (Tableau3[ITEM]=Tableau210[[#This Row],[NOM]])*
         (Tableau3[Rep.]=Tableau210[[#This Row],[REPERE BUTA]])
      )
   ),
0)</f>
        <v>0</v>
      </c>
      <c r="BG508" s="117" t="s">
        <v>129</v>
      </c>
      <c r="BH508" s="178" t="str" cm="1">
        <f t="array" ref="BH5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0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08" s="117" t="s">
        <v>2268</v>
      </c>
      <c r="BK508" s="117" t="s">
        <v>2269</v>
      </c>
      <c r="BL508" s="167" t="s">
        <v>2262</v>
      </c>
      <c r="BM508" s="167"/>
      <c r="BN508" s="117"/>
      <c r="BO508" s="117"/>
      <c r="BP508" s="158"/>
      <c r="BQ508" s="158"/>
      <c r="BR508" s="158"/>
      <c r="BS508" s="48"/>
      <c r="BT508" s="48"/>
      <c r="BU508" s="48"/>
      <c r="BV508" s="48"/>
      <c r="BW508" s="48"/>
      <c r="BX508" s="48"/>
    </row>
    <row r="509" spans="1:76" ht="15.75" hidden="1" x14ac:dyDescent="0.25">
      <c r="A509" s="48" t="e" cm="1">
        <f t="array" ref="A509">_xlfn.XLOOKUP(Tableau210[[#This Row],[NOM]]&amp;Tableau210[[#This Row],[REPERE BUTA]],[6]!Tableau16[POSTE TECHNIQUE]&amp;[6]!Tableau16[Repere ADM],[6]!Tableau16[NUMERO CLIENT])</f>
        <v>#N/A</v>
      </c>
      <c r="B509" s="48" t="e" cm="1">
        <f t="array" ref="B509">_xlfn.XLOOKUP(Tableau210[[#This Row],[NOM]]&amp;Tableau210[[#This Row],[REPERE BUTA]],[6]!Tableau16[POSTE TECHNIQUE]&amp;[6]!Tableau16[Repere REF],[6]!Tableau16[NUMERO CLIENT])</f>
        <v>#N/A</v>
      </c>
      <c r="C509" s="48" cm="1">
        <f t="array" ref="C509">_xlfn.XLOOKUP(Tableau210[[#This Row],[NOM]]&amp;Tableau210[[#This Row],[Repere Ubleam]],[7]Sheet1!$C$2:$C$2995&amp;[7]Sheet1!$I$2:$I$2995,[7]Sheet1!$A$2:$A$2995)</f>
        <v>484</v>
      </c>
      <c r="D509" s="48" t="str">
        <f>C509&amp;""</f>
        <v>484</v>
      </c>
      <c r="E509" s="48" t="e">
        <v>#N/A</v>
      </c>
      <c r="F509" s="48" t="e">
        <v>#N/A</v>
      </c>
      <c r="G509" s="187" t="s">
        <v>1418</v>
      </c>
      <c r="H509" s="158" t="s">
        <v>1067</v>
      </c>
      <c r="I509" s="158" t="s">
        <v>80</v>
      </c>
      <c r="J509" s="158" t="s">
        <v>1071</v>
      </c>
      <c r="K509" s="158" t="str">
        <f>_xlfn.XLOOKUP(Tableau210[[#This Row],[NOM]],[8]LUT!$I$5:$I$301,[8]LUT!$N$5:$N$301)</f>
        <v xml:space="preserve">Echangeur </v>
      </c>
      <c r="L509" s="158" t="s">
        <v>108</v>
      </c>
      <c r="M509" s="119"/>
      <c r="N509" s="119" t="s">
        <v>108</v>
      </c>
      <c r="O509" s="119"/>
      <c r="P509" s="119"/>
      <c r="Q509" s="119"/>
      <c r="R509" s="119"/>
      <c r="S509" s="119"/>
      <c r="T509" s="119"/>
      <c r="U509" s="119"/>
      <c r="V509" s="119"/>
      <c r="W509" s="148">
        <v>80</v>
      </c>
      <c r="X509" s="207" cm="1">
        <f t="array" ref="X5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0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09" s="148">
        <v>20</v>
      </c>
      <c r="AA509" s="207" cm="1">
        <f t="array" ref="AA5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0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09" s="48"/>
      <c r="AD509" s="117" t="s">
        <v>2245</v>
      </c>
      <c r="AE509" s="119"/>
      <c r="AF509" s="181">
        <f>IFERROR(VLOOKUP(Tableau210[[#This Row],[OPERATION]],Tableau4[],5,FALSE),"")</f>
        <v>0</v>
      </c>
      <c r="AG509" s="178" cm="1">
        <f t="array" ref="AG509">IFERROR(
   SUM(
      _xlfn._xlws.FILTER(
         Tableau3[JP],
         (Tableau3[ITEM]=Tableau210[[#This Row],[NOM]])*
         (Tableau3[Rep.]=Tableau210[[#This Row],[REPERE BUTA]])
      )
   ),
0)</f>
        <v>0</v>
      </c>
      <c r="AH509" s="181">
        <f>IFERROR(VLOOKUP(Tableau210[[#This Row],[OPERATION]],Tableau4[],4,FALSE),"")</f>
        <v>1</v>
      </c>
      <c r="AI509" s="178" cm="1">
        <f t="array" ref="AI509">IFERROR(
   SUM(
      _xlfn._xlws.FILTER(
         Tableau3[BP],
         (Tableau3[ITEM]=Tableau210[[#This Row],[NOM]])*
         (Tableau3[Rep.]=Tableau210[[#This Row],[REPERE BUTA]])
      )
   ),
0)</f>
        <v>0</v>
      </c>
      <c r="AJ509" s="181" t="s">
        <v>2241</v>
      </c>
      <c r="AK509" s="178" t="str">
        <f>IF(Tableau210[[#This Row],[NB JP BUTA]]=1,"1 JP","") &amp; IF(Tableau210[[#This Row],[Nb BP BUTA]]=1," 1 BP","") &amp; IF(Tableau210[[#This Row],[Nb BP BUTA]]=2," 2 BP","")</f>
        <v/>
      </c>
      <c r="AL509" s="117" t="s">
        <v>103</v>
      </c>
      <c r="AM509" s="117">
        <f>IFERROR(+VLOOKUP(AY509,Tiges!$G$4:$I$569,3,FALSE),"")</f>
        <v>27</v>
      </c>
      <c r="AN509" s="48"/>
      <c r="AO509" s="117">
        <v>8</v>
      </c>
      <c r="AP509" s="177" cm="1">
        <f t="array" ref="AP5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09" s="117" t="s">
        <v>2285</v>
      </c>
      <c r="AS509" s="177" t="str" cm="1">
        <f t="array" ref="AS5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509" s="117" t="s">
        <v>2277</v>
      </c>
      <c r="AV509" s="177" t="str" cm="1">
        <f t="array" ref="AV5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09" s="117"/>
      <c r="AY509" s="117" cm="1">
        <f t="array" ref="AY509">IFERROR(_xlfn.XLOOKUP(Tableau210[[#This Row],[DN DONNEES BUTA ]]&amp;Tableau210[[#This Row],[PN DONNEES BUTA]],Tiges!$B$4:$B$79&amp;Tiges!$C$4:$C$79,Tiges!$G$4:$G$79),"")</f>
        <v>16</v>
      </c>
      <c r="AZ509" s="117"/>
      <c r="BA509" s="117" cm="1">
        <f t="array" ref="BA509">IFERROR(_xlfn.XLOOKUP(Tableau210[[#This Row],[DN DONNEES BUTA ]]&amp;Tableau210[[#This Row],[PN DONNEES BUTA]],Tiges!$B$4:$B$79&amp;Tiges!$C$4:$C$79,Tiges!$H$4:$H$79),"")</f>
        <v>100</v>
      </c>
      <c r="BB509" s="117"/>
      <c r="BC509" s="182">
        <f>IFERROR(VLOOKUP(Tableau210[[#This Row],[OPERATION]],Tableau4[],2,FALSE),"")</f>
        <v>1</v>
      </c>
      <c r="BD509" s="178" cm="1">
        <f t="array" ref="BD509">IFERROR(
   SUM(
      _xlfn._xlws.FILTER(
         Tableau3[Nb Platinage Joint],
         (Tableau3[ITEM]=Tableau210[[#This Row],[NOM]])*
         (Tableau3[Rep.]=Tableau210[[#This Row],[REPERE BUTA]])
      )
   ),
0)</f>
        <v>1</v>
      </c>
      <c r="BE509" s="182">
        <f>IFERROR(VLOOKUP(Tableau210[[#This Row],[OPERATION]],Tableau4[],3,FALSE),"")</f>
        <v>1</v>
      </c>
      <c r="BF509" s="178" cm="1">
        <f t="array" ref="BF509">IFERROR(
   SUM(
      _xlfn._xlws.FILTER(
         Tableau3[Joint Définitif Nb],
         (Tableau3[ITEM]=Tableau210[[#This Row],[NOM]])*
         (Tableau3[Rep.]=Tableau210[[#This Row],[REPERE BUTA]])
      )
   ),
0)</f>
        <v>0</v>
      </c>
      <c r="BG509" s="117" t="s">
        <v>129</v>
      </c>
      <c r="BH509" s="178" t="str" cm="1">
        <f t="array" ref="BH5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09" s="117" t="s">
        <v>2268</v>
      </c>
      <c r="BK509" s="117" t="s">
        <v>2269</v>
      </c>
      <c r="BL509" s="167" t="s">
        <v>2262</v>
      </c>
      <c r="BM509" s="167"/>
      <c r="BN509" s="117"/>
      <c r="BO509" s="117"/>
      <c r="BP509" s="158"/>
      <c r="BQ509" s="158"/>
      <c r="BR509" s="158"/>
      <c r="BS509" s="48"/>
      <c r="BT509" s="48"/>
      <c r="BU509" s="48"/>
      <c r="BV509" s="48"/>
      <c r="BW509" s="48"/>
      <c r="BX509" s="48"/>
    </row>
    <row r="510" spans="1:76" ht="15.75" hidden="1" x14ac:dyDescent="0.25">
      <c r="A510" s="48" t="e" cm="1">
        <f t="array" ref="A510">_xlfn.XLOOKUP(Tableau210[[#This Row],[NOM]]&amp;Tableau210[[#This Row],[REPERE BUTA]],[6]!Tableau16[POSTE TECHNIQUE]&amp;[6]!Tableau16[Repere ADM],[6]!Tableau16[NUMERO CLIENT])</f>
        <v>#N/A</v>
      </c>
      <c r="B510" s="48" t="e" cm="1">
        <f t="array" ref="B510">_xlfn.XLOOKUP(Tableau210[[#This Row],[NOM]]&amp;Tableau210[[#This Row],[REPERE BUTA]],[6]!Tableau16[POSTE TECHNIQUE]&amp;[6]!Tableau16[Repere REF],[6]!Tableau16[NUMERO CLIENT])</f>
        <v>#N/A</v>
      </c>
      <c r="C510" s="48" cm="1">
        <f t="array" ref="C510">_xlfn.XLOOKUP(Tableau210[[#This Row],[NOM]]&amp;Tableau210[[#This Row],[Repere Ubleam]],[7]Sheet1!$C$2:$C$2995&amp;[7]Sheet1!$I$2:$I$2995,[7]Sheet1!$A$2:$A$2995)</f>
        <v>485</v>
      </c>
      <c r="D510" s="48" t="str">
        <f>C510&amp;""</f>
        <v>485</v>
      </c>
      <c r="E510" s="48" t="e">
        <v>#N/A</v>
      </c>
      <c r="F510" s="48" t="e">
        <v>#N/A</v>
      </c>
      <c r="G510" s="187" t="s">
        <v>1418</v>
      </c>
      <c r="H510" s="158" t="s">
        <v>1067</v>
      </c>
      <c r="I510" s="158" t="s">
        <v>80</v>
      </c>
      <c r="J510" s="158" t="s">
        <v>1071</v>
      </c>
      <c r="K510" s="158" t="str">
        <f>_xlfn.XLOOKUP(Tableau210[[#This Row],[NOM]],[8]LUT!$I$5:$I$301,[8]LUT!$N$5:$N$301)</f>
        <v xml:space="preserve">Echangeur </v>
      </c>
      <c r="L510" s="158" t="s">
        <v>109</v>
      </c>
      <c r="M510" s="119" t="s">
        <v>1252</v>
      </c>
      <c r="N510" s="119" t="s">
        <v>1252</v>
      </c>
      <c r="O510" s="119" t="s">
        <v>2238</v>
      </c>
      <c r="P510" s="119"/>
      <c r="Q510" s="119"/>
      <c r="R510" s="119"/>
      <c r="S510" s="119"/>
      <c r="T510" s="119"/>
      <c r="U510" s="119"/>
      <c r="V510" s="119"/>
      <c r="W510" s="148">
        <v>50</v>
      </c>
      <c r="X510" s="207" cm="1">
        <f t="array" ref="X5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1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10" s="148">
        <v>20</v>
      </c>
      <c r="AA510" s="207" cm="1">
        <f t="array" ref="AA5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1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10" s="48"/>
      <c r="AD510" s="117" t="s">
        <v>2197</v>
      </c>
      <c r="AE510" s="119"/>
      <c r="AF510" s="181">
        <f>IFERROR(VLOOKUP(Tableau210[[#This Row],[OPERATION]],Tableau4[],5,FALSE),"")</f>
        <v>0</v>
      </c>
      <c r="AG510" s="178" cm="1">
        <f t="array" ref="AG510">IFERROR(
   SUM(
      _xlfn._xlws.FILTER(
         Tableau3[JP],
         (Tableau3[ITEM]=Tableau210[[#This Row],[NOM]])*
         (Tableau3[Rep.]=Tableau210[[#This Row],[REPERE BUTA]])
      )
   ),
0)</f>
        <v>0</v>
      </c>
      <c r="AH510" s="181">
        <f>IFERROR(VLOOKUP(Tableau210[[#This Row],[OPERATION]],Tableau4[],4,FALSE),"")</f>
        <v>1</v>
      </c>
      <c r="AI510" s="178" cm="1">
        <f t="array" ref="AI510">IFERROR(
   SUM(
      _xlfn._xlws.FILTER(
         Tableau3[BP],
         (Tableau3[ITEM]=Tableau210[[#This Row],[NOM]])*
         (Tableau3[Rep.]=Tableau210[[#This Row],[REPERE BUTA]])
      )
   ),
0)</f>
        <v>1</v>
      </c>
      <c r="AJ510" s="181" t="str">
        <f>IF(Tableau210[[#This Row],[NB JP EMIS]]=1,"1 JP","") &amp; IF(Tableau210[[#This Row],[NB BP EMIS]]=1," 1 BP","")</f>
        <v xml:space="preserve"> 1 BP</v>
      </c>
      <c r="AK510" s="178" t="str">
        <f>IF(Tableau210[[#This Row],[NB JP BUTA]]=1,"1 JP","") &amp; IF(Tableau210[[#This Row],[Nb BP BUTA]]=1," 1 BP","") &amp; IF(Tableau210[[#This Row],[Nb BP BUTA]]=2," 2 BP","")</f>
        <v xml:space="preserve"> 1 BP</v>
      </c>
      <c r="AL510" s="117" t="s">
        <v>103</v>
      </c>
      <c r="AM510" s="117">
        <f>IFERROR(+VLOOKUP(AY510,Tiges!$G$4:$I$569,3,FALSE),"")</f>
        <v>27</v>
      </c>
      <c r="AN510" s="48"/>
      <c r="AO510" s="117">
        <v>4</v>
      </c>
      <c r="AP510" s="177" cm="1">
        <f t="array" ref="AP5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10" s="117" t="s">
        <v>2163</v>
      </c>
      <c r="AS510" s="177" t="str" cm="1">
        <f t="array" ref="AS5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10" s="117" t="s">
        <v>2277</v>
      </c>
      <c r="AV510" s="177" t="str" cm="1">
        <f t="array" ref="AV5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0" s="117"/>
      <c r="AY510" s="117" cm="1">
        <f t="array" ref="AY510">IFERROR(_xlfn.XLOOKUP(Tableau210[[#This Row],[DN DONNEES BUTA ]]&amp;Tableau210[[#This Row],[PN DONNEES BUTA]],Tiges!$B$4:$B$79&amp;Tiges!$C$4:$C$79,Tiges!$G$4:$G$79),"")</f>
        <v>16</v>
      </c>
      <c r="AZ510" s="117"/>
      <c r="BA510" s="117" cm="1">
        <f t="array" ref="BA510">IFERROR(_xlfn.XLOOKUP(Tableau210[[#This Row],[DN DONNEES BUTA ]]&amp;Tableau210[[#This Row],[PN DONNEES BUTA]],Tiges!$B$4:$B$79&amp;Tiges!$C$4:$C$79,Tiges!$H$4:$H$79),"")</f>
        <v>90</v>
      </c>
      <c r="BB510" s="117"/>
      <c r="BC510" s="182">
        <f>IFERROR(VLOOKUP(Tableau210[[#This Row],[OPERATION]],Tableau4[],2,FALSE),"")</f>
        <v>1</v>
      </c>
      <c r="BD510" s="178" cm="1">
        <f t="array" ref="BD510">IFERROR(
   SUM(
      _xlfn._xlws.FILTER(
         Tableau3[Nb Platinage Joint],
         (Tableau3[ITEM]=Tableau210[[#This Row],[NOM]])*
         (Tableau3[Rep.]=Tableau210[[#This Row],[REPERE BUTA]])
      )
   ),
0)</f>
        <v>1</v>
      </c>
      <c r="BE510" s="182">
        <f>IFERROR(VLOOKUP(Tableau210[[#This Row],[OPERATION]],Tableau4[],3,FALSE),"")</f>
        <v>1</v>
      </c>
      <c r="BF510" s="178" cm="1">
        <f t="array" ref="BF510">IFERROR(
   SUM(
      _xlfn._xlws.FILTER(
         Tableau3[Joint Définitif Nb],
         (Tableau3[ITEM]=Tableau210[[#This Row],[NOM]])*
         (Tableau3[Rep.]=Tableau210[[#This Row],[REPERE BUTA]])
      )
   ),
0)</f>
        <v>2</v>
      </c>
      <c r="BG510" s="117" t="s">
        <v>129</v>
      </c>
      <c r="BH510" s="178" t="str" cm="1">
        <f t="array" ref="BH5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10" s="117" t="s">
        <v>2268</v>
      </c>
      <c r="BK510" s="117" t="s">
        <v>2269</v>
      </c>
      <c r="BL510" s="167" t="s">
        <v>2380</v>
      </c>
      <c r="BM510" s="167"/>
      <c r="BN510" s="117"/>
      <c r="BO510" s="117"/>
      <c r="BP510" s="158"/>
      <c r="BQ510" s="158"/>
      <c r="BR510" s="158"/>
      <c r="BS510" s="48"/>
      <c r="BT510" s="48"/>
      <c r="BU510" s="48"/>
      <c r="BV510" s="48"/>
      <c r="BW510" s="48"/>
      <c r="BX510" s="48"/>
    </row>
    <row r="511" spans="1:76" ht="15.75" hidden="1" x14ac:dyDescent="0.25">
      <c r="A511" s="48" t="e" cm="1">
        <f t="array" ref="A511">_xlfn.XLOOKUP(Tableau210[[#This Row],[NOM]]&amp;Tableau210[[#This Row],[REPERE BUTA]],[6]!Tableau16[POSTE TECHNIQUE]&amp;[6]!Tableau16[Repere ADM],[6]!Tableau16[NUMERO CLIENT])</f>
        <v>#N/A</v>
      </c>
      <c r="B511" s="48" t="e" cm="1">
        <f t="array" ref="B511">_xlfn.XLOOKUP(Tableau210[[#This Row],[NOM]]&amp;Tableau210[[#This Row],[REPERE BUTA]],[6]!Tableau16[POSTE TECHNIQUE]&amp;[6]!Tableau16[Repere REF],[6]!Tableau16[NUMERO CLIENT])</f>
        <v>#N/A</v>
      </c>
      <c r="C511" s="48" cm="1">
        <f t="array" ref="C511">_xlfn.XLOOKUP(Tableau210[[#This Row],[NOM]]&amp;Tableau210[[#This Row],[Repere Ubleam]],[7]Sheet1!$C$2:$C$2995&amp;[7]Sheet1!$I$2:$I$2995,[7]Sheet1!$A$2:$A$2995)</f>
        <v>486</v>
      </c>
      <c r="D511" s="48" t="str">
        <f>C511&amp;""</f>
        <v>486</v>
      </c>
      <c r="E511" s="48" t="e">
        <v>#N/A</v>
      </c>
      <c r="F511" s="48" t="e">
        <v>#N/A</v>
      </c>
      <c r="G511" s="187" t="s">
        <v>1418</v>
      </c>
      <c r="H511" s="158" t="s">
        <v>1067</v>
      </c>
      <c r="I511" s="158" t="s">
        <v>80</v>
      </c>
      <c r="J511" s="158" t="s">
        <v>1071</v>
      </c>
      <c r="K511" s="158" t="str">
        <f>_xlfn.XLOOKUP(Tableau210[[#This Row],[NOM]],[8]LUT!$I$5:$I$301,[8]LUT!$N$5:$N$301)</f>
        <v xml:space="preserve">Echangeur </v>
      </c>
      <c r="L511" s="158" t="s">
        <v>109</v>
      </c>
      <c r="M511" s="119" t="s">
        <v>1250</v>
      </c>
      <c r="N511" s="119" t="s">
        <v>1250</v>
      </c>
      <c r="O511" s="119" t="s">
        <v>2118</v>
      </c>
      <c r="P511" s="119"/>
      <c r="Q511" s="119"/>
      <c r="R511" s="119"/>
      <c r="S511" s="119"/>
      <c r="T511" s="119"/>
      <c r="U511" s="119"/>
      <c r="V511" s="119"/>
      <c r="W511" s="148">
        <v>50</v>
      </c>
      <c r="X511" s="207" cm="1">
        <f t="array" ref="X5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1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11" s="148">
        <v>20</v>
      </c>
      <c r="AA511" s="207" cm="1">
        <f t="array" ref="AA5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1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11" s="48"/>
      <c r="AD511" s="117" t="s">
        <v>2196</v>
      </c>
      <c r="AE511" s="119"/>
      <c r="AF511" s="181">
        <f>IFERROR(VLOOKUP(Tableau210[[#This Row],[OPERATION]],Tableau4[],5,FALSE),"")</f>
        <v>0</v>
      </c>
      <c r="AG511" s="178"/>
      <c r="AH511" s="181">
        <f>IFERROR(VLOOKUP(Tableau210[[#This Row],[OPERATION]],Tableau4[],4,FALSE),"")</f>
        <v>0</v>
      </c>
      <c r="AI511" s="178"/>
      <c r="AJ511" s="181" t="str">
        <f>IF(Tableau210[[#This Row],[NB JP EMIS]]=1,"1 JP","") &amp; IF(Tableau210[[#This Row],[NB BP EMIS]]=1," 1 BP","")</f>
        <v/>
      </c>
      <c r="AK511" s="178"/>
      <c r="AL511" s="117" t="s">
        <v>103</v>
      </c>
      <c r="AM511" s="117">
        <f>IFERROR(+VLOOKUP(AY511,Tiges!$G$4:$I$569,3,FALSE),"")</f>
        <v>27</v>
      </c>
      <c r="AN511" s="48"/>
      <c r="AO511" s="117">
        <v>4</v>
      </c>
      <c r="AP511" s="177" cm="1">
        <f t="array" ref="AP5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11" s="117" t="s">
        <v>2163</v>
      </c>
      <c r="AS511" s="177" t="str" cm="1">
        <f t="array" ref="AS5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11" s="117" t="s">
        <v>2277</v>
      </c>
      <c r="AV511" s="177" t="str" cm="1">
        <f t="array" ref="AV5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1" s="117"/>
      <c r="AY511" s="117" cm="1">
        <f t="array" ref="AY511">IFERROR(_xlfn.XLOOKUP(Tableau210[[#This Row],[DN DONNEES BUTA ]]&amp;Tableau210[[#This Row],[PN DONNEES BUTA]],Tiges!$B$4:$B$79&amp;Tiges!$C$4:$C$79,Tiges!$G$4:$G$79),"")</f>
        <v>16</v>
      </c>
      <c r="AZ511" s="117"/>
      <c r="BA511" s="117" cm="1">
        <f t="array" ref="BA511">IFERROR(_xlfn.XLOOKUP(Tableau210[[#This Row],[DN DONNEES BUTA ]]&amp;Tableau210[[#This Row],[PN DONNEES BUTA]],Tiges!$B$4:$B$79&amp;Tiges!$C$4:$C$79,Tiges!$H$4:$H$79),"")</f>
        <v>90</v>
      </c>
      <c r="BB511" s="117"/>
      <c r="BC511" s="182">
        <f>IFERROR(VLOOKUP(Tableau210[[#This Row],[OPERATION]],Tableau4[],2,FALSE),"")</f>
        <v>0</v>
      </c>
      <c r="BD511" s="178"/>
      <c r="BE511" s="182">
        <f>IFERROR(VLOOKUP(Tableau210[[#This Row],[OPERATION]],Tableau4[],3,FALSE),"")</f>
        <v>1</v>
      </c>
      <c r="BF511" s="178"/>
      <c r="BG511" s="117" t="s">
        <v>129</v>
      </c>
      <c r="BH511" s="178" t="str" cm="1">
        <f t="array" ref="BH5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11" s="117" t="s">
        <v>2268</v>
      </c>
      <c r="BK511" s="117" t="s">
        <v>2269</v>
      </c>
      <c r="BL511" s="167" t="s">
        <v>2380</v>
      </c>
      <c r="BM511" s="167"/>
      <c r="BN511" s="117"/>
      <c r="BO511" s="117"/>
      <c r="BP511" s="158"/>
      <c r="BQ511" s="158"/>
      <c r="BR511" s="158"/>
      <c r="BS511" s="48"/>
      <c r="BT511" s="48"/>
      <c r="BU511" s="48"/>
      <c r="BV511" s="48"/>
      <c r="BW511" s="48"/>
      <c r="BX511" s="48"/>
    </row>
    <row r="512" spans="1:76" ht="15.75" hidden="1" x14ac:dyDescent="0.25">
      <c r="A512" s="48" t="e" cm="1">
        <f t="array" ref="A512">_xlfn.XLOOKUP(Tableau210[[#This Row],[NOM]]&amp;Tableau210[[#This Row],[REPERE BUTA]],[6]!Tableau16[POSTE TECHNIQUE]&amp;[6]!Tableau16[Repere ADM],[6]!Tableau16[NUMERO CLIENT])</f>
        <v>#N/A</v>
      </c>
      <c r="B512" s="48" t="e" cm="1">
        <f t="array" ref="B512">_xlfn.XLOOKUP(Tableau210[[#This Row],[NOM]]&amp;Tableau210[[#This Row],[REPERE BUTA]],[6]!Tableau16[POSTE TECHNIQUE]&amp;[6]!Tableau16[Repere REF],[6]!Tableau16[NUMERO CLIENT])</f>
        <v>#N/A</v>
      </c>
      <c r="C512" s="48" cm="1">
        <f t="array" ref="C512">_xlfn.XLOOKUP(Tableau210[[#This Row],[NOM]]&amp;Tableau210[[#This Row],[Repere Ubleam]],[7]Sheet1!$C$2:$C$2995&amp;[7]Sheet1!$I$2:$I$2995,[7]Sheet1!$A$2:$A$2995)</f>
        <v>487</v>
      </c>
      <c r="D512" s="48" t="str">
        <f>C512&amp;""</f>
        <v>487</v>
      </c>
      <c r="E512" s="48" t="e">
        <v>#N/A</v>
      </c>
      <c r="F512" s="48" t="e">
        <v>#N/A</v>
      </c>
      <c r="G512" s="187" t="s">
        <v>1418</v>
      </c>
      <c r="H512" s="158" t="s">
        <v>1067</v>
      </c>
      <c r="I512" s="158" t="s">
        <v>80</v>
      </c>
      <c r="J512" s="158" t="s">
        <v>1071</v>
      </c>
      <c r="K512" s="158" t="str">
        <f>_xlfn.XLOOKUP(Tableau210[[#This Row],[NOM]],[8]LUT!$I$5:$I$301,[8]LUT!$N$5:$N$301)</f>
        <v xml:space="preserve">Echangeur </v>
      </c>
      <c r="L512" s="158" t="s">
        <v>110</v>
      </c>
      <c r="M512" s="119"/>
      <c r="N512" s="119" t="s">
        <v>110</v>
      </c>
      <c r="O512" s="119"/>
      <c r="P512" s="119"/>
      <c r="Q512" s="119"/>
      <c r="R512" s="119"/>
      <c r="S512" s="119"/>
      <c r="T512" s="119"/>
      <c r="U512" s="119"/>
      <c r="V512" s="119"/>
      <c r="W512" s="148">
        <v>50</v>
      </c>
      <c r="X512" s="207" cm="1">
        <f t="array" ref="X5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1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12" s="148">
        <v>50</v>
      </c>
      <c r="AA512" s="207" cm="1">
        <f t="array" ref="AA5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1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12" s="48"/>
      <c r="AD512" s="117" t="s">
        <v>2196</v>
      </c>
      <c r="AE512" s="119"/>
      <c r="AF512" s="181">
        <f>IFERROR(VLOOKUP(Tableau210[[#This Row],[OPERATION]],Tableau4[],5,FALSE),"")</f>
        <v>0</v>
      </c>
      <c r="AG512" s="178" cm="1">
        <f t="array" ref="AG512">IFERROR(
   SUM(
      _xlfn._xlws.FILTER(
         Tableau3[JP],
         (Tableau3[ITEM]=Tableau210[[#This Row],[NOM]])*
         (Tableau3[Rep.]=Tableau210[[#This Row],[REPERE BUTA]])
      )
   ),
0)</f>
        <v>0</v>
      </c>
      <c r="AH512" s="181">
        <f>IFERROR(VLOOKUP(Tableau210[[#This Row],[OPERATION]],Tableau4[],4,FALSE),"")</f>
        <v>0</v>
      </c>
      <c r="AI512" s="178" cm="1">
        <f t="array" ref="AI512">IFERROR(
   SUM(
      _xlfn._xlws.FILTER(
         Tableau3[BP],
         (Tableau3[ITEM]=Tableau210[[#This Row],[NOM]])*
         (Tableau3[Rep.]=Tableau210[[#This Row],[REPERE BUTA]])
      )
   ),
0)</f>
        <v>0</v>
      </c>
      <c r="AJ512" s="181" t="str">
        <f>IF(Tableau210[[#This Row],[NB JP EMIS]]=1,"1 JP","") &amp; IF(Tableau210[[#This Row],[NB BP EMIS]]=1," 1 BP","")</f>
        <v/>
      </c>
      <c r="AK512" s="178" t="str">
        <f>IF(Tableau210[[#This Row],[NB JP BUTA]]=1,"1 JP","") &amp; IF(Tableau210[[#This Row],[Nb BP BUTA]]=1," 1 BP","") &amp; IF(Tableau210[[#This Row],[Nb BP BUTA]]=2," 2 BP","")</f>
        <v/>
      </c>
      <c r="AL512" s="117" t="s">
        <v>103</v>
      </c>
      <c r="AM512" s="117">
        <f>IFERROR(+VLOOKUP(AY512,Tiges!$G$4:$I$569,3,FALSE),"")</f>
        <v>27</v>
      </c>
      <c r="AN512" s="48"/>
      <c r="AO512" s="117">
        <v>8</v>
      </c>
      <c r="AP512" s="177" cm="1">
        <f t="array" ref="AP5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12" s="117" t="s">
        <v>2163</v>
      </c>
      <c r="AS512" s="177" t="str" cm="1">
        <f t="array" ref="AS5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12" s="117" t="s">
        <v>2277</v>
      </c>
      <c r="AV512" s="177" t="str" cm="1">
        <f t="array" ref="AV5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2" s="117"/>
      <c r="AY512" s="117" cm="1">
        <f t="array" ref="AY512">IFERROR(_xlfn.XLOOKUP(Tableau210[[#This Row],[DN DONNEES BUTA ]]&amp;Tableau210[[#This Row],[PN DONNEES BUTA]],Tiges!$B$4:$B$79&amp;Tiges!$C$4:$C$79,Tiges!$G$4:$G$79),"")</f>
        <v>16</v>
      </c>
      <c r="AZ512" s="117"/>
      <c r="BA512" s="117" cm="1">
        <f t="array" ref="BA512">IFERROR(_xlfn.XLOOKUP(Tableau210[[#This Row],[DN DONNEES BUTA ]]&amp;Tableau210[[#This Row],[PN DONNEES BUTA]],Tiges!$B$4:$B$79&amp;Tiges!$C$4:$C$79,Tiges!$H$4:$H$79),"")</f>
        <v>90</v>
      </c>
      <c r="BB512" s="117"/>
      <c r="BC512" s="182">
        <f>IFERROR(VLOOKUP(Tableau210[[#This Row],[OPERATION]],Tableau4[],2,FALSE),"")</f>
        <v>0</v>
      </c>
      <c r="BD512" s="178" cm="1">
        <f t="array" ref="BD512">IFERROR(
   SUM(
      _xlfn._xlws.FILTER(
         Tableau3[Nb Platinage Joint],
         (Tableau3[ITEM]=Tableau210[[#This Row],[NOM]])*
         (Tableau3[Rep.]=Tableau210[[#This Row],[REPERE BUTA]])
      )
   ),
0)</f>
        <v>0</v>
      </c>
      <c r="BE512" s="182">
        <f>IFERROR(VLOOKUP(Tableau210[[#This Row],[OPERATION]],Tableau4[],3,FALSE),"")</f>
        <v>1</v>
      </c>
      <c r="BF512" s="178" cm="1">
        <f t="array" ref="BF512">IFERROR(
   SUM(
      _xlfn._xlws.FILTER(
         Tableau3[Joint Définitif Nb],
         (Tableau3[ITEM]=Tableau210[[#This Row],[NOM]])*
         (Tableau3[Rep.]=Tableau210[[#This Row],[REPERE BUTA]])
      )
   ),
0)</f>
        <v>1</v>
      </c>
      <c r="BG512" s="117" t="s">
        <v>129</v>
      </c>
      <c r="BH512" s="178" t="str" cm="1">
        <f t="array" ref="BH5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12" s="117" t="s">
        <v>2268</v>
      </c>
      <c r="BK512" s="117" t="s">
        <v>2269</v>
      </c>
      <c r="BL512" s="167" t="s">
        <v>2380</v>
      </c>
      <c r="BM512" s="167"/>
      <c r="BN512" s="117"/>
      <c r="BO512" s="117"/>
      <c r="BP512" s="158"/>
      <c r="BQ512" s="158"/>
      <c r="BR512" s="158"/>
      <c r="BS512" s="48"/>
      <c r="BT512" s="48"/>
      <c r="BU512" s="48"/>
      <c r="BV512" s="48"/>
      <c r="BW512" s="48"/>
      <c r="BX512" s="48"/>
    </row>
    <row r="513" spans="1:76" ht="15.75" hidden="1" x14ac:dyDescent="0.25">
      <c r="A513" s="48" t="e" cm="1">
        <f t="array" ref="A513">_xlfn.XLOOKUP(Tableau210[[#This Row],[NOM]]&amp;Tableau210[[#This Row],[REPERE BUTA]],[6]!Tableau16[POSTE TECHNIQUE]&amp;[6]!Tableau16[Repere ADM],[6]!Tableau16[NUMERO CLIENT])</f>
        <v>#N/A</v>
      </c>
      <c r="B513" s="48" t="e" cm="1">
        <f t="array" ref="B513">_xlfn.XLOOKUP(Tableau210[[#This Row],[NOM]]&amp;Tableau210[[#This Row],[REPERE BUTA]],[6]!Tableau16[POSTE TECHNIQUE]&amp;[6]!Tableau16[Repere REF],[6]!Tableau16[NUMERO CLIENT])</f>
        <v>#N/A</v>
      </c>
      <c r="C513" s="48" cm="1">
        <f t="array" ref="C513">_xlfn.XLOOKUP(Tableau210[[#This Row],[NOM]]&amp;Tableau210[[#This Row],[Repere Ubleam]],[7]Sheet1!$C$2:$C$2995&amp;[7]Sheet1!$I$2:$I$2995,[7]Sheet1!$A$2:$A$2995)</f>
        <v>488</v>
      </c>
      <c r="D513" s="48" t="str">
        <f>C513&amp;""</f>
        <v>488</v>
      </c>
      <c r="E513" s="48" t="e">
        <v>#N/A</v>
      </c>
      <c r="F513" s="48" t="e">
        <v>#N/A</v>
      </c>
      <c r="G513" s="187" t="s">
        <v>1418</v>
      </c>
      <c r="H513" s="158" t="s">
        <v>1067</v>
      </c>
      <c r="I513" s="158" t="s">
        <v>80</v>
      </c>
      <c r="J513" s="158" t="s">
        <v>1071</v>
      </c>
      <c r="K513" s="158" t="str">
        <f>_xlfn.XLOOKUP(Tableau210[[#This Row],[NOM]],[8]LUT!$I$5:$I$301,[8]LUT!$N$5:$N$301)</f>
        <v xml:space="preserve">Echangeur </v>
      </c>
      <c r="L513" s="158" t="s">
        <v>111</v>
      </c>
      <c r="M513" s="119"/>
      <c r="N513" s="119" t="s">
        <v>111</v>
      </c>
      <c r="O513" s="119"/>
      <c r="P513" s="119"/>
      <c r="Q513" s="119"/>
      <c r="R513" s="119"/>
      <c r="S513" s="119"/>
      <c r="T513" s="119"/>
      <c r="U513" s="119"/>
      <c r="V513" s="119"/>
      <c r="W513" s="148">
        <v>50</v>
      </c>
      <c r="X513" s="207" cm="1">
        <f t="array" ref="X5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1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13" s="148">
        <v>50</v>
      </c>
      <c r="AA513" s="207" cm="1">
        <f t="array" ref="AA5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1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13" s="48"/>
      <c r="AD513" s="117" t="s">
        <v>2197</v>
      </c>
      <c r="AE513" s="119"/>
      <c r="AF513" s="181">
        <f>IFERROR(VLOOKUP(Tableau210[[#This Row],[OPERATION]],Tableau4[],5,FALSE),"")</f>
        <v>0</v>
      </c>
      <c r="AG513" s="178" cm="1">
        <f t="array" ref="AG513">IFERROR(
   SUM(
      _xlfn._xlws.FILTER(
         Tableau3[JP],
         (Tableau3[ITEM]=Tableau210[[#This Row],[NOM]])*
         (Tableau3[Rep.]=Tableau210[[#This Row],[REPERE BUTA]])
      )
   ),
0)</f>
        <v>0</v>
      </c>
      <c r="AH513" s="181">
        <f>IFERROR(VLOOKUP(Tableau210[[#This Row],[OPERATION]],Tableau4[],4,FALSE),"")</f>
        <v>1</v>
      </c>
      <c r="AI513" s="178" cm="1">
        <f t="array" ref="AI513">IFERROR(
   SUM(
      _xlfn._xlws.FILTER(
         Tableau3[BP],
         (Tableau3[ITEM]=Tableau210[[#This Row],[NOM]])*
         (Tableau3[Rep.]=Tableau210[[#This Row],[REPERE BUTA]])
      )
   ),
0)</f>
        <v>1</v>
      </c>
      <c r="AJ513" s="181" t="str">
        <f>IF(Tableau210[[#This Row],[NB JP EMIS]]=1,"1 JP","") &amp; IF(Tableau210[[#This Row],[NB BP EMIS]]=1," 1 BP","")</f>
        <v xml:space="preserve"> 1 BP</v>
      </c>
      <c r="AK513" s="178" t="str">
        <f>IF(Tableau210[[#This Row],[NB JP BUTA]]=1,"1 JP","") &amp; IF(Tableau210[[#This Row],[Nb BP BUTA]]=1," 1 BP","") &amp; IF(Tableau210[[#This Row],[Nb BP BUTA]]=2," 2 BP","")</f>
        <v xml:space="preserve"> 1 BP</v>
      </c>
      <c r="AL513" s="117" t="s">
        <v>103</v>
      </c>
      <c r="AM513" s="117">
        <f>IFERROR(+VLOOKUP(AY513,Tiges!$G$4:$I$569,3,FALSE),"")</f>
        <v>27</v>
      </c>
      <c r="AN513" s="48"/>
      <c r="AO513" s="117">
        <v>8</v>
      </c>
      <c r="AP513" s="177" cm="1">
        <f t="array" ref="AP5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13" s="117" t="s">
        <v>2163</v>
      </c>
      <c r="AS513" s="177" t="str" cm="1">
        <f t="array" ref="AS5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13" s="117" t="s">
        <v>2277</v>
      </c>
      <c r="AV513" s="177" t="str" cm="1">
        <f t="array" ref="AV5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3" s="117"/>
      <c r="AY513" s="117" cm="1">
        <f t="array" ref="AY513">IFERROR(_xlfn.XLOOKUP(Tableau210[[#This Row],[DN DONNEES BUTA ]]&amp;Tableau210[[#This Row],[PN DONNEES BUTA]],Tiges!$B$4:$B$79&amp;Tiges!$C$4:$C$79,Tiges!$G$4:$G$79),"")</f>
        <v>16</v>
      </c>
      <c r="AZ513" s="117"/>
      <c r="BA513" s="117" cm="1">
        <f t="array" ref="BA513">IFERROR(_xlfn.XLOOKUP(Tableau210[[#This Row],[DN DONNEES BUTA ]]&amp;Tableau210[[#This Row],[PN DONNEES BUTA]],Tiges!$B$4:$B$79&amp;Tiges!$C$4:$C$79,Tiges!$H$4:$H$79),"")</f>
        <v>90</v>
      </c>
      <c r="BB513" s="117"/>
      <c r="BC513" s="182">
        <f>IFERROR(VLOOKUP(Tableau210[[#This Row],[OPERATION]],Tableau4[],2,FALSE),"")</f>
        <v>1</v>
      </c>
      <c r="BD513" s="178" cm="1">
        <f t="array" ref="BD513">IFERROR(
   SUM(
      _xlfn._xlws.FILTER(
         Tableau3[Nb Platinage Joint],
         (Tableau3[ITEM]=Tableau210[[#This Row],[NOM]])*
         (Tableau3[Rep.]=Tableau210[[#This Row],[REPERE BUTA]])
      )
   ),
0)</f>
        <v>1</v>
      </c>
      <c r="BE513" s="182">
        <f>IFERROR(VLOOKUP(Tableau210[[#This Row],[OPERATION]],Tableau4[],3,FALSE),"")</f>
        <v>1</v>
      </c>
      <c r="BF513" s="178" cm="1">
        <f t="array" ref="BF513">IFERROR(
   SUM(
      _xlfn._xlws.FILTER(
         Tableau3[Joint Définitif Nb],
         (Tableau3[ITEM]=Tableau210[[#This Row],[NOM]])*
         (Tableau3[Rep.]=Tableau210[[#This Row],[REPERE BUTA]])
      )
   ),
0)</f>
        <v>1</v>
      </c>
      <c r="BG513" s="117" t="s">
        <v>129</v>
      </c>
      <c r="BH513" s="178" t="str" cm="1">
        <f t="array" ref="BH5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13" s="117" t="s">
        <v>2268</v>
      </c>
      <c r="BK513" s="117" t="s">
        <v>2269</v>
      </c>
      <c r="BL513" s="167" t="s">
        <v>2380</v>
      </c>
      <c r="BM513" s="167"/>
      <c r="BN513" s="117"/>
      <c r="BO513" s="117"/>
      <c r="BP513" s="158"/>
      <c r="BQ513" s="158"/>
      <c r="BR513" s="158"/>
      <c r="BS513" s="48"/>
      <c r="BT513" s="48"/>
      <c r="BU513" s="48"/>
      <c r="BV513" s="48"/>
      <c r="BW513" s="48"/>
      <c r="BX513" s="48"/>
    </row>
    <row r="514" spans="1:76" ht="15.75" hidden="1" x14ac:dyDescent="0.25">
      <c r="A514" s="48" t="e" cm="1">
        <f t="array" ref="A514">_xlfn.XLOOKUP(Tableau210[[#This Row],[NOM]]&amp;Tableau210[[#This Row],[REPERE BUTA]],[6]!Tableau16[POSTE TECHNIQUE]&amp;[6]!Tableau16[Repere ADM],[6]!Tableau16[NUMERO CLIENT])</f>
        <v>#N/A</v>
      </c>
      <c r="B514" s="48" t="str" cm="1">
        <f t="array" ref="B514">_xlfn.XLOOKUP(Tableau210[[#This Row],[NOM]]&amp;Tableau210[[#This Row],[REPERE BUTA]],[6]!Tableau16[POSTE TECHNIQUE]&amp;[6]!Tableau16[Repere REF],[6]!Tableau16[NUMERO CLIENT])</f>
        <v>S2-S54240LV</v>
      </c>
      <c r="C514" s="48" cm="1">
        <f t="array" ref="C514">_xlfn.XLOOKUP(Tableau210[[#This Row],[NOM]]&amp;Tableau210[[#This Row],[Repere Ubleam]],[7]Sheet1!$C$2:$C$2995&amp;[7]Sheet1!$I$2:$I$2995,[7]Sheet1!$A$2:$A$2995)</f>
        <v>1173</v>
      </c>
      <c r="D514" s="48" t="str">
        <f>C514&amp;""</f>
        <v>1173</v>
      </c>
      <c r="E514" s="48" t="s">
        <v>2577</v>
      </c>
      <c r="F514" s="48" t="s">
        <v>888</v>
      </c>
      <c r="G514" s="186" t="s">
        <v>1873</v>
      </c>
      <c r="H514" s="158" t="s">
        <v>1067</v>
      </c>
      <c r="I514" s="158" t="s">
        <v>91</v>
      </c>
      <c r="J514" s="158" t="s">
        <v>2057</v>
      </c>
      <c r="K514" s="158" t="str">
        <f>_xlfn.XLOOKUP(Tableau210[[#This Row],[NOM]],[8]LUT!$I$5:$I$301,[8]LUT!$N$5:$N$301)</f>
        <v>Vanne auto</v>
      </c>
      <c r="L514" s="158" t="s">
        <v>83</v>
      </c>
      <c r="M514" s="119"/>
      <c r="N514" s="119" t="s">
        <v>83</v>
      </c>
      <c r="O514" s="119"/>
      <c r="P514" s="119"/>
      <c r="Q514" s="119"/>
      <c r="R514" s="119"/>
      <c r="S514" s="119"/>
      <c r="T514" s="119"/>
      <c r="U514" s="119"/>
      <c r="V514" s="119"/>
      <c r="W514" s="148" cm="1">
        <f t="array" ref="W514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514" s="207" cm="1">
        <f t="array" ref="X5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1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14" s="148" cm="1">
        <f t="array" ref="Z514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514" s="207" cm="1">
        <f t="array" ref="AA5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1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14" s="48"/>
      <c r="AD514" s="117" t="s">
        <v>2197</v>
      </c>
      <c r="AE514" s="119"/>
      <c r="AF514" s="181">
        <f>IFERROR(VLOOKUP(Tableau210[[#This Row],[OPERATION]],Tableau4[],5,FALSE),"")</f>
        <v>0</v>
      </c>
      <c r="AG514" s="178" cm="1">
        <f t="array" ref="AG514">IFERROR(
   SUM(
      _xlfn._xlws.FILTER(
         Tableau3[JP],
         (Tableau3[ITEM]=Tableau210[[#This Row],[NOM]])*
         (Tableau3[Rep.]=Tableau210[[#This Row],[REPERE BUTA]])
      )
   ),
0)</f>
        <v>0</v>
      </c>
      <c r="AH514" s="181">
        <f>IFERROR(VLOOKUP(Tableau210[[#This Row],[OPERATION]],Tableau4[],4,FALSE),"")</f>
        <v>1</v>
      </c>
      <c r="AI514" s="178" cm="1">
        <f t="array" ref="AI514">IFERROR(
   SUM(
      _xlfn._xlws.FILTER(
         Tableau3[BP],
         (Tableau3[ITEM]=Tableau210[[#This Row],[NOM]])*
         (Tableau3[Rep.]=Tableau210[[#This Row],[REPERE BUTA]])
      )
   ),
0)</f>
        <v>1</v>
      </c>
      <c r="AJ514" s="181" t="str">
        <f>IF(Tableau210[[#This Row],[NB JP EMIS]]=1,"1 JP","") &amp; IF(Tableau210[[#This Row],[NB BP EMIS]]=1," 1 BP","")</f>
        <v xml:space="preserve"> 1 BP</v>
      </c>
      <c r="AK514" s="178" t="str">
        <f>IF(Tableau210[[#This Row],[NB JP BUTA]]=1,"1 JP","") &amp; IF(Tableau210[[#This Row],[Nb BP BUTA]]=1," 1 BP","") &amp; IF(Tableau210[[#This Row],[Nb BP BUTA]]=2," 2 BP","")</f>
        <v xml:space="preserve"> 1 BP</v>
      </c>
      <c r="AL514" s="117" t="s">
        <v>103</v>
      </c>
      <c r="AM514" s="117">
        <f>IFERROR(+VLOOKUP(AY514,Tiges!$G$4:$I$569,3,FALSE),"")</f>
        <v>27</v>
      </c>
      <c r="AN514" s="48"/>
      <c r="AO514" s="117">
        <v>8</v>
      </c>
      <c r="AP514" s="177" cm="1">
        <f t="array" ref="AP5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1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14" s="117" t="s">
        <v>2163</v>
      </c>
      <c r="AS514" s="177" t="str" cm="1">
        <f t="array" ref="AS5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1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14" s="117" t="s">
        <v>1123</v>
      </c>
      <c r="AV514" s="177" t="str" cm="1">
        <f t="array" ref="AV5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4" s="117"/>
      <c r="AY514" s="117" cm="1">
        <f t="array" ref="AY514">IFERROR(_xlfn.XLOOKUP(Tableau210[[#This Row],[DN DONNEES BUTA ]]&amp;Tableau210[[#This Row],[PN DONNEES BUTA]],Tiges!$B$4:$B$79&amp;Tiges!$C$4:$C$79,Tiges!$G$4:$G$79),"")</f>
        <v>16</v>
      </c>
      <c r="AZ514" s="117"/>
      <c r="BA514" s="117" cm="1">
        <f t="array" ref="BA514">IFERROR(_xlfn.XLOOKUP(Tableau210[[#This Row],[DN DONNEES BUTA ]]&amp;Tableau210[[#This Row],[PN DONNEES BUTA]],Tiges!$B$4:$B$79&amp;Tiges!$C$4:$C$79,Tiges!$H$4:$H$79),"")</f>
        <v>90</v>
      </c>
      <c r="BB514" s="117"/>
      <c r="BC514" s="182">
        <f>IFERROR(VLOOKUP(Tableau210[[#This Row],[OPERATION]],Tableau4[],2,FALSE),"")</f>
        <v>1</v>
      </c>
      <c r="BD514" s="177" cm="1">
        <f t="array" ref="BD514">IFERROR(
   SUM(
      _xlfn._xlws.FILTER(
         Tableau3[Nb Platinage Joint],
         (Tableau3[ITEM]=Tableau210[[#This Row],[NOM]])*
         (Tableau3[Rep.]=Tableau210[[#This Row],[REPERE BUTA]])
      )
   ),
0)</f>
        <v>1</v>
      </c>
      <c r="BE514" s="182">
        <f>IFERROR(VLOOKUP(Tableau210[[#This Row],[OPERATION]],Tableau4[],3,FALSE),"")</f>
        <v>1</v>
      </c>
      <c r="BF514" s="177" cm="1">
        <f t="array" ref="BF514">IFERROR(
   SUM(
      _xlfn._xlws.FILTER(
         Tableau3[Joint Définitif Nb],
         (Tableau3[ITEM]=Tableau210[[#This Row],[NOM]])*
         (Tableau3[Rep.]=Tableau210[[#This Row],[REPERE BUTA]])
      )
   ),
0)</f>
        <v>1</v>
      </c>
      <c r="BG514" s="117" t="s">
        <v>129</v>
      </c>
      <c r="BH514" s="177" t="str" cm="1">
        <f t="array" ref="BH5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14" s="117"/>
      <c r="BK514" s="117" t="s">
        <v>37</v>
      </c>
      <c r="BL514" s="167" t="s">
        <v>2380</v>
      </c>
      <c r="BM514" s="117"/>
      <c r="BN514" s="117"/>
      <c r="BO514" s="117"/>
      <c r="BP514" s="118"/>
      <c r="BQ514" s="159"/>
      <c r="BR514" s="158"/>
      <c r="BS514" s="48"/>
      <c r="BT514" s="48"/>
      <c r="BU514" s="48"/>
      <c r="BV514" s="48"/>
      <c r="BW514" s="48"/>
      <c r="BX514" s="48"/>
    </row>
    <row r="515" spans="1:76" ht="15.75" hidden="1" x14ac:dyDescent="0.25">
      <c r="A515" s="48" t="str" cm="1">
        <f t="array" ref="A515">_xlfn.XLOOKUP(Tableau210[[#This Row],[NOM]]&amp;Tableau210[[#This Row],[REPERE BUTA]],[6]!Tableau16[POSTE TECHNIQUE]&amp;[6]!Tableau16[Repere ADM],[6]!Tableau16[NUMERO CLIENT])</f>
        <v>S2-S54250LV</v>
      </c>
      <c r="B515" s="48" t="e" cm="1">
        <f t="array" ref="B515">_xlfn.XLOOKUP(Tableau210[[#This Row],[NOM]]&amp;Tableau210[[#This Row],[REPERE BUTA]],[6]!Tableau16[POSTE TECHNIQUE]&amp;[6]!Tableau16[Repere REF],[6]!Tableau16[NUMERO CLIENT])</f>
        <v>#N/A</v>
      </c>
      <c r="C515" s="48" cm="1">
        <f t="array" ref="C515">_xlfn.XLOOKUP(Tableau210[[#This Row],[NOM]]&amp;Tableau210[[#This Row],[Repere Ubleam]],[7]Sheet1!$C$2:$C$2995&amp;[7]Sheet1!$I$2:$I$2995,[7]Sheet1!$A$2:$A$2995)</f>
        <v>1174</v>
      </c>
      <c r="D515" s="48" t="str">
        <f>C515&amp;""</f>
        <v>1174</v>
      </c>
      <c r="E515" s="48" t="s">
        <v>2577</v>
      </c>
      <c r="F515" s="48" t="s">
        <v>891</v>
      </c>
      <c r="G515" s="186" t="s">
        <v>1874</v>
      </c>
      <c r="H515" s="158" t="s">
        <v>1067</v>
      </c>
      <c r="I515" s="158" t="s">
        <v>91</v>
      </c>
      <c r="J515" s="158" t="s">
        <v>2057</v>
      </c>
      <c r="K515" s="158" t="str">
        <f>_xlfn.XLOOKUP(Tableau210[[#This Row],[NOM]],[8]LUT!$I$5:$I$301,[8]LUT!$N$5:$N$301)</f>
        <v>Vanne auto</v>
      </c>
      <c r="L515" s="158" t="s">
        <v>73</v>
      </c>
      <c r="M515" s="119"/>
      <c r="N515" s="119" t="s">
        <v>73</v>
      </c>
      <c r="O515" s="119"/>
      <c r="P515" s="119"/>
      <c r="Q515" s="119"/>
      <c r="R515" s="119"/>
      <c r="S515" s="119"/>
      <c r="T515" s="119"/>
      <c r="U515" s="119"/>
      <c r="V515" s="119"/>
      <c r="W515" s="148" cm="1">
        <f t="array" ref="W51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15" s="207" cm="1">
        <f t="array" ref="X5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15" s="148" cm="1">
        <f t="array" ref="Z51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15" s="207" cm="1">
        <f t="array" ref="AA5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15" s="48"/>
      <c r="AD515" s="117" t="s">
        <v>2197</v>
      </c>
      <c r="AE515" s="119"/>
      <c r="AF515" s="181">
        <f>IFERROR(VLOOKUP(Tableau210[[#This Row],[OPERATION]],Tableau4[],5,FALSE),"")</f>
        <v>0</v>
      </c>
      <c r="AG515" s="178" cm="1">
        <f t="array" ref="AG515">IFERROR(
   SUM(
      _xlfn._xlws.FILTER(
         Tableau3[JP],
         (Tableau3[ITEM]=Tableau210[[#This Row],[NOM]])*
         (Tableau3[Rep.]=Tableau210[[#This Row],[REPERE BUTA]])
      )
   ),
0)</f>
        <v>0</v>
      </c>
      <c r="AH515" s="181">
        <f>IFERROR(VLOOKUP(Tableau210[[#This Row],[OPERATION]],Tableau4[],4,FALSE),"")</f>
        <v>1</v>
      </c>
      <c r="AI515" s="178" cm="1">
        <f t="array" ref="AI515">IFERROR(
   SUM(
      _xlfn._xlws.FILTER(
         Tableau3[BP],
         (Tableau3[ITEM]=Tableau210[[#This Row],[NOM]])*
         (Tableau3[Rep.]=Tableau210[[#This Row],[REPERE BUTA]])
      )
   ),
0)</f>
        <v>1</v>
      </c>
      <c r="AJ515" s="181" t="str">
        <f>IF(Tableau210[[#This Row],[NB JP EMIS]]=1,"1 JP","") &amp; IF(Tableau210[[#This Row],[NB BP EMIS]]=1," 1 BP","")</f>
        <v xml:space="preserve"> 1 BP</v>
      </c>
      <c r="AK515" s="178" t="str">
        <f>IF(Tableau210[[#This Row],[NB JP BUTA]]=1,"1 JP","") &amp; IF(Tableau210[[#This Row],[Nb BP BUTA]]=1," 1 BP","") &amp; IF(Tableau210[[#This Row],[Nb BP BUTA]]=2," 2 BP","")</f>
        <v xml:space="preserve"> 1 BP</v>
      </c>
      <c r="AL515" s="117" t="s">
        <v>103</v>
      </c>
      <c r="AM515" s="117">
        <f>IFERROR(+VLOOKUP(AY515,Tiges!$G$4:$I$569,3,FALSE),"")</f>
        <v>32</v>
      </c>
      <c r="AN515" s="48"/>
      <c r="AO515" s="117">
        <v>8</v>
      </c>
      <c r="AP515" s="177" cm="1">
        <f t="array" ref="AP5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15" s="117" t="s">
        <v>2286</v>
      </c>
      <c r="AS515" s="177" t="str" cm="1">
        <f t="array" ref="AS5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515" s="117" t="s">
        <v>1123</v>
      </c>
      <c r="AV515" s="177" t="str" cm="1">
        <f t="array" ref="AV5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5" s="117"/>
      <c r="AY515" s="117" cm="1">
        <f t="array" ref="AY515">IFERROR(_xlfn.XLOOKUP(Tableau210[[#This Row],[DN DONNEES BUTA ]]&amp;Tableau210[[#This Row],[PN DONNEES BUTA]],Tiges!$B$4:$B$79&amp;Tiges!$C$4:$C$79,Tiges!$G$4:$G$79),"")</f>
        <v>20</v>
      </c>
      <c r="AZ515" s="117"/>
      <c r="BA515" s="117" cm="1">
        <f t="array" ref="BA515">IFERROR(_xlfn.XLOOKUP(Tableau210[[#This Row],[DN DONNEES BUTA ]]&amp;Tableau210[[#This Row],[PN DONNEES BUTA]],Tiges!$B$4:$B$79&amp;Tiges!$C$4:$C$79,Tiges!$H$4:$H$79),"")</f>
        <v>110</v>
      </c>
      <c r="BB515" s="117"/>
      <c r="BC515" s="182">
        <f>IFERROR(VLOOKUP(Tableau210[[#This Row],[OPERATION]],Tableau4[],2,FALSE),"")</f>
        <v>1</v>
      </c>
      <c r="BD515" s="177" cm="1">
        <f t="array" ref="BD515">IFERROR(
   SUM(
      _xlfn._xlws.FILTER(
         Tableau3[Nb Platinage Joint],
         (Tableau3[ITEM]=Tableau210[[#This Row],[NOM]])*
         (Tableau3[Rep.]=Tableau210[[#This Row],[REPERE BUTA]])
      )
   ),
0)</f>
        <v>1</v>
      </c>
      <c r="BE515" s="182">
        <f>IFERROR(VLOOKUP(Tableau210[[#This Row],[OPERATION]],Tableau4[],3,FALSE),"")</f>
        <v>1</v>
      </c>
      <c r="BF515" s="177" cm="1">
        <f t="array" ref="BF515">IFERROR(
   SUM(
      _xlfn._xlws.FILTER(
         Tableau3[Joint Définitif Nb],
         (Tableau3[ITEM]=Tableau210[[#This Row],[NOM]])*
         (Tableau3[Rep.]=Tableau210[[#This Row],[REPERE BUTA]])
      )
   ),
0)</f>
        <v>1</v>
      </c>
      <c r="BG515" s="117" t="s">
        <v>129</v>
      </c>
      <c r="BH515" s="177" t="str" cm="1">
        <f t="array" ref="BH5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15" s="117"/>
      <c r="BK515" s="117" t="s">
        <v>37</v>
      </c>
      <c r="BL515" s="167" t="s">
        <v>2380</v>
      </c>
      <c r="BM515" s="117"/>
      <c r="BN515" s="117"/>
      <c r="BO515" s="117"/>
      <c r="BP515" s="118"/>
      <c r="BQ515" s="159"/>
      <c r="BR515" s="158"/>
      <c r="BS515" s="48"/>
      <c r="BT515" s="48"/>
      <c r="BU515" s="48"/>
      <c r="BV515" s="48"/>
      <c r="BW515" s="48"/>
      <c r="BX515" s="48"/>
    </row>
    <row r="516" spans="1:76" ht="15.75" hidden="1" x14ac:dyDescent="0.25">
      <c r="A516" s="48" t="e" cm="1">
        <f t="array" ref="A516">_xlfn.XLOOKUP(Tableau210[[#This Row],[NOM]]&amp;Tableau210[[#This Row],[REPERE BUTA]],[6]!Tableau16[POSTE TECHNIQUE]&amp;[6]!Tableau16[Repere ADM],[6]!Tableau16[NUMERO CLIENT])</f>
        <v>#N/A</v>
      </c>
      <c r="B516" s="48" t="e" cm="1">
        <f t="array" ref="B516">_xlfn.XLOOKUP(Tableau210[[#This Row],[NOM]]&amp;Tableau210[[#This Row],[REPERE BUTA]],[6]!Tableau16[POSTE TECHNIQUE]&amp;[6]!Tableau16[Repere REF],[6]!Tableau16[NUMERO CLIENT])</f>
        <v>#N/A</v>
      </c>
      <c r="C516" s="48" cm="1">
        <f t="array" ref="C516">_xlfn.XLOOKUP(Tableau210[[#This Row],[NOM]]&amp;Tableau210[[#This Row],[Repere Ubleam]],[7]Sheet1!$C$2:$C$2995&amp;[7]Sheet1!$I$2:$I$2995,[7]Sheet1!$A$2:$A$2995)</f>
        <v>491</v>
      </c>
      <c r="D516" s="48" t="str">
        <f>C516&amp;""</f>
        <v>491</v>
      </c>
      <c r="E516" s="48" t="e">
        <v>#N/A</v>
      </c>
      <c r="F516" s="48" t="e">
        <v>#N/A</v>
      </c>
      <c r="G516" s="187" t="s">
        <v>1418</v>
      </c>
      <c r="H516" s="158" t="s">
        <v>1067</v>
      </c>
      <c r="I516" s="158" t="s">
        <v>80</v>
      </c>
      <c r="J516" s="158" t="s">
        <v>1071</v>
      </c>
      <c r="K516" s="158" t="str">
        <f>_xlfn.XLOOKUP(Tableau210[[#This Row],[NOM]],[8]LUT!$I$5:$I$301,[8]LUT!$N$5:$N$301)</f>
        <v xml:space="preserve">Echangeur </v>
      </c>
      <c r="L516" s="158" t="s">
        <v>114</v>
      </c>
      <c r="M516" s="119"/>
      <c r="N516" s="119" t="s">
        <v>114</v>
      </c>
      <c r="O516" s="119"/>
      <c r="P516" s="119"/>
      <c r="Q516" s="119"/>
      <c r="R516" s="119"/>
      <c r="S516" s="119"/>
      <c r="T516" s="119"/>
      <c r="U516" s="119"/>
      <c r="V516" s="119"/>
      <c r="W516" s="148" t="s">
        <v>2159</v>
      </c>
      <c r="X516" s="207" t="str" cm="1">
        <f t="array" ref="X5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Ø933</v>
      </c>
      <c r="Y51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16" s="148" t="s">
        <v>3424</v>
      </c>
      <c r="AA516" s="207" cm="1">
        <f t="array" ref="AA5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1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16" s="48"/>
      <c r="AD516" s="117" t="s">
        <v>2196</v>
      </c>
      <c r="AE516" s="119"/>
      <c r="AF516" s="181">
        <f>IFERROR(VLOOKUP(Tableau210[[#This Row],[OPERATION]],Tableau4[],5,FALSE),"")</f>
        <v>0</v>
      </c>
      <c r="AG516" s="178" cm="1">
        <f t="array" ref="AG516">IFERROR(
   SUM(
      _xlfn._xlws.FILTER(
         Tableau3[JP],
         (Tableau3[ITEM]=Tableau210[[#This Row],[NOM]])*
         (Tableau3[Rep.]=Tableau210[[#This Row],[REPERE BUTA]])
      )
   ),
0)</f>
        <v>0</v>
      </c>
      <c r="AH516" s="181">
        <f>IFERROR(VLOOKUP(Tableau210[[#This Row],[OPERATION]],Tableau4[],4,FALSE),"")</f>
        <v>0</v>
      </c>
      <c r="AI516" s="178" cm="1">
        <f t="array" ref="AI516">IFERROR(
   SUM(
      _xlfn._xlws.FILTER(
         Tableau3[BP],
         (Tableau3[ITEM]=Tableau210[[#This Row],[NOM]])*
         (Tableau3[Rep.]=Tableau210[[#This Row],[REPERE BUTA]])
      )
   ),
0)</f>
        <v>0</v>
      </c>
      <c r="AJ516" s="181" t="str">
        <f>IF(Tableau210[[#This Row],[NB JP EMIS]]=1,"1 JP","") &amp; IF(Tableau210[[#This Row],[NB BP EMIS]]=1," 1 BP","")</f>
        <v/>
      </c>
      <c r="AK516" s="178" t="str">
        <f>IF(Tableau210[[#This Row],[NB JP BUTA]]=1,"1 JP","") &amp; IF(Tableau210[[#This Row],[Nb BP BUTA]]=1," 1 BP","") &amp; IF(Tableau210[[#This Row],[Nb BP BUTA]]=2," 2 BP","")</f>
        <v/>
      </c>
      <c r="AL516" s="117" t="s">
        <v>103</v>
      </c>
      <c r="AM516" s="117" t="str">
        <f>IFERROR(+VLOOKUP(AY516,Tiges!$G$4:$I$569,3,FALSE),"")</f>
        <v/>
      </c>
      <c r="AN516" s="48"/>
      <c r="AO516" s="117" t="s">
        <v>3424</v>
      </c>
      <c r="AP516" s="177" cm="1">
        <f t="array" ref="AP5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16" s="411" t="s">
        <v>3424</v>
      </c>
      <c r="AR516" s="117" t="s">
        <v>3424</v>
      </c>
      <c r="AS516" s="177" cm="1">
        <f t="array" ref="AS5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16" s="411" t="s">
        <v>3424</v>
      </c>
      <c r="AU516" s="117" t="s">
        <v>3424</v>
      </c>
      <c r="AV516" s="177" t="str" cm="1">
        <f t="array" ref="AV5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6" s="117"/>
      <c r="AY516" s="117" t="str" cm="1">
        <f t="array" ref="AY516">IFERROR(_xlfn.XLOOKUP(Tableau210[[#This Row],[DN DONNEES BUTA ]]&amp;Tableau210[[#This Row],[PN DONNEES BUTA]],Tiges!$B$4:$B$79&amp;Tiges!$C$4:$C$79,Tiges!$G$4:$G$79),"")</f>
        <v/>
      </c>
      <c r="AZ516" s="117"/>
      <c r="BA516" s="117" t="str" cm="1">
        <f t="array" ref="BA516">IFERROR(_xlfn.XLOOKUP(Tableau210[[#This Row],[DN DONNEES BUTA ]]&amp;Tableau210[[#This Row],[PN DONNEES BUTA]],Tiges!$B$4:$B$79&amp;Tiges!$C$4:$C$79,Tiges!$H$4:$H$79),"")</f>
        <v/>
      </c>
      <c r="BB516" s="117"/>
      <c r="BC516" s="182">
        <f>IFERROR(VLOOKUP(Tableau210[[#This Row],[OPERATION]],Tableau4[],2,FALSE),"")</f>
        <v>0</v>
      </c>
      <c r="BD516" s="178" cm="1">
        <f t="array" ref="BD516">IFERROR(
   SUM(
      _xlfn._xlws.FILTER(
         Tableau3[Nb Platinage Joint],
         (Tableau3[ITEM]=Tableau210[[#This Row],[NOM]])*
         (Tableau3[Rep.]=Tableau210[[#This Row],[REPERE BUTA]])
      )
   ),
0)</f>
        <v>0</v>
      </c>
      <c r="BE516" s="182">
        <f>IFERROR(VLOOKUP(Tableau210[[#This Row],[OPERATION]],Tableau4[],3,FALSE),"")</f>
        <v>1</v>
      </c>
      <c r="BF516" s="178" cm="1">
        <f t="array" ref="BF516">IFERROR(
   SUM(
      _xlfn._xlws.FILTER(
         Tableau3[Joint Définitif Nb],
         (Tableau3[ITEM]=Tableau210[[#This Row],[NOM]])*
         (Tableau3[Rep.]=Tableau210[[#This Row],[REPERE BUTA]])
      )
   ),
0)</f>
        <v>0</v>
      </c>
      <c r="BG516" s="117" t="s">
        <v>3424</v>
      </c>
      <c r="BH516" s="178" cm="1">
        <f t="array" ref="BH5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16" s="411" t="s">
        <v>3424</v>
      </c>
      <c r="BJ516" s="117" t="s">
        <v>3424</v>
      </c>
      <c r="BK516" s="117" t="s">
        <v>3424</v>
      </c>
      <c r="BL516" s="167" t="s">
        <v>2457</v>
      </c>
      <c r="BM516" s="167"/>
      <c r="BN516" s="117"/>
      <c r="BO516" s="117"/>
      <c r="BP516" s="158"/>
      <c r="BQ516" s="158"/>
      <c r="BR516" s="158"/>
      <c r="BS516" s="48"/>
      <c r="BT516" s="48"/>
      <c r="BU516" s="48"/>
      <c r="BV516" s="48"/>
      <c r="BW516" s="48"/>
      <c r="BX516" s="48"/>
    </row>
    <row r="517" spans="1:76" ht="15.75" hidden="1" x14ac:dyDescent="0.25">
      <c r="A517" s="48" t="e" cm="1">
        <f t="array" ref="A517">_xlfn.XLOOKUP(Tableau210[[#This Row],[NOM]]&amp;Tableau210[[#This Row],[REPERE BUTA]],[6]!Tableau16[POSTE TECHNIQUE]&amp;[6]!Tableau16[Repere ADM],[6]!Tableau16[NUMERO CLIENT])</f>
        <v>#N/A</v>
      </c>
      <c r="B517" s="48" t="e" cm="1">
        <f t="array" ref="B517">_xlfn.XLOOKUP(Tableau210[[#This Row],[NOM]]&amp;Tableau210[[#This Row],[REPERE BUTA]],[6]!Tableau16[POSTE TECHNIQUE]&amp;[6]!Tableau16[Repere REF],[6]!Tableau16[NUMERO CLIENT])</f>
        <v>#N/A</v>
      </c>
      <c r="C517" s="48" cm="1">
        <f t="array" ref="C517">_xlfn.XLOOKUP(Tableau210[[#This Row],[NOM]]&amp;Tableau210[[#This Row],[Repere Ubleam]],[7]Sheet1!$C$2:$C$2995&amp;[7]Sheet1!$I$2:$I$2995,[7]Sheet1!$A$2:$A$2995)</f>
        <v>492</v>
      </c>
      <c r="D517" s="48" t="str">
        <f>C517&amp;""</f>
        <v>492</v>
      </c>
      <c r="E517" s="48" t="e">
        <v>#N/A</v>
      </c>
      <c r="F517" s="48" t="e">
        <v>#N/A</v>
      </c>
      <c r="G517" s="187" t="s">
        <v>1418</v>
      </c>
      <c r="H517" s="158" t="s">
        <v>1067</v>
      </c>
      <c r="I517" s="158" t="s">
        <v>80</v>
      </c>
      <c r="J517" s="158" t="s">
        <v>1071</v>
      </c>
      <c r="K517" s="158" t="str">
        <f>_xlfn.XLOOKUP(Tableau210[[#This Row],[NOM]],[8]LUT!$I$5:$I$301,[8]LUT!$N$5:$N$301)</f>
        <v xml:space="preserve">Echangeur </v>
      </c>
      <c r="L517" s="158" t="s">
        <v>194</v>
      </c>
      <c r="M517" s="119" t="s">
        <v>1275</v>
      </c>
      <c r="N517" s="119" t="s">
        <v>1275</v>
      </c>
      <c r="O517" s="119" t="s">
        <v>2117</v>
      </c>
      <c r="P517" s="119"/>
      <c r="Q517" s="119"/>
      <c r="R517" s="119"/>
      <c r="S517" s="119"/>
      <c r="T517" s="119"/>
      <c r="U517" s="119"/>
      <c r="V517" s="119"/>
      <c r="W517" s="148">
        <v>50</v>
      </c>
      <c r="X517" s="207" cm="1">
        <f t="array" ref="X5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1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17" s="148">
        <v>50</v>
      </c>
      <c r="AA517" s="207" cm="1">
        <f t="array" ref="AA5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1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17" s="48"/>
      <c r="AD517" s="117" t="s">
        <v>2197</v>
      </c>
      <c r="AE517" s="119"/>
      <c r="AF517" s="181">
        <f>IFERROR(VLOOKUP(Tableau210[[#This Row],[OPERATION]],Tableau4[],5,FALSE),"")</f>
        <v>0</v>
      </c>
      <c r="AG517" s="178" cm="1">
        <f t="array" ref="AG517">IFERROR(
   SUM(
      _xlfn._xlws.FILTER(
         Tableau3[JP],
         (Tableau3[ITEM]=Tableau210[[#This Row],[NOM]])*
         (Tableau3[Rep.]=Tableau210[[#This Row],[REPERE BUTA]])
      )
   ),
0)</f>
        <v>0</v>
      </c>
      <c r="AH517" s="181">
        <f>IFERROR(VLOOKUP(Tableau210[[#This Row],[OPERATION]],Tableau4[],4,FALSE),"")</f>
        <v>1</v>
      </c>
      <c r="AI517" s="178" cm="1">
        <f t="array" ref="AI517">IFERROR(
   SUM(
      _xlfn._xlws.FILTER(
         Tableau3[BP],
         (Tableau3[ITEM]=Tableau210[[#This Row],[NOM]])*
         (Tableau3[Rep.]=Tableau210[[#This Row],[REPERE BUTA]])
      )
   ),
0)</f>
        <v>1</v>
      </c>
      <c r="AJ517" s="181" t="str">
        <f>IF(Tableau210[[#This Row],[NB JP EMIS]]=1,"1 JP","") &amp; IF(Tableau210[[#This Row],[NB BP EMIS]]=1," 1 BP","")</f>
        <v xml:space="preserve"> 1 BP</v>
      </c>
      <c r="AK517" s="178" t="str">
        <f>IF(Tableau210[[#This Row],[NB JP BUTA]]=1,"1 JP","") &amp; IF(Tableau210[[#This Row],[Nb BP BUTA]]=1," 1 BP","") &amp; IF(Tableau210[[#This Row],[Nb BP BUTA]]=2," 2 BP","")</f>
        <v xml:space="preserve"> 1 BP</v>
      </c>
      <c r="AL517" s="117" t="s">
        <v>103</v>
      </c>
      <c r="AM517" s="117">
        <f>IFERROR(+VLOOKUP(AY517,Tiges!$G$4:$I$569,3,FALSE),"")</f>
        <v>27</v>
      </c>
      <c r="AN517" s="48"/>
      <c r="AO517" s="117">
        <v>8</v>
      </c>
      <c r="AP517" s="177" cm="1">
        <f t="array" ref="AP5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1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17" s="117" t="s">
        <v>2163</v>
      </c>
      <c r="AS517" s="177" t="str" cm="1">
        <f t="array" ref="AS5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1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17" s="117" t="s">
        <v>1123</v>
      </c>
      <c r="AV517" s="177" t="str" cm="1">
        <f t="array" ref="AV5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1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7" s="117"/>
      <c r="AY517" s="117" cm="1">
        <f t="array" ref="AY517">IFERROR(_xlfn.XLOOKUP(Tableau210[[#This Row],[DN DONNEES BUTA ]]&amp;Tableau210[[#This Row],[PN DONNEES BUTA]],Tiges!$B$4:$B$79&amp;Tiges!$C$4:$C$79,Tiges!$G$4:$G$79),"")</f>
        <v>16</v>
      </c>
      <c r="AZ517" s="117"/>
      <c r="BA517" s="117" cm="1">
        <f t="array" ref="BA517">IFERROR(_xlfn.XLOOKUP(Tableau210[[#This Row],[DN DONNEES BUTA ]]&amp;Tableau210[[#This Row],[PN DONNEES BUTA]],Tiges!$B$4:$B$79&amp;Tiges!$C$4:$C$79,Tiges!$H$4:$H$79),"")</f>
        <v>90</v>
      </c>
      <c r="BB517" s="117"/>
      <c r="BC517" s="182">
        <f>IFERROR(VLOOKUP(Tableau210[[#This Row],[OPERATION]],Tableau4[],2,FALSE),"")</f>
        <v>1</v>
      </c>
      <c r="BD517" s="178" cm="1">
        <f t="array" ref="BD517">IFERROR(
   SUM(
      _xlfn._xlws.FILTER(
         Tableau3[Nb Platinage Joint],
         (Tableau3[ITEM]=Tableau210[[#This Row],[NOM]])*
         (Tableau3[Rep.]=Tableau210[[#This Row],[REPERE BUTA]])
      )
   ),
0)</f>
        <v>1</v>
      </c>
      <c r="BE517" s="182">
        <f>IFERROR(VLOOKUP(Tableau210[[#This Row],[OPERATION]],Tableau4[],3,FALSE),"")</f>
        <v>1</v>
      </c>
      <c r="BF517" s="178" cm="1">
        <f t="array" ref="BF517">IFERROR(
   SUM(
      _xlfn._xlws.FILTER(
         Tableau3[Joint Définitif Nb],
         (Tableau3[ITEM]=Tableau210[[#This Row],[NOM]])*
         (Tableau3[Rep.]=Tableau210[[#This Row],[REPERE BUTA]])
      )
   ),
0)</f>
        <v>2</v>
      </c>
      <c r="BG517" s="117" t="s">
        <v>129</v>
      </c>
      <c r="BH517" s="178" t="str" cm="1">
        <f t="array" ref="BH5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17" s="117" t="s">
        <v>2268</v>
      </c>
      <c r="BK517" s="117" t="s">
        <v>2269</v>
      </c>
      <c r="BL517" s="167" t="s">
        <v>2380</v>
      </c>
      <c r="BM517" s="167"/>
      <c r="BN517" s="117"/>
      <c r="BO517" s="117"/>
      <c r="BP517" s="158"/>
      <c r="BQ517" s="158"/>
      <c r="BR517" s="158"/>
      <c r="BS517" s="48"/>
      <c r="BT517" s="48"/>
      <c r="BU517" s="48"/>
      <c r="BV517" s="48"/>
      <c r="BW517" s="48"/>
      <c r="BX517" s="48"/>
    </row>
    <row r="518" spans="1:76" ht="15.75" hidden="1" x14ac:dyDescent="0.25">
      <c r="A518" s="48" t="e" cm="1">
        <f t="array" ref="A518">_xlfn.XLOOKUP(Tableau210[[#This Row],[NOM]]&amp;Tableau210[[#This Row],[REPERE BUTA]],[6]!Tableau16[POSTE TECHNIQUE]&amp;[6]!Tableau16[Repere ADM],[6]!Tableau16[NUMERO CLIENT])</f>
        <v>#N/A</v>
      </c>
      <c r="B518" s="48" t="e" cm="1">
        <f t="array" ref="B518">_xlfn.XLOOKUP(Tableau210[[#This Row],[NOM]]&amp;Tableau210[[#This Row],[REPERE BUTA]],[6]!Tableau16[POSTE TECHNIQUE]&amp;[6]!Tableau16[Repere REF],[6]!Tableau16[NUMERO CLIENT])</f>
        <v>#N/A</v>
      </c>
      <c r="C518" s="48" cm="1">
        <f t="array" ref="C518">_xlfn.XLOOKUP(Tableau210[[#This Row],[NOM]]&amp;Tableau210[[#This Row],[Repere Ubleam]],[7]Sheet1!$C$2:$C$2995&amp;[7]Sheet1!$I$2:$I$2995,[7]Sheet1!$A$2:$A$2995)</f>
        <v>493</v>
      </c>
      <c r="D518" s="48" t="str">
        <f>C518&amp;""</f>
        <v>493</v>
      </c>
      <c r="E518" s="48" t="e">
        <v>#N/A</v>
      </c>
      <c r="F518" s="48" t="e">
        <v>#N/A</v>
      </c>
      <c r="G518" s="187" t="s">
        <v>1418</v>
      </c>
      <c r="H518" s="158" t="s">
        <v>1067</v>
      </c>
      <c r="I518" s="158" t="s">
        <v>80</v>
      </c>
      <c r="J518" s="158" t="s">
        <v>1071</v>
      </c>
      <c r="K518" s="158" t="str">
        <f>_xlfn.XLOOKUP(Tableau210[[#This Row],[NOM]],[8]LUT!$I$5:$I$301,[8]LUT!$N$5:$N$301)</f>
        <v xml:space="preserve">Echangeur </v>
      </c>
      <c r="L518" s="158" t="s">
        <v>194</v>
      </c>
      <c r="M518" s="119" t="s">
        <v>1990</v>
      </c>
      <c r="N518" s="119" t="s">
        <v>1990</v>
      </c>
      <c r="O518" s="119" t="s">
        <v>2118</v>
      </c>
      <c r="P518" s="119"/>
      <c r="Q518" s="119"/>
      <c r="R518" s="119"/>
      <c r="S518" s="119"/>
      <c r="T518" s="119"/>
      <c r="U518" s="119"/>
      <c r="V518" s="119"/>
      <c r="W518" s="148">
        <v>50</v>
      </c>
      <c r="X518" s="207" cm="1">
        <f t="array" ref="X5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1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18" s="148">
        <v>50</v>
      </c>
      <c r="AA518" s="207" cm="1">
        <f t="array" ref="AA5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1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18" s="48"/>
      <c r="AD518" s="117" t="s">
        <v>2196</v>
      </c>
      <c r="AE518" s="119"/>
      <c r="AF518" s="181">
        <f>IFERROR(VLOOKUP(Tableau210[[#This Row],[OPERATION]],Tableau4[],5,FALSE),"")</f>
        <v>0</v>
      </c>
      <c r="AG518" s="178"/>
      <c r="AH518" s="181">
        <f>IFERROR(VLOOKUP(Tableau210[[#This Row],[OPERATION]],Tableau4[],4,FALSE),"")</f>
        <v>0</v>
      </c>
      <c r="AI518" s="178"/>
      <c r="AJ518" s="181" t="str">
        <f>IF(Tableau210[[#This Row],[NB JP EMIS]]=1,"1 JP","") &amp; IF(Tableau210[[#This Row],[NB BP EMIS]]=1," 1 BP","")</f>
        <v/>
      </c>
      <c r="AK518" s="178"/>
      <c r="AL518" s="117" t="s">
        <v>103</v>
      </c>
      <c r="AM518" s="117">
        <f>IFERROR(+VLOOKUP(AY518,Tiges!$G$4:$I$569,3,FALSE),"")</f>
        <v>27</v>
      </c>
      <c r="AN518" s="48"/>
      <c r="AO518" s="117">
        <v>8</v>
      </c>
      <c r="AP518" s="177" cm="1">
        <f t="array" ref="AP5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1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18" s="117" t="s">
        <v>2163</v>
      </c>
      <c r="AS518" s="177" t="str" cm="1">
        <f t="array" ref="AS5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1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18" s="117" t="s">
        <v>1123</v>
      </c>
      <c r="AV518" s="177" t="str" cm="1">
        <f t="array" ref="AV5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1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8" s="117"/>
      <c r="AY518" s="117" cm="1">
        <f t="array" ref="AY518">IFERROR(_xlfn.XLOOKUP(Tableau210[[#This Row],[DN DONNEES BUTA ]]&amp;Tableau210[[#This Row],[PN DONNEES BUTA]],Tiges!$B$4:$B$79&amp;Tiges!$C$4:$C$79,Tiges!$G$4:$G$79),"")</f>
        <v>16</v>
      </c>
      <c r="AZ518" s="117"/>
      <c r="BA518" s="117" cm="1">
        <f t="array" ref="BA518">IFERROR(_xlfn.XLOOKUP(Tableau210[[#This Row],[DN DONNEES BUTA ]]&amp;Tableau210[[#This Row],[PN DONNEES BUTA]],Tiges!$B$4:$B$79&amp;Tiges!$C$4:$C$79,Tiges!$H$4:$H$79),"")</f>
        <v>90</v>
      </c>
      <c r="BB518" s="117"/>
      <c r="BC518" s="182">
        <f>IFERROR(VLOOKUP(Tableau210[[#This Row],[OPERATION]],Tableau4[],2,FALSE),"")</f>
        <v>0</v>
      </c>
      <c r="BD518" s="178"/>
      <c r="BE518" s="182">
        <f>IFERROR(VLOOKUP(Tableau210[[#This Row],[OPERATION]],Tableau4[],3,FALSE),"")</f>
        <v>1</v>
      </c>
      <c r="BF518" s="178"/>
      <c r="BG518" s="117" t="s">
        <v>129</v>
      </c>
      <c r="BH518" s="178" t="str" cm="1">
        <f t="array" ref="BH5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1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18" s="117" t="s">
        <v>2268</v>
      </c>
      <c r="BK518" s="117" t="s">
        <v>2269</v>
      </c>
      <c r="BL518" s="167" t="s">
        <v>2380</v>
      </c>
      <c r="BM518" s="167" t="s">
        <v>2380</v>
      </c>
      <c r="BN518" s="117"/>
      <c r="BO518" s="117"/>
      <c r="BP518" s="158"/>
      <c r="BQ518" s="158"/>
      <c r="BR518" s="158"/>
      <c r="BS518" s="48"/>
      <c r="BT518" s="48"/>
      <c r="BU518" s="48"/>
      <c r="BV518" s="48"/>
      <c r="BW518" s="48"/>
      <c r="BX518" s="48"/>
    </row>
    <row r="519" spans="1:76" ht="15.75" hidden="1" x14ac:dyDescent="0.25">
      <c r="A519" s="48" t="e" cm="1">
        <f t="array" ref="A519">_xlfn.XLOOKUP(Tableau210[[#This Row],[NOM]]&amp;Tableau210[[#This Row],[REPERE BUTA]],[6]!Tableau16[POSTE TECHNIQUE]&amp;[6]!Tableau16[Repere ADM],[6]!Tableau16[NUMERO CLIENT])</f>
        <v>#N/A</v>
      </c>
      <c r="B519" s="48" t="e" cm="1">
        <f t="array" ref="B519">_xlfn.XLOOKUP(Tableau210[[#This Row],[NOM]]&amp;Tableau210[[#This Row],[REPERE BUTA]],[6]!Tableau16[POSTE TECHNIQUE]&amp;[6]!Tableau16[Repere REF],[6]!Tableau16[NUMERO CLIENT])</f>
        <v>#N/A</v>
      </c>
      <c r="C519" s="48" cm="1">
        <f t="array" ref="C519">_xlfn.XLOOKUP(Tableau210[[#This Row],[NOM]]&amp;Tableau210[[#This Row],[Repere Ubleam]],[7]Sheet1!$C$2:$C$2995&amp;[7]Sheet1!$I$2:$I$2995,[7]Sheet1!$A$2:$A$2995)</f>
        <v>494</v>
      </c>
      <c r="D519" s="48" t="str">
        <f>C519&amp;""</f>
        <v>494</v>
      </c>
      <c r="E519" s="48" t="e">
        <v>#N/A</v>
      </c>
      <c r="F519" s="48" t="e">
        <v>#N/A</v>
      </c>
      <c r="G519" s="187" t="s">
        <v>1418</v>
      </c>
      <c r="H519" s="158" t="s">
        <v>1067</v>
      </c>
      <c r="I519" s="158" t="s">
        <v>80</v>
      </c>
      <c r="J519" s="158" t="s">
        <v>1071</v>
      </c>
      <c r="K519" s="158" t="str">
        <f>_xlfn.XLOOKUP(Tableau210[[#This Row],[NOM]],[8]LUT!$I$5:$I$301,[8]LUT!$N$5:$N$301)</f>
        <v xml:space="preserve">Echangeur </v>
      </c>
      <c r="L519" s="158" t="s">
        <v>93</v>
      </c>
      <c r="M519" s="119"/>
      <c r="N519" s="119" t="s">
        <v>93</v>
      </c>
      <c r="O519" s="119"/>
      <c r="P519" s="119"/>
      <c r="Q519" s="119"/>
      <c r="R519" s="119"/>
      <c r="S519" s="119"/>
      <c r="T519" s="119"/>
      <c r="U519" s="119"/>
      <c r="V519" s="119"/>
      <c r="W519" s="148" t="s">
        <v>2159</v>
      </c>
      <c r="X519" s="207" cm="1">
        <f t="array" ref="X5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51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19" s="148" t="s">
        <v>3424</v>
      </c>
      <c r="AA519" s="207" cm="1">
        <f t="array" ref="AA5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1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19" s="48"/>
      <c r="AD519" s="117" t="s">
        <v>2196</v>
      </c>
      <c r="AE519" s="119"/>
      <c r="AF519" s="181">
        <f>IFERROR(VLOOKUP(Tableau210[[#This Row],[OPERATION]],Tableau4[],5,FALSE),"")</f>
        <v>0</v>
      </c>
      <c r="AG519" s="178" cm="1">
        <f t="array" ref="AG519">IFERROR(
   SUM(
      _xlfn._xlws.FILTER(
         Tableau3[JP],
         (Tableau3[ITEM]=Tableau210[[#This Row],[NOM]])*
         (Tableau3[Rep.]=Tableau210[[#This Row],[REPERE BUTA]])
      )
   ),
0)</f>
        <v>0</v>
      </c>
      <c r="AH519" s="181">
        <f>IFERROR(VLOOKUP(Tableau210[[#This Row],[OPERATION]],Tableau4[],4,FALSE),"")</f>
        <v>0</v>
      </c>
      <c r="AI519" s="178" cm="1">
        <f t="array" ref="AI519">IFERROR(
   SUM(
      _xlfn._xlws.FILTER(
         Tableau3[BP],
         (Tableau3[ITEM]=Tableau210[[#This Row],[NOM]])*
         (Tableau3[Rep.]=Tableau210[[#This Row],[REPERE BUTA]])
      )
   ),
0)</f>
        <v>0</v>
      </c>
      <c r="AJ519" s="181" t="str">
        <f>IF(Tableau210[[#This Row],[NB JP EMIS]]=1,"1 JP","") &amp; IF(Tableau210[[#This Row],[NB BP EMIS]]=1," 1 BP","")</f>
        <v/>
      </c>
      <c r="AK519" s="178" t="str">
        <f>IF(Tableau210[[#This Row],[NB JP BUTA]]=1,"1 JP","") &amp; IF(Tableau210[[#This Row],[Nb BP BUTA]]=1," 1 BP","") &amp; IF(Tableau210[[#This Row],[Nb BP BUTA]]=2," 2 BP","")</f>
        <v/>
      </c>
      <c r="AL519" s="117" t="s">
        <v>103</v>
      </c>
      <c r="AM519" s="117">
        <f>IFERROR(+VLOOKUP(AY519,Tiges!$G$4:$I$569,3,FALSE),"")</f>
        <v>51</v>
      </c>
      <c r="AN519" s="48"/>
      <c r="AO519" s="117" t="s">
        <v>3424</v>
      </c>
      <c r="AP519" s="177" cm="1">
        <f t="array" ref="AP5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51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519" s="117" t="s">
        <v>3424</v>
      </c>
      <c r="AS519" s="177" t="str" cm="1">
        <f t="array" ref="AS5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M33x230</v>
      </c>
      <c r="AT51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M33x230</v>
      </c>
      <c r="AU519" s="117" t="s">
        <v>3424</v>
      </c>
      <c r="AV519" s="177" t="str" cm="1">
        <f t="array" ref="AV5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1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19" s="117"/>
      <c r="AY519" s="117" cm="1">
        <f t="array" ref="AY519">IFERROR(_xlfn.XLOOKUP(Tableau210[[#This Row],[DN DONNEES BUTA ]]&amp;Tableau210[[#This Row],[PN DONNEES BUTA]],Tiges!$B$4:$B$79&amp;Tiges!$C$4:$C$79,Tiges!$G$4:$G$79),"")</f>
        <v>33</v>
      </c>
      <c r="AZ519" s="117"/>
      <c r="BA519" s="117" cm="1">
        <f t="array" ref="BA519">IFERROR(_xlfn.XLOOKUP(Tableau210[[#This Row],[DN DONNEES BUTA ]]&amp;Tableau210[[#This Row],[PN DONNEES BUTA]],Tiges!$B$4:$B$79&amp;Tiges!$C$4:$C$79,Tiges!$H$4:$H$79),"")</f>
        <v>210</v>
      </c>
      <c r="BB519" s="117"/>
      <c r="BC519" s="182">
        <f>IFERROR(VLOOKUP(Tableau210[[#This Row],[OPERATION]],Tableau4[],2,FALSE),"")</f>
        <v>0</v>
      </c>
      <c r="BD519" s="178" cm="1">
        <f t="array" ref="BD519">IFERROR(
   SUM(
      _xlfn._xlws.FILTER(
         Tableau3[Nb Platinage Joint],
         (Tableau3[ITEM]=Tableau210[[#This Row],[NOM]])*
         (Tableau3[Rep.]=Tableau210[[#This Row],[REPERE BUTA]])
      )
   ),
0)</f>
        <v>0</v>
      </c>
      <c r="BE519" s="182">
        <f>IFERROR(VLOOKUP(Tableau210[[#This Row],[OPERATION]],Tableau4[],3,FALSE),"")</f>
        <v>1</v>
      </c>
      <c r="BF519" s="178" cm="1">
        <f t="array" ref="BF519">IFERROR(
   SUM(
      _xlfn._xlws.FILTER(
         Tableau3[Joint Définitif Nb],
         (Tableau3[ITEM]=Tableau210[[#This Row],[NOM]])*
         (Tableau3[Rep.]=Tableau210[[#This Row],[REPERE BUTA]])
      )
   ),
0)</f>
        <v>1</v>
      </c>
      <c r="BG519" s="117" t="s">
        <v>3424</v>
      </c>
      <c r="BH519" s="178" t="str" cm="1">
        <f t="array" ref="BH5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19" s="411" t="s">
        <v>129</v>
      </c>
      <c r="BJ519" s="117" t="s">
        <v>3424</v>
      </c>
      <c r="BK519" s="117" t="s">
        <v>3424</v>
      </c>
      <c r="BL519" s="167" t="s">
        <v>2380</v>
      </c>
      <c r="BM519" s="167" t="s">
        <v>2380</v>
      </c>
      <c r="BN519" s="117"/>
      <c r="BO519" s="117"/>
      <c r="BP519" s="158"/>
      <c r="BQ519" s="158"/>
      <c r="BR519" s="158"/>
      <c r="BS519" s="48"/>
      <c r="BT519" s="48"/>
      <c r="BU519" s="48"/>
      <c r="BV519" s="48"/>
      <c r="BW519" s="48"/>
      <c r="BX519" s="48"/>
    </row>
    <row r="520" spans="1:76" ht="15.75" hidden="1" x14ac:dyDescent="0.25">
      <c r="A520" s="48" t="e" cm="1">
        <f t="array" ref="A520">_xlfn.XLOOKUP(Tableau210[[#This Row],[NOM]]&amp;Tableau210[[#This Row],[REPERE BUTA]],[6]!Tableau16[POSTE TECHNIQUE]&amp;[6]!Tableau16[Repere ADM],[6]!Tableau16[NUMERO CLIENT])</f>
        <v>#N/A</v>
      </c>
      <c r="B520" s="48" t="e" cm="1">
        <f t="array" ref="B520">_xlfn.XLOOKUP(Tableau210[[#This Row],[NOM]]&amp;Tableau210[[#This Row],[REPERE BUTA]],[6]!Tableau16[POSTE TECHNIQUE]&amp;[6]!Tableau16[Repere REF],[6]!Tableau16[NUMERO CLIENT])</f>
        <v>#N/A</v>
      </c>
      <c r="C520" s="48" cm="1">
        <f t="array" ref="C520">_xlfn.XLOOKUP(Tableau210[[#This Row],[NOM]]&amp;Tableau210[[#This Row],[Repere Ubleam]],[7]Sheet1!$C$2:$C$2995&amp;[7]Sheet1!$I$2:$I$2995,[7]Sheet1!$A$2:$A$2995)</f>
        <v>495</v>
      </c>
      <c r="D520" s="48" t="str">
        <f>C520&amp;""</f>
        <v>495</v>
      </c>
      <c r="E520" s="48" t="e">
        <v>#N/A</v>
      </c>
      <c r="F520" s="48" t="e">
        <v>#N/A</v>
      </c>
      <c r="G520" s="187" t="s">
        <v>1418</v>
      </c>
      <c r="H520" s="158" t="s">
        <v>1067</v>
      </c>
      <c r="I520" s="158" t="s">
        <v>80</v>
      </c>
      <c r="J520" s="158" t="s">
        <v>1071</v>
      </c>
      <c r="K520" s="158" t="str">
        <f>_xlfn.XLOOKUP(Tableau210[[#This Row],[NOM]],[8]LUT!$I$5:$I$301,[8]LUT!$N$5:$N$301)</f>
        <v xml:space="preserve">Echangeur </v>
      </c>
      <c r="L520" s="158" t="s">
        <v>207</v>
      </c>
      <c r="M520" s="119"/>
      <c r="N520" s="119" t="s">
        <v>207</v>
      </c>
      <c r="O520" s="119"/>
      <c r="P520" s="119"/>
      <c r="Q520" s="119"/>
      <c r="R520" s="119"/>
      <c r="S520" s="119"/>
      <c r="T520" s="119"/>
      <c r="U520" s="119"/>
      <c r="V520" s="119"/>
      <c r="W520" s="148" t="s">
        <v>1118</v>
      </c>
      <c r="X520" s="207" cm="1">
        <f t="array" ref="X5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52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20" s="148" t="s">
        <v>3424</v>
      </c>
      <c r="AA520" s="207" cm="1">
        <f t="array" ref="AA5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2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20" s="48"/>
      <c r="AD520" s="117" t="s">
        <v>2197</v>
      </c>
      <c r="AE520" s="119"/>
      <c r="AF520" s="181">
        <f>IFERROR(VLOOKUP(Tableau210[[#This Row],[OPERATION]],Tableau4[],5,FALSE),"")</f>
        <v>0</v>
      </c>
      <c r="AG520" s="178" cm="1">
        <f t="array" ref="AG520">IFERROR(
   SUM(
      _xlfn._xlws.FILTER(
         Tableau3[JP],
         (Tableau3[ITEM]=Tableau210[[#This Row],[NOM]])*
         (Tableau3[Rep.]=Tableau210[[#This Row],[REPERE BUTA]])
      )
   ),
0)</f>
        <v>0</v>
      </c>
      <c r="AH520" s="181">
        <f>IFERROR(VLOOKUP(Tableau210[[#This Row],[OPERATION]],Tableau4[],4,FALSE),"")</f>
        <v>1</v>
      </c>
      <c r="AI520" s="178" cm="1">
        <f t="array" ref="AI520">IFERROR(
   SUM(
      _xlfn._xlws.FILTER(
         Tableau3[BP],
         (Tableau3[ITEM]=Tableau210[[#This Row],[NOM]])*
         (Tableau3[Rep.]=Tableau210[[#This Row],[REPERE BUTA]])
      )
   ),
0)</f>
        <v>1</v>
      </c>
      <c r="AJ520" s="181" t="str">
        <f>IF(Tableau210[[#This Row],[NB JP EMIS]]=1,"1 JP","") &amp; IF(Tableau210[[#This Row],[NB BP EMIS]]=1," 1 BP","")</f>
        <v xml:space="preserve"> 1 BP</v>
      </c>
      <c r="AK520" s="178" t="str">
        <f>IF(Tableau210[[#This Row],[NB JP BUTA]]=1,"1 JP","") &amp; IF(Tableau210[[#This Row],[Nb BP BUTA]]=1," 1 BP","") &amp; IF(Tableau210[[#This Row],[Nb BP BUTA]]=2," 2 BP","")</f>
        <v xml:space="preserve"> 1 BP</v>
      </c>
      <c r="AL520" s="117" t="s">
        <v>103</v>
      </c>
      <c r="AM520" s="117">
        <f>IFERROR(+VLOOKUP(AY520,Tiges!$G$4:$I$569,3,FALSE),"")</f>
        <v>32</v>
      </c>
      <c r="AN520" s="48"/>
      <c r="AO520" s="117">
        <v>4</v>
      </c>
      <c r="AP520" s="177" cm="1">
        <f t="array" ref="AP5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20" s="117" t="s">
        <v>2282</v>
      </c>
      <c r="AS520" s="177" t="str" cm="1">
        <f t="array" ref="AS5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5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520" s="117" t="s">
        <v>3424</v>
      </c>
      <c r="AV520" s="177" t="str" cm="1">
        <f t="array" ref="AV5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0" s="117"/>
      <c r="AY520" s="117" cm="1">
        <f t="array" ref="AY520">IFERROR(_xlfn.XLOOKUP(Tableau210[[#This Row],[DN DONNEES BUTA ]]&amp;Tableau210[[#This Row],[PN DONNEES BUTA]],Tiges!$B$4:$B$79&amp;Tiges!$C$4:$C$79,Tiges!$G$4:$G$79),"")</f>
        <v>20</v>
      </c>
      <c r="AZ520" s="117"/>
      <c r="BA520" s="117" cm="1">
        <f t="array" ref="BA520">IFERROR(_xlfn.XLOOKUP(Tableau210[[#This Row],[DN DONNEES BUTA ]]&amp;Tableau210[[#This Row],[PN DONNEES BUTA]],Tiges!$B$4:$B$79&amp;Tiges!$C$4:$C$79,Tiges!$H$4:$H$79),"")</f>
        <v>100</v>
      </c>
      <c r="BB520" s="117"/>
      <c r="BC520" s="182">
        <f>IFERROR(VLOOKUP(Tableau210[[#This Row],[OPERATION]],Tableau4[],2,FALSE),"")</f>
        <v>1</v>
      </c>
      <c r="BD520" s="178" cm="1">
        <f t="array" ref="BD520">IFERROR(
   SUM(
      _xlfn._xlws.FILTER(
         Tableau3[Nb Platinage Joint],
         (Tableau3[ITEM]=Tableau210[[#This Row],[NOM]])*
         (Tableau3[Rep.]=Tableau210[[#This Row],[REPERE BUTA]])
      )
   ),
0)</f>
        <v>1</v>
      </c>
      <c r="BE520" s="182">
        <f>IFERROR(VLOOKUP(Tableau210[[#This Row],[OPERATION]],Tableau4[],3,FALSE),"")</f>
        <v>1</v>
      </c>
      <c r="BF520" s="178" cm="1">
        <f t="array" ref="BF520">IFERROR(
   SUM(
      _xlfn._xlws.FILTER(
         Tableau3[Joint Définitif Nb],
         (Tableau3[ITEM]=Tableau210[[#This Row],[NOM]])*
         (Tableau3[Rep.]=Tableau210[[#This Row],[REPERE BUTA]])
      )
   ),
0)</f>
        <v>1</v>
      </c>
      <c r="BG520" s="117" t="s">
        <v>129</v>
      </c>
      <c r="BH520" s="178" t="str" cm="1">
        <f t="array" ref="BH5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0" s="117" t="s">
        <v>3424</v>
      </c>
      <c r="BK520" s="117" t="s">
        <v>2269</v>
      </c>
      <c r="BL520" s="167" t="s">
        <v>2380</v>
      </c>
      <c r="BM520" s="167" t="s">
        <v>2380</v>
      </c>
      <c r="BN520" s="117"/>
      <c r="BO520" s="117"/>
      <c r="BP520" s="158"/>
      <c r="BQ520" s="158"/>
      <c r="BR520" s="158"/>
      <c r="BS520" s="48"/>
      <c r="BT520" s="48"/>
      <c r="BU520" s="48"/>
      <c r="BV520" s="48"/>
      <c r="BW520" s="48"/>
      <c r="BX520" s="48"/>
    </row>
    <row r="521" spans="1:76" ht="15.75" hidden="1" x14ac:dyDescent="0.25">
      <c r="A521" s="48" t="e" cm="1">
        <f t="array" ref="A521">_xlfn.XLOOKUP(Tableau210[[#This Row],[NOM]]&amp;Tableau210[[#This Row],[REPERE BUTA]],[6]!Tableau16[POSTE TECHNIQUE]&amp;[6]!Tableau16[Repere ADM],[6]!Tableau16[NUMERO CLIENT])</f>
        <v>#N/A</v>
      </c>
      <c r="B521" s="48" t="e" cm="1">
        <f t="array" ref="B521">_xlfn.XLOOKUP(Tableau210[[#This Row],[NOM]]&amp;Tableau210[[#This Row],[REPERE BUTA]],[6]!Tableau16[POSTE TECHNIQUE]&amp;[6]!Tableau16[Repere REF],[6]!Tableau16[NUMERO CLIENT])</f>
        <v>#N/A</v>
      </c>
      <c r="C521" s="48" cm="1">
        <f t="array" ref="C521">_xlfn.XLOOKUP(Tableau210[[#This Row],[NOM]]&amp;Tableau210[[#This Row],[Repere Ubleam]],[7]Sheet1!$C$2:$C$2995&amp;[7]Sheet1!$I$2:$I$2995,[7]Sheet1!$A$2:$A$2995)</f>
        <v>496</v>
      </c>
      <c r="D521" s="48" t="str">
        <f>C521&amp;""</f>
        <v>496</v>
      </c>
      <c r="E521" s="48" t="e">
        <v>#N/A</v>
      </c>
      <c r="F521" s="48" t="e">
        <v>#N/A</v>
      </c>
      <c r="G521" s="187" t="s">
        <v>1418</v>
      </c>
      <c r="H521" s="158" t="s">
        <v>1067</v>
      </c>
      <c r="I521" s="158" t="s">
        <v>80</v>
      </c>
      <c r="J521" s="158" t="s">
        <v>1071</v>
      </c>
      <c r="K521" s="158" t="str">
        <f>_xlfn.XLOOKUP(Tableau210[[#This Row],[NOM]],[8]LUT!$I$5:$I$301,[8]LUT!$N$5:$N$301)</f>
        <v xml:space="preserve">Echangeur </v>
      </c>
      <c r="L521" s="158" t="s">
        <v>209</v>
      </c>
      <c r="M521" s="119"/>
      <c r="N521" s="119" t="s">
        <v>209</v>
      </c>
      <c r="O521" s="119"/>
      <c r="P521" s="119"/>
      <c r="Q521" s="119"/>
      <c r="R521" s="119"/>
      <c r="S521" s="119"/>
      <c r="T521" s="119"/>
      <c r="U521" s="119"/>
      <c r="V521" s="119"/>
      <c r="W521" s="148" t="s">
        <v>1118</v>
      </c>
      <c r="X521" s="207" cm="1">
        <f t="array" ref="X5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52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21" s="148" t="s">
        <v>3424</v>
      </c>
      <c r="AA521" s="207" cm="1">
        <f t="array" ref="AA5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2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21" s="48"/>
      <c r="AD521" s="117" t="s">
        <v>2197</v>
      </c>
      <c r="AE521" s="119"/>
      <c r="AF521" s="181">
        <f>IFERROR(VLOOKUP(Tableau210[[#This Row],[OPERATION]],Tableau4[],5,FALSE),"")</f>
        <v>0</v>
      </c>
      <c r="AG521" s="178" cm="1">
        <f t="array" ref="AG521">IFERROR(
   SUM(
      _xlfn._xlws.FILTER(
         Tableau3[JP],
         (Tableau3[ITEM]=Tableau210[[#This Row],[NOM]])*
         (Tableau3[Rep.]=Tableau210[[#This Row],[REPERE BUTA]])
      )
   ),
0)</f>
        <v>0</v>
      </c>
      <c r="AH521" s="181">
        <f>IFERROR(VLOOKUP(Tableau210[[#This Row],[OPERATION]],Tableau4[],4,FALSE),"")</f>
        <v>1</v>
      </c>
      <c r="AI521" s="178" cm="1">
        <f t="array" ref="AI521">IFERROR(
   SUM(
      _xlfn._xlws.FILTER(
         Tableau3[BP],
         (Tableau3[ITEM]=Tableau210[[#This Row],[NOM]])*
         (Tableau3[Rep.]=Tableau210[[#This Row],[REPERE BUTA]])
      )
   ),
0)</f>
        <v>1</v>
      </c>
      <c r="AJ521" s="181" t="str">
        <f>IF(Tableau210[[#This Row],[NB JP EMIS]]=1,"1 JP","") &amp; IF(Tableau210[[#This Row],[NB BP EMIS]]=1," 1 BP","")</f>
        <v xml:space="preserve"> 1 BP</v>
      </c>
      <c r="AK521" s="178" t="str">
        <f>IF(Tableau210[[#This Row],[NB JP BUTA]]=1,"1 JP","") &amp; IF(Tableau210[[#This Row],[Nb BP BUTA]]=1," 1 BP","") &amp; IF(Tableau210[[#This Row],[Nb BP BUTA]]=2," 2 BP","")</f>
        <v xml:space="preserve"> 1 BP</v>
      </c>
      <c r="AL521" s="117" t="s">
        <v>103</v>
      </c>
      <c r="AM521" s="117">
        <f>IFERROR(+VLOOKUP(AY521,Tiges!$G$4:$I$569,3,FALSE),"")</f>
        <v>32</v>
      </c>
      <c r="AN521" s="48"/>
      <c r="AO521" s="117">
        <v>4</v>
      </c>
      <c r="AP521" s="177" cm="1">
        <f t="array" ref="AP5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21" s="117" t="s">
        <v>2282</v>
      </c>
      <c r="AS521" s="177" t="str" cm="1">
        <f t="array" ref="AS5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5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521" s="117" t="s">
        <v>3424</v>
      </c>
      <c r="AV521" s="177" t="str" cm="1">
        <f t="array" ref="AV5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1" s="117"/>
      <c r="AY521" s="117" cm="1">
        <f t="array" ref="AY521">IFERROR(_xlfn.XLOOKUP(Tableau210[[#This Row],[DN DONNEES BUTA ]]&amp;Tableau210[[#This Row],[PN DONNEES BUTA]],Tiges!$B$4:$B$79&amp;Tiges!$C$4:$C$79,Tiges!$G$4:$G$79),"")</f>
        <v>20</v>
      </c>
      <c r="AZ521" s="117"/>
      <c r="BA521" s="117" cm="1">
        <f t="array" ref="BA521">IFERROR(_xlfn.XLOOKUP(Tableau210[[#This Row],[DN DONNEES BUTA ]]&amp;Tableau210[[#This Row],[PN DONNEES BUTA]],Tiges!$B$4:$B$79&amp;Tiges!$C$4:$C$79,Tiges!$H$4:$H$79),"")</f>
        <v>100</v>
      </c>
      <c r="BB521" s="117"/>
      <c r="BC521" s="182">
        <f>IFERROR(VLOOKUP(Tableau210[[#This Row],[OPERATION]],Tableau4[],2,FALSE),"")</f>
        <v>1</v>
      </c>
      <c r="BD521" s="178" cm="1">
        <f t="array" ref="BD521">IFERROR(
   SUM(
      _xlfn._xlws.FILTER(
         Tableau3[Nb Platinage Joint],
         (Tableau3[ITEM]=Tableau210[[#This Row],[NOM]])*
         (Tableau3[Rep.]=Tableau210[[#This Row],[REPERE BUTA]])
      )
   ),
0)</f>
        <v>1</v>
      </c>
      <c r="BE521" s="182">
        <f>IFERROR(VLOOKUP(Tableau210[[#This Row],[OPERATION]],Tableau4[],3,FALSE),"")</f>
        <v>1</v>
      </c>
      <c r="BF521" s="178" cm="1">
        <f t="array" ref="BF521">IFERROR(
   SUM(
      _xlfn._xlws.FILTER(
         Tableau3[Joint Définitif Nb],
         (Tableau3[ITEM]=Tableau210[[#This Row],[NOM]])*
         (Tableau3[Rep.]=Tableau210[[#This Row],[REPERE BUTA]])
      )
   ),
0)</f>
        <v>1</v>
      </c>
      <c r="BG521" s="117" t="s">
        <v>129</v>
      </c>
      <c r="BH521" s="178" t="str" cm="1">
        <f t="array" ref="BH5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1" s="117" t="s">
        <v>3424</v>
      </c>
      <c r="BK521" s="117" t="s">
        <v>2269</v>
      </c>
      <c r="BL521" s="167" t="s">
        <v>2380</v>
      </c>
      <c r="BM521" s="167" t="s">
        <v>2380</v>
      </c>
      <c r="BN521" s="117"/>
      <c r="BO521" s="117"/>
      <c r="BP521" s="158"/>
      <c r="BQ521" s="158"/>
      <c r="BR521" s="158"/>
      <c r="BS521" s="48"/>
      <c r="BT521" s="48"/>
      <c r="BU521" s="48"/>
      <c r="BV521" s="48"/>
      <c r="BW521" s="48"/>
      <c r="BX521" s="48"/>
    </row>
    <row r="522" spans="1:76" ht="15.75" hidden="1" x14ac:dyDescent="0.25">
      <c r="A522" s="48" t="e" cm="1">
        <f t="array" ref="A522">_xlfn.XLOOKUP(Tableau210[[#This Row],[NOM]]&amp;Tableau210[[#This Row],[REPERE BUTA]],[6]!Tableau16[POSTE TECHNIQUE]&amp;[6]!Tableau16[Repere ADM],[6]!Tableau16[NUMERO CLIENT])</f>
        <v>#N/A</v>
      </c>
      <c r="B522" s="48" t="e" cm="1">
        <f t="array" ref="B522">_xlfn.XLOOKUP(Tableau210[[#This Row],[NOM]]&amp;Tableau210[[#This Row],[REPERE BUTA]],[6]!Tableau16[POSTE TECHNIQUE]&amp;[6]!Tableau16[Repere REF],[6]!Tableau16[NUMERO CLIENT])</f>
        <v>#N/A</v>
      </c>
      <c r="C522" s="48" cm="1">
        <f t="array" ref="C522">_xlfn.XLOOKUP(Tableau210[[#This Row],[NOM]]&amp;Tableau210[[#This Row],[Repere Ubleam]],[7]Sheet1!$C$2:$C$2995&amp;[7]Sheet1!$I$2:$I$2995,[7]Sheet1!$A$2:$A$2995)</f>
        <v>503</v>
      </c>
      <c r="D522" s="48" t="str">
        <f>C522&amp;""</f>
        <v>503</v>
      </c>
      <c r="E522" s="48" t="e">
        <v>#N/A</v>
      </c>
      <c r="F522" s="48" t="e">
        <v>#N/A</v>
      </c>
      <c r="G522" s="187" t="s">
        <v>1432</v>
      </c>
      <c r="H522" s="158" t="s">
        <v>1067</v>
      </c>
      <c r="I522" s="158" t="s">
        <v>80</v>
      </c>
      <c r="J522" s="158" t="s">
        <v>1071</v>
      </c>
      <c r="K522" s="158" t="str">
        <f>_xlfn.XLOOKUP(Tableau210[[#This Row],[NOM]],[8]LUT!$I$5:$I$301,[8]LUT!$N$5:$N$301)</f>
        <v xml:space="preserve">Echangeur </v>
      </c>
      <c r="L522" s="158" t="s">
        <v>73</v>
      </c>
      <c r="M522" s="119"/>
      <c r="N522" s="119" t="s">
        <v>73</v>
      </c>
      <c r="O522" s="119"/>
      <c r="P522" s="119"/>
      <c r="Q522" s="119"/>
      <c r="R522" s="119"/>
      <c r="S522" s="119"/>
      <c r="T522" s="119"/>
      <c r="U522" s="119"/>
      <c r="V522" s="119"/>
      <c r="W522" s="148">
        <v>50</v>
      </c>
      <c r="X522" s="207" cm="1">
        <f t="array" ref="X5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2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22" s="148">
        <v>20</v>
      </c>
      <c r="AA522" s="207" cm="1">
        <f t="array" ref="AA5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2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22" s="48"/>
      <c r="AD522" s="117" t="s">
        <v>3463</v>
      </c>
      <c r="AE522" s="119"/>
      <c r="AF522" s="181">
        <f>IFERROR(VLOOKUP(Tableau210[[#This Row],[OPERATION]],Tableau4[],5,FALSE),"")</f>
        <v>0</v>
      </c>
      <c r="AG522" s="178" cm="1">
        <f t="array" ref="AG522">IFERROR(
   SUM(
      _xlfn._xlws.FILTER(
         Tableau3[JP],
         (Tableau3[ITEM]=Tableau210[[#This Row],[NOM]])*
         (Tableau3[Rep.]=Tableau210[[#This Row],[REPERE BUTA]])
      )
   ),
0)</f>
        <v>0</v>
      </c>
      <c r="AH522" s="181">
        <f>IFERROR(VLOOKUP(Tableau210[[#This Row],[OPERATION]],Tableau4[],4,FALSE),"")</f>
        <v>2</v>
      </c>
      <c r="AI522" s="178" cm="1">
        <f t="array" ref="AI522">IFERROR(
   SUM(
      _xlfn._xlws.FILTER(
         Tableau3[BP],
         (Tableau3[ITEM]=Tableau210[[#This Row],[NOM]])*
         (Tableau3[Rep.]=Tableau210[[#This Row],[REPERE BUTA]])
      )
   ),
0)</f>
        <v>2</v>
      </c>
      <c r="AJ522" s="181" t="s">
        <v>3465</v>
      </c>
      <c r="AK522" s="178" t="str">
        <f>IF(Tableau210[[#This Row],[NB JP BUTA]]=1,"1 JP","") &amp; IF(Tableau210[[#This Row],[Nb BP BUTA]]=1," 1 BP","") &amp; IF(Tableau210[[#This Row],[Nb BP BUTA]]=2," 2 BP","")</f>
        <v xml:space="preserve"> 2 BP</v>
      </c>
      <c r="AL522" s="117" t="s">
        <v>103</v>
      </c>
      <c r="AM522" s="117">
        <f>IFERROR(+VLOOKUP(AY522,Tiges!$G$4:$I$569,3,FALSE),"")</f>
        <v>27</v>
      </c>
      <c r="AN522" s="48"/>
      <c r="AO522" s="117">
        <v>4</v>
      </c>
      <c r="AP522" s="177" cm="1">
        <f t="array" ref="AP5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22" s="117" t="s">
        <v>2161</v>
      </c>
      <c r="AS522" s="177" t="str" cm="1">
        <f t="array" ref="AS5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2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522" s="117" t="s">
        <v>1123</v>
      </c>
      <c r="AV522" s="177" t="str" cm="1">
        <f t="array" ref="AV5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2" s="117"/>
      <c r="AY522" s="117" cm="1">
        <f t="array" ref="AY522">IFERROR(_xlfn.XLOOKUP(Tableau210[[#This Row],[DN DONNEES BUTA ]]&amp;Tableau210[[#This Row],[PN DONNEES BUTA]],Tiges!$B$4:$B$79&amp;Tiges!$C$4:$C$79,Tiges!$G$4:$G$79),"")</f>
        <v>16</v>
      </c>
      <c r="AZ522" s="117"/>
      <c r="BA522" s="117" cm="1">
        <f t="array" ref="BA522">IFERROR(_xlfn.XLOOKUP(Tableau210[[#This Row],[DN DONNEES BUTA ]]&amp;Tableau210[[#This Row],[PN DONNEES BUTA]],Tiges!$B$4:$B$79&amp;Tiges!$C$4:$C$79,Tiges!$H$4:$H$79),"")</f>
        <v>90</v>
      </c>
      <c r="BB522" s="117"/>
      <c r="BC522" s="182">
        <f>IFERROR(VLOOKUP(Tableau210[[#This Row],[OPERATION]],Tableau4[],2,FALSE),"")</f>
        <v>3</v>
      </c>
      <c r="BD522" s="178" cm="1">
        <f t="array" ref="BD522">IFERROR(
   SUM(
      _xlfn._xlws.FILTER(
         Tableau3[Nb Platinage Joint],
         (Tableau3[ITEM]=Tableau210[[#This Row],[NOM]])*
         (Tableau3[Rep.]=Tableau210[[#This Row],[REPERE BUTA]])
      )
   ),
0)</f>
        <v>2</v>
      </c>
      <c r="BE522" s="182">
        <f>IFERROR(VLOOKUP(Tableau210[[#This Row],[OPERATION]],Tableau4[],3,FALSE),"")</f>
        <v>1</v>
      </c>
      <c r="BF522" s="178" cm="1">
        <f t="array" ref="BF522">IFERROR(
   SUM(
      _xlfn._xlws.FILTER(
         Tableau3[Joint Définitif Nb],
         (Tableau3[ITEM]=Tableau210[[#This Row],[NOM]])*
         (Tableau3[Rep.]=Tableau210[[#This Row],[REPERE BUTA]])
      )
   ),
0)</f>
        <v>1</v>
      </c>
      <c r="BG522" s="117" t="s">
        <v>129</v>
      </c>
      <c r="BH522" s="178" t="str" cm="1">
        <f t="array" ref="BH5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2" s="117" t="s">
        <v>104</v>
      </c>
      <c r="BK522" s="117" t="s">
        <v>2269</v>
      </c>
      <c r="BL522" s="117"/>
      <c r="BM522" s="117" t="s">
        <v>3449</v>
      </c>
      <c r="BN522" s="117"/>
      <c r="BO522" s="117"/>
      <c r="BP522" s="158"/>
      <c r="BQ522" s="158"/>
      <c r="BR522" s="158"/>
      <c r="BS522" s="48"/>
      <c r="BT522" s="48"/>
      <c r="BU522" s="48"/>
      <c r="BV522" s="48"/>
      <c r="BW522" s="48"/>
      <c r="BX522" s="48"/>
    </row>
    <row r="523" spans="1:76" ht="15.75" hidden="1" x14ac:dyDescent="0.25">
      <c r="A523" s="48" t="e" cm="1">
        <f t="array" ref="A523">_xlfn.XLOOKUP(Tableau210[[#This Row],[NOM]]&amp;Tableau210[[#This Row],[REPERE BUTA]],[6]!Tableau16[POSTE TECHNIQUE]&amp;[6]!Tableau16[Repere ADM],[6]!Tableau16[NUMERO CLIENT])</f>
        <v>#N/A</v>
      </c>
      <c r="B523" s="48" t="e" cm="1">
        <f t="array" ref="B523">_xlfn.XLOOKUP(Tableau210[[#This Row],[NOM]]&amp;Tableau210[[#This Row],[REPERE BUTA]],[6]!Tableau16[POSTE TECHNIQUE]&amp;[6]!Tableau16[Repere REF],[6]!Tableau16[NUMERO CLIENT])</f>
        <v>#N/A</v>
      </c>
      <c r="C523" s="48" cm="1">
        <f t="array" ref="C523">_xlfn.XLOOKUP(Tableau210[[#This Row],[NOM]]&amp;Tableau210[[#This Row],[Repere Ubleam]],[7]Sheet1!$C$2:$C$2995&amp;[7]Sheet1!$I$2:$I$2995,[7]Sheet1!$A$2:$A$2995)</f>
        <v>504</v>
      </c>
      <c r="D523" s="48" t="str">
        <f>C523&amp;""</f>
        <v>504</v>
      </c>
      <c r="E523" s="48" t="e">
        <v>#N/A</v>
      </c>
      <c r="F523" s="48" t="e">
        <v>#N/A</v>
      </c>
      <c r="G523" s="187" t="s">
        <v>1432</v>
      </c>
      <c r="H523" s="158" t="s">
        <v>1067</v>
      </c>
      <c r="I523" s="158" t="s">
        <v>80</v>
      </c>
      <c r="J523" s="158" t="s">
        <v>1071</v>
      </c>
      <c r="K523" s="158" t="str">
        <f>_xlfn.XLOOKUP(Tableau210[[#This Row],[NOM]],[8]LUT!$I$5:$I$301,[8]LUT!$N$5:$N$301)</f>
        <v xml:space="preserve">Echangeur </v>
      </c>
      <c r="L523" s="158" t="s">
        <v>83</v>
      </c>
      <c r="M523" s="119"/>
      <c r="N523" s="119" t="s">
        <v>83</v>
      </c>
      <c r="O523" s="119"/>
      <c r="P523" s="119"/>
      <c r="Q523" s="119"/>
      <c r="R523" s="119"/>
      <c r="S523" s="119"/>
      <c r="T523" s="119"/>
      <c r="U523" s="119"/>
      <c r="V523" s="119"/>
      <c r="W523" s="148">
        <v>50</v>
      </c>
      <c r="X523" s="207" cm="1">
        <f t="array" ref="X5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2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23" s="148">
        <v>20</v>
      </c>
      <c r="AA523" s="207" cm="1">
        <f t="array" ref="AA5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2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23" s="48"/>
      <c r="AD523" s="117" t="s">
        <v>3464</v>
      </c>
      <c r="AE523" s="119"/>
      <c r="AF523" s="181">
        <f>IFERROR(VLOOKUP(Tableau210[[#This Row],[OPERATION]],Tableau4[],5,FALSE),"")</f>
        <v>0</v>
      </c>
      <c r="AG523" s="178" cm="1">
        <f t="array" ref="AG523">IFERROR(
   SUM(
      _xlfn._xlws.FILTER(
         Tableau3[JP],
         (Tableau3[ITEM]=Tableau210[[#This Row],[NOM]])*
         (Tableau3[Rep.]=Tableau210[[#This Row],[REPERE BUTA]])
      )
   ),
0)</f>
        <v>0</v>
      </c>
      <c r="AH523" s="181">
        <f>IFERROR(VLOOKUP(Tableau210[[#This Row],[OPERATION]],Tableau4[],4,FALSE),"")</f>
        <v>2</v>
      </c>
      <c r="AI523" s="178" cm="1">
        <f t="array" ref="AI523">IFERROR(
   SUM(
      _xlfn._xlws.FILTER(
         Tableau3[BP],
         (Tableau3[ITEM]=Tableau210[[#This Row],[NOM]])*
         (Tableau3[Rep.]=Tableau210[[#This Row],[REPERE BUTA]])
      )
   ),
0)</f>
        <v>1</v>
      </c>
      <c r="AJ523" s="181" t="s">
        <v>3466</v>
      </c>
      <c r="AK523" s="178" t="str">
        <f>IF(Tableau210[[#This Row],[NB JP BUTA]]=1,"1 JP","") &amp; IF(Tableau210[[#This Row],[Nb BP BUTA]]=1," 1 BP","") &amp; IF(Tableau210[[#This Row],[Nb BP BUTA]]=2," 2 BP","")</f>
        <v xml:space="preserve"> 1 BP</v>
      </c>
      <c r="AL523" s="117" t="s">
        <v>103</v>
      </c>
      <c r="AM523" s="117">
        <f>IFERROR(+VLOOKUP(AY523,Tiges!$G$4:$I$569,3,FALSE),"")</f>
        <v>27</v>
      </c>
      <c r="AN523" s="48"/>
      <c r="AO523" s="117">
        <v>4</v>
      </c>
      <c r="AP523" s="177" cm="1">
        <f t="array" ref="AP5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23" s="117" t="s">
        <v>2161</v>
      </c>
      <c r="AS523" s="177" t="str" cm="1">
        <f t="array" ref="AS5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523" s="117" t="s">
        <v>1123</v>
      </c>
      <c r="AV523" s="177" t="str" cm="1">
        <f t="array" ref="AV5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3" s="117"/>
      <c r="AY523" s="117" cm="1">
        <f t="array" ref="AY523">IFERROR(_xlfn.XLOOKUP(Tableau210[[#This Row],[DN DONNEES BUTA ]]&amp;Tableau210[[#This Row],[PN DONNEES BUTA]],Tiges!$B$4:$B$79&amp;Tiges!$C$4:$C$79,Tiges!$G$4:$G$79),"")</f>
        <v>16</v>
      </c>
      <c r="AZ523" s="117"/>
      <c r="BA523" s="117" cm="1">
        <f t="array" ref="BA523">IFERROR(_xlfn.XLOOKUP(Tableau210[[#This Row],[DN DONNEES BUTA ]]&amp;Tableau210[[#This Row],[PN DONNEES BUTA]],Tiges!$B$4:$B$79&amp;Tiges!$C$4:$C$79,Tiges!$H$4:$H$79),"")</f>
        <v>90</v>
      </c>
      <c r="BB523" s="117"/>
      <c r="BC523" s="182">
        <f>IFERROR(VLOOKUP(Tableau210[[#This Row],[OPERATION]],Tableau4[],2,FALSE),"")</f>
        <v>3</v>
      </c>
      <c r="BD523" s="178" cm="1">
        <f t="array" ref="BD523">IFERROR(
   SUM(
      _xlfn._xlws.FILTER(
         Tableau3[Nb Platinage Joint],
         (Tableau3[ITEM]=Tableau210[[#This Row],[NOM]])*
         (Tableau3[Rep.]=Tableau210[[#This Row],[REPERE BUTA]])
      )
   ),
0)</f>
        <v>1</v>
      </c>
      <c r="BE523" s="182">
        <f>IFERROR(VLOOKUP(Tableau210[[#This Row],[OPERATION]],Tableau4[],3,FALSE),"")</f>
        <v>1</v>
      </c>
      <c r="BF523" s="178" cm="1">
        <f t="array" ref="BF523">IFERROR(
   SUM(
      _xlfn._xlws.FILTER(
         Tableau3[Joint Définitif Nb],
         (Tableau3[ITEM]=Tableau210[[#This Row],[NOM]])*
         (Tableau3[Rep.]=Tableau210[[#This Row],[REPERE BUTA]])
      )
   ),
0)</f>
        <v>1</v>
      </c>
      <c r="BG523" s="117" t="s">
        <v>129</v>
      </c>
      <c r="BH523" s="178" t="str" cm="1">
        <f t="array" ref="BH5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3" s="117" t="s">
        <v>104</v>
      </c>
      <c r="BK523" s="117" t="s">
        <v>2269</v>
      </c>
      <c r="BL523" s="117"/>
      <c r="BM523" s="117" t="s">
        <v>3449</v>
      </c>
      <c r="BN523" s="117"/>
      <c r="BO523" s="117"/>
      <c r="BP523" s="158"/>
      <c r="BQ523" s="158"/>
      <c r="BR523" s="158"/>
      <c r="BS523" s="48"/>
      <c r="BT523" s="48"/>
      <c r="BU523" s="48"/>
      <c r="BV523" s="48"/>
      <c r="BW523" s="48"/>
      <c r="BX523" s="48"/>
    </row>
    <row r="524" spans="1:76" ht="15.75" hidden="1" x14ac:dyDescent="0.25">
      <c r="A524" s="48" t="e" cm="1">
        <f t="array" ref="A524">_xlfn.XLOOKUP(Tableau210[[#This Row],[NOM]]&amp;Tableau210[[#This Row],[REPERE BUTA]],[6]!Tableau16[POSTE TECHNIQUE]&amp;[6]!Tableau16[Repere ADM],[6]!Tableau16[NUMERO CLIENT])</f>
        <v>#N/A</v>
      </c>
      <c r="B524" s="48" t="e" cm="1">
        <f t="array" ref="B524">_xlfn.XLOOKUP(Tableau210[[#This Row],[NOM]]&amp;Tableau210[[#This Row],[REPERE BUTA]],[6]!Tableau16[POSTE TECHNIQUE]&amp;[6]!Tableau16[Repere REF],[6]!Tableau16[NUMERO CLIENT])</f>
        <v>#N/A</v>
      </c>
      <c r="C524" s="48" cm="1">
        <f t="array" ref="C524">_xlfn.XLOOKUP(Tableau210[[#This Row],[NOM]]&amp;Tableau210[[#This Row],[Repere Ubleam]],[7]Sheet1!$C$2:$C$2995&amp;[7]Sheet1!$I$2:$I$2995,[7]Sheet1!$A$2:$A$2995)</f>
        <v>505</v>
      </c>
      <c r="D524" s="48" t="str">
        <f>C524&amp;""</f>
        <v>505</v>
      </c>
      <c r="E524" s="48" t="e">
        <v>#N/A</v>
      </c>
      <c r="F524" s="48" t="e">
        <v>#N/A</v>
      </c>
      <c r="G524" s="186" t="s">
        <v>1432</v>
      </c>
      <c r="H524" s="158" t="s">
        <v>1067</v>
      </c>
      <c r="I524" s="158" t="s">
        <v>80</v>
      </c>
      <c r="J524" s="158" t="s">
        <v>1071</v>
      </c>
      <c r="K524" s="158" t="str">
        <f>_xlfn.XLOOKUP(Tableau210[[#This Row],[NOM]],[8]LUT!$I$5:$I$301,[8]LUT!$N$5:$N$301)</f>
        <v xml:space="preserve">Echangeur </v>
      </c>
      <c r="L524" s="158" t="s">
        <v>75</v>
      </c>
      <c r="M524" s="119"/>
      <c r="N524" s="119" t="s">
        <v>75</v>
      </c>
      <c r="O524" s="119"/>
      <c r="P524" s="119"/>
      <c r="Q524" s="119"/>
      <c r="R524" s="119"/>
      <c r="S524" s="119"/>
      <c r="T524" s="119"/>
      <c r="U524" s="119"/>
      <c r="V524" s="119"/>
      <c r="W524" s="148">
        <v>50</v>
      </c>
      <c r="X524" s="207" cm="1">
        <f t="array" ref="X5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2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24" s="148">
        <v>20</v>
      </c>
      <c r="AA524" s="207" cm="1">
        <f t="array" ref="AA5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2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24" s="48"/>
      <c r="AD524" s="117" t="s">
        <v>2197</v>
      </c>
      <c r="AE524" s="119"/>
      <c r="AF524" s="181">
        <f>IFERROR(VLOOKUP(Tableau210[[#This Row],[OPERATION]],Tableau4[],5,FALSE),"")</f>
        <v>0</v>
      </c>
      <c r="AG524" s="178" cm="1">
        <f t="array" ref="AG524">IFERROR(
   SUM(
      _xlfn._xlws.FILTER(
         Tableau3[JP],
         (Tableau3[ITEM]=Tableau210[[#This Row],[NOM]])*
         (Tableau3[Rep.]=Tableau210[[#This Row],[REPERE BUTA]])
      )
   ),
0)</f>
        <v>0</v>
      </c>
      <c r="AH524" s="181">
        <f>IFERROR(VLOOKUP(Tableau210[[#This Row],[OPERATION]],Tableau4[],4,FALSE),"")</f>
        <v>1</v>
      </c>
      <c r="AI524" s="178" cm="1">
        <f t="array" ref="AI524">IFERROR(
   SUM(
      _xlfn._xlws.FILTER(
         Tableau3[BP],
         (Tableau3[ITEM]=Tableau210[[#This Row],[NOM]])*
         (Tableau3[Rep.]=Tableau210[[#This Row],[REPERE BUTA]])
      )
   ),
0)</f>
        <v>1</v>
      </c>
      <c r="AJ524" s="181" t="str">
        <f>IF(Tableau210[[#This Row],[NB JP EMIS]]=1,"1 JP","") &amp; IF(Tableau210[[#This Row],[NB BP EMIS]]=1," 1 BP","")</f>
        <v xml:space="preserve"> 1 BP</v>
      </c>
      <c r="AK524" s="178" t="str">
        <f>IF(Tableau210[[#This Row],[NB JP BUTA]]=1,"1 JP","") &amp; IF(Tableau210[[#This Row],[Nb BP BUTA]]=1," 1 BP","") &amp; IF(Tableau210[[#This Row],[Nb BP BUTA]]=2," 2 BP","")</f>
        <v xml:space="preserve"> 1 BP</v>
      </c>
      <c r="AL524" s="117" t="s">
        <v>103</v>
      </c>
      <c r="AM524" s="117">
        <f>IFERROR(+VLOOKUP(AY524,Tiges!$G$4:$I$569,3,FALSE),"")</f>
        <v>27</v>
      </c>
      <c r="AN524" s="48"/>
      <c r="AO524" s="117">
        <v>4</v>
      </c>
      <c r="AP524" s="177" cm="1">
        <f t="array" ref="AP5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24" s="117" t="s">
        <v>2161</v>
      </c>
      <c r="AS524" s="177" t="str" cm="1">
        <f t="array" ref="AS5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524" s="117" t="s">
        <v>1123</v>
      </c>
      <c r="AV524" s="177" t="str" cm="1">
        <f t="array" ref="AV5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4" s="117"/>
      <c r="AY524" s="117" cm="1">
        <f t="array" ref="AY524">IFERROR(_xlfn.XLOOKUP(Tableau210[[#This Row],[DN DONNEES BUTA ]]&amp;Tableau210[[#This Row],[PN DONNEES BUTA]],Tiges!$B$4:$B$79&amp;Tiges!$C$4:$C$79,Tiges!$G$4:$G$79),"")</f>
        <v>16</v>
      </c>
      <c r="AZ524" s="117"/>
      <c r="BA524" s="117" cm="1">
        <f t="array" ref="BA524">IFERROR(_xlfn.XLOOKUP(Tableau210[[#This Row],[DN DONNEES BUTA ]]&amp;Tableau210[[#This Row],[PN DONNEES BUTA]],Tiges!$B$4:$B$79&amp;Tiges!$C$4:$C$79,Tiges!$H$4:$H$79),"")</f>
        <v>90</v>
      </c>
      <c r="BB524" s="117"/>
      <c r="BC524" s="182">
        <f>IFERROR(VLOOKUP(Tableau210[[#This Row],[OPERATION]],Tableau4[],2,FALSE),"")</f>
        <v>1</v>
      </c>
      <c r="BD524" s="178" cm="1">
        <f t="array" ref="BD524">IFERROR(
   SUM(
      _xlfn._xlws.FILTER(
         Tableau3[Nb Platinage Joint],
         (Tableau3[ITEM]=Tableau210[[#This Row],[NOM]])*
         (Tableau3[Rep.]=Tableau210[[#This Row],[REPERE BUTA]])
      )
   ),
0)</f>
        <v>1</v>
      </c>
      <c r="BE524" s="182">
        <f>IFERROR(VLOOKUP(Tableau210[[#This Row],[OPERATION]],Tableau4[],3,FALSE),"")</f>
        <v>1</v>
      </c>
      <c r="BF524" s="178" cm="1">
        <f t="array" ref="BF524">IFERROR(
   SUM(
      _xlfn._xlws.FILTER(
         Tableau3[Joint Définitif Nb],
         (Tableau3[ITEM]=Tableau210[[#This Row],[NOM]])*
         (Tableau3[Rep.]=Tableau210[[#This Row],[REPERE BUTA]])
      )
   ),
0)</f>
        <v>1</v>
      </c>
      <c r="BG524" s="117" t="s">
        <v>129</v>
      </c>
      <c r="BH524" s="178" t="str" cm="1">
        <f t="array" ref="BH5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4" s="117" t="s">
        <v>104</v>
      </c>
      <c r="BK524" s="117" t="s">
        <v>2269</v>
      </c>
      <c r="BL524" s="167" t="s">
        <v>2380</v>
      </c>
      <c r="BM524" s="167"/>
      <c r="BN524" s="117"/>
      <c r="BO524" s="117"/>
      <c r="BP524" s="158"/>
      <c r="BQ524" s="158"/>
      <c r="BR524" s="158"/>
      <c r="BS524" s="48"/>
      <c r="BT524" s="48"/>
      <c r="BU524" s="48"/>
      <c r="BV524" s="48"/>
      <c r="BW524" s="48"/>
      <c r="BX524" s="48"/>
    </row>
    <row r="525" spans="1:76" ht="15.75" hidden="1" x14ac:dyDescent="0.25">
      <c r="A525" s="48" t="e" cm="1">
        <f t="array" ref="A525">_xlfn.XLOOKUP(Tableau210[[#This Row],[NOM]]&amp;Tableau210[[#This Row],[REPERE BUTA]],[6]!Tableau16[POSTE TECHNIQUE]&amp;[6]!Tableau16[Repere ADM],[6]!Tableau16[NUMERO CLIENT])</f>
        <v>#N/A</v>
      </c>
      <c r="B525" s="48" t="e" cm="1">
        <f t="array" ref="B525">_xlfn.XLOOKUP(Tableau210[[#This Row],[NOM]]&amp;Tableau210[[#This Row],[REPERE BUTA]],[6]!Tableau16[POSTE TECHNIQUE]&amp;[6]!Tableau16[Repere REF],[6]!Tableau16[NUMERO CLIENT])</f>
        <v>#N/A</v>
      </c>
      <c r="C525" s="48" cm="1">
        <f t="array" ref="C525">_xlfn.XLOOKUP(Tableau210[[#This Row],[NOM]]&amp;Tableau210[[#This Row],[Repere Ubleam]],[7]Sheet1!$C$2:$C$2995&amp;[7]Sheet1!$I$2:$I$2995,[7]Sheet1!$A$2:$A$2995)</f>
        <v>506</v>
      </c>
      <c r="D525" s="48" t="str">
        <f>C525&amp;""</f>
        <v>506</v>
      </c>
      <c r="E525" s="48" t="e">
        <v>#N/A</v>
      </c>
      <c r="F525" s="48" t="e">
        <v>#N/A</v>
      </c>
      <c r="G525" s="186" t="s">
        <v>1432</v>
      </c>
      <c r="H525" s="158" t="s">
        <v>1067</v>
      </c>
      <c r="I525" s="158" t="s">
        <v>80</v>
      </c>
      <c r="J525" s="158" t="s">
        <v>1071</v>
      </c>
      <c r="K525" s="158" t="str">
        <f>_xlfn.XLOOKUP(Tableau210[[#This Row],[NOM]],[8]LUT!$I$5:$I$301,[8]LUT!$N$5:$N$301)</f>
        <v xml:space="preserve">Echangeur </v>
      </c>
      <c r="L525" s="158" t="s">
        <v>70</v>
      </c>
      <c r="M525" s="119"/>
      <c r="N525" s="119" t="s">
        <v>70</v>
      </c>
      <c r="O525" s="119"/>
      <c r="P525" s="119"/>
      <c r="Q525" s="119"/>
      <c r="R525" s="119"/>
      <c r="S525" s="119"/>
      <c r="T525" s="119"/>
      <c r="U525" s="119"/>
      <c r="V525" s="119"/>
      <c r="W525" s="148">
        <v>50</v>
      </c>
      <c r="X525" s="207" cm="1">
        <f t="array" ref="X5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2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25" s="148">
        <v>20</v>
      </c>
      <c r="AA525" s="207" cm="1">
        <f t="array" ref="AA5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2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25" s="48"/>
      <c r="AD525" s="117" t="s">
        <v>2197</v>
      </c>
      <c r="AE525" s="119"/>
      <c r="AF525" s="181">
        <f>IFERROR(VLOOKUP(Tableau210[[#This Row],[OPERATION]],Tableau4[],5,FALSE),"")</f>
        <v>0</v>
      </c>
      <c r="AG525" s="178" cm="1">
        <f t="array" ref="AG525">IFERROR(
   SUM(
      _xlfn._xlws.FILTER(
         Tableau3[JP],
         (Tableau3[ITEM]=Tableau210[[#This Row],[NOM]])*
         (Tableau3[Rep.]=Tableau210[[#This Row],[REPERE BUTA]])
      )
   ),
0)</f>
        <v>0</v>
      </c>
      <c r="AH525" s="181">
        <f>IFERROR(VLOOKUP(Tableau210[[#This Row],[OPERATION]],Tableau4[],4,FALSE),"")</f>
        <v>1</v>
      </c>
      <c r="AI525" s="178" cm="1">
        <f t="array" ref="AI525">IFERROR(
   SUM(
      _xlfn._xlws.FILTER(
         Tableau3[BP],
         (Tableau3[ITEM]=Tableau210[[#This Row],[NOM]])*
         (Tableau3[Rep.]=Tableau210[[#This Row],[REPERE BUTA]])
      )
   ),
0)</f>
        <v>1</v>
      </c>
      <c r="AJ525" s="181" t="str">
        <f>IF(Tableau210[[#This Row],[NB JP EMIS]]=1,"1 JP","") &amp; IF(Tableau210[[#This Row],[NB BP EMIS]]=1," 1 BP","")</f>
        <v xml:space="preserve"> 1 BP</v>
      </c>
      <c r="AK525" s="178" t="str">
        <f>IF(Tableau210[[#This Row],[NB JP BUTA]]=1,"1 JP","") &amp; IF(Tableau210[[#This Row],[Nb BP BUTA]]=1," 1 BP","") &amp; IF(Tableau210[[#This Row],[Nb BP BUTA]]=2," 2 BP","")</f>
        <v xml:space="preserve"> 1 BP</v>
      </c>
      <c r="AL525" s="117" t="s">
        <v>103</v>
      </c>
      <c r="AM525" s="117">
        <f>IFERROR(+VLOOKUP(AY525,Tiges!$G$4:$I$569,3,FALSE),"")</f>
        <v>27</v>
      </c>
      <c r="AN525" s="48"/>
      <c r="AO525" s="117">
        <v>4</v>
      </c>
      <c r="AP525" s="177" cm="1">
        <f t="array" ref="AP5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25" s="117" t="s">
        <v>2161</v>
      </c>
      <c r="AS525" s="177" t="str" cm="1">
        <f t="array" ref="AS5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525" s="117" t="s">
        <v>1123</v>
      </c>
      <c r="AV525" s="177" t="str" cm="1">
        <f t="array" ref="AV5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5" s="117"/>
      <c r="AY525" s="117" cm="1">
        <f t="array" ref="AY525">IFERROR(_xlfn.XLOOKUP(Tableau210[[#This Row],[DN DONNEES BUTA ]]&amp;Tableau210[[#This Row],[PN DONNEES BUTA]],Tiges!$B$4:$B$79&amp;Tiges!$C$4:$C$79,Tiges!$G$4:$G$79),"")</f>
        <v>16</v>
      </c>
      <c r="AZ525" s="117"/>
      <c r="BA525" s="117" cm="1">
        <f t="array" ref="BA525">IFERROR(_xlfn.XLOOKUP(Tableau210[[#This Row],[DN DONNEES BUTA ]]&amp;Tableau210[[#This Row],[PN DONNEES BUTA]],Tiges!$B$4:$B$79&amp;Tiges!$C$4:$C$79,Tiges!$H$4:$H$79),"")</f>
        <v>90</v>
      </c>
      <c r="BB525" s="117"/>
      <c r="BC525" s="182">
        <f>IFERROR(VLOOKUP(Tableau210[[#This Row],[OPERATION]],Tableau4[],2,FALSE),"")</f>
        <v>1</v>
      </c>
      <c r="BD525" s="178" cm="1">
        <f t="array" ref="BD525">IFERROR(
   SUM(
      _xlfn._xlws.FILTER(
         Tableau3[Nb Platinage Joint],
         (Tableau3[ITEM]=Tableau210[[#This Row],[NOM]])*
         (Tableau3[Rep.]=Tableau210[[#This Row],[REPERE BUTA]])
      )
   ),
0)</f>
        <v>1</v>
      </c>
      <c r="BE525" s="182">
        <f>IFERROR(VLOOKUP(Tableau210[[#This Row],[OPERATION]],Tableau4[],3,FALSE),"")</f>
        <v>1</v>
      </c>
      <c r="BF525" s="178" cm="1">
        <f t="array" ref="BF525">IFERROR(
   SUM(
      _xlfn._xlws.FILTER(
         Tableau3[Joint Définitif Nb],
         (Tableau3[ITEM]=Tableau210[[#This Row],[NOM]])*
         (Tableau3[Rep.]=Tableau210[[#This Row],[REPERE BUTA]])
      )
   ),
0)</f>
        <v>1</v>
      </c>
      <c r="BG525" s="117" t="s">
        <v>129</v>
      </c>
      <c r="BH525" s="178" t="str" cm="1">
        <f t="array" ref="BH5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5" s="117" t="s">
        <v>104</v>
      </c>
      <c r="BK525" s="117" t="s">
        <v>2269</v>
      </c>
      <c r="BL525" s="167" t="s">
        <v>2380</v>
      </c>
      <c r="BM525" s="167"/>
      <c r="BN525" s="117"/>
      <c r="BO525" s="117"/>
      <c r="BP525" s="158"/>
      <c r="BQ525" s="158"/>
      <c r="BR525" s="158"/>
      <c r="BS525" s="48"/>
      <c r="BT525" s="48"/>
      <c r="BU525" s="48"/>
      <c r="BV525" s="48"/>
      <c r="BW525" s="48"/>
      <c r="BX525" s="48"/>
    </row>
    <row r="526" spans="1:76" ht="15.75" hidden="1" x14ac:dyDescent="0.25">
      <c r="A526" s="48" t="e" cm="1">
        <f t="array" ref="A526">_xlfn.XLOOKUP(Tableau210[[#This Row],[NOM]]&amp;Tableau210[[#This Row],[REPERE BUTA]],[6]!Tableau16[POSTE TECHNIQUE]&amp;[6]!Tableau16[Repere ADM],[6]!Tableau16[NUMERO CLIENT])</f>
        <v>#N/A</v>
      </c>
      <c r="B526" s="48" t="e" cm="1">
        <f t="array" ref="B526">_xlfn.XLOOKUP(Tableau210[[#This Row],[NOM]]&amp;Tableau210[[#This Row],[REPERE BUTA]],[6]!Tableau16[POSTE TECHNIQUE]&amp;[6]!Tableau16[Repere REF],[6]!Tableau16[NUMERO CLIENT])</f>
        <v>#N/A</v>
      </c>
      <c r="C526" s="48" cm="1">
        <f t="array" ref="C526">_xlfn.XLOOKUP(Tableau210[[#This Row],[NOM]]&amp;Tableau210[[#This Row],[Repere Ubleam]],[7]Sheet1!$C$2:$C$2995&amp;[7]Sheet1!$I$2:$I$2995,[7]Sheet1!$A$2:$A$2995)</f>
        <v>507</v>
      </c>
      <c r="D526" s="48" t="str">
        <f>C526&amp;""</f>
        <v>507</v>
      </c>
      <c r="E526" s="48" t="e">
        <v>#N/A</v>
      </c>
      <c r="F526" s="48" t="e">
        <v>#N/A</v>
      </c>
      <c r="G526" s="187" t="s">
        <v>1434</v>
      </c>
      <c r="H526" s="158" t="s">
        <v>1067</v>
      </c>
      <c r="I526" s="158" t="s">
        <v>80</v>
      </c>
      <c r="J526" s="158" t="s">
        <v>1071</v>
      </c>
      <c r="K526" s="158" t="str">
        <f>_xlfn.XLOOKUP(Tableau210[[#This Row],[NOM]],[8]LUT!$I$5:$I$301,[8]LUT!$N$5:$N$301)</f>
        <v xml:space="preserve">Echangeur </v>
      </c>
      <c r="L526" s="158" t="s">
        <v>73</v>
      </c>
      <c r="M526" s="158"/>
      <c r="N526" s="158" t="s">
        <v>73</v>
      </c>
      <c r="O526" s="158"/>
      <c r="P526" s="158"/>
      <c r="Q526" s="158"/>
      <c r="R526" s="158"/>
      <c r="S526" s="158"/>
      <c r="T526" s="158"/>
      <c r="U526" s="158"/>
      <c r="V526" s="158"/>
      <c r="W526" s="175">
        <v>300</v>
      </c>
      <c r="X526" s="208" cm="1">
        <f t="array" ref="X5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526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26" s="175">
        <v>20</v>
      </c>
      <c r="AA526" s="208" cm="1">
        <f t="array" ref="AA5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26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26" s="159"/>
      <c r="AD526" s="117" t="s">
        <v>2196</v>
      </c>
      <c r="AE526" s="158"/>
      <c r="AF526" s="181">
        <f>IFERROR(VLOOKUP(Tableau210[[#This Row],[OPERATION]],Tableau4[],5,FALSE),"")</f>
        <v>0</v>
      </c>
      <c r="AG526" s="179" cm="1">
        <f t="array" ref="AG526">IFERROR(
   SUM(
      _xlfn._xlws.FILTER(
         Tableau3[JP],
         (Tableau3[ITEM]=Tableau210[[#This Row],[NOM]])*
         (Tableau3[Rep.]=Tableau210[[#This Row],[REPERE BUTA]])
      )
   ),
0)</f>
        <v>0</v>
      </c>
      <c r="AH526" s="181">
        <f>IFERROR(VLOOKUP(Tableau210[[#This Row],[OPERATION]],Tableau4[],4,FALSE),"")</f>
        <v>0</v>
      </c>
      <c r="AI526" s="179" cm="1">
        <f t="array" ref="AI526">IFERROR(
   SUM(
      _xlfn._xlws.FILTER(
         Tableau3[BP],
         (Tableau3[ITEM]=Tableau210[[#This Row],[NOM]])*
         (Tableau3[Rep.]=Tableau210[[#This Row],[REPERE BUTA]])
      )
   ),
0)</f>
        <v>0</v>
      </c>
      <c r="AJ526" s="183" t="str">
        <f>IF(Tableau210[[#This Row],[NB JP EMIS]]=1,"1 JP","") &amp; IF(Tableau210[[#This Row],[NB BP EMIS]]=1," 1 BP","")</f>
        <v/>
      </c>
      <c r="AK526" s="179" t="str">
        <f>IF(Tableau210[[#This Row],[NB JP BUTA]]=1,"1 JP","") &amp; IF(Tableau210[[#This Row],[Nb BP BUTA]]=1," 1 BP","") &amp; IF(Tableau210[[#This Row],[Nb BP BUTA]]=2," 2 BP","")</f>
        <v/>
      </c>
      <c r="AL526" s="118" t="s">
        <v>2527</v>
      </c>
      <c r="AM526" s="118">
        <f>IFERROR(+VLOOKUP(AY526,Tiges!$G$4:$I$569,3,FALSE),"")</f>
        <v>36</v>
      </c>
      <c r="AN526" s="159"/>
      <c r="AO526" s="118">
        <v>12</v>
      </c>
      <c r="AP526" s="180" cm="1">
        <f t="array" ref="AP5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26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26" s="118" t="s">
        <v>2273</v>
      </c>
      <c r="AS526" s="180" cm="1">
        <f t="array" ref="AS5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26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526" s="118" t="s">
        <v>1123</v>
      </c>
      <c r="AV526" s="180" t="str" cm="1">
        <f t="array" ref="AV5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26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6" s="118"/>
      <c r="AY526" s="118" cm="1">
        <f t="array" ref="AY526">IFERROR(_xlfn.XLOOKUP(Tableau210[[#This Row],[DN DONNEES BUTA ]]&amp;Tableau210[[#This Row],[PN DONNEES BUTA]],Tiges!$B$4:$B$79&amp;Tiges!$C$4:$C$79,Tiges!$G$4:$G$79),"")</f>
        <v>22</v>
      </c>
      <c r="AZ526" s="118"/>
      <c r="BA526" s="118" cm="1">
        <f t="array" ref="BA526">IFERROR(_xlfn.XLOOKUP(Tableau210[[#This Row],[DN DONNEES BUTA ]]&amp;Tableau210[[#This Row],[PN DONNEES BUTA]],Tiges!$B$4:$B$79&amp;Tiges!$C$4:$C$79,Tiges!$H$4:$H$79),"")</f>
        <v>130</v>
      </c>
      <c r="BB526" s="118"/>
      <c r="BC526" s="182">
        <f>IFERROR(VLOOKUP(Tableau210[[#This Row],[OPERATION]],Tableau4[],2,FALSE),"")</f>
        <v>0</v>
      </c>
      <c r="BD526" s="180" cm="1">
        <f t="array" ref="BD526">IFERROR(
   SUM(
      _xlfn._xlws.FILTER(
         Tableau3[Nb Platinage Joint],
         (Tableau3[ITEM]=Tableau210[[#This Row],[NOM]])*
         (Tableau3[Rep.]=Tableau210[[#This Row],[REPERE BUTA]])
      )
   ),
0)</f>
        <v>0</v>
      </c>
      <c r="BE526" s="182">
        <f>IFERROR(VLOOKUP(Tableau210[[#This Row],[OPERATION]],Tableau4[],3,FALSE),"")</f>
        <v>1</v>
      </c>
      <c r="BF526" s="180" cm="1">
        <f t="array" ref="BF526">IFERROR(
   SUM(
      _xlfn._xlws.FILTER(
         Tableau3[Joint Définitif Nb],
         (Tableau3[ITEM]=Tableau210[[#This Row],[NOM]])*
         (Tableau3[Rep.]=Tableau210[[#This Row],[REPERE BUTA]])
      )
   ),
0)</f>
        <v>1</v>
      </c>
      <c r="BG526" s="118" t="s">
        <v>129</v>
      </c>
      <c r="BH526" s="180" t="str" cm="1">
        <f t="array" ref="BH5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26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6" s="118" t="s">
        <v>2268</v>
      </c>
      <c r="BK526" s="118" t="s">
        <v>2269</v>
      </c>
      <c r="BL526" s="167" t="s">
        <v>2380</v>
      </c>
      <c r="BM526" s="210"/>
      <c r="BN526" s="118"/>
      <c r="BO526" s="118"/>
      <c r="BP526" s="158"/>
      <c r="BQ526" s="158"/>
      <c r="BR526" s="158"/>
      <c r="BS526" s="159"/>
      <c r="BT526" s="159"/>
      <c r="BU526" s="159"/>
      <c r="BV526" s="159"/>
      <c r="BW526" s="159"/>
      <c r="BX526" s="159"/>
    </row>
    <row r="527" spans="1:76" ht="15.75" hidden="1" x14ac:dyDescent="0.25">
      <c r="A527" s="48" t="e" cm="1">
        <f t="array" ref="A527">_xlfn.XLOOKUP(Tableau210[[#This Row],[NOM]]&amp;Tableau210[[#This Row],[REPERE BUTA]],[6]!Tableau16[POSTE TECHNIQUE]&amp;[6]!Tableau16[Repere ADM],[6]!Tableau16[NUMERO CLIENT])</f>
        <v>#N/A</v>
      </c>
      <c r="B527" s="48" t="e" cm="1">
        <f t="array" ref="B527">_xlfn.XLOOKUP(Tableau210[[#This Row],[NOM]]&amp;Tableau210[[#This Row],[REPERE BUTA]],[6]!Tableau16[POSTE TECHNIQUE]&amp;[6]!Tableau16[Repere REF],[6]!Tableau16[NUMERO CLIENT])</f>
        <v>#N/A</v>
      </c>
      <c r="C527" s="48" cm="1">
        <f t="array" ref="C527">_xlfn.XLOOKUP(Tableau210[[#This Row],[NOM]]&amp;Tableau210[[#This Row],[Repere Ubleam]],[7]Sheet1!$C$2:$C$2995&amp;[7]Sheet1!$I$2:$I$2995,[7]Sheet1!$A$2:$A$2995)</f>
        <v>508</v>
      </c>
      <c r="D527" s="48" t="str">
        <f>C527&amp;""</f>
        <v>508</v>
      </c>
      <c r="E527" s="48" t="e">
        <v>#N/A</v>
      </c>
      <c r="F527" s="48" t="e">
        <v>#N/A</v>
      </c>
      <c r="G527" s="187" t="s">
        <v>1434</v>
      </c>
      <c r="H527" s="158" t="s">
        <v>1067</v>
      </c>
      <c r="I527" s="158" t="s">
        <v>80</v>
      </c>
      <c r="J527" s="158" t="s">
        <v>1071</v>
      </c>
      <c r="K527" s="158" t="str">
        <f>_xlfn.XLOOKUP(Tableau210[[#This Row],[NOM]],[8]LUT!$I$5:$I$301,[8]LUT!$N$5:$N$301)</f>
        <v xml:space="preserve">Echangeur </v>
      </c>
      <c r="L527" s="158" t="s">
        <v>83</v>
      </c>
      <c r="M527" s="119"/>
      <c r="N527" s="119" t="s">
        <v>83</v>
      </c>
      <c r="O527" s="119"/>
      <c r="P527" s="119"/>
      <c r="Q527" s="119"/>
      <c r="R527" s="119"/>
      <c r="S527" s="119"/>
      <c r="T527" s="119"/>
      <c r="U527" s="119"/>
      <c r="V527" s="119"/>
      <c r="W527" s="148" t="s">
        <v>1118</v>
      </c>
      <c r="X527" s="207" cm="1">
        <f t="array" ref="X5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350</v>
      </c>
      <c r="Y52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27" s="148" t="s">
        <v>3424</v>
      </c>
      <c r="AA527" s="207" cm="1">
        <f t="array" ref="AA5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2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27" s="48"/>
      <c r="AD527" s="117" t="s">
        <v>2197</v>
      </c>
      <c r="AE527" s="119"/>
      <c r="AF527" s="181">
        <f>IFERROR(VLOOKUP(Tableau210[[#This Row],[OPERATION]],Tableau4[],5,FALSE),"")</f>
        <v>0</v>
      </c>
      <c r="AG527" s="178" cm="1">
        <f t="array" ref="AG527">IFERROR(
   SUM(
      _xlfn._xlws.FILTER(
         Tableau3[JP],
         (Tableau3[ITEM]=Tableau210[[#This Row],[NOM]])*
         (Tableau3[Rep.]=Tableau210[[#This Row],[REPERE BUTA]])
      )
   ),
0)</f>
        <v>0</v>
      </c>
      <c r="AH527" s="181">
        <f>IFERROR(VLOOKUP(Tableau210[[#This Row],[OPERATION]],Tableau4[],4,FALSE),"")</f>
        <v>1</v>
      </c>
      <c r="AI527" s="178" cm="1">
        <f t="array" ref="AI527">IFERROR(
   SUM(
      _xlfn._xlws.FILTER(
         Tableau3[BP],
         (Tableau3[ITEM]=Tableau210[[#This Row],[NOM]])*
         (Tableau3[Rep.]=Tableau210[[#This Row],[REPERE BUTA]])
      )
   ),
0)</f>
        <v>1</v>
      </c>
      <c r="AJ527" s="181" t="str">
        <f>IF(Tableau210[[#This Row],[NB JP EMIS]]=1,"1 JP","") &amp; IF(Tableau210[[#This Row],[NB BP EMIS]]=1," 1 BP","")</f>
        <v xml:space="preserve"> 1 BP</v>
      </c>
      <c r="AK527" s="178" t="str">
        <f>IF(Tableau210[[#This Row],[NB JP BUTA]]=1,"1 JP","") &amp; IF(Tableau210[[#This Row],[Nb BP BUTA]]=1," 1 BP","") &amp; IF(Tableau210[[#This Row],[Nb BP BUTA]]=2," 2 BP","")</f>
        <v xml:space="preserve"> 1 BP</v>
      </c>
      <c r="AL527" s="117" t="s">
        <v>2527</v>
      </c>
      <c r="AM527" s="117">
        <f>IFERROR(+VLOOKUP(AY527,Tiges!$G$4:$I$569,3,FALSE),"")</f>
        <v>41</v>
      </c>
      <c r="AN527" s="48"/>
      <c r="AO527" s="117">
        <v>12</v>
      </c>
      <c r="AP527" s="177" cm="1">
        <f t="array" ref="AP5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5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27" s="117" t="s">
        <v>2292</v>
      </c>
      <c r="AS527" s="177" t="str" cm="1">
        <f t="array" ref="AS5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M27x150</v>
      </c>
      <c r="AT5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M27x170</v>
      </c>
      <c r="AU527" s="117" t="s">
        <v>1123</v>
      </c>
      <c r="AV527" s="177" t="str" cm="1">
        <f t="array" ref="AV5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7" s="117"/>
      <c r="AY527" s="117" cm="1">
        <f t="array" ref="AY527">IFERROR(_xlfn.XLOOKUP(Tableau210[[#This Row],[DN DONNEES BUTA ]]&amp;Tableau210[[#This Row],[PN DONNEES BUTA]],Tiges!$B$4:$B$79&amp;Tiges!$C$4:$C$79,Tiges!$G$4:$G$79),"")</f>
        <v>27</v>
      </c>
      <c r="AZ527" s="117"/>
      <c r="BA527" s="117" cm="1">
        <f t="array" ref="BA527">IFERROR(_xlfn.XLOOKUP(Tableau210[[#This Row],[DN DONNEES BUTA ]]&amp;Tableau210[[#This Row],[PN DONNEES BUTA]],Tiges!$B$4:$B$79&amp;Tiges!$C$4:$C$79,Tiges!$H$4:$H$79),"")</f>
        <v>140</v>
      </c>
      <c r="BB527" s="117"/>
      <c r="BC527" s="182">
        <f>IFERROR(VLOOKUP(Tableau210[[#This Row],[OPERATION]],Tableau4[],2,FALSE),"")</f>
        <v>1</v>
      </c>
      <c r="BD527" s="177" cm="1">
        <f t="array" ref="BD527">IFERROR(
   SUM(
      _xlfn._xlws.FILTER(
         Tableau3[Nb Platinage Joint],
         (Tableau3[ITEM]=Tableau210[[#This Row],[NOM]])*
         (Tableau3[Rep.]=Tableau210[[#This Row],[REPERE BUTA]])
      )
   ),
0)</f>
        <v>1</v>
      </c>
      <c r="BE527" s="182">
        <f>IFERROR(VLOOKUP(Tableau210[[#This Row],[OPERATION]],Tableau4[],3,FALSE),"")</f>
        <v>1</v>
      </c>
      <c r="BF527" s="177" cm="1">
        <f t="array" ref="BF527">IFERROR(
   SUM(
      _xlfn._xlws.FILTER(
         Tableau3[Joint Définitif Nb],
         (Tableau3[ITEM]=Tableau210[[#This Row],[NOM]])*
         (Tableau3[Rep.]=Tableau210[[#This Row],[REPERE BUTA]])
      )
   ),
0)</f>
        <v>1</v>
      </c>
      <c r="BG527" s="117" t="s">
        <v>129</v>
      </c>
      <c r="BH527" s="177" t="str" cm="1">
        <f t="array" ref="BH5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7" s="117" t="s">
        <v>2268</v>
      </c>
      <c r="BK527" s="117" t="s">
        <v>2269</v>
      </c>
      <c r="BL527" s="167" t="s">
        <v>2380</v>
      </c>
      <c r="BM527" s="167"/>
      <c r="BN527" s="117"/>
      <c r="BO527" s="117"/>
      <c r="BP527" s="158"/>
      <c r="BQ527" s="158"/>
      <c r="BR527" s="158"/>
      <c r="BS527" s="48"/>
      <c r="BT527" s="48"/>
      <c r="BU527" s="48"/>
      <c r="BV527" s="48"/>
      <c r="BW527" s="48"/>
      <c r="BX527" s="48"/>
    </row>
    <row r="528" spans="1:76" ht="15.75" hidden="1" x14ac:dyDescent="0.25">
      <c r="A528" s="48" t="e" cm="1">
        <f t="array" ref="A528">_xlfn.XLOOKUP(Tableau210[[#This Row],[NOM]]&amp;Tableau210[[#This Row],[REPERE BUTA]],[6]!Tableau16[POSTE TECHNIQUE]&amp;[6]!Tableau16[Repere ADM],[6]!Tableau16[NUMERO CLIENT])</f>
        <v>#N/A</v>
      </c>
      <c r="B528" s="48" t="e" cm="1">
        <f t="array" ref="B528">_xlfn.XLOOKUP(Tableau210[[#This Row],[NOM]]&amp;Tableau210[[#This Row],[REPERE BUTA]],[6]!Tableau16[POSTE TECHNIQUE]&amp;[6]!Tableau16[Repere REF],[6]!Tableau16[NUMERO CLIENT])</f>
        <v>#N/A</v>
      </c>
      <c r="C528" s="48" cm="1">
        <f t="array" ref="C528">_xlfn.XLOOKUP(Tableau210[[#This Row],[NOM]]&amp;Tableau210[[#This Row],[Repere Ubleam]],[7]Sheet1!$C$2:$C$2995&amp;[7]Sheet1!$I$2:$I$2995,[7]Sheet1!$A$2:$A$2995)</f>
        <v>509</v>
      </c>
      <c r="D528" s="48" t="str">
        <f>C528&amp;""</f>
        <v>509</v>
      </c>
      <c r="E528" s="48" t="e">
        <v>#N/A</v>
      </c>
      <c r="F528" s="48" t="e">
        <v>#N/A</v>
      </c>
      <c r="G528" s="187" t="s">
        <v>1434</v>
      </c>
      <c r="H528" s="158" t="s">
        <v>1067</v>
      </c>
      <c r="I528" s="158" t="s">
        <v>80</v>
      </c>
      <c r="J528" s="158" t="s">
        <v>1071</v>
      </c>
      <c r="K528" s="158" t="str">
        <f>_xlfn.XLOOKUP(Tableau210[[#This Row],[NOM]],[8]LUT!$I$5:$I$301,[8]LUT!$N$5:$N$301)</f>
        <v xml:space="preserve">Echangeur </v>
      </c>
      <c r="L528" s="158" t="s">
        <v>75</v>
      </c>
      <c r="M528" s="119"/>
      <c r="N528" s="119" t="s">
        <v>75</v>
      </c>
      <c r="O528" s="119"/>
      <c r="P528" s="119"/>
      <c r="Q528" s="119"/>
      <c r="R528" s="119"/>
      <c r="S528" s="119"/>
      <c r="T528" s="119"/>
      <c r="U528" s="119"/>
      <c r="V528" s="119"/>
      <c r="W528" s="148">
        <v>100</v>
      </c>
      <c r="X528" s="207" cm="1">
        <f t="array" ref="X5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2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28" s="148">
        <v>20</v>
      </c>
      <c r="AA528" s="207" cm="1">
        <f t="array" ref="AA5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2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28" s="48"/>
      <c r="AD528" s="117" t="s">
        <v>2196</v>
      </c>
      <c r="AE528" s="119"/>
      <c r="AF528" s="181">
        <f>IFERROR(VLOOKUP(Tableau210[[#This Row],[OPERATION]],Tableau4[],5,FALSE),"")</f>
        <v>0</v>
      </c>
      <c r="AG528" s="178" cm="1">
        <f t="array" ref="AG528">IFERROR(
   SUM(
      _xlfn._xlws.FILTER(
         Tableau3[JP],
         (Tableau3[ITEM]=Tableau210[[#This Row],[NOM]])*
         (Tableau3[Rep.]=Tableau210[[#This Row],[REPERE BUTA]])
      )
   ),
0)</f>
        <v>0</v>
      </c>
      <c r="AH528" s="181">
        <f>IFERROR(VLOOKUP(Tableau210[[#This Row],[OPERATION]],Tableau4[],4,FALSE),"")</f>
        <v>0</v>
      </c>
      <c r="AI528" s="178" cm="1">
        <f t="array" ref="AI528">IFERROR(
   SUM(
      _xlfn._xlws.FILTER(
         Tableau3[BP],
         (Tableau3[ITEM]=Tableau210[[#This Row],[NOM]])*
         (Tableau3[Rep.]=Tableau210[[#This Row],[REPERE BUTA]])
      )
   ),
0)</f>
        <v>0</v>
      </c>
      <c r="AJ528" s="181" t="str">
        <f>IF(Tableau210[[#This Row],[NB JP EMIS]]=1,"1 JP","") &amp; IF(Tableau210[[#This Row],[NB BP EMIS]]=1," 1 BP","")</f>
        <v/>
      </c>
      <c r="AK528" s="178" t="str">
        <f>IF(Tableau210[[#This Row],[NB JP BUTA]]=1,"1 JP","") &amp; IF(Tableau210[[#This Row],[Nb BP BUTA]]=1," 1 BP","") &amp; IF(Tableau210[[#This Row],[Nb BP BUTA]]=2," 2 BP","")</f>
        <v/>
      </c>
      <c r="AL528" s="117" t="s">
        <v>2527</v>
      </c>
      <c r="AM528" s="117">
        <f>IFERROR(+VLOOKUP(AY528,Tiges!$G$4:$I$569,3,FALSE),"")</f>
        <v>27</v>
      </c>
      <c r="AN528" s="48"/>
      <c r="AO528" s="117">
        <v>8</v>
      </c>
      <c r="AP528" s="177" cm="1">
        <f t="array" ref="AP5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28" s="117" t="s">
        <v>2163</v>
      </c>
      <c r="AS528" s="177" cm="1">
        <f t="array" ref="AS5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28" s="117" t="s">
        <v>2277</v>
      </c>
      <c r="AV528" s="177" t="str" cm="1">
        <f t="array" ref="AV5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8" s="117"/>
      <c r="AY528" s="117" cm="1">
        <f t="array" ref="AY528">IFERROR(_xlfn.XLOOKUP(Tableau210[[#This Row],[DN DONNEES BUTA ]]&amp;Tableau210[[#This Row],[PN DONNEES BUTA]],Tiges!$B$4:$B$79&amp;Tiges!$C$4:$C$79,Tiges!$G$4:$G$79),"")</f>
        <v>16</v>
      </c>
      <c r="AZ528" s="117"/>
      <c r="BA528" s="117" cm="1">
        <f t="array" ref="BA528">IFERROR(_xlfn.XLOOKUP(Tableau210[[#This Row],[DN DONNEES BUTA ]]&amp;Tableau210[[#This Row],[PN DONNEES BUTA]],Tiges!$B$4:$B$79&amp;Tiges!$C$4:$C$79,Tiges!$H$4:$H$79),"")</f>
        <v>100</v>
      </c>
      <c r="BB528" s="117"/>
      <c r="BC528" s="182">
        <f>IFERROR(VLOOKUP(Tableau210[[#This Row],[OPERATION]],Tableau4[],2,FALSE),"")</f>
        <v>0</v>
      </c>
      <c r="BD528" s="177" cm="1">
        <f t="array" ref="BD528">IFERROR(
   SUM(
      _xlfn._xlws.FILTER(
         Tableau3[Nb Platinage Joint],
         (Tableau3[ITEM]=Tableau210[[#This Row],[NOM]])*
         (Tableau3[Rep.]=Tableau210[[#This Row],[REPERE BUTA]])
      )
   ),
0)</f>
        <v>0</v>
      </c>
      <c r="BE528" s="182">
        <f>IFERROR(VLOOKUP(Tableau210[[#This Row],[OPERATION]],Tableau4[],3,FALSE),"")</f>
        <v>1</v>
      </c>
      <c r="BF528" s="177" cm="1">
        <f t="array" ref="BF528">IFERROR(
   SUM(
      _xlfn._xlws.FILTER(
         Tableau3[Joint Définitif Nb],
         (Tableau3[ITEM]=Tableau210[[#This Row],[NOM]])*
         (Tableau3[Rep.]=Tableau210[[#This Row],[REPERE BUTA]])
      )
   ),
0)</f>
        <v>1</v>
      </c>
      <c r="BG528" s="117" t="s">
        <v>129</v>
      </c>
      <c r="BH528" s="177" t="str" cm="1">
        <f t="array" ref="BH5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2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8" s="117" t="s">
        <v>2268</v>
      </c>
      <c r="BK528" s="117" t="s">
        <v>2269</v>
      </c>
      <c r="BL528" s="167" t="s">
        <v>2380</v>
      </c>
      <c r="BM528" s="167"/>
      <c r="BN528" s="117"/>
      <c r="BO528" s="117"/>
      <c r="BP528" s="158"/>
      <c r="BQ528" s="158"/>
      <c r="BR528" s="158"/>
      <c r="BS528" s="48"/>
      <c r="BT528" s="48"/>
      <c r="BU528" s="48"/>
      <c r="BV528" s="48"/>
      <c r="BW528" s="48"/>
      <c r="BX528" s="48"/>
    </row>
    <row r="529" spans="1:76" ht="15.75" hidden="1" x14ac:dyDescent="0.25">
      <c r="A529" s="48" t="e" cm="1">
        <f t="array" ref="A529">_xlfn.XLOOKUP(Tableau210[[#This Row],[NOM]]&amp;Tableau210[[#This Row],[REPERE BUTA]],[6]!Tableau16[POSTE TECHNIQUE]&amp;[6]!Tableau16[Repere ADM],[6]!Tableau16[NUMERO CLIENT])</f>
        <v>#N/A</v>
      </c>
      <c r="B529" s="48" t="e" cm="1">
        <f t="array" ref="B529">_xlfn.XLOOKUP(Tableau210[[#This Row],[NOM]]&amp;Tableau210[[#This Row],[REPERE BUTA]],[6]!Tableau16[POSTE TECHNIQUE]&amp;[6]!Tableau16[Repere REF],[6]!Tableau16[NUMERO CLIENT])</f>
        <v>#N/A</v>
      </c>
      <c r="C529" s="48" cm="1">
        <f t="array" ref="C529">_xlfn.XLOOKUP(Tableau210[[#This Row],[NOM]]&amp;Tableau210[[#This Row],[Repere Ubleam]],[7]Sheet1!$C$2:$C$2995&amp;[7]Sheet1!$I$2:$I$2995,[7]Sheet1!$A$2:$A$2995)</f>
        <v>510</v>
      </c>
      <c r="D529" s="48" t="str">
        <f>C529&amp;""</f>
        <v>510</v>
      </c>
      <c r="E529" s="48" t="e">
        <v>#N/A</v>
      </c>
      <c r="F529" s="48" t="e">
        <v>#N/A</v>
      </c>
      <c r="G529" s="187" t="s">
        <v>1434</v>
      </c>
      <c r="H529" s="158" t="s">
        <v>1067</v>
      </c>
      <c r="I529" s="158" t="s">
        <v>80</v>
      </c>
      <c r="J529" s="158" t="s">
        <v>1071</v>
      </c>
      <c r="K529" s="158" t="str">
        <f>_xlfn.XLOOKUP(Tableau210[[#This Row],[NOM]],[8]LUT!$I$5:$I$301,[8]LUT!$N$5:$N$301)</f>
        <v xml:space="preserve">Echangeur </v>
      </c>
      <c r="L529" s="158" t="s">
        <v>70</v>
      </c>
      <c r="M529" s="119"/>
      <c r="N529" s="119" t="s">
        <v>70</v>
      </c>
      <c r="O529" s="119"/>
      <c r="P529" s="119"/>
      <c r="Q529" s="119"/>
      <c r="R529" s="119"/>
      <c r="S529" s="119"/>
      <c r="T529" s="119"/>
      <c r="U529" s="119"/>
      <c r="V529" s="119"/>
      <c r="W529" s="148" t="s">
        <v>1118</v>
      </c>
      <c r="X529" s="207" cm="1">
        <f t="array" ref="X5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2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29" s="148" t="s">
        <v>3424</v>
      </c>
      <c r="AA529" s="207" cm="1">
        <f t="array" ref="AA5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2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29" s="48"/>
      <c r="AD529" s="117" t="s">
        <v>2233</v>
      </c>
      <c r="AE529" s="119"/>
      <c r="AF529" s="181">
        <f>IFERROR(VLOOKUP(Tableau210[[#This Row],[OPERATION]],Tableau4[],5,FALSE),"")</f>
        <v>0</v>
      </c>
      <c r="AG529" s="178" cm="1">
        <f t="array" ref="AG529">IFERROR(
   SUM(
      _xlfn._xlws.FILTER(
         Tableau3[JP],
         (Tableau3[ITEM]=Tableau210[[#This Row],[NOM]])*
         (Tableau3[Rep.]=Tableau210[[#This Row],[REPERE BUTA]])
      )
   ),
0)</f>
        <v>0</v>
      </c>
      <c r="AH529" s="181">
        <f>IFERROR(VLOOKUP(Tableau210[[#This Row],[OPERATION]],Tableau4[],4,FALSE),"")</f>
        <v>0</v>
      </c>
      <c r="AI529" s="178" cm="1">
        <f t="array" ref="AI529">IFERROR(
   SUM(
      _xlfn._xlws.FILTER(
         Tableau3[BP],
         (Tableau3[ITEM]=Tableau210[[#This Row],[NOM]])*
         (Tableau3[Rep.]=Tableau210[[#This Row],[REPERE BUTA]])
      )
   ),
0)</f>
        <v>0</v>
      </c>
      <c r="AJ529" s="181" t="str">
        <f>IF(Tableau210[[#This Row],[NB JP EMIS]]=1,"1 JP","") &amp; IF(Tableau210[[#This Row],[NB BP EMIS]]=1," 1 BP","")</f>
        <v/>
      </c>
      <c r="AK529" s="178" t="str">
        <f>IF(Tableau210[[#This Row],[NB JP BUTA]]=1,"1 JP","") &amp; IF(Tableau210[[#This Row],[Nb BP BUTA]]=1," 1 BP","") &amp; IF(Tableau210[[#This Row],[Nb BP BUTA]]=2," 2 BP","")</f>
        <v/>
      </c>
      <c r="AL529" s="117" t="s">
        <v>2527</v>
      </c>
      <c r="AM529" s="117" t="str">
        <f>IFERROR(+VLOOKUP(AY529,Tiges!$G$4:$I$569,3,FALSE),"")</f>
        <v/>
      </c>
      <c r="AN529" s="48"/>
      <c r="AO529" s="117">
        <v>28</v>
      </c>
      <c r="AP529" s="177" cm="1">
        <f t="array" ref="AP5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529" s="117" t="s">
        <v>2293</v>
      </c>
      <c r="AS529" s="177" cm="1">
        <f t="array" ref="AS5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M16x130</v>
      </c>
      <c r="AU529" s="117" t="s">
        <v>2277</v>
      </c>
      <c r="AV529" s="177" cm="1">
        <f t="array" ref="AV5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29" s="117"/>
      <c r="AY529" s="117" t="str" cm="1">
        <f t="array" ref="AY529">IFERROR(_xlfn.XLOOKUP(Tableau210[[#This Row],[DN DONNEES BUTA ]]&amp;Tableau210[[#This Row],[PN DONNEES BUTA]],Tiges!$B$4:$B$79&amp;Tiges!$C$4:$C$79,Tiges!$G$4:$G$79),"")</f>
        <v/>
      </c>
      <c r="AZ529" s="117"/>
      <c r="BA529" s="117" t="str" cm="1">
        <f t="array" ref="BA529">IFERROR(_xlfn.XLOOKUP(Tableau210[[#This Row],[DN DONNEES BUTA ]]&amp;Tableau210[[#This Row],[PN DONNEES BUTA]],Tiges!$B$4:$B$79&amp;Tiges!$C$4:$C$79,Tiges!$H$4:$H$79),"")</f>
        <v/>
      </c>
      <c r="BB529" s="117"/>
      <c r="BC529" s="182">
        <f>IFERROR(VLOOKUP(Tableau210[[#This Row],[OPERATION]],Tableau4[],2,FALSE),"")</f>
        <v>0</v>
      </c>
      <c r="BD529" s="177" cm="1">
        <f t="array" ref="BD529">IFERROR(
   SUM(
      _xlfn._xlws.FILTER(
         Tableau3[Nb Platinage Joint],
         (Tableau3[ITEM]=Tableau210[[#This Row],[NOM]])*
         (Tableau3[Rep.]=Tableau210[[#This Row],[REPERE BUTA]])
      )
   ),
0)</f>
        <v>0</v>
      </c>
      <c r="BE529" s="182">
        <f>IFERROR(VLOOKUP(Tableau210[[#This Row],[OPERATION]],Tableau4[],3,FALSE),"")</f>
        <v>1</v>
      </c>
      <c r="BF529" s="177" cm="1">
        <f t="array" ref="BF529">IFERROR(
   SUM(
      _xlfn._xlws.FILTER(
         Tableau3[Joint Définitif Nb],
         (Tableau3[ITEM]=Tableau210[[#This Row],[NOM]])*
         (Tableau3[Rep.]=Tableau210[[#This Row],[REPERE BUTA]])
      )
   ),
0)</f>
        <v>0</v>
      </c>
      <c r="BG529" s="117" t="s">
        <v>129</v>
      </c>
      <c r="BH529" s="177" cm="1">
        <f t="array" ref="BH5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29" s="117" t="s">
        <v>2268</v>
      </c>
      <c r="BK529" s="117" t="s">
        <v>2269</v>
      </c>
      <c r="BL529" s="167" t="s">
        <v>2457</v>
      </c>
      <c r="BM529" s="167"/>
      <c r="BN529" s="117"/>
      <c r="BO529" s="117"/>
      <c r="BP529" s="158"/>
      <c r="BQ529" s="158"/>
      <c r="BR529" s="158"/>
      <c r="BS529" s="48"/>
      <c r="BT529" s="48"/>
      <c r="BU529" s="48"/>
      <c r="BV529" s="48"/>
      <c r="BW529" s="48"/>
      <c r="BX529" s="48"/>
    </row>
    <row r="530" spans="1:76" ht="15.75" hidden="1" x14ac:dyDescent="0.25">
      <c r="A530" s="48" t="e" cm="1">
        <f t="array" ref="A530">_xlfn.XLOOKUP(Tableau210[[#This Row],[NOM]]&amp;Tableau210[[#This Row],[REPERE BUTA]],[6]!Tableau16[POSTE TECHNIQUE]&amp;[6]!Tableau16[Repere ADM],[6]!Tableau16[NUMERO CLIENT])</f>
        <v>#N/A</v>
      </c>
      <c r="B530" s="48" t="e" cm="1">
        <f t="array" ref="B530">_xlfn.XLOOKUP(Tableau210[[#This Row],[NOM]]&amp;Tableau210[[#This Row],[REPERE BUTA]],[6]!Tableau16[POSTE TECHNIQUE]&amp;[6]!Tableau16[Repere REF],[6]!Tableau16[NUMERO CLIENT])</f>
        <v>#N/A</v>
      </c>
      <c r="C530" s="48" cm="1">
        <f t="array" ref="C530">_xlfn.XLOOKUP(Tableau210[[#This Row],[NOM]]&amp;Tableau210[[#This Row],[Repere Ubleam]],[7]Sheet1!$C$2:$C$2995&amp;[7]Sheet1!$I$2:$I$2995,[7]Sheet1!$A$2:$A$2995)</f>
        <v>511</v>
      </c>
      <c r="D530" s="48" t="str">
        <f>C530&amp;""</f>
        <v>511</v>
      </c>
      <c r="E530" s="48" t="e">
        <v>#N/A</v>
      </c>
      <c r="F530" s="48" t="e">
        <v>#N/A</v>
      </c>
      <c r="G530" s="187" t="s">
        <v>1434</v>
      </c>
      <c r="H530" s="158" t="s">
        <v>1067</v>
      </c>
      <c r="I530" s="158" t="s">
        <v>80</v>
      </c>
      <c r="J530" s="158" t="s">
        <v>1071</v>
      </c>
      <c r="K530" s="158" t="str">
        <f>_xlfn.XLOOKUP(Tableau210[[#This Row],[NOM]],[8]LUT!$I$5:$I$301,[8]LUT!$N$5:$N$301)</f>
        <v xml:space="preserve">Echangeur </v>
      </c>
      <c r="L530" s="158" t="s">
        <v>76</v>
      </c>
      <c r="M530" s="119"/>
      <c r="N530" s="119" t="s">
        <v>76</v>
      </c>
      <c r="O530" s="119"/>
      <c r="P530" s="119"/>
      <c r="Q530" s="119"/>
      <c r="R530" s="119"/>
      <c r="S530" s="119"/>
      <c r="T530" s="119"/>
      <c r="U530" s="119"/>
      <c r="V530" s="119"/>
      <c r="W530" s="148">
        <v>80</v>
      </c>
      <c r="X530" s="207" cm="1">
        <f t="array" ref="X5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3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30" s="148">
        <v>50</v>
      </c>
      <c r="AA530" s="207" cm="1">
        <f t="array" ref="AA5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30" s="48"/>
      <c r="AD530" s="117" t="s">
        <v>2197</v>
      </c>
      <c r="AE530" s="119"/>
      <c r="AF530" s="181">
        <f>IFERROR(VLOOKUP(Tableau210[[#This Row],[OPERATION]],Tableau4[],5,FALSE),"")</f>
        <v>0</v>
      </c>
      <c r="AG530" s="178" cm="1">
        <f t="array" ref="AG530">IFERROR(
   SUM(
      _xlfn._xlws.FILTER(
         Tableau3[JP],
         (Tableau3[ITEM]=Tableau210[[#This Row],[NOM]])*
         (Tableau3[Rep.]=Tableau210[[#This Row],[REPERE BUTA]])
      )
   ),
0)</f>
        <v>0</v>
      </c>
      <c r="AH530" s="181">
        <f>IFERROR(VLOOKUP(Tableau210[[#This Row],[OPERATION]],Tableau4[],4,FALSE),"")</f>
        <v>1</v>
      </c>
      <c r="AI530" s="178" cm="1">
        <f t="array" ref="AI530">IFERROR(
   SUM(
      _xlfn._xlws.FILTER(
         Tableau3[BP],
         (Tableau3[ITEM]=Tableau210[[#This Row],[NOM]])*
         (Tableau3[Rep.]=Tableau210[[#This Row],[REPERE BUTA]])
      )
   ),
0)</f>
        <v>1</v>
      </c>
      <c r="AJ530" s="181" t="str">
        <f>IF(Tableau210[[#This Row],[NB JP EMIS]]=1,"1 JP","") &amp; IF(Tableau210[[#This Row],[NB BP EMIS]]=1," 1 BP","")</f>
        <v xml:space="preserve"> 1 BP</v>
      </c>
      <c r="AK530" s="178" t="str">
        <f>IF(Tableau210[[#This Row],[NB JP BUTA]]=1,"1 JP","") &amp; IF(Tableau210[[#This Row],[Nb BP BUTA]]=1," 1 BP","") &amp; IF(Tableau210[[#This Row],[Nb BP BUTA]]=2," 2 BP","")</f>
        <v xml:space="preserve"> 1 BP</v>
      </c>
      <c r="AL530" s="117" t="s">
        <v>2527</v>
      </c>
      <c r="AM530" s="117">
        <f>IFERROR(+VLOOKUP(AY530,Tiges!$G$4:$I$569,3,FALSE),"")</f>
        <v>27</v>
      </c>
      <c r="AN530" s="48"/>
      <c r="AO530" s="117">
        <v>8</v>
      </c>
      <c r="AP530" s="177" cm="1">
        <f t="array" ref="AP5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30" s="117" t="s">
        <v>2294</v>
      </c>
      <c r="AS530" s="177" t="str" cm="1">
        <f t="array" ref="AS5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530" s="117" t="s">
        <v>2277</v>
      </c>
      <c r="AV530" s="177" t="str" cm="1">
        <f t="array" ref="AV5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30" s="117"/>
      <c r="AY530" s="117" cm="1">
        <f t="array" ref="AY530">IFERROR(_xlfn.XLOOKUP(Tableau210[[#This Row],[DN DONNEES BUTA ]]&amp;Tableau210[[#This Row],[PN DONNEES BUTA]],Tiges!$B$4:$B$79&amp;Tiges!$C$4:$C$79,Tiges!$G$4:$G$79),"")</f>
        <v>16</v>
      </c>
      <c r="AZ530" s="117"/>
      <c r="BA530" s="117" cm="1">
        <f t="array" ref="BA530">IFERROR(_xlfn.XLOOKUP(Tableau210[[#This Row],[DN DONNEES BUTA ]]&amp;Tableau210[[#This Row],[PN DONNEES BUTA]],Tiges!$B$4:$B$79&amp;Tiges!$C$4:$C$79,Tiges!$H$4:$H$79),"")</f>
        <v>100</v>
      </c>
      <c r="BB530" s="117"/>
      <c r="BC530" s="182">
        <f>IFERROR(VLOOKUP(Tableau210[[#This Row],[OPERATION]],Tableau4[],2,FALSE),"")</f>
        <v>1</v>
      </c>
      <c r="BD530" s="177" cm="1">
        <f t="array" ref="BD530">IFERROR(
   SUM(
      _xlfn._xlws.FILTER(
         Tableau3[Nb Platinage Joint],
         (Tableau3[ITEM]=Tableau210[[#This Row],[NOM]])*
         (Tableau3[Rep.]=Tableau210[[#This Row],[REPERE BUTA]])
      )
   ),
0)</f>
        <v>1</v>
      </c>
      <c r="BE530" s="182">
        <f>IFERROR(VLOOKUP(Tableau210[[#This Row],[OPERATION]],Tableau4[],3,FALSE),"")</f>
        <v>1</v>
      </c>
      <c r="BF530" s="177" cm="1">
        <f t="array" ref="BF530">IFERROR(
   SUM(
      _xlfn._xlws.FILTER(
         Tableau3[Joint Définitif Nb],
         (Tableau3[ITEM]=Tableau210[[#This Row],[NOM]])*
         (Tableau3[Rep.]=Tableau210[[#This Row],[REPERE BUTA]])
      )
   ),
0)</f>
        <v>1</v>
      </c>
      <c r="BG530" s="117" t="s">
        <v>129</v>
      </c>
      <c r="BH530" s="177" t="str" cm="1">
        <f t="array" ref="BH5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0" s="117" t="s">
        <v>2268</v>
      </c>
      <c r="BK530" s="117" t="s">
        <v>37</v>
      </c>
      <c r="BL530" s="167" t="s">
        <v>2380</v>
      </c>
      <c r="BM530" s="167"/>
      <c r="BN530" s="117"/>
      <c r="BO530" s="117"/>
      <c r="BP530" s="158"/>
      <c r="BQ530" s="158"/>
      <c r="BR530" s="158"/>
      <c r="BS530" s="48"/>
      <c r="BT530" s="48"/>
      <c r="BU530" s="48"/>
      <c r="BV530" s="48"/>
      <c r="BW530" s="48"/>
      <c r="BX530" s="48"/>
    </row>
    <row r="531" spans="1:76" ht="15.75" hidden="1" x14ac:dyDescent="0.25">
      <c r="A531" s="48" t="e" cm="1">
        <f t="array" ref="A531">_xlfn.XLOOKUP(Tableau210[[#This Row],[NOM]]&amp;Tableau210[[#This Row],[REPERE BUTA]],[6]!Tableau16[POSTE TECHNIQUE]&amp;[6]!Tableau16[Repere ADM],[6]!Tableau16[NUMERO CLIENT])</f>
        <v>#N/A</v>
      </c>
      <c r="B531" s="48" t="e" cm="1">
        <f t="array" ref="B531">_xlfn.XLOOKUP(Tableau210[[#This Row],[NOM]]&amp;Tableau210[[#This Row],[REPERE BUTA]],[6]!Tableau16[POSTE TECHNIQUE]&amp;[6]!Tableau16[Repere REF],[6]!Tableau16[NUMERO CLIENT])</f>
        <v>#N/A</v>
      </c>
      <c r="C531" s="48" cm="1">
        <f t="array" ref="C531">_xlfn.XLOOKUP(Tableau210[[#This Row],[NOM]]&amp;Tableau210[[#This Row],[Repere Ubleam]],[7]Sheet1!$C$2:$C$2995&amp;[7]Sheet1!$I$2:$I$2995,[7]Sheet1!$A$2:$A$2995)</f>
        <v>512</v>
      </c>
      <c r="D531" s="48" t="str">
        <f>C531&amp;""</f>
        <v>512</v>
      </c>
      <c r="E531" s="48" t="e">
        <v>#N/A</v>
      </c>
      <c r="F531" s="48" t="e">
        <v>#N/A</v>
      </c>
      <c r="G531" s="187" t="s">
        <v>1434</v>
      </c>
      <c r="H531" s="158" t="s">
        <v>1067</v>
      </c>
      <c r="I531" s="158" t="s">
        <v>80</v>
      </c>
      <c r="J531" s="158" t="s">
        <v>1071</v>
      </c>
      <c r="K531" s="158" t="str">
        <f>_xlfn.XLOOKUP(Tableau210[[#This Row],[NOM]],[8]LUT!$I$5:$I$301,[8]LUT!$N$5:$N$301)</f>
        <v xml:space="preserve">Echangeur </v>
      </c>
      <c r="L531" s="158" t="s">
        <v>82</v>
      </c>
      <c r="M531" s="119"/>
      <c r="N531" s="119" t="s">
        <v>82</v>
      </c>
      <c r="O531" s="119"/>
      <c r="P531" s="119"/>
      <c r="Q531" s="119"/>
      <c r="R531" s="119"/>
      <c r="S531" s="119"/>
      <c r="T531" s="119"/>
      <c r="U531" s="119"/>
      <c r="V531" s="119"/>
      <c r="W531" s="148" t="s">
        <v>1118</v>
      </c>
      <c r="X531" s="207" cm="1">
        <f t="array" ref="X5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3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31" s="148" t="s">
        <v>3424</v>
      </c>
      <c r="AA531" s="207" cm="1">
        <f t="array" ref="AA5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3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31" s="48"/>
      <c r="AD531" s="117" t="s">
        <v>2233</v>
      </c>
      <c r="AE531" s="119"/>
      <c r="AF531" s="181">
        <f>IFERROR(VLOOKUP(Tableau210[[#This Row],[OPERATION]],Tableau4[],5,FALSE),"")</f>
        <v>0</v>
      </c>
      <c r="AG531" s="178" cm="1">
        <f t="array" ref="AG531">IFERROR(
   SUM(
      _xlfn._xlws.FILTER(
         Tableau3[JP],
         (Tableau3[ITEM]=Tableau210[[#This Row],[NOM]])*
         (Tableau3[Rep.]=Tableau210[[#This Row],[REPERE BUTA]])
      )
   ),
0)</f>
        <v>0</v>
      </c>
      <c r="AH531" s="181">
        <f>IFERROR(VLOOKUP(Tableau210[[#This Row],[OPERATION]],Tableau4[],4,FALSE),"")</f>
        <v>0</v>
      </c>
      <c r="AI531" s="178" cm="1">
        <f t="array" ref="AI531">IFERROR(
   SUM(
      _xlfn._xlws.FILTER(
         Tableau3[BP],
         (Tableau3[ITEM]=Tableau210[[#This Row],[NOM]])*
         (Tableau3[Rep.]=Tableau210[[#This Row],[REPERE BUTA]])
      )
   ),
0)</f>
        <v>0</v>
      </c>
      <c r="AJ531" s="181" t="str">
        <f>IF(Tableau210[[#This Row],[NB JP EMIS]]=1,"1 JP","") &amp; IF(Tableau210[[#This Row],[NB BP EMIS]]=1," 1 BP","")</f>
        <v/>
      </c>
      <c r="AK531" s="178" t="str">
        <f>IF(Tableau210[[#This Row],[NB JP BUTA]]=1,"1 JP","") &amp; IF(Tableau210[[#This Row],[Nb BP BUTA]]=1," 1 BP","") &amp; IF(Tableau210[[#This Row],[Nb BP BUTA]]=2," 2 BP","")</f>
        <v/>
      </c>
      <c r="AL531" s="117" t="s">
        <v>2527</v>
      </c>
      <c r="AM531" s="117" t="str">
        <f>IFERROR(+VLOOKUP(AY531,Tiges!$G$4:$I$569,3,FALSE),"")</f>
        <v/>
      </c>
      <c r="AN531" s="48"/>
      <c r="AO531" s="117">
        <v>28</v>
      </c>
      <c r="AP531" s="177" cm="1">
        <f t="array" ref="AP5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531" s="117" t="s">
        <v>2293</v>
      </c>
      <c r="AS531" s="177" cm="1">
        <f t="array" ref="AS5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M16x130</v>
      </c>
      <c r="AU531" s="117" t="s">
        <v>2277</v>
      </c>
      <c r="AV531" s="177" cm="1">
        <f t="array" ref="AV5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31" s="117"/>
      <c r="AY531" s="117" t="str" cm="1">
        <f t="array" ref="AY531">IFERROR(_xlfn.XLOOKUP(Tableau210[[#This Row],[DN DONNEES BUTA ]]&amp;Tableau210[[#This Row],[PN DONNEES BUTA]],Tiges!$B$4:$B$79&amp;Tiges!$C$4:$C$79,Tiges!$G$4:$G$79),"")</f>
        <v/>
      </c>
      <c r="AZ531" s="117"/>
      <c r="BA531" s="117" t="str" cm="1">
        <f t="array" ref="BA531">IFERROR(_xlfn.XLOOKUP(Tableau210[[#This Row],[DN DONNEES BUTA ]]&amp;Tableau210[[#This Row],[PN DONNEES BUTA]],Tiges!$B$4:$B$79&amp;Tiges!$C$4:$C$79,Tiges!$H$4:$H$79),"")</f>
        <v/>
      </c>
      <c r="BB531" s="117"/>
      <c r="BC531" s="182">
        <f>IFERROR(VLOOKUP(Tableau210[[#This Row],[OPERATION]],Tableau4[],2,FALSE),"")</f>
        <v>0</v>
      </c>
      <c r="BD531" s="177" cm="1">
        <f t="array" ref="BD531">IFERROR(
   SUM(
      _xlfn._xlws.FILTER(
         Tableau3[Nb Platinage Joint],
         (Tableau3[ITEM]=Tableau210[[#This Row],[NOM]])*
         (Tableau3[Rep.]=Tableau210[[#This Row],[REPERE BUTA]])
      )
   ),
0)</f>
        <v>0</v>
      </c>
      <c r="BE531" s="182">
        <f>IFERROR(VLOOKUP(Tableau210[[#This Row],[OPERATION]],Tableau4[],3,FALSE),"")</f>
        <v>1</v>
      </c>
      <c r="BF531" s="177" cm="1">
        <f t="array" ref="BF531">IFERROR(
   SUM(
      _xlfn._xlws.FILTER(
         Tableau3[Joint Définitif Nb],
         (Tableau3[ITEM]=Tableau210[[#This Row],[NOM]])*
         (Tableau3[Rep.]=Tableau210[[#This Row],[REPERE BUTA]])
      )
   ),
0)</f>
        <v>0</v>
      </c>
      <c r="BG531" s="117" t="s">
        <v>129</v>
      </c>
      <c r="BH531" s="177" cm="1">
        <f t="array" ref="BH5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1" s="117" t="s">
        <v>2268</v>
      </c>
      <c r="BK531" s="117" t="s">
        <v>2269</v>
      </c>
      <c r="BL531" s="167" t="s">
        <v>2457</v>
      </c>
      <c r="BM531" s="167"/>
      <c r="BN531" s="117"/>
      <c r="BO531" s="117"/>
      <c r="BP531" s="158"/>
      <c r="BQ531" s="158"/>
      <c r="BR531" s="158"/>
      <c r="BS531" s="48"/>
      <c r="BT531" s="48"/>
      <c r="BU531" s="48"/>
      <c r="BV531" s="48"/>
      <c r="BW531" s="48"/>
      <c r="BX531" s="48"/>
    </row>
    <row r="532" spans="1:76" ht="15.75" hidden="1" x14ac:dyDescent="0.25">
      <c r="A532" s="48" t="e" cm="1">
        <f t="array" ref="A532">_xlfn.XLOOKUP(Tableau210[[#This Row],[NOM]]&amp;Tableau210[[#This Row],[REPERE BUTA]],[6]!Tableau16[POSTE TECHNIQUE]&amp;[6]!Tableau16[Repere ADM],[6]!Tableau16[NUMERO CLIENT])</f>
        <v>#N/A</v>
      </c>
      <c r="B532" s="48" t="e" cm="1">
        <f t="array" ref="B532">_xlfn.XLOOKUP(Tableau210[[#This Row],[NOM]]&amp;Tableau210[[#This Row],[REPERE BUTA]],[6]!Tableau16[POSTE TECHNIQUE]&amp;[6]!Tableau16[Repere REF],[6]!Tableau16[NUMERO CLIENT])</f>
        <v>#N/A</v>
      </c>
      <c r="C532" s="48" cm="1">
        <f t="array" ref="C532">_xlfn.XLOOKUP(Tableau210[[#This Row],[NOM]]&amp;Tableau210[[#This Row],[Repere Ubleam]],[7]Sheet1!$C$2:$C$2995&amp;[7]Sheet1!$I$2:$I$2995,[7]Sheet1!$A$2:$A$2995)</f>
        <v>513</v>
      </c>
      <c r="D532" s="48" t="str">
        <f>C532&amp;""</f>
        <v>513</v>
      </c>
      <c r="E532" s="48" t="e">
        <v>#N/A</v>
      </c>
      <c r="F532" s="48" t="e">
        <v>#N/A</v>
      </c>
      <c r="G532" s="187" t="s">
        <v>1434</v>
      </c>
      <c r="H532" s="158" t="s">
        <v>1067</v>
      </c>
      <c r="I532" s="158" t="s">
        <v>80</v>
      </c>
      <c r="J532" s="158" t="s">
        <v>1071</v>
      </c>
      <c r="K532" s="158" t="str">
        <f>_xlfn.XLOOKUP(Tableau210[[#This Row],[NOM]],[8]LUT!$I$5:$I$301,[8]LUT!$N$5:$N$301)</f>
        <v xml:space="preserve">Echangeur </v>
      </c>
      <c r="L532" s="158" t="s">
        <v>105</v>
      </c>
      <c r="M532" s="119"/>
      <c r="N532" s="119" t="s">
        <v>105</v>
      </c>
      <c r="O532" s="119"/>
      <c r="P532" s="119"/>
      <c r="Q532" s="119"/>
      <c r="R532" s="119"/>
      <c r="S532" s="119"/>
      <c r="T532" s="119"/>
      <c r="U532" s="119"/>
      <c r="V532" s="119"/>
      <c r="W532" s="148">
        <v>50</v>
      </c>
      <c r="X532" s="207" cm="1">
        <f t="array" ref="X5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3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32" s="148">
        <v>20</v>
      </c>
      <c r="AA532" s="207" cm="1">
        <f t="array" ref="AA5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32" s="48"/>
      <c r="AD532" s="117" t="s">
        <v>2242</v>
      </c>
      <c r="AE532" s="119"/>
      <c r="AF532" s="181">
        <f>IFERROR(VLOOKUP(Tableau210[[#This Row],[OPERATION]],Tableau4[],5,FALSE),"")</f>
        <v>1</v>
      </c>
      <c r="AG532" s="178" cm="1">
        <f t="array" ref="AG532">IFERROR(
   SUM(
      _xlfn._xlws.FILTER(
         Tableau3[JP],
         (Tableau3[ITEM]=Tableau210[[#This Row],[NOM]])*
         (Tableau3[Rep.]=Tableau210[[#This Row],[REPERE BUTA]])
      )
   ),
0)</f>
        <v>1</v>
      </c>
      <c r="AH532" s="181">
        <f>IFERROR(VLOOKUP(Tableau210[[#This Row],[OPERATION]],Tableau4[],4,FALSE),"")</f>
        <v>0</v>
      </c>
      <c r="AI532" s="178" cm="1">
        <f t="array" ref="AI532">IFERROR(
   SUM(
      _xlfn._xlws.FILTER(
         Tableau3[BP],
         (Tableau3[ITEM]=Tableau210[[#This Row],[NOM]])*
         (Tableau3[Rep.]=Tableau210[[#This Row],[REPERE BUTA]])
      )
   ),
0)</f>
        <v>0</v>
      </c>
      <c r="AJ532" s="181" t="str">
        <f>IF(Tableau210[[#This Row],[NB JP EMIS]]=1,"1 JP","") &amp; IF(Tableau210[[#This Row],[NB BP EMIS]]=1," 1 BP","")</f>
        <v>1 JP</v>
      </c>
      <c r="AK532" s="178" t="str">
        <f>IF(Tableau210[[#This Row],[NB JP BUTA]]=1,"1 JP","") &amp; IF(Tableau210[[#This Row],[Nb BP BUTA]]=1," 1 BP","") &amp; IF(Tableau210[[#This Row],[Nb BP BUTA]]=2," 2 BP","")</f>
        <v>1 JP</v>
      </c>
      <c r="AL532" s="117" t="s">
        <v>2527</v>
      </c>
      <c r="AM532" s="117">
        <f>IFERROR(+VLOOKUP(AY532,Tiges!$G$4:$I$569,3,FALSE),"")</f>
        <v>27</v>
      </c>
      <c r="AN532" s="48"/>
      <c r="AO532" s="117">
        <v>4</v>
      </c>
      <c r="AP532" s="177" cm="1">
        <f t="array" ref="AP5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32" s="117" t="s">
        <v>2293</v>
      </c>
      <c r="AS532" s="177" t="str" cm="1">
        <f t="array" ref="AS5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M16x130</v>
      </c>
      <c r="AU532" s="117" t="s">
        <v>2277</v>
      </c>
      <c r="AV532" s="177" t="str" cm="1">
        <f t="array" ref="AV5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32" s="117"/>
      <c r="AY532" s="117" cm="1">
        <f t="array" ref="AY532">IFERROR(_xlfn.XLOOKUP(Tableau210[[#This Row],[DN DONNEES BUTA ]]&amp;Tableau210[[#This Row],[PN DONNEES BUTA]],Tiges!$B$4:$B$79&amp;Tiges!$C$4:$C$79,Tiges!$G$4:$G$79),"")</f>
        <v>16</v>
      </c>
      <c r="AZ532" s="117"/>
      <c r="BA532" s="117" cm="1">
        <f t="array" ref="BA532">IFERROR(_xlfn.XLOOKUP(Tableau210[[#This Row],[DN DONNEES BUTA ]]&amp;Tableau210[[#This Row],[PN DONNEES BUTA]],Tiges!$B$4:$B$79&amp;Tiges!$C$4:$C$79,Tiges!$H$4:$H$79),"")</f>
        <v>90</v>
      </c>
      <c r="BB532" s="117"/>
      <c r="BC532" s="182">
        <f>IFERROR(VLOOKUP(Tableau210[[#This Row],[OPERATION]],Tableau4[],2,FALSE),"")</f>
        <v>2</v>
      </c>
      <c r="BD532" s="177" cm="1">
        <f t="array" ref="BD532">IFERROR(
   SUM(
      _xlfn._xlws.FILTER(
         Tableau3[Nb Platinage Joint],
         (Tableau3[ITEM]=Tableau210[[#This Row],[NOM]])*
         (Tableau3[Rep.]=Tableau210[[#This Row],[REPERE BUTA]])
      )
   ),
0)</f>
        <v>1</v>
      </c>
      <c r="BE532" s="182">
        <f>IFERROR(VLOOKUP(Tableau210[[#This Row],[OPERATION]],Tableau4[],3,FALSE),"")</f>
        <v>2</v>
      </c>
      <c r="BF532" s="177" cm="1">
        <f t="array" ref="BF532">IFERROR(
   SUM(
      _xlfn._xlws.FILTER(
         Tableau3[Joint Définitif Nb],
         (Tableau3[ITEM]=Tableau210[[#This Row],[NOM]])*
         (Tableau3[Rep.]=Tableau210[[#This Row],[REPERE BUTA]])
      )
   ),
0)</f>
        <v>1</v>
      </c>
      <c r="BG532" s="117" t="s">
        <v>129</v>
      </c>
      <c r="BH532" s="177" t="str" cm="1">
        <f t="array" ref="BH5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2" s="117" t="s">
        <v>2268</v>
      </c>
      <c r="BK532" s="117" t="s">
        <v>37</v>
      </c>
      <c r="BL532" s="167" t="s">
        <v>2478</v>
      </c>
      <c r="BM532" s="167" t="s">
        <v>2380</v>
      </c>
      <c r="BN532" s="117"/>
      <c r="BO532" s="117"/>
      <c r="BP532" s="158"/>
      <c r="BQ532" s="158"/>
      <c r="BR532" s="158"/>
      <c r="BS532" s="48"/>
      <c r="BT532" s="48"/>
      <c r="BU532" s="48"/>
      <c r="BV532" s="48"/>
      <c r="BW532" s="48"/>
      <c r="BX532" s="48"/>
    </row>
    <row r="533" spans="1:76" ht="15.75" hidden="1" x14ac:dyDescent="0.25">
      <c r="A533" s="48" t="e" cm="1">
        <f t="array" ref="A533">_xlfn.XLOOKUP(Tableau210[[#This Row],[NOM]]&amp;Tableau210[[#This Row],[REPERE BUTA]],[6]!Tableau16[POSTE TECHNIQUE]&amp;[6]!Tableau16[Repere ADM],[6]!Tableau16[NUMERO CLIENT])</f>
        <v>#N/A</v>
      </c>
      <c r="B533" s="48" t="e" cm="1">
        <f t="array" ref="B533">_xlfn.XLOOKUP(Tableau210[[#This Row],[NOM]]&amp;Tableau210[[#This Row],[REPERE BUTA]],[6]!Tableau16[POSTE TECHNIQUE]&amp;[6]!Tableau16[Repere REF],[6]!Tableau16[NUMERO CLIENT])</f>
        <v>#N/A</v>
      </c>
      <c r="C533" s="48" cm="1">
        <f t="array" ref="C533">_xlfn.XLOOKUP(Tableau210[[#This Row],[NOM]]&amp;Tableau210[[#This Row],[Repere Ubleam]],[7]Sheet1!$C$2:$C$2995&amp;[7]Sheet1!$I$2:$I$2995,[7]Sheet1!$A$2:$A$2995)</f>
        <v>514</v>
      </c>
      <c r="D533" s="48" t="str">
        <f>C533&amp;""</f>
        <v>514</v>
      </c>
      <c r="E533" s="48" t="e">
        <v>#N/A</v>
      </c>
      <c r="F533" s="48" t="e">
        <v>#N/A</v>
      </c>
      <c r="G533" s="187" t="s">
        <v>1434</v>
      </c>
      <c r="H533" s="158" t="s">
        <v>1067</v>
      </c>
      <c r="I533" s="158" t="s">
        <v>80</v>
      </c>
      <c r="J533" s="158" t="s">
        <v>1071</v>
      </c>
      <c r="K533" s="158" t="str">
        <f>_xlfn.XLOOKUP(Tableau210[[#This Row],[NOM]],[8]LUT!$I$5:$I$301,[8]LUT!$N$5:$N$301)</f>
        <v xml:space="preserve">Echangeur </v>
      </c>
      <c r="L533" s="158" t="s">
        <v>106</v>
      </c>
      <c r="M533" s="119" t="s">
        <v>2113</v>
      </c>
      <c r="N533" s="119" t="s">
        <v>2113</v>
      </c>
      <c r="O533" s="119" t="s">
        <v>2243</v>
      </c>
      <c r="P533" s="119"/>
      <c r="Q533" s="119"/>
      <c r="R533" s="119"/>
      <c r="S533" s="119"/>
      <c r="T533" s="119"/>
      <c r="U533" s="119"/>
      <c r="V533" s="119"/>
      <c r="W533" s="148">
        <v>100</v>
      </c>
      <c r="X533" s="207" cm="1">
        <f t="array" ref="X5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3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33" s="148">
        <v>50</v>
      </c>
      <c r="AA533" s="207" cm="1">
        <f t="array" ref="AA5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33" s="48"/>
      <c r="AD533" s="117" t="s">
        <v>2245</v>
      </c>
      <c r="AE533" s="119"/>
      <c r="AF533" s="181">
        <f>IFERROR(VLOOKUP(Tableau210[[#This Row],[OPERATION]],Tableau4[],5,FALSE),"")</f>
        <v>0</v>
      </c>
      <c r="AG533" s="178" cm="1">
        <f t="array" ref="AG533">IFERROR(
   SUM(
      _xlfn._xlws.FILTER(
         Tableau3[JP],
         (Tableau3[ITEM]=Tableau210[[#This Row],[NOM]])*
         (Tableau3[Rep.]=Tableau210[[#This Row],[REPERE BUTA]])
      )
   ),
0)</f>
        <v>0</v>
      </c>
      <c r="AH533" s="181">
        <f>IFERROR(VLOOKUP(Tableau210[[#This Row],[OPERATION]],Tableau4[],4,FALSE),"")</f>
        <v>1</v>
      </c>
      <c r="AI533" s="178" cm="1">
        <f t="array" ref="AI533">IFERROR(
   SUM(
      _xlfn._xlws.FILTER(
         Tableau3[BP],
         (Tableau3[ITEM]=Tableau210[[#This Row],[NOM]])*
         (Tableau3[Rep.]=Tableau210[[#This Row],[REPERE BUTA]])
      )
   ),
0)</f>
        <v>0</v>
      </c>
      <c r="AJ533" s="181" t="s">
        <v>2241</v>
      </c>
      <c r="AK533" s="178" t="str">
        <f>IF(Tableau210[[#This Row],[NB JP BUTA]]=1,"1 JP","") &amp; IF(Tableau210[[#This Row],[Nb BP BUTA]]=1," 1 BP","") &amp; IF(Tableau210[[#This Row],[Nb BP BUTA]]=2," 2 BP","")</f>
        <v/>
      </c>
      <c r="AL533" s="117" t="s">
        <v>2527</v>
      </c>
      <c r="AM533" s="117">
        <f>IFERROR(+VLOOKUP(AY533,Tiges!$G$4:$I$569,3,FALSE),"")</f>
        <v>27</v>
      </c>
      <c r="AN533" s="48"/>
      <c r="AO533" s="117">
        <v>8</v>
      </c>
      <c r="AP533" s="177" cm="1">
        <f t="array" ref="AP5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33" s="117" t="s">
        <v>2294</v>
      </c>
      <c r="AS533" s="177" cm="1">
        <f t="array" ref="AS5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533" s="117" t="s">
        <v>1123</v>
      </c>
      <c r="AV533" s="177" t="str" cm="1">
        <f t="array" ref="AV5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33" s="117"/>
      <c r="AY533" s="117" cm="1">
        <f t="array" ref="AY533">IFERROR(_xlfn.XLOOKUP(Tableau210[[#This Row],[DN DONNEES BUTA ]]&amp;Tableau210[[#This Row],[PN DONNEES BUTA]],Tiges!$B$4:$B$79&amp;Tiges!$C$4:$C$79,Tiges!$G$4:$G$79),"")</f>
        <v>16</v>
      </c>
      <c r="AZ533" s="117"/>
      <c r="BA533" s="117" cm="1">
        <f t="array" ref="BA533">IFERROR(_xlfn.XLOOKUP(Tableau210[[#This Row],[DN DONNEES BUTA ]]&amp;Tableau210[[#This Row],[PN DONNEES BUTA]],Tiges!$B$4:$B$79&amp;Tiges!$C$4:$C$79,Tiges!$H$4:$H$79),"")</f>
        <v>100</v>
      </c>
      <c r="BB533" s="117"/>
      <c r="BC533" s="182">
        <f>IFERROR(VLOOKUP(Tableau210[[#This Row],[OPERATION]],Tableau4[],2,FALSE),"")</f>
        <v>1</v>
      </c>
      <c r="BD533" s="177" cm="1">
        <f t="array" ref="BD533">IFERROR(
   SUM(
      _xlfn._xlws.FILTER(
         Tableau3[Nb Platinage Joint],
         (Tableau3[ITEM]=Tableau210[[#This Row],[NOM]])*
         (Tableau3[Rep.]=Tableau210[[#This Row],[REPERE BUTA]])
      )
   ),
0)</f>
        <v>0</v>
      </c>
      <c r="BE533" s="182">
        <f>IFERROR(VLOOKUP(Tableau210[[#This Row],[OPERATION]],Tableau4[],3,FALSE),"")</f>
        <v>1</v>
      </c>
      <c r="BF533" s="177" cm="1">
        <f t="array" ref="BF533">IFERROR(
   SUM(
      _xlfn._xlws.FILTER(
         Tableau3[Joint Définitif Nb],
         (Tableau3[ITEM]=Tableau210[[#This Row],[NOM]])*
         (Tableau3[Rep.]=Tableau210[[#This Row],[REPERE BUTA]])
      )
   ),
0)</f>
        <v>2</v>
      </c>
      <c r="BG533" s="117" t="s">
        <v>3424</v>
      </c>
      <c r="BH533" s="177" t="str" cm="1">
        <f t="array" ref="BH5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3" s="117" t="s">
        <v>2268</v>
      </c>
      <c r="BK533" s="117" t="s">
        <v>2269</v>
      </c>
      <c r="BL533" s="167" t="s">
        <v>2471</v>
      </c>
      <c r="BM533" s="167" t="s">
        <v>2380</v>
      </c>
      <c r="BN533" s="117"/>
      <c r="BO533" s="117"/>
      <c r="BP533" s="158"/>
      <c r="BQ533" s="158"/>
      <c r="BR533" s="158"/>
      <c r="BS533" s="48"/>
      <c r="BT533" s="48"/>
      <c r="BU533" s="48"/>
      <c r="BV533" s="48"/>
      <c r="BW533" s="48"/>
      <c r="BX533" s="48"/>
    </row>
    <row r="534" spans="1:76" ht="15.75" hidden="1" x14ac:dyDescent="0.25">
      <c r="A534" s="48" t="e" cm="1">
        <f t="array" ref="A534">_xlfn.XLOOKUP(Tableau210[[#This Row],[NOM]]&amp;Tableau210[[#This Row],[REPERE BUTA]],[6]!Tableau16[POSTE TECHNIQUE]&amp;[6]!Tableau16[Repere ADM],[6]!Tableau16[NUMERO CLIENT])</f>
        <v>#N/A</v>
      </c>
      <c r="B534" s="48" t="e" cm="1">
        <f t="array" ref="B534">_xlfn.XLOOKUP(Tableau210[[#This Row],[NOM]]&amp;Tableau210[[#This Row],[REPERE BUTA]],[6]!Tableau16[POSTE TECHNIQUE]&amp;[6]!Tableau16[Repere REF],[6]!Tableau16[NUMERO CLIENT])</f>
        <v>#N/A</v>
      </c>
      <c r="C534" s="48" cm="1">
        <f t="array" ref="C534">_xlfn.XLOOKUP(Tableau210[[#This Row],[NOM]]&amp;Tableau210[[#This Row],[Repere Ubleam]],[7]Sheet1!$C$2:$C$2995&amp;[7]Sheet1!$I$2:$I$2995,[7]Sheet1!$A$2:$A$2995)</f>
        <v>515</v>
      </c>
      <c r="D534" s="48" t="str">
        <f>C534&amp;""</f>
        <v>515</v>
      </c>
      <c r="E534" s="48" t="e">
        <v>#N/A</v>
      </c>
      <c r="F534" s="48" t="e">
        <v>#N/A</v>
      </c>
      <c r="G534" s="187" t="s">
        <v>1434</v>
      </c>
      <c r="H534" s="158" t="s">
        <v>1067</v>
      </c>
      <c r="I534" s="158" t="s">
        <v>80</v>
      </c>
      <c r="J534" s="158" t="s">
        <v>1071</v>
      </c>
      <c r="K534" s="158" t="str">
        <f>_xlfn.XLOOKUP(Tableau210[[#This Row],[NOM]],[8]LUT!$I$5:$I$301,[8]LUT!$N$5:$N$301)</f>
        <v xml:space="preserve">Echangeur </v>
      </c>
      <c r="L534" s="158" t="s">
        <v>106</v>
      </c>
      <c r="M534" s="119" t="s">
        <v>2116</v>
      </c>
      <c r="N534" s="119" t="s">
        <v>2116</v>
      </c>
      <c r="O534" s="119" t="s">
        <v>2136</v>
      </c>
      <c r="P534" s="119"/>
      <c r="Q534" s="119"/>
      <c r="R534" s="119"/>
      <c r="S534" s="119"/>
      <c r="T534" s="119"/>
      <c r="U534" s="119"/>
      <c r="V534" s="119"/>
      <c r="W534" s="148">
        <v>100</v>
      </c>
      <c r="X534" s="207" cm="1">
        <f t="array" ref="X5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3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34" s="148">
        <v>50</v>
      </c>
      <c r="AA534" s="207" cm="1">
        <f t="array" ref="AA5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34" s="48"/>
      <c r="AD534" s="117" t="s">
        <v>2196</v>
      </c>
      <c r="AE534" s="119"/>
      <c r="AF534" s="181">
        <f>IFERROR(VLOOKUP(Tableau210[[#This Row],[OPERATION]],Tableau4[],5,FALSE),"")</f>
        <v>0</v>
      </c>
      <c r="AG534" s="178"/>
      <c r="AH534" s="181">
        <f>IFERROR(VLOOKUP(Tableau210[[#This Row],[OPERATION]],Tableau4[],4,FALSE),"")</f>
        <v>0</v>
      </c>
      <c r="AI534" s="178"/>
      <c r="AJ534" s="181" t="str">
        <f>IF(Tableau210[[#This Row],[NB JP EMIS]]=1,"1 JP","") &amp; IF(Tableau210[[#This Row],[NB BP EMIS]]=1," 1 BP","")</f>
        <v/>
      </c>
      <c r="AK534" s="178"/>
      <c r="AL534" s="117" t="s">
        <v>2527</v>
      </c>
      <c r="AM534" s="117">
        <f>IFERROR(+VLOOKUP(AY534,Tiges!$G$4:$I$569,3,FALSE),"")</f>
        <v>27</v>
      </c>
      <c r="AN534" s="48"/>
      <c r="AO534" s="117">
        <v>8</v>
      </c>
      <c r="AP534" s="177" cm="1">
        <f t="array" ref="AP5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34" s="117" t="s">
        <v>2294</v>
      </c>
      <c r="AS534" s="177" cm="1">
        <f t="array" ref="AS5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534" s="117" t="s">
        <v>1123</v>
      </c>
      <c r="AV534" s="177" t="str" cm="1">
        <f t="array" ref="AV5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34" s="117"/>
      <c r="AY534" s="117" cm="1">
        <f t="array" ref="AY534">IFERROR(_xlfn.XLOOKUP(Tableau210[[#This Row],[DN DONNEES BUTA ]]&amp;Tableau210[[#This Row],[PN DONNEES BUTA]],Tiges!$B$4:$B$79&amp;Tiges!$C$4:$C$79,Tiges!$G$4:$G$79),"")</f>
        <v>16</v>
      </c>
      <c r="AZ534" s="117"/>
      <c r="BA534" s="117" cm="1">
        <f t="array" ref="BA534">IFERROR(_xlfn.XLOOKUP(Tableau210[[#This Row],[DN DONNEES BUTA ]]&amp;Tableau210[[#This Row],[PN DONNEES BUTA]],Tiges!$B$4:$B$79&amp;Tiges!$C$4:$C$79,Tiges!$H$4:$H$79),"")</f>
        <v>100</v>
      </c>
      <c r="BB534" s="117"/>
      <c r="BC534" s="182">
        <f>IFERROR(VLOOKUP(Tableau210[[#This Row],[OPERATION]],Tableau4[],2,FALSE),"")</f>
        <v>0</v>
      </c>
      <c r="BD534" s="177"/>
      <c r="BE534" s="182">
        <f>IFERROR(VLOOKUP(Tableau210[[#This Row],[OPERATION]],Tableau4[],3,FALSE),"")</f>
        <v>1</v>
      </c>
      <c r="BF534" s="177"/>
      <c r="BG534" s="117" t="s">
        <v>3424</v>
      </c>
      <c r="BH534" s="177" t="str" cm="1">
        <f t="array" ref="BH5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4" s="117" t="s">
        <v>2268</v>
      </c>
      <c r="BK534" s="117" t="s">
        <v>2269</v>
      </c>
      <c r="BL534" s="167"/>
      <c r="BM534" s="167" t="s">
        <v>2380</v>
      </c>
      <c r="BN534" s="117"/>
      <c r="BO534" s="117"/>
      <c r="BP534" s="158"/>
      <c r="BQ534" s="158"/>
      <c r="BR534" s="158"/>
      <c r="BS534" s="48"/>
      <c r="BT534" s="48"/>
      <c r="BU534" s="48"/>
      <c r="BV534" s="48"/>
      <c r="BW534" s="48"/>
      <c r="BX534" s="48"/>
    </row>
    <row r="535" spans="1:76" ht="15.75" hidden="1" x14ac:dyDescent="0.25">
      <c r="A535" s="48" t="e" cm="1">
        <f t="array" ref="A535">_xlfn.XLOOKUP(Tableau210[[#This Row],[NOM]]&amp;Tableau210[[#This Row],[REPERE BUTA]],[6]!Tableau16[POSTE TECHNIQUE]&amp;[6]!Tableau16[Repere ADM],[6]!Tableau16[NUMERO CLIENT])</f>
        <v>#N/A</v>
      </c>
      <c r="B535" s="48" t="e" cm="1">
        <f t="array" ref="B535">_xlfn.XLOOKUP(Tableau210[[#This Row],[NOM]]&amp;Tableau210[[#This Row],[REPERE BUTA]],[6]!Tableau16[POSTE TECHNIQUE]&amp;[6]!Tableau16[Repere REF],[6]!Tableau16[NUMERO CLIENT])</f>
        <v>#N/A</v>
      </c>
      <c r="C535" s="48" cm="1">
        <f t="array" ref="C535">_xlfn.XLOOKUP(Tableau210[[#This Row],[NOM]]&amp;Tableau210[[#This Row],[Repere Ubleam]],[7]Sheet1!$C$2:$C$2995&amp;[7]Sheet1!$I$2:$I$2995,[7]Sheet1!$A$2:$A$2995)</f>
        <v>516</v>
      </c>
      <c r="D535" s="48" t="str">
        <f>C535&amp;""</f>
        <v>516</v>
      </c>
      <c r="E535" s="48" t="e">
        <v>#N/A</v>
      </c>
      <c r="F535" s="48" t="e">
        <v>#N/A</v>
      </c>
      <c r="G535" s="187" t="s">
        <v>1434</v>
      </c>
      <c r="H535" s="158" t="s">
        <v>1067</v>
      </c>
      <c r="I535" s="158" t="s">
        <v>80</v>
      </c>
      <c r="J535" s="158" t="s">
        <v>1071</v>
      </c>
      <c r="K535" s="158" t="str">
        <f>_xlfn.XLOOKUP(Tableau210[[#This Row],[NOM]],[8]LUT!$I$5:$I$301,[8]LUT!$N$5:$N$301)</f>
        <v xml:space="preserve">Echangeur </v>
      </c>
      <c r="L535" s="158" t="s">
        <v>107</v>
      </c>
      <c r="M535" s="119"/>
      <c r="N535" s="119" t="s">
        <v>107</v>
      </c>
      <c r="O535" s="119"/>
      <c r="P535" s="119"/>
      <c r="Q535" s="119"/>
      <c r="R535" s="119"/>
      <c r="S535" s="119"/>
      <c r="T535" s="119"/>
      <c r="U535" s="119"/>
      <c r="V535" s="119"/>
      <c r="W535" s="148">
        <v>150</v>
      </c>
      <c r="X535" s="207" cm="1">
        <f t="array" ref="X5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53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35" s="148">
        <v>20</v>
      </c>
      <c r="AA535" s="207" cm="1">
        <f t="array" ref="AA5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35" s="48"/>
      <c r="AD535" s="117" t="s">
        <v>2244</v>
      </c>
      <c r="AE535" s="119"/>
      <c r="AF535" s="181">
        <f>IFERROR(VLOOKUP(Tableau210[[#This Row],[OPERATION]],Tableau4[],5,FALSE),"")</f>
        <v>0</v>
      </c>
      <c r="AG535" s="178" cm="1">
        <f t="array" ref="AG535">IFERROR(
   SUM(
      _xlfn._xlws.FILTER(
         Tableau3[JP],
         (Tableau3[ITEM]=Tableau210[[#This Row],[NOM]])*
         (Tableau3[Rep.]=Tableau210[[#This Row],[REPERE BUTA]])
      )
   ),
0)</f>
        <v>0</v>
      </c>
      <c r="AH535" s="181">
        <f>IFERROR(VLOOKUP(Tableau210[[#This Row],[OPERATION]],Tableau4[],4,FALSE),"")</f>
        <v>2</v>
      </c>
      <c r="AI535" s="178" cm="1">
        <f t="array" ref="AI535">IFERROR(
   SUM(
      _xlfn._xlws.FILTER(
         Tableau3[BP],
         (Tableau3[ITEM]=Tableau210[[#This Row],[NOM]])*
         (Tableau3[Rep.]=Tableau210[[#This Row],[REPERE BUTA]])
      )
   ),
0)</f>
        <v>0</v>
      </c>
      <c r="AJ535" s="181" t="s">
        <v>2321</v>
      </c>
      <c r="AK535" s="178" t="str">
        <f>IF(Tableau210[[#This Row],[NB JP BUTA]]=1,"1 JP","") &amp; IF(Tableau210[[#This Row],[Nb BP BUTA]]=1," 1 BP","") &amp; IF(Tableau210[[#This Row],[Nb BP BUTA]]=2," 2 BP","")</f>
        <v/>
      </c>
      <c r="AL535" s="117" t="s">
        <v>2527</v>
      </c>
      <c r="AM535" s="117">
        <f>IFERROR(+VLOOKUP(AY535,Tiges!$G$4:$I$569,3,FALSE),"")</f>
        <v>32</v>
      </c>
      <c r="AN535" s="48"/>
      <c r="AO535" s="117">
        <v>8</v>
      </c>
      <c r="AP535" s="177" cm="1">
        <f t="array" ref="AP5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35" s="117" t="s">
        <v>2294</v>
      </c>
      <c r="AS535" s="177" cm="1">
        <f t="array" ref="AS5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535" s="117" t="s">
        <v>1123</v>
      </c>
      <c r="AV535" s="177" t="str" cm="1">
        <f t="array" ref="AV5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35" s="117"/>
      <c r="AY535" s="117" cm="1">
        <f t="array" ref="AY535">IFERROR(_xlfn.XLOOKUP(Tableau210[[#This Row],[DN DONNEES BUTA ]]&amp;Tableau210[[#This Row],[PN DONNEES BUTA]],Tiges!$B$4:$B$79&amp;Tiges!$C$4:$C$79,Tiges!$G$4:$G$79),"")</f>
        <v>20</v>
      </c>
      <c r="AZ535" s="117"/>
      <c r="BA535" s="117" cm="1">
        <f t="array" ref="BA535">IFERROR(_xlfn.XLOOKUP(Tableau210[[#This Row],[DN DONNEES BUTA ]]&amp;Tableau210[[#This Row],[PN DONNEES BUTA]],Tiges!$B$4:$B$79&amp;Tiges!$C$4:$C$79,Tiges!$H$4:$H$79),"")</f>
        <v>110</v>
      </c>
      <c r="BB535" s="117"/>
      <c r="BC535" s="182">
        <f>IFERROR(VLOOKUP(Tableau210[[#This Row],[OPERATION]],Tableau4[],2,FALSE),"")</f>
        <v>2</v>
      </c>
      <c r="BD535" s="177" cm="1">
        <f t="array" ref="BD535">IFERROR(
   SUM(
      _xlfn._xlws.FILTER(
         Tableau3[Nb Platinage Joint],
         (Tableau3[ITEM]=Tableau210[[#This Row],[NOM]])*
         (Tableau3[Rep.]=Tableau210[[#This Row],[REPERE BUTA]])
      )
   ),
0)</f>
        <v>0</v>
      </c>
      <c r="BE535" s="182">
        <f>IFERROR(VLOOKUP(Tableau210[[#This Row],[OPERATION]],Tableau4[],3,FALSE),"")</f>
        <v>1</v>
      </c>
      <c r="BF535" s="177" cm="1">
        <f t="array" ref="BF535">IFERROR(
   SUM(
      _xlfn._xlws.FILTER(
         Tableau3[Joint Définitif Nb],
         (Tableau3[ITEM]=Tableau210[[#This Row],[NOM]])*
         (Tableau3[Rep.]=Tableau210[[#This Row],[REPERE BUTA]])
      )
   ),
0)</f>
        <v>1</v>
      </c>
      <c r="BG535" s="117" t="s">
        <v>129</v>
      </c>
      <c r="BH535" s="177" t="str" cm="1">
        <f t="array" ref="BH5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5" s="117" t="s">
        <v>2268</v>
      </c>
      <c r="BK535" s="117" t="s">
        <v>2269</v>
      </c>
      <c r="BL535" s="167" t="s">
        <v>2479</v>
      </c>
      <c r="BM535" s="167" t="s">
        <v>2380</v>
      </c>
      <c r="BN535" s="117"/>
      <c r="BO535" s="117"/>
      <c r="BP535" s="158"/>
      <c r="BQ535" s="158"/>
      <c r="BR535" s="158"/>
      <c r="BS535" s="48"/>
      <c r="BT535" s="48"/>
      <c r="BU535" s="48"/>
      <c r="BV535" s="48"/>
      <c r="BW535" s="48"/>
      <c r="BX535" s="48"/>
    </row>
    <row r="536" spans="1:76" ht="15.75" hidden="1" x14ac:dyDescent="0.25">
      <c r="A536" s="48" t="e" cm="1">
        <f t="array" ref="A536">_xlfn.XLOOKUP(Tableau210[[#This Row],[NOM]]&amp;Tableau210[[#This Row],[REPERE BUTA]],[6]!Tableau16[POSTE TECHNIQUE]&amp;[6]!Tableau16[Repere ADM],[6]!Tableau16[NUMERO CLIENT])</f>
        <v>#N/A</v>
      </c>
      <c r="B536" s="48" t="e" cm="1">
        <f t="array" ref="B536">_xlfn.XLOOKUP(Tableau210[[#This Row],[NOM]]&amp;Tableau210[[#This Row],[REPERE BUTA]],[6]!Tableau16[POSTE TECHNIQUE]&amp;[6]!Tableau16[Repere REF],[6]!Tableau16[NUMERO CLIENT])</f>
        <v>#N/A</v>
      </c>
      <c r="C536" s="48" cm="1">
        <f t="array" ref="C536">_xlfn.XLOOKUP(Tableau210[[#This Row],[NOM]]&amp;Tableau210[[#This Row],[Repere Ubleam]],[7]Sheet1!$C$2:$C$2995&amp;[7]Sheet1!$I$2:$I$2995,[7]Sheet1!$A$2:$A$2995)</f>
        <v>517</v>
      </c>
      <c r="D536" s="48" t="str">
        <f>C536&amp;""</f>
        <v>517</v>
      </c>
      <c r="E536" s="48" t="e">
        <v>#N/A</v>
      </c>
      <c r="F536" s="48" t="e">
        <v>#N/A</v>
      </c>
      <c r="G536" s="187" t="s">
        <v>1434</v>
      </c>
      <c r="H536" s="158" t="s">
        <v>1067</v>
      </c>
      <c r="I536" s="158" t="s">
        <v>80</v>
      </c>
      <c r="J536" s="158" t="s">
        <v>1071</v>
      </c>
      <c r="K536" s="158" t="str">
        <f>_xlfn.XLOOKUP(Tableau210[[#This Row],[NOM]],[8]LUT!$I$5:$I$301,[8]LUT!$N$5:$N$301)</f>
        <v xml:space="preserve">Echangeur </v>
      </c>
      <c r="L536" s="158" t="s">
        <v>108</v>
      </c>
      <c r="M536" s="119"/>
      <c r="N536" s="119" t="s">
        <v>108</v>
      </c>
      <c r="O536" s="119"/>
      <c r="P536" s="119"/>
      <c r="Q536" s="119"/>
      <c r="R536" s="119"/>
      <c r="S536" s="119"/>
      <c r="T536" s="119"/>
      <c r="U536" s="119"/>
      <c r="V536" s="119"/>
      <c r="W536" s="148">
        <v>100</v>
      </c>
      <c r="X536" s="207" cm="1">
        <f t="array" ref="X5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3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36" s="148">
        <v>20</v>
      </c>
      <c r="AA536" s="207" cm="1">
        <f t="array" ref="AA5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36" s="48"/>
      <c r="AD536" s="117" t="s">
        <v>2197</v>
      </c>
      <c r="AE536" s="119"/>
      <c r="AF536" s="181">
        <f>IFERROR(VLOOKUP(Tableau210[[#This Row],[OPERATION]],Tableau4[],5,FALSE),"")</f>
        <v>0</v>
      </c>
      <c r="AG536" s="178" cm="1">
        <f t="array" ref="AG536">IFERROR(
   SUM(
      _xlfn._xlws.FILTER(
         Tableau3[JP],
         (Tableau3[ITEM]=Tableau210[[#This Row],[NOM]])*
         (Tableau3[Rep.]=Tableau210[[#This Row],[REPERE BUTA]])
      )
   ),
0)</f>
        <v>0</v>
      </c>
      <c r="AH536" s="181">
        <f>IFERROR(VLOOKUP(Tableau210[[#This Row],[OPERATION]],Tableau4[],4,FALSE),"")</f>
        <v>1</v>
      </c>
      <c r="AI536" s="178" cm="1">
        <f t="array" ref="AI536">IFERROR(
   SUM(
      _xlfn._xlws.FILTER(
         Tableau3[BP],
         (Tableau3[ITEM]=Tableau210[[#This Row],[NOM]])*
         (Tableau3[Rep.]=Tableau210[[#This Row],[REPERE BUTA]])
      )
   ),
0)</f>
        <v>1</v>
      </c>
      <c r="AJ536" s="181" t="str">
        <f>IF(Tableau210[[#This Row],[NB JP EMIS]]=1,"1 JP","") &amp; IF(Tableau210[[#This Row],[NB BP EMIS]]=1," 1 BP","")</f>
        <v xml:space="preserve"> 1 BP</v>
      </c>
      <c r="AK536" s="178" t="str">
        <f>IF(Tableau210[[#This Row],[NB JP BUTA]]=1,"1 JP","") &amp; IF(Tableau210[[#This Row],[Nb BP BUTA]]=1," 1 BP","") &amp; IF(Tableau210[[#This Row],[Nb BP BUTA]]=2," 2 BP","")</f>
        <v xml:space="preserve"> 1 BP</v>
      </c>
      <c r="AL536" s="117" t="s">
        <v>2527</v>
      </c>
      <c r="AM536" s="117">
        <f>IFERROR(+VLOOKUP(AY536,Tiges!$G$4:$I$569,3,FALSE),"")</f>
        <v>27</v>
      </c>
      <c r="AN536" s="48"/>
      <c r="AO536" s="117">
        <v>8</v>
      </c>
      <c r="AP536" s="177" cm="1">
        <f t="array" ref="AP5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3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36" s="117" t="s">
        <v>2163</v>
      </c>
      <c r="AS536" s="177" t="str" cm="1">
        <f t="array" ref="AS5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3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36" s="117" t="s">
        <v>2277</v>
      </c>
      <c r="AV536" s="177" t="str" cm="1">
        <f t="array" ref="AV5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3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36" s="117"/>
      <c r="AY536" s="117" cm="1">
        <f t="array" ref="AY536">IFERROR(_xlfn.XLOOKUP(Tableau210[[#This Row],[DN DONNEES BUTA ]]&amp;Tableau210[[#This Row],[PN DONNEES BUTA]],Tiges!$B$4:$B$79&amp;Tiges!$C$4:$C$79,Tiges!$G$4:$G$79),"")</f>
        <v>16</v>
      </c>
      <c r="AZ536" s="117"/>
      <c r="BA536" s="117" cm="1">
        <f t="array" ref="BA536">IFERROR(_xlfn.XLOOKUP(Tableau210[[#This Row],[DN DONNEES BUTA ]]&amp;Tableau210[[#This Row],[PN DONNEES BUTA]],Tiges!$B$4:$B$79&amp;Tiges!$C$4:$C$79,Tiges!$H$4:$H$79),"")</f>
        <v>100</v>
      </c>
      <c r="BB536" s="117"/>
      <c r="BC536" s="182">
        <f>IFERROR(VLOOKUP(Tableau210[[#This Row],[OPERATION]],Tableau4[],2,FALSE),"")</f>
        <v>1</v>
      </c>
      <c r="BD536" s="177" cm="1">
        <f t="array" ref="BD536">IFERROR(
   SUM(
      _xlfn._xlws.FILTER(
         Tableau3[Nb Platinage Joint],
         (Tableau3[ITEM]=Tableau210[[#This Row],[NOM]])*
         (Tableau3[Rep.]=Tableau210[[#This Row],[REPERE BUTA]])
      )
   ),
0)</f>
        <v>1</v>
      </c>
      <c r="BE536" s="182">
        <f>IFERROR(VLOOKUP(Tableau210[[#This Row],[OPERATION]],Tableau4[],3,FALSE),"")</f>
        <v>1</v>
      </c>
      <c r="BF536" s="177" cm="1">
        <f t="array" ref="BF536">IFERROR(
   SUM(
      _xlfn._xlws.FILTER(
         Tableau3[Joint Définitif Nb],
         (Tableau3[ITEM]=Tableau210[[#This Row],[NOM]])*
         (Tableau3[Rep.]=Tableau210[[#This Row],[REPERE BUTA]])
      )
   ),
0)</f>
        <v>1</v>
      </c>
      <c r="BG536" s="117" t="s">
        <v>129</v>
      </c>
      <c r="BH536" s="177" t="str" cm="1">
        <f t="array" ref="BH5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6" s="117" t="s">
        <v>2268</v>
      </c>
      <c r="BK536" s="117" t="s">
        <v>2269</v>
      </c>
      <c r="BL536" s="167" t="s">
        <v>2380</v>
      </c>
      <c r="BM536" s="167"/>
      <c r="BN536" s="117"/>
      <c r="BO536" s="117"/>
      <c r="BP536" s="158"/>
      <c r="BQ536" s="158"/>
      <c r="BR536" s="158"/>
      <c r="BS536" s="48"/>
      <c r="BT536" s="48"/>
      <c r="BU536" s="48"/>
      <c r="BV536" s="48"/>
      <c r="BW536" s="48"/>
      <c r="BX536" s="48"/>
    </row>
    <row r="537" spans="1:76" ht="15.75" hidden="1" x14ac:dyDescent="0.25">
      <c r="A537" s="48" t="e" cm="1">
        <f t="array" ref="A537">_xlfn.XLOOKUP(Tableau210[[#This Row],[NOM]]&amp;Tableau210[[#This Row],[REPERE BUTA]],[6]!Tableau16[POSTE TECHNIQUE]&amp;[6]!Tableau16[Repere ADM],[6]!Tableau16[NUMERO CLIENT])</f>
        <v>#N/A</v>
      </c>
      <c r="B537" s="48" t="e" cm="1">
        <f t="array" ref="B537">_xlfn.XLOOKUP(Tableau210[[#This Row],[NOM]]&amp;Tableau210[[#This Row],[REPERE BUTA]],[6]!Tableau16[POSTE TECHNIQUE]&amp;[6]!Tableau16[Repere REF],[6]!Tableau16[NUMERO CLIENT])</f>
        <v>#N/A</v>
      </c>
      <c r="C537" s="48" cm="1">
        <f t="array" ref="C537">_xlfn.XLOOKUP(Tableau210[[#This Row],[NOM]]&amp;Tableau210[[#This Row],[Repere Ubleam]],[7]Sheet1!$C$2:$C$2995&amp;[7]Sheet1!$I$2:$I$2995,[7]Sheet1!$A$2:$A$2995)</f>
        <v>518</v>
      </c>
      <c r="D537" s="48" t="str">
        <f>C537&amp;""</f>
        <v>518</v>
      </c>
      <c r="E537" s="48" t="e">
        <v>#N/A</v>
      </c>
      <c r="F537" s="48" t="e">
        <v>#N/A</v>
      </c>
      <c r="G537" s="187" t="s">
        <v>1434</v>
      </c>
      <c r="H537" s="158" t="s">
        <v>1067</v>
      </c>
      <c r="I537" s="158" t="s">
        <v>80</v>
      </c>
      <c r="J537" s="158" t="s">
        <v>1071</v>
      </c>
      <c r="K537" s="158" t="str">
        <f>_xlfn.XLOOKUP(Tableau210[[#This Row],[NOM]],[8]LUT!$I$5:$I$301,[8]LUT!$N$5:$N$301)</f>
        <v xml:space="preserve">Echangeur </v>
      </c>
      <c r="L537" s="158" t="s">
        <v>109</v>
      </c>
      <c r="M537" s="119"/>
      <c r="N537" s="119" t="s">
        <v>109</v>
      </c>
      <c r="O537" s="119"/>
      <c r="P537" s="119"/>
      <c r="Q537" s="119"/>
      <c r="R537" s="119"/>
      <c r="S537" s="119"/>
      <c r="T537" s="119"/>
      <c r="U537" s="119"/>
      <c r="V537" s="119"/>
      <c r="W537" s="148" t="s">
        <v>1118</v>
      </c>
      <c r="X537" s="207" cm="1">
        <f t="array" ref="X5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53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37" s="148" t="s">
        <v>3424</v>
      </c>
      <c r="AA537" s="207" cm="1">
        <f t="array" ref="AA5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37" s="48"/>
      <c r="AD537" s="117" t="s">
        <v>2240</v>
      </c>
      <c r="AE537" s="119"/>
      <c r="AF537" s="181">
        <f>IFERROR(VLOOKUP(Tableau210[[#This Row],[OPERATION]],Tableau4[],5,FALSE),"")</f>
        <v>0</v>
      </c>
      <c r="AG537" s="178" cm="1">
        <f t="array" ref="AG537">IFERROR(
   SUM(
      _xlfn._xlws.FILTER(
         Tableau3[JP],
         (Tableau3[ITEM]=Tableau210[[#This Row],[NOM]])*
         (Tableau3[Rep.]=Tableau210[[#This Row],[REPERE BUTA]])
      )
   ),
0)</f>
        <v>0</v>
      </c>
      <c r="AH537" s="181">
        <f>IFERROR(VLOOKUP(Tableau210[[#This Row],[OPERATION]],Tableau4[],4,FALSE),"")</f>
        <v>0</v>
      </c>
      <c r="AI537" s="178" cm="1">
        <f t="array" ref="AI537">IFERROR(
   SUM(
      _xlfn._xlws.FILTER(
         Tableau3[BP],
         (Tableau3[ITEM]=Tableau210[[#This Row],[NOM]])*
         (Tableau3[Rep.]=Tableau210[[#This Row],[REPERE BUTA]])
      )
   ),
0)</f>
        <v>0</v>
      </c>
      <c r="AJ537" s="181" t="s">
        <v>2141</v>
      </c>
      <c r="AK537" s="178" t="str">
        <f>IF(Tableau210[[#This Row],[NB JP BUTA]]=1,"1 JP","") &amp; IF(Tableau210[[#This Row],[Nb BP BUTA]]=1," 1 BP","") &amp; IF(Tableau210[[#This Row],[Nb BP BUTA]]=2," 2 BP","")</f>
        <v/>
      </c>
      <c r="AL537" s="117" t="s">
        <v>2527</v>
      </c>
      <c r="AM537" s="117">
        <f>IFERROR(+VLOOKUP(AY537,Tiges!$G$4:$I$569,3,FALSE),"")</f>
        <v>22</v>
      </c>
      <c r="AN537" s="48"/>
      <c r="AO537" s="117" t="s">
        <v>2303</v>
      </c>
      <c r="AP537" s="177" cm="1">
        <f t="array" ref="AP5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37" s="411" t="s">
        <v>2303</v>
      </c>
      <c r="AR537" s="117" t="s">
        <v>2303</v>
      </c>
      <c r="AS537" s="177" cm="1">
        <f t="array" ref="AS5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37" s="411" t="s">
        <v>2303</v>
      </c>
      <c r="AU537" s="117" t="s">
        <v>2303</v>
      </c>
      <c r="AV537" s="177" t="str" cm="1">
        <f t="array" ref="AV5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37" s="411" t="s">
        <v>2303</v>
      </c>
      <c r="AX537" s="117"/>
      <c r="AY537" s="117" cm="1">
        <f t="array" ref="AY537">IFERROR(_xlfn.XLOOKUP(Tableau210[[#This Row],[DN DONNEES BUTA ]]&amp;Tableau210[[#This Row],[PN DONNEES BUTA]],Tiges!$B$4:$B$79&amp;Tiges!$C$4:$C$79,Tiges!$G$4:$G$79),"")</f>
        <v>14</v>
      </c>
      <c r="AZ537" s="117"/>
      <c r="BA537" s="117" cm="1">
        <f t="array" ref="BA537">IFERROR(_xlfn.XLOOKUP(Tableau210[[#This Row],[DN DONNEES BUTA ]]&amp;Tableau210[[#This Row],[PN DONNEES BUTA]],Tiges!$B$4:$B$79&amp;Tiges!$C$4:$C$79,Tiges!$H$4:$H$79),"")</f>
        <v>70</v>
      </c>
      <c r="BB537" s="117"/>
      <c r="BC537" s="182">
        <f>IFERROR(VLOOKUP(Tableau210[[#This Row],[OPERATION]],Tableau4[],2,FALSE),"")</f>
        <v>0</v>
      </c>
      <c r="BD537" s="177" cm="1">
        <f t="array" ref="BD537">IFERROR(
   SUM(
      _xlfn._xlws.FILTER(
         Tableau3[Nb Platinage Joint],
         (Tableau3[ITEM]=Tableau210[[#This Row],[NOM]])*
         (Tableau3[Rep.]=Tableau210[[#This Row],[REPERE BUTA]])
      )
   ),
0)</f>
        <v>0</v>
      </c>
      <c r="BE537" s="182">
        <f>IFERROR(VLOOKUP(Tableau210[[#This Row],[OPERATION]],Tableau4[],3,FALSE),"")</f>
        <v>0</v>
      </c>
      <c r="BF537" s="177" cm="1">
        <f t="array" ref="BF537">IFERROR(
   SUM(
      _xlfn._xlws.FILTER(
         Tableau3[Joint Définitif Nb],
         (Tableau3[ITEM]=Tableau210[[#This Row],[NOM]])*
         (Tableau3[Rep.]=Tableau210[[#This Row],[REPERE BUTA]])
      )
   ),
0)</f>
        <v>1</v>
      </c>
      <c r="BG537" s="117" t="s">
        <v>2303</v>
      </c>
      <c r="BH537" s="177" t="str" cm="1">
        <f t="array" ref="BH5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7" s="117" t="s">
        <v>2303</v>
      </c>
      <c r="BK537" s="117" t="s">
        <v>2303</v>
      </c>
      <c r="BL537" s="167" t="s">
        <v>2535</v>
      </c>
      <c r="BM537" s="167" t="s">
        <v>2380</v>
      </c>
      <c r="BN537" s="117"/>
      <c r="BO537" s="117"/>
      <c r="BP537" s="158"/>
      <c r="BQ537" s="158"/>
      <c r="BR537" s="158"/>
      <c r="BS537" s="48"/>
      <c r="BT537" s="48"/>
      <c r="BU537" s="48"/>
      <c r="BV537" s="48"/>
      <c r="BW537" s="48"/>
      <c r="BX537" s="48"/>
    </row>
    <row r="538" spans="1:76" ht="15.75" hidden="1" x14ac:dyDescent="0.25">
      <c r="A538" s="48" t="e" cm="1">
        <f t="array" ref="A538">_xlfn.XLOOKUP(Tableau210[[#This Row],[NOM]]&amp;Tableau210[[#This Row],[REPERE BUTA]],[6]!Tableau16[POSTE TECHNIQUE]&amp;[6]!Tableau16[Repere ADM],[6]!Tableau16[NUMERO CLIENT])</f>
        <v>#N/A</v>
      </c>
      <c r="B538" s="48" t="e" cm="1">
        <f t="array" ref="B538">_xlfn.XLOOKUP(Tableau210[[#This Row],[NOM]]&amp;Tableau210[[#This Row],[REPERE BUTA]],[6]!Tableau16[POSTE TECHNIQUE]&amp;[6]!Tableau16[Repere REF],[6]!Tableau16[NUMERO CLIENT])</f>
        <v>#N/A</v>
      </c>
      <c r="C538" s="48" cm="1">
        <f t="array" ref="C538">_xlfn.XLOOKUP(Tableau210[[#This Row],[NOM]]&amp;Tableau210[[#This Row],[Repere Ubleam]],[7]Sheet1!$C$2:$C$2995&amp;[7]Sheet1!$I$2:$I$2995,[7]Sheet1!$A$2:$A$2995)</f>
        <v>519</v>
      </c>
      <c r="D538" s="48" t="str">
        <f>C538&amp;""</f>
        <v>519</v>
      </c>
      <c r="E538" s="48" t="e">
        <v>#N/A</v>
      </c>
      <c r="F538" s="48" t="e">
        <v>#N/A</v>
      </c>
      <c r="G538" s="187" t="s">
        <v>1434</v>
      </c>
      <c r="H538" s="158" t="s">
        <v>1067</v>
      </c>
      <c r="I538" s="158" t="s">
        <v>80</v>
      </c>
      <c r="J538" s="158" t="s">
        <v>1071</v>
      </c>
      <c r="K538" s="158" t="str">
        <f>_xlfn.XLOOKUP(Tableau210[[#This Row],[NOM]],[8]LUT!$I$5:$I$301,[8]LUT!$N$5:$N$301)</f>
        <v xml:space="preserve">Echangeur </v>
      </c>
      <c r="L538" s="158" t="s">
        <v>110</v>
      </c>
      <c r="M538" s="119"/>
      <c r="N538" s="119" t="s">
        <v>110</v>
      </c>
      <c r="O538" s="119"/>
      <c r="P538" s="119"/>
      <c r="Q538" s="119"/>
      <c r="R538" s="119"/>
      <c r="S538" s="119"/>
      <c r="T538" s="119"/>
      <c r="U538" s="119"/>
      <c r="V538" s="119"/>
      <c r="W538" s="148">
        <v>150</v>
      </c>
      <c r="X538" s="207" cm="1">
        <f t="array" ref="X5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53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38" s="148">
        <v>20</v>
      </c>
      <c r="AA538" s="207" cm="1">
        <f t="array" ref="AA5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38" s="48"/>
      <c r="AD538" s="117" t="s">
        <v>2197</v>
      </c>
      <c r="AE538" s="119"/>
      <c r="AF538" s="181">
        <f>IFERROR(VLOOKUP(Tableau210[[#This Row],[OPERATION]],Tableau4[],5,FALSE),"")</f>
        <v>0</v>
      </c>
      <c r="AG538" s="178" cm="1">
        <f t="array" ref="AG538">IFERROR(
   SUM(
      _xlfn._xlws.FILTER(
         Tableau3[JP],
         (Tableau3[ITEM]=Tableau210[[#This Row],[NOM]])*
         (Tableau3[Rep.]=Tableau210[[#This Row],[REPERE BUTA]])
      )
   ),
0)</f>
        <v>0</v>
      </c>
      <c r="AH538" s="181">
        <f>IFERROR(VLOOKUP(Tableau210[[#This Row],[OPERATION]],Tableau4[],4,FALSE),"")</f>
        <v>1</v>
      </c>
      <c r="AI538" s="178" cm="1">
        <f t="array" ref="AI538">IFERROR(
   SUM(
      _xlfn._xlws.FILTER(
         Tableau3[BP],
         (Tableau3[ITEM]=Tableau210[[#This Row],[NOM]])*
         (Tableau3[Rep.]=Tableau210[[#This Row],[REPERE BUTA]])
      )
   ),
0)</f>
        <v>1</v>
      </c>
      <c r="AJ538" s="181" t="str">
        <f>IF(Tableau210[[#This Row],[NB JP EMIS]]=1,"1 JP","") &amp; IF(Tableau210[[#This Row],[NB BP EMIS]]=1," 1 BP","")</f>
        <v xml:space="preserve"> 1 BP</v>
      </c>
      <c r="AK538" s="178" t="str">
        <f>IF(Tableau210[[#This Row],[NB JP BUTA]]=1,"1 JP","") &amp; IF(Tableau210[[#This Row],[Nb BP BUTA]]=1," 1 BP","") &amp; IF(Tableau210[[#This Row],[Nb BP BUTA]]=2," 2 BP","")</f>
        <v xml:space="preserve"> 1 BP</v>
      </c>
      <c r="AL538" s="117" t="s">
        <v>2527</v>
      </c>
      <c r="AM538" s="117">
        <f>IFERROR(+VLOOKUP(AY538,Tiges!$G$4:$I$569,3,FALSE),"")</f>
        <v>32</v>
      </c>
      <c r="AN538" s="48"/>
      <c r="AO538" s="117">
        <v>8</v>
      </c>
      <c r="AP538" s="177" cm="1">
        <f t="array" ref="AP5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38" s="117" t="s">
        <v>2282</v>
      </c>
      <c r="AS538" s="177" t="str" cm="1">
        <f t="array" ref="AS5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538" s="117" t="s">
        <v>1123</v>
      </c>
      <c r="AV538" s="177" t="str" cm="1">
        <f t="array" ref="AV5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3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38" s="117"/>
      <c r="AY538" s="117" cm="1">
        <f t="array" ref="AY538">IFERROR(_xlfn.XLOOKUP(Tableau210[[#This Row],[DN DONNEES BUTA ]]&amp;Tableau210[[#This Row],[PN DONNEES BUTA]],Tiges!$B$4:$B$79&amp;Tiges!$C$4:$C$79,Tiges!$G$4:$G$79),"")</f>
        <v>20</v>
      </c>
      <c r="AZ538" s="117"/>
      <c r="BA538" s="117" cm="1">
        <f t="array" ref="BA538">IFERROR(_xlfn.XLOOKUP(Tableau210[[#This Row],[DN DONNEES BUTA ]]&amp;Tableau210[[#This Row],[PN DONNEES BUTA]],Tiges!$B$4:$B$79&amp;Tiges!$C$4:$C$79,Tiges!$H$4:$H$79),"")</f>
        <v>110</v>
      </c>
      <c r="BB538" s="117"/>
      <c r="BC538" s="182">
        <f>IFERROR(VLOOKUP(Tableau210[[#This Row],[OPERATION]],Tableau4[],2,FALSE),"")</f>
        <v>1</v>
      </c>
      <c r="BD538" s="177" cm="1">
        <f t="array" ref="BD538">IFERROR(
   SUM(
      _xlfn._xlws.FILTER(
         Tableau3[Nb Platinage Joint],
         (Tableau3[ITEM]=Tableau210[[#This Row],[NOM]])*
         (Tableau3[Rep.]=Tableau210[[#This Row],[REPERE BUTA]])
      )
   ),
0)</f>
        <v>1</v>
      </c>
      <c r="BE538" s="182">
        <f>IFERROR(VLOOKUP(Tableau210[[#This Row],[OPERATION]],Tableau4[],3,FALSE),"")</f>
        <v>1</v>
      </c>
      <c r="BF538" s="177" cm="1">
        <f t="array" ref="BF538">IFERROR(
   SUM(
      _xlfn._xlws.FILTER(
         Tableau3[Joint Définitif Nb],
         (Tableau3[ITEM]=Tableau210[[#This Row],[NOM]])*
         (Tableau3[Rep.]=Tableau210[[#This Row],[REPERE BUTA]])
      )
   ),
0)</f>
        <v>1</v>
      </c>
      <c r="BG538" s="117" t="s">
        <v>129</v>
      </c>
      <c r="BH538" s="177" t="str" cm="1">
        <f t="array" ref="BH5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8" s="117" t="s">
        <v>2268</v>
      </c>
      <c r="BK538" s="117" t="s">
        <v>37</v>
      </c>
      <c r="BL538" s="167" t="s">
        <v>2380</v>
      </c>
      <c r="BM538" s="167"/>
      <c r="BN538" s="117"/>
      <c r="BO538" s="117"/>
      <c r="BP538" s="158"/>
      <c r="BQ538" s="158"/>
      <c r="BR538" s="158"/>
      <c r="BS538" s="48"/>
      <c r="BT538" s="48"/>
      <c r="BU538" s="48"/>
      <c r="BV538" s="48"/>
      <c r="BW538" s="48"/>
      <c r="BX538" s="48"/>
    </row>
    <row r="539" spans="1:76" ht="15.75" hidden="1" x14ac:dyDescent="0.25">
      <c r="A539" s="48" t="e" cm="1">
        <f t="array" ref="A539">_xlfn.XLOOKUP(Tableau210[[#This Row],[NOM]]&amp;Tableau210[[#This Row],[REPERE BUTA]],[6]!Tableau16[POSTE TECHNIQUE]&amp;[6]!Tableau16[Repere ADM],[6]!Tableau16[NUMERO CLIENT])</f>
        <v>#N/A</v>
      </c>
      <c r="B539" s="48" t="e" cm="1">
        <f t="array" ref="B539">_xlfn.XLOOKUP(Tableau210[[#This Row],[NOM]]&amp;Tableau210[[#This Row],[REPERE BUTA]],[6]!Tableau16[POSTE TECHNIQUE]&amp;[6]!Tableau16[Repere REF],[6]!Tableau16[NUMERO CLIENT])</f>
        <v>#N/A</v>
      </c>
      <c r="C539" s="48" cm="1">
        <f t="array" ref="C539">_xlfn.XLOOKUP(Tableau210[[#This Row],[NOM]]&amp;Tableau210[[#This Row],[Repere Ubleam]],[7]Sheet1!$C$2:$C$2995&amp;[7]Sheet1!$I$2:$I$2995,[7]Sheet1!$A$2:$A$2995)</f>
        <v>520</v>
      </c>
      <c r="D539" s="48" t="str">
        <f>C539&amp;""</f>
        <v>520</v>
      </c>
      <c r="E539" s="48" t="e">
        <v>#N/A</v>
      </c>
      <c r="F539" s="48" t="e">
        <v>#N/A</v>
      </c>
      <c r="G539" s="187" t="s">
        <v>1434</v>
      </c>
      <c r="H539" s="158" t="s">
        <v>1067</v>
      </c>
      <c r="I539" s="158" t="s">
        <v>80</v>
      </c>
      <c r="J539" s="158" t="s">
        <v>1071</v>
      </c>
      <c r="K539" s="158" t="str">
        <f>_xlfn.XLOOKUP(Tableau210[[#This Row],[NOM]],[8]LUT!$I$5:$I$301,[8]LUT!$N$5:$N$301)</f>
        <v xml:space="preserve">Echangeur </v>
      </c>
      <c r="L539" s="158" t="s">
        <v>111</v>
      </c>
      <c r="M539" s="119"/>
      <c r="N539" s="119" t="s">
        <v>111</v>
      </c>
      <c r="O539" s="119"/>
      <c r="P539" s="119"/>
      <c r="Q539" s="119"/>
      <c r="R539" s="119"/>
      <c r="S539" s="119"/>
      <c r="T539" s="119"/>
      <c r="U539" s="119"/>
      <c r="V539" s="119"/>
      <c r="W539" s="148" t="s">
        <v>1118</v>
      </c>
      <c r="X539" s="207" cm="1">
        <f t="array" ref="X5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53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39" s="148" t="s">
        <v>3424</v>
      </c>
      <c r="AA539" s="207" cm="1">
        <f t="array" ref="AA5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3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39" s="48"/>
      <c r="AD539" s="117" t="s">
        <v>2230</v>
      </c>
      <c r="AE539" s="119"/>
      <c r="AF539" s="181">
        <f>IFERROR(VLOOKUP(Tableau210[[#This Row],[OPERATION]],Tableau4[],5,FALSE),"")</f>
        <v>1</v>
      </c>
      <c r="AG539" s="178" cm="1">
        <f t="array" ref="AG539">IFERROR(
   SUM(
      _xlfn._xlws.FILTER(
         Tableau3[JP],
         (Tableau3[ITEM]=Tableau210[[#This Row],[NOM]])*
         (Tableau3[Rep.]=Tableau210[[#This Row],[REPERE BUTA]])
      )
   ),
0)</f>
        <v>1</v>
      </c>
      <c r="AH539" s="181">
        <f>IFERROR(VLOOKUP(Tableau210[[#This Row],[OPERATION]],Tableau4[],4,FALSE),"")</f>
        <v>0</v>
      </c>
      <c r="AI539" s="178" cm="1">
        <f t="array" ref="AI539">IFERROR(
   SUM(
      _xlfn._xlws.FILTER(
         Tableau3[BP],
         (Tableau3[ITEM]=Tableau210[[#This Row],[NOM]])*
         (Tableau3[Rep.]=Tableau210[[#This Row],[REPERE BUTA]])
      )
   ),
0)</f>
        <v>0</v>
      </c>
      <c r="AJ539" s="181" t="s">
        <v>2501</v>
      </c>
      <c r="AK539" s="178" t="str">
        <f>IF(Tableau210[[#This Row],[NB JP BUTA]]=1,"1 JP","") &amp; IF(Tableau210[[#This Row],[Nb BP BUTA]]=1," 1 BP","") &amp; IF(Tableau210[[#This Row],[Nb BP BUTA]]=2," 2 BP","")</f>
        <v>1 JP</v>
      </c>
      <c r="AL539" s="117" t="s">
        <v>2527</v>
      </c>
      <c r="AM539" s="117">
        <f>IFERROR(+VLOOKUP(AY539,Tiges!$G$4:$I$569,3,FALSE),"")</f>
        <v>32</v>
      </c>
      <c r="AN539" s="48"/>
      <c r="AO539" s="117" t="s">
        <v>3424</v>
      </c>
      <c r="AP539" s="177" cm="1">
        <f t="array" ref="AP5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39" s="117" t="s">
        <v>3424</v>
      </c>
      <c r="AS539" s="177" t="str" cm="1">
        <f t="array" ref="AS5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539" s="117" t="s">
        <v>3424</v>
      </c>
      <c r="AV539" s="177" t="str" cm="1">
        <f t="array" ref="AV5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39" s="117"/>
      <c r="AY539" s="117" cm="1">
        <f t="array" ref="AY539">IFERROR(_xlfn.XLOOKUP(Tableau210[[#This Row],[DN DONNEES BUTA ]]&amp;Tableau210[[#This Row],[PN DONNEES BUTA]],Tiges!$B$4:$B$79&amp;Tiges!$C$4:$C$79,Tiges!$G$4:$G$79),"")</f>
        <v>20</v>
      </c>
      <c r="AZ539" s="117"/>
      <c r="BA539" s="117" cm="1">
        <f t="array" ref="BA539">IFERROR(_xlfn.XLOOKUP(Tableau210[[#This Row],[DN DONNEES BUTA ]]&amp;Tableau210[[#This Row],[PN DONNEES BUTA]],Tiges!$B$4:$B$79&amp;Tiges!$C$4:$C$79,Tiges!$H$4:$H$79),"")</f>
        <v>110</v>
      </c>
      <c r="BB539" s="117"/>
      <c r="BC539" s="182">
        <f>IFERROR(VLOOKUP(Tableau210[[#This Row],[OPERATION]],Tableau4[],2,FALSE),"")</f>
        <v>2</v>
      </c>
      <c r="BD539" s="177" cm="1">
        <f t="array" ref="BD539">IFERROR(
   SUM(
      _xlfn._xlws.FILTER(
         Tableau3[Nb Platinage Joint],
         (Tableau3[ITEM]=Tableau210[[#This Row],[NOM]])*
         (Tableau3[Rep.]=Tableau210[[#This Row],[REPERE BUTA]])
      )
   ),
0)</f>
        <v>2</v>
      </c>
      <c r="BE539" s="182">
        <f>IFERROR(VLOOKUP(Tableau210[[#This Row],[OPERATION]],Tableau4[],3,FALSE),"")</f>
        <v>1</v>
      </c>
      <c r="BF539" s="177" cm="1">
        <f t="array" ref="BF539">IFERROR(
   SUM(
      _xlfn._xlws.FILTER(
         Tableau3[Joint Définitif Nb],
         (Tableau3[ITEM]=Tableau210[[#This Row],[NOM]])*
         (Tableau3[Rep.]=Tableau210[[#This Row],[REPERE BUTA]])
      )
   ),
0)</f>
        <v>1</v>
      </c>
      <c r="BG539" s="117" t="s">
        <v>3424</v>
      </c>
      <c r="BH539" s="177" t="str" cm="1">
        <f t="array" ref="BH5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39" s="117"/>
      <c r="BK539" s="117"/>
      <c r="BL539" s="167"/>
      <c r="BM539" s="167"/>
      <c r="BN539" s="117"/>
      <c r="BO539" s="117"/>
      <c r="BP539" s="158"/>
      <c r="BQ539" s="158"/>
      <c r="BR539" s="158"/>
      <c r="BS539" s="48"/>
      <c r="BT539" s="48"/>
      <c r="BU539" s="48"/>
      <c r="BV539" s="48"/>
      <c r="BW539" s="48"/>
      <c r="BX539" s="48"/>
    </row>
    <row r="540" spans="1:76" ht="15.75" hidden="1" x14ac:dyDescent="0.25">
      <c r="A540" s="48" t="e" cm="1">
        <f t="array" ref="A540">_xlfn.XLOOKUP(Tableau210[[#This Row],[NOM]]&amp;Tableau210[[#This Row],[REPERE BUTA]],[6]!Tableau16[POSTE TECHNIQUE]&amp;[6]!Tableau16[Repere ADM],[6]!Tableau16[NUMERO CLIENT])</f>
        <v>#N/A</v>
      </c>
      <c r="B540" s="48" t="e" cm="1">
        <f t="array" ref="B540">_xlfn.XLOOKUP(Tableau210[[#This Row],[NOM]]&amp;Tableau210[[#This Row],[REPERE BUTA]],[6]!Tableau16[POSTE TECHNIQUE]&amp;[6]!Tableau16[Repere REF],[6]!Tableau16[NUMERO CLIENT])</f>
        <v>#N/A</v>
      </c>
      <c r="C540" s="48" cm="1">
        <f t="array" ref="C540">_xlfn.XLOOKUP(Tableau210[[#This Row],[NOM]]&amp;Tableau210[[#This Row],[Repere Ubleam]],[7]Sheet1!$C$2:$C$2995&amp;[7]Sheet1!$I$2:$I$2995,[7]Sheet1!$A$2:$A$2995)</f>
        <v>521</v>
      </c>
      <c r="D540" s="48" t="str">
        <f>C540&amp;""</f>
        <v>521</v>
      </c>
      <c r="E540" s="48" t="e">
        <v>#N/A</v>
      </c>
      <c r="F540" s="48" t="e">
        <v>#N/A</v>
      </c>
      <c r="G540" s="187" t="s">
        <v>1440</v>
      </c>
      <c r="H540" s="158" t="s">
        <v>1067</v>
      </c>
      <c r="I540" s="158" t="s">
        <v>80</v>
      </c>
      <c r="J540" s="158" t="s">
        <v>1071</v>
      </c>
      <c r="K540" s="158" t="str">
        <f>_xlfn.XLOOKUP(Tableau210[[#This Row],[NOM]],[8]LUT!$I$5:$I$301,[8]LUT!$N$5:$N$301)</f>
        <v xml:space="preserve">Echangeur </v>
      </c>
      <c r="L540" s="158" t="s">
        <v>73</v>
      </c>
      <c r="M540" s="119"/>
      <c r="N540" s="119" t="s">
        <v>73</v>
      </c>
      <c r="O540" s="119"/>
      <c r="P540" s="119"/>
      <c r="Q540" s="119"/>
      <c r="R540" s="119"/>
      <c r="S540" s="119"/>
      <c r="T540" s="119"/>
      <c r="U540" s="119"/>
      <c r="V540" s="119"/>
      <c r="W540" s="148" t="s">
        <v>2291</v>
      </c>
      <c r="X540" s="207" cm="1">
        <f t="array" ref="X5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54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40" s="148" t="s">
        <v>3424</v>
      </c>
      <c r="AA540" s="207" cm="1">
        <f t="array" ref="AA5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4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40" s="48"/>
      <c r="AD540" s="117" t="s">
        <v>2196</v>
      </c>
      <c r="AE540" s="119"/>
      <c r="AF540" s="181">
        <f>IFERROR(VLOOKUP(Tableau210[[#This Row],[OPERATION]],Tableau4[],5,FALSE),"")</f>
        <v>0</v>
      </c>
      <c r="AG540" s="178" cm="1">
        <f t="array" ref="AG540">IFERROR(
   SUM(
      _xlfn._xlws.FILTER(
         Tableau3[JP],
         (Tableau3[ITEM]=Tableau210[[#This Row],[NOM]])*
         (Tableau3[Rep.]=Tableau210[[#This Row],[REPERE BUTA]])
      )
   ),
0)</f>
        <v>0</v>
      </c>
      <c r="AH540" s="181">
        <f>IFERROR(VLOOKUP(Tableau210[[#This Row],[OPERATION]],Tableau4[],4,FALSE),"")</f>
        <v>0</v>
      </c>
      <c r="AI540" s="178" cm="1">
        <f t="array" ref="AI540">IFERROR(
   SUM(
      _xlfn._xlws.FILTER(
         Tableau3[BP],
         (Tableau3[ITEM]=Tableau210[[#This Row],[NOM]])*
         (Tableau3[Rep.]=Tableau210[[#This Row],[REPERE BUTA]])
      )
   ),
0)</f>
        <v>0</v>
      </c>
      <c r="AJ540" s="181" t="str">
        <f>IF(Tableau210[[#This Row],[NB JP EMIS]]=1,"1 JP","") &amp; IF(Tableau210[[#This Row],[NB BP EMIS]]=1," 1 BP","")</f>
        <v/>
      </c>
      <c r="AK540" s="178" t="str">
        <f>IF(Tableau210[[#This Row],[NB JP BUTA]]=1,"1 JP","") &amp; IF(Tableau210[[#This Row],[Nb BP BUTA]]=1," 1 BP","") &amp; IF(Tableau210[[#This Row],[Nb BP BUTA]]=2," 2 BP","")</f>
        <v/>
      </c>
      <c r="AL540" s="117" t="s">
        <v>103</v>
      </c>
      <c r="AM540" s="117">
        <f>IFERROR(+VLOOKUP(AY540,Tiges!$G$4:$I$569,3,FALSE),"")</f>
        <v>36</v>
      </c>
      <c r="AN540" s="48"/>
      <c r="AO540" s="117">
        <v>12</v>
      </c>
      <c r="AP540" s="177" cm="1">
        <f t="array" ref="AP5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40" s="117" t="s">
        <v>3424</v>
      </c>
      <c r="AS540" s="177" cm="1">
        <f t="array" ref="AS5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40" s="411" t="s">
        <v>3424</v>
      </c>
      <c r="AU540" s="117" t="s">
        <v>3424</v>
      </c>
      <c r="AV540" s="177" t="str" cm="1">
        <f t="array" ref="AV5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40" s="117"/>
      <c r="AY540" s="117" cm="1">
        <f t="array" ref="AY540">IFERROR(_xlfn.XLOOKUP(Tableau210[[#This Row],[DN DONNEES BUTA ]]&amp;Tableau210[[#This Row],[PN DONNEES BUTA]],Tiges!$B$4:$B$79&amp;Tiges!$C$4:$C$79,Tiges!$G$4:$G$79),"")</f>
        <v>22</v>
      </c>
      <c r="AZ540" s="117"/>
      <c r="BA540" s="117" cm="1">
        <f t="array" ref="BA540">IFERROR(_xlfn.XLOOKUP(Tableau210[[#This Row],[DN DONNEES BUTA ]]&amp;Tableau210[[#This Row],[PN DONNEES BUTA]],Tiges!$B$4:$B$79&amp;Tiges!$C$4:$C$79,Tiges!$H$4:$H$79),"")</f>
        <v>130</v>
      </c>
      <c r="BB540" s="117"/>
      <c r="BC540" s="182">
        <f>IFERROR(VLOOKUP(Tableau210[[#This Row],[OPERATION]],Tableau4[],2,FALSE),"")</f>
        <v>0</v>
      </c>
      <c r="BD540" s="177" cm="1">
        <f t="array" ref="BD540">IFERROR(
   SUM(
      _xlfn._xlws.FILTER(
         Tableau3[Nb Platinage Joint],
         (Tableau3[ITEM]=Tableau210[[#This Row],[NOM]])*
         (Tableau3[Rep.]=Tableau210[[#This Row],[REPERE BUTA]])
      )
   ),
0)</f>
        <v>0</v>
      </c>
      <c r="BE540" s="182">
        <f>IFERROR(VLOOKUP(Tableau210[[#This Row],[OPERATION]],Tableau4[],3,FALSE),"")</f>
        <v>1</v>
      </c>
      <c r="BF540" s="177" cm="1">
        <f t="array" ref="BF540">IFERROR(
   SUM(
      _xlfn._xlws.FILTER(
         Tableau3[Joint Définitif Nb],
         (Tableau3[ITEM]=Tableau210[[#This Row],[NOM]])*
         (Tableau3[Rep.]=Tableau210[[#This Row],[REPERE BUTA]])
      )
   ),
0)</f>
        <v>1</v>
      </c>
      <c r="BG540" s="117" t="s">
        <v>3424</v>
      </c>
      <c r="BH540" s="177" t="str" cm="1">
        <f t="array" ref="BH5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40" s="411" t="s">
        <v>129</v>
      </c>
      <c r="BJ540" s="117" t="s">
        <v>2268</v>
      </c>
      <c r="BK540" s="117" t="s">
        <v>3424</v>
      </c>
      <c r="BL540" s="167" t="s">
        <v>2380</v>
      </c>
      <c r="BM540" s="167"/>
      <c r="BN540" s="117"/>
      <c r="BO540" s="117"/>
      <c r="BP540" s="158"/>
      <c r="BQ540" s="158"/>
      <c r="BR540" s="158"/>
      <c r="BS540" s="48"/>
      <c r="BT540" s="48"/>
      <c r="BU540" s="48"/>
      <c r="BV540" s="48"/>
      <c r="BW540" s="48"/>
      <c r="BX540" s="48"/>
    </row>
    <row r="541" spans="1:76" ht="15.75" hidden="1" x14ac:dyDescent="0.25">
      <c r="A541" s="48" t="e" cm="1">
        <f t="array" ref="A541">_xlfn.XLOOKUP(Tableau210[[#This Row],[NOM]]&amp;Tableau210[[#This Row],[REPERE BUTA]],[6]!Tableau16[POSTE TECHNIQUE]&amp;[6]!Tableau16[Repere ADM],[6]!Tableau16[NUMERO CLIENT])</f>
        <v>#N/A</v>
      </c>
      <c r="B541" s="48" t="e" cm="1">
        <f t="array" ref="B541">_xlfn.XLOOKUP(Tableau210[[#This Row],[NOM]]&amp;Tableau210[[#This Row],[REPERE BUTA]],[6]!Tableau16[POSTE TECHNIQUE]&amp;[6]!Tableau16[Repere REF],[6]!Tableau16[NUMERO CLIENT])</f>
        <v>#N/A</v>
      </c>
      <c r="C541" s="48" cm="1">
        <f t="array" ref="C541">_xlfn.XLOOKUP(Tableau210[[#This Row],[NOM]]&amp;Tableau210[[#This Row],[Repere Ubleam]],[7]Sheet1!$C$2:$C$2995&amp;[7]Sheet1!$I$2:$I$2995,[7]Sheet1!$A$2:$A$2995)</f>
        <v>522</v>
      </c>
      <c r="D541" s="48" t="str">
        <f>C541&amp;""</f>
        <v>522</v>
      </c>
      <c r="E541" s="48" t="e">
        <v>#N/A</v>
      </c>
      <c r="F541" s="48" t="e">
        <v>#N/A</v>
      </c>
      <c r="G541" s="187" t="s">
        <v>1440</v>
      </c>
      <c r="H541" s="158" t="s">
        <v>1067</v>
      </c>
      <c r="I541" s="158" t="s">
        <v>80</v>
      </c>
      <c r="J541" s="158" t="s">
        <v>1071</v>
      </c>
      <c r="K541" s="158" t="str">
        <f>_xlfn.XLOOKUP(Tableau210[[#This Row],[NOM]],[8]LUT!$I$5:$I$301,[8]LUT!$N$5:$N$301)</f>
        <v xml:space="preserve">Echangeur </v>
      </c>
      <c r="L541" s="158" t="s">
        <v>83</v>
      </c>
      <c r="M541" s="119"/>
      <c r="N541" s="119" t="s">
        <v>83</v>
      </c>
      <c r="O541" s="119"/>
      <c r="P541" s="119"/>
      <c r="Q541" s="119"/>
      <c r="R541" s="119"/>
      <c r="S541" s="119"/>
      <c r="T541" s="119"/>
      <c r="U541" s="119"/>
      <c r="V541" s="119"/>
      <c r="W541" s="148" t="s">
        <v>1118</v>
      </c>
      <c r="X541" s="207" cm="1">
        <f t="array" ref="X5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4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41" s="148" t="s">
        <v>3424</v>
      </c>
      <c r="AA541" s="207" cm="1">
        <f t="array" ref="AA5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4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41" s="48"/>
      <c r="AD541" s="117" t="s">
        <v>2233</v>
      </c>
      <c r="AE541" s="119"/>
      <c r="AF541" s="181">
        <f>IFERROR(VLOOKUP(Tableau210[[#This Row],[OPERATION]],Tableau4[],5,FALSE),"")</f>
        <v>0</v>
      </c>
      <c r="AG541" s="178" cm="1">
        <f t="array" ref="AG541">IFERROR(
   SUM(
      _xlfn._xlws.FILTER(
         Tableau3[JP],
         (Tableau3[ITEM]=Tableau210[[#This Row],[NOM]])*
         (Tableau3[Rep.]=Tableau210[[#This Row],[REPERE BUTA]])
      )
   ),
0)</f>
        <v>0</v>
      </c>
      <c r="AH541" s="181">
        <f>IFERROR(VLOOKUP(Tableau210[[#This Row],[OPERATION]],Tableau4[],4,FALSE),"")</f>
        <v>0</v>
      </c>
      <c r="AI541" s="178" cm="1">
        <f t="array" ref="AI541">IFERROR(
   SUM(
      _xlfn._xlws.FILTER(
         Tableau3[BP],
         (Tableau3[ITEM]=Tableau210[[#This Row],[NOM]])*
         (Tableau3[Rep.]=Tableau210[[#This Row],[REPERE BUTA]])
      )
   ),
0)</f>
        <v>0</v>
      </c>
      <c r="AJ541" s="181" t="str">
        <f>IF(Tableau210[[#This Row],[NB JP EMIS]]=1,"1 JP","") &amp; IF(Tableau210[[#This Row],[NB BP EMIS]]=1," 1 BP","")</f>
        <v/>
      </c>
      <c r="AK541" s="178" t="str">
        <f>IF(Tableau210[[#This Row],[NB JP BUTA]]=1,"1 JP","") &amp; IF(Tableau210[[#This Row],[Nb BP BUTA]]=1," 1 BP","") &amp; IF(Tableau210[[#This Row],[Nb BP BUTA]]=2," 2 BP","")</f>
        <v/>
      </c>
      <c r="AL541" s="117" t="s">
        <v>103</v>
      </c>
      <c r="AM541" s="117" t="str">
        <f>IFERROR(+VLOOKUP(AY541,Tiges!$G$4:$I$569,3,FALSE),"")</f>
        <v/>
      </c>
      <c r="AN541" s="48"/>
      <c r="AO541" s="117" t="s">
        <v>3424</v>
      </c>
      <c r="AP541" s="177" cm="1">
        <f t="array" ref="AP5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41" s="411" t="s">
        <v>3424</v>
      </c>
      <c r="AR541" s="117" t="s">
        <v>2275</v>
      </c>
      <c r="AS541" s="177" cm="1">
        <f t="array" ref="AS5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M20x200</v>
      </c>
      <c r="AU541" s="117" t="s">
        <v>2277</v>
      </c>
      <c r="AV541" s="177" t="str" cm="1">
        <f t="array" ref="AV5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41" s="117"/>
      <c r="AY541" s="117" t="str" cm="1">
        <f t="array" ref="AY541">IFERROR(_xlfn.XLOOKUP(Tableau210[[#This Row],[DN DONNEES BUTA ]]&amp;Tableau210[[#This Row],[PN DONNEES BUTA]],Tiges!$B$4:$B$79&amp;Tiges!$C$4:$C$79,Tiges!$G$4:$G$79),"")</f>
        <v/>
      </c>
      <c r="AZ541" s="117"/>
      <c r="BA541" s="117" t="str" cm="1">
        <f t="array" ref="BA541">IFERROR(_xlfn.XLOOKUP(Tableau210[[#This Row],[DN DONNEES BUTA ]]&amp;Tableau210[[#This Row],[PN DONNEES BUTA]],Tiges!$B$4:$B$79&amp;Tiges!$C$4:$C$79,Tiges!$H$4:$H$79),"")</f>
        <v/>
      </c>
      <c r="BB541" s="117"/>
      <c r="BC541" s="182">
        <f>IFERROR(VLOOKUP(Tableau210[[#This Row],[OPERATION]],Tableau4[],2,FALSE),"")</f>
        <v>0</v>
      </c>
      <c r="BD541" s="177" cm="1">
        <f t="array" ref="BD541">IFERROR(
   SUM(
      _xlfn._xlws.FILTER(
         Tableau3[Nb Platinage Joint],
         (Tableau3[ITEM]=Tableau210[[#This Row],[NOM]])*
         (Tableau3[Rep.]=Tableau210[[#This Row],[REPERE BUTA]])
      )
   ),
0)</f>
        <v>0</v>
      </c>
      <c r="BE541" s="182">
        <f>IFERROR(VLOOKUP(Tableau210[[#This Row],[OPERATION]],Tableau4[],3,FALSE),"")</f>
        <v>1</v>
      </c>
      <c r="BF541" s="177" cm="1">
        <f t="array" ref="BF541">IFERROR(
   SUM(
      _xlfn._xlws.FILTER(
         Tableau3[Joint Définitif Nb],
         (Tableau3[ITEM]=Tableau210[[#This Row],[NOM]])*
         (Tableau3[Rep.]=Tableau210[[#This Row],[REPERE BUTA]])
      )
   ),
0)</f>
        <v>0</v>
      </c>
      <c r="BG541" s="117" t="s">
        <v>3424</v>
      </c>
      <c r="BH541" s="177" t="str" cm="1">
        <f t="array" ref="BH5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41" s="411" t="s">
        <v>129</v>
      </c>
      <c r="BJ541" s="117" t="s">
        <v>2268</v>
      </c>
      <c r="BK541" s="117" t="s">
        <v>2269</v>
      </c>
      <c r="BL541" s="167" t="s">
        <v>2457</v>
      </c>
      <c r="BM541" s="167"/>
      <c r="BN541" s="117"/>
      <c r="BO541" s="117"/>
      <c r="BP541" s="158"/>
      <c r="BQ541" s="158"/>
      <c r="BR541" s="158"/>
      <c r="BS541" s="48"/>
      <c r="BT541" s="48"/>
      <c r="BU541" s="48"/>
      <c r="BV541" s="48"/>
      <c r="BW541" s="48"/>
      <c r="BX541" s="48"/>
    </row>
    <row r="542" spans="1:76" ht="15.75" hidden="1" x14ac:dyDescent="0.25">
      <c r="A542" s="48" t="e" cm="1">
        <f t="array" ref="A542">_xlfn.XLOOKUP(Tableau210[[#This Row],[NOM]]&amp;Tableau210[[#This Row],[REPERE BUTA]],[6]!Tableau16[POSTE TECHNIQUE]&amp;[6]!Tableau16[Repere ADM],[6]!Tableau16[NUMERO CLIENT])</f>
        <v>#N/A</v>
      </c>
      <c r="B542" s="48" t="e" cm="1">
        <f t="array" ref="B542">_xlfn.XLOOKUP(Tableau210[[#This Row],[NOM]]&amp;Tableau210[[#This Row],[REPERE BUTA]],[6]!Tableau16[POSTE TECHNIQUE]&amp;[6]!Tableau16[Repere REF],[6]!Tableau16[NUMERO CLIENT])</f>
        <v>#N/A</v>
      </c>
      <c r="C542" s="48" cm="1">
        <f t="array" ref="C542">_xlfn.XLOOKUP(Tableau210[[#This Row],[NOM]]&amp;Tableau210[[#This Row],[Repere Ubleam]],[7]Sheet1!$C$2:$C$2995&amp;[7]Sheet1!$I$2:$I$2995,[7]Sheet1!$A$2:$A$2995)</f>
        <v>523</v>
      </c>
      <c r="D542" s="48" t="str">
        <f>C542&amp;""</f>
        <v>523</v>
      </c>
      <c r="E542" s="48" t="e">
        <v>#N/A</v>
      </c>
      <c r="F542" s="48" t="e">
        <v>#N/A</v>
      </c>
      <c r="G542" s="187" t="s">
        <v>1440</v>
      </c>
      <c r="H542" s="158" t="s">
        <v>1067</v>
      </c>
      <c r="I542" s="158" t="s">
        <v>80</v>
      </c>
      <c r="J542" s="158" t="s">
        <v>1071</v>
      </c>
      <c r="K542" s="158" t="str">
        <f>_xlfn.XLOOKUP(Tableau210[[#This Row],[NOM]],[8]LUT!$I$5:$I$301,[8]LUT!$N$5:$N$301)</f>
        <v xml:space="preserve">Echangeur </v>
      </c>
      <c r="L542" s="158" t="s">
        <v>75</v>
      </c>
      <c r="M542" s="119"/>
      <c r="N542" s="119" t="s">
        <v>75</v>
      </c>
      <c r="O542" s="119"/>
      <c r="P542" s="119"/>
      <c r="Q542" s="119"/>
      <c r="R542" s="119"/>
      <c r="S542" s="119"/>
      <c r="T542" s="119"/>
      <c r="U542" s="119"/>
      <c r="V542" s="119"/>
      <c r="W542" s="148">
        <v>250</v>
      </c>
      <c r="X542" s="207" cm="1">
        <f t="array" ref="X5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54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42" s="148">
        <v>20</v>
      </c>
      <c r="AA542" s="207" cm="1">
        <f t="array" ref="AA5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4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42" s="48"/>
      <c r="AD542" s="117" t="s">
        <v>2196</v>
      </c>
      <c r="AE542" s="119"/>
      <c r="AF542" s="181">
        <f>IFERROR(VLOOKUP(Tableau210[[#This Row],[OPERATION]],Tableau4[],5,FALSE),"")</f>
        <v>0</v>
      </c>
      <c r="AG542" s="178" cm="1">
        <f t="array" ref="AG542">IFERROR(
   SUM(
      _xlfn._xlws.FILTER(
         Tableau3[JP],
         (Tableau3[ITEM]=Tableau210[[#This Row],[NOM]])*
         (Tableau3[Rep.]=Tableau210[[#This Row],[REPERE BUTA]])
      )
   ),
0)</f>
        <v>0</v>
      </c>
      <c r="AH542" s="181">
        <f>IFERROR(VLOOKUP(Tableau210[[#This Row],[OPERATION]],Tableau4[],4,FALSE),"")</f>
        <v>0</v>
      </c>
      <c r="AI542" s="178" cm="1">
        <f t="array" ref="AI542">IFERROR(
   SUM(
      _xlfn._xlws.FILTER(
         Tableau3[BP],
         (Tableau3[ITEM]=Tableau210[[#This Row],[NOM]])*
         (Tableau3[Rep.]=Tableau210[[#This Row],[REPERE BUTA]])
      )
   ),
0)</f>
        <v>0</v>
      </c>
      <c r="AJ542" s="181" t="str">
        <f>IF(Tableau210[[#This Row],[NB JP EMIS]]=1,"1 JP","") &amp; IF(Tableau210[[#This Row],[NB BP EMIS]]=1," 1 BP","")</f>
        <v/>
      </c>
      <c r="AK542" s="178" t="str">
        <f>IF(Tableau210[[#This Row],[NB JP BUTA]]=1,"1 JP","") &amp; IF(Tableau210[[#This Row],[Nb BP BUTA]]=1," 1 BP","") &amp; IF(Tableau210[[#This Row],[Nb BP BUTA]]=2," 2 BP","")</f>
        <v/>
      </c>
      <c r="AL542" s="117" t="s">
        <v>103</v>
      </c>
      <c r="AM542" s="117">
        <f>IFERROR(+VLOOKUP(AY542,Tiges!$G$4:$I$569,3,FALSE),"")</f>
        <v>36</v>
      </c>
      <c r="AN542" s="48"/>
      <c r="AO542" s="117">
        <v>12</v>
      </c>
      <c r="AP542" s="177" cm="1">
        <f t="array" ref="AP5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42" s="117" t="s">
        <v>2300</v>
      </c>
      <c r="AS542" s="177" cm="1">
        <f t="array" ref="AS5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</v>
      </c>
      <c r="AU542" s="117" t="s">
        <v>2277</v>
      </c>
      <c r="AV542" s="177" t="str" cm="1">
        <f t="array" ref="AV5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42" s="117"/>
      <c r="AY542" s="117" cm="1">
        <f t="array" ref="AY542">IFERROR(_xlfn.XLOOKUP(Tableau210[[#This Row],[DN DONNEES BUTA ]]&amp;Tableau210[[#This Row],[PN DONNEES BUTA]],Tiges!$B$4:$B$79&amp;Tiges!$C$4:$C$79,Tiges!$G$4:$G$79),"")</f>
        <v>22</v>
      </c>
      <c r="AZ542" s="117"/>
      <c r="BA542" s="117" cm="1">
        <f t="array" ref="BA542">IFERROR(_xlfn.XLOOKUP(Tableau210[[#This Row],[DN DONNEES BUTA ]]&amp;Tableau210[[#This Row],[PN DONNEES BUTA]],Tiges!$B$4:$B$79&amp;Tiges!$C$4:$C$79,Tiges!$H$4:$H$79),"")</f>
        <v>130</v>
      </c>
      <c r="BB542" s="117"/>
      <c r="BC542" s="182">
        <f>IFERROR(VLOOKUP(Tableau210[[#This Row],[OPERATION]],Tableau4[],2,FALSE),"")</f>
        <v>0</v>
      </c>
      <c r="BD542" s="177" cm="1">
        <f t="array" ref="BD542">IFERROR(
   SUM(
      _xlfn._xlws.FILTER(
         Tableau3[Nb Platinage Joint],
         (Tableau3[ITEM]=Tableau210[[#This Row],[NOM]])*
         (Tableau3[Rep.]=Tableau210[[#This Row],[REPERE BUTA]])
      )
   ),
0)</f>
        <v>0</v>
      </c>
      <c r="BE542" s="182">
        <f>IFERROR(VLOOKUP(Tableau210[[#This Row],[OPERATION]],Tableau4[],3,FALSE),"")</f>
        <v>1</v>
      </c>
      <c r="BF542" s="177" cm="1">
        <f t="array" ref="BF542">IFERROR(
   SUM(
      _xlfn._xlws.FILTER(
         Tableau3[Joint Définitif Nb],
         (Tableau3[ITEM]=Tableau210[[#This Row],[NOM]])*
         (Tableau3[Rep.]=Tableau210[[#This Row],[REPERE BUTA]])
      )
   ),
0)</f>
        <v>0</v>
      </c>
      <c r="BG542" s="117" t="s">
        <v>129</v>
      </c>
      <c r="BH542" s="177" t="str" cm="1">
        <f t="array" ref="BH5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4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42" s="117" t="s">
        <v>2268</v>
      </c>
      <c r="BK542" s="117" t="s">
        <v>2269</v>
      </c>
      <c r="BL542" s="167" t="s">
        <v>2262</v>
      </c>
      <c r="BM542" s="167" t="s">
        <v>2380</v>
      </c>
      <c r="BN542" s="117"/>
      <c r="BO542" s="117"/>
      <c r="BP542" s="158"/>
      <c r="BQ542" s="158"/>
      <c r="BR542" s="158"/>
      <c r="BS542" s="48"/>
      <c r="BT542" s="48"/>
      <c r="BU542" s="48"/>
      <c r="BV542" s="48"/>
      <c r="BW542" s="48"/>
      <c r="BX542" s="48"/>
    </row>
    <row r="543" spans="1:76" ht="15.75" hidden="1" x14ac:dyDescent="0.25">
      <c r="A543" s="48" t="e" cm="1">
        <f t="array" ref="A543">_xlfn.XLOOKUP(Tableau210[[#This Row],[NOM]]&amp;Tableau210[[#This Row],[REPERE BUTA]],[6]!Tableau16[POSTE TECHNIQUE]&amp;[6]!Tableau16[Repere ADM],[6]!Tableau16[NUMERO CLIENT])</f>
        <v>#N/A</v>
      </c>
      <c r="B543" s="48" t="e" cm="1">
        <f t="array" ref="B543">_xlfn.XLOOKUP(Tableau210[[#This Row],[NOM]]&amp;Tableau210[[#This Row],[REPERE BUTA]],[6]!Tableau16[POSTE TECHNIQUE]&amp;[6]!Tableau16[Repere REF],[6]!Tableau16[NUMERO CLIENT])</f>
        <v>#N/A</v>
      </c>
      <c r="C543" s="48" cm="1">
        <f t="array" ref="C543">_xlfn.XLOOKUP(Tableau210[[#This Row],[NOM]]&amp;Tableau210[[#This Row],[Repere Ubleam]],[7]Sheet1!$C$2:$C$2995&amp;[7]Sheet1!$I$2:$I$2995,[7]Sheet1!$A$2:$A$2995)</f>
        <v>524</v>
      </c>
      <c r="D543" s="48" t="str">
        <f>C543&amp;""</f>
        <v>524</v>
      </c>
      <c r="E543" s="48" t="e">
        <v>#N/A</v>
      </c>
      <c r="F543" s="48" t="e">
        <v>#N/A</v>
      </c>
      <c r="G543" s="187" t="s">
        <v>1440</v>
      </c>
      <c r="H543" s="158" t="s">
        <v>1067</v>
      </c>
      <c r="I543" s="158" t="s">
        <v>80</v>
      </c>
      <c r="J543" s="158" t="s">
        <v>1071</v>
      </c>
      <c r="K543" s="158" t="str">
        <f>_xlfn.XLOOKUP(Tableau210[[#This Row],[NOM]],[8]LUT!$I$5:$I$301,[8]LUT!$N$5:$N$301)</f>
        <v xml:space="preserve">Echangeur </v>
      </c>
      <c r="L543" s="158" t="s">
        <v>70</v>
      </c>
      <c r="M543" s="119"/>
      <c r="N543" s="119" t="s">
        <v>70</v>
      </c>
      <c r="O543" s="119"/>
      <c r="P543" s="119"/>
      <c r="Q543" s="119"/>
      <c r="R543" s="119"/>
      <c r="S543" s="119"/>
      <c r="T543" s="119"/>
      <c r="U543" s="119"/>
      <c r="V543" s="119"/>
      <c r="W543" s="148" t="s">
        <v>1118</v>
      </c>
      <c r="X543" s="207" cm="1">
        <f t="array" ref="X5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4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43" s="148" t="s">
        <v>3424</v>
      </c>
      <c r="AA543" s="207" cm="1">
        <f t="array" ref="AA5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4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43" s="48"/>
      <c r="AD543" s="117" t="s">
        <v>2233</v>
      </c>
      <c r="AE543" s="119"/>
      <c r="AF543" s="181">
        <f>IFERROR(VLOOKUP(Tableau210[[#This Row],[OPERATION]],Tableau4[],5,FALSE),"")</f>
        <v>0</v>
      </c>
      <c r="AG543" s="178" cm="1">
        <f t="array" ref="AG543">IFERROR(
   SUM(
      _xlfn._xlws.FILTER(
         Tableau3[JP],
         (Tableau3[ITEM]=Tableau210[[#This Row],[NOM]])*
         (Tableau3[Rep.]=Tableau210[[#This Row],[REPERE BUTA]])
      )
   ),
0)</f>
        <v>0</v>
      </c>
      <c r="AH543" s="181">
        <f>IFERROR(VLOOKUP(Tableau210[[#This Row],[OPERATION]],Tableau4[],4,FALSE),"")</f>
        <v>0</v>
      </c>
      <c r="AI543" s="178" cm="1">
        <f t="array" ref="AI543">IFERROR(
   SUM(
      _xlfn._xlws.FILTER(
         Tableau3[BP],
         (Tableau3[ITEM]=Tableau210[[#This Row],[NOM]])*
         (Tableau3[Rep.]=Tableau210[[#This Row],[REPERE BUTA]])
      )
   ),
0)</f>
        <v>0</v>
      </c>
      <c r="AJ543" s="181" t="str">
        <f>IF(Tableau210[[#This Row],[NB JP EMIS]]=1,"1 JP","") &amp; IF(Tableau210[[#This Row],[NB BP EMIS]]=1," 1 BP","")</f>
        <v/>
      </c>
      <c r="AK543" s="178" t="str">
        <f>IF(Tableau210[[#This Row],[NB JP BUTA]]=1,"1 JP","") &amp; IF(Tableau210[[#This Row],[Nb BP BUTA]]=1," 1 BP","") &amp; IF(Tableau210[[#This Row],[Nb BP BUTA]]=2," 2 BP","")</f>
        <v/>
      </c>
      <c r="AL543" s="117" t="s">
        <v>103</v>
      </c>
      <c r="AM543" s="117" t="str">
        <f>IFERROR(+VLOOKUP(AY543,Tiges!$G$4:$I$569,3,FALSE),"")</f>
        <v/>
      </c>
      <c r="AN543" s="48"/>
      <c r="AO543" s="117" t="s">
        <v>3424</v>
      </c>
      <c r="AP543" s="177" cm="1">
        <f t="array" ref="AP5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43" s="411" t="s">
        <v>3424</v>
      </c>
      <c r="AR543" s="117" t="s">
        <v>2275</v>
      </c>
      <c r="AS543" s="177" cm="1">
        <f t="array" ref="AS5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M20x200</v>
      </c>
      <c r="AU543" s="117" t="s">
        <v>2277</v>
      </c>
      <c r="AV543" s="177" t="str" cm="1">
        <f t="array" ref="AV5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43" s="117"/>
      <c r="AY543" s="117" t="str" cm="1">
        <f t="array" ref="AY543">IFERROR(_xlfn.XLOOKUP(Tableau210[[#This Row],[DN DONNEES BUTA ]]&amp;Tableau210[[#This Row],[PN DONNEES BUTA]],Tiges!$B$4:$B$79&amp;Tiges!$C$4:$C$79,Tiges!$G$4:$G$79),"")</f>
        <v/>
      </c>
      <c r="AZ543" s="117"/>
      <c r="BA543" s="117" t="str" cm="1">
        <f t="array" ref="BA543">IFERROR(_xlfn.XLOOKUP(Tableau210[[#This Row],[DN DONNEES BUTA ]]&amp;Tableau210[[#This Row],[PN DONNEES BUTA]],Tiges!$B$4:$B$79&amp;Tiges!$C$4:$C$79,Tiges!$H$4:$H$79),"")</f>
        <v/>
      </c>
      <c r="BB543" s="117"/>
      <c r="BC543" s="182">
        <f>IFERROR(VLOOKUP(Tableau210[[#This Row],[OPERATION]],Tableau4[],2,FALSE),"")</f>
        <v>0</v>
      </c>
      <c r="BD543" s="177" cm="1">
        <f t="array" ref="BD543">IFERROR(
   SUM(
      _xlfn._xlws.FILTER(
         Tableau3[Nb Platinage Joint],
         (Tableau3[ITEM]=Tableau210[[#This Row],[NOM]])*
         (Tableau3[Rep.]=Tableau210[[#This Row],[REPERE BUTA]])
      )
   ),
0)</f>
        <v>0</v>
      </c>
      <c r="BE543" s="182">
        <f>IFERROR(VLOOKUP(Tableau210[[#This Row],[OPERATION]],Tableau4[],3,FALSE),"")</f>
        <v>1</v>
      </c>
      <c r="BF543" s="177" cm="1">
        <f t="array" ref="BF543">IFERROR(
   SUM(
      _xlfn._xlws.FILTER(
         Tableau3[Joint Définitif Nb],
         (Tableau3[ITEM]=Tableau210[[#This Row],[NOM]])*
         (Tableau3[Rep.]=Tableau210[[#This Row],[REPERE BUTA]])
      )
   ),
0)</f>
        <v>1</v>
      </c>
      <c r="BG543" s="117" t="s">
        <v>129</v>
      </c>
      <c r="BH543" s="177" t="str" cm="1">
        <f t="array" ref="BH5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4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43" s="117" t="s">
        <v>2268</v>
      </c>
      <c r="BK543" s="117" t="s">
        <v>2269</v>
      </c>
      <c r="BL543" s="167" t="s">
        <v>2380</v>
      </c>
      <c r="BM543" s="167"/>
      <c r="BN543" s="117"/>
      <c r="BO543" s="117"/>
      <c r="BP543" s="158"/>
      <c r="BQ543" s="158"/>
      <c r="BR543" s="158"/>
      <c r="BS543" s="48"/>
      <c r="BT543" s="48"/>
      <c r="BU543" s="48"/>
      <c r="BV543" s="48"/>
      <c r="BW543" s="48"/>
      <c r="BX543" s="48"/>
    </row>
    <row r="544" spans="1:76" ht="15.75" hidden="1" x14ac:dyDescent="0.25">
      <c r="A544" s="48" t="e" cm="1">
        <f t="array" ref="A544">_xlfn.XLOOKUP(Tableau210[[#This Row],[NOM]]&amp;Tableau210[[#This Row],[REPERE BUTA]],[6]!Tableau16[POSTE TECHNIQUE]&amp;[6]!Tableau16[Repere ADM],[6]!Tableau16[NUMERO CLIENT])</f>
        <v>#N/A</v>
      </c>
      <c r="B544" s="48" t="e" cm="1">
        <f t="array" ref="B544">_xlfn.XLOOKUP(Tableau210[[#This Row],[NOM]]&amp;Tableau210[[#This Row],[REPERE BUTA]],[6]!Tableau16[POSTE TECHNIQUE]&amp;[6]!Tableau16[Repere REF],[6]!Tableau16[NUMERO CLIENT])</f>
        <v>#N/A</v>
      </c>
      <c r="C544" s="48" cm="1">
        <f t="array" ref="C544">_xlfn.XLOOKUP(Tableau210[[#This Row],[NOM]]&amp;Tableau210[[#This Row],[Repere Ubleam]],[7]Sheet1!$C$2:$C$2995&amp;[7]Sheet1!$I$2:$I$2995,[7]Sheet1!$A$2:$A$2995)</f>
        <v>525</v>
      </c>
      <c r="D544" s="48" t="str">
        <f>C544&amp;""</f>
        <v>525</v>
      </c>
      <c r="E544" s="48" t="e">
        <v>#N/A</v>
      </c>
      <c r="F544" s="48" t="e">
        <v>#N/A</v>
      </c>
      <c r="G544" s="187" t="s">
        <v>1440</v>
      </c>
      <c r="H544" s="158" t="s">
        <v>1067</v>
      </c>
      <c r="I544" s="158" t="s">
        <v>80</v>
      </c>
      <c r="J544" s="158" t="s">
        <v>1071</v>
      </c>
      <c r="K544" s="158" t="str">
        <f>_xlfn.XLOOKUP(Tableau210[[#This Row],[NOM]],[8]LUT!$I$5:$I$301,[8]LUT!$N$5:$N$301)</f>
        <v xml:space="preserve">Echangeur </v>
      </c>
      <c r="L544" s="158" t="s">
        <v>76</v>
      </c>
      <c r="M544" s="119"/>
      <c r="N544" s="119" t="s">
        <v>76</v>
      </c>
      <c r="O544" s="119"/>
      <c r="P544" s="119"/>
      <c r="Q544" s="119"/>
      <c r="R544" s="119"/>
      <c r="S544" s="119"/>
      <c r="T544" s="119"/>
      <c r="U544" s="119"/>
      <c r="V544" s="119"/>
      <c r="W544" s="148" t="s">
        <v>2291</v>
      </c>
      <c r="X544" s="207" cm="1">
        <f t="array" ref="X5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4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44" s="148" t="s">
        <v>3424</v>
      </c>
      <c r="AA544" s="207" cm="1">
        <f t="array" ref="AA5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4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44" s="48"/>
      <c r="AD544" s="117" t="s">
        <v>2246</v>
      </c>
      <c r="AE544" s="119"/>
      <c r="AF544" s="181">
        <f>IFERROR(VLOOKUP(Tableau210[[#This Row],[OPERATION]],Tableau4[],5,FALSE),"")</f>
        <v>0</v>
      </c>
      <c r="AG544" s="178" cm="1">
        <f t="array" ref="AG544">IFERROR(
   SUM(
      _xlfn._xlws.FILTER(
         Tableau3[JP],
         (Tableau3[ITEM]=Tableau210[[#This Row],[NOM]])*
         (Tableau3[Rep.]=Tableau210[[#This Row],[REPERE BUTA]])
      )
   ),
0)</f>
        <v>0</v>
      </c>
      <c r="AH544" s="181">
        <f>IFERROR(VLOOKUP(Tableau210[[#This Row],[OPERATION]],Tableau4[],4,FALSE),"")</f>
        <v>0</v>
      </c>
      <c r="AI544" s="178" cm="1">
        <f t="array" ref="AI544">IFERROR(
   SUM(
      _xlfn._xlws.FILTER(
         Tableau3[BP],
         (Tableau3[ITEM]=Tableau210[[#This Row],[NOM]])*
         (Tableau3[Rep.]=Tableau210[[#This Row],[REPERE BUTA]])
      )
   ),
0)</f>
        <v>0</v>
      </c>
      <c r="AJ544" s="181" t="str">
        <f>IF(Tableau210[[#This Row],[NB JP EMIS]]=1,"1 JP","") &amp; IF(Tableau210[[#This Row],[NB BP EMIS]]=1," 1 BP","")</f>
        <v/>
      </c>
      <c r="AK544" s="178" t="str">
        <f>IF(Tableau210[[#This Row],[NB JP BUTA]]=1,"1 JP","") &amp; IF(Tableau210[[#This Row],[Nb BP BUTA]]=1," 1 BP","") &amp; IF(Tableau210[[#This Row],[Nb BP BUTA]]=2," 2 BP","")</f>
        <v/>
      </c>
      <c r="AL544" s="117" t="s">
        <v>103</v>
      </c>
      <c r="AM544" s="117">
        <f>IFERROR(+VLOOKUP(AY544,Tiges!$G$4:$I$569,3,FALSE),"")</f>
        <v>27</v>
      </c>
      <c r="AN544" s="48"/>
      <c r="AO544" s="117" t="s">
        <v>3424</v>
      </c>
      <c r="AP544" s="177" cm="1">
        <f t="array" ref="AP5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44" s="411" t="s">
        <v>3424</v>
      </c>
      <c r="AR544" s="117" t="s">
        <v>3424</v>
      </c>
      <c r="AS544" s="177" cm="1">
        <f t="array" ref="AS5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44" s="411" t="s">
        <v>3424</v>
      </c>
      <c r="AU544" s="117" t="s">
        <v>3424</v>
      </c>
      <c r="AV544" s="177" t="str" cm="1">
        <f t="array" ref="AV5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44" s="117"/>
      <c r="AY544" s="117" cm="1">
        <f t="array" ref="AY544">IFERROR(_xlfn.XLOOKUP(Tableau210[[#This Row],[DN DONNEES BUTA ]]&amp;Tableau210[[#This Row],[PN DONNEES BUTA]],Tiges!$B$4:$B$79&amp;Tiges!$C$4:$C$79,Tiges!$G$4:$G$79),"")</f>
        <v>16</v>
      </c>
      <c r="AZ544" s="117"/>
      <c r="BA544" s="117" cm="1">
        <f t="array" ref="BA544">IFERROR(_xlfn.XLOOKUP(Tableau210[[#This Row],[DN DONNEES BUTA ]]&amp;Tableau210[[#This Row],[PN DONNEES BUTA]],Tiges!$B$4:$B$79&amp;Tiges!$C$4:$C$79,Tiges!$H$4:$H$79),"")</f>
        <v>90</v>
      </c>
      <c r="BB544" s="117"/>
      <c r="BC544" s="182">
        <f>IFERROR(VLOOKUP(Tableau210[[#This Row],[OPERATION]],Tableau4[],2,FALSE),"")</f>
        <v>0</v>
      </c>
      <c r="BD544" s="177" cm="1">
        <f t="array" ref="BD544">IFERROR(
   SUM(
      _xlfn._xlws.FILTER(
         Tableau3[Nb Platinage Joint],
         (Tableau3[ITEM]=Tableau210[[#This Row],[NOM]])*
         (Tableau3[Rep.]=Tableau210[[#This Row],[REPERE BUTA]])
      )
   ),
0)</f>
        <v>0</v>
      </c>
      <c r="BE544" s="182">
        <f>IFERROR(VLOOKUP(Tableau210[[#This Row],[OPERATION]],Tableau4[],3,FALSE),"")</f>
        <v>2</v>
      </c>
      <c r="BF544" s="177" cm="1">
        <f t="array" ref="BF544">IFERROR(
   SUM(
      _xlfn._xlws.FILTER(
         Tableau3[Joint Définitif Nb],
         (Tableau3[ITEM]=Tableau210[[#This Row],[NOM]])*
         (Tableau3[Rep.]=Tableau210[[#This Row],[REPERE BUTA]])
      )
   ),
0)</f>
        <v>1</v>
      </c>
      <c r="BG544" s="117" t="s">
        <v>3424</v>
      </c>
      <c r="BH544" s="177" t="str" cm="1">
        <f t="array" ref="BH5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44" s="411" t="s">
        <v>129</v>
      </c>
      <c r="BJ544" s="117" t="s">
        <v>3424</v>
      </c>
      <c r="BK544" s="117" t="s">
        <v>3424</v>
      </c>
      <c r="BL544" s="167" t="s">
        <v>2480</v>
      </c>
      <c r="BM544" s="167" t="s">
        <v>2380</v>
      </c>
      <c r="BN544" s="117"/>
      <c r="BO544" s="117"/>
      <c r="BP544" s="158"/>
      <c r="BQ544" s="158"/>
      <c r="BR544" s="158"/>
      <c r="BS544" s="48"/>
      <c r="BT544" s="48"/>
      <c r="BU544" s="48"/>
      <c r="BV544" s="48"/>
      <c r="BW544" s="48"/>
      <c r="BX544" s="48"/>
    </row>
    <row r="545" spans="1:76" ht="15.75" hidden="1" x14ac:dyDescent="0.25">
      <c r="A545" s="48" t="e" cm="1">
        <f t="array" ref="A545">_xlfn.XLOOKUP(Tableau210[[#This Row],[NOM]]&amp;Tableau210[[#This Row],[REPERE BUTA]],[6]!Tableau16[POSTE TECHNIQUE]&amp;[6]!Tableau16[Repere ADM],[6]!Tableau16[NUMERO CLIENT])</f>
        <v>#N/A</v>
      </c>
      <c r="B545" s="48" t="str" cm="1">
        <f t="array" ref="B545">_xlfn.XLOOKUP(Tableau210[[#This Row],[NOM]]&amp;Tableau210[[#This Row],[REPERE BUTA]],[6]!Tableau16[POSTE TECHNIQUE]&amp;[6]!Tableau16[Repere REF],[6]!Tableau16[NUMERO CLIENT])</f>
        <v>S2-S54250LV</v>
      </c>
      <c r="C545" s="48" cm="1">
        <f t="array" ref="C545">_xlfn.XLOOKUP(Tableau210[[#This Row],[NOM]]&amp;Tableau210[[#This Row],[Repere Ubleam]],[7]Sheet1!$C$2:$C$2995&amp;[7]Sheet1!$I$2:$I$2995,[7]Sheet1!$A$2:$A$2995)</f>
        <v>1175</v>
      </c>
      <c r="D545" s="48" t="str">
        <f>C545&amp;""</f>
        <v>1175</v>
      </c>
      <c r="E545" s="48" t="s">
        <v>2577</v>
      </c>
      <c r="F545" s="48" t="s">
        <v>891</v>
      </c>
      <c r="G545" s="186" t="s">
        <v>1874</v>
      </c>
      <c r="H545" s="158" t="s">
        <v>1067</v>
      </c>
      <c r="I545" s="158" t="s">
        <v>91</v>
      </c>
      <c r="J545" s="158" t="s">
        <v>2057</v>
      </c>
      <c r="K545" s="158" t="str">
        <f>_xlfn.XLOOKUP(Tableau210[[#This Row],[NOM]],[8]LUT!$I$5:$I$301,[8]LUT!$N$5:$N$301)</f>
        <v>Vanne auto</v>
      </c>
      <c r="L545" s="158" t="s">
        <v>83</v>
      </c>
      <c r="M545" s="119"/>
      <c r="N545" s="119" t="s">
        <v>83</v>
      </c>
      <c r="O545" s="119"/>
      <c r="P545" s="119"/>
      <c r="Q545" s="119"/>
      <c r="R545" s="119"/>
      <c r="S545" s="119"/>
      <c r="T545" s="119"/>
      <c r="U545" s="119"/>
      <c r="V545" s="119"/>
      <c r="W545" s="148" cm="1">
        <f t="array" ref="W545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545" s="207" cm="1">
        <f t="array" ref="X5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4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45" s="148" cm="1">
        <f t="array" ref="Z545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545" s="207" cm="1">
        <f t="array" ref="AA5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4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45" s="48"/>
      <c r="AD545" s="117" t="s">
        <v>2197</v>
      </c>
      <c r="AE545" s="119"/>
      <c r="AF545" s="181">
        <f>IFERROR(VLOOKUP(Tableau210[[#This Row],[OPERATION]],Tableau4[],5,FALSE),"")</f>
        <v>0</v>
      </c>
      <c r="AG545" s="178" cm="1">
        <f t="array" ref="AG545">IFERROR(
   SUM(
      _xlfn._xlws.FILTER(
         Tableau3[JP],
         (Tableau3[ITEM]=Tableau210[[#This Row],[NOM]])*
         (Tableau3[Rep.]=Tableau210[[#This Row],[REPERE BUTA]])
      )
   ),
0)</f>
        <v>0</v>
      </c>
      <c r="AH545" s="181">
        <f>IFERROR(VLOOKUP(Tableau210[[#This Row],[OPERATION]],Tableau4[],4,FALSE),"")</f>
        <v>1</v>
      </c>
      <c r="AI545" s="178" cm="1">
        <f t="array" ref="AI545">IFERROR(
   SUM(
      _xlfn._xlws.FILTER(
         Tableau3[BP],
         (Tableau3[ITEM]=Tableau210[[#This Row],[NOM]])*
         (Tableau3[Rep.]=Tableau210[[#This Row],[REPERE BUTA]])
      )
   ),
0)</f>
        <v>1</v>
      </c>
      <c r="AJ545" s="181" t="str">
        <f>IF(Tableau210[[#This Row],[NB JP EMIS]]=1,"1 JP","") &amp; IF(Tableau210[[#This Row],[NB BP EMIS]]=1," 1 BP","")</f>
        <v xml:space="preserve"> 1 BP</v>
      </c>
      <c r="AK545" s="178" t="str">
        <f>IF(Tableau210[[#This Row],[NB JP BUTA]]=1,"1 JP","") &amp; IF(Tableau210[[#This Row],[Nb BP BUTA]]=1," 1 BP","") &amp; IF(Tableau210[[#This Row],[Nb BP BUTA]]=2," 2 BP","")</f>
        <v xml:space="preserve"> 1 BP</v>
      </c>
      <c r="AL545" s="117" t="s">
        <v>103</v>
      </c>
      <c r="AM545" s="117">
        <f>IFERROR(+VLOOKUP(AY545,Tiges!$G$4:$I$569,3,FALSE),"")</f>
        <v>32</v>
      </c>
      <c r="AN545" s="48"/>
      <c r="AO545" s="117">
        <v>8</v>
      </c>
      <c r="AP545" s="177" cm="1">
        <f t="array" ref="AP5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45" s="117" t="s">
        <v>2286</v>
      </c>
      <c r="AS545" s="177" t="str" cm="1">
        <f t="array" ref="AS5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545" s="117" t="s">
        <v>1123</v>
      </c>
      <c r="AV545" s="177" t="str" cm="1">
        <f t="array" ref="AV5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45" s="117"/>
      <c r="AY545" s="117" cm="1">
        <f t="array" ref="AY545">IFERROR(_xlfn.XLOOKUP(Tableau210[[#This Row],[DN DONNEES BUTA ]]&amp;Tableau210[[#This Row],[PN DONNEES BUTA]],Tiges!$B$4:$B$79&amp;Tiges!$C$4:$C$79,Tiges!$G$4:$G$79),"")</f>
        <v>20</v>
      </c>
      <c r="AZ545" s="117"/>
      <c r="BA545" s="117" cm="1">
        <f t="array" ref="BA545">IFERROR(_xlfn.XLOOKUP(Tableau210[[#This Row],[DN DONNEES BUTA ]]&amp;Tableau210[[#This Row],[PN DONNEES BUTA]],Tiges!$B$4:$B$79&amp;Tiges!$C$4:$C$79,Tiges!$H$4:$H$79),"")</f>
        <v>110</v>
      </c>
      <c r="BB545" s="117"/>
      <c r="BC545" s="182">
        <f>IFERROR(VLOOKUP(Tableau210[[#This Row],[OPERATION]],Tableau4[],2,FALSE),"")</f>
        <v>1</v>
      </c>
      <c r="BD545" s="177" cm="1">
        <f t="array" ref="BD545">IFERROR(
   SUM(
      _xlfn._xlws.FILTER(
         Tableau3[Nb Platinage Joint],
         (Tableau3[ITEM]=Tableau210[[#This Row],[NOM]])*
         (Tableau3[Rep.]=Tableau210[[#This Row],[REPERE BUTA]])
      )
   ),
0)</f>
        <v>1</v>
      </c>
      <c r="BE545" s="182">
        <f>IFERROR(VLOOKUP(Tableau210[[#This Row],[OPERATION]],Tableau4[],3,FALSE),"")</f>
        <v>1</v>
      </c>
      <c r="BF545" s="177" cm="1">
        <f t="array" ref="BF545">IFERROR(
   SUM(
      _xlfn._xlws.FILTER(
         Tableau3[Joint Définitif Nb],
         (Tableau3[ITEM]=Tableau210[[#This Row],[NOM]])*
         (Tableau3[Rep.]=Tableau210[[#This Row],[REPERE BUTA]])
      )
   ),
0)</f>
        <v>1</v>
      </c>
      <c r="BG545" s="117" t="s">
        <v>129</v>
      </c>
      <c r="BH545" s="177" t="str" cm="1">
        <f t="array" ref="BH5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45" s="117"/>
      <c r="BK545" s="117" t="s">
        <v>37</v>
      </c>
      <c r="BL545" s="167" t="s">
        <v>2380</v>
      </c>
      <c r="BM545" s="117"/>
      <c r="BN545" s="117"/>
      <c r="BO545" s="117"/>
      <c r="BP545" s="118"/>
      <c r="BQ545" s="159"/>
      <c r="BR545" s="158"/>
      <c r="BS545" s="48"/>
      <c r="BT545" s="48"/>
      <c r="BU545" s="48"/>
      <c r="BV545" s="48"/>
      <c r="BW545" s="48"/>
      <c r="BX545" s="48"/>
    </row>
    <row r="546" spans="1:76" ht="15.75" hidden="1" x14ac:dyDescent="0.25">
      <c r="A546" s="48" t="str" cm="1">
        <f t="array" ref="A546">_xlfn.XLOOKUP(Tableau210[[#This Row],[NOM]]&amp;Tableau210[[#This Row],[REPERE BUTA]],[6]!Tableau16[POSTE TECHNIQUE]&amp;[6]!Tableau16[Repere ADM],[6]!Tableau16[NUMERO CLIENT])</f>
        <v>S2-S54400TV</v>
      </c>
      <c r="B546" s="48" t="e" cm="1">
        <f t="array" ref="B546">_xlfn.XLOOKUP(Tableau210[[#This Row],[NOM]]&amp;Tableau210[[#This Row],[REPERE BUTA]],[6]!Tableau16[POSTE TECHNIQUE]&amp;[6]!Tableau16[Repere REF],[6]!Tableau16[NUMERO CLIENT])</f>
        <v>#N/A</v>
      </c>
      <c r="C546" s="48" cm="1">
        <f t="array" ref="C546">_xlfn.XLOOKUP(Tableau210[[#This Row],[NOM]]&amp;Tableau210[[#This Row],[Repere Ubleam]],[7]Sheet1!$C$2:$C$2995&amp;[7]Sheet1!$I$2:$I$2995,[7]Sheet1!$A$2:$A$2995)</f>
        <v>1176</v>
      </c>
      <c r="D546" s="48" t="str">
        <f>C546&amp;""</f>
        <v>1176</v>
      </c>
      <c r="E546" s="48" t="s">
        <v>2577</v>
      </c>
      <c r="F546" s="48" t="s">
        <v>894</v>
      </c>
      <c r="G546" s="186" t="s">
        <v>1875</v>
      </c>
      <c r="H546" s="158" t="s">
        <v>1067</v>
      </c>
      <c r="I546" s="158" t="s">
        <v>91</v>
      </c>
      <c r="J546" s="158" t="s">
        <v>2057</v>
      </c>
      <c r="K546" s="158" t="str">
        <f>_xlfn.XLOOKUP(Tableau210[[#This Row],[NOM]],[8]LUT!$I$5:$I$301,[8]LUT!$N$5:$N$301)</f>
        <v>Vanne auto</v>
      </c>
      <c r="L546" s="158" t="s">
        <v>73</v>
      </c>
      <c r="M546" s="119"/>
      <c r="N546" s="119" t="s">
        <v>73</v>
      </c>
      <c r="O546" s="119"/>
      <c r="P546" s="119"/>
      <c r="Q546" s="119"/>
      <c r="R546" s="119"/>
      <c r="S546" s="119"/>
      <c r="T546" s="119"/>
      <c r="U546" s="119"/>
      <c r="V546" s="119"/>
      <c r="W546" s="148" cm="1">
        <f t="array" ref="W54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46" s="207" cm="1">
        <f t="array" ref="X5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54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46" s="148" cm="1">
        <f t="array" ref="Z54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46" s="207" cm="1">
        <f t="array" ref="AA5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4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46" s="48"/>
      <c r="AD546" s="117" t="s">
        <v>2197</v>
      </c>
      <c r="AE546" s="119"/>
      <c r="AF546" s="181">
        <f>IFERROR(VLOOKUP(Tableau210[[#This Row],[OPERATION]],Tableau4[],5,FALSE),"")</f>
        <v>0</v>
      </c>
      <c r="AG546" s="178" cm="1">
        <f t="array" ref="AG546">IFERROR(
   SUM(
      _xlfn._xlws.FILTER(
         Tableau3[JP],
         (Tableau3[ITEM]=Tableau210[[#This Row],[NOM]])*
         (Tableau3[Rep.]=Tableau210[[#This Row],[REPERE BUTA]])
      )
   ),
0)</f>
        <v>0</v>
      </c>
      <c r="AH546" s="181">
        <f>IFERROR(VLOOKUP(Tableau210[[#This Row],[OPERATION]],Tableau4[],4,FALSE),"")</f>
        <v>1</v>
      </c>
      <c r="AI546" s="178" cm="1">
        <f t="array" ref="AI546">IFERROR(
   SUM(
      _xlfn._xlws.FILTER(
         Tableau3[BP],
         (Tableau3[ITEM]=Tableau210[[#This Row],[NOM]])*
         (Tableau3[Rep.]=Tableau210[[#This Row],[REPERE BUTA]])
      )
   ),
0)</f>
        <v>1</v>
      </c>
      <c r="AJ546" s="181" t="str">
        <f>IF(Tableau210[[#This Row],[NB JP EMIS]]=1,"1 JP","") &amp; IF(Tableau210[[#This Row],[NB BP EMIS]]=1," 1 BP","")</f>
        <v xml:space="preserve"> 1 BP</v>
      </c>
      <c r="AK546" s="178" t="str">
        <f>IF(Tableau210[[#This Row],[NB JP BUTA]]=1,"1 JP","") &amp; IF(Tableau210[[#This Row],[Nb BP BUTA]]=1," 1 BP","") &amp; IF(Tableau210[[#This Row],[Nb BP BUTA]]=2," 2 BP","")</f>
        <v xml:space="preserve"> 1 BP</v>
      </c>
      <c r="AL546" s="117" t="s">
        <v>103</v>
      </c>
      <c r="AM546" s="117">
        <f>IFERROR(+VLOOKUP(AY546,Tiges!$G$4:$I$569,3,FALSE),"")</f>
        <v>32</v>
      </c>
      <c r="AN546" s="48"/>
      <c r="AO546" s="117">
        <v>8</v>
      </c>
      <c r="AP546" s="177" cm="1">
        <f t="array" ref="AP5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5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46" s="117" t="s">
        <v>2294</v>
      </c>
      <c r="AS546" s="177" t="str" cm="1">
        <f t="array" ref="AS5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5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546" s="117" t="s">
        <v>1115</v>
      </c>
      <c r="AV546" s="177" t="str" cm="1">
        <f t="array" ref="AV5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46" s="117"/>
      <c r="AY546" s="117" cm="1">
        <f t="array" ref="AY546">IFERROR(_xlfn.XLOOKUP(Tableau210[[#This Row],[DN DONNEES BUTA ]]&amp;Tableau210[[#This Row],[PN DONNEES BUTA]],Tiges!$B$4:$B$79&amp;Tiges!$C$4:$C$79,Tiges!$G$4:$G$79),"")</f>
        <v>20</v>
      </c>
      <c r="AZ546" s="117"/>
      <c r="BA546" s="117" cm="1">
        <f t="array" ref="BA546">IFERROR(_xlfn.XLOOKUP(Tableau210[[#This Row],[DN DONNEES BUTA ]]&amp;Tableau210[[#This Row],[PN DONNEES BUTA]],Tiges!$B$4:$B$79&amp;Tiges!$C$4:$C$79,Tiges!$H$4:$H$79),"")</f>
        <v>130</v>
      </c>
      <c r="BB546" s="117"/>
      <c r="BC546" s="182">
        <f>IFERROR(VLOOKUP(Tableau210[[#This Row],[OPERATION]],Tableau4[],2,FALSE),"")</f>
        <v>1</v>
      </c>
      <c r="BD546" s="177" cm="1">
        <f t="array" ref="BD546">IFERROR(
   SUM(
      _xlfn._xlws.FILTER(
         Tableau3[Nb Platinage Joint],
         (Tableau3[ITEM]=Tableau210[[#This Row],[NOM]])*
         (Tableau3[Rep.]=Tableau210[[#This Row],[REPERE BUTA]])
      )
   ),
0)</f>
        <v>1</v>
      </c>
      <c r="BE546" s="182">
        <f>IFERROR(VLOOKUP(Tableau210[[#This Row],[OPERATION]],Tableau4[],3,FALSE),"")</f>
        <v>1</v>
      </c>
      <c r="BF546" s="177" cm="1">
        <f t="array" ref="BF546">IFERROR(
   SUM(
      _xlfn._xlws.FILTER(
         Tableau3[Joint Définitif Nb],
         (Tableau3[ITEM]=Tableau210[[#This Row],[NOM]])*
         (Tableau3[Rep.]=Tableau210[[#This Row],[REPERE BUTA]])
      )
   ),
0)</f>
        <v>1</v>
      </c>
      <c r="BG546" s="117" t="s">
        <v>129</v>
      </c>
      <c r="BH546" s="177" t="str" cm="1">
        <f t="array" ref="BH5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46" s="117"/>
      <c r="BK546" s="117" t="s">
        <v>37</v>
      </c>
      <c r="BL546" s="167" t="s">
        <v>2380</v>
      </c>
      <c r="BM546" s="117"/>
      <c r="BN546" s="117"/>
      <c r="BO546" s="117"/>
      <c r="BP546" s="118"/>
      <c r="BQ546" s="159"/>
      <c r="BR546" s="158"/>
      <c r="BS546" s="48"/>
      <c r="BT546" s="48"/>
      <c r="BU546" s="48"/>
      <c r="BV546" s="48"/>
      <c r="BW546" s="48"/>
      <c r="BX546" s="48"/>
    </row>
    <row r="547" spans="1:76" ht="15.75" hidden="1" x14ac:dyDescent="0.25">
      <c r="A547" s="48" t="e" cm="1">
        <f t="array" ref="A547">_xlfn.XLOOKUP(Tableau210[[#This Row],[NOM]]&amp;Tableau210[[#This Row],[REPERE BUTA]],[6]!Tableau16[POSTE TECHNIQUE]&amp;[6]!Tableau16[Repere ADM],[6]!Tableau16[NUMERO CLIENT])</f>
        <v>#N/A</v>
      </c>
      <c r="B547" s="48" t="e" cm="1">
        <f t="array" ref="B547">_xlfn.XLOOKUP(Tableau210[[#This Row],[NOM]]&amp;Tableau210[[#This Row],[REPERE BUTA]],[6]!Tableau16[POSTE TECHNIQUE]&amp;[6]!Tableau16[Repere REF],[6]!Tableau16[NUMERO CLIENT])</f>
        <v>#N/A</v>
      </c>
      <c r="C547" s="48" cm="1">
        <f t="array" ref="C547">_xlfn.XLOOKUP(Tableau210[[#This Row],[NOM]]&amp;Tableau210[[#This Row],[Repere Ubleam]],[7]Sheet1!$C$2:$C$2995&amp;[7]Sheet1!$I$2:$I$2995,[7]Sheet1!$A$2:$A$2995)</f>
        <v>528</v>
      </c>
      <c r="D547" s="48" t="str">
        <f>C547&amp;""</f>
        <v>528</v>
      </c>
      <c r="E547" s="48" t="e">
        <v>#N/A</v>
      </c>
      <c r="F547" s="48" t="e">
        <v>#N/A</v>
      </c>
      <c r="G547" s="187" t="s">
        <v>1440</v>
      </c>
      <c r="H547" s="158" t="s">
        <v>1067</v>
      </c>
      <c r="I547" s="158" t="s">
        <v>80</v>
      </c>
      <c r="J547" s="158" t="s">
        <v>1071</v>
      </c>
      <c r="K547" s="158" t="str">
        <f>_xlfn.XLOOKUP(Tableau210[[#This Row],[NOM]],[8]LUT!$I$5:$I$301,[8]LUT!$N$5:$N$301)</f>
        <v xml:space="preserve">Echangeur </v>
      </c>
      <c r="L547" s="158" t="s">
        <v>112</v>
      </c>
      <c r="M547" s="119"/>
      <c r="N547" s="119" t="s">
        <v>112</v>
      </c>
      <c r="O547" s="119"/>
      <c r="P547" s="119"/>
      <c r="Q547" s="119"/>
      <c r="R547" s="119"/>
      <c r="S547" s="119"/>
      <c r="T547" s="119"/>
      <c r="U547" s="119"/>
      <c r="V547" s="119"/>
      <c r="W547" s="148">
        <v>200</v>
      </c>
      <c r="X547" s="207" cm="1">
        <f t="array" ref="X5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54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47" s="148" t="s">
        <v>1118</v>
      </c>
      <c r="AA547" s="207" cm="1">
        <f t="array" ref="AA5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4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47" s="48"/>
      <c r="AD547" s="117" t="s">
        <v>2197</v>
      </c>
      <c r="AE547" s="119"/>
      <c r="AF547" s="181">
        <f>IFERROR(VLOOKUP(Tableau210[[#This Row],[OPERATION]],Tableau4[],5,FALSE),"")</f>
        <v>0</v>
      </c>
      <c r="AG547" s="178" cm="1">
        <f t="array" ref="AG547">IFERROR(
   SUM(
      _xlfn._xlws.FILTER(
         Tableau3[JP],
         (Tableau3[ITEM]=Tableau210[[#This Row],[NOM]])*
         (Tableau3[Rep.]=Tableau210[[#This Row],[REPERE BUTA]])
      )
   ),
0)</f>
        <v>0</v>
      </c>
      <c r="AH547" s="181">
        <f>IFERROR(VLOOKUP(Tableau210[[#This Row],[OPERATION]],Tableau4[],4,FALSE),"")</f>
        <v>1</v>
      </c>
      <c r="AI547" s="178" cm="1">
        <f t="array" ref="AI547">IFERROR(
   SUM(
      _xlfn._xlws.FILTER(
         Tableau3[BP],
         (Tableau3[ITEM]=Tableau210[[#This Row],[NOM]])*
         (Tableau3[Rep.]=Tableau210[[#This Row],[REPERE BUTA]])
      )
   ),
0)</f>
        <v>2</v>
      </c>
      <c r="AJ547" s="181" t="str">
        <f>IF(Tableau210[[#This Row],[NB JP EMIS]]=1,"1 JP","") &amp; IF(Tableau210[[#This Row],[NB BP EMIS]]=1," 1 BP","")</f>
        <v xml:space="preserve"> 1 BP</v>
      </c>
      <c r="AK547" s="178" t="str">
        <f>IF(Tableau210[[#This Row],[NB JP BUTA]]=1,"1 JP","") &amp; IF(Tableau210[[#This Row],[Nb BP BUTA]]=1," 1 BP","") &amp; IF(Tableau210[[#This Row],[Nb BP BUTA]]=2," 2 BP","")</f>
        <v xml:space="preserve"> 2 BP</v>
      </c>
      <c r="AL547" s="117" t="s">
        <v>103</v>
      </c>
      <c r="AM547" s="117">
        <f>IFERROR(+VLOOKUP(AY547,Tiges!$G$4:$I$569,3,FALSE),"")</f>
        <v>32</v>
      </c>
      <c r="AN547" s="48"/>
      <c r="AO547" s="117">
        <v>12</v>
      </c>
      <c r="AP547" s="177" cm="1">
        <f t="array" ref="AP5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47" s="117" t="s">
        <v>2162</v>
      </c>
      <c r="AS547" s="177" t="str" cm="1">
        <f t="array" ref="AS5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4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547" s="117" t="s">
        <v>2277</v>
      </c>
      <c r="AV547" s="177" t="str" cm="1">
        <f t="array" ref="AV5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47" s="117"/>
      <c r="AY547" s="117" cm="1">
        <f t="array" ref="AY547">IFERROR(_xlfn.XLOOKUP(Tableau210[[#This Row],[DN DONNEES BUTA ]]&amp;Tableau210[[#This Row],[PN DONNEES BUTA]],Tiges!$B$4:$B$79&amp;Tiges!$C$4:$C$79,Tiges!$G$4:$G$79),"")</f>
        <v>20</v>
      </c>
      <c r="AZ547" s="117"/>
      <c r="BA547" s="117" cm="1">
        <f t="array" ref="BA547">IFERROR(_xlfn.XLOOKUP(Tableau210[[#This Row],[DN DONNEES BUTA ]]&amp;Tableau210[[#This Row],[PN DONNEES BUTA]],Tiges!$B$4:$B$79&amp;Tiges!$C$4:$C$79,Tiges!$H$4:$H$79),"")</f>
        <v>110</v>
      </c>
      <c r="BB547" s="117"/>
      <c r="BC547" s="182">
        <f>IFERROR(VLOOKUP(Tableau210[[#This Row],[OPERATION]],Tableau4[],2,FALSE),"")</f>
        <v>1</v>
      </c>
      <c r="BD547" s="177" cm="1">
        <f t="array" ref="BD547">IFERROR(
   SUM(
      _xlfn._xlws.FILTER(
         Tableau3[Nb Platinage Joint],
         (Tableau3[ITEM]=Tableau210[[#This Row],[NOM]])*
         (Tableau3[Rep.]=Tableau210[[#This Row],[REPERE BUTA]])
      )
   ),
0)</f>
        <v>2</v>
      </c>
      <c r="BE547" s="182">
        <f>IFERROR(VLOOKUP(Tableau210[[#This Row],[OPERATION]],Tableau4[],3,FALSE),"")</f>
        <v>1</v>
      </c>
      <c r="BF547" s="177" cm="1">
        <f t="array" ref="BF547">IFERROR(
   SUM(
      _xlfn._xlws.FILTER(
         Tableau3[Joint Définitif Nb],
         (Tableau3[ITEM]=Tableau210[[#This Row],[NOM]])*
         (Tableau3[Rep.]=Tableau210[[#This Row],[REPERE BUTA]])
      )
   ),
0)</f>
        <v>1</v>
      </c>
      <c r="BG547" s="117" t="s">
        <v>129</v>
      </c>
      <c r="BH547" s="177" t="str" cm="1">
        <f t="array" ref="BH5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47" s="117" t="s">
        <v>2268</v>
      </c>
      <c r="BK547" s="117" t="s">
        <v>2269</v>
      </c>
      <c r="BL547" s="167" t="s">
        <v>2481</v>
      </c>
      <c r="BM547" s="167" t="s">
        <v>2380</v>
      </c>
      <c r="BN547" s="117"/>
      <c r="BO547" s="117"/>
      <c r="BP547" s="158"/>
      <c r="BQ547" s="158"/>
      <c r="BR547" s="158"/>
      <c r="BS547" s="48"/>
      <c r="BT547" s="48"/>
      <c r="BU547" s="48"/>
      <c r="BV547" s="48"/>
      <c r="BW547" s="48"/>
      <c r="BX547" s="48"/>
    </row>
    <row r="548" spans="1:76" ht="15.75" hidden="1" x14ac:dyDescent="0.25">
      <c r="A548" s="48" t="e" cm="1">
        <f t="array" ref="A548">_xlfn.XLOOKUP(Tableau210[[#This Row],[NOM]]&amp;Tableau210[[#This Row],[REPERE BUTA]],[6]!Tableau16[POSTE TECHNIQUE]&amp;[6]!Tableau16[Repere ADM],[6]!Tableau16[NUMERO CLIENT])</f>
        <v>#N/A</v>
      </c>
      <c r="B548" s="48" t="e" cm="1">
        <f t="array" ref="B548">_xlfn.XLOOKUP(Tableau210[[#This Row],[NOM]]&amp;Tableau210[[#This Row],[REPERE BUTA]],[6]!Tableau16[POSTE TECHNIQUE]&amp;[6]!Tableau16[Repere REF],[6]!Tableau16[NUMERO CLIENT])</f>
        <v>#N/A</v>
      </c>
      <c r="C548" s="48" cm="1">
        <f t="array" ref="C548">_xlfn.XLOOKUP(Tableau210[[#This Row],[NOM]]&amp;Tableau210[[#This Row],[Repere Ubleam]],[7]Sheet1!$C$2:$C$2995&amp;[7]Sheet1!$I$2:$I$2995,[7]Sheet1!$A$2:$A$2995)</f>
        <v>529</v>
      </c>
      <c r="D548" s="48" t="str">
        <f>C548&amp;""</f>
        <v>529</v>
      </c>
      <c r="E548" s="48" t="e">
        <v>#N/A</v>
      </c>
      <c r="F548" s="48" t="e">
        <v>#N/A</v>
      </c>
      <c r="G548" s="187" t="s">
        <v>1440</v>
      </c>
      <c r="H548" s="158" t="s">
        <v>1067</v>
      </c>
      <c r="I548" s="158" t="s">
        <v>80</v>
      </c>
      <c r="J548" s="158" t="s">
        <v>1071</v>
      </c>
      <c r="K548" s="158" t="str">
        <f>_xlfn.XLOOKUP(Tableau210[[#This Row],[NOM]],[8]LUT!$I$5:$I$301,[8]LUT!$N$5:$N$301)</f>
        <v xml:space="preserve">Echangeur </v>
      </c>
      <c r="L548" s="158" t="s">
        <v>105</v>
      </c>
      <c r="M548" s="119"/>
      <c r="N548" s="119" t="s">
        <v>105</v>
      </c>
      <c r="O548" s="119"/>
      <c r="P548" s="119"/>
      <c r="Q548" s="119"/>
      <c r="R548" s="119"/>
      <c r="S548" s="119"/>
      <c r="T548" s="119"/>
      <c r="U548" s="119"/>
      <c r="V548" s="119"/>
      <c r="W548" s="148">
        <v>25</v>
      </c>
      <c r="X548" s="207" cm="1">
        <f t="array" ref="X5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4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48" s="148">
        <v>20</v>
      </c>
      <c r="AA548" s="207" cm="1">
        <f t="array" ref="AA5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4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48" s="48"/>
      <c r="AD548" s="117" t="s">
        <v>2197</v>
      </c>
      <c r="AE548" s="119"/>
      <c r="AF548" s="181">
        <f>IFERROR(VLOOKUP(Tableau210[[#This Row],[OPERATION]],Tableau4[],5,FALSE),"")</f>
        <v>0</v>
      </c>
      <c r="AG548" s="178" cm="1">
        <f t="array" ref="AG548">IFERROR(
   SUM(
      _xlfn._xlws.FILTER(
         Tableau3[JP],
         (Tableau3[ITEM]=Tableau210[[#This Row],[NOM]])*
         (Tableau3[Rep.]=Tableau210[[#This Row],[REPERE BUTA]])
      )
   ),
0)</f>
        <v>0</v>
      </c>
      <c r="AH548" s="181">
        <f>IFERROR(VLOOKUP(Tableau210[[#This Row],[OPERATION]],Tableau4[],4,FALSE),"")</f>
        <v>1</v>
      </c>
      <c r="AI548" s="178" cm="1">
        <f t="array" ref="AI548">IFERROR(
   SUM(
      _xlfn._xlws.FILTER(
         Tableau3[BP],
         (Tableau3[ITEM]=Tableau210[[#This Row],[NOM]])*
         (Tableau3[Rep.]=Tableau210[[#This Row],[REPERE BUTA]])
      )
   ),
0)</f>
        <v>0</v>
      </c>
      <c r="AJ548" s="181" t="str">
        <f>IF(Tableau210[[#This Row],[NB JP EMIS]]=1,"1 JP","") &amp; IF(Tableau210[[#This Row],[NB BP EMIS]]=1," 1 BP","")</f>
        <v xml:space="preserve"> 1 BP</v>
      </c>
      <c r="AK548" s="178" t="str">
        <f>IF(Tableau210[[#This Row],[NB JP BUTA]]=1,"1 JP","") &amp; IF(Tableau210[[#This Row],[Nb BP BUTA]]=1," 1 BP","") &amp; IF(Tableau210[[#This Row],[Nb BP BUTA]]=2," 2 BP","")</f>
        <v/>
      </c>
      <c r="AL548" s="117" t="s">
        <v>103</v>
      </c>
      <c r="AM548" s="117">
        <f>IFERROR(+VLOOKUP(AY548,Tiges!$G$4:$I$569,3,FALSE),"")</f>
        <v>22</v>
      </c>
      <c r="AN548" s="48"/>
      <c r="AO548" s="117">
        <v>4</v>
      </c>
      <c r="AP548" s="177" cm="1">
        <f t="array" ref="AP5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48" s="117" t="s">
        <v>2271</v>
      </c>
      <c r="AS548" s="177" cm="1">
        <f t="array" ref="AS5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4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548" s="117" t="s">
        <v>2277</v>
      </c>
      <c r="AV548" s="177" t="str" cm="1">
        <f t="array" ref="AV5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48" s="117"/>
      <c r="AY548" s="117" cm="1">
        <f t="array" ref="AY548">IFERROR(_xlfn.XLOOKUP(Tableau210[[#This Row],[DN DONNEES BUTA ]]&amp;Tableau210[[#This Row],[PN DONNEES BUTA]],Tiges!$B$4:$B$79&amp;Tiges!$C$4:$C$79,Tiges!$G$4:$G$79),"")</f>
        <v>14</v>
      </c>
      <c r="AZ548" s="117"/>
      <c r="BA548" s="117" cm="1">
        <f t="array" ref="BA548">IFERROR(_xlfn.XLOOKUP(Tableau210[[#This Row],[DN DONNEES BUTA ]]&amp;Tableau210[[#This Row],[PN DONNEES BUTA]],Tiges!$B$4:$B$79&amp;Tiges!$C$4:$C$79,Tiges!$H$4:$H$79),"")</f>
        <v>70</v>
      </c>
      <c r="BB548" s="117"/>
      <c r="BC548" s="182">
        <f>IFERROR(VLOOKUP(Tableau210[[#This Row],[OPERATION]],Tableau4[],2,FALSE),"")</f>
        <v>1</v>
      </c>
      <c r="BD548" s="177" cm="1">
        <f t="array" ref="BD548">IFERROR(
   SUM(
      _xlfn._xlws.FILTER(
         Tableau3[Nb Platinage Joint],
         (Tableau3[ITEM]=Tableau210[[#This Row],[NOM]])*
         (Tableau3[Rep.]=Tableau210[[#This Row],[REPERE BUTA]])
      )
   ),
0)</f>
        <v>0</v>
      </c>
      <c r="BE548" s="182">
        <f>IFERROR(VLOOKUP(Tableau210[[#This Row],[OPERATION]],Tableau4[],3,FALSE),"")</f>
        <v>1</v>
      </c>
      <c r="BF548" s="177" cm="1">
        <f t="array" ref="BF548">IFERROR(
   SUM(
      _xlfn._xlws.FILTER(
         Tableau3[Joint Définitif Nb],
         (Tableau3[ITEM]=Tableau210[[#This Row],[NOM]])*
         (Tableau3[Rep.]=Tableau210[[#This Row],[REPERE BUTA]])
      )
   ),
0)</f>
        <v>1</v>
      </c>
      <c r="BG548" s="117" t="s">
        <v>129</v>
      </c>
      <c r="BH548" s="177" t="str" cm="1">
        <f t="array" ref="BH5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48" s="117" t="s">
        <v>2268</v>
      </c>
      <c r="BK548" s="117" t="s">
        <v>2269</v>
      </c>
      <c r="BL548" s="167" t="s">
        <v>2482</v>
      </c>
      <c r="BM548" s="167" t="s">
        <v>2380</v>
      </c>
      <c r="BN548" s="117"/>
      <c r="BO548" s="117"/>
      <c r="BP548" s="158"/>
      <c r="BQ548" s="158"/>
      <c r="BR548" s="158"/>
      <c r="BS548" s="48"/>
      <c r="BT548" s="48"/>
      <c r="BU548" s="48"/>
      <c r="BV548" s="48"/>
      <c r="BW548" s="48"/>
      <c r="BX548" s="48"/>
    </row>
    <row r="549" spans="1:76" ht="15.75" hidden="1" x14ac:dyDescent="0.25">
      <c r="A549" s="48" t="e" cm="1">
        <f t="array" ref="A549">_xlfn.XLOOKUP(Tableau210[[#This Row],[NOM]]&amp;Tableau210[[#This Row],[REPERE BUTA]],[6]!Tableau16[POSTE TECHNIQUE]&amp;[6]!Tableau16[Repere ADM],[6]!Tableau16[NUMERO CLIENT])</f>
        <v>#N/A</v>
      </c>
      <c r="B549" s="48" t="e" cm="1">
        <f t="array" ref="B549">_xlfn.XLOOKUP(Tableau210[[#This Row],[NOM]]&amp;Tableau210[[#This Row],[REPERE BUTA]],[6]!Tableau16[POSTE TECHNIQUE]&amp;[6]!Tableau16[Repere REF],[6]!Tableau16[NUMERO CLIENT])</f>
        <v>#N/A</v>
      </c>
      <c r="C549" s="48" cm="1">
        <f t="array" ref="C549">_xlfn.XLOOKUP(Tableau210[[#This Row],[NOM]]&amp;Tableau210[[#This Row],[Repere Ubleam]],[7]Sheet1!$C$2:$C$2995&amp;[7]Sheet1!$I$2:$I$2995,[7]Sheet1!$A$2:$A$2995)</f>
        <v>530</v>
      </c>
      <c r="D549" s="48" t="str">
        <f>C549&amp;""</f>
        <v>530</v>
      </c>
      <c r="E549" s="48" t="e">
        <v>#N/A</v>
      </c>
      <c r="F549" s="48" t="e">
        <v>#N/A</v>
      </c>
      <c r="G549" s="187" t="s">
        <v>1440</v>
      </c>
      <c r="H549" s="158" t="s">
        <v>1067</v>
      </c>
      <c r="I549" s="158" t="s">
        <v>80</v>
      </c>
      <c r="J549" s="158" t="s">
        <v>1071</v>
      </c>
      <c r="K549" s="158" t="str">
        <f>_xlfn.XLOOKUP(Tableau210[[#This Row],[NOM]],[8]LUT!$I$5:$I$301,[8]LUT!$N$5:$N$301)</f>
        <v xml:space="preserve">Echangeur </v>
      </c>
      <c r="L549" s="158" t="s">
        <v>106</v>
      </c>
      <c r="M549" s="119" t="s">
        <v>2113</v>
      </c>
      <c r="N549" s="119" t="s">
        <v>2113</v>
      </c>
      <c r="O549" s="119" t="s">
        <v>2247</v>
      </c>
      <c r="P549" s="119"/>
      <c r="Q549" s="119"/>
      <c r="R549" s="119"/>
      <c r="S549" s="119"/>
      <c r="T549" s="119"/>
      <c r="U549" s="119"/>
      <c r="V549" s="119"/>
      <c r="W549" s="148" t="s">
        <v>1118</v>
      </c>
      <c r="X549" s="207" cm="1">
        <f t="array" ref="X5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5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49" s="148" t="s">
        <v>3424</v>
      </c>
      <c r="AA549" s="207" cm="1">
        <f t="array" ref="AA5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49" s="48"/>
      <c r="AD549" s="117" t="s">
        <v>2197</v>
      </c>
      <c r="AE549" s="119"/>
      <c r="AF549" s="181">
        <f>IFERROR(VLOOKUP(Tableau210[[#This Row],[OPERATION]],Tableau4[],5,FALSE),"")</f>
        <v>0</v>
      </c>
      <c r="AG549" s="178" cm="1">
        <f t="array" ref="AG549">IFERROR(
   SUM(
      _xlfn._xlws.FILTER(
         Tableau3[JP],
         (Tableau3[ITEM]=Tableau210[[#This Row],[NOM]])*
         (Tableau3[Rep.]=Tableau210[[#This Row],[REPERE BUTA]])
      )
   ),
0)</f>
        <v>0</v>
      </c>
      <c r="AH549" s="181">
        <f>IFERROR(VLOOKUP(Tableau210[[#This Row],[OPERATION]],Tableau4[],4,FALSE),"")</f>
        <v>1</v>
      </c>
      <c r="AI549" s="178" cm="1">
        <f t="array" ref="AI549">IFERROR(
   SUM(
      _xlfn._xlws.FILTER(
         Tableau3[BP],
         (Tableau3[ITEM]=Tableau210[[#This Row],[NOM]])*
         (Tableau3[Rep.]=Tableau210[[#This Row],[REPERE BUTA]])
      )
   ),
0)</f>
        <v>0</v>
      </c>
      <c r="AJ549" s="181" t="str">
        <f>IF(Tableau210[[#This Row],[NB JP EMIS]]=1,"1 JP","") &amp; IF(Tableau210[[#This Row],[NB BP EMIS]]=1," 1 BP","")</f>
        <v xml:space="preserve"> 1 BP</v>
      </c>
      <c r="AK549" s="178" t="str">
        <f>IF(Tableau210[[#This Row],[NB JP BUTA]]=1,"1 JP","") &amp; IF(Tableau210[[#This Row],[Nb BP BUTA]]=1," 1 BP","") &amp; IF(Tableau210[[#This Row],[Nb BP BUTA]]=2," 2 BP","")</f>
        <v/>
      </c>
      <c r="AL549" s="117" t="s">
        <v>103</v>
      </c>
      <c r="AM549" s="117">
        <f>IFERROR(+VLOOKUP(AY549,Tiges!$G$4:$I$569,3,FALSE),"")</f>
        <v>36</v>
      </c>
      <c r="AN549" s="48"/>
      <c r="AO549" s="117">
        <v>16</v>
      </c>
      <c r="AP549" s="177" cm="1">
        <f t="array" ref="AP5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549" s="117" t="s">
        <v>2301</v>
      </c>
      <c r="AS549" s="177" cm="1">
        <f t="array" ref="AS5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M27x250</v>
      </c>
      <c r="AU549" s="117" t="s">
        <v>2277</v>
      </c>
      <c r="AV549" s="177" t="str" cm="1">
        <f t="array" ref="AV5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49" s="117"/>
      <c r="AY549" s="117" cm="1">
        <f t="array" ref="AY549">IFERROR(_xlfn.XLOOKUP(Tableau210[[#This Row],[DN DONNEES BUTA ]]&amp;Tableau210[[#This Row],[PN DONNEES BUTA]],Tiges!$B$4:$B$79&amp;Tiges!$C$4:$C$79,Tiges!$G$4:$G$79),"")</f>
        <v>22</v>
      </c>
      <c r="AZ549" s="117"/>
      <c r="BA549" s="117" cm="1">
        <f t="array" ref="BA549">IFERROR(_xlfn.XLOOKUP(Tableau210[[#This Row],[DN DONNEES BUTA ]]&amp;Tableau210[[#This Row],[PN DONNEES BUTA]],Tiges!$B$4:$B$79&amp;Tiges!$C$4:$C$79,Tiges!$H$4:$H$79),"")</f>
        <v>130</v>
      </c>
      <c r="BB549" s="117"/>
      <c r="BC549" s="182">
        <f>IFERROR(VLOOKUP(Tableau210[[#This Row],[OPERATION]],Tableau4[],2,FALSE),"")</f>
        <v>1</v>
      </c>
      <c r="BD549" s="177" cm="1">
        <f t="array" ref="BD549">IFERROR(
   SUM(
      _xlfn._xlws.FILTER(
         Tableau3[Nb Platinage Joint],
         (Tableau3[ITEM]=Tableau210[[#This Row],[NOM]])*
         (Tableau3[Rep.]=Tableau210[[#This Row],[REPERE BUTA]])
      )
   ),
0)</f>
        <v>0</v>
      </c>
      <c r="BE549" s="182">
        <f>IFERROR(VLOOKUP(Tableau210[[#This Row],[OPERATION]],Tableau4[],3,FALSE),"")</f>
        <v>1</v>
      </c>
      <c r="BF549" s="177" cm="1">
        <f t="array" ref="BF549">IFERROR(
   SUM(
      _xlfn._xlws.FILTER(
         Tableau3[Joint Définitif Nb],
         (Tableau3[ITEM]=Tableau210[[#This Row],[NOM]])*
         (Tableau3[Rep.]=Tableau210[[#This Row],[REPERE BUTA]])
      )
   ),
0)</f>
        <v>1</v>
      </c>
      <c r="BG549" s="117" t="s">
        <v>3424</v>
      </c>
      <c r="BH549" s="177" t="str" cm="1">
        <f t="array" ref="BH5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49" s="411" t="s">
        <v>129</v>
      </c>
      <c r="BJ549" s="117" t="s">
        <v>2281</v>
      </c>
      <c r="BK549" s="117" t="s">
        <v>2305</v>
      </c>
      <c r="BL549" s="167" t="s">
        <v>2482</v>
      </c>
      <c r="BM549" s="167" t="s">
        <v>2380</v>
      </c>
      <c r="BN549" s="117"/>
      <c r="BO549" s="117"/>
      <c r="BP549" s="158"/>
      <c r="BQ549" s="158"/>
      <c r="BR549" s="158"/>
      <c r="BS549" s="48"/>
      <c r="BT549" s="48"/>
      <c r="BU549" s="48"/>
      <c r="BV549" s="48"/>
      <c r="BW549" s="48"/>
      <c r="BX549" s="48"/>
    </row>
    <row r="550" spans="1:76" ht="15.75" hidden="1" x14ac:dyDescent="0.25">
      <c r="A550" s="48" t="e" cm="1">
        <f t="array" ref="A550">_xlfn.XLOOKUP(Tableau210[[#This Row],[NOM]]&amp;Tableau210[[#This Row],[REPERE BUTA]],[6]!Tableau16[POSTE TECHNIQUE]&amp;[6]!Tableau16[Repere ADM],[6]!Tableau16[NUMERO CLIENT])</f>
        <v>#N/A</v>
      </c>
      <c r="B550" s="48" t="e" cm="1">
        <f t="array" ref="B550">_xlfn.XLOOKUP(Tableau210[[#This Row],[NOM]]&amp;Tableau210[[#This Row],[REPERE BUTA]],[6]!Tableau16[POSTE TECHNIQUE]&amp;[6]!Tableau16[Repere REF],[6]!Tableau16[NUMERO CLIENT])</f>
        <v>#N/A</v>
      </c>
      <c r="C550" s="48" cm="1">
        <f t="array" ref="C550">_xlfn.XLOOKUP(Tableau210[[#This Row],[NOM]]&amp;Tableau210[[#This Row],[Repere Ubleam]],[7]Sheet1!$C$2:$C$2995&amp;[7]Sheet1!$I$2:$I$2995,[7]Sheet1!$A$2:$A$2995)</f>
        <v>531</v>
      </c>
      <c r="D550" s="48" t="str">
        <f>C550&amp;""</f>
        <v>531</v>
      </c>
      <c r="E550" s="48" t="e">
        <v>#N/A</v>
      </c>
      <c r="F550" s="48" t="e">
        <v>#N/A</v>
      </c>
      <c r="G550" s="187" t="s">
        <v>1440</v>
      </c>
      <c r="H550" s="158" t="s">
        <v>1067</v>
      </c>
      <c r="I550" s="158" t="s">
        <v>80</v>
      </c>
      <c r="J550" s="158" t="s">
        <v>1071</v>
      </c>
      <c r="K550" s="158" t="str">
        <f>_xlfn.XLOOKUP(Tableau210[[#This Row],[NOM]],[8]LUT!$I$5:$I$301,[8]LUT!$N$5:$N$301)</f>
        <v xml:space="preserve">Echangeur </v>
      </c>
      <c r="L550" s="158" t="s">
        <v>106</v>
      </c>
      <c r="M550" s="119" t="s">
        <v>2116</v>
      </c>
      <c r="N550" s="119" t="s">
        <v>2116</v>
      </c>
      <c r="O550" s="119" t="s">
        <v>2118</v>
      </c>
      <c r="P550" s="119"/>
      <c r="Q550" s="119"/>
      <c r="R550" s="119"/>
      <c r="S550" s="119"/>
      <c r="T550" s="119"/>
      <c r="U550" s="119"/>
      <c r="V550" s="119"/>
      <c r="W550" s="148" t="s">
        <v>1118</v>
      </c>
      <c r="X550" s="207" cm="1">
        <f t="array" ref="X5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55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50" s="148" t="s">
        <v>3424</v>
      </c>
      <c r="AA550" s="207" cm="1">
        <f t="array" ref="AA5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50" s="48"/>
      <c r="AD550" s="117" t="s">
        <v>2196</v>
      </c>
      <c r="AE550" s="119"/>
      <c r="AF550" s="181">
        <f>IFERROR(VLOOKUP(Tableau210[[#This Row],[OPERATION]],Tableau4[],5,FALSE),"")</f>
        <v>0</v>
      </c>
      <c r="AG550" s="178"/>
      <c r="AH550" s="181">
        <f>IFERROR(VLOOKUP(Tableau210[[#This Row],[OPERATION]],Tableau4[],4,FALSE),"")</f>
        <v>0</v>
      </c>
      <c r="AI550" s="178"/>
      <c r="AJ550" s="181" t="str">
        <f>IF(Tableau210[[#This Row],[NB JP EMIS]]=1,"1 JP","") &amp; IF(Tableau210[[#This Row],[NB BP EMIS]]=1," 1 BP","")</f>
        <v/>
      </c>
      <c r="AK550" s="178"/>
      <c r="AL550" s="117" t="s">
        <v>103</v>
      </c>
      <c r="AM550" s="117">
        <f>IFERROR(+VLOOKUP(AY550,Tiges!$G$4:$I$569,3,FALSE),"")</f>
        <v>36</v>
      </c>
      <c r="AN550" s="48"/>
      <c r="AO550" s="117">
        <v>0</v>
      </c>
      <c r="AP550" s="177" cm="1">
        <f t="array" ref="AP5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0" s="411" t="s">
        <v>3424</v>
      </c>
      <c r="AR550" s="117" t="s">
        <v>3424</v>
      </c>
      <c r="AS550" s="177" cm="1">
        <f t="array" ref="AS5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0" s="411" t="s">
        <v>3424</v>
      </c>
      <c r="AU550" s="117" t="s">
        <v>2277</v>
      </c>
      <c r="AV550" s="177" t="str" cm="1">
        <f t="array" ref="AV5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50" s="117"/>
      <c r="AY550" s="117" cm="1">
        <f t="array" ref="AY550">IFERROR(_xlfn.XLOOKUP(Tableau210[[#This Row],[DN DONNEES BUTA ]]&amp;Tableau210[[#This Row],[PN DONNEES BUTA]],Tiges!$B$4:$B$79&amp;Tiges!$C$4:$C$79,Tiges!$G$4:$G$79),"")</f>
        <v>22</v>
      </c>
      <c r="AZ550" s="117"/>
      <c r="BA550" s="117" cm="1">
        <f t="array" ref="BA550">IFERROR(_xlfn.XLOOKUP(Tableau210[[#This Row],[DN DONNEES BUTA ]]&amp;Tableau210[[#This Row],[PN DONNEES BUTA]],Tiges!$B$4:$B$79&amp;Tiges!$C$4:$C$79,Tiges!$H$4:$H$79),"")</f>
        <v>130</v>
      </c>
      <c r="BB550" s="117"/>
      <c r="BC550" s="182">
        <f>IFERROR(VLOOKUP(Tableau210[[#This Row],[OPERATION]],Tableau4[],2,FALSE),"")</f>
        <v>0</v>
      </c>
      <c r="BD550" s="177"/>
      <c r="BE550" s="182">
        <f>IFERROR(VLOOKUP(Tableau210[[#This Row],[OPERATION]],Tableau4[],3,FALSE),"")</f>
        <v>1</v>
      </c>
      <c r="BF550" s="177"/>
      <c r="BG550" s="117" t="s">
        <v>3424</v>
      </c>
      <c r="BH550" s="177" t="str" cm="1">
        <f t="array" ref="BH5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50" s="411" t="s">
        <v>129</v>
      </c>
      <c r="BJ550" s="117" t="s">
        <v>2281</v>
      </c>
      <c r="BK550" s="117" t="s">
        <v>2305</v>
      </c>
      <c r="BL550" s="167" t="s">
        <v>2262</v>
      </c>
      <c r="BM550" s="167" t="s">
        <v>2380</v>
      </c>
      <c r="BN550" s="117"/>
      <c r="BO550" s="117"/>
      <c r="BP550" s="158"/>
      <c r="BQ550" s="158"/>
      <c r="BR550" s="158"/>
      <c r="BS550" s="48"/>
      <c r="BT550" s="48"/>
      <c r="BU550" s="48"/>
      <c r="BV550" s="48"/>
      <c r="BW550" s="48"/>
      <c r="BX550" s="48"/>
    </row>
    <row r="551" spans="1:76" ht="15.75" hidden="1" x14ac:dyDescent="0.25">
      <c r="A551" s="48" t="e" cm="1">
        <f t="array" ref="A551">_xlfn.XLOOKUP(Tableau210[[#This Row],[NOM]]&amp;Tableau210[[#This Row],[REPERE BUTA]],[6]!Tableau16[POSTE TECHNIQUE]&amp;[6]!Tableau16[Repere ADM],[6]!Tableau16[NUMERO CLIENT])</f>
        <v>#N/A</v>
      </c>
      <c r="B551" s="48" t="e" cm="1">
        <f t="array" ref="B551">_xlfn.XLOOKUP(Tableau210[[#This Row],[NOM]]&amp;Tableau210[[#This Row],[REPERE BUTA]],[6]!Tableau16[POSTE TECHNIQUE]&amp;[6]!Tableau16[Repere REF],[6]!Tableau16[NUMERO CLIENT])</f>
        <v>#N/A</v>
      </c>
      <c r="C551" s="48" cm="1">
        <f t="array" ref="C551">_xlfn.XLOOKUP(Tableau210[[#This Row],[NOM]]&amp;Tableau210[[#This Row],[Repere Ubleam]],[7]Sheet1!$C$2:$C$2995&amp;[7]Sheet1!$I$2:$I$2995,[7]Sheet1!$A$2:$A$2995)</f>
        <v>532</v>
      </c>
      <c r="D551" s="48" t="str">
        <f>C551&amp;""</f>
        <v>532</v>
      </c>
      <c r="E551" s="48" t="e">
        <v>#N/A</v>
      </c>
      <c r="F551" s="48" t="e">
        <v>#N/A</v>
      </c>
      <c r="G551" s="190" t="s">
        <v>1440</v>
      </c>
      <c r="H551" s="158" t="s">
        <v>1067</v>
      </c>
      <c r="I551" s="158" t="s">
        <v>80</v>
      </c>
      <c r="J551" s="158" t="s">
        <v>1071</v>
      </c>
      <c r="K551" s="158" t="str">
        <f>_xlfn.XLOOKUP(Tableau210[[#This Row],[NOM]],[8]LUT!$I$5:$I$301,[8]LUT!$N$5:$N$301)</f>
        <v xml:space="preserve">Echangeur </v>
      </c>
      <c r="L551" s="119" t="s">
        <v>107</v>
      </c>
      <c r="M551" s="119"/>
      <c r="N551" s="119" t="s">
        <v>107</v>
      </c>
      <c r="O551" s="119"/>
      <c r="P551" s="119"/>
      <c r="Q551" s="119"/>
      <c r="R551" s="119"/>
      <c r="S551" s="119"/>
      <c r="T551" s="119"/>
      <c r="U551" s="119"/>
      <c r="V551" s="119"/>
      <c r="W551" s="148" t="s">
        <v>2291</v>
      </c>
      <c r="X551" s="207" cm="1">
        <f t="array" ref="X5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51" s="148" t="s">
        <v>3424</v>
      </c>
      <c r="AA551" s="207" cm="1">
        <f t="array" ref="AA5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51" s="48"/>
      <c r="AD551" s="117" t="s">
        <v>2196</v>
      </c>
      <c r="AE551" s="119"/>
      <c r="AF551" s="181">
        <f>IFERROR(VLOOKUP(Tableau210[[#This Row],[OPERATION]],Tableau4[],5,FALSE),"")</f>
        <v>0</v>
      </c>
      <c r="AG551" s="178" cm="1">
        <f t="array" ref="AG551">IFERROR(
   SUM(
      _xlfn._xlws.FILTER(
         Tableau3[JP],
         (Tableau3[ITEM]=Tableau210[[#This Row],[NOM]])*
         (Tableau3[Rep.]=Tableau210[[#This Row],[REPERE BUTA]])
      )
   ),
0)</f>
        <v>0</v>
      </c>
      <c r="AH551" s="181">
        <f>IFERROR(VLOOKUP(Tableau210[[#This Row],[OPERATION]],Tableau4[],4,FALSE),"")</f>
        <v>0</v>
      </c>
      <c r="AI551" s="178" cm="1">
        <f t="array" ref="AI551">IFERROR(
   SUM(
      _xlfn._xlws.FILTER(
         Tableau3[BP],
         (Tableau3[ITEM]=Tableau210[[#This Row],[NOM]])*
         (Tableau3[Rep.]=Tableau210[[#This Row],[REPERE BUTA]])
      )
   ),
0)</f>
        <v>0</v>
      </c>
      <c r="AJ551" s="181" t="str">
        <f>IF(Tableau210[[#This Row],[NB JP EMIS]]=1,"1 JP","") &amp; IF(Tableau210[[#This Row],[NB BP EMIS]]=1," 1 BP","")</f>
        <v/>
      </c>
      <c r="AK551" s="178" t="str">
        <f>IF(Tableau210[[#This Row],[NB JP BUTA]]=1,"1 JP","") &amp; IF(Tableau210[[#This Row],[Nb BP BUTA]]=1," 1 BP","") &amp; IF(Tableau210[[#This Row],[Nb BP BUTA]]=2," 2 BP","")</f>
        <v/>
      </c>
      <c r="AL551" s="117" t="s">
        <v>103</v>
      </c>
      <c r="AM551" s="117">
        <f>IFERROR(+VLOOKUP(AY551,Tiges!$G$4:$I$569,3,FALSE),"")</f>
        <v>22</v>
      </c>
      <c r="AN551" s="48"/>
      <c r="AO551" s="170" t="s">
        <v>3424</v>
      </c>
      <c r="AP551" s="177" cm="1">
        <f t="array" ref="AP5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1" s="411" t="s">
        <v>3424</v>
      </c>
      <c r="AR551" s="170" t="s">
        <v>3424</v>
      </c>
      <c r="AS551" s="177" cm="1">
        <f t="array" ref="AS5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1" s="411" t="s">
        <v>3424</v>
      </c>
      <c r="AU551" s="170" t="s">
        <v>3424</v>
      </c>
      <c r="AV551" s="177" t="str" cm="1">
        <f t="array" ref="AV5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51" s="117"/>
      <c r="AY551" s="117" cm="1">
        <f t="array" ref="AY551">IFERROR(_xlfn.XLOOKUP(Tableau210[[#This Row],[DN DONNEES BUTA ]]&amp;Tableau210[[#This Row],[PN DONNEES BUTA]],Tiges!$B$4:$B$79&amp;Tiges!$C$4:$C$79,Tiges!$G$4:$G$79),"")</f>
        <v>14</v>
      </c>
      <c r="AZ551" s="117"/>
      <c r="BA551" s="117" cm="1">
        <f t="array" ref="BA551">IFERROR(_xlfn.XLOOKUP(Tableau210[[#This Row],[DN DONNEES BUTA ]]&amp;Tableau210[[#This Row],[PN DONNEES BUTA]],Tiges!$B$4:$B$79&amp;Tiges!$C$4:$C$79,Tiges!$H$4:$H$79),"")</f>
        <v>70</v>
      </c>
      <c r="BB551" s="117"/>
      <c r="BC551" s="182">
        <f>IFERROR(VLOOKUP(Tableau210[[#This Row],[OPERATION]],Tableau4[],2,FALSE),"")</f>
        <v>0</v>
      </c>
      <c r="BD551" s="177" cm="1">
        <f t="array" ref="BD551">IFERROR(
   SUM(
      _xlfn._xlws.FILTER(
         Tableau3[Nb Platinage Joint],
         (Tableau3[ITEM]=Tableau210[[#This Row],[NOM]])*
         (Tableau3[Rep.]=Tableau210[[#This Row],[REPERE BUTA]])
      )
   ),
0)</f>
        <v>0</v>
      </c>
      <c r="BE551" s="182">
        <f>IFERROR(VLOOKUP(Tableau210[[#This Row],[OPERATION]],Tableau4[],3,FALSE),"")</f>
        <v>1</v>
      </c>
      <c r="BF551" s="177" cm="1">
        <f t="array" ref="BF551">IFERROR(
   SUM(
      _xlfn._xlws.FILTER(
         Tableau3[Joint Définitif Nb],
         (Tableau3[ITEM]=Tableau210[[#This Row],[NOM]])*
         (Tableau3[Rep.]=Tableau210[[#This Row],[REPERE BUTA]])
      )
   ),
0)</f>
        <v>1</v>
      </c>
      <c r="BG551" s="170" t="s">
        <v>3424</v>
      </c>
      <c r="BH551" s="177" t="str" cm="1">
        <f t="array" ref="BH5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51" s="170" t="s">
        <v>3424</v>
      </c>
      <c r="BK551" s="170" t="s">
        <v>3424</v>
      </c>
      <c r="BL551" s="167" t="s">
        <v>2380</v>
      </c>
      <c r="BM551" s="167"/>
      <c r="BN551" s="117"/>
      <c r="BO551" s="117"/>
      <c r="BP551" s="158"/>
      <c r="BQ551" s="158"/>
      <c r="BR551" s="158"/>
      <c r="BS551" s="48"/>
      <c r="BT551" s="48"/>
      <c r="BU551" s="48"/>
      <c r="BV551" s="48"/>
      <c r="BW551" s="48"/>
      <c r="BX551" s="48"/>
    </row>
    <row r="552" spans="1:76" ht="15.75" hidden="1" x14ac:dyDescent="0.25">
      <c r="A552" s="48" t="e" cm="1">
        <f t="array" ref="A552">_xlfn.XLOOKUP(Tableau210[[#This Row],[NOM]]&amp;Tableau210[[#This Row],[REPERE BUTA]],[6]!Tableau16[POSTE TECHNIQUE]&amp;[6]!Tableau16[Repere ADM],[6]!Tableau16[NUMERO CLIENT])</f>
        <v>#N/A</v>
      </c>
      <c r="B552" s="48" t="e" cm="1">
        <f t="array" ref="B552">_xlfn.XLOOKUP(Tableau210[[#This Row],[NOM]]&amp;Tableau210[[#This Row],[REPERE BUTA]],[6]!Tableau16[POSTE TECHNIQUE]&amp;[6]!Tableau16[Repere REF],[6]!Tableau16[NUMERO CLIENT])</f>
        <v>#N/A</v>
      </c>
      <c r="C552" s="48">
        <v>1523</v>
      </c>
      <c r="D552" s="48" t="str">
        <f>C552&amp;""</f>
        <v>1523</v>
      </c>
      <c r="E552" s="48" t="e">
        <v>#N/A</v>
      </c>
      <c r="F552" s="48" t="e">
        <v>#N/A</v>
      </c>
      <c r="G552" s="190" t="s">
        <v>1440</v>
      </c>
      <c r="H552" s="158" t="s">
        <v>1067</v>
      </c>
      <c r="I552" s="158" t="s">
        <v>80</v>
      </c>
      <c r="J552" s="158" t="s">
        <v>1071</v>
      </c>
      <c r="K552" s="158" t="str">
        <f>_xlfn.XLOOKUP(Tableau210[[#This Row],[NOM]],[8]LUT!$I$5:$I$301,[8]LUT!$N$5:$N$301)</f>
        <v xml:space="preserve">Echangeur </v>
      </c>
      <c r="L552" s="119" t="s">
        <v>108</v>
      </c>
      <c r="M552" s="119"/>
      <c r="N552" s="119" t="s">
        <v>108</v>
      </c>
      <c r="O552" s="119"/>
      <c r="P552" s="119"/>
      <c r="Q552" s="119"/>
      <c r="R552" s="119"/>
      <c r="S552" s="119"/>
      <c r="T552" s="119"/>
      <c r="U552" s="119"/>
      <c r="V552" s="119"/>
      <c r="W552" s="148"/>
      <c r="X552" s="207" cm="1">
        <f t="array" ref="X5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52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552" s="148"/>
      <c r="AA552" s="207" cm="1">
        <f t="array" ref="AA5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5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552" s="48"/>
      <c r="AD552" s="117" t="s">
        <v>2230</v>
      </c>
      <c r="AE552" s="119"/>
      <c r="AF552" s="181">
        <f>IFERROR(VLOOKUP(Tableau210[[#This Row],[OPERATION]],Tableau4[],5,FALSE),"")</f>
        <v>1</v>
      </c>
      <c r="AG552" s="178" cm="1">
        <f t="array" ref="AG552">IFERROR(
   SUM(
      _xlfn._xlws.FILTER(
         Tableau3[JP],
         (Tableau3[ITEM]=Tableau210[[#This Row],[NOM]])*
         (Tableau3[Rep.]=Tableau210[[#This Row],[REPERE BUTA]])
      )
   ),
0)</f>
        <v>0</v>
      </c>
      <c r="AH552" s="181">
        <f>IFERROR(VLOOKUP(Tableau210[[#This Row],[OPERATION]],Tableau4[],4,FALSE),"")</f>
        <v>0</v>
      </c>
      <c r="AI552" s="178" cm="1">
        <f t="array" ref="AI552">IFERROR(
   SUM(
      _xlfn._xlws.FILTER(
         Tableau3[BP],
         (Tableau3[ITEM]=Tableau210[[#This Row],[NOM]])*
         (Tableau3[Rep.]=Tableau210[[#This Row],[REPERE BUTA]])
      )
   ),
0)</f>
        <v>0</v>
      </c>
      <c r="AJ552" s="181" t="str">
        <f>IF(Tableau210[[#This Row],[NB JP EMIS]]=1,"1 JP","") &amp; IF(Tableau210[[#This Row],[NB BP EMIS]]=1," 1 BP","")</f>
        <v>1 JP</v>
      </c>
      <c r="AK552" s="178" t="str">
        <f>IF(Tableau210[[#This Row],[NB JP BUTA]]=1,"1 JP","") &amp; IF(Tableau210[[#This Row],[Nb BP BUTA]]=1," 1 BP","") &amp; IF(Tableau210[[#This Row],[Nb BP BUTA]]=2," 2 BP","")</f>
        <v/>
      </c>
      <c r="AL552" s="117"/>
      <c r="AM552" s="117" t="str">
        <f>IFERROR(+VLOOKUP(AY552,Tiges!$G$4:$I$569,3,FALSE),"")</f>
        <v/>
      </c>
      <c r="AN552" s="48"/>
      <c r="AO552" s="170"/>
      <c r="AP552" s="177" cm="1">
        <f t="array" ref="AP5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552" s="170"/>
      <c r="AS552" s="177" cm="1">
        <f t="array" ref="AS5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552" s="170"/>
      <c r="AV552" s="177" cm="1">
        <f t="array" ref="AV5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52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552" s="117"/>
      <c r="AY552" s="117" t="str" cm="1">
        <f t="array" ref="AY552">IFERROR(_xlfn.XLOOKUP(Tableau210[[#This Row],[DN DONNEES BUTA ]]&amp;Tableau210[[#This Row],[PN DONNEES BUTA]],Tiges!$B$4:$B$79&amp;Tiges!$C$4:$C$79,Tiges!$G$4:$G$79),"")</f>
        <v/>
      </c>
      <c r="AZ552" s="117"/>
      <c r="BA552" s="117" t="str" cm="1">
        <f t="array" ref="BA552">IFERROR(_xlfn.XLOOKUP(Tableau210[[#This Row],[DN DONNEES BUTA ]]&amp;Tableau210[[#This Row],[PN DONNEES BUTA]],Tiges!$B$4:$B$79&amp;Tiges!$C$4:$C$79,Tiges!$H$4:$H$79),"")</f>
        <v/>
      </c>
      <c r="BB552" s="117"/>
      <c r="BC552" s="182">
        <f>IFERROR(VLOOKUP(Tableau210[[#This Row],[OPERATION]],Tableau4[],2,FALSE),"")</f>
        <v>2</v>
      </c>
      <c r="BD552" s="177" cm="1">
        <f t="array" ref="BD552">IFERROR(
   SUM(
      _xlfn._xlws.FILTER(
         Tableau3[Nb Platinage Joint],
         (Tableau3[ITEM]=Tableau210[[#This Row],[NOM]])*
         (Tableau3[Rep.]=Tableau210[[#This Row],[REPERE BUTA]])
      )
   ),
0)</f>
        <v>0</v>
      </c>
      <c r="BE552" s="182">
        <f>IFERROR(VLOOKUP(Tableau210[[#This Row],[OPERATION]],Tableau4[],3,FALSE),"")</f>
        <v>1</v>
      </c>
      <c r="BF552" s="177" cm="1">
        <f t="array" ref="BF552">IFERROR(
   SUM(
      _xlfn._xlws.FILTER(
         Tableau3[Joint Définitif Nb],
         (Tableau3[ITEM]=Tableau210[[#This Row],[NOM]])*
         (Tableau3[Rep.]=Tableau210[[#This Row],[REPERE BUTA]])
      )
   ),
0)</f>
        <v>0</v>
      </c>
      <c r="BG552" s="170"/>
      <c r="BH552" s="177" cm="1">
        <f t="array" ref="BH5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52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552" s="170"/>
      <c r="BK552" s="170"/>
      <c r="BL552" s="117"/>
      <c r="BM552" s="117" t="s">
        <v>3449</v>
      </c>
      <c r="BN552" s="117"/>
      <c r="BO552" s="117"/>
      <c r="BP552" s="158"/>
      <c r="BQ552" s="158"/>
      <c r="BR552" s="158"/>
      <c r="BS552" s="48"/>
      <c r="BT552" s="48"/>
      <c r="BU552" s="48"/>
      <c r="BV552" s="48"/>
      <c r="BW552" s="48"/>
      <c r="BX552" s="48"/>
    </row>
    <row r="553" spans="1:76" ht="15.75" hidden="1" x14ac:dyDescent="0.25">
      <c r="A553" s="48" t="e" cm="1">
        <f t="array" ref="A553">_xlfn.XLOOKUP(Tableau210[[#This Row],[NOM]]&amp;Tableau210[[#This Row],[REPERE BUTA]],[6]!Tableau16[POSTE TECHNIQUE]&amp;[6]!Tableau16[Repere ADM],[6]!Tableau16[NUMERO CLIENT])</f>
        <v>#N/A</v>
      </c>
      <c r="B553" s="48" t="e" cm="1">
        <f t="array" ref="B553">_xlfn.XLOOKUP(Tableau210[[#This Row],[NOM]]&amp;Tableau210[[#This Row],[REPERE BUTA]],[6]!Tableau16[POSTE TECHNIQUE]&amp;[6]!Tableau16[Repere REF],[6]!Tableau16[NUMERO CLIENT])</f>
        <v>#N/A</v>
      </c>
      <c r="C553" s="48">
        <v>1524</v>
      </c>
      <c r="D553" s="48" t="str">
        <f>C553&amp;""</f>
        <v>1524</v>
      </c>
      <c r="E553" s="48" t="e">
        <v>#N/A</v>
      </c>
      <c r="F553" s="48" t="e">
        <v>#N/A</v>
      </c>
      <c r="G553" s="190" t="s">
        <v>1440</v>
      </c>
      <c r="H553" s="158" t="s">
        <v>1067</v>
      </c>
      <c r="I553" s="158" t="s">
        <v>80</v>
      </c>
      <c r="J553" s="158" t="s">
        <v>1071</v>
      </c>
      <c r="K553" s="158" t="str">
        <f>_xlfn.XLOOKUP(Tableau210[[#This Row],[NOM]],[8]LUT!$I$5:$I$301,[8]LUT!$N$5:$N$301)</f>
        <v xml:space="preserve">Echangeur </v>
      </c>
      <c r="L553" s="119" t="s">
        <v>109</v>
      </c>
      <c r="M553" s="119"/>
      <c r="N553" s="119" t="s">
        <v>109</v>
      </c>
      <c r="O553" s="119"/>
      <c r="P553" s="119"/>
      <c r="Q553" s="119"/>
      <c r="R553" s="119"/>
      <c r="S553" s="119"/>
      <c r="T553" s="119"/>
      <c r="U553" s="119"/>
      <c r="V553" s="119"/>
      <c r="W553" s="148"/>
      <c r="X553" s="207" cm="1">
        <f t="array" ref="X5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53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553" s="148"/>
      <c r="AA553" s="207" cm="1">
        <f t="array" ref="AA5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5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553" s="48"/>
      <c r="AD553" s="117" t="s">
        <v>2352</v>
      </c>
      <c r="AE553" s="119"/>
      <c r="AF553" s="181">
        <f>IFERROR(VLOOKUP(Tableau210[[#This Row],[OPERATION]],Tableau4[],5,FALSE),"")</f>
        <v>0</v>
      </c>
      <c r="AG553" s="178" cm="1">
        <f t="array" ref="AG553">IFERROR(
   SUM(
      _xlfn._xlws.FILTER(
         Tableau3[JP],
         (Tableau3[ITEM]=Tableau210[[#This Row],[NOM]])*
         (Tableau3[Rep.]=Tableau210[[#This Row],[REPERE BUTA]])
      )
   ),
0)</f>
        <v>0</v>
      </c>
      <c r="AH553" s="181">
        <f>IFERROR(VLOOKUP(Tableau210[[#This Row],[OPERATION]],Tableau4[],4,FALSE),"")</f>
        <v>1</v>
      </c>
      <c r="AI553" s="178" cm="1">
        <f t="array" ref="AI553">IFERROR(
   SUM(
      _xlfn._xlws.FILTER(
         Tableau3[BP],
         (Tableau3[ITEM]=Tableau210[[#This Row],[NOM]])*
         (Tableau3[Rep.]=Tableau210[[#This Row],[REPERE BUTA]])
      )
   ),
0)</f>
        <v>0</v>
      </c>
      <c r="AJ553" s="181" t="str">
        <f>IF(Tableau210[[#This Row],[NB JP EMIS]]=1,"1 JP","") &amp; IF(Tableau210[[#This Row],[NB BP EMIS]]=1," 1 BP","")</f>
        <v xml:space="preserve"> 1 BP</v>
      </c>
      <c r="AK553" s="178" t="str">
        <f>IF(Tableau210[[#This Row],[NB JP BUTA]]=1,"1 JP","") &amp; IF(Tableau210[[#This Row],[Nb BP BUTA]]=1," 1 BP","") &amp; IF(Tableau210[[#This Row],[Nb BP BUTA]]=2," 2 BP","")</f>
        <v/>
      </c>
      <c r="AL553" s="117"/>
      <c r="AM553" s="117" t="str">
        <f>IFERROR(+VLOOKUP(AY553,Tiges!$G$4:$I$569,3,FALSE),"")</f>
        <v/>
      </c>
      <c r="AN553" s="48"/>
      <c r="AO553" s="170"/>
      <c r="AP553" s="177" cm="1">
        <f t="array" ref="AP5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553" s="170"/>
      <c r="AS553" s="177" cm="1">
        <f t="array" ref="AS5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553" s="170"/>
      <c r="AV553" s="177" cm="1">
        <f t="array" ref="AV5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53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553" s="117"/>
      <c r="AY553" s="117" t="str" cm="1">
        <f t="array" ref="AY553">IFERROR(_xlfn.XLOOKUP(Tableau210[[#This Row],[DN DONNEES BUTA ]]&amp;Tableau210[[#This Row],[PN DONNEES BUTA]],Tiges!$B$4:$B$79&amp;Tiges!$C$4:$C$79,Tiges!$G$4:$G$79),"")</f>
        <v/>
      </c>
      <c r="AZ553" s="117"/>
      <c r="BA553" s="117" t="str" cm="1">
        <f t="array" ref="BA553">IFERROR(_xlfn.XLOOKUP(Tableau210[[#This Row],[DN DONNEES BUTA ]]&amp;Tableau210[[#This Row],[PN DONNEES BUTA]],Tiges!$B$4:$B$79&amp;Tiges!$C$4:$C$79,Tiges!$H$4:$H$79),"")</f>
        <v/>
      </c>
      <c r="BB553" s="117"/>
      <c r="BC553" s="182">
        <f>IFERROR(VLOOKUP(Tableau210[[#This Row],[OPERATION]],Tableau4[],2,FALSE),"")</f>
        <v>1</v>
      </c>
      <c r="BD553" s="177" cm="1">
        <f t="array" ref="BD553">IFERROR(
   SUM(
      _xlfn._xlws.FILTER(
         Tableau3[Nb Platinage Joint],
         (Tableau3[ITEM]=Tableau210[[#This Row],[NOM]])*
         (Tableau3[Rep.]=Tableau210[[#This Row],[REPERE BUTA]])
      )
   ),
0)</f>
        <v>0</v>
      </c>
      <c r="BE553" s="182">
        <f>IFERROR(VLOOKUP(Tableau210[[#This Row],[OPERATION]],Tableau4[],3,FALSE),"")</f>
        <v>1</v>
      </c>
      <c r="BF553" s="177" cm="1">
        <f t="array" ref="BF553">IFERROR(
   SUM(
      _xlfn._xlws.FILTER(
         Tableau3[Joint Définitif Nb],
         (Tableau3[ITEM]=Tableau210[[#This Row],[NOM]])*
         (Tableau3[Rep.]=Tableau210[[#This Row],[REPERE BUTA]])
      )
   ),
0)</f>
        <v>0</v>
      </c>
      <c r="BG553" s="170"/>
      <c r="BH553" s="177" cm="1">
        <f t="array" ref="BH5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53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553" s="170"/>
      <c r="BK553" s="170"/>
      <c r="BL553" s="117"/>
      <c r="BM553" s="117" t="s">
        <v>3449</v>
      </c>
      <c r="BN553" s="117"/>
      <c r="BO553" s="117"/>
      <c r="BP553" s="158"/>
      <c r="BQ553" s="158"/>
      <c r="BR553" s="158"/>
      <c r="BS553" s="48"/>
      <c r="BT553" s="48"/>
      <c r="BU553" s="48"/>
      <c r="BV553" s="48"/>
      <c r="BW553" s="48"/>
      <c r="BX553" s="48"/>
    </row>
    <row r="554" spans="1:76" ht="15.75" hidden="1" x14ac:dyDescent="0.25">
      <c r="A554" s="48" t="e" cm="1">
        <f t="array" ref="A554">_xlfn.XLOOKUP(Tableau210[[#This Row],[NOM]]&amp;Tableau210[[#This Row],[REPERE BUTA]],[6]!Tableau16[POSTE TECHNIQUE]&amp;[6]!Tableau16[Repere ADM],[6]!Tableau16[NUMERO CLIENT])</f>
        <v>#N/A</v>
      </c>
      <c r="B554" s="48" t="e" cm="1">
        <f t="array" ref="B554">_xlfn.XLOOKUP(Tableau210[[#This Row],[NOM]]&amp;Tableau210[[#This Row],[REPERE BUTA]],[6]!Tableau16[POSTE TECHNIQUE]&amp;[6]!Tableau16[Repere REF],[6]!Tableau16[NUMERO CLIENT])</f>
        <v>#N/A</v>
      </c>
      <c r="C554" s="48">
        <v>1525</v>
      </c>
      <c r="D554" s="48" t="str">
        <f>C554&amp;""</f>
        <v>1525</v>
      </c>
      <c r="E554" s="48" t="e">
        <v>#N/A</v>
      </c>
      <c r="F554" s="48" t="e">
        <v>#N/A</v>
      </c>
      <c r="G554" s="190" t="s">
        <v>1440</v>
      </c>
      <c r="H554" s="158" t="s">
        <v>1067</v>
      </c>
      <c r="I554" s="158" t="s">
        <v>80</v>
      </c>
      <c r="J554" s="158" t="s">
        <v>1071</v>
      </c>
      <c r="K554" s="158" t="str">
        <f>_xlfn.XLOOKUP(Tableau210[[#This Row],[NOM]],[8]LUT!$I$5:$I$301,[8]LUT!$N$5:$N$301)</f>
        <v xml:space="preserve">Echangeur </v>
      </c>
      <c r="L554" s="119" t="s">
        <v>110</v>
      </c>
      <c r="M554" s="119"/>
      <c r="N554" s="119" t="s">
        <v>110</v>
      </c>
      <c r="O554" s="119"/>
      <c r="P554" s="119"/>
      <c r="Q554" s="119"/>
      <c r="R554" s="119"/>
      <c r="S554" s="119"/>
      <c r="T554" s="119"/>
      <c r="U554" s="119"/>
      <c r="V554" s="119"/>
      <c r="W554" s="148"/>
      <c r="X554" s="207" cm="1">
        <f t="array" ref="X5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54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554" s="148"/>
      <c r="AA554" s="207" cm="1">
        <f t="array" ref="AA5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5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554" s="48"/>
      <c r="AD554" s="117" t="s">
        <v>2230</v>
      </c>
      <c r="AE554" s="119"/>
      <c r="AF554" s="181">
        <f>IFERROR(VLOOKUP(Tableau210[[#This Row],[OPERATION]],Tableau4[],5,FALSE),"")</f>
        <v>1</v>
      </c>
      <c r="AG554" s="178" cm="1">
        <f t="array" ref="AG554">IFERROR(
   SUM(
      _xlfn._xlws.FILTER(
         Tableau3[JP],
         (Tableau3[ITEM]=Tableau210[[#This Row],[NOM]])*
         (Tableau3[Rep.]=Tableau210[[#This Row],[REPERE BUTA]])
      )
   ),
0)</f>
        <v>0</v>
      </c>
      <c r="AH554" s="181">
        <f>IFERROR(VLOOKUP(Tableau210[[#This Row],[OPERATION]],Tableau4[],4,FALSE),"")</f>
        <v>0</v>
      </c>
      <c r="AI554" s="178" cm="1">
        <f t="array" ref="AI554">IFERROR(
   SUM(
      _xlfn._xlws.FILTER(
         Tableau3[BP],
         (Tableau3[ITEM]=Tableau210[[#This Row],[NOM]])*
         (Tableau3[Rep.]=Tableau210[[#This Row],[REPERE BUTA]])
      )
   ),
0)</f>
        <v>0</v>
      </c>
      <c r="AJ554" s="181" t="str">
        <f>IF(Tableau210[[#This Row],[NB JP EMIS]]=1,"1 JP","") &amp; IF(Tableau210[[#This Row],[NB BP EMIS]]=1," 1 BP","")</f>
        <v>1 JP</v>
      </c>
      <c r="AK554" s="178" t="str">
        <f>IF(Tableau210[[#This Row],[NB JP BUTA]]=1,"1 JP","") &amp; IF(Tableau210[[#This Row],[Nb BP BUTA]]=1," 1 BP","") &amp; IF(Tableau210[[#This Row],[Nb BP BUTA]]=2," 2 BP","")</f>
        <v/>
      </c>
      <c r="AL554" s="117"/>
      <c r="AM554" s="117" t="str">
        <f>IFERROR(+VLOOKUP(AY554,Tiges!$G$4:$I$569,3,FALSE),"")</f>
        <v/>
      </c>
      <c r="AN554" s="48"/>
      <c r="AO554" s="170"/>
      <c r="AP554" s="177" cm="1">
        <f t="array" ref="AP5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554" s="170"/>
      <c r="AS554" s="177" cm="1">
        <f t="array" ref="AS5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554" s="170"/>
      <c r="AV554" s="177" cm="1">
        <f t="array" ref="AV5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54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554" s="117"/>
      <c r="AY554" s="117" t="str" cm="1">
        <f t="array" ref="AY554">IFERROR(_xlfn.XLOOKUP(Tableau210[[#This Row],[DN DONNEES BUTA ]]&amp;Tableau210[[#This Row],[PN DONNEES BUTA]],Tiges!$B$4:$B$79&amp;Tiges!$C$4:$C$79,Tiges!$G$4:$G$79),"")</f>
        <v/>
      </c>
      <c r="AZ554" s="117"/>
      <c r="BA554" s="117" t="str" cm="1">
        <f t="array" ref="BA554">IFERROR(_xlfn.XLOOKUP(Tableau210[[#This Row],[DN DONNEES BUTA ]]&amp;Tableau210[[#This Row],[PN DONNEES BUTA]],Tiges!$B$4:$B$79&amp;Tiges!$C$4:$C$79,Tiges!$H$4:$H$79),"")</f>
        <v/>
      </c>
      <c r="BB554" s="117"/>
      <c r="BC554" s="182">
        <f>IFERROR(VLOOKUP(Tableau210[[#This Row],[OPERATION]],Tableau4[],2,FALSE),"")</f>
        <v>2</v>
      </c>
      <c r="BD554" s="177" cm="1">
        <f t="array" ref="BD554">IFERROR(
   SUM(
      _xlfn._xlws.FILTER(
         Tableau3[Nb Platinage Joint],
         (Tableau3[ITEM]=Tableau210[[#This Row],[NOM]])*
         (Tableau3[Rep.]=Tableau210[[#This Row],[REPERE BUTA]])
      )
   ),
0)</f>
        <v>0</v>
      </c>
      <c r="BE554" s="182">
        <f>IFERROR(VLOOKUP(Tableau210[[#This Row],[OPERATION]],Tableau4[],3,FALSE),"")</f>
        <v>1</v>
      </c>
      <c r="BF554" s="177" cm="1">
        <f t="array" ref="BF554">IFERROR(
   SUM(
      _xlfn._xlws.FILTER(
         Tableau3[Joint Définitif Nb],
         (Tableau3[ITEM]=Tableau210[[#This Row],[NOM]])*
         (Tableau3[Rep.]=Tableau210[[#This Row],[REPERE BUTA]])
      )
   ),
0)</f>
        <v>0</v>
      </c>
      <c r="BG554" s="170"/>
      <c r="BH554" s="177" cm="1">
        <f t="array" ref="BH5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54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554" s="170"/>
      <c r="BK554" s="170"/>
      <c r="BL554" s="117"/>
      <c r="BM554" s="117" t="s">
        <v>3449</v>
      </c>
      <c r="BN554" s="117"/>
      <c r="BO554" s="117"/>
      <c r="BP554" s="158"/>
      <c r="BQ554" s="158"/>
      <c r="BR554" s="158"/>
      <c r="BS554" s="48"/>
      <c r="BT554" s="48"/>
      <c r="BU554" s="48"/>
      <c r="BV554" s="48"/>
      <c r="BW554" s="48"/>
      <c r="BX554" s="48"/>
    </row>
    <row r="555" spans="1:76" ht="15.75" hidden="1" x14ac:dyDescent="0.25">
      <c r="A555" s="48" t="e" cm="1">
        <f t="array" ref="A555">_xlfn.XLOOKUP(Tableau210[[#This Row],[NOM]]&amp;Tableau210[[#This Row],[REPERE BUTA]],[6]!Tableau16[POSTE TECHNIQUE]&amp;[6]!Tableau16[Repere ADM],[6]!Tableau16[NUMERO CLIENT])</f>
        <v>#N/A</v>
      </c>
      <c r="B555" s="48" t="e" cm="1">
        <f t="array" ref="B555">_xlfn.XLOOKUP(Tableau210[[#This Row],[NOM]]&amp;Tableau210[[#This Row],[REPERE BUTA]],[6]!Tableau16[POSTE TECHNIQUE]&amp;[6]!Tableau16[Repere REF],[6]!Tableau16[NUMERO CLIENT])</f>
        <v>#N/A</v>
      </c>
      <c r="C555" s="48">
        <v>1526</v>
      </c>
      <c r="D555" s="48" t="str">
        <f>C555&amp;""</f>
        <v>1526</v>
      </c>
      <c r="E555" s="48" t="e">
        <v>#N/A</v>
      </c>
      <c r="F555" s="48" t="e">
        <v>#N/A</v>
      </c>
      <c r="G555" s="190" t="s">
        <v>1440</v>
      </c>
      <c r="H555" s="158" t="s">
        <v>1067</v>
      </c>
      <c r="I555" s="158" t="s">
        <v>80</v>
      </c>
      <c r="J555" s="158" t="s">
        <v>1071</v>
      </c>
      <c r="K555" s="158" t="str">
        <f>_xlfn.XLOOKUP(Tableau210[[#This Row],[NOM]],[8]LUT!$I$5:$I$301,[8]LUT!$N$5:$N$301)</f>
        <v xml:space="preserve">Echangeur </v>
      </c>
      <c r="L555" s="119" t="s">
        <v>111</v>
      </c>
      <c r="M555" s="119"/>
      <c r="N555" s="119" t="s">
        <v>111</v>
      </c>
      <c r="O555" s="119"/>
      <c r="P555" s="119"/>
      <c r="Q555" s="119"/>
      <c r="R555" s="119"/>
      <c r="S555" s="119"/>
      <c r="T555" s="119"/>
      <c r="U555" s="119"/>
      <c r="V555" s="119"/>
      <c r="W555" s="148"/>
      <c r="X555" s="207" cm="1">
        <f t="array" ref="X5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55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555" s="148"/>
      <c r="AA555" s="207" cm="1">
        <f t="array" ref="AA5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5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555" s="48"/>
      <c r="AD555" s="117" t="s">
        <v>2230</v>
      </c>
      <c r="AE555" s="119"/>
      <c r="AF555" s="181">
        <f>IFERROR(VLOOKUP(Tableau210[[#This Row],[OPERATION]],Tableau4[],5,FALSE),"")</f>
        <v>1</v>
      </c>
      <c r="AG555" s="178" cm="1">
        <f t="array" ref="AG555">IFERROR(
   SUM(
      _xlfn._xlws.FILTER(
         Tableau3[JP],
         (Tableau3[ITEM]=Tableau210[[#This Row],[NOM]])*
         (Tableau3[Rep.]=Tableau210[[#This Row],[REPERE BUTA]])
      )
   ),
0)</f>
        <v>0</v>
      </c>
      <c r="AH555" s="181">
        <f>IFERROR(VLOOKUP(Tableau210[[#This Row],[OPERATION]],Tableau4[],4,FALSE),"")</f>
        <v>0</v>
      </c>
      <c r="AI555" s="178" cm="1">
        <f t="array" ref="AI555">IFERROR(
   SUM(
      _xlfn._xlws.FILTER(
         Tableau3[BP],
         (Tableau3[ITEM]=Tableau210[[#This Row],[NOM]])*
         (Tableau3[Rep.]=Tableau210[[#This Row],[REPERE BUTA]])
      )
   ),
0)</f>
        <v>0</v>
      </c>
      <c r="AJ555" s="181" t="str">
        <f>IF(Tableau210[[#This Row],[NB JP EMIS]]=1,"1 JP","") &amp; IF(Tableau210[[#This Row],[NB BP EMIS]]=1," 1 BP","")</f>
        <v>1 JP</v>
      </c>
      <c r="AK555" s="178" t="str">
        <f>IF(Tableau210[[#This Row],[NB JP BUTA]]=1,"1 JP","") &amp; IF(Tableau210[[#This Row],[Nb BP BUTA]]=1," 1 BP","") &amp; IF(Tableau210[[#This Row],[Nb BP BUTA]]=2," 2 BP","")</f>
        <v/>
      </c>
      <c r="AL555" s="117"/>
      <c r="AM555" s="117" t="str">
        <f>IFERROR(+VLOOKUP(AY555,Tiges!$G$4:$I$569,3,FALSE),"")</f>
        <v/>
      </c>
      <c r="AN555" s="48"/>
      <c r="AO555" s="170"/>
      <c r="AP555" s="177" cm="1">
        <f t="array" ref="AP5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555" s="170"/>
      <c r="AS555" s="177" cm="1">
        <f t="array" ref="AS5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555" s="170"/>
      <c r="AV555" s="177" cm="1">
        <f t="array" ref="AV5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55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555" s="117"/>
      <c r="AY555" s="117" t="str" cm="1">
        <f t="array" ref="AY555">IFERROR(_xlfn.XLOOKUP(Tableau210[[#This Row],[DN DONNEES BUTA ]]&amp;Tableau210[[#This Row],[PN DONNEES BUTA]],Tiges!$B$4:$B$79&amp;Tiges!$C$4:$C$79,Tiges!$G$4:$G$79),"")</f>
        <v/>
      </c>
      <c r="AZ555" s="117"/>
      <c r="BA555" s="117" t="str" cm="1">
        <f t="array" ref="BA555">IFERROR(_xlfn.XLOOKUP(Tableau210[[#This Row],[DN DONNEES BUTA ]]&amp;Tableau210[[#This Row],[PN DONNEES BUTA]],Tiges!$B$4:$B$79&amp;Tiges!$C$4:$C$79,Tiges!$H$4:$H$79),"")</f>
        <v/>
      </c>
      <c r="BB555" s="117"/>
      <c r="BC555" s="182">
        <f>IFERROR(VLOOKUP(Tableau210[[#This Row],[OPERATION]],Tableau4[],2,FALSE),"")</f>
        <v>2</v>
      </c>
      <c r="BD555" s="177" cm="1">
        <f t="array" ref="BD555">IFERROR(
   SUM(
      _xlfn._xlws.FILTER(
         Tableau3[Nb Platinage Joint],
         (Tableau3[ITEM]=Tableau210[[#This Row],[NOM]])*
         (Tableau3[Rep.]=Tableau210[[#This Row],[REPERE BUTA]])
      )
   ),
0)</f>
        <v>0</v>
      </c>
      <c r="BE555" s="182">
        <f>IFERROR(VLOOKUP(Tableau210[[#This Row],[OPERATION]],Tableau4[],3,FALSE),"")</f>
        <v>1</v>
      </c>
      <c r="BF555" s="177" cm="1">
        <f t="array" ref="BF555">IFERROR(
   SUM(
      _xlfn._xlws.FILTER(
         Tableau3[Joint Définitif Nb],
         (Tableau3[ITEM]=Tableau210[[#This Row],[NOM]])*
         (Tableau3[Rep.]=Tableau210[[#This Row],[REPERE BUTA]])
      )
   ),
0)</f>
        <v>0</v>
      </c>
      <c r="BG555" s="170"/>
      <c r="BH555" s="177" cm="1">
        <f t="array" ref="BH5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55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555" s="170"/>
      <c r="BK555" s="170"/>
      <c r="BL555" s="117"/>
      <c r="BM555" s="117" t="s">
        <v>3449</v>
      </c>
      <c r="BN555" s="117"/>
      <c r="BO555" s="117"/>
      <c r="BP555" s="158"/>
      <c r="BQ555" s="158"/>
      <c r="BR555" s="158"/>
      <c r="BS555" s="48"/>
      <c r="BT555" s="48"/>
      <c r="BU555" s="48"/>
      <c r="BV555" s="48"/>
      <c r="BW555" s="48"/>
      <c r="BX555" s="48"/>
    </row>
    <row r="556" spans="1:76" ht="15.75" hidden="1" x14ac:dyDescent="0.25">
      <c r="A556" s="48" t="e" cm="1">
        <f t="array" ref="A556">_xlfn.XLOOKUP(Tableau210[[#This Row],[NOM]]&amp;Tableau210[[#This Row],[REPERE BUTA]],[6]!Tableau16[POSTE TECHNIQUE]&amp;[6]!Tableau16[Repere ADM],[6]!Tableau16[NUMERO CLIENT])</f>
        <v>#N/A</v>
      </c>
      <c r="B556" s="48" t="e" cm="1">
        <f t="array" ref="B556">_xlfn.XLOOKUP(Tableau210[[#This Row],[NOM]]&amp;Tableau210[[#This Row],[REPERE BUTA]],[6]!Tableau16[POSTE TECHNIQUE]&amp;[6]!Tableau16[Repere REF],[6]!Tableau16[NUMERO CLIENT])</f>
        <v>#N/A</v>
      </c>
      <c r="C556" s="48">
        <v>1527</v>
      </c>
      <c r="D556" s="48" t="str">
        <f>C556&amp;""</f>
        <v>1527</v>
      </c>
      <c r="E556" s="48" t="e">
        <v>#N/A</v>
      </c>
      <c r="F556" s="48" t="e">
        <v>#N/A</v>
      </c>
      <c r="G556" s="190" t="s">
        <v>1440</v>
      </c>
      <c r="H556" s="158" t="s">
        <v>1067</v>
      </c>
      <c r="I556" s="158" t="s">
        <v>80</v>
      </c>
      <c r="J556" s="158" t="s">
        <v>1071</v>
      </c>
      <c r="K556" s="158" t="str">
        <f>_xlfn.XLOOKUP(Tableau210[[#This Row],[NOM]],[8]LUT!$I$5:$I$301,[8]LUT!$N$5:$N$301)</f>
        <v xml:space="preserve">Echangeur </v>
      </c>
      <c r="L556" s="119" t="s">
        <v>113</v>
      </c>
      <c r="M556" s="119" t="s">
        <v>1234</v>
      </c>
      <c r="N556" s="119" t="s">
        <v>1234</v>
      </c>
      <c r="O556" s="119"/>
      <c r="P556" s="119"/>
      <c r="Q556" s="119"/>
      <c r="R556" s="119"/>
      <c r="S556" s="119"/>
      <c r="T556" s="119"/>
      <c r="U556" s="119"/>
      <c r="V556" s="119"/>
      <c r="W556" s="148"/>
      <c r="X556" s="207" cm="1">
        <f t="array" ref="X5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56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556" s="148"/>
      <c r="AA556" s="207" cm="1">
        <f t="array" ref="AA5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5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556" s="48"/>
      <c r="AD556" s="117" t="s">
        <v>2196</v>
      </c>
      <c r="AE556" s="119"/>
      <c r="AF556" s="181">
        <f>IFERROR(VLOOKUP(Tableau210[[#This Row],[OPERATION]],Tableau4[],5,FALSE),"")</f>
        <v>0</v>
      </c>
      <c r="AG556" s="178" cm="1">
        <f t="array" ref="AG556">IFERROR(
   SUM(
      _xlfn._xlws.FILTER(
         Tableau3[JP],
         (Tableau3[ITEM]=Tableau210[[#This Row],[NOM]])*
         (Tableau3[Rep.]=Tableau210[[#This Row],[REPERE BUTA]])
      )
   ),
0)</f>
        <v>0</v>
      </c>
      <c r="AH556" s="181">
        <f>IFERROR(VLOOKUP(Tableau210[[#This Row],[OPERATION]],Tableau4[],4,FALSE),"")</f>
        <v>0</v>
      </c>
      <c r="AI556" s="178" cm="1">
        <f t="array" ref="AI556">IFERROR(
   SUM(
      _xlfn._xlws.FILTER(
         Tableau3[BP],
         (Tableau3[ITEM]=Tableau210[[#This Row],[NOM]])*
         (Tableau3[Rep.]=Tableau210[[#This Row],[REPERE BUTA]])
      )
   ),
0)</f>
        <v>0</v>
      </c>
      <c r="AJ556" s="181" t="str">
        <f>IF(Tableau210[[#This Row],[NB JP EMIS]]=1,"1 JP","") &amp; IF(Tableau210[[#This Row],[NB BP EMIS]]=1," 1 BP","")</f>
        <v/>
      </c>
      <c r="AK556" s="178" t="str">
        <f>IF(Tableau210[[#This Row],[NB JP BUTA]]=1,"1 JP","") &amp; IF(Tableau210[[#This Row],[Nb BP BUTA]]=1," 1 BP","") &amp; IF(Tableau210[[#This Row],[Nb BP BUTA]]=2," 2 BP","")</f>
        <v/>
      </c>
      <c r="AL556" s="117"/>
      <c r="AM556" s="117" t="str">
        <f>IFERROR(+VLOOKUP(AY556,Tiges!$G$4:$I$569,3,FALSE),"")</f>
        <v/>
      </c>
      <c r="AN556" s="48"/>
      <c r="AO556" s="170"/>
      <c r="AP556" s="177" cm="1">
        <f t="array" ref="AP5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556" s="170"/>
      <c r="AS556" s="177" cm="1">
        <f t="array" ref="AS5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556" s="170"/>
      <c r="AV556" s="177" cm="1">
        <f t="array" ref="AV5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56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556" s="117"/>
      <c r="AY556" s="117" t="str" cm="1">
        <f t="array" ref="AY556">IFERROR(_xlfn.XLOOKUP(Tableau210[[#This Row],[DN DONNEES BUTA ]]&amp;Tableau210[[#This Row],[PN DONNEES BUTA]],Tiges!$B$4:$B$79&amp;Tiges!$C$4:$C$79,Tiges!$G$4:$G$79),"")</f>
        <v/>
      </c>
      <c r="AZ556" s="117"/>
      <c r="BA556" s="117" t="str" cm="1">
        <f t="array" ref="BA556">IFERROR(_xlfn.XLOOKUP(Tableau210[[#This Row],[DN DONNEES BUTA ]]&amp;Tableau210[[#This Row],[PN DONNEES BUTA]],Tiges!$B$4:$B$79&amp;Tiges!$C$4:$C$79,Tiges!$H$4:$H$79),"")</f>
        <v/>
      </c>
      <c r="BB556" s="117"/>
      <c r="BC556" s="182">
        <f>IFERROR(VLOOKUP(Tableau210[[#This Row],[OPERATION]],Tableau4[],2,FALSE),"")</f>
        <v>0</v>
      </c>
      <c r="BD556" s="177" cm="1">
        <f t="array" ref="BD556">IFERROR(
   SUM(
      _xlfn._xlws.FILTER(
         Tableau3[Nb Platinage Joint],
         (Tableau3[ITEM]=Tableau210[[#This Row],[NOM]])*
         (Tableau3[Rep.]=Tableau210[[#This Row],[REPERE BUTA]])
      )
   ),
0)</f>
        <v>0</v>
      </c>
      <c r="BE556" s="182">
        <f>IFERROR(VLOOKUP(Tableau210[[#This Row],[OPERATION]],Tableau4[],3,FALSE),"")</f>
        <v>1</v>
      </c>
      <c r="BF556" s="177" cm="1">
        <f t="array" ref="BF556">IFERROR(
   SUM(
      _xlfn._xlws.FILTER(
         Tableau3[Joint Définitif Nb],
         (Tableau3[ITEM]=Tableau210[[#This Row],[NOM]])*
         (Tableau3[Rep.]=Tableau210[[#This Row],[REPERE BUTA]])
      )
   ),
0)</f>
        <v>0</v>
      </c>
      <c r="BG556" s="170"/>
      <c r="BH556" s="177" cm="1">
        <f t="array" ref="BH5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56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556" s="170"/>
      <c r="BK556" s="170"/>
      <c r="BL556" s="117"/>
      <c r="BM556" s="117" t="s">
        <v>3449</v>
      </c>
      <c r="BN556" s="117"/>
      <c r="BO556" s="117"/>
      <c r="BP556" s="158"/>
      <c r="BQ556" s="158"/>
      <c r="BR556" s="158"/>
      <c r="BS556" s="48"/>
      <c r="BT556" s="48"/>
      <c r="BU556" s="48"/>
      <c r="BV556" s="48"/>
      <c r="BW556" s="48"/>
      <c r="BX556" s="48"/>
    </row>
    <row r="557" spans="1:76" ht="15.75" hidden="1" x14ac:dyDescent="0.25">
      <c r="A557" s="48" t="e" cm="1">
        <f t="array" ref="A557">_xlfn.XLOOKUP(Tableau210[[#This Row],[NOM]]&amp;Tableau210[[#This Row],[REPERE BUTA]],[6]!Tableau16[POSTE TECHNIQUE]&amp;[6]!Tableau16[Repere ADM],[6]!Tableau16[NUMERO CLIENT])</f>
        <v>#N/A</v>
      </c>
      <c r="B557" s="48" t="e" cm="1">
        <f t="array" ref="B557">_xlfn.XLOOKUP(Tableau210[[#This Row],[NOM]]&amp;Tableau210[[#This Row],[REPERE BUTA]],[6]!Tableau16[POSTE TECHNIQUE]&amp;[6]!Tableau16[Repere REF],[6]!Tableau16[NUMERO CLIENT])</f>
        <v>#N/A</v>
      </c>
      <c r="C557" s="48">
        <v>1528</v>
      </c>
      <c r="D557" s="48" t="str">
        <f>C557&amp;""</f>
        <v>1528</v>
      </c>
      <c r="E557" s="48" t="e">
        <v>#N/A</v>
      </c>
      <c r="F557" s="48" t="e">
        <v>#N/A</v>
      </c>
      <c r="G557" s="190" t="s">
        <v>1440</v>
      </c>
      <c r="H557" s="158" t="s">
        <v>1067</v>
      </c>
      <c r="I557" s="158" t="s">
        <v>80</v>
      </c>
      <c r="J557" s="158" t="s">
        <v>1071</v>
      </c>
      <c r="K557" s="158" t="str">
        <f>_xlfn.XLOOKUP(Tableau210[[#This Row],[NOM]],[8]LUT!$I$5:$I$301,[8]LUT!$N$5:$N$301)</f>
        <v xml:space="preserve">Echangeur </v>
      </c>
      <c r="L557" s="119" t="s">
        <v>113</v>
      </c>
      <c r="M557" s="119" t="s">
        <v>1270</v>
      </c>
      <c r="N557" s="119" t="s">
        <v>1270</v>
      </c>
      <c r="O557" s="119"/>
      <c r="P557" s="119"/>
      <c r="Q557" s="119"/>
      <c r="R557" s="119"/>
      <c r="S557" s="119"/>
      <c r="T557" s="119"/>
      <c r="U557" s="119"/>
      <c r="V557" s="119"/>
      <c r="W557" s="148"/>
      <c r="X557" s="207" cm="1">
        <f t="array" ref="X5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57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557" s="148"/>
      <c r="AA557" s="207" cm="1">
        <f t="array" ref="AA5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5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557" s="48"/>
      <c r="AD557" s="117" t="s">
        <v>2196</v>
      </c>
      <c r="AE557" s="119"/>
      <c r="AF557" s="181">
        <f>IFERROR(VLOOKUP(Tableau210[[#This Row],[OPERATION]],Tableau4[],5,FALSE),"")</f>
        <v>0</v>
      </c>
      <c r="AG557" s="178"/>
      <c r="AH557" s="181">
        <f>IFERROR(VLOOKUP(Tableau210[[#This Row],[OPERATION]],Tableau4[],4,FALSE),"")</f>
        <v>0</v>
      </c>
      <c r="AI557" s="178"/>
      <c r="AJ557" s="181" t="str">
        <f>IF(Tableau210[[#This Row],[NB JP EMIS]]=1,"1 JP","") &amp; IF(Tableau210[[#This Row],[NB BP EMIS]]=1," 1 BP","")</f>
        <v/>
      </c>
      <c r="AK557" s="178" t="str">
        <f>IF(Tableau210[[#This Row],[NB JP BUTA]]=1,"1 JP","") &amp; IF(Tableau210[[#This Row],[Nb BP BUTA]]=1," 1 BP","") &amp; IF(Tableau210[[#This Row],[Nb BP BUTA]]=2," 2 BP","")</f>
        <v/>
      </c>
      <c r="AL557" s="117"/>
      <c r="AM557" s="117" t="str">
        <f>IFERROR(+VLOOKUP(AY557,Tiges!$G$4:$I$569,3,FALSE),"")</f>
        <v/>
      </c>
      <c r="AN557" s="48"/>
      <c r="AO557" s="170"/>
      <c r="AP557" s="177" cm="1">
        <f t="array" ref="AP5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557" s="170"/>
      <c r="AS557" s="177" cm="1">
        <f t="array" ref="AS5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557" s="170"/>
      <c r="AV557" s="177" cm="1">
        <f t="array" ref="AV5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57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557" s="117"/>
      <c r="AY557" s="117" t="str" cm="1">
        <f t="array" ref="AY557">IFERROR(_xlfn.XLOOKUP(Tableau210[[#This Row],[DN DONNEES BUTA ]]&amp;Tableau210[[#This Row],[PN DONNEES BUTA]],Tiges!$B$4:$B$79&amp;Tiges!$C$4:$C$79,Tiges!$G$4:$G$79),"")</f>
        <v/>
      </c>
      <c r="AZ557" s="117"/>
      <c r="BA557" s="117" t="str" cm="1">
        <f t="array" ref="BA557">IFERROR(_xlfn.XLOOKUP(Tableau210[[#This Row],[DN DONNEES BUTA ]]&amp;Tableau210[[#This Row],[PN DONNEES BUTA]],Tiges!$B$4:$B$79&amp;Tiges!$C$4:$C$79,Tiges!$H$4:$H$79),"")</f>
        <v/>
      </c>
      <c r="BB557" s="117"/>
      <c r="BC557" s="182">
        <f>IFERROR(VLOOKUP(Tableau210[[#This Row],[OPERATION]],Tableau4[],2,FALSE),"")</f>
        <v>0</v>
      </c>
      <c r="BD557" s="177" cm="1">
        <f t="array" ref="BD557">IFERROR(
   SUM(
      _xlfn._xlws.FILTER(
         Tableau3[Nb Platinage Joint],
         (Tableau3[ITEM]=Tableau210[[#This Row],[NOM]])*
         (Tableau3[Rep.]=Tableau210[[#This Row],[REPERE BUTA]])
      )
   ),
0)</f>
        <v>0</v>
      </c>
      <c r="BE557" s="182">
        <f>IFERROR(VLOOKUP(Tableau210[[#This Row],[OPERATION]],Tableau4[],3,FALSE),"")</f>
        <v>1</v>
      </c>
      <c r="BF557" s="177" cm="1">
        <f t="array" ref="BF557">IFERROR(
   SUM(
      _xlfn._xlws.FILTER(
         Tableau3[Joint Définitif Nb],
         (Tableau3[ITEM]=Tableau210[[#This Row],[NOM]])*
         (Tableau3[Rep.]=Tableau210[[#This Row],[REPERE BUTA]])
      )
   ),
0)</f>
        <v>0</v>
      </c>
      <c r="BG557" s="170"/>
      <c r="BH557" s="177" cm="1">
        <f t="array" ref="BH5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57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557" s="170"/>
      <c r="BK557" s="170"/>
      <c r="BL557" s="117"/>
      <c r="BM557" s="117" t="s">
        <v>3449</v>
      </c>
      <c r="BN557" s="117"/>
      <c r="BO557" s="117"/>
      <c r="BP557" s="158"/>
      <c r="BQ557" s="158"/>
      <c r="BR557" s="158"/>
      <c r="BS557" s="48"/>
      <c r="BT557" s="48"/>
      <c r="BU557" s="48"/>
      <c r="BV557" s="48"/>
      <c r="BW557" s="48"/>
      <c r="BX557" s="48"/>
    </row>
    <row r="558" spans="1:76" ht="15.75" hidden="1" x14ac:dyDescent="0.25">
      <c r="A558" s="48" t="e" cm="1">
        <f t="array" ref="A558">_xlfn.XLOOKUP(Tableau210[[#This Row],[NOM]]&amp;Tableau210[[#This Row],[REPERE BUTA]],[6]!Tableau16[POSTE TECHNIQUE]&amp;[6]!Tableau16[Repere ADM],[6]!Tableau16[NUMERO CLIENT])</f>
        <v>#N/A</v>
      </c>
      <c r="B558" s="48" t="e" cm="1">
        <f t="array" ref="B558">_xlfn.XLOOKUP(Tableau210[[#This Row],[NOM]]&amp;Tableau210[[#This Row],[REPERE BUTA]],[6]!Tableau16[POSTE TECHNIQUE]&amp;[6]!Tableau16[Repere REF],[6]!Tableau16[NUMERO CLIENT])</f>
        <v>#N/A</v>
      </c>
      <c r="C558" s="48">
        <v>1529</v>
      </c>
      <c r="D558" s="48" t="str">
        <f>C558&amp;""</f>
        <v>1529</v>
      </c>
      <c r="E558" s="48" t="e">
        <v>#N/A</v>
      </c>
      <c r="F558" s="48" t="e">
        <v>#N/A</v>
      </c>
      <c r="G558" s="190" t="s">
        <v>1440</v>
      </c>
      <c r="H558" s="158" t="s">
        <v>1067</v>
      </c>
      <c r="I558" s="158" t="s">
        <v>80</v>
      </c>
      <c r="J558" s="158" t="s">
        <v>1071</v>
      </c>
      <c r="K558" s="158" t="str">
        <f>_xlfn.XLOOKUP(Tableau210[[#This Row],[NOM]],[8]LUT!$I$5:$I$301,[8]LUT!$N$5:$N$301)</f>
        <v xml:space="preserve">Echangeur </v>
      </c>
      <c r="L558" s="119" t="s">
        <v>114</v>
      </c>
      <c r="M558" s="119"/>
      <c r="N558" s="119" t="s">
        <v>114</v>
      </c>
      <c r="O558" s="119"/>
      <c r="P558" s="119"/>
      <c r="Q558" s="119"/>
      <c r="R558" s="119"/>
      <c r="S558" s="119"/>
      <c r="T558" s="119"/>
      <c r="U558" s="119"/>
      <c r="V558" s="119"/>
      <c r="W558" s="148"/>
      <c r="X558" s="207" cm="1">
        <f t="array" ref="X5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58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558" s="148"/>
      <c r="AA558" s="207" cm="1">
        <f t="array" ref="AA5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5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558" s="48"/>
      <c r="AD558" s="117" t="s">
        <v>2352</v>
      </c>
      <c r="AE558" s="119"/>
      <c r="AF558" s="181">
        <f>IFERROR(VLOOKUP(Tableau210[[#This Row],[OPERATION]],Tableau4[],5,FALSE),"")</f>
        <v>0</v>
      </c>
      <c r="AG558" s="178" cm="1">
        <f t="array" ref="AG558">IFERROR(
   SUM(
      _xlfn._xlws.FILTER(
         Tableau3[JP],
         (Tableau3[ITEM]=Tableau210[[#This Row],[NOM]])*
         (Tableau3[Rep.]=Tableau210[[#This Row],[REPERE BUTA]])
      )
   ),
0)</f>
        <v>0</v>
      </c>
      <c r="AH558" s="181">
        <f>IFERROR(VLOOKUP(Tableau210[[#This Row],[OPERATION]],Tableau4[],4,FALSE),"")</f>
        <v>1</v>
      </c>
      <c r="AI558" s="178" cm="1">
        <f t="array" ref="AI558">IFERROR(
   SUM(
      _xlfn._xlws.FILTER(
         Tableau3[BP],
         (Tableau3[ITEM]=Tableau210[[#This Row],[NOM]])*
         (Tableau3[Rep.]=Tableau210[[#This Row],[REPERE BUTA]])
      )
   ),
0)</f>
        <v>0</v>
      </c>
      <c r="AJ558" s="181" t="str">
        <f>IF(Tableau210[[#This Row],[NB JP EMIS]]=1,"1 JP","") &amp; IF(Tableau210[[#This Row],[NB BP EMIS]]=1," 1 BP","")</f>
        <v xml:space="preserve"> 1 BP</v>
      </c>
      <c r="AK558" s="178" t="str">
        <f>IF(Tableau210[[#This Row],[NB JP BUTA]]=1,"1 JP","") &amp; IF(Tableau210[[#This Row],[Nb BP BUTA]]=1," 1 BP","") &amp; IF(Tableau210[[#This Row],[Nb BP BUTA]]=2," 2 BP","")</f>
        <v/>
      </c>
      <c r="AL558" s="117"/>
      <c r="AM558" s="117" t="str">
        <f>IFERROR(+VLOOKUP(AY558,Tiges!$G$4:$I$569,3,FALSE),"")</f>
        <v/>
      </c>
      <c r="AN558" s="48"/>
      <c r="AO558" s="170"/>
      <c r="AP558" s="177" cm="1">
        <f t="array" ref="AP5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558" s="170"/>
      <c r="AS558" s="177" cm="1">
        <f t="array" ref="AS5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558" s="170"/>
      <c r="AV558" s="177" cm="1">
        <f t="array" ref="AV5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58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558" s="117"/>
      <c r="AY558" s="117" t="str" cm="1">
        <f t="array" ref="AY558">IFERROR(_xlfn.XLOOKUP(Tableau210[[#This Row],[DN DONNEES BUTA ]]&amp;Tableau210[[#This Row],[PN DONNEES BUTA]],Tiges!$B$4:$B$79&amp;Tiges!$C$4:$C$79,Tiges!$G$4:$G$79),"")</f>
        <v/>
      </c>
      <c r="AZ558" s="117"/>
      <c r="BA558" s="117" t="str" cm="1">
        <f t="array" ref="BA558">IFERROR(_xlfn.XLOOKUP(Tableau210[[#This Row],[DN DONNEES BUTA ]]&amp;Tableau210[[#This Row],[PN DONNEES BUTA]],Tiges!$B$4:$B$79&amp;Tiges!$C$4:$C$79,Tiges!$H$4:$H$79),"")</f>
        <v/>
      </c>
      <c r="BB558" s="117"/>
      <c r="BC558" s="182">
        <f>IFERROR(VLOOKUP(Tableau210[[#This Row],[OPERATION]],Tableau4[],2,FALSE),"")</f>
        <v>1</v>
      </c>
      <c r="BD558" s="177" cm="1">
        <f t="array" ref="BD558">IFERROR(
   SUM(
      _xlfn._xlws.FILTER(
         Tableau3[Nb Platinage Joint],
         (Tableau3[ITEM]=Tableau210[[#This Row],[NOM]])*
         (Tableau3[Rep.]=Tableau210[[#This Row],[REPERE BUTA]])
      )
   ),
0)</f>
        <v>0</v>
      </c>
      <c r="BE558" s="182">
        <f>IFERROR(VLOOKUP(Tableau210[[#This Row],[OPERATION]],Tableau4[],3,FALSE),"")</f>
        <v>1</v>
      </c>
      <c r="BF558" s="177" cm="1">
        <f t="array" ref="BF558">IFERROR(
   SUM(
      _xlfn._xlws.FILTER(
         Tableau3[Joint Définitif Nb],
         (Tableau3[ITEM]=Tableau210[[#This Row],[NOM]])*
         (Tableau3[Rep.]=Tableau210[[#This Row],[REPERE BUTA]])
      )
   ),
0)</f>
        <v>0</v>
      </c>
      <c r="BG558" s="170"/>
      <c r="BH558" s="177" cm="1">
        <f t="array" ref="BH5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58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558" s="170"/>
      <c r="BK558" s="170"/>
      <c r="BL558" s="117"/>
      <c r="BM558" s="117" t="s">
        <v>3449</v>
      </c>
      <c r="BN558" s="117"/>
      <c r="BO558" s="117"/>
      <c r="BP558" s="158"/>
      <c r="BQ558" s="158"/>
      <c r="BR558" s="158"/>
      <c r="BS558" s="48"/>
      <c r="BT558" s="48"/>
      <c r="BU558" s="48"/>
      <c r="BV558" s="48"/>
      <c r="BW558" s="48"/>
      <c r="BX558" s="48"/>
    </row>
    <row r="559" spans="1:76" ht="15.75" hidden="1" x14ac:dyDescent="0.25">
      <c r="A559" s="48" t="e" cm="1">
        <f t="array" ref="A559">_xlfn.XLOOKUP(Tableau210[[#This Row],[NOM]]&amp;Tableau210[[#This Row],[REPERE BUTA]],[6]!Tableau16[POSTE TECHNIQUE]&amp;[6]!Tableau16[Repere ADM],[6]!Tableau16[NUMERO CLIENT])</f>
        <v>#N/A</v>
      </c>
      <c r="B559" s="48" t="e" cm="1">
        <f t="array" ref="B559">_xlfn.XLOOKUP(Tableau210[[#This Row],[NOM]]&amp;Tableau210[[#This Row],[REPERE BUTA]],[6]!Tableau16[POSTE TECHNIQUE]&amp;[6]!Tableau16[Repere REF],[6]!Tableau16[NUMERO CLIENT])</f>
        <v>#N/A</v>
      </c>
      <c r="C559" s="48">
        <v>1530</v>
      </c>
      <c r="D559" s="48" t="str">
        <f>C559&amp;""</f>
        <v>1530</v>
      </c>
      <c r="E559" s="48" t="e">
        <v>#N/A</v>
      </c>
      <c r="F559" s="48" t="e">
        <v>#N/A</v>
      </c>
      <c r="G559" s="190" t="s">
        <v>1440</v>
      </c>
      <c r="H559" s="158" t="s">
        <v>1067</v>
      </c>
      <c r="I559" s="158" t="s">
        <v>80</v>
      </c>
      <c r="J559" s="158" t="s">
        <v>1071</v>
      </c>
      <c r="K559" s="158" t="str">
        <f>_xlfn.XLOOKUP(Tableau210[[#This Row],[NOM]],[8]LUT!$I$5:$I$301,[8]LUT!$N$5:$N$301)</f>
        <v xml:space="preserve">Echangeur </v>
      </c>
      <c r="L559" s="119" t="s">
        <v>115</v>
      </c>
      <c r="M559" s="119"/>
      <c r="N559" s="119" t="s">
        <v>115</v>
      </c>
      <c r="O559" s="119"/>
      <c r="P559" s="119"/>
      <c r="Q559" s="119"/>
      <c r="R559" s="119"/>
      <c r="S559" s="119"/>
      <c r="T559" s="119"/>
      <c r="U559" s="119"/>
      <c r="V559" s="119"/>
      <c r="W559" s="148"/>
      <c r="X559" s="207" cm="1">
        <f t="array" ref="X5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59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559" s="148"/>
      <c r="AA559" s="207" cm="1">
        <f t="array" ref="AA5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5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559" s="48"/>
      <c r="AD559" s="117" t="s">
        <v>2230</v>
      </c>
      <c r="AE559" s="119"/>
      <c r="AF559" s="181">
        <f>IFERROR(VLOOKUP(Tableau210[[#This Row],[OPERATION]],Tableau4[],5,FALSE),"")</f>
        <v>1</v>
      </c>
      <c r="AG559" s="178" cm="1">
        <f t="array" ref="AG559">IFERROR(
   SUM(
      _xlfn._xlws.FILTER(
         Tableau3[JP],
         (Tableau3[ITEM]=Tableau210[[#This Row],[NOM]])*
         (Tableau3[Rep.]=Tableau210[[#This Row],[REPERE BUTA]])
      )
   ),
0)</f>
        <v>0</v>
      </c>
      <c r="AH559" s="181">
        <f>IFERROR(VLOOKUP(Tableau210[[#This Row],[OPERATION]],Tableau4[],4,FALSE),"")</f>
        <v>0</v>
      </c>
      <c r="AI559" s="178" cm="1">
        <f t="array" ref="AI559">IFERROR(
   SUM(
      _xlfn._xlws.FILTER(
         Tableau3[BP],
         (Tableau3[ITEM]=Tableau210[[#This Row],[NOM]])*
         (Tableau3[Rep.]=Tableau210[[#This Row],[REPERE BUTA]])
      )
   ),
0)</f>
        <v>0</v>
      </c>
      <c r="AJ559" s="181" t="str">
        <f>IF(Tableau210[[#This Row],[NB JP EMIS]]=1,"1 JP","") &amp; IF(Tableau210[[#This Row],[NB BP EMIS]]=1," 1 BP","")</f>
        <v>1 JP</v>
      </c>
      <c r="AK559" s="178" t="str">
        <f>IF(Tableau210[[#This Row],[NB JP BUTA]]=1,"1 JP","") &amp; IF(Tableau210[[#This Row],[Nb BP BUTA]]=1," 1 BP","") &amp; IF(Tableau210[[#This Row],[Nb BP BUTA]]=2," 2 BP","")</f>
        <v/>
      </c>
      <c r="AL559" s="117"/>
      <c r="AM559" s="117" t="str">
        <f>IFERROR(+VLOOKUP(AY559,Tiges!$G$4:$I$569,3,FALSE),"")</f>
        <v/>
      </c>
      <c r="AN559" s="48"/>
      <c r="AO559" s="170"/>
      <c r="AP559" s="177" cm="1">
        <f t="array" ref="AP5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559" s="170"/>
      <c r="AS559" s="177" cm="1">
        <f t="array" ref="AS5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559" s="170"/>
      <c r="AV559" s="177" cm="1">
        <f t="array" ref="AV5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59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559" s="117"/>
      <c r="AY559" s="117" t="str" cm="1">
        <f t="array" ref="AY559">IFERROR(_xlfn.XLOOKUP(Tableau210[[#This Row],[DN DONNEES BUTA ]]&amp;Tableau210[[#This Row],[PN DONNEES BUTA]],Tiges!$B$4:$B$79&amp;Tiges!$C$4:$C$79,Tiges!$G$4:$G$79),"")</f>
        <v/>
      </c>
      <c r="AZ559" s="117"/>
      <c r="BA559" s="117" t="str" cm="1">
        <f t="array" ref="BA559">IFERROR(_xlfn.XLOOKUP(Tableau210[[#This Row],[DN DONNEES BUTA ]]&amp;Tableau210[[#This Row],[PN DONNEES BUTA]],Tiges!$B$4:$B$79&amp;Tiges!$C$4:$C$79,Tiges!$H$4:$H$79),"")</f>
        <v/>
      </c>
      <c r="BB559" s="117"/>
      <c r="BC559" s="182">
        <f>IFERROR(VLOOKUP(Tableau210[[#This Row],[OPERATION]],Tableau4[],2,FALSE),"")</f>
        <v>2</v>
      </c>
      <c r="BD559" s="177" cm="1">
        <f t="array" ref="BD559">IFERROR(
   SUM(
      _xlfn._xlws.FILTER(
         Tableau3[Nb Platinage Joint],
         (Tableau3[ITEM]=Tableau210[[#This Row],[NOM]])*
         (Tableau3[Rep.]=Tableau210[[#This Row],[REPERE BUTA]])
      )
   ),
0)</f>
        <v>0</v>
      </c>
      <c r="BE559" s="182">
        <f>IFERROR(VLOOKUP(Tableau210[[#This Row],[OPERATION]],Tableau4[],3,FALSE),"")</f>
        <v>1</v>
      </c>
      <c r="BF559" s="177" cm="1">
        <f t="array" ref="BF559">IFERROR(
   SUM(
      _xlfn._xlws.FILTER(
         Tableau3[Joint Définitif Nb],
         (Tableau3[ITEM]=Tableau210[[#This Row],[NOM]])*
         (Tableau3[Rep.]=Tableau210[[#This Row],[REPERE BUTA]])
      )
   ),
0)</f>
        <v>0</v>
      </c>
      <c r="BG559" s="170"/>
      <c r="BH559" s="177" cm="1">
        <f t="array" ref="BH5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59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559" s="170"/>
      <c r="BK559" s="170"/>
      <c r="BL559" s="117"/>
      <c r="BM559" s="117" t="s">
        <v>3449</v>
      </c>
      <c r="BN559" s="117"/>
      <c r="BO559" s="117"/>
      <c r="BP559" s="158"/>
      <c r="BQ559" s="158"/>
      <c r="BR559" s="158"/>
      <c r="BS559" s="48"/>
      <c r="BT559" s="48"/>
      <c r="BU559" s="48"/>
      <c r="BV559" s="48"/>
      <c r="BW559" s="48"/>
      <c r="BX559" s="48"/>
    </row>
    <row r="560" spans="1:76" ht="15.75" hidden="1" x14ac:dyDescent="0.25">
      <c r="A560" s="48" t="e" cm="1">
        <f t="array" ref="A560">_xlfn.XLOOKUP(Tableau210[[#This Row],[NOM]]&amp;Tableau210[[#This Row],[REPERE BUTA]],[6]!Tableau16[POSTE TECHNIQUE]&amp;[6]!Tableau16[Repere ADM],[6]!Tableau16[NUMERO CLIENT])</f>
        <v>#N/A</v>
      </c>
      <c r="B560" s="48" t="e" cm="1">
        <f t="array" ref="B560">_xlfn.XLOOKUP(Tableau210[[#This Row],[NOM]]&amp;Tableau210[[#This Row],[REPERE BUTA]],[6]!Tableau16[POSTE TECHNIQUE]&amp;[6]!Tableau16[Repere REF],[6]!Tableau16[NUMERO CLIENT])</f>
        <v>#N/A</v>
      </c>
      <c r="C560" s="48" cm="1">
        <f t="array" ref="C560">_xlfn.XLOOKUP(Tableau210[[#This Row],[NOM]]&amp;Tableau210[[#This Row],[Repere Ubleam]],[7]Sheet1!$C$2:$C$2995&amp;[7]Sheet1!$I$2:$I$2995,[7]Sheet1!$A$2:$A$2995)</f>
        <v>533</v>
      </c>
      <c r="D560" s="48" t="str">
        <f>C560&amp;""</f>
        <v>533</v>
      </c>
      <c r="E560" s="48" t="e">
        <v>#N/A</v>
      </c>
      <c r="F560" s="48" t="e">
        <v>#N/A</v>
      </c>
      <c r="G560" s="190" t="s">
        <v>1446</v>
      </c>
      <c r="H560" s="158" t="s">
        <v>1067</v>
      </c>
      <c r="I560" s="158" t="s">
        <v>80</v>
      </c>
      <c r="J560" s="158" t="s">
        <v>1071</v>
      </c>
      <c r="K560" s="158" t="str">
        <f>_xlfn.XLOOKUP(Tableau210[[#This Row],[NOM]],[8]LUT!$I$5:$I$301,[8]LUT!$N$5:$N$301)</f>
        <v xml:space="preserve">Echangeur </v>
      </c>
      <c r="L560" s="119" t="s">
        <v>73</v>
      </c>
      <c r="M560" s="119"/>
      <c r="N560" s="119" t="s">
        <v>73</v>
      </c>
      <c r="O560" s="119"/>
      <c r="P560" s="119"/>
      <c r="Q560" s="119"/>
      <c r="R560" s="119"/>
      <c r="S560" s="119"/>
      <c r="T560" s="119"/>
      <c r="U560" s="119"/>
      <c r="V560" s="119"/>
      <c r="W560" s="148" t="s">
        <v>2291</v>
      </c>
      <c r="X560" s="207" cm="1">
        <f t="array" ref="X5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56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60" s="148" t="s">
        <v>3424</v>
      </c>
      <c r="AA560" s="207" cm="1">
        <f t="array" ref="AA5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6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60" s="48"/>
      <c r="AD560" s="117" t="s">
        <v>2196</v>
      </c>
      <c r="AE560" s="119"/>
      <c r="AF560" s="181">
        <f>IFERROR(VLOOKUP(Tableau210[[#This Row],[OPERATION]],Tableau4[],5,FALSE),"")</f>
        <v>0</v>
      </c>
      <c r="AG560" s="178" cm="1">
        <f t="array" ref="AG560">IFERROR(
   SUM(
      _xlfn._xlws.FILTER(
         Tableau3[JP],
         (Tableau3[ITEM]=Tableau210[[#This Row],[NOM]])*
         (Tableau3[Rep.]=Tableau210[[#This Row],[REPERE BUTA]])
      )
   ),
0)</f>
        <v>0</v>
      </c>
      <c r="AH560" s="181">
        <f>IFERROR(VLOOKUP(Tableau210[[#This Row],[OPERATION]],Tableau4[],4,FALSE),"")</f>
        <v>0</v>
      </c>
      <c r="AI560" s="178" cm="1">
        <f t="array" ref="AI560">IFERROR(
   SUM(
      _xlfn._xlws.FILTER(
         Tableau3[BP],
         (Tableau3[ITEM]=Tableau210[[#This Row],[NOM]])*
         (Tableau3[Rep.]=Tableau210[[#This Row],[REPERE BUTA]])
      )
   ),
0)</f>
        <v>0</v>
      </c>
      <c r="AJ560" s="181" t="str">
        <f>IF(Tableau210[[#This Row],[NB JP EMIS]]=1,"1 JP","") &amp; IF(Tableau210[[#This Row],[NB BP EMIS]]=1," 1 BP","")</f>
        <v/>
      </c>
      <c r="AK560" s="178" t="str">
        <f>IF(Tableau210[[#This Row],[NB JP BUTA]]=1,"1 JP","") &amp; IF(Tableau210[[#This Row],[Nb BP BUTA]]=1," 1 BP","") &amp; IF(Tableau210[[#This Row],[Nb BP BUTA]]=2," 2 BP","")</f>
        <v/>
      </c>
      <c r="AL560" s="117" t="s">
        <v>103</v>
      </c>
      <c r="AM560" s="117">
        <f>IFERROR(+VLOOKUP(AY560,Tiges!$G$4:$I$569,3,FALSE),"")</f>
        <v>36</v>
      </c>
      <c r="AN560" s="48"/>
      <c r="AO560" s="170" t="s">
        <v>3424</v>
      </c>
      <c r="AP560" s="177" cm="1">
        <f t="array" ref="AP5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5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60" s="170" t="s">
        <v>3424</v>
      </c>
      <c r="AS560" s="177" t="str" cm="1">
        <f t="array" ref="AS5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560" s="411" t="s">
        <v>3424</v>
      </c>
      <c r="AU560" s="170" t="s">
        <v>3424</v>
      </c>
      <c r="AV560" s="177" t="str" cm="1">
        <f t="array" ref="AV5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6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60" s="117"/>
      <c r="AY560" s="117" cm="1">
        <f t="array" ref="AY560">IFERROR(_xlfn.XLOOKUP(Tableau210[[#This Row],[DN DONNEES BUTA ]]&amp;Tableau210[[#This Row],[PN DONNEES BUTA]],Tiges!$B$4:$B$79&amp;Tiges!$C$4:$C$79,Tiges!$G$4:$G$79),"")</f>
        <v>22</v>
      </c>
      <c r="AZ560" s="117"/>
      <c r="BA560" s="117" cm="1">
        <f t="array" ref="BA560">IFERROR(_xlfn.XLOOKUP(Tableau210[[#This Row],[DN DONNEES BUTA ]]&amp;Tableau210[[#This Row],[PN DONNEES BUTA]],Tiges!$B$4:$B$79&amp;Tiges!$C$4:$C$79,Tiges!$H$4:$H$79),"")</f>
        <v>130</v>
      </c>
      <c r="BB560" s="117"/>
      <c r="BC560" s="182">
        <f>IFERROR(VLOOKUP(Tableau210[[#This Row],[OPERATION]],Tableau4[],2,FALSE),"")</f>
        <v>0</v>
      </c>
      <c r="BD560" s="177" cm="1">
        <f t="array" ref="BD560">IFERROR(
   SUM(
      _xlfn._xlws.FILTER(
         Tableau3[Nb Platinage Joint],
         (Tableau3[ITEM]=Tableau210[[#This Row],[NOM]])*
         (Tableau3[Rep.]=Tableau210[[#This Row],[REPERE BUTA]])
      )
   ),
0)</f>
        <v>0</v>
      </c>
      <c r="BE560" s="182">
        <f>IFERROR(VLOOKUP(Tableau210[[#This Row],[OPERATION]],Tableau4[],3,FALSE),"")</f>
        <v>1</v>
      </c>
      <c r="BF560" s="177" cm="1">
        <f t="array" ref="BF560">IFERROR(
   SUM(
      _xlfn._xlws.FILTER(
         Tableau3[Joint Définitif Nb],
         (Tableau3[ITEM]=Tableau210[[#This Row],[NOM]])*
         (Tableau3[Rep.]=Tableau210[[#This Row],[REPERE BUTA]])
      )
   ),
0)</f>
        <v>1</v>
      </c>
      <c r="BG560" s="170" t="s">
        <v>3424</v>
      </c>
      <c r="BH560" s="177" t="str" cm="1">
        <f t="array" ref="BH5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60" s="411" t="s">
        <v>129</v>
      </c>
      <c r="BJ560" s="170" t="s">
        <v>3424</v>
      </c>
      <c r="BK560" s="170" t="s">
        <v>3424</v>
      </c>
      <c r="BL560" s="167" t="s">
        <v>2380</v>
      </c>
      <c r="BM560" s="167"/>
      <c r="BN560" s="117"/>
      <c r="BO560" s="117"/>
      <c r="BP560" s="158"/>
      <c r="BQ560" s="158"/>
      <c r="BR560" s="158"/>
      <c r="BS560" s="48"/>
      <c r="BT560" s="48"/>
      <c r="BU560" s="48"/>
      <c r="BV560" s="48"/>
      <c r="BW560" s="48"/>
      <c r="BX560" s="48"/>
    </row>
    <row r="561" spans="1:76" ht="15.75" hidden="1" x14ac:dyDescent="0.25">
      <c r="A561" s="48" t="e" cm="1">
        <f t="array" ref="A561">_xlfn.XLOOKUP(Tableau210[[#This Row],[NOM]]&amp;Tableau210[[#This Row],[REPERE BUTA]],[6]!Tableau16[POSTE TECHNIQUE]&amp;[6]!Tableau16[Repere ADM],[6]!Tableau16[NUMERO CLIENT])</f>
        <v>#N/A</v>
      </c>
      <c r="B561" s="48" t="e" cm="1">
        <f t="array" ref="B561">_xlfn.XLOOKUP(Tableau210[[#This Row],[NOM]]&amp;Tableau210[[#This Row],[REPERE BUTA]],[6]!Tableau16[POSTE TECHNIQUE]&amp;[6]!Tableau16[Repere REF],[6]!Tableau16[NUMERO CLIENT])</f>
        <v>#N/A</v>
      </c>
      <c r="C561" s="48" cm="1">
        <f t="array" ref="C561">_xlfn.XLOOKUP(Tableau210[[#This Row],[NOM]]&amp;Tableau210[[#This Row],[Repere Ubleam]],[7]Sheet1!$C$2:$C$2995&amp;[7]Sheet1!$I$2:$I$2995,[7]Sheet1!$A$2:$A$2995)</f>
        <v>534</v>
      </c>
      <c r="D561" s="48" t="str">
        <f>C561&amp;""</f>
        <v>534</v>
      </c>
      <c r="E561" s="48" t="e">
        <v>#N/A</v>
      </c>
      <c r="F561" s="48" t="e">
        <v>#N/A</v>
      </c>
      <c r="G561" s="190" t="s">
        <v>1446</v>
      </c>
      <c r="H561" s="158" t="s">
        <v>1067</v>
      </c>
      <c r="I561" s="158" t="s">
        <v>80</v>
      </c>
      <c r="J561" s="158" t="s">
        <v>1071</v>
      </c>
      <c r="K561" s="158" t="str">
        <f>_xlfn.XLOOKUP(Tableau210[[#This Row],[NOM]],[8]LUT!$I$5:$I$301,[8]LUT!$N$5:$N$301)</f>
        <v xml:space="preserve">Echangeur </v>
      </c>
      <c r="L561" s="119" t="s">
        <v>83</v>
      </c>
      <c r="M561" s="119"/>
      <c r="N561" s="119" t="s">
        <v>83</v>
      </c>
      <c r="O561" s="119"/>
      <c r="P561" s="119"/>
      <c r="Q561" s="119"/>
      <c r="R561" s="119"/>
      <c r="S561" s="119"/>
      <c r="T561" s="119"/>
      <c r="U561" s="119"/>
      <c r="V561" s="119"/>
      <c r="W561" s="148" t="s">
        <v>1118</v>
      </c>
      <c r="X561" s="207" cm="1">
        <f t="array" ref="X5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6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61" s="148" t="s">
        <v>3424</v>
      </c>
      <c r="AA561" s="207" cm="1">
        <f t="array" ref="AA5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6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61" s="48"/>
      <c r="AD561" s="117" t="s">
        <v>2233</v>
      </c>
      <c r="AE561" s="119"/>
      <c r="AF561" s="181">
        <f>IFERROR(VLOOKUP(Tableau210[[#This Row],[OPERATION]],Tableau4[],5,FALSE),"")</f>
        <v>0</v>
      </c>
      <c r="AG561" s="178" cm="1">
        <f t="array" ref="AG561">IFERROR(
   SUM(
      _xlfn._xlws.FILTER(
         Tableau3[JP],
         (Tableau3[ITEM]=Tableau210[[#This Row],[NOM]])*
         (Tableau3[Rep.]=Tableau210[[#This Row],[REPERE BUTA]])
      )
   ),
0)</f>
        <v>0</v>
      </c>
      <c r="AH561" s="181">
        <f>IFERROR(VLOOKUP(Tableau210[[#This Row],[OPERATION]],Tableau4[],4,FALSE),"")</f>
        <v>0</v>
      </c>
      <c r="AI561" s="178" cm="1">
        <f t="array" ref="AI561">IFERROR(
   SUM(
      _xlfn._xlws.FILTER(
         Tableau3[BP],
         (Tableau3[ITEM]=Tableau210[[#This Row],[NOM]])*
         (Tableau3[Rep.]=Tableau210[[#This Row],[REPERE BUTA]])
      )
   ),
0)</f>
        <v>0</v>
      </c>
      <c r="AJ561" s="181" t="str">
        <f>IF(Tableau210[[#This Row],[NB JP EMIS]]=1,"1 JP","") &amp; IF(Tableau210[[#This Row],[NB BP EMIS]]=1," 1 BP","")</f>
        <v/>
      </c>
      <c r="AK561" s="178" t="str">
        <f>IF(Tableau210[[#This Row],[NB JP BUTA]]=1,"1 JP","") &amp; IF(Tableau210[[#This Row],[Nb BP BUTA]]=1," 1 BP","") &amp; IF(Tableau210[[#This Row],[Nb BP BUTA]]=2," 2 BP","")</f>
        <v/>
      </c>
      <c r="AL561" s="117" t="s">
        <v>103</v>
      </c>
      <c r="AM561" s="117" t="str">
        <f>IFERROR(+VLOOKUP(AY561,Tiges!$G$4:$I$569,3,FALSE),"")</f>
        <v/>
      </c>
      <c r="AN561" s="48"/>
      <c r="AO561" s="117">
        <v>36</v>
      </c>
      <c r="AP561" s="177" cm="1">
        <f t="array" ref="AP5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36</v>
      </c>
      <c r="AR561" s="117" t="s">
        <v>2302</v>
      </c>
      <c r="AS561" s="177" cm="1">
        <f t="array" ref="AS5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6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M20x150</v>
      </c>
      <c r="AU561" s="117" t="s">
        <v>2277</v>
      </c>
      <c r="AV561" s="177" t="str" cm="1">
        <f t="array" ref="AV5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6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61" s="117"/>
      <c r="AY561" s="117" t="str" cm="1">
        <f t="array" ref="AY561">IFERROR(_xlfn.XLOOKUP(Tableau210[[#This Row],[DN DONNEES BUTA ]]&amp;Tableau210[[#This Row],[PN DONNEES BUTA]],Tiges!$B$4:$B$79&amp;Tiges!$C$4:$C$79,Tiges!$G$4:$G$79),"")</f>
        <v/>
      </c>
      <c r="AZ561" s="117"/>
      <c r="BA561" s="117" t="str" cm="1">
        <f t="array" ref="BA561">IFERROR(_xlfn.XLOOKUP(Tableau210[[#This Row],[DN DONNEES BUTA ]]&amp;Tableau210[[#This Row],[PN DONNEES BUTA]],Tiges!$B$4:$B$79&amp;Tiges!$C$4:$C$79,Tiges!$H$4:$H$79),"")</f>
        <v/>
      </c>
      <c r="BB561" s="117"/>
      <c r="BC561" s="182">
        <f>IFERROR(VLOOKUP(Tableau210[[#This Row],[OPERATION]],Tableau4[],2,FALSE),"")</f>
        <v>0</v>
      </c>
      <c r="BD561" s="177" cm="1">
        <f t="array" ref="BD561">IFERROR(
   SUM(
      _xlfn._xlws.FILTER(
         Tableau3[Nb Platinage Joint],
         (Tableau3[ITEM]=Tableau210[[#This Row],[NOM]])*
         (Tableau3[Rep.]=Tableau210[[#This Row],[REPERE BUTA]])
      )
   ),
0)</f>
        <v>0</v>
      </c>
      <c r="BE561" s="182">
        <f>IFERROR(VLOOKUP(Tableau210[[#This Row],[OPERATION]],Tableau4[],3,FALSE),"")</f>
        <v>1</v>
      </c>
      <c r="BF561" s="177" cm="1">
        <f t="array" ref="BF561">IFERROR(
   SUM(
      _xlfn._xlws.FILTER(
         Tableau3[Joint Définitif Nb],
         (Tableau3[ITEM]=Tableau210[[#This Row],[NOM]])*
         (Tableau3[Rep.]=Tableau210[[#This Row],[REPERE BUTA]])
      )
   ),
0)</f>
        <v>0</v>
      </c>
      <c r="BG561" s="117" t="s">
        <v>3430</v>
      </c>
      <c r="BH561" s="177" t="str" cm="1">
        <f t="array" ref="BH5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G ?</v>
      </c>
      <c r="BJ561" s="117" t="s">
        <v>2268</v>
      </c>
      <c r="BK561" s="117" t="s">
        <v>2269</v>
      </c>
      <c r="BL561" s="167" t="s">
        <v>2457</v>
      </c>
      <c r="BM561" s="167"/>
      <c r="BN561" s="117"/>
      <c r="BO561" s="117"/>
      <c r="BP561" s="158"/>
      <c r="BQ561" s="158"/>
      <c r="BR561" s="158"/>
      <c r="BS561" s="48"/>
      <c r="BT561" s="48"/>
      <c r="BU561" s="48"/>
      <c r="BV561" s="48"/>
      <c r="BW561" s="48"/>
      <c r="BX561" s="48"/>
    </row>
    <row r="562" spans="1:76" ht="15.75" hidden="1" x14ac:dyDescent="0.25">
      <c r="A562" s="48" t="e" cm="1">
        <f t="array" ref="A562">_xlfn.XLOOKUP(Tableau210[[#This Row],[NOM]]&amp;Tableau210[[#This Row],[REPERE BUTA]],[6]!Tableau16[POSTE TECHNIQUE]&amp;[6]!Tableau16[Repere ADM],[6]!Tableau16[NUMERO CLIENT])</f>
        <v>#N/A</v>
      </c>
      <c r="B562" s="48" t="e" cm="1">
        <f t="array" ref="B562">_xlfn.XLOOKUP(Tableau210[[#This Row],[NOM]]&amp;Tableau210[[#This Row],[REPERE BUTA]],[6]!Tableau16[POSTE TECHNIQUE]&amp;[6]!Tableau16[Repere REF],[6]!Tableau16[NUMERO CLIENT])</f>
        <v>#N/A</v>
      </c>
      <c r="C562" s="48" cm="1">
        <f t="array" ref="C562">_xlfn.XLOOKUP(Tableau210[[#This Row],[NOM]]&amp;Tableau210[[#This Row],[Repere Ubleam]],[7]Sheet1!$C$2:$C$2995&amp;[7]Sheet1!$I$2:$I$2995,[7]Sheet1!$A$2:$A$2995)</f>
        <v>535</v>
      </c>
      <c r="D562" s="48" t="str">
        <f>C562&amp;""</f>
        <v>535</v>
      </c>
      <c r="E562" s="48" t="e">
        <v>#N/A</v>
      </c>
      <c r="F562" s="48" t="e">
        <v>#N/A</v>
      </c>
      <c r="G562" s="190" t="s">
        <v>1446</v>
      </c>
      <c r="H562" s="158" t="s">
        <v>1067</v>
      </c>
      <c r="I562" s="158" t="s">
        <v>80</v>
      </c>
      <c r="J562" s="158" t="s">
        <v>1071</v>
      </c>
      <c r="K562" s="158" t="str">
        <f>_xlfn.XLOOKUP(Tableau210[[#This Row],[NOM]],[8]LUT!$I$5:$I$301,[8]LUT!$N$5:$N$301)</f>
        <v xml:space="preserve">Echangeur </v>
      </c>
      <c r="L562" s="119" t="s">
        <v>75</v>
      </c>
      <c r="M562" s="119"/>
      <c r="N562" s="119" t="s">
        <v>75</v>
      </c>
      <c r="O562" s="119"/>
      <c r="P562" s="119"/>
      <c r="Q562" s="119"/>
      <c r="R562" s="119"/>
      <c r="S562" s="119"/>
      <c r="T562" s="119"/>
      <c r="U562" s="119"/>
      <c r="V562" s="119"/>
      <c r="W562" s="148">
        <v>250</v>
      </c>
      <c r="X562" s="207" cm="1">
        <f t="array" ref="X5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56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62" s="148">
        <v>20</v>
      </c>
      <c r="AA562" s="207" cm="1">
        <f t="array" ref="AA5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6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62" s="48"/>
      <c r="AD562" s="117" t="s">
        <v>2196</v>
      </c>
      <c r="AE562" s="119"/>
      <c r="AF562" s="181">
        <f>IFERROR(VLOOKUP(Tableau210[[#This Row],[OPERATION]],Tableau4[],5,FALSE),"")</f>
        <v>0</v>
      </c>
      <c r="AG562" s="178" cm="1">
        <f t="array" ref="AG562">IFERROR(
   SUM(
      _xlfn._xlws.FILTER(
         Tableau3[JP],
         (Tableau3[ITEM]=Tableau210[[#This Row],[NOM]])*
         (Tableau3[Rep.]=Tableau210[[#This Row],[REPERE BUTA]])
      )
   ),
0)</f>
        <v>0</v>
      </c>
      <c r="AH562" s="181">
        <f>IFERROR(VLOOKUP(Tableau210[[#This Row],[OPERATION]],Tableau4[],4,FALSE),"")</f>
        <v>0</v>
      </c>
      <c r="AI562" s="178" cm="1">
        <f t="array" ref="AI562">IFERROR(
   SUM(
      _xlfn._xlws.FILTER(
         Tableau3[BP],
         (Tableau3[ITEM]=Tableau210[[#This Row],[NOM]])*
         (Tableau3[Rep.]=Tableau210[[#This Row],[REPERE BUTA]])
      )
   ),
0)</f>
        <v>0</v>
      </c>
      <c r="AJ562" s="181" t="str">
        <f>IF(Tableau210[[#This Row],[NB JP EMIS]]=1,"1 JP","") &amp; IF(Tableau210[[#This Row],[NB BP EMIS]]=1," 1 BP","")</f>
        <v/>
      </c>
      <c r="AK562" s="178" t="str">
        <f>IF(Tableau210[[#This Row],[NB JP BUTA]]=1,"1 JP","") &amp; IF(Tableau210[[#This Row],[Nb BP BUTA]]=1," 1 BP","") &amp; IF(Tableau210[[#This Row],[Nb BP BUTA]]=2," 2 BP","")</f>
        <v/>
      </c>
      <c r="AL562" s="117" t="s">
        <v>103</v>
      </c>
      <c r="AM562" s="117">
        <f>IFERROR(+VLOOKUP(AY562,Tiges!$G$4:$I$569,3,FALSE),"")</f>
        <v>36</v>
      </c>
      <c r="AN562" s="48"/>
      <c r="AO562" s="117">
        <v>12</v>
      </c>
      <c r="AP562" s="177" cm="1">
        <f t="array" ref="AP5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5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62" s="117" t="s">
        <v>2278</v>
      </c>
      <c r="AS562" s="177" t="str" cm="1">
        <f t="array" ref="AS5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5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M24x150</v>
      </c>
      <c r="AU562" s="117" t="s">
        <v>2277</v>
      </c>
      <c r="AV562" s="177" t="str" cm="1">
        <f t="array" ref="AV5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62" s="117"/>
      <c r="AY562" s="117" cm="1">
        <f t="array" ref="AY562">IFERROR(_xlfn.XLOOKUP(Tableau210[[#This Row],[DN DONNEES BUTA ]]&amp;Tableau210[[#This Row],[PN DONNEES BUTA]],Tiges!$B$4:$B$79&amp;Tiges!$C$4:$C$79,Tiges!$G$4:$G$79),"")</f>
        <v>22</v>
      </c>
      <c r="AZ562" s="117"/>
      <c r="BA562" s="117" cm="1">
        <f t="array" ref="BA562">IFERROR(_xlfn.XLOOKUP(Tableau210[[#This Row],[DN DONNEES BUTA ]]&amp;Tableau210[[#This Row],[PN DONNEES BUTA]],Tiges!$B$4:$B$79&amp;Tiges!$C$4:$C$79,Tiges!$H$4:$H$79),"")</f>
        <v>130</v>
      </c>
      <c r="BB562" s="117"/>
      <c r="BC562" s="182">
        <f>IFERROR(VLOOKUP(Tableau210[[#This Row],[OPERATION]],Tableau4[],2,FALSE),"")</f>
        <v>0</v>
      </c>
      <c r="BD562" s="177" cm="1">
        <f t="array" ref="BD562">IFERROR(
   SUM(
      _xlfn._xlws.FILTER(
         Tableau3[Nb Platinage Joint],
         (Tableau3[ITEM]=Tableau210[[#This Row],[NOM]])*
         (Tableau3[Rep.]=Tableau210[[#This Row],[REPERE BUTA]])
      )
   ),
0)</f>
        <v>0</v>
      </c>
      <c r="BE562" s="182">
        <f>IFERROR(VLOOKUP(Tableau210[[#This Row],[OPERATION]],Tableau4[],3,FALSE),"")</f>
        <v>1</v>
      </c>
      <c r="BF562" s="177" cm="1">
        <f t="array" ref="BF562">IFERROR(
   SUM(
      _xlfn._xlws.FILTER(
         Tableau3[Joint Définitif Nb],
         (Tableau3[ITEM]=Tableau210[[#This Row],[NOM]])*
         (Tableau3[Rep.]=Tableau210[[#This Row],[REPERE BUTA]])
      )
   ),
0)</f>
        <v>1</v>
      </c>
      <c r="BG562" s="117" t="s">
        <v>129</v>
      </c>
      <c r="BH562" s="177" t="str" cm="1">
        <f t="array" ref="BH5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62" s="117" t="s">
        <v>2268</v>
      </c>
      <c r="BK562" s="117" t="s">
        <v>2269</v>
      </c>
      <c r="BL562" s="167" t="s">
        <v>2380</v>
      </c>
      <c r="BM562" s="167"/>
      <c r="BN562" s="117"/>
      <c r="BO562" s="117"/>
      <c r="BP562" s="158"/>
      <c r="BQ562" s="158"/>
      <c r="BR562" s="158"/>
      <c r="BS562" s="48"/>
      <c r="BT562" s="48"/>
      <c r="BU562" s="48"/>
      <c r="BV562" s="48"/>
      <c r="BW562" s="48"/>
      <c r="BX562" s="48"/>
    </row>
    <row r="563" spans="1:76" ht="15.75" hidden="1" x14ac:dyDescent="0.25">
      <c r="A563" s="48" t="e" cm="1">
        <f t="array" ref="A563">_xlfn.XLOOKUP(Tableau210[[#This Row],[NOM]]&amp;Tableau210[[#This Row],[REPERE BUTA]],[6]!Tableau16[POSTE TECHNIQUE]&amp;[6]!Tableau16[Repere ADM],[6]!Tableau16[NUMERO CLIENT])</f>
        <v>#N/A</v>
      </c>
      <c r="B563" s="48" t="e" cm="1">
        <f t="array" ref="B563">_xlfn.XLOOKUP(Tableau210[[#This Row],[NOM]]&amp;Tableau210[[#This Row],[REPERE BUTA]],[6]!Tableau16[POSTE TECHNIQUE]&amp;[6]!Tableau16[Repere REF],[6]!Tableau16[NUMERO CLIENT])</f>
        <v>#N/A</v>
      </c>
      <c r="C563" s="48" cm="1">
        <f t="array" ref="C563">_xlfn.XLOOKUP(Tableau210[[#This Row],[NOM]]&amp;Tableau210[[#This Row],[Repere Ubleam]],[7]Sheet1!$C$2:$C$2995&amp;[7]Sheet1!$I$2:$I$2995,[7]Sheet1!$A$2:$A$2995)</f>
        <v>536</v>
      </c>
      <c r="D563" s="48" t="str">
        <f>C563&amp;""</f>
        <v>536</v>
      </c>
      <c r="E563" s="48" t="e">
        <v>#N/A</v>
      </c>
      <c r="F563" s="48" t="e">
        <v>#N/A</v>
      </c>
      <c r="G563" s="190" t="s">
        <v>1446</v>
      </c>
      <c r="H563" s="158" t="s">
        <v>1067</v>
      </c>
      <c r="I563" s="158" t="s">
        <v>80</v>
      </c>
      <c r="J563" s="158" t="s">
        <v>1071</v>
      </c>
      <c r="K563" s="158" t="str">
        <f>_xlfn.XLOOKUP(Tableau210[[#This Row],[NOM]],[8]LUT!$I$5:$I$301,[8]LUT!$N$5:$N$301)</f>
        <v xml:space="preserve">Echangeur </v>
      </c>
      <c r="L563" s="119" t="s">
        <v>70</v>
      </c>
      <c r="M563" s="119"/>
      <c r="N563" s="119" t="s">
        <v>70</v>
      </c>
      <c r="O563" s="119"/>
      <c r="P563" s="119"/>
      <c r="Q563" s="119"/>
      <c r="R563" s="119"/>
      <c r="S563" s="119"/>
      <c r="T563" s="119"/>
      <c r="U563" s="119"/>
      <c r="V563" s="119"/>
      <c r="W563" s="148" t="s">
        <v>1118</v>
      </c>
      <c r="X563" s="207" cm="1">
        <f t="array" ref="X5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6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63" s="148" t="s">
        <v>3424</v>
      </c>
      <c r="AA563" s="207" cm="1">
        <f t="array" ref="AA5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6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63" s="48"/>
      <c r="AD563" s="117" t="s">
        <v>2233</v>
      </c>
      <c r="AE563" s="119"/>
      <c r="AF563" s="181">
        <f>IFERROR(VLOOKUP(Tableau210[[#This Row],[OPERATION]],Tableau4[],5,FALSE),"")</f>
        <v>0</v>
      </c>
      <c r="AG563" s="178" cm="1">
        <f t="array" ref="AG563">IFERROR(
   SUM(
      _xlfn._xlws.FILTER(
         Tableau3[JP],
         (Tableau3[ITEM]=Tableau210[[#This Row],[NOM]])*
         (Tableau3[Rep.]=Tableau210[[#This Row],[REPERE BUTA]])
      )
   ),
0)</f>
        <v>0</v>
      </c>
      <c r="AH563" s="181">
        <f>IFERROR(VLOOKUP(Tableau210[[#This Row],[OPERATION]],Tableau4[],4,FALSE),"")</f>
        <v>0</v>
      </c>
      <c r="AI563" s="178" cm="1">
        <f t="array" ref="AI563">IFERROR(
   SUM(
      _xlfn._xlws.FILTER(
         Tableau3[BP],
         (Tableau3[ITEM]=Tableau210[[#This Row],[NOM]])*
         (Tableau3[Rep.]=Tableau210[[#This Row],[REPERE BUTA]])
      )
   ),
0)</f>
        <v>0</v>
      </c>
      <c r="AJ563" s="181" t="str">
        <f>IF(Tableau210[[#This Row],[NB JP EMIS]]=1,"1 JP","") &amp; IF(Tableau210[[#This Row],[NB BP EMIS]]=1," 1 BP","")</f>
        <v/>
      </c>
      <c r="AK563" s="178" t="str">
        <f>IF(Tableau210[[#This Row],[NB JP BUTA]]=1,"1 JP","") &amp; IF(Tableau210[[#This Row],[Nb BP BUTA]]=1," 1 BP","") &amp; IF(Tableau210[[#This Row],[Nb BP BUTA]]=2," 2 BP","")</f>
        <v/>
      </c>
      <c r="AL563" s="117" t="s">
        <v>103</v>
      </c>
      <c r="AM563" s="117" t="str">
        <f>IFERROR(+VLOOKUP(AY563,Tiges!$G$4:$I$569,3,FALSE),"")</f>
        <v/>
      </c>
      <c r="AN563" s="48"/>
      <c r="AO563" s="117">
        <v>36</v>
      </c>
      <c r="AP563" s="177" cm="1">
        <f t="array" ref="AP5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36</v>
      </c>
      <c r="AR563" s="117" t="s">
        <v>2302</v>
      </c>
      <c r="AS563" s="177" cm="1">
        <f t="array" ref="AS5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6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M20x150</v>
      </c>
      <c r="AU563" s="117" t="s">
        <v>2277</v>
      </c>
      <c r="AV563" s="177" t="str" cm="1">
        <f t="array" ref="AV5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63" s="117"/>
      <c r="AY563" s="117" t="str" cm="1">
        <f t="array" ref="AY563">IFERROR(_xlfn.XLOOKUP(Tableau210[[#This Row],[DN DONNEES BUTA ]]&amp;Tableau210[[#This Row],[PN DONNEES BUTA]],Tiges!$B$4:$B$79&amp;Tiges!$C$4:$C$79,Tiges!$G$4:$G$79),"")</f>
        <v/>
      </c>
      <c r="AZ563" s="117"/>
      <c r="BA563" s="117" t="str" cm="1">
        <f t="array" ref="BA563">IFERROR(_xlfn.XLOOKUP(Tableau210[[#This Row],[DN DONNEES BUTA ]]&amp;Tableau210[[#This Row],[PN DONNEES BUTA]],Tiges!$B$4:$B$79&amp;Tiges!$C$4:$C$79,Tiges!$H$4:$H$79),"")</f>
        <v/>
      </c>
      <c r="BB563" s="117"/>
      <c r="BC563" s="182">
        <f>IFERROR(VLOOKUP(Tableau210[[#This Row],[OPERATION]],Tableau4[],2,FALSE),"")</f>
        <v>0</v>
      </c>
      <c r="BD563" s="177" cm="1">
        <f t="array" ref="BD563">IFERROR(
   SUM(
      _xlfn._xlws.FILTER(
         Tableau3[Nb Platinage Joint],
         (Tableau3[ITEM]=Tableau210[[#This Row],[NOM]])*
         (Tableau3[Rep.]=Tableau210[[#This Row],[REPERE BUTA]])
      )
   ),
0)</f>
        <v>0</v>
      </c>
      <c r="BE563" s="182">
        <f>IFERROR(VLOOKUP(Tableau210[[#This Row],[OPERATION]],Tableau4[],3,FALSE),"")</f>
        <v>1</v>
      </c>
      <c r="BF563" s="177" cm="1">
        <f t="array" ref="BF563">IFERROR(
   SUM(
      _xlfn._xlws.FILTER(
         Tableau3[Joint Définitif Nb],
         (Tableau3[ITEM]=Tableau210[[#This Row],[NOM]])*
         (Tableau3[Rep.]=Tableau210[[#This Row],[REPERE BUTA]])
      )
   ),
0)</f>
        <v>0</v>
      </c>
      <c r="BG563" s="117" t="s">
        <v>3430</v>
      </c>
      <c r="BH563" s="177" t="str" cm="1">
        <f t="array" ref="BH5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G ?</v>
      </c>
      <c r="BJ563" s="117" t="s">
        <v>2268</v>
      </c>
      <c r="BK563" s="117" t="s">
        <v>2269</v>
      </c>
      <c r="BL563" s="167" t="s">
        <v>2457</v>
      </c>
      <c r="BM563" s="167"/>
      <c r="BN563" s="117"/>
      <c r="BO563" s="117"/>
      <c r="BP563" s="158"/>
      <c r="BQ563" s="158"/>
      <c r="BR563" s="158"/>
      <c r="BS563" s="48"/>
      <c r="BT563" s="48"/>
      <c r="BU563" s="48"/>
      <c r="BV563" s="48"/>
      <c r="BW563" s="48"/>
      <c r="BX563" s="48"/>
    </row>
    <row r="564" spans="1:76" s="154" customFormat="1" ht="15.75" hidden="1" x14ac:dyDescent="0.25">
      <c r="A564" s="48" t="e" cm="1">
        <f t="array" ref="A564">_xlfn.XLOOKUP(Tableau210[[#This Row],[NOM]]&amp;Tableau210[[#This Row],[REPERE BUTA]],[6]!Tableau16[POSTE TECHNIQUE]&amp;[6]!Tableau16[Repere ADM],[6]!Tableau16[NUMERO CLIENT])</f>
        <v>#N/A</v>
      </c>
      <c r="B564" s="48" t="e" cm="1">
        <f t="array" ref="B564">_xlfn.XLOOKUP(Tableau210[[#This Row],[NOM]]&amp;Tableau210[[#This Row],[REPERE BUTA]],[6]!Tableau16[POSTE TECHNIQUE]&amp;[6]!Tableau16[Repere REF],[6]!Tableau16[NUMERO CLIENT])</f>
        <v>#N/A</v>
      </c>
      <c r="C564" s="48" cm="1">
        <f t="array" ref="C564">_xlfn.XLOOKUP(Tableau210[[#This Row],[NOM]]&amp;Tableau210[[#This Row],[Repere Ubleam]],[7]Sheet1!$C$2:$C$2995&amp;[7]Sheet1!$I$2:$I$2995,[7]Sheet1!$A$2:$A$2995)</f>
        <v>537</v>
      </c>
      <c r="D564" s="48" t="str">
        <f>C564&amp;""</f>
        <v>537</v>
      </c>
      <c r="E564" s="48" t="e">
        <v>#N/A</v>
      </c>
      <c r="F564" s="48" t="e">
        <v>#N/A</v>
      </c>
      <c r="G564" s="168" t="s">
        <v>1446</v>
      </c>
      <c r="H564" s="161" t="s">
        <v>1067</v>
      </c>
      <c r="I564" s="161" t="s">
        <v>80</v>
      </c>
      <c r="J564" s="161" t="s">
        <v>1071</v>
      </c>
      <c r="K564" s="161" t="str">
        <f>_xlfn.XLOOKUP(Tableau210[[#This Row],[NOM]],[8]LUT!$I$5:$I$301,[8]LUT!$N$5:$N$301)</f>
        <v xml:space="preserve">Echangeur </v>
      </c>
      <c r="L564" s="150" t="s">
        <v>76</v>
      </c>
      <c r="M564" s="150"/>
      <c r="N564" s="150" t="s">
        <v>76</v>
      </c>
      <c r="O564" s="150"/>
      <c r="P564" s="150"/>
      <c r="Q564" s="150"/>
      <c r="R564" s="150"/>
      <c r="S564" s="150"/>
      <c r="T564" s="150"/>
      <c r="U564" s="150"/>
      <c r="V564" s="150"/>
      <c r="W564" s="151" t="s">
        <v>2291</v>
      </c>
      <c r="X564" s="151" cm="1">
        <f t="array" ref="X5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6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64" s="151" t="s">
        <v>3424</v>
      </c>
      <c r="AA564" s="151" cm="1">
        <f t="array" ref="AA5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6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64" s="152"/>
      <c r="AD564" s="153" t="s">
        <v>2246</v>
      </c>
      <c r="AE564" s="150"/>
      <c r="AF564" s="150">
        <f>IFERROR(VLOOKUP(Tableau210[[#This Row],[OPERATION]],Tableau4[],5,FALSE),"")</f>
        <v>0</v>
      </c>
      <c r="AG564" s="150" cm="1">
        <f t="array" ref="AG564">IFERROR(
   SUM(
      _xlfn._xlws.FILTER(
         Tableau3[JP],
         (Tableau3[ITEM]=Tableau210[[#This Row],[NOM]])*
         (Tableau3[Rep.]=Tableau210[[#This Row],[REPERE BUTA]])
      )
   ),
0)</f>
        <v>0</v>
      </c>
      <c r="AH564" s="181">
        <f>IFERROR(VLOOKUP(Tableau210[[#This Row],[OPERATION]],Tableau4[],4,FALSE),"")</f>
        <v>0</v>
      </c>
      <c r="AI564" s="150" cm="1">
        <f t="array" ref="AI564">IFERROR(
   SUM(
      _xlfn._xlws.FILTER(
         Tableau3[BP],
         (Tableau3[ITEM]=Tableau210[[#This Row],[NOM]])*
         (Tableau3[Rep.]=Tableau210[[#This Row],[REPERE BUTA]])
      )
   ),
0)</f>
        <v>0</v>
      </c>
      <c r="AJ564" s="150" t="str">
        <f>IF(Tableau210[[#This Row],[NB JP EMIS]]=1,"1 JP","") &amp; IF(Tableau210[[#This Row],[NB BP EMIS]]=1," 1 BP","")</f>
        <v/>
      </c>
      <c r="AK564" s="150" t="str">
        <f>IF(Tableau210[[#This Row],[NB JP BUTA]]=1,"1 JP","") &amp; IF(Tableau210[[#This Row],[Nb BP BUTA]]=1," 1 BP","") &amp; IF(Tableau210[[#This Row],[Nb BP BUTA]]=2," 2 BP","")</f>
        <v/>
      </c>
      <c r="AL564" s="153" t="s">
        <v>103</v>
      </c>
      <c r="AM564" s="153">
        <f>IFERROR(+VLOOKUP(AY564,Tiges!$G$4:$I$569,3,FALSE),"")</f>
        <v>27</v>
      </c>
      <c r="AN564" s="152"/>
      <c r="AO564" s="151" t="s">
        <v>3424</v>
      </c>
      <c r="AP564" s="153" cm="1">
        <f t="array" ref="AP5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6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64" s="151" t="s">
        <v>3424</v>
      </c>
      <c r="AS564" s="153" t="str" cm="1">
        <f t="array" ref="AS5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6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564" s="151" t="s">
        <v>3424</v>
      </c>
      <c r="AV564" s="153" t="str" cm="1">
        <f t="array" ref="AV5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6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64" s="153"/>
      <c r="AY564" s="153" cm="1">
        <f t="array" ref="AY564">IFERROR(_xlfn.XLOOKUP(Tableau210[[#This Row],[DN DONNEES BUTA ]]&amp;Tableau210[[#This Row],[PN DONNEES BUTA]],Tiges!$B$4:$B$79&amp;Tiges!$C$4:$C$79,Tiges!$G$4:$G$79),"")</f>
        <v>16</v>
      </c>
      <c r="AZ564" s="153"/>
      <c r="BA564" s="153" cm="1">
        <f t="array" ref="BA564">IFERROR(_xlfn.XLOOKUP(Tableau210[[#This Row],[DN DONNEES BUTA ]]&amp;Tableau210[[#This Row],[PN DONNEES BUTA]],Tiges!$B$4:$B$79&amp;Tiges!$C$4:$C$79,Tiges!$H$4:$H$79),"")</f>
        <v>90</v>
      </c>
      <c r="BB564" s="153"/>
      <c r="BC564" s="153">
        <f>IFERROR(VLOOKUP(Tableau210[[#This Row],[OPERATION]],Tableau4[],2,FALSE),"")</f>
        <v>0</v>
      </c>
      <c r="BD564" s="153" cm="1">
        <f t="array" ref="BD564">IFERROR(
   SUM(
      _xlfn._xlws.FILTER(
         Tableau3[Nb Platinage Joint],
         (Tableau3[ITEM]=Tableau210[[#This Row],[NOM]])*
         (Tableau3[Rep.]=Tableau210[[#This Row],[REPERE BUTA]])
      )
   ),
0)</f>
        <v>0</v>
      </c>
      <c r="BE564" s="153">
        <f>IFERROR(VLOOKUP(Tableau210[[#This Row],[OPERATION]],Tableau4[],3,FALSE),"")</f>
        <v>2</v>
      </c>
      <c r="BF564" s="153" cm="1">
        <f t="array" ref="BF564">IFERROR(
   SUM(
      _xlfn._xlws.FILTER(
         Tableau3[Joint Définitif Nb],
         (Tableau3[ITEM]=Tableau210[[#This Row],[NOM]])*
         (Tableau3[Rep.]=Tableau210[[#This Row],[REPERE BUTA]])
      )
   ),
0)</f>
        <v>1</v>
      </c>
      <c r="BG564" s="151" t="s">
        <v>3424</v>
      </c>
      <c r="BH564" s="153" t="str" cm="1">
        <f t="array" ref="BH5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64" s="153" t="s">
        <v>129</v>
      </c>
      <c r="BJ564" s="151" t="s">
        <v>3424</v>
      </c>
      <c r="BK564" s="151" t="s">
        <v>3424</v>
      </c>
      <c r="BL564" s="153" t="s">
        <v>2483</v>
      </c>
      <c r="BM564" s="153"/>
      <c r="BN564" s="153"/>
      <c r="BO564" s="153"/>
      <c r="BP564" s="161"/>
      <c r="BQ564" s="161"/>
      <c r="BR564" s="161"/>
      <c r="BS564" s="152"/>
      <c r="BT564" s="152"/>
      <c r="BU564" s="152"/>
      <c r="BV564" s="152"/>
      <c r="BW564" s="152"/>
      <c r="BX564" s="152"/>
    </row>
    <row r="565" spans="1:76" ht="15.75" hidden="1" x14ac:dyDescent="0.25">
      <c r="A565" s="48" t="e" cm="1">
        <f t="array" ref="A565">_xlfn.XLOOKUP(Tableau210[[#This Row],[NOM]]&amp;Tableau210[[#This Row],[REPERE BUTA]],[6]!Tableau16[POSTE TECHNIQUE]&amp;[6]!Tableau16[Repere ADM],[6]!Tableau16[NUMERO CLIENT])</f>
        <v>#N/A</v>
      </c>
      <c r="B565" s="48" t="str" cm="1">
        <f t="array" ref="B565">_xlfn.XLOOKUP(Tableau210[[#This Row],[NOM]]&amp;Tableau210[[#This Row],[REPERE BUTA]],[6]!Tableau16[POSTE TECHNIQUE]&amp;[6]!Tableau16[Repere REF],[6]!Tableau16[NUMERO CLIENT])</f>
        <v>S2-S54400TV</v>
      </c>
      <c r="C565" s="48" cm="1">
        <f t="array" ref="C565">_xlfn.XLOOKUP(Tableau210[[#This Row],[NOM]]&amp;Tableau210[[#This Row],[Repere Ubleam]],[7]Sheet1!$C$2:$C$2995&amp;[7]Sheet1!$I$2:$I$2995,[7]Sheet1!$A$2:$A$2995)</f>
        <v>1177</v>
      </c>
      <c r="D565" s="48" t="str">
        <f>C565&amp;""</f>
        <v>1177</v>
      </c>
      <c r="E565" s="48" t="s">
        <v>2577</v>
      </c>
      <c r="F565" s="48" t="s">
        <v>894</v>
      </c>
      <c r="G565" s="176" t="s">
        <v>1875</v>
      </c>
      <c r="H565" s="158" t="s">
        <v>1067</v>
      </c>
      <c r="I565" s="158" t="s">
        <v>91</v>
      </c>
      <c r="J565" s="158" t="s">
        <v>2057</v>
      </c>
      <c r="K565" s="158" t="str">
        <f>_xlfn.XLOOKUP(Tableau210[[#This Row],[NOM]],[8]LUT!$I$5:$I$301,[8]LUT!$N$5:$N$301)</f>
        <v>Vanne auto</v>
      </c>
      <c r="L565" s="119" t="s">
        <v>83</v>
      </c>
      <c r="M565" s="119"/>
      <c r="N565" s="119" t="s">
        <v>83</v>
      </c>
      <c r="O565" s="119"/>
      <c r="P565" s="119"/>
      <c r="Q565" s="119"/>
      <c r="R565" s="119"/>
      <c r="S565" s="119"/>
      <c r="T565" s="119"/>
      <c r="U565" s="119"/>
      <c r="V565" s="119"/>
      <c r="W565" s="148" cm="1">
        <f t="array" ref="W565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565" s="207" cm="1">
        <f t="array" ref="X5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56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65" s="148" cm="1">
        <f t="array" ref="Z565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565" s="207" cm="1">
        <f t="array" ref="AA5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6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65" s="48"/>
      <c r="AD565" s="117" t="s">
        <v>2197</v>
      </c>
      <c r="AE565" s="119"/>
      <c r="AF565" s="181">
        <f>IFERROR(VLOOKUP(Tableau210[[#This Row],[OPERATION]],Tableau4[],5,FALSE),"")</f>
        <v>0</v>
      </c>
      <c r="AG565" s="178" cm="1">
        <f t="array" ref="AG565">IFERROR(
   SUM(
      _xlfn._xlws.FILTER(
         Tableau3[JP],
         (Tableau3[ITEM]=Tableau210[[#This Row],[NOM]])*
         (Tableau3[Rep.]=Tableau210[[#This Row],[REPERE BUTA]])
      )
   ),
0)</f>
        <v>0</v>
      </c>
      <c r="AH565" s="181">
        <f>IFERROR(VLOOKUP(Tableau210[[#This Row],[OPERATION]],Tableau4[],4,FALSE),"")</f>
        <v>1</v>
      </c>
      <c r="AI565" s="178" cm="1">
        <f t="array" ref="AI565">IFERROR(
   SUM(
      _xlfn._xlws.FILTER(
         Tableau3[BP],
         (Tableau3[ITEM]=Tableau210[[#This Row],[NOM]])*
         (Tableau3[Rep.]=Tableau210[[#This Row],[REPERE BUTA]])
      )
   ),
0)</f>
        <v>1</v>
      </c>
      <c r="AJ565" s="181" t="str">
        <f>IF(Tableau210[[#This Row],[NB JP EMIS]]=1,"1 JP","") &amp; IF(Tableau210[[#This Row],[NB BP EMIS]]=1," 1 BP","")</f>
        <v xml:space="preserve"> 1 BP</v>
      </c>
      <c r="AK565" s="178" t="str">
        <f>IF(Tableau210[[#This Row],[NB JP BUTA]]=1,"1 JP","") &amp; IF(Tableau210[[#This Row],[Nb BP BUTA]]=1," 1 BP","") &amp; IF(Tableau210[[#This Row],[Nb BP BUTA]]=2," 2 BP","")</f>
        <v xml:space="preserve"> 1 BP</v>
      </c>
      <c r="AL565" s="117" t="s">
        <v>103</v>
      </c>
      <c r="AM565" s="117">
        <f>IFERROR(+VLOOKUP(AY565,Tiges!$G$4:$I$569,3,FALSE),"")</f>
        <v>32</v>
      </c>
      <c r="AN565" s="48"/>
      <c r="AO565" s="117">
        <v>8</v>
      </c>
      <c r="AP565" s="177" cm="1">
        <f t="array" ref="AP5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5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65" s="117" t="s">
        <v>2282</v>
      </c>
      <c r="AS565" s="177" t="str" cm="1">
        <f t="array" ref="AS5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5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565" s="117" t="s">
        <v>1115</v>
      </c>
      <c r="AV565" s="177" t="str" cm="1">
        <f t="array" ref="AV5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6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65" s="117"/>
      <c r="AY565" s="117" cm="1">
        <f t="array" ref="AY565">IFERROR(_xlfn.XLOOKUP(Tableau210[[#This Row],[DN DONNEES BUTA ]]&amp;Tableau210[[#This Row],[PN DONNEES BUTA]],Tiges!$B$4:$B$79&amp;Tiges!$C$4:$C$79,Tiges!$G$4:$G$79),"")</f>
        <v>20</v>
      </c>
      <c r="AZ565" s="117"/>
      <c r="BA565" s="117" cm="1">
        <f t="array" ref="BA565">IFERROR(_xlfn.XLOOKUP(Tableau210[[#This Row],[DN DONNEES BUTA ]]&amp;Tableau210[[#This Row],[PN DONNEES BUTA]],Tiges!$B$4:$B$79&amp;Tiges!$C$4:$C$79,Tiges!$H$4:$H$79),"")</f>
        <v>130</v>
      </c>
      <c r="BB565" s="117"/>
      <c r="BC565" s="182">
        <f>IFERROR(VLOOKUP(Tableau210[[#This Row],[OPERATION]],Tableau4[],2,FALSE),"")</f>
        <v>1</v>
      </c>
      <c r="BD565" s="177" cm="1">
        <f t="array" ref="BD565">IFERROR(
   SUM(
      _xlfn._xlws.FILTER(
         Tableau3[Nb Platinage Joint],
         (Tableau3[ITEM]=Tableau210[[#This Row],[NOM]])*
         (Tableau3[Rep.]=Tableau210[[#This Row],[REPERE BUTA]])
      )
   ),
0)</f>
        <v>1</v>
      </c>
      <c r="BE565" s="182">
        <f>IFERROR(VLOOKUP(Tableau210[[#This Row],[OPERATION]],Tableau4[],3,FALSE),"")</f>
        <v>1</v>
      </c>
      <c r="BF565" s="177" cm="1">
        <f t="array" ref="BF565">IFERROR(
   SUM(
      _xlfn._xlws.FILTER(
         Tableau3[Joint Définitif Nb],
         (Tableau3[ITEM]=Tableau210[[#This Row],[NOM]])*
         (Tableau3[Rep.]=Tableau210[[#This Row],[REPERE BUTA]])
      )
   ),
0)</f>
        <v>1</v>
      </c>
      <c r="BG565" s="117" t="s">
        <v>129</v>
      </c>
      <c r="BH565" s="177" t="str" cm="1">
        <f t="array" ref="BH5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6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65" s="117"/>
      <c r="BK565" s="117" t="s">
        <v>37</v>
      </c>
      <c r="BL565" s="167" t="s">
        <v>2380</v>
      </c>
      <c r="BM565" s="117"/>
      <c r="BN565" s="117"/>
      <c r="BO565" s="117"/>
      <c r="BP565" s="118"/>
      <c r="BQ565" s="159"/>
      <c r="BR565" s="158"/>
      <c r="BS565" s="48"/>
      <c r="BT565" s="48"/>
      <c r="BU565" s="48"/>
      <c r="BV565" s="48"/>
      <c r="BW565" s="48"/>
      <c r="BX565" s="48"/>
    </row>
    <row r="566" spans="1:76" ht="15.75" hidden="1" x14ac:dyDescent="0.25">
      <c r="A566" s="48" t="str" cm="1">
        <f t="array" ref="A566">_xlfn.XLOOKUP(Tableau210[[#This Row],[NOM]]&amp;Tableau210[[#This Row],[REPERE BUTA]],[6]!Tableau16[POSTE TECHNIQUE]&amp;[6]!Tableau16[Repere ADM],[6]!Tableau16[NUMERO CLIENT])</f>
        <v>S2-S5500HSV</v>
      </c>
      <c r="B566" s="48" t="str" cm="1">
        <f t="array" ref="B566">_xlfn.XLOOKUP(Tableau210[[#This Row],[NOM]]&amp;Tableau210[[#This Row],[REPERE BUTA]],[6]!Tableau16[POSTE TECHNIQUE]&amp;[6]!Tableau16[Repere REF],[6]!Tableau16[NUMERO CLIENT])</f>
        <v>S2-S5500HSV</v>
      </c>
      <c r="C566" s="48" cm="1">
        <f t="array" ref="C566">_xlfn.XLOOKUP(Tableau210[[#This Row],[NOM]]&amp;Tableau210[[#This Row],[Repere Ubleam]],[7]Sheet1!$C$2:$C$2995&amp;[7]Sheet1!$I$2:$I$2995,[7]Sheet1!$A$2:$A$2995)</f>
        <v>1178</v>
      </c>
      <c r="D566" s="48" t="str">
        <f>C566&amp;""</f>
        <v>1178</v>
      </c>
      <c r="E566" s="48" t="s">
        <v>2553</v>
      </c>
      <c r="F566" s="48" t="s">
        <v>897</v>
      </c>
      <c r="G566" s="176" t="s">
        <v>1877</v>
      </c>
      <c r="H566" s="158" t="s">
        <v>1067</v>
      </c>
      <c r="I566" s="158" t="s">
        <v>91</v>
      </c>
      <c r="J566" s="158" t="s">
        <v>2057</v>
      </c>
      <c r="K566" s="158" t="str">
        <f>_xlfn.XLOOKUP(Tableau210[[#This Row],[NOM]],[8]LUT!$I$5:$I$301,[8]LUT!$N$5:$N$301)</f>
        <v>Vanne auto</v>
      </c>
      <c r="L566" s="119" t="s">
        <v>73</v>
      </c>
      <c r="M566" s="119" t="s">
        <v>1368</v>
      </c>
      <c r="N566" s="119" t="s">
        <v>1368</v>
      </c>
      <c r="O566" s="119"/>
      <c r="P566" s="119"/>
      <c r="Q566" s="119"/>
      <c r="R566" s="119"/>
      <c r="S566" s="119"/>
      <c r="T566" s="119"/>
      <c r="U566" s="119"/>
      <c r="V566" s="119"/>
      <c r="W566" s="148" cm="1">
        <f t="array" ref="W56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66" s="207" cm="1">
        <f t="array" ref="X5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6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66" s="148" cm="1">
        <f t="array" ref="Z56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66" s="207" cm="1">
        <f t="array" ref="AA5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66" s="48"/>
      <c r="AD566" s="117" t="s">
        <v>2196</v>
      </c>
      <c r="AE566" s="119"/>
      <c r="AF566" s="181">
        <f>IFERROR(VLOOKUP(Tableau210[[#This Row],[OPERATION]],Tableau4[],5,FALSE),"")</f>
        <v>0</v>
      </c>
      <c r="AG566" s="178" cm="1">
        <f t="array" ref="AG566">IFERROR(
   SUM(
      _xlfn._xlws.FILTER(
         Tableau3[JP],
         (Tableau3[ITEM]=Tableau210[[#This Row],[NOM]])*
         (Tableau3[Rep.]=Tableau210[[#This Row],[REPERE BUTA]])
      )
   ),
0)</f>
        <v>0</v>
      </c>
      <c r="AH566" s="181">
        <f>IFERROR(VLOOKUP(Tableau210[[#This Row],[OPERATION]],Tableau4[],4,FALSE),"")</f>
        <v>0</v>
      </c>
      <c r="AI566" s="178" cm="1">
        <f t="array" ref="AI566">IFERROR(
   SUM(
      _xlfn._xlws.FILTER(
         Tableau3[BP],
         (Tableau3[ITEM]=Tableau210[[#This Row],[NOM]])*
         (Tableau3[Rep.]=Tableau210[[#This Row],[REPERE BUTA]])
      )
   ),
0)</f>
        <v>0</v>
      </c>
      <c r="AJ566" s="181" t="str">
        <f>IF(Tableau210[[#This Row],[NB JP EMIS]]=1,"1 JP","") &amp; IF(Tableau210[[#This Row],[NB BP EMIS]]=1," 1 BP","")</f>
        <v/>
      </c>
      <c r="AK566" s="178" t="str">
        <f>IF(Tableau210[[#This Row],[NB JP BUTA]]=1,"1 JP","") &amp; IF(Tableau210[[#This Row],[Nb BP BUTA]]=1," 1 BP","") &amp; IF(Tableau210[[#This Row],[Nb BP BUTA]]=2," 2 BP","")</f>
        <v/>
      </c>
      <c r="AL566" s="117" t="s">
        <v>103</v>
      </c>
      <c r="AM566" s="117">
        <f>IFERROR(+VLOOKUP(AY566,Tiges!$G$4:$I$569,3,FALSE),"")</f>
        <v>27</v>
      </c>
      <c r="AN566" s="48"/>
      <c r="AO566" s="117" t="s">
        <v>3424</v>
      </c>
      <c r="AP566" s="177" cm="1">
        <f t="array" ref="AP5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66" s="117" t="s">
        <v>3424</v>
      </c>
      <c r="AS566" s="177" t="str" cm="1">
        <f t="array" ref="AS5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M16x110</v>
      </c>
      <c r="AT5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566" s="117" t="s">
        <v>3424</v>
      </c>
      <c r="AV566" s="177" t="str" cm="1">
        <f t="array" ref="AV5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66" s="117"/>
      <c r="AY566" s="117" cm="1">
        <f t="array" ref="AY566">IFERROR(_xlfn.XLOOKUP(Tableau210[[#This Row],[DN DONNEES BUTA ]]&amp;Tableau210[[#This Row],[PN DONNEES BUTA]],Tiges!$B$4:$B$79&amp;Tiges!$C$4:$C$79,Tiges!$G$4:$G$79),"")</f>
        <v>16</v>
      </c>
      <c r="AZ566" s="117"/>
      <c r="BA566" s="117" cm="1">
        <f t="array" ref="BA566">IFERROR(_xlfn.XLOOKUP(Tableau210[[#This Row],[DN DONNEES BUTA ]]&amp;Tableau210[[#This Row],[PN DONNEES BUTA]],Tiges!$B$4:$B$79&amp;Tiges!$C$4:$C$79,Tiges!$H$4:$H$79),"")</f>
        <v>90</v>
      </c>
      <c r="BB566" s="117"/>
      <c r="BC566" s="182">
        <f>IFERROR(VLOOKUP(Tableau210[[#This Row],[OPERATION]],Tableau4[],2,FALSE),"")</f>
        <v>0</v>
      </c>
      <c r="BD566" s="177" cm="1">
        <f t="array" ref="BD566">IFERROR(
   SUM(
      _xlfn._xlws.FILTER(
         Tableau3[Nb Platinage Joint],
         (Tableau3[ITEM]=Tableau210[[#This Row],[NOM]])*
         (Tableau3[Rep.]=Tableau210[[#This Row],[REPERE BUTA]])
      )
   ),
0)</f>
        <v>0</v>
      </c>
      <c r="BE566" s="182">
        <f>IFERROR(VLOOKUP(Tableau210[[#This Row],[OPERATION]],Tableau4[],3,FALSE),"")</f>
        <v>1</v>
      </c>
      <c r="BF566" s="177" cm="1">
        <f t="array" ref="BF566">IFERROR(
   SUM(
      _xlfn._xlws.FILTER(
         Tableau3[Joint Définitif Nb],
         (Tableau3[ITEM]=Tableau210[[#This Row],[NOM]])*
         (Tableau3[Rep.]=Tableau210[[#This Row],[REPERE BUTA]])
      )
   ),
0)</f>
        <v>2</v>
      </c>
      <c r="BG566" s="117" t="s">
        <v>3424</v>
      </c>
      <c r="BH566" s="177" t="str" cm="1">
        <f t="array" ref="BH5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5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566" s="117"/>
      <c r="BK566" s="117" t="s">
        <v>3424</v>
      </c>
      <c r="BL566" s="167" t="s">
        <v>2380</v>
      </c>
      <c r="BM566" s="117"/>
      <c r="BN566" s="117"/>
      <c r="BO566" s="117"/>
      <c r="BP566" s="118"/>
      <c r="BQ566" s="159"/>
      <c r="BR566" s="158"/>
      <c r="BS566" s="48"/>
      <c r="BT566" s="48"/>
      <c r="BU566" s="48"/>
      <c r="BV566" s="48"/>
      <c r="BW566" s="48"/>
      <c r="BX566" s="48"/>
    </row>
    <row r="567" spans="1:76" ht="15.75" hidden="1" x14ac:dyDescent="0.25">
      <c r="A567" s="48" t="e" cm="1">
        <f t="array" ref="A567">_xlfn.XLOOKUP(Tableau210[[#This Row],[NOM]]&amp;Tableau210[[#This Row],[REPERE BUTA]],[6]!Tableau16[POSTE TECHNIQUE]&amp;[6]!Tableau16[Repere ADM],[6]!Tableau16[NUMERO CLIENT])</f>
        <v>#N/A</v>
      </c>
      <c r="B567" s="48" t="e" cm="1">
        <f t="array" ref="B567">_xlfn.XLOOKUP(Tableau210[[#This Row],[NOM]]&amp;Tableau210[[#This Row],[REPERE BUTA]],[6]!Tableau16[POSTE TECHNIQUE]&amp;[6]!Tableau16[Repere REF],[6]!Tableau16[NUMERO CLIENT])</f>
        <v>#N/A</v>
      </c>
      <c r="C567" s="48" cm="1">
        <f t="array" ref="C567">_xlfn.XLOOKUP(Tableau210[[#This Row],[NOM]]&amp;Tableau210[[#This Row],[Repere Ubleam]],[7]Sheet1!$C$2:$C$2995&amp;[7]Sheet1!$I$2:$I$2995,[7]Sheet1!$A$2:$A$2995)</f>
        <v>540</v>
      </c>
      <c r="D567" s="48" t="str">
        <f>C567&amp;""</f>
        <v>540</v>
      </c>
      <c r="E567" s="48" t="e">
        <v>#N/A</v>
      </c>
      <c r="F567" s="48" t="e">
        <v>#N/A</v>
      </c>
      <c r="G567" s="190" t="s">
        <v>1446</v>
      </c>
      <c r="H567" s="158" t="s">
        <v>1067</v>
      </c>
      <c r="I567" s="158" t="s">
        <v>80</v>
      </c>
      <c r="J567" s="158" t="s">
        <v>1071</v>
      </c>
      <c r="K567" s="158" t="str">
        <f>_xlfn.XLOOKUP(Tableau210[[#This Row],[NOM]],[8]LUT!$I$5:$I$301,[8]LUT!$N$5:$N$301)</f>
        <v xml:space="preserve">Echangeur </v>
      </c>
      <c r="L567" s="119" t="s">
        <v>112</v>
      </c>
      <c r="M567" s="119"/>
      <c r="N567" s="119" t="s">
        <v>112</v>
      </c>
      <c r="O567" s="119"/>
      <c r="P567" s="119"/>
      <c r="Q567" s="119"/>
      <c r="R567" s="119"/>
      <c r="S567" s="119"/>
      <c r="T567" s="119"/>
      <c r="U567" s="119"/>
      <c r="V567" s="119"/>
      <c r="W567" s="148">
        <v>150</v>
      </c>
      <c r="X567" s="207" cm="1">
        <f t="array" ref="X5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56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67" s="148">
        <v>50</v>
      </c>
      <c r="AA567" s="207" cm="1">
        <f t="array" ref="AA5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6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67" s="48"/>
      <c r="AD567" s="117" t="s">
        <v>2197</v>
      </c>
      <c r="AE567" s="119"/>
      <c r="AF567" s="181">
        <f>IFERROR(VLOOKUP(Tableau210[[#This Row],[OPERATION]],Tableau4[],5,FALSE),"")</f>
        <v>0</v>
      </c>
      <c r="AG567" s="178" cm="1">
        <f t="array" ref="AG567">IFERROR(
   SUM(
      _xlfn._xlws.FILTER(
         Tableau3[JP],
         (Tableau3[ITEM]=Tableau210[[#This Row],[NOM]])*
         (Tableau3[Rep.]=Tableau210[[#This Row],[REPERE BUTA]])
      )
   ),
0)</f>
        <v>0</v>
      </c>
      <c r="AH567" s="181">
        <f>IFERROR(VLOOKUP(Tableau210[[#This Row],[OPERATION]],Tableau4[],4,FALSE),"")</f>
        <v>1</v>
      </c>
      <c r="AI567" s="178" cm="1">
        <f t="array" ref="AI567">IFERROR(
   SUM(
      _xlfn._xlws.FILTER(
         Tableau3[BP],
         (Tableau3[ITEM]=Tableau210[[#This Row],[NOM]])*
         (Tableau3[Rep.]=Tableau210[[#This Row],[REPERE BUTA]])
      )
   ),
0)</f>
        <v>1</v>
      </c>
      <c r="AJ567" s="181" t="str">
        <f>IF(Tableau210[[#This Row],[NB JP EMIS]]=1,"1 JP","") &amp; IF(Tableau210[[#This Row],[NB BP EMIS]]=1," 1 BP","")</f>
        <v xml:space="preserve"> 1 BP</v>
      </c>
      <c r="AK567" s="178" t="str">
        <f>IF(Tableau210[[#This Row],[NB JP BUTA]]=1,"1 JP","") &amp; IF(Tableau210[[#This Row],[Nb BP BUTA]]=1," 1 BP","") &amp; IF(Tableau210[[#This Row],[Nb BP BUTA]]=2," 2 BP","")</f>
        <v xml:space="preserve"> 1 BP</v>
      </c>
      <c r="AL567" s="117" t="s">
        <v>103</v>
      </c>
      <c r="AM567" s="117">
        <f>IFERROR(+VLOOKUP(AY567,Tiges!$G$4:$I$569,3,FALSE),"")</f>
        <v>32</v>
      </c>
      <c r="AN567" s="48"/>
      <c r="AO567" s="117">
        <v>12</v>
      </c>
      <c r="AP567" s="177" cm="1">
        <f t="array" ref="AP5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67" s="117" t="s">
        <v>2302</v>
      </c>
      <c r="AS567" s="177" t="str" cm="1">
        <f t="array" ref="AS5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M20x150</v>
      </c>
      <c r="AU567" s="117" t="s">
        <v>2277</v>
      </c>
      <c r="AV567" s="177" t="str" cm="1">
        <f t="array" ref="AV5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67" s="117"/>
      <c r="AY567" s="117" cm="1">
        <f t="array" ref="AY567">IFERROR(_xlfn.XLOOKUP(Tableau210[[#This Row],[DN DONNEES BUTA ]]&amp;Tableau210[[#This Row],[PN DONNEES BUTA]],Tiges!$B$4:$B$79&amp;Tiges!$C$4:$C$79,Tiges!$G$4:$G$79),"")</f>
        <v>20</v>
      </c>
      <c r="AZ567" s="117"/>
      <c r="BA567" s="117" cm="1">
        <f t="array" ref="BA567">IFERROR(_xlfn.XLOOKUP(Tableau210[[#This Row],[DN DONNEES BUTA ]]&amp;Tableau210[[#This Row],[PN DONNEES BUTA]],Tiges!$B$4:$B$79&amp;Tiges!$C$4:$C$79,Tiges!$H$4:$H$79),"")</f>
        <v>110</v>
      </c>
      <c r="BB567" s="117"/>
      <c r="BC567" s="182">
        <f>IFERROR(VLOOKUP(Tableau210[[#This Row],[OPERATION]],Tableau4[],2,FALSE),"")</f>
        <v>1</v>
      </c>
      <c r="BD567" s="177" cm="1">
        <f t="array" ref="BD567">IFERROR(
   SUM(
      _xlfn._xlws.FILTER(
         Tableau3[Nb Platinage Joint],
         (Tableau3[ITEM]=Tableau210[[#This Row],[NOM]])*
         (Tableau3[Rep.]=Tableau210[[#This Row],[REPERE BUTA]])
      )
   ),
0)</f>
        <v>1</v>
      </c>
      <c r="BE567" s="182">
        <f>IFERROR(VLOOKUP(Tableau210[[#This Row],[OPERATION]],Tableau4[],3,FALSE),"")</f>
        <v>1</v>
      </c>
      <c r="BF567" s="177" cm="1">
        <f t="array" ref="BF567">IFERROR(
   SUM(
      _xlfn._xlws.FILTER(
         Tableau3[Joint Définitif Nb],
         (Tableau3[ITEM]=Tableau210[[#This Row],[NOM]])*
         (Tableau3[Rep.]=Tableau210[[#This Row],[REPERE BUTA]])
      )
   ),
0)</f>
        <v>1</v>
      </c>
      <c r="BG567" s="117" t="s">
        <v>129</v>
      </c>
      <c r="BH567" s="177" t="str" cm="1">
        <f t="array" ref="BH5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67" s="117" t="s">
        <v>2268</v>
      </c>
      <c r="BK567" s="117" t="s">
        <v>2269</v>
      </c>
      <c r="BL567" s="167" t="s">
        <v>2380</v>
      </c>
      <c r="BM567" s="167"/>
      <c r="BN567" s="117"/>
      <c r="BO567" s="117"/>
      <c r="BP567" s="158"/>
      <c r="BQ567" s="158"/>
      <c r="BR567" s="158"/>
      <c r="BS567" s="48"/>
      <c r="BT567" s="48"/>
      <c r="BU567" s="48"/>
      <c r="BV567" s="48"/>
      <c r="BW567" s="48"/>
      <c r="BX567" s="48"/>
    </row>
    <row r="568" spans="1:76" ht="15.75" hidden="1" x14ac:dyDescent="0.25">
      <c r="A568" s="48" t="e" cm="1">
        <f t="array" ref="A568">_xlfn.XLOOKUP(Tableau210[[#This Row],[NOM]]&amp;Tableau210[[#This Row],[REPERE BUTA]],[6]!Tableau16[POSTE TECHNIQUE]&amp;[6]!Tableau16[Repere ADM],[6]!Tableau16[NUMERO CLIENT])</f>
        <v>#N/A</v>
      </c>
      <c r="B568" s="48" t="e" cm="1">
        <f t="array" ref="B568">_xlfn.XLOOKUP(Tableau210[[#This Row],[NOM]]&amp;Tableau210[[#This Row],[REPERE BUTA]],[6]!Tableau16[POSTE TECHNIQUE]&amp;[6]!Tableau16[Repere REF],[6]!Tableau16[NUMERO CLIENT])</f>
        <v>#N/A</v>
      </c>
      <c r="C568" s="48" cm="1">
        <f t="array" ref="C568">_xlfn.XLOOKUP(Tableau210[[#This Row],[NOM]]&amp;Tableau210[[#This Row],[Repere Ubleam]],[7]Sheet1!$C$2:$C$2995&amp;[7]Sheet1!$I$2:$I$2995,[7]Sheet1!$A$2:$A$2995)</f>
        <v>541</v>
      </c>
      <c r="D568" s="48" t="str">
        <f>C568&amp;""</f>
        <v>541</v>
      </c>
      <c r="E568" s="48" t="e">
        <v>#N/A</v>
      </c>
      <c r="F568" s="48" t="e">
        <v>#N/A</v>
      </c>
      <c r="G568" s="190" t="s">
        <v>1446</v>
      </c>
      <c r="H568" s="158" t="s">
        <v>1067</v>
      </c>
      <c r="I568" s="158" t="s">
        <v>80</v>
      </c>
      <c r="J568" s="158" t="s">
        <v>1071</v>
      </c>
      <c r="K568" s="158" t="str">
        <f>_xlfn.XLOOKUP(Tableau210[[#This Row],[NOM]],[8]LUT!$I$5:$I$301,[8]LUT!$N$5:$N$301)</f>
        <v xml:space="preserve">Echangeur </v>
      </c>
      <c r="L568" s="119" t="s">
        <v>105</v>
      </c>
      <c r="M568" s="119"/>
      <c r="N568" s="119" t="s">
        <v>105</v>
      </c>
      <c r="O568" s="119"/>
      <c r="P568" s="119"/>
      <c r="Q568" s="119"/>
      <c r="R568" s="119"/>
      <c r="S568" s="119"/>
      <c r="T568" s="119"/>
      <c r="U568" s="119"/>
      <c r="V568" s="119"/>
      <c r="W568" s="148">
        <v>25</v>
      </c>
      <c r="X568" s="207" cm="1">
        <f t="array" ref="X5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6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68" s="148">
        <v>20</v>
      </c>
      <c r="AA568" s="207" cm="1">
        <f t="array" ref="AA5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6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68" s="48"/>
      <c r="AD568" s="117" t="s">
        <v>2197</v>
      </c>
      <c r="AE568" s="119"/>
      <c r="AF568" s="181">
        <f>IFERROR(VLOOKUP(Tableau210[[#This Row],[OPERATION]],Tableau4[],5,FALSE),"")</f>
        <v>0</v>
      </c>
      <c r="AG568" s="178" cm="1">
        <f t="array" ref="AG568">IFERROR(
   SUM(
      _xlfn._xlws.FILTER(
         Tableau3[JP],
         (Tableau3[ITEM]=Tableau210[[#This Row],[NOM]])*
         (Tableau3[Rep.]=Tableau210[[#This Row],[REPERE BUTA]])
      )
   ),
0)</f>
        <v>0</v>
      </c>
      <c r="AH568" s="181">
        <f>IFERROR(VLOOKUP(Tableau210[[#This Row],[OPERATION]],Tableau4[],4,FALSE),"")</f>
        <v>1</v>
      </c>
      <c r="AI568" s="178" cm="1">
        <f t="array" ref="AI568">IFERROR(
   SUM(
      _xlfn._xlws.FILTER(
         Tableau3[BP],
         (Tableau3[ITEM]=Tableau210[[#This Row],[NOM]])*
         (Tableau3[Rep.]=Tableau210[[#This Row],[REPERE BUTA]])
      )
   ),
0)</f>
        <v>1</v>
      </c>
      <c r="AJ568" s="181" t="str">
        <f>IF(Tableau210[[#This Row],[NB JP EMIS]]=1,"1 JP","") &amp; IF(Tableau210[[#This Row],[NB BP EMIS]]=1," 1 BP","")</f>
        <v xml:space="preserve"> 1 BP</v>
      </c>
      <c r="AK568" s="178" t="str">
        <f>IF(Tableau210[[#This Row],[NB JP BUTA]]=1,"1 JP","") &amp; IF(Tableau210[[#This Row],[Nb BP BUTA]]=1," 1 BP","") &amp; IF(Tableau210[[#This Row],[Nb BP BUTA]]=2," 2 BP","")</f>
        <v xml:space="preserve"> 1 BP</v>
      </c>
      <c r="AL568" s="117" t="s">
        <v>103</v>
      </c>
      <c r="AM568" s="117">
        <f>IFERROR(+VLOOKUP(AY568,Tiges!$G$4:$I$569,3,FALSE),"")</f>
        <v>22</v>
      </c>
      <c r="AN568" s="48"/>
      <c r="AO568" s="117">
        <v>4</v>
      </c>
      <c r="AP568" s="177" cm="1">
        <f t="array" ref="AP5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68" s="117" t="s">
        <v>2289</v>
      </c>
      <c r="AS568" s="177" t="str" cm="1">
        <f t="array" ref="AS5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56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568" s="117" t="s">
        <v>1123</v>
      </c>
      <c r="AV568" s="177" t="str" cm="1">
        <f t="array" ref="AV5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68" s="117"/>
      <c r="AY568" s="117" cm="1">
        <f t="array" ref="AY568">IFERROR(_xlfn.XLOOKUP(Tableau210[[#This Row],[DN DONNEES BUTA ]]&amp;Tableau210[[#This Row],[PN DONNEES BUTA]],Tiges!$B$4:$B$79&amp;Tiges!$C$4:$C$79,Tiges!$G$4:$G$79),"")</f>
        <v>14</v>
      </c>
      <c r="AZ568" s="117"/>
      <c r="BA568" s="117" cm="1">
        <f t="array" ref="BA568">IFERROR(_xlfn.XLOOKUP(Tableau210[[#This Row],[DN DONNEES BUTA ]]&amp;Tableau210[[#This Row],[PN DONNEES BUTA]],Tiges!$B$4:$B$79&amp;Tiges!$C$4:$C$79,Tiges!$H$4:$H$79),"")</f>
        <v>70</v>
      </c>
      <c r="BB568" s="117"/>
      <c r="BC568" s="182">
        <f>IFERROR(VLOOKUP(Tableau210[[#This Row],[OPERATION]],Tableau4[],2,FALSE),"")</f>
        <v>1</v>
      </c>
      <c r="BD568" s="177" cm="1">
        <f t="array" ref="BD568">IFERROR(
   SUM(
      _xlfn._xlws.FILTER(
         Tableau3[Nb Platinage Joint],
         (Tableau3[ITEM]=Tableau210[[#This Row],[NOM]])*
         (Tableau3[Rep.]=Tableau210[[#This Row],[REPERE BUTA]])
      )
   ),
0)</f>
        <v>1</v>
      </c>
      <c r="BE568" s="182">
        <f>IFERROR(VLOOKUP(Tableau210[[#This Row],[OPERATION]],Tableau4[],3,FALSE),"")</f>
        <v>1</v>
      </c>
      <c r="BF568" s="177" cm="1">
        <f t="array" ref="BF568">IFERROR(
   SUM(
      _xlfn._xlws.FILTER(
         Tableau3[Joint Définitif Nb],
         (Tableau3[ITEM]=Tableau210[[#This Row],[NOM]])*
         (Tableau3[Rep.]=Tableau210[[#This Row],[REPERE BUTA]])
      )
   ),
0)</f>
        <v>1</v>
      </c>
      <c r="BG568" s="117" t="s">
        <v>129</v>
      </c>
      <c r="BH568" s="177" t="str" cm="1">
        <f t="array" ref="BH5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6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68" s="117" t="s">
        <v>2268</v>
      </c>
      <c r="BK568" s="117" t="s">
        <v>2269</v>
      </c>
      <c r="BL568" s="167" t="s">
        <v>2380</v>
      </c>
      <c r="BM568" s="167"/>
      <c r="BN568" s="117"/>
      <c r="BO568" s="117"/>
      <c r="BP568" s="158"/>
      <c r="BQ568" s="158"/>
      <c r="BR568" s="158"/>
      <c r="BS568" s="48"/>
      <c r="BT568" s="48"/>
      <c r="BU568" s="48"/>
      <c r="BV568" s="48"/>
      <c r="BW568" s="48"/>
      <c r="BX568" s="48"/>
    </row>
    <row r="569" spans="1:76" ht="15.75" hidden="1" x14ac:dyDescent="0.25">
      <c r="A569" s="48" t="e" cm="1">
        <f t="array" ref="A569">_xlfn.XLOOKUP(Tableau210[[#This Row],[NOM]]&amp;Tableau210[[#This Row],[REPERE BUTA]],[6]!Tableau16[POSTE TECHNIQUE]&amp;[6]!Tableau16[Repere ADM],[6]!Tableau16[NUMERO CLIENT])</f>
        <v>#N/A</v>
      </c>
      <c r="B569" s="48" t="e" cm="1">
        <f t="array" ref="B569">_xlfn.XLOOKUP(Tableau210[[#This Row],[NOM]]&amp;Tableau210[[#This Row],[REPERE BUTA]],[6]!Tableau16[POSTE TECHNIQUE]&amp;[6]!Tableau16[Repere REF],[6]!Tableau16[NUMERO CLIENT])</f>
        <v>#N/A</v>
      </c>
      <c r="C569" s="48" cm="1">
        <f t="array" ref="C569">_xlfn.XLOOKUP(Tableau210[[#This Row],[NOM]]&amp;Tableau210[[#This Row],[Repere Ubleam]],[7]Sheet1!$C$2:$C$2995&amp;[7]Sheet1!$I$2:$I$2995,[7]Sheet1!$A$2:$A$2995)</f>
        <v>542</v>
      </c>
      <c r="D569" s="48" t="str">
        <f>C569&amp;""</f>
        <v>542</v>
      </c>
      <c r="E569" s="48" t="e">
        <v>#N/A</v>
      </c>
      <c r="F569" s="48" t="e">
        <v>#N/A</v>
      </c>
      <c r="G569" s="190" t="s">
        <v>1446</v>
      </c>
      <c r="H569" s="158" t="s">
        <v>1067</v>
      </c>
      <c r="I569" s="158" t="s">
        <v>80</v>
      </c>
      <c r="J569" s="158" t="s">
        <v>1071</v>
      </c>
      <c r="K569" s="158" t="str">
        <f>_xlfn.XLOOKUP(Tableau210[[#This Row],[NOM]],[8]LUT!$I$5:$I$301,[8]LUT!$N$5:$N$301)</f>
        <v xml:space="preserve">Echangeur </v>
      </c>
      <c r="L569" s="119" t="s">
        <v>107</v>
      </c>
      <c r="M569" s="119"/>
      <c r="N569" s="119" t="s">
        <v>107</v>
      </c>
      <c r="O569" s="119"/>
      <c r="P569" s="119"/>
      <c r="Q569" s="119"/>
      <c r="R569" s="119"/>
      <c r="S569" s="119"/>
      <c r="T569" s="119"/>
      <c r="U569" s="119"/>
      <c r="V569" s="119"/>
      <c r="W569" s="148">
        <v>20</v>
      </c>
      <c r="X569" s="207" cm="1">
        <f t="array" ref="X5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56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69" s="148">
        <v>20</v>
      </c>
      <c r="AA569" s="207" cm="1">
        <f t="array" ref="AA5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6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69" s="48"/>
      <c r="AD569" s="117" t="s">
        <v>2196</v>
      </c>
      <c r="AE569" s="119"/>
      <c r="AF569" s="181">
        <f>IFERROR(VLOOKUP(Tableau210[[#This Row],[OPERATION]],Tableau4[],5,FALSE),"")</f>
        <v>0</v>
      </c>
      <c r="AG569" s="178" cm="1">
        <f t="array" ref="AG569">IFERROR(
   SUM(
      _xlfn._xlws.FILTER(
         Tableau3[JP],
         (Tableau3[ITEM]=Tableau210[[#This Row],[NOM]])*
         (Tableau3[Rep.]=Tableau210[[#This Row],[REPERE BUTA]])
      )
   ),
0)</f>
        <v>0</v>
      </c>
      <c r="AH569" s="181">
        <f>IFERROR(VLOOKUP(Tableau210[[#This Row],[OPERATION]],Tableau4[],4,FALSE),"")</f>
        <v>0</v>
      </c>
      <c r="AI569" s="178" cm="1">
        <f t="array" ref="AI569">IFERROR(
   SUM(
      _xlfn._xlws.FILTER(
         Tableau3[BP],
         (Tableau3[ITEM]=Tableau210[[#This Row],[NOM]])*
         (Tableau3[Rep.]=Tableau210[[#This Row],[REPERE BUTA]])
      )
   ),
0)</f>
        <v>0</v>
      </c>
      <c r="AJ569" s="181" t="str">
        <f>IF(Tableau210[[#This Row],[NB JP EMIS]]=1,"1 JP","") &amp; IF(Tableau210[[#This Row],[NB BP EMIS]]=1," 1 BP","")</f>
        <v/>
      </c>
      <c r="AK569" s="178" t="str">
        <f>IF(Tableau210[[#This Row],[NB JP BUTA]]=1,"1 JP","") &amp; IF(Tableau210[[#This Row],[Nb BP BUTA]]=1," 1 BP","") &amp; IF(Tableau210[[#This Row],[Nb BP BUTA]]=2," 2 BP","")</f>
        <v/>
      </c>
      <c r="AL569" s="117" t="s">
        <v>103</v>
      </c>
      <c r="AM569" s="117">
        <f>IFERROR(+VLOOKUP(AY569,Tiges!$G$4:$I$569,3,FALSE),"")</f>
        <v>22</v>
      </c>
      <c r="AN569" s="48"/>
      <c r="AO569" s="117">
        <v>4</v>
      </c>
      <c r="AP569" s="177" cm="1">
        <f t="array" ref="AP5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69" s="117" t="s">
        <v>2289</v>
      </c>
      <c r="AS569" s="177" t="str" cm="1">
        <f t="array" ref="AS5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5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569" s="117" t="s">
        <v>1123</v>
      </c>
      <c r="AV569" s="177" t="str" cm="1">
        <f t="array" ref="AV5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69" s="117"/>
      <c r="AY569" s="117" cm="1">
        <f t="array" ref="AY569">IFERROR(_xlfn.XLOOKUP(Tableau210[[#This Row],[DN DONNEES BUTA ]]&amp;Tableau210[[#This Row],[PN DONNEES BUTA]],Tiges!$B$4:$B$79&amp;Tiges!$C$4:$C$79,Tiges!$G$4:$G$79),"")</f>
        <v>14</v>
      </c>
      <c r="AZ569" s="117"/>
      <c r="BA569" s="117" cm="1">
        <f t="array" ref="BA569">IFERROR(_xlfn.XLOOKUP(Tableau210[[#This Row],[DN DONNEES BUTA ]]&amp;Tableau210[[#This Row],[PN DONNEES BUTA]],Tiges!$B$4:$B$79&amp;Tiges!$C$4:$C$79,Tiges!$H$4:$H$79),"")</f>
        <v>70</v>
      </c>
      <c r="BB569" s="117"/>
      <c r="BC569" s="182">
        <f>IFERROR(VLOOKUP(Tableau210[[#This Row],[OPERATION]],Tableau4[],2,FALSE),"")</f>
        <v>0</v>
      </c>
      <c r="BD569" s="177" cm="1">
        <f t="array" ref="BD569">IFERROR(
   SUM(
      _xlfn._xlws.FILTER(
         Tableau3[Nb Platinage Joint],
         (Tableau3[ITEM]=Tableau210[[#This Row],[NOM]])*
         (Tableau3[Rep.]=Tableau210[[#This Row],[REPERE BUTA]])
      )
   ),
0)</f>
        <v>0</v>
      </c>
      <c r="BE569" s="182">
        <f>IFERROR(VLOOKUP(Tableau210[[#This Row],[OPERATION]],Tableau4[],3,FALSE),"")</f>
        <v>1</v>
      </c>
      <c r="BF569" s="177" cm="1">
        <f t="array" ref="BF569">IFERROR(
   SUM(
      _xlfn._xlws.FILTER(
         Tableau3[Joint Définitif Nb],
         (Tableau3[ITEM]=Tableau210[[#This Row],[NOM]])*
         (Tableau3[Rep.]=Tableau210[[#This Row],[REPERE BUTA]])
      )
   ),
0)</f>
        <v>1</v>
      </c>
      <c r="BG569" s="117" t="s">
        <v>129</v>
      </c>
      <c r="BH569" s="177" t="str" cm="1">
        <f t="array" ref="BH5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69" s="117" t="s">
        <v>2268</v>
      </c>
      <c r="BK569" s="117" t="s">
        <v>2269</v>
      </c>
      <c r="BL569" s="167" t="s">
        <v>2380</v>
      </c>
      <c r="BM569" s="167"/>
      <c r="BN569" s="117"/>
      <c r="BO569" s="117"/>
      <c r="BP569" s="158"/>
      <c r="BQ569" s="158"/>
      <c r="BR569" s="158"/>
      <c r="BS569" s="48"/>
      <c r="BT569" s="48"/>
      <c r="BU569" s="48"/>
      <c r="BV569" s="48"/>
      <c r="BW569" s="48"/>
      <c r="BX569" s="48"/>
    </row>
    <row r="570" spans="1:76" ht="15.75" hidden="1" x14ac:dyDescent="0.25">
      <c r="A570" s="48" t="e" cm="1">
        <f t="array" ref="A570">_xlfn.XLOOKUP(Tableau210[[#This Row],[NOM]]&amp;Tableau210[[#This Row],[REPERE BUTA]],[6]!Tableau16[POSTE TECHNIQUE]&amp;[6]!Tableau16[Repere ADM],[6]!Tableau16[NUMERO CLIENT])</f>
        <v>#N/A</v>
      </c>
      <c r="B570" s="48" t="e" cm="1">
        <f t="array" ref="B570">_xlfn.XLOOKUP(Tableau210[[#This Row],[NOM]]&amp;Tableau210[[#This Row],[REPERE BUTA]],[6]!Tableau16[POSTE TECHNIQUE]&amp;[6]!Tableau16[Repere REF],[6]!Tableau16[NUMERO CLIENT])</f>
        <v>#N/A</v>
      </c>
      <c r="C570" s="48" cm="1">
        <f t="array" ref="C570">_xlfn.XLOOKUP(Tableau210[[#This Row],[NOM]]&amp;Tableau210[[#This Row],[Repere Ubleam]],[7]Sheet1!$C$2:$C$2995&amp;[7]Sheet1!$I$2:$I$2995,[7]Sheet1!$A$2:$A$2995)</f>
        <v>543</v>
      </c>
      <c r="D570" s="48" t="str">
        <f>C570&amp;""</f>
        <v>543</v>
      </c>
      <c r="E570" s="48" t="e">
        <v>#N/A</v>
      </c>
      <c r="F570" s="48" t="e">
        <v>#N/A</v>
      </c>
      <c r="G570" s="190" t="s">
        <v>1446</v>
      </c>
      <c r="H570" s="158" t="s">
        <v>1067</v>
      </c>
      <c r="I570" s="158" t="s">
        <v>80</v>
      </c>
      <c r="J570" s="158" t="s">
        <v>1071</v>
      </c>
      <c r="K570" s="158" t="str">
        <f>_xlfn.XLOOKUP(Tableau210[[#This Row],[NOM]],[8]LUT!$I$5:$I$301,[8]LUT!$N$5:$N$301)</f>
        <v xml:space="preserve">Echangeur </v>
      </c>
      <c r="L570" s="119" t="s">
        <v>108</v>
      </c>
      <c r="M570" s="119"/>
      <c r="N570" s="119" t="s">
        <v>108</v>
      </c>
      <c r="O570" s="119"/>
      <c r="P570" s="119"/>
      <c r="Q570" s="119"/>
      <c r="R570" s="119"/>
      <c r="S570" s="119"/>
      <c r="T570" s="119"/>
      <c r="U570" s="119"/>
      <c r="V570" s="119"/>
      <c r="W570" s="148">
        <v>25</v>
      </c>
      <c r="X570" s="207" cm="1">
        <f t="array" ref="X5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7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70" s="148">
        <v>20</v>
      </c>
      <c r="AA570" s="207" cm="1">
        <f t="array" ref="AA5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7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70" s="48"/>
      <c r="AD570" s="117" t="s">
        <v>2196</v>
      </c>
      <c r="AE570" s="119"/>
      <c r="AF570" s="181">
        <f>IFERROR(VLOOKUP(Tableau210[[#This Row],[OPERATION]],Tableau4[],5,FALSE),"")</f>
        <v>0</v>
      </c>
      <c r="AG570" s="178" cm="1">
        <f t="array" ref="AG570">IFERROR(
   SUM(
      _xlfn._xlws.FILTER(
         Tableau3[JP],
         (Tableau3[ITEM]=Tableau210[[#This Row],[NOM]])*
         (Tableau3[Rep.]=Tableau210[[#This Row],[REPERE BUTA]])
      )
   ),
0)</f>
        <v>0</v>
      </c>
      <c r="AH570" s="181">
        <f>IFERROR(VLOOKUP(Tableau210[[#This Row],[OPERATION]],Tableau4[],4,FALSE),"")</f>
        <v>0</v>
      </c>
      <c r="AI570" s="178" cm="1">
        <f t="array" ref="AI570">IFERROR(
   SUM(
      _xlfn._xlws.FILTER(
         Tableau3[BP],
         (Tableau3[ITEM]=Tableau210[[#This Row],[NOM]])*
         (Tableau3[Rep.]=Tableau210[[#This Row],[REPERE BUTA]])
      )
   ),
0)</f>
        <v>0</v>
      </c>
      <c r="AJ570" s="181" t="str">
        <f>IF(Tableau210[[#This Row],[NB JP EMIS]]=1,"1 JP","") &amp; IF(Tableau210[[#This Row],[NB BP EMIS]]=1," 1 BP","")</f>
        <v/>
      </c>
      <c r="AK570" s="178" t="str">
        <f>IF(Tableau210[[#This Row],[NB JP BUTA]]=1,"1 JP","") &amp; IF(Tableau210[[#This Row],[Nb BP BUTA]]=1," 1 BP","") &amp; IF(Tableau210[[#This Row],[Nb BP BUTA]]=2," 2 BP","")</f>
        <v/>
      </c>
      <c r="AL570" s="117" t="s">
        <v>103</v>
      </c>
      <c r="AM570" s="117">
        <f>IFERROR(+VLOOKUP(AY570,Tiges!$G$4:$I$569,3,FALSE),"")</f>
        <v>22</v>
      </c>
      <c r="AN570" s="48"/>
      <c r="AO570" s="117">
        <v>4</v>
      </c>
      <c r="AP570" s="177" cm="1">
        <f t="array" ref="AP5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70" s="117" t="s">
        <v>2289</v>
      </c>
      <c r="AS570" s="177" t="str" cm="1">
        <f t="array" ref="AS5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5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570" s="117" t="s">
        <v>1123</v>
      </c>
      <c r="AV570" s="177" t="str" cm="1">
        <f t="array" ref="AV5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70" s="117"/>
      <c r="AY570" s="117" cm="1">
        <f t="array" ref="AY570">IFERROR(_xlfn.XLOOKUP(Tableau210[[#This Row],[DN DONNEES BUTA ]]&amp;Tableau210[[#This Row],[PN DONNEES BUTA]],Tiges!$B$4:$B$79&amp;Tiges!$C$4:$C$79,Tiges!$G$4:$G$79),"")</f>
        <v>14</v>
      </c>
      <c r="AZ570" s="117"/>
      <c r="BA570" s="117" cm="1">
        <f t="array" ref="BA570">IFERROR(_xlfn.XLOOKUP(Tableau210[[#This Row],[DN DONNEES BUTA ]]&amp;Tableau210[[#This Row],[PN DONNEES BUTA]],Tiges!$B$4:$B$79&amp;Tiges!$C$4:$C$79,Tiges!$H$4:$H$79),"")</f>
        <v>70</v>
      </c>
      <c r="BB570" s="117"/>
      <c r="BC570" s="182">
        <f>IFERROR(VLOOKUP(Tableau210[[#This Row],[OPERATION]],Tableau4[],2,FALSE),"")</f>
        <v>0</v>
      </c>
      <c r="BD570" s="177" cm="1">
        <f t="array" ref="BD570">IFERROR(
   SUM(
      _xlfn._xlws.FILTER(
         Tableau3[Nb Platinage Joint],
         (Tableau3[ITEM]=Tableau210[[#This Row],[NOM]])*
         (Tableau3[Rep.]=Tableau210[[#This Row],[REPERE BUTA]])
      )
   ),
0)</f>
        <v>0</v>
      </c>
      <c r="BE570" s="182">
        <f>IFERROR(VLOOKUP(Tableau210[[#This Row],[OPERATION]],Tableau4[],3,FALSE),"")</f>
        <v>1</v>
      </c>
      <c r="BF570" s="177" cm="1">
        <f t="array" ref="BF570">IFERROR(
   SUM(
      _xlfn._xlws.FILTER(
         Tableau3[Joint Définitif Nb],
         (Tableau3[ITEM]=Tableau210[[#This Row],[NOM]])*
         (Tableau3[Rep.]=Tableau210[[#This Row],[REPERE BUTA]])
      )
   ),
0)</f>
        <v>1</v>
      </c>
      <c r="BG570" s="117" t="s">
        <v>129</v>
      </c>
      <c r="BH570" s="177" t="str" cm="1">
        <f t="array" ref="BH5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70" s="117" t="s">
        <v>2268</v>
      </c>
      <c r="BK570" s="117" t="s">
        <v>2269</v>
      </c>
      <c r="BL570" s="167" t="s">
        <v>2380</v>
      </c>
      <c r="BM570" s="167"/>
      <c r="BN570" s="117"/>
      <c r="BO570" s="117"/>
      <c r="BP570" s="158"/>
      <c r="BQ570" s="158"/>
      <c r="BR570" s="158"/>
      <c r="BS570" s="48"/>
      <c r="BT570" s="48"/>
      <c r="BU570" s="48"/>
      <c r="BV570" s="48"/>
      <c r="BW570" s="48"/>
      <c r="BX570" s="48"/>
    </row>
    <row r="571" spans="1:76" s="154" customFormat="1" ht="15.75" hidden="1" x14ac:dyDescent="0.25">
      <c r="A571" s="48" t="str" cm="1">
        <f t="array" ref="A571">_xlfn.XLOOKUP(Tableau210[[#This Row],[NOM]]&amp;Tableau210[[#This Row],[REPERE BUTA]],[6]!Tableau16[POSTE TECHNIQUE]&amp;[6]!Tableau16[Repere ADM],[6]!Tableau16[NUMERO CLIENT])</f>
        <v>S2-S5500HSV</v>
      </c>
      <c r="B571" s="48" t="str" cm="1">
        <f t="array" ref="B571">_xlfn.XLOOKUP(Tableau210[[#This Row],[NOM]]&amp;Tableau210[[#This Row],[REPERE BUTA]],[6]!Tableau16[POSTE TECHNIQUE]&amp;[6]!Tableau16[Repere REF],[6]!Tableau16[NUMERO CLIENT])</f>
        <v>S2-S5500HSV</v>
      </c>
      <c r="C571" s="48" cm="1">
        <f t="array" ref="C571">_xlfn.XLOOKUP(Tableau210[[#This Row],[NOM]]&amp;Tableau210[[#This Row],[Repere Ubleam]],[7]Sheet1!$C$2:$C$2995&amp;[7]Sheet1!$I$2:$I$2995,[7]Sheet1!$A$2:$A$2995)</f>
        <v>1179</v>
      </c>
      <c r="D571" s="48" t="str">
        <f>C571&amp;""</f>
        <v>1179</v>
      </c>
      <c r="E571" s="48" t="s">
        <v>2553</v>
      </c>
      <c r="F571" s="48" t="s">
        <v>897</v>
      </c>
      <c r="G571" s="176" t="s">
        <v>1877</v>
      </c>
      <c r="H571" s="158" t="s">
        <v>1067</v>
      </c>
      <c r="I571" s="158" t="s">
        <v>91</v>
      </c>
      <c r="J571" s="158" t="s">
        <v>2057</v>
      </c>
      <c r="K571" s="158" t="str">
        <f>_xlfn.XLOOKUP(Tableau210[[#This Row],[NOM]],[8]LUT!$I$5:$I$301,[8]LUT!$N$5:$N$301)</f>
        <v>Vanne auto</v>
      </c>
      <c r="L571" s="119" t="s">
        <v>73</v>
      </c>
      <c r="M571" s="119" t="s">
        <v>1246</v>
      </c>
      <c r="N571" s="119" t="s">
        <v>1246</v>
      </c>
      <c r="O571" s="119"/>
      <c r="P571" s="119"/>
      <c r="Q571" s="119"/>
      <c r="R571" s="119"/>
      <c r="S571" s="119"/>
      <c r="T571" s="119"/>
      <c r="U571" s="119"/>
      <c r="V571" s="119"/>
      <c r="W571" s="148" cm="1">
        <f t="array" ref="W571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71" s="207" cm="1">
        <f t="array" ref="X5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7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71" s="148" cm="1">
        <f t="array" ref="Z571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71" s="207" cm="1">
        <f t="array" ref="AA5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7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71" s="48"/>
      <c r="AD571" s="117" t="s">
        <v>2196</v>
      </c>
      <c r="AE571" s="119"/>
      <c r="AF571" s="181">
        <f>IFERROR(VLOOKUP(Tableau210[[#This Row],[OPERATION]],Tableau4[],5,FALSE),"")</f>
        <v>0</v>
      </c>
      <c r="AG571" s="178"/>
      <c r="AH571" s="181">
        <f>IFERROR(VLOOKUP(Tableau210[[#This Row],[OPERATION]],Tableau4[],4,FALSE),"")</f>
        <v>0</v>
      </c>
      <c r="AI571" s="178"/>
      <c r="AJ571" s="181" t="str">
        <f>IF(Tableau210[[#This Row],[NB JP EMIS]]=1,"1 JP","") &amp; IF(Tableau210[[#This Row],[NB BP EMIS]]=1," 1 BP","")</f>
        <v/>
      </c>
      <c r="AK571" s="178"/>
      <c r="AL571" s="117" t="s">
        <v>103</v>
      </c>
      <c r="AM571" s="117">
        <f>IFERROR(+VLOOKUP(AY571,Tiges!$G$4:$I$569,3,FALSE),"")</f>
        <v>27</v>
      </c>
      <c r="AN571" s="48"/>
      <c r="AO571" s="117" t="s">
        <v>3424</v>
      </c>
      <c r="AP571" s="177" cm="1">
        <f t="array" ref="AP5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71" s="117" t="s">
        <v>3424</v>
      </c>
      <c r="AS571" s="177" t="str" cm="1">
        <f t="array" ref="AS5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M16x110</v>
      </c>
      <c r="AT5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571" s="117" t="s">
        <v>3424</v>
      </c>
      <c r="AV571" s="177" t="str" cm="1">
        <f t="array" ref="AV5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71" s="117"/>
      <c r="AY571" s="117" cm="1">
        <f t="array" ref="AY571">IFERROR(_xlfn.XLOOKUP(Tableau210[[#This Row],[DN DONNEES BUTA ]]&amp;Tableau210[[#This Row],[PN DONNEES BUTA]],Tiges!$B$4:$B$79&amp;Tiges!$C$4:$C$79,Tiges!$G$4:$G$79),"")</f>
        <v>16</v>
      </c>
      <c r="AZ571" s="117"/>
      <c r="BA571" s="117" cm="1">
        <f t="array" ref="BA571">IFERROR(_xlfn.XLOOKUP(Tableau210[[#This Row],[DN DONNEES BUTA ]]&amp;Tableau210[[#This Row],[PN DONNEES BUTA]],Tiges!$B$4:$B$79&amp;Tiges!$C$4:$C$79,Tiges!$H$4:$H$79),"")</f>
        <v>90</v>
      </c>
      <c r="BB571" s="117"/>
      <c r="BC571" s="182">
        <f>IFERROR(VLOOKUP(Tableau210[[#This Row],[OPERATION]],Tableau4[],2,FALSE),"")</f>
        <v>0</v>
      </c>
      <c r="BD571" s="177"/>
      <c r="BE571" s="182">
        <f>IFERROR(VLOOKUP(Tableau210[[#This Row],[OPERATION]],Tableau4[],3,FALSE),"")</f>
        <v>1</v>
      </c>
      <c r="BF571" s="177"/>
      <c r="BG571" s="117" t="s">
        <v>3424</v>
      </c>
      <c r="BH571" s="177" t="str" cm="1">
        <f t="array" ref="BH5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57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571" s="117"/>
      <c r="BK571" s="117" t="s">
        <v>3424</v>
      </c>
      <c r="BL571" s="167" t="s">
        <v>2380</v>
      </c>
      <c r="BM571" s="117"/>
      <c r="BN571" s="117"/>
      <c r="BO571" s="117"/>
      <c r="BP571" s="118"/>
      <c r="BQ571" s="159"/>
      <c r="BR571" s="158"/>
      <c r="BS571" s="48"/>
      <c r="BT571" s="48"/>
      <c r="BU571" s="48"/>
      <c r="BV571" s="48"/>
      <c r="BW571" s="48"/>
      <c r="BX571" s="48"/>
    </row>
    <row r="572" spans="1:76" s="154" customFormat="1" ht="15.75" hidden="1" x14ac:dyDescent="0.25">
      <c r="A572" s="48" t="str" cm="1">
        <f t="array" ref="A572">_xlfn.XLOOKUP(Tableau210[[#This Row],[NOM]]&amp;Tableau210[[#This Row],[REPERE BUTA]],[6]!Tableau16[POSTE TECHNIQUE]&amp;[6]!Tableau16[Repere ADM],[6]!Tableau16[NUMERO CLIENT])</f>
        <v>S2-S5510HSV</v>
      </c>
      <c r="B572" s="48" t="str" cm="1">
        <f t="array" ref="B572">_xlfn.XLOOKUP(Tableau210[[#This Row],[NOM]]&amp;Tableau210[[#This Row],[REPERE BUTA]],[6]!Tableau16[POSTE TECHNIQUE]&amp;[6]!Tableau16[Repere REF],[6]!Tableau16[NUMERO CLIENT])</f>
        <v>S2-S5510HSV</v>
      </c>
      <c r="C572" s="48" cm="1">
        <f t="array" ref="C572">_xlfn.XLOOKUP(Tableau210[[#This Row],[NOM]]&amp;Tableau210[[#This Row],[Repere Ubleam]],[7]Sheet1!$C$2:$C$2995&amp;[7]Sheet1!$I$2:$I$2995,[7]Sheet1!$A$2:$A$2995)</f>
        <v>1180</v>
      </c>
      <c r="D572" s="48" t="str">
        <f>C572&amp;""</f>
        <v>1180</v>
      </c>
      <c r="E572" s="48" t="s">
        <v>2553</v>
      </c>
      <c r="F572" s="48" t="s">
        <v>899</v>
      </c>
      <c r="G572" s="176" t="s">
        <v>1878</v>
      </c>
      <c r="H572" s="158" t="s">
        <v>1067</v>
      </c>
      <c r="I572" s="158" t="s">
        <v>91</v>
      </c>
      <c r="J572" s="158" t="s">
        <v>2057</v>
      </c>
      <c r="K572" s="158" t="str">
        <f>_xlfn.XLOOKUP(Tableau210[[#This Row],[NOM]],[8]LUT!$I$5:$I$301,[8]LUT!$N$5:$N$301)</f>
        <v>Vanne auto</v>
      </c>
      <c r="L572" s="119" t="s">
        <v>73</v>
      </c>
      <c r="M572" s="119" t="s">
        <v>1368</v>
      </c>
      <c r="N572" s="119" t="s">
        <v>1368</v>
      </c>
      <c r="O572" s="119"/>
      <c r="P572" s="119"/>
      <c r="Q572" s="119"/>
      <c r="R572" s="119"/>
      <c r="S572" s="119"/>
      <c r="T572" s="119"/>
      <c r="U572" s="119"/>
      <c r="V572" s="119"/>
      <c r="W572" s="148" cm="1">
        <f t="array" ref="W57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72" s="207" cm="1">
        <f t="array" ref="X5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7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72" s="148" cm="1">
        <f t="array" ref="Z57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72" s="207" cm="1">
        <f t="array" ref="AA5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7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72" s="48"/>
      <c r="AD572" s="117" t="s">
        <v>2196</v>
      </c>
      <c r="AE572" s="119"/>
      <c r="AF572" s="181">
        <f>IFERROR(VLOOKUP(Tableau210[[#This Row],[OPERATION]],Tableau4[],5,FALSE),"")</f>
        <v>0</v>
      </c>
      <c r="AG572" s="178" cm="1">
        <f t="array" ref="AG572">IFERROR(
   SUM(
      _xlfn._xlws.FILTER(
         Tableau3[JP],
         (Tableau3[ITEM]=Tableau210[[#This Row],[NOM]])*
         (Tableau3[Rep.]=Tableau210[[#This Row],[REPERE BUTA]])
      )
   ),
0)</f>
        <v>0</v>
      </c>
      <c r="AH572" s="181">
        <f>IFERROR(VLOOKUP(Tableau210[[#This Row],[OPERATION]],Tableau4[],4,FALSE),"")</f>
        <v>0</v>
      </c>
      <c r="AI572" s="178" cm="1">
        <f t="array" ref="AI572">IFERROR(
   SUM(
      _xlfn._xlws.FILTER(
         Tableau3[BP],
         (Tableau3[ITEM]=Tableau210[[#This Row],[NOM]])*
         (Tableau3[Rep.]=Tableau210[[#This Row],[REPERE BUTA]])
      )
   ),
0)</f>
        <v>0</v>
      </c>
      <c r="AJ572" s="181" t="str">
        <f>IF(Tableau210[[#This Row],[NB JP EMIS]]=1,"1 JP","") &amp; IF(Tableau210[[#This Row],[NB BP EMIS]]=1," 1 BP","")</f>
        <v/>
      </c>
      <c r="AK572" s="178" t="str">
        <f>IF(Tableau210[[#This Row],[NB JP BUTA]]=1,"1 JP","") &amp; IF(Tableau210[[#This Row],[Nb BP BUTA]]=1," 1 BP","") &amp; IF(Tableau210[[#This Row],[Nb BP BUTA]]=2," 2 BP","")</f>
        <v/>
      </c>
      <c r="AL572" s="117" t="s">
        <v>103</v>
      </c>
      <c r="AM572" s="117">
        <f>IFERROR(+VLOOKUP(AY572,Tiges!$G$4:$I$569,3,FALSE),"")</f>
        <v>27</v>
      </c>
      <c r="AN572" s="48"/>
      <c r="AO572" s="117" t="s">
        <v>3424</v>
      </c>
      <c r="AP572" s="177" cm="1">
        <f t="array" ref="AP5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72" s="117" t="s">
        <v>3424</v>
      </c>
      <c r="AS572" s="177" t="str" cm="1">
        <f t="array" ref="AS5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72" s="117" t="s">
        <v>3424</v>
      </c>
      <c r="AV572" s="177" t="str" cm="1">
        <f t="array" ref="AV5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72" s="117"/>
      <c r="AY572" s="117" cm="1">
        <f t="array" ref="AY572">IFERROR(_xlfn.XLOOKUP(Tableau210[[#This Row],[DN DONNEES BUTA ]]&amp;Tableau210[[#This Row],[PN DONNEES BUTA]],Tiges!$B$4:$B$79&amp;Tiges!$C$4:$C$79,Tiges!$G$4:$G$79),"")</f>
        <v>16</v>
      </c>
      <c r="AZ572" s="117"/>
      <c r="BA572" s="117" cm="1">
        <f t="array" ref="BA572">IFERROR(_xlfn.XLOOKUP(Tableau210[[#This Row],[DN DONNEES BUTA ]]&amp;Tableau210[[#This Row],[PN DONNEES BUTA]],Tiges!$B$4:$B$79&amp;Tiges!$C$4:$C$79,Tiges!$H$4:$H$79),"")</f>
        <v>80</v>
      </c>
      <c r="BB572" s="117"/>
      <c r="BC572" s="182">
        <f>IFERROR(VLOOKUP(Tableau210[[#This Row],[OPERATION]],Tableau4[],2,FALSE),"")</f>
        <v>0</v>
      </c>
      <c r="BD572" s="177" cm="1">
        <f t="array" ref="BD572">IFERROR(
   SUM(
      _xlfn._xlws.FILTER(
         Tableau3[Nb Platinage Joint],
         (Tableau3[ITEM]=Tableau210[[#This Row],[NOM]])*
         (Tableau3[Rep.]=Tableau210[[#This Row],[REPERE BUTA]])
      )
   ),
0)</f>
        <v>0</v>
      </c>
      <c r="BE572" s="182">
        <f>IFERROR(VLOOKUP(Tableau210[[#This Row],[OPERATION]],Tableau4[],3,FALSE),"")</f>
        <v>1</v>
      </c>
      <c r="BF572" s="177" cm="1">
        <f t="array" ref="BF572">IFERROR(
   SUM(
      _xlfn._xlws.FILTER(
         Tableau3[Joint Définitif Nb],
         (Tableau3[ITEM]=Tableau210[[#This Row],[NOM]])*
         (Tableau3[Rep.]=Tableau210[[#This Row],[REPERE BUTA]])
      )
   ),
0)</f>
        <v>2</v>
      </c>
      <c r="BG572" s="117" t="s">
        <v>3424</v>
      </c>
      <c r="BH572" s="177" t="str" cm="1">
        <f t="array" ref="BH5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57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572" s="117"/>
      <c r="BK572" s="117" t="s">
        <v>3424</v>
      </c>
      <c r="BL572" s="167" t="s">
        <v>2380</v>
      </c>
      <c r="BM572" s="117"/>
      <c r="BN572" s="117"/>
      <c r="BO572" s="117"/>
      <c r="BP572" s="118"/>
      <c r="BQ572" s="159"/>
      <c r="BR572" s="158"/>
      <c r="BS572" s="48"/>
      <c r="BT572" s="48"/>
      <c r="BU572" s="48"/>
      <c r="BV572" s="48"/>
      <c r="BW572" s="48"/>
      <c r="BX572" s="48"/>
    </row>
    <row r="573" spans="1:76" s="154" customFormat="1" ht="15.75" hidden="1" x14ac:dyDescent="0.25">
      <c r="A573" s="48" t="str" cm="1">
        <f t="array" ref="A573">_xlfn.XLOOKUP(Tableau210[[#This Row],[NOM]]&amp;Tableau210[[#This Row],[REPERE BUTA]],[6]!Tableau16[POSTE TECHNIQUE]&amp;[6]!Tableau16[Repere ADM],[6]!Tableau16[NUMERO CLIENT])</f>
        <v>S2-S5510HSV</v>
      </c>
      <c r="B573" s="48" t="str" cm="1">
        <f t="array" ref="B573">_xlfn.XLOOKUP(Tableau210[[#This Row],[NOM]]&amp;Tableau210[[#This Row],[REPERE BUTA]],[6]!Tableau16[POSTE TECHNIQUE]&amp;[6]!Tableau16[Repere REF],[6]!Tableau16[NUMERO CLIENT])</f>
        <v>S2-S5510HSV</v>
      </c>
      <c r="C573" s="48" cm="1">
        <f t="array" ref="C573">_xlfn.XLOOKUP(Tableau210[[#This Row],[NOM]]&amp;Tableau210[[#This Row],[Repere Ubleam]],[7]Sheet1!$C$2:$C$2995&amp;[7]Sheet1!$I$2:$I$2995,[7]Sheet1!$A$2:$A$2995)</f>
        <v>1181</v>
      </c>
      <c r="D573" s="48" t="str">
        <f>C573&amp;""</f>
        <v>1181</v>
      </c>
      <c r="E573" s="48" t="s">
        <v>2553</v>
      </c>
      <c r="F573" s="48" t="s">
        <v>899</v>
      </c>
      <c r="G573" s="176" t="s">
        <v>1878</v>
      </c>
      <c r="H573" s="158" t="s">
        <v>1067</v>
      </c>
      <c r="I573" s="158" t="s">
        <v>91</v>
      </c>
      <c r="J573" s="158" t="s">
        <v>2057</v>
      </c>
      <c r="K573" s="158" t="str">
        <f>_xlfn.XLOOKUP(Tableau210[[#This Row],[NOM]],[8]LUT!$I$5:$I$301,[8]LUT!$N$5:$N$301)</f>
        <v>Vanne auto</v>
      </c>
      <c r="L573" s="119" t="s">
        <v>73</v>
      </c>
      <c r="M573" s="119" t="s">
        <v>1246</v>
      </c>
      <c r="N573" s="119" t="s">
        <v>1246</v>
      </c>
      <c r="O573" s="119"/>
      <c r="P573" s="119"/>
      <c r="Q573" s="119"/>
      <c r="R573" s="119"/>
      <c r="S573" s="119"/>
      <c r="T573" s="119"/>
      <c r="U573" s="119"/>
      <c r="V573" s="119"/>
      <c r="W573" s="148" cm="1">
        <f t="array" ref="W57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73" s="207" cm="1">
        <f t="array" ref="X5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7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73" s="148" cm="1">
        <f t="array" ref="Z57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73" s="207" cm="1">
        <f t="array" ref="AA5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7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73" s="48"/>
      <c r="AD573" s="117" t="s">
        <v>2196</v>
      </c>
      <c r="AE573" s="119"/>
      <c r="AF573" s="181">
        <f>IFERROR(VLOOKUP(Tableau210[[#This Row],[OPERATION]],Tableau4[],5,FALSE),"")</f>
        <v>0</v>
      </c>
      <c r="AG573" s="178"/>
      <c r="AH573" s="181">
        <f>IFERROR(VLOOKUP(Tableau210[[#This Row],[OPERATION]],Tableau4[],4,FALSE),"")</f>
        <v>0</v>
      </c>
      <c r="AI573" s="178"/>
      <c r="AJ573" s="181" t="str">
        <f>IF(Tableau210[[#This Row],[NB JP EMIS]]=1,"1 JP","") &amp; IF(Tableau210[[#This Row],[NB BP EMIS]]=1," 1 BP","")</f>
        <v/>
      </c>
      <c r="AK573" s="178"/>
      <c r="AL573" s="117" t="s">
        <v>103</v>
      </c>
      <c r="AM573" s="117">
        <f>IFERROR(+VLOOKUP(AY573,Tiges!$G$4:$I$569,3,FALSE),"")</f>
        <v>27</v>
      </c>
      <c r="AN573" s="48"/>
      <c r="AO573" s="117" t="s">
        <v>3424</v>
      </c>
      <c r="AP573" s="177" cm="1">
        <f t="array" ref="AP5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73" s="117" t="s">
        <v>3424</v>
      </c>
      <c r="AS573" s="177" t="str" cm="1">
        <f t="array" ref="AS5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73" s="117" t="s">
        <v>3424</v>
      </c>
      <c r="AV573" s="177" t="str" cm="1">
        <f t="array" ref="AV5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73" s="117"/>
      <c r="AY573" s="117" cm="1">
        <f t="array" ref="AY573">IFERROR(_xlfn.XLOOKUP(Tableau210[[#This Row],[DN DONNEES BUTA ]]&amp;Tableau210[[#This Row],[PN DONNEES BUTA]],Tiges!$B$4:$B$79&amp;Tiges!$C$4:$C$79,Tiges!$G$4:$G$79),"")</f>
        <v>16</v>
      </c>
      <c r="AZ573" s="117"/>
      <c r="BA573" s="117" cm="1">
        <f t="array" ref="BA573">IFERROR(_xlfn.XLOOKUP(Tableau210[[#This Row],[DN DONNEES BUTA ]]&amp;Tableau210[[#This Row],[PN DONNEES BUTA]],Tiges!$B$4:$B$79&amp;Tiges!$C$4:$C$79,Tiges!$H$4:$H$79),"")</f>
        <v>80</v>
      </c>
      <c r="BB573" s="117"/>
      <c r="BC573" s="182">
        <f>IFERROR(VLOOKUP(Tableau210[[#This Row],[OPERATION]],Tableau4[],2,FALSE),"")</f>
        <v>0</v>
      </c>
      <c r="BD573" s="177"/>
      <c r="BE573" s="182">
        <f>IFERROR(VLOOKUP(Tableau210[[#This Row],[OPERATION]],Tableau4[],3,FALSE),"")</f>
        <v>1</v>
      </c>
      <c r="BF573" s="177"/>
      <c r="BG573" s="117" t="s">
        <v>3424</v>
      </c>
      <c r="BH573" s="177" t="str" cm="1">
        <f t="array" ref="BH5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5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573" s="117"/>
      <c r="BK573" s="117" t="s">
        <v>3424</v>
      </c>
      <c r="BL573" s="167" t="s">
        <v>2380</v>
      </c>
      <c r="BM573" s="117"/>
      <c r="BN573" s="117"/>
      <c r="BO573" s="117"/>
      <c r="BP573" s="118"/>
      <c r="BQ573" s="159"/>
      <c r="BR573" s="158"/>
      <c r="BS573" s="48"/>
      <c r="BT573" s="48"/>
      <c r="BU573" s="48"/>
      <c r="BV573" s="48"/>
      <c r="BW573" s="48"/>
      <c r="BX573" s="48"/>
    </row>
    <row r="574" spans="1:76" s="154" customFormat="1" ht="15.75" hidden="1" x14ac:dyDescent="0.25">
      <c r="A574" s="48" t="str" cm="1">
        <f t="array" ref="A574">_xlfn.XLOOKUP(Tableau210[[#This Row],[NOM]]&amp;Tableau210[[#This Row],[REPERE BUTA]],[6]!Tableau16[POSTE TECHNIQUE]&amp;[6]!Tableau16[Repere ADM],[6]!Tableau16[NUMERO CLIENT])</f>
        <v>S2-S55140FV</v>
      </c>
      <c r="B574" s="48" t="e" cm="1">
        <f t="array" ref="B574">_xlfn.XLOOKUP(Tableau210[[#This Row],[NOM]]&amp;Tableau210[[#This Row],[REPERE BUTA]],[6]!Tableau16[POSTE TECHNIQUE]&amp;[6]!Tableau16[Repere REF],[6]!Tableau16[NUMERO CLIENT])</f>
        <v>#N/A</v>
      </c>
      <c r="C574" s="48" cm="1">
        <f t="array" ref="C574">_xlfn.XLOOKUP(Tableau210[[#This Row],[NOM]]&amp;Tableau210[[#This Row],[Repere Ubleam]],[7]Sheet1!$C$2:$C$2995&amp;[7]Sheet1!$I$2:$I$2995,[7]Sheet1!$A$2:$A$2995)</f>
        <v>1182</v>
      </c>
      <c r="D574" s="48" t="str">
        <f>C574&amp;""</f>
        <v>1182</v>
      </c>
      <c r="E574" s="48" t="s">
        <v>2553</v>
      </c>
      <c r="F574" s="48" t="s">
        <v>901</v>
      </c>
      <c r="G574" s="176" t="s">
        <v>1879</v>
      </c>
      <c r="H574" s="158" t="s">
        <v>1067</v>
      </c>
      <c r="I574" s="158" t="s">
        <v>91</v>
      </c>
      <c r="J574" s="158" t="s">
        <v>2057</v>
      </c>
      <c r="K574" s="158" t="str">
        <f>_xlfn.XLOOKUP(Tableau210[[#This Row],[NOM]],[8]LUT!$I$5:$I$301,[8]LUT!$N$5:$N$301)</f>
        <v>Vanne auto</v>
      </c>
      <c r="L574" s="119" t="s">
        <v>73</v>
      </c>
      <c r="M574" s="119" t="s">
        <v>1368</v>
      </c>
      <c r="N574" s="119" t="s">
        <v>1368</v>
      </c>
      <c r="O574" s="119"/>
      <c r="P574" s="119"/>
      <c r="Q574" s="119"/>
      <c r="R574" s="119"/>
      <c r="S574" s="119"/>
      <c r="T574" s="119"/>
      <c r="U574" s="119"/>
      <c r="V574" s="119"/>
      <c r="W574" s="148" cm="1">
        <f t="array" ref="W57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74" s="207" cm="1">
        <f t="array" ref="X5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7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74" s="148" cm="1">
        <f t="array" ref="Z57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74" s="207" cm="1">
        <f t="array" ref="AA5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7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74" s="48"/>
      <c r="AD574" s="117" t="s">
        <v>2196</v>
      </c>
      <c r="AE574" s="119"/>
      <c r="AF574" s="181">
        <f>IFERROR(VLOOKUP(Tableau210[[#This Row],[OPERATION]],Tableau4[],5,FALSE),"")</f>
        <v>0</v>
      </c>
      <c r="AG574" s="178" cm="1">
        <f t="array" ref="AG574">IFERROR(
   SUM(
      _xlfn._xlws.FILTER(
         Tableau3[JP],
         (Tableau3[ITEM]=Tableau210[[#This Row],[NOM]])*
         (Tableau3[Rep.]=Tableau210[[#This Row],[REPERE BUTA]])
      )
   ),
0)</f>
        <v>0</v>
      </c>
      <c r="AH574" s="181">
        <f>IFERROR(VLOOKUP(Tableau210[[#This Row],[OPERATION]],Tableau4[],4,FALSE),"")</f>
        <v>0</v>
      </c>
      <c r="AI574" s="178" cm="1">
        <f t="array" ref="AI574">IFERROR(
   SUM(
      _xlfn._xlws.FILTER(
         Tableau3[BP],
         (Tableau3[ITEM]=Tableau210[[#This Row],[NOM]])*
         (Tableau3[Rep.]=Tableau210[[#This Row],[REPERE BUTA]])
      )
   ),
0)</f>
        <v>0</v>
      </c>
      <c r="AJ574" s="181" t="str">
        <f>IF(Tableau210[[#This Row],[NB JP EMIS]]=1,"1 JP","") &amp; IF(Tableau210[[#This Row],[NB BP EMIS]]=1," 1 BP","")</f>
        <v/>
      </c>
      <c r="AK574" s="178" t="str">
        <f>IF(Tableau210[[#This Row],[NB JP BUTA]]=1,"1 JP","") &amp; IF(Tableau210[[#This Row],[Nb BP BUTA]]=1," 1 BP","") &amp; IF(Tableau210[[#This Row],[Nb BP BUTA]]=2," 2 BP","")</f>
        <v/>
      </c>
      <c r="AL574" s="117" t="s">
        <v>103</v>
      </c>
      <c r="AM574" s="117">
        <f>IFERROR(+VLOOKUP(AY574,Tiges!$G$4:$I$569,3,FALSE),"")</f>
        <v>27</v>
      </c>
      <c r="AN574" s="48"/>
      <c r="AO574" s="117" t="s">
        <v>3424</v>
      </c>
      <c r="AP574" s="177" cm="1">
        <f t="array" ref="AP5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74" s="117" t="s">
        <v>3424</v>
      </c>
      <c r="AS574" s="177" t="str" cm="1">
        <f t="array" ref="AS5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74" s="117" t="s">
        <v>3424</v>
      </c>
      <c r="AV574" s="177" t="str" cm="1">
        <f t="array" ref="AV5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74" s="117"/>
      <c r="AY574" s="117" cm="1">
        <f t="array" ref="AY574">IFERROR(_xlfn.XLOOKUP(Tableau210[[#This Row],[DN DONNEES BUTA ]]&amp;Tableau210[[#This Row],[PN DONNEES BUTA]],Tiges!$B$4:$B$79&amp;Tiges!$C$4:$C$79,Tiges!$G$4:$G$79),"")</f>
        <v>16</v>
      </c>
      <c r="AZ574" s="117"/>
      <c r="BA574" s="117" cm="1">
        <f t="array" ref="BA574">IFERROR(_xlfn.XLOOKUP(Tableau210[[#This Row],[DN DONNEES BUTA ]]&amp;Tableau210[[#This Row],[PN DONNEES BUTA]],Tiges!$B$4:$B$79&amp;Tiges!$C$4:$C$79,Tiges!$H$4:$H$79),"")</f>
        <v>80</v>
      </c>
      <c r="BB574" s="117"/>
      <c r="BC574" s="182">
        <f>IFERROR(VLOOKUP(Tableau210[[#This Row],[OPERATION]],Tableau4[],2,FALSE),"")</f>
        <v>0</v>
      </c>
      <c r="BD574" s="177" cm="1">
        <f t="array" ref="BD574">IFERROR(
   SUM(
      _xlfn._xlws.FILTER(
         Tableau3[Nb Platinage Joint],
         (Tableau3[ITEM]=Tableau210[[#This Row],[NOM]])*
         (Tableau3[Rep.]=Tableau210[[#This Row],[REPERE BUTA]])
      )
   ),
0)</f>
        <v>0</v>
      </c>
      <c r="BE574" s="182">
        <f>IFERROR(VLOOKUP(Tableau210[[#This Row],[OPERATION]],Tableau4[],3,FALSE),"")</f>
        <v>1</v>
      </c>
      <c r="BF574" s="177" cm="1">
        <f t="array" ref="BF574">IFERROR(
   SUM(
      _xlfn._xlws.FILTER(
         Tableau3[Joint Définitif Nb],
         (Tableau3[ITEM]=Tableau210[[#This Row],[NOM]])*
         (Tableau3[Rep.]=Tableau210[[#This Row],[REPERE BUTA]])
      )
   ),
0)</f>
        <v>2</v>
      </c>
      <c r="BG574" s="117" t="s">
        <v>3424</v>
      </c>
      <c r="BH574" s="177" t="str" cm="1">
        <f t="array" ref="BH5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5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574" s="117"/>
      <c r="BK574" s="117" t="s">
        <v>3424</v>
      </c>
      <c r="BL574" s="167" t="s">
        <v>2380</v>
      </c>
      <c r="BM574" s="117"/>
      <c r="BN574" s="117"/>
      <c r="BO574" s="117"/>
      <c r="BP574" s="118"/>
      <c r="BQ574" s="159"/>
      <c r="BR574" s="158"/>
      <c r="BS574" s="48"/>
      <c r="BT574" s="48"/>
      <c r="BU574" s="48"/>
      <c r="BV574" s="48"/>
      <c r="BW574" s="48"/>
      <c r="BX574" s="48"/>
    </row>
    <row r="575" spans="1:76" ht="15.75" hidden="1" x14ac:dyDescent="0.25">
      <c r="A575" s="48" t="e" cm="1">
        <f t="array" ref="A575">_xlfn.XLOOKUP(Tableau210[[#This Row],[NOM]]&amp;Tableau210[[#This Row],[REPERE BUTA]],[6]!Tableau16[POSTE TECHNIQUE]&amp;[6]!Tableau16[Repere ADM],[6]!Tableau16[NUMERO CLIENT])</f>
        <v>#N/A</v>
      </c>
      <c r="B575" s="48" t="e" cm="1">
        <f t="array" ref="B575">_xlfn.XLOOKUP(Tableau210[[#This Row],[NOM]]&amp;Tableau210[[#This Row],[REPERE BUTA]],[6]!Tableau16[POSTE TECHNIQUE]&amp;[6]!Tableau16[Repere REF],[6]!Tableau16[NUMERO CLIENT])</f>
        <v>#N/A</v>
      </c>
      <c r="C575" s="48" cm="1">
        <f t="array" ref="C575">_xlfn.XLOOKUP(Tableau210[[#This Row],[NOM]]&amp;Tableau210[[#This Row],[Repere Ubleam]],[7]Sheet1!$C$2:$C$2995&amp;[7]Sheet1!$I$2:$I$2995,[7]Sheet1!$A$2:$A$2995)</f>
        <v>548</v>
      </c>
      <c r="D575" s="48" t="str">
        <f>C575&amp;""</f>
        <v>548</v>
      </c>
      <c r="E575" s="48" t="e">
        <v>#N/A</v>
      </c>
      <c r="F575" s="48" t="e">
        <v>#N/A</v>
      </c>
      <c r="G575" s="190" t="s">
        <v>1454</v>
      </c>
      <c r="H575" s="158" t="s">
        <v>1067</v>
      </c>
      <c r="I575" s="158" t="s">
        <v>80</v>
      </c>
      <c r="J575" s="158" t="s">
        <v>1071</v>
      </c>
      <c r="K575" s="158" t="str">
        <f>_xlfn.XLOOKUP(Tableau210[[#This Row],[NOM]],[8]LUT!$I$5:$I$301,[8]LUT!$N$5:$N$301)</f>
        <v xml:space="preserve">Echangeur </v>
      </c>
      <c r="L575" s="119" t="s">
        <v>73</v>
      </c>
      <c r="M575" s="119"/>
      <c r="N575" s="119" t="s">
        <v>73</v>
      </c>
      <c r="O575" s="119"/>
      <c r="P575" s="119"/>
      <c r="Q575" s="119"/>
      <c r="R575" s="119"/>
      <c r="S575" s="119"/>
      <c r="T575" s="119"/>
      <c r="U575" s="119"/>
      <c r="V575" s="119"/>
      <c r="W575" s="148">
        <v>300</v>
      </c>
      <c r="X575" s="207" cm="1">
        <f t="array" ref="X5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57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75" s="148">
        <v>20</v>
      </c>
      <c r="AA575" s="207" cm="1">
        <f t="array" ref="AA5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7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75" s="48"/>
      <c r="AD575" s="117" t="s">
        <v>2197</v>
      </c>
      <c r="AE575" s="119"/>
      <c r="AF575" s="181">
        <f>IFERROR(VLOOKUP(Tableau210[[#This Row],[OPERATION]],Tableau4[],5,FALSE),"")</f>
        <v>0</v>
      </c>
      <c r="AG575" s="178" cm="1">
        <f t="array" ref="AG575">IFERROR(
   SUM(
      _xlfn._xlws.FILTER(
         Tableau3[JP],
         (Tableau3[ITEM]=Tableau210[[#This Row],[NOM]])*
         (Tableau3[Rep.]=Tableau210[[#This Row],[REPERE BUTA]])
      )
   ),
0)</f>
        <v>0</v>
      </c>
      <c r="AH575" s="181">
        <f>IFERROR(VLOOKUP(Tableau210[[#This Row],[OPERATION]],Tableau4[],4,FALSE),"")</f>
        <v>1</v>
      </c>
      <c r="AI575" s="178" cm="1">
        <f t="array" ref="AI575">IFERROR(
   SUM(
      _xlfn._xlws.FILTER(
         Tableau3[BP],
         (Tableau3[ITEM]=Tableau210[[#This Row],[NOM]])*
         (Tableau3[Rep.]=Tableau210[[#This Row],[REPERE BUTA]])
      )
   ),
0)</f>
        <v>1</v>
      </c>
      <c r="AJ575" s="181" t="str">
        <f>IF(Tableau210[[#This Row],[NB JP EMIS]]=1,"1 JP","") &amp; IF(Tableau210[[#This Row],[NB BP EMIS]]=1," 1 BP","")</f>
        <v xml:space="preserve"> 1 BP</v>
      </c>
      <c r="AK575" s="178" t="str">
        <f>IF(Tableau210[[#This Row],[NB JP BUTA]]=1,"1 JP","") &amp; IF(Tableau210[[#This Row],[Nb BP BUTA]]=1," 1 BP","") &amp; IF(Tableau210[[#This Row],[Nb BP BUTA]]=2," 2 BP","")</f>
        <v xml:space="preserve"> 1 BP</v>
      </c>
      <c r="AL575" s="117" t="s">
        <v>103</v>
      </c>
      <c r="AM575" s="117">
        <f>IFERROR(+VLOOKUP(AY575,Tiges!$G$4:$I$569,3,FALSE),"")</f>
        <v>36</v>
      </c>
      <c r="AN575" s="48"/>
      <c r="AO575" s="117">
        <v>12</v>
      </c>
      <c r="AP575" s="177" cm="1">
        <f t="array" ref="AP5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5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75" s="117" t="s">
        <v>2273</v>
      </c>
      <c r="AS575" s="177" t="str" cm="1">
        <f t="array" ref="AS5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5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575" s="117" t="s">
        <v>1123</v>
      </c>
      <c r="AV575" s="177" t="str" cm="1">
        <f t="array" ref="AV5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75" s="117"/>
      <c r="AY575" s="117" cm="1">
        <f t="array" ref="AY575">IFERROR(_xlfn.XLOOKUP(Tableau210[[#This Row],[DN DONNEES BUTA ]]&amp;Tableau210[[#This Row],[PN DONNEES BUTA]],Tiges!$B$4:$B$79&amp;Tiges!$C$4:$C$79,Tiges!$G$4:$G$79),"")</f>
        <v>22</v>
      </c>
      <c r="AZ575" s="117"/>
      <c r="BA575" s="117" cm="1">
        <f t="array" ref="BA575">IFERROR(_xlfn.XLOOKUP(Tableau210[[#This Row],[DN DONNEES BUTA ]]&amp;Tableau210[[#This Row],[PN DONNEES BUTA]],Tiges!$B$4:$B$79&amp;Tiges!$C$4:$C$79,Tiges!$H$4:$H$79),"")</f>
        <v>130</v>
      </c>
      <c r="BB575" s="117"/>
      <c r="BC575" s="182">
        <f>IFERROR(VLOOKUP(Tableau210[[#This Row],[OPERATION]],Tableau4[],2,FALSE),"")</f>
        <v>1</v>
      </c>
      <c r="BD575" s="177" cm="1">
        <f t="array" ref="BD575">IFERROR(
   SUM(
      _xlfn._xlws.FILTER(
         Tableau3[Nb Platinage Joint],
         (Tableau3[ITEM]=Tableau210[[#This Row],[NOM]])*
         (Tableau3[Rep.]=Tableau210[[#This Row],[REPERE BUTA]])
      )
   ),
0)</f>
        <v>1</v>
      </c>
      <c r="BE575" s="182">
        <f>IFERROR(VLOOKUP(Tableau210[[#This Row],[OPERATION]],Tableau4[],3,FALSE),"")</f>
        <v>1</v>
      </c>
      <c r="BF575" s="177" cm="1">
        <f t="array" ref="BF575">IFERROR(
   SUM(
      _xlfn._xlws.FILTER(
         Tableau3[Joint Définitif Nb],
         (Tableau3[ITEM]=Tableau210[[#This Row],[NOM]])*
         (Tableau3[Rep.]=Tableau210[[#This Row],[REPERE BUTA]])
      )
   ),
0)</f>
        <v>1</v>
      </c>
      <c r="BG575" s="117" t="s">
        <v>129</v>
      </c>
      <c r="BH575" s="177" t="str" cm="1">
        <f t="array" ref="BH5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75" s="117" t="s">
        <v>2268</v>
      </c>
      <c r="BK575" s="117" t="s">
        <v>2269</v>
      </c>
      <c r="BL575" s="167" t="s">
        <v>2380</v>
      </c>
      <c r="BM575" s="167"/>
      <c r="BN575" s="117"/>
      <c r="BO575" s="117"/>
      <c r="BP575" s="158"/>
      <c r="BQ575" s="158"/>
      <c r="BR575" s="158"/>
      <c r="BS575" s="48"/>
      <c r="BT575" s="48"/>
      <c r="BU575" s="48"/>
      <c r="BV575" s="48"/>
      <c r="BW575" s="48"/>
      <c r="BX575" s="48"/>
    </row>
    <row r="576" spans="1:76" ht="15.75" hidden="1" x14ac:dyDescent="0.25">
      <c r="A576" s="48" t="e" cm="1">
        <f t="array" ref="A576">_xlfn.XLOOKUP(Tableau210[[#This Row],[NOM]]&amp;Tableau210[[#This Row],[REPERE BUTA]],[6]!Tableau16[POSTE TECHNIQUE]&amp;[6]!Tableau16[Repere ADM],[6]!Tableau16[NUMERO CLIENT])</f>
        <v>#N/A</v>
      </c>
      <c r="B576" s="48" t="e" cm="1">
        <f t="array" ref="B576">_xlfn.XLOOKUP(Tableau210[[#This Row],[NOM]]&amp;Tableau210[[#This Row],[REPERE BUTA]],[6]!Tableau16[POSTE TECHNIQUE]&amp;[6]!Tableau16[Repere REF],[6]!Tableau16[NUMERO CLIENT])</f>
        <v>#N/A</v>
      </c>
      <c r="C576" s="48" cm="1">
        <f t="array" ref="C576">_xlfn.XLOOKUP(Tableau210[[#This Row],[NOM]]&amp;Tableau210[[#This Row],[Repere Ubleam]],[7]Sheet1!$C$2:$C$2995&amp;[7]Sheet1!$I$2:$I$2995,[7]Sheet1!$A$2:$A$2995)</f>
        <v>549</v>
      </c>
      <c r="D576" s="48" t="str">
        <f>C576&amp;""</f>
        <v>549</v>
      </c>
      <c r="E576" s="48" t="e">
        <v>#N/A</v>
      </c>
      <c r="F576" s="48" t="e">
        <v>#N/A</v>
      </c>
      <c r="G576" s="190" t="s">
        <v>1454</v>
      </c>
      <c r="H576" s="158" t="s">
        <v>1067</v>
      </c>
      <c r="I576" s="158" t="s">
        <v>80</v>
      </c>
      <c r="J576" s="158" t="s">
        <v>1071</v>
      </c>
      <c r="K576" s="158" t="str">
        <f>_xlfn.XLOOKUP(Tableau210[[#This Row],[NOM]],[8]LUT!$I$5:$I$301,[8]LUT!$N$5:$N$301)</f>
        <v xml:space="preserve">Echangeur </v>
      </c>
      <c r="L576" s="119" t="s">
        <v>83</v>
      </c>
      <c r="M576" s="119"/>
      <c r="N576" s="119" t="s">
        <v>83</v>
      </c>
      <c r="O576" s="119"/>
      <c r="P576" s="119"/>
      <c r="Q576" s="119"/>
      <c r="R576" s="119"/>
      <c r="S576" s="119"/>
      <c r="T576" s="119"/>
      <c r="U576" s="119"/>
      <c r="V576" s="119"/>
      <c r="W576" s="148">
        <v>300</v>
      </c>
      <c r="X576" s="207" cm="1">
        <f t="array" ref="X5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57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76" s="148">
        <v>20</v>
      </c>
      <c r="AA576" s="207" cm="1">
        <f t="array" ref="AA5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7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76" s="48"/>
      <c r="AD576" s="117" t="s">
        <v>2196</v>
      </c>
      <c r="AE576" s="119"/>
      <c r="AF576" s="181">
        <f>IFERROR(VLOOKUP(Tableau210[[#This Row],[OPERATION]],Tableau4[],5,FALSE),"")</f>
        <v>0</v>
      </c>
      <c r="AG576" s="178" cm="1">
        <f t="array" ref="AG576">IFERROR(
   SUM(
      _xlfn._xlws.FILTER(
         Tableau3[JP],
         (Tableau3[ITEM]=Tableau210[[#This Row],[NOM]])*
         (Tableau3[Rep.]=Tableau210[[#This Row],[REPERE BUTA]])
      )
   ),
0)</f>
        <v>0</v>
      </c>
      <c r="AH576" s="181">
        <f>IFERROR(VLOOKUP(Tableau210[[#This Row],[OPERATION]],Tableau4[],4,FALSE),"")</f>
        <v>0</v>
      </c>
      <c r="AI576" s="178" cm="1">
        <f t="array" ref="AI576">IFERROR(
   SUM(
      _xlfn._xlws.FILTER(
         Tableau3[BP],
         (Tableau3[ITEM]=Tableau210[[#This Row],[NOM]])*
         (Tableau3[Rep.]=Tableau210[[#This Row],[REPERE BUTA]])
      )
   ),
0)</f>
        <v>0</v>
      </c>
      <c r="AJ576" s="181" t="str">
        <f>IF(Tableau210[[#This Row],[NB JP EMIS]]=1,"1 JP","") &amp; IF(Tableau210[[#This Row],[NB BP EMIS]]=1," 1 BP","")</f>
        <v/>
      </c>
      <c r="AK576" s="178" t="str">
        <f>IF(Tableau210[[#This Row],[NB JP BUTA]]=1,"1 JP","") &amp; IF(Tableau210[[#This Row],[Nb BP BUTA]]=1," 1 BP","") &amp; IF(Tableau210[[#This Row],[Nb BP BUTA]]=2," 2 BP","")</f>
        <v/>
      </c>
      <c r="AL576" s="117" t="s">
        <v>103</v>
      </c>
      <c r="AM576" s="117">
        <f>IFERROR(+VLOOKUP(AY576,Tiges!$G$4:$I$569,3,FALSE),"")</f>
        <v>36</v>
      </c>
      <c r="AN576" s="48"/>
      <c r="AO576" s="117">
        <v>12</v>
      </c>
      <c r="AP576" s="177" cm="1">
        <f t="array" ref="AP5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76" s="117" t="s">
        <v>3424</v>
      </c>
      <c r="AS576" s="177" cm="1">
        <f t="array" ref="AS5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76" s="411" t="s">
        <v>3424</v>
      </c>
      <c r="AU576" s="117" t="s">
        <v>3424</v>
      </c>
      <c r="AV576" s="177" t="str" cm="1">
        <f t="array" ref="AV5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76" s="117"/>
      <c r="AY576" s="117" cm="1">
        <f t="array" ref="AY576">IFERROR(_xlfn.XLOOKUP(Tableau210[[#This Row],[DN DONNEES BUTA ]]&amp;Tableau210[[#This Row],[PN DONNEES BUTA]],Tiges!$B$4:$B$79&amp;Tiges!$C$4:$C$79,Tiges!$G$4:$G$79),"")</f>
        <v>22</v>
      </c>
      <c r="AZ576" s="117"/>
      <c r="BA576" s="117" cm="1">
        <f t="array" ref="BA576">IFERROR(_xlfn.XLOOKUP(Tableau210[[#This Row],[DN DONNEES BUTA ]]&amp;Tableau210[[#This Row],[PN DONNEES BUTA]],Tiges!$B$4:$B$79&amp;Tiges!$C$4:$C$79,Tiges!$H$4:$H$79),"")</f>
        <v>130</v>
      </c>
      <c r="BB576" s="117"/>
      <c r="BC576" s="182">
        <f>IFERROR(VLOOKUP(Tableau210[[#This Row],[OPERATION]],Tableau4[],2,FALSE),"")</f>
        <v>0</v>
      </c>
      <c r="BD576" s="177" cm="1">
        <f t="array" ref="BD576">IFERROR(
   SUM(
      _xlfn._xlws.FILTER(
         Tableau3[Nb Platinage Joint],
         (Tableau3[ITEM]=Tableau210[[#This Row],[NOM]])*
         (Tableau3[Rep.]=Tableau210[[#This Row],[REPERE BUTA]])
      )
   ),
0)</f>
        <v>0</v>
      </c>
      <c r="BE576" s="182">
        <f>IFERROR(VLOOKUP(Tableau210[[#This Row],[OPERATION]],Tableau4[],3,FALSE),"")</f>
        <v>1</v>
      </c>
      <c r="BF576" s="177" cm="1">
        <f t="array" ref="BF576">IFERROR(
   SUM(
      _xlfn._xlws.FILTER(
         Tableau3[Joint Définitif Nb],
         (Tableau3[ITEM]=Tableau210[[#This Row],[NOM]])*
         (Tableau3[Rep.]=Tableau210[[#This Row],[REPERE BUTA]])
      )
   ),
0)</f>
        <v>1</v>
      </c>
      <c r="BG576" s="117" t="s">
        <v>3424</v>
      </c>
      <c r="BH576" s="177" t="str" cm="1">
        <f t="array" ref="BH5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76" s="411" t="s">
        <v>129</v>
      </c>
      <c r="BJ576" s="117" t="s">
        <v>2268</v>
      </c>
      <c r="BK576" s="117" t="s">
        <v>3424</v>
      </c>
      <c r="BL576" s="167" t="s">
        <v>2380</v>
      </c>
      <c r="BM576" s="167"/>
      <c r="BN576" s="117"/>
      <c r="BO576" s="117"/>
      <c r="BP576" s="158"/>
      <c r="BQ576" s="158"/>
      <c r="BR576" s="158"/>
      <c r="BS576" s="48"/>
      <c r="BT576" s="48"/>
      <c r="BU576" s="48"/>
      <c r="BV576" s="48"/>
      <c r="BW576" s="48"/>
      <c r="BX576" s="48"/>
    </row>
    <row r="577" spans="1:76" ht="15.75" hidden="1" x14ac:dyDescent="0.25">
      <c r="A577" s="48" t="e" cm="1">
        <f t="array" ref="A577">_xlfn.XLOOKUP(Tableau210[[#This Row],[NOM]]&amp;Tableau210[[#This Row],[REPERE BUTA]],[6]!Tableau16[POSTE TECHNIQUE]&amp;[6]!Tableau16[Repere ADM],[6]!Tableau16[NUMERO CLIENT])</f>
        <v>#N/A</v>
      </c>
      <c r="B577" s="48" t="e" cm="1">
        <f t="array" ref="B577">_xlfn.XLOOKUP(Tableau210[[#This Row],[NOM]]&amp;Tableau210[[#This Row],[REPERE BUTA]],[6]!Tableau16[POSTE TECHNIQUE]&amp;[6]!Tableau16[Repere REF],[6]!Tableau16[NUMERO CLIENT])</f>
        <v>#N/A</v>
      </c>
      <c r="C577" s="48" cm="1">
        <f t="array" ref="C577">_xlfn.XLOOKUP(Tableau210[[#This Row],[NOM]]&amp;Tableau210[[#This Row],[Repere Ubleam]],[7]Sheet1!$C$2:$C$2995&amp;[7]Sheet1!$I$2:$I$2995,[7]Sheet1!$A$2:$A$2995)</f>
        <v>550</v>
      </c>
      <c r="D577" s="48" t="str">
        <f>C577&amp;""</f>
        <v>550</v>
      </c>
      <c r="E577" s="48" t="e">
        <v>#N/A</v>
      </c>
      <c r="F577" s="48" t="e">
        <v>#N/A</v>
      </c>
      <c r="G577" s="190" t="s">
        <v>1454</v>
      </c>
      <c r="H577" s="158" t="s">
        <v>1067</v>
      </c>
      <c r="I577" s="158" t="s">
        <v>80</v>
      </c>
      <c r="J577" s="158" t="s">
        <v>1071</v>
      </c>
      <c r="K577" s="158" t="str">
        <f>_xlfn.XLOOKUP(Tableau210[[#This Row],[NOM]],[8]LUT!$I$5:$I$301,[8]LUT!$N$5:$N$301)</f>
        <v xml:space="preserve">Echangeur </v>
      </c>
      <c r="L577" s="119" t="s">
        <v>75</v>
      </c>
      <c r="M577" s="119"/>
      <c r="N577" s="119" t="s">
        <v>75</v>
      </c>
      <c r="O577" s="119"/>
      <c r="P577" s="119"/>
      <c r="Q577" s="119"/>
      <c r="R577" s="119"/>
      <c r="S577" s="119"/>
      <c r="T577" s="119"/>
      <c r="U577" s="119"/>
      <c r="V577" s="119"/>
      <c r="W577" s="148" t="s">
        <v>1118</v>
      </c>
      <c r="X577" s="207" t="str" cm="1">
        <f t="array" ref="X5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Ø2400</v>
      </c>
      <c r="Y57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77" s="148" t="s">
        <v>3424</v>
      </c>
      <c r="AA577" s="207" cm="1">
        <f t="array" ref="AA5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7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77" s="48"/>
      <c r="AD577" s="117" t="s">
        <v>2233</v>
      </c>
      <c r="AE577" s="119"/>
      <c r="AF577" s="181">
        <f>IFERROR(VLOOKUP(Tableau210[[#This Row],[OPERATION]],Tableau4[],5,FALSE),"")</f>
        <v>0</v>
      </c>
      <c r="AG577" s="178" cm="1">
        <f t="array" ref="AG577">IFERROR(
   SUM(
      _xlfn._xlws.FILTER(
         Tableau3[JP],
         (Tableau3[ITEM]=Tableau210[[#This Row],[NOM]])*
         (Tableau3[Rep.]=Tableau210[[#This Row],[REPERE BUTA]])
      )
   ),
0)</f>
        <v>0</v>
      </c>
      <c r="AH577" s="181">
        <f>IFERROR(VLOOKUP(Tableau210[[#This Row],[OPERATION]],Tableau4[],4,FALSE),"")</f>
        <v>0</v>
      </c>
      <c r="AI577" s="178" cm="1">
        <f t="array" ref="AI577">IFERROR(
   SUM(
      _xlfn._xlws.FILTER(
         Tableau3[BP],
         (Tableau3[ITEM]=Tableau210[[#This Row],[NOM]])*
         (Tableau3[Rep.]=Tableau210[[#This Row],[REPERE BUTA]])
      )
   ),
0)</f>
        <v>0</v>
      </c>
      <c r="AJ577" s="181" t="str">
        <f>IF(Tableau210[[#This Row],[NB JP EMIS]]=1,"1 JP","") &amp; IF(Tableau210[[#This Row],[NB BP EMIS]]=1," 1 BP","")</f>
        <v/>
      </c>
      <c r="AK577" s="178" t="str">
        <f>IF(Tableau210[[#This Row],[NB JP BUTA]]=1,"1 JP","") &amp; IF(Tableau210[[#This Row],[Nb BP BUTA]]=1," 1 BP","") &amp; IF(Tableau210[[#This Row],[Nb BP BUTA]]=2," 2 BP","")</f>
        <v/>
      </c>
      <c r="AL577" s="117" t="s">
        <v>103</v>
      </c>
      <c r="AM577" s="117" t="str">
        <f>IFERROR(+VLOOKUP(AY577,Tiges!$G$4:$I$569,3,FALSE),"")</f>
        <v/>
      </c>
      <c r="AN577" s="48"/>
      <c r="AO577" s="117" t="s">
        <v>3424</v>
      </c>
      <c r="AP577" s="177" cm="1">
        <f t="array" ref="AP5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77" s="411" t="s">
        <v>3424</v>
      </c>
      <c r="AR577" s="117" t="s">
        <v>2275</v>
      </c>
      <c r="AS577" s="177" cm="1">
        <f t="array" ref="AS5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7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M20x200</v>
      </c>
      <c r="AU577" s="117" t="s">
        <v>1123</v>
      </c>
      <c r="AV577" s="177" cm="1">
        <f t="array" ref="AV5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77" s="117"/>
      <c r="AY577" s="117" t="str" cm="1">
        <f t="array" ref="AY577">IFERROR(_xlfn.XLOOKUP(Tableau210[[#This Row],[DN DONNEES BUTA ]]&amp;Tableau210[[#This Row],[PN DONNEES BUTA]],Tiges!$B$4:$B$79&amp;Tiges!$C$4:$C$79,Tiges!$G$4:$G$79),"")</f>
        <v/>
      </c>
      <c r="AZ577" s="117"/>
      <c r="BA577" s="117" t="str" cm="1">
        <f t="array" ref="BA577">IFERROR(_xlfn.XLOOKUP(Tableau210[[#This Row],[DN DONNEES BUTA ]]&amp;Tableau210[[#This Row],[PN DONNEES BUTA]],Tiges!$B$4:$B$79&amp;Tiges!$C$4:$C$79,Tiges!$H$4:$H$79),"")</f>
        <v/>
      </c>
      <c r="BB577" s="117"/>
      <c r="BC577" s="182">
        <f>IFERROR(VLOOKUP(Tableau210[[#This Row],[OPERATION]],Tableau4[],2,FALSE),"")</f>
        <v>0</v>
      </c>
      <c r="BD577" s="177" cm="1">
        <f t="array" ref="BD577">IFERROR(
   SUM(
      _xlfn._xlws.FILTER(
         Tableau3[Nb Platinage Joint],
         (Tableau3[ITEM]=Tableau210[[#This Row],[NOM]])*
         (Tableau3[Rep.]=Tableau210[[#This Row],[REPERE BUTA]])
      )
   ),
0)</f>
        <v>0</v>
      </c>
      <c r="BE577" s="182">
        <f>IFERROR(VLOOKUP(Tableau210[[#This Row],[OPERATION]],Tableau4[],3,FALSE),"")</f>
        <v>1</v>
      </c>
      <c r="BF577" s="177" cm="1">
        <f t="array" ref="BF577">IFERROR(
   SUM(
      _xlfn._xlws.FILTER(
         Tableau3[Joint Définitif Nb],
         (Tableau3[ITEM]=Tableau210[[#This Row],[NOM]])*
         (Tableau3[Rep.]=Tableau210[[#This Row],[REPERE BUTA]])
      )
   ),
0)</f>
        <v>0</v>
      </c>
      <c r="BG577" s="117" t="s">
        <v>150</v>
      </c>
      <c r="BH577" s="177" cm="1">
        <f t="array" ref="BH5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577" s="117" t="s">
        <v>2268</v>
      </c>
      <c r="BK577" s="117" t="s">
        <v>2269</v>
      </c>
      <c r="BL577" s="167" t="s">
        <v>2457</v>
      </c>
      <c r="BM577" s="167"/>
      <c r="BN577" s="117"/>
      <c r="BO577" s="117"/>
      <c r="BP577" s="158"/>
      <c r="BQ577" s="158"/>
      <c r="BR577" s="158"/>
      <c r="BS577" s="48"/>
      <c r="BT577" s="48"/>
      <c r="BU577" s="48"/>
      <c r="BV577" s="48"/>
      <c r="BW577" s="48"/>
      <c r="BX577" s="48"/>
    </row>
    <row r="578" spans="1:76" s="154" customFormat="1" ht="15.75" hidden="1" x14ac:dyDescent="0.25">
      <c r="A578" s="48" t="e" cm="1">
        <f t="array" ref="A578">_xlfn.XLOOKUP(Tableau210[[#This Row],[NOM]]&amp;Tableau210[[#This Row],[REPERE BUTA]],[6]!Tableau16[POSTE TECHNIQUE]&amp;[6]!Tableau16[Repere ADM],[6]!Tableau16[NUMERO CLIENT])</f>
        <v>#N/A</v>
      </c>
      <c r="B578" s="48" t="e" cm="1">
        <f t="array" ref="B578">_xlfn.XLOOKUP(Tableau210[[#This Row],[NOM]]&amp;Tableau210[[#This Row],[REPERE BUTA]],[6]!Tableau16[POSTE TECHNIQUE]&amp;[6]!Tableau16[Repere REF],[6]!Tableau16[NUMERO CLIENT])</f>
        <v>#N/A</v>
      </c>
      <c r="C578" s="48" cm="1">
        <f t="array" ref="C578">_xlfn.XLOOKUP(Tableau210[[#This Row],[NOM]]&amp;Tableau210[[#This Row],[Repere Ubleam]],[7]Sheet1!$C$2:$C$2995&amp;[7]Sheet1!$I$2:$I$2995,[7]Sheet1!$A$2:$A$2995)</f>
        <v>551</v>
      </c>
      <c r="D578" s="48" t="str">
        <f>C578&amp;""</f>
        <v>551</v>
      </c>
      <c r="E578" s="48" t="e">
        <v>#N/A</v>
      </c>
      <c r="F578" s="48" t="e">
        <v>#N/A</v>
      </c>
      <c r="G578" s="168" t="s">
        <v>1454</v>
      </c>
      <c r="H578" s="161" t="s">
        <v>1067</v>
      </c>
      <c r="I578" s="161" t="s">
        <v>80</v>
      </c>
      <c r="J578" s="161" t="s">
        <v>1071</v>
      </c>
      <c r="K578" s="161" t="str">
        <f>_xlfn.XLOOKUP(Tableau210[[#This Row],[NOM]],[8]LUT!$I$5:$I$301,[8]LUT!$N$5:$N$301)</f>
        <v xml:space="preserve">Echangeur </v>
      </c>
      <c r="L578" s="150" t="s">
        <v>70</v>
      </c>
      <c r="M578" s="150"/>
      <c r="N578" s="150" t="s">
        <v>70</v>
      </c>
      <c r="O578" s="150"/>
      <c r="P578" s="150"/>
      <c r="Q578" s="150"/>
      <c r="R578" s="150"/>
      <c r="S578" s="150"/>
      <c r="T578" s="150"/>
      <c r="U578" s="150"/>
      <c r="V578" s="150"/>
      <c r="W578" s="151" t="s">
        <v>1118</v>
      </c>
      <c r="X578" s="151" cm="1">
        <f t="array" ref="X5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1200</v>
      </c>
      <c r="Y57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78" s="151" t="s">
        <v>3424</v>
      </c>
      <c r="AA578" s="151" cm="1">
        <f t="array" ref="AA5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7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78" s="152"/>
      <c r="AD578" s="153" t="s">
        <v>2196</v>
      </c>
      <c r="AE578" s="150"/>
      <c r="AF578" s="150">
        <f>IFERROR(VLOOKUP(Tableau210[[#This Row],[OPERATION]],Tableau4[],5,FALSE),"")</f>
        <v>0</v>
      </c>
      <c r="AG578" s="150" cm="1">
        <f t="array" ref="AG578">IFERROR(
   SUM(
      _xlfn._xlws.FILTER(
         Tableau3[JP],
         (Tableau3[ITEM]=Tableau210[[#This Row],[NOM]])*
         (Tableau3[Rep.]=Tableau210[[#This Row],[REPERE BUTA]])
      )
   ),
0)</f>
        <v>0</v>
      </c>
      <c r="AH578" s="150">
        <f>IFERROR(VLOOKUP(Tableau210[[#This Row],[OPERATION]],Tableau4[],4,FALSE),"")</f>
        <v>0</v>
      </c>
      <c r="AI578" s="150" cm="1">
        <f t="array" ref="AI578">IFERROR(
   SUM(
      _xlfn._xlws.FILTER(
         Tableau3[BP],
         (Tableau3[ITEM]=Tableau210[[#This Row],[NOM]])*
         (Tableau3[Rep.]=Tableau210[[#This Row],[REPERE BUTA]])
      )
   ),
0)</f>
        <v>0</v>
      </c>
      <c r="AJ578" s="150" t="str">
        <f>IF(Tableau210[[#This Row],[NB JP EMIS]]=1,"1 JP","") &amp; IF(Tableau210[[#This Row],[NB BP EMIS]]=1," 1 BP","")</f>
        <v/>
      </c>
      <c r="AK578" s="150" t="str">
        <f>IF(Tableau210[[#This Row],[NB JP BUTA]]=1,"1 JP","") &amp; IF(Tableau210[[#This Row],[Nb BP BUTA]]=1," 1 BP","") &amp; IF(Tableau210[[#This Row],[Nb BP BUTA]]=2," 2 BP","")</f>
        <v/>
      </c>
      <c r="AL578" s="153" t="s">
        <v>103</v>
      </c>
      <c r="AM578" s="153" t="str">
        <f>IFERROR(+VLOOKUP(AY578,Tiges!$G$4:$I$569,3,FALSE),"")</f>
        <v/>
      </c>
      <c r="AN578" s="152"/>
      <c r="AO578" s="153" t="s">
        <v>3424</v>
      </c>
      <c r="AP578" s="153" cm="1">
        <f t="array" ref="AP5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78" s="153" t="s">
        <v>3424</v>
      </c>
      <c r="AR578" s="153" t="s">
        <v>3424</v>
      </c>
      <c r="AS578" s="153" cm="1">
        <f t="array" ref="AS5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78" s="153" t="s">
        <v>3424</v>
      </c>
      <c r="AU578" s="153" t="s">
        <v>3424</v>
      </c>
      <c r="AV578" s="153" t="str" cm="1">
        <f t="array" ref="AV5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7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78" s="153"/>
      <c r="AY578" s="153" t="str" cm="1">
        <f t="array" ref="AY578">IFERROR(_xlfn.XLOOKUP(Tableau210[[#This Row],[DN DONNEES BUTA ]]&amp;Tableau210[[#This Row],[PN DONNEES BUTA]],Tiges!$B$4:$B$79&amp;Tiges!$C$4:$C$79,Tiges!$G$4:$G$79),"")</f>
        <v/>
      </c>
      <c r="AZ578" s="153"/>
      <c r="BA578" s="153" t="str" cm="1">
        <f t="array" ref="BA578">IFERROR(_xlfn.XLOOKUP(Tableau210[[#This Row],[DN DONNEES BUTA ]]&amp;Tableau210[[#This Row],[PN DONNEES BUTA]],Tiges!$B$4:$B$79&amp;Tiges!$C$4:$C$79,Tiges!$H$4:$H$79),"")</f>
        <v/>
      </c>
      <c r="BB578" s="153"/>
      <c r="BC578" s="153">
        <f>IFERROR(VLOOKUP(Tableau210[[#This Row],[OPERATION]],Tableau4[],2,FALSE),"")</f>
        <v>0</v>
      </c>
      <c r="BD578" s="153" cm="1">
        <f t="array" ref="BD578">IFERROR(
   SUM(
      _xlfn._xlws.FILTER(
         Tableau3[Nb Platinage Joint],
         (Tableau3[ITEM]=Tableau210[[#This Row],[NOM]])*
         (Tableau3[Rep.]=Tableau210[[#This Row],[REPERE BUTA]])
      )
   ),
0)</f>
        <v>0</v>
      </c>
      <c r="BE578" s="153">
        <f>IFERROR(VLOOKUP(Tableau210[[#This Row],[OPERATION]],Tableau4[],3,FALSE),"")</f>
        <v>1</v>
      </c>
      <c r="BF578" s="153" cm="1">
        <f t="array" ref="BF578">IFERROR(
   SUM(
      _xlfn._xlws.FILTER(
         Tableau3[Joint Définitif Nb],
         (Tableau3[ITEM]=Tableau210[[#This Row],[NOM]])*
         (Tableau3[Rep.]=Tableau210[[#This Row],[REPERE BUTA]])
      )
   ),
0)</f>
        <v>0</v>
      </c>
      <c r="BG578" s="153" t="s">
        <v>3424</v>
      </c>
      <c r="BH578" s="153" t="str" cm="1">
        <f t="array" ref="BH5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78" s="153" t="s">
        <v>129</v>
      </c>
      <c r="BJ578" s="153" t="s">
        <v>3424</v>
      </c>
      <c r="BK578" s="153" t="s">
        <v>3424</v>
      </c>
      <c r="BL578" s="153" t="s">
        <v>2248</v>
      </c>
      <c r="BM578" s="153"/>
      <c r="BN578" s="153"/>
      <c r="BO578" s="153"/>
      <c r="BP578" s="161"/>
      <c r="BQ578" s="161"/>
      <c r="BR578" s="161"/>
      <c r="BS578" s="152"/>
      <c r="BT578" s="152"/>
      <c r="BU578" s="152"/>
      <c r="BV578" s="152"/>
      <c r="BW578" s="152"/>
      <c r="BX578" s="152"/>
    </row>
    <row r="579" spans="1:76" s="154" customFormat="1" ht="15.75" hidden="1" x14ac:dyDescent="0.25">
      <c r="A579" s="48" t="e" cm="1">
        <f t="array" ref="A579">_xlfn.XLOOKUP(Tableau210[[#This Row],[NOM]]&amp;Tableau210[[#This Row],[REPERE BUTA]],[6]!Tableau16[POSTE TECHNIQUE]&amp;[6]!Tableau16[Repere ADM],[6]!Tableau16[NUMERO CLIENT])</f>
        <v>#N/A</v>
      </c>
      <c r="B579" s="48" t="e" cm="1">
        <f t="array" ref="B579">_xlfn.XLOOKUP(Tableau210[[#This Row],[NOM]]&amp;Tableau210[[#This Row],[REPERE BUTA]],[6]!Tableau16[POSTE TECHNIQUE]&amp;[6]!Tableau16[Repere REF],[6]!Tableau16[NUMERO CLIENT])</f>
        <v>#N/A</v>
      </c>
      <c r="C579" s="48" cm="1">
        <f t="array" ref="C579">_xlfn.XLOOKUP(Tableau210[[#This Row],[NOM]]&amp;Tableau210[[#This Row],[Repere Ubleam]],[7]Sheet1!$C$2:$C$2995&amp;[7]Sheet1!$I$2:$I$2995,[7]Sheet1!$A$2:$A$2995)</f>
        <v>552</v>
      </c>
      <c r="D579" s="48" t="str">
        <f>C579&amp;""</f>
        <v>552</v>
      </c>
      <c r="E579" s="48" t="e">
        <v>#N/A</v>
      </c>
      <c r="F579" s="48" t="e">
        <v>#N/A</v>
      </c>
      <c r="G579" s="168" t="s">
        <v>1454</v>
      </c>
      <c r="H579" s="161" t="s">
        <v>1067</v>
      </c>
      <c r="I579" s="161" t="s">
        <v>80</v>
      </c>
      <c r="J579" s="161" t="s">
        <v>1071</v>
      </c>
      <c r="K579" s="161" t="str">
        <f>_xlfn.XLOOKUP(Tableau210[[#This Row],[NOM]],[8]LUT!$I$5:$I$301,[8]LUT!$N$5:$N$301)</f>
        <v xml:space="preserve">Echangeur </v>
      </c>
      <c r="L579" s="150" t="s">
        <v>76</v>
      </c>
      <c r="M579" s="150"/>
      <c r="N579" s="150" t="s">
        <v>76</v>
      </c>
      <c r="O579" s="150"/>
      <c r="P579" s="150"/>
      <c r="Q579" s="150"/>
      <c r="R579" s="150"/>
      <c r="S579" s="150"/>
      <c r="T579" s="150"/>
      <c r="U579" s="150"/>
      <c r="V579" s="150"/>
      <c r="W579" s="151" t="s">
        <v>1118</v>
      </c>
      <c r="X579" s="151" cm="1">
        <f t="array" ref="X5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1200</v>
      </c>
      <c r="Y57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79" s="151" t="s">
        <v>3424</v>
      </c>
      <c r="AA579" s="151" cm="1">
        <f t="array" ref="AA5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7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79" s="152"/>
      <c r="AD579" s="153" t="s">
        <v>2196</v>
      </c>
      <c r="AE579" s="150"/>
      <c r="AF579" s="150">
        <f>IFERROR(VLOOKUP(Tableau210[[#This Row],[OPERATION]],Tableau4[],5,FALSE),"")</f>
        <v>0</v>
      </c>
      <c r="AG579" s="150" cm="1">
        <f t="array" ref="AG579">IFERROR(
   SUM(
      _xlfn._xlws.FILTER(
         Tableau3[JP],
         (Tableau3[ITEM]=Tableau210[[#This Row],[NOM]])*
         (Tableau3[Rep.]=Tableau210[[#This Row],[REPERE BUTA]])
      )
   ),
0)</f>
        <v>0</v>
      </c>
      <c r="AH579" s="150">
        <f>IFERROR(VLOOKUP(Tableau210[[#This Row],[OPERATION]],Tableau4[],4,FALSE),"")</f>
        <v>0</v>
      </c>
      <c r="AI579" s="150" cm="1">
        <f t="array" ref="AI579">IFERROR(
   SUM(
      _xlfn._xlws.FILTER(
         Tableau3[BP],
         (Tableau3[ITEM]=Tableau210[[#This Row],[NOM]])*
         (Tableau3[Rep.]=Tableau210[[#This Row],[REPERE BUTA]])
      )
   ),
0)</f>
        <v>0</v>
      </c>
      <c r="AJ579" s="150" t="str">
        <f>IF(Tableau210[[#This Row],[NB JP EMIS]]=1,"1 JP","") &amp; IF(Tableau210[[#This Row],[NB BP EMIS]]=1," 1 BP","")</f>
        <v/>
      </c>
      <c r="AK579" s="150" t="str">
        <f>IF(Tableau210[[#This Row],[NB JP BUTA]]=1,"1 JP","") &amp; IF(Tableau210[[#This Row],[Nb BP BUTA]]=1," 1 BP","") &amp; IF(Tableau210[[#This Row],[Nb BP BUTA]]=2," 2 BP","")</f>
        <v/>
      </c>
      <c r="AL579" s="153" t="s">
        <v>103</v>
      </c>
      <c r="AM579" s="153" t="str">
        <f>IFERROR(+VLOOKUP(AY579,Tiges!$G$4:$I$569,3,FALSE),"")</f>
        <v/>
      </c>
      <c r="AN579" s="152"/>
      <c r="AO579" s="153" t="s">
        <v>3424</v>
      </c>
      <c r="AP579" s="153" cm="1">
        <f t="array" ref="AP5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79" s="153" t="s">
        <v>3424</v>
      </c>
      <c r="AR579" s="153" t="s">
        <v>3424</v>
      </c>
      <c r="AS579" s="153" cm="1">
        <f t="array" ref="AS5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79" s="153" t="s">
        <v>3424</v>
      </c>
      <c r="AU579" s="153" t="s">
        <v>3424</v>
      </c>
      <c r="AV579" s="153" t="str" cm="1">
        <f t="array" ref="AV5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7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79" s="153"/>
      <c r="AY579" s="153" t="str" cm="1">
        <f t="array" ref="AY579">IFERROR(_xlfn.XLOOKUP(Tableau210[[#This Row],[DN DONNEES BUTA ]]&amp;Tableau210[[#This Row],[PN DONNEES BUTA]],Tiges!$B$4:$B$79&amp;Tiges!$C$4:$C$79,Tiges!$G$4:$G$79),"")</f>
        <v/>
      </c>
      <c r="AZ579" s="153"/>
      <c r="BA579" s="153" t="str" cm="1">
        <f t="array" ref="BA579">IFERROR(_xlfn.XLOOKUP(Tableau210[[#This Row],[DN DONNEES BUTA ]]&amp;Tableau210[[#This Row],[PN DONNEES BUTA]],Tiges!$B$4:$B$79&amp;Tiges!$C$4:$C$79,Tiges!$H$4:$H$79),"")</f>
        <v/>
      </c>
      <c r="BB579" s="153"/>
      <c r="BC579" s="153">
        <f>IFERROR(VLOOKUP(Tableau210[[#This Row],[OPERATION]],Tableau4[],2,FALSE),"")</f>
        <v>0</v>
      </c>
      <c r="BD579" s="153" cm="1">
        <f t="array" ref="BD579">IFERROR(
   SUM(
      _xlfn._xlws.FILTER(
         Tableau3[Nb Platinage Joint],
         (Tableau3[ITEM]=Tableau210[[#This Row],[NOM]])*
         (Tableau3[Rep.]=Tableau210[[#This Row],[REPERE BUTA]])
      )
   ),
0)</f>
        <v>0</v>
      </c>
      <c r="BE579" s="153">
        <f>IFERROR(VLOOKUP(Tableau210[[#This Row],[OPERATION]],Tableau4[],3,FALSE),"")</f>
        <v>1</v>
      </c>
      <c r="BF579" s="153" cm="1">
        <f t="array" ref="BF579">IFERROR(
   SUM(
      _xlfn._xlws.FILTER(
         Tableau3[Joint Définitif Nb],
         (Tableau3[ITEM]=Tableau210[[#This Row],[NOM]])*
         (Tableau3[Rep.]=Tableau210[[#This Row],[REPERE BUTA]])
      )
   ),
0)</f>
        <v>0</v>
      </c>
      <c r="BG579" s="153" t="s">
        <v>3424</v>
      </c>
      <c r="BH579" s="153" t="str" cm="1">
        <f t="array" ref="BH5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79" s="153" t="s">
        <v>129</v>
      </c>
      <c r="BJ579" s="153" t="s">
        <v>3424</v>
      </c>
      <c r="BK579" s="153" t="s">
        <v>3424</v>
      </c>
      <c r="BL579" s="153" t="s">
        <v>2248</v>
      </c>
      <c r="BM579" s="153"/>
      <c r="BN579" s="153"/>
      <c r="BO579" s="153"/>
      <c r="BP579" s="161"/>
      <c r="BQ579" s="161"/>
      <c r="BR579" s="161"/>
      <c r="BS579" s="152"/>
      <c r="BT579" s="152"/>
      <c r="BU579" s="152"/>
      <c r="BV579" s="152"/>
      <c r="BW579" s="152"/>
      <c r="BX579" s="152"/>
    </row>
    <row r="580" spans="1:76" ht="15.75" hidden="1" x14ac:dyDescent="0.25">
      <c r="A580" s="48" t="e" cm="1">
        <f t="array" ref="A580">_xlfn.XLOOKUP(Tableau210[[#This Row],[NOM]]&amp;Tableau210[[#This Row],[REPERE BUTA]],[6]!Tableau16[POSTE TECHNIQUE]&amp;[6]!Tableau16[Repere ADM],[6]!Tableau16[NUMERO CLIENT])</f>
        <v>#N/A</v>
      </c>
      <c r="B580" s="48" t="e" cm="1">
        <f t="array" ref="B580">_xlfn.XLOOKUP(Tableau210[[#This Row],[NOM]]&amp;Tableau210[[#This Row],[REPERE BUTA]],[6]!Tableau16[POSTE TECHNIQUE]&amp;[6]!Tableau16[Repere REF],[6]!Tableau16[NUMERO CLIENT])</f>
        <v>#N/A</v>
      </c>
      <c r="C580" s="48" cm="1">
        <f t="array" ref="C580">_xlfn.XLOOKUP(Tableau210[[#This Row],[NOM]]&amp;Tableau210[[#This Row],[Repere Ubleam]],[7]Sheet1!$C$2:$C$2995&amp;[7]Sheet1!$I$2:$I$2995,[7]Sheet1!$A$2:$A$2995)</f>
        <v>553</v>
      </c>
      <c r="D580" s="48" t="str">
        <f>C580&amp;""</f>
        <v>553</v>
      </c>
      <c r="E580" s="48" t="e">
        <v>#N/A</v>
      </c>
      <c r="F580" s="48" t="e">
        <v>#N/A</v>
      </c>
      <c r="G580" s="190" t="s">
        <v>1454</v>
      </c>
      <c r="H580" s="158" t="s">
        <v>1067</v>
      </c>
      <c r="I580" s="158" t="s">
        <v>80</v>
      </c>
      <c r="J580" s="158" t="s">
        <v>1071</v>
      </c>
      <c r="K580" s="158" t="str">
        <f>_xlfn.XLOOKUP(Tableau210[[#This Row],[NOM]],[8]LUT!$I$5:$I$301,[8]LUT!$N$5:$N$301)</f>
        <v xml:space="preserve">Echangeur </v>
      </c>
      <c r="L580" s="119" t="s">
        <v>81</v>
      </c>
      <c r="M580" s="119"/>
      <c r="N580" s="119" t="s">
        <v>81</v>
      </c>
      <c r="O580" s="119"/>
      <c r="P580" s="119"/>
      <c r="Q580" s="119"/>
      <c r="R580" s="119"/>
      <c r="S580" s="119"/>
      <c r="T580" s="119"/>
      <c r="U580" s="119"/>
      <c r="V580" s="119"/>
      <c r="W580" s="148" t="s">
        <v>1118</v>
      </c>
      <c r="X580" s="207" t="str" cm="1">
        <f t="array" ref="X5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Ø2400</v>
      </c>
      <c r="Y58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80" s="148" t="s">
        <v>3424</v>
      </c>
      <c r="AA580" s="207" cm="1">
        <f t="array" ref="AA5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8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80" s="48"/>
      <c r="AD580" s="117" t="s">
        <v>2233</v>
      </c>
      <c r="AE580" s="119"/>
      <c r="AF580" s="181">
        <f>IFERROR(VLOOKUP(Tableau210[[#This Row],[OPERATION]],Tableau4[],5,FALSE),"")</f>
        <v>0</v>
      </c>
      <c r="AG580" s="178" cm="1">
        <f t="array" ref="AG580">IFERROR(
   SUM(
      _xlfn._xlws.FILTER(
         Tableau3[JP],
         (Tableau3[ITEM]=Tableau210[[#This Row],[NOM]])*
         (Tableau3[Rep.]=Tableau210[[#This Row],[REPERE BUTA]])
      )
   ),
0)</f>
        <v>0</v>
      </c>
      <c r="AH580" s="181">
        <f>IFERROR(VLOOKUP(Tableau210[[#This Row],[OPERATION]],Tableau4[],4,FALSE),"")</f>
        <v>0</v>
      </c>
      <c r="AI580" s="178" cm="1">
        <f t="array" ref="AI580">IFERROR(
   SUM(
      _xlfn._xlws.FILTER(
         Tableau3[BP],
         (Tableau3[ITEM]=Tableau210[[#This Row],[NOM]])*
         (Tableau3[Rep.]=Tableau210[[#This Row],[REPERE BUTA]])
      )
   ),
0)</f>
        <v>0</v>
      </c>
      <c r="AJ580" s="181" t="str">
        <f>IF(Tableau210[[#This Row],[NB JP EMIS]]=1,"1 JP","") &amp; IF(Tableau210[[#This Row],[NB BP EMIS]]=1," 1 BP","")</f>
        <v/>
      </c>
      <c r="AK580" s="178" t="str">
        <f>IF(Tableau210[[#This Row],[NB JP BUTA]]=1,"1 JP","") &amp; IF(Tableau210[[#This Row],[Nb BP BUTA]]=1," 1 BP","") &amp; IF(Tableau210[[#This Row],[Nb BP BUTA]]=2," 2 BP","")</f>
        <v/>
      </c>
      <c r="AL580" s="117" t="s">
        <v>103</v>
      </c>
      <c r="AM580" s="117" t="str">
        <f>IFERROR(+VLOOKUP(AY580,Tiges!$G$4:$I$569,3,FALSE),"")</f>
        <v/>
      </c>
      <c r="AN580" s="48"/>
      <c r="AO580" s="117" t="s">
        <v>3424</v>
      </c>
      <c r="AP580" s="177" cm="1">
        <f t="array" ref="AP5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80" s="411" t="s">
        <v>3424</v>
      </c>
      <c r="AR580" s="117" t="s">
        <v>2275</v>
      </c>
      <c r="AS580" s="177" cm="1">
        <f t="array" ref="AS5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M20x200</v>
      </c>
      <c r="AU580" s="117" t="s">
        <v>1123</v>
      </c>
      <c r="AV580" s="177" cm="1">
        <f t="array" ref="AV5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5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80" s="117"/>
      <c r="AY580" s="117" t="str" cm="1">
        <f t="array" ref="AY580">IFERROR(_xlfn.XLOOKUP(Tableau210[[#This Row],[DN DONNEES BUTA ]]&amp;Tableau210[[#This Row],[PN DONNEES BUTA]],Tiges!$B$4:$B$79&amp;Tiges!$C$4:$C$79,Tiges!$G$4:$G$79),"")</f>
        <v/>
      </c>
      <c r="AZ580" s="117"/>
      <c r="BA580" s="117" t="str" cm="1">
        <f t="array" ref="BA580">IFERROR(_xlfn.XLOOKUP(Tableau210[[#This Row],[DN DONNEES BUTA ]]&amp;Tableau210[[#This Row],[PN DONNEES BUTA]],Tiges!$B$4:$B$79&amp;Tiges!$C$4:$C$79,Tiges!$H$4:$H$79),"")</f>
        <v/>
      </c>
      <c r="BB580" s="117"/>
      <c r="BC580" s="182">
        <f>IFERROR(VLOOKUP(Tableau210[[#This Row],[OPERATION]],Tableau4[],2,FALSE),"")</f>
        <v>0</v>
      </c>
      <c r="BD580" s="177" cm="1">
        <f t="array" ref="BD580">IFERROR(
   SUM(
      _xlfn._xlws.FILTER(
         Tableau3[Nb Platinage Joint],
         (Tableau3[ITEM]=Tableau210[[#This Row],[NOM]])*
         (Tableau3[Rep.]=Tableau210[[#This Row],[REPERE BUTA]])
      )
   ),
0)</f>
        <v>0</v>
      </c>
      <c r="BE580" s="182">
        <f>IFERROR(VLOOKUP(Tableau210[[#This Row],[OPERATION]],Tableau4[],3,FALSE),"")</f>
        <v>1</v>
      </c>
      <c r="BF580" s="177" cm="1">
        <f t="array" ref="BF580">IFERROR(
   SUM(
      _xlfn._xlws.FILTER(
         Tableau3[Joint Définitif Nb],
         (Tableau3[ITEM]=Tableau210[[#This Row],[NOM]])*
         (Tableau3[Rep.]=Tableau210[[#This Row],[REPERE BUTA]])
      )
   ),
0)</f>
        <v>0</v>
      </c>
      <c r="BG580" s="117" t="s">
        <v>150</v>
      </c>
      <c r="BH580" s="177" cm="1">
        <f t="array" ref="BH5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580" s="117" t="s">
        <v>2268</v>
      </c>
      <c r="BK580" s="117" t="s">
        <v>2269</v>
      </c>
      <c r="BL580" s="167" t="s">
        <v>2457</v>
      </c>
      <c r="BM580" s="167"/>
      <c r="BN580" s="117"/>
      <c r="BO580" s="117"/>
      <c r="BP580" s="158"/>
      <c r="BQ580" s="158"/>
      <c r="BR580" s="158"/>
      <c r="BS580" s="48"/>
      <c r="BT580" s="48"/>
      <c r="BU580" s="48"/>
      <c r="BV580" s="48"/>
      <c r="BW580" s="48"/>
      <c r="BX580" s="48"/>
    </row>
    <row r="581" spans="1:76" ht="15.75" hidden="1" x14ac:dyDescent="0.25">
      <c r="A581" s="48" t="e" cm="1">
        <f t="array" ref="A581">_xlfn.XLOOKUP(Tableau210[[#This Row],[NOM]]&amp;Tableau210[[#This Row],[REPERE BUTA]],[6]!Tableau16[POSTE TECHNIQUE]&amp;[6]!Tableau16[Repere ADM],[6]!Tableau16[NUMERO CLIENT])</f>
        <v>#N/A</v>
      </c>
      <c r="B581" s="48" t="e" cm="1">
        <f t="array" ref="B581">_xlfn.XLOOKUP(Tableau210[[#This Row],[NOM]]&amp;Tableau210[[#This Row],[REPERE BUTA]],[6]!Tableau16[POSTE TECHNIQUE]&amp;[6]!Tableau16[Repere REF],[6]!Tableau16[NUMERO CLIENT])</f>
        <v>#N/A</v>
      </c>
      <c r="C581" s="48" cm="1">
        <f t="array" ref="C581">_xlfn.XLOOKUP(Tableau210[[#This Row],[NOM]]&amp;Tableau210[[#This Row],[Repere Ubleam]],[7]Sheet1!$C$2:$C$2995&amp;[7]Sheet1!$I$2:$I$2995,[7]Sheet1!$A$2:$A$2995)</f>
        <v>554</v>
      </c>
      <c r="D581" s="48" t="str">
        <f>C581&amp;""</f>
        <v>554</v>
      </c>
      <c r="E581" s="48" t="e">
        <v>#N/A</v>
      </c>
      <c r="F581" s="48" t="e">
        <v>#N/A</v>
      </c>
      <c r="G581" s="190" t="s">
        <v>1454</v>
      </c>
      <c r="H581" s="158" t="s">
        <v>1067</v>
      </c>
      <c r="I581" s="158" t="s">
        <v>80</v>
      </c>
      <c r="J581" s="158" t="s">
        <v>1071</v>
      </c>
      <c r="K581" s="158" t="str">
        <f>_xlfn.XLOOKUP(Tableau210[[#This Row],[NOM]],[8]LUT!$I$5:$I$301,[8]LUT!$N$5:$N$301)</f>
        <v xml:space="preserve">Echangeur </v>
      </c>
      <c r="L581" s="119" t="s">
        <v>82</v>
      </c>
      <c r="M581" s="119"/>
      <c r="N581" s="119" t="s">
        <v>82</v>
      </c>
      <c r="O581" s="119"/>
      <c r="P581" s="119"/>
      <c r="Q581" s="119"/>
      <c r="R581" s="119"/>
      <c r="S581" s="119"/>
      <c r="T581" s="119"/>
      <c r="U581" s="119"/>
      <c r="V581" s="119"/>
      <c r="W581" s="148">
        <v>300</v>
      </c>
      <c r="X581" s="207" cm="1">
        <f t="array" ref="X5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58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81" s="148">
        <v>20</v>
      </c>
      <c r="AA581" s="207" cm="1">
        <f t="array" ref="AA5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8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81" s="48"/>
      <c r="AD581" s="117" t="s">
        <v>2196</v>
      </c>
      <c r="AE581" s="119"/>
      <c r="AF581" s="181">
        <f>IFERROR(VLOOKUP(Tableau210[[#This Row],[OPERATION]],Tableau4[],5,FALSE),"")</f>
        <v>0</v>
      </c>
      <c r="AG581" s="178" cm="1">
        <f t="array" ref="AG581">IFERROR(
   SUM(
      _xlfn._xlws.FILTER(
         Tableau3[JP],
         (Tableau3[ITEM]=Tableau210[[#This Row],[NOM]])*
         (Tableau3[Rep.]=Tableau210[[#This Row],[REPERE BUTA]])
      )
   ),
0)</f>
        <v>0</v>
      </c>
      <c r="AH581" s="181">
        <f>IFERROR(VLOOKUP(Tableau210[[#This Row],[OPERATION]],Tableau4[],4,FALSE),"")</f>
        <v>0</v>
      </c>
      <c r="AI581" s="178" cm="1">
        <f t="array" ref="AI581">IFERROR(
   SUM(
      _xlfn._xlws.FILTER(
         Tableau3[BP],
         (Tableau3[ITEM]=Tableau210[[#This Row],[NOM]])*
         (Tableau3[Rep.]=Tableau210[[#This Row],[REPERE BUTA]])
      )
   ),
0)</f>
        <v>0</v>
      </c>
      <c r="AJ581" s="181" t="str">
        <f>IF(Tableau210[[#This Row],[NB JP EMIS]]=1,"1 JP","") &amp; IF(Tableau210[[#This Row],[NB BP EMIS]]=1," 1 BP","")</f>
        <v/>
      </c>
      <c r="AK581" s="178" t="str">
        <f>IF(Tableau210[[#This Row],[NB JP BUTA]]=1,"1 JP","") &amp; IF(Tableau210[[#This Row],[Nb BP BUTA]]=1," 1 BP","") &amp; IF(Tableau210[[#This Row],[Nb BP BUTA]]=2," 2 BP","")</f>
        <v/>
      </c>
      <c r="AL581" s="117" t="s">
        <v>103</v>
      </c>
      <c r="AM581" s="117">
        <f>IFERROR(+VLOOKUP(AY581,Tiges!$G$4:$I$569,3,FALSE),"")</f>
        <v>36</v>
      </c>
      <c r="AN581" s="48"/>
      <c r="AO581" s="117">
        <v>12</v>
      </c>
      <c r="AP581" s="177" cm="1">
        <f t="array" ref="AP5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81" s="117" t="s">
        <v>2273</v>
      </c>
      <c r="AS581" s="177" cm="1">
        <f t="array" ref="AS5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581" s="117" t="s">
        <v>1123</v>
      </c>
      <c r="AV581" s="177" t="str" cm="1">
        <f t="array" ref="AV5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81" s="117"/>
      <c r="AY581" s="117" cm="1">
        <f t="array" ref="AY581">IFERROR(_xlfn.XLOOKUP(Tableau210[[#This Row],[DN DONNEES BUTA ]]&amp;Tableau210[[#This Row],[PN DONNEES BUTA]],Tiges!$B$4:$B$79&amp;Tiges!$C$4:$C$79,Tiges!$G$4:$G$79),"")</f>
        <v>22</v>
      </c>
      <c r="AZ581" s="117"/>
      <c r="BA581" s="117" cm="1">
        <f t="array" ref="BA581">IFERROR(_xlfn.XLOOKUP(Tableau210[[#This Row],[DN DONNEES BUTA ]]&amp;Tableau210[[#This Row],[PN DONNEES BUTA]],Tiges!$B$4:$B$79&amp;Tiges!$C$4:$C$79,Tiges!$H$4:$H$79),"")</f>
        <v>130</v>
      </c>
      <c r="BB581" s="117"/>
      <c r="BC581" s="182">
        <f>IFERROR(VLOOKUP(Tableau210[[#This Row],[OPERATION]],Tableau4[],2,FALSE),"")</f>
        <v>0</v>
      </c>
      <c r="BD581" s="177" cm="1">
        <f t="array" ref="BD581">IFERROR(
   SUM(
      _xlfn._xlws.FILTER(
         Tableau3[Nb Platinage Joint],
         (Tableau3[ITEM]=Tableau210[[#This Row],[NOM]])*
         (Tableau3[Rep.]=Tableau210[[#This Row],[REPERE BUTA]])
      )
   ),
0)</f>
        <v>0</v>
      </c>
      <c r="BE581" s="182">
        <f>IFERROR(VLOOKUP(Tableau210[[#This Row],[OPERATION]],Tableau4[],3,FALSE),"")</f>
        <v>1</v>
      </c>
      <c r="BF581" s="177" cm="1">
        <f t="array" ref="BF581">IFERROR(
   SUM(
      _xlfn._xlws.FILTER(
         Tableau3[Joint Définitif Nb],
         (Tableau3[ITEM]=Tableau210[[#This Row],[NOM]])*
         (Tableau3[Rep.]=Tableau210[[#This Row],[REPERE BUTA]])
      )
   ),
0)</f>
        <v>1</v>
      </c>
      <c r="BG581" s="117" t="s">
        <v>129</v>
      </c>
      <c r="BH581" s="177" t="str" cm="1">
        <f t="array" ref="BH5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81" s="117" t="s">
        <v>104</v>
      </c>
      <c r="BK581" s="117" t="s">
        <v>2269</v>
      </c>
      <c r="BL581" s="167" t="s">
        <v>2380</v>
      </c>
      <c r="BM581" s="167"/>
      <c r="BN581" s="117"/>
      <c r="BO581" s="117"/>
      <c r="BP581" s="158"/>
      <c r="BQ581" s="158"/>
      <c r="BR581" s="158"/>
      <c r="BS581" s="48"/>
      <c r="BT581" s="48"/>
      <c r="BU581" s="48"/>
      <c r="BV581" s="48"/>
      <c r="BW581" s="48"/>
      <c r="BX581" s="48"/>
    </row>
    <row r="582" spans="1:76" ht="15.75" hidden="1" x14ac:dyDescent="0.25">
      <c r="A582" s="48" t="e" cm="1">
        <f t="array" ref="A582">_xlfn.XLOOKUP(Tableau210[[#This Row],[NOM]]&amp;Tableau210[[#This Row],[REPERE BUTA]],[6]!Tableau16[POSTE TECHNIQUE]&amp;[6]!Tableau16[Repere ADM],[6]!Tableau16[NUMERO CLIENT])</f>
        <v>#N/A</v>
      </c>
      <c r="B582" s="48" t="e" cm="1">
        <f t="array" ref="B582">_xlfn.XLOOKUP(Tableau210[[#This Row],[NOM]]&amp;Tableau210[[#This Row],[REPERE BUTA]],[6]!Tableau16[POSTE TECHNIQUE]&amp;[6]!Tableau16[Repere REF],[6]!Tableau16[NUMERO CLIENT])</f>
        <v>#N/A</v>
      </c>
      <c r="C582" s="48" cm="1">
        <f t="array" ref="C582">_xlfn.XLOOKUP(Tableau210[[#This Row],[NOM]]&amp;Tableau210[[#This Row],[Repere Ubleam]],[7]Sheet1!$C$2:$C$2995&amp;[7]Sheet1!$I$2:$I$2995,[7]Sheet1!$A$2:$A$2995)</f>
        <v>555</v>
      </c>
      <c r="D582" s="48" t="str">
        <f>C582&amp;""</f>
        <v>555</v>
      </c>
      <c r="E582" s="48" t="e">
        <v>#N/A</v>
      </c>
      <c r="F582" s="48" t="e">
        <v>#N/A</v>
      </c>
      <c r="G582" s="190" t="s">
        <v>1454</v>
      </c>
      <c r="H582" s="158" t="s">
        <v>1067</v>
      </c>
      <c r="I582" s="158" t="s">
        <v>80</v>
      </c>
      <c r="J582" s="158" t="s">
        <v>1071</v>
      </c>
      <c r="K582" s="158" t="str">
        <f>_xlfn.XLOOKUP(Tableau210[[#This Row],[NOM]],[8]LUT!$I$5:$I$301,[8]LUT!$N$5:$N$301)</f>
        <v xml:space="preserve">Echangeur </v>
      </c>
      <c r="L582" s="119" t="s">
        <v>112</v>
      </c>
      <c r="M582" s="119"/>
      <c r="N582" s="119" t="s">
        <v>112</v>
      </c>
      <c r="O582" s="119"/>
      <c r="P582" s="119"/>
      <c r="Q582" s="119"/>
      <c r="R582" s="119"/>
      <c r="S582" s="119"/>
      <c r="T582" s="119"/>
      <c r="U582" s="119"/>
      <c r="V582" s="119"/>
      <c r="W582" s="148">
        <v>300</v>
      </c>
      <c r="X582" s="207" cm="1">
        <f t="array" ref="X5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58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82" s="148">
        <v>20</v>
      </c>
      <c r="AA582" s="207" cm="1">
        <f t="array" ref="AA5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8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82" s="48"/>
      <c r="AD582" s="117" t="s">
        <v>2197</v>
      </c>
      <c r="AE582" s="119"/>
      <c r="AF582" s="181">
        <f>IFERROR(VLOOKUP(Tableau210[[#This Row],[OPERATION]],Tableau4[],5,FALSE),"")</f>
        <v>0</v>
      </c>
      <c r="AG582" s="178" cm="1">
        <f t="array" ref="AG582">IFERROR(
   SUM(
      _xlfn._xlws.FILTER(
         Tableau3[JP],
         (Tableau3[ITEM]=Tableau210[[#This Row],[NOM]])*
         (Tableau3[Rep.]=Tableau210[[#This Row],[REPERE BUTA]])
      )
   ),
0)</f>
        <v>0</v>
      </c>
      <c r="AH582" s="181">
        <f>IFERROR(VLOOKUP(Tableau210[[#This Row],[OPERATION]],Tableau4[],4,FALSE),"")</f>
        <v>1</v>
      </c>
      <c r="AI582" s="178" cm="1">
        <f t="array" ref="AI582">IFERROR(
   SUM(
      _xlfn._xlws.FILTER(
         Tableau3[BP],
         (Tableau3[ITEM]=Tableau210[[#This Row],[NOM]])*
         (Tableau3[Rep.]=Tableau210[[#This Row],[REPERE BUTA]])
      )
   ),
0)</f>
        <v>1</v>
      </c>
      <c r="AJ582" s="181" t="str">
        <f>IF(Tableau210[[#This Row],[NB JP EMIS]]=1,"1 JP","") &amp; IF(Tableau210[[#This Row],[NB BP EMIS]]=1," 1 BP","")</f>
        <v xml:space="preserve"> 1 BP</v>
      </c>
      <c r="AK582" s="178" t="str">
        <f>IF(Tableau210[[#This Row],[NB JP BUTA]]=1,"1 JP","") &amp; IF(Tableau210[[#This Row],[Nb BP BUTA]]=1," 1 BP","") &amp; IF(Tableau210[[#This Row],[Nb BP BUTA]]=2," 2 BP","")</f>
        <v xml:space="preserve"> 1 BP</v>
      </c>
      <c r="AL582" s="117" t="s">
        <v>103</v>
      </c>
      <c r="AM582" s="117">
        <f>IFERROR(+VLOOKUP(AY582,Tiges!$G$4:$I$569,3,FALSE),"")</f>
        <v>36</v>
      </c>
      <c r="AN582" s="48"/>
      <c r="AO582" s="117">
        <v>12</v>
      </c>
      <c r="AP582" s="177" cm="1">
        <f t="array" ref="AP5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5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82" s="117" t="s">
        <v>2273</v>
      </c>
      <c r="AS582" s="177" t="str" cm="1">
        <f t="array" ref="AS5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5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582" s="117" t="s">
        <v>1123</v>
      </c>
      <c r="AV582" s="177" t="str" cm="1">
        <f t="array" ref="AV5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82" s="117"/>
      <c r="AY582" s="117" cm="1">
        <f t="array" ref="AY582">IFERROR(_xlfn.XLOOKUP(Tableau210[[#This Row],[DN DONNEES BUTA ]]&amp;Tableau210[[#This Row],[PN DONNEES BUTA]],Tiges!$B$4:$B$79&amp;Tiges!$C$4:$C$79,Tiges!$G$4:$G$79),"")</f>
        <v>22</v>
      </c>
      <c r="AZ582" s="117"/>
      <c r="BA582" s="117" cm="1">
        <f t="array" ref="BA582">IFERROR(_xlfn.XLOOKUP(Tableau210[[#This Row],[DN DONNEES BUTA ]]&amp;Tableau210[[#This Row],[PN DONNEES BUTA]],Tiges!$B$4:$B$79&amp;Tiges!$C$4:$C$79,Tiges!$H$4:$H$79),"")</f>
        <v>130</v>
      </c>
      <c r="BB582" s="117"/>
      <c r="BC582" s="182">
        <f>IFERROR(VLOOKUP(Tableau210[[#This Row],[OPERATION]],Tableau4[],2,FALSE),"")</f>
        <v>1</v>
      </c>
      <c r="BD582" s="177" cm="1">
        <f t="array" ref="BD582">IFERROR(
   SUM(
      _xlfn._xlws.FILTER(
         Tableau3[Nb Platinage Joint],
         (Tableau3[ITEM]=Tableau210[[#This Row],[NOM]])*
         (Tableau3[Rep.]=Tableau210[[#This Row],[REPERE BUTA]])
      )
   ),
0)</f>
        <v>1</v>
      </c>
      <c r="BE582" s="182">
        <f>IFERROR(VLOOKUP(Tableau210[[#This Row],[OPERATION]],Tableau4[],3,FALSE),"")</f>
        <v>1</v>
      </c>
      <c r="BF582" s="177" cm="1">
        <f t="array" ref="BF582">IFERROR(
   SUM(
      _xlfn._xlws.FILTER(
         Tableau3[Joint Définitif Nb],
         (Tableau3[ITEM]=Tableau210[[#This Row],[NOM]])*
         (Tableau3[Rep.]=Tableau210[[#This Row],[REPERE BUTA]])
      )
   ),
0)</f>
        <v>1</v>
      </c>
      <c r="BG582" s="117" t="s">
        <v>129</v>
      </c>
      <c r="BH582" s="177" t="str" cm="1">
        <f t="array" ref="BH5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5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82" s="117" t="s">
        <v>104</v>
      </c>
      <c r="BK582" s="117" t="s">
        <v>2269</v>
      </c>
      <c r="BL582" s="167" t="s">
        <v>2380</v>
      </c>
      <c r="BM582" s="167"/>
      <c r="BN582" s="117"/>
      <c r="BO582" s="117"/>
      <c r="BP582" s="158"/>
      <c r="BQ582" s="158"/>
      <c r="BR582" s="158"/>
      <c r="BS582" s="48"/>
      <c r="BT582" s="48"/>
      <c r="BU582" s="48"/>
      <c r="BV582" s="48"/>
      <c r="BW582" s="48"/>
      <c r="BX582" s="48"/>
    </row>
    <row r="583" spans="1:76" ht="15.75" hidden="1" x14ac:dyDescent="0.25">
      <c r="A583" s="48" t="e" cm="1">
        <f t="array" ref="A583">_xlfn.XLOOKUP(Tableau210[[#This Row],[NOM]]&amp;Tableau210[[#This Row],[REPERE BUTA]],[6]!Tableau16[POSTE TECHNIQUE]&amp;[6]!Tableau16[Repere ADM],[6]!Tableau16[NUMERO CLIENT])</f>
        <v>#N/A</v>
      </c>
      <c r="B583" s="48" t="e" cm="1">
        <f t="array" ref="B583">_xlfn.XLOOKUP(Tableau210[[#This Row],[NOM]]&amp;Tableau210[[#This Row],[REPERE BUTA]],[6]!Tableau16[POSTE TECHNIQUE]&amp;[6]!Tableau16[Repere REF],[6]!Tableau16[NUMERO CLIENT])</f>
        <v>#N/A</v>
      </c>
      <c r="C583" s="48" cm="1">
        <f t="array" ref="C583">_xlfn.XLOOKUP(Tableau210[[#This Row],[NOM]]&amp;Tableau210[[#This Row],[Repere Ubleam]],[7]Sheet1!$C$2:$C$2995&amp;[7]Sheet1!$I$2:$I$2995,[7]Sheet1!$A$2:$A$2995)</f>
        <v>556</v>
      </c>
      <c r="D583" s="48" t="str">
        <f>C583&amp;""</f>
        <v>556</v>
      </c>
      <c r="E583" s="48" t="e">
        <v>#N/A</v>
      </c>
      <c r="F583" s="48" t="e">
        <v>#N/A</v>
      </c>
      <c r="G583" s="190" t="s">
        <v>1464</v>
      </c>
      <c r="H583" s="158" t="s">
        <v>1067</v>
      </c>
      <c r="I583" s="158" t="s">
        <v>80</v>
      </c>
      <c r="J583" s="158" t="s">
        <v>1071</v>
      </c>
      <c r="K583" s="158" t="str">
        <f>_xlfn.XLOOKUP(Tableau210[[#This Row],[NOM]],[8]LUT!$I$5:$I$301,[8]LUT!$N$5:$N$301)</f>
        <v xml:space="preserve">Echangeur </v>
      </c>
      <c r="L583" s="119" t="s">
        <v>73</v>
      </c>
      <c r="M583" s="119"/>
      <c r="N583" s="119" t="s">
        <v>73</v>
      </c>
      <c r="O583" s="119"/>
      <c r="P583" s="119"/>
      <c r="Q583" s="119"/>
      <c r="R583" s="119"/>
      <c r="S583" s="119"/>
      <c r="T583" s="119"/>
      <c r="U583" s="119"/>
      <c r="V583" s="119"/>
      <c r="W583" s="117" t="s">
        <v>2159</v>
      </c>
      <c r="X583" s="207" cm="1">
        <f t="array" ref="X5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8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83" s="117" t="s">
        <v>3424</v>
      </c>
      <c r="AA583" s="207" cm="1">
        <f t="array" ref="AA5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8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83" s="48"/>
      <c r="AD583" s="117" t="s">
        <v>2197</v>
      </c>
      <c r="AE583" s="119"/>
      <c r="AF583" s="181">
        <f>IFERROR(VLOOKUP(Tableau210[[#This Row],[OPERATION]],Tableau4[],5,FALSE),"")</f>
        <v>0</v>
      </c>
      <c r="AG583" s="178" cm="1">
        <f t="array" ref="AG583">IFERROR(
   SUM(
      _xlfn._xlws.FILTER(
         Tableau3[JP],
         (Tableau3[ITEM]=Tableau210[[#This Row],[NOM]])*
         (Tableau3[Rep.]=Tableau210[[#This Row],[REPERE BUTA]])
      )
   ),
0)</f>
        <v>0</v>
      </c>
      <c r="AH583" s="181">
        <f>IFERROR(VLOOKUP(Tableau210[[#This Row],[OPERATION]],Tableau4[],4,FALSE),"")</f>
        <v>1</v>
      </c>
      <c r="AI583" s="178" cm="1">
        <f t="array" ref="AI583">IFERROR(
   SUM(
      _xlfn._xlws.FILTER(
         Tableau3[BP],
         (Tableau3[ITEM]=Tableau210[[#This Row],[NOM]])*
         (Tableau3[Rep.]=Tableau210[[#This Row],[REPERE BUTA]])
      )
   ),
0)</f>
        <v>1</v>
      </c>
      <c r="AJ583" s="181" t="str">
        <f>IF(Tableau210[[#This Row],[NB JP EMIS]]=1,"1 JP","") &amp; IF(Tableau210[[#This Row],[NB BP EMIS]]=1," 1 BP","")</f>
        <v xml:space="preserve"> 1 BP</v>
      </c>
      <c r="AK583" s="178" t="str">
        <f>IF(Tableau210[[#This Row],[NB JP BUTA]]=1,"1 JP","") &amp; IF(Tableau210[[#This Row],[Nb BP BUTA]]=1," 1 BP","") &amp; IF(Tableau210[[#This Row],[Nb BP BUTA]]=2," 2 BP","")</f>
        <v xml:space="preserve"> 1 BP</v>
      </c>
      <c r="AL583" s="117" t="s">
        <v>2527</v>
      </c>
      <c r="AM583" s="117">
        <f>IFERROR(+VLOOKUP(AY583,Tiges!$G$4:$I$569,3,FALSE),"")</f>
        <v>27</v>
      </c>
      <c r="AN583" s="48"/>
      <c r="AO583" s="117" t="s">
        <v>3424</v>
      </c>
      <c r="AP583" s="177" cm="1">
        <f t="array" ref="AP5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83" s="117" t="s">
        <v>3424</v>
      </c>
      <c r="AS583" s="177" t="str" cm="1">
        <f t="array" ref="AS5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83" s="117" t="s">
        <v>3424</v>
      </c>
      <c r="AV583" s="177" t="str" cm="1">
        <f t="array" ref="AV5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83" s="117"/>
      <c r="AY583" s="117" cm="1">
        <f t="array" ref="AY583">IFERROR(_xlfn.XLOOKUP(Tableau210[[#This Row],[DN DONNEES BUTA ]]&amp;Tableau210[[#This Row],[PN DONNEES BUTA]],Tiges!$B$4:$B$79&amp;Tiges!$C$4:$C$79,Tiges!$G$4:$G$79),"")</f>
        <v>16</v>
      </c>
      <c r="AZ583" s="117"/>
      <c r="BA583" s="117" cm="1">
        <f t="array" ref="BA583">IFERROR(_xlfn.XLOOKUP(Tableau210[[#This Row],[DN DONNEES BUTA ]]&amp;Tableau210[[#This Row],[PN DONNEES BUTA]],Tiges!$B$4:$B$79&amp;Tiges!$C$4:$C$79,Tiges!$H$4:$H$79),"")</f>
        <v>100</v>
      </c>
      <c r="BB583" s="117"/>
      <c r="BC583" s="182">
        <f>IFERROR(VLOOKUP(Tableau210[[#This Row],[OPERATION]],Tableau4[],2,FALSE),"")</f>
        <v>1</v>
      </c>
      <c r="BD583" s="177" cm="1">
        <f t="array" ref="BD583">IFERROR(
   SUM(
      _xlfn._xlws.FILTER(
         Tableau3[Nb Platinage Joint],
         (Tableau3[ITEM]=Tableau210[[#This Row],[NOM]])*
         (Tableau3[Rep.]=Tableau210[[#This Row],[REPERE BUTA]])
      )
   ),
0)</f>
        <v>1</v>
      </c>
      <c r="BE583" s="182">
        <f>IFERROR(VLOOKUP(Tableau210[[#This Row],[OPERATION]],Tableau4[],3,FALSE),"")</f>
        <v>1</v>
      </c>
      <c r="BF583" s="177" cm="1">
        <f t="array" ref="BF583">IFERROR(
   SUM(
      _xlfn._xlws.FILTER(
         Tableau3[Joint Définitif Nb],
         (Tableau3[ITEM]=Tableau210[[#This Row],[NOM]])*
         (Tableau3[Rep.]=Tableau210[[#This Row],[REPERE BUTA]])
      )
   ),
0)</f>
        <v>1</v>
      </c>
      <c r="BG583" s="117" t="s">
        <v>3424</v>
      </c>
      <c r="BH583" s="177" t="str" cm="1">
        <f t="array" ref="BH5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83" s="117" t="s">
        <v>3424</v>
      </c>
      <c r="BK583" s="117" t="s">
        <v>3424</v>
      </c>
      <c r="BL583" s="167" t="s">
        <v>2380</v>
      </c>
      <c r="BM583" s="167"/>
      <c r="BN583" s="117"/>
      <c r="BO583" s="117"/>
      <c r="BP583" s="158"/>
      <c r="BQ583" s="158"/>
      <c r="BR583" s="158"/>
      <c r="BS583" s="48"/>
      <c r="BT583" s="48"/>
      <c r="BU583" s="48"/>
      <c r="BV583" s="48"/>
      <c r="BW583" s="48"/>
      <c r="BX583" s="48"/>
    </row>
    <row r="584" spans="1:76" ht="15.75" hidden="1" x14ac:dyDescent="0.25">
      <c r="A584" s="48" t="str" cm="1">
        <f t="array" ref="A584">_xlfn.XLOOKUP(Tableau210[[#This Row],[NOM]]&amp;Tableau210[[#This Row],[REPERE BUTA]],[6]!Tableau16[POSTE TECHNIQUE]&amp;[6]!Tableau16[Repere ADM],[6]!Tableau16[NUMERO CLIENT])</f>
        <v>S2-S55140FV</v>
      </c>
      <c r="B584" s="48" t="e" cm="1">
        <f t="array" ref="B584">_xlfn.XLOOKUP(Tableau210[[#This Row],[NOM]]&amp;Tableau210[[#This Row],[REPERE BUTA]],[6]!Tableau16[POSTE TECHNIQUE]&amp;[6]!Tableau16[Repere REF],[6]!Tableau16[NUMERO CLIENT])</f>
        <v>#N/A</v>
      </c>
      <c r="C584" s="48" cm="1">
        <f t="array" ref="C584">_xlfn.XLOOKUP(Tableau210[[#This Row],[NOM]]&amp;Tableau210[[#This Row],[Repere Ubleam]],[7]Sheet1!$C$2:$C$2995&amp;[7]Sheet1!$I$2:$I$2995,[7]Sheet1!$A$2:$A$2995)</f>
        <v>1183</v>
      </c>
      <c r="D584" s="48" t="str">
        <f>C584&amp;""</f>
        <v>1183</v>
      </c>
      <c r="E584" s="48" t="s">
        <v>2553</v>
      </c>
      <c r="F584" s="48" t="s">
        <v>901</v>
      </c>
      <c r="G584" s="176" t="s">
        <v>1879</v>
      </c>
      <c r="H584" s="158" t="s">
        <v>1067</v>
      </c>
      <c r="I584" s="158" t="s">
        <v>91</v>
      </c>
      <c r="J584" s="158" t="s">
        <v>2057</v>
      </c>
      <c r="K584" s="158" t="str">
        <f>_xlfn.XLOOKUP(Tableau210[[#This Row],[NOM]],[8]LUT!$I$5:$I$301,[8]LUT!$N$5:$N$301)</f>
        <v>Vanne auto</v>
      </c>
      <c r="L584" s="119" t="s">
        <v>73</v>
      </c>
      <c r="M584" s="119" t="s">
        <v>1246</v>
      </c>
      <c r="N584" s="119" t="s">
        <v>1246</v>
      </c>
      <c r="O584" s="119"/>
      <c r="P584" s="119"/>
      <c r="Q584" s="119"/>
      <c r="R584" s="119"/>
      <c r="S584" s="119"/>
      <c r="T584" s="119"/>
      <c r="U584" s="119"/>
      <c r="V584" s="119"/>
      <c r="W584" s="148" cm="1">
        <f t="array" ref="W58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84" s="207" cm="1">
        <f t="array" ref="X5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8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84" s="148" cm="1">
        <f t="array" ref="Z58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84" s="207" cm="1">
        <f t="array" ref="AA5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8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84" s="48"/>
      <c r="AD584" s="117" t="s">
        <v>2196</v>
      </c>
      <c r="AE584" s="119"/>
      <c r="AF584" s="181">
        <f>IFERROR(VLOOKUP(Tableau210[[#This Row],[OPERATION]],Tableau4[],5,FALSE),"")</f>
        <v>0</v>
      </c>
      <c r="AG584" s="178"/>
      <c r="AH584" s="181">
        <f>IFERROR(VLOOKUP(Tableau210[[#This Row],[OPERATION]],Tableau4[],4,FALSE),"")</f>
        <v>0</v>
      </c>
      <c r="AI584" s="178"/>
      <c r="AJ584" s="181" t="str">
        <f>IF(Tableau210[[#This Row],[NB JP EMIS]]=1,"1 JP","") &amp; IF(Tableau210[[#This Row],[NB BP EMIS]]=1," 1 BP","")</f>
        <v/>
      </c>
      <c r="AK584" s="178"/>
      <c r="AL584" s="117" t="s">
        <v>103</v>
      </c>
      <c r="AM584" s="117">
        <f>IFERROR(+VLOOKUP(AY584,Tiges!$G$4:$I$569,3,FALSE),"")</f>
        <v>27</v>
      </c>
      <c r="AN584" s="48"/>
      <c r="AO584" s="117" t="s">
        <v>3424</v>
      </c>
      <c r="AP584" s="177" cm="1">
        <f t="array" ref="AP5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84" s="117" t="s">
        <v>3424</v>
      </c>
      <c r="AS584" s="177" t="str" cm="1">
        <f t="array" ref="AS5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84" s="117" t="s">
        <v>3424</v>
      </c>
      <c r="AV584" s="177" t="str" cm="1">
        <f t="array" ref="AV5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84" s="117"/>
      <c r="AY584" s="117" cm="1">
        <f t="array" ref="AY584">IFERROR(_xlfn.XLOOKUP(Tableau210[[#This Row],[DN DONNEES BUTA ]]&amp;Tableau210[[#This Row],[PN DONNEES BUTA]],Tiges!$B$4:$B$79&amp;Tiges!$C$4:$C$79,Tiges!$G$4:$G$79),"")</f>
        <v>16</v>
      </c>
      <c r="AZ584" s="117"/>
      <c r="BA584" s="117" cm="1">
        <f t="array" ref="BA584">IFERROR(_xlfn.XLOOKUP(Tableau210[[#This Row],[DN DONNEES BUTA ]]&amp;Tableau210[[#This Row],[PN DONNEES BUTA]],Tiges!$B$4:$B$79&amp;Tiges!$C$4:$C$79,Tiges!$H$4:$H$79),"")</f>
        <v>80</v>
      </c>
      <c r="BB584" s="117"/>
      <c r="BC584" s="182">
        <f>IFERROR(VLOOKUP(Tableau210[[#This Row],[OPERATION]],Tableau4[],2,FALSE),"")</f>
        <v>0</v>
      </c>
      <c r="BD584" s="177"/>
      <c r="BE584" s="182">
        <f>IFERROR(VLOOKUP(Tableau210[[#This Row],[OPERATION]],Tableau4[],3,FALSE),"")</f>
        <v>1</v>
      </c>
      <c r="BF584" s="177"/>
      <c r="BG584" s="117" t="s">
        <v>3424</v>
      </c>
      <c r="BH584" s="177" t="str" cm="1">
        <f t="array" ref="BH5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5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584" s="117"/>
      <c r="BK584" s="117" t="s">
        <v>3424</v>
      </c>
      <c r="BL584" s="167" t="s">
        <v>2380</v>
      </c>
      <c r="BM584" s="117"/>
      <c r="BN584" s="117"/>
      <c r="BO584" s="117"/>
      <c r="BP584" s="118"/>
      <c r="BQ584" s="159"/>
      <c r="BR584" s="158"/>
      <c r="BS584" s="48"/>
      <c r="BT584" s="48"/>
      <c r="BU584" s="48"/>
      <c r="BV584" s="48"/>
      <c r="BW584" s="48"/>
      <c r="BX584" s="48"/>
    </row>
    <row r="585" spans="1:76" ht="15.75" hidden="1" x14ac:dyDescent="0.25">
      <c r="A585" s="48" t="str" cm="1">
        <f t="array" ref="A585">_xlfn.XLOOKUP(Tableau210[[#This Row],[NOM]]&amp;Tableau210[[#This Row],[REPERE BUTA]],[6]!Tableau16[POSTE TECHNIQUE]&amp;[6]!Tableau16[Repere ADM],[6]!Tableau16[NUMERO CLIENT])</f>
        <v>S2-S55150FV</v>
      </c>
      <c r="B585" s="48" t="str" cm="1">
        <f t="array" ref="B585">_xlfn.XLOOKUP(Tableau210[[#This Row],[NOM]]&amp;Tableau210[[#This Row],[REPERE BUTA]],[6]!Tableau16[POSTE TECHNIQUE]&amp;[6]!Tableau16[Repere REF],[6]!Tableau16[NUMERO CLIENT])</f>
        <v>S2-S55150FV</v>
      </c>
      <c r="C585" s="48" cm="1">
        <f t="array" ref="C585">_xlfn.XLOOKUP(Tableau210[[#This Row],[NOM]]&amp;Tableau210[[#This Row],[Repere Ubleam]],[7]Sheet1!$C$2:$C$2995&amp;[7]Sheet1!$I$2:$I$2995,[7]Sheet1!$A$2:$A$2995)</f>
        <v>1184</v>
      </c>
      <c r="D585" s="48" t="str">
        <f>C585&amp;""</f>
        <v>1184</v>
      </c>
      <c r="E585" s="48" t="s">
        <v>2553</v>
      </c>
      <c r="F585" s="48" t="s">
        <v>903</v>
      </c>
      <c r="G585" s="176" t="s">
        <v>1880</v>
      </c>
      <c r="H585" s="158" t="s">
        <v>1067</v>
      </c>
      <c r="I585" s="158" t="s">
        <v>91</v>
      </c>
      <c r="J585" s="158" t="s">
        <v>2057</v>
      </c>
      <c r="K585" s="158" t="str">
        <f>_xlfn.XLOOKUP(Tableau210[[#This Row],[NOM]],[8]LUT!$I$5:$I$301,[8]LUT!$N$5:$N$301)</f>
        <v>Vanne auto</v>
      </c>
      <c r="L585" s="119" t="s">
        <v>73</v>
      </c>
      <c r="M585" s="119" t="s">
        <v>1368</v>
      </c>
      <c r="N585" s="119" t="s">
        <v>1368</v>
      </c>
      <c r="O585" s="119"/>
      <c r="P585" s="119"/>
      <c r="Q585" s="119"/>
      <c r="R585" s="119"/>
      <c r="S585" s="119"/>
      <c r="T585" s="119"/>
      <c r="U585" s="119"/>
      <c r="V585" s="119"/>
      <c r="W585" s="148" cm="1">
        <f t="array" ref="W58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585" s="207" cm="1">
        <f t="array" ref="X5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8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85" s="148" cm="1">
        <f t="array" ref="Z58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585" s="207" cm="1">
        <f t="array" ref="AA5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58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85" s="48"/>
      <c r="AD585" s="117" t="s">
        <v>2196</v>
      </c>
      <c r="AE585" s="119"/>
      <c r="AF585" s="181">
        <f>IFERROR(VLOOKUP(Tableau210[[#This Row],[OPERATION]],Tableau4[],5,FALSE),"")</f>
        <v>0</v>
      </c>
      <c r="AG585" s="178" cm="1">
        <f t="array" ref="AG585">IFERROR(
   SUM(
      _xlfn._xlws.FILTER(
         Tableau3[JP],
         (Tableau3[ITEM]=Tableau210[[#This Row],[NOM]])*
         (Tableau3[Rep.]=Tableau210[[#This Row],[REPERE BUTA]])
      )
   ),
0)</f>
        <v>0</v>
      </c>
      <c r="AH585" s="181">
        <f>IFERROR(VLOOKUP(Tableau210[[#This Row],[OPERATION]],Tableau4[],4,FALSE),"")</f>
        <v>0</v>
      </c>
      <c r="AI585" s="178" cm="1">
        <f t="array" ref="AI585">IFERROR(
   SUM(
      _xlfn._xlws.FILTER(
         Tableau3[BP],
         (Tableau3[ITEM]=Tableau210[[#This Row],[NOM]])*
         (Tableau3[Rep.]=Tableau210[[#This Row],[REPERE BUTA]])
      )
   ),
0)</f>
        <v>0</v>
      </c>
      <c r="AJ585" s="181" t="str">
        <f>IF(Tableau210[[#This Row],[NB JP EMIS]]=1,"1 JP","") &amp; IF(Tableau210[[#This Row],[NB BP EMIS]]=1," 1 BP","")</f>
        <v/>
      </c>
      <c r="AK585" s="178" t="str">
        <f>IF(Tableau210[[#This Row],[NB JP BUTA]]=1,"1 JP","") &amp; IF(Tableau210[[#This Row],[Nb BP BUTA]]=1," 1 BP","") &amp; IF(Tableau210[[#This Row],[Nb BP BUTA]]=2," 2 BP","")</f>
        <v/>
      </c>
      <c r="AL585" s="117" t="s">
        <v>103</v>
      </c>
      <c r="AM585" s="117">
        <f>IFERROR(+VLOOKUP(AY585,Tiges!$G$4:$I$569,3,FALSE),"")</f>
        <v>27</v>
      </c>
      <c r="AN585" s="48"/>
      <c r="AO585" s="117" t="s">
        <v>3424</v>
      </c>
      <c r="AP585" s="177" cm="1">
        <f t="array" ref="AP5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85" s="117" t="s">
        <v>3424</v>
      </c>
      <c r="AS585" s="177" t="str" cm="1">
        <f t="array" ref="AS5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M16x110</v>
      </c>
      <c r="AT5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585" s="117" t="s">
        <v>3424</v>
      </c>
      <c r="AV585" s="177" t="str" cm="1">
        <f t="array" ref="AV5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5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585" s="117"/>
      <c r="AY585" s="117" cm="1">
        <f t="array" ref="AY585">IFERROR(_xlfn.XLOOKUP(Tableau210[[#This Row],[DN DONNEES BUTA ]]&amp;Tableau210[[#This Row],[PN DONNEES BUTA]],Tiges!$B$4:$B$79&amp;Tiges!$C$4:$C$79,Tiges!$G$4:$G$79),"")</f>
        <v>16</v>
      </c>
      <c r="AZ585" s="117"/>
      <c r="BA585" s="117" cm="1">
        <f t="array" ref="BA585">IFERROR(_xlfn.XLOOKUP(Tableau210[[#This Row],[DN DONNEES BUTA ]]&amp;Tableau210[[#This Row],[PN DONNEES BUTA]],Tiges!$B$4:$B$79&amp;Tiges!$C$4:$C$79,Tiges!$H$4:$H$79),"")</f>
        <v>90</v>
      </c>
      <c r="BB585" s="117"/>
      <c r="BC585" s="182">
        <f>IFERROR(VLOOKUP(Tableau210[[#This Row],[OPERATION]],Tableau4[],2,FALSE),"")</f>
        <v>0</v>
      </c>
      <c r="BD585" s="177" cm="1">
        <f t="array" ref="BD585">IFERROR(
   SUM(
      _xlfn._xlws.FILTER(
         Tableau3[Nb Platinage Joint],
         (Tableau3[ITEM]=Tableau210[[#This Row],[NOM]])*
         (Tableau3[Rep.]=Tableau210[[#This Row],[REPERE BUTA]])
      )
   ),
0)</f>
        <v>0</v>
      </c>
      <c r="BE585" s="182">
        <f>IFERROR(VLOOKUP(Tableau210[[#This Row],[OPERATION]],Tableau4[],3,FALSE),"")</f>
        <v>1</v>
      </c>
      <c r="BF585" s="177" cm="1">
        <f t="array" ref="BF585">IFERROR(
   SUM(
      _xlfn._xlws.FILTER(
         Tableau3[Joint Définitif Nb],
         (Tableau3[ITEM]=Tableau210[[#This Row],[NOM]])*
         (Tableau3[Rep.]=Tableau210[[#This Row],[REPERE BUTA]])
      )
   ),
0)</f>
        <v>2</v>
      </c>
      <c r="BG585" s="117" t="s">
        <v>3424</v>
      </c>
      <c r="BH585" s="177" t="str" cm="1">
        <f t="array" ref="BH5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5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585" s="117"/>
      <c r="BK585" s="117" t="s">
        <v>3424</v>
      </c>
      <c r="BL585" s="167" t="s">
        <v>2380</v>
      </c>
      <c r="BM585" s="117"/>
      <c r="BN585" s="117"/>
      <c r="BO585" s="117"/>
      <c r="BP585" s="118"/>
      <c r="BQ585" s="159"/>
      <c r="BR585" s="158"/>
      <c r="BS585" s="48"/>
      <c r="BT585" s="48"/>
      <c r="BU585" s="48"/>
      <c r="BV585" s="48"/>
      <c r="BW585" s="48"/>
      <c r="BX585" s="48"/>
    </row>
    <row r="586" spans="1:76" ht="15.75" hidden="1" x14ac:dyDescent="0.25">
      <c r="A586" s="48" t="e" cm="1">
        <f t="array" ref="A586">_xlfn.XLOOKUP(Tableau210[[#This Row],[NOM]]&amp;Tableau210[[#This Row],[REPERE BUTA]],[6]!Tableau16[POSTE TECHNIQUE]&amp;[6]!Tableau16[Repere ADM],[6]!Tableau16[NUMERO CLIENT])</f>
        <v>#N/A</v>
      </c>
      <c r="B586" s="48" t="e" cm="1">
        <f t="array" ref="B586">_xlfn.XLOOKUP(Tableau210[[#This Row],[NOM]]&amp;Tableau210[[#This Row],[REPERE BUTA]],[6]!Tableau16[POSTE TECHNIQUE]&amp;[6]!Tableau16[Repere REF],[6]!Tableau16[NUMERO CLIENT])</f>
        <v>#N/A</v>
      </c>
      <c r="C586" s="48" cm="1">
        <f t="array" ref="C586">_xlfn.XLOOKUP(Tableau210[[#This Row],[NOM]]&amp;Tableau210[[#This Row],[Repere Ubleam]],[7]Sheet1!$C$2:$C$2995&amp;[7]Sheet1!$I$2:$I$2995,[7]Sheet1!$A$2:$A$2995)</f>
        <v>559</v>
      </c>
      <c r="D586" s="48" t="str">
        <f>C586&amp;""</f>
        <v>559</v>
      </c>
      <c r="E586" s="48" t="e">
        <v>#N/A</v>
      </c>
      <c r="F586" s="48" t="e">
        <v>#N/A</v>
      </c>
      <c r="G586" s="190" t="s">
        <v>1464</v>
      </c>
      <c r="H586" s="158" t="s">
        <v>1067</v>
      </c>
      <c r="I586" s="158" t="s">
        <v>80</v>
      </c>
      <c r="J586" s="158" t="s">
        <v>1071</v>
      </c>
      <c r="K586" s="158" t="str">
        <f>_xlfn.XLOOKUP(Tableau210[[#This Row],[NOM]],[8]LUT!$I$5:$I$301,[8]LUT!$N$5:$N$301)</f>
        <v xml:space="preserve">Echangeur </v>
      </c>
      <c r="L586" s="119" t="s">
        <v>70</v>
      </c>
      <c r="M586" s="119"/>
      <c r="N586" s="119" t="s">
        <v>70</v>
      </c>
      <c r="O586" s="119"/>
      <c r="P586" s="119"/>
      <c r="Q586" s="119"/>
      <c r="R586" s="119"/>
      <c r="S586" s="119"/>
      <c r="T586" s="119"/>
      <c r="U586" s="119"/>
      <c r="V586" s="119"/>
      <c r="W586" s="117" t="s">
        <v>2159</v>
      </c>
      <c r="X586" s="207" cm="1">
        <f t="array" ref="X5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8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86" s="117" t="s">
        <v>3424</v>
      </c>
      <c r="AA586" s="207" cm="1">
        <f t="array" ref="AA5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8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86" s="48"/>
      <c r="AD586" s="117" t="s">
        <v>2196</v>
      </c>
      <c r="AE586" s="119"/>
      <c r="AF586" s="181">
        <f>IFERROR(VLOOKUP(Tableau210[[#This Row],[OPERATION]],Tableau4[],5,FALSE),"")</f>
        <v>0</v>
      </c>
      <c r="AG586" s="178" cm="1">
        <f t="array" ref="AG586">IFERROR(
   SUM(
      _xlfn._xlws.FILTER(
         Tableau3[JP],
         (Tableau3[ITEM]=Tableau210[[#This Row],[NOM]])*
         (Tableau3[Rep.]=Tableau210[[#This Row],[REPERE BUTA]])
      )
   ),
0)</f>
        <v>0</v>
      </c>
      <c r="AH586" s="181">
        <f>IFERROR(VLOOKUP(Tableau210[[#This Row],[OPERATION]],Tableau4[],4,FALSE),"")</f>
        <v>0</v>
      </c>
      <c r="AI586" s="178" cm="1">
        <f t="array" ref="AI586">IFERROR(
   SUM(
      _xlfn._xlws.FILTER(
         Tableau3[BP],
         (Tableau3[ITEM]=Tableau210[[#This Row],[NOM]])*
         (Tableau3[Rep.]=Tableau210[[#This Row],[REPERE BUTA]])
      )
   ),
0)</f>
        <v>0</v>
      </c>
      <c r="AJ586" s="181" t="str">
        <f>IF(Tableau210[[#This Row],[NB JP EMIS]]=1,"1 JP","") &amp; IF(Tableau210[[#This Row],[NB BP EMIS]]=1," 1 BP","")</f>
        <v/>
      </c>
      <c r="AK586" s="178" t="str">
        <f>IF(Tableau210[[#This Row],[NB JP BUTA]]=1,"1 JP","") &amp; IF(Tableau210[[#This Row],[Nb BP BUTA]]=1," 1 BP","") &amp; IF(Tableau210[[#This Row],[Nb BP BUTA]]=2," 2 BP","")</f>
        <v/>
      </c>
      <c r="AL586" s="117" t="s">
        <v>2527</v>
      </c>
      <c r="AM586" s="117">
        <f>IFERROR(+VLOOKUP(AY586,Tiges!$G$4:$I$569,3,FALSE),"")</f>
        <v>27</v>
      </c>
      <c r="AN586" s="48"/>
      <c r="AO586" s="117" t="s">
        <v>3424</v>
      </c>
      <c r="AP586" s="177" cm="1">
        <f t="array" ref="AP5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86" s="411" t="s">
        <v>3424</v>
      </c>
      <c r="AR586" s="117" t="s">
        <v>3424</v>
      </c>
      <c r="AS586" s="177" cm="1">
        <f t="array" ref="AS5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86" s="411" t="s">
        <v>3424</v>
      </c>
      <c r="AU586" s="117" t="s">
        <v>3424</v>
      </c>
      <c r="AV586" s="177" t="str" cm="1">
        <f t="array" ref="AV5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86" s="117"/>
      <c r="AY586" s="117" cm="1">
        <f t="array" ref="AY586">IFERROR(_xlfn.XLOOKUP(Tableau210[[#This Row],[DN DONNEES BUTA ]]&amp;Tableau210[[#This Row],[PN DONNEES BUTA]],Tiges!$B$4:$B$79&amp;Tiges!$C$4:$C$79,Tiges!$G$4:$G$79),"")</f>
        <v>16</v>
      </c>
      <c r="AZ586" s="117"/>
      <c r="BA586" s="117" cm="1">
        <f t="array" ref="BA586">IFERROR(_xlfn.XLOOKUP(Tableau210[[#This Row],[DN DONNEES BUTA ]]&amp;Tableau210[[#This Row],[PN DONNEES BUTA]],Tiges!$B$4:$B$79&amp;Tiges!$C$4:$C$79,Tiges!$H$4:$H$79),"")</f>
        <v>100</v>
      </c>
      <c r="BB586" s="117"/>
      <c r="BC586" s="182">
        <f>IFERROR(VLOOKUP(Tableau210[[#This Row],[OPERATION]],Tableau4[],2,FALSE),"")</f>
        <v>0</v>
      </c>
      <c r="BD586" s="177" cm="1">
        <f t="array" ref="BD586">IFERROR(
   SUM(
      _xlfn._xlws.FILTER(
         Tableau3[Nb Platinage Joint],
         (Tableau3[ITEM]=Tableau210[[#This Row],[NOM]])*
         (Tableau3[Rep.]=Tableau210[[#This Row],[REPERE BUTA]])
      )
   ),
0)</f>
        <v>0</v>
      </c>
      <c r="BE586" s="182">
        <f>IFERROR(VLOOKUP(Tableau210[[#This Row],[OPERATION]],Tableau4[],3,FALSE),"")</f>
        <v>1</v>
      </c>
      <c r="BF586" s="177" cm="1">
        <f t="array" ref="BF586">IFERROR(
   SUM(
      _xlfn._xlws.FILTER(
         Tableau3[Joint Définitif Nb],
         (Tableau3[ITEM]=Tableau210[[#This Row],[NOM]])*
         (Tableau3[Rep.]=Tableau210[[#This Row],[REPERE BUTA]])
      )
   ),
0)</f>
        <v>1</v>
      </c>
      <c r="BG586" s="117" t="s">
        <v>3424</v>
      </c>
      <c r="BH586" s="177" t="str" cm="1">
        <f t="array" ref="BH5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86" s="117" t="s">
        <v>3424</v>
      </c>
      <c r="BK586" s="117" t="s">
        <v>3424</v>
      </c>
      <c r="BL586" s="167" t="s">
        <v>2380</v>
      </c>
      <c r="BM586" s="167"/>
      <c r="BN586" s="117"/>
      <c r="BO586" s="117"/>
      <c r="BP586" s="158"/>
      <c r="BQ586" s="158"/>
      <c r="BR586" s="158"/>
      <c r="BS586" s="48"/>
      <c r="BT586" s="48"/>
      <c r="BU586" s="48"/>
      <c r="BV586" s="48"/>
      <c r="BW586" s="48"/>
      <c r="BX586" s="48"/>
    </row>
    <row r="587" spans="1:76" ht="15.75" hidden="1" x14ac:dyDescent="0.25">
      <c r="A587" s="48" t="e" cm="1">
        <f t="array" ref="A587">_xlfn.XLOOKUP(Tableau210[[#This Row],[NOM]]&amp;Tableau210[[#This Row],[REPERE BUTA]],[6]!Tableau16[POSTE TECHNIQUE]&amp;[6]!Tableau16[Repere ADM],[6]!Tableau16[NUMERO CLIENT])</f>
        <v>#N/A</v>
      </c>
      <c r="B587" s="48" t="e" cm="1">
        <f t="array" ref="B587">_xlfn.XLOOKUP(Tableau210[[#This Row],[NOM]]&amp;Tableau210[[#This Row],[REPERE BUTA]],[6]!Tableau16[POSTE TECHNIQUE]&amp;[6]!Tableau16[Repere REF],[6]!Tableau16[NUMERO CLIENT])</f>
        <v>#N/A</v>
      </c>
      <c r="C587" s="48" cm="1">
        <f t="array" ref="C587">_xlfn.XLOOKUP(Tableau210[[#This Row],[NOM]]&amp;Tableau210[[#This Row],[Repere Ubleam]],[7]Sheet1!$C$2:$C$2995&amp;[7]Sheet1!$I$2:$I$2995,[7]Sheet1!$A$2:$A$2995)</f>
        <v>560</v>
      </c>
      <c r="D587" s="48" t="str">
        <f>C587&amp;""</f>
        <v>560</v>
      </c>
      <c r="E587" s="48" t="e">
        <v>#N/A</v>
      </c>
      <c r="F587" s="48" t="e">
        <v>#N/A</v>
      </c>
      <c r="G587" s="190" t="s">
        <v>1464</v>
      </c>
      <c r="H587" s="158" t="s">
        <v>1067</v>
      </c>
      <c r="I587" s="158" t="s">
        <v>80</v>
      </c>
      <c r="J587" s="158" t="s">
        <v>1071</v>
      </c>
      <c r="K587" s="158" t="str">
        <f>_xlfn.XLOOKUP(Tableau210[[#This Row],[NOM]],[8]LUT!$I$5:$I$301,[8]LUT!$N$5:$N$301)</f>
        <v xml:space="preserve">Echangeur </v>
      </c>
      <c r="L587" s="119" t="s">
        <v>76</v>
      </c>
      <c r="M587" s="119"/>
      <c r="N587" s="119" t="s">
        <v>76</v>
      </c>
      <c r="O587" s="119"/>
      <c r="P587" s="119"/>
      <c r="Q587" s="119"/>
      <c r="R587" s="119"/>
      <c r="S587" s="119"/>
      <c r="T587" s="119"/>
      <c r="U587" s="119"/>
      <c r="V587" s="119"/>
      <c r="W587" s="117" t="s">
        <v>2159</v>
      </c>
      <c r="X587" s="207" cm="1">
        <f t="array" ref="X5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8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87" s="117" t="s">
        <v>3424</v>
      </c>
      <c r="AA587" s="207" cm="1">
        <f t="array" ref="AA5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8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87" s="48"/>
      <c r="AD587" s="117" t="s">
        <v>2196</v>
      </c>
      <c r="AE587" s="119"/>
      <c r="AF587" s="181">
        <f>IFERROR(VLOOKUP(Tableau210[[#This Row],[OPERATION]],Tableau4[],5,FALSE),"")</f>
        <v>0</v>
      </c>
      <c r="AG587" s="178" cm="1">
        <f t="array" ref="AG587">IFERROR(
   SUM(
      _xlfn._xlws.FILTER(
         Tableau3[JP],
         (Tableau3[ITEM]=Tableau210[[#This Row],[NOM]])*
         (Tableau3[Rep.]=Tableau210[[#This Row],[REPERE BUTA]])
      )
   ),
0)</f>
        <v>0</v>
      </c>
      <c r="AH587" s="181">
        <f>IFERROR(VLOOKUP(Tableau210[[#This Row],[OPERATION]],Tableau4[],4,FALSE),"")</f>
        <v>0</v>
      </c>
      <c r="AI587" s="178" cm="1">
        <f t="array" ref="AI587">IFERROR(
   SUM(
      _xlfn._xlws.FILTER(
         Tableau3[BP],
         (Tableau3[ITEM]=Tableau210[[#This Row],[NOM]])*
         (Tableau3[Rep.]=Tableau210[[#This Row],[REPERE BUTA]])
      )
   ),
0)</f>
        <v>0</v>
      </c>
      <c r="AJ587" s="181" t="str">
        <f>IF(Tableau210[[#This Row],[NB JP EMIS]]=1,"1 JP","") &amp; IF(Tableau210[[#This Row],[NB BP EMIS]]=1," 1 BP","")</f>
        <v/>
      </c>
      <c r="AK587" s="178" t="str">
        <f>IF(Tableau210[[#This Row],[NB JP BUTA]]=1,"1 JP","") &amp; IF(Tableau210[[#This Row],[Nb BP BUTA]]=1," 1 BP","") &amp; IF(Tableau210[[#This Row],[Nb BP BUTA]]=2," 2 BP","")</f>
        <v/>
      </c>
      <c r="AL587" s="117" t="s">
        <v>2527</v>
      </c>
      <c r="AM587" s="117">
        <f>IFERROR(+VLOOKUP(AY587,Tiges!$G$4:$I$569,3,FALSE),"")</f>
        <v>27</v>
      </c>
      <c r="AN587" s="48"/>
      <c r="AO587" s="117" t="s">
        <v>3424</v>
      </c>
      <c r="AP587" s="177" cm="1">
        <f t="array" ref="AP5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87" s="411" t="s">
        <v>3424</v>
      </c>
      <c r="AR587" s="117" t="s">
        <v>3424</v>
      </c>
      <c r="AS587" s="177" cm="1">
        <f t="array" ref="AS5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87" s="411" t="s">
        <v>3424</v>
      </c>
      <c r="AU587" s="117" t="s">
        <v>3424</v>
      </c>
      <c r="AV587" s="177" t="str" cm="1">
        <f t="array" ref="AV5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87" s="117"/>
      <c r="AY587" s="117" cm="1">
        <f t="array" ref="AY587">IFERROR(_xlfn.XLOOKUP(Tableau210[[#This Row],[DN DONNEES BUTA ]]&amp;Tableau210[[#This Row],[PN DONNEES BUTA]],Tiges!$B$4:$B$79&amp;Tiges!$C$4:$C$79,Tiges!$G$4:$G$79),"")</f>
        <v>16</v>
      </c>
      <c r="AZ587" s="117"/>
      <c r="BA587" s="117" cm="1">
        <f t="array" ref="BA587">IFERROR(_xlfn.XLOOKUP(Tableau210[[#This Row],[DN DONNEES BUTA ]]&amp;Tableau210[[#This Row],[PN DONNEES BUTA]],Tiges!$B$4:$B$79&amp;Tiges!$C$4:$C$79,Tiges!$H$4:$H$79),"")</f>
        <v>100</v>
      </c>
      <c r="BB587" s="117"/>
      <c r="BC587" s="182">
        <f>IFERROR(VLOOKUP(Tableau210[[#This Row],[OPERATION]],Tableau4[],2,FALSE),"")</f>
        <v>0</v>
      </c>
      <c r="BD587" s="177" cm="1">
        <f t="array" ref="BD587">IFERROR(
   SUM(
      _xlfn._xlws.FILTER(
         Tableau3[Nb Platinage Joint],
         (Tableau3[ITEM]=Tableau210[[#This Row],[NOM]])*
         (Tableau3[Rep.]=Tableau210[[#This Row],[REPERE BUTA]])
      )
   ),
0)</f>
        <v>0</v>
      </c>
      <c r="BE587" s="182">
        <f>IFERROR(VLOOKUP(Tableau210[[#This Row],[OPERATION]],Tableau4[],3,FALSE),"")</f>
        <v>1</v>
      </c>
      <c r="BF587" s="177" cm="1">
        <f t="array" ref="BF587">IFERROR(
   SUM(
      _xlfn._xlws.FILTER(
         Tableau3[Joint Définitif Nb],
         (Tableau3[ITEM]=Tableau210[[#This Row],[NOM]])*
         (Tableau3[Rep.]=Tableau210[[#This Row],[REPERE BUTA]])
      )
   ),
0)</f>
        <v>1</v>
      </c>
      <c r="BG587" s="117" t="s">
        <v>3424</v>
      </c>
      <c r="BH587" s="177" t="str" cm="1">
        <f t="array" ref="BH5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87" s="117" t="s">
        <v>3424</v>
      </c>
      <c r="BK587" s="117" t="s">
        <v>3424</v>
      </c>
      <c r="BL587" s="167" t="s">
        <v>2380</v>
      </c>
      <c r="BM587" s="167"/>
      <c r="BN587" s="117"/>
      <c r="BO587" s="117"/>
      <c r="BP587" s="158"/>
      <c r="BQ587" s="158"/>
      <c r="BR587" s="158"/>
      <c r="BS587" s="48"/>
      <c r="BT587" s="48"/>
      <c r="BU587" s="48"/>
      <c r="BV587" s="48"/>
      <c r="BW587" s="48"/>
      <c r="BX587" s="48"/>
    </row>
    <row r="588" spans="1:76" ht="15.75" hidden="1" x14ac:dyDescent="0.25">
      <c r="A588" s="48" t="e" cm="1">
        <f t="array" ref="A588">_xlfn.XLOOKUP(Tableau210[[#This Row],[NOM]]&amp;Tableau210[[#This Row],[REPERE BUTA]],[6]!Tableau16[POSTE TECHNIQUE]&amp;[6]!Tableau16[Repere ADM],[6]!Tableau16[NUMERO CLIENT])</f>
        <v>#N/A</v>
      </c>
      <c r="B588" s="48" t="e" cm="1">
        <f t="array" ref="B588">_xlfn.XLOOKUP(Tableau210[[#This Row],[NOM]]&amp;Tableau210[[#This Row],[REPERE BUTA]],[6]!Tableau16[POSTE TECHNIQUE]&amp;[6]!Tableau16[Repere REF],[6]!Tableau16[NUMERO CLIENT])</f>
        <v>#N/A</v>
      </c>
      <c r="C588" s="48" cm="1">
        <f t="array" ref="C588">_xlfn.XLOOKUP(Tableau210[[#This Row],[NOM]]&amp;Tableau210[[#This Row],[Repere Ubleam]],[7]Sheet1!$C$2:$C$2995&amp;[7]Sheet1!$I$2:$I$2995,[7]Sheet1!$A$2:$A$2995)</f>
        <v>561</v>
      </c>
      <c r="D588" s="48" t="str">
        <f>C588&amp;""</f>
        <v>561</v>
      </c>
      <c r="E588" s="48" t="e">
        <v>#N/A</v>
      </c>
      <c r="F588" s="48" t="e">
        <v>#N/A</v>
      </c>
      <c r="G588" s="190" t="s">
        <v>1464</v>
      </c>
      <c r="H588" s="158" t="s">
        <v>1067</v>
      </c>
      <c r="I588" s="158" t="s">
        <v>80</v>
      </c>
      <c r="J588" s="158" t="s">
        <v>1071</v>
      </c>
      <c r="K588" s="158" t="str">
        <f>_xlfn.XLOOKUP(Tableau210[[#This Row],[NOM]],[8]LUT!$I$5:$I$301,[8]LUT!$N$5:$N$301)</f>
        <v xml:space="preserve">Echangeur </v>
      </c>
      <c r="L588" s="119" t="s">
        <v>81</v>
      </c>
      <c r="M588" s="119"/>
      <c r="N588" s="119" t="s">
        <v>81</v>
      </c>
      <c r="O588" s="119"/>
      <c r="P588" s="119"/>
      <c r="Q588" s="119"/>
      <c r="R588" s="119"/>
      <c r="S588" s="119"/>
      <c r="T588" s="119"/>
      <c r="U588" s="119"/>
      <c r="V588" s="119"/>
      <c r="W588" s="148" t="s">
        <v>1118</v>
      </c>
      <c r="X588" s="207" cm="1">
        <f t="array" ref="X5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58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88" s="148" t="s">
        <v>3424</v>
      </c>
      <c r="AA588" s="207" cm="1">
        <f t="array" ref="AA5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8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88" s="48"/>
      <c r="AD588" s="117" t="s">
        <v>2103</v>
      </c>
      <c r="AE588" s="119"/>
      <c r="AF588" s="181">
        <f>IFERROR(VLOOKUP(Tableau210[[#This Row],[OPERATION]],Tableau4[],5,FALSE),"")</f>
        <v>1</v>
      </c>
      <c r="AG588" s="178" cm="1">
        <f t="array" ref="AG588">IFERROR(
   SUM(
      _xlfn._xlws.FILTER(
         Tableau3[JP],
         (Tableau3[ITEM]=Tableau210[[#This Row],[NOM]])*
         (Tableau3[Rep.]=Tableau210[[#This Row],[REPERE BUTA]])
      )
   ),
0)</f>
        <v>1</v>
      </c>
      <c r="AH588" s="181">
        <f>IFERROR(VLOOKUP(Tableau210[[#This Row],[OPERATION]],Tableau4[],4,FALSE),"")</f>
        <v>0</v>
      </c>
      <c r="AI588" s="178" cm="1">
        <f t="array" ref="AI588">IFERROR(
   SUM(
      _xlfn._xlws.FILTER(
         Tableau3[BP],
         (Tableau3[ITEM]=Tableau210[[#This Row],[NOM]])*
         (Tableau3[Rep.]=Tableau210[[#This Row],[REPERE BUTA]])
      )
   ),
0)</f>
        <v>0</v>
      </c>
      <c r="AJ588" s="181" t="str">
        <f>IF(Tableau210[[#This Row],[NB JP EMIS]]=1,"1 JP","") &amp; IF(Tableau210[[#This Row],[NB BP EMIS]]=1," 1 BP","")</f>
        <v>1 JP</v>
      </c>
      <c r="AK588" s="178" t="str">
        <f>IF(Tableau210[[#This Row],[NB JP BUTA]]=1,"1 JP","") &amp; IF(Tableau210[[#This Row],[Nb BP BUTA]]=1," 1 BP","") &amp; IF(Tableau210[[#This Row],[Nb BP BUTA]]=2," 2 BP","")</f>
        <v>1 JP</v>
      </c>
      <c r="AL588" s="117" t="s">
        <v>2527</v>
      </c>
      <c r="AM588" s="117">
        <f>IFERROR(+VLOOKUP(AY588,Tiges!$G$4:$I$569,3,FALSE),"")</f>
        <v>36</v>
      </c>
      <c r="AN588" s="48"/>
      <c r="AO588" s="117">
        <v>12</v>
      </c>
      <c r="AP588" s="177" cm="1">
        <f t="array" ref="AP5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5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588" s="117" t="s">
        <v>2273</v>
      </c>
      <c r="AS588" s="177" t="str" cm="1">
        <f t="array" ref="AS5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5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588" s="117" t="s">
        <v>2277</v>
      </c>
      <c r="AV588" s="177" t="str" cm="1">
        <f t="array" ref="AV5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88" s="117"/>
      <c r="AY588" s="117" cm="1">
        <f t="array" ref="AY588">IFERROR(_xlfn.XLOOKUP(Tableau210[[#This Row],[DN DONNEES BUTA ]]&amp;Tableau210[[#This Row],[PN DONNEES BUTA]],Tiges!$B$4:$B$79&amp;Tiges!$C$4:$C$79,Tiges!$G$4:$G$79),"")</f>
        <v>22</v>
      </c>
      <c r="AZ588" s="117"/>
      <c r="BA588" s="117" cm="1">
        <f t="array" ref="BA588">IFERROR(_xlfn.XLOOKUP(Tableau210[[#This Row],[DN DONNEES BUTA ]]&amp;Tableau210[[#This Row],[PN DONNEES BUTA]],Tiges!$B$4:$B$79&amp;Tiges!$C$4:$C$79,Tiges!$H$4:$H$79),"")</f>
        <v>130</v>
      </c>
      <c r="BB588" s="117"/>
      <c r="BC588" s="182">
        <f>IFERROR(VLOOKUP(Tableau210[[#This Row],[OPERATION]],Tableau4[],2,FALSE),"")</f>
        <v>2</v>
      </c>
      <c r="BD588" s="177" cm="1">
        <f t="array" ref="BD588">IFERROR(
   SUM(
      _xlfn._xlws.FILTER(
         Tableau3[Nb Platinage Joint],
         (Tableau3[ITEM]=Tableau210[[#This Row],[NOM]])*
         (Tableau3[Rep.]=Tableau210[[#This Row],[REPERE BUTA]])
      )
   ),
0)</f>
        <v>2</v>
      </c>
      <c r="BE588" s="182">
        <f>IFERROR(VLOOKUP(Tableau210[[#This Row],[OPERATION]],Tableau4[],3,FALSE),"")</f>
        <v>1</v>
      </c>
      <c r="BF588" s="177" cm="1">
        <f t="array" ref="BF588">IFERROR(
   SUM(
      _xlfn._xlws.FILTER(
         Tableau3[Joint Définitif Nb],
         (Tableau3[ITEM]=Tableau210[[#This Row],[NOM]])*
         (Tableau3[Rep.]=Tableau210[[#This Row],[REPERE BUTA]])
      )
   ),
0)</f>
        <v>1</v>
      </c>
      <c r="BG588" s="117" t="s">
        <v>3424</v>
      </c>
      <c r="BH588" s="177" t="str" cm="1">
        <f t="array" ref="BH5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88" s="117" t="s">
        <v>2268</v>
      </c>
      <c r="BK588" s="117" t="s">
        <v>3424</v>
      </c>
      <c r="BL588" s="167" t="s">
        <v>2380</v>
      </c>
      <c r="BM588" s="167"/>
      <c r="BN588" s="117"/>
      <c r="BO588" s="117"/>
      <c r="BP588" s="158"/>
      <c r="BQ588" s="158"/>
      <c r="BR588" s="158"/>
      <c r="BS588" s="48"/>
      <c r="BT588" s="48"/>
      <c r="BU588" s="48"/>
      <c r="BV588" s="48"/>
      <c r="BW588" s="48"/>
      <c r="BX588" s="48"/>
    </row>
    <row r="589" spans="1:76" ht="15.75" hidden="1" x14ac:dyDescent="0.25">
      <c r="A589" s="48" t="e" cm="1">
        <f t="array" ref="A589">_xlfn.XLOOKUP(Tableau210[[#This Row],[NOM]]&amp;Tableau210[[#This Row],[REPERE BUTA]],[6]!Tableau16[POSTE TECHNIQUE]&amp;[6]!Tableau16[Repere ADM],[6]!Tableau16[NUMERO CLIENT])</f>
        <v>#N/A</v>
      </c>
      <c r="B589" s="48" t="e" cm="1">
        <f t="array" ref="B589">_xlfn.XLOOKUP(Tableau210[[#This Row],[NOM]]&amp;Tableau210[[#This Row],[REPERE BUTA]],[6]!Tableau16[POSTE TECHNIQUE]&amp;[6]!Tableau16[Repere REF],[6]!Tableau16[NUMERO CLIENT])</f>
        <v>#N/A</v>
      </c>
      <c r="C589" s="48" cm="1">
        <f t="array" ref="C589">_xlfn.XLOOKUP(Tableau210[[#This Row],[NOM]]&amp;Tableau210[[#This Row],[Repere Ubleam]],[7]Sheet1!$C$2:$C$2995&amp;[7]Sheet1!$I$2:$I$2995,[7]Sheet1!$A$2:$A$2995)</f>
        <v>562</v>
      </c>
      <c r="D589" s="48" t="str">
        <f>C589&amp;""</f>
        <v>562</v>
      </c>
      <c r="E589" s="48" t="e">
        <v>#N/A</v>
      </c>
      <c r="F589" s="48" t="e">
        <v>#N/A</v>
      </c>
      <c r="G589" s="190" t="s">
        <v>1464</v>
      </c>
      <c r="H589" s="158" t="s">
        <v>1067</v>
      </c>
      <c r="I589" s="158" t="s">
        <v>80</v>
      </c>
      <c r="J589" s="158" t="s">
        <v>1071</v>
      </c>
      <c r="K589" s="158" t="str">
        <f>_xlfn.XLOOKUP(Tableau210[[#This Row],[NOM]],[8]LUT!$I$5:$I$301,[8]LUT!$N$5:$N$301)</f>
        <v xml:space="preserve">Echangeur </v>
      </c>
      <c r="L589" s="119" t="s">
        <v>82</v>
      </c>
      <c r="M589" s="119"/>
      <c r="N589" s="119" t="s">
        <v>82</v>
      </c>
      <c r="O589" s="119"/>
      <c r="P589" s="119"/>
      <c r="Q589" s="119"/>
      <c r="R589" s="119"/>
      <c r="S589" s="119"/>
      <c r="T589" s="119"/>
      <c r="U589" s="119"/>
      <c r="V589" s="119"/>
      <c r="W589" s="117" t="s">
        <v>2159</v>
      </c>
      <c r="X589" s="207" cm="1">
        <f t="array" ref="X5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8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89" s="117" t="s">
        <v>3424</v>
      </c>
      <c r="AA589" s="207" cm="1">
        <f t="array" ref="AA5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8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89" s="48"/>
      <c r="AD589" s="117" t="s">
        <v>2196</v>
      </c>
      <c r="AE589" s="119"/>
      <c r="AF589" s="181">
        <f>IFERROR(VLOOKUP(Tableau210[[#This Row],[OPERATION]],Tableau4[],5,FALSE),"")</f>
        <v>0</v>
      </c>
      <c r="AG589" s="178" cm="1">
        <f t="array" ref="AG589">IFERROR(
   SUM(
      _xlfn._xlws.FILTER(
         Tableau3[JP],
         (Tableau3[ITEM]=Tableau210[[#This Row],[NOM]])*
         (Tableau3[Rep.]=Tableau210[[#This Row],[REPERE BUTA]])
      )
   ),
0)</f>
        <v>0</v>
      </c>
      <c r="AH589" s="181">
        <f>IFERROR(VLOOKUP(Tableau210[[#This Row],[OPERATION]],Tableau4[],4,FALSE),"")</f>
        <v>0</v>
      </c>
      <c r="AI589" s="178" cm="1">
        <f t="array" ref="AI589">IFERROR(
   SUM(
      _xlfn._xlws.FILTER(
         Tableau3[BP],
         (Tableau3[ITEM]=Tableau210[[#This Row],[NOM]])*
         (Tableau3[Rep.]=Tableau210[[#This Row],[REPERE BUTA]])
      )
   ),
0)</f>
        <v>0</v>
      </c>
      <c r="AJ589" s="181" t="str">
        <f>IF(Tableau210[[#This Row],[NB JP EMIS]]=1,"1 JP","") &amp; IF(Tableau210[[#This Row],[NB BP EMIS]]=1," 1 BP","")</f>
        <v/>
      </c>
      <c r="AK589" s="178" t="str">
        <f>IF(Tableau210[[#This Row],[NB JP BUTA]]=1,"1 JP","") &amp; IF(Tableau210[[#This Row],[Nb BP BUTA]]=1," 1 BP","") &amp; IF(Tableau210[[#This Row],[Nb BP BUTA]]=2," 2 BP","")</f>
        <v/>
      </c>
      <c r="AL589" s="117" t="s">
        <v>2527</v>
      </c>
      <c r="AM589" s="117">
        <f>IFERROR(+VLOOKUP(AY589,Tiges!$G$4:$I$569,3,FALSE),"")</f>
        <v>27</v>
      </c>
      <c r="AN589" s="48"/>
      <c r="AO589" s="117" t="s">
        <v>3424</v>
      </c>
      <c r="AP589" s="177" cm="1">
        <f t="array" ref="AP5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89" s="411" t="s">
        <v>3424</v>
      </c>
      <c r="AR589" s="117" t="s">
        <v>3424</v>
      </c>
      <c r="AS589" s="177" cm="1">
        <f t="array" ref="AS5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89" s="411" t="s">
        <v>3424</v>
      </c>
      <c r="AU589" s="117" t="s">
        <v>3424</v>
      </c>
      <c r="AV589" s="177" t="str" cm="1">
        <f t="array" ref="AV5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89" s="117"/>
      <c r="AY589" s="117" cm="1">
        <f t="array" ref="AY589">IFERROR(_xlfn.XLOOKUP(Tableau210[[#This Row],[DN DONNEES BUTA ]]&amp;Tableau210[[#This Row],[PN DONNEES BUTA]],Tiges!$B$4:$B$79&amp;Tiges!$C$4:$C$79,Tiges!$G$4:$G$79),"")</f>
        <v>16</v>
      </c>
      <c r="AZ589" s="117"/>
      <c r="BA589" s="117" cm="1">
        <f t="array" ref="BA589">IFERROR(_xlfn.XLOOKUP(Tableau210[[#This Row],[DN DONNEES BUTA ]]&amp;Tableau210[[#This Row],[PN DONNEES BUTA]],Tiges!$B$4:$B$79&amp;Tiges!$C$4:$C$79,Tiges!$H$4:$H$79),"")</f>
        <v>100</v>
      </c>
      <c r="BB589" s="117"/>
      <c r="BC589" s="182">
        <f>IFERROR(VLOOKUP(Tableau210[[#This Row],[OPERATION]],Tableau4[],2,FALSE),"")</f>
        <v>0</v>
      </c>
      <c r="BD589" s="177" cm="1">
        <f t="array" ref="BD589">IFERROR(
   SUM(
      _xlfn._xlws.FILTER(
         Tableau3[Nb Platinage Joint],
         (Tableau3[ITEM]=Tableau210[[#This Row],[NOM]])*
         (Tableau3[Rep.]=Tableau210[[#This Row],[REPERE BUTA]])
      )
   ),
0)</f>
        <v>0</v>
      </c>
      <c r="BE589" s="182">
        <f>IFERROR(VLOOKUP(Tableau210[[#This Row],[OPERATION]],Tableau4[],3,FALSE),"")</f>
        <v>1</v>
      </c>
      <c r="BF589" s="177" cm="1">
        <f t="array" ref="BF589">IFERROR(
   SUM(
      _xlfn._xlws.FILTER(
         Tableau3[Joint Définitif Nb],
         (Tableau3[ITEM]=Tableau210[[#This Row],[NOM]])*
         (Tableau3[Rep.]=Tableau210[[#This Row],[REPERE BUTA]])
      )
   ),
0)</f>
        <v>1</v>
      </c>
      <c r="BG589" s="117" t="s">
        <v>3424</v>
      </c>
      <c r="BH589" s="177" t="str" cm="1">
        <f t="array" ref="BH5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89" s="117" t="s">
        <v>3424</v>
      </c>
      <c r="BK589" s="117" t="s">
        <v>3424</v>
      </c>
      <c r="BL589" s="167" t="s">
        <v>2380</v>
      </c>
      <c r="BM589" s="167"/>
      <c r="BN589" s="117"/>
      <c r="BO589" s="117"/>
      <c r="BP589" s="158"/>
      <c r="BQ589" s="158"/>
      <c r="BR589" s="158"/>
      <c r="BS589" s="48"/>
      <c r="BT589" s="48"/>
      <c r="BU589" s="48"/>
      <c r="BV589" s="48"/>
      <c r="BW589" s="48"/>
      <c r="BX589" s="48"/>
    </row>
    <row r="590" spans="1:76" ht="15.75" hidden="1" x14ac:dyDescent="0.25">
      <c r="A590" s="48" t="e" cm="1">
        <f t="array" ref="A590">_xlfn.XLOOKUP(Tableau210[[#This Row],[NOM]]&amp;Tableau210[[#This Row],[REPERE BUTA]],[6]!Tableau16[POSTE TECHNIQUE]&amp;[6]!Tableau16[Repere ADM],[6]!Tableau16[NUMERO CLIENT])</f>
        <v>#N/A</v>
      </c>
      <c r="B590" s="48" t="e" cm="1">
        <f t="array" ref="B590">_xlfn.XLOOKUP(Tableau210[[#This Row],[NOM]]&amp;Tableau210[[#This Row],[REPERE BUTA]],[6]!Tableau16[POSTE TECHNIQUE]&amp;[6]!Tableau16[Repere REF],[6]!Tableau16[NUMERO CLIENT])</f>
        <v>#N/A</v>
      </c>
      <c r="C590" s="48" cm="1">
        <f t="array" ref="C590">_xlfn.XLOOKUP(Tableau210[[#This Row],[NOM]]&amp;Tableau210[[#This Row],[Repere Ubleam]],[7]Sheet1!$C$2:$C$2995&amp;[7]Sheet1!$I$2:$I$2995,[7]Sheet1!$A$2:$A$2995)</f>
        <v>563</v>
      </c>
      <c r="D590" s="48" t="str">
        <f>C590&amp;""</f>
        <v>563</v>
      </c>
      <c r="E590" s="48" t="e">
        <v>#N/A</v>
      </c>
      <c r="F590" s="48" t="e">
        <v>#N/A</v>
      </c>
      <c r="G590" s="190" t="s">
        <v>1464</v>
      </c>
      <c r="H590" s="158" t="s">
        <v>1067</v>
      </c>
      <c r="I590" s="158" t="s">
        <v>80</v>
      </c>
      <c r="J590" s="158" t="s">
        <v>1071</v>
      </c>
      <c r="K590" s="158" t="str">
        <f>_xlfn.XLOOKUP(Tableau210[[#This Row],[NOM]],[8]LUT!$I$5:$I$301,[8]LUT!$N$5:$N$301)</f>
        <v xml:space="preserve">Echangeur </v>
      </c>
      <c r="L590" s="119" t="s">
        <v>112</v>
      </c>
      <c r="M590" s="119"/>
      <c r="N590" s="119" t="s">
        <v>112</v>
      </c>
      <c r="O590" s="119"/>
      <c r="P590" s="119"/>
      <c r="Q590" s="119"/>
      <c r="R590" s="119"/>
      <c r="S590" s="119"/>
      <c r="T590" s="119"/>
      <c r="U590" s="119"/>
      <c r="V590" s="119"/>
      <c r="W590" s="117" t="s">
        <v>2159</v>
      </c>
      <c r="X590" s="207" cm="1">
        <f t="array" ref="X5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5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90" s="117" t="s">
        <v>3424</v>
      </c>
      <c r="AA590" s="207" cm="1">
        <f t="array" ref="AA5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90" s="48"/>
      <c r="AD590" s="117" t="s">
        <v>2197</v>
      </c>
      <c r="AE590" s="119"/>
      <c r="AF590" s="181">
        <f>IFERROR(VLOOKUP(Tableau210[[#This Row],[OPERATION]],Tableau4[],5,FALSE),"")</f>
        <v>0</v>
      </c>
      <c r="AG590" s="178" cm="1">
        <f t="array" ref="AG590">IFERROR(
   SUM(
      _xlfn._xlws.FILTER(
         Tableau3[JP],
         (Tableau3[ITEM]=Tableau210[[#This Row],[NOM]])*
         (Tableau3[Rep.]=Tableau210[[#This Row],[REPERE BUTA]])
      )
   ),
0)</f>
        <v>0</v>
      </c>
      <c r="AH590" s="181">
        <f>IFERROR(VLOOKUP(Tableau210[[#This Row],[OPERATION]],Tableau4[],4,FALSE),"")</f>
        <v>1</v>
      </c>
      <c r="AI590" s="178" cm="1">
        <f t="array" ref="AI590">IFERROR(
   SUM(
      _xlfn._xlws.FILTER(
         Tableau3[BP],
         (Tableau3[ITEM]=Tableau210[[#This Row],[NOM]])*
         (Tableau3[Rep.]=Tableau210[[#This Row],[REPERE BUTA]])
      )
   ),
0)</f>
        <v>1</v>
      </c>
      <c r="AJ590" s="181" t="str">
        <f>IF(Tableau210[[#This Row],[NB JP EMIS]]=1,"1 JP","") &amp; IF(Tableau210[[#This Row],[NB BP EMIS]]=1," 1 BP","")</f>
        <v xml:space="preserve"> 1 BP</v>
      </c>
      <c r="AK590" s="178" t="str">
        <f>IF(Tableau210[[#This Row],[NB JP BUTA]]=1,"1 JP","") &amp; IF(Tableau210[[#This Row],[Nb BP BUTA]]=1," 1 BP","") &amp; IF(Tableau210[[#This Row],[Nb BP BUTA]]=2," 2 BP","")</f>
        <v xml:space="preserve"> 1 BP</v>
      </c>
      <c r="AL590" s="117" t="s">
        <v>2527</v>
      </c>
      <c r="AM590" s="117">
        <f>IFERROR(+VLOOKUP(AY590,Tiges!$G$4:$I$569,3,FALSE),"")</f>
        <v>32</v>
      </c>
      <c r="AN590" s="48"/>
      <c r="AO590" s="117" t="s">
        <v>3424</v>
      </c>
      <c r="AP590" s="177" cm="1">
        <f t="array" ref="AP5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5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590" s="117" t="s">
        <v>3424</v>
      </c>
      <c r="AS590" s="177" t="str" cm="1">
        <f t="array" ref="AS5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5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590" s="117" t="s">
        <v>3424</v>
      </c>
      <c r="AV590" s="177" t="str" cm="1">
        <f t="array" ref="AV5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0" s="117"/>
      <c r="AY590" s="117" cm="1">
        <f t="array" ref="AY590">IFERROR(_xlfn.XLOOKUP(Tableau210[[#This Row],[DN DONNEES BUTA ]]&amp;Tableau210[[#This Row],[PN DONNEES BUTA]],Tiges!$B$4:$B$79&amp;Tiges!$C$4:$C$79,Tiges!$G$4:$G$79),"")</f>
        <v>20</v>
      </c>
      <c r="AZ590" s="117"/>
      <c r="BA590" s="117" cm="1">
        <f t="array" ref="BA590">IFERROR(_xlfn.XLOOKUP(Tableau210[[#This Row],[DN DONNEES BUTA ]]&amp;Tableau210[[#This Row],[PN DONNEES BUTA]],Tiges!$B$4:$B$79&amp;Tiges!$C$4:$C$79,Tiges!$H$4:$H$79),"")</f>
        <v>110</v>
      </c>
      <c r="BB590" s="117"/>
      <c r="BC590" s="182">
        <f>IFERROR(VLOOKUP(Tableau210[[#This Row],[OPERATION]],Tableau4[],2,FALSE),"")</f>
        <v>1</v>
      </c>
      <c r="BD590" s="177" cm="1">
        <f t="array" ref="BD590">IFERROR(
   SUM(
      _xlfn._xlws.FILTER(
         Tableau3[Nb Platinage Joint],
         (Tableau3[ITEM]=Tableau210[[#This Row],[NOM]])*
         (Tableau3[Rep.]=Tableau210[[#This Row],[REPERE BUTA]])
      )
   ),
0)</f>
        <v>1</v>
      </c>
      <c r="BE590" s="182">
        <f>IFERROR(VLOOKUP(Tableau210[[#This Row],[OPERATION]],Tableau4[],3,FALSE),"")</f>
        <v>1</v>
      </c>
      <c r="BF590" s="177" cm="1">
        <f t="array" ref="BF590">IFERROR(
   SUM(
      _xlfn._xlws.FILTER(
         Tableau3[Joint Définitif Nb],
         (Tableau3[ITEM]=Tableau210[[#This Row],[NOM]])*
         (Tableau3[Rep.]=Tableau210[[#This Row],[REPERE BUTA]])
      )
   ),
0)</f>
        <v>1</v>
      </c>
      <c r="BG590" s="117" t="s">
        <v>3424</v>
      </c>
      <c r="BH590" s="177" t="str" cm="1">
        <f t="array" ref="BH5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90" s="117" t="s">
        <v>3424</v>
      </c>
      <c r="BK590" s="117" t="s">
        <v>3424</v>
      </c>
      <c r="BL590" s="167" t="s">
        <v>2380</v>
      </c>
      <c r="BM590" s="167"/>
      <c r="BN590" s="117"/>
      <c r="BO590" s="117"/>
      <c r="BP590" s="158"/>
      <c r="BQ590" s="158"/>
      <c r="BR590" s="158"/>
      <c r="BS590" s="48"/>
      <c r="BT590" s="48"/>
      <c r="BU590" s="48"/>
      <c r="BV590" s="48"/>
      <c r="BW590" s="48"/>
      <c r="BX590" s="48"/>
    </row>
    <row r="591" spans="1:76" ht="15.75" hidden="1" x14ac:dyDescent="0.25">
      <c r="A591" s="48" t="e" cm="1">
        <f t="array" ref="A591">_xlfn.XLOOKUP(Tableau210[[#This Row],[NOM]]&amp;Tableau210[[#This Row],[REPERE BUTA]],[6]!Tableau16[POSTE TECHNIQUE]&amp;[6]!Tableau16[Repere ADM],[6]!Tableau16[NUMERO CLIENT])</f>
        <v>#N/A</v>
      </c>
      <c r="B591" s="48" t="e" cm="1">
        <f t="array" ref="B591">_xlfn.XLOOKUP(Tableau210[[#This Row],[NOM]]&amp;Tableau210[[#This Row],[REPERE BUTA]],[6]!Tableau16[POSTE TECHNIQUE]&amp;[6]!Tableau16[Repere REF],[6]!Tableau16[NUMERO CLIENT])</f>
        <v>#N/A</v>
      </c>
      <c r="C591" s="48" cm="1">
        <f t="array" ref="C591">_xlfn.XLOOKUP(Tableau210[[#This Row],[NOM]]&amp;Tableau210[[#This Row],[Repere Ubleam]],[7]Sheet1!$C$2:$C$2995&amp;[7]Sheet1!$I$2:$I$2995,[7]Sheet1!$A$2:$A$2995)</f>
        <v>564</v>
      </c>
      <c r="D591" s="48" t="str">
        <f>C591&amp;""</f>
        <v>564</v>
      </c>
      <c r="E591" s="48" t="e">
        <v>#N/A</v>
      </c>
      <c r="F591" s="48" t="e">
        <v>#N/A</v>
      </c>
      <c r="G591" s="190" t="s">
        <v>1464</v>
      </c>
      <c r="H591" s="158" t="s">
        <v>1067</v>
      </c>
      <c r="I591" s="158" t="s">
        <v>80</v>
      </c>
      <c r="J591" s="158" t="s">
        <v>1071</v>
      </c>
      <c r="K591" s="158" t="str">
        <f>_xlfn.XLOOKUP(Tableau210[[#This Row],[NOM]],[8]LUT!$I$5:$I$301,[8]LUT!$N$5:$N$301)</f>
        <v xml:space="preserve">Echangeur </v>
      </c>
      <c r="L591" s="119" t="s">
        <v>105</v>
      </c>
      <c r="M591" s="119"/>
      <c r="N591" s="119" t="s">
        <v>105</v>
      </c>
      <c r="O591" s="119"/>
      <c r="P591" s="119"/>
      <c r="Q591" s="119"/>
      <c r="R591" s="119"/>
      <c r="S591" s="119"/>
      <c r="T591" s="119"/>
      <c r="U591" s="119"/>
      <c r="V591" s="119"/>
      <c r="W591" s="117" t="s">
        <v>2159</v>
      </c>
      <c r="X591" s="207" cm="1">
        <f t="array" ref="X5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9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91" s="117" t="s">
        <v>3424</v>
      </c>
      <c r="AA591" s="207" cm="1">
        <f t="array" ref="AA5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9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91" s="48"/>
      <c r="AD591" s="117" t="s">
        <v>2233</v>
      </c>
      <c r="AE591" s="119"/>
      <c r="AF591" s="181">
        <f>IFERROR(VLOOKUP(Tableau210[[#This Row],[OPERATION]],Tableau4[],5,FALSE),"")</f>
        <v>0</v>
      </c>
      <c r="AG591" s="178" cm="1">
        <f t="array" ref="AG591">IFERROR(
   SUM(
      _xlfn._xlws.FILTER(
         Tableau3[JP],
         (Tableau3[ITEM]=Tableau210[[#This Row],[NOM]])*
         (Tableau3[Rep.]=Tableau210[[#This Row],[REPERE BUTA]])
      )
   ),
0)</f>
        <v>0</v>
      </c>
      <c r="AH591" s="181">
        <f>IFERROR(VLOOKUP(Tableau210[[#This Row],[OPERATION]],Tableau4[],4,FALSE),"")</f>
        <v>0</v>
      </c>
      <c r="AI591" s="178" cm="1">
        <f t="array" ref="AI591">IFERROR(
   SUM(
      _xlfn._xlws.FILTER(
         Tableau3[BP],
         (Tableau3[ITEM]=Tableau210[[#This Row],[NOM]])*
         (Tableau3[Rep.]=Tableau210[[#This Row],[REPERE BUTA]])
      )
   ),
0)</f>
        <v>0</v>
      </c>
      <c r="AJ591" s="181" t="str">
        <f>IF(Tableau210[[#This Row],[NB JP EMIS]]=1,"1 JP","") &amp; IF(Tableau210[[#This Row],[NB BP EMIS]]=1," 1 BP","")</f>
        <v/>
      </c>
      <c r="AK591" s="178" t="str">
        <f>IF(Tableau210[[#This Row],[NB JP BUTA]]=1,"1 JP","") &amp; IF(Tableau210[[#This Row],[Nb BP BUTA]]=1," 1 BP","") &amp; IF(Tableau210[[#This Row],[Nb BP BUTA]]=2," 2 BP","")</f>
        <v/>
      </c>
      <c r="AL591" s="117" t="s">
        <v>2527</v>
      </c>
      <c r="AM591" s="117" t="str">
        <f>IFERROR(+VLOOKUP(AY591,Tiges!$G$4:$I$569,3,FALSE),"")</f>
        <v/>
      </c>
      <c r="AN591" s="48"/>
      <c r="AO591" s="117" t="s">
        <v>3424</v>
      </c>
      <c r="AP591" s="177" cm="1">
        <f t="array" ref="AP5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91" s="411" t="s">
        <v>3424</v>
      </c>
      <c r="AR591" s="117" t="s">
        <v>3424</v>
      </c>
      <c r="AS591" s="177" cm="1">
        <f t="array" ref="AS5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91" s="411" t="s">
        <v>3424</v>
      </c>
      <c r="AU591" s="117" t="s">
        <v>3424</v>
      </c>
      <c r="AV591" s="177" t="str" cm="1">
        <f t="array" ref="AV5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1" s="117"/>
      <c r="AY591" s="117" t="str" cm="1">
        <f t="array" ref="AY591">IFERROR(_xlfn.XLOOKUP(Tableau210[[#This Row],[DN DONNEES BUTA ]]&amp;Tableau210[[#This Row],[PN DONNEES BUTA]],Tiges!$B$4:$B$79&amp;Tiges!$C$4:$C$79,Tiges!$G$4:$G$79),"")</f>
        <v/>
      </c>
      <c r="AZ591" s="117"/>
      <c r="BA591" s="117" t="str" cm="1">
        <f t="array" ref="BA591">IFERROR(_xlfn.XLOOKUP(Tableau210[[#This Row],[DN DONNEES BUTA ]]&amp;Tableau210[[#This Row],[PN DONNEES BUTA]],Tiges!$B$4:$B$79&amp;Tiges!$C$4:$C$79,Tiges!$H$4:$H$79),"")</f>
        <v/>
      </c>
      <c r="BB591" s="117"/>
      <c r="BC591" s="182">
        <f>IFERROR(VLOOKUP(Tableau210[[#This Row],[OPERATION]],Tableau4[],2,FALSE),"")</f>
        <v>0</v>
      </c>
      <c r="BD591" s="177" cm="1">
        <f t="array" ref="BD591">IFERROR(
   SUM(
      _xlfn._xlws.FILTER(
         Tableau3[Nb Platinage Joint],
         (Tableau3[ITEM]=Tableau210[[#This Row],[NOM]])*
         (Tableau3[Rep.]=Tableau210[[#This Row],[REPERE BUTA]])
      )
   ),
0)</f>
        <v>0</v>
      </c>
      <c r="BE591" s="182">
        <f>IFERROR(VLOOKUP(Tableau210[[#This Row],[OPERATION]],Tableau4[],3,FALSE),"")</f>
        <v>1</v>
      </c>
      <c r="BF591" s="177" cm="1">
        <f t="array" ref="BF591">IFERROR(
   SUM(
      _xlfn._xlws.FILTER(
         Tableau3[Joint Définitif Nb],
         (Tableau3[ITEM]=Tableau210[[#This Row],[NOM]])*
         (Tableau3[Rep.]=Tableau210[[#This Row],[REPERE BUTA]])
      )
   ),
0)</f>
        <v>0</v>
      </c>
      <c r="BG591" s="117" t="s">
        <v>3424</v>
      </c>
      <c r="BH591" s="177" cm="1">
        <f t="array" ref="BH5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91" s="411" t="s">
        <v>3424</v>
      </c>
      <c r="BJ591" s="117" t="s">
        <v>3424</v>
      </c>
      <c r="BK591" s="117" t="s">
        <v>3424</v>
      </c>
      <c r="BL591" s="167" t="s">
        <v>2457</v>
      </c>
      <c r="BM591" s="167"/>
      <c r="BN591" s="117"/>
      <c r="BO591" s="117"/>
      <c r="BP591" s="158"/>
      <c r="BQ591" s="158"/>
      <c r="BR591" s="158"/>
      <c r="BS591" s="48"/>
      <c r="BT591" s="48"/>
      <c r="BU591" s="48"/>
      <c r="BV591" s="48"/>
      <c r="BW591" s="48"/>
      <c r="BX591" s="48"/>
    </row>
    <row r="592" spans="1:76" ht="15.75" hidden="1" x14ac:dyDescent="0.25">
      <c r="A592" s="48" t="e" cm="1">
        <f t="array" ref="A592">_xlfn.XLOOKUP(Tableau210[[#This Row],[NOM]]&amp;Tableau210[[#This Row],[REPERE BUTA]],[6]!Tableau16[POSTE TECHNIQUE]&amp;[6]!Tableau16[Repere ADM],[6]!Tableau16[NUMERO CLIENT])</f>
        <v>#N/A</v>
      </c>
      <c r="B592" s="48" t="e" cm="1">
        <f t="array" ref="B592">_xlfn.XLOOKUP(Tableau210[[#This Row],[NOM]]&amp;Tableau210[[#This Row],[REPERE BUTA]],[6]!Tableau16[POSTE TECHNIQUE]&amp;[6]!Tableau16[Repere REF],[6]!Tableau16[NUMERO CLIENT])</f>
        <v>#N/A</v>
      </c>
      <c r="C592" s="48" cm="1">
        <f t="array" ref="C592">_xlfn.XLOOKUP(Tableau210[[#This Row],[NOM]]&amp;Tableau210[[#This Row],[Repere Ubleam]],[7]Sheet1!$C$2:$C$2995&amp;[7]Sheet1!$I$2:$I$2995,[7]Sheet1!$A$2:$A$2995)</f>
        <v>565</v>
      </c>
      <c r="D592" s="48" t="str">
        <f>C592&amp;""</f>
        <v>565</v>
      </c>
      <c r="E592" s="48" t="e">
        <v>#N/A</v>
      </c>
      <c r="F592" s="48" t="e">
        <v>#N/A</v>
      </c>
      <c r="G592" s="190" t="s">
        <v>1464</v>
      </c>
      <c r="H592" s="158" t="s">
        <v>1067</v>
      </c>
      <c r="I592" s="158" t="s">
        <v>80</v>
      </c>
      <c r="J592" s="158" t="s">
        <v>1071</v>
      </c>
      <c r="K592" s="158" t="str">
        <f>_xlfn.XLOOKUP(Tableau210[[#This Row],[NOM]],[8]LUT!$I$5:$I$301,[8]LUT!$N$5:$N$301)</f>
        <v xml:space="preserve">Echangeur </v>
      </c>
      <c r="L592" s="119" t="s">
        <v>106</v>
      </c>
      <c r="M592" s="119"/>
      <c r="N592" s="119" t="s">
        <v>106</v>
      </c>
      <c r="O592" s="119"/>
      <c r="P592" s="119"/>
      <c r="Q592" s="119"/>
      <c r="R592" s="119"/>
      <c r="S592" s="119"/>
      <c r="T592" s="119"/>
      <c r="U592" s="119"/>
      <c r="V592" s="119"/>
      <c r="W592" s="148" t="s">
        <v>2310</v>
      </c>
      <c r="X592" s="207" cm="1">
        <f t="array" ref="X5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92" s="148" t="s">
        <v>3424</v>
      </c>
      <c r="AA592" s="207" cm="1">
        <f t="array" ref="AA5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92" s="48"/>
      <c r="AD592" s="117" t="s">
        <v>2196</v>
      </c>
      <c r="AE592" s="119"/>
      <c r="AF592" s="181">
        <f>IFERROR(VLOOKUP(Tableau210[[#This Row],[OPERATION]],Tableau4[],5,FALSE),"")</f>
        <v>0</v>
      </c>
      <c r="AG592" s="178" cm="1">
        <f t="array" ref="AG592">IFERROR(
   SUM(
      _xlfn._xlws.FILTER(
         Tableau3[JP],
         (Tableau3[ITEM]=Tableau210[[#This Row],[NOM]])*
         (Tableau3[Rep.]=Tableau210[[#This Row],[REPERE BUTA]])
      )
   ),
0)</f>
        <v>0</v>
      </c>
      <c r="AH592" s="181">
        <f>IFERROR(VLOOKUP(Tableau210[[#This Row],[OPERATION]],Tableau4[],4,FALSE),"")</f>
        <v>0</v>
      </c>
      <c r="AI592" s="178" cm="1">
        <f t="array" ref="AI592">IFERROR(
   SUM(
      _xlfn._xlws.FILTER(
         Tableau3[BP],
         (Tableau3[ITEM]=Tableau210[[#This Row],[NOM]])*
         (Tableau3[Rep.]=Tableau210[[#This Row],[REPERE BUTA]])
      )
   ),
0)</f>
        <v>0</v>
      </c>
      <c r="AJ592" s="181" t="str">
        <f>IF(Tableau210[[#This Row],[NB JP EMIS]]=1,"1 JP","") &amp; IF(Tableau210[[#This Row],[NB BP EMIS]]=1," 1 BP","")</f>
        <v/>
      </c>
      <c r="AK592" s="178" t="str">
        <f>IF(Tableau210[[#This Row],[NB JP BUTA]]=1,"1 JP","") &amp; IF(Tableau210[[#This Row],[Nb BP BUTA]]=1," 1 BP","") &amp; IF(Tableau210[[#This Row],[Nb BP BUTA]]=2," 2 BP","")</f>
        <v/>
      </c>
      <c r="AL592" s="117" t="s">
        <v>2527</v>
      </c>
      <c r="AM592" s="117">
        <f>IFERROR(+VLOOKUP(AY592,Tiges!$G$4:$I$569,3,FALSE),"")</f>
        <v>27</v>
      </c>
      <c r="AN592" s="48"/>
      <c r="AO592" s="117" t="s">
        <v>3424</v>
      </c>
      <c r="AP592" s="177" cm="1">
        <f t="array" ref="AP5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92" s="411" t="s">
        <v>3424</v>
      </c>
      <c r="AR592" s="117" t="s">
        <v>3424</v>
      </c>
      <c r="AS592" s="177" cm="1">
        <f t="array" ref="AS5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92" s="411" t="s">
        <v>3424</v>
      </c>
      <c r="AU592" s="117" t="s">
        <v>3424</v>
      </c>
      <c r="AV592" s="177" t="str" cm="1">
        <f t="array" ref="AV5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2" s="117"/>
      <c r="AY592" s="117" cm="1">
        <f t="array" ref="AY592">IFERROR(_xlfn.XLOOKUP(Tableau210[[#This Row],[DN DONNEES BUTA ]]&amp;Tableau210[[#This Row],[PN DONNEES BUTA]],Tiges!$B$4:$B$79&amp;Tiges!$C$4:$C$79,Tiges!$G$4:$G$79),"")</f>
        <v>16</v>
      </c>
      <c r="AZ592" s="117"/>
      <c r="BA592" s="117" cm="1">
        <f t="array" ref="BA592">IFERROR(_xlfn.XLOOKUP(Tableau210[[#This Row],[DN DONNEES BUTA ]]&amp;Tableau210[[#This Row],[PN DONNEES BUTA]],Tiges!$B$4:$B$79&amp;Tiges!$C$4:$C$79,Tiges!$H$4:$H$79),"")</f>
        <v>90</v>
      </c>
      <c r="BB592" s="117"/>
      <c r="BC592" s="182">
        <f>IFERROR(VLOOKUP(Tableau210[[#This Row],[OPERATION]],Tableau4[],2,FALSE),"")</f>
        <v>0</v>
      </c>
      <c r="BD592" s="177" cm="1">
        <f t="array" ref="BD592">IFERROR(
   SUM(
      _xlfn._xlws.FILTER(
         Tableau3[Nb Platinage Joint],
         (Tableau3[ITEM]=Tableau210[[#This Row],[NOM]])*
         (Tableau3[Rep.]=Tableau210[[#This Row],[REPERE BUTA]])
      )
   ),
0)</f>
        <v>0</v>
      </c>
      <c r="BE592" s="182">
        <f>IFERROR(VLOOKUP(Tableau210[[#This Row],[OPERATION]],Tableau4[],3,FALSE),"")</f>
        <v>1</v>
      </c>
      <c r="BF592" s="177" cm="1">
        <f t="array" ref="BF592">IFERROR(
   SUM(
      _xlfn._xlws.FILTER(
         Tableau3[Joint Définitif Nb],
         (Tableau3[ITEM]=Tableau210[[#This Row],[NOM]])*
         (Tableau3[Rep.]=Tableau210[[#This Row],[REPERE BUTA]])
      )
   ),
0)</f>
        <v>1</v>
      </c>
      <c r="BG592" s="117" t="s">
        <v>3424</v>
      </c>
      <c r="BH592" s="177" t="str" cm="1">
        <f t="array" ref="BH5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92" s="117" t="s">
        <v>3424</v>
      </c>
      <c r="BK592" s="117" t="s">
        <v>3424</v>
      </c>
      <c r="BL592" s="167" t="s">
        <v>2380</v>
      </c>
      <c r="BM592" s="167"/>
      <c r="BN592" s="117"/>
      <c r="BO592" s="117"/>
      <c r="BP592" s="158"/>
      <c r="BQ592" s="158"/>
      <c r="BR592" s="158"/>
      <c r="BS592" s="48"/>
      <c r="BT592" s="48"/>
      <c r="BU592" s="48"/>
      <c r="BV592" s="48"/>
      <c r="BW592" s="48"/>
      <c r="BX592" s="48"/>
    </row>
    <row r="593" spans="1:76" ht="15.75" hidden="1" x14ac:dyDescent="0.25">
      <c r="A593" s="48" t="e" cm="1">
        <f t="array" ref="A593">_xlfn.XLOOKUP(Tableau210[[#This Row],[NOM]]&amp;Tableau210[[#This Row],[REPERE BUTA]],[6]!Tableau16[POSTE TECHNIQUE]&amp;[6]!Tableau16[Repere ADM],[6]!Tableau16[NUMERO CLIENT])</f>
        <v>#N/A</v>
      </c>
      <c r="B593" s="48" t="e" cm="1">
        <f t="array" ref="B593">_xlfn.XLOOKUP(Tableau210[[#This Row],[NOM]]&amp;Tableau210[[#This Row],[REPERE BUTA]],[6]!Tableau16[POSTE TECHNIQUE]&amp;[6]!Tableau16[Repere REF],[6]!Tableau16[NUMERO CLIENT])</f>
        <v>#N/A</v>
      </c>
      <c r="C593" s="48" cm="1">
        <f t="array" ref="C593">_xlfn.XLOOKUP(Tableau210[[#This Row],[NOM]]&amp;Tableau210[[#This Row],[Repere Ubleam]],[7]Sheet1!$C$2:$C$2995&amp;[7]Sheet1!$I$2:$I$2995,[7]Sheet1!$A$2:$A$2995)</f>
        <v>566</v>
      </c>
      <c r="D593" s="48" t="str">
        <f>C593&amp;""</f>
        <v>566</v>
      </c>
      <c r="E593" s="48" t="e">
        <v>#N/A</v>
      </c>
      <c r="F593" s="48" t="e">
        <v>#N/A</v>
      </c>
      <c r="G593" s="190" t="s">
        <v>1464</v>
      </c>
      <c r="H593" s="158" t="s">
        <v>1067</v>
      </c>
      <c r="I593" s="158" t="s">
        <v>80</v>
      </c>
      <c r="J593" s="158" t="s">
        <v>1071</v>
      </c>
      <c r="K593" s="158" t="str">
        <f>_xlfn.XLOOKUP(Tableau210[[#This Row],[NOM]],[8]LUT!$I$5:$I$301,[8]LUT!$N$5:$N$301)</f>
        <v xml:space="preserve">Echangeur </v>
      </c>
      <c r="L593" s="119" t="s">
        <v>107</v>
      </c>
      <c r="M593" s="119"/>
      <c r="N593" s="119" t="s">
        <v>107</v>
      </c>
      <c r="O593" s="119"/>
      <c r="P593" s="119"/>
      <c r="Q593" s="119"/>
      <c r="R593" s="119"/>
      <c r="S593" s="119"/>
      <c r="T593" s="119"/>
      <c r="U593" s="119"/>
      <c r="V593" s="119"/>
      <c r="W593" s="148">
        <v>50</v>
      </c>
      <c r="X593" s="207" cm="1">
        <f t="array" ref="X5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9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93" s="148">
        <v>20</v>
      </c>
      <c r="AA593" s="207" cm="1">
        <f t="array" ref="AA5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9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93" s="48"/>
      <c r="AD593" s="117" t="s">
        <v>2197</v>
      </c>
      <c r="AE593" s="119"/>
      <c r="AF593" s="181">
        <f>IFERROR(VLOOKUP(Tableau210[[#This Row],[OPERATION]],Tableau4[],5,FALSE),"")</f>
        <v>0</v>
      </c>
      <c r="AG593" s="178" cm="1">
        <f t="array" ref="AG593">IFERROR(
   SUM(
      _xlfn._xlws.FILTER(
         Tableau3[JP],
         (Tableau3[ITEM]=Tableau210[[#This Row],[NOM]])*
         (Tableau3[Rep.]=Tableau210[[#This Row],[REPERE BUTA]])
      )
   ),
0)</f>
        <v>0</v>
      </c>
      <c r="AH593" s="181">
        <f>IFERROR(VLOOKUP(Tableau210[[#This Row],[OPERATION]],Tableau4[],4,FALSE),"")</f>
        <v>1</v>
      </c>
      <c r="AI593" s="178" cm="1">
        <f t="array" ref="AI593">IFERROR(
   SUM(
      _xlfn._xlws.FILTER(
         Tableau3[BP],
         (Tableau3[ITEM]=Tableau210[[#This Row],[NOM]])*
         (Tableau3[Rep.]=Tableau210[[#This Row],[REPERE BUTA]])
      )
   ),
0)</f>
        <v>1</v>
      </c>
      <c r="AJ593" s="181" t="str">
        <f>IF(Tableau210[[#This Row],[NB JP EMIS]]=1,"1 JP","") &amp; IF(Tableau210[[#This Row],[NB BP EMIS]]=1," 1 BP","")</f>
        <v xml:space="preserve"> 1 BP</v>
      </c>
      <c r="AK593" s="178" t="str">
        <f>IF(Tableau210[[#This Row],[NB JP BUTA]]=1,"1 JP","") &amp; IF(Tableau210[[#This Row],[Nb BP BUTA]]=1," 1 BP","") &amp; IF(Tableau210[[#This Row],[Nb BP BUTA]]=2," 2 BP","")</f>
        <v xml:space="preserve"> 1 BP</v>
      </c>
      <c r="AL593" s="117" t="s">
        <v>2527</v>
      </c>
      <c r="AM593" s="117">
        <f>IFERROR(+VLOOKUP(AY593,Tiges!$G$4:$I$569,3,FALSE),"")</f>
        <v>27</v>
      </c>
      <c r="AN593" s="48"/>
      <c r="AO593" s="117">
        <v>4</v>
      </c>
      <c r="AP593" s="177" cm="1">
        <f t="array" ref="AP5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93" s="117" t="s">
        <v>2161</v>
      </c>
      <c r="AS593" s="177" t="str" cm="1">
        <f t="array" ref="AS5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593" s="117" t="s">
        <v>1123</v>
      </c>
      <c r="AV593" s="177" t="str" cm="1">
        <f t="array" ref="AV5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3" s="117"/>
      <c r="AY593" s="117" cm="1">
        <f t="array" ref="AY593">IFERROR(_xlfn.XLOOKUP(Tableau210[[#This Row],[DN DONNEES BUTA ]]&amp;Tableau210[[#This Row],[PN DONNEES BUTA]],Tiges!$B$4:$B$79&amp;Tiges!$C$4:$C$79,Tiges!$G$4:$G$79),"")</f>
        <v>16</v>
      </c>
      <c r="AZ593" s="117"/>
      <c r="BA593" s="117" cm="1">
        <f t="array" ref="BA593">IFERROR(_xlfn.XLOOKUP(Tableau210[[#This Row],[DN DONNEES BUTA ]]&amp;Tableau210[[#This Row],[PN DONNEES BUTA]],Tiges!$B$4:$B$79&amp;Tiges!$C$4:$C$79,Tiges!$H$4:$H$79),"")</f>
        <v>90</v>
      </c>
      <c r="BB593" s="117"/>
      <c r="BC593" s="182">
        <f>IFERROR(VLOOKUP(Tableau210[[#This Row],[OPERATION]],Tableau4[],2,FALSE),"")</f>
        <v>1</v>
      </c>
      <c r="BD593" s="177" cm="1">
        <f t="array" ref="BD593">IFERROR(
   SUM(
      _xlfn._xlws.FILTER(
         Tableau3[Nb Platinage Joint],
         (Tableau3[ITEM]=Tableau210[[#This Row],[NOM]])*
         (Tableau3[Rep.]=Tableau210[[#This Row],[REPERE BUTA]])
      )
   ),
0)</f>
        <v>1</v>
      </c>
      <c r="BE593" s="182">
        <f>IFERROR(VLOOKUP(Tableau210[[#This Row],[OPERATION]],Tableau4[],3,FALSE),"")</f>
        <v>1</v>
      </c>
      <c r="BF593" s="177" cm="1">
        <f t="array" ref="BF593">IFERROR(
   SUM(
      _xlfn._xlws.FILTER(
         Tableau3[Joint Définitif Nb],
         (Tableau3[ITEM]=Tableau210[[#This Row],[NOM]])*
         (Tableau3[Rep.]=Tableau210[[#This Row],[REPERE BUTA]])
      )
   ),
0)</f>
        <v>1</v>
      </c>
      <c r="BG593" s="117" t="s">
        <v>129</v>
      </c>
      <c r="BH593" s="177" t="str" cm="1">
        <f t="array" ref="BH5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9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93" s="117" t="s">
        <v>2268</v>
      </c>
      <c r="BK593" s="117" t="s">
        <v>2269</v>
      </c>
      <c r="BL593" s="167" t="s">
        <v>2380</v>
      </c>
      <c r="BM593" s="167"/>
      <c r="BN593" s="117"/>
      <c r="BO593" s="117"/>
      <c r="BP593" s="158"/>
      <c r="BQ593" s="158"/>
      <c r="BR593" s="158"/>
      <c r="BS593" s="48"/>
      <c r="BT593" s="48"/>
      <c r="BU593" s="48"/>
      <c r="BV593" s="48"/>
      <c r="BW593" s="48"/>
      <c r="BX593" s="48"/>
    </row>
    <row r="594" spans="1:76" ht="15.75" hidden="1" x14ac:dyDescent="0.25">
      <c r="A594" s="48" t="e" cm="1">
        <f t="array" ref="A594">_xlfn.XLOOKUP(Tableau210[[#This Row],[NOM]]&amp;Tableau210[[#This Row],[REPERE BUTA]],[6]!Tableau16[POSTE TECHNIQUE]&amp;[6]!Tableau16[Repere ADM],[6]!Tableau16[NUMERO CLIENT])</f>
        <v>#N/A</v>
      </c>
      <c r="B594" s="48" t="e" cm="1">
        <f t="array" ref="B594">_xlfn.XLOOKUP(Tableau210[[#This Row],[NOM]]&amp;Tableau210[[#This Row],[REPERE BUTA]],[6]!Tableau16[POSTE TECHNIQUE]&amp;[6]!Tableau16[Repere REF],[6]!Tableau16[NUMERO CLIENT])</f>
        <v>#N/A</v>
      </c>
      <c r="C594" s="48" cm="1">
        <f t="array" ref="C594">_xlfn.XLOOKUP(Tableau210[[#This Row],[NOM]]&amp;Tableau210[[#This Row],[Repere Ubleam]],[7]Sheet1!$C$2:$C$2995&amp;[7]Sheet1!$I$2:$I$2995,[7]Sheet1!$A$2:$A$2995)</f>
        <v>567</v>
      </c>
      <c r="D594" s="48" t="str">
        <f>C594&amp;""</f>
        <v>567</v>
      </c>
      <c r="E594" s="48" t="e">
        <v>#N/A</v>
      </c>
      <c r="F594" s="48" t="e">
        <v>#N/A</v>
      </c>
      <c r="G594" s="190" t="s">
        <v>1464</v>
      </c>
      <c r="H594" s="158" t="s">
        <v>1067</v>
      </c>
      <c r="I594" s="158" t="s">
        <v>80</v>
      </c>
      <c r="J594" s="158" t="s">
        <v>1071</v>
      </c>
      <c r="K594" s="158" t="str">
        <f>_xlfn.XLOOKUP(Tableau210[[#This Row],[NOM]],[8]LUT!$I$5:$I$301,[8]LUT!$N$5:$N$301)</f>
        <v xml:space="preserve">Echangeur </v>
      </c>
      <c r="L594" s="119" t="s">
        <v>108</v>
      </c>
      <c r="M594" s="119"/>
      <c r="N594" s="119" t="s">
        <v>108</v>
      </c>
      <c r="O594" s="119"/>
      <c r="P594" s="119"/>
      <c r="Q594" s="119"/>
      <c r="R594" s="119"/>
      <c r="S594" s="119"/>
      <c r="T594" s="119"/>
      <c r="U594" s="119"/>
      <c r="V594" s="119"/>
      <c r="W594" s="148">
        <v>50</v>
      </c>
      <c r="X594" s="207" cm="1">
        <f t="array" ref="X5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9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94" s="148">
        <v>20</v>
      </c>
      <c r="AA594" s="207" cm="1">
        <f t="array" ref="AA5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9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94" s="48"/>
      <c r="AD594" s="117" t="s">
        <v>2197</v>
      </c>
      <c r="AE594" s="119"/>
      <c r="AF594" s="181">
        <f>IFERROR(VLOOKUP(Tableau210[[#This Row],[OPERATION]],Tableau4[],5,FALSE),"")</f>
        <v>0</v>
      </c>
      <c r="AG594" s="178" cm="1">
        <f t="array" ref="AG594">IFERROR(
   SUM(
      _xlfn._xlws.FILTER(
         Tableau3[JP],
         (Tableau3[ITEM]=Tableau210[[#This Row],[NOM]])*
         (Tableau3[Rep.]=Tableau210[[#This Row],[REPERE BUTA]])
      )
   ),
0)</f>
        <v>0</v>
      </c>
      <c r="AH594" s="181">
        <f>IFERROR(VLOOKUP(Tableau210[[#This Row],[OPERATION]],Tableau4[],4,FALSE),"")</f>
        <v>1</v>
      </c>
      <c r="AI594" s="178" cm="1">
        <f t="array" ref="AI594">IFERROR(
   SUM(
      _xlfn._xlws.FILTER(
         Tableau3[BP],
         (Tableau3[ITEM]=Tableau210[[#This Row],[NOM]])*
         (Tableau3[Rep.]=Tableau210[[#This Row],[REPERE BUTA]])
      )
   ),
0)</f>
        <v>1</v>
      </c>
      <c r="AJ594" s="181" t="str">
        <f>IF(Tableau210[[#This Row],[NB JP EMIS]]=1,"1 JP","") &amp; IF(Tableau210[[#This Row],[NB BP EMIS]]=1," 1 BP","")</f>
        <v xml:space="preserve"> 1 BP</v>
      </c>
      <c r="AK594" s="178" t="str">
        <f>IF(Tableau210[[#This Row],[NB JP BUTA]]=1,"1 JP","") &amp; IF(Tableau210[[#This Row],[Nb BP BUTA]]=1," 1 BP","") &amp; IF(Tableau210[[#This Row],[Nb BP BUTA]]=2," 2 BP","")</f>
        <v xml:space="preserve"> 1 BP</v>
      </c>
      <c r="AL594" s="117" t="s">
        <v>2527</v>
      </c>
      <c r="AM594" s="117">
        <f>IFERROR(+VLOOKUP(AY594,Tiges!$G$4:$I$569,3,FALSE),"")</f>
        <v>27</v>
      </c>
      <c r="AN594" s="48"/>
      <c r="AO594" s="117">
        <v>4</v>
      </c>
      <c r="AP594" s="177" cm="1">
        <f t="array" ref="AP5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9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94" s="117" t="s">
        <v>2161</v>
      </c>
      <c r="AS594" s="177" t="str" cm="1">
        <f t="array" ref="AS5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594" s="117" t="s">
        <v>1123</v>
      </c>
      <c r="AV594" s="177" t="str" cm="1">
        <f t="array" ref="AV5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4" s="117"/>
      <c r="AY594" s="117" cm="1">
        <f t="array" ref="AY594">IFERROR(_xlfn.XLOOKUP(Tableau210[[#This Row],[DN DONNEES BUTA ]]&amp;Tableau210[[#This Row],[PN DONNEES BUTA]],Tiges!$B$4:$B$79&amp;Tiges!$C$4:$C$79,Tiges!$G$4:$G$79),"")</f>
        <v>16</v>
      </c>
      <c r="AZ594" s="117"/>
      <c r="BA594" s="117" cm="1">
        <f t="array" ref="BA594">IFERROR(_xlfn.XLOOKUP(Tableau210[[#This Row],[DN DONNEES BUTA ]]&amp;Tableau210[[#This Row],[PN DONNEES BUTA]],Tiges!$B$4:$B$79&amp;Tiges!$C$4:$C$79,Tiges!$H$4:$H$79),"")</f>
        <v>90</v>
      </c>
      <c r="BB594" s="117"/>
      <c r="BC594" s="182">
        <f>IFERROR(VLOOKUP(Tableau210[[#This Row],[OPERATION]],Tableau4[],2,FALSE),"")</f>
        <v>1</v>
      </c>
      <c r="BD594" s="177" cm="1">
        <f t="array" ref="BD594">IFERROR(
   SUM(
      _xlfn._xlws.FILTER(
         Tableau3[Nb Platinage Joint],
         (Tableau3[ITEM]=Tableau210[[#This Row],[NOM]])*
         (Tableau3[Rep.]=Tableau210[[#This Row],[REPERE BUTA]])
      )
   ),
0)</f>
        <v>1</v>
      </c>
      <c r="BE594" s="182">
        <f>IFERROR(VLOOKUP(Tableau210[[#This Row],[OPERATION]],Tableau4[],3,FALSE),"")</f>
        <v>1</v>
      </c>
      <c r="BF594" s="177" cm="1">
        <f t="array" ref="BF594">IFERROR(
   SUM(
      _xlfn._xlws.FILTER(
         Tableau3[Joint Définitif Nb],
         (Tableau3[ITEM]=Tableau210[[#This Row],[NOM]])*
         (Tableau3[Rep.]=Tableau210[[#This Row],[REPERE BUTA]])
      )
   ),
0)</f>
        <v>1</v>
      </c>
      <c r="BG594" s="117" t="s">
        <v>129</v>
      </c>
      <c r="BH594" s="177" t="str" cm="1">
        <f t="array" ref="BH5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94" s="117" t="s">
        <v>2268</v>
      </c>
      <c r="BK594" s="117" t="s">
        <v>2269</v>
      </c>
      <c r="BL594" s="167" t="s">
        <v>2380</v>
      </c>
      <c r="BM594" s="167"/>
      <c r="BN594" s="117"/>
      <c r="BO594" s="117"/>
      <c r="BP594" s="158"/>
      <c r="BQ594" s="158"/>
      <c r="BR594" s="158"/>
      <c r="BS594" s="48"/>
      <c r="BT594" s="48"/>
      <c r="BU594" s="48"/>
      <c r="BV594" s="48"/>
      <c r="BW594" s="48"/>
      <c r="BX594" s="48"/>
    </row>
    <row r="595" spans="1:76" ht="15.75" hidden="1" x14ac:dyDescent="0.25">
      <c r="A595" s="48" t="e" cm="1">
        <f t="array" ref="A595">_xlfn.XLOOKUP(Tableau210[[#This Row],[NOM]]&amp;Tableau210[[#This Row],[REPERE BUTA]],[6]!Tableau16[POSTE TECHNIQUE]&amp;[6]!Tableau16[Repere ADM],[6]!Tableau16[NUMERO CLIENT])</f>
        <v>#N/A</v>
      </c>
      <c r="B595" s="48" t="e" cm="1">
        <f t="array" ref="B595">_xlfn.XLOOKUP(Tableau210[[#This Row],[NOM]]&amp;Tableau210[[#This Row],[REPERE BUTA]],[6]!Tableau16[POSTE TECHNIQUE]&amp;[6]!Tableau16[Repere REF],[6]!Tableau16[NUMERO CLIENT])</f>
        <v>#N/A</v>
      </c>
      <c r="C595" s="48" cm="1">
        <f t="array" ref="C595">_xlfn.XLOOKUP(Tableau210[[#This Row],[NOM]]&amp;Tableau210[[#This Row],[Repere Ubleam]],[7]Sheet1!$C$2:$C$2995&amp;[7]Sheet1!$I$2:$I$2995,[7]Sheet1!$A$2:$A$2995)</f>
        <v>568</v>
      </c>
      <c r="D595" s="48" t="str">
        <f>C595&amp;""</f>
        <v>568</v>
      </c>
      <c r="E595" s="48" t="e">
        <v>#N/A</v>
      </c>
      <c r="F595" s="48" t="e">
        <v>#N/A</v>
      </c>
      <c r="G595" s="190" t="s">
        <v>1464</v>
      </c>
      <c r="H595" s="158" t="s">
        <v>1067</v>
      </c>
      <c r="I595" s="158" t="s">
        <v>80</v>
      </c>
      <c r="J595" s="158" t="s">
        <v>1071</v>
      </c>
      <c r="K595" s="158" t="str">
        <f>_xlfn.XLOOKUP(Tableau210[[#This Row],[NOM]],[8]LUT!$I$5:$I$301,[8]LUT!$N$5:$N$301)</f>
        <v xml:space="preserve">Echangeur </v>
      </c>
      <c r="L595" s="119" t="s">
        <v>109</v>
      </c>
      <c r="M595" s="119"/>
      <c r="N595" s="119" t="s">
        <v>109</v>
      </c>
      <c r="O595" s="119"/>
      <c r="P595" s="119"/>
      <c r="Q595" s="119"/>
      <c r="R595" s="119"/>
      <c r="S595" s="119"/>
      <c r="T595" s="119"/>
      <c r="U595" s="119"/>
      <c r="V595" s="119"/>
      <c r="W595" s="148">
        <v>50</v>
      </c>
      <c r="X595" s="207" cm="1">
        <f t="array" ref="X5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59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95" s="148">
        <v>20</v>
      </c>
      <c r="AA595" s="207" cm="1">
        <f t="array" ref="AA5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9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95" s="48"/>
      <c r="AD595" s="117" t="s">
        <v>2197</v>
      </c>
      <c r="AE595" s="119"/>
      <c r="AF595" s="181">
        <f>IFERROR(VLOOKUP(Tableau210[[#This Row],[OPERATION]],Tableau4[],5,FALSE),"")</f>
        <v>0</v>
      </c>
      <c r="AG595" s="178" cm="1">
        <f t="array" ref="AG595">IFERROR(
   SUM(
      _xlfn._xlws.FILTER(
         Tableau3[JP],
         (Tableau3[ITEM]=Tableau210[[#This Row],[NOM]])*
         (Tableau3[Rep.]=Tableau210[[#This Row],[REPERE BUTA]])
      )
   ),
0)</f>
        <v>0</v>
      </c>
      <c r="AH595" s="181">
        <f>IFERROR(VLOOKUP(Tableau210[[#This Row],[OPERATION]],Tableau4[],4,FALSE),"")</f>
        <v>1</v>
      </c>
      <c r="AI595" s="178" cm="1">
        <f t="array" ref="AI595">IFERROR(
   SUM(
      _xlfn._xlws.FILTER(
         Tableau3[BP],
         (Tableau3[ITEM]=Tableau210[[#This Row],[NOM]])*
         (Tableau3[Rep.]=Tableau210[[#This Row],[REPERE BUTA]])
      )
   ),
0)</f>
        <v>1</v>
      </c>
      <c r="AJ595" s="181" t="str">
        <f>IF(Tableau210[[#This Row],[NB JP EMIS]]=1,"1 JP","") &amp; IF(Tableau210[[#This Row],[NB BP EMIS]]=1," 1 BP","")</f>
        <v xml:space="preserve"> 1 BP</v>
      </c>
      <c r="AK595" s="178" t="str">
        <f>IF(Tableau210[[#This Row],[NB JP BUTA]]=1,"1 JP","") &amp; IF(Tableau210[[#This Row],[Nb BP BUTA]]=1," 1 BP","") &amp; IF(Tableau210[[#This Row],[Nb BP BUTA]]=2," 2 BP","")</f>
        <v xml:space="preserve"> 1 BP</v>
      </c>
      <c r="AL595" s="117" t="s">
        <v>2527</v>
      </c>
      <c r="AM595" s="117">
        <f>IFERROR(+VLOOKUP(AY595,Tiges!$G$4:$I$569,3,FALSE),"")</f>
        <v>27</v>
      </c>
      <c r="AN595" s="48"/>
      <c r="AO595" s="117">
        <v>4</v>
      </c>
      <c r="AP595" s="177" cm="1">
        <f t="array" ref="AP5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9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95" s="117" t="s">
        <v>2161</v>
      </c>
      <c r="AS595" s="177" t="str" cm="1">
        <f t="array" ref="AS5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59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595" s="117" t="s">
        <v>1123</v>
      </c>
      <c r="AV595" s="177" t="str" cm="1">
        <f t="array" ref="AV5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5" s="117"/>
      <c r="AY595" s="117" cm="1">
        <f t="array" ref="AY595">IFERROR(_xlfn.XLOOKUP(Tableau210[[#This Row],[DN DONNEES BUTA ]]&amp;Tableau210[[#This Row],[PN DONNEES BUTA]],Tiges!$B$4:$B$79&amp;Tiges!$C$4:$C$79,Tiges!$G$4:$G$79),"")</f>
        <v>16</v>
      </c>
      <c r="AZ595" s="117"/>
      <c r="BA595" s="117" cm="1">
        <f t="array" ref="BA595">IFERROR(_xlfn.XLOOKUP(Tableau210[[#This Row],[DN DONNEES BUTA ]]&amp;Tableau210[[#This Row],[PN DONNEES BUTA]],Tiges!$B$4:$B$79&amp;Tiges!$C$4:$C$79,Tiges!$H$4:$H$79),"")</f>
        <v>90</v>
      </c>
      <c r="BB595" s="117"/>
      <c r="BC595" s="182">
        <f>IFERROR(VLOOKUP(Tableau210[[#This Row],[OPERATION]],Tableau4[],2,FALSE),"")</f>
        <v>1</v>
      </c>
      <c r="BD595" s="177" cm="1">
        <f t="array" ref="BD595">IFERROR(
   SUM(
      _xlfn._xlws.FILTER(
         Tableau3[Nb Platinage Joint],
         (Tableau3[ITEM]=Tableau210[[#This Row],[NOM]])*
         (Tableau3[Rep.]=Tableau210[[#This Row],[REPERE BUTA]])
      )
   ),
0)</f>
        <v>1</v>
      </c>
      <c r="BE595" s="182">
        <f>IFERROR(VLOOKUP(Tableau210[[#This Row],[OPERATION]],Tableau4[],3,FALSE),"")</f>
        <v>1</v>
      </c>
      <c r="BF595" s="177" cm="1">
        <f t="array" ref="BF595">IFERROR(
   SUM(
      _xlfn._xlws.FILTER(
         Tableau3[Joint Définitif Nb],
         (Tableau3[ITEM]=Tableau210[[#This Row],[NOM]])*
         (Tableau3[Rep.]=Tableau210[[#This Row],[REPERE BUTA]])
      )
   ),
0)</f>
        <v>1</v>
      </c>
      <c r="BG595" s="117" t="s">
        <v>129</v>
      </c>
      <c r="BH595" s="177" t="str" cm="1">
        <f t="array" ref="BH5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95" s="117" t="s">
        <v>2268</v>
      </c>
      <c r="BK595" s="117" t="s">
        <v>2269</v>
      </c>
      <c r="BL595" s="167" t="s">
        <v>2380</v>
      </c>
      <c r="BM595" s="167"/>
      <c r="BN595" s="117"/>
      <c r="BO595" s="117"/>
      <c r="BP595" s="158"/>
      <c r="BQ595" s="158"/>
      <c r="BR595" s="158"/>
      <c r="BS595" s="48"/>
      <c r="BT595" s="48"/>
      <c r="BU595" s="48"/>
      <c r="BV595" s="48"/>
      <c r="BW595" s="48"/>
      <c r="BX595" s="48"/>
    </row>
    <row r="596" spans="1:76" ht="15.75" hidden="1" x14ac:dyDescent="0.25">
      <c r="A596" s="48" t="e" cm="1">
        <f t="array" ref="A596">_xlfn.XLOOKUP(Tableau210[[#This Row],[NOM]]&amp;Tableau210[[#This Row],[REPERE BUTA]],[6]!Tableau16[POSTE TECHNIQUE]&amp;[6]!Tableau16[Repere ADM],[6]!Tableau16[NUMERO CLIENT])</f>
        <v>#N/A</v>
      </c>
      <c r="B596" s="48" t="e" cm="1">
        <f t="array" ref="B596">_xlfn.XLOOKUP(Tableau210[[#This Row],[NOM]]&amp;Tableau210[[#This Row],[REPERE BUTA]],[6]!Tableau16[POSTE TECHNIQUE]&amp;[6]!Tableau16[Repere REF],[6]!Tableau16[NUMERO CLIENT])</f>
        <v>#N/A</v>
      </c>
      <c r="C596" s="48" cm="1">
        <f t="array" ref="C596">_xlfn.XLOOKUP(Tableau210[[#This Row],[NOM]]&amp;Tableau210[[#This Row],[Repere Ubleam]],[7]Sheet1!$C$2:$C$2995&amp;[7]Sheet1!$I$2:$I$2995,[7]Sheet1!$A$2:$A$2995)</f>
        <v>569</v>
      </c>
      <c r="D596" s="48" t="str">
        <f>C596&amp;""</f>
        <v>569</v>
      </c>
      <c r="E596" s="48" t="e">
        <v>#N/A</v>
      </c>
      <c r="F596" s="48" t="e">
        <v>#N/A</v>
      </c>
      <c r="G596" s="190" t="s">
        <v>1464</v>
      </c>
      <c r="H596" s="158" t="s">
        <v>1067</v>
      </c>
      <c r="I596" s="158" t="s">
        <v>80</v>
      </c>
      <c r="J596" s="158" t="s">
        <v>1071</v>
      </c>
      <c r="K596" s="158" t="str">
        <f>_xlfn.XLOOKUP(Tableau210[[#This Row],[NOM]],[8]LUT!$I$5:$I$301,[8]LUT!$N$5:$N$301)</f>
        <v xml:space="preserve">Echangeur </v>
      </c>
      <c r="L596" s="119" t="s">
        <v>110</v>
      </c>
      <c r="M596" s="119"/>
      <c r="N596" s="119" t="s">
        <v>110</v>
      </c>
      <c r="O596" s="119"/>
      <c r="P596" s="119"/>
      <c r="Q596" s="119"/>
      <c r="R596" s="119"/>
      <c r="S596" s="119"/>
      <c r="T596" s="119"/>
      <c r="U596" s="119"/>
      <c r="V596" s="119"/>
      <c r="W596" s="117" t="s">
        <v>2159</v>
      </c>
      <c r="X596" s="207" cm="1">
        <f t="array" ref="X5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5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96" s="117" t="s">
        <v>3424</v>
      </c>
      <c r="AA596" s="207" cm="1">
        <f t="array" ref="AA5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9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96" s="48"/>
      <c r="AD596" s="117" t="s">
        <v>2196</v>
      </c>
      <c r="AE596" s="119"/>
      <c r="AF596" s="181">
        <f>IFERROR(VLOOKUP(Tableau210[[#This Row],[OPERATION]],Tableau4[],5,FALSE),"")</f>
        <v>0</v>
      </c>
      <c r="AG596" s="178" cm="1">
        <f t="array" ref="AG596">IFERROR(
   SUM(
      _xlfn._xlws.FILTER(
         Tableau3[JP],
         (Tableau3[ITEM]=Tableau210[[#This Row],[NOM]])*
         (Tableau3[Rep.]=Tableau210[[#This Row],[REPERE BUTA]])
      )
   ),
0)</f>
        <v>0</v>
      </c>
      <c r="AH596" s="181">
        <f>IFERROR(VLOOKUP(Tableau210[[#This Row],[OPERATION]],Tableau4[],4,FALSE),"")</f>
        <v>0</v>
      </c>
      <c r="AI596" s="178" cm="1">
        <f t="array" ref="AI596">IFERROR(
   SUM(
      _xlfn._xlws.FILTER(
         Tableau3[BP],
         (Tableau3[ITEM]=Tableau210[[#This Row],[NOM]])*
         (Tableau3[Rep.]=Tableau210[[#This Row],[REPERE BUTA]])
      )
   ),
0)</f>
        <v>0</v>
      </c>
      <c r="AJ596" s="181" t="str">
        <f>IF(Tableau210[[#This Row],[NB JP EMIS]]=1,"1 JP","") &amp; IF(Tableau210[[#This Row],[NB BP EMIS]]=1," 1 BP","")</f>
        <v/>
      </c>
      <c r="AK596" s="178" t="str">
        <f>IF(Tableau210[[#This Row],[NB JP BUTA]]=1,"1 JP","") &amp; IF(Tableau210[[#This Row],[Nb BP BUTA]]=1," 1 BP","") &amp; IF(Tableau210[[#This Row],[Nb BP BUTA]]=2," 2 BP","")</f>
        <v/>
      </c>
      <c r="AL596" s="117" t="s">
        <v>2527</v>
      </c>
      <c r="AM596" s="117">
        <f>IFERROR(+VLOOKUP(AY596,Tiges!$G$4:$I$569,3,FALSE),"")</f>
        <v>27</v>
      </c>
      <c r="AN596" s="48"/>
      <c r="AO596" s="117" t="s">
        <v>3424</v>
      </c>
      <c r="AP596" s="177" cm="1">
        <f t="array" ref="AP5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96" s="411" t="s">
        <v>3424</v>
      </c>
      <c r="AR596" s="117" t="s">
        <v>3424</v>
      </c>
      <c r="AS596" s="177" cm="1">
        <f t="array" ref="AS5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96" s="411" t="s">
        <v>3424</v>
      </c>
      <c r="AU596" s="117" t="s">
        <v>3424</v>
      </c>
      <c r="AV596" s="177" t="str" cm="1">
        <f t="array" ref="AV5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6" s="117"/>
      <c r="AY596" s="117" cm="1">
        <f t="array" ref="AY596">IFERROR(_xlfn.XLOOKUP(Tableau210[[#This Row],[DN DONNEES BUTA ]]&amp;Tableau210[[#This Row],[PN DONNEES BUTA]],Tiges!$B$4:$B$79&amp;Tiges!$C$4:$C$79,Tiges!$G$4:$G$79),"")</f>
        <v>16</v>
      </c>
      <c r="AZ596" s="117"/>
      <c r="BA596" s="117" cm="1">
        <f t="array" ref="BA596">IFERROR(_xlfn.XLOOKUP(Tableau210[[#This Row],[DN DONNEES BUTA ]]&amp;Tableau210[[#This Row],[PN DONNEES BUTA]],Tiges!$B$4:$B$79&amp;Tiges!$C$4:$C$79,Tiges!$H$4:$H$79),"")</f>
        <v>100</v>
      </c>
      <c r="BB596" s="117"/>
      <c r="BC596" s="182">
        <f>IFERROR(VLOOKUP(Tableau210[[#This Row],[OPERATION]],Tableau4[],2,FALSE),"")</f>
        <v>0</v>
      </c>
      <c r="BD596" s="177" cm="1">
        <f t="array" ref="BD596">IFERROR(
   SUM(
      _xlfn._xlws.FILTER(
         Tableau3[Nb Platinage Joint],
         (Tableau3[ITEM]=Tableau210[[#This Row],[NOM]])*
         (Tableau3[Rep.]=Tableau210[[#This Row],[REPERE BUTA]])
      )
   ),
0)</f>
        <v>0</v>
      </c>
      <c r="BE596" s="182">
        <f>IFERROR(VLOOKUP(Tableau210[[#This Row],[OPERATION]],Tableau4[],3,FALSE),"")</f>
        <v>1</v>
      </c>
      <c r="BF596" s="177" cm="1">
        <f t="array" ref="BF596">IFERROR(
   SUM(
      _xlfn._xlws.FILTER(
         Tableau3[Joint Définitif Nb],
         (Tableau3[ITEM]=Tableau210[[#This Row],[NOM]])*
         (Tableau3[Rep.]=Tableau210[[#This Row],[REPERE BUTA]])
      )
   ),
0)</f>
        <v>1</v>
      </c>
      <c r="BG596" s="117" t="s">
        <v>3424</v>
      </c>
      <c r="BH596" s="177" t="str" cm="1">
        <f t="array" ref="BH5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96" s="117" t="s">
        <v>3424</v>
      </c>
      <c r="BK596" s="117" t="s">
        <v>3424</v>
      </c>
      <c r="BL596" s="167" t="s">
        <v>2380</v>
      </c>
      <c r="BM596" s="167"/>
      <c r="BN596" s="117"/>
      <c r="BO596" s="117"/>
      <c r="BP596" s="158"/>
      <c r="BQ596" s="158"/>
      <c r="BR596" s="158"/>
      <c r="BS596" s="48"/>
      <c r="BT596" s="48"/>
      <c r="BU596" s="48"/>
      <c r="BV596" s="48"/>
      <c r="BW596" s="48"/>
      <c r="BX596" s="48"/>
    </row>
    <row r="597" spans="1:76" ht="15.75" hidden="1" x14ac:dyDescent="0.25">
      <c r="A597" s="48" t="e" cm="1">
        <f t="array" ref="A597">_xlfn.XLOOKUP(Tableau210[[#This Row],[NOM]]&amp;Tableau210[[#This Row],[REPERE BUTA]],[6]!Tableau16[POSTE TECHNIQUE]&amp;[6]!Tableau16[Repere ADM],[6]!Tableau16[NUMERO CLIENT])</f>
        <v>#N/A</v>
      </c>
      <c r="B597" s="48" t="e" cm="1">
        <f t="array" ref="B597">_xlfn.XLOOKUP(Tableau210[[#This Row],[NOM]]&amp;Tableau210[[#This Row],[REPERE BUTA]],[6]!Tableau16[POSTE TECHNIQUE]&amp;[6]!Tableau16[Repere REF],[6]!Tableau16[NUMERO CLIENT])</f>
        <v>#N/A</v>
      </c>
      <c r="C597" s="48" cm="1">
        <f t="array" ref="C597">_xlfn.XLOOKUP(Tableau210[[#This Row],[NOM]]&amp;Tableau210[[#This Row],[Repere Ubleam]],[7]Sheet1!$C$2:$C$2995&amp;[7]Sheet1!$I$2:$I$2995,[7]Sheet1!$A$2:$A$2995)</f>
        <v>570</v>
      </c>
      <c r="D597" s="48" t="str">
        <f>C597&amp;""</f>
        <v>570</v>
      </c>
      <c r="E597" s="48" t="e">
        <v>#N/A</v>
      </c>
      <c r="F597" s="48" t="e">
        <v>#N/A</v>
      </c>
      <c r="G597" s="190" t="s">
        <v>1464</v>
      </c>
      <c r="H597" s="158" t="s">
        <v>1067</v>
      </c>
      <c r="I597" s="158" t="s">
        <v>80</v>
      </c>
      <c r="J597" s="158" t="s">
        <v>1071</v>
      </c>
      <c r="K597" s="158" t="str">
        <f>_xlfn.XLOOKUP(Tableau210[[#This Row],[NOM]],[8]LUT!$I$5:$I$301,[8]LUT!$N$5:$N$301)</f>
        <v xml:space="preserve">Echangeur </v>
      </c>
      <c r="L597" s="119" t="s">
        <v>111</v>
      </c>
      <c r="M597" s="119"/>
      <c r="N597" s="119" t="s">
        <v>111</v>
      </c>
      <c r="O597" s="119"/>
      <c r="P597" s="119"/>
      <c r="Q597" s="119"/>
      <c r="R597" s="119"/>
      <c r="S597" s="119"/>
      <c r="T597" s="119"/>
      <c r="U597" s="119"/>
      <c r="V597" s="119"/>
      <c r="W597" s="117" t="s">
        <v>2159</v>
      </c>
      <c r="X597" s="207" cm="1">
        <f t="array" ref="X5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59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97" s="117" t="s">
        <v>3424</v>
      </c>
      <c r="AA597" s="207" cm="1">
        <f t="array" ref="AA5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9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97" s="48"/>
      <c r="AD597" s="117" t="s">
        <v>2197</v>
      </c>
      <c r="AE597" s="119"/>
      <c r="AF597" s="181">
        <f>IFERROR(VLOOKUP(Tableau210[[#This Row],[OPERATION]],Tableau4[],5,FALSE),"")</f>
        <v>0</v>
      </c>
      <c r="AG597" s="178" cm="1">
        <f t="array" ref="AG597">IFERROR(
   SUM(
      _xlfn._xlws.FILTER(
         Tableau3[JP],
         (Tableau3[ITEM]=Tableau210[[#This Row],[NOM]])*
         (Tableau3[Rep.]=Tableau210[[#This Row],[REPERE BUTA]])
      )
   ),
0)</f>
        <v>0</v>
      </c>
      <c r="AH597" s="181">
        <f>IFERROR(VLOOKUP(Tableau210[[#This Row],[OPERATION]],Tableau4[],4,FALSE),"")</f>
        <v>1</v>
      </c>
      <c r="AI597" s="178" cm="1">
        <f t="array" ref="AI597">IFERROR(
   SUM(
      _xlfn._xlws.FILTER(
         Tableau3[BP],
         (Tableau3[ITEM]=Tableau210[[#This Row],[NOM]])*
         (Tableau3[Rep.]=Tableau210[[#This Row],[REPERE BUTA]])
      )
   ),
0)</f>
        <v>1</v>
      </c>
      <c r="AJ597" s="181" t="str">
        <f>IF(Tableau210[[#This Row],[NB JP EMIS]]=1,"1 JP","") &amp; IF(Tableau210[[#This Row],[NB BP EMIS]]=1," 1 BP","")</f>
        <v xml:space="preserve"> 1 BP</v>
      </c>
      <c r="AK597" s="178" t="str">
        <f>IF(Tableau210[[#This Row],[NB JP BUTA]]=1,"1 JP","") &amp; IF(Tableau210[[#This Row],[Nb BP BUTA]]=1," 1 BP","") &amp; IF(Tableau210[[#This Row],[Nb BP BUTA]]=2," 2 BP","")</f>
        <v xml:space="preserve"> 1 BP</v>
      </c>
      <c r="AL597" s="117" t="s">
        <v>2527</v>
      </c>
      <c r="AM597" s="117">
        <f>IFERROR(+VLOOKUP(AY597,Tiges!$G$4:$I$569,3,FALSE),"")</f>
        <v>27</v>
      </c>
      <c r="AN597" s="48"/>
      <c r="AO597" s="117" t="s">
        <v>3424</v>
      </c>
      <c r="AP597" s="177" cm="1">
        <f t="array" ref="AP5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97" s="117" t="s">
        <v>3424</v>
      </c>
      <c r="AS597" s="177" t="str" cm="1">
        <f t="array" ref="AS5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5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597" s="117" t="s">
        <v>3424</v>
      </c>
      <c r="AV597" s="177" t="str" cm="1">
        <f t="array" ref="AV5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7" s="117"/>
      <c r="AY597" s="117" cm="1">
        <f t="array" ref="AY597">IFERROR(_xlfn.XLOOKUP(Tableau210[[#This Row],[DN DONNEES BUTA ]]&amp;Tableau210[[#This Row],[PN DONNEES BUTA]],Tiges!$B$4:$B$79&amp;Tiges!$C$4:$C$79,Tiges!$G$4:$G$79),"")</f>
        <v>16</v>
      </c>
      <c r="AZ597" s="117"/>
      <c r="BA597" s="117" cm="1">
        <f t="array" ref="BA597">IFERROR(_xlfn.XLOOKUP(Tableau210[[#This Row],[DN DONNEES BUTA ]]&amp;Tableau210[[#This Row],[PN DONNEES BUTA]],Tiges!$B$4:$B$79&amp;Tiges!$C$4:$C$79,Tiges!$H$4:$H$79),"")</f>
        <v>100</v>
      </c>
      <c r="BB597" s="117"/>
      <c r="BC597" s="182">
        <f>IFERROR(VLOOKUP(Tableau210[[#This Row],[OPERATION]],Tableau4[],2,FALSE),"")</f>
        <v>1</v>
      </c>
      <c r="BD597" s="177" cm="1">
        <f t="array" ref="BD597">IFERROR(
   SUM(
      _xlfn._xlws.FILTER(
         Tableau3[Nb Platinage Joint],
         (Tableau3[ITEM]=Tableau210[[#This Row],[NOM]])*
         (Tableau3[Rep.]=Tableau210[[#This Row],[REPERE BUTA]])
      )
   ),
0)</f>
        <v>1</v>
      </c>
      <c r="BE597" s="182">
        <f>IFERROR(VLOOKUP(Tableau210[[#This Row],[OPERATION]],Tableau4[],3,FALSE),"")</f>
        <v>1</v>
      </c>
      <c r="BF597" s="177" cm="1">
        <f t="array" ref="BF597">IFERROR(
   SUM(
      _xlfn._xlws.FILTER(
         Tableau3[Joint Définitif Nb],
         (Tableau3[ITEM]=Tableau210[[#This Row],[NOM]])*
         (Tableau3[Rep.]=Tableau210[[#This Row],[REPERE BUTA]])
      )
   ),
0)</f>
        <v>1</v>
      </c>
      <c r="BG597" s="117" t="s">
        <v>3424</v>
      </c>
      <c r="BH597" s="177" t="str" cm="1">
        <f t="array" ref="BH5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97" s="117" t="s">
        <v>3424</v>
      </c>
      <c r="BK597" s="117" t="s">
        <v>3424</v>
      </c>
      <c r="BL597" s="167" t="s">
        <v>2380</v>
      </c>
      <c r="BM597" s="167"/>
      <c r="BN597" s="117"/>
      <c r="BO597" s="117"/>
      <c r="BP597" s="158"/>
      <c r="BQ597" s="158"/>
      <c r="BR597" s="158"/>
      <c r="BS597" s="48"/>
      <c r="BT597" s="48"/>
      <c r="BU597" s="48"/>
      <c r="BV597" s="48"/>
      <c r="BW597" s="48"/>
      <c r="BX597" s="48"/>
    </row>
    <row r="598" spans="1:76" ht="15.75" hidden="1" x14ac:dyDescent="0.25">
      <c r="A598" s="48" t="e" cm="1">
        <f t="array" ref="A598">_xlfn.XLOOKUP(Tableau210[[#This Row],[NOM]]&amp;Tableau210[[#This Row],[REPERE BUTA]],[6]!Tableau16[POSTE TECHNIQUE]&amp;[6]!Tableau16[Repere ADM],[6]!Tableau16[NUMERO CLIENT])</f>
        <v>#N/A</v>
      </c>
      <c r="B598" s="48" t="e" cm="1">
        <f t="array" ref="B598">_xlfn.XLOOKUP(Tableau210[[#This Row],[NOM]]&amp;Tableau210[[#This Row],[REPERE BUTA]],[6]!Tableau16[POSTE TECHNIQUE]&amp;[6]!Tableau16[Repere REF],[6]!Tableau16[NUMERO CLIENT])</f>
        <v>#N/A</v>
      </c>
      <c r="C598" s="48" cm="1">
        <f t="array" ref="C598">_xlfn.XLOOKUP(Tableau210[[#This Row],[NOM]]&amp;Tableau210[[#This Row],[Repere Ubleam]],[7]Sheet1!$C$2:$C$2995&amp;[7]Sheet1!$I$2:$I$2995,[7]Sheet1!$A$2:$A$2995)</f>
        <v>571</v>
      </c>
      <c r="D598" s="48" t="str">
        <f>C598&amp;""</f>
        <v>571</v>
      </c>
      <c r="E598" s="48" t="e">
        <v>#N/A</v>
      </c>
      <c r="F598" s="48" t="e">
        <v>#N/A</v>
      </c>
      <c r="G598" s="190" t="s">
        <v>1464</v>
      </c>
      <c r="H598" s="158" t="s">
        <v>1067</v>
      </c>
      <c r="I598" s="158" t="s">
        <v>80</v>
      </c>
      <c r="J598" s="158" t="s">
        <v>1071</v>
      </c>
      <c r="K598" s="158" t="str">
        <f>_xlfn.XLOOKUP(Tableau210[[#This Row],[NOM]],[8]LUT!$I$5:$I$301,[8]LUT!$N$5:$N$301)</f>
        <v xml:space="preserve">Echangeur </v>
      </c>
      <c r="L598" s="119" t="s">
        <v>113</v>
      </c>
      <c r="M598" s="119"/>
      <c r="N598" s="119" t="s">
        <v>113</v>
      </c>
      <c r="O598" s="119"/>
      <c r="P598" s="119"/>
      <c r="Q598" s="119"/>
      <c r="R598" s="119"/>
      <c r="S598" s="119"/>
      <c r="T598" s="119"/>
      <c r="U598" s="119"/>
      <c r="V598" s="119"/>
      <c r="W598" s="117" t="s">
        <v>2159</v>
      </c>
      <c r="X598" s="207" cm="1">
        <f t="array" ref="X5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59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598" s="117" t="s">
        <v>3424</v>
      </c>
      <c r="AA598" s="207" cm="1">
        <f t="array" ref="AA5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59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598" s="48"/>
      <c r="AD598" s="117" t="s">
        <v>2233</v>
      </c>
      <c r="AE598" s="119"/>
      <c r="AF598" s="181">
        <f>IFERROR(VLOOKUP(Tableau210[[#This Row],[OPERATION]],Tableau4[],5,FALSE),"")</f>
        <v>0</v>
      </c>
      <c r="AG598" s="178" cm="1">
        <f t="array" ref="AG598">IFERROR(
   SUM(
      _xlfn._xlws.FILTER(
         Tableau3[JP],
         (Tableau3[ITEM]=Tableau210[[#This Row],[NOM]])*
         (Tableau3[Rep.]=Tableau210[[#This Row],[REPERE BUTA]])
      )
   ),
0)</f>
        <v>0</v>
      </c>
      <c r="AH598" s="181">
        <f>IFERROR(VLOOKUP(Tableau210[[#This Row],[OPERATION]],Tableau4[],4,FALSE),"")</f>
        <v>0</v>
      </c>
      <c r="AI598" s="178" cm="1">
        <f t="array" ref="AI598">IFERROR(
   SUM(
      _xlfn._xlws.FILTER(
         Tableau3[BP],
         (Tableau3[ITEM]=Tableau210[[#This Row],[NOM]])*
         (Tableau3[Rep.]=Tableau210[[#This Row],[REPERE BUTA]])
      )
   ),
0)</f>
        <v>0</v>
      </c>
      <c r="AJ598" s="181" t="str">
        <f>IF(Tableau210[[#This Row],[NB JP EMIS]]=1,"1 JP","") &amp; IF(Tableau210[[#This Row],[NB BP EMIS]]=1," 1 BP","")</f>
        <v/>
      </c>
      <c r="AK598" s="178" t="str">
        <f>IF(Tableau210[[#This Row],[NB JP BUTA]]=1,"1 JP","") &amp; IF(Tableau210[[#This Row],[Nb BP BUTA]]=1," 1 BP","") &amp; IF(Tableau210[[#This Row],[Nb BP BUTA]]=2," 2 BP","")</f>
        <v/>
      </c>
      <c r="AL598" s="117" t="s">
        <v>2527</v>
      </c>
      <c r="AM598" s="117" t="str">
        <f>IFERROR(+VLOOKUP(AY598,Tiges!$G$4:$I$569,3,FALSE),"")</f>
        <v/>
      </c>
      <c r="AN598" s="48"/>
      <c r="AO598" s="117" t="s">
        <v>3424</v>
      </c>
      <c r="AP598" s="177" cm="1">
        <f t="array" ref="AP5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598" s="411" t="s">
        <v>3424</v>
      </c>
      <c r="AR598" s="117" t="s">
        <v>3424</v>
      </c>
      <c r="AS598" s="177" cm="1">
        <f t="array" ref="AS5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598" s="411" t="s">
        <v>3424</v>
      </c>
      <c r="AU598" s="117" t="s">
        <v>3424</v>
      </c>
      <c r="AV598" s="177" t="str" cm="1">
        <f t="array" ref="AV5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8" s="117"/>
      <c r="AY598" s="117" t="str" cm="1">
        <f t="array" ref="AY598">IFERROR(_xlfn.XLOOKUP(Tableau210[[#This Row],[DN DONNEES BUTA ]]&amp;Tableau210[[#This Row],[PN DONNEES BUTA]],Tiges!$B$4:$B$79&amp;Tiges!$C$4:$C$79,Tiges!$G$4:$G$79),"")</f>
        <v/>
      </c>
      <c r="AZ598" s="117"/>
      <c r="BA598" s="117" t="str" cm="1">
        <f t="array" ref="BA598">IFERROR(_xlfn.XLOOKUP(Tableau210[[#This Row],[DN DONNEES BUTA ]]&amp;Tableau210[[#This Row],[PN DONNEES BUTA]],Tiges!$B$4:$B$79&amp;Tiges!$C$4:$C$79,Tiges!$H$4:$H$79),"")</f>
        <v/>
      </c>
      <c r="BB598" s="117"/>
      <c r="BC598" s="182">
        <f>IFERROR(VLOOKUP(Tableau210[[#This Row],[OPERATION]],Tableau4[],2,FALSE),"")</f>
        <v>0</v>
      </c>
      <c r="BD598" s="177" cm="1">
        <f t="array" ref="BD598">IFERROR(
   SUM(
      _xlfn._xlws.FILTER(
         Tableau3[Nb Platinage Joint],
         (Tableau3[ITEM]=Tableau210[[#This Row],[NOM]])*
         (Tableau3[Rep.]=Tableau210[[#This Row],[REPERE BUTA]])
      )
   ),
0)</f>
        <v>0</v>
      </c>
      <c r="BE598" s="182">
        <f>IFERROR(VLOOKUP(Tableau210[[#This Row],[OPERATION]],Tableau4[],3,FALSE),"")</f>
        <v>1</v>
      </c>
      <c r="BF598" s="177" cm="1">
        <f t="array" ref="BF598">IFERROR(
   SUM(
      _xlfn._xlws.FILTER(
         Tableau3[Joint Définitif Nb],
         (Tableau3[ITEM]=Tableau210[[#This Row],[NOM]])*
         (Tableau3[Rep.]=Tableau210[[#This Row],[REPERE BUTA]])
      )
   ),
0)</f>
        <v>0</v>
      </c>
      <c r="BG598" s="117" t="s">
        <v>3424</v>
      </c>
      <c r="BH598" s="177" cm="1">
        <f t="array" ref="BH5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598" s="411" t="s">
        <v>3424</v>
      </c>
      <c r="BJ598" s="117" t="s">
        <v>3424</v>
      </c>
      <c r="BK598" s="117" t="s">
        <v>3424</v>
      </c>
      <c r="BL598" s="167" t="s">
        <v>2457</v>
      </c>
      <c r="BM598" s="167"/>
      <c r="BN598" s="117"/>
      <c r="BO598" s="117"/>
      <c r="BP598" s="158"/>
      <c r="BQ598" s="158"/>
      <c r="BR598" s="158"/>
      <c r="BS598" s="48"/>
      <c r="BT598" s="48"/>
      <c r="BU598" s="48"/>
      <c r="BV598" s="48"/>
      <c r="BW598" s="48"/>
      <c r="BX598" s="48"/>
    </row>
    <row r="599" spans="1:76" ht="15.75" hidden="1" x14ac:dyDescent="0.25">
      <c r="A599" s="48" t="e" cm="1">
        <f t="array" ref="A599">_xlfn.XLOOKUP(Tableau210[[#This Row],[NOM]]&amp;Tableau210[[#This Row],[REPERE BUTA]],[6]!Tableau16[POSTE TECHNIQUE]&amp;[6]!Tableau16[Repere ADM],[6]!Tableau16[NUMERO CLIENT])</f>
        <v>#N/A</v>
      </c>
      <c r="B599" s="48" t="e" cm="1">
        <f t="array" ref="B599">_xlfn.XLOOKUP(Tableau210[[#This Row],[NOM]]&amp;Tableau210[[#This Row],[REPERE BUTA]],[6]!Tableau16[POSTE TECHNIQUE]&amp;[6]!Tableau16[Repere REF],[6]!Tableau16[NUMERO CLIENT])</f>
        <v>#N/A</v>
      </c>
      <c r="C599" s="48" cm="1">
        <f t="array" ref="C599">_xlfn.XLOOKUP(Tableau210[[#This Row],[NOM]]&amp;Tableau210[[#This Row],[Repere Ubleam]],[7]Sheet1!$C$2:$C$2995&amp;[7]Sheet1!$I$2:$I$2995,[7]Sheet1!$A$2:$A$2995)</f>
        <v>572</v>
      </c>
      <c r="D599" s="48" t="str">
        <f>C599&amp;""</f>
        <v>572</v>
      </c>
      <c r="E599" s="48" t="e">
        <v>#N/A</v>
      </c>
      <c r="F599" s="48" t="e">
        <v>#N/A</v>
      </c>
      <c r="G599" s="190" t="s">
        <v>1464</v>
      </c>
      <c r="H599" s="158" t="s">
        <v>1067</v>
      </c>
      <c r="I599" s="158" t="s">
        <v>80</v>
      </c>
      <c r="J599" s="158" t="s">
        <v>1071</v>
      </c>
      <c r="K599" s="158" t="str">
        <f>_xlfn.XLOOKUP(Tableau210[[#This Row],[NOM]],[8]LUT!$I$5:$I$301,[8]LUT!$N$5:$N$301)</f>
        <v xml:space="preserve">Echangeur </v>
      </c>
      <c r="L599" s="119" t="s">
        <v>114</v>
      </c>
      <c r="M599" s="119"/>
      <c r="N599" s="119" t="s">
        <v>114</v>
      </c>
      <c r="O599" s="119"/>
      <c r="P599" s="119"/>
      <c r="Q599" s="119"/>
      <c r="R599" s="119"/>
      <c r="S599" s="119"/>
      <c r="T599" s="119"/>
      <c r="U599" s="119"/>
      <c r="V599" s="119"/>
      <c r="W599" s="148">
        <v>25</v>
      </c>
      <c r="X599" s="207" cm="1">
        <f t="array" ref="X5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59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599" s="148">
        <v>20</v>
      </c>
      <c r="AA599" s="207" cm="1">
        <f t="array" ref="AA5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59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599" s="48"/>
      <c r="AD599" s="117" t="s">
        <v>2197</v>
      </c>
      <c r="AE599" s="119"/>
      <c r="AF599" s="181">
        <f>IFERROR(VLOOKUP(Tableau210[[#This Row],[OPERATION]],Tableau4[],5,FALSE),"")</f>
        <v>0</v>
      </c>
      <c r="AG599" s="178" cm="1">
        <f t="array" ref="AG599">IFERROR(
   SUM(
      _xlfn._xlws.FILTER(
         Tableau3[JP],
         (Tableau3[ITEM]=Tableau210[[#This Row],[NOM]])*
         (Tableau3[Rep.]=Tableau210[[#This Row],[REPERE BUTA]])
      )
   ),
0)</f>
        <v>0</v>
      </c>
      <c r="AH599" s="181">
        <f>IFERROR(VLOOKUP(Tableau210[[#This Row],[OPERATION]],Tableau4[],4,FALSE),"")</f>
        <v>1</v>
      </c>
      <c r="AI599" s="178" cm="1">
        <f t="array" ref="AI599">IFERROR(
   SUM(
      _xlfn._xlws.FILTER(
         Tableau3[BP],
         (Tableau3[ITEM]=Tableau210[[#This Row],[NOM]])*
         (Tableau3[Rep.]=Tableau210[[#This Row],[REPERE BUTA]])
      )
   ),
0)</f>
        <v>1</v>
      </c>
      <c r="AJ599" s="181" t="str">
        <f>IF(Tableau210[[#This Row],[NB JP EMIS]]=1,"1 JP","") &amp; IF(Tableau210[[#This Row],[NB BP EMIS]]=1," 1 BP","")</f>
        <v xml:space="preserve"> 1 BP</v>
      </c>
      <c r="AK599" s="178" t="str">
        <f>IF(Tableau210[[#This Row],[NB JP BUTA]]=1,"1 JP","") &amp; IF(Tableau210[[#This Row],[Nb BP BUTA]]=1," 1 BP","") &amp; IF(Tableau210[[#This Row],[Nb BP BUTA]]=2," 2 BP","")</f>
        <v xml:space="preserve"> 1 BP</v>
      </c>
      <c r="AL599" s="117" t="s">
        <v>2527</v>
      </c>
      <c r="AM599" s="117">
        <f>IFERROR(+VLOOKUP(AY599,Tiges!$G$4:$I$569,3,FALSE),"")</f>
        <v>22</v>
      </c>
      <c r="AN599" s="48"/>
      <c r="AO599" s="117">
        <v>4</v>
      </c>
      <c r="AP599" s="177" cm="1">
        <f t="array" ref="AP5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5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599" s="117" t="s">
        <v>2271</v>
      </c>
      <c r="AS599" s="177" t="str" cm="1">
        <f t="array" ref="AS5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5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599" s="117" t="s">
        <v>2277</v>
      </c>
      <c r="AV599" s="177" t="str" cm="1">
        <f t="array" ref="AV5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5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599" s="117"/>
      <c r="AY599" s="117" cm="1">
        <f t="array" ref="AY599">IFERROR(_xlfn.XLOOKUP(Tableau210[[#This Row],[DN DONNEES BUTA ]]&amp;Tableau210[[#This Row],[PN DONNEES BUTA]],Tiges!$B$4:$B$79&amp;Tiges!$C$4:$C$79,Tiges!$G$4:$G$79),"")</f>
        <v>14</v>
      </c>
      <c r="AZ599" s="117"/>
      <c r="BA599" s="117" cm="1">
        <f t="array" ref="BA599">IFERROR(_xlfn.XLOOKUP(Tableau210[[#This Row],[DN DONNEES BUTA ]]&amp;Tableau210[[#This Row],[PN DONNEES BUTA]],Tiges!$B$4:$B$79&amp;Tiges!$C$4:$C$79,Tiges!$H$4:$H$79),"")</f>
        <v>70</v>
      </c>
      <c r="BB599" s="117"/>
      <c r="BC599" s="182">
        <f>IFERROR(VLOOKUP(Tableau210[[#This Row],[OPERATION]],Tableau4[],2,FALSE),"")</f>
        <v>1</v>
      </c>
      <c r="BD599" s="177" cm="1">
        <f t="array" ref="BD599">IFERROR(
   SUM(
      _xlfn._xlws.FILTER(
         Tableau3[Nb Platinage Joint],
         (Tableau3[ITEM]=Tableau210[[#This Row],[NOM]])*
         (Tableau3[Rep.]=Tableau210[[#This Row],[REPERE BUTA]])
      )
   ),
0)</f>
        <v>1</v>
      </c>
      <c r="BE599" s="182">
        <f>IFERROR(VLOOKUP(Tableau210[[#This Row],[OPERATION]],Tableau4[],3,FALSE),"")</f>
        <v>1</v>
      </c>
      <c r="BF599" s="177" cm="1">
        <f t="array" ref="BF599">IFERROR(
   SUM(
      _xlfn._xlws.FILTER(
         Tableau3[Joint Définitif Nb],
         (Tableau3[ITEM]=Tableau210[[#This Row],[NOM]])*
         (Tableau3[Rep.]=Tableau210[[#This Row],[REPERE BUTA]])
      )
   ),
0)</f>
        <v>1</v>
      </c>
      <c r="BG599" s="117" t="s">
        <v>129</v>
      </c>
      <c r="BH599" s="177" t="str" cm="1">
        <f t="array" ref="BH5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59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599" s="117" t="s">
        <v>2268</v>
      </c>
      <c r="BK599" s="117" t="s">
        <v>2269</v>
      </c>
      <c r="BL599" s="167" t="s">
        <v>2380</v>
      </c>
      <c r="BM599" s="167"/>
      <c r="BN599" s="117"/>
      <c r="BO599" s="117"/>
      <c r="BP599" s="158"/>
      <c r="BQ599" s="158"/>
      <c r="BR599" s="158"/>
      <c r="BS599" s="48"/>
      <c r="BT599" s="48"/>
      <c r="BU599" s="48"/>
      <c r="BV599" s="48"/>
      <c r="BW599" s="48"/>
      <c r="BX599" s="48"/>
    </row>
    <row r="600" spans="1:76" ht="15.75" hidden="1" x14ac:dyDescent="0.25">
      <c r="A600" s="48" t="e" cm="1">
        <f t="array" ref="A600">_xlfn.XLOOKUP(Tableau210[[#This Row],[NOM]]&amp;Tableau210[[#This Row],[REPERE BUTA]],[6]!Tableau16[POSTE TECHNIQUE]&amp;[6]!Tableau16[Repere ADM],[6]!Tableau16[NUMERO CLIENT])</f>
        <v>#N/A</v>
      </c>
      <c r="B600" s="48" t="e" cm="1">
        <f t="array" ref="B600">_xlfn.XLOOKUP(Tableau210[[#This Row],[NOM]]&amp;Tableau210[[#This Row],[REPERE BUTA]],[6]!Tableau16[POSTE TECHNIQUE]&amp;[6]!Tableau16[Repere REF],[6]!Tableau16[NUMERO CLIENT])</f>
        <v>#N/A</v>
      </c>
      <c r="C600" s="48" cm="1">
        <f t="array" ref="C600">_xlfn.XLOOKUP(Tableau210[[#This Row],[NOM]]&amp;Tableau210[[#This Row],[Repere Ubleam]],[7]Sheet1!$C$2:$C$2995&amp;[7]Sheet1!$I$2:$I$2995,[7]Sheet1!$A$2:$A$2995)</f>
        <v>573</v>
      </c>
      <c r="D600" s="48" t="str">
        <f>C600&amp;""</f>
        <v>573</v>
      </c>
      <c r="E600" s="48" t="e">
        <v>#N/A</v>
      </c>
      <c r="F600" s="48" t="e">
        <v>#N/A</v>
      </c>
      <c r="G600" s="190" t="s">
        <v>1464</v>
      </c>
      <c r="H600" s="158" t="s">
        <v>1067</v>
      </c>
      <c r="I600" s="158" t="s">
        <v>80</v>
      </c>
      <c r="J600" s="158" t="s">
        <v>1071</v>
      </c>
      <c r="K600" s="158" t="str">
        <f>_xlfn.XLOOKUP(Tableau210[[#This Row],[NOM]],[8]LUT!$I$5:$I$301,[8]LUT!$N$5:$N$301)</f>
        <v xml:space="preserve">Echangeur </v>
      </c>
      <c r="L600" s="119" t="s">
        <v>115</v>
      </c>
      <c r="M600" s="119"/>
      <c r="N600" s="119" t="s">
        <v>115</v>
      </c>
      <c r="O600" s="119"/>
      <c r="P600" s="119"/>
      <c r="Q600" s="119"/>
      <c r="R600" s="119"/>
      <c r="S600" s="119"/>
      <c r="T600" s="119"/>
      <c r="U600" s="119"/>
      <c r="V600" s="119"/>
      <c r="W600" s="148">
        <v>50</v>
      </c>
      <c r="X600" s="207" cm="1">
        <f t="array" ref="X6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0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00" s="148">
        <v>20</v>
      </c>
      <c r="AA600" s="207" cm="1">
        <f t="array" ref="AA6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0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00" s="48"/>
      <c r="AD600" s="117" t="s">
        <v>2197</v>
      </c>
      <c r="AE600" s="119"/>
      <c r="AF600" s="181">
        <f>IFERROR(VLOOKUP(Tableau210[[#This Row],[OPERATION]],Tableau4[],5,FALSE),"")</f>
        <v>0</v>
      </c>
      <c r="AG600" s="178" cm="1">
        <f t="array" ref="AG600">IFERROR(
   SUM(
      _xlfn._xlws.FILTER(
         Tableau3[JP],
         (Tableau3[ITEM]=Tableau210[[#This Row],[NOM]])*
         (Tableau3[Rep.]=Tableau210[[#This Row],[REPERE BUTA]])
      )
   ),
0)</f>
        <v>0</v>
      </c>
      <c r="AH600" s="181">
        <f>IFERROR(VLOOKUP(Tableau210[[#This Row],[OPERATION]],Tableau4[],4,FALSE),"")</f>
        <v>1</v>
      </c>
      <c r="AI600" s="178" cm="1">
        <f t="array" ref="AI600">IFERROR(
   SUM(
      _xlfn._xlws.FILTER(
         Tableau3[BP],
         (Tableau3[ITEM]=Tableau210[[#This Row],[NOM]])*
         (Tableau3[Rep.]=Tableau210[[#This Row],[REPERE BUTA]])
      )
   ),
0)</f>
        <v>1</v>
      </c>
      <c r="AJ600" s="181" t="str">
        <f>IF(Tableau210[[#This Row],[NB JP EMIS]]=1,"1 JP","") &amp; IF(Tableau210[[#This Row],[NB BP EMIS]]=1," 1 BP","")</f>
        <v xml:space="preserve"> 1 BP</v>
      </c>
      <c r="AK600" s="178" t="str">
        <f>IF(Tableau210[[#This Row],[NB JP BUTA]]=1,"1 JP","") &amp; IF(Tableau210[[#This Row],[Nb BP BUTA]]=1," 1 BP","") &amp; IF(Tableau210[[#This Row],[Nb BP BUTA]]=2," 2 BP","")</f>
        <v xml:space="preserve"> 1 BP</v>
      </c>
      <c r="AL600" s="117" t="s">
        <v>2527</v>
      </c>
      <c r="AM600" s="117">
        <f>IFERROR(+VLOOKUP(AY600,Tiges!$G$4:$I$569,3,FALSE),"")</f>
        <v>27</v>
      </c>
      <c r="AN600" s="48"/>
      <c r="AO600" s="117">
        <v>4</v>
      </c>
      <c r="AP600" s="177" cm="1">
        <f t="array" ref="AP6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0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00" s="117" t="s">
        <v>2161</v>
      </c>
      <c r="AS600" s="177" t="str" cm="1">
        <f t="array" ref="AS6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0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00" s="117" t="s">
        <v>1123</v>
      </c>
      <c r="AV600" s="177" t="str" cm="1">
        <f t="array" ref="AV6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0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00" s="117"/>
      <c r="AY600" s="117" cm="1">
        <f t="array" ref="AY600">IFERROR(_xlfn.XLOOKUP(Tableau210[[#This Row],[DN DONNEES BUTA ]]&amp;Tableau210[[#This Row],[PN DONNEES BUTA]],Tiges!$B$4:$B$79&amp;Tiges!$C$4:$C$79,Tiges!$G$4:$G$79),"")</f>
        <v>16</v>
      </c>
      <c r="AZ600" s="117"/>
      <c r="BA600" s="117" cm="1">
        <f t="array" ref="BA600">IFERROR(_xlfn.XLOOKUP(Tableau210[[#This Row],[DN DONNEES BUTA ]]&amp;Tableau210[[#This Row],[PN DONNEES BUTA]],Tiges!$B$4:$B$79&amp;Tiges!$C$4:$C$79,Tiges!$H$4:$H$79),"")</f>
        <v>90</v>
      </c>
      <c r="BB600" s="117"/>
      <c r="BC600" s="182">
        <f>IFERROR(VLOOKUP(Tableau210[[#This Row],[OPERATION]],Tableau4[],2,FALSE),"")</f>
        <v>1</v>
      </c>
      <c r="BD600" s="177" cm="1">
        <f t="array" ref="BD600">IFERROR(
   SUM(
      _xlfn._xlws.FILTER(
         Tableau3[Nb Platinage Joint],
         (Tableau3[ITEM]=Tableau210[[#This Row],[NOM]])*
         (Tableau3[Rep.]=Tableau210[[#This Row],[REPERE BUTA]])
      )
   ),
0)</f>
        <v>1</v>
      </c>
      <c r="BE600" s="182">
        <f>IFERROR(VLOOKUP(Tableau210[[#This Row],[OPERATION]],Tableau4[],3,FALSE),"")</f>
        <v>1</v>
      </c>
      <c r="BF600" s="177" cm="1">
        <f t="array" ref="BF600">IFERROR(
   SUM(
      _xlfn._xlws.FILTER(
         Tableau3[Joint Définitif Nb],
         (Tableau3[ITEM]=Tableau210[[#This Row],[NOM]])*
         (Tableau3[Rep.]=Tableau210[[#This Row],[REPERE BUTA]])
      )
   ),
0)</f>
        <v>1</v>
      </c>
      <c r="BG600" s="117" t="s">
        <v>129</v>
      </c>
      <c r="BH600" s="177" t="str" cm="1">
        <f t="array" ref="BH6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0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00" s="117" t="s">
        <v>2268</v>
      </c>
      <c r="BK600" s="117" t="s">
        <v>2269</v>
      </c>
      <c r="BL600" s="167" t="s">
        <v>2380</v>
      </c>
      <c r="BM600" s="167"/>
      <c r="BN600" s="117"/>
      <c r="BO600" s="117"/>
      <c r="BP600" s="158"/>
      <c r="BQ600" s="158"/>
      <c r="BR600" s="158"/>
      <c r="BS600" s="48"/>
      <c r="BT600" s="48"/>
      <c r="BU600" s="48"/>
      <c r="BV600" s="48"/>
      <c r="BW600" s="48"/>
      <c r="BX600" s="48"/>
    </row>
    <row r="601" spans="1:76" ht="15.75" hidden="1" x14ac:dyDescent="0.25">
      <c r="A601" s="48" t="e" cm="1">
        <f t="array" ref="A601">_xlfn.XLOOKUP(Tableau210[[#This Row],[NOM]]&amp;Tableau210[[#This Row],[REPERE BUTA]],[6]!Tableau16[POSTE TECHNIQUE]&amp;[6]!Tableau16[Repere ADM],[6]!Tableau16[NUMERO CLIENT])</f>
        <v>#N/A</v>
      </c>
      <c r="B601" s="48" t="e" cm="1">
        <f t="array" ref="B601">_xlfn.XLOOKUP(Tableau210[[#This Row],[NOM]]&amp;Tableau210[[#This Row],[REPERE BUTA]],[6]!Tableau16[POSTE TECHNIQUE]&amp;[6]!Tableau16[Repere REF],[6]!Tableau16[NUMERO CLIENT])</f>
        <v>#N/A</v>
      </c>
      <c r="C601" s="48" cm="1">
        <f t="array" ref="C601">_xlfn.XLOOKUP(Tableau210[[#This Row],[NOM]]&amp;Tableau210[[#This Row],[Repere Ubleam]],[7]Sheet1!$C$2:$C$2995&amp;[7]Sheet1!$I$2:$I$2995,[7]Sheet1!$A$2:$A$2995)</f>
        <v>574</v>
      </c>
      <c r="D601" s="48" t="str">
        <f>C601&amp;""</f>
        <v>574</v>
      </c>
      <c r="E601" s="48" t="e">
        <v>#N/A</v>
      </c>
      <c r="F601" s="48" t="e">
        <v>#N/A</v>
      </c>
      <c r="G601" s="190" t="s">
        <v>1464</v>
      </c>
      <c r="H601" s="158" t="s">
        <v>1067</v>
      </c>
      <c r="I601" s="158" t="s">
        <v>80</v>
      </c>
      <c r="J601" s="158" t="s">
        <v>1071</v>
      </c>
      <c r="K601" s="158" t="str">
        <f>_xlfn.XLOOKUP(Tableau210[[#This Row],[NOM]],[8]LUT!$I$5:$I$301,[8]LUT!$N$5:$N$301)</f>
        <v xml:space="preserve">Echangeur </v>
      </c>
      <c r="L601" s="119" t="s">
        <v>194</v>
      </c>
      <c r="M601" s="119"/>
      <c r="N601" s="119" t="s">
        <v>194</v>
      </c>
      <c r="O601" s="119"/>
      <c r="P601" s="119"/>
      <c r="Q601" s="119"/>
      <c r="R601" s="119"/>
      <c r="S601" s="119"/>
      <c r="T601" s="119"/>
      <c r="U601" s="119"/>
      <c r="V601" s="119"/>
      <c r="W601" s="148">
        <v>25</v>
      </c>
      <c r="X601" s="207" cm="1">
        <f t="array" ref="X6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0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01" s="148">
        <v>20</v>
      </c>
      <c r="AA601" s="207" cm="1">
        <f t="array" ref="AA6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0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01" s="48"/>
      <c r="AD601" s="117" t="s">
        <v>2197</v>
      </c>
      <c r="AE601" s="119"/>
      <c r="AF601" s="181">
        <f>IFERROR(VLOOKUP(Tableau210[[#This Row],[OPERATION]],Tableau4[],5,FALSE),"")</f>
        <v>0</v>
      </c>
      <c r="AG601" s="178" cm="1">
        <f t="array" ref="AG601">IFERROR(
   SUM(
      _xlfn._xlws.FILTER(
         Tableau3[JP],
         (Tableau3[ITEM]=Tableau210[[#This Row],[NOM]])*
         (Tableau3[Rep.]=Tableau210[[#This Row],[REPERE BUTA]])
      )
   ),
0)</f>
        <v>0</v>
      </c>
      <c r="AH601" s="181">
        <f>IFERROR(VLOOKUP(Tableau210[[#This Row],[OPERATION]],Tableau4[],4,FALSE),"")</f>
        <v>1</v>
      </c>
      <c r="AI601" s="178" cm="1">
        <f t="array" ref="AI601">IFERROR(
   SUM(
      _xlfn._xlws.FILTER(
         Tableau3[BP],
         (Tableau3[ITEM]=Tableau210[[#This Row],[NOM]])*
         (Tableau3[Rep.]=Tableau210[[#This Row],[REPERE BUTA]])
      )
   ),
0)</f>
        <v>1</v>
      </c>
      <c r="AJ601" s="181" t="str">
        <f>IF(Tableau210[[#This Row],[NB JP EMIS]]=1,"1 JP","") &amp; IF(Tableau210[[#This Row],[NB BP EMIS]]=1," 1 BP","")</f>
        <v xml:space="preserve"> 1 BP</v>
      </c>
      <c r="AK601" s="178" t="str">
        <f>IF(Tableau210[[#This Row],[NB JP BUTA]]=1,"1 JP","") &amp; IF(Tableau210[[#This Row],[Nb BP BUTA]]=1," 1 BP","") &amp; IF(Tableau210[[#This Row],[Nb BP BUTA]]=2," 2 BP","")</f>
        <v xml:space="preserve"> 1 BP</v>
      </c>
      <c r="AL601" s="117" t="s">
        <v>2527</v>
      </c>
      <c r="AM601" s="117">
        <f>IFERROR(+VLOOKUP(AY601,Tiges!$G$4:$I$569,3,FALSE),"")</f>
        <v>22</v>
      </c>
      <c r="AN601" s="48"/>
      <c r="AO601" s="117">
        <v>4</v>
      </c>
      <c r="AP601" s="177" cm="1">
        <f t="array" ref="AP6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01" s="117" t="s">
        <v>2271</v>
      </c>
      <c r="AS601" s="177" t="str" cm="1">
        <f t="array" ref="AS6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601" s="117" t="s">
        <v>2311</v>
      </c>
      <c r="AV601" s="177" t="str" cm="1">
        <f t="array" ref="AV6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01" s="117"/>
      <c r="AY601" s="117" cm="1">
        <f t="array" ref="AY601">IFERROR(_xlfn.XLOOKUP(Tableau210[[#This Row],[DN DONNEES BUTA ]]&amp;Tableau210[[#This Row],[PN DONNEES BUTA]],Tiges!$B$4:$B$79&amp;Tiges!$C$4:$C$79,Tiges!$G$4:$G$79),"")</f>
        <v>14</v>
      </c>
      <c r="AZ601" s="117"/>
      <c r="BA601" s="117" cm="1">
        <f t="array" ref="BA601">IFERROR(_xlfn.XLOOKUP(Tableau210[[#This Row],[DN DONNEES BUTA ]]&amp;Tableau210[[#This Row],[PN DONNEES BUTA]],Tiges!$B$4:$B$79&amp;Tiges!$C$4:$C$79,Tiges!$H$4:$H$79),"")</f>
        <v>70</v>
      </c>
      <c r="BB601" s="117"/>
      <c r="BC601" s="182">
        <f>IFERROR(VLOOKUP(Tableau210[[#This Row],[OPERATION]],Tableau4[],2,FALSE),"")</f>
        <v>1</v>
      </c>
      <c r="BD601" s="177" cm="1">
        <f t="array" ref="BD601">IFERROR(
   SUM(
      _xlfn._xlws.FILTER(
         Tableau3[Nb Platinage Joint],
         (Tableau3[ITEM]=Tableau210[[#This Row],[NOM]])*
         (Tableau3[Rep.]=Tableau210[[#This Row],[REPERE BUTA]])
      )
   ),
0)</f>
        <v>1</v>
      </c>
      <c r="BE601" s="182">
        <f>IFERROR(VLOOKUP(Tableau210[[#This Row],[OPERATION]],Tableau4[],3,FALSE),"")</f>
        <v>1</v>
      </c>
      <c r="BF601" s="177" cm="1">
        <f t="array" ref="BF601">IFERROR(
   SUM(
      _xlfn._xlws.FILTER(
         Tableau3[Joint Définitif Nb],
         (Tableau3[ITEM]=Tableau210[[#This Row],[NOM]])*
         (Tableau3[Rep.]=Tableau210[[#This Row],[REPERE BUTA]])
      )
   ),
0)</f>
        <v>1</v>
      </c>
      <c r="BG601" s="117" t="s">
        <v>129</v>
      </c>
      <c r="BH601" s="177" t="str" cm="1">
        <f t="array" ref="BH6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01" s="117" t="s">
        <v>2268</v>
      </c>
      <c r="BK601" s="117" t="s">
        <v>2269</v>
      </c>
      <c r="BL601" s="167" t="s">
        <v>2380</v>
      </c>
      <c r="BM601" s="167"/>
      <c r="BN601" s="117"/>
      <c r="BO601" s="117"/>
      <c r="BP601" s="158"/>
      <c r="BQ601" s="158"/>
      <c r="BR601" s="158"/>
      <c r="BS601" s="48"/>
      <c r="BT601" s="48"/>
      <c r="BU601" s="48"/>
      <c r="BV601" s="48"/>
      <c r="BW601" s="48"/>
      <c r="BX601" s="48"/>
    </row>
    <row r="602" spans="1:76" ht="15.75" hidden="1" x14ac:dyDescent="0.25">
      <c r="A602" s="48" t="str" cm="1">
        <f t="array" ref="A602">_xlfn.XLOOKUP(Tableau210[[#This Row],[NOM]]&amp;Tableau210[[#This Row],[REPERE BUTA]],[6]!Tableau16[POSTE TECHNIQUE]&amp;[6]!Tableau16[Repere ADM],[6]!Tableau16[NUMERO CLIENT])</f>
        <v>S2-S55150FV</v>
      </c>
      <c r="B602" s="48" t="str" cm="1">
        <f t="array" ref="B602">_xlfn.XLOOKUP(Tableau210[[#This Row],[NOM]]&amp;Tableau210[[#This Row],[REPERE BUTA]],[6]!Tableau16[POSTE TECHNIQUE]&amp;[6]!Tableau16[Repere REF],[6]!Tableau16[NUMERO CLIENT])</f>
        <v>S2-S55150FV</v>
      </c>
      <c r="C602" s="48" cm="1">
        <f t="array" ref="C602">_xlfn.XLOOKUP(Tableau210[[#This Row],[NOM]]&amp;Tableau210[[#This Row],[Repere Ubleam]],[7]Sheet1!$C$2:$C$2995&amp;[7]Sheet1!$I$2:$I$2995,[7]Sheet1!$A$2:$A$2995)</f>
        <v>1185</v>
      </c>
      <c r="D602" s="48" t="str">
        <f>C602&amp;""</f>
        <v>1185</v>
      </c>
      <c r="E602" s="48" t="s">
        <v>2553</v>
      </c>
      <c r="F602" s="48" t="s">
        <v>903</v>
      </c>
      <c r="G602" s="176" t="s">
        <v>1880</v>
      </c>
      <c r="H602" s="119" t="s">
        <v>1067</v>
      </c>
      <c r="I602" s="119" t="s">
        <v>91</v>
      </c>
      <c r="J602" s="119" t="s">
        <v>2057</v>
      </c>
      <c r="K602" s="119" t="str">
        <f>_xlfn.XLOOKUP(Tableau210[[#This Row],[NOM]],[8]LUT!$I$5:$I$301,[8]LUT!$N$5:$N$301)</f>
        <v>Vanne auto</v>
      </c>
      <c r="L602" s="119" t="s">
        <v>73</v>
      </c>
      <c r="M602" s="119" t="s">
        <v>1246</v>
      </c>
      <c r="N602" s="119" t="s">
        <v>1246</v>
      </c>
      <c r="O602" s="119"/>
      <c r="P602" s="119"/>
      <c r="Q602" s="119"/>
      <c r="R602" s="119"/>
      <c r="S602" s="119"/>
      <c r="T602" s="119"/>
      <c r="U602" s="119"/>
      <c r="V602" s="119"/>
      <c r="W602" s="148" cm="1">
        <f t="array" ref="W60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02" s="207" cm="1">
        <f t="array" ref="X6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0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02" s="148" cm="1">
        <f t="array" ref="Z60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02" s="207" cm="1">
        <f t="array" ref="AA6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02" s="48"/>
      <c r="AD602" s="117" t="s">
        <v>2196</v>
      </c>
      <c r="AE602" s="119"/>
      <c r="AF602" s="181">
        <f>IFERROR(VLOOKUP(Tableau210[[#This Row],[OPERATION]],Tableau4[],5,FALSE),"")</f>
        <v>0</v>
      </c>
      <c r="AG602" s="178"/>
      <c r="AH602" s="181">
        <f>IFERROR(VLOOKUP(Tableau210[[#This Row],[OPERATION]],Tableau4[],4,FALSE),"")</f>
        <v>0</v>
      </c>
      <c r="AI602" s="178"/>
      <c r="AJ602" s="181" t="str">
        <f>IF(Tableau210[[#This Row],[NB JP EMIS]]=1,"1 JP","") &amp; IF(Tableau210[[#This Row],[NB BP EMIS]]=1," 1 BP","")</f>
        <v/>
      </c>
      <c r="AK602" s="178"/>
      <c r="AL602" s="117" t="s">
        <v>103</v>
      </c>
      <c r="AM602" s="117">
        <f>IFERROR(+VLOOKUP(AY602,Tiges!$G$4:$I$569,3,FALSE),"")</f>
        <v>27</v>
      </c>
      <c r="AN602" s="48"/>
      <c r="AO602" s="117" t="s">
        <v>3424</v>
      </c>
      <c r="AP602" s="177" cm="1">
        <f t="array" ref="AP6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02" s="117" t="s">
        <v>3424</v>
      </c>
      <c r="AS602" s="177" t="str" cm="1">
        <f t="array" ref="AS6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M16x110</v>
      </c>
      <c r="AT6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602" s="117" t="s">
        <v>3424</v>
      </c>
      <c r="AV602" s="177" t="str" cm="1">
        <f t="array" ref="AV6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02" s="117"/>
      <c r="AY602" s="117" cm="1">
        <f t="array" ref="AY602">IFERROR(_xlfn.XLOOKUP(Tableau210[[#This Row],[DN DONNEES BUTA ]]&amp;Tableau210[[#This Row],[PN DONNEES BUTA]],Tiges!$B$4:$B$79&amp;Tiges!$C$4:$C$79,Tiges!$G$4:$G$79),"")</f>
        <v>16</v>
      </c>
      <c r="AZ602" s="117"/>
      <c r="BA602" s="117" cm="1">
        <f t="array" ref="BA602">IFERROR(_xlfn.XLOOKUP(Tableau210[[#This Row],[DN DONNEES BUTA ]]&amp;Tableau210[[#This Row],[PN DONNEES BUTA]],Tiges!$B$4:$B$79&amp;Tiges!$C$4:$C$79,Tiges!$H$4:$H$79),"")</f>
        <v>90</v>
      </c>
      <c r="BB602" s="117"/>
      <c r="BC602" s="182">
        <f>IFERROR(VLOOKUP(Tableau210[[#This Row],[OPERATION]],Tableau4[],2,FALSE),"")</f>
        <v>0</v>
      </c>
      <c r="BD602" s="177"/>
      <c r="BE602" s="182">
        <f>IFERROR(VLOOKUP(Tableau210[[#This Row],[OPERATION]],Tableau4[],3,FALSE),"")</f>
        <v>1</v>
      </c>
      <c r="BF602" s="177"/>
      <c r="BG602" s="117" t="s">
        <v>3424</v>
      </c>
      <c r="BH602" s="177" t="str" cm="1">
        <f t="array" ref="BH6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02" s="117"/>
      <c r="BK602" s="117" t="s">
        <v>3424</v>
      </c>
      <c r="BL602" s="167" t="s">
        <v>2380</v>
      </c>
      <c r="BM602" s="117"/>
      <c r="BN602" s="117"/>
      <c r="BO602" s="117"/>
      <c r="BP602" s="117"/>
      <c r="BQ602" s="48"/>
      <c r="BR602" s="119"/>
      <c r="BS602" s="48"/>
      <c r="BT602" s="48"/>
      <c r="BU602" s="48"/>
      <c r="BV602" s="48"/>
      <c r="BW602" s="48"/>
      <c r="BX602" s="48"/>
    </row>
    <row r="603" spans="1:76" ht="15.75" hidden="1" x14ac:dyDescent="0.25">
      <c r="A603" s="48" t="str" cm="1">
        <f t="array" ref="A603">_xlfn.XLOOKUP(Tableau210[[#This Row],[NOM]]&amp;Tableau210[[#This Row],[REPERE BUTA]],[6]!Tableau16[POSTE TECHNIQUE]&amp;[6]!Tableau16[Repere ADM],[6]!Tableau16[NUMERO CLIENT])</f>
        <v>S2-S55191FV</v>
      </c>
      <c r="B603" s="48" t="str" cm="1">
        <f t="array" ref="B603">_xlfn.XLOOKUP(Tableau210[[#This Row],[NOM]]&amp;Tableau210[[#This Row],[REPERE BUTA]],[6]!Tableau16[POSTE TECHNIQUE]&amp;[6]!Tableau16[Repere REF],[6]!Tableau16[NUMERO CLIENT])</f>
        <v>S2-S55191FV</v>
      </c>
      <c r="C603" s="48" cm="1">
        <f t="array" ref="C603">_xlfn.XLOOKUP(Tableau210[[#This Row],[NOM]]&amp;Tableau210[[#This Row],[Repere Ubleam]],[7]Sheet1!$C$2:$C$2995&amp;[7]Sheet1!$I$2:$I$2995,[7]Sheet1!$A$2:$A$2995)</f>
        <v>1186</v>
      </c>
      <c r="D603" s="48" t="str">
        <f>C603&amp;""</f>
        <v>1186</v>
      </c>
      <c r="E603" s="48" t="s">
        <v>2577</v>
      </c>
      <c r="F603" s="48" t="s">
        <v>904</v>
      </c>
      <c r="G603" s="176" t="s">
        <v>1881</v>
      </c>
      <c r="H603" s="119" t="s">
        <v>1067</v>
      </c>
      <c r="I603" s="119" t="s">
        <v>91</v>
      </c>
      <c r="J603" s="119" t="s">
        <v>2057</v>
      </c>
      <c r="K603" s="119" t="str">
        <f>_xlfn.XLOOKUP(Tableau210[[#This Row],[NOM]],[8]LUT!$I$5:$I$301,[8]LUT!$N$5:$N$301)</f>
        <v>Vanne auto</v>
      </c>
      <c r="L603" s="119" t="s">
        <v>73</v>
      </c>
      <c r="M603" s="119" t="s">
        <v>1368</v>
      </c>
      <c r="N603" s="119" t="s">
        <v>1368</v>
      </c>
      <c r="O603" s="119"/>
      <c r="P603" s="119"/>
      <c r="Q603" s="119"/>
      <c r="R603" s="119"/>
      <c r="S603" s="119"/>
      <c r="T603" s="119"/>
      <c r="U603" s="119"/>
      <c r="V603" s="119"/>
      <c r="W603" s="148" cm="1">
        <f t="array" ref="W60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03" s="207" cm="1">
        <f t="array" ref="X6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60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03" s="148" cm="1">
        <f t="array" ref="Z60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03" s="207" cm="1">
        <f t="array" ref="AA6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0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03" s="48"/>
      <c r="AD603" s="117" t="s">
        <v>2197</v>
      </c>
      <c r="AE603" s="119"/>
      <c r="AF603" s="181">
        <f>IFERROR(VLOOKUP(Tableau210[[#This Row],[OPERATION]],Tableau4[],5,FALSE),"")</f>
        <v>0</v>
      </c>
      <c r="AG603" s="178" cm="1">
        <f t="array" ref="AG603">IFERROR(
   SUM(
      _xlfn._xlws.FILTER(
         Tableau3[JP],
         (Tableau3[ITEM]=Tableau210[[#This Row],[NOM]])*
         (Tableau3[Rep.]=Tableau210[[#This Row],[REPERE BUTA]])
      )
   ),
0)</f>
        <v>0</v>
      </c>
      <c r="AH603" s="181">
        <f>IFERROR(VLOOKUP(Tableau210[[#This Row],[OPERATION]],Tableau4[],4,FALSE),"")</f>
        <v>1</v>
      </c>
      <c r="AI603" s="178" cm="1">
        <f t="array" ref="AI603">IFERROR(
   SUM(
      _xlfn._xlws.FILTER(
         Tableau3[BP],
         (Tableau3[ITEM]=Tableau210[[#This Row],[NOM]])*
         (Tableau3[Rep.]=Tableau210[[#This Row],[REPERE BUTA]])
      )
   ),
0)</f>
        <v>2</v>
      </c>
      <c r="AJ603" s="181" t="str">
        <f>IF(Tableau210[[#This Row],[NB JP EMIS]]=1,"1 JP","") &amp; IF(Tableau210[[#This Row],[NB BP EMIS]]=1," 1 BP","")</f>
        <v xml:space="preserve"> 1 BP</v>
      </c>
      <c r="AK603" s="178" t="str">
        <f>IF(Tableau210[[#This Row],[NB JP BUTA]]=1,"1 JP","") &amp; IF(Tableau210[[#This Row],[Nb BP BUTA]]=1," 1 BP","") &amp; IF(Tableau210[[#This Row],[Nb BP BUTA]]=2," 2 BP","")</f>
        <v xml:space="preserve"> 2 BP</v>
      </c>
      <c r="AL603" s="117" t="s">
        <v>103</v>
      </c>
      <c r="AM603" s="117">
        <f>IFERROR(+VLOOKUP(AY603,Tiges!$G$4:$I$569,3,FALSE),"")</f>
        <v>32</v>
      </c>
      <c r="AN603" s="48"/>
      <c r="AO603" s="117" t="s">
        <v>3424</v>
      </c>
      <c r="AP603" s="177" cm="1">
        <f t="array" ref="AP6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03" s="117" t="s">
        <v>3424</v>
      </c>
      <c r="AS603" s="177" t="str" cm="1">
        <f t="array" ref="AS6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6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603" s="117" t="s">
        <v>3424</v>
      </c>
      <c r="AV603" s="177" t="str" cm="1">
        <f t="array" ref="AV6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03" s="117"/>
      <c r="AY603" s="117" cm="1">
        <f t="array" ref="AY603">IFERROR(_xlfn.XLOOKUP(Tableau210[[#This Row],[DN DONNEES BUTA ]]&amp;Tableau210[[#This Row],[PN DONNEES BUTA]],Tiges!$B$4:$B$79&amp;Tiges!$C$4:$C$79,Tiges!$G$4:$G$79),"")</f>
        <v>20</v>
      </c>
      <c r="AZ603" s="117"/>
      <c r="BA603" s="117" cm="1">
        <f t="array" ref="BA603">IFERROR(_xlfn.XLOOKUP(Tableau210[[#This Row],[DN DONNEES BUTA ]]&amp;Tableau210[[#This Row],[PN DONNEES BUTA]],Tiges!$B$4:$B$79&amp;Tiges!$C$4:$C$79,Tiges!$H$4:$H$79),"")</f>
        <v>120</v>
      </c>
      <c r="BB603" s="117"/>
      <c r="BC603" s="182">
        <f>IFERROR(VLOOKUP(Tableau210[[#This Row],[OPERATION]],Tableau4[],2,FALSE),"")</f>
        <v>1</v>
      </c>
      <c r="BD603" s="177" cm="1">
        <f t="array" ref="BD603">IFERROR(
   SUM(
      _xlfn._xlws.FILTER(
         Tableau3[Nb Platinage Joint],
         (Tableau3[ITEM]=Tableau210[[#This Row],[NOM]])*
         (Tableau3[Rep.]=Tableau210[[#This Row],[REPERE BUTA]])
      )
   ),
0)</f>
        <v>2</v>
      </c>
      <c r="BE603" s="182">
        <f>IFERROR(VLOOKUP(Tableau210[[#This Row],[OPERATION]],Tableau4[],3,FALSE),"")</f>
        <v>1</v>
      </c>
      <c r="BF603" s="177" cm="1">
        <f t="array" ref="BF603">IFERROR(
   SUM(
      _xlfn._xlws.FILTER(
         Tableau3[Joint Définitif Nb],
         (Tableau3[ITEM]=Tableau210[[#This Row],[NOM]])*
         (Tableau3[Rep.]=Tableau210[[#This Row],[REPERE BUTA]])
      )
   ),
0)</f>
        <v>2</v>
      </c>
      <c r="BG603" s="117" t="s">
        <v>3424</v>
      </c>
      <c r="BH603" s="177" t="str" cm="1">
        <f t="array" ref="BH6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03" s="117"/>
      <c r="BK603" s="117" t="s">
        <v>3424</v>
      </c>
      <c r="BL603" s="167" t="s">
        <v>2380</v>
      </c>
      <c r="BM603" s="117"/>
      <c r="BN603" s="117"/>
      <c r="BO603" s="117"/>
      <c r="BP603" s="117"/>
      <c r="BQ603" s="48"/>
      <c r="BR603" s="119"/>
      <c r="BS603" s="48"/>
      <c r="BT603" s="48"/>
      <c r="BU603" s="48"/>
      <c r="BV603" s="48"/>
      <c r="BW603" s="48"/>
      <c r="BX603" s="48"/>
    </row>
    <row r="604" spans="1:76" ht="15.75" hidden="1" x14ac:dyDescent="0.25">
      <c r="A604" s="48" t="str" cm="1">
        <f t="array" ref="A604">_xlfn.XLOOKUP(Tableau210[[#This Row],[NOM]]&amp;Tableau210[[#This Row],[REPERE BUTA]],[6]!Tableau16[POSTE TECHNIQUE]&amp;[6]!Tableau16[Repere ADM],[6]!Tableau16[NUMERO CLIENT])</f>
        <v>S2-S55191FV</v>
      </c>
      <c r="B604" s="48" t="str" cm="1">
        <f t="array" ref="B604">_xlfn.XLOOKUP(Tableau210[[#This Row],[NOM]]&amp;Tableau210[[#This Row],[REPERE BUTA]],[6]!Tableau16[POSTE TECHNIQUE]&amp;[6]!Tableau16[Repere REF],[6]!Tableau16[NUMERO CLIENT])</f>
        <v>S2-S55191FV</v>
      </c>
      <c r="C604" s="48" cm="1">
        <f t="array" ref="C604">_xlfn.XLOOKUP(Tableau210[[#This Row],[NOM]]&amp;Tableau210[[#This Row],[Repere Ubleam]],[7]Sheet1!$C$2:$C$2995&amp;[7]Sheet1!$I$2:$I$2995,[7]Sheet1!$A$2:$A$2995)</f>
        <v>1187</v>
      </c>
      <c r="D604" s="48" t="str">
        <f>C604&amp;""</f>
        <v>1187</v>
      </c>
      <c r="E604" s="48" t="s">
        <v>2577</v>
      </c>
      <c r="F604" s="48" t="s">
        <v>904</v>
      </c>
      <c r="G604" s="176" t="s">
        <v>1881</v>
      </c>
      <c r="H604" s="119" t="s">
        <v>1067</v>
      </c>
      <c r="I604" s="119" t="s">
        <v>91</v>
      </c>
      <c r="J604" s="119" t="s">
        <v>2057</v>
      </c>
      <c r="K604" s="119" t="str">
        <f>_xlfn.XLOOKUP(Tableau210[[#This Row],[NOM]],[8]LUT!$I$5:$I$301,[8]LUT!$N$5:$N$301)</f>
        <v>Vanne auto</v>
      </c>
      <c r="L604" s="119" t="s">
        <v>73</v>
      </c>
      <c r="M604" s="119" t="s">
        <v>1246</v>
      </c>
      <c r="N604" s="119" t="s">
        <v>1246</v>
      </c>
      <c r="O604" s="119"/>
      <c r="P604" s="119"/>
      <c r="Q604" s="119"/>
      <c r="R604" s="119"/>
      <c r="S604" s="119"/>
      <c r="T604" s="119"/>
      <c r="U604" s="119"/>
      <c r="V604" s="119"/>
      <c r="W604" s="148" cm="1">
        <f t="array" ref="W60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04" s="207" cm="1">
        <f t="array" ref="X6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60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04" s="148" cm="1">
        <f t="array" ref="Z60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04" s="207" cm="1">
        <f t="array" ref="AA6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04" s="48"/>
      <c r="AD604" s="117" t="s">
        <v>2197</v>
      </c>
      <c r="AE604" s="119"/>
      <c r="AF604" s="181">
        <f>IFERROR(VLOOKUP(Tableau210[[#This Row],[OPERATION]],Tableau4[],5,FALSE),"")</f>
        <v>0</v>
      </c>
      <c r="AG604" s="178"/>
      <c r="AH604" s="181">
        <f>IFERROR(VLOOKUP(Tableau210[[#This Row],[OPERATION]],Tableau4[],4,FALSE),"")</f>
        <v>1</v>
      </c>
      <c r="AI604" s="178"/>
      <c r="AJ604" s="181" t="str">
        <f>IF(Tableau210[[#This Row],[NB JP EMIS]]=1,"1 JP","") &amp; IF(Tableau210[[#This Row],[NB BP EMIS]]=1," 1 BP","")</f>
        <v xml:space="preserve"> 1 BP</v>
      </c>
      <c r="AK604" s="178"/>
      <c r="AL604" s="117" t="s">
        <v>103</v>
      </c>
      <c r="AM604" s="117">
        <f>IFERROR(+VLOOKUP(AY604,Tiges!$G$4:$I$569,3,FALSE),"")</f>
        <v>32</v>
      </c>
      <c r="AN604" s="48"/>
      <c r="AO604" s="117" t="s">
        <v>3424</v>
      </c>
      <c r="AP604" s="177" cm="1">
        <f t="array" ref="AP6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04" s="117" t="s">
        <v>3424</v>
      </c>
      <c r="AS604" s="177" t="str" cm="1">
        <f t="array" ref="AS6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6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604" s="117" t="s">
        <v>3424</v>
      </c>
      <c r="AV604" s="177" t="str" cm="1">
        <f t="array" ref="AV6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04" s="117"/>
      <c r="AY604" s="117" cm="1">
        <f t="array" ref="AY604">IFERROR(_xlfn.XLOOKUP(Tableau210[[#This Row],[DN DONNEES BUTA ]]&amp;Tableau210[[#This Row],[PN DONNEES BUTA]],Tiges!$B$4:$B$79&amp;Tiges!$C$4:$C$79,Tiges!$G$4:$G$79),"")</f>
        <v>20</v>
      </c>
      <c r="AZ604" s="117"/>
      <c r="BA604" s="117" cm="1">
        <f t="array" ref="BA604">IFERROR(_xlfn.XLOOKUP(Tableau210[[#This Row],[DN DONNEES BUTA ]]&amp;Tableau210[[#This Row],[PN DONNEES BUTA]],Tiges!$B$4:$B$79&amp;Tiges!$C$4:$C$79,Tiges!$H$4:$H$79),"")</f>
        <v>120</v>
      </c>
      <c r="BB604" s="117"/>
      <c r="BC604" s="182">
        <f>IFERROR(VLOOKUP(Tableau210[[#This Row],[OPERATION]],Tableau4[],2,FALSE),"")</f>
        <v>1</v>
      </c>
      <c r="BD604" s="177"/>
      <c r="BE604" s="182">
        <f>IFERROR(VLOOKUP(Tableau210[[#This Row],[OPERATION]],Tableau4[],3,FALSE),"")</f>
        <v>1</v>
      </c>
      <c r="BF604" s="177"/>
      <c r="BG604" s="117" t="s">
        <v>3424</v>
      </c>
      <c r="BH604" s="177" t="str" cm="1">
        <f t="array" ref="BH6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04" s="117"/>
      <c r="BK604" s="117" t="s">
        <v>3424</v>
      </c>
      <c r="BL604" s="167" t="s">
        <v>2380</v>
      </c>
      <c r="BM604" s="117"/>
      <c r="BN604" s="117"/>
      <c r="BO604" s="117"/>
      <c r="BP604" s="117"/>
      <c r="BQ604" s="48"/>
      <c r="BR604" s="119"/>
      <c r="BS604" s="48"/>
      <c r="BT604" s="48"/>
      <c r="BU604" s="48"/>
      <c r="BV604" s="48"/>
      <c r="BW604" s="48"/>
      <c r="BX604" s="48"/>
    </row>
    <row r="605" spans="1:76" ht="15.75" hidden="1" x14ac:dyDescent="0.25">
      <c r="A605" s="48" t="str" cm="1">
        <f t="array" ref="A605">_xlfn.XLOOKUP(Tableau210[[#This Row],[NOM]]&amp;Tableau210[[#This Row],[REPERE BUTA]],[6]!Tableau16[POSTE TECHNIQUE]&amp;[6]!Tableau16[Repere ADM],[6]!Tableau16[NUMERO CLIENT])</f>
        <v>S2-S5520HSV</v>
      </c>
      <c r="B605" s="48" t="str" cm="1">
        <f t="array" ref="B605">_xlfn.XLOOKUP(Tableau210[[#This Row],[NOM]]&amp;Tableau210[[#This Row],[REPERE BUTA]],[6]!Tableau16[POSTE TECHNIQUE]&amp;[6]!Tableau16[Repere REF],[6]!Tableau16[NUMERO CLIENT])</f>
        <v>S2-S5520HSV</v>
      </c>
      <c r="C605" s="48" cm="1">
        <f t="array" ref="C605">_xlfn.XLOOKUP(Tableau210[[#This Row],[NOM]]&amp;Tableau210[[#This Row],[Repere Ubleam]],[7]Sheet1!$C$2:$C$2995&amp;[7]Sheet1!$I$2:$I$2995,[7]Sheet1!$A$2:$A$2995)</f>
        <v>1188</v>
      </c>
      <c r="D605" s="48" t="str">
        <f>C605&amp;""</f>
        <v>1188</v>
      </c>
      <c r="E605" s="48" t="s">
        <v>2553</v>
      </c>
      <c r="F605" s="48" t="s">
        <v>907</v>
      </c>
      <c r="G605" s="176" t="s">
        <v>1882</v>
      </c>
      <c r="H605" s="119" t="s">
        <v>1067</v>
      </c>
      <c r="I605" s="119" t="s">
        <v>91</v>
      </c>
      <c r="J605" s="119" t="s">
        <v>2057</v>
      </c>
      <c r="K605" s="119" t="str">
        <f>_xlfn.XLOOKUP(Tableau210[[#This Row],[NOM]],[8]LUT!$I$5:$I$301,[8]LUT!$N$5:$N$301)</f>
        <v>Vanne auto</v>
      </c>
      <c r="L605" s="119" t="s">
        <v>73</v>
      </c>
      <c r="M605" s="119" t="s">
        <v>1368</v>
      </c>
      <c r="N605" s="119" t="s">
        <v>1368</v>
      </c>
      <c r="O605" s="119"/>
      <c r="P605" s="119"/>
      <c r="Q605" s="119"/>
      <c r="R605" s="119"/>
      <c r="S605" s="119"/>
      <c r="T605" s="119"/>
      <c r="U605" s="119"/>
      <c r="V605" s="119"/>
      <c r="W605" s="148" cm="1">
        <f t="array" ref="W60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05" s="207" cm="1">
        <f t="array" ref="X6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0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05" s="148" cm="1">
        <f t="array" ref="Z60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05" s="207" cm="1">
        <f t="array" ref="AA6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05" s="48"/>
      <c r="AD605" s="117" t="s">
        <v>2196</v>
      </c>
      <c r="AE605" s="119"/>
      <c r="AF605" s="181">
        <f>IFERROR(VLOOKUP(Tableau210[[#This Row],[OPERATION]],Tableau4[],5,FALSE),"")</f>
        <v>0</v>
      </c>
      <c r="AG605" s="178" cm="1">
        <f t="array" ref="AG605">IFERROR(
   SUM(
      _xlfn._xlws.FILTER(
         Tableau3[JP],
         (Tableau3[ITEM]=Tableau210[[#This Row],[NOM]])*
         (Tableau3[Rep.]=Tableau210[[#This Row],[REPERE BUTA]])
      )
   ),
0)</f>
        <v>0</v>
      </c>
      <c r="AH605" s="181">
        <f>IFERROR(VLOOKUP(Tableau210[[#This Row],[OPERATION]],Tableau4[],4,FALSE),"")</f>
        <v>0</v>
      </c>
      <c r="AI605" s="178" cm="1">
        <f t="array" ref="AI605">IFERROR(
   SUM(
      _xlfn._xlws.FILTER(
         Tableau3[BP],
         (Tableau3[ITEM]=Tableau210[[#This Row],[NOM]])*
         (Tableau3[Rep.]=Tableau210[[#This Row],[REPERE BUTA]])
      )
   ),
0)</f>
        <v>0</v>
      </c>
      <c r="AJ605" s="181" t="str">
        <f>IF(Tableau210[[#This Row],[NB JP EMIS]]=1,"1 JP","") &amp; IF(Tableau210[[#This Row],[NB BP EMIS]]=1," 1 BP","")</f>
        <v/>
      </c>
      <c r="AK605" s="178" t="str">
        <f>IF(Tableau210[[#This Row],[NB JP BUTA]]=1,"1 JP","") &amp; IF(Tableau210[[#This Row],[Nb BP BUTA]]=1," 1 BP","") &amp; IF(Tableau210[[#This Row],[Nb BP BUTA]]=2," 2 BP","")</f>
        <v/>
      </c>
      <c r="AL605" s="117" t="s">
        <v>103</v>
      </c>
      <c r="AM605" s="117">
        <f>IFERROR(+VLOOKUP(AY605,Tiges!$G$4:$I$569,3,FALSE),"")</f>
        <v>27</v>
      </c>
      <c r="AN605" s="48"/>
      <c r="AO605" s="117" t="s">
        <v>3424</v>
      </c>
      <c r="AP605" s="177" cm="1">
        <f t="array" ref="AP6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05" s="117" t="s">
        <v>3424</v>
      </c>
      <c r="AS605" s="177" t="str" cm="1">
        <f t="array" ref="AS6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M16x110</v>
      </c>
      <c r="AT6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605" s="117" t="s">
        <v>3424</v>
      </c>
      <c r="AV605" s="177" t="str" cm="1">
        <f t="array" ref="AV6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05" s="117"/>
      <c r="AY605" s="117" cm="1">
        <f t="array" ref="AY605">IFERROR(_xlfn.XLOOKUP(Tableau210[[#This Row],[DN DONNEES BUTA ]]&amp;Tableau210[[#This Row],[PN DONNEES BUTA]],Tiges!$B$4:$B$79&amp;Tiges!$C$4:$C$79,Tiges!$G$4:$G$79),"")</f>
        <v>16</v>
      </c>
      <c r="AZ605" s="117"/>
      <c r="BA605" s="117" cm="1">
        <f t="array" ref="BA605">IFERROR(_xlfn.XLOOKUP(Tableau210[[#This Row],[DN DONNEES BUTA ]]&amp;Tableau210[[#This Row],[PN DONNEES BUTA]],Tiges!$B$4:$B$79&amp;Tiges!$C$4:$C$79,Tiges!$H$4:$H$79),"")</f>
        <v>90</v>
      </c>
      <c r="BB605" s="117"/>
      <c r="BC605" s="182">
        <f>IFERROR(VLOOKUP(Tableau210[[#This Row],[OPERATION]],Tableau4[],2,FALSE),"")</f>
        <v>0</v>
      </c>
      <c r="BD605" s="177" cm="1">
        <f t="array" ref="BD605">IFERROR(
   SUM(
      _xlfn._xlws.FILTER(
         Tableau3[Nb Platinage Joint],
         (Tableau3[ITEM]=Tableau210[[#This Row],[NOM]])*
         (Tableau3[Rep.]=Tableau210[[#This Row],[REPERE BUTA]])
      )
   ),
0)</f>
        <v>0</v>
      </c>
      <c r="BE605" s="182">
        <f>IFERROR(VLOOKUP(Tableau210[[#This Row],[OPERATION]],Tableau4[],3,FALSE),"")</f>
        <v>1</v>
      </c>
      <c r="BF605" s="177" cm="1">
        <f t="array" ref="BF605">IFERROR(
   SUM(
      _xlfn._xlws.FILTER(
         Tableau3[Joint Définitif Nb],
         (Tableau3[ITEM]=Tableau210[[#This Row],[NOM]])*
         (Tableau3[Rep.]=Tableau210[[#This Row],[REPERE BUTA]])
      )
   ),
0)</f>
        <v>2</v>
      </c>
      <c r="BG605" s="117" t="s">
        <v>3424</v>
      </c>
      <c r="BH605" s="177" t="str" cm="1">
        <f t="array" ref="BH6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05" s="117"/>
      <c r="BK605" s="117" t="s">
        <v>3424</v>
      </c>
      <c r="BL605" s="167" t="s">
        <v>2380</v>
      </c>
      <c r="BM605" s="117"/>
      <c r="BN605" s="117"/>
      <c r="BO605" s="117"/>
      <c r="BP605" s="117"/>
      <c r="BQ605" s="48"/>
      <c r="BR605" s="119"/>
      <c r="BS605" s="48"/>
      <c r="BT605" s="48"/>
      <c r="BU605" s="48"/>
      <c r="BV605" s="48"/>
      <c r="BW605" s="48"/>
      <c r="BX605" s="48"/>
    </row>
    <row r="606" spans="1:76" ht="15.75" hidden="1" x14ac:dyDescent="0.25">
      <c r="A606" s="48" t="str" cm="1">
        <f t="array" ref="A606">_xlfn.XLOOKUP(Tableau210[[#This Row],[NOM]]&amp;Tableau210[[#This Row],[REPERE BUTA]],[6]!Tableau16[POSTE TECHNIQUE]&amp;[6]!Tableau16[Repere ADM],[6]!Tableau16[NUMERO CLIENT])</f>
        <v>S2-S5520HSV</v>
      </c>
      <c r="B606" s="48" t="str" cm="1">
        <f t="array" ref="B606">_xlfn.XLOOKUP(Tableau210[[#This Row],[NOM]]&amp;Tableau210[[#This Row],[REPERE BUTA]],[6]!Tableau16[POSTE TECHNIQUE]&amp;[6]!Tableau16[Repere REF],[6]!Tableau16[NUMERO CLIENT])</f>
        <v>S2-S5520HSV</v>
      </c>
      <c r="C606" s="48" cm="1">
        <f t="array" ref="C606">_xlfn.XLOOKUP(Tableau210[[#This Row],[NOM]]&amp;Tableau210[[#This Row],[Repere Ubleam]],[7]Sheet1!$C$2:$C$2995&amp;[7]Sheet1!$I$2:$I$2995,[7]Sheet1!$A$2:$A$2995)</f>
        <v>1189</v>
      </c>
      <c r="D606" s="48" t="str">
        <f>C606&amp;""</f>
        <v>1189</v>
      </c>
      <c r="E606" s="48" t="s">
        <v>2553</v>
      </c>
      <c r="F606" s="48" t="s">
        <v>907</v>
      </c>
      <c r="G606" s="176" t="s">
        <v>1882</v>
      </c>
      <c r="H606" s="119" t="s">
        <v>1067</v>
      </c>
      <c r="I606" s="119" t="s">
        <v>91</v>
      </c>
      <c r="J606" s="119" t="s">
        <v>2057</v>
      </c>
      <c r="K606" s="119" t="str">
        <f>_xlfn.XLOOKUP(Tableau210[[#This Row],[NOM]],[8]LUT!$I$5:$I$301,[8]LUT!$N$5:$N$301)</f>
        <v>Vanne auto</v>
      </c>
      <c r="L606" s="119" t="s">
        <v>73</v>
      </c>
      <c r="M606" s="119" t="s">
        <v>1246</v>
      </c>
      <c r="N606" s="119" t="s">
        <v>1246</v>
      </c>
      <c r="O606" s="119"/>
      <c r="P606" s="119"/>
      <c r="Q606" s="119"/>
      <c r="R606" s="119"/>
      <c r="S606" s="119"/>
      <c r="T606" s="119"/>
      <c r="U606" s="119"/>
      <c r="V606" s="119"/>
      <c r="W606" s="148" cm="1">
        <f t="array" ref="W60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06" s="207" cm="1">
        <f t="array" ref="X6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0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06" s="148" cm="1">
        <f t="array" ref="Z60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06" s="207" cm="1">
        <f t="array" ref="AA6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06" s="48"/>
      <c r="AD606" s="117" t="s">
        <v>2196</v>
      </c>
      <c r="AE606" s="119"/>
      <c r="AF606" s="181">
        <f>IFERROR(VLOOKUP(Tableau210[[#This Row],[OPERATION]],Tableau4[],5,FALSE),"")</f>
        <v>0</v>
      </c>
      <c r="AG606" s="178"/>
      <c r="AH606" s="181">
        <f>IFERROR(VLOOKUP(Tableau210[[#This Row],[OPERATION]],Tableau4[],4,FALSE),"")</f>
        <v>0</v>
      </c>
      <c r="AI606" s="178"/>
      <c r="AJ606" s="181" t="str">
        <f>IF(Tableau210[[#This Row],[NB JP EMIS]]=1,"1 JP","") &amp; IF(Tableau210[[#This Row],[NB BP EMIS]]=1," 1 BP","")</f>
        <v/>
      </c>
      <c r="AK606" s="178"/>
      <c r="AL606" s="117" t="s">
        <v>103</v>
      </c>
      <c r="AM606" s="117">
        <f>IFERROR(+VLOOKUP(AY606,Tiges!$G$4:$I$569,3,FALSE),"")</f>
        <v>27</v>
      </c>
      <c r="AN606" s="48"/>
      <c r="AO606" s="117" t="s">
        <v>3424</v>
      </c>
      <c r="AP606" s="177" cm="1">
        <f t="array" ref="AP6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06" s="117" t="s">
        <v>3424</v>
      </c>
      <c r="AS606" s="177" t="str" cm="1">
        <f t="array" ref="AS6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M16x110</v>
      </c>
      <c r="AT6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606" s="117" t="s">
        <v>3424</v>
      </c>
      <c r="AV606" s="177" t="str" cm="1">
        <f t="array" ref="AV6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06" s="117"/>
      <c r="AY606" s="117" cm="1">
        <f t="array" ref="AY606">IFERROR(_xlfn.XLOOKUP(Tableau210[[#This Row],[DN DONNEES BUTA ]]&amp;Tableau210[[#This Row],[PN DONNEES BUTA]],Tiges!$B$4:$B$79&amp;Tiges!$C$4:$C$79,Tiges!$G$4:$G$79),"")</f>
        <v>16</v>
      </c>
      <c r="AZ606" s="117"/>
      <c r="BA606" s="117" cm="1">
        <f t="array" ref="BA606">IFERROR(_xlfn.XLOOKUP(Tableau210[[#This Row],[DN DONNEES BUTA ]]&amp;Tableau210[[#This Row],[PN DONNEES BUTA]],Tiges!$B$4:$B$79&amp;Tiges!$C$4:$C$79,Tiges!$H$4:$H$79),"")</f>
        <v>90</v>
      </c>
      <c r="BB606" s="117"/>
      <c r="BC606" s="182">
        <f>IFERROR(VLOOKUP(Tableau210[[#This Row],[OPERATION]],Tableau4[],2,FALSE),"")</f>
        <v>0</v>
      </c>
      <c r="BD606" s="177"/>
      <c r="BE606" s="182">
        <f>IFERROR(VLOOKUP(Tableau210[[#This Row],[OPERATION]],Tableau4[],3,FALSE),"")</f>
        <v>1</v>
      </c>
      <c r="BF606" s="177"/>
      <c r="BG606" s="117" t="s">
        <v>3424</v>
      </c>
      <c r="BH606" s="177" t="str" cm="1">
        <f t="array" ref="BH6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06" s="117"/>
      <c r="BK606" s="117" t="s">
        <v>3424</v>
      </c>
      <c r="BL606" s="167" t="s">
        <v>2380</v>
      </c>
      <c r="BM606" s="117"/>
      <c r="BN606" s="117"/>
      <c r="BO606" s="117"/>
      <c r="BP606" s="117"/>
      <c r="BQ606" s="48"/>
      <c r="BR606" s="119"/>
      <c r="BS606" s="48"/>
      <c r="BT606" s="48"/>
      <c r="BU606" s="48"/>
      <c r="BV606" s="48"/>
      <c r="BW606" s="48"/>
      <c r="BX606" s="48"/>
    </row>
    <row r="607" spans="1:76" ht="15.75" hidden="1" x14ac:dyDescent="0.25">
      <c r="A607" s="48" t="str" cm="1">
        <f t="array" ref="A607">_xlfn.XLOOKUP(Tableau210[[#This Row],[NOM]]&amp;Tableau210[[#This Row],[REPERE BUTA]],[6]!Tableau16[POSTE TECHNIQUE]&amp;[6]!Tableau16[Repere ADM],[6]!Tableau16[NUMERO CLIENT])</f>
        <v>S2-S55340BPV</v>
      </c>
      <c r="B607" s="48" t="str" cm="1">
        <f t="array" ref="B607">_xlfn.XLOOKUP(Tableau210[[#This Row],[NOM]]&amp;Tableau210[[#This Row],[REPERE BUTA]],[6]!Tableau16[POSTE TECHNIQUE]&amp;[6]!Tableau16[Repere REF],[6]!Tableau16[NUMERO CLIENT])</f>
        <v>S2-S55340BPV</v>
      </c>
      <c r="C607" s="48" cm="1">
        <f t="array" ref="C607">_xlfn.XLOOKUP(Tableau210[[#This Row],[NOM]]&amp;Tableau210[[#This Row],[Repere Ubleam]],[7]Sheet1!$C$2:$C$2995&amp;[7]Sheet1!$I$2:$I$2995,[7]Sheet1!$A$2:$A$2995)</f>
        <v>1190</v>
      </c>
      <c r="D607" s="48" t="str">
        <f>C607&amp;""</f>
        <v>1190</v>
      </c>
      <c r="E607" s="48" t="s">
        <v>2577</v>
      </c>
      <c r="F607" s="48" t="s">
        <v>909</v>
      </c>
      <c r="G607" s="176" t="s">
        <v>1883</v>
      </c>
      <c r="H607" s="119" t="s">
        <v>1067</v>
      </c>
      <c r="I607" s="119" t="s">
        <v>91</v>
      </c>
      <c r="J607" s="119" t="s">
        <v>2057</v>
      </c>
      <c r="K607" s="119" t="str">
        <f>_xlfn.XLOOKUP(Tableau210[[#This Row],[NOM]],[8]LUT!$I$5:$I$301,[8]LUT!$N$5:$N$301)</f>
        <v>Vanne auto</v>
      </c>
      <c r="L607" s="119" t="s">
        <v>73</v>
      </c>
      <c r="M607" s="119" t="s">
        <v>1368</v>
      </c>
      <c r="N607" s="119" t="s">
        <v>1368</v>
      </c>
      <c r="O607" s="119"/>
      <c r="P607" s="119"/>
      <c r="Q607" s="119"/>
      <c r="R607" s="119"/>
      <c r="S607" s="119"/>
      <c r="T607" s="119"/>
      <c r="U607" s="119"/>
      <c r="V607" s="119"/>
      <c r="W607" s="148" cm="1">
        <f t="array" ref="W60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07" s="207" cm="1">
        <f t="array" ref="X6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0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07" s="148" cm="1">
        <f t="array" ref="Z60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07" s="207" cm="1">
        <f t="array" ref="AA6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0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07" s="48"/>
      <c r="AD607" s="117" t="s">
        <v>2197</v>
      </c>
      <c r="AE607" s="119"/>
      <c r="AF607" s="181">
        <f>IFERROR(VLOOKUP(Tableau210[[#This Row],[OPERATION]],Tableau4[],5,FALSE),"")</f>
        <v>0</v>
      </c>
      <c r="AG607" s="178" cm="1">
        <f t="array" ref="AG607">IFERROR(
   SUM(
      _xlfn._xlws.FILTER(
         Tableau3[JP],
         (Tableau3[ITEM]=Tableau210[[#This Row],[NOM]])*
         (Tableau3[Rep.]=Tableau210[[#This Row],[REPERE BUTA]])
      )
   ),
0)</f>
        <v>0</v>
      </c>
      <c r="AH607" s="181">
        <f>IFERROR(VLOOKUP(Tableau210[[#This Row],[OPERATION]],Tableau4[],4,FALSE),"")</f>
        <v>1</v>
      </c>
      <c r="AI607" s="178" cm="1">
        <f t="array" ref="AI607">IFERROR(
   SUM(
      _xlfn._xlws.FILTER(
         Tableau3[BP],
         (Tableau3[ITEM]=Tableau210[[#This Row],[NOM]])*
         (Tableau3[Rep.]=Tableau210[[#This Row],[REPERE BUTA]])
      )
   ),
0)</f>
        <v>2</v>
      </c>
      <c r="AJ607" s="181" t="str">
        <f>IF(Tableau210[[#This Row],[NB JP EMIS]]=1,"1 JP","") &amp; IF(Tableau210[[#This Row],[NB BP EMIS]]=1," 1 BP","")</f>
        <v xml:space="preserve"> 1 BP</v>
      </c>
      <c r="AK607" s="178" t="str">
        <f>IF(Tableau210[[#This Row],[NB JP BUTA]]=1,"1 JP","") &amp; IF(Tableau210[[#This Row],[Nb BP BUTA]]=1," 1 BP","") &amp; IF(Tableau210[[#This Row],[Nb BP BUTA]]=2," 2 BP","")</f>
        <v xml:space="preserve"> 2 BP</v>
      </c>
      <c r="AL607" s="117" t="s">
        <v>103</v>
      </c>
      <c r="AM607" s="117">
        <f>IFERROR(+VLOOKUP(AY607,Tiges!$G$4:$I$569,3,FALSE),"")</f>
        <v>32</v>
      </c>
      <c r="AN607" s="48"/>
      <c r="AO607" s="117" t="s">
        <v>3424</v>
      </c>
      <c r="AP607" s="177" cm="1">
        <f t="array" ref="AP6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0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07" s="117" t="s">
        <v>3424</v>
      </c>
      <c r="AS607" s="177" t="str" cm="1">
        <f t="array" ref="AS6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60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607" s="117" t="s">
        <v>3424</v>
      </c>
      <c r="AV607" s="177" t="str" cm="1">
        <f t="array" ref="AV6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0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07" s="117"/>
      <c r="AY607" s="117" cm="1">
        <f t="array" ref="AY607">IFERROR(_xlfn.XLOOKUP(Tableau210[[#This Row],[DN DONNEES BUTA ]]&amp;Tableau210[[#This Row],[PN DONNEES BUTA]],Tiges!$B$4:$B$79&amp;Tiges!$C$4:$C$79,Tiges!$G$4:$G$79),"")</f>
        <v>20</v>
      </c>
      <c r="AZ607" s="117"/>
      <c r="BA607" s="117" cm="1">
        <f t="array" ref="BA607">IFERROR(_xlfn.XLOOKUP(Tableau210[[#This Row],[DN DONNEES BUTA ]]&amp;Tableau210[[#This Row],[PN DONNEES BUTA]],Tiges!$B$4:$B$79&amp;Tiges!$C$4:$C$79,Tiges!$H$4:$H$79),"")</f>
        <v>100</v>
      </c>
      <c r="BB607" s="117"/>
      <c r="BC607" s="182">
        <f>IFERROR(VLOOKUP(Tableau210[[#This Row],[OPERATION]],Tableau4[],2,FALSE),"")</f>
        <v>1</v>
      </c>
      <c r="BD607" s="177" cm="1">
        <f t="array" ref="BD607">IFERROR(
   SUM(
      _xlfn._xlws.FILTER(
         Tableau3[Nb Platinage Joint],
         (Tableau3[ITEM]=Tableau210[[#This Row],[NOM]])*
         (Tableau3[Rep.]=Tableau210[[#This Row],[REPERE BUTA]])
      )
   ),
0)</f>
        <v>2</v>
      </c>
      <c r="BE607" s="182">
        <f>IFERROR(VLOOKUP(Tableau210[[#This Row],[OPERATION]],Tableau4[],3,FALSE),"")</f>
        <v>1</v>
      </c>
      <c r="BF607" s="177" cm="1">
        <f t="array" ref="BF607">IFERROR(
   SUM(
      _xlfn._xlws.FILTER(
         Tableau3[Joint Définitif Nb],
         (Tableau3[ITEM]=Tableau210[[#This Row],[NOM]])*
         (Tableau3[Rep.]=Tableau210[[#This Row],[REPERE BUTA]])
      )
   ),
0)</f>
        <v>2</v>
      </c>
      <c r="BG607" s="117" t="s">
        <v>3424</v>
      </c>
      <c r="BH607" s="177" t="str" cm="1">
        <f t="array" ref="BH6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0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07" s="117"/>
      <c r="BK607" s="117" t="s">
        <v>3424</v>
      </c>
      <c r="BL607" s="167" t="s">
        <v>2380</v>
      </c>
      <c r="BM607" s="117"/>
      <c r="BN607" s="117"/>
      <c r="BO607" s="117"/>
      <c r="BP607" s="117"/>
      <c r="BQ607" s="48"/>
      <c r="BR607" s="119"/>
      <c r="BS607" s="48"/>
      <c r="BT607" s="48"/>
      <c r="BU607" s="48"/>
      <c r="BV607" s="48"/>
      <c r="BW607" s="48"/>
      <c r="BX607" s="48"/>
    </row>
    <row r="608" spans="1:76" ht="15.75" hidden="1" x14ac:dyDescent="0.25">
      <c r="A608" s="48" t="str" cm="1">
        <f t="array" ref="A608">_xlfn.XLOOKUP(Tableau210[[#This Row],[NOM]]&amp;Tableau210[[#This Row],[REPERE BUTA]],[6]!Tableau16[POSTE TECHNIQUE]&amp;[6]!Tableau16[Repere ADM],[6]!Tableau16[NUMERO CLIENT])</f>
        <v>S2-S55340BPV</v>
      </c>
      <c r="B608" s="48" t="str" cm="1">
        <f t="array" ref="B608">_xlfn.XLOOKUP(Tableau210[[#This Row],[NOM]]&amp;Tableau210[[#This Row],[REPERE BUTA]],[6]!Tableau16[POSTE TECHNIQUE]&amp;[6]!Tableau16[Repere REF],[6]!Tableau16[NUMERO CLIENT])</f>
        <v>S2-S55340BPV</v>
      </c>
      <c r="C608" s="48" cm="1">
        <f t="array" ref="C608">_xlfn.XLOOKUP(Tableau210[[#This Row],[NOM]]&amp;Tableau210[[#This Row],[Repere Ubleam]],[7]Sheet1!$C$2:$C$2995&amp;[7]Sheet1!$I$2:$I$2995,[7]Sheet1!$A$2:$A$2995)</f>
        <v>1191</v>
      </c>
      <c r="D608" s="48" t="str">
        <f>C608&amp;""</f>
        <v>1191</v>
      </c>
      <c r="E608" s="48" t="s">
        <v>2577</v>
      </c>
      <c r="F608" s="48" t="s">
        <v>909</v>
      </c>
      <c r="G608" s="176" t="s">
        <v>1883</v>
      </c>
      <c r="H608" s="119" t="s">
        <v>1067</v>
      </c>
      <c r="I608" s="119" t="s">
        <v>91</v>
      </c>
      <c r="J608" s="119" t="s">
        <v>2057</v>
      </c>
      <c r="K608" s="119" t="str">
        <f>_xlfn.XLOOKUP(Tableau210[[#This Row],[NOM]],[8]LUT!$I$5:$I$301,[8]LUT!$N$5:$N$301)</f>
        <v>Vanne auto</v>
      </c>
      <c r="L608" s="119" t="s">
        <v>73</v>
      </c>
      <c r="M608" s="119" t="s">
        <v>1246</v>
      </c>
      <c r="N608" s="119" t="s">
        <v>1246</v>
      </c>
      <c r="O608" s="119"/>
      <c r="P608" s="119"/>
      <c r="Q608" s="119"/>
      <c r="R608" s="119"/>
      <c r="S608" s="119"/>
      <c r="T608" s="119"/>
      <c r="U608" s="119"/>
      <c r="V608" s="119"/>
      <c r="W608" s="148" cm="1">
        <f t="array" ref="W60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08" s="207" cm="1">
        <f t="array" ref="X6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0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08" s="148" cm="1">
        <f t="array" ref="Z60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08" s="207" cm="1">
        <f t="array" ref="AA6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0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08" s="48"/>
      <c r="AD608" s="117" t="s">
        <v>2197</v>
      </c>
      <c r="AE608" s="119"/>
      <c r="AF608" s="181">
        <f>IFERROR(VLOOKUP(Tableau210[[#This Row],[OPERATION]],Tableau4[],5,FALSE),"")</f>
        <v>0</v>
      </c>
      <c r="AG608" s="178"/>
      <c r="AH608" s="181">
        <f>IFERROR(VLOOKUP(Tableau210[[#This Row],[OPERATION]],Tableau4[],4,FALSE),"")</f>
        <v>1</v>
      </c>
      <c r="AI608" s="178"/>
      <c r="AJ608" s="181" t="str">
        <f>IF(Tableau210[[#This Row],[NB JP EMIS]]=1,"1 JP","") &amp; IF(Tableau210[[#This Row],[NB BP EMIS]]=1," 1 BP","")</f>
        <v xml:space="preserve"> 1 BP</v>
      </c>
      <c r="AK608" s="178"/>
      <c r="AL608" s="117" t="s">
        <v>103</v>
      </c>
      <c r="AM608" s="117">
        <f>IFERROR(+VLOOKUP(AY608,Tiges!$G$4:$I$569,3,FALSE),"")</f>
        <v>32</v>
      </c>
      <c r="AN608" s="48"/>
      <c r="AO608" s="117" t="s">
        <v>3424</v>
      </c>
      <c r="AP608" s="177" cm="1">
        <f t="array" ref="AP6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0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08" s="117" t="s">
        <v>3424</v>
      </c>
      <c r="AS608" s="177" t="str" cm="1">
        <f t="array" ref="AS6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60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608" s="117" t="s">
        <v>3424</v>
      </c>
      <c r="AV608" s="177" t="str" cm="1">
        <f t="array" ref="AV6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0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08" s="117"/>
      <c r="AY608" s="117" cm="1">
        <f t="array" ref="AY608">IFERROR(_xlfn.XLOOKUP(Tableau210[[#This Row],[DN DONNEES BUTA ]]&amp;Tableau210[[#This Row],[PN DONNEES BUTA]],Tiges!$B$4:$B$79&amp;Tiges!$C$4:$C$79,Tiges!$G$4:$G$79),"")</f>
        <v>20</v>
      </c>
      <c r="AZ608" s="117"/>
      <c r="BA608" s="117" cm="1">
        <f t="array" ref="BA608">IFERROR(_xlfn.XLOOKUP(Tableau210[[#This Row],[DN DONNEES BUTA ]]&amp;Tableau210[[#This Row],[PN DONNEES BUTA]],Tiges!$B$4:$B$79&amp;Tiges!$C$4:$C$79,Tiges!$H$4:$H$79),"")</f>
        <v>100</v>
      </c>
      <c r="BB608" s="117"/>
      <c r="BC608" s="182">
        <f>IFERROR(VLOOKUP(Tableau210[[#This Row],[OPERATION]],Tableau4[],2,FALSE),"")</f>
        <v>1</v>
      </c>
      <c r="BD608" s="177"/>
      <c r="BE608" s="182">
        <f>IFERROR(VLOOKUP(Tableau210[[#This Row],[OPERATION]],Tableau4[],3,FALSE),"")</f>
        <v>1</v>
      </c>
      <c r="BF608" s="177"/>
      <c r="BG608" s="117" t="s">
        <v>3424</v>
      </c>
      <c r="BH608" s="177" t="str" cm="1">
        <f t="array" ref="BH6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0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08" s="117"/>
      <c r="BK608" s="117" t="s">
        <v>3424</v>
      </c>
      <c r="BL608" s="167" t="s">
        <v>2380</v>
      </c>
      <c r="BM608" s="117"/>
      <c r="BN608" s="117"/>
      <c r="BO608" s="117"/>
      <c r="BP608" s="117"/>
      <c r="BQ608" s="48"/>
      <c r="BR608" s="119"/>
      <c r="BS608" s="48"/>
      <c r="BT608" s="48"/>
      <c r="BU608" s="48"/>
      <c r="BV608" s="48"/>
      <c r="BW608" s="48"/>
      <c r="BX608" s="48"/>
    </row>
    <row r="609" spans="1:76" ht="15.75" hidden="1" x14ac:dyDescent="0.25">
      <c r="A609" s="48" t="str" cm="1">
        <f t="array" ref="A609">_xlfn.XLOOKUP(Tableau210[[#This Row],[NOM]]&amp;Tableau210[[#This Row],[REPERE BUTA]],[6]!Tableau16[POSTE TECHNIQUE]&amp;[6]!Tableau16[Repere ADM],[6]!Tableau16[NUMERO CLIENT])</f>
        <v>S2-S61090FV</v>
      </c>
      <c r="B609" s="48" t="str" cm="1">
        <f t="array" ref="B609">_xlfn.XLOOKUP(Tableau210[[#This Row],[NOM]]&amp;Tableau210[[#This Row],[REPERE BUTA]],[6]!Tableau16[POSTE TECHNIQUE]&amp;[6]!Tableau16[Repere REF],[6]!Tableau16[NUMERO CLIENT])</f>
        <v>S2-S61090FV</v>
      </c>
      <c r="C609" s="48" cm="1">
        <f t="array" ref="C609">_xlfn.XLOOKUP(Tableau210[[#This Row],[NOM]]&amp;Tableau210[[#This Row],[Repere Ubleam]],[7]Sheet1!$C$2:$C$2995&amp;[7]Sheet1!$I$2:$I$2995,[7]Sheet1!$A$2:$A$2995)</f>
        <v>1192</v>
      </c>
      <c r="D609" s="48" t="str">
        <f>C609&amp;""</f>
        <v>1192</v>
      </c>
      <c r="E609" s="48" t="s">
        <v>2553</v>
      </c>
      <c r="F609" s="48" t="s">
        <v>912</v>
      </c>
      <c r="G609" s="176" t="s">
        <v>1884</v>
      </c>
      <c r="H609" s="119" t="s">
        <v>1067</v>
      </c>
      <c r="I609" s="119" t="s">
        <v>91</v>
      </c>
      <c r="J609" s="119" t="s">
        <v>2057</v>
      </c>
      <c r="K609" s="119" t="str">
        <f>_xlfn.XLOOKUP(Tableau210[[#This Row],[NOM]],[8]LUT!$I$5:$I$301,[8]LUT!$N$5:$N$301)</f>
        <v>Vanne auto</v>
      </c>
      <c r="L609" s="119" t="s">
        <v>73</v>
      </c>
      <c r="M609" s="119" t="s">
        <v>1368</v>
      </c>
      <c r="N609" s="119" t="s">
        <v>1368</v>
      </c>
      <c r="O609" s="119"/>
      <c r="P609" s="119"/>
      <c r="Q609" s="119"/>
      <c r="R609" s="119"/>
      <c r="S609" s="119"/>
      <c r="T609" s="119"/>
      <c r="U609" s="119"/>
      <c r="V609" s="119"/>
      <c r="W609" s="148" cm="1">
        <f t="array" ref="W60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09" s="207" cm="1">
        <f t="array" ref="X6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0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09" s="148" cm="1">
        <f t="array" ref="Z60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09" s="207" cm="1">
        <f t="array" ref="AA6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0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09" s="48"/>
      <c r="AD609" s="117" t="s">
        <v>2196</v>
      </c>
      <c r="AE609" s="119"/>
      <c r="AF609" s="181">
        <f>IFERROR(VLOOKUP(Tableau210[[#This Row],[OPERATION]],Tableau4[],5,FALSE),"")</f>
        <v>0</v>
      </c>
      <c r="AG609" s="178" cm="1">
        <f t="array" ref="AG609">IFERROR(
   SUM(
      _xlfn._xlws.FILTER(
         Tableau3[JP],
         (Tableau3[ITEM]=Tableau210[[#This Row],[NOM]])*
         (Tableau3[Rep.]=Tableau210[[#This Row],[REPERE BUTA]])
      )
   ),
0)</f>
        <v>0</v>
      </c>
      <c r="AH609" s="181">
        <f>IFERROR(VLOOKUP(Tableau210[[#This Row],[OPERATION]],Tableau4[],4,FALSE),"")</f>
        <v>0</v>
      </c>
      <c r="AI609" s="178" cm="1">
        <f t="array" ref="AI609">IFERROR(
   SUM(
      _xlfn._xlws.FILTER(
         Tableau3[BP],
         (Tableau3[ITEM]=Tableau210[[#This Row],[NOM]])*
         (Tableau3[Rep.]=Tableau210[[#This Row],[REPERE BUTA]])
      )
   ),
0)</f>
        <v>0</v>
      </c>
      <c r="AJ609" s="181" t="str">
        <f>IF(Tableau210[[#This Row],[NB JP EMIS]]=1,"1 JP","") &amp; IF(Tableau210[[#This Row],[NB BP EMIS]]=1," 1 BP","")</f>
        <v/>
      </c>
      <c r="AK609" s="178" t="str">
        <f>IF(Tableau210[[#This Row],[NB JP BUTA]]=1,"1 JP","") &amp; IF(Tableau210[[#This Row],[Nb BP BUTA]]=1," 1 BP","") &amp; IF(Tableau210[[#This Row],[Nb BP BUTA]]=2," 2 BP","")</f>
        <v/>
      </c>
      <c r="AL609" s="117" t="s">
        <v>103</v>
      </c>
      <c r="AM609" s="117">
        <f>IFERROR(+VLOOKUP(AY609,Tiges!$G$4:$I$569,3,FALSE),"")</f>
        <v>27</v>
      </c>
      <c r="AN609" s="48"/>
      <c r="AO609" s="117" t="s">
        <v>3424</v>
      </c>
      <c r="AP609" s="177" cm="1">
        <f t="array" ref="AP6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09" s="117" t="s">
        <v>3424</v>
      </c>
      <c r="AS609" s="177" t="str" cm="1">
        <f t="array" ref="AS6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6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09" s="117" t="s">
        <v>3424</v>
      </c>
      <c r="AV609" s="177" t="str" cm="1">
        <f t="array" ref="AV6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09" s="117"/>
      <c r="AY609" s="117" cm="1">
        <f t="array" ref="AY609">IFERROR(_xlfn.XLOOKUP(Tableau210[[#This Row],[DN DONNEES BUTA ]]&amp;Tableau210[[#This Row],[PN DONNEES BUTA]],Tiges!$B$4:$B$79&amp;Tiges!$C$4:$C$79,Tiges!$G$4:$G$79),"")</f>
        <v>16</v>
      </c>
      <c r="AZ609" s="117"/>
      <c r="BA609" s="117" cm="1">
        <f t="array" ref="BA609">IFERROR(_xlfn.XLOOKUP(Tableau210[[#This Row],[DN DONNEES BUTA ]]&amp;Tableau210[[#This Row],[PN DONNEES BUTA]],Tiges!$B$4:$B$79&amp;Tiges!$C$4:$C$79,Tiges!$H$4:$H$79),"")</f>
        <v>80</v>
      </c>
      <c r="BB609" s="117"/>
      <c r="BC609" s="182">
        <f>IFERROR(VLOOKUP(Tableau210[[#This Row],[OPERATION]],Tableau4[],2,FALSE),"")</f>
        <v>0</v>
      </c>
      <c r="BD609" s="177" cm="1">
        <f t="array" ref="BD609">IFERROR(
   SUM(
      _xlfn._xlws.FILTER(
         Tableau3[Nb Platinage Joint],
         (Tableau3[ITEM]=Tableau210[[#This Row],[NOM]])*
         (Tableau3[Rep.]=Tableau210[[#This Row],[REPERE BUTA]])
      )
   ),
0)</f>
        <v>0</v>
      </c>
      <c r="BE609" s="182">
        <f>IFERROR(VLOOKUP(Tableau210[[#This Row],[OPERATION]],Tableau4[],3,FALSE),"")</f>
        <v>1</v>
      </c>
      <c r="BF609" s="177" cm="1">
        <f t="array" ref="BF609">IFERROR(
   SUM(
      _xlfn._xlws.FILTER(
         Tableau3[Joint Définitif Nb],
         (Tableau3[ITEM]=Tableau210[[#This Row],[NOM]])*
         (Tableau3[Rep.]=Tableau210[[#This Row],[REPERE BUTA]])
      )
   ),
0)</f>
        <v>2</v>
      </c>
      <c r="BG609" s="117" t="s">
        <v>3424</v>
      </c>
      <c r="BH609" s="177" t="str" cm="1">
        <f t="array" ref="BH6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09" s="117"/>
      <c r="BK609" s="117" t="s">
        <v>3424</v>
      </c>
      <c r="BL609" s="167" t="s">
        <v>2380</v>
      </c>
      <c r="BM609" s="117"/>
      <c r="BN609" s="117"/>
      <c r="BO609" s="117"/>
      <c r="BP609" s="117"/>
      <c r="BQ609" s="48"/>
      <c r="BR609" s="119"/>
      <c r="BS609" s="48"/>
      <c r="BT609" s="48"/>
      <c r="BU609" s="48"/>
      <c r="BV609" s="48"/>
      <c r="BW609" s="48"/>
      <c r="BX609" s="48"/>
    </row>
    <row r="610" spans="1:76" ht="15.75" hidden="1" x14ac:dyDescent="0.25">
      <c r="A610" s="48" t="str" cm="1">
        <f t="array" ref="A610">_xlfn.XLOOKUP(Tableau210[[#This Row],[NOM]]&amp;Tableau210[[#This Row],[REPERE BUTA]],[6]!Tableau16[POSTE TECHNIQUE]&amp;[6]!Tableau16[Repere ADM],[6]!Tableau16[NUMERO CLIENT])</f>
        <v>S2-S61090FV</v>
      </c>
      <c r="B610" s="48" t="str" cm="1">
        <f t="array" ref="B610">_xlfn.XLOOKUP(Tableau210[[#This Row],[NOM]]&amp;Tableau210[[#This Row],[REPERE BUTA]],[6]!Tableau16[POSTE TECHNIQUE]&amp;[6]!Tableau16[Repere REF],[6]!Tableau16[NUMERO CLIENT])</f>
        <v>S2-S61090FV</v>
      </c>
      <c r="C610" s="48" cm="1">
        <f t="array" ref="C610">_xlfn.XLOOKUP(Tableau210[[#This Row],[NOM]]&amp;Tableau210[[#This Row],[Repere Ubleam]],[7]Sheet1!$C$2:$C$2995&amp;[7]Sheet1!$I$2:$I$2995,[7]Sheet1!$A$2:$A$2995)</f>
        <v>1193</v>
      </c>
      <c r="D610" s="48" t="str">
        <f>C610&amp;""</f>
        <v>1193</v>
      </c>
      <c r="E610" s="48" t="s">
        <v>2553</v>
      </c>
      <c r="F610" s="48" t="s">
        <v>912</v>
      </c>
      <c r="G610" s="176" t="s">
        <v>1884</v>
      </c>
      <c r="H610" s="119" t="s">
        <v>1067</v>
      </c>
      <c r="I610" s="119" t="s">
        <v>91</v>
      </c>
      <c r="J610" s="119" t="s">
        <v>2057</v>
      </c>
      <c r="K610" s="119" t="str">
        <f>_xlfn.XLOOKUP(Tableau210[[#This Row],[NOM]],[8]LUT!$I$5:$I$301,[8]LUT!$N$5:$N$301)</f>
        <v>Vanne auto</v>
      </c>
      <c r="L610" s="119" t="s">
        <v>73</v>
      </c>
      <c r="M610" s="119" t="s">
        <v>1246</v>
      </c>
      <c r="N610" s="119" t="s">
        <v>1246</v>
      </c>
      <c r="O610" s="119"/>
      <c r="P610" s="119"/>
      <c r="Q610" s="119"/>
      <c r="R610" s="119"/>
      <c r="S610" s="119"/>
      <c r="T610" s="119"/>
      <c r="U610" s="119"/>
      <c r="V610" s="119"/>
      <c r="W610" s="148" cm="1">
        <f t="array" ref="W61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10" s="207" cm="1">
        <f t="array" ref="X6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1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0" s="148" cm="1">
        <f t="array" ref="Z61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10" s="207" cm="1">
        <f t="array" ref="AA6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1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0" s="48"/>
      <c r="AD610" s="117" t="s">
        <v>2196</v>
      </c>
      <c r="AE610" s="119"/>
      <c r="AF610" s="181">
        <f>IFERROR(VLOOKUP(Tableau210[[#This Row],[OPERATION]],Tableau4[],5,FALSE),"")</f>
        <v>0</v>
      </c>
      <c r="AG610" s="178"/>
      <c r="AH610" s="181">
        <f>IFERROR(VLOOKUP(Tableau210[[#This Row],[OPERATION]],Tableau4[],4,FALSE),"")</f>
        <v>0</v>
      </c>
      <c r="AI610" s="178"/>
      <c r="AJ610" s="181" t="str">
        <f>IF(Tableau210[[#This Row],[NB JP EMIS]]=1,"1 JP","") &amp; IF(Tableau210[[#This Row],[NB BP EMIS]]=1," 1 BP","")</f>
        <v/>
      </c>
      <c r="AK610" s="178"/>
      <c r="AL610" s="117" t="s">
        <v>103</v>
      </c>
      <c r="AM610" s="117">
        <f>IFERROR(+VLOOKUP(AY610,Tiges!$G$4:$I$569,3,FALSE),"")</f>
        <v>27</v>
      </c>
      <c r="AN610" s="48"/>
      <c r="AO610" s="117" t="s">
        <v>3424</v>
      </c>
      <c r="AP610" s="177" cm="1">
        <f t="array" ref="AP6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10" s="117" t="s">
        <v>3424</v>
      </c>
      <c r="AS610" s="177" t="str" cm="1">
        <f t="array" ref="AS6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6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10" s="117" t="s">
        <v>3424</v>
      </c>
      <c r="AV610" s="177" t="str" cm="1">
        <f t="array" ref="AV6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10" s="117"/>
      <c r="AY610" s="117" cm="1">
        <f t="array" ref="AY610">IFERROR(_xlfn.XLOOKUP(Tableau210[[#This Row],[DN DONNEES BUTA ]]&amp;Tableau210[[#This Row],[PN DONNEES BUTA]],Tiges!$B$4:$B$79&amp;Tiges!$C$4:$C$79,Tiges!$G$4:$G$79),"")</f>
        <v>16</v>
      </c>
      <c r="AZ610" s="117"/>
      <c r="BA610" s="117" cm="1">
        <f t="array" ref="BA610">IFERROR(_xlfn.XLOOKUP(Tableau210[[#This Row],[DN DONNEES BUTA ]]&amp;Tableau210[[#This Row],[PN DONNEES BUTA]],Tiges!$B$4:$B$79&amp;Tiges!$C$4:$C$79,Tiges!$H$4:$H$79),"")</f>
        <v>80</v>
      </c>
      <c r="BB610" s="117"/>
      <c r="BC610" s="182">
        <f>IFERROR(VLOOKUP(Tableau210[[#This Row],[OPERATION]],Tableau4[],2,FALSE),"")</f>
        <v>0</v>
      </c>
      <c r="BD610" s="177"/>
      <c r="BE610" s="182">
        <f>IFERROR(VLOOKUP(Tableau210[[#This Row],[OPERATION]],Tableau4[],3,FALSE),"")</f>
        <v>1</v>
      </c>
      <c r="BF610" s="177"/>
      <c r="BG610" s="117" t="s">
        <v>3424</v>
      </c>
      <c r="BH610" s="177" t="str" cm="1">
        <f t="array" ref="BH6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10" s="117"/>
      <c r="BK610" s="117" t="s">
        <v>3424</v>
      </c>
      <c r="BL610" s="167" t="s">
        <v>2380</v>
      </c>
      <c r="BM610" s="117"/>
      <c r="BN610" s="117"/>
      <c r="BO610" s="117"/>
      <c r="BP610" s="117"/>
      <c r="BQ610" s="48"/>
      <c r="BR610" s="119"/>
      <c r="BS610" s="48"/>
      <c r="BT610" s="48"/>
      <c r="BU610" s="48"/>
      <c r="BV610" s="48"/>
      <c r="BW610" s="48"/>
      <c r="BX610" s="48"/>
    </row>
    <row r="611" spans="1:76" ht="15.75" hidden="1" x14ac:dyDescent="0.25">
      <c r="A611" s="48" t="str" cm="1">
        <f t="array" ref="A611">_xlfn.XLOOKUP(Tableau210[[#This Row],[NOM]]&amp;Tableau210[[#This Row],[REPERE BUTA]],[6]!Tableau16[POSTE TECHNIQUE]&amp;[6]!Tableau16[Repere ADM],[6]!Tableau16[NUMERO CLIENT])</f>
        <v>S2-S61240LV</v>
      </c>
      <c r="B611" s="48" t="str" cm="1">
        <f t="array" ref="B611">_xlfn.XLOOKUP(Tableau210[[#This Row],[NOM]]&amp;Tableau210[[#This Row],[REPERE BUTA]],[6]!Tableau16[POSTE TECHNIQUE]&amp;[6]!Tableau16[Repere REF],[6]!Tableau16[NUMERO CLIENT])</f>
        <v>S2-S61240LV</v>
      </c>
      <c r="C611" s="48" cm="1">
        <f t="array" ref="C611">_xlfn.XLOOKUP(Tableau210[[#This Row],[NOM]]&amp;Tableau210[[#This Row],[Repere Ubleam]],[7]Sheet1!$C$2:$C$2995&amp;[7]Sheet1!$I$2:$I$2995,[7]Sheet1!$A$2:$A$2995)</f>
        <v>1194</v>
      </c>
      <c r="D611" s="48" t="str">
        <f>C611&amp;""</f>
        <v>1194</v>
      </c>
      <c r="E611" s="48" t="s">
        <v>2553</v>
      </c>
      <c r="F611" s="48" t="s">
        <v>1887</v>
      </c>
      <c r="G611" s="176" t="s">
        <v>1886</v>
      </c>
      <c r="H611" s="119" t="s">
        <v>1067</v>
      </c>
      <c r="I611" s="119" t="s">
        <v>91</v>
      </c>
      <c r="J611" s="119" t="s">
        <v>2057</v>
      </c>
      <c r="K611" s="119" t="str">
        <f>_xlfn.XLOOKUP(Tableau210[[#This Row],[NOM]],[8]LUT!$I$5:$I$301,[8]LUT!$N$5:$N$301)</f>
        <v>Vanne auto</v>
      </c>
      <c r="L611" s="119" t="s">
        <v>73</v>
      </c>
      <c r="M611" s="119" t="s">
        <v>1368</v>
      </c>
      <c r="N611" s="119" t="s">
        <v>1368</v>
      </c>
      <c r="O611" s="119"/>
      <c r="P611" s="119"/>
      <c r="Q611" s="119"/>
      <c r="R611" s="119"/>
      <c r="S611" s="119"/>
      <c r="T611" s="119"/>
      <c r="U611" s="119"/>
      <c r="V611" s="119"/>
      <c r="W611" s="148" cm="1">
        <f t="array" ref="W611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11" s="207" cm="1">
        <f t="array" ref="X6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1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1" s="148" cm="1">
        <f t="array" ref="Z611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11" s="207" t="str" cm="1">
        <f t="array" ref="AA6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600#</v>
      </c>
      <c r="AB61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1" s="48"/>
      <c r="AD611" s="117" t="s">
        <v>2196</v>
      </c>
      <c r="AE611" s="119"/>
      <c r="AF611" s="181">
        <f>IFERROR(VLOOKUP(Tableau210[[#This Row],[OPERATION]],Tableau4[],5,FALSE),"")</f>
        <v>0</v>
      </c>
      <c r="AG611" s="178" cm="1">
        <f t="array" ref="AG611">IFERROR(
   SUM(
      _xlfn._xlws.FILTER(
         Tableau3[JP],
         (Tableau3[ITEM]=Tableau210[[#This Row],[NOM]])*
         (Tableau3[Rep.]=Tableau210[[#This Row],[REPERE BUTA]])
      )
   ),
0)</f>
        <v>0</v>
      </c>
      <c r="AH611" s="181">
        <f>IFERROR(VLOOKUP(Tableau210[[#This Row],[OPERATION]],Tableau4[],4,FALSE),"")</f>
        <v>0</v>
      </c>
      <c r="AI611" s="178" cm="1">
        <f t="array" ref="AI611">IFERROR(
   SUM(
      _xlfn._xlws.FILTER(
         Tableau3[BP],
         (Tableau3[ITEM]=Tableau210[[#This Row],[NOM]])*
         (Tableau3[Rep.]=Tableau210[[#This Row],[REPERE BUTA]])
      )
   ),
0)</f>
        <v>0</v>
      </c>
      <c r="AJ611" s="181" t="str">
        <f>IF(Tableau210[[#This Row],[NB JP EMIS]]=1,"1 JP","") &amp; IF(Tableau210[[#This Row],[NB BP EMIS]]=1," 1 BP","")</f>
        <v/>
      </c>
      <c r="AK611" s="178" t="str">
        <f>IF(Tableau210[[#This Row],[NB JP BUTA]]=1,"1 JP","") &amp; IF(Tableau210[[#This Row],[Nb BP BUTA]]=1," 1 BP","") &amp; IF(Tableau210[[#This Row],[Nb BP BUTA]]=2," 2 BP","")</f>
        <v/>
      </c>
      <c r="AL611" s="117" t="s">
        <v>103</v>
      </c>
      <c r="AM611" s="117" t="str">
        <f>IFERROR(+VLOOKUP(AY611,Tiges!$G$4:$I$569,3,FALSE),"")</f>
        <v/>
      </c>
      <c r="AN611" s="48"/>
      <c r="AO611" s="117" t="s">
        <v>3424</v>
      </c>
      <c r="AP611" s="177" cm="1">
        <f t="array" ref="AP6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11" s="411" t="s">
        <v>3424</v>
      </c>
      <c r="AR611" s="117" t="s">
        <v>3424</v>
      </c>
      <c r="AS611" s="177" t="str" cm="1">
        <f t="array" ref="AS6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11" s="411" t="s">
        <v>3424</v>
      </c>
      <c r="AU611" s="117" t="s">
        <v>3424</v>
      </c>
      <c r="AV611" s="177" t="str" cm="1">
        <f t="array" ref="AV6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11" s="117"/>
      <c r="AY611" s="117" t="str" cm="1">
        <f t="array" ref="AY611">IFERROR(_xlfn.XLOOKUP(Tableau210[[#This Row],[DN DONNEES BUTA ]]&amp;Tableau210[[#This Row],[PN DONNEES BUTA]],Tiges!$B$4:$B$79&amp;Tiges!$C$4:$C$79,Tiges!$G$4:$G$79),"")</f>
        <v/>
      </c>
      <c r="AZ611" s="117"/>
      <c r="BA611" s="117" t="str" cm="1">
        <f t="array" ref="BA611">IFERROR(_xlfn.XLOOKUP(Tableau210[[#This Row],[DN DONNEES BUTA ]]&amp;Tableau210[[#This Row],[PN DONNEES BUTA]],Tiges!$B$4:$B$79&amp;Tiges!$C$4:$C$79,Tiges!$H$4:$H$79),"")</f>
        <v/>
      </c>
      <c r="BB611" s="117"/>
      <c r="BC611" s="182">
        <f>IFERROR(VLOOKUP(Tableau210[[#This Row],[OPERATION]],Tableau4[],2,FALSE),"")</f>
        <v>0</v>
      </c>
      <c r="BD611" s="177" cm="1">
        <f t="array" ref="BD611">IFERROR(
   SUM(
      _xlfn._xlws.FILTER(
         Tableau3[Nb Platinage Joint],
         (Tableau3[ITEM]=Tableau210[[#This Row],[NOM]])*
         (Tableau3[Rep.]=Tableau210[[#This Row],[REPERE BUTA]])
      )
   ),
0)</f>
        <v>0</v>
      </c>
      <c r="BE611" s="182">
        <f>IFERROR(VLOOKUP(Tableau210[[#This Row],[OPERATION]],Tableau4[],3,FALSE),"")</f>
        <v>1</v>
      </c>
      <c r="BF611" s="177" cm="1">
        <f t="array" ref="BF611">IFERROR(
   SUM(
      _xlfn._xlws.FILTER(
         Tableau3[Joint Définitif Nb],
         (Tableau3[ITEM]=Tableau210[[#This Row],[NOM]])*
         (Tableau3[Rep.]=Tableau210[[#This Row],[REPERE BUTA]])
      )
   ),
0)</f>
        <v>0</v>
      </c>
      <c r="BG611" s="117" t="s">
        <v>3424</v>
      </c>
      <c r="BH611" s="177" t="str" cm="1">
        <f t="array" ref="BH6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11" s="117"/>
      <c r="BK611" s="117" t="s">
        <v>3424</v>
      </c>
      <c r="BL611" s="167" t="s">
        <v>2380</v>
      </c>
      <c r="BM611" s="117"/>
      <c r="BN611" s="117"/>
      <c r="BO611" s="117"/>
      <c r="BP611" s="117"/>
      <c r="BQ611" s="48"/>
      <c r="BR611" s="119"/>
      <c r="BS611" s="48"/>
      <c r="BT611" s="48"/>
      <c r="BU611" s="48"/>
      <c r="BV611" s="48"/>
      <c r="BW611" s="48"/>
      <c r="BX611" s="48"/>
    </row>
    <row r="612" spans="1:76" ht="15.75" hidden="1" x14ac:dyDescent="0.25">
      <c r="A612" s="48" t="str" cm="1">
        <f t="array" ref="A612">_xlfn.XLOOKUP(Tableau210[[#This Row],[NOM]]&amp;Tableau210[[#This Row],[REPERE BUTA]],[6]!Tableau16[POSTE TECHNIQUE]&amp;[6]!Tableau16[Repere ADM],[6]!Tableau16[NUMERO CLIENT])</f>
        <v>S2-S61240LV</v>
      </c>
      <c r="B612" s="48" t="str" cm="1">
        <f t="array" ref="B612">_xlfn.XLOOKUP(Tableau210[[#This Row],[NOM]]&amp;Tableau210[[#This Row],[REPERE BUTA]],[6]!Tableau16[POSTE TECHNIQUE]&amp;[6]!Tableau16[Repere REF],[6]!Tableau16[NUMERO CLIENT])</f>
        <v>S2-S61240LV</v>
      </c>
      <c r="C612" s="48" cm="1">
        <f t="array" ref="C612">_xlfn.XLOOKUP(Tableau210[[#This Row],[NOM]]&amp;Tableau210[[#This Row],[Repere Ubleam]],[7]Sheet1!$C$2:$C$2995&amp;[7]Sheet1!$I$2:$I$2995,[7]Sheet1!$A$2:$A$2995)</f>
        <v>1195</v>
      </c>
      <c r="D612" s="48" t="str">
        <f>C612&amp;""</f>
        <v>1195</v>
      </c>
      <c r="E612" s="48" t="s">
        <v>2553</v>
      </c>
      <c r="F612" s="48" t="s">
        <v>1887</v>
      </c>
      <c r="G612" s="176" t="s">
        <v>1886</v>
      </c>
      <c r="H612" s="119" t="s">
        <v>1067</v>
      </c>
      <c r="I612" s="119" t="s">
        <v>91</v>
      </c>
      <c r="J612" s="119" t="s">
        <v>2057</v>
      </c>
      <c r="K612" s="119" t="str">
        <f>_xlfn.XLOOKUP(Tableau210[[#This Row],[NOM]],[8]LUT!$I$5:$I$301,[8]LUT!$N$5:$N$301)</f>
        <v>Vanne auto</v>
      </c>
      <c r="L612" s="119" t="s">
        <v>73</v>
      </c>
      <c r="M612" s="119" t="s">
        <v>1246</v>
      </c>
      <c r="N612" s="119" t="s">
        <v>1246</v>
      </c>
      <c r="O612" s="119"/>
      <c r="P612" s="119"/>
      <c r="Q612" s="119"/>
      <c r="R612" s="119"/>
      <c r="S612" s="119"/>
      <c r="T612" s="119"/>
      <c r="U612" s="119"/>
      <c r="V612" s="119"/>
      <c r="W612" s="148" cm="1">
        <f t="array" ref="W61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12" s="207" cm="1">
        <f t="array" ref="X6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1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2" s="148" cm="1">
        <f t="array" ref="Z61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12" s="207" t="str" cm="1">
        <f t="array" ref="AA6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600#</v>
      </c>
      <c r="AB61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2" s="48"/>
      <c r="AD612" s="117" t="s">
        <v>2196</v>
      </c>
      <c r="AE612" s="119"/>
      <c r="AF612" s="181">
        <f>IFERROR(VLOOKUP(Tableau210[[#This Row],[OPERATION]],Tableau4[],5,FALSE),"")</f>
        <v>0</v>
      </c>
      <c r="AG612" s="178"/>
      <c r="AH612" s="181">
        <f>IFERROR(VLOOKUP(Tableau210[[#This Row],[OPERATION]],Tableau4[],4,FALSE),"")</f>
        <v>0</v>
      </c>
      <c r="AI612" s="178"/>
      <c r="AJ612" s="181" t="str">
        <f>IF(Tableau210[[#This Row],[NB JP EMIS]]=1,"1 JP","") &amp; IF(Tableau210[[#This Row],[NB BP EMIS]]=1," 1 BP","")</f>
        <v/>
      </c>
      <c r="AK612" s="178"/>
      <c r="AL612" s="117" t="s">
        <v>103</v>
      </c>
      <c r="AM612" s="117" t="str">
        <f>IFERROR(+VLOOKUP(AY612,Tiges!$G$4:$I$569,3,FALSE),"")</f>
        <v/>
      </c>
      <c r="AN612" s="48"/>
      <c r="AO612" s="117" t="s">
        <v>3424</v>
      </c>
      <c r="AP612" s="177" cm="1">
        <f t="array" ref="AP6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12" s="411" t="s">
        <v>3424</v>
      </c>
      <c r="AR612" s="117" t="s">
        <v>3424</v>
      </c>
      <c r="AS612" s="177" t="str" cm="1">
        <f t="array" ref="AS6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12" s="411" t="s">
        <v>3424</v>
      </c>
      <c r="AU612" s="117" t="s">
        <v>3424</v>
      </c>
      <c r="AV612" s="177" t="str" cm="1">
        <f t="array" ref="AV6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12" s="117"/>
      <c r="AY612" s="117" t="str" cm="1">
        <f t="array" ref="AY612">IFERROR(_xlfn.XLOOKUP(Tableau210[[#This Row],[DN DONNEES BUTA ]]&amp;Tableau210[[#This Row],[PN DONNEES BUTA]],Tiges!$B$4:$B$79&amp;Tiges!$C$4:$C$79,Tiges!$G$4:$G$79),"")</f>
        <v/>
      </c>
      <c r="AZ612" s="117"/>
      <c r="BA612" s="117" t="str" cm="1">
        <f t="array" ref="BA612">IFERROR(_xlfn.XLOOKUP(Tableau210[[#This Row],[DN DONNEES BUTA ]]&amp;Tableau210[[#This Row],[PN DONNEES BUTA]],Tiges!$B$4:$B$79&amp;Tiges!$C$4:$C$79,Tiges!$H$4:$H$79),"")</f>
        <v/>
      </c>
      <c r="BB612" s="117"/>
      <c r="BC612" s="182">
        <f>IFERROR(VLOOKUP(Tableau210[[#This Row],[OPERATION]],Tableau4[],2,FALSE),"")</f>
        <v>0</v>
      </c>
      <c r="BD612" s="177"/>
      <c r="BE612" s="182">
        <f>IFERROR(VLOOKUP(Tableau210[[#This Row],[OPERATION]],Tableau4[],3,FALSE),"")</f>
        <v>1</v>
      </c>
      <c r="BF612" s="177"/>
      <c r="BG612" s="117" t="s">
        <v>3424</v>
      </c>
      <c r="BH612" s="177" t="str" cm="1">
        <f t="array" ref="BH6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12" s="117"/>
      <c r="BK612" s="117" t="s">
        <v>3424</v>
      </c>
      <c r="BL612" s="167" t="s">
        <v>2380</v>
      </c>
      <c r="BM612" s="117"/>
      <c r="BN612" s="117"/>
      <c r="BO612" s="117"/>
      <c r="BP612" s="117"/>
      <c r="BQ612" s="48"/>
      <c r="BR612" s="119"/>
      <c r="BS612" s="48"/>
      <c r="BT612" s="48"/>
      <c r="BU612" s="48"/>
      <c r="BV612" s="48"/>
      <c r="BW612" s="48"/>
      <c r="BX612" s="48"/>
    </row>
    <row r="613" spans="1:76" ht="15.75" hidden="1" x14ac:dyDescent="0.25">
      <c r="A613" s="48" t="str" cm="1">
        <f t="array" ref="A613">_xlfn.XLOOKUP(Tableau210[[#This Row],[NOM]]&amp;Tableau210[[#This Row],[REPERE BUTA]],[6]!Tableau16[POSTE TECHNIQUE]&amp;[6]!Tableau16[Repere ADM],[6]!Tableau16[NUMERO CLIENT])</f>
        <v>S2-S6140ASTV</v>
      </c>
      <c r="B613" s="48" t="e" cm="1">
        <f t="array" ref="B613">_xlfn.XLOOKUP(Tableau210[[#This Row],[NOM]]&amp;Tableau210[[#This Row],[REPERE BUTA]],[6]!Tableau16[POSTE TECHNIQUE]&amp;[6]!Tableau16[Repere REF],[6]!Tableau16[NUMERO CLIENT])</f>
        <v>#N/A</v>
      </c>
      <c r="C613" s="48" cm="1">
        <f t="array" ref="C613">_xlfn.XLOOKUP(Tableau210[[#This Row],[NOM]]&amp;Tableau210[[#This Row],[Repere Ubleam]],[7]Sheet1!$C$2:$C$2995&amp;[7]Sheet1!$I$2:$I$2995,[7]Sheet1!$A$2:$A$2995)</f>
        <v>1196</v>
      </c>
      <c r="D613" s="48" t="str">
        <f>C613&amp;""</f>
        <v>1196</v>
      </c>
      <c r="E613" s="48" t="s">
        <v>2577</v>
      </c>
      <c r="F613" s="48" t="s">
        <v>914</v>
      </c>
      <c r="G613" s="176" t="s">
        <v>1890</v>
      </c>
      <c r="H613" s="119" t="s">
        <v>1067</v>
      </c>
      <c r="I613" s="119" t="s">
        <v>91</v>
      </c>
      <c r="J613" s="119" t="s">
        <v>2057</v>
      </c>
      <c r="K613" s="119" t="str">
        <f>_xlfn.XLOOKUP(Tableau210[[#This Row],[NOM]],[8]LUT!$I$5:$I$301,[8]LUT!$N$5:$N$301)</f>
        <v>Vanne auto</v>
      </c>
      <c r="L613" s="119" t="s">
        <v>73</v>
      </c>
      <c r="M613" s="119"/>
      <c r="N613" s="119" t="s">
        <v>73</v>
      </c>
      <c r="O613" s="119"/>
      <c r="P613" s="119"/>
      <c r="Q613" s="119"/>
      <c r="R613" s="119"/>
      <c r="S613" s="119"/>
      <c r="T613" s="119"/>
      <c r="U613" s="119"/>
      <c r="V613" s="119"/>
      <c r="W613" s="148" cm="1">
        <f t="array" ref="W61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13" s="207" cm="1">
        <f t="array" ref="X6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1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3" s="148" cm="1">
        <f t="array" ref="Z61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13" s="207" cm="1">
        <f t="array" ref="AA6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1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3" s="48"/>
      <c r="AD613" s="117" t="s">
        <v>2197</v>
      </c>
      <c r="AE613" s="119"/>
      <c r="AF613" s="181">
        <f>IFERROR(VLOOKUP(Tableau210[[#This Row],[OPERATION]],Tableau4[],5,FALSE),"")</f>
        <v>0</v>
      </c>
      <c r="AG613" s="178" cm="1">
        <f t="array" ref="AG613">IFERROR(
   SUM(
      _xlfn._xlws.FILTER(
         Tableau3[JP],
         (Tableau3[ITEM]=Tableau210[[#This Row],[NOM]])*
         (Tableau3[Rep.]=Tableau210[[#This Row],[REPERE BUTA]])
      )
   ),
0)</f>
        <v>0</v>
      </c>
      <c r="AH613" s="181">
        <f>IFERROR(VLOOKUP(Tableau210[[#This Row],[OPERATION]],Tableau4[],4,FALSE),"")</f>
        <v>1</v>
      </c>
      <c r="AI613" s="178" cm="1">
        <f t="array" ref="AI613">IFERROR(
   SUM(
      _xlfn._xlws.FILTER(
         Tableau3[BP],
         (Tableau3[ITEM]=Tableau210[[#This Row],[NOM]])*
         (Tableau3[Rep.]=Tableau210[[#This Row],[REPERE BUTA]])
      )
   ),
0)</f>
        <v>1</v>
      </c>
      <c r="AJ613" s="181" t="str">
        <f>IF(Tableau210[[#This Row],[NB JP EMIS]]=1,"1 JP","") &amp; IF(Tableau210[[#This Row],[NB BP EMIS]]=1," 1 BP","")</f>
        <v xml:space="preserve"> 1 BP</v>
      </c>
      <c r="AK613" s="178" t="str">
        <f>IF(Tableau210[[#This Row],[NB JP BUTA]]=1,"1 JP","") &amp; IF(Tableau210[[#This Row],[Nb BP BUTA]]=1," 1 BP","") &amp; IF(Tableau210[[#This Row],[Nb BP BUTA]]=2," 2 BP","")</f>
        <v xml:space="preserve"> 1 BP</v>
      </c>
      <c r="AL613" s="117" t="s">
        <v>103</v>
      </c>
      <c r="AM613" s="117">
        <f>IFERROR(+VLOOKUP(AY613,Tiges!$G$4:$I$569,3,FALSE),"")</f>
        <v>27</v>
      </c>
      <c r="AN613" s="48"/>
      <c r="AO613" s="117" t="s">
        <v>3424</v>
      </c>
      <c r="AP613" s="177" cm="1">
        <f t="array" ref="AP6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13" s="117" t="s">
        <v>3424</v>
      </c>
      <c r="AS613" s="177" t="str" cm="1">
        <f t="array" ref="AS6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6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13" s="117" t="s">
        <v>3424</v>
      </c>
      <c r="AV613" s="177" t="str" cm="1">
        <f t="array" ref="AV6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13" s="117"/>
      <c r="AY613" s="117" cm="1">
        <f t="array" ref="AY613">IFERROR(_xlfn.XLOOKUP(Tableau210[[#This Row],[DN DONNEES BUTA ]]&amp;Tableau210[[#This Row],[PN DONNEES BUTA]],Tiges!$B$4:$B$79&amp;Tiges!$C$4:$C$79,Tiges!$G$4:$G$79),"")</f>
        <v>16</v>
      </c>
      <c r="AZ613" s="117"/>
      <c r="BA613" s="117" cm="1">
        <f t="array" ref="BA613">IFERROR(_xlfn.XLOOKUP(Tableau210[[#This Row],[DN DONNEES BUTA ]]&amp;Tableau210[[#This Row],[PN DONNEES BUTA]],Tiges!$B$4:$B$79&amp;Tiges!$C$4:$C$79,Tiges!$H$4:$H$79),"")</f>
        <v>80</v>
      </c>
      <c r="BB613" s="117"/>
      <c r="BC613" s="182">
        <f>IFERROR(VLOOKUP(Tableau210[[#This Row],[OPERATION]],Tableau4[],2,FALSE),"")</f>
        <v>1</v>
      </c>
      <c r="BD613" s="177" cm="1">
        <f t="array" ref="BD613">IFERROR(
   SUM(
      _xlfn._xlws.FILTER(
         Tableau3[Nb Platinage Joint],
         (Tableau3[ITEM]=Tableau210[[#This Row],[NOM]])*
         (Tableau3[Rep.]=Tableau210[[#This Row],[REPERE BUTA]])
      )
   ),
0)</f>
        <v>1</v>
      </c>
      <c r="BE613" s="182">
        <f>IFERROR(VLOOKUP(Tableau210[[#This Row],[OPERATION]],Tableau4[],3,FALSE),"")</f>
        <v>1</v>
      </c>
      <c r="BF613" s="177" cm="1">
        <f t="array" ref="BF613">IFERROR(
   SUM(
      _xlfn._xlws.FILTER(
         Tableau3[Joint Définitif Nb],
         (Tableau3[ITEM]=Tableau210[[#This Row],[NOM]])*
         (Tableau3[Rep.]=Tableau210[[#This Row],[REPERE BUTA]])
      )
   ),
0)</f>
        <v>0</v>
      </c>
      <c r="BG613" s="117" t="s">
        <v>3424</v>
      </c>
      <c r="BH613" s="177" t="str" cm="1">
        <f t="array" ref="BH6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13" s="117"/>
      <c r="BK613" s="117" t="s">
        <v>3424</v>
      </c>
      <c r="BL613" s="167" t="s">
        <v>2380</v>
      </c>
      <c r="BM613" s="117"/>
      <c r="BN613" s="117"/>
      <c r="BO613" s="117"/>
      <c r="BP613" s="117"/>
      <c r="BQ613" s="48"/>
      <c r="BR613" s="119"/>
      <c r="BS613" s="48"/>
      <c r="BT613" s="48"/>
      <c r="BU613" s="48"/>
      <c r="BV613" s="48"/>
      <c r="BW613" s="48"/>
      <c r="BX613" s="48"/>
    </row>
    <row r="614" spans="1:76" s="154" customFormat="1" ht="15.75" hidden="1" x14ac:dyDescent="0.25">
      <c r="A614" s="48" t="e" cm="1">
        <f t="array" ref="A614">_xlfn.XLOOKUP(Tableau210[[#This Row],[NOM]]&amp;Tableau210[[#This Row],[REPERE BUTA]],[6]!Tableau16[POSTE TECHNIQUE]&amp;[6]!Tableau16[Repere ADM],[6]!Tableau16[NUMERO CLIENT])</f>
        <v>#N/A</v>
      </c>
      <c r="B614" s="48" t="str" cm="1">
        <f t="array" ref="B614">_xlfn.XLOOKUP(Tableau210[[#This Row],[NOM]]&amp;Tableau210[[#This Row],[REPERE BUTA]],[6]!Tableau16[POSTE TECHNIQUE]&amp;[6]!Tableau16[Repere REF],[6]!Tableau16[NUMERO CLIENT])</f>
        <v>S2-S6140ASTV</v>
      </c>
      <c r="C614" s="48" cm="1">
        <f t="array" ref="C614">_xlfn.XLOOKUP(Tableau210[[#This Row],[NOM]]&amp;Tableau210[[#This Row],[Repere Ubleam]],[7]Sheet1!$C$2:$C$2995&amp;[7]Sheet1!$I$2:$I$2995,[7]Sheet1!$A$2:$A$2995)</f>
        <v>1197</v>
      </c>
      <c r="D614" s="48" t="str">
        <f>C614&amp;""</f>
        <v>1197</v>
      </c>
      <c r="E614" s="48" t="s">
        <v>2577</v>
      </c>
      <c r="F614" s="48" t="s">
        <v>914</v>
      </c>
      <c r="G614" s="176" t="s">
        <v>1890</v>
      </c>
      <c r="H614" s="119" t="s">
        <v>1067</v>
      </c>
      <c r="I614" s="119" t="s">
        <v>91</v>
      </c>
      <c r="J614" s="119" t="s">
        <v>2057</v>
      </c>
      <c r="K614" s="119" t="str">
        <f>_xlfn.XLOOKUP(Tableau210[[#This Row],[NOM]],[8]LUT!$I$5:$I$301,[8]LUT!$N$5:$N$301)</f>
        <v>Vanne auto</v>
      </c>
      <c r="L614" s="119" t="s">
        <v>83</v>
      </c>
      <c r="M614" s="119"/>
      <c r="N614" s="119" t="s">
        <v>83</v>
      </c>
      <c r="O614" s="119"/>
      <c r="P614" s="119"/>
      <c r="Q614" s="119"/>
      <c r="R614" s="119"/>
      <c r="S614" s="119"/>
      <c r="T614" s="119"/>
      <c r="U614" s="119"/>
      <c r="V614" s="119"/>
      <c r="W614" s="148" cm="1">
        <f t="array" ref="W614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14" s="207" cm="1">
        <f t="array" ref="X6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1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4" s="148" cm="1">
        <f t="array" ref="Z614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14" s="207" cm="1">
        <f t="array" ref="AA6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1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4" s="48"/>
      <c r="AD614" s="117" t="s">
        <v>2197</v>
      </c>
      <c r="AE614" s="119"/>
      <c r="AF614" s="181">
        <f>IFERROR(VLOOKUP(Tableau210[[#This Row],[OPERATION]],Tableau4[],5,FALSE),"")</f>
        <v>0</v>
      </c>
      <c r="AG614" s="178" cm="1">
        <f t="array" ref="AG614">IFERROR(
   SUM(
      _xlfn._xlws.FILTER(
         Tableau3[JP],
         (Tableau3[ITEM]=Tableau210[[#This Row],[NOM]])*
         (Tableau3[Rep.]=Tableau210[[#This Row],[REPERE BUTA]])
      )
   ),
0)</f>
        <v>0</v>
      </c>
      <c r="AH614" s="181">
        <f>IFERROR(VLOOKUP(Tableau210[[#This Row],[OPERATION]],Tableau4[],4,FALSE),"")</f>
        <v>1</v>
      </c>
      <c r="AI614" s="178" cm="1">
        <f t="array" ref="AI614">IFERROR(
   SUM(
      _xlfn._xlws.FILTER(
         Tableau3[BP],
         (Tableau3[ITEM]=Tableau210[[#This Row],[NOM]])*
         (Tableau3[Rep.]=Tableau210[[#This Row],[REPERE BUTA]])
      )
   ),
0)</f>
        <v>1</v>
      </c>
      <c r="AJ614" s="181" t="str">
        <f>IF(Tableau210[[#This Row],[NB JP EMIS]]=1,"1 JP","") &amp; IF(Tableau210[[#This Row],[NB BP EMIS]]=1," 1 BP","")</f>
        <v xml:space="preserve"> 1 BP</v>
      </c>
      <c r="AK614" s="178" t="str">
        <f>IF(Tableau210[[#This Row],[NB JP BUTA]]=1,"1 JP","") &amp; IF(Tableau210[[#This Row],[Nb BP BUTA]]=1," 1 BP","") &amp; IF(Tableau210[[#This Row],[Nb BP BUTA]]=2," 2 BP","")</f>
        <v xml:space="preserve"> 1 BP</v>
      </c>
      <c r="AL614" s="117" t="s">
        <v>103</v>
      </c>
      <c r="AM614" s="117">
        <f>IFERROR(+VLOOKUP(AY614,Tiges!$G$4:$I$569,3,FALSE),"")</f>
        <v>27</v>
      </c>
      <c r="AN614" s="48"/>
      <c r="AO614" s="117" t="s">
        <v>3424</v>
      </c>
      <c r="AP614" s="177" cm="1">
        <f t="array" ref="AP6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1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14" s="117" t="s">
        <v>3424</v>
      </c>
      <c r="AS614" s="177" t="str" cm="1">
        <f t="array" ref="AS6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61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14" s="117" t="s">
        <v>3424</v>
      </c>
      <c r="AV614" s="177" t="str" cm="1">
        <f t="array" ref="AV6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14" s="117"/>
      <c r="AY614" s="117" cm="1">
        <f t="array" ref="AY614">IFERROR(_xlfn.XLOOKUP(Tableau210[[#This Row],[DN DONNEES BUTA ]]&amp;Tableau210[[#This Row],[PN DONNEES BUTA]],Tiges!$B$4:$B$79&amp;Tiges!$C$4:$C$79,Tiges!$G$4:$G$79),"")</f>
        <v>16</v>
      </c>
      <c r="AZ614" s="117"/>
      <c r="BA614" s="117" cm="1">
        <f t="array" ref="BA614">IFERROR(_xlfn.XLOOKUP(Tableau210[[#This Row],[DN DONNEES BUTA ]]&amp;Tableau210[[#This Row],[PN DONNEES BUTA]],Tiges!$B$4:$B$79&amp;Tiges!$C$4:$C$79,Tiges!$H$4:$H$79),"")</f>
        <v>80</v>
      </c>
      <c r="BB614" s="117"/>
      <c r="BC614" s="182">
        <f>IFERROR(VLOOKUP(Tableau210[[#This Row],[OPERATION]],Tableau4[],2,FALSE),"")</f>
        <v>1</v>
      </c>
      <c r="BD614" s="177" cm="1">
        <f t="array" ref="BD614">IFERROR(
   SUM(
      _xlfn._xlws.FILTER(
         Tableau3[Nb Platinage Joint],
         (Tableau3[ITEM]=Tableau210[[#This Row],[NOM]])*
         (Tableau3[Rep.]=Tableau210[[#This Row],[REPERE BUTA]])
      )
   ),
0)</f>
        <v>1</v>
      </c>
      <c r="BE614" s="182">
        <f>IFERROR(VLOOKUP(Tableau210[[#This Row],[OPERATION]],Tableau4[],3,FALSE),"")</f>
        <v>1</v>
      </c>
      <c r="BF614" s="177" cm="1">
        <f t="array" ref="BF614">IFERROR(
   SUM(
      _xlfn._xlws.FILTER(
         Tableau3[Joint Définitif Nb],
         (Tableau3[ITEM]=Tableau210[[#This Row],[NOM]])*
         (Tableau3[Rep.]=Tableau210[[#This Row],[REPERE BUTA]])
      )
   ),
0)</f>
        <v>0</v>
      </c>
      <c r="BG614" s="117" t="s">
        <v>3424</v>
      </c>
      <c r="BH614" s="177" t="str" cm="1">
        <f t="array" ref="BH6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14" s="117"/>
      <c r="BK614" s="117" t="s">
        <v>3424</v>
      </c>
      <c r="BL614" s="167" t="s">
        <v>2380</v>
      </c>
      <c r="BM614" s="117"/>
      <c r="BN614" s="117"/>
      <c r="BO614" s="117"/>
      <c r="BP614" s="117"/>
      <c r="BQ614" s="48"/>
      <c r="BR614" s="119"/>
      <c r="BS614" s="48"/>
      <c r="BT614" s="48"/>
      <c r="BU614" s="48"/>
      <c r="BV614" s="48"/>
      <c r="BW614" s="48"/>
      <c r="BX614" s="48"/>
    </row>
    <row r="615" spans="1:76" s="154" customFormat="1" ht="15.75" hidden="1" x14ac:dyDescent="0.25">
      <c r="A615" s="48" t="str" cm="1">
        <f t="array" ref="A615">_xlfn.XLOOKUP(Tableau210[[#This Row],[NOM]]&amp;Tableau210[[#This Row],[REPERE BUTA]],[6]!Tableau16[POSTE TECHNIQUE]&amp;[6]!Tableau16[Repere ADM],[6]!Tableau16[NUMERO CLIENT])</f>
        <v>S1-B4701-VME</v>
      </c>
      <c r="B615" s="48" t="str" cm="1">
        <f t="array" ref="B615">_xlfn.XLOOKUP(Tableau210[[#This Row],[NOM]]&amp;Tableau210[[#This Row],[REPERE BUTA]],[6]!Tableau16[POSTE TECHNIQUE]&amp;[6]!Tableau16[Repere REF],[6]!Tableau16[NUMERO CLIENT])</f>
        <v>S1-B4701-VME</v>
      </c>
      <c r="C615" s="48" cm="1">
        <f t="array" ref="C615">_xlfn.XLOOKUP(Tableau210[[#This Row],[NOM]]&amp;Tableau210[[#This Row],[Repere Ubleam]],[7]Sheet1!$C$2:$C$2995&amp;[7]Sheet1!$I$2:$I$2995,[7]Sheet1!$A$2:$A$2995)</f>
        <v>12</v>
      </c>
      <c r="D615" s="48" t="str">
        <f>C615&amp;""</f>
        <v>12</v>
      </c>
      <c r="E615" s="48" t="s">
        <v>2553</v>
      </c>
      <c r="F615" s="48" t="s">
        <v>3259</v>
      </c>
      <c r="G615" s="176" t="s">
        <v>1120</v>
      </c>
      <c r="H615" s="119" t="s">
        <v>1066</v>
      </c>
      <c r="I615" s="119" t="s">
        <v>80</v>
      </c>
      <c r="J615" s="119" t="s">
        <v>1078</v>
      </c>
      <c r="K615" s="119" t="str">
        <f>_xlfn.XLOOKUP(Tableau210[[#This Row],[NOM]],[8]LUT!$I$5:$I$301,[8]LUT!$N$5:$N$301)</f>
        <v xml:space="preserve">Filtre </v>
      </c>
      <c r="L615" s="119" t="s">
        <v>76</v>
      </c>
      <c r="M615" s="119" t="s">
        <v>1364</v>
      </c>
      <c r="N615" s="119" t="s">
        <v>1364</v>
      </c>
      <c r="O615" s="119"/>
      <c r="P615" s="119"/>
      <c r="Q615" s="119"/>
      <c r="R615" s="119"/>
      <c r="S615" s="119"/>
      <c r="T615" s="119"/>
      <c r="U615" s="119"/>
      <c r="V615" s="119"/>
      <c r="W615" s="148" t="s">
        <v>2159</v>
      </c>
      <c r="X615" s="207" cm="1">
        <f t="array" ref="X6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5" s="148" t="s">
        <v>3424</v>
      </c>
      <c r="AA615" s="207" cm="1">
        <f t="array" ref="AA6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5" s="48"/>
      <c r="AD615" s="117" t="s">
        <v>2196</v>
      </c>
      <c r="AE615" s="119"/>
      <c r="AF615" s="181">
        <f>IFERROR(VLOOKUP(Tableau210[[#This Row],[OPERATION]],Tableau4[],5,FALSE),"")</f>
        <v>0</v>
      </c>
      <c r="AG615" s="178" cm="1">
        <f t="array" ref="AG615">IFERROR(
   SUM(
      _xlfn._xlws.FILTER(
         Tableau3[JP],
         (Tableau3[ITEM]=Tableau210[[#This Row],[NOM]])*
         (Tableau3[Rep.]=Tableau210[[#This Row],[REPERE BUTA]])
      )
   ),
0)</f>
        <v>0</v>
      </c>
      <c r="AH615" s="182">
        <f>IFERROR(VLOOKUP(Tableau210[[#This Row],[OPERATION]],Tableau4[],4,FALSE),"")</f>
        <v>0</v>
      </c>
      <c r="AI615" s="178" cm="1">
        <f t="array" ref="AI615">IFERROR(
   SUM(
      _xlfn._xlws.FILTER(
         Tableau3[BP],
         (Tableau3[ITEM]=Tableau210[[#This Row],[NOM]])*
         (Tableau3[Rep.]=Tableau210[[#This Row],[REPERE BUTA]])
      )
   ),
0)</f>
        <v>0</v>
      </c>
      <c r="AJ615" s="182" t="str">
        <f>IF(Tableau210[[#This Row],[NB JP EMIS]]=1,"1 JP","") &amp; IF(Tableau210[[#This Row],[NB BP EMIS]]=1," 1 BP","")</f>
        <v/>
      </c>
      <c r="AK615" s="177" t="str">
        <f>IF(Tableau210[[#This Row],[NB JP BUTA]]=1,"1 JP","") &amp; IF(Tableau210[[#This Row],[Nb BP BUTA]]=1," 1 BP","") &amp; IF(Tableau210[[#This Row],[Nb BP BUTA]]=2," 2 BP","")</f>
        <v/>
      </c>
      <c r="AL615" s="117" t="s">
        <v>2527</v>
      </c>
      <c r="AM615" s="117">
        <f>IFERROR(+VLOOKUP(AY615,Tiges!$G$4:$I$569,3,FALSE),"")</f>
        <v>32</v>
      </c>
      <c r="AN615" s="48"/>
      <c r="AO615" s="148" t="s">
        <v>3424</v>
      </c>
      <c r="AP615" s="177" cm="1">
        <f t="array" ref="AP6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615" s="148" t="s">
        <v>3424</v>
      </c>
      <c r="AS615" s="177" t="str" cm="1">
        <f t="array" ref="AS6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6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615" s="148" t="s">
        <v>3424</v>
      </c>
      <c r="AV615" s="177" t="str" cm="1">
        <f t="array" ref="AV6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15" s="117"/>
      <c r="AY615" s="117" cm="1">
        <f t="array" ref="AY615">IFERROR(_xlfn.XLOOKUP(Tableau210[[#This Row],[DN DONNEES BUTA ]]&amp;Tableau210[[#This Row],[PN DONNEES BUTA]],Tiges!$B$4:$B$79&amp;Tiges!$C$4:$C$79,Tiges!$G$4:$G$79),"")</f>
        <v>20</v>
      </c>
      <c r="AZ615" s="117"/>
      <c r="BA615" s="117" cm="1">
        <f t="array" ref="BA615">IFERROR(_xlfn.XLOOKUP(Tableau210[[#This Row],[DN DONNEES BUTA ]]&amp;Tableau210[[#This Row],[PN DONNEES BUTA]],Tiges!$B$4:$B$79&amp;Tiges!$C$4:$C$79,Tiges!$H$4:$H$79),"")</f>
        <v>130</v>
      </c>
      <c r="BB615" s="117"/>
      <c r="BC615" s="182">
        <f>IFERROR(VLOOKUP(Tableau210[[#This Row],[OPERATION]],Tableau4[],2,FALSE),"")</f>
        <v>0</v>
      </c>
      <c r="BD615" s="177"/>
      <c r="BE615" s="182">
        <f>IFERROR(VLOOKUP(Tableau210[[#This Row],[OPERATION]],Tableau4[],3,FALSE),"")</f>
        <v>1</v>
      </c>
      <c r="BF615" s="177"/>
      <c r="BG615" s="148" t="s">
        <v>3424</v>
      </c>
      <c r="BH615" s="177" t="str" cm="1">
        <f t="array" ref="BH6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15" s="148" t="s">
        <v>3424</v>
      </c>
      <c r="BK615" s="148" t="s">
        <v>3424</v>
      </c>
      <c r="BL615" s="167" t="s">
        <v>2380</v>
      </c>
      <c r="BM615" s="167"/>
      <c r="BN615" s="117"/>
      <c r="BO615" s="117"/>
      <c r="BP615" s="117"/>
      <c r="BQ615" s="48"/>
      <c r="BR615" s="119"/>
      <c r="BS615" s="48"/>
      <c r="BT615" s="48"/>
      <c r="BU615" s="48"/>
      <c r="BV615" s="48"/>
      <c r="BW615" s="48"/>
      <c r="BX615" s="48"/>
    </row>
    <row r="616" spans="1:76" s="154" customFormat="1" ht="15.75" hidden="1" x14ac:dyDescent="0.25">
      <c r="A616" s="48" t="str" cm="1">
        <f t="array" ref="A616">_xlfn.XLOOKUP(Tableau210[[#This Row],[NOM]]&amp;Tableau210[[#This Row],[REPERE BUTA]],[6]!Tableau16[POSTE TECHNIQUE]&amp;[6]!Tableau16[Repere ADM],[6]!Tableau16[NUMERO CLIENT])</f>
        <v>S2-SRP003-VM2B</v>
      </c>
      <c r="B616" s="48" t="str" cm="1">
        <f t="array" ref="B616">_xlfn.XLOOKUP(Tableau210[[#This Row],[NOM]]&amp;Tableau210[[#This Row],[REPERE BUTA]],[6]!Tableau16[POSTE TECHNIQUE]&amp;[6]!Tableau16[Repere REF],[6]!Tableau16[NUMERO CLIENT])</f>
        <v>S2-SRP003-VM2B</v>
      </c>
      <c r="C616" s="48" cm="1">
        <f t="array" ref="C616">_xlfn.XLOOKUP(Tableau210[[#This Row],[NOM]]&amp;Tableau210[[#This Row],[Repere Ubleam]],[7]Sheet1!$C$2:$C$2995&amp;[7]Sheet1!$I$2:$I$2995,[7]Sheet1!$A$2:$A$2995)</f>
        <v>1203</v>
      </c>
      <c r="D616" s="48" t="str">
        <f>C616&amp;""</f>
        <v>1203</v>
      </c>
      <c r="E616" s="48" t="s">
        <v>2553</v>
      </c>
      <c r="F616" s="48" t="s">
        <v>2676</v>
      </c>
      <c r="G616" s="176" t="s">
        <v>1899</v>
      </c>
      <c r="H616" s="119" t="s">
        <v>1067</v>
      </c>
      <c r="I616" s="119" t="s">
        <v>91</v>
      </c>
      <c r="J616" s="119" t="s">
        <v>2058</v>
      </c>
      <c r="K616" s="119" t="str">
        <f>_xlfn.XLOOKUP(Tableau210[[#This Row],[NOM]],[8]LUT!$I$5:$I$301,[8]LUT!$N$5:$N$301)</f>
        <v>4 VM</v>
      </c>
      <c r="L616" s="119" t="s">
        <v>920</v>
      </c>
      <c r="M616" s="119" t="s">
        <v>2354</v>
      </c>
      <c r="N616" s="119" t="s">
        <v>2354</v>
      </c>
      <c r="O616" s="119"/>
      <c r="P616" s="119"/>
      <c r="Q616" s="119"/>
      <c r="R616" s="119"/>
      <c r="S616" s="119"/>
      <c r="T616" s="119"/>
      <c r="U616" s="119"/>
      <c r="V616" s="119"/>
      <c r="W616" s="148" t="s">
        <v>2159</v>
      </c>
      <c r="X616" s="207" cm="1">
        <f t="array" ref="X6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1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6" s="148" t="s">
        <v>3424</v>
      </c>
      <c r="AA616" s="207" cm="1">
        <f t="array" ref="AA6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1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6" s="48"/>
      <c r="AD616" s="117" t="s">
        <v>2196</v>
      </c>
      <c r="AE616" s="119"/>
      <c r="AF616" s="181">
        <f>IFERROR(VLOOKUP(Tableau210[[#This Row],[OPERATION]],Tableau4[],5,FALSE),"")</f>
        <v>0</v>
      </c>
      <c r="AG616" s="178" cm="1">
        <f t="array" ref="AG616">IFERROR(
   SUM(
      _xlfn._xlws.FILTER(
         Tableau3[JP],
         (Tableau3[ITEM]=Tableau210[[#This Row],[NOM]])*
         (Tableau3[Rep.]=Tableau210[[#This Row],[REPERE BUTA]])
      )
   ),
0)</f>
        <v>0</v>
      </c>
      <c r="AH616" s="181">
        <f>IFERROR(VLOOKUP(Tableau210[[#This Row],[OPERATION]],Tableau4[],4,FALSE),"")</f>
        <v>0</v>
      </c>
      <c r="AI616" s="178" cm="1">
        <f t="array" ref="AI616">IFERROR(
   SUM(
      _xlfn._xlws.FILTER(
         Tableau3[BP],
         (Tableau3[ITEM]=Tableau210[[#This Row],[NOM]])*
         (Tableau3[Rep.]=Tableau210[[#This Row],[REPERE BUTA]])
      )
   ),
0)</f>
        <v>0</v>
      </c>
      <c r="AJ616" s="181" t="str">
        <f>IF(Tableau210[[#This Row],[NB JP EMIS]]=1,"1 JP","") &amp; IF(Tableau210[[#This Row],[NB BP EMIS]]=1," 1 BP","")</f>
        <v/>
      </c>
      <c r="AK616" s="178" t="str">
        <f>IF(Tableau210[[#This Row],[NB JP BUTA]]=1,"1 JP","") &amp; IF(Tableau210[[#This Row],[Nb BP BUTA]]=1," 1 BP","") &amp; IF(Tableau210[[#This Row],[Nb BP BUTA]]=2," 2 BP","")</f>
        <v/>
      </c>
      <c r="AL616" s="117" t="s">
        <v>103</v>
      </c>
      <c r="AM616" s="117">
        <f>IFERROR(+VLOOKUP(AY616,Tiges!$G$4:$I$569,3,FALSE),"")</f>
        <v>27</v>
      </c>
      <c r="AN616" s="48"/>
      <c r="AO616" s="170" t="s">
        <v>3424</v>
      </c>
      <c r="AP616" s="177" cm="1">
        <f t="array" ref="AP6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16" s="411" t="s">
        <v>3424</v>
      </c>
      <c r="AR616" s="170" t="s">
        <v>3424</v>
      </c>
      <c r="AS616" s="177" cm="1">
        <f t="array" ref="AS6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16" s="411" t="s">
        <v>3424</v>
      </c>
      <c r="AU616" s="170" t="s">
        <v>3424</v>
      </c>
      <c r="AV616" s="177" t="str" cm="1">
        <f t="array" ref="AV6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16" s="117"/>
      <c r="AY616" s="117" cm="1">
        <f t="array" ref="AY616">IFERROR(_xlfn.XLOOKUP(Tableau210[[#This Row],[DN DONNEES BUTA ]]&amp;Tableau210[[#This Row],[PN DONNEES BUTA]],Tiges!$B$4:$B$79&amp;Tiges!$C$4:$C$79,Tiges!$G$4:$G$79),"")</f>
        <v>16</v>
      </c>
      <c r="AZ616" s="117"/>
      <c r="BA616" s="117" cm="1">
        <f t="array" ref="BA616">IFERROR(_xlfn.XLOOKUP(Tableau210[[#This Row],[DN DONNEES BUTA ]]&amp;Tableau210[[#This Row],[PN DONNEES BUTA]],Tiges!$B$4:$B$79&amp;Tiges!$C$4:$C$79,Tiges!$H$4:$H$79),"")</f>
        <v>80</v>
      </c>
      <c r="BB616" s="117"/>
      <c r="BC616" s="182">
        <f>IFERROR(VLOOKUP(Tableau210[[#This Row],[OPERATION]],Tableau4[],2,FALSE),"")</f>
        <v>0</v>
      </c>
      <c r="BD616" s="177" cm="1">
        <f t="array" ref="BD616">IFERROR(
   SUM(
      _xlfn._xlws.FILTER(
         Tableau3[Nb Platinage Joint],
         (Tableau3[ITEM]=Tableau210[[#This Row],[NOM]])*
         (Tableau3[Rep.]=Tableau210[[#This Row],[REPERE BUTA]])
      )
   ),
0)</f>
        <v>0</v>
      </c>
      <c r="BE616" s="182">
        <f>IFERROR(VLOOKUP(Tableau210[[#This Row],[OPERATION]],Tableau4[],3,FALSE),"")</f>
        <v>1</v>
      </c>
      <c r="BF616" s="177" cm="1">
        <f t="array" ref="BF616">IFERROR(
   SUM(
      _xlfn._xlws.FILTER(
         Tableau3[Joint Définitif Nb],
         (Tableau3[ITEM]=Tableau210[[#This Row],[NOM]])*
         (Tableau3[Rep.]=Tableau210[[#This Row],[REPERE BUTA]])
      )
   ),
0)</f>
        <v>1</v>
      </c>
      <c r="BG616" s="170" t="s">
        <v>3424</v>
      </c>
      <c r="BH616" s="177" t="str" cm="1">
        <f t="array" ref="BH6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16" s="170" t="s">
        <v>3424</v>
      </c>
      <c r="BK616" s="170" t="s">
        <v>3424</v>
      </c>
      <c r="BL616" s="167" t="s">
        <v>2380</v>
      </c>
      <c r="BM616" s="117"/>
      <c r="BN616" s="117"/>
      <c r="BO616" s="117"/>
      <c r="BP616" s="117"/>
      <c r="BQ616" s="48"/>
      <c r="BR616" s="119"/>
      <c r="BS616" s="48"/>
      <c r="BT616" s="48"/>
      <c r="BU616" s="48"/>
      <c r="BV616" s="48"/>
      <c r="BW616" s="48"/>
      <c r="BX616" s="48"/>
    </row>
    <row r="617" spans="1:76" s="154" customFormat="1" ht="15.75" hidden="1" x14ac:dyDescent="0.25">
      <c r="A617" s="48" t="str" cm="1">
        <f t="array" ref="A617">_xlfn.XLOOKUP(Tableau210[[#This Row],[NOM]]&amp;Tableau210[[#This Row],[REPERE BUTA]],[6]!Tableau16[POSTE TECHNIQUE]&amp;[6]!Tableau16[Repere ADM],[6]!Tableau16[NUMERO CLIENT])</f>
        <v>S2-SRP003-VM2B</v>
      </c>
      <c r="B617" s="48" t="str" cm="1">
        <f t="array" ref="B617">_xlfn.XLOOKUP(Tableau210[[#This Row],[NOM]]&amp;Tableau210[[#This Row],[REPERE BUTA]],[6]!Tableau16[POSTE TECHNIQUE]&amp;[6]!Tableau16[Repere REF],[6]!Tableau16[NUMERO CLIENT])</f>
        <v>S2-SRP003-VM2B</v>
      </c>
      <c r="C617" s="48" cm="1">
        <f t="array" ref="C617">_xlfn.XLOOKUP(Tableau210[[#This Row],[NOM]]&amp;Tableau210[[#This Row],[Repere Ubleam]],[7]Sheet1!$C$2:$C$2995&amp;[7]Sheet1!$I$2:$I$2995,[7]Sheet1!$A$2:$A$2995)</f>
        <v>1204</v>
      </c>
      <c r="D617" s="48" t="str">
        <f>C617&amp;""</f>
        <v>1204</v>
      </c>
      <c r="E617" s="48" t="s">
        <v>2553</v>
      </c>
      <c r="F617" s="48" t="s">
        <v>2676</v>
      </c>
      <c r="G617" s="176" t="s">
        <v>1899</v>
      </c>
      <c r="H617" s="119" t="s">
        <v>1067</v>
      </c>
      <c r="I617" s="119" t="s">
        <v>91</v>
      </c>
      <c r="J617" s="119" t="s">
        <v>2058</v>
      </c>
      <c r="K617" s="119" t="str">
        <f>_xlfn.XLOOKUP(Tableau210[[#This Row],[NOM]],[8]LUT!$I$5:$I$301,[8]LUT!$N$5:$N$301)</f>
        <v>4 VM</v>
      </c>
      <c r="L617" s="119" t="s">
        <v>920</v>
      </c>
      <c r="M617" s="119" t="s">
        <v>2358</v>
      </c>
      <c r="N617" s="119" t="s">
        <v>2358</v>
      </c>
      <c r="O617" s="119"/>
      <c r="P617" s="119"/>
      <c r="Q617" s="119"/>
      <c r="R617" s="119"/>
      <c r="S617" s="119"/>
      <c r="T617" s="119"/>
      <c r="U617" s="119"/>
      <c r="V617" s="119"/>
      <c r="W617" s="148" t="s">
        <v>2159</v>
      </c>
      <c r="X617" s="207" cm="1">
        <f t="array" ref="X6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1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7" s="148" t="s">
        <v>3424</v>
      </c>
      <c r="AA617" s="207" cm="1">
        <f t="array" ref="AA6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1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7" s="48"/>
      <c r="AD617" s="117" t="s">
        <v>2196</v>
      </c>
      <c r="AE617" s="119"/>
      <c r="AF617" s="181">
        <f>IFERROR(VLOOKUP(Tableau210[[#This Row],[OPERATION]],Tableau4[],5,FALSE),"")</f>
        <v>0</v>
      </c>
      <c r="AG617" s="178" cm="1">
        <f t="array" ref="AG617">IFERROR(
   SUM(
      _xlfn._xlws.FILTER(
         Tableau3[JP],
         (Tableau3[ITEM]=Tableau210[[#This Row],[NOM]])*
         (Tableau3[Rep.]=Tableau210[[#This Row],[REPERE BUTA]])
      )
   ),
0)</f>
        <v>0</v>
      </c>
      <c r="AH617" s="181">
        <f>IFERROR(VLOOKUP(Tableau210[[#This Row],[OPERATION]],Tableau4[],4,FALSE),"")</f>
        <v>0</v>
      </c>
      <c r="AI617" s="178" cm="1">
        <f t="array" ref="AI617">IFERROR(
   SUM(
      _xlfn._xlws.FILTER(
         Tableau3[BP],
         (Tableau3[ITEM]=Tableau210[[#This Row],[NOM]])*
         (Tableau3[Rep.]=Tableau210[[#This Row],[REPERE BUTA]])
      )
   ),
0)</f>
        <v>0</v>
      </c>
      <c r="AJ617" s="181" t="str">
        <f>IF(Tableau210[[#This Row],[NB JP EMIS]]=1,"1 JP","") &amp; IF(Tableau210[[#This Row],[NB BP EMIS]]=1," 1 BP","")</f>
        <v/>
      </c>
      <c r="AK617" s="178" t="str">
        <f>IF(Tableau210[[#This Row],[NB JP BUTA]]=1,"1 JP","") &amp; IF(Tableau210[[#This Row],[Nb BP BUTA]]=1," 1 BP","") &amp; IF(Tableau210[[#This Row],[Nb BP BUTA]]=2," 2 BP","")</f>
        <v/>
      </c>
      <c r="AL617" s="117" t="s">
        <v>103</v>
      </c>
      <c r="AM617" s="117">
        <f>IFERROR(+VLOOKUP(AY617,Tiges!$G$4:$I$569,3,FALSE),"")</f>
        <v>27</v>
      </c>
      <c r="AN617" s="48"/>
      <c r="AO617" s="170" t="s">
        <v>3424</v>
      </c>
      <c r="AP617" s="177" cm="1">
        <f t="array" ref="AP6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17" s="411" t="s">
        <v>3424</v>
      </c>
      <c r="AR617" s="170" t="s">
        <v>3424</v>
      </c>
      <c r="AS617" s="177" cm="1">
        <f t="array" ref="AS6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17" s="411" t="s">
        <v>3424</v>
      </c>
      <c r="AU617" s="170" t="s">
        <v>3424</v>
      </c>
      <c r="AV617" s="177" t="str" cm="1">
        <f t="array" ref="AV6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1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17" s="117"/>
      <c r="AY617" s="117" cm="1">
        <f t="array" ref="AY617">IFERROR(_xlfn.XLOOKUP(Tableau210[[#This Row],[DN DONNEES BUTA ]]&amp;Tableau210[[#This Row],[PN DONNEES BUTA]],Tiges!$B$4:$B$79&amp;Tiges!$C$4:$C$79,Tiges!$G$4:$G$79),"")</f>
        <v>16</v>
      </c>
      <c r="AZ617" s="117"/>
      <c r="BA617" s="117" cm="1">
        <f t="array" ref="BA617">IFERROR(_xlfn.XLOOKUP(Tableau210[[#This Row],[DN DONNEES BUTA ]]&amp;Tableau210[[#This Row],[PN DONNEES BUTA]],Tiges!$B$4:$B$79&amp;Tiges!$C$4:$C$79,Tiges!$H$4:$H$79),"")</f>
        <v>80</v>
      </c>
      <c r="BB617" s="117"/>
      <c r="BC617" s="182">
        <f>IFERROR(VLOOKUP(Tableau210[[#This Row],[OPERATION]],Tableau4[],2,FALSE),"")</f>
        <v>0</v>
      </c>
      <c r="BD617" s="177" cm="1">
        <f t="array" ref="BD617">IFERROR(
   SUM(
      _xlfn._xlws.FILTER(
         Tableau3[Nb Platinage Joint],
         (Tableau3[ITEM]=Tableau210[[#This Row],[NOM]])*
         (Tableau3[Rep.]=Tableau210[[#This Row],[REPERE BUTA]])
      )
   ),
0)</f>
        <v>0</v>
      </c>
      <c r="BE617" s="182">
        <f>IFERROR(VLOOKUP(Tableau210[[#This Row],[OPERATION]],Tableau4[],3,FALSE),"")</f>
        <v>1</v>
      </c>
      <c r="BF617" s="177" cm="1">
        <f t="array" ref="BF617">IFERROR(
   SUM(
      _xlfn._xlws.FILTER(
         Tableau3[Joint Définitif Nb],
         (Tableau3[ITEM]=Tableau210[[#This Row],[NOM]])*
         (Tableau3[Rep.]=Tableau210[[#This Row],[REPERE BUTA]])
      )
   ),
0)</f>
        <v>1</v>
      </c>
      <c r="BG617" s="170" t="s">
        <v>3424</v>
      </c>
      <c r="BH617" s="177" t="str" cm="1">
        <f t="array" ref="BH6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17" s="170" t="s">
        <v>3424</v>
      </c>
      <c r="BK617" s="170" t="s">
        <v>3424</v>
      </c>
      <c r="BL617" s="167" t="s">
        <v>2380</v>
      </c>
      <c r="BM617" s="117"/>
      <c r="BN617" s="117"/>
      <c r="BO617" s="117"/>
      <c r="BP617" s="117"/>
      <c r="BQ617" s="48"/>
      <c r="BR617" s="119"/>
      <c r="BS617" s="48"/>
      <c r="BT617" s="48"/>
      <c r="BU617" s="48"/>
      <c r="BV617" s="48"/>
      <c r="BW617" s="48"/>
      <c r="BX617" s="48"/>
    </row>
    <row r="618" spans="1:76" s="154" customFormat="1" ht="15.75" hidden="1" x14ac:dyDescent="0.25">
      <c r="A618" s="48" t="str" cm="1">
        <f t="array" ref="A618">_xlfn.XLOOKUP(Tableau210[[#This Row],[NOM]]&amp;Tableau210[[#This Row],[REPERE BUTA]],[6]!Tableau16[POSTE TECHNIQUE]&amp;[6]!Tableau16[Repere ADM],[6]!Tableau16[NUMERO CLIENT])</f>
        <v>S2-SRP003-VM2O</v>
      </c>
      <c r="B618" s="48" t="str" cm="1">
        <f t="array" ref="B618">_xlfn.XLOOKUP(Tableau210[[#This Row],[NOM]]&amp;Tableau210[[#This Row],[REPERE BUTA]],[6]!Tableau16[POSTE TECHNIQUE]&amp;[6]!Tableau16[Repere REF],[6]!Tableau16[NUMERO CLIENT])</f>
        <v>S2-SRP003-VM2O</v>
      </c>
      <c r="C618" s="48" cm="1">
        <f t="array" ref="C618">_xlfn.XLOOKUP(Tableau210[[#This Row],[NOM]]&amp;Tableau210[[#This Row],[Repere Ubleam]],[7]Sheet1!$C$2:$C$2995&amp;[7]Sheet1!$I$2:$I$2995,[7]Sheet1!$A$2:$A$2995)</f>
        <v>1205</v>
      </c>
      <c r="D618" s="48" t="str">
        <f>C618&amp;""</f>
        <v>1205</v>
      </c>
      <c r="E618" s="48" t="s">
        <v>2553</v>
      </c>
      <c r="F618" s="48" t="s">
        <v>2664</v>
      </c>
      <c r="G618" s="176" t="s">
        <v>1899</v>
      </c>
      <c r="H618" s="119" t="s">
        <v>1067</v>
      </c>
      <c r="I618" s="119" t="s">
        <v>91</v>
      </c>
      <c r="J618" s="119" t="s">
        <v>2058</v>
      </c>
      <c r="K618" s="119" t="str">
        <f>_xlfn.XLOOKUP(Tableau210[[#This Row],[NOM]],[8]LUT!$I$5:$I$301,[8]LUT!$N$5:$N$301)</f>
        <v>4 VM</v>
      </c>
      <c r="L618" s="119" t="s">
        <v>922</v>
      </c>
      <c r="M618" s="119" t="s">
        <v>2355</v>
      </c>
      <c r="N618" s="119" t="s">
        <v>2355</v>
      </c>
      <c r="O618" s="119"/>
      <c r="P618" s="119"/>
      <c r="Q618" s="119"/>
      <c r="R618" s="119"/>
      <c r="S618" s="119"/>
      <c r="T618" s="119"/>
      <c r="U618" s="119"/>
      <c r="V618" s="119"/>
      <c r="W618" s="148" t="s">
        <v>2159</v>
      </c>
      <c r="X618" s="207" cm="1">
        <f t="array" ref="X6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1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8" s="148" t="s">
        <v>3424</v>
      </c>
      <c r="AA618" s="207" cm="1">
        <f t="array" ref="AA6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1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8" s="48"/>
      <c r="AD618" s="117" t="s">
        <v>2196</v>
      </c>
      <c r="AE618" s="119"/>
      <c r="AF618" s="181">
        <f>IFERROR(VLOOKUP(Tableau210[[#This Row],[OPERATION]],Tableau4[],5,FALSE),"")</f>
        <v>0</v>
      </c>
      <c r="AG618" s="178" cm="1">
        <f t="array" ref="AG618">IFERROR(
   SUM(
      _xlfn._xlws.FILTER(
         Tableau3[JP],
         (Tableau3[ITEM]=Tableau210[[#This Row],[NOM]])*
         (Tableau3[Rep.]=Tableau210[[#This Row],[REPERE BUTA]])
      )
   ),
0)</f>
        <v>0</v>
      </c>
      <c r="AH618" s="181">
        <f>IFERROR(VLOOKUP(Tableau210[[#This Row],[OPERATION]],Tableau4[],4,FALSE),"")</f>
        <v>0</v>
      </c>
      <c r="AI618" s="178" cm="1">
        <f t="array" ref="AI618">IFERROR(
   SUM(
      _xlfn._xlws.FILTER(
         Tableau3[BP],
         (Tableau3[ITEM]=Tableau210[[#This Row],[NOM]])*
         (Tableau3[Rep.]=Tableau210[[#This Row],[REPERE BUTA]])
      )
   ),
0)</f>
        <v>0</v>
      </c>
      <c r="AJ618" s="181" t="str">
        <f>IF(Tableau210[[#This Row],[NB JP EMIS]]=1,"1 JP","") &amp; IF(Tableau210[[#This Row],[NB BP EMIS]]=1," 1 BP","")</f>
        <v/>
      </c>
      <c r="AK618" s="178" t="str">
        <f>IF(Tableau210[[#This Row],[NB JP BUTA]]=1,"1 JP","") &amp; IF(Tableau210[[#This Row],[Nb BP BUTA]]=1," 1 BP","") &amp; IF(Tableau210[[#This Row],[Nb BP BUTA]]=2," 2 BP","")</f>
        <v/>
      </c>
      <c r="AL618" s="117" t="s">
        <v>103</v>
      </c>
      <c r="AM618" s="117">
        <f>IFERROR(+VLOOKUP(AY618,Tiges!$G$4:$I$569,3,FALSE),"")</f>
        <v>27</v>
      </c>
      <c r="AN618" s="48"/>
      <c r="AO618" s="170" t="s">
        <v>3424</v>
      </c>
      <c r="AP618" s="177" cm="1">
        <f t="array" ref="AP6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18" s="411" t="s">
        <v>3424</v>
      </c>
      <c r="AR618" s="170" t="s">
        <v>3424</v>
      </c>
      <c r="AS618" s="177" cm="1">
        <f t="array" ref="AS6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18" s="411" t="s">
        <v>3424</v>
      </c>
      <c r="AU618" s="170" t="s">
        <v>3424</v>
      </c>
      <c r="AV618" s="177" t="str" cm="1">
        <f t="array" ref="AV6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1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18" s="117"/>
      <c r="AY618" s="117" cm="1">
        <f t="array" ref="AY618">IFERROR(_xlfn.XLOOKUP(Tableau210[[#This Row],[DN DONNEES BUTA ]]&amp;Tableau210[[#This Row],[PN DONNEES BUTA]],Tiges!$B$4:$B$79&amp;Tiges!$C$4:$C$79,Tiges!$G$4:$G$79),"")</f>
        <v>16</v>
      </c>
      <c r="AZ618" s="117"/>
      <c r="BA618" s="117" cm="1">
        <f t="array" ref="BA618">IFERROR(_xlfn.XLOOKUP(Tableau210[[#This Row],[DN DONNEES BUTA ]]&amp;Tableau210[[#This Row],[PN DONNEES BUTA]],Tiges!$B$4:$B$79&amp;Tiges!$C$4:$C$79,Tiges!$H$4:$H$79),"")</f>
        <v>80</v>
      </c>
      <c r="BB618" s="117"/>
      <c r="BC618" s="182">
        <f>IFERROR(VLOOKUP(Tableau210[[#This Row],[OPERATION]],Tableau4[],2,FALSE),"")</f>
        <v>0</v>
      </c>
      <c r="BD618" s="177" cm="1">
        <f t="array" ref="BD618">IFERROR(
   SUM(
      _xlfn._xlws.FILTER(
         Tableau3[Nb Platinage Joint],
         (Tableau3[ITEM]=Tableau210[[#This Row],[NOM]])*
         (Tableau3[Rep.]=Tableau210[[#This Row],[REPERE BUTA]])
      )
   ),
0)</f>
        <v>0</v>
      </c>
      <c r="BE618" s="182">
        <f>IFERROR(VLOOKUP(Tableau210[[#This Row],[OPERATION]],Tableau4[],3,FALSE),"")</f>
        <v>1</v>
      </c>
      <c r="BF618" s="177" cm="1">
        <f t="array" ref="BF618">IFERROR(
   SUM(
      _xlfn._xlws.FILTER(
         Tableau3[Joint Définitif Nb],
         (Tableau3[ITEM]=Tableau210[[#This Row],[NOM]])*
         (Tableau3[Rep.]=Tableau210[[#This Row],[REPERE BUTA]])
      )
   ),
0)</f>
        <v>1</v>
      </c>
      <c r="BG618" s="170" t="s">
        <v>3424</v>
      </c>
      <c r="BH618" s="177" t="str" cm="1">
        <f t="array" ref="BH6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1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18" s="170" t="s">
        <v>3424</v>
      </c>
      <c r="BK618" s="170" t="s">
        <v>3424</v>
      </c>
      <c r="BL618" s="167" t="s">
        <v>2380</v>
      </c>
      <c r="BM618" s="117"/>
      <c r="BN618" s="117"/>
      <c r="BO618" s="117"/>
      <c r="BP618" s="117"/>
      <c r="BQ618" s="48"/>
      <c r="BR618" s="119"/>
      <c r="BS618" s="48"/>
      <c r="BT618" s="48"/>
      <c r="BU618" s="48"/>
      <c r="BV618" s="48"/>
      <c r="BW618" s="48"/>
      <c r="BX618" s="48"/>
    </row>
    <row r="619" spans="1:76" s="154" customFormat="1" ht="15.75" hidden="1" x14ac:dyDescent="0.25">
      <c r="A619" s="48" t="str" cm="1">
        <f t="array" ref="A619">_xlfn.XLOOKUP(Tableau210[[#This Row],[NOM]]&amp;Tableau210[[#This Row],[REPERE BUTA]],[6]!Tableau16[POSTE TECHNIQUE]&amp;[6]!Tableau16[Repere ADM],[6]!Tableau16[NUMERO CLIENT])</f>
        <v>S2-SRP003-VM2O</v>
      </c>
      <c r="B619" s="48" t="str" cm="1">
        <f t="array" ref="B619">_xlfn.XLOOKUP(Tableau210[[#This Row],[NOM]]&amp;Tableau210[[#This Row],[REPERE BUTA]],[6]!Tableau16[POSTE TECHNIQUE]&amp;[6]!Tableau16[Repere REF],[6]!Tableau16[NUMERO CLIENT])</f>
        <v>S2-SRP003-VM2O</v>
      </c>
      <c r="C619" s="48" cm="1">
        <f t="array" ref="C619">_xlfn.XLOOKUP(Tableau210[[#This Row],[NOM]]&amp;Tableau210[[#This Row],[Repere Ubleam]],[7]Sheet1!$C$2:$C$2995&amp;[7]Sheet1!$I$2:$I$2995,[7]Sheet1!$A$2:$A$2995)</f>
        <v>1206</v>
      </c>
      <c r="D619" s="48" t="str">
        <f>C619&amp;""</f>
        <v>1206</v>
      </c>
      <c r="E619" s="48" t="s">
        <v>2553</v>
      </c>
      <c r="F619" s="48" t="s">
        <v>2664</v>
      </c>
      <c r="G619" s="176" t="s">
        <v>1899</v>
      </c>
      <c r="H619" s="119" t="s">
        <v>1067</v>
      </c>
      <c r="I619" s="119" t="s">
        <v>91</v>
      </c>
      <c r="J619" s="119" t="s">
        <v>2058</v>
      </c>
      <c r="K619" s="119" t="str">
        <f>_xlfn.XLOOKUP(Tableau210[[#This Row],[NOM]],[8]LUT!$I$5:$I$301,[8]LUT!$N$5:$N$301)</f>
        <v>4 VM</v>
      </c>
      <c r="L619" s="119" t="s">
        <v>922</v>
      </c>
      <c r="M619" s="119" t="s">
        <v>2359</v>
      </c>
      <c r="N619" s="119" t="s">
        <v>2359</v>
      </c>
      <c r="O619" s="119"/>
      <c r="P619" s="119"/>
      <c r="Q619" s="119"/>
      <c r="R619" s="119"/>
      <c r="S619" s="119"/>
      <c r="T619" s="119"/>
      <c r="U619" s="119"/>
      <c r="V619" s="119"/>
      <c r="W619" s="148" t="s">
        <v>2159</v>
      </c>
      <c r="X619" s="207" cm="1">
        <f t="array" ref="X6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1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19" s="148" t="s">
        <v>3424</v>
      </c>
      <c r="AA619" s="207" cm="1">
        <f t="array" ref="AA6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1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19" s="48"/>
      <c r="AD619" s="117" t="s">
        <v>2196</v>
      </c>
      <c r="AE619" s="119"/>
      <c r="AF619" s="181">
        <f>IFERROR(VLOOKUP(Tableau210[[#This Row],[OPERATION]],Tableau4[],5,FALSE),"")</f>
        <v>0</v>
      </c>
      <c r="AG619" s="178" cm="1">
        <f t="array" ref="AG619">IFERROR(
   SUM(
      _xlfn._xlws.FILTER(
         Tableau3[JP],
         (Tableau3[ITEM]=Tableau210[[#This Row],[NOM]])*
         (Tableau3[Rep.]=Tableau210[[#This Row],[REPERE BUTA]])
      )
   ),
0)</f>
        <v>0</v>
      </c>
      <c r="AH619" s="181">
        <f>IFERROR(VLOOKUP(Tableau210[[#This Row],[OPERATION]],Tableau4[],4,FALSE),"")</f>
        <v>0</v>
      </c>
      <c r="AI619" s="178" cm="1">
        <f t="array" ref="AI619">IFERROR(
   SUM(
      _xlfn._xlws.FILTER(
         Tableau3[BP],
         (Tableau3[ITEM]=Tableau210[[#This Row],[NOM]])*
         (Tableau3[Rep.]=Tableau210[[#This Row],[REPERE BUTA]])
      )
   ),
0)</f>
        <v>0</v>
      </c>
      <c r="AJ619" s="181" t="str">
        <f>IF(Tableau210[[#This Row],[NB JP EMIS]]=1,"1 JP","") &amp; IF(Tableau210[[#This Row],[NB BP EMIS]]=1," 1 BP","")</f>
        <v/>
      </c>
      <c r="AK619" s="178" t="str">
        <f>IF(Tableau210[[#This Row],[NB JP BUTA]]=1,"1 JP","") &amp; IF(Tableau210[[#This Row],[Nb BP BUTA]]=1," 1 BP","") &amp; IF(Tableau210[[#This Row],[Nb BP BUTA]]=2," 2 BP","")</f>
        <v/>
      </c>
      <c r="AL619" s="117" t="s">
        <v>103</v>
      </c>
      <c r="AM619" s="117">
        <f>IFERROR(+VLOOKUP(AY619,Tiges!$G$4:$I$569,3,FALSE),"")</f>
        <v>27</v>
      </c>
      <c r="AN619" s="48"/>
      <c r="AO619" s="170" t="s">
        <v>3424</v>
      </c>
      <c r="AP619" s="177" cm="1">
        <f t="array" ref="AP6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19" s="411" t="s">
        <v>3424</v>
      </c>
      <c r="AR619" s="170" t="s">
        <v>3424</v>
      </c>
      <c r="AS619" s="177" cm="1">
        <f t="array" ref="AS6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19" s="411" t="s">
        <v>3424</v>
      </c>
      <c r="AU619" s="170" t="s">
        <v>3424</v>
      </c>
      <c r="AV619" s="177" t="str" cm="1">
        <f t="array" ref="AV6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1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19" s="117"/>
      <c r="AY619" s="117" cm="1">
        <f t="array" ref="AY619">IFERROR(_xlfn.XLOOKUP(Tableau210[[#This Row],[DN DONNEES BUTA ]]&amp;Tableau210[[#This Row],[PN DONNEES BUTA]],Tiges!$B$4:$B$79&amp;Tiges!$C$4:$C$79,Tiges!$G$4:$G$79),"")</f>
        <v>16</v>
      </c>
      <c r="AZ619" s="117"/>
      <c r="BA619" s="117" cm="1">
        <f t="array" ref="BA619">IFERROR(_xlfn.XLOOKUP(Tableau210[[#This Row],[DN DONNEES BUTA ]]&amp;Tableau210[[#This Row],[PN DONNEES BUTA]],Tiges!$B$4:$B$79&amp;Tiges!$C$4:$C$79,Tiges!$H$4:$H$79),"")</f>
        <v>80</v>
      </c>
      <c r="BB619" s="117"/>
      <c r="BC619" s="182">
        <f>IFERROR(VLOOKUP(Tableau210[[#This Row],[OPERATION]],Tableau4[],2,FALSE),"")</f>
        <v>0</v>
      </c>
      <c r="BD619" s="177" cm="1">
        <f t="array" ref="BD619">IFERROR(
   SUM(
      _xlfn._xlws.FILTER(
         Tableau3[Nb Platinage Joint],
         (Tableau3[ITEM]=Tableau210[[#This Row],[NOM]])*
         (Tableau3[Rep.]=Tableau210[[#This Row],[REPERE BUTA]])
      )
   ),
0)</f>
        <v>0</v>
      </c>
      <c r="BE619" s="182">
        <f>IFERROR(VLOOKUP(Tableau210[[#This Row],[OPERATION]],Tableau4[],3,FALSE),"")</f>
        <v>1</v>
      </c>
      <c r="BF619" s="177" cm="1">
        <f t="array" ref="BF619">IFERROR(
   SUM(
      _xlfn._xlws.FILTER(
         Tableau3[Joint Définitif Nb],
         (Tableau3[ITEM]=Tableau210[[#This Row],[NOM]])*
         (Tableau3[Rep.]=Tableau210[[#This Row],[REPERE BUTA]])
      )
   ),
0)</f>
        <v>1</v>
      </c>
      <c r="BG619" s="170" t="s">
        <v>3424</v>
      </c>
      <c r="BH619" s="177" t="str" cm="1">
        <f t="array" ref="BH6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1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19" s="170" t="s">
        <v>3424</v>
      </c>
      <c r="BK619" s="170" t="s">
        <v>3424</v>
      </c>
      <c r="BL619" s="167" t="s">
        <v>2380</v>
      </c>
      <c r="BM619" s="117"/>
      <c r="BN619" s="117"/>
      <c r="BO619" s="117"/>
      <c r="BP619" s="117"/>
      <c r="BQ619" s="48"/>
      <c r="BR619" s="119"/>
      <c r="BS619" s="48"/>
      <c r="BT619" s="48"/>
      <c r="BU619" s="48"/>
      <c r="BV619" s="48"/>
      <c r="BW619" s="48"/>
      <c r="BX619" s="48"/>
    </row>
    <row r="620" spans="1:76" ht="15.75" hidden="1" x14ac:dyDescent="0.25">
      <c r="A620" s="48" t="str" cm="1">
        <f t="array" ref="A620">_xlfn.XLOOKUP(Tableau210[[#This Row],[NOM]]&amp;Tableau210[[#This Row],[REPERE BUTA]],[6]!Tableau16[POSTE TECHNIQUE]&amp;[6]!Tableau16[Repere ADM],[6]!Tableau16[NUMERO CLIENT])</f>
        <v>S2-SRP003-VM2L</v>
      </c>
      <c r="B620" s="48" t="str" cm="1">
        <f t="array" ref="B620">_xlfn.XLOOKUP(Tableau210[[#This Row],[NOM]]&amp;Tableau210[[#This Row],[REPERE BUTA]],[6]!Tableau16[POSTE TECHNIQUE]&amp;[6]!Tableau16[Repere REF],[6]!Tableau16[NUMERO CLIENT])</f>
        <v>S2-SRP003-VM2L</v>
      </c>
      <c r="C620" s="48" cm="1">
        <f t="array" ref="C620">_xlfn.XLOOKUP(Tableau210[[#This Row],[NOM]]&amp;Tableau210[[#This Row],[Repere Ubleam]],[7]Sheet1!$C$2:$C$2995&amp;[7]Sheet1!$I$2:$I$2995,[7]Sheet1!$A$2:$A$2995)</f>
        <v>1207</v>
      </c>
      <c r="D620" s="48" t="str">
        <f>C620&amp;""</f>
        <v>1207</v>
      </c>
      <c r="E620" s="48" t="s">
        <v>2553</v>
      </c>
      <c r="F620" s="48" t="s">
        <v>2672</v>
      </c>
      <c r="G620" s="176" t="s">
        <v>1899</v>
      </c>
      <c r="H620" s="119" t="s">
        <v>1067</v>
      </c>
      <c r="I620" s="119" t="s">
        <v>91</v>
      </c>
      <c r="J620" s="119" t="s">
        <v>2058</v>
      </c>
      <c r="K620" s="119" t="str">
        <f>_xlfn.XLOOKUP(Tableau210[[#This Row],[NOM]],[8]LUT!$I$5:$I$301,[8]LUT!$N$5:$N$301)</f>
        <v>4 VM</v>
      </c>
      <c r="L620" s="119" t="s">
        <v>924</v>
      </c>
      <c r="M620" s="119" t="s">
        <v>2356</v>
      </c>
      <c r="N620" s="119" t="s">
        <v>2356</v>
      </c>
      <c r="O620" s="119"/>
      <c r="P620" s="119"/>
      <c r="Q620" s="119"/>
      <c r="R620" s="119"/>
      <c r="S620" s="119"/>
      <c r="T620" s="119"/>
      <c r="U620" s="119"/>
      <c r="V620" s="119"/>
      <c r="W620" s="148" t="s">
        <v>2159</v>
      </c>
      <c r="X620" s="207" cm="1">
        <f t="array" ref="X6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2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0" s="148" t="s">
        <v>3424</v>
      </c>
      <c r="AA620" s="207" cm="1">
        <f t="array" ref="AA6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0" s="48"/>
      <c r="AD620" s="117" t="s">
        <v>2196</v>
      </c>
      <c r="AE620" s="119"/>
      <c r="AF620" s="181">
        <f>IFERROR(VLOOKUP(Tableau210[[#This Row],[OPERATION]],Tableau4[],5,FALSE),"")</f>
        <v>0</v>
      </c>
      <c r="AG620" s="178" cm="1">
        <f t="array" ref="AG620">IFERROR(
   SUM(
      _xlfn._xlws.FILTER(
         Tableau3[JP],
         (Tableau3[ITEM]=Tableau210[[#This Row],[NOM]])*
         (Tableau3[Rep.]=Tableau210[[#This Row],[REPERE BUTA]])
      )
   ),
0)</f>
        <v>0</v>
      </c>
      <c r="AH620" s="181">
        <f>IFERROR(VLOOKUP(Tableau210[[#This Row],[OPERATION]],Tableau4[],4,FALSE),"")</f>
        <v>0</v>
      </c>
      <c r="AI620" s="178" cm="1">
        <f t="array" ref="AI620">IFERROR(
   SUM(
      _xlfn._xlws.FILTER(
         Tableau3[BP],
         (Tableau3[ITEM]=Tableau210[[#This Row],[NOM]])*
         (Tableau3[Rep.]=Tableau210[[#This Row],[REPERE BUTA]])
      )
   ),
0)</f>
        <v>0</v>
      </c>
      <c r="AJ620" s="181" t="str">
        <f>IF(Tableau210[[#This Row],[NB JP EMIS]]=1,"1 JP","") &amp; IF(Tableau210[[#This Row],[NB BP EMIS]]=1," 1 BP","")</f>
        <v/>
      </c>
      <c r="AK620" s="178" t="str">
        <f>IF(Tableau210[[#This Row],[NB JP BUTA]]=1,"1 JP","") &amp; IF(Tableau210[[#This Row],[Nb BP BUTA]]=1," 1 BP","") &amp; IF(Tableau210[[#This Row],[Nb BP BUTA]]=2," 2 BP","")</f>
        <v/>
      </c>
      <c r="AL620" s="117" t="s">
        <v>103</v>
      </c>
      <c r="AM620" s="117">
        <f>IFERROR(+VLOOKUP(AY620,Tiges!$G$4:$I$569,3,FALSE),"")</f>
        <v>27</v>
      </c>
      <c r="AN620" s="48"/>
      <c r="AO620" s="170" t="s">
        <v>3424</v>
      </c>
      <c r="AP620" s="177" cm="1">
        <f t="array" ref="AP6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20" s="411" t="s">
        <v>3424</v>
      </c>
      <c r="AR620" s="170" t="s">
        <v>3424</v>
      </c>
      <c r="AS620" s="177" cm="1">
        <f t="array" ref="AS6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20" s="411" t="s">
        <v>3424</v>
      </c>
      <c r="AU620" s="170" t="s">
        <v>3424</v>
      </c>
      <c r="AV620" s="177" t="str" cm="1">
        <f t="array" ref="AV6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0" s="117"/>
      <c r="AY620" s="117" cm="1">
        <f t="array" ref="AY620">IFERROR(_xlfn.XLOOKUP(Tableau210[[#This Row],[DN DONNEES BUTA ]]&amp;Tableau210[[#This Row],[PN DONNEES BUTA]],Tiges!$B$4:$B$79&amp;Tiges!$C$4:$C$79,Tiges!$G$4:$G$79),"")</f>
        <v>16</v>
      </c>
      <c r="AZ620" s="117"/>
      <c r="BA620" s="117" cm="1">
        <f t="array" ref="BA620">IFERROR(_xlfn.XLOOKUP(Tableau210[[#This Row],[DN DONNEES BUTA ]]&amp;Tableau210[[#This Row],[PN DONNEES BUTA]],Tiges!$B$4:$B$79&amp;Tiges!$C$4:$C$79,Tiges!$H$4:$H$79),"")</f>
        <v>90</v>
      </c>
      <c r="BB620" s="117"/>
      <c r="BC620" s="182">
        <f>IFERROR(VLOOKUP(Tableau210[[#This Row],[OPERATION]],Tableau4[],2,FALSE),"")</f>
        <v>0</v>
      </c>
      <c r="BD620" s="177" cm="1">
        <f t="array" ref="BD620">IFERROR(
   SUM(
      _xlfn._xlws.FILTER(
         Tableau3[Nb Platinage Joint],
         (Tableau3[ITEM]=Tableau210[[#This Row],[NOM]])*
         (Tableau3[Rep.]=Tableau210[[#This Row],[REPERE BUTA]])
      )
   ),
0)</f>
        <v>0</v>
      </c>
      <c r="BE620" s="182">
        <f>IFERROR(VLOOKUP(Tableau210[[#This Row],[OPERATION]],Tableau4[],3,FALSE),"")</f>
        <v>1</v>
      </c>
      <c r="BF620" s="177" cm="1">
        <f t="array" ref="BF620">IFERROR(
   SUM(
      _xlfn._xlws.FILTER(
         Tableau3[Joint Définitif Nb],
         (Tableau3[ITEM]=Tableau210[[#This Row],[NOM]])*
         (Tableau3[Rep.]=Tableau210[[#This Row],[REPERE BUTA]])
      )
   ),
0)</f>
        <v>1</v>
      </c>
      <c r="BG620" s="170" t="s">
        <v>3424</v>
      </c>
      <c r="BH620" s="177" t="str" cm="1">
        <f t="array" ref="BH6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0" s="170" t="s">
        <v>3424</v>
      </c>
      <c r="BK620" s="170" t="s">
        <v>3424</v>
      </c>
      <c r="BL620" s="167" t="s">
        <v>2380</v>
      </c>
      <c r="BM620" s="117"/>
      <c r="BN620" s="117"/>
      <c r="BO620" s="117"/>
      <c r="BP620" s="117"/>
      <c r="BQ620" s="48"/>
      <c r="BR620" s="119"/>
      <c r="BS620" s="48"/>
      <c r="BT620" s="48"/>
      <c r="BU620" s="48"/>
      <c r="BV620" s="48"/>
      <c r="BW620" s="48"/>
      <c r="BX620" s="48"/>
    </row>
    <row r="621" spans="1:76" ht="15.75" hidden="1" x14ac:dyDescent="0.25">
      <c r="A621" s="48" t="str" cm="1">
        <f t="array" ref="A621">_xlfn.XLOOKUP(Tableau210[[#This Row],[NOM]]&amp;Tableau210[[#This Row],[REPERE BUTA]],[6]!Tableau16[POSTE TECHNIQUE]&amp;[6]!Tableau16[Repere ADM],[6]!Tableau16[NUMERO CLIENT])</f>
        <v>S2-SRP003-VM2L</v>
      </c>
      <c r="B621" s="48" t="str" cm="1">
        <f t="array" ref="B621">_xlfn.XLOOKUP(Tableau210[[#This Row],[NOM]]&amp;Tableau210[[#This Row],[REPERE BUTA]],[6]!Tableau16[POSTE TECHNIQUE]&amp;[6]!Tableau16[Repere REF],[6]!Tableau16[NUMERO CLIENT])</f>
        <v>S2-SRP003-VM2L</v>
      </c>
      <c r="C621" s="48" cm="1">
        <f t="array" ref="C621">_xlfn.XLOOKUP(Tableau210[[#This Row],[NOM]]&amp;Tableau210[[#This Row],[Repere Ubleam]],[7]Sheet1!$C$2:$C$2995&amp;[7]Sheet1!$I$2:$I$2995,[7]Sheet1!$A$2:$A$2995)</f>
        <v>1208</v>
      </c>
      <c r="D621" s="48" t="str">
        <f>C621&amp;""</f>
        <v>1208</v>
      </c>
      <c r="E621" s="48" t="s">
        <v>2553</v>
      </c>
      <c r="F621" s="48" t="s">
        <v>2672</v>
      </c>
      <c r="G621" s="176" t="s">
        <v>1899</v>
      </c>
      <c r="H621" s="119" t="s">
        <v>1067</v>
      </c>
      <c r="I621" s="119" t="s">
        <v>91</v>
      </c>
      <c r="J621" s="119" t="s">
        <v>2058</v>
      </c>
      <c r="K621" s="119" t="str">
        <f>_xlfn.XLOOKUP(Tableau210[[#This Row],[NOM]],[8]LUT!$I$5:$I$301,[8]LUT!$N$5:$N$301)</f>
        <v>4 VM</v>
      </c>
      <c r="L621" s="119" t="s">
        <v>924</v>
      </c>
      <c r="M621" s="119" t="s">
        <v>2360</v>
      </c>
      <c r="N621" s="119" t="s">
        <v>2360</v>
      </c>
      <c r="O621" s="119"/>
      <c r="P621" s="119"/>
      <c r="Q621" s="119"/>
      <c r="R621" s="119"/>
      <c r="S621" s="119"/>
      <c r="T621" s="119"/>
      <c r="U621" s="119"/>
      <c r="V621" s="119"/>
      <c r="W621" s="148" t="s">
        <v>2159</v>
      </c>
      <c r="X621" s="207" cm="1">
        <f t="array" ref="X6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2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1" s="148" t="s">
        <v>3424</v>
      </c>
      <c r="AA621" s="207" cm="1">
        <f t="array" ref="AA6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1" s="48"/>
      <c r="AD621" s="117" t="s">
        <v>2196</v>
      </c>
      <c r="AE621" s="119"/>
      <c r="AF621" s="181">
        <f>IFERROR(VLOOKUP(Tableau210[[#This Row],[OPERATION]],Tableau4[],5,FALSE),"")</f>
        <v>0</v>
      </c>
      <c r="AG621" s="178" cm="1">
        <f t="array" ref="AG621">IFERROR(
   SUM(
      _xlfn._xlws.FILTER(
         Tableau3[JP],
         (Tableau3[ITEM]=Tableau210[[#This Row],[NOM]])*
         (Tableau3[Rep.]=Tableau210[[#This Row],[REPERE BUTA]])
      )
   ),
0)</f>
        <v>0</v>
      </c>
      <c r="AH621" s="181">
        <f>IFERROR(VLOOKUP(Tableau210[[#This Row],[OPERATION]],Tableau4[],4,FALSE),"")</f>
        <v>0</v>
      </c>
      <c r="AI621" s="178" cm="1">
        <f t="array" ref="AI621">IFERROR(
   SUM(
      _xlfn._xlws.FILTER(
         Tableau3[BP],
         (Tableau3[ITEM]=Tableau210[[#This Row],[NOM]])*
         (Tableau3[Rep.]=Tableau210[[#This Row],[REPERE BUTA]])
      )
   ),
0)</f>
        <v>0</v>
      </c>
      <c r="AJ621" s="181" t="str">
        <f>IF(Tableau210[[#This Row],[NB JP EMIS]]=1,"1 JP","") &amp; IF(Tableau210[[#This Row],[NB BP EMIS]]=1," 1 BP","")</f>
        <v/>
      </c>
      <c r="AK621" s="178" t="str">
        <f>IF(Tableau210[[#This Row],[NB JP BUTA]]=1,"1 JP","") &amp; IF(Tableau210[[#This Row],[Nb BP BUTA]]=1," 1 BP","") &amp; IF(Tableau210[[#This Row],[Nb BP BUTA]]=2," 2 BP","")</f>
        <v/>
      </c>
      <c r="AL621" s="117" t="s">
        <v>103</v>
      </c>
      <c r="AM621" s="117">
        <f>IFERROR(+VLOOKUP(AY621,Tiges!$G$4:$I$569,3,FALSE),"")</f>
        <v>27</v>
      </c>
      <c r="AN621" s="48"/>
      <c r="AO621" s="170" t="s">
        <v>3424</v>
      </c>
      <c r="AP621" s="177" cm="1">
        <f t="array" ref="AP6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21" s="411" t="s">
        <v>3424</v>
      </c>
      <c r="AR621" s="170" t="s">
        <v>3424</v>
      </c>
      <c r="AS621" s="177" cm="1">
        <f t="array" ref="AS6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21" s="411" t="s">
        <v>3424</v>
      </c>
      <c r="AU621" s="170" t="s">
        <v>3424</v>
      </c>
      <c r="AV621" s="177" t="str" cm="1">
        <f t="array" ref="AV6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1" s="117"/>
      <c r="AY621" s="117" cm="1">
        <f t="array" ref="AY621">IFERROR(_xlfn.XLOOKUP(Tableau210[[#This Row],[DN DONNEES BUTA ]]&amp;Tableau210[[#This Row],[PN DONNEES BUTA]],Tiges!$B$4:$B$79&amp;Tiges!$C$4:$C$79,Tiges!$G$4:$G$79),"")</f>
        <v>16</v>
      </c>
      <c r="AZ621" s="117"/>
      <c r="BA621" s="117" cm="1">
        <f t="array" ref="BA621">IFERROR(_xlfn.XLOOKUP(Tableau210[[#This Row],[DN DONNEES BUTA ]]&amp;Tableau210[[#This Row],[PN DONNEES BUTA]],Tiges!$B$4:$B$79&amp;Tiges!$C$4:$C$79,Tiges!$H$4:$H$79),"")</f>
        <v>90</v>
      </c>
      <c r="BB621" s="117"/>
      <c r="BC621" s="182">
        <f>IFERROR(VLOOKUP(Tableau210[[#This Row],[OPERATION]],Tableau4[],2,FALSE),"")</f>
        <v>0</v>
      </c>
      <c r="BD621" s="177" cm="1">
        <f t="array" ref="BD621">IFERROR(
   SUM(
      _xlfn._xlws.FILTER(
         Tableau3[Nb Platinage Joint],
         (Tableau3[ITEM]=Tableau210[[#This Row],[NOM]])*
         (Tableau3[Rep.]=Tableau210[[#This Row],[REPERE BUTA]])
      )
   ),
0)</f>
        <v>0</v>
      </c>
      <c r="BE621" s="182">
        <f>IFERROR(VLOOKUP(Tableau210[[#This Row],[OPERATION]],Tableau4[],3,FALSE),"")</f>
        <v>1</v>
      </c>
      <c r="BF621" s="177" cm="1">
        <f t="array" ref="BF621">IFERROR(
   SUM(
      _xlfn._xlws.FILTER(
         Tableau3[Joint Définitif Nb],
         (Tableau3[ITEM]=Tableau210[[#This Row],[NOM]])*
         (Tableau3[Rep.]=Tableau210[[#This Row],[REPERE BUTA]])
      )
   ),
0)</f>
        <v>1</v>
      </c>
      <c r="BG621" s="170" t="s">
        <v>3424</v>
      </c>
      <c r="BH621" s="177" t="str" cm="1">
        <f t="array" ref="BH6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1" s="170" t="s">
        <v>3424</v>
      </c>
      <c r="BK621" s="170" t="s">
        <v>3424</v>
      </c>
      <c r="BL621" s="167" t="s">
        <v>2380</v>
      </c>
      <c r="BM621" s="117"/>
      <c r="BN621" s="117"/>
      <c r="BO621" s="117"/>
      <c r="BP621" s="117"/>
      <c r="BQ621" s="48"/>
      <c r="BR621" s="119"/>
      <c r="BS621" s="48"/>
      <c r="BT621" s="48"/>
      <c r="BU621" s="48"/>
      <c r="BV621" s="48"/>
      <c r="BW621" s="48"/>
      <c r="BX621" s="48"/>
    </row>
    <row r="622" spans="1:76" ht="15.75" hidden="1" x14ac:dyDescent="0.25">
      <c r="A622" s="48" t="str" cm="1">
        <f t="array" ref="A622">_xlfn.XLOOKUP(Tableau210[[#This Row],[NOM]]&amp;Tableau210[[#This Row],[REPERE BUTA]],[6]!Tableau16[POSTE TECHNIQUE]&amp;[6]!Tableau16[Repere ADM],[6]!Tableau16[NUMERO CLIENT])</f>
        <v>S2-SRP003-VM2M</v>
      </c>
      <c r="B622" s="48" t="str" cm="1">
        <f t="array" ref="B622">_xlfn.XLOOKUP(Tableau210[[#This Row],[NOM]]&amp;Tableau210[[#This Row],[REPERE BUTA]],[6]!Tableau16[POSTE TECHNIQUE]&amp;[6]!Tableau16[Repere REF],[6]!Tableau16[NUMERO CLIENT])</f>
        <v>S2-SRP003-VM2M</v>
      </c>
      <c r="C622" s="48" cm="1">
        <f t="array" ref="C622">_xlfn.XLOOKUP(Tableau210[[#This Row],[NOM]]&amp;Tableau210[[#This Row],[Repere Ubleam]],[7]Sheet1!$C$2:$C$2995&amp;[7]Sheet1!$I$2:$I$2995,[7]Sheet1!$A$2:$A$2995)</f>
        <v>1209</v>
      </c>
      <c r="D622" s="48" t="str">
        <f>C622&amp;""</f>
        <v>1209</v>
      </c>
      <c r="E622" s="48" t="s">
        <v>2553</v>
      </c>
      <c r="F622" s="48" t="s">
        <v>2668</v>
      </c>
      <c r="G622" s="176" t="s">
        <v>1899</v>
      </c>
      <c r="H622" s="119" t="s">
        <v>1067</v>
      </c>
      <c r="I622" s="119" t="s">
        <v>91</v>
      </c>
      <c r="J622" s="119" t="s">
        <v>2058</v>
      </c>
      <c r="K622" s="119" t="str">
        <f>_xlfn.XLOOKUP(Tableau210[[#This Row],[NOM]],[8]LUT!$I$5:$I$301,[8]LUT!$N$5:$N$301)</f>
        <v>4 VM</v>
      </c>
      <c r="L622" s="119" t="s">
        <v>926</v>
      </c>
      <c r="M622" s="119" t="s">
        <v>2357</v>
      </c>
      <c r="N622" s="119" t="s">
        <v>2357</v>
      </c>
      <c r="O622" s="119"/>
      <c r="P622" s="119"/>
      <c r="Q622" s="119"/>
      <c r="R622" s="119"/>
      <c r="S622" s="119"/>
      <c r="T622" s="119"/>
      <c r="U622" s="119"/>
      <c r="V622" s="119"/>
      <c r="W622" s="148" t="s">
        <v>2159</v>
      </c>
      <c r="X622" s="207" cm="1">
        <f t="array" ref="X6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2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2" s="148" t="s">
        <v>3424</v>
      </c>
      <c r="AA622" s="207" cm="1">
        <f t="array" ref="AA6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2" s="48"/>
      <c r="AD622" s="117" t="s">
        <v>2196</v>
      </c>
      <c r="AE622" s="119"/>
      <c r="AF622" s="181">
        <f>IFERROR(VLOOKUP(Tableau210[[#This Row],[OPERATION]],Tableau4[],5,FALSE),"")</f>
        <v>0</v>
      </c>
      <c r="AG622" s="178" cm="1">
        <f t="array" ref="AG622">IFERROR(
   SUM(
      _xlfn._xlws.FILTER(
         Tableau3[JP],
         (Tableau3[ITEM]=Tableau210[[#This Row],[NOM]])*
         (Tableau3[Rep.]=Tableau210[[#This Row],[REPERE BUTA]])
      )
   ),
0)</f>
        <v>0</v>
      </c>
      <c r="AH622" s="181">
        <f>IFERROR(VLOOKUP(Tableau210[[#This Row],[OPERATION]],Tableau4[],4,FALSE),"")</f>
        <v>0</v>
      </c>
      <c r="AI622" s="178" cm="1">
        <f t="array" ref="AI622">IFERROR(
   SUM(
      _xlfn._xlws.FILTER(
         Tableau3[BP],
         (Tableau3[ITEM]=Tableau210[[#This Row],[NOM]])*
         (Tableau3[Rep.]=Tableau210[[#This Row],[REPERE BUTA]])
      )
   ),
0)</f>
        <v>0</v>
      </c>
      <c r="AJ622" s="181" t="str">
        <f>IF(Tableau210[[#This Row],[NB JP EMIS]]=1,"1 JP","") &amp; IF(Tableau210[[#This Row],[NB BP EMIS]]=1," 1 BP","")</f>
        <v/>
      </c>
      <c r="AK622" s="178" t="str">
        <f>IF(Tableau210[[#This Row],[NB JP BUTA]]=1,"1 JP","") &amp; IF(Tableau210[[#This Row],[Nb BP BUTA]]=1," 1 BP","") &amp; IF(Tableau210[[#This Row],[Nb BP BUTA]]=2," 2 BP","")</f>
        <v/>
      </c>
      <c r="AL622" s="117" t="s">
        <v>103</v>
      </c>
      <c r="AM622" s="117">
        <f>IFERROR(+VLOOKUP(AY622,Tiges!$G$4:$I$569,3,FALSE),"")</f>
        <v>27</v>
      </c>
      <c r="AN622" s="48"/>
      <c r="AO622" s="170" t="s">
        <v>3424</v>
      </c>
      <c r="AP622" s="177" cm="1">
        <f t="array" ref="AP6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22" s="411" t="s">
        <v>3424</v>
      </c>
      <c r="AR622" s="170" t="s">
        <v>3424</v>
      </c>
      <c r="AS622" s="177" cm="1">
        <f t="array" ref="AS6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22" s="411" t="s">
        <v>3424</v>
      </c>
      <c r="AU622" s="170" t="s">
        <v>3424</v>
      </c>
      <c r="AV622" s="177" t="str" cm="1">
        <f t="array" ref="AV6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2" s="117"/>
      <c r="AY622" s="117" cm="1">
        <f t="array" ref="AY622">IFERROR(_xlfn.XLOOKUP(Tableau210[[#This Row],[DN DONNEES BUTA ]]&amp;Tableau210[[#This Row],[PN DONNEES BUTA]],Tiges!$B$4:$B$79&amp;Tiges!$C$4:$C$79,Tiges!$G$4:$G$79),"")</f>
        <v>16</v>
      </c>
      <c r="AZ622" s="117"/>
      <c r="BA622" s="117" cm="1">
        <f t="array" ref="BA622">IFERROR(_xlfn.XLOOKUP(Tableau210[[#This Row],[DN DONNEES BUTA ]]&amp;Tableau210[[#This Row],[PN DONNEES BUTA]],Tiges!$B$4:$B$79&amp;Tiges!$C$4:$C$79,Tiges!$H$4:$H$79),"")</f>
        <v>80</v>
      </c>
      <c r="BB622" s="117"/>
      <c r="BC622" s="182">
        <f>IFERROR(VLOOKUP(Tableau210[[#This Row],[OPERATION]],Tableau4[],2,FALSE),"")</f>
        <v>0</v>
      </c>
      <c r="BD622" s="177" cm="1">
        <f t="array" ref="BD622">IFERROR(
   SUM(
      _xlfn._xlws.FILTER(
         Tableau3[Nb Platinage Joint],
         (Tableau3[ITEM]=Tableau210[[#This Row],[NOM]])*
         (Tableau3[Rep.]=Tableau210[[#This Row],[REPERE BUTA]])
      )
   ),
0)</f>
        <v>0</v>
      </c>
      <c r="BE622" s="182">
        <f>IFERROR(VLOOKUP(Tableau210[[#This Row],[OPERATION]],Tableau4[],3,FALSE),"")</f>
        <v>1</v>
      </c>
      <c r="BF622" s="177" cm="1">
        <f t="array" ref="BF622">IFERROR(
   SUM(
      _xlfn._xlws.FILTER(
         Tableau3[Joint Définitif Nb],
         (Tableau3[ITEM]=Tableau210[[#This Row],[NOM]])*
         (Tableau3[Rep.]=Tableau210[[#This Row],[REPERE BUTA]])
      )
   ),
0)</f>
        <v>1</v>
      </c>
      <c r="BG622" s="170" t="s">
        <v>3424</v>
      </c>
      <c r="BH622" s="177" t="str" cm="1">
        <f t="array" ref="BH6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2" s="170" t="s">
        <v>3424</v>
      </c>
      <c r="BK622" s="170" t="s">
        <v>3424</v>
      </c>
      <c r="BL622" s="167" t="s">
        <v>2380</v>
      </c>
      <c r="BM622" s="117"/>
      <c r="BN622" s="117"/>
      <c r="BO622" s="117"/>
      <c r="BP622" s="117"/>
      <c r="BQ622" s="48"/>
      <c r="BR622" s="119"/>
      <c r="BS622" s="48"/>
      <c r="BT622" s="48"/>
      <c r="BU622" s="48"/>
      <c r="BV622" s="48"/>
      <c r="BW622" s="48"/>
      <c r="BX622" s="48"/>
    </row>
    <row r="623" spans="1:76" ht="15.75" hidden="1" x14ac:dyDescent="0.25">
      <c r="A623" s="48" t="str" cm="1">
        <f t="array" ref="A623">_xlfn.XLOOKUP(Tableau210[[#This Row],[NOM]]&amp;Tableau210[[#This Row],[REPERE BUTA]],[6]!Tableau16[POSTE TECHNIQUE]&amp;[6]!Tableau16[Repere ADM],[6]!Tableau16[NUMERO CLIENT])</f>
        <v>S2-SRP003-VM2M</v>
      </c>
      <c r="B623" s="48" t="str" cm="1">
        <f t="array" ref="B623">_xlfn.XLOOKUP(Tableau210[[#This Row],[NOM]]&amp;Tableau210[[#This Row],[REPERE BUTA]],[6]!Tableau16[POSTE TECHNIQUE]&amp;[6]!Tableau16[Repere REF],[6]!Tableau16[NUMERO CLIENT])</f>
        <v>S2-SRP003-VM2M</v>
      </c>
      <c r="C623" s="48" cm="1">
        <f t="array" ref="C623">_xlfn.XLOOKUP(Tableau210[[#This Row],[NOM]]&amp;Tableau210[[#This Row],[Repere Ubleam]],[7]Sheet1!$C$2:$C$2995&amp;[7]Sheet1!$I$2:$I$2995,[7]Sheet1!$A$2:$A$2995)</f>
        <v>1210</v>
      </c>
      <c r="D623" s="48" t="str">
        <f>C623&amp;""</f>
        <v>1210</v>
      </c>
      <c r="E623" s="48" t="s">
        <v>2553</v>
      </c>
      <c r="F623" s="48" t="s">
        <v>2668</v>
      </c>
      <c r="G623" s="176" t="s">
        <v>1899</v>
      </c>
      <c r="H623" s="119" t="s">
        <v>1067</v>
      </c>
      <c r="I623" s="119" t="s">
        <v>91</v>
      </c>
      <c r="J623" s="119" t="s">
        <v>2058</v>
      </c>
      <c r="K623" s="119" t="str">
        <f>_xlfn.XLOOKUP(Tableau210[[#This Row],[NOM]],[8]LUT!$I$5:$I$301,[8]LUT!$N$5:$N$301)</f>
        <v>4 VM</v>
      </c>
      <c r="L623" s="119" t="s">
        <v>926</v>
      </c>
      <c r="M623" s="119" t="s">
        <v>2361</v>
      </c>
      <c r="N623" s="119" t="s">
        <v>2361</v>
      </c>
      <c r="O623" s="119"/>
      <c r="P623" s="119"/>
      <c r="Q623" s="119"/>
      <c r="R623" s="119"/>
      <c r="S623" s="119"/>
      <c r="T623" s="119"/>
      <c r="U623" s="119"/>
      <c r="V623" s="119"/>
      <c r="W623" s="148" t="s">
        <v>2159</v>
      </c>
      <c r="X623" s="207" cm="1">
        <f t="array" ref="X6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2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3" s="148" t="s">
        <v>3424</v>
      </c>
      <c r="AA623" s="207" cm="1">
        <f t="array" ref="AA6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3" s="48"/>
      <c r="AD623" s="117" t="s">
        <v>2196</v>
      </c>
      <c r="AE623" s="119"/>
      <c r="AF623" s="181">
        <f>IFERROR(VLOOKUP(Tableau210[[#This Row],[OPERATION]],Tableau4[],5,FALSE),"")</f>
        <v>0</v>
      </c>
      <c r="AG623" s="178" cm="1">
        <f t="array" ref="AG623">IFERROR(
   SUM(
      _xlfn._xlws.FILTER(
         Tableau3[JP],
         (Tableau3[ITEM]=Tableau210[[#This Row],[NOM]])*
         (Tableau3[Rep.]=Tableau210[[#This Row],[REPERE BUTA]])
      )
   ),
0)</f>
        <v>0</v>
      </c>
      <c r="AH623" s="181">
        <f>IFERROR(VLOOKUP(Tableau210[[#This Row],[OPERATION]],Tableau4[],4,FALSE),"")</f>
        <v>0</v>
      </c>
      <c r="AI623" s="178" cm="1">
        <f t="array" ref="AI623">IFERROR(
   SUM(
      _xlfn._xlws.FILTER(
         Tableau3[BP],
         (Tableau3[ITEM]=Tableau210[[#This Row],[NOM]])*
         (Tableau3[Rep.]=Tableau210[[#This Row],[REPERE BUTA]])
      )
   ),
0)</f>
        <v>0</v>
      </c>
      <c r="AJ623" s="181" t="str">
        <f>IF(Tableau210[[#This Row],[NB JP EMIS]]=1,"1 JP","") &amp; IF(Tableau210[[#This Row],[NB BP EMIS]]=1," 1 BP","")</f>
        <v/>
      </c>
      <c r="AK623" s="178" t="str">
        <f>IF(Tableau210[[#This Row],[NB JP BUTA]]=1,"1 JP","") &amp; IF(Tableau210[[#This Row],[Nb BP BUTA]]=1," 1 BP","") &amp; IF(Tableau210[[#This Row],[Nb BP BUTA]]=2," 2 BP","")</f>
        <v/>
      </c>
      <c r="AL623" s="117" t="s">
        <v>103</v>
      </c>
      <c r="AM623" s="117">
        <f>IFERROR(+VLOOKUP(AY623,Tiges!$G$4:$I$569,3,FALSE),"")</f>
        <v>27</v>
      </c>
      <c r="AN623" s="48"/>
      <c r="AO623" s="170" t="s">
        <v>3424</v>
      </c>
      <c r="AP623" s="177" cm="1">
        <f t="array" ref="AP6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23" s="411" t="s">
        <v>3424</v>
      </c>
      <c r="AR623" s="170" t="s">
        <v>3424</v>
      </c>
      <c r="AS623" s="177" cm="1">
        <f t="array" ref="AS6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23" s="411" t="s">
        <v>3424</v>
      </c>
      <c r="AU623" s="170" t="s">
        <v>3424</v>
      </c>
      <c r="AV623" s="177" t="str" cm="1">
        <f t="array" ref="AV6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3" s="117"/>
      <c r="AY623" s="117" cm="1">
        <f t="array" ref="AY623">IFERROR(_xlfn.XLOOKUP(Tableau210[[#This Row],[DN DONNEES BUTA ]]&amp;Tableau210[[#This Row],[PN DONNEES BUTA]],Tiges!$B$4:$B$79&amp;Tiges!$C$4:$C$79,Tiges!$G$4:$G$79),"")</f>
        <v>16</v>
      </c>
      <c r="AZ623" s="117"/>
      <c r="BA623" s="117" cm="1">
        <f t="array" ref="BA623">IFERROR(_xlfn.XLOOKUP(Tableau210[[#This Row],[DN DONNEES BUTA ]]&amp;Tableau210[[#This Row],[PN DONNEES BUTA]],Tiges!$B$4:$B$79&amp;Tiges!$C$4:$C$79,Tiges!$H$4:$H$79),"")</f>
        <v>80</v>
      </c>
      <c r="BB623" s="117"/>
      <c r="BC623" s="182">
        <f>IFERROR(VLOOKUP(Tableau210[[#This Row],[OPERATION]],Tableau4[],2,FALSE),"")</f>
        <v>0</v>
      </c>
      <c r="BD623" s="177" cm="1">
        <f t="array" ref="BD623">IFERROR(
   SUM(
      _xlfn._xlws.FILTER(
         Tableau3[Nb Platinage Joint],
         (Tableau3[ITEM]=Tableau210[[#This Row],[NOM]])*
         (Tableau3[Rep.]=Tableau210[[#This Row],[REPERE BUTA]])
      )
   ),
0)</f>
        <v>0</v>
      </c>
      <c r="BE623" s="182">
        <f>IFERROR(VLOOKUP(Tableau210[[#This Row],[OPERATION]],Tableau4[],3,FALSE),"")</f>
        <v>1</v>
      </c>
      <c r="BF623" s="177" cm="1">
        <f t="array" ref="BF623">IFERROR(
   SUM(
      _xlfn._xlws.FILTER(
         Tableau3[Joint Définitif Nb],
         (Tableau3[ITEM]=Tableau210[[#This Row],[NOM]])*
         (Tableau3[Rep.]=Tableau210[[#This Row],[REPERE BUTA]])
      )
   ),
0)</f>
        <v>1</v>
      </c>
      <c r="BG623" s="170" t="s">
        <v>3424</v>
      </c>
      <c r="BH623" s="177" t="str" cm="1">
        <f t="array" ref="BH6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3" s="170" t="s">
        <v>3424</v>
      </c>
      <c r="BK623" s="170" t="s">
        <v>3424</v>
      </c>
      <c r="BL623" s="167" t="s">
        <v>2380</v>
      </c>
      <c r="BM623" s="117"/>
      <c r="BN623" s="117"/>
      <c r="BO623" s="117"/>
      <c r="BP623" s="117"/>
      <c r="BQ623" s="48"/>
      <c r="BR623" s="119"/>
      <c r="BS623" s="48"/>
      <c r="BT623" s="48"/>
      <c r="BU623" s="48"/>
      <c r="BV623" s="48"/>
      <c r="BW623" s="48"/>
      <c r="BX623" s="48"/>
    </row>
    <row r="624" spans="1:76" ht="15.75" hidden="1" x14ac:dyDescent="0.25">
      <c r="A624" s="48" t="str" cm="1">
        <f t="array" ref="A624">_xlfn.XLOOKUP(Tableau210[[#This Row],[NOM]]&amp;Tableau210[[#This Row],[REPERE BUTA]],[6]!Tableau16[POSTE TECHNIQUE]&amp;[6]!Tableau16[Repere ADM],[6]!Tableau16[NUMERO CLIENT])</f>
        <v>S2-SRP004-VMD</v>
      </c>
      <c r="B624" s="48" t="str" cm="1">
        <f t="array" ref="B624">_xlfn.XLOOKUP(Tableau210[[#This Row],[NOM]]&amp;Tableau210[[#This Row],[REPERE BUTA]],[6]!Tableau16[POSTE TECHNIQUE]&amp;[6]!Tableau16[Repere REF],[6]!Tableau16[NUMERO CLIENT])</f>
        <v>S2-SRP004-VMD</v>
      </c>
      <c r="C624" s="48" cm="1">
        <f t="array" ref="C624">_xlfn.XLOOKUP(Tableau210[[#This Row],[NOM]]&amp;Tableau210[[#This Row],[Repere Ubleam]],[7]Sheet1!$C$2:$C$2995&amp;[7]Sheet1!$I$2:$I$2995,[7]Sheet1!$A$2:$A$2995)</f>
        <v>1211</v>
      </c>
      <c r="D624" s="48" t="str">
        <f>C624&amp;""</f>
        <v>1211</v>
      </c>
      <c r="E624" s="48" t="s">
        <v>2553</v>
      </c>
      <c r="F624" s="48" t="s">
        <v>2657</v>
      </c>
      <c r="G624" s="176" t="s">
        <v>1901</v>
      </c>
      <c r="H624" s="119" t="s">
        <v>1067</v>
      </c>
      <c r="I624" s="119" t="s">
        <v>91</v>
      </c>
      <c r="J624" s="119" t="s">
        <v>2058</v>
      </c>
      <c r="K624" s="119" t="str">
        <f>_xlfn.XLOOKUP(Tableau210[[#This Row],[NOM]],[8]LUT!$I$5:$I$301,[8]LUT!$N$5:$N$301)</f>
        <v>4 VM</v>
      </c>
      <c r="L624" s="119" t="s">
        <v>70</v>
      </c>
      <c r="M624" s="119" t="s">
        <v>1227</v>
      </c>
      <c r="N624" s="119" t="s">
        <v>1227</v>
      </c>
      <c r="O624" s="119"/>
      <c r="P624" s="119"/>
      <c r="Q624" s="119"/>
      <c r="R624" s="119"/>
      <c r="S624" s="119"/>
      <c r="T624" s="119"/>
      <c r="U624" s="119"/>
      <c r="V624" s="119"/>
      <c r="W624" s="148" t="s">
        <v>2159</v>
      </c>
      <c r="X624" s="207" cm="1">
        <f t="array" ref="X6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2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4" s="148" t="s">
        <v>3424</v>
      </c>
      <c r="AA624" s="207" cm="1">
        <f t="array" ref="AA6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4" s="48"/>
      <c r="AD624" s="117" t="s">
        <v>2196</v>
      </c>
      <c r="AE624" s="119"/>
      <c r="AF624" s="181">
        <f>IFERROR(VLOOKUP(Tableau210[[#This Row],[OPERATION]],Tableau4[],5,FALSE),"")</f>
        <v>0</v>
      </c>
      <c r="AG624" s="178" cm="1">
        <f t="array" ref="AG624">IFERROR(
   SUM(
      _xlfn._xlws.FILTER(
         Tableau3[JP],
         (Tableau3[ITEM]=Tableau210[[#This Row],[NOM]])*
         (Tableau3[Rep.]=Tableau210[[#This Row],[REPERE BUTA]])
      )
   ),
0)</f>
        <v>0</v>
      </c>
      <c r="AH624" s="181">
        <f>IFERROR(VLOOKUP(Tableau210[[#This Row],[OPERATION]],Tableau4[],4,FALSE),"")</f>
        <v>0</v>
      </c>
      <c r="AI624" s="178" cm="1">
        <f t="array" ref="AI624">IFERROR(
   SUM(
      _xlfn._xlws.FILTER(
         Tableau3[BP],
         (Tableau3[ITEM]=Tableau210[[#This Row],[NOM]])*
         (Tableau3[Rep.]=Tableau210[[#This Row],[REPERE BUTA]])
      )
   ),
0)</f>
        <v>0</v>
      </c>
      <c r="AJ624" s="181" t="str">
        <f>IF(Tableau210[[#This Row],[NB JP EMIS]]=1,"1 JP","") &amp; IF(Tableau210[[#This Row],[NB BP EMIS]]=1," 1 BP","")</f>
        <v/>
      </c>
      <c r="AK624" s="178" t="str">
        <f>IF(Tableau210[[#This Row],[NB JP BUTA]]=1,"1 JP","") &amp; IF(Tableau210[[#This Row],[Nb BP BUTA]]=1," 1 BP","") &amp; IF(Tableau210[[#This Row],[Nb BP BUTA]]=2," 2 BP","")</f>
        <v/>
      </c>
      <c r="AL624" s="117" t="s">
        <v>103</v>
      </c>
      <c r="AM624" s="117">
        <f>IFERROR(+VLOOKUP(AY624,Tiges!$G$4:$I$569,3,FALSE),"")</f>
        <v>32</v>
      </c>
      <c r="AN624" s="48"/>
      <c r="AO624" s="170" t="s">
        <v>3424</v>
      </c>
      <c r="AP624" s="177" cm="1">
        <f t="array" ref="AP6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24" s="170" t="s">
        <v>3424</v>
      </c>
      <c r="AS624" s="177" t="str" cm="1">
        <f t="array" ref="AS6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24" s="170" t="s">
        <v>3424</v>
      </c>
      <c r="AV624" s="177" t="str" cm="1">
        <f t="array" ref="AV6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4" s="117"/>
      <c r="AY624" s="117" cm="1">
        <f t="array" ref="AY624">IFERROR(_xlfn.XLOOKUP(Tableau210[[#This Row],[DN DONNEES BUTA ]]&amp;Tableau210[[#This Row],[PN DONNEES BUTA]],Tiges!$B$4:$B$79&amp;Tiges!$C$4:$C$79,Tiges!$G$4:$G$79),"")</f>
        <v>20</v>
      </c>
      <c r="AZ624" s="117"/>
      <c r="BA624" s="117" cm="1">
        <f t="array" ref="BA624">IFERROR(_xlfn.XLOOKUP(Tableau210[[#This Row],[DN DONNEES BUTA ]]&amp;Tableau210[[#This Row],[PN DONNEES BUTA]],Tiges!$B$4:$B$79&amp;Tiges!$C$4:$C$79,Tiges!$H$4:$H$79),"")</f>
        <v>100</v>
      </c>
      <c r="BB624" s="117"/>
      <c r="BC624" s="182">
        <f>IFERROR(VLOOKUP(Tableau210[[#This Row],[OPERATION]],Tableau4[],2,FALSE),"")</f>
        <v>0</v>
      </c>
      <c r="BD624" s="177" cm="1">
        <f t="array" ref="BD624">IFERROR(
   SUM(
      _xlfn._xlws.FILTER(
         Tableau3[Nb Platinage Joint],
         (Tableau3[ITEM]=Tableau210[[#This Row],[NOM]])*
         (Tableau3[Rep.]=Tableau210[[#This Row],[REPERE BUTA]])
      )
   ),
0)</f>
        <v>0</v>
      </c>
      <c r="BE624" s="182">
        <f>IFERROR(VLOOKUP(Tableau210[[#This Row],[OPERATION]],Tableau4[],3,FALSE),"")</f>
        <v>1</v>
      </c>
      <c r="BF624" s="177" cm="1">
        <f t="array" ref="BF624">IFERROR(
   SUM(
      _xlfn._xlws.FILTER(
         Tableau3[Joint Définitif Nb],
         (Tableau3[ITEM]=Tableau210[[#This Row],[NOM]])*
         (Tableau3[Rep.]=Tableau210[[#This Row],[REPERE BUTA]])
      )
   ),
0)</f>
        <v>1</v>
      </c>
      <c r="BG624" s="170" t="s">
        <v>3424</v>
      </c>
      <c r="BH624" s="177" t="str" cm="1">
        <f t="array" ref="BH6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4" s="170" t="s">
        <v>3424</v>
      </c>
      <c r="BK624" s="170" t="s">
        <v>3424</v>
      </c>
      <c r="BL624" s="167" t="s">
        <v>2380</v>
      </c>
      <c r="BM624" s="117"/>
      <c r="BN624" s="117"/>
      <c r="BO624" s="117"/>
      <c r="BP624" s="117"/>
      <c r="BQ624" s="48"/>
      <c r="BR624" s="119"/>
      <c r="BS624" s="48"/>
      <c r="BT624" s="48"/>
      <c r="BU624" s="48"/>
      <c r="BV624" s="48"/>
      <c r="BW624" s="48"/>
      <c r="BX624" s="48"/>
    </row>
    <row r="625" spans="1:76" ht="15.75" hidden="1" x14ac:dyDescent="0.25">
      <c r="A625" s="48" t="str" cm="1">
        <f t="array" ref="A625">_xlfn.XLOOKUP(Tableau210[[#This Row],[NOM]]&amp;Tableau210[[#This Row],[REPERE BUTA]],[6]!Tableau16[POSTE TECHNIQUE]&amp;[6]!Tableau16[Repere ADM],[6]!Tableau16[NUMERO CLIENT])</f>
        <v>S2-SRP004-VMD</v>
      </c>
      <c r="B625" s="48" t="str" cm="1">
        <f t="array" ref="B625">_xlfn.XLOOKUP(Tableau210[[#This Row],[NOM]]&amp;Tableau210[[#This Row],[REPERE BUTA]],[6]!Tableau16[POSTE TECHNIQUE]&amp;[6]!Tableau16[Repere REF],[6]!Tableau16[NUMERO CLIENT])</f>
        <v>S2-SRP004-VMD</v>
      </c>
      <c r="C625" s="48" cm="1">
        <f t="array" ref="C625">_xlfn.XLOOKUP(Tableau210[[#This Row],[NOM]]&amp;Tableau210[[#This Row],[Repere Ubleam]],[7]Sheet1!$C$2:$C$2995&amp;[7]Sheet1!$I$2:$I$2995,[7]Sheet1!$A$2:$A$2995)</f>
        <v>1212</v>
      </c>
      <c r="D625" s="48" t="str">
        <f>C625&amp;""</f>
        <v>1212</v>
      </c>
      <c r="E625" s="48" t="s">
        <v>2553</v>
      </c>
      <c r="F625" s="48" t="s">
        <v>2657</v>
      </c>
      <c r="G625" s="176" t="s">
        <v>1901</v>
      </c>
      <c r="H625" s="119" t="s">
        <v>1067</v>
      </c>
      <c r="I625" s="119" t="s">
        <v>91</v>
      </c>
      <c r="J625" s="119" t="s">
        <v>2058</v>
      </c>
      <c r="K625" s="119" t="str">
        <f>_xlfn.XLOOKUP(Tableau210[[#This Row],[NOM]],[8]LUT!$I$5:$I$301,[8]LUT!$N$5:$N$301)</f>
        <v>4 VM</v>
      </c>
      <c r="L625" s="119" t="s">
        <v>70</v>
      </c>
      <c r="M625" s="119" t="s">
        <v>1233</v>
      </c>
      <c r="N625" s="119" t="s">
        <v>1233</v>
      </c>
      <c r="O625" s="119"/>
      <c r="P625" s="119"/>
      <c r="Q625" s="119"/>
      <c r="R625" s="119"/>
      <c r="S625" s="119"/>
      <c r="T625" s="119"/>
      <c r="U625" s="119"/>
      <c r="V625" s="119"/>
      <c r="W625" s="148" t="s">
        <v>2159</v>
      </c>
      <c r="X625" s="207" cm="1">
        <f t="array" ref="X6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2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5" s="148" t="s">
        <v>3424</v>
      </c>
      <c r="AA625" s="207" cm="1">
        <f t="array" ref="AA6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5" s="48"/>
      <c r="AD625" s="117" t="s">
        <v>2196</v>
      </c>
      <c r="AE625" s="119"/>
      <c r="AF625" s="181">
        <f>IFERROR(VLOOKUP(Tableau210[[#This Row],[OPERATION]],Tableau4[],5,FALSE),"")</f>
        <v>0</v>
      </c>
      <c r="AG625" s="178" cm="1">
        <f t="array" ref="AG625">IFERROR(
   SUM(
      _xlfn._xlws.FILTER(
         Tableau3[JP],
         (Tableau3[ITEM]=Tableau210[[#This Row],[NOM]])*
         (Tableau3[Rep.]=Tableau210[[#This Row],[REPERE BUTA]])
      )
   ),
0)</f>
        <v>0</v>
      </c>
      <c r="AH625" s="181">
        <f>IFERROR(VLOOKUP(Tableau210[[#This Row],[OPERATION]],Tableau4[],4,FALSE),"")</f>
        <v>0</v>
      </c>
      <c r="AI625" s="178" cm="1">
        <f t="array" ref="AI625">IFERROR(
   SUM(
      _xlfn._xlws.FILTER(
         Tableau3[BP],
         (Tableau3[ITEM]=Tableau210[[#This Row],[NOM]])*
         (Tableau3[Rep.]=Tableau210[[#This Row],[REPERE BUTA]])
      )
   ),
0)</f>
        <v>0</v>
      </c>
      <c r="AJ625" s="181" t="str">
        <f>IF(Tableau210[[#This Row],[NB JP EMIS]]=1,"1 JP","") &amp; IF(Tableau210[[#This Row],[NB BP EMIS]]=1," 1 BP","")</f>
        <v/>
      </c>
      <c r="AK625" s="178" t="str">
        <f>IF(Tableau210[[#This Row],[NB JP BUTA]]=1,"1 JP","") &amp; IF(Tableau210[[#This Row],[Nb BP BUTA]]=1," 1 BP","") &amp; IF(Tableau210[[#This Row],[Nb BP BUTA]]=2," 2 BP","")</f>
        <v/>
      </c>
      <c r="AL625" s="117" t="s">
        <v>103</v>
      </c>
      <c r="AM625" s="117">
        <f>IFERROR(+VLOOKUP(AY625,Tiges!$G$4:$I$569,3,FALSE),"")</f>
        <v>32</v>
      </c>
      <c r="AN625" s="48"/>
      <c r="AO625" s="170" t="s">
        <v>3424</v>
      </c>
      <c r="AP625" s="177" cm="1">
        <f t="array" ref="AP6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25" s="170" t="s">
        <v>3424</v>
      </c>
      <c r="AS625" s="177" t="str" cm="1">
        <f t="array" ref="AS6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25" s="170" t="s">
        <v>3424</v>
      </c>
      <c r="AV625" s="177" t="str" cm="1">
        <f t="array" ref="AV6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5" s="117"/>
      <c r="AY625" s="117" cm="1">
        <f t="array" ref="AY625">IFERROR(_xlfn.XLOOKUP(Tableau210[[#This Row],[DN DONNEES BUTA ]]&amp;Tableau210[[#This Row],[PN DONNEES BUTA]],Tiges!$B$4:$B$79&amp;Tiges!$C$4:$C$79,Tiges!$G$4:$G$79),"")</f>
        <v>20</v>
      </c>
      <c r="AZ625" s="117"/>
      <c r="BA625" s="117" cm="1">
        <f t="array" ref="BA625">IFERROR(_xlfn.XLOOKUP(Tableau210[[#This Row],[DN DONNEES BUTA ]]&amp;Tableau210[[#This Row],[PN DONNEES BUTA]],Tiges!$B$4:$B$79&amp;Tiges!$C$4:$C$79,Tiges!$H$4:$H$79),"")</f>
        <v>100</v>
      </c>
      <c r="BB625" s="117"/>
      <c r="BC625" s="182">
        <f>IFERROR(VLOOKUP(Tableau210[[#This Row],[OPERATION]],Tableau4[],2,FALSE),"")</f>
        <v>0</v>
      </c>
      <c r="BD625" s="177" cm="1">
        <f t="array" ref="BD625">IFERROR(
   SUM(
      _xlfn._xlws.FILTER(
         Tableau3[Nb Platinage Joint],
         (Tableau3[ITEM]=Tableau210[[#This Row],[NOM]])*
         (Tableau3[Rep.]=Tableau210[[#This Row],[REPERE BUTA]])
      )
   ),
0)</f>
        <v>0</v>
      </c>
      <c r="BE625" s="182">
        <f>IFERROR(VLOOKUP(Tableau210[[#This Row],[OPERATION]],Tableau4[],3,FALSE),"")</f>
        <v>1</v>
      </c>
      <c r="BF625" s="177" cm="1">
        <f t="array" ref="BF625">IFERROR(
   SUM(
      _xlfn._xlws.FILTER(
         Tableau3[Joint Définitif Nb],
         (Tableau3[ITEM]=Tableau210[[#This Row],[NOM]])*
         (Tableau3[Rep.]=Tableau210[[#This Row],[REPERE BUTA]])
      )
   ),
0)</f>
        <v>1</v>
      </c>
      <c r="BG625" s="170" t="s">
        <v>3424</v>
      </c>
      <c r="BH625" s="177" t="str" cm="1">
        <f t="array" ref="BH6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5" s="170" t="s">
        <v>3424</v>
      </c>
      <c r="BK625" s="170" t="s">
        <v>3424</v>
      </c>
      <c r="BL625" s="167" t="s">
        <v>2380</v>
      </c>
      <c r="BM625" s="117"/>
      <c r="BN625" s="117"/>
      <c r="BO625" s="117"/>
      <c r="BP625" s="117"/>
      <c r="BQ625" s="48"/>
      <c r="BR625" s="119"/>
      <c r="BS625" s="48"/>
      <c r="BT625" s="48"/>
      <c r="BU625" s="48"/>
      <c r="BV625" s="48"/>
      <c r="BW625" s="48"/>
      <c r="BX625" s="48"/>
    </row>
    <row r="626" spans="1:76" ht="15.75" hidden="1" x14ac:dyDescent="0.25">
      <c r="A626" s="48" t="str" cm="1">
        <f t="array" ref="A626">_xlfn.XLOOKUP(Tableau210[[#This Row],[NOM]]&amp;Tableau210[[#This Row],[REPERE BUTA]],[6]!Tableau16[POSTE TECHNIQUE]&amp;[6]!Tableau16[Repere ADM],[6]!Tableau16[NUMERO CLIENT])</f>
        <v>S2-SRP004-VME</v>
      </c>
      <c r="B626" s="48" t="str" cm="1">
        <f t="array" ref="B626">_xlfn.XLOOKUP(Tableau210[[#This Row],[NOM]]&amp;Tableau210[[#This Row],[REPERE BUTA]],[6]!Tableau16[POSTE TECHNIQUE]&amp;[6]!Tableau16[Repere REF],[6]!Tableau16[NUMERO CLIENT])</f>
        <v>S2-SRP004-VME</v>
      </c>
      <c r="C626" s="48" cm="1">
        <f t="array" ref="C626">_xlfn.XLOOKUP(Tableau210[[#This Row],[NOM]]&amp;Tableau210[[#This Row],[Repere Ubleam]],[7]Sheet1!$C$2:$C$2995&amp;[7]Sheet1!$I$2:$I$2995,[7]Sheet1!$A$2:$A$2995)</f>
        <v>1213</v>
      </c>
      <c r="D626" s="48" t="str">
        <f>C626&amp;""</f>
        <v>1213</v>
      </c>
      <c r="E626" s="48" t="s">
        <v>2553</v>
      </c>
      <c r="F626" s="48" t="s">
        <v>2653</v>
      </c>
      <c r="G626" s="176" t="s">
        <v>1901</v>
      </c>
      <c r="H626" s="119" t="s">
        <v>1067</v>
      </c>
      <c r="I626" s="119" t="s">
        <v>91</v>
      </c>
      <c r="J626" s="119" t="s">
        <v>2058</v>
      </c>
      <c r="K626" s="119" t="str">
        <f>_xlfn.XLOOKUP(Tableau210[[#This Row],[NOM]],[8]LUT!$I$5:$I$301,[8]LUT!$N$5:$N$301)</f>
        <v>4 VM</v>
      </c>
      <c r="L626" s="119" t="s">
        <v>76</v>
      </c>
      <c r="M626" s="119" t="s">
        <v>1247</v>
      </c>
      <c r="N626" s="119" t="s">
        <v>1247</v>
      </c>
      <c r="O626" s="119"/>
      <c r="P626" s="119"/>
      <c r="Q626" s="119"/>
      <c r="R626" s="119"/>
      <c r="S626" s="119"/>
      <c r="T626" s="119"/>
      <c r="U626" s="119"/>
      <c r="V626" s="119"/>
      <c r="W626" s="148" t="s">
        <v>2159</v>
      </c>
      <c r="X626" s="207" cm="1">
        <f t="array" ref="X6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2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6" s="148" t="s">
        <v>3424</v>
      </c>
      <c r="AA626" s="207" cm="1">
        <f t="array" ref="AA6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6" s="48"/>
      <c r="AD626" s="117" t="s">
        <v>2196</v>
      </c>
      <c r="AE626" s="119"/>
      <c r="AF626" s="181">
        <f>IFERROR(VLOOKUP(Tableau210[[#This Row],[OPERATION]],Tableau4[],5,FALSE),"")</f>
        <v>0</v>
      </c>
      <c r="AG626" s="178" cm="1">
        <f t="array" ref="AG626">IFERROR(
   SUM(
      _xlfn._xlws.FILTER(
         Tableau3[JP],
         (Tableau3[ITEM]=Tableau210[[#This Row],[NOM]])*
         (Tableau3[Rep.]=Tableau210[[#This Row],[REPERE BUTA]])
      )
   ),
0)</f>
        <v>0</v>
      </c>
      <c r="AH626" s="181">
        <f>IFERROR(VLOOKUP(Tableau210[[#This Row],[OPERATION]],Tableau4[],4,FALSE),"")</f>
        <v>0</v>
      </c>
      <c r="AI626" s="178" cm="1">
        <f t="array" ref="AI626">IFERROR(
   SUM(
      _xlfn._xlws.FILTER(
         Tableau3[BP],
         (Tableau3[ITEM]=Tableau210[[#This Row],[NOM]])*
         (Tableau3[Rep.]=Tableau210[[#This Row],[REPERE BUTA]])
      )
   ),
0)</f>
        <v>0</v>
      </c>
      <c r="AJ626" s="181" t="str">
        <f>IF(Tableau210[[#This Row],[NB JP EMIS]]=1,"1 JP","") &amp; IF(Tableau210[[#This Row],[NB BP EMIS]]=1," 1 BP","")</f>
        <v/>
      </c>
      <c r="AK626" s="178" t="str">
        <f>IF(Tableau210[[#This Row],[NB JP BUTA]]=1,"1 JP","") &amp; IF(Tableau210[[#This Row],[Nb BP BUTA]]=1," 1 BP","") &amp; IF(Tableau210[[#This Row],[Nb BP BUTA]]=2," 2 BP","")</f>
        <v/>
      </c>
      <c r="AL626" s="117" t="s">
        <v>103</v>
      </c>
      <c r="AM626" s="117">
        <f>IFERROR(+VLOOKUP(AY626,Tiges!$G$4:$I$569,3,FALSE),"")</f>
        <v>32</v>
      </c>
      <c r="AN626" s="48"/>
      <c r="AO626" s="170" t="s">
        <v>3424</v>
      </c>
      <c r="AP626" s="177" cm="1">
        <f t="array" ref="AP6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26" s="170" t="s">
        <v>3424</v>
      </c>
      <c r="AS626" s="177" t="str" cm="1">
        <f t="array" ref="AS6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26" s="170" t="s">
        <v>3424</v>
      </c>
      <c r="AV626" s="177" t="str" cm="1">
        <f t="array" ref="AV6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6" s="117"/>
      <c r="AY626" s="117" cm="1">
        <f t="array" ref="AY626">IFERROR(_xlfn.XLOOKUP(Tableau210[[#This Row],[DN DONNEES BUTA ]]&amp;Tableau210[[#This Row],[PN DONNEES BUTA]],Tiges!$B$4:$B$79&amp;Tiges!$C$4:$C$79,Tiges!$G$4:$G$79),"")</f>
        <v>20</v>
      </c>
      <c r="AZ626" s="117"/>
      <c r="BA626" s="117" cm="1">
        <f t="array" ref="BA626">IFERROR(_xlfn.XLOOKUP(Tableau210[[#This Row],[DN DONNEES BUTA ]]&amp;Tableau210[[#This Row],[PN DONNEES BUTA]],Tiges!$B$4:$B$79&amp;Tiges!$C$4:$C$79,Tiges!$H$4:$H$79),"")</f>
        <v>100</v>
      </c>
      <c r="BB626" s="117"/>
      <c r="BC626" s="182">
        <f>IFERROR(VLOOKUP(Tableau210[[#This Row],[OPERATION]],Tableau4[],2,FALSE),"")</f>
        <v>0</v>
      </c>
      <c r="BD626" s="177" cm="1">
        <f t="array" ref="BD626">IFERROR(
   SUM(
      _xlfn._xlws.FILTER(
         Tableau3[Nb Platinage Joint],
         (Tableau3[ITEM]=Tableau210[[#This Row],[NOM]])*
         (Tableau3[Rep.]=Tableau210[[#This Row],[REPERE BUTA]])
      )
   ),
0)</f>
        <v>0</v>
      </c>
      <c r="BE626" s="182">
        <f>IFERROR(VLOOKUP(Tableau210[[#This Row],[OPERATION]],Tableau4[],3,FALSE),"")</f>
        <v>1</v>
      </c>
      <c r="BF626" s="177" cm="1">
        <f t="array" ref="BF626">IFERROR(
   SUM(
      _xlfn._xlws.FILTER(
         Tableau3[Joint Définitif Nb],
         (Tableau3[ITEM]=Tableau210[[#This Row],[NOM]])*
         (Tableau3[Rep.]=Tableau210[[#This Row],[REPERE BUTA]])
      )
   ),
0)</f>
        <v>1</v>
      </c>
      <c r="BG626" s="170" t="s">
        <v>3424</v>
      </c>
      <c r="BH626" s="177" t="str" cm="1">
        <f t="array" ref="BH6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6" s="170" t="s">
        <v>3424</v>
      </c>
      <c r="BK626" s="170" t="s">
        <v>3424</v>
      </c>
      <c r="BL626" s="167" t="s">
        <v>2380</v>
      </c>
      <c r="BM626" s="117"/>
      <c r="BN626" s="117"/>
      <c r="BO626" s="117"/>
      <c r="BP626" s="117"/>
      <c r="BQ626" s="48"/>
      <c r="BR626" s="119"/>
      <c r="BS626" s="48"/>
      <c r="BT626" s="48"/>
      <c r="BU626" s="48"/>
      <c r="BV626" s="48"/>
      <c r="BW626" s="48"/>
      <c r="BX626" s="48"/>
    </row>
    <row r="627" spans="1:76" ht="15.75" hidden="1" x14ac:dyDescent="0.25">
      <c r="A627" s="48" t="str" cm="1">
        <f t="array" ref="A627">_xlfn.XLOOKUP(Tableau210[[#This Row],[NOM]]&amp;Tableau210[[#This Row],[REPERE BUTA]],[6]!Tableau16[POSTE TECHNIQUE]&amp;[6]!Tableau16[Repere ADM],[6]!Tableau16[NUMERO CLIENT])</f>
        <v>S2-SRP004-VME</v>
      </c>
      <c r="B627" s="48" t="str" cm="1">
        <f t="array" ref="B627">_xlfn.XLOOKUP(Tableau210[[#This Row],[NOM]]&amp;Tableau210[[#This Row],[REPERE BUTA]],[6]!Tableau16[POSTE TECHNIQUE]&amp;[6]!Tableau16[Repere REF],[6]!Tableau16[NUMERO CLIENT])</f>
        <v>S2-SRP004-VME</v>
      </c>
      <c r="C627" s="48" cm="1">
        <f t="array" ref="C627">_xlfn.XLOOKUP(Tableau210[[#This Row],[NOM]]&amp;Tableau210[[#This Row],[Repere Ubleam]],[7]Sheet1!$C$2:$C$2995&amp;[7]Sheet1!$I$2:$I$2995,[7]Sheet1!$A$2:$A$2995)</f>
        <v>1214</v>
      </c>
      <c r="D627" s="48" t="str">
        <f>C627&amp;""</f>
        <v>1214</v>
      </c>
      <c r="E627" s="48" t="s">
        <v>2553</v>
      </c>
      <c r="F627" s="48" t="s">
        <v>2653</v>
      </c>
      <c r="G627" s="176" t="s">
        <v>1901</v>
      </c>
      <c r="H627" s="119" t="s">
        <v>1067</v>
      </c>
      <c r="I627" s="119" t="s">
        <v>91</v>
      </c>
      <c r="J627" s="119" t="s">
        <v>2058</v>
      </c>
      <c r="K627" s="119" t="str">
        <f>_xlfn.XLOOKUP(Tableau210[[#This Row],[NOM]],[8]LUT!$I$5:$I$301,[8]LUT!$N$5:$N$301)</f>
        <v>4 VM</v>
      </c>
      <c r="L627" s="119" t="s">
        <v>76</v>
      </c>
      <c r="M627" s="119" t="s">
        <v>1364</v>
      </c>
      <c r="N627" s="119" t="s">
        <v>1364</v>
      </c>
      <c r="O627" s="119"/>
      <c r="P627" s="119"/>
      <c r="Q627" s="119"/>
      <c r="R627" s="119"/>
      <c r="S627" s="119"/>
      <c r="T627" s="119"/>
      <c r="U627" s="119"/>
      <c r="V627" s="119"/>
      <c r="W627" s="148" t="s">
        <v>2159</v>
      </c>
      <c r="X627" s="207" cm="1">
        <f t="array" ref="X6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2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7" s="148" t="s">
        <v>3424</v>
      </c>
      <c r="AA627" s="207" cm="1">
        <f t="array" ref="AA6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7" s="48"/>
      <c r="AD627" s="117" t="s">
        <v>2196</v>
      </c>
      <c r="AE627" s="119"/>
      <c r="AF627" s="181">
        <f>IFERROR(VLOOKUP(Tableau210[[#This Row],[OPERATION]],Tableau4[],5,FALSE),"")</f>
        <v>0</v>
      </c>
      <c r="AG627" s="178" cm="1">
        <f t="array" ref="AG627">IFERROR(
   SUM(
      _xlfn._xlws.FILTER(
         Tableau3[JP],
         (Tableau3[ITEM]=Tableau210[[#This Row],[NOM]])*
         (Tableau3[Rep.]=Tableau210[[#This Row],[REPERE BUTA]])
      )
   ),
0)</f>
        <v>0</v>
      </c>
      <c r="AH627" s="181">
        <f>IFERROR(VLOOKUP(Tableau210[[#This Row],[OPERATION]],Tableau4[],4,FALSE),"")</f>
        <v>0</v>
      </c>
      <c r="AI627" s="178" cm="1">
        <f t="array" ref="AI627">IFERROR(
   SUM(
      _xlfn._xlws.FILTER(
         Tableau3[BP],
         (Tableau3[ITEM]=Tableau210[[#This Row],[NOM]])*
         (Tableau3[Rep.]=Tableau210[[#This Row],[REPERE BUTA]])
      )
   ),
0)</f>
        <v>0</v>
      </c>
      <c r="AJ627" s="181" t="str">
        <f>IF(Tableau210[[#This Row],[NB JP EMIS]]=1,"1 JP","") &amp; IF(Tableau210[[#This Row],[NB BP EMIS]]=1," 1 BP","")</f>
        <v/>
      </c>
      <c r="AK627" s="178" t="str">
        <f>IF(Tableau210[[#This Row],[NB JP BUTA]]=1,"1 JP","") &amp; IF(Tableau210[[#This Row],[Nb BP BUTA]]=1," 1 BP","") &amp; IF(Tableau210[[#This Row],[Nb BP BUTA]]=2," 2 BP","")</f>
        <v/>
      </c>
      <c r="AL627" s="117" t="s">
        <v>103</v>
      </c>
      <c r="AM627" s="117">
        <f>IFERROR(+VLOOKUP(AY627,Tiges!$G$4:$I$569,3,FALSE),"")</f>
        <v>32</v>
      </c>
      <c r="AN627" s="48"/>
      <c r="AO627" s="170" t="s">
        <v>3424</v>
      </c>
      <c r="AP627" s="177" cm="1">
        <f t="array" ref="AP6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27" s="170" t="s">
        <v>3424</v>
      </c>
      <c r="AS627" s="177" t="str" cm="1">
        <f t="array" ref="AS6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27" s="170" t="s">
        <v>3424</v>
      </c>
      <c r="AV627" s="177" t="str" cm="1">
        <f t="array" ref="AV6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7" s="117"/>
      <c r="AY627" s="117" cm="1">
        <f t="array" ref="AY627">IFERROR(_xlfn.XLOOKUP(Tableau210[[#This Row],[DN DONNEES BUTA ]]&amp;Tableau210[[#This Row],[PN DONNEES BUTA]],Tiges!$B$4:$B$79&amp;Tiges!$C$4:$C$79,Tiges!$G$4:$G$79),"")</f>
        <v>20</v>
      </c>
      <c r="AZ627" s="117"/>
      <c r="BA627" s="117" cm="1">
        <f t="array" ref="BA627">IFERROR(_xlfn.XLOOKUP(Tableau210[[#This Row],[DN DONNEES BUTA ]]&amp;Tableau210[[#This Row],[PN DONNEES BUTA]],Tiges!$B$4:$B$79&amp;Tiges!$C$4:$C$79,Tiges!$H$4:$H$79),"")</f>
        <v>100</v>
      </c>
      <c r="BB627" s="117"/>
      <c r="BC627" s="182">
        <f>IFERROR(VLOOKUP(Tableau210[[#This Row],[OPERATION]],Tableau4[],2,FALSE),"")</f>
        <v>0</v>
      </c>
      <c r="BD627" s="177" cm="1">
        <f t="array" ref="BD627">IFERROR(
   SUM(
      _xlfn._xlws.FILTER(
         Tableau3[Nb Platinage Joint],
         (Tableau3[ITEM]=Tableau210[[#This Row],[NOM]])*
         (Tableau3[Rep.]=Tableau210[[#This Row],[REPERE BUTA]])
      )
   ),
0)</f>
        <v>0</v>
      </c>
      <c r="BE627" s="182">
        <f>IFERROR(VLOOKUP(Tableau210[[#This Row],[OPERATION]],Tableau4[],3,FALSE),"")</f>
        <v>1</v>
      </c>
      <c r="BF627" s="177" cm="1">
        <f t="array" ref="BF627">IFERROR(
   SUM(
      _xlfn._xlws.FILTER(
         Tableau3[Joint Définitif Nb],
         (Tableau3[ITEM]=Tableau210[[#This Row],[NOM]])*
         (Tableau3[Rep.]=Tableau210[[#This Row],[REPERE BUTA]])
      )
   ),
0)</f>
        <v>1</v>
      </c>
      <c r="BG627" s="170" t="s">
        <v>3424</v>
      </c>
      <c r="BH627" s="177" t="str" cm="1">
        <f t="array" ref="BH6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7" s="170" t="s">
        <v>3424</v>
      </c>
      <c r="BK627" s="170" t="s">
        <v>3424</v>
      </c>
      <c r="BL627" s="167" t="s">
        <v>2380</v>
      </c>
      <c r="BM627" s="117"/>
      <c r="BN627" s="117"/>
      <c r="BO627" s="117"/>
      <c r="BP627" s="117"/>
      <c r="BQ627" s="48"/>
      <c r="BR627" s="119"/>
      <c r="BS627" s="48"/>
      <c r="BT627" s="48"/>
      <c r="BU627" s="48"/>
      <c r="BV627" s="48"/>
      <c r="BW627" s="48"/>
      <c r="BX627" s="48"/>
    </row>
    <row r="628" spans="1:76" ht="15.75" hidden="1" x14ac:dyDescent="0.25">
      <c r="A628" s="48" t="str" cm="1">
        <f t="array" ref="A628">_xlfn.XLOOKUP(Tableau210[[#This Row],[NOM]]&amp;Tableau210[[#This Row],[REPERE BUTA]],[6]!Tableau16[POSTE TECHNIQUE]&amp;[6]!Tableau16[Repere ADM],[6]!Tableau16[NUMERO CLIENT])</f>
        <v>S2-SRP004-VMJ</v>
      </c>
      <c r="B628" s="48" t="str" cm="1">
        <f t="array" ref="B628">_xlfn.XLOOKUP(Tableau210[[#This Row],[NOM]]&amp;Tableau210[[#This Row],[REPERE BUTA]],[6]!Tableau16[POSTE TECHNIQUE]&amp;[6]!Tableau16[Repere REF],[6]!Tableau16[NUMERO CLIENT])</f>
        <v>S2-SRP004-VMJ</v>
      </c>
      <c r="C628" s="48" cm="1">
        <f t="array" ref="C628">_xlfn.XLOOKUP(Tableau210[[#This Row],[NOM]]&amp;Tableau210[[#This Row],[Repere Ubleam]],[7]Sheet1!$C$2:$C$2995&amp;[7]Sheet1!$I$2:$I$2995,[7]Sheet1!$A$2:$A$2995)</f>
        <v>1215</v>
      </c>
      <c r="D628" s="48" t="str">
        <f>C628&amp;""</f>
        <v>1215</v>
      </c>
      <c r="E628" s="48" t="s">
        <v>2553</v>
      </c>
      <c r="F628" s="48" t="s">
        <v>2645</v>
      </c>
      <c r="G628" s="176" t="s">
        <v>1901</v>
      </c>
      <c r="H628" s="119" t="s">
        <v>1067</v>
      </c>
      <c r="I628" s="119" t="s">
        <v>91</v>
      </c>
      <c r="J628" s="119" t="s">
        <v>2058</v>
      </c>
      <c r="K628" s="119" t="str">
        <f>_xlfn.XLOOKUP(Tableau210[[#This Row],[NOM]],[8]LUT!$I$5:$I$301,[8]LUT!$N$5:$N$301)</f>
        <v>4 VM</v>
      </c>
      <c r="L628" s="119" t="s">
        <v>106</v>
      </c>
      <c r="M628" s="119" t="s">
        <v>2113</v>
      </c>
      <c r="N628" s="119" t="s">
        <v>2113</v>
      </c>
      <c r="O628" s="119"/>
      <c r="P628" s="119"/>
      <c r="Q628" s="119"/>
      <c r="R628" s="119"/>
      <c r="S628" s="119"/>
      <c r="T628" s="119"/>
      <c r="U628" s="119"/>
      <c r="V628" s="119"/>
      <c r="W628" s="148" t="s">
        <v>2159</v>
      </c>
      <c r="X628" s="207" cm="1">
        <f t="array" ref="X6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2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8" s="148" t="s">
        <v>3424</v>
      </c>
      <c r="AA628" s="207" cm="1">
        <f t="array" ref="AA6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8" s="48"/>
      <c r="AD628" s="117" t="s">
        <v>2196</v>
      </c>
      <c r="AE628" s="119"/>
      <c r="AF628" s="181">
        <f>IFERROR(VLOOKUP(Tableau210[[#This Row],[OPERATION]],Tableau4[],5,FALSE),"")</f>
        <v>0</v>
      </c>
      <c r="AG628" s="178" cm="1">
        <f t="array" ref="AG628">IFERROR(
   SUM(
      _xlfn._xlws.FILTER(
         Tableau3[JP],
         (Tableau3[ITEM]=Tableau210[[#This Row],[NOM]])*
         (Tableau3[Rep.]=Tableau210[[#This Row],[REPERE BUTA]])
      )
   ),
0)</f>
        <v>0</v>
      </c>
      <c r="AH628" s="181">
        <f>IFERROR(VLOOKUP(Tableau210[[#This Row],[OPERATION]],Tableau4[],4,FALSE),"")</f>
        <v>0</v>
      </c>
      <c r="AI628" s="178" cm="1">
        <f t="array" ref="AI628">IFERROR(
   SUM(
      _xlfn._xlws.FILTER(
         Tableau3[BP],
         (Tableau3[ITEM]=Tableau210[[#This Row],[NOM]])*
         (Tableau3[Rep.]=Tableau210[[#This Row],[REPERE BUTA]])
      )
   ),
0)</f>
        <v>0</v>
      </c>
      <c r="AJ628" s="181" t="str">
        <f>IF(Tableau210[[#This Row],[NB JP EMIS]]=1,"1 JP","") &amp; IF(Tableau210[[#This Row],[NB BP EMIS]]=1," 1 BP","")</f>
        <v/>
      </c>
      <c r="AK628" s="178" t="str">
        <f>IF(Tableau210[[#This Row],[NB JP BUTA]]=1,"1 JP","") &amp; IF(Tableau210[[#This Row],[Nb BP BUTA]]=1," 1 BP","") &amp; IF(Tableau210[[#This Row],[Nb BP BUTA]]=2," 2 BP","")</f>
        <v/>
      </c>
      <c r="AL628" s="117" t="s">
        <v>103</v>
      </c>
      <c r="AM628" s="117">
        <f>IFERROR(+VLOOKUP(AY628,Tiges!$G$4:$I$569,3,FALSE),"")</f>
        <v>32</v>
      </c>
      <c r="AN628" s="48"/>
      <c r="AO628" s="170" t="s">
        <v>3424</v>
      </c>
      <c r="AP628" s="177" cm="1">
        <f t="array" ref="AP6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28" s="170" t="s">
        <v>3424</v>
      </c>
      <c r="AS628" s="177" t="str" cm="1">
        <f t="array" ref="AS6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28" s="170" t="s">
        <v>3424</v>
      </c>
      <c r="AV628" s="177" t="str" cm="1">
        <f t="array" ref="AV6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8" s="117"/>
      <c r="AY628" s="117" cm="1">
        <f t="array" ref="AY628">IFERROR(_xlfn.XLOOKUP(Tableau210[[#This Row],[DN DONNEES BUTA ]]&amp;Tableau210[[#This Row],[PN DONNEES BUTA]],Tiges!$B$4:$B$79&amp;Tiges!$C$4:$C$79,Tiges!$G$4:$G$79),"")</f>
        <v>20</v>
      </c>
      <c r="AZ628" s="117"/>
      <c r="BA628" s="117" cm="1">
        <f t="array" ref="BA628">IFERROR(_xlfn.XLOOKUP(Tableau210[[#This Row],[DN DONNEES BUTA ]]&amp;Tableau210[[#This Row],[PN DONNEES BUTA]],Tiges!$B$4:$B$79&amp;Tiges!$C$4:$C$79,Tiges!$H$4:$H$79),"")</f>
        <v>100</v>
      </c>
      <c r="BB628" s="117"/>
      <c r="BC628" s="182">
        <f>IFERROR(VLOOKUP(Tableau210[[#This Row],[OPERATION]],Tableau4[],2,FALSE),"")</f>
        <v>0</v>
      </c>
      <c r="BD628" s="177" cm="1">
        <f t="array" ref="BD628">IFERROR(
   SUM(
      _xlfn._xlws.FILTER(
         Tableau3[Nb Platinage Joint],
         (Tableau3[ITEM]=Tableau210[[#This Row],[NOM]])*
         (Tableau3[Rep.]=Tableau210[[#This Row],[REPERE BUTA]])
      )
   ),
0)</f>
        <v>0</v>
      </c>
      <c r="BE628" s="182">
        <f>IFERROR(VLOOKUP(Tableau210[[#This Row],[OPERATION]],Tableau4[],3,FALSE),"")</f>
        <v>1</v>
      </c>
      <c r="BF628" s="177" cm="1">
        <f t="array" ref="BF628">IFERROR(
   SUM(
      _xlfn._xlws.FILTER(
         Tableau3[Joint Définitif Nb],
         (Tableau3[ITEM]=Tableau210[[#This Row],[NOM]])*
         (Tableau3[Rep.]=Tableau210[[#This Row],[REPERE BUTA]])
      )
   ),
0)</f>
        <v>1</v>
      </c>
      <c r="BG628" s="170" t="s">
        <v>3424</v>
      </c>
      <c r="BH628" s="177" t="str" cm="1">
        <f t="array" ref="BH6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8" s="170" t="s">
        <v>3424</v>
      </c>
      <c r="BK628" s="170" t="s">
        <v>3424</v>
      </c>
      <c r="BL628" s="167" t="s">
        <v>2380</v>
      </c>
      <c r="BM628" s="117"/>
      <c r="BN628" s="117"/>
      <c r="BO628" s="117"/>
      <c r="BP628" s="117"/>
      <c r="BQ628" s="48"/>
      <c r="BR628" s="119"/>
      <c r="BS628" s="48"/>
      <c r="BT628" s="48"/>
      <c r="BU628" s="48"/>
      <c r="BV628" s="48"/>
      <c r="BW628" s="48"/>
      <c r="BX628" s="48"/>
    </row>
    <row r="629" spans="1:76" ht="15.75" hidden="1" x14ac:dyDescent="0.25">
      <c r="A629" s="48" t="str" cm="1">
        <f t="array" ref="A629">_xlfn.XLOOKUP(Tableau210[[#This Row],[NOM]]&amp;Tableau210[[#This Row],[REPERE BUTA]],[6]!Tableau16[POSTE TECHNIQUE]&amp;[6]!Tableau16[Repere ADM],[6]!Tableau16[NUMERO CLIENT])</f>
        <v>S2-SRP004-VMJ</v>
      </c>
      <c r="B629" s="48" t="str" cm="1">
        <f t="array" ref="B629">_xlfn.XLOOKUP(Tableau210[[#This Row],[NOM]]&amp;Tableau210[[#This Row],[REPERE BUTA]],[6]!Tableau16[POSTE TECHNIQUE]&amp;[6]!Tableau16[Repere REF],[6]!Tableau16[NUMERO CLIENT])</f>
        <v>S2-SRP004-VMJ</v>
      </c>
      <c r="C629" s="48" cm="1">
        <f t="array" ref="C629">_xlfn.XLOOKUP(Tableau210[[#This Row],[NOM]]&amp;Tableau210[[#This Row],[Repere Ubleam]],[7]Sheet1!$C$2:$C$2995&amp;[7]Sheet1!$I$2:$I$2995,[7]Sheet1!$A$2:$A$2995)</f>
        <v>1216</v>
      </c>
      <c r="D629" s="48" t="str">
        <f>C629&amp;""</f>
        <v>1216</v>
      </c>
      <c r="E629" s="48" t="s">
        <v>2553</v>
      </c>
      <c r="F629" s="48" t="s">
        <v>2645</v>
      </c>
      <c r="G629" s="176" t="s">
        <v>1901</v>
      </c>
      <c r="H629" s="119" t="s">
        <v>1067</v>
      </c>
      <c r="I629" s="119" t="s">
        <v>91</v>
      </c>
      <c r="J629" s="119" t="s">
        <v>2058</v>
      </c>
      <c r="K629" s="119" t="str">
        <f>_xlfn.XLOOKUP(Tableau210[[#This Row],[NOM]],[8]LUT!$I$5:$I$301,[8]LUT!$N$5:$N$301)</f>
        <v>4 VM</v>
      </c>
      <c r="L629" s="119" t="s">
        <v>106</v>
      </c>
      <c r="M629" s="119" t="s">
        <v>2116</v>
      </c>
      <c r="N629" s="119" t="s">
        <v>2116</v>
      </c>
      <c r="O629" s="119"/>
      <c r="P629" s="119"/>
      <c r="Q629" s="119"/>
      <c r="R629" s="119"/>
      <c r="S629" s="119"/>
      <c r="T629" s="119"/>
      <c r="U629" s="119"/>
      <c r="V629" s="119"/>
      <c r="W629" s="148" t="s">
        <v>2159</v>
      </c>
      <c r="X629" s="207" cm="1">
        <f t="array" ref="X6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2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29" s="148" t="s">
        <v>3424</v>
      </c>
      <c r="AA629" s="207" cm="1">
        <f t="array" ref="AA6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2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29" s="48"/>
      <c r="AD629" s="117" t="s">
        <v>2196</v>
      </c>
      <c r="AE629" s="119"/>
      <c r="AF629" s="181">
        <f>IFERROR(VLOOKUP(Tableau210[[#This Row],[OPERATION]],Tableau4[],5,FALSE),"")</f>
        <v>0</v>
      </c>
      <c r="AG629" s="178" cm="1">
        <f t="array" ref="AG629">IFERROR(
   SUM(
      _xlfn._xlws.FILTER(
         Tableau3[JP],
         (Tableau3[ITEM]=Tableau210[[#This Row],[NOM]])*
         (Tableau3[Rep.]=Tableau210[[#This Row],[REPERE BUTA]])
      )
   ),
0)</f>
        <v>0</v>
      </c>
      <c r="AH629" s="181">
        <f>IFERROR(VLOOKUP(Tableau210[[#This Row],[OPERATION]],Tableau4[],4,FALSE),"")</f>
        <v>0</v>
      </c>
      <c r="AI629" s="178" cm="1">
        <f t="array" ref="AI629">IFERROR(
   SUM(
      _xlfn._xlws.FILTER(
         Tableau3[BP],
         (Tableau3[ITEM]=Tableau210[[#This Row],[NOM]])*
         (Tableau3[Rep.]=Tableau210[[#This Row],[REPERE BUTA]])
      )
   ),
0)</f>
        <v>0</v>
      </c>
      <c r="AJ629" s="181" t="str">
        <f>IF(Tableau210[[#This Row],[NB JP EMIS]]=1,"1 JP","") &amp; IF(Tableau210[[#This Row],[NB BP EMIS]]=1," 1 BP","")</f>
        <v/>
      </c>
      <c r="AK629" s="178" t="str">
        <f>IF(Tableau210[[#This Row],[NB JP BUTA]]=1,"1 JP","") &amp; IF(Tableau210[[#This Row],[Nb BP BUTA]]=1," 1 BP","") &amp; IF(Tableau210[[#This Row],[Nb BP BUTA]]=2," 2 BP","")</f>
        <v/>
      </c>
      <c r="AL629" s="117" t="s">
        <v>103</v>
      </c>
      <c r="AM629" s="117">
        <f>IFERROR(+VLOOKUP(AY629,Tiges!$G$4:$I$569,3,FALSE),"")</f>
        <v>32</v>
      </c>
      <c r="AN629" s="48"/>
      <c r="AO629" s="170" t="s">
        <v>3424</v>
      </c>
      <c r="AP629" s="177" cm="1">
        <f t="array" ref="AP6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29" s="170" t="s">
        <v>3424</v>
      </c>
      <c r="AS629" s="177" t="str" cm="1">
        <f t="array" ref="AS6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29" s="170" t="s">
        <v>3424</v>
      </c>
      <c r="AV629" s="177" t="str" cm="1">
        <f t="array" ref="AV6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29" s="117"/>
      <c r="AY629" s="117" cm="1">
        <f t="array" ref="AY629">IFERROR(_xlfn.XLOOKUP(Tableau210[[#This Row],[DN DONNEES BUTA ]]&amp;Tableau210[[#This Row],[PN DONNEES BUTA]],Tiges!$B$4:$B$79&amp;Tiges!$C$4:$C$79,Tiges!$G$4:$G$79),"")</f>
        <v>20</v>
      </c>
      <c r="AZ629" s="117"/>
      <c r="BA629" s="117" cm="1">
        <f t="array" ref="BA629">IFERROR(_xlfn.XLOOKUP(Tableau210[[#This Row],[DN DONNEES BUTA ]]&amp;Tableau210[[#This Row],[PN DONNEES BUTA]],Tiges!$B$4:$B$79&amp;Tiges!$C$4:$C$79,Tiges!$H$4:$H$79),"")</f>
        <v>100</v>
      </c>
      <c r="BB629" s="117"/>
      <c r="BC629" s="182">
        <f>IFERROR(VLOOKUP(Tableau210[[#This Row],[OPERATION]],Tableau4[],2,FALSE),"")</f>
        <v>0</v>
      </c>
      <c r="BD629" s="177" cm="1">
        <f t="array" ref="BD629">IFERROR(
   SUM(
      _xlfn._xlws.FILTER(
         Tableau3[Nb Platinage Joint],
         (Tableau3[ITEM]=Tableau210[[#This Row],[NOM]])*
         (Tableau3[Rep.]=Tableau210[[#This Row],[REPERE BUTA]])
      )
   ),
0)</f>
        <v>0</v>
      </c>
      <c r="BE629" s="182">
        <f>IFERROR(VLOOKUP(Tableau210[[#This Row],[OPERATION]],Tableau4[],3,FALSE),"")</f>
        <v>1</v>
      </c>
      <c r="BF629" s="177" cm="1">
        <f t="array" ref="BF629">IFERROR(
   SUM(
      _xlfn._xlws.FILTER(
         Tableau3[Joint Définitif Nb],
         (Tableau3[ITEM]=Tableau210[[#This Row],[NOM]])*
         (Tableau3[Rep.]=Tableau210[[#This Row],[REPERE BUTA]])
      )
   ),
0)</f>
        <v>1</v>
      </c>
      <c r="BG629" s="170" t="s">
        <v>3424</v>
      </c>
      <c r="BH629" s="177" t="str" cm="1">
        <f t="array" ref="BH6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29" s="170" t="s">
        <v>3424</v>
      </c>
      <c r="BK629" s="170" t="s">
        <v>3424</v>
      </c>
      <c r="BL629" s="167" t="s">
        <v>2380</v>
      </c>
      <c r="BM629" s="117"/>
      <c r="BN629" s="117"/>
      <c r="BO629" s="117"/>
      <c r="BP629" s="117"/>
      <c r="BQ629" s="48"/>
      <c r="BR629" s="119"/>
      <c r="BS629" s="48"/>
      <c r="BT629" s="48"/>
      <c r="BU629" s="48"/>
      <c r="BV629" s="48"/>
      <c r="BW629" s="48"/>
      <c r="BX629" s="48"/>
    </row>
    <row r="630" spans="1:76" ht="15.75" hidden="1" x14ac:dyDescent="0.25">
      <c r="A630" s="48" t="str" cm="1">
        <f t="array" ref="A630">_xlfn.XLOOKUP(Tableau210[[#This Row],[NOM]]&amp;Tableau210[[#This Row],[REPERE BUTA]],[6]!Tableau16[POSTE TECHNIQUE]&amp;[6]!Tableau16[Repere ADM],[6]!Tableau16[NUMERO CLIENT])</f>
        <v>S2-SRP004-VMH</v>
      </c>
      <c r="B630" s="48" t="str" cm="1">
        <f t="array" ref="B630">_xlfn.XLOOKUP(Tableau210[[#This Row],[NOM]]&amp;Tableau210[[#This Row],[REPERE BUTA]],[6]!Tableau16[POSTE TECHNIQUE]&amp;[6]!Tableau16[Repere REF],[6]!Tableau16[NUMERO CLIENT])</f>
        <v>S2-SRP004-VMH</v>
      </c>
      <c r="C630" s="48" cm="1">
        <f t="array" ref="C630">_xlfn.XLOOKUP(Tableau210[[#This Row],[NOM]]&amp;Tableau210[[#This Row],[Repere Ubleam]],[7]Sheet1!$C$2:$C$2995&amp;[7]Sheet1!$I$2:$I$2995,[7]Sheet1!$A$2:$A$2995)</f>
        <v>1217</v>
      </c>
      <c r="D630" s="48" t="str">
        <f>C630&amp;""</f>
        <v>1217</v>
      </c>
      <c r="E630" s="48" t="s">
        <v>2553</v>
      </c>
      <c r="F630" s="48" t="s">
        <v>2649</v>
      </c>
      <c r="G630" s="176" t="s">
        <v>1901</v>
      </c>
      <c r="H630" s="119" t="s">
        <v>1067</v>
      </c>
      <c r="I630" s="119" t="s">
        <v>91</v>
      </c>
      <c r="J630" s="119" t="s">
        <v>2058</v>
      </c>
      <c r="K630" s="119" t="str">
        <f>_xlfn.XLOOKUP(Tableau210[[#This Row],[NOM]],[8]LUT!$I$5:$I$301,[8]LUT!$N$5:$N$301)</f>
        <v>4 VM</v>
      </c>
      <c r="L630" s="119" t="s">
        <v>112</v>
      </c>
      <c r="M630" s="119" t="s">
        <v>1276</v>
      </c>
      <c r="N630" s="119" t="s">
        <v>1276</v>
      </c>
      <c r="O630" s="119"/>
      <c r="P630" s="119"/>
      <c r="Q630" s="119"/>
      <c r="R630" s="119"/>
      <c r="S630" s="119"/>
      <c r="T630" s="119"/>
      <c r="U630" s="119"/>
      <c r="V630" s="119"/>
      <c r="W630" s="148" t="s">
        <v>2159</v>
      </c>
      <c r="X630" s="207" cm="1">
        <f t="array" ref="X6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3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30" s="148" t="s">
        <v>3424</v>
      </c>
      <c r="AA630" s="207" cm="1">
        <f t="array" ref="AA6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3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30" s="48"/>
      <c r="AD630" s="117" t="s">
        <v>2196</v>
      </c>
      <c r="AE630" s="119"/>
      <c r="AF630" s="181">
        <f>IFERROR(VLOOKUP(Tableau210[[#This Row],[OPERATION]],Tableau4[],5,FALSE),"")</f>
        <v>0</v>
      </c>
      <c r="AG630" s="178" cm="1">
        <f t="array" ref="AG630">IFERROR(
   SUM(
      _xlfn._xlws.FILTER(
         Tableau3[JP],
         (Tableau3[ITEM]=Tableau210[[#This Row],[NOM]])*
         (Tableau3[Rep.]=Tableau210[[#This Row],[REPERE BUTA]])
      )
   ),
0)</f>
        <v>0</v>
      </c>
      <c r="AH630" s="181">
        <f>IFERROR(VLOOKUP(Tableau210[[#This Row],[OPERATION]],Tableau4[],4,FALSE),"")</f>
        <v>0</v>
      </c>
      <c r="AI630" s="178" cm="1">
        <f t="array" ref="AI630">IFERROR(
   SUM(
      _xlfn._xlws.FILTER(
         Tableau3[BP],
         (Tableau3[ITEM]=Tableau210[[#This Row],[NOM]])*
         (Tableau3[Rep.]=Tableau210[[#This Row],[REPERE BUTA]])
      )
   ),
0)</f>
        <v>0</v>
      </c>
      <c r="AJ630" s="181" t="str">
        <f>IF(Tableau210[[#This Row],[NB JP EMIS]]=1,"1 JP","") &amp; IF(Tableau210[[#This Row],[NB BP EMIS]]=1," 1 BP","")</f>
        <v/>
      </c>
      <c r="AK630" s="178" t="str">
        <f>IF(Tableau210[[#This Row],[NB JP BUTA]]=1,"1 JP","") &amp; IF(Tableau210[[#This Row],[Nb BP BUTA]]=1," 1 BP","") &amp; IF(Tableau210[[#This Row],[Nb BP BUTA]]=2," 2 BP","")</f>
        <v/>
      </c>
      <c r="AL630" s="117" t="s">
        <v>103</v>
      </c>
      <c r="AM630" s="117">
        <f>IFERROR(+VLOOKUP(AY630,Tiges!$G$4:$I$569,3,FALSE),"")</f>
        <v>32</v>
      </c>
      <c r="AN630" s="48"/>
      <c r="AO630" s="170" t="s">
        <v>3424</v>
      </c>
      <c r="AP630" s="177" cm="1">
        <f t="array" ref="AP6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30" s="170" t="s">
        <v>3424</v>
      </c>
      <c r="AS630" s="177" t="str" cm="1">
        <f t="array" ref="AS6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30" s="170" t="s">
        <v>3424</v>
      </c>
      <c r="AV630" s="177" t="str" cm="1">
        <f t="array" ref="AV6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30" s="117"/>
      <c r="AY630" s="117" cm="1">
        <f t="array" ref="AY630">IFERROR(_xlfn.XLOOKUP(Tableau210[[#This Row],[DN DONNEES BUTA ]]&amp;Tableau210[[#This Row],[PN DONNEES BUTA]],Tiges!$B$4:$B$79&amp;Tiges!$C$4:$C$79,Tiges!$G$4:$G$79),"")</f>
        <v>20</v>
      </c>
      <c r="AZ630" s="117"/>
      <c r="BA630" s="117" cm="1">
        <f t="array" ref="BA630">IFERROR(_xlfn.XLOOKUP(Tableau210[[#This Row],[DN DONNEES BUTA ]]&amp;Tableau210[[#This Row],[PN DONNEES BUTA]],Tiges!$B$4:$B$79&amp;Tiges!$C$4:$C$79,Tiges!$H$4:$H$79),"")</f>
        <v>100</v>
      </c>
      <c r="BB630" s="117"/>
      <c r="BC630" s="182">
        <f>IFERROR(VLOOKUP(Tableau210[[#This Row],[OPERATION]],Tableau4[],2,FALSE),"")</f>
        <v>0</v>
      </c>
      <c r="BD630" s="177" cm="1">
        <f t="array" ref="BD630">IFERROR(
   SUM(
      _xlfn._xlws.FILTER(
         Tableau3[Nb Platinage Joint],
         (Tableau3[ITEM]=Tableau210[[#This Row],[NOM]])*
         (Tableau3[Rep.]=Tableau210[[#This Row],[REPERE BUTA]])
      )
   ),
0)</f>
        <v>0</v>
      </c>
      <c r="BE630" s="182">
        <f>IFERROR(VLOOKUP(Tableau210[[#This Row],[OPERATION]],Tableau4[],3,FALSE),"")</f>
        <v>1</v>
      </c>
      <c r="BF630" s="177" cm="1">
        <f t="array" ref="BF630">IFERROR(
   SUM(
      _xlfn._xlws.FILTER(
         Tableau3[Joint Définitif Nb],
         (Tableau3[ITEM]=Tableau210[[#This Row],[NOM]])*
         (Tableau3[Rep.]=Tableau210[[#This Row],[REPERE BUTA]])
      )
   ),
0)</f>
        <v>1</v>
      </c>
      <c r="BG630" s="170" t="s">
        <v>3424</v>
      </c>
      <c r="BH630" s="177" t="str" cm="1">
        <f t="array" ref="BH6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30" s="170" t="s">
        <v>3424</v>
      </c>
      <c r="BK630" s="170" t="s">
        <v>3424</v>
      </c>
      <c r="BL630" s="167" t="s">
        <v>2380</v>
      </c>
      <c r="BM630" s="117"/>
      <c r="BN630" s="117"/>
      <c r="BO630" s="117"/>
      <c r="BP630" s="117"/>
      <c r="BQ630" s="48"/>
      <c r="BR630" s="119"/>
      <c r="BS630" s="48"/>
      <c r="BT630" s="48"/>
      <c r="BU630" s="48"/>
      <c r="BV630" s="48"/>
      <c r="BW630" s="48"/>
      <c r="BX630" s="48"/>
    </row>
    <row r="631" spans="1:76" ht="15.75" hidden="1" x14ac:dyDescent="0.25">
      <c r="A631" s="48" t="str" cm="1">
        <f t="array" ref="A631">_xlfn.XLOOKUP(Tableau210[[#This Row],[NOM]]&amp;Tableau210[[#This Row],[REPERE BUTA]],[6]!Tableau16[POSTE TECHNIQUE]&amp;[6]!Tableau16[Repere ADM],[6]!Tableau16[NUMERO CLIENT])</f>
        <v>S2-SRP004-VMH</v>
      </c>
      <c r="B631" s="48" t="str" cm="1">
        <f t="array" ref="B631">_xlfn.XLOOKUP(Tableau210[[#This Row],[NOM]]&amp;Tableau210[[#This Row],[REPERE BUTA]],[6]!Tableau16[POSTE TECHNIQUE]&amp;[6]!Tableau16[Repere REF],[6]!Tableau16[NUMERO CLIENT])</f>
        <v>S2-SRP004-VMH</v>
      </c>
      <c r="C631" s="48" cm="1">
        <f t="array" ref="C631">_xlfn.XLOOKUP(Tableau210[[#This Row],[NOM]]&amp;Tableau210[[#This Row],[Repere Ubleam]],[7]Sheet1!$C$2:$C$2995&amp;[7]Sheet1!$I$2:$I$2995,[7]Sheet1!$A$2:$A$2995)</f>
        <v>1218</v>
      </c>
      <c r="D631" s="48" t="str">
        <f>C631&amp;""</f>
        <v>1218</v>
      </c>
      <c r="E631" s="48" t="s">
        <v>2553</v>
      </c>
      <c r="F631" s="48" t="s">
        <v>2649</v>
      </c>
      <c r="G631" s="176" t="s">
        <v>1901</v>
      </c>
      <c r="H631" s="119" t="s">
        <v>1067</v>
      </c>
      <c r="I631" s="119" t="s">
        <v>91</v>
      </c>
      <c r="J631" s="119" t="s">
        <v>2058</v>
      </c>
      <c r="K631" s="119" t="str">
        <f>_xlfn.XLOOKUP(Tableau210[[#This Row],[NOM]],[8]LUT!$I$5:$I$301,[8]LUT!$N$5:$N$301)</f>
        <v>4 VM</v>
      </c>
      <c r="L631" s="119" t="s">
        <v>112</v>
      </c>
      <c r="M631" s="119" t="s">
        <v>1273</v>
      </c>
      <c r="N631" s="119" t="s">
        <v>1273</v>
      </c>
      <c r="O631" s="119"/>
      <c r="P631" s="119"/>
      <c r="Q631" s="119"/>
      <c r="R631" s="119"/>
      <c r="S631" s="119"/>
      <c r="T631" s="119"/>
      <c r="U631" s="119"/>
      <c r="V631" s="119"/>
      <c r="W631" s="148" t="s">
        <v>2159</v>
      </c>
      <c r="X631" s="207" cm="1">
        <f t="array" ref="X6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3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31" s="148" t="s">
        <v>3424</v>
      </c>
      <c r="AA631" s="207" cm="1">
        <f t="array" ref="AA6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3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31" s="48"/>
      <c r="AD631" s="117" t="s">
        <v>2196</v>
      </c>
      <c r="AE631" s="119"/>
      <c r="AF631" s="181">
        <f>IFERROR(VLOOKUP(Tableau210[[#This Row],[OPERATION]],Tableau4[],5,FALSE),"")</f>
        <v>0</v>
      </c>
      <c r="AG631" s="178" cm="1">
        <f t="array" ref="AG631">IFERROR(
   SUM(
      _xlfn._xlws.FILTER(
         Tableau3[JP],
         (Tableau3[ITEM]=Tableau210[[#This Row],[NOM]])*
         (Tableau3[Rep.]=Tableau210[[#This Row],[REPERE BUTA]])
      )
   ),
0)</f>
        <v>0</v>
      </c>
      <c r="AH631" s="181">
        <f>IFERROR(VLOOKUP(Tableau210[[#This Row],[OPERATION]],Tableau4[],4,FALSE),"")</f>
        <v>0</v>
      </c>
      <c r="AI631" s="178" cm="1">
        <f t="array" ref="AI631">IFERROR(
   SUM(
      _xlfn._xlws.FILTER(
         Tableau3[BP],
         (Tableau3[ITEM]=Tableau210[[#This Row],[NOM]])*
         (Tableau3[Rep.]=Tableau210[[#This Row],[REPERE BUTA]])
      )
   ),
0)</f>
        <v>0</v>
      </c>
      <c r="AJ631" s="181" t="str">
        <f>IF(Tableau210[[#This Row],[NB JP EMIS]]=1,"1 JP","") &amp; IF(Tableau210[[#This Row],[NB BP EMIS]]=1," 1 BP","")</f>
        <v/>
      </c>
      <c r="AK631" s="178" t="str">
        <f>IF(Tableau210[[#This Row],[NB JP BUTA]]=1,"1 JP","") &amp; IF(Tableau210[[#This Row],[Nb BP BUTA]]=1," 1 BP","") &amp; IF(Tableau210[[#This Row],[Nb BP BUTA]]=2," 2 BP","")</f>
        <v/>
      </c>
      <c r="AL631" s="117" t="s">
        <v>103</v>
      </c>
      <c r="AM631" s="117">
        <f>IFERROR(+VLOOKUP(AY631,Tiges!$G$4:$I$569,3,FALSE),"")</f>
        <v>32</v>
      </c>
      <c r="AN631" s="48"/>
      <c r="AO631" s="170" t="s">
        <v>3424</v>
      </c>
      <c r="AP631" s="177" cm="1">
        <f t="array" ref="AP6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31" s="170" t="s">
        <v>3424</v>
      </c>
      <c r="AS631" s="177" t="str" cm="1">
        <f t="array" ref="AS6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31" s="170" t="s">
        <v>3424</v>
      </c>
      <c r="AV631" s="177" t="str" cm="1">
        <f t="array" ref="AV6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31" s="117"/>
      <c r="AY631" s="117" cm="1">
        <f t="array" ref="AY631">IFERROR(_xlfn.XLOOKUP(Tableau210[[#This Row],[DN DONNEES BUTA ]]&amp;Tableau210[[#This Row],[PN DONNEES BUTA]],Tiges!$B$4:$B$79&amp;Tiges!$C$4:$C$79,Tiges!$G$4:$G$79),"")</f>
        <v>20</v>
      </c>
      <c r="AZ631" s="117"/>
      <c r="BA631" s="117" cm="1">
        <f t="array" ref="BA631">IFERROR(_xlfn.XLOOKUP(Tableau210[[#This Row],[DN DONNEES BUTA ]]&amp;Tableau210[[#This Row],[PN DONNEES BUTA]],Tiges!$B$4:$B$79&amp;Tiges!$C$4:$C$79,Tiges!$H$4:$H$79),"")</f>
        <v>100</v>
      </c>
      <c r="BB631" s="117"/>
      <c r="BC631" s="182">
        <f>IFERROR(VLOOKUP(Tableau210[[#This Row],[OPERATION]],Tableau4[],2,FALSE),"")</f>
        <v>0</v>
      </c>
      <c r="BD631" s="177" cm="1">
        <f t="array" ref="BD631">IFERROR(
   SUM(
      _xlfn._xlws.FILTER(
         Tableau3[Nb Platinage Joint],
         (Tableau3[ITEM]=Tableau210[[#This Row],[NOM]])*
         (Tableau3[Rep.]=Tableau210[[#This Row],[REPERE BUTA]])
      )
   ),
0)</f>
        <v>0</v>
      </c>
      <c r="BE631" s="182">
        <f>IFERROR(VLOOKUP(Tableau210[[#This Row],[OPERATION]],Tableau4[],3,FALSE),"")</f>
        <v>1</v>
      </c>
      <c r="BF631" s="177" cm="1">
        <f t="array" ref="BF631">IFERROR(
   SUM(
      _xlfn._xlws.FILTER(
         Tableau3[Joint Définitif Nb],
         (Tableau3[ITEM]=Tableau210[[#This Row],[NOM]])*
         (Tableau3[Rep.]=Tableau210[[#This Row],[REPERE BUTA]])
      )
   ),
0)</f>
        <v>1</v>
      </c>
      <c r="BG631" s="170" t="s">
        <v>3424</v>
      </c>
      <c r="BH631" s="177" t="str" cm="1">
        <f t="array" ref="BH6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31" s="170" t="s">
        <v>3424</v>
      </c>
      <c r="BK631" s="170" t="s">
        <v>3424</v>
      </c>
      <c r="BL631" s="167" t="s">
        <v>2380</v>
      </c>
      <c r="BM631" s="117"/>
      <c r="BN631" s="117"/>
      <c r="BO631" s="117"/>
      <c r="BP631" s="117"/>
      <c r="BQ631" s="48"/>
      <c r="BR631" s="119"/>
      <c r="BS631" s="48"/>
      <c r="BT631" s="48"/>
      <c r="BU631" s="48"/>
      <c r="BV631" s="48"/>
      <c r="BW631" s="48"/>
      <c r="BX631" s="48"/>
    </row>
    <row r="632" spans="1:76" ht="15.75" hidden="1" x14ac:dyDescent="0.25">
      <c r="A632" s="48" t="str" cm="1">
        <f t="array" ref="A632">_xlfn.XLOOKUP(Tableau210[[#This Row],[NOM]]&amp;Tableau210[[#This Row],[REPERE BUTA]],[6]!Tableau16[POSTE TECHNIQUE]&amp;[6]!Tableau16[Repere ADM],[6]!Tableau16[NUMERO CLIENT])</f>
        <v>S2-SRP004-VMK</v>
      </c>
      <c r="B632" s="48" t="str" cm="1">
        <f t="array" ref="B632">_xlfn.XLOOKUP(Tableau210[[#This Row],[NOM]]&amp;Tableau210[[#This Row],[REPERE BUTA]],[6]!Tableau16[POSTE TECHNIQUE]&amp;[6]!Tableau16[Repere REF],[6]!Tableau16[NUMERO CLIENT])</f>
        <v>S2-SRP004-VMK</v>
      </c>
      <c r="C632" s="48" cm="1">
        <f t="array" ref="C632">_xlfn.XLOOKUP(Tableau210[[#This Row],[NOM]]&amp;Tableau210[[#This Row],[Repere Ubleam]],[7]Sheet1!$C$2:$C$2995&amp;[7]Sheet1!$I$2:$I$2995,[7]Sheet1!$A$2:$A$2995)</f>
        <v>1219</v>
      </c>
      <c r="D632" s="48" t="str">
        <f>C632&amp;""</f>
        <v>1219</v>
      </c>
      <c r="E632" s="48" t="s">
        <v>2553</v>
      </c>
      <c r="F632" s="48" t="s">
        <v>2641</v>
      </c>
      <c r="G632" s="176" t="s">
        <v>1901</v>
      </c>
      <c r="H632" s="119" t="s">
        <v>1067</v>
      </c>
      <c r="I632" s="119" t="s">
        <v>91</v>
      </c>
      <c r="J632" s="119" t="s">
        <v>2058</v>
      </c>
      <c r="K632" s="119" t="str">
        <f>_xlfn.XLOOKUP(Tableau210[[#This Row],[NOM]],[8]LUT!$I$5:$I$301,[8]LUT!$N$5:$N$301)</f>
        <v>4 VM</v>
      </c>
      <c r="L632" s="119" t="s">
        <v>107</v>
      </c>
      <c r="M632" s="119" t="s">
        <v>1652</v>
      </c>
      <c r="N632" s="119" t="s">
        <v>1652</v>
      </c>
      <c r="O632" s="119"/>
      <c r="P632" s="119"/>
      <c r="Q632" s="119"/>
      <c r="R632" s="119"/>
      <c r="S632" s="119"/>
      <c r="T632" s="119"/>
      <c r="U632" s="119"/>
      <c r="V632" s="119"/>
      <c r="W632" s="148" t="s">
        <v>2159</v>
      </c>
      <c r="X632" s="207" cm="1">
        <f t="array" ref="X6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3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32" s="148" t="s">
        <v>3424</v>
      </c>
      <c r="AA632" s="207" cm="1">
        <f t="array" ref="AA6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3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32" s="48"/>
      <c r="AD632" s="117" t="s">
        <v>2196</v>
      </c>
      <c r="AE632" s="119"/>
      <c r="AF632" s="181">
        <f>IFERROR(VLOOKUP(Tableau210[[#This Row],[OPERATION]],Tableau4[],5,FALSE),"")</f>
        <v>0</v>
      </c>
      <c r="AG632" s="178" cm="1">
        <f t="array" ref="AG632">IFERROR(
   SUM(
      _xlfn._xlws.FILTER(
         Tableau3[JP],
         (Tableau3[ITEM]=Tableau210[[#This Row],[NOM]])*
         (Tableau3[Rep.]=Tableau210[[#This Row],[REPERE BUTA]])
      )
   ),
0)</f>
        <v>0</v>
      </c>
      <c r="AH632" s="181">
        <f>IFERROR(VLOOKUP(Tableau210[[#This Row],[OPERATION]],Tableau4[],4,FALSE),"")</f>
        <v>0</v>
      </c>
      <c r="AI632" s="178" cm="1">
        <f t="array" ref="AI632">IFERROR(
   SUM(
      _xlfn._xlws.FILTER(
         Tableau3[BP],
         (Tableau3[ITEM]=Tableau210[[#This Row],[NOM]])*
         (Tableau3[Rep.]=Tableau210[[#This Row],[REPERE BUTA]])
      )
   ),
0)</f>
        <v>0</v>
      </c>
      <c r="AJ632" s="181" t="str">
        <f>IF(Tableau210[[#This Row],[NB JP EMIS]]=1,"1 JP","") &amp; IF(Tableau210[[#This Row],[NB BP EMIS]]=1," 1 BP","")</f>
        <v/>
      </c>
      <c r="AK632" s="178" t="str">
        <f>IF(Tableau210[[#This Row],[NB JP BUTA]]=1,"1 JP","") &amp; IF(Tableau210[[#This Row],[Nb BP BUTA]]=1," 1 BP","") &amp; IF(Tableau210[[#This Row],[Nb BP BUTA]]=2," 2 BP","")</f>
        <v/>
      </c>
      <c r="AL632" s="117" t="s">
        <v>103</v>
      </c>
      <c r="AM632" s="117">
        <f>IFERROR(+VLOOKUP(AY632,Tiges!$G$4:$I$569,3,FALSE),"")</f>
        <v>27</v>
      </c>
      <c r="AN632" s="48"/>
      <c r="AO632" s="170" t="s">
        <v>3424</v>
      </c>
      <c r="AP632" s="177" cm="1">
        <f t="array" ref="AP6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32" s="170" t="s">
        <v>3424</v>
      </c>
      <c r="AS632" s="177" t="str" cm="1">
        <f t="array" ref="AS6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6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632" s="170" t="s">
        <v>3424</v>
      </c>
      <c r="AV632" s="177" t="str" cm="1">
        <f t="array" ref="AV6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32" s="117"/>
      <c r="AY632" s="117" cm="1">
        <f t="array" ref="AY632">IFERROR(_xlfn.XLOOKUP(Tableau210[[#This Row],[DN DONNEES BUTA ]]&amp;Tableau210[[#This Row],[PN DONNEES BUTA]],Tiges!$B$4:$B$79&amp;Tiges!$C$4:$C$79,Tiges!$G$4:$G$79),"")</f>
        <v>16</v>
      </c>
      <c r="AZ632" s="117"/>
      <c r="BA632" s="117" cm="1">
        <f t="array" ref="BA632">IFERROR(_xlfn.XLOOKUP(Tableau210[[#This Row],[DN DONNEES BUTA ]]&amp;Tableau210[[#This Row],[PN DONNEES BUTA]],Tiges!$B$4:$B$79&amp;Tiges!$C$4:$C$79,Tiges!$H$4:$H$79),"")</f>
        <v>80</v>
      </c>
      <c r="BB632" s="117"/>
      <c r="BC632" s="182">
        <f>IFERROR(VLOOKUP(Tableau210[[#This Row],[OPERATION]],Tableau4[],2,FALSE),"")</f>
        <v>0</v>
      </c>
      <c r="BD632" s="177" cm="1">
        <f t="array" ref="BD632">IFERROR(
   SUM(
      _xlfn._xlws.FILTER(
         Tableau3[Nb Platinage Joint],
         (Tableau3[ITEM]=Tableau210[[#This Row],[NOM]])*
         (Tableau3[Rep.]=Tableau210[[#This Row],[REPERE BUTA]])
      )
   ),
0)</f>
        <v>0</v>
      </c>
      <c r="BE632" s="182">
        <f>IFERROR(VLOOKUP(Tableau210[[#This Row],[OPERATION]],Tableau4[],3,FALSE),"")</f>
        <v>1</v>
      </c>
      <c r="BF632" s="177" cm="1">
        <f t="array" ref="BF632">IFERROR(
   SUM(
      _xlfn._xlws.FILTER(
         Tableau3[Joint Définitif Nb],
         (Tableau3[ITEM]=Tableau210[[#This Row],[NOM]])*
         (Tableau3[Rep.]=Tableau210[[#This Row],[REPERE BUTA]])
      )
   ),
0)</f>
        <v>1</v>
      </c>
      <c r="BG632" s="170" t="s">
        <v>3424</v>
      </c>
      <c r="BH632" s="177" t="str" cm="1">
        <f t="array" ref="BH6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32" s="170" t="s">
        <v>3424</v>
      </c>
      <c r="BK632" s="170" t="s">
        <v>3424</v>
      </c>
      <c r="BL632" s="167" t="s">
        <v>2380</v>
      </c>
      <c r="BM632" s="117"/>
      <c r="BN632" s="117"/>
      <c r="BO632" s="117"/>
      <c r="BP632" s="117"/>
      <c r="BQ632" s="48"/>
      <c r="BR632" s="119"/>
      <c r="BS632" s="48"/>
      <c r="BT632" s="48"/>
      <c r="BU632" s="48"/>
      <c r="BV632" s="48"/>
      <c r="BW632" s="48"/>
      <c r="BX632" s="48"/>
    </row>
    <row r="633" spans="1:76" ht="15.75" hidden="1" x14ac:dyDescent="0.25">
      <c r="A633" s="48" t="str" cm="1">
        <f t="array" ref="A633">_xlfn.XLOOKUP(Tableau210[[#This Row],[NOM]]&amp;Tableau210[[#This Row],[REPERE BUTA]],[6]!Tableau16[POSTE TECHNIQUE]&amp;[6]!Tableau16[Repere ADM],[6]!Tableau16[NUMERO CLIENT])</f>
        <v>S2-SRP004-VMK</v>
      </c>
      <c r="B633" s="48" t="str" cm="1">
        <f t="array" ref="B633">_xlfn.XLOOKUP(Tableau210[[#This Row],[NOM]]&amp;Tableau210[[#This Row],[REPERE BUTA]],[6]!Tableau16[POSTE TECHNIQUE]&amp;[6]!Tableau16[Repere REF],[6]!Tableau16[NUMERO CLIENT])</f>
        <v>S2-SRP004-VMK</v>
      </c>
      <c r="C633" s="48" cm="1">
        <f t="array" ref="C633">_xlfn.XLOOKUP(Tableau210[[#This Row],[NOM]]&amp;Tableau210[[#This Row],[Repere Ubleam]],[7]Sheet1!$C$2:$C$2995&amp;[7]Sheet1!$I$2:$I$2995,[7]Sheet1!$A$2:$A$2995)</f>
        <v>1220</v>
      </c>
      <c r="D633" s="48" t="str">
        <f>C633&amp;""</f>
        <v>1220</v>
      </c>
      <c r="E633" s="48" t="s">
        <v>2553</v>
      </c>
      <c r="F633" s="48" t="s">
        <v>2641</v>
      </c>
      <c r="G633" s="176" t="s">
        <v>1901</v>
      </c>
      <c r="H633" s="119" t="s">
        <v>1067</v>
      </c>
      <c r="I633" s="119" t="s">
        <v>91</v>
      </c>
      <c r="J633" s="119" t="s">
        <v>2058</v>
      </c>
      <c r="K633" s="119" t="str">
        <f>_xlfn.XLOOKUP(Tableau210[[#This Row],[NOM]],[8]LUT!$I$5:$I$301,[8]LUT!$N$5:$N$301)</f>
        <v>4 VM</v>
      </c>
      <c r="L633" s="119" t="s">
        <v>107</v>
      </c>
      <c r="M633" s="119" t="s">
        <v>2114</v>
      </c>
      <c r="N633" s="119" t="s">
        <v>2114</v>
      </c>
      <c r="O633" s="119"/>
      <c r="P633" s="119"/>
      <c r="Q633" s="119"/>
      <c r="R633" s="119"/>
      <c r="S633" s="119"/>
      <c r="T633" s="119"/>
      <c r="U633" s="119"/>
      <c r="V633" s="119"/>
      <c r="W633" s="148" t="s">
        <v>2159</v>
      </c>
      <c r="X633" s="207" cm="1">
        <f t="array" ref="X6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3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33" s="148" t="s">
        <v>3424</v>
      </c>
      <c r="AA633" s="207" cm="1">
        <f t="array" ref="AA6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3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33" s="48"/>
      <c r="AD633" s="117" t="s">
        <v>2196</v>
      </c>
      <c r="AE633" s="119"/>
      <c r="AF633" s="181">
        <f>IFERROR(VLOOKUP(Tableau210[[#This Row],[OPERATION]],Tableau4[],5,FALSE),"")</f>
        <v>0</v>
      </c>
      <c r="AG633" s="178" cm="1">
        <f t="array" ref="AG633">IFERROR(
   SUM(
      _xlfn._xlws.FILTER(
         Tableau3[JP],
         (Tableau3[ITEM]=Tableau210[[#This Row],[NOM]])*
         (Tableau3[Rep.]=Tableau210[[#This Row],[REPERE BUTA]])
      )
   ),
0)</f>
        <v>0</v>
      </c>
      <c r="AH633" s="181">
        <f>IFERROR(VLOOKUP(Tableau210[[#This Row],[OPERATION]],Tableau4[],4,FALSE),"")</f>
        <v>0</v>
      </c>
      <c r="AI633" s="178" cm="1">
        <f t="array" ref="AI633">IFERROR(
   SUM(
      _xlfn._xlws.FILTER(
         Tableau3[BP],
         (Tableau3[ITEM]=Tableau210[[#This Row],[NOM]])*
         (Tableau3[Rep.]=Tableau210[[#This Row],[REPERE BUTA]])
      )
   ),
0)</f>
        <v>0</v>
      </c>
      <c r="AJ633" s="181" t="str">
        <f>IF(Tableau210[[#This Row],[NB JP EMIS]]=1,"1 JP","") &amp; IF(Tableau210[[#This Row],[NB BP EMIS]]=1," 1 BP","")</f>
        <v/>
      </c>
      <c r="AK633" s="178" t="str">
        <f>IF(Tableau210[[#This Row],[NB JP BUTA]]=1,"1 JP","") &amp; IF(Tableau210[[#This Row],[Nb BP BUTA]]=1," 1 BP","") &amp; IF(Tableau210[[#This Row],[Nb BP BUTA]]=2," 2 BP","")</f>
        <v/>
      </c>
      <c r="AL633" s="117" t="s">
        <v>103</v>
      </c>
      <c r="AM633" s="117">
        <f>IFERROR(+VLOOKUP(AY633,Tiges!$G$4:$I$569,3,FALSE),"")</f>
        <v>27</v>
      </c>
      <c r="AN633" s="48"/>
      <c r="AO633" s="170" t="s">
        <v>3424</v>
      </c>
      <c r="AP633" s="177" cm="1">
        <f t="array" ref="AP6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33" s="170" t="s">
        <v>3424</v>
      </c>
      <c r="AS633" s="177" t="str" cm="1">
        <f t="array" ref="AS6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6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633" s="170" t="s">
        <v>3424</v>
      </c>
      <c r="AV633" s="177" t="str" cm="1">
        <f t="array" ref="AV6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33" s="117"/>
      <c r="AY633" s="117" cm="1">
        <f t="array" ref="AY633">IFERROR(_xlfn.XLOOKUP(Tableau210[[#This Row],[DN DONNEES BUTA ]]&amp;Tableau210[[#This Row],[PN DONNEES BUTA]],Tiges!$B$4:$B$79&amp;Tiges!$C$4:$C$79,Tiges!$G$4:$G$79),"")</f>
        <v>16</v>
      </c>
      <c r="AZ633" s="117"/>
      <c r="BA633" s="117" cm="1">
        <f t="array" ref="BA633">IFERROR(_xlfn.XLOOKUP(Tableau210[[#This Row],[DN DONNEES BUTA ]]&amp;Tableau210[[#This Row],[PN DONNEES BUTA]],Tiges!$B$4:$B$79&amp;Tiges!$C$4:$C$79,Tiges!$H$4:$H$79),"")</f>
        <v>80</v>
      </c>
      <c r="BB633" s="117"/>
      <c r="BC633" s="182">
        <f>IFERROR(VLOOKUP(Tableau210[[#This Row],[OPERATION]],Tableau4[],2,FALSE),"")</f>
        <v>0</v>
      </c>
      <c r="BD633" s="177" cm="1">
        <f t="array" ref="BD633">IFERROR(
   SUM(
      _xlfn._xlws.FILTER(
         Tableau3[Nb Platinage Joint],
         (Tableau3[ITEM]=Tableau210[[#This Row],[NOM]])*
         (Tableau3[Rep.]=Tableau210[[#This Row],[REPERE BUTA]])
      )
   ),
0)</f>
        <v>0</v>
      </c>
      <c r="BE633" s="182">
        <f>IFERROR(VLOOKUP(Tableau210[[#This Row],[OPERATION]],Tableau4[],3,FALSE),"")</f>
        <v>1</v>
      </c>
      <c r="BF633" s="177" cm="1">
        <f t="array" ref="BF633">IFERROR(
   SUM(
      _xlfn._xlws.FILTER(
         Tableau3[Joint Définitif Nb],
         (Tableau3[ITEM]=Tableau210[[#This Row],[NOM]])*
         (Tableau3[Rep.]=Tableau210[[#This Row],[REPERE BUTA]])
      )
   ),
0)</f>
        <v>1</v>
      </c>
      <c r="BG633" s="170" t="s">
        <v>3424</v>
      </c>
      <c r="BH633" s="177" t="str" cm="1">
        <f t="array" ref="BH6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63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633" s="170" t="s">
        <v>3424</v>
      </c>
      <c r="BK633" s="170" t="s">
        <v>3424</v>
      </c>
      <c r="BL633" s="167" t="s">
        <v>2380</v>
      </c>
      <c r="BM633" s="117"/>
      <c r="BN633" s="117"/>
      <c r="BO633" s="117"/>
      <c r="BP633" s="117"/>
      <c r="BQ633" s="48"/>
      <c r="BR633" s="119"/>
      <c r="BS633" s="48"/>
      <c r="BT633" s="48"/>
      <c r="BU633" s="48"/>
      <c r="BV633" s="48"/>
      <c r="BW633" s="48"/>
      <c r="BX633" s="48"/>
    </row>
    <row r="634" spans="1:76" s="154" customFormat="1" ht="15.75" hidden="1" x14ac:dyDescent="0.25">
      <c r="A634" s="48" t="str" cm="1">
        <f t="array" ref="A634">_xlfn.XLOOKUP(Tableau210[[#This Row],[NOM]]&amp;Tableau210[[#This Row],[REPERE BUTA]],[6]!Tableau16[POSTE TECHNIQUE]&amp;[6]!Tableau16[Repere ADM],[6]!Tableau16[NUMERO CLIENT])</f>
        <v>S3-S40370PV</v>
      </c>
      <c r="B634" s="48" t="e" cm="1">
        <f t="array" ref="B634">_xlfn.XLOOKUP(Tableau210[[#This Row],[NOM]]&amp;Tableau210[[#This Row],[REPERE BUTA]],[6]!Tableau16[POSTE TECHNIQUE]&amp;[6]!Tableau16[Repere REF],[6]!Tableau16[NUMERO CLIENT])</f>
        <v>#N/A</v>
      </c>
      <c r="C634" s="48" cm="1">
        <f t="array" ref="C634">_xlfn.XLOOKUP(Tableau210[[#This Row],[NOM]]&amp;Tableau210[[#This Row],[Repere Ubleam]],[7]Sheet1!$C$2:$C$2995&amp;[7]Sheet1!$I$2:$I$2995,[7]Sheet1!$A$2:$A$2995)</f>
        <v>1234</v>
      </c>
      <c r="D634" s="48" t="str">
        <f>C634&amp;""</f>
        <v>1234</v>
      </c>
      <c r="E634" s="48" t="s">
        <v>2577</v>
      </c>
      <c r="F634" s="48" t="s">
        <v>936</v>
      </c>
      <c r="G634" s="176" t="s">
        <v>1915</v>
      </c>
      <c r="H634" s="119" t="s">
        <v>1068</v>
      </c>
      <c r="I634" s="119" t="s">
        <v>91</v>
      </c>
      <c r="J634" s="119" t="s">
        <v>2057</v>
      </c>
      <c r="K634" s="119" t="str">
        <f>_xlfn.XLOOKUP(Tableau210[[#This Row],[NOM]],[8]LUT!$I$5:$I$301,[8]LUT!$N$5:$N$301)</f>
        <v>Vanne auto</v>
      </c>
      <c r="L634" s="119" t="s">
        <v>73</v>
      </c>
      <c r="M634" s="119"/>
      <c r="N634" s="119" t="s">
        <v>73</v>
      </c>
      <c r="O634" s="119"/>
      <c r="P634" s="119"/>
      <c r="Q634" s="119"/>
      <c r="R634" s="119"/>
      <c r="S634" s="119"/>
      <c r="T634" s="119"/>
      <c r="U634" s="119"/>
      <c r="V634" s="119"/>
      <c r="W634" s="148" cm="1">
        <f t="array" ref="W63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34" s="207" cm="1">
        <f t="array" ref="X6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3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34" s="148" cm="1">
        <f t="array" ref="Z63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34" s="207" cm="1">
        <f t="array" ref="AA6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3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34" s="48"/>
      <c r="AD634" s="117" t="s">
        <v>2197</v>
      </c>
      <c r="AE634" s="119"/>
      <c r="AF634" s="181">
        <f>IFERROR(VLOOKUP(Tableau210[[#This Row],[OPERATION]],Tableau4[],5,FALSE),"")</f>
        <v>0</v>
      </c>
      <c r="AG634" s="178" cm="1">
        <f t="array" ref="AG634">IFERROR(
   SUM(
      _xlfn._xlws.FILTER(
         Tableau3[JP],
         (Tableau3[ITEM]=Tableau210[[#This Row],[NOM]])*
         (Tableau3[Rep.]=Tableau210[[#This Row],[REPERE BUTA]])
      )
   ),
0)</f>
        <v>0</v>
      </c>
      <c r="AH634" s="181">
        <f>IFERROR(VLOOKUP(Tableau210[[#This Row],[OPERATION]],Tableau4[],4,FALSE),"")</f>
        <v>1</v>
      </c>
      <c r="AI634" s="178" cm="1">
        <f t="array" ref="AI634">IFERROR(
   SUM(
      _xlfn._xlws.FILTER(
         Tableau3[BP],
         (Tableau3[ITEM]=Tableau210[[#This Row],[NOM]])*
         (Tableau3[Rep.]=Tableau210[[#This Row],[REPERE BUTA]])
      )
   ),
0)</f>
        <v>1</v>
      </c>
      <c r="AJ634" s="181" t="str">
        <f>IF(Tableau210[[#This Row],[NB JP EMIS]]=1,"1 JP","") &amp; IF(Tableau210[[#This Row],[NB BP EMIS]]=1," 1 BP","")</f>
        <v xml:space="preserve"> 1 BP</v>
      </c>
      <c r="AK634" s="178" t="str">
        <f>IF(Tableau210[[#This Row],[NB JP BUTA]]=1,"1 JP","") &amp; IF(Tableau210[[#This Row],[Nb BP BUTA]]=1," 1 BP","") &amp; IF(Tableau210[[#This Row],[Nb BP BUTA]]=2," 2 BP","")</f>
        <v xml:space="preserve"> 1 BP</v>
      </c>
      <c r="AL634" s="117" t="s">
        <v>103</v>
      </c>
      <c r="AM634" s="117">
        <f>IFERROR(+VLOOKUP(AY634,Tiges!$G$4:$I$569,3,FALSE),"")</f>
        <v>32</v>
      </c>
      <c r="AN634" s="48"/>
      <c r="AO634" s="117">
        <v>4</v>
      </c>
      <c r="AP634" s="177" cm="1">
        <f t="array" ref="AP6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34" s="117" t="s">
        <v>2283</v>
      </c>
      <c r="AS634" s="177" t="str" cm="1">
        <f t="array" ref="AS6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6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634" s="117" t="s">
        <v>1123</v>
      </c>
      <c r="AV634" s="177" t="str" cm="1">
        <f t="array" ref="AV6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34" s="117"/>
      <c r="AY634" s="117" cm="1">
        <f t="array" ref="AY634">IFERROR(_xlfn.XLOOKUP(Tableau210[[#This Row],[DN DONNEES BUTA ]]&amp;Tableau210[[#This Row],[PN DONNEES BUTA]],Tiges!$B$4:$B$79&amp;Tiges!$C$4:$C$79,Tiges!$G$4:$G$79),"")</f>
        <v>20</v>
      </c>
      <c r="AZ634" s="117"/>
      <c r="BA634" s="117" cm="1">
        <f t="array" ref="BA634">IFERROR(_xlfn.XLOOKUP(Tableau210[[#This Row],[DN DONNEES BUTA ]]&amp;Tableau210[[#This Row],[PN DONNEES BUTA]],Tiges!$B$4:$B$79&amp;Tiges!$C$4:$C$79,Tiges!$H$4:$H$79),"")</f>
        <v>100</v>
      </c>
      <c r="BB634" s="117"/>
      <c r="BC634" s="182">
        <f>IFERROR(VLOOKUP(Tableau210[[#This Row],[OPERATION]],Tableau4[],2,FALSE),"")</f>
        <v>1</v>
      </c>
      <c r="BD634" s="177" cm="1">
        <f t="array" ref="BD634">IFERROR(
   SUM(
      _xlfn._xlws.FILTER(
         Tableau3[Nb Platinage Joint],
         (Tableau3[ITEM]=Tableau210[[#This Row],[NOM]])*
         (Tableau3[Rep.]=Tableau210[[#This Row],[REPERE BUTA]])
      )
   ),
0)</f>
        <v>1</v>
      </c>
      <c r="BE634" s="182">
        <f>IFERROR(VLOOKUP(Tableau210[[#This Row],[OPERATION]],Tableau4[],3,FALSE),"")</f>
        <v>1</v>
      </c>
      <c r="BF634" s="177" cm="1">
        <f t="array" ref="BF634">IFERROR(
   SUM(
      _xlfn._xlws.FILTER(
         Tableau3[Joint Définitif Nb],
         (Tableau3[ITEM]=Tableau210[[#This Row],[NOM]])*
         (Tableau3[Rep.]=Tableau210[[#This Row],[REPERE BUTA]])
      )
   ),
0)</f>
        <v>1</v>
      </c>
      <c r="BG634" s="117" t="s">
        <v>129</v>
      </c>
      <c r="BH634" s="177" t="str" cm="1">
        <f t="array" ref="BH6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3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34" s="117"/>
      <c r="BK634" s="117" t="s">
        <v>37</v>
      </c>
      <c r="BL634" s="167" t="s">
        <v>2380</v>
      </c>
      <c r="BM634" s="117"/>
      <c r="BN634" s="117"/>
      <c r="BO634" s="117"/>
      <c r="BP634" s="117"/>
      <c r="BQ634" s="48"/>
      <c r="BR634" s="119"/>
      <c r="BS634" s="48"/>
      <c r="BT634" s="48"/>
      <c r="BU634" s="48"/>
      <c r="BV634" s="48"/>
      <c r="BW634" s="48"/>
      <c r="BX634" s="48"/>
    </row>
    <row r="635" spans="1:76" s="154" customFormat="1" ht="15.75" hidden="1" x14ac:dyDescent="0.25">
      <c r="A635" s="48" t="e" cm="1">
        <f t="array" ref="A635">_xlfn.XLOOKUP(Tableau210[[#This Row],[NOM]]&amp;Tableau210[[#This Row],[REPERE BUTA]],[6]!Tableau16[POSTE TECHNIQUE]&amp;[6]!Tableau16[Repere ADM],[6]!Tableau16[NUMERO CLIENT])</f>
        <v>#N/A</v>
      </c>
      <c r="B635" s="48" t="str" cm="1">
        <f t="array" ref="B635">_xlfn.XLOOKUP(Tableau210[[#This Row],[NOM]]&amp;Tableau210[[#This Row],[REPERE BUTA]],[6]!Tableau16[POSTE TECHNIQUE]&amp;[6]!Tableau16[Repere REF],[6]!Tableau16[NUMERO CLIENT])</f>
        <v>S3-S40370PV</v>
      </c>
      <c r="C635" s="48" cm="1">
        <f t="array" ref="C635">_xlfn.XLOOKUP(Tableau210[[#This Row],[NOM]]&amp;Tableau210[[#This Row],[Repere Ubleam]],[7]Sheet1!$C$2:$C$2995&amp;[7]Sheet1!$I$2:$I$2995,[7]Sheet1!$A$2:$A$2995)</f>
        <v>1235</v>
      </c>
      <c r="D635" s="48" t="str">
        <f>C635&amp;""</f>
        <v>1235</v>
      </c>
      <c r="E635" s="48" t="s">
        <v>2577</v>
      </c>
      <c r="F635" s="48" t="s">
        <v>936</v>
      </c>
      <c r="G635" s="176" t="s">
        <v>1915</v>
      </c>
      <c r="H635" s="119" t="s">
        <v>1068</v>
      </c>
      <c r="I635" s="119" t="s">
        <v>91</v>
      </c>
      <c r="J635" s="119" t="s">
        <v>2057</v>
      </c>
      <c r="K635" s="119" t="str">
        <f>_xlfn.XLOOKUP(Tableau210[[#This Row],[NOM]],[8]LUT!$I$5:$I$301,[8]LUT!$N$5:$N$301)</f>
        <v>Vanne auto</v>
      </c>
      <c r="L635" s="119" t="s">
        <v>83</v>
      </c>
      <c r="M635" s="119"/>
      <c r="N635" s="119" t="s">
        <v>83</v>
      </c>
      <c r="O635" s="119"/>
      <c r="P635" s="119"/>
      <c r="Q635" s="119"/>
      <c r="R635" s="119"/>
      <c r="S635" s="119"/>
      <c r="T635" s="119"/>
      <c r="U635" s="119"/>
      <c r="V635" s="119"/>
      <c r="W635" s="148" cm="1">
        <f t="array" ref="W635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35" s="207" cm="1">
        <f t="array" ref="X6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3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35" s="148" cm="1">
        <f t="array" ref="Z635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35" s="207" cm="1">
        <f t="array" ref="AA6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3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35" s="48"/>
      <c r="AD635" s="117" t="s">
        <v>2197</v>
      </c>
      <c r="AE635" s="119"/>
      <c r="AF635" s="181">
        <f>IFERROR(VLOOKUP(Tableau210[[#This Row],[OPERATION]],Tableau4[],5,FALSE),"")</f>
        <v>0</v>
      </c>
      <c r="AG635" s="178" cm="1">
        <f t="array" ref="AG635">IFERROR(
   SUM(
      _xlfn._xlws.FILTER(
         Tableau3[JP],
         (Tableau3[ITEM]=Tableau210[[#This Row],[NOM]])*
         (Tableau3[Rep.]=Tableau210[[#This Row],[REPERE BUTA]])
      )
   ),
0)</f>
        <v>0</v>
      </c>
      <c r="AH635" s="181">
        <f>IFERROR(VLOOKUP(Tableau210[[#This Row],[OPERATION]],Tableau4[],4,FALSE),"")</f>
        <v>1</v>
      </c>
      <c r="AI635" s="178" cm="1">
        <f t="array" ref="AI635">IFERROR(
   SUM(
      _xlfn._xlws.FILTER(
         Tableau3[BP],
         (Tableau3[ITEM]=Tableau210[[#This Row],[NOM]])*
         (Tableau3[Rep.]=Tableau210[[#This Row],[REPERE BUTA]])
      )
   ),
0)</f>
        <v>1</v>
      </c>
      <c r="AJ635" s="181" t="str">
        <f>IF(Tableau210[[#This Row],[NB JP EMIS]]=1,"1 JP","") &amp; IF(Tableau210[[#This Row],[NB BP EMIS]]=1," 1 BP","")</f>
        <v xml:space="preserve"> 1 BP</v>
      </c>
      <c r="AK635" s="178" t="str">
        <f>IF(Tableau210[[#This Row],[NB JP BUTA]]=1,"1 JP","") &amp; IF(Tableau210[[#This Row],[Nb BP BUTA]]=1," 1 BP","") &amp; IF(Tableau210[[#This Row],[Nb BP BUTA]]=2," 2 BP","")</f>
        <v xml:space="preserve"> 1 BP</v>
      </c>
      <c r="AL635" s="117" t="s">
        <v>103</v>
      </c>
      <c r="AM635" s="117">
        <f>IFERROR(+VLOOKUP(AY635,Tiges!$G$4:$I$569,3,FALSE),"")</f>
        <v>32</v>
      </c>
      <c r="AN635" s="48"/>
      <c r="AO635" s="117">
        <v>4</v>
      </c>
      <c r="AP635" s="177" cm="1">
        <f t="array" ref="AP6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35" s="117" t="s">
        <v>2283</v>
      </c>
      <c r="AS635" s="177" t="str" cm="1">
        <f t="array" ref="AS6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6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635" s="117" t="s">
        <v>1123</v>
      </c>
      <c r="AV635" s="177" t="str" cm="1">
        <f t="array" ref="AV6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35" s="117"/>
      <c r="AY635" s="117" cm="1">
        <f t="array" ref="AY635">IFERROR(_xlfn.XLOOKUP(Tableau210[[#This Row],[DN DONNEES BUTA ]]&amp;Tableau210[[#This Row],[PN DONNEES BUTA]],Tiges!$B$4:$B$79&amp;Tiges!$C$4:$C$79,Tiges!$G$4:$G$79),"")</f>
        <v>20</v>
      </c>
      <c r="AZ635" s="117"/>
      <c r="BA635" s="117" cm="1">
        <f t="array" ref="BA635">IFERROR(_xlfn.XLOOKUP(Tableau210[[#This Row],[DN DONNEES BUTA ]]&amp;Tableau210[[#This Row],[PN DONNEES BUTA]],Tiges!$B$4:$B$79&amp;Tiges!$C$4:$C$79,Tiges!$H$4:$H$79),"")</f>
        <v>100</v>
      </c>
      <c r="BB635" s="117"/>
      <c r="BC635" s="182">
        <f>IFERROR(VLOOKUP(Tableau210[[#This Row],[OPERATION]],Tableau4[],2,FALSE),"")</f>
        <v>1</v>
      </c>
      <c r="BD635" s="177" cm="1">
        <f t="array" ref="BD635">IFERROR(
   SUM(
      _xlfn._xlws.FILTER(
         Tableau3[Nb Platinage Joint],
         (Tableau3[ITEM]=Tableau210[[#This Row],[NOM]])*
         (Tableau3[Rep.]=Tableau210[[#This Row],[REPERE BUTA]])
      )
   ),
0)</f>
        <v>1</v>
      </c>
      <c r="BE635" s="182">
        <f>IFERROR(VLOOKUP(Tableau210[[#This Row],[OPERATION]],Tableau4[],3,FALSE),"")</f>
        <v>1</v>
      </c>
      <c r="BF635" s="177" cm="1">
        <f t="array" ref="BF635">IFERROR(
   SUM(
      _xlfn._xlws.FILTER(
         Tableau3[Joint Définitif Nb],
         (Tableau3[ITEM]=Tableau210[[#This Row],[NOM]])*
         (Tableau3[Rep.]=Tableau210[[#This Row],[REPERE BUTA]])
      )
   ),
0)</f>
        <v>1</v>
      </c>
      <c r="BG635" s="117" t="s">
        <v>129</v>
      </c>
      <c r="BH635" s="177" t="str" cm="1">
        <f t="array" ref="BH6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35" s="117"/>
      <c r="BK635" s="117" t="s">
        <v>37</v>
      </c>
      <c r="BL635" s="167" t="s">
        <v>2380</v>
      </c>
      <c r="BM635" s="117"/>
      <c r="BN635" s="117"/>
      <c r="BO635" s="117"/>
      <c r="BP635" s="117"/>
      <c r="BQ635" s="48"/>
      <c r="BR635" s="119"/>
      <c r="BS635" s="48"/>
      <c r="BT635" s="48"/>
      <c r="BU635" s="48"/>
      <c r="BV635" s="48"/>
      <c r="BW635" s="48"/>
      <c r="BX635" s="48"/>
    </row>
    <row r="636" spans="1:76" ht="15.75" hidden="1" x14ac:dyDescent="0.25">
      <c r="A636" s="48" t="str" cm="1">
        <f t="array" ref="A636">_xlfn.XLOOKUP(Tableau210[[#This Row],[NOM]]&amp;Tableau210[[#This Row],[REPERE BUTA]],[6]!Tableau16[POSTE TECHNIQUE]&amp;[6]!Tableau16[Repere ADM],[6]!Tableau16[NUMERO CLIENT])</f>
        <v>S3-T1002-PSVBT1002</v>
      </c>
      <c r="B636" s="48" t="str" cm="1">
        <f t="array" ref="B636">_xlfn.XLOOKUP(Tableau210[[#This Row],[NOM]]&amp;Tableau210[[#This Row],[REPERE BUTA]],[6]!Tableau16[POSTE TECHNIQUE]&amp;[6]!Tableau16[Repere REF],[6]!Tableau16[NUMERO CLIENT])</f>
        <v>S3-T1002-PSVBT1002</v>
      </c>
      <c r="C636" s="48" cm="1">
        <f t="array" ref="C636">_xlfn.XLOOKUP(Tableau210[[#This Row],[NOM]]&amp;Tableau210[[#This Row],[Repere Ubleam]],[7]Sheet1!$C$2:$C$2995&amp;[7]Sheet1!$I$2:$I$2995,[7]Sheet1!$A$2:$A$2995)</f>
        <v>1268</v>
      </c>
      <c r="D636" s="48" t="str">
        <f>C636&amp;""</f>
        <v>1268</v>
      </c>
      <c r="E636" s="48" t="s">
        <v>2577</v>
      </c>
      <c r="F636" s="48" t="s">
        <v>3476</v>
      </c>
      <c r="G636" s="176" t="s">
        <v>1927</v>
      </c>
      <c r="H636" s="119" t="s">
        <v>1068</v>
      </c>
      <c r="I636" s="119" t="s">
        <v>80</v>
      </c>
      <c r="J636" s="119" t="s">
        <v>1076</v>
      </c>
      <c r="K636" s="119" t="str">
        <f>_xlfn.XLOOKUP(Tableau210[[#This Row],[NOM]],[8]LUT!$I$5:$I$301,[8]LUT!$N$5:$N$301)</f>
        <v>Tank</v>
      </c>
      <c r="L636" s="119">
        <v>5</v>
      </c>
      <c r="M636" s="119"/>
      <c r="N636" s="119">
        <v>5</v>
      </c>
      <c r="O636" s="119"/>
      <c r="P636" s="119"/>
      <c r="Q636" s="119"/>
      <c r="R636" s="119"/>
      <c r="S636" s="119"/>
      <c r="T636" s="119"/>
      <c r="U636" s="119"/>
      <c r="V636" s="119"/>
      <c r="W636" s="148">
        <v>150</v>
      </c>
      <c r="X636" s="207" cm="1">
        <f t="array" ref="X6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3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36" s="148">
        <v>20</v>
      </c>
      <c r="AA636" s="207" cm="1">
        <f t="array" ref="AA6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3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36" s="48"/>
      <c r="AD636" s="117" t="s">
        <v>2196</v>
      </c>
      <c r="AE636" s="119"/>
      <c r="AF636" s="181">
        <f>IFERROR(VLOOKUP(Tableau210[[#This Row],[OPERATION]],Tableau4[],5,FALSE),"")</f>
        <v>0</v>
      </c>
      <c r="AG636" s="178" cm="1">
        <f t="array" ref="AG636">IFERROR(
   SUM(
      _xlfn._xlws.FILTER(
         Tableau3[JP],
         (Tableau3[ITEM]=Tableau210[[#This Row],[NOM]])*
         (Tableau3[Rep.]=Tableau210[[#This Row],[REPERE BUTA]])
      )
   ),
0)</f>
        <v>0</v>
      </c>
      <c r="AH636" s="181">
        <f>IFERROR(VLOOKUP(Tableau210[[#This Row],[OPERATION]],Tableau4[],4,FALSE),"")</f>
        <v>0</v>
      </c>
      <c r="AI636" s="178" cm="1">
        <f t="array" ref="AI636">IFERROR(
   SUM(
      _xlfn._xlws.FILTER(
         Tableau3[BP],
         (Tableau3[ITEM]=Tableau210[[#This Row],[NOM]])*
         (Tableau3[Rep.]=Tableau210[[#This Row],[REPERE BUTA]])
      )
   ),
0)</f>
        <v>0</v>
      </c>
      <c r="AJ636" s="181" t="s">
        <v>2362</v>
      </c>
      <c r="AK636" s="178" t="str">
        <f>IF(Tableau210[[#This Row],[NB JP BUTA]]=1,"1 JP","") &amp; IF(Tableau210[[#This Row],[Nb BP BUTA]]=1," 1 BP","") &amp; IF(Tableau210[[#This Row],[Nb BP BUTA]]=2," 2 BP","")</f>
        <v/>
      </c>
      <c r="AL636" s="117" t="s">
        <v>103</v>
      </c>
      <c r="AM636" s="117">
        <f>IFERROR(+VLOOKUP(AY636,Tiges!$G$4:$I$569,3,FALSE),"")</f>
        <v>32</v>
      </c>
      <c r="AN636" s="48"/>
      <c r="AO636" s="117">
        <v>8</v>
      </c>
      <c r="AP636" s="177" cm="1">
        <f t="array" ref="AP6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3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36" s="117" t="s">
        <v>2283</v>
      </c>
      <c r="AS636" s="177" t="str" cm="1">
        <f t="array" ref="AS6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3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636" s="117" t="s">
        <v>1123</v>
      </c>
      <c r="AV636" s="177" t="str" cm="1">
        <f t="array" ref="AV6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3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36" s="117"/>
      <c r="AY636" s="117" cm="1">
        <f t="array" ref="AY636">IFERROR(_xlfn.XLOOKUP(Tableau210[[#This Row],[DN DONNEES BUTA ]]&amp;Tableau210[[#This Row],[PN DONNEES BUTA]],Tiges!$B$4:$B$79&amp;Tiges!$C$4:$C$79,Tiges!$G$4:$G$79),"")</f>
        <v>20</v>
      </c>
      <c r="AZ636" s="117"/>
      <c r="BA636" s="117" cm="1">
        <f t="array" ref="BA636">IFERROR(_xlfn.XLOOKUP(Tableau210[[#This Row],[DN DONNEES BUTA ]]&amp;Tableau210[[#This Row],[PN DONNEES BUTA]],Tiges!$B$4:$B$79&amp;Tiges!$C$4:$C$79,Tiges!$H$4:$H$79),"")</f>
        <v>110</v>
      </c>
      <c r="BB636" s="117"/>
      <c r="BC636" s="182">
        <f>IFERROR(VLOOKUP(Tableau210[[#This Row],[OPERATION]],Tableau4[],2,FALSE),"")</f>
        <v>0</v>
      </c>
      <c r="BD636" s="177" cm="1">
        <f t="array" ref="BD636">IFERROR(
   SUM(
      _xlfn._xlws.FILTER(
         Tableau3[Nb Platinage Joint],
         (Tableau3[ITEM]=Tableau210[[#This Row],[NOM]])*
         (Tableau3[Rep.]=Tableau210[[#This Row],[REPERE BUTA]])
      )
   ),
0)</f>
        <v>0</v>
      </c>
      <c r="BE636" s="182">
        <f>IFERROR(VLOOKUP(Tableau210[[#This Row],[OPERATION]],Tableau4[],3,FALSE),"")</f>
        <v>1</v>
      </c>
      <c r="BF636" s="177" cm="1">
        <f t="array" ref="BF636">IFERROR(
   SUM(
      _xlfn._xlws.FILTER(
         Tableau3[Joint Définitif Nb],
         (Tableau3[ITEM]=Tableau210[[#This Row],[NOM]])*
         (Tableau3[Rep.]=Tableau210[[#This Row],[REPERE BUTA]])
      )
   ),
0)</f>
        <v>1</v>
      </c>
      <c r="BG636" s="117" t="s">
        <v>129</v>
      </c>
      <c r="BH636" s="177" t="str" cm="1">
        <f t="array" ref="BH6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3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36" s="117" t="s">
        <v>2281</v>
      </c>
      <c r="BK636" s="117" t="s">
        <v>2269</v>
      </c>
      <c r="BL636" s="167" t="s">
        <v>2380</v>
      </c>
      <c r="BM636" s="117"/>
      <c r="BN636" s="117"/>
      <c r="BO636" s="117"/>
      <c r="BP636" s="117"/>
      <c r="BQ636" s="48"/>
      <c r="BR636" s="119"/>
      <c r="BS636" s="48"/>
      <c r="BT636" s="48"/>
      <c r="BU636" s="48"/>
      <c r="BV636" s="48"/>
      <c r="BW636" s="48"/>
      <c r="BX636" s="48"/>
    </row>
    <row r="637" spans="1:76" ht="15.75" hidden="1" x14ac:dyDescent="0.25">
      <c r="A637" s="48" t="str" cm="1">
        <f t="array" ref="A637">_xlfn.XLOOKUP(Tableau210[[#This Row],[NOM]]&amp;Tableau210[[#This Row],[REPERE BUTA]],[6]!Tableau16[POSTE TECHNIQUE]&amp;[6]!Tableau16[Repere ADM],[6]!Tableau16[NUMERO CLIENT])</f>
        <v>S3-T1002-EVT1002</v>
      </c>
      <c r="B637" s="48" t="str" cm="1">
        <f t="array" ref="B637">_xlfn.XLOOKUP(Tableau210[[#This Row],[NOM]]&amp;Tableau210[[#This Row],[REPERE BUTA]],[6]!Tableau16[POSTE TECHNIQUE]&amp;[6]!Tableau16[Repere REF],[6]!Tableau16[NUMERO CLIENT])</f>
        <v>S3-T1002-EVT1002</v>
      </c>
      <c r="C637" s="48" cm="1">
        <f t="array" ref="C637">_xlfn.XLOOKUP(Tableau210[[#This Row],[NOM]]&amp;Tableau210[[#This Row],[Repere Ubleam]],[7]Sheet1!$C$2:$C$2995&amp;[7]Sheet1!$I$2:$I$2995,[7]Sheet1!$A$2:$A$2995)</f>
        <v>1270</v>
      </c>
      <c r="D637" s="48" t="str">
        <f>C637&amp;""</f>
        <v>1270</v>
      </c>
      <c r="E637" s="48" t="s">
        <v>2577</v>
      </c>
      <c r="F637" s="48" t="s">
        <v>3477</v>
      </c>
      <c r="G637" s="176" t="s">
        <v>1927</v>
      </c>
      <c r="H637" s="119" t="s">
        <v>1068</v>
      </c>
      <c r="I637" s="119" t="s">
        <v>80</v>
      </c>
      <c r="J637" s="119" t="s">
        <v>1076</v>
      </c>
      <c r="K637" s="119" t="str">
        <f>_xlfn.XLOOKUP(Tableau210[[#This Row],[NOM]],[8]LUT!$I$5:$I$301,[8]LUT!$N$5:$N$301)</f>
        <v>Tank</v>
      </c>
      <c r="L637" s="119">
        <v>7</v>
      </c>
      <c r="M637" s="119"/>
      <c r="N637" s="119">
        <v>7</v>
      </c>
      <c r="O637" s="119"/>
      <c r="P637" s="119"/>
      <c r="Q637" s="119"/>
      <c r="R637" s="119"/>
      <c r="S637" s="119"/>
      <c r="T637" s="119"/>
      <c r="U637" s="119"/>
      <c r="V637" s="119"/>
      <c r="W637" s="148">
        <v>500</v>
      </c>
      <c r="X637" s="207" cm="1">
        <f t="array" ref="X6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63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37" s="148">
        <v>20</v>
      </c>
      <c r="AA637" s="207" cm="1">
        <f t="array" ref="AA6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3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37" s="48"/>
      <c r="AD637" s="117" t="s">
        <v>2196</v>
      </c>
      <c r="AE637" s="119"/>
      <c r="AF637" s="181">
        <f>IFERROR(VLOOKUP(Tableau210[[#This Row],[OPERATION]],Tableau4[],5,FALSE),"")</f>
        <v>0</v>
      </c>
      <c r="AG637" s="178" cm="1">
        <f t="array" ref="AG637">IFERROR(
   SUM(
      _xlfn._xlws.FILTER(
         Tableau3[JP],
         (Tableau3[ITEM]=Tableau210[[#This Row],[NOM]])*
         (Tableau3[Rep.]=Tableau210[[#This Row],[REPERE BUTA]])
      )
   ),
0)</f>
        <v>0</v>
      </c>
      <c r="AH637" s="181">
        <f>IFERROR(VLOOKUP(Tableau210[[#This Row],[OPERATION]],Tableau4[],4,FALSE),"")</f>
        <v>0</v>
      </c>
      <c r="AI637" s="178" cm="1">
        <f t="array" ref="AI637">IFERROR(
   SUM(
      _xlfn._xlws.FILTER(
         Tableau3[BP],
         (Tableau3[ITEM]=Tableau210[[#This Row],[NOM]])*
         (Tableau3[Rep.]=Tableau210[[#This Row],[REPERE BUTA]])
      )
   ),
0)</f>
        <v>0</v>
      </c>
      <c r="AJ637" s="181" t="s">
        <v>2258</v>
      </c>
      <c r="AK637" s="178" t="str">
        <f>IF(Tableau210[[#This Row],[NB JP BUTA]]=1,"1 JP","") &amp; IF(Tableau210[[#This Row],[Nb BP BUTA]]=1," 1 BP","") &amp; IF(Tableau210[[#This Row],[Nb BP BUTA]]=2," 2 BP","")</f>
        <v/>
      </c>
      <c r="AL637" s="117" t="s">
        <v>103</v>
      </c>
      <c r="AM637" s="117">
        <f>IFERROR(+VLOOKUP(AY637,Tiges!$G$4:$I$569,3,FALSE),"")</f>
        <v>46</v>
      </c>
      <c r="AN637" s="48"/>
      <c r="AO637" s="117">
        <v>20</v>
      </c>
      <c r="AP637" s="177" cm="1">
        <f t="array" ref="AP6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63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637" s="117" t="s">
        <v>2449</v>
      </c>
      <c r="AS637" s="177" t="str" cm="1">
        <f t="array" ref="AS6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63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M30x160</v>
      </c>
      <c r="AU637" s="117" t="s">
        <v>1123</v>
      </c>
      <c r="AV637" s="177" t="str" cm="1">
        <f t="array" ref="AV6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3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37" s="117"/>
      <c r="AY637" s="117" cm="1">
        <f t="array" ref="AY637">IFERROR(_xlfn.XLOOKUP(Tableau210[[#This Row],[DN DONNEES BUTA ]]&amp;Tableau210[[#This Row],[PN DONNEES BUTA]],Tiges!$B$4:$B$79&amp;Tiges!$C$4:$C$79,Tiges!$G$4:$G$79),"")</f>
        <v>30</v>
      </c>
      <c r="AZ637" s="117"/>
      <c r="BA637" s="117" cm="1">
        <f t="array" ref="BA637">IFERROR(_xlfn.XLOOKUP(Tableau210[[#This Row],[DN DONNEES BUTA ]]&amp;Tableau210[[#This Row],[PN DONNEES BUTA]],Tiges!$B$4:$B$79&amp;Tiges!$C$4:$C$79,Tiges!$H$4:$H$79),"")</f>
        <v>160</v>
      </c>
      <c r="BB637" s="117"/>
      <c r="BC637" s="182">
        <f>IFERROR(VLOOKUP(Tableau210[[#This Row],[OPERATION]],Tableau4[],2,FALSE),"")</f>
        <v>0</v>
      </c>
      <c r="BD637" s="177" cm="1">
        <f t="array" ref="BD637">IFERROR(
   SUM(
      _xlfn._xlws.FILTER(
         Tableau3[Nb Platinage Joint],
         (Tableau3[ITEM]=Tableau210[[#This Row],[NOM]])*
         (Tableau3[Rep.]=Tableau210[[#This Row],[REPERE BUTA]])
      )
   ),
0)</f>
        <v>0</v>
      </c>
      <c r="BE637" s="182">
        <f>IFERROR(VLOOKUP(Tableau210[[#This Row],[OPERATION]],Tableau4[],3,FALSE),"")</f>
        <v>1</v>
      </c>
      <c r="BF637" s="177" cm="1">
        <f t="array" ref="BF637">IFERROR(
   SUM(
      _xlfn._xlws.FILTER(
         Tableau3[Joint Définitif Nb],
         (Tableau3[ITEM]=Tableau210[[#This Row],[NOM]])*
         (Tableau3[Rep.]=Tableau210[[#This Row],[REPERE BUTA]])
      )
   ),
0)</f>
        <v>1</v>
      </c>
      <c r="BG637" s="117" t="s">
        <v>129</v>
      </c>
      <c r="BH637" s="177" t="str" cm="1">
        <f t="array" ref="BH6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3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37" s="117" t="s">
        <v>2281</v>
      </c>
      <c r="BK637" s="117" t="s">
        <v>2269</v>
      </c>
      <c r="BL637" s="167" t="s">
        <v>2380</v>
      </c>
      <c r="BM637" s="117"/>
      <c r="BN637" s="117"/>
      <c r="BO637" s="117"/>
      <c r="BP637" s="117"/>
      <c r="BQ637" s="48"/>
      <c r="BR637" s="119"/>
      <c r="BS637" s="48"/>
      <c r="BT637" s="48"/>
      <c r="BU637" s="48"/>
      <c r="BV637" s="48"/>
      <c r="BW637" s="48"/>
      <c r="BX637" s="48"/>
    </row>
    <row r="638" spans="1:76" s="154" customFormat="1" ht="15.75" hidden="1" x14ac:dyDescent="0.25">
      <c r="A638" s="48" t="str" cm="1">
        <f t="array" ref="A638">_xlfn.XLOOKUP(Tableau210[[#This Row],[NOM]]&amp;Tableau210[[#This Row],[REPERE BUTA]],[6]!Tableau16[POSTE TECHNIQUE]&amp;[6]!Tableau16[Repere ADM],[6]!Tableau16[NUMERO CLIENT])</f>
        <v>S4-PSVBT796</v>
      </c>
      <c r="B638" s="48" t="e" cm="1">
        <f t="array" ref="B638">_xlfn.XLOOKUP(Tableau210[[#This Row],[NOM]]&amp;Tableau210[[#This Row],[REPERE BUTA]],[6]!Tableau16[POSTE TECHNIQUE]&amp;[6]!Tableau16[Repere REF],[6]!Tableau16[NUMERO CLIENT])</f>
        <v>#N/A</v>
      </c>
      <c r="C638" s="48" cm="1">
        <f t="array" ref="C638">_xlfn.XLOOKUP(Tableau210[[#This Row],[NOM]]&amp;Tableau210[[#This Row],[Repere Ubleam]],[7]Sheet1!$C$2:$C$2995&amp;[7]Sheet1!$I$2:$I$2995,[7]Sheet1!$A$2:$A$2995)</f>
        <v>1295</v>
      </c>
      <c r="D638" s="48" t="str">
        <f>C638&amp;""</f>
        <v>1295</v>
      </c>
      <c r="E638" s="48" t="s">
        <v>2592</v>
      </c>
      <c r="F638" s="48" t="s">
        <v>971</v>
      </c>
      <c r="G638" s="176" t="s">
        <v>1944</v>
      </c>
      <c r="H638" s="119" t="s">
        <v>1068</v>
      </c>
      <c r="I638" s="119" t="s">
        <v>91</v>
      </c>
      <c r="J638" s="119" t="s">
        <v>1079</v>
      </c>
      <c r="K638" s="119" t="str">
        <f>_xlfn.XLOOKUP(Tableau210[[#This Row],[NOM]],[8]LUT!$I$5:$I$301,[8]LUT!$N$5:$N$301)</f>
        <v xml:space="preserve">Soupape </v>
      </c>
      <c r="L638" s="119" t="s">
        <v>73</v>
      </c>
      <c r="M638" s="119"/>
      <c r="N638" s="119" t="s">
        <v>73</v>
      </c>
      <c r="O638" s="119"/>
      <c r="P638" s="119"/>
      <c r="Q638" s="119"/>
      <c r="R638" s="119"/>
      <c r="S638" s="119"/>
      <c r="T638" s="119"/>
      <c r="U638" s="119"/>
      <c r="V638" s="119"/>
      <c r="W638" s="148" cm="1">
        <f t="array" ref="W63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38" s="207" cm="1">
        <f t="array" ref="X6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63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38" s="148" cm="1">
        <f t="array" ref="Z63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38" s="207" cm="1">
        <f t="array" ref="AA6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63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38" s="48"/>
      <c r="AD638" s="117" t="s">
        <v>2240</v>
      </c>
      <c r="AE638" s="119"/>
      <c r="AF638" s="181">
        <f>IFERROR(VLOOKUP(Tableau210[[#This Row],[OPERATION]],Tableau4[],5,FALSE),"")</f>
        <v>0</v>
      </c>
      <c r="AG638" s="178" cm="1">
        <f t="array" ref="AG638">IFERROR(
   SUM(
      _xlfn._xlws.FILTER(
         Tableau3[JP],
         (Tableau3[ITEM]=Tableau210[[#This Row],[NOM]])*
         (Tableau3[Rep.]=Tableau210[[#This Row],[REPERE BUTA]])
      )
   ),
0)</f>
        <v>0</v>
      </c>
      <c r="AH638" s="181">
        <f>IFERROR(VLOOKUP(Tableau210[[#This Row],[OPERATION]],Tableau4[],4,FALSE),"")</f>
        <v>0</v>
      </c>
      <c r="AI638" s="178" cm="1">
        <f t="array" ref="AI638">IFERROR(
   SUM(
      _xlfn._xlws.FILTER(
         Tableau3[BP],
         (Tableau3[ITEM]=Tableau210[[#This Row],[NOM]])*
         (Tableau3[Rep.]=Tableau210[[#This Row],[REPERE BUTA]])
      )
   ),
0)</f>
        <v>0</v>
      </c>
      <c r="AJ638" s="181" t="s">
        <v>2323</v>
      </c>
      <c r="AK638" s="178" t="str">
        <f>IF(Tableau210[[#This Row],[NB JP BUTA]]=1,"1 JP","") &amp; IF(Tableau210[[#This Row],[Nb BP BUTA]]=1," 1 BP","") &amp; IF(Tableau210[[#This Row],[Nb BP BUTA]]=2," 2 BP","")</f>
        <v/>
      </c>
      <c r="AL638" s="117" t="s">
        <v>103</v>
      </c>
      <c r="AM638" s="117" t="str">
        <f>IFERROR(+VLOOKUP(AY638,Tiges!$G$4:$I$569,3,FALSE),"")</f>
        <v/>
      </c>
      <c r="AN638" s="48"/>
      <c r="AO638" s="117" t="s">
        <v>3424</v>
      </c>
      <c r="AP638" s="177" cm="1">
        <f t="array" ref="AP6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38" s="411" t="s">
        <v>3424</v>
      </c>
      <c r="AR638" s="117" t="s">
        <v>3424</v>
      </c>
      <c r="AS638" s="177" cm="1">
        <f t="array" ref="AS6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38" s="411" t="s">
        <v>3424</v>
      </c>
      <c r="AU638" s="117" t="s">
        <v>3424</v>
      </c>
      <c r="AV638" s="177" cm="1">
        <f t="array" ref="AV6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638" s="411" t="s">
        <v>3424</v>
      </c>
      <c r="AX638" s="117"/>
      <c r="AY638" s="117" t="str" cm="1">
        <f t="array" ref="AY638">IFERROR(_xlfn.XLOOKUP(Tableau210[[#This Row],[DN DONNEES BUTA ]]&amp;Tableau210[[#This Row],[PN DONNEES BUTA]],Tiges!$B$4:$B$79&amp;Tiges!$C$4:$C$79,Tiges!$G$4:$G$79),"")</f>
        <v/>
      </c>
      <c r="AZ638" s="117"/>
      <c r="BA638" s="117" t="str" cm="1">
        <f t="array" ref="BA638">IFERROR(_xlfn.XLOOKUP(Tableau210[[#This Row],[DN DONNEES BUTA ]]&amp;Tableau210[[#This Row],[PN DONNEES BUTA]],Tiges!$B$4:$B$79&amp;Tiges!$C$4:$C$79,Tiges!$H$4:$H$79),"")</f>
        <v/>
      </c>
      <c r="BB638" s="117"/>
      <c r="BC638" s="182">
        <f>IFERROR(VLOOKUP(Tableau210[[#This Row],[OPERATION]],Tableau4[],2,FALSE),"")</f>
        <v>0</v>
      </c>
      <c r="BD638" s="177" cm="1">
        <f t="array" ref="BD638">IFERROR(
   SUM(
      _xlfn._xlws.FILTER(
         Tableau3[Nb Platinage Joint],
         (Tableau3[ITEM]=Tableau210[[#This Row],[NOM]])*
         (Tableau3[Rep.]=Tableau210[[#This Row],[REPERE BUTA]])
      )
   ),
0)</f>
        <v>0</v>
      </c>
      <c r="BE638" s="182">
        <f>IFERROR(VLOOKUP(Tableau210[[#This Row],[OPERATION]],Tableau4[],3,FALSE),"")</f>
        <v>0</v>
      </c>
      <c r="BF638" s="177" cm="1">
        <f t="array" ref="BF638">IFERROR(
   SUM(
      _xlfn._xlws.FILTER(
         Tableau3[Joint Définitif Nb],
         (Tableau3[ITEM]=Tableau210[[#This Row],[NOM]])*
         (Tableau3[Rep.]=Tableau210[[#This Row],[REPERE BUTA]])
      )
   ),
0)</f>
        <v>0</v>
      </c>
      <c r="BG638" s="117" t="s">
        <v>3424</v>
      </c>
      <c r="BH638" s="177" cm="1">
        <f t="array" ref="BH6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638" s="411" t="s">
        <v>3424</v>
      </c>
      <c r="BJ638" s="117"/>
      <c r="BK638" s="117" t="s">
        <v>3424</v>
      </c>
      <c r="BL638" s="167" t="s">
        <v>2380</v>
      </c>
      <c r="BM638" s="117"/>
      <c r="BN638" s="117"/>
      <c r="BO638" s="117"/>
      <c r="BP638" s="117"/>
      <c r="BQ638" s="48"/>
      <c r="BR638" s="119"/>
      <c r="BS638" s="48"/>
      <c r="BT638" s="48"/>
      <c r="BU638" s="48"/>
      <c r="BV638" s="48"/>
      <c r="BW638" s="48"/>
      <c r="BX638" s="48"/>
    </row>
    <row r="639" spans="1:76" s="154" customFormat="1" ht="15.75" hidden="1" x14ac:dyDescent="0.25">
      <c r="A639" s="48" t="e" cm="1">
        <f t="array" ref="A639">_xlfn.XLOOKUP(Tableau210[[#This Row],[NOM]]&amp;Tableau210[[#This Row],[REPERE BUTA]],[6]!Tableau16[POSTE TECHNIQUE]&amp;[6]!Tableau16[Repere ADM],[6]!Tableau16[NUMERO CLIENT])</f>
        <v>#N/A</v>
      </c>
      <c r="B639" s="48" t="str" cm="1">
        <f t="array" ref="B639">_xlfn.XLOOKUP(Tableau210[[#This Row],[NOM]]&amp;Tableau210[[#This Row],[REPERE BUTA]],[6]!Tableau16[POSTE TECHNIQUE]&amp;[6]!Tableau16[Repere REF],[6]!Tableau16[NUMERO CLIENT])</f>
        <v>S4-PSVBT796</v>
      </c>
      <c r="C639" s="48" cm="1">
        <f t="array" ref="C639">_xlfn.XLOOKUP(Tableau210[[#This Row],[NOM]]&amp;Tableau210[[#This Row],[Repere Ubleam]],[7]Sheet1!$C$2:$C$2995&amp;[7]Sheet1!$I$2:$I$2995,[7]Sheet1!$A$2:$A$2995)</f>
        <v>1296</v>
      </c>
      <c r="D639" s="48" t="str">
        <f>C639&amp;""</f>
        <v>1296</v>
      </c>
      <c r="E639" s="48" t="s">
        <v>2592</v>
      </c>
      <c r="F639" s="48" t="s">
        <v>971</v>
      </c>
      <c r="G639" s="176" t="s">
        <v>1944</v>
      </c>
      <c r="H639" s="119" t="s">
        <v>1068</v>
      </c>
      <c r="I639" s="119" t="s">
        <v>91</v>
      </c>
      <c r="J639" s="119" t="s">
        <v>1079</v>
      </c>
      <c r="K639" s="119" t="str">
        <f>_xlfn.XLOOKUP(Tableau210[[#This Row],[NOM]],[8]LUT!$I$5:$I$301,[8]LUT!$N$5:$N$301)</f>
        <v xml:space="preserve">Soupape </v>
      </c>
      <c r="L639" s="119" t="s">
        <v>83</v>
      </c>
      <c r="M639" s="119"/>
      <c r="N639" s="119" t="s">
        <v>83</v>
      </c>
      <c r="O639" s="119"/>
      <c r="P639" s="119"/>
      <c r="Q639" s="119"/>
      <c r="R639" s="119"/>
      <c r="S639" s="119"/>
      <c r="T639" s="119"/>
      <c r="U639" s="119"/>
      <c r="V639" s="119"/>
      <c r="W639" s="148" cm="1">
        <f t="array" ref="W639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39" s="207" cm="1">
        <f t="array" ref="X6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3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39" s="148" cm="1">
        <f t="array" ref="Z639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39" s="207" cm="1">
        <f t="array" ref="AA6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3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39" s="48"/>
      <c r="AD639" s="117" t="s">
        <v>2197</v>
      </c>
      <c r="AE639" s="119"/>
      <c r="AF639" s="181">
        <f>IFERROR(VLOOKUP(Tableau210[[#This Row],[OPERATION]],Tableau4[],5,FALSE),"")</f>
        <v>0</v>
      </c>
      <c r="AG639" s="178" cm="1">
        <f t="array" ref="AG639">IFERROR(
   SUM(
      _xlfn._xlws.FILTER(
         Tableau3[JP],
         (Tableau3[ITEM]=Tableau210[[#This Row],[NOM]])*
         (Tableau3[Rep.]=Tableau210[[#This Row],[REPERE BUTA]])
      )
   ),
0)</f>
        <v>0</v>
      </c>
      <c r="AH639" s="181">
        <f>IFERROR(VLOOKUP(Tableau210[[#This Row],[OPERATION]],Tableau4[],4,FALSE),"")</f>
        <v>1</v>
      </c>
      <c r="AI639" s="178" cm="1">
        <f t="array" ref="AI639">IFERROR(
   SUM(
      _xlfn._xlws.FILTER(
         Tableau3[BP],
         (Tableau3[ITEM]=Tableau210[[#This Row],[NOM]])*
         (Tableau3[Rep.]=Tableau210[[#This Row],[REPERE BUTA]])
      )
   ),
0)</f>
        <v>1</v>
      </c>
      <c r="AJ639" s="181" t="str">
        <f>IF(Tableau210[[#This Row],[NB JP EMIS]]=1,"1 JP","") &amp; IF(Tableau210[[#This Row],[NB BP EMIS]]=1," 1 BP","")</f>
        <v xml:space="preserve"> 1 BP</v>
      </c>
      <c r="AK639" s="178" t="str">
        <f>IF(Tableau210[[#This Row],[NB JP BUTA]]=1,"1 JP","") &amp; IF(Tableau210[[#This Row],[Nb BP BUTA]]=1," 1 BP","") &amp; IF(Tableau210[[#This Row],[Nb BP BUTA]]=2," 2 BP","")</f>
        <v xml:space="preserve"> 1 BP</v>
      </c>
      <c r="AL639" s="117" t="s">
        <v>103</v>
      </c>
      <c r="AM639" s="117">
        <f>IFERROR(+VLOOKUP(AY639,Tiges!$G$4:$I$569,3,FALSE),"")</f>
        <v>22</v>
      </c>
      <c r="AN639" s="48"/>
      <c r="AO639" s="117" t="s">
        <v>3424</v>
      </c>
      <c r="AP639" s="177" cm="1">
        <f t="array" ref="AP6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39" s="117" t="s">
        <v>3424</v>
      </c>
      <c r="AS639" s="177" t="str" cm="1">
        <f t="array" ref="AS6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6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639" s="117" t="s">
        <v>3424</v>
      </c>
      <c r="AV639" s="177" t="str" cm="1">
        <f t="array" ref="AV6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39" s="117"/>
      <c r="AY639" s="117" cm="1">
        <f t="array" ref="AY639">IFERROR(_xlfn.XLOOKUP(Tableau210[[#This Row],[DN DONNEES BUTA ]]&amp;Tableau210[[#This Row],[PN DONNEES BUTA]],Tiges!$B$4:$B$79&amp;Tiges!$C$4:$C$79,Tiges!$G$4:$G$79),"")</f>
        <v>14</v>
      </c>
      <c r="AZ639" s="117"/>
      <c r="BA639" s="117" cm="1">
        <f t="array" ref="BA639">IFERROR(_xlfn.XLOOKUP(Tableau210[[#This Row],[DN DONNEES BUTA ]]&amp;Tableau210[[#This Row],[PN DONNEES BUTA]],Tiges!$B$4:$B$79&amp;Tiges!$C$4:$C$79,Tiges!$H$4:$H$79),"")</f>
        <v>70</v>
      </c>
      <c r="BB639" s="117"/>
      <c r="BC639" s="182">
        <f>IFERROR(VLOOKUP(Tableau210[[#This Row],[OPERATION]],Tableau4[],2,FALSE),"")</f>
        <v>1</v>
      </c>
      <c r="BD639" s="177" cm="1">
        <f t="array" ref="BD639">IFERROR(
   SUM(
      _xlfn._xlws.FILTER(
         Tableau3[Nb Platinage Joint],
         (Tableau3[ITEM]=Tableau210[[#This Row],[NOM]])*
         (Tableau3[Rep.]=Tableau210[[#This Row],[REPERE BUTA]])
      )
   ),
0)</f>
        <v>1</v>
      </c>
      <c r="BE639" s="182">
        <f>IFERROR(VLOOKUP(Tableau210[[#This Row],[OPERATION]],Tableau4[],3,FALSE),"")</f>
        <v>1</v>
      </c>
      <c r="BF639" s="177" cm="1">
        <f t="array" ref="BF639">IFERROR(
   SUM(
      _xlfn._xlws.FILTER(
         Tableau3[Joint Définitif Nb],
         (Tableau3[ITEM]=Tableau210[[#This Row],[NOM]])*
         (Tableau3[Rep.]=Tableau210[[#This Row],[REPERE BUTA]])
      )
   ),
0)</f>
        <v>1</v>
      </c>
      <c r="BG639" s="117" t="s">
        <v>3424</v>
      </c>
      <c r="BH639" s="177" t="str" cm="1">
        <f t="array" ref="BH6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39" s="117"/>
      <c r="BK639" s="117" t="s">
        <v>3424</v>
      </c>
      <c r="BL639" s="167" t="s">
        <v>2380</v>
      </c>
      <c r="BM639" s="117"/>
      <c r="BN639" s="117"/>
      <c r="BO639" s="117"/>
      <c r="BP639" s="117"/>
      <c r="BQ639" s="48"/>
      <c r="BR639" s="119"/>
      <c r="BS639" s="48"/>
      <c r="BT639" s="48"/>
      <c r="BU639" s="48"/>
      <c r="BV639" s="48"/>
      <c r="BW639" s="48"/>
      <c r="BX639" s="48"/>
    </row>
    <row r="640" spans="1:76" ht="15.75" hidden="1" x14ac:dyDescent="0.25">
      <c r="A640" s="48" t="str" cm="1">
        <f t="array" ref="A640">_xlfn.XLOOKUP(Tableau210[[#This Row],[NOM]]&amp;Tableau210[[#This Row],[REPERE BUTA]],[6]!Tableau16[POSTE TECHNIQUE]&amp;[6]!Tableau16[Repere ADM],[6]!Tableau16[NUMERO CLIENT])</f>
        <v>S4-PSVBT797</v>
      </c>
      <c r="B640" s="48" t="e" cm="1">
        <f t="array" ref="B640">_xlfn.XLOOKUP(Tableau210[[#This Row],[NOM]]&amp;Tableau210[[#This Row],[REPERE BUTA]],[6]!Tableau16[POSTE TECHNIQUE]&amp;[6]!Tableau16[Repere REF],[6]!Tableau16[NUMERO CLIENT])</f>
        <v>#N/A</v>
      </c>
      <c r="C640" s="48" cm="1">
        <f t="array" ref="C640">_xlfn.XLOOKUP(Tableau210[[#This Row],[NOM]]&amp;Tableau210[[#This Row],[Repere Ubleam]],[7]Sheet1!$C$2:$C$2995&amp;[7]Sheet1!$I$2:$I$2995,[7]Sheet1!$A$2:$A$2995)</f>
        <v>1297</v>
      </c>
      <c r="D640" s="48" t="str">
        <f>C640&amp;""</f>
        <v>1297</v>
      </c>
      <c r="E640" s="48" t="s">
        <v>2592</v>
      </c>
      <c r="F640" s="48" t="s">
        <v>974</v>
      </c>
      <c r="G640" s="176" t="s">
        <v>1947</v>
      </c>
      <c r="H640" s="119" t="s">
        <v>1068</v>
      </c>
      <c r="I640" s="119" t="s">
        <v>91</v>
      </c>
      <c r="J640" s="119" t="s">
        <v>1079</v>
      </c>
      <c r="K640" s="119" t="str">
        <f>_xlfn.XLOOKUP(Tableau210[[#This Row],[NOM]],[8]LUT!$I$5:$I$301,[8]LUT!$N$5:$N$301)</f>
        <v xml:space="preserve">Soupape </v>
      </c>
      <c r="L640" s="119" t="s">
        <v>73</v>
      </c>
      <c r="M640" s="119"/>
      <c r="N640" s="119" t="s">
        <v>73</v>
      </c>
      <c r="O640" s="119"/>
      <c r="P640" s="119"/>
      <c r="Q640" s="119"/>
      <c r="R640" s="119"/>
      <c r="S640" s="119"/>
      <c r="T640" s="119"/>
      <c r="U640" s="119"/>
      <c r="V640" s="119"/>
      <c r="W640" s="148" cm="1">
        <f t="array" ref="W64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40" s="207" cm="1">
        <f t="array" ref="X6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64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0" s="148" cm="1">
        <f t="array" ref="Z64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40" s="207" cm="1">
        <f t="array" ref="AA6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64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40" s="48"/>
      <c r="AD640" s="117" t="s">
        <v>2240</v>
      </c>
      <c r="AE640" s="119"/>
      <c r="AF640" s="181">
        <f>IFERROR(VLOOKUP(Tableau210[[#This Row],[OPERATION]],Tableau4[],5,FALSE),"")</f>
        <v>0</v>
      </c>
      <c r="AG640" s="178" cm="1">
        <f t="array" ref="AG640">IFERROR(
   SUM(
      _xlfn._xlws.FILTER(
         Tableau3[JP],
         (Tableau3[ITEM]=Tableau210[[#This Row],[NOM]])*
         (Tableau3[Rep.]=Tableau210[[#This Row],[REPERE BUTA]])
      )
   ),
0)</f>
        <v>0</v>
      </c>
      <c r="AH640" s="181">
        <f>IFERROR(VLOOKUP(Tableau210[[#This Row],[OPERATION]],Tableau4[],4,FALSE),"")</f>
        <v>0</v>
      </c>
      <c r="AI640" s="178" cm="1">
        <f t="array" ref="AI640">IFERROR(
   SUM(
      _xlfn._xlws.FILTER(
         Tableau3[BP],
         (Tableau3[ITEM]=Tableau210[[#This Row],[NOM]])*
         (Tableau3[Rep.]=Tableau210[[#This Row],[REPERE BUTA]])
      )
   ),
0)</f>
        <v>0</v>
      </c>
      <c r="AJ640" s="181" t="s">
        <v>2323</v>
      </c>
      <c r="AK640" s="178" t="str">
        <f>IF(Tableau210[[#This Row],[NB JP BUTA]]=1,"1 JP","") &amp; IF(Tableau210[[#This Row],[Nb BP BUTA]]=1," 1 BP","") &amp; IF(Tableau210[[#This Row],[Nb BP BUTA]]=2," 2 BP","")</f>
        <v/>
      </c>
      <c r="AL640" s="117" t="s">
        <v>103</v>
      </c>
      <c r="AM640" s="117" t="str">
        <f>IFERROR(+VLOOKUP(AY640,Tiges!$G$4:$I$569,3,FALSE),"")</f>
        <v/>
      </c>
      <c r="AN640" s="48"/>
      <c r="AO640" s="117" t="s">
        <v>2303</v>
      </c>
      <c r="AP640" s="177" cm="1">
        <f t="array" ref="AP6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40" s="411" t="s">
        <v>2303</v>
      </c>
      <c r="AR640" s="117" t="s">
        <v>2303</v>
      </c>
      <c r="AS640" s="177" cm="1">
        <f t="array" ref="AS6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40" s="411" t="s">
        <v>2303</v>
      </c>
      <c r="AU640" s="117" t="s">
        <v>2303</v>
      </c>
      <c r="AV640" s="177" cm="1">
        <f t="array" ref="AV6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640" s="411" t="s">
        <v>3424</v>
      </c>
      <c r="AX640" s="117"/>
      <c r="AY640" s="117" t="str" cm="1">
        <f t="array" ref="AY640">IFERROR(_xlfn.XLOOKUP(Tableau210[[#This Row],[DN DONNEES BUTA ]]&amp;Tableau210[[#This Row],[PN DONNEES BUTA]],Tiges!$B$4:$B$79&amp;Tiges!$C$4:$C$79,Tiges!$G$4:$G$79),"")</f>
        <v/>
      </c>
      <c r="AZ640" s="117"/>
      <c r="BA640" s="117" t="str" cm="1">
        <f t="array" ref="BA640">IFERROR(_xlfn.XLOOKUP(Tableau210[[#This Row],[DN DONNEES BUTA ]]&amp;Tableau210[[#This Row],[PN DONNEES BUTA]],Tiges!$B$4:$B$79&amp;Tiges!$C$4:$C$79,Tiges!$H$4:$H$79),"")</f>
        <v/>
      </c>
      <c r="BB640" s="117"/>
      <c r="BC640" s="182">
        <f>IFERROR(VLOOKUP(Tableau210[[#This Row],[OPERATION]],Tableau4[],2,FALSE),"")</f>
        <v>0</v>
      </c>
      <c r="BD640" s="177" cm="1">
        <f t="array" ref="BD640">IFERROR(
   SUM(
      _xlfn._xlws.FILTER(
         Tableau3[Nb Platinage Joint],
         (Tableau3[ITEM]=Tableau210[[#This Row],[NOM]])*
         (Tableau3[Rep.]=Tableau210[[#This Row],[REPERE BUTA]])
      )
   ),
0)</f>
        <v>0</v>
      </c>
      <c r="BE640" s="182">
        <f>IFERROR(VLOOKUP(Tableau210[[#This Row],[OPERATION]],Tableau4[],3,FALSE),"")</f>
        <v>0</v>
      </c>
      <c r="BF640" s="177" cm="1">
        <f t="array" ref="BF640">IFERROR(
   SUM(
      _xlfn._xlws.FILTER(
         Tableau3[Joint Définitif Nb],
         (Tableau3[ITEM]=Tableau210[[#This Row],[NOM]])*
         (Tableau3[Rep.]=Tableau210[[#This Row],[REPERE BUTA]])
      )
   ),
0)</f>
        <v>0</v>
      </c>
      <c r="BG640" s="117" t="s">
        <v>2303</v>
      </c>
      <c r="BH640" s="177" cm="1">
        <f t="array" ref="BH6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640" s="411" t="s">
        <v>2303</v>
      </c>
      <c r="BJ640" s="117" t="s">
        <v>2303</v>
      </c>
      <c r="BK640" s="117" t="s">
        <v>2303</v>
      </c>
      <c r="BL640" s="167" t="s">
        <v>2380</v>
      </c>
      <c r="BM640" s="117"/>
      <c r="BN640" s="117"/>
      <c r="BO640" s="117"/>
      <c r="BP640" s="117"/>
      <c r="BQ640" s="48"/>
      <c r="BR640" s="119"/>
      <c r="BS640" s="48"/>
      <c r="BT640" s="48"/>
      <c r="BU640" s="48"/>
      <c r="BV640" s="48"/>
      <c r="BW640" s="48"/>
      <c r="BX640" s="48"/>
    </row>
    <row r="641" spans="1:76" ht="15.75" hidden="1" x14ac:dyDescent="0.25">
      <c r="A641" s="48" t="e" cm="1">
        <f t="array" ref="A641">_xlfn.XLOOKUP(Tableau210[[#This Row],[NOM]]&amp;Tableau210[[#This Row],[REPERE BUTA]],[6]!Tableau16[POSTE TECHNIQUE]&amp;[6]!Tableau16[Repere ADM],[6]!Tableau16[NUMERO CLIENT])</f>
        <v>#N/A</v>
      </c>
      <c r="B641" s="48" t="str" cm="1">
        <f t="array" ref="B641">_xlfn.XLOOKUP(Tableau210[[#This Row],[NOM]]&amp;Tableau210[[#This Row],[REPERE BUTA]],[6]!Tableau16[POSTE TECHNIQUE]&amp;[6]!Tableau16[Repere REF],[6]!Tableau16[NUMERO CLIENT])</f>
        <v>S4-PSVBT797</v>
      </c>
      <c r="C641" s="48" cm="1">
        <f t="array" ref="C641">_xlfn.XLOOKUP(Tableau210[[#This Row],[NOM]]&amp;Tableau210[[#This Row],[Repere Ubleam]],[7]Sheet1!$C$2:$C$2995&amp;[7]Sheet1!$I$2:$I$2995,[7]Sheet1!$A$2:$A$2995)</f>
        <v>1298</v>
      </c>
      <c r="D641" s="48" t="str">
        <f>C641&amp;""</f>
        <v>1298</v>
      </c>
      <c r="E641" s="48" t="s">
        <v>2592</v>
      </c>
      <c r="F641" s="48" t="s">
        <v>974</v>
      </c>
      <c r="G641" s="176" t="s">
        <v>1947</v>
      </c>
      <c r="H641" s="119" t="s">
        <v>1068</v>
      </c>
      <c r="I641" s="119" t="s">
        <v>91</v>
      </c>
      <c r="J641" s="119" t="s">
        <v>1079</v>
      </c>
      <c r="K641" s="119" t="str">
        <f>_xlfn.XLOOKUP(Tableau210[[#This Row],[NOM]],[8]LUT!$I$5:$I$301,[8]LUT!$N$5:$N$301)</f>
        <v xml:space="preserve">Soupape </v>
      </c>
      <c r="L641" s="119" t="s">
        <v>83</v>
      </c>
      <c r="M641" s="119"/>
      <c r="N641" s="119" t="s">
        <v>83</v>
      </c>
      <c r="O641" s="119"/>
      <c r="P641" s="119"/>
      <c r="Q641" s="119"/>
      <c r="R641" s="119"/>
      <c r="S641" s="119"/>
      <c r="T641" s="119"/>
      <c r="U641" s="119"/>
      <c r="V641" s="119"/>
      <c r="W641" s="148" cm="1">
        <f t="array" ref="W641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41" s="207" cm="1">
        <f t="array" ref="X6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4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1" s="148" cm="1">
        <f t="array" ref="Z641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41" s="207" cm="1">
        <f t="array" ref="AA6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4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41" s="48"/>
      <c r="AD641" s="117" t="s">
        <v>2197</v>
      </c>
      <c r="AE641" s="119"/>
      <c r="AF641" s="181">
        <f>IFERROR(VLOOKUP(Tableau210[[#This Row],[OPERATION]],Tableau4[],5,FALSE),"")</f>
        <v>0</v>
      </c>
      <c r="AG641" s="178" cm="1">
        <f t="array" ref="AG641">IFERROR(
   SUM(
      _xlfn._xlws.FILTER(
         Tableau3[JP],
         (Tableau3[ITEM]=Tableau210[[#This Row],[NOM]])*
         (Tableau3[Rep.]=Tableau210[[#This Row],[REPERE BUTA]])
      )
   ),
0)</f>
        <v>0</v>
      </c>
      <c r="AH641" s="181">
        <f>IFERROR(VLOOKUP(Tableau210[[#This Row],[OPERATION]],Tableau4[],4,FALSE),"")</f>
        <v>1</v>
      </c>
      <c r="AI641" s="178" cm="1">
        <f t="array" ref="AI641">IFERROR(
   SUM(
      _xlfn._xlws.FILTER(
         Tableau3[BP],
         (Tableau3[ITEM]=Tableau210[[#This Row],[NOM]])*
         (Tableau3[Rep.]=Tableau210[[#This Row],[REPERE BUTA]])
      )
   ),
0)</f>
        <v>1</v>
      </c>
      <c r="AJ641" s="181" t="str">
        <f>IF(Tableau210[[#This Row],[NB JP EMIS]]=1,"1 JP","") &amp; IF(Tableau210[[#This Row],[NB BP EMIS]]=1," 1 BP","")</f>
        <v xml:space="preserve"> 1 BP</v>
      </c>
      <c r="AK641" s="178" t="str">
        <f>IF(Tableau210[[#This Row],[NB JP BUTA]]=1,"1 JP","") &amp; IF(Tableau210[[#This Row],[Nb BP BUTA]]=1," 1 BP","") &amp; IF(Tableau210[[#This Row],[Nb BP BUTA]]=2," 2 BP","")</f>
        <v xml:space="preserve"> 1 BP</v>
      </c>
      <c r="AL641" s="117" t="s">
        <v>103</v>
      </c>
      <c r="AM641" s="117">
        <f>IFERROR(+VLOOKUP(AY641,Tiges!$G$4:$I$569,3,FALSE),"")</f>
        <v>22</v>
      </c>
      <c r="AN641" s="48"/>
      <c r="AO641" s="117">
        <v>4</v>
      </c>
      <c r="AP641" s="177" cm="1">
        <f t="array" ref="AP6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41" s="117" t="s">
        <v>2289</v>
      </c>
      <c r="AS641" s="177" t="str" cm="1">
        <f t="array" ref="AS6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6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641" s="117" t="s">
        <v>1123</v>
      </c>
      <c r="AV641" s="177" t="str" cm="1">
        <f t="array" ref="AV6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41" s="117"/>
      <c r="AY641" s="117" cm="1">
        <f t="array" ref="AY641">IFERROR(_xlfn.XLOOKUP(Tableau210[[#This Row],[DN DONNEES BUTA ]]&amp;Tableau210[[#This Row],[PN DONNEES BUTA]],Tiges!$B$4:$B$79&amp;Tiges!$C$4:$C$79,Tiges!$G$4:$G$79),"")</f>
        <v>14</v>
      </c>
      <c r="AZ641" s="117"/>
      <c r="BA641" s="117" cm="1">
        <f t="array" ref="BA641">IFERROR(_xlfn.XLOOKUP(Tableau210[[#This Row],[DN DONNEES BUTA ]]&amp;Tableau210[[#This Row],[PN DONNEES BUTA]],Tiges!$B$4:$B$79&amp;Tiges!$C$4:$C$79,Tiges!$H$4:$H$79),"")</f>
        <v>70</v>
      </c>
      <c r="BB641" s="117"/>
      <c r="BC641" s="182">
        <f>IFERROR(VLOOKUP(Tableau210[[#This Row],[OPERATION]],Tableau4[],2,FALSE),"")</f>
        <v>1</v>
      </c>
      <c r="BD641" s="177" cm="1">
        <f t="array" ref="BD641">IFERROR(
   SUM(
      _xlfn._xlws.FILTER(
         Tableau3[Nb Platinage Joint],
         (Tableau3[ITEM]=Tableau210[[#This Row],[NOM]])*
         (Tableau3[Rep.]=Tableau210[[#This Row],[REPERE BUTA]])
      )
   ),
0)</f>
        <v>1</v>
      </c>
      <c r="BE641" s="182">
        <f>IFERROR(VLOOKUP(Tableau210[[#This Row],[OPERATION]],Tableau4[],3,FALSE),"")</f>
        <v>1</v>
      </c>
      <c r="BF641" s="177" cm="1">
        <f t="array" ref="BF641">IFERROR(
   SUM(
      _xlfn._xlws.FILTER(
         Tableau3[Joint Définitif Nb],
         (Tableau3[ITEM]=Tableau210[[#This Row],[NOM]])*
         (Tableau3[Rep.]=Tableau210[[#This Row],[REPERE BUTA]])
      )
   ),
0)</f>
        <v>1</v>
      </c>
      <c r="BG641" s="117" t="s">
        <v>129</v>
      </c>
      <c r="BH641" s="177" t="str" cm="1">
        <f t="array" ref="BH6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1" s="117"/>
      <c r="BK641" s="117" t="s">
        <v>37</v>
      </c>
      <c r="BL641" s="167" t="s">
        <v>2380</v>
      </c>
      <c r="BM641" s="117"/>
      <c r="BN641" s="117"/>
      <c r="BO641" s="117"/>
      <c r="BP641" s="117"/>
      <c r="BQ641" s="48"/>
      <c r="BR641" s="119"/>
      <c r="BS641" s="48"/>
      <c r="BT641" s="48"/>
      <c r="BU641" s="48"/>
      <c r="BV641" s="48"/>
      <c r="BW641" s="48"/>
      <c r="BX641" s="48"/>
    </row>
    <row r="642" spans="1:76" ht="15.75" hidden="1" x14ac:dyDescent="0.25">
      <c r="A642" s="48" t="str" cm="1">
        <f t="array" ref="A642">_xlfn.XLOOKUP(Tableau210[[#This Row],[NOM]]&amp;Tableau210[[#This Row],[REPERE BUTA]],[6]!Tableau16[POSTE TECHNIQUE]&amp;[6]!Tableau16[Repere ADM],[6]!Tableau16[NUMERO CLIENT])</f>
        <v>S4-PSVBT856</v>
      </c>
      <c r="B642" s="48" t="e" cm="1">
        <f t="array" ref="B642">_xlfn.XLOOKUP(Tableau210[[#This Row],[NOM]]&amp;Tableau210[[#This Row],[REPERE BUTA]],[6]!Tableau16[POSTE TECHNIQUE]&amp;[6]!Tableau16[Repere REF],[6]!Tableau16[NUMERO CLIENT])</f>
        <v>#N/A</v>
      </c>
      <c r="C642" s="48" cm="1">
        <f t="array" ref="C642">_xlfn.XLOOKUP(Tableau210[[#This Row],[NOM]]&amp;Tableau210[[#This Row],[Repere Ubleam]],[7]Sheet1!$C$2:$C$2995&amp;[7]Sheet1!$I$2:$I$2995,[7]Sheet1!$A$2:$A$2995)</f>
        <v>1299</v>
      </c>
      <c r="D642" s="48" t="str">
        <f>C642&amp;""</f>
        <v>1299</v>
      </c>
      <c r="E642" s="48" t="s">
        <v>2577</v>
      </c>
      <c r="F642" s="48" t="s">
        <v>979</v>
      </c>
      <c r="G642" s="176" t="s">
        <v>1948</v>
      </c>
      <c r="H642" s="119" t="s">
        <v>1068</v>
      </c>
      <c r="I642" s="119" t="s">
        <v>91</v>
      </c>
      <c r="J642" s="119" t="s">
        <v>1079</v>
      </c>
      <c r="K642" s="119" t="str">
        <f>_xlfn.XLOOKUP(Tableau210[[#This Row],[NOM]],[8]LUT!$I$5:$I$301,[8]LUT!$N$5:$N$301)</f>
        <v xml:space="preserve">Soupape </v>
      </c>
      <c r="L642" s="119" t="s">
        <v>73</v>
      </c>
      <c r="M642" s="119"/>
      <c r="N642" s="119" t="s">
        <v>73</v>
      </c>
      <c r="O642" s="119"/>
      <c r="P642" s="119"/>
      <c r="Q642" s="119"/>
      <c r="R642" s="119"/>
      <c r="S642" s="119"/>
      <c r="T642" s="119"/>
      <c r="U642" s="119"/>
      <c r="V642" s="119"/>
      <c r="W642" s="148" cm="1">
        <f t="array" ref="W64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42" s="207" cm="1">
        <f t="array" ref="X6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64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2" s="148" cm="1">
        <f t="array" ref="Z64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42" s="207" cm="1">
        <f t="array" ref="AA6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4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42" s="48"/>
      <c r="AD642" s="117" t="s">
        <v>2197</v>
      </c>
      <c r="AE642" s="119"/>
      <c r="AF642" s="181">
        <f>IFERROR(VLOOKUP(Tableau210[[#This Row],[OPERATION]],Tableau4[],5,FALSE),"")</f>
        <v>0</v>
      </c>
      <c r="AG642" s="178" cm="1">
        <f t="array" ref="AG642">IFERROR(
   SUM(
      _xlfn._xlws.FILTER(
         Tableau3[JP],
         (Tableau3[ITEM]=Tableau210[[#This Row],[NOM]])*
         (Tableau3[Rep.]=Tableau210[[#This Row],[REPERE BUTA]])
      )
   ),
0)</f>
        <v>0</v>
      </c>
      <c r="AH642" s="181">
        <f>IFERROR(VLOOKUP(Tableau210[[#This Row],[OPERATION]],Tableau4[],4,FALSE),"")</f>
        <v>1</v>
      </c>
      <c r="AI642" s="178" cm="1">
        <f t="array" ref="AI642">IFERROR(
   SUM(
      _xlfn._xlws.FILTER(
         Tableau3[BP],
         (Tableau3[ITEM]=Tableau210[[#This Row],[NOM]])*
         (Tableau3[Rep.]=Tableau210[[#This Row],[REPERE BUTA]])
      )
   ),
0)</f>
        <v>1</v>
      </c>
      <c r="AJ642" s="181" t="str">
        <f>IF(Tableau210[[#This Row],[NB JP EMIS]]=1,"1 JP","") &amp; IF(Tableau210[[#This Row],[NB BP EMIS]]=1," 1 BP","")</f>
        <v xml:space="preserve"> 1 BP</v>
      </c>
      <c r="AK642" s="178" t="str">
        <f>IF(Tableau210[[#This Row],[NB JP BUTA]]=1,"1 JP","") &amp; IF(Tableau210[[#This Row],[Nb BP BUTA]]=1," 1 BP","") &amp; IF(Tableau210[[#This Row],[Nb BP BUTA]]=2," 2 BP","")</f>
        <v xml:space="preserve"> 1 BP</v>
      </c>
      <c r="AL642" s="117" t="s">
        <v>103</v>
      </c>
      <c r="AM642" s="117">
        <f>IFERROR(+VLOOKUP(AY642,Tiges!$G$4:$I$569,3,FALSE),"")</f>
        <v>22</v>
      </c>
      <c r="AN642" s="48"/>
      <c r="AO642" s="117" t="s">
        <v>3424</v>
      </c>
      <c r="AP642" s="177" cm="1">
        <f t="array" ref="AP6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42" s="117" t="s">
        <v>3424</v>
      </c>
      <c r="AS642" s="177" t="str" cm="1">
        <f t="array" ref="AS6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6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642" s="117" t="s">
        <v>3424</v>
      </c>
      <c r="AV642" s="177" cm="1">
        <f t="array" ref="AV6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642" s="411" t="s">
        <v>3424</v>
      </c>
      <c r="AX642" s="117"/>
      <c r="AY642" s="117" cm="1">
        <f t="array" ref="AY642">IFERROR(_xlfn.XLOOKUP(Tableau210[[#This Row],[DN DONNEES BUTA ]]&amp;Tableau210[[#This Row],[PN DONNEES BUTA]],Tiges!$B$4:$B$79&amp;Tiges!$C$4:$C$79,Tiges!$G$4:$G$79),"")</f>
        <v>14</v>
      </c>
      <c r="AZ642" s="117"/>
      <c r="BA642" s="117" cm="1">
        <f t="array" ref="BA642">IFERROR(_xlfn.XLOOKUP(Tableau210[[#This Row],[DN DONNEES BUTA ]]&amp;Tableau210[[#This Row],[PN DONNEES BUTA]],Tiges!$B$4:$B$79&amp;Tiges!$C$4:$C$79,Tiges!$H$4:$H$79),"")</f>
        <v>70</v>
      </c>
      <c r="BB642" s="117"/>
      <c r="BC642" s="182">
        <f>IFERROR(VLOOKUP(Tableau210[[#This Row],[OPERATION]],Tableau4[],2,FALSE),"")</f>
        <v>1</v>
      </c>
      <c r="BD642" s="177" cm="1">
        <f t="array" ref="BD642">IFERROR(
   SUM(
      _xlfn._xlws.FILTER(
         Tableau3[Nb Platinage Joint],
         (Tableau3[ITEM]=Tableau210[[#This Row],[NOM]])*
         (Tableau3[Rep.]=Tableau210[[#This Row],[REPERE BUTA]])
      )
   ),
0)</f>
        <v>1</v>
      </c>
      <c r="BE642" s="182">
        <f>IFERROR(VLOOKUP(Tableau210[[#This Row],[OPERATION]],Tableau4[],3,FALSE),"")</f>
        <v>1</v>
      </c>
      <c r="BF642" s="177" cm="1">
        <f t="array" ref="BF642">IFERROR(
   SUM(
      _xlfn._xlws.FILTER(
         Tableau3[Joint Définitif Nb],
         (Tableau3[ITEM]=Tableau210[[#This Row],[NOM]])*
         (Tableau3[Rep.]=Tableau210[[#This Row],[REPERE BUTA]])
      )
   ),
0)</f>
        <v>1</v>
      </c>
      <c r="BG642" s="117" t="s">
        <v>3424</v>
      </c>
      <c r="BH642" s="177" t="str" cm="1">
        <f t="array" ref="BH6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2" s="117"/>
      <c r="BK642" s="117" t="s">
        <v>3424</v>
      </c>
      <c r="BL642" s="167" t="s">
        <v>2380</v>
      </c>
      <c r="BM642" s="117"/>
      <c r="BN642" s="117"/>
      <c r="BO642" s="117"/>
      <c r="BP642" s="117"/>
      <c r="BQ642" s="48"/>
      <c r="BR642" s="119"/>
      <c r="BS642" s="48"/>
      <c r="BT642" s="48"/>
      <c r="BU642" s="48"/>
      <c r="BV642" s="48"/>
      <c r="BW642" s="48"/>
      <c r="BX642" s="48"/>
    </row>
    <row r="643" spans="1:76" ht="15.75" hidden="1" x14ac:dyDescent="0.25">
      <c r="A643" s="48" t="str" cm="1">
        <f t="array" ref="A643">_xlfn.XLOOKUP(Tableau210[[#This Row],[NOM]]&amp;Tableau210[[#This Row],[REPERE BUTA]],[6]!Tableau16[POSTE TECHNIQUE]&amp;[6]!Tableau16[Repere ADM],[6]!Tableau16[NUMERO CLIENT])</f>
        <v>S1-B4701-VMF</v>
      </c>
      <c r="B643" s="48" t="str" cm="1">
        <f t="array" ref="B643">_xlfn.XLOOKUP(Tableau210[[#This Row],[NOM]]&amp;Tableau210[[#This Row],[REPERE BUTA]],[6]!Tableau16[POSTE TECHNIQUE]&amp;[6]!Tableau16[Repere REF],[6]!Tableau16[NUMERO CLIENT])</f>
        <v>S1-B4701-VMF</v>
      </c>
      <c r="C643" s="48" cm="1">
        <f t="array" ref="C643">_xlfn.XLOOKUP(Tableau210[[#This Row],[NOM]]&amp;Tableau210[[#This Row],[Repere Ubleam]],[7]Sheet1!$C$2:$C$2995&amp;[7]Sheet1!$I$2:$I$2995,[7]Sheet1!$A$2:$A$2995)</f>
        <v>13</v>
      </c>
      <c r="D643" s="48" t="str">
        <f>C643&amp;""</f>
        <v>13</v>
      </c>
      <c r="E643" s="48" t="s">
        <v>2553</v>
      </c>
      <c r="F643" s="48" t="s">
        <v>3255</v>
      </c>
      <c r="G643" s="176" t="s">
        <v>1120</v>
      </c>
      <c r="H643" s="119" t="s">
        <v>1066</v>
      </c>
      <c r="I643" s="119" t="s">
        <v>80</v>
      </c>
      <c r="J643" s="119" t="s">
        <v>1078</v>
      </c>
      <c r="K643" s="119" t="str">
        <f>_xlfn.XLOOKUP(Tableau210[[#This Row],[NOM]],[8]LUT!$I$5:$I$301,[8]LUT!$N$5:$N$301)</f>
        <v xml:space="preserve">Filtre </v>
      </c>
      <c r="L643" s="119" t="s">
        <v>81</v>
      </c>
      <c r="M643" s="119" t="s">
        <v>2101</v>
      </c>
      <c r="N643" s="119" t="s">
        <v>2101</v>
      </c>
      <c r="O643" s="119"/>
      <c r="P643" s="119"/>
      <c r="Q643" s="119"/>
      <c r="R643" s="119"/>
      <c r="S643" s="119"/>
      <c r="T643" s="119"/>
      <c r="U643" s="119"/>
      <c r="V643" s="119"/>
      <c r="W643" s="148" t="s">
        <v>2159</v>
      </c>
      <c r="X643" s="207" cm="1">
        <f t="array" ref="X6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4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3" s="148" t="s">
        <v>3424</v>
      </c>
      <c r="AA643" s="207" cm="1">
        <f t="array" ref="AA6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4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43" s="48"/>
      <c r="AD643" s="117" t="s">
        <v>2196</v>
      </c>
      <c r="AE643" s="119"/>
      <c r="AF643" s="181">
        <f>IFERROR(VLOOKUP(Tableau210[[#This Row],[OPERATION]],Tableau4[],5,FALSE),"")</f>
        <v>0</v>
      </c>
      <c r="AG643" s="178" cm="1">
        <f t="array" ref="AG643">IFERROR(
   SUM(
      _xlfn._xlws.FILTER(
         Tableau3[JP],
         (Tableau3[ITEM]=Tableau210[[#This Row],[NOM]])*
         (Tableau3[Rep.]=Tableau210[[#This Row],[REPERE BUTA]])
      )
   ),
0)</f>
        <v>0</v>
      </c>
      <c r="AH643" s="182">
        <f>IFERROR(VLOOKUP(Tableau210[[#This Row],[OPERATION]],Tableau4[],4,FALSE),"")</f>
        <v>0</v>
      </c>
      <c r="AI643" s="178" cm="1">
        <f t="array" ref="AI643">IFERROR(
   SUM(
      _xlfn._xlws.FILTER(
         Tableau3[BP],
         (Tableau3[ITEM]=Tableau210[[#This Row],[NOM]])*
         (Tableau3[Rep.]=Tableau210[[#This Row],[REPERE BUTA]])
      )
   ),
0)</f>
        <v>0</v>
      </c>
      <c r="AJ643" s="182" t="str">
        <f>IF(Tableau210[[#This Row],[NB JP EMIS]]=1,"1 JP","") &amp; IF(Tableau210[[#This Row],[NB BP EMIS]]=1," 1 BP","")</f>
        <v/>
      </c>
      <c r="AK643" s="177" t="str">
        <f>IF(Tableau210[[#This Row],[NB JP BUTA]]=1,"1 JP","") &amp; IF(Tableau210[[#This Row],[Nb BP BUTA]]=1," 1 BP","") &amp; IF(Tableau210[[#This Row],[Nb BP BUTA]]=2," 2 BP","")</f>
        <v/>
      </c>
      <c r="AL643" s="117" t="s">
        <v>2527</v>
      </c>
      <c r="AM643" s="117">
        <f>IFERROR(+VLOOKUP(AY643,Tiges!$G$4:$I$569,3,FALSE),"")</f>
        <v>32</v>
      </c>
      <c r="AN643" s="48"/>
      <c r="AO643" s="148" t="s">
        <v>3424</v>
      </c>
      <c r="AP643" s="177" cm="1">
        <f t="array" ref="AP6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4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643" s="148" t="s">
        <v>3424</v>
      </c>
      <c r="AS643" s="177" t="str" cm="1">
        <f t="array" ref="AS6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6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643" s="148" t="s">
        <v>3424</v>
      </c>
      <c r="AV643" s="177" t="str" cm="1">
        <f t="array" ref="AV6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43" s="117"/>
      <c r="AY643" s="117" cm="1">
        <f t="array" ref="AY643">IFERROR(_xlfn.XLOOKUP(Tableau210[[#This Row],[DN DONNEES BUTA ]]&amp;Tableau210[[#This Row],[PN DONNEES BUTA]],Tiges!$B$4:$B$79&amp;Tiges!$C$4:$C$79,Tiges!$G$4:$G$79),"")</f>
        <v>20</v>
      </c>
      <c r="AZ643" s="117"/>
      <c r="BA643" s="117" cm="1">
        <f t="array" ref="BA643">IFERROR(_xlfn.XLOOKUP(Tableau210[[#This Row],[DN DONNEES BUTA ]]&amp;Tableau210[[#This Row],[PN DONNEES BUTA]],Tiges!$B$4:$B$79&amp;Tiges!$C$4:$C$79,Tiges!$H$4:$H$79),"")</f>
        <v>130</v>
      </c>
      <c r="BB643" s="117"/>
      <c r="BC643" s="182">
        <f>IFERROR(VLOOKUP(Tableau210[[#This Row],[OPERATION]],Tableau4[],2,FALSE),"")</f>
        <v>0</v>
      </c>
      <c r="BD643" s="177" cm="1">
        <f t="array" ref="BD643">IFERROR(
   SUM(
      _xlfn._xlws.FILTER(
         Tableau3[Nb Platinage Joint],
         (Tableau3[ITEM]=Tableau210[[#This Row],[NOM]])*
         (Tableau3[Rep.]=Tableau210[[#This Row],[REPERE BUTA]])
      )
   ),
0)</f>
        <v>0</v>
      </c>
      <c r="BE643" s="182">
        <f>IFERROR(VLOOKUP(Tableau210[[#This Row],[OPERATION]],Tableau4[],3,FALSE),"")</f>
        <v>1</v>
      </c>
      <c r="BF643" s="177" cm="1">
        <f t="array" ref="BF643">IFERROR(
   SUM(
      _xlfn._xlws.FILTER(
         Tableau3[Joint Définitif Nb],
         (Tableau3[ITEM]=Tableau210[[#This Row],[NOM]])*
         (Tableau3[Rep.]=Tableau210[[#This Row],[REPERE BUTA]])
      )
   ),
0)</f>
        <v>2</v>
      </c>
      <c r="BG643" s="148" t="s">
        <v>3424</v>
      </c>
      <c r="BH643" s="177" t="str" cm="1">
        <f t="array" ref="BH6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3" s="148" t="s">
        <v>3424</v>
      </c>
      <c r="BK643" s="148" t="s">
        <v>3424</v>
      </c>
      <c r="BL643" s="167" t="s">
        <v>2380</v>
      </c>
      <c r="BM643" s="167"/>
      <c r="BN643" s="117"/>
      <c r="BO643" s="117"/>
      <c r="BP643" s="117"/>
      <c r="BQ643" s="48"/>
      <c r="BR643" s="119"/>
      <c r="BS643" s="48"/>
      <c r="BT643" s="48"/>
      <c r="BU643" s="48"/>
      <c r="BV643" s="48"/>
      <c r="BW643" s="48"/>
      <c r="BX643" s="48"/>
    </row>
    <row r="644" spans="1:76" ht="15.75" hidden="1" x14ac:dyDescent="0.25">
      <c r="A644" s="48" t="e" cm="1">
        <f t="array" ref="A644">_xlfn.XLOOKUP(Tableau210[[#This Row],[NOM]]&amp;Tableau210[[#This Row],[REPERE BUTA]],[6]!Tableau16[POSTE TECHNIQUE]&amp;[6]!Tableau16[Repere ADM],[6]!Tableau16[NUMERO CLIENT])</f>
        <v>#N/A</v>
      </c>
      <c r="B644" s="48" t="str" cm="1">
        <f t="array" ref="B644">_xlfn.XLOOKUP(Tableau210[[#This Row],[NOM]]&amp;Tableau210[[#This Row],[REPERE BUTA]],[6]!Tableau16[POSTE TECHNIQUE]&amp;[6]!Tableau16[Repere REF],[6]!Tableau16[NUMERO CLIENT])</f>
        <v>S4-PSVBT856</v>
      </c>
      <c r="C644" s="48" cm="1">
        <f t="array" ref="C644">_xlfn.XLOOKUP(Tableau210[[#This Row],[NOM]]&amp;Tableau210[[#This Row],[Repere Ubleam]],[7]Sheet1!$C$2:$C$2995&amp;[7]Sheet1!$I$2:$I$2995,[7]Sheet1!$A$2:$A$2995)</f>
        <v>1300</v>
      </c>
      <c r="D644" s="48" t="str">
        <f>C644&amp;""</f>
        <v>1300</v>
      </c>
      <c r="E644" s="48" t="s">
        <v>2577</v>
      </c>
      <c r="F644" s="48" t="s">
        <v>979</v>
      </c>
      <c r="G644" s="176" t="s">
        <v>1948</v>
      </c>
      <c r="H644" s="119" t="s">
        <v>1068</v>
      </c>
      <c r="I644" s="119" t="s">
        <v>91</v>
      </c>
      <c r="J644" s="119" t="s">
        <v>1079</v>
      </c>
      <c r="K644" s="119" t="str">
        <f>_xlfn.XLOOKUP(Tableau210[[#This Row],[NOM]],[8]LUT!$I$5:$I$301,[8]LUT!$N$5:$N$301)</f>
        <v xml:space="preserve">Soupape </v>
      </c>
      <c r="L644" s="119" t="s">
        <v>83</v>
      </c>
      <c r="M644" s="119"/>
      <c r="N644" s="119" t="s">
        <v>83</v>
      </c>
      <c r="O644" s="119"/>
      <c r="P644" s="119"/>
      <c r="Q644" s="119"/>
      <c r="R644" s="119"/>
      <c r="S644" s="119"/>
      <c r="T644" s="119"/>
      <c r="U644" s="119"/>
      <c r="V644" s="119"/>
      <c r="W644" s="148" cm="1">
        <f t="array" ref="W644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44" s="207" cm="1">
        <f t="array" ref="X6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4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4" s="148" cm="1">
        <f t="array" ref="Z644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44" s="207" cm="1">
        <f t="array" ref="AA6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4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44" s="48"/>
      <c r="AD644" s="117" t="s">
        <v>2197</v>
      </c>
      <c r="AE644" s="119"/>
      <c r="AF644" s="181">
        <f>IFERROR(VLOOKUP(Tableau210[[#This Row],[OPERATION]],Tableau4[],5,FALSE),"")</f>
        <v>0</v>
      </c>
      <c r="AG644" s="178" cm="1">
        <f t="array" ref="AG644">IFERROR(
   SUM(
      _xlfn._xlws.FILTER(
         Tableau3[JP],
         (Tableau3[ITEM]=Tableau210[[#This Row],[NOM]])*
         (Tableau3[Rep.]=Tableau210[[#This Row],[REPERE BUTA]])
      )
   ),
0)</f>
        <v>0</v>
      </c>
      <c r="AH644" s="181">
        <f>IFERROR(VLOOKUP(Tableau210[[#This Row],[OPERATION]],Tableau4[],4,FALSE),"")</f>
        <v>1</v>
      </c>
      <c r="AI644" s="178" cm="1">
        <f t="array" ref="AI644">IFERROR(
   SUM(
      _xlfn._xlws.FILTER(
         Tableau3[BP],
         (Tableau3[ITEM]=Tableau210[[#This Row],[NOM]])*
         (Tableau3[Rep.]=Tableau210[[#This Row],[REPERE BUTA]])
      )
   ),
0)</f>
        <v>1</v>
      </c>
      <c r="AJ644" s="181" t="str">
        <f>IF(Tableau210[[#This Row],[NB JP EMIS]]=1,"1 JP","") &amp; IF(Tableau210[[#This Row],[NB BP EMIS]]=1," 1 BP","")</f>
        <v xml:space="preserve"> 1 BP</v>
      </c>
      <c r="AK644" s="178" t="str">
        <f>IF(Tableau210[[#This Row],[NB JP BUTA]]=1,"1 JP","") &amp; IF(Tableau210[[#This Row],[Nb BP BUTA]]=1," 1 BP","") &amp; IF(Tableau210[[#This Row],[Nb BP BUTA]]=2," 2 BP","")</f>
        <v xml:space="preserve"> 1 BP</v>
      </c>
      <c r="AL644" s="117" t="s">
        <v>103</v>
      </c>
      <c r="AM644" s="117">
        <f>IFERROR(+VLOOKUP(AY644,Tiges!$G$4:$I$569,3,FALSE),"")</f>
        <v>22</v>
      </c>
      <c r="AN644" s="48"/>
      <c r="AO644" s="117" t="s">
        <v>3424</v>
      </c>
      <c r="AP644" s="177" cm="1">
        <f t="array" ref="AP6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44" s="117" t="s">
        <v>3424</v>
      </c>
      <c r="AS644" s="177" t="str" cm="1">
        <f t="array" ref="AS6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6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644" s="117" t="s">
        <v>3424</v>
      </c>
      <c r="AV644" s="177" t="str" cm="1">
        <f t="array" ref="AV6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44" s="117"/>
      <c r="AY644" s="117" cm="1">
        <f t="array" ref="AY644">IFERROR(_xlfn.XLOOKUP(Tableau210[[#This Row],[DN DONNEES BUTA ]]&amp;Tableau210[[#This Row],[PN DONNEES BUTA]],Tiges!$B$4:$B$79&amp;Tiges!$C$4:$C$79,Tiges!$G$4:$G$79),"")</f>
        <v>14</v>
      </c>
      <c r="AZ644" s="117"/>
      <c r="BA644" s="117" cm="1">
        <f t="array" ref="BA644">IFERROR(_xlfn.XLOOKUP(Tableau210[[#This Row],[DN DONNEES BUTA ]]&amp;Tableau210[[#This Row],[PN DONNEES BUTA]],Tiges!$B$4:$B$79&amp;Tiges!$C$4:$C$79,Tiges!$H$4:$H$79),"")</f>
        <v>70</v>
      </c>
      <c r="BB644" s="117"/>
      <c r="BC644" s="182">
        <f>IFERROR(VLOOKUP(Tableau210[[#This Row],[OPERATION]],Tableau4[],2,FALSE),"")</f>
        <v>1</v>
      </c>
      <c r="BD644" s="177" cm="1">
        <f t="array" ref="BD644">IFERROR(
   SUM(
      _xlfn._xlws.FILTER(
         Tableau3[Nb Platinage Joint],
         (Tableau3[ITEM]=Tableau210[[#This Row],[NOM]])*
         (Tableau3[Rep.]=Tableau210[[#This Row],[REPERE BUTA]])
      )
   ),
0)</f>
        <v>1</v>
      </c>
      <c r="BE644" s="182">
        <f>IFERROR(VLOOKUP(Tableau210[[#This Row],[OPERATION]],Tableau4[],3,FALSE),"")</f>
        <v>1</v>
      </c>
      <c r="BF644" s="177" cm="1">
        <f t="array" ref="BF644">IFERROR(
   SUM(
      _xlfn._xlws.FILTER(
         Tableau3[Joint Définitif Nb],
         (Tableau3[ITEM]=Tableau210[[#This Row],[NOM]])*
         (Tableau3[Rep.]=Tableau210[[#This Row],[REPERE BUTA]])
      )
   ),
0)</f>
        <v>1</v>
      </c>
      <c r="BG644" s="117" t="s">
        <v>3424</v>
      </c>
      <c r="BH644" s="177" t="str" cm="1">
        <f t="array" ref="BH6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4" s="117"/>
      <c r="BK644" s="117" t="s">
        <v>3424</v>
      </c>
      <c r="BL644" s="167" t="s">
        <v>2380</v>
      </c>
      <c r="BM644" s="117"/>
      <c r="BN644" s="117"/>
      <c r="BO644" s="117"/>
      <c r="BP644" s="117"/>
      <c r="BQ644" s="48"/>
      <c r="BR644" s="119"/>
      <c r="BS644" s="48"/>
      <c r="BT644" s="48"/>
      <c r="BU644" s="48"/>
      <c r="BV644" s="48"/>
      <c r="BW644" s="48"/>
      <c r="BX644" s="48"/>
    </row>
    <row r="645" spans="1:76" ht="15.75" hidden="1" x14ac:dyDescent="0.25">
      <c r="A645" s="48" t="str" cm="1">
        <f t="array" ref="A645">_xlfn.XLOOKUP(Tableau210[[#This Row],[NOM]]&amp;Tableau210[[#This Row],[REPERE BUTA]],[6]!Tableau16[POSTE TECHNIQUE]&amp;[6]!Tableau16[Repere ADM],[6]!Tableau16[NUMERO CLIENT])</f>
        <v>S4-PSVBT857</v>
      </c>
      <c r="B645" s="48" t="e" cm="1">
        <f t="array" ref="B645">_xlfn.XLOOKUP(Tableau210[[#This Row],[NOM]]&amp;Tableau210[[#This Row],[REPERE BUTA]],[6]!Tableau16[POSTE TECHNIQUE]&amp;[6]!Tableau16[Repere REF],[6]!Tableau16[NUMERO CLIENT])</f>
        <v>#N/A</v>
      </c>
      <c r="C645" s="48" cm="1">
        <f t="array" ref="C645">_xlfn.XLOOKUP(Tableau210[[#This Row],[NOM]]&amp;Tableau210[[#This Row],[Repere Ubleam]],[7]Sheet1!$C$2:$C$2995&amp;[7]Sheet1!$I$2:$I$2995,[7]Sheet1!$A$2:$A$2995)</f>
        <v>1301</v>
      </c>
      <c r="D645" s="48" t="str">
        <f>C645&amp;""</f>
        <v>1301</v>
      </c>
      <c r="E645" s="48" t="s">
        <v>2577</v>
      </c>
      <c r="F645" s="48" t="s">
        <v>982</v>
      </c>
      <c r="G645" s="176" t="s">
        <v>1949</v>
      </c>
      <c r="H645" s="119" t="s">
        <v>1068</v>
      </c>
      <c r="I645" s="119" t="s">
        <v>91</v>
      </c>
      <c r="J645" s="119" t="s">
        <v>1079</v>
      </c>
      <c r="K645" s="119" t="str">
        <f>_xlfn.XLOOKUP(Tableau210[[#This Row],[NOM]],[8]LUT!$I$5:$I$301,[8]LUT!$N$5:$N$301)</f>
        <v xml:space="preserve">Soupape </v>
      </c>
      <c r="L645" s="119" t="s">
        <v>73</v>
      </c>
      <c r="M645" s="119"/>
      <c r="N645" s="119" t="s">
        <v>73</v>
      </c>
      <c r="O645" s="119"/>
      <c r="P645" s="119"/>
      <c r="Q645" s="119"/>
      <c r="R645" s="119"/>
      <c r="S645" s="119"/>
      <c r="T645" s="119"/>
      <c r="U645" s="119"/>
      <c r="V645" s="119"/>
      <c r="W645" s="148" cm="1">
        <f t="array" ref="W64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45" s="207" cm="1">
        <f t="array" ref="X6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64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5" s="148" cm="1">
        <f t="array" ref="Z64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45" s="207" cm="1">
        <f t="array" ref="AA6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4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45" s="48"/>
      <c r="AD645" s="117" t="s">
        <v>2197</v>
      </c>
      <c r="AE645" s="119"/>
      <c r="AF645" s="181">
        <f>IFERROR(VLOOKUP(Tableau210[[#This Row],[OPERATION]],Tableau4[],5,FALSE),"")</f>
        <v>0</v>
      </c>
      <c r="AG645" s="178" cm="1">
        <f t="array" ref="AG645">IFERROR(
   SUM(
      _xlfn._xlws.FILTER(
         Tableau3[JP],
         (Tableau3[ITEM]=Tableau210[[#This Row],[NOM]])*
         (Tableau3[Rep.]=Tableau210[[#This Row],[REPERE BUTA]])
      )
   ),
0)</f>
        <v>0</v>
      </c>
      <c r="AH645" s="181">
        <f>IFERROR(VLOOKUP(Tableau210[[#This Row],[OPERATION]],Tableau4[],4,FALSE),"")</f>
        <v>1</v>
      </c>
      <c r="AI645" s="178" cm="1">
        <f t="array" ref="AI645">IFERROR(
   SUM(
      _xlfn._xlws.FILTER(
         Tableau3[BP],
         (Tableau3[ITEM]=Tableau210[[#This Row],[NOM]])*
         (Tableau3[Rep.]=Tableau210[[#This Row],[REPERE BUTA]])
      )
   ),
0)</f>
        <v>1</v>
      </c>
      <c r="AJ645" s="181" t="str">
        <f>IF(Tableau210[[#This Row],[NB JP EMIS]]=1,"1 JP","") &amp; IF(Tableau210[[#This Row],[NB BP EMIS]]=1," 1 BP","")</f>
        <v xml:space="preserve"> 1 BP</v>
      </c>
      <c r="AK645" s="178" t="str">
        <f>IF(Tableau210[[#This Row],[NB JP BUTA]]=1,"1 JP","") &amp; IF(Tableau210[[#This Row],[Nb BP BUTA]]=1," 1 BP","") &amp; IF(Tableau210[[#This Row],[Nb BP BUTA]]=2," 2 BP","")</f>
        <v xml:space="preserve"> 1 BP</v>
      </c>
      <c r="AL645" s="117" t="s">
        <v>103</v>
      </c>
      <c r="AM645" s="117">
        <f>IFERROR(+VLOOKUP(AY645,Tiges!$G$4:$I$569,3,FALSE),"")</f>
        <v>22</v>
      </c>
      <c r="AN645" s="48"/>
      <c r="AO645" s="117" t="s">
        <v>3424</v>
      </c>
      <c r="AP645" s="177" cm="1">
        <f t="array" ref="AP6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45" s="117" t="s">
        <v>3424</v>
      </c>
      <c r="AS645" s="177" t="str" cm="1">
        <f t="array" ref="AS6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6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645" s="117" t="s">
        <v>3424</v>
      </c>
      <c r="AV645" s="177" t="str" cm="1">
        <f t="array" ref="AV6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45" s="117"/>
      <c r="AY645" s="117" cm="1">
        <f t="array" ref="AY645">IFERROR(_xlfn.XLOOKUP(Tableau210[[#This Row],[DN DONNEES BUTA ]]&amp;Tableau210[[#This Row],[PN DONNEES BUTA]],Tiges!$B$4:$B$79&amp;Tiges!$C$4:$C$79,Tiges!$G$4:$G$79),"")</f>
        <v>14</v>
      </c>
      <c r="AZ645" s="117"/>
      <c r="BA645" s="117" cm="1">
        <f t="array" ref="BA645">IFERROR(_xlfn.XLOOKUP(Tableau210[[#This Row],[DN DONNEES BUTA ]]&amp;Tableau210[[#This Row],[PN DONNEES BUTA]],Tiges!$B$4:$B$79&amp;Tiges!$C$4:$C$79,Tiges!$H$4:$H$79),"")</f>
        <v>70</v>
      </c>
      <c r="BB645" s="117"/>
      <c r="BC645" s="182">
        <f>IFERROR(VLOOKUP(Tableau210[[#This Row],[OPERATION]],Tableau4[],2,FALSE),"")</f>
        <v>1</v>
      </c>
      <c r="BD645" s="177" cm="1">
        <f t="array" ref="BD645">IFERROR(
   SUM(
      _xlfn._xlws.FILTER(
         Tableau3[Nb Platinage Joint],
         (Tableau3[ITEM]=Tableau210[[#This Row],[NOM]])*
         (Tableau3[Rep.]=Tableau210[[#This Row],[REPERE BUTA]])
      )
   ),
0)</f>
        <v>1</v>
      </c>
      <c r="BE645" s="182">
        <f>IFERROR(VLOOKUP(Tableau210[[#This Row],[OPERATION]],Tableau4[],3,FALSE),"")</f>
        <v>1</v>
      </c>
      <c r="BF645" s="177" cm="1">
        <f t="array" ref="BF645">IFERROR(
   SUM(
      _xlfn._xlws.FILTER(
         Tableau3[Joint Définitif Nb],
         (Tableau3[ITEM]=Tableau210[[#This Row],[NOM]])*
         (Tableau3[Rep.]=Tableau210[[#This Row],[REPERE BUTA]])
      )
   ),
0)</f>
        <v>1</v>
      </c>
      <c r="BG645" s="117" t="s">
        <v>3424</v>
      </c>
      <c r="BH645" s="177" t="str" cm="1">
        <f t="array" ref="BH6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5" s="117"/>
      <c r="BK645" s="117" t="s">
        <v>3424</v>
      </c>
      <c r="BL645" s="167" t="s">
        <v>2380</v>
      </c>
      <c r="BM645" s="117"/>
      <c r="BN645" s="117"/>
      <c r="BO645" s="117"/>
      <c r="BP645" s="117"/>
      <c r="BQ645" s="48"/>
      <c r="BR645" s="119"/>
      <c r="BS645" s="48"/>
      <c r="BT645" s="48"/>
      <c r="BU645" s="48"/>
      <c r="BV645" s="48"/>
      <c r="BW645" s="48"/>
      <c r="BX645" s="48"/>
    </row>
    <row r="646" spans="1:76" s="154" customFormat="1" ht="15.75" hidden="1" x14ac:dyDescent="0.25">
      <c r="A646" s="48" t="e" cm="1">
        <f t="array" ref="A646">_xlfn.XLOOKUP(Tableau210[[#This Row],[NOM]]&amp;Tableau210[[#This Row],[REPERE BUTA]],[6]!Tableau16[POSTE TECHNIQUE]&amp;[6]!Tableau16[Repere ADM],[6]!Tableau16[NUMERO CLIENT])</f>
        <v>#N/A</v>
      </c>
      <c r="B646" s="48" t="str" cm="1">
        <f t="array" ref="B646">_xlfn.XLOOKUP(Tableau210[[#This Row],[NOM]]&amp;Tableau210[[#This Row],[REPERE BUTA]],[6]!Tableau16[POSTE TECHNIQUE]&amp;[6]!Tableau16[Repere REF],[6]!Tableau16[NUMERO CLIENT])</f>
        <v>S4-PSVBT857</v>
      </c>
      <c r="C646" s="48" cm="1">
        <f t="array" ref="C646">_xlfn.XLOOKUP(Tableau210[[#This Row],[NOM]]&amp;Tableau210[[#This Row],[Repere Ubleam]],[7]Sheet1!$C$2:$C$2995&amp;[7]Sheet1!$I$2:$I$2995,[7]Sheet1!$A$2:$A$2995)</f>
        <v>1302</v>
      </c>
      <c r="D646" s="48" t="str">
        <f>C646&amp;""</f>
        <v>1302</v>
      </c>
      <c r="E646" s="48" t="s">
        <v>2577</v>
      </c>
      <c r="F646" s="48" t="s">
        <v>982</v>
      </c>
      <c r="G646" s="176" t="s">
        <v>1949</v>
      </c>
      <c r="H646" s="158" t="s">
        <v>1068</v>
      </c>
      <c r="I646" s="119" t="s">
        <v>91</v>
      </c>
      <c r="J646" s="119" t="s">
        <v>1079</v>
      </c>
      <c r="K646" s="119" t="str">
        <f>_xlfn.XLOOKUP(Tableau210[[#This Row],[NOM]],[8]LUT!$I$5:$I$301,[8]LUT!$N$5:$N$301)</f>
        <v xml:space="preserve">Soupape </v>
      </c>
      <c r="L646" s="119" t="s">
        <v>83</v>
      </c>
      <c r="M646" s="119"/>
      <c r="N646" s="119" t="s">
        <v>83</v>
      </c>
      <c r="O646" s="119"/>
      <c r="P646" s="119"/>
      <c r="Q646" s="119"/>
      <c r="R646" s="119"/>
      <c r="S646" s="119"/>
      <c r="T646" s="119"/>
      <c r="U646" s="119"/>
      <c r="V646" s="119"/>
      <c r="W646" s="148" cm="1">
        <f t="array" ref="W646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46" s="207" cm="1">
        <f t="array" ref="X6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4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6" s="148" cm="1">
        <f t="array" ref="Z646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46" s="207" cm="1">
        <f t="array" ref="AA6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4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46" s="48"/>
      <c r="AD646" s="117" t="s">
        <v>2197</v>
      </c>
      <c r="AE646" s="119"/>
      <c r="AF646" s="181">
        <f>IFERROR(VLOOKUP(Tableau210[[#This Row],[OPERATION]],Tableau4[],5,FALSE),"")</f>
        <v>0</v>
      </c>
      <c r="AG646" s="178" cm="1">
        <f t="array" ref="AG646">IFERROR(
   SUM(
      _xlfn._xlws.FILTER(
         Tableau3[JP],
         (Tableau3[ITEM]=Tableau210[[#This Row],[NOM]])*
         (Tableau3[Rep.]=Tableau210[[#This Row],[REPERE BUTA]])
      )
   ),
0)</f>
        <v>0</v>
      </c>
      <c r="AH646" s="181">
        <f>IFERROR(VLOOKUP(Tableau210[[#This Row],[OPERATION]],Tableau4[],4,FALSE),"")</f>
        <v>1</v>
      </c>
      <c r="AI646" s="178" cm="1">
        <f t="array" ref="AI646">IFERROR(
   SUM(
      _xlfn._xlws.FILTER(
         Tableau3[BP],
         (Tableau3[ITEM]=Tableau210[[#This Row],[NOM]])*
         (Tableau3[Rep.]=Tableau210[[#This Row],[REPERE BUTA]])
      )
   ),
0)</f>
        <v>1</v>
      </c>
      <c r="AJ646" s="181" t="str">
        <f>IF(Tableau210[[#This Row],[NB JP EMIS]]=1,"1 JP","") &amp; IF(Tableau210[[#This Row],[NB BP EMIS]]=1," 1 BP","")</f>
        <v xml:space="preserve"> 1 BP</v>
      </c>
      <c r="AK646" s="178" t="str">
        <f>IF(Tableau210[[#This Row],[NB JP BUTA]]=1,"1 JP","") &amp; IF(Tableau210[[#This Row],[Nb BP BUTA]]=1," 1 BP","") &amp; IF(Tableau210[[#This Row],[Nb BP BUTA]]=2," 2 BP","")</f>
        <v xml:space="preserve"> 1 BP</v>
      </c>
      <c r="AL646" s="117" t="s">
        <v>103</v>
      </c>
      <c r="AM646" s="117">
        <f>IFERROR(+VLOOKUP(AY646,Tiges!$G$4:$I$569,3,FALSE),"")</f>
        <v>22</v>
      </c>
      <c r="AN646" s="48"/>
      <c r="AO646" s="117" t="s">
        <v>3424</v>
      </c>
      <c r="AP646" s="177" cm="1">
        <f t="array" ref="AP6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46" s="117" t="s">
        <v>3424</v>
      </c>
      <c r="AS646" s="177" t="str" cm="1">
        <f t="array" ref="AS6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6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646" s="117" t="s">
        <v>3424</v>
      </c>
      <c r="AV646" s="177" t="str" cm="1">
        <f t="array" ref="AV6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46" s="117"/>
      <c r="AY646" s="117" cm="1">
        <f t="array" ref="AY646">IFERROR(_xlfn.XLOOKUP(Tableau210[[#This Row],[DN DONNEES BUTA ]]&amp;Tableau210[[#This Row],[PN DONNEES BUTA]],Tiges!$B$4:$B$79&amp;Tiges!$C$4:$C$79,Tiges!$G$4:$G$79),"")</f>
        <v>14</v>
      </c>
      <c r="AZ646" s="117"/>
      <c r="BA646" s="117" cm="1">
        <f t="array" ref="BA646">IFERROR(_xlfn.XLOOKUP(Tableau210[[#This Row],[DN DONNEES BUTA ]]&amp;Tableau210[[#This Row],[PN DONNEES BUTA]],Tiges!$B$4:$B$79&amp;Tiges!$C$4:$C$79,Tiges!$H$4:$H$79),"")</f>
        <v>70</v>
      </c>
      <c r="BB646" s="117"/>
      <c r="BC646" s="182">
        <f>IFERROR(VLOOKUP(Tableau210[[#This Row],[OPERATION]],Tableau4[],2,FALSE),"")</f>
        <v>1</v>
      </c>
      <c r="BD646" s="177" cm="1">
        <f t="array" ref="BD646">IFERROR(
   SUM(
      _xlfn._xlws.FILTER(
         Tableau3[Nb Platinage Joint],
         (Tableau3[ITEM]=Tableau210[[#This Row],[NOM]])*
         (Tableau3[Rep.]=Tableau210[[#This Row],[REPERE BUTA]])
      )
   ),
0)</f>
        <v>1</v>
      </c>
      <c r="BE646" s="182">
        <f>IFERROR(VLOOKUP(Tableau210[[#This Row],[OPERATION]],Tableau4[],3,FALSE),"")</f>
        <v>1</v>
      </c>
      <c r="BF646" s="177" cm="1">
        <f t="array" ref="BF646">IFERROR(
   SUM(
      _xlfn._xlws.FILTER(
         Tableau3[Joint Définitif Nb],
         (Tableau3[ITEM]=Tableau210[[#This Row],[NOM]])*
         (Tableau3[Rep.]=Tableau210[[#This Row],[REPERE BUTA]])
      )
   ),
0)</f>
        <v>1</v>
      </c>
      <c r="BG646" s="117" t="s">
        <v>3424</v>
      </c>
      <c r="BH646" s="177" t="str" cm="1">
        <f t="array" ref="BH6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6" s="117"/>
      <c r="BK646" s="117" t="s">
        <v>3424</v>
      </c>
      <c r="BL646" s="167" t="s">
        <v>2380</v>
      </c>
      <c r="BM646" s="117"/>
      <c r="BN646" s="117"/>
      <c r="BO646" s="117"/>
      <c r="BP646" s="118"/>
      <c r="BQ646" s="159"/>
      <c r="BR646" s="119"/>
      <c r="BS646" s="48"/>
      <c r="BT646" s="48"/>
      <c r="BU646" s="48"/>
      <c r="BV646" s="48"/>
      <c r="BW646" s="48"/>
      <c r="BX646" s="48"/>
    </row>
    <row r="647" spans="1:76" s="154" customFormat="1" ht="15.75" hidden="1" x14ac:dyDescent="0.25">
      <c r="A647" s="48" t="str" cm="1">
        <f t="array" ref="A647">_xlfn.XLOOKUP(Tableau210[[#This Row],[NOM]]&amp;Tableau210[[#This Row],[REPERE BUTA]],[6]!Tableau16[POSTE TECHNIQUE]&amp;[6]!Tableau16[Repere ADM],[6]!Tableau16[NUMERO CLIENT])</f>
        <v>S4-PSVBT900</v>
      </c>
      <c r="B647" s="48" t="e" cm="1">
        <f t="array" ref="B647">_xlfn.XLOOKUP(Tableau210[[#This Row],[NOM]]&amp;Tableau210[[#This Row],[REPERE BUTA]],[6]!Tableau16[POSTE TECHNIQUE]&amp;[6]!Tableau16[Repere REF],[6]!Tableau16[NUMERO CLIENT])</f>
        <v>#N/A</v>
      </c>
      <c r="C647" s="48" cm="1">
        <f t="array" ref="C647">_xlfn.XLOOKUP(Tableau210[[#This Row],[NOM]]&amp;Tableau210[[#This Row],[Repere Ubleam]],[7]Sheet1!$C$2:$C$2995&amp;[7]Sheet1!$I$2:$I$2995,[7]Sheet1!$A$2:$A$2995)</f>
        <v>1303</v>
      </c>
      <c r="D647" s="48" t="str">
        <f>C647&amp;""</f>
        <v>1303</v>
      </c>
      <c r="E647" s="48" t="s">
        <v>2577</v>
      </c>
      <c r="F647" s="48" t="s">
        <v>985</v>
      </c>
      <c r="G647" s="176" t="s">
        <v>1950</v>
      </c>
      <c r="H647" s="158" t="s">
        <v>1068</v>
      </c>
      <c r="I647" s="119" t="s">
        <v>91</v>
      </c>
      <c r="J647" s="119" t="s">
        <v>1079</v>
      </c>
      <c r="K647" s="119" t="str">
        <f>_xlfn.XLOOKUP(Tableau210[[#This Row],[NOM]],[8]LUT!$I$5:$I$301,[8]LUT!$N$5:$N$301)</f>
        <v xml:space="preserve">Soupape </v>
      </c>
      <c r="L647" s="119" t="s">
        <v>73</v>
      </c>
      <c r="M647" s="119"/>
      <c r="N647" s="119" t="s">
        <v>73</v>
      </c>
      <c r="O647" s="119"/>
      <c r="P647" s="119"/>
      <c r="Q647" s="119"/>
      <c r="R647" s="119"/>
      <c r="S647" s="119"/>
      <c r="T647" s="119"/>
      <c r="U647" s="119"/>
      <c r="V647" s="119"/>
      <c r="W647" s="148" cm="1">
        <f t="array" ref="W64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47" s="207" cm="1">
        <f t="array" ref="X6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64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7" s="148" cm="1">
        <f t="array" ref="Z64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47" s="207" cm="1">
        <f t="array" ref="AA6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4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47" s="48"/>
      <c r="AD647" s="117" t="s">
        <v>2197</v>
      </c>
      <c r="AE647" s="119"/>
      <c r="AF647" s="181">
        <f>IFERROR(VLOOKUP(Tableau210[[#This Row],[OPERATION]],Tableau4[],5,FALSE),"")</f>
        <v>0</v>
      </c>
      <c r="AG647" s="178" cm="1">
        <f t="array" ref="AG647">IFERROR(
   SUM(
      _xlfn._xlws.FILTER(
         Tableau3[JP],
         (Tableau3[ITEM]=Tableau210[[#This Row],[NOM]])*
         (Tableau3[Rep.]=Tableau210[[#This Row],[REPERE BUTA]])
      )
   ),
0)</f>
        <v>0</v>
      </c>
      <c r="AH647" s="181">
        <f>IFERROR(VLOOKUP(Tableau210[[#This Row],[OPERATION]],Tableau4[],4,FALSE),"")</f>
        <v>1</v>
      </c>
      <c r="AI647" s="178" cm="1">
        <f t="array" ref="AI647">IFERROR(
   SUM(
      _xlfn._xlws.FILTER(
         Tableau3[BP],
         (Tableau3[ITEM]=Tableau210[[#This Row],[NOM]])*
         (Tableau3[Rep.]=Tableau210[[#This Row],[REPERE BUTA]])
      )
   ),
0)</f>
        <v>1</v>
      </c>
      <c r="AJ647" s="181" t="str">
        <f>IF(Tableau210[[#This Row],[NB JP EMIS]]=1,"1 JP","") &amp; IF(Tableau210[[#This Row],[NB BP EMIS]]=1," 1 BP","")</f>
        <v xml:space="preserve"> 1 BP</v>
      </c>
      <c r="AK647" s="178" t="str">
        <f>IF(Tableau210[[#This Row],[NB JP BUTA]]=1,"1 JP","") &amp; IF(Tableau210[[#This Row],[Nb BP BUTA]]=1," 1 BP","") &amp; IF(Tableau210[[#This Row],[Nb BP BUTA]]=2," 2 BP","")</f>
        <v xml:space="preserve"> 1 BP</v>
      </c>
      <c r="AL647" s="117" t="s">
        <v>103</v>
      </c>
      <c r="AM647" s="117">
        <f>IFERROR(+VLOOKUP(AY647,Tiges!$G$4:$I$569,3,FALSE),"")</f>
        <v>22</v>
      </c>
      <c r="AN647" s="48"/>
      <c r="AO647" s="117" t="s">
        <v>3424</v>
      </c>
      <c r="AP647" s="177" cm="1">
        <f t="array" ref="AP6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47" s="117" t="s">
        <v>3424</v>
      </c>
      <c r="AS647" s="177" t="str" cm="1">
        <f t="array" ref="AS6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47" s="411" t="s">
        <v>3424</v>
      </c>
      <c r="AU647" s="117" t="s">
        <v>3424</v>
      </c>
      <c r="AV647" s="177" t="str" cm="1">
        <f t="array" ref="AV6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47" s="117"/>
      <c r="AY647" s="117" cm="1">
        <f t="array" ref="AY647">IFERROR(_xlfn.XLOOKUP(Tableau210[[#This Row],[DN DONNEES BUTA ]]&amp;Tableau210[[#This Row],[PN DONNEES BUTA]],Tiges!$B$4:$B$79&amp;Tiges!$C$4:$C$79,Tiges!$G$4:$G$79),"")</f>
        <v>14</v>
      </c>
      <c r="AZ647" s="117"/>
      <c r="BA647" s="117" cm="1">
        <f t="array" ref="BA647">IFERROR(_xlfn.XLOOKUP(Tableau210[[#This Row],[DN DONNEES BUTA ]]&amp;Tableau210[[#This Row],[PN DONNEES BUTA]],Tiges!$B$4:$B$79&amp;Tiges!$C$4:$C$79,Tiges!$H$4:$H$79),"")</f>
        <v>70</v>
      </c>
      <c r="BB647" s="117"/>
      <c r="BC647" s="182">
        <f>IFERROR(VLOOKUP(Tableau210[[#This Row],[OPERATION]],Tableau4[],2,FALSE),"")</f>
        <v>1</v>
      </c>
      <c r="BD647" s="177" cm="1">
        <f t="array" ref="BD647">IFERROR(
   SUM(
      _xlfn._xlws.FILTER(
         Tableau3[Nb Platinage Joint],
         (Tableau3[ITEM]=Tableau210[[#This Row],[NOM]])*
         (Tableau3[Rep.]=Tableau210[[#This Row],[REPERE BUTA]])
      )
   ),
0)</f>
        <v>1</v>
      </c>
      <c r="BE647" s="182">
        <f>IFERROR(VLOOKUP(Tableau210[[#This Row],[OPERATION]],Tableau4[],3,FALSE),"")</f>
        <v>1</v>
      </c>
      <c r="BF647" s="177" cm="1">
        <f t="array" ref="BF647">IFERROR(
   SUM(
      _xlfn._xlws.FILTER(
         Tableau3[Joint Définitif Nb],
         (Tableau3[ITEM]=Tableau210[[#This Row],[NOM]])*
         (Tableau3[Rep.]=Tableau210[[#This Row],[REPERE BUTA]])
      )
   ),
0)</f>
        <v>1</v>
      </c>
      <c r="BG647" s="117" t="s">
        <v>3424</v>
      </c>
      <c r="BH647" s="177" t="str" cm="1">
        <f t="array" ref="BH6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7" s="117"/>
      <c r="BK647" s="117" t="s">
        <v>3424</v>
      </c>
      <c r="BL647" s="167" t="s">
        <v>2380</v>
      </c>
      <c r="BM647" s="117"/>
      <c r="BN647" s="117"/>
      <c r="BO647" s="117"/>
      <c r="BP647" s="118"/>
      <c r="BQ647" s="159"/>
      <c r="BR647" s="119"/>
      <c r="BS647" s="48"/>
      <c r="BT647" s="48"/>
      <c r="BU647" s="48"/>
      <c r="BV647" s="48"/>
      <c r="BW647" s="48"/>
      <c r="BX647" s="48"/>
    </row>
    <row r="648" spans="1:76" s="154" customFormat="1" ht="15.75" hidden="1" x14ac:dyDescent="0.25">
      <c r="A648" s="48" t="e" cm="1">
        <f t="array" ref="A648">_xlfn.XLOOKUP(Tableau210[[#This Row],[NOM]]&amp;Tableau210[[#This Row],[REPERE BUTA]],[6]!Tableau16[POSTE TECHNIQUE]&amp;[6]!Tableau16[Repere ADM],[6]!Tableau16[NUMERO CLIENT])</f>
        <v>#N/A</v>
      </c>
      <c r="B648" s="48" t="str" cm="1">
        <f t="array" ref="B648">_xlfn.XLOOKUP(Tableau210[[#This Row],[NOM]]&amp;Tableau210[[#This Row],[REPERE BUTA]],[6]!Tableau16[POSTE TECHNIQUE]&amp;[6]!Tableau16[Repere REF],[6]!Tableau16[NUMERO CLIENT])</f>
        <v>S4-PSVBT900</v>
      </c>
      <c r="C648" s="48" cm="1">
        <f t="array" ref="C648">_xlfn.XLOOKUP(Tableau210[[#This Row],[NOM]]&amp;Tableau210[[#This Row],[Repere Ubleam]],[7]Sheet1!$C$2:$C$2995&amp;[7]Sheet1!$I$2:$I$2995,[7]Sheet1!$A$2:$A$2995)</f>
        <v>1304</v>
      </c>
      <c r="D648" s="48" t="str">
        <f>C648&amp;""</f>
        <v>1304</v>
      </c>
      <c r="E648" s="48" t="s">
        <v>2577</v>
      </c>
      <c r="F648" s="48" t="s">
        <v>985</v>
      </c>
      <c r="G648" s="176" t="s">
        <v>1950</v>
      </c>
      <c r="H648" s="158" t="s">
        <v>1068</v>
      </c>
      <c r="I648" s="119" t="s">
        <v>91</v>
      </c>
      <c r="J648" s="119" t="s">
        <v>1079</v>
      </c>
      <c r="K648" s="119" t="str">
        <f>_xlfn.XLOOKUP(Tableau210[[#This Row],[NOM]],[8]LUT!$I$5:$I$301,[8]LUT!$N$5:$N$301)</f>
        <v xml:space="preserve">Soupape </v>
      </c>
      <c r="L648" s="119" t="s">
        <v>83</v>
      </c>
      <c r="M648" s="119"/>
      <c r="N648" s="119" t="s">
        <v>83</v>
      </c>
      <c r="O648" s="119"/>
      <c r="P648" s="119"/>
      <c r="Q648" s="119"/>
      <c r="R648" s="119"/>
      <c r="S648" s="119"/>
      <c r="T648" s="119"/>
      <c r="U648" s="119"/>
      <c r="V648" s="119"/>
      <c r="W648" s="148" cm="1">
        <f t="array" ref="W648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48" s="207" cm="1">
        <f t="array" ref="X6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4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8" s="148" cm="1">
        <f t="array" ref="Z648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48" s="207" cm="1">
        <f t="array" ref="AA6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4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48" s="48"/>
      <c r="AD648" s="117" t="s">
        <v>2197</v>
      </c>
      <c r="AE648" s="119"/>
      <c r="AF648" s="181">
        <f>IFERROR(VLOOKUP(Tableau210[[#This Row],[OPERATION]],Tableau4[],5,FALSE),"")</f>
        <v>0</v>
      </c>
      <c r="AG648" s="178" cm="1">
        <f t="array" ref="AG648">IFERROR(
   SUM(
      _xlfn._xlws.FILTER(
         Tableau3[JP],
         (Tableau3[ITEM]=Tableau210[[#This Row],[NOM]])*
         (Tableau3[Rep.]=Tableau210[[#This Row],[REPERE BUTA]])
      )
   ),
0)</f>
        <v>0</v>
      </c>
      <c r="AH648" s="181">
        <f>IFERROR(VLOOKUP(Tableau210[[#This Row],[OPERATION]],Tableau4[],4,FALSE),"")</f>
        <v>1</v>
      </c>
      <c r="AI648" s="178" cm="1">
        <f t="array" ref="AI648">IFERROR(
   SUM(
      _xlfn._xlws.FILTER(
         Tableau3[BP],
         (Tableau3[ITEM]=Tableau210[[#This Row],[NOM]])*
         (Tableau3[Rep.]=Tableau210[[#This Row],[REPERE BUTA]])
      )
   ),
0)</f>
        <v>1</v>
      </c>
      <c r="AJ648" s="181" t="str">
        <f>IF(Tableau210[[#This Row],[NB JP EMIS]]=1,"1 JP","") &amp; IF(Tableau210[[#This Row],[NB BP EMIS]]=1," 1 BP","")</f>
        <v xml:space="preserve"> 1 BP</v>
      </c>
      <c r="AK648" s="178" t="str">
        <f>IF(Tableau210[[#This Row],[NB JP BUTA]]=1,"1 JP","") &amp; IF(Tableau210[[#This Row],[Nb BP BUTA]]=1," 1 BP","") &amp; IF(Tableau210[[#This Row],[Nb BP BUTA]]=2," 2 BP","")</f>
        <v xml:space="preserve"> 1 BP</v>
      </c>
      <c r="AL648" s="117" t="s">
        <v>103</v>
      </c>
      <c r="AM648" s="117">
        <f>IFERROR(+VLOOKUP(AY648,Tiges!$G$4:$I$569,3,FALSE),"")</f>
        <v>22</v>
      </c>
      <c r="AN648" s="48"/>
      <c r="AO648" s="117" t="s">
        <v>3424</v>
      </c>
      <c r="AP648" s="177" cm="1">
        <f t="array" ref="AP6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48" s="117" t="s">
        <v>3424</v>
      </c>
      <c r="AS648" s="177" t="str" cm="1">
        <f t="array" ref="AS6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48" s="411" t="s">
        <v>3424</v>
      </c>
      <c r="AU648" s="117" t="s">
        <v>3424</v>
      </c>
      <c r="AV648" s="177" t="str" cm="1">
        <f t="array" ref="AV6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48" s="117"/>
      <c r="AY648" s="117" cm="1">
        <f t="array" ref="AY648">IFERROR(_xlfn.XLOOKUP(Tableau210[[#This Row],[DN DONNEES BUTA ]]&amp;Tableau210[[#This Row],[PN DONNEES BUTA]],Tiges!$B$4:$B$79&amp;Tiges!$C$4:$C$79,Tiges!$G$4:$G$79),"")</f>
        <v>14</v>
      </c>
      <c r="AZ648" s="117"/>
      <c r="BA648" s="117" cm="1">
        <f t="array" ref="BA648">IFERROR(_xlfn.XLOOKUP(Tableau210[[#This Row],[DN DONNEES BUTA ]]&amp;Tableau210[[#This Row],[PN DONNEES BUTA]],Tiges!$B$4:$B$79&amp;Tiges!$C$4:$C$79,Tiges!$H$4:$H$79),"")</f>
        <v>70</v>
      </c>
      <c r="BB648" s="117"/>
      <c r="BC648" s="182">
        <f>IFERROR(VLOOKUP(Tableau210[[#This Row],[OPERATION]],Tableau4[],2,FALSE),"")</f>
        <v>1</v>
      </c>
      <c r="BD648" s="177" cm="1">
        <f t="array" ref="BD648">IFERROR(
   SUM(
      _xlfn._xlws.FILTER(
         Tableau3[Nb Platinage Joint],
         (Tableau3[ITEM]=Tableau210[[#This Row],[NOM]])*
         (Tableau3[Rep.]=Tableau210[[#This Row],[REPERE BUTA]])
      )
   ),
0)</f>
        <v>1</v>
      </c>
      <c r="BE648" s="182">
        <f>IFERROR(VLOOKUP(Tableau210[[#This Row],[OPERATION]],Tableau4[],3,FALSE),"")</f>
        <v>1</v>
      </c>
      <c r="BF648" s="177" cm="1">
        <f t="array" ref="BF648">IFERROR(
   SUM(
      _xlfn._xlws.FILTER(
         Tableau3[Joint Définitif Nb],
         (Tableau3[ITEM]=Tableau210[[#This Row],[NOM]])*
         (Tableau3[Rep.]=Tableau210[[#This Row],[REPERE BUTA]])
      )
   ),
0)</f>
        <v>1</v>
      </c>
      <c r="BG648" s="117" t="s">
        <v>3424</v>
      </c>
      <c r="BH648" s="177" t="str" cm="1">
        <f t="array" ref="BH6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8" s="117"/>
      <c r="BK648" s="117" t="s">
        <v>3424</v>
      </c>
      <c r="BL648" s="167" t="s">
        <v>2380</v>
      </c>
      <c r="BM648" s="117"/>
      <c r="BN648" s="117"/>
      <c r="BO648" s="117"/>
      <c r="BP648" s="118"/>
      <c r="BQ648" s="159"/>
      <c r="BR648" s="119"/>
      <c r="BS648" s="48"/>
      <c r="BT648" s="48"/>
      <c r="BU648" s="48"/>
      <c r="BV648" s="48"/>
      <c r="BW648" s="48"/>
      <c r="BX648" s="48"/>
    </row>
    <row r="649" spans="1:76" s="154" customFormat="1" ht="15.75" hidden="1" x14ac:dyDescent="0.25">
      <c r="A649" s="48" t="str" cm="1">
        <f t="array" ref="A649">_xlfn.XLOOKUP(Tableau210[[#This Row],[NOM]]&amp;Tableau210[[#This Row],[REPERE BUTA]],[6]!Tableau16[POSTE TECHNIQUE]&amp;[6]!Tableau16[Repere ADM],[6]!Tableau16[NUMERO CLIENT])</f>
        <v>S4-PSVBT901</v>
      </c>
      <c r="B649" s="48" t="e" cm="1">
        <f t="array" ref="B649">_xlfn.XLOOKUP(Tableau210[[#This Row],[NOM]]&amp;Tableau210[[#This Row],[REPERE BUTA]],[6]!Tableau16[POSTE TECHNIQUE]&amp;[6]!Tableau16[Repere REF],[6]!Tableau16[NUMERO CLIENT])</f>
        <v>#N/A</v>
      </c>
      <c r="C649" s="48" cm="1">
        <f t="array" ref="C649">_xlfn.XLOOKUP(Tableau210[[#This Row],[NOM]]&amp;Tableau210[[#This Row],[Repere Ubleam]],[7]Sheet1!$C$2:$C$2995&amp;[7]Sheet1!$I$2:$I$2995,[7]Sheet1!$A$2:$A$2995)</f>
        <v>1305</v>
      </c>
      <c r="D649" s="48" t="str">
        <f>C649&amp;""</f>
        <v>1305</v>
      </c>
      <c r="E649" s="48" t="s">
        <v>2577</v>
      </c>
      <c r="F649" s="48" t="s">
        <v>988</v>
      </c>
      <c r="G649" s="176" t="s">
        <v>1951</v>
      </c>
      <c r="H649" s="158" t="s">
        <v>1068</v>
      </c>
      <c r="I649" s="119" t="s">
        <v>91</v>
      </c>
      <c r="J649" s="119" t="s">
        <v>1079</v>
      </c>
      <c r="K649" s="119" t="str">
        <f>_xlfn.XLOOKUP(Tableau210[[#This Row],[NOM]],[8]LUT!$I$5:$I$301,[8]LUT!$N$5:$N$301)</f>
        <v xml:space="preserve">Soupape </v>
      </c>
      <c r="L649" s="119" t="s">
        <v>73</v>
      </c>
      <c r="M649" s="119"/>
      <c r="N649" s="119" t="s">
        <v>73</v>
      </c>
      <c r="O649" s="119"/>
      <c r="P649" s="119"/>
      <c r="Q649" s="119"/>
      <c r="R649" s="119"/>
      <c r="S649" s="119"/>
      <c r="T649" s="119"/>
      <c r="U649" s="119"/>
      <c r="V649" s="119"/>
      <c r="W649" s="148" cm="1">
        <f t="array" ref="W64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49" s="207" cm="1">
        <f t="array" ref="X6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6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49" s="148" cm="1">
        <f t="array" ref="Z64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49" s="207" cm="1">
        <f t="array" ref="AA6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49" s="48"/>
      <c r="AD649" s="117" t="s">
        <v>2197</v>
      </c>
      <c r="AE649" s="119"/>
      <c r="AF649" s="181">
        <f>IFERROR(VLOOKUP(Tableau210[[#This Row],[OPERATION]],Tableau4[],5,FALSE),"")</f>
        <v>0</v>
      </c>
      <c r="AG649" s="178" cm="1">
        <f t="array" ref="AG649">IFERROR(
   SUM(
      _xlfn._xlws.FILTER(
         Tableau3[JP],
         (Tableau3[ITEM]=Tableau210[[#This Row],[NOM]])*
         (Tableau3[Rep.]=Tableau210[[#This Row],[REPERE BUTA]])
      )
   ),
0)</f>
        <v>0</v>
      </c>
      <c r="AH649" s="181">
        <f>IFERROR(VLOOKUP(Tableau210[[#This Row],[OPERATION]],Tableau4[],4,FALSE),"")</f>
        <v>1</v>
      </c>
      <c r="AI649" s="178" cm="1">
        <f t="array" ref="AI649">IFERROR(
   SUM(
      _xlfn._xlws.FILTER(
         Tableau3[BP],
         (Tableau3[ITEM]=Tableau210[[#This Row],[NOM]])*
         (Tableau3[Rep.]=Tableau210[[#This Row],[REPERE BUTA]])
      )
   ),
0)</f>
        <v>1</v>
      </c>
      <c r="AJ649" s="181" t="str">
        <f>IF(Tableau210[[#This Row],[NB JP EMIS]]=1,"1 JP","") &amp; IF(Tableau210[[#This Row],[NB BP EMIS]]=1," 1 BP","")</f>
        <v xml:space="preserve"> 1 BP</v>
      </c>
      <c r="AK649" s="178" t="str">
        <f>IF(Tableau210[[#This Row],[NB JP BUTA]]=1,"1 JP","") &amp; IF(Tableau210[[#This Row],[Nb BP BUTA]]=1," 1 BP","") &amp; IF(Tableau210[[#This Row],[Nb BP BUTA]]=2," 2 BP","")</f>
        <v xml:space="preserve"> 1 BP</v>
      </c>
      <c r="AL649" s="117" t="s">
        <v>103</v>
      </c>
      <c r="AM649" s="117">
        <f>IFERROR(+VLOOKUP(AY649,Tiges!$G$4:$I$569,3,FALSE),"")</f>
        <v>22</v>
      </c>
      <c r="AN649" s="48"/>
      <c r="AO649" s="117" t="s">
        <v>3424</v>
      </c>
      <c r="AP649" s="177" cm="1">
        <f t="array" ref="AP6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49" s="117" t="s">
        <v>3424</v>
      </c>
      <c r="AS649" s="177" t="str" cm="1">
        <f t="array" ref="AS6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49" s="411" t="s">
        <v>3424</v>
      </c>
      <c r="AU649" s="117" t="s">
        <v>3424</v>
      </c>
      <c r="AV649" s="177" t="str" cm="1">
        <f t="array" ref="AV6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49" s="117"/>
      <c r="AY649" s="117" cm="1">
        <f t="array" ref="AY649">IFERROR(_xlfn.XLOOKUP(Tableau210[[#This Row],[DN DONNEES BUTA ]]&amp;Tableau210[[#This Row],[PN DONNEES BUTA]],Tiges!$B$4:$B$79&amp;Tiges!$C$4:$C$79,Tiges!$G$4:$G$79),"")</f>
        <v>14</v>
      </c>
      <c r="AZ649" s="117"/>
      <c r="BA649" s="117" cm="1">
        <f t="array" ref="BA649">IFERROR(_xlfn.XLOOKUP(Tableau210[[#This Row],[DN DONNEES BUTA ]]&amp;Tableau210[[#This Row],[PN DONNEES BUTA]],Tiges!$B$4:$B$79&amp;Tiges!$C$4:$C$79,Tiges!$H$4:$H$79),"")</f>
        <v>70</v>
      </c>
      <c r="BB649" s="117"/>
      <c r="BC649" s="182">
        <f>IFERROR(VLOOKUP(Tableau210[[#This Row],[OPERATION]],Tableau4[],2,FALSE),"")</f>
        <v>1</v>
      </c>
      <c r="BD649" s="177" cm="1">
        <f t="array" ref="BD649">IFERROR(
   SUM(
      _xlfn._xlws.FILTER(
         Tableau3[Nb Platinage Joint],
         (Tableau3[ITEM]=Tableau210[[#This Row],[NOM]])*
         (Tableau3[Rep.]=Tableau210[[#This Row],[REPERE BUTA]])
      )
   ),
0)</f>
        <v>1</v>
      </c>
      <c r="BE649" s="182">
        <f>IFERROR(VLOOKUP(Tableau210[[#This Row],[OPERATION]],Tableau4[],3,FALSE),"")</f>
        <v>1</v>
      </c>
      <c r="BF649" s="177" cm="1">
        <f t="array" ref="BF649">IFERROR(
   SUM(
      _xlfn._xlws.FILTER(
         Tableau3[Joint Définitif Nb],
         (Tableau3[ITEM]=Tableau210[[#This Row],[NOM]])*
         (Tableau3[Rep.]=Tableau210[[#This Row],[REPERE BUTA]])
      )
   ),
0)</f>
        <v>1</v>
      </c>
      <c r="BG649" s="117" t="s">
        <v>3424</v>
      </c>
      <c r="BH649" s="177" t="str" cm="1">
        <f t="array" ref="BH6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49" s="117"/>
      <c r="BK649" s="117" t="s">
        <v>3424</v>
      </c>
      <c r="BL649" s="167" t="s">
        <v>2380</v>
      </c>
      <c r="BM649" s="117"/>
      <c r="BN649" s="117"/>
      <c r="BO649" s="117"/>
      <c r="BP649" s="118"/>
      <c r="BQ649" s="159"/>
      <c r="BR649" s="119"/>
      <c r="BS649" s="48"/>
      <c r="BT649" s="48"/>
      <c r="BU649" s="48"/>
      <c r="BV649" s="48"/>
      <c r="BW649" s="48"/>
      <c r="BX649" s="48"/>
    </row>
    <row r="650" spans="1:76" ht="15.75" hidden="1" x14ac:dyDescent="0.25">
      <c r="A650" s="48" t="e" cm="1">
        <f t="array" ref="A650">_xlfn.XLOOKUP(Tableau210[[#This Row],[NOM]]&amp;Tableau210[[#This Row],[REPERE BUTA]],[6]!Tableau16[POSTE TECHNIQUE]&amp;[6]!Tableau16[Repere ADM],[6]!Tableau16[NUMERO CLIENT])</f>
        <v>#N/A</v>
      </c>
      <c r="B650" s="48" t="str" cm="1">
        <f t="array" ref="B650">_xlfn.XLOOKUP(Tableau210[[#This Row],[NOM]]&amp;Tableau210[[#This Row],[REPERE BUTA]],[6]!Tableau16[POSTE TECHNIQUE]&amp;[6]!Tableau16[Repere REF],[6]!Tableau16[NUMERO CLIENT])</f>
        <v>S4-PSVBT901</v>
      </c>
      <c r="C650" s="48" cm="1">
        <f t="array" ref="C650">_xlfn.XLOOKUP(Tableau210[[#This Row],[NOM]]&amp;Tableau210[[#This Row],[Repere Ubleam]],[7]Sheet1!$C$2:$C$2995&amp;[7]Sheet1!$I$2:$I$2995,[7]Sheet1!$A$2:$A$2995)</f>
        <v>1306</v>
      </c>
      <c r="D650" s="48" t="str">
        <f>C650&amp;""</f>
        <v>1306</v>
      </c>
      <c r="E650" s="48" t="s">
        <v>2577</v>
      </c>
      <c r="F650" s="48" t="s">
        <v>988</v>
      </c>
      <c r="G650" s="176" t="s">
        <v>1951</v>
      </c>
      <c r="H650" s="158" t="s">
        <v>1068</v>
      </c>
      <c r="I650" s="119" t="s">
        <v>91</v>
      </c>
      <c r="J650" s="119" t="s">
        <v>1079</v>
      </c>
      <c r="K650" s="119" t="str">
        <f>_xlfn.XLOOKUP(Tableau210[[#This Row],[NOM]],[8]LUT!$I$5:$I$301,[8]LUT!$N$5:$N$301)</f>
        <v xml:space="preserve">Soupape </v>
      </c>
      <c r="L650" s="119" t="s">
        <v>83</v>
      </c>
      <c r="M650" s="119"/>
      <c r="N650" s="119" t="s">
        <v>83</v>
      </c>
      <c r="O650" s="119"/>
      <c r="P650" s="119"/>
      <c r="Q650" s="119"/>
      <c r="R650" s="119"/>
      <c r="S650" s="119"/>
      <c r="T650" s="119"/>
      <c r="U650" s="119"/>
      <c r="V650" s="119"/>
      <c r="W650" s="148" cm="1">
        <f t="array" ref="W650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50" s="207" cm="1">
        <f t="array" ref="X6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65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50" s="148" cm="1">
        <f t="array" ref="Z650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50" s="207" cm="1">
        <f t="array" ref="AA6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50" s="48"/>
      <c r="AD650" s="117" t="s">
        <v>2197</v>
      </c>
      <c r="AE650" s="119"/>
      <c r="AF650" s="181">
        <f>IFERROR(VLOOKUP(Tableau210[[#This Row],[OPERATION]],Tableau4[],5,FALSE),"")</f>
        <v>0</v>
      </c>
      <c r="AG650" s="178" cm="1">
        <f t="array" ref="AG650">IFERROR(
   SUM(
      _xlfn._xlws.FILTER(
         Tableau3[JP],
         (Tableau3[ITEM]=Tableau210[[#This Row],[NOM]])*
         (Tableau3[Rep.]=Tableau210[[#This Row],[REPERE BUTA]])
      )
   ),
0)</f>
        <v>0</v>
      </c>
      <c r="AH650" s="181">
        <f>IFERROR(VLOOKUP(Tableau210[[#This Row],[OPERATION]],Tableau4[],4,FALSE),"")</f>
        <v>1</v>
      </c>
      <c r="AI650" s="178" cm="1">
        <f t="array" ref="AI650">IFERROR(
   SUM(
      _xlfn._xlws.FILTER(
         Tableau3[BP],
         (Tableau3[ITEM]=Tableau210[[#This Row],[NOM]])*
         (Tableau3[Rep.]=Tableau210[[#This Row],[REPERE BUTA]])
      )
   ),
0)</f>
        <v>1</v>
      </c>
      <c r="AJ650" s="181" t="str">
        <f>IF(Tableau210[[#This Row],[NB JP EMIS]]=1,"1 JP","") &amp; IF(Tableau210[[#This Row],[NB BP EMIS]]=1," 1 BP","")</f>
        <v xml:space="preserve"> 1 BP</v>
      </c>
      <c r="AK650" s="178" t="str">
        <f>IF(Tableau210[[#This Row],[NB JP BUTA]]=1,"1 JP","") &amp; IF(Tableau210[[#This Row],[Nb BP BUTA]]=1," 1 BP","") &amp; IF(Tableau210[[#This Row],[Nb BP BUTA]]=2," 2 BP","")</f>
        <v xml:space="preserve"> 1 BP</v>
      </c>
      <c r="AL650" s="117" t="s">
        <v>103</v>
      </c>
      <c r="AM650" s="117">
        <f>IFERROR(+VLOOKUP(AY650,Tiges!$G$4:$I$569,3,FALSE),"")</f>
        <v>22</v>
      </c>
      <c r="AN650" s="48"/>
      <c r="AO650" s="117" t="s">
        <v>3424</v>
      </c>
      <c r="AP650" s="177" cm="1">
        <f t="array" ref="AP6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50" s="117" t="s">
        <v>3424</v>
      </c>
      <c r="AS650" s="177" t="str" cm="1">
        <f t="array" ref="AS6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50" s="411" t="s">
        <v>3424</v>
      </c>
      <c r="AU650" s="117" t="s">
        <v>3424</v>
      </c>
      <c r="AV650" s="177" t="str" cm="1">
        <f t="array" ref="AV6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50" s="117"/>
      <c r="AY650" s="117" cm="1">
        <f t="array" ref="AY650">IFERROR(_xlfn.XLOOKUP(Tableau210[[#This Row],[DN DONNEES BUTA ]]&amp;Tableau210[[#This Row],[PN DONNEES BUTA]],Tiges!$B$4:$B$79&amp;Tiges!$C$4:$C$79,Tiges!$G$4:$G$79),"")</f>
        <v>14</v>
      </c>
      <c r="AZ650" s="117"/>
      <c r="BA650" s="117" cm="1">
        <f t="array" ref="BA650">IFERROR(_xlfn.XLOOKUP(Tableau210[[#This Row],[DN DONNEES BUTA ]]&amp;Tableau210[[#This Row],[PN DONNEES BUTA]],Tiges!$B$4:$B$79&amp;Tiges!$C$4:$C$79,Tiges!$H$4:$H$79),"")</f>
        <v>70</v>
      </c>
      <c r="BB650" s="117"/>
      <c r="BC650" s="182">
        <f>IFERROR(VLOOKUP(Tableau210[[#This Row],[OPERATION]],Tableau4[],2,FALSE),"")</f>
        <v>1</v>
      </c>
      <c r="BD650" s="177" cm="1">
        <f t="array" ref="BD650">IFERROR(
   SUM(
      _xlfn._xlws.FILTER(
         Tableau3[Nb Platinage Joint],
         (Tableau3[ITEM]=Tableau210[[#This Row],[NOM]])*
         (Tableau3[Rep.]=Tableau210[[#This Row],[REPERE BUTA]])
      )
   ),
0)</f>
        <v>1</v>
      </c>
      <c r="BE650" s="182">
        <f>IFERROR(VLOOKUP(Tableau210[[#This Row],[OPERATION]],Tableau4[],3,FALSE),"")</f>
        <v>1</v>
      </c>
      <c r="BF650" s="177" cm="1">
        <f t="array" ref="BF650">IFERROR(
   SUM(
      _xlfn._xlws.FILTER(
         Tableau3[Joint Définitif Nb],
         (Tableau3[ITEM]=Tableau210[[#This Row],[NOM]])*
         (Tableau3[Rep.]=Tableau210[[#This Row],[REPERE BUTA]])
      )
   ),
0)</f>
        <v>1</v>
      </c>
      <c r="BG650" s="117" t="s">
        <v>3424</v>
      </c>
      <c r="BH650" s="177" t="str" cm="1">
        <f t="array" ref="BH6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0" s="117"/>
      <c r="BK650" s="117" t="s">
        <v>3424</v>
      </c>
      <c r="BL650" s="167" t="s">
        <v>2380</v>
      </c>
      <c r="BM650" s="117"/>
      <c r="BN650" s="117"/>
      <c r="BO650" s="117"/>
      <c r="BP650" s="118"/>
      <c r="BQ650" s="159"/>
      <c r="BR650" s="119"/>
      <c r="BS650" s="48"/>
      <c r="BT650" s="48"/>
      <c r="BU650" s="48"/>
      <c r="BV650" s="48"/>
      <c r="BW650" s="48"/>
      <c r="BX650" s="48"/>
    </row>
    <row r="651" spans="1:76" ht="15.75" hidden="1" x14ac:dyDescent="0.25">
      <c r="A651" s="48" t="str" cm="1">
        <f t="array" ref="A651">_xlfn.XLOOKUP(Tableau210[[#This Row],[NOM]]&amp;Tableau210[[#This Row],[REPERE BUTA]],[6]!Tableau16[POSTE TECHNIQUE]&amp;[6]!Tableau16[Repere ADM],[6]!Tableau16[NUMERO CLIENT])</f>
        <v>S4-T1045-PSVBT1045</v>
      </c>
      <c r="B651" s="48" t="str" cm="1">
        <f t="array" ref="B651">_xlfn.XLOOKUP(Tableau210[[#This Row],[NOM]]&amp;Tableau210[[#This Row],[REPERE BUTA]],[6]!Tableau16[POSTE TECHNIQUE]&amp;[6]!Tableau16[Repere REF],[6]!Tableau16[NUMERO CLIENT])</f>
        <v>S4-T1045-PSVBT1045</v>
      </c>
      <c r="C651" s="48" cm="1">
        <f t="array" ref="C651">_xlfn.XLOOKUP(Tableau210[[#This Row],[NOM]]&amp;Tableau210[[#This Row],[Repere Ubleam]],[7]Sheet1!$C$2:$C$2995&amp;[7]Sheet1!$I$2:$I$2995,[7]Sheet1!$A$2:$A$2995)</f>
        <v>1310</v>
      </c>
      <c r="D651" s="48" t="str">
        <f>C651&amp;""</f>
        <v>1310</v>
      </c>
      <c r="E651" s="48" t="s">
        <v>2577</v>
      </c>
      <c r="F651" s="48" t="s">
        <v>3478</v>
      </c>
      <c r="G651" s="176" t="s">
        <v>1952</v>
      </c>
      <c r="H651" s="158" t="s">
        <v>1068</v>
      </c>
      <c r="I651" s="119" t="s">
        <v>80</v>
      </c>
      <c r="J651" s="119" t="s">
        <v>1076</v>
      </c>
      <c r="K651" s="119" t="str">
        <f>_xlfn.XLOOKUP(Tableau210[[#This Row],[NOM]],[8]LUT!$I$5:$I$301,[8]LUT!$N$5:$N$301)</f>
        <v>Tank</v>
      </c>
      <c r="L651" s="119">
        <v>4</v>
      </c>
      <c r="M651" s="119"/>
      <c r="N651" s="119">
        <v>4</v>
      </c>
      <c r="O651" s="119"/>
      <c r="P651" s="119"/>
      <c r="Q651" s="119"/>
      <c r="R651" s="119"/>
      <c r="S651" s="119"/>
      <c r="T651" s="119"/>
      <c r="U651" s="119"/>
      <c r="V651" s="119"/>
      <c r="W651" s="148">
        <v>150</v>
      </c>
      <c r="X651" s="207" cm="1">
        <f t="array" ref="X6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5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51" s="148">
        <v>20</v>
      </c>
      <c r="AA651" s="207" cm="1">
        <f t="array" ref="AA6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5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51" s="48"/>
      <c r="AD651" s="117" t="s">
        <v>2196</v>
      </c>
      <c r="AE651" s="119"/>
      <c r="AF651" s="181">
        <f>IFERROR(VLOOKUP(Tableau210[[#This Row],[OPERATION]],Tableau4[],5,FALSE),"")</f>
        <v>0</v>
      </c>
      <c r="AG651" s="178" cm="1">
        <f t="array" ref="AG651">IFERROR(
   SUM(
      _xlfn._xlws.FILTER(
         Tableau3[JP],
         (Tableau3[ITEM]=Tableau210[[#This Row],[NOM]])*
         (Tableau3[Rep.]=Tableau210[[#This Row],[REPERE BUTA]])
      )
   ),
0)</f>
        <v>0</v>
      </c>
      <c r="AH651" s="181">
        <f>IFERROR(VLOOKUP(Tableau210[[#This Row],[OPERATION]],Tableau4[],4,FALSE),"")</f>
        <v>0</v>
      </c>
      <c r="AI651" s="178" cm="1">
        <f t="array" ref="AI651">IFERROR(
   SUM(
      _xlfn._xlws.FILTER(
         Tableau3[BP],
         (Tableau3[ITEM]=Tableau210[[#This Row],[NOM]])*
         (Tableau3[Rep.]=Tableau210[[#This Row],[REPERE BUTA]])
      )
   ),
0)</f>
        <v>0</v>
      </c>
      <c r="AJ651" s="181" t="s">
        <v>2362</v>
      </c>
      <c r="AK651" s="178" t="str">
        <f>IF(Tableau210[[#This Row],[NB JP BUTA]]=1,"1 JP","") &amp; IF(Tableau210[[#This Row],[Nb BP BUTA]]=1," 1 BP","") &amp; IF(Tableau210[[#This Row],[Nb BP BUTA]]=2," 2 BP","")</f>
        <v/>
      </c>
      <c r="AL651" s="117" t="s">
        <v>103</v>
      </c>
      <c r="AM651" s="117">
        <f>IFERROR(+VLOOKUP(AY651,Tiges!$G$4:$I$569,3,FALSE),"")</f>
        <v>32</v>
      </c>
      <c r="AN651" s="48"/>
      <c r="AO651" s="117">
        <v>8</v>
      </c>
      <c r="AP651" s="177" cm="1">
        <f t="array" ref="AP6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51" s="117" t="s">
        <v>2283</v>
      </c>
      <c r="AS651" s="177" t="str" cm="1">
        <f t="array" ref="AS6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651" s="117" t="s">
        <v>1123</v>
      </c>
      <c r="AV651" s="177" t="str" cm="1">
        <f t="array" ref="AV6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51" s="117"/>
      <c r="AY651" s="117" cm="1">
        <f t="array" ref="AY651">IFERROR(_xlfn.XLOOKUP(Tableau210[[#This Row],[DN DONNEES BUTA ]]&amp;Tableau210[[#This Row],[PN DONNEES BUTA]],Tiges!$B$4:$B$79&amp;Tiges!$C$4:$C$79,Tiges!$G$4:$G$79),"")</f>
        <v>20</v>
      </c>
      <c r="AZ651" s="117"/>
      <c r="BA651" s="117" cm="1">
        <f t="array" ref="BA651">IFERROR(_xlfn.XLOOKUP(Tableau210[[#This Row],[DN DONNEES BUTA ]]&amp;Tableau210[[#This Row],[PN DONNEES BUTA]],Tiges!$B$4:$B$79&amp;Tiges!$C$4:$C$79,Tiges!$H$4:$H$79),"")</f>
        <v>110</v>
      </c>
      <c r="BB651" s="117"/>
      <c r="BC651" s="182">
        <f>IFERROR(VLOOKUP(Tableau210[[#This Row],[OPERATION]],Tableau4[],2,FALSE),"")</f>
        <v>0</v>
      </c>
      <c r="BD651" s="177" cm="1">
        <f t="array" ref="BD651">IFERROR(
   SUM(
      _xlfn._xlws.FILTER(
         Tableau3[Nb Platinage Joint],
         (Tableau3[ITEM]=Tableau210[[#This Row],[NOM]])*
         (Tableau3[Rep.]=Tableau210[[#This Row],[REPERE BUTA]])
      )
   ),
0)</f>
        <v>0</v>
      </c>
      <c r="BE651" s="182">
        <f>IFERROR(VLOOKUP(Tableau210[[#This Row],[OPERATION]],Tableau4[],3,FALSE),"")</f>
        <v>1</v>
      </c>
      <c r="BF651" s="177" cm="1">
        <f t="array" ref="BF651">IFERROR(
   SUM(
      _xlfn._xlws.FILTER(
         Tableau3[Joint Définitif Nb],
         (Tableau3[ITEM]=Tableau210[[#This Row],[NOM]])*
         (Tableau3[Rep.]=Tableau210[[#This Row],[REPERE BUTA]])
      )
   ),
0)</f>
        <v>1</v>
      </c>
      <c r="BG651" s="117" t="s">
        <v>129</v>
      </c>
      <c r="BH651" s="177" t="str" cm="1">
        <f t="array" ref="BH6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1" s="117" t="s">
        <v>2281</v>
      </c>
      <c r="BK651" s="117" t="s">
        <v>2269</v>
      </c>
      <c r="BL651" s="167" t="s">
        <v>2380</v>
      </c>
      <c r="BM651" s="117"/>
      <c r="BN651" s="117"/>
      <c r="BO651" s="117"/>
      <c r="BP651" s="118"/>
      <c r="BQ651" s="159"/>
      <c r="BR651" s="119"/>
      <c r="BS651" s="48"/>
      <c r="BT651" s="48"/>
      <c r="BU651" s="48"/>
      <c r="BV651" s="48"/>
      <c r="BW651" s="48"/>
      <c r="BX651" s="48"/>
    </row>
    <row r="652" spans="1:76" ht="15.75" hidden="1" x14ac:dyDescent="0.25">
      <c r="A652" s="48" t="str" cm="1">
        <f t="array" ref="A652">_xlfn.XLOOKUP(Tableau210[[#This Row],[NOM]]&amp;Tableau210[[#This Row],[REPERE BUTA]],[6]!Tableau16[POSTE TECHNIQUE]&amp;[6]!Tableau16[Repere ADM],[6]!Tableau16[NUMERO CLIENT])</f>
        <v>S4-T1045-EVT1045</v>
      </c>
      <c r="B652" s="48" t="str" cm="1">
        <f t="array" ref="B652">_xlfn.XLOOKUP(Tableau210[[#This Row],[NOM]]&amp;Tableau210[[#This Row],[REPERE BUTA]],[6]!Tableau16[POSTE TECHNIQUE]&amp;[6]!Tableau16[Repere REF],[6]!Tableau16[NUMERO CLIENT])</f>
        <v>S4-T1045-EVT1045</v>
      </c>
      <c r="C652" s="48" cm="1">
        <f t="array" ref="C652">_xlfn.XLOOKUP(Tableau210[[#This Row],[NOM]]&amp;Tableau210[[#This Row],[Repere Ubleam]],[7]Sheet1!$C$2:$C$2995&amp;[7]Sheet1!$I$2:$I$2995,[7]Sheet1!$A$2:$A$2995)</f>
        <v>1311</v>
      </c>
      <c r="D652" s="48" t="str">
        <f>C652&amp;""</f>
        <v>1311</v>
      </c>
      <c r="E652" s="48" t="s">
        <v>2577</v>
      </c>
      <c r="F652" s="48" t="s">
        <v>3479</v>
      </c>
      <c r="G652" s="176" t="s">
        <v>1952</v>
      </c>
      <c r="H652" s="158" t="s">
        <v>1068</v>
      </c>
      <c r="I652" s="119" t="s">
        <v>80</v>
      </c>
      <c r="J652" s="119" t="s">
        <v>1076</v>
      </c>
      <c r="K652" s="119" t="str">
        <f>_xlfn.XLOOKUP(Tableau210[[#This Row],[NOM]],[8]LUT!$I$5:$I$301,[8]LUT!$N$5:$N$301)</f>
        <v>Tank</v>
      </c>
      <c r="L652" s="119">
        <v>6</v>
      </c>
      <c r="M652" s="119"/>
      <c r="N652" s="119">
        <v>6</v>
      </c>
      <c r="O652" s="119"/>
      <c r="P652" s="119"/>
      <c r="Q652" s="119"/>
      <c r="R652" s="119"/>
      <c r="S652" s="119"/>
      <c r="T652" s="119"/>
      <c r="U652" s="119"/>
      <c r="V652" s="119"/>
      <c r="W652" s="148">
        <v>600</v>
      </c>
      <c r="X652" s="207" cm="1">
        <f t="array" ref="X6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65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52" s="148">
        <v>20</v>
      </c>
      <c r="AA652" s="207" cm="1">
        <f t="array" ref="AA6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5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52" s="48"/>
      <c r="AD652" s="117" t="s">
        <v>2196</v>
      </c>
      <c r="AE652" s="119"/>
      <c r="AF652" s="181">
        <f>IFERROR(VLOOKUP(Tableau210[[#This Row],[OPERATION]],Tableau4[],5,FALSE),"")</f>
        <v>0</v>
      </c>
      <c r="AG652" s="178" cm="1">
        <f t="array" ref="AG652">IFERROR(
   SUM(
      _xlfn._xlws.FILTER(
         Tableau3[JP],
         (Tableau3[ITEM]=Tableau210[[#This Row],[NOM]])*
         (Tableau3[Rep.]=Tableau210[[#This Row],[REPERE BUTA]])
      )
   ),
0)</f>
        <v>0</v>
      </c>
      <c r="AH652" s="181">
        <f>IFERROR(VLOOKUP(Tableau210[[#This Row],[OPERATION]],Tableau4[],4,FALSE),"")</f>
        <v>0</v>
      </c>
      <c r="AI652" s="178" cm="1">
        <f t="array" ref="AI652">IFERROR(
   SUM(
      _xlfn._xlws.FILTER(
         Tableau3[BP],
         (Tableau3[ITEM]=Tableau210[[#This Row],[NOM]])*
         (Tableau3[Rep.]=Tableau210[[#This Row],[REPERE BUTA]])
      )
   ),
0)</f>
        <v>0</v>
      </c>
      <c r="AJ652" s="181" t="s">
        <v>2258</v>
      </c>
      <c r="AK652" s="178" t="str">
        <f>IF(Tableau210[[#This Row],[NB JP BUTA]]=1,"1 JP","") &amp; IF(Tableau210[[#This Row],[Nb BP BUTA]]=1," 1 BP","") &amp; IF(Tableau210[[#This Row],[Nb BP BUTA]]=2," 2 BP","")</f>
        <v/>
      </c>
      <c r="AL652" s="117" t="s">
        <v>103</v>
      </c>
      <c r="AM652" s="117">
        <f>IFERROR(+VLOOKUP(AY652,Tiges!$G$4:$I$569,3,FALSE),"")</f>
        <v>51</v>
      </c>
      <c r="AN652" s="48"/>
      <c r="AO652" s="117">
        <v>20</v>
      </c>
      <c r="AP652" s="177" cm="1">
        <f t="array" ref="AP6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6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652" s="117" t="s">
        <v>2396</v>
      </c>
      <c r="AS652" s="177" t="str" cm="1">
        <f t="array" ref="AS6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65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652" s="117" t="s">
        <v>1123</v>
      </c>
      <c r="AV652" s="177" t="str" cm="1">
        <f t="array" ref="AV6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5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52" s="117"/>
      <c r="AY652" s="117" cm="1">
        <f t="array" ref="AY652">IFERROR(_xlfn.XLOOKUP(Tableau210[[#This Row],[DN DONNEES BUTA ]]&amp;Tableau210[[#This Row],[PN DONNEES BUTA]],Tiges!$B$4:$B$79&amp;Tiges!$C$4:$C$79,Tiges!$G$4:$G$79),"")</f>
        <v>33</v>
      </c>
      <c r="AZ652" s="117"/>
      <c r="BA652" s="117" cm="1">
        <f t="array" ref="BA652">IFERROR(_xlfn.XLOOKUP(Tableau210[[#This Row],[DN DONNEES BUTA ]]&amp;Tableau210[[#This Row],[PN DONNEES BUTA]],Tiges!$B$4:$B$79&amp;Tiges!$C$4:$C$79,Tiges!$H$4:$H$79),"")</f>
        <v>190</v>
      </c>
      <c r="BB652" s="117"/>
      <c r="BC652" s="182">
        <f>IFERROR(VLOOKUP(Tableau210[[#This Row],[OPERATION]],Tableau4[],2,FALSE),"")</f>
        <v>0</v>
      </c>
      <c r="BD652" s="177" cm="1">
        <f t="array" ref="BD652">IFERROR(
   SUM(
      _xlfn._xlws.FILTER(
         Tableau3[Nb Platinage Joint],
         (Tableau3[ITEM]=Tableau210[[#This Row],[NOM]])*
         (Tableau3[Rep.]=Tableau210[[#This Row],[REPERE BUTA]])
      )
   ),
0)</f>
        <v>0</v>
      </c>
      <c r="BE652" s="182">
        <f>IFERROR(VLOOKUP(Tableau210[[#This Row],[OPERATION]],Tableau4[],3,FALSE),"")</f>
        <v>1</v>
      </c>
      <c r="BF652" s="177" cm="1">
        <f t="array" ref="BF652">IFERROR(
   SUM(
      _xlfn._xlws.FILTER(
         Tableau3[Joint Définitif Nb],
         (Tableau3[ITEM]=Tableau210[[#This Row],[NOM]])*
         (Tableau3[Rep.]=Tableau210[[#This Row],[REPERE BUTA]])
      )
   ),
0)</f>
        <v>1</v>
      </c>
      <c r="BG652" s="117" t="s">
        <v>129</v>
      </c>
      <c r="BH652" s="177" t="str" cm="1">
        <f t="array" ref="BH6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2" s="117" t="s">
        <v>2268</v>
      </c>
      <c r="BK652" s="117" t="s">
        <v>2269</v>
      </c>
      <c r="BL652" s="167" t="s">
        <v>2380</v>
      </c>
      <c r="BM652" s="117"/>
      <c r="BN652" s="117"/>
      <c r="BO652" s="117"/>
      <c r="BP652" s="118"/>
      <c r="BQ652" s="159"/>
      <c r="BR652" s="119"/>
      <c r="BS652" s="48"/>
      <c r="BT652" s="48"/>
      <c r="BU652" s="48"/>
      <c r="BV652" s="48"/>
      <c r="BW652" s="48"/>
      <c r="BX652" s="48"/>
    </row>
    <row r="653" spans="1:76" ht="15.75" hidden="1" x14ac:dyDescent="0.25">
      <c r="A653" s="48" t="e" cm="1">
        <f t="array" ref="A653">_xlfn.XLOOKUP(Tableau210[[#This Row],[NOM]]&amp;Tableau210[[#This Row],[REPERE BUTA]],[6]!Tableau16[POSTE TECHNIQUE]&amp;[6]!Tableau16[Repere ADM],[6]!Tableau16[NUMERO CLIENT])</f>
        <v>#N/A</v>
      </c>
      <c r="B653" s="48" t="str" cm="1">
        <f t="array" ref="B653">_xlfn.XLOOKUP(Tableau210[[#This Row],[NOM]]&amp;Tableau210[[#This Row],[REPERE BUTA]],[6]!Tableau16[POSTE TECHNIQUE]&amp;[6]!Tableau16[Repere REF],[6]!Tableau16[NUMERO CLIENT])</f>
        <v>S4-T2756-PSVBT2756F</v>
      </c>
      <c r="C653" s="48" cm="1">
        <f t="array" ref="C653">_xlfn.XLOOKUP(Tableau210[[#This Row],[NOM]]&amp;Tableau210[[#This Row],[Repere Ubleam]],[7]Sheet1!$C$2:$C$2995&amp;[7]Sheet1!$I$2:$I$2995,[7]Sheet1!$A$2:$A$2995)</f>
        <v>1318</v>
      </c>
      <c r="D653" s="48" t="str">
        <f>C653&amp;""</f>
        <v>1318</v>
      </c>
      <c r="E653" s="48" t="s">
        <v>2592</v>
      </c>
      <c r="F653" s="48" t="s">
        <v>2594</v>
      </c>
      <c r="G653" s="176" t="s">
        <v>1957</v>
      </c>
      <c r="H653" s="158" t="s">
        <v>1068</v>
      </c>
      <c r="I653" s="119" t="s">
        <v>80</v>
      </c>
      <c r="J653" s="119" t="s">
        <v>1071</v>
      </c>
      <c r="K653" s="119" t="str">
        <f>_xlfn.XLOOKUP(Tableau210[[#This Row],[NOM]],[8]LUT!$I$5:$I$301,[8]LUT!$N$5:$N$301)</f>
        <v>Echangeur</v>
      </c>
      <c r="L653" s="119" t="s">
        <v>73</v>
      </c>
      <c r="M653" s="119"/>
      <c r="N653" s="119" t="s">
        <v>73</v>
      </c>
      <c r="O653" s="119"/>
      <c r="P653" s="119"/>
      <c r="Q653" s="119"/>
      <c r="R653" s="119"/>
      <c r="S653" s="119"/>
      <c r="T653" s="119"/>
      <c r="U653" s="119"/>
      <c r="V653" s="119"/>
      <c r="W653" s="148" t="s">
        <v>2159</v>
      </c>
      <c r="X653" s="207" cm="1">
        <f t="array" ref="X6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5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53" s="148" t="s">
        <v>3424</v>
      </c>
      <c r="AA653" s="207" cm="1">
        <f t="array" ref="AA6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5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53" s="48"/>
      <c r="AD653" s="117" t="s">
        <v>2197</v>
      </c>
      <c r="AE653" s="119"/>
      <c r="AF653" s="181">
        <f>IFERROR(VLOOKUP(Tableau210[[#This Row],[OPERATION]],Tableau4[],5,FALSE),"")</f>
        <v>0</v>
      </c>
      <c r="AG653" s="178" cm="1">
        <f t="array" ref="AG653">IFERROR(
   SUM(
      _xlfn._xlws.FILTER(
         Tableau3[JP],
         (Tableau3[ITEM]=Tableau210[[#This Row],[NOM]])*
         (Tableau3[Rep.]=Tableau210[[#This Row],[REPERE BUTA]])
      )
   ),
0)</f>
        <v>0</v>
      </c>
      <c r="AH653" s="181">
        <f>IFERROR(VLOOKUP(Tableau210[[#This Row],[OPERATION]],Tableau4[],4,FALSE),"")</f>
        <v>1</v>
      </c>
      <c r="AI653" s="178" cm="1">
        <f t="array" ref="AI653">IFERROR(
   SUM(
      _xlfn._xlws.FILTER(
         Tableau3[BP],
         (Tableau3[ITEM]=Tableau210[[#This Row],[NOM]])*
         (Tableau3[Rep.]=Tableau210[[#This Row],[REPERE BUTA]])
      )
   ),
0)</f>
        <v>1</v>
      </c>
      <c r="AJ653" s="181" t="str">
        <f>IF(Tableau210[[#This Row],[NB JP EMIS]]=1,"1 JP","") &amp; IF(Tableau210[[#This Row],[NB BP EMIS]]=1," 1 BP","")</f>
        <v xml:space="preserve"> 1 BP</v>
      </c>
      <c r="AK653" s="178" t="str">
        <f>IF(Tableau210[[#This Row],[NB JP BUTA]]=1,"1 JP","") &amp; IF(Tableau210[[#This Row],[Nb BP BUTA]]=1," 1 BP","") &amp; IF(Tableau210[[#This Row],[Nb BP BUTA]]=2," 2 BP","")</f>
        <v xml:space="preserve"> 1 BP</v>
      </c>
      <c r="AL653" s="117" t="s">
        <v>103</v>
      </c>
      <c r="AM653" s="117">
        <f>IFERROR(+VLOOKUP(AY653,Tiges!$G$4:$I$569,3,FALSE),"")</f>
        <v>32</v>
      </c>
      <c r="AN653" s="48"/>
      <c r="AO653" s="170" t="s">
        <v>3424</v>
      </c>
      <c r="AP653" s="177" cm="1">
        <f t="array" ref="AP6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53" s="170" t="s">
        <v>3424</v>
      </c>
      <c r="AS653" s="177" t="str" cm="1">
        <f t="array" ref="AS6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5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53" s="170" t="s">
        <v>3424</v>
      </c>
      <c r="AV653" s="177" cm="1">
        <f t="array" ref="AV6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653" s="411" t="s">
        <v>3424</v>
      </c>
      <c r="AX653" s="117"/>
      <c r="AY653" s="117" cm="1">
        <f t="array" ref="AY653">IFERROR(_xlfn.XLOOKUP(Tableau210[[#This Row],[DN DONNEES BUTA ]]&amp;Tableau210[[#This Row],[PN DONNEES BUTA]],Tiges!$B$4:$B$79&amp;Tiges!$C$4:$C$79,Tiges!$G$4:$G$79),"")</f>
        <v>20</v>
      </c>
      <c r="AZ653" s="117"/>
      <c r="BA653" s="117" cm="1">
        <f t="array" ref="BA653">IFERROR(_xlfn.XLOOKUP(Tableau210[[#This Row],[DN DONNEES BUTA ]]&amp;Tableau210[[#This Row],[PN DONNEES BUTA]],Tiges!$B$4:$B$79&amp;Tiges!$C$4:$C$79,Tiges!$H$4:$H$79),"")</f>
        <v>110</v>
      </c>
      <c r="BB653" s="117"/>
      <c r="BC653" s="182">
        <f>IFERROR(VLOOKUP(Tableau210[[#This Row],[OPERATION]],Tableau4[],2,FALSE),"")</f>
        <v>1</v>
      </c>
      <c r="BD653" s="177" cm="1">
        <f t="array" ref="BD653">IFERROR(
   SUM(
      _xlfn._xlws.FILTER(
         Tableau3[Nb Platinage Joint],
         (Tableau3[ITEM]=Tableau210[[#This Row],[NOM]])*
         (Tableau3[Rep.]=Tableau210[[#This Row],[REPERE BUTA]])
      )
   ),
0)</f>
        <v>1</v>
      </c>
      <c r="BE653" s="182">
        <f>IFERROR(VLOOKUP(Tableau210[[#This Row],[OPERATION]],Tableau4[],3,FALSE),"")</f>
        <v>1</v>
      </c>
      <c r="BF653" s="177" cm="1">
        <f t="array" ref="BF653">IFERROR(
   SUM(
      _xlfn._xlws.FILTER(
         Tableau3[Joint Définitif Nb],
         (Tableau3[ITEM]=Tableau210[[#This Row],[NOM]])*
         (Tableau3[Rep.]=Tableau210[[#This Row],[REPERE BUTA]])
      )
   ),
0)</f>
        <v>1</v>
      </c>
      <c r="BG653" s="170" t="s">
        <v>3424</v>
      </c>
      <c r="BH653" s="177" t="str" cm="1">
        <f t="array" ref="BH6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3" s="170" t="s">
        <v>3424</v>
      </c>
      <c r="BK653" s="170" t="s">
        <v>3424</v>
      </c>
      <c r="BL653" s="167" t="s">
        <v>2380</v>
      </c>
      <c r="BM653" s="117"/>
      <c r="BN653" s="117"/>
      <c r="BO653" s="117"/>
      <c r="BP653" s="118"/>
      <c r="BQ653" s="159"/>
      <c r="BR653" s="119"/>
      <c r="BS653" s="48"/>
      <c r="BT653" s="48"/>
      <c r="BU653" s="48"/>
      <c r="BV653" s="48"/>
      <c r="BW653" s="48"/>
      <c r="BX653" s="48"/>
    </row>
    <row r="654" spans="1:76" ht="15.75" hidden="1" x14ac:dyDescent="0.25">
      <c r="A654" s="48" t="e" cm="1">
        <f t="array" ref="A654">_xlfn.XLOOKUP(Tableau210[[#This Row],[NOM]]&amp;Tableau210[[#This Row],[REPERE BUTA]],[6]!Tableau16[POSTE TECHNIQUE]&amp;[6]!Tableau16[Repere ADM],[6]!Tableau16[NUMERO CLIENT])</f>
        <v>#N/A</v>
      </c>
      <c r="B654" s="48" t="e" cm="1">
        <f t="array" ref="B654">_xlfn.XLOOKUP(Tableau210[[#This Row],[NOM]]&amp;Tableau210[[#This Row],[REPERE BUTA]],[6]!Tableau16[POSTE TECHNIQUE]&amp;[6]!Tableau16[Repere REF],[6]!Tableau16[NUMERO CLIENT])</f>
        <v>#N/A</v>
      </c>
      <c r="C654" s="48" cm="1">
        <f t="array" ref="C654">_xlfn.XLOOKUP(Tableau210[[#This Row],[NOM]]&amp;Tableau210[[#This Row],[Repere Ubleam]],[7]Sheet1!$C$2:$C$2995&amp;[7]Sheet1!$I$2:$I$2995,[7]Sheet1!$A$2:$A$2995)</f>
        <v>631</v>
      </c>
      <c r="D654" s="48" t="str">
        <f>C654&amp;""</f>
        <v>631</v>
      </c>
      <c r="E654" s="48" t="e">
        <v>#N/A</v>
      </c>
      <c r="F654" s="48" t="e">
        <v>#N/A</v>
      </c>
      <c r="G654" s="176" t="s">
        <v>1513</v>
      </c>
      <c r="H654" s="158" t="s">
        <v>1067</v>
      </c>
      <c r="I654" s="119" t="s">
        <v>91</v>
      </c>
      <c r="J654" s="119" t="s">
        <v>91</v>
      </c>
      <c r="K654" s="415" t="str">
        <f>_xlfn.XLOOKUP(Tableau210[[#This Row],[NOM]],[8]LUT!$I$5:$I$301,[8]LUT!$N$5:$N$301)</f>
        <v xml:space="preserve">Robinetterie </v>
      </c>
      <c r="L654" s="119" t="s">
        <v>76</v>
      </c>
      <c r="M654" s="119"/>
      <c r="N654" s="119" t="s">
        <v>76</v>
      </c>
      <c r="O654" s="119"/>
      <c r="P654" s="119"/>
      <c r="Q654" s="119"/>
      <c r="R654" s="119"/>
      <c r="S654" s="119"/>
      <c r="T654" s="119"/>
      <c r="U654" s="119"/>
      <c r="V654" s="119"/>
      <c r="W654" s="148" t="s">
        <v>2159</v>
      </c>
      <c r="X654" s="207" cm="1">
        <f t="array" ref="X6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65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54" s="148" t="s">
        <v>3424</v>
      </c>
      <c r="AA654" s="207" cm="1">
        <f t="array" ref="AA6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5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54" s="48"/>
      <c r="AD654" s="117" t="s">
        <v>2196</v>
      </c>
      <c r="AE654" s="119"/>
      <c r="AF654" s="181">
        <f>IFERROR(VLOOKUP(Tableau210[[#This Row],[OPERATION]],Tableau4[],5,FALSE),"")</f>
        <v>0</v>
      </c>
      <c r="AG654" s="178" cm="1">
        <f t="array" ref="AG654">IFERROR(
   SUM(
      _xlfn._xlws.FILTER(
         Tableau3[JP],
         (Tableau3[ITEM]=Tableau210[[#This Row],[NOM]])*
         (Tableau3[Rep.]=Tableau210[[#This Row],[REPERE BUTA]])
      )
   ),
0)</f>
        <v>0</v>
      </c>
      <c r="AH654" s="181">
        <f>IFERROR(VLOOKUP(Tableau210[[#This Row],[OPERATION]],Tableau4[],4,FALSE),"")</f>
        <v>0</v>
      </c>
      <c r="AI654" s="178" cm="1">
        <f t="array" ref="AI654">IFERROR(
   SUM(
      _xlfn._xlws.FILTER(
         Tableau3[BP],
         (Tableau3[ITEM]=Tableau210[[#This Row],[NOM]])*
         (Tableau3[Rep.]=Tableau210[[#This Row],[REPERE BUTA]])
      )
   ),
0)</f>
        <v>0</v>
      </c>
      <c r="AJ654" s="181" t="str">
        <f>IF(Tableau210[[#This Row],[NB JP EMIS]]=1,"1 JP","") &amp; IF(Tableau210[[#This Row],[NB BP EMIS]]=1," 1 BP","")</f>
        <v/>
      </c>
      <c r="AK654" s="178" t="str">
        <f>IF(Tableau210[[#This Row],[NB JP BUTA]]=1,"1 JP","") &amp; IF(Tableau210[[#This Row],[Nb BP BUTA]]=1," 1 BP","") &amp; IF(Tableau210[[#This Row],[Nb BP BUTA]]=2," 2 BP","")</f>
        <v/>
      </c>
      <c r="AL654" s="117" t="s">
        <v>2527</v>
      </c>
      <c r="AM654" s="117">
        <f>IFERROR(+VLOOKUP(AY654,Tiges!$G$4:$I$569,3,FALSE),"")</f>
        <v>36</v>
      </c>
      <c r="AN654" s="48"/>
      <c r="AO654" s="148" t="s">
        <v>3424</v>
      </c>
      <c r="AP654" s="177" cm="1">
        <f t="array" ref="AP6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54" s="411" t="s">
        <v>3424</v>
      </c>
      <c r="AR654" s="148" t="s">
        <v>3424</v>
      </c>
      <c r="AS654" s="177" cm="1">
        <f t="array" ref="AS6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54" s="411" t="s">
        <v>3424</v>
      </c>
      <c r="AU654" s="148" t="s">
        <v>3424</v>
      </c>
      <c r="AV654" s="177" t="s">
        <v>1123</v>
      </c>
      <c r="AW65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54" s="117"/>
      <c r="AY654" s="117" cm="1">
        <f t="array" ref="AY654">IFERROR(_xlfn.XLOOKUP(Tableau210[[#This Row],[DN DONNEES BUTA ]]&amp;Tableau210[[#This Row],[PN DONNEES BUTA]],Tiges!$B$4:$B$79&amp;Tiges!$C$4:$C$79,Tiges!$G$4:$G$79),"")</f>
        <v>22</v>
      </c>
      <c r="AZ654" s="117"/>
      <c r="BA654" s="117" cm="1">
        <f t="array" ref="BA654">IFERROR(_xlfn.XLOOKUP(Tableau210[[#This Row],[DN DONNEES BUTA ]]&amp;Tableau210[[#This Row],[PN DONNEES BUTA]],Tiges!$B$4:$B$79&amp;Tiges!$C$4:$C$79,Tiges!$H$4:$H$79),"")</f>
        <v>140</v>
      </c>
      <c r="BB654" s="117"/>
      <c r="BC654" s="182">
        <f>IFERROR(VLOOKUP(Tableau210[[#This Row],[OPERATION]],Tableau4[],2,FALSE),"")</f>
        <v>0</v>
      </c>
      <c r="BD654" s="177" cm="1">
        <f t="array" ref="BD654">IFERROR(
   SUM(
      _xlfn._xlws.FILTER(
         Tableau3[Nb Platinage Joint],
         (Tableau3[ITEM]=Tableau210[[#This Row],[NOM]])*
         (Tableau3[Rep.]=Tableau210[[#This Row],[REPERE BUTA]])
      )
   ),
0)</f>
        <v>0</v>
      </c>
      <c r="BE654" s="182">
        <f>IFERROR(VLOOKUP(Tableau210[[#This Row],[OPERATION]],Tableau4[],3,FALSE),"")</f>
        <v>1</v>
      </c>
      <c r="BF654" s="177" cm="1">
        <f t="array" ref="BF654">IFERROR(
   SUM(
      _xlfn._xlws.FILTER(
         Tableau3[Joint Définitif Nb],
         (Tableau3[ITEM]=Tableau210[[#This Row],[NOM]])*
         (Tableau3[Rep.]=Tableau210[[#This Row],[REPERE BUTA]])
      )
   ),
0)</f>
        <v>1</v>
      </c>
      <c r="BG654" s="148" t="s">
        <v>3424</v>
      </c>
      <c r="BH654" s="177" t="str" cm="1">
        <f t="array" ref="BH6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4" s="148" t="s">
        <v>3424</v>
      </c>
      <c r="BK654" s="148" t="s">
        <v>3424</v>
      </c>
      <c r="BL654" s="167" t="s">
        <v>2380</v>
      </c>
      <c r="BM654" s="167"/>
      <c r="BN654" s="117"/>
      <c r="BO654" s="117"/>
      <c r="BP654" s="158"/>
      <c r="BQ654" s="158"/>
      <c r="BR654" s="119"/>
      <c r="BS654" s="48"/>
      <c r="BT654" s="48"/>
      <c r="BU654" s="48"/>
      <c r="BV654" s="48"/>
      <c r="BW654" s="48"/>
      <c r="BX654" s="48"/>
    </row>
    <row r="655" spans="1:76" ht="15.75" hidden="1" x14ac:dyDescent="0.25">
      <c r="A655" s="48" t="e" cm="1">
        <f t="array" ref="A655">_xlfn.XLOOKUP(Tableau210[[#This Row],[NOM]]&amp;Tableau210[[#This Row],[REPERE BUTA]],[6]!Tableau16[POSTE TECHNIQUE]&amp;[6]!Tableau16[Repere ADM],[6]!Tableau16[NUMERO CLIENT])</f>
        <v>#N/A</v>
      </c>
      <c r="B655" s="48" t="e" cm="1">
        <f t="array" ref="B655">_xlfn.XLOOKUP(Tableau210[[#This Row],[NOM]]&amp;Tableau210[[#This Row],[REPERE BUTA]],[6]!Tableau16[POSTE TECHNIQUE]&amp;[6]!Tableau16[Repere REF],[6]!Tableau16[NUMERO CLIENT])</f>
        <v>#N/A</v>
      </c>
      <c r="C655" s="48" cm="1">
        <f t="array" ref="C655">_xlfn.XLOOKUP(Tableau210[[#This Row],[NOM]]&amp;Tableau210[[#This Row],[Repere Ubleam]],[7]Sheet1!$C$2:$C$2995&amp;[7]Sheet1!$I$2:$I$2995,[7]Sheet1!$A$2:$A$2995)</f>
        <v>632</v>
      </c>
      <c r="D655" s="48" t="str">
        <f>C655&amp;""</f>
        <v>632</v>
      </c>
      <c r="E655" s="48" t="e">
        <v>#N/A</v>
      </c>
      <c r="F655" s="48" t="e">
        <v>#N/A</v>
      </c>
      <c r="G655" s="176" t="s">
        <v>1513</v>
      </c>
      <c r="H655" s="158" t="s">
        <v>1067</v>
      </c>
      <c r="I655" s="119" t="s">
        <v>91</v>
      </c>
      <c r="J655" s="119" t="s">
        <v>91</v>
      </c>
      <c r="K655" s="415" t="str">
        <f>_xlfn.XLOOKUP(Tableau210[[#This Row],[NOM]],[8]LUT!$I$5:$I$301,[8]LUT!$N$5:$N$301)</f>
        <v xml:space="preserve">Robinetterie </v>
      </c>
      <c r="L655" s="119" t="s">
        <v>81</v>
      </c>
      <c r="M655" s="119"/>
      <c r="N655" s="119" t="s">
        <v>81</v>
      </c>
      <c r="O655" s="119"/>
      <c r="P655" s="119"/>
      <c r="Q655" s="119"/>
      <c r="R655" s="119"/>
      <c r="S655" s="119"/>
      <c r="T655" s="119"/>
      <c r="U655" s="119"/>
      <c r="V655" s="119"/>
      <c r="W655" s="148" t="s">
        <v>2159</v>
      </c>
      <c r="X655" s="207" cm="1">
        <f t="array" ref="X6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5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55" s="148" t="s">
        <v>3424</v>
      </c>
      <c r="AA655" s="207" cm="1">
        <f t="array" ref="AA6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5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55" s="48"/>
      <c r="AD655" s="117" t="s">
        <v>2196</v>
      </c>
      <c r="AE655" s="119"/>
      <c r="AF655" s="181">
        <f>IFERROR(VLOOKUP(Tableau210[[#This Row],[OPERATION]],Tableau4[],5,FALSE),"")</f>
        <v>0</v>
      </c>
      <c r="AG655" s="178" cm="1">
        <f t="array" ref="AG655">IFERROR(
   SUM(
      _xlfn._xlws.FILTER(
         Tableau3[JP],
         (Tableau3[ITEM]=Tableau210[[#This Row],[NOM]])*
         (Tableau3[Rep.]=Tableau210[[#This Row],[REPERE BUTA]])
      )
   ),
0)</f>
        <v>0</v>
      </c>
      <c r="AH655" s="181">
        <f>IFERROR(VLOOKUP(Tableau210[[#This Row],[OPERATION]],Tableau4[],4,FALSE),"")</f>
        <v>0</v>
      </c>
      <c r="AI655" s="178" cm="1">
        <f t="array" ref="AI655">IFERROR(
   SUM(
      _xlfn._xlws.FILTER(
         Tableau3[BP],
         (Tableau3[ITEM]=Tableau210[[#This Row],[NOM]])*
         (Tableau3[Rep.]=Tableau210[[#This Row],[REPERE BUTA]])
      )
   ),
0)</f>
        <v>0</v>
      </c>
      <c r="AJ655" s="181" t="str">
        <f>IF(Tableau210[[#This Row],[NB JP EMIS]]=1,"1 JP","") &amp; IF(Tableau210[[#This Row],[NB BP EMIS]]=1," 1 BP","")</f>
        <v/>
      </c>
      <c r="AK655" s="178" t="str">
        <f>IF(Tableau210[[#This Row],[NB JP BUTA]]=1,"1 JP","") &amp; IF(Tableau210[[#This Row],[Nb BP BUTA]]=1," 1 BP","") &amp; IF(Tableau210[[#This Row],[Nb BP BUTA]]=2," 2 BP","")</f>
        <v/>
      </c>
      <c r="AL655" s="117" t="s">
        <v>2527</v>
      </c>
      <c r="AM655" s="117">
        <f>IFERROR(+VLOOKUP(AY655,Tiges!$G$4:$I$569,3,FALSE),"")</f>
        <v>32</v>
      </c>
      <c r="AN655" s="48"/>
      <c r="AO655" s="148" t="s">
        <v>3424</v>
      </c>
      <c r="AP655" s="177" cm="1">
        <f t="array" ref="AP6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55" s="411" t="s">
        <v>3424</v>
      </c>
      <c r="AR655" s="148" t="s">
        <v>3424</v>
      </c>
      <c r="AS655" s="177" cm="1">
        <f t="array" ref="AS6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55" s="411" t="s">
        <v>3424</v>
      </c>
      <c r="AU655" s="148" t="s">
        <v>3424</v>
      </c>
      <c r="AV655" s="177" t="s">
        <v>1123</v>
      </c>
      <c r="AW6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55" s="117"/>
      <c r="AY655" s="117" cm="1">
        <f t="array" ref="AY655">IFERROR(_xlfn.XLOOKUP(Tableau210[[#This Row],[DN DONNEES BUTA ]]&amp;Tableau210[[#This Row],[PN DONNEES BUTA]],Tiges!$B$4:$B$79&amp;Tiges!$C$4:$C$79,Tiges!$G$4:$G$79),"")</f>
        <v>20</v>
      </c>
      <c r="AZ655" s="117"/>
      <c r="BA655" s="117" cm="1">
        <f t="array" ref="BA655">IFERROR(_xlfn.XLOOKUP(Tableau210[[#This Row],[DN DONNEES BUTA ]]&amp;Tableau210[[#This Row],[PN DONNEES BUTA]],Tiges!$B$4:$B$79&amp;Tiges!$C$4:$C$79,Tiges!$H$4:$H$79),"")</f>
        <v>110</v>
      </c>
      <c r="BB655" s="117"/>
      <c r="BC655" s="182">
        <f>IFERROR(VLOOKUP(Tableau210[[#This Row],[OPERATION]],Tableau4[],2,FALSE),"")</f>
        <v>0</v>
      </c>
      <c r="BD655" s="177" cm="1">
        <f t="array" ref="BD655">IFERROR(
   SUM(
      _xlfn._xlws.FILTER(
         Tableau3[Nb Platinage Joint],
         (Tableau3[ITEM]=Tableau210[[#This Row],[NOM]])*
         (Tableau3[Rep.]=Tableau210[[#This Row],[REPERE BUTA]])
      )
   ),
0)</f>
        <v>0</v>
      </c>
      <c r="BE655" s="182">
        <f>IFERROR(VLOOKUP(Tableau210[[#This Row],[OPERATION]],Tableau4[],3,FALSE),"")</f>
        <v>1</v>
      </c>
      <c r="BF655" s="177" cm="1">
        <f t="array" ref="BF655">IFERROR(
   SUM(
      _xlfn._xlws.FILTER(
         Tableau3[Joint Définitif Nb],
         (Tableau3[ITEM]=Tableau210[[#This Row],[NOM]])*
         (Tableau3[Rep.]=Tableau210[[#This Row],[REPERE BUTA]])
      )
   ),
0)</f>
        <v>1</v>
      </c>
      <c r="BG655" s="148" t="s">
        <v>3424</v>
      </c>
      <c r="BH655" s="177" t="str" cm="1">
        <f t="array" ref="BH6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5" s="148" t="s">
        <v>3424</v>
      </c>
      <c r="BK655" s="148" t="s">
        <v>3424</v>
      </c>
      <c r="BL655" s="167" t="s">
        <v>2380</v>
      </c>
      <c r="BM655" s="167"/>
      <c r="BN655" s="117"/>
      <c r="BO655" s="117"/>
      <c r="BP655" s="158"/>
      <c r="BQ655" s="158"/>
      <c r="BR655" s="119"/>
      <c r="BS655" s="48"/>
      <c r="BT655" s="48"/>
      <c r="BU655" s="48"/>
      <c r="BV655" s="48"/>
      <c r="BW655" s="48"/>
      <c r="BX655" s="48"/>
    </row>
    <row r="656" spans="1:76" ht="15.75" hidden="1" x14ac:dyDescent="0.25">
      <c r="A656" s="48" t="e" cm="1">
        <f t="array" ref="A656">_xlfn.XLOOKUP(Tableau210[[#This Row],[NOM]]&amp;Tableau210[[#This Row],[REPERE BUTA]],[6]!Tableau16[POSTE TECHNIQUE]&amp;[6]!Tableau16[Repere ADM],[6]!Tableau16[NUMERO CLIENT])</f>
        <v>#N/A</v>
      </c>
      <c r="B656" s="48" t="e" cm="1">
        <f t="array" ref="B656">_xlfn.XLOOKUP(Tableau210[[#This Row],[NOM]]&amp;Tableau210[[#This Row],[REPERE BUTA]],[6]!Tableau16[POSTE TECHNIQUE]&amp;[6]!Tableau16[Repere REF],[6]!Tableau16[NUMERO CLIENT])</f>
        <v>#N/A</v>
      </c>
      <c r="C656" s="48" cm="1">
        <f t="array" ref="C656">_xlfn.XLOOKUP(Tableau210[[#This Row],[NOM]]&amp;Tableau210[[#This Row],[Repere Ubleam]],[7]Sheet1!$C$2:$C$2995&amp;[7]Sheet1!$I$2:$I$2995,[7]Sheet1!$A$2:$A$2995)</f>
        <v>633</v>
      </c>
      <c r="D656" s="48" t="str">
        <f>C656&amp;""</f>
        <v>633</v>
      </c>
      <c r="E656" s="48" t="e">
        <v>#N/A</v>
      </c>
      <c r="F656" s="48" t="e">
        <v>#N/A</v>
      </c>
      <c r="G656" s="176" t="s">
        <v>1516</v>
      </c>
      <c r="H656" s="158" t="s">
        <v>1067</v>
      </c>
      <c r="I656" s="158" t="s">
        <v>80</v>
      </c>
      <c r="J656" s="119" t="s">
        <v>1075</v>
      </c>
      <c r="K656" s="119" t="str">
        <f>_xlfn.XLOOKUP(Tableau210[[#This Row],[NOM]],[8]LUT!$I$5:$I$301,[8]LUT!$N$5:$N$301)</f>
        <v>DIVERS</v>
      </c>
      <c r="L656" s="119" t="s">
        <v>83</v>
      </c>
      <c r="M656" s="119" t="s">
        <v>1298</v>
      </c>
      <c r="N656" s="119" t="s">
        <v>1298</v>
      </c>
      <c r="O656" s="119"/>
      <c r="P656" s="119"/>
      <c r="Q656" s="119"/>
      <c r="R656" s="119"/>
      <c r="S656" s="119"/>
      <c r="T656" s="119"/>
      <c r="U656" s="119"/>
      <c r="V656" s="119"/>
      <c r="W656" s="148">
        <v>80</v>
      </c>
      <c r="X656" s="207" cm="1">
        <f t="array" ref="X6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5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56" s="148">
        <v>50</v>
      </c>
      <c r="AA656" s="207" cm="1">
        <f t="array" ref="AA6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5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56" s="48"/>
      <c r="AD656" s="117" t="s">
        <v>2196</v>
      </c>
      <c r="AE656" s="119"/>
      <c r="AF656" s="181">
        <f>IFERROR(VLOOKUP(Tableau210[[#This Row],[OPERATION]],Tableau4[],5,FALSE),"")</f>
        <v>0</v>
      </c>
      <c r="AG656" s="178" cm="1">
        <f t="array" ref="AG656">IFERROR(
   SUM(
      _xlfn._xlws.FILTER(
         Tableau3[JP],
         (Tableau3[ITEM]=Tableau210[[#This Row],[NOM]])*
         (Tableau3[Rep.]=Tableau210[[#This Row],[REPERE BUTA]])
      )
   ),
0)</f>
        <v>0</v>
      </c>
      <c r="AH656" s="181">
        <f>IFERROR(VLOOKUP(Tableau210[[#This Row],[OPERATION]],Tableau4[],4,FALSE),"")</f>
        <v>0</v>
      </c>
      <c r="AI656" s="178" cm="1">
        <f t="array" ref="AI656">IFERROR(
   SUM(
      _xlfn._xlws.FILTER(
         Tableau3[BP],
         (Tableau3[ITEM]=Tableau210[[#This Row],[NOM]])*
         (Tableau3[Rep.]=Tableau210[[#This Row],[REPERE BUTA]])
      )
   ),
0)</f>
        <v>0</v>
      </c>
      <c r="AJ656" s="181" t="str">
        <f>IF(Tableau210[[#This Row],[NB JP EMIS]]=1,"1 JP","") &amp; IF(Tableau210[[#This Row],[NB BP EMIS]]=1," 1 BP","")</f>
        <v/>
      </c>
      <c r="AK656" s="178" t="str">
        <f>IF(Tableau210[[#This Row],[NB JP BUTA]]=1,"1 JP","") &amp; IF(Tableau210[[#This Row],[Nb BP BUTA]]=1," 1 BP","") &amp; IF(Tableau210[[#This Row],[Nb BP BUTA]]=2," 2 BP","")</f>
        <v/>
      </c>
      <c r="AL656" s="117" t="s">
        <v>103</v>
      </c>
      <c r="AM656" s="117">
        <f>IFERROR(+VLOOKUP(AY656,Tiges!$G$4:$I$569,3,FALSE),"")</f>
        <v>27</v>
      </c>
      <c r="AN656" s="48"/>
      <c r="AO656" s="117">
        <v>8</v>
      </c>
      <c r="AP656" s="177" cm="1">
        <f t="array" ref="AP6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56" s="117" t="s">
        <v>2282</v>
      </c>
      <c r="AS656" s="177" t="str" cm="1">
        <f t="array" ref="AS6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5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56" s="117" t="s">
        <v>1123</v>
      </c>
      <c r="AV656" s="177" t="str" cm="1">
        <f t="array" ref="AV6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5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56" s="117"/>
      <c r="AY656" s="117" cm="1">
        <f t="array" ref="AY656">IFERROR(_xlfn.XLOOKUP(Tableau210[[#This Row],[DN DONNEES BUTA ]]&amp;Tableau210[[#This Row],[PN DONNEES BUTA]],Tiges!$B$4:$B$79&amp;Tiges!$C$4:$C$79,Tiges!$G$4:$G$79),"")</f>
        <v>16</v>
      </c>
      <c r="AZ656" s="117"/>
      <c r="BA656" s="117" cm="1">
        <f t="array" ref="BA656">IFERROR(_xlfn.XLOOKUP(Tableau210[[#This Row],[DN DONNEES BUTA ]]&amp;Tableau210[[#This Row],[PN DONNEES BUTA]],Tiges!$B$4:$B$79&amp;Tiges!$C$4:$C$79,Tiges!$H$4:$H$79),"")</f>
        <v>100</v>
      </c>
      <c r="BB656" s="117"/>
      <c r="BC656" s="182">
        <f>IFERROR(VLOOKUP(Tableau210[[#This Row],[OPERATION]],Tableau4[],2,FALSE),"")</f>
        <v>0</v>
      </c>
      <c r="BD656" s="177" cm="1">
        <f t="array" ref="BD656">IFERROR(
   SUM(
      _xlfn._xlws.FILTER(
         Tableau3[Nb Platinage Joint],
         (Tableau3[ITEM]=Tableau210[[#This Row],[NOM]])*
         (Tableau3[Rep.]=Tableau210[[#This Row],[REPERE BUTA]])
      )
   ),
0)</f>
        <v>0</v>
      </c>
      <c r="BE656" s="182">
        <f>IFERROR(VLOOKUP(Tableau210[[#This Row],[OPERATION]],Tableau4[],3,FALSE),"")</f>
        <v>1</v>
      </c>
      <c r="BF656" s="177" cm="1">
        <f t="array" ref="BF656">IFERROR(
   SUM(
      _xlfn._xlws.FILTER(
         Tableau3[Joint Définitif Nb],
         (Tableau3[ITEM]=Tableau210[[#This Row],[NOM]])*
         (Tableau3[Rep.]=Tableau210[[#This Row],[REPERE BUTA]])
      )
   ),
0)</f>
        <v>2</v>
      </c>
      <c r="BG656" s="117" t="s">
        <v>129</v>
      </c>
      <c r="BH656" s="177" t="str" cm="1">
        <f t="array" ref="BH6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6" s="117" t="s">
        <v>2281</v>
      </c>
      <c r="BK656" s="117" t="s">
        <v>2269</v>
      </c>
      <c r="BL656" s="167" t="s">
        <v>2380</v>
      </c>
      <c r="BM656" s="167"/>
      <c r="BN656" s="117"/>
      <c r="BO656" s="117"/>
      <c r="BP656" s="158"/>
      <c r="BQ656" s="158"/>
      <c r="BR656" s="119"/>
      <c r="BS656" s="48"/>
      <c r="BT656" s="48"/>
      <c r="BU656" s="48"/>
      <c r="BV656" s="48"/>
      <c r="BW656" s="48"/>
      <c r="BX656" s="48"/>
    </row>
    <row r="657" spans="1:76" ht="15.75" hidden="1" x14ac:dyDescent="0.25">
      <c r="A657" s="48" t="e" cm="1">
        <f t="array" ref="A657">_xlfn.XLOOKUP(Tableau210[[#This Row],[NOM]]&amp;Tableau210[[#This Row],[REPERE BUTA]],[6]!Tableau16[POSTE TECHNIQUE]&amp;[6]!Tableau16[Repere ADM],[6]!Tableau16[NUMERO CLIENT])</f>
        <v>#N/A</v>
      </c>
      <c r="B657" s="48" t="e" cm="1">
        <f t="array" ref="B657">_xlfn.XLOOKUP(Tableau210[[#This Row],[NOM]]&amp;Tableau210[[#This Row],[REPERE BUTA]],[6]!Tableau16[POSTE TECHNIQUE]&amp;[6]!Tableau16[Repere REF],[6]!Tableau16[NUMERO CLIENT])</f>
        <v>#N/A</v>
      </c>
      <c r="C657" s="48" cm="1">
        <f t="array" ref="C657">_xlfn.XLOOKUP(Tableau210[[#This Row],[NOM]]&amp;Tableau210[[#This Row],[Repere Ubleam]],[7]Sheet1!$C$2:$C$2995&amp;[7]Sheet1!$I$2:$I$2995,[7]Sheet1!$A$2:$A$2995)</f>
        <v>634</v>
      </c>
      <c r="D657" s="48" t="str">
        <f>C657&amp;""</f>
        <v>634</v>
      </c>
      <c r="E657" s="48" t="e">
        <v>#N/A</v>
      </c>
      <c r="F657" s="48" t="e">
        <v>#N/A</v>
      </c>
      <c r="G657" s="176" t="s">
        <v>1516</v>
      </c>
      <c r="H657" s="158" t="s">
        <v>1067</v>
      </c>
      <c r="I657" s="158" t="s">
        <v>80</v>
      </c>
      <c r="J657" s="119" t="s">
        <v>1075</v>
      </c>
      <c r="K657" s="119" t="str">
        <f>_xlfn.XLOOKUP(Tableau210[[#This Row],[NOM]],[8]LUT!$I$5:$I$301,[8]LUT!$N$5:$N$301)</f>
        <v>DIVERS</v>
      </c>
      <c r="L657" s="119" t="s">
        <v>83</v>
      </c>
      <c r="M657" s="119" t="s">
        <v>1230</v>
      </c>
      <c r="N657" s="119" t="s">
        <v>1230</v>
      </c>
      <c r="O657" s="119"/>
      <c r="P657" s="119"/>
      <c r="Q657" s="119"/>
      <c r="R657" s="119"/>
      <c r="S657" s="119"/>
      <c r="T657" s="119"/>
      <c r="U657" s="119"/>
      <c r="V657" s="119"/>
      <c r="W657" s="148">
        <v>80</v>
      </c>
      <c r="X657" s="207" cm="1">
        <f t="array" ref="X6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5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57" s="148">
        <v>50</v>
      </c>
      <c r="AA657" s="207" cm="1">
        <f t="array" ref="AA6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5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57" s="48"/>
      <c r="AD657" s="117" t="s">
        <v>2196</v>
      </c>
      <c r="AE657" s="119"/>
      <c r="AF657" s="181">
        <f>IFERROR(VLOOKUP(Tableau210[[#This Row],[OPERATION]],Tableau4[],5,FALSE),"")</f>
        <v>0</v>
      </c>
      <c r="AG657" s="178"/>
      <c r="AH657" s="181">
        <f>IFERROR(VLOOKUP(Tableau210[[#This Row],[OPERATION]],Tableau4[],4,FALSE),"")</f>
        <v>0</v>
      </c>
      <c r="AI657" s="178"/>
      <c r="AJ657" s="181" t="str">
        <f>IF(Tableau210[[#This Row],[NB JP EMIS]]=1,"1 JP","") &amp; IF(Tableau210[[#This Row],[NB BP EMIS]]=1," 1 BP","")</f>
        <v/>
      </c>
      <c r="AK657" s="178"/>
      <c r="AL657" s="117" t="s">
        <v>103</v>
      </c>
      <c r="AM657" s="117">
        <f>IFERROR(+VLOOKUP(AY657,Tiges!$G$4:$I$569,3,FALSE),"")</f>
        <v>27</v>
      </c>
      <c r="AN657" s="48"/>
      <c r="AO657" s="117">
        <v>8</v>
      </c>
      <c r="AP657" s="177" cm="1">
        <f t="array" ref="AP6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57" s="117" t="s">
        <v>2282</v>
      </c>
      <c r="AS657" s="177" t="str" cm="1">
        <f t="array" ref="AS6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57" s="117" t="s">
        <v>1123</v>
      </c>
      <c r="AV657" s="177" t="str" cm="1">
        <f t="array" ref="AV6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5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57" s="117"/>
      <c r="AY657" s="117" cm="1">
        <f t="array" ref="AY657">IFERROR(_xlfn.XLOOKUP(Tableau210[[#This Row],[DN DONNEES BUTA ]]&amp;Tableau210[[#This Row],[PN DONNEES BUTA]],Tiges!$B$4:$B$79&amp;Tiges!$C$4:$C$79,Tiges!$G$4:$G$79),"")</f>
        <v>16</v>
      </c>
      <c r="AZ657" s="117"/>
      <c r="BA657" s="117" cm="1">
        <f t="array" ref="BA657">IFERROR(_xlfn.XLOOKUP(Tableau210[[#This Row],[DN DONNEES BUTA ]]&amp;Tableau210[[#This Row],[PN DONNEES BUTA]],Tiges!$B$4:$B$79&amp;Tiges!$C$4:$C$79,Tiges!$H$4:$H$79),"")</f>
        <v>100</v>
      </c>
      <c r="BB657" s="117"/>
      <c r="BC657" s="182">
        <f>IFERROR(VLOOKUP(Tableau210[[#This Row],[OPERATION]],Tableau4[],2,FALSE),"")</f>
        <v>0</v>
      </c>
      <c r="BD657" s="177"/>
      <c r="BE657" s="182">
        <f>IFERROR(VLOOKUP(Tableau210[[#This Row],[OPERATION]],Tableau4[],3,FALSE),"")</f>
        <v>1</v>
      </c>
      <c r="BF657" s="177"/>
      <c r="BG657" s="117" t="s">
        <v>129</v>
      </c>
      <c r="BH657" s="177" t="str" cm="1">
        <f t="array" ref="BH6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7" s="117" t="s">
        <v>2281</v>
      </c>
      <c r="BK657" s="117" t="s">
        <v>2269</v>
      </c>
      <c r="BL657" s="167" t="s">
        <v>2380</v>
      </c>
      <c r="BM657" s="167"/>
      <c r="BN657" s="117"/>
      <c r="BO657" s="117"/>
      <c r="BP657" s="158"/>
      <c r="BQ657" s="158"/>
      <c r="BR657" s="119"/>
      <c r="BS657" s="48"/>
      <c r="BT657" s="48"/>
      <c r="BU657" s="48"/>
      <c r="BV657" s="48"/>
      <c r="BW657" s="48"/>
      <c r="BX657" s="48"/>
    </row>
    <row r="658" spans="1:76" ht="15.75" hidden="1" x14ac:dyDescent="0.25">
      <c r="A658" s="48" t="str" cm="1">
        <f t="array" ref="A658">_xlfn.XLOOKUP(Tableau210[[#This Row],[NOM]]&amp;Tableau210[[#This Row],[REPERE BUTA]],[6]!Tableau16[POSTE TECHNIQUE]&amp;[6]!Tableau16[Repere ADM],[6]!Tableau16[NUMERO CLIENT])</f>
        <v>S4-T2756-PSVBT2756F</v>
      </c>
      <c r="B658" s="48" t="e" cm="1">
        <f t="array" ref="B658">_xlfn.XLOOKUP(Tableau210[[#This Row],[NOM]]&amp;Tableau210[[#This Row],[REPERE BUTA]],[6]!Tableau16[POSTE TECHNIQUE]&amp;[6]!Tableau16[Repere REF],[6]!Tableau16[NUMERO CLIENT])</f>
        <v>#N/A</v>
      </c>
      <c r="C658" s="48" cm="1">
        <f t="array" ref="C658">_xlfn.XLOOKUP(Tableau210[[#This Row],[NOM]]&amp;Tableau210[[#This Row],[Repere Ubleam]],[7]Sheet1!$C$2:$C$2995&amp;[7]Sheet1!$I$2:$I$2995,[7]Sheet1!$A$2:$A$2995)</f>
        <v>1319</v>
      </c>
      <c r="D658" s="48" t="str">
        <f>C658&amp;""</f>
        <v>1319</v>
      </c>
      <c r="E658" s="48" t="s">
        <v>2592</v>
      </c>
      <c r="F658" s="48" t="s">
        <v>2594</v>
      </c>
      <c r="G658" s="176" t="s">
        <v>1957</v>
      </c>
      <c r="H658" s="119" t="s">
        <v>1068</v>
      </c>
      <c r="I658" s="119" t="s">
        <v>80</v>
      </c>
      <c r="J658" s="119" t="s">
        <v>1071</v>
      </c>
      <c r="K658" s="119" t="str">
        <f>_xlfn.XLOOKUP(Tableau210[[#This Row],[NOM]],[8]LUT!$I$5:$I$301,[8]LUT!$N$5:$N$301)</f>
        <v>Echangeur</v>
      </c>
      <c r="L658" s="119" t="s">
        <v>83</v>
      </c>
      <c r="M658" s="119"/>
      <c r="N658" s="119" t="s">
        <v>83</v>
      </c>
      <c r="O658" s="119"/>
      <c r="P658" s="119"/>
      <c r="Q658" s="119"/>
      <c r="R658" s="119"/>
      <c r="S658" s="119"/>
      <c r="T658" s="119"/>
      <c r="U658" s="119"/>
      <c r="V658" s="119"/>
      <c r="W658" s="148" t="s">
        <v>2159</v>
      </c>
      <c r="X658" s="207" cm="1">
        <f t="array" ref="X6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65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58" s="148" t="s">
        <v>3424</v>
      </c>
      <c r="AA658" s="207" cm="1">
        <f t="array" ref="AA6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5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58" s="48"/>
      <c r="AD658" s="117" t="s">
        <v>2196</v>
      </c>
      <c r="AE658" s="119"/>
      <c r="AF658" s="181">
        <f>IFERROR(VLOOKUP(Tableau210[[#This Row],[OPERATION]],Tableau4[],5,FALSE),"")</f>
        <v>0</v>
      </c>
      <c r="AG658" s="178" cm="1">
        <f t="array" ref="AG658">IFERROR(
   SUM(
      _xlfn._xlws.FILTER(
         Tableau3[JP],
         (Tableau3[ITEM]=Tableau210[[#This Row],[NOM]])*
         (Tableau3[Rep.]=Tableau210[[#This Row],[REPERE BUTA]])
      )
   ),
0)</f>
        <v>0</v>
      </c>
      <c r="AH658" s="181">
        <f>IFERROR(VLOOKUP(Tableau210[[#This Row],[OPERATION]],Tableau4[],4,FALSE),"")</f>
        <v>0</v>
      </c>
      <c r="AI658" s="178" cm="1">
        <f t="array" ref="AI658">IFERROR(
   SUM(
      _xlfn._xlws.FILTER(
         Tableau3[BP],
         (Tableau3[ITEM]=Tableau210[[#This Row],[NOM]])*
         (Tableau3[Rep.]=Tableau210[[#This Row],[REPERE BUTA]])
      )
   ),
0)</f>
        <v>0</v>
      </c>
      <c r="AJ658" s="181" t="str">
        <f>IF(Tableau210[[#This Row],[NB JP EMIS]]=1,"1 JP","") &amp; IF(Tableau210[[#This Row],[NB BP EMIS]]=1," 1 BP","")</f>
        <v/>
      </c>
      <c r="AK658" s="178" t="str">
        <f>IF(Tableau210[[#This Row],[NB JP BUTA]]=1,"1 JP","") &amp; IF(Tableau210[[#This Row],[Nb BP BUTA]]=1," 1 BP","") &amp; IF(Tableau210[[#This Row],[Nb BP BUTA]]=2," 2 BP","")</f>
        <v/>
      </c>
      <c r="AL658" s="117" t="s">
        <v>103</v>
      </c>
      <c r="AM658" s="117">
        <f>IFERROR(+VLOOKUP(AY658,Tiges!$G$4:$I$569,3,FALSE),"")</f>
        <v>27</v>
      </c>
      <c r="AN658" s="48"/>
      <c r="AO658" s="170" t="s">
        <v>3424</v>
      </c>
      <c r="AP658" s="177" cm="1">
        <f t="array" ref="AP6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58" s="170" t="s">
        <v>3424</v>
      </c>
      <c r="AS658" s="177" t="str" cm="1">
        <f t="array" ref="AS6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65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658" s="170" t="s">
        <v>3424</v>
      </c>
      <c r="AV658" s="177" cm="1">
        <f t="array" ref="AV6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658" s="411" t="s">
        <v>3424</v>
      </c>
      <c r="AX658" s="117"/>
      <c r="AY658" s="117" cm="1">
        <f t="array" ref="AY658">IFERROR(_xlfn.XLOOKUP(Tableau210[[#This Row],[DN DONNEES BUTA ]]&amp;Tableau210[[#This Row],[PN DONNEES BUTA]],Tiges!$B$4:$B$79&amp;Tiges!$C$4:$C$79,Tiges!$G$4:$G$79),"")</f>
        <v>16</v>
      </c>
      <c r="AZ658" s="117"/>
      <c r="BA658" s="117" cm="1">
        <f t="array" ref="BA658">IFERROR(_xlfn.XLOOKUP(Tableau210[[#This Row],[DN DONNEES BUTA ]]&amp;Tableau210[[#This Row],[PN DONNEES BUTA]],Tiges!$B$4:$B$79&amp;Tiges!$C$4:$C$79,Tiges!$H$4:$H$79),"")</f>
        <v>100</v>
      </c>
      <c r="BB658" s="117"/>
      <c r="BC658" s="182">
        <f>IFERROR(VLOOKUP(Tableau210[[#This Row],[OPERATION]],Tableau4[],2,FALSE),"")</f>
        <v>0</v>
      </c>
      <c r="BD658" s="177" cm="1">
        <f t="array" ref="BD658">IFERROR(
   SUM(
      _xlfn._xlws.FILTER(
         Tableau3[Nb Platinage Joint],
         (Tableau3[ITEM]=Tableau210[[#This Row],[NOM]])*
         (Tableau3[Rep.]=Tableau210[[#This Row],[REPERE BUTA]])
      )
   ),
0)</f>
        <v>0</v>
      </c>
      <c r="BE658" s="182">
        <f>IFERROR(VLOOKUP(Tableau210[[#This Row],[OPERATION]],Tableau4[],3,FALSE),"")</f>
        <v>1</v>
      </c>
      <c r="BF658" s="177" cm="1">
        <f t="array" ref="BF658">IFERROR(
   SUM(
      _xlfn._xlws.FILTER(
         Tableau3[Joint Définitif Nb],
         (Tableau3[ITEM]=Tableau210[[#This Row],[NOM]])*
         (Tableau3[Rep.]=Tableau210[[#This Row],[REPERE BUTA]])
      )
   ),
0)</f>
        <v>1</v>
      </c>
      <c r="BG658" s="170" t="s">
        <v>3424</v>
      </c>
      <c r="BH658" s="177" t="str" cm="1">
        <f t="array" ref="BH6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8" s="170" t="s">
        <v>3424</v>
      </c>
      <c r="BK658" s="170" t="s">
        <v>3424</v>
      </c>
      <c r="BL658" s="167" t="s">
        <v>2380</v>
      </c>
      <c r="BM658" s="117"/>
      <c r="BN658" s="117"/>
      <c r="BO658" s="117"/>
      <c r="BP658" s="117"/>
      <c r="BQ658" s="48"/>
      <c r="BR658" s="119"/>
      <c r="BS658" s="48"/>
      <c r="BT658" s="48"/>
      <c r="BU658" s="48"/>
      <c r="BV658" s="48"/>
      <c r="BW658" s="48"/>
      <c r="BX658" s="48"/>
    </row>
    <row r="659" spans="1:76" ht="15.75" hidden="1" x14ac:dyDescent="0.25">
      <c r="A659" s="48" t="str" cm="1">
        <f t="array" ref="A659">_xlfn.XLOOKUP(Tableau210[[#This Row],[NOM]]&amp;Tableau210[[#This Row],[REPERE BUTA]],[6]!Tableau16[POSTE TECHNIQUE]&amp;[6]!Tableau16[Repere ADM],[6]!Tableau16[NUMERO CLIENT])</f>
        <v>S4-T2756-PSVBT0799</v>
      </c>
      <c r="B659" s="48" t="e" cm="1">
        <f t="array" ref="B659">_xlfn.XLOOKUP(Tableau210[[#This Row],[NOM]]&amp;Tableau210[[#This Row],[REPERE BUTA]],[6]!Tableau16[POSTE TECHNIQUE]&amp;[6]!Tableau16[Repere REF],[6]!Tableau16[NUMERO CLIENT])</f>
        <v>#N/A</v>
      </c>
      <c r="C659" s="48" cm="1">
        <f t="array" ref="C659">_xlfn.XLOOKUP(Tableau210[[#This Row],[NOM]]&amp;Tableau210[[#This Row],[Repere Ubleam]],[7]Sheet1!$C$2:$C$2995&amp;[7]Sheet1!$I$2:$I$2995,[7]Sheet1!$A$2:$A$2995)</f>
        <v>1324</v>
      </c>
      <c r="D659" s="48" t="str">
        <f>C659&amp;""</f>
        <v>1324</v>
      </c>
      <c r="E659" s="48" t="s">
        <v>2592</v>
      </c>
      <c r="F659" s="48" t="s">
        <v>2595</v>
      </c>
      <c r="G659" s="176" t="s">
        <v>1957</v>
      </c>
      <c r="H659" s="119" t="s">
        <v>1068</v>
      </c>
      <c r="I659" s="119" t="s">
        <v>80</v>
      </c>
      <c r="J659" s="119" t="s">
        <v>1071</v>
      </c>
      <c r="K659" s="119" t="str">
        <f>_xlfn.XLOOKUP(Tableau210[[#This Row],[NOM]],[8]LUT!$I$5:$I$301,[8]LUT!$N$5:$N$301)</f>
        <v>Echangeur</v>
      </c>
      <c r="L659" s="119" t="s">
        <v>82</v>
      </c>
      <c r="M659" s="119"/>
      <c r="N659" s="119" t="s">
        <v>82</v>
      </c>
      <c r="O659" s="119"/>
      <c r="P659" s="119"/>
      <c r="Q659" s="119"/>
      <c r="R659" s="119"/>
      <c r="S659" s="119"/>
      <c r="T659" s="119"/>
      <c r="U659" s="119"/>
      <c r="V659" s="119"/>
      <c r="W659" s="148">
        <v>50</v>
      </c>
      <c r="X659" s="207" cm="1">
        <f t="array" ref="X6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5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59" s="148">
        <v>20</v>
      </c>
      <c r="AA659" s="207" cm="1">
        <f t="array" ref="AA6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5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59" s="48"/>
      <c r="AD659" s="117" t="s">
        <v>2197</v>
      </c>
      <c r="AE659" s="119"/>
      <c r="AF659" s="181">
        <f>IFERROR(VLOOKUP(Tableau210[[#This Row],[OPERATION]],Tableau4[],5,FALSE),"")</f>
        <v>0</v>
      </c>
      <c r="AG659" s="178" cm="1">
        <f t="array" ref="AG659">IFERROR(
   SUM(
      _xlfn._xlws.FILTER(
         Tableau3[JP],
         (Tableau3[ITEM]=Tableau210[[#This Row],[NOM]])*
         (Tableau3[Rep.]=Tableau210[[#This Row],[REPERE BUTA]])
      )
   ),
0)</f>
        <v>0</v>
      </c>
      <c r="AH659" s="181">
        <f>IFERROR(VLOOKUP(Tableau210[[#This Row],[OPERATION]],Tableau4[],4,FALSE),"")</f>
        <v>1</v>
      </c>
      <c r="AI659" s="178" cm="1">
        <f t="array" ref="AI659">IFERROR(
   SUM(
      _xlfn._xlws.FILTER(
         Tableau3[BP],
         (Tableau3[ITEM]=Tableau210[[#This Row],[NOM]])*
         (Tableau3[Rep.]=Tableau210[[#This Row],[REPERE BUTA]])
      )
   ),
0)</f>
        <v>1</v>
      </c>
      <c r="AJ659" s="181" t="str">
        <f>IF(Tableau210[[#This Row],[NB JP EMIS]]=1,"1 JP","") &amp; IF(Tableau210[[#This Row],[NB BP EMIS]]=1," 1 BP","")</f>
        <v xml:space="preserve"> 1 BP</v>
      </c>
      <c r="AK659" s="178" t="str">
        <f>IF(Tableau210[[#This Row],[NB JP BUTA]]=1,"1 JP","") &amp; IF(Tableau210[[#This Row],[Nb BP BUTA]]=1," 1 BP","") &amp; IF(Tableau210[[#This Row],[Nb BP BUTA]]=2," 2 BP","")</f>
        <v xml:space="preserve"> 1 BP</v>
      </c>
      <c r="AL659" s="117" t="s">
        <v>103</v>
      </c>
      <c r="AM659" s="117">
        <f>IFERROR(+VLOOKUP(AY659,Tiges!$G$4:$I$569,3,FALSE),"")</f>
        <v>27</v>
      </c>
      <c r="AN659" s="48"/>
      <c r="AO659" s="117">
        <v>4</v>
      </c>
      <c r="AP659" s="177" cm="1">
        <f t="array" ref="AP6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59" s="117" t="s">
        <v>2163</v>
      </c>
      <c r="AS659" s="177" t="str" cm="1">
        <f t="array" ref="AS6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659" s="117" t="s">
        <v>1115</v>
      </c>
      <c r="AV659" s="177" cm="1">
        <f t="array" ref="AV6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6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59" s="117"/>
      <c r="AY659" s="117" cm="1">
        <f t="array" ref="AY659">IFERROR(_xlfn.XLOOKUP(Tableau210[[#This Row],[DN DONNEES BUTA ]]&amp;Tableau210[[#This Row],[PN DONNEES BUTA]],Tiges!$B$4:$B$79&amp;Tiges!$C$4:$C$79,Tiges!$G$4:$G$79),"")</f>
        <v>16</v>
      </c>
      <c r="AZ659" s="117"/>
      <c r="BA659" s="117" cm="1">
        <f t="array" ref="BA659">IFERROR(_xlfn.XLOOKUP(Tableau210[[#This Row],[DN DONNEES BUTA ]]&amp;Tableau210[[#This Row],[PN DONNEES BUTA]],Tiges!$B$4:$B$79&amp;Tiges!$C$4:$C$79,Tiges!$H$4:$H$79),"")</f>
        <v>90</v>
      </c>
      <c r="BB659" s="117"/>
      <c r="BC659" s="182">
        <f>IFERROR(VLOOKUP(Tableau210[[#This Row],[OPERATION]],Tableau4[],2,FALSE),"")</f>
        <v>1</v>
      </c>
      <c r="BD659" s="177" cm="1">
        <f t="array" ref="BD659">IFERROR(
   SUM(
      _xlfn._xlws.FILTER(
         Tableau3[Nb Platinage Joint],
         (Tableau3[ITEM]=Tableau210[[#This Row],[NOM]])*
         (Tableau3[Rep.]=Tableau210[[#This Row],[REPERE BUTA]])
      )
   ),
0)</f>
        <v>1</v>
      </c>
      <c r="BE659" s="182">
        <f>IFERROR(VLOOKUP(Tableau210[[#This Row],[OPERATION]],Tableau4[],3,FALSE),"")</f>
        <v>1</v>
      </c>
      <c r="BF659" s="177" cm="1">
        <f t="array" ref="BF659">IFERROR(
   SUM(
      _xlfn._xlws.FILTER(
         Tableau3[Joint Définitif Nb],
         (Tableau3[ITEM]=Tableau210[[#This Row],[NOM]])*
         (Tableau3[Rep.]=Tableau210[[#This Row],[REPERE BUTA]])
      )
   ),
0)</f>
        <v>1</v>
      </c>
      <c r="BG659" s="117" t="s">
        <v>129</v>
      </c>
      <c r="BH659" s="177" t="str" cm="1">
        <f t="array" ref="BH6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59" s="117" t="s">
        <v>2281</v>
      </c>
      <c r="BK659" s="117" t="s">
        <v>2269</v>
      </c>
      <c r="BL659" s="167" t="s">
        <v>2380</v>
      </c>
      <c r="BM659" s="117"/>
      <c r="BN659" s="117"/>
      <c r="BO659" s="117"/>
      <c r="BP659" s="117"/>
      <c r="BQ659" s="48"/>
      <c r="BR659" s="119"/>
      <c r="BS659" s="48"/>
      <c r="BT659" s="48"/>
      <c r="BU659" s="48"/>
      <c r="BV659" s="48"/>
      <c r="BW659" s="48"/>
      <c r="BX659" s="48"/>
    </row>
    <row r="660" spans="1:76" ht="15.75" hidden="1" x14ac:dyDescent="0.25">
      <c r="A660" s="48" t="str" cm="1">
        <f t="array" ref="A660">_xlfn.XLOOKUP(Tableau210[[#This Row],[NOM]]&amp;Tableau210[[#This Row],[REPERE BUTA]],[6]!Tableau16[POSTE TECHNIQUE]&amp;[6]!Tableau16[Repere ADM],[6]!Tableau16[NUMERO CLIENT])</f>
        <v>S4-T2783-CLPTD</v>
      </c>
      <c r="B660" s="48" t="str" cm="1">
        <f t="array" ref="B660">_xlfn.XLOOKUP(Tableau210[[#This Row],[NOM]]&amp;Tableau210[[#This Row],[REPERE BUTA]],[6]!Tableau16[POSTE TECHNIQUE]&amp;[6]!Tableau16[Repere REF],[6]!Tableau16[NUMERO CLIENT])</f>
        <v>S4-T2783-CLPTD</v>
      </c>
      <c r="C660" s="48" cm="1">
        <f t="array" ref="C660">_xlfn.XLOOKUP(Tableau210[[#This Row],[NOM]]&amp;Tableau210[[#This Row],[Repere Ubleam]],[7]Sheet1!$C$2:$C$2995&amp;[7]Sheet1!$I$2:$I$2995,[7]Sheet1!$A$2:$A$2995)</f>
        <v>1344</v>
      </c>
      <c r="D660" s="48" t="str">
        <f>C660&amp;""</f>
        <v>1344</v>
      </c>
      <c r="E660" s="48" t="s">
        <v>2553</v>
      </c>
      <c r="F660" s="48" t="s">
        <v>2586</v>
      </c>
      <c r="G660" s="176" t="s">
        <v>1968</v>
      </c>
      <c r="H660" s="119" t="s">
        <v>1068</v>
      </c>
      <c r="I660" s="119" t="s">
        <v>80</v>
      </c>
      <c r="J660" s="119" t="s">
        <v>1071</v>
      </c>
      <c r="K660" s="119" t="str">
        <f>_xlfn.XLOOKUP(Tableau210[[#This Row],[NOM]],[8]LUT!$I$5:$I$301,[8]LUT!$N$5:$N$301)</f>
        <v>Echangeur</v>
      </c>
      <c r="L660" s="119" t="s">
        <v>70</v>
      </c>
      <c r="M660" s="119" t="s">
        <v>1227</v>
      </c>
      <c r="N660" s="119" t="s">
        <v>1227</v>
      </c>
      <c r="O660" s="119"/>
      <c r="P660" s="119"/>
      <c r="Q660" s="119"/>
      <c r="R660" s="119"/>
      <c r="S660" s="119"/>
      <c r="T660" s="119"/>
      <c r="U660" s="119"/>
      <c r="V660" s="119"/>
      <c r="W660" s="148" t="s">
        <v>2291</v>
      </c>
      <c r="X660" s="207" cm="1">
        <f t="array" ref="X6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6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60" s="148" t="s">
        <v>3424</v>
      </c>
      <c r="AA660" s="207" cm="1">
        <f t="array" ref="AA6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6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60" s="48"/>
      <c r="AD660" s="117" t="s">
        <v>2196</v>
      </c>
      <c r="AE660" s="119"/>
      <c r="AF660" s="181">
        <f>IFERROR(VLOOKUP(Tableau210[[#This Row],[OPERATION]],Tableau4[],5,FALSE),"")</f>
        <v>0</v>
      </c>
      <c r="AG660" s="178" cm="1">
        <f t="array" ref="AG660">IFERROR(
   SUM(
      _xlfn._xlws.FILTER(
         Tableau3[JP],
         (Tableau3[ITEM]=Tableau210[[#This Row],[NOM]])*
         (Tableau3[Rep.]=Tableau210[[#This Row],[REPERE BUTA]])
      )
   ),
0)</f>
        <v>0</v>
      </c>
      <c r="AH660" s="181">
        <f>IFERROR(VLOOKUP(Tableau210[[#This Row],[OPERATION]],Tableau4[],4,FALSE),"")</f>
        <v>0</v>
      </c>
      <c r="AI660" s="178" cm="1">
        <f t="array" ref="AI660">IFERROR(
   SUM(
      _xlfn._xlws.FILTER(
         Tableau3[BP],
         (Tableau3[ITEM]=Tableau210[[#This Row],[NOM]])*
         (Tableau3[Rep.]=Tableau210[[#This Row],[REPERE BUTA]])
      )
   ),
0)</f>
        <v>0</v>
      </c>
      <c r="AJ660" s="181" t="str">
        <f>IF(Tableau210[[#This Row],[NB JP EMIS]]=1,"1 JP","") &amp; IF(Tableau210[[#This Row],[NB BP EMIS]]=1," 1 BP","")</f>
        <v/>
      </c>
      <c r="AK660" s="178" t="str">
        <f>IF(Tableau210[[#This Row],[NB JP BUTA]]=1,"1 JP","") &amp; IF(Tableau210[[#This Row],[Nb BP BUTA]]=1," 1 BP","") &amp; IF(Tableau210[[#This Row],[Nb BP BUTA]]=2," 2 BP","")</f>
        <v/>
      </c>
      <c r="AL660" s="117"/>
      <c r="AM660" s="117">
        <f>IFERROR(+VLOOKUP(AY660,Tiges!$G$4:$I$569,3,FALSE),"")</f>
        <v>22</v>
      </c>
      <c r="AN660" s="48"/>
      <c r="AO660" s="148" t="s">
        <v>3424</v>
      </c>
      <c r="AP660" s="177" cm="1">
        <f t="array" ref="AP6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60" s="148" t="s">
        <v>3424</v>
      </c>
      <c r="AS660" s="177" t="str" cm="1">
        <f t="array" ref="AS6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M14x95</v>
      </c>
      <c r="AT66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M14x95</v>
      </c>
      <c r="AU660" s="148" t="s">
        <v>3424</v>
      </c>
      <c r="AV660" s="177" cm="1">
        <f t="array" ref="AV6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660" s="411" t="s">
        <v>3424</v>
      </c>
      <c r="AX660" s="117"/>
      <c r="AY660" s="117" cm="1">
        <f t="array" ref="AY660">IFERROR(_xlfn.XLOOKUP(Tableau210[[#This Row],[DN DONNEES BUTA ]]&amp;Tableau210[[#This Row],[PN DONNEES BUTA]],Tiges!$B$4:$B$79&amp;Tiges!$C$4:$C$79,Tiges!$G$4:$G$79),"")</f>
        <v>14</v>
      </c>
      <c r="AZ660" s="117"/>
      <c r="BA660" s="117" cm="1">
        <f t="array" ref="BA660">IFERROR(_xlfn.XLOOKUP(Tableau210[[#This Row],[DN DONNEES BUTA ]]&amp;Tableau210[[#This Row],[PN DONNEES BUTA]],Tiges!$B$4:$B$79&amp;Tiges!$C$4:$C$79,Tiges!$H$4:$H$79),"")</f>
        <v>80</v>
      </c>
      <c r="BB660" s="117"/>
      <c r="BC660" s="182">
        <f>IFERROR(VLOOKUP(Tableau210[[#This Row],[OPERATION]],Tableau4[],2,FALSE),"")</f>
        <v>0</v>
      </c>
      <c r="BD660" s="177" cm="1">
        <f t="array" ref="BD660">IFERROR(
   SUM(
      _xlfn._xlws.FILTER(
         Tableau3[Nb Platinage Joint],
         (Tableau3[ITEM]=Tableau210[[#This Row],[NOM]])*
         (Tableau3[Rep.]=Tableau210[[#This Row],[REPERE BUTA]])
      )
   ),
0)</f>
        <v>0</v>
      </c>
      <c r="BE660" s="182">
        <f>IFERROR(VLOOKUP(Tableau210[[#This Row],[OPERATION]],Tableau4[],3,FALSE),"")</f>
        <v>1</v>
      </c>
      <c r="BF660" s="177" cm="1">
        <f t="array" ref="BF660">IFERROR(
   SUM(
      _xlfn._xlws.FILTER(
         Tableau3[Joint Définitif Nb],
         (Tableau3[ITEM]=Tableau210[[#This Row],[NOM]])*
         (Tableau3[Rep.]=Tableau210[[#This Row],[REPERE BUTA]])
      )
   ),
0)</f>
        <v>2</v>
      </c>
      <c r="BG660" s="148" t="s">
        <v>3424</v>
      </c>
      <c r="BH660" s="177" t="str" cm="1">
        <f t="array" ref="BH6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0" s="148" t="s">
        <v>3424</v>
      </c>
      <c r="BK660" s="148" t="s">
        <v>3424</v>
      </c>
      <c r="BL660" s="167"/>
      <c r="BM660" s="117"/>
      <c r="BN660" s="117"/>
      <c r="BO660" s="117"/>
      <c r="BP660" s="117"/>
      <c r="BQ660" s="48"/>
      <c r="BR660" s="119"/>
      <c r="BS660" s="48"/>
      <c r="BT660" s="48"/>
      <c r="BU660" s="48"/>
      <c r="BV660" s="48"/>
      <c r="BW660" s="48"/>
      <c r="BX660" s="48"/>
    </row>
    <row r="661" spans="1:76" ht="15.75" hidden="1" x14ac:dyDescent="0.25">
      <c r="A661" s="48" t="str" cm="1">
        <f t="array" ref="A661">_xlfn.XLOOKUP(Tableau210[[#This Row],[NOM]]&amp;Tableau210[[#This Row],[REPERE BUTA]],[6]!Tableau16[POSTE TECHNIQUE]&amp;[6]!Tableau16[Repere ADM],[6]!Tableau16[NUMERO CLIENT])</f>
        <v>S4-T2783-CLPTD</v>
      </c>
      <c r="B661" s="48" t="str" cm="1">
        <f t="array" ref="B661">_xlfn.XLOOKUP(Tableau210[[#This Row],[NOM]]&amp;Tableau210[[#This Row],[REPERE BUTA]],[6]!Tableau16[POSTE TECHNIQUE]&amp;[6]!Tableau16[Repere REF],[6]!Tableau16[NUMERO CLIENT])</f>
        <v>S4-T2783-CLPTD</v>
      </c>
      <c r="C661" s="48" cm="1">
        <f t="array" ref="C661">_xlfn.XLOOKUP(Tableau210[[#This Row],[NOM]]&amp;Tableau210[[#This Row],[Repere Ubleam]],[7]Sheet1!$C$2:$C$2995&amp;[7]Sheet1!$I$2:$I$2995,[7]Sheet1!$A$2:$A$2995)</f>
        <v>1345</v>
      </c>
      <c r="D661" s="48" t="str">
        <f>C661&amp;""</f>
        <v>1345</v>
      </c>
      <c r="E661" s="48" t="s">
        <v>2553</v>
      </c>
      <c r="F661" s="48" t="s">
        <v>2586</v>
      </c>
      <c r="G661" s="176" t="s">
        <v>1968</v>
      </c>
      <c r="H661" s="119" t="s">
        <v>1068</v>
      </c>
      <c r="I661" s="119" t="s">
        <v>80</v>
      </c>
      <c r="J661" s="119" t="s">
        <v>1071</v>
      </c>
      <c r="K661" s="119" t="str">
        <f>_xlfn.XLOOKUP(Tableau210[[#This Row],[NOM]],[8]LUT!$I$5:$I$301,[8]LUT!$N$5:$N$301)</f>
        <v>Echangeur</v>
      </c>
      <c r="L661" s="119" t="s">
        <v>70</v>
      </c>
      <c r="M661" s="119" t="s">
        <v>1233</v>
      </c>
      <c r="N661" s="119" t="s">
        <v>1233</v>
      </c>
      <c r="O661" s="119"/>
      <c r="P661" s="119"/>
      <c r="Q661" s="119"/>
      <c r="R661" s="119"/>
      <c r="S661" s="119"/>
      <c r="T661" s="119"/>
      <c r="U661" s="119"/>
      <c r="V661" s="119"/>
      <c r="W661" s="148" t="s">
        <v>2291</v>
      </c>
      <c r="X661" s="207" cm="1">
        <f t="array" ref="X6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6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61" s="148" t="s">
        <v>3424</v>
      </c>
      <c r="AA661" s="207" cm="1">
        <f t="array" ref="AA6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6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61" s="48"/>
      <c r="AD661" s="117" t="s">
        <v>2196</v>
      </c>
      <c r="AE661" s="119"/>
      <c r="AF661" s="181">
        <f>IFERROR(VLOOKUP(Tableau210[[#This Row],[OPERATION]],Tableau4[],5,FALSE),"")</f>
        <v>0</v>
      </c>
      <c r="AG661" s="178"/>
      <c r="AH661" s="181">
        <f>IFERROR(VLOOKUP(Tableau210[[#This Row],[OPERATION]],Tableau4[],4,FALSE),"")</f>
        <v>0</v>
      </c>
      <c r="AI661" s="178"/>
      <c r="AJ661" s="181" t="str">
        <f>IF(Tableau210[[#This Row],[NB JP EMIS]]=1,"1 JP","") &amp; IF(Tableau210[[#This Row],[NB BP EMIS]]=1," 1 BP","")</f>
        <v/>
      </c>
      <c r="AK661" s="178"/>
      <c r="AL661" s="117"/>
      <c r="AM661" s="117">
        <f>IFERROR(+VLOOKUP(AY661,Tiges!$G$4:$I$569,3,FALSE),"")</f>
        <v>22</v>
      </c>
      <c r="AN661" s="48"/>
      <c r="AO661" s="148" t="s">
        <v>3424</v>
      </c>
      <c r="AP661" s="177" cm="1">
        <f t="array" ref="AP6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61" s="148" t="s">
        <v>3424</v>
      </c>
      <c r="AS661" s="177" t="str" cm="1">
        <f t="array" ref="AS6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M14x95</v>
      </c>
      <c r="AT66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M14x95</v>
      </c>
      <c r="AU661" s="148" t="s">
        <v>3424</v>
      </c>
      <c r="AV661" s="177" cm="1">
        <f t="array" ref="AV6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661" s="411" t="s">
        <v>3424</v>
      </c>
      <c r="AX661" s="117"/>
      <c r="AY661" s="117" cm="1">
        <f t="array" ref="AY661">IFERROR(_xlfn.XLOOKUP(Tableau210[[#This Row],[DN DONNEES BUTA ]]&amp;Tableau210[[#This Row],[PN DONNEES BUTA]],Tiges!$B$4:$B$79&amp;Tiges!$C$4:$C$79,Tiges!$G$4:$G$79),"")</f>
        <v>14</v>
      </c>
      <c r="AZ661" s="117"/>
      <c r="BA661" s="117" cm="1">
        <f t="array" ref="BA661">IFERROR(_xlfn.XLOOKUP(Tableau210[[#This Row],[DN DONNEES BUTA ]]&amp;Tableau210[[#This Row],[PN DONNEES BUTA]],Tiges!$B$4:$B$79&amp;Tiges!$C$4:$C$79,Tiges!$H$4:$H$79),"")</f>
        <v>80</v>
      </c>
      <c r="BB661" s="117"/>
      <c r="BC661" s="182">
        <f>IFERROR(VLOOKUP(Tableau210[[#This Row],[OPERATION]],Tableau4[],2,FALSE),"")</f>
        <v>0</v>
      </c>
      <c r="BD661" s="177"/>
      <c r="BE661" s="182">
        <f>IFERROR(VLOOKUP(Tableau210[[#This Row],[OPERATION]],Tableau4[],3,FALSE),"")</f>
        <v>1</v>
      </c>
      <c r="BF661" s="177"/>
      <c r="BG661" s="148" t="s">
        <v>3424</v>
      </c>
      <c r="BH661" s="177" t="str" cm="1">
        <f t="array" ref="BH6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1" s="148" t="s">
        <v>3424</v>
      </c>
      <c r="BK661" s="148" t="s">
        <v>3424</v>
      </c>
      <c r="BL661" s="167"/>
      <c r="BM661" s="117"/>
      <c r="BN661" s="117"/>
      <c r="BO661" s="117"/>
      <c r="BP661" s="117"/>
      <c r="BQ661" s="48"/>
      <c r="BR661" s="119"/>
      <c r="BS661" s="48"/>
      <c r="BT661" s="48"/>
      <c r="BU661" s="48"/>
      <c r="BV661" s="48"/>
      <c r="BW661" s="48"/>
      <c r="BX661" s="48"/>
    </row>
    <row r="662" spans="1:76" ht="15.75" hidden="1" x14ac:dyDescent="0.25">
      <c r="A662" s="48" t="str" cm="1">
        <f t="array" ref="A662">_xlfn.XLOOKUP(Tableau210[[#This Row],[NOM]]&amp;Tableau210[[#This Row],[REPERE BUTA]],[6]!Tableau16[POSTE TECHNIQUE]&amp;[6]!Tableau16[Repere ADM],[6]!Tableau16[NUMERO CLIENT])</f>
        <v>S4-T5389-VMA</v>
      </c>
      <c r="B662" s="48" t="str" cm="1">
        <f t="array" ref="B662">_xlfn.XLOOKUP(Tableau210[[#This Row],[NOM]]&amp;Tableau210[[#This Row],[REPERE BUTA]],[6]!Tableau16[POSTE TECHNIQUE]&amp;[6]!Tableau16[Repere REF],[6]!Tableau16[NUMERO CLIENT])</f>
        <v>S4-T5389-VMA</v>
      </c>
      <c r="C662" s="48" cm="1">
        <f t="array" ref="C662">_xlfn.XLOOKUP(Tableau210[[#This Row],[NOM]]&amp;Tableau210[[#This Row],[Repere Ubleam]],[7]Sheet1!$C$2:$C$2995&amp;[7]Sheet1!$I$2:$I$2995,[7]Sheet1!$A$2:$A$2995)</f>
        <v>1358</v>
      </c>
      <c r="D662" s="48" t="str">
        <f>C662&amp;""</f>
        <v>1358</v>
      </c>
      <c r="E662" s="48" t="s">
        <v>2553</v>
      </c>
      <c r="F662" s="48" t="s">
        <v>2573</v>
      </c>
      <c r="G662" s="176" t="s">
        <v>1983</v>
      </c>
      <c r="H662" s="119" t="s">
        <v>1068</v>
      </c>
      <c r="I662" s="119" t="s">
        <v>91</v>
      </c>
      <c r="J662" s="119" t="s">
        <v>2058</v>
      </c>
      <c r="K662" s="119" t="str">
        <f>_xlfn.XLOOKUP(Tableau210[[#This Row],[NOM]],[8]LUT!$I$5:$I$301,[8]LUT!$N$5:$N$301)</f>
        <v>2 VM</v>
      </c>
      <c r="L662" s="119" t="s">
        <v>73</v>
      </c>
      <c r="M662" s="119" t="s">
        <v>1368</v>
      </c>
      <c r="N662" s="119" t="s">
        <v>1368</v>
      </c>
      <c r="O662" s="119"/>
      <c r="P662" s="119"/>
      <c r="Q662" s="119"/>
      <c r="R662" s="119"/>
      <c r="S662" s="119"/>
      <c r="T662" s="119"/>
      <c r="U662" s="119"/>
      <c r="V662" s="119"/>
      <c r="W662" s="148">
        <v>50</v>
      </c>
      <c r="X662" s="207" cm="1">
        <f t="array" ref="X6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6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62" s="148">
        <v>20</v>
      </c>
      <c r="AA662" s="207" cm="1">
        <f t="array" ref="AA6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6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62" s="48"/>
      <c r="AD662" s="117" t="s">
        <v>2196</v>
      </c>
      <c r="AE662" s="119"/>
      <c r="AF662" s="181">
        <f>IFERROR(VLOOKUP(Tableau210[[#This Row],[OPERATION]],Tableau4[],5,FALSE),"")</f>
        <v>0</v>
      </c>
      <c r="AG662" s="178" cm="1">
        <f t="array" ref="AG662">IFERROR(
   SUM(
      _xlfn._xlws.FILTER(
         Tableau3[JP],
         (Tableau3[ITEM]=Tableau210[[#This Row],[NOM]])*
         (Tableau3[Rep.]=Tableau210[[#This Row],[REPERE BUTA]])
      )
   ),
0)</f>
        <v>0</v>
      </c>
      <c r="AH662" s="181">
        <f>IFERROR(VLOOKUP(Tableau210[[#This Row],[OPERATION]],Tableau4[],4,FALSE),"")</f>
        <v>0</v>
      </c>
      <c r="AI662" s="178" cm="1">
        <f t="array" ref="AI662">IFERROR(
   SUM(
      _xlfn._xlws.FILTER(
         Tableau3[BP],
         (Tableau3[ITEM]=Tableau210[[#This Row],[NOM]])*
         (Tableau3[Rep.]=Tableau210[[#This Row],[REPERE BUTA]])
      )
   ),
0)</f>
        <v>0</v>
      </c>
      <c r="AJ662" s="181" t="str">
        <f>IF(Tableau210[[#This Row],[NB JP EMIS]]=1,"1 JP","") &amp; IF(Tableau210[[#This Row],[NB BP EMIS]]=1," 1 BP","")</f>
        <v/>
      </c>
      <c r="AK662" s="178" t="str">
        <f>IF(Tableau210[[#This Row],[NB JP BUTA]]=1,"1 JP","") &amp; IF(Tableau210[[#This Row],[Nb BP BUTA]]=1," 1 BP","") &amp; IF(Tableau210[[#This Row],[Nb BP BUTA]]=2," 2 BP","")</f>
        <v/>
      </c>
      <c r="AL662" s="117" t="s">
        <v>103</v>
      </c>
      <c r="AM662" s="117">
        <f>IFERROR(+VLOOKUP(AY662,Tiges!$G$4:$I$569,3,FALSE),"")</f>
        <v>27</v>
      </c>
      <c r="AN662" s="48"/>
      <c r="AO662" s="117">
        <v>4</v>
      </c>
      <c r="AP662" s="177" cm="1">
        <f t="array" ref="AP6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62" s="117" t="s">
        <v>2161</v>
      </c>
      <c r="AS662" s="177" t="str" cm="1">
        <f t="array" ref="AS6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62" s="117" t="s">
        <v>1123</v>
      </c>
      <c r="AV662" s="177" t="str" cm="1">
        <f t="array" ref="AV6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62" s="117"/>
      <c r="AY662" s="117" cm="1">
        <f t="array" ref="AY662">IFERROR(_xlfn.XLOOKUP(Tableau210[[#This Row],[DN DONNEES BUTA ]]&amp;Tableau210[[#This Row],[PN DONNEES BUTA]],Tiges!$B$4:$B$79&amp;Tiges!$C$4:$C$79,Tiges!$G$4:$G$79),"")</f>
        <v>16</v>
      </c>
      <c r="AZ662" s="117"/>
      <c r="BA662" s="117" cm="1">
        <f t="array" ref="BA662">IFERROR(_xlfn.XLOOKUP(Tableau210[[#This Row],[DN DONNEES BUTA ]]&amp;Tableau210[[#This Row],[PN DONNEES BUTA]],Tiges!$B$4:$B$79&amp;Tiges!$C$4:$C$79,Tiges!$H$4:$H$79),"")</f>
        <v>90</v>
      </c>
      <c r="BB662" s="117"/>
      <c r="BC662" s="182">
        <f>IFERROR(VLOOKUP(Tableau210[[#This Row],[OPERATION]],Tableau4[],2,FALSE),"")</f>
        <v>0</v>
      </c>
      <c r="BD662" s="177" cm="1">
        <f t="array" ref="BD662">IFERROR(
   SUM(
      _xlfn._xlws.FILTER(
         Tableau3[Nb Platinage Joint],
         (Tableau3[ITEM]=Tableau210[[#This Row],[NOM]])*
         (Tableau3[Rep.]=Tableau210[[#This Row],[REPERE BUTA]])
      )
   ),
0)</f>
        <v>0</v>
      </c>
      <c r="BE662" s="182">
        <f>IFERROR(VLOOKUP(Tableau210[[#This Row],[OPERATION]],Tableau4[],3,FALSE),"")</f>
        <v>1</v>
      </c>
      <c r="BF662" s="177" cm="1">
        <f t="array" ref="BF662">IFERROR(
   SUM(
      _xlfn._xlws.FILTER(
         Tableau3[Joint Définitif Nb],
         (Tableau3[ITEM]=Tableau210[[#This Row],[NOM]])*
         (Tableau3[Rep.]=Tableau210[[#This Row],[REPERE BUTA]])
      )
   ),
0)</f>
        <v>2</v>
      </c>
      <c r="BG662" s="117" t="s">
        <v>129</v>
      </c>
      <c r="BH662" s="177" t="str" cm="1">
        <f t="array" ref="BH6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2" s="117" t="s">
        <v>2281</v>
      </c>
      <c r="BK662" s="117" t="s">
        <v>2269</v>
      </c>
      <c r="BL662" s="167" t="s">
        <v>2380</v>
      </c>
      <c r="BM662" s="117"/>
      <c r="BN662" s="117"/>
      <c r="BO662" s="117"/>
      <c r="BP662" s="117"/>
      <c r="BQ662" s="48"/>
      <c r="BR662" s="119"/>
      <c r="BS662" s="48"/>
      <c r="BT662" s="48"/>
      <c r="BU662" s="48"/>
      <c r="BV662" s="48"/>
      <c r="BW662" s="48"/>
      <c r="BX662" s="48"/>
    </row>
    <row r="663" spans="1:76" ht="15.75" hidden="1" x14ac:dyDescent="0.25">
      <c r="A663" s="48" t="str" cm="1">
        <f t="array" ref="A663">_xlfn.XLOOKUP(Tableau210[[#This Row],[NOM]]&amp;Tableau210[[#This Row],[REPERE BUTA]],[6]!Tableau16[POSTE TECHNIQUE]&amp;[6]!Tableau16[Repere ADM],[6]!Tableau16[NUMERO CLIENT])</f>
        <v>S4-T5389-VMA</v>
      </c>
      <c r="B663" s="48" t="str" cm="1">
        <f t="array" ref="B663">_xlfn.XLOOKUP(Tableau210[[#This Row],[NOM]]&amp;Tableau210[[#This Row],[REPERE BUTA]],[6]!Tableau16[POSTE TECHNIQUE]&amp;[6]!Tableau16[Repere REF],[6]!Tableau16[NUMERO CLIENT])</f>
        <v>S4-T5389-VMA</v>
      </c>
      <c r="C663" s="48" cm="1">
        <f t="array" ref="C663">_xlfn.XLOOKUP(Tableau210[[#This Row],[NOM]]&amp;Tableau210[[#This Row],[Repere Ubleam]],[7]Sheet1!$C$2:$C$2995&amp;[7]Sheet1!$I$2:$I$2995,[7]Sheet1!$A$2:$A$2995)</f>
        <v>1359</v>
      </c>
      <c r="D663" s="48" t="str">
        <f>C663&amp;""</f>
        <v>1359</v>
      </c>
      <c r="E663" s="48" t="s">
        <v>2553</v>
      </c>
      <c r="F663" s="48" t="s">
        <v>2573</v>
      </c>
      <c r="G663" s="176" t="s">
        <v>1983</v>
      </c>
      <c r="H663" s="119" t="s">
        <v>1068</v>
      </c>
      <c r="I663" s="119" t="s">
        <v>91</v>
      </c>
      <c r="J663" s="119" t="s">
        <v>2058</v>
      </c>
      <c r="K663" s="119" t="str">
        <f>_xlfn.XLOOKUP(Tableau210[[#This Row],[NOM]],[8]LUT!$I$5:$I$301,[8]LUT!$N$5:$N$301)</f>
        <v>2 VM</v>
      </c>
      <c r="L663" s="119" t="s">
        <v>73</v>
      </c>
      <c r="M663" s="119" t="s">
        <v>1246</v>
      </c>
      <c r="N663" s="119" t="s">
        <v>1246</v>
      </c>
      <c r="O663" s="119"/>
      <c r="P663" s="119"/>
      <c r="Q663" s="119"/>
      <c r="R663" s="119"/>
      <c r="S663" s="119"/>
      <c r="T663" s="119"/>
      <c r="U663" s="119"/>
      <c r="V663" s="119"/>
      <c r="W663" s="148">
        <v>50</v>
      </c>
      <c r="X663" s="207" cm="1">
        <f t="array" ref="X6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6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63" s="148">
        <v>20</v>
      </c>
      <c r="AA663" s="207" cm="1">
        <f t="array" ref="AA6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6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63" s="48"/>
      <c r="AD663" s="117" t="s">
        <v>2196</v>
      </c>
      <c r="AE663" s="119"/>
      <c r="AF663" s="181">
        <f>IFERROR(VLOOKUP(Tableau210[[#This Row],[OPERATION]],Tableau4[],5,FALSE),"")</f>
        <v>0</v>
      </c>
      <c r="AG663" s="178"/>
      <c r="AH663" s="181">
        <f>IFERROR(VLOOKUP(Tableau210[[#This Row],[OPERATION]],Tableau4[],4,FALSE),"")</f>
        <v>0</v>
      </c>
      <c r="AI663" s="178"/>
      <c r="AJ663" s="181" t="str">
        <f>IF(Tableau210[[#This Row],[NB JP EMIS]]=1,"1 JP","") &amp; IF(Tableau210[[#This Row],[NB BP EMIS]]=1," 1 BP","")</f>
        <v/>
      </c>
      <c r="AK663" s="178"/>
      <c r="AL663" s="117" t="s">
        <v>103</v>
      </c>
      <c r="AM663" s="117">
        <f>IFERROR(+VLOOKUP(AY663,Tiges!$G$4:$I$569,3,FALSE),"")</f>
        <v>27</v>
      </c>
      <c r="AN663" s="48"/>
      <c r="AO663" s="117">
        <v>4</v>
      </c>
      <c r="AP663" s="177" cm="1">
        <f t="array" ref="AP6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63" s="117" t="s">
        <v>2161</v>
      </c>
      <c r="AS663" s="177" t="str" cm="1">
        <f t="array" ref="AS6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6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63" s="117" t="s">
        <v>1123</v>
      </c>
      <c r="AV663" s="177" t="str" cm="1">
        <f t="array" ref="AV6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63" s="117"/>
      <c r="AY663" s="117" cm="1">
        <f t="array" ref="AY663">IFERROR(_xlfn.XLOOKUP(Tableau210[[#This Row],[DN DONNEES BUTA ]]&amp;Tableau210[[#This Row],[PN DONNEES BUTA]],Tiges!$B$4:$B$79&amp;Tiges!$C$4:$C$79,Tiges!$G$4:$G$79),"")</f>
        <v>16</v>
      </c>
      <c r="AZ663" s="117"/>
      <c r="BA663" s="117" cm="1">
        <f t="array" ref="BA663">IFERROR(_xlfn.XLOOKUP(Tableau210[[#This Row],[DN DONNEES BUTA ]]&amp;Tableau210[[#This Row],[PN DONNEES BUTA]],Tiges!$B$4:$B$79&amp;Tiges!$C$4:$C$79,Tiges!$H$4:$H$79),"")</f>
        <v>90</v>
      </c>
      <c r="BB663" s="117"/>
      <c r="BC663" s="182">
        <f>IFERROR(VLOOKUP(Tableau210[[#This Row],[OPERATION]],Tableau4[],2,FALSE),"")</f>
        <v>0</v>
      </c>
      <c r="BD663" s="177"/>
      <c r="BE663" s="182">
        <f>IFERROR(VLOOKUP(Tableau210[[#This Row],[OPERATION]],Tableau4[],3,FALSE),"")</f>
        <v>1</v>
      </c>
      <c r="BF663" s="177"/>
      <c r="BG663" s="117" t="s">
        <v>129</v>
      </c>
      <c r="BH663" s="177" t="str" cm="1">
        <f t="array" ref="BH6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3" s="117" t="s">
        <v>2281</v>
      </c>
      <c r="BK663" s="117" t="s">
        <v>2269</v>
      </c>
      <c r="BL663" s="167" t="s">
        <v>2380</v>
      </c>
      <c r="BM663" s="117"/>
      <c r="BN663" s="117"/>
      <c r="BO663" s="117"/>
      <c r="BP663" s="117"/>
      <c r="BQ663" s="48"/>
      <c r="BR663" s="119"/>
      <c r="BS663" s="48"/>
      <c r="BT663" s="48"/>
      <c r="BU663" s="48"/>
      <c r="BV663" s="48"/>
      <c r="BW663" s="48"/>
      <c r="BX663" s="48"/>
    </row>
    <row r="664" spans="1:76" s="154" customFormat="1" ht="15.75" hidden="1" x14ac:dyDescent="0.25">
      <c r="A664" s="48" t="e" cm="1">
        <f t="array" ref="A664">_xlfn.XLOOKUP(Tableau210[[#This Row],[NOM]]&amp;Tableau210[[#This Row],[REPERE BUTA]],[6]!Tableau16[POSTE TECHNIQUE]&amp;[6]!Tableau16[Repere ADM],[6]!Tableau16[NUMERO CLIENT])</f>
        <v>#N/A</v>
      </c>
      <c r="B664" s="48" t="e" cm="1">
        <f t="array" ref="B664">_xlfn.XLOOKUP(Tableau210[[#This Row],[NOM]]&amp;Tableau210[[#This Row],[REPERE BUTA]],[6]!Tableau16[POSTE TECHNIQUE]&amp;[6]!Tableau16[Repere REF],[6]!Tableau16[NUMERO CLIENT])</f>
        <v>#N/A</v>
      </c>
      <c r="C664" s="48" cm="1">
        <f t="array" ref="C664">_xlfn.XLOOKUP(Tableau210[[#This Row],[NOM]]&amp;Tableau210[[#This Row],[Repere Ubleam]],[7]Sheet1!$C$2:$C$2995&amp;[7]Sheet1!$I$2:$I$2995,[7]Sheet1!$A$2:$A$2995)</f>
        <v>641</v>
      </c>
      <c r="D664" s="48" t="str">
        <f>C664&amp;""</f>
        <v>641</v>
      </c>
      <c r="E664" s="48" t="e">
        <v>#N/A</v>
      </c>
      <c r="F664" s="48" t="e">
        <v>#N/A</v>
      </c>
      <c r="G664" s="149" t="s">
        <v>1522</v>
      </c>
      <c r="H664" s="150" t="s">
        <v>1067</v>
      </c>
      <c r="I664" s="150" t="s">
        <v>91</v>
      </c>
      <c r="J664" s="150" t="s">
        <v>91</v>
      </c>
      <c r="K664" s="415" t="str">
        <f>_xlfn.XLOOKUP(Tableau210[[#This Row],[NOM]],[8]LUT!$I$5:$I$301,[8]LUT!$N$5:$N$301)</f>
        <v xml:space="preserve">Robinetterie </v>
      </c>
      <c r="L664" s="150" t="s">
        <v>76</v>
      </c>
      <c r="M664" s="150"/>
      <c r="N664" s="150" t="s">
        <v>76</v>
      </c>
      <c r="O664" s="150"/>
      <c r="P664" s="150"/>
      <c r="Q664" s="150"/>
      <c r="R664" s="150"/>
      <c r="S664" s="150"/>
      <c r="T664" s="150"/>
      <c r="U664" s="150"/>
      <c r="V664" s="150"/>
      <c r="W664" s="153" t="s">
        <v>2306</v>
      </c>
      <c r="X664" s="151" cm="1">
        <f t="array" ref="X6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6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64" s="153" t="s">
        <v>3424</v>
      </c>
      <c r="AA664" s="151" cm="1">
        <f t="array" ref="AA6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6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64" s="152"/>
      <c r="AD664" s="153" t="s">
        <v>2196</v>
      </c>
      <c r="AE664" s="150"/>
      <c r="AF664" s="150">
        <f>IFERROR(VLOOKUP(Tableau210[[#This Row],[OPERATION]],Tableau4[],5,FALSE),"")</f>
        <v>0</v>
      </c>
      <c r="AG664" s="150" cm="1">
        <f t="array" ref="AG664">IFERROR(
   SUM(
      _xlfn._xlws.FILTER(
         Tableau3[JP],
         (Tableau3[ITEM]=Tableau210[[#This Row],[NOM]])*
         (Tableau3[Rep.]=Tableau210[[#This Row],[REPERE BUTA]])
      )
   ),
0)</f>
        <v>0</v>
      </c>
      <c r="AH664" s="150">
        <f>IFERROR(VLOOKUP(Tableau210[[#This Row],[OPERATION]],Tableau4[],4,FALSE),"")</f>
        <v>0</v>
      </c>
      <c r="AI664" s="150" cm="1">
        <f t="array" ref="AI664">IFERROR(
   SUM(
      _xlfn._xlws.FILTER(
         Tableau3[BP],
         (Tableau3[ITEM]=Tableau210[[#This Row],[NOM]])*
         (Tableau3[Rep.]=Tableau210[[#This Row],[REPERE BUTA]])
      )
   ),
0)</f>
        <v>0</v>
      </c>
      <c r="AJ664" s="150" t="str">
        <f>IF(Tableau210[[#This Row],[NB JP EMIS]]=1,"1 JP","") &amp; IF(Tableau210[[#This Row],[NB BP EMIS]]=1," 1 BP","")</f>
        <v/>
      </c>
      <c r="AK664" s="150" t="str">
        <f>IF(Tableau210[[#This Row],[NB JP BUTA]]=1,"1 JP","") &amp; IF(Tableau210[[#This Row],[Nb BP BUTA]]=1," 1 BP","") &amp; IF(Tableau210[[#This Row],[Nb BP BUTA]]=2," 2 BP","")</f>
        <v/>
      </c>
      <c r="AL664" s="153" t="s">
        <v>2527</v>
      </c>
      <c r="AM664" s="153">
        <f>IFERROR(+VLOOKUP(AY664,Tiges!$G$4:$I$569,3,FALSE),"")</f>
        <v>32</v>
      </c>
      <c r="AN664" s="152"/>
      <c r="AO664" s="153" t="s">
        <v>3424</v>
      </c>
      <c r="AP664" s="153" cm="1">
        <f t="array" ref="AP6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64" s="153" t="s">
        <v>3424</v>
      </c>
      <c r="AR664" s="153" t="s">
        <v>3424</v>
      </c>
      <c r="AS664" s="153" cm="1">
        <f t="array" ref="AS6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64" s="153" t="s">
        <v>3424</v>
      </c>
      <c r="AU664" s="153" t="s">
        <v>3424</v>
      </c>
      <c r="AV664" s="153" t="str" cm="1">
        <f t="array" ref="AV6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6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64" s="153"/>
      <c r="AY664" s="153" cm="1">
        <f t="array" ref="AY664">IFERROR(_xlfn.XLOOKUP(Tableau210[[#This Row],[DN DONNEES BUTA ]]&amp;Tableau210[[#This Row],[PN DONNEES BUTA]],Tiges!$B$4:$B$79&amp;Tiges!$C$4:$C$79,Tiges!$G$4:$G$79),"")</f>
        <v>20</v>
      </c>
      <c r="AZ664" s="153"/>
      <c r="BA664" s="153" cm="1">
        <f t="array" ref="BA664">IFERROR(_xlfn.XLOOKUP(Tableau210[[#This Row],[DN DONNEES BUTA ]]&amp;Tableau210[[#This Row],[PN DONNEES BUTA]],Tiges!$B$4:$B$79&amp;Tiges!$C$4:$C$79,Tiges!$H$4:$H$79),"")</f>
        <v>110</v>
      </c>
      <c r="BB664" s="153"/>
      <c r="BC664" s="153">
        <f>IFERROR(VLOOKUP(Tableau210[[#This Row],[OPERATION]],Tableau4[],2,FALSE),"")</f>
        <v>0</v>
      </c>
      <c r="BD664" s="153" cm="1">
        <f t="array" ref="BD664">IFERROR(
   SUM(
      _xlfn._xlws.FILTER(
         Tableau3[Nb Platinage Joint],
         (Tableau3[ITEM]=Tableau210[[#This Row],[NOM]])*
         (Tableau3[Rep.]=Tableau210[[#This Row],[REPERE BUTA]])
      )
   ),
0)</f>
        <v>0</v>
      </c>
      <c r="BE664" s="153">
        <f>IFERROR(VLOOKUP(Tableau210[[#This Row],[OPERATION]],Tableau4[],3,FALSE),"")</f>
        <v>1</v>
      </c>
      <c r="BF664" s="153" cm="1">
        <f t="array" ref="BF664">IFERROR(
   SUM(
      _xlfn._xlws.FILTER(
         Tableau3[Joint Définitif Nb],
         (Tableau3[ITEM]=Tableau210[[#This Row],[NOM]])*
         (Tableau3[Rep.]=Tableau210[[#This Row],[REPERE BUTA]])
      )
   ),
0)</f>
        <v>1</v>
      </c>
      <c r="BG664" s="153" t="s">
        <v>3424</v>
      </c>
      <c r="BH664" s="153" t="str" cm="1">
        <f t="array" ref="BH6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4" s="153" t="s">
        <v>3424</v>
      </c>
      <c r="BK664" s="153" t="s">
        <v>3424</v>
      </c>
      <c r="BL664" s="153" t="s">
        <v>2307</v>
      </c>
      <c r="BM664" s="153" t="s">
        <v>2380</v>
      </c>
      <c r="BN664" s="153"/>
      <c r="BO664" s="153"/>
      <c r="BP664" s="153"/>
      <c r="BQ664" s="152"/>
      <c r="BR664" s="150"/>
      <c r="BS664" s="152"/>
      <c r="BT664" s="152"/>
      <c r="BU664" s="152"/>
      <c r="BV664" s="152"/>
      <c r="BW664" s="152"/>
      <c r="BX664" s="152"/>
    </row>
    <row r="665" spans="1:76" s="154" customFormat="1" ht="15.75" hidden="1" x14ac:dyDescent="0.25">
      <c r="A665" s="48" t="e" cm="1">
        <f t="array" ref="A665">_xlfn.XLOOKUP(Tableau210[[#This Row],[NOM]]&amp;Tableau210[[#This Row],[REPERE BUTA]],[6]!Tableau16[POSTE TECHNIQUE]&amp;[6]!Tableau16[Repere ADM],[6]!Tableau16[NUMERO CLIENT])</f>
        <v>#N/A</v>
      </c>
      <c r="B665" s="48" t="e" cm="1">
        <f t="array" ref="B665">_xlfn.XLOOKUP(Tableau210[[#This Row],[NOM]]&amp;Tableau210[[#This Row],[REPERE BUTA]],[6]!Tableau16[POSTE TECHNIQUE]&amp;[6]!Tableau16[Repere REF],[6]!Tableau16[NUMERO CLIENT])</f>
        <v>#N/A</v>
      </c>
      <c r="C665" s="48" cm="1">
        <f t="array" ref="C665">_xlfn.XLOOKUP(Tableau210[[#This Row],[NOM]]&amp;Tableau210[[#This Row],[Repere Ubleam]],[7]Sheet1!$C$2:$C$2995&amp;[7]Sheet1!$I$2:$I$2995,[7]Sheet1!$A$2:$A$2995)</f>
        <v>642</v>
      </c>
      <c r="D665" s="48" t="str">
        <f>C665&amp;""</f>
        <v>642</v>
      </c>
      <c r="E665" s="48" t="e">
        <v>#N/A</v>
      </c>
      <c r="F665" s="48" t="e">
        <v>#N/A</v>
      </c>
      <c r="G665" s="149" t="s">
        <v>1522</v>
      </c>
      <c r="H665" s="150" t="s">
        <v>1067</v>
      </c>
      <c r="I665" s="150" t="s">
        <v>91</v>
      </c>
      <c r="J665" s="150" t="s">
        <v>91</v>
      </c>
      <c r="K665" s="415" t="str">
        <f>_xlfn.XLOOKUP(Tableau210[[#This Row],[NOM]],[8]LUT!$I$5:$I$301,[8]LUT!$N$5:$N$301)</f>
        <v xml:space="preserve">Robinetterie </v>
      </c>
      <c r="L665" s="150" t="s">
        <v>81</v>
      </c>
      <c r="M665" s="150"/>
      <c r="N665" s="150" t="s">
        <v>81</v>
      </c>
      <c r="O665" s="150"/>
      <c r="P665" s="150"/>
      <c r="Q665" s="150"/>
      <c r="R665" s="150"/>
      <c r="S665" s="150"/>
      <c r="T665" s="150"/>
      <c r="U665" s="150"/>
      <c r="V665" s="150"/>
      <c r="W665" s="153" t="s">
        <v>2306</v>
      </c>
      <c r="X665" s="151" cm="1">
        <f t="array" ref="X6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665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65" s="153" t="s">
        <v>3424</v>
      </c>
      <c r="AA665" s="151" cm="1">
        <f t="array" ref="AA6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65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65" s="152"/>
      <c r="AD665" s="153" t="s">
        <v>2196</v>
      </c>
      <c r="AE665" s="150"/>
      <c r="AF665" s="150">
        <f>IFERROR(VLOOKUP(Tableau210[[#This Row],[OPERATION]],Tableau4[],5,FALSE),"")</f>
        <v>0</v>
      </c>
      <c r="AG665" s="150" cm="1">
        <f t="array" ref="AG665">IFERROR(
   SUM(
      _xlfn._xlws.FILTER(
         Tableau3[JP],
         (Tableau3[ITEM]=Tableau210[[#This Row],[NOM]])*
         (Tableau3[Rep.]=Tableau210[[#This Row],[REPERE BUTA]])
      )
   ),
0)</f>
        <v>0</v>
      </c>
      <c r="AH665" s="150">
        <f>IFERROR(VLOOKUP(Tableau210[[#This Row],[OPERATION]],Tableau4[],4,FALSE),"")</f>
        <v>0</v>
      </c>
      <c r="AI665" s="150" cm="1">
        <f t="array" ref="AI665">IFERROR(
   SUM(
      _xlfn._xlws.FILTER(
         Tableau3[BP],
         (Tableau3[ITEM]=Tableau210[[#This Row],[NOM]])*
         (Tableau3[Rep.]=Tableau210[[#This Row],[REPERE BUTA]])
      )
   ),
0)</f>
        <v>0</v>
      </c>
      <c r="AJ665" s="150" t="str">
        <f>IF(Tableau210[[#This Row],[NB JP EMIS]]=1,"1 JP","") &amp; IF(Tableau210[[#This Row],[NB BP EMIS]]=1," 1 BP","")</f>
        <v/>
      </c>
      <c r="AK665" s="150" t="str">
        <f>IF(Tableau210[[#This Row],[NB JP BUTA]]=1,"1 JP","") &amp; IF(Tableau210[[#This Row],[Nb BP BUTA]]=1," 1 BP","") &amp; IF(Tableau210[[#This Row],[Nb BP BUTA]]=2," 2 BP","")</f>
        <v/>
      </c>
      <c r="AL665" s="153" t="s">
        <v>2527</v>
      </c>
      <c r="AM665" s="153">
        <f>IFERROR(+VLOOKUP(AY665,Tiges!$G$4:$I$569,3,FALSE),"")</f>
        <v>36</v>
      </c>
      <c r="AN665" s="152"/>
      <c r="AO665" s="153" t="s">
        <v>3424</v>
      </c>
      <c r="AP665" s="153" cm="1">
        <f t="array" ref="AP6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65" s="153" t="s">
        <v>3424</v>
      </c>
      <c r="AR665" s="153" t="s">
        <v>3424</v>
      </c>
      <c r="AS665" s="153" cm="1">
        <f t="array" ref="AS6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65" s="153" t="s">
        <v>3424</v>
      </c>
      <c r="AU665" s="153" t="s">
        <v>3424</v>
      </c>
      <c r="AV665" s="153" t="str" cm="1">
        <f t="array" ref="AV6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6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65" s="153"/>
      <c r="AY665" s="153" cm="1">
        <f t="array" ref="AY665">IFERROR(_xlfn.XLOOKUP(Tableau210[[#This Row],[DN DONNEES BUTA ]]&amp;Tableau210[[#This Row],[PN DONNEES BUTA]],Tiges!$B$4:$B$79&amp;Tiges!$C$4:$C$79,Tiges!$G$4:$G$79),"")</f>
        <v>22</v>
      </c>
      <c r="AZ665" s="153"/>
      <c r="BA665" s="153" cm="1">
        <f t="array" ref="BA665">IFERROR(_xlfn.XLOOKUP(Tableau210[[#This Row],[DN DONNEES BUTA ]]&amp;Tableau210[[#This Row],[PN DONNEES BUTA]],Tiges!$B$4:$B$79&amp;Tiges!$C$4:$C$79,Tiges!$H$4:$H$79),"")</f>
        <v>140</v>
      </c>
      <c r="BB665" s="153"/>
      <c r="BC665" s="153">
        <f>IFERROR(VLOOKUP(Tableau210[[#This Row],[OPERATION]],Tableau4[],2,FALSE),"")</f>
        <v>0</v>
      </c>
      <c r="BD665" s="153" cm="1">
        <f t="array" ref="BD665">IFERROR(
   SUM(
      _xlfn._xlws.FILTER(
         Tableau3[Nb Platinage Joint],
         (Tableau3[ITEM]=Tableau210[[#This Row],[NOM]])*
         (Tableau3[Rep.]=Tableau210[[#This Row],[REPERE BUTA]])
      )
   ),
0)</f>
        <v>0</v>
      </c>
      <c r="BE665" s="153">
        <f>IFERROR(VLOOKUP(Tableau210[[#This Row],[OPERATION]],Tableau4[],3,FALSE),"")</f>
        <v>1</v>
      </c>
      <c r="BF665" s="153" cm="1">
        <f t="array" ref="BF665">IFERROR(
   SUM(
      _xlfn._xlws.FILTER(
         Tableau3[Joint Définitif Nb],
         (Tableau3[ITEM]=Tableau210[[#This Row],[NOM]])*
         (Tableau3[Rep.]=Tableau210[[#This Row],[REPERE BUTA]])
      )
   ),
0)</f>
        <v>1</v>
      </c>
      <c r="BG665" s="153" t="s">
        <v>3424</v>
      </c>
      <c r="BH665" s="153" t="str" cm="1">
        <f t="array" ref="BH6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5" s="153" t="s">
        <v>3424</v>
      </c>
      <c r="BK665" s="153" t="s">
        <v>3424</v>
      </c>
      <c r="BL665" s="153" t="s">
        <v>2307</v>
      </c>
      <c r="BM665" s="153" t="s">
        <v>2380</v>
      </c>
      <c r="BN665" s="153"/>
      <c r="BO665" s="153"/>
      <c r="BP665" s="153"/>
      <c r="BQ665" s="152"/>
      <c r="BR665" s="150"/>
      <c r="BS665" s="152"/>
      <c r="BT665" s="152"/>
      <c r="BU665" s="152"/>
      <c r="BV665" s="152"/>
      <c r="BW665" s="152"/>
      <c r="BX665" s="152"/>
    </row>
    <row r="666" spans="1:76" ht="15.75" hidden="1" x14ac:dyDescent="0.25">
      <c r="A666" s="48" t="e" cm="1">
        <f t="array" ref="A666">_xlfn.XLOOKUP(Tableau210[[#This Row],[NOM]]&amp;Tableau210[[#This Row],[REPERE BUTA]],[6]!Tableau16[POSTE TECHNIQUE]&amp;[6]!Tableau16[Repere ADM],[6]!Tableau16[NUMERO CLIENT])</f>
        <v>#N/A</v>
      </c>
      <c r="B666" s="48" t="e" cm="1">
        <f t="array" ref="B666">_xlfn.XLOOKUP(Tableau210[[#This Row],[NOM]]&amp;Tableau210[[#This Row],[REPERE BUTA]],[6]!Tableau16[POSTE TECHNIQUE]&amp;[6]!Tableau16[Repere REF],[6]!Tableau16[NUMERO CLIENT])</f>
        <v>#N/A</v>
      </c>
      <c r="C666" s="48" cm="1">
        <f t="array" ref="C666">_xlfn.XLOOKUP(Tableau210[[#This Row],[NOM]]&amp;Tableau210[[#This Row],[Repere Ubleam]],[7]Sheet1!$C$2:$C$2995&amp;[7]Sheet1!$I$2:$I$2995,[7]Sheet1!$A$2:$A$2995)</f>
        <v>643</v>
      </c>
      <c r="D666" s="48" t="str">
        <f>C666&amp;""</f>
        <v>643</v>
      </c>
      <c r="E666" s="48" t="e">
        <v>#N/A</v>
      </c>
      <c r="F666" s="48" t="e">
        <v>#N/A</v>
      </c>
      <c r="G666" s="176" t="s">
        <v>1531</v>
      </c>
      <c r="H666" s="119" t="s">
        <v>1067</v>
      </c>
      <c r="I666" s="119" t="s">
        <v>91</v>
      </c>
      <c r="J666" s="119" t="s">
        <v>2253</v>
      </c>
      <c r="K666" s="415" t="str">
        <f>_xlfn.XLOOKUP(Tableau210[[#This Row],[NOM]],[8]LUT!$I$5:$I$301,[8]LUT!$N$5:$N$301)</f>
        <v xml:space="preserve">Inspection </v>
      </c>
      <c r="L666" s="119" t="s">
        <v>73</v>
      </c>
      <c r="M666" s="119"/>
      <c r="N666" s="119" t="s">
        <v>73</v>
      </c>
      <c r="O666" s="119"/>
      <c r="P666" s="119"/>
      <c r="Q666" s="119"/>
      <c r="R666" s="119"/>
      <c r="S666" s="119"/>
      <c r="T666" s="119"/>
      <c r="U666" s="119"/>
      <c r="V666" s="119"/>
      <c r="W666" s="117" t="s">
        <v>2159</v>
      </c>
      <c r="X666" s="207" cm="1">
        <f t="array" ref="X6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6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66" s="117" t="s">
        <v>3424</v>
      </c>
      <c r="AA666" s="207" cm="1">
        <f t="array" ref="AA6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66" s="48"/>
      <c r="AD666" s="117" t="s">
        <v>2197</v>
      </c>
      <c r="AE666" s="119"/>
      <c r="AF666" s="181">
        <f>IFERROR(VLOOKUP(Tableau210[[#This Row],[OPERATION]],Tableau4[],5,FALSE),"")</f>
        <v>0</v>
      </c>
      <c r="AG666" s="178" cm="1">
        <f t="array" ref="AG666">IFERROR(
   SUM(
      _xlfn._xlws.FILTER(
         Tableau3[JP],
         (Tableau3[ITEM]=Tableau210[[#This Row],[NOM]])*
         (Tableau3[Rep.]=Tableau210[[#This Row],[REPERE BUTA]])
      )
   ),
0)</f>
        <v>0</v>
      </c>
      <c r="AH666" s="181">
        <f>IFERROR(VLOOKUP(Tableau210[[#This Row],[OPERATION]],Tableau4[],4,FALSE),"")</f>
        <v>1</v>
      </c>
      <c r="AI666" s="178" cm="1">
        <f t="array" ref="AI666">IFERROR(
   SUM(
      _xlfn._xlws.FILTER(
         Tableau3[BP],
         (Tableau3[ITEM]=Tableau210[[#This Row],[NOM]])*
         (Tableau3[Rep.]=Tableau210[[#This Row],[REPERE BUTA]])
      )
   ),
0)</f>
        <v>1</v>
      </c>
      <c r="AJ666" s="181" t="str">
        <f>IF(Tableau210[[#This Row],[NB JP EMIS]]=1,"1 JP","") &amp; IF(Tableau210[[#This Row],[NB BP EMIS]]=1," 1 BP","")</f>
        <v xml:space="preserve"> 1 BP</v>
      </c>
      <c r="AK666" s="178" t="str">
        <f>IF(Tableau210[[#This Row],[NB JP BUTA]]=1,"1 JP","") &amp; IF(Tableau210[[#This Row],[Nb BP BUTA]]=1," 1 BP","") &amp; IF(Tableau210[[#This Row],[Nb BP BUTA]]=2," 2 BP","")</f>
        <v xml:space="preserve"> 1 BP</v>
      </c>
      <c r="AL666" s="117" t="s">
        <v>103</v>
      </c>
      <c r="AM666" s="117">
        <f>IFERROR(+VLOOKUP(AY666,Tiges!$G$4:$I$569,3,FALSE),"")</f>
        <v>32</v>
      </c>
      <c r="AN666" s="48"/>
      <c r="AO666" s="117" t="s">
        <v>3424</v>
      </c>
      <c r="AP666" s="177" cm="1">
        <f t="array" ref="AP6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66" s="117" t="s">
        <v>3424</v>
      </c>
      <c r="AS666" s="177" t="str" cm="1">
        <f t="array" ref="AS6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66" s="411" t="s">
        <v>3424</v>
      </c>
      <c r="AU666" s="117" t="s">
        <v>3424</v>
      </c>
      <c r="AV666" s="177" t="str" cm="1">
        <f t="array" ref="AV6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66" s="117"/>
      <c r="AY666" s="117" cm="1">
        <f t="array" ref="AY666">IFERROR(_xlfn.XLOOKUP(Tableau210[[#This Row],[DN DONNEES BUTA ]]&amp;Tableau210[[#This Row],[PN DONNEES BUTA]],Tiges!$B$4:$B$79&amp;Tiges!$C$4:$C$79,Tiges!$G$4:$G$79),"")</f>
        <v>20</v>
      </c>
      <c r="AZ666" s="117"/>
      <c r="BA666" s="117" cm="1">
        <f t="array" ref="BA666">IFERROR(_xlfn.XLOOKUP(Tableau210[[#This Row],[DN DONNEES BUTA ]]&amp;Tableau210[[#This Row],[PN DONNEES BUTA]],Tiges!$B$4:$B$79&amp;Tiges!$C$4:$C$79,Tiges!$H$4:$H$79),"")</f>
        <v>110</v>
      </c>
      <c r="BB666" s="117"/>
      <c r="BC666" s="182">
        <f>IFERROR(VLOOKUP(Tableau210[[#This Row],[OPERATION]],Tableau4[],2,FALSE),"")</f>
        <v>1</v>
      </c>
      <c r="BD666" s="177" cm="1">
        <f t="array" ref="BD666">IFERROR(
   SUM(
      _xlfn._xlws.FILTER(
         Tableau3[Nb Platinage Joint],
         (Tableau3[ITEM]=Tableau210[[#This Row],[NOM]])*
         (Tableau3[Rep.]=Tableau210[[#This Row],[REPERE BUTA]])
      )
   ),
0)</f>
        <v>1</v>
      </c>
      <c r="BE666" s="182">
        <f>IFERROR(VLOOKUP(Tableau210[[#This Row],[OPERATION]],Tableau4[],3,FALSE),"")</f>
        <v>1</v>
      </c>
      <c r="BF666" s="177" cm="1">
        <f t="array" ref="BF666">IFERROR(
   SUM(
      _xlfn._xlws.FILTER(
         Tableau3[Joint Définitif Nb],
         (Tableau3[ITEM]=Tableau210[[#This Row],[NOM]])*
         (Tableau3[Rep.]=Tableau210[[#This Row],[REPERE BUTA]])
      )
   ),
0)</f>
        <v>1</v>
      </c>
      <c r="BG666" s="117" t="s">
        <v>3424</v>
      </c>
      <c r="BH666" s="177" t="str" cm="1">
        <f t="array" ref="BH6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6" s="117" t="s">
        <v>3424</v>
      </c>
      <c r="BK666" s="117" t="s">
        <v>3424</v>
      </c>
      <c r="BL666" s="167" t="s">
        <v>2380</v>
      </c>
      <c r="BM666" s="167"/>
      <c r="BN666" s="117"/>
      <c r="BO666" s="117"/>
      <c r="BP666" s="117"/>
      <c r="BQ666" s="48"/>
      <c r="BR666" s="119"/>
      <c r="BS666" s="48"/>
      <c r="BT666" s="48"/>
      <c r="BU666" s="48"/>
      <c r="BV666" s="48"/>
      <c r="BW666" s="48"/>
      <c r="BX666" s="48"/>
    </row>
    <row r="667" spans="1:76" ht="15.75" hidden="1" x14ac:dyDescent="0.25">
      <c r="A667" s="48" t="e" cm="1">
        <f t="array" ref="A667">_xlfn.XLOOKUP(Tableau210[[#This Row],[NOM]]&amp;Tableau210[[#This Row],[REPERE BUTA]],[6]!Tableau16[POSTE TECHNIQUE]&amp;[6]!Tableau16[Repere ADM],[6]!Tableau16[NUMERO CLIENT])</f>
        <v>#N/A</v>
      </c>
      <c r="B667" s="48" t="e" cm="1">
        <f t="array" ref="B667">_xlfn.XLOOKUP(Tableau210[[#This Row],[NOM]]&amp;Tableau210[[#This Row],[REPERE BUTA]],[6]!Tableau16[POSTE TECHNIQUE]&amp;[6]!Tableau16[Repere REF],[6]!Tableau16[NUMERO CLIENT])</f>
        <v>#N/A</v>
      </c>
      <c r="C667" s="48" cm="1">
        <f t="array" ref="C667">_xlfn.XLOOKUP(Tableau210[[#This Row],[NOM]]&amp;Tableau210[[#This Row],[Repere Ubleam]],[7]Sheet1!$C$2:$C$2995&amp;[7]Sheet1!$I$2:$I$2995,[7]Sheet1!$A$2:$A$2995)</f>
        <v>644</v>
      </c>
      <c r="D667" s="48" t="str">
        <f>C667&amp;""</f>
        <v>644</v>
      </c>
      <c r="E667" s="48" t="e">
        <v>#N/A</v>
      </c>
      <c r="F667" s="48" t="e">
        <v>#N/A</v>
      </c>
      <c r="G667" s="176" t="s">
        <v>1531</v>
      </c>
      <c r="H667" s="119" t="s">
        <v>1067</v>
      </c>
      <c r="I667" s="119" t="s">
        <v>91</v>
      </c>
      <c r="J667" s="119" t="s">
        <v>2253</v>
      </c>
      <c r="K667" s="415" t="str">
        <f>_xlfn.XLOOKUP(Tableau210[[#This Row],[NOM]],[8]LUT!$I$5:$I$301,[8]LUT!$N$5:$N$301)</f>
        <v xml:space="preserve">Inspection </v>
      </c>
      <c r="L667" s="119" t="s">
        <v>83</v>
      </c>
      <c r="M667" s="119"/>
      <c r="N667" s="119" t="s">
        <v>83</v>
      </c>
      <c r="O667" s="119"/>
      <c r="P667" s="119"/>
      <c r="Q667" s="119"/>
      <c r="R667" s="119"/>
      <c r="S667" s="119"/>
      <c r="T667" s="119"/>
      <c r="U667" s="119"/>
      <c r="V667" s="119"/>
      <c r="W667" s="117" t="s">
        <v>2159</v>
      </c>
      <c r="X667" s="207" cm="1">
        <f t="array" ref="X6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6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67" s="117" t="s">
        <v>3424</v>
      </c>
      <c r="AA667" s="207" cm="1">
        <f t="array" ref="AA6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6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67" s="48"/>
      <c r="AD667" s="117" t="s">
        <v>2197</v>
      </c>
      <c r="AE667" s="119"/>
      <c r="AF667" s="181">
        <f>IFERROR(VLOOKUP(Tableau210[[#This Row],[OPERATION]],Tableau4[],5,FALSE),"")</f>
        <v>0</v>
      </c>
      <c r="AG667" s="178" cm="1">
        <f t="array" ref="AG667">IFERROR(
   SUM(
      _xlfn._xlws.FILTER(
         Tableau3[JP],
         (Tableau3[ITEM]=Tableau210[[#This Row],[NOM]])*
         (Tableau3[Rep.]=Tableau210[[#This Row],[REPERE BUTA]])
      )
   ),
0)</f>
        <v>0</v>
      </c>
      <c r="AH667" s="181">
        <f>IFERROR(VLOOKUP(Tableau210[[#This Row],[OPERATION]],Tableau4[],4,FALSE),"")</f>
        <v>1</v>
      </c>
      <c r="AI667" s="178" cm="1">
        <f t="array" ref="AI667">IFERROR(
   SUM(
      _xlfn._xlws.FILTER(
         Tableau3[BP],
         (Tableau3[ITEM]=Tableau210[[#This Row],[NOM]])*
         (Tableau3[Rep.]=Tableau210[[#This Row],[REPERE BUTA]])
      )
   ),
0)</f>
        <v>1</v>
      </c>
      <c r="AJ667" s="181" t="str">
        <f>IF(Tableau210[[#This Row],[NB JP EMIS]]=1,"1 JP","") &amp; IF(Tableau210[[#This Row],[NB BP EMIS]]=1," 1 BP","")</f>
        <v xml:space="preserve"> 1 BP</v>
      </c>
      <c r="AK667" s="178" t="str">
        <f>IF(Tableau210[[#This Row],[NB JP BUTA]]=1,"1 JP","") &amp; IF(Tableau210[[#This Row],[Nb BP BUTA]]=1," 1 BP","") &amp; IF(Tableau210[[#This Row],[Nb BP BUTA]]=2," 2 BP","")</f>
        <v xml:space="preserve"> 1 BP</v>
      </c>
      <c r="AL667" s="117" t="s">
        <v>103</v>
      </c>
      <c r="AM667" s="117">
        <f>IFERROR(+VLOOKUP(AY667,Tiges!$G$4:$I$569,3,FALSE),"")</f>
        <v>27</v>
      </c>
      <c r="AN667" s="48"/>
      <c r="AO667" s="117" t="s">
        <v>3424</v>
      </c>
      <c r="AP667" s="177" cm="1">
        <f t="array" ref="AP6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67" s="117" t="s">
        <v>3424</v>
      </c>
      <c r="AS667" s="177" t="str" cm="1">
        <f t="array" ref="AS6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6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667" s="117" t="s">
        <v>3424</v>
      </c>
      <c r="AV667" s="177" t="str" cm="1">
        <f t="array" ref="AV6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67" s="117"/>
      <c r="AY667" s="117" cm="1">
        <f t="array" ref="AY667">IFERROR(_xlfn.XLOOKUP(Tableau210[[#This Row],[DN DONNEES BUTA ]]&amp;Tableau210[[#This Row],[PN DONNEES BUTA]],Tiges!$B$4:$B$79&amp;Tiges!$C$4:$C$79,Tiges!$G$4:$G$79),"")</f>
        <v>16</v>
      </c>
      <c r="AZ667" s="117"/>
      <c r="BA667" s="117" cm="1">
        <f t="array" ref="BA667">IFERROR(_xlfn.XLOOKUP(Tableau210[[#This Row],[DN DONNEES BUTA ]]&amp;Tableau210[[#This Row],[PN DONNEES BUTA]],Tiges!$B$4:$B$79&amp;Tiges!$C$4:$C$79,Tiges!$H$4:$H$79),"")</f>
        <v>100</v>
      </c>
      <c r="BB667" s="117"/>
      <c r="BC667" s="182">
        <f>IFERROR(VLOOKUP(Tableau210[[#This Row],[OPERATION]],Tableau4[],2,FALSE),"")</f>
        <v>1</v>
      </c>
      <c r="BD667" s="177" cm="1">
        <f t="array" ref="BD667">IFERROR(
   SUM(
      _xlfn._xlws.FILTER(
         Tableau3[Nb Platinage Joint],
         (Tableau3[ITEM]=Tableau210[[#This Row],[NOM]])*
         (Tableau3[Rep.]=Tableau210[[#This Row],[REPERE BUTA]])
      )
   ),
0)</f>
        <v>1</v>
      </c>
      <c r="BE667" s="182">
        <f>IFERROR(VLOOKUP(Tableau210[[#This Row],[OPERATION]],Tableau4[],3,FALSE),"")</f>
        <v>1</v>
      </c>
      <c r="BF667" s="177" cm="1">
        <f t="array" ref="BF667">IFERROR(
   SUM(
      _xlfn._xlws.FILTER(
         Tableau3[Joint Définitif Nb],
         (Tableau3[ITEM]=Tableau210[[#This Row],[NOM]])*
         (Tableau3[Rep.]=Tableau210[[#This Row],[REPERE BUTA]])
      )
   ),
0)</f>
        <v>1</v>
      </c>
      <c r="BG667" s="117" t="s">
        <v>3424</v>
      </c>
      <c r="BH667" s="177" t="str" cm="1">
        <f t="array" ref="BH6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7" s="117" t="s">
        <v>3424</v>
      </c>
      <c r="BK667" s="117" t="s">
        <v>3424</v>
      </c>
      <c r="BL667" s="167" t="s">
        <v>2380</v>
      </c>
      <c r="BM667" s="167"/>
      <c r="BN667" s="117"/>
      <c r="BO667" s="117"/>
      <c r="BP667" s="117"/>
      <c r="BQ667" s="48"/>
      <c r="BR667" s="119"/>
      <c r="BS667" s="48"/>
      <c r="BT667" s="48"/>
      <c r="BU667" s="48"/>
      <c r="BV667" s="48"/>
      <c r="BW667" s="48"/>
      <c r="BX667" s="48"/>
    </row>
    <row r="668" spans="1:76" ht="15.75" hidden="1" x14ac:dyDescent="0.25">
      <c r="A668" s="48" t="e" cm="1">
        <f t="array" ref="A668">_xlfn.XLOOKUP(Tableau210[[#This Row],[NOM]]&amp;Tableau210[[#This Row],[REPERE BUTA]],[6]!Tableau16[POSTE TECHNIQUE]&amp;[6]!Tableau16[Repere ADM],[6]!Tableau16[NUMERO CLIENT])</f>
        <v>#N/A</v>
      </c>
      <c r="B668" s="48" t="e" cm="1">
        <f t="array" ref="B668">_xlfn.XLOOKUP(Tableau210[[#This Row],[NOM]]&amp;Tableau210[[#This Row],[REPERE BUTA]],[6]!Tableau16[POSTE TECHNIQUE]&amp;[6]!Tableau16[Repere REF],[6]!Tableau16[NUMERO CLIENT])</f>
        <v>#N/A</v>
      </c>
      <c r="C668" s="48" cm="1">
        <f t="array" ref="C668">_xlfn.XLOOKUP(Tableau210[[#This Row],[NOM]]&amp;Tableau210[[#This Row],[Repere Ubleam]],[7]Sheet1!$C$2:$C$2995&amp;[7]Sheet1!$I$2:$I$2995,[7]Sheet1!$A$2:$A$2995)</f>
        <v>645</v>
      </c>
      <c r="D668" s="48" t="str">
        <f>C668&amp;""</f>
        <v>645</v>
      </c>
      <c r="E668" s="48" t="e">
        <v>#N/A</v>
      </c>
      <c r="F668" s="48" t="e">
        <v>#N/A</v>
      </c>
      <c r="G668" s="176" t="s">
        <v>1531</v>
      </c>
      <c r="H668" s="119" t="s">
        <v>1067</v>
      </c>
      <c r="I668" s="119" t="s">
        <v>91</v>
      </c>
      <c r="J668" s="119" t="s">
        <v>2253</v>
      </c>
      <c r="K668" s="415" t="str">
        <f>_xlfn.XLOOKUP(Tableau210[[#This Row],[NOM]],[8]LUT!$I$5:$I$301,[8]LUT!$N$5:$N$301)</f>
        <v xml:space="preserve">Inspection </v>
      </c>
      <c r="L668" s="119" t="s">
        <v>75</v>
      </c>
      <c r="M668" s="119"/>
      <c r="N668" s="119" t="s">
        <v>75</v>
      </c>
      <c r="O668" s="119"/>
      <c r="P668" s="119"/>
      <c r="Q668" s="119"/>
      <c r="R668" s="119"/>
      <c r="S668" s="119"/>
      <c r="T668" s="119"/>
      <c r="U668" s="119"/>
      <c r="V668" s="119"/>
      <c r="W668" s="117" t="s">
        <v>2159</v>
      </c>
      <c r="X668" s="207" cm="1">
        <f t="array" ref="X6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6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68" s="117" t="s">
        <v>3424</v>
      </c>
      <c r="AA668" s="207" cm="1">
        <f t="array" ref="AA6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6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68" s="48"/>
      <c r="AD668" s="117" t="s">
        <v>2197</v>
      </c>
      <c r="AE668" s="119"/>
      <c r="AF668" s="181">
        <f>IFERROR(VLOOKUP(Tableau210[[#This Row],[OPERATION]],Tableau4[],5,FALSE),"")</f>
        <v>0</v>
      </c>
      <c r="AG668" s="178" cm="1">
        <f t="array" ref="AG668">IFERROR(
   SUM(
      _xlfn._xlws.FILTER(
         Tableau3[JP],
         (Tableau3[ITEM]=Tableau210[[#This Row],[NOM]])*
         (Tableau3[Rep.]=Tableau210[[#This Row],[REPERE BUTA]])
      )
   ),
0)</f>
        <v>0</v>
      </c>
      <c r="AH668" s="181">
        <f>IFERROR(VLOOKUP(Tableau210[[#This Row],[OPERATION]],Tableau4[],4,FALSE),"")</f>
        <v>1</v>
      </c>
      <c r="AI668" s="178" cm="1">
        <f t="array" ref="AI668">IFERROR(
   SUM(
      _xlfn._xlws.FILTER(
         Tableau3[BP],
         (Tableau3[ITEM]=Tableau210[[#This Row],[NOM]])*
         (Tableau3[Rep.]=Tableau210[[#This Row],[REPERE BUTA]])
      )
   ),
0)</f>
        <v>1</v>
      </c>
      <c r="AJ668" s="181" t="str">
        <f>IF(Tableau210[[#This Row],[NB JP EMIS]]=1,"1 JP","") &amp; IF(Tableau210[[#This Row],[NB BP EMIS]]=1," 1 BP","")</f>
        <v xml:space="preserve"> 1 BP</v>
      </c>
      <c r="AK668" s="178" t="str">
        <f>IF(Tableau210[[#This Row],[NB JP BUTA]]=1,"1 JP","") &amp; IF(Tableau210[[#This Row],[Nb BP BUTA]]=1," 1 BP","") &amp; IF(Tableau210[[#This Row],[Nb BP BUTA]]=2," 2 BP","")</f>
        <v xml:space="preserve"> 1 BP</v>
      </c>
      <c r="AL668" s="117" t="s">
        <v>103</v>
      </c>
      <c r="AM668" s="117">
        <f>IFERROR(+VLOOKUP(AY668,Tiges!$G$4:$I$569,3,FALSE),"")</f>
        <v>32</v>
      </c>
      <c r="AN668" s="48"/>
      <c r="AO668" s="117" t="s">
        <v>3424</v>
      </c>
      <c r="AP668" s="177" cm="1">
        <f t="array" ref="AP6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68" s="117" t="s">
        <v>3424</v>
      </c>
      <c r="AS668" s="177" t="str" cm="1">
        <f t="array" ref="AS6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68" s="411" t="s">
        <v>3424</v>
      </c>
      <c r="AU668" s="117" t="s">
        <v>3424</v>
      </c>
      <c r="AV668" s="177" t="str" cm="1">
        <f t="array" ref="AV6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68" s="117"/>
      <c r="AY668" s="117" cm="1">
        <f t="array" ref="AY668">IFERROR(_xlfn.XLOOKUP(Tableau210[[#This Row],[DN DONNEES BUTA ]]&amp;Tableau210[[#This Row],[PN DONNEES BUTA]],Tiges!$B$4:$B$79&amp;Tiges!$C$4:$C$79,Tiges!$G$4:$G$79),"")</f>
        <v>20</v>
      </c>
      <c r="AZ668" s="117"/>
      <c r="BA668" s="117" cm="1">
        <f t="array" ref="BA668">IFERROR(_xlfn.XLOOKUP(Tableau210[[#This Row],[DN DONNEES BUTA ]]&amp;Tableau210[[#This Row],[PN DONNEES BUTA]],Tiges!$B$4:$B$79&amp;Tiges!$C$4:$C$79,Tiges!$H$4:$H$79),"")</f>
        <v>110</v>
      </c>
      <c r="BB668" s="117"/>
      <c r="BC668" s="182">
        <f>IFERROR(VLOOKUP(Tableau210[[#This Row],[OPERATION]],Tableau4[],2,FALSE),"")</f>
        <v>1</v>
      </c>
      <c r="BD668" s="177" cm="1">
        <f t="array" ref="BD668">IFERROR(
   SUM(
      _xlfn._xlws.FILTER(
         Tableau3[Nb Platinage Joint],
         (Tableau3[ITEM]=Tableau210[[#This Row],[NOM]])*
         (Tableau3[Rep.]=Tableau210[[#This Row],[REPERE BUTA]])
      )
   ),
0)</f>
        <v>1</v>
      </c>
      <c r="BE668" s="182">
        <f>IFERROR(VLOOKUP(Tableau210[[#This Row],[OPERATION]],Tableau4[],3,FALSE),"")</f>
        <v>1</v>
      </c>
      <c r="BF668" s="177" cm="1">
        <f t="array" ref="BF668">IFERROR(
   SUM(
      _xlfn._xlws.FILTER(
         Tableau3[Joint Définitif Nb],
         (Tableau3[ITEM]=Tableau210[[#This Row],[NOM]])*
         (Tableau3[Rep.]=Tableau210[[#This Row],[REPERE BUTA]])
      )
   ),
0)</f>
        <v>1</v>
      </c>
      <c r="BG668" s="117" t="s">
        <v>3424</v>
      </c>
      <c r="BH668" s="177" t="str" cm="1">
        <f t="array" ref="BH6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8" s="117" t="s">
        <v>3424</v>
      </c>
      <c r="BK668" s="117" t="s">
        <v>3424</v>
      </c>
      <c r="BL668" s="167" t="s">
        <v>2380</v>
      </c>
      <c r="BM668" s="167"/>
      <c r="BN668" s="117"/>
      <c r="BO668" s="117"/>
      <c r="BP668" s="117"/>
      <c r="BQ668" s="48"/>
      <c r="BR668" s="119"/>
      <c r="BS668" s="48"/>
      <c r="BT668" s="48"/>
      <c r="BU668" s="48"/>
      <c r="BV668" s="48"/>
      <c r="BW668" s="48"/>
      <c r="BX668" s="48"/>
    </row>
    <row r="669" spans="1:76" ht="15.75" hidden="1" x14ac:dyDescent="0.25">
      <c r="A669" s="48" t="e" cm="1">
        <f t="array" ref="A669">_xlfn.XLOOKUP(Tableau210[[#This Row],[NOM]]&amp;Tableau210[[#This Row],[REPERE BUTA]],[6]!Tableau16[POSTE TECHNIQUE]&amp;[6]!Tableau16[Repere ADM],[6]!Tableau16[NUMERO CLIENT])</f>
        <v>#N/A</v>
      </c>
      <c r="B669" s="48" t="e" cm="1">
        <f t="array" ref="B669">_xlfn.XLOOKUP(Tableau210[[#This Row],[NOM]]&amp;Tableau210[[#This Row],[REPERE BUTA]],[6]!Tableau16[POSTE TECHNIQUE]&amp;[6]!Tableau16[Repere REF],[6]!Tableau16[NUMERO CLIENT])</f>
        <v>#N/A</v>
      </c>
      <c r="C669" s="48" cm="1">
        <f t="array" ref="C669">_xlfn.XLOOKUP(Tableau210[[#This Row],[NOM]]&amp;Tableau210[[#This Row],[Repere Ubleam]],[7]Sheet1!$C$2:$C$2995&amp;[7]Sheet1!$I$2:$I$2995,[7]Sheet1!$A$2:$A$2995)</f>
        <v>646</v>
      </c>
      <c r="D669" s="48" t="str">
        <f>C669&amp;""</f>
        <v>646</v>
      </c>
      <c r="E669" s="48" t="e">
        <v>#N/A</v>
      </c>
      <c r="F669" s="48" t="e">
        <v>#N/A</v>
      </c>
      <c r="G669" s="176" t="s">
        <v>1546</v>
      </c>
      <c r="H669" s="119" t="s">
        <v>1067</v>
      </c>
      <c r="I669" s="119" t="s">
        <v>91</v>
      </c>
      <c r="J669" s="119" t="s">
        <v>2253</v>
      </c>
      <c r="K669" s="415" t="str">
        <f>_xlfn.XLOOKUP(Tableau210[[#This Row],[NOM]],[8]LUT!$I$5:$I$301,[8]LUT!$N$5:$N$301)</f>
        <v xml:space="preserve">Inspection </v>
      </c>
      <c r="L669" s="119" t="s">
        <v>73</v>
      </c>
      <c r="M669" s="119" t="s">
        <v>1368</v>
      </c>
      <c r="N669" s="119" t="s">
        <v>1368</v>
      </c>
      <c r="O669" s="119"/>
      <c r="P669" s="119"/>
      <c r="Q669" s="119"/>
      <c r="R669" s="119"/>
      <c r="S669" s="119"/>
      <c r="T669" s="119"/>
      <c r="U669" s="119"/>
      <c r="V669" s="119"/>
      <c r="W669" s="117" t="s">
        <v>2159</v>
      </c>
      <c r="X669" s="207" cm="1">
        <f t="array" ref="X6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66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69" s="117" t="s">
        <v>3424</v>
      </c>
      <c r="AA669" s="207" cm="1">
        <f t="array" ref="AA6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6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69" s="48"/>
      <c r="AD669" s="117" t="s">
        <v>2196</v>
      </c>
      <c r="AE669" s="119"/>
      <c r="AF669" s="181">
        <f>IFERROR(VLOOKUP(Tableau210[[#This Row],[OPERATION]],Tableau4[],5,FALSE),"")</f>
        <v>0</v>
      </c>
      <c r="AG669" s="178" cm="1">
        <f t="array" ref="AG669">IFERROR(
   SUM(
      _xlfn._xlws.FILTER(
         Tableau3[JP],
         (Tableau3[ITEM]=Tableau210[[#This Row],[NOM]])*
         (Tableau3[Rep.]=Tableau210[[#This Row],[REPERE BUTA]])
      )
   ),
0)</f>
        <v>0</v>
      </c>
      <c r="AH669" s="181">
        <f>IFERROR(VLOOKUP(Tableau210[[#This Row],[OPERATION]],Tableau4[],4,FALSE),"")</f>
        <v>0</v>
      </c>
      <c r="AI669" s="178" cm="1">
        <f t="array" ref="AI669">IFERROR(
   SUM(
      _xlfn._xlws.FILTER(
         Tableau3[BP],
         (Tableau3[ITEM]=Tableau210[[#This Row],[NOM]])*
         (Tableau3[Rep.]=Tableau210[[#This Row],[REPERE BUTA]])
      )
   ),
0)</f>
        <v>0</v>
      </c>
      <c r="AJ669" s="181" t="str">
        <f>IF(Tableau210[[#This Row],[NB JP EMIS]]=1,"1 JP","") &amp; IF(Tableau210[[#This Row],[NB BP EMIS]]=1," 1 BP","")</f>
        <v/>
      </c>
      <c r="AK669" s="178" t="str">
        <f>IF(Tableau210[[#This Row],[NB JP BUTA]]=1,"1 JP","") &amp; IF(Tableau210[[#This Row],[Nb BP BUTA]]=1," 1 BP","") &amp; IF(Tableau210[[#This Row],[Nb BP BUTA]]=2," 2 BP","")</f>
        <v/>
      </c>
      <c r="AL669" s="117" t="s">
        <v>103</v>
      </c>
      <c r="AM669" s="117">
        <f>IFERROR(+VLOOKUP(AY669,Tiges!$G$4:$I$569,3,FALSE),"")</f>
        <v>36</v>
      </c>
      <c r="AN669" s="48"/>
      <c r="AO669" s="117" t="s">
        <v>3424</v>
      </c>
      <c r="AP669" s="177" cm="1">
        <f t="array" ref="AP6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669" s="117" t="s">
        <v>3424</v>
      </c>
      <c r="AS669" s="177" t="str" cm="1">
        <f t="array" ref="AS6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69" s="411" t="s">
        <v>3424</v>
      </c>
      <c r="AU669" s="117" t="s">
        <v>3424</v>
      </c>
      <c r="AV669" s="177" t="str" cm="1">
        <f t="array" ref="AV6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69" s="117"/>
      <c r="AY669" s="117" cm="1">
        <f t="array" ref="AY669">IFERROR(_xlfn.XLOOKUP(Tableau210[[#This Row],[DN DONNEES BUTA ]]&amp;Tableau210[[#This Row],[PN DONNEES BUTA]],Tiges!$B$4:$B$79&amp;Tiges!$C$4:$C$79,Tiges!$G$4:$G$79),"")</f>
        <v>22</v>
      </c>
      <c r="AZ669" s="117"/>
      <c r="BA669" s="117" cm="1">
        <f t="array" ref="BA669">IFERROR(_xlfn.XLOOKUP(Tableau210[[#This Row],[DN DONNEES BUTA ]]&amp;Tableau210[[#This Row],[PN DONNEES BUTA]],Tiges!$B$4:$B$79&amp;Tiges!$C$4:$C$79,Tiges!$H$4:$H$79),"")</f>
        <v>130</v>
      </c>
      <c r="BB669" s="117"/>
      <c r="BC669" s="182">
        <f>IFERROR(VLOOKUP(Tableau210[[#This Row],[OPERATION]],Tableau4[],2,FALSE),"")</f>
        <v>0</v>
      </c>
      <c r="BD669" s="177" cm="1">
        <f t="array" ref="BD669">IFERROR(
   SUM(
      _xlfn._xlws.FILTER(
         Tableau3[Nb Platinage Joint],
         (Tableau3[ITEM]=Tableau210[[#This Row],[NOM]])*
         (Tableau3[Rep.]=Tableau210[[#This Row],[REPERE BUTA]])
      )
   ),
0)</f>
        <v>0</v>
      </c>
      <c r="BE669" s="182">
        <f>IFERROR(VLOOKUP(Tableau210[[#This Row],[OPERATION]],Tableau4[],3,FALSE),"")</f>
        <v>1</v>
      </c>
      <c r="BF669" s="177" cm="1">
        <f t="array" ref="BF669">IFERROR(
   SUM(
      _xlfn._xlws.FILTER(
         Tableau3[Joint Définitif Nb],
         (Tableau3[ITEM]=Tableau210[[#This Row],[NOM]])*
         (Tableau3[Rep.]=Tableau210[[#This Row],[REPERE BUTA]])
      )
   ),
0)</f>
        <v>2</v>
      </c>
      <c r="BG669" s="117" t="s">
        <v>3424</v>
      </c>
      <c r="BH669" s="177" t="str" cm="1">
        <f t="array" ref="BH6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69" s="117" t="s">
        <v>3424</v>
      </c>
      <c r="BK669" s="117" t="s">
        <v>3424</v>
      </c>
      <c r="BL669" s="167" t="s">
        <v>2380</v>
      </c>
      <c r="BM669" s="167"/>
      <c r="BN669" s="117"/>
      <c r="BO669" s="117"/>
      <c r="BP669" s="117"/>
      <c r="BQ669" s="48"/>
      <c r="BR669" s="119"/>
      <c r="BS669" s="48"/>
      <c r="BT669" s="48"/>
      <c r="BU669" s="48"/>
      <c r="BV669" s="48"/>
      <c r="BW669" s="48"/>
      <c r="BX669" s="48"/>
    </row>
    <row r="670" spans="1:76" ht="15.75" hidden="1" x14ac:dyDescent="0.25">
      <c r="A670" s="48" t="e" cm="1">
        <f t="array" ref="A670">_xlfn.XLOOKUP(Tableau210[[#This Row],[NOM]]&amp;Tableau210[[#This Row],[REPERE BUTA]],[6]!Tableau16[POSTE TECHNIQUE]&amp;[6]!Tableau16[Repere ADM],[6]!Tableau16[NUMERO CLIENT])</f>
        <v>#N/A</v>
      </c>
      <c r="B670" s="48" t="e" cm="1">
        <f t="array" ref="B670">_xlfn.XLOOKUP(Tableau210[[#This Row],[NOM]]&amp;Tableau210[[#This Row],[REPERE BUTA]],[6]!Tableau16[POSTE TECHNIQUE]&amp;[6]!Tableau16[Repere REF],[6]!Tableau16[NUMERO CLIENT])</f>
        <v>#N/A</v>
      </c>
      <c r="C670" s="48" cm="1">
        <f t="array" ref="C670">_xlfn.XLOOKUP(Tableau210[[#This Row],[NOM]]&amp;Tableau210[[#This Row],[Repere Ubleam]],[7]Sheet1!$C$2:$C$2995&amp;[7]Sheet1!$I$2:$I$2995,[7]Sheet1!$A$2:$A$2995)</f>
        <v>647</v>
      </c>
      <c r="D670" s="48" t="str">
        <f>C670&amp;""</f>
        <v>647</v>
      </c>
      <c r="E670" s="48" t="e">
        <v>#N/A</v>
      </c>
      <c r="F670" s="48" t="e">
        <v>#N/A</v>
      </c>
      <c r="G670" s="176" t="s">
        <v>1546</v>
      </c>
      <c r="H670" s="119" t="s">
        <v>1067</v>
      </c>
      <c r="I670" s="119" t="s">
        <v>91</v>
      </c>
      <c r="J670" s="119" t="s">
        <v>2253</v>
      </c>
      <c r="K670" s="415" t="str">
        <f>_xlfn.XLOOKUP(Tableau210[[#This Row],[NOM]],[8]LUT!$I$5:$I$301,[8]LUT!$N$5:$N$301)</f>
        <v xml:space="preserve">Inspection </v>
      </c>
      <c r="L670" s="119" t="s">
        <v>73</v>
      </c>
      <c r="M670" s="119" t="s">
        <v>1246</v>
      </c>
      <c r="N670" s="119" t="s">
        <v>1246</v>
      </c>
      <c r="O670" s="119"/>
      <c r="P670" s="119"/>
      <c r="Q670" s="119"/>
      <c r="R670" s="119"/>
      <c r="S670" s="119"/>
      <c r="T670" s="119"/>
      <c r="U670" s="119"/>
      <c r="V670" s="119"/>
      <c r="W670" s="117" t="s">
        <v>2159</v>
      </c>
      <c r="X670" s="207" cm="1">
        <f t="array" ref="X6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6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0" s="117" t="s">
        <v>3424</v>
      </c>
      <c r="AA670" s="207" cm="1">
        <f t="array" ref="AA6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7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0" s="48"/>
      <c r="AD670" s="117" t="s">
        <v>2196</v>
      </c>
      <c r="AE670" s="119"/>
      <c r="AF670" s="181">
        <f>IFERROR(VLOOKUP(Tableau210[[#This Row],[OPERATION]],Tableau4[],5,FALSE),"")</f>
        <v>0</v>
      </c>
      <c r="AG670" s="178"/>
      <c r="AH670" s="181">
        <f>IFERROR(VLOOKUP(Tableau210[[#This Row],[OPERATION]],Tableau4[],4,FALSE),"")</f>
        <v>0</v>
      </c>
      <c r="AI670" s="178"/>
      <c r="AJ670" s="181" t="str">
        <f>IF(Tableau210[[#This Row],[NB JP EMIS]]=1,"1 JP","") &amp; IF(Tableau210[[#This Row],[NB BP EMIS]]=1," 1 BP","")</f>
        <v/>
      </c>
      <c r="AK670" s="178"/>
      <c r="AL670" s="117" t="s">
        <v>103</v>
      </c>
      <c r="AM670" s="117">
        <f>IFERROR(+VLOOKUP(AY670,Tiges!$G$4:$I$569,3,FALSE),"")</f>
        <v>36</v>
      </c>
      <c r="AN670" s="48"/>
      <c r="AO670" s="117" t="s">
        <v>3424</v>
      </c>
      <c r="AP670" s="177" cm="1">
        <f t="array" ref="AP6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670" s="117" t="s">
        <v>3424</v>
      </c>
      <c r="AS670" s="177" t="str" cm="1">
        <f t="array" ref="AS6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70" s="411" t="s">
        <v>3424</v>
      </c>
      <c r="AU670" s="117" t="s">
        <v>3424</v>
      </c>
      <c r="AV670" s="177" t="str" cm="1">
        <f t="array" ref="AV6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70" s="117"/>
      <c r="AY670" s="117" cm="1">
        <f t="array" ref="AY670">IFERROR(_xlfn.XLOOKUP(Tableau210[[#This Row],[DN DONNEES BUTA ]]&amp;Tableau210[[#This Row],[PN DONNEES BUTA]],Tiges!$B$4:$B$79&amp;Tiges!$C$4:$C$79,Tiges!$G$4:$G$79),"")</f>
        <v>22</v>
      </c>
      <c r="AZ670" s="117"/>
      <c r="BA670" s="117" cm="1">
        <f t="array" ref="BA670">IFERROR(_xlfn.XLOOKUP(Tableau210[[#This Row],[DN DONNEES BUTA ]]&amp;Tableau210[[#This Row],[PN DONNEES BUTA]],Tiges!$B$4:$B$79&amp;Tiges!$C$4:$C$79,Tiges!$H$4:$H$79),"")</f>
        <v>130</v>
      </c>
      <c r="BB670" s="117"/>
      <c r="BC670" s="182">
        <f>IFERROR(VLOOKUP(Tableau210[[#This Row],[OPERATION]],Tableau4[],2,FALSE),"")</f>
        <v>0</v>
      </c>
      <c r="BD670" s="177"/>
      <c r="BE670" s="182">
        <f>IFERROR(VLOOKUP(Tableau210[[#This Row],[OPERATION]],Tableau4[],3,FALSE),"")</f>
        <v>1</v>
      </c>
      <c r="BF670" s="177"/>
      <c r="BG670" s="117" t="s">
        <v>3424</v>
      </c>
      <c r="BH670" s="177" t="str" cm="1">
        <f t="array" ref="BH6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0" s="117" t="s">
        <v>3424</v>
      </c>
      <c r="BK670" s="117" t="s">
        <v>3424</v>
      </c>
      <c r="BL670" s="167" t="s">
        <v>2380</v>
      </c>
      <c r="BM670" s="167"/>
      <c r="BN670" s="117"/>
      <c r="BO670" s="117"/>
      <c r="BP670" s="117"/>
      <c r="BQ670" s="48"/>
      <c r="BR670" s="119"/>
      <c r="BS670" s="48"/>
      <c r="BT670" s="48"/>
      <c r="BU670" s="48"/>
      <c r="BV670" s="48"/>
      <c r="BW670" s="48"/>
      <c r="BX670" s="48"/>
    </row>
    <row r="671" spans="1:76" ht="15.75" hidden="1" x14ac:dyDescent="0.25">
      <c r="A671" s="48" t="str" cm="1">
        <f t="array" ref="A671">_xlfn.XLOOKUP(Tableau210[[#This Row],[NOM]]&amp;Tableau210[[#This Row],[REPERE BUTA]],[6]!Tableau16[POSTE TECHNIQUE]&amp;[6]!Tableau16[Repere ADM],[6]!Tableau16[NUMERO CLIENT])</f>
        <v>S4-T5389-VMB</v>
      </c>
      <c r="B671" s="48" t="str" cm="1">
        <f t="array" ref="B671">_xlfn.XLOOKUP(Tableau210[[#This Row],[NOM]]&amp;Tableau210[[#This Row],[REPERE BUTA]],[6]!Tableau16[POSTE TECHNIQUE]&amp;[6]!Tableau16[Repere REF],[6]!Tableau16[NUMERO CLIENT])</f>
        <v>S4-T5389-VMB</v>
      </c>
      <c r="C671" s="48" cm="1">
        <f t="array" ref="C671">_xlfn.XLOOKUP(Tableau210[[#This Row],[NOM]]&amp;Tableau210[[#This Row],[Repere Ubleam]],[7]Sheet1!$C$2:$C$2995&amp;[7]Sheet1!$I$2:$I$2995,[7]Sheet1!$A$2:$A$2995)</f>
        <v>1360</v>
      </c>
      <c r="D671" s="48" t="str">
        <f>C671&amp;""</f>
        <v>1360</v>
      </c>
      <c r="E671" s="48" t="s">
        <v>2553</v>
      </c>
      <c r="F671" s="48" t="s">
        <v>2569</v>
      </c>
      <c r="G671" s="176" t="s">
        <v>1983</v>
      </c>
      <c r="H671" s="119" t="s">
        <v>1068</v>
      </c>
      <c r="I671" s="119" t="s">
        <v>91</v>
      </c>
      <c r="J671" s="119" t="s">
        <v>2058</v>
      </c>
      <c r="K671" s="119" t="str">
        <f>_xlfn.XLOOKUP(Tableau210[[#This Row],[NOM]],[8]LUT!$I$5:$I$301,[8]LUT!$N$5:$N$301)</f>
        <v>2 VM</v>
      </c>
      <c r="L671" s="119" t="s">
        <v>83</v>
      </c>
      <c r="M671" s="119" t="s">
        <v>1298</v>
      </c>
      <c r="N671" s="119" t="s">
        <v>1298</v>
      </c>
      <c r="O671" s="119"/>
      <c r="P671" s="119"/>
      <c r="Q671" s="119"/>
      <c r="R671" s="119"/>
      <c r="S671" s="119"/>
      <c r="T671" s="119"/>
      <c r="U671" s="119"/>
      <c r="V671" s="119"/>
      <c r="W671" s="148" t="s">
        <v>2159</v>
      </c>
      <c r="X671" s="207" cm="1">
        <f t="array" ref="X6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7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1" s="148" t="s">
        <v>3424</v>
      </c>
      <c r="AA671" s="207" cm="1">
        <f t="array" ref="AA6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7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1" s="48"/>
      <c r="AD671" s="117" t="s">
        <v>2196</v>
      </c>
      <c r="AE671" s="119"/>
      <c r="AF671" s="181">
        <f>IFERROR(VLOOKUP(Tableau210[[#This Row],[OPERATION]],Tableau4[],5,FALSE),"")</f>
        <v>0</v>
      </c>
      <c r="AG671" s="178" cm="1">
        <f t="array" ref="AG671">IFERROR(
   SUM(
      _xlfn._xlws.FILTER(
         Tableau3[JP],
         (Tableau3[ITEM]=Tableau210[[#This Row],[NOM]])*
         (Tableau3[Rep.]=Tableau210[[#This Row],[REPERE BUTA]])
      )
   ),
0)</f>
        <v>0</v>
      </c>
      <c r="AH671" s="181">
        <f>IFERROR(VLOOKUP(Tableau210[[#This Row],[OPERATION]],Tableau4[],4,FALSE),"")</f>
        <v>0</v>
      </c>
      <c r="AI671" s="178" cm="1">
        <f t="array" ref="AI671">IFERROR(
   SUM(
      _xlfn._xlws.FILTER(
         Tableau3[BP],
         (Tableau3[ITEM]=Tableau210[[#This Row],[NOM]])*
         (Tableau3[Rep.]=Tableau210[[#This Row],[REPERE BUTA]])
      )
   ),
0)</f>
        <v>0</v>
      </c>
      <c r="AJ671" s="181" t="str">
        <f>IF(Tableau210[[#This Row],[NB JP EMIS]]=1,"1 JP","") &amp; IF(Tableau210[[#This Row],[NB BP EMIS]]=1," 1 BP","")</f>
        <v/>
      </c>
      <c r="AK671" s="178" t="str">
        <f>IF(Tableau210[[#This Row],[NB JP BUTA]]=1,"1 JP","") &amp; IF(Tableau210[[#This Row],[Nb BP BUTA]]=1," 1 BP","") &amp; IF(Tableau210[[#This Row],[Nb BP BUTA]]=2," 2 BP","")</f>
        <v/>
      </c>
      <c r="AL671" s="117" t="s">
        <v>103</v>
      </c>
      <c r="AM671" s="117">
        <f>IFERROR(+VLOOKUP(AY671,Tiges!$G$4:$I$569,3,FALSE),"")</f>
        <v>27</v>
      </c>
      <c r="AN671" s="48"/>
      <c r="AO671" s="117" t="s">
        <v>3424</v>
      </c>
      <c r="AP671" s="177" cm="1">
        <f t="array" ref="AP6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71" s="117" t="s">
        <v>3424</v>
      </c>
      <c r="AS671" s="177" t="str" cm="1">
        <f t="array" ref="AS6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671" s="117" t="s">
        <v>3424</v>
      </c>
      <c r="AV671" s="177" t="str" cm="1">
        <f t="array" ref="AV6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71" s="117"/>
      <c r="AY671" s="117" cm="1">
        <f t="array" ref="AY671">IFERROR(_xlfn.XLOOKUP(Tableau210[[#This Row],[DN DONNEES BUTA ]]&amp;Tableau210[[#This Row],[PN DONNEES BUTA]],Tiges!$B$4:$B$79&amp;Tiges!$C$4:$C$79,Tiges!$G$4:$G$79),"")</f>
        <v>16</v>
      </c>
      <c r="AZ671" s="117"/>
      <c r="BA671" s="117" cm="1">
        <f t="array" ref="BA671">IFERROR(_xlfn.XLOOKUP(Tableau210[[#This Row],[DN DONNEES BUTA ]]&amp;Tableau210[[#This Row],[PN DONNEES BUTA]],Tiges!$B$4:$B$79&amp;Tiges!$C$4:$C$79,Tiges!$H$4:$H$79),"")</f>
        <v>90</v>
      </c>
      <c r="BB671" s="117"/>
      <c r="BC671" s="182">
        <f>IFERROR(VLOOKUP(Tableau210[[#This Row],[OPERATION]],Tableau4[],2,FALSE),"")</f>
        <v>0</v>
      </c>
      <c r="BD671" s="177" cm="1">
        <f t="array" ref="BD671">IFERROR(
   SUM(
      _xlfn._xlws.FILTER(
         Tableau3[Nb Platinage Joint],
         (Tableau3[ITEM]=Tableau210[[#This Row],[NOM]])*
         (Tableau3[Rep.]=Tableau210[[#This Row],[REPERE BUTA]])
      )
   ),
0)</f>
        <v>0</v>
      </c>
      <c r="BE671" s="182">
        <f>IFERROR(VLOOKUP(Tableau210[[#This Row],[OPERATION]],Tableau4[],3,FALSE),"")</f>
        <v>1</v>
      </c>
      <c r="BF671" s="177" cm="1">
        <f t="array" ref="BF671">IFERROR(
   SUM(
      _xlfn._xlws.FILTER(
         Tableau3[Joint Définitif Nb],
         (Tableau3[ITEM]=Tableau210[[#This Row],[NOM]])*
         (Tableau3[Rep.]=Tableau210[[#This Row],[REPERE BUTA]])
      )
   ),
0)</f>
        <v>2</v>
      </c>
      <c r="BG671" s="117" t="s">
        <v>3424</v>
      </c>
      <c r="BH671" s="177" t="str" cm="1">
        <f t="array" ref="BH6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1" s="117" t="s">
        <v>3424</v>
      </c>
      <c r="BK671" s="117" t="s">
        <v>3424</v>
      </c>
      <c r="BL671" s="167" t="s">
        <v>2380</v>
      </c>
      <c r="BM671" s="117"/>
      <c r="BN671" s="117"/>
      <c r="BO671" s="117"/>
      <c r="BP671" s="117"/>
      <c r="BQ671" s="48"/>
      <c r="BR671" s="119"/>
      <c r="BS671" s="48"/>
      <c r="BT671" s="48"/>
      <c r="BU671" s="48"/>
      <c r="BV671" s="48"/>
      <c r="BW671" s="48"/>
      <c r="BX671" s="48"/>
    </row>
    <row r="672" spans="1:76" ht="15.75" hidden="1" x14ac:dyDescent="0.25">
      <c r="A672" s="48" t="str" cm="1">
        <f t="array" ref="A672">_xlfn.XLOOKUP(Tableau210[[#This Row],[NOM]]&amp;Tableau210[[#This Row],[REPERE BUTA]],[6]!Tableau16[POSTE TECHNIQUE]&amp;[6]!Tableau16[Repere ADM],[6]!Tableau16[NUMERO CLIENT])</f>
        <v>S4-T5389-VMB</v>
      </c>
      <c r="B672" s="48" t="str" cm="1">
        <f t="array" ref="B672">_xlfn.XLOOKUP(Tableau210[[#This Row],[NOM]]&amp;Tableau210[[#This Row],[REPERE BUTA]],[6]!Tableau16[POSTE TECHNIQUE]&amp;[6]!Tableau16[Repere REF],[6]!Tableau16[NUMERO CLIENT])</f>
        <v>S4-T5389-VMB</v>
      </c>
      <c r="C672" s="48" cm="1">
        <f t="array" ref="C672">_xlfn.XLOOKUP(Tableau210[[#This Row],[NOM]]&amp;Tableau210[[#This Row],[Repere Ubleam]],[7]Sheet1!$C$2:$C$2995&amp;[7]Sheet1!$I$2:$I$2995,[7]Sheet1!$A$2:$A$2995)</f>
        <v>1361</v>
      </c>
      <c r="D672" s="48" t="str">
        <f>C672&amp;""</f>
        <v>1361</v>
      </c>
      <c r="E672" s="48" t="s">
        <v>2553</v>
      </c>
      <c r="F672" s="48" t="s">
        <v>2569</v>
      </c>
      <c r="G672" s="176" t="s">
        <v>1983</v>
      </c>
      <c r="H672" s="119" t="s">
        <v>1068</v>
      </c>
      <c r="I672" s="119" t="s">
        <v>91</v>
      </c>
      <c r="J672" s="119" t="s">
        <v>2058</v>
      </c>
      <c r="K672" s="119" t="str">
        <f>_xlfn.XLOOKUP(Tableau210[[#This Row],[NOM]],[8]LUT!$I$5:$I$301,[8]LUT!$N$5:$N$301)</f>
        <v>2 VM</v>
      </c>
      <c r="L672" s="119" t="s">
        <v>83</v>
      </c>
      <c r="M672" s="119" t="s">
        <v>1230</v>
      </c>
      <c r="N672" s="119" t="s">
        <v>1230</v>
      </c>
      <c r="O672" s="119"/>
      <c r="P672" s="119"/>
      <c r="Q672" s="119"/>
      <c r="R672" s="119"/>
      <c r="S672" s="119"/>
      <c r="T672" s="119"/>
      <c r="U672" s="119"/>
      <c r="V672" s="119"/>
      <c r="W672" s="148" t="s">
        <v>2159</v>
      </c>
      <c r="X672" s="207" cm="1">
        <f t="array" ref="X6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7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2" s="148" t="s">
        <v>3424</v>
      </c>
      <c r="AA672" s="207" cm="1">
        <f t="array" ref="AA6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7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2" s="48"/>
      <c r="AD672" s="117" t="s">
        <v>2196</v>
      </c>
      <c r="AE672" s="119"/>
      <c r="AF672" s="181">
        <f>IFERROR(VLOOKUP(Tableau210[[#This Row],[OPERATION]],Tableau4[],5,FALSE),"")</f>
        <v>0</v>
      </c>
      <c r="AG672" s="178"/>
      <c r="AH672" s="181">
        <f>IFERROR(VLOOKUP(Tableau210[[#This Row],[OPERATION]],Tableau4[],4,FALSE),"")</f>
        <v>0</v>
      </c>
      <c r="AI672" s="178"/>
      <c r="AJ672" s="181" t="str">
        <f>IF(Tableau210[[#This Row],[NB JP EMIS]]=1,"1 JP","") &amp; IF(Tableau210[[#This Row],[NB BP EMIS]]=1," 1 BP","")</f>
        <v/>
      </c>
      <c r="AK672" s="178"/>
      <c r="AL672" s="117" t="s">
        <v>103</v>
      </c>
      <c r="AM672" s="117">
        <f>IFERROR(+VLOOKUP(AY672,Tiges!$G$4:$I$569,3,FALSE),"")</f>
        <v>27</v>
      </c>
      <c r="AN672" s="48"/>
      <c r="AO672" s="117" t="s">
        <v>3424</v>
      </c>
      <c r="AP672" s="177" cm="1">
        <f t="array" ref="AP6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72" s="117" t="s">
        <v>3424</v>
      </c>
      <c r="AS672" s="177" t="str" cm="1">
        <f t="array" ref="AS6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672" s="117" t="s">
        <v>3424</v>
      </c>
      <c r="AV672" s="177" t="str" cm="1">
        <f t="array" ref="AV6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72" s="117"/>
      <c r="AY672" s="117" cm="1">
        <f t="array" ref="AY672">IFERROR(_xlfn.XLOOKUP(Tableau210[[#This Row],[DN DONNEES BUTA ]]&amp;Tableau210[[#This Row],[PN DONNEES BUTA]],Tiges!$B$4:$B$79&amp;Tiges!$C$4:$C$79,Tiges!$G$4:$G$79),"")</f>
        <v>16</v>
      </c>
      <c r="AZ672" s="117"/>
      <c r="BA672" s="117" cm="1">
        <f t="array" ref="BA672">IFERROR(_xlfn.XLOOKUP(Tableau210[[#This Row],[DN DONNEES BUTA ]]&amp;Tableau210[[#This Row],[PN DONNEES BUTA]],Tiges!$B$4:$B$79&amp;Tiges!$C$4:$C$79,Tiges!$H$4:$H$79),"")</f>
        <v>90</v>
      </c>
      <c r="BB672" s="117"/>
      <c r="BC672" s="182">
        <f>IFERROR(VLOOKUP(Tableau210[[#This Row],[OPERATION]],Tableau4[],2,FALSE),"")</f>
        <v>0</v>
      </c>
      <c r="BD672" s="177"/>
      <c r="BE672" s="182">
        <f>IFERROR(VLOOKUP(Tableau210[[#This Row],[OPERATION]],Tableau4[],3,FALSE),"")</f>
        <v>1</v>
      </c>
      <c r="BF672" s="177"/>
      <c r="BG672" s="117" t="s">
        <v>3424</v>
      </c>
      <c r="BH672" s="177" t="str" cm="1">
        <f t="array" ref="BH6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2" s="117" t="s">
        <v>3424</v>
      </c>
      <c r="BK672" s="117" t="s">
        <v>3424</v>
      </c>
      <c r="BL672" s="167" t="s">
        <v>2380</v>
      </c>
      <c r="BM672" s="117"/>
      <c r="BN672" s="117"/>
      <c r="BO672" s="117"/>
      <c r="BP672" s="117"/>
      <c r="BQ672" s="48"/>
      <c r="BR672" s="119"/>
      <c r="BS672" s="48"/>
      <c r="BT672" s="48"/>
      <c r="BU672" s="48"/>
      <c r="BV672" s="48"/>
      <c r="BW672" s="48"/>
      <c r="BX672" s="48"/>
    </row>
    <row r="673" spans="1:76" ht="15.75" hidden="1" x14ac:dyDescent="0.25">
      <c r="A673" s="48" t="str" cm="1">
        <f t="array" ref="A673">_xlfn.XLOOKUP(Tableau210[[#This Row],[NOM]]&amp;Tableau210[[#This Row],[REPERE BUTA]],[6]!Tableau16[POSTE TECHNIQUE]&amp;[6]!Tableau16[Repere ADM],[6]!Tableau16[NUMERO CLIENT])</f>
        <v>S4-TTU158</v>
      </c>
      <c r="B673" s="48" t="str" cm="1">
        <f t="array" ref="B673">_xlfn.XLOOKUP(Tableau210[[#This Row],[NOM]]&amp;Tableau210[[#This Row],[REPERE BUTA]],[6]!Tableau16[POSTE TECHNIQUE]&amp;[6]!Tableau16[Repere REF],[6]!Tableau16[NUMERO CLIENT])</f>
        <v>S4-TTU158</v>
      </c>
      <c r="C673" s="48" cm="1">
        <f t="array" ref="C673">_xlfn.XLOOKUP(Tableau210[[#This Row],[NOM]]&amp;Tableau210[[#This Row],[Repere Ubleam]],[7]Sheet1!$C$2:$C$2995&amp;[7]Sheet1!$I$2:$I$2995,[7]Sheet1!$A$2:$A$2995)</f>
        <v>1362</v>
      </c>
      <c r="D673" s="48" t="str">
        <f>C673&amp;""</f>
        <v>1362</v>
      </c>
      <c r="E673" s="48" t="s">
        <v>2553</v>
      </c>
      <c r="F673" s="48" t="s">
        <v>1034</v>
      </c>
      <c r="G673" s="176" t="s">
        <v>1984</v>
      </c>
      <c r="H673" s="119" t="s">
        <v>1068</v>
      </c>
      <c r="I673" s="119" t="s">
        <v>1069</v>
      </c>
      <c r="J673" s="119" t="s">
        <v>1069</v>
      </c>
      <c r="K673" s="415" t="str">
        <f>_xlfn.XLOOKUP(Tableau210[[#This Row],[NOM]],[8]LUT!$I$5:$I$301,[8]LUT!$N$5:$N$301)</f>
        <v>Tuyauterie + VM</v>
      </c>
      <c r="L673" s="119" t="s">
        <v>73</v>
      </c>
      <c r="M673" s="119" t="s">
        <v>1368</v>
      </c>
      <c r="N673" s="119" t="s">
        <v>1368</v>
      </c>
      <c r="O673" s="119"/>
      <c r="P673" s="119"/>
      <c r="Q673" s="119"/>
      <c r="R673" s="119"/>
      <c r="S673" s="119"/>
      <c r="T673" s="119"/>
      <c r="U673" s="119"/>
      <c r="V673" s="119"/>
      <c r="W673" s="148">
        <v>150</v>
      </c>
      <c r="X673" s="207" cm="1">
        <f t="array" ref="X6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67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3" s="148" t="s">
        <v>3424</v>
      </c>
      <c r="AA673" s="207" cm="1">
        <f t="array" ref="AA6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7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3" s="48"/>
      <c r="AD673" s="117" t="s">
        <v>2196</v>
      </c>
      <c r="AE673" s="119"/>
      <c r="AF673" s="181">
        <f>IFERROR(VLOOKUP(Tableau210[[#This Row],[OPERATION]],Tableau4[],5,FALSE),"")</f>
        <v>0</v>
      </c>
      <c r="AG673" s="178" cm="1">
        <f t="array" ref="AG673">IFERROR(
   SUM(
      _xlfn._xlws.FILTER(
         Tableau3[JP],
         (Tableau3[ITEM]=Tableau210[[#This Row],[NOM]])*
         (Tableau3[Rep.]=Tableau210[[#This Row],[REPERE BUTA]])
      )
   ),
0)</f>
        <v>0</v>
      </c>
      <c r="AH673" s="181">
        <f>IFERROR(VLOOKUP(Tableau210[[#This Row],[OPERATION]],Tableau4[],4,FALSE),"")</f>
        <v>0</v>
      </c>
      <c r="AI673" s="178" cm="1">
        <f t="array" ref="AI673">IFERROR(
   SUM(
      _xlfn._xlws.FILTER(
         Tableau3[BP],
         (Tableau3[ITEM]=Tableau210[[#This Row],[NOM]])*
         (Tableau3[Rep.]=Tableau210[[#This Row],[REPERE BUTA]])
      )
   ),
0)</f>
        <v>0</v>
      </c>
      <c r="AJ673" s="181" t="str">
        <f>IF(Tableau210[[#This Row],[NB JP EMIS]]=1,"1 JP","") &amp; IF(Tableau210[[#This Row],[NB BP EMIS]]=1," 1 BP","")</f>
        <v/>
      </c>
      <c r="AK673" s="178" t="str">
        <f>IF(Tableau210[[#This Row],[NB JP BUTA]]=1,"1 JP","") &amp; IF(Tableau210[[#This Row],[Nb BP BUTA]]=1," 1 BP","") &amp; IF(Tableau210[[#This Row],[Nb BP BUTA]]=2," 2 BP","")</f>
        <v/>
      </c>
      <c r="AL673" s="117" t="s">
        <v>103</v>
      </c>
      <c r="AM673" s="117">
        <f>IFERROR(+VLOOKUP(AY673,Tiges!$G$4:$I$569,3,FALSE),"")</f>
        <v>36</v>
      </c>
      <c r="AN673" s="48"/>
      <c r="AO673" s="117">
        <v>8</v>
      </c>
      <c r="AP673" s="177" cm="1">
        <f t="array" ref="AP6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73" s="244" t="s">
        <v>2283</v>
      </c>
      <c r="AS673" s="177" t="str" cm="1">
        <f t="array" ref="AS6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6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673" s="117" t="s">
        <v>3424</v>
      </c>
      <c r="AV673" s="177" t="str" cm="1">
        <f t="array" ref="AV6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73" s="117"/>
      <c r="AY673" s="117" cm="1">
        <f t="array" ref="AY673">IFERROR(_xlfn.XLOOKUP(Tableau210[[#This Row],[DN DONNEES BUTA ]]&amp;Tableau210[[#This Row],[PN DONNEES BUTA]],Tiges!$B$4:$B$79&amp;Tiges!$C$4:$C$79,Tiges!$G$4:$G$79),"")</f>
        <v>22</v>
      </c>
      <c r="AZ673" s="117"/>
      <c r="BA673" s="117" cm="1">
        <f t="array" ref="BA673">IFERROR(_xlfn.XLOOKUP(Tableau210[[#This Row],[DN DONNEES BUTA ]]&amp;Tableau210[[#This Row],[PN DONNEES BUTA]],Tiges!$B$4:$B$79&amp;Tiges!$C$4:$C$79,Tiges!$H$4:$H$79),"")</f>
        <v>130</v>
      </c>
      <c r="BB673" s="117"/>
      <c r="BC673" s="182">
        <f>IFERROR(VLOOKUP(Tableau210[[#This Row],[OPERATION]],Tableau4[],2,FALSE),"")</f>
        <v>0</v>
      </c>
      <c r="BD673" s="177" cm="1">
        <f t="array" ref="BD673">IFERROR(
   SUM(
      _xlfn._xlws.FILTER(
         Tableau3[Nb Platinage Joint],
         (Tableau3[ITEM]=Tableau210[[#This Row],[NOM]])*
         (Tableau3[Rep.]=Tableau210[[#This Row],[REPERE BUTA]])
      )
   ),
0)</f>
        <v>0</v>
      </c>
      <c r="BE673" s="182">
        <f>IFERROR(VLOOKUP(Tableau210[[#This Row],[OPERATION]],Tableau4[],3,FALSE),"")</f>
        <v>1</v>
      </c>
      <c r="BF673" s="177" cm="1">
        <f t="array" ref="BF673">IFERROR(
   SUM(
      _xlfn._xlws.FILTER(
         Tableau3[Joint Définitif Nb],
         (Tableau3[ITEM]=Tableau210[[#This Row],[NOM]])*
         (Tableau3[Rep.]=Tableau210[[#This Row],[REPERE BUTA]])
      )
   ),
0)</f>
        <v>2</v>
      </c>
      <c r="BG673" s="117" t="s">
        <v>3424</v>
      </c>
      <c r="BH673" s="177" t="str" cm="1">
        <f t="array" ref="BH6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3" s="117" t="s">
        <v>3424</v>
      </c>
      <c r="BK673" s="117" t="s">
        <v>3424</v>
      </c>
      <c r="BL673" s="167" t="s">
        <v>2380</v>
      </c>
      <c r="BM673" s="117"/>
      <c r="BN673" s="117"/>
      <c r="BO673" s="117"/>
      <c r="BP673" s="117"/>
      <c r="BQ673" s="48"/>
      <c r="BR673" s="119"/>
      <c r="BS673" s="48"/>
      <c r="BT673" s="48"/>
      <c r="BU673" s="48"/>
      <c r="BV673" s="48"/>
      <c r="BW673" s="48"/>
      <c r="BX673" s="48"/>
    </row>
    <row r="674" spans="1:76" ht="15.75" hidden="1" x14ac:dyDescent="0.25">
      <c r="A674" s="48" t="str" cm="1">
        <f t="array" ref="A674">_xlfn.XLOOKUP(Tableau210[[#This Row],[NOM]]&amp;Tableau210[[#This Row],[REPERE BUTA]],[6]!Tableau16[POSTE TECHNIQUE]&amp;[6]!Tableau16[Repere ADM],[6]!Tableau16[NUMERO CLIENT])</f>
        <v>S4-TTU158</v>
      </c>
      <c r="B674" s="48" t="str" cm="1">
        <f t="array" ref="B674">_xlfn.XLOOKUP(Tableau210[[#This Row],[NOM]]&amp;Tableau210[[#This Row],[REPERE BUTA]],[6]!Tableau16[POSTE TECHNIQUE]&amp;[6]!Tableau16[Repere REF],[6]!Tableau16[NUMERO CLIENT])</f>
        <v>S4-TTU158</v>
      </c>
      <c r="C674" s="48" cm="1">
        <f t="array" ref="C674">_xlfn.XLOOKUP(Tableau210[[#This Row],[NOM]]&amp;Tableau210[[#This Row],[Repere Ubleam]],[7]Sheet1!$C$2:$C$2995&amp;[7]Sheet1!$I$2:$I$2995,[7]Sheet1!$A$2:$A$2995)</f>
        <v>1363</v>
      </c>
      <c r="D674" s="48" t="str">
        <f>C674&amp;""</f>
        <v>1363</v>
      </c>
      <c r="E674" s="48" t="s">
        <v>2553</v>
      </c>
      <c r="F674" s="48" t="s">
        <v>1034</v>
      </c>
      <c r="G674" s="176" t="s">
        <v>1984</v>
      </c>
      <c r="H674" s="119" t="s">
        <v>1068</v>
      </c>
      <c r="I674" s="119" t="s">
        <v>1069</v>
      </c>
      <c r="J674" s="119" t="s">
        <v>1069</v>
      </c>
      <c r="K674" s="415" t="str">
        <f>_xlfn.XLOOKUP(Tableau210[[#This Row],[NOM]],[8]LUT!$I$5:$I$301,[8]LUT!$N$5:$N$301)</f>
        <v>Tuyauterie + VM</v>
      </c>
      <c r="L674" s="119" t="s">
        <v>73</v>
      </c>
      <c r="M674" s="119" t="s">
        <v>1246</v>
      </c>
      <c r="N674" s="119" t="s">
        <v>1246</v>
      </c>
      <c r="O674" s="119"/>
      <c r="P674" s="119"/>
      <c r="Q674" s="119"/>
      <c r="R674" s="119"/>
      <c r="S674" s="119"/>
      <c r="T674" s="119"/>
      <c r="U674" s="119"/>
      <c r="V674" s="119"/>
      <c r="W674" s="148">
        <v>150</v>
      </c>
      <c r="X674" s="207" cm="1">
        <f t="array" ref="X6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67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4" s="148" t="s">
        <v>3424</v>
      </c>
      <c r="AA674" s="207" cm="1">
        <f t="array" ref="AA6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7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4" s="48"/>
      <c r="AD674" s="117" t="s">
        <v>2196</v>
      </c>
      <c r="AE674" s="119"/>
      <c r="AF674" s="181">
        <f>IFERROR(VLOOKUP(Tableau210[[#This Row],[OPERATION]],Tableau4[],5,FALSE),"")</f>
        <v>0</v>
      </c>
      <c r="AG674" s="178"/>
      <c r="AH674" s="181">
        <f>IFERROR(VLOOKUP(Tableau210[[#This Row],[OPERATION]],Tableau4[],4,FALSE),"")</f>
        <v>0</v>
      </c>
      <c r="AI674" s="178"/>
      <c r="AJ674" s="181" t="str">
        <f>IF(Tableau210[[#This Row],[NB JP EMIS]]=1,"1 JP","") &amp; IF(Tableau210[[#This Row],[NB BP EMIS]]=1," 1 BP","")</f>
        <v/>
      </c>
      <c r="AK674" s="178"/>
      <c r="AL674" s="117" t="s">
        <v>103</v>
      </c>
      <c r="AM674" s="117">
        <f>IFERROR(+VLOOKUP(AY674,Tiges!$G$4:$I$569,3,FALSE),"")</f>
        <v>36</v>
      </c>
      <c r="AN674" s="48"/>
      <c r="AO674" s="117">
        <v>8</v>
      </c>
      <c r="AP674" s="177" cm="1">
        <f t="array" ref="AP6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74" s="244" t="s">
        <v>2283</v>
      </c>
      <c r="AS674" s="177" t="str" cm="1">
        <f t="array" ref="AS6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6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674" s="117" t="s">
        <v>3424</v>
      </c>
      <c r="AV674" s="177" t="str" cm="1">
        <f t="array" ref="AV6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74" s="117"/>
      <c r="AY674" s="117" cm="1">
        <f t="array" ref="AY674">IFERROR(_xlfn.XLOOKUP(Tableau210[[#This Row],[DN DONNEES BUTA ]]&amp;Tableau210[[#This Row],[PN DONNEES BUTA]],Tiges!$B$4:$B$79&amp;Tiges!$C$4:$C$79,Tiges!$G$4:$G$79),"")</f>
        <v>22</v>
      </c>
      <c r="AZ674" s="117"/>
      <c r="BA674" s="117" cm="1">
        <f t="array" ref="BA674">IFERROR(_xlfn.XLOOKUP(Tableau210[[#This Row],[DN DONNEES BUTA ]]&amp;Tableau210[[#This Row],[PN DONNEES BUTA]],Tiges!$B$4:$B$79&amp;Tiges!$C$4:$C$79,Tiges!$H$4:$H$79),"")</f>
        <v>130</v>
      </c>
      <c r="BB674" s="117"/>
      <c r="BC674" s="182">
        <f>IFERROR(VLOOKUP(Tableau210[[#This Row],[OPERATION]],Tableau4[],2,FALSE),"")</f>
        <v>0</v>
      </c>
      <c r="BD674" s="177"/>
      <c r="BE674" s="182">
        <f>IFERROR(VLOOKUP(Tableau210[[#This Row],[OPERATION]],Tableau4[],3,FALSE),"")</f>
        <v>1</v>
      </c>
      <c r="BF674" s="177"/>
      <c r="BG674" s="117" t="s">
        <v>3424</v>
      </c>
      <c r="BH674" s="177" t="str" cm="1">
        <f t="array" ref="BH6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4" s="117" t="s">
        <v>3424</v>
      </c>
      <c r="BK674" s="117" t="s">
        <v>3424</v>
      </c>
      <c r="BL674" s="167" t="s">
        <v>2380</v>
      </c>
      <c r="BM674" s="117"/>
      <c r="BN674" s="117"/>
      <c r="BO674" s="117"/>
      <c r="BP674" s="117"/>
      <c r="BQ674" s="48"/>
      <c r="BR674" s="119"/>
      <c r="BS674" s="48"/>
      <c r="BT674" s="48"/>
      <c r="BU674" s="48"/>
      <c r="BV674" s="48"/>
      <c r="BW674" s="48"/>
      <c r="BX674" s="48"/>
    </row>
    <row r="675" spans="1:76" ht="15.75" hidden="1" x14ac:dyDescent="0.25">
      <c r="A675" s="48" t="str" cm="1">
        <f t="array" ref="A675">_xlfn.XLOOKUP(Tableau210[[#This Row],[NOM]]&amp;Tableau210[[#This Row],[REPERE BUTA]],[6]!Tableau16[POSTE TECHNIQUE]&amp;[6]!Tableau16[Repere ADM],[6]!Tableau16[NUMERO CLIENT])</f>
        <v>S5-T1016-PSVBT1016</v>
      </c>
      <c r="B675" s="48" t="str" cm="1">
        <f t="array" ref="B675">_xlfn.XLOOKUP(Tableau210[[#This Row],[NOM]]&amp;Tableau210[[#This Row],[REPERE BUTA]],[6]!Tableau16[POSTE TECHNIQUE]&amp;[6]!Tableau16[Repere REF],[6]!Tableau16[NUMERO CLIENT])</f>
        <v>S5-T1016-PSVBT1016</v>
      </c>
      <c r="C675" s="48" cm="1">
        <f t="array" ref="C675">_xlfn.XLOOKUP(Tableau210[[#This Row],[NOM]]&amp;Tableau210[[#This Row],[Repere Ubleam]],[7]Sheet1!$C$2:$C$2995&amp;[7]Sheet1!$I$2:$I$2995,[7]Sheet1!$A$2:$A$2995)</f>
        <v>1365</v>
      </c>
      <c r="D675" s="48" t="str">
        <f>C675&amp;""</f>
        <v>1365</v>
      </c>
      <c r="E675" s="48" t="s">
        <v>2577</v>
      </c>
      <c r="F675" s="48" t="s">
        <v>3480</v>
      </c>
      <c r="G675" s="176" t="s">
        <v>1986</v>
      </c>
      <c r="H675" s="119" t="s">
        <v>1068</v>
      </c>
      <c r="I675" s="119" t="s">
        <v>80</v>
      </c>
      <c r="J675" s="119" t="s">
        <v>1076</v>
      </c>
      <c r="K675" s="119" t="str">
        <f>_xlfn.XLOOKUP(Tableau210[[#This Row],[NOM]],[8]LUT!$I$5:$I$301,[8]LUT!$N$5:$N$301)</f>
        <v>Tank</v>
      </c>
      <c r="L675" s="119">
        <v>4</v>
      </c>
      <c r="M675" s="119"/>
      <c r="N675" s="119">
        <v>4</v>
      </c>
      <c r="O675" s="119"/>
      <c r="P675" s="119"/>
      <c r="Q675" s="119"/>
      <c r="R675" s="119"/>
      <c r="S675" s="119"/>
      <c r="T675" s="119"/>
      <c r="U675" s="119"/>
      <c r="V675" s="119"/>
      <c r="W675" s="148" t="s">
        <v>2159</v>
      </c>
      <c r="X675" s="207" cm="1">
        <f t="array" ref="X6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7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5" s="148" t="s">
        <v>3424</v>
      </c>
      <c r="AA675" s="207" cm="1">
        <f t="array" ref="AA6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7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5" s="48"/>
      <c r="AD675" s="117" t="s">
        <v>2196</v>
      </c>
      <c r="AE675" s="119"/>
      <c r="AF675" s="181">
        <f>IFERROR(VLOOKUP(Tableau210[[#This Row],[OPERATION]],Tableau4[],5,FALSE),"")</f>
        <v>0</v>
      </c>
      <c r="AG675" s="178"/>
      <c r="AH675" s="181">
        <f>IFERROR(VLOOKUP(Tableau210[[#This Row],[OPERATION]],Tableau4[],4,FALSE),"")</f>
        <v>0</v>
      </c>
      <c r="AI675" s="178"/>
      <c r="AJ675" s="181" t="str">
        <f>IF(Tableau210[[#This Row],[NB JP EMIS]]=1,"1 JP","") &amp; IF(Tableau210[[#This Row],[NB BP EMIS]]=1," 1 BP","")</f>
        <v/>
      </c>
      <c r="AK675" s="178"/>
      <c r="AL675" s="117" t="s">
        <v>2527</v>
      </c>
      <c r="AM675" s="117">
        <f>IFERROR(+VLOOKUP(AY675,Tiges!$G$4:$I$569,3,FALSE),"")</f>
        <v>32</v>
      </c>
      <c r="AN675" s="48"/>
      <c r="AO675" s="117" t="s">
        <v>3424</v>
      </c>
      <c r="AP675" s="177" cm="1">
        <f t="array" ref="AP6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75" s="117" t="s">
        <v>3424</v>
      </c>
      <c r="AS675" s="177" t="str" cm="1">
        <f t="array" ref="AS6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675" s="117" t="s">
        <v>3424</v>
      </c>
      <c r="AV675" s="177" t="str" cm="1">
        <f t="array" ref="AV6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75" s="117"/>
      <c r="AY675" s="117" cm="1">
        <f t="array" ref="AY675">IFERROR(_xlfn.XLOOKUP(Tableau210[[#This Row],[DN DONNEES BUTA ]]&amp;Tableau210[[#This Row],[PN DONNEES BUTA]],Tiges!$B$4:$B$79&amp;Tiges!$C$4:$C$79,Tiges!$G$4:$G$79),"")</f>
        <v>20</v>
      </c>
      <c r="AZ675" s="117"/>
      <c r="BA675" s="117" cm="1">
        <f t="array" ref="BA675">IFERROR(_xlfn.XLOOKUP(Tableau210[[#This Row],[DN DONNEES BUTA ]]&amp;Tableau210[[#This Row],[PN DONNEES BUTA]],Tiges!$B$4:$B$79&amp;Tiges!$C$4:$C$79,Tiges!$H$4:$H$79),"")</f>
        <v>110</v>
      </c>
      <c r="BB675" s="117"/>
      <c r="BC675" s="182">
        <f>IFERROR(VLOOKUP(Tableau210[[#This Row],[OPERATION]],Tableau4[],2,FALSE),"")</f>
        <v>0</v>
      </c>
      <c r="BD675" s="177" cm="1">
        <f t="array" ref="BD675">IFERROR(
   SUM(
      _xlfn._xlws.FILTER(
         Tableau3[Nb Platinage Joint],
         (Tableau3[ITEM]=Tableau210[[#This Row],[NOM]])*
         (Tableau3[Rep.]=Tableau210[[#This Row],[REPERE BUTA]])
      )
   ),
0)</f>
        <v>0</v>
      </c>
      <c r="BE675" s="182">
        <f>IFERROR(VLOOKUP(Tableau210[[#This Row],[OPERATION]],Tableau4[],3,FALSE),"")</f>
        <v>1</v>
      </c>
      <c r="BF675" s="177" cm="1">
        <f t="array" ref="BF675">IFERROR(
   SUM(
      _xlfn._xlws.FILTER(
         Tableau3[Joint Définitif Nb],
         (Tableau3[ITEM]=Tableau210[[#This Row],[NOM]])*
         (Tableau3[Rep.]=Tableau210[[#This Row],[REPERE BUTA]])
      )
   ),
0)</f>
        <v>1</v>
      </c>
      <c r="BG675" s="117" t="s">
        <v>3424</v>
      </c>
      <c r="BH675" s="177" t="str" cm="1">
        <f t="array" ref="BH6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5" s="117" t="s">
        <v>3424</v>
      </c>
      <c r="BK675" s="117" t="s">
        <v>3424</v>
      </c>
      <c r="BL675" s="167" t="s">
        <v>2380</v>
      </c>
      <c r="BM675" s="117"/>
      <c r="BN675" s="117"/>
      <c r="BO675" s="117"/>
      <c r="BP675" s="117"/>
      <c r="BQ675" s="48"/>
      <c r="BR675" s="119"/>
      <c r="BS675" s="48"/>
      <c r="BT675" s="48"/>
      <c r="BU675" s="48"/>
      <c r="BV675" s="48"/>
      <c r="BW675" s="48"/>
      <c r="BX675" s="48"/>
    </row>
    <row r="676" spans="1:76" ht="15.75" hidden="1" x14ac:dyDescent="0.25">
      <c r="A676" s="48" t="str" cm="1">
        <f t="array" ref="A676">_xlfn.XLOOKUP(Tableau210[[#This Row],[NOM]]&amp;Tableau210[[#This Row],[REPERE BUTA]],[6]!Tableau16[POSTE TECHNIQUE]&amp;[6]!Tableau16[Repere ADM],[6]!Tableau16[NUMERO CLIENT])</f>
        <v>S5-T1016-EVT1016</v>
      </c>
      <c r="B676" s="48" t="str" cm="1">
        <f t="array" ref="B676">_xlfn.XLOOKUP(Tableau210[[#This Row],[NOM]]&amp;Tableau210[[#This Row],[REPERE BUTA]],[6]!Tableau16[POSTE TECHNIQUE]&amp;[6]!Tableau16[Repere REF],[6]!Tableau16[NUMERO CLIENT])</f>
        <v>S5-T1016-EVT1016</v>
      </c>
      <c r="C676" s="48" cm="1">
        <f t="array" ref="C676">_xlfn.XLOOKUP(Tableau210[[#This Row],[NOM]]&amp;Tableau210[[#This Row],[Repere Ubleam]],[7]Sheet1!$C$2:$C$2995&amp;[7]Sheet1!$I$2:$I$2995,[7]Sheet1!$A$2:$A$2995)</f>
        <v>1366</v>
      </c>
      <c r="D676" s="48" t="str">
        <f>C676&amp;""</f>
        <v>1366</v>
      </c>
      <c r="E676" s="48" t="s">
        <v>2577</v>
      </c>
      <c r="F676" s="48" t="s">
        <v>3481</v>
      </c>
      <c r="G676" s="176" t="s">
        <v>1986</v>
      </c>
      <c r="H676" s="119" t="s">
        <v>1068</v>
      </c>
      <c r="I676" s="119" t="s">
        <v>80</v>
      </c>
      <c r="J676" s="119" t="s">
        <v>1076</v>
      </c>
      <c r="K676" s="119" t="str">
        <f>_xlfn.XLOOKUP(Tableau210[[#This Row],[NOM]],[8]LUT!$I$5:$I$301,[8]LUT!$N$5:$N$301)</f>
        <v>Tank</v>
      </c>
      <c r="L676" s="119">
        <v>6</v>
      </c>
      <c r="M676" s="119"/>
      <c r="N676" s="119">
        <v>6</v>
      </c>
      <c r="O676" s="119"/>
      <c r="P676" s="119"/>
      <c r="Q676" s="119"/>
      <c r="R676" s="119"/>
      <c r="S676" s="119"/>
      <c r="T676" s="119"/>
      <c r="U676" s="119"/>
      <c r="V676" s="119"/>
      <c r="W676" s="148">
        <v>600</v>
      </c>
      <c r="X676" s="207" cm="1">
        <f t="array" ref="X6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67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76" s="148">
        <v>20</v>
      </c>
      <c r="AA676" s="207" cm="1">
        <f t="array" ref="AA6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7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76" s="48"/>
      <c r="AD676" s="117" t="s">
        <v>2196</v>
      </c>
      <c r="AE676" s="119"/>
      <c r="AF676" s="181">
        <f>IFERROR(VLOOKUP(Tableau210[[#This Row],[OPERATION]],Tableau4[],5,FALSE),"")</f>
        <v>0</v>
      </c>
      <c r="AG676" s="178" cm="1">
        <f t="array" ref="AG676">IFERROR(
   SUM(
      _xlfn._xlws.FILTER(
         Tableau3[JP],
         (Tableau3[ITEM]=Tableau210[[#This Row],[NOM]])*
         (Tableau3[Rep.]=Tableau210[[#This Row],[REPERE BUTA]])
      )
   ),
0)</f>
        <v>0</v>
      </c>
      <c r="AH676" s="181">
        <f>IFERROR(VLOOKUP(Tableau210[[#This Row],[OPERATION]],Tableau4[],4,FALSE),"")</f>
        <v>0</v>
      </c>
      <c r="AI676" s="178" cm="1">
        <f t="array" ref="AI676">IFERROR(
   SUM(
      _xlfn._xlws.FILTER(
         Tableau3[BP],
         (Tableau3[ITEM]=Tableau210[[#This Row],[NOM]])*
         (Tableau3[Rep.]=Tableau210[[#This Row],[REPERE BUTA]])
      )
   ),
0)</f>
        <v>0</v>
      </c>
      <c r="AJ676" s="181" t="s">
        <v>2258</v>
      </c>
      <c r="AK676" s="178" t="str">
        <f>IF(Tableau210[[#This Row],[NB JP BUTA]]=1,"1 JP","") &amp; IF(Tableau210[[#This Row],[Nb BP BUTA]]=1," 1 BP","") &amp; IF(Tableau210[[#This Row],[Nb BP BUTA]]=2," 2 BP","")</f>
        <v/>
      </c>
      <c r="AL676" s="117" t="s">
        <v>2527</v>
      </c>
      <c r="AM676" s="117">
        <f>IFERROR(+VLOOKUP(AY676,Tiges!$G$4:$I$569,3,FALSE),"")</f>
        <v>51</v>
      </c>
      <c r="AN676" s="48"/>
      <c r="AO676" s="117">
        <v>20</v>
      </c>
      <c r="AP676" s="177" cm="1">
        <f t="array" ref="AP6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6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676" s="117" t="s">
        <v>2396</v>
      </c>
      <c r="AS676" s="177" t="str" cm="1">
        <f t="array" ref="AS6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6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676" s="117" t="s">
        <v>1123</v>
      </c>
      <c r="AV676" s="177" t="str" cm="1">
        <f t="array" ref="AV6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76" s="117"/>
      <c r="AY676" s="117" cm="1">
        <f t="array" ref="AY676">IFERROR(_xlfn.XLOOKUP(Tableau210[[#This Row],[DN DONNEES BUTA ]]&amp;Tableau210[[#This Row],[PN DONNEES BUTA]],Tiges!$B$4:$B$79&amp;Tiges!$C$4:$C$79,Tiges!$G$4:$G$79),"")</f>
        <v>33</v>
      </c>
      <c r="AZ676" s="117"/>
      <c r="BA676" s="117" cm="1">
        <f t="array" ref="BA676">IFERROR(_xlfn.XLOOKUP(Tableau210[[#This Row],[DN DONNEES BUTA ]]&amp;Tableau210[[#This Row],[PN DONNEES BUTA]],Tiges!$B$4:$B$79&amp;Tiges!$C$4:$C$79,Tiges!$H$4:$H$79),"")</f>
        <v>190</v>
      </c>
      <c r="BB676" s="117"/>
      <c r="BC676" s="182">
        <f>IFERROR(VLOOKUP(Tableau210[[#This Row],[OPERATION]],Tableau4[],2,FALSE),"")</f>
        <v>0</v>
      </c>
      <c r="BD676" s="177" cm="1">
        <f t="array" ref="BD676">IFERROR(
   SUM(
      _xlfn._xlws.FILTER(
         Tableau3[Nb Platinage Joint],
         (Tableau3[ITEM]=Tableau210[[#This Row],[NOM]])*
         (Tableau3[Rep.]=Tableau210[[#This Row],[REPERE BUTA]])
      )
   ),
0)</f>
        <v>0</v>
      </c>
      <c r="BE676" s="182">
        <f>IFERROR(VLOOKUP(Tableau210[[#This Row],[OPERATION]],Tableau4[],3,FALSE),"")</f>
        <v>1</v>
      </c>
      <c r="BF676" s="177" cm="1">
        <f t="array" ref="BF676">IFERROR(
   SUM(
      _xlfn._xlws.FILTER(
         Tableau3[Joint Définitif Nb],
         (Tableau3[ITEM]=Tableau210[[#This Row],[NOM]])*
         (Tableau3[Rep.]=Tableau210[[#This Row],[REPERE BUTA]])
      )
   ),
0)</f>
        <v>1</v>
      </c>
      <c r="BG676" s="117" t="s">
        <v>129</v>
      </c>
      <c r="BH676" s="177" t="str" cm="1">
        <f t="array" ref="BH6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6" s="117" t="s">
        <v>2281</v>
      </c>
      <c r="BK676" s="117" t="s">
        <v>2269</v>
      </c>
      <c r="BL676" s="167" t="s">
        <v>2380</v>
      </c>
      <c r="BM676" s="117"/>
      <c r="BN676" s="117"/>
      <c r="BO676" s="117"/>
      <c r="BP676" s="117"/>
      <c r="BQ676" s="48"/>
      <c r="BR676" s="119"/>
      <c r="BS676" s="48"/>
      <c r="BT676" s="48"/>
      <c r="BU676" s="48"/>
      <c r="BV676" s="48"/>
      <c r="BW676" s="48"/>
      <c r="BX676" s="48"/>
    </row>
    <row r="677" spans="1:76" ht="15.75" hidden="1" x14ac:dyDescent="0.25">
      <c r="A677" s="48" t="str" cm="1">
        <f t="array" ref="A677">_xlfn.XLOOKUP(Tableau210[[#This Row],[NOM]]&amp;Tableau210[[#This Row],[REPERE BUTA]],[6]!Tableau16[POSTE TECHNIQUE]&amp;[6]!Tableau16[Repere ADM],[6]!Tableau16[NUMERO CLIENT])</f>
        <v>S6-B1001-V</v>
      </c>
      <c r="B677" s="48" t="e" cm="1">
        <f t="array" ref="B677">_xlfn.XLOOKUP(Tableau210[[#This Row],[NOM]]&amp;Tableau210[[#This Row],[REPERE BUTA]],[6]!Tableau16[POSTE TECHNIQUE]&amp;[6]!Tableau16[Repere REF],[6]!Tableau16[NUMERO CLIENT])</f>
        <v>#N/A</v>
      </c>
      <c r="C677" s="48" cm="1">
        <f t="array" ref="C677">_xlfn.XLOOKUP(Tableau210[[#This Row],[NOM]]&amp;Tableau210[[#This Row],[Repere Ubleam]],[7]Sheet1!$C$2:$C$2995&amp;[7]Sheet1!$I$2:$I$2995,[7]Sheet1!$A$2:$A$2995)</f>
        <v>1396</v>
      </c>
      <c r="D677" s="48" t="str">
        <f>C677&amp;""</f>
        <v>1396</v>
      </c>
      <c r="E677" s="48" t="s">
        <v>2577</v>
      </c>
      <c r="F677" s="48" t="s">
        <v>1052</v>
      </c>
      <c r="G677" s="176" t="s">
        <v>2017</v>
      </c>
      <c r="H677" s="119" t="s">
        <v>1066</v>
      </c>
      <c r="I677" s="119" t="s">
        <v>91</v>
      </c>
      <c r="J677" s="119" t="s">
        <v>91</v>
      </c>
      <c r="K677" s="119" t="str">
        <f>_xlfn.XLOOKUP(Tableau210[[#This Row],[NOM]],[8]LUT!$I$5:$I$301,[8]LUT!$N$5:$N$301)</f>
        <v>Robinetterie</v>
      </c>
      <c r="L677" s="119" t="s">
        <v>81</v>
      </c>
      <c r="M677" s="119"/>
      <c r="N677" s="119" t="s">
        <v>81</v>
      </c>
      <c r="O677" s="119"/>
      <c r="P677" s="119"/>
      <c r="Q677" s="119"/>
      <c r="R677" s="119"/>
      <c r="S677" s="119"/>
      <c r="T677" s="119"/>
      <c r="U677" s="119"/>
      <c r="V677" s="119"/>
      <c r="W677" s="148" cm="1">
        <f t="array" ref="W67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77" s="207" cm="1">
        <f t="array" ref="X6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67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7" s="148" cm="1">
        <f t="array" ref="Z67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77" s="207" cm="1">
        <f t="array" ref="AA6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7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7" s="48"/>
      <c r="AD677" s="117" t="s">
        <v>2197</v>
      </c>
      <c r="AE677" s="119"/>
      <c r="AF677" s="181">
        <f>IFERROR(VLOOKUP(Tableau210[[#This Row],[OPERATION]],Tableau4[],5,FALSE),"")</f>
        <v>0</v>
      </c>
      <c r="AG677" s="178" cm="1">
        <f t="array" ref="AG677">IFERROR(
   SUM(
      _xlfn._xlws.FILTER(
         Tableau3[JP],
         (Tableau3[ITEM]=Tableau210[[#This Row],[NOM]])*
         (Tableau3[Rep.]=Tableau210[[#This Row],[REPERE BUTA]])
      )
   ),
0)</f>
        <v>0</v>
      </c>
      <c r="AH677" s="181">
        <f>IFERROR(VLOOKUP(Tableau210[[#This Row],[OPERATION]],Tableau4[],4,FALSE),"")</f>
        <v>1</v>
      </c>
      <c r="AI677" s="178" cm="1">
        <f t="array" ref="AI677">IFERROR(
   SUM(
      _xlfn._xlws.FILTER(
         Tableau3[BP],
         (Tableau3[ITEM]=Tableau210[[#This Row],[NOM]])*
         (Tableau3[Rep.]=Tableau210[[#This Row],[REPERE BUTA]])
      )
   ),
0)</f>
        <v>1</v>
      </c>
      <c r="AJ677" s="181" t="str">
        <f>IF(Tableau210[[#This Row],[NB JP EMIS]]=1,"1 JP","") &amp; IF(Tableau210[[#This Row],[NB BP EMIS]]=1," 1 BP","")</f>
        <v xml:space="preserve"> 1 BP</v>
      </c>
      <c r="AK677" s="178" t="str">
        <f>IF(Tableau210[[#This Row],[NB JP BUTA]]=1,"1 JP","") &amp; IF(Tableau210[[#This Row],[Nb BP BUTA]]=1," 1 BP","") &amp; IF(Tableau210[[#This Row],[Nb BP BUTA]]=2," 2 BP","")</f>
        <v xml:space="preserve"> 1 BP</v>
      </c>
      <c r="AL677" s="117" t="s">
        <v>2527</v>
      </c>
      <c r="AM677" s="117">
        <f>IFERROR(+VLOOKUP(AY677,Tiges!$G$4:$I$569,3,FALSE),"")</f>
        <v>36</v>
      </c>
      <c r="AN677" s="48"/>
      <c r="AO677" s="117" t="s">
        <v>3424</v>
      </c>
      <c r="AP677" s="177" cm="1">
        <f t="array" ref="AP6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7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677" s="117" t="s">
        <v>3424</v>
      </c>
      <c r="AS677" s="177" t="str" cm="1">
        <f t="array" ref="AS6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77" s="411" t="s">
        <v>3424</v>
      </c>
      <c r="AU677" s="117" t="s">
        <v>3424</v>
      </c>
      <c r="AV677" s="177" t="str" cm="1">
        <f t="array" ref="AV6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77" s="117"/>
      <c r="AY677" s="117" cm="1">
        <f t="array" ref="AY677">IFERROR(_xlfn.XLOOKUP(Tableau210[[#This Row],[DN DONNEES BUTA ]]&amp;Tableau210[[#This Row],[PN DONNEES BUTA]],Tiges!$B$4:$B$79&amp;Tiges!$C$4:$C$79,Tiges!$G$4:$G$79),"")</f>
        <v>22</v>
      </c>
      <c r="AZ677" s="117"/>
      <c r="BA677" s="117" cm="1">
        <f t="array" ref="BA677">IFERROR(_xlfn.XLOOKUP(Tableau210[[#This Row],[DN DONNEES BUTA ]]&amp;Tableau210[[#This Row],[PN DONNEES BUTA]],Tiges!$B$4:$B$79&amp;Tiges!$C$4:$C$79,Tiges!$H$4:$H$79),"")</f>
        <v>140</v>
      </c>
      <c r="BB677" s="117"/>
      <c r="BC677" s="182">
        <f>IFERROR(VLOOKUP(Tableau210[[#This Row],[OPERATION]],Tableau4[],2,FALSE),"")</f>
        <v>1</v>
      </c>
      <c r="BD677" s="177" cm="1">
        <f t="array" ref="BD677">IFERROR(
   SUM(
      _xlfn._xlws.FILTER(
         Tableau3[Nb Platinage Joint],
         (Tableau3[ITEM]=Tableau210[[#This Row],[NOM]])*
         (Tableau3[Rep.]=Tableau210[[#This Row],[REPERE BUTA]])
      )
   ),
0)</f>
        <v>1</v>
      </c>
      <c r="BE677" s="182">
        <f>IFERROR(VLOOKUP(Tableau210[[#This Row],[OPERATION]],Tableau4[],3,FALSE),"")</f>
        <v>1</v>
      </c>
      <c r="BF677" s="177" cm="1">
        <f t="array" ref="BF677">IFERROR(
   SUM(
      _xlfn._xlws.FILTER(
         Tableau3[Joint Définitif Nb],
         (Tableau3[ITEM]=Tableau210[[#This Row],[NOM]])*
         (Tableau3[Rep.]=Tableau210[[#This Row],[REPERE BUTA]])
      )
   ),
0)</f>
        <v>1</v>
      </c>
      <c r="BG677" s="117" t="s">
        <v>3424</v>
      </c>
      <c r="BH677" s="177" t="str" cm="1">
        <f t="array" ref="BH6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7" s="117"/>
      <c r="BK677" s="117" t="s">
        <v>3424</v>
      </c>
      <c r="BL677" s="167" t="s">
        <v>2380</v>
      </c>
      <c r="BM677" s="117"/>
      <c r="BN677" s="117"/>
      <c r="BO677" s="117"/>
      <c r="BP677" s="117"/>
      <c r="BQ677" s="48"/>
      <c r="BR677" s="119"/>
      <c r="BS677" s="48"/>
      <c r="BT677" s="48"/>
      <c r="BU677" s="48"/>
      <c r="BV677" s="48"/>
      <c r="BW677" s="48"/>
      <c r="BX677" s="48"/>
    </row>
    <row r="678" spans="1:76" ht="15.75" hidden="1" x14ac:dyDescent="0.25">
      <c r="A678" s="48" t="e" cm="1">
        <f t="array" ref="A678">_xlfn.XLOOKUP(Tableau210[[#This Row],[NOM]]&amp;Tableau210[[#This Row],[REPERE BUTA]],[6]!Tableau16[POSTE TECHNIQUE]&amp;[6]!Tableau16[Repere ADM],[6]!Tableau16[NUMERO CLIENT])</f>
        <v>#N/A</v>
      </c>
      <c r="B678" s="48" t="str" cm="1">
        <f t="array" ref="B678">_xlfn.XLOOKUP(Tableau210[[#This Row],[NOM]]&amp;Tableau210[[#This Row],[REPERE BUTA]],[6]!Tableau16[POSTE TECHNIQUE]&amp;[6]!Tableau16[Repere REF],[6]!Tableau16[NUMERO CLIENT])</f>
        <v>S6-B1001-V</v>
      </c>
      <c r="C678" s="48" cm="1">
        <f t="array" ref="C678">_xlfn.XLOOKUP(Tableau210[[#This Row],[NOM]]&amp;Tableau210[[#This Row],[Repere Ubleam]],[7]Sheet1!$C$2:$C$2995&amp;[7]Sheet1!$I$2:$I$2995,[7]Sheet1!$A$2:$A$2995)</f>
        <v>1397</v>
      </c>
      <c r="D678" s="48" t="str">
        <f>C678&amp;""</f>
        <v>1397</v>
      </c>
      <c r="E678" s="48" t="s">
        <v>2577</v>
      </c>
      <c r="F678" s="48" t="s">
        <v>1052</v>
      </c>
      <c r="G678" s="176" t="s">
        <v>2017</v>
      </c>
      <c r="H678" s="119" t="s">
        <v>1066</v>
      </c>
      <c r="I678" s="119" t="s">
        <v>91</v>
      </c>
      <c r="J678" s="119" t="s">
        <v>91</v>
      </c>
      <c r="K678" s="119" t="str">
        <f>_xlfn.XLOOKUP(Tableau210[[#This Row],[NOM]],[8]LUT!$I$5:$I$301,[8]LUT!$N$5:$N$301)</f>
        <v>Robinetterie</v>
      </c>
      <c r="L678" s="119" t="s">
        <v>82</v>
      </c>
      <c r="M678" s="119"/>
      <c r="N678" s="119" t="s">
        <v>82</v>
      </c>
      <c r="O678" s="119"/>
      <c r="P678" s="119"/>
      <c r="Q678" s="119"/>
      <c r="R678" s="119"/>
      <c r="S678" s="119"/>
      <c r="T678" s="119"/>
      <c r="U678" s="119"/>
      <c r="V678" s="119"/>
      <c r="W678" s="148" cm="1">
        <f t="array" ref="W678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78" s="207" cm="1">
        <f t="array" ref="X6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6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8" s="148" cm="1">
        <f t="array" ref="Z678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78" s="207" cm="1">
        <f t="array" ref="AA6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7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8" s="48"/>
      <c r="AD678" s="117" t="s">
        <v>2197</v>
      </c>
      <c r="AE678" s="119"/>
      <c r="AF678" s="181">
        <f>IFERROR(VLOOKUP(Tableau210[[#This Row],[OPERATION]],Tableau4[],5,FALSE),"")</f>
        <v>0</v>
      </c>
      <c r="AG678" s="178" cm="1">
        <f t="array" ref="AG678">IFERROR(
   SUM(
      _xlfn._xlws.FILTER(
         Tableau3[JP],
         (Tableau3[ITEM]=Tableau210[[#This Row],[NOM]])*
         (Tableau3[Rep.]=Tableau210[[#This Row],[REPERE BUTA]])
      )
   ),
0)</f>
        <v>0</v>
      </c>
      <c r="AH678" s="181">
        <f>IFERROR(VLOOKUP(Tableau210[[#This Row],[OPERATION]],Tableau4[],4,FALSE),"")</f>
        <v>1</v>
      </c>
      <c r="AI678" s="178" cm="1">
        <f t="array" ref="AI678">IFERROR(
   SUM(
      _xlfn._xlws.FILTER(
         Tableau3[BP],
         (Tableau3[ITEM]=Tableau210[[#This Row],[NOM]])*
         (Tableau3[Rep.]=Tableau210[[#This Row],[REPERE BUTA]])
      )
   ),
0)</f>
        <v>1</v>
      </c>
      <c r="AJ678" s="181" t="str">
        <f>IF(Tableau210[[#This Row],[NB JP EMIS]]=1,"1 JP","") &amp; IF(Tableau210[[#This Row],[NB BP EMIS]]=1," 1 BP","")</f>
        <v xml:space="preserve"> 1 BP</v>
      </c>
      <c r="AK678" s="178" t="str">
        <f>IF(Tableau210[[#This Row],[NB JP BUTA]]=1,"1 JP","") &amp; IF(Tableau210[[#This Row],[Nb BP BUTA]]=1," 1 BP","") &amp; IF(Tableau210[[#This Row],[Nb BP BUTA]]=2," 2 BP","")</f>
        <v xml:space="preserve"> 1 BP</v>
      </c>
      <c r="AL678" s="117" t="s">
        <v>2527</v>
      </c>
      <c r="AM678" s="117">
        <f>IFERROR(+VLOOKUP(AY678,Tiges!$G$4:$I$569,3,FALSE),"")</f>
        <v>36</v>
      </c>
      <c r="AN678" s="48"/>
      <c r="AO678" s="117" t="s">
        <v>3424</v>
      </c>
      <c r="AP678" s="177" cm="1">
        <f t="array" ref="AP6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678" s="117" t="s">
        <v>3424</v>
      </c>
      <c r="AS678" s="177" t="str" cm="1">
        <f t="array" ref="AS6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78" s="411" t="s">
        <v>3424</v>
      </c>
      <c r="AU678" s="117" t="s">
        <v>3424</v>
      </c>
      <c r="AV678" s="177" t="str" cm="1">
        <f t="array" ref="AV6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78" s="117"/>
      <c r="AY678" s="117" cm="1">
        <f t="array" ref="AY678">IFERROR(_xlfn.XLOOKUP(Tableau210[[#This Row],[DN DONNEES BUTA ]]&amp;Tableau210[[#This Row],[PN DONNEES BUTA]],Tiges!$B$4:$B$79&amp;Tiges!$C$4:$C$79,Tiges!$G$4:$G$79),"")</f>
        <v>22</v>
      </c>
      <c r="AZ678" s="117"/>
      <c r="BA678" s="117" cm="1">
        <f t="array" ref="BA678">IFERROR(_xlfn.XLOOKUP(Tableau210[[#This Row],[DN DONNEES BUTA ]]&amp;Tableau210[[#This Row],[PN DONNEES BUTA]],Tiges!$B$4:$B$79&amp;Tiges!$C$4:$C$79,Tiges!$H$4:$H$79),"")</f>
        <v>140</v>
      </c>
      <c r="BB678" s="117"/>
      <c r="BC678" s="182">
        <f>IFERROR(VLOOKUP(Tableau210[[#This Row],[OPERATION]],Tableau4[],2,FALSE),"")</f>
        <v>1</v>
      </c>
      <c r="BD678" s="177" cm="1">
        <f t="array" ref="BD678">IFERROR(
   SUM(
      _xlfn._xlws.FILTER(
         Tableau3[Nb Platinage Joint],
         (Tableau3[ITEM]=Tableau210[[#This Row],[NOM]])*
         (Tableau3[Rep.]=Tableau210[[#This Row],[REPERE BUTA]])
      )
   ),
0)</f>
        <v>1</v>
      </c>
      <c r="BE678" s="182">
        <f>IFERROR(VLOOKUP(Tableau210[[#This Row],[OPERATION]],Tableau4[],3,FALSE),"")</f>
        <v>1</v>
      </c>
      <c r="BF678" s="177" cm="1">
        <f t="array" ref="BF678">IFERROR(
   SUM(
      _xlfn._xlws.FILTER(
         Tableau3[Joint Définitif Nb],
         (Tableau3[ITEM]=Tableau210[[#This Row],[NOM]])*
         (Tableau3[Rep.]=Tableau210[[#This Row],[REPERE BUTA]])
      )
   ),
0)</f>
        <v>1</v>
      </c>
      <c r="BG678" s="117" t="s">
        <v>3424</v>
      </c>
      <c r="BH678" s="177" t="str" cm="1">
        <f t="array" ref="BH6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8" s="117"/>
      <c r="BK678" s="117" t="s">
        <v>3424</v>
      </c>
      <c r="BL678" s="167" t="s">
        <v>2380</v>
      </c>
      <c r="BM678" s="117"/>
      <c r="BN678" s="117"/>
      <c r="BO678" s="117"/>
      <c r="BP678" s="117"/>
      <c r="BQ678" s="48"/>
      <c r="BR678" s="119"/>
      <c r="BS678" s="48"/>
      <c r="BT678" s="48"/>
      <c r="BU678" s="48"/>
      <c r="BV678" s="48"/>
      <c r="BW678" s="48"/>
      <c r="BX678" s="48"/>
    </row>
    <row r="679" spans="1:76" ht="15.75" hidden="1" x14ac:dyDescent="0.25">
      <c r="A679" s="48" t="str" cm="1">
        <f t="array" ref="A679">_xlfn.XLOOKUP(Tableau210[[#This Row],[NOM]]&amp;Tableau210[[#This Row],[REPERE BUTA]],[6]!Tableau16[POSTE TECHNIQUE]&amp;[6]!Tableau16[Repere ADM],[6]!Tableau16[NUMERO CLIENT])</f>
        <v>S6-B1008HSV</v>
      </c>
      <c r="B679" s="48" t="e" cm="1">
        <f t="array" ref="B679">_xlfn.XLOOKUP(Tableau210[[#This Row],[NOM]]&amp;Tableau210[[#This Row],[REPERE BUTA]],[6]!Tableau16[POSTE TECHNIQUE]&amp;[6]!Tableau16[Repere REF],[6]!Tableau16[NUMERO CLIENT])</f>
        <v>#N/A</v>
      </c>
      <c r="C679" s="48" cm="1">
        <f t="array" ref="C679">_xlfn.XLOOKUP(Tableau210[[#This Row],[NOM]]&amp;Tableau210[[#This Row],[Repere Ubleam]],[7]Sheet1!$C$2:$C$2995&amp;[7]Sheet1!$I$2:$I$2995,[7]Sheet1!$A$2:$A$2995)</f>
        <v>1398</v>
      </c>
      <c r="D679" s="48" t="str">
        <f>C679&amp;""</f>
        <v>1398</v>
      </c>
      <c r="E679" s="48" t="s">
        <v>2577</v>
      </c>
      <c r="F679" s="48" t="s">
        <v>1053</v>
      </c>
      <c r="G679" s="176" t="s">
        <v>2019</v>
      </c>
      <c r="H679" s="119" t="s">
        <v>1066</v>
      </c>
      <c r="I679" s="119" t="s">
        <v>91</v>
      </c>
      <c r="J679" s="119" t="s">
        <v>2057</v>
      </c>
      <c r="K679" s="119" t="str">
        <f>_xlfn.XLOOKUP(Tableau210[[#This Row],[NOM]],[8]LUT!$I$5:$I$301,[8]LUT!$N$5:$N$301)</f>
        <v>vanne auto</v>
      </c>
      <c r="L679" s="119" t="s">
        <v>73</v>
      </c>
      <c r="M679" s="119"/>
      <c r="N679" s="119" t="s">
        <v>73</v>
      </c>
      <c r="O679" s="119"/>
      <c r="P679" s="119"/>
      <c r="Q679" s="119"/>
      <c r="R679" s="119"/>
      <c r="S679" s="119"/>
      <c r="T679" s="119"/>
      <c r="U679" s="119"/>
      <c r="V679" s="119"/>
      <c r="W679" s="148" cm="1">
        <f t="array" ref="W67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79" s="207" cm="1">
        <f t="array" ref="X6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67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79" s="148" cm="1">
        <f t="array" ref="Z67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79" s="207" cm="1">
        <f t="array" ref="AA6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7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79" s="48"/>
      <c r="AD679" s="117" t="s">
        <v>2197</v>
      </c>
      <c r="AE679" s="119"/>
      <c r="AF679" s="181">
        <f>IFERROR(VLOOKUP(Tableau210[[#This Row],[OPERATION]],Tableau4[],5,FALSE),"")</f>
        <v>0</v>
      </c>
      <c r="AG679" s="178" cm="1">
        <f t="array" ref="AG679">IFERROR(
   SUM(
      _xlfn._xlws.FILTER(
         Tableau3[JP],
         (Tableau3[ITEM]=Tableau210[[#This Row],[NOM]])*
         (Tableau3[Rep.]=Tableau210[[#This Row],[REPERE BUTA]])
      )
   ),
0)</f>
        <v>0</v>
      </c>
      <c r="AH679" s="181">
        <f>IFERROR(VLOOKUP(Tableau210[[#This Row],[OPERATION]],Tableau4[],4,FALSE),"")</f>
        <v>1</v>
      </c>
      <c r="AI679" s="178" cm="1">
        <f t="array" ref="AI679">IFERROR(
   SUM(
      _xlfn._xlws.FILTER(
         Tableau3[BP],
         (Tableau3[ITEM]=Tableau210[[#This Row],[NOM]])*
         (Tableau3[Rep.]=Tableau210[[#This Row],[REPERE BUTA]])
      )
   ),
0)</f>
        <v>1</v>
      </c>
      <c r="AJ679" s="181" t="str">
        <f>IF(Tableau210[[#This Row],[NB JP EMIS]]=1,"1 JP","") &amp; IF(Tableau210[[#This Row],[NB BP EMIS]]=1," 1 BP","")</f>
        <v xml:space="preserve"> 1 BP</v>
      </c>
      <c r="AK679" s="178" t="str">
        <f>IF(Tableau210[[#This Row],[NB JP BUTA]]=1,"1 JP","") &amp; IF(Tableau210[[#This Row],[Nb BP BUTA]]=1," 1 BP","") &amp; IF(Tableau210[[#This Row],[Nb BP BUTA]]=2," 2 BP","")</f>
        <v xml:space="preserve"> 1 BP</v>
      </c>
      <c r="AL679" s="117" t="s">
        <v>103</v>
      </c>
      <c r="AM679" s="117">
        <f>IFERROR(+VLOOKUP(AY679,Tiges!$G$4:$I$569,3,FALSE),"")</f>
        <v>41</v>
      </c>
      <c r="AN679" s="48"/>
      <c r="AO679" s="117">
        <v>16</v>
      </c>
      <c r="AP679" s="177" cm="1">
        <f t="array" ref="AP6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6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679" s="117" t="s">
        <v>2544</v>
      </c>
      <c r="AS679" s="177" t="str" cm="1">
        <f t="array" ref="AS6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M27x180</v>
      </c>
      <c r="AU679" s="117" t="s">
        <v>3424</v>
      </c>
      <c r="AV679" s="177" t="str" cm="1">
        <f t="array" ref="AV6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79" s="117"/>
      <c r="AY679" s="117" cm="1">
        <f t="array" ref="AY679">IFERROR(_xlfn.XLOOKUP(Tableau210[[#This Row],[DN DONNEES BUTA ]]&amp;Tableau210[[#This Row],[PN DONNEES BUTA]],Tiges!$B$4:$B$79&amp;Tiges!$C$4:$C$79,Tiges!$G$4:$G$79),"")</f>
        <v>27</v>
      </c>
      <c r="AZ679" s="117"/>
      <c r="BA679" s="117" cm="1">
        <f t="array" ref="BA679">IFERROR(_xlfn.XLOOKUP(Tableau210[[#This Row],[DN DONNEES BUTA ]]&amp;Tableau210[[#This Row],[PN DONNEES BUTA]],Tiges!$B$4:$B$79&amp;Tiges!$C$4:$C$79,Tiges!$H$4:$H$79),"")</f>
        <v>170</v>
      </c>
      <c r="BB679" s="117"/>
      <c r="BC679" s="182">
        <f>IFERROR(VLOOKUP(Tableau210[[#This Row],[OPERATION]],Tableau4[],2,FALSE),"")</f>
        <v>1</v>
      </c>
      <c r="BD679" s="177" cm="1">
        <f t="array" ref="BD679">IFERROR(
   SUM(
      _xlfn._xlws.FILTER(
         Tableau3[Nb Platinage Joint],
         (Tableau3[ITEM]=Tableau210[[#This Row],[NOM]])*
         (Tableau3[Rep.]=Tableau210[[#This Row],[REPERE BUTA]])
      )
   ),
0)</f>
        <v>1</v>
      </c>
      <c r="BE679" s="182">
        <f>IFERROR(VLOOKUP(Tableau210[[#This Row],[OPERATION]],Tableau4[],3,FALSE),"")</f>
        <v>1</v>
      </c>
      <c r="BF679" s="177" cm="1">
        <f t="array" ref="BF679">IFERROR(
   SUM(
      _xlfn._xlws.FILTER(
         Tableau3[Joint Définitif Nb],
         (Tableau3[ITEM]=Tableau210[[#This Row],[NOM]])*
         (Tableau3[Rep.]=Tableau210[[#This Row],[REPERE BUTA]])
      )
   ),
0)</f>
        <v>1</v>
      </c>
      <c r="BG679" s="117" t="s">
        <v>129</v>
      </c>
      <c r="BH679" s="177" t="str" cm="1">
        <f t="array" ref="BH6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7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79" s="117"/>
      <c r="BK679" s="117" t="s">
        <v>37</v>
      </c>
      <c r="BL679" s="167" t="s">
        <v>2380</v>
      </c>
      <c r="BM679" s="117"/>
      <c r="BN679" s="117"/>
      <c r="BO679" s="117"/>
      <c r="BP679" s="117"/>
      <c r="BQ679" s="48"/>
      <c r="BR679" s="119"/>
      <c r="BS679" s="48"/>
      <c r="BT679" s="48"/>
      <c r="BU679" s="48"/>
      <c r="BV679" s="48"/>
      <c r="BW679" s="48"/>
      <c r="BX679" s="48"/>
    </row>
    <row r="680" spans="1:76" ht="15.75" hidden="1" x14ac:dyDescent="0.25">
      <c r="A680" s="48" t="e" cm="1">
        <f t="array" ref="A680">_xlfn.XLOOKUP(Tableau210[[#This Row],[NOM]]&amp;Tableau210[[#This Row],[REPERE BUTA]],[6]!Tableau16[POSTE TECHNIQUE]&amp;[6]!Tableau16[Repere ADM],[6]!Tableau16[NUMERO CLIENT])</f>
        <v>#N/A</v>
      </c>
      <c r="B680" s="48" t="str" cm="1">
        <f t="array" ref="B680">_xlfn.XLOOKUP(Tableau210[[#This Row],[NOM]]&amp;Tableau210[[#This Row],[REPERE BUTA]],[6]!Tableau16[POSTE TECHNIQUE]&amp;[6]!Tableau16[Repere REF],[6]!Tableau16[NUMERO CLIENT])</f>
        <v>S6-B1008HSV</v>
      </c>
      <c r="C680" s="48" cm="1">
        <f t="array" ref="C680">_xlfn.XLOOKUP(Tableau210[[#This Row],[NOM]]&amp;Tableau210[[#This Row],[Repere Ubleam]],[7]Sheet1!$C$2:$C$2995&amp;[7]Sheet1!$I$2:$I$2995,[7]Sheet1!$A$2:$A$2995)</f>
        <v>1399</v>
      </c>
      <c r="D680" s="48" t="str">
        <f>C680&amp;""</f>
        <v>1399</v>
      </c>
      <c r="E680" s="48" t="s">
        <v>2577</v>
      </c>
      <c r="F680" s="48" t="s">
        <v>1053</v>
      </c>
      <c r="G680" s="176" t="s">
        <v>2019</v>
      </c>
      <c r="H680" s="119" t="s">
        <v>1066</v>
      </c>
      <c r="I680" s="119" t="s">
        <v>91</v>
      </c>
      <c r="J680" s="119" t="s">
        <v>2057</v>
      </c>
      <c r="K680" s="119" t="str">
        <f>_xlfn.XLOOKUP(Tableau210[[#This Row],[NOM]],[8]LUT!$I$5:$I$301,[8]LUT!$N$5:$N$301)</f>
        <v>vanne auto</v>
      </c>
      <c r="L680" s="119" t="s">
        <v>83</v>
      </c>
      <c r="M680" s="119"/>
      <c r="N680" s="119" t="s">
        <v>83</v>
      </c>
      <c r="O680" s="119"/>
      <c r="P680" s="119"/>
      <c r="Q680" s="119"/>
      <c r="R680" s="119"/>
      <c r="S680" s="119"/>
      <c r="T680" s="119"/>
      <c r="U680" s="119"/>
      <c r="V680" s="119"/>
      <c r="W680" s="148" cm="1">
        <f t="array" ref="W680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80" s="207" cm="1">
        <f t="array" ref="X6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68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80" s="148" cm="1">
        <f t="array" ref="Z680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80" s="207" cm="1">
        <f t="array" ref="AA6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8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80" s="48"/>
      <c r="AD680" s="117" t="s">
        <v>2197</v>
      </c>
      <c r="AE680" s="119"/>
      <c r="AF680" s="181">
        <f>IFERROR(VLOOKUP(Tableau210[[#This Row],[OPERATION]],Tableau4[],5,FALSE),"")</f>
        <v>0</v>
      </c>
      <c r="AG680" s="178" cm="1">
        <f t="array" ref="AG680">IFERROR(
   SUM(
      _xlfn._xlws.FILTER(
         Tableau3[JP],
         (Tableau3[ITEM]=Tableau210[[#This Row],[NOM]])*
         (Tableau3[Rep.]=Tableau210[[#This Row],[REPERE BUTA]])
      )
   ),
0)</f>
        <v>0</v>
      </c>
      <c r="AH680" s="181">
        <f>IFERROR(VLOOKUP(Tableau210[[#This Row],[OPERATION]],Tableau4[],4,FALSE),"")</f>
        <v>1</v>
      </c>
      <c r="AI680" s="178" cm="1">
        <f t="array" ref="AI680">IFERROR(
   SUM(
      _xlfn._xlws.FILTER(
         Tableau3[BP],
         (Tableau3[ITEM]=Tableau210[[#This Row],[NOM]])*
         (Tableau3[Rep.]=Tableau210[[#This Row],[REPERE BUTA]])
      )
   ),
0)</f>
        <v>1</v>
      </c>
      <c r="AJ680" s="181" t="str">
        <f>IF(Tableau210[[#This Row],[NB JP EMIS]]=1,"1 JP","") &amp; IF(Tableau210[[#This Row],[NB BP EMIS]]=1," 1 BP","")</f>
        <v xml:space="preserve"> 1 BP</v>
      </c>
      <c r="AK680" s="178" t="str">
        <f>IF(Tableau210[[#This Row],[NB JP BUTA]]=1,"1 JP","") &amp; IF(Tableau210[[#This Row],[Nb BP BUTA]]=1," 1 BP","") &amp; IF(Tableau210[[#This Row],[Nb BP BUTA]]=2," 2 BP","")</f>
        <v xml:space="preserve"> 1 BP</v>
      </c>
      <c r="AL680" s="117" t="s">
        <v>103</v>
      </c>
      <c r="AM680" s="117">
        <f>IFERROR(+VLOOKUP(AY680,Tiges!$G$4:$I$569,3,FALSE),"")</f>
        <v>41</v>
      </c>
      <c r="AN680" s="48"/>
      <c r="AO680" s="117">
        <v>16</v>
      </c>
      <c r="AP680" s="177" cm="1">
        <f t="array" ref="AP6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6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680" s="117" t="s">
        <v>2544</v>
      </c>
      <c r="AS680" s="177" t="str" cm="1">
        <f t="array" ref="AS6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M27x180</v>
      </c>
      <c r="AU680" s="117" t="s">
        <v>3424</v>
      </c>
      <c r="AV680" s="177" t="str" cm="1">
        <f t="array" ref="AV6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80" s="117"/>
      <c r="AY680" s="117" cm="1">
        <f t="array" ref="AY680">IFERROR(_xlfn.XLOOKUP(Tableau210[[#This Row],[DN DONNEES BUTA ]]&amp;Tableau210[[#This Row],[PN DONNEES BUTA]],Tiges!$B$4:$B$79&amp;Tiges!$C$4:$C$79,Tiges!$G$4:$G$79),"")</f>
        <v>27</v>
      </c>
      <c r="AZ680" s="117"/>
      <c r="BA680" s="117" cm="1">
        <f t="array" ref="BA680">IFERROR(_xlfn.XLOOKUP(Tableau210[[#This Row],[DN DONNEES BUTA ]]&amp;Tableau210[[#This Row],[PN DONNEES BUTA]],Tiges!$B$4:$B$79&amp;Tiges!$C$4:$C$79,Tiges!$H$4:$H$79),"")</f>
        <v>170</v>
      </c>
      <c r="BB680" s="117"/>
      <c r="BC680" s="182">
        <f>IFERROR(VLOOKUP(Tableau210[[#This Row],[OPERATION]],Tableau4[],2,FALSE),"")</f>
        <v>1</v>
      </c>
      <c r="BD680" s="177" cm="1">
        <f t="array" ref="BD680">IFERROR(
   SUM(
      _xlfn._xlws.FILTER(
         Tableau3[Nb Platinage Joint],
         (Tableau3[ITEM]=Tableau210[[#This Row],[NOM]])*
         (Tableau3[Rep.]=Tableau210[[#This Row],[REPERE BUTA]])
      )
   ),
0)</f>
        <v>1</v>
      </c>
      <c r="BE680" s="182">
        <f>IFERROR(VLOOKUP(Tableau210[[#This Row],[OPERATION]],Tableau4[],3,FALSE),"")</f>
        <v>1</v>
      </c>
      <c r="BF680" s="177" cm="1">
        <f t="array" ref="BF680">IFERROR(
   SUM(
      _xlfn._xlws.FILTER(
         Tableau3[Joint Définitif Nb],
         (Tableau3[ITEM]=Tableau210[[#This Row],[NOM]])*
         (Tableau3[Rep.]=Tableau210[[#This Row],[REPERE BUTA]])
      )
   ),
0)</f>
        <v>1</v>
      </c>
      <c r="BG680" s="117" t="s">
        <v>129</v>
      </c>
      <c r="BH680" s="177" t="str" cm="1">
        <f t="array" ref="BH6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0" s="117"/>
      <c r="BK680" s="117" t="s">
        <v>37</v>
      </c>
      <c r="BL680" s="167" t="s">
        <v>2380</v>
      </c>
      <c r="BM680" s="117"/>
      <c r="BN680" s="117"/>
      <c r="BO680" s="117"/>
      <c r="BP680" s="117"/>
      <c r="BQ680" s="48"/>
      <c r="BR680" s="119"/>
      <c r="BS680" s="48"/>
      <c r="BT680" s="48"/>
      <c r="BU680" s="48"/>
      <c r="BV680" s="48"/>
      <c r="BW680" s="48"/>
      <c r="BX680" s="48"/>
    </row>
    <row r="681" spans="1:76" ht="15.75" hidden="1" x14ac:dyDescent="0.25">
      <c r="A681" s="48" t="str" cm="1">
        <f t="array" ref="A681">_xlfn.XLOOKUP(Tableau210[[#This Row],[NOM]]&amp;Tableau210[[#This Row],[REPERE BUTA]],[6]!Tableau16[POSTE TECHNIQUE]&amp;[6]!Tableau16[Repere ADM],[6]!Tableau16[NUMERO CLIENT])</f>
        <v>S1-B4701-VMF</v>
      </c>
      <c r="B681" s="48" t="str" cm="1">
        <f t="array" ref="B681">_xlfn.XLOOKUP(Tableau210[[#This Row],[NOM]]&amp;Tableau210[[#This Row],[REPERE BUTA]],[6]!Tableau16[POSTE TECHNIQUE]&amp;[6]!Tableau16[Repere REF],[6]!Tableau16[NUMERO CLIENT])</f>
        <v>S1-B4701-VMF</v>
      </c>
      <c r="C681" s="48" cm="1">
        <f t="array" ref="C681">_xlfn.XLOOKUP(Tableau210[[#This Row],[NOM]]&amp;Tableau210[[#This Row],[Repere Ubleam]],[7]Sheet1!$C$2:$C$2995&amp;[7]Sheet1!$I$2:$I$2995,[7]Sheet1!$A$2:$A$2995)</f>
        <v>14</v>
      </c>
      <c r="D681" s="48" t="str">
        <f>C681&amp;""</f>
        <v>14</v>
      </c>
      <c r="E681" s="48" t="s">
        <v>2553</v>
      </c>
      <c r="F681" s="48" t="s">
        <v>3255</v>
      </c>
      <c r="G681" s="176" t="s">
        <v>1120</v>
      </c>
      <c r="H681" s="119" t="s">
        <v>1066</v>
      </c>
      <c r="I681" s="119" t="s">
        <v>80</v>
      </c>
      <c r="J681" s="119" t="s">
        <v>1078</v>
      </c>
      <c r="K681" s="119" t="str">
        <f>_xlfn.XLOOKUP(Tableau210[[#This Row],[NOM]],[8]LUT!$I$5:$I$301,[8]LUT!$N$5:$N$301)</f>
        <v xml:space="preserve">Filtre </v>
      </c>
      <c r="L681" s="119" t="s">
        <v>81</v>
      </c>
      <c r="M681" s="119" t="s">
        <v>2102</v>
      </c>
      <c r="N681" s="119" t="s">
        <v>2102</v>
      </c>
      <c r="O681" s="119"/>
      <c r="P681" s="119"/>
      <c r="Q681" s="119"/>
      <c r="R681" s="119"/>
      <c r="S681" s="119"/>
      <c r="T681" s="119"/>
      <c r="U681" s="119"/>
      <c r="V681" s="119"/>
      <c r="W681" s="148" t="s">
        <v>2159</v>
      </c>
      <c r="X681" s="207" cm="1">
        <f t="array" ref="X6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8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81" s="148" t="s">
        <v>3424</v>
      </c>
      <c r="AA681" s="207" cm="1">
        <f t="array" ref="AA6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8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81" s="48"/>
      <c r="AD681" s="117" t="s">
        <v>2196</v>
      </c>
      <c r="AE681" s="119"/>
      <c r="AF681" s="181">
        <f>IFERROR(VLOOKUP(Tableau210[[#This Row],[OPERATION]],Tableau4[],5,FALSE),"")</f>
        <v>0</v>
      </c>
      <c r="AG681" s="178" cm="1">
        <f t="array" ref="AG681">IFERROR(
   SUM(
      _xlfn._xlws.FILTER(
         Tableau3[JP],
         (Tableau3[ITEM]=Tableau210[[#This Row],[NOM]])*
         (Tableau3[Rep.]=Tableau210[[#This Row],[REPERE BUTA]])
      )
   ),
0)</f>
        <v>0</v>
      </c>
      <c r="AH681" s="182">
        <f>IFERROR(VLOOKUP(Tableau210[[#This Row],[OPERATION]],Tableau4[],4,FALSE),"")</f>
        <v>0</v>
      </c>
      <c r="AI681" s="178" cm="1">
        <f t="array" ref="AI681">IFERROR(
   SUM(
      _xlfn._xlws.FILTER(
         Tableau3[BP],
         (Tableau3[ITEM]=Tableau210[[#This Row],[NOM]])*
         (Tableau3[Rep.]=Tableau210[[#This Row],[REPERE BUTA]])
      )
   ),
0)</f>
        <v>0</v>
      </c>
      <c r="AJ681" s="182" t="str">
        <f>IF(Tableau210[[#This Row],[NB JP EMIS]]=1,"1 JP","") &amp; IF(Tableau210[[#This Row],[NB BP EMIS]]=1," 1 BP","")</f>
        <v/>
      </c>
      <c r="AK681" s="177" t="str">
        <f>IF(Tableau210[[#This Row],[NB JP BUTA]]=1,"1 JP","") &amp; IF(Tableau210[[#This Row],[Nb BP BUTA]]=1," 1 BP","") &amp; IF(Tableau210[[#This Row],[Nb BP BUTA]]=2," 2 BP","")</f>
        <v/>
      </c>
      <c r="AL681" s="117" t="s">
        <v>2527</v>
      </c>
      <c r="AM681" s="117">
        <f>IFERROR(+VLOOKUP(AY681,Tiges!$G$4:$I$569,3,FALSE),"")</f>
        <v>32</v>
      </c>
      <c r="AN681" s="48"/>
      <c r="AO681" s="148" t="s">
        <v>3424</v>
      </c>
      <c r="AP681" s="177" cm="1">
        <f t="array" ref="AP6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681" s="148" t="s">
        <v>3424</v>
      </c>
      <c r="AS681" s="177" t="str" cm="1">
        <f t="array" ref="AS6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6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681" s="148" t="s">
        <v>3424</v>
      </c>
      <c r="AV681" s="177" t="str" cm="1">
        <f t="array" ref="AV6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81" s="117"/>
      <c r="AY681" s="117" cm="1">
        <f t="array" ref="AY681">IFERROR(_xlfn.XLOOKUP(Tableau210[[#This Row],[DN DONNEES BUTA ]]&amp;Tableau210[[#This Row],[PN DONNEES BUTA]],Tiges!$B$4:$B$79&amp;Tiges!$C$4:$C$79,Tiges!$G$4:$G$79),"")</f>
        <v>20</v>
      </c>
      <c r="AZ681" s="117"/>
      <c r="BA681" s="117" cm="1">
        <f t="array" ref="BA681">IFERROR(_xlfn.XLOOKUP(Tableau210[[#This Row],[DN DONNEES BUTA ]]&amp;Tableau210[[#This Row],[PN DONNEES BUTA]],Tiges!$B$4:$B$79&amp;Tiges!$C$4:$C$79,Tiges!$H$4:$H$79),"")</f>
        <v>130</v>
      </c>
      <c r="BB681" s="117"/>
      <c r="BC681" s="182">
        <f>IFERROR(VLOOKUP(Tableau210[[#This Row],[OPERATION]],Tableau4[],2,FALSE),"")</f>
        <v>0</v>
      </c>
      <c r="BD681" s="177"/>
      <c r="BE681" s="182">
        <f>IFERROR(VLOOKUP(Tableau210[[#This Row],[OPERATION]],Tableau4[],3,FALSE),"")</f>
        <v>1</v>
      </c>
      <c r="BF681" s="177"/>
      <c r="BG681" s="148" t="s">
        <v>3424</v>
      </c>
      <c r="BH681" s="177" t="str" cm="1">
        <f t="array" ref="BH6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1" s="148" t="s">
        <v>3424</v>
      </c>
      <c r="BK681" s="148" t="s">
        <v>3424</v>
      </c>
      <c r="BL681" s="167" t="s">
        <v>2380</v>
      </c>
      <c r="BM681" s="167"/>
      <c r="BN681" s="117"/>
      <c r="BO681" s="117"/>
      <c r="BP681" s="117"/>
      <c r="BQ681" s="48"/>
      <c r="BR681" s="119"/>
      <c r="BS681" s="48"/>
      <c r="BT681" s="48"/>
      <c r="BU681" s="48"/>
      <c r="BV681" s="48"/>
      <c r="BW681" s="48"/>
      <c r="BX681" s="48"/>
    </row>
    <row r="682" spans="1:76" ht="15.75" hidden="1" x14ac:dyDescent="0.25">
      <c r="A682" s="48" t="str" cm="1">
        <f t="array" ref="A682">_xlfn.XLOOKUP(Tableau210[[#This Row],[NOM]]&amp;Tableau210[[#This Row],[REPERE BUTA]],[6]!Tableau16[POSTE TECHNIQUE]&amp;[6]!Tableau16[Repere ADM],[6]!Tableau16[NUMERO CLIENT])</f>
        <v>S6-B2008-V</v>
      </c>
      <c r="B682" s="48" t="e" cm="1">
        <f t="array" ref="B682">_xlfn.XLOOKUP(Tableau210[[#This Row],[NOM]]&amp;Tableau210[[#This Row],[REPERE BUTA]],[6]!Tableau16[POSTE TECHNIQUE]&amp;[6]!Tableau16[Repere REF],[6]!Tableau16[NUMERO CLIENT])</f>
        <v>#N/A</v>
      </c>
      <c r="C682" s="48" cm="1">
        <f t="array" ref="C682">_xlfn.XLOOKUP(Tableau210[[#This Row],[NOM]]&amp;Tableau210[[#This Row],[Repere Ubleam]],[7]Sheet1!$C$2:$C$2995&amp;[7]Sheet1!$I$2:$I$2995,[7]Sheet1!$A$2:$A$2995)</f>
        <v>1400</v>
      </c>
      <c r="D682" s="48" t="str">
        <f>C682&amp;""</f>
        <v>1400</v>
      </c>
      <c r="E682" s="48" t="s">
        <v>2577</v>
      </c>
      <c r="F682" s="48" t="s">
        <v>1054</v>
      </c>
      <c r="G682" s="176" t="s">
        <v>2020</v>
      </c>
      <c r="H682" s="119" t="s">
        <v>1066</v>
      </c>
      <c r="I682" s="119" t="s">
        <v>91</v>
      </c>
      <c r="J682" s="119" t="s">
        <v>2057</v>
      </c>
      <c r="K682" s="119" t="str">
        <f>_xlfn.XLOOKUP(Tableau210[[#This Row],[NOM]],[8]LUT!$I$5:$I$301,[8]LUT!$N$5:$N$301)</f>
        <v>vanne auto</v>
      </c>
      <c r="L682" s="119" t="s">
        <v>73</v>
      </c>
      <c r="M682" s="119"/>
      <c r="N682" s="119" t="s">
        <v>73</v>
      </c>
      <c r="O682" s="119"/>
      <c r="P682" s="119"/>
      <c r="Q682" s="119"/>
      <c r="R682" s="119"/>
      <c r="S682" s="119"/>
      <c r="T682" s="119"/>
      <c r="U682" s="119"/>
      <c r="V682" s="119"/>
      <c r="W682" s="148" cm="1">
        <f t="array" ref="W68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82" s="207" cm="1">
        <f t="array" ref="X6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8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82" s="148" cm="1">
        <f t="array" ref="Z68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82" s="207" cm="1">
        <f t="array" ref="AA6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8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82" s="48"/>
      <c r="AD682" s="117" t="s">
        <v>2197</v>
      </c>
      <c r="AE682" s="119"/>
      <c r="AF682" s="181">
        <f>IFERROR(VLOOKUP(Tableau210[[#This Row],[OPERATION]],Tableau4[],5,FALSE),"")</f>
        <v>0</v>
      </c>
      <c r="AG682" s="178" cm="1">
        <f t="array" ref="AG682">IFERROR(
   SUM(
      _xlfn._xlws.FILTER(
         Tableau3[JP],
         (Tableau3[ITEM]=Tableau210[[#This Row],[NOM]])*
         (Tableau3[Rep.]=Tableau210[[#This Row],[REPERE BUTA]])
      )
   ),
0)</f>
        <v>0</v>
      </c>
      <c r="AH682" s="181">
        <f>IFERROR(VLOOKUP(Tableau210[[#This Row],[OPERATION]],Tableau4[],4,FALSE),"")</f>
        <v>1</v>
      </c>
      <c r="AI682" s="178" cm="1">
        <f t="array" ref="AI682">IFERROR(
   SUM(
      _xlfn._xlws.FILTER(
         Tableau3[BP],
         (Tableau3[ITEM]=Tableau210[[#This Row],[NOM]])*
         (Tableau3[Rep.]=Tableau210[[#This Row],[REPERE BUTA]])
      )
   ),
0)</f>
        <v>1</v>
      </c>
      <c r="AJ682" s="181" t="str">
        <f>IF(Tableau210[[#This Row],[NB JP EMIS]]=1,"1 JP","") &amp; IF(Tableau210[[#This Row],[NB BP EMIS]]=1," 1 BP","")</f>
        <v xml:space="preserve"> 1 BP</v>
      </c>
      <c r="AK682" s="178" t="str">
        <f>IF(Tableau210[[#This Row],[NB JP BUTA]]=1,"1 JP","") &amp; IF(Tableau210[[#This Row],[Nb BP BUTA]]=1," 1 BP","") &amp; IF(Tableau210[[#This Row],[Nb BP BUTA]]=2," 2 BP","")</f>
        <v xml:space="preserve"> 1 BP</v>
      </c>
      <c r="AL682" s="117" t="s">
        <v>103</v>
      </c>
      <c r="AM682" s="117">
        <f>IFERROR(+VLOOKUP(AY682,Tiges!$G$4:$I$569,3,FALSE),"")</f>
        <v>32</v>
      </c>
      <c r="AN682" s="48"/>
      <c r="AO682" s="117" t="s">
        <v>3424</v>
      </c>
      <c r="AP682" s="177" cm="1">
        <f t="array" ref="AP6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682" s="117" t="s">
        <v>3424</v>
      </c>
      <c r="AS682" s="177" t="str" cm="1">
        <f t="array" ref="AS6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82" s="411" t="s">
        <v>3424</v>
      </c>
      <c r="AU682" s="117" t="s">
        <v>3424</v>
      </c>
      <c r="AV682" s="177" t="str" cm="1">
        <f t="array" ref="AV6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82" s="117"/>
      <c r="AY682" s="117" cm="1">
        <f t="array" ref="AY682">IFERROR(_xlfn.XLOOKUP(Tableau210[[#This Row],[DN DONNEES BUTA ]]&amp;Tableau210[[#This Row],[PN DONNEES BUTA]],Tiges!$B$4:$B$79&amp;Tiges!$C$4:$C$79,Tiges!$G$4:$G$79),"")</f>
        <v>20</v>
      </c>
      <c r="AZ682" s="117"/>
      <c r="BA682" s="117" cm="1">
        <f t="array" ref="BA682">IFERROR(_xlfn.XLOOKUP(Tableau210[[#This Row],[DN DONNEES BUTA ]]&amp;Tableau210[[#This Row],[PN DONNEES BUTA]],Tiges!$B$4:$B$79&amp;Tiges!$C$4:$C$79,Tiges!$H$4:$H$79),"")</f>
        <v>130</v>
      </c>
      <c r="BB682" s="117"/>
      <c r="BC682" s="182">
        <f>IFERROR(VLOOKUP(Tableau210[[#This Row],[OPERATION]],Tableau4[],2,FALSE),"")</f>
        <v>1</v>
      </c>
      <c r="BD682" s="177" cm="1">
        <f t="array" ref="BD682">IFERROR(
   SUM(
      _xlfn._xlws.FILTER(
         Tableau3[Nb Platinage Joint],
         (Tableau3[ITEM]=Tableau210[[#This Row],[NOM]])*
         (Tableau3[Rep.]=Tableau210[[#This Row],[REPERE BUTA]])
      )
   ),
0)</f>
        <v>1</v>
      </c>
      <c r="BE682" s="182">
        <f>IFERROR(VLOOKUP(Tableau210[[#This Row],[OPERATION]],Tableau4[],3,FALSE),"")</f>
        <v>1</v>
      </c>
      <c r="BF682" s="177" cm="1">
        <f t="array" ref="BF682">IFERROR(
   SUM(
      _xlfn._xlws.FILTER(
         Tableau3[Joint Définitif Nb],
         (Tableau3[ITEM]=Tableau210[[#This Row],[NOM]])*
         (Tableau3[Rep.]=Tableau210[[#This Row],[REPERE BUTA]])
      )
   ),
0)</f>
        <v>1</v>
      </c>
      <c r="BG682" s="117" t="s">
        <v>3424</v>
      </c>
      <c r="BH682" s="177" t="str" cm="1">
        <f t="array" ref="BH6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2" s="117"/>
      <c r="BK682" s="117" t="s">
        <v>3424</v>
      </c>
      <c r="BL682" s="167" t="s">
        <v>2380</v>
      </c>
      <c r="BM682" s="117"/>
      <c r="BN682" s="117"/>
      <c r="BO682" s="117"/>
      <c r="BP682" s="117"/>
      <c r="BQ682" s="48"/>
      <c r="BR682" s="119"/>
      <c r="BS682" s="48"/>
      <c r="BT682" s="48"/>
      <c r="BU682" s="48"/>
      <c r="BV682" s="48"/>
      <c r="BW682" s="48"/>
      <c r="BX682" s="48"/>
    </row>
    <row r="683" spans="1:76" ht="15.75" hidden="1" x14ac:dyDescent="0.25">
      <c r="A683" s="48" t="e" cm="1">
        <f t="array" ref="A683">_xlfn.XLOOKUP(Tableau210[[#This Row],[NOM]]&amp;Tableau210[[#This Row],[REPERE BUTA]],[6]!Tableau16[POSTE TECHNIQUE]&amp;[6]!Tableau16[Repere ADM],[6]!Tableau16[NUMERO CLIENT])</f>
        <v>#N/A</v>
      </c>
      <c r="B683" s="48" t="e" cm="1">
        <f t="array" ref="B683">_xlfn.XLOOKUP(Tableau210[[#This Row],[NOM]]&amp;Tableau210[[#This Row],[REPERE BUTA]],[6]!Tableau16[POSTE TECHNIQUE]&amp;[6]!Tableau16[Repere REF],[6]!Tableau16[NUMERO CLIENT])</f>
        <v>#N/A</v>
      </c>
      <c r="C683" s="48" cm="1">
        <f t="array" ref="C683">_xlfn.XLOOKUP(Tableau210[[#This Row],[NOM]]&amp;Tableau210[[#This Row],[Repere Ubleam]],[7]Sheet1!$C$2:$C$2995&amp;[7]Sheet1!$I$2:$I$2995,[7]Sheet1!$A$2:$A$2995)</f>
        <v>660</v>
      </c>
      <c r="D683" s="48" t="str">
        <f>C683&amp;""</f>
        <v>660</v>
      </c>
      <c r="E683" s="48" t="e">
        <v>#N/A</v>
      </c>
      <c r="F683" s="48" t="e">
        <v>#N/A</v>
      </c>
      <c r="G683" s="176" t="s">
        <v>1548</v>
      </c>
      <c r="H683" s="119" t="s">
        <v>1067</v>
      </c>
      <c r="I683" s="119" t="s">
        <v>91</v>
      </c>
      <c r="J683" s="119" t="s">
        <v>91</v>
      </c>
      <c r="K683" s="415" t="str">
        <f>_xlfn.XLOOKUP(Tableau210[[#This Row],[NOM]],[8]LUT!$I$5:$I$301,[8]LUT!$N$5:$N$301)</f>
        <v>Clapet</v>
      </c>
      <c r="L683" s="119" t="s">
        <v>83</v>
      </c>
      <c r="M683" s="119" t="s">
        <v>1298</v>
      </c>
      <c r="N683" s="119" t="s">
        <v>1298</v>
      </c>
      <c r="O683" s="119"/>
      <c r="P683" s="119"/>
      <c r="Q683" s="119"/>
      <c r="R683" s="119"/>
      <c r="S683" s="119"/>
      <c r="T683" s="119"/>
      <c r="U683" s="119"/>
      <c r="V683" s="119"/>
      <c r="W683" s="148">
        <v>50</v>
      </c>
      <c r="X683" s="207" cm="1">
        <f t="array" ref="X6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8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83" s="148">
        <v>20</v>
      </c>
      <c r="AA683" s="207" cm="1">
        <f t="array" ref="AA6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8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83" s="48"/>
      <c r="AD683" s="117" t="s">
        <v>2196</v>
      </c>
      <c r="AE683" s="119"/>
      <c r="AF683" s="181">
        <f>IFERROR(VLOOKUP(Tableau210[[#This Row],[OPERATION]],Tableau4[],5,FALSE),"")</f>
        <v>0</v>
      </c>
      <c r="AG683" s="178" cm="1">
        <f t="array" ref="AG683">IFERROR(
   SUM(
      _xlfn._xlws.FILTER(
         Tableau3[JP],
         (Tableau3[ITEM]=Tableau210[[#This Row],[NOM]])*
         (Tableau3[Rep.]=Tableau210[[#This Row],[REPERE BUTA]])
      )
   ),
0)</f>
        <v>0</v>
      </c>
      <c r="AH683" s="181">
        <f>IFERROR(VLOOKUP(Tableau210[[#This Row],[OPERATION]],Tableau4[],4,FALSE),"")</f>
        <v>0</v>
      </c>
      <c r="AI683" s="178" cm="1">
        <f t="array" ref="AI683">IFERROR(
   SUM(
      _xlfn._xlws.FILTER(
         Tableau3[BP],
         (Tableau3[ITEM]=Tableau210[[#This Row],[NOM]])*
         (Tableau3[Rep.]=Tableau210[[#This Row],[REPERE BUTA]])
      )
   ),
0)</f>
        <v>0</v>
      </c>
      <c r="AJ683" s="181" t="str">
        <f>IF(Tableau210[[#This Row],[NB JP EMIS]]=1,"1 JP","") &amp; IF(Tableau210[[#This Row],[NB BP EMIS]]=1," 1 BP","")</f>
        <v/>
      </c>
      <c r="AK683" s="178" t="str">
        <f>IF(Tableau210[[#This Row],[NB JP BUTA]]=1,"1 JP","") &amp; IF(Tableau210[[#This Row],[Nb BP BUTA]]=1," 1 BP","") &amp; IF(Tableau210[[#This Row],[Nb BP BUTA]]=2," 2 BP","")</f>
        <v/>
      </c>
      <c r="AL683" s="117" t="s">
        <v>103</v>
      </c>
      <c r="AM683" s="117">
        <f>IFERROR(+VLOOKUP(AY683,Tiges!$G$4:$I$569,3,FALSE),"")</f>
        <v>27</v>
      </c>
      <c r="AN683" s="48"/>
      <c r="AO683" s="117">
        <v>4</v>
      </c>
      <c r="AP683" s="177" cm="1">
        <f t="array" ref="AP6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83" s="117" t="s">
        <v>2161</v>
      </c>
      <c r="AS683" s="177" t="str" cm="1">
        <f t="array" ref="AS6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83" s="117" t="s">
        <v>1123</v>
      </c>
      <c r="AV683" s="177" t="str" cm="1">
        <f t="array" ref="AV6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83" s="117"/>
      <c r="AY683" s="117" cm="1">
        <f t="array" ref="AY683">IFERROR(_xlfn.XLOOKUP(Tableau210[[#This Row],[DN DONNEES BUTA ]]&amp;Tableau210[[#This Row],[PN DONNEES BUTA]],Tiges!$B$4:$B$79&amp;Tiges!$C$4:$C$79,Tiges!$G$4:$G$79),"")</f>
        <v>16</v>
      </c>
      <c r="AZ683" s="117"/>
      <c r="BA683" s="117" cm="1">
        <f t="array" ref="BA683">IFERROR(_xlfn.XLOOKUP(Tableau210[[#This Row],[DN DONNEES BUTA ]]&amp;Tableau210[[#This Row],[PN DONNEES BUTA]],Tiges!$B$4:$B$79&amp;Tiges!$C$4:$C$79,Tiges!$H$4:$H$79),"")</f>
        <v>90</v>
      </c>
      <c r="BB683" s="117"/>
      <c r="BC683" s="182">
        <f>IFERROR(VLOOKUP(Tableau210[[#This Row],[OPERATION]],Tableau4[],2,FALSE),"")</f>
        <v>0</v>
      </c>
      <c r="BD683" s="177" cm="1">
        <f t="array" ref="BD683">IFERROR(
   SUM(
      _xlfn._xlws.FILTER(
         Tableau3[Nb Platinage Joint],
         (Tableau3[ITEM]=Tableau210[[#This Row],[NOM]])*
         (Tableau3[Rep.]=Tableau210[[#This Row],[REPERE BUTA]])
      )
   ),
0)</f>
        <v>0</v>
      </c>
      <c r="BE683" s="182">
        <f>IFERROR(VLOOKUP(Tableau210[[#This Row],[OPERATION]],Tableau4[],3,FALSE),"")</f>
        <v>1</v>
      </c>
      <c r="BF683" s="177" cm="1">
        <f t="array" ref="BF683">IFERROR(
   SUM(
      _xlfn._xlws.FILTER(
         Tableau3[Joint Définitif Nb],
         (Tableau3[ITEM]=Tableau210[[#This Row],[NOM]])*
         (Tableau3[Rep.]=Tableau210[[#This Row],[REPERE BUTA]])
      )
   ),
0)</f>
        <v>2</v>
      </c>
      <c r="BG683" s="117" t="s">
        <v>129</v>
      </c>
      <c r="BH683" s="177" t="str" cm="1">
        <f t="array" ref="BH6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3" s="117" t="s">
        <v>2281</v>
      </c>
      <c r="BK683" s="117" t="s">
        <v>2269</v>
      </c>
      <c r="BL683" s="167" t="s">
        <v>2380</v>
      </c>
      <c r="BM683" s="167"/>
      <c r="BN683" s="117"/>
      <c r="BO683" s="117"/>
      <c r="BP683" s="117"/>
      <c r="BQ683" s="48"/>
      <c r="BR683" s="119"/>
      <c r="BS683" s="48"/>
      <c r="BT683" s="48"/>
      <c r="BU683" s="48"/>
      <c r="BV683" s="48"/>
      <c r="BW683" s="48"/>
      <c r="BX683" s="48"/>
    </row>
    <row r="684" spans="1:76" ht="15.75" hidden="1" x14ac:dyDescent="0.25">
      <c r="A684" s="48" t="e" cm="1">
        <f t="array" ref="A684">_xlfn.XLOOKUP(Tableau210[[#This Row],[NOM]]&amp;Tableau210[[#This Row],[REPERE BUTA]],[6]!Tableau16[POSTE TECHNIQUE]&amp;[6]!Tableau16[Repere ADM],[6]!Tableau16[NUMERO CLIENT])</f>
        <v>#N/A</v>
      </c>
      <c r="B684" s="48" t="e" cm="1">
        <f t="array" ref="B684">_xlfn.XLOOKUP(Tableau210[[#This Row],[NOM]]&amp;Tableau210[[#This Row],[REPERE BUTA]],[6]!Tableau16[POSTE TECHNIQUE]&amp;[6]!Tableau16[Repere REF],[6]!Tableau16[NUMERO CLIENT])</f>
        <v>#N/A</v>
      </c>
      <c r="C684" s="48" cm="1">
        <f t="array" ref="C684">_xlfn.XLOOKUP(Tableau210[[#This Row],[NOM]]&amp;Tableau210[[#This Row],[Repere Ubleam]],[7]Sheet1!$C$2:$C$2995&amp;[7]Sheet1!$I$2:$I$2995,[7]Sheet1!$A$2:$A$2995)</f>
        <v>661</v>
      </c>
      <c r="D684" s="48" t="str">
        <f>C684&amp;""</f>
        <v>661</v>
      </c>
      <c r="E684" s="48" t="e">
        <v>#N/A</v>
      </c>
      <c r="F684" s="48" t="e">
        <v>#N/A</v>
      </c>
      <c r="G684" s="176" t="s">
        <v>1548</v>
      </c>
      <c r="H684" s="119" t="s">
        <v>1067</v>
      </c>
      <c r="I684" s="119" t="s">
        <v>91</v>
      </c>
      <c r="J684" s="119" t="s">
        <v>91</v>
      </c>
      <c r="K684" s="415" t="str">
        <f>_xlfn.XLOOKUP(Tableau210[[#This Row],[NOM]],[8]LUT!$I$5:$I$301,[8]LUT!$N$5:$N$301)</f>
        <v>Clapet</v>
      </c>
      <c r="L684" s="119" t="s">
        <v>83</v>
      </c>
      <c r="M684" s="119" t="s">
        <v>1230</v>
      </c>
      <c r="N684" s="119" t="s">
        <v>1230</v>
      </c>
      <c r="O684" s="119"/>
      <c r="P684" s="119"/>
      <c r="Q684" s="119"/>
      <c r="R684" s="119"/>
      <c r="S684" s="119"/>
      <c r="T684" s="119"/>
      <c r="U684" s="119"/>
      <c r="V684" s="119"/>
      <c r="W684" s="148">
        <v>50</v>
      </c>
      <c r="X684" s="207" cm="1">
        <f t="array" ref="X6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8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84" s="148">
        <v>20</v>
      </c>
      <c r="AA684" s="207" cm="1">
        <f t="array" ref="AA6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8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84" s="48"/>
      <c r="AD684" s="117" t="s">
        <v>2196</v>
      </c>
      <c r="AE684" s="119"/>
      <c r="AF684" s="181">
        <f>IFERROR(VLOOKUP(Tableau210[[#This Row],[OPERATION]],Tableau4[],5,FALSE),"")</f>
        <v>0</v>
      </c>
      <c r="AG684" s="178"/>
      <c r="AH684" s="181">
        <f>IFERROR(VLOOKUP(Tableau210[[#This Row],[OPERATION]],Tableau4[],4,FALSE),"")</f>
        <v>0</v>
      </c>
      <c r="AI684" s="178"/>
      <c r="AJ684" s="181" t="str">
        <f>IF(Tableau210[[#This Row],[NB JP EMIS]]=1,"1 JP","") &amp; IF(Tableau210[[#This Row],[NB BP EMIS]]=1," 1 BP","")</f>
        <v/>
      </c>
      <c r="AK684" s="178"/>
      <c r="AL684" s="117" t="s">
        <v>103</v>
      </c>
      <c r="AM684" s="117">
        <f>IFERROR(+VLOOKUP(AY684,Tiges!$G$4:$I$569,3,FALSE),"")</f>
        <v>27</v>
      </c>
      <c r="AN684" s="48"/>
      <c r="AO684" s="117">
        <v>4</v>
      </c>
      <c r="AP684" s="177" cm="1">
        <f t="array" ref="AP6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84" s="117" t="s">
        <v>2161</v>
      </c>
      <c r="AS684" s="177" t="str" cm="1">
        <f t="array" ref="AS6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84" s="117" t="s">
        <v>1123</v>
      </c>
      <c r="AV684" s="177" t="str" cm="1">
        <f t="array" ref="AV6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84" s="117"/>
      <c r="AY684" s="117" cm="1">
        <f t="array" ref="AY684">IFERROR(_xlfn.XLOOKUP(Tableau210[[#This Row],[DN DONNEES BUTA ]]&amp;Tableau210[[#This Row],[PN DONNEES BUTA]],Tiges!$B$4:$B$79&amp;Tiges!$C$4:$C$79,Tiges!$G$4:$G$79),"")</f>
        <v>16</v>
      </c>
      <c r="AZ684" s="117"/>
      <c r="BA684" s="117" cm="1">
        <f t="array" ref="BA684">IFERROR(_xlfn.XLOOKUP(Tableau210[[#This Row],[DN DONNEES BUTA ]]&amp;Tableau210[[#This Row],[PN DONNEES BUTA]],Tiges!$B$4:$B$79&amp;Tiges!$C$4:$C$79,Tiges!$H$4:$H$79),"")</f>
        <v>90</v>
      </c>
      <c r="BB684" s="117"/>
      <c r="BC684" s="182">
        <f>IFERROR(VLOOKUP(Tableau210[[#This Row],[OPERATION]],Tableau4[],2,FALSE),"")</f>
        <v>0</v>
      </c>
      <c r="BD684" s="177"/>
      <c r="BE684" s="182">
        <f>IFERROR(VLOOKUP(Tableau210[[#This Row],[OPERATION]],Tableau4[],3,FALSE),"")</f>
        <v>1</v>
      </c>
      <c r="BF684" s="177"/>
      <c r="BG684" s="117" t="s">
        <v>129</v>
      </c>
      <c r="BH684" s="177" t="str" cm="1">
        <f t="array" ref="BH6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4" s="117" t="s">
        <v>2281</v>
      </c>
      <c r="BK684" s="117" t="s">
        <v>2269</v>
      </c>
      <c r="BL684" s="167" t="s">
        <v>2380</v>
      </c>
      <c r="BM684" s="167"/>
      <c r="BN684" s="117"/>
      <c r="BO684" s="117"/>
      <c r="BP684" s="117"/>
      <c r="BQ684" s="48"/>
      <c r="BR684" s="119"/>
      <c r="BS684" s="48"/>
      <c r="BT684" s="48"/>
      <c r="BU684" s="48"/>
      <c r="BV684" s="48"/>
      <c r="BW684" s="48"/>
      <c r="BX684" s="48"/>
    </row>
    <row r="685" spans="1:76" ht="15.75" hidden="1" x14ac:dyDescent="0.25">
      <c r="A685" s="48" t="e" cm="1">
        <f t="array" ref="A685">_xlfn.XLOOKUP(Tableau210[[#This Row],[NOM]]&amp;Tableau210[[#This Row],[REPERE BUTA]],[6]!Tableau16[POSTE TECHNIQUE]&amp;[6]!Tableau16[Repere ADM],[6]!Tableau16[NUMERO CLIENT])</f>
        <v>#N/A</v>
      </c>
      <c r="B685" s="48"/>
      <c r="C685" s="48" cm="1">
        <f t="array" ref="C685">_xlfn.XLOOKUP(Tableau210[[#This Row],[NOM]]&amp;Tableau210[[#This Row],[Repere Ubleam]],[7]Sheet1!$C$2:$C$2995&amp;[7]Sheet1!$I$2:$I$2995,[7]Sheet1!$A$2:$A$2995)</f>
        <v>662</v>
      </c>
      <c r="D685" s="48" t="str">
        <f>C685&amp;""</f>
        <v>662</v>
      </c>
      <c r="E685" s="48" t="e">
        <v>#N/A</v>
      </c>
      <c r="F685" s="48" t="e">
        <v>#N/A</v>
      </c>
      <c r="G685" s="176" t="s">
        <v>1548</v>
      </c>
      <c r="H685" s="119" t="s">
        <v>1067</v>
      </c>
      <c r="I685" s="119" t="s">
        <v>91</v>
      </c>
      <c r="J685" s="119" t="s">
        <v>91</v>
      </c>
      <c r="K685" s="415" t="str">
        <f>_xlfn.XLOOKUP(Tableau210[[#This Row],[NOM]],[8]LUT!$I$5:$I$301,[8]LUT!$N$5:$N$301)</f>
        <v>Clapet</v>
      </c>
      <c r="L685" s="119" t="s">
        <v>75</v>
      </c>
      <c r="M685" s="119" t="s">
        <v>1268</v>
      </c>
      <c r="N685" s="119" t="s">
        <v>1268</v>
      </c>
      <c r="O685" s="119"/>
      <c r="P685" s="119"/>
      <c r="Q685" s="119"/>
      <c r="R685" s="119"/>
      <c r="S685" s="119"/>
      <c r="T685" s="119"/>
      <c r="U685" s="119"/>
      <c r="V685" s="119"/>
      <c r="W685" s="148">
        <v>50</v>
      </c>
      <c r="X685" s="207" cm="1">
        <f t="array" ref="X6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8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85" s="148">
        <v>20</v>
      </c>
      <c r="AA685" s="207" cm="1">
        <f t="array" ref="AA6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8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85" s="48"/>
      <c r="AD685" s="117" t="s">
        <v>2196</v>
      </c>
      <c r="AE685" s="119"/>
      <c r="AF685" s="181">
        <f>IFERROR(VLOOKUP(Tableau210[[#This Row],[OPERATION]],Tableau4[],5,FALSE),"")</f>
        <v>0</v>
      </c>
      <c r="AG685" s="178" cm="1">
        <f t="array" ref="AG685">IFERROR(
   SUM(
      _xlfn._xlws.FILTER(
         Tableau3[JP],
         (Tableau3[ITEM]=Tableau210[[#This Row],[NOM]])*
         (Tableau3[Rep.]=Tableau210[[#This Row],[REPERE BUTA]])
      )
   ),
0)</f>
        <v>0</v>
      </c>
      <c r="AH685" s="181">
        <f>IFERROR(VLOOKUP(Tableau210[[#This Row],[OPERATION]],Tableau4[],4,FALSE),"")</f>
        <v>0</v>
      </c>
      <c r="AI685" s="178" cm="1">
        <f t="array" ref="AI685">IFERROR(
   SUM(
      _xlfn._xlws.FILTER(
         Tableau3[BP],
         (Tableau3[ITEM]=Tableau210[[#This Row],[NOM]])*
         (Tableau3[Rep.]=Tableau210[[#This Row],[REPERE BUTA]])
      )
   ),
0)</f>
        <v>0</v>
      </c>
      <c r="AJ685" s="181" t="str">
        <f>IF(Tableau210[[#This Row],[NB JP EMIS]]=1,"1 JP","") &amp; IF(Tableau210[[#This Row],[NB BP EMIS]]=1," 1 BP","")</f>
        <v/>
      </c>
      <c r="AK685" s="178" t="str">
        <f>IF(Tableau210[[#This Row],[NB JP BUTA]]=1,"1 JP","") &amp; IF(Tableau210[[#This Row],[Nb BP BUTA]]=1," 1 BP","") &amp; IF(Tableau210[[#This Row],[Nb BP BUTA]]=2," 2 BP","")</f>
        <v/>
      </c>
      <c r="AL685" s="117" t="s">
        <v>103</v>
      </c>
      <c r="AM685" s="117">
        <f>IFERROR(+VLOOKUP(AY685,Tiges!$G$4:$I$569,3,FALSE),"")</f>
        <v>27</v>
      </c>
      <c r="AN685" s="48"/>
      <c r="AO685" s="117">
        <v>4</v>
      </c>
      <c r="AP685" s="177" cm="1">
        <f t="array" ref="AP6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85" s="117" t="s">
        <v>2161</v>
      </c>
      <c r="AS685" s="177" t="str" cm="1">
        <f t="array" ref="AS6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85" s="117" t="s">
        <v>1123</v>
      </c>
      <c r="AV685" s="177" t="str" cm="1">
        <f t="array" ref="AV6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85" s="117"/>
      <c r="AY685" s="117" cm="1">
        <f t="array" ref="AY685">IFERROR(_xlfn.XLOOKUP(Tableau210[[#This Row],[DN DONNEES BUTA ]]&amp;Tableau210[[#This Row],[PN DONNEES BUTA]],Tiges!$B$4:$B$79&amp;Tiges!$C$4:$C$79,Tiges!$G$4:$G$79),"")</f>
        <v>16</v>
      </c>
      <c r="AZ685" s="117"/>
      <c r="BA685" s="117" cm="1">
        <f t="array" ref="BA685">IFERROR(_xlfn.XLOOKUP(Tableau210[[#This Row],[DN DONNEES BUTA ]]&amp;Tableau210[[#This Row],[PN DONNEES BUTA]],Tiges!$B$4:$B$79&amp;Tiges!$C$4:$C$79,Tiges!$H$4:$H$79),"")</f>
        <v>90</v>
      </c>
      <c r="BB685" s="117"/>
      <c r="BC685" s="182">
        <f>IFERROR(VLOOKUP(Tableau210[[#This Row],[OPERATION]],Tableau4[],2,FALSE),"")</f>
        <v>0</v>
      </c>
      <c r="BD685" s="177" cm="1">
        <f t="array" ref="BD685">IFERROR(
   SUM(
      _xlfn._xlws.FILTER(
         Tableau3[Nb Platinage Joint],
         (Tableau3[ITEM]=Tableau210[[#This Row],[NOM]])*
         (Tableau3[Rep.]=Tableau210[[#This Row],[REPERE BUTA]])
      )
   ),
0)</f>
        <v>0</v>
      </c>
      <c r="BE685" s="182">
        <f>IFERROR(VLOOKUP(Tableau210[[#This Row],[OPERATION]],Tableau4[],3,FALSE),"")</f>
        <v>1</v>
      </c>
      <c r="BF685" s="177" cm="1">
        <f t="array" ref="BF685">IFERROR(
   SUM(
      _xlfn._xlws.FILTER(
         Tableau3[Joint Définitif Nb],
         (Tableau3[ITEM]=Tableau210[[#This Row],[NOM]])*
         (Tableau3[Rep.]=Tableau210[[#This Row],[REPERE BUTA]])
      )
   ),
0)</f>
        <v>2</v>
      </c>
      <c r="BG685" s="117" t="s">
        <v>129</v>
      </c>
      <c r="BH685" s="177" t="str" cm="1">
        <f t="array" ref="BH6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5" s="117" t="s">
        <v>2281</v>
      </c>
      <c r="BK685" s="117" t="s">
        <v>2269</v>
      </c>
      <c r="BL685" s="167" t="s">
        <v>2380</v>
      </c>
      <c r="BM685" s="167"/>
      <c r="BN685" s="117"/>
      <c r="BO685" s="117"/>
      <c r="BP685" s="117"/>
      <c r="BQ685" s="48"/>
      <c r="BR685" s="119"/>
      <c r="BS685" s="48"/>
      <c r="BT685" s="48"/>
      <c r="BU685" s="48"/>
      <c r="BV685" s="48"/>
      <c r="BW685" s="48"/>
      <c r="BX685" s="48"/>
    </row>
    <row r="686" spans="1:76" ht="15.75" hidden="1" x14ac:dyDescent="0.25">
      <c r="A686" s="48" t="e" cm="1">
        <f t="array" ref="A686">_xlfn.XLOOKUP(Tableau210[[#This Row],[NOM]]&amp;Tableau210[[#This Row],[REPERE BUTA]],[6]!Tableau16[POSTE TECHNIQUE]&amp;[6]!Tableau16[Repere ADM],[6]!Tableau16[NUMERO CLIENT])</f>
        <v>#N/A</v>
      </c>
      <c r="B686" s="48"/>
      <c r="C686" s="48" cm="1">
        <f t="array" ref="C686">_xlfn.XLOOKUP(Tableau210[[#This Row],[NOM]]&amp;Tableau210[[#This Row],[Repere Ubleam]],[7]Sheet1!$C$2:$C$2995&amp;[7]Sheet1!$I$2:$I$2995,[7]Sheet1!$A$2:$A$2995)</f>
        <v>663</v>
      </c>
      <c r="D686" s="48" t="str">
        <f>C686&amp;""</f>
        <v>663</v>
      </c>
      <c r="E686" s="48" t="e">
        <v>#N/A</v>
      </c>
      <c r="F686" s="48" t="e">
        <v>#N/A</v>
      </c>
      <c r="G686" s="176" t="s">
        <v>1548</v>
      </c>
      <c r="H686" s="119" t="s">
        <v>1067</v>
      </c>
      <c r="I686" s="119" t="s">
        <v>91</v>
      </c>
      <c r="J686" s="119" t="s">
        <v>91</v>
      </c>
      <c r="K686" s="415" t="str">
        <f>_xlfn.XLOOKUP(Tableau210[[#This Row],[NOM]],[8]LUT!$I$5:$I$301,[8]LUT!$N$5:$N$301)</f>
        <v>Clapet</v>
      </c>
      <c r="L686" s="119" t="s">
        <v>75</v>
      </c>
      <c r="M686" s="119" t="s">
        <v>1271</v>
      </c>
      <c r="N686" s="119" t="s">
        <v>1271</v>
      </c>
      <c r="O686" s="119"/>
      <c r="P686" s="119"/>
      <c r="Q686" s="119"/>
      <c r="R686" s="119"/>
      <c r="S686" s="119"/>
      <c r="T686" s="119"/>
      <c r="U686" s="119"/>
      <c r="V686" s="119"/>
      <c r="W686" s="148">
        <v>50</v>
      </c>
      <c r="X686" s="207" cm="1">
        <f t="array" ref="X6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68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686" s="148">
        <v>20</v>
      </c>
      <c r="AA686" s="207" cm="1">
        <f t="array" ref="AA6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8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686" s="48"/>
      <c r="AD686" s="117" t="s">
        <v>2196</v>
      </c>
      <c r="AE686" s="119"/>
      <c r="AF686" s="181">
        <f>IFERROR(VLOOKUP(Tableau210[[#This Row],[OPERATION]],Tableau4[],5,FALSE),"")</f>
        <v>0</v>
      </c>
      <c r="AG686" s="178"/>
      <c r="AH686" s="181">
        <f>IFERROR(VLOOKUP(Tableau210[[#This Row],[OPERATION]],Tableau4[],4,FALSE),"")</f>
        <v>0</v>
      </c>
      <c r="AI686" s="178"/>
      <c r="AJ686" s="181" t="str">
        <f>IF(Tableau210[[#This Row],[NB JP EMIS]]=1,"1 JP","") &amp; IF(Tableau210[[#This Row],[NB BP EMIS]]=1," 1 BP","")</f>
        <v/>
      </c>
      <c r="AK686" s="178"/>
      <c r="AL686" s="117" t="s">
        <v>103</v>
      </c>
      <c r="AM686" s="117">
        <f>IFERROR(+VLOOKUP(AY686,Tiges!$G$4:$I$569,3,FALSE),"")</f>
        <v>27</v>
      </c>
      <c r="AN686" s="48"/>
      <c r="AO686" s="117">
        <v>4</v>
      </c>
      <c r="AP686" s="177" cm="1">
        <f t="array" ref="AP6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86" s="117" t="s">
        <v>2161</v>
      </c>
      <c r="AS686" s="177" t="str" cm="1">
        <f t="array" ref="AS6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6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686" s="117" t="s">
        <v>1123</v>
      </c>
      <c r="AV686" s="177" t="str" cm="1">
        <f t="array" ref="AV6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86" s="117"/>
      <c r="AY686" s="117" cm="1">
        <f t="array" ref="AY686">IFERROR(_xlfn.XLOOKUP(Tableau210[[#This Row],[DN DONNEES BUTA ]]&amp;Tableau210[[#This Row],[PN DONNEES BUTA]],Tiges!$B$4:$B$79&amp;Tiges!$C$4:$C$79,Tiges!$G$4:$G$79),"")</f>
        <v>16</v>
      </c>
      <c r="AZ686" s="117"/>
      <c r="BA686" s="117" cm="1">
        <f t="array" ref="BA686">IFERROR(_xlfn.XLOOKUP(Tableau210[[#This Row],[DN DONNEES BUTA ]]&amp;Tableau210[[#This Row],[PN DONNEES BUTA]],Tiges!$B$4:$B$79&amp;Tiges!$C$4:$C$79,Tiges!$H$4:$H$79),"")</f>
        <v>90</v>
      </c>
      <c r="BB686" s="117"/>
      <c r="BC686" s="182">
        <f>IFERROR(VLOOKUP(Tableau210[[#This Row],[OPERATION]],Tableau4[],2,FALSE),"")</f>
        <v>0</v>
      </c>
      <c r="BD686" s="177"/>
      <c r="BE686" s="182">
        <f>IFERROR(VLOOKUP(Tableau210[[#This Row],[OPERATION]],Tableau4[],3,FALSE),"")</f>
        <v>1</v>
      </c>
      <c r="BF686" s="177"/>
      <c r="BG686" s="117" t="s">
        <v>129</v>
      </c>
      <c r="BH686" s="177" t="str" cm="1">
        <f t="array" ref="BH6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6" s="117" t="s">
        <v>2281</v>
      </c>
      <c r="BK686" s="117" t="s">
        <v>2269</v>
      </c>
      <c r="BL686" s="167" t="s">
        <v>2380</v>
      </c>
      <c r="BM686" s="167"/>
      <c r="BN686" s="117"/>
      <c r="BO686" s="117"/>
      <c r="BP686" s="117"/>
      <c r="BQ686" s="48"/>
      <c r="BR686" s="119"/>
      <c r="BS686" s="48"/>
      <c r="BT686" s="48"/>
      <c r="BU686" s="48"/>
      <c r="BV686" s="48"/>
      <c r="BW686" s="48"/>
      <c r="BX686" s="48"/>
    </row>
    <row r="687" spans="1:76" s="154" customFormat="1" ht="15.75" hidden="1" x14ac:dyDescent="0.25">
      <c r="A687" s="48" t="e" cm="1">
        <f t="array" ref="A687">_xlfn.XLOOKUP(Tableau210[[#This Row],[NOM]]&amp;Tableau210[[#This Row],[REPERE BUTA]],[6]!Tableau16[POSTE TECHNIQUE]&amp;[6]!Tableau16[Repere ADM],[6]!Tableau16[NUMERO CLIENT])</f>
        <v>#N/A</v>
      </c>
      <c r="B687" s="48" t="str" cm="1">
        <f t="array" ref="B687">_xlfn.XLOOKUP(Tableau210[[#This Row],[NOM]]&amp;Tableau210[[#This Row],[REPERE BUTA]],[6]!Tableau16[POSTE TECHNIQUE]&amp;[6]!Tableau16[Repere REF],[6]!Tableau16[NUMERO CLIENT])</f>
        <v>S6-B2008-V</v>
      </c>
      <c r="C687" s="48" cm="1">
        <f t="array" ref="C687">_xlfn.XLOOKUP(Tableau210[[#This Row],[NOM]]&amp;Tableau210[[#This Row],[Repere Ubleam]],[7]Sheet1!$C$2:$C$2995&amp;[7]Sheet1!$I$2:$I$2995,[7]Sheet1!$A$2:$A$2995)</f>
        <v>1401</v>
      </c>
      <c r="D687" s="48" t="str">
        <f>C687&amp;""</f>
        <v>1401</v>
      </c>
      <c r="E687" s="48" t="s">
        <v>2577</v>
      </c>
      <c r="F687" s="48" t="s">
        <v>1054</v>
      </c>
      <c r="G687" s="176" t="s">
        <v>2020</v>
      </c>
      <c r="H687" s="119" t="s">
        <v>1066</v>
      </c>
      <c r="I687" s="119" t="s">
        <v>91</v>
      </c>
      <c r="J687" s="119" t="s">
        <v>2057</v>
      </c>
      <c r="K687" s="119" t="str">
        <f>_xlfn.XLOOKUP(Tableau210[[#This Row],[NOM]],[8]LUT!$I$5:$I$301,[8]LUT!$N$5:$N$301)</f>
        <v>vanne auto</v>
      </c>
      <c r="L687" s="119" t="s">
        <v>83</v>
      </c>
      <c r="M687" s="119"/>
      <c r="N687" s="119" t="s">
        <v>83</v>
      </c>
      <c r="O687" s="119"/>
      <c r="P687" s="119"/>
      <c r="Q687" s="119"/>
      <c r="R687" s="119"/>
      <c r="S687" s="119"/>
      <c r="T687" s="119"/>
      <c r="U687" s="119"/>
      <c r="V687" s="119"/>
      <c r="W687" s="148" cm="1">
        <f t="array" ref="W687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87" s="207" cm="1">
        <f t="array" ref="X6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68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87" s="148" cm="1">
        <f t="array" ref="Z687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87" s="207" cm="1">
        <f t="array" ref="AA6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8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87" s="48"/>
      <c r="AD687" s="117" t="s">
        <v>2197</v>
      </c>
      <c r="AE687" s="119"/>
      <c r="AF687" s="181">
        <f>IFERROR(VLOOKUP(Tableau210[[#This Row],[OPERATION]],Tableau4[],5,FALSE),"")</f>
        <v>0</v>
      </c>
      <c r="AG687" s="178" cm="1">
        <f t="array" ref="AG687">IFERROR(
   SUM(
      _xlfn._xlws.FILTER(
         Tableau3[JP],
         (Tableau3[ITEM]=Tableau210[[#This Row],[NOM]])*
         (Tableau3[Rep.]=Tableau210[[#This Row],[REPERE BUTA]])
      )
   ),
0)</f>
        <v>0</v>
      </c>
      <c r="AH687" s="181">
        <f>IFERROR(VLOOKUP(Tableau210[[#This Row],[OPERATION]],Tableau4[],4,FALSE),"")</f>
        <v>1</v>
      </c>
      <c r="AI687" s="178" cm="1">
        <f t="array" ref="AI687">IFERROR(
   SUM(
      _xlfn._xlws.FILTER(
         Tableau3[BP],
         (Tableau3[ITEM]=Tableau210[[#This Row],[NOM]])*
         (Tableau3[Rep.]=Tableau210[[#This Row],[REPERE BUTA]])
      )
   ),
0)</f>
        <v>1</v>
      </c>
      <c r="AJ687" s="181" t="str">
        <f>IF(Tableau210[[#This Row],[NB JP EMIS]]=1,"1 JP","") &amp; IF(Tableau210[[#This Row],[NB BP EMIS]]=1," 1 BP","")</f>
        <v xml:space="preserve"> 1 BP</v>
      </c>
      <c r="AK687" s="178" t="str">
        <f>IF(Tableau210[[#This Row],[NB JP BUTA]]=1,"1 JP","") &amp; IF(Tableau210[[#This Row],[Nb BP BUTA]]=1," 1 BP","") &amp; IF(Tableau210[[#This Row],[Nb BP BUTA]]=2," 2 BP","")</f>
        <v xml:space="preserve"> 1 BP</v>
      </c>
      <c r="AL687" s="117" t="s">
        <v>103</v>
      </c>
      <c r="AM687" s="117">
        <f>IFERROR(+VLOOKUP(AY687,Tiges!$G$4:$I$569,3,FALSE),"")</f>
        <v>32</v>
      </c>
      <c r="AN687" s="48"/>
      <c r="AO687" s="117" t="s">
        <v>3424</v>
      </c>
      <c r="AP687" s="177" cm="1">
        <f t="array" ref="AP6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6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687" s="117" t="s">
        <v>3424</v>
      </c>
      <c r="AS687" s="177" t="str" cm="1">
        <f t="array" ref="AS6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687" s="411" t="s">
        <v>3424</v>
      </c>
      <c r="AU687" s="117" t="s">
        <v>3424</v>
      </c>
      <c r="AV687" s="177" t="str" cm="1">
        <f t="array" ref="AV6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6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687" s="117"/>
      <c r="AY687" s="117" cm="1">
        <f t="array" ref="AY687">IFERROR(_xlfn.XLOOKUP(Tableau210[[#This Row],[DN DONNEES BUTA ]]&amp;Tableau210[[#This Row],[PN DONNEES BUTA]],Tiges!$B$4:$B$79&amp;Tiges!$C$4:$C$79,Tiges!$G$4:$G$79),"")</f>
        <v>20</v>
      </c>
      <c r="AZ687" s="117"/>
      <c r="BA687" s="117" cm="1">
        <f t="array" ref="BA687">IFERROR(_xlfn.XLOOKUP(Tableau210[[#This Row],[DN DONNEES BUTA ]]&amp;Tableau210[[#This Row],[PN DONNEES BUTA]],Tiges!$B$4:$B$79&amp;Tiges!$C$4:$C$79,Tiges!$H$4:$H$79),"")</f>
        <v>130</v>
      </c>
      <c r="BB687" s="117"/>
      <c r="BC687" s="182">
        <f>IFERROR(VLOOKUP(Tableau210[[#This Row],[OPERATION]],Tableau4[],2,FALSE),"")</f>
        <v>1</v>
      </c>
      <c r="BD687" s="177" cm="1">
        <f t="array" ref="BD687">IFERROR(
   SUM(
      _xlfn._xlws.FILTER(
         Tableau3[Nb Platinage Joint],
         (Tableau3[ITEM]=Tableau210[[#This Row],[NOM]])*
         (Tableau3[Rep.]=Tableau210[[#This Row],[REPERE BUTA]])
      )
   ),
0)</f>
        <v>1</v>
      </c>
      <c r="BE687" s="182">
        <f>IFERROR(VLOOKUP(Tableau210[[#This Row],[OPERATION]],Tableau4[],3,FALSE),"")</f>
        <v>1</v>
      </c>
      <c r="BF687" s="177" cm="1">
        <f t="array" ref="BF687">IFERROR(
   SUM(
      _xlfn._xlws.FILTER(
         Tableau3[Joint Définitif Nb],
         (Tableau3[ITEM]=Tableau210[[#This Row],[NOM]])*
         (Tableau3[Rep.]=Tableau210[[#This Row],[REPERE BUTA]])
      )
   ),
0)</f>
        <v>1</v>
      </c>
      <c r="BG687" s="117" t="s">
        <v>3424</v>
      </c>
      <c r="BH687" s="177" t="str" cm="1">
        <f t="array" ref="BH6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7" s="117"/>
      <c r="BK687" s="117" t="s">
        <v>3424</v>
      </c>
      <c r="BL687" s="167" t="s">
        <v>2380</v>
      </c>
      <c r="BM687" s="117"/>
      <c r="BN687" s="117"/>
      <c r="BO687" s="117"/>
      <c r="BP687" s="117"/>
      <c r="BQ687" s="48"/>
      <c r="BR687" s="119"/>
      <c r="BS687" s="48"/>
      <c r="BT687" s="48"/>
      <c r="BU687" s="48"/>
      <c r="BV687" s="48"/>
      <c r="BW687" s="48"/>
      <c r="BX687" s="48"/>
    </row>
    <row r="688" spans="1:76" s="154" customFormat="1" ht="15.75" hidden="1" x14ac:dyDescent="0.25">
      <c r="A688" s="48" t="str" cm="1">
        <f t="array" ref="A688">_xlfn.XLOOKUP(Tableau210[[#This Row],[NOM]]&amp;Tableau210[[#This Row],[REPERE BUTA]],[6]!Tableau16[POSTE TECHNIQUE]&amp;[6]!Tableau16[Repere ADM],[6]!Tableau16[NUMERO CLIENT])</f>
        <v>S6-B2090-V</v>
      </c>
      <c r="B688" s="48" t="e" cm="1">
        <f t="array" ref="B688">_xlfn.XLOOKUP(Tableau210[[#This Row],[NOM]]&amp;Tableau210[[#This Row],[REPERE BUTA]],[6]!Tableau16[POSTE TECHNIQUE]&amp;[6]!Tableau16[Repere REF],[6]!Tableau16[NUMERO CLIENT])</f>
        <v>#N/A</v>
      </c>
      <c r="C688" s="48" cm="1">
        <f t="array" ref="C688">_xlfn.XLOOKUP(Tableau210[[#This Row],[NOM]]&amp;Tableau210[[#This Row],[Repere Ubleam]],[7]Sheet1!$C$2:$C$2995&amp;[7]Sheet1!$I$2:$I$2995,[7]Sheet1!$A$2:$A$2995)</f>
        <v>1402</v>
      </c>
      <c r="D688" s="48" t="str">
        <f>C688&amp;""</f>
        <v>1402</v>
      </c>
      <c r="E688" s="48" t="s">
        <v>2577</v>
      </c>
      <c r="F688" s="48" t="s">
        <v>1055</v>
      </c>
      <c r="G688" s="176" t="s">
        <v>2021</v>
      </c>
      <c r="H688" s="119" t="s">
        <v>1066</v>
      </c>
      <c r="I688" s="119" t="s">
        <v>91</v>
      </c>
      <c r="J688" s="119" t="s">
        <v>2057</v>
      </c>
      <c r="K688" s="119" t="str">
        <f>_xlfn.XLOOKUP(Tableau210[[#This Row],[NOM]],[8]LUT!$I$5:$I$301,[8]LUT!$N$5:$N$301)</f>
        <v>vanne auto</v>
      </c>
      <c r="L688" s="119" t="s">
        <v>73</v>
      </c>
      <c r="M688" s="119"/>
      <c r="N688" s="119" t="s">
        <v>73</v>
      </c>
      <c r="O688" s="119"/>
      <c r="P688" s="119"/>
      <c r="Q688" s="119"/>
      <c r="R688" s="119"/>
      <c r="S688" s="119"/>
      <c r="T688" s="119"/>
      <c r="U688" s="119"/>
      <c r="V688" s="119"/>
      <c r="W688" s="148" cm="1">
        <f t="array" ref="W68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88" s="207" cm="1">
        <f t="array" ref="X6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8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88" s="148" cm="1">
        <f t="array" ref="Z68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88" s="207" cm="1">
        <f t="array" ref="AA6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8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88" s="48"/>
      <c r="AD688" s="117" t="s">
        <v>2197</v>
      </c>
      <c r="AE688" s="119"/>
      <c r="AF688" s="181">
        <f>IFERROR(VLOOKUP(Tableau210[[#This Row],[OPERATION]],Tableau4[],5,FALSE),"")</f>
        <v>0</v>
      </c>
      <c r="AG688" s="178" cm="1">
        <f t="array" ref="AG688">IFERROR(
   SUM(
      _xlfn._xlws.FILTER(
         Tableau3[JP],
         (Tableau3[ITEM]=Tableau210[[#This Row],[NOM]])*
         (Tableau3[Rep.]=Tableau210[[#This Row],[REPERE BUTA]])
      )
   ),
0)</f>
        <v>0</v>
      </c>
      <c r="AH688" s="181">
        <f>IFERROR(VLOOKUP(Tableau210[[#This Row],[OPERATION]],Tableau4[],4,FALSE),"")</f>
        <v>1</v>
      </c>
      <c r="AI688" s="178" cm="1">
        <f t="array" ref="AI688">IFERROR(
   SUM(
      _xlfn._xlws.FILTER(
         Tableau3[BP],
         (Tableau3[ITEM]=Tableau210[[#This Row],[NOM]])*
         (Tableau3[Rep.]=Tableau210[[#This Row],[REPERE BUTA]])
      )
   ),
0)</f>
        <v>1</v>
      </c>
      <c r="AJ688" s="181" t="str">
        <f>IF(Tableau210[[#This Row],[NB JP EMIS]]=1,"1 JP","") &amp; IF(Tableau210[[#This Row],[NB BP EMIS]]=1," 1 BP","")</f>
        <v xml:space="preserve"> 1 BP</v>
      </c>
      <c r="AK688" s="178" t="str">
        <f>IF(Tableau210[[#This Row],[NB JP BUTA]]=1,"1 JP","") &amp; IF(Tableau210[[#This Row],[Nb BP BUTA]]=1," 1 BP","") &amp; IF(Tableau210[[#This Row],[Nb BP BUTA]]=2," 2 BP","")</f>
        <v xml:space="preserve"> 1 BP</v>
      </c>
      <c r="AL688" s="117" t="s">
        <v>2527</v>
      </c>
      <c r="AM688" s="117">
        <f>IFERROR(+VLOOKUP(AY688,Tiges!$G$4:$I$569,3,FALSE),"")</f>
        <v>22</v>
      </c>
      <c r="AN688" s="48"/>
      <c r="AO688" s="117">
        <v>4</v>
      </c>
      <c r="AP688" s="177" cm="1">
        <f t="array" ref="AP6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88" s="117" t="s">
        <v>2270</v>
      </c>
      <c r="AS688" s="177" t="str" cm="1">
        <f t="array" ref="AS6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6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688" s="117" t="s">
        <v>1123</v>
      </c>
      <c r="AV688" s="177" t="str" cm="1">
        <f t="array" ref="AV6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88" s="117"/>
      <c r="AY688" s="117" cm="1">
        <f t="array" ref="AY688">IFERROR(_xlfn.XLOOKUP(Tableau210[[#This Row],[DN DONNEES BUTA ]]&amp;Tableau210[[#This Row],[PN DONNEES BUTA]],Tiges!$B$4:$B$79&amp;Tiges!$C$4:$C$79,Tiges!$G$4:$G$79),"")</f>
        <v>14</v>
      </c>
      <c r="AZ688" s="117"/>
      <c r="BA688" s="117" cm="1">
        <f t="array" ref="BA688">IFERROR(_xlfn.XLOOKUP(Tableau210[[#This Row],[DN DONNEES BUTA ]]&amp;Tableau210[[#This Row],[PN DONNEES BUTA]],Tiges!$B$4:$B$79&amp;Tiges!$C$4:$C$79,Tiges!$H$4:$H$79),"")</f>
        <v>80</v>
      </c>
      <c r="BB688" s="117"/>
      <c r="BC688" s="182">
        <f>IFERROR(VLOOKUP(Tableau210[[#This Row],[OPERATION]],Tableau4[],2,FALSE),"")</f>
        <v>1</v>
      </c>
      <c r="BD688" s="177" cm="1">
        <f t="array" ref="BD688">IFERROR(
   SUM(
      _xlfn._xlws.FILTER(
         Tableau3[Nb Platinage Joint],
         (Tableau3[ITEM]=Tableau210[[#This Row],[NOM]])*
         (Tableau3[Rep.]=Tableau210[[#This Row],[REPERE BUTA]])
      )
   ),
0)</f>
        <v>1</v>
      </c>
      <c r="BE688" s="182">
        <f>IFERROR(VLOOKUP(Tableau210[[#This Row],[OPERATION]],Tableau4[],3,FALSE),"")</f>
        <v>1</v>
      </c>
      <c r="BF688" s="177" cm="1">
        <f t="array" ref="BF688">IFERROR(
   SUM(
      _xlfn._xlws.FILTER(
         Tableau3[Joint Définitif Nb],
         (Tableau3[ITEM]=Tableau210[[#This Row],[NOM]])*
         (Tableau3[Rep.]=Tableau210[[#This Row],[REPERE BUTA]])
      )
   ),
0)</f>
        <v>1</v>
      </c>
      <c r="BG688" s="117" t="s">
        <v>129</v>
      </c>
      <c r="BH688" s="177" t="str" cm="1">
        <f t="array" ref="BH6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88" s="117"/>
      <c r="BK688" s="117" t="s">
        <v>37</v>
      </c>
      <c r="BL688" s="167" t="s">
        <v>2380</v>
      </c>
      <c r="BM688" s="117"/>
      <c r="BN688" s="117"/>
      <c r="BO688" s="117"/>
      <c r="BP688" s="117"/>
      <c r="BQ688" s="48"/>
      <c r="BR688" s="119"/>
      <c r="BS688" s="48"/>
      <c r="BT688" s="48"/>
      <c r="BU688" s="48"/>
      <c r="BV688" s="48"/>
      <c r="BW688" s="48"/>
      <c r="BX688" s="48"/>
    </row>
    <row r="689" spans="1:76" s="154" customFormat="1" ht="15.75" hidden="1" x14ac:dyDescent="0.25">
      <c r="A689" s="48" t="e" cm="1">
        <f t="array" ref="A689">_xlfn.XLOOKUP(Tableau210[[#This Row],[NOM]]&amp;Tableau210[[#This Row],[REPERE BUTA]],[6]!Tableau16[POSTE TECHNIQUE]&amp;[6]!Tableau16[Repere ADM],[6]!Tableau16[NUMERO CLIENT])</f>
        <v>#N/A</v>
      </c>
      <c r="B689" s="48" t="e" cm="1">
        <f t="array" ref="B689">_xlfn.XLOOKUP(Tableau210[[#This Row],[NOM]]&amp;Tableau210[[#This Row],[REPERE BUTA]],[6]!Tableau16[POSTE TECHNIQUE]&amp;[6]!Tableau16[Repere REF],[6]!Tableau16[NUMERO CLIENT])</f>
        <v>#N/A</v>
      </c>
      <c r="C689" s="48" cm="1">
        <f t="array" ref="C689">_xlfn.XLOOKUP(Tableau210[[#This Row],[NOM]]&amp;Tableau210[[#This Row],[Repere Ubleam]],[7]Sheet1!$C$2:$C$2995&amp;[7]Sheet1!$I$2:$I$2995,[7]Sheet1!$A$2:$A$2995)</f>
        <v>666</v>
      </c>
      <c r="D689" s="48" t="str">
        <f>C689&amp;""</f>
        <v>666</v>
      </c>
      <c r="E689" s="48" t="e">
        <v>#N/A</v>
      </c>
      <c r="F689" s="48" t="e">
        <v>#N/A</v>
      </c>
      <c r="G689" s="149" t="s">
        <v>1553</v>
      </c>
      <c r="H689" s="150" t="s">
        <v>1067</v>
      </c>
      <c r="I689" s="150" t="s">
        <v>1069</v>
      </c>
      <c r="J689" s="150" t="s">
        <v>1069</v>
      </c>
      <c r="K689" s="415" t="str">
        <f>_xlfn.XLOOKUP(Tableau210[[#This Row],[NOM]],[8]LUT!$I$5:$I$301,[8]LUT!$N$5:$N$301)</f>
        <v xml:space="preserve">VM+purgeur </v>
      </c>
      <c r="L689" s="150" t="s">
        <v>70</v>
      </c>
      <c r="M689" s="150" t="s">
        <v>1227</v>
      </c>
      <c r="N689" s="150" t="s">
        <v>1227</v>
      </c>
      <c r="O689" s="150"/>
      <c r="P689" s="150"/>
      <c r="Q689" s="150"/>
      <c r="R689" s="150"/>
      <c r="S689" s="150"/>
      <c r="T689" s="150"/>
      <c r="U689" s="150"/>
      <c r="V689" s="150"/>
      <c r="W689" s="151"/>
      <c r="X689" s="151" cm="1">
        <f t="array" ref="X6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689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689" s="151"/>
      <c r="AA689" s="151" cm="1">
        <f t="array" ref="AA6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89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689" s="152"/>
      <c r="AD689" s="153" t="s">
        <v>2196</v>
      </c>
      <c r="AE689" s="150"/>
      <c r="AF689" s="150">
        <f>IFERROR(VLOOKUP(Tableau210[[#This Row],[OPERATION]],Tableau4[],5,FALSE),"")</f>
        <v>0</v>
      </c>
      <c r="AG689" s="150" cm="1">
        <f t="array" ref="AG689">IFERROR(
   SUM(
      _xlfn._xlws.FILTER(
         Tableau3[JP],
         (Tableau3[ITEM]=Tableau210[[#This Row],[NOM]])*
         (Tableau3[Rep.]=Tableau210[[#This Row],[REPERE BUTA]])
      )
   ),
0)</f>
        <v>0</v>
      </c>
      <c r="AH689" s="150">
        <f>IFERROR(VLOOKUP(Tableau210[[#This Row],[OPERATION]],Tableau4[],4,FALSE),"")</f>
        <v>0</v>
      </c>
      <c r="AI689" s="150" cm="1">
        <f t="array" ref="AI689">IFERROR(
   SUM(
      _xlfn._xlws.FILTER(
         Tableau3[BP],
         (Tableau3[ITEM]=Tableau210[[#This Row],[NOM]])*
         (Tableau3[Rep.]=Tableau210[[#This Row],[REPERE BUTA]])
      )
   ),
0)</f>
        <v>0</v>
      </c>
      <c r="AJ689" s="150" t="str">
        <f>IF(Tableau210[[#This Row],[NB JP EMIS]]=1,"1 JP","") &amp; IF(Tableau210[[#This Row],[NB BP EMIS]]=1," 1 BP","")</f>
        <v/>
      </c>
      <c r="AK689" s="150" t="str">
        <f>IF(Tableau210[[#This Row],[NB JP BUTA]]=1,"1 JP","") &amp; IF(Tableau210[[#This Row],[Nb BP BUTA]]=1," 1 BP","") &amp; IF(Tableau210[[#This Row],[Nb BP BUTA]]=2," 2 BP","")</f>
        <v/>
      </c>
      <c r="AL689" s="153" t="s">
        <v>103</v>
      </c>
      <c r="AM689" s="153">
        <f>IFERROR(+VLOOKUP(AY689,Tiges!$G$4:$I$569,3,FALSE),"")</f>
        <v>22</v>
      </c>
      <c r="AN689" s="152"/>
      <c r="AO689" s="153"/>
      <c r="AP689" s="153" cm="1">
        <f t="array" ref="AP6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89" s="153" t="s">
        <v>3441</v>
      </c>
      <c r="AR689" s="153"/>
      <c r="AS689" s="153" cm="1">
        <f t="array" ref="AS6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89" s="153" t="s">
        <v>3441</v>
      </c>
      <c r="AU689" s="153"/>
      <c r="AV689" s="153" t="str" cm="1">
        <f t="array" ref="AV6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89" s="153" t="s">
        <v>3441</v>
      </c>
      <c r="AX689" s="153"/>
      <c r="AY689" s="153" cm="1">
        <f t="array" ref="AY689">IFERROR(_xlfn.XLOOKUP(Tableau210[[#This Row],[DN DONNEES BUTA ]]&amp;Tableau210[[#This Row],[PN DONNEES BUTA]],Tiges!$B$4:$B$79&amp;Tiges!$C$4:$C$79,Tiges!$G$4:$G$79),"")</f>
        <v>14</v>
      </c>
      <c r="AZ689" s="153"/>
      <c r="BA689" s="153" cm="1">
        <f t="array" ref="BA689">IFERROR(_xlfn.XLOOKUP(Tableau210[[#This Row],[DN DONNEES BUTA ]]&amp;Tableau210[[#This Row],[PN DONNEES BUTA]],Tiges!$B$4:$B$79&amp;Tiges!$C$4:$C$79,Tiges!$H$4:$H$79),"")</f>
        <v>70</v>
      </c>
      <c r="BB689" s="153"/>
      <c r="BC689" s="153">
        <f>IFERROR(VLOOKUP(Tableau210[[#This Row],[OPERATION]],Tableau4[],2,FALSE),"")</f>
        <v>0</v>
      </c>
      <c r="BD689" s="153" cm="1">
        <f t="array" ref="BD689">IFERROR(
   SUM(
      _xlfn._xlws.FILTER(
         Tableau3[Nb Platinage Joint],
         (Tableau3[ITEM]=Tableau210[[#This Row],[NOM]])*
         (Tableau3[Rep.]=Tableau210[[#This Row],[REPERE BUTA]])
      )
   ),
0)</f>
        <v>0</v>
      </c>
      <c r="BE689" s="153">
        <f>IFERROR(VLOOKUP(Tableau210[[#This Row],[OPERATION]],Tableau4[],3,FALSE),"")</f>
        <v>1</v>
      </c>
      <c r="BF689" s="153" cm="1">
        <f t="array" ref="BF689">IFERROR(
   SUM(
      _xlfn._xlws.FILTER(
         Tableau3[Joint Définitif Nb],
         (Tableau3[ITEM]=Tableau210[[#This Row],[NOM]])*
         (Tableau3[Rep.]=Tableau210[[#This Row],[REPERE BUTA]])
      )
   ),
0)</f>
        <v>0</v>
      </c>
      <c r="BG689" s="153"/>
      <c r="BH689" s="153" t="str" cm="1">
        <f t="array" ref="BH6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89" s="153" t="s">
        <v>3441</v>
      </c>
      <c r="BJ689" s="153"/>
      <c r="BK689" s="153"/>
      <c r="BL689" s="153"/>
      <c r="BM689" s="153"/>
      <c r="BN689" s="153"/>
      <c r="BO689" s="153"/>
      <c r="BP689" s="153"/>
      <c r="BQ689" s="152"/>
      <c r="BR689" s="150"/>
      <c r="BS689" s="152"/>
      <c r="BT689" s="152"/>
      <c r="BU689" s="152"/>
      <c r="BV689" s="152"/>
      <c r="BW689" s="152"/>
      <c r="BX689" s="152"/>
    </row>
    <row r="690" spans="1:76" s="154" customFormat="1" ht="15.75" hidden="1" x14ac:dyDescent="0.25">
      <c r="A690" s="48" t="e" cm="1">
        <f t="array" ref="A690">_xlfn.XLOOKUP(Tableau210[[#This Row],[NOM]]&amp;Tableau210[[#This Row],[REPERE BUTA]],[6]!Tableau16[POSTE TECHNIQUE]&amp;[6]!Tableau16[Repere ADM],[6]!Tableau16[NUMERO CLIENT])</f>
        <v>#N/A</v>
      </c>
      <c r="B690" s="48" t="e" cm="1">
        <f t="array" ref="B690">_xlfn.XLOOKUP(Tableau210[[#This Row],[NOM]]&amp;Tableau210[[#This Row],[REPERE BUTA]],[6]!Tableau16[POSTE TECHNIQUE]&amp;[6]!Tableau16[Repere REF],[6]!Tableau16[NUMERO CLIENT])</f>
        <v>#N/A</v>
      </c>
      <c r="C690" s="48" cm="1">
        <f t="array" ref="C690">_xlfn.XLOOKUP(Tableau210[[#This Row],[NOM]]&amp;Tableau210[[#This Row],[Repere Ubleam]],[7]Sheet1!$C$2:$C$2995&amp;[7]Sheet1!$I$2:$I$2995,[7]Sheet1!$A$2:$A$2995)</f>
        <v>667</v>
      </c>
      <c r="D690" s="48" t="str">
        <f>C690&amp;""</f>
        <v>667</v>
      </c>
      <c r="E690" s="48" t="e">
        <v>#N/A</v>
      </c>
      <c r="F690" s="48" t="e">
        <v>#N/A</v>
      </c>
      <c r="G690" s="196" t="s">
        <v>1553</v>
      </c>
      <c r="H690" s="150" t="s">
        <v>1067</v>
      </c>
      <c r="I690" s="150" t="s">
        <v>1069</v>
      </c>
      <c r="J690" s="150" t="s">
        <v>1069</v>
      </c>
      <c r="K690" s="415" t="str">
        <f>_xlfn.XLOOKUP(Tableau210[[#This Row],[NOM]],[8]LUT!$I$5:$I$301,[8]LUT!$N$5:$N$301)</f>
        <v xml:space="preserve">VM+purgeur </v>
      </c>
      <c r="L690" s="150" t="s">
        <v>70</v>
      </c>
      <c r="M690" s="150" t="s">
        <v>1233</v>
      </c>
      <c r="N690" s="150" t="s">
        <v>1233</v>
      </c>
      <c r="O690" s="150"/>
      <c r="P690" s="150"/>
      <c r="Q690" s="150"/>
      <c r="R690" s="150"/>
      <c r="S690" s="150"/>
      <c r="T690" s="150"/>
      <c r="U690" s="150"/>
      <c r="V690" s="150"/>
      <c r="W690" s="151"/>
      <c r="X690" s="151" cm="1">
        <f t="array" ref="X6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690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690" s="151"/>
      <c r="AA690" s="151" cm="1">
        <f t="array" ref="AA6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0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690" s="152"/>
      <c r="AD690" s="153" t="s">
        <v>2196</v>
      </c>
      <c r="AE690" s="150"/>
      <c r="AF690" s="150">
        <f>IFERROR(VLOOKUP(Tableau210[[#This Row],[OPERATION]],Tableau4[],5,FALSE),"")</f>
        <v>0</v>
      </c>
      <c r="AG690" s="150"/>
      <c r="AH690" s="150">
        <f>IFERROR(VLOOKUP(Tableau210[[#This Row],[OPERATION]],Tableau4[],4,FALSE),"")</f>
        <v>0</v>
      </c>
      <c r="AI690" s="150"/>
      <c r="AJ690" s="150" t="str">
        <f>IF(Tableau210[[#This Row],[NB JP EMIS]]=1,"1 JP","") &amp; IF(Tableau210[[#This Row],[NB BP EMIS]]=1," 1 BP","")</f>
        <v/>
      </c>
      <c r="AK690" s="150"/>
      <c r="AL690" s="153" t="s">
        <v>103</v>
      </c>
      <c r="AM690" s="153">
        <f>IFERROR(+VLOOKUP(AY690,Tiges!$G$4:$I$569,3,FALSE),"")</f>
        <v>22</v>
      </c>
      <c r="AN690" s="152"/>
      <c r="AO690" s="153"/>
      <c r="AP690" s="153" cm="1">
        <f t="array" ref="AP6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90" s="153" t="s">
        <v>3441</v>
      </c>
      <c r="AR690" s="153"/>
      <c r="AS690" s="153" cm="1">
        <f t="array" ref="AS6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90" s="153" t="s">
        <v>3441</v>
      </c>
      <c r="AU690" s="153"/>
      <c r="AV690" s="153" t="str" cm="1">
        <f t="array" ref="AV6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0" s="153" t="s">
        <v>3441</v>
      </c>
      <c r="AX690" s="153"/>
      <c r="AY690" s="153" cm="1">
        <f t="array" ref="AY690">IFERROR(_xlfn.XLOOKUP(Tableau210[[#This Row],[DN DONNEES BUTA ]]&amp;Tableau210[[#This Row],[PN DONNEES BUTA]],Tiges!$B$4:$B$79&amp;Tiges!$C$4:$C$79,Tiges!$G$4:$G$79),"")</f>
        <v>14</v>
      </c>
      <c r="AZ690" s="153"/>
      <c r="BA690" s="153" cm="1">
        <f t="array" ref="BA690">IFERROR(_xlfn.XLOOKUP(Tableau210[[#This Row],[DN DONNEES BUTA ]]&amp;Tableau210[[#This Row],[PN DONNEES BUTA]],Tiges!$B$4:$B$79&amp;Tiges!$C$4:$C$79,Tiges!$H$4:$H$79),"")</f>
        <v>70</v>
      </c>
      <c r="BB690" s="153"/>
      <c r="BC690" s="153">
        <f>IFERROR(VLOOKUP(Tableau210[[#This Row],[OPERATION]],Tableau4[],2,FALSE),"")</f>
        <v>0</v>
      </c>
      <c r="BD690" s="153"/>
      <c r="BE690" s="153">
        <f>IFERROR(VLOOKUP(Tableau210[[#This Row],[OPERATION]],Tableau4[],3,FALSE),"")</f>
        <v>1</v>
      </c>
      <c r="BF690" s="153"/>
      <c r="BG690" s="153"/>
      <c r="BH690" s="153" t="str" cm="1">
        <f t="array" ref="BH6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0" s="153" t="s">
        <v>3441</v>
      </c>
      <c r="BJ690" s="153"/>
      <c r="BK690" s="153"/>
      <c r="BL690" s="153"/>
      <c r="BM690" s="153"/>
      <c r="BN690" s="153"/>
      <c r="BO690" s="153"/>
      <c r="BP690" s="153"/>
      <c r="BQ690" s="152"/>
      <c r="BR690" s="150"/>
      <c r="BS690" s="152"/>
      <c r="BT690" s="152"/>
      <c r="BU690" s="152"/>
      <c r="BV690" s="152"/>
      <c r="BW690" s="152"/>
      <c r="BX690" s="152"/>
    </row>
    <row r="691" spans="1:76" s="154" customFormat="1" ht="15.75" hidden="1" x14ac:dyDescent="0.25">
      <c r="A691" s="48" t="e" cm="1">
        <f t="array" ref="A691">_xlfn.XLOOKUP(Tableau210[[#This Row],[NOM]]&amp;Tableau210[[#This Row],[REPERE BUTA]],[6]!Tableau16[POSTE TECHNIQUE]&amp;[6]!Tableau16[Repere ADM],[6]!Tableau16[NUMERO CLIENT])</f>
        <v>#N/A</v>
      </c>
      <c r="B691" s="48" t="e" cm="1">
        <f t="array" ref="B691">_xlfn.XLOOKUP(Tableau210[[#This Row],[NOM]]&amp;Tableau210[[#This Row],[REPERE BUTA]],[6]!Tableau16[POSTE TECHNIQUE]&amp;[6]!Tableau16[Repere REF],[6]!Tableau16[NUMERO CLIENT])</f>
        <v>#N/A</v>
      </c>
      <c r="C691" s="48" cm="1">
        <f t="array" ref="C691">_xlfn.XLOOKUP(Tableau210[[#This Row],[NOM]]&amp;Tableau210[[#This Row],[Repere Ubleam]],[7]Sheet1!$C$2:$C$2995&amp;[7]Sheet1!$I$2:$I$2995,[7]Sheet1!$A$2:$A$2995)</f>
        <v>668</v>
      </c>
      <c r="D691" s="48" t="str">
        <f>C691&amp;""</f>
        <v>668</v>
      </c>
      <c r="E691" s="48" t="e">
        <v>#N/A</v>
      </c>
      <c r="F691" s="48" t="e">
        <v>#N/A</v>
      </c>
      <c r="G691" s="196" t="s">
        <v>1557</v>
      </c>
      <c r="H691" s="150" t="s">
        <v>1067</v>
      </c>
      <c r="I691" s="150" t="s">
        <v>1069</v>
      </c>
      <c r="J691" s="150" t="s">
        <v>1069</v>
      </c>
      <c r="K691" s="415" t="str">
        <f>_xlfn.XLOOKUP(Tableau210[[#This Row],[NOM]],[8]LUT!$I$5:$I$301,[8]LUT!$N$5:$N$301)</f>
        <v xml:space="preserve">VM+purgeur </v>
      </c>
      <c r="L691" s="150" t="s">
        <v>83</v>
      </c>
      <c r="M691" s="150" t="s">
        <v>1298</v>
      </c>
      <c r="N691" s="150" t="s">
        <v>1298</v>
      </c>
      <c r="O691" s="150"/>
      <c r="P691" s="150"/>
      <c r="Q691" s="150"/>
      <c r="R691" s="150"/>
      <c r="S691" s="150"/>
      <c r="T691" s="150"/>
      <c r="U691" s="150"/>
      <c r="V691" s="150"/>
      <c r="W691" s="151"/>
      <c r="X691" s="151" cm="1">
        <f t="array" ref="X6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691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691" s="151"/>
      <c r="AA691" s="151" cm="1">
        <f t="array" ref="AA6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1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691" s="152"/>
      <c r="AD691" s="153" t="s">
        <v>2196</v>
      </c>
      <c r="AE691" s="150"/>
      <c r="AF691" s="150">
        <f>IFERROR(VLOOKUP(Tableau210[[#This Row],[OPERATION]],Tableau4[],5,FALSE),"")</f>
        <v>0</v>
      </c>
      <c r="AG691" s="150" cm="1">
        <f t="array" ref="AG691">IFERROR(
   SUM(
      _xlfn._xlws.FILTER(
         Tableau3[JP],
         (Tableau3[ITEM]=Tableau210[[#This Row],[NOM]])*
         (Tableau3[Rep.]=Tableau210[[#This Row],[REPERE BUTA]])
      )
   ),
0)</f>
        <v>0</v>
      </c>
      <c r="AH691" s="150">
        <f>IFERROR(VLOOKUP(Tableau210[[#This Row],[OPERATION]],Tableau4[],4,FALSE),"")</f>
        <v>0</v>
      </c>
      <c r="AI691" s="150" cm="1">
        <f t="array" ref="AI691">IFERROR(
   SUM(
      _xlfn._xlws.FILTER(
         Tableau3[BP],
         (Tableau3[ITEM]=Tableau210[[#This Row],[NOM]])*
         (Tableau3[Rep.]=Tableau210[[#This Row],[REPERE BUTA]])
      )
   ),
0)</f>
        <v>0</v>
      </c>
      <c r="AJ691" s="150" t="str">
        <f>IF(Tableau210[[#This Row],[NB JP EMIS]]=1,"1 JP","") &amp; IF(Tableau210[[#This Row],[NB BP EMIS]]=1," 1 BP","")</f>
        <v/>
      </c>
      <c r="AK691" s="150" t="str">
        <f>IF(Tableau210[[#This Row],[NB JP BUTA]]=1,"1 JP","") &amp; IF(Tableau210[[#This Row],[Nb BP BUTA]]=1," 1 BP","") &amp; IF(Tableau210[[#This Row],[Nb BP BUTA]]=2," 2 BP","")</f>
        <v/>
      </c>
      <c r="AL691" s="153" t="s">
        <v>103</v>
      </c>
      <c r="AM691" s="153">
        <f>IFERROR(+VLOOKUP(AY691,Tiges!$G$4:$I$569,3,FALSE),"")</f>
        <v>22</v>
      </c>
      <c r="AN691" s="152"/>
      <c r="AO691" s="153"/>
      <c r="AP691" s="153" cm="1">
        <f t="array" ref="AP6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91" s="153" t="s">
        <v>3441</v>
      </c>
      <c r="AR691" s="153"/>
      <c r="AS691" s="153" cm="1">
        <f t="array" ref="AS6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91" s="153" t="s">
        <v>3441</v>
      </c>
      <c r="AU691" s="153"/>
      <c r="AV691" s="153" t="str" cm="1">
        <f t="array" ref="AV6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1" s="153" t="s">
        <v>3441</v>
      </c>
      <c r="AX691" s="153"/>
      <c r="AY691" s="153" cm="1">
        <f t="array" ref="AY691">IFERROR(_xlfn.XLOOKUP(Tableau210[[#This Row],[DN DONNEES BUTA ]]&amp;Tableau210[[#This Row],[PN DONNEES BUTA]],Tiges!$B$4:$B$79&amp;Tiges!$C$4:$C$79,Tiges!$G$4:$G$79),"")</f>
        <v>14</v>
      </c>
      <c r="AZ691" s="153"/>
      <c r="BA691" s="153" cm="1">
        <f t="array" ref="BA691">IFERROR(_xlfn.XLOOKUP(Tableau210[[#This Row],[DN DONNEES BUTA ]]&amp;Tableau210[[#This Row],[PN DONNEES BUTA]],Tiges!$B$4:$B$79&amp;Tiges!$C$4:$C$79,Tiges!$H$4:$H$79),"")</f>
        <v>70</v>
      </c>
      <c r="BB691" s="153"/>
      <c r="BC691" s="153">
        <f>IFERROR(VLOOKUP(Tableau210[[#This Row],[OPERATION]],Tableau4[],2,FALSE),"")</f>
        <v>0</v>
      </c>
      <c r="BD691" s="153" cm="1">
        <f t="array" ref="BD691">IFERROR(
   SUM(
      _xlfn._xlws.FILTER(
         Tableau3[Nb Platinage Joint],
         (Tableau3[ITEM]=Tableau210[[#This Row],[NOM]])*
         (Tableau3[Rep.]=Tableau210[[#This Row],[REPERE BUTA]])
      )
   ),
0)</f>
        <v>0</v>
      </c>
      <c r="BE691" s="153">
        <f>IFERROR(VLOOKUP(Tableau210[[#This Row],[OPERATION]],Tableau4[],3,FALSE),"")</f>
        <v>1</v>
      </c>
      <c r="BF691" s="153" cm="1">
        <f t="array" ref="BF691">IFERROR(
   SUM(
      _xlfn._xlws.FILTER(
         Tableau3[Joint Définitif Nb],
         (Tableau3[ITEM]=Tableau210[[#This Row],[NOM]])*
         (Tableau3[Rep.]=Tableau210[[#This Row],[REPERE BUTA]])
      )
   ),
0)</f>
        <v>0</v>
      </c>
      <c r="BG691" s="153"/>
      <c r="BH691" s="153" t="str" cm="1">
        <f t="array" ref="BH6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1" s="153" t="s">
        <v>3441</v>
      </c>
      <c r="BJ691" s="153"/>
      <c r="BK691" s="153"/>
      <c r="BL691" s="153"/>
      <c r="BM691" s="153"/>
      <c r="BN691" s="153"/>
      <c r="BO691" s="153"/>
      <c r="BP691" s="153"/>
      <c r="BQ691" s="152"/>
      <c r="BR691" s="150"/>
      <c r="BS691" s="152"/>
      <c r="BT691" s="152"/>
      <c r="BU691" s="152"/>
      <c r="BV691" s="152"/>
      <c r="BW691" s="152"/>
      <c r="BX691" s="152"/>
    </row>
    <row r="692" spans="1:76" s="154" customFormat="1" ht="15.75" hidden="1" x14ac:dyDescent="0.25">
      <c r="A692" s="48" t="e" cm="1">
        <f t="array" ref="A692">_xlfn.XLOOKUP(Tableau210[[#This Row],[NOM]]&amp;Tableau210[[#This Row],[REPERE BUTA]],[6]!Tableau16[POSTE TECHNIQUE]&amp;[6]!Tableau16[Repere ADM],[6]!Tableau16[NUMERO CLIENT])</f>
        <v>#N/A</v>
      </c>
      <c r="B692" s="48" t="e" cm="1">
        <f t="array" ref="B692">_xlfn.XLOOKUP(Tableau210[[#This Row],[NOM]]&amp;Tableau210[[#This Row],[REPERE BUTA]],[6]!Tableau16[POSTE TECHNIQUE]&amp;[6]!Tableau16[Repere REF],[6]!Tableau16[NUMERO CLIENT])</f>
        <v>#N/A</v>
      </c>
      <c r="C692" s="48" cm="1">
        <f t="array" ref="C692">_xlfn.XLOOKUP(Tableau210[[#This Row],[NOM]]&amp;Tableau210[[#This Row],[Repere Ubleam]],[7]Sheet1!$C$2:$C$2995&amp;[7]Sheet1!$I$2:$I$2995,[7]Sheet1!$A$2:$A$2995)</f>
        <v>669</v>
      </c>
      <c r="D692" s="48" t="str">
        <f>C692&amp;""</f>
        <v>669</v>
      </c>
      <c r="E692" s="48" t="e">
        <v>#N/A</v>
      </c>
      <c r="F692" s="48" t="e">
        <v>#N/A</v>
      </c>
      <c r="G692" s="196" t="s">
        <v>1557</v>
      </c>
      <c r="H692" s="150" t="s">
        <v>1067</v>
      </c>
      <c r="I692" s="150" t="s">
        <v>1069</v>
      </c>
      <c r="J692" s="150" t="s">
        <v>1069</v>
      </c>
      <c r="K692" s="415" t="str">
        <f>_xlfn.XLOOKUP(Tableau210[[#This Row],[NOM]],[8]LUT!$I$5:$I$301,[8]LUT!$N$5:$N$301)</f>
        <v xml:space="preserve">VM+purgeur </v>
      </c>
      <c r="L692" s="150" t="s">
        <v>83</v>
      </c>
      <c r="M692" s="150" t="s">
        <v>1230</v>
      </c>
      <c r="N692" s="150" t="s">
        <v>1230</v>
      </c>
      <c r="O692" s="150"/>
      <c r="P692" s="150"/>
      <c r="Q692" s="150"/>
      <c r="R692" s="150"/>
      <c r="S692" s="150"/>
      <c r="T692" s="150"/>
      <c r="U692" s="150"/>
      <c r="V692" s="150"/>
      <c r="W692" s="151"/>
      <c r="X692" s="151" cm="1">
        <f t="array" ref="X6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692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692" s="151"/>
      <c r="AA692" s="151" cm="1">
        <f t="array" ref="AA6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2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692" s="152"/>
      <c r="AD692" s="153" t="s">
        <v>2196</v>
      </c>
      <c r="AE692" s="150"/>
      <c r="AF692" s="150">
        <f>IFERROR(VLOOKUP(Tableau210[[#This Row],[OPERATION]],Tableau4[],5,FALSE),"")</f>
        <v>0</v>
      </c>
      <c r="AG692" s="150"/>
      <c r="AH692" s="150">
        <f>IFERROR(VLOOKUP(Tableau210[[#This Row],[OPERATION]],Tableau4[],4,FALSE),"")</f>
        <v>0</v>
      </c>
      <c r="AI692" s="150"/>
      <c r="AJ692" s="150" t="str">
        <f>IF(Tableau210[[#This Row],[NB JP EMIS]]=1,"1 JP","") &amp; IF(Tableau210[[#This Row],[NB BP EMIS]]=1," 1 BP","")</f>
        <v/>
      </c>
      <c r="AK692" s="150"/>
      <c r="AL692" s="153" t="s">
        <v>103</v>
      </c>
      <c r="AM692" s="153">
        <f>IFERROR(+VLOOKUP(AY692,Tiges!$G$4:$I$569,3,FALSE),"")</f>
        <v>22</v>
      </c>
      <c r="AN692" s="152"/>
      <c r="AO692" s="153"/>
      <c r="AP692" s="153" cm="1">
        <f t="array" ref="AP6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92" s="153" t="s">
        <v>3441</v>
      </c>
      <c r="AR692" s="153"/>
      <c r="AS692" s="153" cm="1">
        <f t="array" ref="AS6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92" s="153" t="s">
        <v>3441</v>
      </c>
      <c r="AU692" s="153"/>
      <c r="AV692" s="153" t="str" cm="1">
        <f t="array" ref="AV6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2" s="153" t="s">
        <v>3441</v>
      </c>
      <c r="AX692" s="153"/>
      <c r="AY692" s="153" cm="1">
        <f t="array" ref="AY692">IFERROR(_xlfn.XLOOKUP(Tableau210[[#This Row],[DN DONNEES BUTA ]]&amp;Tableau210[[#This Row],[PN DONNEES BUTA]],Tiges!$B$4:$B$79&amp;Tiges!$C$4:$C$79,Tiges!$G$4:$G$79),"")</f>
        <v>14</v>
      </c>
      <c r="AZ692" s="153"/>
      <c r="BA692" s="153" cm="1">
        <f t="array" ref="BA692">IFERROR(_xlfn.XLOOKUP(Tableau210[[#This Row],[DN DONNEES BUTA ]]&amp;Tableau210[[#This Row],[PN DONNEES BUTA]],Tiges!$B$4:$B$79&amp;Tiges!$C$4:$C$79,Tiges!$H$4:$H$79),"")</f>
        <v>70</v>
      </c>
      <c r="BB692" s="153"/>
      <c r="BC692" s="153">
        <f>IFERROR(VLOOKUP(Tableau210[[#This Row],[OPERATION]],Tableau4[],2,FALSE),"")</f>
        <v>0</v>
      </c>
      <c r="BD692" s="153"/>
      <c r="BE692" s="153">
        <f>IFERROR(VLOOKUP(Tableau210[[#This Row],[OPERATION]],Tableau4[],3,FALSE),"")</f>
        <v>1</v>
      </c>
      <c r="BF692" s="153"/>
      <c r="BG692" s="153"/>
      <c r="BH692" s="153" t="str" cm="1">
        <f t="array" ref="BH6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2" s="153" t="s">
        <v>3441</v>
      </c>
      <c r="BJ692" s="153"/>
      <c r="BK692" s="153"/>
      <c r="BL692" s="153"/>
      <c r="BM692" s="153"/>
      <c r="BN692" s="153"/>
      <c r="BO692" s="153"/>
      <c r="BP692" s="153"/>
      <c r="BQ692" s="152"/>
      <c r="BR692" s="150"/>
      <c r="BS692" s="152"/>
      <c r="BT692" s="152"/>
      <c r="BU692" s="152"/>
      <c r="BV692" s="152"/>
      <c r="BW692" s="152"/>
      <c r="BX692" s="152"/>
    </row>
    <row r="693" spans="1:76" s="154" customFormat="1" ht="15.75" hidden="1" x14ac:dyDescent="0.25">
      <c r="A693" s="48" t="e" cm="1">
        <f t="array" ref="A693">_xlfn.XLOOKUP(Tableau210[[#This Row],[NOM]]&amp;Tableau210[[#This Row],[REPERE BUTA]],[6]!Tableau16[POSTE TECHNIQUE]&amp;[6]!Tableau16[Repere ADM],[6]!Tableau16[NUMERO CLIENT])</f>
        <v>#N/A</v>
      </c>
      <c r="B693" s="48" t="e" cm="1">
        <f t="array" ref="B693">_xlfn.XLOOKUP(Tableau210[[#This Row],[NOM]]&amp;Tableau210[[#This Row],[REPERE BUTA]],[6]!Tableau16[POSTE TECHNIQUE]&amp;[6]!Tableau16[Repere REF],[6]!Tableau16[NUMERO CLIENT])</f>
        <v>#N/A</v>
      </c>
      <c r="C693" s="48" cm="1">
        <f t="array" ref="C693">_xlfn.XLOOKUP(Tableau210[[#This Row],[NOM]]&amp;Tableau210[[#This Row],[Repere Ubleam]],[7]Sheet1!$C$2:$C$2995&amp;[7]Sheet1!$I$2:$I$2995,[7]Sheet1!$A$2:$A$2995)</f>
        <v>670</v>
      </c>
      <c r="D693" s="48" t="str">
        <f>C693&amp;""</f>
        <v>670</v>
      </c>
      <c r="E693" s="48" t="e">
        <v>#N/A</v>
      </c>
      <c r="F693" s="48" t="e">
        <v>#N/A</v>
      </c>
      <c r="G693" s="196" t="s">
        <v>1558</v>
      </c>
      <c r="H693" s="150" t="s">
        <v>1067</v>
      </c>
      <c r="I693" s="150" t="s">
        <v>1069</v>
      </c>
      <c r="J693" s="150" t="s">
        <v>1069</v>
      </c>
      <c r="K693" s="415" t="str">
        <f>_xlfn.XLOOKUP(Tableau210[[#This Row],[NOM]],[8]LUT!$I$5:$I$301,[8]LUT!$N$5:$N$301)</f>
        <v xml:space="preserve">VM+purgeur </v>
      </c>
      <c r="L693" s="150" t="s">
        <v>83</v>
      </c>
      <c r="M693" s="150" t="s">
        <v>1298</v>
      </c>
      <c r="N693" s="150" t="s">
        <v>1298</v>
      </c>
      <c r="O693" s="150"/>
      <c r="P693" s="150"/>
      <c r="Q693" s="150"/>
      <c r="R693" s="150"/>
      <c r="S693" s="150"/>
      <c r="T693" s="150"/>
      <c r="U693" s="150"/>
      <c r="V693" s="150"/>
      <c r="W693" s="151"/>
      <c r="X693" s="151" cm="1">
        <f t="array" ref="X6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693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693" s="151"/>
      <c r="AA693" s="151" cm="1">
        <f t="array" ref="AA6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3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693" s="152"/>
      <c r="AD693" s="153" t="s">
        <v>2196</v>
      </c>
      <c r="AE693" s="150"/>
      <c r="AF693" s="150">
        <f>IFERROR(VLOOKUP(Tableau210[[#This Row],[OPERATION]],Tableau4[],5,FALSE),"")</f>
        <v>0</v>
      </c>
      <c r="AG693" s="150" cm="1">
        <f t="array" ref="AG693">IFERROR(
   SUM(
      _xlfn._xlws.FILTER(
         Tableau3[JP],
         (Tableau3[ITEM]=Tableau210[[#This Row],[NOM]])*
         (Tableau3[Rep.]=Tableau210[[#This Row],[REPERE BUTA]])
      )
   ),
0)</f>
        <v>0</v>
      </c>
      <c r="AH693" s="150">
        <f>IFERROR(VLOOKUP(Tableau210[[#This Row],[OPERATION]],Tableau4[],4,FALSE),"")</f>
        <v>0</v>
      </c>
      <c r="AI693" s="150" cm="1">
        <f t="array" ref="AI693">IFERROR(
   SUM(
      _xlfn._xlws.FILTER(
         Tableau3[BP],
         (Tableau3[ITEM]=Tableau210[[#This Row],[NOM]])*
         (Tableau3[Rep.]=Tableau210[[#This Row],[REPERE BUTA]])
      )
   ),
0)</f>
        <v>0</v>
      </c>
      <c r="AJ693" s="150" t="str">
        <f>IF(Tableau210[[#This Row],[NB JP EMIS]]=1,"1 JP","") &amp; IF(Tableau210[[#This Row],[NB BP EMIS]]=1," 1 BP","")</f>
        <v/>
      </c>
      <c r="AK693" s="150" t="str">
        <f>IF(Tableau210[[#This Row],[NB JP BUTA]]=1,"1 JP","") &amp; IF(Tableau210[[#This Row],[Nb BP BUTA]]=1," 1 BP","") &amp; IF(Tableau210[[#This Row],[Nb BP BUTA]]=2," 2 BP","")</f>
        <v/>
      </c>
      <c r="AL693" s="153" t="s">
        <v>103</v>
      </c>
      <c r="AM693" s="153">
        <f>IFERROR(+VLOOKUP(AY693,Tiges!$G$4:$I$569,3,FALSE),"")</f>
        <v>22</v>
      </c>
      <c r="AN693" s="152"/>
      <c r="AO693" s="153"/>
      <c r="AP693" s="153" cm="1">
        <f t="array" ref="AP6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93" s="153" t="s">
        <v>3441</v>
      </c>
      <c r="AR693" s="153"/>
      <c r="AS693" s="153" cm="1">
        <f t="array" ref="AS6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93" s="153" t="s">
        <v>3441</v>
      </c>
      <c r="AU693" s="153"/>
      <c r="AV693" s="153" t="str" cm="1">
        <f t="array" ref="AV6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3" s="153" t="s">
        <v>3441</v>
      </c>
      <c r="AX693" s="153"/>
      <c r="AY693" s="153" cm="1">
        <f t="array" ref="AY693">IFERROR(_xlfn.XLOOKUP(Tableau210[[#This Row],[DN DONNEES BUTA ]]&amp;Tableau210[[#This Row],[PN DONNEES BUTA]],Tiges!$B$4:$B$79&amp;Tiges!$C$4:$C$79,Tiges!$G$4:$G$79),"")</f>
        <v>14</v>
      </c>
      <c r="AZ693" s="153"/>
      <c r="BA693" s="153" cm="1">
        <f t="array" ref="BA693">IFERROR(_xlfn.XLOOKUP(Tableau210[[#This Row],[DN DONNEES BUTA ]]&amp;Tableau210[[#This Row],[PN DONNEES BUTA]],Tiges!$B$4:$B$79&amp;Tiges!$C$4:$C$79,Tiges!$H$4:$H$79),"")</f>
        <v>70</v>
      </c>
      <c r="BB693" s="153"/>
      <c r="BC693" s="153">
        <f>IFERROR(VLOOKUP(Tableau210[[#This Row],[OPERATION]],Tableau4[],2,FALSE),"")</f>
        <v>0</v>
      </c>
      <c r="BD693" s="153" cm="1">
        <f t="array" ref="BD693">IFERROR(
   SUM(
      _xlfn._xlws.FILTER(
         Tableau3[Nb Platinage Joint],
         (Tableau3[ITEM]=Tableau210[[#This Row],[NOM]])*
         (Tableau3[Rep.]=Tableau210[[#This Row],[REPERE BUTA]])
      )
   ),
0)</f>
        <v>0</v>
      </c>
      <c r="BE693" s="153">
        <f>IFERROR(VLOOKUP(Tableau210[[#This Row],[OPERATION]],Tableau4[],3,FALSE),"")</f>
        <v>1</v>
      </c>
      <c r="BF693" s="153" cm="1">
        <f t="array" ref="BF693">IFERROR(
   SUM(
      _xlfn._xlws.FILTER(
         Tableau3[Joint Définitif Nb],
         (Tableau3[ITEM]=Tableau210[[#This Row],[NOM]])*
         (Tableau3[Rep.]=Tableau210[[#This Row],[REPERE BUTA]])
      )
   ),
0)</f>
        <v>0</v>
      </c>
      <c r="BG693" s="153"/>
      <c r="BH693" s="153" t="str" cm="1">
        <f t="array" ref="BH6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3" s="153" t="s">
        <v>3441</v>
      </c>
      <c r="BJ693" s="153"/>
      <c r="BK693" s="153"/>
      <c r="BL693" s="153"/>
      <c r="BM693" s="153"/>
      <c r="BN693" s="153"/>
      <c r="BO693" s="153"/>
      <c r="BP693" s="153"/>
      <c r="BQ693" s="152"/>
      <c r="BR693" s="150"/>
      <c r="BS693" s="152"/>
      <c r="BT693" s="152"/>
      <c r="BU693" s="152"/>
      <c r="BV693" s="152"/>
      <c r="BW693" s="152"/>
      <c r="BX693" s="152"/>
    </row>
    <row r="694" spans="1:76" s="154" customFormat="1" ht="15.75" hidden="1" x14ac:dyDescent="0.25">
      <c r="A694" s="48" t="e" cm="1">
        <f t="array" ref="A694">_xlfn.XLOOKUP(Tableau210[[#This Row],[NOM]]&amp;Tableau210[[#This Row],[REPERE BUTA]],[6]!Tableau16[POSTE TECHNIQUE]&amp;[6]!Tableau16[Repere ADM],[6]!Tableau16[NUMERO CLIENT])</f>
        <v>#N/A</v>
      </c>
      <c r="B694" s="48" t="e" cm="1">
        <f t="array" ref="B694">_xlfn.XLOOKUP(Tableau210[[#This Row],[NOM]]&amp;Tableau210[[#This Row],[REPERE BUTA]],[6]!Tableau16[POSTE TECHNIQUE]&amp;[6]!Tableau16[Repere REF],[6]!Tableau16[NUMERO CLIENT])</f>
        <v>#N/A</v>
      </c>
      <c r="C694" s="48" cm="1">
        <f t="array" ref="C694">_xlfn.XLOOKUP(Tableau210[[#This Row],[NOM]]&amp;Tableau210[[#This Row],[Repere Ubleam]],[7]Sheet1!$C$2:$C$2995&amp;[7]Sheet1!$I$2:$I$2995,[7]Sheet1!$A$2:$A$2995)</f>
        <v>671</v>
      </c>
      <c r="D694" s="48" t="str">
        <f>C694&amp;""</f>
        <v>671</v>
      </c>
      <c r="E694" s="48" t="e">
        <v>#N/A</v>
      </c>
      <c r="F694" s="48" t="e">
        <v>#N/A</v>
      </c>
      <c r="G694" s="196" t="s">
        <v>1558</v>
      </c>
      <c r="H694" s="150" t="s">
        <v>1067</v>
      </c>
      <c r="I694" s="150" t="s">
        <v>1069</v>
      </c>
      <c r="J694" s="150" t="s">
        <v>1069</v>
      </c>
      <c r="K694" s="415" t="str">
        <f>_xlfn.XLOOKUP(Tableau210[[#This Row],[NOM]],[8]LUT!$I$5:$I$301,[8]LUT!$N$5:$N$301)</f>
        <v xml:space="preserve">VM+purgeur </v>
      </c>
      <c r="L694" s="150" t="s">
        <v>83</v>
      </c>
      <c r="M694" s="150" t="s">
        <v>1230</v>
      </c>
      <c r="N694" s="150" t="s">
        <v>1230</v>
      </c>
      <c r="O694" s="150"/>
      <c r="P694" s="150"/>
      <c r="Q694" s="150"/>
      <c r="R694" s="150"/>
      <c r="S694" s="150"/>
      <c r="T694" s="150"/>
      <c r="U694" s="150"/>
      <c r="V694" s="150"/>
      <c r="W694" s="151"/>
      <c r="X694" s="151" cm="1">
        <f t="array" ref="X6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694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694" s="151"/>
      <c r="AA694" s="151" cm="1">
        <f t="array" ref="AA6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4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694" s="152"/>
      <c r="AD694" s="153" t="s">
        <v>2196</v>
      </c>
      <c r="AE694" s="150"/>
      <c r="AF694" s="150">
        <f>IFERROR(VLOOKUP(Tableau210[[#This Row],[OPERATION]],Tableau4[],5,FALSE),"")</f>
        <v>0</v>
      </c>
      <c r="AG694" s="150"/>
      <c r="AH694" s="150">
        <f>IFERROR(VLOOKUP(Tableau210[[#This Row],[OPERATION]],Tableau4[],4,FALSE),"")</f>
        <v>0</v>
      </c>
      <c r="AI694" s="150"/>
      <c r="AJ694" s="150" t="str">
        <f>IF(Tableau210[[#This Row],[NB JP EMIS]]=1,"1 JP","") &amp; IF(Tableau210[[#This Row],[NB BP EMIS]]=1," 1 BP","")</f>
        <v/>
      </c>
      <c r="AK694" s="150"/>
      <c r="AL694" s="153" t="s">
        <v>103</v>
      </c>
      <c r="AM694" s="153">
        <f>IFERROR(+VLOOKUP(AY694,Tiges!$G$4:$I$569,3,FALSE),"")</f>
        <v>22</v>
      </c>
      <c r="AN694" s="152"/>
      <c r="AO694" s="153"/>
      <c r="AP694" s="153" cm="1">
        <f t="array" ref="AP6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694" s="153" t="s">
        <v>3441</v>
      </c>
      <c r="AR694" s="153"/>
      <c r="AS694" s="153" cm="1">
        <f t="array" ref="AS6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694" s="153" t="s">
        <v>3441</v>
      </c>
      <c r="AU694" s="153"/>
      <c r="AV694" s="153" t="str" cm="1">
        <f t="array" ref="AV6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4" s="153" t="s">
        <v>3441</v>
      </c>
      <c r="AX694" s="153"/>
      <c r="AY694" s="153" cm="1">
        <f t="array" ref="AY694">IFERROR(_xlfn.XLOOKUP(Tableau210[[#This Row],[DN DONNEES BUTA ]]&amp;Tableau210[[#This Row],[PN DONNEES BUTA]],Tiges!$B$4:$B$79&amp;Tiges!$C$4:$C$79,Tiges!$G$4:$G$79),"")</f>
        <v>14</v>
      </c>
      <c r="AZ694" s="153"/>
      <c r="BA694" s="153" cm="1">
        <f t="array" ref="BA694">IFERROR(_xlfn.XLOOKUP(Tableau210[[#This Row],[DN DONNEES BUTA ]]&amp;Tableau210[[#This Row],[PN DONNEES BUTA]],Tiges!$B$4:$B$79&amp;Tiges!$C$4:$C$79,Tiges!$H$4:$H$79),"")</f>
        <v>70</v>
      </c>
      <c r="BB694" s="153"/>
      <c r="BC694" s="153">
        <f>IFERROR(VLOOKUP(Tableau210[[#This Row],[OPERATION]],Tableau4[],2,FALSE),"")</f>
        <v>0</v>
      </c>
      <c r="BD694" s="153"/>
      <c r="BE694" s="153">
        <f>IFERROR(VLOOKUP(Tableau210[[#This Row],[OPERATION]],Tableau4[],3,FALSE),"")</f>
        <v>1</v>
      </c>
      <c r="BF694" s="153"/>
      <c r="BG694" s="153"/>
      <c r="BH694" s="153" t="str" cm="1">
        <f t="array" ref="BH6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4" s="153" t="s">
        <v>3441</v>
      </c>
      <c r="BJ694" s="153"/>
      <c r="BK694" s="153"/>
      <c r="BL694" s="153"/>
      <c r="BM694" s="153"/>
      <c r="BN694" s="153"/>
      <c r="BO694" s="153"/>
      <c r="BP694" s="153"/>
      <c r="BQ694" s="152"/>
      <c r="BR694" s="150"/>
      <c r="BS694" s="152"/>
      <c r="BT694" s="152"/>
      <c r="BU694" s="152"/>
      <c r="BV694" s="152"/>
      <c r="BW694" s="152"/>
      <c r="BX694" s="152"/>
    </row>
    <row r="695" spans="1:76" ht="15.75" hidden="1" x14ac:dyDescent="0.25">
      <c r="A695" s="48" t="e" cm="1">
        <f t="array" ref="A695">_xlfn.XLOOKUP(Tableau210[[#This Row],[NOM]]&amp;Tableau210[[#This Row],[REPERE BUTA]],[6]!Tableau16[POSTE TECHNIQUE]&amp;[6]!Tableau16[Repere ADM],[6]!Tableau16[NUMERO CLIENT])</f>
        <v>#N/A</v>
      </c>
      <c r="B695" s="48" t="e" cm="1">
        <f t="array" ref="B695">_xlfn.XLOOKUP(Tableau210[[#This Row],[NOM]]&amp;Tableau210[[#This Row],[REPERE BUTA]],[6]!Tableau16[POSTE TECHNIQUE]&amp;[6]!Tableau16[Repere REF],[6]!Tableau16[NUMERO CLIENT])</f>
        <v>#N/A</v>
      </c>
      <c r="C695" s="48" cm="1">
        <f t="array" ref="C695">_xlfn.XLOOKUP(Tableau210[[#This Row],[NOM]]&amp;Tableau210[[#This Row],[Repere Ubleam]],[7]Sheet1!$C$2:$C$2995&amp;[7]Sheet1!$I$2:$I$2995,[7]Sheet1!$A$2:$A$2995)</f>
        <v>672</v>
      </c>
      <c r="D695" s="48" t="str">
        <f>C695&amp;""</f>
        <v>672</v>
      </c>
      <c r="E695" s="48" t="e">
        <v>#N/A</v>
      </c>
      <c r="F695" s="48" t="e">
        <v>#N/A</v>
      </c>
      <c r="G695" s="191" t="s">
        <v>1560</v>
      </c>
      <c r="H695" s="119" t="s">
        <v>1067</v>
      </c>
      <c r="I695" s="119" t="s">
        <v>1069</v>
      </c>
      <c r="J695" s="119" t="s">
        <v>1069</v>
      </c>
      <c r="K695" s="415" t="str">
        <f>_xlfn.XLOOKUP(Tableau210[[#This Row],[NOM]],[8]LUT!$I$5:$I$301,[8]LUT!$N$5:$N$301)</f>
        <v>VM Soudée</v>
      </c>
      <c r="L695" s="119" t="s">
        <v>83</v>
      </c>
      <c r="M695" s="119"/>
      <c r="N695" s="119" t="s">
        <v>83</v>
      </c>
      <c r="O695" s="119"/>
      <c r="P695" s="119"/>
      <c r="Q695" s="119"/>
      <c r="R695" s="119"/>
      <c r="S695" s="119"/>
      <c r="T695" s="119"/>
      <c r="U695" s="119"/>
      <c r="V695" s="119"/>
      <c r="W695" s="148"/>
      <c r="X695" s="207" cm="1">
        <f t="array" ref="X6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695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695" s="148"/>
      <c r="AA695" s="207" cm="1">
        <f t="array" ref="AA6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695" s="48"/>
      <c r="AD695" s="117" t="s">
        <v>2196</v>
      </c>
      <c r="AE695" s="119"/>
      <c r="AF695" s="181">
        <f>IFERROR(VLOOKUP(Tableau210[[#This Row],[OPERATION]],Tableau4[],5,FALSE),"")</f>
        <v>0</v>
      </c>
      <c r="AG695" s="178" cm="1">
        <f t="array" ref="AG695">IFERROR(
   SUM(
      _xlfn._xlws.FILTER(
         Tableau3[JP],
         (Tableau3[ITEM]=Tableau210[[#This Row],[NOM]])*
         (Tableau3[Rep.]=Tableau210[[#This Row],[REPERE BUTA]])
      )
   ),
0)</f>
        <v>0</v>
      </c>
      <c r="AH695" s="181">
        <f>IFERROR(VLOOKUP(Tableau210[[#This Row],[OPERATION]],Tableau4[],4,FALSE),"")</f>
        <v>0</v>
      </c>
      <c r="AI695" s="178" cm="1">
        <f t="array" ref="AI695">IFERROR(
   SUM(
      _xlfn._xlws.FILTER(
         Tableau3[BP],
         (Tableau3[ITEM]=Tableau210[[#This Row],[NOM]])*
         (Tableau3[Rep.]=Tableau210[[#This Row],[REPERE BUTA]])
      )
   ),
0)</f>
        <v>0</v>
      </c>
      <c r="AJ695" s="181" t="str">
        <f>IF(Tableau210[[#This Row],[NB JP EMIS]]=1,"1 JP","") &amp; IF(Tableau210[[#This Row],[NB BP EMIS]]=1," 1 BP","")</f>
        <v/>
      </c>
      <c r="AK695" s="178" t="str">
        <f>IF(Tableau210[[#This Row],[NB JP BUTA]]=1,"1 JP","") &amp; IF(Tableau210[[#This Row],[Nb BP BUTA]]=1," 1 BP","") &amp; IF(Tableau210[[#This Row],[Nb BP BUTA]]=2," 2 BP","")</f>
        <v/>
      </c>
      <c r="AL695" s="117" t="s">
        <v>103</v>
      </c>
      <c r="AM695" s="117">
        <f>IFERROR(+VLOOKUP(AY695,Tiges!$G$4:$I$569,3,FALSE),"")</f>
        <v>22</v>
      </c>
      <c r="AN695" s="48"/>
      <c r="AO695" s="117"/>
      <c r="AP695" s="177" cm="1">
        <f t="array" ref="AP6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95" s="411" t="s">
        <v>3441</v>
      </c>
      <c r="AR695" s="117"/>
      <c r="AS695" s="177" t="str" cm="1">
        <f t="array" ref="AS6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695" s="411" t="s">
        <v>3441</v>
      </c>
      <c r="AU695" s="117"/>
      <c r="AV695" s="177" t="str" cm="1">
        <f t="array" ref="AV6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5" s="411" t="s">
        <v>3441</v>
      </c>
      <c r="AX695" s="117"/>
      <c r="AY695" s="117" cm="1">
        <f t="array" ref="AY695">IFERROR(_xlfn.XLOOKUP(Tableau210[[#This Row],[DN DONNEES BUTA ]]&amp;Tableau210[[#This Row],[PN DONNEES BUTA]],Tiges!$B$4:$B$79&amp;Tiges!$C$4:$C$79,Tiges!$G$4:$G$79),"")</f>
        <v>14</v>
      </c>
      <c r="AZ695" s="117"/>
      <c r="BA695" s="117" cm="1">
        <f t="array" ref="BA695">IFERROR(_xlfn.XLOOKUP(Tableau210[[#This Row],[DN DONNEES BUTA ]]&amp;Tableau210[[#This Row],[PN DONNEES BUTA]],Tiges!$B$4:$B$79&amp;Tiges!$C$4:$C$79,Tiges!$H$4:$H$79),"")</f>
        <v>70</v>
      </c>
      <c r="BB695" s="117"/>
      <c r="BC695" s="182">
        <f>IFERROR(VLOOKUP(Tableau210[[#This Row],[OPERATION]],Tableau4[],2,FALSE),"")</f>
        <v>0</v>
      </c>
      <c r="BD695" s="177" cm="1">
        <f t="array" ref="BD695">IFERROR(
   SUM(
      _xlfn._xlws.FILTER(
         Tableau3[Nb Platinage Joint],
         (Tableau3[ITEM]=Tableau210[[#This Row],[NOM]])*
         (Tableau3[Rep.]=Tableau210[[#This Row],[REPERE BUTA]])
      )
   ),
0)</f>
        <v>0</v>
      </c>
      <c r="BE695" s="182">
        <f>IFERROR(VLOOKUP(Tableau210[[#This Row],[OPERATION]],Tableau4[],3,FALSE),"")</f>
        <v>1</v>
      </c>
      <c r="BF695" s="177" cm="1">
        <f t="array" ref="BF695">IFERROR(
   SUM(
      _xlfn._xlws.FILTER(
         Tableau3[Joint Définitif Nb],
         (Tableau3[ITEM]=Tableau210[[#This Row],[NOM]])*
         (Tableau3[Rep.]=Tableau210[[#This Row],[REPERE BUTA]])
      )
   ),
0)</f>
        <v>2</v>
      </c>
      <c r="BG695" s="117"/>
      <c r="BH695" s="177" t="str" cm="1">
        <f t="array" ref="BH6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5" s="411" t="s">
        <v>3441</v>
      </c>
      <c r="BJ695" s="117"/>
      <c r="BK695" s="117"/>
      <c r="BL695" s="167" t="s">
        <v>2380</v>
      </c>
      <c r="BM695" s="167"/>
      <c r="BN695" s="117"/>
      <c r="BO695" s="117"/>
      <c r="BP695" s="117"/>
      <c r="BQ695" s="48"/>
      <c r="BR695" s="119"/>
      <c r="BS695" s="48"/>
      <c r="BT695" s="48"/>
      <c r="BU695" s="48"/>
      <c r="BV695" s="48"/>
      <c r="BW695" s="48"/>
      <c r="BX695" s="48"/>
    </row>
    <row r="696" spans="1:76" ht="15.75" hidden="1" x14ac:dyDescent="0.25">
      <c r="A696" s="48" t="e" cm="1">
        <f t="array" ref="A696">_xlfn.XLOOKUP(Tableau210[[#This Row],[NOM]]&amp;Tableau210[[#This Row],[REPERE BUTA]],[6]!Tableau16[POSTE TECHNIQUE]&amp;[6]!Tableau16[Repere ADM],[6]!Tableau16[NUMERO CLIENT])</f>
        <v>#N/A</v>
      </c>
      <c r="B696" s="48" t="e" cm="1">
        <f t="array" ref="B696">_xlfn.XLOOKUP(Tableau210[[#This Row],[NOM]]&amp;Tableau210[[#This Row],[REPERE BUTA]],[6]!Tableau16[POSTE TECHNIQUE]&amp;[6]!Tableau16[Repere REF],[6]!Tableau16[NUMERO CLIENT])</f>
        <v>#N/A</v>
      </c>
      <c r="C696" s="48" cm="1">
        <f t="array" ref="C696">_xlfn.XLOOKUP(Tableau210[[#This Row],[NOM]]&amp;Tableau210[[#This Row],[Repere Ubleam]],[7]Sheet1!$C$2:$C$2995&amp;[7]Sheet1!$I$2:$I$2995,[7]Sheet1!$A$2:$A$2995)</f>
        <v>674</v>
      </c>
      <c r="D696" s="48" t="str">
        <f>C696&amp;""</f>
        <v>674</v>
      </c>
      <c r="E696" s="48" t="e">
        <v>#N/A</v>
      </c>
      <c r="F696" s="48" t="e">
        <v>#N/A</v>
      </c>
      <c r="G696" s="176" t="s">
        <v>1563</v>
      </c>
      <c r="H696" s="119" t="s">
        <v>1067</v>
      </c>
      <c r="I696" s="119" t="s">
        <v>1069</v>
      </c>
      <c r="J696" s="119" t="s">
        <v>1069</v>
      </c>
      <c r="K696" s="415" t="str">
        <f>_xlfn.XLOOKUP(Tableau210[[#This Row],[NOM]],[8]LUT!$I$5:$I$301,[8]LUT!$N$5:$N$301)</f>
        <v>VM Soudée</v>
      </c>
      <c r="L696" s="119" t="s">
        <v>83</v>
      </c>
      <c r="M696" s="119"/>
      <c r="N696" s="119" t="s">
        <v>83</v>
      </c>
      <c r="O696" s="119"/>
      <c r="P696" s="119"/>
      <c r="Q696" s="119"/>
      <c r="R696" s="119"/>
      <c r="S696" s="119"/>
      <c r="T696" s="119"/>
      <c r="U696" s="119"/>
      <c r="V696" s="119"/>
      <c r="W696" s="148" t="s">
        <v>2159</v>
      </c>
      <c r="X696" s="207" cm="1">
        <f t="array" ref="X6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6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96" s="148" t="s">
        <v>3424</v>
      </c>
      <c r="AA696" s="207" cm="1">
        <f t="array" ref="AA6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96" s="48"/>
      <c r="AD696" s="117" t="s">
        <v>2196</v>
      </c>
      <c r="AE696" s="119"/>
      <c r="AF696" s="181">
        <f>IFERROR(VLOOKUP(Tableau210[[#This Row],[OPERATION]],Tableau4[],5,FALSE),"")</f>
        <v>0</v>
      </c>
      <c r="AG696" s="178"/>
      <c r="AH696" s="181">
        <f>IFERROR(VLOOKUP(Tableau210[[#This Row],[OPERATION]],Tableau4[],4,FALSE),"")</f>
        <v>0</v>
      </c>
      <c r="AI696" s="178"/>
      <c r="AJ696" s="181" t="str">
        <f>IF(Tableau210[[#This Row],[NB JP EMIS]]=1,"1 JP","") &amp; IF(Tableau210[[#This Row],[NB BP EMIS]]=1," 1 BP","")</f>
        <v/>
      </c>
      <c r="AK696" s="178"/>
      <c r="AL696" s="117" t="s">
        <v>103</v>
      </c>
      <c r="AM696" s="117">
        <f>IFERROR(+VLOOKUP(AY696,Tiges!$G$4:$I$569,3,FALSE),"")</f>
        <v>22</v>
      </c>
      <c r="AN696" s="48"/>
      <c r="AO696" s="117" t="s">
        <v>3424</v>
      </c>
      <c r="AP696" s="177" cm="1">
        <f t="array" ref="AP6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9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96" s="117" t="s">
        <v>3424</v>
      </c>
      <c r="AS696" s="177" t="str" cm="1">
        <f t="array" ref="AS6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69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696" s="117" t="s">
        <v>3424</v>
      </c>
      <c r="AV696" s="177" t="str" cm="1">
        <f t="array" ref="AV6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96" s="117"/>
      <c r="AY696" s="117" cm="1">
        <f t="array" ref="AY696">IFERROR(_xlfn.XLOOKUP(Tableau210[[#This Row],[DN DONNEES BUTA ]]&amp;Tableau210[[#This Row],[PN DONNEES BUTA]],Tiges!$B$4:$B$79&amp;Tiges!$C$4:$C$79,Tiges!$G$4:$G$79),"")</f>
        <v>14</v>
      </c>
      <c r="AZ696" s="117"/>
      <c r="BA696" s="117" cm="1">
        <f t="array" ref="BA696">IFERROR(_xlfn.XLOOKUP(Tableau210[[#This Row],[DN DONNEES BUTA ]]&amp;Tableau210[[#This Row],[PN DONNEES BUTA]],Tiges!$B$4:$B$79&amp;Tiges!$C$4:$C$79,Tiges!$H$4:$H$79),"")</f>
        <v>70</v>
      </c>
      <c r="BB696" s="117"/>
      <c r="BC696" s="182">
        <f>IFERROR(VLOOKUP(Tableau210[[#This Row],[OPERATION]],Tableau4[],2,FALSE),"")</f>
        <v>0</v>
      </c>
      <c r="BD696" s="177"/>
      <c r="BE696" s="182">
        <f>IFERROR(VLOOKUP(Tableau210[[#This Row],[OPERATION]],Tableau4[],3,FALSE),"")</f>
        <v>1</v>
      </c>
      <c r="BF696" s="177"/>
      <c r="BG696" s="117" t="s">
        <v>3424</v>
      </c>
      <c r="BH696" s="177" t="str" cm="1">
        <f t="array" ref="BH6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96" s="117" t="s">
        <v>3424</v>
      </c>
      <c r="BK696" s="117" t="s">
        <v>3424</v>
      </c>
      <c r="BL696" s="167" t="s">
        <v>2380</v>
      </c>
      <c r="BM696" s="167"/>
      <c r="BN696" s="117"/>
      <c r="BO696" s="117"/>
      <c r="BP696" s="117"/>
      <c r="BQ696" s="48"/>
      <c r="BR696" s="119"/>
      <c r="BS696" s="48"/>
      <c r="BT696" s="48"/>
      <c r="BU696" s="48"/>
      <c r="BV696" s="48"/>
      <c r="BW696" s="48"/>
      <c r="BX696" s="48"/>
    </row>
    <row r="697" spans="1:76" ht="15" hidden="1" customHeight="1" x14ac:dyDescent="0.25">
      <c r="A697" s="48" t="e" cm="1">
        <f t="array" ref="A697">_xlfn.XLOOKUP(Tableau210[[#This Row],[NOM]]&amp;Tableau210[[#This Row],[REPERE BUTA]],[6]!Tableau16[POSTE TECHNIQUE]&amp;[6]!Tableau16[Repere ADM],[6]!Tableau16[NUMERO CLIENT])</f>
        <v>#N/A</v>
      </c>
      <c r="B697" s="48" t="e" cm="1">
        <f t="array" ref="B697">_xlfn.XLOOKUP(Tableau210[[#This Row],[NOM]]&amp;Tableau210[[#This Row],[REPERE BUTA]],[6]!Tableau16[POSTE TECHNIQUE]&amp;[6]!Tableau16[Repere REF],[6]!Tableau16[NUMERO CLIENT])</f>
        <v>#N/A</v>
      </c>
      <c r="C697" s="48" cm="1">
        <f t="array" ref="C697">_xlfn.XLOOKUP(Tableau210[[#This Row],[NOM]]&amp;Tableau210[[#This Row],[Repere Ubleam]],[7]Sheet1!$C$2:$C$2995&amp;[7]Sheet1!$I$2:$I$2995,[7]Sheet1!$A$2:$A$2995)</f>
        <v>679</v>
      </c>
      <c r="D697" s="48" t="str">
        <f>C697&amp;""</f>
        <v>679</v>
      </c>
      <c r="E697" s="48" t="e">
        <v>#N/A</v>
      </c>
      <c r="F697" s="48" t="e">
        <v>#N/A</v>
      </c>
      <c r="G697" s="176" t="s">
        <v>1564</v>
      </c>
      <c r="H697" s="119" t="s">
        <v>1067</v>
      </c>
      <c r="I697" s="119" t="s">
        <v>1069</v>
      </c>
      <c r="J697" s="119" t="s">
        <v>1069</v>
      </c>
      <c r="K697" s="415" t="str">
        <f>_xlfn.XLOOKUP(Tableau210[[#This Row],[NOM]],[8]LUT!$I$5:$I$301,[8]LUT!$N$5:$N$301)</f>
        <v>VM Soudée</v>
      </c>
      <c r="L697" s="119" t="s">
        <v>83</v>
      </c>
      <c r="M697" s="119"/>
      <c r="N697" s="119" t="s">
        <v>83</v>
      </c>
      <c r="O697" s="119"/>
      <c r="P697" s="119"/>
      <c r="Q697" s="119"/>
      <c r="R697" s="119"/>
      <c r="S697" s="119"/>
      <c r="T697" s="119"/>
      <c r="U697" s="119"/>
      <c r="V697" s="119"/>
      <c r="W697" s="148" t="s">
        <v>2159</v>
      </c>
      <c r="X697" s="207" cm="1">
        <f t="array" ref="X6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69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97" s="148" t="s">
        <v>3424</v>
      </c>
      <c r="AA697" s="207" cm="1">
        <f t="array" ref="AA6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97" s="48"/>
      <c r="AD697" s="117" t="s">
        <v>2196</v>
      </c>
      <c r="AE697" s="119"/>
      <c r="AF697" s="181">
        <f>IFERROR(VLOOKUP(Tableau210[[#This Row],[OPERATION]],Tableau4[],5,FALSE),"")</f>
        <v>0</v>
      </c>
      <c r="AG697" s="178"/>
      <c r="AH697" s="181">
        <f>IFERROR(VLOOKUP(Tableau210[[#This Row],[OPERATION]],Tableau4[],4,FALSE),"")</f>
        <v>0</v>
      </c>
      <c r="AI697" s="178"/>
      <c r="AJ697" s="181" t="str">
        <f>IF(Tableau210[[#This Row],[NB JP EMIS]]=1,"1 JP","") &amp; IF(Tableau210[[#This Row],[NB BP EMIS]]=1," 1 BP","")</f>
        <v/>
      </c>
      <c r="AK697" s="178"/>
      <c r="AL697" s="117" t="s">
        <v>103</v>
      </c>
      <c r="AM697" s="117">
        <f>IFERROR(+VLOOKUP(AY697,Tiges!$G$4:$I$569,3,FALSE),"")</f>
        <v>22</v>
      </c>
      <c r="AN697" s="48"/>
      <c r="AO697" s="117" t="s">
        <v>3424</v>
      </c>
      <c r="AP697" s="177" cm="1">
        <f t="array" ref="AP6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97" s="117" t="s">
        <v>3424</v>
      </c>
      <c r="AS697" s="177" t="str" cm="1">
        <f t="array" ref="AS6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6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697" s="117" t="s">
        <v>3424</v>
      </c>
      <c r="AV697" s="177" cm="1">
        <f t="array" ref="AV6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697" s="411" t="s">
        <v>3424</v>
      </c>
      <c r="AX697" s="117"/>
      <c r="AY697" s="117" cm="1">
        <f t="array" ref="AY697">IFERROR(_xlfn.XLOOKUP(Tableau210[[#This Row],[DN DONNEES BUTA ]]&amp;Tableau210[[#This Row],[PN DONNEES BUTA]],Tiges!$B$4:$B$79&amp;Tiges!$C$4:$C$79,Tiges!$G$4:$G$79),"")</f>
        <v>14</v>
      </c>
      <c r="AZ697" s="117"/>
      <c r="BA697" s="117" cm="1">
        <f t="array" ref="BA697">IFERROR(_xlfn.XLOOKUP(Tableau210[[#This Row],[DN DONNEES BUTA ]]&amp;Tableau210[[#This Row],[PN DONNEES BUTA]],Tiges!$B$4:$B$79&amp;Tiges!$C$4:$C$79,Tiges!$H$4:$H$79),"")</f>
        <v>70</v>
      </c>
      <c r="BB697" s="117"/>
      <c r="BC697" s="182">
        <f>IFERROR(VLOOKUP(Tableau210[[#This Row],[OPERATION]],Tableau4[],2,FALSE),"")</f>
        <v>0</v>
      </c>
      <c r="BD697" s="177"/>
      <c r="BE697" s="182">
        <f>IFERROR(VLOOKUP(Tableau210[[#This Row],[OPERATION]],Tableau4[],3,FALSE),"")</f>
        <v>1</v>
      </c>
      <c r="BF697" s="177"/>
      <c r="BG697" s="117" t="s">
        <v>3424</v>
      </c>
      <c r="BH697" s="177" cm="1">
        <f t="array" ref="BH6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697" s="411" t="s">
        <v>3424</v>
      </c>
      <c r="BJ697" s="117" t="s">
        <v>3424</v>
      </c>
      <c r="BK697" s="117" t="s">
        <v>3424</v>
      </c>
      <c r="BL697" s="167" t="s">
        <v>2380</v>
      </c>
      <c r="BM697" s="167"/>
      <c r="BN697" s="117"/>
      <c r="BO697" s="117"/>
      <c r="BP697" s="117"/>
      <c r="BQ697" s="48"/>
      <c r="BR697" s="119"/>
      <c r="BS697" s="48"/>
      <c r="BT697" s="48"/>
      <c r="BU697" s="48"/>
      <c r="BV697" s="48"/>
      <c r="BW697" s="48"/>
      <c r="BX697" s="48"/>
    </row>
    <row r="698" spans="1:76" ht="15.75" hidden="1" x14ac:dyDescent="0.25">
      <c r="A698" s="48" t="e" cm="1">
        <f t="array" ref="A698">_xlfn.XLOOKUP(Tableau210[[#This Row],[NOM]]&amp;Tableau210[[#This Row],[REPERE BUTA]],[6]!Tableau16[POSTE TECHNIQUE]&amp;[6]!Tableau16[Repere ADM],[6]!Tableau16[NUMERO CLIENT])</f>
        <v>#N/A</v>
      </c>
      <c r="B698" s="48" t="str" cm="1">
        <f t="array" ref="B698">_xlfn.XLOOKUP(Tableau210[[#This Row],[NOM]]&amp;Tableau210[[#This Row],[REPERE BUTA]],[6]!Tableau16[POSTE TECHNIQUE]&amp;[6]!Tableau16[Repere REF],[6]!Tableau16[NUMERO CLIENT])</f>
        <v>S6-B2090-V</v>
      </c>
      <c r="C698" s="48" cm="1">
        <f t="array" ref="C698">_xlfn.XLOOKUP(Tableau210[[#This Row],[NOM]]&amp;Tableau210[[#This Row],[Repere Ubleam]],[7]Sheet1!$C$2:$C$2995&amp;[7]Sheet1!$I$2:$I$2995,[7]Sheet1!$A$2:$A$2995)</f>
        <v>1403</v>
      </c>
      <c r="D698" s="48" t="str">
        <f>C698&amp;""</f>
        <v>1403</v>
      </c>
      <c r="E698" s="48" t="s">
        <v>2577</v>
      </c>
      <c r="F698" s="48" t="s">
        <v>1055</v>
      </c>
      <c r="G698" s="176" t="s">
        <v>2021</v>
      </c>
      <c r="H698" s="119" t="s">
        <v>1066</v>
      </c>
      <c r="I698" s="119" t="s">
        <v>91</v>
      </c>
      <c r="J698" s="119" t="s">
        <v>2057</v>
      </c>
      <c r="K698" s="119" t="str">
        <f>_xlfn.XLOOKUP(Tableau210[[#This Row],[NOM]],[8]LUT!$I$5:$I$301,[8]LUT!$N$5:$N$301)</f>
        <v>vanne auto</v>
      </c>
      <c r="L698" s="119" t="s">
        <v>83</v>
      </c>
      <c r="M698" s="119"/>
      <c r="N698" s="119" t="s">
        <v>83</v>
      </c>
      <c r="O698" s="119"/>
      <c r="P698" s="119"/>
      <c r="Q698" s="119"/>
      <c r="R698" s="119"/>
      <c r="S698" s="119"/>
      <c r="T698" s="119"/>
      <c r="U698" s="119"/>
      <c r="V698" s="119"/>
      <c r="W698" s="148" cm="1">
        <f t="array" ref="W698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698" s="207" cm="1">
        <f t="array" ref="X6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69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98" s="148" cm="1">
        <f t="array" ref="Z698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698" s="207" cm="1">
        <f t="array" ref="AA6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69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98" s="48"/>
      <c r="AD698" s="117" t="s">
        <v>2197</v>
      </c>
      <c r="AE698" s="119"/>
      <c r="AF698" s="181">
        <f>IFERROR(VLOOKUP(Tableau210[[#This Row],[OPERATION]],Tableau4[],5,FALSE),"")</f>
        <v>0</v>
      </c>
      <c r="AG698" s="178" cm="1">
        <f t="array" ref="AG698">IFERROR(
   SUM(
      _xlfn._xlws.FILTER(
         Tableau3[JP],
         (Tableau3[ITEM]=Tableau210[[#This Row],[NOM]])*
         (Tableau3[Rep.]=Tableau210[[#This Row],[REPERE BUTA]])
      )
   ),
0)</f>
        <v>0</v>
      </c>
      <c r="AH698" s="181">
        <f>IFERROR(VLOOKUP(Tableau210[[#This Row],[OPERATION]],Tableau4[],4,FALSE),"")</f>
        <v>1</v>
      </c>
      <c r="AI698" s="178" cm="1">
        <f t="array" ref="AI698">IFERROR(
   SUM(
      _xlfn._xlws.FILTER(
         Tableau3[BP],
         (Tableau3[ITEM]=Tableau210[[#This Row],[NOM]])*
         (Tableau3[Rep.]=Tableau210[[#This Row],[REPERE BUTA]])
      )
   ),
0)</f>
        <v>1</v>
      </c>
      <c r="AJ698" s="181" t="str">
        <f>IF(Tableau210[[#This Row],[NB JP EMIS]]=1,"1 JP","") &amp; IF(Tableau210[[#This Row],[NB BP EMIS]]=1," 1 BP","")</f>
        <v xml:space="preserve"> 1 BP</v>
      </c>
      <c r="AK698" s="178" t="str">
        <f>IF(Tableau210[[#This Row],[NB JP BUTA]]=1,"1 JP","") &amp; IF(Tableau210[[#This Row],[Nb BP BUTA]]=1," 1 BP","") &amp; IF(Tableau210[[#This Row],[Nb BP BUTA]]=2," 2 BP","")</f>
        <v xml:space="preserve"> 1 BP</v>
      </c>
      <c r="AL698" s="117" t="s">
        <v>2527</v>
      </c>
      <c r="AM698" s="117">
        <f>IFERROR(+VLOOKUP(AY698,Tiges!$G$4:$I$569,3,FALSE),"")</f>
        <v>22</v>
      </c>
      <c r="AN698" s="48"/>
      <c r="AO698" s="117">
        <v>4</v>
      </c>
      <c r="AP698" s="177" cm="1">
        <f t="array" ref="AP6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6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698" s="117" t="s">
        <v>2270</v>
      </c>
      <c r="AS698" s="177" t="str" cm="1">
        <f t="array" ref="AS6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6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698" s="117" t="s">
        <v>1123</v>
      </c>
      <c r="AV698" s="177" t="str" cm="1">
        <f t="array" ref="AV6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98" s="117"/>
      <c r="AY698" s="117" cm="1">
        <f t="array" ref="AY698">IFERROR(_xlfn.XLOOKUP(Tableau210[[#This Row],[DN DONNEES BUTA ]]&amp;Tableau210[[#This Row],[PN DONNEES BUTA]],Tiges!$B$4:$B$79&amp;Tiges!$C$4:$C$79,Tiges!$G$4:$G$79),"")</f>
        <v>14</v>
      </c>
      <c r="AZ698" s="117"/>
      <c r="BA698" s="117" cm="1">
        <f t="array" ref="BA698">IFERROR(_xlfn.XLOOKUP(Tableau210[[#This Row],[DN DONNEES BUTA ]]&amp;Tableau210[[#This Row],[PN DONNEES BUTA]],Tiges!$B$4:$B$79&amp;Tiges!$C$4:$C$79,Tiges!$H$4:$H$79),"")</f>
        <v>80</v>
      </c>
      <c r="BB698" s="117"/>
      <c r="BC698" s="182">
        <f>IFERROR(VLOOKUP(Tableau210[[#This Row],[OPERATION]],Tableau4[],2,FALSE),"")</f>
        <v>1</v>
      </c>
      <c r="BD698" s="177" cm="1">
        <f t="array" ref="BD698">IFERROR(
   SUM(
      _xlfn._xlws.FILTER(
         Tableau3[Nb Platinage Joint],
         (Tableau3[ITEM]=Tableau210[[#This Row],[NOM]])*
         (Tableau3[Rep.]=Tableau210[[#This Row],[REPERE BUTA]])
      )
   ),
0)</f>
        <v>1</v>
      </c>
      <c r="BE698" s="182">
        <f>IFERROR(VLOOKUP(Tableau210[[#This Row],[OPERATION]],Tableau4[],3,FALSE),"")</f>
        <v>1</v>
      </c>
      <c r="BF698" s="177" cm="1">
        <f t="array" ref="BF698">IFERROR(
   SUM(
      _xlfn._xlws.FILTER(
         Tableau3[Joint Définitif Nb],
         (Tableau3[ITEM]=Tableau210[[#This Row],[NOM]])*
         (Tableau3[Rep.]=Tableau210[[#This Row],[REPERE BUTA]])
      )
   ),
0)</f>
        <v>1</v>
      </c>
      <c r="BG698" s="117" t="s">
        <v>129</v>
      </c>
      <c r="BH698" s="177" t="str" cm="1">
        <f t="array" ref="BH6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98" s="117"/>
      <c r="BK698" s="117" t="s">
        <v>37</v>
      </c>
      <c r="BL698" s="167" t="s">
        <v>2380</v>
      </c>
      <c r="BM698" s="117"/>
      <c r="BN698" s="117"/>
      <c r="BO698" s="117"/>
      <c r="BP698" s="117"/>
      <c r="BQ698" s="48"/>
      <c r="BR698" s="119"/>
      <c r="BS698" s="48"/>
      <c r="BT698" s="48"/>
      <c r="BU698" s="48"/>
      <c r="BV698" s="48"/>
      <c r="BW698" s="48"/>
      <c r="BX698" s="48"/>
    </row>
    <row r="699" spans="1:76" ht="15.75" hidden="1" x14ac:dyDescent="0.25">
      <c r="A699" s="48" t="str" cm="1">
        <f t="array" ref="A699">_xlfn.XLOOKUP(Tableau210[[#This Row],[NOM]]&amp;Tableau210[[#This Row],[REPERE BUTA]],[6]!Tableau16[POSTE TECHNIQUE]&amp;[6]!Tableau16[Repere ADM],[6]!Tableau16[NUMERO CLIENT])</f>
        <v>S6-B25400TV</v>
      </c>
      <c r="B699" s="48" t="str" cm="1">
        <f t="array" ref="B699">_xlfn.XLOOKUP(Tableau210[[#This Row],[NOM]]&amp;Tableau210[[#This Row],[REPERE BUTA]],[6]!Tableau16[POSTE TECHNIQUE]&amp;[6]!Tableau16[Repere REF],[6]!Tableau16[NUMERO CLIENT])</f>
        <v>S6-B25400TV</v>
      </c>
      <c r="C699" s="48" cm="1">
        <f t="array" ref="C699">_xlfn.XLOOKUP(Tableau210[[#This Row],[NOM]]&amp;Tableau210[[#This Row],[Repere Ubleam]],[7]Sheet1!$C$2:$C$2995&amp;[7]Sheet1!$I$2:$I$2995,[7]Sheet1!$A$2:$A$2995)</f>
        <v>1404</v>
      </c>
      <c r="D699" s="48" t="str">
        <f>C699&amp;""</f>
        <v>1404</v>
      </c>
      <c r="E699" s="48" t="s">
        <v>2553</v>
      </c>
      <c r="F699" s="48" t="s">
        <v>1056</v>
      </c>
      <c r="G699" s="176" t="s">
        <v>2022</v>
      </c>
      <c r="H699" s="119" t="s">
        <v>1066</v>
      </c>
      <c r="I699" s="119" t="s">
        <v>91</v>
      </c>
      <c r="J699" s="119" t="s">
        <v>2057</v>
      </c>
      <c r="K699" s="119" t="str">
        <f>_xlfn.XLOOKUP(Tableau210[[#This Row],[NOM]],[8]LUT!$I$5:$I$301,[8]LUT!$N$5:$N$301)</f>
        <v>vanne auto</v>
      </c>
      <c r="L699" s="119" t="s">
        <v>73</v>
      </c>
      <c r="M699" s="119" t="s">
        <v>1368</v>
      </c>
      <c r="N699" s="119" t="s">
        <v>1368</v>
      </c>
      <c r="O699" s="119"/>
      <c r="P699" s="119"/>
      <c r="Q699" s="119"/>
      <c r="R699" s="119"/>
      <c r="S699" s="119"/>
      <c r="T699" s="119"/>
      <c r="U699" s="119"/>
      <c r="V699" s="119"/>
      <c r="W699" s="148" cm="1">
        <f t="array" ref="W69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699" s="207" cm="1">
        <f t="array" ref="X6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69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699" s="148" cm="1">
        <f t="array" ref="Z69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699" s="207" cm="1">
        <f t="array" ref="AA6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69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699" s="48"/>
      <c r="AD699" s="117" t="s">
        <v>2196</v>
      </c>
      <c r="AE699" s="119"/>
      <c r="AF699" s="181">
        <f>IFERROR(VLOOKUP(Tableau210[[#This Row],[OPERATION]],Tableau4[],5,FALSE),"")</f>
        <v>0</v>
      </c>
      <c r="AG699" s="178" cm="1">
        <f t="array" ref="AG699">IFERROR(
   SUM(
      _xlfn._xlws.FILTER(
         Tableau3[JP],
         (Tableau3[ITEM]=Tableau210[[#This Row],[NOM]])*
         (Tableau3[Rep.]=Tableau210[[#This Row],[REPERE BUTA]])
      )
   ),
0)</f>
        <v>0</v>
      </c>
      <c r="AH699" s="181">
        <f>IFERROR(VLOOKUP(Tableau210[[#This Row],[OPERATION]],Tableau4[],4,FALSE),"")</f>
        <v>0</v>
      </c>
      <c r="AI699" s="178" cm="1">
        <f t="array" ref="AI699">IFERROR(
   SUM(
      _xlfn._xlws.FILTER(
         Tableau3[BP],
         (Tableau3[ITEM]=Tableau210[[#This Row],[NOM]])*
         (Tableau3[Rep.]=Tableau210[[#This Row],[REPERE BUTA]])
      )
   ),
0)</f>
        <v>0</v>
      </c>
      <c r="AJ699" s="181" t="str">
        <f>IF(Tableau210[[#This Row],[NB JP EMIS]]=1,"1 JP","") &amp; IF(Tableau210[[#This Row],[NB BP EMIS]]=1," 1 BP","")</f>
        <v/>
      </c>
      <c r="AK699" s="178" t="str">
        <f>IF(Tableau210[[#This Row],[NB JP BUTA]]=1,"1 JP","") &amp; IF(Tableau210[[#This Row],[Nb BP BUTA]]=1," 1 BP","") &amp; IF(Tableau210[[#This Row],[Nb BP BUTA]]=2," 2 BP","")</f>
        <v/>
      </c>
      <c r="AL699" s="117" t="s">
        <v>103</v>
      </c>
      <c r="AM699" s="117">
        <f>IFERROR(+VLOOKUP(AY699,Tiges!$G$4:$I$569,3,FALSE),"")</f>
        <v>32</v>
      </c>
      <c r="AN699" s="48"/>
      <c r="AO699" s="117">
        <v>8</v>
      </c>
      <c r="AP699" s="177" cm="1">
        <f t="array" ref="AP6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6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699" s="117" t="s">
        <v>2294</v>
      </c>
      <c r="AS699" s="177" t="str" cm="1">
        <f t="array" ref="AS6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6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699" s="117" t="s">
        <v>1123</v>
      </c>
      <c r="AV699" s="177" t="str" cm="1">
        <f t="array" ref="AV6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6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699" s="117"/>
      <c r="AY699" s="117" cm="1">
        <f t="array" ref="AY699">IFERROR(_xlfn.XLOOKUP(Tableau210[[#This Row],[DN DONNEES BUTA ]]&amp;Tableau210[[#This Row],[PN DONNEES BUTA]],Tiges!$B$4:$B$79&amp;Tiges!$C$4:$C$79,Tiges!$G$4:$G$79),"")</f>
        <v>20</v>
      </c>
      <c r="AZ699" s="117"/>
      <c r="BA699" s="117" cm="1">
        <f t="array" ref="BA699">IFERROR(_xlfn.XLOOKUP(Tableau210[[#This Row],[DN DONNEES BUTA ]]&amp;Tableau210[[#This Row],[PN DONNEES BUTA]],Tiges!$B$4:$B$79&amp;Tiges!$C$4:$C$79,Tiges!$H$4:$H$79),"")</f>
        <v>110</v>
      </c>
      <c r="BB699" s="117"/>
      <c r="BC699" s="182">
        <f>IFERROR(VLOOKUP(Tableau210[[#This Row],[OPERATION]],Tableau4[],2,FALSE),"")</f>
        <v>0</v>
      </c>
      <c r="BD699" s="177" cm="1">
        <f t="array" ref="BD699">IFERROR(
   SUM(
      _xlfn._xlws.FILTER(
         Tableau3[Nb Platinage Joint],
         (Tableau3[ITEM]=Tableau210[[#This Row],[NOM]])*
         (Tableau3[Rep.]=Tableau210[[#This Row],[REPERE BUTA]])
      )
   ),
0)</f>
        <v>0</v>
      </c>
      <c r="BE699" s="182">
        <f>IFERROR(VLOOKUP(Tableau210[[#This Row],[OPERATION]],Tableau4[],3,FALSE),"")</f>
        <v>1</v>
      </c>
      <c r="BF699" s="177" cm="1">
        <f t="array" ref="BF699">IFERROR(
   SUM(
      _xlfn._xlws.FILTER(
         Tableau3[Joint Définitif Nb],
         (Tableau3[ITEM]=Tableau210[[#This Row],[NOM]])*
         (Tableau3[Rep.]=Tableau210[[#This Row],[REPERE BUTA]])
      )
   ),
0)</f>
        <v>2</v>
      </c>
      <c r="BG699" s="117" t="s">
        <v>129</v>
      </c>
      <c r="BH699" s="177" t="str" cm="1">
        <f t="array" ref="BH6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69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699" s="117"/>
      <c r="BK699" s="117" t="s">
        <v>37</v>
      </c>
      <c r="BL699" s="167" t="s">
        <v>2380</v>
      </c>
      <c r="BM699" s="117"/>
      <c r="BN699" s="117"/>
      <c r="BO699" s="117"/>
      <c r="BP699" s="117"/>
      <c r="BQ699" s="48"/>
      <c r="BR699" s="119"/>
      <c r="BS699" s="48"/>
      <c r="BT699" s="48"/>
      <c r="BU699" s="48"/>
      <c r="BV699" s="48"/>
      <c r="BW699" s="48"/>
      <c r="BX699" s="48"/>
    </row>
    <row r="700" spans="1:76" s="154" customFormat="1" ht="15.75" hidden="1" x14ac:dyDescent="0.25">
      <c r="A700" s="48" t="e" cm="1">
        <f t="array" ref="A700">_xlfn.XLOOKUP(Tableau210[[#This Row],[NOM]]&amp;Tableau210[[#This Row],[REPERE BUTA]],[6]!Tableau16[POSTE TECHNIQUE]&amp;[6]!Tableau16[Repere ADM],[6]!Tableau16[NUMERO CLIENT])</f>
        <v>#N/A</v>
      </c>
      <c r="B700" s="48" t="e" cm="1">
        <f t="array" ref="B700">_xlfn.XLOOKUP(Tableau210[[#This Row],[NOM]]&amp;Tableau210[[#This Row],[REPERE BUTA]],[6]!Tableau16[POSTE TECHNIQUE]&amp;[6]!Tableau16[Repere REF],[6]!Tableau16[NUMERO CLIENT])</f>
        <v>#N/A</v>
      </c>
      <c r="C700" s="48" cm="1">
        <f t="array" ref="C700">_xlfn.XLOOKUP(Tableau210[[#This Row],[NOM]]&amp;Tableau210[[#This Row],[Repere Ubleam]],[7]Sheet1!$C$2:$C$2995&amp;[7]Sheet1!$I$2:$I$2995,[7]Sheet1!$A$2:$A$2995)</f>
        <v>686</v>
      </c>
      <c r="D700" s="48" t="str">
        <f>C700&amp;""</f>
        <v>686</v>
      </c>
      <c r="E700" s="48" t="e">
        <v>#N/A</v>
      </c>
      <c r="F700" s="48" t="e">
        <v>#N/A</v>
      </c>
      <c r="G700" s="149" t="s">
        <v>1568</v>
      </c>
      <c r="H700" s="150" t="s">
        <v>1067</v>
      </c>
      <c r="I700" s="150" t="s">
        <v>1070</v>
      </c>
      <c r="J700" s="150" t="s">
        <v>1075</v>
      </c>
      <c r="K700" s="150" t="str">
        <f>_xlfn.XLOOKUP(Tableau210[[#This Row],[NOM]],[8]LUT!$I$5:$I$301,[8]LUT!$N$5:$N$301)</f>
        <v xml:space="preserve">Autre </v>
      </c>
      <c r="L700" s="150" t="s">
        <v>73</v>
      </c>
      <c r="M700" s="150"/>
      <c r="N700" s="150" t="s">
        <v>73</v>
      </c>
      <c r="O700" s="150"/>
      <c r="P700" s="150"/>
      <c r="Q700" s="150"/>
      <c r="R700" s="150"/>
      <c r="S700" s="150"/>
      <c r="T700" s="150"/>
      <c r="U700" s="150"/>
      <c r="V700" s="150"/>
      <c r="W700" s="151"/>
      <c r="X700" s="151" cm="1">
        <f t="array" ref="X7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700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00" s="151"/>
      <c r="AA700" s="151" cm="1">
        <f t="array" ref="AA7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00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00" s="152"/>
      <c r="AD700" s="153" t="s">
        <v>2256</v>
      </c>
      <c r="AE700" s="150"/>
      <c r="AF700" s="150">
        <f>IFERROR(VLOOKUP(Tableau210[[#This Row],[OPERATION]],Tableau4[],5,FALSE),"")</f>
        <v>0</v>
      </c>
      <c r="AG700" s="150" cm="1">
        <f t="array" ref="AG700">IFERROR(
   SUM(
      _xlfn._xlws.FILTER(
         Tableau3[JP],
         (Tableau3[ITEM]=Tableau210[[#This Row],[NOM]])*
         (Tableau3[Rep.]=Tableau210[[#This Row],[REPERE BUTA]])
      )
   ),
0)</f>
        <v>0</v>
      </c>
      <c r="AH700" s="150">
        <f>IFERROR(VLOOKUP(Tableau210[[#This Row],[OPERATION]],Tableau4[],4,FALSE),"")</f>
        <v>0</v>
      </c>
      <c r="AI700" s="150" cm="1">
        <f t="array" ref="AI700">IFERROR(
   SUM(
      _xlfn._xlws.FILTER(
         Tableau3[BP],
         (Tableau3[ITEM]=Tableau210[[#This Row],[NOM]])*
         (Tableau3[Rep.]=Tableau210[[#This Row],[REPERE BUTA]])
      )
   ),
0)</f>
        <v>0</v>
      </c>
      <c r="AJ700" s="150" t="str">
        <f>IF(Tableau210[[#This Row],[NB JP EMIS]]=1,"1 JP","") &amp; IF(Tableau210[[#This Row],[NB BP EMIS]]=1," 1 BP","")</f>
        <v/>
      </c>
      <c r="AK700" s="150" t="str">
        <f>IF(Tableau210[[#This Row],[NB JP BUTA]]=1,"1 JP","") &amp; IF(Tableau210[[#This Row],[Nb BP BUTA]]=1," 1 BP","") &amp; IF(Tableau210[[#This Row],[Nb BP BUTA]]=2," 2 BP","")</f>
        <v/>
      </c>
      <c r="AL700" s="153" t="s">
        <v>103</v>
      </c>
      <c r="AM700" s="153">
        <f>IFERROR(+VLOOKUP(AY700,Tiges!$G$4:$I$569,3,FALSE),"")</f>
        <v>46</v>
      </c>
      <c r="AN700" s="152"/>
      <c r="AO700" s="153"/>
      <c r="AP700" s="153" cm="1">
        <f t="array" ref="AP7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00" s="153" t="s">
        <v>3441</v>
      </c>
      <c r="AR700" s="153"/>
      <c r="AS700" s="153" cm="1">
        <f t="array" ref="AS7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00" s="153" t="s">
        <v>3441</v>
      </c>
      <c r="AU700" s="153"/>
      <c r="AV700" s="153" t="str" cm="1">
        <f t="array" ref="AV7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00" s="153" t="s">
        <v>3441</v>
      </c>
      <c r="AX700" s="153"/>
      <c r="AY700" s="153" cm="1">
        <f t="array" ref="AY700">IFERROR(_xlfn.XLOOKUP(Tableau210[[#This Row],[DN DONNEES BUTA ]]&amp;Tableau210[[#This Row],[PN DONNEES BUTA]],Tiges!$B$4:$B$79&amp;Tiges!$C$4:$C$79,Tiges!$G$4:$G$79),"")</f>
        <v>30</v>
      </c>
      <c r="AZ700" s="153"/>
      <c r="BA700" s="153" cm="1">
        <f t="array" ref="BA700">IFERROR(_xlfn.XLOOKUP(Tableau210[[#This Row],[DN DONNEES BUTA ]]&amp;Tableau210[[#This Row],[PN DONNEES BUTA]],Tiges!$B$4:$B$79&amp;Tiges!$C$4:$C$79,Tiges!$H$4:$H$79),"")</f>
        <v>180</v>
      </c>
      <c r="BB700" s="153"/>
      <c r="BC700" s="153">
        <f>IFERROR(VLOOKUP(Tableau210[[#This Row],[OPERATION]],Tableau4[],2,FALSE),"")</f>
        <v>0</v>
      </c>
      <c r="BD700" s="153" cm="1">
        <f t="array" ref="BD700">IFERROR(
   SUM(
      _xlfn._xlws.FILTER(
         Tableau3[Nb Platinage Joint],
         (Tableau3[ITEM]=Tableau210[[#This Row],[NOM]])*
         (Tableau3[Rep.]=Tableau210[[#This Row],[REPERE BUTA]])
      )
   ),
0)</f>
        <v>0</v>
      </c>
      <c r="BE700" s="153">
        <f>IFERROR(VLOOKUP(Tableau210[[#This Row],[OPERATION]],Tableau4[],3,FALSE),"")</f>
        <v>0</v>
      </c>
      <c r="BF700" s="153" cm="1">
        <f t="array" ref="BF700">IFERROR(
   SUM(
      _xlfn._xlws.FILTER(
         Tableau3[Joint Définitif Nb],
         (Tableau3[ITEM]=Tableau210[[#This Row],[NOM]])*
         (Tableau3[Rep.]=Tableau210[[#This Row],[REPERE BUTA]])
      )
   ),
0)</f>
        <v>1</v>
      </c>
      <c r="BG700" s="153"/>
      <c r="BH700" s="153" t="str" cm="1">
        <f t="array" ref="BH7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00" s="153" t="s">
        <v>3441</v>
      </c>
      <c r="BJ700" s="153"/>
      <c r="BK700" s="153"/>
      <c r="BL700" s="153"/>
      <c r="BM700" s="153"/>
      <c r="BN700" s="153"/>
      <c r="BO700" s="153"/>
      <c r="BP700" s="153"/>
      <c r="BQ700" s="152"/>
      <c r="BR700" s="150"/>
      <c r="BS700" s="152"/>
      <c r="BT700" s="152"/>
      <c r="BU700" s="152"/>
      <c r="BV700" s="152"/>
      <c r="BW700" s="152"/>
      <c r="BX700" s="152"/>
    </row>
    <row r="701" spans="1:76" s="154" customFormat="1" ht="15.75" hidden="1" x14ac:dyDescent="0.25">
      <c r="A701" s="48" t="e" cm="1">
        <f t="array" ref="A701">_xlfn.XLOOKUP(Tableau210[[#This Row],[NOM]]&amp;Tableau210[[#This Row],[REPERE BUTA]],[6]!Tableau16[POSTE TECHNIQUE]&amp;[6]!Tableau16[Repere ADM],[6]!Tableau16[NUMERO CLIENT])</f>
        <v>#N/A</v>
      </c>
      <c r="B701" s="48" t="e" cm="1">
        <f t="array" ref="B701">_xlfn.XLOOKUP(Tableau210[[#This Row],[NOM]]&amp;Tableau210[[#This Row],[REPERE BUTA]],[6]!Tableau16[POSTE TECHNIQUE]&amp;[6]!Tableau16[Repere REF],[6]!Tableau16[NUMERO CLIENT])</f>
        <v>#N/A</v>
      </c>
      <c r="C701" s="48" cm="1">
        <f t="array" ref="C701">_xlfn.XLOOKUP(Tableau210[[#This Row],[NOM]]&amp;Tableau210[[#This Row],[Repere Ubleam]],[7]Sheet1!$C$2:$C$2995&amp;[7]Sheet1!$I$2:$I$2995,[7]Sheet1!$A$2:$A$2995)</f>
        <v>688</v>
      </c>
      <c r="D701" s="48" t="str">
        <f>C701&amp;""</f>
        <v>688</v>
      </c>
      <c r="E701" s="48" t="e">
        <v>#N/A</v>
      </c>
      <c r="F701" s="48" t="e">
        <v>#N/A</v>
      </c>
      <c r="G701" s="149" t="s">
        <v>1568</v>
      </c>
      <c r="H701" s="150" t="s">
        <v>1067</v>
      </c>
      <c r="I701" s="150" t="s">
        <v>1070</v>
      </c>
      <c r="J701" s="150" t="s">
        <v>1075</v>
      </c>
      <c r="K701" s="150" t="str">
        <f>_xlfn.XLOOKUP(Tableau210[[#This Row],[NOM]],[8]LUT!$I$5:$I$301,[8]LUT!$N$5:$N$301)</f>
        <v xml:space="preserve">Autre </v>
      </c>
      <c r="L701" s="150" t="s">
        <v>83</v>
      </c>
      <c r="M701" s="150" t="s">
        <v>1298</v>
      </c>
      <c r="N701" s="150" t="s">
        <v>1298</v>
      </c>
      <c r="O701" s="150"/>
      <c r="P701" s="150"/>
      <c r="Q701" s="150"/>
      <c r="R701" s="150"/>
      <c r="S701" s="150"/>
      <c r="T701" s="150"/>
      <c r="U701" s="150"/>
      <c r="V701" s="150"/>
      <c r="W701" s="151"/>
      <c r="X701" s="151" cm="1">
        <f t="array" ref="X7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01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01" s="151"/>
      <c r="AA701" s="151" cm="1">
        <f t="array" ref="AA7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01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01" s="152"/>
      <c r="AD701" s="153" t="s">
        <v>2256</v>
      </c>
      <c r="AE701" s="150"/>
      <c r="AF701" s="150">
        <f>IFERROR(VLOOKUP(Tableau210[[#This Row],[OPERATION]],Tableau4[],5,FALSE),"")</f>
        <v>0</v>
      </c>
      <c r="AG701" s="150" cm="1">
        <f t="array" ref="AG701">IFERROR(
   SUM(
      _xlfn._xlws.FILTER(
         Tableau3[JP],
         (Tableau3[ITEM]=Tableau210[[#This Row],[NOM]])*
         (Tableau3[Rep.]=Tableau210[[#This Row],[REPERE BUTA]])
      )
   ),
0)</f>
        <v>0</v>
      </c>
      <c r="AH701" s="150">
        <f>IFERROR(VLOOKUP(Tableau210[[#This Row],[OPERATION]],Tableau4[],4,FALSE),"")</f>
        <v>0</v>
      </c>
      <c r="AI701" s="150" cm="1">
        <f t="array" ref="AI701">IFERROR(
   SUM(
      _xlfn._xlws.FILTER(
         Tableau3[BP],
         (Tableau3[ITEM]=Tableau210[[#This Row],[NOM]])*
         (Tableau3[Rep.]=Tableau210[[#This Row],[REPERE BUTA]])
      )
   ),
0)</f>
        <v>0</v>
      </c>
      <c r="AJ701" s="150" t="str">
        <f>IF(Tableau210[[#This Row],[NB JP EMIS]]=1,"1 JP","") &amp; IF(Tableau210[[#This Row],[NB BP EMIS]]=1," 1 BP","")</f>
        <v/>
      </c>
      <c r="AK701" s="150" t="str">
        <f>IF(Tableau210[[#This Row],[NB JP BUTA]]=1,"1 JP","") &amp; IF(Tableau210[[#This Row],[Nb BP BUTA]]=1," 1 BP","") &amp; IF(Tableau210[[#This Row],[Nb BP BUTA]]=2," 2 BP","")</f>
        <v/>
      </c>
      <c r="AL701" s="153" t="s">
        <v>103</v>
      </c>
      <c r="AM701" s="153">
        <f>IFERROR(+VLOOKUP(AY701,Tiges!$G$4:$I$569,3,FALSE),"")</f>
        <v>27</v>
      </c>
      <c r="AN701" s="152"/>
      <c r="AO701" s="153"/>
      <c r="AP701" s="153" cm="1">
        <f t="array" ref="AP7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01" s="153" t="s">
        <v>3441</v>
      </c>
      <c r="AR701" s="153"/>
      <c r="AS701" s="153" cm="1">
        <f t="array" ref="AS7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01" s="153" t="s">
        <v>3441</v>
      </c>
      <c r="AU701" s="153"/>
      <c r="AV701" s="153" t="str" cm="1">
        <f t="array" ref="AV7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01" s="153" t="s">
        <v>3441</v>
      </c>
      <c r="AX701" s="153"/>
      <c r="AY701" s="153" cm="1">
        <f t="array" ref="AY701">IFERROR(_xlfn.XLOOKUP(Tableau210[[#This Row],[DN DONNEES BUTA ]]&amp;Tableau210[[#This Row],[PN DONNEES BUTA]],Tiges!$B$4:$B$79&amp;Tiges!$C$4:$C$79,Tiges!$G$4:$G$79),"")</f>
        <v>16</v>
      </c>
      <c r="AZ701" s="153"/>
      <c r="BA701" s="153" cm="1">
        <f t="array" ref="BA701">IFERROR(_xlfn.XLOOKUP(Tableau210[[#This Row],[DN DONNEES BUTA ]]&amp;Tableau210[[#This Row],[PN DONNEES BUTA]],Tiges!$B$4:$B$79&amp;Tiges!$C$4:$C$79,Tiges!$H$4:$H$79),"")</f>
        <v>90</v>
      </c>
      <c r="BB701" s="153"/>
      <c r="BC701" s="153">
        <f>IFERROR(VLOOKUP(Tableau210[[#This Row],[OPERATION]],Tableau4[],2,FALSE),"")</f>
        <v>0</v>
      </c>
      <c r="BD701" s="153" cm="1">
        <f t="array" ref="BD701">IFERROR(
   SUM(
      _xlfn._xlws.FILTER(
         Tableau3[Nb Platinage Joint],
         (Tableau3[ITEM]=Tableau210[[#This Row],[NOM]])*
         (Tableau3[Rep.]=Tableau210[[#This Row],[REPERE BUTA]])
      )
   ),
0)</f>
        <v>0</v>
      </c>
      <c r="BE701" s="153">
        <f>IFERROR(VLOOKUP(Tableau210[[#This Row],[OPERATION]],Tableau4[],3,FALSE),"")</f>
        <v>0</v>
      </c>
      <c r="BF701" s="153" cm="1">
        <f t="array" ref="BF701">IFERROR(
   SUM(
      _xlfn._xlws.FILTER(
         Tableau3[Joint Définitif Nb],
         (Tableau3[ITEM]=Tableau210[[#This Row],[NOM]])*
         (Tableau3[Rep.]=Tableau210[[#This Row],[REPERE BUTA]])
      )
   ),
0)</f>
        <v>1</v>
      </c>
      <c r="BG701" s="153"/>
      <c r="BH701" s="153" t="str" cm="1">
        <f t="array" ref="BH7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01" s="153" t="s">
        <v>3441</v>
      </c>
      <c r="BJ701" s="153"/>
      <c r="BK701" s="153"/>
      <c r="BL701" s="153"/>
      <c r="BM701" s="153"/>
      <c r="BN701" s="153"/>
      <c r="BO701" s="153"/>
      <c r="BP701" s="153"/>
      <c r="BQ701" s="152"/>
      <c r="BR701" s="150"/>
      <c r="BS701" s="152"/>
      <c r="BT701" s="152"/>
      <c r="BU701" s="152"/>
      <c r="BV701" s="152"/>
      <c r="BW701" s="152"/>
      <c r="BX701" s="152"/>
    </row>
    <row r="702" spans="1:76" s="154" customFormat="1" ht="15.75" hidden="1" x14ac:dyDescent="0.25">
      <c r="A702" s="48" t="e" cm="1">
        <f t="array" ref="A702">_xlfn.XLOOKUP(Tableau210[[#This Row],[NOM]]&amp;Tableau210[[#This Row],[REPERE BUTA]],[6]!Tableau16[POSTE TECHNIQUE]&amp;[6]!Tableau16[Repere ADM],[6]!Tableau16[NUMERO CLIENT])</f>
        <v>#N/A</v>
      </c>
      <c r="B702" s="48" t="e" cm="1">
        <f t="array" ref="B702">_xlfn.XLOOKUP(Tableau210[[#This Row],[NOM]]&amp;Tableau210[[#This Row],[REPERE BUTA]],[6]!Tableau16[POSTE TECHNIQUE]&amp;[6]!Tableau16[Repere REF],[6]!Tableau16[NUMERO CLIENT])</f>
        <v>#N/A</v>
      </c>
      <c r="C702" s="48" cm="1">
        <f t="array" ref="C702">_xlfn.XLOOKUP(Tableau210[[#This Row],[NOM]]&amp;Tableau210[[#This Row],[Repere Ubleam]],[7]Sheet1!$C$2:$C$2995&amp;[7]Sheet1!$I$2:$I$2995,[7]Sheet1!$A$2:$A$2995)</f>
        <v>689</v>
      </c>
      <c r="D702" s="48" t="str">
        <f>C702&amp;""</f>
        <v>689</v>
      </c>
      <c r="E702" s="48" t="e">
        <v>#N/A</v>
      </c>
      <c r="F702" s="48" t="e">
        <v>#N/A</v>
      </c>
      <c r="G702" s="149" t="s">
        <v>1568</v>
      </c>
      <c r="H702" s="150" t="s">
        <v>1067</v>
      </c>
      <c r="I702" s="150" t="s">
        <v>1070</v>
      </c>
      <c r="J702" s="150" t="s">
        <v>1075</v>
      </c>
      <c r="K702" s="150" t="str">
        <f>_xlfn.XLOOKUP(Tableau210[[#This Row],[NOM]],[8]LUT!$I$5:$I$301,[8]LUT!$N$5:$N$301)</f>
        <v xml:space="preserve">Autre </v>
      </c>
      <c r="L702" s="150" t="s">
        <v>83</v>
      </c>
      <c r="M702" s="150" t="s">
        <v>1230</v>
      </c>
      <c r="N702" s="150" t="s">
        <v>1230</v>
      </c>
      <c r="O702" s="150"/>
      <c r="P702" s="150"/>
      <c r="Q702" s="150"/>
      <c r="R702" s="150"/>
      <c r="S702" s="150"/>
      <c r="T702" s="150"/>
      <c r="U702" s="150"/>
      <c r="V702" s="150"/>
      <c r="W702" s="151"/>
      <c r="X702" s="151" cm="1">
        <f t="array" ref="X7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02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02" s="151"/>
      <c r="AA702" s="151" cm="1">
        <f t="array" ref="AA7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02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02" s="152"/>
      <c r="AD702" s="153" t="s">
        <v>2256</v>
      </c>
      <c r="AE702" s="150"/>
      <c r="AF702" s="150">
        <f>IFERROR(VLOOKUP(Tableau210[[#This Row],[OPERATION]],Tableau4[],5,FALSE),"")</f>
        <v>0</v>
      </c>
      <c r="AG702" s="150"/>
      <c r="AH702" s="150">
        <f>IFERROR(VLOOKUP(Tableau210[[#This Row],[OPERATION]],Tableau4[],4,FALSE),"")</f>
        <v>0</v>
      </c>
      <c r="AI702" s="150"/>
      <c r="AJ702" s="150" t="str">
        <f>IF(Tableau210[[#This Row],[NB JP EMIS]]=1,"1 JP","") &amp; IF(Tableau210[[#This Row],[NB BP EMIS]]=1," 1 BP","")</f>
        <v/>
      </c>
      <c r="AK702" s="150"/>
      <c r="AL702" s="153" t="s">
        <v>103</v>
      </c>
      <c r="AM702" s="153">
        <f>IFERROR(+VLOOKUP(AY702,Tiges!$G$4:$I$569,3,FALSE),"")</f>
        <v>27</v>
      </c>
      <c r="AN702" s="152"/>
      <c r="AO702" s="153"/>
      <c r="AP702" s="153" cm="1">
        <f t="array" ref="AP7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02" s="153" t="s">
        <v>3441</v>
      </c>
      <c r="AR702" s="153"/>
      <c r="AS702" s="153" cm="1">
        <f t="array" ref="AS7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02" s="153" t="s">
        <v>3441</v>
      </c>
      <c r="AU702" s="153"/>
      <c r="AV702" s="153" t="str" cm="1">
        <f t="array" ref="AV7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02" s="153" t="s">
        <v>3441</v>
      </c>
      <c r="AX702" s="153"/>
      <c r="AY702" s="153" cm="1">
        <f t="array" ref="AY702">IFERROR(_xlfn.XLOOKUP(Tableau210[[#This Row],[DN DONNEES BUTA ]]&amp;Tableau210[[#This Row],[PN DONNEES BUTA]],Tiges!$B$4:$B$79&amp;Tiges!$C$4:$C$79,Tiges!$G$4:$G$79),"")</f>
        <v>16</v>
      </c>
      <c r="AZ702" s="153"/>
      <c r="BA702" s="153" cm="1">
        <f t="array" ref="BA702">IFERROR(_xlfn.XLOOKUP(Tableau210[[#This Row],[DN DONNEES BUTA ]]&amp;Tableau210[[#This Row],[PN DONNEES BUTA]],Tiges!$B$4:$B$79&amp;Tiges!$C$4:$C$79,Tiges!$H$4:$H$79),"")</f>
        <v>90</v>
      </c>
      <c r="BB702" s="153"/>
      <c r="BC702" s="153">
        <f>IFERROR(VLOOKUP(Tableau210[[#This Row],[OPERATION]],Tableau4[],2,FALSE),"")</f>
        <v>0</v>
      </c>
      <c r="BD702" s="153"/>
      <c r="BE702" s="153">
        <f>IFERROR(VLOOKUP(Tableau210[[#This Row],[OPERATION]],Tableau4[],3,FALSE),"")</f>
        <v>0</v>
      </c>
      <c r="BF702" s="153"/>
      <c r="BG702" s="153"/>
      <c r="BH702" s="153" t="str" cm="1">
        <f t="array" ref="BH7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02" s="153" t="s">
        <v>3441</v>
      </c>
      <c r="BJ702" s="153"/>
      <c r="BK702" s="153"/>
      <c r="BL702" s="153"/>
      <c r="BM702" s="153"/>
      <c r="BN702" s="153"/>
      <c r="BO702" s="153"/>
      <c r="BP702" s="153"/>
      <c r="BQ702" s="152"/>
      <c r="BR702" s="150"/>
      <c r="BS702" s="152"/>
      <c r="BT702" s="152"/>
      <c r="BU702" s="152"/>
      <c r="BV702" s="152"/>
      <c r="BW702" s="152"/>
      <c r="BX702" s="152"/>
    </row>
    <row r="703" spans="1:76" ht="15.75" hidden="1" x14ac:dyDescent="0.25">
      <c r="A703" s="48" t="str" cm="1">
        <f t="array" ref="A703">_xlfn.XLOOKUP(Tableau210[[#This Row],[NOM]]&amp;Tableau210[[#This Row],[REPERE BUTA]],[6]!Tableau16[POSTE TECHNIQUE]&amp;[6]!Tableau16[Repere ADM],[6]!Tableau16[NUMERO CLIENT])</f>
        <v>S6-B25400TV</v>
      </c>
      <c r="B703" s="48" t="str" cm="1">
        <f t="array" ref="B703">_xlfn.XLOOKUP(Tableau210[[#This Row],[NOM]]&amp;Tableau210[[#This Row],[REPERE BUTA]],[6]!Tableau16[POSTE TECHNIQUE]&amp;[6]!Tableau16[Repere REF],[6]!Tableau16[NUMERO CLIENT])</f>
        <v>S6-B25400TV</v>
      </c>
      <c r="C703" s="48" cm="1">
        <f t="array" ref="C703">_xlfn.XLOOKUP(Tableau210[[#This Row],[NOM]]&amp;Tableau210[[#This Row],[Repere Ubleam]],[7]Sheet1!$C$2:$C$2995&amp;[7]Sheet1!$I$2:$I$2995,[7]Sheet1!$A$2:$A$2995)</f>
        <v>1405</v>
      </c>
      <c r="D703" s="48" t="str">
        <f>C703&amp;""</f>
        <v>1405</v>
      </c>
      <c r="E703" s="48" t="s">
        <v>2553</v>
      </c>
      <c r="F703" s="48" t="s">
        <v>1056</v>
      </c>
      <c r="G703" s="176" t="s">
        <v>2022</v>
      </c>
      <c r="H703" s="119" t="s">
        <v>1066</v>
      </c>
      <c r="I703" s="119" t="s">
        <v>91</v>
      </c>
      <c r="J703" s="119" t="s">
        <v>2057</v>
      </c>
      <c r="K703" s="119" t="str">
        <f>_xlfn.XLOOKUP(Tableau210[[#This Row],[NOM]],[8]LUT!$I$5:$I$301,[8]LUT!$N$5:$N$301)</f>
        <v>vanne auto</v>
      </c>
      <c r="L703" s="119" t="s">
        <v>73</v>
      </c>
      <c r="M703" s="119" t="s">
        <v>1246</v>
      </c>
      <c r="N703" s="119" t="s">
        <v>1246</v>
      </c>
      <c r="O703" s="119"/>
      <c r="P703" s="119"/>
      <c r="Q703" s="119"/>
      <c r="R703" s="119"/>
      <c r="S703" s="119"/>
      <c r="T703" s="119"/>
      <c r="U703" s="119"/>
      <c r="V703" s="119"/>
      <c r="W703" s="148" cm="1">
        <f t="array" ref="W70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03" s="207" cm="1">
        <f t="array" ref="X7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0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03" s="148" cm="1">
        <f t="array" ref="Z70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03" s="207" cm="1">
        <f t="array" ref="AA7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0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03" s="48"/>
      <c r="AD703" s="117" t="s">
        <v>2196</v>
      </c>
      <c r="AE703" s="119"/>
      <c r="AF703" s="181">
        <f>IFERROR(VLOOKUP(Tableau210[[#This Row],[OPERATION]],Tableau4[],5,FALSE),"")</f>
        <v>0</v>
      </c>
      <c r="AG703" s="178"/>
      <c r="AH703" s="181">
        <f>IFERROR(VLOOKUP(Tableau210[[#This Row],[OPERATION]],Tableau4[],4,FALSE),"")</f>
        <v>0</v>
      </c>
      <c r="AI703" s="178"/>
      <c r="AJ703" s="181" t="str">
        <f>IF(Tableau210[[#This Row],[NB JP EMIS]]=1,"1 JP","") &amp; IF(Tableau210[[#This Row],[NB BP EMIS]]=1," 1 BP","")</f>
        <v/>
      </c>
      <c r="AK703" s="178"/>
      <c r="AL703" s="117" t="s">
        <v>103</v>
      </c>
      <c r="AM703" s="117">
        <f>IFERROR(+VLOOKUP(AY703,Tiges!$G$4:$I$569,3,FALSE),"")</f>
        <v>32</v>
      </c>
      <c r="AN703" s="48"/>
      <c r="AO703" s="117">
        <v>8</v>
      </c>
      <c r="AP703" s="177" cm="1">
        <f t="array" ref="AP7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03" s="117" t="s">
        <v>2294</v>
      </c>
      <c r="AS703" s="177" t="str" cm="1">
        <f t="array" ref="AS7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703" s="117" t="s">
        <v>1123</v>
      </c>
      <c r="AV703" s="177" t="str" cm="1">
        <f t="array" ref="AV7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03" s="117"/>
      <c r="AY703" s="117" cm="1">
        <f t="array" ref="AY703">IFERROR(_xlfn.XLOOKUP(Tableau210[[#This Row],[DN DONNEES BUTA ]]&amp;Tableau210[[#This Row],[PN DONNEES BUTA]],Tiges!$B$4:$B$79&amp;Tiges!$C$4:$C$79,Tiges!$G$4:$G$79),"")</f>
        <v>20</v>
      </c>
      <c r="AZ703" s="117"/>
      <c r="BA703" s="117" cm="1">
        <f t="array" ref="BA703">IFERROR(_xlfn.XLOOKUP(Tableau210[[#This Row],[DN DONNEES BUTA ]]&amp;Tableau210[[#This Row],[PN DONNEES BUTA]],Tiges!$B$4:$B$79&amp;Tiges!$C$4:$C$79,Tiges!$H$4:$H$79),"")</f>
        <v>110</v>
      </c>
      <c r="BB703" s="117"/>
      <c r="BC703" s="182">
        <f>IFERROR(VLOOKUP(Tableau210[[#This Row],[OPERATION]],Tableau4[],2,FALSE),"")</f>
        <v>0</v>
      </c>
      <c r="BD703" s="177"/>
      <c r="BE703" s="182">
        <f>IFERROR(VLOOKUP(Tableau210[[#This Row],[OPERATION]],Tableau4[],3,FALSE),"")</f>
        <v>1</v>
      </c>
      <c r="BF703" s="177"/>
      <c r="BG703" s="117" t="s">
        <v>129</v>
      </c>
      <c r="BH703" s="177" t="str" cm="1">
        <f t="array" ref="BH7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03" s="117"/>
      <c r="BK703" s="117" t="s">
        <v>37</v>
      </c>
      <c r="BL703" s="167" t="s">
        <v>2380</v>
      </c>
      <c r="BM703" s="117"/>
      <c r="BN703" s="117"/>
      <c r="BO703" s="117"/>
      <c r="BP703" s="117"/>
      <c r="BQ703" s="48"/>
      <c r="BR703" s="119"/>
      <c r="BS703" s="48"/>
      <c r="BT703" s="48"/>
      <c r="BU703" s="48"/>
      <c r="BV703" s="48"/>
      <c r="BW703" s="48"/>
      <c r="BX703" s="48"/>
    </row>
    <row r="704" spans="1:76" ht="15.75" hidden="1" x14ac:dyDescent="0.25">
      <c r="A704" s="48" t="str" cm="1">
        <f t="array" ref="A704">_xlfn.XLOOKUP(Tableau210[[#This Row],[NOM]]&amp;Tableau210[[#This Row],[REPERE BUTA]],[6]!Tableau16[POSTE TECHNIQUE]&amp;[6]!Tableau16[Repere ADM],[6]!Tableau16[NUMERO CLIENT])</f>
        <v>S6-PSVBB2004</v>
      </c>
      <c r="B704" s="48" t="e" cm="1">
        <f t="array" ref="B704">_xlfn.XLOOKUP(Tableau210[[#This Row],[NOM]]&amp;Tableau210[[#This Row],[REPERE BUTA]],[6]!Tableau16[POSTE TECHNIQUE]&amp;[6]!Tableau16[Repere REF],[6]!Tableau16[NUMERO CLIENT])</f>
        <v>#N/A</v>
      </c>
      <c r="C704" s="48" cm="1">
        <f t="array" ref="C704">_xlfn.XLOOKUP(Tableau210[[#This Row],[NOM]]&amp;Tableau210[[#This Row],[Repere Ubleam]],[7]Sheet1!$C$2:$C$2995&amp;[7]Sheet1!$I$2:$I$2995,[7]Sheet1!$A$2:$A$2995)</f>
        <v>1408</v>
      </c>
      <c r="D704" s="48" t="str">
        <f>C704&amp;""</f>
        <v>1408</v>
      </c>
      <c r="E704" s="48" t="s">
        <v>2577</v>
      </c>
      <c r="F704" s="48" t="s">
        <v>1060</v>
      </c>
      <c r="G704" s="176" t="s">
        <v>2033</v>
      </c>
      <c r="H704" s="119" t="s">
        <v>1066</v>
      </c>
      <c r="I704" s="119" t="s">
        <v>91</v>
      </c>
      <c r="J704" s="119" t="s">
        <v>1079</v>
      </c>
      <c r="K704" s="119" t="str">
        <f>_xlfn.XLOOKUP(Tableau210[[#This Row],[NOM]],[8]LUT!$I$5:$I$301,[8]LUT!$N$5:$N$301)</f>
        <v xml:space="preserve">Soupape </v>
      </c>
      <c r="L704" s="119" t="s">
        <v>83</v>
      </c>
      <c r="M704" s="119"/>
      <c r="N704" s="119" t="s">
        <v>83</v>
      </c>
      <c r="O704" s="119"/>
      <c r="P704" s="119"/>
      <c r="Q704" s="119"/>
      <c r="R704" s="119"/>
      <c r="S704" s="119"/>
      <c r="T704" s="119"/>
      <c r="U704" s="119"/>
      <c r="V704" s="119"/>
      <c r="W704" s="148" cm="1">
        <f t="array" ref="W70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04" s="207" cm="1">
        <f t="array" ref="X7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0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04" s="148" cm="1">
        <f t="array" ref="Z70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04" s="207" cm="1">
        <f t="array" ref="AA7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04" s="48"/>
      <c r="AD704" s="117" t="s">
        <v>2197</v>
      </c>
      <c r="AE704" s="119"/>
      <c r="AF704" s="181">
        <f>IFERROR(VLOOKUP(Tableau210[[#This Row],[OPERATION]],Tableau4[],5,FALSE),"")</f>
        <v>0</v>
      </c>
      <c r="AG704" s="178" cm="1">
        <f t="array" ref="AG704">IFERROR(
   SUM(
      _xlfn._xlws.FILTER(
         Tableau3[JP],
         (Tableau3[ITEM]=Tableau210[[#This Row],[NOM]])*
         (Tableau3[Rep.]=Tableau210[[#This Row],[REPERE BUTA]])
      )
   ),
0)</f>
        <v>0</v>
      </c>
      <c r="AH704" s="181">
        <f>IFERROR(VLOOKUP(Tableau210[[#This Row],[OPERATION]],Tableau4[],4,FALSE),"")</f>
        <v>1</v>
      </c>
      <c r="AI704" s="178" cm="1">
        <f t="array" ref="AI704">IFERROR(
   SUM(
      _xlfn._xlws.FILTER(
         Tableau3[BP],
         (Tableau3[ITEM]=Tableau210[[#This Row],[NOM]])*
         (Tableau3[Rep.]=Tableau210[[#This Row],[REPERE BUTA]])
      )
   ),
0)</f>
        <v>1</v>
      </c>
      <c r="AJ704" s="181" t="str">
        <f>IF(Tableau210[[#This Row],[NB JP EMIS]]=1,"1 JP","") &amp; IF(Tableau210[[#This Row],[NB BP EMIS]]=1," 1 BP","")</f>
        <v xml:space="preserve"> 1 BP</v>
      </c>
      <c r="AK704" s="178" t="str">
        <f>IF(Tableau210[[#This Row],[NB JP BUTA]]=1,"1 JP","") &amp; IF(Tableau210[[#This Row],[Nb BP BUTA]]=1," 1 BP","") &amp; IF(Tableau210[[#This Row],[Nb BP BUTA]]=2," 2 BP","")</f>
        <v xml:space="preserve"> 1 BP</v>
      </c>
      <c r="AL704" s="117" t="s">
        <v>103</v>
      </c>
      <c r="AM704" s="117">
        <f>IFERROR(+VLOOKUP(AY704,Tiges!$G$4:$I$569,3,FALSE),"")</f>
        <v>32</v>
      </c>
      <c r="AN704" s="48"/>
      <c r="AO704" s="117" t="s">
        <v>3424</v>
      </c>
      <c r="AP704" s="177" cm="1">
        <f t="array" ref="AP7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04" s="117" t="s">
        <v>3424</v>
      </c>
      <c r="AS704" s="177" t="str" cm="1">
        <f t="array" ref="AS7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704" s="117" t="s">
        <v>3424</v>
      </c>
      <c r="AV704" s="177" t="str" cm="1">
        <f t="array" ref="AV7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04" s="117"/>
      <c r="AY704" s="117" cm="1">
        <f t="array" ref="AY704">IFERROR(_xlfn.XLOOKUP(Tableau210[[#This Row],[DN DONNEES BUTA ]]&amp;Tableau210[[#This Row],[PN DONNEES BUTA]],Tiges!$B$4:$B$79&amp;Tiges!$C$4:$C$79,Tiges!$G$4:$G$79),"")</f>
        <v>20</v>
      </c>
      <c r="AZ704" s="117"/>
      <c r="BA704" s="117" cm="1">
        <f t="array" ref="BA704">IFERROR(_xlfn.XLOOKUP(Tableau210[[#This Row],[DN DONNEES BUTA ]]&amp;Tableau210[[#This Row],[PN DONNEES BUTA]],Tiges!$B$4:$B$79&amp;Tiges!$C$4:$C$79,Tiges!$H$4:$H$79),"")</f>
        <v>110</v>
      </c>
      <c r="BB704" s="117"/>
      <c r="BC704" s="182">
        <f>IFERROR(VLOOKUP(Tableau210[[#This Row],[OPERATION]],Tableau4[],2,FALSE),"")</f>
        <v>1</v>
      </c>
      <c r="BD704" s="177" cm="1">
        <f t="array" ref="BD704">IFERROR(
   SUM(
      _xlfn._xlws.FILTER(
         Tableau3[Nb Platinage Joint],
         (Tableau3[ITEM]=Tableau210[[#This Row],[NOM]])*
         (Tableau3[Rep.]=Tableau210[[#This Row],[REPERE BUTA]])
      )
   ),
0)</f>
        <v>1</v>
      </c>
      <c r="BE704" s="182">
        <f>IFERROR(VLOOKUP(Tableau210[[#This Row],[OPERATION]],Tableau4[],3,FALSE),"")</f>
        <v>1</v>
      </c>
      <c r="BF704" s="177" cm="1">
        <f t="array" ref="BF704">IFERROR(
   SUM(
      _xlfn._xlws.FILTER(
         Tableau3[Joint Définitif Nb],
         (Tableau3[ITEM]=Tableau210[[#This Row],[NOM]])*
         (Tableau3[Rep.]=Tableau210[[#This Row],[REPERE BUTA]])
      )
   ),
0)</f>
        <v>1</v>
      </c>
      <c r="BG704" s="117" t="s">
        <v>3424</v>
      </c>
      <c r="BH704" s="177" t="str" cm="1">
        <f t="array" ref="BH7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04" s="117"/>
      <c r="BK704" s="117" t="s">
        <v>3424</v>
      </c>
      <c r="BL704" s="167" t="s">
        <v>2380</v>
      </c>
      <c r="BM704" s="117"/>
      <c r="BN704" s="117"/>
      <c r="BO704" s="117"/>
      <c r="BP704" s="117"/>
      <c r="BQ704" s="48"/>
      <c r="BR704" s="119"/>
      <c r="BS704" s="48"/>
      <c r="BT704" s="48"/>
      <c r="BU704" s="48"/>
      <c r="BV704" s="48"/>
      <c r="BW704" s="48"/>
      <c r="BX704" s="48"/>
    </row>
    <row r="705" spans="1:76" s="154" customFormat="1" ht="15.75" hidden="1" x14ac:dyDescent="0.25">
      <c r="A705" s="48" t="e" cm="1">
        <f t="array" ref="A705">_xlfn.XLOOKUP(Tableau210[[#This Row],[NOM]]&amp;Tableau210[[#This Row],[REPERE BUTA]],[6]!Tableau16[POSTE TECHNIQUE]&amp;[6]!Tableau16[Repere ADM],[6]!Tableau16[NUMERO CLIENT])</f>
        <v>#N/A</v>
      </c>
      <c r="B705" s="48" t="e" cm="1">
        <f t="array" ref="B705">_xlfn.XLOOKUP(Tableau210[[#This Row],[NOM]]&amp;Tableau210[[#This Row],[REPERE BUTA]],[6]!Tableau16[POSTE TECHNIQUE]&amp;[6]!Tableau16[Repere REF],[6]!Tableau16[NUMERO CLIENT])</f>
        <v>#N/A</v>
      </c>
      <c r="C705" s="48" cm="1">
        <f t="array" ref="C705">_xlfn.XLOOKUP(Tableau210[[#This Row],[NOM]]&amp;Tableau210[[#This Row],[Repere Ubleam]],[7]Sheet1!$C$2:$C$2995&amp;[7]Sheet1!$I$2:$I$2995,[7]Sheet1!$A$2:$A$2995)</f>
        <v>698</v>
      </c>
      <c r="D705" s="48" t="str">
        <f>C705&amp;""</f>
        <v>698</v>
      </c>
      <c r="E705" s="48" t="e">
        <v>#N/A</v>
      </c>
      <c r="F705" s="48" t="e">
        <v>#N/A</v>
      </c>
      <c r="G705" s="149" t="s">
        <v>1580</v>
      </c>
      <c r="H705" s="150" t="s">
        <v>1067</v>
      </c>
      <c r="I705" s="150" t="s">
        <v>1069</v>
      </c>
      <c r="J705" s="150" t="s">
        <v>1069</v>
      </c>
      <c r="K705" s="415" t="str">
        <f>_xlfn.XLOOKUP(Tableau210[[#This Row],[NOM]],[8]LUT!$I$5:$I$301,[8]LUT!$N$5:$N$301)</f>
        <v xml:space="preserve">Tuyauterie </v>
      </c>
      <c r="L705" s="150" t="s">
        <v>75</v>
      </c>
      <c r="M705" s="150" t="s">
        <v>1268</v>
      </c>
      <c r="N705" s="150" t="s">
        <v>1268</v>
      </c>
      <c r="O705" s="150"/>
      <c r="P705" s="150"/>
      <c r="Q705" s="150"/>
      <c r="R705" s="150"/>
      <c r="S705" s="150"/>
      <c r="T705" s="150"/>
      <c r="U705" s="150"/>
      <c r="V705" s="150"/>
      <c r="W705" s="153" t="s">
        <v>2159</v>
      </c>
      <c r="X705" s="151" cm="1">
        <f t="array" ref="X7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05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05" s="153" t="s">
        <v>3424</v>
      </c>
      <c r="AA705" s="151" cm="1">
        <f t="array" ref="AA7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05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05" s="152"/>
      <c r="AD705" s="153" t="s">
        <v>2196</v>
      </c>
      <c r="AE705" s="150"/>
      <c r="AF705" s="150">
        <f>IFERROR(VLOOKUP(Tableau210[[#This Row],[OPERATION]],Tableau4[],5,FALSE),"")</f>
        <v>0</v>
      </c>
      <c r="AG705" s="150" cm="1">
        <f t="array" ref="AG705">IFERROR(
   SUM(
      _xlfn._xlws.FILTER(
         Tableau3[JP],
         (Tableau3[ITEM]=Tableau210[[#This Row],[NOM]])*
         (Tableau3[Rep.]=Tableau210[[#This Row],[REPERE BUTA]])
      )
   ),
0)</f>
        <v>0</v>
      </c>
      <c r="AH705" s="150">
        <f>IFERROR(VLOOKUP(Tableau210[[#This Row],[OPERATION]],Tableau4[],4,FALSE),"")</f>
        <v>0</v>
      </c>
      <c r="AI705" s="150" cm="1">
        <f t="array" ref="AI705">IFERROR(
   SUM(
      _xlfn._xlws.FILTER(
         Tableau3[BP],
         (Tableau3[ITEM]=Tableau210[[#This Row],[NOM]])*
         (Tableau3[Rep.]=Tableau210[[#This Row],[REPERE BUTA]])
      )
   ),
0)</f>
        <v>0</v>
      </c>
      <c r="AJ705" s="150" t="str">
        <f>IF(Tableau210[[#This Row],[NB JP EMIS]]=1,"1 JP","") &amp; IF(Tableau210[[#This Row],[NB BP EMIS]]=1," 1 BP","")</f>
        <v/>
      </c>
      <c r="AK705" s="150" t="str">
        <f>IF(Tableau210[[#This Row],[NB JP BUTA]]=1,"1 JP","") &amp; IF(Tableau210[[#This Row],[Nb BP BUTA]]=1," 1 BP","") &amp; IF(Tableau210[[#This Row],[Nb BP BUTA]]=2," 2 BP","")</f>
        <v/>
      </c>
      <c r="AL705" s="153" t="s">
        <v>103</v>
      </c>
      <c r="AM705" s="153">
        <f>IFERROR(+VLOOKUP(AY705,Tiges!$G$4:$I$569,3,FALSE),"")</f>
        <v>22</v>
      </c>
      <c r="AN705" s="152"/>
      <c r="AO705" s="153" t="s">
        <v>3424</v>
      </c>
      <c r="AP705" s="153" cm="1">
        <f t="array" ref="AP7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05" s="153" t="s">
        <v>3424</v>
      </c>
      <c r="AR705" s="153" t="s">
        <v>3424</v>
      </c>
      <c r="AS705" s="153" cm="1">
        <f t="array" ref="AS7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05" s="153" t="s">
        <v>3424</v>
      </c>
      <c r="AU705" s="153" t="s">
        <v>3424</v>
      </c>
      <c r="AV705" s="153" cm="1">
        <f t="array" ref="AV7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05" s="153" t="s">
        <v>3424</v>
      </c>
      <c r="AX705" s="153"/>
      <c r="AY705" s="153" cm="1">
        <f t="array" ref="AY705">IFERROR(_xlfn.XLOOKUP(Tableau210[[#This Row],[DN DONNEES BUTA ]]&amp;Tableau210[[#This Row],[PN DONNEES BUTA]],Tiges!$B$4:$B$79&amp;Tiges!$C$4:$C$79,Tiges!$G$4:$G$79),"")</f>
        <v>14</v>
      </c>
      <c r="AZ705" s="153"/>
      <c r="BA705" s="153" cm="1">
        <f t="array" ref="BA705">IFERROR(_xlfn.XLOOKUP(Tableau210[[#This Row],[DN DONNEES BUTA ]]&amp;Tableau210[[#This Row],[PN DONNEES BUTA]],Tiges!$B$4:$B$79&amp;Tiges!$C$4:$C$79,Tiges!$H$4:$H$79),"")</f>
        <v>70</v>
      </c>
      <c r="BB705" s="153"/>
      <c r="BC705" s="153">
        <f>IFERROR(VLOOKUP(Tableau210[[#This Row],[OPERATION]],Tableau4[],2,FALSE),"")</f>
        <v>0</v>
      </c>
      <c r="BD705" s="153" cm="1">
        <f t="array" ref="BD705">IFERROR(
   SUM(
      _xlfn._xlws.FILTER(
         Tableau3[Nb Platinage Joint],
         (Tableau3[ITEM]=Tableau210[[#This Row],[NOM]])*
         (Tableau3[Rep.]=Tableau210[[#This Row],[REPERE BUTA]])
      )
   ),
0)</f>
        <v>0</v>
      </c>
      <c r="BE705" s="153">
        <f>IFERROR(VLOOKUP(Tableau210[[#This Row],[OPERATION]],Tableau4[],3,FALSE),"")</f>
        <v>1</v>
      </c>
      <c r="BF705" s="153" cm="1">
        <f t="array" ref="BF705">IFERROR(
   SUM(
      _xlfn._xlws.FILTER(
         Tableau3[Joint Définitif Nb],
         (Tableau3[ITEM]=Tableau210[[#This Row],[NOM]])*
         (Tableau3[Rep.]=Tableau210[[#This Row],[REPERE BUTA]])
      )
   ),
0)</f>
        <v>0</v>
      </c>
      <c r="BG705" s="153" t="s">
        <v>3424</v>
      </c>
      <c r="BH705" s="153" cm="1">
        <f t="array" ref="BH7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705" s="153" t="s">
        <v>3424</v>
      </c>
      <c r="BJ705" s="153" t="s">
        <v>3424</v>
      </c>
      <c r="BK705" s="153" t="s">
        <v>3424</v>
      </c>
      <c r="BL705" s="153"/>
      <c r="BM705" s="153"/>
      <c r="BN705" s="153"/>
      <c r="BO705" s="153"/>
      <c r="BP705" s="153"/>
      <c r="BQ705" s="152"/>
      <c r="BR705" s="150"/>
      <c r="BS705" s="152"/>
      <c r="BT705" s="152"/>
      <c r="BU705" s="152"/>
      <c r="BV705" s="152"/>
      <c r="BW705" s="152"/>
      <c r="BX705" s="152"/>
    </row>
    <row r="706" spans="1:76" s="154" customFormat="1" ht="15.75" hidden="1" x14ac:dyDescent="0.25">
      <c r="A706" s="48" t="e" cm="1">
        <f t="array" ref="A706">_xlfn.XLOOKUP(Tableau210[[#This Row],[NOM]]&amp;Tableau210[[#This Row],[REPERE BUTA]],[6]!Tableau16[POSTE TECHNIQUE]&amp;[6]!Tableau16[Repere ADM],[6]!Tableau16[NUMERO CLIENT])</f>
        <v>#N/A</v>
      </c>
      <c r="B706" s="48" t="e" cm="1">
        <f t="array" ref="B706">_xlfn.XLOOKUP(Tableau210[[#This Row],[NOM]]&amp;Tableau210[[#This Row],[REPERE BUTA]],[6]!Tableau16[POSTE TECHNIQUE]&amp;[6]!Tableau16[Repere REF],[6]!Tableau16[NUMERO CLIENT])</f>
        <v>#N/A</v>
      </c>
      <c r="C706" s="48" cm="1">
        <f t="array" ref="C706">_xlfn.XLOOKUP(Tableau210[[#This Row],[NOM]]&amp;Tableau210[[#This Row],[Repere Ubleam]],[7]Sheet1!$C$2:$C$2995&amp;[7]Sheet1!$I$2:$I$2995,[7]Sheet1!$A$2:$A$2995)</f>
        <v>699</v>
      </c>
      <c r="D706" s="48" t="str">
        <f>C706&amp;""</f>
        <v>699</v>
      </c>
      <c r="E706" s="48" t="e">
        <v>#N/A</v>
      </c>
      <c r="F706" s="48" t="e">
        <v>#N/A</v>
      </c>
      <c r="G706" s="149" t="s">
        <v>1580</v>
      </c>
      <c r="H706" s="150" t="s">
        <v>1067</v>
      </c>
      <c r="I706" s="150" t="s">
        <v>1069</v>
      </c>
      <c r="J706" s="150" t="s">
        <v>1069</v>
      </c>
      <c r="K706" s="415" t="str">
        <f>_xlfn.XLOOKUP(Tableau210[[#This Row],[NOM]],[8]LUT!$I$5:$I$301,[8]LUT!$N$5:$N$301)</f>
        <v xml:space="preserve">Tuyauterie </v>
      </c>
      <c r="L706" s="150" t="s">
        <v>75</v>
      </c>
      <c r="M706" s="150" t="s">
        <v>1271</v>
      </c>
      <c r="N706" s="150" t="s">
        <v>1271</v>
      </c>
      <c r="O706" s="150"/>
      <c r="P706" s="150"/>
      <c r="Q706" s="150"/>
      <c r="R706" s="150"/>
      <c r="S706" s="150"/>
      <c r="T706" s="150"/>
      <c r="U706" s="150"/>
      <c r="V706" s="150"/>
      <c r="W706" s="153" t="s">
        <v>2159</v>
      </c>
      <c r="X706" s="151" cm="1">
        <f t="array" ref="X7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0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06" s="153" t="s">
        <v>3424</v>
      </c>
      <c r="AA706" s="151" cm="1">
        <f t="array" ref="AA7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0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06" s="152"/>
      <c r="AD706" s="153" t="s">
        <v>2196</v>
      </c>
      <c r="AE706" s="150"/>
      <c r="AF706" s="150">
        <f>IFERROR(VLOOKUP(Tableau210[[#This Row],[OPERATION]],Tableau4[],5,FALSE),"")</f>
        <v>0</v>
      </c>
      <c r="AG706" s="150"/>
      <c r="AH706" s="150">
        <f>IFERROR(VLOOKUP(Tableau210[[#This Row],[OPERATION]],Tableau4[],4,FALSE),"")</f>
        <v>0</v>
      </c>
      <c r="AI706" s="150"/>
      <c r="AJ706" s="150" t="str">
        <f>IF(Tableau210[[#This Row],[NB JP EMIS]]=1,"1 JP","") &amp; IF(Tableau210[[#This Row],[NB BP EMIS]]=1," 1 BP","")</f>
        <v/>
      </c>
      <c r="AK706" s="150"/>
      <c r="AL706" s="153" t="s">
        <v>103</v>
      </c>
      <c r="AM706" s="153">
        <f>IFERROR(+VLOOKUP(AY706,Tiges!$G$4:$I$569,3,FALSE),"")</f>
        <v>22</v>
      </c>
      <c r="AN706" s="152"/>
      <c r="AO706" s="153" t="s">
        <v>3424</v>
      </c>
      <c r="AP706" s="153" cm="1">
        <f t="array" ref="AP7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06" s="153" t="s">
        <v>3424</v>
      </c>
      <c r="AR706" s="153" t="s">
        <v>3424</v>
      </c>
      <c r="AS706" s="153" cm="1">
        <f t="array" ref="AS7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06" s="153" t="s">
        <v>3424</v>
      </c>
      <c r="AU706" s="153" t="s">
        <v>3424</v>
      </c>
      <c r="AV706" s="153" cm="1">
        <f t="array" ref="AV7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06" s="153" t="s">
        <v>3424</v>
      </c>
      <c r="AX706" s="153"/>
      <c r="AY706" s="153" cm="1">
        <f t="array" ref="AY706">IFERROR(_xlfn.XLOOKUP(Tableau210[[#This Row],[DN DONNEES BUTA ]]&amp;Tableau210[[#This Row],[PN DONNEES BUTA]],Tiges!$B$4:$B$79&amp;Tiges!$C$4:$C$79,Tiges!$G$4:$G$79),"")</f>
        <v>14</v>
      </c>
      <c r="AZ706" s="153"/>
      <c r="BA706" s="153" cm="1">
        <f t="array" ref="BA706">IFERROR(_xlfn.XLOOKUP(Tableau210[[#This Row],[DN DONNEES BUTA ]]&amp;Tableau210[[#This Row],[PN DONNEES BUTA]],Tiges!$B$4:$B$79&amp;Tiges!$C$4:$C$79,Tiges!$H$4:$H$79),"")</f>
        <v>70</v>
      </c>
      <c r="BB706" s="153"/>
      <c r="BC706" s="153">
        <f>IFERROR(VLOOKUP(Tableau210[[#This Row],[OPERATION]],Tableau4[],2,FALSE),"")</f>
        <v>0</v>
      </c>
      <c r="BD706" s="153"/>
      <c r="BE706" s="153">
        <f>IFERROR(VLOOKUP(Tableau210[[#This Row],[OPERATION]],Tableau4[],3,FALSE),"")</f>
        <v>1</v>
      </c>
      <c r="BF706" s="153"/>
      <c r="BG706" s="153" t="s">
        <v>3424</v>
      </c>
      <c r="BH706" s="153" cm="1">
        <f t="array" ref="BH7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706" s="153" t="s">
        <v>3424</v>
      </c>
      <c r="BJ706" s="153" t="s">
        <v>3424</v>
      </c>
      <c r="BK706" s="153" t="s">
        <v>3424</v>
      </c>
      <c r="BL706" s="153"/>
      <c r="BM706" s="153"/>
      <c r="BN706" s="153"/>
      <c r="BO706" s="153"/>
      <c r="BP706" s="153"/>
      <c r="BQ706" s="152"/>
      <c r="BR706" s="150"/>
      <c r="BS706" s="152"/>
      <c r="BT706" s="152"/>
      <c r="BU706" s="152"/>
      <c r="BV706" s="152"/>
      <c r="BW706" s="152"/>
      <c r="BX706" s="152"/>
    </row>
    <row r="707" spans="1:76" ht="15.75" hidden="1" x14ac:dyDescent="0.25">
      <c r="A707" s="48" t="e" cm="1">
        <f t="array" ref="A707">_xlfn.XLOOKUP(Tableau210[[#This Row],[NOM]]&amp;Tableau210[[#This Row],[REPERE BUTA]],[6]!Tableau16[POSTE TECHNIQUE]&amp;[6]!Tableau16[Repere ADM],[6]!Tableau16[NUMERO CLIENT])</f>
        <v>#N/A</v>
      </c>
      <c r="B707" s="48" t="e" cm="1">
        <f t="array" ref="B707">_xlfn.XLOOKUP(Tableau210[[#This Row],[NOM]]&amp;Tableau210[[#This Row],[REPERE BUTA]],[6]!Tableau16[POSTE TECHNIQUE]&amp;[6]!Tableau16[Repere REF],[6]!Tableau16[NUMERO CLIENT])</f>
        <v>#N/A</v>
      </c>
      <c r="C707" s="48" cm="1">
        <f t="array" ref="C707">_xlfn.XLOOKUP(Tableau210[[#This Row],[NOM]]&amp;Tableau210[[#This Row],[Repere Ubleam]],[7]Sheet1!$C$2:$C$2995&amp;[7]Sheet1!$I$2:$I$2995,[7]Sheet1!$A$2:$A$2995)</f>
        <v>700</v>
      </c>
      <c r="D707" s="48" t="str">
        <f>C707&amp;""</f>
        <v>700</v>
      </c>
      <c r="E707" s="48" t="e">
        <v>#N/A</v>
      </c>
      <c r="F707" s="48" t="e">
        <v>#N/A</v>
      </c>
      <c r="G707" s="176" t="s">
        <v>1585</v>
      </c>
      <c r="H707" s="119" t="s">
        <v>1067</v>
      </c>
      <c r="I707" s="119" t="s">
        <v>1069</v>
      </c>
      <c r="J707" s="119" t="s">
        <v>1069</v>
      </c>
      <c r="K707" s="415" t="str">
        <f>_xlfn.XLOOKUP(Tableau210[[#This Row],[NOM]],[8]LUT!$I$5:$I$301,[8]LUT!$N$5:$N$301)</f>
        <v xml:space="preserve">Tuyauterie </v>
      </c>
      <c r="L707" s="119" t="s">
        <v>73</v>
      </c>
      <c r="M707" s="119"/>
      <c r="N707" s="119" t="s">
        <v>73</v>
      </c>
      <c r="O707" s="119"/>
      <c r="P707" s="119"/>
      <c r="Q707" s="119"/>
      <c r="R707" s="119"/>
      <c r="S707" s="119"/>
      <c r="T707" s="119"/>
      <c r="U707" s="119"/>
      <c r="V707" s="119"/>
      <c r="W707" s="148"/>
      <c r="X707" s="207" cm="1">
        <f t="array" ref="X7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07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07" s="148"/>
      <c r="AA707" s="207" cm="1">
        <f t="array" ref="AA7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0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07" s="48"/>
      <c r="AD707" s="117" t="s">
        <v>2103</v>
      </c>
      <c r="AE707" s="119"/>
      <c r="AF707" s="181">
        <f>IFERROR(VLOOKUP(Tableau210[[#This Row],[OPERATION]],Tableau4[],5,FALSE),"")</f>
        <v>1</v>
      </c>
      <c r="AG707" s="178" cm="1">
        <f t="array" ref="AG707">IFERROR(
   SUM(
      _xlfn._xlws.FILTER(
         Tableau3[JP],
         (Tableau3[ITEM]=Tableau210[[#This Row],[NOM]])*
         (Tableau3[Rep.]=Tableau210[[#This Row],[REPERE BUTA]])
      )
   ),
0)</f>
        <v>1</v>
      </c>
      <c r="AH707" s="181">
        <f>IFERROR(VLOOKUP(Tableau210[[#This Row],[OPERATION]],Tableau4[],4,FALSE),"")</f>
        <v>0</v>
      </c>
      <c r="AI707" s="178" cm="1">
        <f t="array" ref="AI707">IFERROR(
   SUM(
      _xlfn._xlws.FILTER(
         Tableau3[BP],
         (Tableau3[ITEM]=Tableau210[[#This Row],[NOM]])*
         (Tableau3[Rep.]=Tableau210[[#This Row],[REPERE BUTA]])
      )
   ),
0)</f>
        <v>0</v>
      </c>
      <c r="AJ707" s="181" t="str">
        <f>IF(Tableau210[[#This Row],[NB JP EMIS]]=1,"1 JP","") &amp; IF(Tableau210[[#This Row],[NB BP EMIS]]=1," 1 BP","")</f>
        <v>1 JP</v>
      </c>
      <c r="AK707" s="178" t="str">
        <f>IF(Tableau210[[#This Row],[NB JP BUTA]]=1,"1 JP","") &amp; IF(Tableau210[[#This Row],[Nb BP BUTA]]=1," 1 BP","") &amp; IF(Tableau210[[#This Row],[Nb BP BUTA]]=2," 2 BP","")</f>
        <v>1 JP</v>
      </c>
      <c r="AL707" s="117" t="s">
        <v>103</v>
      </c>
      <c r="AM707" s="117">
        <f>IFERROR(+VLOOKUP(AY707,Tiges!$G$4:$I$569,3,FALSE),"")</f>
        <v>27</v>
      </c>
      <c r="AN707" s="48"/>
      <c r="AO707" s="117"/>
      <c r="AP707" s="177" cm="1">
        <f t="array" ref="AP7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07" s="411" t="s">
        <v>3441</v>
      </c>
      <c r="AR707" s="117"/>
      <c r="AS707" s="177" t="str" cm="1">
        <f t="array" ref="AS7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07" s="411" t="s">
        <v>3441</v>
      </c>
      <c r="AU707" s="117"/>
      <c r="AV707" s="177" t="str" cm="1">
        <f t="array" ref="AV7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07" s="411" t="s">
        <v>3441</v>
      </c>
      <c r="AX707" s="117"/>
      <c r="AY707" s="117" cm="1">
        <f t="array" ref="AY707">IFERROR(_xlfn.XLOOKUP(Tableau210[[#This Row],[DN DONNEES BUTA ]]&amp;Tableau210[[#This Row],[PN DONNEES BUTA]],Tiges!$B$4:$B$79&amp;Tiges!$C$4:$C$79,Tiges!$G$4:$G$79),"")</f>
        <v>16</v>
      </c>
      <c r="AZ707" s="117"/>
      <c r="BA707" s="117" cm="1">
        <f t="array" ref="BA707">IFERROR(_xlfn.XLOOKUP(Tableau210[[#This Row],[DN DONNEES BUTA ]]&amp;Tableau210[[#This Row],[PN DONNEES BUTA]],Tiges!$B$4:$B$79&amp;Tiges!$C$4:$C$79,Tiges!$H$4:$H$79),"")</f>
        <v>100</v>
      </c>
      <c r="BB707" s="117"/>
      <c r="BC707" s="182">
        <f>IFERROR(VLOOKUP(Tableau210[[#This Row],[OPERATION]],Tableau4[],2,FALSE),"")</f>
        <v>2</v>
      </c>
      <c r="BD707" s="177" cm="1">
        <f t="array" ref="BD707">IFERROR(
   SUM(
      _xlfn._xlws.FILTER(
         Tableau3[Nb Platinage Joint],
         (Tableau3[ITEM]=Tableau210[[#This Row],[NOM]])*
         (Tableau3[Rep.]=Tableau210[[#This Row],[REPERE BUTA]])
      )
   ),
0)</f>
        <v>2</v>
      </c>
      <c r="BE707" s="182">
        <f>IFERROR(VLOOKUP(Tableau210[[#This Row],[OPERATION]],Tableau4[],3,FALSE),"")</f>
        <v>1</v>
      </c>
      <c r="BF707" s="177" cm="1">
        <f t="array" ref="BF707">IFERROR(
   SUM(
      _xlfn._xlws.FILTER(
         Tableau3[Joint Définitif Nb],
         (Tableau3[ITEM]=Tableau210[[#This Row],[NOM]])*
         (Tableau3[Rep.]=Tableau210[[#This Row],[REPERE BUTA]])
      )
   ),
0)</f>
        <v>1</v>
      </c>
      <c r="BG707" s="117"/>
      <c r="BH707" s="177" t="str" cm="1">
        <f t="array" ref="BH7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07" s="411" t="s">
        <v>3441</v>
      </c>
      <c r="BJ707" s="117"/>
      <c r="BK707" s="117"/>
      <c r="BL707" s="167" t="s">
        <v>2380</v>
      </c>
      <c r="BM707" s="167"/>
      <c r="BN707" s="117"/>
      <c r="BO707" s="117"/>
      <c r="BP707" s="117"/>
      <c r="BQ707" s="48"/>
      <c r="BR707" s="119"/>
      <c r="BS707" s="48"/>
      <c r="BT707" s="48"/>
      <c r="BU707" s="48"/>
      <c r="BV707" s="48"/>
      <c r="BW707" s="48"/>
      <c r="BX707" s="48"/>
    </row>
    <row r="708" spans="1:76" ht="15.75" hidden="1" x14ac:dyDescent="0.25">
      <c r="A708" s="48" t="e" cm="1">
        <f t="array" ref="A708">_xlfn.XLOOKUP(Tableau210[[#This Row],[NOM]]&amp;Tableau210[[#This Row],[REPERE BUTA]],[6]!Tableau16[POSTE TECHNIQUE]&amp;[6]!Tableau16[Repere ADM],[6]!Tableau16[NUMERO CLIENT])</f>
        <v>#N/A</v>
      </c>
      <c r="B708" s="48" t="e" cm="1">
        <f t="array" ref="B708">_xlfn.XLOOKUP(Tableau210[[#This Row],[NOM]]&amp;Tableau210[[#This Row],[REPERE BUTA]],[6]!Tableau16[POSTE TECHNIQUE]&amp;[6]!Tableau16[Repere REF],[6]!Tableau16[NUMERO CLIENT])</f>
        <v>#N/A</v>
      </c>
      <c r="C708" s="48" cm="1">
        <f t="array" ref="C708">_xlfn.XLOOKUP(Tableau210[[#This Row],[NOM]]&amp;Tableau210[[#This Row],[Repere Ubleam]],[7]Sheet1!$C$2:$C$2995&amp;[7]Sheet1!$I$2:$I$2995,[7]Sheet1!$A$2:$A$2995)</f>
        <v>701</v>
      </c>
      <c r="D708" s="48" t="str">
        <f>C708&amp;""</f>
        <v>701</v>
      </c>
      <c r="E708" s="48" t="e">
        <v>#N/A</v>
      </c>
      <c r="F708" s="48" t="e">
        <v>#N/A</v>
      </c>
      <c r="G708" s="176" t="s">
        <v>1585</v>
      </c>
      <c r="H708" s="119" t="s">
        <v>1067</v>
      </c>
      <c r="I708" s="119" t="s">
        <v>1069</v>
      </c>
      <c r="J708" s="119" t="s">
        <v>1069</v>
      </c>
      <c r="K708" s="415" t="str">
        <f>_xlfn.XLOOKUP(Tableau210[[#This Row],[NOM]],[8]LUT!$I$5:$I$301,[8]LUT!$N$5:$N$301)</f>
        <v xml:space="preserve">Tuyauterie </v>
      </c>
      <c r="L708" s="119" t="s">
        <v>83</v>
      </c>
      <c r="M708" s="119"/>
      <c r="N708" s="119" t="s">
        <v>83</v>
      </c>
      <c r="O708" s="119"/>
      <c r="P708" s="119"/>
      <c r="Q708" s="119"/>
      <c r="R708" s="119"/>
      <c r="S708" s="119"/>
      <c r="T708" s="119"/>
      <c r="U708" s="119"/>
      <c r="V708" s="119"/>
      <c r="W708" s="148"/>
      <c r="X708" s="207" cm="1">
        <f t="array" ref="X7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08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08" s="148"/>
      <c r="AA708" s="207" cm="1">
        <f t="array" ref="AA7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0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08" s="48"/>
      <c r="AD708" s="117" t="s">
        <v>2103</v>
      </c>
      <c r="AE708" s="119"/>
      <c r="AF708" s="181">
        <f>IFERROR(VLOOKUP(Tableau210[[#This Row],[OPERATION]],Tableau4[],5,FALSE),"")</f>
        <v>1</v>
      </c>
      <c r="AG708" s="178" cm="1">
        <f t="array" ref="AG708">IFERROR(
   SUM(
      _xlfn._xlws.FILTER(
         Tableau3[JP],
         (Tableau3[ITEM]=Tableau210[[#This Row],[NOM]])*
         (Tableau3[Rep.]=Tableau210[[#This Row],[REPERE BUTA]])
      )
   ),
0)</f>
        <v>1</v>
      </c>
      <c r="AH708" s="181">
        <f>IFERROR(VLOOKUP(Tableau210[[#This Row],[OPERATION]],Tableau4[],4,FALSE),"")</f>
        <v>0</v>
      </c>
      <c r="AI708" s="178" cm="1">
        <f t="array" ref="AI708">IFERROR(
   SUM(
      _xlfn._xlws.FILTER(
         Tableau3[BP],
         (Tableau3[ITEM]=Tableau210[[#This Row],[NOM]])*
         (Tableau3[Rep.]=Tableau210[[#This Row],[REPERE BUTA]])
      )
   ),
0)</f>
        <v>0</v>
      </c>
      <c r="AJ708" s="181" t="str">
        <f>IF(Tableau210[[#This Row],[NB JP EMIS]]=1,"1 JP","") &amp; IF(Tableau210[[#This Row],[NB BP EMIS]]=1," 1 BP","")</f>
        <v>1 JP</v>
      </c>
      <c r="AK708" s="178" t="str">
        <f>IF(Tableau210[[#This Row],[NB JP BUTA]]=1,"1 JP","") &amp; IF(Tableau210[[#This Row],[Nb BP BUTA]]=1," 1 BP","") &amp; IF(Tableau210[[#This Row],[Nb BP BUTA]]=2," 2 BP","")</f>
        <v>1 JP</v>
      </c>
      <c r="AL708" s="117" t="s">
        <v>103</v>
      </c>
      <c r="AM708" s="117">
        <f>IFERROR(+VLOOKUP(AY708,Tiges!$G$4:$I$569,3,FALSE),"")</f>
        <v>27</v>
      </c>
      <c r="AN708" s="48"/>
      <c r="AO708" s="117"/>
      <c r="AP708" s="177" cm="1">
        <f t="array" ref="AP7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08" s="411" t="s">
        <v>3441</v>
      </c>
      <c r="AR708" s="117"/>
      <c r="AS708" s="177" t="str" cm="1">
        <f t="array" ref="AS7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08" s="411" t="s">
        <v>3441</v>
      </c>
      <c r="AU708" s="117"/>
      <c r="AV708" s="177" t="str" cm="1">
        <f t="array" ref="AV7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08" s="411" t="s">
        <v>3441</v>
      </c>
      <c r="AX708" s="117"/>
      <c r="AY708" s="117" cm="1">
        <f t="array" ref="AY708">IFERROR(_xlfn.XLOOKUP(Tableau210[[#This Row],[DN DONNEES BUTA ]]&amp;Tableau210[[#This Row],[PN DONNEES BUTA]],Tiges!$B$4:$B$79&amp;Tiges!$C$4:$C$79,Tiges!$G$4:$G$79),"")</f>
        <v>16</v>
      </c>
      <c r="AZ708" s="117"/>
      <c r="BA708" s="117" cm="1">
        <f t="array" ref="BA708">IFERROR(_xlfn.XLOOKUP(Tableau210[[#This Row],[DN DONNEES BUTA ]]&amp;Tableau210[[#This Row],[PN DONNEES BUTA]],Tiges!$B$4:$B$79&amp;Tiges!$C$4:$C$79,Tiges!$H$4:$H$79),"")</f>
        <v>100</v>
      </c>
      <c r="BB708" s="117"/>
      <c r="BC708" s="182">
        <f>IFERROR(VLOOKUP(Tableau210[[#This Row],[OPERATION]],Tableau4[],2,FALSE),"")</f>
        <v>2</v>
      </c>
      <c r="BD708" s="177" cm="1">
        <f t="array" ref="BD708">IFERROR(
   SUM(
      _xlfn._xlws.FILTER(
         Tableau3[Nb Platinage Joint],
         (Tableau3[ITEM]=Tableau210[[#This Row],[NOM]])*
         (Tableau3[Rep.]=Tableau210[[#This Row],[REPERE BUTA]])
      )
   ),
0)</f>
        <v>2</v>
      </c>
      <c r="BE708" s="182">
        <f>IFERROR(VLOOKUP(Tableau210[[#This Row],[OPERATION]],Tableau4[],3,FALSE),"")</f>
        <v>1</v>
      </c>
      <c r="BF708" s="177" cm="1">
        <f t="array" ref="BF708">IFERROR(
   SUM(
      _xlfn._xlws.FILTER(
         Tableau3[Joint Définitif Nb],
         (Tableau3[ITEM]=Tableau210[[#This Row],[NOM]])*
         (Tableau3[Rep.]=Tableau210[[#This Row],[REPERE BUTA]])
      )
   ),
0)</f>
        <v>1</v>
      </c>
      <c r="BG708" s="117"/>
      <c r="BH708" s="177" t="str" cm="1">
        <f t="array" ref="BH7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08" s="411" t="s">
        <v>3441</v>
      </c>
      <c r="BJ708" s="117"/>
      <c r="BK708" s="117"/>
      <c r="BL708" s="167" t="s">
        <v>2380</v>
      </c>
      <c r="BM708" s="167"/>
      <c r="BN708" s="117"/>
      <c r="BO708" s="117"/>
      <c r="BP708" s="117"/>
      <c r="BQ708" s="48"/>
      <c r="BR708" s="119"/>
      <c r="BS708" s="48"/>
      <c r="BT708" s="48"/>
      <c r="BU708" s="48"/>
      <c r="BV708" s="48"/>
      <c r="BW708" s="48"/>
      <c r="BX708" s="48"/>
    </row>
    <row r="709" spans="1:76" ht="15.75" hidden="1" x14ac:dyDescent="0.25">
      <c r="A709" s="48" t="e" cm="1">
        <f t="array" ref="A709">_xlfn.XLOOKUP(Tableau210[[#This Row],[NOM]]&amp;Tableau210[[#This Row],[REPERE BUTA]],[6]!Tableau16[POSTE TECHNIQUE]&amp;[6]!Tableau16[Repere ADM],[6]!Tableau16[NUMERO CLIENT])</f>
        <v>#N/A</v>
      </c>
      <c r="B709" s="48" t="e" cm="1">
        <f t="array" ref="B709">_xlfn.XLOOKUP(Tableau210[[#This Row],[NOM]]&amp;Tableau210[[#This Row],[REPERE BUTA]],[6]!Tableau16[POSTE TECHNIQUE]&amp;[6]!Tableau16[Repere REF],[6]!Tableau16[NUMERO CLIENT])</f>
        <v>#N/A</v>
      </c>
      <c r="C709" s="48" cm="1">
        <f t="array" ref="C709">_xlfn.XLOOKUP(Tableau210[[#This Row],[NOM]]&amp;Tableau210[[#This Row],[Repere Ubleam]],[7]Sheet1!$C$2:$C$2995&amp;[7]Sheet1!$I$2:$I$2995,[7]Sheet1!$A$2:$A$2995)</f>
        <v>702</v>
      </c>
      <c r="D709" s="48" t="str">
        <f>C709&amp;""</f>
        <v>702</v>
      </c>
      <c r="E709" s="48" t="e">
        <v>#N/A</v>
      </c>
      <c r="F709" s="48" t="e">
        <v>#N/A</v>
      </c>
      <c r="G709" s="176" t="s">
        <v>1585</v>
      </c>
      <c r="H709" s="119" t="s">
        <v>1067</v>
      </c>
      <c r="I709" s="119" t="s">
        <v>1069</v>
      </c>
      <c r="J709" s="119" t="s">
        <v>1069</v>
      </c>
      <c r="K709" s="415" t="str">
        <f>_xlfn.XLOOKUP(Tableau210[[#This Row],[NOM]],[8]LUT!$I$5:$I$301,[8]LUT!$N$5:$N$301)</f>
        <v xml:space="preserve">Tuyauterie </v>
      </c>
      <c r="L709" s="119" t="s">
        <v>70</v>
      </c>
      <c r="M709" s="119"/>
      <c r="N709" s="119" t="s">
        <v>70</v>
      </c>
      <c r="O709" s="119"/>
      <c r="P709" s="119"/>
      <c r="Q709" s="119"/>
      <c r="R709" s="119"/>
      <c r="S709" s="119"/>
      <c r="T709" s="119"/>
      <c r="U709" s="119"/>
      <c r="V709" s="119"/>
      <c r="W709" s="148"/>
      <c r="X709" s="207" cm="1">
        <f t="array" ref="X7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09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09" s="148"/>
      <c r="AA709" s="207" cm="1">
        <f t="array" ref="AA7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0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09" s="48"/>
      <c r="AD709" s="117" t="s">
        <v>2197</v>
      </c>
      <c r="AE709" s="119"/>
      <c r="AF709" s="181">
        <f>IFERROR(VLOOKUP(Tableau210[[#This Row],[OPERATION]],Tableau4[],5,FALSE),"")</f>
        <v>0</v>
      </c>
      <c r="AG709" s="178" cm="1">
        <f t="array" ref="AG709">IFERROR(
   SUM(
      _xlfn._xlws.FILTER(
         Tableau3[JP],
         (Tableau3[ITEM]=Tableau210[[#This Row],[NOM]])*
         (Tableau3[Rep.]=Tableau210[[#This Row],[REPERE BUTA]])
      )
   ),
0)</f>
        <v>0</v>
      </c>
      <c r="AH709" s="181">
        <f>IFERROR(VLOOKUP(Tableau210[[#This Row],[OPERATION]],Tableau4[],4,FALSE),"")</f>
        <v>1</v>
      </c>
      <c r="AI709" s="178" cm="1">
        <f t="array" ref="AI709">IFERROR(
   SUM(
      _xlfn._xlws.FILTER(
         Tableau3[BP],
         (Tableau3[ITEM]=Tableau210[[#This Row],[NOM]])*
         (Tableau3[Rep.]=Tableau210[[#This Row],[REPERE BUTA]])
      )
   ),
0)</f>
        <v>1</v>
      </c>
      <c r="AJ709" s="181" t="str">
        <f>IF(Tableau210[[#This Row],[NB JP EMIS]]=1,"1 JP","") &amp; IF(Tableau210[[#This Row],[NB BP EMIS]]=1," 1 BP","")</f>
        <v xml:space="preserve"> 1 BP</v>
      </c>
      <c r="AK709" s="178" t="str">
        <f>IF(Tableau210[[#This Row],[NB JP BUTA]]=1,"1 JP","") &amp; IF(Tableau210[[#This Row],[Nb BP BUTA]]=1," 1 BP","") &amp; IF(Tableau210[[#This Row],[Nb BP BUTA]]=2," 2 BP","")</f>
        <v xml:space="preserve"> 1 BP</v>
      </c>
      <c r="AL709" s="117" t="s">
        <v>103</v>
      </c>
      <c r="AM709" s="117">
        <f>IFERROR(+VLOOKUP(AY709,Tiges!$G$4:$I$569,3,FALSE),"")</f>
        <v>27</v>
      </c>
      <c r="AN709" s="48"/>
      <c r="AO709" s="117"/>
      <c r="AP709" s="177" cm="1">
        <f t="array" ref="AP7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09" s="411" t="s">
        <v>3441</v>
      </c>
      <c r="AR709" s="117"/>
      <c r="AS709" s="177" t="str" cm="1">
        <f t="array" ref="AS7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09" s="411" t="s">
        <v>3441</v>
      </c>
      <c r="AU709" s="117"/>
      <c r="AV709" s="177" t="str" cm="1">
        <f t="array" ref="AV7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09" s="411" t="s">
        <v>3441</v>
      </c>
      <c r="AX709" s="117"/>
      <c r="AY709" s="117" cm="1">
        <f t="array" ref="AY709">IFERROR(_xlfn.XLOOKUP(Tableau210[[#This Row],[DN DONNEES BUTA ]]&amp;Tableau210[[#This Row],[PN DONNEES BUTA]],Tiges!$B$4:$B$79&amp;Tiges!$C$4:$C$79,Tiges!$G$4:$G$79),"")</f>
        <v>16</v>
      </c>
      <c r="AZ709" s="117"/>
      <c r="BA709" s="117" cm="1">
        <f t="array" ref="BA709">IFERROR(_xlfn.XLOOKUP(Tableau210[[#This Row],[DN DONNEES BUTA ]]&amp;Tableau210[[#This Row],[PN DONNEES BUTA]],Tiges!$B$4:$B$79&amp;Tiges!$C$4:$C$79,Tiges!$H$4:$H$79),"")</f>
        <v>100</v>
      </c>
      <c r="BB709" s="117"/>
      <c r="BC709" s="182">
        <f>IFERROR(VLOOKUP(Tableau210[[#This Row],[OPERATION]],Tableau4[],2,FALSE),"")</f>
        <v>1</v>
      </c>
      <c r="BD709" s="177" cm="1">
        <f t="array" ref="BD709">IFERROR(
   SUM(
      _xlfn._xlws.FILTER(
         Tableau3[Nb Platinage Joint],
         (Tableau3[ITEM]=Tableau210[[#This Row],[NOM]])*
         (Tableau3[Rep.]=Tableau210[[#This Row],[REPERE BUTA]])
      )
   ),
0)</f>
        <v>1</v>
      </c>
      <c r="BE709" s="182">
        <f>IFERROR(VLOOKUP(Tableau210[[#This Row],[OPERATION]],Tableau4[],3,FALSE),"")</f>
        <v>1</v>
      </c>
      <c r="BF709" s="177" cm="1">
        <f t="array" ref="BF709">IFERROR(
   SUM(
      _xlfn._xlws.FILTER(
         Tableau3[Joint Définitif Nb],
         (Tableau3[ITEM]=Tableau210[[#This Row],[NOM]])*
         (Tableau3[Rep.]=Tableau210[[#This Row],[REPERE BUTA]])
      )
   ),
0)</f>
        <v>1</v>
      </c>
      <c r="BG709" s="117"/>
      <c r="BH709" s="177" t="str" cm="1">
        <f t="array" ref="BH7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09" s="411" t="s">
        <v>3441</v>
      </c>
      <c r="BJ709" s="117"/>
      <c r="BK709" s="117"/>
      <c r="BL709" s="167" t="s">
        <v>2380</v>
      </c>
      <c r="BM709" s="167"/>
      <c r="BN709" s="117"/>
      <c r="BO709" s="117"/>
      <c r="BP709" s="117"/>
      <c r="BQ709" s="48"/>
      <c r="BR709" s="119"/>
      <c r="BS709" s="48"/>
      <c r="BT709" s="48"/>
      <c r="BU709" s="48"/>
      <c r="BV709" s="48"/>
      <c r="BW709" s="48"/>
      <c r="BX709" s="48"/>
    </row>
    <row r="710" spans="1:76" ht="15.75" hidden="1" x14ac:dyDescent="0.25">
      <c r="A710" s="48" t="e" cm="1">
        <f t="array" ref="A710">_xlfn.XLOOKUP(Tableau210[[#This Row],[NOM]]&amp;Tableau210[[#This Row],[REPERE BUTA]],[6]!Tableau16[POSTE TECHNIQUE]&amp;[6]!Tableau16[Repere ADM],[6]!Tableau16[NUMERO CLIENT])</f>
        <v>#N/A</v>
      </c>
      <c r="B710" s="48" t="e" cm="1">
        <f t="array" ref="B710">_xlfn.XLOOKUP(Tableau210[[#This Row],[NOM]]&amp;Tableau210[[#This Row],[REPERE BUTA]],[6]!Tableau16[POSTE TECHNIQUE]&amp;[6]!Tableau16[Repere REF],[6]!Tableau16[NUMERO CLIENT])</f>
        <v>#N/A</v>
      </c>
      <c r="C710" s="48" cm="1">
        <f t="array" ref="C710">_xlfn.XLOOKUP(Tableau210[[#This Row],[NOM]]&amp;Tableau210[[#This Row],[Repere Ubleam]],[7]Sheet1!$C$2:$C$2995&amp;[7]Sheet1!$I$2:$I$2995,[7]Sheet1!$A$2:$A$2995)</f>
        <v>703</v>
      </c>
      <c r="D710" s="48" t="str">
        <f>C710&amp;""</f>
        <v>703</v>
      </c>
      <c r="E710" s="48" t="e">
        <v>#N/A</v>
      </c>
      <c r="F710" s="48" t="e">
        <v>#N/A</v>
      </c>
      <c r="G710" s="176" t="s">
        <v>1588</v>
      </c>
      <c r="H710" s="119" t="s">
        <v>1068</v>
      </c>
      <c r="I710" s="119" t="s">
        <v>80</v>
      </c>
      <c r="J710" s="119" t="s">
        <v>1076</v>
      </c>
      <c r="K710" s="119" t="str">
        <f>_xlfn.XLOOKUP(Tableau210[[#This Row],[NOM]],[8]LUT!$I$5:$I$301,[8]LUT!$N$5:$N$301)</f>
        <v>Tank</v>
      </c>
      <c r="L710" s="119">
        <v>1</v>
      </c>
      <c r="M710" s="119"/>
      <c r="N710" s="119">
        <v>1</v>
      </c>
      <c r="O710" s="119"/>
      <c r="P710" s="119"/>
      <c r="Q710" s="119"/>
      <c r="R710" s="119"/>
      <c r="S710" s="119"/>
      <c r="T710" s="119"/>
      <c r="U710" s="119"/>
      <c r="V710" s="119"/>
      <c r="W710" s="148" t="s">
        <v>1118</v>
      </c>
      <c r="X710" s="207" cm="1">
        <f t="array" ref="X7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71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10" s="148" t="s">
        <v>3424</v>
      </c>
      <c r="AA710" s="207" cm="1">
        <f t="array" ref="AA7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10" s="48"/>
      <c r="AD710" s="117" t="s">
        <v>2197</v>
      </c>
      <c r="AE710" s="119"/>
      <c r="AF710" s="181">
        <f>IFERROR(VLOOKUP(Tableau210[[#This Row],[OPERATION]],Tableau4[],5,FALSE),"")</f>
        <v>0</v>
      </c>
      <c r="AG710" s="178" cm="1">
        <f t="array" ref="AG710">IFERROR(
   SUM(
      _xlfn._xlws.FILTER(
         Tableau3[JP],
         (Tableau3[ITEM]=Tableau210[[#This Row],[NOM]])*
         (Tableau3[Rep.]=Tableau210[[#This Row],[REPERE BUTA]])
      )
   ),
0)</f>
        <v>0</v>
      </c>
      <c r="AH710" s="181">
        <f>IFERROR(VLOOKUP(Tableau210[[#This Row],[OPERATION]],Tableau4[],4,FALSE),"")</f>
        <v>1</v>
      </c>
      <c r="AI710" s="178" cm="1">
        <f t="array" ref="AI710">IFERROR(
   SUM(
      _xlfn._xlws.FILTER(
         Tableau3[BP],
         (Tableau3[ITEM]=Tableau210[[#This Row],[NOM]])*
         (Tableau3[Rep.]=Tableau210[[#This Row],[REPERE BUTA]])
      )
   ),
0)</f>
        <v>1</v>
      </c>
      <c r="AJ710" s="181" t="str">
        <f>IF(Tableau210[[#This Row],[NB JP EMIS]]=1,"1 JP","") &amp; IF(Tableau210[[#This Row],[NB BP EMIS]]=1," 1 BP","")</f>
        <v xml:space="preserve"> 1 BP</v>
      </c>
      <c r="AK710" s="178" t="str">
        <f>IF(Tableau210[[#This Row],[NB JP BUTA]]=1,"1 JP","") &amp; IF(Tableau210[[#This Row],[Nb BP BUTA]]=1," 1 BP","") &amp; IF(Tableau210[[#This Row],[Nb BP BUTA]]=2," 2 BP","")</f>
        <v xml:space="preserve"> 1 BP</v>
      </c>
      <c r="AL710" s="117" t="s">
        <v>103</v>
      </c>
      <c r="AM710" s="117">
        <f>IFERROR(+VLOOKUP(AY710,Tiges!$G$4:$I$569,3,FALSE),"")</f>
        <v>22</v>
      </c>
      <c r="AN710" s="48"/>
      <c r="AO710" s="117">
        <v>4</v>
      </c>
      <c r="AP710" s="177" cm="1">
        <f t="array" ref="AP7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10" s="117" t="s">
        <v>2405</v>
      </c>
      <c r="AS710" s="177" t="str" cm="1">
        <f t="array" ref="AS7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M14x75</v>
      </c>
      <c r="AT7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710" s="117" t="s">
        <v>1123</v>
      </c>
      <c r="AV710" s="177" t="str" cm="1">
        <f t="array" ref="AV7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0" s="117"/>
      <c r="AY710" s="117" cm="1">
        <f t="array" ref="AY710">IFERROR(_xlfn.XLOOKUP(Tableau210[[#This Row],[DN DONNEES BUTA ]]&amp;Tableau210[[#This Row],[PN DONNEES BUTA]],Tiges!$B$4:$B$79&amp;Tiges!$C$4:$C$79,Tiges!$G$4:$G$79),"")</f>
        <v>14</v>
      </c>
      <c r="AZ710" s="117"/>
      <c r="BA710" s="117" cm="1">
        <f t="array" ref="BA710">IFERROR(_xlfn.XLOOKUP(Tableau210[[#This Row],[DN DONNEES BUTA ]]&amp;Tableau210[[#This Row],[PN DONNEES BUTA]],Tiges!$B$4:$B$79&amp;Tiges!$C$4:$C$79,Tiges!$H$4:$H$79),"")</f>
        <v>70</v>
      </c>
      <c r="BB710" s="117"/>
      <c r="BC710" s="182">
        <f>IFERROR(VLOOKUP(Tableau210[[#This Row],[OPERATION]],Tableau4[],2,FALSE),"")</f>
        <v>1</v>
      </c>
      <c r="BD710" s="177" cm="1">
        <f t="array" ref="BD710">IFERROR(
   SUM(
      _xlfn._xlws.FILTER(
         Tableau3[Nb Platinage Joint],
         (Tableau3[ITEM]=Tableau210[[#This Row],[NOM]])*
         (Tableau3[Rep.]=Tableau210[[#This Row],[REPERE BUTA]])
      )
   ),
0)</f>
        <v>1</v>
      </c>
      <c r="BE710" s="182">
        <f>IFERROR(VLOOKUP(Tableau210[[#This Row],[OPERATION]],Tableau4[],3,FALSE),"")</f>
        <v>1</v>
      </c>
      <c r="BF710" s="177" cm="1">
        <f t="array" ref="BF710">IFERROR(
   SUM(
      _xlfn._xlws.FILTER(
         Tableau3[Joint Définitif Nb],
         (Tableau3[ITEM]=Tableau210[[#This Row],[NOM]])*
         (Tableau3[Rep.]=Tableau210[[#This Row],[REPERE BUTA]])
      )
   ),
0)</f>
        <v>1</v>
      </c>
      <c r="BG710" s="117" t="s">
        <v>129</v>
      </c>
      <c r="BH710" s="177" t="str" cm="1">
        <f t="array" ref="BH7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0" s="117" t="s">
        <v>2268</v>
      </c>
      <c r="BK710" s="117" t="s">
        <v>2269</v>
      </c>
      <c r="BL710" s="167" t="s">
        <v>2380</v>
      </c>
      <c r="BM710" s="167"/>
      <c r="BN710" s="117"/>
      <c r="BO710" s="117"/>
      <c r="BP710" s="117"/>
      <c r="BQ710" s="48"/>
      <c r="BR710" s="119"/>
      <c r="BS710" s="48"/>
      <c r="BT710" s="48"/>
      <c r="BU710" s="48"/>
      <c r="BV710" s="48"/>
      <c r="BW710" s="48"/>
      <c r="BX710" s="48"/>
    </row>
    <row r="711" spans="1:76" ht="15.75" hidden="1" x14ac:dyDescent="0.25">
      <c r="A711" s="48" t="e" cm="1">
        <f t="array" ref="A711">_xlfn.XLOOKUP(Tableau210[[#This Row],[NOM]]&amp;Tableau210[[#This Row],[REPERE BUTA]],[6]!Tableau16[POSTE TECHNIQUE]&amp;[6]!Tableau16[Repere ADM],[6]!Tableau16[NUMERO CLIENT])</f>
        <v>#N/A</v>
      </c>
      <c r="B711" s="48" t="e" cm="1">
        <f t="array" ref="B711">_xlfn.XLOOKUP(Tableau210[[#This Row],[NOM]]&amp;Tableau210[[#This Row],[REPERE BUTA]],[6]!Tableau16[POSTE TECHNIQUE]&amp;[6]!Tableau16[Repere REF],[6]!Tableau16[NUMERO CLIENT])</f>
        <v>#N/A</v>
      </c>
      <c r="C711" s="48" cm="1">
        <f t="array" ref="C711">_xlfn.XLOOKUP(Tableau210[[#This Row],[NOM]]&amp;Tableau210[[#This Row],[Repere Ubleam]],[7]Sheet1!$C$2:$C$2995&amp;[7]Sheet1!$I$2:$I$2995,[7]Sheet1!$A$2:$A$2995)</f>
        <v>704</v>
      </c>
      <c r="D711" s="48" t="str">
        <f>C711&amp;""</f>
        <v>704</v>
      </c>
      <c r="E711" s="48" t="e">
        <v>#N/A</v>
      </c>
      <c r="F711" s="48" t="e">
        <v>#N/A</v>
      </c>
      <c r="G711" s="176" t="s">
        <v>1588</v>
      </c>
      <c r="H711" s="119" t="s">
        <v>1068</v>
      </c>
      <c r="I711" s="119" t="s">
        <v>80</v>
      </c>
      <c r="J711" s="119" t="s">
        <v>1076</v>
      </c>
      <c r="K711" s="119" t="str">
        <f>_xlfn.XLOOKUP(Tableau210[[#This Row],[NOM]],[8]LUT!$I$5:$I$301,[8]LUT!$N$5:$N$301)</f>
        <v>Tank</v>
      </c>
      <c r="L711" s="119">
        <v>2</v>
      </c>
      <c r="M711" s="119"/>
      <c r="N711" s="119">
        <v>2</v>
      </c>
      <c r="O711" s="119"/>
      <c r="P711" s="119"/>
      <c r="Q711" s="119"/>
      <c r="R711" s="119"/>
      <c r="S711" s="119"/>
      <c r="T711" s="119"/>
      <c r="U711" s="119"/>
      <c r="V711" s="119"/>
      <c r="W711" s="148">
        <v>50</v>
      </c>
      <c r="X711" s="207" cm="1">
        <f t="array" ref="X7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1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11" s="148">
        <v>20</v>
      </c>
      <c r="AA711" s="207" cm="1">
        <f t="array" ref="AA7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11" s="48"/>
      <c r="AD711" s="117" t="s">
        <v>2103</v>
      </c>
      <c r="AE711" s="119"/>
      <c r="AF711" s="181">
        <f>IFERROR(VLOOKUP(Tableau210[[#This Row],[OPERATION]],Tableau4[],5,FALSE),"")</f>
        <v>1</v>
      </c>
      <c r="AG711" s="178" cm="1">
        <f t="array" ref="AG711">IFERROR(
   SUM(
      _xlfn._xlws.FILTER(
         Tableau3[JP],
         (Tableau3[ITEM]=Tableau210[[#This Row],[NOM]])*
         (Tableau3[Rep.]=Tableau210[[#This Row],[REPERE BUTA]])
      )
   ),
0)</f>
        <v>1</v>
      </c>
      <c r="AH711" s="181">
        <f>IFERROR(VLOOKUP(Tableau210[[#This Row],[OPERATION]],Tableau4[],4,FALSE),"")</f>
        <v>0</v>
      </c>
      <c r="AI711" s="178" cm="1">
        <f t="array" ref="AI711">IFERROR(
   SUM(
      _xlfn._xlws.FILTER(
         Tableau3[BP],
         (Tableau3[ITEM]=Tableau210[[#This Row],[NOM]])*
         (Tableau3[Rep.]=Tableau210[[#This Row],[REPERE BUTA]])
      )
   ),
0)</f>
        <v>0</v>
      </c>
      <c r="AJ711" s="181" t="str">
        <f>IF(Tableau210[[#This Row],[NB JP EMIS]]=1,"1 JP","") &amp; IF(Tableau210[[#This Row],[NB BP EMIS]]=1," 1 BP","")</f>
        <v>1 JP</v>
      </c>
      <c r="AK711" s="178" t="str">
        <f>IF(Tableau210[[#This Row],[NB JP BUTA]]=1,"1 JP","") &amp; IF(Tableau210[[#This Row],[Nb BP BUTA]]=1," 1 BP","") &amp; IF(Tableau210[[#This Row],[Nb BP BUTA]]=2," 2 BP","")</f>
        <v>1 JP</v>
      </c>
      <c r="AL711" s="117" t="s">
        <v>103</v>
      </c>
      <c r="AM711" s="117">
        <f>IFERROR(+VLOOKUP(AY711,Tiges!$G$4:$I$569,3,FALSE),"")</f>
        <v>27</v>
      </c>
      <c r="AN711" s="48"/>
      <c r="AO711" s="117">
        <v>4</v>
      </c>
      <c r="AP711" s="177" cm="1">
        <f t="array" ref="AP7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11" s="117" t="s">
        <v>2163</v>
      </c>
      <c r="AS711" s="177" t="str" cm="1">
        <f t="array" ref="AS7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7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11" s="117" t="s">
        <v>1123</v>
      </c>
      <c r="AV711" s="177" t="str" cm="1">
        <f t="array" ref="AV7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1" s="117"/>
      <c r="AY711" s="117" cm="1">
        <f t="array" ref="AY711">IFERROR(_xlfn.XLOOKUP(Tableau210[[#This Row],[DN DONNEES BUTA ]]&amp;Tableau210[[#This Row],[PN DONNEES BUTA]],Tiges!$B$4:$B$79&amp;Tiges!$C$4:$C$79,Tiges!$G$4:$G$79),"")</f>
        <v>16</v>
      </c>
      <c r="AZ711" s="117"/>
      <c r="BA711" s="117" cm="1">
        <f t="array" ref="BA711">IFERROR(_xlfn.XLOOKUP(Tableau210[[#This Row],[DN DONNEES BUTA ]]&amp;Tableau210[[#This Row],[PN DONNEES BUTA]],Tiges!$B$4:$B$79&amp;Tiges!$C$4:$C$79,Tiges!$H$4:$H$79),"")</f>
        <v>90</v>
      </c>
      <c r="BB711" s="117"/>
      <c r="BC711" s="182">
        <f>IFERROR(VLOOKUP(Tableau210[[#This Row],[OPERATION]],Tableau4[],2,FALSE),"")</f>
        <v>2</v>
      </c>
      <c r="BD711" s="177" cm="1">
        <f t="array" ref="BD711">IFERROR(
   SUM(
      _xlfn._xlws.FILTER(
         Tableau3[Nb Platinage Joint],
         (Tableau3[ITEM]=Tableau210[[#This Row],[NOM]])*
         (Tableau3[Rep.]=Tableau210[[#This Row],[REPERE BUTA]])
      )
   ),
0)</f>
        <v>2</v>
      </c>
      <c r="BE711" s="182">
        <f>IFERROR(VLOOKUP(Tableau210[[#This Row],[OPERATION]],Tableau4[],3,FALSE),"")</f>
        <v>1</v>
      </c>
      <c r="BF711" s="177" cm="1">
        <f t="array" ref="BF711">IFERROR(
   SUM(
      _xlfn._xlws.FILTER(
         Tableau3[Joint Définitif Nb],
         (Tableau3[ITEM]=Tableau210[[#This Row],[NOM]])*
         (Tableau3[Rep.]=Tableau210[[#This Row],[REPERE BUTA]])
      )
   ),
0)</f>
        <v>1</v>
      </c>
      <c r="BG711" s="117" t="s">
        <v>129</v>
      </c>
      <c r="BH711" s="177" t="str" cm="1">
        <f t="array" ref="BH7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1" s="117" t="s">
        <v>2268</v>
      </c>
      <c r="BK711" s="117" t="s">
        <v>2269</v>
      </c>
      <c r="BL711" s="167" t="s">
        <v>2380</v>
      </c>
      <c r="BM711" s="167"/>
      <c r="BN711" s="117"/>
      <c r="BO711" s="117"/>
      <c r="BP711" s="117"/>
      <c r="BQ711" s="48"/>
      <c r="BR711" s="119"/>
      <c r="BS711" s="48"/>
      <c r="BT711" s="48"/>
      <c r="BU711" s="48"/>
      <c r="BV711" s="48"/>
      <c r="BW711" s="48"/>
      <c r="BX711" s="48"/>
    </row>
    <row r="712" spans="1:76" s="154" customFormat="1" ht="15.75" hidden="1" x14ac:dyDescent="0.25">
      <c r="A712" s="48" t="e" cm="1">
        <f t="array" ref="A712">_xlfn.XLOOKUP(Tableau210[[#This Row],[NOM]]&amp;Tableau210[[#This Row],[REPERE BUTA]],[6]!Tableau16[POSTE TECHNIQUE]&amp;[6]!Tableau16[Repere ADM],[6]!Tableau16[NUMERO CLIENT])</f>
        <v>#N/A</v>
      </c>
      <c r="B712" s="48" t="str" cm="1">
        <f t="array" ref="B712">_xlfn.XLOOKUP(Tableau210[[#This Row],[NOM]]&amp;Tableau210[[#This Row],[REPERE BUTA]],[6]!Tableau16[POSTE TECHNIQUE]&amp;[6]!Tableau16[Repere REF],[6]!Tableau16[NUMERO CLIENT])</f>
        <v>S6-PSVBB2004</v>
      </c>
      <c r="C712" s="48" cm="1">
        <f t="array" ref="C712">_xlfn.XLOOKUP(Tableau210[[#This Row],[NOM]]&amp;Tableau210[[#This Row],[Repere Ubleam]],[7]Sheet1!$C$2:$C$2995&amp;[7]Sheet1!$I$2:$I$2995,[7]Sheet1!$A$2:$A$2995)</f>
        <v>1409</v>
      </c>
      <c r="D712" s="48" t="str">
        <f>C712&amp;""</f>
        <v>1409</v>
      </c>
      <c r="E712" s="48" t="s">
        <v>2577</v>
      </c>
      <c r="F712" s="48" t="s">
        <v>1060</v>
      </c>
      <c r="G712" s="176" t="s">
        <v>2033</v>
      </c>
      <c r="H712" s="119" t="s">
        <v>1066</v>
      </c>
      <c r="I712" s="119" t="s">
        <v>91</v>
      </c>
      <c r="J712" s="119" t="s">
        <v>1079</v>
      </c>
      <c r="K712" s="119" t="str">
        <f>_xlfn.XLOOKUP(Tableau210[[#This Row],[NOM]],[8]LUT!$I$5:$I$301,[8]LUT!$N$5:$N$301)</f>
        <v xml:space="preserve">Soupape </v>
      </c>
      <c r="L712" s="119" t="s">
        <v>73</v>
      </c>
      <c r="M712" s="119"/>
      <c r="N712" s="119" t="s">
        <v>73</v>
      </c>
      <c r="O712" s="119"/>
      <c r="P712" s="119"/>
      <c r="Q712" s="119"/>
      <c r="R712" s="119"/>
      <c r="S712" s="119"/>
      <c r="T712" s="119"/>
      <c r="U712" s="119"/>
      <c r="V712" s="119"/>
      <c r="W712" s="148" cm="1">
        <f t="array" ref="W712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712" s="207" cm="1">
        <f t="array" ref="X7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1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12" s="148" cm="1">
        <f t="array" ref="Z712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712" s="207" cm="1">
        <f t="array" ref="AA7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1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12" s="48"/>
      <c r="AD712" s="117" t="s">
        <v>2197</v>
      </c>
      <c r="AE712" s="119"/>
      <c r="AF712" s="181">
        <f>IFERROR(VLOOKUP(Tableau210[[#This Row],[OPERATION]],Tableau4[],5,FALSE),"")</f>
        <v>0</v>
      </c>
      <c r="AG712" s="178" cm="1">
        <f t="array" ref="AG712">IFERROR(
   SUM(
      _xlfn._xlws.FILTER(
         Tableau3[JP],
         (Tableau3[ITEM]=Tableau210[[#This Row],[NOM]])*
         (Tableau3[Rep.]=Tableau210[[#This Row],[REPERE BUTA]])
      )
   ),
0)</f>
        <v>0</v>
      </c>
      <c r="AH712" s="181">
        <f>IFERROR(VLOOKUP(Tableau210[[#This Row],[OPERATION]],Tableau4[],4,FALSE),"")</f>
        <v>1</v>
      </c>
      <c r="AI712" s="178" cm="1">
        <f t="array" ref="AI712">IFERROR(
   SUM(
      _xlfn._xlws.FILTER(
         Tableau3[BP],
         (Tableau3[ITEM]=Tableau210[[#This Row],[NOM]])*
         (Tableau3[Rep.]=Tableau210[[#This Row],[REPERE BUTA]])
      )
   ),
0)</f>
        <v>1</v>
      </c>
      <c r="AJ712" s="181" t="str">
        <f>IF(Tableau210[[#This Row],[NB JP EMIS]]=1,"1 JP","") &amp; IF(Tableau210[[#This Row],[NB BP EMIS]]=1," 1 BP","")</f>
        <v xml:space="preserve"> 1 BP</v>
      </c>
      <c r="AK712" s="178" t="str">
        <f>IF(Tableau210[[#This Row],[NB JP BUTA]]=1,"1 JP","") &amp; IF(Tableau210[[#This Row],[Nb BP BUTA]]=1," 1 BP","") &amp; IF(Tableau210[[#This Row],[Nb BP BUTA]]=2," 2 BP","")</f>
        <v xml:space="preserve"> 1 BP</v>
      </c>
      <c r="AL712" s="117" t="s">
        <v>103</v>
      </c>
      <c r="AM712" s="117">
        <f>IFERROR(+VLOOKUP(AY712,Tiges!$G$4:$I$569,3,FALSE),"")</f>
        <v>27</v>
      </c>
      <c r="AN712" s="48"/>
      <c r="AO712" s="117" t="s">
        <v>3424</v>
      </c>
      <c r="AP712" s="177" cm="1">
        <f t="array" ref="AP7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12" s="117" t="s">
        <v>3424</v>
      </c>
      <c r="AS712" s="177" t="str" cm="1">
        <f t="array" ref="AS7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12" s="117" t="s">
        <v>3424</v>
      </c>
      <c r="AV712" s="177" t="str" cm="1">
        <f t="array" ref="AV7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2" s="117"/>
      <c r="AY712" s="117" cm="1">
        <f t="array" ref="AY712">IFERROR(_xlfn.XLOOKUP(Tableau210[[#This Row],[DN DONNEES BUTA ]]&amp;Tableau210[[#This Row],[PN DONNEES BUTA]],Tiges!$B$4:$B$79&amp;Tiges!$C$4:$C$79,Tiges!$G$4:$G$79),"")</f>
        <v>16</v>
      </c>
      <c r="AZ712" s="117"/>
      <c r="BA712" s="117" cm="1">
        <f t="array" ref="BA712">IFERROR(_xlfn.XLOOKUP(Tableau210[[#This Row],[DN DONNEES BUTA ]]&amp;Tableau210[[#This Row],[PN DONNEES BUTA]],Tiges!$B$4:$B$79&amp;Tiges!$C$4:$C$79,Tiges!$H$4:$H$79),"")</f>
        <v>90</v>
      </c>
      <c r="BB712" s="117"/>
      <c r="BC712" s="182">
        <f>IFERROR(VLOOKUP(Tableau210[[#This Row],[OPERATION]],Tableau4[],2,FALSE),"")</f>
        <v>1</v>
      </c>
      <c r="BD712" s="177" cm="1">
        <f t="array" ref="BD712">IFERROR(
   SUM(
      _xlfn._xlws.FILTER(
         Tableau3[Nb Platinage Joint],
         (Tableau3[ITEM]=Tableau210[[#This Row],[NOM]])*
         (Tableau3[Rep.]=Tableau210[[#This Row],[REPERE BUTA]])
      )
   ),
0)</f>
        <v>1</v>
      </c>
      <c r="BE712" s="182">
        <f>IFERROR(VLOOKUP(Tableau210[[#This Row],[OPERATION]],Tableau4[],3,FALSE),"")</f>
        <v>1</v>
      </c>
      <c r="BF712" s="177" cm="1">
        <f t="array" ref="BF712">IFERROR(
   SUM(
      _xlfn._xlws.FILTER(
         Tableau3[Joint Définitif Nb],
         (Tableau3[ITEM]=Tableau210[[#This Row],[NOM]])*
         (Tableau3[Rep.]=Tableau210[[#This Row],[REPERE BUTA]])
      )
   ),
0)</f>
        <v>1</v>
      </c>
      <c r="BG712" s="117" t="s">
        <v>3424</v>
      </c>
      <c r="BH712" s="177" t="str" cm="1">
        <f t="array" ref="BH7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2" s="117"/>
      <c r="BK712" s="117" t="s">
        <v>3424</v>
      </c>
      <c r="BL712" s="167" t="s">
        <v>2380</v>
      </c>
      <c r="BM712" s="117"/>
      <c r="BN712" s="117"/>
      <c r="BO712" s="117"/>
      <c r="BP712" s="117"/>
      <c r="BQ712" s="48"/>
      <c r="BR712" s="119"/>
      <c r="BS712" s="48"/>
      <c r="BT712" s="48"/>
      <c r="BU712" s="48"/>
      <c r="BV712" s="48"/>
      <c r="BW712" s="48"/>
      <c r="BX712" s="48"/>
    </row>
    <row r="713" spans="1:76" s="154" customFormat="1" ht="15.75" hidden="1" x14ac:dyDescent="0.25">
      <c r="A713" s="48" t="str" cm="1">
        <f t="array" ref="A713">_xlfn.XLOOKUP(Tableau210[[#This Row],[NOM]]&amp;Tableau210[[#This Row],[REPERE BUTA]],[6]!Tableau16[POSTE TECHNIQUE]&amp;[6]!Tableau16[Repere ADM],[6]!Tableau16[NUMERO CLIENT])</f>
        <v>S6-PSVPI2000</v>
      </c>
      <c r="B713" s="48" t="e" cm="1">
        <f t="array" ref="B713">_xlfn.XLOOKUP(Tableau210[[#This Row],[NOM]]&amp;Tableau210[[#This Row],[REPERE BUTA]],[6]!Tableau16[POSTE TECHNIQUE]&amp;[6]!Tableau16[Repere REF],[6]!Tableau16[NUMERO CLIENT])</f>
        <v>#N/A</v>
      </c>
      <c r="C713" s="48" cm="1">
        <f t="array" ref="C713">_xlfn.XLOOKUP(Tableau210[[#This Row],[NOM]]&amp;Tableau210[[#This Row],[Repere Ubleam]],[7]Sheet1!$C$2:$C$2995&amp;[7]Sheet1!$I$2:$I$2995,[7]Sheet1!$A$2:$A$2995)</f>
        <v>1410</v>
      </c>
      <c r="D713" s="48" t="str">
        <f>C713&amp;""</f>
        <v>1410</v>
      </c>
      <c r="E713" s="48" t="s">
        <v>2577</v>
      </c>
      <c r="F713" s="48" t="s">
        <v>1063</v>
      </c>
      <c r="G713" s="176" t="s">
        <v>2034</v>
      </c>
      <c r="H713" s="119" t="s">
        <v>1066</v>
      </c>
      <c r="I713" s="119" t="s">
        <v>91</v>
      </c>
      <c r="J713" s="119" t="s">
        <v>1079</v>
      </c>
      <c r="K713" s="119" t="str">
        <f>_xlfn.XLOOKUP(Tableau210[[#This Row],[NOM]],[8]LUT!$I$5:$I$301,[8]LUT!$N$5:$N$301)</f>
        <v xml:space="preserve">Soupape </v>
      </c>
      <c r="L713" s="119" t="s">
        <v>73</v>
      </c>
      <c r="M713" s="119"/>
      <c r="N713" s="119" t="s">
        <v>73</v>
      </c>
      <c r="O713" s="119"/>
      <c r="P713" s="119"/>
      <c r="Q713" s="119"/>
      <c r="R713" s="119"/>
      <c r="S713" s="119"/>
      <c r="T713" s="119"/>
      <c r="U713" s="119"/>
      <c r="V713" s="119"/>
      <c r="W713" s="148" cm="1">
        <f t="array" ref="W71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13" s="207" cm="1">
        <f t="array" ref="X7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1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13" s="148" cm="1">
        <f t="array" ref="Z71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13" s="207" cm="1">
        <f t="array" ref="AA7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13" s="48"/>
      <c r="AD713" s="117" t="s">
        <v>2197</v>
      </c>
      <c r="AE713" s="119"/>
      <c r="AF713" s="181">
        <f>IFERROR(VLOOKUP(Tableau210[[#This Row],[OPERATION]],Tableau4[],5,FALSE),"")</f>
        <v>0</v>
      </c>
      <c r="AG713" s="178" cm="1">
        <f t="array" ref="AG713">IFERROR(
   SUM(
      _xlfn._xlws.FILTER(
         Tableau3[JP],
         (Tableau3[ITEM]=Tableau210[[#This Row],[NOM]])*
         (Tableau3[Rep.]=Tableau210[[#This Row],[REPERE BUTA]])
      )
   ),
0)</f>
        <v>0</v>
      </c>
      <c r="AH713" s="181">
        <f>IFERROR(VLOOKUP(Tableau210[[#This Row],[OPERATION]],Tableau4[],4,FALSE),"")</f>
        <v>1</v>
      </c>
      <c r="AI713" s="178" cm="1">
        <f t="array" ref="AI713">IFERROR(
   SUM(
      _xlfn._xlws.FILTER(
         Tableau3[BP],
         (Tableau3[ITEM]=Tableau210[[#This Row],[NOM]])*
         (Tableau3[Rep.]=Tableau210[[#This Row],[REPERE BUTA]])
      )
   ),
0)</f>
        <v>1</v>
      </c>
      <c r="AJ713" s="181" t="str">
        <f>IF(Tableau210[[#This Row],[NB JP EMIS]]=1,"1 JP","") &amp; IF(Tableau210[[#This Row],[NB BP EMIS]]=1," 1 BP","")</f>
        <v xml:space="preserve"> 1 BP</v>
      </c>
      <c r="AK713" s="178" t="str">
        <f>IF(Tableau210[[#This Row],[NB JP BUTA]]=1,"1 JP","") &amp; IF(Tableau210[[#This Row],[Nb BP BUTA]]=1," 1 BP","") &amp; IF(Tableau210[[#This Row],[Nb BP BUTA]]=2," 2 BP","")</f>
        <v xml:space="preserve"> 1 BP</v>
      </c>
      <c r="AL713" s="117" t="s">
        <v>103</v>
      </c>
      <c r="AM713" s="117">
        <f>IFERROR(+VLOOKUP(AY713,Tiges!$G$4:$I$569,3,FALSE),"")</f>
        <v>27</v>
      </c>
      <c r="AN713" s="48"/>
      <c r="AO713" s="117" t="s">
        <v>3424</v>
      </c>
      <c r="AP713" s="177" cm="1">
        <f t="array" ref="AP7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13" s="117" t="s">
        <v>3424</v>
      </c>
      <c r="AS713" s="177" t="str" cm="1">
        <f t="array" ref="AS7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13" s="411" t="s">
        <v>3424</v>
      </c>
      <c r="AU713" s="117" t="s">
        <v>3424</v>
      </c>
      <c r="AV713" s="177" t="str" cm="1">
        <f t="array" ref="AV7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3" s="117"/>
      <c r="AY713" s="117" cm="1">
        <f t="array" ref="AY713">IFERROR(_xlfn.XLOOKUP(Tableau210[[#This Row],[DN DONNEES BUTA ]]&amp;Tableau210[[#This Row],[PN DONNEES BUTA]],Tiges!$B$4:$B$79&amp;Tiges!$C$4:$C$79,Tiges!$G$4:$G$79),"")</f>
        <v>16</v>
      </c>
      <c r="AZ713" s="117"/>
      <c r="BA713" s="117" cm="1">
        <f t="array" ref="BA713">IFERROR(_xlfn.XLOOKUP(Tableau210[[#This Row],[DN DONNEES BUTA ]]&amp;Tableau210[[#This Row],[PN DONNEES BUTA]],Tiges!$B$4:$B$79&amp;Tiges!$C$4:$C$79,Tiges!$H$4:$H$79),"")</f>
        <v>90</v>
      </c>
      <c r="BB713" s="117"/>
      <c r="BC713" s="182">
        <f>IFERROR(VLOOKUP(Tableau210[[#This Row],[OPERATION]],Tableau4[],2,FALSE),"")</f>
        <v>1</v>
      </c>
      <c r="BD713" s="177" cm="1">
        <f t="array" ref="BD713">IFERROR(
   SUM(
      _xlfn._xlws.FILTER(
         Tableau3[Nb Platinage Joint],
         (Tableau3[ITEM]=Tableau210[[#This Row],[NOM]])*
         (Tableau3[Rep.]=Tableau210[[#This Row],[REPERE BUTA]])
      )
   ),
0)</f>
        <v>1</v>
      </c>
      <c r="BE713" s="182">
        <f>IFERROR(VLOOKUP(Tableau210[[#This Row],[OPERATION]],Tableau4[],3,FALSE),"")</f>
        <v>1</v>
      </c>
      <c r="BF713" s="177" cm="1">
        <f t="array" ref="BF713">IFERROR(
   SUM(
      _xlfn._xlws.FILTER(
         Tableau3[Joint Définitif Nb],
         (Tableau3[ITEM]=Tableau210[[#This Row],[NOM]])*
         (Tableau3[Rep.]=Tableau210[[#This Row],[REPERE BUTA]])
      )
   ),
0)</f>
        <v>1</v>
      </c>
      <c r="BG713" s="117" t="s">
        <v>3424</v>
      </c>
      <c r="BH713" s="177" t="str" cm="1">
        <f t="array" ref="BH7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3" s="117"/>
      <c r="BK713" s="117" t="s">
        <v>3424</v>
      </c>
      <c r="BL713" s="167" t="s">
        <v>2380</v>
      </c>
      <c r="BM713" s="117"/>
      <c r="BN713" s="117"/>
      <c r="BO713" s="117"/>
      <c r="BP713" s="117"/>
      <c r="BQ713" s="48"/>
      <c r="BR713" s="119"/>
      <c r="BS713" s="48"/>
      <c r="BT713" s="48"/>
      <c r="BU713" s="48"/>
      <c r="BV713" s="48"/>
      <c r="BW713" s="48"/>
      <c r="BX713" s="48"/>
    </row>
    <row r="714" spans="1:76" ht="15.75" hidden="1" x14ac:dyDescent="0.25">
      <c r="A714" s="48" t="e" cm="1">
        <f t="array" ref="A714">_xlfn.XLOOKUP(Tableau210[[#This Row],[NOM]]&amp;Tableau210[[#This Row],[REPERE BUTA]],[6]!Tableau16[POSTE TECHNIQUE]&amp;[6]!Tableau16[Repere ADM],[6]!Tableau16[NUMERO CLIENT])</f>
        <v>#N/A</v>
      </c>
      <c r="B714" s="48" t="e" cm="1">
        <f t="array" ref="B714">_xlfn.XLOOKUP(Tableau210[[#This Row],[NOM]]&amp;Tableau210[[#This Row],[REPERE BUTA]],[6]!Tableau16[POSTE TECHNIQUE]&amp;[6]!Tableau16[Repere REF],[6]!Tableau16[NUMERO CLIENT])</f>
        <v>#N/A</v>
      </c>
      <c r="C714" s="48" cm="1">
        <f t="array" ref="C714">_xlfn.XLOOKUP(Tableau210[[#This Row],[NOM]]&amp;Tableau210[[#This Row],[Repere Ubleam]],[7]Sheet1!$C$2:$C$2995&amp;[7]Sheet1!$I$2:$I$2995,[7]Sheet1!$A$2:$A$2995)</f>
        <v>707</v>
      </c>
      <c r="D714" s="48" t="str">
        <f>C714&amp;""</f>
        <v>707</v>
      </c>
      <c r="E714" s="48" t="e">
        <v>#N/A</v>
      </c>
      <c r="F714" s="48" t="e">
        <v>#N/A</v>
      </c>
      <c r="G714" s="176" t="s">
        <v>1588</v>
      </c>
      <c r="H714" s="119" t="s">
        <v>1068</v>
      </c>
      <c r="I714" s="119" t="s">
        <v>80</v>
      </c>
      <c r="J714" s="119" t="s">
        <v>1076</v>
      </c>
      <c r="K714" s="119" t="str">
        <f>_xlfn.XLOOKUP(Tableau210[[#This Row],[NOM]],[8]LUT!$I$5:$I$301,[8]LUT!$N$5:$N$301)</f>
        <v>Tank</v>
      </c>
      <c r="L714" s="119">
        <v>7</v>
      </c>
      <c r="M714" s="119"/>
      <c r="N714" s="119">
        <v>7</v>
      </c>
      <c r="O714" s="119"/>
      <c r="P714" s="119"/>
      <c r="Q714" s="119"/>
      <c r="R714" s="119"/>
      <c r="S714" s="119"/>
      <c r="T714" s="119"/>
      <c r="U714" s="119"/>
      <c r="V714" s="119"/>
      <c r="W714" s="148" t="s">
        <v>2159</v>
      </c>
      <c r="X714" s="207" cm="1">
        <f t="array" ref="X7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1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14" s="148" t="s">
        <v>3424</v>
      </c>
      <c r="AA714" s="207" cm="1">
        <f t="array" ref="AA7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14" s="48"/>
      <c r="AD714" s="117" t="s">
        <v>2103</v>
      </c>
      <c r="AE714" s="119"/>
      <c r="AF714" s="181">
        <f>IFERROR(VLOOKUP(Tableau210[[#This Row],[OPERATION]],Tableau4[],5,FALSE),"")</f>
        <v>1</v>
      </c>
      <c r="AG714" s="178" cm="1">
        <f t="array" ref="AG714">IFERROR(
   SUM(
      _xlfn._xlws.FILTER(
         Tableau3[JP],
         (Tableau3[ITEM]=Tableau210[[#This Row],[NOM]])*
         (Tableau3[Rep.]=Tableau210[[#This Row],[REPERE BUTA]])
      )
   ),
0)</f>
        <v>1</v>
      </c>
      <c r="AH714" s="181">
        <f>IFERROR(VLOOKUP(Tableau210[[#This Row],[OPERATION]],Tableau4[],4,FALSE),"")</f>
        <v>0</v>
      </c>
      <c r="AI714" s="178" cm="1">
        <f t="array" ref="AI714">IFERROR(
   SUM(
      _xlfn._xlws.FILTER(
         Tableau3[BP],
         (Tableau3[ITEM]=Tableau210[[#This Row],[NOM]])*
         (Tableau3[Rep.]=Tableau210[[#This Row],[REPERE BUTA]])
      )
   ),
0)</f>
        <v>0</v>
      </c>
      <c r="AJ714" s="181" t="str">
        <f>IF(Tableau210[[#This Row],[NB JP EMIS]]=1,"1 JP","") &amp; IF(Tableau210[[#This Row],[NB BP EMIS]]=1," 1 BP","")</f>
        <v>1 JP</v>
      </c>
      <c r="AK714" s="178" t="str">
        <f>IF(Tableau210[[#This Row],[NB JP BUTA]]=1,"1 JP","") &amp; IF(Tableau210[[#This Row],[Nb BP BUTA]]=1," 1 BP","") &amp; IF(Tableau210[[#This Row],[Nb BP BUTA]]=2," 2 BP","")</f>
        <v>1 JP</v>
      </c>
      <c r="AL714" s="117" t="s">
        <v>103</v>
      </c>
      <c r="AM714" s="117">
        <f>IFERROR(+VLOOKUP(AY714,Tiges!$G$4:$I$569,3,FALSE),"")</f>
        <v>27</v>
      </c>
      <c r="AN714" s="48"/>
      <c r="AO714" s="117" t="s">
        <v>3424</v>
      </c>
      <c r="AP714" s="177" cm="1">
        <f t="array" ref="AP7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1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14" s="117"/>
      <c r="AS714" s="177" t="str" cm="1">
        <f t="array" ref="AS7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14" s="411" t="s">
        <v>3424</v>
      </c>
      <c r="AU714" s="117"/>
      <c r="AV714" s="177" t="str" cm="1">
        <f t="array" ref="AV7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4" s="117"/>
      <c r="AY714" s="117" cm="1">
        <f t="array" ref="AY714">IFERROR(_xlfn.XLOOKUP(Tableau210[[#This Row],[DN DONNEES BUTA ]]&amp;Tableau210[[#This Row],[PN DONNEES BUTA]],Tiges!$B$4:$B$79&amp;Tiges!$C$4:$C$79,Tiges!$G$4:$G$79),"")</f>
        <v>16</v>
      </c>
      <c r="AZ714" s="117"/>
      <c r="BA714" s="117" cm="1">
        <f t="array" ref="BA714">IFERROR(_xlfn.XLOOKUP(Tableau210[[#This Row],[DN DONNEES BUTA ]]&amp;Tableau210[[#This Row],[PN DONNEES BUTA]],Tiges!$B$4:$B$79&amp;Tiges!$C$4:$C$79,Tiges!$H$4:$H$79),"")</f>
        <v>90</v>
      </c>
      <c r="BB714" s="117"/>
      <c r="BC714" s="182">
        <f>IFERROR(VLOOKUP(Tableau210[[#This Row],[OPERATION]],Tableau4[],2,FALSE),"")</f>
        <v>2</v>
      </c>
      <c r="BD714" s="177" cm="1">
        <f t="array" ref="BD714">IFERROR(
   SUM(
      _xlfn._xlws.FILTER(
         Tableau3[Nb Platinage Joint],
         (Tableau3[ITEM]=Tableau210[[#This Row],[NOM]])*
         (Tableau3[Rep.]=Tableau210[[#This Row],[REPERE BUTA]])
      )
   ),
0)</f>
        <v>2</v>
      </c>
      <c r="BE714" s="182">
        <f>IFERROR(VLOOKUP(Tableau210[[#This Row],[OPERATION]],Tableau4[],3,FALSE),"")</f>
        <v>1</v>
      </c>
      <c r="BF714" s="177" cm="1">
        <f t="array" ref="BF714">IFERROR(
   SUM(
      _xlfn._xlws.FILTER(
         Tableau3[Joint Définitif Nb],
         (Tableau3[ITEM]=Tableau210[[#This Row],[NOM]])*
         (Tableau3[Rep.]=Tableau210[[#This Row],[REPERE BUTA]])
      )
   ),
0)</f>
        <v>1</v>
      </c>
      <c r="BG714" s="117"/>
      <c r="BH714" s="177" t="str" cm="1">
        <f t="array" ref="BH7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4" s="117"/>
      <c r="BK714" s="117"/>
      <c r="BL714" s="167" t="s">
        <v>2380</v>
      </c>
      <c r="BM714" s="167"/>
      <c r="BN714" s="117"/>
      <c r="BO714" s="117"/>
      <c r="BP714" s="117"/>
      <c r="BQ714" s="48"/>
      <c r="BR714" s="119"/>
      <c r="BS714" s="48"/>
      <c r="BT714" s="48"/>
      <c r="BU714" s="48"/>
      <c r="BV714" s="48"/>
      <c r="BW714" s="48"/>
      <c r="BX714" s="48"/>
    </row>
    <row r="715" spans="1:76" ht="15.75" hidden="1" x14ac:dyDescent="0.25">
      <c r="A715" s="48" t="e" cm="1">
        <f t="array" ref="A715">_xlfn.XLOOKUP(Tableau210[[#This Row],[NOM]]&amp;Tableau210[[#This Row],[REPERE BUTA]],[6]!Tableau16[POSTE TECHNIQUE]&amp;[6]!Tableau16[Repere ADM],[6]!Tableau16[NUMERO CLIENT])</f>
        <v>#N/A</v>
      </c>
      <c r="B715" s="48" t="e" cm="1">
        <f t="array" ref="B715">_xlfn.XLOOKUP(Tableau210[[#This Row],[NOM]]&amp;Tableau210[[#This Row],[REPERE BUTA]],[6]!Tableau16[POSTE TECHNIQUE]&amp;[6]!Tableau16[Repere REF],[6]!Tableau16[NUMERO CLIENT])</f>
        <v>#N/A</v>
      </c>
      <c r="C715" s="48" cm="1">
        <f t="array" ref="C715">_xlfn.XLOOKUP(Tableau210[[#This Row],[NOM]]&amp;Tableau210[[#This Row],[Repere Ubleam]],[7]Sheet1!$C$2:$C$2995&amp;[7]Sheet1!$I$2:$I$2995,[7]Sheet1!$A$2:$A$2995)</f>
        <v>708</v>
      </c>
      <c r="D715" s="48" t="str">
        <f>C715&amp;""</f>
        <v>708</v>
      </c>
      <c r="E715" s="48" t="e">
        <v>#N/A</v>
      </c>
      <c r="F715" s="48" t="e">
        <v>#N/A</v>
      </c>
      <c r="G715" s="176" t="s">
        <v>1588</v>
      </c>
      <c r="H715" s="119" t="s">
        <v>1068</v>
      </c>
      <c r="I715" s="119" t="s">
        <v>80</v>
      </c>
      <c r="J715" s="119" t="s">
        <v>1076</v>
      </c>
      <c r="K715" s="119" t="str">
        <f>_xlfn.XLOOKUP(Tableau210[[#This Row],[NOM]],[8]LUT!$I$5:$I$301,[8]LUT!$N$5:$N$301)</f>
        <v>Tank</v>
      </c>
      <c r="L715" s="119">
        <v>8</v>
      </c>
      <c r="M715" s="119"/>
      <c r="N715" s="119">
        <v>8</v>
      </c>
      <c r="O715" s="119"/>
      <c r="P715" s="119"/>
      <c r="Q715" s="119"/>
      <c r="R715" s="119"/>
      <c r="S715" s="119"/>
      <c r="T715" s="119"/>
      <c r="U715" s="119"/>
      <c r="V715" s="119"/>
      <c r="W715" s="148" t="s">
        <v>1118</v>
      </c>
      <c r="X715" s="207" cm="1">
        <f t="array" ref="X7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15" s="148" t="s">
        <v>3424</v>
      </c>
      <c r="AA715" s="207" cm="1">
        <f t="array" ref="AA7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15" s="48"/>
      <c r="AD715" s="117" t="s">
        <v>2103</v>
      </c>
      <c r="AE715" s="119"/>
      <c r="AF715" s="181">
        <f>IFERROR(VLOOKUP(Tableau210[[#This Row],[OPERATION]],Tableau4[],5,FALSE),"")</f>
        <v>1</v>
      </c>
      <c r="AG715" s="178" cm="1">
        <f t="array" ref="AG715">IFERROR(
   SUM(
      _xlfn._xlws.FILTER(
         Tableau3[JP],
         (Tableau3[ITEM]=Tableau210[[#This Row],[NOM]])*
         (Tableau3[Rep.]=Tableau210[[#This Row],[REPERE BUTA]])
      )
   ),
0)</f>
        <v>1</v>
      </c>
      <c r="AH715" s="181">
        <f>IFERROR(VLOOKUP(Tableau210[[#This Row],[OPERATION]],Tableau4[],4,FALSE),"")</f>
        <v>0</v>
      </c>
      <c r="AI715" s="178" cm="1">
        <f t="array" ref="AI715">IFERROR(
   SUM(
      _xlfn._xlws.FILTER(
         Tableau3[BP],
         (Tableau3[ITEM]=Tableau210[[#This Row],[NOM]])*
         (Tableau3[Rep.]=Tableau210[[#This Row],[REPERE BUTA]])
      )
   ),
0)</f>
        <v>0</v>
      </c>
      <c r="AJ715" s="181" t="str">
        <f>IF(Tableau210[[#This Row],[NB JP EMIS]]=1,"1 JP","") &amp; IF(Tableau210[[#This Row],[NB BP EMIS]]=1," 1 BP","")</f>
        <v>1 JP</v>
      </c>
      <c r="AK715" s="178" t="str">
        <f>IF(Tableau210[[#This Row],[NB JP BUTA]]=1,"1 JP","") &amp; IF(Tableau210[[#This Row],[Nb BP BUTA]]=1," 1 BP","") &amp; IF(Tableau210[[#This Row],[Nb BP BUTA]]=2," 2 BP","")</f>
        <v>1 JP</v>
      </c>
      <c r="AL715" s="117" t="s">
        <v>103</v>
      </c>
      <c r="AM715" s="117">
        <f>IFERROR(+VLOOKUP(AY715,Tiges!$G$4:$I$569,3,FALSE),"")</f>
        <v>27</v>
      </c>
      <c r="AN715" s="48"/>
      <c r="AO715" s="117">
        <v>8</v>
      </c>
      <c r="AP715" s="177" cm="1">
        <f t="array" ref="AP7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15" s="117" t="s">
        <v>2282</v>
      </c>
      <c r="AS715" s="177" t="str" cm="1">
        <f t="array" ref="AS7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715" s="117" t="s">
        <v>1123</v>
      </c>
      <c r="AV715" s="177" t="str" cm="1">
        <f t="array" ref="AV7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5" s="117"/>
      <c r="AY715" s="117" cm="1">
        <f t="array" ref="AY715">IFERROR(_xlfn.XLOOKUP(Tableau210[[#This Row],[DN DONNEES BUTA ]]&amp;Tableau210[[#This Row],[PN DONNEES BUTA]],Tiges!$B$4:$B$79&amp;Tiges!$C$4:$C$79,Tiges!$G$4:$G$79),"")</f>
        <v>16</v>
      </c>
      <c r="AZ715" s="117"/>
      <c r="BA715" s="117" cm="1">
        <f t="array" ref="BA715">IFERROR(_xlfn.XLOOKUP(Tableau210[[#This Row],[DN DONNEES BUTA ]]&amp;Tableau210[[#This Row],[PN DONNEES BUTA]],Tiges!$B$4:$B$79&amp;Tiges!$C$4:$C$79,Tiges!$H$4:$H$79),"")</f>
        <v>100</v>
      </c>
      <c r="BB715" s="117"/>
      <c r="BC715" s="182">
        <f>IFERROR(VLOOKUP(Tableau210[[#This Row],[OPERATION]],Tableau4[],2,FALSE),"")</f>
        <v>2</v>
      </c>
      <c r="BD715" s="177" cm="1">
        <f t="array" ref="BD715">IFERROR(
   SUM(
      _xlfn._xlws.FILTER(
         Tableau3[Nb Platinage Joint],
         (Tableau3[ITEM]=Tableau210[[#This Row],[NOM]])*
         (Tableau3[Rep.]=Tableau210[[#This Row],[REPERE BUTA]])
      )
   ),
0)</f>
        <v>2</v>
      </c>
      <c r="BE715" s="182">
        <f>IFERROR(VLOOKUP(Tableau210[[#This Row],[OPERATION]],Tableau4[],3,FALSE),"")</f>
        <v>1</v>
      </c>
      <c r="BF715" s="177" cm="1">
        <f t="array" ref="BF715">IFERROR(
   SUM(
      _xlfn._xlws.FILTER(
         Tableau3[Joint Définitif Nb],
         (Tableau3[ITEM]=Tableau210[[#This Row],[NOM]])*
         (Tableau3[Rep.]=Tableau210[[#This Row],[REPERE BUTA]])
      )
   ),
0)</f>
        <v>1</v>
      </c>
      <c r="BG715" s="117" t="s">
        <v>129</v>
      </c>
      <c r="BH715" s="177" t="str" cm="1">
        <f t="array" ref="BH7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5" s="117" t="s">
        <v>2281</v>
      </c>
      <c r="BK715" s="117" t="s">
        <v>2269</v>
      </c>
      <c r="BL715" s="167" t="s">
        <v>2380</v>
      </c>
      <c r="BM715" s="167"/>
      <c r="BN715" s="117"/>
      <c r="BO715" s="117"/>
      <c r="BP715" s="117"/>
      <c r="BQ715" s="48"/>
      <c r="BR715" s="119"/>
      <c r="BS715" s="48"/>
      <c r="BT715" s="48"/>
      <c r="BU715" s="48"/>
      <c r="BV715" s="48"/>
      <c r="BW715" s="48"/>
      <c r="BX715" s="48"/>
    </row>
    <row r="716" spans="1:76" s="154" customFormat="1" ht="15.75" hidden="1" x14ac:dyDescent="0.25">
      <c r="A716" s="48" t="e" cm="1">
        <f t="array" ref="A716">_xlfn.XLOOKUP(Tableau210[[#This Row],[NOM]]&amp;Tableau210[[#This Row],[REPERE BUTA]],[6]!Tableau16[POSTE TECHNIQUE]&amp;[6]!Tableau16[Repere ADM],[6]!Tableau16[NUMERO CLIENT])</f>
        <v>#N/A</v>
      </c>
      <c r="B716" s="48" t="e" cm="1">
        <f t="array" ref="B716">_xlfn.XLOOKUP(Tableau210[[#This Row],[NOM]]&amp;Tableau210[[#This Row],[REPERE BUTA]],[6]!Tableau16[POSTE TECHNIQUE]&amp;[6]!Tableau16[Repere REF],[6]!Tableau16[NUMERO CLIENT])</f>
        <v>#N/A</v>
      </c>
      <c r="C716" s="48" cm="1">
        <f t="array" ref="C716">_xlfn.XLOOKUP(Tableau210[[#This Row],[NOM]]&amp;Tableau210[[#This Row],[Repere Ubleam]],[7]Sheet1!$C$2:$C$2995&amp;[7]Sheet1!$I$2:$I$2995,[7]Sheet1!$A$2:$A$2995)</f>
        <v>709</v>
      </c>
      <c r="D716" s="48" t="str">
        <f>C716&amp;""</f>
        <v>709</v>
      </c>
      <c r="E716" s="48" t="e">
        <v>#N/A</v>
      </c>
      <c r="F716" s="48" t="e">
        <v>#N/A</v>
      </c>
      <c r="G716" s="149" t="s">
        <v>1588</v>
      </c>
      <c r="H716" s="150" t="s">
        <v>1068</v>
      </c>
      <c r="I716" s="150" t="s">
        <v>80</v>
      </c>
      <c r="J716" s="150" t="s">
        <v>1076</v>
      </c>
      <c r="K716" s="150" t="str">
        <f>_xlfn.XLOOKUP(Tableau210[[#This Row],[NOM]],[8]LUT!$I$5:$I$301,[8]LUT!$N$5:$N$301)</f>
        <v>Tank</v>
      </c>
      <c r="L716" s="150">
        <v>9</v>
      </c>
      <c r="M716" s="150" t="s">
        <v>2259</v>
      </c>
      <c r="N716" s="150" t="s">
        <v>2259</v>
      </c>
      <c r="O716" s="150" t="s">
        <v>2261</v>
      </c>
      <c r="P716" s="150"/>
      <c r="Q716" s="150"/>
      <c r="R716" s="150"/>
      <c r="S716" s="150"/>
      <c r="T716" s="150"/>
      <c r="U716" s="150"/>
      <c r="V716" s="150"/>
      <c r="W716" s="151">
        <v>150</v>
      </c>
      <c r="X716" s="151" cm="1">
        <f t="array" ref="X7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1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16" s="151">
        <v>20</v>
      </c>
      <c r="AA716" s="151" cm="1">
        <f t="array" ref="AA7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6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16" s="152"/>
      <c r="AD716" s="153" t="s">
        <v>2103</v>
      </c>
      <c r="AE716" s="150"/>
      <c r="AF716" s="150">
        <f>IFERROR(VLOOKUP(Tableau210[[#This Row],[OPERATION]],Tableau4[],5,FALSE),"")</f>
        <v>1</v>
      </c>
      <c r="AG716" s="150" cm="1">
        <f t="array" ref="AG716">IFERROR(
   SUM(
      _xlfn._xlws.FILTER(
         Tableau3[JP],
         (Tableau3[ITEM]=Tableau210[[#This Row],[NOM]])*
         (Tableau3[Rep.]=Tableau210[[#This Row],[REPERE BUTA]])
      )
   ),
0)</f>
        <v>1</v>
      </c>
      <c r="AH716" s="150">
        <f>IFERROR(VLOOKUP(Tableau210[[#This Row],[OPERATION]],Tableau4[],4,FALSE),"")</f>
        <v>0</v>
      </c>
      <c r="AI716" s="150" cm="1">
        <f t="array" ref="AI716">IFERROR(
   SUM(
      _xlfn._xlws.FILTER(
         Tableau3[BP],
         (Tableau3[ITEM]=Tableau210[[#This Row],[NOM]])*
         (Tableau3[Rep.]=Tableau210[[#This Row],[REPERE BUTA]])
      )
   ),
0)</f>
        <v>0</v>
      </c>
      <c r="AJ716" s="150" t="str">
        <f>IF(Tableau210[[#This Row],[NB JP EMIS]]=1,"1 JP","") &amp; IF(Tableau210[[#This Row],[NB BP EMIS]]=1," 1 BP","")</f>
        <v>1 JP</v>
      </c>
      <c r="AK716" s="150" t="str">
        <f>IF(Tableau210[[#This Row],[NB JP BUTA]]=1,"1 JP","") &amp; IF(Tableau210[[#This Row],[Nb BP BUTA]]=1," 1 BP","") &amp; IF(Tableau210[[#This Row],[Nb BP BUTA]]=2," 2 BP","")</f>
        <v>1 JP</v>
      </c>
      <c r="AL716" s="153" t="s">
        <v>103</v>
      </c>
      <c r="AM716" s="153">
        <f>IFERROR(+VLOOKUP(AY716,Tiges!$G$4:$I$569,3,FALSE),"")</f>
        <v>22</v>
      </c>
      <c r="AN716" s="152"/>
      <c r="AO716" s="153">
        <v>8</v>
      </c>
      <c r="AP716" s="153" cm="1">
        <f t="array" ref="AP7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1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16" s="153" t="s">
        <v>2283</v>
      </c>
      <c r="AS716" s="153" t="str" cm="1">
        <f t="array" ref="AS7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71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716" s="153" t="s">
        <v>1123</v>
      </c>
      <c r="AV716" s="153" t="str" cm="1">
        <f t="array" ref="AV7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6" s="153"/>
      <c r="AY716" s="153" cm="1">
        <f t="array" ref="AY716">IFERROR(_xlfn.XLOOKUP(Tableau210[[#This Row],[DN DONNEES BUTA ]]&amp;Tableau210[[#This Row],[PN DONNEES BUTA]],Tiges!$B$4:$B$79&amp;Tiges!$C$4:$C$79,Tiges!$G$4:$G$79),"")</f>
        <v>14</v>
      </c>
      <c r="AZ716" s="153"/>
      <c r="BA716" s="153" cm="1">
        <f t="array" ref="BA716">IFERROR(_xlfn.XLOOKUP(Tableau210[[#This Row],[DN DONNEES BUTA ]]&amp;Tableau210[[#This Row],[PN DONNEES BUTA]],Tiges!$B$4:$B$79&amp;Tiges!$C$4:$C$79,Tiges!$H$4:$H$79),"")</f>
        <v>70</v>
      </c>
      <c r="BB716" s="153"/>
      <c r="BC716" s="153">
        <f>IFERROR(VLOOKUP(Tableau210[[#This Row],[OPERATION]],Tableau4[],2,FALSE),"")</f>
        <v>2</v>
      </c>
      <c r="BD716" s="153" cm="1">
        <f t="array" ref="BD716">IFERROR(
   SUM(
      _xlfn._xlws.FILTER(
         Tableau3[Nb Platinage Joint],
         (Tableau3[ITEM]=Tableau210[[#This Row],[NOM]])*
         (Tableau3[Rep.]=Tableau210[[#This Row],[REPERE BUTA]])
      )
   ),
0)</f>
        <v>2</v>
      </c>
      <c r="BE716" s="153">
        <f>IFERROR(VLOOKUP(Tableau210[[#This Row],[OPERATION]],Tableau4[],3,FALSE),"")</f>
        <v>1</v>
      </c>
      <c r="BF716" s="153" cm="1">
        <f t="array" ref="BF716">IFERROR(
   SUM(
      _xlfn._xlws.FILTER(
         Tableau3[Joint Définitif Nb],
         (Tableau3[ITEM]=Tableau210[[#This Row],[NOM]])*
         (Tableau3[Rep.]=Tableau210[[#This Row],[REPERE BUTA]])
      )
   ),
0)</f>
        <v>1</v>
      </c>
      <c r="BG716" s="153" t="s">
        <v>129</v>
      </c>
      <c r="BH716" s="153" t="str" cm="1">
        <f t="array" ref="BH7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6" s="153" t="s">
        <v>2281</v>
      </c>
      <c r="BK716" s="153" t="s">
        <v>2269</v>
      </c>
      <c r="BL716" s="153" t="s">
        <v>2262</v>
      </c>
      <c r="BM716" s="153" t="s">
        <v>2380</v>
      </c>
      <c r="BN716" s="153"/>
      <c r="BO716" s="153"/>
      <c r="BP716" s="153"/>
      <c r="BQ716" s="152"/>
      <c r="BR716" s="150"/>
      <c r="BS716" s="152"/>
      <c r="BT716" s="152"/>
      <c r="BU716" s="152"/>
      <c r="BV716" s="152"/>
      <c r="BW716" s="152"/>
      <c r="BX716" s="152"/>
    </row>
    <row r="717" spans="1:76" s="154" customFormat="1" ht="15.75" hidden="1" x14ac:dyDescent="0.25">
      <c r="A717" s="48" t="e" cm="1">
        <f t="array" ref="A717">_xlfn.XLOOKUP(Tableau210[[#This Row],[NOM]]&amp;Tableau210[[#This Row],[REPERE BUTA]],[6]!Tableau16[POSTE TECHNIQUE]&amp;[6]!Tableau16[Repere ADM],[6]!Tableau16[NUMERO CLIENT])</f>
        <v>#N/A</v>
      </c>
      <c r="B717" s="48" t="e" cm="1">
        <f t="array" ref="B717">_xlfn.XLOOKUP(Tableau210[[#This Row],[NOM]]&amp;Tableau210[[#This Row],[REPERE BUTA]],[6]!Tableau16[POSTE TECHNIQUE]&amp;[6]!Tableau16[Repere REF],[6]!Tableau16[NUMERO CLIENT])</f>
        <v>#N/A</v>
      </c>
      <c r="C717" s="48" cm="1">
        <f t="array" ref="C717">_xlfn.XLOOKUP(Tableau210[[#This Row],[NOM]]&amp;Tableau210[[#This Row],[Repere Ubleam]],[7]Sheet1!$C$2:$C$2995&amp;[7]Sheet1!$I$2:$I$2995,[7]Sheet1!$A$2:$A$2995)</f>
        <v>710</v>
      </c>
      <c r="D717" s="48" t="str">
        <f>C717&amp;""</f>
        <v>710</v>
      </c>
      <c r="E717" s="48" t="e">
        <v>#N/A</v>
      </c>
      <c r="F717" s="48" t="e">
        <v>#N/A</v>
      </c>
      <c r="G717" s="149" t="s">
        <v>1588</v>
      </c>
      <c r="H717" s="150" t="s">
        <v>1068</v>
      </c>
      <c r="I717" s="150" t="s">
        <v>80</v>
      </c>
      <c r="J717" s="150" t="s">
        <v>1076</v>
      </c>
      <c r="K717" s="150" t="str">
        <f>_xlfn.XLOOKUP(Tableau210[[#This Row],[NOM]],[8]LUT!$I$5:$I$301,[8]LUT!$N$5:$N$301)</f>
        <v>Tank</v>
      </c>
      <c r="L717" s="150">
        <v>9</v>
      </c>
      <c r="M717" s="150" t="s">
        <v>2260</v>
      </c>
      <c r="N717" s="150" t="s">
        <v>2260</v>
      </c>
      <c r="O717" s="150" t="s">
        <v>2118</v>
      </c>
      <c r="P717" s="150"/>
      <c r="Q717" s="150"/>
      <c r="R717" s="150"/>
      <c r="S717" s="150"/>
      <c r="T717" s="150"/>
      <c r="U717" s="150"/>
      <c r="V717" s="150"/>
      <c r="W717" s="151">
        <v>150</v>
      </c>
      <c r="X717" s="151" cm="1">
        <f t="array" ref="X7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1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17" s="151">
        <v>20</v>
      </c>
      <c r="AA717" s="151" cm="1">
        <f t="array" ref="AA7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7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17" s="152"/>
      <c r="AD717" s="153" t="s">
        <v>2196</v>
      </c>
      <c r="AE717" s="150"/>
      <c r="AF717" s="150">
        <f>IFERROR(VLOOKUP(Tableau210[[#This Row],[OPERATION]],Tableau4[],5,FALSE),"")</f>
        <v>0</v>
      </c>
      <c r="AG717" s="150"/>
      <c r="AH717" s="150">
        <f>IFERROR(VLOOKUP(Tableau210[[#This Row],[OPERATION]],Tableau4[],4,FALSE),"")</f>
        <v>0</v>
      </c>
      <c r="AI717" s="150"/>
      <c r="AJ717" s="150" t="str">
        <f>IF(Tableau210[[#This Row],[NB JP EMIS]]=1,"1 JP","") &amp; IF(Tableau210[[#This Row],[NB BP EMIS]]=1," 1 BP","")</f>
        <v/>
      </c>
      <c r="AK717" s="150" t="str">
        <f>IF(Tableau210[[#This Row],[NB JP BUTA]]=1,"1 JP","") &amp; IF(Tableau210[[#This Row],[Nb BP BUTA]]=1," 1 BP","") &amp; IF(Tableau210[[#This Row],[Nb BP BUTA]]=2," 2 BP","")</f>
        <v/>
      </c>
      <c r="AL717" s="153" t="s">
        <v>103</v>
      </c>
      <c r="AM717" s="153">
        <f>IFERROR(+VLOOKUP(AY717,Tiges!$G$4:$I$569,3,FALSE),"")</f>
        <v>22</v>
      </c>
      <c r="AN717" s="152"/>
      <c r="AO717" s="153">
        <v>8</v>
      </c>
      <c r="AP717" s="153" cm="1">
        <f t="array" ref="AP7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1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17" s="153" t="s">
        <v>2283</v>
      </c>
      <c r="AS717" s="153" t="str" cm="1">
        <f t="array" ref="AS7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71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717" s="153" t="s">
        <v>1123</v>
      </c>
      <c r="AV717" s="153" t="str" cm="1">
        <f t="array" ref="AV7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7" s="153"/>
      <c r="AY717" s="153" cm="1">
        <f t="array" ref="AY717">IFERROR(_xlfn.XLOOKUP(Tableau210[[#This Row],[DN DONNEES BUTA ]]&amp;Tableau210[[#This Row],[PN DONNEES BUTA]],Tiges!$B$4:$B$79&amp;Tiges!$C$4:$C$79,Tiges!$G$4:$G$79),"")</f>
        <v>14</v>
      </c>
      <c r="AZ717" s="153"/>
      <c r="BA717" s="153" cm="1">
        <f t="array" ref="BA717">IFERROR(_xlfn.XLOOKUP(Tableau210[[#This Row],[DN DONNEES BUTA ]]&amp;Tableau210[[#This Row],[PN DONNEES BUTA]],Tiges!$B$4:$B$79&amp;Tiges!$C$4:$C$79,Tiges!$H$4:$H$79),"")</f>
        <v>70</v>
      </c>
      <c r="BB717" s="153"/>
      <c r="BC717" s="153">
        <f>IFERROR(VLOOKUP(Tableau210[[#This Row],[OPERATION]],Tableau4[],2,FALSE),"")</f>
        <v>0</v>
      </c>
      <c r="BD717" s="153"/>
      <c r="BE717" s="153">
        <f>IFERROR(VLOOKUP(Tableau210[[#This Row],[OPERATION]],Tableau4[],3,FALSE),"")</f>
        <v>1</v>
      </c>
      <c r="BF717" s="153"/>
      <c r="BG717" s="153" t="s">
        <v>129</v>
      </c>
      <c r="BH717" s="153" t="str" cm="1">
        <f t="array" ref="BH7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7" s="153" t="s">
        <v>2281</v>
      </c>
      <c r="BK717" s="153" t="s">
        <v>2269</v>
      </c>
      <c r="BL717" s="153"/>
      <c r="BM717" s="153" t="s">
        <v>2380</v>
      </c>
      <c r="BN717" s="153"/>
      <c r="BO717" s="153"/>
      <c r="BP717" s="153"/>
      <c r="BQ717" s="152"/>
      <c r="BR717" s="150"/>
      <c r="BS717" s="152"/>
      <c r="BT717" s="152"/>
      <c r="BU717" s="152"/>
      <c r="BV717" s="152"/>
      <c r="BW717" s="152"/>
      <c r="BX717" s="152"/>
    </row>
    <row r="718" spans="1:76" s="154" customFormat="1" ht="15.75" hidden="1" x14ac:dyDescent="0.25">
      <c r="A718" s="48" t="e" cm="1">
        <f t="array" ref="A718">_xlfn.XLOOKUP(Tableau210[[#This Row],[NOM]]&amp;Tableau210[[#This Row],[REPERE BUTA]],[6]!Tableau16[POSTE TECHNIQUE]&amp;[6]!Tableau16[Repere ADM],[6]!Tableau16[NUMERO CLIENT])</f>
        <v>#N/A</v>
      </c>
      <c r="B718" s="48" t="e" cm="1">
        <f t="array" ref="B718">_xlfn.XLOOKUP(Tableau210[[#This Row],[NOM]]&amp;Tableau210[[#This Row],[REPERE BUTA]],[6]!Tableau16[POSTE TECHNIQUE]&amp;[6]!Tableau16[Repere REF],[6]!Tableau16[NUMERO CLIENT])</f>
        <v>#N/A</v>
      </c>
      <c r="C718" s="48" cm="1">
        <f t="array" ref="C718">_xlfn.XLOOKUP(Tableau210[[#This Row],[NOM]]&amp;Tableau210[[#This Row],[Repere Ubleam]],[7]Sheet1!$C$2:$C$2995&amp;[7]Sheet1!$I$2:$I$2995,[7]Sheet1!$A$2:$A$2995)</f>
        <v>711</v>
      </c>
      <c r="D718" s="48" t="str">
        <f>C718&amp;""</f>
        <v>711</v>
      </c>
      <c r="E718" s="48" t="e">
        <v>#N/A</v>
      </c>
      <c r="F718" s="48" t="e">
        <v>#N/A</v>
      </c>
      <c r="G718" s="149" t="s">
        <v>1588</v>
      </c>
      <c r="H718" s="150" t="s">
        <v>1068</v>
      </c>
      <c r="I718" s="150" t="s">
        <v>80</v>
      </c>
      <c r="J718" s="150" t="s">
        <v>1076</v>
      </c>
      <c r="K718" s="150" t="str">
        <f>_xlfn.XLOOKUP(Tableau210[[#This Row],[NOM]],[8]LUT!$I$5:$I$301,[8]LUT!$N$5:$N$301)</f>
        <v>Tank</v>
      </c>
      <c r="L718" s="150">
        <v>10</v>
      </c>
      <c r="M718" s="150"/>
      <c r="N718" s="150">
        <v>10</v>
      </c>
      <c r="O718" s="150"/>
      <c r="P718" s="150"/>
      <c r="Q718" s="150"/>
      <c r="R718" s="150"/>
      <c r="S718" s="150"/>
      <c r="T718" s="150"/>
      <c r="U718" s="150"/>
      <c r="V718" s="150"/>
      <c r="W718" s="151" t="s">
        <v>1118</v>
      </c>
      <c r="X718" s="151" cm="1">
        <f t="array" ref="X7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71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18" s="151" t="s">
        <v>3424</v>
      </c>
      <c r="AA718" s="151" cm="1">
        <f t="array" ref="AA7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18" s="152"/>
      <c r="AD718" s="153" t="s">
        <v>626</v>
      </c>
      <c r="AE718" s="150"/>
      <c r="AF718" s="150">
        <f>IFERROR(VLOOKUP(Tableau210[[#This Row],[OPERATION]],Tableau4[],5,FALSE),"")</f>
        <v>0</v>
      </c>
      <c r="AG718" s="150" cm="1">
        <f t="array" ref="AG718">IFERROR(
   SUM(
      _xlfn._xlws.FILTER(
         Tableau3[JP],
         (Tableau3[ITEM]=Tableau210[[#This Row],[NOM]])*
         (Tableau3[Rep.]=Tableau210[[#This Row],[REPERE BUTA]])
      )
   ),
0)</f>
        <v>0</v>
      </c>
      <c r="AH718" s="150">
        <f>IFERROR(VLOOKUP(Tableau210[[#This Row],[OPERATION]],Tableau4[],4,FALSE),"")</f>
        <v>0</v>
      </c>
      <c r="AI718" s="150" cm="1">
        <f t="array" ref="AI718">IFERROR(
   SUM(
      _xlfn._xlws.FILTER(
         Tableau3[BP],
         (Tableau3[ITEM]=Tableau210[[#This Row],[NOM]])*
         (Tableau3[Rep.]=Tableau210[[#This Row],[REPERE BUTA]])
      )
   ),
0)</f>
        <v>0</v>
      </c>
      <c r="AJ718" s="150" t="s">
        <v>2313</v>
      </c>
      <c r="AK718" s="150" t="str">
        <f>IF(Tableau210[[#This Row],[NB JP BUTA]]=1,"1 JP","") &amp; IF(Tableau210[[#This Row],[Nb BP BUTA]]=1," 1 BP","") &amp; IF(Tableau210[[#This Row],[Nb BP BUTA]]=2," 2 BP","")</f>
        <v/>
      </c>
      <c r="AL718" s="153" t="s">
        <v>103</v>
      </c>
      <c r="AM718" s="153">
        <f>IFERROR(+VLOOKUP(AY718,Tiges!$G$4:$I$569,3,FALSE),"")</f>
        <v>51</v>
      </c>
      <c r="AN718" s="152"/>
      <c r="AO718" s="153">
        <v>20</v>
      </c>
      <c r="AP718" s="153" cm="1">
        <f t="array" ref="AP7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71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718" s="153" t="s">
        <v>2448</v>
      </c>
      <c r="AS718" s="153" t="str" cm="1">
        <f t="array" ref="AS7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71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M33x150</v>
      </c>
      <c r="AU718" s="153" t="s">
        <v>1123</v>
      </c>
      <c r="AV718" s="153" t="str" cm="1">
        <f t="array" ref="AV7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8" s="153"/>
      <c r="AY718" s="153" cm="1">
        <f t="array" ref="AY718">IFERROR(_xlfn.XLOOKUP(Tableau210[[#This Row],[DN DONNEES BUTA ]]&amp;Tableau210[[#This Row],[PN DONNEES BUTA]],Tiges!$B$4:$B$79&amp;Tiges!$C$4:$C$79,Tiges!$G$4:$G$79),"")</f>
        <v>33</v>
      </c>
      <c r="AZ718" s="153"/>
      <c r="BA718" s="153" cm="1">
        <f t="array" ref="BA718">IFERROR(_xlfn.XLOOKUP(Tableau210[[#This Row],[DN DONNEES BUTA ]]&amp;Tableau210[[#This Row],[PN DONNEES BUTA]],Tiges!$B$4:$B$79&amp;Tiges!$C$4:$C$79,Tiges!$H$4:$H$79),"")</f>
        <v>190</v>
      </c>
      <c r="BB718" s="153"/>
      <c r="BC718" s="153">
        <f>IFERROR(VLOOKUP(Tableau210[[#This Row],[OPERATION]],Tableau4[],2,FALSE),"")</f>
        <v>0</v>
      </c>
      <c r="BD718" s="153" cm="1">
        <f t="array" ref="BD718">IFERROR(
   SUM(
      _xlfn._xlws.FILTER(
         Tableau3[Nb Platinage Joint],
         (Tableau3[ITEM]=Tableau210[[#This Row],[NOM]])*
         (Tableau3[Rep.]=Tableau210[[#This Row],[REPERE BUTA]])
      )
   ),
0)</f>
        <v>0</v>
      </c>
      <c r="BE718" s="153">
        <f>IFERROR(VLOOKUP(Tableau210[[#This Row],[OPERATION]],Tableau4[],3,FALSE),"")</f>
        <v>1</v>
      </c>
      <c r="BF718" s="153" cm="1">
        <f t="array" ref="BF718">IFERROR(
   SUM(
      _xlfn._xlws.FILTER(
         Tableau3[Joint Définitif Nb],
         (Tableau3[ITEM]=Tableau210[[#This Row],[NOM]])*
         (Tableau3[Rep.]=Tableau210[[#This Row],[REPERE BUTA]])
      )
   ),
0)</f>
        <v>2</v>
      </c>
      <c r="BG718" s="153" t="s">
        <v>129</v>
      </c>
      <c r="BH718" s="153" t="str" cm="1">
        <f t="array" ref="BH7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8" s="153" t="s">
        <v>2281</v>
      </c>
      <c r="BK718" s="153" t="s">
        <v>2269</v>
      </c>
      <c r="BL718" s="153" t="s">
        <v>2152</v>
      </c>
      <c r="BM718" s="153" t="s">
        <v>2380</v>
      </c>
      <c r="BN718" s="153"/>
      <c r="BO718" s="153"/>
      <c r="BP718" s="153"/>
      <c r="BQ718" s="152"/>
      <c r="BR718" s="150"/>
      <c r="BS718" s="152"/>
      <c r="BT718" s="152"/>
      <c r="BU718" s="152"/>
      <c r="BV718" s="152"/>
      <c r="BW718" s="152"/>
      <c r="BX718" s="152"/>
    </row>
    <row r="719" spans="1:76" s="154" customFormat="1" ht="15.75" hidden="1" x14ac:dyDescent="0.25">
      <c r="A719" s="48" t="e" cm="1">
        <f t="array" ref="A719">_xlfn.XLOOKUP(Tableau210[[#This Row],[NOM]]&amp;Tableau210[[#This Row],[REPERE BUTA]],[6]!Tableau16[POSTE TECHNIQUE]&amp;[6]!Tableau16[Repere ADM],[6]!Tableau16[NUMERO CLIENT])</f>
        <v>#N/A</v>
      </c>
      <c r="B719" s="48" t="e" cm="1">
        <f t="array" ref="B719">_xlfn.XLOOKUP(Tableau210[[#This Row],[NOM]]&amp;Tableau210[[#This Row],[REPERE BUTA]],[6]!Tableau16[POSTE TECHNIQUE]&amp;[6]!Tableau16[Repere REF],[6]!Tableau16[NUMERO CLIENT])</f>
        <v>#N/A</v>
      </c>
      <c r="C719" s="48" cm="1">
        <f t="array" ref="C719">_xlfn.XLOOKUP(Tableau210[[#This Row],[NOM]]&amp;Tableau210[[#This Row],[Repere Ubleam]],[7]Sheet1!$C$2:$C$2995&amp;[7]Sheet1!$I$2:$I$2995,[7]Sheet1!$A$2:$A$2995)</f>
        <v>712</v>
      </c>
      <c r="D719" s="48" t="str">
        <f>C719&amp;""</f>
        <v>712</v>
      </c>
      <c r="E719" s="48" t="e">
        <v>#N/A</v>
      </c>
      <c r="F719" s="48" t="e">
        <v>#N/A</v>
      </c>
      <c r="G719" s="149" t="s">
        <v>1588</v>
      </c>
      <c r="H719" s="150" t="s">
        <v>1068</v>
      </c>
      <c r="I719" s="150" t="s">
        <v>80</v>
      </c>
      <c r="J719" s="150" t="s">
        <v>1076</v>
      </c>
      <c r="K719" s="150" t="str">
        <f>_xlfn.XLOOKUP(Tableau210[[#This Row],[NOM]],[8]LUT!$I$5:$I$301,[8]LUT!$N$5:$N$301)</f>
        <v>Tank</v>
      </c>
      <c r="L719" s="150">
        <v>12</v>
      </c>
      <c r="M719" s="150" t="s">
        <v>2263</v>
      </c>
      <c r="N719" s="150" t="s">
        <v>2263</v>
      </c>
      <c r="O719" s="150" t="s">
        <v>2261</v>
      </c>
      <c r="P719" s="150"/>
      <c r="Q719" s="150"/>
      <c r="R719" s="150"/>
      <c r="S719" s="150"/>
      <c r="T719" s="150"/>
      <c r="U719" s="150"/>
      <c r="V719" s="150"/>
      <c r="W719" s="151">
        <v>50</v>
      </c>
      <c r="X719" s="151" cm="1">
        <f t="array" ref="X7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19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19" s="151">
        <v>20</v>
      </c>
      <c r="AA719" s="151" cm="1">
        <f t="array" ref="AA7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19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19" s="152"/>
      <c r="AD719" s="153" t="s">
        <v>2103</v>
      </c>
      <c r="AE719" s="150"/>
      <c r="AF719" s="150">
        <f>IFERROR(VLOOKUP(Tableau210[[#This Row],[OPERATION]],Tableau4[],5,FALSE),"")</f>
        <v>1</v>
      </c>
      <c r="AG719" s="150" cm="1">
        <f t="array" ref="AG719">IFERROR(
   SUM(
      _xlfn._xlws.FILTER(
         Tableau3[JP],
         (Tableau3[ITEM]=Tableau210[[#This Row],[NOM]])*
         (Tableau3[Rep.]=Tableau210[[#This Row],[REPERE BUTA]])
      )
   ),
0)</f>
        <v>1</v>
      </c>
      <c r="AH719" s="150">
        <f>IFERROR(VLOOKUP(Tableau210[[#This Row],[OPERATION]],Tableau4[],4,FALSE),"")</f>
        <v>0</v>
      </c>
      <c r="AI719" s="150" cm="1">
        <f t="array" ref="AI719">IFERROR(
   SUM(
      _xlfn._xlws.FILTER(
         Tableau3[BP],
         (Tableau3[ITEM]=Tableau210[[#This Row],[NOM]])*
         (Tableau3[Rep.]=Tableau210[[#This Row],[REPERE BUTA]])
      )
   ),
0)</f>
        <v>0</v>
      </c>
      <c r="AJ719" s="150" t="str">
        <f>IF(Tableau210[[#This Row],[NB JP EMIS]]=1,"1 JP","") &amp; IF(Tableau210[[#This Row],[NB BP EMIS]]=1," 1 BP","")</f>
        <v>1 JP</v>
      </c>
      <c r="AK719" s="150" t="str">
        <f>IF(Tableau210[[#This Row],[NB JP BUTA]]=1,"1 JP","") &amp; IF(Tableau210[[#This Row],[Nb BP BUTA]]=1," 1 BP","") &amp; IF(Tableau210[[#This Row],[Nb BP BUTA]]=2," 2 BP","")</f>
        <v>1 JP</v>
      </c>
      <c r="AL719" s="153" t="s">
        <v>103</v>
      </c>
      <c r="AM719" s="153">
        <f>IFERROR(+VLOOKUP(AY719,Tiges!$G$4:$I$569,3,FALSE),"")</f>
        <v>27</v>
      </c>
      <c r="AN719" s="152"/>
      <c r="AO719" s="153">
        <v>4</v>
      </c>
      <c r="AP719" s="153" cm="1">
        <f t="array" ref="AP7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1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19" s="153" t="s">
        <v>2163</v>
      </c>
      <c r="AS719" s="153" t="str" cm="1">
        <f t="array" ref="AS7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71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19" s="153" t="s">
        <v>1123</v>
      </c>
      <c r="AV719" s="153" t="str" cm="1">
        <f t="array" ref="AV7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1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19" s="153"/>
      <c r="AY719" s="153" cm="1">
        <f t="array" ref="AY719">IFERROR(_xlfn.XLOOKUP(Tableau210[[#This Row],[DN DONNEES BUTA ]]&amp;Tableau210[[#This Row],[PN DONNEES BUTA]],Tiges!$B$4:$B$79&amp;Tiges!$C$4:$C$79,Tiges!$G$4:$G$79),"")</f>
        <v>16</v>
      </c>
      <c r="AZ719" s="153"/>
      <c r="BA719" s="153" cm="1">
        <f t="array" ref="BA719">IFERROR(_xlfn.XLOOKUP(Tableau210[[#This Row],[DN DONNEES BUTA ]]&amp;Tableau210[[#This Row],[PN DONNEES BUTA]],Tiges!$B$4:$B$79&amp;Tiges!$C$4:$C$79,Tiges!$H$4:$H$79),"")</f>
        <v>90</v>
      </c>
      <c r="BB719" s="153"/>
      <c r="BC719" s="153">
        <f>IFERROR(VLOOKUP(Tableau210[[#This Row],[OPERATION]],Tableau4[],2,FALSE),"")</f>
        <v>2</v>
      </c>
      <c r="BD719" s="153" cm="1">
        <f t="array" ref="BD719">IFERROR(
   SUM(
      _xlfn._xlws.FILTER(
         Tableau3[Nb Platinage Joint],
         (Tableau3[ITEM]=Tableau210[[#This Row],[NOM]])*
         (Tableau3[Rep.]=Tableau210[[#This Row],[REPERE BUTA]])
      )
   ),
0)</f>
        <v>2</v>
      </c>
      <c r="BE719" s="153">
        <f>IFERROR(VLOOKUP(Tableau210[[#This Row],[OPERATION]],Tableau4[],3,FALSE),"")</f>
        <v>1</v>
      </c>
      <c r="BF719" s="153" cm="1">
        <f t="array" ref="BF719">IFERROR(
   SUM(
      _xlfn._xlws.FILTER(
         Tableau3[Joint Définitif Nb],
         (Tableau3[ITEM]=Tableau210[[#This Row],[NOM]])*
         (Tableau3[Rep.]=Tableau210[[#This Row],[REPERE BUTA]])
      )
   ),
0)</f>
        <v>1</v>
      </c>
      <c r="BG719" s="153" t="s">
        <v>129</v>
      </c>
      <c r="BH719" s="153" t="str" cm="1">
        <f t="array" ref="BH7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1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19" s="153" t="s">
        <v>2268</v>
      </c>
      <c r="BK719" s="153" t="s">
        <v>2269</v>
      </c>
      <c r="BL719" s="153" t="s">
        <v>2262</v>
      </c>
      <c r="BM719" s="153" t="s">
        <v>2380</v>
      </c>
      <c r="BN719" s="153"/>
      <c r="BO719" s="153"/>
      <c r="BP719" s="153"/>
      <c r="BQ719" s="152"/>
      <c r="BR719" s="150"/>
      <c r="BS719" s="152"/>
      <c r="BT719" s="152"/>
      <c r="BU719" s="152"/>
      <c r="BV719" s="152"/>
      <c r="BW719" s="152"/>
      <c r="BX719" s="152"/>
    </row>
    <row r="720" spans="1:76" s="154" customFormat="1" ht="15.75" hidden="1" x14ac:dyDescent="0.25">
      <c r="A720" s="48" t="e" cm="1">
        <f t="array" ref="A720">_xlfn.XLOOKUP(Tableau210[[#This Row],[NOM]]&amp;Tableau210[[#This Row],[REPERE BUTA]],[6]!Tableau16[POSTE TECHNIQUE]&amp;[6]!Tableau16[Repere ADM],[6]!Tableau16[NUMERO CLIENT])</f>
        <v>#N/A</v>
      </c>
      <c r="B720" s="48" t="e" cm="1">
        <f t="array" ref="B720">_xlfn.XLOOKUP(Tableau210[[#This Row],[NOM]]&amp;Tableau210[[#This Row],[REPERE BUTA]],[6]!Tableau16[POSTE TECHNIQUE]&amp;[6]!Tableau16[Repere REF],[6]!Tableau16[NUMERO CLIENT])</f>
        <v>#N/A</v>
      </c>
      <c r="C720" s="48" cm="1">
        <f t="array" ref="C720">_xlfn.XLOOKUP(Tableau210[[#This Row],[NOM]]&amp;Tableau210[[#This Row],[Repere Ubleam]],[7]Sheet1!$C$2:$C$2995&amp;[7]Sheet1!$I$2:$I$2995,[7]Sheet1!$A$2:$A$2995)</f>
        <v>713</v>
      </c>
      <c r="D720" s="48" t="str">
        <f>C720&amp;""</f>
        <v>713</v>
      </c>
      <c r="E720" s="48" t="e">
        <v>#N/A</v>
      </c>
      <c r="F720" s="48" t="e">
        <v>#N/A</v>
      </c>
      <c r="G720" s="149" t="s">
        <v>1588</v>
      </c>
      <c r="H720" s="150" t="s">
        <v>1068</v>
      </c>
      <c r="I720" s="150" t="s">
        <v>80</v>
      </c>
      <c r="J720" s="150" t="s">
        <v>1076</v>
      </c>
      <c r="K720" s="150" t="str">
        <f>_xlfn.XLOOKUP(Tableau210[[#This Row],[NOM]],[8]LUT!$I$5:$I$301,[8]LUT!$N$5:$N$301)</f>
        <v>Tank</v>
      </c>
      <c r="L720" s="150">
        <v>12</v>
      </c>
      <c r="M720" s="150" t="s">
        <v>2264</v>
      </c>
      <c r="N720" s="150" t="s">
        <v>2264</v>
      </c>
      <c r="O720" s="150" t="s">
        <v>2118</v>
      </c>
      <c r="P720" s="150"/>
      <c r="Q720" s="150"/>
      <c r="R720" s="150"/>
      <c r="S720" s="150"/>
      <c r="T720" s="150"/>
      <c r="U720" s="150"/>
      <c r="V720" s="150"/>
      <c r="W720" s="151">
        <v>50</v>
      </c>
      <c r="X720" s="151" cm="1">
        <f t="array" ref="X7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20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0" s="151">
        <v>20</v>
      </c>
      <c r="AA720" s="151" cm="1">
        <f t="array" ref="AA7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0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0" s="152"/>
      <c r="AD720" s="153" t="s">
        <v>2196</v>
      </c>
      <c r="AE720" s="150"/>
      <c r="AF720" s="150">
        <f>IFERROR(VLOOKUP(Tableau210[[#This Row],[OPERATION]],Tableau4[],5,FALSE),"")</f>
        <v>0</v>
      </c>
      <c r="AG720" s="150"/>
      <c r="AH720" s="150">
        <f>IFERROR(VLOOKUP(Tableau210[[#This Row],[OPERATION]],Tableau4[],4,FALSE),"")</f>
        <v>0</v>
      </c>
      <c r="AI720" s="150"/>
      <c r="AJ720" s="150" t="str">
        <f>IF(Tableau210[[#This Row],[NB JP EMIS]]=1,"1 JP","") &amp; IF(Tableau210[[#This Row],[NB BP EMIS]]=1," 1 BP","")</f>
        <v/>
      </c>
      <c r="AK720" s="150" t="str">
        <f>IF(Tableau210[[#This Row],[NB JP BUTA]]=1,"1 JP","") &amp; IF(Tableau210[[#This Row],[Nb BP BUTA]]=1," 1 BP","") &amp; IF(Tableau210[[#This Row],[Nb BP BUTA]]=2," 2 BP","")</f>
        <v/>
      </c>
      <c r="AL720" s="153" t="s">
        <v>103</v>
      </c>
      <c r="AM720" s="153">
        <f>IFERROR(+VLOOKUP(AY720,Tiges!$G$4:$I$569,3,FALSE),"")</f>
        <v>27</v>
      </c>
      <c r="AN720" s="152"/>
      <c r="AO720" s="153">
        <v>4</v>
      </c>
      <c r="AP720" s="153" cm="1">
        <f t="array" ref="AP7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2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20" s="153" t="s">
        <v>2163</v>
      </c>
      <c r="AS720" s="153" t="str" cm="1">
        <f t="array" ref="AS7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72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20" s="153" t="s">
        <v>1123</v>
      </c>
      <c r="AV720" s="153" t="str" cm="1">
        <f t="array" ref="AV7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2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0" s="153"/>
      <c r="AY720" s="153" cm="1">
        <f t="array" ref="AY720">IFERROR(_xlfn.XLOOKUP(Tableau210[[#This Row],[DN DONNEES BUTA ]]&amp;Tableau210[[#This Row],[PN DONNEES BUTA]],Tiges!$B$4:$B$79&amp;Tiges!$C$4:$C$79,Tiges!$G$4:$G$79),"")</f>
        <v>16</v>
      </c>
      <c r="AZ720" s="153"/>
      <c r="BA720" s="153" cm="1">
        <f t="array" ref="BA720">IFERROR(_xlfn.XLOOKUP(Tableau210[[#This Row],[DN DONNEES BUTA ]]&amp;Tableau210[[#This Row],[PN DONNEES BUTA]],Tiges!$B$4:$B$79&amp;Tiges!$C$4:$C$79,Tiges!$H$4:$H$79),"")</f>
        <v>90</v>
      </c>
      <c r="BB720" s="153"/>
      <c r="BC720" s="153">
        <f>IFERROR(VLOOKUP(Tableau210[[#This Row],[OPERATION]],Tableau4[],2,FALSE),"")</f>
        <v>0</v>
      </c>
      <c r="BD720" s="153"/>
      <c r="BE720" s="153">
        <f>IFERROR(VLOOKUP(Tableau210[[#This Row],[OPERATION]],Tableau4[],3,FALSE),"")</f>
        <v>1</v>
      </c>
      <c r="BF720" s="153"/>
      <c r="BG720" s="153" t="s">
        <v>129</v>
      </c>
      <c r="BH720" s="153" t="str" cm="1">
        <f t="array" ref="BH7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0" s="153" t="s">
        <v>2268</v>
      </c>
      <c r="BK720" s="153" t="s">
        <v>2269</v>
      </c>
      <c r="BL720" s="153"/>
      <c r="BM720" s="153" t="s">
        <v>2380</v>
      </c>
      <c r="BN720" s="153"/>
      <c r="BO720" s="153"/>
      <c r="BP720" s="153"/>
      <c r="BQ720" s="152"/>
      <c r="BR720" s="150"/>
      <c r="BS720" s="152"/>
      <c r="BT720" s="152"/>
      <c r="BU720" s="152"/>
      <c r="BV720" s="152"/>
      <c r="BW720" s="152"/>
      <c r="BX720" s="152"/>
    </row>
    <row r="721" spans="1:76" ht="15.75" hidden="1" x14ac:dyDescent="0.25">
      <c r="A721" s="48" t="e" cm="1">
        <f t="array" ref="A721">_xlfn.XLOOKUP(Tableau210[[#This Row],[NOM]]&amp;Tableau210[[#This Row],[REPERE BUTA]],[6]!Tableau16[POSTE TECHNIQUE]&amp;[6]!Tableau16[Repere ADM],[6]!Tableau16[NUMERO CLIENT])</f>
        <v>#N/A</v>
      </c>
      <c r="B721" s="48" t="e" cm="1">
        <f t="array" ref="B721">_xlfn.XLOOKUP(Tableau210[[#This Row],[NOM]]&amp;Tableau210[[#This Row],[REPERE BUTA]],[6]!Tableau16[POSTE TECHNIQUE]&amp;[6]!Tableau16[Repere REF],[6]!Tableau16[NUMERO CLIENT])</f>
        <v>#N/A</v>
      </c>
      <c r="C721" s="48" cm="1">
        <f t="array" ref="C721">_xlfn.XLOOKUP(Tableau210[[#This Row],[NOM]]&amp;Tableau210[[#This Row],[Repere Ubleam]],[7]Sheet1!$C$2:$C$2995&amp;[7]Sheet1!$I$2:$I$2995,[7]Sheet1!$A$2:$A$2995)</f>
        <v>714</v>
      </c>
      <c r="D721" s="48" t="str">
        <f>C721&amp;""</f>
        <v>714</v>
      </c>
      <c r="E721" s="48" t="e">
        <v>#N/A</v>
      </c>
      <c r="F721" s="48" t="e">
        <v>#N/A</v>
      </c>
      <c r="G721" s="176" t="s">
        <v>1588</v>
      </c>
      <c r="H721" s="119" t="s">
        <v>1068</v>
      </c>
      <c r="I721" s="119" t="s">
        <v>80</v>
      </c>
      <c r="J721" s="119" t="s">
        <v>1076</v>
      </c>
      <c r="K721" s="119" t="str">
        <f>_xlfn.XLOOKUP(Tableau210[[#This Row],[NOM]],[8]LUT!$I$5:$I$301,[8]LUT!$N$5:$N$301)</f>
        <v>Tank</v>
      </c>
      <c r="L721" s="119" t="s">
        <v>73</v>
      </c>
      <c r="M721" s="119"/>
      <c r="N721" s="119" t="s">
        <v>73</v>
      </c>
      <c r="O721" s="119"/>
      <c r="P721" s="119"/>
      <c r="Q721" s="119"/>
      <c r="R721" s="119"/>
      <c r="S721" s="119"/>
      <c r="T721" s="119"/>
      <c r="U721" s="119"/>
      <c r="V721" s="119"/>
      <c r="W721" s="148">
        <v>50</v>
      </c>
      <c r="X721" s="207" cm="1">
        <f t="array" ref="X7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72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21" s="148">
        <v>20</v>
      </c>
      <c r="AA721" s="207" cm="1">
        <f t="array" ref="AA7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72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21" s="48"/>
      <c r="AD721" s="117" t="s">
        <v>2103</v>
      </c>
      <c r="AE721" s="119"/>
      <c r="AF721" s="181">
        <f>IFERROR(VLOOKUP(Tableau210[[#This Row],[OPERATION]],Tableau4[],5,FALSE),"")</f>
        <v>1</v>
      </c>
      <c r="AG721" s="178" cm="1">
        <f t="array" ref="AG721">IFERROR(
   SUM(
      _xlfn._xlws.FILTER(
         Tableau3[JP],
         (Tableau3[ITEM]=Tableau210[[#This Row],[NOM]])*
         (Tableau3[Rep.]=Tableau210[[#This Row],[REPERE BUTA]])
      )
   ),
0)</f>
        <v>1</v>
      </c>
      <c r="AH721" s="181">
        <f>IFERROR(VLOOKUP(Tableau210[[#This Row],[OPERATION]],Tableau4[],4,FALSE),"")</f>
        <v>0</v>
      </c>
      <c r="AI721" s="178"/>
      <c r="AJ721" s="181" t="str">
        <f>IF(Tableau210[[#This Row],[NB JP EMIS]]=1,"1 JP","") &amp; IF(Tableau210[[#This Row],[NB BP EMIS]]=1," 1 BP","")</f>
        <v>1 JP</v>
      </c>
      <c r="AK721" s="178" t="str">
        <f>IF(Tableau210[[#This Row],[NB JP BUTA]]=1,"1 JP","") &amp; IF(Tableau210[[#This Row],[Nb BP BUTA]]=1," 1 BP","") &amp; IF(Tableau210[[#This Row],[Nb BP BUTA]]=2," 2 BP","")</f>
        <v>1 JP</v>
      </c>
      <c r="AL721" s="117" t="s">
        <v>103</v>
      </c>
      <c r="AM721" s="117" t="str">
        <f>IFERROR(+VLOOKUP(AY721,Tiges!$G$4:$I$569,3,FALSE),"")</f>
        <v/>
      </c>
      <c r="AN721" s="48"/>
      <c r="AO721" s="117">
        <v>4</v>
      </c>
      <c r="AP721" s="177" cm="1">
        <f t="array" ref="AP7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21" s="117" t="s">
        <v>2161</v>
      </c>
      <c r="AS721" s="177" cm="1">
        <f t="array" ref="AS7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21" s="117" t="s">
        <v>1123</v>
      </c>
      <c r="AV721" s="177" t="str" cm="1">
        <f t="array" ref="AV7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1" s="117"/>
      <c r="AY721" s="117" t="str" cm="1">
        <f t="array" ref="AY721">IFERROR(_xlfn.XLOOKUP(Tableau210[[#This Row],[DN DONNEES BUTA ]]&amp;Tableau210[[#This Row],[PN DONNEES BUTA]],Tiges!$B$4:$B$79&amp;Tiges!$C$4:$C$79,Tiges!$G$4:$G$79),"")</f>
        <v/>
      </c>
      <c r="AZ721" s="117"/>
      <c r="BA721" s="117" t="str" cm="1">
        <f t="array" ref="BA721">IFERROR(_xlfn.XLOOKUP(Tableau210[[#This Row],[DN DONNEES BUTA ]]&amp;Tableau210[[#This Row],[PN DONNEES BUTA]],Tiges!$B$4:$B$79&amp;Tiges!$C$4:$C$79,Tiges!$H$4:$H$79),"")</f>
        <v/>
      </c>
      <c r="BB721" s="117"/>
      <c r="BC721" s="182">
        <f>IFERROR(VLOOKUP(Tableau210[[#This Row],[OPERATION]],Tableau4[],2,FALSE),"")</f>
        <v>2</v>
      </c>
      <c r="BD721" s="177" cm="1">
        <f t="array" ref="BD721">IFERROR(
   SUM(
      _xlfn._xlws.FILTER(
         Tableau3[Nb Platinage Joint],
         (Tableau3[ITEM]=Tableau210[[#This Row],[NOM]])*
         (Tableau3[Rep.]=Tableau210[[#This Row],[REPERE BUTA]])
      )
   ),
0)</f>
        <v>2</v>
      </c>
      <c r="BE721" s="182">
        <f>IFERROR(VLOOKUP(Tableau210[[#This Row],[OPERATION]],Tableau4[],3,FALSE),"")</f>
        <v>1</v>
      </c>
      <c r="BF721" s="177" cm="1">
        <f t="array" ref="BF721">IFERROR(
   SUM(
      _xlfn._xlws.FILTER(
         Tableau3[Joint Définitif Nb],
         (Tableau3[ITEM]=Tableau210[[#This Row],[NOM]])*
         (Tableau3[Rep.]=Tableau210[[#This Row],[REPERE BUTA]])
      )
   ),
0)</f>
        <v>1</v>
      </c>
      <c r="BG721" s="117" t="s">
        <v>129</v>
      </c>
      <c r="BH721" s="177" cm="1">
        <f t="array" ref="BH7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7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1" s="117" t="s">
        <v>2281</v>
      </c>
      <c r="BK721" s="117" t="s">
        <v>2269</v>
      </c>
      <c r="BL721" s="167" t="s">
        <v>2380</v>
      </c>
      <c r="BM721" s="167"/>
      <c r="BN721" s="117"/>
      <c r="BO721" s="117"/>
      <c r="BP721" s="117"/>
      <c r="BQ721" s="48"/>
      <c r="BR721" s="119"/>
      <c r="BS721" s="48"/>
      <c r="BT721" s="48"/>
      <c r="BU721" s="48"/>
      <c r="BV721" s="48"/>
      <c r="BW721" s="48"/>
      <c r="BX721" s="48"/>
    </row>
    <row r="722" spans="1:76" ht="15.75" hidden="1" x14ac:dyDescent="0.25">
      <c r="A722" s="48" t="e" cm="1">
        <f t="array" ref="A722">_xlfn.XLOOKUP(Tableau210[[#This Row],[NOM]]&amp;Tableau210[[#This Row],[REPERE BUTA]],[6]!Tableau16[POSTE TECHNIQUE]&amp;[6]!Tableau16[Repere ADM],[6]!Tableau16[NUMERO CLIENT])</f>
        <v>#N/A</v>
      </c>
      <c r="B722" s="48" t="e" cm="1">
        <f t="array" ref="B722">_xlfn.XLOOKUP(Tableau210[[#This Row],[NOM]]&amp;Tableau210[[#This Row],[REPERE BUTA]],[6]!Tableau16[POSTE TECHNIQUE]&amp;[6]!Tableau16[Repere REF],[6]!Tableau16[NUMERO CLIENT])</f>
        <v>#N/A</v>
      </c>
      <c r="C722" s="48" cm="1">
        <f t="array" ref="C722">_xlfn.XLOOKUP(Tableau210[[#This Row],[NOM]]&amp;Tableau210[[#This Row],[Repere Ubleam]],[7]Sheet1!$C$2:$C$2995&amp;[7]Sheet1!$I$2:$I$2995,[7]Sheet1!$A$2:$A$2995)</f>
        <v>715</v>
      </c>
      <c r="D722" s="48" t="str">
        <f>C722&amp;""</f>
        <v>715</v>
      </c>
      <c r="E722" s="48" t="e">
        <v>#N/A</v>
      </c>
      <c r="F722" s="48" t="e">
        <v>#N/A</v>
      </c>
      <c r="G722" s="176" t="s">
        <v>1588</v>
      </c>
      <c r="H722" s="119" t="s">
        <v>1068</v>
      </c>
      <c r="I722" s="119" t="s">
        <v>80</v>
      </c>
      <c r="J722" s="119" t="s">
        <v>1076</v>
      </c>
      <c r="K722" s="119" t="str">
        <f>_xlfn.XLOOKUP(Tableau210[[#This Row],[NOM]],[8]LUT!$I$5:$I$301,[8]LUT!$N$5:$N$301)</f>
        <v>Tank</v>
      </c>
      <c r="L722" s="119" t="s">
        <v>76</v>
      </c>
      <c r="M722" s="119"/>
      <c r="N722" s="119" t="s">
        <v>76</v>
      </c>
      <c r="O722" s="119"/>
      <c r="P722" s="119"/>
      <c r="Q722" s="119"/>
      <c r="R722" s="119"/>
      <c r="S722" s="119"/>
      <c r="T722" s="119"/>
      <c r="U722" s="119"/>
      <c r="V722" s="119"/>
      <c r="W722" s="148">
        <v>150</v>
      </c>
      <c r="X722" s="207" cm="1">
        <f t="array" ref="X7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72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2" s="148">
        <v>20</v>
      </c>
      <c r="AA722" s="207" cm="1">
        <f t="array" ref="AA7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2" s="48"/>
      <c r="AD722" s="117" t="s">
        <v>2103</v>
      </c>
      <c r="AE722" s="119"/>
      <c r="AF722" s="181">
        <f>IFERROR(VLOOKUP(Tableau210[[#This Row],[OPERATION]],Tableau4[],5,FALSE),"")</f>
        <v>1</v>
      </c>
      <c r="AG722" s="178" cm="1">
        <f t="array" ref="AG722">IFERROR(
   SUM(
      _xlfn._xlws.FILTER(
         Tableau3[JP],
         (Tableau3[ITEM]=Tableau210[[#This Row],[NOM]])*
         (Tableau3[Rep.]=Tableau210[[#This Row],[REPERE BUTA]])
      )
   ),
0)</f>
        <v>1</v>
      </c>
      <c r="AH722" s="181">
        <f>IFERROR(VLOOKUP(Tableau210[[#This Row],[OPERATION]],Tableau4[],4,FALSE),"")</f>
        <v>0</v>
      </c>
      <c r="AI722" s="178" cm="1">
        <f t="array" ref="AI722">IFERROR(
   SUM(
      _xlfn._xlws.FILTER(
         Tableau3[BP],
         (Tableau3[ITEM]=Tableau210[[#This Row],[NOM]])*
         (Tableau3[Rep.]=Tableau210[[#This Row],[REPERE BUTA]])
      )
   ),
0)</f>
        <v>0</v>
      </c>
      <c r="AJ722" s="181" t="str">
        <f>IF(Tableau210[[#This Row],[NB JP EMIS]]=1,"1 JP","") &amp; IF(Tableau210[[#This Row],[NB BP EMIS]]=1," 1 BP","")</f>
        <v>1 JP</v>
      </c>
      <c r="AK722" s="178" t="str">
        <f>IF(Tableau210[[#This Row],[NB JP BUTA]]=1,"1 JP","") &amp; IF(Tableau210[[#This Row],[Nb BP BUTA]]=1," 1 BP","") &amp; IF(Tableau210[[#This Row],[Nb BP BUTA]]=2," 2 BP","")</f>
        <v>1 JP</v>
      </c>
      <c r="AL722" s="117" t="s">
        <v>103</v>
      </c>
      <c r="AM722" s="117">
        <f>IFERROR(+VLOOKUP(AY722,Tiges!$G$4:$I$569,3,FALSE),"")</f>
        <v>32</v>
      </c>
      <c r="AN722" s="48"/>
      <c r="AO722" s="117">
        <v>8</v>
      </c>
      <c r="AP722" s="177" cm="1">
        <f t="array" ref="AP7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22" s="117" t="s">
        <v>2283</v>
      </c>
      <c r="AS722" s="177" t="str" cm="1">
        <f t="array" ref="AS7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2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722" s="117" t="s">
        <v>1123</v>
      </c>
      <c r="AV722" s="177" t="str" cm="1">
        <f t="array" ref="AV7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2" s="117"/>
      <c r="AY722" s="117" cm="1">
        <f t="array" ref="AY722">IFERROR(_xlfn.XLOOKUP(Tableau210[[#This Row],[DN DONNEES BUTA ]]&amp;Tableau210[[#This Row],[PN DONNEES BUTA]],Tiges!$B$4:$B$79&amp;Tiges!$C$4:$C$79,Tiges!$G$4:$G$79),"")</f>
        <v>20</v>
      </c>
      <c r="AZ722" s="117"/>
      <c r="BA722" s="117" cm="1">
        <f t="array" ref="BA722">IFERROR(_xlfn.XLOOKUP(Tableau210[[#This Row],[DN DONNEES BUTA ]]&amp;Tableau210[[#This Row],[PN DONNEES BUTA]],Tiges!$B$4:$B$79&amp;Tiges!$C$4:$C$79,Tiges!$H$4:$H$79),"")</f>
        <v>110</v>
      </c>
      <c r="BB722" s="117"/>
      <c r="BC722" s="182">
        <f>IFERROR(VLOOKUP(Tableau210[[#This Row],[OPERATION]],Tableau4[],2,FALSE),"")</f>
        <v>2</v>
      </c>
      <c r="BD722" s="177" cm="1">
        <f t="array" ref="BD722">IFERROR(
   SUM(
      _xlfn._xlws.FILTER(
         Tableau3[Nb Platinage Joint],
         (Tableau3[ITEM]=Tableau210[[#This Row],[NOM]])*
         (Tableau3[Rep.]=Tableau210[[#This Row],[REPERE BUTA]])
      )
   ),
0)</f>
        <v>2</v>
      </c>
      <c r="BE722" s="182">
        <f>IFERROR(VLOOKUP(Tableau210[[#This Row],[OPERATION]],Tableau4[],3,FALSE),"")</f>
        <v>1</v>
      </c>
      <c r="BF722" s="177" cm="1">
        <f t="array" ref="BF722">IFERROR(
   SUM(
      _xlfn._xlws.FILTER(
         Tableau3[Joint Définitif Nb],
         (Tableau3[ITEM]=Tableau210[[#This Row],[NOM]])*
         (Tableau3[Rep.]=Tableau210[[#This Row],[REPERE BUTA]])
      )
   ),
0)</f>
        <v>1</v>
      </c>
      <c r="BG722" s="117" t="s">
        <v>129</v>
      </c>
      <c r="BH722" s="177" t="str" cm="1">
        <f t="array" ref="BH7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2" s="117" t="s">
        <v>2281</v>
      </c>
      <c r="BK722" s="117" t="s">
        <v>2269</v>
      </c>
      <c r="BL722" s="167" t="s">
        <v>2380</v>
      </c>
      <c r="BM722" s="167"/>
      <c r="BN722" s="117"/>
      <c r="BO722" s="117"/>
      <c r="BP722" s="117"/>
      <c r="BQ722" s="48"/>
      <c r="BR722" s="119"/>
      <c r="BS722" s="48"/>
      <c r="BT722" s="48"/>
      <c r="BU722" s="48"/>
      <c r="BV722" s="48"/>
      <c r="BW722" s="48"/>
      <c r="BX722" s="48"/>
    </row>
    <row r="723" spans="1:76" ht="15.75" hidden="1" x14ac:dyDescent="0.25">
      <c r="A723" s="48" t="e" cm="1">
        <f t="array" ref="A723">_xlfn.XLOOKUP(Tableau210[[#This Row],[NOM]]&amp;Tableau210[[#This Row],[REPERE BUTA]],[6]!Tableau16[POSTE TECHNIQUE]&amp;[6]!Tableau16[Repere ADM],[6]!Tableau16[NUMERO CLIENT])</f>
        <v>#N/A</v>
      </c>
      <c r="B723" s="48" t="e" cm="1">
        <f t="array" ref="B723">_xlfn.XLOOKUP(Tableau210[[#This Row],[NOM]]&amp;Tableau210[[#This Row],[REPERE BUTA]],[6]!Tableau16[POSTE TECHNIQUE]&amp;[6]!Tableau16[Repere REF],[6]!Tableau16[NUMERO CLIENT])</f>
        <v>#N/A</v>
      </c>
      <c r="C723" s="48" cm="1">
        <f t="array" ref="C723">_xlfn.XLOOKUP(Tableau210[[#This Row],[NOM]]&amp;Tableau210[[#This Row],[Repere Ubleam]],[7]Sheet1!$C$2:$C$2995&amp;[7]Sheet1!$I$2:$I$2995,[7]Sheet1!$A$2:$A$2995)</f>
        <v>716</v>
      </c>
      <c r="D723" s="48" t="str">
        <f>C723&amp;""</f>
        <v>716</v>
      </c>
      <c r="E723" s="48" t="e">
        <v>#N/A</v>
      </c>
      <c r="F723" s="48" t="e">
        <v>#N/A</v>
      </c>
      <c r="G723" s="176" t="s">
        <v>1588</v>
      </c>
      <c r="H723" s="119" t="s">
        <v>1068</v>
      </c>
      <c r="I723" s="119" t="s">
        <v>80</v>
      </c>
      <c r="J723" s="119" t="s">
        <v>1076</v>
      </c>
      <c r="K723" s="119" t="str">
        <f>_xlfn.XLOOKUP(Tableau210[[#This Row],[NOM]],[8]LUT!$I$5:$I$301,[8]LUT!$N$5:$N$301)</f>
        <v>Tank</v>
      </c>
      <c r="L723" s="119" t="s">
        <v>81</v>
      </c>
      <c r="M723" s="119"/>
      <c r="N723" s="119" t="s">
        <v>81</v>
      </c>
      <c r="O723" s="119"/>
      <c r="P723" s="119"/>
      <c r="Q723" s="119"/>
      <c r="R723" s="119"/>
      <c r="S723" s="119"/>
      <c r="T723" s="119"/>
      <c r="U723" s="119"/>
      <c r="V723" s="119"/>
      <c r="W723" s="148">
        <v>25</v>
      </c>
      <c r="X723" s="207" cm="1">
        <f t="array" ref="X7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2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3" s="148">
        <v>20</v>
      </c>
      <c r="AA723" s="207" cm="1">
        <f t="array" ref="AA7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3" s="48"/>
      <c r="AD723" s="117" t="s">
        <v>2103</v>
      </c>
      <c r="AE723" s="119"/>
      <c r="AF723" s="181">
        <f>IFERROR(VLOOKUP(Tableau210[[#This Row],[OPERATION]],Tableau4[],5,FALSE),"")</f>
        <v>1</v>
      </c>
      <c r="AG723" s="178" cm="1">
        <f t="array" ref="AG723">IFERROR(
   SUM(
      _xlfn._xlws.FILTER(
         Tableau3[JP],
         (Tableau3[ITEM]=Tableau210[[#This Row],[NOM]])*
         (Tableau3[Rep.]=Tableau210[[#This Row],[REPERE BUTA]])
      )
   ),
0)</f>
        <v>1</v>
      </c>
      <c r="AH723" s="181">
        <f>IFERROR(VLOOKUP(Tableau210[[#This Row],[OPERATION]],Tableau4[],4,FALSE),"")</f>
        <v>0</v>
      </c>
      <c r="AI723" s="178" cm="1">
        <f t="array" ref="AI723">IFERROR(
   SUM(
      _xlfn._xlws.FILTER(
         Tableau3[BP],
         (Tableau3[ITEM]=Tableau210[[#This Row],[NOM]])*
         (Tableau3[Rep.]=Tableau210[[#This Row],[REPERE BUTA]])
      )
   ),
0)</f>
        <v>0</v>
      </c>
      <c r="AJ723" s="181" t="str">
        <f>IF(Tableau210[[#This Row],[NB JP EMIS]]=1,"1 JP","") &amp; IF(Tableau210[[#This Row],[NB BP EMIS]]=1," 1 BP","")</f>
        <v>1 JP</v>
      </c>
      <c r="AK723" s="178" t="str">
        <f>IF(Tableau210[[#This Row],[NB JP BUTA]]=1,"1 JP","") &amp; IF(Tableau210[[#This Row],[Nb BP BUTA]]=1," 1 BP","") &amp; IF(Tableau210[[#This Row],[Nb BP BUTA]]=2," 2 BP","")</f>
        <v>1 JP</v>
      </c>
      <c r="AL723" s="117" t="s">
        <v>103</v>
      </c>
      <c r="AM723" s="117">
        <f>IFERROR(+VLOOKUP(AY723,Tiges!$G$4:$I$569,3,FALSE),"")</f>
        <v>22</v>
      </c>
      <c r="AN723" s="48"/>
      <c r="AO723" s="117">
        <v>4</v>
      </c>
      <c r="AP723" s="177" cm="1">
        <f t="array" ref="AP7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23" s="117" t="s">
        <v>2289</v>
      </c>
      <c r="AS723" s="177" t="str" cm="1">
        <f t="array" ref="AS7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7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723" s="117" t="s">
        <v>1123</v>
      </c>
      <c r="AV723" s="177" t="str" cm="1">
        <f t="array" ref="AV7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3" s="117"/>
      <c r="AY723" s="117" cm="1">
        <f t="array" ref="AY723">IFERROR(_xlfn.XLOOKUP(Tableau210[[#This Row],[DN DONNEES BUTA ]]&amp;Tableau210[[#This Row],[PN DONNEES BUTA]],Tiges!$B$4:$B$79&amp;Tiges!$C$4:$C$79,Tiges!$G$4:$G$79),"")</f>
        <v>14</v>
      </c>
      <c r="AZ723" s="117"/>
      <c r="BA723" s="117" cm="1">
        <f t="array" ref="BA723">IFERROR(_xlfn.XLOOKUP(Tableau210[[#This Row],[DN DONNEES BUTA ]]&amp;Tableau210[[#This Row],[PN DONNEES BUTA]],Tiges!$B$4:$B$79&amp;Tiges!$C$4:$C$79,Tiges!$H$4:$H$79),"")</f>
        <v>70</v>
      </c>
      <c r="BB723" s="117"/>
      <c r="BC723" s="182">
        <f>IFERROR(VLOOKUP(Tableau210[[#This Row],[OPERATION]],Tableau4[],2,FALSE),"")</f>
        <v>2</v>
      </c>
      <c r="BD723" s="177" cm="1">
        <f t="array" ref="BD723">IFERROR(
   SUM(
      _xlfn._xlws.FILTER(
         Tableau3[Nb Platinage Joint],
         (Tableau3[ITEM]=Tableau210[[#This Row],[NOM]])*
         (Tableau3[Rep.]=Tableau210[[#This Row],[REPERE BUTA]])
      )
   ),
0)</f>
        <v>2</v>
      </c>
      <c r="BE723" s="182">
        <f>IFERROR(VLOOKUP(Tableau210[[#This Row],[OPERATION]],Tableau4[],3,FALSE),"")</f>
        <v>1</v>
      </c>
      <c r="BF723" s="177" cm="1">
        <f t="array" ref="BF723">IFERROR(
   SUM(
      _xlfn._xlws.FILTER(
         Tableau3[Joint Définitif Nb],
         (Tableau3[ITEM]=Tableau210[[#This Row],[NOM]])*
         (Tableau3[Rep.]=Tableau210[[#This Row],[REPERE BUTA]])
      )
   ),
0)</f>
        <v>1</v>
      </c>
      <c r="BG723" s="117" t="s">
        <v>129</v>
      </c>
      <c r="BH723" s="177" t="str" cm="1">
        <f t="array" ref="BH7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3" s="117" t="s">
        <v>2281</v>
      </c>
      <c r="BK723" s="117" t="s">
        <v>2269</v>
      </c>
      <c r="BL723" s="167" t="s">
        <v>2380</v>
      </c>
      <c r="BM723" s="167"/>
      <c r="BN723" s="117"/>
      <c r="BO723" s="117"/>
      <c r="BP723" s="117"/>
      <c r="BQ723" s="48"/>
      <c r="BR723" s="119"/>
      <c r="BS723" s="48"/>
      <c r="BT723" s="48"/>
      <c r="BU723" s="48"/>
      <c r="BV723" s="48"/>
      <c r="BW723" s="48"/>
      <c r="BX723" s="48"/>
    </row>
    <row r="724" spans="1:76" ht="15.75" hidden="1" x14ac:dyDescent="0.25">
      <c r="A724" s="48" t="e" cm="1">
        <f t="array" ref="A724">_xlfn.XLOOKUP(Tableau210[[#This Row],[NOM]]&amp;Tableau210[[#This Row],[REPERE BUTA]],[6]!Tableau16[POSTE TECHNIQUE]&amp;[6]!Tableau16[Repere ADM],[6]!Tableau16[NUMERO CLIENT])</f>
        <v>#N/A</v>
      </c>
      <c r="B724" s="48" t="e" cm="1">
        <f t="array" ref="B724">_xlfn.XLOOKUP(Tableau210[[#This Row],[NOM]]&amp;Tableau210[[#This Row],[REPERE BUTA]],[6]!Tableau16[POSTE TECHNIQUE]&amp;[6]!Tableau16[Repere REF],[6]!Tableau16[NUMERO CLIENT])</f>
        <v>#N/A</v>
      </c>
      <c r="C724" s="48" cm="1">
        <f t="array" ref="C724">_xlfn.XLOOKUP(Tableau210[[#This Row],[NOM]]&amp;Tableau210[[#This Row],[Repere Ubleam]],[7]Sheet1!$C$2:$C$2995&amp;[7]Sheet1!$I$2:$I$2995,[7]Sheet1!$A$2:$A$2995)</f>
        <v>717</v>
      </c>
      <c r="D724" s="48" t="str">
        <f>C724&amp;""</f>
        <v>717</v>
      </c>
      <c r="E724" s="48" t="e">
        <v>#N/A</v>
      </c>
      <c r="F724" s="48" t="e">
        <v>#N/A</v>
      </c>
      <c r="G724" s="176" t="s">
        <v>1588</v>
      </c>
      <c r="H724" s="119" t="s">
        <v>1068</v>
      </c>
      <c r="I724" s="119" t="s">
        <v>80</v>
      </c>
      <c r="J724" s="119" t="s">
        <v>1076</v>
      </c>
      <c r="K724" s="119" t="str">
        <f>_xlfn.XLOOKUP(Tableau210[[#This Row],[NOM]],[8]LUT!$I$5:$I$301,[8]LUT!$N$5:$N$301)</f>
        <v>Tank</v>
      </c>
      <c r="L724" s="119" t="s">
        <v>82</v>
      </c>
      <c r="M724" s="119"/>
      <c r="N724" s="119" t="s">
        <v>82</v>
      </c>
      <c r="O724" s="119"/>
      <c r="P724" s="119"/>
      <c r="Q724" s="119"/>
      <c r="R724" s="119"/>
      <c r="S724" s="119"/>
      <c r="T724" s="119"/>
      <c r="U724" s="119"/>
      <c r="V724" s="119"/>
      <c r="W724" s="148">
        <v>100</v>
      </c>
      <c r="X724" s="207" cm="1">
        <f t="array" ref="X7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2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4" s="148">
        <v>20</v>
      </c>
      <c r="AA724" s="207" cm="1">
        <f t="array" ref="AA7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4" s="48"/>
      <c r="AD724" s="117" t="s">
        <v>2103</v>
      </c>
      <c r="AE724" s="119"/>
      <c r="AF724" s="181">
        <f>IFERROR(VLOOKUP(Tableau210[[#This Row],[OPERATION]],Tableau4[],5,FALSE),"")</f>
        <v>1</v>
      </c>
      <c r="AG724" s="178" cm="1">
        <f t="array" ref="AG724">IFERROR(
   SUM(
      _xlfn._xlws.FILTER(
         Tableau3[JP],
         (Tableau3[ITEM]=Tableau210[[#This Row],[NOM]])*
         (Tableau3[Rep.]=Tableau210[[#This Row],[REPERE BUTA]])
      )
   ),
0)</f>
        <v>1</v>
      </c>
      <c r="AH724" s="181">
        <f>IFERROR(VLOOKUP(Tableau210[[#This Row],[OPERATION]],Tableau4[],4,FALSE),"")</f>
        <v>0</v>
      </c>
      <c r="AI724" s="178" cm="1">
        <f t="array" ref="AI724">IFERROR(
   SUM(
      _xlfn._xlws.FILTER(
         Tableau3[BP],
         (Tableau3[ITEM]=Tableau210[[#This Row],[NOM]])*
         (Tableau3[Rep.]=Tableau210[[#This Row],[REPERE BUTA]])
      )
   ),
0)</f>
        <v>0</v>
      </c>
      <c r="AJ724" s="181" t="str">
        <f>IF(Tableau210[[#This Row],[NB JP EMIS]]=1,"1 JP","") &amp; IF(Tableau210[[#This Row],[NB BP EMIS]]=1," 1 BP","")</f>
        <v>1 JP</v>
      </c>
      <c r="AK724" s="178" t="str">
        <f>IF(Tableau210[[#This Row],[NB JP BUTA]]=1,"1 JP","") &amp; IF(Tableau210[[#This Row],[Nb BP BUTA]]=1," 1 BP","") &amp; IF(Tableau210[[#This Row],[Nb BP BUTA]]=2," 2 BP","")</f>
        <v>1 JP</v>
      </c>
      <c r="AL724" s="117" t="s">
        <v>103</v>
      </c>
      <c r="AM724" s="117">
        <f>IFERROR(+VLOOKUP(AY724,Tiges!$G$4:$I$569,3,FALSE),"")</f>
        <v>27</v>
      </c>
      <c r="AN724" s="48"/>
      <c r="AO724" s="117">
        <v>8</v>
      </c>
      <c r="AP724" s="177" cm="1">
        <f t="array" ref="AP7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24" s="117" t="s">
        <v>2163</v>
      </c>
      <c r="AS724" s="177" t="str" cm="1">
        <f t="array" ref="AS7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24" s="117" t="s">
        <v>1123</v>
      </c>
      <c r="AV724" s="177" t="str" cm="1">
        <f t="array" ref="AV7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4" s="117"/>
      <c r="AY724" s="117" cm="1">
        <f t="array" ref="AY724">IFERROR(_xlfn.XLOOKUP(Tableau210[[#This Row],[DN DONNEES BUTA ]]&amp;Tableau210[[#This Row],[PN DONNEES BUTA]],Tiges!$B$4:$B$79&amp;Tiges!$C$4:$C$79,Tiges!$G$4:$G$79),"")</f>
        <v>16</v>
      </c>
      <c r="AZ724" s="117"/>
      <c r="BA724" s="117" cm="1">
        <f t="array" ref="BA724">IFERROR(_xlfn.XLOOKUP(Tableau210[[#This Row],[DN DONNEES BUTA ]]&amp;Tableau210[[#This Row],[PN DONNEES BUTA]],Tiges!$B$4:$B$79&amp;Tiges!$C$4:$C$79,Tiges!$H$4:$H$79),"")</f>
        <v>100</v>
      </c>
      <c r="BB724" s="117"/>
      <c r="BC724" s="182">
        <f>IFERROR(VLOOKUP(Tableau210[[#This Row],[OPERATION]],Tableau4[],2,FALSE),"")</f>
        <v>2</v>
      </c>
      <c r="BD724" s="177" cm="1">
        <f t="array" ref="BD724">IFERROR(
   SUM(
      _xlfn._xlws.FILTER(
         Tableau3[Nb Platinage Joint],
         (Tableau3[ITEM]=Tableau210[[#This Row],[NOM]])*
         (Tableau3[Rep.]=Tableau210[[#This Row],[REPERE BUTA]])
      )
   ),
0)</f>
        <v>2</v>
      </c>
      <c r="BE724" s="182">
        <f>IFERROR(VLOOKUP(Tableau210[[#This Row],[OPERATION]],Tableau4[],3,FALSE),"")</f>
        <v>1</v>
      </c>
      <c r="BF724" s="177" cm="1">
        <f t="array" ref="BF724">IFERROR(
   SUM(
      _xlfn._xlws.FILTER(
         Tableau3[Joint Définitif Nb],
         (Tableau3[ITEM]=Tableau210[[#This Row],[NOM]])*
         (Tableau3[Rep.]=Tableau210[[#This Row],[REPERE BUTA]])
      )
   ),
0)</f>
        <v>1</v>
      </c>
      <c r="BG724" s="117" t="s">
        <v>129</v>
      </c>
      <c r="BH724" s="177" t="str" cm="1">
        <f t="array" ref="BH7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4" s="117" t="s">
        <v>2268</v>
      </c>
      <c r="BK724" s="117" t="s">
        <v>2269</v>
      </c>
      <c r="BL724" s="167" t="s">
        <v>2380</v>
      </c>
      <c r="BM724" s="167"/>
      <c r="BN724" s="117"/>
      <c r="BO724" s="117"/>
      <c r="BP724" s="117"/>
      <c r="BQ724" s="48"/>
      <c r="BR724" s="119"/>
      <c r="BS724" s="48"/>
      <c r="BT724" s="48"/>
      <c r="BU724" s="48"/>
      <c r="BV724" s="48"/>
      <c r="BW724" s="48"/>
      <c r="BX724" s="48"/>
    </row>
    <row r="725" spans="1:76" ht="15.75" hidden="1" x14ac:dyDescent="0.25">
      <c r="A725" s="48" t="e" cm="1">
        <f t="array" ref="A725">_xlfn.XLOOKUP(Tableau210[[#This Row],[NOM]]&amp;Tableau210[[#This Row],[REPERE BUTA]],[6]!Tableau16[POSTE TECHNIQUE]&amp;[6]!Tableau16[Repere ADM],[6]!Tableau16[NUMERO CLIENT])</f>
        <v>#N/A</v>
      </c>
      <c r="B725" s="48" t="e" cm="1">
        <f t="array" ref="B725">_xlfn.XLOOKUP(Tableau210[[#This Row],[NOM]]&amp;Tableau210[[#This Row],[REPERE BUTA]],[6]!Tableau16[POSTE TECHNIQUE]&amp;[6]!Tableau16[Repere REF],[6]!Tableau16[NUMERO CLIENT])</f>
        <v>#N/A</v>
      </c>
      <c r="C725" s="48" cm="1">
        <f t="array" ref="C725">_xlfn.XLOOKUP(Tableau210[[#This Row],[NOM]]&amp;Tableau210[[#This Row],[Repere Ubleam]],[7]Sheet1!$C$2:$C$2995&amp;[7]Sheet1!$I$2:$I$2995,[7]Sheet1!$A$2:$A$2995)</f>
        <v>718</v>
      </c>
      <c r="D725" s="48" t="str">
        <f>C725&amp;""</f>
        <v>718</v>
      </c>
      <c r="E725" s="48" t="e">
        <v>#N/A</v>
      </c>
      <c r="F725" s="48" t="e">
        <v>#N/A</v>
      </c>
      <c r="G725" s="176" t="s">
        <v>1588</v>
      </c>
      <c r="H725" s="119" t="s">
        <v>1068</v>
      </c>
      <c r="I725" s="119" t="s">
        <v>80</v>
      </c>
      <c r="J725" s="119" t="s">
        <v>1076</v>
      </c>
      <c r="K725" s="119" t="str">
        <f>_xlfn.XLOOKUP(Tableau210[[#This Row],[NOM]],[8]LUT!$I$5:$I$301,[8]LUT!$N$5:$N$301)</f>
        <v>Tank</v>
      </c>
      <c r="L725" s="119" t="s">
        <v>112</v>
      </c>
      <c r="M725" s="119"/>
      <c r="N725" s="119" t="s">
        <v>112</v>
      </c>
      <c r="O725" s="119"/>
      <c r="P725" s="119"/>
      <c r="Q725" s="119"/>
      <c r="R725" s="119"/>
      <c r="S725" s="119"/>
      <c r="T725" s="119"/>
      <c r="U725" s="119"/>
      <c r="V725" s="119"/>
      <c r="W725" s="148">
        <v>50</v>
      </c>
      <c r="X725" s="207" cm="1">
        <f t="array" ref="X7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2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5" s="148">
        <v>20</v>
      </c>
      <c r="AA725" s="207" cm="1">
        <f t="array" ref="AA7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5" s="48"/>
      <c r="AD725" s="117" t="s">
        <v>2196</v>
      </c>
      <c r="AE725" s="119"/>
      <c r="AF725" s="181">
        <f>IFERROR(VLOOKUP(Tableau210[[#This Row],[OPERATION]],Tableau4[],5,FALSE),"")</f>
        <v>0</v>
      </c>
      <c r="AG725" s="178" cm="1">
        <f t="array" ref="AG725">IFERROR(
   SUM(
      _xlfn._xlws.FILTER(
         Tableau3[JP],
         (Tableau3[ITEM]=Tableau210[[#This Row],[NOM]])*
         (Tableau3[Rep.]=Tableau210[[#This Row],[REPERE BUTA]])
      )
   ),
0)</f>
        <v>0</v>
      </c>
      <c r="AH725" s="181">
        <f>IFERROR(VLOOKUP(Tableau210[[#This Row],[OPERATION]],Tableau4[],4,FALSE),"")</f>
        <v>0</v>
      </c>
      <c r="AI725" s="178" cm="1">
        <f t="array" ref="AI725">IFERROR(
   SUM(
      _xlfn._xlws.FILTER(
         Tableau3[BP],
         (Tableau3[ITEM]=Tableau210[[#This Row],[NOM]])*
         (Tableau3[Rep.]=Tableau210[[#This Row],[REPERE BUTA]])
      )
   ),
0)</f>
        <v>0</v>
      </c>
      <c r="AJ725" s="181" t="str">
        <f>IF(Tableau210[[#This Row],[NB JP EMIS]]=1,"1 JP","") &amp; IF(Tableau210[[#This Row],[NB BP EMIS]]=1," 1 BP","")</f>
        <v/>
      </c>
      <c r="AK725" s="178" t="str">
        <f>IF(Tableau210[[#This Row],[NB JP BUTA]]=1,"1 JP","") &amp; IF(Tableau210[[#This Row],[Nb BP BUTA]]=1," 1 BP","") &amp; IF(Tableau210[[#This Row],[Nb BP BUTA]]=2," 2 BP","")</f>
        <v/>
      </c>
      <c r="AL725" s="117" t="s">
        <v>103</v>
      </c>
      <c r="AM725" s="117">
        <f>IFERROR(+VLOOKUP(AY725,Tiges!$G$4:$I$569,3,FALSE),"")</f>
        <v>27</v>
      </c>
      <c r="AN725" s="48"/>
      <c r="AO725" s="117">
        <v>4</v>
      </c>
      <c r="AP725" s="177" cm="1">
        <f t="array" ref="AP7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25" s="117" t="s">
        <v>2161</v>
      </c>
      <c r="AS725" s="177" cm="1">
        <f t="array" ref="AS7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25" s="117" t="s">
        <v>1123</v>
      </c>
      <c r="AV725" s="177" cm="1">
        <f t="array" ref="AV7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5" s="117"/>
      <c r="AY725" s="117" cm="1">
        <f t="array" ref="AY725">IFERROR(_xlfn.XLOOKUP(Tableau210[[#This Row],[DN DONNEES BUTA ]]&amp;Tableau210[[#This Row],[PN DONNEES BUTA]],Tiges!$B$4:$B$79&amp;Tiges!$C$4:$C$79,Tiges!$G$4:$G$79),"")</f>
        <v>16</v>
      </c>
      <c r="AZ725" s="117"/>
      <c r="BA725" s="117" cm="1">
        <f t="array" ref="BA725">IFERROR(_xlfn.XLOOKUP(Tableau210[[#This Row],[DN DONNEES BUTA ]]&amp;Tableau210[[#This Row],[PN DONNEES BUTA]],Tiges!$B$4:$B$79&amp;Tiges!$C$4:$C$79,Tiges!$H$4:$H$79),"")</f>
        <v>90</v>
      </c>
      <c r="BB725" s="117"/>
      <c r="BC725" s="182">
        <f>IFERROR(VLOOKUP(Tableau210[[#This Row],[OPERATION]],Tableau4[],2,FALSE),"")</f>
        <v>0</v>
      </c>
      <c r="BD725" s="177" cm="1">
        <f t="array" ref="BD725">IFERROR(
   SUM(
      _xlfn._xlws.FILTER(
         Tableau3[Nb Platinage Joint],
         (Tableau3[ITEM]=Tableau210[[#This Row],[NOM]])*
         (Tableau3[Rep.]=Tableau210[[#This Row],[REPERE BUTA]])
      )
   ),
0)</f>
        <v>0</v>
      </c>
      <c r="BE725" s="182">
        <f>IFERROR(VLOOKUP(Tableau210[[#This Row],[OPERATION]],Tableau4[],3,FALSE),"")</f>
        <v>1</v>
      </c>
      <c r="BF725" s="177" cm="1">
        <f t="array" ref="BF725">IFERROR(
   SUM(
      _xlfn._xlws.FILTER(
         Tableau3[Joint Définitif Nb],
         (Tableau3[ITEM]=Tableau210[[#This Row],[NOM]])*
         (Tableau3[Rep.]=Tableau210[[#This Row],[REPERE BUTA]])
      )
   ),
0)</f>
        <v>0</v>
      </c>
      <c r="BG725" s="117" t="s">
        <v>129</v>
      </c>
      <c r="BH725" s="177" t="str" cm="1">
        <f t="array" ref="BH7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5" s="117" t="s">
        <v>2281</v>
      </c>
      <c r="BK725" s="117" t="s">
        <v>2269</v>
      </c>
      <c r="BL725" s="153" t="s">
        <v>2262</v>
      </c>
      <c r="BM725" s="153" t="s">
        <v>2380</v>
      </c>
      <c r="BN725" s="117"/>
      <c r="BO725" s="117"/>
      <c r="BP725" s="117"/>
      <c r="BQ725" s="48"/>
      <c r="BR725" s="119"/>
      <c r="BS725" s="48"/>
      <c r="BT725" s="48"/>
      <c r="BU725" s="48"/>
      <c r="BV725" s="48"/>
      <c r="BW725" s="48"/>
      <c r="BX725" s="48"/>
    </row>
    <row r="726" spans="1:76" ht="15.75" hidden="1" x14ac:dyDescent="0.25">
      <c r="A726" s="48" t="e" cm="1">
        <f t="array" ref="A726">_xlfn.XLOOKUP(Tableau210[[#This Row],[NOM]]&amp;Tableau210[[#This Row],[REPERE BUTA]],[6]!Tableau16[POSTE TECHNIQUE]&amp;[6]!Tableau16[Repere ADM],[6]!Tableau16[NUMERO CLIENT])</f>
        <v>#N/A</v>
      </c>
      <c r="B726" s="48" t="e" cm="1">
        <f t="array" ref="B726">_xlfn.XLOOKUP(Tableau210[[#This Row],[NOM]]&amp;Tableau210[[#This Row],[REPERE BUTA]],[6]!Tableau16[POSTE TECHNIQUE]&amp;[6]!Tableau16[Repere REF],[6]!Tableau16[NUMERO CLIENT])</f>
        <v>#N/A</v>
      </c>
      <c r="C726" s="48" cm="1">
        <f t="array" ref="C726">_xlfn.XLOOKUP(Tableau210[[#This Row],[NOM]]&amp;Tableau210[[#This Row],[Repere Ubleam]],[7]Sheet1!$C$2:$C$2995&amp;[7]Sheet1!$I$2:$I$2995,[7]Sheet1!$A$2:$A$2995)</f>
        <v>719</v>
      </c>
      <c r="D726" s="48" t="str">
        <f>C726&amp;""</f>
        <v>719</v>
      </c>
      <c r="E726" s="48" t="e">
        <v>#N/A</v>
      </c>
      <c r="F726" s="48" t="e">
        <v>#N/A</v>
      </c>
      <c r="G726" s="176" t="s">
        <v>1588</v>
      </c>
      <c r="H726" s="119" t="s">
        <v>1068</v>
      </c>
      <c r="I726" s="119" t="s">
        <v>80</v>
      </c>
      <c r="J726" s="119" t="s">
        <v>1076</v>
      </c>
      <c r="K726" s="119" t="str">
        <f>_xlfn.XLOOKUP(Tableau210[[#This Row],[NOM]],[8]LUT!$I$5:$I$301,[8]LUT!$N$5:$N$301)</f>
        <v>Tank</v>
      </c>
      <c r="L726" s="119" t="s">
        <v>105</v>
      </c>
      <c r="M726" s="119"/>
      <c r="N726" s="119" t="s">
        <v>105</v>
      </c>
      <c r="O726" s="119"/>
      <c r="P726" s="119"/>
      <c r="Q726" s="119"/>
      <c r="R726" s="119"/>
      <c r="S726" s="119"/>
      <c r="T726" s="119"/>
      <c r="U726" s="119"/>
      <c r="V726" s="119"/>
      <c r="W726" s="148">
        <v>25</v>
      </c>
      <c r="X726" s="207" cm="1">
        <f t="array" ref="X7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2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6" s="148">
        <v>20</v>
      </c>
      <c r="AA726" s="207" cm="1">
        <f t="array" ref="AA7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6" s="48"/>
      <c r="AD726" s="117" t="s">
        <v>2196</v>
      </c>
      <c r="AE726" s="119"/>
      <c r="AF726" s="181">
        <f>IFERROR(VLOOKUP(Tableau210[[#This Row],[OPERATION]],Tableau4[],5,FALSE),"")</f>
        <v>0</v>
      </c>
      <c r="AG726" s="178" cm="1">
        <f t="array" ref="AG726">IFERROR(
   SUM(
      _xlfn._xlws.FILTER(
         Tableau3[JP],
         (Tableau3[ITEM]=Tableau210[[#This Row],[NOM]])*
         (Tableau3[Rep.]=Tableau210[[#This Row],[REPERE BUTA]])
      )
   ),
0)</f>
        <v>0</v>
      </c>
      <c r="AH726" s="181">
        <f>IFERROR(VLOOKUP(Tableau210[[#This Row],[OPERATION]],Tableau4[],4,FALSE),"")</f>
        <v>0</v>
      </c>
      <c r="AI726" s="178" cm="1">
        <f t="array" ref="AI726">IFERROR(
   SUM(
      _xlfn._xlws.FILTER(
         Tableau3[BP],
         (Tableau3[ITEM]=Tableau210[[#This Row],[NOM]])*
         (Tableau3[Rep.]=Tableau210[[#This Row],[REPERE BUTA]])
      )
   ),
0)</f>
        <v>0</v>
      </c>
      <c r="AJ726" s="181" t="str">
        <f>IF(Tableau210[[#This Row],[NB JP EMIS]]=1,"1 JP","") &amp; IF(Tableau210[[#This Row],[NB BP EMIS]]=1," 1 BP","")</f>
        <v/>
      </c>
      <c r="AK726" s="178" t="str">
        <f>IF(Tableau210[[#This Row],[NB JP BUTA]]=1,"1 JP","") &amp; IF(Tableau210[[#This Row],[Nb BP BUTA]]=1," 1 BP","") &amp; IF(Tableau210[[#This Row],[Nb BP BUTA]]=2," 2 BP","")</f>
        <v/>
      </c>
      <c r="AL726" s="117" t="s">
        <v>103</v>
      </c>
      <c r="AM726" s="117">
        <f>IFERROR(+VLOOKUP(AY726,Tiges!$G$4:$I$569,3,FALSE),"")</f>
        <v>22</v>
      </c>
      <c r="AN726" s="48"/>
      <c r="AO726" s="117">
        <v>4</v>
      </c>
      <c r="AP726" s="177" cm="1">
        <f t="array" ref="AP7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26" s="117" t="s">
        <v>2289</v>
      </c>
      <c r="AS726" s="177" cm="1">
        <f t="array" ref="AS7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726" s="117" t="s">
        <v>1123</v>
      </c>
      <c r="AV726" s="177" cm="1">
        <f t="array" ref="AV7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2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6" s="117"/>
      <c r="AY726" s="117" cm="1">
        <f t="array" ref="AY726">IFERROR(_xlfn.XLOOKUP(Tableau210[[#This Row],[DN DONNEES BUTA ]]&amp;Tableau210[[#This Row],[PN DONNEES BUTA]],Tiges!$B$4:$B$79&amp;Tiges!$C$4:$C$79,Tiges!$G$4:$G$79),"")</f>
        <v>14</v>
      </c>
      <c r="AZ726" s="117"/>
      <c r="BA726" s="117" cm="1">
        <f t="array" ref="BA726">IFERROR(_xlfn.XLOOKUP(Tableau210[[#This Row],[DN DONNEES BUTA ]]&amp;Tableau210[[#This Row],[PN DONNEES BUTA]],Tiges!$B$4:$B$79&amp;Tiges!$C$4:$C$79,Tiges!$H$4:$H$79),"")</f>
        <v>70</v>
      </c>
      <c r="BB726" s="117"/>
      <c r="BC726" s="182">
        <f>IFERROR(VLOOKUP(Tableau210[[#This Row],[OPERATION]],Tableau4[],2,FALSE),"")</f>
        <v>0</v>
      </c>
      <c r="BD726" s="177" cm="1">
        <f t="array" ref="BD726">IFERROR(
   SUM(
      _xlfn._xlws.FILTER(
         Tableau3[Nb Platinage Joint],
         (Tableau3[ITEM]=Tableau210[[#This Row],[NOM]])*
         (Tableau3[Rep.]=Tableau210[[#This Row],[REPERE BUTA]])
      )
   ),
0)</f>
        <v>0</v>
      </c>
      <c r="BE726" s="182">
        <f>IFERROR(VLOOKUP(Tableau210[[#This Row],[OPERATION]],Tableau4[],3,FALSE),"")</f>
        <v>1</v>
      </c>
      <c r="BF726" s="177" cm="1">
        <f t="array" ref="BF726">IFERROR(
   SUM(
      _xlfn._xlws.FILTER(
         Tableau3[Joint Définitif Nb],
         (Tableau3[ITEM]=Tableau210[[#This Row],[NOM]])*
         (Tableau3[Rep.]=Tableau210[[#This Row],[REPERE BUTA]])
      )
   ),
0)</f>
        <v>0</v>
      </c>
      <c r="BG726" s="117" t="s">
        <v>129</v>
      </c>
      <c r="BH726" s="177" t="str" cm="1">
        <f t="array" ref="BH7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6" s="117" t="s">
        <v>2281</v>
      </c>
      <c r="BK726" s="117" t="s">
        <v>2269</v>
      </c>
      <c r="BL726" s="153" t="s">
        <v>2262</v>
      </c>
      <c r="BM726" s="153" t="s">
        <v>2380</v>
      </c>
      <c r="BN726" s="117"/>
      <c r="BO726" s="117"/>
      <c r="BP726" s="117"/>
      <c r="BQ726" s="48"/>
      <c r="BR726" s="119"/>
      <c r="BS726" s="48"/>
      <c r="BT726" s="48"/>
      <c r="BU726" s="48"/>
      <c r="BV726" s="48"/>
      <c r="BW726" s="48"/>
      <c r="BX726" s="48"/>
    </row>
    <row r="727" spans="1:76" ht="15.75" hidden="1" x14ac:dyDescent="0.25">
      <c r="A727" s="48" t="e" cm="1">
        <f t="array" ref="A727">_xlfn.XLOOKUP(Tableau210[[#This Row],[NOM]]&amp;Tableau210[[#This Row],[REPERE BUTA]],[6]!Tableau16[POSTE TECHNIQUE]&amp;[6]!Tableau16[Repere ADM],[6]!Tableau16[NUMERO CLIENT])</f>
        <v>#N/A</v>
      </c>
      <c r="B727" s="48" t="e" cm="1">
        <f t="array" ref="B727">_xlfn.XLOOKUP(Tableau210[[#This Row],[NOM]]&amp;Tableau210[[#This Row],[REPERE BUTA]],[6]!Tableau16[POSTE TECHNIQUE]&amp;[6]!Tableau16[Repere REF],[6]!Tableau16[NUMERO CLIENT])</f>
        <v>#N/A</v>
      </c>
      <c r="C727" s="48" cm="1">
        <f t="array" ref="C727">_xlfn.XLOOKUP(Tableau210[[#This Row],[NOM]]&amp;Tableau210[[#This Row],[Repere Ubleam]],[7]Sheet1!$C$2:$C$2995&amp;[7]Sheet1!$I$2:$I$2995,[7]Sheet1!$A$2:$A$2995)</f>
        <v>720</v>
      </c>
      <c r="D727" s="48" t="str">
        <f>C727&amp;""</f>
        <v>720</v>
      </c>
      <c r="E727" s="48" t="e">
        <v>#N/A</v>
      </c>
      <c r="F727" s="48" t="e">
        <v>#N/A</v>
      </c>
      <c r="G727" s="176" t="s">
        <v>1588</v>
      </c>
      <c r="H727" s="119" t="s">
        <v>1068</v>
      </c>
      <c r="I727" s="119" t="s">
        <v>80</v>
      </c>
      <c r="J727" s="119" t="s">
        <v>1076</v>
      </c>
      <c r="K727" s="119" t="str">
        <f>_xlfn.XLOOKUP(Tableau210[[#This Row],[NOM]],[8]LUT!$I$5:$I$301,[8]LUT!$N$5:$N$301)</f>
        <v>Tank</v>
      </c>
      <c r="L727" s="119" t="s">
        <v>106</v>
      </c>
      <c r="M727" s="119"/>
      <c r="N727" s="119" t="s">
        <v>106</v>
      </c>
      <c r="O727" s="119"/>
      <c r="P727" s="119"/>
      <c r="Q727" s="119"/>
      <c r="R727" s="119"/>
      <c r="S727" s="119"/>
      <c r="T727" s="119"/>
      <c r="U727" s="119"/>
      <c r="V727" s="119"/>
      <c r="W727" s="148">
        <v>25</v>
      </c>
      <c r="X727" s="207" cm="1">
        <f t="array" ref="X7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2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7" s="148">
        <v>20</v>
      </c>
      <c r="AA727" s="207" cm="1">
        <f t="array" ref="AA7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7" s="48"/>
      <c r="AD727" s="117" t="s">
        <v>2196</v>
      </c>
      <c r="AE727" s="119"/>
      <c r="AF727" s="181">
        <f>IFERROR(VLOOKUP(Tableau210[[#This Row],[OPERATION]],Tableau4[],5,FALSE),"")</f>
        <v>0</v>
      </c>
      <c r="AG727" s="178" cm="1">
        <f t="array" ref="AG727">IFERROR(
   SUM(
      _xlfn._xlws.FILTER(
         Tableau3[JP],
         (Tableau3[ITEM]=Tableau210[[#This Row],[NOM]])*
         (Tableau3[Rep.]=Tableau210[[#This Row],[REPERE BUTA]])
      )
   ),
0)</f>
        <v>0</v>
      </c>
      <c r="AH727" s="181">
        <f>IFERROR(VLOOKUP(Tableau210[[#This Row],[OPERATION]],Tableau4[],4,FALSE),"")</f>
        <v>0</v>
      </c>
      <c r="AI727" s="178" cm="1">
        <f t="array" ref="AI727">IFERROR(
   SUM(
      _xlfn._xlws.FILTER(
         Tableau3[BP],
         (Tableau3[ITEM]=Tableau210[[#This Row],[NOM]])*
         (Tableau3[Rep.]=Tableau210[[#This Row],[REPERE BUTA]])
      )
   ),
0)</f>
        <v>0</v>
      </c>
      <c r="AJ727" s="181" t="str">
        <f>IF(Tableau210[[#This Row],[NB JP EMIS]]=1,"1 JP","") &amp; IF(Tableau210[[#This Row],[NB BP EMIS]]=1," 1 BP","")</f>
        <v/>
      </c>
      <c r="AK727" s="178" t="str">
        <f>IF(Tableau210[[#This Row],[NB JP BUTA]]=1,"1 JP","") &amp; IF(Tableau210[[#This Row],[Nb BP BUTA]]=1," 1 BP","") &amp; IF(Tableau210[[#This Row],[Nb BP BUTA]]=2," 2 BP","")</f>
        <v/>
      </c>
      <c r="AL727" s="117" t="s">
        <v>103</v>
      </c>
      <c r="AM727" s="117">
        <f>IFERROR(+VLOOKUP(AY727,Tiges!$G$4:$I$569,3,FALSE),"")</f>
        <v>22</v>
      </c>
      <c r="AN727" s="48"/>
      <c r="AO727" s="117">
        <v>4</v>
      </c>
      <c r="AP727" s="177" cm="1">
        <f t="array" ref="AP7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27" s="117" t="s">
        <v>2289</v>
      </c>
      <c r="AS727" s="177" cm="1">
        <f t="array" ref="AS7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727" s="117" t="s">
        <v>1123</v>
      </c>
      <c r="AV727" s="177" cm="1">
        <f t="array" ref="AV7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7" s="117"/>
      <c r="AY727" s="117" cm="1">
        <f t="array" ref="AY727">IFERROR(_xlfn.XLOOKUP(Tableau210[[#This Row],[DN DONNEES BUTA ]]&amp;Tableau210[[#This Row],[PN DONNEES BUTA]],Tiges!$B$4:$B$79&amp;Tiges!$C$4:$C$79,Tiges!$G$4:$G$79),"")</f>
        <v>14</v>
      </c>
      <c r="AZ727" s="117"/>
      <c r="BA727" s="117" cm="1">
        <f t="array" ref="BA727">IFERROR(_xlfn.XLOOKUP(Tableau210[[#This Row],[DN DONNEES BUTA ]]&amp;Tableau210[[#This Row],[PN DONNEES BUTA]],Tiges!$B$4:$B$79&amp;Tiges!$C$4:$C$79,Tiges!$H$4:$H$79),"")</f>
        <v>70</v>
      </c>
      <c r="BB727" s="117"/>
      <c r="BC727" s="182">
        <f>IFERROR(VLOOKUP(Tableau210[[#This Row],[OPERATION]],Tableau4[],2,FALSE),"")</f>
        <v>0</v>
      </c>
      <c r="BD727" s="177" cm="1">
        <f t="array" ref="BD727">IFERROR(
   SUM(
      _xlfn._xlws.FILTER(
         Tableau3[Nb Platinage Joint],
         (Tableau3[ITEM]=Tableau210[[#This Row],[NOM]])*
         (Tableau3[Rep.]=Tableau210[[#This Row],[REPERE BUTA]])
      )
   ),
0)</f>
        <v>0</v>
      </c>
      <c r="BE727" s="182">
        <f>IFERROR(VLOOKUP(Tableau210[[#This Row],[OPERATION]],Tableau4[],3,FALSE),"")</f>
        <v>1</v>
      </c>
      <c r="BF727" s="177" cm="1">
        <f t="array" ref="BF727">IFERROR(
   SUM(
      _xlfn._xlws.FILTER(
         Tableau3[Joint Définitif Nb],
         (Tableau3[ITEM]=Tableau210[[#This Row],[NOM]])*
         (Tableau3[Rep.]=Tableau210[[#This Row],[REPERE BUTA]])
      )
   ),
0)</f>
        <v>0</v>
      </c>
      <c r="BG727" s="117" t="s">
        <v>129</v>
      </c>
      <c r="BH727" s="177" t="str" cm="1">
        <f t="array" ref="BH7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7" s="117" t="s">
        <v>2281</v>
      </c>
      <c r="BK727" s="117" t="s">
        <v>2269</v>
      </c>
      <c r="BL727" s="153" t="s">
        <v>2262</v>
      </c>
      <c r="BM727" s="153" t="s">
        <v>2380</v>
      </c>
      <c r="BN727" s="117"/>
      <c r="BO727" s="117"/>
      <c r="BP727" s="117"/>
      <c r="BQ727" s="48"/>
      <c r="BR727" s="119"/>
      <c r="BS727" s="48"/>
      <c r="BT727" s="48"/>
      <c r="BU727" s="48"/>
      <c r="BV727" s="48"/>
      <c r="BW727" s="48"/>
      <c r="BX727" s="48"/>
    </row>
    <row r="728" spans="1:76" ht="15.75" hidden="1" x14ac:dyDescent="0.25">
      <c r="A728" s="48" t="e" cm="1">
        <f t="array" ref="A728">_xlfn.XLOOKUP(Tableau210[[#This Row],[NOM]]&amp;Tableau210[[#This Row],[REPERE BUTA]],[6]!Tableau16[POSTE TECHNIQUE]&amp;[6]!Tableau16[Repere ADM],[6]!Tableau16[NUMERO CLIENT])</f>
        <v>#N/A</v>
      </c>
      <c r="B728" s="48" t="e" cm="1">
        <f t="array" ref="B728">_xlfn.XLOOKUP(Tableau210[[#This Row],[NOM]]&amp;Tableau210[[#This Row],[REPERE BUTA]],[6]!Tableau16[POSTE TECHNIQUE]&amp;[6]!Tableau16[Repere REF],[6]!Tableau16[NUMERO CLIENT])</f>
        <v>#N/A</v>
      </c>
      <c r="C728" s="48" cm="1">
        <f t="array" ref="C728">_xlfn.XLOOKUP(Tableau210[[#This Row],[NOM]]&amp;Tableau210[[#This Row],[Repere Ubleam]],[7]Sheet1!$C$2:$C$2995&amp;[7]Sheet1!$I$2:$I$2995,[7]Sheet1!$A$2:$A$2995)</f>
        <v>721</v>
      </c>
      <c r="D728" s="48" t="str">
        <f>C728&amp;""</f>
        <v>721</v>
      </c>
      <c r="E728" s="48" t="e">
        <v>#N/A</v>
      </c>
      <c r="F728" s="48" t="e">
        <v>#N/A</v>
      </c>
      <c r="G728" s="176" t="s">
        <v>1588</v>
      </c>
      <c r="H728" s="119" t="s">
        <v>1068</v>
      </c>
      <c r="I728" s="119" t="s">
        <v>80</v>
      </c>
      <c r="J728" s="119" t="s">
        <v>1076</v>
      </c>
      <c r="K728" s="119" t="str">
        <f>_xlfn.XLOOKUP(Tableau210[[#This Row],[NOM]],[8]LUT!$I$5:$I$301,[8]LUT!$N$5:$N$301)</f>
        <v>Tank</v>
      </c>
      <c r="L728" s="119" t="s">
        <v>107</v>
      </c>
      <c r="M728" s="119"/>
      <c r="N728" s="119" t="s">
        <v>107</v>
      </c>
      <c r="O728" s="119"/>
      <c r="P728" s="119"/>
      <c r="Q728" s="119"/>
      <c r="R728" s="119"/>
      <c r="S728" s="119"/>
      <c r="T728" s="119"/>
      <c r="U728" s="119"/>
      <c r="V728" s="119"/>
      <c r="W728" s="148">
        <v>150</v>
      </c>
      <c r="X728" s="207" cm="1">
        <f t="array" ref="X7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72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8" s="148">
        <v>20</v>
      </c>
      <c r="AA728" s="207" cm="1">
        <f t="array" ref="AA7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8" s="48"/>
      <c r="AD728" s="117" t="s">
        <v>2196</v>
      </c>
      <c r="AE728" s="119"/>
      <c r="AF728" s="181">
        <f>IFERROR(VLOOKUP(Tableau210[[#This Row],[OPERATION]],Tableau4[],5,FALSE),"")</f>
        <v>0</v>
      </c>
      <c r="AG728" s="178" cm="1">
        <f t="array" ref="AG728">IFERROR(
   SUM(
      _xlfn._xlws.FILTER(
         Tableau3[JP],
         (Tableau3[ITEM]=Tableau210[[#This Row],[NOM]])*
         (Tableau3[Rep.]=Tableau210[[#This Row],[REPERE BUTA]])
      )
   ),
0)</f>
        <v>0</v>
      </c>
      <c r="AH728" s="181">
        <f>IFERROR(VLOOKUP(Tableau210[[#This Row],[OPERATION]],Tableau4[],4,FALSE),"")</f>
        <v>0</v>
      </c>
      <c r="AI728" s="178" cm="1">
        <f t="array" ref="AI728">IFERROR(
   SUM(
      _xlfn._xlws.FILTER(
         Tableau3[BP],
         (Tableau3[ITEM]=Tableau210[[#This Row],[NOM]])*
         (Tableau3[Rep.]=Tableau210[[#This Row],[REPERE BUTA]])
      )
   ),
0)</f>
        <v>0</v>
      </c>
      <c r="AJ728" s="181" t="str">
        <f>IF(Tableau210[[#This Row],[NB JP EMIS]]=1,"1 JP","") &amp; IF(Tableau210[[#This Row],[NB BP EMIS]]=1," 1 BP","")</f>
        <v/>
      </c>
      <c r="AK728" s="178" t="str">
        <f>IF(Tableau210[[#This Row],[NB JP BUTA]]=1,"1 JP","") &amp; IF(Tableau210[[#This Row],[Nb BP BUTA]]=1," 1 BP","") &amp; IF(Tableau210[[#This Row],[Nb BP BUTA]]=2," 2 BP","")</f>
        <v/>
      </c>
      <c r="AL728" s="117" t="s">
        <v>103</v>
      </c>
      <c r="AM728" s="117">
        <f>IFERROR(+VLOOKUP(AY728,Tiges!$G$4:$I$569,3,FALSE),"")</f>
        <v>32</v>
      </c>
      <c r="AN728" s="48"/>
      <c r="AO728" s="117">
        <v>8</v>
      </c>
      <c r="AP728" s="177" cm="1">
        <f t="array" ref="AP7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28" s="117" t="s">
        <v>2283</v>
      </c>
      <c r="AS728" s="177" cm="1">
        <f t="array" ref="AS7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728" s="117" t="s">
        <v>1123</v>
      </c>
      <c r="AV728" s="177" cm="1">
        <f t="array" ref="AV7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8" s="117"/>
      <c r="AY728" s="117" cm="1">
        <f t="array" ref="AY728">IFERROR(_xlfn.XLOOKUP(Tableau210[[#This Row],[DN DONNEES BUTA ]]&amp;Tableau210[[#This Row],[PN DONNEES BUTA]],Tiges!$B$4:$B$79&amp;Tiges!$C$4:$C$79,Tiges!$G$4:$G$79),"")</f>
        <v>20</v>
      </c>
      <c r="AZ728" s="117"/>
      <c r="BA728" s="117" cm="1">
        <f t="array" ref="BA728">IFERROR(_xlfn.XLOOKUP(Tableau210[[#This Row],[DN DONNEES BUTA ]]&amp;Tableau210[[#This Row],[PN DONNEES BUTA]],Tiges!$B$4:$B$79&amp;Tiges!$C$4:$C$79,Tiges!$H$4:$H$79),"")</f>
        <v>110</v>
      </c>
      <c r="BB728" s="117"/>
      <c r="BC728" s="182">
        <f>IFERROR(VLOOKUP(Tableau210[[#This Row],[OPERATION]],Tableau4[],2,FALSE),"")</f>
        <v>0</v>
      </c>
      <c r="BD728" s="177" cm="1">
        <f t="array" ref="BD728">IFERROR(
   SUM(
      _xlfn._xlws.FILTER(
         Tableau3[Nb Platinage Joint],
         (Tableau3[ITEM]=Tableau210[[#This Row],[NOM]])*
         (Tableau3[Rep.]=Tableau210[[#This Row],[REPERE BUTA]])
      )
   ),
0)</f>
        <v>0</v>
      </c>
      <c r="BE728" s="182">
        <f>IFERROR(VLOOKUP(Tableau210[[#This Row],[OPERATION]],Tableau4[],3,FALSE),"")</f>
        <v>1</v>
      </c>
      <c r="BF728" s="177" cm="1">
        <f t="array" ref="BF728">IFERROR(
   SUM(
      _xlfn._xlws.FILTER(
         Tableau3[Joint Définitif Nb],
         (Tableau3[ITEM]=Tableau210[[#This Row],[NOM]])*
         (Tableau3[Rep.]=Tableau210[[#This Row],[REPERE BUTA]])
      )
   ),
0)</f>
        <v>0</v>
      </c>
      <c r="BG728" s="117" t="s">
        <v>129</v>
      </c>
      <c r="BH728" s="177" t="str" cm="1">
        <f t="array" ref="BH7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8" s="117" t="s">
        <v>2281</v>
      </c>
      <c r="BK728" s="117" t="s">
        <v>2269</v>
      </c>
      <c r="BL728" s="153" t="s">
        <v>2262</v>
      </c>
      <c r="BM728" s="153" t="s">
        <v>2380</v>
      </c>
      <c r="BN728" s="117"/>
      <c r="BO728" s="117"/>
      <c r="BP728" s="117"/>
      <c r="BQ728" s="48"/>
      <c r="BR728" s="119"/>
      <c r="BS728" s="48"/>
      <c r="BT728" s="48"/>
      <c r="BU728" s="48"/>
      <c r="BV728" s="48"/>
      <c r="BW728" s="48"/>
      <c r="BX728" s="48"/>
    </row>
    <row r="729" spans="1:76" ht="15.75" hidden="1" x14ac:dyDescent="0.25">
      <c r="A729" s="48" t="e" cm="1">
        <f t="array" ref="A729">_xlfn.XLOOKUP(Tableau210[[#This Row],[NOM]]&amp;Tableau210[[#This Row],[REPERE BUTA]],[6]!Tableau16[POSTE TECHNIQUE]&amp;[6]!Tableau16[Repere ADM],[6]!Tableau16[NUMERO CLIENT])</f>
        <v>#N/A</v>
      </c>
      <c r="B729" s="48" t="e" cm="1">
        <f t="array" ref="B729">_xlfn.XLOOKUP(Tableau210[[#This Row],[NOM]]&amp;Tableau210[[#This Row],[REPERE BUTA]],[6]!Tableau16[POSTE TECHNIQUE]&amp;[6]!Tableau16[Repere REF],[6]!Tableau16[NUMERO CLIENT])</f>
        <v>#N/A</v>
      </c>
      <c r="C729" s="48" cm="1">
        <f t="array" ref="C729">_xlfn.XLOOKUP(Tableau210[[#This Row],[NOM]]&amp;Tableau210[[#This Row],[Repere Ubleam]],[7]Sheet1!$C$2:$C$2995&amp;[7]Sheet1!$I$2:$I$2995,[7]Sheet1!$A$2:$A$2995)</f>
        <v>722</v>
      </c>
      <c r="D729" s="48" t="str">
        <f>C729&amp;""</f>
        <v>722</v>
      </c>
      <c r="E729" s="48" t="e">
        <v>#N/A</v>
      </c>
      <c r="F729" s="48" t="e">
        <v>#N/A</v>
      </c>
      <c r="G729" s="176" t="s">
        <v>1588</v>
      </c>
      <c r="H729" s="119" t="s">
        <v>1068</v>
      </c>
      <c r="I729" s="119" t="s">
        <v>80</v>
      </c>
      <c r="J729" s="119" t="s">
        <v>1076</v>
      </c>
      <c r="K729" s="119" t="str">
        <f>_xlfn.XLOOKUP(Tableau210[[#This Row],[NOM]],[8]LUT!$I$5:$I$301,[8]LUT!$N$5:$N$301)</f>
        <v>Tank</v>
      </c>
      <c r="L729" s="119" t="s">
        <v>108</v>
      </c>
      <c r="M729" s="119"/>
      <c r="N729" s="119" t="s">
        <v>108</v>
      </c>
      <c r="O729" s="119"/>
      <c r="P729" s="119"/>
      <c r="Q729" s="119"/>
      <c r="R729" s="119"/>
      <c r="S729" s="119"/>
      <c r="T729" s="119"/>
      <c r="U729" s="119"/>
      <c r="V729" s="119"/>
      <c r="W729" s="148">
        <v>100</v>
      </c>
      <c r="X729" s="207" cm="1">
        <f t="array" ref="X7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2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29" s="148">
        <v>20</v>
      </c>
      <c r="AA729" s="207" cm="1">
        <f t="array" ref="AA7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2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29" s="48"/>
      <c r="AD729" s="117" t="s">
        <v>2196</v>
      </c>
      <c r="AE729" s="119"/>
      <c r="AF729" s="181">
        <f>IFERROR(VLOOKUP(Tableau210[[#This Row],[OPERATION]],Tableau4[],5,FALSE),"")</f>
        <v>0</v>
      </c>
      <c r="AG729" s="178" cm="1">
        <f t="array" ref="AG729">IFERROR(
   SUM(
      _xlfn._xlws.FILTER(
         Tableau3[JP],
         (Tableau3[ITEM]=Tableau210[[#This Row],[NOM]])*
         (Tableau3[Rep.]=Tableau210[[#This Row],[REPERE BUTA]])
      )
   ),
0)</f>
        <v>0</v>
      </c>
      <c r="AH729" s="181">
        <f>IFERROR(VLOOKUP(Tableau210[[#This Row],[OPERATION]],Tableau4[],4,FALSE),"")</f>
        <v>0</v>
      </c>
      <c r="AI729" s="178" cm="1">
        <f t="array" ref="AI729">IFERROR(
   SUM(
      _xlfn._xlws.FILTER(
         Tableau3[BP],
         (Tableau3[ITEM]=Tableau210[[#This Row],[NOM]])*
         (Tableau3[Rep.]=Tableau210[[#This Row],[REPERE BUTA]])
      )
   ),
0)</f>
        <v>0</v>
      </c>
      <c r="AJ729" s="181" t="str">
        <f>IF(Tableau210[[#This Row],[NB JP EMIS]]=1,"1 JP","") &amp; IF(Tableau210[[#This Row],[NB BP EMIS]]=1," 1 BP","")</f>
        <v/>
      </c>
      <c r="AK729" s="178" t="str">
        <f>IF(Tableau210[[#This Row],[NB JP BUTA]]=1,"1 JP","") &amp; IF(Tableau210[[#This Row],[Nb BP BUTA]]=1," 1 BP","") &amp; IF(Tableau210[[#This Row],[Nb BP BUTA]]=2," 2 BP","")</f>
        <v/>
      </c>
      <c r="AL729" s="117" t="s">
        <v>103</v>
      </c>
      <c r="AM729" s="117">
        <f>IFERROR(+VLOOKUP(AY729,Tiges!$G$4:$I$569,3,FALSE),"")</f>
        <v>27</v>
      </c>
      <c r="AN729" s="48"/>
      <c r="AO729" s="117">
        <v>8</v>
      </c>
      <c r="AP729" s="177" cm="1">
        <f t="array" ref="AP7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29" s="117" t="s">
        <v>2163</v>
      </c>
      <c r="AS729" s="177" cm="1">
        <f t="array" ref="AS7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29" s="117" t="s">
        <v>1123</v>
      </c>
      <c r="AV729" s="177" cm="1">
        <f t="array" ref="AV7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29" s="117"/>
      <c r="AY729" s="117" cm="1">
        <f t="array" ref="AY729">IFERROR(_xlfn.XLOOKUP(Tableau210[[#This Row],[DN DONNEES BUTA ]]&amp;Tableau210[[#This Row],[PN DONNEES BUTA]],Tiges!$B$4:$B$79&amp;Tiges!$C$4:$C$79,Tiges!$G$4:$G$79),"")</f>
        <v>16</v>
      </c>
      <c r="AZ729" s="117"/>
      <c r="BA729" s="117" cm="1">
        <f t="array" ref="BA729">IFERROR(_xlfn.XLOOKUP(Tableau210[[#This Row],[DN DONNEES BUTA ]]&amp;Tableau210[[#This Row],[PN DONNEES BUTA]],Tiges!$B$4:$B$79&amp;Tiges!$C$4:$C$79,Tiges!$H$4:$H$79),"")</f>
        <v>100</v>
      </c>
      <c r="BB729" s="117"/>
      <c r="BC729" s="182">
        <f>IFERROR(VLOOKUP(Tableau210[[#This Row],[OPERATION]],Tableau4[],2,FALSE),"")</f>
        <v>0</v>
      </c>
      <c r="BD729" s="177" cm="1">
        <f t="array" ref="BD729">IFERROR(
   SUM(
      _xlfn._xlws.FILTER(
         Tableau3[Nb Platinage Joint],
         (Tableau3[ITEM]=Tableau210[[#This Row],[NOM]])*
         (Tableau3[Rep.]=Tableau210[[#This Row],[REPERE BUTA]])
      )
   ),
0)</f>
        <v>0</v>
      </c>
      <c r="BE729" s="182">
        <f>IFERROR(VLOOKUP(Tableau210[[#This Row],[OPERATION]],Tableau4[],3,FALSE),"")</f>
        <v>1</v>
      </c>
      <c r="BF729" s="177" cm="1">
        <f t="array" ref="BF729">IFERROR(
   SUM(
      _xlfn._xlws.FILTER(
         Tableau3[Joint Définitif Nb],
         (Tableau3[ITEM]=Tableau210[[#This Row],[NOM]])*
         (Tableau3[Rep.]=Tableau210[[#This Row],[REPERE BUTA]])
      )
   ),
0)</f>
        <v>0</v>
      </c>
      <c r="BG729" s="117" t="s">
        <v>129</v>
      </c>
      <c r="BH729" s="177" t="str" cm="1">
        <f t="array" ref="BH7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29" s="117" t="s">
        <v>2281</v>
      </c>
      <c r="BK729" s="117" t="s">
        <v>2269</v>
      </c>
      <c r="BL729" s="153" t="s">
        <v>2262</v>
      </c>
      <c r="BM729" s="153" t="s">
        <v>2380</v>
      </c>
      <c r="BN729" s="117"/>
      <c r="BO729" s="117"/>
      <c r="BP729" s="117"/>
      <c r="BQ729" s="48"/>
      <c r="BR729" s="119"/>
      <c r="BS729" s="48"/>
      <c r="BT729" s="48"/>
      <c r="BU729" s="48"/>
      <c r="BV729" s="48"/>
      <c r="BW729" s="48"/>
      <c r="BX729" s="48"/>
    </row>
    <row r="730" spans="1:76" ht="15.75" hidden="1" x14ac:dyDescent="0.25">
      <c r="A730" s="48" t="e" cm="1">
        <f t="array" ref="A730">_xlfn.XLOOKUP(Tableau210[[#This Row],[NOM]]&amp;Tableau210[[#This Row],[REPERE BUTA]],[6]!Tableau16[POSTE TECHNIQUE]&amp;[6]!Tableau16[Repere ADM],[6]!Tableau16[NUMERO CLIENT])</f>
        <v>#N/A</v>
      </c>
      <c r="B730" s="48" t="e" cm="1">
        <f t="array" ref="B730">_xlfn.XLOOKUP(Tableau210[[#This Row],[NOM]]&amp;Tableau210[[#This Row],[REPERE BUTA]],[6]!Tableau16[POSTE TECHNIQUE]&amp;[6]!Tableau16[Repere REF],[6]!Tableau16[NUMERO CLIENT])</f>
        <v>#N/A</v>
      </c>
      <c r="C730" s="48" cm="1">
        <f t="array" ref="C730">_xlfn.XLOOKUP(Tableau210[[#This Row],[NOM]]&amp;Tableau210[[#This Row],[Repere Ubleam]],[7]Sheet1!$C$2:$C$2995&amp;[7]Sheet1!$I$2:$I$2995,[7]Sheet1!$A$2:$A$2995)</f>
        <v>723</v>
      </c>
      <c r="D730" s="48" t="str">
        <f>C730&amp;""</f>
        <v>723</v>
      </c>
      <c r="E730" s="48" t="e">
        <v>#N/A</v>
      </c>
      <c r="F730" s="48" t="e">
        <v>#N/A</v>
      </c>
      <c r="G730" s="176" t="s">
        <v>1588</v>
      </c>
      <c r="H730" s="119" t="s">
        <v>1068</v>
      </c>
      <c r="I730" s="119" t="s">
        <v>80</v>
      </c>
      <c r="J730" s="119" t="s">
        <v>1076</v>
      </c>
      <c r="K730" s="119" t="str">
        <f>_xlfn.XLOOKUP(Tableau210[[#This Row],[NOM]],[8]LUT!$I$5:$I$301,[8]LUT!$N$5:$N$301)</f>
        <v>Tank</v>
      </c>
      <c r="L730" s="119" t="s">
        <v>109</v>
      </c>
      <c r="M730" s="119"/>
      <c r="N730" s="119" t="s">
        <v>109</v>
      </c>
      <c r="O730" s="119"/>
      <c r="P730" s="119"/>
      <c r="Q730" s="119"/>
      <c r="R730" s="119"/>
      <c r="S730" s="119"/>
      <c r="T730" s="119"/>
      <c r="U730" s="119"/>
      <c r="V730" s="119"/>
      <c r="W730" s="148">
        <v>25</v>
      </c>
      <c r="X730" s="207" cm="1">
        <f t="array" ref="X7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3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30" s="148">
        <v>20</v>
      </c>
      <c r="AA730" s="207" cm="1">
        <f t="array" ref="AA7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3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30" s="48"/>
      <c r="AD730" s="117" t="s">
        <v>2196</v>
      </c>
      <c r="AE730" s="119"/>
      <c r="AF730" s="181">
        <f>IFERROR(VLOOKUP(Tableau210[[#This Row],[OPERATION]],Tableau4[],5,FALSE),"")</f>
        <v>0</v>
      </c>
      <c r="AG730" s="178" cm="1">
        <f t="array" ref="AG730">IFERROR(
   SUM(
      _xlfn._xlws.FILTER(
         Tableau3[JP],
         (Tableau3[ITEM]=Tableau210[[#This Row],[NOM]])*
         (Tableau3[Rep.]=Tableau210[[#This Row],[REPERE BUTA]])
      )
   ),
0)</f>
        <v>0</v>
      </c>
      <c r="AH730" s="181">
        <f>IFERROR(VLOOKUP(Tableau210[[#This Row],[OPERATION]],Tableau4[],4,FALSE),"")</f>
        <v>0</v>
      </c>
      <c r="AI730" s="178" cm="1">
        <f t="array" ref="AI730">IFERROR(
   SUM(
      _xlfn._xlws.FILTER(
         Tableau3[BP],
         (Tableau3[ITEM]=Tableau210[[#This Row],[NOM]])*
         (Tableau3[Rep.]=Tableau210[[#This Row],[REPERE BUTA]])
      )
   ),
0)</f>
        <v>0</v>
      </c>
      <c r="AJ730" s="181" t="str">
        <f>IF(Tableau210[[#This Row],[NB JP EMIS]]=1,"1 JP","") &amp; IF(Tableau210[[#This Row],[NB BP EMIS]]=1," 1 BP","")</f>
        <v/>
      </c>
      <c r="AK730" s="178" t="str">
        <f>IF(Tableau210[[#This Row],[NB JP BUTA]]=1,"1 JP","") &amp; IF(Tableau210[[#This Row],[Nb BP BUTA]]=1," 1 BP","") &amp; IF(Tableau210[[#This Row],[Nb BP BUTA]]=2," 2 BP","")</f>
        <v/>
      </c>
      <c r="AL730" s="117" t="s">
        <v>103</v>
      </c>
      <c r="AM730" s="117">
        <f>IFERROR(+VLOOKUP(AY730,Tiges!$G$4:$I$569,3,FALSE),"")</f>
        <v>22</v>
      </c>
      <c r="AN730" s="48"/>
      <c r="AO730" s="117">
        <v>4</v>
      </c>
      <c r="AP730" s="177" cm="1">
        <f t="array" ref="AP7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30" s="117" t="s">
        <v>2289</v>
      </c>
      <c r="AS730" s="177" cm="1">
        <f t="array" ref="AS7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730" s="117" t="s">
        <v>1123</v>
      </c>
      <c r="AV730" s="177" cm="1">
        <f t="array" ref="AV7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30" s="117"/>
      <c r="AY730" s="117" cm="1">
        <f t="array" ref="AY730">IFERROR(_xlfn.XLOOKUP(Tableau210[[#This Row],[DN DONNEES BUTA ]]&amp;Tableau210[[#This Row],[PN DONNEES BUTA]],Tiges!$B$4:$B$79&amp;Tiges!$C$4:$C$79,Tiges!$G$4:$G$79),"")</f>
        <v>14</v>
      </c>
      <c r="AZ730" s="117"/>
      <c r="BA730" s="117" cm="1">
        <f t="array" ref="BA730">IFERROR(_xlfn.XLOOKUP(Tableau210[[#This Row],[DN DONNEES BUTA ]]&amp;Tableau210[[#This Row],[PN DONNEES BUTA]],Tiges!$B$4:$B$79&amp;Tiges!$C$4:$C$79,Tiges!$H$4:$H$79),"")</f>
        <v>70</v>
      </c>
      <c r="BB730" s="117"/>
      <c r="BC730" s="182">
        <f>IFERROR(VLOOKUP(Tableau210[[#This Row],[OPERATION]],Tableau4[],2,FALSE),"")</f>
        <v>0</v>
      </c>
      <c r="BD730" s="177" cm="1">
        <f t="array" ref="BD730">IFERROR(
   SUM(
      _xlfn._xlws.FILTER(
         Tableau3[Nb Platinage Joint],
         (Tableau3[ITEM]=Tableau210[[#This Row],[NOM]])*
         (Tableau3[Rep.]=Tableau210[[#This Row],[REPERE BUTA]])
      )
   ),
0)</f>
        <v>0</v>
      </c>
      <c r="BE730" s="182">
        <f>IFERROR(VLOOKUP(Tableau210[[#This Row],[OPERATION]],Tableau4[],3,FALSE),"")</f>
        <v>1</v>
      </c>
      <c r="BF730" s="177" cm="1">
        <f t="array" ref="BF730">IFERROR(
   SUM(
      _xlfn._xlws.FILTER(
         Tableau3[Joint Définitif Nb],
         (Tableau3[ITEM]=Tableau210[[#This Row],[NOM]])*
         (Tableau3[Rep.]=Tableau210[[#This Row],[REPERE BUTA]])
      )
   ),
0)</f>
        <v>0</v>
      </c>
      <c r="BG730" s="117" t="s">
        <v>129</v>
      </c>
      <c r="BH730" s="177" t="str" cm="1">
        <f t="array" ref="BH7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30" s="117" t="s">
        <v>2281</v>
      </c>
      <c r="BK730" s="117" t="s">
        <v>2269</v>
      </c>
      <c r="BL730" s="153" t="s">
        <v>2262</v>
      </c>
      <c r="BM730" s="153" t="s">
        <v>2380</v>
      </c>
      <c r="BN730" s="117"/>
      <c r="BO730" s="117"/>
      <c r="BP730" s="117"/>
      <c r="BQ730" s="48"/>
      <c r="BR730" s="119"/>
      <c r="BS730" s="48"/>
      <c r="BT730" s="48"/>
      <c r="BU730" s="48"/>
      <c r="BV730" s="48"/>
      <c r="BW730" s="48"/>
      <c r="BX730" s="48"/>
    </row>
    <row r="731" spans="1:76" ht="15.75" hidden="1" x14ac:dyDescent="0.25">
      <c r="A731" s="48" t="e" cm="1">
        <f t="array" ref="A731">_xlfn.XLOOKUP(Tableau210[[#This Row],[NOM]]&amp;Tableau210[[#This Row],[REPERE BUTA]],[6]!Tableau16[POSTE TECHNIQUE]&amp;[6]!Tableau16[Repere ADM],[6]!Tableau16[NUMERO CLIENT])</f>
        <v>#N/A</v>
      </c>
      <c r="B731" s="48" t="e" cm="1">
        <f t="array" ref="B731">_xlfn.XLOOKUP(Tableau210[[#This Row],[NOM]]&amp;Tableau210[[#This Row],[REPERE BUTA]],[6]!Tableau16[POSTE TECHNIQUE]&amp;[6]!Tableau16[Repere REF],[6]!Tableau16[NUMERO CLIENT])</f>
        <v>#N/A</v>
      </c>
      <c r="C731" s="48" cm="1">
        <f t="array" ref="C731">_xlfn.XLOOKUP(Tableau210[[#This Row],[NOM]]&amp;Tableau210[[#This Row],[Repere Ubleam]],[7]Sheet1!$C$2:$C$2995&amp;[7]Sheet1!$I$2:$I$2995,[7]Sheet1!$A$2:$A$2995)</f>
        <v>724</v>
      </c>
      <c r="D731" s="48" t="str">
        <f>C731&amp;""</f>
        <v>724</v>
      </c>
      <c r="E731" s="48" t="e">
        <v>#N/A</v>
      </c>
      <c r="F731" s="48" t="e">
        <v>#N/A</v>
      </c>
      <c r="G731" s="176" t="s">
        <v>1588</v>
      </c>
      <c r="H731" s="119" t="s">
        <v>1068</v>
      </c>
      <c r="I731" s="119" t="s">
        <v>80</v>
      </c>
      <c r="J731" s="119" t="s">
        <v>1076</v>
      </c>
      <c r="K731" s="119" t="str">
        <f>_xlfn.XLOOKUP(Tableau210[[#This Row],[NOM]],[8]LUT!$I$5:$I$301,[8]LUT!$N$5:$N$301)</f>
        <v>Tank</v>
      </c>
      <c r="L731" s="119" t="s">
        <v>110</v>
      </c>
      <c r="M731" s="119"/>
      <c r="N731" s="119" t="s">
        <v>110</v>
      </c>
      <c r="O731" s="119"/>
      <c r="P731" s="119"/>
      <c r="Q731" s="119"/>
      <c r="R731" s="119"/>
      <c r="S731" s="119"/>
      <c r="T731" s="119"/>
      <c r="U731" s="119"/>
      <c r="V731" s="119"/>
      <c r="W731" s="148">
        <v>100</v>
      </c>
      <c r="X731" s="207" cm="1">
        <f t="array" ref="X7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3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31" s="148">
        <v>20</v>
      </c>
      <c r="AA731" s="207" cm="1">
        <f t="array" ref="AA7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3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31" s="48"/>
      <c r="AD731" s="117" t="s">
        <v>2196</v>
      </c>
      <c r="AE731" s="119"/>
      <c r="AF731" s="181">
        <f>IFERROR(VLOOKUP(Tableau210[[#This Row],[OPERATION]],Tableau4[],5,FALSE),"")</f>
        <v>0</v>
      </c>
      <c r="AG731" s="178" cm="1">
        <f t="array" ref="AG731">IFERROR(
   SUM(
      _xlfn._xlws.FILTER(
         Tableau3[JP],
         (Tableau3[ITEM]=Tableau210[[#This Row],[NOM]])*
         (Tableau3[Rep.]=Tableau210[[#This Row],[REPERE BUTA]])
      )
   ),
0)</f>
        <v>0</v>
      </c>
      <c r="AH731" s="181">
        <f>IFERROR(VLOOKUP(Tableau210[[#This Row],[OPERATION]],Tableau4[],4,FALSE),"")</f>
        <v>0</v>
      </c>
      <c r="AI731" s="178" cm="1">
        <f t="array" ref="AI731">IFERROR(
   SUM(
      _xlfn._xlws.FILTER(
         Tableau3[BP],
         (Tableau3[ITEM]=Tableau210[[#This Row],[NOM]])*
         (Tableau3[Rep.]=Tableau210[[#This Row],[REPERE BUTA]])
      )
   ),
0)</f>
        <v>0</v>
      </c>
      <c r="AJ731" s="181" t="str">
        <f>IF(Tableau210[[#This Row],[NB JP EMIS]]=1,"1 JP","") &amp; IF(Tableau210[[#This Row],[NB BP EMIS]]=1," 1 BP","")</f>
        <v/>
      </c>
      <c r="AK731" s="178" t="str">
        <f>IF(Tableau210[[#This Row],[NB JP BUTA]]=1,"1 JP","") &amp; IF(Tableau210[[#This Row],[Nb BP BUTA]]=1," 1 BP","") &amp; IF(Tableau210[[#This Row],[Nb BP BUTA]]=2," 2 BP","")</f>
        <v/>
      </c>
      <c r="AL731" s="117" t="s">
        <v>103</v>
      </c>
      <c r="AM731" s="117">
        <f>IFERROR(+VLOOKUP(AY731,Tiges!$G$4:$I$569,3,FALSE),"")</f>
        <v>27</v>
      </c>
      <c r="AN731" s="48"/>
      <c r="AO731" s="117">
        <v>8</v>
      </c>
      <c r="AP731" s="177" cm="1">
        <f t="array" ref="AP7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31" s="117" t="s">
        <v>2163</v>
      </c>
      <c r="AS731" s="177" cm="1">
        <f t="array" ref="AS7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31" s="117" t="s">
        <v>1123</v>
      </c>
      <c r="AV731" s="177" cm="1">
        <f t="array" ref="AV7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31" s="117"/>
      <c r="AY731" s="117" cm="1">
        <f t="array" ref="AY731">IFERROR(_xlfn.XLOOKUP(Tableau210[[#This Row],[DN DONNEES BUTA ]]&amp;Tableau210[[#This Row],[PN DONNEES BUTA]],Tiges!$B$4:$B$79&amp;Tiges!$C$4:$C$79,Tiges!$G$4:$G$79),"")</f>
        <v>16</v>
      </c>
      <c r="AZ731" s="117"/>
      <c r="BA731" s="117" cm="1">
        <f t="array" ref="BA731">IFERROR(_xlfn.XLOOKUP(Tableau210[[#This Row],[DN DONNEES BUTA ]]&amp;Tableau210[[#This Row],[PN DONNEES BUTA]],Tiges!$B$4:$B$79&amp;Tiges!$C$4:$C$79,Tiges!$H$4:$H$79),"")</f>
        <v>100</v>
      </c>
      <c r="BB731" s="117"/>
      <c r="BC731" s="182">
        <f>IFERROR(VLOOKUP(Tableau210[[#This Row],[OPERATION]],Tableau4[],2,FALSE),"")</f>
        <v>0</v>
      </c>
      <c r="BD731" s="177" cm="1">
        <f t="array" ref="BD731">IFERROR(
   SUM(
      _xlfn._xlws.FILTER(
         Tableau3[Nb Platinage Joint],
         (Tableau3[ITEM]=Tableau210[[#This Row],[NOM]])*
         (Tableau3[Rep.]=Tableau210[[#This Row],[REPERE BUTA]])
      )
   ),
0)</f>
        <v>0</v>
      </c>
      <c r="BE731" s="182">
        <f>IFERROR(VLOOKUP(Tableau210[[#This Row],[OPERATION]],Tableau4[],3,FALSE),"")</f>
        <v>1</v>
      </c>
      <c r="BF731" s="177" cm="1">
        <f t="array" ref="BF731">IFERROR(
   SUM(
      _xlfn._xlws.FILTER(
         Tableau3[Joint Définitif Nb],
         (Tableau3[ITEM]=Tableau210[[#This Row],[NOM]])*
         (Tableau3[Rep.]=Tableau210[[#This Row],[REPERE BUTA]])
      )
   ),
0)</f>
        <v>0</v>
      </c>
      <c r="BG731" s="117" t="s">
        <v>129</v>
      </c>
      <c r="BH731" s="177" t="str" cm="1">
        <f t="array" ref="BH7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31" s="117" t="s">
        <v>2281</v>
      </c>
      <c r="BK731" s="117" t="s">
        <v>2269</v>
      </c>
      <c r="BL731" s="153" t="s">
        <v>2262</v>
      </c>
      <c r="BM731" s="153" t="s">
        <v>2380</v>
      </c>
      <c r="BN731" s="117"/>
      <c r="BO731" s="117"/>
      <c r="BP731" s="117"/>
      <c r="BQ731" s="48"/>
      <c r="BR731" s="119"/>
      <c r="BS731" s="48"/>
      <c r="BT731" s="48"/>
      <c r="BU731" s="48"/>
      <c r="BV731" s="48"/>
      <c r="BW731" s="48"/>
      <c r="BX731" s="48"/>
    </row>
    <row r="732" spans="1:76" ht="15.75" hidden="1" x14ac:dyDescent="0.25">
      <c r="A732" s="48" t="e" cm="1">
        <f t="array" ref="A732">_xlfn.XLOOKUP(Tableau210[[#This Row],[NOM]]&amp;Tableau210[[#This Row],[REPERE BUTA]],[6]!Tableau16[POSTE TECHNIQUE]&amp;[6]!Tableau16[Repere ADM],[6]!Tableau16[NUMERO CLIENT])</f>
        <v>#N/A</v>
      </c>
      <c r="B732" s="48" t="str" cm="1">
        <f t="array" ref="B732">_xlfn.XLOOKUP(Tableau210[[#This Row],[NOM]]&amp;Tableau210[[#This Row],[REPERE BUTA]],[6]!Tableau16[POSTE TECHNIQUE]&amp;[6]!Tableau16[Repere REF],[6]!Tableau16[NUMERO CLIENT])</f>
        <v>S6-PSVPI2000</v>
      </c>
      <c r="C732" s="48" cm="1">
        <f t="array" ref="C732">_xlfn.XLOOKUP(Tableau210[[#This Row],[NOM]]&amp;Tableau210[[#This Row],[Repere Ubleam]],[7]Sheet1!$C$2:$C$2995&amp;[7]Sheet1!$I$2:$I$2995,[7]Sheet1!$A$2:$A$2995)</f>
        <v>1411</v>
      </c>
      <c r="D732" s="48" t="str">
        <f>C732&amp;""</f>
        <v>1411</v>
      </c>
      <c r="E732" s="48" t="s">
        <v>2577</v>
      </c>
      <c r="F732" s="48" t="s">
        <v>1063</v>
      </c>
      <c r="G732" s="176" t="s">
        <v>2034</v>
      </c>
      <c r="H732" s="119" t="s">
        <v>1066</v>
      </c>
      <c r="I732" s="119" t="s">
        <v>91</v>
      </c>
      <c r="J732" s="119" t="s">
        <v>1079</v>
      </c>
      <c r="K732" s="119" t="str">
        <f>_xlfn.XLOOKUP(Tableau210[[#This Row],[NOM]],[8]LUT!$I$5:$I$301,[8]LUT!$N$5:$N$301)</f>
        <v xml:space="preserve">Soupape </v>
      </c>
      <c r="L732" s="119" t="s">
        <v>83</v>
      </c>
      <c r="M732" s="119"/>
      <c r="N732" s="119" t="s">
        <v>83</v>
      </c>
      <c r="O732" s="119"/>
      <c r="P732" s="119"/>
      <c r="Q732" s="119"/>
      <c r="R732" s="119"/>
      <c r="S732" s="119"/>
      <c r="T732" s="119"/>
      <c r="U732" s="119"/>
      <c r="V732" s="119"/>
      <c r="W732" s="148" cm="1">
        <f t="array" ref="W732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732" s="207" cm="1">
        <f t="array" ref="X7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3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32" s="148" cm="1">
        <f t="array" ref="Z732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732" s="207" cm="1">
        <f t="array" ref="AA7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3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32" s="48"/>
      <c r="AD732" s="117" t="s">
        <v>2196</v>
      </c>
      <c r="AE732" s="119"/>
      <c r="AF732" s="181">
        <f>IFERROR(VLOOKUP(Tableau210[[#This Row],[OPERATION]],Tableau4[],5,FALSE),"")</f>
        <v>0</v>
      </c>
      <c r="AG732" s="178" cm="1">
        <f t="array" ref="AG732">IFERROR(
   SUM(
      _xlfn._xlws.FILTER(
         Tableau3[JP],
         (Tableau3[ITEM]=Tableau210[[#This Row],[NOM]])*
         (Tableau3[Rep.]=Tableau210[[#This Row],[REPERE BUTA]])
      )
   ),
0)</f>
        <v>0</v>
      </c>
      <c r="AH732" s="181">
        <f>IFERROR(VLOOKUP(Tableau210[[#This Row],[OPERATION]],Tableau4[],4,FALSE),"")</f>
        <v>0</v>
      </c>
      <c r="AI732" s="178" cm="1">
        <f t="array" ref="AI732">IFERROR(
   SUM(
      _xlfn._xlws.FILTER(
         Tableau3[BP],
         (Tableau3[ITEM]=Tableau210[[#This Row],[NOM]])*
         (Tableau3[Rep.]=Tableau210[[#This Row],[REPERE BUTA]])
      )
   ),
0)</f>
        <v>0</v>
      </c>
      <c r="AJ732" s="181" t="str">
        <f>IF(Tableau210[[#This Row],[NB JP EMIS]]=1,"1 JP","") &amp; IF(Tableau210[[#This Row],[NB BP EMIS]]=1," 1 BP","")</f>
        <v/>
      </c>
      <c r="AK732" s="178" t="str">
        <f>IF(Tableau210[[#This Row],[NB JP BUTA]]=1,"1 JP","") &amp; IF(Tableau210[[#This Row],[Nb BP BUTA]]=1," 1 BP","") &amp; IF(Tableau210[[#This Row],[Nb BP BUTA]]=2," 2 BP","")</f>
        <v/>
      </c>
      <c r="AL732" s="117" t="s">
        <v>103</v>
      </c>
      <c r="AM732" s="117">
        <f>IFERROR(+VLOOKUP(AY732,Tiges!$G$4:$I$569,3,FALSE),"")</f>
        <v>27</v>
      </c>
      <c r="AN732" s="48"/>
      <c r="AO732" s="117" t="s">
        <v>3424</v>
      </c>
      <c r="AP732" s="177" cm="1">
        <f t="array" ref="AP7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32" s="117" t="s">
        <v>3424</v>
      </c>
      <c r="AS732" s="177" t="str" cm="1">
        <f t="array" ref="AS7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32" s="411" t="s">
        <v>3424</v>
      </c>
      <c r="AU732" s="117" t="s">
        <v>3424</v>
      </c>
      <c r="AV732" s="177" t="str" cm="1">
        <f t="array" ref="AV7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32" s="117"/>
      <c r="AY732" s="117" cm="1">
        <f t="array" ref="AY732">IFERROR(_xlfn.XLOOKUP(Tableau210[[#This Row],[DN DONNEES BUTA ]]&amp;Tableau210[[#This Row],[PN DONNEES BUTA]],Tiges!$B$4:$B$79&amp;Tiges!$C$4:$C$79,Tiges!$G$4:$G$79),"")</f>
        <v>16</v>
      </c>
      <c r="AZ732" s="117"/>
      <c r="BA732" s="117" cm="1">
        <f t="array" ref="BA732">IFERROR(_xlfn.XLOOKUP(Tableau210[[#This Row],[DN DONNEES BUTA ]]&amp;Tableau210[[#This Row],[PN DONNEES BUTA]],Tiges!$B$4:$B$79&amp;Tiges!$C$4:$C$79,Tiges!$H$4:$H$79),"")</f>
        <v>90</v>
      </c>
      <c r="BB732" s="117"/>
      <c r="BC732" s="182">
        <f>IFERROR(VLOOKUP(Tableau210[[#This Row],[OPERATION]],Tableau4[],2,FALSE),"")</f>
        <v>0</v>
      </c>
      <c r="BD732" s="177" cm="1">
        <f t="array" ref="BD732">IFERROR(
   SUM(
      _xlfn._xlws.FILTER(
         Tableau3[Nb Platinage Joint],
         (Tableau3[ITEM]=Tableau210[[#This Row],[NOM]])*
         (Tableau3[Rep.]=Tableau210[[#This Row],[REPERE BUTA]])
      )
   ),
0)</f>
        <v>0</v>
      </c>
      <c r="BE732" s="182">
        <f>IFERROR(VLOOKUP(Tableau210[[#This Row],[OPERATION]],Tableau4[],3,FALSE),"")</f>
        <v>1</v>
      </c>
      <c r="BF732" s="177" cm="1">
        <f t="array" ref="BF732">IFERROR(
   SUM(
      _xlfn._xlws.FILTER(
         Tableau3[Joint Définitif Nb],
         (Tableau3[ITEM]=Tableau210[[#This Row],[NOM]])*
         (Tableau3[Rep.]=Tableau210[[#This Row],[REPERE BUTA]])
      )
   ),
0)</f>
        <v>1</v>
      </c>
      <c r="BG732" s="117" t="s">
        <v>3424</v>
      </c>
      <c r="BH732" s="177" t="str" cm="1">
        <f t="array" ref="BH7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32" s="117"/>
      <c r="BK732" s="117" t="s">
        <v>3424</v>
      </c>
      <c r="BL732" s="167" t="s">
        <v>2380</v>
      </c>
      <c r="BM732" s="117"/>
      <c r="BN732" s="117"/>
      <c r="BO732" s="117"/>
      <c r="BP732" s="117"/>
      <c r="BQ732" s="48"/>
      <c r="BR732" s="119"/>
      <c r="BS732" s="48"/>
      <c r="BT732" s="48"/>
      <c r="BU732" s="48"/>
      <c r="BV732" s="48"/>
      <c r="BW732" s="48"/>
      <c r="BX732" s="48"/>
    </row>
    <row r="733" spans="1:76" ht="15.75" hidden="1" x14ac:dyDescent="0.25">
      <c r="A733" s="48" t="str" cm="1">
        <f t="array" ref="A733">_xlfn.XLOOKUP(Tableau210[[#This Row],[NOM]]&amp;Tableau210[[#This Row],[REPERE BUTA]],[6]!Tableau16[POSTE TECHNIQUE]&amp;[6]!Tableau16[Repere ADM],[6]!Tableau16[NUMERO CLIENT])</f>
        <v>S1-S48000FV</v>
      </c>
      <c r="B733" s="48" t="str" cm="1">
        <f t="array" ref="B733">_xlfn.XLOOKUP(Tableau210[[#This Row],[NOM]]&amp;Tableau210[[#This Row],[REPERE BUTA]],[6]!Tableau16[POSTE TECHNIQUE]&amp;[6]!Tableau16[Repere REF],[6]!Tableau16[NUMERO CLIENT])</f>
        <v>S1-S48000FV</v>
      </c>
      <c r="C733" s="48">
        <v>1551</v>
      </c>
      <c r="D733" s="48" t="str">
        <f>C733&amp;""</f>
        <v>1551</v>
      </c>
      <c r="E733" s="48" t="s">
        <v>2553</v>
      </c>
      <c r="F733" s="48" t="s">
        <v>3482</v>
      </c>
      <c r="G733" s="418" t="s">
        <v>3458</v>
      </c>
      <c r="H733" s="119" t="s">
        <v>1067</v>
      </c>
      <c r="I733" s="119" t="s">
        <v>91</v>
      </c>
      <c r="J733" s="119" t="s">
        <v>2057</v>
      </c>
      <c r="K733" s="119" t="str">
        <f>_xlfn.XLOOKUP(Tableau210[[#This Row],[NOM]],[8]LUT!$I$5:$I$301,[8]LUT!$N$5:$N$301)</f>
        <v>Vanne auto</v>
      </c>
      <c r="L733" s="119" t="s">
        <v>73</v>
      </c>
      <c r="M733" s="119" t="s">
        <v>1368</v>
      </c>
      <c r="N733" s="119" t="s">
        <v>1368</v>
      </c>
      <c r="O733" s="119"/>
      <c r="P733" s="119"/>
      <c r="Q733" s="119"/>
      <c r="R733" s="119"/>
      <c r="S733" s="119"/>
      <c r="T733" s="119"/>
      <c r="U733" s="119"/>
      <c r="V733" s="119"/>
      <c r="W733" s="148"/>
      <c r="X733" s="148" cm="1">
        <f t="array" ref="X7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73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33" s="148"/>
      <c r="AA733" s="148" cm="1">
        <f t="array" ref="AA7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73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33" s="48"/>
      <c r="AD733" s="117" t="s">
        <v>2196</v>
      </c>
      <c r="AE733" s="119"/>
      <c r="AF733" s="181">
        <f>IFERROR(VLOOKUP(Tableau210[[#This Row],[OPERATION]],Tableau4[],5,FALSE),"")</f>
        <v>0</v>
      </c>
      <c r="AG733" s="119" cm="1">
        <f t="array" ref="AG733">IFERROR(
   SUM(
      _xlfn._xlws.FILTER(
         Tableau3[JP],
         (Tableau3[ITEM]=Tableau210[[#This Row],[NOM]])*
         (Tableau3[Rep.]=Tableau210[[#This Row],[REPERE BUTA]])
      )
   ),
0)</f>
        <v>0</v>
      </c>
      <c r="AH733" s="181">
        <f>IFERROR(VLOOKUP(Tableau210[[#This Row],[OPERATION]],Tableau4[],4,FALSE),"")</f>
        <v>0</v>
      </c>
      <c r="AI733" s="119" cm="1">
        <f t="array" ref="AI733">IFERROR(
   SUM(
      _xlfn._xlws.FILTER(
         Tableau3[BP],
         (Tableau3[ITEM]=Tableau210[[#This Row],[NOM]])*
         (Tableau3[Rep.]=Tableau210[[#This Row],[REPERE BUTA]])
      )
   ),
0)</f>
        <v>0</v>
      </c>
      <c r="AJ733" s="181" t="str">
        <f>IF(Tableau210[[#This Row],[NB JP EMIS]]=1,"1 JP","") &amp; IF(Tableau210[[#This Row],[NB BP EMIS]]=1," 1 BP","")</f>
        <v/>
      </c>
      <c r="AK733" s="119" t="str">
        <f>IF(Tableau210[[#This Row],[NB JP BUTA]]=1,"1 JP","") &amp; IF(Tableau210[[#This Row],[Nb BP BUTA]]=1," 1 BP","") &amp; IF(Tableau210[[#This Row],[Nb BP BUTA]]=2," 2 BP","")</f>
        <v/>
      </c>
      <c r="AL733" s="117"/>
      <c r="AM733" s="117" t="str">
        <f>IFERROR(+VLOOKUP(AY733,Tiges!$G$4:$I$569,3,FALSE),"")</f>
        <v/>
      </c>
      <c r="AN733" s="48"/>
      <c r="AO733" s="117"/>
      <c r="AP733" s="117" cm="1">
        <f t="array" ref="AP7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733" s="117"/>
      <c r="AS733" s="117" cm="1">
        <f t="array" ref="AS7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733" s="117"/>
      <c r="AV733" s="117" cm="1">
        <f t="array" ref="AV7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33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733" s="117"/>
      <c r="AY733" s="117" t="str" cm="1">
        <f t="array" ref="AY733">IFERROR(_xlfn.XLOOKUP(Tableau210[[#This Row],[DN DONNEES BUTA ]]&amp;Tableau210[[#This Row],[PN DONNEES BUTA]],Tiges!$B$4:$B$79&amp;Tiges!$C$4:$C$79,Tiges!$G$4:$G$79),"")</f>
        <v/>
      </c>
      <c r="AZ733" s="117"/>
      <c r="BA733" s="117" t="str" cm="1">
        <f t="array" ref="BA733">IFERROR(_xlfn.XLOOKUP(Tableau210[[#This Row],[DN DONNEES BUTA ]]&amp;Tableau210[[#This Row],[PN DONNEES BUTA]],Tiges!$B$4:$B$79&amp;Tiges!$C$4:$C$79,Tiges!$H$4:$H$79),"")</f>
        <v/>
      </c>
      <c r="BB733" s="117"/>
      <c r="BC733" s="182">
        <f>IFERROR(VLOOKUP(Tableau210[[#This Row],[OPERATION]],Tableau4[],2,FALSE),"")</f>
        <v>0</v>
      </c>
      <c r="BD733" s="117" cm="1">
        <f t="array" ref="BD733">IFERROR(
   SUM(
      _xlfn._xlws.FILTER(
         Tableau3[Nb Platinage Joint],
         (Tableau3[ITEM]=Tableau210[[#This Row],[NOM]])*
         (Tableau3[Rep.]=Tableau210[[#This Row],[REPERE BUTA]])
      )
   ),
0)</f>
        <v>0</v>
      </c>
      <c r="BE733" s="117">
        <f>IFERROR(VLOOKUP(Tableau210[[#This Row],[OPERATION]],Tableau4[],3,FALSE),"")</f>
        <v>1</v>
      </c>
      <c r="BF733" s="117" cm="1">
        <f t="array" ref="BF733">IFERROR(
   SUM(
      _xlfn._xlws.FILTER(
         Tableau3[Joint Définitif Nb],
         (Tableau3[ITEM]=Tableau210[[#This Row],[NOM]])*
         (Tableau3[Rep.]=Tableau210[[#This Row],[REPERE BUTA]])
      )
   ),
0)</f>
        <v>0</v>
      </c>
      <c r="BG733" s="117"/>
      <c r="BH733" s="117" cm="1">
        <f t="array" ref="BH7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733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733" s="117"/>
      <c r="BK733" s="117"/>
      <c r="BL733" s="117"/>
      <c r="BM733" s="117" t="s">
        <v>3449</v>
      </c>
      <c r="BN733" s="117"/>
      <c r="BO733" s="117"/>
      <c r="BP733" s="117"/>
      <c r="BQ733" s="48"/>
      <c r="BR733" s="119"/>
      <c r="BS733" s="48"/>
      <c r="BT733" s="48"/>
      <c r="BU733" s="48"/>
      <c r="BV733" s="48"/>
      <c r="BW733" s="48"/>
      <c r="BX733" s="48"/>
    </row>
    <row r="734" spans="1:76" ht="15.75" hidden="1" x14ac:dyDescent="0.25">
      <c r="A734" s="48" t="str" cm="1">
        <f t="array" ref="A734">_xlfn.XLOOKUP(Tableau210[[#This Row],[NOM]]&amp;Tableau210[[#This Row],[REPERE BUTA]],[6]!Tableau16[POSTE TECHNIQUE]&amp;[6]!Tableau16[Repere ADM],[6]!Tableau16[NUMERO CLIENT])</f>
        <v>S1-S48000FV</v>
      </c>
      <c r="B734" s="48" t="str" cm="1">
        <f t="array" ref="B734">_xlfn.XLOOKUP(Tableau210[[#This Row],[NOM]]&amp;Tableau210[[#This Row],[REPERE BUTA]],[6]!Tableau16[POSTE TECHNIQUE]&amp;[6]!Tableau16[Repere REF],[6]!Tableau16[NUMERO CLIENT])</f>
        <v>S1-S48000FV</v>
      </c>
      <c r="C734" s="48">
        <v>1552</v>
      </c>
      <c r="D734" s="48" t="str">
        <f>C734&amp;""</f>
        <v>1552</v>
      </c>
      <c r="E734" s="48" t="s">
        <v>2553</v>
      </c>
      <c r="F734" s="48" t="s">
        <v>3482</v>
      </c>
      <c r="G734" s="418" t="s">
        <v>3458</v>
      </c>
      <c r="H734" s="119" t="s">
        <v>1067</v>
      </c>
      <c r="I734" s="119" t="s">
        <v>91</v>
      </c>
      <c r="J734" s="119" t="s">
        <v>2057</v>
      </c>
      <c r="K734" s="119" t="str">
        <f>_xlfn.XLOOKUP(Tableau210[[#This Row],[NOM]],[8]LUT!$I$5:$I$301,[8]LUT!$N$5:$N$301)</f>
        <v>Vanne auto</v>
      </c>
      <c r="L734" s="119" t="s">
        <v>73</v>
      </c>
      <c r="M734" s="119" t="s">
        <v>1246</v>
      </c>
      <c r="N734" s="119" t="s">
        <v>1246</v>
      </c>
      <c r="O734" s="119"/>
      <c r="P734" s="119"/>
      <c r="Q734" s="119"/>
      <c r="R734" s="119"/>
      <c r="S734" s="119"/>
      <c r="T734" s="119"/>
      <c r="U734" s="119"/>
      <c r="V734" s="119"/>
      <c r="W734" s="148"/>
      <c r="X734" s="148" cm="1">
        <f t="array" ref="X7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73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34" s="148"/>
      <c r="AA734" s="148" cm="1">
        <f t="array" ref="AA7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73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34" s="48"/>
      <c r="AD734" s="117" t="s">
        <v>2196</v>
      </c>
      <c r="AE734" s="119"/>
      <c r="AF734" s="181">
        <f>IFERROR(VLOOKUP(Tableau210[[#This Row],[OPERATION]],Tableau4[],5,FALSE),"")</f>
        <v>0</v>
      </c>
      <c r="AG734" s="119" cm="1">
        <f t="array" ref="AG734">IFERROR(
   SUM(
      _xlfn._xlws.FILTER(
         Tableau3[JP],
         (Tableau3[ITEM]=Tableau210[[#This Row],[NOM]])*
         (Tableau3[Rep.]=Tableau210[[#This Row],[REPERE BUTA]])
      )
   ),
0)</f>
        <v>0</v>
      </c>
      <c r="AH734" s="181">
        <f>IFERROR(VLOOKUP(Tableau210[[#This Row],[OPERATION]],Tableau4[],4,FALSE),"")</f>
        <v>0</v>
      </c>
      <c r="AI734" s="119" cm="1">
        <f t="array" ref="AI734">IFERROR(
   SUM(
      _xlfn._xlws.FILTER(
         Tableau3[BP],
         (Tableau3[ITEM]=Tableau210[[#This Row],[NOM]])*
         (Tableau3[Rep.]=Tableau210[[#This Row],[REPERE BUTA]])
      )
   ),
0)</f>
        <v>0</v>
      </c>
      <c r="AJ734" s="181" t="str">
        <f>IF(Tableau210[[#This Row],[NB JP EMIS]]=1,"1 JP","") &amp; IF(Tableau210[[#This Row],[NB BP EMIS]]=1," 1 BP","")</f>
        <v/>
      </c>
      <c r="AK734" s="119" t="str">
        <f>IF(Tableau210[[#This Row],[NB JP BUTA]]=1,"1 JP","") &amp; IF(Tableau210[[#This Row],[Nb BP BUTA]]=1," 1 BP","") &amp; IF(Tableau210[[#This Row],[Nb BP BUTA]]=2," 2 BP","")</f>
        <v/>
      </c>
      <c r="AL734" s="117"/>
      <c r="AM734" s="117" t="str">
        <f>IFERROR(+VLOOKUP(AY734,Tiges!$G$4:$I$569,3,FALSE),"")</f>
        <v/>
      </c>
      <c r="AN734" s="48"/>
      <c r="AO734" s="117"/>
      <c r="AP734" s="117" cm="1">
        <f t="array" ref="AP7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734" s="117"/>
      <c r="AS734" s="117" cm="1">
        <f t="array" ref="AS7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734" s="117"/>
      <c r="AV734" s="117" cm="1">
        <f t="array" ref="AV7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34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734" s="117"/>
      <c r="AY734" s="117" t="str" cm="1">
        <f t="array" ref="AY734">IFERROR(_xlfn.XLOOKUP(Tableau210[[#This Row],[DN DONNEES BUTA ]]&amp;Tableau210[[#This Row],[PN DONNEES BUTA]],Tiges!$B$4:$B$79&amp;Tiges!$C$4:$C$79,Tiges!$G$4:$G$79),"")</f>
        <v/>
      </c>
      <c r="AZ734" s="117"/>
      <c r="BA734" s="117" t="str" cm="1">
        <f t="array" ref="BA734">IFERROR(_xlfn.XLOOKUP(Tableau210[[#This Row],[DN DONNEES BUTA ]]&amp;Tableau210[[#This Row],[PN DONNEES BUTA]],Tiges!$B$4:$B$79&amp;Tiges!$C$4:$C$79,Tiges!$H$4:$H$79),"")</f>
        <v/>
      </c>
      <c r="BB734" s="117"/>
      <c r="BC734" s="182">
        <f>IFERROR(VLOOKUP(Tableau210[[#This Row],[OPERATION]],Tableau4[],2,FALSE),"")</f>
        <v>0</v>
      </c>
      <c r="BD734" s="117" cm="1">
        <f t="array" ref="BD734">IFERROR(
   SUM(
      _xlfn._xlws.FILTER(
         Tableau3[Nb Platinage Joint],
         (Tableau3[ITEM]=Tableau210[[#This Row],[NOM]])*
         (Tableau3[Rep.]=Tableau210[[#This Row],[REPERE BUTA]])
      )
   ),
0)</f>
        <v>0</v>
      </c>
      <c r="BE734" s="117">
        <f>IFERROR(VLOOKUP(Tableau210[[#This Row],[OPERATION]],Tableau4[],3,FALSE),"")</f>
        <v>1</v>
      </c>
      <c r="BF734" s="117" cm="1">
        <f t="array" ref="BF734">IFERROR(
   SUM(
      _xlfn._xlws.FILTER(
         Tableau3[Joint Définitif Nb],
         (Tableau3[ITEM]=Tableau210[[#This Row],[NOM]])*
         (Tableau3[Rep.]=Tableau210[[#This Row],[REPERE BUTA]])
      )
   ),
0)</f>
        <v>0</v>
      </c>
      <c r="BG734" s="117"/>
      <c r="BH734" s="117" cm="1">
        <f t="array" ref="BH7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734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734" s="117"/>
      <c r="BK734" s="117"/>
      <c r="BL734" s="117"/>
      <c r="BM734" s="117" t="s">
        <v>3449</v>
      </c>
      <c r="BN734" s="117"/>
      <c r="BO734" s="117"/>
      <c r="BP734" s="117"/>
      <c r="BQ734" s="48"/>
      <c r="BR734" s="119"/>
      <c r="BS734" s="48"/>
      <c r="BT734" s="48"/>
      <c r="BU734" s="48"/>
      <c r="BV734" s="48"/>
      <c r="BW734" s="48"/>
      <c r="BX734" s="48"/>
    </row>
    <row r="735" spans="1:76" s="154" customFormat="1" ht="15.75" hidden="1" x14ac:dyDescent="0.25">
      <c r="A735" s="48" t="str" cm="1">
        <f t="array" ref="A735">_xlfn.XLOOKUP(Tableau210[[#This Row],[NOM]]&amp;Tableau210[[#This Row],[REPERE BUTA]],[6]!Tableau16[POSTE TECHNIQUE]&amp;[6]!Tableau16[Repere ADM],[6]!Tableau16[NUMERO CLIENT])</f>
        <v>S6-BRU179</v>
      </c>
      <c r="B735" s="48" t="str" cm="1">
        <f t="array" ref="B735">_xlfn.XLOOKUP(Tableau210[[#This Row],[NOM]]&amp;Tableau210[[#This Row],[REPERE BUTA]],[6]!Tableau16[POSTE TECHNIQUE]&amp;[6]!Tableau16[Repere REF],[6]!Tableau16[NUMERO CLIENT])</f>
        <v>S6-BRU179</v>
      </c>
      <c r="C735" s="48">
        <v>1578</v>
      </c>
      <c r="D735" s="48" t="str">
        <f>C735&amp;""</f>
        <v>1578</v>
      </c>
      <c r="E735" s="48" t="s">
        <v>2553</v>
      </c>
      <c r="F735" s="48" t="s">
        <v>1058</v>
      </c>
      <c r="G735" s="190" t="s">
        <v>2030</v>
      </c>
      <c r="H735" s="119" t="s">
        <v>1066</v>
      </c>
      <c r="I735" s="119" t="s">
        <v>91</v>
      </c>
      <c r="J735" s="119" t="s">
        <v>2058</v>
      </c>
      <c r="K735" s="119" t="str">
        <f>_xlfn.XLOOKUP(Tableau210[[#This Row],[NOM]],[8]LUT!$I$5:$I$301,[8]LUT!$N$5:$N$301)</f>
        <v>VM</v>
      </c>
      <c r="L735" s="119" t="s">
        <v>73</v>
      </c>
      <c r="M735" s="119" t="s">
        <v>1368</v>
      </c>
      <c r="N735" s="119" t="s">
        <v>1368</v>
      </c>
      <c r="O735" s="119"/>
      <c r="P735" s="119"/>
      <c r="Q735" s="119"/>
      <c r="R735" s="119"/>
      <c r="S735" s="119"/>
      <c r="T735" s="119"/>
      <c r="U735" s="119"/>
      <c r="V735" s="119"/>
      <c r="W735" s="148"/>
      <c r="X735" s="148" cm="1">
        <f t="array" ref="X7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3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35" s="148"/>
      <c r="AA735" s="148" cm="1">
        <f t="array" ref="AA7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3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35" s="48"/>
      <c r="AD735" s="117" t="s">
        <v>2196</v>
      </c>
      <c r="AE735" s="119"/>
      <c r="AF735" s="181">
        <f>IFERROR(VLOOKUP(Tableau210[[#This Row],[OPERATION]],Tableau4[],5,FALSE),"")</f>
        <v>0</v>
      </c>
      <c r="AG735" s="119" cm="1">
        <f t="array" ref="AG735">IFERROR(
   SUM(
      _xlfn._xlws.FILTER(
         Tableau3[JP],
         (Tableau3[ITEM]=Tableau210[[#This Row],[NOM]])*
         (Tableau3[Rep.]=Tableau210[[#This Row],[REPERE BUTA]])
      )
   ),
0)</f>
        <v>0</v>
      </c>
      <c r="AH735" s="181">
        <f>IFERROR(VLOOKUP(Tableau210[[#This Row],[OPERATION]],Tableau4[],4,FALSE),"")</f>
        <v>0</v>
      </c>
      <c r="AI735" s="119" cm="1">
        <f t="array" ref="AI735">IFERROR(
   SUM(
      _xlfn._xlws.FILTER(
         Tableau3[BP],
         (Tableau3[ITEM]=Tableau210[[#This Row],[NOM]])*
         (Tableau3[Rep.]=Tableau210[[#This Row],[REPERE BUTA]])
      )
   ),
0)</f>
        <v>0</v>
      </c>
      <c r="AJ735" s="181" t="str">
        <f>IF(Tableau210[[#This Row],[NB JP EMIS]]=1,"1 JP","") &amp; IF(Tableau210[[#This Row],[NB BP EMIS]]=1," 1 BP","")</f>
        <v/>
      </c>
      <c r="AK735" s="119" t="str">
        <f>IF(Tableau210[[#This Row],[NB JP BUTA]]=1,"1 JP","") &amp; IF(Tableau210[[#This Row],[Nb BP BUTA]]=1," 1 BP","") &amp; IF(Tableau210[[#This Row],[Nb BP BUTA]]=2," 2 BP","")</f>
        <v/>
      </c>
      <c r="AL735" s="117"/>
      <c r="AM735" s="117">
        <f>IFERROR(+VLOOKUP(AY735,Tiges!$G$4:$I$569,3,FALSE),"")</f>
        <v>27</v>
      </c>
      <c r="AN735" s="48"/>
      <c r="AO735" s="117"/>
      <c r="AP735" s="117" cm="1">
        <f t="array" ref="AP7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35" s="117"/>
      <c r="AS735" s="117" t="str" cm="1">
        <f t="array" ref="AS7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7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35" s="117"/>
      <c r="AV735" s="117" t="str" cm="1">
        <f t="array" ref="AV7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35" s="117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35" s="117"/>
      <c r="AY735" s="117" cm="1">
        <f t="array" ref="AY735">IFERROR(_xlfn.XLOOKUP(Tableau210[[#This Row],[DN DONNEES BUTA ]]&amp;Tableau210[[#This Row],[PN DONNEES BUTA]],Tiges!$B$4:$B$79&amp;Tiges!$C$4:$C$79,Tiges!$G$4:$G$79),"")</f>
        <v>16</v>
      </c>
      <c r="AZ735" s="117"/>
      <c r="BA735" s="117" cm="1">
        <f t="array" ref="BA735">IFERROR(_xlfn.XLOOKUP(Tableau210[[#This Row],[DN DONNEES BUTA ]]&amp;Tableau210[[#This Row],[PN DONNEES BUTA]],Tiges!$B$4:$B$79&amp;Tiges!$C$4:$C$79,Tiges!$H$4:$H$79),"")</f>
        <v>80</v>
      </c>
      <c r="BB735" s="117"/>
      <c r="BC735" s="182">
        <f>IFERROR(VLOOKUP(Tableau210[[#This Row],[OPERATION]],Tableau4[],2,FALSE),"")</f>
        <v>0</v>
      </c>
      <c r="BD735" s="117" cm="1">
        <f t="array" ref="BD735">IFERROR(
   SUM(
      _xlfn._xlws.FILTER(
         Tableau3[Nb Platinage Joint],
         (Tableau3[ITEM]=Tableau210[[#This Row],[NOM]])*
         (Tableau3[Rep.]=Tableau210[[#This Row],[REPERE BUTA]])
      )
   ),
0)</f>
        <v>0</v>
      </c>
      <c r="BE735" s="117">
        <f>IFERROR(VLOOKUP(Tableau210[[#This Row],[OPERATION]],Tableau4[],3,FALSE),"")</f>
        <v>1</v>
      </c>
      <c r="BF735" s="117" cm="1">
        <f t="array" ref="BF735">IFERROR(
   SUM(
      _xlfn._xlws.FILTER(
         Tableau3[Joint Définitif Nb],
         (Tableau3[ITEM]=Tableau210[[#This Row],[NOM]])*
         (Tableau3[Rep.]=Tableau210[[#This Row],[REPERE BUTA]])
      )
   ),
0)</f>
        <v>2</v>
      </c>
      <c r="BG735" s="117"/>
      <c r="BH735" s="117" t="str" cm="1">
        <f t="array" ref="BH7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35" s="117"/>
      <c r="BK735" s="117"/>
      <c r="BL735" s="117"/>
      <c r="BM735" s="117" t="s">
        <v>3449</v>
      </c>
      <c r="BN735" s="117"/>
      <c r="BO735" s="117"/>
      <c r="BP735" s="117"/>
      <c r="BQ735" s="48"/>
      <c r="BR735" s="119"/>
      <c r="BS735" s="48"/>
      <c r="BT735" s="48"/>
      <c r="BU735" s="48"/>
      <c r="BV735" s="48"/>
      <c r="BW735" s="48"/>
      <c r="BX735" s="48"/>
    </row>
    <row r="736" spans="1:76" ht="15.75" hidden="1" x14ac:dyDescent="0.25">
      <c r="A736" s="48" t="str" cm="1">
        <f t="array" ref="A736">_xlfn.XLOOKUP(Tableau210[[#This Row],[NOM]]&amp;Tableau210[[#This Row],[REPERE BUTA]],[6]!Tableau16[POSTE TECHNIQUE]&amp;[6]!Tableau16[Repere ADM],[6]!Tableau16[NUMERO CLIENT])</f>
        <v>S6-BRU179</v>
      </c>
      <c r="B736" s="48" t="str" cm="1">
        <f t="array" ref="B736">_xlfn.XLOOKUP(Tableau210[[#This Row],[NOM]]&amp;Tableau210[[#This Row],[REPERE BUTA]],[6]!Tableau16[POSTE TECHNIQUE]&amp;[6]!Tableau16[Repere REF],[6]!Tableau16[NUMERO CLIENT])</f>
        <v>S6-BRU179</v>
      </c>
      <c r="C736" s="48">
        <v>1579</v>
      </c>
      <c r="D736" s="48" t="str">
        <f>C736&amp;""</f>
        <v>1579</v>
      </c>
      <c r="E736" s="48" t="s">
        <v>2553</v>
      </c>
      <c r="F736" s="48" t="s">
        <v>1058</v>
      </c>
      <c r="G736" s="190" t="s">
        <v>2030</v>
      </c>
      <c r="H736" s="119" t="s">
        <v>1066</v>
      </c>
      <c r="I736" s="119" t="s">
        <v>91</v>
      </c>
      <c r="J736" s="119" t="s">
        <v>2058</v>
      </c>
      <c r="K736" s="119" t="str">
        <f>_xlfn.XLOOKUP(Tableau210[[#This Row],[NOM]],[8]LUT!$I$5:$I$301,[8]LUT!$N$5:$N$301)</f>
        <v>VM</v>
      </c>
      <c r="L736" s="119" t="s">
        <v>73</v>
      </c>
      <c r="M736" s="119" t="s">
        <v>1246</v>
      </c>
      <c r="N736" s="119" t="s">
        <v>1246</v>
      </c>
      <c r="O736" s="119"/>
      <c r="P736" s="119"/>
      <c r="Q736" s="119"/>
      <c r="R736" s="119"/>
      <c r="S736" s="119"/>
      <c r="T736" s="119"/>
      <c r="U736" s="119"/>
      <c r="V736" s="119"/>
      <c r="W736" s="148"/>
      <c r="X736" s="148" cm="1">
        <f t="array" ref="X7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3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36" s="148"/>
      <c r="AA736" s="148" cm="1">
        <f t="array" ref="AA7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3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36" s="48"/>
      <c r="AD736" s="117" t="s">
        <v>2196</v>
      </c>
      <c r="AE736" s="119"/>
      <c r="AF736" s="181">
        <f>IFERROR(VLOOKUP(Tableau210[[#This Row],[OPERATION]],Tableau4[],5,FALSE),"")</f>
        <v>0</v>
      </c>
      <c r="AG736" s="119" cm="1">
        <f t="array" ref="AG736">IFERROR(
   SUM(
      _xlfn._xlws.FILTER(
         Tableau3[JP],
         (Tableau3[ITEM]=Tableau210[[#This Row],[NOM]])*
         (Tableau3[Rep.]=Tableau210[[#This Row],[REPERE BUTA]])
      )
   ),
0)</f>
        <v>0</v>
      </c>
      <c r="AH736" s="181">
        <f>IFERROR(VLOOKUP(Tableau210[[#This Row],[OPERATION]],Tableau4[],4,FALSE),"")</f>
        <v>0</v>
      </c>
      <c r="AI736" s="119" cm="1">
        <f t="array" ref="AI736">IFERROR(
   SUM(
      _xlfn._xlws.FILTER(
         Tableau3[BP],
         (Tableau3[ITEM]=Tableau210[[#This Row],[NOM]])*
         (Tableau3[Rep.]=Tableau210[[#This Row],[REPERE BUTA]])
      )
   ),
0)</f>
        <v>0</v>
      </c>
      <c r="AJ736" s="181" t="str">
        <f>IF(Tableau210[[#This Row],[NB JP EMIS]]=1,"1 JP","") &amp; IF(Tableau210[[#This Row],[NB BP EMIS]]=1," 1 BP","")</f>
        <v/>
      </c>
      <c r="AK736" s="119" t="str">
        <f>IF(Tableau210[[#This Row],[NB JP BUTA]]=1,"1 JP","") &amp; IF(Tableau210[[#This Row],[Nb BP BUTA]]=1," 1 BP","") &amp; IF(Tableau210[[#This Row],[Nb BP BUTA]]=2," 2 BP","")</f>
        <v/>
      </c>
      <c r="AL736" s="117"/>
      <c r="AM736" s="117">
        <f>IFERROR(+VLOOKUP(AY736,Tiges!$G$4:$I$569,3,FALSE),"")</f>
        <v>27</v>
      </c>
      <c r="AN736" s="48"/>
      <c r="AO736" s="117"/>
      <c r="AP736" s="117" cm="1">
        <f t="array" ref="AP7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3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36" s="117"/>
      <c r="AS736" s="117" t="str" cm="1">
        <f t="array" ref="AS7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73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36" s="117"/>
      <c r="AV736" s="117" t="str" cm="1">
        <f t="array" ref="AV7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36" s="117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36" s="117"/>
      <c r="AY736" s="117" cm="1">
        <f t="array" ref="AY736">IFERROR(_xlfn.XLOOKUP(Tableau210[[#This Row],[DN DONNEES BUTA ]]&amp;Tableau210[[#This Row],[PN DONNEES BUTA]],Tiges!$B$4:$B$79&amp;Tiges!$C$4:$C$79,Tiges!$G$4:$G$79),"")</f>
        <v>16</v>
      </c>
      <c r="AZ736" s="117"/>
      <c r="BA736" s="117" cm="1">
        <f t="array" ref="BA736">IFERROR(_xlfn.XLOOKUP(Tableau210[[#This Row],[DN DONNEES BUTA ]]&amp;Tableau210[[#This Row],[PN DONNEES BUTA]],Tiges!$B$4:$B$79&amp;Tiges!$C$4:$C$79,Tiges!$H$4:$H$79),"")</f>
        <v>80</v>
      </c>
      <c r="BB736" s="117"/>
      <c r="BC736" s="182">
        <f>IFERROR(VLOOKUP(Tableau210[[#This Row],[OPERATION]],Tableau4[],2,FALSE),"")</f>
        <v>0</v>
      </c>
      <c r="BD736" s="117" cm="1">
        <f t="array" ref="BD736">IFERROR(
   SUM(
      _xlfn._xlws.FILTER(
         Tableau3[Nb Platinage Joint],
         (Tableau3[ITEM]=Tableau210[[#This Row],[NOM]])*
         (Tableau3[Rep.]=Tableau210[[#This Row],[REPERE BUTA]])
      )
   ),
0)</f>
        <v>0</v>
      </c>
      <c r="BE736" s="117">
        <f>IFERROR(VLOOKUP(Tableau210[[#This Row],[OPERATION]],Tableau4[],3,FALSE),"")</f>
        <v>1</v>
      </c>
      <c r="BF736" s="117" cm="1">
        <f t="array" ref="BF736">IFERROR(
   SUM(
      _xlfn._xlws.FILTER(
         Tableau3[Joint Définitif Nb],
         (Tableau3[ITEM]=Tableau210[[#This Row],[NOM]])*
         (Tableau3[Rep.]=Tableau210[[#This Row],[REPERE BUTA]])
      )
   ),
0)</f>
        <v>2</v>
      </c>
      <c r="BG736" s="117"/>
      <c r="BH736" s="117" t="str" cm="1">
        <f t="array" ref="BH7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3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36" s="117"/>
      <c r="BK736" s="117"/>
      <c r="BL736" s="117"/>
      <c r="BM736" s="117" t="s">
        <v>3449</v>
      </c>
      <c r="BN736" s="117"/>
      <c r="BO736" s="117"/>
      <c r="BP736" s="117"/>
      <c r="BQ736" s="48"/>
      <c r="BR736" s="119"/>
      <c r="BS736" s="48"/>
      <c r="BT736" s="48"/>
      <c r="BU736" s="48"/>
      <c r="BV736" s="48"/>
      <c r="BW736" s="48"/>
      <c r="BX736" s="48"/>
    </row>
    <row r="737" spans="1:76" ht="15.75" hidden="1" x14ac:dyDescent="0.25">
      <c r="A737" s="48" t="str" cm="1">
        <f t="array" ref="A737">_xlfn.XLOOKUP(Tableau210[[#This Row],[NOM]]&amp;Tableau210[[#This Row],[REPERE BUTA]],[6]!Tableau16[POSTE TECHNIQUE]&amp;[6]!Tableau16[Repere ADM],[6]!Tableau16[NUMERO CLIENT])</f>
        <v>S1-K39750ALV</v>
      </c>
      <c r="B737" s="48" t="str" cm="1">
        <f t="array" ref="B737">_xlfn.XLOOKUP(Tableau210[[#This Row],[NOM]]&amp;Tableau210[[#This Row],[REPERE BUTA]],[6]!Tableau16[POSTE TECHNIQUE]&amp;[6]!Tableau16[Repere REF],[6]!Tableau16[NUMERO CLIENT])</f>
        <v>S1-K39750ALV</v>
      </c>
      <c r="C737" s="48" cm="1">
        <f t="array" ref="C737">_xlfn.XLOOKUP(Tableau210[[#This Row],[NOM]]&amp;Tableau210[[#This Row],[Repere Ubleam]],[7]Sheet1!$C$2:$C$2995&amp;[7]Sheet1!$I$2:$I$2995,[7]Sheet1!$A$2:$A$2995)</f>
        <v>18</v>
      </c>
      <c r="D737" s="48" t="str">
        <f>C737&amp;""</f>
        <v>18</v>
      </c>
      <c r="E737" s="48" t="s">
        <v>2553</v>
      </c>
      <c r="F737" s="48" t="s">
        <v>147</v>
      </c>
      <c r="G737" s="176" t="s">
        <v>1158</v>
      </c>
      <c r="H737" s="119" t="s">
        <v>1067</v>
      </c>
      <c r="I737" s="119" t="s">
        <v>91</v>
      </c>
      <c r="J737" s="119" t="s">
        <v>2057</v>
      </c>
      <c r="K737" s="119" t="str">
        <f>_xlfn.XLOOKUP(Tableau210[[#This Row],[NOM]],[8]LUT!$I$5:$I$301,[8]LUT!$N$5:$N$301)</f>
        <v>Vanne auto</v>
      </c>
      <c r="L737" s="119" t="s">
        <v>73</v>
      </c>
      <c r="M737" s="119" t="s">
        <v>1368</v>
      </c>
      <c r="N737" s="119" t="s">
        <v>1368</v>
      </c>
      <c r="O737" s="119"/>
      <c r="P737" s="119"/>
      <c r="Q737" s="119"/>
      <c r="R737" s="119"/>
      <c r="S737" s="119"/>
      <c r="T737" s="119"/>
      <c r="U737" s="119"/>
      <c r="V737" s="119"/>
      <c r="W737" s="148" cm="1">
        <f t="array" ref="W73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37" s="207" cm="1">
        <f t="array" ref="X7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3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37" s="148" cm="1">
        <f t="array" ref="Z73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37" s="207" cm="1">
        <f t="array" ref="AA7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3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37" s="48"/>
      <c r="AD737" s="117" t="s">
        <v>2196</v>
      </c>
      <c r="AE737" s="119"/>
      <c r="AF737" s="181">
        <f>IFERROR(VLOOKUP(Tableau210[[#This Row],[OPERATION]],Tableau4[],5,FALSE),"")</f>
        <v>0</v>
      </c>
      <c r="AG737" s="178" cm="1">
        <f t="array" ref="AG737">IFERROR(
   SUM(
      _xlfn._xlws.FILTER(
         Tableau3[JP],
         (Tableau3[ITEM]=Tableau210[[#This Row],[NOM]])*
         (Tableau3[Rep.]=Tableau210[[#This Row],[REPERE BUTA]])
      )
   ),
0)</f>
        <v>0</v>
      </c>
      <c r="AH737" s="182">
        <f>IFERROR(VLOOKUP(Tableau210[[#This Row],[OPERATION]],Tableau4[],4,FALSE),"")</f>
        <v>0</v>
      </c>
      <c r="AI737" s="178" cm="1">
        <f t="array" ref="AI737">IFERROR(
   SUM(
      _xlfn._xlws.FILTER(
         Tableau3[BP],
         (Tableau3[ITEM]=Tableau210[[#This Row],[NOM]])*
         (Tableau3[Rep.]=Tableau210[[#This Row],[REPERE BUTA]])
      )
   ),
0)</f>
        <v>0</v>
      </c>
      <c r="AJ737" s="182" t="str">
        <f>IF(Tableau210[[#This Row],[NB JP EMIS]]=1,"1 JP","") &amp; IF(Tableau210[[#This Row],[NB BP EMIS]]=1," 1 BP","")</f>
        <v/>
      </c>
      <c r="AK737" s="177" t="str">
        <f>IF(Tableau210[[#This Row],[NB JP BUTA]]=1,"1 JP","") &amp; IF(Tableau210[[#This Row],[Nb BP BUTA]]=1," 1 BP","") &amp; IF(Tableau210[[#This Row],[Nb BP BUTA]]=2," 2 BP","")</f>
        <v/>
      </c>
      <c r="AL737" s="117" t="s">
        <v>103</v>
      </c>
      <c r="AM737" s="117">
        <f>IFERROR(+VLOOKUP(AY737,Tiges!$G$4:$I$569,3,FALSE),"")</f>
        <v>32</v>
      </c>
      <c r="AN737" s="48"/>
      <c r="AO737" s="117" t="s">
        <v>3424</v>
      </c>
      <c r="AP737" s="177" cm="1">
        <f t="array" ref="AP7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3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37" s="117" t="s">
        <v>3424</v>
      </c>
      <c r="AS737" s="177" t="str" cm="1">
        <f t="array" ref="AS7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73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737" s="117" t="s">
        <v>3424</v>
      </c>
      <c r="AV737" s="177" t="str" cm="1">
        <f t="array" ref="AV7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3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737" s="117"/>
      <c r="AY737" s="117" cm="1">
        <f t="array" ref="AY737">IFERROR(_xlfn.XLOOKUP(Tableau210[[#This Row],[DN DONNEES BUTA ]]&amp;Tableau210[[#This Row],[PN DONNEES BUTA]],Tiges!$B$4:$B$79&amp;Tiges!$C$4:$C$79,Tiges!$G$4:$G$79),"")</f>
        <v>20</v>
      </c>
      <c r="AZ737" s="117"/>
      <c r="BA737" s="117" cm="1">
        <f t="array" ref="BA737">IFERROR(_xlfn.XLOOKUP(Tableau210[[#This Row],[DN DONNEES BUTA ]]&amp;Tableau210[[#This Row],[PN DONNEES BUTA]],Tiges!$B$4:$B$79&amp;Tiges!$C$4:$C$79,Tiges!$H$4:$H$79),"")</f>
        <v>110</v>
      </c>
      <c r="BB737" s="117"/>
      <c r="BC737" s="182">
        <f>IFERROR(VLOOKUP(Tableau210[[#This Row],[OPERATION]],Tableau4[],2,FALSE),"")</f>
        <v>0</v>
      </c>
      <c r="BD737" s="177" cm="1">
        <f t="array" ref="BD737">IFERROR(
   SUM(
      _xlfn._xlws.FILTER(
         Tableau3[Nb Platinage Joint],
         (Tableau3[ITEM]=Tableau210[[#This Row],[NOM]])*
         (Tableau3[Rep.]=Tableau210[[#This Row],[REPERE BUTA]])
      )
   ),
0)</f>
        <v>0</v>
      </c>
      <c r="BE737" s="182">
        <f>IFERROR(VLOOKUP(Tableau210[[#This Row],[OPERATION]],Tableau4[],3,FALSE),"")</f>
        <v>1</v>
      </c>
      <c r="BF737" s="177" cm="1">
        <f t="array" ref="BF737">IFERROR(
   SUM(
      _xlfn._xlws.FILTER(
         Tableau3[Joint Définitif Nb],
         (Tableau3[ITEM]=Tableau210[[#This Row],[NOM]])*
         (Tableau3[Rep.]=Tableau210[[#This Row],[REPERE BUTA]])
      )
   ),
0)</f>
        <v>2</v>
      </c>
      <c r="BG737" s="117" t="s">
        <v>3424</v>
      </c>
      <c r="BH737" s="177" t="str" cm="1">
        <f t="array" ref="BH7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73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737" s="117"/>
      <c r="BK737" s="117" t="s">
        <v>3424</v>
      </c>
      <c r="BL737" s="167" t="s">
        <v>2380</v>
      </c>
      <c r="BM737" s="167"/>
      <c r="BN737" s="117"/>
      <c r="BO737" s="117"/>
      <c r="BP737" s="117"/>
      <c r="BQ737" s="48"/>
      <c r="BR737" s="119"/>
      <c r="BS737" s="48"/>
      <c r="BT737" s="48"/>
      <c r="BU737" s="48"/>
      <c r="BV737" s="48"/>
      <c r="BW737" s="48"/>
      <c r="BX737" s="48"/>
    </row>
    <row r="738" spans="1:76" ht="15.75" hidden="1" x14ac:dyDescent="0.25">
      <c r="A738" s="48" t="e" cm="1">
        <f t="array" ref="A738">_xlfn.XLOOKUP(Tableau210[[#This Row],[NOM]]&amp;Tableau210[[#This Row],[REPERE BUTA]],[6]!Tableau16[POSTE TECHNIQUE]&amp;[6]!Tableau16[Repere ADM],[6]!Tableau16[NUMERO CLIENT])</f>
        <v>#N/A</v>
      </c>
      <c r="B738" s="48" t="e" cm="1">
        <f t="array" ref="B738">_xlfn.XLOOKUP(Tableau210[[#This Row],[NOM]]&amp;Tableau210[[#This Row],[REPERE BUTA]],[6]!Tableau16[POSTE TECHNIQUE]&amp;[6]!Tableau16[Repere REF],[6]!Tableau16[NUMERO CLIENT])</f>
        <v>#N/A</v>
      </c>
      <c r="C738" s="48">
        <v>1531</v>
      </c>
      <c r="D738" s="48" t="str">
        <f>C738&amp;""</f>
        <v>1531</v>
      </c>
      <c r="E738" s="48" t="e">
        <v>#N/A</v>
      </c>
      <c r="F738" s="48" t="e">
        <v>#N/A</v>
      </c>
      <c r="G738" s="176" t="s">
        <v>1614</v>
      </c>
      <c r="H738" s="119" t="s">
        <v>1067</v>
      </c>
      <c r="I738" s="119" t="s">
        <v>91</v>
      </c>
      <c r="J738" s="119" t="s">
        <v>1079</v>
      </c>
      <c r="K738" s="119" t="str">
        <f>_xlfn.XLOOKUP(Tableau210[[#This Row],[NOM]],[8]LUT!$I$5:$I$301,[8]LUT!$N$5:$N$301)</f>
        <v xml:space="preserve">Soupape </v>
      </c>
      <c r="L738" s="119" t="s">
        <v>75</v>
      </c>
      <c r="M738" s="119"/>
      <c r="N738" s="119" t="s">
        <v>75</v>
      </c>
      <c r="O738" s="119"/>
      <c r="P738" s="119"/>
      <c r="Q738" s="119"/>
      <c r="R738" s="119"/>
      <c r="S738" s="119"/>
      <c r="T738" s="119"/>
      <c r="U738" s="119"/>
      <c r="V738" s="119"/>
      <c r="W738" s="148"/>
      <c r="X738" s="207" cm="1">
        <f t="array" ref="X7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738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738" s="148"/>
      <c r="AA738" s="207" cm="1">
        <f t="array" ref="AA7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73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738" s="48"/>
      <c r="AD738" s="117" t="s">
        <v>3467</v>
      </c>
      <c r="AE738" s="119"/>
      <c r="AF738" s="181" t="str">
        <f>IFERROR(VLOOKUP(Tableau210[[#This Row],[OPERATION]],Tableau4[],5,FALSE),"")</f>
        <v/>
      </c>
      <c r="AG738" s="178" cm="1">
        <f t="array" ref="AG738">IFERROR(
   SUM(
      _xlfn._xlws.FILTER(
         Tableau3[JP],
         (Tableau3[ITEM]=Tableau210[[#This Row],[NOM]])*
         (Tableau3[Rep.]=Tableau210[[#This Row],[REPERE BUTA]])
      )
   ),
0)</f>
        <v>0</v>
      </c>
      <c r="AH738" s="181" t="str">
        <f>IFERROR(VLOOKUP(Tableau210[[#This Row],[OPERATION]],Tableau4[],4,FALSE),"")</f>
        <v/>
      </c>
      <c r="AI738" s="178" cm="1">
        <f t="array" ref="AI738">IFERROR(
   SUM(
      _xlfn._xlws.FILTER(
         Tableau3[BP],
         (Tableau3[ITEM]=Tableau210[[#This Row],[NOM]])*
         (Tableau3[Rep.]=Tableau210[[#This Row],[REPERE BUTA]])
      )
   ),
0)</f>
        <v>0</v>
      </c>
      <c r="AJ738" s="181" t="str">
        <f>IF(Tableau210[[#This Row],[NB JP EMIS]]=1,"1 JP","") &amp; IF(Tableau210[[#This Row],[NB BP EMIS]]=1," 1 BP","")</f>
        <v/>
      </c>
      <c r="AK738" s="178" t="str">
        <f>IF(Tableau210[[#This Row],[NB JP BUTA]]=1,"1 JP","") &amp; IF(Tableau210[[#This Row],[Nb BP BUTA]]=1," 1 BP","") &amp; IF(Tableau210[[#This Row],[Nb BP BUTA]]=2," 2 BP","")</f>
        <v/>
      </c>
      <c r="AL738" s="117"/>
      <c r="AM738" s="117" t="str">
        <f>IFERROR(+VLOOKUP(AY738,Tiges!$G$4:$I$569,3,FALSE),"")</f>
        <v/>
      </c>
      <c r="AN738" s="48"/>
      <c r="AO738" s="117">
        <v>0</v>
      </c>
      <c r="AP738" s="177" cm="1">
        <f t="array" ref="AP7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738" s="117" t="s">
        <v>2303</v>
      </c>
      <c r="AS738" s="177" cm="1">
        <f t="array" ref="AS7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738" s="117" t="s">
        <v>2303</v>
      </c>
      <c r="AV738" s="177" cm="1">
        <f t="array" ref="AV7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38" s="411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738" s="117"/>
      <c r="AY738" s="117" t="str" cm="1">
        <f t="array" ref="AY738">IFERROR(_xlfn.XLOOKUP(Tableau210[[#This Row],[DN DONNEES BUTA ]]&amp;Tableau210[[#This Row],[PN DONNEES BUTA]],Tiges!$B$4:$B$79&amp;Tiges!$C$4:$C$79,Tiges!$G$4:$G$79),"")</f>
        <v/>
      </c>
      <c r="AZ738" s="117"/>
      <c r="BA738" s="117" t="str" cm="1">
        <f t="array" ref="BA738">IFERROR(_xlfn.XLOOKUP(Tableau210[[#This Row],[DN DONNEES BUTA ]]&amp;Tableau210[[#This Row],[PN DONNEES BUTA]],Tiges!$B$4:$B$79&amp;Tiges!$C$4:$C$79,Tiges!$H$4:$H$79),"")</f>
        <v/>
      </c>
      <c r="BB738" s="117"/>
      <c r="BC738" s="182"/>
      <c r="BD738" s="177" cm="1">
        <f t="array" ref="BD738">IFERROR(
   SUM(
      _xlfn._xlws.FILTER(
         Tableau3[Nb Platinage Joint],
         (Tableau3[ITEM]=Tableau210[[#This Row],[NOM]])*
         (Tableau3[Rep.]=Tableau210[[#This Row],[REPERE BUTA]])
      )
   ),
0)</f>
        <v>0</v>
      </c>
      <c r="BE738" s="182" t="str">
        <f>IFERROR(VLOOKUP(Tableau210[[#This Row],[OPERATION]],Tableau4[],3,FALSE),"")</f>
        <v/>
      </c>
      <c r="BF738" s="177" cm="1">
        <f t="array" ref="BF738">IFERROR(
   SUM(
      _xlfn._xlws.FILTER(
         Tableau3[Joint Définitif Nb],
         (Tableau3[ITEM]=Tableau210[[#This Row],[NOM]])*
         (Tableau3[Rep.]=Tableau210[[#This Row],[REPERE BUTA]])
      )
   ),
0)</f>
        <v>0</v>
      </c>
      <c r="BG738" s="117" t="s">
        <v>2303</v>
      </c>
      <c r="BH738" s="177" cm="1">
        <f t="array" ref="BH7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738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738" s="117" t="s">
        <v>2303</v>
      </c>
      <c r="BK738" s="117" t="s">
        <v>2303</v>
      </c>
      <c r="BL738" s="167"/>
      <c r="BM738" s="167"/>
      <c r="BN738" s="117"/>
      <c r="BO738" s="117"/>
      <c r="BP738" s="117"/>
      <c r="BQ738" s="48"/>
      <c r="BR738" s="119"/>
      <c r="BS738" s="48"/>
      <c r="BT738" s="48"/>
      <c r="BU738" s="48"/>
      <c r="BV738" s="48"/>
      <c r="BW738" s="48"/>
      <c r="BX738" s="48"/>
    </row>
    <row r="739" spans="1:76" ht="15.75" hidden="1" x14ac:dyDescent="0.25">
      <c r="A739" s="48" t="str" cm="1">
        <f t="array" ref="A739">_xlfn.XLOOKUP(Tableau210[[#This Row],[NOM]]&amp;Tableau210[[#This Row],[REPERE BUTA]],[6]!Tableau16[POSTE TECHNIQUE]&amp;[6]!Tableau16[Repere ADM],[6]!Tableau16[NUMERO CLIENT])</f>
        <v>S1-K39750ALV</v>
      </c>
      <c r="B739" s="48" t="str" cm="1">
        <f t="array" ref="B739">_xlfn.XLOOKUP(Tableau210[[#This Row],[NOM]]&amp;Tableau210[[#This Row],[REPERE BUTA]],[6]!Tableau16[POSTE TECHNIQUE]&amp;[6]!Tableau16[Repere REF],[6]!Tableau16[NUMERO CLIENT])</f>
        <v>S1-K39750ALV</v>
      </c>
      <c r="C739" s="48" cm="1">
        <f t="array" ref="C739">_xlfn.XLOOKUP(Tableau210[[#This Row],[NOM]]&amp;Tableau210[[#This Row],[Repere Ubleam]],[7]Sheet1!$C$2:$C$2995&amp;[7]Sheet1!$I$2:$I$2995,[7]Sheet1!$A$2:$A$2995)</f>
        <v>19</v>
      </c>
      <c r="D739" s="48" t="str">
        <f>C739&amp;""</f>
        <v>19</v>
      </c>
      <c r="E739" s="48" t="s">
        <v>2553</v>
      </c>
      <c r="F739" s="48" t="s">
        <v>147</v>
      </c>
      <c r="G739" s="176" t="s">
        <v>1158</v>
      </c>
      <c r="H739" s="119" t="s">
        <v>1067</v>
      </c>
      <c r="I739" s="119" t="s">
        <v>91</v>
      </c>
      <c r="J739" s="119" t="s">
        <v>2057</v>
      </c>
      <c r="K739" s="119" t="str">
        <f>_xlfn.XLOOKUP(Tableau210[[#This Row],[NOM]],[8]LUT!$I$5:$I$301,[8]LUT!$N$5:$N$301)</f>
        <v>Vanne auto</v>
      </c>
      <c r="L739" s="119" t="s">
        <v>73</v>
      </c>
      <c r="M739" s="119" t="s">
        <v>1246</v>
      </c>
      <c r="N739" s="119" t="s">
        <v>1246</v>
      </c>
      <c r="O739" s="119"/>
      <c r="P739" s="119"/>
      <c r="Q739" s="119"/>
      <c r="R739" s="119"/>
      <c r="S739" s="119"/>
      <c r="T739" s="119"/>
      <c r="U739" s="119"/>
      <c r="V739" s="119"/>
      <c r="W739" s="148" cm="1">
        <f t="array" ref="W73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739" s="207" cm="1">
        <f t="array" ref="X7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3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39" s="148" cm="1">
        <f t="array" ref="Z73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739" s="207" cm="1">
        <f t="array" ref="AA7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3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39" s="48"/>
      <c r="AD739" s="117" t="s">
        <v>2196</v>
      </c>
      <c r="AE739" s="119"/>
      <c r="AF739" s="181">
        <f>IFERROR(VLOOKUP(Tableau210[[#This Row],[OPERATION]],Tableau4[],5,FALSE),"")</f>
        <v>0</v>
      </c>
      <c r="AG739" s="178"/>
      <c r="AH739" s="182">
        <f>IFERROR(VLOOKUP(Tableau210[[#This Row],[OPERATION]],Tableau4[],4,FALSE),"")</f>
        <v>0</v>
      </c>
      <c r="AI739" s="178"/>
      <c r="AJ739" s="182" t="str">
        <f>IF(Tableau210[[#This Row],[NB JP EMIS]]=1,"1 JP","") &amp; IF(Tableau210[[#This Row],[NB BP EMIS]]=1," 1 BP","")</f>
        <v/>
      </c>
      <c r="AK739" s="177"/>
      <c r="AL739" s="117" t="s">
        <v>103</v>
      </c>
      <c r="AM739" s="117">
        <f>IFERROR(+VLOOKUP(AY739,Tiges!$G$4:$I$569,3,FALSE),"")</f>
        <v>32</v>
      </c>
      <c r="AN739" s="48"/>
      <c r="AO739" s="117" t="s">
        <v>3424</v>
      </c>
      <c r="AP739" s="177" cm="1">
        <f t="array" ref="AP7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39" s="117" t="s">
        <v>3424</v>
      </c>
      <c r="AS739" s="177" t="str" cm="1">
        <f t="array" ref="AS7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7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739" s="117" t="s">
        <v>3424</v>
      </c>
      <c r="AV739" s="177" t="str" cm="1">
        <f t="array" ref="AV7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739" s="117"/>
      <c r="AY739" s="117" cm="1">
        <f t="array" ref="AY739">IFERROR(_xlfn.XLOOKUP(Tableau210[[#This Row],[DN DONNEES BUTA ]]&amp;Tableau210[[#This Row],[PN DONNEES BUTA]],Tiges!$B$4:$B$79&amp;Tiges!$C$4:$C$79,Tiges!$G$4:$G$79),"")</f>
        <v>20</v>
      </c>
      <c r="AZ739" s="117"/>
      <c r="BA739" s="117" cm="1">
        <f t="array" ref="BA739">IFERROR(_xlfn.XLOOKUP(Tableau210[[#This Row],[DN DONNEES BUTA ]]&amp;Tableau210[[#This Row],[PN DONNEES BUTA]],Tiges!$B$4:$B$79&amp;Tiges!$C$4:$C$79,Tiges!$H$4:$H$79),"")</f>
        <v>110</v>
      </c>
      <c r="BB739" s="117"/>
      <c r="BC739" s="182">
        <f>IFERROR(VLOOKUP(Tableau210[[#This Row],[OPERATION]],Tableau4[],2,FALSE),"")</f>
        <v>0</v>
      </c>
      <c r="BD739" s="177"/>
      <c r="BE739" s="182">
        <f>IFERROR(VLOOKUP(Tableau210[[#This Row],[OPERATION]],Tableau4[],3,FALSE),"")</f>
        <v>1</v>
      </c>
      <c r="BF739" s="177"/>
      <c r="BG739" s="117" t="s">
        <v>3424</v>
      </c>
      <c r="BH739" s="177" t="str" cm="1">
        <f t="array" ref="BH7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7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739" s="117"/>
      <c r="BK739" s="117" t="s">
        <v>3424</v>
      </c>
      <c r="BL739" s="167" t="s">
        <v>2380</v>
      </c>
      <c r="BM739" s="167"/>
      <c r="BN739" s="117"/>
      <c r="BO739" s="117"/>
      <c r="BP739" s="117"/>
      <c r="BQ739" s="48"/>
      <c r="BR739" s="119"/>
      <c r="BS739" s="48"/>
      <c r="BT739" s="48"/>
      <c r="BU739" s="48"/>
      <c r="BV739" s="48"/>
      <c r="BW739" s="48"/>
      <c r="BX739" s="48"/>
    </row>
    <row r="740" spans="1:76" ht="15.75" hidden="1" x14ac:dyDescent="0.25">
      <c r="A740" s="48" t="e" cm="1">
        <f t="array" ref="A740">_xlfn.XLOOKUP(Tableau210[[#This Row],[NOM]]&amp;Tableau210[[#This Row],[REPERE BUTA]],[6]!Tableau16[POSTE TECHNIQUE]&amp;[6]!Tableau16[Repere ADM],[6]!Tableau16[NUMERO CLIENT])</f>
        <v>#N/A</v>
      </c>
      <c r="B740" s="48" t="str" cm="1">
        <f t="array" ref="B740">_xlfn.XLOOKUP(Tableau210[[#This Row],[NOM]]&amp;Tableau210[[#This Row],[REPERE BUTA]],[6]!Tableau16[POSTE TECHNIQUE]&amp;[6]!Tableau16[Repere REF],[6]!Tableau16[NUMERO CLIENT])</f>
        <v>S1-B30235YLV</v>
      </c>
      <c r="C740" s="48" cm="1">
        <f t="array" ref="C740">_xlfn.XLOOKUP(Tableau210[[#This Row],[NOM]]&amp;Tableau210[[#This Row],[Repere Ubleam]],[7]Sheet1!$C$2:$C$2995&amp;[7]Sheet1!$I$2:$I$2995,[7]Sheet1!$A$2:$A$2995)</f>
        <v>2</v>
      </c>
      <c r="D740" s="48" t="str">
        <f>C740&amp;""</f>
        <v>2</v>
      </c>
      <c r="E740" s="48" t="str" cm="1">
        <f t="array" ref="E740">_xlfn.XLOOKUP(Tableau210[[#This Row],[NOM]]&amp;Tableau210[[#This Row],[REPERE BUTA]],[6]!Tableau16[POSTE TECHNIQUE]&amp;[6]!Tableau16[Repere REF],[6]!Tableau16[TRAVAUX])</f>
        <v>DEPOSE REPOSE REVISION</v>
      </c>
      <c r="F740" s="48" t="s">
        <v>126</v>
      </c>
      <c r="G740" s="176" t="s">
        <v>116</v>
      </c>
      <c r="H740" s="119" t="s">
        <v>1066</v>
      </c>
      <c r="I740" s="119" t="s">
        <v>91</v>
      </c>
      <c r="J740" s="119" t="s">
        <v>2057</v>
      </c>
      <c r="K740" s="119" t="str">
        <f>_xlfn.XLOOKUP(Tableau210[[#This Row],[NOM]],[8]LUT!$I$5:$I$301,[8]LUT!$N$5:$N$301)</f>
        <v>Vanne auto</v>
      </c>
      <c r="L740" s="119" t="s">
        <v>83</v>
      </c>
      <c r="M740" s="119"/>
      <c r="N740" s="119" t="s">
        <v>83</v>
      </c>
      <c r="O740" s="119"/>
      <c r="P740" s="119"/>
      <c r="Q740" s="119"/>
      <c r="R740" s="119"/>
      <c r="S740" s="119"/>
      <c r="T740" s="119"/>
      <c r="U740" s="119"/>
      <c r="V740" s="119"/>
      <c r="W740" s="148" cm="1">
        <f t="array" ref="W740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740" s="207" cm="1">
        <f t="array" ref="X7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4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40" s="148" cm="1">
        <f t="array" ref="Z740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740" s="207" cm="1">
        <f t="array" ref="AA7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4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40" s="48"/>
      <c r="AD740" s="117" t="s">
        <v>2197</v>
      </c>
      <c r="AE740" s="119"/>
      <c r="AF740" s="181">
        <f>IFERROR(VLOOKUP(Tableau210[[#This Row],[OPERATION]],Tableau4[],5,FALSE),"")</f>
        <v>0</v>
      </c>
      <c r="AG740" s="178" cm="1">
        <f t="array" ref="AG740">IFERROR(
   SUM(
      _xlfn._xlws.FILTER(
         Tableau3[JP],
         (Tableau3[ITEM]=Tableau210[[#This Row],[NOM]])*
         (Tableau3[Rep.]=Tableau210[[#This Row],[REPERE BUTA]])
      )
   ),
0)</f>
        <v>0</v>
      </c>
      <c r="AH740" s="182">
        <f>IFERROR(VLOOKUP(Tableau210[[#This Row],[OPERATION]],Tableau4[],4,FALSE),"")</f>
        <v>1</v>
      </c>
      <c r="AI740" s="178" cm="1">
        <f t="array" ref="AI740">IFERROR(
   SUM(
      _xlfn._xlws.FILTER(
         Tableau3[BP],
         (Tableau3[ITEM]=Tableau210[[#This Row],[NOM]])*
         (Tableau3[Rep.]=Tableau210[[#This Row],[REPERE BUTA]])
      )
   ),
0)</f>
        <v>1</v>
      </c>
      <c r="AJ740" s="182" t="str">
        <f>IF(Tableau210[[#This Row],[NB JP EMIS]]=1,"1 JP","") &amp; IF(Tableau210[[#This Row],[NB BP EMIS]]=1," 1 BP","")</f>
        <v xml:space="preserve"> 1 BP</v>
      </c>
      <c r="AK740" s="177" t="str">
        <f>IF(Tableau210[[#This Row],[NB JP BUTA]]=1,"1 JP","") &amp; IF(Tableau210[[#This Row],[Nb BP BUTA]]=1," 1 BP","") &amp; IF(Tableau210[[#This Row],[Nb BP BUTA]]=2," 2 BP","")</f>
        <v xml:space="preserve"> 1 BP</v>
      </c>
      <c r="AL740" s="117" t="s">
        <v>103</v>
      </c>
      <c r="AM740" s="117">
        <f>IFERROR(+VLOOKUP(AY740,Tiges!$G$4:$I$569,3,FALSE),"")</f>
        <v>32</v>
      </c>
      <c r="AN740" s="48"/>
      <c r="AO740" s="117" t="s">
        <v>3424</v>
      </c>
      <c r="AP740" s="177" cm="1">
        <f t="array" ref="AP7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40" s="117" t="s">
        <v>3424</v>
      </c>
      <c r="AS740" s="177" t="str" cm="1">
        <f t="array" ref="AS7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40" s="411" t="s">
        <v>3424</v>
      </c>
      <c r="AU740" s="117" t="s">
        <v>3424</v>
      </c>
      <c r="AV740" s="177" t="str" cm="1">
        <f t="array" ref="AV7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7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740" s="117"/>
      <c r="AY740" s="117" cm="1">
        <f t="array" ref="AY740">IFERROR(_xlfn.XLOOKUP(Tableau210[[#This Row],[DN DONNEES BUTA ]]&amp;Tableau210[[#This Row],[PN DONNEES BUTA]],Tiges!$B$4:$B$79&amp;Tiges!$C$4:$C$79,Tiges!$G$4:$G$79),"")</f>
        <v>20</v>
      </c>
      <c r="AZ740" s="117"/>
      <c r="BA740" s="117" cm="1">
        <f t="array" ref="BA740">IFERROR(_xlfn.XLOOKUP(Tableau210[[#This Row],[DN DONNEES BUTA ]]&amp;Tableau210[[#This Row],[PN DONNEES BUTA]],Tiges!$B$4:$B$79&amp;Tiges!$C$4:$C$79,Tiges!$H$4:$H$79),"")</f>
        <v>110</v>
      </c>
      <c r="BB740" s="117"/>
      <c r="BC740" s="182">
        <f>IFERROR(VLOOKUP(Tableau210[[#This Row],[OPERATION]],Tableau4[],2,FALSE),"")</f>
        <v>1</v>
      </c>
      <c r="BD740" s="177" cm="1">
        <f t="array" ref="BD740">IFERROR(
   SUM(
      _xlfn._xlws.FILTER(
         Tableau3[Nb Platinage Joint],
         (Tableau3[ITEM]=Tableau210[[#This Row],[NOM]])*
         (Tableau3[Rep.]=Tableau210[[#This Row],[REPERE BUTA]])
      )
   ),
0)</f>
        <v>1</v>
      </c>
      <c r="BE740" s="182">
        <f>IFERROR(VLOOKUP(Tableau210[[#This Row],[OPERATION]],Tableau4[],3,FALSE),"")</f>
        <v>1</v>
      </c>
      <c r="BF740" s="177" cm="1">
        <f t="array" ref="BF740">IFERROR(
   SUM(
      _xlfn._xlws.FILTER(
         Tableau3[Joint Définitif Nb],
         (Tableau3[ITEM]=Tableau210[[#This Row],[NOM]])*
         (Tableau3[Rep.]=Tableau210[[#This Row],[REPERE BUTA]])
      )
   ),
0)</f>
        <v>1</v>
      </c>
      <c r="BG740" s="117" t="s">
        <v>3424</v>
      </c>
      <c r="BH740" s="177" t="str" cm="1">
        <f t="array" ref="BH7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0" s="117"/>
      <c r="BK740" s="117" t="s">
        <v>3424</v>
      </c>
      <c r="BL740" s="167" t="s">
        <v>2380</v>
      </c>
      <c r="BM740" s="167"/>
      <c r="BN740" s="117"/>
      <c r="BO740" s="117"/>
      <c r="BP740" s="117"/>
      <c r="BQ740" s="48"/>
      <c r="BR740" s="119"/>
      <c r="BS740" s="48"/>
      <c r="BT740" s="48"/>
      <c r="BU740" s="48"/>
      <c r="BV740" s="48"/>
      <c r="BW740" s="48"/>
      <c r="BX740" s="48"/>
    </row>
    <row r="741" spans="1:76" s="206" customFormat="1" ht="15.75" hidden="1" x14ac:dyDescent="0.25">
      <c r="A741" s="48" t="e" cm="1">
        <f t="array" ref="A741">_xlfn.XLOOKUP(Tableau210[[#This Row],[NOM]]&amp;Tableau210[[#This Row],[REPERE BUTA]],[6]!Tableau16[POSTE TECHNIQUE]&amp;[6]!Tableau16[Repere ADM],[6]!Tableau16[NUMERO CLIENT])</f>
        <v>#N/A</v>
      </c>
      <c r="B741" s="48" t="e" cm="1">
        <f t="array" ref="B741">_xlfn.XLOOKUP(Tableau210[[#This Row],[NOM]]&amp;Tableau210[[#This Row],[REPERE BUTA]],[6]!Tableau16[POSTE TECHNIQUE]&amp;[6]!Tableau16[Repere REF],[6]!Tableau16[NUMERO CLIENT])</f>
        <v>#N/A</v>
      </c>
      <c r="C741" s="48" cm="1">
        <f t="array" ref="C741">_xlfn.XLOOKUP(Tableau210[[#This Row],[NOM]]&amp;Tableau210[[#This Row],[Repere Ubleam]],[7]Sheet1!$C$2:$C$2995&amp;[7]Sheet1!$I$2:$I$2995,[7]Sheet1!$A$2:$A$2995)</f>
        <v>735</v>
      </c>
      <c r="D741" s="48" t="str">
        <f>C741&amp;""</f>
        <v>735</v>
      </c>
      <c r="E741" s="48" t="e">
        <v>#N/A</v>
      </c>
      <c r="F741" s="48" t="e">
        <v>#N/A</v>
      </c>
      <c r="G741" s="201" t="s">
        <v>1617</v>
      </c>
      <c r="H741" s="202" t="s">
        <v>1067</v>
      </c>
      <c r="I741" s="202" t="s">
        <v>91</v>
      </c>
      <c r="J741" s="202" t="s">
        <v>1079</v>
      </c>
      <c r="K741" s="202" t="str">
        <f>_xlfn.XLOOKUP(Tableau210[[#This Row],[NOM]],[8]LUT!$I$5:$I$301,[8]LUT!$N$5:$N$301)</f>
        <v xml:space="preserve">Soupape </v>
      </c>
      <c r="L741" s="202" t="s">
        <v>73</v>
      </c>
      <c r="M741" s="202"/>
      <c r="N741" s="202" t="s">
        <v>73</v>
      </c>
      <c r="O741" s="202"/>
      <c r="P741" s="202"/>
      <c r="Q741" s="202"/>
      <c r="R741" s="202"/>
      <c r="S741" s="202"/>
      <c r="T741" s="202"/>
      <c r="U741" s="202"/>
      <c r="V741" s="202"/>
      <c r="W741" s="244">
        <v>50</v>
      </c>
      <c r="X741" s="207" cm="1">
        <f t="array" ref="X7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4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41" s="244">
        <v>20</v>
      </c>
      <c r="AA741" s="207" cm="1">
        <f t="array" ref="AA7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4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41" s="48"/>
      <c r="AD741" s="117" t="s">
        <v>2103</v>
      </c>
      <c r="AE741" s="119"/>
      <c r="AF741" s="181">
        <f>IFERROR(VLOOKUP(Tableau210[[#This Row],[OPERATION]],Tableau4[],5,FALSE),"")</f>
        <v>1</v>
      </c>
      <c r="AG741" s="178" cm="1">
        <f t="array" ref="AG741">IFERROR(
   SUM(
      _xlfn._xlws.FILTER(
         Tableau3[JP],
         (Tableau3[ITEM]=Tableau210[[#This Row],[NOM]])*
         (Tableau3[Rep.]=Tableau210[[#This Row],[REPERE BUTA]])
      )
   ),
0)</f>
        <v>1</v>
      </c>
      <c r="AH741" s="181">
        <f>IFERROR(VLOOKUP(Tableau210[[#This Row],[OPERATION]],Tableau4[],4,FALSE),"")</f>
        <v>0</v>
      </c>
      <c r="AI741" s="178" cm="1">
        <f t="array" ref="AI741">IFERROR(
   SUM(
      _xlfn._xlws.FILTER(
         Tableau3[BP],
         (Tableau3[ITEM]=Tableau210[[#This Row],[NOM]])*
         (Tableau3[Rep.]=Tableau210[[#This Row],[REPERE BUTA]])
      )
   ),
0)</f>
        <v>0</v>
      </c>
      <c r="AJ741" s="181" t="str">
        <f>IF(Tableau210[[#This Row],[NB JP EMIS]]=1,"1 JP","") &amp; IF(Tableau210[[#This Row],[NB BP EMIS]]=1," 1 BP","")</f>
        <v>1 JP</v>
      </c>
      <c r="AK741" s="178" t="str">
        <f>IF(Tableau210[[#This Row],[NB JP BUTA]]=1,"1 JP","") &amp; IF(Tableau210[[#This Row],[Nb BP BUTA]]=1," 1 BP","") &amp; IF(Tableau210[[#This Row],[Nb BP BUTA]]=2," 2 BP","")</f>
        <v>1 JP</v>
      </c>
      <c r="AL741" s="117" t="s">
        <v>103</v>
      </c>
      <c r="AM741" s="117">
        <f>IFERROR(+VLOOKUP(AY741,Tiges!$G$4:$I$569,3,FALSE),"")</f>
        <v>27</v>
      </c>
      <c r="AN741" s="48"/>
      <c r="AO741" s="117">
        <v>4</v>
      </c>
      <c r="AP741" s="177" cm="1">
        <f t="array" ref="AP7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41" s="117" t="s">
        <v>2161</v>
      </c>
      <c r="AS741" s="177" t="str" cm="1">
        <f t="array" ref="AS7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41" s="117" t="s">
        <v>1123</v>
      </c>
      <c r="AV741" s="177" t="str" cm="1">
        <f t="array" ref="AV7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41" s="117"/>
      <c r="AY741" s="117" cm="1">
        <f t="array" ref="AY741">IFERROR(_xlfn.XLOOKUP(Tableau210[[#This Row],[DN DONNEES BUTA ]]&amp;Tableau210[[#This Row],[PN DONNEES BUTA]],Tiges!$B$4:$B$79&amp;Tiges!$C$4:$C$79,Tiges!$G$4:$G$79),"")</f>
        <v>16</v>
      </c>
      <c r="AZ741" s="117"/>
      <c r="BA741" s="117" cm="1">
        <f t="array" ref="BA741">IFERROR(_xlfn.XLOOKUP(Tableau210[[#This Row],[DN DONNEES BUTA ]]&amp;Tableau210[[#This Row],[PN DONNEES BUTA]],Tiges!$B$4:$B$79&amp;Tiges!$C$4:$C$79,Tiges!$H$4:$H$79),"")</f>
        <v>90</v>
      </c>
      <c r="BB741" s="117"/>
      <c r="BC741" s="182">
        <f>IFERROR(VLOOKUP(Tableau210[[#This Row],[OPERATION]],Tableau4[],2,FALSE),"")</f>
        <v>2</v>
      </c>
      <c r="BD741" s="177" cm="1">
        <f t="array" ref="BD741">IFERROR(
   SUM(
      _xlfn._xlws.FILTER(
         Tableau3[Nb Platinage Joint],
         (Tableau3[ITEM]=Tableau210[[#This Row],[NOM]])*
         (Tableau3[Rep.]=Tableau210[[#This Row],[REPERE BUTA]])
      )
   ),
0)</f>
        <v>2</v>
      </c>
      <c r="BE741" s="182">
        <f>IFERROR(VLOOKUP(Tableau210[[#This Row],[OPERATION]],Tableau4[],3,FALSE),"")</f>
        <v>1</v>
      </c>
      <c r="BF741" s="177" cm="1">
        <f t="array" ref="BF741">IFERROR(
   SUM(
      _xlfn._xlws.FILTER(
         Tableau3[Joint Définitif Nb],
         (Tableau3[ITEM]=Tableau210[[#This Row],[NOM]])*
         (Tableau3[Rep.]=Tableau210[[#This Row],[REPERE BUTA]])
      )
   ),
0)</f>
        <v>1</v>
      </c>
      <c r="BG741" s="117" t="s">
        <v>129</v>
      </c>
      <c r="BH741" s="177" t="str" cm="1">
        <f t="array" ref="BH7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1" s="117"/>
      <c r="BK741" s="117" t="s">
        <v>37</v>
      </c>
      <c r="BL741" s="167" t="s">
        <v>2380</v>
      </c>
      <c r="BM741" s="205"/>
      <c r="BN741" s="205"/>
      <c r="BO741" s="205"/>
      <c r="BP741" s="205"/>
      <c r="BQ741" s="204"/>
      <c r="BR741" s="202"/>
      <c r="BS741" s="204"/>
      <c r="BT741" s="204"/>
      <c r="BU741" s="204"/>
      <c r="BV741" s="204"/>
      <c r="BW741" s="204"/>
      <c r="BX741" s="204"/>
    </row>
    <row r="742" spans="1:76" s="206" customFormat="1" ht="15.75" hidden="1" x14ac:dyDescent="0.25">
      <c r="A742" s="48" t="e" cm="1">
        <f t="array" ref="A742">_xlfn.XLOOKUP(Tableau210[[#This Row],[NOM]]&amp;Tableau210[[#This Row],[REPERE BUTA]],[6]!Tableau16[POSTE TECHNIQUE]&amp;[6]!Tableau16[Repere ADM],[6]!Tableau16[NUMERO CLIENT])</f>
        <v>#N/A</v>
      </c>
      <c r="B742" s="48" t="e" cm="1">
        <f t="array" ref="B742">_xlfn.XLOOKUP(Tableau210[[#This Row],[NOM]]&amp;Tableau210[[#This Row],[REPERE BUTA]],[6]!Tableau16[POSTE TECHNIQUE]&amp;[6]!Tableau16[Repere REF],[6]!Tableau16[NUMERO CLIENT])</f>
        <v>#N/A</v>
      </c>
      <c r="C742" s="48" cm="1">
        <f t="array" ref="C742">_xlfn.XLOOKUP(Tableau210[[#This Row],[NOM]]&amp;Tableau210[[#This Row],[Repere Ubleam]],[7]Sheet1!$C$2:$C$2995&amp;[7]Sheet1!$I$2:$I$2995,[7]Sheet1!$A$2:$A$2995)</f>
        <v>736</v>
      </c>
      <c r="D742" s="48" t="str">
        <f>C742&amp;""</f>
        <v>736</v>
      </c>
      <c r="E742" s="48" t="e">
        <v>#N/A</v>
      </c>
      <c r="F742" s="48" t="e">
        <v>#N/A</v>
      </c>
      <c r="G742" s="201" t="s">
        <v>1617</v>
      </c>
      <c r="H742" s="202" t="s">
        <v>1067</v>
      </c>
      <c r="I742" s="202" t="s">
        <v>91</v>
      </c>
      <c r="J742" s="202" t="s">
        <v>1079</v>
      </c>
      <c r="K742" s="202" t="str">
        <f>_xlfn.XLOOKUP(Tableau210[[#This Row],[NOM]],[8]LUT!$I$5:$I$301,[8]LUT!$N$5:$N$301)</f>
        <v xml:space="preserve">Soupape </v>
      </c>
      <c r="L742" s="202" t="s">
        <v>83</v>
      </c>
      <c r="M742" s="202"/>
      <c r="N742" s="202" t="s">
        <v>83</v>
      </c>
      <c r="O742" s="202"/>
      <c r="P742" s="202"/>
      <c r="Q742" s="202"/>
      <c r="R742" s="202"/>
      <c r="S742" s="202"/>
      <c r="T742" s="202"/>
      <c r="U742" s="202"/>
      <c r="V742" s="202"/>
      <c r="W742" s="148">
        <v>50</v>
      </c>
      <c r="X742" s="207" cm="1">
        <f t="array" ref="X7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4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42" s="148">
        <v>20</v>
      </c>
      <c r="AA742" s="207" cm="1">
        <f t="array" ref="AA7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4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42" s="48"/>
      <c r="AD742" s="117" t="s">
        <v>2103</v>
      </c>
      <c r="AE742" s="119"/>
      <c r="AF742" s="181">
        <f>IFERROR(VLOOKUP(Tableau210[[#This Row],[OPERATION]],Tableau4[],5,FALSE),"")</f>
        <v>1</v>
      </c>
      <c r="AG742" s="178" cm="1">
        <f t="array" ref="AG742">IFERROR(
   SUM(
      _xlfn._xlws.FILTER(
         Tableau3[JP],
         (Tableau3[ITEM]=Tableau210[[#This Row],[NOM]])*
         (Tableau3[Rep.]=Tableau210[[#This Row],[REPERE BUTA]])
      )
   ),
0)</f>
        <v>1</v>
      </c>
      <c r="AH742" s="181">
        <f>IFERROR(VLOOKUP(Tableau210[[#This Row],[OPERATION]],Tableau4[],4,FALSE),"")</f>
        <v>0</v>
      </c>
      <c r="AI742" s="178" cm="1">
        <f t="array" ref="AI742">IFERROR(
   SUM(
      _xlfn._xlws.FILTER(
         Tableau3[BP],
         (Tableau3[ITEM]=Tableau210[[#This Row],[NOM]])*
         (Tableau3[Rep.]=Tableau210[[#This Row],[REPERE BUTA]])
      )
   ),
0)</f>
        <v>0</v>
      </c>
      <c r="AJ742" s="181" t="str">
        <f>IF(Tableau210[[#This Row],[NB JP EMIS]]=1,"1 JP","") &amp; IF(Tableau210[[#This Row],[NB BP EMIS]]=1," 1 BP","")</f>
        <v>1 JP</v>
      </c>
      <c r="AK742" s="178" t="str">
        <f>IF(Tableau210[[#This Row],[NB JP BUTA]]=1,"1 JP","") &amp; IF(Tableau210[[#This Row],[Nb BP BUTA]]=1," 1 BP","") &amp; IF(Tableau210[[#This Row],[Nb BP BUTA]]=2," 2 BP","")</f>
        <v>1 JP</v>
      </c>
      <c r="AL742" s="117" t="s">
        <v>103</v>
      </c>
      <c r="AM742" s="117">
        <f>IFERROR(+VLOOKUP(AY742,Tiges!$G$4:$I$569,3,FALSE),"")</f>
        <v>27</v>
      </c>
      <c r="AN742" s="48"/>
      <c r="AO742" s="117">
        <v>4</v>
      </c>
      <c r="AP742" s="177" cm="1">
        <f t="array" ref="AP7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42" s="117" t="s">
        <v>2161</v>
      </c>
      <c r="AS742" s="177" t="str" cm="1">
        <f t="array" ref="AS7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42" s="117" t="s">
        <v>1123</v>
      </c>
      <c r="AV742" s="177" t="str" cm="1">
        <f t="array" ref="AV7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42" s="117"/>
      <c r="AY742" s="117" cm="1">
        <f t="array" ref="AY742">IFERROR(_xlfn.XLOOKUP(Tableau210[[#This Row],[DN DONNEES BUTA ]]&amp;Tableau210[[#This Row],[PN DONNEES BUTA]],Tiges!$B$4:$B$79&amp;Tiges!$C$4:$C$79,Tiges!$G$4:$G$79),"")</f>
        <v>16</v>
      </c>
      <c r="AZ742" s="117"/>
      <c r="BA742" s="117" cm="1">
        <f t="array" ref="BA742">IFERROR(_xlfn.XLOOKUP(Tableau210[[#This Row],[DN DONNEES BUTA ]]&amp;Tableau210[[#This Row],[PN DONNEES BUTA]],Tiges!$B$4:$B$79&amp;Tiges!$C$4:$C$79,Tiges!$H$4:$H$79),"")</f>
        <v>90</v>
      </c>
      <c r="BB742" s="117"/>
      <c r="BC742" s="182">
        <f>IFERROR(VLOOKUP(Tableau210[[#This Row],[OPERATION]],Tableau4[],2,FALSE),"")</f>
        <v>2</v>
      </c>
      <c r="BD742" s="177" cm="1">
        <f t="array" ref="BD742">IFERROR(
   SUM(
      _xlfn._xlws.FILTER(
         Tableau3[Nb Platinage Joint],
         (Tableau3[ITEM]=Tableau210[[#This Row],[NOM]])*
         (Tableau3[Rep.]=Tableau210[[#This Row],[REPERE BUTA]])
      )
   ),
0)</f>
        <v>2</v>
      </c>
      <c r="BE742" s="182">
        <f>IFERROR(VLOOKUP(Tableau210[[#This Row],[OPERATION]],Tableau4[],3,FALSE),"")</f>
        <v>1</v>
      </c>
      <c r="BF742" s="177" cm="1">
        <f t="array" ref="BF742">IFERROR(
   SUM(
      _xlfn._xlws.FILTER(
         Tableau3[Joint Définitif Nb],
         (Tableau3[ITEM]=Tableau210[[#This Row],[NOM]])*
         (Tableau3[Rep.]=Tableau210[[#This Row],[REPERE BUTA]])
      )
   ),
0)</f>
        <v>1</v>
      </c>
      <c r="BG742" s="117" t="s">
        <v>129</v>
      </c>
      <c r="BH742" s="177" t="str" cm="1">
        <f t="array" ref="BH7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2" s="117"/>
      <c r="BK742" s="117" t="s">
        <v>37</v>
      </c>
      <c r="BL742" s="167" t="s">
        <v>2380</v>
      </c>
      <c r="BM742" s="205"/>
      <c r="BN742" s="205"/>
      <c r="BO742" s="205"/>
      <c r="BP742" s="205"/>
      <c r="BQ742" s="204"/>
      <c r="BR742" s="202"/>
      <c r="BS742" s="204"/>
      <c r="BT742" s="204"/>
      <c r="BU742" s="204"/>
      <c r="BV742" s="204"/>
      <c r="BW742" s="204"/>
      <c r="BX742" s="204"/>
    </row>
    <row r="743" spans="1:76" ht="15.75" hidden="1" x14ac:dyDescent="0.25">
      <c r="A743" s="48" t="str" cm="1">
        <f t="array" ref="A743">_xlfn.XLOOKUP(Tableau210[[#This Row],[NOM]]&amp;Tableau210[[#This Row],[REPERE BUTA]],[6]!Tableau16[POSTE TECHNIQUE]&amp;[6]!Tableau16[Repere ADM],[6]!Tableau16[NUMERO CLIENT])</f>
        <v>S1-S2601-OTG182-VMB</v>
      </c>
      <c r="B743" s="48" t="str" cm="1">
        <f t="array" ref="B743">_xlfn.XLOOKUP(Tableau210[[#This Row],[NOM]]&amp;Tableau210[[#This Row],[REPERE BUTA]],[6]!Tableau16[POSTE TECHNIQUE]&amp;[6]!Tableau16[Repere REF],[6]!Tableau16[NUMERO CLIENT])</f>
        <v>S1-S2601-OTG182-VMB</v>
      </c>
      <c r="C743" s="48" cm="1">
        <f t="array" ref="C743">_xlfn.XLOOKUP(Tableau210[[#This Row],[NOM]]&amp;Tableau210[[#This Row],[Repere Ubleam]],[7]Sheet1!$C$2:$C$2995&amp;[7]Sheet1!$I$2:$I$2995,[7]Sheet1!$A$2:$A$2995)</f>
        <v>21</v>
      </c>
      <c r="D743" s="48" t="str">
        <f>C743&amp;""</f>
        <v>21</v>
      </c>
      <c r="E743" s="48" t="s">
        <v>3126</v>
      </c>
      <c r="F743" s="48" t="s">
        <v>3132</v>
      </c>
      <c r="G743" s="166" t="s">
        <v>1174</v>
      </c>
      <c r="H743" s="150" t="s">
        <v>1067</v>
      </c>
      <c r="I743" s="150" t="s">
        <v>1070</v>
      </c>
      <c r="J743" s="150" t="s">
        <v>1075</v>
      </c>
      <c r="K743" s="150" t="str">
        <f>_xlfn.XLOOKUP(Tableau210[[#This Row],[NOM]],[8]LUT!$I$5:$I$301,[8]LUT!$N$5:$N$301)</f>
        <v>OTG</v>
      </c>
      <c r="L743" s="150" t="s">
        <v>83</v>
      </c>
      <c r="M743" s="150" t="s">
        <v>1298</v>
      </c>
      <c r="N743" s="150" t="s">
        <v>1298</v>
      </c>
      <c r="O743" s="150" t="s">
        <v>2109</v>
      </c>
      <c r="P743" s="150"/>
      <c r="Q743" s="150"/>
      <c r="R743" s="150"/>
      <c r="S743" s="150"/>
      <c r="T743" s="150"/>
      <c r="U743" s="150"/>
      <c r="V743" s="150"/>
      <c r="W743" s="151" t="s">
        <v>1118</v>
      </c>
      <c r="X743" s="151" cm="1">
        <f t="array" ref="X7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743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43" s="151" t="s">
        <v>3424</v>
      </c>
      <c r="AA743" s="151" cm="1">
        <f t="array" ref="AA7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4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43" s="152"/>
      <c r="AD743" s="153" t="s">
        <v>2103</v>
      </c>
      <c r="AE743" s="150"/>
      <c r="AF743" s="150">
        <f>IFERROR(VLOOKUP(Tableau210[[#This Row],[OPERATION]],Tableau4[],5,FALSE),"")</f>
        <v>1</v>
      </c>
      <c r="AG743" s="150" cm="1">
        <f t="array" ref="AG743">IFERROR(
   SUM(
      _xlfn._xlws.FILTER(
         Tableau3[JP],
         (Tableau3[ITEM]=Tableau210[[#This Row],[NOM]])*
         (Tableau3[Rep.]=Tableau210[[#This Row],[REPERE BUTA]])
      )
   ),
0)</f>
        <v>1</v>
      </c>
      <c r="AH743" s="153">
        <f>IFERROR(VLOOKUP(Tableau210[[#This Row],[OPERATION]],Tableau4[],4,FALSE),"")</f>
        <v>0</v>
      </c>
      <c r="AI743" s="150" cm="1">
        <f t="array" ref="AI743">IFERROR(
   SUM(
      _xlfn._xlws.FILTER(
         Tableau3[BP],
         (Tableau3[ITEM]=Tableau210[[#This Row],[NOM]])*
         (Tableau3[Rep.]=Tableau210[[#This Row],[REPERE BUTA]])
      )
   ),
0)</f>
        <v>0</v>
      </c>
      <c r="AJ743" s="153" t="s">
        <v>3352</v>
      </c>
      <c r="AK743" s="153" t="str">
        <f>IF(Tableau210[[#This Row],[NB JP BUTA]]=1,"1 JP","") &amp; IF(Tableau210[[#This Row],[Nb BP BUTA]]=1," 1 BP","") &amp; IF(Tableau210[[#This Row],[Nb BP BUTA]]=2," 2 BP","")</f>
        <v>1 JP</v>
      </c>
      <c r="AL743" s="153" t="s">
        <v>2527</v>
      </c>
      <c r="AM743" s="153">
        <f>IFERROR(+VLOOKUP(AY743,Tiges!$G$4:$I$569,3,FALSE),"")</f>
        <v>46</v>
      </c>
      <c r="AN743" s="152"/>
      <c r="AO743" s="153">
        <v>20</v>
      </c>
      <c r="AP743" s="153" cm="1">
        <f t="array" ref="AP7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74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743" s="153" t="s">
        <v>2297</v>
      </c>
      <c r="AS743" s="153" t="str" cm="1">
        <f t="array" ref="AS7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74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M30x320</v>
      </c>
      <c r="AU743" s="153" t="s">
        <v>1123</v>
      </c>
      <c r="AV743" s="153" t="str" cm="1">
        <f t="array" ref="AV7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4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43" s="153"/>
      <c r="AY743" s="153" cm="1">
        <f t="array" ref="AY743">IFERROR(_xlfn.XLOOKUP(Tableau210[[#This Row],[DN DONNEES BUTA ]]&amp;Tableau210[[#This Row],[PN DONNEES BUTA]],Tiges!$B$4:$B$79&amp;Tiges!$C$4:$C$79,Tiges!$G$4:$G$79),"")</f>
        <v>30</v>
      </c>
      <c r="AZ743" s="153"/>
      <c r="BA743" s="153" cm="1">
        <f t="array" ref="BA743">IFERROR(_xlfn.XLOOKUP(Tableau210[[#This Row],[DN DONNEES BUTA ]]&amp;Tableau210[[#This Row],[PN DONNEES BUTA]],Tiges!$B$4:$B$79&amp;Tiges!$C$4:$C$79,Tiges!$H$4:$H$79),"")</f>
        <v>160</v>
      </c>
      <c r="BB743" s="153"/>
      <c r="BC743" s="153">
        <f>IFERROR(VLOOKUP(Tableau210[[#This Row],[OPERATION]],Tableau4[],2,FALSE),"")</f>
        <v>2</v>
      </c>
      <c r="BD743" s="153" cm="1">
        <f t="array" ref="BD743">IFERROR(
   SUM(
      _xlfn._xlws.FILTER(
         Tableau3[Nb Platinage Joint],
         (Tableau3[ITEM]=Tableau210[[#This Row],[NOM]])*
         (Tableau3[Rep.]=Tableau210[[#This Row],[REPERE BUTA]])
      )
   ),
0)</f>
        <v>2</v>
      </c>
      <c r="BE743" s="153">
        <f>IFERROR(VLOOKUP(Tableau210[[#This Row],[OPERATION]],Tableau4[],3,FALSE),"")</f>
        <v>1</v>
      </c>
      <c r="BF743" s="153" cm="1">
        <f t="array" ref="BF743">IFERROR(
   SUM(
      _xlfn._xlws.FILTER(
         Tableau3[Joint Définitif Nb],
         (Tableau3[ITEM]=Tableau210[[#This Row],[NOM]])*
         (Tableau3[Rep.]=Tableau210[[#This Row],[REPERE BUTA]])
      )
   ),
0)</f>
        <v>1</v>
      </c>
      <c r="BG743" s="153" t="s">
        <v>129</v>
      </c>
      <c r="BH743" s="153" t="str" cm="1">
        <f t="array" ref="BH7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3" s="153" t="s">
        <v>2268</v>
      </c>
      <c r="BK743" s="153" t="s">
        <v>2269</v>
      </c>
      <c r="BL743" s="177" t="s">
        <v>3353</v>
      </c>
      <c r="BM743" s="153"/>
      <c r="BN743" s="153"/>
      <c r="BO743" s="153"/>
      <c r="BP743" s="153"/>
      <c r="BQ743" s="152"/>
      <c r="BR743" s="150"/>
      <c r="BS743" s="152"/>
      <c r="BT743" s="152"/>
      <c r="BU743" s="152"/>
      <c r="BV743" s="152"/>
      <c r="BW743" s="152"/>
      <c r="BX743" s="152"/>
    </row>
    <row r="744" spans="1:76" ht="15.75" hidden="1" x14ac:dyDescent="0.25">
      <c r="A744" s="48" t="str" cm="1">
        <f t="array" ref="A744">_xlfn.XLOOKUP(Tableau210[[#This Row],[NOM]]&amp;Tableau210[[#This Row],[REPERE BUTA]],[6]!Tableau16[POSTE TECHNIQUE]&amp;[6]!Tableau16[Repere ADM],[6]!Tableau16[NUMERO CLIENT])</f>
        <v>S1-S2601-OTG182-VMB</v>
      </c>
      <c r="B744" s="48" t="str" cm="1">
        <f t="array" ref="B744">_xlfn.XLOOKUP(Tableau210[[#This Row],[NOM]]&amp;Tableau210[[#This Row],[REPERE BUTA]],[6]!Tableau16[POSTE TECHNIQUE]&amp;[6]!Tableau16[Repere REF],[6]!Tableau16[NUMERO CLIENT])</f>
        <v>S1-S2601-OTG182-VMB</v>
      </c>
      <c r="C744" s="48" cm="1">
        <f t="array" ref="C744">_xlfn.XLOOKUP(Tableau210[[#This Row],[NOM]]&amp;Tableau210[[#This Row],[Repere Ubleam]],[7]Sheet1!$C$2:$C$2995&amp;[7]Sheet1!$I$2:$I$2995,[7]Sheet1!$A$2:$A$2995)</f>
        <v>22</v>
      </c>
      <c r="D744" s="48" t="str">
        <f>C744&amp;""</f>
        <v>22</v>
      </c>
      <c r="E744" s="48" t="s">
        <v>3126</v>
      </c>
      <c r="F744" s="48" t="s">
        <v>3132</v>
      </c>
      <c r="G744" s="166" t="s">
        <v>1174</v>
      </c>
      <c r="H744" s="150" t="s">
        <v>1067</v>
      </c>
      <c r="I744" s="150" t="s">
        <v>1070</v>
      </c>
      <c r="J744" s="150" t="s">
        <v>1075</v>
      </c>
      <c r="K744" s="150" t="str">
        <f>_xlfn.XLOOKUP(Tableau210[[#This Row],[NOM]],[8]LUT!$I$5:$I$301,[8]LUT!$N$5:$N$301)</f>
        <v>OTG</v>
      </c>
      <c r="L744" s="150" t="s">
        <v>83</v>
      </c>
      <c r="M744" s="150" t="s">
        <v>1230</v>
      </c>
      <c r="N744" s="150" t="s">
        <v>1230</v>
      </c>
      <c r="O744" s="150" t="s">
        <v>2118</v>
      </c>
      <c r="P744" s="150"/>
      <c r="Q744" s="150"/>
      <c r="R744" s="150"/>
      <c r="S744" s="150"/>
      <c r="T744" s="150"/>
      <c r="U744" s="150"/>
      <c r="V744" s="150"/>
      <c r="W744" s="151" t="s">
        <v>1118</v>
      </c>
      <c r="X744" s="151" cm="1">
        <f t="array" ref="X7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74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44" s="151" t="s">
        <v>3424</v>
      </c>
      <c r="AA744" s="151" cm="1">
        <f t="array" ref="AA7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4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44" s="152"/>
      <c r="AD744" s="153" t="s">
        <v>2196</v>
      </c>
      <c r="AE744" s="150"/>
      <c r="AF744" s="150">
        <f>IFERROR(VLOOKUP(Tableau210[[#This Row],[OPERATION]],Tableau4[],5,FALSE),"")</f>
        <v>0</v>
      </c>
      <c r="AG744" s="150"/>
      <c r="AH744" s="153">
        <f>IFERROR(VLOOKUP(Tableau210[[#This Row],[OPERATION]],Tableau4[],4,FALSE),"")</f>
        <v>0</v>
      </c>
      <c r="AI744" s="150"/>
      <c r="AJ744" s="153" t="str">
        <f>IF(Tableau210[[#This Row],[NB JP EMIS]]=1,"1 JP","") &amp; IF(Tableau210[[#This Row],[NB BP EMIS]]=1," 1 BP","")</f>
        <v/>
      </c>
      <c r="AK744" s="153"/>
      <c r="AL744" s="153" t="s">
        <v>2527</v>
      </c>
      <c r="AM744" s="153">
        <f>IFERROR(+VLOOKUP(AY744,Tiges!$G$4:$I$569,3,FALSE),"")</f>
        <v>46</v>
      </c>
      <c r="AN744" s="152"/>
      <c r="AO744" s="153">
        <v>20</v>
      </c>
      <c r="AP744" s="153" cm="1">
        <f t="array" ref="AP7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74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744" s="153" t="s">
        <v>2297</v>
      </c>
      <c r="AS744" s="153" t="str" cm="1">
        <f t="array" ref="AS7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74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M30x320</v>
      </c>
      <c r="AU744" s="153" t="s">
        <v>1123</v>
      </c>
      <c r="AV744" s="153" t="str" cm="1">
        <f t="array" ref="AV7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4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44" s="153"/>
      <c r="AY744" s="153" cm="1">
        <f t="array" ref="AY744">IFERROR(_xlfn.XLOOKUP(Tableau210[[#This Row],[DN DONNEES BUTA ]]&amp;Tableau210[[#This Row],[PN DONNEES BUTA]],Tiges!$B$4:$B$79&amp;Tiges!$C$4:$C$79,Tiges!$G$4:$G$79),"")</f>
        <v>30</v>
      </c>
      <c r="AZ744" s="153"/>
      <c r="BA744" s="153" cm="1">
        <f t="array" ref="BA744">IFERROR(_xlfn.XLOOKUP(Tableau210[[#This Row],[DN DONNEES BUTA ]]&amp;Tableau210[[#This Row],[PN DONNEES BUTA]],Tiges!$B$4:$B$79&amp;Tiges!$C$4:$C$79,Tiges!$H$4:$H$79),"")</f>
        <v>160</v>
      </c>
      <c r="BB744" s="153"/>
      <c r="BC744" s="153">
        <f>IFERROR(VLOOKUP(Tableau210[[#This Row],[OPERATION]],Tableau4[],2,FALSE),"")</f>
        <v>0</v>
      </c>
      <c r="BD744" s="153"/>
      <c r="BE744" s="153">
        <f>IFERROR(VLOOKUP(Tableau210[[#This Row],[OPERATION]],Tableau4[],3,FALSE),"")</f>
        <v>1</v>
      </c>
      <c r="BF744" s="153"/>
      <c r="BG744" s="153" t="s">
        <v>129</v>
      </c>
      <c r="BH744" s="153" t="str" cm="1">
        <f t="array" ref="BH7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4" s="153" t="s">
        <v>2268</v>
      </c>
      <c r="BK744" s="153" t="s">
        <v>2269</v>
      </c>
      <c r="BL744" s="153" t="s">
        <v>2387</v>
      </c>
      <c r="BM744" s="153"/>
      <c r="BN744" s="153"/>
      <c r="BO744" s="153"/>
      <c r="BP744" s="153"/>
      <c r="BQ744" s="152"/>
      <c r="BR744" s="150"/>
      <c r="BS744" s="152"/>
      <c r="BT744" s="152"/>
      <c r="BU744" s="152"/>
      <c r="BV744" s="152"/>
      <c r="BW744" s="152"/>
      <c r="BX744" s="152"/>
    </row>
    <row r="745" spans="1:76" ht="15.75" hidden="1" x14ac:dyDescent="0.25">
      <c r="A745" s="48" t="str" cm="1">
        <f t="array" ref="A745">_xlfn.XLOOKUP(Tableau210[[#This Row],[NOM]]&amp;Tableau210[[#This Row],[REPERE BUTA]],[6]!Tableau16[POSTE TECHNIQUE]&amp;[6]!Tableau16[Repere ADM],[6]!Tableau16[NUMERO CLIENT])</f>
        <v>S1-S2001-PSVBS0403</v>
      </c>
      <c r="B745" s="48" t="e" cm="1">
        <f t="array" ref="B745">_xlfn.XLOOKUP(Tableau210[[#This Row],[NOM]]&amp;Tableau210[[#This Row],[REPERE BUTA]],[6]!Tableau16[POSTE TECHNIQUE]&amp;[6]!Tableau16[Repere REF],[6]!Tableau16[NUMERO CLIENT])</f>
        <v>#N/A</v>
      </c>
      <c r="C745" s="48" cm="1">
        <f t="array" ref="C745">_xlfn.XLOOKUP(Tableau210[[#This Row],[NOM]]&amp;Tableau210[[#This Row],[Repere Ubleam]],[7]Sheet1!$C$2:$C$2995&amp;[7]Sheet1!$I$2:$I$2995,[7]Sheet1!$A$2:$A$2995)</f>
        <v>234</v>
      </c>
      <c r="D745" s="48" t="str">
        <f>C745&amp;""</f>
        <v>234</v>
      </c>
      <c r="E745" s="48" t="s">
        <v>2577</v>
      </c>
      <c r="F745" s="48" t="s">
        <v>3145</v>
      </c>
      <c r="G745" s="176" t="s">
        <v>1313</v>
      </c>
      <c r="H745" s="119" t="s">
        <v>1067</v>
      </c>
      <c r="I745" s="119" t="s">
        <v>80</v>
      </c>
      <c r="J745" s="119" t="s">
        <v>1072</v>
      </c>
      <c r="K745" s="119" t="str">
        <f>_xlfn.XLOOKUP(Tableau210[[#This Row],[NOM]],[8]LUT!$I$5:$I$301,[8]LUT!$N$5:$N$301)</f>
        <v xml:space="preserve">Réacteur </v>
      </c>
      <c r="L745" s="119" t="s">
        <v>73</v>
      </c>
      <c r="M745" s="119"/>
      <c r="N745" s="119" t="s">
        <v>73</v>
      </c>
      <c r="O745" s="119"/>
      <c r="P745" s="119"/>
      <c r="Q745" s="119"/>
      <c r="R745" s="119"/>
      <c r="S745" s="119"/>
      <c r="T745" s="119"/>
      <c r="U745" s="119"/>
      <c r="V745" s="119"/>
      <c r="W745" s="148">
        <v>80</v>
      </c>
      <c r="X745" s="207" cm="1">
        <f t="array" ref="X7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4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45" s="148">
        <v>50</v>
      </c>
      <c r="AA745" s="207" cm="1">
        <f t="array" ref="AA7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4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45" s="48"/>
      <c r="AD745" s="117" t="s">
        <v>2196</v>
      </c>
      <c r="AE745" s="119"/>
      <c r="AF745" s="119">
        <f>IFERROR(VLOOKUP(Tableau210[[#This Row],[OPERATION]],Tableau4[],5,FALSE),"")</f>
        <v>0</v>
      </c>
      <c r="AG745" s="119" cm="1">
        <f t="array" ref="AG745">IFERROR(
   SUM(
      _xlfn._xlws.FILTER(
         Tableau3[JP],
         (Tableau3[ITEM]=Tableau210[[#This Row],[NOM]])*
         (Tableau3[Rep.]=Tableau210[[#This Row],[REPERE BUTA]])
      )
   ),
0)</f>
        <v>0</v>
      </c>
      <c r="AH745" s="117">
        <f>IFERROR(VLOOKUP(Tableau210[[#This Row],[OPERATION]],Tableau4[],4,FALSE),"")</f>
        <v>0</v>
      </c>
      <c r="AI745" s="119" cm="1">
        <f t="array" ref="AI745">IFERROR(
   SUM(
      _xlfn._xlws.FILTER(
         Tableau3[BP],
         (Tableau3[ITEM]=Tableau210[[#This Row],[NOM]])*
         (Tableau3[Rep.]=Tableau210[[#This Row],[REPERE BUTA]])
      )
   ),
0)</f>
        <v>0</v>
      </c>
      <c r="AJ745" s="117" t="str">
        <f>IF(Tableau210[[#This Row],[NB JP EMIS]]=1,"1 JP","") &amp; IF(Tableau210[[#This Row],[NB BP EMIS]]=1," 1 BP","")</f>
        <v/>
      </c>
      <c r="AK745" s="117" t="str">
        <f>IF(Tableau210[[#This Row],[NB JP BUTA]]=1,"1 JP","") &amp; IF(Tableau210[[#This Row],[Nb BP BUTA]]=1," 1 BP","") &amp; IF(Tableau210[[#This Row],[Nb BP BUTA]]=2," 2 BP","")</f>
        <v/>
      </c>
      <c r="AL745" s="117" t="s">
        <v>103</v>
      </c>
      <c r="AM745" s="117">
        <f>IFERROR(+VLOOKUP(AY745,Tiges!$G$4:$I$569,3,FALSE),"")</f>
        <v>32</v>
      </c>
      <c r="AN745" s="48"/>
      <c r="AO745" s="117">
        <v>8</v>
      </c>
      <c r="AP745" s="177" cm="1">
        <f t="array" ref="AP7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45" s="117" t="s">
        <v>2286</v>
      </c>
      <c r="AS745" s="177" t="str" cm="1">
        <f t="array" ref="AS7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745" s="117" t="s">
        <v>2421</v>
      </c>
      <c r="AV745" s="177" t="str" cm="1">
        <f t="array" ref="AV7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 + B8</v>
      </c>
      <c r="AX745" s="117"/>
      <c r="AY745" s="117" cm="1">
        <f t="array" ref="AY745">IFERROR(_xlfn.XLOOKUP(Tableau210[[#This Row],[DN DONNEES BUTA ]]&amp;Tableau210[[#This Row],[PN DONNEES BUTA]],Tiges!$B$4:$B$79&amp;Tiges!$C$4:$C$79,Tiges!$G$4:$G$79),"")</f>
        <v>20</v>
      </c>
      <c r="AZ745" s="117"/>
      <c r="BA745" s="117" cm="1">
        <f t="array" ref="BA745">IFERROR(_xlfn.XLOOKUP(Tableau210[[#This Row],[DN DONNEES BUTA ]]&amp;Tableau210[[#This Row],[PN DONNEES BUTA]],Tiges!$B$4:$B$79&amp;Tiges!$C$4:$C$79,Tiges!$H$4:$H$79),"")</f>
        <v>110</v>
      </c>
      <c r="BB745" s="117"/>
      <c r="BC745" s="117">
        <f>IFERROR(VLOOKUP(Tableau210[[#This Row],[OPERATION]],Tableau4[],2,FALSE),"")</f>
        <v>0</v>
      </c>
      <c r="BD745" s="117" cm="1">
        <f t="array" ref="BD745">IFERROR(
   SUM(
      _xlfn._xlws.FILTER(
         Tableau3[Nb Platinage Joint],
         (Tableau3[ITEM]=Tableau210[[#This Row],[NOM]])*
         (Tableau3[Rep.]=Tableau210[[#This Row],[REPERE BUTA]])
      )
   ),
0)</f>
        <v>0</v>
      </c>
      <c r="BE745" s="117">
        <f>IFERROR(VLOOKUP(Tableau210[[#This Row],[OPERATION]],Tableau4[],3,FALSE),"")</f>
        <v>1</v>
      </c>
      <c r="BF745" s="117" cm="1">
        <f t="array" ref="BF745">IFERROR(
   SUM(
      _xlfn._xlws.FILTER(
         Tableau3[Joint Définitif Nb],
         (Tableau3[ITEM]=Tableau210[[#This Row],[NOM]])*
         (Tableau3[Rep.]=Tableau210[[#This Row],[REPERE BUTA]])
      )
   ),
0)</f>
        <v>1</v>
      </c>
      <c r="BG745" s="117" t="s">
        <v>129</v>
      </c>
      <c r="BH745" s="117" t="str" cm="1">
        <f t="array" ref="BH7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5" s="117" t="s">
        <v>2408</v>
      </c>
      <c r="BK745" s="117" t="s">
        <v>37</v>
      </c>
      <c r="BL745" s="167" t="s">
        <v>2380</v>
      </c>
      <c r="BM745" s="167"/>
      <c r="BN745" s="117"/>
      <c r="BO745" s="117"/>
      <c r="BP745" s="117"/>
      <c r="BQ745" s="48"/>
      <c r="BR745" s="119"/>
      <c r="BS745" s="48"/>
      <c r="BT745" s="48"/>
      <c r="BU745" s="48"/>
      <c r="BV745" s="48"/>
      <c r="BW745" s="48"/>
      <c r="BX745" s="48"/>
    </row>
    <row r="746" spans="1:76" ht="15.75" hidden="1" x14ac:dyDescent="0.25">
      <c r="A746" s="48" t="e" cm="1">
        <f t="array" ref="A746">_xlfn.XLOOKUP(Tableau210[[#This Row],[NOM]]&amp;Tableau210[[#This Row],[REPERE BUTA]],[6]!Tableau16[POSTE TECHNIQUE]&amp;[6]!Tableau16[Repere ADM],[6]!Tableau16[NUMERO CLIENT])</f>
        <v>#N/A</v>
      </c>
      <c r="B746" s="48" t="str" cm="1">
        <f t="array" ref="B746">_xlfn.XLOOKUP(Tableau210[[#This Row],[NOM]]&amp;Tableau210[[#This Row],[REPERE BUTA]],[6]!Tableau16[POSTE TECHNIQUE]&amp;[6]!Tableau16[Repere REF],[6]!Tableau16[NUMERO CLIENT])</f>
        <v>S1-S2001-PSVBS0403</v>
      </c>
      <c r="C746" s="48" cm="1">
        <f t="array" ref="C746">_xlfn.XLOOKUP(Tableau210[[#This Row],[NOM]]&amp;Tableau210[[#This Row],[Repere Ubleam]],[7]Sheet1!$C$2:$C$2995&amp;[7]Sheet1!$I$2:$I$2995,[7]Sheet1!$A$2:$A$2995)</f>
        <v>235</v>
      </c>
      <c r="D746" s="48" t="str">
        <f>C746&amp;""</f>
        <v>235</v>
      </c>
      <c r="E746" s="48" t="s">
        <v>2577</v>
      </c>
      <c r="F746" s="48" t="s">
        <v>3145</v>
      </c>
      <c r="G746" s="176" t="s">
        <v>1313</v>
      </c>
      <c r="H746" s="119" t="s">
        <v>1067</v>
      </c>
      <c r="I746" s="119" t="s">
        <v>80</v>
      </c>
      <c r="J746" s="119" t="s">
        <v>1072</v>
      </c>
      <c r="K746" s="119" t="str">
        <f>_xlfn.XLOOKUP(Tableau210[[#This Row],[NOM]],[8]LUT!$I$5:$I$301,[8]LUT!$N$5:$N$301)</f>
        <v xml:space="preserve">Réacteur </v>
      </c>
      <c r="L746" s="119" t="s">
        <v>83</v>
      </c>
      <c r="M746" s="119"/>
      <c r="N746" s="119" t="s">
        <v>83</v>
      </c>
      <c r="O746" s="119"/>
      <c r="P746" s="119"/>
      <c r="Q746" s="119"/>
      <c r="R746" s="119"/>
      <c r="S746" s="119"/>
      <c r="T746" s="119"/>
      <c r="U746" s="119"/>
      <c r="V746" s="119"/>
      <c r="W746" s="148">
        <v>100</v>
      </c>
      <c r="X746" s="207" cm="1">
        <f t="array" ref="X7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4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46" s="148">
        <v>20</v>
      </c>
      <c r="AA746" s="207" cm="1">
        <f t="array" ref="AA7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4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46" s="48"/>
      <c r="AD746" s="117" t="s">
        <v>2197</v>
      </c>
      <c r="AE746" s="119"/>
      <c r="AF746" s="119">
        <f>IFERROR(VLOOKUP(Tableau210[[#This Row],[OPERATION]],Tableau4[],5,FALSE),"")</f>
        <v>0</v>
      </c>
      <c r="AG746" s="119" cm="1">
        <f t="array" ref="AG746">IFERROR(
   SUM(
      _xlfn._xlws.FILTER(
         Tableau3[JP],
         (Tableau3[ITEM]=Tableau210[[#This Row],[NOM]])*
         (Tableau3[Rep.]=Tableau210[[#This Row],[REPERE BUTA]])
      )
   ),
0)</f>
        <v>0</v>
      </c>
      <c r="AH746" s="117">
        <f>IFERROR(VLOOKUP(Tableau210[[#This Row],[OPERATION]],Tableau4[],4,FALSE),"")</f>
        <v>1</v>
      </c>
      <c r="AI746" s="119" cm="1">
        <f t="array" ref="AI746">IFERROR(
   SUM(
      _xlfn._xlws.FILTER(
         Tableau3[BP],
         (Tableau3[ITEM]=Tableau210[[#This Row],[NOM]])*
         (Tableau3[Rep.]=Tableau210[[#This Row],[REPERE BUTA]])
      )
   ),
0)</f>
        <v>1</v>
      </c>
      <c r="AJ746" s="117" t="str">
        <f>IF(Tableau210[[#This Row],[NB JP EMIS]]=1,"1 JP","") &amp; IF(Tableau210[[#This Row],[NB BP EMIS]]=1," 1 BP","")</f>
        <v xml:space="preserve"> 1 BP</v>
      </c>
      <c r="AK746" s="117" t="str">
        <f>IF(Tableau210[[#This Row],[NB JP BUTA]]=1,"1 JP","") &amp; IF(Tableau210[[#This Row],[Nb BP BUTA]]=1," 1 BP","") &amp; IF(Tableau210[[#This Row],[Nb BP BUTA]]=2," 2 BP","")</f>
        <v xml:space="preserve"> 1 BP</v>
      </c>
      <c r="AL746" s="117" t="s">
        <v>103</v>
      </c>
      <c r="AM746" s="117">
        <f>IFERROR(+VLOOKUP(AY746,Tiges!$G$4:$I$569,3,FALSE),"")</f>
        <v>32</v>
      </c>
      <c r="AN746" s="48"/>
      <c r="AO746" s="117">
        <v>8</v>
      </c>
      <c r="AP746" s="177" cm="1">
        <f t="array" ref="AP7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46" s="117" t="s">
        <v>2424</v>
      </c>
      <c r="AS746" s="177" t="str" cm="1">
        <f t="array" ref="AS7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7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746" s="117" t="s">
        <v>2421</v>
      </c>
      <c r="AV746" s="177" t="str" cm="1">
        <f t="array" ref="AV7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 + B8</v>
      </c>
      <c r="AX746" s="117"/>
      <c r="AY746" s="117" cm="1">
        <f t="array" ref="AY746">IFERROR(_xlfn.XLOOKUP(Tableau210[[#This Row],[DN DONNEES BUTA ]]&amp;Tableau210[[#This Row],[PN DONNEES BUTA]],Tiges!$B$4:$B$79&amp;Tiges!$C$4:$C$79,Tiges!$G$4:$G$79),"")</f>
        <v>20</v>
      </c>
      <c r="AZ746" s="117"/>
      <c r="BA746" s="117" cm="1">
        <f t="array" ref="BA746">IFERROR(_xlfn.XLOOKUP(Tableau210[[#This Row],[DN DONNEES BUTA ]]&amp;Tableau210[[#This Row],[PN DONNEES BUTA]],Tiges!$B$4:$B$79&amp;Tiges!$C$4:$C$79,Tiges!$H$4:$H$79),"")</f>
        <v>120</v>
      </c>
      <c r="BB746" s="117"/>
      <c r="BC746" s="117">
        <f>IFERROR(VLOOKUP(Tableau210[[#This Row],[OPERATION]],Tableau4[],2,FALSE),"")</f>
        <v>1</v>
      </c>
      <c r="BD746" s="117" cm="1">
        <f t="array" ref="BD746">IFERROR(
   SUM(
      _xlfn._xlws.FILTER(
         Tableau3[Nb Platinage Joint],
         (Tableau3[ITEM]=Tableau210[[#This Row],[NOM]])*
         (Tableau3[Rep.]=Tableau210[[#This Row],[REPERE BUTA]])
      )
   ),
0)</f>
        <v>1</v>
      </c>
      <c r="BE746" s="117">
        <f>IFERROR(VLOOKUP(Tableau210[[#This Row],[OPERATION]],Tableau4[],3,FALSE),"")</f>
        <v>1</v>
      </c>
      <c r="BF746" s="117" cm="1">
        <f t="array" ref="BF746">IFERROR(
   SUM(
      _xlfn._xlws.FILTER(
         Tableau3[Joint Définitif Nb],
         (Tableau3[ITEM]=Tableau210[[#This Row],[NOM]])*
         (Tableau3[Rep.]=Tableau210[[#This Row],[REPERE BUTA]])
      )
   ),
0)</f>
        <v>1</v>
      </c>
      <c r="BG746" s="117" t="s">
        <v>129</v>
      </c>
      <c r="BH746" s="117" t="str" cm="1">
        <f t="array" ref="BH7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6" s="117" t="s">
        <v>2408</v>
      </c>
      <c r="BK746" s="117" t="s">
        <v>37</v>
      </c>
      <c r="BL746" s="167" t="s">
        <v>2380</v>
      </c>
      <c r="BM746" s="167"/>
      <c r="BN746" s="117"/>
      <c r="BO746" s="117"/>
      <c r="BP746" s="117"/>
      <c r="BQ746" s="48"/>
      <c r="BR746" s="119"/>
      <c r="BS746" s="48"/>
      <c r="BT746" s="48"/>
      <c r="BU746" s="48"/>
      <c r="BV746" s="48"/>
      <c r="BW746" s="48"/>
      <c r="BX746" s="48"/>
    </row>
    <row r="747" spans="1:76" ht="15.75" hidden="1" x14ac:dyDescent="0.25">
      <c r="A747" s="48" t="str" cm="1">
        <f t="array" ref="A747">_xlfn.XLOOKUP(Tableau210[[#This Row],[NOM]]&amp;Tableau210[[#This Row],[REPERE BUTA]],[6]!Tableau16[POSTE TECHNIQUE]&amp;[6]!Tableau16[Repere ADM],[6]!Tableau16[NUMERO CLIENT])</f>
        <v>S1-S2611-OTG182-VME</v>
      </c>
      <c r="B747" s="48" t="str" cm="1">
        <f t="array" ref="B747">_xlfn.XLOOKUP(Tableau210[[#This Row],[NOM]]&amp;Tableau210[[#This Row],[REPERE BUTA]],[6]!Tableau16[POSTE TECHNIQUE]&amp;[6]!Tableau16[Repere REF],[6]!Tableau16[NUMERO CLIENT])</f>
        <v>S1-S2611-OTG182-VME</v>
      </c>
      <c r="C747" s="48" cm="1">
        <f t="array" ref="C747">_xlfn.XLOOKUP(Tableau210[[#This Row],[NOM]]&amp;Tableau210[[#This Row],[Repere Ubleam]],[7]Sheet1!$C$2:$C$2995&amp;[7]Sheet1!$I$2:$I$2995,[7]Sheet1!$A$2:$A$2995)</f>
        <v>25</v>
      </c>
      <c r="D747" s="48" t="str">
        <f>C747&amp;""</f>
        <v>25</v>
      </c>
      <c r="E747" s="48" t="s">
        <v>3126</v>
      </c>
      <c r="F747" s="48" t="s">
        <v>3128</v>
      </c>
      <c r="G747" s="166" t="s">
        <v>1174</v>
      </c>
      <c r="H747" s="150" t="s">
        <v>1067</v>
      </c>
      <c r="I747" s="150" t="s">
        <v>1070</v>
      </c>
      <c r="J747" s="150" t="s">
        <v>1075</v>
      </c>
      <c r="K747" s="150" t="str">
        <f>_xlfn.XLOOKUP(Tableau210[[#This Row],[NOM]],[8]LUT!$I$5:$I$301,[8]LUT!$N$5:$N$301)</f>
        <v>OTG</v>
      </c>
      <c r="L747" s="150" t="s">
        <v>76</v>
      </c>
      <c r="M747" s="150" t="s">
        <v>1247</v>
      </c>
      <c r="N747" s="150" t="s">
        <v>1247</v>
      </c>
      <c r="O747" s="150" t="s">
        <v>2109</v>
      </c>
      <c r="P747" s="150"/>
      <c r="Q747" s="150"/>
      <c r="R747" s="150"/>
      <c r="S747" s="150"/>
      <c r="T747" s="150"/>
      <c r="U747" s="150"/>
      <c r="V747" s="150"/>
      <c r="W747" s="151" t="s">
        <v>1118</v>
      </c>
      <c r="X747" s="151" cm="1">
        <f t="array" ref="X7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74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47" s="151" t="s">
        <v>3424</v>
      </c>
      <c r="AA747" s="151" cm="1">
        <f t="array" ref="AA7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4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47" s="152"/>
      <c r="AD747" s="153" t="s">
        <v>2103</v>
      </c>
      <c r="AE747" s="150"/>
      <c r="AF747" s="150">
        <f>IFERROR(VLOOKUP(Tableau210[[#This Row],[OPERATION]],Tableau4[],5,FALSE),"")</f>
        <v>1</v>
      </c>
      <c r="AG747" s="150" cm="1">
        <f t="array" ref="AG747">IFERROR(
   SUM(
      _xlfn._xlws.FILTER(
         Tableau3[JP],
         (Tableau3[ITEM]=Tableau210[[#This Row],[NOM]])*
         (Tableau3[Rep.]=Tableau210[[#This Row],[REPERE BUTA]])
      )
   ),
0)</f>
        <v>0</v>
      </c>
      <c r="AH747" s="153">
        <f>IFERROR(VLOOKUP(Tableau210[[#This Row],[OPERATION]],Tableau4[],4,FALSE),"")</f>
        <v>0</v>
      </c>
      <c r="AI747" s="150" cm="1">
        <f t="array" ref="AI747">IFERROR(
   SUM(
      _xlfn._xlws.FILTER(
         Tableau3[BP],
         (Tableau3[ITEM]=Tableau210[[#This Row],[NOM]])*
         (Tableau3[Rep.]=Tableau210[[#This Row],[REPERE BUTA]])
      )
   ),
0)</f>
        <v>0</v>
      </c>
      <c r="AJ747" s="153" t="s">
        <v>3352</v>
      </c>
      <c r="AK747" s="153" t="str">
        <f>IF(Tableau210[[#This Row],[NB JP BUTA]]=1,"1 JP","") &amp; IF(Tableau210[[#This Row],[Nb BP BUTA]]=1," 1 BP","") &amp; IF(Tableau210[[#This Row],[Nb BP BUTA]]=2," 2 BP","")</f>
        <v/>
      </c>
      <c r="AL747" s="153" t="s">
        <v>2527</v>
      </c>
      <c r="AM747" s="153">
        <f>IFERROR(+VLOOKUP(AY747,Tiges!$G$4:$I$569,3,FALSE),"")</f>
        <v>46</v>
      </c>
      <c r="AN747" s="152"/>
      <c r="AO747" s="153">
        <v>20</v>
      </c>
      <c r="AP747" s="153" cm="1">
        <f t="array" ref="AP7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74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747" s="153" t="s">
        <v>2297</v>
      </c>
      <c r="AS747" s="153" t="str" cm="1">
        <f t="array" ref="AS7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74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M30x320</v>
      </c>
      <c r="AU747" s="153" t="s">
        <v>1123</v>
      </c>
      <c r="AV747" s="153" t="str" cm="1">
        <f t="array" ref="AV7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4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47" s="153"/>
      <c r="AY747" s="153" cm="1">
        <f t="array" ref="AY747">IFERROR(_xlfn.XLOOKUP(Tableau210[[#This Row],[DN DONNEES BUTA ]]&amp;Tableau210[[#This Row],[PN DONNEES BUTA]],Tiges!$B$4:$B$79&amp;Tiges!$C$4:$C$79,Tiges!$G$4:$G$79),"")</f>
        <v>30</v>
      </c>
      <c r="AZ747" s="153"/>
      <c r="BA747" s="153" cm="1">
        <f t="array" ref="BA747">IFERROR(_xlfn.XLOOKUP(Tableau210[[#This Row],[DN DONNEES BUTA ]]&amp;Tableau210[[#This Row],[PN DONNEES BUTA]],Tiges!$B$4:$B$79&amp;Tiges!$C$4:$C$79,Tiges!$H$4:$H$79),"")</f>
        <v>160</v>
      </c>
      <c r="BB747" s="153"/>
      <c r="BC747" s="153">
        <f>IFERROR(VLOOKUP(Tableau210[[#This Row],[OPERATION]],Tableau4[],2,FALSE),"")</f>
        <v>2</v>
      </c>
      <c r="BD747" s="153" cm="1">
        <f t="array" ref="BD747">IFERROR(
   SUM(
      _xlfn._xlws.FILTER(
         Tableau3[Nb Platinage Joint],
         (Tableau3[ITEM]=Tableau210[[#This Row],[NOM]])*
         (Tableau3[Rep.]=Tableau210[[#This Row],[REPERE BUTA]])
      )
   ),
0)</f>
        <v>2</v>
      </c>
      <c r="BE747" s="153">
        <f>IFERROR(VLOOKUP(Tableau210[[#This Row],[OPERATION]],Tableau4[],3,FALSE),"")</f>
        <v>1</v>
      </c>
      <c r="BF747" s="153" cm="1">
        <f t="array" ref="BF747">IFERROR(
   SUM(
      _xlfn._xlws.FILTER(
         Tableau3[Joint Définitif Nb],
         (Tableau3[ITEM]=Tableau210[[#This Row],[NOM]])*
         (Tableau3[Rep.]=Tableau210[[#This Row],[REPERE BUTA]])
      )
   ),
0)</f>
        <v>1</v>
      </c>
      <c r="BG747" s="153" t="s">
        <v>129</v>
      </c>
      <c r="BH747" s="153" t="str" cm="1">
        <f t="array" ref="BH7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7" s="153" t="s">
        <v>2268</v>
      </c>
      <c r="BK747" s="153" t="s">
        <v>2269</v>
      </c>
      <c r="BL747" s="177" t="s">
        <v>3354</v>
      </c>
      <c r="BM747" s="153"/>
      <c r="BN747" s="153"/>
      <c r="BO747" s="153"/>
      <c r="BP747" s="153"/>
      <c r="BQ747" s="152"/>
      <c r="BR747" s="150"/>
      <c r="BS747" s="152"/>
      <c r="BT747" s="152"/>
      <c r="BU747" s="152"/>
      <c r="BV747" s="152"/>
      <c r="BW747" s="152"/>
      <c r="BX747" s="152"/>
    </row>
    <row r="748" spans="1:76" ht="15.75" hidden="1" x14ac:dyDescent="0.25">
      <c r="A748" s="48" t="str" cm="1">
        <f t="array" ref="A748">_xlfn.XLOOKUP(Tableau210[[#This Row],[NOM]]&amp;Tableau210[[#This Row],[REPERE BUTA]],[6]!Tableau16[POSTE TECHNIQUE]&amp;[6]!Tableau16[Repere ADM],[6]!Tableau16[NUMERO CLIENT])</f>
        <v>S1-S2611-OTG182-VME</v>
      </c>
      <c r="B748" s="48" t="str" cm="1">
        <f t="array" ref="B748">_xlfn.XLOOKUP(Tableau210[[#This Row],[NOM]]&amp;Tableau210[[#This Row],[REPERE BUTA]],[6]!Tableau16[POSTE TECHNIQUE]&amp;[6]!Tableau16[Repere REF],[6]!Tableau16[NUMERO CLIENT])</f>
        <v>S1-S2611-OTG182-VME</v>
      </c>
      <c r="C748" s="48" cm="1">
        <f t="array" ref="C748">_xlfn.XLOOKUP(Tableau210[[#This Row],[NOM]]&amp;Tableau210[[#This Row],[Repere Ubleam]],[7]Sheet1!$C$2:$C$2995&amp;[7]Sheet1!$I$2:$I$2995,[7]Sheet1!$A$2:$A$2995)</f>
        <v>26</v>
      </c>
      <c r="D748" s="48" t="str">
        <f>C748&amp;""</f>
        <v>26</v>
      </c>
      <c r="E748" s="48" t="s">
        <v>3126</v>
      </c>
      <c r="F748" s="48" t="s">
        <v>3128</v>
      </c>
      <c r="G748" s="166" t="s">
        <v>1174</v>
      </c>
      <c r="H748" s="150" t="s">
        <v>1067</v>
      </c>
      <c r="I748" s="150" t="s">
        <v>1070</v>
      </c>
      <c r="J748" s="150" t="s">
        <v>1075</v>
      </c>
      <c r="K748" s="150" t="str">
        <f>_xlfn.XLOOKUP(Tableau210[[#This Row],[NOM]],[8]LUT!$I$5:$I$301,[8]LUT!$N$5:$N$301)</f>
        <v>OTG</v>
      </c>
      <c r="L748" s="150" t="s">
        <v>76</v>
      </c>
      <c r="M748" s="150" t="s">
        <v>1364</v>
      </c>
      <c r="N748" s="150" t="s">
        <v>1364</v>
      </c>
      <c r="O748" s="150" t="s">
        <v>2118</v>
      </c>
      <c r="P748" s="150"/>
      <c r="Q748" s="150"/>
      <c r="R748" s="150"/>
      <c r="S748" s="150"/>
      <c r="T748" s="150"/>
      <c r="U748" s="150"/>
      <c r="V748" s="150"/>
      <c r="W748" s="151" t="s">
        <v>1118</v>
      </c>
      <c r="X748" s="151" cm="1">
        <f t="array" ref="X7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74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48" s="151" t="s">
        <v>3424</v>
      </c>
      <c r="AA748" s="151" cm="1">
        <f t="array" ref="AA7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4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48" s="152"/>
      <c r="AD748" s="153" t="s">
        <v>2196</v>
      </c>
      <c r="AE748" s="150"/>
      <c r="AF748" s="150">
        <f>IFERROR(VLOOKUP(Tableau210[[#This Row],[OPERATION]],Tableau4[],5,FALSE),"")</f>
        <v>0</v>
      </c>
      <c r="AG748" s="150"/>
      <c r="AH748" s="153">
        <f>IFERROR(VLOOKUP(Tableau210[[#This Row],[OPERATION]],Tableau4[],4,FALSE),"")</f>
        <v>0</v>
      </c>
      <c r="AI748" s="150"/>
      <c r="AJ748" s="153" t="str">
        <f>IF(Tableau210[[#This Row],[NB JP EMIS]]=1,"1 JP","") &amp; IF(Tableau210[[#This Row],[NB BP EMIS]]=1," 1 BP","")</f>
        <v/>
      </c>
      <c r="AK748" s="153"/>
      <c r="AL748" s="153" t="s">
        <v>2527</v>
      </c>
      <c r="AM748" s="153">
        <f>IFERROR(+VLOOKUP(AY748,Tiges!$G$4:$I$569,3,FALSE),"")</f>
        <v>46</v>
      </c>
      <c r="AN748" s="152"/>
      <c r="AO748" s="153">
        <v>20</v>
      </c>
      <c r="AP748" s="153" cm="1">
        <f t="array" ref="AP7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74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748" s="153" t="s">
        <v>2297</v>
      </c>
      <c r="AS748" s="153" t="str" cm="1">
        <f t="array" ref="AS7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74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M30x320</v>
      </c>
      <c r="AU748" s="153" t="s">
        <v>1123</v>
      </c>
      <c r="AV748" s="153" t="str" cm="1">
        <f t="array" ref="AV7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4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48" s="153"/>
      <c r="AY748" s="153" cm="1">
        <f t="array" ref="AY748">IFERROR(_xlfn.XLOOKUP(Tableau210[[#This Row],[DN DONNEES BUTA ]]&amp;Tableau210[[#This Row],[PN DONNEES BUTA]],Tiges!$B$4:$B$79&amp;Tiges!$C$4:$C$79,Tiges!$G$4:$G$79),"")</f>
        <v>30</v>
      </c>
      <c r="AZ748" s="153"/>
      <c r="BA748" s="153" cm="1">
        <f t="array" ref="BA748">IFERROR(_xlfn.XLOOKUP(Tableau210[[#This Row],[DN DONNEES BUTA ]]&amp;Tableau210[[#This Row],[PN DONNEES BUTA]],Tiges!$B$4:$B$79&amp;Tiges!$C$4:$C$79,Tiges!$H$4:$H$79),"")</f>
        <v>160</v>
      </c>
      <c r="BB748" s="153"/>
      <c r="BC748" s="153">
        <f>IFERROR(VLOOKUP(Tableau210[[#This Row],[OPERATION]],Tableau4[],2,FALSE),"")</f>
        <v>0</v>
      </c>
      <c r="BD748" s="153"/>
      <c r="BE748" s="153">
        <f>IFERROR(VLOOKUP(Tableau210[[#This Row],[OPERATION]],Tableau4[],3,FALSE),"")</f>
        <v>1</v>
      </c>
      <c r="BF748" s="153"/>
      <c r="BG748" s="153" t="s">
        <v>129</v>
      </c>
      <c r="BH748" s="153" t="str" cm="1">
        <f t="array" ref="BH7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8" s="153" t="s">
        <v>2268</v>
      </c>
      <c r="BK748" s="153" t="s">
        <v>2269</v>
      </c>
      <c r="BL748" s="153" t="s">
        <v>2388</v>
      </c>
      <c r="BM748" s="153"/>
      <c r="BN748" s="153"/>
      <c r="BO748" s="153"/>
      <c r="BP748" s="153"/>
      <c r="BQ748" s="152"/>
      <c r="BR748" s="150"/>
      <c r="BS748" s="152"/>
      <c r="BT748" s="152"/>
      <c r="BU748" s="152"/>
      <c r="BV748" s="152"/>
      <c r="BW748" s="152"/>
      <c r="BX748" s="152"/>
    </row>
    <row r="749" spans="1:76" ht="15.75" hidden="1" x14ac:dyDescent="0.25">
      <c r="A749" s="48" t="str" cm="1">
        <f t="array" ref="A749">_xlfn.XLOOKUP(Tableau210[[#This Row],[NOM]]&amp;Tableau210[[#This Row],[REPERE BUTA]],[6]!Tableau16[POSTE TECHNIQUE]&amp;[6]!Tableau16[Repere ADM],[6]!Tableau16[NUMERO CLIENT])</f>
        <v>S1-S2002-PSVBS0405</v>
      </c>
      <c r="B749" s="48" t="e" cm="1">
        <f t="array" ref="B749">_xlfn.XLOOKUP(Tableau210[[#This Row],[NOM]]&amp;Tableau210[[#This Row],[REPERE BUTA]],[6]!Tableau16[POSTE TECHNIQUE]&amp;[6]!Tableau16[Repere REF],[6]!Tableau16[NUMERO CLIENT])</f>
        <v>#N/A</v>
      </c>
      <c r="C749" s="48" cm="1">
        <f t="array" ref="C749">_xlfn.XLOOKUP(Tableau210[[#This Row],[NOM]]&amp;Tableau210[[#This Row],[Repere Ubleam]],[7]Sheet1!$C$2:$C$2995&amp;[7]Sheet1!$I$2:$I$2995,[7]Sheet1!$A$2:$A$2995)</f>
        <v>262</v>
      </c>
      <c r="D749" s="48" t="str">
        <f>C749&amp;""</f>
        <v>262</v>
      </c>
      <c r="E749" s="48" t="s">
        <v>2577</v>
      </c>
      <c r="F749" s="48" t="s">
        <v>3139</v>
      </c>
      <c r="G749" s="176" t="s">
        <v>1332</v>
      </c>
      <c r="H749" s="119" t="s">
        <v>1067</v>
      </c>
      <c r="I749" s="119" t="s">
        <v>80</v>
      </c>
      <c r="J749" s="119" t="s">
        <v>1072</v>
      </c>
      <c r="K749" s="119" t="str">
        <f>_xlfn.XLOOKUP(Tableau210[[#This Row],[NOM]],[8]LUT!$I$5:$I$301,[8]LUT!$N$5:$N$301)</f>
        <v xml:space="preserve">Réacteur </v>
      </c>
      <c r="L749" s="119" t="s">
        <v>73</v>
      </c>
      <c r="M749" s="119"/>
      <c r="N749" s="119" t="s">
        <v>73</v>
      </c>
      <c r="O749" s="119"/>
      <c r="P749" s="119"/>
      <c r="Q749" s="119"/>
      <c r="R749" s="119"/>
      <c r="S749" s="119"/>
      <c r="T749" s="119"/>
      <c r="U749" s="119"/>
      <c r="V749" s="119"/>
      <c r="W749" s="148">
        <v>80</v>
      </c>
      <c r="X749" s="207" cm="1">
        <f t="array" ref="X7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4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49" s="148">
        <v>50</v>
      </c>
      <c r="AA749" s="207" cm="1">
        <f t="array" ref="AA7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4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49" s="48"/>
      <c r="AD749" s="117" t="s">
        <v>2196</v>
      </c>
      <c r="AE749" s="119"/>
      <c r="AF749" s="181">
        <f>IFERROR(VLOOKUP(Tableau210[[#This Row],[OPERATION]],Tableau4[],5,FALSE),"")</f>
        <v>0</v>
      </c>
      <c r="AG749" s="178" cm="1">
        <f t="array" ref="AG749">IFERROR(
   SUM(
      _xlfn._xlws.FILTER(
         Tableau3[JP],
         (Tableau3[ITEM]=Tableau210[[#This Row],[NOM]])*
         (Tableau3[Rep.]=Tableau210[[#This Row],[REPERE BUTA]])
      )
   ),
0)</f>
        <v>0</v>
      </c>
      <c r="AH749" s="182">
        <f>IFERROR(VLOOKUP(Tableau210[[#This Row],[OPERATION]],Tableau4[],4,FALSE),"")</f>
        <v>0</v>
      </c>
      <c r="AI749" s="178" cm="1">
        <f t="array" ref="AI749">IFERROR(
   SUM(
      _xlfn._xlws.FILTER(
         Tableau3[BP],
         (Tableau3[ITEM]=Tableau210[[#This Row],[NOM]])*
         (Tableau3[Rep.]=Tableau210[[#This Row],[REPERE BUTA]])
      )
   ),
0)</f>
        <v>0</v>
      </c>
      <c r="AJ749" s="182" t="str">
        <f>IF(Tableau210[[#This Row],[NB JP EMIS]]=1,"1 JP","") &amp; IF(Tableau210[[#This Row],[NB BP EMIS]]=1," 1 BP","")</f>
        <v/>
      </c>
      <c r="AK749" s="177" t="str">
        <f>IF(Tableau210[[#This Row],[NB JP BUTA]]=1,"1 JP","") &amp; IF(Tableau210[[#This Row],[Nb BP BUTA]]=1," 1 BP","") &amp; IF(Tableau210[[#This Row],[Nb BP BUTA]]=2," 2 BP","")</f>
        <v/>
      </c>
      <c r="AL749" s="117" t="s">
        <v>103</v>
      </c>
      <c r="AM749" s="117">
        <f>IFERROR(+VLOOKUP(AY749,Tiges!$G$4:$I$569,3,FALSE),"")</f>
        <v>32</v>
      </c>
      <c r="AN749" s="48"/>
      <c r="AO749" s="148">
        <v>8</v>
      </c>
      <c r="AP749" s="177" cm="1">
        <f t="array" ref="AP7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49" s="148" t="s">
        <v>2286</v>
      </c>
      <c r="AS749" s="177" t="str" cm="1">
        <f t="array" ref="AS7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749" s="148" t="s">
        <v>2421</v>
      </c>
      <c r="AV749" s="177" t="str" cm="1">
        <f t="array" ref="AV7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 + B8</v>
      </c>
      <c r="AX749" s="117"/>
      <c r="AY749" s="117" cm="1">
        <f t="array" ref="AY749">IFERROR(_xlfn.XLOOKUP(Tableau210[[#This Row],[DN DONNEES BUTA ]]&amp;Tableau210[[#This Row],[PN DONNEES BUTA]],Tiges!$B$4:$B$79&amp;Tiges!$C$4:$C$79,Tiges!$G$4:$G$79),"")</f>
        <v>20</v>
      </c>
      <c r="AZ749" s="117"/>
      <c r="BA749" s="117" cm="1">
        <f t="array" ref="BA749">IFERROR(_xlfn.XLOOKUP(Tableau210[[#This Row],[DN DONNEES BUTA ]]&amp;Tableau210[[#This Row],[PN DONNEES BUTA]],Tiges!$B$4:$B$79&amp;Tiges!$C$4:$C$79,Tiges!$H$4:$H$79),"")</f>
        <v>110</v>
      </c>
      <c r="BB749" s="117"/>
      <c r="BC749" s="182">
        <f>IFERROR(VLOOKUP(Tableau210[[#This Row],[OPERATION]],Tableau4[],2,FALSE),"")</f>
        <v>0</v>
      </c>
      <c r="BD749" s="177" cm="1">
        <f t="array" ref="BD749">IFERROR(
   SUM(
      _xlfn._xlws.FILTER(
         Tableau3[Nb Platinage Joint],
         (Tableau3[ITEM]=Tableau210[[#This Row],[NOM]])*
         (Tableau3[Rep.]=Tableau210[[#This Row],[REPERE BUTA]])
      )
   ),
0)</f>
        <v>0</v>
      </c>
      <c r="BE749" s="182">
        <f>IFERROR(VLOOKUP(Tableau210[[#This Row],[OPERATION]],Tableau4[],3,FALSE),"")</f>
        <v>1</v>
      </c>
      <c r="BF749" s="177" cm="1">
        <f t="array" ref="BF749">IFERROR(
   SUM(
      _xlfn._xlws.FILTER(
         Tableau3[Joint Définitif Nb],
         (Tableau3[ITEM]=Tableau210[[#This Row],[NOM]])*
         (Tableau3[Rep.]=Tableau210[[#This Row],[REPERE BUTA]])
      )
   ),
0)</f>
        <v>1</v>
      </c>
      <c r="BG749" s="148" t="s">
        <v>129</v>
      </c>
      <c r="BH749" s="177" t="str" cm="1">
        <f t="array" ref="BH7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49" s="148" t="s">
        <v>2408</v>
      </c>
      <c r="BK749" s="148" t="s">
        <v>37</v>
      </c>
      <c r="BL749" s="167" t="s">
        <v>2380</v>
      </c>
      <c r="BM749" s="167"/>
      <c r="BN749" s="117"/>
      <c r="BO749" s="117"/>
      <c r="BP749" s="117"/>
      <c r="BQ749" s="48"/>
      <c r="BR749" s="119"/>
      <c r="BS749" s="48"/>
      <c r="BT749" s="48"/>
      <c r="BU749" s="48"/>
      <c r="BV749" s="48"/>
      <c r="BW749" s="48"/>
      <c r="BX749" s="48"/>
    </row>
    <row r="750" spans="1:76" s="154" customFormat="1" ht="15.75" hidden="1" x14ac:dyDescent="0.25">
      <c r="A750" s="48" t="e" cm="1">
        <f t="array" ref="A750">_xlfn.XLOOKUP(Tableau210[[#This Row],[NOM]]&amp;Tableau210[[#This Row],[REPERE BUTA]],[6]!Tableau16[POSTE TECHNIQUE]&amp;[6]!Tableau16[Repere ADM],[6]!Tableau16[NUMERO CLIENT])</f>
        <v>#N/A</v>
      </c>
      <c r="B750" s="48" t="str" cm="1">
        <f t="array" ref="B750">_xlfn.XLOOKUP(Tableau210[[#This Row],[NOM]]&amp;Tableau210[[#This Row],[REPERE BUTA]],[6]!Tableau16[POSTE TECHNIQUE]&amp;[6]!Tableau16[Repere REF],[6]!Tableau16[NUMERO CLIENT])</f>
        <v>S1-S2002-PSVBS0405</v>
      </c>
      <c r="C750" s="48" cm="1">
        <f t="array" ref="C750">_xlfn.XLOOKUP(Tableau210[[#This Row],[NOM]]&amp;Tableau210[[#This Row],[Repere Ubleam]],[7]Sheet1!$C$2:$C$2995&amp;[7]Sheet1!$I$2:$I$2995,[7]Sheet1!$A$2:$A$2995)</f>
        <v>263</v>
      </c>
      <c r="D750" s="48" t="str">
        <f>C750&amp;""</f>
        <v>263</v>
      </c>
      <c r="E750" s="48" t="s">
        <v>2577</v>
      </c>
      <c r="F750" s="48" t="s">
        <v>3139</v>
      </c>
      <c r="G750" s="176" t="s">
        <v>1332</v>
      </c>
      <c r="H750" s="119" t="s">
        <v>1067</v>
      </c>
      <c r="I750" s="119" t="s">
        <v>80</v>
      </c>
      <c r="J750" s="119" t="s">
        <v>1072</v>
      </c>
      <c r="K750" s="119" t="str">
        <f>_xlfn.XLOOKUP(Tableau210[[#This Row],[NOM]],[8]LUT!$I$5:$I$301,[8]LUT!$N$5:$N$301)</f>
        <v xml:space="preserve">Réacteur </v>
      </c>
      <c r="L750" s="119" t="s">
        <v>83</v>
      </c>
      <c r="M750" s="119"/>
      <c r="N750" s="119" t="s">
        <v>83</v>
      </c>
      <c r="O750" s="119"/>
      <c r="P750" s="119"/>
      <c r="Q750" s="119"/>
      <c r="R750" s="119"/>
      <c r="S750" s="119"/>
      <c r="T750" s="119"/>
      <c r="U750" s="119"/>
      <c r="V750" s="119"/>
      <c r="W750" s="148">
        <v>100</v>
      </c>
      <c r="X750" s="207" cm="1">
        <f t="array" ref="X7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5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50" s="148">
        <v>20</v>
      </c>
      <c r="AA750" s="207" cm="1">
        <f t="array" ref="AA7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0" s="48"/>
      <c r="AD750" s="117" t="s">
        <v>2197</v>
      </c>
      <c r="AE750" s="119"/>
      <c r="AF750" s="181">
        <f>IFERROR(VLOOKUP(Tableau210[[#This Row],[OPERATION]],Tableau4[],5,FALSE),"")</f>
        <v>0</v>
      </c>
      <c r="AG750" s="178" cm="1">
        <f t="array" ref="AG750">IFERROR(
   SUM(
      _xlfn._xlws.FILTER(
         Tableau3[JP],
         (Tableau3[ITEM]=Tableau210[[#This Row],[NOM]])*
         (Tableau3[Rep.]=Tableau210[[#This Row],[REPERE BUTA]])
      )
   ),
0)</f>
        <v>0</v>
      </c>
      <c r="AH750" s="182">
        <f>IFERROR(VLOOKUP(Tableau210[[#This Row],[OPERATION]],Tableau4[],4,FALSE),"")</f>
        <v>1</v>
      </c>
      <c r="AI750" s="178" cm="1">
        <f t="array" ref="AI750">IFERROR(
   SUM(
      _xlfn._xlws.FILTER(
         Tableau3[BP],
         (Tableau3[ITEM]=Tableau210[[#This Row],[NOM]])*
         (Tableau3[Rep.]=Tableau210[[#This Row],[REPERE BUTA]])
      )
   ),
0)</f>
        <v>1</v>
      </c>
      <c r="AJ750" s="182" t="str">
        <f>IF(Tableau210[[#This Row],[NB JP EMIS]]=1,"1 JP","") &amp; IF(Tableau210[[#This Row],[NB BP EMIS]]=1," 1 BP","")</f>
        <v xml:space="preserve"> 1 BP</v>
      </c>
      <c r="AK750" s="177" t="str">
        <f>IF(Tableau210[[#This Row],[NB JP BUTA]]=1,"1 JP","") &amp; IF(Tableau210[[#This Row],[Nb BP BUTA]]=1," 1 BP","") &amp; IF(Tableau210[[#This Row],[Nb BP BUTA]]=2," 2 BP","")</f>
        <v xml:space="preserve"> 1 BP</v>
      </c>
      <c r="AL750" s="117" t="s">
        <v>103</v>
      </c>
      <c r="AM750" s="117">
        <f>IFERROR(+VLOOKUP(AY750,Tiges!$G$4:$I$569,3,FALSE),"")</f>
        <v>32</v>
      </c>
      <c r="AN750" s="48"/>
      <c r="AO750" s="148">
        <v>8</v>
      </c>
      <c r="AP750" s="177" cm="1">
        <f t="array" ref="AP7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50" s="148" t="s">
        <v>2424</v>
      </c>
      <c r="AS750" s="177" t="str" cm="1">
        <f t="array" ref="AS7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75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750" s="148" t="s">
        <v>2421</v>
      </c>
      <c r="AV750" s="177" t="str" cm="1">
        <f t="array" ref="AV7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 + B8</v>
      </c>
      <c r="AX750" s="117"/>
      <c r="AY750" s="117" cm="1">
        <f t="array" ref="AY750">IFERROR(_xlfn.XLOOKUP(Tableau210[[#This Row],[DN DONNEES BUTA ]]&amp;Tableau210[[#This Row],[PN DONNEES BUTA]],Tiges!$B$4:$B$79&amp;Tiges!$C$4:$C$79,Tiges!$G$4:$G$79),"")</f>
        <v>20</v>
      </c>
      <c r="AZ750" s="117"/>
      <c r="BA750" s="117" cm="1">
        <f t="array" ref="BA750">IFERROR(_xlfn.XLOOKUP(Tableau210[[#This Row],[DN DONNEES BUTA ]]&amp;Tableau210[[#This Row],[PN DONNEES BUTA]],Tiges!$B$4:$B$79&amp;Tiges!$C$4:$C$79,Tiges!$H$4:$H$79),"")</f>
        <v>120</v>
      </c>
      <c r="BB750" s="117"/>
      <c r="BC750" s="182">
        <f>IFERROR(VLOOKUP(Tableau210[[#This Row],[OPERATION]],Tableau4[],2,FALSE),"")</f>
        <v>1</v>
      </c>
      <c r="BD750" s="177" cm="1">
        <f t="array" ref="BD750">IFERROR(
   SUM(
      _xlfn._xlws.FILTER(
         Tableau3[Nb Platinage Joint],
         (Tableau3[ITEM]=Tableau210[[#This Row],[NOM]])*
         (Tableau3[Rep.]=Tableau210[[#This Row],[REPERE BUTA]])
      )
   ),
0)</f>
        <v>1</v>
      </c>
      <c r="BE750" s="182">
        <f>IFERROR(VLOOKUP(Tableau210[[#This Row],[OPERATION]],Tableau4[],3,FALSE),"")</f>
        <v>1</v>
      </c>
      <c r="BF750" s="177" cm="1">
        <f t="array" ref="BF750">IFERROR(
   SUM(
      _xlfn._xlws.FILTER(
         Tableau3[Joint Définitif Nb],
         (Tableau3[ITEM]=Tableau210[[#This Row],[NOM]])*
         (Tableau3[Rep.]=Tableau210[[#This Row],[REPERE BUTA]])
      )
   ),
0)</f>
        <v>1</v>
      </c>
      <c r="BG750" s="148" t="s">
        <v>129</v>
      </c>
      <c r="BH750" s="177" t="str" cm="1">
        <f t="array" ref="BH7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50" s="148" t="s">
        <v>2408</v>
      </c>
      <c r="BK750" s="148" t="s">
        <v>37</v>
      </c>
      <c r="BL750" s="167" t="s">
        <v>2380</v>
      </c>
      <c r="BM750" s="167"/>
      <c r="BN750" s="117"/>
      <c r="BO750" s="117"/>
      <c r="BP750" s="117"/>
      <c r="BQ750" s="48"/>
      <c r="BR750" s="119"/>
      <c r="BS750" s="48"/>
      <c r="BT750" s="48"/>
      <c r="BU750" s="48"/>
      <c r="BV750" s="48"/>
      <c r="BW750" s="48"/>
      <c r="BX750" s="48"/>
    </row>
    <row r="751" spans="1:76" ht="15.75" hidden="1" x14ac:dyDescent="0.25">
      <c r="A751" s="48" t="str" cm="1">
        <f t="array" ref="A751">_xlfn.XLOOKUP(Tableau210[[#This Row],[NOM]]&amp;Tableau210[[#This Row],[REPERE BUTA]],[6]!Tableau16[POSTE TECHNIQUE]&amp;[6]!Tableau16[Repere ADM],[6]!Tableau16[NUMERO CLIENT])</f>
        <v>S1-S2003-PSVBS0406</v>
      </c>
      <c r="B751" s="48" t="e" cm="1">
        <f t="array" ref="B751">_xlfn.XLOOKUP(Tableau210[[#This Row],[NOM]]&amp;Tableau210[[#This Row],[REPERE BUTA]],[6]!Tableau16[POSTE TECHNIQUE]&amp;[6]!Tableau16[Repere REF],[6]!Tableau16[NUMERO CLIENT])</f>
        <v>#N/A</v>
      </c>
      <c r="C751" s="48" cm="1">
        <f t="array" ref="C751">_xlfn.XLOOKUP(Tableau210[[#This Row],[NOM]]&amp;Tableau210[[#This Row],[Repere Ubleam]],[7]Sheet1!$C$2:$C$2995&amp;[7]Sheet1!$I$2:$I$2995,[7]Sheet1!$A$2:$A$2995)</f>
        <v>279</v>
      </c>
      <c r="D751" s="48" t="str">
        <f>C751&amp;""</f>
        <v>279</v>
      </c>
      <c r="E751" s="48" t="s">
        <v>2592</v>
      </c>
      <c r="F751" s="48" t="s">
        <v>3135</v>
      </c>
      <c r="G751" s="176" t="s">
        <v>1337</v>
      </c>
      <c r="H751" s="119" t="s">
        <v>1067</v>
      </c>
      <c r="I751" s="119" t="s">
        <v>80</v>
      </c>
      <c r="J751" s="119" t="s">
        <v>1072</v>
      </c>
      <c r="K751" s="415" t="str">
        <f>_xlfn.XLOOKUP(Tableau210[[#This Row],[NOM]],[8]LUT!$I$5:$I$301,[8]LUT!$N$5:$N$301)</f>
        <v xml:space="preserve">Réacteur </v>
      </c>
      <c r="L751" s="119" t="s">
        <v>81</v>
      </c>
      <c r="M751" s="119"/>
      <c r="N751" s="119" t="s">
        <v>81</v>
      </c>
      <c r="O751" s="119"/>
      <c r="P751" s="119"/>
      <c r="Q751" s="119"/>
      <c r="R751" s="119"/>
      <c r="S751" s="119"/>
      <c r="T751" s="119"/>
      <c r="U751" s="119"/>
      <c r="V751" s="119"/>
      <c r="W751" s="148">
        <v>50</v>
      </c>
      <c r="X751" s="207" cm="1">
        <f t="array" ref="X7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5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51" s="148">
        <v>50</v>
      </c>
      <c r="AA751" s="207" cm="1">
        <f t="array" ref="AA7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5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51" s="48"/>
      <c r="AD751" s="117" t="s">
        <v>2196</v>
      </c>
      <c r="AE751" s="119"/>
      <c r="AF751" s="181">
        <f>IFERROR(VLOOKUP(Tableau210[[#This Row],[OPERATION]],Tableau4[],5,FALSE),"")</f>
        <v>0</v>
      </c>
      <c r="AG751" s="178" cm="1">
        <f t="array" ref="AG751">IFERROR(
   SUM(
      _xlfn._xlws.FILTER(
         Tableau3[JP],
         (Tableau3[ITEM]=Tableau210[[#This Row],[NOM]])*
         (Tableau3[Rep.]=Tableau210[[#This Row],[REPERE BUTA]])
      )
   ),
0)</f>
        <v>0</v>
      </c>
      <c r="AH751" s="182">
        <f>IFERROR(VLOOKUP(Tableau210[[#This Row],[OPERATION]],Tableau4[],4,FALSE),"")</f>
        <v>0</v>
      </c>
      <c r="AI751" s="178" cm="1">
        <f t="array" ref="AI751">IFERROR(
   SUM(
      _xlfn._xlws.FILTER(
         Tableau3[BP],
         (Tableau3[ITEM]=Tableau210[[#This Row],[NOM]])*
         (Tableau3[Rep.]=Tableau210[[#This Row],[REPERE BUTA]])
      )
   ),
0)</f>
        <v>0</v>
      </c>
      <c r="AJ751" s="182" t="str">
        <f>IF(Tableau210[[#This Row],[NB JP EMIS]]=1,"1 JP","") &amp; IF(Tableau210[[#This Row],[NB BP EMIS]]=1," 1 BP","")</f>
        <v/>
      </c>
      <c r="AK751" s="177" t="str">
        <f>IF(Tableau210[[#This Row],[NB JP BUTA]]=1,"1 JP","") &amp; IF(Tableau210[[#This Row],[Nb BP BUTA]]=1," 1 BP","") &amp; IF(Tableau210[[#This Row],[Nb BP BUTA]]=2," 2 BP","")</f>
        <v/>
      </c>
      <c r="AL751" s="117" t="s">
        <v>103</v>
      </c>
      <c r="AM751" s="117">
        <f>IFERROR(+VLOOKUP(AY751,Tiges!$G$4:$I$569,3,FALSE),"")</f>
        <v>27</v>
      </c>
      <c r="AN751" s="48"/>
      <c r="AO751" s="148">
        <v>8</v>
      </c>
      <c r="AP751" s="177" cm="1">
        <f t="array" ref="AP7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51" s="148" t="s">
        <v>2276</v>
      </c>
      <c r="AS751" s="177" t="str" cm="1">
        <f t="array" ref="AS7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M16x120</v>
      </c>
      <c r="AU751" s="148" t="s">
        <v>1123</v>
      </c>
      <c r="AV751" s="177" t="str" cm="1">
        <f t="array" ref="AV7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51" s="117"/>
      <c r="AY751" s="117" cm="1">
        <f t="array" ref="AY751">IFERROR(_xlfn.XLOOKUP(Tableau210[[#This Row],[DN DONNEES BUTA ]]&amp;Tableau210[[#This Row],[PN DONNEES BUTA]],Tiges!$B$4:$B$79&amp;Tiges!$C$4:$C$79,Tiges!$G$4:$G$79),"")</f>
        <v>16</v>
      </c>
      <c r="AZ751" s="117"/>
      <c r="BA751" s="117" cm="1">
        <f t="array" ref="BA751">IFERROR(_xlfn.XLOOKUP(Tableau210[[#This Row],[DN DONNEES BUTA ]]&amp;Tableau210[[#This Row],[PN DONNEES BUTA]],Tiges!$B$4:$B$79&amp;Tiges!$C$4:$C$79,Tiges!$H$4:$H$79),"")</f>
        <v>90</v>
      </c>
      <c r="BB751" s="117"/>
      <c r="BC751" s="182">
        <f>IFERROR(VLOOKUP(Tableau210[[#This Row],[OPERATION]],Tableau4[],2,FALSE),"")</f>
        <v>0</v>
      </c>
      <c r="BD751" s="177" cm="1">
        <f t="array" ref="BD751">IFERROR(
   SUM(
      _xlfn._xlws.FILTER(
         Tableau3[Nb Platinage Joint],
         (Tableau3[ITEM]=Tableau210[[#This Row],[NOM]])*
         (Tableau3[Rep.]=Tableau210[[#This Row],[REPERE BUTA]])
      )
   ),
0)</f>
        <v>0</v>
      </c>
      <c r="BE751" s="182">
        <f>IFERROR(VLOOKUP(Tableau210[[#This Row],[OPERATION]],Tableau4[],3,FALSE),"")</f>
        <v>1</v>
      </c>
      <c r="BF751" s="177" cm="1">
        <f t="array" ref="BF751">IFERROR(
   SUM(
      _xlfn._xlws.FILTER(
         Tableau3[Joint Définitif Nb],
         (Tableau3[ITEM]=Tableau210[[#This Row],[NOM]])*
         (Tableau3[Rep.]=Tableau210[[#This Row],[REPERE BUTA]])
      )
   ),
0)</f>
        <v>1</v>
      </c>
      <c r="BG751" s="148" t="s">
        <v>129</v>
      </c>
      <c r="BH751" s="117" t="str" cm="1">
        <f t="array" ref="BH7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51" s="148" t="s">
        <v>2408</v>
      </c>
      <c r="BK751" s="148" t="s">
        <v>37</v>
      </c>
      <c r="BL751" s="167" t="s">
        <v>2380</v>
      </c>
      <c r="BM751" s="167"/>
      <c r="BN751" s="117"/>
      <c r="BO751" s="117"/>
      <c r="BP751" s="117"/>
      <c r="BQ751" s="48"/>
      <c r="BR751" s="119"/>
      <c r="BS751" s="48"/>
      <c r="BT751" s="48"/>
      <c r="BU751" s="48"/>
      <c r="BV751" s="48"/>
      <c r="BW751" s="48"/>
      <c r="BX751" s="48"/>
    </row>
    <row r="752" spans="1:76" ht="15.75" hidden="1" x14ac:dyDescent="0.25">
      <c r="A752" s="48" t="e" cm="1">
        <f t="array" ref="A752">_xlfn.XLOOKUP(Tableau210[[#This Row],[NOM]]&amp;Tableau210[[#This Row],[REPERE BUTA]],[6]!Tableau16[POSTE TECHNIQUE]&amp;[6]!Tableau16[Repere ADM],[6]!Tableau16[NUMERO CLIENT])</f>
        <v>#N/A</v>
      </c>
      <c r="B752" s="48" t="str" cm="1">
        <f t="array" ref="B752">_xlfn.XLOOKUP(Tableau210[[#This Row],[NOM]]&amp;Tableau210[[#This Row],[REPERE BUTA]],[6]!Tableau16[POSTE TECHNIQUE]&amp;[6]!Tableau16[Repere REF],[6]!Tableau16[NUMERO CLIENT])</f>
        <v>S1-S2003-PSVBS0406</v>
      </c>
      <c r="C752" s="48" cm="1">
        <f t="array" ref="C752">_xlfn.XLOOKUP(Tableau210[[#This Row],[NOM]]&amp;Tableau210[[#This Row],[Repere Ubleam]],[7]Sheet1!$C$2:$C$2995&amp;[7]Sheet1!$I$2:$I$2995,[7]Sheet1!$A$2:$A$2995)</f>
        <v>280</v>
      </c>
      <c r="D752" s="48" t="str">
        <f>C752&amp;""</f>
        <v>280</v>
      </c>
      <c r="E752" s="48" t="s">
        <v>2592</v>
      </c>
      <c r="F752" s="48" t="s">
        <v>3135</v>
      </c>
      <c r="G752" s="176" t="s">
        <v>1337</v>
      </c>
      <c r="H752" s="119" t="s">
        <v>1067</v>
      </c>
      <c r="I752" s="119" t="s">
        <v>80</v>
      </c>
      <c r="J752" s="119" t="s">
        <v>1072</v>
      </c>
      <c r="K752" s="415" t="str">
        <f>_xlfn.XLOOKUP(Tableau210[[#This Row],[NOM]],[8]LUT!$I$5:$I$301,[8]LUT!$N$5:$N$301)</f>
        <v xml:space="preserve">Réacteur </v>
      </c>
      <c r="L752" s="119" t="s">
        <v>82</v>
      </c>
      <c r="M752" s="119"/>
      <c r="N752" s="119" t="s">
        <v>82</v>
      </c>
      <c r="O752" s="119"/>
      <c r="P752" s="119"/>
      <c r="Q752" s="119"/>
      <c r="R752" s="119"/>
      <c r="S752" s="119"/>
      <c r="T752" s="119"/>
      <c r="U752" s="119"/>
      <c r="V752" s="119"/>
      <c r="W752" s="148">
        <v>80</v>
      </c>
      <c r="X752" s="207" cm="1">
        <f t="array" ref="X7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5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52" s="148" t="s">
        <v>1118</v>
      </c>
      <c r="AA752" s="207" cm="1">
        <f t="array" ref="AA7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5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2" s="48"/>
      <c r="AD752" s="117" t="s">
        <v>2197</v>
      </c>
      <c r="AE752" s="119"/>
      <c r="AF752" s="181">
        <f>IFERROR(VLOOKUP(Tableau210[[#This Row],[OPERATION]],Tableau4[],5,FALSE),"")</f>
        <v>0</v>
      </c>
      <c r="AG752" s="178" cm="1">
        <f t="array" ref="AG752">IFERROR(
   SUM(
      _xlfn._xlws.FILTER(
         Tableau3[JP],
         (Tableau3[ITEM]=Tableau210[[#This Row],[NOM]])*
         (Tableau3[Rep.]=Tableau210[[#This Row],[REPERE BUTA]])
      )
   ),
0)</f>
        <v>0</v>
      </c>
      <c r="AH752" s="182">
        <f>IFERROR(VLOOKUP(Tableau210[[#This Row],[OPERATION]],Tableau4[],4,FALSE),"")</f>
        <v>1</v>
      </c>
      <c r="AI752" s="178" cm="1">
        <f t="array" ref="AI752">IFERROR(
   SUM(
      _xlfn._xlws.FILTER(
         Tableau3[BP],
         (Tableau3[ITEM]=Tableau210[[#This Row],[NOM]])*
         (Tableau3[Rep.]=Tableau210[[#This Row],[REPERE BUTA]])
      )
   ),
0)</f>
        <v>1</v>
      </c>
      <c r="AJ752" s="182" t="str">
        <f>IF(Tableau210[[#This Row],[NB JP EMIS]]=1,"1 JP","") &amp; IF(Tableau210[[#This Row],[NB BP EMIS]]=1," 1 BP","")</f>
        <v xml:space="preserve"> 1 BP</v>
      </c>
      <c r="AK752" s="177" t="str">
        <f>IF(Tableau210[[#This Row],[NB JP BUTA]]=1,"1 JP","") &amp; IF(Tableau210[[#This Row],[Nb BP BUTA]]=1," 1 BP","") &amp; IF(Tableau210[[#This Row],[Nb BP BUTA]]=2," 2 BP","")</f>
        <v xml:space="preserve"> 1 BP</v>
      </c>
      <c r="AL752" s="117" t="s">
        <v>103</v>
      </c>
      <c r="AM752" s="117">
        <f>IFERROR(+VLOOKUP(AY752,Tiges!$G$4:$I$569,3,FALSE),"")</f>
        <v>27</v>
      </c>
      <c r="AN752" s="48"/>
      <c r="AO752" s="148">
        <v>4</v>
      </c>
      <c r="AP752" s="177" cm="1">
        <f t="array" ref="AP7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52" s="148" t="s">
        <v>2163</v>
      </c>
      <c r="AS752" s="177" t="str" cm="1">
        <f t="array" ref="AS7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75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52" s="148" t="s">
        <v>1123</v>
      </c>
      <c r="AV752" s="177" t="str" cm="1">
        <f t="array" ref="AV7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52" s="117"/>
      <c r="AY752" s="117" cm="1">
        <f t="array" ref="AY752">IFERROR(_xlfn.XLOOKUP(Tableau210[[#This Row],[DN DONNEES BUTA ]]&amp;Tableau210[[#This Row],[PN DONNEES BUTA]],Tiges!$B$4:$B$79&amp;Tiges!$C$4:$C$79,Tiges!$G$4:$G$79),"")</f>
        <v>16</v>
      </c>
      <c r="AZ752" s="117"/>
      <c r="BA752" s="117" cm="1">
        <f t="array" ref="BA752">IFERROR(_xlfn.XLOOKUP(Tableau210[[#This Row],[DN DONNEES BUTA ]]&amp;Tableau210[[#This Row],[PN DONNEES BUTA]],Tiges!$B$4:$B$79&amp;Tiges!$C$4:$C$79,Tiges!$H$4:$H$79),"")</f>
        <v>100</v>
      </c>
      <c r="BB752" s="117"/>
      <c r="BC752" s="182">
        <f>IFERROR(VLOOKUP(Tableau210[[#This Row],[OPERATION]],Tableau4[],2,FALSE),"")</f>
        <v>1</v>
      </c>
      <c r="BD752" s="177" cm="1">
        <f t="array" ref="BD752">IFERROR(
   SUM(
      _xlfn._xlws.FILTER(
         Tableau3[Nb Platinage Joint],
         (Tableau3[ITEM]=Tableau210[[#This Row],[NOM]])*
         (Tableau3[Rep.]=Tableau210[[#This Row],[REPERE BUTA]])
      )
   ),
0)</f>
        <v>1</v>
      </c>
      <c r="BE752" s="182">
        <f>IFERROR(VLOOKUP(Tableau210[[#This Row],[OPERATION]],Tableau4[],3,FALSE),"")</f>
        <v>1</v>
      </c>
      <c r="BF752" s="177" cm="1">
        <f t="array" ref="BF752">IFERROR(
   SUM(
      _xlfn._xlws.FILTER(
         Tableau3[Joint Définitif Nb],
         (Tableau3[ITEM]=Tableau210[[#This Row],[NOM]])*
         (Tableau3[Rep.]=Tableau210[[#This Row],[REPERE BUTA]])
      )
   ),
0)</f>
        <v>1</v>
      </c>
      <c r="BG752" s="148" t="s">
        <v>129</v>
      </c>
      <c r="BH752" s="117" t="str" cm="1">
        <f t="array" ref="BH7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5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52" s="148" t="s">
        <v>2408</v>
      </c>
      <c r="BK752" s="148" t="s">
        <v>37</v>
      </c>
      <c r="BL752" s="167" t="s">
        <v>2380</v>
      </c>
      <c r="BM752" s="167"/>
      <c r="BN752" s="117"/>
      <c r="BO752" s="117"/>
      <c r="BP752" s="117"/>
      <c r="BQ752" s="48"/>
      <c r="BR752" s="119"/>
      <c r="BS752" s="48"/>
      <c r="BT752" s="48"/>
      <c r="BU752" s="48"/>
      <c r="BV752" s="48"/>
      <c r="BW752" s="48"/>
      <c r="BX752" s="48"/>
    </row>
    <row r="753" spans="1:76" ht="15.75" hidden="1" x14ac:dyDescent="0.25">
      <c r="A753" s="48" t="str" cm="1">
        <f t="array" ref="A753">_xlfn.XLOOKUP(Tableau210[[#This Row],[NOM]]&amp;Tableau210[[#This Row],[REPERE BUTA]],[6]!Tableau16[POSTE TECHNIQUE]&amp;[6]!Tableau16[Repere ADM],[6]!Tableau16[NUMERO CLIENT])</f>
        <v>S1-SRU204</v>
      </c>
      <c r="B753" s="48" t="str" cm="1">
        <f t="array" ref="B753">_xlfn.XLOOKUP(Tableau210[[#This Row],[NOM]]&amp;Tableau210[[#This Row],[REPERE BUTA]],[6]!Tableau16[POSTE TECHNIQUE]&amp;[6]!Tableau16[Repere REF],[6]!Tableau16[NUMERO CLIENT])</f>
        <v>S1-SRU204</v>
      </c>
      <c r="C753" s="48" cm="1">
        <f t="array" ref="C753">_xlfn.XLOOKUP(Tableau210[[#This Row],[NOM]]&amp;Tableau210[[#This Row],[Repere Ubleam]],[7]Sheet1!$C$2:$C$2995&amp;[7]Sheet1!$I$2:$I$2995,[7]Sheet1!$A$2:$A$2995)</f>
        <v>289</v>
      </c>
      <c r="D753" s="48" t="str">
        <f>C753&amp;""</f>
        <v>289</v>
      </c>
      <c r="E753" s="48" t="s">
        <v>2553</v>
      </c>
      <c r="F753" s="48" t="s">
        <v>367</v>
      </c>
      <c r="G753" s="190" t="s">
        <v>1346</v>
      </c>
      <c r="H753" s="119" t="s">
        <v>1067</v>
      </c>
      <c r="I753" s="119" t="s">
        <v>1069</v>
      </c>
      <c r="J753" s="119" t="s">
        <v>1069</v>
      </c>
      <c r="K753" s="119" t="str">
        <f>_xlfn.XLOOKUP(Tableau210[[#This Row],[NOM]],[8]LUT!$I$5:$I$301,[8]LUT!$N$5:$N$301)</f>
        <v xml:space="preserve">Tuyauterie </v>
      </c>
      <c r="L753" s="119" t="s">
        <v>73</v>
      </c>
      <c r="M753" s="119" t="s">
        <v>1368</v>
      </c>
      <c r="N753" s="119" t="s">
        <v>1368</v>
      </c>
      <c r="O753" s="119" t="s">
        <v>2167</v>
      </c>
      <c r="P753" s="119"/>
      <c r="Q753" s="119"/>
      <c r="R753" s="119"/>
      <c r="S753" s="119"/>
      <c r="T753" s="119"/>
      <c r="U753" s="119"/>
      <c r="V753" s="119"/>
      <c r="W753" s="148" t="s">
        <v>2309</v>
      </c>
      <c r="X753" s="207" cm="1">
        <f t="array" ref="X7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75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53" s="148" t="s">
        <v>3424</v>
      </c>
      <c r="AA753" s="207" cm="1">
        <f t="array" ref="AA7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5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3" s="48"/>
      <c r="AD753" s="117" t="s">
        <v>2196</v>
      </c>
      <c r="AE753" s="119"/>
      <c r="AF753" s="181">
        <f>IFERROR(VLOOKUP(Tableau210[[#This Row],[OPERATION]],Tableau4[],5,FALSE),"")</f>
        <v>0</v>
      </c>
      <c r="AG753" s="178" cm="1">
        <f t="array" ref="AG753">IFERROR(
   SUM(
      _xlfn._xlws.FILTER(
         Tableau3[JP],
         (Tableau3[ITEM]=Tableau210[[#This Row],[NOM]])*
         (Tableau3[Rep.]=Tableau210[[#This Row],[REPERE BUTA]])
      )
   ),
0)</f>
        <v>0</v>
      </c>
      <c r="AH753" s="182">
        <f>IFERROR(VLOOKUP(Tableau210[[#This Row],[OPERATION]],Tableau4[],4,FALSE),"")</f>
        <v>0</v>
      </c>
      <c r="AI753" s="178" cm="1">
        <f t="array" ref="AI753">IFERROR(
   SUM(
      _xlfn._xlws.FILTER(
         Tableau3[BP],
         (Tableau3[ITEM]=Tableau210[[#This Row],[NOM]])*
         (Tableau3[Rep.]=Tableau210[[#This Row],[REPERE BUTA]])
      )
   ),
0)</f>
        <v>0</v>
      </c>
      <c r="AJ753" s="181" t="str">
        <f>IF(Tableau210[[#This Row],[NB JP EMIS]]=1,"1 JP","") &amp; IF(Tableau210[[#This Row],[NB BP EMIS]]=1," 1 BP","")</f>
        <v/>
      </c>
      <c r="AK753" s="178" t="str">
        <f>IF(Tableau210[[#This Row],[NB JP BUTA]]=1,"1 JP","") &amp; IF(Tableau210[[#This Row],[Nb BP BUTA]]=1," 1 BP","") &amp; IF(Tableau210[[#This Row],[Nb BP BUTA]]=2," 2 BP","")</f>
        <v/>
      </c>
      <c r="AL753" s="117" t="s">
        <v>103</v>
      </c>
      <c r="AM753" s="117">
        <f>IFERROR(+VLOOKUP(AY753,Tiges!$G$4:$I$569,3,FALSE),"")</f>
        <v>22</v>
      </c>
      <c r="AN753" s="48"/>
      <c r="AO753" s="148" t="s">
        <v>3424</v>
      </c>
      <c r="AP753" s="177" cm="1">
        <f t="array" ref="AP7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53" s="148" t="s">
        <v>3424</v>
      </c>
      <c r="AS753" s="177" t="str" cm="1">
        <f t="array" ref="AS7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M14x95</v>
      </c>
      <c r="AT75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M14x95</v>
      </c>
      <c r="AU753" s="148" t="s">
        <v>3424</v>
      </c>
      <c r="AV753" s="177" t="str" cm="1">
        <f t="array" ref="AV7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53" s="117"/>
      <c r="AY753" s="117" cm="1">
        <f t="array" ref="AY753">IFERROR(_xlfn.XLOOKUP(Tableau210[[#This Row],[DN DONNEES BUTA ]]&amp;Tableau210[[#This Row],[PN DONNEES BUTA]],Tiges!$B$4:$B$79&amp;Tiges!$C$4:$C$79,Tiges!$G$4:$G$79),"")</f>
        <v>14</v>
      </c>
      <c r="AZ753" s="117"/>
      <c r="BA753" s="117" cm="1">
        <f t="array" ref="BA753">IFERROR(_xlfn.XLOOKUP(Tableau210[[#This Row],[DN DONNEES BUTA ]]&amp;Tableau210[[#This Row],[PN DONNEES BUTA]],Tiges!$B$4:$B$79&amp;Tiges!$C$4:$C$79,Tiges!$H$4:$H$79),"")</f>
        <v>80</v>
      </c>
      <c r="BB753" s="117"/>
      <c r="BC753" s="182">
        <f>IFERROR(VLOOKUP(Tableau210[[#This Row],[OPERATION]],Tableau4[],2,FALSE),"")</f>
        <v>0</v>
      </c>
      <c r="BD753" s="177" cm="1">
        <f t="array" ref="BD753">IFERROR(
   SUM(
      _xlfn._xlws.FILTER(
         Tableau3[Nb Platinage Joint],
         (Tableau3[ITEM]=Tableau210[[#This Row],[NOM]])*
         (Tableau3[Rep.]=Tableau210[[#This Row],[REPERE BUTA]])
      )
   ),
0)</f>
        <v>0</v>
      </c>
      <c r="BE753" s="182">
        <f>IFERROR(VLOOKUP(Tableau210[[#This Row],[OPERATION]],Tableau4[],3,FALSE),"")</f>
        <v>1</v>
      </c>
      <c r="BF753" s="177" cm="1">
        <f t="array" ref="BF753">IFERROR(
   SUM(
      _xlfn._xlws.FILTER(
         Tableau3[Joint Définitif Nb],
         (Tableau3[ITEM]=Tableau210[[#This Row],[NOM]])*
         (Tableau3[Rep.]=Tableau210[[#This Row],[REPERE BUTA]])
      )
   ),
0)</f>
        <v>2</v>
      </c>
      <c r="BG753" s="148" t="s">
        <v>3424</v>
      </c>
      <c r="BH753" s="177" t="str" cm="1">
        <f t="array" ref="BH7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5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53" s="148" t="s">
        <v>3424</v>
      </c>
      <c r="BK753" s="148" t="s">
        <v>3424</v>
      </c>
      <c r="BL753" s="167" t="s">
        <v>2380</v>
      </c>
      <c r="BM753" s="167"/>
      <c r="BN753" s="117"/>
      <c r="BO753" s="117"/>
      <c r="BP753" s="117"/>
      <c r="BQ753" s="48"/>
      <c r="BR753" s="119"/>
      <c r="BS753" s="48"/>
      <c r="BT753" s="48"/>
      <c r="BU753" s="48"/>
      <c r="BV753" s="48"/>
      <c r="BW753" s="48"/>
      <c r="BX753" s="48"/>
    </row>
    <row r="754" spans="1:76" ht="15.75" hidden="1" x14ac:dyDescent="0.25">
      <c r="A754" s="48" t="str" cm="1">
        <f t="array" ref="A754">_xlfn.XLOOKUP(Tableau210[[#This Row],[NOM]]&amp;Tableau210[[#This Row],[REPERE BUTA]],[6]!Tableau16[POSTE TECHNIQUE]&amp;[6]!Tableau16[Repere ADM],[6]!Tableau16[NUMERO CLIENT])</f>
        <v>S1-SRU204</v>
      </c>
      <c r="B754" s="48" t="str" cm="1">
        <f t="array" ref="B754">_xlfn.XLOOKUP(Tableau210[[#This Row],[NOM]]&amp;Tableau210[[#This Row],[REPERE BUTA]],[6]!Tableau16[POSTE TECHNIQUE]&amp;[6]!Tableau16[Repere REF],[6]!Tableau16[NUMERO CLIENT])</f>
        <v>S1-SRU204</v>
      </c>
      <c r="C754" s="48" cm="1">
        <f t="array" ref="C754">_xlfn.XLOOKUP(Tableau210[[#This Row],[NOM]]&amp;Tableau210[[#This Row],[Repere Ubleam]],[7]Sheet1!$C$2:$C$2995&amp;[7]Sheet1!$I$2:$I$2995,[7]Sheet1!$A$2:$A$2995)</f>
        <v>290</v>
      </c>
      <c r="D754" s="48" t="str">
        <f>C754&amp;""</f>
        <v>290</v>
      </c>
      <c r="E754" s="48" t="s">
        <v>2553</v>
      </c>
      <c r="F754" s="48" t="s">
        <v>367</v>
      </c>
      <c r="G754" s="190" t="s">
        <v>1346</v>
      </c>
      <c r="H754" s="119" t="s">
        <v>1067</v>
      </c>
      <c r="I754" s="119" t="s">
        <v>1069</v>
      </c>
      <c r="J754" s="119" t="s">
        <v>1069</v>
      </c>
      <c r="K754" s="119" t="str">
        <f>_xlfn.XLOOKUP(Tableau210[[#This Row],[NOM]],[8]LUT!$I$5:$I$301,[8]LUT!$N$5:$N$301)</f>
        <v xml:space="preserve">Tuyauterie </v>
      </c>
      <c r="L754" s="119" t="s">
        <v>73</v>
      </c>
      <c r="M754" s="119" t="s">
        <v>1246</v>
      </c>
      <c r="N754" s="119" t="s">
        <v>1246</v>
      </c>
      <c r="O754" s="119" t="s">
        <v>2168</v>
      </c>
      <c r="P754" s="119"/>
      <c r="Q754" s="119"/>
      <c r="R754" s="119"/>
      <c r="S754" s="119"/>
      <c r="T754" s="119"/>
      <c r="U754" s="119"/>
      <c r="V754" s="119"/>
      <c r="W754" s="148" t="s">
        <v>2309</v>
      </c>
      <c r="X754" s="207" cm="1">
        <f t="array" ref="X7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75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54" s="148" t="s">
        <v>3424</v>
      </c>
      <c r="AA754" s="207" cm="1">
        <f t="array" ref="AA7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5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4" s="48"/>
      <c r="AD754" s="117" t="s">
        <v>2196</v>
      </c>
      <c r="AE754" s="119"/>
      <c r="AF754" s="181">
        <f>IFERROR(VLOOKUP(Tableau210[[#This Row],[OPERATION]],Tableau4[],5,FALSE),"")</f>
        <v>0</v>
      </c>
      <c r="AG754" s="178"/>
      <c r="AH754" s="182">
        <f>IFERROR(VLOOKUP(Tableau210[[#This Row],[OPERATION]],Tableau4[],4,FALSE),"")</f>
        <v>0</v>
      </c>
      <c r="AI754" s="178"/>
      <c r="AJ754" s="181" t="str">
        <f>IF(Tableau210[[#This Row],[NB JP EMIS]]=1,"1 JP","") &amp; IF(Tableau210[[#This Row],[NB BP EMIS]]=1," 1 BP","")</f>
        <v/>
      </c>
      <c r="AK754" s="178"/>
      <c r="AL754" s="117" t="s">
        <v>103</v>
      </c>
      <c r="AM754" s="117">
        <f>IFERROR(+VLOOKUP(AY754,Tiges!$G$4:$I$569,3,FALSE),"")</f>
        <v>22</v>
      </c>
      <c r="AN754" s="48"/>
      <c r="AO754" s="148" t="s">
        <v>3424</v>
      </c>
      <c r="AP754" s="177" cm="1">
        <f t="array" ref="AP7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54" s="148" t="s">
        <v>3424</v>
      </c>
      <c r="AS754" s="177" t="str" cm="1">
        <f t="array" ref="AS7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M14x95</v>
      </c>
      <c r="AT75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M14x95</v>
      </c>
      <c r="AU754" s="148" t="s">
        <v>3424</v>
      </c>
      <c r="AV754" s="177" t="str" cm="1">
        <f t="array" ref="AV7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54" s="117"/>
      <c r="AY754" s="117" cm="1">
        <f t="array" ref="AY754">IFERROR(_xlfn.XLOOKUP(Tableau210[[#This Row],[DN DONNEES BUTA ]]&amp;Tableau210[[#This Row],[PN DONNEES BUTA]],Tiges!$B$4:$B$79&amp;Tiges!$C$4:$C$79,Tiges!$G$4:$G$79),"")</f>
        <v>14</v>
      </c>
      <c r="AZ754" s="117"/>
      <c r="BA754" s="117" cm="1">
        <f t="array" ref="BA754">IFERROR(_xlfn.XLOOKUP(Tableau210[[#This Row],[DN DONNEES BUTA ]]&amp;Tableau210[[#This Row],[PN DONNEES BUTA]],Tiges!$B$4:$B$79&amp;Tiges!$C$4:$C$79,Tiges!$H$4:$H$79),"")</f>
        <v>80</v>
      </c>
      <c r="BB754" s="117"/>
      <c r="BC754" s="182">
        <f>IFERROR(VLOOKUP(Tableau210[[#This Row],[OPERATION]],Tableau4[],2,FALSE),"")</f>
        <v>0</v>
      </c>
      <c r="BD754" s="177"/>
      <c r="BE754" s="182">
        <f>IFERROR(VLOOKUP(Tableau210[[#This Row],[OPERATION]],Tableau4[],3,FALSE),"")</f>
        <v>1</v>
      </c>
      <c r="BF754" s="177"/>
      <c r="BG754" s="148" t="s">
        <v>3424</v>
      </c>
      <c r="BH754" s="177" t="str" cm="1">
        <f t="array" ref="BH7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5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54" s="148" t="s">
        <v>3424</v>
      </c>
      <c r="BK754" s="148" t="s">
        <v>3424</v>
      </c>
      <c r="BL754" s="167" t="s">
        <v>2380</v>
      </c>
      <c r="BM754" s="167"/>
      <c r="BN754" s="117"/>
      <c r="BO754" s="117"/>
      <c r="BP754" s="117"/>
      <c r="BQ754" s="48"/>
      <c r="BR754" s="119"/>
      <c r="BS754" s="48"/>
      <c r="BT754" s="48"/>
      <c r="BU754" s="48"/>
      <c r="BV754" s="48"/>
      <c r="BW754" s="48"/>
      <c r="BX754" s="48"/>
    </row>
    <row r="755" spans="1:76" s="154" customFormat="1" ht="15.75" hidden="1" x14ac:dyDescent="0.25">
      <c r="A755" s="48" t="str" cm="1">
        <f t="array" ref="A755">_xlfn.XLOOKUP(Tableau210[[#This Row],[NOM]]&amp;Tableau210[[#This Row],[REPERE BUTA]],[6]!Tableau16[POSTE TECHNIQUE]&amp;[6]!Tableau16[Repere ADM],[6]!Tableau16[NUMERO CLIENT])</f>
        <v>S1-B4701-VMA</v>
      </c>
      <c r="B755" s="48" t="str" cm="1">
        <f t="array" ref="B755">_xlfn.XLOOKUP(Tableau210[[#This Row],[NOM]]&amp;Tableau210[[#This Row],[REPERE BUTA]],[6]!Tableau16[POSTE TECHNIQUE]&amp;[6]!Tableau16[Repere REF],[6]!Tableau16[NUMERO CLIENT])</f>
        <v>S1-B4701-VMA</v>
      </c>
      <c r="C755" s="48" cm="1">
        <f t="array" ref="C755">_xlfn.XLOOKUP(Tableau210[[#This Row],[NOM]]&amp;Tableau210[[#This Row],[Repere Ubleam]],[7]Sheet1!$C$2:$C$2995&amp;[7]Sheet1!$I$2:$I$2995,[7]Sheet1!$A$2:$A$2995)</f>
        <v>3</v>
      </c>
      <c r="D755" s="48" t="str">
        <f>C755&amp;""</f>
        <v>3</v>
      </c>
      <c r="E755" s="48" t="s">
        <v>2553</v>
      </c>
      <c r="F755" s="48" t="s">
        <v>3275</v>
      </c>
      <c r="G755" s="176" t="s">
        <v>1120</v>
      </c>
      <c r="H755" s="119" t="s">
        <v>1066</v>
      </c>
      <c r="I755" s="119" t="s">
        <v>80</v>
      </c>
      <c r="J755" s="119" t="s">
        <v>1078</v>
      </c>
      <c r="K755" s="119" t="str">
        <f>_xlfn.XLOOKUP(Tableau210[[#This Row],[NOM]],[8]LUT!$I$5:$I$301,[8]LUT!$N$5:$N$301)</f>
        <v xml:space="preserve">Filtre </v>
      </c>
      <c r="L755" s="119" t="s">
        <v>73</v>
      </c>
      <c r="M755" s="119" t="s">
        <v>1368</v>
      </c>
      <c r="N755" s="119" t="s">
        <v>1368</v>
      </c>
      <c r="O755" s="119"/>
      <c r="P755" s="119"/>
      <c r="Q755" s="119"/>
      <c r="R755" s="119"/>
      <c r="S755" s="119"/>
      <c r="T755" s="119"/>
      <c r="U755" s="119"/>
      <c r="V755" s="119"/>
      <c r="W755" s="148" t="s">
        <v>2159</v>
      </c>
      <c r="X755" s="207" cm="1">
        <f t="array" ref="X7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75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55" s="148" t="s">
        <v>3424</v>
      </c>
      <c r="AA755" s="207" cm="1">
        <f t="array" ref="AA7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75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5" s="48"/>
      <c r="AD755" s="117" t="s">
        <v>2196</v>
      </c>
      <c r="AE755" s="119"/>
      <c r="AF755" s="181">
        <f>IFERROR(VLOOKUP(Tableau210[[#This Row],[OPERATION]],Tableau4[],5,FALSE),"")</f>
        <v>0</v>
      </c>
      <c r="AG755" s="178" cm="1">
        <f t="array" ref="AG755">IFERROR(
   SUM(
      _xlfn._xlws.FILTER(
         Tableau3[JP],
         (Tableau3[ITEM]=Tableau210[[#This Row],[NOM]])*
         (Tableau3[Rep.]=Tableau210[[#This Row],[REPERE BUTA]])
      )
   ),
0)</f>
        <v>0</v>
      </c>
      <c r="AH755" s="182">
        <f>IFERROR(VLOOKUP(Tableau210[[#This Row],[OPERATION]],Tableau4[],4,FALSE),"")</f>
        <v>0</v>
      </c>
      <c r="AI755" s="178" cm="1">
        <f t="array" ref="AI755">IFERROR(
   SUM(
      _xlfn._xlws.FILTER(
         Tableau3[BP],
         (Tableau3[ITEM]=Tableau210[[#This Row],[NOM]])*
         (Tableau3[Rep.]=Tableau210[[#This Row],[REPERE BUTA]])
      )
   ),
0)</f>
        <v>0</v>
      </c>
      <c r="AJ755" s="182" t="str">
        <f>IF(Tableau210[[#This Row],[NB JP EMIS]]=1,"1 JP","") &amp; IF(Tableau210[[#This Row],[NB BP EMIS]]=1," 1 BP","")</f>
        <v/>
      </c>
      <c r="AK755" s="177" t="str">
        <f>IF(Tableau210[[#This Row],[NB JP BUTA]]=1,"1 JP","") &amp; IF(Tableau210[[#This Row],[Nb BP BUTA]]=1," 1 BP","") &amp; IF(Tableau210[[#This Row],[Nb BP BUTA]]=2," 2 BP","")</f>
        <v/>
      </c>
      <c r="AL755" s="117" t="s">
        <v>2527</v>
      </c>
      <c r="AM755" s="117">
        <f>IFERROR(+VLOOKUP(AY755,Tiges!$G$4:$I$569,3,FALSE),"")</f>
        <v>32</v>
      </c>
      <c r="AN755" s="48"/>
      <c r="AO755" s="148" t="s">
        <v>3424</v>
      </c>
      <c r="AP755" s="177" cm="1">
        <f t="array" ref="AP7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7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755" s="148" t="s">
        <v>3424</v>
      </c>
      <c r="AS755" s="177" t="str" cm="1">
        <f t="array" ref="AS7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7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755" s="148" t="s">
        <v>3424</v>
      </c>
      <c r="AV755" s="177" t="str" cm="1">
        <f t="array" ref="AV7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55" s="117"/>
      <c r="AY755" s="117" cm="1">
        <f t="array" ref="AY755">IFERROR(_xlfn.XLOOKUP(Tableau210[[#This Row],[DN DONNEES BUTA ]]&amp;Tableau210[[#This Row],[PN DONNEES BUTA]],Tiges!$B$4:$B$79&amp;Tiges!$C$4:$C$79,Tiges!$G$4:$G$79),"")</f>
        <v>20</v>
      </c>
      <c r="AZ755" s="117"/>
      <c r="BA755" s="117" cm="1">
        <f t="array" ref="BA755">IFERROR(_xlfn.XLOOKUP(Tableau210[[#This Row],[DN DONNEES BUTA ]]&amp;Tableau210[[#This Row],[PN DONNEES BUTA]],Tiges!$B$4:$B$79&amp;Tiges!$C$4:$C$79,Tiges!$H$4:$H$79),"")</f>
        <v>130</v>
      </c>
      <c r="BB755" s="117"/>
      <c r="BC755" s="410">
        <f>IFERROR(VLOOKUP(Tableau210[[#This Row],[OPERATION]],Tableau4[],2,FALSE),"")</f>
        <v>0</v>
      </c>
      <c r="BD755" s="177" cm="1">
        <f t="array" ref="BD755">IFERROR(
   SUM(
      _xlfn._xlws.FILTER(
         Tableau3[Nb Platinage Joint],
         (Tableau3[ITEM]=Tableau210[[#This Row],[NOM]])*
         (Tableau3[Rep.]=Tableau210[[#This Row],[REPERE BUTA]])
      )
   ),
0)</f>
        <v>0</v>
      </c>
      <c r="BE755" s="182">
        <f>IFERROR(VLOOKUP(Tableau210[[#This Row],[OPERATION]],Tableau4[],3,FALSE),"")</f>
        <v>1</v>
      </c>
      <c r="BF755" s="177" cm="1">
        <f t="array" ref="BF755">IFERROR(
   SUM(
      _xlfn._xlws.FILTER(
         Tableau3[Joint Définitif Nb],
         (Tableau3[ITEM]=Tableau210[[#This Row],[NOM]])*
         (Tableau3[Rep.]=Tableau210[[#This Row],[REPERE BUTA]])
      )
   ),
0)</f>
        <v>2</v>
      </c>
      <c r="BG755" s="148" t="s">
        <v>3424</v>
      </c>
      <c r="BH755" s="177" t="str" cm="1">
        <f t="array" ref="BH7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55" s="148" t="s">
        <v>3424</v>
      </c>
      <c r="BK755" s="148" t="s">
        <v>3424</v>
      </c>
      <c r="BL755" s="167" t="s">
        <v>2380</v>
      </c>
      <c r="BM755" s="167"/>
      <c r="BN755" s="117"/>
      <c r="BO755" s="117"/>
      <c r="BP755" s="117"/>
      <c r="BQ755" s="48"/>
      <c r="BR755" s="119"/>
      <c r="BS755" s="48"/>
      <c r="BT755" s="48"/>
      <c r="BU755" s="48"/>
      <c r="BV755" s="48"/>
      <c r="BW755" s="48"/>
      <c r="BX755" s="48"/>
    </row>
    <row r="756" spans="1:76" ht="15.75" hidden="1" x14ac:dyDescent="0.25">
      <c r="A756" s="48" t="str" cm="1">
        <f t="array" ref="A756">_xlfn.XLOOKUP(Tableau210[[#This Row],[NOM]]&amp;Tableau210[[#This Row],[REPERE BUTA]],[6]!Tableau16[POSTE TECHNIQUE]&amp;[6]!Tableau16[Repere ADM],[6]!Tableau16[NUMERO CLIENT])</f>
        <v>S1-S2601-5800HV</v>
      </c>
      <c r="B756" s="48" t="str" cm="1">
        <f t="array" ref="B756">_xlfn.XLOOKUP(Tableau210[[#This Row],[NOM]]&amp;Tableau210[[#This Row],[REPERE BUTA]],[6]!Tableau16[POSTE TECHNIQUE]&amp;[6]!Tableau16[Repere REF],[6]!Tableau16[NUMERO CLIENT])</f>
        <v>S1-S2601-5800HV</v>
      </c>
      <c r="C756" s="48" cm="1">
        <f t="array" ref="C756">_xlfn.XLOOKUP(Tableau210[[#This Row],[NOM]]&amp;Tableau210[[#This Row],[Repere Ubleam]],[7]Sheet1!$C$2:$C$2995&amp;[7]Sheet1!$I$2:$I$2995,[7]Sheet1!$A$2:$A$2995)</f>
        <v>320</v>
      </c>
      <c r="D756" s="48" t="str">
        <f>C756&amp;""</f>
        <v>320</v>
      </c>
      <c r="E756" s="48" t="s">
        <v>3126</v>
      </c>
      <c r="F756" s="48" t="s">
        <v>3472</v>
      </c>
      <c r="G756" s="190" t="s">
        <v>1357</v>
      </c>
      <c r="H756" s="119" t="s">
        <v>1067</v>
      </c>
      <c r="I756" s="119" t="s">
        <v>80</v>
      </c>
      <c r="J756" s="119" t="s">
        <v>1071</v>
      </c>
      <c r="K756" s="119" t="str">
        <f>_xlfn.XLOOKUP(Tableau210[[#This Row],[NOM]],[8]LUT!$I$5:$I$301,[8]LUT!$N$5:$N$301)</f>
        <v xml:space="preserve">echangeur </v>
      </c>
      <c r="L756" s="119" t="s">
        <v>196</v>
      </c>
      <c r="M756" s="119" t="s">
        <v>2129</v>
      </c>
      <c r="N756" s="119" t="s">
        <v>2129</v>
      </c>
      <c r="O756" s="119"/>
      <c r="P756" s="119"/>
      <c r="Q756" s="119"/>
      <c r="R756" s="119"/>
      <c r="S756" s="119"/>
      <c r="T756" s="119"/>
      <c r="U756" s="119"/>
      <c r="V756" s="119"/>
      <c r="W756" s="117" t="s">
        <v>2159</v>
      </c>
      <c r="X756" s="207" cm="1">
        <f t="array" ref="X7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75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56" s="117" t="s">
        <v>3424</v>
      </c>
      <c r="AA756" s="207" cm="1">
        <f t="array" ref="AA7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5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6" s="48"/>
      <c r="AD756" s="117" t="s">
        <v>2103</v>
      </c>
      <c r="AE756" s="119"/>
      <c r="AF756" s="181">
        <f>IFERROR(VLOOKUP(Tableau210[[#This Row],[OPERATION]],Tableau4[],5,FALSE),"")</f>
        <v>1</v>
      </c>
      <c r="AG756" s="178" cm="1">
        <f t="array" ref="AG756">IFERROR(
   SUM(
      _xlfn._xlws.FILTER(
         Tableau3[JP],
         (Tableau3[ITEM]=Tableau210[[#This Row],[NOM]])*
         (Tableau3[Rep.]=Tableau210[[#This Row],[REPERE BUTA]])
      )
   ),
0)</f>
        <v>1</v>
      </c>
      <c r="AH756" s="182">
        <f>IFERROR(VLOOKUP(Tableau210[[#This Row],[OPERATION]],Tableau4[],4,FALSE),"")</f>
        <v>0</v>
      </c>
      <c r="AI756" s="178" cm="1">
        <f t="array" ref="AI756">IFERROR(
   SUM(
      _xlfn._xlws.FILTER(
         Tableau3[BP],
         (Tableau3[ITEM]=Tableau210[[#This Row],[NOM]])*
         (Tableau3[Rep.]=Tableau210[[#This Row],[REPERE BUTA]])
      )
   ),
0)</f>
        <v>0</v>
      </c>
      <c r="AJ756" s="181" t="str">
        <f>IF(Tableau210[[#This Row],[NB JP EMIS]]=1,"1 JP","") &amp; IF(Tableau210[[#This Row],[NB BP EMIS]]=1," 1 BP","")</f>
        <v>1 JP</v>
      </c>
      <c r="AK756" s="178" t="str">
        <f>IF(Tableau210[[#This Row],[NB JP BUTA]]=1,"1 JP","") &amp; IF(Tableau210[[#This Row],[Nb BP BUTA]]=1," 1 BP","") &amp; IF(Tableau210[[#This Row],[Nb BP BUTA]]=2," 2 BP","")</f>
        <v>1 JP</v>
      </c>
      <c r="AL756" s="117" t="s">
        <v>2527</v>
      </c>
      <c r="AM756" s="117">
        <f>IFERROR(+VLOOKUP(AY756,Tiges!$G$4:$I$569,3,FALSE),"")</f>
        <v>46</v>
      </c>
      <c r="AN756" s="48"/>
      <c r="AO756" s="117" t="s">
        <v>3424</v>
      </c>
      <c r="AP756" s="177" cm="1">
        <f t="array" ref="AP7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7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756" s="117" t="s">
        <v>3424</v>
      </c>
      <c r="AS756" s="177" t="str" cm="1">
        <f t="array" ref="AS7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75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756" s="117" t="s">
        <v>3424</v>
      </c>
      <c r="AV756" s="177" t="str" cm="1">
        <f t="array" ref="AV7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56" s="117"/>
      <c r="AY756" s="117" cm="1">
        <f t="array" ref="AY756">IFERROR(_xlfn.XLOOKUP(Tableau210[[#This Row],[DN DONNEES BUTA ]]&amp;Tableau210[[#This Row],[PN DONNEES BUTA]],Tiges!$B$4:$B$79&amp;Tiges!$C$4:$C$79,Tiges!$G$4:$G$79),"")</f>
        <v>30</v>
      </c>
      <c r="AZ756" s="117"/>
      <c r="BA756" s="117" cm="1">
        <f t="array" ref="BA756">IFERROR(_xlfn.XLOOKUP(Tableau210[[#This Row],[DN DONNEES BUTA ]]&amp;Tableau210[[#This Row],[PN DONNEES BUTA]],Tiges!$B$4:$B$79&amp;Tiges!$C$4:$C$79,Tiges!$H$4:$H$79),"")</f>
        <v>160</v>
      </c>
      <c r="BB756" s="117"/>
      <c r="BC756" s="182">
        <f>IFERROR(VLOOKUP(Tableau210[[#This Row],[OPERATION]],Tableau4[],2,FALSE),"")</f>
        <v>2</v>
      </c>
      <c r="BD756" s="177" cm="1">
        <f t="array" ref="BD756">IFERROR(
   SUM(
      _xlfn._xlws.FILTER(
         Tableau3[Nb Platinage Joint],
         (Tableau3[ITEM]=Tableau210[[#This Row],[NOM]])*
         (Tableau3[Rep.]=Tableau210[[#This Row],[REPERE BUTA]])
      )
   ),
0)</f>
        <v>2</v>
      </c>
      <c r="BE756" s="182">
        <f>IFERROR(VLOOKUP(Tableau210[[#This Row],[OPERATION]],Tableau4[],3,FALSE),"")</f>
        <v>1</v>
      </c>
      <c r="BF756" s="177" cm="1">
        <f t="array" ref="BF756">IFERROR(
   SUM(
      _xlfn._xlws.FILTER(
         Tableau3[Joint Définitif Nb],
         (Tableau3[ITEM]=Tableau210[[#This Row],[NOM]])*
         (Tableau3[Rep.]=Tableau210[[#This Row],[REPERE BUTA]])
      )
   ),
0)</f>
        <v>1</v>
      </c>
      <c r="BG756" s="117" t="s">
        <v>3424</v>
      </c>
      <c r="BH756" s="177" t="str" cm="1">
        <f t="array" ref="BH7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756" s="411" t="s">
        <v>129</v>
      </c>
      <c r="BJ756" s="117" t="s">
        <v>3424</v>
      </c>
      <c r="BK756" s="117" t="s">
        <v>3424</v>
      </c>
      <c r="BL756" s="117" t="s">
        <v>3377</v>
      </c>
      <c r="BM756" s="117"/>
      <c r="BN756" s="117"/>
      <c r="BO756" s="117"/>
      <c r="BP756" s="117"/>
      <c r="BQ756" s="48"/>
      <c r="BR756" s="119"/>
      <c r="BS756" s="48"/>
      <c r="BT756" s="48"/>
      <c r="BU756" s="48"/>
      <c r="BV756" s="48"/>
      <c r="BW756" s="48"/>
      <c r="BX756" s="48"/>
    </row>
    <row r="757" spans="1:76" ht="15.75" hidden="1" x14ac:dyDescent="0.25">
      <c r="A757" s="48" t="e" cm="1">
        <f t="array" ref="A757">_xlfn.XLOOKUP(Tableau210[[#This Row],[NOM]]&amp;Tableau210[[#This Row],[REPERE BUTA]],[6]!Tableau16[POSTE TECHNIQUE]&amp;[6]!Tableau16[Repere ADM],[6]!Tableau16[NUMERO CLIENT])</f>
        <v>#N/A</v>
      </c>
      <c r="B757" s="48" t="e" cm="1">
        <f t="array" ref="B757">_xlfn.XLOOKUP(Tableau210[[#This Row],[NOM]]&amp;Tableau210[[#This Row],[REPERE BUTA]],[6]!Tableau16[POSTE TECHNIQUE]&amp;[6]!Tableau16[Repere REF],[6]!Tableau16[NUMERO CLIENT])</f>
        <v>#N/A</v>
      </c>
      <c r="C757" s="48" cm="1">
        <f t="array" ref="C757">_xlfn.XLOOKUP(Tableau210[[#This Row],[NOM]]&amp;Tableau210[[#This Row],[Repere Ubleam]],[7]Sheet1!$C$2:$C$2995&amp;[7]Sheet1!$I$2:$I$2995,[7]Sheet1!$A$2:$A$2995)</f>
        <v>751</v>
      </c>
      <c r="D757" s="48" t="str">
        <f>C757&amp;""</f>
        <v>751</v>
      </c>
      <c r="E757" s="48" t="e">
        <v>#N/A</v>
      </c>
      <c r="F757" s="48" t="e">
        <v>#N/A</v>
      </c>
      <c r="G757" s="176" t="s">
        <v>1631</v>
      </c>
      <c r="H757" s="119" t="s">
        <v>1067</v>
      </c>
      <c r="I757" s="119" t="s">
        <v>80</v>
      </c>
      <c r="J757" s="119" t="s">
        <v>1074</v>
      </c>
      <c r="K757" s="119" t="str">
        <f>_xlfn.XLOOKUP(Tableau210[[#This Row],[NOM]],[8]LUT!$I$5:$I$301,[8]LUT!$N$5:$N$301)</f>
        <v xml:space="preserve">Ballon </v>
      </c>
      <c r="L757" s="119">
        <v>1</v>
      </c>
      <c r="M757" s="119"/>
      <c r="N757" s="119">
        <v>1</v>
      </c>
      <c r="O757" s="119"/>
      <c r="P757" s="119"/>
      <c r="Q757" s="119"/>
      <c r="R757" s="119"/>
      <c r="S757" s="119"/>
      <c r="T757" s="119"/>
      <c r="U757" s="119"/>
      <c r="V757" s="119"/>
      <c r="W757" s="148" t="s">
        <v>1118</v>
      </c>
      <c r="X757" s="207" cm="1">
        <f t="array" ref="X7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5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57" s="148" t="s">
        <v>3424</v>
      </c>
      <c r="AA757" s="207" cm="1">
        <f t="array" ref="AA7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5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7" s="48"/>
      <c r="AD757" s="117" t="s">
        <v>2103</v>
      </c>
      <c r="AE757" s="119"/>
      <c r="AF757" s="181">
        <f>IFERROR(VLOOKUP(Tableau210[[#This Row],[OPERATION]],Tableau4[],5,FALSE),"")</f>
        <v>1</v>
      </c>
      <c r="AG757" s="178" cm="1">
        <f t="array" ref="AG757">IFERROR(
   SUM(
      _xlfn._xlws.FILTER(
         Tableau3[JP],
         (Tableau3[ITEM]=Tableau210[[#This Row],[NOM]])*
         (Tableau3[Rep.]=Tableau210[[#This Row],[REPERE BUTA]])
      )
   ),
0)</f>
        <v>1</v>
      </c>
      <c r="AH757" s="181">
        <f>IFERROR(VLOOKUP(Tableau210[[#This Row],[OPERATION]],Tableau4[],4,FALSE),"")</f>
        <v>0</v>
      </c>
      <c r="AI757" s="178" cm="1">
        <f t="array" ref="AI757">IFERROR(
   SUM(
      _xlfn._xlws.FILTER(
         Tableau3[BP],
         (Tableau3[ITEM]=Tableau210[[#This Row],[NOM]])*
         (Tableau3[Rep.]=Tableau210[[#This Row],[REPERE BUTA]])
      )
   ),
0)</f>
        <v>0</v>
      </c>
      <c r="AJ757" s="181" t="str">
        <f>IF(Tableau210[[#This Row],[NB JP EMIS]]=1,"1 JP","") &amp; IF(Tableau210[[#This Row],[NB BP EMIS]]=1," 1 BP","")</f>
        <v>1 JP</v>
      </c>
      <c r="AK757" s="178" t="str">
        <f>IF(Tableau210[[#This Row],[NB JP BUTA]]=1,"1 JP","") &amp; IF(Tableau210[[#This Row],[Nb BP BUTA]]=1," 1 BP","") &amp; IF(Tableau210[[#This Row],[Nb BP BUTA]]=2," 2 BP","")</f>
        <v>1 JP</v>
      </c>
      <c r="AL757" s="117" t="s">
        <v>103</v>
      </c>
      <c r="AM757" s="117">
        <f>IFERROR(+VLOOKUP(AY757,Tiges!$G$4:$I$569,3,FALSE),"")</f>
        <v>27</v>
      </c>
      <c r="AN757" s="48"/>
      <c r="AO757" s="117">
        <v>4</v>
      </c>
      <c r="AP757" s="177" cm="1">
        <f t="array" ref="AP7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57" s="117" t="s">
        <v>2161</v>
      </c>
      <c r="AS757" s="177" t="str" cm="1">
        <f t="array" ref="AS7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7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57" s="117" t="s">
        <v>1123</v>
      </c>
      <c r="AV757" s="177" t="str" cm="1">
        <f t="array" ref="AV7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57" s="117"/>
      <c r="AY757" s="117" cm="1">
        <f t="array" ref="AY757">IFERROR(_xlfn.XLOOKUP(Tableau210[[#This Row],[DN DONNEES BUTA ]]&amp;Tableau210[[#This Row],[PN DONNEES BUTA]],Tiges!$B$4:$B$79&amp;Tiges!$C$4:$C$79,Tiges!$G$4:$G$79),"")</f>
        <v>16</v>
      </c>
      <c r="AZ757" s="117"/>
      <c r="BA757" s="117" cm="1">
        <f t="array" ref="BA757">IFERROR(_xlfn.XLOOKUP(Tableau210[[#This Row],[DN DONNEES BUTA ]]&amp;Tableau210[[#This Row],[PN DONNEES BUTA]],Tiges!$B$4:$B$79&amp;Tiges!$C$4:$C$79,Tiges!$H$4:$H$79),"")</f>
        <v>90</v>
      </c>
      <c r="BB757" s="117"/>
      <c r="BC757" s="182">
        <f>IFERROR(VLOOKUP(Tableau210[[#This Row],[OPERATION]],Tableau4[],2,FALSE),"")</f>
        <v>2</v>
      </c>
      <c r="BD757" s="177" cm="1">
        <f t="array" ref="BD757">IFERROR(
   SUM(
      _xlfn._xlws.FILTER(
         Tableau3[Nb Platinage Joint],
         (Tableau3[ITEM]=Tableau210[[#This Row],[NOM]])*
         (Tableau3[Rep.]=Tableau210[[#This Row],[REPERE BUTA]])
      )
   ),
0)</f>
        <v>2</v>
      </c>
      <c r="BE757" s="182">
        <f>IFERROR(VLOOKUP(Tableau210[[#This Row],[OPERATION]],Tableau4[],3,FALSE),"")</f>
        <v>1</v>
      </c>
      <c r="BF757" s="177" cm="1">
        <f t="array" ref="BF757">IFERROR(
   SUM(
      _xlfn._xlws.FILTER(
         Tableau3[Joint Définitif Nb],
         (Tableau3[ITEM]=Tableau210[[#This Row],[NOM]])*
         (Tableau3[Rep.]=Tableau210[[#This Row],[REPERE BUTA]])
      )
   ),
0)</f>
        <v>1</v>
      </c>
      <c r="BG757" s="117" t="s">
        <v>129</v>
      </c>
      <c r="BH757" s="177" t="str" cm="1">
        <f t="array" ref="BH7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5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57" s="117" t="s">
        <v>2281</v>
      </c>
      <c r="BK757" s="117" t="s">
        <v>2269</v>
      </c>
      <c r="BL757" s="167" t="s">
        <v>2380</v>
      </c>
      <c r="BM757" s="167"/>
      <c r="BN757" s="117"/>
      <c r="BO757" s="117"/>
      <c r="BP757" s="117"/>
      <c r="BQ757" s="48"/>
      <c r="BR757" s="119"/>
      <c r="BS757" s="48"/>
      <c r="BT757" s="48"/>
      <c r="BU757" s="48"/>
      <c r="BV757" s="48"/>
      <c r="BW757" s="48"/>
      <c r="BX757" s="48"/>
    </row>
    <row r="758" spans="1:76" ht="15.75" hidden="1" x14ac:dyDescent="0.25">
      <c r="A758" s="48" t="e" cm="1">
        <f t="array" ref="A758">_xlfn.XLOOKUP(Tableau210[[#This Row],[NOM]]&amp;Tableau210[[#This Row],[REPERE BUTA]],[6]!Tableau16[POSTE TECHNIQUE]&amp;[6]!Tableau16[Repere ADM],[6]!Tableau16[NUMERO CLIENT])</f>
        <v>#N/A</v>
      </c>
      <c r="B758" s="48" t="e" cm="1">
        <f t="array" ref="B758">_xlfn.XLOOKUP(Tableau210[[#This Row],[NOM]]&amp;Tableau210[[#This Row],[REPERE BUTA]],[6]!Tableau16[POSTE TECHNIQUE]&amp;[6]!Tableau16[Repere REF],[6]!Tableau16[NUMERO CLIENT])</f>
        <v>#N/A</v>
      </c>
      <c r="C758" s="48" cm="1">
        <f t="array" ref="C758">_xlfn.XLOOKUP(Tableau210[[#This Row],[NOM]]&amp;Tableau210[[#This Row],[Repere Ubleam]],[7]Sheet1!$C$2:$C$2995&amp;[7]Sheet1!$I$2:$I$2995,[7]Sheet1!$A$2:$A$2995)</f>
        <v>752</v>
      </c>
      <c r="D758" s="48" t="str">
        <f>C758&amp;""</f>
        <v>752</v>
      </c>
      <c r="E758" s="48" t="e">
        <v>#N/A</v>
      </c>
      <c r="F758" s="48" t="e">
        <v>#N/A</v>
      </c>
      <c r="G758" s="176" t="s">
        <v>1631</v>
      </c>
      <c r="H758" s="119" t="s">
        <v>1067</v>
      </c>
      <c r="I758" s="119" t="s">
        <v>80</v>
      </c>
      <c r="J758" s="119" t="s">
        <v>1074</v>
      </c>
      <c r="K758" s="119" t="str">
        <f>_xlfn.XLOOKUP(Tableau210[[#This Row],[NOM]],[8]LUT!$I$5:$I$301,[8]LUT!$N$5:$N$301)</f>
        <v xml:space="preserve">Ballon </v>
      </c>
      <c r="L758" s="119">
        <v>2</v>
      </c>
      <c r="M758" s="119"/>
      <c r="N758" s="119">
        <v>2</v>
      </c>
      <c r="O758" s="119"/>
      <c r="P758" s="119"/>
      <c r="Q758" s="119"/>
      <c r="R758" s="119"/>
      <c r="S758" s="119"/>
      <c r="T758" s="119"/>
      <c r="U758" s="119"/>
      <c r="V758" s="119"/>
      <c r="W758" s="117" t="s">
        <v>2159</v>
      </c>
      <c r="X758" s="207" cm="1">
        <f t="array" ref="X7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5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58" s="117" t="s">
        <v>3424</v>
      </c>
      <c r="AA758" s="207" cm="1">
        <f t="array" ref="AA7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5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8" s="48"/>
      <c r="AD758" s="117" t="s">
        <v>2103</v>
      </c>
      <c r="AE758" s="119"/>
      <c r="AF758" s="181">
        <f>IFERROR(VLOOKUP(Tableau210[[#This Row],[OPERATION]],Tableau4[],5,FALSE),"")</f>
        <v>1</v>
      </c>
      <c r="AG758" s="178" cm="1">
        <f t="array" ref="AG758">IFERROR(
   SUM(
      _xlfn._xlws.FILTER(
         Tableau3[JP],
         (Tableau3[ITEM]=Tableau210[[#This Row],[NOM]])*
         (Tableau3[Rep.]=Tableau210[[#This Row],[REPERE BUTA]])
      )
   ),
0)</f>
        <v>1</v>
      </c>
      <c r="AH758" s="181">
        <f>IFERROR(VLOOKUP(Tableau210[[#This Row],[OPERATION]],Tableau4[],4,FALSE),"")</f>
        <v>0</v>
      </c>
      <c r="AI758" s="178" cm="1">
        <f t="array" ref="AI758">IFERROR(
   SUM(
      _xlfn._xlws.FILTER(
         Tableau3[BP],
         (Tableau3[ITEM]=Tableau210[[#This Row],[NOM]])*
         (Tableau3[Rep.]=Tableau210[[#This Row],[REPERE BUTA]])
      )
   ),
0)</f>
        <v>0</v>
      </c>
      <c r="AJ758" s="181" t="str">
        <f>IF(Tableau210[[#This Row],[NB JP EMIS]]=1,"1 JP","") &amp; IF(Tableau210[[#This Row],[NB BP EMIS]]=1," 1 BP","")</f>
        <v>1 JP</v>
      </c>
      <c r="AK758" s="178" t="str">
        <f>IF(Tableau210[[#This Row],[NB JP BUTA]]=1,"1 JP","") &amp; IF(Tableau210[[#This Row],[Nb BP BUTA]]=1," 1 BP","") &amp; IF(Tableau210[[#This Row],[Nb BP BUTA]]=2," 2 BP","")</f>
        <v>1 JP</v>
      </c>
      <c r="AL758" s="117" t="s">
        <v>103</v>
      </c>
      <c r="AM758" s="117">
        <f>IFERROR(+VLOOKUP(AY758,Tiges!$G$4:$I$569,3,FALSE),"")</f>
        <v>27</v>
      </c>
      <c r="AN758" s="48"/>
      <c r="AO758" s="117" t="s">
        <v>3424</v>
      </c>
      <c r="AP758" s="177" cm="1">
        <f t="array" ref="AP7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58" s="117" t="s">
        <v>3424</v>
      </c>
      <c r="AS758" s="177" t="str" cm="1">
        <f t="array" ref="AS7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75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758" s="117" t="s">
        <v>3424</v>
      </c>
      <c r="AV758" s="177" t="str" cm="1">
        <f t="array" ref="AV7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58" s="117"/>
      <c r="AY758" s="117" cm="1">
        <f t="array" ref="AY758">IFERROR(_xlfn.XLOOKUP(Tableau210[[#This Row],[DN DONNEES BUTA ]]&amp;Tableau210[[#This Row],[PN DONNEES BUTA]],Tiges!$B$4:$B$79&amp;Tiges!$C$4:$C$79,Tiges!$G$4:$G$79),"")</f>
        <v>16</v>
      </c>
      <c r="AZ758" s="117"/>
      <c r="BA758" s="117" cm="1">
        <f t="array" ref="BA758">IFERROR(_xlfn.XLOOKUP(Tableau210[[#This Row],[DN DONNEES BUTA ]]&amp;Tableau210[[#This Row],[PN DONNEES BUTA]],Tiges!$B$4:$B$79&amp;Tiges!$C$4:$C$79,Tiges!$H$4:$H$79),"")</f>
        <v>90</v>
      </c>
      <c r="BB758" s="117"/>
      <c r="BC758" s="182">
        <f>IFERROR(VLOOKUP(Tableau210[[#This Row],[OPERATION]],Tableau4[],2,FALSE),"")</f>
        <v>2</v>
      </c>
      <c r="BD758" s="177" cm="1">
        <f t="array" ref="BD758">IFERROR(
   SUM(
      _xlfn._xlws.FILTER(
         Tableau3[Nb Platinage Joint],
         (Tableau3[ITEM]=Tableau210[[#This Row],[NOM]])*
         (Tableau3[Rep.]=Tableau210[[#This Row],[REPERE BUTA]])
      )
   ),
0)</f>
        <v>2</v>
      </c>
      <c r="BE758" s="182">
        <f>IFERROR(VLOOKUP(Tableau210[[#This Row],[OPERATION]],Tableau4[],3,FALSE),"")</f>
        <v>1</v>
      </c>
      <c r="BF758" s="177" cm="1">
        <f t="array" ref="BF758">IFERROR(
   SUM(
      _xlfn._xlws.FILTER(
         Tableau3[Joint Définitif Nb],
         (Tableau3[ITEM]=Tableau210[[#This Row],[NOM]])*
         (Tableau3[Rep.]=Tableau210[[#This Row],[REPERE BUTA]])
      )
   ),
0)</f>
        <v>1</v>
      </c>
      <c r="BG758" s="117" t="s">
        <v>3424</v>
      </c>
      <c r="BH758" s="177" t="str" cm="1">
        <f t="array" ref="BH7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5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58" s="117" t="s">
        <v>3424</v>
      </c>
      <c r="BK758" s="117" t="s">
        <v>3424</v>
      </c>
      <c r="BL758" s="167" t="s">
        <v>2380</v>
      </c>
      <c r="BM758" s="167"/>
      <c r="BN758" s="117"/>
      <c r="BO758" s="117"/>
      <c r="BP758" s="117"/>
      <c r="BQ758" s="48"/>
      <c r="BR758" s="119"/>
      <c r="BS758" s="48"/>
      <c r="BT758" s="48"/>
      <c r="BU758" s="48"/>
      <c r="BV758" s="48"/>
      <c r="BW758" s="48"/>
      <c r="BX758" s="48"/>
    </row>
    <row r="759" spans="1:76" ht="15.75" hidden="1" x14ac:dyDescent="0.25">
      <c r="A759" s="48" t="e" cm="1">
        <f t="array" ref="A759">_xlfn.XLOOKUP(Tableau210[[#This Row],[NOM]]&amp;Tableau210[[#This Row],[REPERE BUTA]],[6]!Tableau16[POSTE TECHNIQUE]&amp;[6]!Tableau16[Repere ADM],[6]!Tableau16[NUMERO CLIENT])</f>
        <v>#N/A</v>
      </c>
      <c r="B759" s="48" t="e" cm="1">
        <f t="array" ref="B759">_xlfn.XLOOKUP(Tableau210[[#This Row],[NOM]]&amp;Tableau210[[#This Row],[REPERE BUTA]],[6]!Tableau16[POSTE TECHNIQUE]&amp;[6]!Tableau16[Repere REF],[6]!Tableau16[NUMERO CLIENT])</f>
        <v>#N/A</v>
      </c>
      <c r="C759" s="48" cm="1">
        <f t="array" ref="C759">_xlfn.XLOOKUP(Tableau210[[#This Row],[NOM]]&amp;Tableau210[[#This Row],[Repere Ubleam]],[7]Sheet1!$C$2:$C$2995&amp;[7]Sheet1!$I$2:$I$2995,[7]Sheet1!$A$2:$A$2995)</f>
        <v>753</v>
      </c>
      <c r="D759" s="48" t="str">
        <f>C759&amp;""</f>
        <v>753</v>
      </c>
      <c r="E759" s="48" t="e">
        <v>#N/A</v>
      </c>
      <c r="F759" s="48" t="e">
        <v>#N/A</v>
      </c>
      <c r="G759" s="176" t="s">
        <v>1631</v>
      </c>
      <c r="H759" s="119" t="s">
        <v>1067</v>
      </c>
      <c r="I759" s="119" t="s">
        <v>80</v>
      </c>
      <c r="J759" s="119" t="s">
        <v>1074</v>
      </c>
      <c r="K759" s="119" t="str">
        <f>_xlfn.XLOOKUP(Tableau210[[#This Row],[NOM]],[8]LUT!$I$5:$I$301,[8]LUT!$N$5:$N$301)</f>
        <v xml:space="preserve">Ballon </v>
      </c>
      <c r="L759" s="119">
        <v>3</v>
      </c>
      <c r="M759" s="119"/>
      <c r="N759" s="119">
        <v>3</v>
      </c>
      <c r="O759" s="119"/>
      <c r="P759" s="119"/>
      <c r="Q759" s="119"/>
      <c r="R759" s="119"/>
      <c r="S759" s="119"/>
      <c r="T759" s="119"/>
      <c r="U759" s="119"/>
      <c r="V759" s="119"/>
      <c r="W759" s="117" t="s">
        <v>2159</v>
      </c>
      <c r="X759" s="207" cm="1">
        <f t="array" ref="X7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5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59" s="117" t="s">
        <v>3424</v>
      </c>
      <c r="AA759" s="207" cm="1">
        <f t="array" ref="AA7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5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59" s="48"/>
      <c r="AD759" s="117" t="s">
        <v>2103</v>
      </c>
      <c r="AE759" s="119"/>
      <c r="AF759" s="181">
        <f>IFERROR(VLOOKUP(Tableau210[[#This Row],[OPERATION]],Tableau4[],5,FALSE),"")</f>
        <v>1</v>
      </c>
      <c r="AG759" s="178" cm="1">
        <f t="array" ref="AG759">IFERROR(
   SUM(
      _xlfn._xlws.FILTER(
         Tableau3[JP],
         (Tableau3[ITEM]=Tableau210[[#This Row],[NOM]])*
         (Tableau3[Rep.]=Tableau210[[#This Row],[REPERE BUTA]])
      )
   ),
0)</f>
        <v>1</v>
      </c>
      <c r="AH759" s="181">
        <f>IFERROR(VLOOKUP(Tableau210[[#This Row],[OPERATION]],Tableau4[],4,FALSE),"")</f>
        <v>0</v>
      </c>
      <c r="AI759" s="178" cm="1">
        <f t="array" ref="AI759">IFERROR(
   SUM(
      _xlfn._xlws.FILTER(
         Tableau3[BP],
         (Tableau3[ITEM]=Tableau210[[#This Row],[NOM]])*
         (Tableau3[Rep.]=Tableau210[[#This Row],[REPERE BUTA]])
      )
   ),
0)</f>
        <v>0</v>
      </c>
      <c r="AJ759" s="181" t="str">
        <f>IF(Tableau210[[#This Row],[NB JP EMIS]]=1,"1 JP","") &amp; IF(Tableau210[[#This Row],[NB BP EMIS]]=1," 1 BP","")</f>
        <v>1 JP</v>
      </c>
      <c r="AK759" s="178" t="str">
        <f>IF(Tableau210[[#This Row],[NB JP BUTA]]=1,"1 JP","") &amp; IF(Tableau210[[#This Row],[Nb BP BUTA]]=1," 1 BP","") &amp; IF(Tableau210[[#This Row],[Nb BP BUTA]]=2," 2 BP","")</f>
        <v>1 JP</v>
      </c>
      <c r="AL759" s="117" t="s">
        <v>103</v>
      </c>
      <c r="AM759" s="117">
        <f>IFERROR(+VLOOKUP(AY759,Tiges!$G$4:$I$569,3,FALSE),"")</f>
        <v>27</v>
      </c>
      <c r="AN759" s="48"/>
      <c r="AO759" s="117" t="s">
        <v>3424</v>
      </c>
      <c r="AP759" s="177" cm="1">
        <f t="array" ref="AP7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59" s="117" t="s">
        <v>3424</v>
      </c>
      <c r="AS759" s="177" t="str" cm="1">
        <f t="array" ref="AS7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7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759" s="117" t="s">
        <v>3424</v>
      </c>
      <c r="AV759" s="177" t="str" cm="1">
        <f t="array" ref="AV7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59" s="117"/>
      <c r="AY759" s="117" cm="1">
        <f t="array" ref="AY759">IFERROR(_xlfn.XLOOKUP(Tableau210[[#This Row],[DN DONNEES BUTA ]]&amp;Tableau210[[#This Row],[PN DONNEES BUTA]],Tiges!$B$4:$B$79&amp;Tiges!$C$4:$C$79,Tiges!$G$4:$G$79),"")</f>
        <v>16</v>
      </c>
      <c r="AZ759" s="117"/>
      <c r="BA759" s="117" cm="1">
        <f t="array" ref="BA759">IFERROR(_xlfn.XLOOKUP(Tableau210[[#This Row],[DN DONNEES BUTA ]]&amp;Tableau210[[#This Row],[PN DONNEES BUTA]],Tiges!$B$4:$B$79&amp;Tiges!$C$4:$C$79,Tiges!$H$4:$H$79),"")</f>
        <v>90</v>
      </c>
      <c r="BB759" s="117"/>
      <c r="BC759" s="182">
        <f>IFERROR(VLOOKUP(Tableau210[[#This Row],[OPERATION]],Tableau4[],2,FALSE),"")</f>
        <v>2</v>
      </c>
      <c r="BD759" s="177" cm="1">
        <f t="array" ref="BD759">IFERROR(
   SUM(
      _xlfn._xlws.FILTER(
         Tableau3[Nb Platinage Joint],
         (Tableau3[ITEM]=Tableau210[[#This Row],[NOM]])*
         (Tableau3[Rep.]=Tableau210[[#This Row],[REPERE BUTA]])
      )
   ),
0)</f>
        <v>2</v>
      </c>
      <c r="BE759" s="182">
        <f>IFERROR(VLOOKUP(Tableau210[[#This Row],[OPERATION]],Tableau4[],3,FALSE),"")</f>
        <v>1</v>
      </c>
      <c r="BF759" s="177" cm="1">
        <f t="array" ref="BF759">IFERROR(
   SUM(
      _xlfn._xlws.FILTER(
         Tableau3[Joint Définitif Nb],
         (Tableau3[ITEM]=Tableau210[[#This Row],[NOM]])*
         (Tableau3[Rep.]=Tableau210[[#This Row],[REPERE BUTA]])
      )
   ),
0)</f>
        <v>1</v>
      </c>
      <c r="BG759" s="117" t="s">
        <v>3424</v>
      </c>
      <c r="BH759" s="177" t="str" cm="1">
        <f t="array" ref="BH7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59" s="117" t="s">
        <v>3424</v>
      </c>
      <c r="BK759" s="117" t="s">
        <v>3424</v>
      </c>
      <c r="BL759" s="167" t="s">
        <v>2380</v>
      </c>
      <c r="BM759" s="167"/>
      <c r="BN759" s="117"/>
      <c r="BO759" s="117"/>
      <c r="BP759" s="117"/>
      <c r="BQ759" s="48"/>
      <c r="BR759" s="119"/>
      <c r="BS759" s="48"/>
      <c r="BT759" s="48"/>
      <c r="BU759" s="48"/>
      <c r="BV759" s="48"/>
      <c r="BW759" s="48"/>
      <c r="BX759" s="48"/>
    </row>
    <row r="760" spans="1:76" s="154" customFormat="1" ht="15.75" hidden="1" x14ac:dyDescent="0.25">
      <c r="A760" s="48" t="e" cm="1">
        <f t="array" ref="A760">_xlfn.XLOOKUP(Tableau210[[#This Row],[NOM]]&amp;Tableau210[[#This Row],[REPERE BUTA]],[6]!Tableau16[POSTE TECHNIQUE]&amp;[6]!Tableau16[Repere ADM],[6]!Tableau16[NUMERO CLIENT])</f>
        <v>#N/A</v>
      </c>
      <c r="B760" s="48" t="e" cm="1">
        <f t="array" ref="B760">_xlfn.XLOOKUP(Tableau210[[#This Row],[NOM]]&amp;Tableau210[[#This Row],[REPERE BUTA]],[6]!Tableau16[POSTE TECHNIQUE]&amp;[6]!Tableau16[Repere REF],[6]!Tableau16[NUMERO CLIENT])</f>
        <v>#N/A</v>
      </c>
      <c r="C760" s="48" cm="1">
        <f t="array" ref="C760">_xlfn.XLOOKUP(Tableau210[[#This Row],[NOM]]&amp;Tableau210[[#This Row],[Repere Ubleam]],[7]Sheet1!$C$2:$C$2995&amp;[7]Sheet1!$I$2:$I$2995,[7]Sheet1!$A$2:$A$2995)</f>
        <v>754</v>
      </c>
      <c r="D760" s="48" t="str">
        <f>C760&amp;""</f>
        <v>754</v>
      </c>
      <c r="E760" s="48" t="e">
        <v>#N/A</v>
      </c>
      <c r="F760" s="48" t="e">
        <v>#N/A</v>
      </c>
      <c r="G760" s="149" t="s">
        <v>1631</v>
      </c>
      <c r="H760" s="150" t="s">
        <v>1067</v>
      </c>
      <c r="I760" s="150" t="s">
        <v>80</v>
      </c>
      <c r="J760" s="150" t="s">
        <v>1074</v>
      </c>
      <c r="K760" s="150" t="str">
        <f>_xlfn.XLOOKUP(Tableau210[[#This Row],[NOM]],[8]LUT!$I$5:$I$301,[8]LUT!$N$5:$N$301)</f>
        <v xml:space="preserve">Ballon </v>
      </c>
      <c r="L760" s="150">
        <v>5</v>
      </c>
      <c r="M760" s="150"/>
      <c r="N760" s="150">
        <v>5</v>
      </c>
      <c r="O760" s="150"/>
      <c r="P760" s="150"/>
      <c r="Q760" s="150"/>
      <c r="R760" s="150"/>
      <c r="S760" s="150"/>
      <c r="T760" s="150"/>
      <c r="U760" s="150"/>
      <c r="V760" s="150"/>
      <c r="W760" s="153" t="s">
        <v>2159</v>
      </c>
      <c r="X760" s="151" cm="1">
        <f t="array" ref="X7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6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0" s="153" t="s">
        <v>3424</v>
      </c>
      <c r="AA760" s="151" cm="1">
        <f t="array" ref="AA7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60" s="152"/>
      <c r="AD760" s="153" t="s">
        <v>2196</v>
      </c>
      <c r="AE760" s="150"/>
      <c r="AF760" s="150">
        <f>IFERROR(VLOOKUP(Tableau210[[#This Row],[OPERATION]],Tableau4[],5,FALSE),"")</f>
        <v>0</v>
      </c>
      <c r="AG760" s="150" cm="1">
        <f t="array" ref="AG760">IFERROR(
   SUM(
      _xlfn._xlws.FILTER(
         Tableau3[JP],
         (Tableau3[ITEM]=Tableau210[[#This Row],[NOM]])*
         (Tableau3[Rep.]=Tableau210[[#This Row],[REPERE BUTA]])
      )
   ),
0)</f>
        <v>1</v>
      </c>
      <c r="AH760" s="150">
        <f>IFERROR(VLOOKUP(Tableau210[[#This Row],[OPERATION]],Tableau4[],4,FALSE),"")</f>
        <v>0</v>
      </c>
      <c r="AI760" s="150" cm="1">
        <f t="array" ref="AI760">IFERROR(
   SUM(
      _xlfn._xlws.FILTER(
         Tableau3[BP],
         (Tableau3[ITEM]=Tableau210[[#This Row],[NOM]])*
         (Tableau3[Rep.]=Tableau210[[#This Row],[REPERE BUTA]])
      )
   ),
0)</f>
        <v>0</v>
      </c>
      <c r="AJ760" s="150" t="str">
        <f>IF(Tableau210[[#This Row],[NB JP EMIS]]=1,"1 JP","") &amp; IF(Tableau210[[#This Row],[NB BP EMIS]]=1," 1 BP","")</f>
        <v/>
      </c>
      <c r="AK760" s="150" t="str">
        <f>IF(Tableau210[[#This Row],[NB JP BUTA]]=1,"1 JP","") &amp; IF(Tableau210[[#This Row],[Nb BP BUTA]]=1," 1 BP","") &amp; IF(Tableau210[[#This Row],[Nb BP BUTA]]=2," 2 BP","")</f>
        <v>1 JP</v>
      </c>
      <c r="AL760" s="153" t="s">
        <v>103</v>
      </c>
      <c r="AM760" s="153">
        <f>IFERROR(+VLOOKUP(AY760,Tiges!$G$4:$I$569,3,FALSE),"")</f>
        <v>27</v>
      </c>
      <c r="AN760" s="152"/>
      <c r="AO760" s="153" t="s">
        <v>3424</v>
      </c>
      <c r="AP760" s="153" cm="1">
        <f t="array" ref="AP7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6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60" s="153" t="s">
        <v>3424</v>
      </c>
      <c r="AS760" s="153" t="str" cm="1">
        <f t="array" ref="AS7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6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60" s="153" t="s">
        <v>3424</v>
      </c>
      <c r="AV760" s="153" t="str" cm="1">
        <f t="array" ref="AV7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0" s="153"/>
      <c r="AY760" s="153" cm="1">
        <f t="array" ref="AY760">IFERROR(_xlfn.XLOOKUP(Tableau210[[#This Row],[DN DONNEES BUTA ]]&amp;Tableau210[[#This Row],[PN DONNEES BUTA]],Tiges!$B$4:$B$79&amp;Tiges!$C$4:$C$79,Tiges!$G$4:$G$79),"")</f>
        <v>16</v>
      </c>
      <c r="AZ760" s="153"/>
      <c r="BA760" s="153" cm="1">
        <f t="array" ref="BA760">IFERROR(_xlfn.XLOOKUP(Tableau210[[#This Row],[DN DONNEES BUTA ]]&amp;Tableau210[[#This Row],[PN DONNEES BUTA]],Tiges!$B$4:$B$79&amp;Tiges!$C$4:$C$79,Tiges!$H$4:$H$79),"")</f>
        <v>100</v>
      </c>
      <c r="BB760" s="153"/>
      <c r="BC760" s="153">
        <f>IFERROR(VLOOKUP(Tableau210[[#This Row],[OPERATION]],Tableau4[],2,FALSE),"")</f>
        <v>0</v>
      </c>
      <c r="BD760" s="153" cm="1">
        <f t="array" ref="BD760">IFERROR(
   SUM(
      _xlfn._xlws.FILTER(
         Tableau3[Nb Platinage Joint],
         (Tableau3[ITEM]=Tableau210[[#This Row],[NOM]])*
         (Tableau3[Rep.]=Tableau210[[#This Row],[REPERE BUTA]])
      )
   ),
0)</f>
        <v>2</v>
      </c>
      <c r="BE760" s="153">
        <f>IFERROR(VLOOKUP(Tableau210[[#This Row],[OPERATION]],Tableau4[],3,FALSE),"")</f>
        <v>1</v>
      </c>
      <c r="BF760" s="153" cm="1">
        <f t="array" ref="BF760">IFERROR(
   SUM(
      _xlfn._xlws.FILTER(
         Tableau3[Joint Définitif Nb],
         (Tableau3[ITEM]=Tableau210[[#This Row],[NOM]])*
         (Tableau3[Rep.]=Tableau210[[#This Row],[REPERE BUTA]])
      )
   ),
0)</f>
        <v>1</v>
      </c>
      <c r="BG760" s="153" t="s">
        <v>3424</v>
      </c>
      <c r="BH760" s="153" t="str" cm="1">
        <f t="array" ref="BH7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0" s="153" t="s">
        <v>3424</v>
      </c>
      <c r="BK760" s="153" t="s">
        <v>3424</v>
      </c>
      <c r="BL760" s="153" t="s">
        <v>2487</v>
      </c>
      <c r="BM760" s="153"/>
      <c r="BN760" s="153"/>
      <c r="BO760" s="153"/>
      <c r="BP760" s="153"/>
      <c r="BQ760" s="152"/>
      <c r="BR760" s="150"/>
      <c r="BS760" s="152"/>
      <c r="BT760" s="152"/>
      <c r="BU760" s="152"/>
      <c r="BV760" s="152"/>
      <c r="BW760" s="152"/>
      <c r="BX760" s="152"/>
    </row>
    <row r="761" spans="1:76" ht="15.75" hidden="1" x14ac:dyDescent="0.25">
      <c r="A761" s="48" t="e" cm="1">
        <f t="array" ref="A761">_xlfn.XLOOKUP(Tableau210[[#This Row],[NOM]]&amp;Tableau210[[#This Row],[REPERE BUTA]],[6]!Tableau16[POSTE TECHNIQUE]&amp;[6]!Tableau16[Repere ADM],[6]!Tableau16[NUMERO CLIENT])</f>
        <v>#N/A</v>
      </c>
      <c r="B761" s="48" t="e" cm="1">
        <f t="array" ref="B761">_xlfn.XLOOKUP(Tableau210[[#This Row],[NOM]]&amp;Tableau210[[#This Row],[REPERE BUTA]],[6]!Tableau16[POSTE TECHNIQUE]&amp;[6]!Tableau16[Repere REF],[6]!Tableau16[NUMERO CLIENT])</f>
        <v>#N/A</v>
      </c>
      <c r="C761" s="48" cm="1">
        <f t="array" ref="C761">_xlfn.XLOOKUP(Tableau210[[#This Row],[NOM]]&amp;Tableau210[[#This Row],[Repere Ubleam]],[7]Sheet1!$C$2:$C$2995&amp;[7]Sheet1!$I$2:$I$2995,[7]Sheet1!$A$2:$A$2995)</f>
        <v>755</v>
      </c>
      <c r="D761" s="48" t="str">
        <f>C761&amp;""</f>
        <v>755</v>
      </c>
      <c r="E761" s="48" t="e">
        <v>#N/A</v>
      </c>
      <c r="F761" s="48" t="e">
        <v>#N/A</v>
      </c>
      <c r="G761" s="176" t="s">
        <v>1631</v>
      </c>
      <c r="H761" s="119" t="s">
        <v>1067</v>
      </c>
      <c r="I761" s="119" t="s">
        <v>80</v>
      </c>
      <c r="J761" s="119" t="s">
        <v>1074</v>
      </c>
      <c r="K761" s="119" t="str">
        <f>_xlfn.XLOOKUP(Tableau210[[#This Row],[NOM]],[8]LUT!$I$5:$I$301,[8]LUT!$N$5:$N$301)</f>
        <v xml:space="preserve">Ballon </v>
      </c>
      <c r="L761" s="119">
        <v>6</v>
      </c>
      <c r="M761" s="119"/>
      <c r="N761" s="119">
        <v>6</v>
      </c>
      <c r="O761" s="119"/>
      <c r="P761" s="119"/>
      <c r="Q761" s="119"/>
      <c r="R761" s="119"/>
      <c r="S761" s="119"/>
      <c r="T761" s="119"/>
      <c r="U761" s="119"/>
      <c r="V761" s="119"/>
      <c r="W761" s="148" t="s">
        <v>1118</v>
      </c>
      <c r="X761" s="207" cm="1">
        <f t="array" ref="X7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76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1" s="148" t="s">
        <v>3424</v>
      </c>
      <c r="AA761" s="207" cm="1">
        <f t="array" ref="AA7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61" s="48"/>
      <c r="AD761" s="117" t="s">
        <v>626</v>
      </c>
      <c r="AE761" s="119"/>
      <c r="AF761" s="181">
        <f>IFERROR(VLOOKUP(Tableau210[[#This Row],[OPERATION]],Tableau4[],5,FALSE),"")</f>
        <v>0</v>
      </c>
      <c r="AG761" s="178" cm="1">
        <f t="array" ref="AG761">IFERROR(
   SUM(
      _xlfn._xlws.FILTER(
         Tableau3[JP],
         (Tableau3[ITEM]=Tableau210[[#This Row],[NOM]])*
         (Tableau3[Rep.]=Tableau210[[#This Row],[REPERE BUTA]])
      )
   ),
0)</f>
        <v>0</v>
      </c>
      <c r="AH761" s="181">
        <f>IFERROR(VLOOKUP(Tableau210[[#This Row],[OPERATION]],Tableau4[],4,FALSE),"")</f>
        <v>0</v>
      </c>
      <c r="AI761" s="178" cm="1">
        <f t="array" ref="AI761">IFERROR(
   SUM(
      _xlfn._xlws.FILTER(
         Tableau3[BP],
         (Tableau3[ITEM]=Tableau210[[#This Row],[NOM]])*
         (Tableau3[Rep.]=Tableau210[[#This Row],[REPERE BUTA]])
      )
   ),
0)</f>
        <v>0</v>
      </c>
      <c r="AJ761" s="181" t="s">
        <v>2520</v>
      </c>
      <c r="AK761" s="178" t="str">
        <f>IF(Tableau210[[#This Row],[NB JP BUTA]]=1,"1 JP","") &amp; IF(Tableau210[[#This Row],[Nb BP BUTA]]=1," 1 BP","") &amp; IF(Tableau210[[#This Row],[Nb BP BUTA]]=2," 2 BP","")</f>
        <v/>
      </c>
      <c r="AL761" s="117" t="s">
        <v>103</v>
      </c>
      <c r="AM761" s="117">
        <f>IFERROR(+VLOOKUP(AY761,Tiges!$G$4:$I$569,3,FALSE),"")</f>
        <v>51</v>
      </c>
      <c r="AN761" s="48"/>
      <c r="AO761" s="117">
        <v>20</v>
      </c>
      <c r="AP761" s="177" cm="1">
        <f t="array" ref="AP7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7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761" s="117" t="s">
        <v>2389</v>
      </c>
      <c r="AS761" s="177" t="str" cm="1">
        <f t="array" ref="AS7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76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761" s="117" t="s">
        <v>1123</v>
      </c>
      <c r="AV761" s="177" t="str" cm="1">
        <f t="array" ref="AV7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1" s="117"/>
      <c r="AY761" s="117" cm="1">
        <f t="array" ref="AY761">IFERROR(_xlfn.XLOOKUP(Tableau210[[#This Row],[DN DONNEES BUTA ]]&amp;Tableau210[[#This Row],[PN DONNEES BUTA]],Tiges!$B$4:$B$79&amp;Tiges!$C$4:$C$79,Tiges!$G$4:$G$79),"")</f>
        <v>33</v>
      </c>
      <c r="AZ761" s="117"/>
      <c r="BA761" s="117" cm="1">
        <f t="array" ref="BA761">IFERROR(_xlfn.XLOOKUP(Tableau210[[#This Row],[DN DONNEES BUTA ]]&amp;Tableau210[[#This Row],[PN DONNEES BUTA]],Tiges!$B$4:$B$79&amp;Tiges!$C$4:$C$79,Tiges!$H$4:$H$79),"")</f>
        <v>190</v>
      </c>
      <c r="BB761" s="117"/>
      <c r="BC761" s="182">
        <f>IFERROR(VLOOKUP(Tableau210[[#This Row],[OPERATION]],Tableau4[],2,FALSE),"")</f>
        <v>0</v>
      </c>
      <c r="BD761" s="177" cm="1">
        <f t="array" ref="BD761">IFERROR(
   SUM(
      _xlfn._xlws.FILTER(
         Tableau3[Nb Platinage Joint],
         (Tableau3[ITEM]=Tableau210[[#This Row],[NOM]])*
         (Tableau3[Rep.]=Tableau210[[#This Row],[REPERE BUTA]])
      )
   ),
0)</f>
        <v>0</v>
      </c>
      <c r="BE761" s="182">
        <f>IFERROR(VLOOKUP(Tableau210[[#This Row],[OPERATION]],Tableau4[],3,FALSE),"")</f>
        <v>1</v>
      </c>
      <c r="BF761" s="177" cm="1">
        <f t="array" ref="BF761">IFERROR(
   SUM(
      _xlfn._xlws.FILTER(
         Tableau3[Joint Définitif Nb],
         (Tableau3[ITEM]=Tableau210[[#This Row],[NOM]])*
         (Tableau3[Rep.]=Tableau210[[#This Row],[REPERE BUTA]])
      )
   ),
0)</f>
        <v>1</v>
      </c>
      <c r="BG761" s="117" t="s">
        <v>129</v>
      </c>
      <c r="BH761" s="177" t="str" cm="1">
        <f t="array" ref="BH7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1" s="117" t="s">
        <v>2268</v>
      </c>
      <c r="BK761" s="117" t="s">
        <v>2269</v>
      </c>
      <c r="BL761" s="167" t="s">
        <v>2380</v>
      </c>
      <c r="BM761" s="167"/>
      <c r="BN761" s="117"/>
      <c r="BO761" s="117"/>
      <c r="BP761" s="117"/>
      <c r="BQ761" s="48"/>
      <c r="BR761" s="119"/>
      <c r="BS761" s="48"/>
      <c r="BT761" s="48"/>
      <c r="BU761" s="48"/>
      <c r="BV761" s="48"/>
      <c r="BW761" s="48"/>
      <c r="BX761" s="48"/>
    </row>
    <row r="762" spans="1:76" s="154" customFormat="1" ht="15.75" hidden="1" x14ac:dyDescent="0.25">
      <c r="A762" s="48" t="e" cm="1">
        <f t="array" ref="A762">_xlfn.XLOOKUP(Tableau210[[#This Row],[NOM]]&amp;Tableau210[[#This Row],[REPERE BUTA]],[6]!Tableau16[POSTE TECHNIQUE]&amp;[6]!Tableau16[Repere ADM],[6]!Tableau16[NUMERO CLIENT])</f>
        <v>#N/A</v>
      </c>
      <c r="B762" s="48" t="e" cm="1">
        <f t="array" ref="B762">_xlfn.XLOOKUP(Tableau210[[#This Row],[NOM]]&amp;Tableau210[[#This Row],[REPERE BUTA]],[6]!Tableau16[POSTE TECHNIQUE]&amp;[6]!Tableau16[Repere REF],[6]!Tableau16[NUMERO CLIENT])</f>
        <v>#N/A</v>
      </c>
      <c r="C762" s="48" cm="1">
        <f t="array" ref="C762">_xlfn.XLOOKUP(Tableau210[[#This Row],[NOM]]&amp;Tableau210[[#This Row],[Repere Ubleam]],[7]Sheet1!$C$2:$C$2995&amp;[7]Sheet1!$I$2:$I$2995,[7]Sheet1!$A$2:$A$2995)</f>
        <v>756</v>
      </c>
      <c r="D762" s="48" t="str">
        <f>C762&amp;""</f>
        <v>756</v>
      </c>
      <c r="E762" s="48" t="e">
        <v>#N/A</v>
      </c>
      <c r="F762" s="48" t="e">
        <v>#N/A</v>
      </c>
      <c r="G762" s="149" t="s">
        <v>1631</v>
      </c>
      <c r="H762" s="150" t="s">
        <v>1067</v>
      </c>
      <c r="I762" s="150" t="s">
        <v>80</v>
      </c>
      <c r="J762" s="150" t="s">
        <v>1074</v>
      </c>
      <c r="K762" s="150" t="str">
        <f>_xlfn.XLOOKUP(Tableau210[[#This Row],[NOM]],[8]LUT!$I$5:$I$301,[8]LUT!$N$5:$N$301)</f>
        <v xml:space="preserve">Ballon </v>
      </c>
      <c r="L762" s="150">
        <v>8</v>
      </c>
      <c r="M762" s="150"/>
      <c r="N762" s="150">
        <v>8</v>
      </c>
      <c r="O762" s="150"/>
      <c r="P762" s="150"/>
      <c r="Q762" s="150"/>
      <c r="R762" s="150"/>
      <c r="S762" s="150"/>
      <c r="T762" s="150"/>
      <c r="U762" s="150"/>
      <c r="V762" s="150"/>
      <c r="W762" s="151" t="s">
        <v>1118</v>
      </c>
      <c r="X762" s="151" cm="1">
        <f t="array" ref="X7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6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2" s="151" t="s">
        <v>3424</v>
      </c>
      <c r="AA762" s="151" cm="1">
        <f t="array" ref="AA7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62" s="152"/>
      <c r="AD762" s="153" t="s">
        <v>2196</v>
      </c>
      <c r="AE762" s="150"/>
      <c r="AF762" s="150">
        <f>IFERROR(VLOOKUP(Tableau210[[#This Row],[OPERATION]],Tableau4[],5,FALSE),"")</f>
        <v>0</v>
      </c>
      <c r="AG762" s="150" cm="1">
        <f t="array" ref="AG762">IFERROR(
   SUM(
      _xlfn._xlws.FILTER(
         Tableau3[JP],
         (Tableau3[ITEM]=Tableau210[[#This Row],[NOM]])*
         (Tableau3[Rep.]=Tableau210[[#This Row],[REPERE BUTA]])
      )
   ),
0)</f>
        <v>0</v>
      </c>
      <c r="AH762" s="150">
        <f>IFERROR(VLOOKUP(Tableau210[[#This Row],[OPERATION]],Tableau4[],4,FALSE),"")</f>
        <v>0</v>
      </c>
      <c r="AI762" s="150" cm="1">
        <f t="array" ref="AI762">IFERROR(
   SUM(
      _xlfn._xlws.FILTER(
         Tableau3[BP],
         (Tableau3[ITEM]=Tableau210[[#This Row],[NOM]])*
         (Tableau3[Rep.]=Tableau210[[#This Row],[REPERE BUTA]])
      )
   ),
0)</f>
        <v>0</v>
      </c>
      <c r="AJ762" s="150" t="str">
        <f>IF(Tableau210[[#This Row],[NB JP EMIS]]=1,"1 JP","") &amp; IF(Tableau210[[#This Row],[NB BP EMIS]]=1," 1 BP","")</f>
        <v/>
      </c>
      <c r="AK762" s="150" t="str">
        <f>IF(Tableau210[[#This Row],[NB JP BUTA]]=1,"1 JP","") &amp; IF(Tableau210[[#This Row],[Nb BP BUTA]]=1," 1 BP","") &amp; IF(Tableau210[[#This Row],[Nb BP BUTA]]=2," 2 BP","")</f>
        <v/>
      </c>
      <c r="AL762" s="153" t="s">
        <v>103</v>
      </c>
      <c r="AM762" s="153">
        <f>IFERROR(+VLOOKUP(AY762,Tiges!$G$4:$I$569,3,FALSE),"")</f>
        <v>27</v>
      </c>
      <c r="AN762" s="152"/>
      <c r="AO762" s="153">
        <v>8</v>
      </c>
      <c r="AP762" s="153" cm="1">
        <f t="array" ref="AP7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6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62" s="153" t="s">
        <v>2285</v>
      </c>
      <c r="AS762" s="153" cm="1">
        <f t="array" ref="AS7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6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762" s="153" t="s">
        <v>1123</v>
      </c>
      <c r="AV762" s="153" t="str" cm="1">
        <f t="array" ref="AV7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2" s="153"/>
      <c r="AY762" s="153" cm="1">
        <f t="array" ref="AY762">IFERROR(_xlfn.XLOOKUP(Tableau210[[#This Row],[DN DONNEES BUTA ]]&amp;Tableau210[[#This Row],[PN DONNEES BUTA]],Tiges!$B$4:$B$79&amp;Tiges!$C$4:$C$79,Tiges!$G$4:$G$79),"")</f>
        <v>16</v>
      </c>
      <c r="AZ762" s="153"/>
      <c r="BA762" s="153" cm="1">
        <f t="array" ref="BA762">IFERROR(_xlfn.XLOOKUP(Tableau210[[#This Row],[DN DONNEES BUTA ]]&amp;Tableau210[[#This Row],[PN DONNEES BUTA]],Tiges!$B$4:$B$79&amp;Tiges!$C$4:$C$79,Tiges!$H$4:$H$79),"")</f>
        <v>100</v>
      </c>
      <c r="BB762" s="153"/>
      <c r="BC762" s="153">
        <f>IFERROR(VLOOKUP(Tableau210[[#This Row],[OPERATION]],Tableau4[],2,FALSE),"")</f>
        <v>0</v>
      </c>
      <c r="BD762" s="153" cm="1">
        <f t="array" ref="BD762">IFERROR(
   SUM(
      _xlfn._xlws.FILTER(
         Tableau3[Nb Platinage Joint],
         (Tableau3[ITEM]=Tableau210[[#This Row],[NOM]])*
         (Tableau3[Rep.]=Tableau210[[#This Row],[REPERE BUTA]])
      )
   ),
0)</f>
        <v>0</v>
      </c>
      <c r="BE762" s="153">
        <f>IFERROR(VLOOKUP(Tableau210[[#This Row],[OPERATION]],Tableau4[],3,FALSE),"")</f>
        <v>1</v>
      </c>
      <c r="BF762" s="153" cm="1">
        <f t="array" ref="BF762">IFERROR(
   SUM(
      _xlfn._xlws.FILTER(
         Tableau3[Joint Définitif Nb],
         (Tableau3[ITEM]=Tableau210[[#This Row],[NOM]])*
         (Tableau3[Rep.]=Tableau210[[#This Row],[REPERE BUTA]])
      )
   ),
0)</f>
        <v>1</v>
      </c>
      <c r="BG762" s="153" t="s">
        <v>129</v>
      </c>
      <c r="BH762" s="153" t="str" cm="1">
        <f t="array" ref="BH7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2" s="153" t="s">
        <v>2268</v>
      </c>
      <c r="BK762" s="153" t="s">
        <v>2269</v>
      </c>
      <c r="BL762" s="153" t="s">
        <v>2488</v>
      </c>
      <c r="BM762" s="153"/>
      <c r="BN762" s="153"/>
      <c r="BO762" s="153"/>
      <c r="BP762" s="153"/>
      <c r="BQ762" s="152"/>
      <c r="BR762" s="150"/>
      <c r="BS762" s="152"/>
      <c r="BT762" s="152"/>
      <c r="BU762" s="152"/>
      <c r="BV762" s="152"/>
      <c r="BW762" s="152"/>
      <c r="BX762" s="152"/>
    </row>
    <row r="763" spans="1:76" ht="15.75" hidden="1" x14ac:dyDescent="0.25">
      <c r="A763" s="48" t="e" cm="1">
        <f t="array" ref="A763">_xlfn.XLOOKUP(Tableau210[[#This Row],[NOM]]&amp;Tableau210[[#This Row],[REPERE BUTA]],[6]!Tableau16[POSTE TECHNIQUE]&amp;[6]!Tableau16[Repere ADM],[6]!Tableau16[NUMERO CLIENT])</f>
        <v>#N/A</v>
      </c>
      <c r="B763" s="48" t="e" cm="1">
        <f t="array" ref="B763">_xlfn.XLOOKUP(Tableau210[[#This Row],[NOM]]&amp;Tableau210[[#This Row],[REPERE BUTA]],[6]!Tableau16[POSTE TECHNIQUE]&amp;[6]!Tableau16[Repere REF],[6]!Tableau16[NUMERO CLIENT])</f>
        <v>#N/A</v>
      </c>
      <c r="C763" s="48" cm="1">
        <f t="array" ref="C763">_xlfn.XLOOKUP(Tableau210[[#This Row],[NOM]]&amp;Tableau210[[#This Row],[Repere Ubleam]],[7]Sheet1!$C$2:$C$2995&amp;[7]Sheet1!$I$2:$I$2995,[7]Sheet1!$A$2:$A$2995)</f>
        <v>757</v>
      </c>
      <c r="D763" s="48" t="str">
        <f>C763&amp;""</f>
        <v>757</v>
      </c>
      <c r="E763" s="48" t="e">
        <v>#N/A</v>
      </c>
      <c r="F763" s="48" t="e">
        <v>#N/A</v>
      </c>
      <c r="G763" s="176" t="s">
        <v>1631</v>
      </c>
      <c r="H763" s="119" t="s">
        <v>1067</v>
      </c>
      <c r="I763" s="119" t="s">
        <v>80</v>
      </c>
      <c r="J763" s="119" t="s">
        <v>1074</v>
      </c>
      <c r="K763" s="119" t="str">
        <f>_xlfn.XLOOKUP(Tableau210[[#This Row],[NOM]],[8]LUT!$I$5:$I$301,[8]LUT!$N$5:$N$301)</f>
        <v xml:space="preserve">Ballon </v>
      </c>
      <c r="L763" s="119">
        <v>9</v>
      </c>
      <c r="M763" s="119"/>
      <c r="N763" s="119">
        <v>9</v>
      </c>
      <c r="O763" s="119"/>
      <c r="P763" s="119"/>
      <c r="Q763" s="119"/>
      <c r="R763" s="119"/>
      <c r="S763" s="119"/>
      <c r="T763" s="119"/>
      <c r="U763" s="119"/>
      <c r="V763" s="119"/>
      <c r="W763" s="117" t="s">
        <v>2159</v>
      </c>
      <c r="X763" s="207" cm="1">
        <f t="array" ref="X7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6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3" s="117" t="s">
        <v>3424</v>
      </c>
      <c r="AA763" s="207" cm="1">
        <f t="array" ref="AA7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63" s="48"/>
      <c r="AD763" s="117" t="s">
        <v>2103</v>
      </c>
      <c r="AE763" s="119"/>
      <c r="AF763" s="181">
        <f>IFERROR(VLOOKUP(Tableau210[[#This Row],[OPERATION]],Tableau4[],5,FALSE),"")</f>
        <v>1</v>
      </c>
      <c r="AG763" s="178" cm="1">
        <f t="array" ref="AG763">IFERROR(
   SUM(
      _xlfn._xlws.FILTER(
         Tableau3[JP],
         (Tableau3[ITEM]=Tableau210[[#This Row],[NOM]])*
         (Tableau3[Rep.]=Tableau210[[#This Row],[REPERE BUTA]])
      )
   ),
0)</f>
        <v>1</v>
      </c>
      <c r="AH763" s="181">
        <f>IFERROR(VLOOKUP(Tableau210[[#This Row],[OPERATION]],Tableau4[],4,FALSE),"")</f>
        <v>0</v>
      </c>
      <c r="AI763" s="178" cm="1">
        <f t="array" ref="AI763">IFERROR(
   SUM(
      _xlfn._xlws.FILTER(
         Tableau3[BP],
         (Tableau3[ITEM]=Tableau210[[#This Row],[NOM]])*
         (Tableau3[Rep.]=Tableau210[[#This Row],[REPERE BUTA]])
      )
   ),
0)</f>
        <v>0</v>
      </c>
      <c r="AJ763" s="181" t="str">
        <f>IF(Tableau210[[#This Row],[NB JP EMIS]]=1,"1 JP","") &amp; IF(Tableau210[[#This Row],[NB BP EMIS]]=1," 1 BP","")</f>
        <v>1 JP</v>
      </c>
      <c r="AK763" s="178" t="str">
        <f>IF(Tableau210[[#This Row],[NB JP BUTA]]=1,"1 JP","") &amp; IF(Tableau210[[#This Row],[Nb BP BUTA]]=1," 1 BP","") &amp; IF(Tableau210[[#This Row],[Nb BP BUTA]]=2," 2 BP","")</f>
        <v>1 JP</v>
      </c>
      <c r="AL763" s="117" t="s">
        <v>103</v>
      </c>
      <c r="AM763" s="117">
        <f>IFERROR(+VLOOKUP(AY763,Tiges!$G$4:$I$569,3,FALSE),"")</f>
        <v>27</v>
      </c>
      <c r="AN763" s="48"/>
      <c r="AO763" s="117" t="s">
        <v>3424</v>
      </c>
      <c r="AP763" s="177" cm="1">
        <f t="array" ref="AP7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63" s="117" t="s">
        <v>3424</v>
      </c>
      <c r="AS763" s="177" t="str" cm="1">
        <f t="array" ref="AS7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76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763" s="117" t="s">
        <v>3424</v>
      </c>
      <c r="AV763" s="177" t="str" cm="1">
        <f t="array" ref="AV7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3" s="117"/>
      <c r="AY763" s="117" cm="1">
        <f t="array" ref="AY763">IFERROR(_xlfn.XLOOKUP(Tableau210[[#This Row],[DN DONNEES BUTA ]]&amp;Tableau210[[#This Row],[PN DONNEES BUTA]],Tiges!$B$4:$B$79&amp;Tiges!$C$4:$C$79,Tiges!$G$4:$G$79),"")</f>
        <v>16</v>
      </c>
      <c r="AZ763" s="117"/>
      <c r="BA763" s="117" cm="1">
        <f t="array" ref="BA763">IFERROR(_xlfn.XLOOKUP(Tableau210[[#This Row],[DN DONNEES BUTA ]]&amp;Tableau210[[#This Row],[PN DONNEES BUTA]],Tiges!$B$4:$B$79&amp;Tiges!$C$4:$C$79,Tiges!$H$4:$H$79),"")</f>
        <v>90</v>
      </c>
      <c r="BB763" s="117"/>
      <c r="BC763" s="182">
        <f>IFERROR(VLOOKUP(Tableau210[[#This Row],[OPERATION]],Tableau4[],2,FALSE),"")</f>
        <v>2</v>
      </c>
      <c r="BD763" s="177" cm="1">
        <f t="array" ref="BD763">IFERROR(
   SUM(
      _xlfn._xlws.FILTER(
         Tableau3[Nb Platinage Joint],
         (Tableau3[ITEM]=Tableau210[[#This Row],[NOM]])*
         (Tableau3[Rep.]=Tableau210[[#This Row],[REPERE BUTA]])
      )
   ),
0)</f>
        <v>2</v>
      </c>
      <c r="BE763" s="182">
        <f>IFERROR(VLOOKUP(Tableau210[[#This Row],[OPERATION]],Tableau4[],3,FALSE),"")</f>
        <v>1</v>
      </c>
      <c r="BF763" s="177" cm="1">
        <f t="array" ref="BF763">IFERROR(
   SUM(
      _xlfn._xlws.FILTER(
         Tableau3[Joint Définitif Nb],
         (Tableau3[ITEM]=Tableau210[[#This Row],[NOM]])*
         (Tableau3[Rep.]=Tableau210[[#This Row],[REPERE BUTA]])
      )
   ),
0)</f>
        <v>1</v>
      </c>
      <c r="BG763" s="117" t="s">
        <v>3424</v>
      </c>
      <c r="BH763" s="177" t="str" cm="1">
        <f t="array" ref="BH7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3" s="117" t="s">
        <v>3424</v>
      </c>
      <c r="BK763" s="117" t="s">
        <v>3424</v>
      </c>
      <c r="BL763" s="167" t="s">
        <v>2380</v>
      </c>
      <c r="BM763" s="167"/>
      <c r="BN763" s="117"/>
      <c r="BO763" s="117"/>
      <c r="BP763" s="117"/>
      <c r="BQ763" s="48"/>
      <c r="BR763" s="119"/>
      <c r="BS763" s="48"/>
      <c r="BT763" s="48"/>
      <c r="BU763" s="48"/>
      <c r="BV763" s="48"/>
      <c r="BW763" s="48"/>
      <c r="BX763" s="48"/>
    </row>
    <row r="764" spans="1:76" ht="15.75" hidden="1" x14ac:dyDescent="0.25">
      <c r="A764" s="48" t="e" cm="1">
        <f t="array" ref="A764">_xlfn.XLOOKUP(Tableau210[[#This Row],[NOM]]&amp;Tableau210[[#This Row],[REPERE BUTA]],[6]!Tableau16[POSTE TECHNIQUE]&amp;[6]!Tableau16[Repere ADM],[6]!Tableau16[NUMERO CLIENT])</f>
        <v>#N/A</v>
      </c>
      <c r="B764" s="48" t="e" cm="1">
        <f t="array" ref="B764">_xlfn.XLOOKUP(Tableau210[[#This Row],[NOM]]&amp;Tableau210[[#This Row],[REPERE BUTA]],[6]!Tableau16[POSTE TECHNIQUE]&amp;[6]!Tableau16[Repere REF],[6]!Tableau16[NUMERO CLIENT])</f>
        <v>#N/A</v>
      </c>
      <c r="C764" s="48" cm="1">
        <f t="array" ref="C764">_xlfn.XLOOKUP(Tableau210[[#This Row],[NOM]]&amp;Tableau210[[#This Row],[Repere Ubleam]],[7]Sheet1!$C$2:$C$2995&amp;[7]Sheet1!$I$2:$I$2995,[7]Sheet1!$A$2:$A$2995)</f>
        <v>758</v>
      </c>
      <c r="D764" s="48" t="str">
        <f>C764&amp;""</f>
        <v>758</v>
      </c>
      <c r="E764" s="48" t="e">
        <v>#N/A</v>
      </c>
      <c r="F764" s="48" t="e">
        <v>#N/A</v>
      </c>
      <c r="G764" s="176" t="s">
        <v>1631</v>
      </c>
      <c r="H764" s="119" t="s">
        <v>1067</v>
      </c>
      <c r="I764" s="119" t="s">
        <v>80</v>
      </c>
      <c r="J764" s="119" t="s">
        <v>1074</v>
      </c>
      <c r="K764" s="119" t="str">
        <f>_xlfn.XLOOKUP(Tableau210[[#This Row],[NOM]],[8]LUT!$I$5:$I$301,[8]LUT!$N$5:$N$301)</f>
        <v xml:space="preserve">Ballon </v>
      </c>
      <c r="L764" s="119">
        <v>10</v>
      </c>
      <c r="M764" s="119"/>
      <c r="N764" s="119">
        <v>10</v>
      </c>
      <c r="O764" s="119"/>
      <c r="P764" s="119"/>
      <c r="Q764" s="119"/>
      <c r="R764" s="119"/>
      <c r="S764" s="119"/>
      <c r="T764" s="119"/>
      <c r="U764" s="119"/>
      <c r="V764" s="119"/>
      <c r="W764" s="117" t="s">
        <v>2159</v>
      </c>
      <c r="X764" s="207" cm="1">
        <f t="array" ref="X7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76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4" s="117" t="s">
        <v>3424</v>
      </c>
      <c r="AA764" s="207" cm="1">
        <f t="array" ref="AA7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64" s="48"/>
      <c r="AD764" s="117" t="s">
        <v>2103</v>
      </c>
      <c r="AE764" s="119"/>
      <c r="AF764" s="181">
        <f>IFERROR(VLOOKUP(Tableau210[[#This Row],[OPERATION]],Tableau4[],5,FALSE),"")</f>
        <v>1</v>
      </c>
      <c r="AG764" s="178" cm="1">
        <f t="array" ref="AG764">IFERROR(
   SUM(
      _xlfn._xlws.FILTER(
         Tableau3[JP],
         (Tableau3[ITEM]=Tableau210[[#This Row],[NOM]])*
         (Tableau3[Rep.]=Tableau210[[#This Row],[REPERE BUTA]])
      )
   ),
0)</f>
        <v>1</v>
      </c>
      <c r="AH764" s="181">
        <f>IFERROR(VLOOKUP(Tableau210[[#This Row],[OPERATION]],Tableau4[],4,FALSE),"")</f>
        <v>0</v>
      </c>
      <c r="AI764" s="178" cm="1">
        <f t="array" ref="AI764">IFERROR(
   SUM(
      _xlfn._xlws.FILTER(
         Tableau3[BP],
         (Tableau3[ITEM]=Tableau210[[#This Row],[NOM]])*
         (Tableau3[Rep.]=Tableau210[[#This Row],[REPERE BUTA]])
      )
   ),
0)</f>
        <v>0</v>
      </c>
      <c r="AJ764" s="181" t="str">
        <f>IF(Tableau210[[#This Row],[NB JP EMIS]]=1,"1 JP","") &amp; IF(Tableau210[[#This Row],[NB BP EMIS]]=1," 1 BP","")</f>
        <v>1 JP</v>
      </c>
      <c r="AK764" s="178" t="str">
        <f>IF(Tableau210[[#This Row],[NB JP BUTA]]=1,"1 JP","") &amp; IF(Tableau210[[#This Row],[Nb BP BUTA]]=1," 1 BP","") &amp; IF(Tableau210[[#This Row],[Nb BP BUTA]]=2," 2 BP","")</f>
        <v>1 JP</v>
      </c>
      <c r="AL764" s="117" t="s">
        <v>103</v>
      </c>
      <c r="AM764" s="117">
        <f>IFERROR(+VLOOKUP(AY764,Tiges!$G$4:$I$569,3,FALSE),"")</f>
        <v>32</v>
      </c>
      <c r="AN764" s="48"/>
      <c r="AO764" s="117" t="s">
        <v>3424</v>
      </c>
      <c r="AP764" s="177" cm="1">
        <f t="array" ref="AP7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64" s="117" t="s">
        <v>3424</v>
      </c>
      <c r="AS764" s="177" t="str" cm="1">
        <f t="array" ref="AS7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6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764" s="117" t="s">
        <v>3424</v>
      </c>
      <c r="AV764" s="177" t="str" cm="1">
        <f t="array" ref="AV7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4" s="117"/>
      <c r="AY764" s="117" cm="1">
        <f t="array" ref="AY764">IFERROR(_xlfn.XLOOKUP(Tableau210[[#This Row],[DN DONNEES BUTA ]]&amp;Tableau210[[#This Row],[PN DONNEES BUTA]],Tiges!$B$4:$B$79&amp;Tiges!$C$4:$C$79,Tiges!$G$4:$G$79),"")</f>
        <v>20</v>
      </c>
      <c r="AZ764" s="117"/>
      <c r="BA764" s="117" cm="1">
        <f t="array" ref="BA764">IFERROR(_xlfn.XLOOKUP(Tableau210[[#This Row],[DN DONNEES BUTA ]]&amp;Tableau210[[#This Row],[PN DONNEES BUTA]],Tiges!$B$4:$B$79&amp;Tiges!$C$4:$C$79,Tiges!$H$4:$H$79),"")</f>
        <v>110</v>
      </c>
      <c r="BB764" s="117"/>
      <c r="BC764" s="182">
        <f>IFERROR(VLOOKUP(Tableau210[[#This Row],[OPERATION]],Tableau4[],2,FALSE),"")</f>
        <v>2</v>
      </c>
      <c r="BD764" s="177" cm="1">
        <f t="array" ref="BD764">IFERROR(
   SUM(
      _xlfn._xlws.FILTER(
         Tableau3[Nb Platinage Joint],
         (Tableau3[ITEM]=Tableau210[[#This Row],[NOM]])*
         (Tableau3[Rep.]=Tableau210[[#This Row],[REPERE BUTA]])
      )
   ),
0)</f>
        <v>2</v>
      </c>
      <c r="BE764" s="182">
        <f>IFERROR(VLOOKUP(Tableau210[[#This Row],[OPERATION]],Tableau4[],3,FALSE),"")</f>
        <v>1</v>
      </c>
      <c r="BF764" s="177" cm="1">
        <f t="array" ref="BF764">IFERROR(
   SUM(
      _xlfn._xlws.FILTER(
         Tableau3[Joint Définitif Nb],
         (Tableau3[ITEM]=Tableau210[[#This Row],[NOM]])*
         (Tableau3[Rep.]=Tableau210[[#This Row],[REPERE BUTA]])
      )
   ),
0)</f>
        <v>1</v>
      </c>
      <c r="BG764" s="117" t="s">
        <v>3424</v>
      </c>
      <c r="BH764" s="177" t="str" cm="1">
        <f t="array" ref="BH7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4" s="117" t="s">
        <v>3424</v>
      </c>
      <c r="BK764" s="117" t="s">
        <v>3424</v>
      </c>
      <c r="BL764" s="167" t="s">
        <v>2380</v>
      </c>
      <c r="BM764" s="167"/>
      <c r="BN764" s="117"/>
      <c r="BO764" s="117"/>
      <c r="BP764" s="117"/>
      <c r="BQ764" s="48"/>
      <c r="BR764" s="119"/>
      <c r="BS764" s="48"/>
      <c r="BT764" s="48"/>
      <c r="BU764" s="48"/>
      <c r="BV764" s="48"/>
      <c r="BW764" s="48"/>
      <c r="BX764" s="48"/>
    </row>
    <row r="765" spans="1:76" ht="15.75" hidden="1" x14ac:dyDescent="0.25">
      <c r="A765" s="48" t="e" cm="1">
        <f t="array" ref="A765">_xlfn.XLOOKUP(Tableau210[[#This Row],[NOM]]&amp;Tableau210[[#This Row],[REPERE BUTA]],[6]!Tableau16[POSTE TECHNIQUE]&amp;[6]!Tableau16[Repere ADM],[6]!Tableau16[NUMERO CLIENT])</f>
        <v>#N/A</v>
      </c>
      <c r="B765" s="48" t="e" cm="1">
        <f t="array" ref="B765">_xlfn.XLOOKUP(Tableau210[[#This Row],[NOM]]&amp;Tableau210[[#This Row],[REPERE BUTA]],[6]!Tableau16[POSTE TECHNIQUE]&amp;[6]!Tableau16[Repere REF],[6]!Tableau16[NUMERO CLIENT])</f>
        <v>#N/A</v>
      </c>
      <c r="C765" s="48" cm="1">
        <f t="array" ref="C765">_xlfn.XLOOKUP(Tableau210[[#This Row],[NOM]]&amp;Tableau210[[#This Row],[Repere Ubleam]],[7]Sheet1!$C$2:$C$2995&amp;[7]Sheet1!$I$2:$I$2995,[7]Sheet1!$A$2:$A$2995)</f>
        <v>759</v>
      </c>
      <c r="D765" s="48" t="str">
        <f>C765&amp;""</f>
        <v>759</v>
      </c>
      <c r="E765" s="48" t="e">
        <v>#N/A</v>
      </c>
      <c r="F765" s="48" t="e">
        <v>#N/A</v>
      </c>
      <c r="G765" s="176" t="s">
        <v>1631</v>
      </c>
      <c r="H765" s="119" t="s">
        <v>1067</v>
      </c>
      <c r="I765" s="119" t="s">
        <v>80</v>
      </c>
      <c r="J765" s="119" t="s">
        <v>1074</v>
      </c>
      <c r="K765" s="119" t="str">
        <f>_xlfn.XLOOKUP(Tableau210[[#This Row],[NOM]],[8]LUT!$I$5:$I$301,[8]LUT!$N$5:$N$301)</f>
        <v xml:space="preserve">Ballon </v>
      </c>
      <c r="L765" s="119">
        <v>11</v>
      </c>
      <c r="M765" s="119"/>
      <c r="N765" s="119">
        <v>11</v>
      </c>
      <c r="O765" s="119"/>
      <c r="P765" s="119"/>
      <c r="Q765" s="119"/>
      <c r="R765" s="119"/>
      <c r="S765" s="119"/>
      <c r="T765" s="119"/>
      <c r="U765" s="119"/>
      <c r="V765" s="119"/>
      <c r="W765" s="117" t="s">
        <v>2159</v>
      </c>
      <c r="X765" s="207" cm="1">
        <f t="array" ref="X7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6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5" s="117" t="s">
        <v>3424</v>
      </c>
      <c r="AA765" s="207" cm="1">
        <f t="array" ref="AA7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65" s="48"/>
      <c r="AD765" s="117" t="s">
        <v>2103</v>
      </c>
      <c r="AE765" s="119"/>
      <c r="AF765" s="181">
        <f>IFERROR(VLOOKUP(Tableau210[[#This Row],[OPERATION]],Tableau4[],5,FALSE),"")</f>
        <v>1</v>
      </c>
      <c r="AG765" s="178" cm="1">
        <f t="array" ref="AG765">IFERROR(
   SUM(
      _xlfn._xlws.FILTER(
         Tableau3[JP],
         (Tableau3[ITEM]=Tableau210[[#This Row],[NOM]])*
         (Tableau3[Rep.]=Tableau210[[#This Row],[REPERE BUTA]])
      )
   ),
0)</f>
        <v>1</v>
      </c>
      <c r="AH765" s="181">
        <f>IFERROR(VLOOKUP(Tableau210[[#This Row],[OPERATION]],Tableau4[],4,FALSE),"")</f>
        <v>0</v>
      </c>
      <c r="AI765" s="178" cm="1">
        <f t="array" ref="AI765">IFERROR(
   SUM(
      _xlfn._xlws.FILTER(
         Tableau3[BP],
         (Tableau3[ITEM]=Tableau210[[#This Row],[NOM]])*
         (Tableau3[Rep.]=Tableau210[[#This Row],[REPERE BUTA]])
      )
   ),
0)</f>
        <v>0</v>
      </c>
      <c r="AJ765" s="181" t="str">
        <f>IF(Tableau210[[#This Row],[NB JP EMIS]]=1,"1 JP","") &amp; IF(Tableau210[[#This Row],[NB BP EMIS]]=1," 1 BP","")</f>
        <v>1 JP</v>
      </c>
      <c r="AK765" s="178" t="str">
        <f>IF(Tableau210[[#This Row],[NB JP BUTA]]=1,"1 JP","") &amp; IF(Tableau210[[#This Row],[Nb BP BUTA]]=1," 1 BP","") &amp; IF(Tableau210[[#This Row],[Nb BP BUTA]]=2," 2 BP","")</f>
        <v>1 JP</v>
      </c>
      <c r="AL765" s="117" t="s">
        <v>103</v>
      </c>
      <c r="AM765" s="117">
        <f>IFERROR(+VLOOKUP(AY765,Tiges!$G$4:$I$569,3,FALSE),"")</f>
        <v>22</v>
      </c>
      <c r="AN765" s="48"/>
      <c r="AO765" s="117" t="s">
        <v>3424</v>
      </c>
      <c r="AP765" s="177" cm="1">
        <f t="array" ref="AP7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65" s="117" t="s">
        <v>3424</v>
      </c>
      <c r="AS765" s="177" t="str" cm="1">
        <f t="array" ref="AS7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7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765" s="117" t="s">
        <v>3424</v>
      </c>
      <c r="AV765" s="177" t="str" cm="1">
        <f t="array" ref="AV7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5" s="117"/>
      <c r="AY765" s="117" cm="1">
        <f t="array" ref="AY765">IFERROR(_xlfn.XLOOKUP(Tableau210[[#This Row],[DN DONNEES BUTA ]]&amp;Tableau210[[#This Row],[PN DONNEES BUTA]],Tiges!$B$4:$B$79&amp;Tiges!$C$4:$C$79,Tiges!$G$4:$G$79),"")</f>
        <v>14</v>
      </c>
      <c r="AZ765" s="117"/>
      <c r="BA765" s="117" cm="1">
        <f t="array" ref="BA765">IFERROR(_xlfn.XLOOKUP(Tableau210[[#This Row],[DN DONNEES BUTA ]]&amp;Tableau210[[#This Row],[PN DONNEES BUTA]],Tiges!$B$4:$B$79&amp;Tiges!$C$4:$C$79,Tiges!$H$4:$H$79),"")</f>
        <v>70</v>
      </c>
      <c r="BB765" s="117"/>
      <c r="BC765" s="182">
        <f>IFERROR(VLOOKUP(Tableau210[[#This Row],[OPERATION]],Tableau4[],2,FALSE),"")</f>
        <v>2</v>
      </c>
      <c r="BD765" s="177" cm="1">
        <f t="array" ref="BD765">IFERROR(
   SUM(
      _xlfn._xlws.FILTER(
         Tableau3[Nb Platinage Joint],
         (Tableau3[ITEM]=Tableau210[[#This Row],[NOM]])*
         (Tableau3[Rep.]=Tableau210[[#This Row],[REPERE BUTA]])
      )
   ),
0)</f>
        <v>2</v>
      </c>
      <c r="BE765" s="182">
        <f>IFERROR(VLOOKUP(Tableau210[[#This Row],[OPERATION]],Tableau4[],3,FALSE),"")</f>
        <v>1</v>
      </c>
      <c r="BF765" s="177" cm="1">
        <f t="array" ref="BF765">IFERROR(
   SUM(
      _xlfn._xlws.FILTER(
         Tableau3[Joint Définitif Nb],
         (Tableau3[ITEM]=Tableau210[[#This Row],[NOM]])*
         (Tableau3[Rep.]=Tableau210[[#This Row],[REPERE BUTA]])
      )
   ),
0)</f>
        <v>1</v>
      </c>
      <c r="BG765" s="117" t="s">
        <v>3424</v>
      </c>
      <c r="BH765" s="177" t="str" cm="1">
        <f t="array" ref="BH7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5" s="117" t="s">
        <v>3424</v>
      </c>
      <c r="BK765" s="117" t="s">
        <v>3424</v>
      </c>
      <c r="BL765" s="167" t="s">
        <v>2380</v>
      </c>
      <c r="BM765" s="167"/>
      <c r="BN765" s="117"/>
      <c r="BO765" s="117"/>
      <c r="BP765" s="117"/>
      <c r="BQ765" s="48"/>
      <c r="BR765" s="119"/>
      <c r="BS765" s="48"/>
      <c r="BT765" s="48"/>
      <c r="BU765" s="48"/>
      <c r="BV765" s="48"/>
      <c r="BW765" s="48"/>
      <c r="BX765" s="48"/>
    </row>
    <row r="766" spans="1:76" ht="15.75" hidden="1" x14ac:dyDescent="0.25">
      <c r="A766" s="48" t="e" cm="1">
        <f t="array" ref="A766">_xlfn.XLOOKUP(Tableau210[[#This Row],[NOM]]&amp;Tableau210[[#This Row],[REPERE BUTA]],[6]!Tableau16[POSTE TECHNIQUE]&amp;[6]!Tableau16[Repere ADM],[6]!Tableau16[NUMERO CLIENT])</f>
        <v>#N/A</v>
      </c>
      <c r="B766" s="48" t="e" cm="1">
        <f t="array" ref="B766">_xlfn.XLOOKUP(Tableau210[[#This Row],[NOM]]&amp;Tableau210[[#This Row],[REPERE BUTA]],[6]!Tableau16[POSTE TECHNIQUE]&amp;[6]!Tableau16[Repere REF],[6]!Tableau16[NUMERO CLIENT])</f>
        <v>#N/A</v>
      </c>
      <c r="C766" s="48" cm="1">
        <f t="array" ref="C766">_xlfn.XLOOKUP(Tableau210[[#This Row],[NOM]]&amp;Tableau210[[#This Row],[Repere Ubleam]],[7]Sheet1!$C$2:$C$2995&amp;[7]Sheet1!$I$2:$I$2995,[7]Sheet1!$A$2:$A$2995)</f>
        <v>760</v>
      </c>
      <c r="D766" s="48" t="str">
        <f>C766&amp;""</f>
        <v>760</v>
      </c>
      <c r="E766" s="48" t="e">
        <v>#N/A</v>
      </c>
      <c r="F766" s="48" t="e">
        <v>#N/A</v>
      </c>
      <c r="G766" s="176" t="s">
        <v>1631</v>
      </c>
      <c r="H766" s="119" t="s">
        <v>1067</v>
      </c>
      <c r="I766" s="119" t="s">
        <v>80</v>
      </c>
      <c r="J766" s="119" t="s">
        <v>1074</v>
      </c>
      <c r="K766" s="119" t="str">
        <f>_xlfn.XLOOKUP(Tableau210[[#This Row],[NOM]],[8]LUT!$I$5:$I$301,[8]LUT!$N$5:$N$301)</f>
        <v xml:space="preserve">Ballon </v>
      </c>
      <c r="L766" s="119">
        <v>12</v>
      </c>
      <c r="M766" s="119"/>
      <c r="N766" s="119">
        <v>12</v>
      </c>
      <c r="O766" s="119"/>
      <c r="P766" s="119"/>
      <c r="Q766" s="119"/>
      <c r="R766" s="119"/>
      <c r="S766" s="119"/>
      <c r="T766" s="119"/>
      <c r="U766" s="119"/>
      <c r="V766" s="119"/>
      <c r="W766" s="117" t="s">
        <v>2159</v>
      </c>
      <c r="X766" s="207" cm="1">
        <f t="array" ref="X7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6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6" s="117" t="s">
        <v>3424</v>
      </c>
      <c r="AA766" s="207" cm="1">
        <f t="array" ref="AA7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66" s="48"/>
      <c r="AD766" s="117" t="s">
        <v>2103</v>
      </c>
      <c r="AE766" s="119"/>
      <c r="AF766" s="181">
        <f>IFERROR(VLOOKUP(Tableau210[[#This Row],[OPERATION]],Tableau4[],5,FALSE),"")</f>
        <v>1</v>
      </c>
      <c r="AG766" s="178" cm="1">
        <f t="array" ref="AG766">IFERROR(
   SUM(
      _xlfn._xlws.FILTER(
         Tableau3[JP],
         (Tableau3[ITEM]=Tableau210[[#This Row],[NOM]])*
         (Tableau3[Rep.]=Tableau210[[#This Row],[REPERE BUTA]])
      )
   ),
0)</f>
        <v>1</v>
      </c>
      <c r="AH766" s="181">
        <f>IFERROR(VLOOKUP(Tableau210[[#This Row],[OPERATION]],Tableau4[],4,FALSE),"")</f>
        <v>0</v>
      </c>
      <c r="AI766" s="178" cm="1">
        <f t="array" ref="AI766">IFERROR(
   SUM(
      _xlfn._xlws.FILTER(
         Tableau3[BP],
         (Tableau3[ITEM]=Tableau210[[#This Row],[NOM]])*
         (Tableau3[Rep.]=Tableau210[[#This Row],[REPERE BUTA]])
      )
   ),
0)</f>
        <v>0</v>
      </c>
      <c r="AJ766" s="181" t="str">
        <f>IF(Tableau210[[#This Row],[NB JP EMIS]]=1,"1 JP","") &amp; IF(Tableau210[[#This Row],[NB BP EMIS]]=1," 1 BP","")</f>
        <v>1 JP</v>
      </c>
      <c r="AK766" s="178" t="str">
        <f>IF(Tableau210[[#This Row],[NB JP BUTA]]=1,"1 JP","") &amp; IF(Tableau210[[#This Row],[Nb BP BUTA]]=1," 1 BP","") &amp; IF(Tableau210[[#This Row],[Nb BP BUTA]]=2," 2 BP","")</f>
        <v>1 JP</v>
      </c>
      <c r="AL766" s="117" t="s">
        <v>103</v>
      </c>
      <c r="AM766" s="117">
        <f>IFERROR(+VLOOKUP(AY766,Tiges!$G$4:$I$569,3,FALSE),"")</f>
        <v>22</v>
      </c>
      <c r="AN766" s="48"/>
      <c r="AO766" s="117" t="s">
        <v>3424</v>
      </c>
      <c r="AP766" s="177" cm="1">
        <f t="array" ref="AP7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66" s="117" t="s">
        <v>3424</v>
      </c>
      <c r="AS766" s="177" t="str" cm="1">
        <f t="array" ref="AS7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7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766" s="117" t="s">
        <v>3424</v>
      </c>
      <c r="AV766" s="177" t="str" cm="1">
        <f t="array" ref="AV7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6" s="117"/>
      <c r="AY766" s="117" cm="1">
        <f t="array" ref="AY766">IFERROR(_xlfn.XLOOKUP(Tableau210[[#This Row],[DN DONNEES BUTA ]]&amp;Tableau210[[#This Row],[PN DONNEES BUTA]],Tiges!$B$4:$B$79&amp;Tiges!$C$4:$C$79,Tiges!$G$4:$G$79),"")</f>
        <v>14</v>
      </c>
      <c r="AZ766" s="117"/>
      <c r="BA766" s="117" cm="1">
        <f t="array" ref="BA766">IFERROR(_xlfn.XLOOKUP(Tableau210[[#This Row],[DN DONNEES BUTA ]]&amp;Tableau210[[#This Row],[PN DONNEES BUTA]],Tiges!$B$4:$B$79&amp;Tiges!$C$4:$C$79,Tiges!$H$4:$H$79),"")</f>
        <v>70</v>
      </c>
      <c r="BB766" s="117"/>
      <c r="BC766" s="182">
        <f>IFERROR(VLOOKUP(Tableau210[[#This Row],[OPERATION]],Tableau4[],2,FALSE),"")</f>
        <v>2</v>
      </c>
      <c r="BD766" s="177" cm="1">
        <f t="array" ref="BD766">IFERROR(
   SUM(
      _xlfn._xlws.FILTER(
         Tableau3[Nb Platinage Joint],
         (Tableau3[ITEM]=Tableau210[[#This Row],[NOM]])*
         (Tableau3[Rep.]=Tableau210[[#This Row],[REPERE BUTA]])
      )
   ),
0)</f>
        <v>2</v>
      </c>
      <c r="BE766" s="182">
        <f>IFERROR(VLOOKUP(Tableau210[[#This Row],[OPERATION]],Tableau4[],3,FALSE),"")</f>
        <v>1</v>
      </c>
      <c r="BF766" s="177" cm="1">
        <f t="array" ref="BF766">IFERROR(
   SUM(
      _xlfn._xlws.FILTER(
         Tableau3[Joint Définitif Nb],
         (Tableau3[ITEM]=Tableau210[[#This Row],[NOM]])*
         (Tableau3[Rep.]=Tableau210[[#This Row],[REPERE BUTA]])
      )
   ),
0)</f>
        <v>1</v>
      </c>
      <c r="BG766" s="117" t="s">
        <v>3424</v>
      </c>
      <c r="BH766" s="177" t="str" cm="1">
        <f t="array" ref="BH7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6" s="117" t="s">
        <v>3424</v>
      </c>
      <c r="BK766" s="117" t="s">
        <v>3424</v>
      </c>
      <c r="BL766" s="167" t="s">
        <v>2380</v>
      </c>
      <c r="BM766" s="167"/>
      <c r="BN766" s="117"/>
      <c r="BO766" s="117"/>
      <c r="BP766" s="117"/>
      <c r="BQ766" s="48"/>
      <c r="BR766" s="119"/>
      <c r="BS766" s="48"/>
      <c r="BT766" s="48"/>
      <c r="BU766" s="48"/>
      <c r="BV766" s="48"/>
      <c r="BW766" s="48"/>
      <c r="BX766" s="48"/>
    </row>
    <row r="767" spans="1:76" ht="15.75" hidden="1" x14ac:dyDescent="0.25">
      <c r="A767" s="48" t="e" cm="1">
        <f t="array" ref="A767">_xlfn.XLOOKUP(Tableau210[[#This Row],[NOM]]&amp;Tableau210[[#This Row],[REPERE BUTA]],[6]!Tableau16[POSTE TECHNIQUE]&amp;[6]!Tableau16[Repere ADM],[6]!Tableau16[NUMERO CLIENT])</f>
        <v>#N/A</v>
      </c>
      <c r="B767" s="48" t="e" cm="1">
        <f t="array" ref="B767">_xlfn.XLOOKUP(Tableau210[[#This Row],[NOM]]&amp;Tableau210[[#This Row],[REPERE BUTA]],[6]!Tableau16[POSTE TECHNIQUE]&amp;[6]!Tableau16[Repere REF],[6]!Tableau16[NUMERO CLIENT])</f>
        <v>#N/A</v>
      </c>
      <c r="C767" s="48" cm="1">
        <f t="array" ref="C767">_xlfn.XLOOKUP(Tableau210[[#This Row],[NOM]]&amp;Tableau210[[#This Row],[Repere Ubleam]],[7]Sheet1!$C$2:$C$2995&amp;[7]Sheet1!$I$2:$I$2995,[7]Sheet1!$A$2:$A$2995)</f>
        <v>761</v>
      </c>
      <c r="D767" s="48" t="str">
        <f>C767&amp;""</f>
        <v>761</v>
      </c>
      <c r="E767" s="48" t="e">
        <v>#N/A</v>
      </c>
      <c r="F767" s="48" t="e">
        <v>#N/A</v>
      </c>
      <c r="G767" s="176" t="s">
        <v>1631</v>
      </c>
      <c r="H767" s="119" t="s">
        <v>1067</v>
      </c>
      <c r="I767" s="119" t="s">
        <v>80</v>
      </c>
      <c r="J767" s="119" t="s">
        <v>1074</v>
      </c>
      <c r="K767" s="119" t="str">
        <f>_xlfn.XLOOKUP(Tableau210[[#This Row],[NOM]],[8]LUT!$I$5:$I$301,[8]LUT!$N$5:$N$301)</f>
        <v xml:space="preserve">Ballon </v>
      </c>
      <c r="L767" s="119">
        <v>13</v>
      </c>
      <c r="M767" s="119"/>
      <c r="N767" s="119">
        <v>13</v>
      </c>
      <c r="O767" s="119"/>
      <c r="P767" s="119"/>
      <c r="Q767" s="119"/>
      <c r="R767" s="119"/>
      <c r="S767" s="119"/>
      <c r="T767" s="119"/>
      <c r="U767" s="119"/>
      <c r="V767" s="119"/>
      <c r="W767" s="117">
        <v>50</v>
      </c>
      <c r="X767" s="207" cm="1">
        <f t="array" ref="X7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6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67" s="117">
        <v>20</v>
      </c>
      <c r="AA767" s="207" cm="1">
        <f t="array" ref="AA7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67" s="48"/>
      <c r="AD767" s="117" t="s">
        <v>2103</v>
      </c>
      <c r="AE767" s="119"/>
      <c r="AF767" s="181">
        <f>IFERROR(VLOOKUP(Tableau210[[#This Row],[OPERATION]],Tableau4[],5,FALSE),"")</f>
        <v>1</v>
      </c>
      <c r="AG767" s="178" cm="1">
        <f t="array" ref="AG767">IFERROR(
   SUM(
      _xlfn._xlws.FILTER(
         Tableau3[JP],
         (Tableau3[ITEM]=Tableau210[[#This Row],[NOM]])*
         (Tableau3[Rep.]=Tableau210[[#This Row],[REPERE BUTA]])
      )
   ),
0)</f>
        <v>1</v>
      </c>
      <c r="AH767" s="181">
        <f>IFERROR(VLOOKUP(Tableau210[[#This Row],[OPERATION]],Tableau4[],4,FALSE),"")</f>
        <v>0</v>
      </c>
      <c r="AI767" s="178" cm="1">
        <f t="array" ref="AI767">IFERROR(
   SUM(
      _xlfn._xlws.FILTER(
         Tableau3[BP],
         (Tableau3[ITEM]=Tableau210[[#This Row],[NOM]])*
         (Tableau3[Rep.]=Tableau210[[#This Row],[REPERE BUTA]])
      )
   ),
0)</f>
        <v>0</v>
      </c>
      <c r="AJ767" s="181" t="str">
        <f>IF(Tableau210[[#This Row],[NB JP EMIS]]=1,"1 JP","") &amp; IF(Tableau210[[#This Row],[NB BP EMIS]]=1," 1 BP","")</f>
        <v>1 JP</v>
      </c>
      <c r="AK767" s="178" t="str">
        <f>IF(Tableau210[[#This Row],[NB JP BUTA]]=1,"1 JP","") &amp; IF(Tableau210[[#This Row],[Nb BP BUTA]]=1," 1 BP","") &amp; IF(Tableau210[[#This Row],[Nb BP BUTA]]=2," 2 BP","")</f>
        <v>1 JP</v>
      </c>
      <c r="AL767" s="117" t="s">
        <v>103</v>
      </c>
      <c r="AM767" s="117">
        <f>IFERROR(+VLOOKUP(AY767,Tiges!$G$4:$I$569,3,FALSE),"")</f>
        <v>27</v>
      </c>
      <c r="AN767" s="48"/>
      <c r="AO767" s="117">
        <v>4</v>
      </c>
      <c r="AP767" s="177" cm="1">
        <f t="array" ref="AP7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67" s="117" t="s">
        <v>2161</v>
      </c>
      <c r="AS767" s="177" t="str" cm="1">
        <f t="array" ref="AS7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7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67" s="117" t="s">
        <v>1123</v>
      </c>
      <c r="AV767" s="177" t="str" cm="1">
        <f t="array" ref="AV7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7" s="117"/>
      <c r="AY767" s="117" cm="1">
        <f t="array" ref="AY767">IFERROR(_xlfn.XLOOKUP(Tableau210[[#This Row],[DN DONNEES BUTA ]]&amp;Tableau210[[#This Row],[PN DONNEES BUTA]],Tiges!$B$4:$B$79&amp;Tiges!$C$4:$C$79,Tiges!$G$4:$G$79),"")</f>
        <v>16</v>
      </c>
      <c r="AZ767" s="117"/>
      <c r="BA767" s="117" cm="1">
        <f t="array" ref="BA767">IFERROR(_xlfn.XLOOKUP(Tableau210[[#This Row],[DN DONNEES BUTA ]]&amp;Tableau210[[#This Row],[PN DONNEES BUTA]],Tiges!$B$4:$B$79&amp;Tiges!$C$4:$C$79,Tiges!$H$4:$H$79),"")</f>
        <v>90</v>
      </c>
      <c r="BB767" s="117"/>
      <c r="BC767" s="182">
        <f>IFERROR(VLOOKUP(Tableau210[[#This Row],[OPERATION]],Tableau4[],2,FALSE),"")</f>
        <v>2</v>
      </c>
      <c r="BD767" s="177" cm="1">
        <f t="array" ref="BD767">IFERROR(
   SUM(
      _xlfn._xlws.FILTER(
         Tableau3[Nb Platinage Joint],
         (Tableau3[ITEM]=Tableau210[[#This Row],[NOM]])*
         (Tableau3[Rep.]=Tableau210[[#This Row],[REPERE BUTA]])
      )
   ),
0)</f>
        <v>2</v>
      </c>
      <c r="BE767" s="182">
        <f>IFERROR(VLOOKUP(Tableau210[[#This Row],[OPERATION]],Tableau4[],3,FALSE),"")</f>
        <v>1</v>
      </c>
      <c r="BF767" s="177" cm="1">
        <f t="array" ref="BF767">IFERROR(
   SUM(
      _xlfn._xlws.FILTER(
         Tableau3[Joint Définitif Nb],
         (Tableau3[ITEM]=Tableau210[[#This Row],[NOM]])*
         (Tableau3[Rep.]=Tableau210[[#This Row],[REPERE BUTA]])
      )
   ),
0)</f>
        <v>1</v>
      </c>
      <c r="BG767" s="117" t="s">
        <v>129</v>
      </c>
      <c r="BH767" s="177" t="str" cm="1">
        <f t="array" ref="BH7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7" s="117" t="s">
        <v>2268</v>
      </c>
      <c r="BK767" s="117" t="s">
        <v>2269</v>
      </c>
      <c r="BL767" s="167" t="s">
        <v>2380</v>
      </c>
      <c r="BM767" s="167"/>
      <c r="BN767" s="117"/>
      <c r="BO767" s="117"/>
      <c r="BP767" s="117"/>
      <c r="BQ767" s="48"/>
      <c r="BR767" s="119"/>
      <c r="BS767" s="48"/>
      <c r="BT767" s="48"/>
      <c r="BU767" s="48"/>
      <c r="BV767" s="48"/>
      <c r="BW767" s="48"/>
      <c r="BX767" s="48"/>
    </row>
    <row r="768" spans="1:76" ht="15.75" hidden="1" x14ac:dyDescent="0.25">
      <c r="A768" s="48" t="e" cm="1">
        <f t="array" ref="A768">_xlfn.XLOOKUP(Tableau210[[#This Row],[NOM]]&amp;Tableau210[[#This Row],[REPERE BUTA]],[6]!Tableau16[POSTE TECHNIQUE]&amp;[6]!Tableau16[Repere ADM],[6]!Tableau16[NUMERO CLIENT])</f>
        <v>#N/A</v>
      </c>
      <c r="B768" s="48" t="e" cm="1">
        <f t="array" ref="B768">_xlfn.XLOOKUP(Tableau210[[#This Row],[NOM]]&amp;Tableau210[[#This Row],[REPERE BUTA]],[6]!Tableau16[POSTE TECHNIQUE]&amp;[6]!Tableau16[Repere REF],[6]!Tableau16[NUMERO CLIENT])</f>
        <v>#N/A</v>
      </c>
      <c r="C768" s="48" cm="1">
        <f t="array" ref="C768">_xlfn.XLOOKUP(Tableau210[[#This Row],[NOM]]&amp;Tableau210[[#This Row],[Repere Ubleam]],[7]Sheet1!$C$2:$C$2995&amp;[7]Sheet1!$I$2:$I$2995,[7]Sheet1!$A$2:$A$2995)</f>
        <v>762</v>
      </c>
      <c r="D768" s="48" t="str">
        <f>C768&amp;""</f>
        <v>762</v>
      </c>
      <c r="E768" s="48" t="e">
        <v>#N/A</v>
      </c>
      <c r="F768" s="48" t="e">
        <v>#N/A</v>
      </c>
      <c r="G768" s="176" t="s">
        <v>1631</v>
      </c>
      <c r="H768" s="119" t="s">
        <v>1067</v>
      </c>
      <c r="I768" s="119" t="s">
        <v>80</v>
      </c>
      <c r="J768" s="119" t="s">
        <v>1074</v>
      </c>
      <c r="K768" s="119" t="str">
        <f>_xlfn.XLOOKUP(Tableau210[[#This Row],[NOM]],[8]LUT!$I$5:$I$301,[8]LUT!$N$5:$N$301)</f>
        <v xml:space="preserve">Ballon </v>
      </c>
      <c r="L768" s="119">
        <v>15</v>
      </c>
      <c r="M768" s="119"/>
      <c r="N768" s="119">
        <v>15</v>
      </c>
      <c r="O768" s="119"/>
      <c r="P768" s="119"/>
      <c r="Q768" s="119"/>
      <c r="R768" s="119"/>
      <c r="S768" s="119"/>
      <c r="T768" s="119"/>
      <c r="U768" s="119"/>
      <c r="V768" s="119"/>
      <c r="W768" s="117">
        <v>150</v>
      </c>
      <c r="X768" s="207" cm="1">
        <f t="array" ref="X7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76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8" s="117">
        <v>20</v>
      </c>
      <c r="AA768" s="207" cm="1">
        <f t="array" ref="AA7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68" s="48"/>
      <c r="AD768" s="117" t="s">
        <v>2103</v>
      </c>
      <c r="AE768" s="119"/>
      <c r="AF768" s="181">
        <f>IFERROR(VLOOKUP(Tableau210[[#This Row],[OPERATION]],Tableau4[],5,FALSE),"")</f>
        <v>1</v>
      </c>
      <c r="AG768" s="178" cm="1">
        <f t="array" ref="AG768">IFERROR(
   SUM(
      _xlfn._xlws.FILTER(
         Tableau3[JP],
         (Tableau3[ITEM]=Tableau210[[#This Row],[NOM]])*
         (Tableau3[Rep.]=Tableau210[[#This Row],[REPERE BUTA]])
      )
   ),
0)</f>
        <v>1</v>
      </c>
      <c r="AH768" s="181">
        <f>IFERROR(VLOOKUP(Tableau210[[#This Row],[OPERATION]],Tableau4[],4,FALSE),"")</f>
        <v>0</v>
      </c>
      <c r="AI768" s="178" cm="1">
        <f t="array" ref="AI768">IFERROR(
   SUM(
      _xlfn._xlws.FILTER(
         Tableau3[BP],
         (Tableau3[ITEM]=Tableau210[[#This Row],[NOM]])*
         (Tableau3[Rep.]=Tableau210[[#This Row],[REPERE BUTA]])
      )
   ),
0)</f>
        <v>0</v>
      </c>
      <c r="AJ768" s="181" t="str">
        <f>IF(Tableau210[[#This Row],[NB JP EMIS]]=1,"1 JP","") &amp; IF(Tableau210[[#This Row],[NB BP EMIS]]=1," 1 BP","")</f>
        <v>1 JP</v>
      </c>
      <c r="AK768" s="178" t="str">
        <f>IF(Tableau210[[#This Row],[NB JP BUTA]]=1,"1 JP","") &amp; IF(Tableau210[[#This Row],[Nb BP BUTA]]=1," 1 BP","") &amp; IF(Tableau210[[#This Row],[Nb BP BUTA]]=2," 2 BP","")</f>
        <v>1 JP</v>
      </c>
      <c r="AL768" s="117" t="s">
        <v>103</v>
      </c>
      <c r="AM768" s="117">
        <f>IFERROR(+VLOOKUP(AY768,Tiges!$G$4:$I$569,3,FALSE),"")</f>
        <v>36</v>
      </c>
      <c r="AN768" s="48"/>
      <c r="AO768" s="117">
        <v>8</v>
      </c>
      <c r="AP768" s="177" cm="1">
        <f t="array" ref="AP7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7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68" s="117" t="s">
        <v>2283</v>
      </c>
      <c r="AS768" s="177" t="str" cm="1">
        <f t="array" ref="AS7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76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768" s="117" t="s">
        <v>1123</v>
      </c>
      <c r="AV768" s="177" t="str" cm="1">
        <f t="array" ref="AV7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8" s="117"/>
      <c r="AY768" s="117" cm="1">
        <f t="array" ref="AY768">IFERROR(_xlfn.XLOOKUP(Tableau210[[#This Row],[DN DONNEES BUTA ]]&amp;Tableau210[[#This Row],[PN DONNEES BUTA]],Tiges!$B$4:$B$79&amp;Tiges!$C$4:$C$79,Tiges!$G$4:$G$79),"")</f>
        <v>22</v>
      </c>
      <c r="AZ768" s="117"/>
      <c r="BA768" s="117" cm="1">
        <f t="array" ref="BA768">IFERROR(_xlfn.XLOOKUP(Tableau210[[#This Row],[DN DONNEES BUTA ]]&amp;Tableau210[[#This Row],[PN DONNEES BUTA]],Tiges!$B$4:$B$79&amp;Tiges!$C$4:$C$79,Tiges!$H$4:$H$79),"")</f>
        <v>130</v>
      </c>
      <c r="BB768" s="117"/>
      <c r="BC768" s="182">
        <f>IFERROR(VLOOKUP(Tableau210[[#This Row],[OPERATION]],Tableau4[],2,FALSE),"")</f>
        <v>2</v>
      </c>
      <c r="BD768" s="177" cm="1">
        <f t="array" ref="BD768">IFERROR(
   SUM(
      _xlfn._xlws.FILTER(
         Tableau3[Nb Platinage Joint],
         (Tableau3[ITEM]=Tableau210[[#This Row],[NOM]])*
         (Tableau3[Rep.]=Tableau210[[#This Row],[REPERE BUTA]])
      )
   ),
0)</f>
        <v>2</v>
      </c>
      <c r="BE768" s="182">
        <f>IFERROR(VLOOKUP(Tableau210[[#This Row],[OPERATION]],Tableau4[],3,FALSE),"")</f>
        <v>1</v>
      </c>
      <c r="BF768" s="177" cm="1">
        <f t="array" ref="BF768">IFERROR(
   SUM(
      _xlfn._xlws.FILTER(
         Tableau3[Joint Définitif Nb],
         (Tableau3[ITEM]=Tableau210[[#This Row],[NOM]])*
         (Tableau3[Rep.]=Tableau210[[#This Row],[REPERE BUTA]])
      )
   ),
0)</f>
        <v>1</v>
      </c>
      <c r="BG768" s="117" t="s">
        <v>129</v>
      </c>
      <c r="BH768" s="177" t="str" cm="1">
        <f t="array" ref="BH7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8" s="117" t="s">
        <v>2281</v>
      </c>
      <c r="BK768" s="117" t="s">
        <v>2269</v>
      </c>
      <c r="BL768" s="167" t="s">
        <v>2380</v>
      </c>
      <c r="BM768" s="167"/>
      <c r="BN768" s="117"/>
      <c r="BO768" s="117"/>
      <c r="BP768" s="117"/>
      <c r="BQ768" s="48"/>
      <c r="BR768" s="119"/>
      <c r="BS768" s="48"/>
      <c r="BT768" s="48"/>
      <c r="BU768" s="48"/>
      <c r="BV768" s="48"/>
      <c r="BW768" s="48"/>
      <c r="BX768" s="48"/>
    </row>
    <row r="769" spans="1:76" ht="15.75" hidden="1" x14ac:dyDescent="0.25">
      <c r="A769" s="48" t="e" cm="1">
        <f t="array" ref="A769">_xlfn.XLOOKUP(Tableau210[[#This Row],[NOM]]&amp;Tableau210[[#This Row],[REPERE BUTA]],[6]!Tableau16[POSTE TECHNIQUE]&amp;[6]!Tableau16[Repere ADM],[6]!Tableau16[NUMERO CLIENT])</f>
        <v>#N/A</v>
      </c>
      <c r="B769" s="48" t="e" cm="1">
        <f t="array" ref="B769">_xlfn.XLOOKUP(Tableau210[[#This Row],[NOM]]&amp;Tableau210[[#This Row],[REPERE BUTA]],[6]!Tableau16[POSTE TECHNIQUE]&amp;[6]!Tableau16[Repere REF],[6]!Tableau16[NUMERO CLIENT])</f>
        <v>#N/A</v>
      </c>
      <c r="C769" s="48" cm="1">
        <f t="array" ref="C769">_xlfn.XLOOKUP(Tableau210[[#This Row],[NOM]]&amp;Tableau210[[#This Row],[Repere Ubleam]],[7]Sheet1!$C$2:$C$2995&amp;[7]Sheet1!$I$2:$I$2995,[7]Sheet1!$A$2:$A$2995)</f>
        <v>763</v>
      </c>
      <c r="D769" s="48" t="str">
        <f>C769&amp;""</f>
        <v>763</v>
      </c>
      <c r="E769" s="48" t="e">
        <v>#N/A</v>
      </c>
      <c r="F769" s="48" t="e">
        <v>#N/A</v>
      </c>
      <c r="G769" s="176" t="s">
        <v>1631</v>
      </c>
      <c r="H769" s="119" t="s">
        <v>1067</v>
      </c>
      <c r="I769" s="119" t="s">
        <v>80</v>
      </c>
      <c r="J769" s="119" t="s">
        <v>1074</v>
      </c>
      <c r="K769" s="119" t="str">
        <f>_xlfn.XLOOKUP(Tableau210[[#This Row],[NOM]],[8]LUT!$I$5:$I$301,[8]LUT!$N$5:$N$301)</f>
        <v xml:space="preserve">Ballon </v>
      </c>
      <c r="L769" s="119">
        <v>16</v>
      </c>
      <c r="M769" s="119"/>
      <c r="N769" s="119">
        <v>16</v>
      </c>
      <c r="O769" s="119"/>
      <c r="P769" s="119"/>
      <c r="Q769" s="119"/>
      <c r="R769" s="119"/>
      <c r="S769" s="119"/>
      <c r="T769" s="119"/>
      <c r="U769" s="119"/>
      <c r="V769" s="119"/>
      <c r="W769" s="117" t="s">
        <v>2159</v>
      </c>
      <c r="X769" s="207" cm="1">
        <f t="array" ref="X7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76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69" s="117" t="s">
        <v>3424</v>
      </c>
      <c r="AA769" s="207" cm="1">
        <f t="array" ref="AA7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6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69" s="48"/>
      <c r="AD769" s="117" t="s">
        <v>2103</v>
      </c>
      <c r="AE769" s="119"/>
      <c r="AF769" s="181">
        <f>IFERROR(VLOOKUP(Tableau210[[#This Row],[OPERATION]],Tableau4[],5,FALSE),"")</f>
        <v>1</v>
      </c>
      <c r="AG769" s="178" cm="1">
        <f t="array" ref="AG769">IFERROR(
   SUM(
      _xlfn._xlws.FILTER(
         Tableau3[JP],
         (Tableau3[ITEM]=Tableau210[[#This Row],[NOM]])*
         (Tableau3[Rep.]=Tableau210[[#This Row],[REPERE BUTA]])
      )
   ),
0)</f>
        <v>1</v>
      </c>
      <c r="AH769" s="181">
        <f>IFERROR(VLOOKUP(Tableau210[[#This Row],[OPERATION]],Tableau4[],4,FALSE),"")</f>
        <v>0</v>
      </c>
      <c r="AI769" s="178" cm="1">
        <f t="array" ref="AI769">IFERROR(
   SUM(
      _xlfn._xlws.FILTER(
         Tableau3[BP],
         (Tableau3[ITEM]=Tableau210[[#This Row],[NOM]])*
         (Tableau3[Rep.]=Tableau210[[#This Row],[REPERE BUTA]])
      )
   ),
0)</f>
        <v>0</v>
      </c>
      <c r="AJ769" s="181" t="str">
        <f>IF(Tableau210[[#This Row],[NB JP EMIS]]=1,"1 JP","") &amp; IF(Tableau210[[#This Row],[NB BP EMIS]]=1," 1 BP","")</f>
        <v>1 JP</v>
      </c>
      <c r="AK769" s="178" t="str">
        <f>IF(Tableau210[[#This Row],[NB JP BUTA]]=1,"1 JP","") &amp; IF(Tableau210[[#This Row],[Nb BP BUTA]]=1," 1 BP","") &amp; IF(Tableau210[[#This Row],[Nb BP BUTA]]=2," 2 BP","")</f>
        <v>1 JP</v>
      </c>
      <c r="AL769" s="117" t="s">
        <v>103</v>
      </c>
      <c r="AM769" s="117">
        <f>IFERROR(+VLOOKUP(AY769,Tiges!$G$4:$I$569,3,FALSE),"")</f>
        <v>36</v>
      </c>
      <c r="AN769" s="48"/>
      <c r="AO769" s="117" t="s">
        <v>3424</v>
      </c>
      <c r="AP769" s="177" cm="1">
        <f t="array" ref="AP7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7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769" s="117" t="s">
        <v>3424</v>
      </c>
      <c r="AS769" s="177" t="str" cm="1">
        <f t="array" ref="AS7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7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769" s="117" t="s">
        <v>3424</v>
      </c>
      <c r="AV769" s="177" t="str" cm="1">
        <f t="array" ref="AV7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69" s="117"/>
      <c r="AY769" s="117" cm="1">
        <f t="array" ref="AY769">IFERROR(_xlfn.XLOOKUP(Tableau210[[#This Row],[DN DONNEES BUTA ]]&amp;Tableau210[[#This Row],[PN DONNEES BUTA]],Tiges!$B$4:$B$79&amp;Tiges!$C$4:$C$79,Tiges!$G$4:$G$79),"")</f>
        <v>22</v>
      </c>
      <c r="AZ769" s="117"/>
      <c r="BA769" s="117" cm="1">
        <f t="array" ref="BA769">IFERROR(_xlfn.XLOOKUP(Tableau210[[#This Row],[DN DONNEES BUTA ]]&amp;Tableau210[[#This Row],[PN DONNEES BUTA]],Tiges!$B$4:$B$79&amp;Tiges!$C$4:$C$79,Tiges!$H$4:$H$79),"")</f>
        <v>130</v>
      </c>
      <c r="BB769" s="117"/>
      <c r="BC769" s="182">
        <f>IFERROR(VLOOKUP(Tableau210[[#This Row],[OPERATION]],Tableau4[],2,FALSE),"")</f>
        <v>2</v>
      </c>
      <c r="BD769" s="177" cm="1">
        <f t="array" ref="BD769">IFERROR(
   SUM(
      _xlfn._xlws.FILTER(
         Tableau3[Nb Platinage Joint],
         (Tableau3[ITEM]=Tableau210[[#This Row],[NOM]])*
         (Tableau3[Rep.]=Tableau210[[#This Row],[REPERE BUTA]])
      )
   ),
0)</f>
        <v>2</v>
      </c>
      <c r="BE769" s="182">
        <f>IFERROR(VLOOKUP(Tableau210[[#This Row],[OPERATION]],Tableau4[],3,FALSE),"")</f>
        <v>1</v>
      </c>
      <c r="BF769" s="177" cm="1">
        <f t="array" ref="BF769">IFERROR(
   SUM(
      _xlfn._xlws.FILTER(
         Tableau3[Joint Définitif Nb],
         (Tableau3[ITEM]=Tableau210[[#This Row],[NOM]])*
         (Tableau3[Rep.]=Tableau210[[#This Row],[REPERE BUTA]])
      )
   ),
0)</f>
        <v>1</v>
      </c>
      <c r="BG769" s="117" t="s">
        <v>3424</v>
      </c>
      <c r="BH769" s="177" t="str" cm="1">
        <f t="array" ref="BH7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69" s="117" t="s">
        <v>3424</v>
      </c>
      <c r="BK769" s="117" t="s">
        <v>3424</v>
      </c>
      <c r="BL769" s="167" t="s">
        <v>2380</v>
      </c>
      <c r="BM769" s="167"/>
      <c r="BN769" s="117"/>
      <c r="BO769" s="117"/>
      <c r="BP769" s="117"/>
      <c r="BQ769" s="48"/>
      <c r="BR769" s="119"/>
      <c r="BS769" s="48"/>
      <c r="BT769" s="48"/>
      <c r="BU769" s="48"/>
      <c r="BV769" s="48"/>
      <c r="BW769" s="48"/>
      <c r="BX769" s="48"/>
    </row>
    <row r="770" spans="1:76" ht="15.75" hidden="1" x14ac:dyDescent="0.25">
      <c r="A770" s="48" t="e" cm="1">
        <f t="array" ref="A770">_xlfn.XLOOKUP(Tableau210[[#This Row],[NOM]]&amp;Tableau210[[#This Row],[REPERE BUTA]],[6]!Tableau16[POSTE TECHNIQUE]&amp;[6]!Tableau16[Repere ADM],[6]!Tableau16[NUMERO CLIENT])</f>
        <v>#N/A</v>
      </c>
      <c r="B770" s="48" t="e" cm="1">
        <f t="array" ref="B770">_xlfn.XLOOKUP(Tableau210[[#This Row],[NOM]]&amp;Tableau210[[#This Row],[REPERE BUTA]],[6]!Tableau16[POSTE TECHNIQUE]&amp;[6]!Tableau16[Repere REF],[6]!Tableau16[NUMERO CLIENT])</f>
        <v>#N/A</v>
      </c>
      <c r="C770" s="48" cm="1">
        <f t="array" ref="C770">_xlfn.XLOOKUP(Tableau210[[#This Row],[NOM]]&amp;Tableau210[[#This Row],[Repere Ubleam]],[7]Sheet1!$C$2:$C$2995&amp;[7]Sheet1!$I$2:$I$2995,[7]Sheet1!$A$2:$A$2995)</f>
        <v>764</v>
      </c>
      <c r="D770" s="48" t="str">
        <f>C770&amp;""</f>
        <v>764</v>
      </c>
      <c r="E770" s="48" t="e">
        <v>#N/A</v>
      </c>
      <c r="F770" s="48" t="e">
        <v>#N/A</v>
      </c>
      <c r="G770" s="176" t="s">
        <v>1631</v>
      </c>
      <c r="H770" s="119" t="s">
        <v>1067</v>
      </c>
      <c r="I770" s="119" t="s">
        <v>80</v>
      </c>
      <c r="J770" s="119" t="s">
        <v>1074</v>
      </c>
      <c r="K770" s="119" t="str">
        <f>_xlfn.XLOOKUP(Tableau210[[#This Row],[NOM]],[8]LUT!$I$5:$I$301,[8]LUT!$N$5:$N$301)</f>
        <v xml:space="preserve">Ballon </v>
      </c>
      <c r="L770" s="119">
        <v>17</v>
      </c>
      <c r="M770" s="119"/>
      <c r="N770" s="119">
        <v>17</v>
      </c>
      <c r="O770" s="119"/>
      <c r="P770" s="119"/>
      <c r="Q770" s="119"/>
      <c r="R770" s="119"/>
      <c r="S770" s="119"/>
      <c r="T770" s="119"/>
      <c r="U770" s="119"/>
      <c r="V770" s="119"/>
      <c r="W770" s="117" t="s">
        <v>2159</v>
      </c>
      <c r="X770" s="207" cm="1">
        <f t="array" ref="X7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7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0" s="117" t="s">
        <v>3424</v>
      </c>
      <c r="AA770" s="207" cm="1">
        <f t="array" ref="AA7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0" s="48"/>
      <c r="AD770" s="117" t="s">
        <v>2103</v>
      </c>
      <c r="AE770" s="119"/>
      <c r="AF770" s="181">
        <f>IFERROR(VLOOKUP(Tableau210[[#This Row],[OPERATION]],Tableau4[],5,FALSE),"")</f>
        <v>1</v>
      </c>
      <c r="AG770" s="178" cm="1">
        <f t="array" ref="AG770">IFERROR(
   SUM(
      _xlfn._xlws.FILTER(
         Tableau3[JP],
         (Tableau3[ITEM]=Tableau210[[#This Row],[NOM]])*
         (Tableau3[Rep.]=Tableau210[[#This Row],[REPERE BUTA]])
      )
   ),
0)</f>
        <v>1</v>
      </c>
      <c r="AH770" s="181">
        <f>IFERROR(VLOOKUP(Tableau210[[#This Row],[OPERATION]],Tableau4[],4,FALSE),"")</f>
        <v>0</v>
      </c>
      <c r="AI770" s="178" cm="1">
        <f t="array" ref="AI770">IFERROR(
   SUM(
      _xlfn._xlws.FILTER(
         Tableau3[BP],
         (Tableau3[ITEM]=Tableau210[[#This Row],[NOM]])*
         (Tableau3[Rep.]=Tableau210[[#This Row],[REPERE BUTA]])
      )
   ),
0)</f>
        <v>0</v>
      </c>
      <c r="AJ770" s="181" t="str">
        <f>IF(Tableau210[[#This Row],[NB JP EMIS]]=1,"1 JP","") &amp; IF(Tableau210[[#This Row],[NB BP EMIS]]=1," 1 BP","")</f>
        <v>1 JP</v>
      </c>
      <c r="AK770" s="178" t="str">
        <f>IF(Tableau210[[#This Row],[NB JP BUTA]]=1,"1 JP","") &amp; IF(Tableau210[[#This Row],[Nb BP BUTA]]=1," 1 BP","") &amp; IF(Tableau210[[#This Row],[Nb BP BUTA]]=2," 2 BP","")</f>
        <v>1 JP</v>
      </c>
      <c r="AL770" s="117" t="s">
        <v>103</v>
      </c>
      <c r="AM770" s="117">
        <f>IFERROR(+VLOOKUP(AY770,Tiges!$G$4:$I$569,3,FALSE),"")</f>
        <v>36</v>
      </c>
      <c r="AN770" s="48"/>
      <c r="AO770" s="117" t="s">
        <v>3424</v>
      </c>
      <c r="AP770" s="177" cm="1">
        <f t="array" ref="AP7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7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770" s="117" t="s">
        <v>3424</v>
      </c>
      <c r="AS770" s="177" t="str" cm="1">
        <f t="array" ref="AS7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7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770" s="117" t="s">
        <v>3424</v>
      </c>
      <c r="AV770" s="177" t="str" cm="1">
        <f t="array" ref="AV7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0" s="117"/>
      <c r="AY770" s="117" cm="1">
        <f t="array" ref="AY770">IFERROR(_xlfn.XLOOKUP(Tableau210[[#This Row],[DN DONNEES BUTA ]]&amp;Tableau210[[#This Row],[PN DONNEES BUTA]],Tiges!$B$4:$B$79&amp;Tiges!$C$4:$C$79,Tiges!$G$4:$G$79),"")</f>
        <v>22</v>
      </c>
      <c r="AZ770" s="117"/>
      <c r="BA770" s="117" cm="1">
        <f t="array" ref="BA770">IFERROR(_xlfn.XLOOKUP(Tableau210[[#This Row],[DN DONNEES BUTA ]]&amp;Tableau210[[#This Row],[PN DONNEES BUTA]],Tiges!$B$4:$B$79&amp;Tiges!$C$4:$C$79,Tiges!$H$4:$H$79),"")</f>
        <v>130</v>
      </c>
      <c r="BB770" s="117"/>
      <c r="BC770" s="182">
        <f>IFERROR(VLOOKUP(Tableau210[[#This Row],[OPERATION]],Tableau4[],2,FALSE),"")</f>
        <v>2</v>
      </c>
      <c r="BD770" s="177" cm="1">
        <f t="array" ref="BD770">IFERROR(
   SUM(
      _xlfn._xlws.FILTER(
         Tableau3[Nb Platinage Joint],
         (Tableau3[ITEM]=Tableau210[[#This Row],[NOM]])*
         (Tableau3[Rep.]=Tableau210[[#This Row],[REPERE BUTA]])
      )
   ),
0)</f>
        <v>2</v>
      </c>
      <c r="BE770" s="182">
        <f>IFERROR(VLOOKUP(Tableau210[[#This Row],[OPERATION]],Tableau4[],3,FALSE),"")</f>
        <v>1</v>
      </c>
      <c r="BF770" s="177" cm="1">
        <f t="array" ref="BF770">IFERROR(
   SUM(
      _xlfn._xlws.FILTER(
         Tableau3[Joint Définitif Nb],
         (Tableau3[ITEM]=Tableau210[[#This Row],[NOM]])*
         (Tableau3[Rep.]=Tableau210[[#This Row],[REPERE BUTA]])
      )
   ),
0)</f>
        <v>1</v>
      </c>
      <c r="BG770" s="117" t="s">
        <v>3424</v>
      </c>
      <c r="BH770" s="177" t="str" cm="1">
        <f t="array" ref="BH7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0" s="117" t="s">
        <v>3424</v>
      </c>
      <c r="BK770" s="117" t="s">
        <v>3424</v>
      </c>
      <c r="BL770" s="167" t="s">
        <v>2380</v>
      </c>
      <c r="BM770" s="167"/>
      <c r="BN770" s="117"/>
      <c r="BO770" s="117"/>
      <c r="BP770" s="117"/>
      <c r="BQ770" s="48"/>
      <c r="BR770" s="119"/>
      <c r="BS770" s="48"/>
      <c r="BT770" s="48"/>
      <c r="BU770" s="48"/>
      <c r="BV770" s="48"/>
      <c r="BW770" s="48"/>
      <c r="BX770" s="48"/>
    </row>
    <row r="771" spans="1:76" ht="15.75" hidden="1" x14ac:dyDescent="0.25">
      <c r="A771" s="48" t="e" cm="1">
        <f t="array" ref="A771">_xlfn.XLOOKUP(Tableau210[[#This Row],[NOM]]&amp;Tableau210[[#This Row],[REPERE BUTA]],[6]!Tableau16[POSTE TECHNIQUE]&amp;[6]!Tableau16[Repere ADM],[6]!Tableau16[NUMERO CLIENT])</f>
        <v>#N/A</v>
      </c>
      <c r="B771" s="48" t="e" cm="1">
        <f t="array" ref="B771">_xlfn.XLOOKUP(Tableau210[[#This Row],[NOM]]&amp;Tableau210[[#This Row],[REPERE BUTA]],[6]!Tableau16[POSTE TECHNIQUE]&amp;[6]!Tableau16[Repere REF],[6]!Tableau16[NUMERO CLIENT])</f>
        <v>#N/A</v>
      </c>
      <c r="C771" s="48" cm="1">
        <f t="array" ref="C771">_xlfn.XLOOKUP(Tableau210[[#This Row],[NOM]]&amp;Tableau210[[#This Row],[Repere Ubleam]],[7]Sheet1!$C$2:$C$2995&amp;[7]Sheet1!$I$2:$I$2995,[7]Sheet1!$A$2:$A$2995)</f>
        <v>765</v>
      </c>
      <c r="D771" s="48" t="str">
        <f>C771&amp;""</f>
        <v>765</v>
      </c>
      <c r="E771" s="48" t="e">
        <v>#N/A</v>
      </c>
      <c r="F771" s="48" t="e">
        <v>#N/A</v>
      </c>
      <c r="G771" s="176" t="s">
        <v>1631</v>
      </c>
      <c r="H771" s="119" t="s">
        <v>1067</v>
      </c>
      <c r="I771" s="119" t="s">
        <v>80</v>
      </c>
      <c r="J771" s="119" t="s">
        <v>1074</v>
      </c>
      <c r="K771" s="119" t="str">
        <f>_xlfn.XLOOKUP(Tableau210[[#This Row],[NOM]],[8]LUT!$I$5:$I$301,[8]LUT!$N$5:$N$301)</f>
        <v xml:space="preserve">Ballon </v>
      </c>
      <c r="L771" s="119">
        <v>18</v>
      </c>
      <c r="M771" s="119"/>
      <c r="N771" s="119">
        <v>18</v>
      </c>
      <c r="O771" s="119"/>
      <c r="P771" s="119"/>
      <c r="Q771" s="119"/>
      <c r="R771" s="119"/>
      <c r="S771" s="119"/>
      <c r="T771" s="119"/>
      <c r="U771" s="119"/>
      <c r="V771" s="119"/>
      <c r="W771" s="117" t="s">
        <v>2159</v>
      </c>
      <c r="X771" s="207" cm="1">
        <f t="array" ref="X7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77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1" s="117" t="s">
        <v>3424</v>
      </c>
      <c r="AA771" s="207" cm="1">
        <f t="array" ref="AA7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1" s="48"/>
      <c r="AD771" s="117" t="s">
        <v>2103</v>
      </c>
      <c r="AE771" s="119"/>
      <c r="AF771" s="181">
        <f>IFERROR(VLOOKUP(Tableau210[[#This Row],[OPERATION]],Tableau4[],5,FALSE),"")</f>
        <v>1</v>
      </c>
      <c r="AG771" s="178" cm="1">
        <f t="array" ref="AG771">IFERROR(
   SUM(
      _xlfn._xlws.FILTER(
         Tableau3[JP],
         (Tableau3[ITEM]=Tableau210[[#This Row],[NOM]])*
         (Tableau3[Rep.]=Tableau210[[#This Row],[REPERE BUTA]])
      )
   ),
0)</f>
        <v>1</v>
      </c>
      <c r="AH771" s="181">
        <f>IFERROR(VLOOKUP(Tableau210[[#This Row],[OPERATION]],Tableau4[],4,FALSE),"")</f>
        <v>0</v>
      </c>
      <c r="AI771" s="178" cm="1">
        <f t="array" ref="AI771">IFERROR(
   SUM(
      _xlfn._xlws.FILTER(
         Tableau3[BP],
         (Tableau3[ITEM]=Tableau210[[#This Row],[NOM]])*
         (Tableau3[Rep.]=Tableau210[[#This Row],[REPERE BUTA]])
      )
   ),
0)</f>
        <v>0</v>
      </c>
      <c r="AJ771" s="181" t="str">
        <f>IF(Tableau210[[#This Row],[NB JP EMIS]]=1,"1 JP","") &amp; IF(Tableau210[[#This Row],[NB BP EMIS]]=1," 1 BP","")</f>
        <v>1 JP</v>
      </c>
      <c r="AK771" s="178" t="str">
        <f>IF(Tableau210[[#This Row],[NB JP BUTA]]=1,"1 JP","") &amp; IF(Tableau210[[#This Row],[Nb BP BUTA]]=1," 1 BP","") &amp; IF(Tableau210[[#This Row],[Nb BP BUTA]]=2," 2 BP","")</f>
        <v>1 JP</v>
      </c>
      <c r="AL771" s="117" t="s">
        <v>103</v>
      </c>
      <c r="AM771" s="117">
        <f>IFERROR(+VLOOKUP(AY771,Tiges!$G$4:$I$569,3,FALSE),"")</f>
        <v>32</v>
      </c>
      <c r="AN771" s="48"/>
      <c r="AO771" s="117" t="s">
        <v>3424</v>
      </c>
      <c r="AP771" s="177" cm="1">
        <f t="array" ref="AP7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71" s="117" t="s">
        <v>3424</v>
      </c>
      <c r="AS771" s="177" t="str" cm="1">
        <f t="array" ref="AS7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771" s="117" t="s">
        <v>3424</v>
      </c>
      <c r="AV771" s="177" t="str" cm="1">
        <f t="array" ref="AV7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1" s="117"/>
      <c r="AY771" s="117" cm="1">
        <f t="array" ref="AY771">IFERROR(_xlfn.XLOOKUP(Tableau210[[#This Row],[DN DONNEES BUTA ]]&amp;Tableau210[[#This Row],[PN DONNEES BUTA]],Tiges!$B$4:$B$79&amp;Tiges!$C$4:$C$79,Tiges!$G$4:$G$79),"")</f>
        <v>20</v>
      </c>
      <c r="AZ771" s="117"/>
      <c r="BA771" s="117" cm="1">
        <f t="array" ref="BA771">IFERROR(_xlfn.XLOOKUP(Tableau210[[#This Row],[DN DONNEES BUTA ]]&amp;Tableau210[[#This Row],[PN DONNEES BUTA]],Tiges!$B$4:$B$79&amp;Tiges!$C$4:$C$79,Tiges!$H$4:$H$79),"")</f>
        <v>110</v>
      </c>
      <c r="BB771" s="117"/>
      <c r="BC771" s="182">
        <f>IFERROR(VLOOKUP(Tableau210[[#This Row],[OPERATION]],Tableau4[],2,FALSE),"")</f>
        <v>2</v>
      </c>
      <c r="BD771" s="177" cm="1">
        <f t="array" ref="BD771">IFERROR(
   SUM(
      _xlfn._xlws.FILTER(
         Tableau3[Nb Platinage Joint],
         (Tableau3[ITEM]=Tableau210[[#This Row],[NOM]])*
         (Tableau3[Rep.]=Tableau210[[#This Row],[REPERE BUTA]])
      )
   ),
0)</f>
        <v>2</v>
      </c>
      <c r="BE771" s="182">
        <f>IFERROR(VLOOKUP(Tableau210[[#This Row],[OPERATION]],Tableau4[],3,FALSE),"")</f>
        <v>1</v>
      </c>
      <c r="BF771" s="177" cm="1">
        <f t="array" ref="BF771">IFERROR(
   SUM(
      _xlfn._xlws.FILTER(
         Tableau3[Joint Définitif Nb],
         (Tableau3[ITEM]=Tableau210[[#This Row],[NOM]])*
         (Tableau3[Rep.]=Tableau210[[#This Row],[REPERE BUTA]])
      )
   ),
0)</f>
        <v>1</v>
      </c>
      <c r="BG771" s="117" t="s">
        <v>3424</v>
      </c>
      <c r="BH771" s="177" t="str" cm="1">
        <f t="array" ref="BH7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1" s="117" t="s">
        <v>3424</v>
      </c>
      <c r="BK771" s="117" t="s">
        <v>3424</v>
      </c>
      <c r="BL771" s="167" t="s">
        <v>2380</v>
      </c>
      <c r="BM771" s="167"/>
      <c r="BN771" s="117"/>
      <c r="BO771" s="117"/>
      <c r="BP771" s="117"/>
      <c r="BQ771" s="48"/>
      <c r="BR771" s="119"/>
      <c r="BS771" s="48"/>
      <c r="BT771" s="48"/>
      <c r="BU771" s="48"/>
      <c r="BV771" s="48"/>
      <c r="BW771" s="48"/>
      <c r="BX771" s="48"/>
    </row>
    <row r="772" spans="1:76" ht="15.75" hidden="1" x14ac:dyDescent="0.25">
      <c r="A772" s="48" t="e" cm="1">
        <f t="array" ref="A772">_xlfn.XLOOKUP(Tableau210[[#This Row],[NOM]]&amp;Tableau210[[#This Row],[REPERE BUTA]],[6]!Tableau16[POSTE TECHNIQUE]&amp;[6]!Tableau16[Repere ADM],[6]!Tableau16[NUMERO CLIENT])</f>
        <v>#N/A</v>
      </c>
      <c r="B772" s="48" t="e" cm="1">
        <f t="array" ref="B772">_xlfn.XLOOKUP(Tableau210[[#This Row],[NOM]]&amp;Tableau210[[#This Row],[REPERE BUTA]],[6]!Tableau16[POSTE TECHNIQUE]&amp;[6]!Tableau16[Repere REF],[6]!Tableau16[NUMERO CLIENT])</f>
        <v>#N/A</v>
      </c>
      <c r="C772" s="48" cm="1">
        <f t="array" ref="C772">_xlfn.XLOOKUP(Tableau210[[#This Row],[NOM]]&amp;Tableau210[[#This Row],[Repere Ubleam]],[7]Sheet1!$C$2:$C$2995&amp;[7]Sheet1!$I$2:$I$2995,[7]Sheet1!$A$2:$A$2995)</f>
        <v>766</v>
      </c>
      <c r="D772" s="48" t="str">
        <f>C772&amp;""</f>
        <v>766</v>
      </c>
      <c r="E772" s="48" t="e">
        <v>#N/A</v>
      </c>
      <c r="F772" s="48" t="e">
        <v>#N/A</v>
      </c>
      <c r="G772" s="176" t="s">
        <v>1631</v>
      </c>
      <c r="H772" s="119" t="s">
        <v>1067</v>
      </c>
      <c r="I772" s="119" t="s">
        <v>80</v>
      </c>
      <c r="J772" s="119" t="s">
        <v>1074</v>
      </c>
      <c r="K772" s="119" t="str">
        <f>_xlfn.XLOOKUP(Tableau210[[#This Row],[NOM]],[8]LUT!$I$5:$I$301,[8]LUT!$N$5:$N$301)</f>
        <v xml:space="preserve">Ballon </v>
      </c>
      <c r="L772" s="119">
        <v>19</v>
      </c>
      <c r="M772" s="119"/>
      <c r="N772" s="119">
        <v>19</v>
      </c>
      <c r="O772" s="119"/>
      <c r="P772" s="119"/>
      <c r="Q772" s="119"/>
      <c r="R772" s="119"/>
      <c r="S772" s="119"/>
      <c r="T772" s="119"/>
      <c r="U772" s="119"/>
      <c r="V772" s="119"/>
      <c r="W772" s="117" t="s">
        <v>2159</v>
      </c>
      <c r="X772" s="207" cm="1">
        <f t="array" ref="X7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77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2" s="117" t="s">
        <v>3424</v>
      </c>
      <c r="AA772" s="207" cm="1">
        <f t="array" ref="AA7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2" s="48"/>
      <c r="AD772" s="117" t="s">
        <v>2103</v>
      </c>
      <c r="AE772" s="119"/>
      <c r="AF772" s="181">
        <f>IFERROR(VLOOKUP(Tableau210[[#This Row],[OPERATION]],Tableau4[],5,FALSE),"")</f>
        <v>1</v>
      </c>
      <c r="AG772" s="178" cm="1">
        <f t="array" ref="AG772">IFERROR(
   SUM(
      _xlfn._xlws.FILTER(
         Tableau3[JP],
         (Tableau3[ITEM]=Tableau210[[#This Row],[NOM]])*
         (Tableau3[Rep.]=Tableau210[[#This Row],[REPERE BUTA]])
      )
   ),
0)</f>
        <v>1</v>
      </c>
      <c r="AH772" s="181">
        <f>IFERROR(VLOOKUP(Tableau210[[#This Row],[OPERATION]],Tableau4[],4,FALSE),"")</f>
        <v>0</v>
      </c>
      <c r="AI772" s="178" cm="1">
        <f t="array" ref="AI772">IFERROR(
   SUM(
      _xlfn._xlws.FILTER(
         Tableau3[BP],
         (Tableau3[ITEM]=Tableau210[[#This Row],[NOM]])*
         (Tableau3[Rep.]=Tableau210[[#This Row],[REPERE BUTA]])
      )
   ),
0)</f>
        <v>0</v>
      </c>
      <c r="AJ772" s="181" t="str">
        <f>IF(Tableau210[[#This Row],[NB JP EMIS]]=1,"1 JP","") &amp; IF(Tableau210[[#This Row],[NB BP EMIS]]=1," 1 BP","")</f>
        <v>1 JP</v>
      </c>
      <c r="AK772" s="178" t="str">
        <f>IF(Tableau210[[#This Row],[NB JP BUTA]]=1,"1 JP","") &amp; IF(Tableau210[[#This Row],[Nb BP BUTA]]=1," 1 BP","") &amp; IF(Tableau210[[#This Row],[Nb BP BUTA]]=2," 2 BP","")</f>
        <v>1 JP</v>
      </c>
      <c r="AL772" s="117" t="s">
        <v>103</v>
      </c>
      <c r="AM772" s="117">
        <f>IFERROR(+VLOOKUP(AY772,Tiges!$G$4:$I$569,3,FALSE),"")</f>
        <v>32</v>
      </c>
      <c r="AN772" s="48"/>
      <c r="AO772" s="117" t="s">
        <v>3424</v>
      </c>
      <c r="AP772" s="177" cm="1">
        <f t="array" ref="AP7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72" s="117" t="s">
        <v>3424</v>
      </c>
      <c r="AS772" s="177" t="str" cm="1">
        <f t="array" ref="AS7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7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772" s="117" t="s">
        <v>3424</v>
      </c>
      <c r="AV772" s="177" t="str" cm="1">
        <f t="array" ref="AV7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2" s="117"/>
      <c r="AY772" s="117" cm="1">
        <f t="array" ref="AY772">IFERROR(_xlfn.XLOOKUP(Tableau210[[#This Row],[DN DONNEES BUTA ]]&amp;Tableau210[[#This Row],[PN DONNEES BUTA]],Tiges!$B$4:$B$79&amp;Tiges!$C$4:$C$79,Tiges!$G$4:$G$79),"")</f>
        <v>20</v>
      </c>
      <c r="AZ772" s="117"/>
      <c r="BA772" s="117" cm="1">
        <f t="array" ref="BA772">IFERROR(_xlfn.XLOOKUP(Tableau210[[#This Row],[DN DONNEES BUTA ]]&amp;Tableau210[[#This Row],[PN DONNEES BUTA]],Tiges!$B$4:$B$79&amp;Tiges!$C$4:$C$79,Tiges!$H$4:$H$79),"")</f>
        <v>110</v>
      </c>
      <c r="BB772" s="117"/>
      <c r="BC772" s="182">
        <f>IFERROR(VLOOKUP(Tableau210[[#This Row],[OPERATION]],Tableau4[],2,FALSE),"")</f>
        <v>2</v>
      </c>
      <c r="BD772" s="177" cm="1">
        <f t="array" ref="BD772">IFERROR(
   SUM(
      _xlfn._xlws.FILTER(
         Tableau3[Nb Platinage Joint],
         (Tableau3[ITEM]=Tableau210[[#This Row],[NOM]])*
         (Tableau3[Rep.]=Tableau210[[#This Row],[REPERE BUTA]])
      )
   ),
0)</f>
        <v>2</v>
      </c>
      <c r="BE772" s="182">
        <f>IFERROR(VLOOKUP(Tableau210[[#This Row],[OPERATION]],Tableau4[],3,FALSE),"")</f>
        <v>1</v>
      </c>
      <c r="BF772" s="177" cm="1">
        <f t="array" ref="BF772">IFERROR(
   SUM(
      _xlfn._xlws.FILTER(
         Tableau3[Joint Définitif Nb],
         (Tableau3[ITEM]=Tableau210[[#This Row],[NOM]])*
         (Tableau3[Rep.]=Tableau210[[#This Row],[REPERE BUTA]])
      )
   ),
0)</f>
        <v>1</v>
      </c>
      <c r="BG772" s="117" t="s">
        <v>3424</v>
      </c>
      <c r="BH772" s="177" t="str" cm="1">
        <f t="array" ref="BH7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2" s="117" t="s">
        <v>3424</v>
      </c>
      <c r="BK772" s="117" t="s">
        <v>3424</v>
      </c>
      <c r="BL772" s="167" t="s">
        <v>2380</v>
      </c>
      <c r="BM772" s="167"/>
      <c r="BN772" s="117"/>
      <c r="BO772" s="117"/>
      <c r="BP772" s="117"/>
      <c r="BQ772" s="48"/>
      <c r="BR772" s="119"/>
      <c r="BS772" s="48"/>
      <c r="BT772" s="48"/>
      <c r="BU772" s="48"/>
      <c r="BV772" s="48"/>
      <c r="BW772" s="48"/>
      <c r="BX772" s="48"/>
    </row>
    <row r="773" spans="1:76" ht="15.75" hidden="1" x14ac:dyDescent="0.25">
      <c r="A773" s="48" t="e" cm="1">
        <f t="array" ref="A773">_xlfn.XLOOKUP(Tableau210[[#This Row],[NOM]]&amp;Tableau210[[#This Row],[REPERE BUTA]],[6]!Tableau16[POSTE TECHNIQUE]&amp;[6]!Tableau16[Repere ADM],[6]!Tableau16[NUMERO CLIENT])</f>
        <v>#N/A</v>
      </c>
      <c r="B773" s="48" t="e" cm="1">
        <f t="array" ref="B773">_xlfn.XLOOKUP(Tableau210[[#This Row],[NOM]]&amp;Tableau210[[#This Row],[REPERE BUTA]],[6]!Tableau16[POSTE TECHNIQUE]&amp;[6]!Tableau16[Repere REF],[6]!Tableau16[NUMERO CLIENT])</f>
        <v>#N/A</v>
      </c>
      <c r="C773" s="48" cm="1">
        <f t="array" ref="C773">_xlfn.XLOOKUP(Tableau210[[#This Row],[NOM]]&amp;Tableau210[[#This Row],[Repere Ubleam]],[7]Sheet1!$C$2:$C$2995&amp;[7]Sheet1!$I$2:$I$2995,[7]Sheet1!$A$2:$A$2995)</f>
        <v>767</v>
      </c>
      <c r="D773" s="48" t="str">
        <f>C773&amp;""</f>
        <v>767</v>
      </c>
      <c r="E773" s="48" t="e">
        <v>#N/A</v>
      </c>
      <c r="F773" s="48" t="e">
        <v>#N/A</v>
      </c>
      <c r="G773" s="176" t="s">
        <v>1631</v>
      </c>
      <c r="H773" s="119" t="s">
        <v>1067</v>
      </c>
      <c r="I773" s="119" t="s">
        <v>80</v>
      </c>
      <c r="J773" s="119" t="s">
        <v>1074</v>
      </c>
      <c r="K773" s="119" t="str">
        <f>_xlfn.XLOOKUP(Tableau210[[#This Row],[NOM]],[8]LUT!$I$5:$I$301,[8]LUT!$N$5:$N$301)</f>
        <v xml:space="preserve">Ballon </v>
      </c>
      <c r="L773" s="119">
        <v>20</v>
      </c>
      <c r="M773" s="119"/>
      <c r="N773" s="119">
        <v>20</v>
      </c>
      <c r="O773" s="119"/>
      <c r="P773" s="119"/>
      <c r="Q773" s="119"/>
      <c r="R773" s="119"/>
      <c r="S773" s="119"/>
      <c r="T773" s="119"/>
      <c r="U773" s="119"/>
      <c r="V773" s="119"/>
      <c r="W773" s="117" t="s">
        <v>2159</v>
      </c>
      <c r="X773" s="207" cm="1">
        <f t="array" ref="X7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7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3" s="117" t="s">
        <v>3424</v>
      </c>
      <c r="AA773" s="207" cm="1">
        <f t="array" ref="AA7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3" s="48"/>
      <c r="AD773" s="117" t="s">
        <v>2103</v>
      </c>
      <c r="AE773" s="119"/>
      <c r="AF773" s="181">
        <f>IFERROR(VLOOKUP(Tableau210[[#This Row],[OPERATION]],Tableau4[],5,FALSE),"")</f>
        <v>1</v>
      </c>
      <c r="AG773" s="178" cm="1">
        <f t="array" ref="AG773">IFERROR(
   SUM(
      _xlfn._xlws.FILTER(
         Tableau3[JP],
         (Tableau3[ITEM]=Tableau210[[#This Row],[NOM]])*
         (Tableau3[Rep.]=Tableau210[[#This Row],[REPERE BUTA]])
      )
   ),
0)</f>
        <v>1</v>
      </c>
      <c r="AH773" s="181">
        <f>IFERROR(VLOOKUP(Tableau210[[#This Row],[OPERATION]],Tableau4[],4,FALSE),"")</f>
        <v>0</v>
      </c>
      <c r="AI773" s="178" cm="1">
        <f t="array" ref="AI773">IFERROR(
   SUM(
      _xlfn._xlws.FILTER(
         Tableau3[BP],
         (Tableau3[ITEM]=Tableau210[[#This Row],[NOM]])*
         (Tableau3[Rep.]=Tableau210[[#This Row],[REPERE BUTA]])
      )
   ),
0)</f>
        <v>0</v>
      </c>
      <c r="AJ773" s="181" t="str">
        <f>IF(Tableau210[[#This Row],[NB JP EMIS]]=1,"1 JP","") &amp; IF(Tableau210[[#This Row],[NB BP EMIS]]=1," 1 BP","")</f>
        <v>1 JP</v>
      </c>
      <c r="AK773" s="178" t="str">
        <f>IF(Tableau210[[#This Row],[NB JP BUTA]]=1,"1 JP","") &amp; IF(Tableau210[[#This Row],[Nb BP BUTA]]=1," 1 BP","") &amp; IF(Tableau210[[#This Row],[Nb BP BUTA]]=2," 2 BP","")</f>
        <v>1 JP</v>
      </c>
      <c r="AL773" s="117" t="s">
        <v>103</v>
      </c>
      <c r="AM773" s="117">
        <f>IFERROR(+VLOOKUP(AY773,Tiges!$G$4:$I$569,3,FALSE),"")</f>
        <v>22</v>
      </c>
      <c r="AN773" s="48"/>
      <c r="AO773" s="117" t="s">
        <v>3424</v>
      </c>
      <c r="AP773" s="177" cm="1">
        <f t="array" ref="AP7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73" s="117" t="s">
        <v>3424</v>
      </c>
      <c r="AS773" s="177" t="str" cm="1">
        <f t="array" ref="AS7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7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773" s="117" t="s">
        <v>3424</v>
      </c>
      <c r="AV773" s="177" t="str" cm="1">
        <f t="array" ref="AV7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3" s="117"/>
      <c r="AY773" s="117" cm="1">
        <f t="array" ref="AY773">IFERROR(_xlfn.XLOOKUP(Tableau210[[#This Row],[DN DONNEES BUTA ]]&amp;Tableau210[[#This Row],[PN DONNEES BUTA]],Tiges!$B$4:$B$79&amp;Tiges!$C$4:$C$79,Tiges!$G$4:$G$79),"")</f>
        <v>14</v>
      </c>
      <c r="AZ773" s="117"/>
      <c r="BA773" s="117" cm="1">
        <f t="array" ref="BA773">IFERROR(_xlfn.XLOOKUP(Tableau210[[#This Row],[DN DONNEES BUTA ]]&amp;Tableau210[[#This Row],[PN DONNEES BUTA]],Tiges!$B$4:$B$79&amp;Tiges!$C$4:$C$79,Tiges!$H$4:$H$79),"")</f>
        <v>70</v>
      </c>
      <c r="BB773" s="117"/>
      <c r="BC773" s="182">
        <f>IFERROR(VLOOKUP(Tableau210[[#This Row],[OPERATION]],Tableau4[],2,FALSE),"")</f>
        <v>2</v>
      </c>
      <c r="BD773" s="177" cm="1">
        <f t="array" ref="BD773">IFERROR(
   SUM(
      _xlfn._xlws.FILTER(
         Tableau3[Nb Platinage Joint],
         (Tableau3[ITEM]=Tableau210[[#This Row],[NOM]])*
         (Tableau3[Rep.]=Tableau210[[#This Row],[REPERE BUTA]])
      )
   ),
0)</f>
        <v>2</v>
      </c>
      <c r="BE773" s="182">
        <f>IFERROR(VLOOKUP(Tableau210[[#This Row],[OPERATION]],Tableau4[],3,FALSE),"")</f>
        <v>1</v>
      </c>
      <c r="BF773" s="177" cm="1">
        <f t="array" ref="BF773">IFERROR(
   SUM(
      _xlfn._xlws.FILTER(
         Tableau3[Joint Définitif Nb],
         (Tableau3[ITEM]=Tableau210[[#This Row],[NOM]])*
         (Tableau3[Rep.]=Tableau210[[#This Row],[REPERE BUTA]])
      )
   ),
0)</f>
        <v>1</v>
      </c>
      <c r="BG773" s="117" t="s">
        <v>3424</v>
      </c>
      <c r="BH773" s="177" t="str" cm="1">
        <f t="array" ref="BH7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3" s="117" t="s">
        <v>3424</v>
      </c>
      <c r="BK773" s="117" t="s">
        <v>3424</v>
      </c>
      <c r="BL773" s="167" t="s">
        <v>2380</v>
      </c>
      <c r="BM773" s="167"/>
      <c r="BN773" s="117"/>
      <c r="BO773" s="117"/>
      <c r="BP773" s="117"/>
      <c r="BQ773" s="48"/>
      <c r="BR773" s="119"/>
      <c r="BS773" s="48"/>
      <c r="BT773" s="48"/>
      <c r="BU773" s="48"/>
      <c r="BV773" s="48"/>
      <c r="BW773" s="48"/>
      <c r="BX773" s="48"/>
    </row>
    <row r="774" spans="1:76" ht="15.75" hidden="1" x14ac:dyDescent="0.25">
      <c r="A774" s="48" t="e" cm="1">
        <f t="array" ref="A774">_xlfn.XLOOKUP(Tableau210[[#This Row],[NOM]]&amp;Tableau210[[#This Row],[REPERE BUTA]],[6]!Tableau16[POSTE TECHNIQUE]&amp;[6]!Tableau16[Repere ADM],[6]!Tableau16[NUMERO CLIENT])</f>
        <v>#N/A</v>
      </c>
      <c r="B774" s="48" t="e" cm="1">
        <f t="array" ref="B774">_xlfn.XLOOKUP(Tableau210[[#This Row],[NOM]]&amp;Tableau210[[#This Row],[REPERE BUTA]],[6]!Tableau16[POSTE TECHNIQUE]&amp;[6]!Tableau16[Repere REF],[6]!Tableau16[NUMERO CLIENT])</f>
        <v>#N/A</v>
      </c>
      <c r="C774" s="48" cm="1">
        <f t="array" ref="C774">_xlfn.XLOOKUP(Tableau210[[#This Row],[NOM]]&amp;Tableau210[[#This Row],[Repere Ubleam]],[7]Sheet1!$C$2:$C$2995&amp;[7]Sheet1!$I$2:$I$2995,[7]Sheet1!$A$2:$A$2995)</f>
        <v>768</v>
      </c>
      <c r="D774" s="48" t="str">
        <f>C774&amp;""</f>
        <v>768</v>
      </c>
      <c r="E774" s="48" t="e">
        <v>#N/A</v>
      </c>
      <c r="F774" s="48" t="e">
        <v>#N/A</v>
      </c>
      <c r="G774" s="176" t="s">
        <v>1631</v>
      </c>
      <c r="H774" s="119" t="s">
        <v>1067</v>
      </c>
      <c r="I774" s="119" t="s">
        <v>80</v>
      </c>
      <c r="J774" s="119" t="s">
        <v>1074</v>
      </c>
      <c r="K774" s="119" t="str">
        <f>_xlfn.XLOOKUP(Tableau210[[#This Row],[NOM]],[8]LUT!$I$5:$I$301,[8]LUT!$N$5:$N$301)</f>
        <v xml:space="preserve">Ballon </v>
      </c>
      <c r="L774" s="119">
        <v>23</v>
      </c>
      <c r="M774" s="119"/>
      <c r="N774" s="119">
        <v>23</v>
      </c>
      <c r="O774" s="119"/>
      <c r="P774" s="119"/>
      <c r="Q774" s="119"/>
      <c r="R774" s="119"/>
      <c r="S774" s="119"/>
      <c r="T774" s="119"/>
      <c r="U774" s="119"/>
      <c r="V774" s="119"/>
      <c r="W774" s="148" t="s">
        <v>1118</v>
      </c>
      <c r="X774" s="207" cm="1">
        <f t="array" ref="X7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77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4" s="148" t="s">
        <v>3424</v>
      </c>
      <c r="AA774" s="207" cm="1">
        <f t="array" ref="AA7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4" s="48"/>
      <c r="AD774" s="117" t="s">
        <v>626</v>
      </c>
      <c r="AE774" s="119"/>
      <c r="AF774" s="181">
        <f>IFERROR(VLOOKUP(Tableau210[[#This Row],[OPERATION]],Tableau4[],5,FALSE),"")</f>
        <v>0</v>
      </c>
      <c r="AG774" s="178" cm="1">
        <f t="array" ref="AG774">IFERROR(
   SUM(
      _xlfn._xlws.FILTER(
         Tableau3[JP],
         (Tableau3[ITEM]=Tableau210[[#This Row],[NOM]])*
         (Tableau3[Rep.]=Tableau210[[#This Row],[REPERE BUTA]])
      )
   ),
0)</f>
        <v>0</v>
      </c>
      <c r="AH774" s="181">
        <f>IFERROR(VLOOKUP(Tableau210[[#This Row],[OPERATION]],Tableau4[],4,FALSE),"")</f>
        <v>0</v>
      </c>
      <c r="AI774" s="178" cm="1">
        <f t="array" ref="AI774">IFERROR(
   SUM(
      _xlfn._xlws.FILTER(
         Tableau3[BP],
         (Tableau3[ITEM]=Tableau210[[#This Row],[NOM]])*
         (Tableau3[Rep.]=Tableau210[[#This Row],[REPERE BUTA]])
      )
   ),
0)</f>
        <v>0</v>
      </c>
      <c r="AJ774" s="181" t="s">
        <v>2520</v>
      </c>
      <c r="AK774" s="178" t="str">
        <f>IF(Tableau210[[#This Row],[NB JP BUTA]]=1,"1 JP","") &amp; IF(Tableau210[[#This Row],[Nb BP BUTA]]=1," 1 BP","") &amp; IF(Tableau210[[#This Row],[Nb BP BUTA]]=2," 2 BP","")</f>
        <v/>
      </c>
      <c r="AL774" s="117" t="s">
        <v>103</v>
      </c>
      <c r="AM774" s="117">
        <f>IFERROR(+VLOOKUP(AY774,Tiges!$G$4:$I$569,3,FALSE),"")</f>
        <v>51</v>
      </c>
      <c r="AN774" s="48"/>
      <c r="AO774" s="117">
        <v>20</v>
      </c>
      <c r="AP774" s="177" cm="1">
        <f t="array" ref="AP7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7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774" s="117" t="s">
        <v>2389</v>
      </c>
      <c r="AS774" s="177" t="str" cm="1">
        <f t="array" ref="AS7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7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774" s="117" t="s">
        <v>1123</v>
      </c>
      <c r="AV774" s="177" t="str" cm="1">
        <f t="array" ref="AV7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4" s="117"/>
      <c r="AY774" s="117" cm="1">
        <f t="array" ref="AY774">IFERROR(_xlfn.XLOOKUP(Tableau210[[#This Row],[DN DONNEES BUTA ]]&amp;Tableau210[[#This Row],[PN DONNEES BUTA]],Tiges!$B$4:$B$79&amp;Tiges!$C$4:$C$79,Tiges!$G$4:$G$79),"")</f>
        <v>33</v>
      </c>
      <c r="AZ774" s="117"/>
      <c r="BA774" s="117" cm="1">
        <f t="array" ref="BA774">IFERROR(_xlfn.XLOOKUP(Tableau210[[#This Row],[DN DONNEES BUTA ]]&amp;Tableau210[[#This Row],[PN DONNEES BUTA]],Tiges!$B$4:$B$79&amp;Tiges!$C$4:$C$79,Tiges!$H$4:$H$79),"")</f>
        <v>190</v>
      </c>
      <c r="BB774" s="117"/>
      <c r="BC774" s="182">
        <f>IFERROR(VLOOKUP(Tableau210[[#This Row],[OPERATION]],Tableau4[],2,FALSE),"")</f>
        <v>0</v>
      </c>
      <c r="BD774" s="177" cm="1">
        <f t="array" ref="BD774">IFERROR(
   SUM(
      _xlfn._xlws.FILTER(
         Tableau3[Nb Platinage Joint],
         (Tableau3[ITEM]=Tableau210[[#This Row],[NOM]])*
         (Tableau3[Rep.]=Tableau210[[#This Row],[REPERE BUTA]])
      )
   ),
0)</f>
        <v>0</v>
      </c>
      <c r="BE774" s="182">
        <f>IFERROR(VLOOKUP(Tableau210[[#This Row],[OPERATION]],Tableau4[],3,FALSE),"")</f>
        <v>1</v>
      </c>
      <c r="BF774" s="177" cm="1">
        <f t="array" ref="BF774">IFERROR(
   SUM(
      _xlfn._xlws.FILTER(
         Tableau3[Joint Définitif Nb],
         (Tableau3[ITEM]=Tableau210[[#This Row],[NOM]])*
         (Tableau3[Rep.]=Tableau210[[#This Row],[REPERE BUTA]])
      )
   ),
0)</f>
        <v>1</v>
      </c>
      <c r="BG774" s="117" t="s">
        <v>129</v>
      </c>
      <c r="BH774" s="177" t="str" cm="1">
        <f t="array" ref="BH7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4" s="117" t="s">
        <v>2268</v>
      </c>
      <c r="BK774" s="117" t="s">
        <v>2269</v>
      </c>
      <c r="BL774" s="167" t="s">
        <v>2380</v>
      </c>
      <c r="BM774" s="167"/>
      <c r="BN774" s="117"/>
      <c r="BO774" s="117"/>
      <c r="BP774" s="117"/>
      <c r="BQ774" s="48"/>
      <c r="BR774" s="119"/>
      <c r="BS774" s="48"/>
      <c r="BT774" s="48"/>
      <c r="BU774" s="48"/>
      <c r="BV774" s="48"/>
      <c r="BW774" s="48"/>
      <c r="BX774" s="48"/>
    </row>
    <row r="775" spans="1:76" ht="15.75" hidden="1" x14ac:dyDescent="0.25">
      <c r="A775" s="48" t="e" cm="1">
        <f t="array" ref="A775">_xlfn.XLOOKUP(Tableau210[[#This Row],[NOM]]&amp;Tableau210[[#This Row],[REPERE BUTA]],[6]!Tableau16[POSTE TECHNIQUE]&amp;[6]!Tableau16[Repere ADM],[6]!Tableau16[NUMERO CLIENT])</f>
        <v>#N/A</v>
      </c>
      <c r="B775" s="48" t="e" cm="1">
        <f t="array" ref="B775">_xlfn.XLOOKUP(Tableau210[[#This Row],[NOM]]&amp;Tableau210[[#This Row],[REPERE BUTA]],[6]!Tableau16[POSTE TECHNIQUE]&amp;[6]!Tableau16[Repere REF],[6]!Tableau16[NUMERO CLIENT])</f>
        <v>#N/A</v>
      </c>
      <c r="C775" s="48" cm="1">
        <f t="array" ref="C775">_xlfn.XLOOKUP(Tableau210[[#This Row],[NOM]]&amp;Tableau210[[#This Row],[Repere Ubleam]],[7]Sheet1!$C$2:$C$2995&amp;[7]Sheet1!$I$2:$I$2995,[7]Sheet1!$A$2:$A$2995)</f>
        <v>769</v>
      </c>
      <c r="D775" s="48" t="str">
        <f>C775&amp;""</f>
        <v>769</v>
      </c>
      <c r="E775" s="48" t="e">
        <v>#N/A</v>
      </c>
      <c r="F775" s="48" t="e">
        <v>#N/A</v>
      </c>
      <c r="G775" s="176" t="s">
        <v>1631</v>
      </c>
      <c r="H775" s="119" t="s">
        <v>1067</v>
      </c>
      <c r="I775" s="119" t="s">
        <v>80</v>
      </c>
      <c r="J775" s="119" t="s">
        <v>1074</v>
      </c>
      <c r="K775" s="119" t="str">
        <f>_xlfn.XLOOKUP(Tableau210[[#This Row],[NOM]],[8]LUT!$I$5:$I$301,[8]LUT!$N$5:$N$301)</f>
        <v xml:space="preserve">Ballon </v>
      </c>
      <c r="L775" s="119" t="s">
        <v>73</v>
      </c>
      <c r="M775" s="119"/>
      <c r="N775" s="119" t="s">
        <v>73</v>
      </c>
      <c r="O775" s="119" t="s">
        <v>2110</v>
      </c>
      <c r="P775" s="119"/>
      <c r="Q775" s="119"/>
      <c r="R775" s="119"/>
      <c r="S775" s="119"/>
      <c r="T775" s="119"/>
      <c r="U775" s="119"/>
      <c r="V775" s="119"/>
      <c r="W775" s="117" t="s">
        <v>2159</v>
      </c>
      <c r="X775" s="207" cm="1">
        <f t="array" ref="X7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77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5" s="117" t="s">
        <v>3424</v>
      </c>
      <c r="AA775" s="207" cm="1">
        <f t="array" ref="AA7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5" s="48"/>
      <c r="AD775" s="117" t="s">
        <v>2197</v>
      </c>
      <c r="AE775" s="119"/>
      <c r="AF775" s="181">
        <f>IFERROR(VLOOKUP(Tableau210[[#This Row],[OPERATION]],Tableau4[],5,FALSE),"")</f>
        <v>0</v>
      </c>
      <c r="AG775" s="178" cm="1">
        <f t="array" ref="AG775">IFERROR(
   SUM(
      _xlfn._xlws.FILTER(
         Tableau3[JP],
         (Tableau3[ITEM]=Tableau210[[#This Row],[NOM]])*
         (Tableau3[Rep.]=Tableau210[[#This Row],[REPERE BUTA]])
      )
   ),
0)</f>
        <v>0</v>
      </c>
      <c r="AH775" s="181">
        <f>IFERROR(VLOOKUP(Tableau210[[#This Row],[OPERATION]],Tableau4[],4,FALSE),"")</f>
        <v>1</v>
      </c>
      <c r="AI775" s="178" cm="1">
        <f t="array" ref="AI775">IFERROR(
   SUM(
      _xlfn._xlws.FILTER(
         Tableau3[BP],
         (Tableau3[ITEM]=Tableau210[[#This Row],[NOM]])*
         (Tableau3[Rep.]=Tableau210[[#This Row],[REPERE BUTA]])
      )
   ),
0)</f>
        <v>1</v>
      </c>
      <c r="AJ775" s="181" t="str">
        <f>IF(Tableau210[[#This Row],[NB JP EMIS]]=1,"1 JP","") &amp; IF(Tableau210[[#This Row],[NB BP EMIS]]=1," 1 BP","")</f>
        <v xml:space="preserve"> 1 BP</v>
      </c>
      <c r="AK775" s="178" t="str">
        <f>IF(Tableau210[[#This Row],[NB JP BUTA]]=1,"1 JP","") &amp; IF(Tableau210[[#This Row],[Nb BP BUTA]]=1," 1 BP","") &amp; IF(Tableau210[[#This Row],[Nb BP BUTA]]=2," 2 BP","")</f>
        <v xml:space="preserve"> 1 BP</v>
      </c>
      <c r="AL775" s="117" t="s">
        <v>103</v>
      </c>
      <c r="AM775" s="117">
        <f>IFERROR(+VLOOKUP(AY775,Tiges!$G$4:$I$569,3,FALSE),"")</f>
        <v>22</v>
      </c>
      <c r="AN775" s="48"/>
      <c r="AO775" s="117" t="s">
        <v>3424</v>
      </c>
      <c r="AP775" s="177" cm="1">
        <f t="array" ref="AP7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75" s="117" t="s">
        <v>3424</v>
      </c>
      <c r="AS775" s="177" t="str" cm="1">
        <f t="array" ref="AS7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7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775" s="117" t="s">
        <v>3424</v>
      </c>
      <c r="AV775" s="177" t="str" cm="1">
        <f t="array" ref="AV7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5" s="117"/>
      <c r="AY775" s="117" cm="1">
        <f t="array" ref="AY775">IFERROR(_xlfn.XLOOKUP(Tableau210[[#This Row],[DN DONNEES BUTA ]]&amp;Tableau210[[#This Row],[PN DONNEES BUTA]],Tiges!$B$4:$B$79&amp;Tiges!$C$4:$C$79,Tiges!$G$4:$G$79),"")</f>
        <v>14</v>
      </c>
      <c r="AZ775" s="117"/>
      <c r="BA775" s="117" cm="1">
        <f t="array" ref="BA775">IFERROR(_xlfn.XLOOKUP(Tableau210[[#This Row],[DN DONNEES BUTA ]]&amp;Tableau210[[#This Row],[PN DONNEES BUTA]],Tiges!$B$4:$B$79&amp;Tiges!$C$4:$C$79,Tiges!$H$4:$H$79),"")</f>
        <v>80</v>
      </c>
      <c r="BB775" s="117"/>
      <c r="BC775" s="182">
        <f>IFERROR(VLOOKUP(Tableau210[[#This Row],[OPERATION]],Tableau4[],2,FALSE),"")</f>
        <v>1</v>
      </c>
      <c r="BD775" s="177" cm="1">
        <f t="array" ref="BD775">IFERROR(
   SUM(
      _xlfn._xlws.FILTER(
         Tableau3[Nb Platinage Joint],
         (Tableau3[ITEM]=Tableau210[[#This Row],[NOM]])*
         (Tableau3[Rep.]=Tableau210[[#This Row],[REPERE BUTA]])
      )
   ),
0)</f>
        <v>1</v>
      </c>
      <c r="BE775" s="182">
        <f>IFERROR(VLOOKUP(Tableau210[[#This Row],[OPERATION]],Tableau4[],3,FALSE),"")</f>
        <v>1</v>
      </c>
      <c r="BF775" s="177" cm="1">
        <f t="array" ref="BF775">IFERROR(
   SUM(
      _xlfn._xlws.FILTER(
         Tableau3[Joint Définitif Nb],
         (Tableau3[ITEM]=Tableau210[[#This Row],[NOM]])*
         (Tableau3[Rep.]=Tableau210[[#This Row],[REPERE BUTA]])
      )
   ),
0)</f>
        <v>1</v>
      </c>
      <c r="BG775" s="117" t="s">
        <v>3424</v>
      </c>
      <c r="BH775" s="177" t="str" cm="1">
        <f t="array" ref="BH7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5" s="117" t="s">
        <v>3424</v>
      </c>
      <c r="BK775" s="117" t="s">
        <v>3424</v>
      </c>
      <c r="BL775" s="167" t="s">
        <v>2380</v>
      </c>
      <c r="BM775" s="167"/>
      <c r="BN775" s="117"/>
      <c r="BO775" s="117"/>
      <c r="BP775" s="117"/>
      <c r="BQ775" s="48"/>
      <c r="BR775" s="119"/>
      <c r="BS775" s="48"/>
      <c r="BT775" s="48"/>
      <c r="BU775" s="48"/>
      <c r="BV775" s="48"/>
      <c r="BW775" s="48"/>
      <c r="BX775" s="48"/>
    </row>
    <row r="776" spans="1:76" ht="15.75" hidden="1" x14ac:dyDescent="0.25">
      <c r="A776" s="48" t="e" cm="1">
        <f t="array" ref="A776">_xlfn.XLOOKUP(Tableau210[[#This Row],[NOM]]&amp;Tableau210[[#This Row],[REPERE BUTA]],[6]!Tableau16[POSTE TECHNIQUE]&amp;[6]!Tableau16[Repere ADM],[6]!Tableau16[NUMERO CLIENT])</f>
        <v>#N/A</v>
      </c>
      <c r="B776" s="48" t="e" cm="1">
        <f t="array" ref="B776">_xlfn.XLOOKUP(Tableau210[[#This Row],[NOM]]&amp;Tableau210[[#This Row],[REPERE BUTA]],[6]!Tableau16[POSTE TECHNIQUE]&amp;[6]!Tableau16[Repere REF],[6]!Tableau16[NUMERO CLIENT])</f>
        <v>#N/A</v>
      </c>
      <c r="C776" s="48" cm="1">
        <f t="array" ref="C776">_xlfn.XLOOKUP(Tableau210[[#This Row],[NOM]]&amp;Tableau210[[#This Row],[Repere Ubleam]],[7]Sheet1!$C$2:$C$2995&amp;[7]Sheet1!$I$2:$I$2995,[7]Sheet1!$A$2:$A$2995)</f>
        <v>770</v>
      </c>
      <c r="D776" s="48" t="str">
        <f>C776&amp;""</f>
        <v>770</v>
      </c>
      <c r="E776" s="48" t="e">
        <v>#N/A</v>
      </c>
      <c r="F776" s="48" t="e">
        <v>#N/A</v>
      </c>
      <c r="G776" s="176" t="s">
        <v>1631</v>
      </c>
      <c r="H776" s="119" t="s">
        <v>1067</v>
      </c>
      <c r="I776" s="119" t="s">
        <v>80</v>
      </c>
      <c r="J776" s="119" t="s">
        <v>1074</v>
      </c>
      <c r="K776" s="119" t="str">
        <f>_xlfn.XLOOKUP(Tableau210[[#This Row],[NOM]],[8]LUT!$I$5:$I$301,[8]LUT!$N$5:$N$301)</f>
        <v xml:space="preserve">Ballon </v>
      </c>
      <c r="L776" s="119" t="s">
        <v>83</v>
      </c>
      <c r="M776" s="119"/>
      <c r="N776" s="119" t="s">
        <v>83</v>
      </c>
      <c r="O776" s="119" t="s">
        <v>2265</v>
      </c>
      <c r="P776" s="119"/>
      <c r="Q776" s="119"/>
      <c r="R776" s="119"/>
      <c r="S776" s="119"/>
      <c r="T776" s="119"/>
      <c r="U776" s="119"/>
      <c r="V776" s="119"/>
      <c r="W776" s="117" t="s">
        <v>2159</v>
      </c>
      <c r="X776" s="207" cm="1">
        <f t="array" ref="X7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7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6" s="117" t="s">
        <v>3424</v>
      </c>
      <c r="AA776" s="207" cm="1">
        <f t="array" ref="AA7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6" s="48"/>
      <c r="AD776" s="117" t="s">
        <v>2197</v>
      </c>
      <c r="AE776" s="119"/>
      <c r="AF776" s="181">
        <f>IFERROR(VLOOKUP(Tableau210[[#This Row],[OPERATION]],Tableau4[],5,FALSE),"")</f>
        <v>0</v>
      </c>
      <c r="AG776" s="178" cm="1">
        <f t="array" ref="AG776">IFERROR(
   SUM(
      _xlfn._xlws.FILTER(
         Tableau3[JP],
         (Tableau3[ITEM]=Tableau210[[#This Row],[NOM]])*
         (Tableau3[Rep.]=Tableau210[[#This Row],[REPERE BUTA]])
      )
   ),
0)</f>
        <v>0</v>
      </c>
      <c r="AH776" s="181">
        <f>IFERROR(VLOOKUP(Tableau210[[#This Row],[OPERATION]],Tableau4[],4,FALSE),"")</f>
        <v>1</v>
      </c>
      <c r="AI776" s="178" cm="1">
        <f t="array" ref="AI776">IFERROR(
   SUM(
      _xlfn._xlws.FILTER(
         Tableau3[BP],
         (Tableau3[ITEM]=Tableau210[[#This Row],[NOM]])*
         (Tableau3[Rep.]=Tableau210[[#This Row],[REPERE BUTA]])
      )
   ),
0)</f>
        <v>1</v>
      </c>
      <c r="AJ776" s="181" t="str">
        <f>IF(Tableau210[[#This Row],[NB JP EMIS]]=1,"1 JP","") &amp; IF(Tableau210[[#This Row],[NB BP EMIS]]=1," 1 BP","")</f>
        <v xml:space="preserve"> 1 BP</v>
      </c>
      <c r="AK776" s="178" t="str">
        <f>IF(Tableau210[[#This Row],[NB JP BUTA]]=1,"1 JP","") &amp; IF(Tableau210[[#This Row],[Nb BP BUTA]]=1," 1 BP","") &amp; IF(Tableau210[[#This Row],[Nb BP BUTA]]=2," 2 BP","")</f>
        <v xml:space="preserve"> 1 BP</v>
      </c>
      <c r="AL776" s="117" t="s">
        <v>103</v>
      </c>
      <c r="AM776" s="117">
        <f>IFERROR(+VLOOKUP(AY776,Tiges!$G$4:$I$569,3,FALSE),"")</f>
        <v>27</v>
      </c>
      <c r="AN776" s="48"/>
      <c r="AO776" s="117" t="s">
        <v>3424</v>
      </c>
      <c r="AP776" s="177" cm="1">
        <f t="array" ref="AP7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7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76" s="117" t="s">
        <v>3424</v>
      </c>
      <c r="AS776" s="177" t="str" cm="1">
        <f t="array" ref="AS7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7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76" s="117" t="s">
        <v>3424</v>
      </c>
      <c r="AV776" s="177" t="str" cm="1">
        <f t="array" ref="AV7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6" s="117"/>
      <c r="AY776" s="117" cm="1">
        <f t="array" ref="AY776">IFERROR(_xlfn.XLOOKUP(Tableau210[[#This Row],[DN DONNEES BUTA ]]&amp;Tableau210[[#This Row],[PN DONNEES BUTA]],Tiges!$B$4:$B$79&amp;Tiges!$C$4:$C$79,Tiges!$G$4:$G$79),"")</f>
        <v>16</v>
      </c>
      <c r="AZ776" s="117"/>
      <c r="BA776" s="117" cm="1">
        <f t="array" ref="BA776">IFERROR(_xlfn.XLOOKUP(Tableau210[[#This Row],[DN DONNEES BUTA ]]&amp;Tableau210[[#This Row],[PN DONNEES BUTA]],Tiges!$B$4:$B$79&amp;Tiges!$C$4:$C$79,Tiges!$H$4:$H$79),"")</f>
        <v>100</v>
      </c>
      <c r="BB776" s="117"/>
      <c r="BC776" s="182">
        <f>IFERROR(VLOOKUP(Tableau210[[#This Row],[OPERATION]],Tableau4[],2,FALSE),"")</f>
        <v>1</v>
      </c>
      <c r="BD776" s="177" cm="1">
        <f t="array" ref="BD776">IFERROR(
   SUM(
      _xlfn._xlws.FILTER(
         Tableau3[Nb Platinage Joint],
         (Tableau3[ITEM]=Tableau210[[#This Row],[NOM]])*
         (Tableau3[Rep.]=Tableau210[[#This Row],[REPERE BUTA]])
      )
   ),
0)</f>
        <v>1</v>
      </c>
      <c r="BE776" s="182">
        <f>IFERROR(VLOOKUP(Tableau210[[#This Row],[OPERATION]],Tableau4[],3,FALSE),"")</f>
        <v>1</v>
      </c>
      <c r="BF776" s="177" cm="1">
        <f t="array" ref="BF776">IFERROR(
   SUM(
      _xlfn._xlws.FILTER(
         Tableau3[Joint Définitif Nb],
         (Tableau3[ITEM]=Tableau210[[#This Row],[NOM]])*
         (Tableau3[Rep.]=Tableau210[[#This Row],[REPERE BUTA]])
      )
   ),
0)</f>
        <v>1</v>
      </c>
      <c r="BG776" s="117" t="s">
        <v>3424</v>
      </c>
      <c r="BH776" s="177" t="str" cm="1">
        <f t="array" ref="BH7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6" s="117" t="s">
        <v>3424</v>
      </c>
      <c r="BK776" s="117" t="s">
        <v>3424</v>
      </c>
      <c r="BL776" s="167" t="s">
        <v>2380</v>
      </c>
      <c r="BM776" s="167"/>
      <c r="BN776" s="117"/>
      <c r="BO776" s="117"/>
      <c r="BP776" s="117"/>
      <c r="BQ776" s="48"/>
      <c r="BR776" s="119"/>
      <c r="BS776" s="48"/>
      <c r="BT776" s="48"/>
      <c r="BU776" s="48"/>
      <c r="BV776" s="48"/>
      <c r="BW776" s="48"/>
      <c r="BX776" s="48"/>
    </row>
    <row r="777" spans="1:76" ht="15.75" hidden="1" x14ac:dyDescent="0.25">
      <c r="A777" s="48" t="e" cm="1">
        <f t="array" ref="A777">_xlfn.XLOOKUP(Tableau210[[#This Row],[NOM]]&amp;Tableau210[[#This Row],[REPERE BUTA]],[6]!Tableau16[POSTE TECHNIQUE]&amp;[6]!Tableau16[Repere ADM],[6]!Tableau16[NUMERO CLIENT])</f>
        <v>#N/A</v>
      </c>
      <c r="B777" s="48" t="e" cm="1">
        <f t="array" ref="B777">_xlfn.XLOOKUP(Tableau210[[#This Row],[NOM]]&amp;Tableau210[[#This Row],[REPERE BUTA]],[6]!Tableau16[POSTE TECHNIQUE]&amp;[6]!Tableau16[Repere REF],[6]!Tableau16[NUMERO CLIENT])</f>
        <v>#N/A</v>
      </c>
      <c r="C777" s="48" cm="1">
        <f t="array" ref="C777">_xlfn.XLOOKUP(Tableau210[[#This Row],[NOM]]&amp;Tableau210[[#This Row],[Repere Ubleam]],[7]Sheet1!$C$2:$C$2995&amp;[7]Sheet1!$I$2:$I$2995,[7]Sheet1!$A$2:$A$2995)</f>
        <v>771</v>
      </c>
      <c r="D777" s="48" t="str">
        <f>C777&amp;""</f>
        <v>771</v>
      </c>
      <c r="E777" s="48" t="e">
        <v>#N/A</v>
      </c>
      <c r="F777" s="48" t="e">
        <v>#N/A</v>
      </c>
      <c r="G777" s="176" t="s">
        <v>1631</v>
      </c>
      <c r="H777" s="119" t="s">
        <v>1067</v>
      </c>
      <c r="I777" s="119" t="s">
        <v>80</v>
      </c>
      <c r="J777" s="119" t="s">
        <v>1074</v>
      </c>
      <c r="K777" s="119" t="str">
        <f>_xlfn.XLOOKUP(Tableau210[[#This Row],[NOM]],[8]LUT!$I$5:$I$301,[8]LUT!$N$5:$N$301)</f>
        <v xml:space="preserve">Ballon </v>
      </c>
      <c r="L777" s="119" t="s">
        <v>75</v>
      </c>
      <c r="M777" s="119" t="s">
        <v>1268</v>
      </c>
      <c r="N777" s="119" t="s">
        <v>1268</v>
      </c>
      <c r="O777" s="119" t="s">
        <v>2266</v>
      </c>
      <c r="P777" s="119"/>
      <c r="Q777" s="119"/>
      <c r="R777" s="119"/>
      <c r="S777" s="119"/>
      <c r="T777" s="119"/>
      <c r="U777" s="119"/>
      <c r="V777" s="119"/>
      <c r="W777" s="117" t="s">
        <v>2159</v>
      </c>
      <c r="X777" s="207" cm="1">
        <f t="array" ref="X7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77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7" s="117" t="s">
        <v>3424</v>
      </c>
      <c r="AA777" s="207" cm="1">
        <f t="array" ref="AA7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7" s="48"/>
      <c r="AD777" s="117" t="s">
        <v>1831</v>
      </c>
      <c r="AE777" s="119"/>
      <c r="AF777" s="181">
        <f>IFERROR(VLOOKUP(Tableau210[[#This Row],[OPERATION]],Tableau4[],5,FALSE),"")</f>
        <v>0</v>
      </c>
      <c r="AG777" s="178" cm="1">
        <f t="array" ref="AG777">IFERROR(
   SUM(
      _xlfn._xlws.FILTER(
         Tableau3[JP],
         (Tableau3[ITEM]=Tableau210[[#This Row],[NOM]])*
         (Tableau3[Rep.]=Tableau210[[#This Row],[REPERE BUTA]])
      )
   ),
0)</f>
        <v>0</v>
      </c>
      <c r="AH777" s="181">
        <f>IFERROR(VLOOKUP(Tableau210[[#This Row],[OPERATION]],Tableau4[],4,FALSE),"")</f>
        <v>0</v>
      </c>
      <c r="AI777" s="178" cm="1">
        <f t="array" ref="AI777">IFERROR(
   SUM(
      _xlfn._xlws.FILTER(
         Tableau3[BP],
         (Tableau3[ITEM]=Tableau210[[#This Row],[NOM]])*
         (Tableau3[Rep.]=Tableau210[[#This Row],[REPERE BUTA]])
      )
   ),
0)</f>
        <v>0</v>
      </c>
      <c r="AJ777" s="181" t="s">
        <v>2313</v>
      </c>
      <c r="AK777" s="178" t="str">
        <f>IF(Tableau210[[#This Row],[NB JP BUTA]]=1,"1 JP","") &amp; IF(Tableau210[[#This Row],[Nb BP BUTA]]=1," 1 BP","") &amp; IF(Tableau210[[#This Row],[Nb BP BUTA]]=2," 2 BP","")</f>
        <v/>
      </c>
      <c r="AL777" s="117" t="s">
        <v>103</v>
      </c>
      <c r="AM777" s="117">
        <f>IFERROR(+VLOOKUP(AY777,Tiges!$G$4:$I$569,3,FALSE),"")</f>
        <v>36</v>
      </c>
      <c r="AN777" s="48"/>
      <c r="AO777" s="117" t="s">
        <v>3424</v>
      </c>
      <c r="AP777" s="177" cm="1">
        <f t="array" ref="AP7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77" s="411" t="s">
        <v>3424</v>
      </c>
      <c r="AR777" s="117" t="s">
        <v>3424</v>
      </c>
      <c r="AS777" s="177" cm="1">
        <f t="array" ref="AS7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77" s="411" t="s">
        <v>3424</v>
      </c>
      <c r="AU777" s="117" t="s">
        <v>3424</v>
      </c>
      <c r="AV777" s="177" t="str" cm="1">
        <f t="array" ref="AV7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7" s="117"/>
      <c r="AY777" s="117" cm="1">
        <f t="array" ref="AY777">IFERROR(_xlfn.XLOOKUP(Tableau210[[#This Row],[DN DONNEES BUTA ]]&amp;Tableau210[[#This Row],[PN DONNEES BUTA]],Tiges!$B$4:$B$79&amp;Tiges!$C$4:$C$79,Tiges!$G$4:$G$79),"")</f>
        <v>22</v>
      </c>
      <c r="AZ777" s="117"/>
      <c r="BA777" s="117" cm="1">
        <f t="array" ref="BA777">IFERROR(_xlfn.XLOOKUP(Tableau210[[#This Row],[DN DONNEES BUTA ]]&amp;Tableau210[[#This Row],[PN DONNEES BUTA]],Tiges!$B$4:$B$79&amp;Tiges!$C$4:$C$79,Tiges!$H$4:$H$79),"")</f>
        <v>130</v>
      </c>
      <c r="BB777" s="117"/>
      <c r="BC777" s="182">
        <f>IFERROR(VLOOKUP(Tableau210[[#This Row],[OPERATION]],Tableau4[],2,FALSE),"")</f>
        <v>0</v>
      </c>
      <c r="BD777" s="177" cm="1">
        <f t="array" ref="BD777">IFERROR(
   SUM(
      _xlfn._xlws.FILTER(
         Tableau3[Nb Platinage Joint],
         (Tableau3[ITEM]=Tableau210[[#This Row],[NOM]])*
         (Tableau3[Rep.]=Tableau210[[#This Row],[REPERE BUTA]])
      )
   ),
0)</f>
        <v>0</v>
      </c>
      <c r="BE777" s="182">
        <f>IFERROR(VLOOKUP(Tableau210[[#This Row],[OPERATION]],Tableau4[],3,FALSE),"")</f>
        <v>1</v>
      </c>
      <c r="BF777" s="177" cm="1">
        <f t="array" ref="BF777">IFERROR(
   SUM(
      _xlfn._xlws.FILTER(
         Tableau3[Joint Définitif Nb],
         (Tableau3[ITEM]=Tableau210[[#This Row],[NOM]])*
         (Tableau3[Rep.]=Tableau210[[#This Row],[REPERE BUTA]])
      )
   ),
0)</f>
        <v>2</v>
      </c>
      <c r="BG777" s="117" t="s">
        <v>3424</v>
      </c>
      <c r="BH777" s="177" t="str" cm="1">
        <f t="array" ref="BH7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7" s="117" t="s">
        <v>3424</v>
      </c>
      <c r="BK777" s="117" t="s">
        <v>3424</v>
      </c>
      <c r="BL777" s="167" t="s">
        <v>2489</v>
      </c>
      <c r="BM777" s="167"/>
      <c r="BN777" s="117"/>
      <c r="BO777" s="117"/>
      <c r="BP777" s="117"/>
      <c r="BQ777" s="48"/>
      <c r="BR777" s="119"/>
      <c r="BS777" s="48"/>
      <c r="BT777" s="48"/>
      <c r="BU777" s="48"/>
      <c r="BV777" s="48"/>
      <c r="BW777" s="48"/>
      <c r="BX777" s="48"/>
    </row>
    <row r="778" spans="1:76" ht="15.75" hidden="1" x14ac:dyDescent="0.25">
      <c r="A778" s="48" t="e" cm="1">
        <f t="array" ref="A778">_xlfn.XLOOKUP(Tableau210[[#This Row],[NOM]]&amp;Tableau210[[#This Row],[REPERE BUTA]],[6]!Tableau16[POSTE TECHNIQUE]&amp;[6]!Tableau16[Repere ADM],[6]!Tableau16[NUMERO CLIENT])</f>
        <v>#N/A</v>
      </c>
      <c r="B778" s="48" t="e" cm="1">
        <f t="array" ref="B778">_xlfn.XLOOKUP(Tableau210[[#This Row],[NOM]]&amp;Tableau210[[#This Row],[REPERE BUTA]],[6]!Tableau16[POSTE TECHNIQUE]&amp;[6]!Tableau16[Repere REF],[6]!Tableau16[NUMERO CLIENT])</f>
        <v>#N/A</v>
      </c>
      <c r="C778" s="48" cm="1">
        <f t="array" ref="C778">_xlfn.XLOOKUP(Tableau210[[#This Row],[NOM]]&amp;Tableau210[[#This Row],[Repere Ubleam]],[7]Sheet1!$C$2:$C$2995&amp;[7]Sheet1!$I$2:$I$2995,[7]Sheet1!$A$2:$A$2995)</f>
        <v>772</v>
      </c>
      <c r="D778" s="48" t="str">
        <f>C778&amp;""</f>
        <v>772</v>
      </c>
      <c r="E778" s="48" t="e">
        <v>#N/A</v>
      </c>
      <c r="F778" s="48" t="e">
        <v>#N/A</v>
      </c>
      <c r="G778" s="176" t="s">
        <v>1631</v>
      </c>
      <c r="H778" s="119" t="s">
        <v>1067</v>
      </c>
      <c r="I778" s="119" t="s">
        <v>80</v>
      </c>
      <c r="J778" s="119" t="s">
        <v>1074</v>
      </c>
      <c r="K778" s="119" t="str">
        <f>_xlfn.XLOOKUP(Tableau210[[#This Row],[NOM]],[8]LUT!$I$5:$I$301,[8]LUT!$N$5:$N$301)</f>
        <v xml:space="preserve">Ballon </v>
      </c>
      <c r="L778" s="119" t="s">
        <v>75</v>
      </c>
      <c r="M778" s="119" t="s">
        <v>1271</v>
      </c>
      <c r="N778" s="119" t="s">
        <v>1271</v>
      </c>
      <c r="O778" s="119" t="s">
        <v>2267</v>
      </c>
      <c r="P778" s="119"/>
      <c r="Q778" s="119"/>
      <c r="R778" s="119"/>
      <c r="S778" s="119"/>
      <c r="T778" s="119"/>
      <c r="U778" s="119"/>
      <c r="V778" s="119"/>
      <c r="W778" s="117" t="s">
        <v>2159</v>
      </c>
      <c r="X778" s="207" cm="1">
        <f t="array" ref="X7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7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78" s="117" t="s">
        <v>3424</v>
      </c>
      <c r="AA778" s="207" cm="1">
        <f t="array" ref="AA7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78" s="48"/>
      <c r="AD778" s="117" t="s">
        <v>1831</v>
      </c>
      <c r="AE778" s="119"/>
      <c r="AF778" s="181">
        <f>IFERROR(VLOOKUP(Tableau210[[#This Row],[OPERATION]],Tableau4[],5,FALSE),"")</f>
        <v>0</v>
      </c>
      <c r="AG778" s="178"/>
      <c r="AH778" s="181">
        <f>IFERROR(VLOOKUP(Tableau210[[#This Row],[OPERATION]],Tableau4[],4,FALSE),"")</f>
        <v>0</v>
      </c>
      <c r="AI778" s="178"/>
      <c r="AJ778" s="181" t="s">
        <v>2313</v>
      </c>
      <c r="AK778" s="178" t="str">
        <f>IF(Tableau210[[#This Row],[NB JP BUTA]]=1,"1 JP","") &amp; IF(Tableau210[[#This Row],[Nb BP BUTA]]=1," 1 BP","") &amp; IF(Tableau210[[#This Row],[Nb BP BUTA]]=2," 2 BP","")</f>
        <v/>
      </c>
      <c r="AL778" s="117" t="s">
        <v>103</v>
      </c>
      <c r="AM778" s="117">
        <f>IFERROR(+VLOOKUP(AY778,Tiges!$G$4:$I$569,3,FALSE),"")</f>
        <v>36</v>
      </c>
      <c r="AN778" s="48"/>
      <c r="AO778" s="117" t="s">
        <v>3424</v>
      </c>
      <c r="AP778" s="177" cm="1">
        <f t="array" ref="AP7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78" s="411" t="s">
        <v>3424</v>
      </c>
      <c r="AR778" s="117" t="s">
        <v>3424</v>
      </c>
      <c r="AS778" s="177" cm="1">
        <f t="array" ref="AS7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78" s="411" t="s">
        <v>3424</v>
      </c>
      <c r="AU778" s="117" t="s">
        <v>3424</v>
      </c>
      <c r="AV778" s="177" t="str" cm="1">
        <f t="array" ref="AV7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8" s="117"/>
      <c r="AY778" s="117" cm="1">
        <f t="array" ref="AY778">IFERROR(_xlfn.XLOOKUP(Tableau210[[#This Row],[DN DONNEES BUTA ]]&amp;Tableau210[[#This Row],[PN DONNEES BUTA]],Tiges!$B$4:$B$79&amp;Tiges!$C$4:$C$79,Tiges!$G$4:$G$79),"")</f>
        <v>22</v>
      </c>
      <c r="AZ778" s="117"/>
      <c r="BA778" s="117" cm="1">
        <f t="array" ref="BA778">IFERROR(_xlfn.XLOOKUP(Tableau210[[#This Row],[DN DONNEES BUTA ]]&amp;Tableau210[[#This Row],[PN DONNEES BUTA]],Tiges!$B$4:$B$79&amp;Tiges!$C$4:$C$79,Tiges!$H$4:$H$79),"")</f>
        <v>130</v>
      </c>
      <c r="BB778" s="117"/>
      <c r="BC778" s="182">
        <f>IFERROR(VLOOKUP(Tableau210[[#This Row],[OPERATION]],Tableau4[],2,FALSE),"")</f>
        <v>0</v>
      </c>
      <c r="BD778" s="177"/>
      <c r="BE778" s="182">
        <f>IFERROR(VLOOKUP(Tableau210[[#This Row],[OPERATION]],Tableau4[],3,FALSE),"")</f>
        <v>1</v>
      </c>
      <c r="BF778" s="177"/>
      <c r="BG778" s="117" t="s">
        <v>3424</v>
      </c>
      <c r="BH778" s="177" t="str" cm="1">
        <f t="array" ref="BH7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8" s="117" t="s">
        <v>3424</v>
      </c>
      <c r="BK778" s="117" t="s">
        <v>3424</v>
      </c>
      <c r="BL778" s="167" t="s">
        <v>2489</v>
      </c>
      <c r="BM778" s="167"/>
      <c r="BN778" s="117"/>
      <c r="BO778" s="117"/>
      <c r="BP778" s="117"/>
      <c r="BQ778" s="48"/>
      <c r="BR778" s="119"/>
      <c r="BS778" s="48"/>
      <c r="BT778" s="48"/>
      <c r="BU778" s="48"/>
      <c r="BV778" s="48"/>
      <c r="BW778" s="48"/>
      <c r="BX778" s="48"/>
    </row>
    <row r="779" spans="1:76" ht="15.75" hidden="1" x14ac:dyDescent="0.25">
      <c r="A779" s="48" t="e" cm="1">
        <f t="array" ref="A779">_xlfn.XLOOKUP(Tableau210[[#This Row],[NOM]]&amp;Tableau210[[#This Row],[REPERE BUTA]],[6]!Tableau16[POSTE TECHNIQUE]&amp;[6]!Tableau16[Repere ADM],[6]!Tableau16[NUMERO CLIENT])</f>
        <v>#N/A</v>
      </c>
      <c r="B779" s="48" t="e" cm="1">
        <f t="array" ref="B779">_xlfn.XLOOKUP(Tableau210[[#This Row],[NOM]]&amp;Tableau210[[#This Row],[REPERE BUTA]],[6]!Tableau16[POSTE TECHNIQUE]&amp;[6]!Tableau16[Repere REF],[6]!Tableau16[NUMERO CLIENT])</f>
        <v>#N/A</v>
      </c>
      <c r="C779" s="48" cm="1">
        <f t="array" ref="C779">_xlfn.XLOOKUP(Tableau210[[#This Row],[NOM]]&amp;Tableau210[[#This Row],[Repere Ubleam]],[7]Sheet1!$C$2:$C$2995&amp;[7]Sheet1!$I$2:$I$2995,[7]Sheet1!$A$2:$A$2995)</f>
        <v>773</v>
      </c>
      <c r="D779" s="48" t="str">
        <f>C779&amp;""</f>
        <v>773</v>
      </c>
      <c r="E779" s="48" t="e">
        <v>#N/A</v>
      </c>
      <c r="F779" s="48" t="e">
        <v>#N/A</v>
      </c>
      <c r="G779" s="192" t="s">
        <v>1634</v>
      </c>
      <c r="H779" s="119" t="s">
        <v>1067</v>
      </c>
      <c r="I779" s="119" t="s">
        <v>80</v>
      </c>
      <c r="J779" s="119" t="s">
        <v>1074</v>
      </c>
      <c r="K779" s="119" t="str">
        <f>_xlfn.XLOOKUP(Tableau210[[#This Row],[NOM]],[8]LUT!$I$5:$I$301,[8]LUT!$N$5:$N$301)</f>
        <v xml:space="preserve">Ballon </v>
      </c>
      <c r="L779" s="119">
        <v>1</v>
      </c>
      <c r="M779" s="119"/>
      <c r="N779" s="119">
        <v>1</v>
      </c>
      <c r="O779" s="119"/>
      <c r="P779" s="119"/>
      <c r="Q779" s="119"/>
      <c r="R779" s="119"/>
      <c r="S779" s="119"/>
      <c r="T779" s="119"/>
      <c r="U779" s="119"/>
      <c r="V779" s="119"/>
      <c r="W779" s="117">
        <v>80</v>
      </c>
      <c r="X779" s="207" cm="1">
        <f t="array" ref="X7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7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79" s="117">
        <v>20</v>
      </c>
      <c r="AA779" s="207" cm="1">
        <f t="array" ref="AA7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7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79" s="48"/>
      <c r="AD779" s="117" t="s">
        <v>2103</v>
      </c>
      <c r="AE779" s="119"/>
      <c r="AF779" s="181">
        <f>IFERROR(VLOOKUP(Tableau210[[#This Row],[OPERATION]],Tableau4[],5,FALSE),"")</f>
        <v>1</v>
      </c>
      <c r="AG779" s="178" cm="1">
        <f t="array" ref="AG779">IFERROR(
   SUM(
      _xlfn._xlws.FILTER(
         Tableau3[JP],
         (Tableau3[ITEM]=Tableau210[[#This Row],[NOM]])*
         (Tableau3[Rep.]=Tableau210[[#This Row],[REPERE BUTA]])
      )
   ),
0)</f>
        <v>1</v>
      </c>
      <c r="AH779" s="181">
        <f>IFERROR(VLOOKUP(Tableau210[[#This Row],[OPERATION]],Tableau4[],4,FALSE),"")</f>
        <v>0</v>
      </c>
      <c r="AI779" s="178" cm="1">
        <f t="array" ref="AI779">IFERROR(
   SUM(
      _xlfn._xlws.FILTER(
         Tableau3[BP],
         (Tableau3[ITEM]=Tableau210[[#This Row],[NOM]])*
         (Tableau3[Rep.]=Tableau210[[#This Row],[REPERE BUTA]])
      )
   ),
0)</f>
        <v>0</v>
      </c>
      <c r="AJ779" s="181" t="str">
        <f>IF(Tableau210[[#This Row],[NB JP EMIS]]=1,"1 JP","") &amp; IF(Tableau210[[#This Row],[NB BP EMIS]]=1," 1 BP","")</f>
        <v>1 JP</v>
      </c>
      <c r="AK779" s="178" t="str">
        <f>IF(Tableau210[[#This Row],[NB JP BUTA]]=1,"1 JP","") &amp; IF(Tableau210[[#This Row],[Nb BP BUTA]]=1," 1 BP","") &amp; IF(Tableau210[[#This Row],[Nb BP BUTA]]=2," 2 BP","")</f>
        <v>1 JP</v>
      </c>
      <c r="AL779" s="117" t="s">
        <v>103</v>
      </c>
      <c r="AM779" s="117">
        <f>IFERROR(+VLOOKUP(AY779,Tiges!$G$4:$I$569,3,FALSE),"")</f>
        <v>27</v>
      </c>
      <c r="AN779" s="48"/>
      <c r="AO779" s="117">
        <v>4</v>
      </c>
      <c r="AP779" s="177" cm="1">
        <f t="array" ref="AP7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79" s="117" t="s">
        <v>2163</v>
      </c>
      <c r="AS779" s="177" cm="1">
        <f t="array" ref="AS7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79" s="117" t="s">
        <v>1123</v>
      </c>
      <c r="AV779" s="177" t="str" cm="1">
        <f t="array" ref="AV7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79" s="117"/>
      <c r="AY779" s="117" cm="1">
        <f t="array" ref="AY779">IFERROR(_xlfn.XLOOKUP(Tableau210[[#This Row],[DN DONNEES BUTA ]]&amp;Tableau210[[#This Row],[PN DONNEES BUTA]],Tiges!$B$4:$B$79&amp;Tiges!$C$4:$C$79,Tiges!$G$4:$G$79),"")</f>
        <v>16</v>
      </c>
      <c r="AZ779" s="117"/>
      <c r="BA779" s="117" cm="1">
        <f t="array" ref="BA779">IFERROR(_xlfn.XLOOKUP(Tableau210[[#This Row],[DN DONNEES BUTA ]]&amp;Tableau210[[#This Row],[PN DONNEES BUTA]],Tiges!$B$4:$B$79&amp;Tiges!$C$4:$C$79,Tiges!$H$4:$H$79),"")</f>
        <v>100</v>
      </c>
      <c r="BB779" s="117"/>
      <c r="BC779" s="182">
        <f>IFERROR(VLOOKUP(Tableau210[[#This Row],[OPERATION]],Tableau4[],2,FALSE),"")</f>
        <v>2</v>
      </c>
      <c r="BD779" s="177" cm="1">
        <f t="array" ref="BD779">IFERROR(
   SUM(
      _xlfn._xlws.FILTER(
         Tableau3[Nb Platinage Joint],
         (Tableau3[ITEM]=Tableau210[[#This Row],[NOM]])*
         (Tableau3[Rep.]=Tableau210[[#This Row],[REPERE BUTA]])
      )
   ),
0)</f>
        <v>2</v>
      </c>
      <c r="BE779" s="182">
        <f>IFERROR(VLOOKUP(Tableau210[[#This Row],[OPERATION]],Tableau4[],3,FALSE),"")</f>
        <v>1</v>
      </c>
      <c r="BF779" s="177" cm="1">
        <f t="array" ref="BF779">IFERROR(
   SUM(
      _xlfn._xlws.FILTER(
         Tableau3[Joint Définitif Nb],
         (Tableau3[ITEM]=Tableau210[[#This Row],[NOM]])*
         (Tableau3[Rep.]=Tableau210[[#This Row],[REPERE BUTA]])
      )
   ),
0)</f>
        <v>1</v>
      </c>
      <c r="BG779" s="117" t="s">
        <v>129</v>
      </c>
      <c r="BH779" s="177" t="str" cm="1">
        <f t="array" ref="BH7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7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79" s="117" t="s">
        <v>2281</v>
      </c>
      <c r="BK779" s="117" t="s">
        <v>2269</v>
      </c>
      <c r="BL779" s="167" t="s">
        <v>2380</v>
      </c>
      <c r="BM779" s="167"/>
      <c r="BN779" s="117"/>
      <c r="BO779" s="117"/>
      <c r="BP779" s="117"/>
      <c r="BQ779" s="48"/>
      <c r="BR779" s="119"/>
      <c r="BS779" s="48"/>
      <c r="BT779" s="48"/>
      <c r="BU779" s="48"/>
      <c r="BV779" s="48"/>
      <c r="BW779" s="48"/>
      <c r="BX779" s="48"/>
    </row>
    <row r="780" spans="1:76" ht="15.75" hidden="1" x14ac:dyDescent="0.25">
      <c r="A780" s="48" t="e" cm="1">
        <f t="array" ref="A780">_xlfn.XLOOKUP(Tableau210[[#This Row],[NOM]]&amp;Tableau210[[#This Row],[REPERE BUTA]],[6]!Tableau16[POSTE TECHNIQUE]&amp;[6]!Tableau16[Repere ADM],[6]!Tableau16[NUMERO CLIENT])</f>
        <v>#N/A</v>
      </c>
      <c r="B780" s="48" t="e" cm="1">
        <f t="array" ref="B780">_xlfn.XLOOKUP(Tableau210[[#This Row],[NOM]]&amp;Tableau210[[#This Row],[REPERE BUTA]],[6]!Tableau16[POSTE TECHNIQUE]&amp;[6]!Tableau16[Repere REF],[6]!Tableau16[NUMERO CLIENT])</f>
        <v>#N/A</v>
      </c>
      <c r="C780" s="48" cm="1">
        <f t="array" ref="C780">_xlfn.XLOOKUP(Tableau210[[#This Row],[NOM]]&amp;Tableau210[[#This Row],[Repere Ubleam]],[7]Sheet1!$C$2:$C$2995&amp;[7]Sheet1!$I$2:$I$2995,[7]Sheet1!$A$2:$A$2995)</f>
        <v>774</v>
      </c>
      <c r="D780" s="48" t="str">
        <f>C780&amp;""</f>
        <v>774</v>
      </c>
      <c r="E780" s="48" t="e">
        <v>#N/A</v>
      </c>
      <c r="F780" s="48" t="e">
        <v>#N/A</v>
      </c>
      <c r="G780" s="192" t="s">
        <v>1634</v>
      </c>
      <c r="H780" s="119" t="s">
        <v>1067</v>
      </c>
      <c r="I780" s="119" t="s">
        <v>80</v>
      </c>
      <c r="J780" s="119" t="s">
        <v>1074</v>
      </c>
      <c r="K780" s="119" t="str">
        <f>_xlfn.XLOOKUP(Tableau210[[#This Row],[NOM]],[8]LUT!$I$5:$I$301,[8]LUT!$N$5:$N$301)</f>
        <v xml:space="preserve">Ballon </v>
      </c>
      <c r="L780" s="119">
        <v>3</v>
      </c>
      <c r="M780" s="119"/>
      <c r="N780" s="119">
        <v>3</v>
      </c>
      <c r="O780" s="119"/>
      <c r="P780" s="119"/>
      <c r="Q780" s="119"/>
      <c r="R780" s="119"/>
      <c r="S780" s="119"/>
      <c r="T780" s="119"/>
      <c r="U780" s="119"/>
      <c r="V780" s="119"/>
      <c r="W780" s="117">
        <v>80</v>
      </c>
      <c r="X780" s="207" cm="1">
        <f t="array" ref="X7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8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80" s="117">
        <v>20</v>
      </c>
      <c r="AA780" s="207" cm="1">
        <f t="array" ref="AA7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80" s="48"/>
      <c r="AD780" s="117" t="s">
        <v>2103</v>
      </c>
      <c r="AE780" s="119"/>
      <c r="AF780" s="181">
        <f>IFERROR(VLOOKUP(Tableau210[[#This Row],[OPERATION]],Tableau4[],5,FALSE),"")</f>
        <v>1</v>
      </c>
      <c r="AG780" s="178" cm="1">
        <f t="array" ref="AG780">IFERROR(
   SUM(
      _xlfn._xlws.FILTER(
         Tableau3[JP],
         (Tableau3[ITEM]=Tableau210[[#This Row],[NOM]])*
         (Tableau3[Rep.]=Tableau210[[#This Row],[REPERE BUTA]])
      )
   ),
0)</f>
        <v>1</v>
      </c>
      <c r="AH780" s="181">
        <f>IFERROR(VLOOKUP(Tableau210[[#This Row],[OPERATION]],Tableau4[],4,FALSE),"")</f>
        <v>0</v>
      </c>
      <c r="AI780" s="178" cm="1">
        <f t="array" ref="AI780">IFERROR(
   SUM(
      _xlfn._xlws.FILTER(
         Tableau3[BP],
         (Tableau3[ITEM]=Tableau210[[#This Row],[NOM]])*
         (Tableau3[Rep.]=Tableau210[[#This Row],[REPERE BUTA]])
      )
   ),
0)</f>
        <v>0</v>
      </c>
      <c r="AJ780" s="181" t="str">
        <f>IF(Tableau210[[#This Row],[NB JP EMIS]]=1,"1 JP","") &amp; IF(Tableau210[[#This Row],[NB BP EMIS]]=1," 1 BP","")</f>
        <v>1 JP</v>
      </c>
      <c r="AK780" s="178" t="str">
        <f>IF(Tableau210[[#This Row],[NB JP BUTA]]=1,"1 JP","") &amp; IF(Tableau210[[#This Row],[Nb BP BUTA]]=1," 1 BP","") &amp; IF(Tableau210[[#This Row],[Nb BP BUTA]]=2," 2 BP","")</f>
        <v>1 JP</v>
      </c>
      <c r="AL780" s="117" t="s">
        <v>103</v>
      </c>
      <c r="AM780" s="117">
        <f>IFERROR(+VLOOKUP(AY780,Tiges!$G$4:$I$569,3,FALSE),"")</f>
        <v>27</v>
      </c>
      <c r="AN780" s="48"/>
      <c r="AO780" s="117">
        <v>4</v>
      </c>
      <c r="AP780" s="177" cm="1">
        <f t="array" ref="AP7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80" s="117" t="s">
        <v>2163</v>
      </c>
      <c r="AS780" s="177" cm="1">
        <f t="array" ref="AS7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80" s="117" t="s">
        <v>1123</v>
      </c>
      <c r="AV780" s="177" t="str" cm="1">
        <f t="array" ref="AV7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0" s="117"/>
      <c r="AY780" s="117" cm="1">
        <f t="array" ref="AY780">IFERROR(_xlfn.XLOOKUP(Tableau210[[#This Row],[DN DONNEES BUTA ]]&amp;Tableau210[[#This Row],[PN DONNEES BUTA]],Tiges!$B$4:$B$79&amp;Tiges!$C$4:$C$79,Tiges!$G$4:$G$79),"")</f>
        <v>16</v>
      </c>
      <c r="AZ780" s="117"/>
      <c r="BA780" s="117" cm="1">
        <f t="array" ref="BA780">IFERROR(_xlfn.XLOOKUP(Tableau210[[#This Row],[DN DONNEES BUTA ]]&amp;Tableau210[[#This Row],[PN DONNEES BUTA]],Tiges!$B$4:$B$79&amp;Tiges!$C$4:$C$79,Tiges!$H$4:$H$79),"")</f>
        <v>100</v>
      </c>
      <c r="BB780" s="117"/>
      <c r="BC780" s="182">
        <f>IFERROR(VLOOKUP(Tableau210[[#This Row],[OPERATION]],Tableau4[],2,FALSE),"")</f>
        <v>2</v>
      </c>
      <c r="BD780" s="177" cm="1">
        <f t="array" ref="BD780">IFERROR(
   SUM(
      _xlfn._xlws.FILTER(
         Tableau3[Nb Platinage Joint],
         (Tableau3[ITEM]=Tableau210[[#This Row],[NOM]])*
         (Tableau3[Rep.]=Tableau210[[#This Row],[REPERE BUTA]])
      )
   ),
0)</f>
        <v>2</v>
      </c>
      <c r="BE780" s="182">
        <f>IFERROR(VLOOKUP(Tableau210[[#This Row],[OPERATION]],Tableau4[],3,FALSE),"")</f>
        <v>1</v>
      </c>
      <c r="BF780" s="177" cm="1">
        <f t="array" ref="BF780">IFERROR(
   SUM(
      _xlfn._xlws.FILTER(
         Tableau3[Joint Définitif Nb],
         (Tableau3[ITEM]=Tableau210[[#This Row],[NOM]])*
         (Tableau3[Rep.]=Tableau210[[#This Row],[REPERE BUTA]])
      )
   ),
0)</f>
        <v>1</v>
      </c>
      <c r="BG780" s="117" t="s">
        <v>129</v>
      </c>
      <c r="BH780" s="177" t="str" cm="1">
        <f t="array" ref="BH7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0" s="117" t="s">
        <v>2281</v>
      </c>
      <c r="BK780" s="117" t="s">
        <v>2269</v>
      </c>
      <c r="BL780" s="167" t="s">
        <v>2380</v>
      </c>
      <c r="BM780" s="167"/>
      <c r="BN780" s="117"/>
      <c r="BO780" s="117"/>
      <c r="BP780" s="117"/>
      <c r="BQ780" s="48"/>
      <c r="BR780" s="119"/>
      <c r="BS780" s="48"/>
      <c r="BT780" s="48"/>
      <c r="BU780" s="48"/>
      <c r="BV780" s="48"/>
      <c r="BW780" s="48"/>
      <c r="BX780" s="48"/>
    </row>
    <row r="781" spans="1:76" ht="15.75" hidden="1" x14ac:dyDescent="0.25">
      <c r="A781" s="48" t="e" cm="1">
        <f t="array" ref="A781">_xlfn.XLOOKUP(Tableau210[[#This Row],[NOM]]&amp;Tableau210[[#This Row],[REPERE BUTA]],[6]!Tableau16[POSTE TECHNIQUE]&amp;[6]!Tableau16[Repere ADM],[6]!Tableau16[NUMERO CLIENT])</f>
        <v>#N/A</v>
      </c>
      <c r="B781" s="48" t="e" cm="1">
        <f t="array" ref="B781">_xlfn.XLOOKUP(Tableau210[[#This Row],[NOM]]&amp;Tableau210[[#This Row],[REPERE BUTA]],[6]!Tableau16[POSTE TECHNIQUE]&amp;[6]!Tableau16[Repere REF],[6]!Tableau16[NUMERO CLIENT])</f>
        <v>#N/A</v>
      </c>
      <c r="C781" s="48" cm="1">
        <f t="array" ref="C781">_xlfn.XLOOKUP(Tableau210[[#This Row],[NOM]]&amp;Tableau210[[#This Row],[Repere Ubleam]],[7]Sheet1!$C$2:$C$2995&amp;[7]Sheet1!$I$2:$I$2995,[7]Sheet1!$A$2:$A$2995)</f>
        <v>775</v>
      </c>
      <c r="D781" s="48" t="str">
        <f>C781&amp;""</f>
        <v>775</v>
      </c>
      <c r="E781" s="48" t="e">
        <v>#N/A</v>
      </c>
      <c r="F781" s="48" t="e">
        <v>#N/A</v>
      </c>
      <c r="G781" s="192" t="s">
        <v>1634</v>
      </c>
      <c r="H781" s="119" t="s">
        <v>1067</v>
      </c>
      <c r="I781" s="119" t="s">
        <v>80</v>
      </c>
      <c r="J781" s="119" t="s">
        <v>1074</v>
      </c>
      <c r="K781" s="119" t="str">
        <f>_xlfn.XLOOKUP(Tableau210[[#This Row],[NOM]],[8]LUT!$I$5:$I$301,[8]LUT!$N$5:$N$301)</f>
        <v xml:space="preserve">Ballon </v>
      </c>
      <c r="L781" s="119">
        <v>5</v>
      </c>
      <c r="M781" s="119"/>
      <c r="N781" s="119">
        <v>5</v>
      </c>
      <c r="O781" s="119"/>
      <c r="P781" s="119"/>
      <c r="Q781" s="119"/>
      <c r="R781" s="119"/>
      <c r="S781" s="119"/>
      <c r="T781" s="119"/>
      <c r="U781" s="119"/>
      <c r="V781" s="119"/>
      <c r="W781" s="117">
        <v>50</v>
      </c>
      <c r="X781" s="207" cm="1">
        <f t="array" ref="X7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8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81" s="117">
        <v>20</v>
      </c>
      <c r="AA781" s="207" cm="1">
        <f t="array" ref="AA7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81" s="48"/>
      <c r="AD781" s="117" t="s">
        <v>2103</v>
      </c>
      <c r="AE781" s="119"/>
      <c r="AF781" s="181">
        <f>IFERROR(VLOOKUP(Tableau210[[#This Row],[OPERATION]],Tableau4[],5,FALSE),"")</f>
        <v>1</v>
      </c>
      <c r="AG781" s="178" cm="1">
        <f t="array" ref="AG781">IFERROR(
   SUM(
      _xlfn._xlws.FILTER(
         Tableau3[JP],
         (Tableau3[ITEM]=Tableau210[[#This Row],[NOM]])*
         (Tableau3[Rep.]=Tableau210[[#This Row],[REPERE BUTA]])
      )
   ),
0)</f>
        <v>1</v>
      </c>
      <c r="AH781" s="181">
        <f>IFERROR(VLOOKUP(Tableau210[[#This Row],[OPERATION]],Tableau4[],4,FALSE),"")</f>
        <v>0</v>
      </c>
      <c r="AI781" s="178" cm="1">
        <f t="array" ref="AI781">IFERROR(
   SUM(
      _xlfn._xlws.FILTER(
         Tableau3[BP],
         (Tableau3[ITEM]=Tableau210[[#This Row],[NOM]])*
         (Tableau3[Rep.]=Tableau210[[#This Row],[REPERE BUTA]])
      )
   ),
0)</f>
        <v>0</v>
      </c>
      <c r="AJ781" s="181" t="str">
        <f>IF(Tableau210[[#This Row],[NB JP EMIS]]=1,"1 JP","") &amp; IF(Tableau210[[#This Row],[NB BP EMIS]]=1," 1 BP","")</f>
        <v>1 JP</v>
      </c>
      <c r="AK781" s="178" t="str">
        <f>IF(Tableau210[[#This Row],[NB JP BUTA]]=1,"1 JP","") &amp; IF(Tableau210[[#This Row],[Nb BP BUTA]]=1," 1 BP","") &amp; IF(Tableau210[[#This Row],[Nb BP BUTA]]=2," 2 BP","")</f>
        <v>1 JP</v>
      </c>
      <c r="AL781" s="117" t="s">
        <v>103</v>
      </c>
      <c r="AM781" s="117">
        <f>IFERROR(+VLOOKUP(AY781,Tiges!$G$4:$I$569,3,FALSE),"")</f>
        <v>27</v>
      </c>
      <c r="AN781" s="48"/>
      <c r="AO781" s="117">
        <v>4</v>
      </c>
      <c r="AP781" s="177" cm="1">
        <f t="array" ref="AP7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81" s="117" t="s">
        <v>2161</v>
      </c>
      <c r="AS781" s="177" cm="1">
        <f t="array" ref="AS7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81" s="117" t="s">
        <v>1123</v>
      </c>
      <c r="AV781" s="177" t="str" cm="1">
        <f t="array" ref="AV7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1" s="117"/>
      <c r="AY781" s="117" cm="1">
        <f t="array" ref="AY781">IFERROR(_xlfn.XLOOKUP(Tableau210[[#This Row],[DN DONNEES BUTA ]]&amp;Tableau210[[#This Row],[PN DONNEES BUTA]],Tiges!$B$4:$B$79&amp;Tiges!$C$4:$C$79,Tiges!$G$4:$G$79),"")</f>
        <v>16</v>
      </c>
      <c r="AZ781" s="117"/>
      <c r="BA781" s="117" cm="1">
        <f t="array" ref="BA781">IFERROR(_xlfn.XLOOKUP(Tableau210[[#This Row],[DN DONNEES BUTA ]]&amp;Tableau210[[#This Row],[PN DONNEES BUTA]],Tiges!$B$4:$B$79&amp;Tiges!$C$4:$C$79,Tiges!$H$4:$H$79),"")</f>
        <v>90</v>
      </c>
      <c r="BB781" s="117"/>
      <c r="BC781" s="182">
        <f>IFERROR(VLOOKUP(Tableau210[[#This Row],[OPERATION]],Tableau4[],2,FALSE),"")</f>
        <v>2</v>
      </c>
      <c r="BD781" s="177" cm="1">
        <f t="array" ref="BD781">IFERROR(
   SUM(
      _xlfn._xlws.FILTER(
         Tableau3[Nb Platinage Joint],
         (Tableau3[ITEM]=Tableau210[[#This Row],[NOM]])*
         (Tableau3[Rep.]=Tableau210[[#This Row],[REPERE BUTA]])
      )
   ),
0)</f>
        <v>2</v>
      </c>
      <c r="BE781" s="182">
        <f>IFERROR(VLOOKUP(Tableau210[[#This Row],[OPERATION]],Tableau4[],3,FALSE),"")</f>
        <v>1</v>
      </c>
      <c r="BF781" s="177" cm="1">
        <f t="array" ref="BF781">IFERROR(
   SUM(
      _xlfn._xlws.FILTER(
         Tableau3[Joint Définitif Nb],
         (Tableau3[ITEM]=Tableau210[[#This Row],[NOM]])*
         (Tableau3[Rep.]=Tableau210[[#This Row],[REPERE BUTA]])
      )
   ),
0)</f>
        <v>1</v>
      </c>
      <c r="BG781" s="117" t="s">
        <v>129</v>
      </c>
      <c r="BH781" s="177" t="str" cm="1">
        <f t="array" ref="BH7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1" s="117" t="s">
        <v>2281</v>
      </c>
      <c r="BK781" s="117" t="s">
        <v>2269</v>
      </c>
      <c r="BL781" s="167" t="s">
        <v>2380</v>
      </c>
      <c r="BM781" s="167"/>
      <c r="BN781" s="117"/>
      <c r="BO781" s="117"/>
      <c r="BP781" s="117"/>
      <c r="BQ781" s="48"/>
      <c r="BR781" s="119"/>
      <c r="BS781" s="48"/>
      <c r="BT781" s="48"/>
      <c r="BU781" s="48"/>
      <c r="BV781" s="48"/>
      <c r="BW781" s="48"/>
      <c r="BX781" s="48"/>
    </row>
    <row r="782" spans="1:76" ht="15.75" hidden="1" x14ac:dyDescent="0.25">
      <c r="A782" s="48" t="e" cm="1">
        <f t="array" ref="A782">_xlfn.XLOOKUP(Tableau210[[#This Row],[NOM]]&amp;Tableau210[[#This Row],[REPERE BUTA]],[6]!Tableau16[POSTE TECHNIQUE]&amp;[6]!Tableau16[Repere ADM],[6]!Tableau16[NUMERO CLIENT])</f>
        <v>#N/A</v>
      </c>
      <c r="B782" s="48" t="e" cm="1">
        <f t="array" ref="B782">_xlfn.XLOOKUP(Tableau210[[#This Row],[NOM]]&amp;Tableau210[[#This Row],[REPERE BUTA]],[6]!Tableau16[POSTE TECHNIQUE]&amp;[6]!Tableau16[Repere REF],[6]!Tableau16[NUMERO CLIENT])</f>
        <v>#N/A</v>
      </c>
      <c r="C782" s="48" cm="1">
        <f t="array" ref="C782">_xlfn.XLOOKUP(Tableau210[[#This Row],[NOM]]&amp;Tableau210[[#This Row],[Repere Ubleam]],[7]Sheet1!$C$2:$C$2995&amp;[7]Sheet1!$I$2:$I$2995,[7]Sheet1!$A$2:$A$2995)</f>
        <v>776</v>
      </c>
      <c r="D782" s="48" t="str">
        <f>C782&amp;""</f>
        <v>776</v>
      </c>
      <c r="E782" s="48" t="e">
        <v>#N/A</v>
      </c>
      <c r="F782" s="48" t="e">
        <v>#N/A</v>
      </c>
      <c r="G782" s="192" t="s">
        <v>1634</v>
      </c>
      <c r="H782" s="119" t="s">
        <v>1067</v>
      </c>
      <c r="I782" s="119" t="s">
        <v>80</v>
      </c>
      <c r="J782" s="119" t="s">
        <v>1074</v>
      </c>
      <c r="K782" s="119" t="str">
        <f>_xlfn.XLOOKUP(Tableau210[[#This Row],[NOM]],[8]LUT!$I$5:$I$301,[8]LUT!$N$5:$N$301)</f>
        <v xml:space="preserve">Ballon </v>
      </c>
      <c r="L782" s="119">
        <v>6</v>
      </c>
      <c r="M782" s="119"/>
      <c r="N782" s="119">
        <v>6</v>
      </c>
      <c r="O782" s="119"/>
      <c r="P782" s="119"/>
      <c r="Q782" s="119"/>
      <c r="R782" s="119"/>
      <c r="S782" s="119"/>
      <c r="T782" s="119"/>
      <c r="U782" s="119"/>
      <c r="V782" s="119"/>
      <c r="W782" s="117">
        <v>25</v>
      </c>
      <c r="X782" s="207" cm="1">
        <f t="array" ref="X7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8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82" s="117">
        <v>20</v>
      </c>
      <c r="AA782" s="207" cm="1">
        <f t="array" ref="AA7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82" s="48"/>
      <c r="AD782" s="117" t="s">
        <v>2103</v>
      </c>
      <c r="AE782" s="119"/>
      <c r="AF782" s="181">
        <f>IFERROR(VLOOKUP(Tableau210[[#This Row],[OPERATION]],Tableau4[],5,FALSE),"")</f>
        <v>1</v>
      </c>
      <c r="AG782" s="178" cm="1">
        <f t="array" ref="AG782">IFERROR(
   SUM(
      _xlfn._xlws.FILTER(
         Tableau3[JP],
         (Tableau3[ITEM]=Tableau210[[#This Row],[NOM]])*
         (Tableau3[Rep.]=Tableau210[[#This Row],[REPERE BUTA]])
      )
   ),
0)</f>
        <v>1</v>
      </c>
      <c r="AH782" s="181">
        <f>IFERROR(VLOOKUP(Tableau210[[#This Row],[OPERATION]],Tableau4[],4,FALSE),"")</f>
        <v>0</v>
      </c>
      <c r="AI782" s="178" cm="1">
        <f t="array" ref="AI782">IFERROR(
   SUM(
      _xlfn._xlws.FILTER(
         Tableau3[BP],
         (Tableau3[ITEM]=Tableau210[[#This Row],[NOM]])*
         (Tableau3[Rep.]=Tableau210[[#This Row],[REPERE BUTA]])
      )
   ),
0)</f>
        <v>0</v>
      </c>
      <c r="AJ782" s="181" t="str">
        <f>IF(Tableau210[[#This Row],[NB JP EMIS]]=1,"1 JP","") &amp; IF(Tableau210[[#This Row],[NB BP EMIS]]=1," 1 BP","")</f>
        <v>1 JP</v>
      </c>
      <c r="AK782" s="178" t="str">
        <f>IF(Tableau210[[#This Row],[NB JP BUTA]]=1,"1 JP","") &amp; IF(Tableau210[[#This Row],[Nb BP BUTA]]=1," 1 BP","") &amp; IF(Tableau210[[#This Row],[Nb BP BUTA]]=2," 2 BP","")</f>
        <v>1 JP</v>
      </c>
      <c r="AL782" s="117" t="s">
        <v>103</v>
      </c>
      <c r="AM782" s="117">
        <f>IFERROR(+VLOOKUP(AY782,Tiges!$G$4:$I$569,3,FALSE),"")</f>
        <v>22</v>
      </c>
      <c r="AN782" s="48"/>
      <c r="AO782" s="117">
        <v>4</v>
      </c>
      <c r="AP782" s="177" cm="1">
        <f t="array" ref="AP7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82" s="117" t="s">
        <v>2271</v>
      </c>
      <c r="AS782" s="177" cm="1">
        <f t="array" ref="AS7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782" s="117" t="s">
        <v>1123</v>
      </c>
      <c r="AV782" s="177" t="str" cm="1">
        <f t="array" ref="AV7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2" s="117"/>
      <c r="AY782" s="117" cm="1">
        <f t="array" ref="AY782">IFERROR(_xlfn.XLOOKUP(Tableau210[[#This Row],[DN DONNEES BUTA ]]&amp;Tableau210[[#This Row],[PN DONNEES BUTA]],Tiges!$B$4:$B$79&amp;Tiges!$C$4:$C$79,Tiges!$G$4:$G$79),"")</f>
        <v>14</v>
      </c>
      <c r="AZ782" s="117"/>
      <c r="BA782" s="117" cm="1">
        <f t="array" ref="BA782">IFERROR(_xlfn.XLOOKUP(Tableau210[[#This Row],[DN DONNEES BUTA ]]&amp;Tableau210[[#This Row],[PN DONNEES BUTA]],Tiges!$B$4:$B$79&amp;Tiges!$C$4:$C$79,Tiges!$H$4:$H$79),"")</f>
        <v>70</v>
      </c>
      <c r="BB782" s="117"/>
      <c r="BC782" s="182">
        <f>IFERROR(VLOOKUP(Tableau210[[#This Row],[OPERATION]],Tableau4[],2,FALSE),"")</f>
        <v>2</v>
      </c>
      <c r="BD782" s="177" cm="1">
        <f t="array" ref="BD782">IFERROR(
   SUM(
      _xlfn._xlws.FILTER(
         Tableau3[Nb Platinage Joint],
         (Tableau3[ITEM]=Tableau210[[#This Row],[NOM]])*
         (Tableau3[Rep.]=Tableau210[[#This Row],[REPERE BUTA]])
      )
   ),
0)</f>
        <v>2</v>
      </c>
      <c r="BE782" s="182">
        <f>IFERROR(VLOOKUP(Tableau210[[#This Row],[OPERATION]],Tableau4[],3,FALSE),"")</f>
        <v>1</v>
      </c>
      <c r="BF782" s="177" cm="1">
        <f t="array" ref="BF782">IFERROR(
   SUM(
      _xlfn._xlws.FILTER(
         Tableau3[Joint Définitif Nb],
         (Tableau3[ITEM]=Tableau210[[#This Row],[NOM]])*
         (Tableau3[Rep.]=Tableau210[[#This Row],[REPERE BUTA]])
      )
   ),
0)</f>
        <v>1</v>
      </c>
      <c r="BG782" s="117" t="s">
        <v>129</v>
      </c>
      <c r="BH782" s="177" t="str" cm="1">
        <f t="array" ref="BH7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2" s="117" t="s">
        <v>2281</v>
      </c>
      <c r="BK782" s="117" t="s">
        <v>2269</v>
      </c>
      <c r="BL782" s="167" t="s">
        <v>2380</v>
      </c>
      <c r="BM782" s="167"/>
      <c r="BN782" s="117"/>
      <c r="BO782" s="117"/>
      <c r="BP782" s="117"/>
      <c r="BQ782" s="48"/>
      <c r="BR782" s="119"/>
      <c r="BS782" s="48"/>
      <c r="BT782" s="48"/>
      <c r="BU782" s="48"/>
      <c r="BV782" s="48"/>
      <c r="BW782" s="48"/>
      <c r="BX782" s="48"/>
    </row>
    <row r="783" spans="1:76" ht="15.75" hidden="1" x14ac:dyDescent="0.25">
      <c r="A783" s="48" t="e" cm="1">
        <f t="array" ref="A783">_xlfn.XLOOKUP(Tableau210[[#This Row],[NOM]]&amp;Tableau210[[#This Row],[REPERE BUTA]],[6]!Tableau16[POSTE TECHNIQUE]&amp;[6]!Tableau16[Repere ADM],[6]!Tableau16[NUMERO CLIENT])</f>
        <v>#N/A</v>
      </c>
      <c r="B783" s="48" t="e" cm="1">
        <f t="array" ref="B783">_xlfn.XLOOKUP(Tableau210[[#This Row],[NOM]]&amp;Tableau210[[#This Row],[REPERE BUTA]],[6]!Tableau16[POSTE TECHNIQUE]&amp;[6]!Tableau16[Repere REF],[6]!Tableau16[NUMERO CLIENT])</f>
        <v>#N/A</v>
      </c>
      <c r="C783" s="48" cm="1">
        <f t="array" ref="C783">_xlfn.XLOOKUP(Tableau210[[#This Row],[NOM]]&amp;Tableau210[[#This Row],[Repere Ubleam]],[7]Sheet1!$C$2:$C$2995&amp;[7]Sheet1!$I$2:$I$2995,[7]Sheet1!$A$2:$A$2995)</f>
        <v>777</v>
      </c>
      <c r="D783" s="48" t="str">
        <f>C783&amp;""</f>
        <v>777</v>
      </c>
      <c r="E783" s="48" t="e">
        <v>#N/A</v>
      </c>
      <c r="F783" s="48" t="e">
        <v>#N/A</v>
      </c>
      <c r="G783" s="176" t="s">
        <v>1634</v>
      </c>
      <c r="H783" s="119" t="s">
        <v>1067</v>
      </c>
      <c r="I783" s="119" t="s">
        <v>80</v>
      </c>
      <c r="J783" s="119" t="s">
        <v>1074</v>
      </c>
      <c r="K783" s="119" t="str">
        <f>_xlfn.XLOOKUP(Tableau210[[#This Row],[NOM]],[8]LUT!$I$5:$I$301,[8]LUT!$N$5:$N$301)</f>
        <v xml:space="preserve">Ballon </v>
      </c>
      <c r="L783" s="119">
        <v>7</v>
      </c>
      <c r="M783" s="119" t="s">
        <v>2333</v>
      </c>
      <c r="N783" s="119" t="s">
        <v>2333</v>
      </c>
      <c r="O783" s="119"/>
      <c r="P783" s="119"/>
      <c r="Q783" s="119"/>
      <c r="R783" s="119"/>
      <c r="S783" s="119"/>
      <c r="T783" s="119"/>
      <c r="U783" s="119"/>
      <c r="V783" s="119"/>
      <c r="W783" s="117">
        <v>80</v>
      </c>
      <c r="X783" s="207" cm="1">
        <f t="array" ref="X7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8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83" s="117">
        <v>20</v>
      </c>
      <c r="AA783" s="207" cm="1">
        <f t="array" ref="AA7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83" s="48"/>
      <c r="AD783" s="117" t="s">
        <v>2196</v>
      </c>
      <c r="AE783" s="119"/>
      <c r="AF783" s="181">
        <f>IFERROR(VLOOKUP(Tableau210[[#This Row],[OPERATION]],Tableau4[],5,FALSE),"")</f>
        <v>0</v>
      </c>
      <c r="AG783" s="178" cm="1">
        <f t="array" ref="AG783">IFERROR(
   SUM(
      _xlfn._xlws.FILTER(
         Tableau3[JP],
         (Tableau3[ITEM]=Tableau210[[#This Row],[NOM]])*
         (Tableau3[Rep.]=Tableau210[[#This Row],[REPERE BUTA]])
      )
   ),
0)</f>
        <v>0</v>
      </c>
      <c r="AH783" s="181">
        <f>IFERROR(VLOOKUP(Tableau210[[#This Row],[OPERATION]],Tableau4[],4,FALSE),"")</f>
        <v>0</v>
      </c>
      <c r="AI783" s="178" cm="1">
        <f t="array" ref="AI783">IFERROR(
   SUM(
      _xlfn._xlws.FILTER(
         Tableau3[BP],
         (Tableau3[ITEM]=Tableau210[[#This Row],[NOM]])*
         (Tableau3[Rep.]=Tableau210[[#This Row],[REPERE BUTA]])
      )
   ),
0)</f>
        <v>0</v>
      </c>
      <c r="AJ783" s="181" t="str">
        <f>IF(Tableau210[[#This Row],[NB JP EMIS]]=1,"1 JP","") &amp; IF(Tableau210[[#This Row],[NB BP EMIS]]=1," 1 BP","")</f>
        <v/>
      </c>
      <c r="AK783" s="178" t="str">
        <f>IF(Tableau210[[#This Row],[NB JP BUTA]]=1,"1 JP","") &amp; IF(Tableau210[[#This Row],[Nb BP BUTA]]=1," 1 BP","") &amp; IF(Tableau210[[#This Row],[Nb BP BUTA]]=2," 2 BP","")</f>
        <v/>
      </c>
      <c r="AL783" s="117" t="s">
        <v>103</v>
      </c>
      <c r="AM783" s="117">
        <f>IFERROR(+VLOOKUP(AY783,Tiges!$G$4:$I$569,3,FALSE),"")</f>
        <v>27</v>
      </c>
      <c r="AN783" s="48"/>
      <c r="AO783" s="117">
        <v>4</v>
      </c>
      <c r="AP783" s="177" cm="1">
        <f t="array" ref="AP7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83" s="117" t="s">
        <v>2163</v>
      </c>
      <c r="AS783" s="177" cm="1">
        <f t="array" ref="AS7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83" s="117" t="s">
        <v>1123</v>
      </c>
      <c r="AV783" s="177" t="str" cm="1">
        <f t="array" ref="AV7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3" s="117"/>
      <c r="AY783" s="117" cm="1">
        <f t="array" ref="AY783">IFERROR(_xlfn.XLOOKUP(Tableau210[[#This Row],[DN DONNEES BUTA ]]&amp;Tableau210[[#This Row],[PN DONNEES BUTA]],Tiges!$B$4:$B$79&amp;Tiges!$C$4:$C$79,Tiges!$G$4:$G$79),"")</f>
        <v>16</v>
      </c>
      <c r="AZ783" s="117"/>
      <c r="BA783" s="117" cm="1">
        <f t="array" ref="BA783">IFERROR(_xlfn.XLOOKUP(Tableau210[[#This Row],[DN DONNEES BUTA ]]&amp;Tableau210[[#This Row],[PN DONNEES BUTA]],Tiges!$B$4:$B$79&amp;Tiges!$C$4:$C$79,Tiges!$H$4:$H$79),"")</f>
        <v>100</v>
      </c>
      <c r="BB783" s="117"/>
      <c r="BC783" s="182">
        <f>IFERROR(VLOOKUP(Tableau210[[#This Row],[OPERATION]],Tableau4[],2,FALSE),"")</f>
        <v>0</v>
      </c>
      <c r="BD783" s="177" cm="1">
        <f t="array" ref="BD783">IFERROR(
   SUM(
      _xlfn._xlws.FILTER(
         Tableau3[Nb Platinage Joint],
         (Tableau3[ITEM]=Tableau210[[#This Row],[NOM]])*
         (Tableau3[Rep.]=Tableau210[[#This Row],[REPERE BUTA]])
      )
   ),
0)</f>
        <v>0</v>
      </c>
      <c r="BE783" s="182">
        <f>IFERROR(VLOOKUP(Tableau210[[#This Row],[OPERATION]],Tableau4[],3,FALSE),"")</f>
        <v>1</v>
      </c>
      <c r="BF783" s="177" cm="1">
        <f t="array" ref="BF783">IFERROR(
   SUM(
      _xlfn._xlws.FILTER(
         Tableau3[Joint Définitif Nb],
         (Tableau3[ITEM]=Tableau210[[#This Row],[NOM]])*
         (Tableau3[Rep.]=Tableau210[[#This Row],[REPERE BUTA]])
      )
   ),
0)</f>
        <v>2</v>
      </c>
      <c r="BG783" s="117" t="s">
        <v>129</v>
      </c>
      <c r="BH783" s="177" t="str" cm="1">
        <f t="array" ref="BH7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3" s="117" t="s">
        <v>2281</v>
      </c>
      <c r="BK783" s="117" t="s">
        <v>2269</v>
      </c>
      <c r="BL783" s="167" t="s">
        <v>2380</v>
      </c>
      <c r="BM783" s="167"/>
      <c r="BN783" s="117"/>
      <c r="BO783" s="117"/>
      <c r="BP783" s="117"/>
      <c r="BQ783" s="48"/>
      <c r="BR783" s="119"/>
      <c r="BS783" s="48"/>
      <c r="BT783" s="48"/>
      <c r="BU783" s="48"/>
      <c r="BV783" s="48"/>
      <c r="BW783" s="48"/>
      <c r="BX783" s="48"/>
    </row>
    <row r="784" spans="1:76" ht="15.75" hidden="1" x14ac:dyDescent="0.25">
      <c r="A784" s="48" t="e" cm="1">
        <f t="array" ref="A784">_xlfn.XLOOKUP(Tableau210[[#This Row],[NOM]]&amp;Tableau210[[#This Row],[REPERE BUTA]],[6]!Tableau16[POSTE TECHNIQUE]&amp;[6]!Tableau16[Repere ADM],[6]!Tableau16[NUMERO CLIENT])</f>
        <v>#N/A</v>
      </c>
      <c r="B784" s="48" t="e" cm="1">
        <f t="array" ref="B784">_xlfn.XLOOKUP(Tableau210[[#This Row],[NOM]]&amp;Tableau210[[#This Row],[REPERE BUTA]],[6]!Tableau16[POSTE TECHNIQUE]&amp;[6]!Tableau16[Repere REF],[6]!Tableau16[NUMERO CLIENT])</f>
        <v>#N/A</v>
      </c>
      <c r="C784" s="48" cm="1">
        <f t="array" ref="C784">_xlfn.XLOOKUP(Tableau210[[#This Row],[NOM]]&amp;Tableau210[[#This Row],[Repere Ubleam]],[7]Sheet1!$C$2:$C$2995&amp;[7]Sheet1!$I$2:$I$2995,[7]Sheet1!$A$2:$A$2995)</f>
        <v>778</v>
      </c>
      <c r="D784" s="48" t="str">
        <f>C784&amp;""</f>
        <v>778</v>
      </c>
      <c r="E784" s="48" t="e">
        <v>#N/A</v>
      </c>
      <c r="F784" s="48" t="e">
        <v>#N/A</v>
      </c>
      <c r="G784" s="192" t="s">
        <v>1634</v>
      </c>
      <c r="H784" s="119" t="s">
        <v>1067</v>
      </c>
      <c r="I784" s="119" t="s">
        <v>80</v>
      </c>
      <c r="J784" s="119" t="s">
        <v>1074</v>
      </c>
      <c r="K784" s="119" t="str">
        <f>_xlfn.XLOOKUP(Tableau210[[#This Row],[NOM]],[8]LUT!$I$5:$I$301,[8]LUT!$N$5:$N$301)</f>
        <v xml:space="preserve">Ballon </v>
      </c>
      <c r="L784" s="119">
        <v>7</v>
      </c>
      <c r="M784" s="119" t="s">
        <v>2334</v>
      </c>
      <c r="N784" s="119" t="s">
        <v>2334</v>
      </c>
      <c r="O784" s="119"/>
      <c r="P784" s="119"/>
      <c r="Q784" s="119"/>
      <c r="R784" s="119"/>
      <c r="S784" s="119"/>
      <c r="T784" s="119"/>
      <c r="U784" s="119"/>
      <c r="V784" s="119"/>
      <c r="W784" s="117">
        <v>80</v>
      </c>
      <c r="X784" s="207" cm="1">
        <f t="array" ref="X7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8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84" s="117">
        <v>20</v>
      </c>
      <c r="AA784" s="207" cm="1">
        <f t="array" ref="AA7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84" s="48"/>
      <c r="AD784" s="117" t="s">
        <v>2196</v>
      </c>
      <c r="AE784" s="119"/>
      <c r="AF784" s="181">
        <f>IFERROR(VLOOKUP(Tableau210[[#This Row],[OPERATION]],Tableau4[],5,FALSE),"")</f>
        <v>0</v>
      </c>
      <c r="AG784" s="178"/>
      <c r="AH784" s="181">
        <f>IFERROR(VLOOKUP(Tableau210[[#This Row],[OPERATION]],Tableau4[],4,FALSE),"")</f>
        <v>0</v>
      </c>
      <c r="AI784" s="178"/>
      <c r="AJ784" s="181" t="str">
        <f>IF(Tableau210[[#This Row],[NB JP EMIS]]=1,"1 JP","") &amp; IF(Tableau210[[#This Row],[NB BP EMIS]]=1," 1 BP","")</f>
        <v/>
      </c>
      <c r="AK784" s="178" t="str">
        <f>IF(Tableau210[[#This Row],[NB JP BUTA]]=1,"1 JP","") &amp; IF(Tableau210[[#This Row],[Nb BP BUTA]]=1," 1 BP","") &amp; IF(Tableau210[[#This Row],[Nb BP BUTA]]=2," 2 BP","")</f>
        <v/>
      </c>
      <c r="AL784" s="117" t="s">
        <v>103</v>
      </c>
      <c r="AM784" s="117">
        <f>IFERROR(+VLOOKUP(AY784,Tiges!$G$4:$I$569,3,FALSE),"")</f>
        <v>27</v>
      </c>
      <c r="AN784" s="48"/>
      <c r="AO784" s="117">
        <v>4</v>
      </c>
      <c r="AP784" s="177" cm="1">
        <f t="array" ref="AP7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84" s="117" t="s">
        <v>2163</v>
      </c>
      <c r="AS784" s="177" cm="1">
        <f t="array" ref="AS7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84" s="117" t="s">
        <v>1123</v>
      </c>
      <c r="AV784" s="177" t="str" cm="1">
        <f t="array" ref="AV7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4" s="117"/>
      <c r="AY784" s="117" cm="1">
        <f t="array" ref="AY784">IFERROR(_xlfn.XLOOKUP(Tableau210[[#This Row],[DN DONNEES BUTA ]]&amp;Tableau210[[#This Row],[PN DONNEES BUTA]],Tiges!$B$4:$B$79&amp;Tiges!$C$4:$C$79,Tiges!$G$4:$G$79),"")</f>
        <v>16</v>
      </c>
      <c r="AZ784" s="117"/>
      <c r="BA784" s="117" cm="1">
        <f t="array" ref="BA784">IFERROR(_xlfn.XLOOKUP(Tableau210[[#This Row],[DN DONNEES BUTA ]]&amp;Tableau210[[#This Row],[PN DONNEES BUTA]],Tiges!$B$4:$B$79&amp;Tiges!$C$4:$C$79,Tiges!$H$4:$H$79),"")</f>
        <v>100</v>
      </c>
      <c r="BB784" s="117"/>
      <c r="BC784" s="182">
        <f>IFERROR(VLOOKUP(Tableau210[[#This Row],[OPERATION]],Tableau4[],2,FALSE),"")</f>
        <v>0</v>
      </c>
      <c r="BD784" s="177"/>
      <c r="BE784" s="182">
        <f>IFERROR(VLOOKUP(Tableau210[[#This Row],[OPERATION]],Tableau4[],3,FALSE),"")</f>
        <v>1</v>
      </c>
      <c r="BF784" s="177"/>
      <c r="BG784" s="117" t="s">
        <v>129</v>
      </c>
      <c r="BH784" s="177" t="str" cm="1">
        <f t="array" ref="BH7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4" s="117" t="s">
        <v>2281</v>
      </c>
      <c r="BK784" s="117" t="s">
        <v>2269</v>
      </c>
      <c r="BL784" s="167" t="s">
        <v>2380</v>
      </c>
      <c r="BM784" s="167"/>
      <c r="BN784" s="117"/>
      <c r="BO784" s="117"/>
      <c r="BP784" s="117"/>
      <c r="BQ784" s="48"/>
      <c r="BR784" s="119"/>
      <c r="BS784" s="48"/>
      <c r="BT784" s="48"/>
      <c r="BU784" s="48"/>
      <c r="BV784" s="48"/>
      <c r="BW784" s="48"/>
      <c r="BX784" s="48"/>
    </row>
    <row r="785" spans="1:76" ht="15.75" hidden="1" x14ac:dyDescent="0.25">
      <c r="A785" s="48" t="e" cm="1">
        <f t="array" ref="A785">_xlfn.XLOOKUP(Tableau210[[#This Row],[NOM]]&amp;Tableau210[[#This Row],[REPERE BUTA]],[6]!Tableau16[POSTE TECHNIQUE]&amp;[6]!Tableau16[Repere ADM],[6]!Tableau16[NUMERO CLIENT])</f>
        <v>#N/A</v>
      </c>
      <c r="B785" s="48" t="e" cm="1">
        <f t="array" ref="B785">_xlfn.XLOOKUP(Tableau210[[#This Row],[NOM]]&amp;Tableau210[[#This Row],[REPERE BUTA]],[6]!Tableau16[POSTE TECHNIQUE]&amp;[6]!Tableau16[Repere REF],[6]!Tableau16[NUMERO CLIENT])</f>
        <v>#N/A</v>
      </c>
      <c r="C785" s="48" cm="1">
        <f t="array" ref="C785">_xlfn.XLOOKUP(Tableau210[[#This Row],[NOM]]&amp;Tableau210[[#This Row],[Repere Ubleam]],[7]Sheet1!$C$2:$C$2995&amp;[7]Sheet1!$I$2:$I$2995,[7]Sheet1!$A$2:$A$2995)</f>
        <v>779</v>
      </c>
      <c r="D785" s="48" t="str">
        <f>C785&amp;""</f>
        <v>779</v>
      </c>
      <c r="E785" s="48" t="e">
        <v>#N/A</v>
      </c>
      <c r="F785" s="48" t="e">
        <v>#N/A</v>
      </c>
      <c r="G785" s="192" t="s">
        <v>1634</v>
      </c>
      <c r="H785" s="119" t="s">
        <v>1067</v>
      </c>
      <c r="I785" s="119" t="s">
        <v>80</v>
      </c>
      <c r="J785" s="119" t="s">
        <v>1074</v>
      </c>
      <c r="K785" s="119" t="str">
        <f>_xlfn.XLOOKUP(Tableau210[[#This Row],[NOM]],[8]LUT!$I$5:$I$301,[8]LUT!$N$5:$N$301)</f>
        <v xml:space="preserve">Ballon </v>
      </c>
      <c r="L785" s="119">
        <v>8</v>
      </c>
      <c r="M785" s="119"/>
      <c r="N785" s="119">
        <v>8</v>
      </c>
      <c r="O785" s="119"/>
      <c r="P785" s="119"/>
      <c r="Q785" s="119"/>
      <c r="R785" s="119"/>
      <c r="S785" s="119"/>
      <c r="T785" s="119"/>
      <c r="U785" s="119"/>
      <c r="V785" s="119"/>
      <c r="W785" s="117" t="s">
        <v>1118</v>
      </c>
      <c r="X785" s="207" cm="1">
        <f t="array" ref="X7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78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85" s="117" t="s">
        <v>3424</v>
      </c>
      <c r="AA785" s="207" cm="1">
        <f t="array" ref="AA7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85" s="48"/>
      <c r="AD785" s="117" t="s">
        <v>2196</v>
      </c>
      <c r="AE785" s="119"/>
      <c r="AF785" s="181">
        <f>IFERROR(VLOOKUP(Tableau210[[#This Row],[OPERATION]],Tableau4[],5,FALSE),"")</f>
        <v>0</v>
      </c>
      <c r="AG785" s="178" cm="1">
        <f t="array" ref="AG785">IFERROR(
   SUM(
      _xlfn._xlws.FILTER(
         Tableau3[JP],
         (Tableau3[ITEM]=Tableau210[[#This Row],[NOM]])*
         (Tableau3[Rep.]=Tableau210[[#This Row],[REPERE BUTA]])
      )
   ),
0)</f>
        <v>0</v>
      </c>
      <c r="AH785" s="181">
        <f>IFERROR(VLOOKUP(Tableau210[[#This Row],[OPERATION]],Tableau4[],4,FALSE),"")</f>
        <v>0</v>
      </c>
      <c r="AI785" s="178" cm="1">
        <f t="array" ref="AI785">IFERROR(
   SUM(
      _xlfn._xlws.FILTER(
         Tableau3[BP],
         (Tableau3[ITEM]=Tableau210[[#This Row],[NOM]])*
         (Tableau3[Rep.]=Tableau210[[#This Row],[REPERE BUTA]])
      )
   ),
0)</f>
        <v>0</v>
      </c>
      <c r="AJ785" s="181" t="str">
        <f>IF(Tableau210[[#This Row],[NB JP EMIS]]=1,"1 JP","") &amp; IF(Tableau210[[#This Row],[NB BP EMIS]]=1," 1 BP","")</f>
        <v/>
      </c>
      <c r="AK785" s="178" t="str">
        <f>IF(Tableau210[[#This Row],[NB JP BUTA]]=1,"1 JP","") &amp; IF(Tableau210[[#This Row],[Nb BP BUTA]]=1," 1 BP","") &amp; IF(Tableau210[[#This Row],[Nb BP BUTA]]=2," 2 BP","")</f>
        <v/>
      </c>
      <c r="AL785" s="117" t="s">
        <v>103</v>
      </c>
      <c r="AM785" s="117">
        <f>IFERROR(+VLOOKUP(AY785,Tiges!$G$4:$I$569,3,FALSE),"")</f>
        <v>46</v>
      </c>
      <c r="AN785" s="48"/>
      <c r="AO785" s="117">
        <v>20</v>
      </c>
      <c r="AP785" s="177" cm="1">
        <f t="array" ref="AP7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785" s="117" t="s">
        <v>2390</v>
      </c>
      <c r="AS785" s="177" cm="1">
        <f t="array" ref="AS7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M30x170</v>
      </c>
      <c r="AU785" s="117" t="s">
        <v>1123</v>
      </c>
      <c r="AV785" s="177" t="str" cm="1">
        <f t="array" ref="AV7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5" s="117"/>
      <c r="AY785" s="117" cm="1">
        <f t="array" ref="AY785">IFERROR(_xlfn.XLOOKUP(Tableau210[[#This Row],[DN DONNEES BUTA ]]&amp;Tableau210[[#This Row],[PN DONNEES BUTA]],Tiges!$B$4:$B$79&amp;Tiges!$C$4:$C$79,Tiges!$G$4:$G$79),"")</f>
        <v>30</v>
      </c>
      <c r="AZ785" s="117"/>
      <c r="BA785" s="117" cm="1">
        <f t="array" ref="BA785">IFERROR(_xlfn.XLOOKUP(Tableau210[[#This Row],[DN DONNEES BUTA ]]&amp;Tableau210[[#This Row],[PN DONNEES BUTA]],Tiges!$B$4:$B$79&amp;Tiges!$C$4:$C$79,Tiges!$H$4:$H$79),"")</f>
        <v>160</v>
      </c>
      <c r="BB785" s="117"/>
      <c r="BC785" s="182">
        <f>IFERROR(VLOOKUP(Tableau210[[#This Row],[OPERATION]],Tableau4[],2,FALSE),"")</f>
        <v>0</v>
      </c>
      <c r="BD785" s="177" cm="1">
        <f t="array" ref="BD785">IFERROR(
   SUM(
      _xlfn._xlws.FILTER(
         Tableau3[Nb Platinage Joint],
         (Tableau3[ITEM]=Tableau210[[#This Row],[NOM]])*
         (Tableau3[Rep.]=Tableau210[[#This Row],[REPERE BUTA]])
      )
   ),
0)</f>
        <v>0</v>
      </c>
      <c r="BE785" s="182">
        <f>IFERROR(VLOOKUP(Tableau210[[#This Row],[OPERATION]],Tableau4[],3,FALSE),"")</f>
        <v>1</v>
      </c>
      <c r="BF785" s="177" cm="1">
        <f t="array" ref="BF785">IFERROR(
   SUM(
      _xlfn._xlws.FILTER(
         Tableau3[Joint Définitif Nb],
         (Tableau3[ITEM]=Tableau210[[#This Row],[NOM]])*
         (Tableau3[Rep.]=Tableau210[[#This Row],[REPERE BUTA]])
      )
   ),
0)</f>
        <v>1</v>
      </c>
      <c r="BG785" s="117" t="s">
        <v>129</v>
      </c>
      <c r="BH785" s="177" t="str" cm="1">
        <f t="array" ref="BH7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5" s="117" t="s">
        <v>2281</v>
      </c>
      <c r="BK785" s="117" t="s">
        <v>2269</v>
      </c>
      <c r="BL785" s="167" t="s">
        <v>2380</v>
      </c>
      <c r="BM785" s="167"/>
      <c r="BN785" s="117"/>
      <c r="BO785" s="117"/>
      <c r="BP785" s="117"/>
      <c r="BQ785" s="48"/>
      <c r="BR785" s="119"/>
      <c r="BS785" s="48"/>
      <c r="BT785" s="48"/>
      <c r="BU785" s="48"/>
      <c r="BV785" s="48"/>
      <c r="BW785" s="48"/>
      <c r="BX785" s="48"/>
    </row>
    <row r="786" spans="1:76" ht="15.75" hidden="1" x14ac:dyDescent="0.25">
      <c r="A786" s="48" t="e" cm="1">
        <f t="array" ref="A786">_xlfn.XLOOKUP(Tableau210[[#This Row],[NOM]]&amp;Tableau210[[#This Row],[REPERE BUTA]],[6]!Tableau16[POSTE TECHNIQUE]&amp;[6]!Tableau16[Repere ADM],[6]!Tableau16[NUMERO CLIENT])</f>
        <v>#N/A</v>
      </c>
      <c r="B786" s="48" t="e" cm="1">
        <f t="array" ref="B786">_xlfn.XLOOKUP(Tableau210[[#This Row],[NOM]]&amp;Tableau210[[#This Row],[REPERE BUTA]],[6]!Tableau16[POSTE TECHNIQUE]&amp;[6]!Tableau16[Repere REF],[6]!Tableau16[NUMERO CLIENT])</f>
        <v>#N/A</v>
      </c>
      <c r="C786" s="48" cm="1">
        <f t="array" ref="C786">_xlfn.XLOOKUP(Tableau210[[#This Row],[NOM]]&amp;Tableau210[[#This Row],[Repere Ubleam]],[7]Sheet1!$C$2:$C$2995&amp;[7]Sheet1!$I$2:$I$2995,[7]Sheet1!$A$2:$A$2995)</f>
        <v>780</v>
      </c>
      <c r="D786" s="48" t="str">
        <f>C786&amp;""</f>
        <v>780</v>
      </c>
      <c r="E786" s="48" t="e">
        <v>#N/A</v>
      </c>
      <c r="F786" s="48" t="e">
        <v>#N/A</v>
      </c>
      <c r="G786" s="192" t="s">
        <v>1634</v>
      </c>
      <c r="H786" s="119" t="s">
        <v>1067</v>
      </c>
      <c r="I786" s="119" t="s">
        <v>80</v>
      </c>
      <c r="J786" s="119" t="s">
        <v>1074</v>
      </c>
      <c r="K786" s="119" t="str">
        <f>_xlfn.XLOOKUP(Tableau210[[#This Row],[NOM]],[8]LUT!$I$5:$I$301,[8]LUT!$N$5:$N$301)</f>
        <v xml:space="preserve">Ballon </v>
      </c>
      <c r="L786" s="119">
        <v>9</v>
      </c>
      <c r="M786" s="119"/>
      <c r="N786" s="119">
        <v>9</v>
      </c>
      <c r="O786" s="119"/>
      <c r="P786" s="119"/>
      <c r="Q786" s="119"/>
      <c r="R786" s="119"/>
      <c r="S786" s="119"/>
      <c r="T786" s="119"/>
      <c r="U786" s="119"/>
      <c r="V786" s="119"/>
      <c r="W786" s="117">
        <v>100</v>
      </c>
      <c r="X786" s="207" cm="1">
        <f t="array" ref="X7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78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86" s="117">
        <v>20</v>
      </c>
      <c r="AA786" s="207" cm="1">
        <f t="array" ref="AA7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86" s="48"/>
      <c r="AD786" s="117" t="s">
        <v>2103</v>
      </c>
      <c r="AE786" s="119"/>
      <c r="AF786" s="181">
        <f>IFERROR(VLOOKUP(Tableau210[[#This Row],[OPERATION]],Tableau4[],5,FALSE),"")</f>
        <v>1</v>
      </c>
      <c r="AG786" s="178" cm="1">
        <f t="array" ref="AG786">IFERROR(
   SUM(
      _xlfn._xlws.FILTER(
         Tableau3[JP],
         (Tableau3[ITEM]=Tableau210[[#This Row],[NOM]])*
         (Tableau3[Rep.]=Tableau210[[#This Row],[REPERE BUTA]])
      )
   ),
0)</f>
        <v>1</v>
      </c>
      <c r="AH786" s="181">
        <f>IFERROR(VLOOKUP(Tableau210[[#This Row],[OPERATION]],Tableau4[],4,FALSE),"")</f>
        <v>0</v>
      </c>
      <c r="AI786" s="178" cm="1">
        <f t="array" ref="AI786">IFERROR(
   SUM(
      _xlfn._xlws.FILTER(
         Tableau3[BP],
         (Tableau3[ITEM]=Tableau210[[#This Row],[NOM]])*
         (Tableau3[Rep.]=Tableau210[[#This Row],[REPERE BUTA]])
      )
   ),
0)</f>
        <v>0</v>
      </c>
      <c r="AJ786" s="181" t="str">
        <f>IF(Tableau210[[#This Row],[NB JP EMIS]]=1,"1 JP","") &amp; IF(Tableau210[[#This Row],[NB BP EMIS]]=1," 1 BP","")</f>
        <v>1 JP</v>
      </c>
      <c r="AK786" s="178" t="str">
        <f>IF(Tableau210[[#This Row],[NB JP BUTA]]=1,"1 JP","") &amp; IF(Tableau210[[#This Row],[Nb BP BUTA]]=1," 1 BP","") &amp; IF(Tableau210[[#This Row],[Nb BP BUTA]]=2," 2 BP","")</f>
        <v>1 JP</v>
      </c>
      <c r="AL786" s="117" t="s">
        <v>103</v>
      </c>
      <c r="AM786" s="117">
        <f>IFERROR(+VLOOKUP(AY786,Tiges!$G$4:$I$569,3,FALSE),"")</f>
        <v>27</v>
      </c>
      <c r="AN786" s="48"/>
      <c r="AO786" s="117">
        <v>8</v>
      </c>
      <c r="AP786" s="177" cm="1">
        <f t="array" ref="AP7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786" s="117" t="s">
        <v>2163</v>
      </c>
      <c r="AS786" s="177" cm="1">
        <f t="array" ref="AS7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86" s="117" t="s">
        <v>1123</v>
      </c>
      <c r="AV786" s="177" t="str" cm="1">
        <f t="array" ref="AV7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6" s="117"/>
      <c r="AY786" s="117" cm="1">
        <f t="array" ref="AY786">IFERROR(_xlfn.XLOOKUP(Tableau210[[#This Row],[DN DONNEES BUTA ]]&amp;Tableau210[[#This Row],[PN DONNEES BUTA]],Tiges!$B$4:$B$79&amp;Tiges!$C$4:$C$79,Tiges!$G$4:$G$79),"")</f>
        <v>16</v>
      </c>
      <c r="AZ786" s="117"/>
      <c r="BA786" s="117" cm="1">
        <f t="array" ref="BA786">IFERROR(_xlfn.XLOOKUP(Tableau210[[#This Row],[DN DONNEES BUTA ]]&amp;Tableau210[[#This Row],[PN DONNEES BUTA]],Tiges!$B$4:$B$79&amp;Tiges!$C$4:$C$79,Tiges!$H$4:$H$79),"")</f>
        <v>100</v>
      </c>
      <c r="BB786" s="117"/>
      <c r="BC786" s="182">
        <f>IFERROR(VLOOKUP(Tableau210[[#This Row],[OPERATION]],Tableau4[],2,FALSE),"")</f>
        <v>2</v>
      </c>
      <c r="BD786" s="177" cm="1">
        <f t="array" ref="BD786">IFERROR(
   SUM(
      _xlfn._xlws.FILTER(
         Tableau3[Nb Platinage Joint],
         (Tableau3[ITEM]=Tableau210[[#This Row],[NOM]])*
         (Tableau3[Rep.]=Tableau210[[#This Row],[REPERE BUTA]])
      )
   ),
0)</f>
        <v>2</v>
      </c>
      <c r="BE786" s="182">
        <f>IFERROR(VLOOKUP(Tableau210[[#This Row],[OPERATION]],Tableau4[],3,FALSE),"")</f>
        <v>1</v>
      </c>
      <c r="BF786" s="177" cm="1">
        <f t="array" ref="BF786">IFERROR(
   SUM(
      _xlfn._xlws.FILTER(
         Tableau3[Joint Définitif Nb],
         (Tableau3[ITEM]=Tableau210[[#This Row],[NOM]])*
         (Tableau3[Rep.]=Tableau210[[#This Row],[REPERE BUTA]])
      )
   ),
0)</f>
        <v>1</v>
      </c>
      <c r="BG786" s="117" t="s">
        <v>129</v>
      </c>
      <c r="BH786" s="177" t="str" cm="1">
        <f t="array" ref="BH7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6" s="117" t="s">
        <v>2268</v>
      </c>
      <c r="BK786" s="117" t="s">
        <v>2269</v>
      </c>
      <c r="BL786" s="167" t="s">
        <v>2380</v>
      </c>
      <c r="BM786" s="167"/>
      <c r="BN786" s="117"/>
      <c r="BO786" s="117"/>
      <c r="BP786" s="117"/>
      <c r="BQ786" s="48"/>
      <c r="BR786" s="119"/>
      <c r="BS786" s="48"/>
      <c r="BT786" s="48"/>
      <c r="BU786" s="48"/>
      <c r="BV786" s="48"/>
      <c r="BW786" s="48"/>
      <c r="BX786" s="48"/>
    </row>
    <row r="787" spans="1:76" ht="15.75" hidden="1" x14ac:dyDescent="0.25">
      <c r="A787" s="48" t="e" cm="1">
        <f t="array" ref="A787">_xlfn.XLOOKUP(Tableau210[[#This Row],[NOM]]&amp;Tableau210[[#This Row],[REPERE BUTA]],[6]!Tableau16[POSTE TECHNIQUE]&amp;[6]!Tableau16[Repere ADM],[6]!Tableau16[NUMERO CLIENT])</f>
        <v>#N/A</v>
      </c>
      <c r="B787" s="48" t="e" cm="1">
        <f t="array" ref="B787">_xlfn.XLOOKUP(Tableau210[[#This Row],[NOM]]&amp;Tableau210[[#This Row],[REPERE BUTA]],[6]!Tableau16[POSTE TECHNIQUE]&amp;[6]!Tableau16[Repere REF],[6]!Tableau16[NUMERO CLIENT])</f>
        <v>#N/A</v>
      </c>
      <c r="C787" s="48" cm="1">
        <f t="array" ref="C787">_xlfn.XLOOKUP(Tableau210[[#This Row],[NOM]]&amp;Tableau210[[#This Row],[Repere Ubleam]],[7]Sheet1!$C$2:$C$2995&amp;[7]Sheet1!$I$2:$I$2995,[7]Sheet1!$A$2:$A$2995)</f>
        <v>781</v>
      </c>
      <c r="D787" s="48" t="str">
        <f>C787&amp;""</f>
        <v>781</v>
      </c>
      <c r="E787" s="48" t="e">
        <v>#N/A</v>
      </c>
      <c r="F787" s="48" t="e">
        <v>#N/A</v>
      </c>
      <c r="G787" s="192" t="s">
        <v>1634</v>
      </c>
      <c r="H787" s="119" t="s">
        <v>1067</v>
      </c>
      <c r="I787" s="119" t="s">
        <v>80</v>
      </c>
      <c r="J787" s="119" t="s">
        <v>1074</v>
      </c>
      <c r="K787" s="119" t="str">
        <f>_xlfn.XLOOKUP(Tableau210[[#This Row],[NOM]],[8]LUT!$I$5:$I$301,[8]LUT!$N$5:$N$301)</f>
        <v xml:space="preserve">Ballon </v>
      </c>
      <c r="L787" s="119">
        <v>10</v>
      </c>
      <c r="M787" s="119"/>
      <c r="N787" s="119">
        <v>10</v>
      </c>
      <c r="O787" s="119"/>
      <c r="P787" s="119"/>
      <c r="Q787" s="119"/>
      <c r="R787" s="119"/>
      <c r="S787" s="119"/>
      <c r="T787" s="119"/>
      <c r="U787" s="119"/>
      <c r="V787" s="119"/>
      <c r="W787" s="117">
        <v>50</v>
      </c>
      <c r="X787" s="207" cm="1">
        <f t="array" ref="X7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8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87" s="117">
        <v>20</v>
      </c>
      <c r="AA787" s="207" cm="1">
        <f t="array" ref="AA7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87" s="48"/>
      <c r="AD787" s="117" t="s">
        <v>2103</v>
      </c>
      <c r="AE787" s="119"/>
      <c r="AF787" s="181">
        <f>IFERROR(VLOOKUP(Tableau210[[#This Row],[OPERATION]],Tableau4[],5,FALSE),"")</f>
        <v>1</v>
      </c>
      <c r="AG787" s="178" cm="1">
        <f t="array" ref="AG787">IFERROR(
   SUM(
      _xlfn._xlws.FILTER(
         Tableau3[JP],
         (Tableau3[ITEM]=Tableau210[[#This Row],[NOM]])*
         (Tableau3[Rep.]=Tableau210[[#This Row],[REPERE BUTA]])
      )
   ),
0)</f>
        <v>1</v>
      </c>
      <c r="AH787" s="181">
        <f>IFERROR(VLOOKUP(Tableau210[[#This Row],[OPERATION]],Tableau4[],4,FALSE),"")</f>
        <v>0</v>
      </c>
      <c r="AI787" s="178" cm="1">
        <f t="array" ref="AI787">IFERROR(
   SUM(
      _xlfn._xlws.FILTER(
         Tableau3[BP],
         (Tableau3[ITEM]=Tableau210[[#This Row],[NOM]])*
         (Tableau3[Rep.]=Tableau210[[#This Row],[REPERE BUTA]])
      )
   ),
0)</f>
        <v>0</v>
      </c>
      <c r="AJ787" s="181" t="str">
        <f>IF(Tableau210[[#This Row],[NB JP EMIS]]=1,"1 JP","") &amp; IF(Tableau210[[#This Row],[NB BP EMIS]]=1," 1 BP","")</f>
        <v>1 JP</v>
      </c>
      <c r="AK787" s="178" t="str">
        <f>IF(Tableau210[[#This Row],[NB JP BUTA]]=1,"1 JP","") &amp; IF(Tableau210[[#This Row],[Nb BP BUTA]]=1," 1 BP","") &amp; IF(Tableau210[[#This Row],[Nb BP BUTA]]=2," 2 BP","")</f>
        <v>1 JP</v>
      </c>
      <c r="AL787" s="117" t="s">
        <v>103</v>
      </c>
      <c r="AM787" s="117">
        <f>IFERROR(+VLOOKUP(AY787,Tiges!$G$4:$I$569,3,FALSE),"")</f>
        <v>27</v>
      </c>
      <c r="AN787" s="48"/>
      <c r="AO787" s="117">
        <v>4</v>
      </c>
      <c r="AP787" s="177" cm="1">
        <f t="array" ref="AP7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87" s="117" t="s">
        <v>2161</v>
      </c>
      <c r="AS787" s="177" cm="1">
        <f t="array" ref="AS7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787" s="117" t="s">
        <v>1123</v>
      </c>
      <c r="AV787" s="177" t="str" cm="1">
        <f t="array" ref="AV7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7" s="117"/>
      <c r="AY787" s="117" cm="1">
        <f t="array" ref="AY787">IFERROR(_xlfn.XLOOKUP(Tableau210[[#This Row],[DN DONNEES BUTA ]]&amp;Tableau210[[#This Row],[PN DONNEES BUTA]],Tiges!$B$4:$B$79&amp;Tiges!$C$4:$C$79,Tiges!$G$4:$G$79),"")</f>
        <v>16</v>
      </c>
      <c r="AZ787" s="117"/>
      <c r="BA787" s="117" cm="1">
        <f t="array" ref="BA787">IFERROR(_xlfn.XLOOKUP(Tableau210[[#This Row],[DN DONNEES BUTA ]]&amp;Tableau210[[#This Row],[PN DONNEES BUTA]],Tiges!$B$4:$B$79&amp;Tiges!$C$4:$C$79,Tiges!$H$4:$H$79),"")</f>
        <v>90</v>
      </c>
      <c r="BB787" s="117"/>
      <c r="BC787" s="182">
        <f>IFERROR(VLOOKUP(Tableau210[[#This Row],[OPERATION]],Tableau4[],2,FALSE),"")</f>
        <v>2</v>
      </c>
      <c r="BD787" s="177" cm="1">
        <f t="array" ref="BD787">IFERROR(
   SUM(
      _xlfn._xlws.FILTER(
         Tableau3[Nb Platinage Joint],
         (Tableau3[ITEM]=Tableau210[[#This Row],[NOM]])*
         (Tableau3[Rep.]=Tableau210[[#This Row],[REPERE BUTA]])
      )
   ),
0)</f>
        <v>2</v>
      </c>
      <c r="BE787" s="182">
        <f>IFERROR(VLOOKUP(Tableau210[[#This Row],[OPERATION]],Tableau4[],3,FALSE),"")</f>
        <v>1</v>
      </c>
      <c r="BF787" s="177" cm="1">
        <f t="array" ref="BF787">IFERROR(
   SUM(
      _xlfn._xlws.FILTER(
         Tableau3[Joint Définitif Nb],
         (Tableau3[ITEM]=Tableau210[[#This Row],[NOM]])*
         (Tableau3[Rep.]=Tableau210[[#This Row],[REPERE BUTA]])
      )
   ),
0)</f>
        <v>1</v>
      </c>
      <c r="BG787" s="117" t="s">
        <v>129</v>
      </c>
      <c r="BH787" s="177" t="str" cm="1">
        <f t="array" ref="BH7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7" s="117" t="s">
        <v>2281</v>
      </c>
      <c r="BK787" s="117" t="s">
        <v>2269</v>
      </c>
      <c r="BL787" s="167" t="s">
        <v>2380</v>
      </c>
      <c r="BM787" s="167"/>
      <c r="BN787" s="117"/>
      <c r="BO787" s="117"/>
      <c r="BP787" s="117"/>
      <c r="BQ787" s="48"/>
      <c r="BR787" s="119"/>
      <c r="BS787" s="48"/>
      <c r="BT787" s="48"/>
      <c r="BU787" s="48"/>
      <c r="BV787" s="48"/>
      <c r="BW787" s="48"/>
      <c r="BX787" s="48"/>
    </row>
    <row r="788" spans="1:76" ht="15.75" hidden="1" x14ac:dyDescent="0.25">
      <c r="A788" s="48" t="e" cm="1">
        <f t="array" ref="A788">_xlfn.XLOOKUP(Tableau210[[#This Row],[NOM]]&amp;Tableau210[[#This Row],[REPERE BUTA]],[6]!Tableau16[POSTE TECHNIQUE]&amp;[6]!Tableau16[Repere ADM],[6]!Tableau16[NUMERO CLIENT])</f>
        <v>#N/A</v>
      </c>
      <c r="B788" s="48" t="e" cm="1">
        <f t="array" ref="B788">_xlfn.XLOOKUP(Tableau210[[#This Row],[NOM]]&amp;Tableau210[[#This Row],[REPERE BUTA]],[6]!Tableau16[POSTE TECHNIQUE]&amp;[6]!Tableau16[Repere REF],[6]!Tableau16[NUMERO CLIENT])</f>
        <v>#N/A</v>
      </c>
      <c r="C788" s="48" cm="1">
        <f t="array" ref="C788">_xlfn.XLOOKUP(Tableau210[[#This Row],[NOM]]&amp;Tableau210[[#This Row],[Repere Ubleam]],[7]Sheet1!$C$2:$C$2995&amp;[7]Sheet1!$I$2:$I$2995,[7]Sheet1!$A$2:$A$2995)</f>
        <v>782</v>
      </c>
      <c r="D788" s="48" t="str">
        <f>C788&amp;""</f>
        <v>782</v>
      </c>
      <c r="E788" s="48" t="e">
        <v>#N/A</v>
      </c>
      <c r="F788" s="48" t="e">
        <v>#N/A</v>
      </c>
      <c r="G788" s="192" t="s">
        <v>1634</v>
      </c>
      <c r="H788" s="119" t="s">
        <v>1067</v>
      </c>
      <c r="I788" s="119" t="s">
        <v>80</v>
      </c>
      <c r="J788" s="119" t="s">
        <v>1074</v>
      </c>
      <c r="K788" s="119" t="str">
        <f>_xlfn.XLOOKUP(Tableau210[[#This Row],[NOM]],[8]LUT!$I$5:$I$301,[8]LUT!$N$5:$N$301)</f>
        <v xml:space="preserve">Ballon </v>
      </c>
      <c r="L788" s="119">
        <v>11</v>
      </c>
      <c r="M788" s="119" t="s">
        <v>2314</v>
      </c>
      <c r="N788" s="119" t="s">
        <v>2314</v>
      </c>
      <c r="O788" s="119"/>
      <c r="P788" s="119"/>
      <c r="Q788" s="119"/>
      <c r="R788" s="119"/>
      <c r="S788" s="119"/>
      <c r="T788" s="119"/>
      <c r="U788" s="119"/>
      <c r="V788" s="119"/>
      <c r="W788" s="117" t="s">
        <v>2159</v>
      </c>
      <c r="X788" s="207" cm="1">
        <f t="array" ref="X7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8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88" s="117" t="s">
        <v>3424</v>
      </c>
      <c r="AA788" s="207" cm="1">
        <f t="array" ref="AA7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88" s="48"/>
      <c r="AD788" s="117" t="s">
        <v>2196</v>
      </c>
      <c r="AE788" s="119"/>
      <c r="AF788" s="181">
        <f>IFERROR(VLOOKUP(Tableau210[[#This Row],[OPERATION]],Tableau4[],5,FALSE),"")</f>
        <v>0</v>
      </c>
      <c r="AG788" s="178" cm="1">
        <f t="array" ref="AG788">IFERROR(
   SUM(
      _xlfn._xlws.FILTER(
         Tableau3[JP],
         (Tableau3[ITEM]=Tableau210[[#This Row],[NOM]])*
         (Tableau3[Rep.]=Tableau210[[#This Row],[REPERE BUTA]])
      )
   ),
0)</f>
        <v>0</v>
      </c>
      <c r="AH788" s="181">
        <f>IFERROR(VLOOKUP(Tableau210[[#This Row],[OPERATION]],Tableau4[],4,FALSE),"")</f>
        <v>0</v>
      </c>
      <c r="AI788" s="178" cm="1">
        <f t="array" ref="AI788">IFERROR(
   SUM(
      _xlfn._xlws.FILTER(
         Tableau3[BP],
         (Tableau3[ITEM]=Tableau210[[#This Row],[NOM]])*
         (Tableau3[Rep.]=Tableau210[[#This Row],[REPERE BUTA]])
      )
   ),
0)</f>
        <v>0</v>
      </c>
      <c r="AJ788" s="181" t="str">
        <f>IF(Tableau210[[#This Row],[NB JP EMIS]]=1,"1 JP","") &amp; IF(Tableau210[[#This Row],[NB BP EMIS]]=1," 1 BP","")</f>
        <v/>
      </c>
      <c r="AK788" s="178" t="str">
        <f>IF(Tableau210[[#This Row],[NB JP BUTA]]=1,"1 JP","") &amp; IF(Tableau210[[#This Row],[Nb BP BUTA]]=1," 1 BP","") &amp; IF(Tableau210[[#This Row],[Nb BP BUTA]]=2," 2 BP","")</f>
        <v/>
      </c>
      <c r="AL788" s="117" t="s">
        <v>103</v>
      </c>
      <c r="AM788" s="117">
        <f>IFERROR(+VLOOKUP(AY788,Tiges!$G$4:$I$569,3,FALSE),"")</f>
        <v>22</v>
      </c>
      <c r="AN788" s="48"/>
      <c r="AO788" s="117" t="s">
        <v>3424</v>
      </c>
      <c r="AP788" s="177" cm="1">
        <f t="array" ref="AP7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8" s="411" t="s">
        <v>3424</v>
      </c>
      <c r="AR788" s="117" t="s">
        <v>3424</v>
      </c>
      <c r="AS788" s="177" cm="1">
        <f t="array" ref="AS7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8" s="411" t="s">
        <v>3424</v>
      </c>
      <c r="AU788" s="117" t="s">
        <v>3424</v>
      </c>
      <c r="AV788" s="177" t="str" cm="1">
        <f t="array" ref="AV7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8" s="117"/>
      <c r="AY788" s="117" cm="1">
        <f t="array" ref="AY788">IFERROR(_xlfn.XLOOKUP(Tableau210[[#This Row],[DN DONNEES BUTA ]]&amp;Tableau210[[#This Row],[PN DONNEES BUTA]],Tiges!$B$4:$B$79&amp;Tiges!$C$4:$C$79,Tiges!$G$4:$G$79),"")</f>
        <v>14</v>
      </c>
      <c r="AZ788" s="117"/>
      <c r="BA788" s="117" cm="1">
        <f t="array" ref="BA788">IFERROR(_xlfn.XLOOKUP(Tableau210[[#This Row],[DN DONNEES BUTA ]]&amp;Tableau210[[#This Row],[PN DONNEES BUTA]],Tiges!$B$4:$B$79&amp;Tiges!$C$4:$C$79,Tiges!$H$4:$H$79),"")</f>
        <v>70</v>
      </c>
      <c r="BB788" s="117"/>
      <c r="BC788" s="182">
        <f>IFERROR(VLOOKUP(Tableau210[[#This Row],[OPERATION]],Tableau4[],2,FALSE),"")</f>
        <v>0</v>
      </c>
      <c r="BD788" s="177" cm="1">
        <f t="array" ref="BD788">IFERROR(
   SUM(
      _xlfn._xlws.FILTER(
         Tableau3[Nb Platinage Joint],
         (Tableau3[ITEM]=Tableau210[[#This Row],[NOM]])*
         (Tableau3[Rep.]=Tableau210[[#This Row],[REPERE BUTA]])
      )
   ),
0)</f>
        <v>0</v>
      </c>
      <c r="BE788" s="182">
        <f>IFERROR(VLOOKUP(Tableau210[[#This Row],[OPERATION]],Tableau4[],3,FALSE),"")</f>
        <v>1</v>
      </c>
      <c r="BF788" s="177" cm="1">
        <f t="array" ref="BF788">IFERROR(
   SUM(
      _xlfn._xlws.FILTER(
         Tableau3[Joint Définitif Nb],
         (Tableau3[ITEM]=Tableau210[[#This Row],[NOM]])*
         (Tableau3[Rep.]=Tableau210[[#This Row],[REPERE BUTA]])
      )
   ),
0)</f>
        <v>1</v>
      </c>
      <c r="BG788" s="117" t="s">
        <v>3424</v>
      </c>
      <c r="BH788" s="177" t="str" cm="1">
        <f t="array" ref="BH7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8" s="117" t="s">
        <v>3424</v>
      </c>
      <c r="BK788" s="117" t="s">
        <v>3424</v>
      </c>
      <c r="BL788" s="167" t="s">
        <v>2380</v>
      </c>
      <c r="BM788" s="167"/>
      <c r="BN788" s="117"/>
      <c r="BO788" s="117"/>
      <c r="BP788" s="117"/>
      <c r="BQ788" s="48"/>
      <c r="BR788" s="119"/>
      <c r="BS788" s="48"/>
      <c r="BT788" s="48"/>
      <c r="BU788" s="48"/>
      <c r="BV788" s="48"/>
      <c r="BW788" s="48"/>
      <c r="BX788" s="48"/>
    </row>
    <row r="789" spans="1:76" ht="15.75" hidden="1" x14ac:dyDescent="0.25">
      <c r="A789" s="48" t="e" cm="1">
        <f t="array" ref="A789">_xlfn.XLOOKUP(Tableau210[[#This Row],[NOM]]&amp;Tableau210[[#This Row],[REPERE BUTA]],[6]!Tableau16[POSTE TECHNIQUE]&amp;[6]!Tableau16[Repere ADM],[6]!Tableau16[NUMERO CLIENT])</f>
        <v>#N/A</v>
      </c>
      <c r="B789" s="48" t="e" cm="1">
        <f t="array" ref="B789">_xlfn.XLOOKUP(Tableau210[[#This Row],[NOM]]&amp;Tableau210[[#This Row],[REPERE BUTA]],[6]!Tableau16[POSTE TECHNIQUE]&amp;[6]!Tableau16[Repere REF],[6]!Tableau16[NUMERO CLIENT])</f>
        <v>#N/A</v>
      </c>
      <c r="C789" s="48" cm="1">
        <f t="array" ref="C789">_xlfn.XLOOKUP(Tableau210[[#This Row],[NOM]]&amp;Tableau210[[#This Row],[Repere Ubleam]],[7]Sheet1!$C$2:$C$2995&amp;[7]Sheet1!$I$2:$I$2995,[7]Sheet1!$A$2:$A$2995)</f>
        <v>783</v>
      </c>
      <c r="D789" s="48" t="str">
        <f>C789&amp;""</f>
        <v>783</v>
      </c>
      <c r="E789" s="48" t="e">
        <v>#N/A</v>
      </c>
      <c r="F789" s="48" t="e">
        <v>#N/A</v>
      </c>
      <c r="G789" s="176" t="s">
        <v>1634</v>
      </c>
      <c r="H789" s="119" t="s">
        <v>1067</v>
      </c>
      <c r="I789" s="119" t="s">
        <v>80</v>
      </c>
      <c r="J789" s="119" t="s">
        <v>1074</v>
      </c>
      <c r="K789" s="119" t="str">
        <f>_xlfn.XLOOKUP(Tableau210[[#This Row],[NOM]],[8]LUT!$I$5:$I$301,[8]LUT!$N$5:$N$301)</f>
        <v xml:space="preserve">Ballon </v>
      </c>
      <c r="L789" s="119">
        <v>11</v>
      </c>
      <c r="M789" s="119" t="s">
        <v>2315</v>
      </c>
      <c r="N789" s="119" t="s">
        <v>2315</v>
      </c>
      <c r="O789" s="119"/>
      <c r="P789" s="119"/>
      <c r="Q789" s="119"/>
      <c r="R789" s="119"/>
      <c r="S789" s="119"/>
      <c r="T789" s="119"/>
      <c r="U789" s="119"/>
      <c r="V789" s="119"/>
      <c r="W789" s="117" t="s">
        <v>2159</v>
      </c>
      <c r="X789" s="207" cm="1">
        <f t="array" ref="X7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8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89" s="117" t="s">
        <v>3424</v>
      </c>
      <c r="AA789" s="207" cm="1">
        <f t="array" ref="AA7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8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89" s="48"/>
      <c r="AD789" s="117" t="s">
        <v>2196</v>
      </c>
      <c r="AE789" s="119"/>
      <c r="AF789" s="181">
        <f>IFERROR(VLOOKUP(Tableau210[[#This Row],[OPERATION]],Tableau4[],5,FALSE),"")</f>
        <v>0</v>
      </c>
      <c r="AG789" s="178" cm="1">
        <f t="array" ref="AG789">IFERROR(
   SUM(
      _xlfn._xlws.FILTER(
         Tableau3[JP],
         (Tableau3[ITEM]=Tableau210[[#This Row],[NOM]])*
         (Tableau3[Rep.]=Tableau210[[#This Row],[REPERE BUTA]])
      )
   ),
0)</f>
        <v>0</v>
      </c>
      <c r="AH789" s="181">
        <f>IFERROR(VLOOKUP(Tableau210[[#This Row],[OPERATION]],Tableau4[],4,FALSE),"")</f>
        <v>0</v>
      </c>
      <c r="AI789" s="178" cm="1">
        <f t="array" ref="AI789">IFERROR(
   SUM(
      _xlfn._xlws.FILTER(
         Tableau3[BP],
         (Tableau3[ITEM]=Tableau210[[#This Row],[NOM]])*
         (Tableau3[Rep.]=Tableau210[[#This Row],[REPERE BUTA]])
      )
   ),
0)</f>
        <v>0</v>
      </c>
      <c r="AJ789" s="181" t="str">
        <f>IF(Tableau210[[#This Row],[NB JP EMIS]]=1,"1 JP","") &amp; IF(Tableau210[[#This Row],[NB BP EMIS]]=1," 1 BP","")</f>
        <v/>
      </c>
      <c r="AK789" s="178" t="str">
        <f>IF(Tableau210[[#This Row],[NB JP BUTA]]=1,"1 JP","") &amp; IF(Tableau210[[#This Row],[Nb BP BUTA]]=1," 1 BP","") &amp; IF(Tableau210[[#This Row],[Nb BP BUTA]]=2," 2 BP","")</f>
        <v/>
      </c>
      <c r="AL789" s="117" t="s">
        <v>103</v>
      </c>
      <c r="AM789" s="117">
        <f>IFERROR(+VLOOKUP(AY789,Tiges!$G$4:$I$569,3,FALSE),"")</f>
        <v>22</v>
      </c>
      <c r="AN789" s="48"/>
      <c r="AO789" s="117" t="s">
        <v>3424</v>
      </c>
      <c r="AP789" s="177" cm="1">
        <f t="array" ref="AP7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89" s="411" t="s">
        <v>3424</v>
      </c>
      <c r="AR789" s="117" t="s">
        <v>3424</v>
      </c>
      <c r="AS789" s="177" cm="1">
        <f t="array" ref="AS7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89" s="411" t="s">
        <v>3424</v>
      </c>
      <c r="AU789" s="117" t="s">
        <v>3424</v>
      </c>
      <c r="AV789" s="177" t="str" cm="1">
        <f t="array" ref="AV7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89" s="117"/>
      <c r="AY789" s="117" cm="1">
        <f t="array" ref="AY789">IFERROR(_xlfn.XLOOKUP(Tableau210[[#This Row],[DN DONNEES BUTA ]]&amp;Tableau210[[#This Row],[PN DONNEES BUTA]],Tiges!$B$4:$B$79&amp;Tiges!$C$4:$C$79,Tiges!$G$4:$G$79),"")</f>
        <v>14</v>
      </c>
      <c r="AZ789" s="117"/>
      <c r="BA789" s="117" cm="1">
        <f t="array" ref="BA789">IFERROR(_xlfn.XLOOKUP(Tableau210[[#This Row],[DN DONNEES BUTA ]]&amp;Tableau210[[#This Row],[PN DONNEES BUTA]],Tiges!$B$4:$B$79&amp;Tiges!$C$4:$C$79,Tiges!$H$4:$H$79),"")</f>
        <v>70</v>
      </c>
      <c r="BB789" s="117"/>
      <c r="BC789" s="182">
        <f>IFERROR(VLOOKUP(Tableau210[[#This Row],[OPERATION]],Tableau4[],2,FALSE),"")</f>
        <v>0</v>
      </c>
      <c r="BD789" s="177" cm="1">
        <f t="array" ref="BD789">IFERROR(
   SUM(
      _xlfn._xlws.FILTER(
         Tableau3[Nb Platinage Joint],
         (Tableau3[ITEM]=Tableau210[[#This Row],[NOM]])*
         (Tableau3[Rep.]=Tableau210[[#This Row],[REPERE BUTA]])
      )
   ),
0)</f>
        <v>0</v>
      </c>
      <c r="BE789" s="182">
        <f>IFERROR(VLOOKUP(Tableau210[[#This Row],[OPERATION]],Tableau4[],3,FALSE),"")</f>
        <v>1</v>
      </c>
      <c r="BF789" s="177" cm="1">
        <f t="array" ref="BF789">IFERROR(
   SUM(
      _xlfn._xlws.FILTER(
         Tableau3[Joint Définitif Nb],
         (Tableau3[ITEM]=Tableau210[[#This Row],[NOM]])*
         (Tableau3[Rep.]=Tableau210[[#This Row],[REPERE BUTA]])
      )
   ),
0)</f>
        <v>1</v>
      </c>
      <c r="BG789" s="117" t="s">
        <v>3424</v>
      </c>
      <c r="BH789" s="177" t="str" cm="1">
        <f t="array" ref="BH7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89" s="117" t="s">
        <v>3424</v>
      </c>
      <c r="BK789" s="117" t="s">
        <v>3424</v>
      </c>
      <c r="BL789" s="167" t="s">
        <v>2380</v>
      </c>
      <c r="BM789" s="167"/>
      <c r="BN789" s="117"/>
      <c r="BO789" s="117"/>
      <c r="BP789" s="117"/>
      <c r="BQ789" s="48"/>
      <c r="BR789" s="119"/>
      <c r="BS789" s="48"/>
      <c r="BT789" s="48"/>
      <c r="BU789" s="48"/>
      <c r="BV789" s="48"/>
      <c r="BW789" s="48"/>
      <c r="BX789" s="48"/>
    </row>
    <row r="790" spans="1:76" ht="15.75" hidden="1" x14ac:dyDescent="0.25">
      <c r="A790" s="48" t="e" cm="1">
        <f t="array" ref="A790">_xlfn.XLOOKUP(Tableau210[[#This Row],[NOM]]&amp;Tableau210[[#This Row],[REPERE BUTA]],[6]!Tableau16[POSTE TECHNIQUE]&amp;[6]!Tableau16[Repere ADM],[6]!Tableau16[NUMERO CLIENT])</f>
        <v>#N/A</v>
      </c>
      <c r="B790" s="48" t="e" cm="1">
        <f t="array" ref="B790">_xlfn.XLOOKUP(Tableau210[[#This Row],[NOM]]&amp;Tableau210[[#This Row],[REPERE BUTA]],[6]!Tableau16[POSTE TECHNIQUE]&amp;[6]!Tableau16[Repere REF],[6]!Tableau16[NUMERO CLIENT])</f>
        <v>#N/A</v>
      </c>
      <c r="C790" s="48" cm="1">
        <f t="array" ref="C790">_xlfn.XLOOKUP(Tableau210[[#This Row],[NOM]]&amp;Tableau210[[#This Row],[Repere Ubleam]],[7]Sheet1!$C$2:$C$2995&amp;[7]Sheet1!$I$2:$I$2995,[7]Sheet1!$A$2:$A$2995)</f>
        <v>784</v>
      </c>
      <c r="D790" s="48" t="str">
        <f>C790&amp;""</f>
        <v>784</v>
      </c>
      <c r="E790" s="48" t="e">
        <v>#N/A</v>
      </c>
      <c r="F790" s="48" t="e">
        <v>#N/A</v>
      </c>
      <c r="G790" s="192" t="s">
        <v>1634</v>
      </c>
      <c r="H790" s="119" t="s">
        <v>1067</v>
      </c>
      <c r="I790" s="119" t="s">
        <v>80</v>
      </c>
      <c r="J790" s="119" t="s">
        <v>1074</v>
      </c>
      <c r="K790" s="119" t="str">
        <f>_xlfn.XLOOKUP(Tableau210[[#This Row],[NOM]],[8]LUT!$I$5:$I$301,[8]LUT!$N$5:$N$301)</f>
        <v xml:space="preserve">Ballon </v>
      </c>
      <c r="L790" s="119" t="s">
        <v>83</v>
      </c>
      <c r="M790" s="119"/>
      <c r="N790" s="119" t="s">
        <v>83</v>
      </c>
      <c r="O790" s="119"/>
      <c r="P790" s="119"/>
      <c r="Q790" s="119"/>
      <c r="R790" s="119"/>
      <c r="S790" s="119"/>
      <c r="T790" s="119"/>
      <c r="U790" s="119"/>
      <c r="V790" s="119"/>
      <c r="W790" s="117" t="s">
        <v>2159</v>
      </c>
      <c r="X790" s="207" cm="1">
        <f t="array" ref="X7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90" s="117" t="s">
        <v>3424</v>
      </c>
      <c r="AA790" s="207" cm="1">
        <f t="array" ref="AA7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90" s="48"/>
      <c r="AD790" s="117" t="s">
        <v>2196</v>
      </c>
      <c r="AE790" s="119"/>
      <c r="AF790" s="181">
        <f>IFERROR(VLOOKUP(Tableau210[[#This Row],[OPERATION]],Tableau4[],5,FALSE),"")</f>
        <v>0</v>
      </c>
      <c r="AG790" s="178" cm="1">
        <f t="array" ref="AG790">IFERROR(
   SUM(
      _xlfn._xlws.FILTER(
         Tableau3[JP],
         (Tableau3[ITEM]=Tableau210[[#This Row],[NOM]])*
         (Tableau3[Rep.]=Tableau210[[#This Row],[REPERE BUTA]])
      )
   ),
0)</f>
        <v>0</v>
      </c>
      <c r="AH790" s="181">
        <f>IFERROR(VLOOKUP(Tableau210[[#This Row],[OPERATION]],Tableau4[],4,FALSE),"")</f>
        <v>0</v>
      </c>
      <c r="AI790" s="178" cm="1">
        <f t="array" ref="AI790">IFERROR(
   SUM(
      _xlfn._xlws.FILTER(
         Tableau3[BP],
         (Tableau3[ITEM]=Tableau210[[#This Row],[NOM]])*
         (Tableau3[Rep.]=Tableau210[[#This Row],[REPERE BUTA]])
      )
   ),
0)</f>
        <v>0</v>
      </c>
      <c r="AJ790" s="181" t="str">
        <f>IF(Tableau210[[#This Row],[NB JP EMIS]]=1,"1 JP","") &amp; IF(Tableau210[[#This Row],[NB BP EMIS]]=1," 1 BP","")</f>
        <v/>
      </c>
      <c r="AK790" s="178" t="str">
        <f>IF(Tableau210[[#This Row],[NB JP BUTA]]=1,"1 JP","") &amp; IF(Tableau210[[#This Row],[Nb BP BUTA]]=1," 1 BP","") &amp; IF(Tableau210[[#This Row],[Nb BP BUTA]]=2," 2 BP","")</f>
        <v/>
      </c>
      <c r="AL790" s="117" t="s">
        <v>103</v>
      </c>
      <c r="AM790" s="117">
        <f>IFERROR(+VLOOKUP(AY790,Tiges!$G$4:$I$569,3,FALSE),"")</f>
        <v>22</v>
      </c>
      <c r="AN790" s="48"/>
      <c r="AO790" s="117" t="s">
        <v>3424</v>
      </c>
      <c r="AP790" s="177" cm="1">
        <f t="array" ref="AP7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90" s="411" t="s">
        <v>3424</v>
      </c>
      <c r="AR790" s="117" t="s">
        <v>3424</v>
      </c>
      <c r="AS790" s="177" cm="1">
        <f t="array" ref="AS7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90" s="411" t="s">
        <v>3424</v>
      </c>
      <c r="AU790" s="117" t="s">
        <v>3424</v>
      </c>
      <c r="AV790" s="177" cm="1">
        <f t="array" ref="AV7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90" s="411" t="s">
        <v>3424</v>
      </c>
      <c r="AX790" s="117"/>
      <c r="AY790" s="117" cm="1">
        <f t="array" ref="AY790">IFERROR(_xlfn.XLOOKUP(Tableau210[[#This Row],[DN DONNEES BUTA ]]&amp;Tableau210[[#This Row],[PN DONNEES BUTA]],Tiges!$B$4:$B$79&amp;Tiges!$C$4:$C$79,Tiges!$G$4:$G$79),"")</f>
        <v>14</v>
      </c>
      <c r="AZ790" s="117"/>
      <c r="BA790" s="117" cm="1">
        <f t="array" ref="BA790">IFERROR(_xlfn.XLOOKUP(Tableau210[[#This Row],[DN DONNEES BUTA ]]&amp;Tableau210[[#This Row],[PN DONNEES BUTA]],Tiges!$B$4:$B$79&amp;Tiges!$C$4:$C$79,Tiges!$H$4:$H$79),"")</f>
        <v>70</v>
      </c>
      <c r="BB790" s="117"/>
      <c r="BC790" s="182">
        <f>IFERROR(VLOOKUP(Tableau210[[#This Row],[OPERATION]],Tableau4[],2,FALSE),"")</f>
        <v>0</v>
      </c>
      <c r="BD790" s="177" cm="1">
        <f t="array" ref="BD790">IFERROR(
   SUM(
      _xlfn._xlws.FILTER(
         Tableau3[Nb Platinage Joint],
         (Tableau3[ITEM]=Tableau210[[#This Row],[NOM]])*
         (Tableau3[Rep.]=Tableau210[[#This Row],[REPERE BUTA]])
      )
   ),
0)</f>
        <v>0</v>
      </c>
      <c r="BE790" s="182">
        <f>IFERROR(VLOOKUP(Tableau210[[#This Row],[OPERATION]],Tableau4[],3,FALSE),"")</f>
        <v>1</v>
      </c>
      <c r="BF790" s="177" cm="1">
        <f t="array" ref="BF790">IFERROR(
   SUM(
      _xlfn._xlws.FILTER(
         Tableau3[Joint Définitif Nb],
         (Tableau3[ITEM]=Tableau210[[#This Row],[NOM]])*
         (Tableau3[Rep.]=Tableau210[[#This Row],[REPERE BUTA]])
      )
   ),
0)</f>
        <v>1</v>
      </c>
      <c r="BG790" s="117" t="s">
        <v>3424</v>
      </c>
      <c r="BH790" s="177" t="str" cm="1">
        <f t="array" ref="BH7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0" s="117" t="s">
        <v>3424</v>
      </c>
      <c r="BK790" s="117" t="s">
        <v>3424</v>
      </c>
      <c r="BL790" s="167" t="s">
        <v>2380</v>
      </c>
      <c r="BM790" s="167"/>
      <c r="BN790" s="117"/>
      <c r="BO790" s="117"/>
      <c r="BP790" s="117"/>
      <c r="BQ790" s="48"/>
      <c r="BR790" s="119"/>
      <c r="BS790" s="48"/>
      <c r="BT790" s="48"/>
      <c r="BU790" s="48"/>
      <c r="BV790" s="48"/>
      <c r="BW790" s="48"/>
      <c r="BX790" s="48"/>
    </row>
    <row r="791" spans="1:76" s="154" customFormat="1" ht="15.75" hidden="1" x14ac:dyDescent="0.25">
      <c r="A791" s="48" t="e" cm="1">
        <f t="array" ref="A791">_xlfn.XLOOKUP(Tableau210[[#This Row],[NOM]]&amp;Tableau210[[#This Row],[REPERE BUTA]],[6]!Tableau16[POSTE TECHNIQUE]&amp;[6]!Tableau16[Repere ADM],[6]!Tableau16[NUMERO CLIENT])</f>
        <v>#N/A</v>
      </c>
      <c r="B791" s="48" t="e" cm="1">
        <f t="array" ref="B791">_xlfn.XLOOKUP(Tableau210[[#This Row],[NOM]]&amp;Tableau210[[#This Row],[REPERE BUTA]],[6]!Tableau16[POSTE TECHNIQUE]&amp;[6]!Tableau16[Repere REF],[6]!Tableau16[NUMERO CLIENT])</f>
        <v>#N/A</v>
      </c>
      <c r="C791" s="48" cm="1">
        <f t="array" ref="C791">_xlfn.XLOOKUP(Tableau210[[#This Row],[NOM]]&amp;Tableau210[[#This Row],[Repere Ubleam]],[7]Sheet1!$C$2:$C$2995&amp;[7]Sheet1!$I$2:$I$2995,[7]Sheet1!$A$2:$A$2995)</f>
        <v>785</v>
      </c>
      <c r="D791" s="48" t="str">
        <f>C791&amp;""</f>
        <v>785</v>
      </c>
      <c r="E791" s="48" t="e">
        <v>#N/A</v>
      </c>
      <c r="F791" s="48" t="e">
        <v>#N/A</v>
      </c>
      <c r="G791" s="171" t="s">
        <v>1634</v>
      </c>
      <c r="H791" s="150" t="s">
        <v>1067</v>
      </c>
      <c r="I791" s="150" t="s">
        <v>80</v>
      </c>
      <c r="J791" s="150" t="s">
        <v>1074</v>
      </c>
      <c r="K791" s="150" t="str">
        <f>_xlfn.XLOOKUP(Tableau210[[#This Row],[NOM]],[8]LUT!$I$5:$I$301,[8]LUT!$N$5:$N$301)</f>
        <v xml:space="preserve">Ballon </v>
      </c>
      <c r="L791" s="150" t="s">
        <v>75</v>
      </c>
      <c r="M791" s="150"/>
      <c r="N791" s="150" t="s">
        <v>75</v>
      </c>
      <c r="O791" s="150"/>
      <c r="P791" s="150"/>
      <c r="Q791" s="150"/>
      <c r="R791" s="150"/>
      <c r="S791" s="150"/>
      <c r="T791" s="150"/>
      <c r="U791" s="150"/>
      <c r="V791" s="150"/>
      <c r="W791" s="153" t="s">
        <v>2159</v>
      </c>
      <c r="X791" s="151" cm="1">
        <f t="array" ref="X7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791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91" s="153" t="s">
        <v>3424</v>
      </c>
      <c r="AA791" s="151" cm="1">
        <f t="array" ref="AA7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1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91" s="152"/>
      <c r="AD791" s="153" t="s">
        <v>2197</v>
      </c>
      <c r="AE791" s="150"/>
      <c r="AF791" s="150">
        <f>IFERROR(VLOOKUP(Tableau210[[#This Row],[OPERATION]],Tableau4[],5,FALSE),"")</f>
        <v>0</v>
      </c>
      <c r="AG791" s="150" cm="1">
        <f t="array" ref="AG791">IFERROR(
   SUM(
      _xlfn._xlws.FILTER(
         Tableau3[JP],
         (Tableau3[ITEM]=Tableau210[[#This Row],[NOM]])*
         (Tableau3[Rep.]=Tableau210[[#This Row],[REPERE BUTA]])
      )
   ),
0)</f>
        <v>0</v>
      </c>
      <c r="AH791" s="150">
        <f>IFERROR(VLOOKUP(Tableau210[[#This Row],[OPERATION]],Tableau4[],4,FALSE),"")</f>
        <v>1</v>
      </c>
      <c r="AI791" s="150" cm="1">
        <f t="array" ref="AI791">IFERROR(
   SUM(
      _xlfn._xlws.FILTER(
         Tableau3[BP],
         (Tableau3[ITEM]=Tableau210[[#This Row],[NOM]])*
         (Tableau3[Rep.]=Tableau210[[#This Row],[REPERE BUTA]])
      )
   ),
0)</f>
        <v>0</v>
      </c>
      <c r="AJ791" s="150" t="str">
        <f>IF(Tableau210[[#This Row],[NB JP EMIS]]=1,"1 JP","") &amp; IF(Tableau210[[#This Row],[NB BP EMIS]]=1," 1 BP","")</f>
        <v xml:space="preserve"> 1 BP</v>
      </c>
      <c r="AK791" s="150" t="str">
        <f>IF(Tableau210[[#This Row],[NB JP BUTA]]=1,"1 JP","") &amp; IF(Tableau210[[#This Row],[Nb BP BUTA]]=1," 1 BP","") &amp; IF(Tableau210[[#This Row],[Nb BP BUTA]]=2," 2 BP","")</f>
        <v/>
      </c>
      <c r="AL791" s="153" t="s">
        <v>103</v>
      </c>
      <c r="AM791" s="153">
        <f>IFERROR(+VLOOKUP(AY791,Tiges!$G$4:$I$569,3,FALSE),"")</f>
        <v>22</v>
      </c>
      <c r="AN791" s="152"/>
      <c r="AO791" s="153" t="s">
        <v>3424</v>
      </c>
      <c r="AP791" s="153" cm="1">
        <f t="array" ref="AP7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91" s="153" t="s">
        <v>3424</v>
      </c>
      <c r="AR791" s="153" t="s">
        <v>3424</v>
      </c>
      <c r="AS791" s="153" cm="1">
        <f t="array" ref="AS7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91" s="153" t="s">
        <v>3424</v>
      </c>
      <c r="AU791" s="153" t="s">
        <v>3424</v>
      </c>
      <c r="AV791" s="153" cm="1">
        <f t="array" ref="AV7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91" s="153" t="s">
        <v>3424</v>
      </c>
      <c r="AX791" s="153"/>
      <c r="AY791" s="153" cm="1">
        <f t="array" ref="AY791">IFERROR(_xlfn.XLOOKUP(Tableau210[[#This Row],[DN DONNEES BUTA ]]&amp;Tableau210[[#This Row],[PN DONNEES BUTA]],Tiges!$B$4:$B$79&amp;Tiges!$C$4:$C$79,Tiges!$G$4:$G$79),"")</f>
        <v>14</v>
      </c>
      <c r="AZ791" s="153"/>
      <c r="BA791" s="153" cm="1">
        <f t="array" ref="BA791">IFERROR(_xlfn.XLOOKUP(Tableau210[[#This Row],[DN DONNEES BUTA ]]&amp;Tableau210[[#This Row],[PN DONNEES BUTA]],Tiges!$B$4:$B$79&amp;Tiges!$C$4:$C$79,Tiges!$H$4:$H$79),"")</f>
        <v>80</v>
      </c>
      <c r="BB791" s="153"/>
      <c r="BC791" s="153">
        <f>IFERROR(VLOOKUP(Tableau210[[#This Row],[OPERATION]],Tableau4[],2,FALSE),"")</f>
        <v>1</v>
      </c>
      <c r="BD791" s="153" cm="1">
        <f t="array" ref="BD791">IFERROR(
   SUM(
      _xlfn._xlws.FILTER(
         Tableau3[Nb Platinage Joint],
         (Tableau3[ITEM]=Tableau210[[#This Row],[NOM]])*
         (Tableau3[Rep.]=Tableau210[[#This Row],[REPERE BUTA]])
      )
   ),
0)</f>
        <v>0</v>
      </c>
      <c r="BE791" s="153">
        <f>IFERROR(VLOOKUP(Tableau210[[#This Row],[OPERATION]],Tableau4[],3,FALSE),"")</f>
        <v>1</v>
      </c>
      <c r="BF791" s="153" cm="1">
        <f t="array" ref="BF791">IFERROR(
   SUM(
      _xlfn._xlws.FILTER(
         Tableau3[Joint Définitif Nb],
         (Tableau3[ITEM]=Tableau210[[#This Row],[NOM]])*
         (Tableau3[Rep.]=Tableau210[[#This Row],[REPERE BUTA]])
      )
   ),
0)</f>
        <v>1</v>
      </c>
      <c r="BG791" s="153" t="s">
        <v>3424</v>
      </c>
      <c r="BH791" s="153" t="str" cm="1">
        <f t="array" ref="BH7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1" s="153" t="s">
        <v>3424</v>
      </c>
      <c r="BK791" s="153" t="s">
        <v>3424</v>
      </c>
      <c r="BL791" s="153" t="s">
        <v>2486</v>
      </c>
      <c r="BM791" s="153" t="s">
        <v>2380</v>
      </c>
      <c r="BN791" s="153"/>
      <c r="BO791" s="153"/>
      <c r="BP791" s="153"/>
      <c r="BQ791" s="152"/>
      <c r="BR791" s="150"/>
      <c r="BS791" s="152"/>
      <c r="BT791" s="152"/>
      <c r="BU791" s="152"/>
      <c r="BV791" s="152"/>
      <c r="BW791" s="152"/>
      <c r="BX791" s="152"/>
    </row>
    <row r="792" spans="1:76" s="154" customFormat="1" ht="15.75" hidden="1" x14ac:dyDescent="0.25">
      <c r="A792" s="48" t="e" cm="1">
        <f t="array" ref="A792">_xlfn.XLOOKUP(Tableau210[[#This Row],[NOM]]&amp;Tableau210[[#This Row],[REPERE BUTA]],[6]!Tableau16[POSTE TECHNIQUE]&amp;[6]!Tableau16[Repere ADM],[6]!Tableau16[NUMERO CLIENT])</f>
        <v>#N/A</v>
      </c>
      <c r="B792" s="48" t="e" cm="1">
        <f t="array" ref="B792">_xlfn.XLOOKUP(Tableau210[[#This Row],[NOM]]&amp;Tableau210[[#This Row],[REPERE BUTA]],[6]!Tableau16[POSTE TECHNIQUE]&amp;[6]!Tableau16[Repere REF],[6]!Tableau16[NUMERO CLIENT])</f>
        <v>#N/A</v>
      </c>
      <c r="C792" s="48" cm="1">
        <f t="array" ref="C792">_xlfn.XLOOKUP(Tableau210[[#This Row],[NOM]]&amp;Tableau210[[#This Row],[Repere Ubleam]],[7]Sheet1!$C$2:$C$2995&amp;[7]Sheet1!$I$2:$I$2995,[7]Sheet1!$A$2:$A$2995)</f>
        <v>786</v>
      </c>
      <c r="D792" s="48" t="str">
        <f>C792&amp;""</f>
        <v>786</v>
      </c>
      <c r="E792" s="48" t="e">
        <v>#N/A</v>
      </c>
      <c r="F792" s="48" t="e">
        <v>#N/A</v>
      </c>
      <c r="G792" s="171" t="s">
        <v>1634</v>
      </c>
      <c r="H792" s="150" t="s">
        <v>1067</v>
      </c>
      <c r="I792" s="150" t="s">
        <v>80</v>
      </c>
      <c r="J792" s="150" t="s">
        <v>1074</v>
      </c>
      <c r="K792" s="150" t="str">
        <f>_xlfn.XLOOKUP(Tableau210[[#This Row],[NOM]],[8]LUT!$I$5:$I$301,[8]LUT!$N$5:$N$301)</f>
        <v xml:space="preserve">Ballon </v>
      </c>
      <c r="L792" s="150" t="s">
        <v>70</v>
      </c>
      <c r="M792" s="150"/>
      <c r="N792" s="150" t="s">
        <v>70</v>
      </c>
      <c r="O792" s="150"/>
      <c r="P792" s="150"/>
      <c r="Q792" s="150"/>
      <c r="R792" s="150"/>
      <c r="S792" s="150"/>
      <c r="T792" s="150"/>
      <c r="U792" s="150"/>
      <c r="V792" s="150"/>
      <c r="W792" s="153" t="s">
        <v>2159</v>
      </c>
      <c r="X792" s="151" cm="1">
        <f t="array" ref="X7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79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92" s="153" t="s">
        <v>3424</v>
      </c>
      <c r="AA792" s="151" cm="1">
        <f t="array" ref="AA7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92" s="152"/>
      <c r="AD792" s="153" t="s">
        <v>2197</v>
      </c>
      <c r="AE792" s="150"/>
      <c r="AF792" s="150">
        <f>IFERROR(VLOOKUP(Tableau210[[#This Row],[OPERATION]],Tableau4[],5,FALSE),"")</f>
        <v>0</v>
      </c>
      <c r="AG792" s="150" cm="1">
        <f t="array" ref="AG792">IFERROR(
   SUM(
      _xlfn._xlws.FILTER(
         Tableau3[JP],
         (Tableau3[ITEM]=Tableau210[[#This Row],[NOM]])*
         (Tableau3[Rep.]=Tableau210[[#This Row],[REPERE BUTA]])
      )
   ),
0)</f>
        <v>0</v>
      </c>
      <c r="AH792" s="150">
        <f>IFERROR(VLOOKUP(Tableau210[[#This Row],[OPERATION]],Tableau4[],4,FALSE),"")</f>
        <v>1</v>
      </c>
      <c r="AI792" s="150" cm="1">
        <f t="array" ref="AI792">IFERROR(
   SUM(
      _xlfn._xlws.FILTER(
         Tableau3[BP],
         (Tableau3[ITEM]=Tableau210[[#This Row],[NOM]])*
         (Tableau3[Rep.]=Tableau210[[#This Row],[REPERE BUTA]])
      )
   ),
0)</f>
        <v>0</v>
      </c>
      <c r="AJ792" s="150" t="str">
        <f>IF(Tableau210[[#This Row],[NB JP EMIS]]=1,"1 JP","") &amp; IF(Tableau210[[#This Row],[NB BP EMIS]]=1," 1 BP","")</f>
        <v xml:space="preserve"> 1 BP</v>
      </c>
      <c r="AK792" s="150" t="str">
        <f>IF(Tableau210[[#This Row],[NB JP BUTA]]=1,"1 JP","") &amp; IF(Tableau210[[#This Row],[Nb BP BUTA]]=1," 1 BP","") &amp; IF(Tableau210[[#This Row],[Nb BP BUTA]]=2," 2 BP","")</f>
        <v/>
      </c>
      <c r="AL792" s="153" t="s">
        <v>103</v>
      </c>
      <c r="AM792" s="153">
        <f>IFERROR(+VLOOKUP(AY792,Tiges!$G$4:$I$569,3,FALSE),"")</f>
        <v>27</v>
      </c>
      <c r="AN792" s="152"/>
      <c r="AO792" s="153" t="s">
        <v>3424</v>
      </c>
      <c r="AP792" s="153" cm="1">
        <f t="array" ref="AP7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92" s="153" t="s">
        <v>3424</v>
      </c>
      <c r="AR792" s="153" t="s">
        <v>3424</v>
      </c>
      <c r="AS792" s="153" cm="1">
        <f t="array" ref="AS7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92" s="153" t="s">
        <v>3424</v>
      </c>
      <c r="AU792" s="153" t="s">
        <v>3424</v>
      </c>
      <c r="AV792" s="153" cm="1">
        <f t="array" ref="AV7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92" s="153" t="s">
        <v>3424</v>
      </c>
      <c r="AX792" s="153"/>
      <c r="AY792" s="153" cm="1">
        <f t="array" ref="AY792">IFERROR(_xlfn.XLOOKUP(Tableau210[[#This Row],[DN DONNEES BUTA ]]&amp;Tableau210[[#This Row],[PN DONNEES BUTA]],Tiges!$B$4:$B$79&amp;Tiges!$C$4:$C$79,Tiges!$G$4:$G$79),"")</f>
        <v>16</v>
      </c>
      <c r="AZ792" s="153"/>
      <c r="BA792" s="153" cm="1">
        <f t="array" ref="BA792">IFERROR(_xlfn.XLOOKUP(Tableau210[[#This Row],[DN DONNEES BUTA ]]&amp;Tableau210[[#This Row],[PN DONNEES BUTA]],Tiges!$B$4:$B$79&amp;Tiges!$C$4:$C$79,Tiges!$H$4:$H$79),"")</f>
        <v>90</v>
      </c>
      <c r="BB792" s="153"/>
      <c r="BC792" s="153">
        <f>IFERROR(VLOOKUP(Tableau210[[#This Row],[OPERATION]],Tableau4[],2,FALSE),"")</f>
        <v>1</v>
      </c>
      <c r="BD792" s="153" cm="1">
        <f t="array" ref="BD792">IFERROR(
   SUM(
      _xlfn._xlws.FILTER(
         Tableau3[Nb Platinage Joint],
         (Tableau3[ITEM]=Tableau210[[#This Row],[NOM]])*
         (Tableau3[Rep.]=Tableau210[[#This Row],[REPERE BUTA]])
      )
   ),
0)</f>
        <v>0</v>
      </c>
      <c r="BE792" s="153">
        <f>IFERROR(VLOOKUP(Tableau210[[#This Row],[OPERATION]],Tableau4[],3,FALSE),"")</f>
        <v>1</v>
      </c>
      <c r="BF792" s="153" cm="1">
        <f t="array" ref="BF792">IFERROR(
   SUM(
      _xlfn._xlws.FILTER(
         Tableau3[Joint Définitif Nb],
         (Tableau3[ITEM]=Tableau210[[#This Row],[NOM]])*
         (Tableau3[Rep.]=Tableau210[[#This Row],[REPERE BUTA]])
      )
   ),
0)</f>
        <v>1</v>
      </c>
      <c r="BG792" s="153" t="s">
        <v>3424</v>
      </c>
      <c r="BH792" s="153" t="str" cm="1">
        <f t="array" ref="BH7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2" s="153" t="s">
        <v>3424</v>
      </c>
      <c r="BK792" s="153" t="s">
        <v>3424</v>
      </c>
      <c r="BL792" s="153" t="s">
        <v>2486</v>
      </c>
      <c r="BM792" s="153" t="s">
        <v>2380</v>
      </c>
      <c r="BN792" s="153"/>
      <c r="BO792" s="153"/>
      <c r="BP792" s="153"/>
      <c r="BQ792" s="152"/>
      <c r="BR792" s="150"/>
      <c r="BS792" s="152"/>
      <c r="BT792" s="152"/>
      <c r="BU792" s="152"/>
      <c r="BV792" s="152"/>
      <c r="BW792" s="152"/>
      <c r="BX792" s="152"/>
    </row>
    <row r="793" spans="1:76" s="154" customFormat="1" ht="15.75" hidden="1" x14ac:dyDescent="0.25">
      <c r="A793" s="48" t="e" cm="1">
        <f t="array" ref="A793">_xlfn.XLOOKUP(Tableau210[[#This Row],[NOM]]&amp;Tableau210[[#This Row],[REPERE BUTA]],[6]!Tableau16[POSTE TECHNIQUE]&amp;[6]!Tableau16[Repere ADM],[6]!Tableau16[NUMERO CLIENT])</f>
        <v>#N/A</v>
      </c>
      <c r="B793" s="48" t="e" cm="1">
        <f t="array" ref="B793">_xlfn.XLOOKUP(Tableau210[[#This Row],[NOM]]&amp;Tableau210[[#This Row],[REPERE BUTA]],[6]!Tableau16[POSTE TECHNIQUE]&amp;[6]!Tableau16[Repere REF],[6]!Tableau16[NUMERO CLIENT])</f>
        <v>#N/A</v>
      </c>
      <c r="C793" s="48" cm="1">
        <f t="array" ref="C793">_xlfn.XLOOKUP(Tableau210[[#This Row],[NOM]]&amp;Tableau210[[#This Row],[Repere Ubleam]],[7]Sheet1!$C$2:$C$2995&amp;[7]Sheet1!$I$2:$I$2995,[7]Sheet1!$A$2:$A$2995)</f>
        <v>787</v>
      </c>
      <c r="D793" s="48" t="str">
        <f>C793&amp;""</f>
        <v>787</v>
      </c>
      <c r="E793" s="48" t="e">
        <v>#N/A</v>
      </c>
      <c r="F793" s="48" t="e">
        <v>#N/A</v>
      </c>
      <c r="G793" s="171" t="s">
        <v>1634</v>
      </c>
      <c r="H793" s="150" t="s">
        <v>1067</v>
      </c>
      <c r="I793" s="150" t="s">
        <v>80</v>
      </c>
      <c r="J793" s="150" t="s">
        <v>1074</v>
      </c>
      <c r="K793" s="150" t="str">
        <f>_xlfn.XLOOKUP(Tableau210[[#This Row],[NOM]],[8]LUT!$I$5:$I$301,[8]LUT!$N$5:$N$301)</f>
        <v xml:space="preserve">Ballon </v>
      </c>
      <c r="L793" s="150" t="s">
        <v>76</v>
      </c>
      <c r="M793" s="150" t="s">
        <v>1247</v>
      </c>
      <c r="N793" s="150" t="s">
        <v>1247</v>
      </c>
      <c r="O793" s="150" t="s">
        <v>2118</v>
      </c>
      <c r="P793" s="150"/>
      <c r="Q793" s="150"/>
      <c r="R793" s="150"/>
      <c r="S793" s="150"/>
      <c r="T793" s="150"/>
      <c r="U793" s="150"/>
      <c r="V793" s="150"/>
      <c r="W793" s="151">
        <v>25</v>
      </c>
      <c r="X793" s="151" cm="1">
        <f t="array" ref="X7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93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93" s="151">
        <v>20</v>
      </c>
      <c r="AA793" s="151" cm="1">
        <f t="array" ref="AA7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3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93" s="152"/>
      <c r="AD793" s="153" t="s">
        <v>2197</v>
      </c>
      <c r="AE793" s="150"/>
      <c r="AF793" s="150">
        <f>IFERROR(VLOOKUP(Tableau210[[#This Row],[OPERATION]],Tableau4[],5,FALSE),"")</f>
        <v>0</v>
      </c>
      <c r="AG793" s="150" cm="1">
        <f t="array" ref="AG793">IFERROR(
   SUM(
      _xlfn._xlws.FILTER(
         Tableau3[JP],
         (Tableau3[ITEM]=Tableau210[[#This Row],[NOM]])*
         (Tableau3[Rep.]=Tableau210[[#This Row],[REPERE BUTA]])
      )
   ),
0)</f>
        <v>0</v>
      </c>
      <c r="AH793" s="150">
        <f>IFERROR(VLOOKUP(Tableau210[[#This Row],[OPERATION]],Tableau4[],4,FALSE),"")</f>
        <v>1</v>
      </c>
      <c r="AI793" s="150" cm="1">
        <f t="array" ref="AI793">IFERROR(
   SUM(
      _xlfn._xlws.FILTER(
         Tableau3[BP],
         (Tableau3[ITEM]=Tableau210[[#This Row],[NOM]])*
         (Tableau3[Rep.]=Tableau210[[#This Row],[REPERE BUTA]])
      )
   ),
0)</f>
        <v>0</v>
      </c>
      <c r="AJ793" s="150" t="str">
        <f>IF(Tableau210[[#This Row],[NB JP EMIS]]=1,"1 JP","") &amp; IF(Tableau210[[#This Row],[NB BP EMIS]]=1," 1 BP","")</f>
        <v xml:space="preserve"> 1 BP</v>
      </c>
      <c r="AK793" s="150" t="str">
        <f>IF(Tableau210[[#This Row],[NB JP BUTA]]=1,"1 JP","") &amp; IF(Tableau210[[#This Row],[Nb BP BUTA]]=1," 1 BP","") &amp; IF(Tableau210[[#This Row],[Nb BP BUTA]]=2," 2 BP","")</f>
        <v/>
      </c>
      <c r="AL793" s="153" t="s">
        <v>103</v>
      </c>
      <c r="AM793" s="153">
        <f>IFERROR(+VLOOKUP(AY793,Tiges!$G$4:$I$569,3,FALSE),"")</f>
        <v>22</v>
      </c>
      <c r="AN793" s="152"/>
      <c r="AO793" s="153">
        <v>4</v>
      </c>
      <c r="AP793" s="153" cm="1">
        <f t="array" ref="AP7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9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93" s="153" t="s">
        <v>2271</v>
      </c>
      <c r="AS793" s="153" cm="1">
        <f t="array" ref="AS7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9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793" s="153" t="s">
        <v>1123</v>
      </c>
      <c r="AV793" s="153" cm="1">
        <f t="array" ref="AV7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9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93" s="153"/>
      <c r="AY793" s="153" cm="1">
        <f t="array" ref="AY793">IFERROR(_xlfn.XLOOKUP(Tableau210[[#This Row],[DN DONNEES BUTA ]]&amp;Tableau210[[#This Row],[PN DONNEES BUTA]],Tiges!$B$4:$B$79&amp;Tiges!$C$4:$C$79,Tiges!$G$4:$G$79),"")</f>
        <v>14</v>
      </c>
      <c r="AZ793" s="153"/>
      <c r="BA793" s="153" cm="1">
        <f t="array" ref="BA793">IFERROR(_xlfn.XLOOKUP(Tableau210[[#This Row],[DN DONNEES BUTA ]]&amp;Tableau210[[#This Row],[PN DONNEES BUTA]],Tiges!$B$4:$B$79&amp;Tiges!$C$4:$C$79,Tiges!$H$4:$H$79),"")</f>
        <v>70</v>
      </c>
      <c r="BB793" s="153"/>
      <c r="BC793" s="153">
        <f>IFERROR(VLOOKUP(Tableau210[[#This Row],[OPERATION]],Tableau4[],2,FALSE),"")</f>
        <v>1</v>
      </c>
      <c r="BD793" s="153" cm="1">
        <f t="array" ref="BD793">IFERROR(
   SUM(
      _xlfn._xlws.FILTER(
         Tableau3[Nb Platinage Joint],
         (Tableau3[ITEM]=Tableau210[[#This Row],[NOM]])*
         (Tableau3[Rep.]=Tableau210[[#This Row],[REPERE BUTA]])
      )
   ),
0)</f>
        <v>0</v>
      </c>
      <c r="BE793" s="153">
        <f>IFERROR(VLOOKUP(Tableau210[[#This Row],[OPERATION]],Tableau4[],3,FALSE),"")</f>
        <v>1</v>
      </c>
      <c r="BF793" s="153" cm="1">
        <f t="array" ref="BF793">IFERROR(
   SUM(
      _xlfn._xlws.FILTER(
         Tableau3[Joint Définitif Nb],
         (Tableau3[ITEM]=Tableau210[[#This Row],[NOM]])*
         (Tableau3[Rep.]=Tableau210[[#This Row],[REPERE BUTA]])
      )
   ),
0)</f>
        <v>1</v>
      </c>
      <c r="BG793" s="153" t="s">
        <v>129</v>
      </c>
      <c r="BH793" s="153" t="str" cm="1">
        <f t="array" ref="BH7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3" s="153" t="s">
        <v>2281</v>
      </c>
      <c r="BK793" s="153" t="s">
        <v>2269</v>
      </c>
      <c r="BL793" s="153" t="s">
        <v>2490</v>
      </c>
      <c r="BM793" s="153" t="s">
        <v>2380</v>
      </c>
      <c r="BN793" s="153"/>
      <c r="BO793" s="153"/>
      <c r="BP793" s="153"/>
      <c r="BQ793" s="152"/>
      <c r="BR793" s="150"/>
      <c r="BS793" s="152"/>
      <c r="BT793" s="152"/>
      <c r="BU793" s="152"/>
      <c r="BV793" s="152"/>
      <c r="BW793" s="152"/>
      <c r="BX793" s="152"/>
    </row>
    <row r="794" spans="1:76" s="154" customFormat="1" ht="15.75" hidden="1" x14ac:dyDescent="0.25">
      <c r="A794" s="48" t="e" cm="1">
        <f t="array" ref="A794">_xlfn.XLOOKUP(Tableau210[[#This Row],[NOM]]&amp;Tableau210[[#This Row],[REPERE BUTA]],[6]!Tableau16[POSTE TECHNIQUE]&amp;[6]!Tableau16[Repere ADM],[6]!Tableau16[NUMERO CLIENT])</f>
        <v>#N/A</v>
      </c>
      <c r="B794" s="48" t="e" cm="1">
        <f t="array" ref="B794">_xlfn.XLOOKUP(Tableau210[[#This Row],[NOM]]&amp;Tableau210[[#This Row],[REPERE BUTA]],[6]!Tableau16[POSTE TECHNIQUE]&amp;[6]!Tableau16[Repere REF],[6]!Tableau16[NUMERO CLIENT])</f>
        <v>#N/A</v>
      </c>
      <c r="C794" s="48" cm="1">
        <f t="array" ref="C794">_xlfn.XLOOKUP(Tableau210[[#This Row],[NOM]]&amp;Tableau210[[#This Row],[Repere Ubleam]],[7]Sheet1!$C$2:$C$2995&amp;[7]Sheet1!$I$2:$I$2995,[7]Sheet1!$A$2:$A$2995)</f>
        <v>788</v>
      </c>
      <c r="D794" s="48" t="str">
        <f>C794&amp;""</f>
        <v>788</v>
      </c>
      <c r="E794" s="48" t="e">
        <v>#N/A</v>
      </c>
      <c r="F794" s="48" t="e">
        <v>#N/A</v>
      </c>
      <c r="G794" s="149" t="s">
        <v>1634</v>
      </c>
      <c r="H794" s="150" t="s">
        <v>1067</v>
      </c>
      <c r="I794" s="150" t="s">
        <v>80</v>
      </c>
      <c r="J794" s="150" t="s">
        <v>1074</v>
      </c>
      <c r="K794" s="150" t="str">
        <f>_xlfn.XLOOKUP(Tableau210[[#This Row],[NOM]],[8]LUT!$I$5:$I$301,[8]LUT!$N$5:$N$301)</f>
        <v xml:space="preserve">Ballon </v>
      </c>
      <c r="L794" s="150" t="s">
        <v>76</v>
      </c>
      <c r="M794" s="150" t="s">
        <v>1364</v>
      </c>
      <c r="N794" s="150" t="s">
        <v>1364</v>
      </c>
      <c r="O794" s="150" t="s">
        <v>2308</v>
      </c>
      <c r="P794" s="150"/>
      <c r="Q794" s="150"/>
      <c r="R794" s="150"/>
      <c r="S794" s="150"/>
      <c r="T794" s="150"/>
      <c r="U794" s="150"/>
      <c r="V794" s="150"/>
      <c r="W794" s="151">
        <v>25</v>
      </c>
      <c r="X794" s="151" cm="1">
        <f t="array" ref="X7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94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94" s="151">
        <v>20</v>
      </c>
      <c r="AA794" s="151" cm="1">
        <f t="array" ref="AA7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4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94" s="152"/>
      <c r="AD794" s="153" t="s">
        <v>2196</v>
      </c>
      <c r="AE794" s="150"/>
      <c r="AF794" s="150">
        <f>IFERROR(VLOOKUP(Tableau210[[#This Row],[OPERATION]],Tableau4[],5,FALSE),"")</f>
        <v>0</v>
      </c>
      <c r="AG794" s="150"/>
      <c r="AH794" s="150">
        <f>IFERROR(VLOOKUP(Tableau210[[#This Row],[OPERATION]],Tableau4[],4,FALSE),"")</f>
        <v>0</v>
      </c>
      <c r="AI794" s="150"/>
      <c r="AJ794" s="150" t="str">
        <f>IF(Tableau210[[#This Row],[NB JP EMIS]]=1,"1 JP","") &amp; IF(Tableau210[[#This Row],[NB BP EMIS]]=1," 1 BP","")</f>
        <v/>
      </c>
      <c r="AK794" s="150"/>
      <c r="AL794" s="153" t="s">
        <v>103</v>
      </c>
      <c r="AM794" s="153">
        <f>IFERROR(+VLOOKUP(AY794,Tiges!$G$4:$I$569,3,FALSE),"")</f>
        <v>22</v>
      </c>
      <c r="AN794" s="152"/>
      <c r="AO794" s="153">
        <v>4</v>
      </c>
      <c r="AP794" s="153" cm="1">
        <f t="array" ref="AP7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9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94" s="153" t="s">
        <v>2271</v>
      </c>
      <c r="AS794" s="153" cm="1">
        <f t="array" ref="AS7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9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794" s="153" t="s">
        <v>1123</v>
      </c>
      <c r="AV794" s="153" cm="1">
        <f t="array" ref="AV7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9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94" s="153"/>
      <c r="AY794" s="153" cm="1">
        <f t="array" ref="AY794">IFERROR(_xlfn.XLOOKUP(Tableau210[[#This Row],[DN DONNEES BUTA ]]&amp;Tableau210[[#This Row],[PN DONNEES BUTA]],Tiges!$B$4:$B$79&amp;Tiges!$C$4:$C$79,Tiges!$G$4:$G$79),"")</f>
        <v>14</v>
      </c>
      <c r="AZ794" s="153"/>
      <c r="BA794" s="153" cm="1">
        <f t="array" ref="BA794">IFERROR(_xlfn.XLOOKUP(Tableau210[[#This Row],[DN DONNEES BUTA ]]&amp;Tableau210[[#This Row],[PN DONNEES BUTA]],Tiges!$B$4:$B$79&amp;Tiges!$C$4:$C$79,Tiges!$H$4:$H$79),"")</f>
        <v>70</v>
      </c>
      <c r="BB794" s="153"/>
      <c r="BC794" s="153">
        <f>IFERROR(VLOOKUP(Tableau210[[#This Row],[OPERATION]],Tableau4[],2,FALSE),"")</f>
        <v>0</v>
      </c>
      <c r="BD794" s="153"/>
      <c r="BE794" s="153">
        <f>IFERROR(VLOOKUP(Tableau210[[#This Row],[OPERATION]],Tableau4[],3,FALSE),"")</f>
        <v>1</v>
      </c>
      <c r="BF794" s="153"/>
      <c r="BG794" s="153" t="s">
        <v>129</v>
      </c>
      <c r="BH794" s="153" t="str" cm="1">
        <f t="array" ref="BH7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4" s="153" t="s">
        <v>2281</v>
      </c>
      <c r="BK794" s="153" t="s">
        <v>2269</v>
      </c>
      <c r="BL794" s="153"/>
      <c r="BM794" s="153" t="s">
        <v>2380</v>
      </c>
      <c r="BN794" s="153"/>
      <c r="BO794" s="153"/>
      <c r="BP794" s="153"/>
      <c r="BQ794" s="152"/>
      <c r="BR794" s="150"/>
      <c r="BS794" s="152"/>
      <c r="BT794" s="152"/>
      <c r="BU794" s="152"/>
      <c r="BV794" s="152"/>
      <c r="BW794" s="152"/>
      <c r="BX794" s="152"/>
    </row>
    <row r="795" spans="1:76" ht="15.75" hidden="1" x14ac:dyDescent="0.25">
      <c r="A795" s="48" t="e" cm="1">
        <f t="array" ref="A795">_xlfn.XLOOKUP(Tableau210[[#This Row],[NOM]]&amp;Tableau210[[#This Row],[REPERE BUTA]],[6]!Tableau16[POSTE TECHNIQUE]&amp;[6]!Tableau16[Repere ADM],[6]!Tableau16[NUMERO CLIENT])</f>
        <v>#N/A</v>
      </c>
      <c r="B795" s="48" t="e" cm="1">
        <f t="array" ref="B795">_xlfn.XLOOKUP(Tableau210[[#This Row],[NOM]]&amp;Tableau210[[#This Row],[REPERE BUTA]],[6]!Tableau16[POSTE TECHNIQUE]&amp;[6]!Tableau16[Repere REF],[6]!Tableau16[NUMERO CLIENT])</f>
        <v>#N/A</v>
      </c>
      <c r="C795" s="48" cm="1">
        <f t="array" ref="C795">_xlfn.XLOOKUP(Tableau210[[#This Row],[NOM]]&amp;Tableau210[[#This Row],[Repere Ubleam]],[7]Sheet1!$C$2:$C$2995&amp;[7]Sheet1!$I$2:$I$2995,[7]Sheet1!$A$2:$A$2995)</f>
        <v>789</v>
      </c>
      <c r="D795" s="48" t="str">
        <f>C795&amp;""</f>
        <v>789</v>
      </c>
      <c r="E795" s="48" t="e">
        <v>#N/A</v>
      </c>
      <c r="F795" s="48" t="e">
        <v>#N/A</v>
      </c>
      <c r="G795" s="192" t="s">
        <v>1634</v>
      </c>
      <c r="H795" s="119" t="s">
        <v>1067</v>
      </c>
      <c r="I795" s="119" t="s">
        <v>80</v>
      </c>
      <c r="J795" s="119" t="s">
        <v>1074</v>
      </c>
      <c r="K795" s="119" t="str">
        <f>_xlfn.XLOOKUP(Tableau210[[#This Row],[NOM]],[8]LUT!$I$5:$I$301,[8]LUT!$N$5:$N$301)</f>
        <v xml:space="preserve">Ballon </v>
      </c>
      <c r="L795" s="119" t="s">
        <v>81</v>
      </c>
      <c r="M795" s="119"/>
      <c r="N795" s="119" t="s">
        <v>81</v>
      </c>
      <c r="O795" s="119"/>
      <c r="P795" s="119"/>
      <c r="Q795" s="119"/>
      <c r="R795" s="119"/>
      <c r="S795" s="119"/>
      <c r="T795" s="119"/>
      <c r="U795" s="119"/>
      <c r="V795" s="119"/>
      <c r="W795" s="148">
        <v>80</v>
      </c>
      <c r="X795" s="207" cm="1">
        <f t="array" ref="X7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79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95" s="148">
        <v>20</v>
      </c>
      <c r="AA795" s="207" cm="1">
        <f t="array" ref="AA7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95" s="48"/>
      <c r="AD795" s="117" t="s">
        <v>2196</v>
      </c>
      <c r="AE795" s="119"/>
      <c r="AF795" s="181">
        <f>IFERROR(VLOOKUP(Tableau210[[#This Row],[OPERATION]],Tableau4[],5,FALSE),"")</f>
        <v>0</v>
      </c>
      <c r="AG795" s="178" cm="1">
        <f t="array" ref="AG795">IFERROR(
   SUM(
      _xlfn._xlws.FILTER(
         Tableau3[JP],
         (Tableau3[ITEM]=Tableau210[[#This Row],[NOM]])*
         (Tableau3[Rep.]=Tableau210[[#This Row],[REPERE BUTA]])
      )
   ),
0)</f>
        <v>0</v>
      </c>
      <c r="AH795" s="181">
        <f>IFERROR(VLOOKUP(Tableau210[[#This Row],[OPERATION]],Tableau4[],4,FALSE),"")</f>
        <v>0</v>
      </c>
      <c r="AI795" s="178" cm="1">
        <f t="array" ref="AI795">IFERROR(
   SUM(
      _xlfn._xlws.FILTER(
         Tableau3[BP],
         (Tableau3[ITEM]=Tableau210[[#This Row],[NOM]])*
         (Tableau3[Rep.]=Tableau210[[#This Row],[REPERE BUTA]])
      )
   ),
0)</f>
        <v>0</v>
      </c>
      <c r="AJ795" s="181" t="str">
        <f>IF(Tableau210[[#This Row],[NB JP EMIS]]=1,"1 JP","") &amp; IF(Tableau210[[#This Row],[NB BP EMIS]]=1," 1 BP","")</f>
        <v/>
      </c>
      <c r="AK795" s="178" t="str">
        <f>IF(Tableau210[[#This Row],[NB JP BUTA]]=1,"1 JP","") &amp; IF(Tableau210[[#This Row],[Nb BP BUTA]]=1," 1 BP","") &amp; IF(Tableau210[[#This Row],[Nb BP BUTA]]=2," 2 BP","")</f>
        <v/>
      </c>
      <c r="AL795" s="117" t="s">
        <v>103</v>
      </c>
      <c r="AM795" s="117">
        <f>IFERROR(+VLOOKUP(AY795,Tiges!$G$4:$I$569,3,FALSE),"")</f>
        <v>27</v>
      </c>
      <c r="AN795" s="48"/>
      <c r="AO795" s="117">
        <v>4</v>
      </c>
      <c r="AP795" s="177" cm="1">
        <f t="array" ref="AP7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9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95" s="117" t="s">
        <v>2163</v>
      </c>
      <c r="AS795" s="177" cm="1">
        <f t="array" ref="AS7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9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795" s="117" t="s">
        <v>1123</v>
      </c>
      <c r="AV795" s="177" cm="1">
        <f t="array" ref="AV7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9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95" s="117"/>
      <c r="AY795" s="117" cm="1">
        <f t="array" ref="AY795">IFERROR(_xlfn.XLOOKUP(Tableau210[[#This Row],[DN DONNEES BUTA ]]&amp;Tableau210[[#This Row],[PN DONNEES BUTA]],Tiges!$B$4:$B$79&amp;Tiges!$C$4:$C$79,Tiges!$G$4:$G$79),"")</f>
        <v>16</v>
      </c>
      <c r="AZ795" s="117"/>
      <c r="BA795" s="117" cm="1">
        <f t="array" ref="BA795">IFERROR(_xlfn.XLOOKUP(Tableau210[[#This Row],[DN DONNEES BUTA ]]&amp;Tableau210[[#This Row],[PN DONNEES BUTA]],Tiges!$B$4:$B$79&amp;Tiges!$C$4:$C$79,Tiges!$H$4:$H$79),"")</f>
        <v>100</v>
      </c>
      <c r="BB795" s="117"/>
      <c r="BC795" s="182">
        <f>IFERROR(VLOOKUP(Tableau210[[#This Row],[OPERATION]],Tableau4[],2,FALSE),"")</f>
        <v>0</v>
      </c>
      <c r="BD795" s="177" cm="1">
        <f t="array" ref="BD795">IFERROR(
   SUM(
      _xlfn._xlws.FILTER(
         Tableau3[Nb Platinage Joint],
         (Tableau3[ITEM]=Tableau210[[#This Row],[NOM]])*
         (Tableau3[Rep.]=Tableau210[[#This Row],[REPERE BUTA]])
      )
   ),
0)</f>
        <v>0</v>
      </c>
      <c r="BE795" s="182">
        <f>IFERROR(VLOOKUP(Tableau210[[#This Row],[OPERATION]],Tableau4[],3,FALSE),"")</f>
        <v>1</v>
      </c>
      <c r="BF795" s="177" cm="1">
        <f t="array" ref="BF795">IFERROR(
   SUM(
      _xlfn._xlws.FILTER(
         Tableau3[Joint Définitif Nb],
         (Tableau3[ITEM]=Tableau210[[#This Row],[NOM]])*
         (Tableau3[Rep.]=Tableau210[[#This Row],[REPERE BUTA]])
      )
   ),
0)</f>
        <v>1</v>
      </c>
      <c r="BG795" s="117" t="s">
        <v>129</v>
      </c>
      <c r="BH795" s="177" t="str" cm="1">
        <f t="array" ref="BH7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5" s="117" t="s">
        <v>2268</v>
      </c>
      <c r="BK795" s="117" t="s">
        <v>2269</v>
      </c>
      <c r="BL795" s="167" t="s">
        <v>2380</v>
      </c>
      <c r="BM795" s="167"/>
      <c r="BN795" s="117"/>
      <c r="BO795" s="117"/>
      <c r="BP795" s="117"/>
      <c r="BQ795" s="48"/>
      <c r="BR795" s="119"/>
      <c r="BS795" s="48"/>
      <c r="BT795" s="48"/>
      <c r="BU795" s="48"/>
      <c r="BV795" s="48"/>
      <c r="BW795" s="48"/>
      <c r="BX795" s="48"/>
    </row>
    <row r="796" spans="1:76" ht="15.75" hidden="1" x14ac:dyDescent="0.25">
      <c r="A796" s="48" t="e" cm="1">
        <f t="array" ref="A796">_xlfn.XLOOKUP(Tableau210[[#This Row],[NOM]]&amp;Tableau210[[#This Row],[REPERE BUTA]],[6]!Tableau16[POSTE TECHNIQUE]&amp;[6]!Tableau16[Repere ADM],[6]!Tableau16[NUMERO CLIENT])</f>
        <v>#N/A</v>
      </c>
      <c r="B796" s="48" t="e" cm="1">
        <f t="array" ref="B796">_xlfn.XLOOKUP(Tableau210[[#This Row],[NOM]]&amp;Tableau210[[#This Row],[REPERE BUTA]],[6]!Tableau16[POSTE TECHNIQUE]&amp;[6]!Tableau16[Repere REF],[6]!Tableau16[NUMERO CLIENT])</f>
        <v>#N/A</v>
      </c>
      <c r="C796" s="48" cm="1">
        <f t="array" ref="C796">_xlfn.XLOOKUP(Tableau210[[#This Row],[NOM]]&amp;Tableau210[[#This Row],[Repere Ubleam]],[7]Sheet1!$C$2:$C$2995&amp;[7]Sheet1!$I$2:$I$2995,[7]Sheet1!$A$2:$A$2995)</f>
        <v>790</v>
      </c>
      <c r="D796" s="48" t="str">
        <f>C796&amp;""</f>
        <v>790</v>
      </c>
      <c r="E796" s="48" t="e">
        <v>#N/A</v>
      </c>
      <c r="F796" s="48" t="e">
        <v>#N/A</v>
      </c>
      <c r="G796" s="192" t="s">
        <v>1634</v>
      </c>
      <c r="H796" s="119" t="s">
        <v>1067</v>
      </c>
      <c r="I796" s="119" t="s">
        <v>80</v>
      </c>
      <c r="J796" s="119" t="s">
        <v>1074</v>
      </c>
      <c r="K796" s="119" t="str">
        <f>_xlfn.XLOOKUP(Tableau210[[#This Row],[NOM]],[8]LUT!$I$5:$I$301,[8]LUT!$N$5:$N$301)</f>
        <v xml:space="preserve">Ballon </v>
      </c>
      <c r="L796" s="119" t="s">
        <v>82</v>
      </c>
      <c r="M796" s="119" t="s">
        <v>1918</v>
      </c>
      <c r="N796" s="119" t="s">
        <v>1918</v>
      </c>
      <c r="O796" s="119"/>
      <c r="P796" s="119"/>
      <c r="Q796" s="119"/>
      <c r="R796" s="119"/>
      <c r="S796" s="119"/>
      <c r="T796" s="119"/>
      <c r="U796" s="119"/>
      <c r="V796" s="119"/>
      <c r="W796" s="117" t="s">
        <v>2159</v>
      </c>
      <c r="X796" s="207" cm="1">
        <f t="array" ref="X7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96" s="117" t="s">
        <v>3424</v>
      </c>
      <c r="AA796" s="207" cm="1">
        <f t="array" ref="AA7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96" s="48"/>
      <c r="AD796" s="117" t="s">
        <v>2196</v>
      </c>
      <c r="AE796" s="119"/>
      <c r="AF796" s="181">
        <f>IFERROR(VLOOKUP(Tableau210[[#This Row],[OPERATION]],Tableau4[],5,FALSE),"")</f>
        <v>0</v>
      </c>
      <c r="AG796" s="178" cm="1">
        <f t="array" ref="AG796">IFERROR(
   SUM(
      _xlfn._xlws.FILTER(
         Tableau3[JP],
         (Tableau3[ITEM]=Tableau210[[#This Row],[NOM]])*
         (Tableau3[Rep.]=Tableau210[[#This Row],[REPERE BUTA]])
      )
   ),
0)</f>
        <v>0</v>
      </c>
      <c r="AH796" s="181">
        <f>IFERROR(VLOOKUP(Tableau210[[#This Row],[OPERATION]],Tableau4[],4,FALSE),"")</f>
        <v>0</v>
      </c>
      <c r="AI796" s="178" cm="1">
        <f t="array" ref="AI796">IFERROR(
   SUM(
      _xlfn._xlws.FILTER(
         Tableau3[BP],
         (Tableau3[ITEM]=Tableau210[[#This Row],[NOM]])*
         (Tableau3[Rep.]=Tableau210[[#This Row],[REPERE BUTA]])
      )
   ),
0)</f>
        <v>0</v>
      </c>
      <c r="AJ796" s="181" t="str">
        <f>IF(Tableau210[[#This Row],[NB JP EMIS]]=1,"1 JP","") &amp; IF(Tableau210[[#This Row],[NB BP EMIS]]=1," 1 BP","")</f>
        <v/>
      </c>
      <c r="AK796" s="178" t="str">
        <f>IF(Tableau210[[#This Row],[NB JP BUTA]]=1,"1 JP","") &amp; IF(Tableau210[[#This Row],[Nb BP BUTA]]=1," 1 BP","") &amp; IF(Tableau210[[#This Row],[Nb BP BUTA]]=2," 2 BP","")</f>
        <v/>
      </c>
      <c r="AL796" s="117" t="s">
        <v>103</v>
      </c>
      <c r="AM796" s="117">
        <f>IFERROR(+VLOOKUP(AY796,Tiges!$G$4:$I$569,3,FALSE),"")</f>
        <v>22</v>
      </c>
      <c r="AN796" s="48"/>
      <c r="AO796" s="117" t="s">
        <v>3424</v>
      </c>
      <c r="AP796" s="177" cm="1">
        <f t="array" ref="AP7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96" s="411" t="s">
        <v>3424</v>
      </c>
      <c r="AR796" s="117" t="s">
        <v>3424</v>
      </c>
      <c r="AS796" s="177" cm="1">
        <f t="array" ref="AS7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96" s="411" t="s">
        <v>3424</v>
      </c>
      <c r="AU796" s="117" t="s">
        <v>3424</v>
      </c>
      <c r="AV796" s="177" cm="1">
        <f t="array" ref="AV7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96" s="411" t="s">
        <v>3424</v>
      </c>
      <c r="AX796" s="117"/>
      <c r="AY796" s="117" cm="1">
        <f t="array" ref="AY796">IFERROR(_xlfn.XLOOKUP(Tableau210[[#This Row],[DN DONNEES BUTA ]]&amp;Tableau210[[#This Row],[PN DONNEES BUTA]],Tiges!$B$4:$B$79&amp;Tiges!$C$4:$C$79,Tiges!$G$4:$G$79),"")</f>
        <v>14</v>
      </c>
      <c r="AZ796" s="117"/>
      <c r="BA796" s="117" cm="1">
        <f t="array" ref="BA796">IFERROR(_xlfn.XLOOKUP(Tableau210[[#This Row],[DN DONNEES BUTA ]]&amp;Tableau210[[#This Row],[PN DONNEES BUTA]],Tiges!$B$4:$B$79&amp;Tiges!$C$4:$C$79,Tiges!$H$4:$H$79),"")</f>
        <v>70</v>
      </c>
      <c r="BB796" s="117"/>
      <c r="BC796" s="182">
        <f>IFERROR(VLOOKUP(Tableau210[[#This Row],[OPERATION]],Tableau4[],2,FALSE),"")</f>
        <v>0</v>
      </c>
      <c r="BD796" s="177" cm="1">
        <f t="array" ref="BD796">IFERROR(
   SUM(
      _xlfn._xlws.FILTER(
         Tableau3[Nb Platinage Joint],
         (Tableau3[ITEM]=Tableau210[[#This Row],[NOM]])*
         (Tableau3[Rep.]=Tableau210[[#This Row],[REPERE BUTA]])
      )
   ),
0)</f>
        <v>0</v>
      </c>
      <c r="BE796" s="182">
        <f>IFERROR(VLOOKUP(Tableau210[[#This Row],[OPERATION]],Tableau4[],3,FALSE),"")</f>
        <v>1</v>
      </c>
      <c r="BF796" s="177" cm="1">
        <f t="array" ref="BF796">IFERROR(
   SUM(
      _xlfn._xlws.FILTER(
         Tableau3[Joint Définitif Nb],
         (Tableau3[ITEM]=Tableau210[[#This Row],[NOM]])*
         (Tableau3[Rep.]=Tableau210[[#This Row],[REPERE BUTA]])
      )
   ),
0)</f>
        <v>2</v>
      </c>
      <c r="BG796" s="117" t="s">
        <v>3424</v>
      </c>
      <c r="BH796" s="177" t="str" cm="1">
        <f t="array" ref="BH7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6" s="117" t="s">
        <v>3424</v>
      </c>
      <c r="BK796" s="117" t="s">
        <v>3424</v>
      </c>
      <c r="BL796" s="167" t="s">
        <v>2380</v>
      </c>
      <c r="BM796" s="167"/>
      <c r="BN796" s="117"/>
      <c r="BO796" s="117"/>
      <c r="BP796" s="117"/>
      <c r="BQ796" s="48"/>
      <c r="BR796" s="119"/>
      <c r="BS796" s="48"/>
      <c r="BT796" s="48"/>
      <c r="BU796" s="48"/>
      <c r="BV796" s="48"/>
      <c r="BW796" s="48"/>
      <c r="BX796" s="48"/>
    </row>
    <row r="797" spans="1:76" ht="15.75" hidden="1" x14ac:dyDescent="0.25">
      <c r="A797" s="48" t="e" cm="1">
        <f t="array" ref="A797">_xlfn.XLOOKUP(Tableau210[[#This Row],[NOM]]&amp;Tableau210[[#This Row],[REPERE BUTA]],[6]!Tableau16[POSTE TECHNIQUE]&amp;[6]!Tableau16[Repere ADM],[6]!Tableau16[NUMERO CLIENT])</f>
        <v>#N/A</v>
      </c>
      <c r="B797" s="48" t="e" cm="1">
        <f t="array" ref="B797">_xlfn.XLOOKUP(Tableau210[[#This Row],[NOM]]&amp;Tableau210[[#This Row],[REPERE BUTA]],[6]!Tableau16[POSTE TECHNIQUE]&amp;[6]!Tableau16[Repere REF],[6]!Tableau16[NUMERO CLIENT])</f>
        <v>#N/A</v>
      </c>
      <c r="C797" s="48" cm="1">
        <f t="array" ref="C797">_xlfn.XLOOKUP(Tableau210[[#This Row],[NOM]]&amp;Tableau210[[#This Row],[Repere Ubleam]],[7]Sheet1!$C$2:$C$2995&amp;[7]Sheet1!$I$2:$I$2995,[7]Sheet1!$A$2:$A$2995)</f>
        <v>791</v>
      </c>
      <c r="D797" s="48" t="str">
        <f>C797&amp;""</f>
        <v>791</v>
      </c>
      <c r="E797" s="48" t="e">
        <v>#N/A</v>
      </c>
      <c r="F797" s="48" t="e">
        <v>#N/A</v>
      </c>
      <c r="G797" s="192" t="s">
        <v>1634</v>
      </c>
      <c r="H797" s="119" t="s">
        <v>1067</v>
      </c>
      <c r="I797" s="119" t="s">
        <v>80</v>
      </c>
      <c r="J797" s="119" t="s">
        <v>1074</v>
      </c>
      <c r="K797" s="119" t="str">
        <f>_xlfn.XLOOKUP(Tableau210[[#This Row],[NOM]],[8]LUT!$I$5:$I$301,[8]LUT!$N$5:$N$301)</f>
        <v xml:space="preserve">Ballon </v>
      </c>
      <c r="L797" s="119" t="s">
        <v>82</v>
      </c>
      <c r="M797" s="119" t="s">
        <v>1917</v>
      </c>
      <c r="N797" s="119" t="s">
        <v>1917</v>
      </c>
      <c r="O797" s="119"/>
      <c r="P797" s="119"/>
      <c r="Q797" s="119"/>
      <c r="R797" s="119"/>
      <c r="S797" s="119"/>
      <c r="T797" s="119"/>
      <c r="U797" s="119"/>
      <c r="V797" s="119"/>
      <c r="W797" s="117" t="s">
        <v>2159</v>
      </c>
      <c r="X797" s="207" cm="1">
        <f t="array" ref="X7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9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797" s="117" t="s">
        <v>3424</v>
      </c>
      <c r="AA797" s="207" cm="1">
        <f t="array" ref="AA7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797" s="48"/>
      <c r="AD797" s="117" t="s">
        <v>2196</v>
      </c>
      <c r="AE797" s="119"/>
      <c r="AF797" s="181">
        <f>IFERROR(VLOOKUP(Tableau210[[#This Row],[OPERATION]],Tableau4[],5,FALSE),"")</f>
        <v>0</v>
      </c>
      <c r="AG797" s="178"/>
      <c r="AH797" s="181">
        <f>IFERROR(VLOOKUP(Tableau210[[#This Row],[OPERATION]],Tableau4[],4,FALSE),"")</f>
        <v>0</v>
      </c>
      <c r="AI797" s="178"/>
      <c r="AJ797" s="181" t="str">
        <f>IF(Tableau210[[#This Row],[NB JP EMIS]]=1,"1 JP","") &amp; IF(Tableau210[[#This Row],[NB BP EMIS]]=1," 1 BP","")</f>
        <v/>
      </c>
      <c r="AK797" s="178" t="str">
        <f>IF(Tableau210[[#This Row],[NB JP BUTA]]=1,"1 JP","") &amp; IF(Tableau210[[#This Row],[Nb BP BUTA]]=1," 1 BP","") &amp; IF(Tableau210[[#This Row],[Nb BP BUTA]]=2," 2 BP","")</f>
        <v/>
      </c>
      <c r="AL797" s="117" t="s">
        <v>103</v>
      </c>
      <c r="AM797" s="117">
        <f>IFERROR(+VLOOKUP(AY797,Tiges!$G$4:$I$569,3,FALSE),"")</f>
        <v>22</v>
      </c>
      <c r="AN797" s="48"/>
      <c r="AO797" s="117" t="s">
        <v>3424</v>
      </c>
      <c r="AP797" s="177" cm="1">
        <f t="array" ref="AP7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797" s="411" t="s">
        <v>3424</v>
      </c>
      <c r="AR797" s="117" t="s">
        <v>3424</v>
      </c>
      <c r="AS797" s="177" cm="1">
        <f t="array" ref="AS7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797" s="411" t="s">
        <v>3424</v>
      </c>
      <c r="AU797" s="117" t="s">
        <v>3424</v>
      </c>
      <c r="AV797" s="177" cm="1">
        <f t="array" ref="AV7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797" s="411" t="s">
        <v>3424</v>
      </c>
      <c r="AX797" s="117"/>
      <c r="AY797" s="117" cm="1">
        <f t="array" ref="AY797">IFERROR(_xlfn.XLOOKUP(Tableau210[[#This Row],[DN DONNEES BUTA ]]&amp;Tableau210[[#This Row],[PN DONNEES BUTA]],Tiges!$B$4:$B$79&amp;Tiges!$C$4:$C$79,Tiges!$G$4:$G$79),"")</f>
        <v>14</v>
      </c>
      <c r="AZ797" s="117"/>
      <c r="BA797" s="117" cm="1">
        <f t="array" ref="BA797">IFERROR(_xlfn.XLOOKUP(Tableau210[[#This Row],[DN DONNEES BUTA ]]&amp;Tableau210[[#This Row],[PN DONNEES BUTA]],Tiges!$B$4:$B$79&amp;Tiges!$C$4:$C$79,Tiges!$H$4:$H$79),"")</f>
        <v>70</v>
      </c>
      <c r="BB797" s="117"/>
      <c r="BC797" s="182">
        <f>IFERROR(VLOOKUP(Tableau210[[#This Row],[OPERATION]],Tableau4[],2,FALSE),"")</f>
        <v>0</v>
      </c>
      <c r="BD797" s="177"/>
      <c r="BE797" s="182">
        <f>IFERROR(VLOOKUP(Tableau210[[#This Row],[OPERATION]],Tableau4[],3,FALSE),"")</f>
        <v>1</v>
      </c>
      <c r="BF797" s="177"/>
      <c r="BG797" s="117" t="s">
        <v>3424</v>
      </c>
      <c r="BH797" s="177" t="str" cm="1">
        <f t="array" ref="BH7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7" s="117" t="s">
        <v>3424</v>
      </c>
      <c r="BK797" s="117" t="s">
        <v>3424</v>
      </c>
      <c r="BL797" s="167" t="s">
        <v>2380</v>
      </c>
      <c r="BM797" s="167"/>
      <c r="BN797" s="117"/>
      <c r="BO797" s="117"/>
      <c r="BP797" s="117"/>
      <c r="BQ797" s="48"/>
      <c r="BR797" s="119"/>
      <c r="BS797" s="48"/>
      <c r="BT797" s="48"/>
      <c r="BU797" s="48"/>
      <c r="BV797" s="48"/>
      <c r="BW797" s="48"/>
      <c r="BX797" s="48"/>
    </row>
    <row r="798" spans="1:76" ht="15.75" hidden="1" x14ac:dyDescent="0.25">
      <c r="A798" s="48" t="e" cm="1">
        <f t="array" ref="A798">_xlfn.XLOOKUP(Tableau210[[#This Row],[NOM]]&amp;Tableau210[[#This Row],[REPERE BUTA]],[6]!Tableau16[POSTE TECHNIQUE]&amp;[6]!Tableau16[Repere ADM],[6]!Tableau16[NUMERO CLIENT])</f>
        <v>#N/A</v>
      </c>
      <c r="B798" s="48" t="e" cm="1">
        <f t="array" ref="B798">_xlfn.XLOOKUP(Tableau210[[#This Row],[NOM]]&amp;Tableau210[[#This Row],[REPERE BUTA]],[6]!Tableau16[POSTE TECHNIQUE]&amp;[6]!Tableau16[Repere REF],[6]!Tableau16[NUMERO CLIENT])</f>
        <v>#N/A</v>
      </c>
      <c r="C798" s="48" cm="1">
        <f t="array" ref="C798">_xlfn.XLOOKUP(Tableau210[[#This Row],[NOM]]&amp;Tableau210[[#This Row],[Repere Ubleam]],[7]Sheet1!$C$2:$C$2995&amp;[7]Sheet1!$I$2:$I$2995,[7]Sheet1!$A$2:$A$2995)</f>
        <v>792</v>
      </c>
      <c r="D798" s="48" t="str">
        <f>C798&amp;""</f>
        <v>792</v>
      </c>
      <c r="E798" s="48" t="e">
        <v>#N/A</v>
      </c>
      <c r="F798" s="48" t="e">
        <v>#N/A</v>
      </c>
      <c r="G798" s="190" t="s">
        <v>1648</v>
      </c>
      <c r="H798" s="119" t="s">
        <v>1067</v>
      </c>
      <c r="I798" s="119" t="s">
        <v>80</v>
      </c>
      <c r="J798" s="119" t="s">
        <v>1072</v>
      </c>
      <c r="K798" s="119" t="str">
        <f>_xlfn.XLOOKUP(Tableau210[[#This Row],[NOM]],[8]LUT!$I$5:$I$301,[8]LUT!$N$5:$N$301)</f>
        <v xml:space="preserve">Réacteur </v>
      </c>
      <c r="L798" s="119">
        <v>1</v>
      </c>
      <c r="M798" s="119"/>
      <c r="N798" s="119">
        <v>1</v>
      </c>
      <c r="O798" s="119"/>
      <c r="P798" s="119"/>
      <c r="Q798" s="119"/>
      <c r="R798" s="119"/>
      <c r="S798" s="119"/>
      <c r="T798" s="119"/>
      <c r="U798" s="119"/>
      <c r="V798" s="119"/>
      <c r="W798" s="148">
        <v>25</v>
      </c>
      <c r="X798" s="207" cm="1">
        <f t="array" ref="X7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9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98" s="148">
        <v>20</v>
      </c>
      <c r="AA798" s="207" cm="1">
        <f t="array" ref="AA7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98" s="48"/>
      <c r="AD798" s="117" t="s">
        <v>2103</v>
      </c>
      <c r="AE798" s="119"/>
      <c r="AF798" s="181">
        <f>IFERROR(VLOOKUP(Tableau210[[#This Row],[OPERATION]],Tableau4[],5,FALSE),"")</f>
        <v>1</v>
      </c>
      <c r="AG798" s="178" cm="1">
        <f t="array" ref="AG798">IFERROR(
   SUM(
      _xlfn._xlws.FILTER(
         Tableau3[JP],
         (Tableau3[ITEM]=Tableau210[[#This Row],[NOM]])*
         (Tableau3[Rep.]=Tableau210[[#This Row],[REPERE BUTA]])
      )
   ),
0)</f>
        <v>1</v>
      </c>
      <c r="AH798" s="181">
        <f>IFERROR(VLOOKUP(Tableau210[[#This Row],[OPERATION]],Tableau4[],4,FALSE),"")</f>
        <v>0</v>
      </c>
      <c r="AI798" s="178" cm="1">
        <f t="array" ref="AI798">IFERROR(
   SUM(
      _xlfn._xlws.FILTER(
         Tableau3[BP],
         (Tableau3[ITEM]=Tableau210[[#This Row],[NOM]])*
         (Tableau3[Rep.]=Tableau210[[#This Row],[REPERE BUTA]])
      )
   ),
0)</f>
        <v>0</v>
      </c>
      <c r="AJ798" s="181" t="str">
        <f>IF(Tableau210[[#This Row],[NB JP EMIS]]=1,"1 JP","") &amp; IF(Tableau210[[#This Row],[NB BP EMIS]]=1," 1 BP","")</f>
        <v>1 JP</v>
      </c>
      <c r="AK798" s="178" t="str">
        <f>IF(Tableau210[[#This Row],[NB JP BUTA]]=1,"1 JP","") &amp; IF(Tableau210[[#This Row],[Nb BP BUTA]]=1," 1 BP","") &amp; IF(Tableau210[[#This Row],[Nb BP BUTA]]=2," 2 BP","")</f>
        <v>1 JP</v>
      </c>
      <c r="AL798" s="117" t="s">
        <v>2527</v>
      </c>
      <c r="AM798" s="117">
        <f>IFERROR(+VLOOKUP(AY798,Tiges!$G$4:$I$569,3,FALSE),"")</f>
        <v>22</v>
      </c>
      <c r="AN798" s="48"/>
      <c r="AO798" s="117">
        <v>4</v>
      </c>
      <c r="AP798" s="177" cm="1">
        <f t="array" ref="AP7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98" s="117" t="s">
        <v>2271</v>
      </c>
      <c r="AS798" s="177" t="str" cm="1">
        <f t="array" ref="AS7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7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798" s="117" t="s">
        <v>1123</v>
      </c>
      <c r="AV798" s="177" t="str" cm="1">
        <f t="array" ref="AV7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98" s="117"/>
      <c r="AY798" s="117" cm="1">
        <f t="array" ref="AY798">IFERROR(_xlfn.XLOOKUP(Tableau210[[#This Row],[DN DONNEES BUTA ]]&amp;Tableau210[[#This Row],[PN DONNEES BUTA]],Tiges!$B$4:$B$79&amp;Tiges!$C$4:$C$79,Tiges!$G$4:$G$79),"")</f>
        <v>14</v>
      </c>
      <c r="AZ798" s="117"/>
      <c r="BA798" s="117" cm="1">
        <f t="array" ref="BA798">IFERROR(_xlfn.XLOOKUP(Tableau210[[#This Row],[DN DONNEES BUTA ]]&amp;Tableau210[[#This Row],[PN DONNEES BUTA]],Tiges!$B$4:$B$79&amp;Tiges!$C$4:$C$79,Tiges!$H$4:$H$79),"")</f>
        <v>70</v>
      </c>
      <c r="BB798" s="117"/>
      <c r="BC798" s="182">
        <f>IFERROR(VLOOKUP(Tableau210[[#This Row],[OPERATION]],Tableau4[],2,FALSE),"")</f>
        <v>2</v>
      </c>
      <c r="BD798" s="177" cm="1">
        <f t="array" ref="BD798">IFERROR(
   SUM(
      _xlfn._xlws.FILTER(
         Tableau3[Nb Platinage Joint],
         (Tableau3[ITEM]=Tableau210[[#This Row],[NOM]])*
         (Tableau3[Rep.]=Tableau210[[#This Row],[REPERE BUTA]])
      )
   ),
0)</f>
        <v>2</v>
      </c>
      <c r="BE798" s="182">
        <f>IFERROR(VLOOKUP(Tableau210[[#This Row],[OPERATION]],Tableau4[],3,FALSE),"")</f>
        <v>1</v>
      </c>
      <c r="BF798" s="177" cm="1">
        <f t="array" ref="BF798">IFERROR(
   SUM(
      _xlfn._xlws.FILTER(
         Tableau3[Joint Définitif Nb],
         (Tableau3[ITEM]=Tableau210[[#This Row],[NOM]])*
         (Tableau3[Rep.]=Tableau210[[#This Row],[REPERE BUTA]])
      )
   ),
0)</f>
        <v>1</v>
      </c>
      <c r="BG798" s="117" t="s">
        <v>129</v>
      </c>
      <c r="BH798" s="177" t="str" cm="1">
        <f t="array" ref="BH7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8" s="117" t="s">
        <v>2268</v>
      </c>
      <c r="BK798" s="117" t="s">
        <v>2269</v>
      </c>
      <c r="BL798" s="167" t="s">
        <v>2380</v>
      </c>
      <c r="BM798" s="167"/>
      <c r="BN798" s="117"/>
      <c r="BO798" s="117"/>
      <c r="BP798" s="117"/>
      <c r="BQ798" s="48"/>
      <c r="BR798" s="119"/>
      <c r="BS798" s="48"/>
      <c r="BT798" s="48"/>
      <c r="BU798" s="48"/>
      <c r="BV798" s="48"/>
      <c r="BW798" s="48"/>
      <c r="BX798" s="48"/>
    </row>
    <row r="799" spans="1:76" ht="15.75" hidden="1" x14ac:dyDescent="0.25">
      <c r="A799" s="48" t="e" cm="1">
        <f t="array" ref="A799">_xlfn.XLOOKUP(Tableau210[[#This Row],[NOM]]&amp;Tableau210[[#This Row],[REPERE BUTA]],[6]!Tableau16[POSTE TECHNIQUE]&amp;[6]!Tableau16[Repere ADM],[6]!Tableau16[NUMERO CLIENT])</f>
        <v>#N/A</v>
      </c>
      <c r="B799" s="48" t="e" cm="1">
        <f t="array" ref="B799">_xlfn.XLOOKUP(Tableau210[[#This Row],[NOM]]&amp;Tableau210[[#This Row],[REPERE BUTA]],[6]!Tableau16[POSTE TECHNIQUE]&amp;[6]!Tableau16[Repere REF],[6]!Tableau16[NUMERO CLIENT])</f>
        <v>#N/A</v>
      </c>
      <c r="C799" s="48" cm="1">
        <f t="array" ref="C799">_xlfn.XLOOKUP(Tableau210[[#This Row],[NOM]]&amp;Tableau210[[#This Row],[Repere Ubleam]],[7]Sheet1!$C$2:$C$2995&amp;[7]Sheet1!$I$2:$I$2995,[7]Sheet1!$A$2:$A$2995)</f>
        <v>793</v>
      </c>
      <c r="D799" s="48" t="str">
        <f>C799&amp;""</f>
        <v>793</v>
      </c>
      <c r="E799" s="48" t="e">
        <v>#N/A</v>
      </c>
      <c r="F799" s="48" t="e">
        <v>#N/A</v>
      </c>
      <c r="G799" s="190" t="s">
        <v>1648</v>
      </c>
      <c r="H799" s="119" t="s">
        <v>1067</v>
      </c>
      <c r="I799" s="119" t="s">
        <v>80</v>
      </c>
      <c r="J799" s="119" t="s">
        <v>1072</v>
      </c>
      <c r="K799" s="119" t="str">
        <f>_xlfn.XLOOKUP(Tableau210[[#This Row],[NOM]],[8]LUT!$I$5:$I$301,[8]LUT!$N$5:$N$301)</f>
        <v xml:space="preserve">Réacteur </v>
      </c>
      <c r="L799" s="119">
        <v>2</v>
      </c>
      <c r="M799" s="119"/>
      <c r="N799" s="119">
        <v>2</v>
      </c>
      <c r="O799" s="119"/>
      <c r="P799" s="119"/>
      <c r="Q799" s="119"/>
      <c r="R799" s="119"/>
      <c r="S799" s="119"/>
      <c r="T799" s="119"/>
      <c r="U799" s="119"/>
      <c r="V799" s="119"/>
      <c r="W799" s="148">
        <v>25</v>
      </c>
      <c r="X799" s="207" cm="1">
        <f t="array" ref="X7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79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799" s="148">
        <v>20</v>
      </c>
      <c r="AA799" s="207" cm="1">
        <f t="array" ref="AA7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79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799" s="48"/>
      <c r="AD799" s="117" t="s">
        <v>2103</v>
      </c>
      <c r="AE799" s="119"/>
      <c r="AF799" s="181">
        <f>IFERROR(VLOOKUP(Tableau210[[#This Row],[OPERATION]],Tableau4[],5,FALSE),"")</f>
        <v>1</v>
      </c>
      <c r="AG799" s="178" cm="1">
        <f t="array" ref="AG799">IFERROR(
   SUM(
      _xlfn._xlws.FILTER(
         Tableau3[JP],
         (Tableau3[ITEM]=Tableau210[[#This Row],[NOM]])*
         (Tableau3[Rep.]=Tableau210[[#This Row],[REPERE BUTA]])
      )
   ),
0)</f>
        <v>1</v>
      </c>
      <c r="AH799" s="181">
        <f>IFERROR(VLOOKUP(Tableau210[[#This Row],[OPERATION]],Tableau4[],4,FALSE),"")</f>
        <v>0</v>
      </c>
      <c r="AI799" s="178" cm="1">
        <f t="array" ref="AI799">IFERROR(
   SUM(
      _xlfn._xlws.FILTER(
         Tableau3[BP],
         (Tableau3[ITEM]=Tableau210[[#This Row],[NOM]])*
         (Tableau3[Rep.]=Tableau210[[#This Row],[REPERE BUTA]])
      )
   ),
0)</f>
        <v>0</v>
      </c>
      <c r="AJ799" s="181" t="str">
        <f>IF(Tableau210[[#This Row],[NB JP EMIS]]=1,"1 JP","") &amp; IF(Tableau210[[#This Row],[NB BP EMIS]]=1," 1 BP","")</f>
        <v>1 JP</v>
      </c>
      <c r="AK799" s="178" t="str">
        <f>IF(Tableau210[[#This Row],[NB JP BUTA]]=1,"1 JP","") &amp; IF(Tableau210[[#This Row],[Nb BP BUTA]]=1," 1 BP","") &amp; IF(Tableau210[[#This Row],[Nb BP BUTA]]=2," 2 BP","")</f>
        <v>1 JP</v>
      </c>
      <c r="AL799" s="117" t="s">
        <v>2527</v>
      </c>
      <c r="AM799" s="117">
        <f>IFERROR(+VLOOKUP(AY799,Tiges!$G$4:$I$569,3,FALSE),"")</f>
        <v>22</v>
      </c>
      <c r="AN799" s="48"/>
      <c r="AO799" s="117">
        <v>4</v>
      </c>
      <c r="AP799" s="177" cm="1">
        <f t="array" ref="AP7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7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799" s="117" t="s">
        <v>2271</v>
      </c>
      <c r="AS799" s="177" t="str" cm="1">
        <f t="array" ref="AS7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7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799" s="117" t="s">
        <v>1123</v>
      </c>
      <c r="AV799" s="177" t="str" cm="1">
        <f t="array" ref="AV7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7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799" s="117"/>
      <c r="AY799" s="117" cm="1">
        <f t="array" ref="AY799">IFERROR(_xlfn.XLOOKUP(Tableau210[[#This Row],[DN DONNEES BUTA ]]&amp;Tableau210[[#This Row],[PN DONNEES BUTA]],Tiges!$B$4:$B$79&amp;Tiges!$C$4:$C$79,Tiges!$G$4:$G$79),"")</f>
        <v>14</v>
      </c>
      <c r="AZ799" s="117"/>
      <c r="BA799" s="117" cm="1">
        <f t="array" ref="BA799">IFERROR(_xlfn.XLOOKUP(Tableau210[[#This Row],[DN DONNEES BUTA ]]&amp;Tableau210[[#This Row],[PN DONNEES BUTA]],Tiges!$B$4:$B$79&amp;Tiges!$C$4:$C$79,Tiges!$H$4:$H$79),"")</f>
        <v>70</v>
      </c>
      <c r="BB799" s="117"/>
      <c r="BC799" s="182">
        <f>IFERROR(VLOOKUP(Tableau210[[#This Row],[OPERATION]],Tableau4[],2,FALSE),"")</f>
        <v>2</v>
      </c>
      <c r="BD799" s="177" cm="1">
        <f t="array" ref="BD799">IFERROR(
   SUM(
      _xlfn._xlws.FILTER(
         Tableau3[Nb Platinage Joint],
         (Tableau3[ITEM]=Tableau210[[#This Row],[NOM]])*
         (Tableau3[Rep.]=Tableau210[[#This Row],[REPERE BUTA]])
      )
   ),
0)</f>
        <v>2</v>
      </c>
      <c r="BE799" s="182">
        <f>IFERROR(VLOOKUP(Tableau210[[#This Row],[OPERATION]],Tableau4[],3,FALSE),"")</f>
        <v>1</v>
      </c>
      <c r="BF799" s="177" cm="1">
        <f t="array" ref="BF799">IFERROR(
   SUM(
      _xlfn._xlws.FILTER(
         Tableau3[Joint Définitif Nb],
         (Tableau3[ITEM]=Tableau210[[#This Row],[NOM]])*
         (Tableau3[Rep.]=Tableau210[[#This Row],[REPERE BUTA]])
      )
   ),
0)</f>
        <v>1</v>
      </c>
      <c r="BG799" s="117" t="s">
        <v>129</v>
      </c>
      <c r="BH799" s="177" t="str" cm="1">
        <f t="array" ref="BH7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79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799" s="117" t="s">
        <v>2268</v>
      </c>
      <c r="BK799" s="117" t="s">
        <v>2269</v>
      </c>
      <c r="BL799" s="167" t="s">
        <v>2380</v>
      </c>
      <c r="BM799" s="167"/>
      <c r="BN799" s="117"/>
      <c r="BO799" s="117"/>
      <c r="BP799" s="117"/>
      <c r="BQ799" s="48"/>
      <c r="BR799" s="119"/>
      <c r="BS799" s="48"/>
      <c r="BT799" s="48"/>
      <c r="BU799" s="48"/>
      <c r="BV799" s="48"/>
      <c r="BW799" s="48"/>
      <c r="BX799" s="48"/>
    </row>
    <row r="800" spans="1:76" ht="15.75" hidden="1" x14ac:dyDescent="0.25">
      <c r="A800" s="48" t="e" cm="1">
        <f t="array" ref="A800">_xlfn.XLOOKUP(Tableau210[[#This Row],[NOM]]&amp;Tableau210[[#This Row],[REPERE BUTA]],[6]!Tableau16[POSTE TECHNIQUE]&amp;[6]!Tableau16[Repere ADM],[6]!Tableau16[NUMERO CLIENT])</f>
        <v>#N/A</v>
      </c>
      <c r="B800" s="48" t="e" cm="1">
        <f t="array" ref="B800">_xlfn.XLOOKUP(Tableau210[[#This Row],[NOM]]&amp;Tableau210[[#This Row],[REPERE BUTA]],[6]!Tableau16[POSTE TECHNIQUE]&amp;[6]!Tableau16[Repere REF],[6]!Tableau16[NUMERO CLIENT])</f>
        <v>#N/A</v>
      </c>
      <c r="C800" s="48" cm="1">
        <f t="array" ref="C800">_xlfn.XLOOKUP(Tableau210[[#This Row],[NOM]]&amp;Tableau210[[#This Row],[Repere Ubleam]],[7]Sheet1!$C$2:$C$2995&amp;[7]Sheet1!$I$2:$I$2995,[7]Sheet1!$A$2:$A$2995)</f>
        <v>794</v>
      </c>
      <c r="D800" s="48" t="str">
        <f>C800&amp;""</f>
        <v>794</v>
      </c>
      <c r="E800" s="48" t="e">
        <v>#N/A</v>
      </c>
      <c r="F800" s="48" t="e">
        <v>#N/A</v>
      </c>
      <c r="G800" s="190" t="s">
        <v>1648</v>
      </c>
      <c r="H800" s="119" t="s">
        <v>1067</v>
      </c>
      <c r="I800" s="119" t="s">
        <v>80</v>
      </c>
      <c r="J800" s="119" t="s">
        <v>1072</v>
      </c>
      <c r="K800" s="119" t="str">
        <f>_xlfn.XLOOKUP(Tableau210[[#This Row],[NOM]],[8]LUT!$I$5:$I$301,[8]LUT!$N$5:$N$301)</f>
        <v xml:space="preserve">Réacteur </v>
      </c>
      <c r="L800" s="119">
        <v>3</v>
      </c>
      <c r="M800" s="119"/>
      <c r="N800" s="119">
        <v>3</v>
      </c>
      <c r="O800" s="119"/>
      <c r="P800" s="119"/>
      <c r="Q800" s="119"/>
      <c r="R800" s="119"/>
      <c r="S800" s="119"/>
      <c r="T800" s="119"/>
      <c r="U800" s="119"/>
      <c r="V800" s="119"/>
      <c r="W800" s="148">
        <v>25</v>
      </c>
      <c r="X800" s="207" cm="1">
        <f t="array" ref="X8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0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00" s="148">
        <v>20</v>
      </c>
      <c r="AA800" s="207" cm="1">
        <f t="array" ref="AA8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00" s="48"/>
      <c r="AD800" s="117" t="s">
        <v>2103</v>
      </c>
      <c r="AE800" s="119"/>
      <c r="AF800" s="181">
        <f>IFERROR(VLOOKUP(Tableau210[[#This Row],[OPERATION]],Tableau4[],5,FALSE),"")</f>
        <v>1</v>
      </c>
      <c r="AG800" s="178" cm="1">
        <f t="array" ref="AG800">IFERROR(
   SUM(
      _xlfn._xlws.FILTER(
         Tableau3[JP],
         (Tableau3[ITEM]=Tableau210[[#This Row],[NOM]])*
         (Tableau3[Rep.]=Tableau210[[#This Row],[REPERE BUTA]])
      )
   ),
0)</f>
        <v>1</v>
      </c>
      <c r="AH800" s="181">
        <f>IFERROR(VLOOKUP(Tableau210[[#This Row],[OPERATION]],Tableau4[],4,FALSE),"")</f>
        <v>0</v>
      </c>
      <c r="AI800" s="178" cm="1">
        <f t="array" ref="AI800">IFERROR(
   SUM(
      _xlfn._xlws.FILTER(
         Tableau3[BP],
         (Tableau3[ITEM]=Tableau210[[#This Row],[NOM]])*
         (Tableau3[Rep.]=Tableau210[[#This Row],[REPERE BUTA]])
      )
   ),
0)</f>
        <v>0</v>
      </c>
      <c r="AJ800" s="181" t="str">
        <f>IF(Tableau210[[#This Row],[NB JP EMIS]]=1,"1 JP","") &amp; IF(Tableau210[[#This Row],[NB BP EMIS]]=1," 1 BP","")</f>
        <v>1 JP</v>
      </c>
      <c r="AK800" s="178" t="str">
        <f>IF(Tableau210[[#This Row],[NB JP BUTA]]=1,"1 JP","") &amp; IF(Tableau210[[#This Row],[Nb BP BUTA]]=1," 1 BP","") &amp; IF(Tableau210[[#This Row],[Nb BP BUTA]]=2," 2 BP","")</f>
        <v>1 JP</v>
      </c>
      <c r="AL800" s="117" t="s">
        <v>2527</v>
      </c>
      <c r="AM800" s="117">
        <f>IFERROR(+VLOOKUP(AY800,Tiges!$G$4:$I$569,3,FALSE),"")</f>
        <v>22</v>
      </c>
      <c r="AN800" s="48"/>
      <c r="AO800" s="117">
        <v>4</v>
      </c>
      <c r="AP800" s="177" cm="1">
        <f t="array" ref="AP8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0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00" s="117" t="s">
        <v>2271</v>
      </c>
      <c r="AS800" s="177" t="str" cm="1">
        <f t="array" ref="AS8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0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800" s="117" t="s">
        <v>1123</v>
      </c>
      <c r="AV800" s="177" t="str" cm="1">
        <f t="array" ref="AV8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0" s="117"/>
      <c r="AY800" s="117" cm="1">
        <f t="array" ref="AY800">IFERROR(_xlfn.XLOOKUP(Tableau210[[#This Row],[DN DONNEES BUTA ]]&amp;Tableau210[[#This Row],[PN DONNEES BUTA]],Tiges!$B$4:$B$79&amp;Tiges!$C$4:$C$79,Tiges!$G$4:$G$79),"")</f>
        <v>14</v>
      </c>
      <c r="AZ800" s="117"/>
      <c r="BA800" s="117" cm="1">
        <f t="array" ref="BA800">IFERROR(_xlfn.XLOOKUP(Tableau210[[#This Row],[DN DONNEES BUTA ]]&amp;Tableau210[[#This Row],[PN DONNEES BUTA]],Tiges!$B$4:$B$79&amp;Tiges!$C$4:$C$79,Tiges!$H$4:$H$79),"")</f>
        <v>70</v>
      </c>
      <c r="BB800" s="117"/>
      <c r="BC800" s="182">
        <f>IFERROR(VLOOKUP(Tableau210[[#This Row],[OPERATION]],Tableau4[],2,FALSE),"")</f>
        <v>2</v>
      </c>
      <c r="BD800" s="177" cm="1">
        <f t="array" ref="BD800">IFERROR(
   SUM(
      _xlfn._xlws.FILTER(
         Tableau3[Nb Platinage Joint],
         (Tableau3[ITEM]=Tableau210[[#This Row],[NOM]])*
         (Tableau3[Rep.]=Tableau210[[#This Row],[REPERE BUTA]])
      )
   ),
0)</f>
        <v>2</v>
      </c>
      <c r="BE800" s="182">
        <f>IFERROR(VLOOKUP(Tableau210[[#This Row],[OPERATION]],Tableau4[],3,FALSE),"")</f>
        <v>1</v>
      </c>
      <c r="BF800" s="177" cm="1">
        <f t="array" ref="BF800">IFERROR(
   SUM(
      _xlfn._xlws.FILTER(
         Tableau3[Joint Définitif Nb],
         (Tableau3[ITEM]=Tableau210[[#This Row],[NOM]])*
         (Tableau3[Rep.]=Tableau210[[#This Row],[REPERE BUTA]])
      )
   ),
0)</f>
        <v>1</v>
      </c>
      <c r="BG800" s="117" t="s">
        <v>129</v>
      </c>
      <c r="BH800" s="177" t="str" cm="1">
        <f t="array" ref="BH8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0" s="117" t="s">
        <v>2268</v>
      </c>
      <c r="BK800" s="117" t="s">
        <v>2269</v>
      </c>
      <c r="BL800" s="167" t="s">
        <v>2380</v>
      </c>
      <c r="BM800" s="167"/>
      <c r="BN800" s="117"/>
      <c r="BO800" s="117"/>
      <c r="BP800" s="117"/>
      <c r="BQ800" s="48"/>
      <c r="BR800" s="119"/>
      <c r="BS800" s="48"/>
      <c r="BT800" s="48"/>
      <c r="BU800" s="48"/>
      <c r="BV800" s="48"/>
      <c r="BW800" s="48"/>
      <c r="BX800" s="48"/>
    </row>
    <row r="801" spans="1:76" ht="15.75" hidden="1" x14ac:dyDescent="0.25">
      <c r="A801" s="48" t="e" cm="1">
        <f t="array" ref="A801">_xlfn.XLOOKUP(Tableau210[[#This Row],[NOM]]&amp;Tableau210[[#This Row],[REPERE BUTA]],[6]!Tableau16[POSTE TECHNIQUE]&amp;[6]!Tableau16[Repere ADM],[6]!Tableau16[NUMERO CLIENT])</f>
        <v>#N/A</v>
      </c>
      <c r="B801" s="48" t="e" cm="1">
        <f t="array" ref="B801">_xlfn.XLOOKUP(Tableau210[[#This Row],[NOM]]&amp;Tableau210[[#This Row],[REPERE BUTA]],[6]!Tableau16[POSTE TECHNIQUE]&amp;[6]!Tableau16[Repere REF],[6]!Tableau16[NUMERO CLIENT])</f>
        <v>#N/A</v>
      </c>
      <c r="C801" s="48" cm="1">
        <f t="array" ref="C801">_xlfn.XLOOKUP(Tableau210[[#This Row],[NOM]]&amp;Tableau210[[#This Row],[Repere Ubleam]],[7]Sheet1!$C$2:$C$2995&amp;[7]Sheet1!$I$2:$I$2995,[7]Sheet1!$A$2:$A$2995)</f>
        <v>795</v>
      </c>
      <c r="D801" s="48" t="str">
        <f>C801&amp;""</f>
        <v>795</v>
      </c>
      <c r="E801" s="48" t="e">
        <v>#N/A</v>
      </c>
      <c r="F801" s="48" t="e">
        <v>#N/A</v>
      </c>
      <c r="G801" s="190" t="s">
        <v>1648</v>
      </c>
      <c r="H801" s="119" t="s">
        <v>1067</v>
      </c>
      <c r="I801" s="119" t="s">
        <v>80</v>
      </c>
      <c r="J801" s="119" t="s">
        <v>1072</v>
      </c>
      <c r="K801" s="119" t="str">
        <f>_xlfn.XLOOKUP(Tableau210[[#This Row],[NOM]],[8]LUT!$I$5:$I$301,[8]LUT!$N$5:$N$301)</f>
        <v xml:space="preserve">Réacteur </v>
      </c>
      <c r="L801" s="119">
        <v>4</v>
      </c>
      <c r="M801" s="119"/>
      <c r="N801" s="119">
        <v>4</v>
      </c>
      <c r="O801" s="119"/>
      <c r="P801" s="119"/>
      <c r="Q801" s="119"/>
      <c r="R801" s="119"/>
      <c r="S801" s="119"/>
      <c r="T801" s="119"/>
      <c r="U801" s="119"/>
      <c r="V801" s="119"/>
      <c r="W801" s="117" t="s">
        <v>2159</v>
      </c>
      <c r="X801" s="207" cm="1">
        <f t="array" ref="X8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80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01" s="117" t="s">
        <v>3424</v>
      </c>
      <c r="AA801" s="207" cm="1">
        <f t="array" ref="AA8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01" s="48"/>
      <c r="AD801" s="117" t="s">
        <v>2196</v>
      </c>
      <c r="AE801" s="119"/>
      <c r="AF801" s="181">
        <f>IFERROR(VLOOKUP(Tableau210[[#This Row],[OPERATION]],Tableau4[],5,FALSE),"")</f>
        <v>0</v>
      </c>
      <c r="AG801" s="178" cm="1">
        <f t="array" ref="AG801">IFERROR(
   SUM(
      _xlfn._xlws.FILTER(
         Tableau3[JP],
         (Tableau3[ITEM]=Tableau210[[#This Row],[NOM]])*
         (Tableau3[Rep.]=Tableau210[[#This Row],[REPERE BUTA]])
      )
   ),
0)</f>
        <v>0</v>
      </c>
      <c r="AH801" s="181">
        <f>IFERROR(VLOOKUP(Tableau210[[#This Row],[OPERATION]],Tableau4[],4,FALSE),"")</f>
        <v>0</v>
      </c>
      <c r="AI801" s="178" cm="1">
        <f t="array" ref="AI801">IFERROR(
   SUM(
      _xlfn._xlws.FILTER(
         Tableau3[BP],
         (Tableau3[ITEM]=Tableau210[[#This Row],[NOM]])*
         (Tableau3[Rep.]=Tableau210[[#This Row],[REPERE BUTA]])
      )
   ),
0)</f>
        <v>0</v>
      </c>
      <c r="AJ801" s="181" t="str">
        <f>IF(Tableau210[[#This Row],[NB JP EMIS]]=1,"1 JP","") &amp; IF(Tableau210[[#This Row],[NB BP EMIS]]=1," 1 BP","")</f>
        <v/>
      </c>
      <c r="AK801" s="178" t="str">
        <f>IF(Tableau210[[#This Row],[NB JP BUTA]]=1,"1 JP","") &amp; IF(Tableau210[[#This Row],[Nb BP BUTA]]=1," 1 BP","") &amp; IF(Tableau210[[#This Row],[Nb BP BUTA]]=2," 2 BP","")</f>
        <v/>
      </c>
      <c r="AL801" s="117" t="s">
        <v>2527</v>
      </c>
      <c r="AM801" s="117">
        <f>IFERROR(+VLOOKUP(AY801,Tiges!$G$4:$I$569,3,FALSE),"")</f>
        <v>27</v>
      </c>
      <c r="AN801" s="48"/>
      <c r="AO801" s="117" t="s">
        <v>3424</v>
      </c>
      <c r="AP801" s="177" cm="1">
        <f t="array" ref="AP8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01" s="117" t="s">
        <v>3424</v>
      </c>
      <c r="AS801" s="177" t="str" cm="1">
        <f t="array" ref="AS8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8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801" s="117" t="s">
        <v>3424</v>
      </c>
      <c r="AV801" s="177" t="str" cm="1">
        <f t="array" ref="AV8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1" s="117"/>
      <c r="AY801" s="117" cm="1">
        <f t="array" ref="AY801">IFERROR(_xlfn.XLOOKUP(Tableau210[[#This Row],[DN DONNEES BUTA ]]&amp;Tableau210[[#This Row],[PN DONNEES BUTA]],Tiges!$B$4:$B$79&amp;Tiges!$C$4:$C$79,Tiges!$G$4:$G$79),"")</f>
        <v>16</v>
      </c>
      <c r="AZ801" s="117"/>
      <c r="BA801" s="117" cm="1">
        <f t="array" ref="BA801">IFERROR(_xlfn.XLOOKUP(Tableau210[[#This Row],[DN DONNEES BUTA ]]&amp;Tableau210[[#This Row],[PN DONNEES BUTA]],Tiges!$B$4:$B$79&amp;Tiges!$C$4:$C$79,Tiges!$H$4:$H$79),"")</f>
        <v>100</v>
      </c>
      <c r="BB801" s="117"/>
      <c r="BC801" s="182">
        <f>IFERROR(VLOOKUP(Tableau210[[#This Row],[OPERATION]],Tableau4[],2,FALSE),"")</f>
        <v>0</v>
      </c>
      <c r="BD801" s="177" cm="1">
        <f t="array" ref="BD801">IFERROR(
   SUM(
      _xlfn._xlws.FILTER(
         Tableau3[Nb Platinage Joint],
         (Tableau3[ITEM]=Tableau210[[#This Row],[NOM]])*
         (Tableau3[Rep.]=Tableau210[[#This Row],[REPERE BUTA]])
      )
   ),
0)</f>
        <v>0</v>
      </c>
      <c r="BE801" s="182">
        <f>IFERROR(VLOOKUP(Tableau210[[#This Row],[OPERATION]],Tableau4[],3,FALSE),"")</f>
        <v>1</v>
      </c>
      <c r="BF801" s="177" cm="1">
        <f t="array" ref="BF801">IFERROR(
   SUM(
      _xlfn._xlws.FILTER(
         Tableau3[Joint Définitif Nb],
         (Tableau3[ITEM]=Tableau210[[#This Row],[NOM]])*
         (Tableau3[Rep.]=Tableau210[[#This Row],[REPERE BUTA]])
      )
   ),
0)</f>
        <v>1</v>
      </c>
      <c r="BG801" s="117" t="s">
        <v>3424</v>
      </c>
      <c r="BH801" s="177" t="str" cm="1">
        <f t="array" ref="BH8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1" s="117" t="s">
        <v>3424</v>
      </c>
      <c r="BK801" s="117" t="s">
        <v>3424</v>
      </c>
      <c r="BL801" s="167" t="s">
        <v>2380</v>
      </c>
      <c r="BM801" s="167"/>
      <c r="BN801" s="117"/>
      <c r="BO801" s="117"/>
      <c r="BP801" s="117"/>
      <c r="BQ801" s="48"/>
      <c r="BR801" s="119"/>
      <c r="BS801" s="48"/>
      <c r="BT801" s="48"/>
      <c r="BU801" s="48"/>
      <c r="BV801" s="48"/>
      <c r="BW801" s="48"/>
      <c r="BX801" s="48"/>
    </row>
    <row r="802" spans="1:76" ht="15.75" hidden="1" x14ac:dyDescent="0.25">
      <c r="A802" s="48" t="e" cm="1">
        <f t="array" ref="A802">_xlfn.XLOOKUP(Tableau210[[#This Row],[NOM]]&amp;Tableau210[[#This Row],[REPERE BUTA]],[6]!Tableau16[POSTE TECHNIQUE]&amp;[6]!Tableau16[Repere ADM],[6]!Tableau16[NUMERO CLIENT])</f>
        <v>#N/A</v>
      </c>
      <c r="B802" s="48" t="e" cm="1">
        <f t="array" ref="B802">_xlfn.XLOOKUP(Tableau210[[#This Row],[NOM]]&amp;Tableau210[[#This Row],[REPERE BUTA]],[6]!Tableau16[POSTE TECHNIQUE]&amp;[6]!Tableau16[Repere REF],[6]!Tableau16[NUMERO CLIENT])</f>
        <v>#N/A</v>
      </c>
      <c r="C802" s="48" cm="1">
        <f t="array" ref="C802">_xlfn.XLOOKUP(Tableau210[[#This Row],[NOM]]&amp;Tableau210[[#This Row],[Repere Ubleam]],[7]Sheet1!$C$2:$C$2995&amp;[7]Sheet1!$I$2:$I$2995,[7]Sheet1!$A$2:$A$2995)</f>
        <v>796</v>
      </c>
      <c r="D802" s="48" t="str">
        <f>C802&amp;""</f>
        <v>796</v>
      </c>
      <c r="E802" s="48" t="e">
        <v>#N/A</v>
      </c>
      <c r="F802" s="48" t="e">
        <v>#N/A</v>
      </c>
      <c r="G802" s="190" t="s">
        <v>1648</v>
      </c>
      <c r="H802" s="119" t="s">
        <v>1067</v>
      </c>
      <c r="I802" s="119" t="s">
        <v>80</v>
      </c>
      <c r="J802" s="119" t="s">
        <v>1072</v>
      </c>
      <c r="K802" s="119" t="str">
        <f>_xlfn.XLOOKUP(Tableau210[[#This Row],[NOM]],[8]LUT!$I$5:$I$301,[8]LUT!$N$5:$N$301)</f>
        <v xml:space="preserve">Réacteur </v>
      </c>
      <c r="L802" s="119">
        <v>5</v>
      </c>
      <c r="M802" s="119"/>
      <c r="N802" s="119">
        <v>5</v>
      </c>
      <c r="O802" s="119"/>
      <c r="P802" s="119"/>
      <c r="Q802" s="119"/>
      <c r="R802" s="119"/>
      <c r="S802" s="119"/>
      <c r="T802" s="119"/>
      <c r="U802" s="119"/>
      <c r="V802" s="119"/>
      <c r="W802" s="148">
        <v>25</v>
      </c>
      <c r="X802" s="207" cm="1">
        <f t="array" ref="X8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0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02" s="148">
        <v>20</v>
      </c>
      <c r="AA802" s="207" cm="1">
        <f t="array" ref="AA8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02" s="48"/>
      <c r="AD802" s="117" t="s">
        <v>2103</v>
      </c>
      <c r="AE802" s="119"/>
      <c r="AF802" s="181">
        <f>IFERROR(VLOOKUP(Tableau210[[#This Row],[OPERATION]],Tableau4[],5,FALSE),"")</f>
        <v>1</v>
      </c>
      <c r="AG802" s="178" cm="1">
        <f t="array" ref="AG802">IFERROR(
   SUM(
      _xlfn._xlws.FILTER(
         Tableau3[JP],
         (Tableau3[ITEM]=Tableau210[[#This Row],[NOM]])*
         (Tableau3[Rep.]=Tableau210[[#This Row],[REPERE BUTA]])
      )
   ),
0)</f>
        <v>1</v>
      </c>
      <c r="AH802" s="181">
        <f>IFERROR(VLOOKUP(Tableau210[[#This Row],[OPERATION]],Tableau4[],4,FALSE),"")</f>
        <v>0</v>
      </c>
      <c r="AI802" s="178" cm="1">
        <f t="array" ref="AI802">IFERROR(
   SUM(
      _xlfn._xlws.FILTER(
         Tableau3[BP],
         (Tableau3[ITEM]=Tableau210[[#This Row],[NOM]])*
         (Tableau3[Rep.]=Tableau210[[#This Row],[REPERE BUTA]])
      )
   ),
0)</f>
        <v>0</v>
      </c>
      <c r="AJ802" s="181" t="str">
        <f>IF(Tableau210[[#This Row],[NB JP EMIS]]=1,"1 JP","") &amp; IF(Tableau210[[#This Row],[NB BP EMIS]]=1," 1 BP","")</f>
        <v>1 JP</v>
      </c>
      <c r="AK802" s="178" t="str">
        <f>IF(Tableau210[[#This Row],[NB JP BUTA]]=1,"1 JP","") &amp; IF(Tableau210[[#This Row],[Nb BP BUTA]]=1," 1 BP","") &amp; IF(Tableau210[[#This Row],[Nb BP BUTA]]=2," 2 BP","")</f>
        <v>1 JP</v>
      </c>
      <c r="AL802" s="117" t="s">
        <v>2527</v>
      </c>
      <c r="AM802" s="117">
        <f>IFERROR(+VLOOKUP(AY802,Tiges!$G$4:$I$569,3,FALSE),"")</f>
        <v>22</v>
      </c>
      <c r="AN802" s="48"/>
      <c r="AO802" s="117">
        <v>4</v>
      </c>
      <c r="AP802" s="177" cm="1">
        <f t="array" ref="AP8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02" s="117" t="s">
        <v>2271</v>
      </c>
      <c r="AS802" s="177" t="str" cm="1">
        <f t="array" ref="AS8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802" s="117" t="s">
        <v>1123</v>
      </c>
      <c r="AV802" s="177" t="str" cm="1">
        <f t="array" ref="AV8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2" s="117"/>
      <c r="AY802" s="117" cm="1">
        <f t="array" ref="AY802">IFERROR(_xlfn.XLOOKUP(Tableau210[[#This Row],[DN DONNEES BUTA ]]&amp;Tableau210[[#This Row],[PN DONNEES BUTA]],Tiges!$B$4:$B$79&amp;Tiges!$C$4:$C$79,Tiges!$G$4:$G$79),"")</f>
        <v>14</v>
      </c>
      <c r="AZ802" s="117"/>
      <c r="BA802" s="117" cm="1">
        <f t="array" ref="BA802">IFERROR(_xlfn.XLOOKUP(Tableau210[[#This Row],[DN DONNEES BUTA ]]&amp;Tableau210[[#This Row],[PN DONNEES BUTA]],Tiges!$B$4:$B$79&amp;Tiges!$C$4:$C$79,Tiges!$H$4:$H$79),"")</f>
        <v>70</v>
      </c>
      <c r="BB802" s="117"/>
      <c r="BC802" s="182">
        <f>IFERROR(VLOOKUP(Tableau210[[#This Row],[OPERATION]],Tableau4[],2,FALSE),"")</f>
        <v>2</v>
      </c>
      <c r="BD802" s="177" cm="1">
        <f t="array" ref="BD802">IFERROR(
   SUM(
      _xlfn._xlws.FILTER(
         Tableau3[Nb Platinage Joint],
         (Tableau3[ITEM]=Tableau210[[#This Row],[NOM]])*
         (Tableau3[Rep.]=Tableau210[[#This Row],[REPERE BUTA]])
      )
   ),
0)</f>
        <v>2</v>
      </c>
      <c r="BE802" s="182">
        <f>IFERROR(VLOOKUP(Tableau210[[#This Row],[OPERATION]],Tableau4[],3,FALSE),"")</f>
        <v>1</v>
      </c>
      <c r="BF802" s="177" cm="1">
        <f t="array" ref="BF802">IFERROR(
   SUM(
      _xlfn._xlws.FILTER(
         Tableau3[Joint Définitif Nb],
         (Tableau3[ITEM]=Tableau210[[#This Row],[NOM]])*
         (Tableau3[Rep.]=Tableau210[[#This Row],[REPERE BUTA]])
      )
   ),
0)</f>
        <v>1</v>
      </c>
      <c r="BG802" s="117" t="s">
        <v>129</v>
      </c>
      <c r="BH802" s="177" t="str" cm="1">
        <f t="array" ref="BH8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2" s="117" t="s">
        <v>2268</v>
      </c>
      <c r="BK802" s="117" t="s">
        <v>2269</v>
      </c>
      <c r="BL802" s="167" t="s">
        <v>2380</v>
      </c>
      <c r="BM802" s="167"/>
      <c r="BN802" s="117"/>
      <c r="BO802" s="117"/>
      <c r="BP802" s="117"/>
      <c r="BQ802" s="48"/>
      <c r="BR802" s="119"/>
      <c r="BS802" s="48"/>
      <c r="BT802" s="48"/>
      <c r="BU802" s="48"/>
      <c r="BV802" s="48"/>
      <c r="BW802" s="48"/>
      <c r="BX802" s="48"/>
    </row>
    <row r="803" spans="1:76" ht="15.75" hidden="1" x14ac:dyDescent="0.25">
      <c r="A803" s="48" t="e" cm="1">
        <f t="array" ref="A803">_xlfn.XLOOKUP(Tableau210[[#This Row],[NOM]]&amp;Tableau210[[#This Row],[REPERE BUTA]],[6]!Tableau16[POSTE TECHNIQUE]&amp;[6]!Tableau16[Repere ADM],[6]!Tableau16[NUMERO CLIENT])</f>
        <v>#N/A</v>
      </c>
      <c r="B803" s="48" t="e" cm="1">
        <f t="array" ref="B803">_xlfn.XLOOKUP(Tableau210[[#This Row],[NOM]]&amp;Tableau210[[#This Row],[REPERE BUTA]],[6]!Tableau16[POSTE TECHNIQUE]&amp;[6]!Tableau16[Repere REF],[6]!Tableau16[NUMERO CLIENT])</f>
        <v>#N/A</v>
      </c>
      <c r="C803" s="48" cm="1">
        <f t="array" ref="C803">_xlfn.XLOOKUP(Tableau210[[#This Row],[NOM]]&amp;Tableau210[[#This Row],[Repere Ubleam]],[7]Sheet1!$C$2:$C$2995&amp;[7]Sheet1!$I$2:$I$2995,[7]Sheet1!$A$2:$A$2995)</f>
        <v>797</v>
      </c>
      <c r="D803" s="48" t="str">
        <f>C803&amp;""</f>
        <v>797</v>
      </c>
      <c r="E803" s="48" t="e">
        <v>#N/A</v>
      </c>
      <c r="F803" s="48" t="e">
        <v>#N/A</v>
      </c>
      <c r="G803" s="190" t="s">
        <v>1648</v>
      </c>
      <c r="H803" s="119" t="s">
        <v>1067</v>
      </c>
      <c r="I803" s="119" t="s">
        <v>80</v>
      </c>
      <c r="J803" s="119" t="s">
        <v>1072</v>
      </c>
      <c r="K803" s="119" t="str">
        <f>_xlfn.XLOOKUP(Tableau210[[#This Row],[NOM]],[8]LUT!$I$5:$I$301,[8]LUT!$N$5:$N$301)</f>
        <v xml:space="preserve">Réacteur </v>
      </c>
      <c r="L803" s="119">
        <v>6</v>
      </c>
      <c r="M803" s="119"/>
      <c r="N803" s="119">
        <v>6</v>
      </c>
      <c r="O803" s="119"/>
      <c r="P803" s="119"/>
      <c r="Q803" s="119"/>
      <c r="R803" s="119"/>
      <c r="S803" s="119"/>
      <c r="T803" s="119"/>
      <c r="U803" s="119"/>
      <c r="V803" s="119"/>
      <c r="W803" s="148">
        <v>25</v>
      </c>
      <c r="X803" s="207" cm="1">
        <f t="array" ref="X8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0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03" s="148">
        <v>20</v>
      </c>
      <c r="AA803" s="207" cm="1">
        <f t="array" ref="AA8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03" s="48"/>
      <c r="AD803" s="117" t="s">
        <v>2103</v>
      </c>
      <c r="AE803" s="119"/>
      <c r="AF803" s="181">
        <f>IFERROR(VLOOKUP(Tableau210[[#This Row],[OPERATION]],Tableau4[],5,FALSE),"")</f>
        <v>1</v>
      </c>
      <c r="AG803" s="178" cm="1">
        <f t="array" ref="AG803">IFERROR(
   SUM(
      _xlfn._xlws.FILTER(
         Tableau3[JP],
         (Tableau3[ITEM]=Tableau210[[#This Row],[NOM]])*
         (Tableau3[Rep.]=Tableau210[[#This Row],[REPERE BUTA]])
      )
   ),
0)</f>
        <v>1</v>
      </c>
      <c r="AH803" s="181">
        <f>IFERROR(VLOOKUP(Tableau210[[#This Row],[OPERATION]],Tableau4[],4,FALSE),"")</f>
        <v>0</v>
      </c>
      <c r="AI803" s="178" cm="1">
        <f t="array" ref="AI803">IFERROR(
   SUM(
      _xlfn._xlws.FILTER(
         Tableau3[BP],
         (Tableau3[ITEM]=Tableau210[[#This Row],[NOM]])*
         (Tableau3[Rep.]=Tableau210[[#This Row],[REPERE BUTA]])
      )
   ),
0)</f>
        <v>0</v>
      </c>
      <c r="AJ803" s="181" t="str">
        <f>IF(Tableau210[[#This Row],[NB JP EMIS]]=1,"1 JP","") &amp; IF(Tableau210[[#This Row],[NB BP EMIS]]=1," 1 BP","")</f>
        <v>1 JP</v>
      </c>
      <c r="AK803" s="178" t="str">
        <f>IF(Tableau210[[#This Row],[NB JP BUTA]]=1,"1 JP","") &amp; IF(Tableau210[[#This Row],[Nb BP BUTA]]=1," 1 BP","") &amp; IF(Tableau210[[#This Row],[Nb BP BUTA]]=2," 2 BP","")</f>
        <v>1 JP</v>
      </c>
      <c r="AL803" s="117" t="s">
        <v>2527</v>
      </c>
      <c r="AM803" s="117">
        <f>IFERROR(+VLOOKUP(AY803,Tiges!$G$4:$I$569,3,FALSE),"")</f>
        <v>22</v>
      </c>
      <c r="AN803" s="48"/>
      <c r="AO803" s="117">
        <v>4</v>
      </c>
      <c r="AP803" s="177" cm="1">
        <f t="array" ref="AP8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03" s="117" t="s">
        <v>2271</v>
      </c>
      <c r="AS803" s="177" t="str" cm="1">
        <f t="array" ref="AS8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803" s="117" t="s">
        <v>1123</v>
      </c>
      <c r="AV803" s="177" t="str" cm="1">
        <f t="array" ref="AV8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3" s="117"/>
      <c r="AY803" s="117" cm="1">
        <f t="array" ref="AY803">IFERROR(_xlfn.XLOOKUP(Tableau210[[#This Row],[DN DONNEES BUTA ]]&amp;Tableau210[[#This Row],[PN DONNEES BUTA]],Tiges!$B$4:$B$79&amp;Tiges!$C$4:$C$79,Tiges!$G$4:$G$79),"")</f>
        <v>14</v>
      </c>
      <c r="AZ803" s="117"/>
      <c r="BA803" s="117" cm="1">
        <f t="array" ref="BA803">IFERROR(_xlfn.XLOOKUP(Tableau210[[#This Row],[DN DONNEES BUTA ]]&amp;Tableau210[[#This Row],[PN DONNEES BUTA]],Tiges!$B$4:$B$79&amp;Tiges!$C$4:$C$79,Tiges!$H$4:$H$79),"")</f>
        <v>70</v>
      </c>
      <c r="BB803" s="117"/>
      <c r="BC803" s="182">
        <f>IFERROR(VLOOKUP(Tableau210[[#This Row],[OPERATION]],Tableau4[],2,FALSE),"")</f>
        <v>2</v>
      </c>
      <c r="BD803" s="177" cm="1">
        <f t="array" ref="BD803">IFERROR(
   SUM(
      _xlfn._xlws.FILTER(
         Tableau3[Nb Platinage Joint],
         (Tableau3[ITEM]=Tableau210[[#This Row],[NOM]])*
         (Tableau3[Rep.]=Tableau210[[#This Row],[REPERE BUTA]])
      )
   ),
0)</f>
        <v>2</v>
      </c>
      <c r="BE803" s="182">
        <f>IFERROR(VLOOKUP(Tableau210[[#This Row],[OPERATION]],Tableau4[],3,FALSE),"")</f>
        <v>1</v>
      </c>
      <c r="BF803" s="177" cm="1">
        <f t="array" ref="BF803">IFERROR(
   SUM(
      _xlfn._xlws.FILTER(
         Tableau3[Joint Définitif Nb],
         (Tableau3[ITEM]=Tableau210[[#This Row],[NOM]])*
         (Tableau3[Rep.]=Tableau210[[#This Row],[REPERE BUTA]])
      )
   ),
0)</f>
        <v>1</v>
      </c>
      <c r="BG803" s="117" t="s">
        <v>129</v>
      </c>
      <c r="BH803" s="177" t="str" cm="1">
        <f t="array" ref="BH8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3" s="117" t="s">
        <v>2268</v>
      </c>
      <c r="BK803" s="117" t="s">
        <v>2269</v>
      </c>
      <c r="BL803" s="167" t="s">
        <v>2380</v>
      </c>
      <c r="BM803" s="167"/>
      <c r="BN803" s="117"/>
      <c r="BO803" s="117"/>
      <c r="BP803" s="117"/>
      <c r="BQ803" s="48"/>
      <c r="BR803" s="119"/>
      <c r="BS803" s="48"/>
      <c r="BT803" s="48"/>
      <c r="BU803" s="48"/>
      <c r="BV803" s="48"/>
      <c r="BW803" s="48"/>
      <c r="BX803" s="48"/>
    </row>
    <row r="804" spans="1:76" ht="15.75" hidden="1" x14ac:dyDescent="0.25">
      <c r="A804" s="48" t="e" cm="1">
        <f t="array" ref="A804">_xlfn.XLOOKUP(Tableau210[[#This Row],[NOM]]&amp;Tableau210[[#This Row],[REPERE BUTA]],[6]!Tableau16[POSTE TECHNIQUE]&amp;[6]!Tableau16[Repere ADM],[6]!Tableau16[NUMERO CLIENT])</f>
        <v>#N/A</v>
      </c>
      <c r="B804" s="48" t="e" cm="1">
        <f t="array" ref="B804">_xlfn.XLOOKUP(Tableau210[[#This Row],[NOM]]&amp;Tableau210[[#This Row],[REPERE BUTA]],[6]!Tableau16[POSTE TECHNIQUE]&amp;[6]!Tableau16[Repere REF],[6]!Tableau16[NUMERO CLIENT])</f>
        <v>#N/A</v>
      </c>
      <c r="C804" s="48" cm="1">
        <f t="array" ref="C804">_xlfn.XLOOKUP(Tableau210[[#This Row],[NOM]]&amp;Tableau210[[#This Row],[Repere Ubleam]],[7]Sheet1!$C$2:$C$2995&amp;[7]Sheet1!$I$2:$I$2995,[7]Sheet1!$A$2:$A$2995)</f>
        <v>798</v>
      </c>
      <c r="D804" s="48" t="str">
        <f>C804&amp;""</f>
        <v>798</v>
      </c>
      <c r="E804" s="48" t="e">
        <v>#N/A</v>
      </c>
      <c r="F804" s="48" t="e">
        <v>#N/A</v>
      </c>
      <c r="G804" s="190" t="s">
        <v>1648</v>
      </c>
      <c r="H804" s="119" t="s">
        <v>1067</v>
      </c>
      <c r="I804" s="119" t="s">
        <v>80</v>
      </c>
      <c r="J804" s="119" t="s">
        <v>1072</v>
      </c>
      <c r="K804" s="119" t="str">
        <f>_xlfn.XLOOKUP(Tableau210[[#This Row],[NOM]],[8]LUT!$I$5:$I$301,[8]LUT!$N$5:$N$301)</f>
        <v xml:space="preserve">Réacteur </v>
      </c>
      <c r="L804" s="119">
        <v>7</v>
      </c>
      <c r="M804" s="119"/>
      <c r="N804" s="119">
        <v>7</v>
      </c>
      <c r="O804" s="119"/>
      <c r="P804" s="119"/>
      <c r="Q804" s="119"/>
      <c r="R804" s="119"/>
      <c r="S804" s="119"/>
      <c r="T804" s="119"/>
      <c r="U804" s="119"/>
      <c r="V804" s="119"/>
      <c r="W804" s="148" t="s">
        <v>1118</v>
      </c>
      <c r="X804" s="207" cm="1">
        <f t="array" ref="X8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900</v>
      </c>
      <c r="Y80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04" s="148" t="s">
        <v>3424</v>
      </c>
      <c r="AA804" s="207" cm="1">
        <f t="array" ref="AA8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04" s="48"/>
      <c r="AD804" s="117" t="s">
        <v>626</v>
      </c>
      <c r="AE804" s="119"/>
      <c r="AF804" s="181">
        <f>IFERROR(VLOOKUP(Tableau210[[#This Row],[OPERATION]],Tableau4[],5,FALSE),"")</f>
        <v>0</v>
      </c>
      <c r="AG804" s="178" cm="1">
        <f t="array" ref="AG804">IFERROR(
   SUM(
      _xlfn._xlws.FILTER(
         Tableau3[JP],
         (Tableau3[ITEM]=Tableau210[[#This Row],[NOM]])*
         (Tableau3[Rep.]=Tableau210[[#This Row],[REPERE BUTA]])
      )
   ),
0)</f>
        <v>0</v>
      </c>
      <c r="AH804" s="181">
        <f>IFERROR(VLOOKUP(Tableau210[[#This Row],[OPERATION]],Tableau4[],4,FALSE),"")</f>
        <v>0</v>
      </c>
      <c r="AI804" s="178" cm="1">
        <f t="array" ref="AI804">IFERROR(
   SUM(
      _xlfn._xlws.FILTER(
         Tableau3[BP],
         (Tableau3[ITEM]=Tableau210[[#This Row],[NOM]])*
         (Tableau3[Rep.]=Tableau210[[#This Row],[REPERE BUTA]])
      )
   ),
0)</f>
        <v>0</v>
      </c>
      <c r="AJ804" s="181" t="s">
        <v>2313</v>
      </c>
      <c r="AK804" s="178" t="str">
        <f>IF(Tableau210[[#This Row],[NB JP BUTA]]=1,"1 JP","") &amp; IF(Tableau210[[#This Row],[Nb BP BUTA]]=1," 1 BP","") &amp; IF(Tableau210[[#This Row],[Nb BP BUTA]]=2," 2 BP","")</f>
        <v/>
      </c>
      <c r="AL804" s="117" t="s">
        <v>2527</v>
      </c>
      <c r="AM804" s="117" t="str">
        <f>IFERROR(+VLOOKUP(AY804,Tiges!$G$4:$I$569,3,FALSE),"")</f>
        <v/>
      </c>
      <c r="AN804" s="48"/>
      <c r="AO804" s="117">
        <v>28</v>
      </c>
      <c r="AP804" s="177" cm="1">
        <f t="array" ref="AP8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32</v>
      </c>
      <c r="AQ8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804" s="117" t="s">
        <v>2391</v>
      </c>
      <c r="AS804" s="177" t="str" cm="1">
        <f t="array" ref="AS8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M36x280</v>
      </c>
      <c r="AU804" s="117" t="s">
        <v>1123</v>
      </c>
      <c r="AV804" s="177" t="str" cm="1">
        <f t="array" ref="AV8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4" s="117"/>
      <c r="AY804" s="117" t="str" cm="1">
        <f t="array" ref="AY804">IFERROR(_xlfn.XLOOKUP(Tableau210[[#This Row],[DN DONNEES BUTA ]]&amp;Tableau210[[#This Row],[PN DONNEES BUTA]],Tiges!$B$4:$B$79&amp;Tiges!$C$4:$C$79,Tiges!$G$4:$G$79),"")</f>
        <v/>
      </c>
      <c r="AZ804" s="117"/>
      <c r="BA804" s="117" t="str" cm="1">
        <f t="array" ref="BA804">IFERROR(_xlfn.XLOOKUP(Tableau210[[#This Row],[DN DONNEES BUTA ]]&amp;Tableau210[[#This Row],[PN DONNEES BUTA]],Tiges!$B$4:$B$79&amp;Tiges!$C$4:$C$79,Tiges!$H$4:$H$79),"")</f>
        <v/>
      </c>
      <c r="BB804" s="117"/>
      <c r="BC804" s="182">
        <f>IFERROR(VLOOKUP(Tableau210[[#This Row],[OPERATION]],Tableau4[],2,FALSE),"")</f>
        <v>0</v>
      </c>
      <c r="BD804" s="177" cm="1">
        <f t="array" ref="BD804">IFERROR(
   SUM(
      _xlfn._xlws.FILTER(
         Tableau3[Nb Platinage Joint],
         (Tableau3[ITEM]=Tableau210[[#This Row],[NOM]])*
         (Tableau3[Rep.]=Tableau210[[#This Row],[REPERE BUTA]])
      )
   ),
0)</f>
        <v>0</v>
      </c>
      <c r="BE804" s="182">
        <f>IFERROR(VLOOKUP(Tableau210[[#This Row],[OPERATION]],Tableau4[],3,FALSE),"")</f>
        <v>1</v>
      </c>
      <c r="BF804" s="177" cm="1">
        <f t="array" ref="BF804">IFERROR(
   SUM(
      _xlfn._xlws.FILTER(
         Tableau3[Joint Définitif Nb],
         (Tableau3[ITEM]=Tableau210[[#This Row],[NOM]])*
         (Tableau3[Rep.]=Tableau210[[#This Row],[REPERE BUTA]])
      )
   ),
0)</f>
        <v>1</v>
      </c>
      <c r="BG804" s="117" t="s">
        <v>129</v>
      </c>
      <c r="BH804" s="177" t="str" cm="1">
        <f t="array" ref="BH8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4" s="117" t="s">
        <v>2268</v>
      </c>
      <c r="BK804" s="117" t="s">
        <v>2269</v>
      </c>
      <c r="BL804" s="167" t="s">
        <v>2380</v>
      </c>
      <c r="BM804" s="167"/>
      <c r="BN804" s="117"/>
      <c r="BO804" s="117"/>
      <c r="BP804" s="117"/>
      <c r="BQ804" s="48"/>
      <c r="BR804" s="119"/>
      <c r="BS804" s="48"/>
      <c r="BT804" s="48"/>
      <c r="BU804" s="48"/>
      <c r="BV804" s="48"/>
      <c r="BW804" s="48"/>
      <c r="BX804" s="48"/>
    </row>
    <row r="805" spans="1:76" ht="15.75" hidden="1" x14ac:dyDescent="0.25">
      <c r="A805" s="48" t="e" cm="1">
        <f t="array" ref="A805">_xlfn.XLOOKUP(Tableau210[[#This Row],[NOM]]&amp;Tableau210[[#This Row],[REPERE BUTA]],[6]!Tableau16[POSTE TECHNIQUE]&amp;[6]!Tableau16[Repere ADM],[6]!Tableau16[NUMERO CLIENT])</f>
        <v>#N/A</v>
      </c>
      <c r="B805" s="48" t="e" cm="1">
        <f t="array" ref="B805">_xlfn.XLOOKUP(Tableau210[[#This Row],[NOM]]&amp;Tableau210[[#This Row],[REPERE BUTA]],[6]!Tableau16[POSTE TECHNIQUE]&amp;[6]!Tableau16[Repere REF],[6]!Tableau16[NUMERO CLIENT])</f>
        <v>#N/A</v>
      </c>
      <c r="C805" s="48" cm="1">
        <f t="array" ref="C805">_xlfn.XLOOKUP(Tableau210[[#This Row],[NOM]]&amp;Tableau210[[#This Row],[Repere Ubleam]],[7]Sheet1!$C$2:$C$2995&amp;[7]Sheet1!$I$2:$I$2995,[7]Sheet1!$A$2:$A$2995)</f>
        <v>799</v>
      </c>
      <c r="D805" s="48" t="str">
        <f>C805&amp;""</f>
        <v>799</v>
      </c>
      <c r="E805" s="48" t="e">
        <v>#N/A</v>
      </c>
      <c r="F805" s="48" t="e">
        <v>#N/A</v>
      </c>
      <c r="G805" s="190" t="s">
        <v>1648</v>
      </c>
      <c r="H805" s="119" t="s">
        <v>1067</v>
      </c>
      <c r="I805" s="119" t="s">
        <v>80</v>
      </c>
      <c r="J805" s="119" t="s">
        <v>1072</v>
      </c>
      <c r="K805" s="119" t="str">
        <f>_xlfn.XLOOKUP(Tableau210[[#This Row],[NOM]],[8]LUT!$I$5:$I$301,[8]LUT!$N$5:$N$301)</f>
        <v xml:space="preserve">Réacteur </v>
      </c>
      <c r="L805" s="119">
        <v>8</v>
      </c>
      <c r="M805" s="119"/>
      <c r="N805" s="119">
        <v>8</v>
      </c>
      <c r="O805" s="119"/>
      <c r="P805" s="119"/>
      <c r="Q805" s="119"/>
      <c r="R805" s="119"/>
      <c r="S805" s="119"/>
      <c r="T805" s="119"/>
      <c r="U805" s="119"/>
      <c r="V805" s="119"/>
      <c r="W805" s="148">
        <v>25</v>
      </c>
      <c r="X805" s="207" cm="1">
        <f t="array" ref="X8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0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05" s="148">
        <v>20</v>
      </c>
      <c r="AA805" s="207" cm="1">
        <f t="array" ref="AA8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05" s="48"/>
      <c r="AD805" s="117" t="s">
        <v>2103</v>
      </c>
      <c r="AE805" s="119"/>
      <c r="AF805" s="181">
        <f>IFERROR(VLOOKUP(Tableau210[[#This Row],[OPERATION]],Tableau4[],5,FALSE),"")</f>
        <v>1</v>
      </c>
      <c r="AG805" s="178" cm="1">
        <f t="array" ref="AG805">IFERROR(
   SUM(
      _xlfn._xlws.FILTER(
         Tableau3[JP],
         (Tableau3[ITEM]=Tableau210[[#This Row],[NOM]])*
         (Tableau3[Rep.]=Tableau210[[#This Row],[REPERE BUTA]])
      )
   ),
0)</f>
        <v>1</v>
      </c>
      <c r="AH805" s="181">
        <f>IFERROR(VLOOKUP(Tableau210[[#This Row],[OPERATION]],Tableau4[],4,FALSE),"")</f>
        <v>0</v>
      </c>
      <c r="AI805" s="178" cm="1">
        <f t="array" ref="AI805">IFERROR(
   SUM(
      _xlfn._xlws.FILTER(
         Tableau3[BP],
         (Tableau3[ITEM]=Tableau210[[#This Row],[NOM]])*
         (Tableau3[Rep.]=Tableau210[[#This Row],[REPERE BUTA]])
      )
   ),
0)</f>
        <v>0</v>
      </c>
      <c r="AJ805" s="181" t="str">
        <f>IF(Tableau210[[#This Row],[NB JP EMIS]]=1,"1 JP","") &amp; IF(Tableau210[[#This Row],[NB BP EMIS]]=1," 1 BP","")</f>
        <v>1 JP</v>
      </c>
      <c r="AK805" s="178" t="str">
        <f>IF(Tableau210[[#This Row],[NB JP BUTA]]=1,"1 JP","") &amp; IF(Tableau210[[#This Row],[Nb BP BUTA]]=1," 1 BP","") &amp; IF(Tableau210[[#This Row],[Nb BP BUTA]]=2," 2 BP","")</f>
        <v>1 JP</v>
      </c>
      <c r="AL805" s="117" t="s">
        <v>2527</v>
      </c>
      <c r="AM805" s="117">
        <f>IFERROR(+VLOOKUP(AY805,Tiges!$G$4:$I$569,3,FALSE),"")</f>
        <v>22</v>
      </c>
      <c r="AN805" s="48"/>
      <c r="AO805" s="117">
        <v>4</v>
      </c>
      <c r="AP805" s="177" cm="1">
        <f t="array" ref="AP8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05" s="117" t="s">
        <v>2271</v>
      </c>
      <c r="AS805" s="177" t="str" cm="1">
        <f t="array" ref="AS8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805" s="117" t="s">
        <v>1123</v>
      </c>
      <c r="AV805" s="177" t="str" cm="1">
        <f t="array" ref="AV8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5" s="117"/>
      <c r="AY805" s="117" cm="1">
        <f t="array" ref="AY805">IFERROR(_xlfn.XLOOKUP(Tableau210[[#This Row],[DN DONNEES BUTA ]]&amp;Tableau210[[#This Row],[PN DONNEES BUTA]],Tiges!$B$4:$B$79&amp;Tiges!$C$4:$C$79,Tiges!$G$4:$G$79),"")</f>
        <v>14</v>
      </c>
      <c r="AZ805" s="117"/>
      <c r="BA805" s="117" cm="1">
        <f t="array" ref="BA805">IFERROR(_xlfn.XLOOKUP(Tableau210[[#This Row],[DN DONNEES BUTA ]]&amp;Tableau210[[#This Row],[PN DONNEES BUTA]],Tiges!$B$4:$B$79&amp;Tiges!$C$4:$C$79,Tiges!$H$4:$H$79),"")</f>
        <v>70</v>
      </c>
      <c r="BB805" s="117"/>
      <c r="BC805" s="182">
        <f>IFERROR(VLOOKUP(Tableau210[[#This Row],[OPERATION]],Tableau4[],2,FALSE),"")</f>
        <v>2</v>
      </c>
      <c r="BD805" s="177" cm="1">
        <f t="array" ref="BD805">IFERROR(
   SUM(
      _xlfn._xlws.FILTER(
         Tableau3[Nb Platinage Joint],
         (Tableau3[ITEM]=Tableau210[[#This Row],[NOM]])*
         (Tableau3[Rep.]=Tableau210[[#This Row],[REPERE BUTA]])
      )
   ),
0)</f>
        <v>2</v>
      </c>
      <c r="BE805" s="182">
        <f>IFERROR(VLOOKUP(Tableau210[[#This Row],[OPERATION]],Tableau4[],3,FALSE),"")</f>
        <v>1</v>
      </c>
      <c r="BF805" s="177" cm="1">
        <f t="array" ref="BF805">IFERROR(
   SUM(
      _xlfn._xlws.FILTER(
         Tableau3[Joint Définitif Nb],
         (Tableau3[ITEM]=Tableau210[[#This Row],[NOM]])*
         (Tableau3[Rep.]=Tableau210[[#This Row],[REPERE BUTA]])
      )
   ),
0)</f>
        <v>1</v>
      </c>
      <c r="BG805" s="117" t="s">
        <v>129</v>
      </c>
      <c r="BH805" s="177" t="str" cm="1">
        <f t="array" ref="BH8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5" s="117" t="s">
        <v>2268</v>
      </c>
      <c r="BK805" s="117" t="s">
        <v>2269</v>
      </c>
      <c r="BL805" s="167" t="s">
        <v>2380</v>
      </c>
      <c r="BM805" s="167"/>
      <c r="BN805" s="117"/>
      <c r="BO805" s="117"/>
      <c r="BP805" s="117"/>
      <c r="BQ805" s="48"/>
      <c r="BR805" s="119"/>
      <c r="BS805" s="48"/>
      <c r="BT805" s="48"/>
      <c r="BU805" s="48"/>
      <c r="BV805" s="48"/>
      <c r="BW805" s="48"/>
      <c r="BX805" s="48"/>
    </row>
    <row r="806" spans="1:76" ht="15.75" hidden="1" x14ac:dyDescent="0.25">
      <c r="A806" s="48" t="e" cm="1">
        <f t="array" ref="A806">_xlfn.XLOOKUP(Tableau210[[#This Row],[NOM]]&amp;Tableau210[[#This Row],[REPERE BUTA]],[6]!Tableau16[POSTE TECHNIQUE]&amp;[6]!Tableau16[Repere ADM],[6]!Tableau16[NUMERO CLIENT])</f>
        <v>#N/A</v>
      </c>
      <c r="B806" s="48" t="e" cm="1">
        <f t="array" ref="B806">_xlfn.XLOOKUP(Tableau210[[#This Row],[NOM]]&amp;Tableau210[[#This Row],[REPERE BUTA]],[6]!Tableau16[POSTE TECHNIQUE]&amp;[6]!Tableau16[Repere REF],[6]!Tableau16[NUMERO CLIENT])</f>
        <v>#N/A</v>
      </c>
      <c r="C806" s="48" cm="1">
        <f t="array" ref="C806">_xlfn.XLOOKUP(Tableau210[[#This Row],[NOM]]&amp;Tableau210[[#This Row],[Repere Ubleam]],[7]Sheet1!$C$2:$C$2995&amp;[7]Sheet1!$I$2:$I$2995,[7]Sheet1!$A$2:$A$2995)</f>
        <v>800</v>
      </c>
      <c r="D806" s="48" t="str">
        <f>C806&amp;""</f>
        <v>800</v>
      </c>
      <c r="E806" s="48" t="e">
        <v>#N/A</v>
      </c>
      <c r="F806" s="48" t="e">
        <v>#N/A</v>
      </c>
      <c r="G806" s="190" t="s">
        <v>1648</v>
      </c>
      <c r="H806" s="119" t="s">
        <v>1067</v>
      </c>
      <c r="I806" s="119" t="s">
        <v>80</v>
      </c>
      <c r="J806" s="119" t="s">
        <v>1072</v>
      </c>
      <c r="K806" s="119" t="str">
        <f>_xlfn.XLOOKUP(Tableau210[[#This Row],[NOM]],[8]LUT!$I$5:$I$301,[8]LUT!$N$5:$N$301)</f>
        <v xml:space="preserve">Réacteur </v>
      </c>
      <c r="L806" s="119">
        <v>9</v>
      </c>
      <c r="M806" s="119"/>
      <c r="N806" s="119">
        <v>9</v>
      </c>
      <c r="O806" s="119"/>
      <c r="P806" s="119"/>
      <c r="Q806" s="119"/>
      <c r="R806" s="119"/>
      <c r="S806" s="119"/>
      <c r="T806" s="119"/>
      <c r="U806" s="119"/>
      <c r="V806" s="119"/>
      <c r="W806" s="148">
        <v>25</v>
      </c>
      <c r="X806" s="207" cm="1">
        <f t="array" ref="X8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0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06" s="148">
        <v>20</v>
      </c>
      <c r="AA806" s="207" cm="1">
        <f t="array" ref="AA8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06" s="48"/>
      <c r="AD806" s="117" t="s">
        <v>2103</v>
      </c>
      <c r="AE806" s="119"/>
      <c r="AF806" s="181">
        <f>IFERROR(VLOOKUP(Tableau210[[#This Row],[OPERATION]],Tableau4[],5,FALSE),"")</f>
        <v>1</v>
      </c>
      <c r="AG806" s="178" cm="1">
        <f t="array" ref="AG806">IFERROR(
   SUM(
      _xlfn._xlws.FILTER(
         Tableau3[JP],
         (Tableau3[ITEM]=Tableau210[[#This Row],[NOM]])*
         (Tableau3[Rep.]=Tableau210[[#This Row],[REPERE BUTA]])
      )
   ),
0)</f>
        <v>1</v>
      </c>
      <c r="AH806" s="181">
        <f>IFERROR(VLOOKUP(Tableau210[[#This Row],[OPERATION]],Tableau4[],4,FALSE),"")</f>
        <v>0</v>
      </c>
      <c r="AI806" s="178" cm="1">
        <f t="array" ref="AI806">IFERROR(
   SUM(
      _xlfn._xlws.FILTER(
         Tableau3[BP],
         (Tableau3[ITEM]=Tableau210[[#This Row],[NOM]])*
         (Tableau3[Rep.]=Tableau210[[#This Row],[REPERE BUTA]])
      )
   ),
0)</f>
        <v>0</v>
      </c>
      <c r="AJ806" s="181" t="str">
        <f>IF(Tableau210[[#This Row],[NB JP EMIS]]=1,"1 JP","") &amp; IF(Tableau210[[#This Row],[NB BP EMIS]]=1," 1 BP","")</f>
        <v>1 JP</v>
      </c>
      <c r="AK806" s="178" t="str">
        <f>IF(Tableau210[[#This Row],[NB JP BUTA]]=1,"1 JP","") &amp; IF(Tableau210[[#This Row],[Nb BP BUTA]]=1," 1 BP","") &amp; IF(Tableau210[[#This Row],[Nb BP BUTA]]=2," 2 BP","")</f>
        <v>1 JP</v>
      </c>
      <c r="AL806" s="117" t="s">
        <v>2527</v>
      </c>
      <c r="AM806" s="117">
        <f>IFERROR(+VLOOKUP(AY806,Tiges!$G$4:$I$569,3,FALSE),"")</f>
        <v>22</v>
      </c>
      <c r="AN806" s="48"/>
      <c r="AO806" s="117">
        <v>4</v>
      </c>
      <c r="AP806" s="177" cm="1">
        <f t="array" ref="AP8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06" s="117" t="s">
        <v>2271</v>
      </c>
      <c r="AS806" s="177" t="str" cm="1">
        <f t="array" ref="AS8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806" s="117" t="s">
        <v>1123</v>
      </c>
      <c r="AV806" s="177" t="str" cm="1">
        <f t="array" ref="AV8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6" s="117"/>
      <c r="AY806" s="117" cm="1">
        <f t="array" ref="AY806">IFERROR(_xlfn.XLOOKUP(Tableau210[[#This Row],[DN DONNEES BUTA ]]&amp;Tableau210[[#This Row],[PN DONNEES BUTA]],Tiges!$B$4:$B$79&amp;Tiges!$C$4:$C$79,Tiges!$G$4:$G$79),"")</f>
        <v>14</v>
      </c>
      <c r="AZ806" s="117"/>
      <c r="BA806" s="117" cm="1">
        <f t="array" ref="BA806">IFERROR(_xlfn.XLOOKUP(Tableau210[[#This Row],[DN DONNEES BUTA ]]&amp;Tableau210[[#This Row],[PN DONNEES BUTA]],Tiges!$B$4:$B$79&amp;Tiges!$C$4:$C$79,Tiges!$H$4:$H$79),"")</f>
        <v>70</v>
      </c>
      <c r="BB806" s="117"/>
      <c r="BC806" s="182">
        <f>IFERROR(VLOOKUP(Tableau210[[#This Row],[OPERATION]],Tableau4[],2,FALSE),"")</f>
        <v>2</v>
      </c>
      <c r="BD806" s="177" cm="1">
        <f t="array" ref="BD806">IFERROR(
   SUM(
      _xlfn._xlws.FILTER(
         Tableau3[Nb Platinage Joint],
         (Tableau3[ITEM]=Tableau210[[#This Row],[NOM]])*
         (Tableau3[Rep.]=Tableau210[[#This Row],[REPERE BUTA]])
      )
   ),
0)</f>
        <v>2</v>
      </c>
      <c r="BE806" s="182">
        <f>IFERROR(VLOOKUP(Tableau210[[#This Row],[OPERATION]],Tableau4[],3,FALSE),"")</f>
        <v>1</v>
      </c>
      <c r="BF806" s="177" cm="1">
        <f t="array" ref="BF806">IFERROR(
   SUM(
      _xlfn._xlws.FILTER(
         Tableau3[Joint Définitif Nb],
         (Tableau3[ITEM]=Tableau210[[#This Row],[NOM]])*
         (Tableau3[Rep.]=Tableau210[[#This Row],[REPERE BUTA]])
      )
   ),
0)</f>
        <v>1</v>
      </c>
      <c r="BG806" s="117" t="s">
        <v>129</v>
      </c>
      <c r="BH806" s="177" t="str" cm="1">
        <f t="array" ref="BH8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6" s="117" t="s">
        <v>2268</v>
      </c>
      <c r="BK806" s="117" t="s">
        <v>2269</v>
      </c>
      <c r="BL806" s="167" t="s">
        <v>2380</v>
      </c>
      <c r="BM806" s="167"/>
      <c r="BN806" s="117"/>
      <c r="BO806" s="117"/>
      <c r="BP806" s="117"/>
      <c r="BQ806" s="48"/>
      <c r="BR806" s="119"/>
      <c r="BS806" s="48"/>
      <c r="BT806" s="48"/>
      <c r="BU806" s="48"/>
      <c r="BV806" s="48"/>
      <c r="BW806" s="48"/>
      <c r="BX806" s="48"/>
    </row>
    <row r="807" spans="1:76" ht="15.75" hidden="1" x14ac:dyDescent="0.25">
      <c r="A807" s="48" t="e" cm="1">
        <f t="array" ref="A807">_xlfn.XLOOKUP(Tableau210[[#This Row],[NOM]]&amp;Tableau210[[#This Row],[REPERE BUTA]],[6]!Tableau16[POSTE TECHNIQUE]&amp;[6]!Tableau16[Repere ADM],[6]!Tableau16[NUMERO CLIENT])</f>
        <v>#N/A</v>
      </c>
      <c r="B807" s="48" t="e" cm="1">
        <f t="array" ref="B807">_xlfn.XLOOKUP(Tableau210[[#This Row],[NOM]]&amp;Tableau210[[#This Row],[REPERE BUTA]],[6]!Tableau16[POSTE TECHNIQUE]&amp;[6]!Tableau16[Repere REF],[6]!Tableau16[NUMERO CLIENT])</f>
        <v>#N/A</v>
      </c>
      <c r="C807" s="48" cm="1">
        <f t="array" ref="C807">_xlfn.XLOOKUP(Tableau210[[#This Row],[NOM]]&amp;Tableau210[[#This Row],[Repere Ubleam]],[7]Sheet1!$C$2:$C$2995&amp;[7]Sheet1!$I$2:$I$2995,[7]Sheet1!$A$2:$A$2995)</f>
        <v>801</v>
      </c>
      <c r="D807" s="48" t="str">
        <f>C807&amp;""</f>
        <v>801</v>
      </c>
      <c r="E807" s="48" t="e">
        <v>#N/A</v>
      </c>
      <c r="F807" s="48" t="e">
        <v>#N/A</v>
      </c>
      <c r="G807" s="190" t="s">
        <v>1648</v>
      </c>
      <c r="H807" s="119" t="s">
        <v>1067</v>
      </c>
      <c r="I807" s="119" t="s">
        <v>80</v>
      </c>
      <c r="J807" s="119" t="s">
        <v>1072</v>
      </c>
      <c r="K807" s="119" t="str">
        <f>_xlfn.XLOOKUP(Tableau210[[#This Row],[NOM]],[8]LUT!$I$5:$I$301,[8]LUT!$N$5:$N$301)</f>
        <v xml:space="preserve">Réacteur </v>
      </c>
      <c r="L807" s="119">
        <v>10</v>
      </c>
      <c r="M807" s="119"/>
      <c r="N807" s="119">
        <v>10</v>
      </c>
      <c r="O807" s="119"/>
      <c r="P807" s="119"/>
      <c r="Q807" s="119"/>
      <c r="R807" s="119"/>
      <c r="S807" s="119"/>
      <c r="T807" s="119"/>
      <c r="U807" s="119"/>
      <c r="V807" s="119"/>
      <c r="W807" s="148">
        <v>150</v>
      </c>
      <c r="X807" s="207" cm="1">
        <f t="array" ref="X8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80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07" s="148">
        <v>20</v>
      </c>
      <c r="AA807" s="207" cm="1">
        <f t="array" ref="AA8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07" s="48"/>
      <c r="AD807" s="117" t="s">
        <v>2103</v>
      </c>
      <c r="AE807" s="119"/>
      <c r="AF807" s="181">
        <f>IFERROR(VLOOKUP(Tableau210[[#This Row],[OPERATION]],Tableau4[],5,FALSE),"")</f>
        <v>1</v>
      </c>
      <c r="AG807" s="178" cm="1">
        <f t="array" ref="AG807">IFERROR(
   SUM(
      _xlfn._xlws.FILTER(
         Tableau3[JP],
         (Tableau3[ITEM]=Tableau210[[#This Row],[NOM]])*
         (Tableau3[Rep.]=Tableau210[[#This Row],[REPERE BUTA]])
      )
   ),
0)</f>
        <v>1</v>
      </c>
      <c r="AH807" s="181">
        <f>IFERROR(VLOOKUP(Tableau210[[#This Row],[OPERATION]],Tableau4[],4,FALSE),"")</f>
        <v>0</v>
      </c>
      <c r="AI807" s="178" cm="1">
        <f t="array" ref="AI807">IFERROR(
   SUM(
      _xlfn._xlws.FILTER(
         Tableau3[BP],
         (Tableau3[ITEM]=Tableau210[[#This Row],[NOM]])*
         (Tableau3[Rep.]=Tableau210[[#This Row],[REPERE BUTA]])
      )
   ),
0)</f>
        <v>0</v>
      </c>
      <c r="AJ807" s="181" t="str">
        <f>IF(Tableau210[[#This Row],[NB JP EMIS]]=1,"1 JP","") &amp; IF(Tableau210[[#This Row],[NB BP EMIS]]=1," 1 BP","")</f>
        <v>1 JP</v>
      </c>
      <c r="AK807" s="178" t="str">
        <f>IF(Tableau210[[#This Row],[NB JP BUTA]]=1,"1 JP","") &amp; IF(Tableau210[[#This Row],[Nb BP BUTA]]=1," 1 BP","") &amp; IF(Tableau210[[#This Row],[Nb BP BUTA]]=2," 2 BP","")</f>
        <v>1 JP</v>
      </c>
      <c r="AL807" s="117" t="s">
        <v>2527</v>
      </c>
      <c r="AM807" s="117">
        <f>IFERROR(+VLOOKUP(AY807,Tiges!$G$4:$I$569,3,FALSE),"")</f>
        <v>32</v>
      </c>
      <c r="AN807" s="48"/>
      <c r="AO807" s="117">
        <v>8</v>
      </c>
      <c r="AP807" s="177" cm="1">
        <f t="array" ref="AP8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0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07" s="117" t="s">
        <v>2282</v>
      </c>
      <c r="AS807" s="177" t="str" cm="1">
        <f t="array" ref="AS8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0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07" s="117" t="s">
        <v>1123</v>
      </c>
      <c r="AV807" s="177" t="str" cm="1">
        <f t="array" ref="AV8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7" s="117"/>
      <c r="AY807" s="117" cm="1">
        <f t="array" ref="AY807">IFERROR(_xlfn.XLOOKUP(Tableau210[[#This Row],[DN DONNEES BUTA ]]&amp;Tableau210[[#This Row],[PN DONNEES BUTA]],Tiges!$B$4:$B$79&amp;Tiges!$C$4:$C$79,Tiges!$G$4:$G$79),"")</f>
        <v>20</v>
      </c>
      <c r="AZ807" s="117"/>
      <c r="BA807" s="117" cm="1">
        <f t="array" ref="BA807">IFERROR(_xlfn.XLOOKUP(Tableau210[[#This Row],[DN DONNEES BUTA ]]&amp;Tableau210[[#This Row],[PN DONNEES BUTA]],Tiges!$B$4:$B$79&amp;Tiges!$C$4:$C$79,Tiges!$H$4:$H$79),"")</f>
        <v>110</v>
      </c>
      <c r="BB807" s="117"/>
      <c r="BC807" s="182">
        <f>IFERROR(VLOOKUP(Tableau210[[#This Row],[OPERATION]],Tableau4[],2,FALSE),"")</f>
        <v>2</v>
      </c>
      <c r="BD807" s="177" cm="1">
        <f t="array" ref="BD807">IFERROR(
   SUM(
      _xlfn._xlws.FILTER(
         Tableau3[Nb Platinage Joint],
         (Tableau3[ITEM]=Tableau210[[#This Row],[NOM]])*
         (Tableau3[Rep.]=Tableau210[[#This Row],[REPERE BUTA]])
      )
   ),
0)</f>
        <v>2</v>
      </c>
      <c r="BE807" s="182">
        <f>IFERROR(VLOOKUP(Tableau210[[#This Row],[OPERATION]],Tableau4[],3,FALSE),"")</f>
        <v>1</v>
      </c>
      <c r="BF807" s="177" cm="1">
        <f t="array" ref="BF807">IFERROR(
   SUM(
      _xlfn._xlws.FILTER(
         Tableau3[Joint Définitif Nb],
         (Tableau3[ITEM]=Tableau210[[#This Row],[NOM]])*
         (Tableau3[Rep.]=Tableau210[[#This Row],[REPERE BUTA]])
      )
   ),
0)</f>
        <v>1</v>
      </c>
      <c r="BG807" s="117" t="s">
        <v>129</v>
      </c>
      <c r="BH807" s="177" t="str" cm="1">
        <f t="array" ref="BH8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7" s="117" t="s">
        <v>2268</v>
      </c>
      <c r="BK807" s="117" t="s">
        <v>2269</v>
      </c>
      <c r="BL807" s="167" t="s">
        <v>2380</v>
      </c>
      <c r="BM807" s="167"/>
      <c r="BN807" s="117"/>
      <c r="BO807" s="117"/>
      <c r="BP807" s="117"/>
      <c r="BQ807" s="48"/>
      <c r="BR807" s="119"/>
      <c r="BS807" s="48"/>
      <c r="BT807" s="48"/>
      <c r="BU807" s="48"/>
      <c r="BV807" s="48"/>
      <c r="BW807" s="48"/>
      <c r="BX807" s="48"/>
    </row>
    <row r="808" spans="1:76" s="154" customFormat="1" ht="15.75" hidden="1" x14ac:dyDescent="0.25">
      <c r="A808" s="48" t="e" cm="1">
        <f t="array" ref="A808">_xlfn.XLOOKUP(Tableau210[[#This Row],[NOM]]&amp;Tableau210[[#This Row],[REPERE BUTA]],[6]!Tableau16[POSTE TECHNIQUE]&amp;[6]!Tableau16[Repere ADM],[6]!Tableau16[NUMERO CLIENT])</f>
        <v>#N/A</v>
      </c>
      <c r="B808" s="48" t="e" cm="1">
        <f t="array" ref="B808">_xlfn.XLOOKUP(Tableau210[[#This Row],[NOM]]&amp;Tableau210[[#This Row],[REPERE BUTA]],[6]!Tableau16[POSTE TECHNIQUE]&amp;[6]!Tableau16[Repere REF],[6]!Tableau16[NUMERO CLIENT])</f>
        <v>#N/A</v>
      </c>
      <c r="C808" s="48" cm="1">
        <f t="array" ref="C808">_xlfn.XLOOKUP(Tableau210[[#This Row],[NOM]]&amp;Tableau210[[#This Row],[Repere Ubleam]],[7]Sheet1!$C$2:$C$2995&amp;[7]Sheet1!$I$2:$I$2995,[7]Sheet1!$A$2:$A$2995)</f>
        <v>802</v>
      </c>
      <c r="D808" s="48" t="str">
        <f>C808&amp;""</f>
        <v>802</v>
      </c>
      <c r="E808" s="48" t="e">
        <v>#N/A</v>
      </c>
      <c r="F808" s="48" t="e">
        <v>#N/A</v>
      </c>
      <c r="G808" s="168" t="s">
        <v>1648</v>
      </c>
      <c r="H808" s="150" t="s">
        <v>1067</v>
      </c>
      <c r="I808" s="150" t="s">
        <v>80</v>
      </c>
      <c r="J808" s="150" t="s">
        <v>1072</v>
      </c>
      <c r="K808" s="150" t="str">
        <f>_xlfn.XLOOKUP(Tableau210[[#This Row],[NOM]],[8]LUT!$I$5:$I$301,[8]LUT!$N$5:$N$301)</f>
        <v xml:space="preserve">Réacteur </v>
      </c>
      <c r="L808" s="150">
        <v>11</v>
      </c>
      <c r="M808" s="150" t="s">
        <v>2314</v>
      </c>
      <c r="N808" s="150" t="s">
        <v>2314</v>
      </c>
      <c r="O808" s="150"/>
      <c r="P808" s="150"/>
      <c r="Q808" s="150"/>
      <c r="R808" s="150"/>
      <c r="S808" s="150"/>
      <c r="T808" s="150"/>
      <c r="U808" s="150"/>
      <c r="V808" s="150"/>
      <c r="W808" s="151">
        <v>50</v>
      </c>
      <c r="X808" s="151" cm="1">
        <f t="array" ref="X8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808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08" s="151">
        <v>20</v>
      </c>
      <c r="AA808" s="151" cm="1">
        <f t="array" ref="AA8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8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08" s="152"/>
      <c r="AD808" s="153" t="s">
        <v>2196</v>
      </c>
      <c r="AE808" s="150"/>
      <c r="AF808" s="150">
        <f>IFERROR(VLOOKUP(Tableau210[[#This Row],[OPERATION]],Tableau4[],5,FALSE),"")</f>
        <v>0</v>
      </c>
      <c r="AG808" s="150" cm="1">
        <f t="array" ref="AG808">IFERROR(
   SUM(
      _xlfn._xlws.FILTER(
         Tableau3[JP],
         (Tableau3[ITEM]=Tableau210[[#This Row],[NOM]])*
         (Tableau3[Rep.]=Tableau210[[#This Row],[REPERE BUTA]])
      )
   ),
0)</f>
        <v>0</v>
      </c>
      <c r="AH808" s="150">
        <f>IFERROR(VLOOKUP(Tableau210[[#This Row],[OPERATION]],Tableau4[],4,FALSE),"")</f>
        <v>0</v>
      </c>
      <c r="AI808" s="150" cm="1">
        <f t="array" ref="AI808">IFERROR(
   SUM(
      _xlfn._xlws.FILTER(
         Tableau3[BP],
         (Tableau3[ITEM]=Tableau210[[#This Row],[NOM]])*
         (Tableau3[Rep.]=Tableau210[[#This Row],[REPERE BUTA]])
      )
   ),
0)</f>
        <v>1</v>
      </c>
      <c r="AJ808" s="150" t="str">
        <f>IF(Tableau210[[#This Row],[NB JP EMIS]]=1,"1 JP","") &amp; IF(Tableau210[[#This Row],[NB BP EMIS]]=1," 1 BP","")</f>
        <v/>
      </c>
      <c r="AK808" s="150" t="str">
        <f>IF(Tableau210[[#This Row],[NB JP BUTA]]=1,"1 JP","") &amp; IF(Tableau210[[#This Row],[Nb BP BUTA]]=1," 1 BP","") &amp; IF(Tableau210[[#This Row],[Nb BP BUTA]]=2," 2 BP","")</f>
        <v xml:space="preserve"> 1 BP</v>
      </c>
      <c r="AL808" s="153" t="s">
        <v>2527</v>
      </c>
      <c r="AM808" s="153">
        <f>IFERROR(+VLOOKUP(AY808,Tiges!$G$4:$I$569,3,FALSE),"")</f>
        <v>27</v>
      </c>
      <c r="AN808" s="152"/>
      <c r="AO808" s="153">
        <v>4</v>
      </c>
      <c r="AP808" s="153" cm="1">
        <f t="array" ref="AP8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0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08" s="153" t="s">
        <v>2161</v>
      </c>
      <c r="AS808" s="153" t="str" cm="1">
        <f t="array" ref="AS8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80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808" s="153" t="s">
        <v>1123</v>
      </c>
      <c r="AV808" s="153" t="str" cm="1">
        <f t="array" ref="AV8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8" s="153"/>
      <c r="AY808" s="153" cm="1">
        <f t="array" ref="AY808">IFERROR(_xlfn.XLOOKUP(Tableau210[[#This Row],[DN DONNEES BUTA ]]&amp;Tableau210[[#This Row],[PN DONNEES BUTA]],Tiges!$B$4:$B$79&amp;Tiges!$C$4:$C$79,Tiges!$G$4:$G$79),"")</f>
        <v>16</v>
      </c>
      <c r="AZ808" s="153"/>
      <c r="BA808" s="153" cm="1">
        <f t="array" ref="BA808">IFERROR(_xlfn.XLOOKUP(Tableau210[[#This Row],[DN DONNEES BUTA ]]&amp;Tableau210[[#This Row],[PN DONNEES BUTA]],Tiges!$B$4:$B$79&amp;Tiges!$C$4:$C$79,Tiges!$H$4:$H$79),"")</f>
        <v>90</v>
      </c>
      <c r="BB808" s="153"/>
      <c r="BC808" s="153">
        <f>IFERROR(VLOOKUP(Tableau210[[#This Row],[OPERATION]],Tableau4[],2,FALSE),"")</f>
        <v>0</v>
      </c>
      <c r="BD808" s="153" cm="1">
        <f t="array" ref="BD808">IFERROR(
   SUM(
      _xlfn._xlws.FILTER(
         Tableau3[Nb Platinage Joint],
         (Tableau3[ITEM]=Tableau210[[#This Row],[NOM]])*
         (Tableau3[Rep.]=Tableau210[[#This Row],[REPERE BUTA]])
      )
   ),
0)</f>
        <v>1</v>
      </c>
      <c r="BE808" s="153">
        <f>IFERROR(VLOOKUP(Tableau210[[#This Row],[OPERATION]],Tableau4[],3,FALSE),"")</f>
        <v>1</v>
      </c>
      <c r="BF808" s="153" cm="1">
        <f t="array" ref="BF808">IFERROR(
   SUM(
      _xlfn._xlws.FILTER(
         Tableau3[Joint Définitif Nb],
         (Tableau3[ITEM]=Tableau210[[#This Row],[NOM]])*
         (Tableau3[Rep.]=Tableau210[[#This Row],[REPERE BUTA]])
      )
   ),
0)</f>
        <v>2</v>
      </c>
      <c r="BG808" s="153" t="s">
        <v>129</v>
      </c>
      <c r="BH808" s="153" t="str" cm="1">
        <f t="array" ref="BH8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8" s="153" t="s">
        <v>2268</v>
      </c>
      <c r="BK808" s="153" t="s">
        <v>2269</v>
      </c>
      <c r="BL808" s="153" t="s">
        <v>2491</v>
      </c>
      <c r="BM808" s="153" t="s">
        <v>2380</v>
      </c>
      <c r="BN808" s="153"/>
      <c r="BO808" s="153"/>
      <c r="BP808" s="153"/>
      <c r="BQ808" s="152"/>
      <c r="BR808" s="150"/>
      <c r="BS808" s="152"/>
      <c r="BT808" s="152"/>
      <c r="BU808" s="152"/>
      <c r="BV808" s="152"/>
      <c r="BW808" s="152"/>
      <c r="BX808" s="152"/>
    </row>
    <row r="809" spans="1:76" s="154" customFormat="1" ht="15.75" hidden="1" x14ac:dyDescent="0.25">
      <c r="A809" s="48" t="e" cm="1">
        <f t="array" ref="A809">_xlfn.XLOOKUP(Tableau210[[#This Row],[NOM]]&amp;Tableau210[[#This Row],[REPERE BUTA]],[6]!Tableau16[POSTE TECHNIQUE]&amp;[6]!Tableau16[Repere ADM],[6]!Tableau16[NUMERO CLIENT])</f>
        <v>#N/A</v>
      </c>
      <c r="B809" s="48" t="e" cm="1">
        <f t="array" ref="B809">_xlfn.XLOOKUP(Tableau210[[#This Row],[NOM]]&amp;Tableau210[[#This Row],[REPERE BUTA]],[6]!Tableau16[POSTE TECHNIQUE]&amp;[6]!Tableau16[Repere REF],[6]!Tableau16[NUMERO CLIENT])</f>
        <v>#N/A</v>
      </c>
      <c r="C809" s="48" cm="1">
        <f t="array" ref="C809">_xlfn.XLOOKUP(Tableau210[[#This Row],[NOM]]&amp;Tableau210[[#This Row],[Repere Ubleam]],[7]Sheet1!$C$2:$C$2995&amp;[7]Sheet1!$I$2:$I$2995,[7]Sheet1!$A$2:$A$2995)</f>
        <v>803</v>
      </c>
      <c r="D809" s="48" t="str">
        <f>C809&amp;""</f>
        <v>803</v>
      </c>
      <c r="E809" s="48" t="e">
        <v>#N/A</v>
      </c>
      <c r="F809" s="48" t="e">
        <v>#N/A</v>
      </c>
      <c r="G809" s="168" t="s">
        <v>1648</v>
      </c>
      <c r="H809" s="150" t="s">
        <v>1067</v>
      </c>
      <c r="I809" s="150" t="s">
        <v>80</v>
      </c>
      <c r="J809" s="150" t="s">
        <v>1072</v>
      </c>
      <c r="K809" s="150" t="str">
        <f>_xlfn.XLOOKUP(Tableau210[[#This Row],[NOM]],[8]LUT!$I$5:$I$301,[8]LUT!$N$5:$N$301)</f>
        <v xml:space="preserve">Réacteur </v>
      </c>
      <c r="L809" s="150">
        <v>11</v>
      </c>
      <c r="M809" s="150" t="s">
        <v>2315</v>
      </c>
      <c r="N809" s="150" t="s">
        <v>2315</v>
      </c>
      <c r="O809" s="150"/>
      <c r="P809" s="150"/>
      <c r="Q809" s="150"/>
      <c r="R809" s="150"/>
      <c r="S809" s="150"/>
      <c r="T809" s="150"/>
      <c r="U809" s="150"/>
      <c r="V809" s="150"/>
      <c r="W809" s="151">
        <v>50</v>
      </c>
      <c r="X809" s="151" cm="1">
        <f t="array" ref="X8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809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09" s="151">
        <v>20</v>
      </c>
      <c r="AA809" s="151" cm="1">
        <f t="array" ref="AA8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09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09" s="152"/>
      <c r="AD809" s="153" t="s">
        <v>2196</v>
      </c>
      <c r="AE809" s="150"/>
      <c r="AF809" s="150">
        <f>IFERROR(VLOOKUP(Tableau210[[#This Row],[OPERATION]],Tableau4[],5,FALSE),"")</f>
        <v>0</v>
      </c>
      <c r="AG809" s="150"/>
      <c r="AH809" s="150">
        <f>IFERROR(VLOOKUP(Tableau210[[#This Row],[OPERATION]],Tableau4[],4,FALSE),"")</f>
        <v>0</v>
      </c>
      <c r="AI809" s="150"/>
      <c r="AJ809" s="150"/>
      <c r="AK809" s="150" t="str">
        <f>IF(Tableau210[[#This Row],[NB JP BUTA]]=1,"1 JP","") &amp; IF(Tableau210[[#This Row],[Nb BP BUTA]]=1," 1 BP","") &amp; IF(Tableau210[[#This Row],[Nb BP BUTA]]=2," 2 BP","")</f>
        <v/>
      </c>
      <c r="AL809" s="153" t="s">
        <v>2527</v>
      </c>
      <c r="AM809" s="153">
        <f>IFERROR(+VLOOKUP(AY809,Tiges!$G$4:$I$569,3,FALSE),"")</f>
        <v>27</v>
      </c>
      <c r="AN809" s="152"/>
      <c r="AO809" s="153">
        <v>4</v>
      </c>
      <c r="AP809" s="153" cm="1">
        <f t="array" ref="AP8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0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09" s="153" t="s">
        <v>2161</v>
      </c>
      <c r="AS809" s="153" t="str" cm="1">
        <f t="array" ref="AS8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80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809" s="153" t="s">
        <v>1123</v>
      </c>
      <c r="AV809" s="153" t="str" cm="1">
        <f t="array" ref="AV8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0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09" s="153"/>
      <c r="AY809" s="153" cm="1">
        <f t="array" ref="AY809">IFERROR(_xlfn.XLOOKUP(Tableau210[[#This Row],[DN DONNEES BUTA ]]&amp;Tableau210[[#This Row],[PN DONNEES BUTA]],Tiges!$B$4:$B$79&amp;Tiges!$C$4:$C$79,Tiges!$G$4:$G$79),"")</f>
        <v>16</v>
      </c>
      <c r="AZ809" s="153"/>
      <c r="BA809" s="153" cm="1">
        <f t="array" ref="BA809">IFERROR(_xlfn.XLOOKUP(Tableau210[[#This Row],[DN DONNEES BUTA ]]&amp;Tableau210[[#This Row],[PN DONNEES BUTA]],Tiges!$B$4:$B$79&amp;Tiges!$C$4:$C$79,Tiges!$H$4:$H$79),"")</f>
        <v>90</v>
      </c>
      <c r="BB809" s="153"/>
      <c r="BC809" s="153">
        <f>IFERROR(VLOOKUP(Tableau210[[#This Row],[OPERATION]],Tableau4[],2,FALSE),"")</f>
        <v>0</v>
      </c>
      <c r="BD809" s="153"/>
      <c r="BE809" s="153">
        <f>IFERROR(VLOOKUP(Tableau210[[#This Row],[OPERATION]],Tableau4[],3,FALSE),"")</f>
        <v>1</v>
      </c>
      <c r="BF809" s="153"/>
      <c r="BG809" s="153" t="s">
        <v>129</v>
      </c>
      <c r="BH809" s="153" t="str" cm="1">
        <f t="array" ref="BH8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0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09" s="153" t="s">
        <v>2268</v>
      </c>
      <c r="BK809" s="153" t="s">
        <v>2269</v>
      </c>
      <c r="BL809" s="153"/>
      <c r="BM809" s="153" t="s">
        <v>2380</v>
      </c>
      <c r="BN809" s="153"/>
      <c r="BO809" s="153"/>
      <c r="BP809" s="153"/>
      <c r="BQ809" s="152"/>
      <c r="BR809" s="150"/>
      <c r="BS809" s="152"/>
      <c r="BT809" s="152"/>
      <c r="BU809" s="152"/>
      <c r="BV809" s="152"/>
      <c r="BW809" s="152"/>
      <c r="BX809" s="152"/>
    </row>
    <row r="810" spans="1:76" s="154" customFormat="1" ht="15.75" hidden="1" x14ac:dyDescent="0.25">
      <c r="A810" s="48" t="e" cm="1">
        <f t="array" ref="A810">_xlfn.XLOOKUP(Tableau210[[#This Row],[NOM]]&amp;Tableau210[[#This Row],[REPERE BUTA]],[6]!Tableau16[POSTE TECHNIQUE]&amp;[6]!Tableau16[Repere ADM],[6]!Tableau16[NUMERO CLIENT])</f>
        <v>#N/A</v>
      </c>
      <c r="B810" s="48" t="e" cm="1">
        <f t="array" ref="B810">_xlfn.XLOOKUP(Tableau210[[#This Row],[NOM]]&amp;Tableau210[[#This Row],[REPERE BUTA]],[6]!Tableau16[POSTE TECHNIQUE]&amp;[6]!Tableau16[Repere REF],[6]!Tableau16[NUMERO CLIENT])</f>
        <v>#N/A</v>
      </c>
      <c r="C810" s="48" cm="1">
        <f t="array" ref="C810">_xlfn.XLOOKUP(Tableau210[[#This Row],[NOM]]&amp;Tableau210[[#This Row],[Repere Ubleam]],[7]Sheet1!$C$2:$C$2995&amp;[7]Sheet1!$I$2:$I$2995,[7]Sheet1!$A$2:$A$2995)</f>
        <v>804</v>
      </c>
      <c r="D810" s="48" t="str">
        <f>C810&amp;""</f>
        <v>804</v>
      </c>
      <c r="E810" s="48" t="e">
        <v>#N/A</v>
      </c>
      <c r="F810" s="48" t="e">
        <v>#N/A</v>
      </c>
      <c r="G810" s="168" t="s">
        <v>1648</v>
      </c>
      <c r="H810" s="150" t="s">
        <v>1067</v>
      </c>
      <c r="I810" s="150" t="s">
        <v>80</v>
      </c>
      <c r="J810" s="150" t="s">
        <v>1072</v>
      </c>
      <c r="K810" s="150" t="str">
        <f>_xlfn.XLOOKUP(Tableau210[[#This Row],[NOM]],[8]LUT!$I$5:$I$301,[8]LUT!$N$5:$N$301)</f>
        <v xml:space="preserve">Réacteur </v>
      </c>
      <c r="L810" s="150">
        <v>12</v>
      </c>
      <c r="M810" s="150"/>
      <c r="N810" s="150">
        <v>12</v>
      </c>
      <c r="O810" s="150"/>
      <c r="P810" s="150"/>
      <c r="Q810" s="150"/>
      <c r="R810" s="150"/>
      <c r="S810" s="150"/>
      <c r="T810" s="150"/>
      <c r="U810" s="150"/>
      <c r="V810" s="150"/>
      <c r="W810" s="151">
        <v>25</v>
      </c>
      <c r="X810" s="151" cm="1">
        <f t="array" ref="X8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10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10" s="151">
        <v>20</v>
      </c>
      <c r="AA810" s="151" cm="1">
        <f t="array" ref="AA8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10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10" s="152"/>
      <c r="AD810" s="153" t="s">
        <v>2103</v>
      </c>
      <c r="AE810" s="150"/>
      <c r="AF810" s="150">
        <f>IFERROR(VLOOKUP(Tableau210[[#This Row],[OPERATION]],Tableau4[],5,FALSE),"")</f>
        <v>1</v>
      </c>
      <c r="AG810" s="150" cm="1">
        <f t="array" ref="AG810">IFERROR(
   SUM(
      _xlfn._xlws.FILTER(
         Tableau3[JP],
         (Tableau3[ITEM]=Tableau210[[#This Row],[NOM]])*
         (Tableau3[Rep.]=Tableau210[[#This Row],[REPERE BUTA]])
      )
   ),
0)</f>
        <v>1</v>
      </c>
      <c r="AH810" s="150">
        <f>IFERROR(VLOOKUP(Tableau210[[#This Row],[OPERATION]],Tableau4[],4,FALSE),"")</f>
        <v>0</v>
      </c>
      <c r="AI810" s="150" cm="1">
        <f t="array" ref="AI810">IFERROR(
   SUM(
      _xlfn._xlws.FILTER(
         Tableau3[BP],
         (Tableau3[ITEM]=Tableau210[[#This Row],[NOM]])*
         (Tableau3[Rep.]=Tableau210[[#This Row],[REPERE BUTA]])
      )
   ),
0)</f>
        <v>0</v>
      </c>
      <c r="AJ810" s="150" t="str">
        <f>IF(Tableau210[[#This Row],[NB JP EMIS]]=1,"1 JP","") &amp; IF(Tableau210[[#This Row],[NB BP EMIS]]=1," 1 BP","")</f>
        <v>1 JP</v>
      </c>
      <c r="AK810" s="150" t="str">
        <f>IF(Tableau210[[#This Row],[NB JP BUTA]]=1,"1 JP","") &amp; IF(Tableau210[[#This Row],[Nb BP BUTA]]=1," 1 BP","") &amp; IF(Tableau210[[#This Row],[Nb BP BUTA]]=2," 2 BP","")</f>
        <v>1 JP</v>
      </c>
      <c r="AL810" s="153" t="s">
        <v>2527</v>
      </c>
      <c r="AM810" s="153">
        <f>IFERROR(+VLOOKUP(AY810,Tiges!$G$4:$I$569,3,FALSE),"")</f>
        <v>22</v>
      </c>
      <c r="AN810" s="152"/>
      <c r="AO810" s="153">
        <v>4</v>
      </c>
      <c r="AP810" s="153" cm="1">
        <f t="array" ref="AP8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1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10" s="153" t="s">
        <v>2271</v>
      </c>
      <c r="AS810" s="153" t="str" cm="1">
        <f t="array" ref="AS8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1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810" s="153" t="s">
        <v>1123</v>
      </c>
      <c r="AV810" s="153" t="str" cm="1">
        <f t="array" ref="AV8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1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10" s="153"/>
      <c r="AY810" s="153" cm="1">
        <f t="array" ref="AY810">IFERROR(_xlfn.XLOOKUP(Tableau210[[#This Row],[DN DONNEES BUTA ]]&amp;Tableau210[[#This Row],[PN DONNEES BUTA]],Tiges!$B$4:$B$79&amp;Tiges!$C$4:$C$79,Tiges!$G$4:$G$79),"")</f>
        <v>14</v>
      </c>
      <c r="AZ810" s="153"/>
      <c r="BA810" s="153" cm="1">
        <f t="array" ref="BA810">IFERROR(_xlfn.XLOOKUP(Tableau210[[#This Row],[DN DONNEES BUTA ]]&amp;Tableau210[[#This Row],[PN DONNEES BUTA]],Tiges!$B$4:$B$79&amp;Tiges!$C$4:$C$79,Tiges!$H$4:$H$79),"")</f>
        <v>70</v>
      </c>
      <c r="BB810" s="153"/>
      <c r="BC810" s="153">
        <f>IFERROR(VLOOKUP(Tableau210[[#This Row],[OPERATION]],Tableau4[],2,FALSE),"")</f>
        <v>2</v>
      </c>
      <c r="BD810" s="153" cm="1">
        <f t="array" ref="BD810">IFERROR(
   SUM(
      _xlfn._xlws.FILTER(
         Tableau3[Nb Platinage Joint],
         (Tableau3[ITEM]=Tableau210[[#This Row],[NOM]])*
         (Tableau3[Rep.]=Tableau210[[#This Row],[REPERE BUTA]])
      )
   ),
0)</f>
        <v>2</v>
      </c>
      <c r="BE810" s="153">
        <f>IFERROR(VLOOKUP(Tableau210[[#This Row],[OPERATION]],Tableau4[],3,FALSE),"")</f>
        <v>1</v>
      </c>
      <c r="BF810" s="153" cm="1">
        <f t="array" ref="BF810">IFERROR(
   SUM(
      _xlfn._xlws.FILTER(
         Tableau3[Joint Définitif Nb],
         (Tableau3[ITEM]=Tableau210[[#This Row],[NOM]])*
         (Tableau3[Rep.]=Tableau210[[#This Row],[REPERE BUTA]])
      )
   ),
0)</f>
        <v>1</v>
      </c>
      <c r="BG810" s="153" t="s">
        <v>129</v>
      </c>
      <c r="BH810" s="153" t="str" cm="1">
        <f t="array" ref="BH8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1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10" s="153" t="s">
        <v>2268</v>
      </c>
      <c r="BK810" s="153" t="s">
        <v>2269</v>
      </c>
      <c r="BL810" s="153" t="s">
        <v>2392</v>
      </c>
      <c r="BM810" s="153" t="s">
        <v>2380</v>
      </c>
      <c r="BN810" s="153"/>
      <c r="BO810" s="153"/>
      <c r="BP810" s="153"/>
      <c r="BQ810" s="152"/>
      <c r="BR810" s="150"/>
      <c r="BS810" s="152"/>
      <c r="BT810" s="152"/>
      <c r="BU810" s="152"/>
      <c r="BV810" s="152"/>
      <c r="BW810" s="152"/>
      <c r="BX810" s="152"/>
    </row>
    <row r="811" spans="1:76" ht="15.75" hidden="1" x14ac:dyDescent="0.25">
      <c r="A811" s="48" t="e" cm="1">
        <f t="array" ref="A811">_xlfn.XLOOKUP(Tableau210[[#This Row],[NOM]]&amp;Tableau210[[#This Row],[REPERE BUTA]],[6]!Tableau16[POSTE TECHNIQUE]&amp;[6]!Tableau16[Repere ADM],[6]!Tableau16[NUMERO CLIENT])</f>
        <v>#N/A</v>
      </c>
      <c r="B811" s="48" t="e" cm="1">
        <f t="array" ref="B811">_xlfn.XLOOKUP(Tableau210[[#This Row],[NOM]]&amp;Tableau210[[#This Row],[REPERE BUTA]],[6]!Tableau16[POSTE TECHNIQUE]&amp;[6]!Tableau16[Repere REF],[6]!Tableau16[NUMERO CLIENT])</f>
        <v>#N/A</v>
      </c>
      <c r="C811" s="48" cm="1">
        <f t="array" ref="C811">_xlfn.XLOOKUP(Tableau210[[#This Row],[NOM]]&amp;Tableau210[[#This Row],[Repere Ubleam]],[7]Sheet1!$C$2:$C$2995&amp;[7]Sheet1!$I$2:$I$2995,[7]Sheet1!$A$2:$A$2995)</f>
        <v>805</v>
      </c>
      <c r="D811" s="48" t="str">
        <f>C811&amp;""</f>
        <v>805</v>
      </c>
      <c r="E811" s="48" t="e">
        <v>#N/A</v>
      </c>
      <c r="F811" s="48" t="e">
        <v>#N/A</v>
      </c>
      <c r="G811" s="190" t="s">
        <v>1648</v>
      </c>
      <c r="H811" s="119" t="s">
        <v>1067</v>
      </c>
      <c r="I811" s="119" t="s">
        <v>80</v>
      </c>
      <c r="J811" s="119" t="s">
        <v>1072</v>
      </c>
      <c r="K811" s="119" t="str">
        <f>_xlfn.XLOOKUP(Tableau210[[#This Row],[NOM]],[8]LUT!$I$5:$I$301,[8]LUT!$N$5:$N$301)</f>
        <v xml:space="preserve">Réacteur </v>
      </c>
      <c r="L811" s="119">
        <v>13</v>
      </c>
      <c r="M811" s="119"/>
      <c r="N811" s="119">
        <v>13</v>
      </c>
      <c r="O811" s="119"/>
      <c r="P811" s="119"/>
      <c r="Q811" s="119"/>
      <c r="R811" s="119"/>
      <c r="S811" s="119"/>
      <c r="T811" s="119"/>
      <c r="U811" s="119"/>
      <c r="V811" s="119"/>
      <c r="W811" s="148" t="s">
        <v>1118</v>
      </c>
      <c r="X811" s="207" cm="1">
        <f t="array" ref="X8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81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1" s="148" t="s">
        <v>3424</v>
      </c>
      <c r="AA811" s="207" cm="1">
        <f t="array" ref="AA8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1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1" s="48"/>
      <c r="AD811" s="117" t="s">
        <v>626</v>
      </c>
      <c r="AE811" s="119"/>
      <c r="AF811" s="181">
        <f>IFERROR(VLOOKUP(Tableau210[[#This Row],[OPERATION]],Tableau4[],5,FALSE),"")</f>
        <v>0</v>
      </c>
      <c r="AG811" s="178" cm="1">
        <f t="array" ref="AG811">IFERROR(
   SUM(
      _xlfn._xlws.FILTER(
         Tableau3[JP],
         (Tableau3[ITEM]=Tableau210[[#This Row],[NOM]])*
         (Tableau3[Rep.]=Tableau210[[#This Row],[REPERE BUTA]])
      )
   ),
0)</f>
        <v>0</v>
      </c>
      <c r="AH811" s="181">
        <f>IFERROR(VLOOKUP(Tableau210[[#This Row],[OPERATION]],Tableau4[],4,FALSE),"")</f>
        <v>0</v>
      </c>
      <c r="AI811" s="178" cm="1">
        <f t="array" ref="AI811">IFERROR(
   SUM(
      _xlfn._xlws.FILTER(
         Tableau3[BP],
         (Tableau3[ITEM]=Tableau210[[#This Row],[NOM]])*
         (Tableau3[Rep.]=Tableau210[[#This Row],[REPERE BUTA]])
      )
   ),
0)</f>
        <v>0</v>
      </c>
      <c r="AJ811" s="181" t="s">
        <v>2520</v>
      </c>
      <c r="AK811" s="178" t="str">
        <f>IF(Tableau210[[#This Row],[NB JP BUTA]]=1,"1 JP","") &amp; IF(Tableau210[[#This Row],[Nb BP BUTA]]=1," 1 BP","") &amp; IF(Tableau210[[#This Row],[Nb BP BUTA]]=2," 2 BP","")</f>
        <v/>
      </c>
      <c r="AL811" s="117" t="s">
        <v>2527</v>
      </c>
      <c r="AM811" s="117">
        <f>IFERROR(+VLOOKUP(AY811,Tiges!$G$4:$I$569,3,FALSE),"")</f>
        <v>51</v>
      </c>
      <c r="AN811" s="48"/>
      <c r="AO811" s="117">
        <v>20</v>
      </c>
      <c r="AP811" s="177" cm="1">
        <f t="array" ref="AP8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11" s="117" t="s">
        <v>2389</v>
      </c>
      <c r="AS811" s="177" t="str" cm="1">
        <f t="array" ref="AS8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8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811" s="117" t="s">
        <v>1123</v>
      </c>
      <c r="AV811" s="177" t="str" cm="1">
        <f t="array" ref="AV8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11" s="117"/>
      <c r="AY811" s="117" cm="1">
        <f t="array" ref="AY811">IFERROR(_xlfn.XLOOKUP(Tableau210[[#This Row],[DN DONNEES BUTA ]]&amp;Tableau210[[#This Row],[PN DONNEES BUTA]],Tiges!$B$4:$B$79&amp;Tiges!$C$4:$C$79,Tiges!$G$4:$G$79),"")</f>
        <v>33</v>
      </c>
      <c r="AZ811" s="117"/>
      <c r="BA811" s="117" cm="1">
        <f t="array" ref="BA811">IFERROR(_xlfn.XLOOKUP(Tableau210[[#This Row],[DN DONNEES BUTA ]]&amp;Tableau210[[#This Row],[PN DONNEES BUTA]],Tiges!$B$4:$B$79&amp;Tiges!$C$4:$C$79,Tiges!$H$4:$H$79),"")</f>
        <v>190</v>
      </c>
      <c r="BB811" s="117"/>
      <c r="BC811" s="182">
        <f>IFERROR(VLOOKUP(Tableau210[[#This Row],[OPERATION]],Tableau4[],2,FALSE),"")</f>
        <v>0</v>
      </c>
      <c r="BD811" s="177" cm="1">
        <f t="array" ref="BD811">IFERROR(
   SUM(
      _xlfn._xlws.FILTER(
         Tableau3[Nb Platinage Joint],
         (Tableau3[ITEM]=Tableau210[[#This Row],[NOM]])*
         (Tableau3[Rep.]=Tableau210[[#This Row],[REPERE BUTA]])
      )
   ),
0)</f>
        <v>0</v>
      </c>
      <c r="BE811" s="182">
        <f>IFERROR(VLOOKUP(Tableau210[[#This Row],[OPERATION]],Tableau4[],3,FALSE),"")</f>
        <v>1</v>
      </c>
      <c r="BF811" s="177" cm="1">
        <f t="array" ref="BF811">IFERROR(
   SUM(
      _xlfn._xlws.FILTER(
         Tableau3[Joint Définitif Nb],
         (Tableau3[ITEM]=Tableau210[[#This Row],[NOM]])*
         (Tableau3[Rep.]=Tableau210[[#This Row],[REPERE BUTA]])
      )
   ),
0)</f>
        <v>1</v>
      </c>
      <c r="BG811" s="117" t="s">
        <v>129</v>
      </c>
      <c r="BH811" s="177" t="str" cm="1">
        <f t="array" ref="BH8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11" s="117" t="s">
        <v>2268</v>
      </c>
      <c r="BK811" s="117" t="s">
        <v>2269</v>
      </c>
      <c r="BL811" s="167" t="s">
        <v>2380</v>
      </c>
      <c r="BM811" s="167"/>
      <c r="BN811" s="117"/>
      <c r="BO811" s="117"/>
      <c r="BP811" s="117"/>
      <c r="BQ811" s="48"/>
      <c r="BR811" s="119"/>
      <c r="BS811" s="48"/>
      <c r="BT811" s="48"/>
      <c r="BU811" s="48"/>
      <c r="BV811" s="48"/>
      <c r="BW811" s="48"/>
      <c r="BX811" s="48"/>
    </row>
    <row r="812" spans="1:76" ht="15.75" hidden="1" x14ac:dyDescent="0.25">
      <c r="A812" s="48" t="e" cm="1">
        <f t="array" ref="A812">_xlfn.XLOOKUP(Tableau210[[#This Row],[NOM]]&amp;Tableau210[[#This Row],[REPERE BUTA]],[6]!Tableau16[POSTE TECHNIQUE]&amp;[6]!Tableau16[Repere ADM],[6]!Tableau16[NUMERO CLIENT])</f>
        <v>#N/A</v>
      </c>
      <c r="B812" s="48" t="e" cm="1">
        <f t="array" ref="B812">_xlfn.XLOOKUP(Tableau210[[#This Row],[NOM]]&amp;Tableau210[[#This Row],[REPERE BUTA]],[6]!Tableau16[POSTE TECHNIQUE]&amp;[6]!Tableau16[Repere REF],[6]!Tableau16[NUMERO CLIENT])</f>
        <v>#N/A</v>
      </c>
      <c r="C812" s="48" cm="1">
        <f t="array" ref="C812">_xlfn.XLOOKUP(Tableau210[[#This Row],[NOM]]&amp;Tableau210[[#This Row],[Repere Ubleam]],[7]Sheet1!$C$2:$C$2995&amp;[7]Sheet1!$I$2:$I$2995,[7]Sheet1!$A$2:$A$2995)</f>
        <v>806</v>
      </c>
      <c r="D812" s="48" t="str">
        <f>C812&amp;""</f>
        <v>806</v>
      </c>
      <c r="E812" s="48" t="e">
        <v>#N/A</v>
      </c>
      <c r="F812" s="48" t="e">
        <v>#N/A</v>
      </c>
      <c r="G812" s="190" t="s">
        <v>1648</v>
      </c>
      <c r="H812" s="119" t="s">
        <v>1067</v>
      </c>
      <c r="I812" s="119" t="s">
        <v>80</v>
      </c>
      <c r="J812" s="119" t="s">
        <v>1072</v>
      </c>
      <c r="K812" s="119" t="str">
        <f>_xlfn.XLOOKUP(Tableau210[[#This Row],[NOM]],[8]LUT!$I$5:$I$301,[8]LUT!$N$5:$N$301)</f>
        <v xml:space="preserve">Réacteur </v>
      </c>
      <c r="L812" s="119">
        <v>14</v>
      </c>
      <c r="M812" s="119"/>
      <c r="N812" s="119">
        <v>14</v>
      </c>
      <c r="O812" s="119"/>
      <c r="P812" s="119"/>
      <c r="Q812" s="119"/>
      <c r="R812" s="119"/>
      <c r="S812" s="119"/>
      <c r="T812" s="119"/>
      <c r="U812" s="119"/>
      <c r="V812" s="119"/>
      <c r="W812" s="117" t="s">
        <v>2159</v>
      </c>
      <c r="X812" s="207" cm="1">
        <f t="array" ref="X8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1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2" s="117" t="s">
        <v>3424</v>
      </c>
      <c r="AA812" s="207" cm="1">
        <f t="array" ref="AA8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1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2" s="48"/>
      <c r="AD812" s="117" t="s">
        <v>2197</v>
      </c>
      <c r="AE812" s="119"/>
      <c r="AF812" s="181">
        <f>IFERROR(VLOOKUP(Tableau210[[#This Row],[OPERATION]],Tableau4[],5,FALSE),"")</f>
        <v>0</v>
      </c>
      <c r="AG812" s="178" cm="1">
        <f t="array" ref="AG812">IFERROR(
   SUM(
      _xlfn._xlws.FILTER(
         Tableau3[JP],
         (Tableau3[ITEM]=Tableau210[[#This Row],[NOM]])*
         (Tableau3[Rep.]=Tableau210[[#This Row],[REPERE BUTA]])
      )
   ),
0)</f>
        <v>0</v>
      </c>
      <c r="AH812" s="181">
        <f>IFERROR(VLOOKUP(Tableau210[[#This Row],[OPERATION]],Tableau4[],4,FALSE),"")</f>
        <v>1</v>
      </c>
      <c r="AI812" s="178" cm="1">
        <f t="array" ref="AI812">IFERROR(
   SUM(
      _xlfn._xlws.FILTER(
         Tableau3[BP],
         (Tableau3[ITEM]=Tableau210[[#This Row],[NOM]])*
         (Tableau3[Rep.]=Tableau210[[#This Row],[REPERE BUTA]])
      )
   ),
0)</f>
        <v>1</v>
      </c>
      <c r="AJ812" s="181" t="str">
        <f>IF(Tableau210[[#This Row],[NB JP EMIS]]=1,"1 JP","") &amp; IF(Tableau210[[#This Row],[NB BP EMIS]]=1," 1 BP","")</f>
        <v xml:space="preserve"> 1 BP</v>
      </c>
      <c r="AK812" s="178" t="str">
        <f>IF(Tableau210[[#This Row],[NB JP BUTA]]=1,"1 JP","") &amp; IF(Tableau210[[#This Row],[Nb BP BUTA]]=1," 1 BP","") &amp; IF(Tableau210[[#This Row],[Nb BP BUTA]]=2," 2 BP","")</f>
        <v xml:space="preserve"> 1 BP</v>
      </c>
      <c r="AL812" s="117" t="s">
        <v>2527</v>
      </c>
      <c r="AM812" s="117">
        <f>IFERROR(+VLOOKUP(AY812,Tiges!$G$4:$I$569,3,FALSE),"")</f>
        <v>32</v>
      </c>
      <c r="AN812" s="48"/>
      <c r="AO812" s="117" t="s">
        <v>3424</v>
      </c>
      <c r="AP812" s="177" cm="1">
        <f t="array" ref="AP8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12" s="117" t="s">
        <v>3424</v>
      </c>
      <c r="AS812" s="177" t="str" cm="1">
        <f t="array" ref="AS8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12" s="117" t="s">
        <v>3424</v>
      </c>
      <c r="AV812" s="177" t="str" cm="1">
        <f t="array" ref="AV8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12" s="117"/>
      <c r="AY812" s="117" cm="1">
        <f t="array" ref="AY812">IFERROR(_xlfn.XLOOKUP(Tableau210[[#This Row],[DN DONNEES BUTA ]]&amp;Tableau210[[#This Row],[PN DONNEES BUTA]],Tiges!$B$4:$B$79&amp;Tiges!$C$4:$C$79,Tiges!$G$4:$G$79),"")</f>
        <v>20</v>
      </c>
      <c r="AZ812" s="117"/>
      <c r="BA812" s="117" cm="1">
        <f t="array" ref="BA812">IFERROR(_xlfn.XLOOKUP(Tableau210[[#This Row],[DN DONNEES BUTA ]]&amp;Tableau210[[#This Row],[PN DONNEES BUTA]],Tiges!$B$4:$B$79&amp;Tiges!$C$4:$C$79,Tiges!$H$4:$H$79),"")</f>
        <v>100</v>
      </c>
      <c r="BB812" s="117"/>
      <c r="BC812" s="182">
        <f>IFERROR(VLOOKUP(Tableau210[[#This Row],[OPERATION]],Tableau4[],2,FALSE),"")</f>
        <v>1</v>
      </c>
      <c r="BD812" s="177" cm="1">
        <f t="array" ref="BD812">IFERROR(
   SUM(
      _xlfn._xlws.FILTER(
         Tableau3[Nb Platinage Joint],
         (Tableau3[ITEM]=Tableau210[[#This Row],[NOM]])*
         (Tableau3[Rep.]=Tableau210[[#This Row],[REPERE BUTA]])
      )
   ),
0)</f>
        <v>1</v>
      </c>
      <c r="BE812" s="182">
        <f>IFERROR(VLOOKUP(Tableau210[[#This Row],[OPERATION]],Tableau4[],3,FALSE),"")</f>
        <v>1</v>
      </c>
      <c r="BF812" s="177" cm="1">
        <f t="array" ref="BF812">IFERROR(
   SUM(
      _xlfn._xlws.FILTER(
         Tableau3[Joint Définitif Nb],
         (Tableau3[ITEM]=Tableau210[[#This Row],[NOM]])*
         (Tableau3[Rep.]=Tableau210[[#This Row],[REPERE BUTA]])
      )
   ),
0)</f>
        <v>1</v>
      </c>
      <c r="BG812" s="117" t="s">
        <v>3424</v>
      </c>
      <c r="BH812" s="177" t="str" cm="1">
        <f t="array" ref="BH8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12" s="117" t="s">
        <v>3424</v>
      </c>
      <c r="BK812" s="117" t="s">
        <v>3424</v>
      </c>
      <c r="BL812" s="167" t="s">
        <v>2380</v>
      </c>
      <c r="BM812" s="167"/>
      <c r="BN812" s="117"/>
      <c r="BO812" s="117"/>
      <c r="BP812" s="117"/>
      <c r="BQ812" s="48"/>
      <c r="BR812" s="119"/>
      <c r="BS812" s="48"/>
      <c r="BT812" s="48"/>
      <c r="BU812" s="48"/>
      <c r="BV812" s="48"/>
      <c r="BW812" s="48"/>
      <c r="BX812" s="48"/>
    </row>
    <row r="813" spans="1:76" ht="15.75" hidden="1" x14ac:dyDescent="0.25">
      <c r="A813" s="48" t="e" cm="1">
        <f t="array" ref="A813">_xlfn.XLOOKUP(Tableau210[[#This Row],[NOM]]&amp;Tableau210[[#This Row],[REPERE BUTA]],[6]!Tableau16[POSTE TECHNIQUE]&amp;[6]!Tableau16[Repere ADM],[6]!Tableau16[NUMERO CLIENT])</f>
        <v>#N/A</v>
      </c>
      <c r="B813" s="48" t="e" cm="1">
        <f t="array" ref="B813">_xlfn.XLOOKUP(Tableau210[[#This Row],[NOM]]&amp;Tableau210[[#This Row],[REPERE BUTA]],[6]!Tableau16[POSTE TECHNIQUE]&amp;[6]!Tableau16[Repere REF],[6]!Tableau16[NUMERO CLIENT])</f>
        <v>#N/A</v>
      </c>
      <c r="C813" s="48" cm="1">
        <f t="array" ref="C813">_xlfn.XLOOKUP(Tableau210[[#This Row],[NOM]]&amp;Tableau210[[#This Row],[Repere Ubleam]],[7]Sheet1!$C$2:$C$2995&amp;[7]Sheet1!$I$2:$I$2995,[7]Sheet1!$A$2:$A$2995)</f>
        <v>807</v>
      </c>
      <c r="D813" s="48" t="str">
        <f>C813&amp;""</f>
        <v>807</v>
      </c>
      <c r="E813" s="48" t="e">
        <v>#N/A</v>
      </c>
      <c r="F813" s="48" t="e">
        <v>#N/A</v>
      </c>
      <c r="G813" s="190" t="s">
        <v>1648</v>
      </c>
      <c r="H813" s="119" t="s">
        <v>1067</v>
      </c>
      <c r="I813" s="119" t="s">
        <v>80</v>
      </c>
      <c r="J813" s="119" t="s">
        <v>1072</v>
      </c>
      <c r="K813" s="119" t="str">
        <f>_xlfn.XLOOKUP(Tableau210[[#This Row],[NOM]],[8]LUT!$I$5:$I$301,[8]LUT!$N$5:$N$301)</f>
        <v xml:space="preserve">Réacteur </v>
      </c>
      <c r="L813" s="119">
        <v>15</v>
      </c>
      <c r="M813" s="119"/>
      <c r="N813" s="119">
        <v>15</v>
      </c>
      <c r="O813" s="119"/>
      <c r="P813" s="119"/>
      <c r="Q813" s="119"/>
      <c r="R813" s="119"/>
      <c r="S813" s="119"/>
      <c r="T813" s="119"/>
      <c r="U813" s="119"/>
      <c r="V813" s="119"/>
      <c r="W813" s="117" t="s">
        <v>2159</v>
      </c>
      <c r="X813" s="207" cm="1">
        <f t="array" ref="X8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1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3" s="117" t="s">
        <v>3424</v>
      </c>
      <c r="AA813" s="207" cm="1">
        <f t="array" ref="AA8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1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3" s="48"/>
      <c r="AD813" s="117" t="s">
        <v>2197</v>
      </c>
      <c r="AE813" s="119"/>
      <c r="AF813" s="181">
        <f>IFERROR(VLOOKUP(Tableau210[[#This Row],[OPERATION]],Tableau4[],5,FALSE),"")</f>
        <v>0</v>
      </c>
      <c r="AG813" s="178" cm="1">
        <f t="array" ref="AG813">IFERROR(
   SUM(
      _xlfn._xlws.FILTER(
         Tableau3[JP],
         (Tableau3[ITEM]=Tableau210[[#This Row],[NOM]])*
         (Tableau3[Rep.]=Tableau210[[#This Row],[REPERE BUTA]])
      )
   ),
0)</f>
        <v>0</v>
      </c>
      <c r="AH813" s="181">
        <f>IFERROR(VLOOKUP(Tableau210[[#This Row],[OPERATION]],Tableau4[],4,FALSE),"")</f>
        <v>1</v>
      </c>
      <c r="AI813" s="178" cm="1">
        <f t="array" ref="AI813">IFERROR(
   SUM(
      _xlfn._xlws.FILTER(
         Tableau3[BP],
         (Tableau3[ITEM]=Tableau210[[#This Row],[NOM]])*
         (Tableau3[Rep.]=Tableau210[[#This Row],[REPERE BUTA]])
      )
   ),
0)</f>
        <v>1</v>
      </c>
      <c r="AJ813" s="181" t="str">
        <f>IF(Tableau210[[#This Row],[NB JP EMIS]]=1,"1 JP","") &amp; IF(Tableau210[[#This Row],[NB BP EMIS]]=1," 1 BP","")</f>
        <v xml:space="preserve"> 1 BP</v>
      </c>
      <c r="AK813" s="178" t="str">
        <f>IF(Tableau210[[#This Row],[NB JP BUTA]]=1,"1 JP","") &amp; IF(Tableau210[[#This Row],[Nb BP BUTA]]=1," 1 BP","") &amp; IF(Tableau210[[#This Row],[Nb BP BUTA]]=2," 2 BP","")</f>
        <v xml:space="preserve"> 1 BP</v>
      </c>
      <c r="AL813" s="117" t="s">
        <v>2527</v>
      </c>
      <c r="AM813" s="117">
        <f>IFERROR(+VLOOKUP(AY813,Tiges!$G$4:$I$569,3,FALSE),"")</f>
        <v>32</v>
      </c>
      <c r="AN813" s="48"/>
      <c r="AO813" s="117" t="s">
        <v>3424</v>
      </c>
      <c r="AP813" s="177" cm="1">
        <f t="array" ref="AP8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13" s="117" t="s">
        <v>3424</v>
      </c>
      <c r="AS813" s="177" t="str" cm="1">
        <f t="array" ref="AS8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13" s="117" t="s">
        <v>3424</v>
      </c>
      <c r="AV813" s="177" t="str" cm="1">
        <f t="array" ref="AV8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13" s="117"/>
      <c r="AY813" s="117" cm="1">
        <f t="array" ref="AY813">IFERROR(_xlfn.XLOOKUP(Tableau210[[#This Row],[DN DONNEES BUTA ]]&amp;Tableau210[[#This Row],[PN DONNEES BUTA]],Tiges!$B$4:$B$79&amp;Tiges!$C$4:$C$79,Tiges!$G$4:$G$79),"")</f>
        <v>20</v>
      </c>
      <c r="AZ813" s="117"/>
      <c r="BA813" s="117" cm="1">
        <f t="array" ref="BA813">IFERROR(_xlfn.XLOOKUP(Tableau210[[#This Row],[DN DONNEES BUTA ]]&amp;Tableau210[[#This Row],[PN DONNEES BUTA]],Tiges!$B$4:$B$79&amp;Tiges!$C$4:$C$79,Tiges!$H$4:$H$79),"")</f>
        <v>100</v>
      </c>
      <c r="BB813" s="117"/>
      <c r="BC813" s="182">
        <f>IFERROR(VLOOKUP(Tableau210[[#This Row],[OPERATION]],Tableau4[],2,FALSE),"")</f>
        <v>1</v>
      </c>
      <c r="BD813" s="177" cm="1">
        <f t="array" ref="BD813">IFERROR(
   SUM(
      _xlfn._xlws.FILTER(
         Tableau3[Nb Platinage Joint],
         (Tableau3[ITEM]=Tableau210[[#This Row],[NOM]])*
         (Tableau3[Rep.]=Tableau210[[#This Row],[REPERE BUTA]])
      )
   ),
0)</f>
        <v>1</v>
      </c>
      <c r="BE813" s="182">
        <f>IFERROR(VLOOKUP(Tableau210[[#This Row],[OPERATION]],Tableau4[],3,FALSE),"")</f>
        <v>1</v>
      </c>
      <c r="BF813" s="177" cm="1">
        <f t="array" ref="BF813">IFERROR(
   SUM(
      _xlfn._xlws.FILTER(
         Tableau3[Joint Définitif Nb],
         (Tableau3[ITEM]=Tableau210[[#This Row],[NOM]])*
         (Tableau3[Rep.]=Tableau210[[#This Row],[REPERE BUTA]])
      )
   ),
0)</f>
        <v>1</v>
      </c>
      <c r="BG813" s="117" t="s">
        <v>3424</v>
      </c>
      <c r="BH813" s="177" t="str" cm="1">
        <f t="array" ref="BH8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13" s="117" t="s">
        <v>3424</v>
      </c>
      <c r="BK813" s="117" t="s">
        <v>3424</v>
      </c>
      <c r="BL813" s="167" t="s">
        <v>2380</v>
      </c>
      <c r="BM813" s="167"/>
      <c r="BN813" s="117"/>
      <c r="BO813" s="117"/>
      <c r="BP813" s="117"/>
      <c r="BQ813" s="48"/>
      <c r="BR813" s="119"/>
      <c r="BS813" s="48"/>
      <c r="BT813" s="48"/>
      <c r="BU813" s="48"/>
      <c r="BV813" s="48"/>
      <c r="BW813" s="48"/>
      <c r="BX813" s="48"/>
    </row>
    <row r="814" spans="1:76" ht="15.75" hidden="1" x14ac:dyDescent="0.25">
      <c r="A814" s="48" t="e" cm="1">
        <f t="array" ref="A814">_xlfn.XLOOKUP(Tableau210[[#This Row],[NOM]]&amp;Tableau210[[#This Row],[REPERE BUTA]],[6]!Tableau16[POSTE TECHNIQUE]&amp;[6]!Tableau16[Repere ADM],[6]!Tableau16[NUMERO CLIENT])</f>
        <v>#N/A</v>
      </c>
      <c r="B814" s="48" t="e" cm="1">
        <f t="array" ref="B814">_xlfn.XLOOKUP(Tableau210[[#This Row],[NOM]]&amp;Tableau210[[#This Row],[REPERE BUTA]],[6]!Tableau16[POSTE TECHNIQUE]&amp;[6]!Tableau16[Repere REF],[6]!Tableau16[NUMERO CLIENT])</f>
        <v>#N/A</v>
      </c>
      <c r="C814" s="48" cm="1">
        <f t="array" ref="C814">_xlfn.XLOOKUP(Tableau210[[#This Row],[NOM]]&amp;Tableau210[[#This Row],[Repere Ubleam]],[7]Sheet1!$C$2:$C$2995&amp;[7]Sheet1!$I$2:$I$2995,[7]Sheet1!$A$2:$A$2995)</f>
        <v>808</v>
      </c>
      <c r="D814" s="48" t="str">
        <f>C814&amp;""</f>
        <v>808</v>
      </c>
      <c r="E814" s="48" t="e">
        <v>#N/A</v>
      </c>
      <c r="F814" s="48" t="e">
        <v>#N/A</v>
      </c>
      <c r="G814" s="190" t="s">
        <v>1648</v>
      </c>
      <c r="H814" s="119" t="s">
        <v>1067</v>
      </c>
      <c r="I814" s="119" t="s">
        <v>80</v>
      </c>
      <c r="J814" s="119" t="s">
        <v>1072</v>
      </c>
      <c r="K814" s="119" t="str">
        <f>_xlfn.XLOOKUP(Tableau210[[#This Row],[NOM]],[8]LUT!$I$5:$I$301,[8]LUT!$N$5:$N$301)</f>
        <v xml:space="preserve">Réacteur </v>
      </c>
      <c r="L814" s="119">
        <v>17</v>
      </c>
      <c r="M814" s="119"/>
      <c r="N814" s="119">
        <v>17</v>
      </c>
      <c r="O814" s="119"/>
      <c r="P814" s="119"/>
      <c r="Q814" s="119"/>
      <c r="R814" s="119"/>
      <c r="S814" s="119"/>
      <c r="T814" s="119"/>
      <c r="U814" s="119"/>
      <c r="V814" s="119"/>
      <c r="W814" s="117" t="s">
        <v>2159</v>
      </c>
      <c r="X814" s="207" cm="1">
        <f t="array" ref="X8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1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4" s="117" t="s">
        <v>3424</v>
      </c>
      <c r="AA814" s="207" cm="1">
        <f t="array" ref="AA8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1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4" s="48"/>
      <c r="AD814" s="117" t="s">
        <v>2197</v>
      </c>
      <c r="AE814" s="119"/>
      <c r="AF814" s="181">
        <f>IFERROR(VLOOKUP(Tableau210[[#This Row],[OPERATION]],Tableau4[],5,FALSE),"")</f>
        <v>0</v>
      </c>
      <c r="AG814" s="178" cm="1">
        <f t="array" ref="AG814">IFERROR(
   SUM(
      _xlfn._xlws.FILTER(
         Tableau3[JP],
         (Tableau3[ITEM]=Tableau210[[#This Row],[NOM]])*
         (Tableau3[Rep.]=Tableau210[[#This Row],[REPERE BUTA]])
      )
   ),
0)</f>
        <v>0</v>
      </c>
      <c r="AH814" s="181">
        <f>IFERROR(VLOOKUP(Tableau210[[#This Row],[OPERATION]],Tableau4[],4,FALSE),"")</f>
        <v>1</v>
      </c>
      <c r="AI814" s="178" cm="1">
        <f t="array" ref="AI814">IFERROR(
   SUM(
      _xlfn._xlws.FILTER(
         Tableau3[BP],
         (Tableau3[ITEM]=Tableau210[[#This Row],[NOM]])*
         (Tableau3[Rep.]=Tableau210[[#This Row],[REPERE BUTA]])
      )
   ),
0)</f>
        <v>1</v>
      </c>
      <c r="AJ814" s="181" t="str">
        <f>IF(Tableau210[[#This Row],[NB JP EMIS]]=1,"1 JP","") &amp; IF(Tableau210[[#This Row],[NB BP EMIS]]=1," 1 BP","")</f>
        <v xml:space="preserve"> 1 BP</v>
      </c>
      <c r="AK814" s="178" t="str">
        <f>IF(Tableau210[[#This Row],[NB JP BUTA]]=1,"1 JP","") &amp; IF(Tableau210[[#This Row],[Nb BP BUTA]]=1," 1 BP","") &amp; IF(Tableau210[[#This Row],[Nb BP BUTA]]=2," 2 BP","")</f>
        <v xml:space="preserve"> 1 BP</v>
      </c>
      <c r="AL814" s="117" t="s">
        <v>2527</v>
      </c>
      <c r="AM814" s="117">
        <f>IFERROR(+VLOOKUP(AY814,Tiges!$G$4:$I$569,3,FALSE),"")</f>
        <v>32</v>
      </c>
      <c r="AN814" s="48"/>
      <c r="AO814" s="117" t="s">
        <v>3424</v>
      </c>
      <c r="AP814" s="177" cm="1">
        <f t="array" ref="AP8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1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14" s="117" t="s">
        <v>3424</v>
      </c>
      <c r="AS814" s="177" t="str" cm="1">
        <f t="array" ref="AS8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1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14" s="117" t="s">
        <v>3424</v>
      </c>
      <c r="AV814" s="177" t="str" cm="1">
        <f t="array" ref="AV8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14" s="117"/>
      <c r="AY814" s="117" cm="1">
        <f t="array" ref="AY814">IFERROR(_xlfn.XLOOKUP(Tableau210[[#This Row],[DN DONNEES BUTA ]]&amp;Tableau210[[#This Row],[PN DONNEES BUTA]],Tiges!$B$4:$B$79&amp;Tiges!$C$4:$C$79,Tiges!$G$4:$G$79),"")</f>
        <v>20</v>
      </c>
      <c r="AZ814" s="117"/>
      <c r="BA814" s="117" cm="1">
        <f t="array" ref="BA814">IFERROR(_xlfn.XLOOKUP(Tableau210[[#This Row],[DN DONNEES BUTA ]]&amp;Tableau210[[#This Row],[PN DONNEES BUTA]],Tiges!$B$4:$B$79&amp;Tiges!$C$4:$C$79,Tiges!$H$4:$H$79),"")</f>
        <v>100</v>
      </c>
      <c r="BB814" s="117"/>
      <c r="BC814" s="182">
        <f>IFERROR(VLOOKUP(Tableau210[[#This Row],[OPERATION]],Tableau4[],2,FALSE),"")</f>
        <v>1</v>
      </c>
      <c r="BD814" s="177" cm="1">
        <f t="array" ref="BD814">IFERROR(
   SUM(
      _xlfn._xlws.FILTER(
         Tableau3[Nb Platinage Joint],
         (Tableau3[ITEM]=Tableau210[[#This Row],[NOM]])*
         (Tableau3[Rep.]=Tableau210[[#This Row],[REPERE BUTA]])
      )
   ),
0)</f>
        <v>1</v>
      </c>
      <c r="BE814" s="182">
        <f>IFERROR(VLOOKUP(Tableau210[[#This Row],[OPERATION]],Tableau4[],3,FALSE),"")</f>
        <v>1</v>
      </c>
      <c r="BF814" s="177" cm="1">
        <f t="array" ref="BF814">IFERROR(
   SUM(
      _xlfn._xlws.FILTER(
         Tableau3[Joint Définitif Nb],
         (Tableau3[ITEM]=Tableau210[[#This Row],[NOM]])*
         (Tableau3[Rep.]=Tableau210[[#This Row],[REPERE BUTA]])
      )
   ),
0)</f>
        <v>1</v>
      </c>
      <c r="BG814" s="117" t="s">
        <v>3424</v>
      </c>
      <c r="BH814" s="177" t="str" cm="1">
        <f t="array" ref="BH8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14" s="117" t="s">
        <v>3424</v>
      </c>
      <c r="BK814" s="117" t="s">
        <v>3424</v>
      </c>
      <c r="BL814" s="167" t="s">
        <v>2380</v>
      </c>
      <c r="BM814" s="167"/>
      <c r="BN814" s="117"/>
      <c r="BO814" s="117"/>
      <c r="BP814" s="117"/>
      <c r="BQ814" s="48"/>
      <c r="BR814" s="119"/>
      <c r="BS814" s="48"/>
      <c r="BT814" s="48"/>
      <c r="BU814" s="48"/>
      <c r="BV814" s="48"/>
      <c r="BW814" s="48"/>
      <c r="BX814" s="48"/>
    </row>
    <row r="815" spans="1:76" ht="15.75" hidden="1" x14ac:dyDescent="0.25">
      <c r="A815" s="48" t="e" cm="1">
        <f t="array" ref="A815">_xlfn.XLOOKUP(Tableau210[[#This Row],[NOM]]&amp;Tableau210[[#This Row],[REPERE BUTA]],[6]!Tableau16[POSTE TECHNIQUE]&amp;[6]!Tableau16[Repere ADM],[6]!Tableau16[NUMERO CLIENT])</f>
        <v>#N/A</v>
      </c>
      <c r="B815" s="48" t="e" cm="1">
        <f t="array" ref="B815">_xlfn.XLOOKUP(Tableau210[[#This Row],[NOM]]&amp;Tableau210[[#This Row],[REPERE BUTA]],[6]!Tableau16[POSTE TECHNIQUE]&amp;[6]!Tableau16[Repere REF],[6]!Tableau16[NUMERO CLIENT])</f>
        <v>#N/A</v>
      </c>
      <c r="C815" s="48" cm="1">
        <f t="array" ref="C815">_xlfn.XLOOKUP(Tableau210[[#This Row],[NOM]]&amp;Tableau210[[#This Row],[Repere Ubleam]],[7]Sheet1!$C$2:$C$2995&amp;[7]Sheet1!$I$2:$I$2995,[7]Sheet1!$A$2:$A$2995)</f>
        <v>809</v>
      </c>
      <c r="D815" s="48" t="str">
        <f>C815&amp;""</f>
        <v>809</v>
      </c>
      <c r="E815" s="48" t="e">
        <v>#N/A</v>
      </c>
      <c r="F815" s="48" t="e">
        <v>#N/A</v>
      </c>
      <c r="G815" s="190" t="s">
        <v>1648</v>
      </c>
      <c r="H815" s="119" t="s">
        <v>1067</v>
      </c>
      <c r="I815" s="119" t="s">
        <v>80</v>
      </c>
      <c r="J815" s="119" t="s">
        <v>1072</v>
      </c>
      <c r="K815" s="119" t="str">
        <f>_xlfn.XLOOKUP(Tableau210[[#This Row],[NOM]],[8]LUT!$I$5:$I$301,[8]LUT!$N$5:$N$301)</f>
        <v xml:space="preserve">Réacteur </v>
      </c>
      <c r="L815" s="119">
        <v>18</v>
      </c>
      <c r="M815" s="119"/>
      <c r="N815" s="119">
        <v>18</v>
      </c>
      <c r="O815" s="119"/>
      <c r="P815" s="119"/>
      <c r="Q815" s="119"/>
      <c r="R815" s="119"/>
      <c r="S815" s="119"/>
      <c r="T815" s="119"/>
      <c r="U815" s="119"/>
      <c r="V815" s="119"/>
      <c r="W815" s="117" t="s">
        <v>2159</v>
      </c>
      <c r="X815" s="207" cm="1">
        <f t="array" ref="X8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5" s="117" t="s">
        <v>3424</v>
      </c>
      <c r="AA815" s="207" cm="1">
        <f t="array" ref="AA8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5" s="48"/>
      <c r="AD815" s="117" t="s">
        <v>2197</v>
      </c>
      <c r="AE815" s="119"/>
      <c r="AF815" s="181">
        <f>IFERROR(VLOOKUP(Tableau210[[#This Row],[OPERATION]],Tableau4[],5,FALSE),"")</f>
        <v>0</v>
      </c>
      <c r="AG815" s="178" cm="1">
        <f t="array" ref="AG815">IFERROR(
   SUM(
      _xlfn._xlws.FILTER(
         Tableau3[JP],
         (Tableau3[ITEM]=Tableau210[[#This Row],[NOM]])*
         (Tableau3[Rep.]=Tableau210[[#This Row],[REPERE BUTA]])
      )
   ),
0)</f>
        <v>0</v>
      </c>
      <c r="AH815" s="181">
        <f>IFERROR(VLOOKUP(Tableau210[[#This Row],[OPERATION]],Tableau4[],4,FALSE),"")</f>
        <v>1</v>
      </c>
      <c r="AI815" s="178" cm="1">
        <f t="array" ref="AI815">IFERROR(
   SUM(
      _xlfn._xlws.FILTER(
         Tableau3[BP],
         (Tableau3[ITEM]=Tableau210[[#This Row],[NOM]])*
         (Tableau3[Rep.]=Tableau210[[#This Row],[REPERE BUTA]])
      )
   ),
0)</f>
        <v>1</v>
      </c>
      <c r="AJ815" s="181" t="str">
        <f>IF(Tableau210[[#This Row],[NB JP EMIS]]=1,"1 JP","") &amp; IF(Tableau210[[#This Row],[NB BP EMIS]]=1," 1 BP","")</f>
        <v xml:space="preserve"> 1 BP</v>
      </c>
      <c r="AK815" s="178" t="str">
        <f>IF(Tableau210[[#This Row],[NB JP BUTA]]=1,"1 JP","") &amp; IF(Tableau210[[#This Row],[Nb BP BUTA]]=1," 1 BP","") &amp; IF(Tableau210[[#This Row],[Nb BP BUTA]]=2," 2 BP","")</f>
        <v xml:space="preserve"> 1 BP</v>
      </c>
      <c r="AL815" s="117" t="s">
        <v>2527</v>
      </c>
      <c r="AM815" s="117">
        <f>IFERROR(+VLOOKUP(AY815,Tiges!$G$4:$I$569,3,FALSE),"")</f>
        <v>32</v>
      </c>
      <c r="AN815" s="48"/>
      <c r="AO815" s="117" t="s">
        <v>3424</v>
      </c>
      <c r="AP815" s="177" cm="1">
        <f t="array" ref="AP8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15" s="117" t="s">
        <v>3424</v>
      </c>
      <c r="AS815" s="177" t="str" cm="1">
        <f t="array" ref="AS8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15" s="117" t="s">
        <v>3424</v>
      </c>
      <c r="AV815" s="177" t="str" cm="1">
        <f t="array" ref="AV8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15" s="117"/>
      <c r="AY815" s="117" cm="1">
        <f t="array" ref="AY815">IFERROR(_xlfn.XLOOKUP(Tableau210[[#This Row],[DN DONNEES BUTA ]]&amp;Tableau210[[#This Row],[PN DONNEES BUTA]],Tiges!$B$4:$B$79&amp;Tiges!$C$4:$C$79,Tiges!$G$4:$G$79),"")</f>
        <v>20</v>
      </c>
      <c r="AZ815" s="117"/>
      <c r="BA815" s="117" cm="1">
        <f t="array" ref="BA815">IFERROR(_xlfn.XLOOKUP(Tableau210[[#This Row],[DN DONNEES BUTA ]]&amp;Tableau210[[#This Row],[PN DONNEES BUTA]],Tiges!$B$4:$B$79&amp;Tiges!$C$4:$C$79,Tiges!$H$4:$H$79),"")</f>
        <v>100</v>
      </c>
      <c r="BB815" s="117"/>
      <c r="BC815" s="182">
        <f>IFERROR(VLOOKUP(Tableau210[[#This Row],[OPERATION]],Tableau4[],2,FALSE),"")</f>
        <v>1</v>
      </c>
      <c r="BD815" s="177" cm="1">
        <f t="array" ref="BD815">IFERROR(
   SUM(
      _xlfn._xlws.FILTER(
         Tableau3[Nb Platinage Joint],
         (Tableau3[ITEM]=Tableau210[[#This Row],[NOM]])*
         (Tableau3[Rep.]=Tableau210[[#This Row],[REPERE BUTA]])
      )
   ),
0)</f>
        <v>1</v>
      </c>
      <c r="BE815" s="182">
        <f>IFERROR(VLOOKUP(Tableau210[[#This Row],[OPERATION]],Tableau4[],3,FALSE),"")</f>
        <v>1</v>
      </c>
      <c r="BF815" s="177" cm="1">
        <f t="array" ref="BF815">IFERROR(
   SUM(
      _xlfn._xlws.FILTER(
         Tableau3[Joint Définitif Nb],
         (Tableau3[ITEM]=Tableau210[[#This Row],[NOM]])*
         (Tableau3[Rep.]=Tableau210[[#This Row],[REPERE BUTA]])
      )
   ),
0)</f>
        <v>1</v>
      </c>
      <c r="BG815" s="117" t="s">
        <v>3424</v>
      </c>
      <c r="BH815" s="177" t="str" cm="1">
        <f t="array" ref="BH8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15" s="117" t="s">
        <v>3424</v>
      </c>
      <c r="BK815" s="117" t="s">
        <v>3424</v>
      </c>
      <c r="BL815" s="167" t="s">
        <v>2380</v>
      </c>
      <c r="BM815" s="167"/>
      <c r="BN815" s="117"/>
      <c r="BO815" s="117"/>
      <c r="BP815" s="117"/>
      <c r="BQ815" s="48"/>
      <c r="BR815" s="119"/>
      <c r="BS815" s="48"/>
      <c r="BT815" s="48"/>
      <c r="BU815" s="48"/>
      <c r="BV815" s="48"/>
      <c r="BW815" s="48"/>
      <c r="BX815" s="48"/>
    </row>
    <row r="816" spans="1:76" ht="15.75" hidden="1" x14ac:dyDescent="0.25">
      <c r="A816" s="48" t="e" cm="1">
        <f t="array" ref="A816">_xlfn.XLOOKUP(Tableau210[[#This Row],[NOM]]&amp;Tableau210[[#This Row],[REPERE BUTA]],[6]!Tableau16[POSTE TECHNIQUE]&amp;[6]!Tableau16[Repere ADM],[6]!Tableau16[NUMERO CLIENT])</f>
        <v>#N/A</v>
      </c>
      <c r="B816" s="48" t="e" cm="1">
        <f t="array" ref="B816">_xlfn.XLOOKUP(Tableau210[[#This Row],[NOM]]&amp;Tableau210[[#This Row],[REPERE BUTA]],[6]!Tableau16[POSTE TECHNIQUE]&amp;[6]!Tableau16[Repere REF],[6]!Tableau16[NUMERO CLIENT])</f>
        <v>#N/A</v>
      </c>
      <c r="C816" s="48" cm="1">
        <f t="array" ref="C816">_xlfn.XLOOKUP(Tableau210[[#This Row],[NOM]]&amp;Tableau210[[#This Row],[Repere Ubleam]],[7]Sheet1!$C$2:$C$2995&amp;[7]Sheet1!$I$2:$I$2995,[7]Sheet1!$A$2:$A$2995)</f>
        <v>810</v>
      </c>
      <c r="D816" s="48" t="str">
        <f>C816&amp;""</f>
        <v>810</v>
      </c>
      <c r="E816" s="48" t="e">
        <v>#N/A</v>
      </c>
      <c r="F816" s="48" t="e">
        <v>#N/A</v>
      </c>
      <c r="G816" s="190" t="s">
        <v>1648</v>
      </c>
      <c r="H816" s="119" t="s">
        <v>1067</v>
      </c>
      <c r="I816" s="119" t="s">
        <v>80</v>
      </c>
      <c r="J816" s="119" t="s">
        <v>1072</v>
      </c>
      <c r="K816" s="119" t="str">
        <f>_xlfn.XLOOKUP(Tableau210[[#This Row],[NOM]],[8]LUT!$I$5:$I$301,[8]LUT!$N$5:$N$301)</f>
        <v xml:space="preserve">Réacteur </v>
      </c>
      <c r="L816" s="119">
        <v>19</v>
      </c>
      <c r="M816" s="119"/>
      <c r="N816" s="119">
        <v>19</v>
      </c>
      <c r="O816" s="119"/>
      <c r="P816" s="119"/>
      <c r="Q816" s="119"/>
      <c r="R816" s="119"/>
      <c r="S816" s="119"/>
      <c r="T816" s="119"/>
      <c r="U816" s="119"/>
      <c r="V816" s="119"/>
      <c r="W816" s="117" t="s">
        <v>2159</v>
      </c>
      <c r="X816" s="207" cm="1">
        <f t="array" ref="X8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1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6" s="117" t="s">
        <v>3424</v>
      </c>
      <c r="AA816" s="207" cm="1">
        <f t="array" ref="AA8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1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6" s="48"/>
      <c r="AD816" s="117" t="s">
        <v>2197</v>
      </c>
      <c r="AE816" s="119"/>
      <c r="AF816" s="181">
        <f>IFERROR(VLOOKUP(Tableau210[[#This Row],[OPERATION]],Tableau4[],5,FALSE),"")</f>
        <v>0</v>
      </c>
      <c r="AG816" s="178" cm="1">
        <f t="array" ref="AG816">IFERROR(
   SUM(
      _xlfn._xlws.FILTER(
         Tableau3[JP],
         (Tableau3[ITEM]=Tableau210[[#This Row],[NOM]])*
         (Tableau3[Rep.]=Tableau210[[#This Row],[REPERE BUTA]])
      )
   ),
0)</f>
        <v>0</v>
      </c>
      <c r="AH816" s="181">
        <f>IFERROR(VLOOKUP(Tableau210[[#This Row],[OPERATION]],Tableau4[],4,FALSE),"")</f>
        <v>1</v>
      </c>
      <c r="AI816" s="178" cm="1">
        <f t="array" ref="AI816">IFERROR(
   SUM(
      _xlfn._xlws.FILTER(
         Tableau3[BP],
         (Tableau3[ITEM]=Tableau210[[#This Row],[NOM]])*
         (Tableau3[Rep.]=Tableau210[[#This Row],[REPERE BUTA]])
      )
   ),
0)</f>
        <v>1</v>
      </c>
      <c r="AJ816" s="181" t="str">
        <f>IF(Tableau210[[#This Row],[NB JP EMIS]]=1,"1 JP","") &amp; IF(Tableau210[[#This Row],[NB BP EMIS]]=1," 1 BP","")</f>
        <v xml:space="preserve"> 1 BP</v>
      </c>
      <c r="AK816" s="178" t="str">
        <f>IF(Tableau210[[#This Row],[NB JP BUTA]]=1,"1 JP","") &amp; IF(Tableau210[[#This Row],[Nb BP BUTA]]=1," 1 BP","") &amp; IF(Tableau210[[#This Row],[Nb BP BUTA]]=2," 2 BP","")</f>
        <v xml:space="preserve"> 1 BP</v>
      </c>
      <c r="AL816" s="117" t="s">
        <v>2527</v>
      </c>
      <c r="AM816" s="117">
        <f>IFERROR(+VLOOKUP(AY816,Tiges!$G$4:$I$569,3,FALSE),"")</f>
        <v>32</v>
      </c>
      <c r="AN816" s="48"/>
      <c r="AO816" s="117" t="s">
        <v>3424</v>
      </c>
      <c r="AP816" s="177" cm="1">
        <f t="array" ref="AP8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1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16" s="117" t="s">
        <v>3424</v>
      </c>
      <c r="AS816" s="177" t="str" cm="1">
        <f t="array" ref="AS8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1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16" s="117" t="s">
        <v>3424</v>
      </c>
      <c r="AV816" s="177" t="str" cm="1">
        <f t="array" ref="AV8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16" s="117"/>
      <c r="AY816" s="117" cm="1">
        <f t="array" ref="AY816">IFERROR(_xlfn.XLOOKUP(Tableau210[[#This Row],[DN DONNEES BUTA ]]&amp;Tableau210[[#This Row],[PN DONNEES BUTA]],Tiges!$B$4:$B$79&amp;Tiges!$C$4:$C$79,Tiges!$G$4:$G$79),"")</f>
        <v>20</v>
      </c>
      <c r="AZ816" s="117"/>
      <c r="BA816" s="117" cm="1">
        <f t="array" ref="BA816">IFERROR(_xlfn.XLOOKUP(Tableau210[[#This Row],[DN DONNEES BUTA ]]&amp;Tableau210[[#This Row],[PN DONNEES BUTA]],Tiges!$B$4:$B$79&amp;Tiges!$C$4:$C$79,Tiges!$H$4:$H$79),"")</f>
        <v>100</v>
      </c>
      <c r="BB816" s="117"/>
      <c r="BC816" s="182">
        <f>IFERROR(VLOOKUP(Tableau210[[#This Row],[OPERATION]],Tableau4[],2,FALSE),"")</f>
        <v>1</v>
      </c>
      <c r="BD816" s="177" cm="1">
        <f t="array" ref="BD816">IFERROR(
   SUM(
      _xlfn._xlws.FILTER(
         Tableau3[Nb Platinage Joint],
         (Tableau3[ITEM]=Tableau210[[#This Row],[NOM]])*
         (Tableau3[Rep.]=Tableau210[[#This Row],[REPERE BUTA]])
      )
   ),
0)</f>
        <v>1</v>
      </c>
      <c r="BE816" s="182">
        <f>IFERROR(VLOOKUP(Tableau210[[#This Row],[OPERATION]],Tableau4[],3,FALSE),"")</f>
        <v>1</v>
      </c>
      <c r="BF816" s="177" cm="1">
        <f t="array" ref="BF816">IFERROR(
   SUM(
      _xlfn._xlws.FILTER(
         Tableau3[Joint Définitif Nb],
         (Tableau3[ITEM]=Tableau210[[#This Row],[NOM]])*
         (Tableau3[Rep.]=Tableau210[[#This Row],[REPERE BUTA]])
      )
   ),
0)</f>
        <v>1</v>
      </c>
      <c r="BG816" s="117" t="s">
        <v>3424</v>
      </c>
      <c r="BH816" s="177" t="str" cm="1">
        <f t="array" ref="BH8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16" s="117" t="s">
        <v>3424</v>
      </c>
      <c r="BK816" s="117" t="s">
        <v>3424</v>
      </c>
      <c r="BL816" s="167" t="s">
        <v>2380</v>
      </c>
      <c r="BM816" s="167"/>
      <c r="BN816" s="117"/>
      <c r="BO816" s="117"/>
      <c r="BP816" s="117"/>
      <c r="BQ816" s="48"/>
      <c r="BR816" s="119"/>
      <c r="BS816" s="48"/>
      <c r="BT816" s="48"/>
      <c r="BU816" s="48"/>
      <c r="BV816" s="48"/>
      <c r="BW816" s="48"/>
      <c r="BX816" s="48"/>
    </row>
    <row r="817" spans="1:76" ht="15.75" hidden="1" x14ac:dyDescent="0.25">
      <c r="A817" s="48" t="e" cm="1">
        <f t="array" ref="A817">_xlfn.XLOOKUP(Tableau210[[#This Row],[NOM]]&amp;Tableau210[[#This Row],[REPERE BUTA]],[6]!Tableau16[POSTE TECHNIQUE]&amp;[6]!Tableau16[Repere ADM],[6]!Tableau16[NUMERO CLIENT])</f>
        <v>#N/A</v>
      </c>
      <c r="B817" s="48" t="e" cm="1">
        <f t="array" ref="B817">_xlfn.XLOOKUP(Tableau210[[#This Row],[NOM]]&amp;Tableau210[[#This Row],[REPERE BUTA]],[6]!Tableau16[POSTE TECHNIQUE]&amp;[6]!Tableau16[Repere REF],[6]!Tableau16[NUMERO CLIENT])</f>
        <v>#N/A</v>
      </c>
      <c r="C817" s="48" cm="1">
        <f t="array" ref="C817">_xlfn.XLOOKUP(Tableau210[[#This Row],[NOM]]&amp;Tableau210[[#This Row],[Repere Ubleam]],[7]Sheet1!$C$2:$C$2995&amp;[7]Sheet1!$I$2:$I$2995,[7]Sheet1!$A$2:$A$2995)</f>
        <v>811</v>
      </c>
      <c r="D817" s="48" t="str">
        <f>C817&amp;""</f>
        <v>811</v>
      </c>
      <c r="E817" s="48" t="e">
        <v>#N/A</v>
      </c>
      <c r="F817" s="48" t="e">
        <v>#N/A</v>
      </c>
      <c r="G817" s="190" t="s">
        <v>1648</v>
      </c>
      <c r="H817" s="119" t="s">
        <v>1067</v>
      </c>
      <c r="I817" s="119" t="s">
        <v>80</v>
      </c>
      <c r="J817" s="119" t="s">
        <v>1072</v>
      </c>
      <c r="K817" s="119" t="str">
        <f>_xlfn.XLOOKUP(Tableau210[[#This Row],[NOM]],[8]LUT!$I$5:$I$301,[8]LUT!$N$5:$N$301)</f>
        <v xml:space="preserve">Réacteur </v>
      </c>
      <c r="L817" s="119">
        <v>20</v>
      </c>
      <c r="M817" s="119"/>
      <c r="N817" s="119">
        <v>20</v>
      </c>
      <c r="O817" s="119"/>
      <c r="P817" s="119"/>
      <c r="Q817" s="119"/>
      <c r="R817" s="119"/>
      <c r="S817" s="119"/>
      <c r="T817" s="119"/>
      <c r="U817" s="119"/>
      <c r="V817" s="119"/>
      <c r="W817" s="117" t="s">
        <v>2159</v>
      </c>
      <c r="X817" s="207" cm="1">
        <f t="array" ref="X8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1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7" s="117" t="s">
        <v>3424</v>
      </c>
      <c r="AA817" s="207" cm="1">
        <f t="array" ref="AA8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1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7" s="48"/>
      <c r="AD817" s="117" t="s">
        <v>2197</v>
      </c>
      <c r="AE817" s="119"/>
      <c r="AF817" s="181">
        <f>IFERROR(VLOOKUP(Tableau210[[#This Row],[OPERATION]],Tableau4[],5,FALSE),"")</f>
        <v>0</v>
      </c>
      <c r="AG817" s="178" cm="1">
        <f t="array" ref="AG817">IFERROR(
   SUM(
      _xlfn._xlws.FILTER(
         Tableau3[JP],
         (Tableau3[ITEM]=Tableau210[[#This Row],[NOM]])*
         (Tableau3[Rep.]=Tableau210[[#This Row],[REPERE BUTA]])
      )
   ),
0)</f>
        <v>0</v>
      </c>
      <c r="AH817" s="181">
        <f>IFERROR(VLOOKUP(Tableau210[[#This Row],[OPERATION]],Tableau4[],4,FALSE),"")</f>
        <v>1</v>
      </c>
      <c r="AI817" s="178" cm="1">
        <f t="array" ref="AI817">IFERROR(
   SUM(
      _xlfn._xlws.FILTER(
         Tableau3[BP],
         (Tableau3[ITEM]=Tableau210[[#This Row],[NOM]])*
         (Tableau3[Rep.]=Tableau210[[#This Row],[REPERE BUTA]])
      )
   ),
0)</f>
        <v>1</v>
      </c>
      <c r="AJ817" s="181" t="str">
        <f>IF(Tableau210[[#This Row],[NB JP EMIS]]=1,"1 JP","") &amp; IF(Tableau210[[#This Row],[NB BP EMIS]]=1," 1 BP","")</f>
        <v xml:space="preserve"> 1 BP</v>
      </c>
      <c r="AK817" s="178" t="str">
        <f>IF(Tableau210[[#This Row],[NB JP BUTA]]=1,"1 JP","") &amp; IF(Tableau210[[#This Row],[Nb BP BUTA]]=1," 1 BP","") &amp; IF(Tableau210[[#This Row],[Nb BP BUTA]]=2," 2 BP","")</f>
        <v xml:space="preserve"> 1 BP</v>
      </c>
      <c r="AL817" s="117" t="s">
        <v>2527</v>
      </c>
      <c r="AM817" s="117">
        <f>IFERROR(+VLOOKUP(AY817,Tiges!$G$4:$I$569,3,FALSE),"")</f>
        <v>32</v>
      </c>
      <c r="AN817" s="48"/>
      <c r="AO817" s="117" t="s">
        <v>3424</v>
      </c>
      <c r="AP817" s="177" cm="1">
        <f t="array" ref="AP8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1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17" s="117" t="s">
        <v>3424</v>
      </c>
      <c r="AS817" s="177" t="str" cm="1">
        <f t="array" ref="AS8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1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17" s="117" t="s">
        <v>3424</v>
      </c>
      <c r="AV817" s="177" t="str" cm="1">
        <f t="array" ref="AV8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1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17" s="117"/>
      <c r="AY817" s="117" cm="1">
        <f t="array" ref="AY817">IFERROR(_xlfn.XLOOKUP(Tableau210[[#This Row],[DN DONNEES BUTA ]]&amp;Tableau210[[#This Row],[PN DONNEES BUTA]],Tiges!$B$4:$B$79&amp;Tiges!$C$4:$C$79,Tiges!$G$4:$G$79),"")</f>
        <v>20</v>
      </c>
      <c r="AZ817" s="117"/>
      <c r="BA817" s="117" cm="1">
        <f t="array" ref="BA817">IFERROR(_xlfn.XLOOKUP(Tableau210[[#This Row],[DN DONNEES BUTA ]]&amp;Tableau210[[#This Row],[PN DONNEES BUTA]],Tiges!$B$4:$B$79&amp;Tiges!$C$4:$C$79,Tiges!$H$4:$H$79),"")</f>
        <v>100</v>
      </c>
      <c r="BB817" s="117"/>
      <c r="BC817" s="182">
        <f>IFERROR(VLOOKUP(Tableau210[[#This Row],[OPERATION]],Tableau4[],2,FALSE),"")</f>
        <v>1</v>
      </c>
      <c r="BD817" s="177" cm="1">
        <f t="array" ref="BD817">IFERROR(
   SUM(
      _xlfn._xlws.FILTER(
         Tableau3[Nb Platinage Joint],
         (Tableau3[ITEM]=Tableau210[[#This Row],[NOM]])*
         (Tableau3[Rep.]=Tableau210[[#This Row],[REPERE BUTA]])
      )
   ),
0)</f>
        <v>1</v>
      </c>
      <c r="BE817" s="182">
        <f>IFERROR(VLOOKUP(Tableau210[[#This Row],[OPERATION]],Tableau4[],3,FALSE),"")</f>
        <v>1</v>
      </c>
      <c r="BF817" s="177" cm="1">
        <f t="array" ref="BF817">IFERROR(
   SUM(
      _xlfn._xlws.FILTER(
         Tableau3[Joint Définitif Nb],
         (Tableau3[ITEM]=Tableau210[[#This Row],[NOM]])*
         (Tableau3[Rep.]=Tableau210[[#This Row],[REPERE BUTA]])
      )
   ),
0)</f>
        <v>1</v>
      </c>
      <c r="BG817" s="117" t="s">
        <v>3424</v>
      </c>
      <c r="BH817" s="177" t="str" cm="1">
        <f t="array" ref="BH8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17" s="117" t="s">
        <v>3424</v>
      </c>
      <c r="BK817" s="117" t="s">
        <v>3424</v>
      </c>
      <c r="BL817" s="167" t="s">
        <v>2380</v>
      </c>
      <c r="BM817" s="167"/>
      <c r="BN817" s="117"/>
      <c r="BO817" s="117"/>
      <c r="BP817" s="117"/>
      <c r="BQ817" s="48"/>
      <c r="BR817" s="119"/>
      <c r="BS817" s="48"/>
      <c r="BT817" s="48"/>
      <c r="BU817" s="48"/>
      <c r="BV817" s="48"/>
      <c r="BW817" s="48"/>
      <c r="BX817" s="48"/>
    </row>
    <row r="818" spans="1:76" ht="15.75" hidden="1" x14ac:dyDescent="0.25">
      <c r="A818" s="48" t="e" cm="1">
        <f t="array" ref="A818">_xlfn.XLOOKUP(Tableau210[[#This Row],[NOM]]&amp;Tableau210[[#This Row],[REPERE BUTA]],[6]!Tableau16[POSTE TECHNIQUE]&amp;[6]!Tableau16[Repere ADM],[6]!Tableau16[NUMERO CLIENT])</f>
        <v>#N/A</v>
      </c>
      <c r="B818" s="48" t="e" cm="1">
        <f t="array" ref="B818">_xlfn.XLOOKUP(Tableau210[[#This Row],[NOM]]&amp;Tableau210[[#This Row],[REPERE BUTA]],[6]!Tableau16[POSTE TECHNIQUE]&amp;[6]!Tableau16[Repere REF],[6]!Tableau16[NUMERO CLIENT])</f>
        <v>#N/A</v>
      </c>
      <c r="C818" s="48" cm="1">
        <f t="array" ref="C818">_xlfn.XLOOKUP(Tableau210[[#This Row],[NOM]]&amp;Tableau210[[#This Row],[Repere Ubleam]],[7]Sheet1!$C$2:$C$2995&amp;[7]Sheet1!$I$2:$I$2995,[7]Sheet1!$A$2:$A$2995)</f>
        <v>812</v>
      </c>
      <c r="D818" s="48" t="str">
        <f>C818&amp;""</f>
        <v>812</v>
      </c>
      <c r="E818" s="48" t="e">
        <v>#N/A</v>
      </c>
      <c r="F818" s="48" t="e">
        <v>#N/A</v>
      </c>
      <c r="G818" s="190" t="s">
        <v>1648</v>
      </c>
      <c r="H818" s="119" t="s">
        <v>1067</v>
      </c>
      <c r="I818" s="119" t="s">
        <v>80</v>
      </c>
      <c r="J818" s="119" t="s">
        <v>1072</v>
      </c>
      <c r="K818" s="119" t="str">
        <f>_xlfn.XLOOKUP(Tableau210[[#This Row],[NOM]],[8]LUT!$I$5:$I$301,[8]LUT!$N$5:$N$301)</f>
        <v xml:space="preserve">Réacteur </v>
      </c>
      <c r="L818" s="119">
        <v>22</v>
      </c>
      <c r="M818" s="119"/>
      <c r="N818" s="119">
        <v>22</v>
      </c>
      <c r="O818" s="119"/>
      <c r="P818" s="119"/>
      <c r="Q818" s="119"/>
      <c r="R818" s="119"/>
      <c r="S818" s="119"/>
      <c r="T818" s="119"/>
      <c r="U818" s="119"/>
      <c r="V818" s="119"/>
      <c r="W818" s="117" t="s">
        <v>2159</v>
      </c>
      <c r="X818" s="207" cm="1">
        <f t="array" ref="X8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1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8" s="117" t="s">
        <v>3424</v>
      </c>
      <c r="AA818" s="207" cm="1">
        <f t="array" ref="AA8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1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8" s="48"/>
      <c r="AD818" s="117" t="s">
        <v>2197</v>
      </c>
      <c r="AE818" s="119"/>
      <c r="AF818" s="181">
        <f>IFERROR(VLOOKUP(Tableau210[[#This Row],[OPERATION]],Tableau4[],5,FALSE),"")</f>
        <v>0</v>
      </c>
      <c r="AG818" s="178" cm="1">
        <f t="array" ref="AG818">IFERROR(
   SUM(
      _xlfn._xlws.FILTER(
         Tableau3[JP],
         (Tableau3[ITEM]=Tableau210[[#This Row],[NOM]])*
         (Tableau3[Rep.]=Tableau210[[#This Row],[REPERE BUTA]])
      )
   ),
0)</f>
        <v>0</v>
      </c>
      <c r="AH818" s="181">
        <f>IFERROR(VLOOKUP(Tableau210[[#This Row],[OPERATION]],Tableau4[],4,FALSE),"")</f>
        <v>1</v>
      </c>
      <c r="AI818" s="178" cm="1">
        <f t="array" ref="AI818">IFERROR(
   SUM(
      _xlfn._xlws.FILTER(
         Tableau3[BP],
         (Tableau3[ITEM]=Tableau210[[#This Row],[NOM]])*
         (Tableau3[Rep.]=Tableau210[[#This Row],[REPERE BUTA]])
      )
   ),
0)</f>
        <v>1</v>
      </c>
      <c r="AJ818" s="181" t="str">
        <f>IF(Tableau210[[#This Row],[NB JP EMIS]]=1,"1 JP","") &amp; IF(Tableau210[[#This Row],[NB BP EMIS]]=1," 1 BP","")</f>
        <v xml:space="preserve"> 1 BP</v>
      </c>
      <c r="AK818" s="178" t="str">
        <f>IF(Tableau210[[#This Row],[NB JP BUTA]]=1,"1 JP","") &amp; IF(Tableau210[[#This Row],[Nb BP BUTA]]=1," 1 BP","") &amp; IF(Tableau210[[#This Row],[Nb BP BUTA]]=2," 2 BP","")</f>
        <v xml:space="preserve"> 1 BP</v>
      </c>
      <c r="AL818" s="117" t="s">
        <v>2527</v>
      </c>
      <c r="AM818" s="117">
        <f>IFERROR(+VLOOKUP(AY818,Tiges!$G$4:$I$569,3,FALSE),"")</f>
        <v>32</v>
      </c>
      <c r="AN818" s="48"/>
      <c r="AO818" s="117" t="s">
        <v>3424</v>
      </c>
      <c r="AP818" s="177" cm="1">
        <f t="array" ref="AP8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1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18" s="117" t="s">
        <v>3424</v>
      </c>
      <c r="AS818" s="177" t="str" cm="1">
        <f t="array" ref="AS8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1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18" s="117" t="s">
        <v>3424</v>
      </c>
      <c r="AV818" s="177" t="str" cm="1">
        <f t="array" ref="AV8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1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18" s="117"/>
      <c r="AY818" s="117" cm="1">
        <f t="array" ref="AY818">IFERROR(_xlfn.XLOOKUP(Tableau210[[#This Row],[DN DONNEES BUTA ]]&amp;Tableau210[[#This Row],[PN DONNEES BUTA]],Tiges!$B$4:$B$79&amp;Tiges!$C$4:$C$79,Tiges!$G$4:$G$79),"")</f>
        <v>20</v>
      </c>
      <c r="AZ818" s="117"/>
      <c r="BA818" s="117" cm="1">
        <f t="array" ref="BA818">IFERROR(_xlfn.XLOOKUP(Tableau210[[#This Row],[DN DONNEES BUTA ]]&amp;Tableau210[[#This Row],[PN DONNEES BUTA]],Tiges!$B$4:$B$79&amp;Tiges!$C$4:$C$79,Tiges!$H$4:$H$79),"")</f>
        <v>100</v>
      </c>
      <c r="BB818" s="117"/>
      <c r="BC818" s="182">
        <f>IFERROR(VLOOKUP(Tableau210[[#This Row],[OPERATION]],Tableau4[],2,FALSE),"")</f>
        <v>1</v>
      </c>
      <c r="BD818" s="177" cm="1">
        <f t="array" ref="BD818">IFERROR(
   SUM(
      _xlfn._xlws.FILTER(
         Tableau3[Nb Platinage Joint],
         (Tableau3[ITEM]=Tableau210[[#This Row],[NOM]])*
         (Tableau3[Rep.]=Tableau210[[#This Row],[REPERE BUTA]])
      )
   ),
0)</f>
        <v>1</v>
      </c>
      <c r="BE818" s="182">
        <f>IFERROR(VLOOKUP(Tableau210[[#This Row],[OPERATION]],Tableau4[],3,FALSE),"")</f>
        <v>1</v>
      </c>
      <c r="BF818" s="177" cm="1">
        <f t="array" ref="BF818">IFERROR(
   SUM(
      _xlfn._xlws.FILTER(
         Tableau3[Joint Définitif Nb],
         (Tableau3[ITEM]=Tableau210[[#This Row],[NOM]])*
         (Tableau3[Rep.]=Tableau210[[#This Row],[REPERE BUTA]])
      )
   ),
0)</f>
        <v>1</v>
      </c>
      <c r="BG818" s="117" t="s">
        <v>3424</v>
      </c>
      <c r="BH818" s="177" t="str" cm="1">
        <f t="array" ref="BH8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1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18" s="117" t="s">
        <v>3424</v>
      </c>
      <c r="BK818" s="117" t="s">
        <v>3424</v>
      </c>
      <c r="BL818" s="167" t="s">
        <v>2380</v>
      </c>
      <c r="BM818" s="167"/>
      <c r="BN818" s="117"/>
      <c r="BO818" s="117"/>
      <c r="BP818" s="117"/>
      <c r="BQ818" s="48"/>
      <c r="BR818" s="119"/>
      <c r="BS818" s="48"/>
      <c r="BT818" s="48"/>
      <c r="BU818" s="48"/>
      <c r="BV818" s="48"/>
      <c r="BW818" s="48"/>
      <c r="BX818" s="48"/>
    </row>
    <row r="819" spans="1:76" ht="15.75" hidden="1" x14ac:dyDescent="0.25">
      <c r="A819" s="48" t="e" cm="1">
        <f t="array" ref="A819">_xlfn.XLOOKUP(Tableau210[[#This Row],[NOM]]&amp;Tableau210[[#This Row],[REPERE BUTA]],[6]!Tableau16[POSTE TECHNIQUE]&amp;[6]!Tableau16[Repere ADM],[6]!Tableau16[NUMERO CLIENT])</f>
        <v>#N/A</v>
      </c>
      <c r="B819" s="48" t="e" cm="1">
        <f t="array" ref="B819">_xlfn.XLOOKUP(Tableau210[[#This Row],[NOM]]&amp;Tableau210[[#This Row],[REPERE BUTA]],[6]!Tableau16[POSTE TECHNIQUE]&amp;[6]!Tableau16[Repere REF],[6]!Tableau16[NUMERO CLIENT])</f>
        <v>#N/A</v>
      </c>
      <c r="C819" s="48" cm="1">
        <f t="array" ref="C819">_xlfn.XLOOKUP(Tableau210[[#This Row],[NOM]]&amp;Tableau210[[#This Row],[Repere Ubleam]],[7]Sheet1!$C$2:$C$2995&amp;[7]Sheet1!$I$2:$I$2995,[7]Sheet1!$A$2:$A$2995)</f>
        <v>813</v>
      </c>
      <c r="D819" s="48" t="str">
        <f>C819&amp;""</f>
        <v>813</v>
      </c>
      <c r="E819" s="48" t="e">
        <v>#N/A</v>
      </c>
      <c r="F819" s="48" t="e">
        <v>#N/A</v>
      </c>
      <c r="G819" s="190" t="s">
        <v>1648</v>
      </c>
      <c r="H819" s="119" t="s">
        <v>1067</v>
      </c>
      <c r="I819" s="119" t="s">
        <v>80</v>
      </c>
      <c r="J819" s="119" t="s">
        <v>1072</v>
      </c>
      <c r="K819" s="119" t="str">
        <f>_xlfn.XLOOKUP(Tableau210[[#This Row],[NOM]],[8]LUT!$I$5:$I$301,[8]LUT!$N$5:$N$301)</f>
        <v xml:space="preserve">Réacteur </v>
      </c>
      <c r="L819" s="119">
        <v>23</v>
      </c>
      <c r="M819" s="119"/>
      <c r="N819" s="119">
        <v>23</v>
      </c>
      <c r="O819" s="119"/>
      <c r="P819" s="119"/>
      <c r="Q819" s="119"/>
      <c r="R819" s="119"/>
      <c r="S819" s="119"/>
      <c r="T819" s="119"/>
      <c r="U819" s="119"/>
      <c r="V819" s="119"/>
      <c r="W819" s="117" t="s">
        <v>2159</v>
      </c>
      <c r="X819" s="207" cm="1">
        <f t="array" ref="X8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1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19" s="117" t="s">
        <v>3424</v>
      </c>
      <c r="AA819" s="207" cm="1">
        <f t="array" ref="AA8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1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19" s="48"/>
      <c r="AD819" s="117" t="s">
        <v>2197</v>
      </c>
      <c r="AE819" s="119"/>
      <c r="AF819" s="181">
        <f>IFERROR(VLOOKUP(Tableau210[[#This Row],[OPERATION]],Tableau4[],5,FALSE),"")</f>
        <v>0</v>
      </c>
      <c r="AG819" s="178" cm="1">
        <f t="array" ref="AG819">IFERROR(
   SUM(
      _xlfn._xlws.FILTER(
         Tableau3[JP],
         (Tableau3[ITEM]=Tableau210[[#This Row],[NOM]])*
         (Tableau3[Rep.]=Tableau210[[#This Row],[REPERE BUTA]])
      )
   ),
0)</f>
        <v>0</v>
      </c>
      <c r="AH819" s="181">
        <f>IFERROR(VLOOKUP(Tableau210[[#This Row],[OPERATION]],Tableau4[],4,FALSE),"")</f>
        <v>1</v>
      </c>
      <c r="AI819" s="178" cm="1">
        <f t="array" ref="AI819">IFERROR(
   SUM(
      _xlfn._xlws.FILTER(
         Tableau3[BP],
         (Tableau3[ITEM]=Tableau210[[#This Row],[NOM]])*
         (Tableau3[Rep.]=Tableau210[[#This Row],[REPERE BUTA]])
      )
   ),
0)</f>
        <v>1</v>
      </c>
      <c r="AJ819" s="181" t="str">
        <f>IF(Tableau210[[#This Row],[NB JP EMIS]]=1,"1 JP","") &amp; IF(Tableau210[[#This Row],[NB BP EMIS]]=1," 1 BP","")</f>
        <v xml:space="preserve"> 1 BP</v>
      </c>
      <c r="AK819" s="178" t="str">
        <f>IF(Tableau210[[#This Row],[NB JP BUTA]]=1,"1 JP","") &amp; IF(Tableau210[[#This Row],[Nb BP BUTA]]=1," 1 BP","") &amp; IF(Tableau210[[#This Row],[Nb BP BUTA]]=2," 2 BP","")</f>
        <v xml:space="preserve"> 1 BP</v>
      </c>
      <c r="AL819" s="117" t="s">
        <v>2527</v>
      </c>
      <c r="AM819" s="117">
        <f>IFERROR(+VLOOKUP(AY819,Tiges!$G$4:$I$569,3,FALSE),"")</f>
        <v>32</v>
      </c>
      <c r="AN819" s="48"/>
      <c r="AO819" s="117" t="s">
        <v>3424</v>
      </c>
      <c r="AP819" s="177" cm="1">
        <f t="array" ref="AP8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1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19" s="117" t="s">
        <v>3424</v>
      </c>
      <c r="AS819" s="177" t="str" cm="1">
        <f t="array" ref="AS8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1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19" s="117" t="s">
        <v>3424</v>
      </c>
      <c r="AV819" s="177" t="str" cm="1">
        <f t="array" ref="AV8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1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19" s="117"/>
      <c r="AY819" s="117" cm="1">
        <f t="array" ref="AY819">IFERROR(_xlfn.XLOOKUP(Tableau210[[#This Row],[DN DONNEES BUTA ]]&amp;Tableau210[[#This Row],[PN DONNEES BUTA]],Tiges!$B$4:$B$79&amp;Tiges!$C$4:$C$79,Tiges!$G$4:$G$79),"")</f>
        <v>20</v>
      </c>
      <c r="AZ819" s="117"/>
      <c r="BA819" s="117" cm="1">
        <f t="array" ref="BA819">IFERROR(_xlfn.XLOOKUP(Tableau210[[#This Row],[DN DONNEES BUTA ]]&amp;Tableau210[[#This Row],[PN DONNEES BUTA]],Tiges!$B$4:$B$79&amp;Tiges!$C$4:$C$79,Tiges!$H$4:$H$79),"")</f>
        <v>100</v>
      </c>
      <c r="BB819" s="117"/>
      <c r="BC819" s="182">
        <f>IFERROR(VLOOKUP(Tableau210[[#This Row],[OPERATION]],Tableau4[],2,FALSE),"")</f>
        <v>1</v>
      </c>
      <c r="BD819" s="177" cm="1">
        <f t="array" ref="BD819">IFERROR(
   SUM(
      _xlfn._xlws.FILTER(
         Tableau3[Nb Platinage Joint],
         (Tableau3[ITEM]=Tableau210[[#This Row],[NOM]])*
         (Tableau3[Rep.]=Tableau210[[#This Row],[REPERE BUTA]])
      )
   ),
0)</f>
        <v>1</v>
      </c>
      <c r="BE819" s="182">
        <f>IFERROR(VLOOKUP(Tableau210[[#This Row],[OPERATION]],Tableau4[],3,FALSE),"")</f>
        <v>1</v>
      </c>
      <c r="BF819" s="177" cm="1">
        <f t="array" ref="BF819">IFERROR(
   SUM(
      _xlfn._xlws.FILTER(
         Tableau3[Joint Définitif Nb],
         (Tableau3[ITEM]=Tableau210[[#This Row],[NOM]])*
         (Tableau3[Rep.]=Tableau210[[#This Row],[REPERE BUTA]])
      )
   ),
0)</f>
        <v>1</v>
      </c>
      <c r="BG819" s="117" t="s">
        <v>3424</v>
      </c>
      <c r="BH819" s="177" t="str" cm="1">
        <f t="array" ref="BH8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1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19" s="117" t="s">
        <v>3424</v>
      </c>
      <c r="BK819" s="117" t="s">
        <v>3424</v>
      </c>
      <c r="BL819" s="167" t="s">
        <v>2380</v>
      </c>
      <c r="BM819" s="167"/>
      <c r="BN819" s="117"/>
      <c r="BO819" s="117"/>
      <c r="BP819" s="117"/>
      <c r="BQ819" s="48"/>
      <c r="BR819" s="119"/>
      <c r="BS819" s="48"/>
      <c r="BT819" s="48"/>
      <c r="BU819" s="48"/>
      <c r="BV819" s="48"/>
      <c r="BW819" s="48"/>
      <c r="BX819" s="48"/>
    </row>
    <row r="820" spans="1:76" ht="15.75" hidden="1" x14ac:dyDescent="0.25">
      <c r="A820" s="48" t="e" cm="1">
        <f t="array" ref="A820">_xlfn.XLOOKUP(Tableau210[[#This Row],[NOM]]&amp;Tableau210[[#This Row],[REPERE BUTA]],[6]!Tableau16[POSTE TECHNIQUE]&amp;[6]!Tableau16[Repere ADM],[6]!Tableau16[NUMERO CLIENT])</f>
        <v>#N/A</v>
      </c>
      <c r="B820" s="48" t="e" cm="1">
        <f t="array" ref="B820">_xlfn.XLOOKUP(Tableau210[[#This Row],[NOM]]&amp;Tableau210[[#This Row],[REPERE BUTA]],[6]!Tableau16[POSTE TECHNIQUE]&amp;[6]!Tableau16[Repere REF],[6]!Tableau16[NUMERO CLIENT])</f>
        <v>#N/A</v>
      </c>
      <c r="C820" s="48" cm="1">
        <f t="array" ref="C820">_xlfn.XLOOKUP(Tableau210[[#This Row],[NOM]]&amp;Tableau210[[#This Row],[Repere Ubleam]],[7]Sheet1!$C$2:$C$2995&amp;[7]Sheet1!$I$2:$I$2995,[7]Sheet1!$A$2:$A$2995)</f>
        <v>814</v>
      </c>
      <c r="D820" s="48" t="str">
        <f>C820&amp;""</f>
        <v>814</v>
      </c>
      <c r="E820" s="48" t="e">
        <v>#N/A</v>
      </c>
      <c r="F820" s="48" t="e">
        <v>#N/A</v>
      </c>
      <c r="G820" s="190" t="s">
        <v>1648</v>
      </c>
      <c r="H820" s="119" t="s">
        <v>1067</v>
      </c>
      <c r="I820" s="119" t="s">
        <v>80</v>
      </c>
      <c r="J820" s="119" t="s">
        <v>1072</v>
      </c>
      <c r="K820" s="119" t="str">
        <f>_xlfn.XLOOKUP(Tableau210[[#This Row],[NOM]],[8]LUT!$I$5:$I$301,[8]LUT!$N$5:$N$301)</f>
        <v xml:space="preserve">Réacteur </v>
      </c>
      <c r="L820" s="119">
        <v>25</v>
      </c>
      <c r="M820" s="119"/>
      <c r="N820" s="119">
        <v>25</v>
      </c>
      <c r="O820" s="119"/>
      <c r="P820" s="119"/>
      <c r="Q820" s="119"/>
      <c r="R820" s="119"/>
      <c r="S820" s="119"/>
      <c r="T820" s="119"/>
      <c r="U820" s="119"/>
      <c r="V820" s="119"/>
      <c r="W820" s="148" t="s">
        <v>1118</v>
      </c>
      <c r="X820" s="207" cm="1">
        <f t="array" ref="X8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82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20" s="148" t="s">
        <v>3424</v>
      </c>
      <c r="AA820" s="207" cm="1">
        <f t="array" ref="AA8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20" s="48"/>
      <c r="AD820" s="117" t="s">
        <v>626</v>
      </c>
      <c r="AE820" s="119"/>
      <c r="AF820" s="181">
        <f>IFERROR(VLOOKUP(Tableau210[[#This Row],[OPERATION]],Tableau4[],5,FALSE),"")</f>
        <v>0</v>
      </c>
      <c r="AG820" s="178" cm="1">
        <f t="array" ref="AG820">IFERROR(
   SUM(
      _xlfn._xlws.FILTER(
         Tableau3[JP],
         (Tableau3[ITEM]=Tableau210[[#This Row],[NOM]])*
         (Tableau3[Rep.]=Tableau210[[#This Row],[REPERE BUTA]])
      )
   ),
0)</f>
        <v>0</v>
      </c>
      <c r="AH820" s="181">
        <f>IFERROR(VLOOKUP(Tableau210[[#This Row],[OPERATION]],Tableau4[],4,FALSE),"")</f>
        <v>0</v>
      </c>
      <c r="AI820" s="178" cm="1">
        <f t="array" ref="AI820">IFERROR(
   SUM(
      _xlfn._xlws.FILTER(
         Tableau3[BP],
         (Tableau3[ITEM]=Tableau210[[#This Row],[NOM]])*
         (Tableau3[Rep.]=Tableau210[[#This Row],[REPERE BUTA]])
      )
   ),
0)</f>
        <v>0</v>
      </c>
      <c r="AJ820" s="181" t="s">
        <v>2520</v>
      </c>
      <c r="AK820" s="178" t="str">
        <f>IF(Tableau210[[#This Row],[NB JP BUTA]]=1,"1 JP","") &amp; IF(Tableau210[[#This Row],[Nb BP BUTA]]=1," 1 BP","") &amp; IF(Tableau210[[#This Row],[Nb BP BUTA]]=2," 2 BP","")</f>
        <v/>
      </c>
      <c r="AL820" s="117" t="s">
        <v>2527</v>
      </c>
      <c r="AM820" s="117">
        <f>IFERROR(+VLOOKUP(AY820,Tiges!$G$4:$I$569,3,FALSE),"")</f>
        <v>51</v>
      </c>
      <c r="AN820" s="48"/>
      <c r="AO820" s="117">
        <v>20</v>
      </c>
      <c r="AP820" s="177" cm="1">
        <f t="array" ref="AP8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20" s="117" t="s">
        <v>2389</v>
      </c>
      <c r="AS820" s="177" t="str" cm="1">
        <f t="array" ref="AS8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8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820" s="117" t="s">
        <v>1123</v>
      </c>
      <c r="AV820" s="177" t="str" cm="1">
        <f t="array" ref="AV8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0" s="117"/>
      <c r="AY820" s="117" cm="1">
        <f t="array" ref="AY820">IFERROR(_xlfn.XLOOKUP(Tableau210[[#This Row],[DN DONNEES BUTA ]]&amp;Tableau210[[#This Row],[PN DONNEES BUTA]],Tiges!$B$4:$B$79&amp;Tiges!$C$4:$C$79,Tiges!$G$4:$G$79),"")</f>
        <v>33</v>
      </c>
      <c r="AZ820" s="117"/>
      <c r="BA820" s="117" cm="1">
        <f t="array" ref="BA820">IFERROR(_xlfn.XLOOKUP(Tableau210[[#This Row],[DN DONNEES BUTA ]]&amp;Tableau210[[#This Row],[PN DONNEES BUTA]],Tiges!$B$4:$B$79&amp;Tiges!$C$4:$C$79,Tiges!$H$4:$H$79),"")</f>
        <v>190</v>
      </c>
      <c r="BB820" s="117"/>
      <c r="BC820" s="182">
        <f>IFERROR(VLOOKUP(Tableau210[[#This Row],[OPERATION]],Tableau4[],2,FALSE),"")</f>
        <v>0</v>
      </c>
      <c r="BD820" s="177" cm="1">
        <f t="array" ref="BD820">IFERROR(
   SUM(
      _xlfn._xlws.FILTER(
         Tableau3[Nb Platinage Joint],
         (Tableau3[ITEM]=Tableau210[[#This Row],[NOM]])*
         (Tableau3[Rep.]=Tableau210[[#This Row],[REPERE BUTA]])
      )
   ),
0)</f>
        <v>0</v>
      </c>
      <c r="BE820" s="182">
        <f>IFERROR(VLOOKUP(Tableau210[[#This Row],[OPERATION]],Tableau4[],3,FALSE),"")</f>
        <v>1</v>
      </c>
      <c r="BF820" s="177" cm="1">
        <f t="array" ref="BF820">IFERROR(
   SUM(
      _xlfn._xlws.FILTER(
         Tableau3[Joint Définitif Nb],
         (Tableau3[ITEM]=Tableau210[[#This Row],[NOM]])*
         (Tableau3[Rep.]=Tableau210[[#This Row],[REPERE BUTA]])
      )
   ),
0)</f>
        <v>1</v>
      </c>
      <c r="BG820" s="117" t="s">
        <v>129</v>
      </c>
      <c r="BH820" s="177" t="str" cm="1">
        <f t="array" ref="BH8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0" s="117" t="s">
        <v>2268</v>
      </c>
      <c r="BK820" s="117" t="s">
        <v>2269</v>
      </c>
      <c r="BL820" s="167" t="s">
        <v>2380</v>
      </c>
      <c r="BM820" s="167"/>
      <c r="BN820" s="117"/>
      <c r="BO820" s="117"/>
      <c r="BP820" s="117"/>
      <c r="BQ820" s="48"/>
      <c r="BR820" s="119"/>
      <c r="BS820" s="48"/>
      <c r="BT820" s="48"/>
      <c r="BU820" s="48"/>
      <c r="BV820" s="48"/>
      <c r="BW820" s="48"/>
      <c r="BX820" s="48"/>
    </row>
    <row r="821" spans="1:76" ht="15.75" hidden="1" x14ac:dyDescent="0.25">
      <c r="A821" s="48" t="e" cm="1">
        <f t="array" ref="A821">_xlfn.XLOOKUP(Tableau210[[#This Row],[NOM]]&amp;Tableau210[[#This Row],[REPERE BUTA]],[6]!Tableau16[POSTE TECHNIQUE]&amp;[6]!Tableau16[Repere ADM],[6]!Tableau16[NUMERO CLIENT])</f>
        <v>#N/A</v>
      </c>
      <c r="B821" s="48" t="e" cm="1">
        <f t="array" ref="B821">_xlfn.XLOOKUP(Tableau210[[#This Row],[NOM]]&amp;Tableau210[[#This Row],[REPERE BUTA]],[6]!Tableau16[POSTE TECHNIQUE]&amp;[6]!Tableau16[Repere REF],[6]!Tableau16[NUMERO CLIENT])</f>
        <v>#N/A</v>
      </c>
      <c r="C821" s="48" cm="1">
        <f t="array" ref="C821">_xlfn.XLOOKUP(Tableau210[[#This Row],[NOM]]&amp;Tableau210[[#This Row],[Repere Ubleam]],[7]Sheet1!$C$2:$C$2995&amp;[7]Sheet1!$I$2:$I$2995,[7]Sheet1!$A$2:$A$2995)</f>
        <v>815</v>
      </c>
      <c r="D821" s="48" t="str">
        <f>C821&amp;""</f>
        <v>815</v>
      </c>
      <c r="E821" s="48" t="e">
        <v>#N/A</v>
      </c>
      <c r="F821" s="48" t="e">
        <v>#N/A</v>
      </c>
      <c r="G821" s="190" t="s">
        <v>1648</v>
      </c>
      <c r="H821" s="119" t="s">
        <v>1067</v>
      </c>
      <c r="I821" s="119" t="s">
        <v>80</v>
      </c>
      <c r="J821" s="119" t="s">
        <v>1072</v>
      </c>
      <c r="K821" s="119" t="str">
        <f>_xlfn.XLOOKUP(Tableau210[[#This Row],[NOM]],[8]LUT!$I$5:$I$301,[8]LUT!$N$5:$N$301)</f>
        <v xml:space="preserve">Réacteur </v>
      </c>
      <c r="L821" s="119">
        <v>26</v>
      </c>
      <c r="M821" s="119"/>
      <c r="N821" s="119">
        <v>26</v>
      </c>
      <c r="O821" s="119"/>
      <c r="P821" s="119"/>
      <c r="Q821" s="119"/>
      <c r="R821" s="119"/>
      <c r="S821" s="119"/>
      <c r="T821" s="119"/>
      <c r="U821" s="119"/>
      <c r="V821" s="119"/>
      <c r="W821" s="148">
        <v>25</v>
      </c>
      <c r="X821" s="207" cm="1">
        <f t="array" ref="X8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2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21" s="148">
        <v>20</v>
      </c>
      <c r="AA821" s="207" cm="1">
        <f t="array" ref="AA8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21" s="48"/>
      <c r="AD821" s="117" t="s">
        <v>2103</v>
      </c>
      <c r="AE821" s="119"/>
      <c r="AF821" s="181">
        <f>IFERROR(VLOOKUP(Tableau210[[#This Row],[OPERATION]],Tableau4[],5,FALSE),"")</f>
        <v>1</v>
      </c>
      <c r="AG821" s="178" cm="1">
        <f t="array" ref="AG821">IFERROR(
   SUM(
      _xlfn._xlws.FILTER(
         Tableau3[JP],
         (Tableau3[ITEM]=Tableau210[[#This Row],[NOM]])*
         (Tableau3[Rep.]=Tableau210[[#This Row],[REPERE BUTA]])
      )
   ),
0)</f>
        <v>1</v>
      </c>
      <c r="AH821" s="181">
        <f>IFERROR(VLOOKUP(Tableau210[[#This Row],[OPERATION]],Tableau4[],4,FALSE),"")</f>
        <v>0</v>
      </c>
      <c r="AI821" s="178" cm="1">
        <f t="array" ref="AI821">IFERROR(
   SUM(
      _xlfn._xlws.FILTER(
         Tableau3[BP],
         (Tableau3[ITEM]=Tableau210[[#This Row],[NOM]])*
         (Tableau3[Rep.]=Tableau210[[#This Row],[REPERE BUTA]])
      )
   ),
0)</f>
        <v>0</v>
      </c>
      <c r="AJ821" s="181" t="str">
        <f>IF(Tableau210[[#This Row],[NB JP EMIS]]=1,"1 JP","") &amp; IF(Tableau210[[#This Row],[NB BP EMIS]]=1," 1 BP","")</f>
        <v>1 JP</v>
      </c>
      <c r="AK821" s="178" t="str">
        <f>IF(Tableau210[[#This Row],[NB JP BUTA]]=1,"1 JP","") &amp; IF(Tableau210[[#This Row],[Nb BP BUTA]]=1," 1 BP","") &amp; IF(Tableau210[[#This Row],[Nb BP BUTA]]=2," 2 BP","")</f>
        <v>1 JP</v>
      </c>
      <c r="AL821" s="117" t="s">
        <v>2527</v>
      </c>
      <c r="AM821" s="117">
        <f>IFERROR(+VLOOKUP(AY821,Tiges!$G$4:$I$569,3,FALSE),"")</f>
        <v>22</v>
      </c>
      <c r="AN821" s="48"/>
      <c r="AO821" s="117">
        <v>4</v>
      </c>
      <c r="AP821" s="177" cm="1">
        <f t="array" ref="AP8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21" s="117" t="s">
        <v>2271</v>
      </c>
      <c r="AS821" s="177" t="str" cm="1">
        <f t="array" ref="AS8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821" s="117" t="s">
        <v>1123</v>
      </c>
      <c r="AV821" s="177" t="str" cm="1">
        <f t="array" ref="AV8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1" s="117"/>
      <c r="AY821" s="117" cm="1">
        <f t="array" ref="AY821">IFERROR(_xlfn.XLOOKUP(Tableau210[[#This Row],[DN DONNEES BUTA ]]&amp;Tableau210[[#This Row],[PN DONNEES BUTA]],Tiges!$B$4:$B$79&amp;Tiges!$C$4:$C$79,Tiges!$G$4:$G$79),"")</f>
        <v>14</v>
      </c>
      <c r="AZ821" s="117"/>
      <c r="BA821" s="117" cm="1">
        <f t="array" ref="BA821">IFERROR(_xlfn.XLOOKUP(Tableau210[[#This Row],[DN DONNEES BUTA ]]&amp;Tableau210[[#This Row],[PN DONNEES BUTA]],Tiges!$B$4:$B$79&amp;Tiges!$C$4:$C$79,Tiges!$H$4:$H$79),"")</f>
        <v>70</v>
      </c>
      <c r="BB821" s="117"/>
      <c r="BC821" s="182">
        <f>IFERROR(VLOOKUP(Tableau210[[#This Row],[OPERATION]],Tableau4[],2,FALSE),"")</f>
        <v>2</v>
      </c>
      <c r="BD821" s="177" cm="1">
        <f t="array" ref="BD821">IFERROR(
   SUM(
      _xlfn._xlws.FILTER(
         Tableau3[Nb Platinage Joint],
         (Tableau3[ITEM]=Tableau210[[#This Row],[NOM]])*
         (Tableau3[Rep.]=Tableau210[[#This Row],[REPERE BUTA]])
      )
   ),
0)</f>
        <v>2</v>
      </c>
      <c r="BE821" s="182">
        <f>IFERROR(VLOOKUP(Tableau210[[#This Row],[OPERATION]],Tableau4[],3,FALSE),"")</f>
        <v>1</v>
      </c>
      <c r="BF821" s="177" cm="1">
        <f t="array" ref="BF821">IFERROR(
   SUM(
      _xlfn._xlws.FILTER(
         Tableau3[Joint Définitif Nb],
         (Tableau3[ITEM]=Tableau210[[#This Row],[NOM]])*
         (Tableau3[Rep.]=Tableau210[[#This Row],[REPERE BUTA]])
      )
   ),
0)</f>
        <v>1</v>
      </c>
      <c r="BG821" s="117" t="s">
        <v>129</v>
      </c>
      <c r="BH821" s="177" t="str" cm="1">
        <f t="array" ref="BH8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1" s="117" t="s">
        <v>2268</v>
      </c>
      <c r="BK821" s="117" t="s">
        <v>2269</v>
      </c>
      <c r="BL821" s="167" t="s">
        <v>2380</v>
      </c>
      <c r="BM821" s="167"/>
      <c r="BN821" s="117"/>
      <c r="BO821" s="117"/>
      <c r="BP821" s="117"/>
      <c r="BQ821" s="48"/>
      <c r="BR821" s="119"/>
      <c r="BS821" s="48"/>
      <c r="BT821" s="48"/>
      <c r="BU821" s="48"/>
      <c r="BV821" s="48"/>
      <c r="BW821" s="48"/>
      <c r="BX821" s="48"/>
    </row>
    <row r="822" spans="1:76" ht="15.75" hidden="1" x14ac:dyDescent="0.25">
      <c r="A822" s="48" t="e" cm="1">
        <f t="array" ref="A822">_xlfn.XLOOKUP(Tableau210[[#This Row],[NOM]]&amp;Tableau210[[#This Row],[REPERE BUTA]],[6]!Tableau16[POSTE TECHNIQUE]&amp;[6]!Tableau16[Repere ADM],[6]!Tableau16[NUMERO CLIENT])</f>
        <v>#N/A</v>
      </c>
      <c r="B822" s="48" t="e" cm="1">
        <f t="array" ref="B822">_xlfn.XLOOKUP(Tableau210[[#This Row],[NOM]]&amp;Tableau210[[#This Row],[REPERE BUTA]],[6]!Tableau16[POSTE TECHNIQUE]&amp;[6]!Tableau16[Repere REF],[6]!Tableau16[NUMERO CLIENT])</f>
        <v>#N/A</v>
      </c>
      <c r="C822" s="48" cm="1">
        <f t="array" ref="C822">_xlfn.XLOOKUP(Tableau210[[#This Row],[NOM]]&amp;Tableau210[[#This Row],[Repere Ubleam]],[7]Sheet1!$C$2:$C$2995&amp;[7]Sheet1!$I$2:$I$2995,[7]Sheet1!$A$2:$A$2995)</f>
        <v>816</v>
      </c>
      <c r="D822" s="48" t="str">
        <f>C822&amp;""</f>
        <v>816</v>
      </c>
      <c r="E822" s="48" t="e">
        <v>#N/A</v>
      </c>
      <c r="F822" s="48" t="e">
        <v>#N/A</v>
      </c>
      <c r="G822" s="190" t="s">
        <v>1648</v>
      </c>
      <c r="H822" s="119" t="s">
        <v>1067</v>
      </c>
      <c r="I822" s="119" t="s">
        <v>80</v>
      </c>
      <c r="J822" s="119" t="s">
        <v>1072</v>
      </c>
      <c r="K822" s="119" t="str">
        <f>_xlfn.XLOOKUP(Tableau210[[#This Row],[NOM]],[8]LUT!$I$5:$I$301,[8]LUT!$N$5:$N$301)</f>
        <v xml:space="preserve">Réacteur </v>
      </c>
      <c r="L822" s="119">
        <v>27</v>
      </c>
      <c r="M822" s="119" t="s">
        <v>2492</v>
      </c>
      <c r="N822" s="119" t="s">
        <v>2492</v>
      </c>
      <c r="O822" s="119" t="s">
        <v>2407</v>
      </c>
      <c r="P822" s="119"/>
      <c r="Q822" s="119"/>
      <c r="R822" s="119"/>
      <c r="S822" s="119"/>
      <c r="T822" s="119"/>
      <c r="U822" s="119"/>
      <c r="V822" s="119"/>
      <c r="W822" s="148">
        <v>600</v>
      </c>
      <c r="X822" s="207" cm="1">
        <f t="array" ref="X8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82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22" s="148">
        <v>20</v>
      </c>
      <c r="AA822" s="207" cm="1">
        <f t="array" ref="AA8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22" s="48"/>
      <c r="AD822" s="117" t="s">
        <v>2316</v>
      </c>
      <c r="AE822" s="119"/>
      <c r="AF822" s="181">
        <f>IFERROR(VLOOKUP(Tableau210[[#This Row],[OPERATION]],Tableau4[],5,FALSE),"")</f>
        <v>0</v>
      </c>
      <c r="AG822" s="178" cm="1">
        <f t="array" ref="AG822">IFERROR(
   SUM(
      _xlfn._xlws.FILTER(
         Tableau3[JP],
         (Tableau3[ITEM]=Tableau210[[#This Row],[NOM]])*
         (Tableau3[Rep.]=Tableau210[[#This Row],[REPERE BUTA]])
      )
   ),
0)</f>
        <v>0</v>
      </c>
      <c r="AH822" s="181">
        <f>IFERROR(VLOOKUP(Tableau210[[#This Row],[OPERATION]],Tableau4[],4,FALSE),"")</f>
        <v>1</v>
      </c>
      <c r="AI822" s="178" cm="1">
        <f t="array" ref="AI822">IFERROR(
   SUM(
      _xlfn._xlws.FILTER(
         Tableau3[BP],
         (Tableau3[ITEM]=Tableau210[[#This Row],[NOM]])*
         (Tableau3[Rep.]=Tableau210[[#This Row],[REPERE BUTA]])
      )
   ),
0)</f>
        <v>0</v>
      </c>
      <c r="AJ822" s="181" t="s">
        <v>2317</v>
      </c>
      <c r="AK822" s="178" t="str">
        <f>IF(Tableau210[[#This Row],[NB JP BUTA]]=1,"1 JP","") &amp; IF(Tableau210[[#This Row],[Nb BP BUTA]]=1," 1 BP","") &amp; IF(Tableau210[[#This Row],[Nb BP BUTA]]=2," 2 BP","")</f>
        <v/>
      </c>
      <c r="AL822" s="117" t="s">
        <v>2527</v>
      </c>
      <c r="AM822" s="117">
        <f>IFERROR(+VLOOKUP(AY822,Tiges!$G$4:$I$569,3,FALSE),"")</f>
        <v>51</v>
      </c>
      <c r="AN822" s="48"/>
      <c r="AO822" s="117">
        <v>20</v>
      </c>
      <c r="AP822" s="177" cm="1">
        <f t="array" ref="AP8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22" s="117" t="s">
        <v>2393</v>
      </c>
      <c r="AS822" s="177" t="str" cm="1">
        <f t="array" ref="AS8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82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M33x360</v>
      </c>
      <c r="AU822" s="117" t="s">
        <v>1123</v>
      </c>
      <c r="AV822" s="177" t="str" cm="1">
        <f t="array" ref="AV8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2" s="117"/>
      <c r="AY822" s="117" cm="1">
        <f t="array" ref="AY822">IFERROR(_xlfn.XLOOKUP(Tableau210[[#This Row],[DN DONNEES BUTA ]]&amp;Tableau210[[#This Row],[PN DONNEES BUTA]],Tiges!$B$4:$B$79&amp;Tiges!$C$4:$C$79,Tiges!$G$4:$G$79),"")</f>
        <v>33</v>
      </c>
      <c r="AZ822" s="117"/>
      <c r="BA822" s="117" cm="1">
        <f t="array" ref="BA822">IFERROR(_xlfn.XLOOKUP(Tableau210[[#This Row],[DN DONNEES BUTA ]]&amp;Tableau210[[#This Row],[PN DONNEES BUTA]],Tiges!$B$4:$B$79&amp;Tiges!$C$4:$C$79,Tiges!$H$4:$H$79),"")</f>
        <v>190</v>
      </c>
      <c r="BB822" s="117"/>
      <c r="BC822" s="182">
        <f>IFERROR(VLOOKUP(Tableau210[[#This Row],[OPERATION]],Tableau4[],2,FALSE),"")</f>
        <v>1</v>
      </c>
      <c r="BD822" s="177" cm="1">
        <f t="array" ref="BD822">IFERROR(
   SUM(
      _xlfn._xlws.FILTER(
         Tableau3[Nb Platinage Joint],
         (Tableau3[ITEM]=Tableau210[[#This Row],[NOM]])*
         (Tableau3[Rep.]=Tableau210[[#This Row],[REPERE BUTA]])
      )
   ),
0)</f>
        <v>0</v>
      </c>
      <c r="BE822" s="182">
        <f>IFERROR(VLOOKUP(Tableau210[[#This Row],[OPERATION]],Tableau4[],3,FALSE),"")</f>
        <v>1</v>
      </c>
      <c r="BF822" s="177" cm="1">
        <f t="array" ref="BF822">IFERROR(
   SUM(
      _xlfn._xlws.FILTER(
         Tableau3[Joint Définitif Nb],
         (Tableau3[ITEM]=Tableau210[[#This Row],[NOM]])*
         (Tableau3[Rep.]=Tableau210[[#This Row],[REPERE BUTA]])
      )
   ),
0)</f>
        <v>2</v>
      </c>
      <c r="BG822" s="117" t="s">
        <v>129</v>
      </c>
      <c r="BH822" s="177" t="str" cm="1">
        <f t="array" ref="BH8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2" s="117" t="s">
        <v>2268</v>
      </c>
      <c r="BK822" s="117" t="s">
        <v>2269</v>
      </c>
      <c r="BL822" s="167" t="s">
        <v>2380</v>
      </c>
      <c r="BM822" s="167"/>
      <c r="BN822" s="117"/>
      <c r="BO822" s="117"/>
      <c r="BP822" s="117"/>
      <c r="BQ822" s="48"/>
      <c r="BR822" s="119"/>
      <c r="BS822" s="48"/>
      <c r="BT822" s="48"/>
      <c r="BU822" s="48"/>
      <c r="BV822" s="48"/>
      <c r="BW822" s="48"/>
      <c r="BX822" s="48"/>
    </row>
    <row r="823" spans="1:76" ht="15.75" hidden="1" x14ac:dyDescent="0.25">
      <c r="A823" s="48" t="e" cm="1">
        <f t="array" ref="A823">_xlfn.XLOOKUP(Tableau210[[#This Row],[NOM]]&amp;Tableau210[[#This Row],[REPERE BUTA]],[6]!Tableau16[POSTE TECHNIQUE]&amp;[6]!Tableau16[Repere ADM],[6]!Tableau16[NUMERO CLIENT])</f>
        <v>#N/A</v>
      </c>
      <c r="B823" s="48" t="e" cm="1">
        <f t="array" ref="B823">_xlfn.XLOOKUP(Tableau210[[#This Row],[NOM]]&amp;Tableau210[[#This Row],[REPERE BUTA]],[6]!Tableau16[POSTE TECHNIQUE]&amp;[6]!Tableau16[Repere REF],[6]!Tableau16[NUMERO CLIENT])</f>
        <v>#N/A</v>
      </c>
      <c r="C823" s="48" cm="1">
        <f t="array" ref="C823">_xlfn.XLOOKUP(Tableau210[[#This Row],[NOM]]&amp;Tableau210[[#This Row],[Repere Ubleam]],[7]Sheet1!$C$2:$C$2995&amp;[7]Sheet1!$I$2:$I$2995,[7]Sheet1!$A$2:$A$2995)</f>
        <v>817</v>
      </c>
      <c r="D823" s="48" t="str">
        <f>C823&amp;""</f>
        <v>817</v>
      </c>
      <c r="E823" s="48" t="e">
        <v>#N/A</v>
      </c>
      <c r="F823" s="48" t="e">
        <v>#N/A</v>
      </c>
      <c r="G823" s="190" t="s">
        <v>1648</v>
      </c>
      <c r="H823" s="119" t="s">
        <v>1067</v>
      </c>
      <c r="I823" s="119" t="s">
        <v>80</v>
      </c>
      <c r="J823" s="119" t="s">
        <v>1072</v>
      </c>
      <c r="K823" s="119" t="str">
        <f>_xlfn.XLOOKUP(Tableau210[[#This Row],[NOM]],[8]LUT!$I$5:$I$301,[8]LUT!$N$5:$N$301)</f>
        <v xml:space="preserve">Réacteur </v>
      </c>
      <c r="L823" s="119">
        <v>27</v>
      </c>
      <c r="M823" s="119" t="s">
        <v>2493</v>
      </c>
      <c r="N823" s="119" t="s">
        <v>2493</v>
      </c>
      <c r="O823" s="119" t="s">
        <v>2118</v>
      </c>
      <c r="P823" s="119"/>
      <c r="Q823" s="119"/>
      <c r="R823" s="119"/>
      <c r="S823" s="119"/>
      <c r="T823" s="119"/>
      <c r="U823" s="119"/>
      <c r="V823" s="119"/>
      <c r="W823" s="148">
        <v>600</v>
      </c>
      <c r="X823" s="207" cm="1">
        <f t="array" ref="X8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82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23" s="148">
        <v>20</v>
      </c>
      <c r="AA823" s="207" cm="1">
        <f t="array" ref="AA8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23" s="48"/>
      <c r="AD823" s="117" t="s">
        <v>2196</v>
      </c>
      <c r="AE823" s="119"/>
      <c r="AF823" s="181">
        <f>IFERROR(VLOOKUP(Tableau210[[#This Row],[OPERATION]],Tableau4[],5,FALSE),"")</f>
        <v>0</v>
      </c>
      <c r="AG823" s="178"/>
      <c r="AH823" s="181">
        <f>IFERROR(VLOOKUP(Tableau210[[#This Row],[OPERATION]],Tableau4[],4,FALSE),"")</f>
        <v>0</v>
      </c>
      <c r="AI823" s="178"/>
      <c r="AJ823" s="181"/>
      <c r="AK823" s="178" t="str">
        <f>IF(Tableau210[[#This Row],[NB JP BUTA]]=1,"1 JP","") &amp; IF(Tableau210[[#This Row],[Nb BP BUTA]]=1," 1 BP","") &amp; IF(Tableau210[[#This Row],[Nb BP BUTA]]=2," 2 BP","")</f>
        <v/>
      </c>
      <c r="AL823" s="117" t="s">
        <v>2527</v>
      </c>
      <c r="AM823" s="117">
        <f>IFERROR(+VLOOKUP(AY823,Tiges!$G$4:$I$569,3,FALSE),"")</f>
        <v>51</v>
      </c>
      <c r="AN823" s="48"/>
      <c r="AO823" s="117">
        <v>0</v>
      </c>
      <c r="AP823" s="177" cm="1">
        <f t="array" ref="AP8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823" s="117" t="s">
        <v>3424</v>
      </c>
      <c r="AS823" s="177" t="str" cm="1">
        <f t="array" ref="AS8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8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823" s="117" t="s">
        <v>3424</v>
      </c>
      <c r="AV823" s="177" t="str" cm="1">
        <f t="array" ref="AV8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3" s="117"/>
      <c r="AY823" s="117" cm="1">
        <f t="array" ref="AY823">IFERROR(_xlfn.XLOOKUP(Tableau210[[#This Row],[DN DONNEES BUTA ]]&amp;Tableau210[[#This Row],[PN DONNEES BUTA]],Tiges!$B$4:$B$79&amp;Tiges!$C$4:$C$79,Tiges!$G$4:$G$79),"")</f>
        <v>33</v>
      </c>
      <c r="AZ823" s="117"/>
      <c r="BA823" s="117" cm="1">
        <f t="array" ref="BA823">IFERROR(_xlfn.XLOOKUP(Tableau210[[#This Row],[DN DONNEES BUTA ]]&amp;Tableau210[[#This Row],[PN DONNEES BUTA]],Tiges!$B$4:$B$79&amp;Tiges!$C$4:$C$79,Tiges!$H$4:$H$79),"")</f>
        <v>190</v>
      </c>
      <c r="BB823" s="117"/>
      <c r="BC823" s="182">
        <f>IFERROR(VLOOKUP(Tableau210[[#This Row],[OPERATION]],Tableau4[],2,FALSE),"")</f>
        <v>0</v>
      </c>
      <c r="BD823" s="177"/>
      <c r="BE823" s="182">
        <f>IFERROR(VLOOKUP(Tableau210[[#This Row],[OPERATION]],Tableau4[],3,FALSE),"")</f>
        <v>1</v>
      </c>
      <c r="BF823" s="177"/>
      <c r="BG823" s="117" t="s">
        <v>129</v>
      </c>
      <c r="BH823" s="177" t="str" cm="1">
        <f t="array" ref="BH8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3" s="117" t="s">
        <v>2268</v>
      </c>
      <c r="BK823" s="117" t="s">
        <v>2269</v>
      </c>
      <c r="BL823" s="167" t="s">
        <v>2380</v>
      </c>
      <c r="BM823" s="167"/>
      <c r="BN823" s="117"/>
      <c r="BO823" s="117"/>
      <c r="BP823" s="117"/>
      <c r="BQ823" s="48"/>
      <c r="BR823" s="119"/>
      <c r="BS823" s="48"/>
      <c r="BT823" s="48"/>
      <c r="BU823" s="48"/>
      <c r="BV823" s="48"/>
      <c r="BW823" s="48"/>
      <c r="BX823" s="48"/>
    </row>
    <row r="824" spans="1:76" ht="15.75" hidden="1" x14ac:dyDescent="0.25">
      <c r="A824" s="48" t="e" cm="1">
        <f t="array" ref="A824">_xlfn.XLOOKUP(Tableau210[[#This Row],[NOM]]&amp;Tableau210[[#This Row],[REPERE BUTA]],[6]!Tableau16[POSTE TECHNIQUE]&amp;[6]!Tableau16[Repere ADM],[6]!Tableau16[NUMERO CLIENT])</f>
        <v>#N/A</v>
      </c>
      <c r="B824" s="48" t="e" cm="1">
        <f t="array" ref="B824">_xlfn.XLOOKUP(Tableau210[[#This Row],[NOM]]&amp;Tableau210[[#This Row],[REPERE BUTA]],[6]!Tableau16[POSTE TECHNIQUE]&amp;[6]!Tableau16[Repere REF],[6]!Tableau16[NUMERO CLIENT])</f>
        <v>#N/A</v>
      </c>
      <c r="C824" s="48" cm="1">
        <f t="array" ref="C824">_xlfn.XLOOKUP(Tableau210[[#This Row],[NOM]]&amp;Tableau210[[#This Row],[Repere Ubleam]],[7]Sheet1!$C$2:$C$2995&amp;[7]Sheet1!$I$2:$I$2995,[7]Sheet1!$A$2:$A$2995)</f>
        <v>818</v>
      </c>
      <c r="D824" s="48" t="str">
        <f>C824&amp;""</f>
        <v>818</v>
      </c>
      <c r="E824" s="48" t="e">
        <v>#N/A</v>
      </c>
      <c r="F824" s="48" t="e">
        <v>#N/A</v>
      </c>
      <c r="G824" s="190" t="s">
        <v>1648</v>
      </c>
      <c r="H824" s="119" t="s">
        <v>1067</v>
      </c>
      <c r="I824" s="119" t="s">
        <v>80</v>
      </c>
      <c r="J824" s="119" t="s">
        <v>1072</v>
      </c>
      <c r="K824" s="119" t="str">
        <f>_xlfn.XLOOKUP(Tableau210[[#This Row],[NOM]],[8]LUT!$I$5:$I$301,[8]LUT!$N$5:$N$301)</f>
        <v xml:space="preserve">Réacteur </v>
      </c>
      <c r="L824" s="119">
        <v>28</v>
      </c>
      <c r="M824" s="119"/>
      <c r="N824" s="119">
        <v>28</v>
      </c>
      <c r="O824" s="119"/>
      <c r="P824" s="119"/>
      <c r="Q824" s="119"/>
      <c r="R824" s="119"/>
      <c r="S824" s="119"/>
      <c r="T824" s="119"/>
      <c r="U824" s="119"/>
      <c r="V824" s="119"/>
      <c r="W824" s="148" t="s">
        <v>2159</v>
      </c>
      <c r="X824" s="207" cm="1">
        <f t="array" ref="X8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2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24" s="148" t="s">
        <v>3424</v>
      </c>
      <c r="AA824" s="207" cm="1">
        <f t="array" ref="AA8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24" s="48"/>
      <c r="AD824" s="117" t="s">
        <v>2103</v>
      </c>
      <c r="AE824" s="119"/>
      <c r="AF824" s="181">
        <f>IFERROR(VLOOKUP(Tableau210[[#This Row],[OPERATION]],Tableau4[],5,FALSE),"")</f>
        <v>1</v>
      </c>
      <c r="AG824" s="178" cm="1">
        <f t="array" ref="AG824">IFERROR(
   SUM(
      _xlfn._xlws.FILTER(
         Tableau3[JP],
         (Tableau3[ITEM]=Tableau210[[#This Row],[NOM]])*
         (Tableau3[Rep.]=Tableau210[[#This Row],[REPERE BUTA]])
      )
   ),
0)</f>
        <v>1</v>
      </c>
      <c r="AH824" s="181">
        <f>IFERROR(VLOOKUP(Tableau210[[#This Row],[OPERATION]],Tableau4[],4,FALSE),"")</f>
        <v>0</v>
      </c>
      <c r="AI824" s="178" cm="1">
        <f t="array" ref="AI824">IFERROR(
   SUM(
      _xlfn._xlws.FILTER(
         Tableau3[BP],
         (Tableau3[ITEM]=Tableau210[[#This Row],[NOM]])*
         (Tableau3[Rep.]=Tableau210[[#This Row],[REPERE BUTA]])
      )
   ),
0)</f>
        <v>0</v>
      </c>
      <c r="AJ824" s="181" t="str">
        <f>IF(Tableau210[[#This Row],[NB JP EMIS]]=1,"1 JP","") &amp; IF(Tableau210[[#This Row],[NB BP EMIS]]=1," 1 BP","")</f>
        <v>1 JP</v>
      </c>
      <c r="AK824" s="178" t="str">
        <f>IF(Tableau210[[#This Row],[NB JP BUTA]]=1,"1 JP","") &amp; IF(Tableau210[[#This Row],[Nb BP BUTA]]=1," 1 BP","") &amp; IF(Tableau210[[#This Row],[Nb BP BUTA]]=2," 2 BP","")</f>
        <v>1 JP</v>
      </c>
      <c r="AL824" s="117" t="s">
        <v>2527</v>
      </c>
      <c r="AM824" s="117">
        <f>IFERROR(+VLOOKUP(AY824,Tiges!$G$4:$I$569,3,FALSE),"")</f>
        <v>27</v>
      </c>
      <c r="AN824" s="48"/>
      <c r="AO824" s="117" t="s">
        <v>3424</v>
      </c>
      <c r="AP824" s="177" cm="1">
        <f t="array" ref="AP8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24" s="117" t="s">
        <v>3424</v>
      </c>
      <c r="AS824" s="177" t="str" cm="1">
        <f t="array" ref="AS8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8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824" s="117" t="s">
        <v>3424</v>
      </c>
      <c r="AV824" s="177" t="str" cm="1">
        <f t="array" ref="AV8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4" s="117"/>
      <c r="AY824" s="117" cm="1">
        <f t="array" ref="AY824">IFERROR(_xlfn.XLOOKUP(Tableau210[[#This Row],[DN DONNEES BUTA ]]&amp;Tableau210[[#This Row],[PN DONNEES BUTA]],Tiges!$B$4:$B$79&amp;Tiges!$C$4:$C$79,Tiges!$G$4:$G$79),"")</f>
        <v>16</v>
      </c>
      <c r="AZ824" s="117"/>
      <c r="BA824" s="117" cm="1">
        <f t="array" ref="BA824">IFERROR(_xlfn.XLOOKUP(Tableau210[[#This Row],[DN DONNEES BUTA ]]&amp;Tableau210[[#This Row],[PN DONNEES BUTA]],Tiges!$B$4:$B$79&amp;Tiges!$C$4:$C$79,Tiges!$H$4:$H$79),"")</f>
        <v>100</v>
      </c>
      <c r="BB824" s="117"/>
      <c r="BC824" s="182">
        <f>IFERROR(VLOOKUP(Tableau210[[#This Row],[OPERATION]],Tableau4[],2,FALSE),"")</f>
        <v>2</v>
      </c>
      <c r="BD824" s="177" cm="1">
        <f t="array" ref="BD824">IFERROR(
   SUM(
      _xlfn._xlws.FILTER(
         Tableau3[Nb Platinage Joint],
         (Tableau3[ITEM]=Tableau210[[#This Row],[NOM]])*
         (Tableau3[Rep.]=Tableau210[[#This Row],[REPERE BUTA]])
      )
   ),
0)</f>
        <v>2</v>
      </c>
      <c r="BE824" s="182">
        <f>IFERROR(VLOOKUP(Tableau210[[#This Row],[OPERATION]],Tableau4[],3,FALSE),"")</f>
        <v>1</v>
      </c>
      <c r="BF824" s="177" cm="1">
        <f t="array" ref="BF824">IFERROR(
   SUM(
      _xlfn._xlws.FILTER(
         Tableau3[Joint Définitif Nb],
         (Tableau3[ITEM]=Tableau210[[#This Row],[NOM]])*
         (Tableau3[Rep.]=Tableau210[[#This Row],[REPERE BUTA]])
      )
   ),
0)</f>
        <v>1</v>
      </c>
      <c r="BG824" s="117" t="s">
        <v>3424</v>
      </c>
      <c r="BH824" s="177" t="str" cm="1">
        <f t="array" ref="BH8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4" s="117" t="s">
        <v>2268</v>
      </c>
      <c r="BK824" s="117" t="s">
        <v>2269</v>
      </c>
      <c r="BL824" s="167" t="s">
        <v>2380</v>
      </c>
      <c r="BM824" s="167"/>
      <c r="BN824" s="117"/>
      <c r="BO824" s="117"/>
      <c r="BP824" s="117"/>
      <c r="BQ824" s="48"/>
      <c r="BR824" s="119"/>
      <c r="BS824" s="48"/>
      <c r="BT824" s="48"/>
      <c r="BU824" s="48"/>
      <c r="BV824" s="48"/>
      <c r="BW824" s="48"/>
      <c r="BX824" s="48"/>
    </row>
    <row r="825" spans="1:76" ht="15.75" hidden="1" x14ac:dyDescent="0.25">
      <c r="A825" s="48" t="e" cm="1">
        <f t="array" ref="A825">_xlfn.XLOOKUP(Tableau210[[#This Row],[NOM]]&amp;Tableau210[[#This Row],[REPERE BUTA]],[6]!Tableau16[POSTE TECHNIQUE]&amp;[6]!Tableau16[Repere ADM],[6]!Tableau16[NUMERO CLIENT])</f>
        <v>#N/A</v>
      </c>
      <c r="B825" s="48" t="e" cm="1">
        <f t="array" ref="B825">_xlfn.XLOOKUP(Tableau210[[#This Row],[NOM]]&amp;Tableau210[[#This Row],[REPERE BUTA]],[6]!Tableau16[POSTE TECHNIQUE]&amp;[6]!Tableau16[Repere REF],[6]!Tableau16[NUMERO CLIENT])</f>
        <v>#N/A</v>
      </c>
      <c r="C825" s="48" cm="1">
        <f t="array" ref="C825">_xlfn.XLOOKUP(Tableau210[[#This Row],[NOM]]&amp;Tableau210[[#This Row],[Repere Ubleam]],[7]Sheet1!$C$2:$C$2995&amp;[7]Sheet1!$I$2:$I$2995,[7]Sheet1!$A$2:$A$2995)</f>
        <v>819</v>
      </c>
      <c r="D825" s="48" t="str">
        <f>C825&amp;""</f>
        <v>819</v>
      </c>
      <c r="E825" s="48" t="e">
        <v>#N/A</v>
      </c>
      <c r="F825" s="48" t="e">
        <v>#N/A</v>
      </c>
      <c r="G825" s="190" t="s">
        <v>1648</v>
      </c>
      <c r="H825" s="119" t="s">
        <v>1067</v>
      </c>
      <c r="I825" s="119" t="s">
        <v>80</v>
      </c>
      <c r="J825" s="119" t="s">
        <v>1072</v>
      </c>
      <c r="K825" s="119" t="str">
        <f>_xlfn.XLOOKUP(Tableau210[[#This Row],[NOM]],[8]LUT!$I$5:$I$301,[8]LUT!$N$5:$N$301)</f>
        <v xml:space="preserve">Réacteur </v>
      </c>
      <c r="L825" s="119">
        <v>29</v>
      </c>
      <c r="M825" s="119"/>
      <c r="N825" s="119">
        <v>29</v>
      </c>
      <c r="O825" s="119"/>
      <c r="P825" s="119"/>
      <c r="Q825" s="119"/>
      <c r="R825" s="119"/>
      <c r="S825" s="119"/>
      <c r="T825" s="119"/>
      <c r="U825" s="119"/>
      <c r="V825" s="119"/>
      <c r="W825" s="148" t="s">
        <v>2291</v>
      </c>
      <c r="X825" s="207" cm="1">
        <f t="array" ref="X8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82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25" s="148" t="s">
        <v>3424</v>
      </c>
      <c r="AA825" s="207" cm="1">
        <f t="array" ref="AA8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25" s="48"/>
      <c r="AD825" s="117" t="s">
        <v>2196</v>
      </c>
      <c r="AE825" s="119"/>
      <c r="AF825" s="181">
        <f>IFERROR(VLOOKUP(Tableau210[[#This Row],[OPERATION]],Tableau4[],5,FALSE),"")</f>
        <v>0</v>
      </c>
      <c r="AG825" s="178" cm="1">
        <f t="array" ref="AG825">IFERROR(
   SUM(
      _xlfn._xlws.FILTER(
         Tableau3[JP],
         (Tableau3[ITEM]=Tableau210[[#This Row],[NOM]])*
         (Tableau3[Rep.]=Tableau210[[#This Row],[REPERE BUTA]])
      )
   ),
0)</f>
        <v>0</v>
      </c>
      <c r="AH825" s="181">
        <f>IFERROR(VLOOKUP(Tableau210[[#This Row],[OPERATION]],Tableau4[],4,FALSE),"")</f>
        <v>0</v>
      </c>
      <c r="AI825" s="178" cm="1">
        <f t="array" ref="AI825">IFERROR(
   SUM(
      _xlfn._xlws.FILTER(
         Tableau3[BP],
         (Tableau3[ITEM]=Tableau210[[#This Row],[NOM]])*
         (Tableau3[Rep.]=Tableau210[[#This Row],[REPERE BUTA]])
      )
   ),
0)</f>
        <v>0</v>
      </c>
      <c r="AJ825" s="181" t="str">
        <f>IF(Tableau210[[#This Row],[NB JP EMIS]]=1,"1 JP","") &amp; IF(Tableau210[[#This Row],[NB BP EMIS]]=1," 1 BP","")</f>
        <v/>
      </c>
      <c r="AK825" s="178" t="str">
        <f>IF(Tableau210[[#This Row],[NB JP BUTA]]=1,"1 JP","") &amp; IF(Tableau210[[#This Row],[Nb BP BUTA]]=1," 1 BP","") &amp; IF(Tableau210[[#This Row],[Nb BP BUTA]]=2," 2 BP","")</f>
        <v/>
      </c>
      <c r="AL825" s="117" t="s">
        <v>2527</v>
      </c>
      <c r="AM825" s="117">
        <f>IFERROR(+VLOOKUP(AY825,Tiges!$G$4:$I$569,3,FALSE),"")</f>
        <v>27</v>
      </c>
      <c r="AN825" s="48"/>
      <c r="AO825" s="117" t="s">
        <v>3424</v>
      </c>
      <c r="AP825" s="177" cm="1">
        <f t="array" ref="AP8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25" s="117" t="s">
        <v>3424</v>
      </c>
      <c r="AS825" s="177" t="str" cm="1">
        <f t="array" ref="AS8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8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825" s="117" t="s">
        <v>3424</v>
      </c>
      <c r="AV825" s="177" t="str" cm="1">
        <f t="array" ref="AV8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5" s="117"/>
      <c r="AY825" s="117" cm="1">
        <f t="array" ref="AY825">IFERROR(_xlfn.XLOOKUP(Tableau210[[#This Row],[DN DONNEES BUTA ]]&amp;Tableau210[[#This Row],[PN DONNEES BUTA]],Tiges!$B$4:$B$79&amp;Tiges!$C$4:$C$79,Tiges!$G$4:$G$79),"")</f>
        <v>16</v>
      </c>
      <c r="AZ825" s="117"/>
      <c r="BA825" s="117" cm="1">
        <f t="array" ref="BA825">IFERROR(_xlfn.XLOOKUP(Tableau210[[#This Row],[DN DONNEES BUTA ]]&amp;Tableau210[[#This Row],[PN DONNEES BUTA]],Tiges!$B$4:$B$79&amp;Tiges!$C$4:$C$79,Tiges!$H$4:$H$79),"")</f>
        <v>90</v>
      </c>
      <c r="BB825" s="117"/>
      <c r="BC825" s="182">
        <f>IFERROR(VLOOKUP(Tableau210[[#This Row],[OPERATION]],Tableau4[],2,FALSE),"")</f>
        <v>0</v>
      </c>
      <c r="BD825" s="177" cm="1">
        <f t="array" ref="BD825">IFERROR(
   SUM(
      _xlfn._xlws.FILTER(
         Tableau3[Nb Platinage Joint],
         (Tableau3[ITEM]=Tableau210[[#This Row],[NOM]])*
         (Tableau3[Rep.]=Tableau210[[#This Row],[REPERE BUTA]])
      )
   ),
0)</f>
        <v>0</v>
      </c>
      <c r="BE825" s="182">
        <f>IFERROR(VLOOKUP(Tableau210[[#This Row],[OPERATION]],Tableau4[],3,FALSE),"")</f>
        <v>1</v>
      </c>
      <c r="BF825" s="177" cm="1">
        <f t="array" ref="BF825">IFERROR(
   SUM(
      _xlfn._xlws.FILTER(
         Tableau3[Joint Définitif Nb],
         (Tableau3[ITEM]=Tableau210[[#This Row],[NOM]])*
         (Tableau3[Rep.]=Tableau210[[#This Row],[REPERE BUTA]])
      )
   ),
0)</f>
        <v>1</v>
      </c>
      <c r="BG825" s="117" t="s">
        <v>3424</v>
      </c>
      <c r="BH825" s="177" t="str" cm="1">
        <f t="array" ref="BH8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5" s="117" t="s">
        <v>3424</v>
      </c>
      <c r="BK825" s="117" t="s">
        <v>3424</v>
      </c>
      <c r="BL825" s="167" t="s">
        <v>2380</v>
      </c>
      <c r="BM825" s="167"/>
      <c r="BN825" s="117"/>
      <c r="BO825" s="117"/>
      <c r="BP825" s="117"/>
      <c r="BQ825" s="48"/>
      <c r="BR825" s="119"/>
      <c r="BS825" s="48"/>
      <c r="BT825" s="48"/>
      <c r="BU825" s="48"/>
      <c r="BV825" s="48"/>
      <c r="BW825" s="48"/>
      <c r="BX825" s="48"/>
    </row>
    <row r="826" spans="1:76" ht="15.75" hidden="1" x14ac:dyDescent="0.25">
      <c r="A826" s="48" t="e" cm="1">
        <f t="array" ref="A826">_xlfn.XLOOKUP(Tableau210[[#This Row],[NOM]]&amp;Tableau210[[#This Row],[REPERE BUTA]],[6]!Tableau16[POSTE TECHNIQUE]&amp;[6]!Tableau16[Repere ADM],[6]!Tableau16[NUMERO CLIENT])</f>
        <v>#N/A</v>
      </c>
      <c r="B826" s="48" t="e" cm="1">
        <f t="array" ref="B826">_xlfn.XLOOKUP(Tableau210[[#This Row],[NOM]]&amp;Tableau210[[#This Row],[REPERE BUTA]],[6]!Tableau16[POSTE TECHNIQUE]&amp;[6]!Tableau16[Repere REF],[6]!Tableau16[NUMERO CLIENT])</f>
        <v>#N/A</v>
      </c>
      <c r="C826" s="48" cm="1">
        <f t="array" ref="C826">_xlfn.XLOOKUP(Tableau210[[#This Row],[NOM]]&amp;Tableau210[[#This Row],[Repere Ubleam]],[7]Sheet1!$C$2:$C$2995&amp;[7]Sheet1!$I$2:$I$2995,[7]Sheet1!$A$2:$A$2995)</f>
        <v>820</v>
      </c>
      <c r="D826" s="48" t="str">
        <f>C826&amp;""</f>
        <v>820</v>
      </c>
      <c r="E826" s="48" t="e">
        <v>#N/A</v>
      </c>
      <c r="F826" s="48" t="e">
        <v>#N/A</v>
      </c>
      <c r="G826" s="190" t="s">
        <v>1648</v>
      </c>
      <c r="H826" s="119" t="s">
        <v>1067</v>
      </c>
      <c r="I826" s="119" t="s">
        <v>80</v>
      </c>
      <c r="J826" s="119" t="s">
        <v>1072</v>
      </c>
      <c r="K826" s="119" t="str">
        <f>_xlfn.XLOOKUP(Tableau210[[#This Row],[NOM]],[8]LUT!$I$5:$I$301,[8]LUT!$N$5:$N$301)</f>
        <v xml:space="preserve">Réacteur </v>
      </c>
      <c r="L826" s="119">
        <v>30</v>
      </c>
      <c r="M826" s="119" t="s">
        <v>2494</v>
      </c>
      <c r="N826" s="119" t="s">
        <v>2494</v>
      </c>
      <c r="O826" s="119" t="s">
        <v>2407</v>
      </c>
      <c r="P826" s="119"/>
      <c r="Q826" s="119"/>
      <c r="R826" s="119"/>
      <c r="S826" s="119"/>
      <c r="T826" s="119"/>
      <c r="U826" s="119"/>
      <c r="V826" s="119"/>
      <c r="W826" s="148">
        <v>600</v>
      </c>
      <c r="X826" s="207" cm="1">
        <f t="array" ref="X8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82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26" s="148">
        <v>20</v>
      </c>
      <c r="AA826" s="207" cm="1">
        <f t="array" ref="AA8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26" s="48"/>
      <c r="AD826" s="117" t="s">
        <v>2316</v>
      </c>
      <c r="AE826" s="119"/>
      <c r="AF826" s="181">
        <f>IFERROR(VLOOKUP(Tableau210[[#This Row],[OPERATION]],Tableau4[],5,FALSE),"")</f>
        <v>0</v>
      </c>
      <c r="AG826" s="178" cm="1">
        <f t="array" ref="AG826">IFERROR(
   SUM(
      _xlfn._xlws.FILTER(
         Tableau3[JP],
         (Tableau3[ITEM]=Tableau210[[#This Row],[NOM]])*
         (Tableau3[Rep.]=Tableau210[[#This Row],[REPERE BUTA]])
      )
   ),
0)</f>
        <v>0</v>
      </c>
      <c r="AH826" s="181">
        <f>IFERROR(VLOOKUP(Tableau210[[#This Row],[OPERATION]],Tableau4[],4,FALSE),"")</f>
        <v>1</v>
      </c>
      <c r="AI826" s="178" cm="1">
        <f t="array" ref="AI826">IFERROR(
   SUM(
      _xlfn._xlws.FILTER(
         Tableau3[BP],
         (Tableau3[ITEM]=Tableau210[[#This Row],[NOM]])*
         (Tableau3[Rep.]=Tableau210[[#This Row],[REPERE BUTA]])
      )
   ),
0)</f>
        <v>0</v>
      </c>
      <c r="AJ826" s="181" t="s">
        <v>2317</v>
      </c>
      <c r="AK826" s="178" t="str">
        <f>IF(Tableau210[[#This Row],[NB JP BUTA]]=1,"1 JP","") &amp; IF(Tableau210[[#This Row],[Nb BP BUTA]]=1," 1 BP","") &amp; IF(Tableau210[[#This Row],[Nb BP BUTA]]=2," 2 BP","")</f>
        <v/>
      </c>
      <c r="AL826" s="117" t="s">
        <v>2527</v>
      </c>
      <c r="AM826" s="117">
        <f>IFERROR(+VLOOKUP(AY826,Tiges!$G$4:$I$569,3,FALSE),"")</f>
        <v>51</v>
      </c>
      <c r="AN826" s="48"/>
      <c r="AO826" s="117">
        <v>20</v>
      </c>
      <c r="AP826" s="177" cm="1">
        <f t="array" ref="AP8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26" s="117" t="s">
        <v>2393</v>
      </c>
      <c r="AS826" s="177" t="str" cm="1">
        <f t="array" ref="AS8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8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M33x360</v>
      </c>
      <c r="AU826" s="117" t="s">
        <v>1123</v>
      </c>
      <c r="AV826" s="177" t="str" cm="1">
        <f t="array" ref="AV8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2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6" s="117"/>
      <c r="AY826" s="117" cm="1">
        <f t="array" ref="AY826">IFERROR(_xlfn.XLOOKUP(Tableau210[[#This Row],[DN DONNEES BUTA ]]&amp;Tableau210[[#This Row],[PN DONNEES BUTA]],Tiges!$B$4:$B$79&amp;Tiges!$C$4:$C$79,Tiges!$G$4:$G$79),"")</f>
        <v>33</v>
      </c>
      <c r="AZ826" s="117"/>
      <c r="BA826" s="117" cm="1">
        <f t="array" ref="BA826">IFERROR(_xlfn.XLOOKUP(Tableau210[[#This Row],[DN DONNEES BUTA ]]&amp;Tableau210[[#This Row],[PN DONNEES BUTA]],Tiges!$B$4:$B$79&amp;Tiges!$C$4:$C$79,Tiges!$H$4:$H$79),"")</f>
        <v>190</v>
      </c>
      <c r="BB826" s="117"/>
      <c r="BC826" s="182">
        <f>IFERROR(VLOOKUP(Tableau210[[#This Row],[OPERATION]],Tableau4[],2,FALSE),"")</f>
        <v>1</v>
      </c>
      <c r="BD826" s="177" cm="1">
        <f t="array" ref="BD826">IFERROR(
   SUM(
      _xlfn._xlws.FILTER(
         Tableau3[Nb Platinage Joint],
         (Tableau3[ITEM]=Tableau210[[#This Row],[NOM]])*
         (Tableau3[Rep.]=Tableau210[[#This Row],[REPERE BUTA]])
      )
   ),
0)</f>
        <v>0</v>
      </c>
      <c r="BE826" s="182">
        <f>IFERROR(VLOOKUP(Tableau210[[#This Row],[OPERATION]],Tableau4[],3,FALSE),"")</f>
        <v>1</v>
      </c>
      <c r="BF826" s="177" cm="1">
        <f t="array" ref="BF826">IFERROR(
   SUM(
      _xlfn._xlws.FILTER(
         Tableau3[Joint Définitif Nb],
         (Tableau3[ITEM]=Tableau210[[#This Row],[NOM]])*
         (Tableau3[Rep.]=Tableau210[[#This Row],[REPERE BUTA]])
      )
   ),
0)</f>
        <v>2</v>
      </c>
      <c r="BG826" s="117" t="s">
        <v>129</v>
      </c>
      <c r="BH826" s="177" t="str" cm="1">
        <f t="array" ref="BH8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6" s="117" t="s">
        <v>2268</v>
      </c>
      <c r="BK826" s="117" t="s">
        <v>2269</v>
      </c>
      <c r="BL826" s="167" t="s">
        <v>2380</v>
      </c>
      <c r="BM826" s="167"/>
      <c r="BN826" s="117"/>
      <c r="BO826" s="117"/>
      <c r="BP826" s="117"/>
      <c r="BQ826" s="48"/>
      <c r="BR826" s="119"/>
      <c r="BS826" s="48"/>
      <c r="BT826" s="48"/>
      <c r="BU826" s="48"/>
      <c r="BV826" s="48"/>
      <c r="BW826" s="48"/>
      <c r="BX826" s="48"/>
    </row>
    <row r="827" spans="1:76" ht="15.75" hidden="1" x14ac:dyDescent="0.25">
      <c r="A827" s="48" t="e" cm="1">
        <f t="array" ref="A827">_xlfn.XLOOKUP(Tableau210[[#This Row],[NOM]]&amp;Tableau210[[#This Row],[REPERE BUTA]],[6]!Tableau16[POSTE TECHNIQUE]&amp;[6]!Tableau16[Repere ADM],[6]!Tableau16[NUMERO CLIENT])</f>
        <v>#N/A</v>
      </c>
      <c r="B827" s="48" t="e" cm="1">
        <f t="array" ref="B827">_xlfn.XLOOKUP(Tableau210[[#This Row],[NOM]]&amp;Tableau210[[#This Row],[REPERE BUTA]],[6]!Tableau16[POSTE TECHNIQUE]&amp;[6]!Tableau16[Repere REF],[6]!Tableau16[NUMERO CLIENT])</f>
        <v>#N/A</v>
      </c>
      <c r="C827" s="48" cm="1">
        <f t="array" ref="C827">_xlfn.XLOOKUP(Tableau210[[#This Row],[NOM]]&amp;Tableau210[[#This Row],[Repere Ubleam]],[7]Sheet1!$C$2:$C$2995&amp;[7]Sheet1!$I$2:$I$2995,[7]Sheet1!$A$2:$A$2995)</f>
        <v>821</v>
      </c>
      <c r="D827" s="48" t="str">
        <f>C827&amp;""</f>
        <v>821</v>
      </c>
      <c r="E827" s="48" t="e">
        <v>#N/A</v>
      </c>
      <c r="F827" s="48" t="e">
        <v>#N/A</v>
      </c>
      <c r="G827" s="190" t="s">
        <v>1648</v>
      </c>
      <c r="H827" s="119" t="s">
        <v>1067</v>
      </c>
      <c r="I827" s="119" t="s">
        <v>80</v>
      </c>
      <c r="J827" s="119" t="s">
        <v>1072</v>
      </c>
      <c r="K827" s="119" t="str">
        <f>_xlfn.XLOOKUP(Tableau210[[#This Row],[NOM]],[8]LUT!$I$5:$I$301,[8]LUT!$N$5:$N$301)</f>
        <v xml:space="preserve">Réacteur </v>
      </c>
      <c r="L827" s="119">
        <v>30</v>
      </c>
      <c r="M827" s="119" t="s">
        <v>2495</v>
      </c>
      <c r="N827" s="119" t="s">
        <v>2495</v>
      </c>
      <c r="O827" s="119" t="s">
        <v>2118</v>
      </c>
      <c r="P827" s="119"/>
      <c r="Q827" s="119"/>
      <c r="R827" s="119"/>
      <c r="S827" s="119"/>
      <c r="T827" s="119"/>
      <c r="U827" s="119"/>
      <c r="V827" s="119"/>
      <c r="W827" s="148">
        <v>600</v>
      </c>
      <c r="X827" s="207" cm="1">
        <f t="array" ref="X8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82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27" s="148">
        <v>20</v>
      </c>
      <c r="AA827" s="207" cm="1">
        <f t="array" ref="AA8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27" s="48"/>
      <c r="AD827" s="117" t="s">
        <v>2196</v>
      </c>
      <c r="AE827" s="119"/>
      <c r="AF827" s="181">
        <f>IFERROR(VLOOKUP(Tableau210[[#This Row],[OPERATION]],Tableau4[],5,FALSE),"")</f>
        <v>0</v>
      </c>
      <c r="AG827" s="178"/>
      <c r="AH827" s="181">
        <f>IFERROR(VLOOKUP(Tableau210[[#This Row],[OPERATION]],Tableau4[],4,FALSE),"")</f>
        <v>0</v>
      </c>
      <c r="AI827" s="178"/>
      <c r="AJ827" s="181"/>
      <c r="AK827" s="178" t="str">
        <f>IF(Tableau210[[#This Row],[NB JP BUTA]]=1,"1 JP","") &amp; IF(Tableau210[[#This Row],[Nb BP BUTA]]=1," 1 BP","") &amp; IF(Tableau210[[#This Row],[Nb BP BUTA]]=2," 2 BP","")</f>
        <v/>
      </c>
      <c r="AL827" s="117" t="s">
        <v>2527</v>
      </c>
      <c r="AM827" s="117">
        <f>IFERROR(+VLOOKUP(AY827,Tiges!$G$4:$I$569,3,FALSE),"")</f>
        <v>51</v>
      </c>
      <c r="AN827" s="48"/>
      <c r="AO827" s="117">
        <v>0</v>
      </c>
      <c r="AP827" s="177" cm="1">
        <f t="array" ref="AP8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827" s="117" t="s">
        <v>3424</v>
      </c>
      <c r="AS827" s="177" t="str" cm="1">
        <f t="array" ref="AS8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8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827" s="117" t="s">
        <v>3424</v>
      </c>
      <c r="AV827" s="177" t="str" cm="1">
        <f t="array" ref="AV8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7" s="117"/>
      <c r="AY827" s="117" cm="1">
        <f t="array" ref="AY827">IFERROR(_xlfn.XLOOKUP(Tableau210[[#This Row],[DN DONNEES BUTA ]]&amp;Tableau210[[#This Row],[PN DONNEES BUTA]],Tiges!$B$4:$B$79&amp;Tiges!$C$4:$C$79,Tiges!$G$4:$G$79),"")</f>
        <v>33</v>
      </c>
      <c r="AZ827" s="117"/>
      <c r="BA827" s="117" cm="1">
        <f t="array" ref="BA827">IFERROR(_xlfn.XLOOKUP(Tableau210[[#This Row],[DN DONNEES BUTA ]]&amp;Tableau210[[#This Row],[PN DONNEES BUTA]],Tiges!$B$4:$B$79&amp;Tiges!$C$4:$C$79,Tiges!$H$4:$H$79),"")</f>
        <v>190</v>
      </c>
      <c r="BB827" s="117"/>
      <c r="BC827" s="182">
        <f>IFERROR(VLOOKUP(Tableau210[[#This Row],[OPERATION]],Tableau4[],2,FALSE),"")</f>
        <v>0</v>
      </c>
      <c r="BD827" s="177"/>
      <c r="BE827" s="182">
        <f>IFERROR(VLOOKUP(Tableau210[[#This Row],[OPERATION]],Tableau4[],3,FALSE),"")</f>
        <v>1</v>
      </c>
      <c r="BF827" s="177"/>
      <c r="BG827" s="117" t="s">
        <v>129</v>
      </c>
      <c r="BH827" s="177" t="str" cm="1">
        <f t="array" ref="BH8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7" s="117" t="s">
        <v>2268</v>
      </c>
      <c r="BK827" s="117" t="s">
        <v>2269</v>
      </c>
      <c r="BL827" s="167" t="s">
        <v>2380</v>
      </c>
      <c r="BM827" s="167"/>
      <c r="BN827" s="117"/>
      <c r="BO827" s="117"/>
      <c r="BP827" s="117"/>
      <c r="BQ827" s="48"/>
      <c r="BR827" s="119"/>
      <c r="BS827" s="48"/>
      <c r="BT827" s="48"/>
      <c r="BU827" s="48"/>
      <c r="BV827" s="48"/>
      <c r="BW827" s="48"/>
      <c r="BX827" s="48"/>
    </row>
    <row r="828" spans="1:76" ht="15.75" hidden="1" x14ac:dyDescent="0.25">
      <c r="A828" s="48" t="e" cm="1">
        <f t="array" ref="A828">_xlfn.XLOOKUP(Tableau210[[#This Row],[NOM]]&amp;Tableau210[[#This Row],[REPERE BUTA]],[6]!Tableau16[POSTE TECHNIQUE]&amp;[6]!Tableau16[Repere ADM],[6]!Tableau16[NUMERO CLIENT])</f>
        <v>#N/A</v>
      </c>
      <c r="B828" s="48" t="e" cm="1">
        <f t="array" ref="B828">_xlfn.XLOOKUP(Tableau210[[#This Row],[NOM]]&amp;Tableau210[[#This Row],[REPERE BUTA]],[6]!Tableau16[POSTE TECHNIQUE]&amp;[6]!Tableau16[Repere REF],[6]!Tableau16[NUMERO CLIENT])</f>
        <v>#N/A</v>
      </c>
      <c r="C828" s="48" cm="1">
        <f t="array" ref="C828">_xlfn.XLOOKUP(Tableau210[[#This Row],[NOM]]&amp;Tableau210[[#This Row],[Repere Ubleam]],[7]Sheet1!$C$2:$C$2995&amp;[7]Sheet1!$I$2:$I$2995,[7]Sheet1!$A$2:$A$2995)</f>
        <v>822</v>
      </c>
      <c r="D828" s="48" t="str">
        <f>C828&amp;""</f>
        <v>822</v>
      </c>
      <c r="E828" s="48" t="e">
        <v>#N/A</v>
      </c>
      <c r="F828" s="48" t="e">
        <v>#N/A</v>
      </c>
      <c r="G828" s="190" t="s">
        <v>1648</v>
      </c>
      <c r="H828" s="119" t="s">
        <v>1067</v>
      </c>
      <c r="I828" s="119" t="s">
        <v>80</v>
      </c>
      <c r="J828" s="119" t="s">
        <v>1072</v>
      </c>
      <c r="K828" s="119" t="str">
        <f>_xlfn.XLOOKUP(Tableau210[[#This Row],[NOM]],[8]LUT!$I$5:$I$301,[8]LUT!$N$5:$N$301)</f>
        <v xml:space="preserve">Réacteur </v>
      </c>
      <c r="L828" s="119">
        <v>31</v>
      </c>
      <c r="M828" s="119"/>
      <c r="N828" s="119">
        <v>31</v>
      </c>
      <c r="O828" s="119"/>
      <c r="P828" s="119"/>
      <c r="Q828" s="119"/>
      <c r="R828" s="119"/>
      <c r="S828" s="119"/>
      <c r="T828" s="119"/>
      <c r="U828" s="119"/>
      <c r="V828" s="119"/>
      <c r="W828" s="148" t="s">
        <v>2306</v>
      </c>
      <c r="X828" s="207" cm="1">
        <f t="array" ref="X8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82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28" s="148" t="s">
        <v>3424</v>
      </c>
      <c r="AA828" s="207" cm="1">
        <f t="array" ref="AA8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2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28" s="48"/>
      <c r="AD828" s="117" t="s">
        <v>2103</v>
      </c>
      <c r="AE828" s="119"/>
      <c r="AF828" s="181">
        <f>IFERROR(VLOOKUP(Tableau210[[#This Row],[OPERATION]],Tableau4[],5,FALSE),"")</f>
        <v>1</v>
      </c>
      <c r="AG828" s="178" cm="1">
        <f t="array" ref="AG828">IFERROR(
   SUM(
      _xlfn._xlws.FILTER(
         Tableau3[JP],
         (Tableau3[ITEM]=Tableau210[[#This Row],[NOM]])*
         (Tableau3[Rep.]=Tableau210[[#This Row],[REPERE BUTA]])
      )
   ),
0)</f>
        <v>1</v>
      </c>
      <c r="AH828" s="181">
        <f>IFERROR(VLOOKUP(Tableau210[[#This Row],[OPERATION]],Tableau4[],4,FALSE),"")</f>
        <v>0</v>
      </c>
      <c r="AI828" s="178" cm="1">
        <f t="array" ref="AI828">IFERROR(
   SUM(
      _xlfn._xlws.FILTER(
         Tableau3[BP],
         (Tableau3[ITEM]=Tableau210[[#This Row],[NOM]])*
         (Tableau3[Rep.]=Tableau210[[#This Row],[REPERE BUTA]])
      )
   ),
0)</f>
        <v>0</v>
      </c>
      <c r="AJ828" s="181" t="str">
        <f>IF(Tableau210[[#This Row],[NB JP EMIS]]=1,"1 JP","") &amp; IF(Tableau210[[#This Row],[NB BP EMIS]]=1," 1 BP","")</f>
        <v>1 JP</v>
      </c>
      <c r="AK828" s="178" t="str">
        <f>IF(Tableau210[[#This Row],[NB JP BUTA]]=1,"1 JP","") &amp; IF(Tableau210[[#This Row],[Nb BP BUTA]]=1," 1 BP","") &amp; IF(Tableau210[[#This Row],[Nb BP BUTA]]=2," 2 BP","")</f>
        <v>1 JP</v>
      </c>
      <c r="AL828" s="117" t="s">
        <v>2527</v>
      </c>
      <c r="AM828" s="117">
        <f>IFERROR(+VLOOKUP(AY828,Tiges!$G$4:$I$569,3,FALSE),"")</f>
        <v>32</v>
      </c>
      <c r="AN828" s="48"/>
      <c r="AO828" s="117" t="s">
        <v>3424</v>
      </c>
      <c r="AP828" s="177" cm="1">
        <f t="array" ref="AP8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28" s="117" t="s">
        <v>3424</v>
      </c>
      <c r="AS828" s="177" t="str" cm="1">
        <f t="array" ref="AS8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28" s="117" t="s">
        <v>3424</v>
      </c>
      <c r="AV828" s="177" t="str" cm="1">
        <f t="array" ref="AV8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28" s="117"/>
      <c r="AY828" s="117" cm="1">
        <f t="array" ref="AY828">IFERROR(_xlfn.XLOOKUP(Tableau210[[#This Row],[DN DONNEES BUTA ]]&amp;Tableau210[[#This Row],[PN DONNEES BUTA]],Tiges!$B$4:$B$79&amp;Tiges!$C$4:$C$79,Tiges!$G$4:$G$79),"")</f>
        <v>20</v>
      </c>
      <c r="AZ828" s="117"/>
      <c r="BA828" s="117" cm="1">
        <f t="array" ref="BA828">IFERROR(_xlfn.XLOOKUP(Tableau210[[#This Row],[DN DONNEES BUTA ]]&amp;Tableau210[[#This Row],[PN DONNEES BUTA]],Tiges!$B$4:$B$79&amp;Tiges!$C$4:$C$79,Tiges!$H$4:$H$79),"")</f>
        <v>110</v>
      </c>
      <c r="BB828" s="117"/>
      <c r="BC828" s="182">
        <f>IFERROR(VLOOKUP(Tableau210[[#This Row],[OPERATION]],Tableau4[],2,FALSE),"")</f>
        <v>2</v>
      </c>
      <c r="BD828" s="177" cm="1">
        <f t="array" ref="BD828">IFERROR(
   SUM(
      _xlfn._xlws.FILTER(
         Tableau3[Nb Platinage Joint],
         (Tableau3[ITEM]=Tableau210[[#This Row],[NOM]])*
         (Tableau3[Rep.]=Tableau210[[#This Row],[REPERE BUTA]])
      )
   ),
0)</f>
        <v>2</v>
      </c>
      <c r="BE828" s="182">
        <f>IFERROR(VLOOKUP(Tableau210[[#This Row],[OPERATION]],Tableau4[],3,FALSE),"")</f>
        <v>1</v>
      </c>
      <c r="BF828" s="177" cm="1">
        <f t="array" ref="BF828">IFERROR(
   SUM(
      _xlfn._xlws.FILTER(
         Tableau3[Joint Définitif Nb],
         (Tableau3[ITEM]=Tableau210[[#This Row],[NOM]])*
         (Tableau3[Rep.]=Tableau210[[#This Row],[REPERE BUTA]])
      )
   ),
0)</f>
        <v>1</v>
      </c>
      <c r="BG828" s="117" t="s">
        <v>3424</v>
      </c>
      <c r="BH828" s="177" t="str" cm="1">
        <f t="array" ref="BH8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2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28" s="117" t="s">
        <v>3424</v>
      </c>
      <c r="BK828" s="117" t="s">
        <v>3424</v>
      </c>
      <c r="BL828" s="167" t="s">
        <v>2380</v>
      </c>
      <c r="BM828" s="167"/>
      <c r="BN828" s="117"/>
      <c r="BO828" s="117"/>
      <c r="BP828" s="117"/>
      <c r="BQ828" s="48"/>
      <c r="BR828" s="119"/>
      <c r="BS828" s="48"/>
      <c r="BT828" s="48"/>
      <c r="BU828" s="48"/>
      <c r="BV828" s="48"/>
      <c r="BW828" s="48"/>
      <c r="BX828" s="48"/>
    </row>
    <row r="829" spans="1:76" ht="15.75" hidden="1" x14ac:dyDescent="0.25">
      <c r="A829" s="48" t="e" cm="1">
        <f t="array" ref="A829">_xlfn.XLOOKUP(Tableau210[[#This Row],[NOM]]&amp;Tableau210[[#This Row],[REPERE BUTA]],[6]!Tableau16[POSTE TECHNIQUE]&amp;[6]!Tableau16[Repere ADM],[6]!Tableau16[NUMERO CLIENT])</f>
        <v>#N/A</v>
      </c>
      <c r="B829" s="48" t="e" cm="1">
        <f t="array" ref="B829">_xlfn.XLOOKUP(Tableau210[[#This Row],[NOM]]&amp;Tableau210[[#This Row],[REPERE BUTA]],[6]!Tableau16[POSTE TECHNIQUE]&amp;[6]!Tableau16[Repere REF],[6]!Tableau16[NUMERO CLIENT])</f>
        <v>#N/A</v>
      </c>
      <c r="C829" s="48" cm="1">
        <f t="array" ref="C829">_xlfn.XLOOKUP(Tableau210[[#This Row],[NOM]]&amp;Tableau210[[#This Row],[Repere Ubleam]],[7]Sheet1!$C$2:$C$2995&amp;[7]Sheet1!$I$2:$I$2995,[7]Sheet1!$A$2:$A$2995)</f>
        <v>823</v>
      </c>
      <c r="D829" s="48" t="str">
        <f>C829&amp;""</f>
        <v>823</v>
      </c>
      <c r="E829" s="48" t="e">
        <v>#N/A</v>
      </c>
      <c r="F829" s="48" t="e">
        <v>#N/A</v>
      </c>
      <c r="G829" s="190" t="s">
        <v>1648</v>
      </c>
      <c r="H829" s="119" t="s">
        <v>1067</v>
      </c>
      <c r="I829" s="119" t="s">
        <v>80</v>
      </c>
      <c r="J829" s="119" t="s">
        <v>1072</v>
      </c>
      <c r="K829" s="119" t="str">
        <f>_xlfn.XLOOKUP(Tableau210[[#This Row],[NOM]],[8]LUT!$I$5:$I$301,[8]LUT!$N$5:$N$301)</f>
        <v xml:space="preserve">Réacteur </v>
      </c>
      <c r="L829" s="119">
        <v>32</v>
      </c>
      <c r="M829" s="119"/>
      <c r="N829" s="119">
        <v>32</v>
      </c>
      <c r="O829" s="119"/>
      <c r="P829" s="119"/>
      <c r="Q829" s="119"/>
      <c r="R829" s="119"/>
      <c r="S829" s="119"/>
      <c r="T829" s="119"/>
      <c r="U829" s="119"/>
      <c r="V829" s="119"/>
      <c r="W829" s="117" t="s">
        <v>2159</v>
      </c>
      <c r="X829" s="207" cm="1">
        <f t="array" ref="X8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82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29" s="117" t="s">
        <v>3424</v>
      </c>
      <c r="AA829" s="207" cm="1">
        <f t="array" ref="AA8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2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29" s="48"/>
      <c r="AD829" s="117" t="s">
        <v>2197</v>
      </c>
      <c r="AE829" s="119"/>
      <c r="AF829" s="181">
        <f>IFERROR(VLOOKUP(Tableau210[[#This Row],[OPERATION]],Tableau4[],5,FALSE),"")</f>
        <v>0</v>
      </c>
      <c r="AG829" s="178" cm="1">
        <f t="array" ref="AG829">IFERROR(
   SUM(
      _xlfn._xlws.FILTER(
         Tableau3[JP],
         (Tableau3[ITEM]=Tableau210[[#This Row],[NOM]])*
         (Tableau3[Rep.]=Tableau210[[#This Row],[REPERE BUTA]])
      )
   ),
0)</f>
        <v>0</v>
      </c>
      <c r="AH829" s="181">
        <f>IFERROR(VLOOKUP(Tableau210[[#This Row],[OPERATION]],Tableau4[],4,FALSE),"")</f>
        <v>1</v>
      </c>
      <c r="AI829" s="178" cm="1">
        <f t="array" ref="AI829">IFERROR(
   SUM(
      _xlfn._xlws.FILTER(
         Tableau3[BP],
         (Tableau3[ITEM]=Tableau210[[#This Row],[NOM]])*
         (Tableau3[Rep.]=Tableau210[[#This Row],[REPERE BUTA]])
      )
   ),
0)</f>
        <v>1</v>
      </c>
      <c r="AJ829" s="181" t="str">
        <f>IF(Tableau210[[#This Row],[NB JP EMIS]]=1,"1 JP","") &amp; IF(Tableau210[[#This Row],[NB BP EMIS]]=1," 1 BP","")</f>
        <v xml:space="preserve"> 1 BP</v>
      </c>
      <c r="AK829" s="178" t="str">
        <f>IF(Tableau210[[#This Row],[NB JP BUTA]]=1,"1 JP","") &amp; IF(Tableau210[[#This Row],[Nb BP BUTA]]=1," 1 BP","") &amp; IF(Tableau210[[#This Row],[Nb BP BUTA]]=2," 2 BP","")</f>
        <v xml:space="preserve"> 1 BP</v>
      </c>
      <c r="AL829" s="117" t="s">
        <v>2527</v>
      </c>
      <c r="AM829" s="117">
        <f>IFERROR(+VLOOKUP(AY829,Tiges!$G$4:$I$569,3,FALSE),"")</f>
        <v>27</v>
      </c>
      <c r="AN829" s="48"/>
      <c r="AO829" s="117" t="s">
        <v>3424</v>
      </c>
      <c r="AP829" s="177" cm="1">
        <f t="array" ref="AP8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29" s="117" t="s">
        <v>3424</v>
      </c>
      <c r="AS829" s="177" t="str" cm="1">
        <f t="array" ref="AS8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8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829" s="117" t="s">
        <v>3424</v>
      </c>
      <c r="AV829" s="177" t="str" cm="1">
        <f t="array" ref="AV8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29" s="117"/>
      <c r="AY829" s="117" cm="1">
        <f t="array" ref="AY829">IFERROR(_xlfn.XLOOKUP(Tableau210[[#This Row],[DN DONNEES BUTA ]]&amp;Tableau210[[#This Row],[PN DONNEES BUTA]],Tiges!$B$4:$B$79&amp;Tiges!$C$4:$C$79,Tiges!$G$4:$G$79),"")</f>
        <v>16</v>
      </c>
      <c r="AZ829" s="117"/>
      <c r="BA829" s="117" cm="1">
        <f t="array" ref="BA829">IFERROR(_xlfn.XLOOKUP(Tableau210[[#This Row],[DN DONNEES BUTA ]]&amp;Tableau210[[#This Row],[PN DONNEES BUTA]],Tiges!$B$4:$B$79&amp;Tiges!$C$4:$C$79,Tiges!$H$4:$H$79),"")</f>
        <v>90</v>
      </c>
      <c r="BB829" s="117"/>
      <c r="BC829" s="182">
        <f>IFERROR(VLOOKUP(Tableau210[[#This Row],[OPERATION]],Tableau4[],2,FALSE),"")</f>
        <v>1</v>
      </c>
      <c r="BD829" s="177" cm="1">
        <f t="array" ref="BD829">IFERROR(
   SUM(
      _xlfn._xlws.FILTER(
         Tableau3[Nb Platinage Joint],
         (Tableau3[ITEM]=Tableau210[[#This Row],[NOM]])*
         (Tableau3[Rep.]=Tableau210[[#This Row],[REPERE BUTA]])
      )
   ),
0)</f>
        <v>1</v>
      </c>
      <c r="BE829" s="182">
        <f>IFERROR(VLOOKUP(Tableau210[[#This Row],[OPERATION]],Tableau4[],3,FALSE),"")</f>
        <v>1</v>
      </c>
      <c r="BF829" s="177" cm="1">
        <f t="array" ref="BF829">IFERROR(
   SUM(
      _xlfn._xlws.FILTER(
         Tableau3[Joint Définitif Nb],
         (Tableau3[ITEM]=Tableau210[[#This Row],[NOM]])*
         (Tableau3[Rep.]=Tableau210[[#This Row],[REPERE BUTA]])
      )
   ),
0)</f>
        <v>1</v>
      </c>
      <c r="BG829" s="117" t="s">
        <v>3424</v>
      </c>
      <c r="BH829" s="177" t="str" cm="1">
        <f t="array" ref="BH8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29" s="117" t="s">
        <v>3424</v>
      </c>
      <c r="BK829" s="117" t="s">
        <v>3424</v>
      </c>
      <c r="BL829" s="167" t="s">
        <v>2380</v>
      </c>
      <c r="BM829" s="167"/>
      <c r="BN829" s="117"/>
      <c r="BO829" s="117"/>
      <c r="BP829" s="117"/>
      <c r="BQ829" s="48"/>
      <c r="BR829" s="119"/>
      <c r="BS829" s="48"/>
      <c r="BT829" s="48"/>
      <c r="BU829" s="48"/>
      <c r="BV829" s="48"/>
      <c r="BW829" s="48"/>
      <c r="BX829" s="48"/>
    </row>
    <row r="830" spans="1:76" ht="15.75" hidden="1" x14ac:dyDescent="0.25">
      <c r="A830" s="48" t="e" cm="1">
        <f t="array" ref="A830">_xlfn.XLOOKUP(Tableau210[[#This Row],[NOM]]&amp;Tableau210[[#This Row],[REPERE BUTA]],[6]!Tableau16[POSTE TECHNIQUE]&amp;[6]!Tableau16[Repere ADM],[6]!Tableau16[NUMERO CLIENT])</f>
        <v>#N/A</v>
      </c>
      <c r="B830" s="48" t="e" cm="1">
        <f t="array" ref="B830">_xlfn.XLOOKUP(Tableau210[[#This Row],[NOM]]&amp;Tableau210[[#This Row],[REPERE BUTA]],[6]!Tableau16[POSTE TECHNIQUE]&amp;[6]!Tableau16[Repere REF],[6]!Tableau16[NUMERO CLIENT])</f>
        <v>#N/A</v>
      </c>
      <c r="C830" s="48" cm="1">
        <f t="array" ref="C830">_xlfn.XLOOKUP(Tableau210[[#This Row],[NOM]]&amp;Tableau210[[#This Row],[Repere Ubleam]],[7]Sheet1!$C$2:$C$2995&amp;[7]Sheet1!$I$2:$I$2995,[7]Sheet1!$A$2:$A$2995)</f>
        <v>824</v>
      </c>
      <c r="D830" s="48" t="str">
        <f>C830&amp;""</f>
        <v>824</v>
      </c>
      <c r="E830" s="48" t="e">
        <v>#N/A</v>
      </c>
      <c r="F830" s="48" t="e">
        <v>#N/A</v>
      </c>
      <c r="G830" s="190" t="s">
        <v>1648</v>
      </c>
      <c r="H830" s="119" t="s">
        <v>1067</v>
      </c>
      <c r="I830" s="119" t="s">
        <v>80</v>
      </c>
      <c r="J830" s="119" t="s">
        <v>1072</v>
      </c>
      <c r="K830" s="119" t="str">
        <f>_xlfn.XLOOKUP(Tableau210[[#This Row],[NOM]],[8]LUT!$I$5:$I$301,[8]LUT!$N$5:$N$301)</f>
        <v xml:space="preserve">Réacteur </v>
      </c>
      <c r="L830" s="119">
        <v>33</v>
      </c>
      <c r="M830" s="119"/>
      <c r="N830" s="119">
        <v>33</v>
      </c>
      <c r="O830" s="119"/>
      <c r="P830" s="119"/>
      <c r="Q830" s="119"/>
      <c r="R830" s="119"/>
      <c r="S830" s="119"/>
      <c r="T830" s="119"/>
      <c r="U830" s="119"/>
      <c r="V830" s="119"/>
      <c r="W830" s="117" t="s">
        <v>2159</v>
      </c>
      <c r="X830" s="207" cm="1">
        <f t="array" ref="X8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3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30" s="117" t="s">
        <v>3424</v>
      </c>
      <c r="AA830" s="207" cm="1">
        <f t="array" ref="AA8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3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30" s="48"/>
      <c r="AD830" s="117" t="s">
        <v>2197</v>
      </c>
      <c r="AE830" s="119"/>
      <c r="AF830" s="181">
        <f>IFERROR(VLOOKUP(Tableau210[[#This Row],[OPERATION]],Tableau4[],5,FALSE),"")</f>
        <v>0</v>
      </c>
      <c r="AG830" s="178" cm="1">
        <f t="array" ref="AG830">IFERROR(
   SUM(
      _xlfn._xlws.FILTER(
         Tableau3[JP],
         (Tableau3[ITEM]=Tableau210[[#This Row],[NOM]])*
         (Tableau3[Rep.]=Tableau210[[#This Row],[REPERE BUTA]])
      )
   ),
0)</f>
        <v>0</v>
      </c>
      <c r="AH830" s="181">
        <f>IFERROR(VLOOKUP(Tableau210[[#This Row],[OPERATION]],Tableau4[],4,FALSE),"")</f>
        <v>1</v>
      </c>
      <c r="AI830" s="178" cm="1">
        <f t="array" ref="AI830">IFERROR(
   SUM(
      _xlfn._xlws.FILTER(
         Tableau3[BP],
         (Tableau3[ITEM]=Tableau210[[#This Row],[NOM]])*
         (Tableau3[Rep.]=Tableau210[[#This Row],[REPERE BUTA]])
      )
   ),
0)</f>
        <v>1</v>
      </c>
      <c r="AJ830" s="181" t="str">
        <f>IF(Tableau210[[#This Row],[NB JP EMIS]]=1,"1 JP","") &amp; IF(Tableau210[[#This Row],[NB BP EMIS]]=1," 1 BP","")</f>
        <v xml:space="preserve"> 1 BP</v>
      </c>
      <c r="AK830" s="178" t="str">
        <f>IF(Tableau210[[#This Row],[NB JP BUTA]]=1,"1 JP","") &amp; IF(Tableau210[[#This Row],[Nb BP BUTA]]=1," 1 BP","") &amp; IF(Tableau210[[#This Row],[Nb BP BUTA]]=2," 2 BP","")</f>
        <v xml:space="preserve"> 1 BP</v>
      </c>
      <c r="AL830" s="117" t="s">
        <v>2527</v>
      </c>
      <c r="AM830" s="117">
        <f>IFERROR(+VLOOKUP(AY830,Tiges!$G$4:$I$569,3,FALSE),"")</f>
        <v>32</v>
      </c>
      <c r="AN830" s="48"/>
      <c r="AO830" s="117" t="s">
        <v>3424</v>
      </c>
      <c r="AP830" s="177" cm="1">
        <f t="array" ref="AP8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30" s="117" t="s">
        <v>3424</v>
      </c>
      <c r="AS830" s="177" t="str" cm="1">
        <f t="array" ref="AS8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0" s="117" t="s">
        <v>3424</v>
      </c>
      <c r="AV830" s="177" t="str" cm="1">
        <f t="array" ref="AV8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30" s="117"/>
      <c r="AY830" s="117" cm="1">
        <f t="array" ref="AY830">IFERROR(_xlfn.XLOOKUP(Tableau210[[#This Row],[DN DONNEES BUTA ]]&amp;Tableau210[[#This Row],[PN DONNEES BUTA]],Tiges!$B$4:$B$79&amp;Tiges!$C$4:$C$79,Tiges!$G$4:$G$79),"")</f>
        <v>20</v>
      </c>
      <c r="AZ830" s="117"/>
      <c r="BA830" s="117" cm="1">
        <f t="array" ref="BA830">IFERROR(_xlfn.XLOOKUP(Tableau210[[#This Row],[DN DONNEES BUTA ]]&amp;Tableau210[[#This Row],[PN DONNEES BUTA]],Tiges!$B$4:$B$79&amp;Tiges!$C$4:$C$79,Tiges!$H$4:$H$79),"")</f>
        <v>100</v>
      </c>
      <c r="BB830" s="117"/>
      <c r="BC830" s="182">
        <f>IFERROR(VLOOKUP(Tableau210[[#This Row],[OPERATION]],Tableau4[],2,FALSE),"")</f>
        <v>1</v>
      </c>
      <c r="BD830" s="177" cm="1">
        <f t="array" ref="BD830">IFERROR(
   SUM(
      _xlfn._xlws.FILTER(
         Tableau3[Nb Platinage Joint],
         (Tableau3[ITEM]=Tableau210[[#This Row],[NOM]])*
         (Tableau3[Rep.]=Tableau210[[#This Row],[REPERE BUTA]])
      )
   ),
0)</f>
        <v>1</v>
      </c>
      <c r="BE830" s="182">
        <f>IFERROR(VLOOKUP(Tableau210[[#This Row],[OPERATION]],Tableau4[],3,FALSE),"")</f>
        <v>1</v>
      </c>
      <c r="BF830" s="177" cm="1">
        <f t="array" ref="BF830">IFERROR(
   SUM(
      _xlfn._xlws.FILTER(
         Tableau3[Joint Définitif Nb],
         (Tableau3[ITEM]=Tableau210[[#This Row],[NOM]])*
         (Tableau3[Rep.]=Tableau210[[#This Row],[REPERE BUTA]])
      )
   ),
0)</f>
        <v>1</v>
      </c>
      <c r="BG830" s="117" t="s">
        <v>3424</v>
      </c>
      <c r="BH830" s="177" t="str" cm="1">
        <f t="array" ref="BH8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30" s="117" t="s">
        <v>3424</v>
      </c>
      <c r="BK830" s="117" t="s">
        <v>3424</v>
      </c>
      <c r="BL830" s="167" t="s">
        <v>2380</v>
      </c>
      <c r="BM830" s="167"/>
      <c r="BN830" s="117"/>
      <c r="BO830" s="117"/>
      <c r="BP830" s="117"/>
      <c r="BQ830" s="48"/>
      <c r="BR830" s="119"/>
      <c r="BS830" s="48"/>
      <c r="BT830" s="48"/>
      <c r="BU830" s="48"/>
      <c r="BV830" s="48"/>
      <c r="BW830" s="48"/>
      <c r="BX830" s="48"/>
    </row>
    <row r="831" spans="1:76" ht="15.75" hidden="1" x14ac:dyDescent="0.25">
      <c r="A831" s="48" t="e" cm="1">
        <f t="array" ref="A831">_xlfn.XLOOKUP(Tableau210[[#This Row],[NOM]]&amp;Tableau210[[#This Row],[REPERE BUTA]],[6]!Tableau16[POSTE TECHNIQUE]&amp;[6]!Tableau16[Repere ADM],[6]!Tableau16[NUMERO CLIENT])</f>
        <v>#N/A</v>
      </c>
      <c r="B831" s="48" t="e" cm="1">
        <f t="array" ref="B831">_xlfn.XLOOKUP(Tableau210[[#This Row],[NOM]]&amp;Tableau210[[#This Row],[REPERE BUTA]],[6]!Tableau16[POSTE TECHNIQUE]&amp;[6]!Tableau16[Repere REF],[6]!Tableau16[NUMERO CLIENT])</f>
        <v>#N/A</v>
      </c>
      <c r="C831" s="48" cm="1">
        <f t="array" ref="C831">_xlfn.XLOOKUP(Tableau210[[#This Row],[NOM]]&amp;Tableau210[[#This Row],[Repere Ubleam]],[7]Sheet1!$C$2:$C$2995&amp;[7]Sheet1!$I$2:$I$2995,[7]Sheet1!$A$2:$A$2995)</f>
        <v>825</v>
      </c>
      <c r="D831" s="48" t="str">
        <f>C831&amp;""</f>
        <v>825</v>
      </c>
      <c r="E831" s="48" t="e">
        <v>#N/A</v>
      </c>
      <c r="F831" s="48" t="e">
        <v>#N/A</v>
      </c>
      <c r="G831" s="190" t="s">
        <v>1648</v>
      </c>
      <c r="H831" s="119" t="s">
        <v>1067</v>
      </c>
      <c r="I831" s="119" t="s">
        <v>80</v>
      </c>
      <c r="J831" s="119" t="s">
        <v>1072</v>
      </c>
      <c r="K831" s="119" t="str">
        <f>_xlfn.XLOOKUP(Tableau210[[#This Row],[NOM]],[8]LUT!$I$5:$I$301,[8]LUT!$N$5:$N$301)</f>
        <v xml:space="preserve">Réacteur </v>
      </c>
      <c r="L831" s="119">
        <v>34</v>
      </c>
      <c r="M831" s="119"/>
      <c r="N831" s="119">
        <v>34</v>
      </c>
      <c r="O831" s="119"/>
      <c r="P831" s="119"/>
      <c r="Q831" s="119"/>
      <c r="R831" s="119"/>
      <c r="S831" s="119"/>
      <c r="T831" s="119"/>
      <c r="U831" s="119"/>
      <c r="V831" s="119"/>
      <c r="W831" s="117" t="s">
        <v>2159</v>
      </c>
      <c r="X831" s="207" cm="1">
        <f t="array" ref="X8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3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31" s="117" t="s">
        <v>3424</v>
      </c>
      <c r="AA831" s="207" cm="1">
        <f t="array" ref="AA8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3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31" s="48"/>
      <c r="AD831" s="117" t="s">
        <v>2197</v>
      </c>
      <c r="AE831" s="119"/>
      <c r="AF831" s="181">
        <f>IFERROR(VLOOKUP(Tableau210[[#This Row],[OPERATION]],Tableau4[],5,FALSE),"")</f>
        <v>0</v>
      </c>
      <c r="AG831" s="178" cm="1">
        <f t="array" ref="AG831">IFERROR(
   SUM(
      _xlfn._xlws.FILTER(
         Tableau3[JP],
         (Tableau3[ITEM]=Tableau210[[#This Row],[NOM]])*
         (Tableau3[Rep.]=Tableau210[[#This Row],[REPERE BUTA]])
      )
   ),
0)</f>
        <v>0</v>
      </c>
      <c r="AH831" s="181">
        <f>IFERROR(VLOOKUP(Tableau210[[#This Row],[OPERATION]],Tableau4[],4,FALSE),"")</f>
        <v>1</v>
      </c>
      <c r="AI831" s="178" cm="1">
        <f t="array" ref="AI831">IFERROR(
   SUM(
      _xlfn._xlws.FILTER(
         Tableau3[BP],
         (Tableau3[ITEM]=Tableau210[[#This Row],[NOM]])*
         (Tableau3[Rep.]=Tableau210[[#This Row],[REPERE BUTA]])
      )
   ),
0)</f>
        <v>1</v>
      </c>
      <c r="AJ831" s="181" t="str">
        <f>IF(Tableau210[[#This Row],[NB JP EMIS]]=1,"1 JP","") &amp; IF(Tableau210[[#This Row],[NB BP EMIS]]=1," 1 BP","")</f>
        <v xml:space="preserve"> 1 BP</v>
      </c>
      <c r="AK831" s="178" t="str">
        <f>IF(Tableau210[[#This Row],[NB JP BUTA]]=1,"1 JP","") &amp; IF(Tableau210[[#This Row],[Nb BP BUTA]]=1," 1 BP","") &amp; IF(Tableau210[[#This Row],[Nb BP BUTA]]=2," 2 BP","")</f>
        <v xml:space="preserve"> 1 BP</v>
      </c>
      <c r="AL831" s="117" t="s">
        <v>2527</v>
      </c>
      <c r="AM831" s="117">
        <f>IFERROR(+VLOOKUP(AY831,Tiges!$G$4:$I$569,3,FALSE),"")</f>
        <v>32</v>
      </c>
      <c r="AN831" s="48"/>
      <c r="AO831" s="117" t="s">
        <v>3424</v>
      </c>
      <c r="AP831" s="177" cm="1">
        <f t="array" ref="AP8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31" s="117" t="s">
        <v>3424</v>
      </c>
      <c r="AS831" s="177" t="str" cm="1">
        <f t="array" ref="AS8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1" s="117" t="s">
        <v>3424</v>
      </c>
      <c r="AV831" s="177" t="str" cm="1">
        <f t="array" ref="AV8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31" s="117"/>
      <c r="AY831" s="117" cm="1">
        <f t="array" ref="AY831">IFERROR(_xlfn.XLOOKUP(Tableau210[[#This Row],[DN DONNEES BUTA ]]&amp;Tableau210[[#This Row],[PN DONNEES BUTA]],Tiges!$B$4:$B$79&amp;Tiges!$C$4:$C$79,Tiges!$G$4:$G$79),"")</f>
        <v>20</v>
      </c>
      <c r="AZ831" s="117"/>
      <c r="BA831" s="117" cm="1">
        <f t="array" ref="BA831">IFERROR(_xlfn.XLOOKUP(Tableau210[[#This Row],[DN DONNEES BUTA ]]&amp;Tableau210[[#This Row],[PN DONNEES BUTA]],Tiges!$B$4:$B$79&amp;Tiges!$C$4:$C$79,Tiges!$H$4:$H$79),"")</f>
        <v>100</v>
      </c>
      <c r="BB831" s="117"/>
      <c r="BC831" s="182">
        <f>IFERROR(VLOOKUP(Tableau210[[#This Row],[OPERATION]],Tableau4[],2,FALSE),"")</f>
        <v>1</v>
      </c>
      <c r="BD831" s="177" cm="1">
        <f t="array" ref="BD831">IFERROR(
   SUM(
      _xlfn._xlws.FILTER(
         Tableau3[Nb Platinage Joint],
         (Tableau3[ITEM]=Tableau210[[#This Row],[NOM]])*
         (Tableau3[Rep.]=Tableau210[[#This Row],[REPERE BUTA]])
      )
   ),
0)</f>
        <v>1</v>
      </c>
      <c r="BE831" s="182">
        <f>IFERROR(VLOOKUP(Tableau210[[#This Row],[OPERATION]],Tableau4[],3,FALSE),"")</f>
        <v>1</v>
      </c>
      <c r="BF831" s="177" cm="1">
        <f t="array" ref="BF831">IFERROR(
   SUM(
      _xlfn._xlws.FILTER(
         Tableau3[Joint Définitif Nb],
         (Tableau3[ITEM]=Tableau210[[#This Row],[NOM]])*
         (Tableau3[Rep.]=Tableau210[[#This Row],[REPERE BUTA]])
      )
   ),
0)</f>
        <v>1</v>
      </c>
      <c r="BG831" s="117" t="s">
        <v>3424</v>
      </c>
      <c r="BH831" s="177" t="str" cm="1">
        <f t="array" ref="BH8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31" s="117" t="s">
        <v>3424</v>
      </c>
      <c r="BK831" s="117" t="s">
        <v>3424</v>
      </c>
      <c r="BL831" s="167" t="s">
        <v>2380</v>
      </c>
      <c r="BM831" s="167"/>
      <c r="BN831" s="117"/>
      <c r="BO831" s="117"/>
      <c r="BP831" s="117"/>
      <c r="BQ831" s="48"/>
      <c r="BR831" s="119"/>
      <c r="BS831" s="48"/>
      <c r="BT831" s="48"/>
      <c r="BU831" s="48"/>
      <c r="BV831" s="48"/>
      <c r="BW831" s="48"/>
      <c r="BX831" s="48"/>
    </row>
    <row r="832" spans="1:76" ht="15.75" hidden="1" x14ac:dyDescent="0.25">
      <c r="A832" s="48" t="e" cm="1">
        <f t="array" ref="A832">_xlfn.XLOOKUP(Tableau210[[#This Row],[NOM]]&amp;Tableau210[[#This Row],[REPERE BUTA]],[6]!Tableau16[POSTE TECHNIQUE]&amp;[6]!Tableau16[Repere ADM],[6]!Tableau16[NUMERO CLIENT])</f>
        <v>#N/A</v>
      </c>
      <c r="B832" s="48" t="e" cm="1">
        <f t="array" ref="B832">_xlfn.XLOOKUP(Tableau210[[#This Row],[NOM]]&amp;Tableau210[[#This Row],[REPERE BUTA]],[6]!Tableau16[POSTE TECHNIQUE]&amp;[6]!Tableau16[Repere REF],[6]!Tableau16[NUMERO CLIENT])</f>
        <v>#N/A</v>
      </c>
      <c r="C832" s="48" cm="1">
        <f t="array" ref="C832">_xlfn.XLOOKUP(Tableau210[[#This Row],[NOM]]&amp;Tableau210[[#This Row],[Repere Ubleam]],[7]Sheet1!$C$2:$C$2995&amp;[7]Sheet1!$I$2:$I$2995,[7]Sheet1!$A$2:$A$2995)</f>
        <v>826</v>
      </c>
      <c r="D832" s="48" t="str">
        <f>C832&amp;""</f>
        <v>826</v>
      </c>
      <c r="E832" s="48" t="e">
        <v>#N/A</v>
      </c>
      <c r="F832" s="48" t="e">
        <v>#N/A</v>
      </c>
      <c r="G832" s="190" t="s">
        <v>1648</v>
      </c>
      <c r="H832" s="119" t="s">
        <v>1067</v>
      </c>
      <c r="I832" s="119" t="s">
        <v>80</v>
      </c>
      <c r="J832" s="119" t="s">
        <v>1072</v>
      </c>
      <c r="K832" s="119" t="str">
        <f>_xlfn.XLOOKUP(Tableau210[[#This Row],[NOM]],[8]LUT!$I$5:$I$301,[8]LUT!$N$5:$N$301)</f>
        <v xml:space="preserve">Réacteur </v>
      </c>
      <c r="L832" s="119">
        <v>35</v>
      </c>
      <c r="M832" s="119"/>
      <c r="N832" s="119">
        <v>35</v>
      </c>
      <c r="O832" s="119"/>
      <c r="P832" s="119"/>
      <c r="Q832" s="119"/>
      <c r="R832" s="119"/>
      <c r="S832" s="119"/>
      <c r="T832" s="119"/>
      <c r="U832" s="119"/>
      <c r="V832" s="119"/>
      <c r="W832" s="148">
        <v>200</v>
      </c>
      <c r="X832" s="207" cm="1">
        <f t="array" ref="X8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83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32" s="148">
        <v>20</v>
      </c>
      <c r="AA832" s="207" cm="1">
        <f t="array" ref="AA8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3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32" s="48"/>
      <c r="AD832" s="117" t="s">
        <v>2196</v>
      </c>
      <c r="AE832" s="119"/>
      <c r="AF832" s="181">
        <f>IFERROR(VLOOKUP(Tableau210[[#This Row],[OPERATION]],Tableau4[],5,FALSE),"")</f>
        <v>0</v>
      </c>
      <c r="AG832" s="178" cm="1">
        <f t="array" ref="AG832">IFERROR(
   SUM(
      _xlfn._xlws.FILTER(
         Tableau3[JP],
         (Tableau3[ITEM]=Tableau210[[#This Row],[NOM]])*
         (Tableau3[Rep.]=Tableau210[[#This Row],[REPERE BUTA]])
      )
   ),
0)</f>
        <v>0</v>
      </c>
      <c r="AH832" s="181">
        <f>IFERROR(VLOOKUP(Tableau210[[#This Row],[OPERATION]],Tableau4[],4,FALSE),"")</f>
        <v>0</v>
      </c>
      <c r="AI832" s="178" cm="1">
        <f t="array" ref="AI832">IFERROR(
   SUM(
      _xlfn._xlws.FILTER(
         Tableau3[BP],
         (Tableau3[ITEM]=Tableau210[[#This Row],[NOM]])*
         (Tableau3[Rep.]=Tableau210[[#This Row],[REPERE BUTA]])
      )
   ),
0)</f>
        <v>0</v>
      </c>
      <c r="AJ832" s="181" t="str">
        <f>IF(Tableau210[[#This Row],[NB JP EMIS]]=1,"1 JP","") &amp; IF(Tableau210[[#This Row],[NB BP EMIS]]=1," 1 BP","")</f>
        <v/>
      </c>
      <c r="AK832" s="178" t="str">
        <f>IF(Tableau210[[#This Row],[NB JP BUTA]]=1,"1 JP","") &amp; IF(Tableau210[[#This Row],[Nb BP BUTA]]=1," 1 BP","") &amp; IF(Tableau210[[#This Row],[Nb BP BUTA]]=2," 2 BP","")</f>
        <v/>
      </c>
      <c r="AL832" s="117" t="s">
        <v>2527</v>
      </c>
      <c r="AM832" s="117">
        <f>IFERROR(+VLOOKUP(AY832,Tiges!$G$4:$I$569,3,FALSE),"")</f>
        <v>32</v>
      </c>
      <c r="AN832" s="48"/>
      <c r="AO832" s="117">
        <v>8</v>
      </c>
      <c r="AP832" s="177" cm="1">
        <f t="array" ref="AP8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32" s="117" t="s">
        <v>2282</v>
      </c>
      <c r="AS832" s="177" t="str" cm="1">
        <f t="array" ref="AS8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2" s="117" t="s">
        <v>1123</v>
      </c>
      <c r="AV832" s="177" t="str" cm="1">
        <f t="array" ref="AV8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32" s="117"/>
      <c r="AY832" s="117" cm="1">
        <f t="array" ref="AY832">IFERROR(_xlfn.XLOOKUP(Tableau210[[#This Row],[DN DONNEES BUTA ]]&amp;Tableau210[[#This Row],[PN DONNEES BUTA]],Tiges!$B$4:$B$79&amp;Tiges!$C$4:$C$79,Tiges!$G$4:$G$79),"")</f>
        <v>20</v>
      </c>
      <c r="AZ832" s="117"/>
      <c r="BA832" s="117" cm="1">
        <f t="array" ref="BA832">IFERROR(_xlfn.XLOOKUP(Tableau210[[#This Row],[DN DONNEES BUTA ]]&amp;Tableau210[[#This Row],[PN DONNEES BUTA]],Tiges!$B$4:$B$79&amp;Tiges!$C$4:$C$79,Tiges!$H$4:$H$79),"")</f>
        <v>110</v>
      </c>
      <c r="BB832" s="117"/>
      <c r="BC832" s="182">
        <f>IFERROR(VLOOKUP(Tableau210[[#This Row],[OPERATION]],Tableau4[],2,FALSE),"")</f>
        <v>0</v>
      </c>
      <c r="BD832" s="177" cm="1">
        <f t="array" ref="BD832">IFERROR(
   SUM(
      _xlfn._xlws.FILTER(
         Tableau3[Nb Platinage Joint],
         (Tableau3[ITEM]=Tableau210[[#This Row],[NOM]])*
         (Tableau3[Rep.]=Tableau210[[#This Row],[REPERE BUTA]])
      )
   ),
0)</f>
        <v>0</v>
      </c>
      <c r="BE832" s="182">
        <f>IFERROR(VLOOKUP(Tableau210[[#This Row],[OPERATION]],Tableau4[],3,FALSE),"")</f>
        <v>1</v>
      </c>
      <c r="BF832" s="177" cm="1">
        <f t="array" ref="BF832">IFERROR(
   SUM(
      _xlfn._xlws.FILTER(
         Tableau3[Joint Définitif Nb],
         (Tableau3[ITEM]=Tableau210[[#This Row],[NOM]])*
         (Tableau3[Rep.]=Tableau210[[#This Row],[REPERE BUTA]])
      )
   ),
0)</f>
        <v>1</v>
      </c>
      <c r="BG832" s="117" t="s">
        <v>129</v>
      </c>
      <c r="BH832" s="177" t="str" cm="1">
        <f t="array" ref="BH8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32" s="117" t="s">
        <v>2268</v>
      </c>
      <c r="BK832" s="117" t="s">
        <v>2269</v>
      </c>
      <c r="BL832" s="167" t="s">
        <v>2380</v>
      </c>
      <c r="BM832" s="167"/>
      <c r="BN832" s="117"/>
      <c r="BO832" s="117"/>
      <c r="BP832" s="117"/>
      <c r="BQ832" s="48"/>
      <c r="BR832" s="119"/>
      <c r="BS832" s="48"/>
      <c r="BT832" s="48"/>
      <c r="BU832" s="48"/>
      <c r="BV832" s="48"/>
      <c r="BW832" s="48"/>
      <c r="BX832" s="48"/>
    </row>
    <row r="833" spans="1:76" ht="15.75" hidden="1" x14ac:dyDescent="0.25">
      <c r="A833" s="48" t="e" cm="1">
        <f t="array" ref="A833">_xlfn.XLOOKUP(Tableau210[[#This Row],[NOM]]&amp;Tableau210[[#This Row],[REPERE BUTA]],[6]!Tableau16[POSTE TECHNIQUE]&amp;[6]!Tableau16[Repere ADM],[6]!Tableau16[NUMERO CLIENT])</f>
        <v>#N/A</v>
      </c>
      <c r="B833" s="48" t="e" cm="1">
        <f t="array" ref="B833">_xlfn.XLOOKUP(Tableau210[[#This Row],[NOM]]&amp;Tableau210[[#This Row],[REPERE BUTA]],[6]!Tableau16[POSTE TECHNIQUE]&amp;[6]!Tableau16[Repere REF],[6]!Tableau16[NUMERO CLIENT])</f>
        <v>#N/A</v>
      </c>
      <c r="C833" s="48" cm="1">
        <f t="array" ref="C833">_xlfn.XLOOKUP(Tableau210[[#This Row],[NOM]]&amp;Tableau210[[#This Row],[Repere Ubleam]],[7]Sheet1!$C$2:$C$2995&amp;[7]Sheet1!$I$2:$I$2995,[7]Sheet1!$A$2:$A$2995)</f>
        <v>827</v>
      </c>
      <c r="D833" s="48" t="str">
        <f>C833&amp;""</f>
        <v>827</v>
      </c>
      <c r="E833" s="48" t="e">
        <v>#N/A</v>
      </c>
      <c r="F833" s="48" t="e">
        <v>#N/A</v>
      </c>
      <c r="G833" s="190" t="s">
        <v>1648</v>
      </c>
      <c r="H833" s="119" t="s">
        <v>1067</v>
      </c>
      <c r="I833" s="119" t="s">
        <v>80</v>
      </c>
      <c r="J833" s="119" t="s">
        <v>1072</v>
      </c>
      <c r="K833" s="119" t="str">
        <f>_xlfn.XLOOKUP(Tableau210[[#This Row],[NOM]],[8]LUT!$I$5:$I$301,[8]LUT!$N$5:$N$301)</f>
        <v xml:space="preserve">Réacteur </v>
      </c>
      <c r="L833" s="119">
        <v>36</v>
      </c>
      <c r="M833" s="119"/>
      <c r="N833" s="119">
        <v>36</v>
      </c>
      <c r="O833" s="119"/>
      <c r="P833" s="119"/>
      <c r="Q833" s="119"/>
      <c r="R833" s="119"/>
      <c r="S833" s="119"/>
      <c r="T833" s="119"/>
      <c r="U833" s="119"/>
      <c r="V833" s="119"/>
      <c r="W833" s="148">
        <v>200</v>
      </c>
      <c r="X833" s="207" cm="1">
        <f t="array" ref="X8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83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33" s="148">
        <v>20</v>
      </c>
      <c r="AA833" s="207" cm="1">
        <f t="array" ref="AA8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3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33" s="48"/>
      <c r="AD833" s="117" t="s">
        <v>2196</v>
      </c>
      <c r="AE833" s="119"/>
      <c r="AF833" s="181">
        <f>IFERROR(VLOOKUP(Tableau210[[#This Row],[OPERATION]],Tableau4[],5,FALSE),"")</f>
        <v>0</v>
      </c>
      <c r="AG833" s="178" cm="1">
        <f t="array" ref="AG833">IFERROR(
   SUM(
      _xlfn._xlws.FILTER(
         Tableau3[JP],
         (Tableau3[ITEM]=Tableau210[[#This Row],[NOM]])*
         (Tableau3[Rep.]=Tableau210[[#This Row],[REPERE BUTA]])
      )
   ),
0)</f>
        <v>0</v>
      </c>
      <c r="AH833" s="181">
        <f>IFERROR(VLOOKUP(Tableau210[[#This Row],[OPERATION]],Tableau4[],4,FALSE),"")</f>
        <v>0</v>
      </c>
      <c r="AI833" s="178" cm="1">
        <f t="array" ref="AI833">IFERROR(
   SUM(
      _xlfn._xlws.FILTER(
         Tableau3[BP],
         (Tableau3[ITEM]=Tableau210[[#This Row],[NOM]])*
         (Tableau3[Rep.]=Tableau210[[#This Row],[REPERE BUTA]])
      )
   ),
0)</f>
        <v>0</v>
      </c>
      <c r="AJ833" s="181" t="str">
        <f>IF(Tableau210[[#This Row],[NB JP EMIS]]=1,"1 JP","") &amp; IF(Tableau210[[#This Row],[NB BP EMIS]]=1," 1 BP","")</f>
        <v/>
      </c>
      <c r="AK833" s="178" t="str">
        <f>IF(Tableau210[[#This Row],[NB JP BUTA]]=1,"1 JP","") &amp; IF(Tableau210[[#This Row],[Nb BP BUTA]]=1," 1 BP","") &amp; IF(Tableau210[[#This Row],[Nb BP BUTA]]=2," 2 BP","")</f>
        <v/>
      </c>
      <c r="AL833" s="117" t="s">
        <v>2527</v>
      </c>
      <c r="AM833" s="117">
        <f>IFERROR(+VLOOKUP(AY833,Tiges!$G$4:$I$569,3,FALSE),"")</f>
        <v>32</v>
      </c>
      <c r="AN833" s="48"/>
      <c r="AO833" s="117">
        <v>8</v>
      </c>
      <c r="AP833" s="177" cm="1">
        <f t="array" ref="AP8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33" s="117" t="s">
        <v>2282</v>
      </c>
      <c r="AS833" s="177" t="str" cm="1">
        <f t="array" ref="AS8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3" s="117" t="s">
        <v>1123</v>
      </c>
      <c r="AV833" s="177" t="str" cm="1">
        <f t="array" ref="AV8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33" s="117"/>
      <c r="AY833" s="117" cm="1">
        <f t="array" ref="AY833">IFERROR(_xlfn.XLOOKUP(Tableau210[[#This Row],[DN DONNEES BUTA ]]&amp;Tableau210[[#This Row],[PN DONNEES BUTA]],Tiges!$B$4:$B$79&amp;Tiges!$C$4:$C$79,Tiges!$G$4:$G$79),"")</f>
        <v>20</v>
      </c>
      <c r="AZ833" s="117"/>
      <c r="BA833" s="117" cm="1">
        <f t="array" ref="BA833">IFERROR(_xlfn.XLOOKUP(Tableau210[[#This Row],[DN DONNEES BUTA ]]&amp;Tableau210[[#This Row],[PN DONNEES BUTA]],Tiges!$B$4:$B$79&amp;Tiges!$C$4:$C$79,Tiges!$H$4:$H$79),"")</f>
        <v>110</v>
      </c>
      <c r="BB833" s="117"/>
      <c r="BC833" s="182">
        <f>IFERROR(VLOOKUP(Tableau210[[#This Row],[OPERATION]],Tableau4[],2,FALSE),"")</f>
        <v>0</v>
      </c>
      <c r="BD833" s="177" cm="1">
        <f t="array" ref="BD833">IFERROR(
   SUM(
      _xlfn._xlws.FILTER(
         Tableau3[Nb Platinage Joint],
         (Tableau3[ITEM]=Tableau210[[#This Row],[NOM]])*
         (Tableau3[Rep.]=Tableau210[[#This Row],[REPERE BUTA]])
      )
   ),
0)</f>
        <v>0</v>
      </c>
      <c r="BE833" s="182">
        <f>IFERROR(VLOOKUP(Tableau210[[#This Row],[OPERATION]],Tableau4[],3,FALSE),"")</f>
        <v>1</v>
      </c>
      <c r="BF833" s="177" cm="1">
        <f t="array" ref="BF833">IFERROR(
   SUM(
      _xlfn._xlws.FILTER(
         Tableau3[Joint Définitif Nb],
         (Tableau3[ITEM]=Tableau210[[#This Row],[NOM]])*
         (Tableau3[Rep.]=Tableau210[[#This Row],[REPERE BUTA]])
      )
   ),
0)</f>
        <v>1</v>
      </c>
      <c r="BG833" s="117" t="s">
        <v>129</v>
      </c>
      <c r="BH833" s="177" t="str" cm="1">
        <f t="array" ref="BH8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3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33" s="117" t="s">
        <v>2268</v>
      </c>
      <c r="BK833" s="117" t="s">
        <v>2269</v>
      </c>
      <c r="BL833" s="167" t="s">
        <v>2380</v>
      </c>
      <c r="BM833" s="167"/>
      <c r="BN833" s="117"/>
      <c r="BO833" s="117"/>
      <c r="BP833" s="117"/>
      <c r="BQ833" s="48"/>
      <c r="BR833" s="119"/>
      <c r="BS833" s="48"/>
      <c r="BT833" s="48"/>
      <c r="BU833" s="48"/>
      <c r="BV833" s="48"/>
      <c r="BW833" s="48"/>
      <c r="BX833" s="48"/>
    </row>
    <row r="834" spans="1:76" ht="15.75" hidden="1" x14ac:dyDescent="0.25">
      <c r="A834" s="48" t="e" cm="1">
        <f t="array" ref="A834">_xlfn.XLOOKUP(Tableau210[[#This Row],[NOM]]&amp;Tableau210[[#This Row],[REPERE BUTA]],[6]!Tableau16[POSTE TECHNIQUE]&amp;[6]!Tableau16[Repere ADM],[6]!Tableau16[NUMERO CLIENT])</f>
        <v>#N/A</v>
      </c>
      <c r="B834" s="48" t="e" cm="1">
        <f t="array" ref="B834">_xlfn.XLOOKUP(Tableau210[[#This Row],[NOM]]&amp;Tableau210[[#This Row],[REPERE BUTA]],[6]!Tableau16[POSTE TECHNIQUE]&amp;[6]!Tableau16[Repere REF],[6]!Tableau16[NUMERO CLIENT])</f>
        <v>#N/A</v>
      </c>
      <c r="C834" s="48" cm="1">
        <f t="array" ref="C834">_xlfn.XLOOKUP(Tableau210[[#This Row],[NOM]]&amp;Tableau210[[#This Row],[Repere Ubleam]],[7]Sheet1!$C$2:$C$2995&amp;[7]Sheet1!$I$2:$I$2995,[7]Sheet1!$A$2:$A$2995)</f>
        <v>828</v>
      </c>
      <c r="D834" s="48" t="str">
        <f>C834&amp;""</f>
        <v>828</v>
      </c>
      <c r="E834" s="48" t="e">
        <v>#N/A</v>
      </c>
      <c r="F834" s="48" t="e">
        <v>#N/A</v>
      </c>
      <c r="G834" s="190" t="s">
        <v>1648</v>
      </c>
      <c r="H834" s="119" t="s">
        <v>1067</v>
      </c>
      <c r="I834" s="119" t="s">
        <v>80</v>
      </c>
      <c r="J834" s="119" t="s">
        <v>1072</v>
      </c>
      <c r="K834" s="119" t="str">
        <f>_xlfn.XLOOKUP(Tableau210[[#This Row],[NOM]],[8]LUT!$I$5:$I$301,[8]LUT!$N$5:$N$301)</f>
        <v xml:space="preserve">Réacteur </v>
      </c>
      <c r="L834" s="119">
        <v>37</v>
      </c>
      <c r="M834" s="119"/>
      <c r="N834" s="119">
        <v>37</v>
      </c>
      <c r="O834" s="119"/>
      <c r="P834" s="119"/>
      <c r="Q834" s="119"/>
      <c r="R834" s="119"/>
      <c r="S834" s="119"/>
      <c r="T834" s="119"/>
      <c r="U834" s="119"/>
      <c r="V834" s="119"/>
      <c r="W834" s="148">
        <v>200</v>
      </c>
      <c r="X834" s="207" cm="1">
        <f t="array" ref="X8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83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34" s="148">
        <v>20</v>
      </c>
      <c r="AA834" s="207" cm="1">
        <f t="array" ref="AA8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3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34" s="48"/>
      <c r="AD834" s="117" t="s">
        <v>2196</v>
      </c>
      <c r="AE834" s="119"/>
      <c r="AF834" s="181">
        <f>IFERROR(VLOOKUP(Tableau210[[#This Row],[OPERATION]],Tableau4[],5,FALSE),"")</f>
        <v>0</v>
      </c>
      <c r="AG834" s="178" cm="1">
        <f t="array" ref="AG834">IFERROR(
   SUM(
      _xlfn._xlws.FILTER(
         Tableau3[JP],
         (Tableau3[ITEM]=Tableau210[[#This Row],[NOM]])*
         (Tableau3[Rep.]=Tableau210[[#This Row],[REPERE BUTA]])
      )
   ),
0)</f>
        <v>0</v>
      </c>
      <c r="AH834" s="181">
        <f>IFERROR(VLOOKUP(Tableau210[[#This Row],[OPERATION]],Tableau4[],4,FALSE),"")</f>
        <v>0</v>
      </c>
      <c r="AI834" s="178" cm="1">
        <f t="array" ref="AI834">IFERROR(
   SUM(
      _xlfn._xlws.FILTER(
         Tableau3[BP],
         (Tableau3[ITEM]=Tableau210[[#This Row],[NOM]])*
         (Tableau3[Rep.]=Tableau210[[#This Row],[REPERE BUTA]])
      )
   ),
0)</f>
        <v>0</v>
      </c>
      <c r="AJ834" s="181" t="str">
        <f>IF(Tableau210[[#This Row],[NB JP EMIS]]=1,"1 JP","") &amp; IF(Tableau210[[#This Row],[NB BP EMIS]]=1," 1 BP","")</f>
        <v/>
      </c>
      <c r="AK834" s="178" t="str">
        <f>IF(Tableau210[[#This Row],[NB JP BUTA]]=1,"1 JP","") &amp; IF(Tableau210[[#This Row],[Nb BP BUTA]]=1," 1 BP","") &amp; IF(Tableau210[[#This Row],[Nb BP BUTA]]=2," 2 BP","")</f>
        <v/>
      </c>
      <c r="AL834" s="117" t="s">
        <v>2527</v>
      </c>
      <c r="AM834" s="117">
        <f>IFERROR(+VLOOKUP(AY834,Tiges!$G$4:$I$569,3,FALSE),"")</f>
        <v>32</v>
      </c>
      <c r="AN834" s="48"/>
      <c r="AO834" s="117">
        <v>8</v>
      </c>
      <c r="AP834" s="177" cm="1">
        <f t="array" ref="AP8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34" s="117" t="s">
        <v>2282</v>
      </c>
      <c r="AS834" s="177" t="str" cm="1">
        <f t="array" ref="AS8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4" s="117" t="s">
        <v>1123</v>
      </c>
      <c r="AV834" s="177" t="str" cm="1">
        <f t="array" ref="AV8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34" s="117"/>
      <c r="AY834" s="117" cm="1">
        <f t="array" ref="AY834">IFERROR(_xlfn.XLOOKUP(Tableau210[[#This Row],[DN DONNEES BUTA ]]&amp;Tableau210[[#This Row],[PN DONNEES BUTA]],Tiges!$B$4:$B$79&amp;Tiges!$C$4:$C$79,Tiges!$G$4:$G$79),"")</f>
        <v>20</v>
      </c>
      <c r="AZ834" s="117"/>
      <c r="BA834" s="117" cm="1">
        <f t="array" ref="BA834">IFERROR(_xlfn.XLOOKUP(Tableau210[[#This Row],[DN DONNEES BUTA ]]&amp;Tableau210[[#This Row],[PN DONNEES BUTA]],Tiges!$B$4:$B$79&amp;Tiges!$C$4:$C$79,Tiges!$H$4:$H$79),"")</f>
        <v>110</v>
      </c>
      <c r="BB834" s="117"/>
      <c r="BC834" s="182">
        <f>IFERROR(VLOOKUP(Tableau210[[#This Row],[OPERATION]],Tableau4[],2,FALSE),"")</f>
        <v>0</v>
      </c>
      <c r="BD834" s="177" cm="1">
        <f t="array" ref="BD834">IFERROR(
   SUM(
      _xlfn._xlws.FILTER(
         Tableau3[Nb Platinage Joint],
         (Tableau3[ITEM]=Tableau210[[#This Row],[NOM]])*
         (Tableau3[Rep.]=Tableau210[[#This Row],[REPERE BUTA]])
      )
   ),
0)</f>
        <v>0</v>
      </c>
      <c r="BE834" s="182">
        <f>IFERROR(VLOOKUP(Tableau210[[#This Row],[OPERATION]],Tableau4[],3,FALSE),"")</f>
        <v>1</v>
      </c>
      <c r="BF834" s="177" cm="1">
        <f t="array" ref="BF834">IFERROR(
   SUM(
      _xlfn._xlws.FILTER(
         Tableau3[Joint Définitif Nb],
         (Tableau3[ITEM]=Tableau210[[#This Row],[NOM]])*
         (Tableau3[Rep.]=Tableau210[[#This Row],[REPERE BUTA]])
      )
   ),
0)</f>
        <v>1</v>
      </c>
      <c r="BG834" s="117" t="s">
        <v>129</v>
      </c>
      <c r="BH834" s="177" t="str" cm="1">
        <f t="array" ref="BH8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3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34" s="117" t="s">
        <v>2268</v>
      </c>
      <c r="BK834" s="117" t="s">
        <v>2269</v>
      </c>
      <c r="BL834" s="167" t="s">
        <v>2380</v>
      </c>
      <c r="BM834" s="167"/>
      <c r="BN834" s="117"/>
      <c r="BO834" s="117"/>
      <c r="BP834" s="117"/>
      <c r="BQ834" s="48"/>
      <c r="BR834" s="119"/>
      <c r="BS834" s="48"/>
      <c r="BT834" s="48"/>
      <c r="BU834" s="48"/>
      <c r="BV834" s="48"/>
      <c r="BW834" s="48"/>
      <c r="BX834" s="48"/>
    </row>
    <row r="835" spans="1:76" ht="15.75" hidden="1" x14ac:dyDescent="0.25">
      <c r="A835" s="48" t="e" cm="1">
        <f t="array" ref="A835">_xlfn.XLOOKUP(Tableau210[[#This Row],[NOM]]&amp;Tableau210[[#This Row],[REPERE BUTA]],[6]!Tableau16[POSTE TECHNIQUE]&amp;[6]!Tableau16[Repere ADM],[6]!Tableau16[NUMERO CLIENT])</f>
        <v>#N/A</v>
      </c>
      <c r="B835" s="48" t="e" cm="1">
        <f t="array" ref="B835">_xlfn.XLOOKUP(Tableau210[[#This Row],[NOM]]&amp;Tableau210[[#This Row],[REPERE BUTA]],[6]!Tableau16[POSTE TECHNIQUE]&amp;[6]!Tableau16[Repere REF],[6]!Tableau16[NUMERO CLIENT])</f>
        <v>#N/A</v>
      </c>
      <c r="C835" s="48" cm="1">
        <f t="array" ref="C835">_xlfn.XLOOKUP(Tableau210[[#This Row],[NOM]]&amp;Tableau210[[#This Row],[Repere Ubleam]],[7]Sheet1!$C$2:$C$2995&amp;[7]Sheet1!$I$2:$I$2995,[7]Sheet1!$A$2:$A$2995)</f>
        <v>829</v>
      </c>
      <c r="D835" s="48" t="str">
        <f>C835&amp;""</f>
        <v>829</v>
      </c>
      <c r="E835" s="48" t="e">
        <v>#N/A</v>
      </c>
      <c r="F835" s="48" t="e">
        <v>#N/A</v>
      </c>
      <c r="G835" s="190" t="s">
        <v>1648</v>
      </c>
      <c r="H835" s="119" t="s">
        <v>1067</v>
      </c>
      <c r="I835" s="119" t="s">
        <v>80</v>
      </c>
      <c r="J835" s="119" t="s">
        <v>1072</v>
      </c>
      <c r="K835" s="119" t="str">
        <f>_xlfn.XLOOKUP(Tableau210[[#This Row],[NOM]],[8]LUT!$I$5:$I$301,[8]LUT!$N$5:$N$301)</f>
        <v xml:space="preserve">Réacteur </v>
      </c>
      <c r="L835" s="119">
        <v>38</v>
      </c>
      <c r="M835" s="119"/>
      <c r="N835" s="119">
        <v>38</v>
      </c>
      <c r="O835" s="119"/>
      <c r="P835" s="119"/>
      <c r="Q835" s="119"/>
      <c r="R835" s="119"/>
      <c r="S835" s="119"/>
      <c r="T835" s="119"/>
      <c r="U835" s="119"/>
      <c r="V835" s="119"/>
      <c r="W835" s="117" t="s">
        <v>2159</v>
      </c>
      <c r="X835" s="207" cm="1">
        <f t="array" ref="X8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3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35" s="117" t="s">
        <v>3424</v>
      </c>
      <c r="AA835" s="207" cm="1">
        <f t="array" ref="AA8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3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35" s="48"/>
      <c r="AD835" s="117" t="s">
        <v>2197</v>
      </c>
      <c r="AE835" s="119"/>
      <c r="AF835" s="181">
        <f>IFERROR(VLOOKUP(Tableau210[[#This Row],[OPERATION]],Tableau4[],5,FALSE),"")</f>
        <v>0</v>
      </c>
      <c r="AG835" s="178" cm="1">
        <f t="array" ref="AG835">IFERROR(
   SUM(
      _xlfn._xlws.FILTER(
         Tableau3[JP],
         (Tableau3[ITEM]=Tableau210[[#This Row],[NOM]])*
         (Tableau3[Rep.]=Tableau210[[#This Row],[REPERE BUTA]])
      )
   ),
0)</f>
        <v>0</v>
      </c>
      <c r="AH835" s="181">
        <f>IFERROR(VLOOKUP(Tableau210[[#This Row],[OPERATION]],Tableau4[],4,FALSE),"")</f>
        <v>1</v>
      </c>
      <c r="AI835" s="178" cm="1">
        <f t="array" ref="AI835">IFERROR(
   SUM(
      _xlfn._xlws.FILTER(
         Tableau3[BP],
         (Tableau3[ITEM]=Tableau210[[#This Row],[NOM]])*
         (Tableau3[Rep.]=Tableau210[[#This Row],[REPERE BUTA]])
      )
   ),
0)</f>
        <v>1</v>
      </c>
      <c r="AJ835" s="181" t="str">
        <f>IF(Tableau210[[#This Row],[NB JP EMIS]]=1,"1 JP","") &amp; IF(Tableau210[[#This Row],[NB BP EMIS]]=1," 1 BP","")</f>
        <v xml:space="preserve"> 1 BP</v>
      </c>
      <c r="AK835" s="178" t="str">
        <f>IF(Tableau210[[#This Row],[NB JP BUTA]]=1,"1 JP","") &amp; IF(Tableau210[[#This Row],[Nb BP BUTA]]=1," 1 BP","") &amp; IF(Tableau210[[#This Row],[Nb BP BUTA]]=2," 2 BP","")</f>
        <v xml:space="preserve"> 1 BP</v>
      </c>
      <c r="AL835" s="117" t="s">
        <v>2527</v>
      </c>
      <c r="AM835" s="117">
        <f>IFERROR(+VLOOKUP(AY835,Tiges!$G$4:$I$569,3,FALSE),"")</f>
        <v>32</v>
      </c>
      <c r="AN835" s="48"/>
      <c r="AO835" s="117" t="s">
        <v>3424</v>
      </c>
      <c r="AP835" s="177" cm="1">
        <f t="array" ref="AP8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35" s="117" t="s">
        <v>3424</v>
      </c>
      <c r="AS835" s="177" t="str" cm="1">
        <f t="array" ref="AS8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5" s="117" t="s">
        <v>3424</v>
      </c>
      <c r="AV835" s="177" t="str" cm="1">
        <f t="array" ref="AV8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35" s="117"/>
      <c r="AY835" s="117" cm="1">
        <f t="array" ref="AY835">IFERROR(_xlfn.XLOOKUP(Tableau210[[#This Row],[DN DONNEES BUTA ]]&amp;Tableau210[[#This Row],[PN DONNEES BUTA]],Tiges!$B$4:$B$79&amp;Tiges!$C$4:$C$79,Tiges!$G$4:$G$79),"")</f>
        <v>20</v>
      </c>
      <c r="AZ835" s="117"/>
      <c r="BA835" s="117" cm="1">
        <f t="array" ref="BA835">IFERROR(_xlfn.XLOOKUP(Tableau210[[#This Row],[DN DONNEES BUTA ]]&amp;Tableau210[[#This Row],[PN DONNEES BUTA]],Tiges!$B$4:$B$79&amp;Tiges!$C$4:$C$79,Tiges!$H$4:$H$79),"")</f>
        <v>100</v>
      </c>
      <c r="BB835" s="117"/>
      <c r="BC835" s="182">
        <f>IFERROR(VLOOKUP(Tableau210[[#This Row],[OPERATION]],Tableau4[],2,FALSE),"")</f>
        <v>1</v>
      </c>
      <c r="BD835" s="177" cm="1">
        <f t="array" ref="BD835">IFERROR(
   SUM(
      _xlfn._xlws.FILTER(
         Tableau3[Nb Platinage Joint],
         (Tableau3[ITEM]=Tableau210[[#This Row],[NOM]])*
         (Tableau3[Rep.]=Tableau210[[#This Row],[REPERE BUTA]])
      )
   ),
0)</f>
        <v>1</v>
      </c>
      <c r="BE835" s="182">
        <f>IFERROR(VLOOKUP(Tableau210[[#This Row],[OPERATION]],Tableau4[],3,FALSE),"")</f>
        <v>1</v>
      </c>
      <c r="BF835" s="177" cm="1">
        <f t="array" ref="BF835">IFERROR(
   SUM(
      _xlfn._xlws.FILTER(
         Tableau3[Joint Définitif Nb],
         (Tableau3[ITEM]=Tableau210[[#This Row],[NOM]])*
         (Tableau3[Rep.]=Tableau210[[#This Row],[REPERE BUTA]])
      )
   ),
0)</f>
        <v>1</v>
      </c>
      <c r="BG835" s="117" t="s">
        <v>3424</v>
      </c>
      <c r="BH835" s="177" t="str" cm="1">
        <f t="array" ref="BH8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35" s="117" t="s">
        <v>3424</v>
      </c>
      <c r="BK835" s="117" t="s">
        <v>3424</v>
      </c>
      <c r="BL835" s="167" t="s">
        <v>2380</v>
      </c>
      <c r="BM835" s="167"/>
      <c r="BN835" s="117"/>
      <c r="BO835" s="117"/>
      <c r="BP835" s="117"/>
      <c r="BQ835" s="48"/>
      <c r="BR835" s="119"/>
      <c r="BS835" s="48"/>
      <c r="BT835" s="48"/>
      <c r="BU835" s="48"/>
      <c r="BV835" s="48"/>
      <c r="BW835" s="48"/>
      <c r="BX835" s="48"/>
    </row>
    <row r="836" spans="1:76" ht="15.75" hidden="1" x14ac:dyDescent="0.25">
      <c r="A836" s="48" t="e" cm="1">
        <f t="array" ref="A836">_xlfn.XLOOKUP(Tableau210[[#This Row],[NOM]]&amp;Tableau210[[#This Row],[REPERE BUTA]],[6]!Tableau16[POSTE TECHNIQUE]&amp;[6]!Tableau16[Repere ADM],[6]!Tableau16[NUMERO CLIENT])</f>
        <v>#N/A</v>
      </c>
      <c r="B836" s="48" t="e" cm="1">
        <f t="array" ref="B836">_xlfn.XLOOKUP(Tableau210[[#This Row],[NOM]]&amp;Tableau210[[#This Row],[REPERE BUTA]],[6]!Tableau16[POSTE TECHNIQUE]&amp;[6]!Tableau16[Repere REF],[6]!Tableau16[NUMERO CLIENT])</f>
        <v>#N/A</v>
      </c>
      <c r="C836" s="48" cm="1">
        <f t="array" ref="C836">_xlfn.XLOOKUP(Tableau210[[#This Row],[NOM]]&amp;Tableau210[[#This Row],[Repere Ubleam]],[7]Sheet1!$C$2:$C$2995&amp;[7]Sheet1!$I$2:$I$2995,[7]Sheet1!$A$2:$A$2995)</f>
        <v>830</v>
      </c>
      <c r="D836" s="48" t="str">
        <f>C836&amp;""</f>
        <v>830</v>
      </c>
      <c r="E836" s="48" t="e">
        <v>#N/A</v>
      </c>
      <c r="F836" s="48" t="e">
        <v>#N/A</v>
      </c>
      <c r="G836" s="190" t="s">
        <v>1648</v>
      </c>
      <c r="H836" s="119" t="s">
        <v>1067</v>
      </c>
      <c r="I836" s="119" t="s">
        <v>80</v>
      </c>
      <c r="J836" s="119" t="s">
        <v>1072</v>
      </c>
      <c r="K836" s="119" t="str">
        <f>_xlfn.XLOOKUP(Tableau210[[#This Row],[NOM]],[8]LUT!$I$5:$I$301,[8]LUT!$N$5:$N$301)</f>
        <v xml:space="preserve">Réacteur </v>
      </c>
      <c r="L836" s="119">
        <v>39</v>
      </c>
      <c r="M836" s="119"/>
      <c r="N836" s="119">
        <v>39</v>
      </c>
      <c r="O836" s="119"/>
      <c r="P836" s="119"/>
      <c r="Q836" s="119"/>
      <c r="R836" s="119"/>
      <c r="S836" s="119"/>
      <c r="T836" s="119"/>
      <c r="U836" s="119"/>
      <c r="V836" s="119"/>
      <c r="W836" s="117" t="s">
        <v>2159</v>
      </c>
      <c r="X836" s="207" cm="1">
        <f t="array" ref="X8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3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36" s="117" t="s">
        <v>3424</v>
      </c>
      <c r="AA836" s="207" cm="1">
        <f t="array" ref="AA8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3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36" s="48"/>
      <c r="AD836" s="117" t="s">
        <v>2197</v>
      </c>
      <c r="AE836" s="119"/>
      <c r="AF836" s="181">
        <f>IFERROR(VLOOKUP(Tableau210[[#This Row],[OPERATION]],Tableau4[],5,FALSE),"")</f>
        <v>0</v>
      </c>
      <c r="AG836" s="178" cm="1">
        <f t="array" ref="AG836">IFERROR(
   SUM(
      _xlfn._xlws.FILTER(
         Tableau3[JP],
         (Tableau3[ITEM]=Tableau210[[#This Row],[NOM]])*
         (Tableau3[Rep.]=Tableau210[[#This Row],[REPERE BUTA]])
      )
   ),
0)</f>
        <v>0</v>
      </c>
      <c r="AH836" s="181">
        <f>IFERROR(VLOOKUP(Tableau210[[#This Row],[OPERATION]],Tableau4[],4,FALSE),"")</f>
        <v>1</v>
      </c>
      <c r="AI836" s="178" cm="1">
        <f t="array" ref="AI836">IFERROR(
   SUM(
      _xlfn._xlws.FILTER(
         Tableau3[BP],
         (Tableau3[ITEM]=Tableau210[[#This Row],[NOM]])*
         (Tableau3[Rep.]=Tableau210[[#This Row],[REPERE BUTA]])
      )
   ),
0)</f>
        <v>1</v>
      </c>
      <c r="AJ836" s="181" t="str">
        <f>IF(Tableau210[[#This Row],[NB JP EMIS]]=1,"1 JP","") &amp; IF(Tableau210[[#This Row],[NB BP EMIS]]=1," 1 BP","")</f>
        <v xml:space="preserve"> 1 BP</v>
      </c>
      <c r="AK836" s="178" t="str">
        <f>IF(Tableau210[[#This Row],[NB JP BUTA]]=1,"1 JP","") &amp; IF(Tableau210[[#This Row],[Nb BP BUTA]]=1," 1 BP","") &amp; IF(Tableau210[[#This Row],[Nb BP BUTA]]=2," 2 BP","")</f>
        <v xml:space="preserve"> 1 BP</v>
      </c>
      <c r="AL836" s="117" t="s">
        <v>2527</v>
      </c>
      <c r="AM836" s="117">
        <f>IFERROR(+VLOOKUP(AY836,Tiges!$G$4:$I$569,3,FALSE),"")</f>
        <v>32</v>
      </c>
      <c r="AN836" s="48"/>
      <c r="AO836" s="117" t="s">
        <v>3424</v>
      </c>
      <c r="AP836" s="177" cm="1">
        <f t="array" ref="AP8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3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36" s="117" t="s">
        <v>3424</v>
      </c>
      <c r="AS836" s="177" t="str" cm="1">
        <f t="array" ref="AS8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6" s="117" t="s">
        <v>3424</v>
      </c>
      <c r="AV836" s="177" t="str" cm="1">
        <f t="array" ref="AV8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3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36" s="117"/>
      <c r="AY836" s="117" cm="1">
        <f t="array" ref="AY836">IFERROR(_xlfn.XLOOKUP(Tableau210[[#This Row],[DN DONNEES BUTA ]]&amp;Tableau210[[#This Row],[PN DONNEES BUTA]],Tiges!$B$4:$B$79&amp;Tiges!$C$4:$C$79,Tiges!$G$4:$G$79),"")</f>
        <v>20</v>
      </c>
      <c r="AZ836" s="117"/>
      <c r="BA836" s="117" cm="1">
        <f t="array" ref="BA836">IFERROR(_xlfn.XLOOKUP(Tableau210[[#This Row],[DN DONNEES BUTA ]]&amp;Tableau210[[#This Row],[PN DONNEES BUTA]],Tiges!$B$4:$B$79&amp;Tiges!$C$4:$C$79,Tiges!$H$4:$H$79),"")</f>
        <v>100</v>
      </c>
      <c r="BB836" s="117"/>
      <c r="BC836" s="182">
        <f>IFERROR(VLOOKUP(Tableau210[[#This Row],[OPERATION]],Tableau4[],2,FALSE),"")</f>
        <v>1</v>
      </c>
      <c r="BD836" s="177" cm="1">
        <f t="array" ref="BD836">IFERROR(
   SUM(
      _xlfn._xlws.FILTER(
         Tableau3[Nb Platinage Joint],
         (Tableau3[ITEM]=Tableau210[[#This Row],[NOM]])*
         (Tableau3[Rep.]=Tableau210[[#This Row],[REPERE BUTA]])
      )
   ),
0)</f>
        <v>1</v>
      </c>
      <c r="BE836" s="182">
        <f>IFERROR(VLOOKUP(Tableau210[[#This Row],[OPERATION]],Tableau4[],3,FALSE),"")</f>
        <v>1</v>
      </c>
      <c r="BF836" s="177" cm="1">
        <f t="array" ref="BF836">IFERROR(
   SUM(
      _xlfn._xlws.FILTER(
         Tableau3[Joint Définitif Nb],
         (Tableau3[ITEM]=Tableau210[[#This Row],[NOM]])*
         (Tableau3[Rep.]=Tableau210[[#This Row],[REPERE BUTA]])
      )
   ),
0)</f>
        <v>1</v>
      </c>
      <c r="BG836" s="117" t="s">
        <v>3424</v>
      </c>
      <c r="BH836" s="177" t="str" cm="1">
        <f t="array" ref="BH8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3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36" s="117" t="s">
        <v>3424</v>
      </c>
      <c r="BK836" s="117" t="s">
        <v>3424</v>
      </c>
      <c r="BL836" s="167" t="s">
        <v>2380</v>
      </c>
      <c r="BM836" s="167"/>
      <c r="BN836" s="117"/>
      <c r="BO836" s="117"/>
      <c r="BP836" s="117"/>
      <c r="BQ836" s="48"/>
      <c r="BR836" s="119"/>
      <c r="BS836" s="48"/>
      <c r="BT836" s="48"/>
      <c r="BU836" s="48"/>
      <c r="BV836" s="48"/>
      <c r="BW836" s="48"/>
      <c r="BX836" s="48"/>
    </row>
    <row r="837" spans="1:76" ht="15.75" hidden="1" x14ac:dyDescent="0.25">
      <c r="A837" s="48" t="e" cm="1">
        <f t="array" ref="A837">_xlfn.XLOOKUP(Tableau210[[#This Row],[NOM]]&amp;Tableau210[[#This Row],[REPERE BUTA]],[6]!Tableau16[POSTE TECHNIQUE]&amp;[6]!Tableau16[Repere ADM],[6]!Tableau16[NUMERO CLIENT])</f>
        <v>#N/A</v>
      </c>
      <c r="B837" s="48" t="e" cm="1">
        <f t="array" ref="B837">_xlfn.XLOOKUP(Tableau210[[#This Row],[NOM]]&amp;Tableau210[[#This Row],[REPERE BUTA]],[6]!Tableau16[POSTE TECHNIQUE]&amp;[6]!Tableau16[Repere REF],[6]!Tableau16[NUMERO CLIENT])</f>
        <v>#N/A</v>
      </c>
      <c r="C837" s="48" cm="1">
        <f t="array" ref="C837">_xlfn.XLOOKUP(Tableau210[[#This Row],[NOM]]&amp;Tableau210[[#This Row],[Repere Ubleam]],[7]Sheet1!$C$2:$C$2995&amp;[7]Sheet1!$I$2:$I$2995,[7]Sheet1!$A$2:$A$2995)</f>
        <v>831</v>
      </c>
      <c r="D837" s="48" t="str">
        <f>C837&amp;""</f>
        <v>831</v>
      </c>
      <c r="E837" s="48" t="e">
        <v>#N/A</v>
      </c>
      <c r="F837" s="48" t="e">
        <v>#N/A</v>
      </c>
      <c r="G837" s="190" t="s">
        <v>1648</v>
      </c>
      <c r="H837" s="119" t="s">
        <v>1067</v>
      </c>
      <c r="I837" s="119" t="s">
        <v>80</v>
      </c>
      <c r="J837" s="119" t="s">
        <v>1072</v>
      </c>
      <c r="K837" s="119" t="str">
        <f>_xlfn.XLOOKUP(Tableau210[[#This Row],[NOM]],[8]LUT!$I$5:$I$301,[8]LUT!$N$5:$N$301)</f>
        <v xml:space="preserve">Réacteur </v>
      </c>
      <c r="L837" s="119">
        <v>40</v>
      </c>
      <c r="M837" s="119"/>
      <c r="N837" s="119">
        <v>40</v>
      </c>
      <c r="O837" s="119"/>
      <c r="P837" s="119"/>
      <c r="Q837" s="119"/>
      <c r="R837" s="119"/>
      <c r="S837" s="119"/>
      <c r="T837" s="119"/>
      <c r="U837" s="119"/>
      <c r="V837" s="119"/>
      <c r="W837" s="117" t="s">
        <v>2159</v>
      </c>
      <c r="X837" s="207" cm="1">
        <f t="array" ref="X8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3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37" s="117" t="s">
        <v>3424</v>
      </c>
      <c r="AA837" s="207" cm="1">
        <f t="array" ref="AA8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3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37" s="48"/>
      <c r="AD837" s="117" t="s">
        <v>2197</v>
      </c>
      <c r="AE837" s="119"/>
      <c r="AF837" s="181">
        <f>IFERROR(VLOOKUP(Tableau210[[#This Row],[OPERATION]],Tableau4[],5,FALSE),"")</f>
        <v>0</v>
      </c>
      <c r="AG837" s="178" cm="1">
        <f t="array" ref="AG837">IFERROR(
   SUM(
      _xlfn._xlws.FILTER(
         Tableau3[JP],
         (Tableau3[ITEM]=Tableau210[[#This Row],[NOM]])*
         (Tableau3[Rep.]=Tableau210[[#This Row],[REPERE BUTA]])
      )
   ),
0)</f>
        <v>0</v>
      </c>
      <c r="AH837" s="181">
        <f>IFERROR(VLOOKUP(Tableau210[[#This Row],[OPERATION]],Tableau4[],4,FALSE),"")</f>
        <v>1</v>
      </c>
      <c r="AI837" s="178" cm="1">
        <f t="array" ref="AI837">IFERROR(
   SUM(
      _xlfn._xlws.FILTER(
         Tableau3[BP],
         (Tableau3[ITEM]=Tableau210[[#This Row],[NOM]])*
         (Tableau3[Rep.]=Tableau210[[#This Row],[REPERE BUTA]])
      )
   ),
0)</f>
        <v>1</v>
      </c>
      <c r="AJ837" s="181" t="str">
        <f>IF(Tableau210[[#This Row],[NB JP EMIS]]=1,"1 JP","") &amp; IF(Tableau210[[#This Row],[NB BP EMIS]]=1," 1 BP","")</f>
        <v xml:space="preserve"> 1 BP</v>
      </c>
      <c r="AK837" s="178" t="str">
        <f>IF(Tableau210[[#This Row],[NB JP BUTA]]=1,"1 JP","") &amp; IF(Tableau210[[#This Row],[Nb BP BUTA]]=1," 1 BP","") &amp; IF(Tableau210[[#This Row],[Nb BP BUTA]]=2," 2 BP","")</f>
        <v xml:space="preserve"> 1 BP</v>
      </c>
      <c r="AL837" s="117" t="s">
        <v>2527</v>
      </c>
      <c r="AM837" s="117">
        <f>IFERROR(+VLOOKUP(AY837,Tiges!$G$4:$I$569,3,FALSE),"")</f>
        <v>32</v>
      </c>
      <c r="AN837" s="48"/>
      <c r="AO837" s="117" t="s">
        <v>3424</v>
      </c>
      <c r="AP837" s="177" cm="1">
        <f t="array" ref="AP8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3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37" s="117" t="s">
        <v>3424</v>
      </c>
      <c r="AS837" s="177" t="str" cm="1">
        <f t="array" ref="AS8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7" s="117" t="s">
        <v>3424</v>
      </c>
      <c r="AV837" s="177" t="str" cm="1">
        <f t="array" ref="AV8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3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37" s="117"/>
      <c r="AY837" s="117" cm="1">
        <f t="array" ref="AY837">IFERROR(_xlfn.XLOOKUP(Tableau210[[#This Row],[DN DONNEES BUTA ]]&amp;Tableau210[[#This Row],[PN DONNEES BUTA]],Tiges!$B$4:$B$79&amp;Tiges!$C$4:$C$79,Tiges!$G$4:$G$79),"")</f>
        <v>20</v>
      </c>
      <c r="AZ837" s="117"/>
      <c r="BA837" s="117" cm="1">
        <f t="array" ref="BA837">IFERROR(_xlfn.XLOOKUP(Tableau210[[#This Row],[DN DONNEES BUTA ]]&amp;Tableau210[[#This Row],[PN DONNEES BUTA]],Tiges!$B$4:$B$79&amp;Tiges!$C$4:$C$79,Tiges!$H$4:$H$79),"")</f>
        <v>100</v>
      </c>
      <c r="BB837" s="117"/>
      <c r="BC837" s="182">
        <f>IFERROR(VLOOKUP(Tableau210[[#This Row],[OPERATION]],Tableau4[],2,FALSE),"")</f>
        <v>1</v>
      </c>
      <c r="BD837" s="177" cm="1">
        <f t="array" ref="BD837">IFERROR(
   SUM(
      _xlfn._xlws.FILTER(
         Tableau3[Nb Platinage Joint],
         (Tableau3[ITEM]=Tableau210[[#This Row],[NOM]])*
         (Tableau3[Rep.]=Tableau210[[#This Row],[REPERE BUTA]])
      )
   ),
0)</f>
        <v>1</v>
      </c>
      <c r="BE837" s="182">
        <f>IFERROR(VLOOKUP(Tableau210[[#This Row],[OPERATION]],Tableau4[],3,FALSE),"")</f>
        <v>1</v>
      </c>
      <c r="BF837" s="177" cm="1">
        <f t="array" ref="BF837">IFERROR(
   SUM(
      _xlfn._xlws.FILTER(
         Tableau3[Joint Définitif Nb],
         (Tableau3[ITEM]=Tableau210[[#This Row],[NOM]])*
         (Tableau3[Rep.]=Tableau210[[#This Row],[REPERE BUTA]])
      )
   ),
0)</f>
        <v>1</v>
      </c>
      <c r="BG837" s="117" t="s">
        <v>3424</v>
      </c>
      <c r="BH837" s="177" t="str" cm="1">
        <f t="array" ref="BH8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3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37" s="117" t="s">
        <v>3424</v>
      </c>
      <c r="BK837" s="117" t="s">
        <v>3424</v>
      </c>
      <c r="BL837" s="167" t="s">
        <v>2380</v>
      </c>
      <c r="BM837" s="167"/>
      <c r="BN837" s="117"/>
      <c r="BO837" s="117"/>
      <c r="BP837" s="117"/>
      <c r="BQ837" s="48"/>
      <c r="BR837" s="119"/>
      <c r="BS837" s="48"/>
      <c r="BT837" s="48"/>
      <c r="BU837" s="48"/>
      <c r="BV837" s="48"/>
      <c r="BW837" s="48"/>
      <c r="BX837" s="48"/>
    </row>
    <row r="838" spans="1:76" ht="15.75" hidden="1" x14ac:dyDescent="0.25">
      <c r="A838" s="48" t="e" cm="1">
        <f t="array" ref="A838">_xlfn.XLOOKUP(Tableau210[[#This Row],[NOM]]&amp;Tableau210[[#This Row],[REPERE BUTA]],[6]!Tableau16[POSTE TECHNIQUE]&amp;[6]!Tableau16[Repere ADM],[6]!Tableau16[NUMERO CLIENT])</f>
        <v>#N/A</v>
      </c>
      <c r="B838" s="48" t="e" cm="1">
        <f t="array" ref="B838">_xlfn.XLOOKUP(Tableau210[[#This Row],[NOM]]&amp;Tableau210[[#This Row],[REPERE BUTA]],[6]!Tableau16[POSTE TECHNIQUE]&amp;[6]!Tableau16[Repere REF],[6]!Tableau16[NUMERO CLIENT])</f>
        <v>#N/A</v>
      </c>
      <c r="C838" s="48" cm="1">
        <f t="array" ref="C838">_xlfn.XLOOKUP(Tableau210[[#This Row],[NOM]]&amp;Tableau210[[#This Row],[Repere Ubleam]],[7]Sheet1!$C$2:$C$2995&amp;[7]Sheet1!$I$2:$I$2995,[7]Sheet1!$A$2:$A$2995)</f>
        <v>832</v>
      </c>
      <c r="D838" s="48" t="str">
        <f>C838&amp;""</f>
        <v>832</v>
      </c>
      <c r="E838" s="48" t="e">
        <v>#N/A</v>
      </c>
      <c r="F838" s="48" t="e">
        <v>#N/A</v>
      </c>
      <c r="G838" s="190" t="s">
        <v>1648</v>
      </c>
      <c r="H838" s="119" t="s">
        <v>1067</v>
      </c>
      <c r="I838" s="119" t="s">
        <v>80</v>
      </c>
      <c r="J838" s="119" t="s">
        <v>1072</v>
      </c>
      <c r="K838" s="119" t="str">
        <f>_xlfn.XLOOKUP(Tableau210[[#This Row],[NOM]],[8]LUT!$I$5:$I$301,[8]LUT!$N$5:$N$301)</f>
        <v xml:space="preserve">Réacteur </v>
      </c>
      <c r="L838" s="119">
        <v>41</v>
      </c>
      <c r="M838" s="119"/>
      <c r="N838" s="119">
        <v>41</v>
      </c>
      <c r="O838" s="119"/>
      <c r="P838" s="119"/>
      <c r="Q838" s="119"/>
      <c r="R838" s="119"/>
      <c r="S838" s="119"/>
      <c r="T838" s="119"/>
      <c r="U838" s="119"/>
      <c r="V838" s="119"/>
      <c r="W838" s="117" t="s">
        <v>2159</v>
      </c>
      <c r="X838" s="207" cm="1">
        <f t="array" ref="X8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3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38" s="117" t="s">
        <v>3424</v>
      </c>
      <c r="AA838" s="207" cm="1">
        <f t="array" ref="AA8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3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38" s="48"/>
      <c r="AD838" s="117" t="s">
        <v>2197</v>
      </c>
      <c r="AE838" s="119"/>
      <c r="AF838" s="181">
        <f>IFERROR(VLOOKUP(Tableau210[[#This Row],[OPERATION]],Tableau4[],5,FALSE),"")</f>
        <v>0</v>
      </c>
      <c r="AG838" s="178" cm="1">
        <f t="array" ref="AG838">IFERROR(
   SUM(
      _xlfn._xlws.FILTER(
         Tableau3[JP],
         (Tableau3[ITEM]=Tableau210[[#This Row],[NOM]])*
         (Tableau3[Rep.]=Tableau210[[#This Row],[REPERE BUTA]])
      )
   ),
0)</f>
        <v>0</v>
      </c>
      <c r="AH838" s="181">
        <f>IFERROR(VLOOKUP(Tableau210[[#This Row],[OPERATION]],Tableau4[],4,FALSE),"")</f>
        <v>1</v>
      </c>
      <c r="AI838" s="178" cm="1">
        <f t="array" ref="AI838">IFERROR(
   SUM(
      _xlfn._xlws.FILTER(
         Tableau3[BP],
         (Tableau3[ITEM]=Tableau210[[#This Row],[NOM]])*
         (Tableau3[Rep.]=Tableau210[[#This Row],[REPERE BUTA]])
      )
   ),
0)</f>
        <v>1</v>
      </c>
      <c r="AJ838" s="181" t="str">
        <f>IF(Tableau210[[#This Row],[NB JP EMIS]]=1,"1 JP","") &amp; IF(Tableau210[[#This Row],[NB BP EMIS]]=1," 1 BP","")</f>
        <v xml:space="preserve"> 1 BP</v>
      </c>
      <c r="AK838" s="178" t="str">
        <f>IF(Tableau210[[#This Row],[NB JP BUTA]]=1,"1 JP","") &amp; IF(Tableau210[[#This Row],[Nb BP BUTA]]=1," 1 BP","") &amp; IF(Tableau210[[#This Row],[Nb BP BUTA]]=2," 2 BP","")</f>
        <v xml:space="preserve"> 1 BP</v>
      </c>
      <c r="AL838" s="117" t="s">
        <v>2527</v>
      </c>
      <c r="AM838" s="117">
        <f>IFERROR(+VLOOKUP(AY838,Tiges!$G$4:$I$569,3,FALSE),"")</f>
        <v>32</v>
      </c>
      <c r="AN838" s="48"/>
      <c r="AO838" s="117" t="s">
        <v>3424</v>
      </c>
      <c r="AP838" s="177" cm="1">
        <f t="array" ref="AP8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38" s="117" t="s">
        <v>3424</v>
      </c>
      <c r="AS838" s="177" t="str" cm="1">
        <f t="array" ref="AS8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8" s="117" t="s">
        <v>3424</v>
      </c>
      <c r="AV838" s="177" t="str" cm="1">
        <f t="array" ref="AV8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3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38" s="117"/>
      <c r="AY838" s="117" cm="1">
        <f t="array" ref="AY838">IFERROR(_xlfn.XLOOKUP(Tableau210[[#This Row],[DN DONNEES BUTA ]]&amp;Tableau210[[#This Row],[PN DONNEES BUTA]],Tiges!$B$4:$B$79&amp;Tiges!$C$4:$C$79,Tiges!$G$4:$G$79),"")</f>
        <v>20</v>
      </c>
      <c r="AZ838" s="117"/>
      <c r="BA838" s="117" cm="1">
        <f t="array" ref="BA838">IFERROR(_xlfn.XLOOKUP(Tableau210[[#This Row],[DN DONNEES BUTA ]]&amp;Tableau210[[#This Row],[PN DONNEES BUTA]],Tiges!$B$4:$B$79&amp;Tiges!$C$4:$C$79,Tiges!$H$4:$H$79),"")</f>
        <v>100</v>
      </c>
      <c r="BB838" s="117"/>
      <c r="BC838" s="182">
        <f>IFERROR(VLOOKUP(Tableau210[[#This Row],[OPERATION]],Tableau4[],2,FALSE),"")</f>
        <v>1</v>
      </c>
      <c r="BD838" s="177" cm="1">
        <f t="array" ref="BD838">IFERROR(
   SUM(
      _xlfn._xlws.FILTER(
         Tableau3[Nb Platinage Joint],
         (Tableau3[ITEM]=Tableau210[[#This Row],[NOM]])*
         (Tableau3[Rep.]=Tableau210[[#This Row],[REPERE BUTA]])
      )
   ),
0)</f>
        <v>1</v>
      </c>
      <c r="BE838" s="182">
        <f>IFERROR(VLOOKUP(Tableau210[[#This Row],[OPERATION]],Tableau4[],3,FALSE),"")</f>
        <v>1</v>
      </c>
      <c r="BF838" s="177" cm="1">
        <f t="array" ref="BF838">IFERROR(
   SUM(
      _xlfn._xlws.FILTER(
         Tableau3[Joint Définitif Nb],
         (Tableau3[ITEM]=Tableau210[[#This Row],[NOM]])*
         (Tableau3[Rep.]=Tableau210[[#This Row],[REPERE BUTA]])
      )
   ),
0)</f>
        <v>1</v>
      </c>
      <c r="BG838" s="117" t="s">
        <v>3424</v>
      </c>
      <c r="BH838" s="177" t="str" cm="1">
        <f t="array" ref="BH8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3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38" s="117" t="s">
        <v>3424</v>
      </c>
      <c r="BK838" s="117" t="s">
        <v>3424</v>
      </c>
      <c r="BL838" s="167" t="s">
        <v>2380</v>
      </c>
      <c r="BM838" s="167"/>
      <c r="BN838" s="117"/>
      <c r="BO838" s="117"/>
      <c r="BP838" s="117"/>
      <c r="BQ838" s="48"/>
      <c r="BR838" s="119"/>
      <c r="BS838" s="48"/>
      <c r="BT838" s="48"/>
      <c r="BU838" s="48"/>
      <c r="BV838" s="48"/>
      <c r="BW838" s="48"/>
      <c r="BX838" s="48"/>
    </row>
    <row r="839" spans="1:76" ht="15.75" hidden="1" x14ac:dyDescent="0.25">
      <c r="A839" s="48" t="e" cm="1">
        <f t="array" ref="A839">_xlfn.XLOOKUP(Tableau210[[#This Row],[NOM]]&amp;Tableau210[[#This Row],[REPERE BUTA]],[6]!Tableau16[POSTE TECHNIQUE]&amp;[6]!Tableau16[Repere ADM],[6]!Tableau16[NUMERO CLIENT])</f>
        <v>#N/A</v>
      </c>
      <c r="B839" s="48" t="e" cm="1">
        <f t="array" ref="B839">_xlfn.XLOOKUP(Tableau210[[#This Row],[NOM]]&amp;Tableau210[[#This Row],[REPERE BUTA]],[6]!Tableau16[POSTE TECHNIQUE]&amp;[6]!Tableau16[Repere REF],[6]!Tableau16[NUMERO CLIENT])</f>
        <v>#N/A</v>
      </c>
      <c r="C839" s="48" cm="1">
        <f t="array" ref="C839">_xlfn.XLOOKUP(Tableau210[[#This Row],[NOM]]&amp;Tableau210[[#This Row],[Repere Ubleam]],[7]Sheet1!$C$2:$C$2995&amp;[7]Sheet1!$I$2:$I$2995,[7]Sheet1!$A$2:$A$2995)</f>
        <v>833</v>
      </c>
      <c r="D839" s="48" t="str">
        <f>C839&amp;""</f>
        <v>833</v>
      </c>
      <c r="E839" s="48" t="e">
        <v>#N/A</v>
      </c>
      <c r="F839" s="48" t="e">
        <v>#N/A</v>
      </c>
      <c r="G839" s="190" t="s">
        <v>1648</v>
      </c>
      <c r="H839" s="119" t="s">
        <v>1067</v>
      </c>
      <c r="I839" s="119" t="s">
        <v>80</v>
      </c>
      <c r="J839" s="119" t="s">
        <v>1072</v>
      </c>
      <c r="K839" s="119" t="str">
        <f>_xlfn.XLOOKUP(Tableau210[[#This Row],[NOM]],[8]LUT!$I$5:$I$301,[8]LUT!$N$5:$N$301)</f>
        <v xml:space="preserve">Réacteur </v>
      </c>
      <c r="L839" s="119">
        <v>42</v>
      </c>
      <c r="M839" s="119"/>
      <c r="N839" s="119">
        <v>42</v>
      </c>
      <c r="O839" s="119"/>
      <c r="P839" s="119"/>
      <c r="Q839" s="119"/>
      <c r="R839" s="119"/>
      <c r="S839" s="119"/>
      <c r="T839" s="119"/>
      <c r="U839" s="119"/>
      <c r="V839" s="119"/>
      <c r="W839" s="117" t="s">
        <v>2159</v>
      </c>
      <c r="X839" s="207" cm="1">
        <f t="array" ref="X8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3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39" s="117" t="s">
        <v>3424</v>
      </c>
      <c r="AA839" s="207" cm="1">
        <f t="array" ref="AA8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3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39" s="48"/>
      <c r="AD839" s="117" t="s">
        <v>2197</v>
      </c>
      <c r="AE839" s="119"/>
      <c r="AF839" s="181">
        <f>IFERROR(VLOOKUP(Tableau210[[#This Row],[OPERATION]],Tableau4[],5,FALSE),"")</f>
        <v>0</v>
      </c>
      <c r="AG839" s="178" cm="1">
        <f t="array" ref="AG839">IFERROR(
   SUM(
      _xlfn._xlws.FILTER(
         Tableau3[JP],
         (Tableau3[ITEM]=Tableau210[[#This Row],[NOM]])*
         (Tableau3[Rep.]=Tableau210[[#This Row],[REPERE BUTA]])
      )
   ),
0)</f>
        <v>0</v>
      </c>
      <c r="AH839" s="181">
        <f>IFERROR(VLOOKUP(Tableau210[[#This Row],[OPERATION]],Tableau4[],4,FALSE),"")</f>
        <v>1</v>
      </c>
      <c r="AI839" s="178" cm="1">
        <f t="array" ref="AI839">IFERROR(
   SUM(
      _xlfn._xlws.FILTER(
         Tableau3[BP],
         (Tableau3[ITEM]=Tableau210[[#This Row],[NOM]])*
         (Tableau3[Rep.]=Tableau210[[#This Row],[REPERE BUTA]])
      )
   ),
0)</f>
        <v>1</v>
      </c>
      <c r="AJ839" s="181" t="str">
        <f>IF(Tableau210[[#This Row],[NB JP EMIS]]=1,"1 JP","") &amp; IF(Tableau210[[#This Row],[NB BP EMIS]]=1," 1 BP","")</f>
        <v xml:space="preserve"> 1 BP</v>
      </c>
      <c r="AK839" s="178" t="str">
        <f>IF(Tableau210[[#This Row],[NB JP BUTA]]=1,"1 JP","") &amp; IF(Tableau210[[#This Row],[Nb BP BUTA]]=1," 1 BP","") &amp; IF(Tableau210[[#This Row],[Nb BP BUTA]]=2," 2 BP","")</f>
        <v xml:space="preserve"> 1 BP</v>
      </c>
      <c r="AL839" s="117" t="s">
        <v>2527</v>
      </c>
      <c r="AM839" s="117">
        <f>IFERROR(+VLOOKUP(AY839,Tiges!$G$4:$I$569,3,FALSE),"")</f>
        <v>32</v>
      </c>
      <c r="AN839" s="48"/>
      <c r="AO839" s="117" t="s">
        <v>3424</v>
      </c>
      <c r="AP839" s="177" cm="1">
        <f t="array" ref="AP8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39" s="117" t="s">
        <v>3424</v>
      </c>
      <c r="AS839" s="177" t="str" cm="1">
        <f t="array" ref="AS8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39" s="117" t="s">
        <v>3424</v>
      </c>
      <c r="AV839" s="177" t="str" cm="1">
        <f t="array" ref="AV8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39" s="117"/>
      <c r="AY839" s="117" cm="1">
        <f t="array" ref="AY839">IFERROR(_xlfn.XLOOKUP(Tableau210[[#This Row],[DN DONNEES BUTA ]]&amp;Tableau210[[#This Row],[PN DONNEES BUTA]],Tiges!$B$4:$B$79&amp;Tiges!$C$4:$C$79,Tiges!$G$4:$G$79),"")</f>
        <v>20</v>
      </c>
      <c r="AZ839" s="117"/>
      <c r="BA839" s="117" cm="1">
        <f t="array" ref="BA839">IFERROR(_xlfn.XLOOKUP(Tableau210[[#This Row],[DN DONNEES BUTA ]]&amp;Tableau210[[#This Row],[PN DONNEES BUTA]],Tiges!$B$4:$B$79&amp;Tiges!$C$4:$C$79,Tiges!$H$4:$H$79),"")</f>
        <v>100</v>
      </c>
      <c r="BB839" s="117"/>
      <c r="BC839" s="182">
        <f>IFERROR(VLOOKUP(Tableau210[[#This Row],[OPERATION]],Tableau4[],2,FALSE),"")</f>
        <v>1</v>
      </c>
      <c r="BD839" s="177" cm="1">
        <f t="array" ref="BD839">IFERROR(
   SUM(
      _xlfn._xlws.FILTER(
         Tableau3[Nb Platinage Joint],
         (Tableau3[ITEM]=Tableau210[[#This Row],[NOM]])*
         (Tableau3[Rep.]=Tableau210[[#This Row],[REPERE BUTA]])
      )
   ),
0)</f>
        <v>1</v>
      </c>
      <c r="BE839" s="182">
        <f>IFERROR(VLOOKUP(Tableau210[[#This Row],[OPERATION]],Tableau4[],3,FALSE),"")</f>
        <v>1</v>
      </c>
      <c r="BF839" s="177" cm="1">
        <f t="array" ref="BF839">IFERROR(
   SUM(
      _xlfn._xlws.FILTER(
         Tableau3[Joint Définitif Nb],
         (Tableau3[ITEM]=Tableau210[[#This Row],[NOM]])*
         (Tableau3[Rep.]=Tableau210[[#This Row],[REPERE BUTA]])
      )
   ),
0)</f>
        <v>1</v>
      </c>
      <c r="BG839" s="117" t="s">
        <v>3424</v>
      </c>
      <c r="BH839" s="177" t="str" cm="1">
        <f t="array" ref="BH8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39" s="117" t="s">
        <v>3424</v>
      </c>
      <c r="BK839" s="117" t="s">
        <v>3424</v>
      </c>
      <c r="BL839" s="167" t="s">
        <v>2380</v>
      </c>
      <c r="BM839" s="167"/>
      <c r="BN839" s="117"/>
      <c r="BO839" s="117"/>
      <c r="BP839" s="117"/>
      <c r="BQ839" s="48"/>
      <c r="BR839" s="119"/>
      <c r="BS839" s="48"/>
      <c r="BT839" s="48"/>
      <c r="BU839" s="48"/>
      <c r="BV839" s="48"/>
      <c r="BW839" s="48"/>
      <c r="BX839" s="48"/>
    </row>
    <row r="840" spans="1:76" ht="15.75" hidden="1" x14ac:dyDescent="0.25">
      <c r="A840" s="48" t="e" cm="1">
        <f t="array" ref="A840">_xlfn.XLOOKUP(Tableau210[[#This Row],[NOM]]&amp;Tableau210[[#This Row],[REPERE BUTA]],[6]!Tableau16[POSTE TECHNIQUE]&amp;[6]!Tableau16[Repere ADM],[6]!Tableau16[NUMERO CLIENT])</f>
        <v>#N/A</v>
      </c>
      <c r="B840" s="48" t="e" cm="1">
        <f t="array" ref="B840">_xlfn.XLOOKUP(Tableau210[[#This Row],[NOM]]&amp;Tableau210[[#This Row],[REPERE BUTA]],[6]!Tableau16[POSTE TECHNIQUE]&amp;[6]!Tableau16[Repere REF],[6]!Tableau16[NUMERO CLIENT])</f>
        <v>#N/A</v>
      </c>
      <c r="C840" s="48" cm="1">
        <f t="array" ref="C840">_xlfn.XLOOKUP(Tableau210[[#This Row],[NOM]]&amp;Tableau210[[#This Row],[Repere Ubleam]],[7]Sheet1!$C$2:$C$2995&amp;[7]Sheet1!$I$2:$I$2995,[7]Sheet1!$A$2:$A$2995)</f>
        <v>834</v>
      </c>
      <c r="D840" s="48" t="str">
        <f>C840&amp;""</f>
        <v>834</v>
      </c>
      <c r="E840" s="48" t="e">
        <v>#N/A</v>
      </c>
      <c r="F840" s="48" t="e">
        <v>#N/A</v>
      </c>
      <c r="G840" s="190" t="s">
        <v>1648</v>
      </c>
      <c r="H840" s="119" t="s">
        <v>1067</v>
      </c>
      <c r="I840" s="119" t="s">
        <v>80</v>
      </c>
      <c r="J840" s="119" t="s">
        <v>1072</v>
      </c>
      <c r="K840" s="119" t="str">
        <f>_xlfn.XLOOKUP(Tableau210[[#This Row],[NOM]],[8]LUT!$I$5:$I$301,[8]LUT!$N$5:$N$301)</f>
        <v xml:space="preserve">Réacteur </v>
      </c>
      <c r="L840" s="119">
        <v>43</v>
      </c>
      <c r="M840" s="119"/>
      <c r="N840" s="119">
        <v>43</v>
      </c>
      <c r="O840" s="119"/>
      <c r="P840" s="119"/>
      <c r="Q840" s="119"/>
      <c r="R840" s="119"/>
      <c r="S840" s="119"/>
      <c r="T840" s="119"/>
      <c r="U840" s="119"/>
      <c r="V840" s="119"/>
      <c r="W840" s="117" t="s">
        <v>2159</v>
      </c>
      <c r="X840" s="207" cm="1">
        <f t="array" ref="X8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4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40" s="117" t="s">
        <v>3424</v>
      </c>
      <c r="AA840" s="207" cm="1">
        <f t="array" ref="AA8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4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40" s="48"/>
      <c r="AD840" s="117" t="s">
        <v>2197</v>
      </c>
      <c r="AE840" s="119"/>
      <c r="AF840" s="181">
        <f>IFERROR(VLOOKUP(Tableau210[[#This Row],[OPERATION]],Tableau4[],5,FALSE),"")</f>
        <v>0</v>
      </c>
      <c r="AG840" s="178" cm="1">
        <f t="array" ref="AG840">IFERROR(
   SUM(
      _xlfn._xlws.FILTER(
         Tableau3[JP],
         (Tableau3[ITEM]=Tableau210[[#This Row],[NOM]])*
         (Tableau3[Rep.]=Tableau210[[#This Row],[REPERE BUTA]])
      )
   ),
0)</f>
        <v>0</v>
      </c>
      <c r="AH840" s="181">
        <f>IFERROR(VLOOKUP(Tableau210[[#This Row],[OPERATION]],Tableau4[],4,FALSE),"")</f>
        <v>1</v>
      </c>
      <c r="AI840" s="178" cm="1">
        <f t="array" ref="AI840">IFERROR(
   SUM(
      _xlfn._xlws.FILTER(
         Tableau3[BP],
         (Tableau3[ITEM]=Tableau210[[#This Row],[NOM]])*
         (Tableau3[Rep.]=Tableau210[[#This Row],[REPERE BUTA]])
      )
   ),
0)</f>
        <v>1</v>
      </c>
      <c r="AJ840" s="181" t="str">
        <f>IF(Tableau210[[#This Row],[NB JP EMIS]]=1,"1 JP","") &amp; IF(Tableau210[[#This Row],[NB BP EMIS]]=1," 1 BP","")</f>
        <v xml:space="preserve"> 1 BP</v>
      </c>
      <c r="AK840" s="178" t="str">
        <f>IF(Tableau210[[#This Row],[NB JP BUTA]]=1,"1 JP","") &amp; IF(Tableau210[[#This Row],[Nb BP BUTA]]=1," 1 BP","") &amp; IF(Tableau210[[#This Row],[Nb BP BUTA]]=2," 2 BP","")</f>
        <v xml:space="preserve"> 1 BP</v>
      </c>
      <c r="AL840" s="117" t="s">
        <v>2527</v>
      </c>
      <c r="AM840" s="117">
        <f>IFERROR(+VLOOKUP(AY840,Tiges!$G$4:$I$569,3,FALSE),"")</f>
        <v>32</v>
      </c>
      <c r="AN840" s="48"/>
      <c r="AO840" s="117" t="s">
        <v>3424</v>
      </c>
      <c r="AP840" s="177" cm="1">
        <f t="array" ref="AP8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40" s="117" t="s">
        <v>3424</v>
      </c>
      <c r="AS840" s="177" t="str" cm="1">
        <f t="array" ref="AS8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40" s="117" t="s">
        <v>3424</v>
      </c>
      <c r="AV840" s="177" t="str" cm="1">
        <f t="array" ref="AV8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40" s="117"/>
      <c r="AY840" s="117" cm="1">
        <f t="array" ref="AY840">IFERROR(_xlfn.XLOOKUP(Tableau210[[#This Row],[DN DONNEES BUTA ]]&amp;Tableau210[[#This Row],[PN DONNEES BUTA]],Tiges!$B$4:$B$79&amp;Tiges!$C$4:$C$79,Tiges!$G$4:$G$79),"")</f>
        <v>20</v>
      </c>
      <c r="AZ840" s="117"/>
      <c r="BA840" s="117" cm="1">
        <f t="array" ref="BA840">IFERROR(_xlfn.XLOOKUP(Tableau210[[#This Row],[DN DONNEES BUTA ]]&amp;Tableau210[[#This Row],[PN DONNEES BUTA]],Tiges!$B$4:$B$79&amp;Tiges!$C$4:$C$79,Tiges!$H$4:$H$79),"")</f>
        <v>100</v>
      </c>
      <c r="BB840" s="117"/>
      <c r="BC840" s="182">
        <f>IFERROR(VLOOKUP(Tableau210[[#This Row],[OPERATION]],Tableau4[],2,FALSE),"")</f>
        <v>1</v>
      </c>
      <c r="BD840" s="177" cm="1">
        <f t="array" ref="BD840">IFERROR(
   SUM(
      _xlfn._xlws.FILTER(
         Tableau3[Nb Platinage Joint],
         (Tableau3[ITEM]=Tableau210[[#This Row],[NOM]])*
         (Tableau3[Rep.]=Tableau210[[#This Row],[REPERE BUTA]])
      )
   ),
0)</f>
        <v>1</v>
      </c>
      <c r="BE840" s="182">
        <f>IFERROR(VLOOKUP(Tableau210[[#This Row],[OPERATION]],Tableau4[],3,FALSE),"")</f>
        <v>1</v>
      </c>
      <c r="BF840" s="177" cm="1">
        <f t="array" ref="BF840">IFERROR(
   SUM(
      _xlfn._xlws.FILTER(
         Tableau3[Joint Définitif Nb],
         (Tableau3[ITEM]=Tableau210[[#This Row],[NOM]])*
         (Tableau3[Rep.]=Tableau210[[#This Row],[REPERE BUTA]])
      )
   ),
0)</f>
        <v>1</v>
      </c>
      <c r="BG840" s="117" t="s">
        <v>3424</v>
      </c>
      <c r="BH840" s="177" t="str" cm="1">
        <f t="array" ref="BH8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40" s="117" t="s">
        <v>3424</v>
      </c>
      <c r="BK840" s="117" t="s">
        <v>3424</v>
      </c>
      <c r="BL840" s="167" t="s">
        <v>2380</v>
      </c>
      <c r="BM840" s="167"/>
      <c r="BN840" s="117"/>
      <c r="BO840" s="117"/>
      <c r="BP840" s="117"/>
      <c r="BQ840" s="48"/>
      <c r="BR840" s="119"/>
      <c r="BS840" s="48"/>
      <c r="BT840" s="48"/>
      <c r="BU840" s="48"/>
      <c r="BV840" s="48"/>
      <c r="BW840" s="48"/>
      <c r="BX840" s="48"/>
    </row>
    <row r="841" spans="1:76" ht="15.75" hidden="1" x14ac:dyDescent="0.25">
      <c r="A841" s="48" t="str" cm="1">
        <f t="array" ref="A841">_xlfn.XLOOKUP(Tableau210[[#This Row],[NOM]]&amp;Tableau210[[#This Row],[REPERE BUTA]],[6]!Tableau16[POSTE TECHNIQUE]&amp;[6]!Tableau16[Repere ADM],[6]!Tableau16[NUMERO CLIENT])</f>
        <v>S1-S2601-5800HV</v>
      </c>
      <c r="B841" s="48" t="str" cm="1">
        <f t="array" ref="B841">_xlfn.XLOOKUP(Tableau210[[#This Row],[NOM]]&amp;Tableau210[[#This Row],[REPERE BUTA]],[6]!Tableau16[POSTE TECHNIQUE]&amp;[6]!Tableau16[Repere REF],[6]!Tableau16[NUMERO CLIENT])</f>
        <v>S1-S2601-5800HV</v>
      </c>
      <c r="C841" s="48" cm="1">
        <f t="array" ref="C841">_xlfn.XLOOKUP(Tableau210[[#This Row],[NOM]]&amp;Tableau210[[#This Row],[Repere Ubleam]],[7]Sheet1!$C$2:$C$2995&amp;[7]Sheet1!$I$2:$I$2995,[7]Sheet1!$A$2:$A$2995)</f>
        <v>321</v>
      </c>
      <c r="D841" s="48" t="str">
        <f>C841&amp;""</f>
        <v>321</v>
      </c>
      <c r="E841" s="48" t="s">
        <v>3126</v>
      </c>
      <c r="F841" s="48" t="s">
        <v>3472</v>
      </c>
      <c r="G841" s="190" t="s">
        <v>1357</v>
      </c>
      <c r="H841" s="119" t="s">
        <v>1067</v>
      </c>
      <c r="I841" s="119" t="s">
        <v>80</v>
      </c>
      <c r="J841" s="119" t="s">
        <v>1071</v>
      </c>
      <c r="K841" s="119" t="str">
        <f>_xlfn.XLOOKUP(Tableau210[[#This Row],[NOM]],[8]LUT!$I$5:$I$301,[8]LUT!$N$5:$N$301)</f>
        <v xml:space="preserve">echangeur </v>
      </c>
      <c r="L841" s="119" t="s">
        <v>196</v>
      </c>
      <c r="M841" s="119" t="s">
        <v>2123</v>
      </c>
      <c r="N841" s="119" t="s">
        <v>2123</v>
      </c>
      <c r="O841" s="119"/>
      <c r="P841" s="119"/>
      <c r="Q841" s="119"/>
      <c r="R841" s="119"/>
      <c r="S841" s="119"/>
      <c r="T841" s="119"/>
      <c r="U841" s="119"/>
      <c r="V841" s="119"/>
      <c r="W841" s="117" t="s">
        <v>2159</v>
      </c>
      <c r="X841" s="207" cm="1">
        <f t="array" ref="X8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84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41" s="117" t="s">
        <v>3424</v>
      </c>
      <c r="AA841" s="207" cm="1">
        <f t="array" ref="AA8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4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41" s="48"/>
      <c r="AD841" s="117" t="s">
        <v>2196</v>
      </c>
      <c r="AE841" s="119"/>
      <c r="AF841" s="181"/>
      <c r="AG841" s="178"/>
      <c r="AH841" s="182"/>
      <c r="AI841" s="178"/>
      <c r="AJ841" s="181" t="str">
        <f>IF(Tableau210[[#This Row],[NB JP EMIS]]=1,"1 JP","") &amp; IF(Tableau210[[#This Row],[NB BP EMIS]]=1," 1 BP","")</f>
        <v/>
      </c>
      <c r="AK841" s="178"/>
      <c r="AL841" s="117" t="s">
        <v>2527</v>
      </c>
      <c r="AM841" s="117">
        <f>IFERROR(+VLOOKUP(AY841,Tiges!$G$4:$I$569,3,FALSE),"")</f>
        <v>46</v>
      </c>
      <c r="AN841" s="48"/>
      <c r="AO841" s="117" t="s">
        <v>3424</v>
      </c>
      <c r="AP841" s="177" cm="1">
        <f t="array" ref="AP8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41" s="117" t="s">
        <v>3424</v>
      </c>
      <c r="AS841" s="177" t="str" cm="1">
        <f t="array" ref="AS8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8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841" s="117" t="s">
        <v>3424</v>
      </c>
      <c r="AV841" s="177" t="str" cm="1">
        <f t="array" ref="AV8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41" s="117"/>
      <c r="AY841" s="117" cm="1">
        <f t="array" ref="AY841">IFERROR(_xlfn.XLOOKUP(Tableau210[[#This Row],[DN DONNEES BUTA ]]&amp;Tableau210[[#This Row],[PN DONNEES BUTA]],Tiges!$B$4:$B$79&amp;Tiges!$C$4:$C$79,Tiges!$G$4:$G$79),"")</f>
        <v>30</v>
      </c>
      <c r="AZ841" s="117"/>
      <c r="BA841" s="117" cm="1">
        <f t="array" ref="BA841">IFERROR(_xlfn.XLOOKUP(Tableau210[[#This Row],[DN DONNEES BUTA ]]&amp;Tableau210[[#This Row],[PN DONNEES BUTA]],Tiges!$B$4:$B$79&amp;Tiges!$C$4:$C$79,Tiges!$H$4:$H$79),"")</f>
        <v>160</v>
      </c>
      <c r="BB841" s="117"/>
      <c r="BC841" s="182"/>
      <c r="BD841" s="177"/>
      <c r="BE841" s="182">
        <f>IFERROR(VLOOKUP(Tableau210[[#This Row],[OPERATION]],Tableau4[],3,FALSE),"")</f>
        <v>1</v>
      </c>
      <c r="BF841" s="177"/>
      <c r="BG841" s="117" t="s">
        <v>3424</v>
      </c>
      <c r="BH841" s="177" t="str" cm="1">
        <f t="array" ref="BH8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841" s="411" t="s">
        <v>129</v>
      </c>
      <c r="BJ841" s="117" t="s">
        <v>3424</v>
      </c>
      <c r="BK841" s="117" t="s">
        <v>3424</v>
      </c>
      <c r="BL841" s="117" t="s">
        <v>3377</v>
      </c>
      <c r="BM841" s="117"/>
      <c r="BN841" s="117"/>
      <c r="BO841" s="117"/>
      <c r="BP841" s="117"/>
      <c r="BQ841" s="48"/>
      <c r="BR841" s="119"/>
      <c r="BS841" s="48"/>
      <c r="BT841" s="48"/>
      <c r="BU841" s="48"/>
      <c r="BV841" s="48"/>
      <c r="BW841" s="48"/>
      <c r="BX841" s="48"/>
    </row>
    <row r="842" spans="1:76" ht="15.75" hidden="1" x14ac:dyDescent="0.25">
      <c r="A842" s="48" t="str" cm="1">
        <f t="array" ref="A842">_xlfn.XLOOKUP(Tableau210[[#This Row],[NOM]]&amp;Tableau210[[#This Row],[REPERE BUTA]],[6]!Tableau16[POSTE TECHNIQUE]&amp;[6]!Tableau16[Repere ADM],[6]!Tableau16[NUMERO CLIENT])</f>
        <v>S1-S2601-VMAH</v>
      </c>
      <c r="B842" s="48" t="str" cm="1">
        <f t="array" ref="B842">_xlfn.XLOOKUP(Tableau210[[#This Row],[NOM]]&amp;Tableau210[[#This Row],[REPERE BUTA]],[6]!Tableau16[POSTE TECHNIQUE]&amp;[6]!Tableau16[Repere REF],[6]!Tableau16[NUMERO CLIENT])</f>
        <v>S1-S2601-VMAH</v>
      </c>
      <c r="C842" s="48" cm="1">
        <f t="array" ref="C842">_xlfn.XLOOKUP(Tableau210[[#This Row],[NOM]]&amp;Tableau210[[#This Row],[Repere Ubleam]],[7]Sheet1!$C$2:$C$2995&amp;[7]Sheet1!$I$2:$I$2995,[7]Sheet1!$A$2:$A$2995)</f>
        <v>334</v>
      </c>
      <c r="D842" s="48" t="str">
        <f>C842&amp;""</f>
        <v>334</v>
      </c>
      <c r="E842" s="48" t="s">
        <v>2553</v>
      </c>
      <c r="F842" s="48" t="s">
        <v>3131</v>
      </c>
      <c r="G842" s="190" t="s">
        <v>1357</v>
      </c>
      <c r="H842" s="119" t="s">
        <v>1067</v>
      </c>
      <c r="I842" s="119" t="s">
        <v>80</v>
      </c>
      <c r="J842" s="119" t="s">
        <v>1071</v>
      </c>
      <c r="K842" s="119" t="str">
        <f>_xlfn.XLOOKUP(Tableau210[[#This Row],[NOM]],[8]LUT!$I$5:$I$301,[8]LUT!$N$5:$N$301)</f>
        <v xml:space="preserve">echangeur </v>
      </c>
      <c r="L842" s="119" t="s">
        <v>173</v>
      </c>
      <c r="M842" s="119" t="s">
        <v>2170</v>
      </c>
      <c r="N842" s="119" t="s">
        <v>2170</v>
      </c>
      <c r="O842" s="119" t="s">
        <v>2213</v>
      </c>
      <c r="P842" s="119"/>
      <c r="Q842" s="119"/>
      <c r="R842" s="119"/>
      <c r="S842" s="119"/>
      <c r="T842" s="119"/>
      <c r="U842" s="119"/>
      <c r="V842" s="119"/>
      <c r="W842" s="117" t="s">
        <v>2159</v>
      </c>
      <c r="X842" s="207" cm="1">
        <f t="array" ref="X8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4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42" s="117" t="s">
        <v>3424</v>
      </c>
      <c r="AA842" s="207" cm="1">
        <f t="array" ref="AA8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4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42" s="48"/>
      <c r="AD842" s="117" t="s">
        <v>2197</v>
      </c>
      <c r="AE842" s="119"/>
      <c r="AF842" s="181">
        <f>IFERROR(VLOOKUP(Tableau210[[#This Row],[OPERATION]],Tableau4[],5,FALSE),"")</f>
        <v>0</v>
      </c>
      <c r="AG842" s="178" cm="1">
        <f t="array" ref="AG842">IFERROR(
   SUM(
      _xlfn._xlws.FILTER(
         Tableau3[JP],
         (Tableau3[ITEM]=Tableau210[[#This Row],[NOM]])*
         (Tableau3[Rep.]=Tableau210[[#This Row],[REPERE BUTA]])
      )
   ),
0)</f>
        <v>0</v>
      </c>
      <c r="AH842" s="182">
        <f>IFERROR(VLOOKUP(Tableau210[[#This Row],[OPERATION]],Tableau4[],4,FALSE),"")</f>
        <v>1</v>
      </c>
      <c r="AI842" s="178" cm="1">
        <f t="array" ref="AI842">IFERROR(
   SUM(
      _xlfn._xlws.FILTER(
         Tableau3[BP],
         (Tableau3[ITEM]=Tableau210[[#This Row],[NOM]])*
         (Tableau3[Rep.]=Tableau210[[#This Row],[REPERE BUTA]])
      )
   ),
0)</f>
        <v>1</v>
      </c>
      <c r="AJ842" s="181" t="str">
        <f>IF(Tableau210[[#This Row],[NB JP EMIS]]=1,"1 JP","") &amp; IF(Tableau210[[#This Row],[NB BP EMIS]]=1," 1 BP","")</f>
        <v xml:space="preserve"> 1 BP</v>
      </c>
      <c r="AK842" s="178" t="str">
        <f>IF(Tableau210[[#This Row],[NB JP BUTA]]=1,"1 JP","") &amp; IF(Tableau210[[#This Row],[Nb BP BUTA]]=1," 1 BP","") &amp; IF(Tableau210[[#This Row],[Nb BP BUTA]]=2," 2 BP","")</f>
        <v xml:space="preserve"> 1 BP</v>
      </c>
      <c r="AL842" s="117" t="s">
        <v>2527</v>
      </c>
      <c r="AM842" s="117">
        <f>IFERROR(+VLOOKUP(AY842,Tiges!$G$4:$I$569,3,FALSE),"")</f>
        <v>22</v>
      </c>
      <c r="AN842" s="48"/>
      <c r="AO842" s="117" t="s">
        <v>3424</v>
      </c>
      <c r="AP842" s="177" cm="1">
        <f t="array" ref="AP8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42" s="117" t="s">
        <v>3424</v>
      </c>
      <c r="AS842" s="177" t="str" cm="1">
        <f t="array" ref="AS8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8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842" s="117" t="s">
        <v>3424</v>
      </c>
      <c r="AV842" s="177" t="str" cm="1">
        <f t="array" ref="AV8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42" s="117"/>
      <c r="AY842" s="117" cm="1">
        <f t="array" ref="AY842">IFERROR(_xlfn.XLOOKUP(Tableau210[[#This Row],[DN DONNEES BUTA ]]&amp;Tableau210[[#This Row],[PN DONNEES BUTA]],Tiges!$B$4:$B$79&amp;Tiges!$C$4:$C$79,Tiges!$G$4:$G$79),"")</f>
        <v>14</v>
      </c>
      <c r="AZ842" s="117"/>
      <c r="BA842" s="117" cm="1">
        <f t="array" ref="BA842">IFERROR(_xlfn.XLOOKUP(Tableau210[[#This Row],[DN DONNEES BUTA ]]&amp;Tableau210[[#This Row],[PN DONNEES BUTA]],Tiges!$B$4:$B$79&amp;Tiges!$C$4:$C$79,Tiges!$H$4:$H$79),"")</f>
        <v>80</v>
      </c>
      <c r="BB842" s="117"/>
      <c r="BC842" s="182">
        <f>IFERROR(VLOOKUP(Tableau210[[#This Row],[OPERATION]],Tableau4[],2,FALSE),"")</f>
        <v>1</v>
      </c>
      <c r="BD842" s="177" cm="1">
        <f t="array" ref="BD842">IFERROR(
   SUM(
      _xlfn._xlws.FILTER(
         Tableau3[Nb Platinage Joint],
         (Tableau3[ITEM]=Tableau210[[#This Row],[NOM]])*
         (Tableau3[Rep.]=Tableau210[[#This Row],[REPERE BUTA]])
      )
   ),
0)</f>
        <v>1</v>
      </c>
      <c r="BE842" s="182">
        <f>IFERROR(VLOOKUP(Tableau210[[#This Row],[OPERATION]],Tableau4[],3,FALSE),"")</f>
        <v>1</v>
      </c>
      <c r="BF842" s="177" cm="1">
        <f t="array" ref="BF842">IFERROR(
   SUM(
      _xlfn._xlws.FILTER(
         Tableau3[Joint Définitif Nb],
         (Tableau3[ITEM]=Tableau210[[#This Row],[NOM]])*
         (Tableau3[Rep.]=Tableau210[[#This Row],[REPERE BUTA]])
      )
   ),
0)</f>
        <v>2</v>
      </c>
      <c r="BG842" s="117" t="s">
        <v>3424</v>
      </c>
      <c r="BH842" s="177" t="str" cm="1">
        <f t="array" ref="BH8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842" s="411" t="s">
        <v>129</v>
      </c>
      <c r="BJ842" s="117" t="s">
        <v>3424</v>
      </c>
      <c r="BK842" s="117" t="s">
        <v>3424</v>
      </c>
      <c r="BL842" s="167" t="s">
        <v>2380</v>
      </c>
      <c r="BM842" s="167"/>
      <c r="BN842" s="117"/>
      <c r="BO842" s="117"/>
      <c r="BP842" s="117"/>
      <c r="BQ842" s="48"/>
      <c r="BR842" s="119"/>
      <c r="BS842" s="48"/>
      <c r="BT842" s="48"/>
      <c r="BU842" s="48"/>
      <c r="BV842" s="48"/>
      <c r="BW842" s="48"/>
      <c r="BX842" s="48"/>
    </row>
    <row r="843" spans="1:76" ht="15.75" hidden="1" x14ac:dyDescent="0.25">
      <c r="A843" s="48" t="e" cm="1">
        <f t="array" ref="A843">_xlfn.XLOOKUP(Tableau210[[#This Row],[NOM]]&amp;Tableau210[[#This Row],[REPERE BUTA]],[6]!Tableau16[POSTE TECHNIQUE]&amp;[6]!Tableau16[Repere ADM],[6]!Tableau16[NUMERO CLIENT])</f>
        <v>#N/A</v>
      </c>
      <c r="B843" s="48" t="e" cm="1">
        <f t="array" ref="B843">_xlfn.XLOOKUP(Tableau210[[#This Row],[NOM]]&amp;Tableau210[[#This Row],[REPERE BUTA]],[6]!Tableau16[POSTE TECHNIQUE]&amp;[6]!Tableau16[Repere REF],[6]!Tableau16[NUMERO CLIENT])</f>
        <v>#N/A</v>
      </c>
      <c r="C843" s="48" cm="1">
        <f t="array" ref="C843">_xlfn.XLOOKUP(Tableau210[[#This Row],[NOM]]&amp;Tableau210[[#This Row],[Repere Ubleam]],[7]Sheet1!$C$2:$C$2995&amp;[7]Sheet1!$I$2:$I$2995,[7]Sheet1!$A$2:$A$2995)</f>
        <v>837</v>
      </c>
      <c r="D843" s="48" t="str">
        <f>C843&amp;""</f>
        <v>837</v>
      </c>
      <c r="E843" s="48" t="e">
        <v>#N/A</v>
      </c>
      <c r="F843" s="48" t="e">
        <v>#N/A</v>
      </c>
      <c r="G843" s="190" t="s">
        <v>1648</v>
      </c>
      <c r="H843" s="119" t="s">
        <v>1067</v>
      </c>
      <c r="I843" s="119" t="s">
        <v>80</v>
      </c>
      <c r="J843" s="119" t="s">
        <v>1072</v>
      </c>
      <c r="K843" s="119" t="str">
        <f>_xlfn.XLOOKUP(Tableau210[[#This Row],[NOM]],[8]LUT!$I$5:$I$301,[8]LUT!$N$5:$N$301)</f>
        <v xml:space="preserve">Réacteur </v>
      </c>
      <c r="L843" s="119" t="s">
        <v>75</v>
      </c>
      <c r="M843" s="119"/>
      <c r="N843" s="119" t="s">
        <v>75</v>
      </c>
      <c r="O843" s="119"/>
      <c r="P843" s="119"/>
      <c r="Q843" s="119"/>
      <c r="R843" s="119"/>
      <c r="S843" s="119"/>
      <c r="T843" s="119"/>
      <c r="U843" s="119"/>
      <c r="V843" s="119"/>
      <c r="W843" s="148">
        <v>80</v>
      </c>
      <c r="X843" s="207" cm="1">
        <f t="array" ref="X8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4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43" s="148">
        <v>20</v>
      </c>
      <c r="AA843" s="207" cm="1">
        <f t="array" ref="AA8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4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43" s="48"/>
      <c r="AD843" s="117" t="s">
        <v>2196</v>
      </c>
      <c r="AE843" s="119"/>
      <c r="AF843" s="181">
        <f>IFERROR(VLOOKUP(Tableau210[[#This Row],[OPERATION]],Tableau4[],5,FALSE),"")</f>
        <v>0</v>
      </c>
      <c r="AG843" s="178" cm="1">
        <f t="array" ref="AG843">IFERROR(
   SUM(
      _xlfn._xlws.FILTER(
         Tableau3[JP],
         (Tableau3[ITEM]=Tableau210[[#This Row],[NOM]])*
         (Tableau3[Rep.]=Tableau210[[#This Row],[REPERE BUTA]])
      )
   ),
0)</f>
        <v>0</v>
      </c>
      <c r="AH843" s="181">
        <f>IFERROR(VLOOKUP(Tableau210[[#This Row],[OPERATION]],Tableau4[],4,FALSE),"")</f>
        <v>0</v>
      </c>
      <c r="AI843" s="178" cm="1">
        <f t="array" ref="AI843">IFERROR(
   SUM(
      _xlfn._xlws.FILTER(
         Tableau3[BP],
         (Tableau3[ITEM]=Tableau210[[#This Row],[NOM]])*
         (Tableau3[Rep.]=Tableau210[[#This Row],[REPERE BUTA]])
      )
   ),
0)</f>
        <v>0</v>
      </c>
      <c r="AJ843" s="181" t="str">
        <f>IF(Tableau210[[#This Row],[NB JP EMIS]]=1,"1 JP","") &amp; IF(Tableau210[[#This Row],[NB BP EMIS]]=1," 1 BP","")</f>
        <v/>
      </c>
      <c r="AK843" s="178" t="str">
        <f>IF(Tableau210[[#This Row],[NB JP BUTA]]=1,"1 JP","") &amp; IF(Tableau210[[#This Row],[Nb BP BUTA]]=1," 1 BP","") &amp; IF(Tableau210[[#This Row],[Nb BP BUTA]]=2," 2 BP","")</f>
        <v/>
      </c>
      <c r="AL843" s="117" t="s">
        <v>2527</v>
      </c>
      <c r="AM843" s="117">
        <f>IFERROR(+VLOOKUP(AY843,Tiges!$G$4:$I$569,3,FALSE),"")</f>
        <v>27</v>
      </c>
      <c r="AN843" s="48"/>
      <c r="AO843" s="117">
        <v>4</v>
      </c>
      <c r="AP843" s="177" cm="1">
        <f t="array" ref="AP8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4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43" s="117" t="s">
        <v>2285</v>
      </c>
      <c r="AS843" s="177" t="str" cm="1">
        <f t="array" ref="AS8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843" s="117" t="s">
        <v>1123</v>
      </c>
      <c r="AV843" s="177" t="str" cm="1">
        <f t="array" ref="AV8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43" s="117"/>
      <c r="AY843" s="117" cm="1">
        <f t="array" ref="AY843">IFERROR(_xlfn.XLOOKUP(Tableau210[[#This Row],[DN DONNEES BUTA ]]&amp;Tableau210[[#This Row],[PN DONNEES BUTA]],Tiges!$B$4:$B$79&amp;Tiges!$C$4:$C$79,Tiges!$G$4:$G$79),"")</f>
        <v>16</v>
      </c>
      <c r="AZ843" s="117"/>
      <c r="BA843" s="117" cm="1">
        <f t="array" ref="BA843">IFERROR(_xlfn.XLOOKUP(Tableau210[[#This Row],[DN DONNEES BUTA ]]&amp;Tableau210[[#This Row],[PN DONNEES BUTA]],Tiges!$B$4:$B$79&amp;Tiges!$C$4:$C$79,Tiges!$H$4:$H$79),"")</f>
        <v>100</v>
      </c>
      <c r="BB843" s="117"/>
      <c r="BC843" s="182">
        <f>IFERROR(VLOOKUP(Tableau210[[#This Row],[OPERATION]],Tableau4[],2,FALSE),"")</f>
        <v>0</v>
      </c>
      <c r="BD843" s="177" cm="1">
        <f t="array" ref="BD843">IFERROR(
   SUM(
      _xlfn._xlws.FILTER(
         Tableau3[Nb Platinage Joint],
         (Tableau3[ITEM]=Tableau210[[#This Row],[NOM]])*
         (Tableau3[Rep.]=Tableau210[[#This Row],[REPERE BUTA]])
      )
   ),
0)</f>
        <v>0</v>
      </c>
      <c r="BE843" s="182">
        <f>IFERROR(VLOOKUP(Tableau210[[#This Row],[OPERATION]],Tableau4[],3,FALSE),"")</f>
        <v>1</v>
      </c>
      <c r="BF843" s="177" cm="1">
        <f t="array" ref="BF843">IFERROR(
   SUM(
      _xlfn._xlws.FILTER(
         Tableau3[Joint Définitif Nb],
         (Tableau3[ITEM]=Tableau210[[#This Row],[NOM]])*
         (Tableau3[Rep.]=Tableau210[[#This Row],[REPERE BUTA]])
      )
   ),
0)</f>
        <v>1</v>
      </c>
      <c r="BG843" s="117" t="s">
        <v>129</v>
      </c>
      <c r="BH843" s="177" t="str" cm="1">
        <f t="array" ref="BH8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4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43" s="117" t="s">
        <v>2268</v>
      </c>
      <c r="BK843" s="117" t="s">
        <v>2269</v>
      </c>
      <c r="BL843" s="167" t="s">
        <v>2380</v>
      </c>
      <c r="BM843" s="167"/>
      <c r="BN843" s="117"/>
      <c r="BO843" s="117"/>
      <c r="BP843" s="117"/>
      <c r="BQ843" s="48"/>
      <c r="BR843" s="119"/>
      <c r="BS843" s="48"/>
      <c r="BT843" s="48"/>
      <c r="BU843" s="48"/>
      <c r="BV843" s="48"/>
      <c r="BW843" s="48"/>
      <c r="BX843" s="48"/>
    </row>
    <row r="844" spans="1:76" ht="15.75" hidden="1" x14ac:dyDescent="0.25">
      <c r="A844" s="48" t="e" cm="1">
        <f t="array" ref="A844">_xlfn.XLOOKUP(Tableau210[[#This Row],[NOM]]&amp;Tableau210[[#This Row],[REPERE BUTA]],[6]!Tableau16[POSTE TECHNIQUE]&amp;[6]!Tableau16[Repere ADM],[6]!Tableau16[NUMERO CLIENT])</f>
        <v>#N/A</v>
      </c>
      <c r="B844" s="48" t="e" cm="1">
        <f t="array" ref="B844">_xlfn.XLOOKUP(Tableau210[[#This Row],[NOM]]&amp;Tableau210[[#This Row],[REPERE BUTA]],[6]!Tableau16[POSTE TECHNIQUE]&amp;[6]!Tableau16[Repere REF],[6]!Tableau16[NUMERO CLIENT])</f>
        <v>#N/A</v>
      </c>
      <c r="C844" s="48" cm="1">
        <f t="array" ref="C844">_xlfn.XLOOKUP(Tableau210[[#This Row],[NOM]]&amp;Tableau210[[#This Row],[Repere Ubleam]],[7]Sheet1!$C$2:$C$2995&amp;[7]Sheet1!$I$2:$I$2995,[7]Sheet1!$A$2:$A$2995)</f>
        <v>838</v>
      </c>
      <c r="D844" s="48" t="str">
        <f>C844&amp;""</f>
        <v>838</v>
      </c>
      <c r="E844" s="48" t="e">
        <v>#N/A</v>
      </c>
      <c r="F844" s="48" t="e">
        <v>#N/A</v>
      </c>
      <c r="G844" s="190" t="s">
        <v>1648</v>
      </c>
      <c r="H844" s="119" t="s">
        <v>1067</v>
      </c>
      <c r="I844" s="119" t="s">
        <v>80</v>
      </c>
      <c r="J844" s="119" t="s">
        <v>1072</v>
      </c>
      <c r="K844" s="119" t="str">
        <f>_xlfn.XLOOKUP(Tableau210[[#This Row],[NOM]],[8]LUT!$I$5:$I$301,[8]LUT!$N$5:$N$301)</f>
        <v xml:space="preserve">Réacteur </v>
      </c>
      <c r="L844" s="119" t="s">
        <v>70</v>
      </c>
      <c r="M844" s="119"/>
      <c r="N844" s="119" t="s">
        <v>70</v>
      </c>
      <c r="O844" s="119"/>
      <c r="P844" s="119"/>
      <c r="Q844" s="119"/>
      <c r="R844" s="119"/>
      <c r="S844" s="119"/>
      <c r="T844" s="119"/>
      <c r="U844" s="119"/>
      <c r="V844" s="119"/>
      <c r="W844" s="148">
        <v>80</v>
      </c>
      <c r="X844" s="207" cm="1">
        <f t="array" ref="X8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4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44" s="148">
        <v>20</v>
      </c>
      <c r="AA844" s="207" cm="1">
        <f t="array" ref="AA8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4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44" s="48"/>
      <c r="AD844" s="117" t="s">
        <v>2196</v>
      </c>
      <c r="AE844" s="119"/>
      <c r="AF844" s="181">
        <f>IFERROR(VLOOKUP(Tableau210[[#This Row],[OPERATION]],Tableau4[],5,FALSE),"")</f>
        <v>0</v>
      </c>
      <c r="AG844" s="178" cm="1">
        <f t="array" ref="AG844">IFERROR(
   SUM(
      _xlfn._xlws.FILTER(
         Tableau3[JP],
         (Tableau3[ITEM]=Tableau210[[#This Row],[NOM]])*
         (Tableau3[Rep.]=Tableau210[[#This Row],[REPERE BUTA]])
      )
   ),
0)</f>
        <v>0</v>
      </c>
      <c r="AH844" s="181">
        <f>IFERROR(VLOOKUP(Tableau210[[#This Row],[OPERATION]],Tableau4[],4,FALSE),"")</f>
        <v>0</v>
      </c>
      <c r="AI844" s="178" cm="1">
        <f t="array" ref="AI844">IFERROR(
   SUM(
      _xlfn._xlws.FILTER(
         Tableau3[BP],
         (Tableau3[ITEM]=Tableau210[[#This Row],[NOM]])*
         (Tableau3[Rep.]=Tableau210[[#This Row],[REPERE BUTA]])
      )
   ),
0)</f>
        <v>0</v>
      </c>
      <c r="AJ844" s="181" t="str">
        <f>IF(Tableau210[[#This Row],[NB JP EMIS]]=1,"1 JP","") &amp; IF(Tableau210[[#This Row],[NB BP EMIS]]=1," 1 BP","")</f>
        <v/>
      </c>
      <c r="AK844" s="178" t="str">
        <f>IF(Tableau210[[#This Row],[NB JP BUTA]]=1,"1 JP","") &amp; IF(Tableau210[[#This Row],[Nb BP BUTA]]=1," 1 BP","") &amp; IF(Tableau210[[#This Row],[Nb BP BUTA]]=2," 2 BP","")</f>
        <v/>
      </c>
      <c r="AL844" s="117" t="s">
        <v>2527</v>
      </c>
      <c r="AM844" s="117">
        <f>IFERROR(+VLOOKUP(AY844,Tiges!$G$4:$I$569,3,FALSE),"")</f>
        <v>27</v>
      </c>
      <c r="AN844" s="48"/>
      <c r="AO844" s="117">
        <v>4</v>
      </c>
      <c r="AP844" s="177" cm="1">
        <f t="array" ref="AP8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44" s="117" t="s">
        <v>2285</v>
      </c>
      <c r="AS844" s="177" t="str" cm="1">
        <f t="array" ref="AS8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8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844" s="117" t="s">
        <v>1123</v>
      </c>
      <c r="AV844" s="177" t="str" cm="1">
        <f t="array" ref="AV8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44" s="117"/>
      <c r="AY844" s="117" cm="1">
        <f t="array" ref="AY844">IFERROR(_xlfn.XLOOKUP(Tableau210[[#This Row],[DN DONNEES BUTA ]]&amp;Tableau210[[#This Row],[PN DONNEES BUTA]],Tiges!$B$4:$B$79&amp;Tiges!$C$4:$C$79,Tiges!$G$4:$G$79),"")</f>
        <v>16</v>
      </c>
      <c r="AZ844" s="117"/>
      <c r="BA844" s="117" cm="1">
        <f t="array" ref="BA844">IFERROR(_xlfn.XLOOKUP(Tableau210[[#This Row],[DN DONNEES BUTA ]]&amp;Tableau210[[#This Row],[PN DONNEES BUTA]],Tiges!$B$4:$B$79&amp;Tiges!$C$4:$C$79,Tiges!$H$4:$H$79),"")</f>
        <v>100</v>
      </c>
      <c r="BB844" s="117"/>
      <c r="BC844" s="182">
        <f>IFERROR(VLOOKUP(Tableau210[[#This Row],[OPERATION]],Tableau4[],2,FALSE),"")</f>
        <v>0</v>
      </c>
      <c r="BD844" s="177" cm="1">
        <f t="array" ref="BD844">IFERROR(
   SUM(
      _xlfn._xlws.FILTER(
         Tableau3[Nb Platinage Joint],
         (Tableau3[ITEM]=Tableau210[[#This Row],[NOM]])*
         (Tableau3[Rep.]=Tableau210[[#This Row],[REPERE BUTA]])
      )
   ),
0)</f>
        <v>0</v>
      </c>
      <c r="BE844" s="182">
        <f>IFERROR(VLOOKUP(Tableau210[[#This Row],[OPERATION]],Tableau4[],3,FALSE),"")</f>
        <v>1</v>
      </c>
      <c r="BF844" s="177" cm="1">
        <f t="array" ref="BF844">IFERROR(
   SUM(
      _xlfn._xlws.FILTER(
         Tableau3[Joint Définitif Nb],
         (Tableau3[ITEM]=Tableau210[[#This Row],[NOM]])*
         (Tableau3[Rep.]=Tableau210[[#This Row],[REPERE BUTA]])
      )
   ),
0)</f>
        <v>1</v>
      </c>
      <c r="BG844" s="117" t="s">
        <v>129</v>
      </c>
      <c r="BH844" s="177" t="str" cm="1">
        <f t="array" ref="BH8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4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44" s="117" t="s">
        <v>2268</v>
      </c>
      <c r="BK844" s="117" t="s">
        <v>2269</v>
      </c>
      <c r="BL844" s="167" t="s">
        <v>2380</v>
      </c>
      <c r="BM844" s="167"/>
      <c r="BN844" s="117"/>
      <c r="BO844" s="117"/>
      <c r="BP844" s="117"/>
      <c r="BQ844" s="48"/>
      <c r="BR844" s="119"/>
      <c r="BS844" s="48"/>
      <c r="BT844" s="48"/>
      <c r="BU844" s="48"/>
      <c r="BV844" s="48"/>
      <c r="BW844" s="48"/>
      <c r="BX844" s="48"/>
    </row>
    <row r="845" spans="1:76" ht="15.75" hidden="1" x14ac:dyDescent="0.25">
      <c r="A845" s="48" t="str" cm="1">
        <f t="array" ref="A845">_xlfn.XLOOKUP(Tableau210[[#This Row],[NOM]]&amp;Tableau210[[#This Row],[REPERE BUTA]],[6]!Tableau16[POSTE TECHNIQUE]&amp;[6]!Tableau16[Repere ADM],[6]!Tableau16[NUMERO CLIENT])</f>
        <v>S1-S2601-VMAH</v>
      </c>
      <c r="B845" s="48" t="str" cm="1">
        <f t="array" ref="B845">_xlfn.XLOOKUP(Tableau210[[#This Row],[NOM]]&amp;Tableau210[[#This Row],[REPERE BUTA]],[6]!Tableau16[POSTE TECHNIQUE]&amp;[6]!Tableau16[Repere REF],[6]!Tableau16[NUMERO CLIENT])</f>
        <v>S1-S2601-VMAH</v>
      </c>
      <c r="C845" s="48" cm="1">
        <f t="array" ref="C845">_xlfn.XLOOKUP(Tableau210[[#This Row],[NOM]]&amp;Tableau210[[#This Row],[Repere Ubleam]],[7]Sheet1!$C$2:$C$2995&amp;[7]Sheet1!$I$2:$I$2995,[7]Sheet1!$A$2:$A$2995)</f>
        <v>335</v>
      </c>
      <c r="D845" s="48" t="str">
        <f>C845&amp;""</f>
        <v>335</v>
      </c>
      <c r="E845" s="48" t="s">
        <v>2553</v>
      </c>
      <c r="F845" s="48" t="s">
        <v>3131</v>
      </c>
      <c r="G845" s="190" t="s">
        <v>1357</v>
      </c>
      <c r="H845" s="119" t="s">
        <v>1067</v>
      </c>
      <c r="I845" s="119" t="s">
        <v>80</v>
      </c>
      <c r="J845" s="119" t="s">
        <v>1071</v>
      </c>
      <c r="K845" s="119" t="str">
        <f>_xlfn.XLOOKUP(Tableau210[[#This Row],[NOM]],[8]LUT!$I$5:$I$301,[8]LUT!$N$5:$N$301)</f>
        <v xml:space="preserve">echangeur </v>
      </c>
      <c r="L845" s="119" t="s">
        <v>173</v>
      </c>
      <c r="M845" s="119" t="s">
        <v>2181</v>
      </c>
      <c r="N845" s="119" t="s">
        <v>2181</v>
      </c>
      <c r="O845" s="119" t="s">
        <v>2220</v>
      </c>
      <c r="P845" s="119"/>
      <c r="Q845" s="119"/>
      <c r="R845" s="119"/>
      <c r="S845" s="119"/>
      <c r="T845" s="119"/>
      <c r="U845" s="119"/>
      <c r="V845" s="119"/>
      <c r="W845" s="117" t="s">
        <v>2159</v>
      </c>
      <c r="X845" s="207" cm="1">
        <f t="array" ref="X8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84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45" s="117" t="s">
        <v>3424</v>
      </c>
      <c r="AA845" s="207" cm="1">
        <f t="array" ref="AA8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4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45" s="48"/>
      <c r="AD845" s="117" t="s">
        <v>2196</v>
      </c>
      <c r="AE845" s="119"/>
      <c r="AF845" s="181">
        <f>IFERROR(VLOOKUP(Tableau210[[#This Row],[OPERATION]],Tableau4[],5,FALSE),"")</f>
        <v>0</v>
      </c>
      <c r="AG845" s="178"/>
      <c r="AH845" s="182">
        <f>IFERROR(VLOOKUP(Tableau210[[#This Row],[OPERATION]],Tableau4[],4,FALSE),"")</f>
        <v>0</v>
      </c>
      <c r="AI845" s="178"/>
      <c r="AJ845" s="181" t="str">
        <f>IF(Tableau210[[#This Row],[NB JP EMIS]]=1,"1 JP","") &amp; IF(Tableau210[[#This Row],[NB BP EMIS]]=1," 1 BP","")</f>
        <v/>
      </c>
      <c r="AK845" s="178"/>
      <c r="AL845" s="117" t="s">
        <v>2527</v>
      </c>
      <c r="AM845" s="117">
        <f>IFERROR(+VLOOKUP(AY845,Tiges!$G$4:$I$569,3,FALSE),"")</f>
        <v>22</v>
      </c>
      <c r="AN845" s="48"/>
      <c r="AO845" s="117" t="s">
        <v>3424</v>
      </c>
      <c r="AP845" s="177" cm="1">
        <f t="array" ref="AP8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45" s="117" t="s">
        <v>3424</v>
      </c>
      <c r="AS845" s="177" t="str" cm="1">
        <f t="array" ref="AS8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8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M14x85</v>
      </c>
      <c r="AU845" s="117" t="s">
        <v>3424</v>
      </c>
      <c r="AV845" s="177" t="str" cm="1">
        <f t="array" ref="AV8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45" s="117"/>
      <c r="AY845" s="117" cm="1">
        <f t="array" ref="AY845">IFERROR(_xlfn.XLOOKUP(Tableau210[[#This Row],[DN DONNEES BUTA ]]&amp;Tableau210[[#This Row],[PN DONNEES BUTA]],Tiges!$B$4:$B$79&amp;Tiges!$C$4:$C$79,Tiges!$G$4:$G$79),"")</f>
        <v>14</v>
      </c>
      <c r="AZ845" s="117"/>
      <c r="BA845" s="117" cm="1">
        <f t="array" ref="BA845">IFERROR(_xlfn.XLOOKUP(Tableau210[[#This Row],[DN DONNEES BUTA ]]&amp;Tableau210[[#This Row],[PN DONNEES BUTA]],Tiges!$B$4:$B$79&amp;Tiges!$C$4:$C$79,Tiges!$H$4:$H$79),"")</f>
        <v>80</v>
      </c>
      <c r="BB845" s="117"/>
      <c r="BC845" s="182">
        <f>IFERROR(VLOOKUP(Tableau210[[#This Row],[OPERATION]],Tableau4[],2,FALSE),"")</f>
        <v>0</v>
      </c>
      <c r="BD845" s="177"/>
      <c r="BE845" s="182">
        <f>IFERROR(VLOOKUP(Tableau210[[#This Row],[OPERATION]],Tableau4[],3,FALSE),"")</f>
        <v>1</v>
      </c>
      <c r="BF845" s="177"/>
      <c r="BG845" s="117" t="s">
        <v>3424</v>
      </c>
      <c r="BH845" s="177" t="str" cm="1">
        <f t="array" ref="BH8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845" s="411" t="s">
        <v>129</v>
      </c>
      <c r="BJ845" s="117" t="s">
        <v>3424</v>
      </c>
      <c r="BK845" s="117" t="s">
        <v>3424</v>
      </c>
      <c r="BL845" s="167" t="s">
        <v>2380</v>
      </c>
      <c r="BM845" s="167"/>
      <c r="BN845" s="117"/>
      <c r="BO845" s="117"/>
      <c r="BP845" s="117"/>
      <c r="BQ845" s="48"/>
      <c r="BR845" s="119"/>
      <c r="BS845" s="48"/>
      <c r="BT845" s="48"/>
      <c r="BU845" s="48"/>
      <c r="BV845" s="48"/>
      <c r="BW845" s="48"/>
      <c r="BX845" s="48"/>
    </row>
    <row r="846" spans="1:76" ht="15.75" hidden="1" x14ac:dyDescent="0.25">
      <c r="A846" s="48" t="str" cm="1">
        <f t="array" ref="A846">_xlfn.XLOOKUP(Tableau210[[#This Row],[NOM]]&amp;Tableau210[[#This Row],[REPERE BUTA]],[6]!Tableau16[POSTE TECHNIQUE]&amp;[6]!Tableau16[Repere ADM],[6]!Tableau16[NUMERO CLIENT])</f>
        <v>S1-B4701-VMA</v>
      </c>
      <c r="B846" s="48" t="str" cm="1">
        <f t="array" ref="B846">_xlfn.XLOOKUP(Tableau210[[#This Row],[NOM]]&amp;Tableau210[[#This Row],[REPERE BUTA]],[6]!Tableau16[POSTE TECHNIQUE]&amp;[6]!Tableau16[Repere REF],[6]!Tableau16[NUMERO CLIENT])</f>
        <v>S1-B4701-VMA</v>
      </c>
      <c r="C846" s="48" cm="1">
        <f t="array" ref="C846">_xlfn.XLOOKUP(Tableau210[[#This Row],[NOM]]&amp;Tableau210[[#This Row],[Repere Ubleam]],[7]Sheet1!$C$2:$C$2995&amp;[7]Sheet1!$I$2:$I$2995,[7]Sheet1!$A$2:$A$2995)</f>
        <v>4</v>
      </c>
      <c r="D846" s="48" t="str">
        <f>C846&amp;""</f>
        <v>4</v>
      </c>
      <c r="E846" s="48" t="s">
        <v>2553</v>
      </c>
      <c r="F846" s="48" t="s">
        <v>3275</v>
      </c>
      <c r="G846" s="176" t="s">
        <v>1120</v>
      </c>
      <c r="H846" s="119" t="s">
        <v>1066</v>
      </c>
      <c r="I846" s="119" t="s">
        <v>80</v>
      </c>
      <c r="J846" s="119" t="s">
        <v>1078</v>
      </c>
      <c r="K846" s="119" t="str">
        <f>_xlfn.XLOOKUP(Tableau210[[#This Row],[NOM]],[8]LUT!$I$5:$I$301,[8]LUT!$N$5:$N$301)</f>
        <v xml:space="preserve">Filtre </v>
      </c>
      <c r="L846" s="119" t="s">
        <v>73</v>
      </c>
      <c r="M846" s="119" t="s">
        <v>1246</v>
      </c>
      <c r="N846" s="119" t="s">
        <v>1246</v>
      </c>
      <c r="O846" s="119"/>
      <c r="P846" s="119"/>
      <c r="Q846" s="119"/>
      <c r="R846" s="119"/>
      <c r="S846" s="119"/>
      <c r="T846" s="119"/>
      <c r="U846" s="119"/>
      <c r="V846" s="119"/>
      <c r="W846" s="148" t="s">
        <v>2159</v>
      </c>
      <c r="X846" s="207" cm="1">
        <f t="array" ref="X8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84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46" s="148" t="s">
        <v>3424</v>
      </c>
      <c r="AA846" s="207" cm="1">
        <f t="array" ref="AA8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4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46" s="48"/>
      <c r="AD846" s="117" t="s">
        <v>2196</v>
      </c>
      <c r="AE846" s="119"/>
      <c r="AF846" s="181">
        <f>IFERROR(VLOOKUP(Tableau210[[#This Row],[OPERATION]],Tableau4[],5,FALSE),"")</f>
        <v>0</v>
      </c>
      <c r="AG846" s="178" cm="1">
        <f t="array" ref="AG846">IFERROR(
   SUM(
      _xlfn._xlws.FILTER(
         Tableau3[JP],
         (Tableau3[ITEM]=Tableau210[[#This Row],[NOM]])*
         (Tableau3[Rep.]=Tableau210[[#This Row],[REPERE BUTA]])
      )
   ),
0)</f>
        <v>0</v>
      </c>
      <c r="AH846" s="182">
        <f>IFERROR(VLOOKUP(Tableau210[[#This Row],[OPERATION]],Tableau4[],4,FALSE),"")</f>
        <v>0</v>
      </c>
      <c r="AI846" s="178" cm="1">
        <f t="array" ref="AI846">IFERROR(
   SUM(
      _xlfn._xlws.FILTER(
         Tableau3[BP],
         (Tableau3[ITEM]=Tableau210[[#This Row],[NOM]])*
         (Tableau3[Rep.]=Tableau210[[#This Row],[REPERE BUTA]])
      )
   ),
0)</f>
        <v>0</v>
      </c>
      <c r="AJ846" s="182" t="str">
        <f>IF(Tableau210[[#This Row],[NB JP EMIS]]=1,"1 JP","") &amp; IF(Tableau210[[#This Row],[NB BP EMIS]]=1," 1 BP","")</f>
        <v/>
      </c>
      <c r="AK846" s="177" t="str">
        <f>IF(Tableau210[[#This Row],[NB JP BUTA]]=1,"1 JP","") &amp; IF(Tableau210[[#This Row],[Nb BP BUTA]]=1," 1 BP","") &amp; IF(Tableau210[[#This Row],[Nb BP BUTA]]=2," 2 BP","")</f>
        <v/>
      </c>
      <c r="AL846" s="117" t="s">
        <v>2527</v>
      </c>
      <c r="AM846" s="117">
        <f>IFERROR(+VLOOKUP(AY846,Tiges!$G$4:$I$569,3,FALSE),"")</f>
        <v>32</v>
      </c>
      <c r="AN846" s="48"/>
      <c r="AO846" s="148" t="s">
        <v>3424</v>
      </c>
      <c r="AP846" s="177" cm="1">
        <f t="array" ref="AP8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8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846" s="148" t="s">
        <v>3424</v>
      </c>
      <c r="AS846" s="177" t="str" cm="1">
        <f t="array" ref="AS8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8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846" s="148" t="s">
        <v>3424</v>
      </c>
      <c r="AV846" s="177" t="str" cm="1">
        <f t="array" ref="AV8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46" s="117"/>
      <c r="AY846" s="117" cm="1">
        <f t="array" ref="AY846">IFERROR(_xlfn.XLOOKUP(Tableau210[[#This Row],[DN DONNEES BUTA ]]&amp;Tableau210[[#This Row],[PN DONNEES BUTA]],Tiges!$B$4:$B$79&amp;Tiges!$C$4:$C$79,Tiges!$G$4:$G$79),"")</f>
        <v>20</v>
      </c>
      <c r="AZ846" s="117"/>
      <c r="BA846" s="117" cm="1">
        <f t="array" ref="BA846">IFERROR(_xlfn.XLOOKUP(Tableau210[[#This Row],[DN DONNEES BUTA ]]&amp;Tableau210[[#This Row],[PN DONNEES BUTA]],Tiges!$B$4:$B$79&amp;Tiges!$C$4:$C$79,Tiges!$H$4:$H$79),"")</f>
        <v>130</v>
      </c>
      <c r="BB846" s="117"/>
      <c r="BC846" s="410">
        <f>IFERROR(VLOOKUP(Tableau210[[#This Row],[OPERATION]],Tableau4[],2,FALSE),"")</f>
        <v>0</v>
      </c>
      <c r="BD846" s="177"/>
      <c r="BE846" s="182">
        <f>IFERROR(VLOOKUP(Tableau210[[#This Row],[OPERATION]],Tableau4[],3,FALSE),"")</f>
        <v>1</v>
      </c>
      <c r="BF846" s="177"/>
      <c r="BG846" s="148" t="s">
        <v>3424</v>
      </c>
      <c r="BH846" s="177" t="str" cm="1">
        <f t="array" ref="BH8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46" s="148" t="s">
        <v>3424</v>
      </c>
      <c r="BK846" s="148" t="s">
        <v>3424</v>
      </c>
      <c r="BL846" s="167" t="s">
        <v>2380</v>
      </c>
      <c r="BM846" s="167"/>
      <c r="BN846" s="117"/>
      <c r="BO846" s="117"/>
      <c r="BP846" s="117"/>
      <c r="BQ846" s="48"/>
      <c r="BR846" s="119"/>
      <c r="BS846" s="48"/>
      <c r="BT846" s="48"/>
      <c r="BU846" s="48"/>
      <c r="BV846" s="48"/>
      <c r="BW846" s="48"/>
      <c r="BX846" s="48"/>
    </row>
    <row r="847" spans="1:76" ht="15.75" hidden="1" x14ac:dyDescent="0.25">
      <c r="A847" s="48" t="e" cm="1">
        <f t="array" ref="A847">_xlfn.XLOOKUP(Tableau210[[#This Row],[NOM]]&amp;Tableau210[[#This Row],[REPERE BUTA]],[6]!Tableau16[POSTE TECHNIQUE]&amp;[6]!Tableau16[Repere ADM],[6]!Tableau16[NUMERO CLIENT])</f>
        <v>#N/A</v>
      </c>
      <c r="B847" s="48" t="e" cm="1">
        <f t="array" ref="B847">_xlfn.XLOOKUP(Tableau210[[#This Row],[NOM]]&amp;Tableau210[[#This Row],[REPERE BUTA]],[6]!Tableau16[POSTE TECHNIQUE]&amp;[6]!Tableau16[Repere REF],[6]!Tableau16[NUMERO CLIENT])</f>
        <v>#N/A</v>
      </c>
      <c r="C847" s="48" cm="1">
        <f t="array" ref="C847">_xlfn.XLOOKUP(Tableau210[[#This Row],[NOM]]&amp;Tableau210[[#This Row],[Repere Ubleam]],[7]Sheet1!$C$2:$C$2995&amp;[7]Sheet1!$I$2:$I$2995,[7]Sheet1!$A$2:$A$2995)</f>
        <v>841</v>
      </c>
      <c r="D847" s="48" t="str">
        <f>C847&amp;""</f>
        <v>841</v>
      </c>
      <c r="E847" s="48" t="e">
        <v>#N/A</v>
      </c>
      <c r="F847" s="48" t="e">
        <v>#N/A</v>
      </c>
      <c r="G847" s="190" t="s">
        <v>1648</v>
      </c>
      <c r="H847" s="119" t="s">
        <v>1067</v>
      </c>
      <c r="I847" s="119" t="s">
        <v>80</v>
      </c>
      <c r="J847" s="119" t="s">
        <v>1072</v>
      </c>
      <c r="K847" s="119" t="str">
        <f>_xlfn.XLOOKUP(Tableau210[[#This Row],[NOM]],[8]LUT!$I$5:$I$301,[8]LUT!$N$5:$N$301)</f>
        <v xml:space="preserve">Réacteur </v>
      </c>
      <c r="L847" s="119" t="s">
        <v>112</v>
      </c>
      <c r="M847" s="119"/>
      <c r="N847" s="119" t="s">
        <v>112</v>
      </c>
      <c r="O847" s="119"/>
      <c r="P847" s="119"/>
      <c r="Q847" s="119"/>
      <c r="R847" s="119"/>
      <c r="S847" s="119"/>
      <c r="T847" s="119"/>
      <c r="U847" s="119"/>
      <c r="V847" s="119"/>
      <c r="W847" s="148">
        <v>150</v>
      </c>
      <c r="X847" s="207" cm="1">
        <f t="array" ref="X8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84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47" s="148">
        <v>20</v>
      </c>
      <c r="AA847" s="207" cm="1">
        <f t="array" ref="AA8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4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47" s="48"/>
      <c r="AD847" s="117" t="s">
        <v>2197</v>
      </c>
      <c r="AE847" s="119"/>
      <c r="AF847" s="181">
        <f>IFERROR(VLOOKUP(Tableau210[[#This Row],[OPERATION]],Tableau4[],5,FALSE),"")</f>
        <v>0</v>
      </c>
      <c r="AG847" s="178" cm="1">
        <f t="array" ref="AG847">IFERROR(
   SUM(
      _xlfn._xlws.FILTER(
         Tableau3[JP],
         (Tableau3[ITEM]=Tableau210[[#This Row],[NOM]])*
         (Tableau3[Rep.]=Tableau210[[#This Row],[REPERE BUTA]])
      )
   ),
0)</f>
        <v>0</v>
      </c>
      <c r="AH847" s="181">
        <f>IFERROR(VLOOKUP(Tableau210[[#This Row],[OPERATION]],Tableau4[],4,FALSE),"")</f>
        <v>1</v>
      </c>
      <c r="AI847" s="178" cm="1">
        <f t="array" ref="AI847">IFERROR(
   SUM(
      _xlfn._xlws.FILTER(
         Tableau3[BP],
         (Tableau3[ITEM]=Tableau210[[#This Row],[NOM]])*
         (Tableau3[Rep.]=Tableau210[[#This Row],[REPERE BUTA]])
      )
   ),
0)</f>
        <v>1</v>
      </c>
      <c r="AJ847" s="181" t="str">
        <f>IF(Tableau210[[#This Row],[NB JP EMIS]]=1,"1 JP","") &amp; IF(Tableau210[[#This Row],[NB BP EMIS]]=1," 1 BP","")</f>
        <v xml:space="preserve"> 1 BP</v>
      </c>
      <c r="AK847" s="178" t="str">
        <f>IF(Tableau210[[#This Row],[NB JP BUTA]]=1,"1 JP","") &amp; IF(Tableau210[[#This Row],[Nb BP BUTA]]=1," 1 BP","") &amp; IF(Tableau210[[#This Row],[Nb BP BUTA]]=2," 2 BP","")</f>
        <v xml:space="preserve"> 1 BP</v>
      </c>
      <c r="AL847" s="117" t="s">
        <v>2527</v>
      </c>
      <c r="AM847" s="117">
        <f>IFERROR(+VLOOKUP(AY847,Tiges!$G$4:$I$569,3,FALSE),"")</f>
        <v>32</v>
      </c>
      <c r="AN847" s="48"/>
      <c r="AO847" s="117">
        <v>8</v>
      </c>
      <c r="AP847" s="177" cm="1">
        <f t="array" ref="AP8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47" s="117" t="s">
        <v>2395</v>
      </c>
      <c r="AS847" s="177" t="str" cm="1">
        <f t="array" ref="AS8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4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M20x115</v>
      </c>
      <c r="AU847" s="117" t="s">
        <v>1123</v>
      </c>
      <c r="AV847" s="177" t="str" cm="1">
        <f t="array" ref="AV8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47" s="117"/>
      <c r="AY847" s="117" cm="1">
        <f t="array" ref="AY847">IFERROR(_xlfn.XLOOKUP(Tableau210[[#This Row],[DN DONNEES BUTA ]]&amp;Tableau210[[#This Row],[PN DONNEES BUTA]],Tiges!$B$4:$B$79&amp;Tiges!$C$4:$C$79,Tiges!$G$4:$G$79),"")</f>
        <v>20</v>
      </c>
      <c r="AZ847" s="117"/>
      <c r="BA847" s="117" cm="1">
        <f t="array" ref="BA847">IFERROR(_xlfn.XLOOKUP(Tableau210[[#This Row],[DN DONNEES BUTA ]]&amp;Tableau210[[#This Row],[PN DONNEES BUTA]],Tiges!$B$4:$B$79&amp;Tiges!$C$4:$C$79,Tiges!$H$4:$H$79),"")</f>
        <v>110</v>
      </c>
      <c r="BB847" s="117"/>
      <c r="BC847" s="182">
        <f>IFERROR(VLOOKUP(Tableau210[[#This Row],[OPERATION]],Tableau4[],2,FALSE),"")</f>
        <v>1</v>
      </c>
      <c r="BD847" s="177" cm="1">
        <f t="array" ref="BD847">IFERROR(
   SUM(
      _xlfn._xlws.FILTER(
         Tableau3[Nb Platinage Joint],
         (Tableau3[ITEM]=Tableau210[[#This Row],[NOM]])*
         (Tableau3[Rep.]=Tableau210[[#This Row],[REPERE BUTA]])
      )
   ),
0)</f>
        <v>1</v>
      </c>
      <c r="BE847" s="182">
        <f>IFERROR(VLOOKUP(Tableau210[[#This Row],[OPERATION]],Tableau4[],3,FALSE),"")</f>
        <v>1</v>
      </c>
      <c r="BF847" s="177" cm="1">
        <f t="array" ref="BF847">IFERROR(
   SUM(
      _xlfn._xlws.FILTER(
         Tableau3[Joint Définitif Nb],
         (Tableau3[ITEM]=Tableau210[[#This Row],[NOM]])*
         (Tableau3[Rep.]=Tableau210[[#This Row],[REPERE BUTA]])
      )
   ),
0)</f>
        <v>1</v>
      </c>
      <c r="BG847" s="117" t="s">
        <v>129</v>
      </c>
      <c r="BH847" s="177" t="str" cm="1">
        <f t="array" ref="BH8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47" s="117" t="s">
        <v>2268</v>
      </c>
      <c r="BK847" s="117" t="s">
        <v>2269</v>
      </c>
      <c r="BL847" s="167" t="s">
        <v>2380</v>
      </c>
      <c r="BM847" s="167"/>
      <c r="BN847" s="117"/>
      <c r="BO847" s="117"/>
      <c r="BP847" s="117"/>
      <c r="BQ847" s="48"/>
      <c r="BR847" s="119"/>
      <c r="BS847" s="48"/>
      <c r="BT847" s="48"/>
      <c r="BU847" s="48"/>
      <c r="BV847" s="48"/>
      <c r="BW847" s="48"/>
      <c r="BX847" s="48"/>
    </row>
    <row r="848" spans="1:76" s="154" customFormat="1" ht="15.75" hidden="1" x14ac:dyDescent="0.25">
      <c r="A848" s="48" t="e" cm="1">
        <f t="array" ref="A848">_xlfn.XLOOKUP(Tableau210[[#This Row],[NOM]]&amp;Tableau210[[#This Row],[REPERE BUTA]],[6]!Tableau16[POSTE TECHNIQUE]&amp;[6]!Tableau16[Repere ADM],[6]!Tableau16[NUMERO CLIENT])</f>
        <v>#N/A</v>
      </c>
      <c r="B848" s="48" t="e" cm="1">
        <f t="array" ref="B848">_xlfn.XLOOKUP(Tableau210[[#This Row],[NOM]]&amp;Tableau210[[#This Row],[REPERE BUTA]],[6]!Tableau16[POSTE TECHNIQUE]&amp;[6]!Tableau16[Repere REF],[6]!Tableau16[NUMERO CLIENT])</f>
        <v>#N/A</v>
      </c>
      <c r="C848" s="48" cm="1">
        <f t="array" ref="C848">_xlfn.XLOOKUP(Tableau210[[#This Row],[NOM]]&amp;Tableau210[[#This Row],[Repere Ubleam]],[7]Sheet1!$C$2:$C$2995&amp;[7]Sheet1!$I$2:$I$2995,[7]Sheet1!$A$2:$A$2995)</f>
        <v>842</v>
      </c>
      <c r="D848" s="48" t="str">
        <f>C848&amp;""</f>
        <v>842</v>
      </c>
      <c r="E848" s="48" t="e">
        <v>#N/A</v>
      </c>
      <c r="F848" s="48" t="e">
        <v>#N/A</v>
      </c>
      <c r="G848" s="168" t="s">
        <v>1648</v>
      </c>
      <c r="H848" s="150" t="s">
        <v>1067</v>
      </c>
      <c r="I848" s="150" t="s">
        <v>80</v>
      </c>
      <c r="J848" s="150" t="s">
        <v>1072</v>
      </c>
      <c r="K848" s="150" t="str">
        <f>_xlfn.XLOOKUP(Tableau210[[#This Row],[NOM]],[8]LUT!$I$5:$I$301,[8]LUT!$N$5:$N$301)</f>
        <v xml:space="preserve">Réacteur </v>
      </c>
      <c r="L848" s="150" t="s">
        <v>105</v>
      </c>
      <c r="M848" s="150"/>
      <c r="N848" s="150" t="s">
        <v>105</v>
      </c>
      <c r="O848" s="150"/>
      <c r="P848" s="150"/>
      <c r="Q848" s="150"/>
      <c r="R848" s="150"/>
      <c r="S848" s="150"/>
      <c r="T848" s="150"/>
      <c r="U848" s="150"/>
      <c r="V848" s="150"/>
      <c r="W848" s="151">
        <v>600</v>
      </c>
      <c r="X848" s="151" cm="1">
        <f t="array" ref="X8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848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48" s="151">
        <v>20</v>
      </c>
      <c r="AA848" s="151" cm="1">
        <f t="array" ref="AA8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48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48" s="152"/>
      <c r="AD848" s="153" t="s">
        <v>2196</v>
      </c>
      <c r="AE848" s="150"/>
      <c r="AF848" s="150">
        <f>IFERROR(VLOOKUP(Tableau210[[#This Row],[OPERATION]],Tableau4[],5,FALSE),"")</f>
        <v>0</v>
      </c>
      <c r="AG848" s="150" cm="1">
        <f t="array" ref="AG848">IFERROR(
   SUM(
      _xlfn._xlws.FILTER(
         Tableau3[JP],
         (Tableau3[ITEM]=Tableau210[[#This Row],[NOM]])*
         (Tableau3[Rep.]=Tableau210[[#This Row],[REPERE BUTA]])
      )
   ),
0)</f>
        <v>0</v>
      </c>
      <c r="AH848" s="150">
        <f>IFERROR(VLOOKUP(Tableau210[[#This Row],[OPERATION]],Tableau4[],4,FALSE),"")</f>
        <v>0</v>
      </c>
      <c r="AI848" s="150" cm="1">
        <f t="array" ref="AI848">IFERROR(
   SUM(
      _xlfn._xlws.FILTER(
         Tableau3[BP],
         (Tableau3[ITEM]=Tableau210[[#This Row],[NOM]])*
         (Tableau3[Rep.]=Tableau210[[#This Row],[REPERE BUTA]])
      )
   ),
0)</f>
        <v>0</v>
      </c>
      <c r="AJ848" s="150" t="str">
        <f>IF(Tableau210[[#This Row],[NB JP EMIS]]=1,"1 JP","") &amp; IF(Tableau210[[#This Row],[NB BP EMIS]]=1," 1 BP","")</f>
        <v/>
      </c>
      <c r="AK848" s="150" t="str">
        <f>IF(Tableau210[[#This Row],[NB JP BUTA]]=1,"1 JP","") &amp; IF(Tableau210[[#This Row],[Nb BP BUTA]]=1," 1 BP","") &amp; IF(Tableau210[[#This Row],[Nb BP BUTA]]=2," 2 BP","")</f>
        <v/>
      </c>
      <c r="AL848" s="153" t="s">
        <v>2527</v>
      </c>
      <c r="AM848" s="153">
        <f>IFERROR(+VLOOKUP(AY848,Tiges!$G$4:$I$569,3,FALSE),"")</f>
        <v>51</v>
      </c>
      <c r="AN848" s="152"/>
      <c r="AO848" s="153">
        <v>20</v>
      </c>
      <c r="AP848" s="153" cm="1">
        <f t="array" ref="AP8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4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48" s="153" t="s">
        <v>2396</v>
      </c>
      <c r="AS848" s="153" t="str" cm="1">
        <f t="array" ref="AS8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84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848" s="153" t="s">
        <v>1123</v>
      </c>
      <c r="AV848" s="153" t="str" cm="1">
        <f t="array" ref="AV8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4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48" s="153"/>
      <c r="AY848" s="153" cm="1">
        <f t="array" ref="AY848">IFERROR(_xlfn.XLOOKUP(Tableau210[[#This Row],[DN DONNEES BUTA ]]&amp;Tableau210[[#This Row],[PN DONNEES BUTA]],Tiges!$B$4:$B$79&amp;Tiges!$C$4:$C$79,Tiges!$G$4:$G$79),"")</f>
        <v>33</v>
      </c>
      <c r="AZ848" s="153"/>
      <c r="BA848" s="153" cm="1">
        <f t="array" ref="BA848">IFERROR(_xlfn.XLOOKUP(Tableau210[[#This Row],[DN DONNEES BUTA ]]&amp;Tableau210[[#This Row],[PN DONNEES BUTA]],Tiges!$B$4:$B$79&amp;Tiges!$C$4:$C$79,Tiges!$H$4:$H$79),"")</f>
        <v>190</v>
      </c>
      <c r="BB848" s="153"/>
      <c r="BC848" s="153">
        <f>IFERROR(VLOOKUP(Tableau210[[#This Row],[OPERATION]],Tableau4[],2,FALSE),"")</f>
        <v>0</v>
      </c>
      <c r="BD848" s="153" cm="1">
        <f t="array" ref="BD848">IFERROR(
   SUM(
      _xlfn._xlws.FILTER(
         Tableau3[Nb Platinage Joint],
         (Tableau3[ITEM]=Tableau210[[#This Row],[NOM]])*
         (Tableau3[Rep.]=Tableau210[[#This Row],[REPERE BUTA]])
      )
   ),
0)</f>
        <v>0</v>
      </c>
      <c r="BE848" s="153">
        <f>IFERROR(VLOOKUP(Tableau210[[#This Row],[OPERATION]],Tableau4[],3,FALSE),"")</f>
        <v>1</v>
      </c>
      <c r="BF848" s="153" cm="1">
        <f t="array" ref="BF848">IFERROR(
   SUM(
      _xlfn._xlws.FILTER(
         Tableau3[Joint Définitif Nb],
         (Tableau3[ITEM]=Tableau210[[#This Row],[NOM]])*
         (Tableau3[Rep.]=Tableau210[[#This Row],[REPERE BUTA]])
      )
   ),
0)</f>
        <v>1</v>
      </c>
      <c r="BG848" s="153" t="s">
        <v>129</v>
      </c>
      <c r="BH848" s="153" t="str" cm="1">
        <f t="array" ref="BH8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4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48" s="153" t="s">
        <v>2268</v>
      </c>
      <c r="BK848" s="153" t="s">
        <v>2269</v>
      </c>
      <c r="BL848" s="153" t="s">
        <v>2394</v>
      </c>
      <c r="BM848" s="153"/>
      <c r="BN848" s="153"/>
      <c r="BO848" s="153"/>
      <c r="BP848" s="153"/>
      <c r="BQ848" s="152"/>
      <c r="BR848" s="150"/>
      <c r="BS848" s="152"/>
      <c r="BT848" s="152"/>
      <c r="BU848" s="152"/>
      <c r="BV848" s="152"/>
      <c r="BW848" s="152"/>
      <c r="BX848" s="152"/>
    </row>
    <row r="849" spans="1:76" ht="15.75" hidden="1" x14ac:dyDescent="0.25">
      <c r="A849" s="48" t="e" cm="1">
        <f t="array" ref="A849">_xlfn.XLOOKUP(Tableau210[[#This Row],[NOM]]&amp;Tableau210[[#This Row],[REPERE BUTA]],[6]!Tableau16[POSTE TECHNIQUE]&amp;[6]!Tableau16[Repere ADM],[6]!Tableau16[NUMERO CLIENT])</f>
        <v>#N/A</v>
      </c>
      <c r="B849" s="48" t="e" cm="1">
        <f t="array" ref="B849">_xlfn.XLOOKUP(Tableau210[[#This Row],[NOM]]&amp;Tableau210[[#This Row],[REPERE BUTA]],[6]!Tableau16[POSTE TECHNIQUE]&amp;[6]!Tableau16[Repere REF],[6]!Tableau16[NUMERO CLIENT])</f>
        <v>#N/A</v>
      </c>
      <c r="C849" s="48" cm="1">
        <f t="array" ref="C849">_xlfn.XLOOKUP(Tableau210[[#This Row],[NOM]]&amp;Tableau210[[#This Row],[Repere Ubleam]],[7]Sheet1!$C$2:$C$2995&amp;[7]Sheet1!$I$2:$I$2995,[7]Sheet1!$A$2:$A$2995)</f>
        <v>843</v>
      </c>
      <c r="D849" s="48" t="str">
        <f>C849&amp;""</f>
        <v>843</v>
      </c>
      <c r="E849" s="48" t="e">
        <v>#N/A</v>
      </c>
      <c r="F849" s="48" t="e">
        <v>#N/A</v>
      </c>
      <c r="G849" s="190" t="s">
        <v>1648</v>
      </c>
      <c r="H849" s="119" t="s">
        <v>1067</v>
      </c>
      <c r="I849" s="119" t="s">
        <v>80</v>
      </c>
      <c r="J849" s="119" t="s">
        <v>1072</v>
      </c>
      <c r="K849" s="119" t="str">
        <f>_xlfn.XLOOKUP(Tableau210[[#This Row],[NOM]],[8]LUT!$I$5:$I$301,[8]LUT!$N$5:$N$301)</f>
        <v xml:space="preserve">Réacteur </v>
      </c>
      <c r="L849" s="119" t="s">
        <v>107</v>
      </c>
      <c r="M849" s="119"/>
      <c r="N849" s="119" t="s">
        <v>107</v>
      </c>
      <c r="O849" s="119"/>
      <c r="P849" s="119"/>
      <c r="Q849" s="119"/>
      <c r="R849" s="119"/>
      <c r="S849" s="119"/>
      <c r="T849" s="119"/>
      <c r="U849" s="119"/>
      <c r="V849" s="119"/>
      <c r="W849" s="117" t="s">
        <v>2159</v>
      </c>
      <c r="X849" s="207" cm="1">
        <f t="array" ref="X8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49" s="117" t="s">
        <v>3424</v>
      </c>
      <c r="AA849" s="207" cm="1">
        <f t="array" ref="AA8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49" s="48"/>
      <c r="AD849" s="117" t="s">
        <v>2196</v>
      </c>
      <c r="AE849" s="119"/>
      <c r="AF849" s="181">
        <f>IFERROR(VLOOKUP(Tableau210[[#This Row],[OPERATION]],Tableau4[],5,FALSE),"")</f>
        <v>0</v>
      </c>
      <c r="AG849" s="178" cm="1">
        <f t="array" ref="AG849">IFERROR(
   SUM(
      _xlfn._xlws.FILTER(
         Tableau3[JP],
         (Tableau3[ITEM]=Tableau210[[#This Row],[NOM]])*
         (Tableau3[Rep.]=Tableau210[[#This Row],[REPERE BUTA]])
      )
   ),
0)</f>
        <v>0</v>
      </c>
      <c r="AH849" s="181">
        <f>IFERROR(VLOOKUP(Tableau210[[#This Row],[OPERATION]],Tableau4[],4,FALSE),"")</f>
        <v>0</v>
      </c>
      <c r="AI849" s="178" cm="1">
        <f t="array" ref="AI849">IFERROR(
   SUM(
      _xlfn._xlws.FILTER(
         Tableau3[BP],
         (Tableau3[ITEM]=Tableau210[[#This Row],[NOM]])*
         (Tableau3[Rep.]=Tableau210[[#This Row],[REPERE BUTA]])
      )
   ),
0)</f>
        <v>0</v>
      </c>
      <c r="AJ849" s="181" t="str">
        <f>IF(Tableau210[[#This Row],[NB JP EMIS]]=1,"1 JP","") &amp; IF(Tableau210[[#This Row],[NB BP EMIS]]=1," 1 BP","")</f>
        <v/>
      </c>
      <c r="AK849" s="178" t="str">
        <f>IF(Tableau210[[#This Row],[NB JP BUTA]]=1,"1 JP","") &amp; IF(Tableau210[[#This Row],[Nb BP BUTA]]=1," 1 BP","") &amp; IF(Tableau210[[#This Row],[Nb BP BUTA]]=2," 2 BP","")</f>
        <v/>
      </c>
      <c r="AL849" s="117" t="s">
        <v>2527</v>
      </c>
      <c r="AM849" s="117">
        <f>IFERROR(+VLOOKUP(AY849,Tiges!$G$4:$I$569,3,FALSE),"")</f>
        <v>27</v>
      </c>
      <c r="AN849" s="48"/>
      <c r="AO849" s="117" t="s">
        <v>3424</v>
      </c>
      <c r="AP849" s="177" cm="1">
        <f t="array" ref="AP8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49" s="117" t="s">
        <v>3424</v>
      </c>
      <c r="AS849" s="177" t="str" cm="1">
        <f t="array" ref="AS8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49" s="411" t="s">
        <v>3424</v>
      </c>
      <c r="AU849" s="117" t="s">
        <v>3424</v>
      </c>
      <c r="AV849" s="177" t="str" cm="1">
        <f t="array" ref="AV8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49" s="117"/>
      <c r="AY849" s="117" cm="1">
        <f t="array" ref="AY849">IFERROR(_xlfn.XLOOKUP(Tableau210[[#This Row],[DN DONNEES BUTA ]]&amp;Tableau210[[#This Row],[PN DONNEES BUTA]],Tiges!$B$4:$B$79&amp;Tiges!$C$4:$C$79,Tiges!$G$4:$G$79),"")</f>
        <v>16</v>
      </c>
      <c r="AZ849" s="117"/>
      <c r="BA849" s="117" cm="1">
        <f t="array" ref="BA849">IFERROR(_xlfn.XLOOKUP(Tableau210[[#This Row],[DN DONNEES BUTA ]]&amp;Tableau210[[#This Row],[PN DONNEES BUTA]],Tiges!$B$4:$B$79&amp;Tiges!$C$4:$C$79,Tiges!$H$4:$H$79),"")</f>
        <v>100</v>
      </c>
      <c r="BB849" s="117"/>
      <c r="BC849" s="182">
        <f>IFERROR(VLOOKUP(Tableau210[[#This Row],[OPERATION]],Tableau4[],2,FALSE),"")</f>
        <v>0</v>
      </c>
      <c r="BD849" s="177" cm="1">
        <f t="array" ref="BD849">IFERROR(
   SUM(
      _xlfn._xlws.FILTER(
         Tableau3[Nb Platinage Joint],
         (Tableau3[ITEM]=Tableau210[[#This Row],[NOM]])*
         (Tableau3[Rep.]=Tableau210[[#This Row],[REPERE BUTA]])
      )
   ),
0)</f>
        <v>0</v>
      </c>
      <c r="BE849" s="182">
        <f>IFERROR(VLOOKUP(Tableau210[[#This Row],[OPERATION]],Tableau4[],3,FALSE),"")</f>
        <v>1</v>
      </c>
      <c r="BF849" s="177" cm="1">
        <f t="array" ref="BF849">IFERROR(
   SUM(
      _xlfn._xlws.FILTER(
         Tableau3[Joint Définitif Nb],
         (Tableau3[ITEM]=Tableau210[[#This Row],[NOM]])*
         (Tableau3[Rep.]=Tableau210[[#This Row],[REPERE BUTA]])
      )
   ),
0)</f>
        <v>1</v>
      </c>
      <c r="BG849" s="117" t="s">
        <v>3424</v>
      </c>
      <c r="BH849" s="177" t="str" cm="1">
        <f t="array" ref="BH8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49" s="117" t="s">
        <v>3424</v>
      </c>
      <c r="BK849" s="117" t="s">
        <v>3424</v>
      </c>
      <c r="BL849" s="167" t="s">
        <v>2380</v>
      </c>
      <c r="BM849" s="167"/>
      <c r="BN849" s="117"/>
      <c r="BO849" s="117"/>
      <c r="BP849" s="117"/>
      <c r="BQ849" s="48"/>
      <c r="BR849" s="119"/>
      <c r="BS849" s="48"/>
      <c r="BT849" s="48"/>
      <c r="BU849" s="48"/>
      <c r="BV849" s="48"/>
      <c r="BW849" s="48"/>
      <c r="BX849" s="48"/>
    </row>
    <row r="850" spans="1:76" ht="15.75" hidden="1" x14ac:dyDescent="0.25">
      <c r="A850" s="48" t="e" cm="1">
        <f t="array" ref="A850">_xlfn.XLOOKUP(Tableau210[[#This Row],[NOM]]&amp;Tableau210[[#This Row],[REPERE BUTA]],[6]!Tableau16[POSTE TECHNIQUE]&amp;[6]!Tableau16[Repere ADM],[6]!Tableau16[NUMERO CLIENT])</f>
        <v>#N/A</v>
      </c>
      <c r="B850" s="48" t="e" cm="1">
        <f t="array" ref="B850">_xlfn.XLOOKUP(Tableau210[[#This Row],[NOM]]&amp;Tableau210[[#This Row],[REPERE BUTA]],[6]!Tableau16[POSTE TECHNIQUE]&amp;[6]!Tableau16[Repere REF],[6]!Tableau16[NUMERO CLIENT])</f>
        <v>#N/A</v>
      </c>
      <c r="C850" s="48" cm="1">
        <f t="array" ref="C850">_xlfn.XLOOKUP(Tableau210[[#This Row],[NOM]]&amp;Tableau210[[#This Row],[Repere Ubleam]],[7]Sheet1!$C$2:$C$2995&amp;[7]Sheet1!$I$2:$I$2995,[7]Sheet1!$A$2:$A$2995)</f>
        <v>844</v>
      </c>
      <c r="D850" s="48" t="str">
        <f>C850&amp;""</f>
        <v>844</v>
      </c>
      <c r="E850" s="48" t="e">
        <v>#N/A</v>
      </c>
      <c r="F850" s="48" t="e">
        <v>#N/A</v>
      </c>
      <c r="G850" s="190" t="s">
        <v>1648</v>
      </c>
      <c r="H850" s="119" t="s">
        <v>1067</v>
      </c>
      <c r="I850" s="119" t="s">
        <v>80</v>
      </c>
      <c r="J850" s="119" t="s">
        <v>1072</v>
      </c>
      <c r="K850" s="119" t="str">
        <f>_xlfn.XLOOKUP(Tableau210[[#This Row],[NOM]],[8]LUT!$I$5:$I$301,[8]LUT!$N$5:$N$301)</f>
        <v xml:space="preserve">Réacteur </v>
      </c>
      <c r="L850" s="119" t="s">
        <v>108</v>
      </c>
      <c r="M850" s="119"/>
      <c r="N850" s="119" t="s">
        <v>108</v>
      </c>
      <c r="O850" s="119"/>
      <c r="P850" s="119"/>
      <c r="Q850" s="119"/>
      <c r="R850" s="119"/>
      <c r="S850" s="119"/>
      <c r="T850" s="119"/>
      <c r="U850" s="119"/>
      <c r="V850" s="119"/>
      <c r="W850" s="117" t="s">
        <v>2159</v>
      </c>
      <c r="X850" s="207" cm="1">
        <f t="array" ref="X8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0" s="117" t="s">
        <v>3424</v>
      </c>
      <c r="AA850" s="207" cm="1">
        <f t="array" ref="AA8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0" s="48"/>
      <c r="AD850" s="117" t="s">
        <v>2196</v>
      </c>
      <c r="AE850" s="119"/>
      <c r="AF850" s="181">
        <f>IFERROR(VLOOKUP(Tableau210[[#This Row],[OPERATION]],Tableau4[],5,FALSE),"")</f>
        <v>0</v>
      </c>
      <c r="AG850" s="178" cm="1">
        <f t="array" ref="AG850">IFERROR(
   SUM(
      _xlfn._xlws.FILTER(
         Tableau3[JP],
         (Tableau3[ITEM]=Tableau210[[#This Row],[NOM]])*
         (Tableau3[Rep.]=Tableau210[[#This Row],[REPERE BUTA]])
      )
   ),
0)</f>
        <v>0</v>
      </c>
      <c r="AH850" s="181">
        <f>IFERROR(VLOOKUP(Tableau210[[#This Row],[OPERATION]],Tableau4[],4,FALSE),"")</f>
        <v>0</v>
      </c>
      <c r="AI850" s="178" cm="1">
        <f t="array" ref="AI850">IFERROR(
   SUM(
      _xlfn._xlws.FILTER(
         Tableau3[BP],
         (Tableau3[ITEM]=Tableau210[[#This Row],[NOM]])*
         (Tableau3[Rep.]=Tableau210[[#This Row],[REPERE BUTA]])
      )
   ),
0)</f>
        <v>0</v>
      </c>
      <c r="AJ850" s="181" t="str">
        <f>IF(Tableau210[[#This Row],[NB JP EMIS]]=1,"1 JP","") &amp; IF(Tableau210[[#This Row],[NB BP EMIS]]=1," 1 BP","")</f>
        <v/>
      </c>
      <c r="AK850" s="178" t="str">
        <f>IF(Tableau210[[#This Row],[NB JP BUTA]]=1,"1 JP","") &amp; IF(Tableau210[[#This Row],[Nb BP BUTA]]=1," 1 BP","") &amp; IF(Tableau210[[#This Row],[Nb BP BUTA]]=2," 2 BP","")</f>
        <v/>
      </c>
      <c r="AL850" s="117" t="s">
        <v>2527</v>
      </c>
      <c r="AM850" s="117">
        <f>IFERROR(+VLOOKUP(AY850,Tiges!$G$4:$I$569,3,FALSE),"")</f>
        <v>27</v>
      </c>
      <c r="AN850" s="48"/>
      <c r="AO850" s="117" t="s">
        <v>3424</v>
      </c>
      <c r="AP850" s="177" cm="1">
        <f t="array" ref="AP8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0" s="117" t="s">
        <v>3424</v>
      </c>
      <c r="AS850" s="177" t="str" cm="1">
        <f t="array" ref="AS8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0" s="411" t="s">
        <v>3424</v>
      </c>
      <c r="AU850" s="117" t="s">
        <v>3424</v>
      </c>
      <c r="AV850" s="177" t="str" cm="1">
        <f t="array" ref="AV8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0" s="117"/>
      <c r="AY850" s="117" cm="1">
        <f t="array" ref="AY850">IFERROR(_xlfn.XLOOKUP(Tableau210[[#This Row],[DN DONNEES BUTA ]]&amp;Tableau210[[#This Row],[PN DONNEES BUTA]],Tiges!$B$4:$B$79&amp;Tiges!$C$4:$C$79,Tiges!$G$4:$G$79),"")</f>
        <v>16</v>
      </c>
      <c r="AZ850" s="117"/>
      <c r="BA850" s="117" cm="1">
        <f t="array" ref="BA850">IFERROR(_xlfn.XLOOKUP(Tableau210[[#This Row],[DN DONNEES BUTA ]]&amp;Tableau210[[#This Row],[PN DONNEES BUTA]],Tiges!$B$4:$B$79&amp;Tiges!$C$4:$C$79,Tiges!$H$4:$H$79),"")</f>
        <v>100</v>
      </c>
      <c r="BB850" s="117"/>
      <c r="BC850" s="182">
        <f>IFERROR(VLOOKUP(Tableau210[[#This Row],[OPERATION]],Tableau4[],2,FALSE),"")</f>
        <v>0</v>
      </c>
      <c r="BD850" s="177" cm="1">
        <f t="array" ref="BD850">IFERROR(
   SUM(
      _xlfn._xlws.FILTER(
         Tableau3[Nb Platinage Joint],
         (Tableau3[ITEM]=Tableau210[[#This Row],[NOM]])*
         (Tableau3[Rep.]=Tableau210[[#This Row],[REPERE BUTA]])
      )
   ),
0)</f>
        <v>0</v>
      </c>
      <c r="BE850" s="182">
        <f>IFERROR(VLOOKUP(Tableau210[[#This Row],[OPERATION]],Tableau4[],3,FALSE),"")</f>
        <v>1</v>
      </c>
      <c r="BF850" s="177" cm="1">
        <f t="array" ref="BF850">IFERROR(
   SUM(
      _xlfn._xlws.FILTER(
         Tableau3[Joint Définitif Nb],
         (Tableau3[ITEM]=Tableau210[[#This Row],[NOM]])*
         (Tableau3[Rep.]=Tableau210[[#This Row],[REPERE BUTA]])
      )
   ),
0)</f>
        <v>1</v>
      </c>
      <c r="BG850" s="117" t="s">
        <v>3424</v>
      </c>
      <c r="BH850" s="177" t="str" cm="1">
        <f t="array" ref="BH8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0" s="117" t="s">
        <v>3424</v>
      </c>
      <c r="BK850" s="117" t="s">
        <v>3424</v>
      </c>
      <c r="BL850" s="167" t="s">
        <v>2380</v>
      </c>
      <c r="BM850" s="167"/>
      <c r="BN850" s="117"/>
      <c r="BO850" s="117"/>
      <c r="BP850" s="117"/>
      <c r="BQ850" s="48"/>
      <c r="BR850" s="119"/>
      <c r="BS850" s="48"/>
      <c r="BT850" s="48"/>
      <c r="BU850" s="48"/>
      <c r="BV850" s="48"/>
      <c r="BW850" s="48"/>
      <c r="BX850" s="48"/>
    </row>
    <row r="851" spans="1:76" ht="15.75" hidden="1" x14ac:dyDescent="0.25">
      <c r="A851" s="48" t="e" cm="1">
        <f t="array" ref="A851">_xlfn.XLOOKUP(Tableau210[[#This Row],[NOM]]&amp;Tableau210[[#This Row],[REPERE BUTA]],[6]!Tableau16[POSTE TECHNIQUE]&amp;[6]!Tableau16[Repere ADM],[6]!Tableau16[NUMERO CLIENT])</f>
        <v>#N/A</v>
      </c>
      <c r="B851" s="48" t="e" cm="1">
        <f t="array" ref="B851">_xlfn.XLOOKUP(Tableau210[[#This Row],[NOM]]&amp;Tableau210[[#This Row],[REPERE BUTA]],[6]!Tableau16[POSTE TECHNIQUE]&amp;[6]!Tableau16[Repere REF],[6]!Tableau16[NUMERO CLIENT])</f>
        <v>#N/A</v>
      </c>
      <c r="C851" s="48" cm="1">
        <f t="array" ref="C851">_xlfn.XLOOKUP(Tableau210[[#This Row],[NOM]]&amp;Tableau210[[#This Row],[Repere Ubleam]],[7]Sheet1!$C$2:$C$2995&amp;[7]Sheet1!$I$2:$I$2995,[7]Sheet1!$A$2:$A$2995)</f>
        <v>845</v>
      </c>
      <c r="D851" s="48" t="str">
        <f>C851&amp;""</f>
        <v>845</v>
      </c>
      <c r="E851" s="48" t="e">
        <v>#N/A</v>
      </c>
      <c r="F851" s="48" t="e">
        <v>#N/A</v>
      </c>
      <c r="G851" s="190" t="s">
        <v>1648</v>
      </c>
      <c r="H851" s="119" t="s">
        <v>1067</v>
      </c>
      <c r="I851" s="119" t="s">
        <v>80</v>
      </c>
      <c r="J851" s="119" t="s">
        <v>1072</v>
      </c>
      <c r="K851" s="119" t="str">
        <f>_xlfn.XLOOKUP(Tableau210[[#This Row],[NOM]],[8]LUT!$I$5:$I$301,[8]LUT!$N$5:$N$301)</f>
        <v xml:space="preserve">Réacteur </v>
      </c>
      <c r="L851" s="119" t="s">
        <v>109</v>
      </c>
      <c r="M851" s="119"/>
      <c r="N851" s="119" t="s">
        <v>109</v>
      </c>
      <c r="O851" s="119"/>
      <c r="P851" s="119"/>
      <c r="Q851" s="119"/>
      <c r="R851" s="119"/>
      <c r="S851" s="119"/>
      <c r="T851" s="119"/>
      <c r="U851" s="119"/>
      <c r="V851" s="119"/>
      <c r="W851" s="117" t="s">
        <v>2159</v>
      </c>
      <c r="X851" s="207" cm="1">
        <f t="array" ref="X8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1" s="117" t="s">
        <v>3424</v>
      </c>
      <c r="AA851" s="207" cm="1">
        <f t="array" ref="AA8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1" s="48"/>
      <c r="AD851" s="117" t="s">
        <v>2196</v>
      </c>
      <c r="AE851" s="119"/>
      <c r="AF851" s="181">
        <f>IFERROR(VLOOKUP(Tableau210[[#This Row],[OPERATION]],Tableau4[],5,FALSE),"")</f>
        <v>0</v>
      </c>
      <c r="AG851" s="178" cm="1">
        <f t="array" ref="AG851">IFERROR(
   SUM(
      _xlfn._xlws.FILTER(
         Tableau3[JP],
         (Tableau3[ITEM]=Tableau210[[#This Row],[NOM]])*
         (Tableau3[Rep.]=Tableau210[[#This Row],[REPERE BUTA]])
      )
   ),
0)</f>
        <v>0</v>
      </c>
      <c r="AH851" s="181">
        <f>IFERROR(VLOOKUP(Tableau210[[#This Row],[OPERATION]],Tableau4[],4,FALSE),"")</f>
        <v>0</v>
      </c>
      <c r="AI851" s="178" cm="1">
        <f t="array" ref="AI851">IFERROR(
   SUM(
      _xlfn._xlws.FILTER(
         Tableau3[BP],
         (Tableau3[ITEM]=Tableau210[[#This Row],[NOM]])*
         (Tableau3[Rep.]=Tableau210[[#This Row],[REPERE BUTA]])
      )
   ),
0)</f>
        <v>0</v>
      </c>
      <c r="AJ851" s="181" t="str">
        <f>IF(Tableau210[[#This Row],[NB JP EMIS]]=1,"1 JP","") &amp; IF(Tableau210[[#This Row],[NB BP EMIS]]=1," 1 BP","")</f>
        <v/>
      </c>
      <c r="AK851" s="178" t="str">
        <f>IF(Tableau210[[#This Row],[NB JP BUTA]]=1,"1 JP","") &amp; IF(Tableau210[[#This Row],[Nb BP BUTA]]=1," 1 BP","") &amp; IF(Tableau210[[#This Row],[Nb BP BUTA]]=2," 2 BP","")</f>
        <v/>
      </c>
      <c r="AL851" s="117" t="s">
        <v>2527</v>
      </c>
      <c r="AM851" s="117">
        <f>IFERROR(+VLOOKUP(AY851,Tiges!$G$4:$I$569,3,FALSE),"")</f>
        <v>27</v>
      </c>
      <c r="AN851" s="48"/>
      <c r="AO851" s="117" t="s">
        <v>3424</v>
      </c>
      <c r="AP851" s="177" cm="1">
        <f t="array" ref="AP8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1" s="117" t="s">
        <v>3424</v>
      </c>
      <c r="AS851" s="177" t="str" cm="1">
        <f t="array" ref="AS8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1" s="411" t="s">
        <v>3424</v>
      </c>
      <c r="AU851" s="117" t="s">
        <v>3424</v>
      </c>
      <c r="AV851" s="177" t="str" cm="1">
        <f t="array" ref="AV8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1" s="117"/>
      <c r="AY851" s="117" cm="1">
        <f t="array" ref="AY851">IFERROR(_xlfn.XLOOKUP(Tableau210[[#This Row],[DN DONNEES BUTA ]]&amp;Tableau210[[#This Row],[PN DONNEES BUTA]],Tiges!$B$4:$B$79&amp;Tiges!$C$4:$C$79,Tiges!$G$4:$G$79),"")</f>
        <v>16</v>
      </c>
      <c r="AZ851" s="117"/>
      <c r="BA851" s="117" cm="1">
        <f t="array" ref="BA851">IFERROR(_xlfn.XLOOKUP(Tableau210[[#This Row],[DN DONNEES BUTA ]]&amp;Tableau210[[#This Row],[PN DONNEES BUTA]],Tiges!$B$4:$B$79&amp;Tiges!$C$4:$C$79,Tiges!$H$4:$H$79),"")</f>
        <v>100</v>
      </c>
      <c r="BB851" s="117"/>
      <c r="BC851" s="182">
        <f>IFERROR(VLOOKUP(Tableau210[[#This Row],[OPERATION]],Tableau4[],2,FALSE),"")</f>
        <v>0</v>
      </c>
      <c r="BD851" s="177" cm="1">
        <f t="array" ref="BD851">IFERROR(
   SUM(
      _xlfn._xlws.FILTER(
         Tableau3[Nb Platinage Joint],
         (Tableau3[ITEM]=Tableau210[[#This Row],[NOM]])*
         (Tableau3[Rep.]=Tableau210[[#This Row],[REPERE BUTA]])
      )
   ),
0)</f>
        <v>0</v>
      </c>
      <c r="BE851" s="182">
        <f>IFERROR(VLOOKUP(Tableau210[[#This Row],[OPERATION]],Tableau4[],3,FALSE),"")</f>
        <v>1</v>
      </c>
      <c r="BF851" s="177" cm="1">
        <f t="array" ref="BF851">IFERROR(
   SUM(
      _xlfn._xlws.FILTER(
         Tableau3[Joint Définitif Nb],
         (Tableau3[ITEM]=Tableau210[[#This Row],[NOM]])*
         (Tableau3[Rep.]=Tableau210[[#This Row],[REPERE BUTA]])
      )
   ),
0)</f>
        <v>1</v>
      </c>
      <c r="BG851" s="117" t="s">
        <v>3424</v>
      </c>
      <c r="BH851" s="177" t="str" cm="1">
        <f t="array" ref="BH8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1" s="117" t="s">
        <v>3424</v>
      </c>
      <c r="BK851" s="117" t="s">
        <v>3424</v>
      </c>
      <c r="BL851" s="167" t="s">
        <v>2380</v>
      </c>
      <c r="BM851" s="167"/>
      <c r="BN851" s="117"/>
      <c r="BO851" s="117"/>
      <c r="BP851" s="117"/>
      <c r="BQ851" s="48"/>
      <c r="BR851" s="119"/>
      <c r="BS851" s="48"/>
      <c r="BT851" s="48"/>
      <c r="BU851" s="48"/>
      <c r="BV851" s="48"/>
      <c r="BW851" s="48"/>
      <c r="BX851" s="48"/>
    </row>
    <row r="852" spans="1:76" ht="15.75" hidden="1" x14ac:dyDescent="0.25">
      <c r="A852" s="48" t="e" cm="1">
        <f t="array" ref="A852">_xlfn.XLOOKUP(Tableau210[[#This Row],[NOM]]&amp;Tableau210[[#This Row],[REPERE BUTA]],[6]!Tableau16[POSTE TECHNIQUE]&amp;[6]!Tableau16[Repere ADM],[6]!Tableau16[NUMERO CLIENT])</f>
        <v>#N/A</v>
      </c>
      <c r="B852" s="48" t="e" cm="1">
        <f t="array" ref="B852">_xlfn.XLOOKUP(Tableau210[[#This Row],[NOM]]&amp;Tableau210[[#This Row],[REPERE BUTA]],[6]!Tableau16[POSTE TECHNIQUE]&amp;[6]!Tableau16[Repere REF],[6]!Tableau16[NUMERO CLIENT])</f>
        <v>#N/A</v>
      </c>
      <c r="C852" s="48" cm="1">
        <f t="array" ref="C852">_xlfn.XLOOKUP(Tableau210[[#This Row],[NOM]]&amp;Tableau210[[#This Row],[Repere Ubleam]],[7]Sheet1!$C$2:$C$2995&amp;[7]Sheet1!$I$2:$I$2995,[7]Sheet1!$A$2:$A$2995)</f>
        <v>846</v>
      </c>
      <c r="D852" s="48" t="str">
        <f>C852&amp;""</f>
        <v>846</v>
      </c>
      <c r="E852" s="48" t="e">
        <v>#N/A</v>
      </c>
      <c r="F852" s="48" t="e">
        <v>#N/A</v>
      </c>
      <c r="G852" s="190" t="s">
        <v>1648</v>
      </c>
      <c r="H852" s="119" t="s">
        <v>1067</v>
      </c>
      <c r="I852" s="119" t="s">
        <v>80</v>
      </c>
      <c r="J852" s="119" t="s">
        <v>1072</v>
      </c>
      <c r="K852" s="119" t="str">
        <f>_xlfn.XLOOKUP(Tableau210[[#This Row],[NOM]],[8]LUT!$I$5:$I$301,[8]LUT!$N$5:$N$301)</f>
        <v xml:space="preserve">Réacteur </v>
      </c>
      <c r="L852" s="119" t="s">
        <v>110</v>
      </c>
      <c r="M852" s="119"/>
      <c r="N852" s="119" t="s">
        <v>110</v>
      </c>
      <c r="O852" s="119"/>
      <c r="P852" s="119"/>
      <c r="Q852" s="119"/>
      <c r="R852" s="119"/>
      <c r="S852" s="119"/>
      <c r="T852" s="119"/>
      <c r="U852" s="119"/>
      <c r="V852" s="119"/>
      <c r="W852" s="117" t="s">
        <v>2159</v>
      </c>
      <c r="X852" s="207" cm="1">
        <f t="array" ref="X8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2" s="117" t="s">
        <v>3424</v>
      </c>
      <c r="AA852" s="207" cm="1">
        <f t="array" ref="AA8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2" s="48"/>
      <c r="AD852" s="117" t="s">
        <v>2196</v>
      </c>
      <c r="AE852" s="119"/>
      <c r="AF852" s="181">
        <f>IFERROR(VLOOKUP(Tableau210[[#This Row],[OPERATION]],Tableau4[],5,FALSE),"")</f>
        <v>0</v>
      </c>
      <c r="AG852" s="178" cm="1">
        <f t="array" ref="AG852">IFERROR(
   SUM(
      _xlfn._xlws.FILTER(
         Tableau3[JP],
         (Tableau3[ITEM]=Tableau210[[#This Row],[NOM]])*
         (Tableau3[Rep.]=Tableau210[[#This Row],[REPERE BUTA]])
      )
   ),
0)</f>
        <v>0</v>
      </c>
      <c r="AH852" s="181">
        <f>IFERROR(VLOOKUP(Tableau210[[#This Row],[OPERATION]],Tableau4[],4,FALSE),"")</f>
        <v>0</v>
      </c>
      <c r="AI852" s="178" cm="1">
        <f t="array" ref="AI852">IFERROR(
   SUM(
      _xlfn._xlws.FILTER(
         Tableau3[BP],
         (Tableau3[ITEM]=Tableau210[[#This Row],[NOM]])*
         (Tableau3[Rep.]=Tableau210[[#This Row],[REPERE BUTA]])
      )
   ),
0)</f>
        <v>0</v>
      </c>
      <c r="AJ852" s="181" t="str">
        <f>IF(Tableau210[[#This Row],[NB JP EMIS]]=1,"1 JP","") &amp; IF(Tableau210[[#This Row],[NB BP EMIS]]=1," 1 BP","")</f>
        <v/>
      </c>
      <c r="AK852" s="178" t="str">
        <f>IF(Tableau210[[#This Row],[NB JP BUTA]]=1,"1 JP","") &amp; IF(Tableau210[[#This Row],[Nb BP BUTA]]=1," 1 BP","") &amp; IF(Tableau210[[#This Row],[Nb BP BUTA]]=2," 2 BP","")</f>
        <v/>
      </c>
      <c r="AL852" s="117" t="s">
        <v>2527</v>
      </c>
      <c r="AM852" s="117">
        <f>IFERROR(+VLOOKUP(AY852,Tiges!$G$4:$I$569,3,FALSE),"")</f>
        <v>27</v>
      </c>
      <c r="AN852" s="48"/>
      <c r="AO852" s="117" t="s">
        <v>3424</v>
      </c>
      <c r="AP852" s="177" cm="1">
        <f t="array" ref="AP8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2" s="117" t="s">
        <v>3424</v>
      </c>
      <c r="AS852" s="177" t="str" cm="1">
        <f t="array" ref="AS8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2" s="411" t="s">
        <v>3424</v>
      </c>
      <c r="AU852" s="117" t="s">
        <v>3424</v>
      </c>
      <c r="AV852" s="177" t="str" cm="1">
        <f t="array" ref="AV8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2" s="117"/>
      <c r="AY852" s="117" cm="1">
        <f t="array" ref="AY852">IFERROR(_xlfn.XLOOKUP(Tableau210[[#This Row],[DN DONNEES BUTA ]]&amp;Tableau210[[#This Row],[PN DONNEES BUTA]],Tiges!$B$4:$B$79&amp;Tiges!$C$4:$C$79,Tiges!$G$4:$G$79),"")</f>
        <v>16</v>
      </c>
      <c r="AZ852" s="117"/>
      <c r="BA852" s="117" cm="1">
        <f t="array" ref="BA852">IFERROR(_xlfn.XLOOKUP(Tableau210[[#This Row],[DN DONNEES BUTA ]]&amp;Tableau210[[#This Row],[PN DONNEES BUTA]],Tiges!$B$4:$B$79&amp;Tiges!$C$4:$C$79,Tiges!$H$4:$H$79),"")</f>
        <v>100</v>
      </c>
      <c r="BB852" s="117"/>
      <c r="BC852" s="182">
        <f>IFERROR(VLOOKUP(Tableau210[[#This Row],[OPERATION]],Tableau4[],2,FALSE),"")</f>
        <v>0</v>
      </c>
      <c r="BD852" s="177" cm="1">
        <f t="array" ref="BD852">IFERROR(
   SUM(
      _xlfn._xlws.FILTER(
         Tableau3[Nb Platinage Joint],
         (Tableau3[ITEM]=Tableau210[[#This Row],[NOM]])*
         (Tableau3[Rep.]=Tableau210[[#This Row],[REPERE BUTA]])
      )
   ),
0)</f>
        <v>0</v>
      </c>
      <c r="BE852" s="182">
        <f>IFERROR(VLOOKUP(Tableau210[[#This Row],[OPERATION]],Tableau4[],3,FALSE),"")</f>
        <v>1</v>
      </c>
      <c r="BF852" s="177" cm="1">
        <f t="array" ref="BF852">IFERROR(
   SUM(
      _xlfn._xlws.FILTER(
         Tableau3[Joint Définitif Nb],
         (Tableau3[ITEM]=Tableau210[[#This Row],[NOM]])*
         (Tableau3[Rep.]=Tableau210[[#This Row],[REPERE BUTA]])
      )
   ),
0)</f>
        <v>1</v>
      </c>
      <c r="BG852" s="117" t="s">
        <v>3424</v>
      </c>
      <c r="BH852" s="177" t="str" cm="1">
        <f t="array" ref="BH8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2" s="117" t="s">
        <v>3424</v>
      </c>
      <c r="BK852" s="117" t="s">
        <v>3424</v>
      </c>
      <c r="BL852" s="167" t="s">
        <v>2380</v>
      </c>
      <c r="BM852" s="167"/>
      <c r="BN852" s="117"/>
      <c r="BO852" s="117"/>
      <c r="BP852" s="117"/>
      <c r="BQ852" s="48"/>
      <c r="BR852" s="119"/>
      <c r="BS852" s="48"/>
      <c r="BT852" s="48"/>
      <c r="BU852" s="48"/>
      <c r="BV852" s="48"/>
      <c r="BW852" s="48"/>
      <c r="BX852" s="48"/>
    </row>
    <row r="853" spans="1:76" ht="15.75" hidden="1" x14ac:dyDescent="0.25">
      <c r="A853" s="48" t="e" cm="1">
        <f t="array" ref="A853">_xlfn.XLOOKUP(Tableau210[[#This Row],[NOM]]&amp;Tableau210[[#This Row],[REPERE BUTA]],[6]!Tableau16[POSTE TECHNIQUE]&amp;[6]!Tableau16[Repere ADM],[6]!Tableau16[NUMERO CLIENT])</f>
        <v>#N/A</v>
      </c>
      <c r="B853" s="48" t="e" cm="1">
        <f t="array" ref="B853">_xlfn.XLOOKUP(Tableau210[[#This Row],[NOM]]&amp;Tableau210[[#This Row],[REPERE BUTA]],[6]!Tableau16[POSTE TECHNIQUE]&amp;[6]!Tableau16[Repere REF],[6]!Tableau16[NUMERO CLIENT])</f>
        <v>#N/A</v>
      </c>
      <c r="C853" s="48" cm="1">
        <f t="array" ref="C853">_xlfn.XLOOKUP(Tableau210[[#This Row],[NOM]]&amp;Tableau210[[#This Row],[Repere Ubleam]],[7]Sheet1!$C$2:$C$2995&amp;[7]Sheet1!$I$2:$I$2995,[7]Sheet1!$A$2:$A$2995)</f>
        <v>847</v>
      </c>
      <c r="D853" s="48" t="str">
        <f>C853&amp;""</f>
        <v>847</v>
      </c>
      <c r="E853" s="48" t="e">
        <v>#N/A</v>
      </c>
      <c r="F853" s="48" t="e">
        <v>#N/A</v>
      </c>
      <c r="G853" s="190" t="s">
        <v>1648</v>
      </c>
      <c r="H853" s="119" t="s">
        <v>1067</v>
      </c>
      <c r="I853" s="119" t="s">
        <v>80</v>
      </c>
      <c r="J853" s="119" t="s">
        <v>1072</v>
      </c>
      <c r="K853" s="119" t="str">
        <f>_xlfn.XLOOKUP(Tableau210[[#This Row],[NOM]],[8]LUT!$I$5:$I$301,[8]LUT!$N$5:$N$301)</f>
        <v xml:space="preserve">Réacteur </v>
      </c>
      <c r="L853" s="119" t="s">
        <v>111</v>
      </c>
      <c r="M853" s="119"/>
      <c r="N853" s="119" t="s">
        <v>111</v>
      </c>
      <c r="O853" s="119"/>
      <c r="P853" s="119"/>
      <c r="Q853" s="119"/>
      <c r="R853" s="119"/>
      <c r="S853" s="119"/>
      <c r="T853" s="119"/>
      <c r="U853" s="119"/>
      <c r="V853" s="119"/>
      <c r="W853" s="117" t="s">
        <v>2159</v>
      </c>
      <c r="X853" s="207" cm="1">
        <f t="array" ref="X8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3" s="117" t="s">
        <v>3424</v>
      </c>
      <c r="AA853" s="207" cm="1">
        <f t="array" ref="AA8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3" s="48"/>
      <c r="AD853" s="117" t="s">
        <v>2196</v>
      </c>
      <c r="AE853" s="119"/>
      <c r="AF853" s="181">
        <f>IFERROR(VLOOKUP(Tableau210[[#This Row],[OPERATION]],Tableau4[],5,FALSE),"")</f>
        <v>0</v>
      </c>
      <c r="AG853" s="178" cm="1">
        <f t="array" ref="AG853">IFERROR(
   SUM(
      _xlfn._xlws.FILTER(
         Tableau3[JP],
         (Tableau3[ITEM]=Tableau210[[#This Row],[NOM]])*
         (Tableau3[Rep.]=Tableau210[[#This Row],[REPERE BUTA]])
      )
   ),
0)</f>
        <v>0</v>
      </c>
      <c r="AH853" s="181">
        <f>IFERROR(VLOOKUP(Tableau210[[#This Row],[OPERATION]],Tableau4[],4,FALSE),"")</f>
        <v>0</v>
      </c>
      <c r="AI853" s="178" cm="1">
        <f t="array" ref="AI853">IFERROR(
   SUM(
      _xlfn._xlws.FILTER(
         Tableau3[BP],
         (Tableau3[ITEM]=Tableau210[[#This Row],[NOM]])*
         (Tableau3[Rep.]=Tableau210[[#This Row],[REPERE BUTA]])
      )
   ),
0)</f>
        <v>0</v>
      </c>
      <c r="AJ853" s="181" t="str">
        <f>IF(Tableau210[[#This Row],[NB JP EMIS]]=1,"1 JP","") &amp; IF(Tableau210[[#This Row],[NB BP EMIS]]=1," 1 BP","")</f>
        <v/>
      </c>
      <c r="AK853" s="178" t="str">
        <f>IF(Tableau210[[#This Row],[NB JP BUTA]]=1,"1 JP","") &amp; IF(Tableau210[[#This Row],[Nb BP BUTA]]=1," 1 BP","") &amp; IF(Tableau210[[#This Row],[Nb BP BUTA]]=2," 2 BP","")</f>
        <v/>
      </c>
      <c r="AL853" s="117" t="s">
        <v>2527</v>
      </c>
      <c r="AM853" s="117">
        <f>IFERROR(+VLOOKUP(AY853,Tiges!$G$4:$I$569,3,FALSE),"")</f>
        <v>27</v>
      </c>
      <c r="AN853" s="48"/>
      <c r="AO853" s="117" t="s">
        <v>3424</v>
      </c>
      <c r="AP853" s="177" cm="1">
        <f t="array" ref="AP8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3" s="117" t="s">
        <v>3424</v>
      </c>
      <c r="AS853" s="177" t="str" cm="1">
        <f t="array" ref="AS8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3" s="411" t="s">
        <v>3424</v>
      </c>
      <c r="AU853" s="117" t="s">
        <v>3424</v>
      </c>
      <c r="AV853" s="177" t="str" cm="1">
        <f t="array" ref="AV8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3" s="117"/>
      <c r="AY853" s="117" cm="1">
        <f t="array" ref="AY853">IFERROR(_xlfn.XLOOKUP(Tableau210[[#This Row],[DN DONNEES BUTA ]]&amp;Tableau210[[#This Row],[PN DONNEES BUTA]],Tiges!$B$4:$B$79&amp;Tiges!$C$4:$C$79,Tiges!$G$4:$G$79),"")</f>
        <v>16</v>
      </c>
      <c r="AZ853" s="117"/>
      <c r="BA853" s="117" cm="1">
        <f t="array" ref="BA853">IFERROR(_xlfn.XLOOKUP(Tableau210[[#This Row],[DN DONNEES BUTA ]]&amp;Tableau210[[#This Row],[PN DONNEES BUTA]],Tiges!$B$4:$B$79&amp;Tiges!$C$4:$C$79,Tiges!$H$4:$H$79),"")</f>
        <v>100</v>
      </c>
      <c r="BB853" s="117"/>
      <c r="BC853" s="182">
        <f>IFERROR(VLOOKUP(Tableau210[[#This Row],[OPERATION]],Tableau4[],2,FALSE),"")</f>
        <v>0</v>
      </c>
      <c r="BD853" s="177" cm="1">
        <f t="array" ref="BD853">IFERROR(
   SUM(
      _xlfn._xlws.FILTER(
         Tableau3[Nb Platinage Joint],
         (Tableau3[ITEM]=Tableau210[[#This Row],[NOM]])*
         (Tableau3[Rep.]=Tableau210[[#This Row],[REPERE BUTA]])
      )
   ),
0)</f>
        <v>0</v>
      </c>
      <c r="BE853" s="182">
        <f>IFERROR(VLOOKUP(Tableau210[[#This Row],[OPERATION]],Tableau4[],3,FALSE),"")</f>
        <v>1</v>
      </c>
      <c r="BF853" s="177" cm="1">
        <f t="array" ref="BF853">IFERROR(
   SUM(
      _xlfn._xlws.FILTER(
         Tableau3[Joint Définitif Nb],
         (Tableau3[ITEM]=Tableau210[[#This Row],[NOM]])*
         (Tableau3[Rep.]=Tableau210[[#This Row],[REPERE BUTA]])
      )
   ),
0)</f>
        <v>1</v>
      </c>
      <c r="BG853" s="117" t="s">
        <v>3424</v>
      </c>
      <c r="BH853" s="177" t="str" cm="1">
        <f t="array" ref="BH8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3" s="117" t="s">
        <v>3424</v>
      </c>
      <c r="BK853" s="117" t="s">
        <v>3424</v>
      </c>
      <c r="BL853" s="167" t="s">
        <v>2380</v>
      </c>
      <c r="BM853" s="167"/>
      <c r="BN853" s="117"/>
      <c r="BO853" s="117"/>
      <c r="BP853" s="117"/>
      <c r="BQ853" s="48"/>
      <c r="BR853" s="119"/>
      <c r="BS853" s="48"/>
      <c r="BT853" s="48"/>
      <c r="BU853" s="48"/>
      <c r="BV853" s="48"/>
      <c r="BW853" s="48"/>
      <c r="BX853" s="48"/>
    </row>
    <row r="854" spans="1:76" ht="15.75" hidden="1" x14ac:dyDescent="0.25">
      <c r="A854" s="48" t="e" cm="1">
        <f t="array" ref="A854">_xlfn.XLOOKUP(Tableau210[[#This Row],[NOM]]&amp;Tableau210[[#This Row],[REPERE BUTA]],[6]!Tableau16[POSTE TECHNIQUE]&amp;[6]!Tableau16[Repere ADM],[6]!Tableau16[NUMERO CLIENT])</f>
        <v>#N/A</v>
      </c>
      <c r="B854" s="48" t="e" cm="1">
        <f t="array" ref="B854">_xlfn.XLOOKUP(Tableau210[[#This Row],[NOM]]&amp;Tableau210[[#This Row],[REPERE BUTA]],[6]!Tableau16[POSTE TECHNIQUE]&amp;[6]!Tableau16[Repere REF],[6]!Tableau16[NUMERO CLIENT])</f>
        <v>#N/A</v>
      </c>
      <c r="C854" s="48" cm="1">
        <f t="array" ref="C854">_xlfn.XLOOKUP(Tableau210[[#This Row],[NOM]]&amp;Tableau210[[#This Row],[Repere Ubleam]],[7]Sheet1!$C$2:$C$2995&amp;[7]Sheet1!$I$2:$I$2995,[7]Sheet1!$A$2:$A$2995)</f>
        <v>848</v>
      </c>
      <c r="D854" s="48" t="str">
        <f>C854&amp;""</f>
        <v>848</v>
      </c>
      <c r="E854" s="48" t="e">
        <v>#N/A</v>
      </c>
      <c r="F854" s="48" t="e">
        <v>#N/A</v>
      </c>
      <c r="G854" s="190" t="s">
        <v>1648</v>
      </c>
      <c r="H854" s="119" t="s">
        <v>1067</v>
      </c>
      <c r="I854" s="119" t="s">
        <v>80</v>
      </c>
      <c r="J854" s="119" t="s">
        <v>1072</v>
      </c>
      <c r="K854" s="119" t="str">
        <f>_xlfn.XLOOKUP(Tableau210[[#This Row],[NOM]],[8]LUT!$I$5:$I$301,[8]LUT!$N$5:$N$301)</f>
        <v xml:space="preserve">Réacteur </v>
      </c>
      <c r="L854" s="119" t="s">
        <v>113</v>
      </c>
      <c r="M854" s="119"/>
      <c r="N854" s="119" t="s">
        <v>113</v>
      </c>
      <c r="O854" s="119"/>
      <c r="P854" s="119"/>
      <c r="Q854" s="119"/>
      <c r="R854" s="119"/>
      <c r="S854" s="119"/>
      <c r="T854" s="119"/>
      <c r="U854" s="119"/>
      <c r="V854" s="119"/>
      <c r="W854" s="117" t="s">
        <v>2159</v>
      </c>
      <c r="X854" s="207" cm="1">
        <f t="array" ref="X8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4" s="117" t="s">
        <v>3424</v>
      </c>
      <c r="AA854" s="207" cm="1">
        <f t="array" ref="AA8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4" s="48"/>
      <c r="AD854" s="117" t="s">
        <v>2196</v>
      </c>
      <c r="AE854" s="119"/>
      <c r="AF854" s="181">
        <f>IFERROR(VLOOKUP(Tableau210[[#This Row],[OPERATION]],Tableau4[],5,FALSE),"")</f>
        <v>0</v>
      </c>
      <c r="AG854" s="178" cm="1">
        <f t="array" ref="AG854">IFERROR(
   SUM(
      _xlfn._xlws.FILTER(
         Tableau3[JP],
         (Tableau3[ITEM]=Tableau210[[#This Row],[NOM]])*
         (Tableau3[Rep.]=Tableau210[[#This Row],[REPERE BUTA]])
      )
   ),
0)</f>
        <v>0</v>
      </c>
      <c r="AH854" s="181">
        <f>IFERROR(VLOOKUP(Tableau210[[#This Row],[OPERATION]],Tableau4[],4,FALSE),"")</f>
        <v>0</v>
      </c>
      <c r="AI854" s="178" cm="1">
        <f t="array" ref="AI854">IFERROR(
   SUM(
      _xlfn._xlws.FILTER(
         Tableau3[BP],
         (Tableau3[ITEM]=Tableau210[[#This Row],[NOM]])*
         (Tableau3[Rep.]=Tableau210[[#This Row],[REPERE BUTA]])
      )
   ),
0)</f>
        <v>0</v>
      </c>
      <c r="AJ854" s="181" t="str">
        <f>IF(Tableau210[[#This Row],[NB JP EMIS]]=1,"1 JP","") &amp; IF(Tableau210[[#This Row],[NB BP EMIS]]=1," 1 BP","")</f>
        <v/>
      </c>
      <c r="AK854" s="178" t="str">
        <f>IF(Tableau210[[#This Row],[NB JP BUTA]]=1,"1 JP","") &amp; IF(Tableau210[[#This Row],[Nb BP BUTA]]=1," 1 BP","") &amp; IF(Tableau210[[#This Row],[Nb BP BUTA]]=2," 2 BP","")</f>
        <v/>
      </c>
      <c r="AL854" s="117" t="s">
        <v>2527</v>
      </c>
      <c r="AM854" s="117">
        <f>IFERROR(+VLOOKUP(AY854,Tiges!$G$4:$I$569,3,FALSE),"")</f>
        <v>27</v>
      </c>
      <c r="AN854" s="48"/>
      <c r="AO854" s="117" t="s">
        <v>3424</v>
      </c>
      <c r="AP854" s="177" cm="1">
        <f t="array" ref="AP8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4" s="117" t="s">
        <v>3424</v>
      </c>
      <c r="AS854" s="177" t="str" cm="1">
        <f t="array" ref="AS8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4" s="411" t="s">
        <v>3424</v>
      </c>
      <c r="AU854" s="117" t="s">
        <v>3424</v>
      </c>
      <c r="AV854" s="177" t="str" cm="1">
        <f t="array" ref="AV8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4" s="117"/>
      <c r="AY854" s="117" cm="1">
        <f t="array" ref="AY854">IFERROR(_xlfn.XLOOKUP(Tableau210[[#This Row],[DN DONNEES BUTA ]]&amp;Tableau210[[#This Row],[PN DONNEES BUTA]],Tiges!$B$4:$B$79&amp;Tiges!$C$4:$C$79,Tiges!$G$4:$G$79),"")</f>
        <v>16</v>
      </c>
      <c r="AZ854" s="117"/>
      <c r="BA854" s="117" cm="1">
        <f t="array" ref="BA854">IFERROR(_xlfn.XLOOKUP(Tableau210[[#This Row],[DN DONNEES BUTA ]]&amp;Tableau210[[#This Row],[PN DONNEES BUTA]],Tiges!$B$4:$B$79&amp;Tiges!$C$4:$C$79,Tiges!$H$4:$H$79),"")</f>
        <v>100</v>
      </c>
      <c r="BB854" s="117"/>
      <c r="BC854" s="182">
        <f>IFERROR(VLOOKUP(Tableau210[[#This Row],[OPERATION]],Tableau4[],2,FALSE),"")</f>
        <v>0</v>
      </c>
      <c r="BD854" s="177" cm="1">
        <f t="array" ref="BD854">IFERROR(
   SUM(
      _xlfn._xlws.FILTER(
         Tableau3[Nb Platinage Joint],
         (Tableau3[ITEM]=Tableau210[[#This Row],[NOM]])*
         (Tableau3[Rep.]=Tableau210[[#This Row],[REPERE BUTA]])
      )
   ),
0)</f>
        <v>0</v>
      </c>
      <c r="BE854" s="182">
        <f>IFERROR(VLOOKUP(Tableau210[[#This Row],[OPERATION]],Tableau4[],3,FALSE),"")</f>
        <v>1</v>
      </c>
      <c r="BF854" s="177" cm="1">
        <f t="array" ref="BF854">IFERROR(
   SUM(
      _xlfn._xlws.FILTER(
         Tableau3[Joint Définitif Nb],
         (Tableau3[ITEM]=Tableau210[[#This Row],[NOM]])*
         (Tableau3[Rep.]=Tableau210[[#This Row],[REPERE BUTA]])
      )
   ),
0)</f>
        <v>1</v>
      </c>
      <c r="BG854" s="117" t="s">
        <v>3424</v>
      </c>
      <c r="BH854" s="177" t="str" cm="1">
        <f t="array" ref="BH8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4" s="117" t="s">
        <v>3424</v>
      </c>
      <c r="BK854" s="117" t="s">
        <v>3424</v>
      </c>
      <c r="BL854" s="167" t="s">
        <v>2380</v>
      </c>
      <c r="BM854" s="167"/>
      <c r="BN854" s="117"/>
      <c r="BO854" s="117"/>
      <c r="BP854" s="117"/>
      <c r="BQ854" s="48"/>
      <c r="BR854" s="119"/>
      <c r="BS854" s="48"/>
      <c r="BT854" s="48"/>
      <c r="BU854" s="48"/>
      <c r="BV854" s="48"/>
      <c r="BW854" s="48"/>
      <c r="BX854" s="48"/>
    </row>
    <row r="855" spans="1:76" ht="15.75" hidden="1" x14ac:dyDescent="0.25">
      <c r="A855" s="48" t="e" cm="1">
        <f t="array" ref="A855">_xlfn.XLOOKUP(Tableau210[[#This Row],[NOM]]&amp;Tableau210[[#This Row],[REPERE BUTA]],[6]!Tableau16[POSTE TECHNIQUE]&amp;[6]!Tableau16[Repere ADM],[6]!Tableau16[NUMERO CLIENT])</f>
        <v>#N/A</v>
      </c>
      <c r="B855" s="48" t="e" cm="1">
        <f t="array" ref="B855">_xlfn.XLOOKUP(Tableau210[[#This Row],[NOM]]&amp;Tableau210[[#This Row],[REPERE BUTA]],[6]!Tableau16[POSTE TECHNIQUE]&amp;[6]!Tableau16[Repere REF],[6]!Tableau16[NUMERO CLIENT])</f>
        <v>#N/A</v>
      </c>
      <c r="C855" s="48" cm="1">
        <f t="array" ref="C855">_xlfn.XLOOKUP(Tableau210[[#This Row],[NOM]]&amp;Tableau210[[#This Row],[Repere Ubleam]],[7]Sheet1!$C$2:$C$2995&amp;[7]Sheet1!$I$2:$I$2995,[7]Sheet1!$A$2:$A$2995)</f>
        <v>849</v>
      </c>
      <c r="D855" s="48" t="str">
        <f>C855&amp;""</f>
        <v>849</v>
      </c>
      <c r="E855" s="48" t="e">
        <v>#N/A</v>
      </c>
      <c r="F855" s="48" t="e">
        <v>#N/A</v>
      </c>
      <c r="G855" s="190" t="s">
        <v>1648</v>
      </c>
      <c r="H855" s="119" t="s">
        <v>1067</v>
      </c>
      <c r="I855" s="119" t="s">
        <v>80</v>
      </c>
      <c r="J855" s="119" t="s">
        <v>1072</v>
      </c>
      <c r="K855" s="119" t="str">
        <f>_xlfn.XLOOKUP(Tableau210[[#This Row],[NOM]],[8]LUT!$I$5:$I$301,[8]LUT!$N$5:$N$301)</f>
        <v xml:space="preserve">Réacteur </v>
      </c>
      <c r="L855" s="119" t="s">
        <v>114</v>
      </c>
      <c r="M855" s="119"/>
      <c r="N855" s="119" t="s">
        <v>114</v>
      </c>
      <c r="O855" s="119"/>
      <c r="P855" s="119"/>
      <c r="Q855" s="119"/>
      <c r="R855" s="119"/>
      <c r="S855" s="119"/>
      <c r="T855" s="119"/>
      <c r="U855" s="119"/>
      <c r="V855" s="119"/>
      <c r="W855" s="117" t="s">
        <v>2159</v>
      </c>
      <c r="X855" s="207" cm="1">
        <f t="array" ref="X8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5" s="117" t="s">
        <v>3424</v>
      </c>
      <c r="AA855" s="207" cm="1">
        <f t="array" ref="AA8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5" s="48"/>
      <c r="AD855" s="117" t="s">
        <v>2196</v>
      </c>
      <c r="AE855" s="119"/>
      <c r="AF855" s="181">
        <f>IFERROR(VLOOKUP(Tableau210[[#This Row],[OPERATION]],Tableau4[],5,FALSE),"")</f>
        <v>0</v>
      </c>
      <c r="AG855" s="178" cm="1">
        <f t="array" ref="AG855">IFERROR(
   SUM(
      _xlfn._xlws.FILTER(
         Tableau3[JP],
         (Tableau3[ITEM]=Tableau210[[#This Row],[NOM]])*
         (Tableau3[Rep.]=Tableau210[[#This Row],[REPERE BUTA]])
      )
   ),
0)</f>
        <v>0</v>
      </c>
      <c r="AH855" s="181">
        <f>IFERROR(VLOOKUP(Tableau210[[#This Row],[OPERATION]],Tableau4[],4,FALSE),"")</f>
        <v>0</v>
      </c>
      <c r="AI855" s="178" cm="1">
        <f t="array" ref="AI855">IFERROR(
   SUM(
      _xlfn._xlws.FILTER(
         Tableau3[BP],
         (Tableau3[ITEM]=Tableau210[[#This Row],[NOM]])*
         (Tableau3[Rep.]=Tableau210[[#This Row],[REPERE BUTA]])
      )
   ),
0)</f>
        <v>0</v>
      </c>
      <c r="AJ855" s="181" t="str">
        <f>IF(Tableau210[[#This Row],[NB JP EMIS]]=1,"1 JP","") &amp; IF(Tableau210[[#This Row],[NB BP EMIS]]=1," 1 BP","")</f>
        <v/>
      </c>
      <c r="AK855" s="178" t="str">
        <f>IF(Tableau210[[#This Row],[NB JP BUTA]]=1,"1 JP","") &amp; IF(Tableau210[[#This Row],[Nb BP BUTA]]=1," 1 BP","") &amp; IF(Tableau210[[#This Row],[Nb BP BUTA]]=2," 2 BP","")</f>
        <v/>
      </c>
      <c r="AL855" s="117" t="s">
        <v>2527</v>
      </c>
      <c r="AM855" s="117">
        <f>IFERROR(+VLOOKUP(AY855,Tiges!$G$4:$I$569,3,FALSE),"")</f>
        <v>27</v>
      </c>
      <c r="AN855" s="48"/>
      <c r="AO855" s="117" t="s">
        <v>3424</v>
      </c>
      <c r="AP855" s="177" cm="1">
        <f t="array" ref="AP8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5" s="117" t="s">
        <v>3424</v>
      </c>
      <c r="AS855" s="177" t="str" cm="1">
        <f t="array" ref="AS8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5" s="411" t="s">
        <v>3424</v>
      </c>
      <c r="AU855" s="117" t="s">
        <v>3424</v>
      </c>
      <c r="AV855" s="177" t="str" cm="1">
        <f t="array" ref="AV8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5" s="117"/>
      <c r="AY855" s="117" cm="1">
        <f t="array" ref="AY855">IFERROR(_xlfn.XLOOKUP(Tableau210[[#This Row],[DN DONNEES BUTA ]]&amp;Tableau210[[#This Row],[PN DONNEES BUTA]],Tiges!$B$4:$B$79&amp;Tiges!$C$4:$C$79,Tiges!$G$4:$G$79),"")</f>
        <v>16</v>
      </c>
      <c r="AZ855" s="117"/>
      <c r="BA855" s="117" cm="1">
        <f t="array" ref="BA855">IFERROR(_xlfn.XLOOKUP(Tableau210[[#This Row],[DN DONNEES BUTA ]]&amp;Tableau210[[#This Row],[PN DONNEES BUTA]],Tiges!$B$4:$B$79&amp;Tiges!$C$4:$C$79,Tiges!$H$4:$H$79),"")</f>
        <v>100</v>
      </c>
      <c r="BB855" s="117"/>
      <c r="BC855" s="182">
        <f>IFERROR(VLOOKUP(Tableau210[[#This Row],[OPERATION]],Tableau4[],2,FALSE),"")</f>
        <v>0</v>
      </c>
      <c r="BD855" s="177" cm="1">
        <f t="array" ref="BD855">IFERROR(
   SUM(
      _xlfn._xlws.FILTER(
         Tableau3[Nb Platinage Joint],
         (Tableau3[ITEM]=Tableau210[[#This Row],[NOM]])*
         (Tableau3[Rep.]=Tableau210[[#This Row],[REPERE BUTA]])
      )
   ),
0)</f>
        <v>0</v>
      </c>
      <c r="BE855" s="182">
        <f>IFERROR(VLOOKUP(Tableau210[[#This Row],[OPERATION]],Tableau4[],3,FALSE),"")</f>
        <v>1</v>
      </c>
      <c r="BF855" s="177" cm="1">
        <f t="array" ref="BF855">IFERROR(
   SUM(
      _xlfn._xlws.FILTER(
         Tableau3[Joint Définitif Nb],
         (Tableau3[ITEM]=Tableau210[[#This Row],[NOM]])*
         (Tableau3[Rep.]=Tableau210[[#This Row],[REPERE BUTA]])
      )
   ),
0)</f>
        <v>1</v>
      </c>
      <c r="BG855" s="117" t="s">
        <v>3424</v>
      </c>
      <c r="BH855" s="177" t="str" cm="1">
        <f t="array" ref="BH8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5" s="117" t="s">
        <v>3424</v>
      </c>
      <c r="BK855" s="117" t="s">
        <v>3424</v>
      </c>
      <c r="BL855" s="167" t="s">
        <v>2380</v>
      </c>
      <c r="BM855" s="167"/>
      <c r="BN855" s="117"/>
      <c r="BO855" s="117"/>
      <c r="BP855" s="117"/>
      <c r="BQ855" s="48"/>
      <c r="BR855" s="119"/>
      <c r="BS855" s="48"/>
      <c r="BT855" s="48"/>
      <c r="BU855" s="48"/>
      <c r="BV855" s="48"/>
      <c r="BW855" s="48"/>
      <c r="BX855" s="48"/>
    </row>
    <row r="856" spans="1:76" ht="15.75" hidden="1" x14ac:dyDescent="0.25">
      <c r="A856" s="48" t="e" cm="1">
        <f t="array" ref="A856">_xlfn.XLOOKUP(Tableau210[[#This Row],[NOM]]&amp;Tableau210[[#This Row],[REPERE BUTA]],[6]!Tableau16[POSTE TECHNIQUE]&amp;[6]!Tableau16[Repere ADM],[6]!Tableau16[NUMERO CLIENT])</f>
        <v>#N/A</v>
      </c>
      <c r="B856" s="48" t="e" cm="1">
        <f t="array" ref="B856">_xlfn.XLOOKUP(Tableau210[[#This Row],[NOM]]&amp;Tableau210[[#This Row],[REPERE BUTA]],[6]!Tableau16[POSTE TECHNIQUE]&amp;[6]!Tableau16[Repere REF],[6]!Tableau16[NUMERO CLIENT])</f>
        <v>#N/A</v>
      </c>
      <c r="C856" s="48" cm="1">
        <f t="array" ref="C856">_xlfn.XLOOKUP(Tableau210[[#This Row],[NOM]]&amp;Tableau210[[#This Row],[Repere Ubleam]],[7]Sheet1!$C$2:$C$2995&amp;[7]Sheet1!$I$2:$I$2995,[7]Sheet1!$A$2:$A$2995)</f>
        <v>850</v>
      </c>
      <c r="D856" s="48" t="str">
        <f>C856&amp;""</f>
        <v>850</v>
      </c>
      <c r="E856" s="48" t="e">
        <v>#N/A</v>
      </c>
      <c r="F856" s="48" t="e">
        <v>#N/A</v>
      </c>
      <c r="G856" s="190" t="s">
        <v>1648</v>
      </c>
      <c r="H856" s="119" t="s">
        <v>1067</v>
      </c>
      <c r="I856" s="119" t="s">
        <v>80</v>
      </c>
      <c r="J856" s="119" t="s">
        <v>1072</v>
      </c>
      <c r="K856" s="119" t="str">
        <f>_xlfn.XLOOKUP(Tableau210[[#This Row],[NOM]],[8]LUT!$I$5:$I$301,[8]LUT!$N$5:$N$301)</f>
        <v xml:space="preserve">Réacteur </v>
      </c>
      <c r="L856" s="119" t="s">
        <v>115</v>
      </c>
      <c r="M856" s="119"/>
      <c r="N856" s="119" t="s">
        <v>115</v>
      </c>
      <c r="O856" s="119"/>
      <c r="P856" s="119"/>
      <c r="Q856" s="119"/>
      <c r="R856" s="119"/>
      <c r="S856" s="119"/>
      <c r="T856" s="119"/>
      <c r="U856" s="119"/>
      <c r="V856" s="119"/>
      <c r="W856" s="117" t="s">
        <v>2159</v>
      </c>
      <c r="X856" s="207" cm="1">
        <f t="array" ref="X8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6" s="117" t="s">
        <v>3424</v>
      </c>
      <c r="AA856" s="207" cm="1">
        <f t="array" ref="AA8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6" s="48"/>
      <c r="AD856" s="117" t="s">
        <v>2196</v>
      </c>
      <c r="AE856" s="119"/>
      <c r="AF856" s="181">
        <f>IFERROR(VLOOKUP(Tableau210[[#This Row],[OPERATION]],Tableau4[],5,FALSE),"")</f>
        <v>0</v>
      </c>
      <c r="AG856" s="178" cm="1">
        <f t="array" ref="AG856">IFERROR(
   SUM(
      _xlfn._xlws.FILTER(
         Tableau3[JP],
         (Tableau3[ITEM]=Tableau210[[#This Row],[NOM]])*
         (Tableau3[Rep.]=Tableau210[[#This Row],[REPERE BUTA]])
      )
   ),
0)</f>
        <v>0</v>
      </c>
      <c r="AH856" s="181">
        <f>IFERROR(VLOOKUP(Tableau210[[#This Row],[OPERATION]],Tableau4[],4,FALSE),"")</f>
        <v>0</v>
      </c>
      <c r="AI856" s="178" cm="1">
        <f t="array" ref="AI856">IFERROR(
   SUM(
      _xlfn._xlws.FILTER(
         Tableau3[BP],
         (Tableau3[ITEM]=Tableau210[[#This Row],[NOM]])*
         (Tableau3[Rep.]=Tableau210[[#This Row],[REPERE BUTA]])
      )
   ),
0)</f>
        <v>0</v>
      </c>
      <c r="AJ856" s="181" t="str">
        <f>IF(Tableau210[[#This Row],[NB JP EMIS]]=1,"1 JP","") &amp; IF(Tableau210[[#This Row],[NB BP EMIS]]=1," 1 BP","")</f>
        <v/>
      </c>
      <c r="AK856" s="178" t="str">
        <f>IF(Tableau210[[#This Row],[NB JP BUTA]]=1,"1 JP","") &amp; IF(Tableau210[[#This Row],[Nb BP BUTA]]=1," 1 BP","") &amp; IF(Tableau210[[#This Row],[Nb BP BUTA]]=2," 2 BP","")</f>
        <v/>
      </c>
      <c r="AL856" s="117" t="s">
        <v>2527</v>
      </c>
      <c r="AM856" s="117">
        <f>IFERROR(+VLOOKUP(AY856,Tiges!$G$4:$I$569,3,FALSE),"")</f>
        <v>27</v>
      </c>
      <c r="AN856" s="48"/>
      <c r="AO856" s="117" t="s">
        <v>3424</v>
      </c>
      <c r="AP856" s="177" cm="1">
        <f t="array" ref="AP8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6" s="117" t="s">
        <v>3424</v>
      </c>
      <c r="AS856" s="177" t="str" cm="1">
        <f t="array" ref="AS8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6" s="411" t="s">
        <v>3424</v>
      </c>
      <c r="AU856" s="117" t="s">
        <v>3424</v>
      </c>
      <c r="AV856" s="177" t="str" cm="1">
        <f t="array" ref="AV8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6" s="117"/>
      <c r="AY856" s="117" cm="1">
        <f t="array" ref="AY856">IFERROR(_xlfn.XLOOKUP(Tableau210[[#This Row],[DN DONNEES BUTA ]]&amp;Tableau210[[#This Row],[PN DONNEES BUTA]],Tiges!$B$4:$B$79&amp;Tiges!$C$4:$C$79,Tiges!$G$4:$G$79),"")</f>
        <v>16</v>
      </c>
      <c r="AZ856" s="117"/>
      <c r="BA856" s="117" cm="1">
        <f t="array" ref="BA856">IFERROR(_xlfn.XLOOKUP(Tableau210[[#This Row],[DN DONNEES BUTA ]]&amp;Tableau210[[#This Row],[PN DONNEES BUTA]],Tiges!$B$4:$B$79&amp;Tiges!$C$4:$C$79,Tiges!$H$4:$H$79),"")</f>
        <v>100</v>
      </c>
      <c r="BB856" s="117"/>
      <c r="BC856" s="182">
        <f>IFERROR(VLOOKUP(Tableau210[[#This Row],[OPERATION]],Tableau4[],2,FALSE),"")</f>
        <v>0</v>
      </c>
      <c r="BD856" s="177" cm="1">
        <f t="array" ref="BD856">IFERROR(
   SUM(
      _xlfn._xlws.FILTER(
         Tableau3[Nb Platinage Joint],
         (Tableau3[ITEM]=Tableau210[[#This Row],[NOM]])*
         (Tableau3[Rep.]=Tableau210[[#This Row],[REPERE BUTA]])
      )
   ),
0)</f>
        <v>0</v>
      </c>
      <c r="BE856" s="182">
        <f>IFERROR(VLOOKUP(Tableau210[[#This Row],[OPERATION]],Tableau4[],3,FALSE),"")</f>
        <v>1</v>
      </c>
      <c r="BF856" s="177" cm="1">
        <f t="array" ref="BF856">IFERROR(
   SUM(
      _xlfn._xlws.FILTER(
         Tableau3[Joint Définitif Nb],
         (Tableau3[ITEM]=Tableau210[[#This Row],[NOM]])*
         (Tableau3[Rep.]=Tableau210[[#This Row],[REPERE BUTA]])
      )
   ),
0)</f>
        <v>1</v>
      </c>
      <c r="BG856" s="117" t="s">
        <v>3424</v>
      </c>
      <c r="BH856" s="177" t="str" cm="1">
        <f t="array" ref="BH8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6" s="117" t="s">
        <v>3424</v>
      </c>
      <c r="BK856" s="117" t="s">
        <v>3424</v>
      </c>
      <c r="BL856" s="167" t="s">
        <v>2380</v>
      </c>
      <c r="BM856" s="167"/>
      <c r="BN856" s="117"/>
      <c r="BO856" s="117"/>
      <c r="BP856" s="117"/>
      <c r="BQ856" s="48"/>
      <c r="BR856" s="119"/>
      <c r="BS856" s="48"/>
      <c r="BT856" s="48"/>
      <c r="BU856" s="48"/>
      <c r="BV856" s="48"/>
      <c r="BW856" s="48"/>
      <c r="BX856" s="48"/>
    </row>
    <row r="857" spans="1:76" ht="15.75" hidden="1" x14ac:dyDescent="0.25">
      <c r="A857" s="48" t="e" cm="1">
        <f t="array" ref="A857">_xlfn.XLOOKUP(Tableau210[[#This Row],[NOM]]&amp;Tableau210[[#This Row],[REPERE BUTA]],[6]!Tableau16[POSTE TECHNIQUE]&amp;[6]!Tableau16[Repere ADM],[6]!Tableau16[NUMERO CLIENT])</f>
        <v>#N/A</v>
      </c>
      <c r="B857" s="48" t="e" cm="1">
        <f t="array" ref="B857">_xlfn.XLOOKUP(Tableau210[[#This Row],[NOM]]&amp;Tableau210[[#This Row],[REPERE BUTA]],[6]!Tableau16[POSTE TECHNIQUE]&amp;[6]!Tableau16[Repere REF],[6]!Tableau16[NUMERO CLIENT])</f>
        <v>#N/A</v>
      </c>
      <c r="C857" s="48" cm="1">
        <f t="array" ref="C857">_xlfn.XLOOKUP(Tableau210[[#This Row],[NOM]]&amp;Tableau210[[#This Row],[Repere Ubleam]],[7]Sheet1!$C$2:$C$2995&amp;[7]Sheet1!$I$2:$I$2995,[7]Sheet1!$A$2:$A$2995)</f>
        <v>851</v>
      </c>
      <c r="D857" s="48" t="str">
        <f>C857&amp;""</f>
        <v>851</v>
      </c>
      <c r="E857" s="48" t="e">
        <v>#N/A</v>
      </c>
      <c r="F857" s="48" t="e">
        <v>#N/A</v>
      </c>
      <c r="G857" s="190" t="s">
        <v>1648</v>
      </c>
      <c r="H857" s="119" t="s">
        <v>1067</v>
      </c>
      <c r="I857" s="119" t="s">
        <v>80</v>
      </c>
      <c r="J857" s="119" t="s">
        <v>1072</v>
      </c>
      <c r="K857" s="119" t="str">
        <f>_xlfn.XLOOKUP(Tableau210[[#This Row],[NOM]],[8]LUT!$I$5:$I$301,[8]LUT!$N$5:$N$301)</f>
        <v xml:space="preserve">Réacteur </v>
      </c>
      <c r="L857" s="119" t="s">
        <v>194</v>
      </c>
      <c r="M857" s="119"/>
      <c r="N857" s="119" t="s">
        <v>194</v>
      </c>
      <c r="O857" s="119"/>
      <c r="P857" s="119"/>
      <c r="Q857" s="119"/>
      <c r="R857" s="119"/>
      <c r="S857" s="119"/>
      <c r="T857" s="119"/>
      <c r="U857" s="119"/>
      <c r="V857" s="119"/>
      <c r="W857" s="117" t="s">
        <v>2159</v>
      </c>
      <c r="X857" s="207" cm="1">
        <f t="array" ref="X8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7" s="117" t="s">
        <v>3424</v>
      </c>
      <c r="AA857" s="207" cm="1">
        <f t="array" ref="AA8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7" s="48"/>
      <c r="AD857" s="117" t="s">
        <v>2196</v>
      </c>
      <c r="AE857" s="119"/>
      <c r="AF857" s="181">
        <f>IFERROR(VLOOKUP(Tableau210[[#This Row],[OPERATION]],Tableau4[],5,FALSE),"")</f>
        <v>0</v>
      </c>
      <c r="AG857" s="178" cm="1">
        <f t="array" ref="AG857">IFERROR(
   SUM(
      _xlfn._xlws.FILTER(
         Tableau3[JP],
         (Tableau3[ITEM]=Tableau210[[#This Row],[NOM]])*
         (Tableau3[Rep.]=Tableau210[[#This Row],[REPERE BUTA]])
      )
   ),
0)</f>
        <v>0</v>
      </c>
      <c r="AH857" s="181">
        <f>IFERROR(VLOOKUP(Tableau210[[#This Row],[OPERATION]],Tableau4[],4,FALSE),"")</f>
        <v>0</v>
      </c>
      <c r="AI857" s="178" cm="1">
        <f t="array" ref="AI857">IFERROR(
   SUM(
      _xlfn._xlws.FILTER(
         Tableau3[BP],
         (Tableau3[ITEM]=Tableau210[[#This Row],[NOM]])*
         (Tableau3[Rep.]=Tableau210[[#This Row],[REPERE BUTA]])
      )
   ),
0)</f>
        <v>0</v>
      </c>
      <c r="AJ857" s="181" t="str">
        <f>IF(Tableau210[[#This Row],[NB JP EMIS]]=1,"1 JP","") &amp; IF(Tableau210[[#This Row],[NB BP EMIS]]=1," 1 BP","")</f>
        <v/>
      </c>
      <c r="AK857" s="178" t="str">
        <f>IF(Tableau210[[#This Row],[NB JP BUTA]]=1,"1 JP","") &amp; IF(Tableau210[[#This Row],[Nb BP BUTA]]=1," 1 BP","") &amp; IF(Tableau210[[#This Row],[Nb BP BUTA]]=2," 2 BP","")</f>
        <v/>
      </c>
      <c r="AL857" s="117" t="s">
        <v>2527</v>
      </c>
      <c r="AM857" s="117">
        <f>IFERROR(+VLOOKUP(AY857,Tiges!$G$4:$I$569,3,FALSE),"")</f>
        <v>27</v>
      </c>
      <c r="AN857" s="48"/>
      <c r="AO857" s="117" t="s">
        <v>3424</v>
      </c>
      <c r="AP857" s="177" cm="1">
        <f t="array" ref="AP8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7" s="117" t="s">
        <v>3424</v>
      </c>
      <c r="AS857" s="177" t="str" cm="1">
        <f t="array" ref="AS8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7" s="411" t="s">
        <v>3424</v>
      </c>
      <c r="AU857" s="117" t="s">
        <v>3424</v>
      </c>
      <c r="AV857" s="177" t="str" cm="1">
        <f t="array" ref="AV8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7" s="117"/>
      <c r="AY857" s="117" cm="1">
        <f t="array" ref="AY857">IFERROR(_xlfn.XLOOKUP(Tableau210[[#This Row],[DN DONNEES BUTA ]]&amp;Tableau210[[#This Row],[PN DONNEES BUTA]],Tiges!$B$4:$B$79&amp;Tiges!$C$4:$C$79,Tiges!$G$4:$G$79),"")</f>
        <v>16</v>
      </c>
      <c r="AZ857" s="117"/>
      <c r="BA857" s="117" cm="1">
        <f t="array" ref="BA857">IFERROR(_xlfn.XLOOKUP(Tableau210[[#This Row],[DN DONNEES BUTA ]]&amp;Tableau210[[#This Row],[PN DONNEES BUTA]],Tiges!$B$4:$B$79&amp;Tiges!$C$4:$C$79,Tiges!$H$4:$H$79),"")</f>
        <v>100</v>
      </c>
      <c r="BB857" s="117"/>
      <c r="BC857" s="182">
        <f>IFERROR(VLOOKUP(Tableau210[[#This Row],[OPERATION]],Tableau4[],2,FALSE),"")</f>
        <v>0</v>
      </c>
      <c r="BD857" s="177" cm="1">
        <f t="array" ref="BD857">IFERROR(
   SUM(
      _xlfn._xlws.FILTER(
         Tableau3[Nb Platinage Joint],
         (Tableau3[ITEM]=Tableau210[[#This Row],[NOM]])*
         (Tableau3[Rep.]=Tableau210[[#This Row],[REPERE BUTA]])
      )
   ),
0)</f>
        <v>0</v>
      </c>
      <c r="BE857" s="182">
        <f>IFERROR(VLOOKUP(Tableau210[[#This Row],[OPERATION]],Tableau4[],3,FALSE),"")</f>
        <v>1</v>
      </c>
      <c r="BF857" s="177" cm="1">
        <f t="array" ref="BF857">IFERROR(
   SUM(
      _xlfn._xlws.FILTER(
         Tableau3[Joint Définitif Nb],
         (Tableau3[ITEM]=Tableau210[[#This Row],[NOM]])*
         (Tableau3[Rep.]=Tableau210[[#This Row],[REPERE BUTA]])
      )
   ),
0)</f>
        <v>1</v>
      </c>
      <c r="BG857" s="117" t="s">
        <v>3424</v>
      </c>
      <c r="BH857" s="177" t="str" cm="1">
        <f t="array" ref="BH8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7" s="117" t="s">
        <v>3424</v>
      </c>
      <c r="BK857" s="117" t="s">
        <v>3424</v>
      </c>
      <c r="BL857" s="167" t="s">
        <v>2380</v>
      </c>
      <c r="BM857" s="167"/>
      <c r="BN857" s="117"/>
      <c r="BO857" s="117"/>
      <c r="BP857" s="117"/>
      <c r="BQ857" s="48"/>
      <c r="BR857" s="119"/>
      <c r="BS857" s="48"/>
      <c r="BT857" s="48"/>
      <c r="BU857" s="48"/>
      <c r="BV857" s="48"/>
      <c r="BW857" s="48"/>
      <c r="BX857" s="48"/>
    </row>
    <row r="858" spans="1:76" ht="15.75" hidden="1" x14ac:dyDescent="0.25">
      <c r="A858" s="48" t="e" cm="1">
        <f t="array" ref="A858">_xlfn.XLOOKUP(Tableau210[[#This Row],[NOM]]&amp;Tableau210[[#This Row],[REPERE BUTA]],[6]!Tableau16[POSTE TECHNIQUE]&amp;[6]!Tableau16[Repere ADM],[6]!Tableau16[NUMERO CLIENT])</f>
        <v>#N/A</v>
      </c>
      <c r="B858" s="48" t="e" cm="1">
        <f t="array" ref="B858">_xlfn.XLOOKUP(Tableau210[[#This Row],[NOM]]&amp;Tableau210[[#This Row],[REPERE BUTA]],[6]!Tableau16[POSTE TECHNIQUE]&amp;[6]!Tableau16[Repere REF],[6]!Tableau16[NUMERO CLIENT])</f>
        <v>#N/A</v>
      </c>
      <c r="C858" s="48" cm="1">
        <f t="array" ref="C858">_xlfn.XLOOKUP(Tableau210[[#This Row],[NOM]]&amp;Tableau210[[#This Row],[Repere Ubleam]],[7]Sheet1!$C$2:$C$2995&amp;[7]Sheet1!$I$2:$I$2995,[7]Sheet1!$A$2:$A$2995)</f>
        <v>852</v>
      </c>
      <c r="D858" s="48" t="str">
        <f>C858&amp;""</f>
        <v>852</v>
      </c>
      <c r="E858" s="48" t="e">
        <v>#N/A</v>
      </c>
      <c r="F858" s="48" t="e">
        <v>#N/A</v>
      </c>
      <c r="G858" s="190" t="s">
        <v>1648</v>
      </c>
      <c r="H858" s="119" t="s">
        <v>1067</v>
      </c>
      <c r="I858" s="119" t="s">
        <v>80</v>
      </c>
      <c r="J858" s="119" t="s">
        <v>1072</v>
      </c>
      <c r="K858" s="119" t="str">
        <f>_xlfn.XLOOKUP(Tableau210[[#This Row],[NOM]],[8]LUT!$I$5:$I$301,[8]LUT!$N$5:$N$301)</f>
        <v xml:space="preserve">Réacteur </v>
      </c>
      <c r="L858" s="119" t="s">
        <v>93</v>
      </c>
      <c r="M858" s="119"/>
      <c r="N858" s="119" t="s">
        <v>93</v>
      </c>
      <c r="O858" s="119"/>
      <c r="P858" s="119"/>
      <c r="Q858" s="119"/>
      <c r="R858" s="119"/>
      <c r="S858" s="119"/>
      <c r="T858" s="119"/>
      <c r="U858" s="119"/>
      <c r="V858" s="119"/>
      <c r="W858" s="117" t="s">
        <v>2159</v>
      </c>
      <c r="X858" s="207" cm="1">
        <f t="array" ref="X8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8" s="117" t="s">
        <v>3424</v>
      </c>
      <c r="AA858" s="207" cm="1">
        <f t="array" ref="AA8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8" s="48"/>
      <c r="AD858" s="117" t="s">
        <v>2196</v>
      </c>
      <c r="AE858" s="119"/>
      <c r="AF858" s="181">
        <f>IFERROR(VLOOKUP(Tableau210[[#This Row],[OPERATION]],Tableau4[],5,FALSE),"")</f>
        <v>0</v>
      </c>
      <c r="AG858" s="178" cm="1">
        <f t="array" ref="AG858">IFERROR(
   SUM(
      _xlfn._xlws.FILTER(
         Tableau3[JP],
         (Tableau3[ITEM]=Tableau210[[#This Row],[NOM]])*
         (Tableau3[Rep.]=Tableau210[[#This Row],[REPERE BUTA]])
      )
   ),
0)</f>
        <v>0</v>
      </c>
      <c r="AH858" s="181">
        <f>IFERROR(VLOOKUP(Tableau210[[#This Row],[OPERATION]],Tableau4[],4,FALSE),"")</f>
        <v>0</v>
      </c>
      <c r="AI858" s="178" cm="1">
        <f t="array" ref="AI858">IFERROR(
   SUM(
      _xlfn._xlws.FILTER(
         Tableau3[BP],
         (Tableau3[ITEM]=Tableau210[[#This Row],[NOM]])*
         (Tableau3[Rep.]=Tableau210[[#This Row],[REPERE BUTA]])
      )
   ),
0)</f>
        <v>0</v>
      </c>
      <c r="AJ858" s="181" t="str">
        <f>IF(Tableau210[[#This Row],[NB JP EMIS]]=1,"1 JP","") &amp; IF(Tableau210[[#This Row],[NB BP EMIS]]=1," 1 BP","")</f>
        <v/>
      </c>
      <c r="AK858" s="178" t="str">
        <f>IF(Tableau210[[#This Row],[NB JP BUTA]]=1,"1 JP","") &amp; IF(Tableau210[[#This Row],[Nb BP BUTA]]=1," 1 BP","") &amp; IF(Tableau210[[#This Row],[Nb BP BUTA]]=2," 2 BP","")</f>
        <v/>
      </c>
      <c r="AL858" s="117" t="s">
        <v>2527</v>
      </c>
      <c r="AM858" s="117">
        <f>IFERROR(+VLOOKUP(AY858,Tiges!$G$4:$I$569,3,FALSE),"")</f>
        <v>27</v>
      </c>
      <c r="AN858" s="48"/>
      <c r="AO858" s="117" t="s">
        <v>3424</v>
      </c>
      <c r="AP858" s="177" cm="1">
        <f t="array" ref="AP8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8" s="117" t="s">
        <v>3424</v>
      </c>
      <c r="AS858" s="177" t="str" cm="1">
        <f t="array" ref="AS8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8" s="411" t="s">
        <v>3424</v>
      </c>
      <c r="AU858" s="117" t="s">
        <v>3424</v>
      </c>
      <c r="AV858" s="177" t="str" cm="1">
        <f t="array" ref="AV8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8" s="117"/>
      <c r="AY858" s="117" cm="1">
        <f t="array" ref="AY858">IFERROR(_xlfn.XLOOKUP(Tableau210[[#This Row],[DN DONNEES BUTA ]]&amp;Tableau210[[#This Row],[PN DONNEES BUTA]],Tiges!$B$4:$B$79&amp;Tiges!$C$4:$C$79,Tiges!$G$4:$G$79),"")</f>
        <v>16</v>
      </c>
      <c r="AZ858" s="117"/>
      <c r="BA858" s="117" cm="1">
        <f t="array" ref="BA858">IFERROR(_xlfn.XLOOKUP(Tableau210[[#This Row],[DN DONNEES BUTA ]]&amp;Tableau210[[#This Row],[PN DONNEES BUTA]],Tiges!$B$4:$B$79&amp;Tiges!$C$4:$C$79,Tiges!$H$4:$H$79),"")</f>
        <v>100</v>
      </c>
      <c r="BB858" s="117"/>
      <c r="BC858" s="182">
        <f>IFERROR(VLOOKUP(Tableau210[[#This Row],[OPERATION]],Tableau4[],2,FALSE),"")</f>
        <v>0</v>
      </c>
      <c r="BD858" s="177" cm="1">
        <f t="array" ref="BD858">IFERROR(
   SUM(
      _xlfn._xlws.FILTER(
         Tableau3[Nb Platinage Joint],
         (Tableau3[ITEM]=Tableau210[[#This Row],[NOM]])*
         (Tableau3[Rep.]=Tableau210[[#This Row],[REPERE BUTA]])
      )
   ),
0)</f>
        <v>0</v>
      </c>
      <c r="BE858" s="182">
        <f>IFERROR(VLOOKUP(Tableau210[[#This Row],[OPERATION]],Tableau4[],3,FALSE),"")</f>
        <v>1</v>
      </c>
      <c r="BF858" s="177" cm="1">
        <f t="array" ref="BF858">IFERROR(
   SUM(
      _xlfn._xlws.FILTER(
         Tableau3[Joint Définitif Nb],
         (Tableau3[ITEM]=Tableau210[[#This Row],[NOM]])*
         (Tableau3[Rep.]=Tableau210[[#This Row],[REPERE BUTA]])
      )
   ),
0)</f>
        <v>1</v>
      </c>
      <c r="BG858" s="117" t="s">
        <v>3424</v>
      </c>
      <c r="BH858" s="177" t="str" cm="1">
        <f t="array" ref="BH8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8" s="117" t="s">
        <v>3424</v>
      </c>
      <c r="BK858" s="117" t="s">
        <v>3424</v>
      </c>
      <c r="BL858" s="167" t="s">
        <v>2380</v>
      </c>
      <c r="BM858" s="167"/>
      <c r="BN858" s="117"/>
      <c r="BO858" s="117"/>
      <c r="BP858" s="117"/>
      <c r="BQ858" s="48"/>
      <c r="BR858" s="119"/>
      <c r="BS858" s="48"/>
      <c r="BT858" s="48"/>
      <c r="BU858" s="48"/>
      <c r="BV858" s="48"/>
      <c r="BW858" s="48"/>
      <c r="BX858" s="48"/>
    </row>
    <row r="859" spans="1:76" ht="15.75" hidden="1" x14ac:dyDescent="0.25">
      <c r="A859" s="48" t="e" cm="1">
        <f t="array" ref="A859">_xlfn.XLOOKUP(Tableau210[[#This Row],[NOM]]&amp;Tableau210[[#This Row],[REPERE BUTA]],[6]!Tableau16[POSTE TECHNIQUE]&amp;[6]!Tableau16[Repere ADM],[6]!Tableau16[NUMERO CLIENT])</f>
        <v>#N/A</v>
      </c>
      <c r="B859" s="48" t="e" cm="1">
        <f t="array" ref="B859">_xlfn.XLOOKUP(Tableau210[[#This Row],[NOM]]&amp;Tableau210[[#This Row],[REPERE BUTA]],[6]!Tableau16[POSTE TECHNIQUE]&amp;[6]!Tableau16[Repere REF],[6]!Tableau16[NUMERO CLIENT])</f>
        <v>#N/A</v>
      </c>
      <c r="C859" s="48" cm="1">
        <f t="array" ref="C859">_xlfn.XLOOKUP(Tableau210[[#This Row],[NOM]]&amp;Tableau210[[#This Row],[Repere Ubleam]],[7]Sheet1!$C$2:$C$2995&amp;[7]Sheet1!$I$2:$I$2995,[7]Sheet1!$A$2:$A$2995)</f>
        <v>853</v>
      </c>
      <c r="D859" s="48" t="str">
        <f>C859&amp;""</f>
        <v>853</v>
      </c>
      <c r="E859" s="48" t="e">
        <v>#N/A</v>
      </c>
      <c r="F859" s="48" t="e">
        <v>#N/A</v>
      </c>
      <c r="G859" s="190" t="s">
        <v>1648</v>
      </c>
      <c r="H859" s="119" t="s">
        <v>1067</v>
      </c>
      <c r="I859" s="119" t="s">
        <v>80</v>
      </c>
      <c r="J859" s="119" t="s">
        <v>1072</v>
      </c>
      <c r="K859" s="119" t="str">
        <f>_xlfn.XLOOKUP(Tableau210[[#This Row],[NOM]],[8]LUT!$I$5:$I$301,[8]LUT!$N$5:$N$301)</f>
        <v xml:space="preserve">Réacteur </v>
      </c>
      <c r="L859" s="119" t="s">
        <v>207</v>
      </c>
      <c r="M859" s="119"/>
      <c r="N859" s="119" t="s">
        <v>207</v>
      </c>
      <c r="O859" s="119"/>
      <c r="P859" s="119"/>
      <c r="Q859" s="119"/>
      <c r="R859" s="119"/>
      <c r="S859" s="119"/>
      <c r="T859" s="119"/>
      <c r="U859" s="119"/>
      <c r="V859" s="119"/>
      <c r="W859" s="117" t="s">
        <v>2159</v>
      </c>
      <c r="X859" s="207" cm="1">
        <f t="array" ref="X8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5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59" s="117" t="s">
        <v>3424</v>
      </c>
      <c r="AA859" s="207" cm="1">
        <f t="array" ref="AA8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5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59" s="48"/>
      <c r="AD859" s="117" t="s">
        <v>2196</v>
      </c>
      <c r="AE859" s="119"/>
      <c r="AF859" s="181">
        <f>IFERROR(VLOOKUP(Tableau210[[#This Row],[OPERATION]],Tableau4[],5,FALSE),"")</f>
        <v>0</v>
      </c>
      <c r="AG859" s="178" cm="1">
        <f t="array" ref="AG859">IFERROR(
   SUM(
      _xlfn._xlws.FILTER(
         Tableau3[JP],
         (Tableau3[ITEM]=Tableau210[[#This Row],[NOM]])*
         (Tableau3[Rep.]=Tableau210[[#This Row],[REPERE BUTA]])
      )
   ),
0)</f>
        <v>0</v>
      </c>
      <c r="AH859" s="181">
        <f>IFERROR(VLOOKUP(Tableau210[[#This Row],[OPERATION]],Tableau4[],4,FALSE),"")</f>
        <v>0</v>
      </c>
      <c r="AI859" s="178" cm="1">
        <f t="array" ref="AI859">IFERROR(
   SUM(
      _xlfn._xlws.FILTER(
         Tableau3[BP],
         (Tableau3[ITEM]=Tableau210[[#This Row],[NOM]])*
         (Tableau3[Rep.]=Tableau210[[#This Row],[REPERE BUTA]])
      )
   ),
0)</f>
        <v>0</v>
      </c>
      <c r="AJ859" s="181" t="str">
        <f>IF(Tableau210[[#This Row],[NB JP EMIS]]=1,"1 JP","") &amp; IF(Tableau210[[#This Row],[NB BP EMIS]]=1," 1 BP","")</f>
        <v/>
      </c>
      <c r="AK859" s="178" t="str">
        <f>IF(Tableau210[[#This Row],[NB JP BUTA]]=1,"1 JP","") &amp; IF(Tableau210[[#This Row],[Nb BP BUTA]]=1," 1 BP","") &amp; IF(Tableau210[[#This Row],[Nb BP BUTA]]=2," 2 BP","")</f>
        <v/>
      </c>
      <c r="AL859" s="117" t="s">
        <v>2527</v>
      </c>
      <c r="AM859" s="117">
        <f>IFERROR(+VLOOKUP(AY859,Tiges!$G$4:$I$569,3,FALSE),"")</f>
        <v>27</v>
      </c>
      <c r="AN859" s="48"/>
      <c r="AO859" s="117" t="s">
        <v>3424</v>
      </c>
      <c r="AP859" s="177" cm="1">
        <f t="array" ref="AP8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59" s="117" t="s">
        <v>3424</v>
      </c>
      <c r="AS859" s="177" t="str" cm="1">
        <f t="array" ref="AS8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59" s="411" t="s">
        <v>3424</v>
      </c>
      <c r="AU859" s="117" t="s">
        <v>3424</v>
      </c>
      <c r="AV859" s="177" t="str" cm="1">
        <f t="array" ref="AV8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59" s="117"/>
      <c r="AY859" s="117" cm="1">
        <f t="array" ref="AY859">IFERROR(_xlfn.XLOOKUP(Tableau210[[#This Row],[DN DONNEES BUTA ]]&amp;Tableau210[[#This Row],[PN DONNEES BUTA]],Tiges!$B$4:$B$79&amp;Tiges!$C$4:$C$79,Tiges!$G$4:$G$79),"")</f>
        <v>16</v>
      </c>
      <c r="AZ859" s="117"/>
      <c r="BA859" s="117" cm="1">
        <f t="array" ref="BA859">IFERROR(_xlfn.XLOOKUP(Tableau210[[#This Row],[DN DONNEES BUTA ]]&amp;Tableau210[[#This Row],[PN DONNEES BUTA]],Tiges!$B$4:$B$79&amp;Tiges!$C$4:$C$79,Tiges!$H$4:$H$79),"")</f>
        <v>100</v>
      </c>
      <c r="BB859" s="117"/>
      <c r="BC859" s="182">
        <f>IFERROR(VLOOKUP(Tableau210[[#This Row],[OPERATION]],Tableau4[],2,FALSE),"")</f>
        <v>0</v>
      </c>
      <c r="BD859" s="177" cm="1">
        <f t="array" ref="BD859">IFERROR(
   SUM(
      _xlfn._xlws.FILTER(
         Tableau3[Nb Platinage Joint],
         (Tableau3[ITEM]=Tableau210[[#This Row],[NOM]])*
         (Tableau3[Rep.]=Tableau210[[#This Row],[REPERE BUTA]])
      )
   ),
0)</f>
        <v>0</v>
      </c>
      <c r="BE859" s="182">
        <f>IFERROR(VLOOKUP(Tableau210[[#This Row],[OPERATION]],Tableau4[],3,FALSE),"")</f>
        <v>1</v>
      </c>
      <c r="BF859" s="177" cm="1">
        <f t="array" ref="BF859">IFERROR(
   SUM(
      _xlfn._xlws.FILTER(
         Tableau3[Joint Définitif Nb],
         (Tableau3[ITEM]=Tableau210[[#This Row],[NOM]])*
         (Tableau3[Rep.]=Tableau210[[#This Row],[REPERE BUTA]])
      )
   ),
0)</f>
        <v>1</v>
      </c>
      <c r="BG859" s="117" t="s">
        <v>3424</v>
      </c>
      <c r="BH859" s="177" t="str" cm="1">
        <f t="array" ref="BH8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59" s="117" t="s">
        <v>3424</v>
      </c>
      <c r="BK859" s="117" t="s">
        <v>3424</v>
      </c>
      <c r="BL859" s="167" t="s">
        <v>2380</v>
      </c>
      <c r="BM859" s="167"/>
      <c r="BN859" s="117"/>
      <c r="BO859" s="117"/>
      <c r="BP859" s="117"/>
      <c r="BQ859" s="48"/>
      <c r="BR859" s="119"/>
      <c r="BS859" s="48"/>
      <c r="BT859" s="48"/>
      <c r="BU859" s="48"/>
      <c r="BV859" s="48"/>
      <c r="BW859" s="48"/>
      <c r="BX859" s="48"/>
    </row>
    <row r="860" spans="1:76" ht="15.75" hidden="1" x14ac:dyDescent="0.25">
      <c r="A860" s="48" t="e" cm="1">
        <f t="array" ref="A860">_xlfn.XLOOKUP(Tableau210[[#This Row],[NOM]]&amp;Tableau210[[#This Row],[REPERE BUTA]],[6]!Tableau16[POSTE TECHNIQUE]&amp;[6]!Tableau16[Repere ADM],[6]!Tableau16[NUMERO CLIENT])</f>
        <v>#N/A</v>
      </c>
      <c r="B860" s="48" t="e" cm="1">
        <f t="array" ref="B860">_xlfn.XLOOKUP(Tableau210[[#This Row],[NOM]]&amp;Tableau210[[#This Row],[REPERE BUTA]],[6]!Tableau16[POSTE TECHNIQUE]&amp;[6]!Tableau16[Repere REF],[6]!Tableau16[NUMERO CLIENT])</f>
        <v>#N/A</v>
      </c>
      <c r="C860" s="48" cm="1">
        <f t="array" ref="C860">_xlfn.XLOOKUP(Tableau210[[#This Row],[NOM]]&amp;Tableau210[[#This Row],[Repere Ubleam]],[7]Sheet1!$C$2:$C$2995&amp;[7]Sheet1!$I$2:$I$2995,[7]Sheet1!$A$2:$A$2995)</f>
        <v>854</v>
      </c>
      <c r="D860" s="48" t="str">
        <f>C860&amp;""</f>
        <v>854</v>
      </c>
      <c r="E860" s="48" t="e">
        <v>#N/A</v>
      </c>
      <c r="F860" s="48" t="e">
        <v>#N/A</v>
      </c>
      <c r="G860" s="190" t="s">
        <v>1648</v>
      </c>
      <c r="H860" s="119" t="s">
        <v>1067</v>
      </c>
      <c r="I860" s="119" t="s">
        <v>80</v>
      </c>
      <c r="J860" s="119" t="s">
        <v>1072</v>
      </c>
      <c r="K860" s="119" t="str">
        <f>_xlfn.XLOOKUP(Tableau210[[#This Row],[NOM]],[8]LUT!$I$5:$I$301,[8]LUT!$N$5:$N$301)</f>
        <v xml:space="preserve">Réacteur </v>
      </c>
      <c r="L860" s="119" t="s">
        <v>209</v>
      </c>
      <c r="M860" s="119"/>
      <c r="N860" s="119" t="s">
        <v>209</v>
      </c>
      <c r="O860" s="119"/>
      <c r="P860" s="119"/>
      <c r="Q860" s="119"/>
      <c r="R860" s="119"/>
      <c r="S860" s="119"/>
      <c r="T860" s="119"/>
      <c r="U860" s="119"/>
      <c r="V860" s="119"/>
      <c r="W860" s="117" t="s">
        <v>2159</v>
      </c>
      <c r="X860" s="207" cm="1">
        <f t="array" ref="X8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6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60" s="117" t="s">
        <v>3424</v>
      </c>
      <c r="AA860" s="207" cm="1">
        <f t="array" ref="AA8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60" s="48"/>
      <c r="AD860" s="117" t="s">
        <v>2196</v>
      </c>
      <c r="AE860" s="119"/>
      <c r="AF860" s="181">
        <f>IFERROR(VLOOKUP(Tableau210[[#This Row],[OPERATION]],Tableau4[],5,FALSE),"")</f>
        <v>0</v>
      </c>
      <c r="AG860" s="178" cm="1">
        <f t="array" ref="AG860">IFERROR(
   SUM(
      _xlfn._xlws.FILTER(
         Tableau3[JP],
         (Tableau3[ITEM]=Tableau210[[#This Row],[NOM]])*
         (Tableau3[Rep.]=Tableau210[[#This Row],[REPERE BUTA]])
      )
   ),
0)</f>
        <v>0</v>
      </c>
      <c r="AH860" s="181">
        <f>IFERROR(VLOOKUP(Tableau210[[#This Row],[OPERATION]],Tableau4[],4,FALSE),"")</f>
        <v>0</v>
      </c>
      <c r="AI860" s="178" cm="1">
        <f t="array" ref="AI860">IFERROR(
   SUM(
      _xlfn._xlws.FILTER(
         Tableau3[BP],
         (Tableau3[ITEM]=Tableau210[[#This Row],[NOM]])*
         (Tableau3[Rep.]=Tableau210[[#This Row],[REPERE BUTA]])
      )
   ),
0)</f>
        <v>0</v>
      </c>
      <c r="AJ860" s="181" t="str">
        <f>IF(Tableau210[[#This Row],[NB JP EMIS]]=1,"1 JP","") &amp; IF(Tableau210[[#This Row],[NB BP EMIS]]=1," 1 BP","")</f>
        <v/>
      </c>
      <c r="AK860" s="178" t="str">
        <f>IF(Tableau210[[#This Row],[NB JP BUTA]]=1,"1 JP","") &amp; IF(Tableau210[[#This Row],[Nb BP BUTA]]=1," 1 BP","") &amp; IF(Tableau210[[#This Row],[Nb BP BUTA]]=2," 2 BP","")</f>
        <v/>
      </c>
      <c r="AL860" s="117" t="s">
        <v>2527</v>
      </c>
      <c r="AM860" s="117">
        <f>IFERROR(+VLOOKUP(AY860,Tiges!$G$4:$I$569,3,FALSE),"")</f>
        <v>27</v>
      </c>
      <c r="AN860" s="48"/>
      <c r="AO860" s="117" t="s">
        <v>3424</v>
      </c>
      <c r="AP860" s="177" cm="1">
        <f t="array" ref="AP8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60" s="117" t="s">
        <v>3424</v>
      </c>
      <c r="AS860" s="177" t="str" cm="1">
        <f t="array" ref="AS8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60" s="411" t="s">
        <v>3424</v>
      </c>
      <c r="AU860" s="117" t="s">
        <v>3424</v>
      </c>
      <c r="AV860" s="177" t="str" cm="1">
        <f t="array" ref="AV8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6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60" s="117"/>
      <c r="AY860" s="117" cm="1">
        <f t="array" ref="AY860">IFERROR(_xlfn.XLOOKUP(Tableau210[[#This Row],[DN DONNEES BUTA ]]&amp;Tableau210[[#This Row],[PN DONNEES BUTA]],Tiges!$B$4:$B$79&amp;Tiges!$C$4:$C$79,Tiges!$G$4:$G$79),"")</f>
        <v>16</v>
      </c>
      <c r="AZ860" s="117"/>
      <c r="BA860" s="117" cm="1">
        <f t="array" ref="BA860">IFERROR(_xlfn.XLOOKUP(Tableau210[[#This Row],[DN DONNEES BUTA ]]&amp;Tableau210[[#This Row],[PN DONNEES BUTA]],Tiges!$B$4:$B$79&amp;Tiges!$C$4:$C$79,Tiges!$H$4:$H$79),"")</f>
        <v>100</v>
      </c>
      <c r="BB860" s="117"/>
      <c r="BC860" s="182">
        <f>IFERROR(VLOOKUP(Tableau210[[#This Row],[OPERATION]],Tableau4[],2,FALSE),"")</f>
        <v>0</v>
      </c>
      <c r="BD860" s="177" cm="1">
        <f t="array" ref="BD860">IFERROR(
   SUM(
      _xlfn._xlws.FILTER(
         Tableau3[Nb Platinage Joint],
         (Tableau3[ITEM]=Tableau210[[#This Row],[NOM]])*
         (Tableau3[Rep.]=Tableau210[[#This Row],[REPERE BUTA]])
      )
   ),
0)</f>
        <v>0</v>
      </c>
      <c r="BE860" s="182">
        <f>IFERROR(VLOOKUP(Tableau210[[#This Row],[OPERATION]],Tableau4[],3,FALSE),"")</f>
        <v>1</v>
      </c>
      <c r="BF860" s="177" cm="1">
        <f t="array" ref="BF860">IFERROR(
   SUM(
      _xlfn._xlws.FILTER(
         Tableau3[Joint Définitif Nb],
         (Tableau3[ITEM]=Tableau210[[#This Row],[NOM]])*
         (Tableau3[Rep.]=Tableau210[[#This Row],[REPERE BUTA]])
      )
   ),
0)</f>
        <v>1</v>
      </c>
      <c r="BG860" s="117" t="s">
        <v>3424</v>
      </c>
      <c r="BH860" s="177" t="str" cm="1">
        <f t="array" ref="BH8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0" s="117" t="s">
        <v>3424</v>
      </c>
      <c r="BK860" s="117" t="s">
        <v>3424</v>
      </c>
      <c r="BL860" s="167" t="s">
        <v>2380</v>
      </c>
      <c r="BM860" s="167"/>
      <c r="BN860" s="117"/>
      <c r="BO860" s="117"/>
      <c r="BP860" s="117"/>
      <c r="BQ860" s="48"/>
      <c r="BR860" s="119"/>
      <c r="BS860" s="48"/>
      <c r="BT860" s="48"/>
      <c r="BU860" s="48"/>
      <c r="BV860" s="48"/>
      <c r="BW860" s="48"/>
      <c r="BX860" s="48"/>
    </row>
    <row r="861" spans="1:76" ht="15.75" hidden="1" x14ac:dyDescent="0.25">
      <c r="A861" s="48" t="e" cm="1">
        <f t="array" ref="A861">_xlfn.XLOOKUP(Tableau210[[#This Row],[NOM]]&amp;Tableau210[[#This Row],[REPERE BUTA]],[6]!Tableau16[POSTE TECHNIQUE]&amp;[6]!Tableau16[Repere ADM],[6]!Tableau16[NUMERO CLIENT])</f>
        <v>#N/A</v>
      </c>
      <c r="B861" s="48" t="e" cm="1">
        <f t="array" ref="B861">_xlfn.XLOOKUP(Tableau210[[#This Row],[NOM]]&amp;Tableau210[[#This Row],[REPERE BUTA]],[6]!Tableau16[POSTE TECHNIQUE]&amp;[6]!Tableau16[Repere REF],[6]!Tableau16[NUMERO CLIENT])</f>
        <v>#N/A</v>
      </c>
      <c r="C861" s="48" cm="1">
        <f t="array" ref="C861">_xlfn.XLOOKUP(Tableau210[[#This Row],[NOM]]&amp;Tableau210[[#This Row],[Repere Ubleam]],[7]Sheet1!$C$2:$C$2995&amp;[7]Sheet1!$I$2:$I$2995,[7]Sheet1!$A$2:$A$2995)</f>
        <v>855</v>
      </c>
      <c r="D861" s="48" t="str">
        <f>C861&amp;""</f>
        <v>855</v>
      </c>
      <c r="E861" s="48" t="e">
        <v>#N/A</v>
      </c>
      <c r="F861" s="48" t="e">
        <v>#N/A</v>
      </c>
      <c r="G861" s="190" t="s">
        <v>1648</v>
      </c>
      <c r="H861" s="119" t="s">
        <v>1067</v>
      </c>
      <c r="I861" s="119" t="s">
        <v>80</v>
      </c>
      <c r="J861" s="119" t="s">
        <v>1072</v>
      </c>
      <c r="K861" s="119" t="str">
        <f>_xlfn.XLOOKUP(Tableau210[[#This Row],[NOM]],[8]LUT!$I$5:$I$301,[8]LUT!$N$5:$N$301)</f>
        <v xml:space="preserve">Réacteur </v>
      </c>
      <c r="L861" s="119" t="s">
        <v>211</v>
      </c>
      <c r="M861" s="119"/>
      <c r="N861" s="119" t="s">
        <v>211</v>
      </c>
      <c r="O861" s="119"/>
      <c r="P861" s="119"/>
      <c r="Q861" s="119"/>
      <c r="R861" s="119"/>
      <c r="S861" s="119"/>
      <c r="T861" s="119"/>
      <c r="U861" s="119"/>
      <c r="V861" s="119"/>
      <c r="W861" s="117" t="s">
        <v>2159</v>
      </c>
      <c r="X861" s="207" cm="1">
        <f t="array" ref="X8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6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61" s="117" t="s">
        <v>3424</v>
      </c>
      <c r="AA861" s="207" cm="1">
        <f t="array" ref="AA8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61" s="48"/>
      <c r="AD861" s="117" t="s">
        <v>2196</v>
      </c>
      <c r="AE861" s="119"/>
      <c r="AF861" s="181">
        <f>IFERROR(VLOOKUP(Tableau210[[#This Row],[OPERATION]],Tableau4[],5,FALSE),"")</f>
        <v>0</v>
      </c>
      <c r="AG861" s="178" cm="1">
        <f t="array" ref="AG861">IFERROR(
   SUM(
      _xlfn._xlws.FILTER(
         Tableau3[JP],
         (Tableau3[ITEM]=Tableau210[[#This Row],[NOM]])*
         (Tableau3[Rep.]=Tableau210[[#This Row],[REPERE BUTA]])
      )
   ),
0)</f>
        <v>0</v>
      </c>
      <c r="AH861" s="181">
        <f>IFERROR(VLOOKUP(Tableau210[[#This Row],[OPERATION]],Tableau4[],4,FALSE),"")</f>
        <v>0</v>
      </c>
      <c r="AI861" s="178" cm="1">
        <f t="array" ref="AI861">IFERROR(
   SUM(
      _xlfn._xlws.FILTER(
         Tableau3[BP],
         (Tableau3[ITEM]=Tableau210[[#This Row],[NOM]])*
         (Tableau3[Rep.]=Tableau210[[#This Row],[REPERE BUTA]])
      )
   ),
0)</f>
        <v>0</v>
      </c>
      <c r="AJ861" s="181" t="str">
        <f>IF(Tableau210[[#This Row],[NB JP EMIS]]=1,"1 JP","") &amp; IF(Tableau210[[#This Row],[NB BP EMIS]]=1," 1 BP","")</f>
        <v/>
      </c>
      <c r="AK861" s="178" t="str">
        <f>IF(Tableau210[[#This Row],[NB JP BUTA]]=1,"1 JP","") &amp; IF(Tableau210[[#This Row],[Nb BP BUTA]]=1," 1 BP","") &amp; IF(Tableau210[[#This Row],[Nb BP BUTA]]=2," 2 BP","")</f>
        <v/>
      </c>
      <c r="AL861" s="117" t="s">
        <v>2527</v>
      </c>
      <c r="AM861" s="117">
        <f>IFERROR(+VLOOKUP(AY861,Tiges!$G$4:$I$569,3,FALSE),"")</f>
        <v>27</v>
      </c>
      <c r="AN861" s="48"/>
      <c r="AO861" s="117" t="s">
        <v>3424</v>
      </c>
      <c r="AP861" s="177" cm="1">
        <f t="array" ref="AP8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61" s="117" t="s">
        <v>3424</v>
      </c>
      <c r="AS861" s="177" t="str" cm="1">
        <f t="array" ref="AS8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61" s="411" t="s">
        <v>3424</v>
      </c>
      <c r="AU861" s="117" t="s">
        <v>3424</v>
      </c>
      <c r="AV861" s="177" t="str" cm="1">
        <f t="array" ref="AV8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6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61" s="117"/>
      <c r="AY861" s="117" cm="1">
        <f t="array" ref="AY861">IFERROR(_xlfn.XLOOKUP(Tableau210[[#This Row],[DN DONNEES BUTA ]]&amp;Tableau210[[#This Row],[PN DONNEES BUTA]],Tiges!$B$4:$B$79&amp;Tiges!$C$4:$C$79,Tiges!$G$4:$G$79),"")</f>
        <v>16</v>
      </c>
      <c r="AZ861" s="117"/>
      <c r="BA861" s="117" cm="1">
        <f t="array" ref="BA861">IFERROR(_xlfn.XLOOKUP(Tableau210[[#This Row],[DN DONNEES BUTA ]]&amp;Tableau210[[#This Row],[PN DONNEES BUTA]],Tiges!$B$4:$B$79&amp;Tiges!$C$4:$C$79,Tiges!$H$4:$H$79),"")</f>
        <v>100</v>
      </c>
      <c r="BB861" s="117"/>
      <c r="BC861" s="182">
        <f>IFERROR(VLOOKUP(Tableau210[[#This Row],[OPERATION]],Tableau4[],2,FALSE),"")</f>
        <v>0</v>
      </c>
      <c r="BD861" s="177" cm="1">
        <f t="array" ref="BD861">IFERROR(
   SUM(
      _xlfn._xlws.FILTER(
         Tableau3[Nb Platinage Joint],
         (Tableau3[ITEM]=Tableau210[[#This Row],[NOM]])*
         (Tableau3[Rep.]=Tableau210[[#This Row],[REPERE BUTA]])
      )
   ),
0)</f>
        <v>0</v>
      </c>
      <c r="BE861" s="182">
        <f>IFERROR(VLOOKUP(Tableau210[[#This Row],[OPERATION]],Tableau4[],3,FALSE),"")</f>
        <v>1</v>
      </c>
      <c r="BF861" s="177" cm="1">
        <f t="array" ref="BF861">IFERROR(
   SUM(
      _xlfn._xlws.FILTER(
         Tableau3[Joint Définitif Nb],
         (Tableau3[ITEM]=Tableau210[[#This Row],[NOM]])*
         (Tableau3[Rep.]=Tableau210[[#This Row],[REPERE BUTA]])
      )
   ),
0)</f>
        <v>1</v>
      </c>
      <c r="BG861" s="117" t="s">
        <v>3424</v>
      </c>
      <c r="BH861" s="177" t="str" cm="1">
        <f t="array" ref="BH8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1" s="117" t="s">
        <v>3424</v>
      </c>
      <c r="BK861" s="117" t="s">
        <v>3424</v>
      </c>
      <c r="BL861" s="167" t="s">
        <v>2380</v>
      </c>
      <c r="BM861" s="167"/>
      <c r="BN861" s="117"/>
      <c r="BO861" s="117"/>
      <c r="BP861" s="117"/>
      <c r="BQ861" s="48"/>
      <c r="BR861" s="119"/>
      <c r="BS861" s="48"/>
      <c r="BT861" s="48"/>
      <c r="BU861" s="48"/>
      <c r="BV861" s="48"/>
      <c r="BW861" s="48"/>
      <c r="BX861" s="48"/>
    </row>
    <row r="862" spans="1:76" ht="15.75" hidden="1" x14ac:dyDescent="0.25">
      <c r="A862" s="48" t="e" cm="1">
        <f t="array" ref="A862">_xlfn.XLOOKUP(Tableau210[[#This Row],[NOM]]&amp;Tableau210[[#This Row],[REPERE BUTA]],[6]!Tableau16[POSTE TECHNIQUE]&amp;[6]!Tableau16[Repere ADM],[6]!Tableau16[NUMERO CLIENT])</f>
        <v>#N/A</v>
      </c>
      <c r="B862" s="48" t="e" cm="1">
        <f t="array" ref="B862">_xlfn.XLOOKUP(Tableau210[[#This Row],[NOM]]&amp;Tableau210[[#This Row],[REPERE BUTA]],[6]!Tableau16[POSTE TECHNIQUE]&amp;[6]!Tableau16[Repere REF],[6]!Tableau16[NUMERO CLIENT])</f>
        <v>#N/A</v>
      </c>
      <c r="C862" s="48" cm="1">
        <f t="array" ref="C862">_xlfn.XLOOKUP(Tableau210[[#This Row],[NOM]]&amp;Tableau210[[#This Row],[Repere Ubleam]],[7]Sheet1!$C$2:$C$2995&amp;[7]Sheet1!$I$2:$I$2995,[7]Sheet1!$A$2:$A$2995)</f>
        <v>856</v>
      </c>
      <c r="D862" s="48" t="str">
        <f>C862&amp;""</f>
        <v>856</v>
      </c>
      <c r="E862" s="48" t="e">
        <v>#N/A</v>
      </c>
      <c r="F862" s="48" t="e">
        <v>#N/A</v>
      </c>
      <c r="G862" s="190" t="s">
        <v>1648</v>
      </c>
      <c r="H862" s="119" t="s">
        <v>1067</v>
      </c>
      <c r="I862" s="119" t="s">
        <v>80</v>
      </c>
      <c r="J862" s="119" t="s">
        <v>1072</v>
      </c>
      <c r="K862" s="119" t="str">
        <f>_xlfn.XLOOKUP(Tableau210[[#This Row],[NOM]],[8]LUT!$I$5:$I$301,[8]LUT!$N$5:$N$301)</f>
        <v xml:space="preserve">Réacteur </v>
      </c>
      <c r="L862" s="119" t="s">
        <v>42</v>
      </c>
      <c r="M862" s="119"/>
      <c r="N862" s="119" t="s">
        <v>42</v>
      </c>
      <c r="O862" s="119"/>
      <c r="P862" s="119"/>
      <c r="Q862" s="119"/>
      <c r="R862" s="119"/>
      <c r="S862" s="119"/>
      <c r="T862" s="119"/>
      <c r="U862" s="119"/>
      <c r="V862" s="119"/>
      <c r="W862" s="117" t="s">
        <v>2159</v>
      </c>
      <c r="X862" s="207" cm="1">
        <f t="array" ref="X8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6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62" s="117" t="s">
        <v>3424</v>
      </c>
      <c r="AA862" s="207" cm="1">
        <f t="array" ref="AA8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62" s="48"/>
      <c r="AD862" s="117" t="s">
        <v>2196</v>
      </c>
      <c r="AE862" s="119"/>
      <c r="AF862" s="181">
        <f>IFERROR(VLOOKUP(Tableau210[[#This Row],[OPERATION]],Tableau4[],5,FALSE),"")</f>
        <v>0</v>
      </c>
      <c r="AG862" s="178" cm="1">
        <f t="array" ref="AG862">IFERROR(
   SUM(
      _xlfn._xlws.FILTER(
         Tableau3[JP],
         (Tableau3[ITEM]=Tableau210[[#This Row],[NOM]])*
         (Tableau3[Rep.]=Tableau210[[#This Row],[REPERE BUTA]])
      )
   ),
0)</f>
        <v>0</v>
      </c>
      <c r="AH862" s="181">
        <f>IFERROR(VLOOKUP(Tableau210[[#This Row],[OPERATION]],Tableau4[],4,FALSE),"")</f>
        <v>0</v>
      </c>
      <c r="AI862" s="178" cm="1">
        <f t="array" ref="AI862">IFERROR(
   SUM(
      _xlfn._xlws.FILTER(
         Tableau3[BP],
         (Tableau3[ITEM]=Tableau210[[#This Row],[NOM]])*
         (Tableau3[Rep.]=Tableau210[[#This Row],[REPERE BUTA]])
      )
   ),
0)</f>
        <v>0</v>
      </c>
      <c r="AJ862" s="181" t="str">
        <f>IF(Tableau210[[#This Row],[NB JP EMIS]]=1,"1 JP","") &amp; IF(Tableau210[[#This Row],[NB BP EMIS]]=1," 1 BP","")</f>
        <v/>
      </c>
      <c r="AK862" s="178" t="str">
        <f>IF(Tableau210[[#This Row],[NB JP BUTA]]=1,"1 JP","") &amp; IF(Tableau210[[#This Row],[Nb BP BUTA]]=1," 1 BP","") &amp; IF(Tableau210[[#This Row],[Nb BP BUTA]]=2," 2 BP","")</f>
        <v/>
      </c>
      <c r="AL862" s="117" t="s">
        <v>2527</v>
      </c>
      <c r="AM862" s="117">
        <f>IFERROR(+VLOOKUP(AY862,Tiges!$G$4:$I$569,3,FALSE),"")</f>
        <v>27</v>
      </c>
      <c r="AN862" s="48"/>
      <c r="AO862" s="117" t="s">
        <v>3424</v>
      </c>
      <c r="AP862" s="177" cm="1">
        <f t="array" ref="AP8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62" s="117" t="s">
        <v>3424</v>
      </c>
      <c r="AS862" s="177" t="str" cm="1">
        <f t="array" ref="AS8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62" s="411" t="s">
        <v>3424</v>
      </c>
      <c r="AU862" s="117" t="s">
        <v>3424</v>
      </c>
      <c r="AV862" s="177" t="str" cm="1">
        <f t="array" ref="AV8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62" s="117"/>
      <c r="AY862" s="117" cm="1">
        <f t="array" ref="AY862">IFERROR(_xlfn.XLOOKUP(Tableau210[[#This Row],[DN DONNEES BUTA ]]&amp;Tableau210[[#This Row],[PN DONNEES BUTA]],Tiges!$B$4:$B$79&amp;Tiges!$C$4:$C$79,Tiges!$G$4:$G$79),"")</f>
        <v>16</v>
      </c>
      <c r="AZ862" s="117"/>
      <c r="BA862" s="117" cm="1">
        <f t="array" ref="BA862">IFERROR(_xlfn.XLOOKUP(Tableau210[[#This Row],[DN DONNEES BUTA ]]&amp;Tableau210[[#This Row],[PN DONNEES BUTA]],Tiges!$B$4:$B$79&amp;Tiges!$C$4:$C$79,Tiges!$H$4:$H$79),"")</f>
        <v>100</v>
      </c>
      <c r="BB862" s="117"/>
      <c r="BC862" s="182">
        <f>IFERROR(VLOOKUP(Tableau210[[#This Row],[OPERATION]],Tableau4[],2,FALSE),"")</f>
        <v>0</v>
      </c>
      <c r="BD862" s="177" cm="1">
        <f t="array" ref="BD862">IFERROR(
   SUM(
      _xlfn._xlws.FILTER(
         Tableau3[Nb Platinage Joint],
         (Tableau3[ITEM]=Tableau210[[#This Row],[NOM]])*
         (Tableau3[Rep.]=Tableau210[[#This Row],[REPERE BUTA]])
      )
   ),
0)</f>
        <v>0</v>
      </c>
      <c r="BE862" s="182">
        <f>IFERROR(VLOOKUP(Tableau210[[#This Row],[OPERATION]],Tableau4[],3,FALSE),"")</f>
        <v>1</v>
      </c>
      <c r="BF862" s="177" cm="1">
        <f t="array" ref="BF862">IFERROR(
   SUM(
      _xlfn._xlws.FILTER(
         Tableau3[Joint Définitif Nb],
         (Tableau3[ITEM]=Tableau210[[#This Row],[NOM]])*
         (Tableau3[Rep.]=Tableau210[[#This Row],[REPERE BUTA]])
      )
   ),
0)</f>
        <v>1</v>
      </c>
      <c r="BG862" s="117" t="s">
        <v>3424</v>
      </c>
      <c r="BH862" s="177" t="str" cm="1">
        <f t="array" ref="BH8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2" s="117" t="s">
        <v>3424</v>
      </c>
      <c r="BK862" s="117" t="s">
        <v>3424</v>
      </c>
      <c r="BL862" s="167" t="s">
        <v>2380</v>
      </c>
      <c r="BM862" s="167"/>
      <c r="BN862" s="117"/>
      <c r="BO862" s="117"/>
      <c r="BP862" s="117"/>
      <c r="BQ862" s="48"/>
      <c r="BR862" s="119"/>
      <c r="BS862" s="48"/>
      <c r="BT862" s="48"/>
      <c r="BU862" s="48"/>
      <c r="BV862" s="48"/>
      <c r="BW862" s="48"/>
      <c r="BX862" s="48"/>
    </row>
    <row r="863" spans="1:76" ht="15.75" hidden="1" x14ac:dyDescent="0.25">
      <c r="A863" s="48" t="e" cm="1">
        <f t="array" ref="A863">_xlfn.XLOOKUP(Tableau210[[#This Row],[NOM]]&amp;Tableau210[[#This Row],[REPERE BUTA]],[6]!Tableau16[POSTE TECHNIQUE]&amp;[6]!Tableau16[Repere ADM],[6]!Tableau16[NUMERO CLIENT])</f>
        <v>#N/A</v>
      </c>
      <c r="B863" s="48" t="e" cm="1">
        <f t="array" ref="B863">_xlfn.XLOOKUP(Tableau210[[#This Row],[NOM]]&amp;Tableau210[[#This Row],[REPERE BUTA]],[6]!Tableau16[POSTE TECHNIQUE]&amp;[6]!Tableau16[Repere REF],[6]!Tableau16[NUMERO CLIENT])</f>
        <v>#N/A</v>
      </c>
      <c r="C863" s="48" cm="1">
        <f t="array" ref="C863">_xlfn.XLOOKUP(Tableau210[[#This Row],[NOM]]&amp;Tableau210[[#This Row],[Repere Ubleam]],[7]Sheet1!$C$2:$C$2995&amp;[7]Sheet1!$I$2:$I$2995,[7]Sheet1!$A$2:$A$2995)</f>
        <v>857</v>
      </c>
      <c r="D863" s="48" t="str">
        <f>C863&amp;""</f>
        <v>857</v>
      </c>
      <c r="E863" s="48" t="e">
        <v>#N/A</v>
      </c>
      <c r="F863" s="48" t="e">
        <v>#N/A</v>
      </c>
      <c r="G863" s="190" t="s">
        <v>1648</v>
      </c>
      <c r="H863" s="119" t="s">
        <v>1067</v>
      </c>
      <c r="I863" s="119" t="s">
        <v>80</v>
      </c>
      <c r="J863" s="119" t="s">
        <v>1072</v>
      </c>
      <c r="K863" s="119" t="str">
        <f>_xlfn.XLOOKUP(Tableau210[[#This Row],[NOM]],[8]LUT!$I$5:$I$301,[8]LUT!$N$5:$N$301)</f>
        <v xml:space="preserve">Réacteur </v>
      </c>
      <c r="L863" s="119" t="s">
        <v>392</v>
      </c>
      <c r="M863" s="119"/>
      <c r="N863" s="119" t="s">
        <v>392</v>
      </c>
      <c r="O863" s="119"/>
      <c r="P863" s="119"/>
      <c r="Q863" s="119"/>
      <c r="R863" s="119"/>
      <c r="S863" s="119"/>
      <c r="T863" s="119"/>
      <c r="U863" s="119"/>
      <c r="V863" s="119"/>
      <c r="W863" s="117" t="s">
        <v>2159</v>
      </c>
      <c r="X863" s="207" cm="1">
        <f t="array" ref="X8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6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63" s="117" t="s">
        <v>3424</v>
      </c>
      <c r="AA863" s="207" cm="1">
        <f t="array" ref="AA8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63" s="48"/>
      <c r="AD863" s="117" t="s">
        <v>2196</v>
      </c>
      <c r="AE863" s="119"/>
      <c r="AF863" s="181">
        <f>IFERROR(VLOOKUP(Tableau210[[#This Row],[OPERATION]],Tableau4[],5,FALSE),"")</f>
        <v>0</v>
      </c>
      <c r="AG863" s="178" cm="1">
        <f t="array" ref="AG863">IFERROR(
   SUM(
      _xlfn._xlws.FILTER(
         Tableau3[JP],
         (Tableau3[ITEM]=Tableau210[[#This Row],[NOM]])*
         (Tableau3[Rep.]=Tableau210[[#This Row],[REPERE BUTA]])
      )
   ),
0)</f>
        <v>0</v>
      </c>
      <c r="AH863" s="181">
        <f>IFERROR(VLOOKUP(Tableau210[[#This Row],[OPERATION]],Tableau4[],4,FALSE),"")</f>
        <v>0</v>
      </c>
      <c r="AI863" s="178" cm="1">
        <f t="array" ref="AI863">IFERROR(
   SUM(
      _xlfn._xlws.FILTER(
         Tableau3[BP],
         (Tableau3[ITEM]=Tableau210[[#This Row],[NOM]])*
         (Tableau3[Rep.]=Tableau210[[#This Row],[REPERE BUTA]])
      )
   ),
0)</f>
        <v>0</v>
      </c>
      <c r="AJ863" s="181" t="str">
        <f>IF(Tableau210[[#This Row],[NB JP EMIS]]=1,"1 JP","") &amp; IF(Tableau210[[#This Row],[NB BP EMIS]]=1," 1 BP","")</f>
        <v/>
      </c>
      <c r="AK863" s="178" t="str">
        <f>IF(Tableau210[[#This Row],[NB JP BUTA]]=1,"1 JP","") &amp; IF(Tableau210[[#This Row],[Nb BP BUTA]]=1," 1 BP","") &amp; IF(Tableau210[[#This Row],[Nb BP BUTA]]=2," 2 BP","")</f>
        <v/>
      </c>
      <c r="AL863" s="117" t="s">
        <v>2527</v>
      </c>
      <c r="AM863" s="117">
        <f>IFERROR(+VLOOKUP(AY863,Tiges!$G$4:$I$569,3,FALSE),"")</f>
        <v>27</v>
      </c>
      <c r="AN863" s="48"/>
      <c r="AO863" s="117" t="s">
        <v>3424</v>
      </c>
      <c r="AP863" s="177" cm="1">
        <f t="array" ref="AP8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63" s="117" t="s">
        <v>3424</v>
      </c>
      <c r="AS863" s="177" t="str" cm="1">
        <f t="array" ref="AS8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63" s="411" t="s">
        <v>3424</v>
      </c>
      <c r="AU863" s="117" t="s">
        <v>3424</v>
      </c>
      <c r="AV863" s="177" t="str" cm="1">
        <f t="array" ref="AV8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63" s="117"/>
      <c r="AY863" s="117" cm="1">
        <f t="array" ref="AY863">IFERROR(_xlfn.XLOOKUP(Tableau210[[#This Row],[DN DONNEES BUTA ]]&amp;Tableau210[[#This Row],[PN DONNEES BUTA]],Tiges!$B$4:$B$79&amp;Tiges!$C$4:$C$79,Tiges!$G$4:$G$79),"")</f>
        <v>16</v>
      </c>
      <c r="AZ863" s="117"/>
      <c r="BA863" s="117" cm="1">
        <f t="array" ref="BA863">IFERROR(_xlfn.XLOOKUP(Tableau210[[#This Row],[DN DONNEES BUTA ]]&amp;Tableau210[[#This Row],[PN DONNEES BUTA]],Tiges!$B$4:$B$79&amp;Tiges!$C$4:$C$79,Tiges!$H$4:$H$79),"")</f>
        <v>100</v>
      </c>
      <c r="BB863" s="117"/>
      <c r="BC863" s="182">
        <f>IFERROR(VLOOKUP(Tableau210[[#This Row],[OPERATION]],Tableau4[],2,FALSE),"")</f>
        <v>0</v>
      </c>
      <c r="BD863" s="177" cm="1">
        <f t="array" ref="BD863">IFERROR(
   SUM(
      _xlfn._xlws.FILTER(
         Tableau3[Nb Platinage Joint],
         (Tableau3[ITEM]=Tableau210[[#This Row],[NOM]])*
         (Tableau3[Rep.]=Tableau210[[#This Row],[REPERE BUTA]])
      )
   ),
0)</f>
        <v>0</v>
      </c>
      <c r="BE863" s="182">
        <f>IFERROR(VLOOKUP(Tableau210[[#This Row],[OPERATION]],Tableau4[],3,FALSE),"")</f>
        <v>1</v>
      </c>
      <c r="BF863" s="177" cm="1">
        <f t="array" ref="BF863">IFERROR(
   SUM(
      _xlfn._xlws.FILTER(
         Tableau3[Joint Définitif Nb],
         (Tableau3[ITEM]=Tableau210[[#This Row],[NOM]])*
         (Tableau3[Rep.]=Tableau210[[#This Row],[REPERE BUTA]])
      )
   ),
0)</f>
        <v>1</v>
      </c>
      <c r="BG863" s="117" t="s">
        <v>3424</v>
      </c>
      <c r="BH863" s="177" t="str" cm="1">
        <f t="array" ref="BH8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3" s="117" t="s">
        <v>3424</v>
      </c>
      <c r="BK863" s="117" t="s">
        <v>3424</v>
      </c>
      <c r="BL863" s="167" t="s">
        <v>2380</v>
      </c>
      <c r="BM863" s="167"/>
      <c r="BN863" s="117"/>
      <c r="BO863" s="117"/>
      <c r="BP863" s="117"/>
      <c r="BQ863" s="48"/>
      <c r="BR863" s="119"/>
      <c r="BS863" s="48"/>
      <c r="BT863" s="48"/>
      <c r="BU863" s="48"/>
      <c r="BV863" s="48"/>
      <c r="BW863" s="48"/>
      <c r="BX863" s="48"/>
    </row>
    <row r="864" spans="1:76" ht="15.75" hidden="1" x14ac:dyDescent="0.25">
      <c r="A864" s="48" t="e" cm="1">
        <f t="array" ref="A864">_xlfn.XLOOKUP(Tableau210[[#This Row],[NOM]]&amp;Tableau210[[#This Row],[REPERE BUTA]],[6]!Tableau16[POSTE TECHNIQUE]&amp;[6]!Tableau16[Repere ADM],[6]!Tableau16[NUMERO CLIENT])</f>
        <v>#N/A</v>
      </c>
      <c r="B864" s="48" t="e" cm="1">
        <f t="array" ref="B864">_xlfn.XLOOKUP(Tableau210[[#This Row],[NOM]]&amp;Tableau210[[#This Row],[REPERE BUTA]],[6]!Tableau16[POSTE TECHNIQUE]&amp;[6]!Tableau16[Repere REF],[6]!Tableau16[NUMERO CLIENT])</f>
        <v>#N/A</v>
      </c>
      <c r="C864" s="48" cm="1">
        <f t="array" ref="C864">_xlfn.XLOOKUP(Tableau210[[#This Row],[NOM]]&amp;Tableau210[[#This Row],[Repere Ubleam]],[7]Sheet1!$C$2:$C$2995&amp;[7]Sheet1!$I$2:$I$2995,[7]Sheet1!$A$2:$A$2995)</f>
        <v>858</v>
      </c>
      <c r="D864" s="48" t="str">
        <f>C864&amp;""</f>
        <v>858</v>
      </c>
      <c r="E864" s="48" t="e">
        <v>#N/A</v>
      </c>
      <c r="F864" s="48" t="e">
        <v>#N/A</v>
      </c>
      <c r="G864" s="190" t="s">
        <v>1648</v>
      </c>
      <c r="H864" s="119" t="s">
        <v>1067</v>
      </c>
      <c r="I864" s="119" t="s">
        <v>80</v>
      </c>
      <c r="J864" s="119" t="s">
        <v>1072</v>
      </c>
      <c r="K864" s="119" t="str">
        <f>_xlfn.XLOOKUP(Tableau210[[#This Row],[NOM]],[8]LUT!$I$5:$I$301,[8]LUT!$N$5:$N$301)</f>
        <v xml:space="preserve">Réacteur </v>
      </c>
      <c r="L864" s="119" t="s">
        <v>212</v>
      </c>
      <c r="M864" s="119"/>
      <c r="N864" s="119" t="s">
        <v>212</v>
      </c>
      <c r="O864" s="119"/>
      <c r="P864" s="119"/>
      <c r="Q864" s="119"/>
      <c r="R864" s="119"/>
      <c r="S864" s="119"/>
      <c r="T864" s="119"/>
      <c r="U864" s="119"/>
      <c r="V864" s="119"/>
      <c r="W864" s="117" t="s">
        <v>2159</v>
      </c>
      <c r="X864" s="207" cm="1">
        <f t="array" ref="X8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6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64" s="117" t="s">
        <v>3424</v>
      </c>
      <c r="AA864" s="207" cm="1">
        <f t="array" ref="AA8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64" s="48"/>
      <c r="AD864" s="117" t="s">
        <v>2196</v>
      </c>
      <c r="AE864" s="119"/>
      <c r="AF864" s="181">
        <f>IFERROR(VLOOKUP(Tableau210[[#This Row],[OPERATION]],Tableau4[],5,FALSE),"")</f>
        <v>0</v>
      </c>
      <c r="AG864" s="178" cm="1">
        <f t="array" ref="AG864">IFERROR(
   SUM(
      _xlfn._xlws.FILTER(
         Tableau3[JP],
         (Tableau3[ITEM]=Tableau210[[#This Row],[NOM]])*
         (Tableau3[Rep.]=Tableau210[[#This Row],[REPERE BUTA]])
      )
   ),
0)</f>
        <v>0</v>
      </c>
      <c r="AH864" s="181">
        <f>IFERROR(VLOOKUP(Tableau210[[#This Row],[OPERATION]],Tableau4[],4,FALSE),"")</f>
        <v>0</v>
      </c>
      <c r="AI864" s="178" cm="1">
        <f t="array" ref="AI864">IFERROR(
   SUM(
      _xlfn._xlws.FILTER(
         Tableau3[BP],
         (Tableau3[ITEM]=Tableau210[[#This Row],[NOM]])*
         (Tableau3[Rep.]=Tableau210[[#This Row],[REPERE BUTA]])
      )
   ),
0)</f>
        <v>0</v>
      </c>
      <c r="AJ864" s="181" t="str">
        <f>IF(Tableau210[[#This Row],[NB JP EMIS]]=1,"1 JP","") &amp; IF(Tableau210[[#This Row],[NB BP EMIS]]=1," 1 BP","")</f>
        <v/>
      </c>
      <c r="AK864" s="178" t="str">
        <f>IF(Tableau210[[#This Row],[NB JP BUTA]]=1,"1 JP","") &amp; IF(Tableau210[[#This Row],[Nb BP BUTA]]=1," 1 BP","") &amp; IF(Tableau210[[#This Row],[Nb BP BUTA]]=2," 2 BP","")</f>
        <v/>
      </c>
      <c r="AL864" s="117" t="s">
        <v>2527</v>
      </c>
      <c r="AM864" s="117">
        <f>IFERROR(+VLOOKUP(AY864,Tiges!$G$4:$I$569,3,FALSE),"")</f>
        <v>27</v>
      </c>
      <c r="AN864" s="48"/>
      <c r="AO864" s="117" t="s">
        <v>3424</v>
      </c>
      <c r="AP864" s="177" cm="1">
        <f t="array" ref="AP8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64" s="117" t="s">
        <v>3424</v>
      </c>
      <c r="AS864" s="177" t="str" cm="1">
        <f t="array" ref="AS8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64" s="411" t="s">
        <v>3424</v>
      </c>
      <c r="AU864" s="117" t="s">
        <v>3424</v>
      </c>
      <c r="AV864" s="177" t="str" cm="1">
        <f t="array" ref="AV8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6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64" s="117"/>
      <c r="AY864" s="117" cm="1">
        <f t="array" ref="AY864">IFERROR(_xlfn.XLOOKUP(Tableau210[[#This Row],[DN DONNEES BUTA ]]&amp;Tableau210[[#This Row],[PN DONNEES BUTA]],Tiges!$B$4:$B$79&amp;Tiges!$C$4:$C$79,Tiges!$G$4:$G$79),"")</f>
        <v>16</v>
      </c>
      <c r="AZ864" s="117"/>
      <c r="BA864" s="117" cm="1">
        <f t="array" ref="BA864">IFERROR(_xlfn.XLOOKUP(Tableau210[[#This Row],[DN DONNEES BUTA ]]&amp;Tableau210[[#This Row],[PN DONNEES BUTA]],Tiges!$B$4:$B$79&amp;Tiges!$C$4:$C$79,Tiges!$H$4:$H$79),"")</f>
        <v>100</v>
      </c>
      <c r="BB864" s="117"/>
      <c r="BC864" s="182">
        <f>IFERROR(VLOOKUP(Tableau210[[#This Row],[OPERATION]],Tableau4[],2,FALSE),"")</f>
        <v>0</v>
      </c>
      <c r="BD864" s="177" cm="1">
        <f t="array" ref="BD864">IFERROR(
   SUM(
      _xlfn._xlws.FILTER(
         Tableau3[Nb Platinage Joint],
         (Tableau3[ITEM]=Tableau210[[#This Row],[NOM]])*
         (Tableau3[Rep.]=Tableau210[[#This Row],[REPERE BUTA]])
      )
   ),
0)</f>
        <v>0</v>
      </c>
      <c r="BE864" s="182">
        <f>IFERROR(VLOOKUP(Tableau210[[#This Row],[OPERATION]],Tableau4[],3,FALSE),"")</f>
        <v>1</v>
      </c>
      <c r="BF864" s="177" cm="1">
        <f t="array" ref="BF864">IFERROR(
   SUM(
      _xlfn._xlws.FILTER(
         Tableau3[Joint Définitif Nb],
         (Tableau3[ITEM]=Tableau210[[#This Row],[NOM]])*
         (Tableau3[Rep.]=Tableau210[[#This Row],[REPERE BUTA]])
      )
   ),
0)</f>
        <v>1</v>
      </c>
      <c r="BG864" s="117" t="s">
        <v>3424</v>
      </c>
      <c r="BH864" s="177" t="str" cm="1">
        <f t="array" ref="BH8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4" s="117" t="s">
        <v>3424</v>
      </c>
      <c r="BK864" s="117" t="s">
        <v>3424</v>
      </c>
      <c r="BL864" s="167" t="s">
        <v>2380</v>
      </c>
      <c r="BM864" s="167"/>
      <c r="BN864" s="117"/>
      <c r="BO864" s="117"/>
      <c r="BP864" s="117"/>
      <c r="BQ864" s="48"/>
      <c r="BR864" s="119"/>
      <c r="BS864" s="48"/>
      <c r="BT864" s="48"/>
      <c r="BU864" s="48"/>
      <c r="BV864" s="48"/>
      <c r="BW864" s="48"/>
      <c r="BX864" s="48"/>
    </row>
    <row r="865" spans="1:76" ht="15.75" hidden="1" x14ac:dyDescent="0.25">
      <c r="A865" s="48" t="e" cm="1">
        <f t="array" ref="A865">_xlfn.XLOOKUP(Tableau210[[#This Row],[NOM]]&amp;Tableau210[[#This Row],[REPERE BUTA]],[6]!Tableau16[POSTE TECHNIQUE]&amp;[6]!Tableau16[Repere ADM],[6]!Tableau16[NUMERO CLIENT])</f>
        <v>#N/A</v>
      </c>
      <c r="B865" s="48" t="e" cm="1">
        <f t="array" ref="B865">_xlfn.XLOOKUP(Tableau210[[#This Row],[NOM]]&amp;Tableau210[[#This Row],[REPERE BUTA]],[6]!Tableau16[POSTE TECHNIQUE]&amp;[6]!Tableau16[Repere REF],[6]!Tableau16[NUMERO CLIENT])</f>
        <v>#N/A</v>
      </c>
      <c r="C865" s="48" cm="1">
        <f t="array" ref="C865">_xlfn.XLOOKUP(Tableau210[[#This Row],[NOM]]&amp;Tableau210[[#This Row],[Repere Ubleam]],[7]Sheet1!$C$2:$C$2995&amp;[7]Sheet1!$I$2:$I$2995,[7]Sheet1!$A$2:$A$2995)</f>
        <v>859</v>
      </c>
      <c r="D865" s="48" t="str">
        <f>C865&amp;""</f>
        <v>859</v>
      </c>
      <c r="E865" s="48" t="e">
        <v>#N/A</v>
      </c>
      <c r="F865" s="48" t="e">
        <v>#N/A</v>
      </c>
      <c r="G865" s="190" t="s">
        <v>1648</v>
      </c>
      <c r="H865" s="119" t="s">
        <v>1067</v>
      </c>
      <c r="I865" s="119" t="s">
        <v>80</v>
      </c>
      <c r="J865" s="119" t="s">
        <v>1072</v>
      </c>
      <c r="K865" s="119" t="str">
        <f>_xlfn.XLOOKUP(Tableau210[[#This Row],[NOM]],[8]LUT!$I$5:$I$301,[8]LUT!$N$5:$N$301)</f>
        <v xml:space="preserve">Réacteur </v>
      </c>
      <c r="L865" s="119" t="s">
        <v>196</v>
      </c>
      <c r="M865" s="119"/>
      <c r="N865" s="119" t="s">
        <v>196</v>
      </c>
      <c r="O865" s="119"/>
      <c r="P865" s="119"/>
      <c r="Q865" s="119"/>
      <c r="R865" s="119"/>
      <c r="S865" s="119"/>
      <c r="T865" s="119"/>
      <c r="U865" s="119"/>
      <c r="V865" s="119"/>
      <c r="W865" s="117" t="s">
        <v>2159</v>
      </c>
      <c r="X865" s="207" cm="1">
        <f t="array" ref="X8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86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65" s="117" t="s">
        <v>3424</v>
      </c>
      <c r="AA865" s="207" cm="1">
        <f t="array" ref="AA8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65" s="48"/>
      <c r="AD865" s="117" t="s">
        <v>2196</v>
      </c>
      <c r="AE865" s="119"/>
      <c r="AF865" s="181">
        <f>IFERROR(VLOOKUP(Tableau210[[#This Row],[OPERATION]],Tableau4[],5,FALSE),"")</f>
        <v>0</v>
      </c>
      <c r="AG865" s="178" cm="1">
        <f t="array" ref="AG865">IFERROR(
   SUM(
      _xlfn._xlws.FILTER(
         Tableau3[JP],
         (Tableau3[ITEM]=Tableau210[[#This Row],[NOM]])*
         (Tableau3[Rep.]=Tableau210[[#This Row],[REPERE BUTA]])
      )
   ),
0)</f>
        <v>0</v>
      </c>
      <c r="AH865" s="181">
        <f>IFERROR(VLOOKUP(Tableau210[[#This Row],[OPERATION]],Tableau4[],4,FALSE),"")</f>
        <v>0</v>
      </c>
      <c r="AI865" s="178" cm="1">
        <f t="array" ref="AI865">IFERROR(
   SUM(
      _xlfn._xlws.FILTER(
         Tableau3[BP],
         (Tableau3[ITEM]=Tableau210[[#This Row],[NOM]])*
         (Tableau3[Rep.]=Tableau210[[#This Row],[REPERE BUTA]])
      )
   ),
0)</f>
        <v>0</v>
      </c>
      <c r="AJ865" s="181" t="str">
        <f>IF(Tableau210[[#This Row],[NB JP EMIS]]=1,"1 JP","") &amp; IF(Tableau210[[#This Row],[NB BP EMIS]]=1," 1 BP","")</f>
        <v/>
      </c>
      <c r="AK865" s="178" t="str">
        <f>IF(Tableau210[[#This Row],[NB JP BUTA]]=1,"1 JP","") &amp; IF(Tableau210[[#This Row],[Nb BP BUTA]]=1," 1 BP","") &amp; IF(Tableau210[[#This Row],[Nb BP BUTA]]=2," 2 BP","")</f>
        <v/>
      </c>
      <c r="AL865" s="117" t="s">
        <v>2527</v>
      </c>
      <c r="AM865" s="117">
        <f>IFERROR(+VLOOKUP(AY865,Tiges!$G$4:$I$569,3,FALSE),"")</f>
        <v>27</v>
      </c>
      <c r="AN865" s="48"/>
      <c r="AO865" s="117" t="s">
        <v>3424</v>
      </c>
      <c r="AP865" s="177" cm="1">
        <f t="array" ref="AP8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65" s="117" t="s">
        <v>3424</v>
      </c>
      <c r="AS865" s="177" t="str" cm="1">
        <f t="array" ref="AS8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M16x110</v>
      </c>
      <c r="AT8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865" s="117" t="s">
        <v>3424</v>
      </c>
      <c r="AV865" s="177" t="str" cm="1">
        <f t="array" ref="AV8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6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65" s="117"/>
      <c r="AY865" s="117" cm="1">
        <f t="array" ref="AY865">IFERROR(_xlfn.XLOOKUP(Tableau210[[#This Row],[DN DONNEES BUTA ]]&amp;Tableau210[[#This Row],[PN DONNEES BUTA]],Tiges!$B$4:$B$79&amp;Tiges!$C$4:$C$79,Tiges!$G$4:$G$79),"")</f>
        <v>16</v>
      </c>
      <c r="AZ865" s="117"/>
      <c r="BA865" s="117" cm="1">
        <f t="array" ref="BA865">IFERROR(_xlfn.XLOOKUP(Tableau210[[#This Row],[DN DONNEES BUTA ]]&amp;Tableau210[[#This Row],[PN DONNEES BUTA]],Tiges!$B$4:$B$79&amp;Tiges!$C$4:$C$79,Tiges!$H$4:$H$79),"")</f>
        <v>100</v>
      </c>
      <c r="BB865" s="117"/>
      <c r="BC865" s="182">
        <f>IFERROR(VLOOKUP(Tableau210[[#This Row],[OPERATION]],Tableau4[],2,FALSE),"")</f>
        <v>0</v>
      </c>
      <c r="BD865" s="177" cm="1">
        <f t="array" ref="BD865">IFERROR(
   SUM(
      _xlfn._xlws.FILTER(
         Tableau3[Nb Platinage Joint],
         (Tableau3[ITEM]=Tableau210[[#This Row],[NOM]])*
         (Tableau3[Rep.]=Tableau210[[#This Row],[REPERE BUTA]])
      )
   ),
0)</f>
        <v>0</v>
      </c>
      <c r="BE865" s="182">
        <f>IFERROR(VLOOKUP(Tableau210[[#This Row],[OPERATION]],Tableau4[],3,FALSE),"")</f>
        <v>1</v>
      </c>
      <c r="BF865" s="177" cm="1">
        <f t="array" ref="BF865">IFERROR(
   SUM(
      _xlfn._xlws.FILTER(
         Tableau3[Joint Définitif Nb],
         (Tableau3[ITEM]=Tableau210[[#This Row],[NOM]])*
         (Tableau3[Rep.]=Tableau210[[#This Row],[REPERE BUTA]])
      )
   ),
0)</f>
        <v>1</v>
      </c>
      <c r="BG865" s="117" t="s">
        <v>3424</v>
      </c>
      <c r="BH865" s="177" t="str" cm="1">
        <f t="array" ref="BH8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5" s="117" t="s">
        <v>3424</v>
      </c>
      <c r="BK865" s="117" t="s">
        <v>3424</v>
      </c>
      <c r="BL865" s="167" t="s">
        <v>2380</v>
      </c>
      <c r="BM865" s="167"/>
      <c r="BN865" s="117"/>
      <c r="BO865" s="117"/>
      <c r="BP865" s="117"/>
      <c r="BQ865" s="48"/>
      <c r="BR865" s="119"/>
      <c r="BS865" s="48"/>
      <c r="BT865" s="48"/>
      <c r="BU865" s="48"/>
      <c r="BV865" s="48"/>
      <c r="BW865" s="48"/>
      <c r="BX865" s="48"/>
    </row>
    <row r="866" spans="1:76" ht="15.75" hidden="1" x14ac:dyDescent="0.25">
      <c r="A866" s="48" t="e" cm="1">
        <f t="array" ref="A866">_xlfn.XLOOKUP(Tableau210[[#This Row],[NOM]]&amp;Tableau210[[#This Row],[REPERE BUTA]],[6]!Tableau16[POSTE TECHNIQUE]&amp;[6]!Tableau16[Repere ADM],[6]!Tableau16[NUMERO CLIENT])</f>
        <v>#N/A</v>
      </c>
      <c r="B866" s="48" t="e" cm="1">
        <f t="array" ref="B866">_xlfn.XLOOKUP(Tableau210[[#This Row],[NOM]]&amp;Tableau210[[#This Row],[REPERE BUTA]],[6]!Tableau16[POSTE TECHNIQUE]&amp;[6]!Tableau16[Repere REF],[6]!Tableau16[NUMERO CLIENT])</f>
        <v>#N/A</v>
      </c>
      <c r="C866" s="48" cm="1">
        <f t="array" ref="C866">_xlfn.XLOOKUP(Tableau210[[#This Row],[NOM]]&amp;Tableau210[[#This Row],[Repere Ubleam]],[7]Sheet1!$C$2:$C$2995&amp;[7]Sheet1!$I$2:$I$2995,[7]Sheet1!$A$2:$A$2995)</f>
        <v>860</v>
      </c>
      <c r="D866" s="48" t="str">
        <f>C866&amp;""</f>
        <v>860</v>
      </c>
      <c r="E866" s="48" t="e">
        <v>#N/A</v>
      </c>
      <c r="F866" s="48" t="e">
        <v>#N/A</v>
      </c>
      <c r="G866" s="190" t="s">
        <v>1711</v>
      </c>
      <c r="H866" s="119" t="s">
        <v>1067</v>
      </c>
      <c r="I866" s="119" t="s">
        <v>80</v>
      </c>
      <c r="J866" s="119" t="s">
        <v>1072</v>
      </c>
      <c r="K866" s="119" t="str">
        <f>_xlfn.XLOOKUP(Tableau210[[#This Row],[NOM]],[8]LUT!$I$5:$I$301,[8]LUT!$N$5:$N$301)</f>
        <v xml:space="preserve">Réacteur </v>
      </c>
      <c r="L866" s="119">
        <v>1</v>
      </c>
      <c r="M866" s="119"/>
      <c r="N866" s="119">
        <v>1</v>
      </c>
      <c r="O866" s="119"/>
      <c r="P866" s="119"/>
      <c r="Q866" s="119"/>
      <c r="R866" s="119"/>
      <c r="S866" s="119"/>
      <c r="T866" s="119"/>
      <c r="U866" s="119"/>
      <c r="V866" s="119"/>
      <c r="W866" s="148" t="s">
        <v>2291</v>
      </c>
      <c r="X866" s="207" cm="1">
        <f t="array" ref="X8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86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66" s="148" t="s">
        <v>3424</v>
      </c>
      <c r="AA866" s="207" cm="1">
        <f t="array" ref="AA8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66" s="48"/>
      <c r="AD866" s="117" t="s">
        <v>2103</v>
      </c>
      <c r="AE866" s="119"/>
      <c r="AF866" s="181">
        <f>IFERROR(VLOOKUP(Tableau210[[#This Row],[OPERATION]],Tableau4[],5,FALSE),"")</f>
        <v>1</v>
      </c>
      <c r="AG866" s="178" cm="1">
        <f t="array" ref="AG866">IFERROR(
   SUM(
      _xlfn._xlws.FILTER(
         Tableau3[JP],
         (Tableau3[ITEM]=Tableau210[[#This Row],[NOM]])*
         (Tableau3[Rep.]=Tableau210[[#This Row],[REPERE BUTA]])
      )
   ),
0)</f>
        <v>1</v>
      </c>
      <c r="AH866" s="181">
        <f>IFERROR(VLOOKUP(Tableau210[[#This Row],[OPERATION]],Tableau4[],4,FALSE),"")</f>
        <v>0</v>
      </c>
      <c r="AI866" s="178" cm="1">
        <f t="array" ref="AI866">IFERROR(
   SUM(
      _xlfn._xlws.FILTER(
         Tableau3[BP],
         (Tableau3[ITEM]=Tableau210[[#This Row],[NOM]])*
         (Tableau3[Rep.]=Tableau210[[#This Row],[REPERE BUTA]])
      )
   ),
0)</f>
        <v>0</v>
      </c>
      <c r="AJ866" s="181" t="str">
        <f>IF(Tableau210[[#This Row],[NB JP EMIS]]=1,"1 JP","") &amp; IF(Tableau210[[#This Row],[NB BP EMIS]]=1," 1 BP","")</f>
        <v>1 JP</v>
      </c>
      <c r="AK866" s="178" t="str">
        <f>IF(Tableau210[[#This Row],[NB JP BUTA]]=1,"1 JP","") &amp; IF(Tableau210[[#This Row],[Nb BP BUTA]]=1," 1 BP","") &amp; IF(Tableau210[[#This Row],[Nb BP BUTA]]=2," 2 BP","")</f>
        <v>1 JP</v>
      </c>
      <c r="AL866" s="117" t="s">
        <v>103</v>
      </c>
      <c r="AM866" s="117">
        <f>IFERROR(+VLOOKUP(AY866,Tiges!$G$4:$I$569,3,FALSE),"")</f>
        <v>27</v>
      </c>
      <c r="AN866" s="48"/>
      <c r="AO866" s="117" t="s">
        <v>3424</v>
      </c>
      <c r="AP866" s="177" cm="1">
        <f t="array" ref="AP8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66" s="117" t="s">
        <v>3424</v>
      </c>
      <c r="AS866" s="177" t="str" cm="1">
        <f t="array" ref="AS8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8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866" s="117" t="s">
        <v>3424</v>
      </c>
      <c r="AV866" s="177" t="str" cm="1">
        <f t="array" ref="AV8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66" s="117"/>
      <c r="AY866" s="117" cm="1">
        <f t="array" ref="AY866">IFERROR(_xlfn.XLOOKUP(Tableau210[[#This Row],[DN DONNEES BUTA ]]&amp;Tableau210[[#This Row],[PN DONNEES BUTA]],Tiges!$B$4:$B$79&amp;Tiges!$C$4:$C$79,Tiges!$G$4:$G$79),"")</f>
        <v>16</v>
      </c>
      <c r="AZ866" s="117"/>
      <c r="BA866" s="117" cm="1">
        <f t="array" ref="BA866">IFERROR(_xlfn.XLOOKUP(Tableau210[[#This Row],[DN DONNEES BUTA ]]&amp;Tableau210[[#This Row],[PN DONNEES BUTA]],Tiges!$B$4:$B$79&amp;Tiges!$C$4:$C$79,Tiges!$H$4:$H$79),"")</f>
        <v>90</v>
      </c>
      <c r="BB866" s="117"/>
      <c r="BC866" s="182">
        <f>IFERROR(VLOOKUP(Tableau210[[#This Row],[OPERATION]],Tableau4[],2,FALSE),"")</f>
        <v>2</v>
      </c>
      <c r="BD866" s="177" cm="1">
        <f t="array" ref="BD866">IFERROR(
   SUM(
      _xlfn._xlws.FILTER(
         Tableau3[Nb Platinage Joint],
         (Tableau3[ITEM]=Tableau210[[#This Row],[NOM]])*
         (Tableau3[Rep.]=Tableau210[[#This Row],[REPERE BUTA]])
      )
   ),
0)</f>
        <v>2</v>
      </c>
      <c r="BE866" s="182">
        <f>IFERROR(VLOOKUP(Tableau210[[#This Row],[OPERATION]],Tableau4[],3,FALSE),"")</f>
        <v>1</v>
      </c>
      <c r="BF866" s="177" cm="1">
        <f t="array" ref="BF866">IFERROR(
   SUM(
      _xlfn._xlws.FILTER(
         Tableau3[Joint Définitif Nb],
         (Tableau3[ITEM]=Tableau210[[#This Row],[NOM]])*
         (Tableau3[Rep.]=Tableau210[[#This Row],[REPERE BUTA]])
      )
   ),
0)</f>
        <v>1</v>
      </c>
      <c r="BG866" s="117" t="s">
        <v>3424</v>
      </c>
      <c r="BH866" s="177" t="str" cm="1">
        <f t="array" ref="BH8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6" s="117" t="s">
        <v>3424</v>
      </c>
      <c r="BK866" s="117" t="s">
        <v>3424</v>
      </c>
      <c r="BL866" s="167" t="s">
        <v>2380</v>
      </c>
      <c r="BM866" s="167"/>
      <c r="BN866" s="117"/>
      <c r="BO866" s="117"/>
      <c r="BP866" s="117"/>
      <c r="BQ866" s="48"/>
      <c r="BR866" s="119"/>
      <c r="BS866" s="48"/>
      <c r="BT866" s="48"/>
      <c r="BU866" s="48"/>
      <c r="BV866" s="48"/>
      <c r="BW866" s="48"/>
      <c r="BX866" s="48"/>
    </row>
    <row r="867" spans="1:76" ht="15.75" hidden="1" x14ac:dyDescent="0.25">
      <c r="A867" s="48" t="e" cm="1">
        <f t="array" ref="A867">_xlfn.XLOOKUP(Tableau210[[#This Row],[NOM]]&amp;Tableau210[[#This Row],[REPERE BUTA]],[6]!Tableau16[POSTE TECHNIQUE]&amp;[6]!Tableau16[Repere ADM],[6]!Tableau16[NUMERO CLIENT])</f>
        <v>#N/A</v>
      </c>
      <c r="B867" s="48" t="e" cm="1">
        <f t="array" ref="B867">_xlfn.XLOOKUP(Tableau210[[#This Row],[NOM]]&amp;Tableau210[[#This Row],[REPERE BUTA]],[6]!Tableau16[POSTE TECHNIQUE]&amp;[6]!Tableau16[Repere REF],[6]!Tableau16[NUMERO CLIENT])</f>
        <v>#N/A</v>
      </c>
      <c r="C867" s="48" cm="1">
        <f t="array" ref="C867">_xlfn.XLOOKUP(Tableau210[[#This Row],[NOM]]&amp;Tableau210[[#This Row],[Repere Ubleam]],[7]Sheet1!$C$2:$C$2995&amp;[7]Sheet1!$I$2:$I$2995,[7]Sheet1!$A$2:$A$2995)</f>
        <v>861</v>
      </c>
      <c r="D867" s="48" t="str">
        <f>C867&amp;""</f>
        <v>861</v>
      </c>
      <c r="E867" s="48" t="e">
        <v>#N/A</v>
      </c>
      <c r="F867" s="48" t="e">
        <v>#N/A</v>
      </c>
      <c r="G867" s="190" t="s">
        <v>1711</v>
      </c>
      <c r="H867" s="119" t="s">
        <v>1067</v>
      </c>
      <c r="I867" s="119" t="s">
        <v>80</v>
      </c>
      <c r="J867" s="119" t="s">
        <v>1072</v>
      </c>
      <c r="K867" s="119" t="str">
        <f>_xlfn.XLOOKUP(Tableau210[[#This Row],[NOM]],[8]LUT!$I$5:$I$301,[8]LUT!$N$5:$N$301)</f>
        <v xml:space="preserve">Réacteur </v>
      </c>
      <c r="L867" s="119">
        <v>2</v>
      </c>
      <c r="M867" s="119"/>
      <c r="N867" s="119">
        <v>2</v>
      </c>
      <c r="O867" s="119"/>
      <c r="P867" s="119"/>
      <c r="Q867" s="119"/>
      <c r="R867" s="119"/>
      <c r="S867" s="119"/>
      <c r="T867" s="119"/>
      <c r="U867" s="119"/>
      <c r="V867" s="119"/>
      <c r="W867" s="148" t="s">
        <v>2291</v>
      </c>
      <c r="X867" s="207" cm="1">
        <f t="array" ref="X8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86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67" s="148" t="s">
        <v>3424</v>
      </c>
      <c r="AA867" s="207" cm="1">
        <f t="array" ref="AA8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67" s="48"/>
      <c r="AD867" s="117" t="s">
        <v>2103</v>
      </c>
      <c r="AE867" s="119"/>
      <c r="AF867" s="181">
        <f>IFERROR(VLOOKUP(Tableau210[[#This Row],[OPERATION]],Tableau4[],5,FALSE),"")</f>
        <v>1</v>
      </c>
      <c r="AG867" s="178" cm="1">
        <f t="array" ref="AG867">IFERROR(
   SUM(
      _xlfn._xlws.FILTER(
         Tableau3[JP],
         (Tableau3[ITEM]=Tableau210[[#This Row],[NOM]])*
         (Tableau3[Rep.]=Tableau210[[#This Row],[REPERE BUTA]])
      )
   ),
0)</f>
        <v>1</v>
      </c>
      <c r="AH867" s="181">
        <f>IFERROR(VLOOKUP(Tableau210[[#This Row],[OPERATION]],Tableau4[],4,FALSE),"")</f>
        <v>0</v>
      </c>
      <c r="AI867" s="178" cm="1">
        <f t="array" ref="AI867">IFERROR(
   SUM(
      _xlfn._xlws.FILTER(
         Tableau3[BP],
         (Tableau3[ITEM]=Tableau210[[#This Row],[NOM]])*
         (Tableau3[Rep.]=Tableau210[[#This Row],[REPERE BUTA]])
      )
   ),
0)</f>
        <v>0</v>
      </c>
      <c r="AJ867" s="181" t="str">
        <f>IF(Tableau210[[#This Row],[NB JP EMIS]]=1,"1 JP","") &amp; IF(Tableau210[[#This Row],[NB BP EMIS]]=1," 1 BP","")</f>
        <v>1 JP</v>
      </c>
      <c r="AK867" s="178" t="str">
        <f>IF(Tableau210[[#This Row],[NB JP BUTA]]=1,"1 JP","") &amp; IF(Tableau210[[#This Row],[Nb BP BUTA]]=1," 1 BP","") &amp; IF(Tableau210[[#This Row],[Nb BP BUTA]]=2," 2 BP","")</f>
        <v>1 JP</v>
      </c>
      <c r="AL867" s="117" t="s">
        <v>103</v>
      </c>
      <c r="AM867" s="117">
        <f>IFERROR(+VLOOKUP(AY867,Tiges!$G$4:$I$569,3,FALSE),"")</f>
        <v>27</v>
      </c>
      <c r="AN867" s="48"/>
      <c r="AO867" s="117" t="s">
        <v>3424</v>
      </c>
      <c r="AP867" s="177" cm="1">
        <f t="array" ref="AP8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67" s="117" t="s">
        <v>3424</v>
      </c>
      <c r="AS867" s="177" t="str" cm="1">
        <f t="array" ref="AS8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8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867" s="117" t="s">
        <v>3424</v>
      </c>
      <c r="AV867" s="177" t="str" cm="1">
        <f t="array" ref="AV8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67" s="117"/>
      <c r="AY867" s="117" cm="1">
        <f t="array" ref="AY867">IFERROR(_xlfn.XLOOKUP(Tableau210[[#This Row],[DN DONNEES BUTA ]]&amp;Tableau210[[#This Row],[PN DONNEES BUTA]],Tiges!$B$4:$B$79&amp;Tiges!$C$4:$C$79,Tiges!$G$4:$G$79),"")</f>
        <v>16</v>
      </c>
      <c r="AZ867" s="117"/>
      <c r="BA867" s="117" cm="1">
        <f t="array" ref="BA867">IFERROR(_xlfn.XLOOKUP(Tableau210[[#This Row],[DN DONNEES BUTA ]]&amp;Tableau210[[#This Row],[PN DONNEES BUTA]],Tiges!$B$4:$B$79&amp;Tiges!$C$4:$C$79,Tiges!$H$4:$H$79),"")</f>
        <v>90</v>
      </c>
      <c r="BB867" s="117"/>
      <c r="BC867" s="182">
        <f>IFERROR(VLOOKUP(Tableau210[[#This Row],[OPERATION]],Tableau4[],2,FALSE),"")</f>
        <v>2</v>
      </c>
      <c r="BD867" s="177" cm="1">
        <f t="array" ref="BD867">IFERROR(
   SUM(
      _xlfn._xlws.FILTER(
         Tableau3[Nb Platinage Joint],
         (Tableau3[ITEM]=Tableau210[[#This Row],[NOM]])*
         (Tableau3[Rep.]=Tableau210[[#This Row],[REPERE BUTA]])
      )
   ),
0)</f>
        <v>2</v>
      </c>
      <c r="BE867" s="182">
        <f>IFERROR(VLOOKUP(Tableau210[[#This Row],[OPERATION]],Tableau4[],3,FALSE),"")</f>
        <v>1</v>
      </c>
      <c r="BF867" s="177" cm="1">
        <f t="array" ref="BF867">IFERROR(
   SUM(
      _xlfn._xlws.FILTER(
         Tableau3[Joint Définitif Nb],
         (Tableau3[ITEM]=Tableau210[[#This Row],[NOM]])*
         (Tableau3[Rep.]=Tableau210[[#This Row],[REPERE BUTA]])
      )
   ),
0)</f>
        <v>1</v>
      </c>
      <c r="BG867" s="117" t="s">
        <v>3424</v>
      </c>
      <c r="BH867" s="177" t="str" cm="1">
        <f t="array" ref="BH8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7" s="117" t="s">
        <v>3424</v>
      </c>
      <c r="BK867" s="117" t="s">
        <v>3424</v>
      </c>
      <c r="BL867" s="167" t="s">
        <v>2380</v>
      </c>
      <c r="BM867" s="167"/>
      <c r="BN867" s="117"/>
      <c r="BO867" s="117"/>
      <c r="BP867" s="117"/>
      <c r="BQ867" s="48"/>
      <c r="BR867" s="119"/>
      <c r="BS867" s="48"/>
      <c r="BT867" s="48"/>
      <c r="BU867" s="48"/>
      <c r="BV867" s="48"/>
      <c r="BW867" s="48"/>
      <c r="BX867" s="48"/>
    </row>
    <row r="868" spans="1:76" ht="15.75" hidden="1" x14ac:dyDescent="0.25">
      <c r="A868" s="48" t="e" cm="1">
        <f t="array" ref="A868">_xlfn.XLOOKUP(Tableau210[[#This Row],[NOM]]&amp;Tableau210[[#This Row],[REPERE BUTA]],[6]!Tableau16[POSTE TECHNIQUE]&amp;[6]!Tableau16[Repere ADM],[6]!Tableau16[NUMERO CLIENT])</f>
        <v>#N/A</v>
      </c>
      <c r="B868" s="48" t="e" cm="1">
        <f t="array" ref="B868">_xlfn.XLOOKUP(Tableau210[[#This Row],[NOM]]&amp;Tableau210[[#This Row],[REPERE BUTA]],[6]!Tableau16[POSTE TECHNIQUE]&amp;[6]!Tableau16[Repere REF],[6]!Tableau16[NUMERO CLIENT])</f>
        <v>#N/A</v>
      </c>
      <c r="C868" s="48" cm="1">
        <f t="array" ref="C868">_xlfn.XLOOKUP(Tableau210[[#This Row],[NOM]]&amp;Tableau210[[#This Row],[Repere Ubleam]],[7]Sheet1!$C$2:$C$2995&amp;[7]Sheet1!$I$2:$I$2995,[7]Sheet1!$A$2:$A$2995)</f>
        <v>862</v>
      </c>
      <c r="D868" s="48" t="str">
        <f>C868&amp;""</f>
        <v>862</v>
      </c>
      <c r="E868" s="48" t="e">
        <v>#N/A</v>
      </c>
      <c r="F868" s="48" t="e">
        <v>#N/A</v>
      </c>
      <c r="G868" s="190" t="s">
        <v>1711</v>
      </c>
      <c r="H868" s="119" t="s">
        <v>1067</v>
      </c>
      <c r="I868" s="119" t="s">
        <v>80</v>
      </c>
      <c r="J868" s="119" t="s">
        <v>1072</v>
      </c>
      <c r="K868" s="119" t="str">
        <f>_xlfn.XLOOKUP(Tableau210[[#This Row],[NOM]],[8]LUT!$I$5:$I$301,[8]LUT!$N$5:$N$301)</f>
        <v xml:space="preserve">Réacteur </v>
      </c>
      <c r="L868" s="119">
        <v>3</v>
      </c>
      <c r="M868" s="119"/>
      <c r="N868" s="119">
        <v>3</v>
      </c>
      <c r="O868" s="119"/>
      <c r="P868" s="119"/>
      <c r="Q868" s="119"/>
      <c r="R868" s="119"/>
      <c r="S868" s="119"/>
      <c r="T868" s="119"/>
      <c r="U868" s="119"/>
      <c r="V868" s="119"/>
      <c r="W868" s="148">
        <v>25</v>
      </c>
      <c r="X868" s="207" cm="1">
        <f t="array" ref="X8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6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68" s="148">
        <v>20</v>
      </c>
      <c r="AA868" s="207" cm="1">
        <f t="array" ref="AA8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68" s="48"/>
      <c r="AD868" s="117" t="s">
        <v>2103</v>
      </c>
      <c r="AE868" s="119"/>
      <c r="AF868" s="181">
        <f>IFERROR(VLOOKUP(Tableau210[[#This Row],[OPERATION]],Tableau4[],5,FALSE),"")</f>
        <v>1</v>
      </c>
      <c r="AG868" s="178" cm="1">
        <f t="array" ref="AG868">IFERROR(
   SUM(
      _xlfn._xlws.FILTER(
         Tableau3[JP],
         (Tableau3[ITEM]=Tableau210[[#This Row],[NOM]])*
         (Tableau3[Rep.]=Tableau210[[#This Row],[REPERE BUTA]])
      )
   ),
0)</f>
        <v>1</v>
      </c>
      <c r="AH868" s="181">
        <f>IFERROR(VLOOKUP(Tableau210[[#This Row],[OPERATION]],Tableau4[],4,FALSE),"")</f>
        <v>0</v>
      </c>
      <c r="AI868" s="178" cm="1">
        <f t="array" ref="AI868">IFERROR(
   SUM(
      _xlfn._xlws.FILTER(
         Tableau3[BP],
         (Tableau3[ITEM]=Tableau210[[#This Row],[NOM]])*
         (Tableau3[Rep.]=Tableau210[[#This Row],[REPERE BUTA]])
      )
   ),
0)</f>
        <v>0</v>
      </c>
      <c r="AJ868" s="181" t="str">
        <f>IF(Tableau210[[#This Row],[NB JP EMIS]]=1,"1 JP","") &amp; IF(Tableau210[[#This Row],[NB BP EMIS]]=1," 1 BP","")</f>
        <v>1 JP</v>
      </c>
      <c r="AK868" s="178" t="str">
        <f>IF(Tableau210[[#This Row],[NB JP BUTA]]=1,"1 JP","") &amp; IF(Tableau210[[#This Row],[Nb BP BUTA]]=1," 1 BP","") &amp; IF(Tableau210[[#This Row],[Nb BP BUTA]]=2," 2 BP","")</f>
        <v>1 JP</v>
      </c>
      <c r="AL868" s="117" t="s">
        <v>103</v>
      </c>
      <c r="AM868" s="117">
        <f>IFERROR(+VLOOKUP(AY868,Tiges!$G$4:$I$569,3,FALSE),"")</f>
        <v>22</v>
      </c>
      <c r="AN868" s="48"/>
      <c r="AO868" s="117">
        <v>4</v>
      </c>
      <c r="AP868" s="177" cm="1">
        <f t="array" ref="AP8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68" s="117" t="s">
        <v>2405</v>
      </c>
      <c r="AS868" s="177" t="str" cm="1">
        <f t="array" ref="AS8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6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868" s="117" t="s">
        <v>1123</v>
      </c>
      <c r="AV868" s="177" t="str" cm="1">
        <f t="array" ref="AV8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68" s="117"/>
      <c r="AY868" s="117" cm="1">
        <f t="array" ref="AY868">IFERROR(_xlfn.XLOOKUP(Tableau210[[#This Row],[DN DONNEES BUTA ]]&amp;Tableau210[[#This Row],[PN DONNEES BUTA]],Tiges!$B$4:$B$79&amp;Tiges!$C$4:$C$79,Tiges!$G$4:$G$79),"")</f>
        <v>14</v>
      </c>
      <c r="AZ868" s="117"/>
      <c r="BA868" s="117" cm="1">
        <f t="array" ref="BA868">IFERROR(_xlfn.XLOOKUP(Tableau210[[#This Row],[DN DONNEES BUTA ]]&amp;Tableau210[[#This Row],[PN DONNEES BUTA]],Tiges!$B$4:$B$79&amp;Tiges!$C$4:$C$79,Tiges!$H$4:$H$79),"")</f>
        <v>70</v>
      </c>
      <c r="BB868" s="117"/>
      <c r="BC868" s="182">
        <f>IFERROR(VLOOKUP(Tableau210[[#This Row],[OPERATION]],Tableau4[],2,FALSE),"")</f>
        <v>2</v>
      </c>
      <c r="BD868" s="177" cm="1">
        <f t="array" ref="BD868">IFERROR(
   SUM(
      _xlfn._xlws.FILTER(
         Tableau3[Nb Platinage Joint],
         (Tableau3[ITEM]=Tableau210[[#This Row],[NOM]])*
         (Tableau3[Rep.]=Tableau210[[#This Row],[REPERE BUTA]])
      )
   ),
0)</f>
        <v>2</v>
      </c>
      <c r="BE868" s="182">
        <f>IFERROR(VLOOKUP(Tableau210[[#This Row],[OPERATION]],Tableau4[],3,FALSE),"")</f>
        <v>1</v>
      </c>
      <c r="BF868" s="177" cm="1">
        <f t="array" ref="BF868">IFERROR(
   SUM(
      _xlfn._xlws.FILTER(
         Tableau3[Joint Définitif Nb],
         (Tableau3[ITEM]=Tableau210[[#This Row],[NOM]])*
         (Tableau3[Rep.]=Tableau210[[#This Row],[REPERE BUTA]])
      )
   ),
0)</f>
        <v>1</v>
      </c>
      <c r="BG868" s="117" t="s">
        <v>129</v>
      </c>
      <c r="BH868" s="177" t="str" cm="1">
        <f t="array" ref="BH8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8" s="117" t="s">
        <v>2281</v>
      </c>
      <c r="BK868" s="117" t="s">
        <v>2269</v>
      </c>
      <c r="BL868" s="167" t="s">
        <v>2380</v>
      </c>
      <c r="BM868" s="167"/>
      <c r="BN868" s="117"/>
      <c r="BO868" s="117"/>
      <c r="BP868" s="117"/>
      <c r="BQ868" s="48"/>
      <c r="BR868" s="119"/>
      <c r="BS868" s="48"/>
      <c r="BT868" s="48"/>
      <c r="BU868" s="48"/>
      <c r="BV868" s="48"/>
      <c r="BW868" s="48"/>
      <c r="BX868" s="48"/>
    </row>
    <row r="869" spans="1:76" ht="15.75" hidden="1" x14ac:dyDescent="0.25">
      <c r="A869" s="48" t="e" cm="1">
        <f t="array" ref="A869">_xlfn.XLOOKUP(Tableau210[[#This Row],[NOM]]&amp;Tableau210[[#This Row],[REPERE BUTA]],[6]!Tableau16[POSTE TECHNIQUE]&amp;[6]!Tableau16[Repere ADM],[6]!Tableau16[NUMERO CLIENT])</f>
        <v>#N/A</v>
      </c>
      <c r="B869" s="48" t="e" cm="1">
        <f t="array" ref="B869">_xlfn.XLOOKUP(Tableau210[[#This Row],[NOM]]&amp;Tableau210[[#This Row],[REPERE BUTA]],[6]!Tableau16[POSTE TECHNIQUE]&amp;[6]!Tableau16[Repere REF],[6]!Tableau16[NUMERO CLIENT])</f>
        <v>#N/A</v>
      </c>
      <c r="C869" s="48" cm="1">
        <f t="array" ref="C869">_xlfn.XLOOKUP(Tableau210[[#This Row],[NOM]]&amp;Tableau210[[#This Row],[Repere Ubleam]],[7]Sheet1!$C$2:$C$2995&amp;[7]Sheet1!$I$2:$I$2995,[7]Sheet1!$A$2:$A$2995)</f>
        <v>863</v>
      </c>
      <c r="D869" s="48" t="str">
        <f>C869&amp;""</f>
        <v>863</v>
      </c>
      <c r="E869" s="48" t="e">
        <v>#N/A</v>
      </c>
      <c r="F869" s="48" t="e">
        <v>#N/A</v>
      </c>
      <c r="G869" s="190" t="s">
        <v>1711</v>
      </c>
      <c r="H869" s="119" t="s">
        <v>1067</v>
      </c>
      <c r="I869" s="119" t="s">
        <v>80</v>
      </c>
      <c r="J869" s="119" t="s">
        <v>1072</v>
      </c>
      <c r="K869" s="119" t="str">
        <f>_xlfn.XLOOKUP(Tableau210[[#This Row],[NOM]],[8]LUT!$I$5:$I$301,[8]LUT!$N$5:$N$301)</f>
        <v xml:space="preserve">Réacteur </v>
      </c>
      <c r="L869" s="119">
        <v>4</v>
      </c>
      <c r="M869" s="119"/>
      <c r="N869" s="119">
        <v>4</v>
      </c>
      <c r="O869" s="119"/>
      <c r="P869" s="119"/>
      <c r="Q869" s="119"/>
      <c r="R869" s="119"/>
      <c r="S869" s="119"/>
      <c r="T869" s="119"/>
      <c r="U869" s="119"/>
      <c r="V869" s="119"/>
      <c r="W869" s="148">
        <v>25</v>
      </c>
      <c r="X869" s="207" cm="1">
        <f t="array" ref="X8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6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69" s="148">
        <v>20</v>
      </c>
      <c r="AA869" s="207" cm="1">
        <f t="array" ref="AA8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6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69" s="48"/>
      <c r="AD869" s="117" t="s">
        <v>2103</v>
      </c>
      <c r="AE869" s="119"/>
      <c r="AF869" s="181">
        <f>IFERROR(VLOOKUP(Tableau210[[#This Row],[OPERATION]],Tableau4[],5,FALSE),"")</f>
        <v>1</v>
      </c>
      <c r="AG869" s="178" cm="1">
        <f t="array" ref="AG869">IFERROR(
   SUM(
      _xlfn._xlws.FILTER(
         Tableau3[JP],
         (Tableau3[ITEM]=Tableau210[[#This Row],[NOM]])*
         (Tableau3[Rep.]=Tableau210[[#This Row],[REPERE BUTA]])
      )
   ),
0)</f>
        <v>1</v>
      </c>
      <c r="AH869" s="181">
        <f>IFERROR(VLOOKUP(Tableau210[[#This Row],[OPERATION]],Tableau4[],4,FALSE),"")</f>
        <v>0</v>
      </c>
      <c r="AI869" s="178" cm="1">
        <f t="array" ref="AI869">IFERROR(
   SUM(
      _xlfn._xlws.FILTER(
         Tableau3[BP],
         (Tableau3[ITEM]=Tableau210[[#This Row],[NOM]])*
         (Tableau3[Rep.]=Tableau210[[#This Row],[REPERE BUTA]])
      )
   ),
0)</f>
        <v>0</v>
      </c>
      <c r="AJ869" s="181" t="str">
        <f>IF(Tableau210[[#This Row],[NB JP EMIS]]=1,"1 JP","") &amp; IF(Tableau210[[#This Row],[NB BP EMIS]]=1," 1 BP","")</f>
        <v>1 JP</v>
      </c>
      <c r="AK869" s="178" t="str">
        <f>IF(Tableau210[[#This Row],[NB JP BUTA]]=1,"1 JP","") &amp; IF(Tableau210[[#This Row],[Nb BP BUTA]]=1," 1 BP","") &amp; IF(Tableau210[[#This Row],[Nb BP BUTA]]=2," 2 BP","")</f>
        <v>1 JP</v>
      </c>
      <c r="AL869" s="117" t="s">
        <v>103</v>
      </c>
      <c r="AM869" s="117">
        <f>IFERROR(+VLOOKUP(AY869,Tiges!$G$4:$I$569,3,FALSE),"")</f>
        <v>22</v>
      </c>
      <c r="AN869" s="48"/>
      <c r="AO869" s="117">
        <v>4</v>
      </c>
      <c r="AP869" s="177" cm="1">
        <f t="array" ref="AP8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69" s="117" t="s">
        <v>2405</v>
      </c>
      <c r="AS869" s="177" t="str" cm="1">
        <f t="array" ref="AS8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869" s="117" t="s">
        <v>1123</v>
      </c>
      <c r="AV869" s="177" t="str" cm="1">
        <f t="array" ref="AV8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69" s="117"/>
      <c r="AY869" s="117" cm="1">
        <f t="array" ref="AY869">IFERROR(_xlfn.XLOOKUP(Tableau210[[#This Row],[DN DONNEES BUTA ]]&amp;Tableau210[[#This Row],[PN DONNEES BUTA]],Tiges!$B$4:$B$79&amp;Tiges!$C$4:$C$79,Tiges!$G$4:$G$79),"")</f>
        <v>14</v>
      </c>
      <c r="AZ869" s="117"/>
      <c r="BA869" s="117" cm="1">
        <f t="array" ref="BA869">IFERROR(_xlfn.XLOOKUP(Tableau210[[#This Row],[DN DONNEES BUTA ]]&amp;Tableau210[[#This Row],[PN DONNEES BUTA]],Tiges!$B$4:$B$79&amp;Tiges!$C$4:$C$79,Tiges!$H$4:$H$79),"")</f>
        <v>70</v>
      </c>
      <c r="BB869" s="117"/>
      <c r="BC869" s="182">
        <f>IFERROR(VLOOKUP(Tableau210[[#This Row],[OPERATION]],Tableau4[],2,FALSE),"")</f>
        <v>2</v>
      </c>
      <c r="BD869" s="177" cm="1">
        <f t="array" ref="BD869">IFERROR(
   SUM(
      _xlfn._xlws.FILTER(
         Tableau3[Nb Platinage Joint],
         (Tableau3[ITEM]=Tableau210[[#This Row],[NOM]])*
         (Tableau3[Rep.]=Tableau210[[#This Row],[REPERE BUTA]])
      )
   ),
0)</f>
        <v>2</v>
      </c>
      <c r="BE869" s="182">
        <f>IFERROR(VLOOKUP(Tableau210[[#This Row],[OPERATION]],Tableau4[],3,FALSE),"")</f>
        <v>1</v>
      </c>
      <c r="BF869" s="177" cm="1">
        <f t="array" ref="BF869">IFERROR(
   SUM(
      _xlfn._xlws.FILTER(
         Tableau3[Joint Définitif Nb],
         (Tableau3[ITEM]=Tableau210[[#This Row],[NOM]])*
         (Tableau3[Rep.]=Tableau210[[#This Row],[REPERE BUTA]])
      )
   ),
0)</f>
        <v>1</v>
      </c>
      <c r="BG869" s="117" t="s">
        <v>129</v>
      </c>
      <c r="BH869" s="177" t="str" cm="1">
        <f t="array" ref="BH8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69" s="117" t="s">
        <v>2281</v>
      </c>
      <c r="BK869" s="117" t="s">
        <v>2269</v>
      </c>
      <c r="BL869" s="167" t="s">
        <v>2380</v>
      </c>
      <c r="BM869" s="167"/>
      <c r="BN869" s="117"/>
      <c r="BO869" s="117"/>
      <c r="BP869" s="117"/>
      <c r="BQ869" s="48"/>
      <c r="BR869" s="119"/>
      <c r="BS869" s="48"/>
      <c r="BT869" s="48"/>
      <c r="BU869" s="48"/>
      <c r="BV869" s="48"/>
      <c r="BW869" s="48"/>
      <c r="BX869" s="48"/>
    </row>
    <row r="870" spans="1:76" ht="15.75" hidden="1" x14ac:dyDescent="0.25">
      <c r="A870" s="48" t="e" cm="1">
        <f t="array" ref="A870">_xlfn.XLOOKUP(Tableau210[[#This Row],[NOM]]&amp;Tableau210[[#This Row],[REPERE BUTA]],[6]!Tableau16[POSTE TECHNIQUE]&amp;[6]!Tableau16[Repere ADM],[6]!Tableau16[NUMERO CLIENT])</f>
        <v>#N/A</v>
      </c>
      <c r="B870" s="48" t="e" cm="1">
        <f t="array" ref="B870">_xlfn.XLOOKUP(Tableau210[[#This Row],[NOM]]&amp;Tableau210[[#This Row],[REPERE BUTA]],[6]!Tableau16[POSTE TECHNIQUE]&amp;[6]!Tableau16[Repere REF],[6]!Tableau16[NUMERO CLIENT])</f>
        <v>#N/A</v>
      </c>
      <c r="C870" s="48" cm="1">
        <f t="array" ref="C870">_xlfn.XLOOKUP(Tableau210[[#This Row],[NOM]]&amp;Tableau210[[#This Row],[Repere Ubleam]],[7]Sheet1!$C$2:$C$2995&amp;[7]Sheet1!$I$2:$I$2995,[7]Sheet1!$A$2:$A$2995)</f>
        <v>864</v>
      </c>
      <c r="D870" s="48" t="str">
        <f>C870&amp;""</f>
        <v>864</v>
      </c>
      <c r="E870" s="48" t="e">
        <v>#N/A</v>
      </c>
      <c r="F870" s="48" t="e">
        <v>#N/A</v>
      </c>
      <c r="G870" s="190" t="s">
        <v>1711</v>
      </c>
      <c r="H870" s="119" t="s">
        <v>1067</v>
      </c>
      <c r="I870" s="119" t="s">
        <v>80</v>
      </c>
      <c r="J870" s="119" t="s">
        <v>1072</v>
      </c>
      <c r="K870" s="119" t="str">
        <f>_xlfn.XLOOKUP(Tableau210[[#This Row],[NOM]],[8]LUT!$I$5:$I$301,[8]LUT!$N$5:$N$301)</f>
        <v xml:space="preserve">Réacteur </v>
      </c>
      <c r="L870" s="119">
        <v>5</v>
      </c>
      <c r="M870" s="119"/>
      <c r="N870" s="119">
        <v>5</v>
      </c>
      <c r="O870" s="119"/>
      <c r="P870" s="119"/>
      <c r="Q870" s="119"/>
      <c r="R870" s="119"/>
      <c r="S870" s="119"/>
      <c r="T870" s="119"/>
      <c r="U870" s="119"/>
      <c r="V870" s="119"/>
      <c r="W870" s="148">
        <v>25</v>
      </c>
      <c r="X870" s="207" cm="1">
        <f t="array" ref="X8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7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70" s="148">
        <v>20</v>
      </c>
      <c r="AA870" s="207" cm="1">
        <f t="array" ref="AA8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70" s="48"/>
      <c r="AD870" s="117" t="s">
        <v>2103</v>
      </c>
      <c r="AE870" s="119"/>
      <c r="AF870" s="181">
        <f>IFERROR(VLOOKUP(Tableau210[[#This Row],[OPERATION]],Tableau4[],5,FALSE),"")</f>
        <v>1</v>
      </c>
      <c r="AG870" s="178" cm="1">
        <f t="array" ref="AG870">IFERROR(
   SUM(
      _xlfn._xlws.FILTER(
         Tableau3[JP],
         (Tableau3[ITEM]=Tableau210[[#This Row],[NOM]])*
         (Tableau3[Rep.]=Tableau210[[#This Row],[REPERE BUTA]])
      )
   ),
0)</f>
        <v>1</v>
      </c>
      <c r="AH870" s="181">
        <f>IFERROR(VLOOKUP(Tableau210[[#This Row],[OPERATION]],Tableau4[],4,FALSE),"")</f>
        <v>0</v>
      </c>
      <c r="AI870" s="178" cm="1">
        <f t="array" ref="AI870">IFERROR(
   SUM(
      _xlfn._xlws.FILTER(
         Tableau3[BP],
         (Tableau3[ITEM]=Tableau210[[#This Row],[NOM]])*
         (Tableau3[Rep.]=Tableau210[[#This Row],[REPERE BUTA]])
      )
   ),
0)</f>
        <v>0</v>
      </c>
      <c r="AJ870" s="181" t="str">
        <f>IF(Tableau210[[#This Row],[NB JP EMIS]]=1,"1 JP","") &amp; IF(Tableau210[[#This Row],[NB BP EMIS]]=1," 1 BP","")</f>
        <v>1 JP</v>
      </c>
      <c r="AK870" s="178" t="str">
        <f>IF(Tableau210[[#This Row],[NB JP BUTA]]=1,"1 JP","") &amp; IF(Tableau210[[#This Row],[Nb BP BUTA]]=1," 1 BP","") &amp; IF(Tableau210[[#This Row],[Nb BP BUTA]]=2," 2 BP","")</f>
        <v>1 JP</v>
      </c>
      <c r="AL870" s="117" t="s">
        <v>103</v>
      </c>
      <c r="AM870" s="117">
        <f>IFERROR(+VLOOKUP(AY870,Tiges!$G$4:$I$569,3,FALSE),"")</f>
        <v>22</v>
      </c>
      <c r="AN870" s="48"/>
      <c r="AO870" s="117">
        <v>4</v>
      </c>
      <c r="AP870" s="177" cm="1">
        <f t="array" ref="AP8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70" s="117" t="s">
        <v>2405</v>
      </c>
      <c r="AS870" s="177" t="str" cm="1">
        <f t="array" ref="AS8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870" s="117" t="s">
        <v>1123</v>
      </c>
      <c r="AV870" s="177" t="str" cm="1">
        <f t="array" ref="AV8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0" s="117"/>
      <c r="AY870" s="117" cm="1">
        <f t="array" ref="AY870">IFERROR(_xlfn.XLOOKUP(Tableau210[[#This Row],[DN DONNEES BUTA ]]&amp;Tableau210[[#This Row],[PN DONNEES BUTA]],Tiges!$B$4:$B$79&amp;Tiges!$C$4:$C$79,Tiges!$G$4:$G$79),"")</f>
        <v>14</v>
      </c>
      <c r="AZ870" s="117"/>
      <c r="BA870" s="117" cm="1">
        <f t="array" ref="BA870">IFERROR(_xlfn.XLOOKUP(Tableau210[[#This Row],[DN DONNEES BUTA ]]&amp;Tableau210[[#This Row],[PN DONNEES BUTA]],Tiges!$B$4:$B$79&amp;Tiges!$C$4:$C$79,Tiges!$H$4:$H$79),"")</f>
        <v>70</v>
      </c>
      <c r="BB870" s="117"/>
      <c r="BC870" s="182">
        <f>IFERROR(VLOOKUP(Tableau210[[#This Row],[OPERATION]],Tableau4[],2,FALSE),"")</f>
        <v>2</v>
      </c>
      <c r="BD870" s="177" cm="1">
        <f t="array" ref="BD870">IFERROR(
   SUM(
      _xlfn._xlws.FILTER(
         Tableau3[Nb Platinage Joint],
         (Tableau3[ITEM]=Tableau210[[#This Row],[NOM]])*
         (Tableau3[Rep.]=Tableau210[[#This Row],[REPERE BUTA]])
      )
   ),
0)</f>
        <v>2</v>
      </c>
      <c r="BE870" s="182">
        <f>IFERROR(VLOOKUP(Tableau210[[#This Row],[OPERATION]],Tableau4[],3,FALSE),"")</f>
        <v>1</v>
      </c>
      <c r="BF870" s="177" cm="1">
        <f t="array" ref="BF870">IFERROR(
   SUM(
      _xlfn._xlws.FILTER(
         Tableau3[Joint Définitif Nb],
         (Tableau3[ITEM]=Tableau210[[#This Row],[NOM]])*
         (Tableau3[Rep.]=Tableau210[[#This Row],[REPERE BUTA]])
      )
   ),
0)</f>
        <v>1</v>
      </c>
      <c r="BG870" s="117" t="s">
        <v>129</v>
      </c>
      <c r="BH870" s="177" t="str" cm="1">
        <f t="array" ref="BH8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0" s="117" t="s">
        <v>2281</v>
      </c>
      <c r="BK870" s="117" t="s">
        <v>2269</v>
      </c>
      <c r="BL870" s="167" t="s">
        <v>2380</v>
      </c>
      <c r="BM870" s="167"/>
      <c r="BN870" s="117"/>
      <c r="BO870" s="117"/>
      <c r="BP870" s="117"/>
      <c r="BQ870" s="48"/>
      <c r="BR870" s="119"/>
      <c r="BS870" s="48"/>
      <c r="BT870" s="48"/>
      <c r="BU870" s="48"/>
      <c r="BV870" s="48"/>
      <c r="BW870" s="48"/>
      <c r="BX870" s="48"/>
    </row>
    <row r="871" spans="1:76" ht="15.75" hidden="1" x14ac:dyDescent="0.25">
      <c r="A871" s="48" t="e" cm="1">
        <f t="array" ref="A871">_xlfn.XLOOKUP(Tableau210[[#This Row],[NOM]]&amp;Tableau210[[#This Row],[REPERE BUTA]],[6]!Tableau16[POSTE TECHNIQUE]&amp;[6]!Tableau16[Repere ADM],[6]!Tableau16[NUMERO CLIENT])</f>
        <v>#N/A</v>
      </c>
      <c r="B871" s="48" t="e" cm="1">
        <f t="array" ref="B871">_xlfn.XLOOKUP(Tableau210[[#This Row],[NOM]]&amp;Tableau210[[#This Row],[REPERE BUTA]],[6]!Tableau16[POSTE TECHNIQUE]&amp;[6]!Tableau16[Repere REF],[6]!Tableau16[NUMERO CLIENT])</f>
        <v>#N/A</v>
      </c>
      <c r="C871" s="48" cm="1">
        <f t="array" ref="C871">_xlfn.XLOOKUP(Tableau210[[#This Row],[NOM]]&amp;Tableau210[[#This Row],[Repere Ubleam]],[7]Sheet1!$C$2:$C$2995&amp;[7]Sheet1!$I$2:$I$2995,[7]Sheet1!$A$2:$A$2995)</f>
        <v>865</v>
      </c>
      <c r="D871" s="48" t="str">
        <f>C871&amp;""</f>
        <v>865</v>
      </c>
      <c r="E871" s="48" t="e">
        <v>#N/A</v>
      </c>
      <c r="F871" s="48" t="e">
        <v>#N/A</v>
      </c>
      <c r="G871" s="190" t="s">
        <v>1711</v>
      </c>
      <c r="H871" s="119" t="s">
        <v>1067</v>
      </c>
      <c r="I871" s="119" t="s">
        <v>80</v>
      </c>
      <c r="J871" s="119" t="s">
        <v>1072</v>
      </c>
      <c r="K871" s="119" t="str">
        <f>_xlfn.XLOOKUP(Tableau210[[#This Row],[NOM]],[8]LUT!$I$5:$I$301,[8]LUT!$N$5:$N$301)</f>
        <v xml:space="preserve">Réacteur </v>
      </c>
      <c r="L871" s="119">
        <v>6</v>
      </c>
      <c r="M871" s="119"/>
      <c r="N871" s="119">
        <v>6</v>
      </c>
      <c r="O871" s="119"/>
      <c r="P871" s="119"/>
      <c r="Q871" s="119"/>
      <c r="R871" s="119"/>
      <c r="S871" s="119"/>
      <c r="T871" s="119"/>
      <c r="U871" s="119"/>
      <c r="V871" s="119"/>
      <c r="W871" s="148">
        <v>25</v>
      </c>
      <c r="X871" s="207" cm="1">
        <f t="array" ref="X8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7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71" s="148">
        <v>20</v>
      </c>
      <c r="AA871" s="207" cm="1">
        <f t="array" ref="AA8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71" s="48"/>
      <c r="AD871" s="117" t="s">
        <v>2103</v>
      </c>
      <c r="AE871" s="119"/>
      <c r="AF871" s="181">
        <f>IFERROR(VLOOKUP(Tableau210[[#This Row],[OPERATION]],Tableau4[],5,FALSE),"")</f>
        <v>1</v>
      </c>
      <c r="AG871" s="178" cm="1">
        <f t="array" ref="AG871">IFERROR(
   SUM(
      _xlfn._xlws.FILTER(
         Tableau3[JP],
         (Tableau3[ITEM]=Tableau210[[#This Row],[NOM]])*
         (Tableau3[Rep.]=Tableau210[[#This Row],[REPERE BUTA]])
      )
   ),
0)</f>
        <v>1</v>
      </c>
      <c r="AH871" s="181">
        <f>IFERROR(VLOOKUP(Tableau210[[#This Row],[OPERATION]],Tableau4[],4,FALSE),"")</f>
        <v>0</v>
      </c>
      <c r="AI871" s="178" cm="1">
        <f t="array" ref="AI871">IFERROR(
   SUM(
      _xlfn._xlws.FILTER(
         Tableau3[BP],
         (Tableau3[ITEM]=Tableau210[[#This Row],[NOM]])*
         (Tableau3[Rep.]=Tableau210[[#This Row],[REPERE BUTA]])
      )
   ),
0)</f>
        <v>0</v>
      </c>
      <c r="AJ871" s="181" t="str">
        <f>IF(Tableau210[[#This Row],[NB JP EMIS]]=1,"1 JP","") &amp; IF(Tableau210[[#This Row],[NB BP EMIS]]=1," 1 BP","")</f>
        <v>1 JP</v>
      </c>
      <c r="AK871" s="178" t="str">
        <f>IF(Tableau210[[#This Row],[NB JP BUTA]]=1,"1 JP","") &amp; IF(Tableau210[[#This Row],[Nb BP BUTA]]=1," 1 BP","") &amp; IF(Tableau210[[#This Row],[Nb BP BUTA]]=2," 2 BP","")</f>
        <v>1 JP</v>
      </c>
      <c r="AL871" s="117" t="s">
        <v>103</v>
      </c>
      <c r="AM871" s="117">
        <f>IFERROR(+VLOOKUP(AY871,Tiges!$G$4:$I$569,3,FALSE),"")</f>
        <v>22</v>
      </c>
      <c r="AN871" s="48"/>
      <c r="AO871" s="117">
        <v>4</v>
      </c>
      <c r="AP871" s="177" cm="1">
        <f t="array" ref="AP8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71" s="117" t="s">
        <v>2405</v>
      </c>
      <c r="AS871" s="177" t="str" cm="1">
        <f t="array" ref="AS8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871" s="117" t="s">
        <v>1123</v>
      </c>
      <c r="AV871" s="177" t="str" cm="1">
        <f t="array" ref="AV8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1" s="117"/>
      <c r="AY871" s="117" cm="1">
        <f t="array" ref="AY871">IFERROR(_xlfn.XLOOKUP(Tableau210[[#This Row],[DN DONNEES BUTA ]]&amp;Tableau210[[#This Row],[PN DONNEES BUTA]],Tiges!$B$4:$B$79&amp;Tiges!$C$4:$C$79,Tiges!$G$4:$G$79),"")</f>
        <v>14</v>
      </c>
      <c r="AZ871" s="117"/>
      <c r="BA871" s="117" cm="1">
        <f t="array" ref="BA871">IFERROR(_xlfn.XLOOKUP(Tableau210[[#This Row],[DN DONNEES BUTA ]]&amp;Tableau210[[#This Row],[PN DONNEES BUTA]],Tiges!$B$4:$B$79&amp;Tiges!$C$4:$C$79,Tiges!$H$4:$H$79),"")</f>
        <v>70</v>
      </c>
      <c r="BB871" s="117"/>
      <c r="BC871" s="182">
        <f>IFERROR(VLOOKUP(Tableau210[[#This Row],[OPERATION]],Tableau4[],2,FALSE),"")</f>
        <v>2</v>
      </c>
      <c r="BD871" s="177" cm="1">
        <f t="array" ref="BD871">IFERROR(
   SUM(
      _xlfn._xlws.FILTER(
         Tableau3[Nb Platinage Joint],
         (Tableau3[ITEM]=Tableau210[[#This Row],[NOM]])*
         (Tableau3[Rep.]=Tableau210[[#This Row],[REPERE BUTA]])
      )
   ),
0)</f>
        <v>2</v>
      </c>
      <c r="BE871" s="182">
        <f>IFERROR(VLOOKUP(Tableau210[[#This Row],[OPERATION]],Tableau4[],3,FALSE),"")</f>
        <v>1</v>
      </c>
      <c r="BF871" s="177" cm="1">
        <f t="array" ref="BF871">IFERROR(
   SUM(
      _xlfn._xlws.FILTER(
         Tableau3[Joint Définitif Nb],
         (Tableau3[ITEM]=Tableau210[[#This Row],[NOM]])*
         (Tableau3[Rep.]=Tableau210[[#This Row],[REPERE BUTA]])
      )
   ),
0)</f>
        <v>1</v>
      </c>
      <c r="BG871" s="117" t="s">
        <v>129</v>
      </c>
      <c r="BH871" s="177" t="str" cm="1">
        <f t="array" ref="BH8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1" s="117" t="s">
        <v>2281</v>
      </c>
      <c r="BK871" s="117" t="s">
        <v>2269</v>
      </c>
      <c r="BL871" s="167" t="s">
        <v>2380</v>
      </c>
      <c r="BM871" s="167"/>
      <c r="BN871" s="117"/>
      <c r="BO871" s="117"/>
      <c r="BP871" s="117"/>
      <c r="BQ871" s="48"/>
      <c r="BR871" s="119"/>
      <c r="BS871" s="48"/>
      <c r="BT871" s="48"/>
      <c r="BU871" s="48"/>
      <c r="BV871" s="48"/>
      <c r="BW871" s="48"/>
      <c r="BX871" s="48"/>
    </row>
    <row r="872" spans="1:76" ht="15.75" hidden="1" x14ac:dyDescent="0.25">
      <c r="A872" s="48" t="e" cm="1">
        <f t="array" ref="A872">_xlfn.XLOOKUP(Tableau210[[#This Row],[NOM]]&amp;Tableau210[[#This Row],[REPERE BUTA]],[6]!Tableau16[POSTE TECHNIQUE]&amp;[6]!Tableau16[Repere ADM],[6]!Tableau16[NUMERO CLIENT])</f>
        <v>#N/A</v>
      </c>
      <c r="B872" s="48" t="e" cm="1">
        <f t="array" ref="B872">_xlfn.XLOOKUP(Tableau210[[#This Row],[NOM]]&amp;Tableau210[[#This Row],[REPERE BUTA]],[6]!Tableau16[POSTE TECHNIQUE]&amp;[6]!Tableau16[Repere REF],[6]!Tableau16[NUMERO CLIENT])</f>
        <v>#N/A</v>
      </c>
      <c r="C872" s="48" cm="1">
        <f t="array" ref="C872">_xlfn.XLOOKUP(Tableau210[[#This Row],[NOM]]&amp;Tableau210[[#This Row],[Repere Ubleam]],[7]Sheet1!$C$2:$C$2995&amp;[7]Sheet1!$I$2:$I$2995,[7]Sheet1!$A$2:$A$2995)</f>
        <v>866</v>
      </c>
      <c r="D872" s="48" t="str">
        <f>C872&amp;""</f>
        <v>866</v>
      </c>
      <c r="E872" s="48" t="e">
        <v>#N/A</v>
      </c>
      <c r="F872" s="48" t="e">
        <v>#N/A</v>
      </c>
      <c r="G872" s="190" t="s">
        <v>1711</v>
      </c>
      <c r="H872" s="119" t="s">
        <v>1067</v>
      </c>
      <c r="I872" s="119" t="s">
        <v>80</v>
      </c>
      <c r="J872" s="119" t="s">
        <v>1072</v>
      </c>
      <c r="K872" s="119" t="str">
        <f>_xlfn.XLOOKUP(Tableau210[[#This Row],[NOM]],[8]LUT!$I$5:$I$301,[8]LUT!$N$5:$N$301)</f>
        <v xml:space="preserve">Réacteur </v>
      </c>
      <c r="L872" s="119">
        <v>7</v>
      </c>
      <c r="M872" s="119"/>
      <c r="N872" s="119">
        <v>7</v>
      </c>
      <c r="O872" s="119"/>
      <c r="P872" s="119"/>
      <c r="Q872" s="119"/>
      <c r="R872" s="119"/>
      <c r="S872" s="119"/>
      <c r="T872" s="119"/>
      <c r="U872" s="119"/>
      <c r="V872" s="119"/>
      <c r="W872" s="148" t="s">
        <v>1118</v>
      </c>
      <c r="X872" s="207" cm="1">
        <f t="array" ref="X8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900</v>
      </c>
      <c r="Y87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72" s="148" t="s">
        <v>3424</v>
      </c>
      <c r="AA872" s="207" cm="1">
        <f t="array" ref="AA8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72" s="48"/>
      <c r="AD872" s="117" t="s">
        <v>626</v>
      </c>
      <c r="AE872" s="119"/>
      <c r="AF872" s="181">
        <f>IFERROR(VLOOKUP(Tableau210[[#This Row],[OPERATION]],Tableau4[],5,FALSE),"")</f>
        <v>0</v>
      </c>
      <c r="AG872" s="178" cm="1">
        <f t="array" ref="AG872">IFERROR(
   SUM(
      _xlfn._xlws.FILTER(
         Tableau3[JP],
         (Tableau3[ITEM]=Tableau210[[#This Row],[NOM]])*
         (Tableau3[Rep.]=Tableau210[[#This Row],[REPERE BUTA]])
      )
   ),
0)</f>
        <v>0</v>
      </c>
      <c r="AH872" s="181">
        <f>IFERROR(VLOOKUP(Tableau210[[#This Row],[OPERATION]],Tableau4[],4,FALSE),"")</f>
        <v>0</v>
      </c>
      <c r="AI872" s="178" cm="1">
        <f t="array" ref="AI872">IFERROR(
   SUM(
      _xlfn._xlws.FILTER(
         Tableau3[BP],
         (Tableau3[ITEM]=Tableau210[[#This Row],[NOM]])*
         (Tableau3[Rep.]=Tableau210[[#This Row],[REPERE BUTA]])
      )
   ),
0)</f>
        <v>0</v>
      </c>
      <c r="AJ872" s="181" t="s">
        <v>2313</v>
      </c>
      <c r="AK872" s="178" t="str">
        <f>IF(Tableau210[[#This Row],[NB JP BUTA]]=1,"1 JP","") &amp; IF(Tableau210[[#This Row],[Nb BP BUTA]]=1," 1 BP","") &amp; IF(Tableau210[[#This Row],[Nb BP BUTA]]=2," 2 BP","")</f>
        <v/>
      </c>
      <c r="AL872" s="117" t="s">
        <v>103</v>
      </c>
      <c r="AM872" s="117" t="str">
        <f>IFERROR(+VLOOKUP(AY872,Tiges!$G$4:$I$569,3,FALSE),"")</f>
        <v/>
      </c>
      <c r="AN872" s="48"/>
      <c r="AO872" s="117">
        <v>32</v>
      </c>
      <c r="AP872" s="177" cm="1">
        <f t="array" ref="AP8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32</v>
      </c>
      <c r="AQ8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32</v>
      </c>
      <c r="AR872" s="117" t="s">
        <v>2406</v>
      </c>
      <c r="AS872" s="177" t="str" cm="1">
        <f t="array" ref="AS8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8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M39x240</v>
      </c>
      <c r="AU872" s="117" t="s">
        <v>1123</v>
      </c>
      <c r="AV872" s="177" t="str" cm="1">
        <f t="array" ref="AV8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2" s="117"/>
      <c r="AY872" s="117" t="str" cm="1">
        <f t="array" ref="AY872">IFERROR(_xlfn.XLOOKUP(Tableau210[[#This Row],[DN DONNEES BUTA ]]&amp;Tableau210[[#This Row],[PN DONNEES BUTA]],Tiges!$B$4:$B$79&amp;Tiges!$C$4:$C$79,Tiges!$G$4:$G$79),"")</f>
        <v/>
      </c>
      <c r="AZ872" s="117"/>
      <c r="BA872" s="117" t="str" cm="1">
        <f t="array" ref="BA872">IFERROR(_xlfn.XLOOKUP(Tableau210[[#This Row],[DN DONNEES BUTA ]]&amp;Tableau210[[#This Row],[PN DONNEES BUTA]],Tiges!$B$4:$B$79&amp;Tiges!$C$4:$C$79,Tiges!$H$4:$H$79),"")</f>
        <v/>
      </c>
      <c r="BB872" s="117"/>
      <c r="BC872" s="182">
        <f>IFERROR(VLOOKUP(Tableau210[[#This Row],[OPERATION]],Tableau4[],2,FALSE),"")</f>
        <v>0</v>
      </c>
      <c r="BD872" s="177" cm="1">
        <f t="array" ref="BD872">IFERROR(
   SUM(
      _xlfn._xlws.FILTER(
         Tableau3[Nb Platinage Joint],
         (Tableau3[ITEM]=Tableau210[[#This Row],[NOM]])*
         (Tableau3[Rep.]=Tableau210[[#This Row],[REPERE BUTA]])
      )
   ),
0)</f>
        <v>0</v>
      </c>
      <c r="BE872" s="182">
        <f>IFERROR(VLOOKUP(Tableau210[[#This Row],[OPERATION]],Tableau4[],3,FALSE),"")</f>
        <v>1</v>
      </c>
      <c r="BF872" s="177" cm="1">
        <f t="array" ref="BF872">IFERROR(
   SUM(
      _xlfn._xlws.FILTER(
         Tableau3[Joint Définitif Nb],
         (Tableau3[ITEM]=Tableau210[[#This Row],[NOM]])*
         (Tableau3[Rep.]=Tableau210[[#This Row],[REPERE BUTA]])
      )
   ),
0)</f>
        <v>1</v>
      </c>
      <c r="BG872" s="117" t="s">
        <v>129</v>
      </c>
      <c r="BH872" s="177" t="str" cm="1">
        <f t="array" ref="BH8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2" s="117" t="s">
        <v>2281</v>
      </c>
      <c r="BK872" s="117" t="s">
        <v>2269</v>
      </c>
      <c r="BL872" s="167" t="s">
        <v>2380</v>
      </c>
      <c r="BM872" s="167"/>
      <c r="BN872" s="117"/>
      <c r="BO872" s="117"/>
      <c r="BP872" s="117"/>
      <c r="BQ872" s="48"/>
      <c r="BR872" s="119"/>
      <c r="BS872" s="48"/>
      <c r="BT872" s="48"/>
      <c r="BU872" s="48"/>
      <c r="BV872" s="48"/>
      <c r="BW872" s="48"/>
      <c r="BX872" s="48"/>
    </row>
    <row r="873" spans="1:76" ht="15.75" hidden="1" x14ac:dyDescent="0.25">
      <c r="A873" s="48" t="e" cm="1">
        <f t="array" ref="A873">_xlfn.XLOOKUP(Tableau210[[#This Row],[NOM]]&amp;Tableau210[[#This Row],[REPERE BUTA]],[6]!Tableau16[POSTE TECHNIQUE]&amp;[6]!Tableau16[Repere ADM],[6]!Tableau16[NUMERO CLIENT])</f>
        <v>#N/A</v>
      </c>
      <c r="B873" s="48" t="e" cm="1">
        <f t="array" ref="B873">_xlfn.XLOOKUP(Tableau210[[#This Row],[NOM]]&amp;Tableau210[[#This Row],[REPERE BUTA]],[6]!Tableau16[POSTE TECHNIQUE]&amp;[6]!Tableau16[Repere REF],[6]!Tableau16[NUMERO CLIENT])</f>
        <v>#N/A</v>
      </c>
      <c r="C873" s="48" cm="1">
        <f t="array" ref="C873">_xlfn.XLOOKUP(Tableau210[[#This Row],[NOM]]&amp;Tableau210[[#This Row],[Repere Ubleam]],[7]Sheet1!$C$2:$C$2995&amp;[7]Sheet1!$I$2:$I$2995,[7]Sheet1!$A$2:$A$2995)</f>
        <v>867</v>
      </c>
      <c r="D873" s="48" t="str">
        <f>C873&amp;""</f>
        <v>867</v>
      </c>
      <c r="E873" s="48" t="e">
        <v>#N/A</v>
      </c>
      <c r="F873" s="48" t="e">
        <v>#N/A</v>
      </c>
      <c r="G873" s="190" t="s">
        <v>1711</v>
      </c>
      <c r="H873" s="119" t="s">
        <v>1067</v>
      </c>
      <c r="I873" s="119" t="s">
        <v>80</v>
      </c>
      <c r="J873" s="119" t="s">
        <v>1072</v>
      </c>
      <c r="K873" s="119" t="str">
        <f>_xlfn.XLOOKUP(Tableau210[[#This Row],[NOM]],[8]LUT!$I$5:$I$301,[8]LUT!$N$5:$N$301)</f>
        <v xml:space="preserve">Réacteur </v>
      </c>
      <c r="L873" s="119">
        <v>8</v>
      </c>
      <c r="M873" s="119"/>
      <c r="N873" s="119">
        <v>8</v>
      </c>
      <c r="O873" s="119"/>
      <c r="P873" s="119"/>
      <c r="Q873" s="119"/>
      <c r="R873" s="119"/>
      <c r="S873" s="119"/>
      <c r="T873" s="119"/>
      <c r="U873" s="119"/>
      <c r="V873" s="119"/>
      <c r="W873" s="148">
        <v>25</v>
      </c>
      <c r="X873" s="207" cm="1">
        <f t="array" ref="X8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7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73" s="148">
        <v>20</v>
      </c>
      <c r="AA873" s="207" cm="1">
        <f t="array" ref="AA8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73" s="48"/>
      <c r="AD873" s="117" t="s">
        <v>2103</v>
      </c>
      <c r="AE873" s="119"/>
      <c r="AF873" s="181">
        <f>IFERROR(VLOOKUP(Tableau210[[#This Row],[OPERATION]],Tableau4[],5,FALSE),"")</f>
        <v>1</v>
      </c>
      <c r="AG873" s="178" cm="1">
        <f t="array" ref="AG873">IFERROR(
   SUM(
      _xlfn._xlws.FILTER(
         Tableau3[JP],
         (Tableau3[ITEM]=Tableau210[[#This Row],[NOM]])*
         (Tableau3[Rep.]=Tableau210[[#This Row],[REPERE BUTA]])
      )
   ),
0)</f>
        <v>1</v>
      </c>
      <c r="AH873" s="181">
        <f>IFERROR(VLOOKUP(Tableau210[[#This Row],[OPERATION]],Tableau4[],4,FALSE),"")</f>
        <v>0</v>
      </c>
      <c r="AI873" s="178" cm="1">
        <f t="array" ref="AI873">IFERROR(
   SUM(
      _xlfn._xlws.FILTER(
         Tableau3[BP],
         (Tableau3[ITEM]=Tableau210[[#This Row],[NOM]])*
         (Tableau3[Rep.]=Tableau210[[#This Row],[REPERE BUTA]])
      )
   ),
0)</f>
        <v>0</v>
      </c>
      <c r="AJ873" s="181" t="str">
        <f>IF(Tableau210[[#This Row],[NB JP EMIS]]=1,"1 JP","") &amp; IF(Tableau210[[#This Row],[NB BP EMIS]]=1," 1 BP","")</f>
        <v>1 JP</v>
      </c>
      <c r="AK873" s="178" t="str">
        <f>IF(Tableau210[[#This Row],[NB JP BUTA]]=1,"1 JP","") &amp; IF(Tableau210[[#This Row],[Nb BP BUTA]]=1," 1 BP","") &amp; IF(Tableau210[[#This Row],[Nb BP BUTA]]=2," 2 BP","")</f>
        <v>1 JP</v>
      </c>
      <c r="AL873" s="117" t="s">
        <v>103</v>
      </c>
      <c r="AM873" s="117">
        <f>IFERROR(+VLOOKUP(AY873,Tiges!$G$4:$I$569,3,FALSE),"")</f>
        <v>22</v>
      </c>
      <c r="AN873" s="48"/>
      <c r="AO873" s="117">
        <v>4</v>
      </c>
      <c r="AP873" s="177" cm="1">
        <f t="array" ref="AP8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73" s="117" t="s">
        <v>2405</v>
      </c>
      <c r="AS873" s="177" t="str" cm="1">
        <f t="array" ref="AS8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873" s="117" t="s">
        <v>1123</v>
      </c>
      <c r="AV873" s="177" t="str" cm="1">
        <f t="array" ref="AV8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3" s="117"/>
      <c r="AY873" s="117" cm="1">
        <f t="array" ref="AY873">IFERROR(_xlfn.XLOOKUP(Tableau210[[#This Row],[DN DONNEES BUTA ]]&amp;Tableau210[[#This Row],[PN DONNEES BUTA]],Tiges!$B$4:$B$79&amp;Tiges!$C$4:$C$79,Tiges!$G$4:$G$79),"")</f>
        <v>14</v>
      </c>
      <c r="AZ873" s="117"/>
      <c r="BA873" s="117" cm="1">
        <f t="array" ref="BA873">IFERROR(_xlfn.XLOOKUP(Tableau210[[#This Row],[DN DONNEES BUTA ]]&amp;Tableau210[[#This Row],[PN DONNEES BUTA]],Tiges!$B$4:$B$79&amp;Tiges!$C$4:$C$79,Tiges!$H$4:$H$79),"")</f>
        <v>70</v>
      </c>
      <c r="BB873" s="117"/>
      <c r="BC873" s="182">
        <f>IFERROR(VLOOKUP(Tableau210[[#This Row],[OPERATION]],Tableau4[],2,FALSE),"")</f>
        <v>2</v>
      </c>
      <c r="BD873" s="177" cm="1">
        <f t="array" ref="BD873">IFERROR(
   SUM(
      _xlfn._xlws.FILTER(
         Tableau3[Nb Platinage Joint],
         (Tableau3[ITEM]=Tableau210[[#This Row],[NOM]])*
         (Tableau3[Rep.]=Tableau210[[#This Row],[REPERE BUTA]])
      )
   ),
0)</f>
        <v>2</v>
      </c>
      <c r="BE873" s="182">
        <f>IFERROR(VLOOKUP(Tableau210[[#This Row],[OPERATION]],Tableau4[],3,FALSE),"")</f>
        <v>1</v>
      </c>
      <c r="BF873" s="177" cm="1">
        <f t="array" ref="BF873">IFERROR(
   SUM(
      _xlfn._xlws.FILTER(
         Tableau3[Joint Définitif Nb],
         (Tableau3[ITEM]=Tableau210[[#This Row],[NOM]])*
         (Tableau3[Rep.]=Tableau210[[#This Row],[REPERE BUTA]])
      )
   ),
0)</f>
        <v>1</v>
      </c>
      <c r="BG873" s="117" t="s">
        <v>129</v>
      </c>
      <c r="BH873" s="177" t="str" cm="1">
        <f t="array" ref="BH8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3" s="117" t="s">
        <v>2281</v>
      </c>
      <c r="BK873" s="117" t="s">
        <v>2269</v>
      </c>
      <c r="BL873" s="167" t="s">
        <v>2380</v>
      </c>
      <c r="BM873" s="167"/>
      <c r="BN873" s="117"/>
      <c r="BO873" s="117"/>
      <c r="BP873" s="117"/>
      <c r="BQ873" s="48"/>
      <c r="BR873" s="119"/>
      <c r="BS873" s="48"/>
      <c r="BT873" s="48"/>
      <c r="BU873" s="48"/>
      <c r="BV873" s="48"/>
      <c r="BW873" s="48"/>
      <c r="BX873" s="48"/>
    </row>
    <row r="874" spans="1:76" ht="15.75" hidden="1" x14ac:dyDescent="0.25">
      <c r="A874" s="48" t="e" cm="1">
        <f t="array" ref="A874">_xlfn.XLOOKUP(Tableau210[[#This Row],[NOM]]&amp;Tableau210[[#This Row],[REPERE BUTA]],[6]!Tableau16[POSTE TECHNIQUE]&amp;[6]!Tableau16[Repere ADM],[6]!Tableau16[NUMERO CLIENT])</f>
        <v>#N/A</v>
      </c>
      <c r="B874" s="48" t="e" cm="1">
        <f t="array" ref="B874">_xlfn.XLOOKUP(Tableau210[[#This Row],[NOM]]&amp;Tableau210[[#This Row],[REPERE BUTA]],[6]!Tableau16[POSTE TECHNIQUE]&amp;[6]!Tableau16[Repere REF],[6]!Tableau16[NUMERO CLIENT])</f>
        <v>#N/A</v>
      </c>
      <c r="C874" s="48" cm="1">
        <f t="array" ref="C874">_xlfn.XLOOKUP(Tableau210[[#This Row],[NOM]]&amp;Tableau210[[#This Row],[Repere Ubleam]],[7]Sheet1!$C$2:$C$2995&amp;[7]Sheet1!$I$2:$I$2995,[7]Sheet1!$A$2:$A$2995)</f>
        <v>868</v>
      </c>
      <c r="D874" s="48" t="str">
        <f>C874&amp;""</f>
        <v>868</v>
      </c>
      <c r="E874" s="48" t="e">
        <v>#N/A</v>
      </c>
      <c r="F874" s="48" t="e">
        <v>#N/A</v>
      </c>
      <c r="G874" s="190" t="s">
        <v>1711</v>
      </c>
      <c r="H874" s="119" t="s">
        <v>1067</v>
      </c>
      <c r="I874" s="119" t="s">
        <v>80</v>
      </c>
      <c r="J874" s="119" t="s">
        <v>1072</v>
      </c>
      <c r="K874" s="119" t="str">
        <f>_xlfn.XLOOKUP(Tableau210[[#This Row],[NOM]],[8]LUT!$I$5:$I$301,[8]LUT!$N$5:$N$301)</f>
        <v xml:space="preserve">Réacteur </v>
      </c>
      <c r="L874" s="119">
        <v>9</v>
      </c>
      <c r="M874" s="119"/>
      <c r="N874" s="119">
        <v>9</v>
      </c>
      <c r="O874" s="119"/>
      <c r="P874" s="119"/>
      <c r="Q874" s="119"/>
      <c r="R874" s="119"/>
      <c r="S874" s="119"/>
      <c r="T874" s="119"/>
      <c r="U874" s="119"/>
      <c r="V874" s="119"/>
      <c r="W874" s="148">
        <v>25</v>
      </c>
      <c r="X874" s="207" cm="1">
        <f t="array" ref="X8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7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74" s="148">
        <v>20</v>
      </c>
      <c r="AA874" s="207" cm="1">
        <f t="array" ref="AA8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74" s="48"/>
      <c r="AD874" s="117" t="s">
        <v>2103</v>
      </c>
      <c r="AE874" s="119"/>
      <c r="AF874" s="181">
        <f>IFERROR(VLOOKUP(Tableau210[[#This Row],[OPERATION]],Tableau4[],5,FALSE),"")</f>
        <v>1</v>
      </c>
      <c r="AG874" s="178" cm="1">
        <f t="array" ref="AG874">IFERROR(
   SUM(
      _xlfn._xlws.FILTER(
         Tableau3[JP],
         (Tableau3[ITEM]=Tableau210[[#This Row],[NOM]])*
         (Tableau3[Rep.]=Tableau210[[#This Row],[REPERE BUTA]])
      )
   ),
0)</f>
        <v>1</v>
      </c>
      <c r="AH874" s="181">
        <f>IFERROR(VLOOKUP(Tableau210[[#This Row],[OPERATION]],Tableau4[],4,FALSE),"")</f>
        <v>0</v>
      </c>
      <c r="AI874" s="178" cm="1">
        <f t="array" ref="AI874">IFERROR(
   SUM(
      _xlfn._xlws.FILTER(
         Tableau3[BP],
         (Tableau3[ITEM]=Tableau210[[#This Row],[NOM]])*
         (Tableau3[Rep.]=Tableau210[[#This Row],[REPERE BUTA]])
      )
   ),
0)</f>
        <v>0</v>
      </c>
      <c r="AJ874" s="181" t="str">
        <f>IF(Tableau210[[#This Row],[NB JP EMIS]]=1,"1 JP","") &amp; IF(Tableau210[[#This Row],[NB BP EMIS]]=1," 1 BP","")</f>
        <v>1 JP</v>
      </c>
      <c r="AK874" s="178" t="str">
        <f>IF(Tableau210[[#This Row],[NB JP BUTA]]=1,"1 JP","") &amp; IF(Tableau210[[#This Row],[Nb BP BUTA]]=1," 1 BP","") &amp; IF(Tableau210[[#This Row],[Nb BP BUTA]]=2," 2 BP","")</f>
        <v>1 JP</v>
      </c>
      <c r="AL874" s="117" t="s">
        <v>103</v>
      </c>
      <c r="AM874" s="117">
        <f>IFERROR(+VLOOKUP(AY874,Tiges!$G$4:$I$569,3,FALSE),"")</f>
        <v>22</v>
      </c>
      <c r="AN874" s="48"/>
      <c r="AO874" s="117">
        <v>4</v>
      </c>
      <c r="AP874" s="177" cm="1">
        <f t="array" ref="AP8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74" s="117" t="s">
        <v>2405</v>
      </c>
      <c r="AS874" s="177" t="str" cm="1">
        <f t="array" ref="AS8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874" s="117" t="s">
        <v>1123</v>
      </c>
      <c r="AV874" s="177" t="str" cm="1">
        <f t="array" ref="AV8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4" s="117"/>
      <c r="AY874" s="117" cm="1">
        <f t="array" ref="AY874">IFERROR(_xlfn.XLOOKUP(Tableau210[[#This Row],[DN DONNEES BUTA ]]&amp;Tableau210[[#This Row],[PN DONNEES BUTA]],Tiges!$B$4:$B$79&amp;Tiges!$C$4:$C$79,Tiges!$G$4:$G$79),"")</f>
        <v>14</v>
      </c>
      <c r="AZ874" s="117"/>
      <c r="BA874" s="117" cm="1">
        <f t="array" ref="BA874">IFERROR(_xlfn.XLOOKUP(Tableau210[[#This Row],[DN DONNEES BUTA ]]&amp;Tableau210[[#This Row],[PN DONNEES BUTA]],Tiges!$B$4:$B$79&amp;Tiges!$C$4:$C$79,Tiges!$H$4:$H$79),"")</f>
        <v>70</v>
      </c>
      <c r="BB874" s="117"/>
      <c r="BC874" s="182">
        <f>IFERROR(VLOOKUP(Tableau210[[#This Row],[OPERATION]],Tableau4[],2,FALSE),"")</f>
        <v>2</v>
      </c>
      <c r="BD874" s="177" cm="1">
        <f t="array" ref="BD874">IFERROR(
   SUM(
      _xlfn._xlws.FILTER(
         Tableau3[Nb Platinage Joint],
         (Tableau3[ITEM]=Tableau210[[#This Row],[NOM]])*
         (Tableau3[Rep.]=Tableau210[[#This Row],[REPERE BUTA]])
      )
   ),
0)</f>
        <v>2</v>
      </c>
      <c r="BE874" s="182">
        <f>IFERROR(VLOOKUP(Tableau210[[#This Row],[OPERATION]],Tableau4[],3,FALSE),"")</f>
        <v>1</v>
      </c>
      <c r="BF874" s="177" cm="1">
        <f t="array" ref="BF874">IFERROR(
   SUM(
      _xlfn._xlws.FILTER(
         Tableau3[Joint Définitif Nb],
         (Tableau3[ITEM]=Tableau210[[#This Row],[NOM]])*
         (Tableau3[Rep.]=Tableau210[[#This Row],[REPERE BUTA]])
      )
   ),
0)</f>
        <v>1</v>
      </c>
      <c r="BG874" s="117" t="s">
        <v>129</v>
      </c>
      <c r="BH874" s="177" t="str" cm="1">
        <f t="array" ref="BH8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4" s="117" t="s">
        <v>2281</v>
      </c>
      <c r="BK874" s="117" t="s">
        <v>2269</v>
      </c>
      <c r="BL874" s="167" t="s">
        <v>2380</v>
      </c>
      <c r="BM874" s="167"/>
      <c r="BN874" s="117"/>
      <c r="BO874" s="117"/>
      <c r="BP874" s="117"/>
      <c r="BQ874" s="48"/>
      <c r="BR874" s="119"/>
      <c r="BS874" s="48"/>
      <c r="BT874" s="48"/>
      <c r="BU874" s="48"/>
      <c r="BV874" s="48"/>
      <c r="BW874" s="48"/>
      <c r="BX874" s="48"/>
    </row>
    <row r="875" spans="1:76" ht="15.75" hidden="1" x14ac:dyDescent="0.25">
      <c r="A875" s="48" t="e" cm="1">
        <f t="array" ref="A875">_xlfn.XLOOKUP(Tableau210[[#This Row],[NOM]]&amp;Tableau210[[#This Row],[REPERE BUTA]],[6]!Tableau16[POSTE TECHNIQUE]&amp;[6]!Tableau16[Repere ADM],[6]!Tableau16[NUMERO CLIENT])</f>
        <v>#N/A</v>
      </c>
      <c r="B875" s="48" t="e" cm="1">
        <f t="array" ref="B875">_xlfn.XLOOKUP(Tableau210[[#This Row],[NOM]]&amp;Tableau210[[#This Row],[REPERE BUTA]],[6]!Tableau16[POSTE TECHNIQUE]&amp;[6]!Tableau16[Repere REF],[6]!Tableau16[NUMERO CLIENT])</f>
        <v>#N/A</v>
      </c>
      <c r="C875" s="48" cm="1">
        <f t="array" ref="C875">_xlfn.XLOOKUP(Tableau210[[#This Row],[NOM]]&amp;Tableau210[[#This Row],[Repere Ubleam]],[7]Sheet1!$C$2:$C$2995&amp;[7]Sheet1!$I$2:$I$2995,[7]Sheet1!$A$2:$A$2995)</f>
        <v>869</v>
      </c>
      <c r="D875" s="48" t="str">
        <f>C875&amp;""</f>
        <v>869</v>
      </c>
      <c r="E875" s="48" t="e">
        <v>#N/A</v>
      </c>
      <c r="F875" s="48" t="e">
        <v>#N/A</v>
      </c>
      <c r="G875" s="190" t="s">
        <v>1711</v>
      </c>
      <c r="H875" s="119" t="s">
        <v>1067</v>
      </c>
      <c r="I875" s="119" t="s">
        <v>80</v>
      </c>
      <c r="J875" s="119" t="s">
        <v>1072</v>
      </c>
      <c r="K875" s="119" t="str">
        <f>_xlfn.XLOOKUP(Tableau210[[#This Row],[NOM]],[8]LUT!$I$5:$I$301,[8]LUT!$N$5:$N$301)</f>
        <v xml:space="preserve">Réacteur </v>
      </c>
      <c r="L875" s="119">
        <v>11</v>
      </c>
      <c r="M875" s="119"/>
      <c r="N875" s="119">
        <v>11</v>
      </c>
      <c r="O875" s="119"/>
      <c r="P875" s="119"/>
      <c r="Q875" s="119"/>
      <c r="R875" s="119"/>
      <c r="S875" s="119"/>
      <c r="T875" s="119"/>
      <c r="U875" s="119"/>
      <c r="V875" s="119"/>
      <c r="W875" s="148">
        <v>100</v>
      </c>
      <c r="X875" s="207" cm="1">
        <f t="array" ref="X8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87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75" s="148">
        <v>20</v>
      </c>
      <c r="AA875" s="207" cm="1">
        <f t="array" ref="AA8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75" s="48"/>
      <c r="AD875" s="117" t="s">
        <v>2103</v>
      </c>
      <c r="AE875" s="119"/>
      <c r="AF875" s="181">
        <f>IFERROR(VLOOKUP(Tableau210[[#This Row],[OPERATION]],Tableau4[],5,FALSE),"")</f>
        <v>1</v>
      </c>
      <c r="AG875" s="178" cm="1">
        <f t="array" ref="AG875">IFERROR(
   SUM(
      _xlfn._xlws.FILTER(
         Tableau3[JP],
         (Tableau3[ITEM]=Tableau210[[#This Row],[NOM]])*
         (Tableau3[Rep.]=Tableau210[[#This Row],[REPERE BUTA]])
      )
   ),
0)</f>
        <v>1</v>
      </c>
      <c r="AH875" s="181">
        <f>IFERROR(VLOOKUP(Tableau210[[#This Row],[OPERATION]],Tableau4[],4,FALSE),"")</f>
        <v>0</v>
      </c>
      <c r="AI875" s="178" cm="1">
        <f t="array" ref="AI875">IFERROR(
   SUM(
      _xlfn._xlws.FILTER(
         Tableau3[BP],
         (Tableau3[ITEM]=Tableau210[[#This Row],[NOM]])*
         (Tableau3[Rep.]=Tableau210[[#This Row],[REPERE BUTA]])
      )
   ),
0)</f>
        <v>0</v>
      </c>
      <c r="AJ875" s="181" t="str">
        <f>IF(Tableau210[[#This Row],[NB JP EMIS]]=1,"1 JP","") &amp; IF(Tableau210[[#This Row],[NB BP EMIS]]=1," 1 BP","")</f>
        <v>1 JP</v>
      </c>
      <c r="AK875" s="178" t="str">
        <f>IF(Tableau210[[#This Row],[NB JP BUTA]]=1,"1 JP","") &amp; IF(Tableau210[[#This Row],[Nb BP BUTA]]=1," 1 BP","") &amp; IF(Tableau210[[#This Row],[Nb BP BUTA]]=2," 2 BP","")</f>
        <v>1 JP</v>
      </c>
      <c r="AL875" s="117" t="s">
        <v>103</v>
      </c>
      <c r="AM875" s="117">
        <f>IFERROR(+VLOOKUP(AY875,Tiges!$G$4:$I$569,3,FALSE),"")</f>
        <v>32</v>
      </c>
      <c r="AN875" s="48"/>
      <c r="AO875" s="117">
        <v>8</v>
      </c>
      <c r="AP875" s="177" cm="1">
        <f t="array" ref="AP8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75" s="117" t="s">
        <v>2163</v>
      </c>
      <c r="AS875" s="177" t="str" cm="1">
        <f t="array" ref="AS8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875" s="117" t="s">
        <v>1123</v>
      </c>
      <c r="AV875" s="177" t="str" cm="1">
        <f t="array" ref="AV8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5" s="117"/>
      <c r="AY875" s="117" cm="1">
        <f t="array" ref="AY875">IFERROR(_xlfn.XLOOKUP(Tableau210[[#This Row],[DN DONNEES BUTA ]]&amp;Tableau210[[#This Row],[PN DONNEES BUTA]],Tiges!$B$4:$B$79&amp;Tiges!$C$4:$C$79,Tiges!$G$4:$G$79),"")</f>
        <v>20</v>
      </c>
      <c r="AZ875" s="117"/>
      <c r="BA875" s="117" cm="1">
        <f t="array" ref="BA875">IFERROR(_xlfn.XLOOKUP(Tableau210[[#This Row],[DN DONNEES BUTA ]]&amp;Tableau210[[#This Row],[PN DONNEES BUTA]],Tiges!$B$4:$B$79&amp;Tiges!$C$4:$C$79,Tiges!$H$4:$H$79),"")</f>
        <v>110</v>
      </c>
      <c r="BB875" s="117"/>
      <c r="BC875" s="182">
        <f>IFERROR(VLOOKUP(Tableau210[[#This Row],[OPERATION]],Tableau4[],2,FALSE),"")</f>
        <v>2</v>
      </c>
      <c r="BD875" s="177" cm="1">
        <f t="array" ref="BD875">IFERROR(
   SUM(
      _xlfn._xlws.FILTER(
         Tableau3[Nb Platinage Joint],
         (Tableau3[ITEM]=Tableau210[[#This Row],[NOM]])*
         (Tableau3[Rep.]=Tableau210[[#This Row],[REPERE BUTA]])
      )
   ),
0)</f>
        <v>2</v>
      </c>
      <c r="BE875" s="182">
        <f>IFERROR(VLOOKUP(Tableau210[[#This Row],[OPERATION]],Tableau4[],3,FALSE),"")</f>
        <v>1</v>
      </c>
      <c r="BF875" s="177" cm="1">
        <f t="array" ref="BF875">IFERROR(
   SUM(
      _xlfn._xlws.FILTER(
         Tableau3[Joint Définitif Nb],
         (Tableau3[ITEM]=Tableau210[[#This Row],[NOM]])*
         (Tableau3[Rep.]=Tableau210[[#This Row],[REPERE BUTA]])
      )
   ),
0)</f>
        <v>1</v>
      </c>
      <c r="BG875" s="117" t="s">
        <v>129</v>
      </c>
      <c r="BH875" s="177" t="str" cm="1">
        <f t="array" ref="BH8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5" s="117" t="s">
        <v>2268</v>
      </c>
      <c r="BK875" s="117" t="s">
        <v>2269</v>
      </c>
      <c r="BL875" s="167" t="s">
        <v>2380</v>
      </c>
      <c r="BM875" s="167"/>
      <c r="BN875" s="117"/>
      <c r="BO875" s="117"/>
      <c r="BP875" s="117"/>
      <c r="BQ875" s="48"/>
      <c r="BR875" s="119"/>
      <c r="BS875" s="48"/>
      <c r="BT875" s="48"/>
      <c r="BU875" s="48"/>
      <c r="BV875" s="48"/>
      <c r="BW875" s="48"/>
      <c r="BX875" s="48"/>
    </row>
    <row r="876" spans="1:76" ht="15.75" hidden="1" x14ac:dyDescent="0.25">
      <c r="A876" s="48" t="e" cm="1">
        <f t="array" ref="A876">_xlfn.XLOOKUP(Tableau210[[#This Row],[NOM]]&amp;Tableau210[[#This Row],[REPERE BUTA]],[6]!Tableau16[POSTE TECHNIQUE]&amp;[6]!Tableau16[Repere ADM],[6]!Tableau16[NUMERO CLIENT])</f>
        <v>#N/A</v>
      </c>
      <c r="B876" s="48" t="e" cm="1">
        <f t="array" ref="B876">_xlfn.XLOOKUP(Tableau210[[#This Row],[NOM]]&amp;Tableau210[[#This Row],[REPERE BUTA]],[6]!Tableau16[POSTE TECHNIQUE]&amp;[6]!Tableau16[Repere REF],[6]!Tableau16[NUMERO CLIENT])</f>
        <v>#N/A</v>
      </c>
      <c r="C876" s="48" cm="1">
        <f t="array" ref="C876">_xlfn.XLOOKUP(Tableau210[[#This Row],[NOM]]&amp;Tableau210[[#This Row],[Repere Ubleam]],[7]Sheet1!$C$2:$C$2995&amp;[7]Sheet1!$I$2:$I$2995,[7]Sheet1!$A$2:$A$2995)</f>
        <v>870</v>
      </c>
      <c r="D876" s="48" t="str">
        <f>C876&amp;""</f>
        <v>870</v>
      </c>
      <c r="E876" s="48" t="e">
        <v>#N/A</v>
      </c>
      <c r="F876" s="48" t="e">
        <v>#N/A</v>
      </c>
      <c r="G876" s="190" t="s">
        <v>1711</v>
      </c>
      <c r="H876" s="119" t="s">
        <v>1067</v>
      </c>
      <c r="I876" s="119" t="s">
        <v>80</v>
      </c>
      <c r="J876" s="119" t="s">
        <v>1072</v>
      </c>
      <c r="K876" s="119" t="str">
        <f>_xlfn.XLOOKUP(Tableau210[[#This Row],[NOM]],[8]LUT!$I$5:$I$301,[8]LUT!$N$5:$N$301)</f>
        <v xml:space="preserve">Réacteur </v>
      </c>
      <c r="L876" s="119">
        <v>12</v>
      </c>
      <c r="M876" s="119"/>
      <c r="N876" s="119">
        <v>12</v>
      </c>
      <c r="O876" s="119"/>
      <c r="P876" s="119"/>
      <c r="Q876" s="119"/>
      <c r="R876" s="119"/>
      <c r="S876" s="119"/>
      <c r="T876" s="119"/>
      <c r="U876" s="119"/>
      <c r="V876" s="119"/>
      <c r="W876" s="148">
        <v>200</v>
      </c>
      <c r="X876" s="207" cm="1">
        <f t="array" ref="X8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87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76" s="148">
        <v>20</v>
      </c>
      <c r="AA876" s="207" cm="1">
        <f t="array" ref="AA8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76" s="48"/>
      <c r="AD876" s="117" t="s">
        <v>2103</v>
      </c>
      <c r="AE876" s="119"/>
      <c r="AF876" s="181">
        <f>IFERROR(VLOOKUP(Tableau210[[#This Row],[OPERATION]],Tableau4[],5,FALSE),"")</f>
        <v>1</v>
      </c>
      <c r="AG876" s="178" cm="1">
        <f t="array" ref="AG876">IFERROR(
   SUM(
      _xlfn._xlws.FILTER(
         Tableau3[JP],
         (Tableau3[ITEM]=Tableau210[[#This Row],[NOM]])*
         (Tableau3[Rep.]=Tableau210[[#This Row],[REPERE BUTA]])
      )
   ),
0)</f>
        <v>1</v>
      </c>
      <c r="AH876" s="181">
        <f>IFERROR(VLOOKUP(Tableau210[[#This Row],[OPERATION]],Tableau4[],4,FALSE),"")</f>
        <v>0</v>
      </c>
      <c r="AI876" s="178" cm="1">
        <f t="array" ref="AI876">IFERROR(
   SUM(
      _xlfn._xlws.FILTER(
         Tableau3[BP],
         (Tableau3[ITEM]=Tableau210[[#This Row],[NOM]])*
         (Tableau3[Rep.]=Tableau210[[#This Row],[REPERE BUTA]])
      )
   ),
0)</f>
        <v>0</v>
      </c>
      <c r="AJ876" s="181" t="str">
        <f>IF(Tableau210[[#This Row],[NB JP EMIS]]=1,"1 JP","") &amp; IF(Tableau210[[#This Row],[NB BP EMIS]]=1," 1 BP","")</f>
        <v>1 JP</v>
      </c>
      <c r="AK876" s="178" t="str">
        <f>IF(Tableau210[[#This Row],[NB JP BUTA]]=1,"1 JP","") &amp; IF(Tableau210[[#This Row],[Nb BP BUTA]]=1," 1 BP","") &amp; IF(Tableau210[[#This Row],[Nb BP BUTA]]=2," 2 BP","")</f>
        <v>1 JP</v>
      </c>
      <c r="AL876" s="117" t="s">
        <v>103</v>
      </c>
      <c r="AM876" s="117">
        <f>IFERROR(+VLOOKUP(AY876,Tiges!$G$4:$I$569,3,FALSE),"")</f>
        <v>32</v>
      </c>
      <c r="AN876" s="48"/>
      <c r="AO876" s="117">
        <v>8</v>
      </c>
      <c r="AP876" s="177" cm="1">
        <f t="array" ref="AP8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76" s="117" t="s">
        <v>2282</v>
      </c>
      <c r="AS876" s="177" t="str" cm="1">
        <f t="array" ref="AS8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76" s="117" t="s">
        <v>1123</v>
      </c>
      <c r="AV876" s="177" t="str" cm="1">
        <f t="array" ref="AV8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6" s="117"/>
      <c r="AY876" s="117" cm="1">
        <f t="array" ref="AY876">IFERROR(_xlfn.XLOOKUP(Tableau210[[#This Row],[DN DONNEES BUTA ]]&amp;Tableau210[[#This Row],[PN DONNEES BUTA]],Tiges!$B$4:$B$79&amp;Tiges!$C$4:$C$79,Tiges!$G$4:$G$79),"")</f>
        <v>20</v>
      </c>
      <c r="AZ876" s="117"/>
      <c r="BA876" s="117" cm="1">
        <f t="array" ref="BA876">IFERROR(_xlfn.XLOOKUP(Tableau210[[#This Row],[DN DONNEES BUTA ]]&amp;Tableau210[[#This Row],[PN DONNEES BUTA]],Tiges!$B$4:$B$79&amp;Tiges!$C$4:$C$79,Tiges!$H$4:$H$79),"")</f>
        <v>110</v>
      </c>
      <c r="BB876" s="117"/>
      <c r="BC876" s="182">
        <f>IFERROR(VLOOKUP(Tableau210[[#This Row],[OPERATION]],Tableau4[],2,FALSE),"")</f>
        <v>2</v>
      </c>
      <c r="BD876" s="177" cm="1">
        <f t="array" ref="BD876">IFERROR(
   SUM(
      _xlfn._xlws.FILTER(
         Tableau3[Nb Platinage Joint],
         (Tableau3[ITEM]=Tableau210[[#This Row],[NOM]])*
         (Tableau3[Rep.]=Tableau210[[#This Row],[REPERE BUTA]])
      )
   ),
0)</f>
        <v>2</v>
      </c>
      <c r="BE876" s="182">
        <f>IFERROR(VLOOKUP(Tableau210[[#This Row],[OPERATION]],Tableau4[],3,FALSE),"")</f>
        <v>1</v>
      </c>
      <c r="BF876" s="177" cm="1">
        <f t="array" ref="BF876">IFERROR(
   SUM(
      _xlfn._xlws.FILTER(
         Tableau3[Joint Définitif Nb],
         (Tableau3[ITEM]=Tableau210[[#This Row],[NOM]])*
         (Tableau3[Rep.]=Tableau210[[#This Row],[REPERE BUTA]])
      )
   ),
0)</f>
        <v>1</v>
      </c>
      <c r="BG876" s="117" t="s">
        <v>129</v>
      </c>
      <c r="BH876" s="177" t="str" cm="1">
        <f t="array" ref="BH8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6" s="117" t="s">
        <v>2281</v>
      </c>
      <c r="BK876" s="117" t="s">
        <v>2269</v>
      </c>
      <c r="BL876" s="167" t="s">
        <v>2380</v>
      </c>
      <c r="BM876" s="167"/>
      <c r="BN876" s="117"/>
      <c r="BO876" s="117"/>
      <c r="BP876" s="117"/>
      <c r="BQ876" s="48"/>
      <c r="BR876" s="119"/>
      <c r="BS876" s="48"/>
      <c r="BT876" s="48"/>
      <c r="BU876" s="48"/>
      <c r="BV876" s="48"/>
      <c r="BW876" s="48"/>
      <c r="BX876" s="48"/>
    </row>
    <row r="877" spans="1:76" ht="15.75" hidden="1" x14ac:dyDescent="0.25">
      <c r="A877" s="48" t="e" cm="1">
        <f t="array" ref="A877">_xlfn.XLOOKUP(Tableau210[[#This Row],[NOM]]&amp;Tableau210[[#This Row],[REPERE BUTA]],[6]!Tableau16[POSTE TECHNIQUE]&amp;[6]!Tableau16[Repere ADM],[6]!Tableau16[NUMERO CLIENT])</f>
        <v>#N/A</v>
      </c>
      <c r="B877" s="48" t="e" cm="1">
        <f t="array" ref="B877">_xlfn.XLOOKUP(Tableau210[[#This Row],[NOM]]&amp;Tableau210[[#This Row],[REPERE BUTA]],[6]!Tableau16[POSTE TECHNIQUE]&amp;[6]!Tableau16[Repere REF],[6]!Tableau16[NUMERO CLIENT])</f>
        <v>#N/A</v>
      </c>
      <c r="C877" s="48" cm="1">
        <f t="array" ref="C877">_xlfn.XLOOKUP(Tableau210[[#This Row],[NOM]]&amp;Tableau210[[#This Row],[Repere Ubleam]],[7]Sheet1!$C$2:$C$2995&amp;[7]Sheet1!$I$2:$I$2995,[7]Sheet1!$A$2:$A$2995)</f>
        <v>871</v>
      </c>
      <c r="D877" s="48" t="str">
        <f>C877&amp;""</f>
        <v>871</v>
      </c>
      <c r="E877" s="48" t="e">
        <v>#N/A</v>
      </c>
      <c r="F877" s="48" t="e">
        <v>#N/A</v>
      </c>
      <c r="G877" s="190" t="s">
        <v>1711</v>
      </c>
      <c r="H877" s="119" t="s">
        <v>1067</v>
      </c>
      <c r="I877" s="119" t="s">
        <v>80</v>
      </c>
      <c r="J877" s="119" t="s">
        <v>1072</v>
      </c>
      <c r="K877" s="119" t="str">
        <f>_xlfn.XLOOKUP(Tableau210[[#This Row],[NOM]],[8]LUT!$I$5:$I$301,[8]LUT!$N$5:$N$301)</f>
        <v xml:space="preserve">Réacteur </v>
      </c>
      <c r="L877" s="119">
        <v>13</v>
      </c>
      <c r="M877" s="119"/>
      <c r="N877" s="119">
        <v>13</v>
      </c>
      <c r="O877" s="119"/>
      <c r="P877" s="119"/>
      <c r="Q877" s="119"/>
      <c r="R877" s="119"/>
      <c r="S877" s="119"/>
      <c r="T877" s="119"/>
      <c r="U877" s="119"/>
      <c r="V877" s="119"/>
      <c r="W877" s="148">
        <v>25</v>
      </c>
      <c r="X877" s="207" cm="1">
        <f t="array" ref="X8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7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77" s="148">
        <v>20</v>
      </c>
      <c r="AA877" s="207" cm="1">
        <f t="array" ref="AA8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77" s="48"/>
      <c r="AD877" s="117" t="s">
        <v>2103</v>
      </c>
      <c r="AE877" s="119"/>
      <c r="AF877" s="181">
        <f>IFERROR(VLOOKUP(Tableau210[[#This Row],[OPERATION]],Tableau4[],5,FALSE),"")</f>
        <v>1</v>
      </c>
      <c r="AG877" s="178" cm="1">
        <f t="array" ref="AG877">IFERROR(
   SUM(
      _xlfn._xlws.FILTER(
         Tableau3[JP],
         (Tableau3[ITEM]=Tableau210[[#This Row],[NOM]])*
         (Tableau3[Rep.]=Tableau210[[#This Row],[REPERE BUTA]])
      )
   ),
0)</f>
        <v>1</v>
      </c>
      <c r="AH877" s="181">
        <f>IFERROR(VLOOKUP(Tableau210[[#This Row],[OPERATION]],Tableau4[],4,FALSE),"")</f>
        <v>0</v>
      </c>
      <c r="AI877" s="178" cm="1">
        <f t="array" ref="AI877">IFERROR(
   SUM(
      _xlfn._xlws.FILTER(
         Tableau3[BP],
         (Tableau3[ITEM]=Tableau210[[#This Row],[NOM]])*
         (Tableau3[Rep.]=Tableau210[[#This Row],[REPERE BUTA]])
      )
   ),
0)</f>
        <v>0</v>
      </c>
      <c r="AJ877" s="181" t="str">
        <f>IF(Tableau210[[#This Row],[NB JP EMIS]]=1,"1 JP","") &amp; IF(Tableau210[[#This Row],[NB BP EMIS]]=1," 1 BP","")</f>
        <v>1 JP</v>
      </c>
      <c r="AK877" s="178" t="str">
        <f>IF(Tableau210[[#This Row],[NB JP BUTA]]=1,"1 JP","") &amp; IF(Tableau210[[#This Row],[Nb BP BUTA]]=1," 1 BP","") &amp; IF(Tableau210[[#This Row],[Nb BP BUTA]]=2," 2 BP","")</f>
        <v>1 JP</v>
      </c>
      <c r="AL877" s="117" t="s">
        <v>103</v>
      </c>
      <c r="AM877" s="117">
        <f>IFERROR(+VLOOKUP(AY877,Tiges!$G$4:$I$569,3,FALSE),"")</f>
        <v>22</v>
      </c>
      <c r="AN877" s="48"/>
      <c r="AO877" s="117">
        <v>4</v>
      </c>
      <c r="AP877" s="177" cm="1">
        <f t="array" ref="AP8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7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77" s="117" t="s">
        <v>2405</v>
      </c>
      <c r="AS877" s="177" t="str" cm="1">
        <f t="array" ref="AS8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7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877" s="117" t="s">
        <v>1123</v>
      </c>
      <c r="AV877" s="177" t="str" cm="1">
        <f t="array" ref="AV8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7" s="117"/>
      <c r="AY877" s="117" cm="1">
        <f t="array" ref="AY877">IFERROR(_xlfn.XLOOKUP(Tableau210[[#This Row],[DN DONNEES BUTA ]]&amp;Tableau210[[#This Row],[PN DONNEES BUTA]],Tiges!$B$4:$B$79&amp;Tiges!$C$4:$C$79,Tiges!$G$4:$G$79),"")</f>
        <v>14</v>
      </c>
      <c r="AZ877" s="117"/>
      <c r="BA877" s="117" cm="1">
        <f t="array" ref="BA877">IFERROR(_xlfn.XLOOKUP(Tableau210[[#This Row],[DN DONNEES BUTA ]]&amp;Tableau210[[#This Row],[PN DONNEES BUTA]],Tiges!$B$4:$B$79&amp;Tiges!$C$4:$C$79,Tiges!$H$4:$H$79),"")</f>
        <v>70</v>
      </c>
      <c r="BB877" s="117"/>
      <c r="BC877" s="182">
        <f>IFERROR(VLOOKUP(Tableau210[[#This Row],[OPERATION]],Tableau4[],2,FALSE),"")</f>
        <v>2</v>
      </c>
      <c r="BD877" s="177" cm="1">
        <f t="array" ref="BD877">IFERROR(
   SUM(
      _xlfn._xlws.FILTER(
         Tableau3[Nb Platinage Joint],
         (Tableau3[ITEM]=Tableau210[[#This Row],[NOM]])*
         (Tableau3[Rep.]=Tableau210[[#This Row],[REPERE BUTA]])
      )
   ),
0)</f>
        <v>2</v>
      </c>
      <c r="BE877" s="182">
        <f>IFERROR(VLOOKUP(Tableau210[[#This Row],[OPERATION]],Tableau4[],3,FALSE),"")</f>
        <v>1</v>
      </c>
      <c r="BF877" s="177" cm="1">
        <f t="array" ref="BF877">IFERROR(
   SUM(
      _xlfn._xlws.FILTER(
         Tableau3[Joint Définitif Nb],
         (Tableau3[ITEM]=Tableau210[[#This Row],[NOM]])*
         (Tableau3[Rep.]=Tableau210[[#This Row],[REPERE BUTA]])
      )
   ),
0)</f>
        <v>1</v>
      </c>
      <c r="BG877" s="117" t="s">
        <v>129</v>
      </c>
      <c r="BH877" s="177" t="str" cm="1">
        <f t="array" ref="BH8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7" s="117" t="s">
        <v>2281</v>
      </c>
      <c r="BK877" s="117" t="s">
        <v>2269</v>
      </c>
      <c r="BL877" s="167" t="s">
        <v>2380</v>
      </c>
      <c r="BM877" s="167"/>
      <c r="BN877" s="117"/>
      <c r="BO877" s="117"/>
      <c r="BP877" s="117"/>
      <c r="BQ877" s="48"/>
      <c r="BR877" s="119"/>
      <c r="BS877" s="48"/>
      <c r="BT877" s="48"/>
      <c r="BU877" s="48"/>
      <c r="BV877" s="48"/>
      <c r="BW877" s="48"/>
      <c r="BX877" s="48"/>
    </row>
    <row r="878" spans="1:76" ht="15.75" hidden="1" x14ac:dyDescent="0.25">
      <c r="A878" s="48" t="e" cm="1">
        <f t="array" ref="A878">_xlfn.XLOOKUP(Tableau210[[#This Row],[NOM]]&amp;Tableau210[[#This Row],[REPERE BUTA]],[6]!Tableau16[POSTE TECHNIQUE]&amp;[6]!Tableau16[Repere ADM],[6]!Tableau16[NUMERO CLIENT])</f>
        <v>#N/A</v>
      </c>
      <c r="B878" s="48" t="e" cm="1">
        <f t="array" ref="B878">_xlfn.XLOOKUP(Tableau210[[#This Row],[NOM]]&amp;Tableau210[[#This Row],[REPERE BUTA]],[6]!Tableau16[POSTE TECHNIQUE]&amp;[6]!Tableau16[Repere REF],[6]!Tableau16[NUMERO CLIENT])</f>
        <v>#N/A</v>
      </c>
      <c r="C878" s="48" cm="1">
        <f t="array" ref="C878">_xlfn.XLOOKUP(Tableau210[[#This Row],[NOM]]&amp;Tableau210[[#This Row],[Repere Ubleam]],[7]Sheet1!$C$2:$C$2995&amp;[7]Sheet1!$I$2:$I$2995,[7]Sheet1!$A$2:$A$2995)</f>
        <v>872</v>
      </c>
      <c r="D878" s="48" t="str">
        <f>C878&amp;""</f>
        <v>872</v>
      </c>
      <c r="E878" s="48" t="e">
        <v>#N/A</v>
      </c>
      <c r="F878" s="48" t="e">
        <v>#N/A</v>
      </c>
      <c r="G878" s="190" t="s">
        <v>1711</v>
      </c>
      <c r="H878" s="119" t="s">
        <v>1067</v>
      </c>
      <c r="I878" s="119" t="s">
        <v>80</v>
      </c>
      <c r="J878" s="119" t="s">
        <v>1072</v>
      </c>
      <c r="K878" s="119" t="str">
        <f>_xlfn.XLOOKUP(Tableau210[[#This Row],[NOM]],[8]LUT!$I$5:$I$301,[8]LUT!$N$5:$N$301)</f>
        <v xml:space="preserve">Réacteur </v>
      </c>
      <c r="L878" s="119">
        <v>14</v>
      </c>
      <c r="M878" s="119"/>
      <c r="N878" s="119">
        <v>14</v>
      </c>
      <c r="O878" s="119"/>
      <c r="P878" s="119"/>
      <c r="Q878" s="119"/>
      <c r="R878" s="119"/>
      <c r="S878" s="119"/>
      <c r="T878" s="119"/>
      <c r="U878" s="119"/>
      <c r="V878" s="119"/>
      <c r="W878" s="148" t="s">
        <v>1118</v>
      </c>
      <c r="X878" s="207" cm="1">
        <f t="array" ref="X8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8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78" s="148" t="s">
        <v>3424</v>
      </c>
      <c r="AA878" s="207" cm="1">
        <f t="array" ref="AA8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7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78" s="48"/>
      <c r="AD878" s="117" t="s">
        <v>626</v>
      </c>
      <c r="AE878" s="119"/>
      <c r="AF878" s="181">
        <f>IFERROR(VLOOKUP(Tableau210[[#This Row],[OPERATION]],Tableau4[],5,FALSE),"")</f>
        <v>0</v>
      </c>
      <c r="AG878" s="178" cm="1">
        <f t="array" ref="AG878">IFERROR(
   SUM(
      _xlfn._xlws.FILTER(
         Tableau3[JP],
         (Tableau3[ITEM]=Tableau210[[#This Row],[NOM]])*
         (Tableau3[Rep.]=Tableau210[[#This Row],[REPERE BUTA]])
      )
   ),
0)</f>
        <v>0</v>
      </c>
      <c r="AH878" s="181">
        <f>IFERROR(VLOOKUP(Tableau210[[#This Row],[OPERATION]],Tableau4[],4,FALSE),"")</f>
        <v>0</v>
      </c>
      <c r="AI878" s="178" cm="1">
        <f t="array" ref="AI878">IFERROR(
   SUM(
      _xlfn._xlws.FILTER(
         Tableau3[BP],
         (Tableau3[ITEM]=Tableau210[[#This Row],[NOM]])*
         (Tableau3[Rep.]=Tableau210[[#This Row],[REPERE BUTA]])
      )
   ),
0)</f>
        <v>0</v>
      </c>
      <c r="AJ878" s="181" t="s">
        <v>2520</v>
      </c>
      <c r="AK878" s="178" t="str">
        <f>IF(Tableau210[[#This Row],[NB JP BUTA]]=1,"1 JP","") &amp; IF(Tableau210[[#This Row],[Nb BP BUTA]]=1," 1 BP","") &amp; IF(Tableau210[[#This Row],[Nb BP BUTA]]=2," 2 BP","")</f>
        <v/>
      </c>
      <c r="AL878" s="117" t="s">
        <v>103</v>
      </c>
      <c r="AM878" s="117">
        <f>IFERROR(+VLOOKUP(AY878,Tiges!$G$4:$I$569,3,FALSE),"")</f>
        <v>51</v>
      </c>
      <c r="AN878" s="48"/>
      <c r="AO878" s="117">
        <v>20</v>
      </c>
      <c r="AP878" s="177" cm="1">
        <f t="array" ref="AP8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78" s="117" t="s">
        <v>2389</v>
      </c>
      <c r="AS878" s="177" t="str" cm="1">
        <f t="array" ref="AS8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8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878" s="117" t="s">
        <v>1123</v>
      </c>
      <c r="AV878" s="177" t="str" cm="1">
        <f t="array" ref="AV8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78" s="117"/>
      <c r="AY878" s="117" cm="1">
        <f t="array" ref="AY878">IFERROR(_xlfn.XLOOKUP(Tableau210[[#This Row],[DN DONNEES BUTA ]]&amp;Tableau210[[#This Row],[PN DONNEES BUTA]],Tiges!$B$4:$B$79&amp;Tiges!$C$4:$C$79,Tiges!$G$4:$G$79),"")</f>
        <v>33</v>
      </c>
      <c r="AZ878" s="117"/>
      <c r="BA878" s="117" cm="1">
        <f t="array" ref="BA878">IFERROR(_xlfn.XLOOKUP(Tableau210[[#This Row],[DN DONNEES BUTA ]]&amp;Tableau210[[#This Row],[PN DONNEES BUTA]],Tiges!$B$4:$B$79&amp;Tiges!$C$4:$C$79,Tiges!$H$4:$H$79),"")</f>
        <v>190</v>
      </c>
      <c r="BB878" s="117"/>
      <c r="BC878" s="182">
        <f>IFERROR(VLOOKUP(Tableau210[[#This Row],[OPERATION]],Tableau4[],2,FALSE),"")</f>
        <v>0</v>
      </c>
      <c r="BD878" s="177" cm="1">
        <f t="array" ref="BD878">IFERROR(
   SUM(
      _xlfn._xlws.FILTER(
         Tableau3[Nb Platinage Joint],
         (Tableau3[ITEM]=Tableau210[[#This Row],[NOM]])*
         (Tableau3[Rep.]=Tableau210[[#This Row],[REPERE BUTA]])
      )
   ),
0)</f>
        <v>0</v>
      </c>
      <c r="BE878" s="182">
        <f>IFERROR(VLOOKUP(Tableau210[[#This Row],[OPERATION]],Tableau4[],3,FALSE),"")</f>
        <v>1</v>
      </c>
      <c r="BF878" s="177" cm="1">
        <f t="array" ref="BF878">IFERROR(
   SUM(
      _xlfn._xlws.FILTER(
         Tableau3[Joint Définitif Nb],
         (Tableau3[ITEM]=Tableau210[[#This Row],[NOM]])*
         (Tableau3[Rep.]=Tableau210[[#This Row],[REPERE BUTA]])
      )
   ),
0)</f>
        <v>1</v>
      </c>
      <c r="BG878" s="117" t="s">
        <v>129</v>
      </c>
      <c r="BH878" s="177" t="str" cm="1">
        <f t="array" ref="BH8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78" s="117" t="s">
        <v>2281</v>
      </c>
      <c r="BK878" s="117" t="s">
        <v>2269</v>
      </c>
      <c r="BL878" s="167" t="s">
        <v>2380</v>
      </c>
      <c r="BM878" s="167"/>
      <c r="BN878" s="117"/>
      <c r="BO878" s="117"/>
      <c r="BP878" s="117"/>
      <c r="BQ878" s="48"/>
      <c r="BR878" s="119"/>
      <c r="BS878" s="48"/>
      <c r="BT878" s="48"/>
      <c r="BU878" s="48"/>
      <c r="BV878" s="48"/>
      <c r="BW878" s="48"/>
      <c r="BX878" s="48"/>
    </row>
    <row r="879" spans="1:76" ht="15.75" hidden="1" x14ac:dyDescent="0.25">
      <c r="A879" s="48" t="e" cm="1">
        <f t="array" ref="A879">_xlfn.XLOOKUP(Tableau210[[#This Row],[NOM]]&amp;Tableau210[[#This Row],[REPERE BUTA]],[6]!Tableau16[POSTE TECHNIQUE]&amp;[6]!Tableau16[Repere ADM],[6]!Tableau16[NUMERO CLIENT])</f>
        <v>#N/A</v>
      </c>
      <c r="B879" s="48" t="e" cm="1">
        <f t="array" ref="B879">_xlfn.XLOOKUP(Tableau210[[#This Row],[NOM]]&amp;Tableau210[[#This Row],[REPERE BUTA]],[6]!Tableau16[POSTE TECHNIQUE]&amp;[6]!Tableau16[Repere REF],[6]!Tableau16[NUMERO CLIENT])</f>
        <v>#N/A</v>
      </c>
      <c r="C879" s="48" cm="1">
        <f t="array" ref="C879">_xlfn.XLOOKUP(Tableau210[[#This Row],[NOM]]&amp;Tableau210[[#This Row],[Repere Ubleam]],[7]Sheet1!$C$2:$C$2995&amp;[7]Sheet1!$I$2:$I$2995,[7]Sheet1!$A$2:$A$2995)</f>
        <v>873</v>
      </c>
      <c r="D879" s="48" t="str">
        <f>C879&amp;""</f>
        <v>873</v>
      </c>
      <c r="E879" s="48" t="e">
        <v>#N/A</v>
      </c>
      <c r="F879" s="48" t="e">
        <v>#N/A</v>
      </c>
      <c r="G879" s="190" t="s">
        <v>1711</v>
      </c>
      <c r="H879" s="119" t="s">
        <v>1067</v>
      </c>
      <c r="I879" s="119" t="s">
        <v>80</v>
      </c>
      <c r="J879" s="119" t="s">
        <v>1072</v>
      </c>
      <c r="K879" s="119" t="str">
        <f>_xlfn.XLOOKUP(Tableau210[[#This Row],[NOM]],[8]LUT!$I$5:$I$301,[8]LUT!$N$5:$N$301)</f>
        <v xml:space="preserve">Réacteur </v>
      </c>
      <c r="L879" s="119">
        <v>15</v>
      </c>
      <c r="M879" s="119"/>
      <c r="N879" s="119">
        <v>15</v>
      </c>
      <c r="O879" s="119"/>
      <c r="P879" s="119"/>
      <c r="Q879" s="119"/>
      <c r="R879" s="119"/>
      <c r="S879" s="119"/>
      <c r="T879" s="119"/>
      <c r="U879" s="119"/>
      <c r="V879" s="119"/>
      <c r="W879" s="117" t="s">
        <v>2159</v>
      </c>
      <c r="X879" s="207" cm="1">
        <f t="array" ref="X8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7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79" s="117" t="s">
        <v>3424</v>
      </c>
      <c r="AA879" s="207" cm="1">
        <f t="array" ref="AA8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7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79" s="48"/>
      <c r="AD879" s="117" t="s">
        <v>2197</v>
      </c>
      <c r="AE879" s="119"/>
      <c r="AF879" s="181">
        <f>IFERROR(VLOOKUP(Tableau210[[#This Row],[OPERATION]],Tableau4[],5,FALSE),"")</f>
        <v>0</v>
      </c>
      <c r="AG879" s="178" cm="1">
        <f t="array" ref="AG879">IFERROR(
   SUM(
      _xlfn._xlws.FILTER(
         Tableau3[JP],
         (Tableau3[ITEM]=Tableau210[[#This Row],[NOM]])*
         (Tableau3[Rep.]=Tableau210[[#This Row],[REPERE BUTA]])
      )
   ),
0)</f>
        <v>0</v>
      </c>
      <c r="AH879" s="181">
        <f>IFERROR(VLOOKUP(Tableau210[[#This Row],[OPERATION]],Tableau4[],4,FALSE),"")</f>
        <v>1</v>
      </c>
      <c r="AI879" s="178" cm="1">
        <f t="array" ref="AI879">IFERROR(
   SUM(
      _xlfn._xlws.FILTER(
         Tableau3[BP],
         (Tableau3[ITEM]=Tableau210[[#This Row],[NOM]])*
         (Tableau3[Rep.]=Tableau210[[#This Row],[REPERE BUTA]])
      )
   ),
0)</f>
        <v>1</v>
      </c>
      <c r="AJ879" s="181" t="str">
        <f>IF(Tableau210[[#This Row],[NB JP EMIS]]=1,"1 JP","") &amp; IF(Tableau210[[#This Row],[NB BP EMIS]]=1," 1 BP","")</f>
        <v xml:space="preserve"> 1 BP</v>
      </c>
      <c r="AK879" s="178" t="str">
        <f>IF(Tableau210[[#This Row],[NB JP BUTA]]=1,"1 JP","") &amp; IF(Tableau210[[#This Row],[Nb BP BUTA]]=1," 1 BP","") &amp; IF(Tableau210[[#This Row],[Nb BP BUTA]]=2," 2 BP","")</f>
        <v xml:space="preserve"> 1 BP</v>
      </c>
      <c r="AL879" s="117" t="s">
        <v>103</v>
      </c>
      <c r="AM879" s="117">
        <f>IFERROR(+VLOOKUP(AY879,Tiges!$G$4:$I$569,3,FALSE),"")</f>
        <v>27</v>
      </c>
      <c r="AN879" s="48"/>
      <c r="AO879" s="117" t="s">
        <v>3424</v>
      </c>
      <c r="AP879" s="177" cm="1">
        <f t="array" ref="AP8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79" s="117" t="s">
        <v>3424</v>
      </c>
      <c r="AS879" s="177" t="str" cm="1">
        <f t="array" ref="AS8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8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879" s="117" t="s">
        <v>3424</v>
      </c>
      <c r="AV879" s="177" t="str" cm="1">
        <f t="array" ref="AV8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79" s="117"/>
      <c r="AY879" s="117" cm="1">
        <f t="array" ref="AY879">IFERROR(_xlfn.XLOOKUP(Tableau210[[#This Row],[DN DONNEES BUTA ]]&amp;Tableau210[[#This Row],[PN DONNEES BUTA]],Tiges!$B$4:$B$79&amp;Tiges!$C$4:$C$79,Tiges!$G$4:$G$79),"")</f>
        <v>16</v>
      </c>
      <c r="AZ879" s="117"/>
      <c r="BA879" s="117" cm="1">
        <f t="array" ref="BA879">IFERROR(_xlfn.XLOOKUP(Tableau210[[#This Row],[DN DONNEES BUTA ]]&amp;Tableau210[[#This Row],[PN DONNEES BUTA]],Tiges!$B$4:$B$79&amp;Tiges!$C$4:$C$79,Tiges!$H$4:$H$79),"")</f>
        <v>80</v>
      </c>
      <c r="BB879" s="117"/>
      <c r="BC879" s="182">
        <f>IFERROR(VLOOKUP(Tableau210[[#This Row],[OPERATION]],Tableau4[],2,FALSE),"")</f>
        <v>1</v>
      </c>
      <c r="BD879" s="177" cm="1">
        <f t="array" ref="BD879">IFERROR(
   SUM(
      _xlfn._xlws.FILTER(
         Tableau3[Nb Platinage Joint],
         (Tableau3[ITEM]=Tableau210[[#This Row],[NOM]])*
         (Tableau3[Rep.]=Tableau210[[#This Row],[REPERE BUTA]])
      )
   ),
0)</f>
        <v>1</v>
      </c>
      <c r="BE879" s="182">
        <f>IFERROR(VLOOKUP(Tableau210[[#This Row],[OPERATION]],Tableau4[],3,FALSE),"")</f>
        <v>1</v>
      </c>
      <c r="BF879" s="177" cm="1">
        <f t="array" ref="BF879">IFERROR(
   SUM(
      _xlfn._xlws.FILTER(
         Tableau3[Joint Définitif Nb],
         (Tableau3[ITEM]=Tableau210[[#This Row],[NOM]])*
         (Tableau3[Rep.]=Tableau210[[#This Row],[REPERE BUTA]])
      )
   ),
0)</f>
        <v>1</v>
      </c>
      <c r="BG879" s="117" t="s">
        <v>3424</v>
      </c>
      <c r="BH879" s="177" t="str" cm="1">
        <f t="array" ref="BH8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7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79" s="117" t="s">
        <v>3424</v>
      </c>
      <c r="BK879" s="117" t="s">
        <v>3424</v>
      </c>
      <c r="BL879" s="167" t="s">
        <v>2380</v>
      </c>
      <c r="BM879" s="167"/>
      <c r="BN879" s="117"/>
      <c r="BO879" s="117"/>
      <c r="BP879" s="117"/>
      <c r="BQ879" s="48"/>
      <c r="BR879" s="119"/>
      <c r="BS879" s="48"/>
      <c r="BT879" s="48"/>
      <c r="BU879" s="48"/>
      <c r="BV879" s="48"/>
      <c r="BW879" s="48"/>
      <c r="BX879" s="48"/>
    </row>
    <row r="880" spans="1:76" ht="15.75" hidden="1" x14ac:dyDescent="0.25">
      <c r="A880" s="48" t="e" cm="1">
        <f t="array" ref="A880">_xlfn.XLOOKUP(Tableau210[[#This Row],[NOM]]&amp;Tableau210[[#This Row],[REPERE BUTA]],[6]!Tableau16[POSTE TECHNIQUE]&amp;[6]!Tableau16[Repere ADM],[6]!Tableau16[NUMERO CLIENT])</f>
        <v>#N/A</v>
      </c>
      <c r="B880" s="48" t="e" cm="1">
        <f t="array" ref="B880">_xlfn.XLOOKUP(Tableau210[[#This Row],[NOM]]&amp;Tableau210[[#This Row],[REPERE BUTA]],[6]!Tableau16[POSTE TECHNIQUE]&amp;[6]!Tableau16[Repere REF],[6]!Tableau16[NUMERO CLIENT])</f>
        <v>#N/A</v>
      </c>
      <c r="C880" s="48" cm="1">
        <f t="array" ref="C880">_xlfn.XLOOKUP(Tableau210[[#This Row],[NOM]]&amp;Tableau210[[#This Row],[Repere Ubleam]],[7]Sheet1!$C$2:$C$2995&amp;[7]Sheet1!$I$2:$I$2995,[7]Sheet1!$A$2:$A$2995)</f>
        <v>874</v>
      </c>
      <c r="D880" s="48" t="str">
        <f>C880&amp;""</f>
        <v>874</v>
      </c>
      <c r="E880" s="48" t="e">
        <v>#N/A</v>
      </c>
      <c r="F880" s="48" t="e">
        <v>#N/A</v>
      </c>
      <c r="G880" s="190" t="s">
        <v>1711</v>
      </c>
      <c r="H880" s="119" t="s">
        <v>1067</v>
      </c>
      <c r="I880" s="119" t="s">
        <v>80</v>
      </c>
      <c r="J880" s="119" t="s">
        <v>1072</v>
      </c>
      <c r="K880" s="119" t="str">
        <f>_xlfn.XLOOKUP(Tableau210[[#This Row],[NOM]],[8]LUT!$I$5:$I$301,[8]LUT!$N$5:$N$301)</f>
        <v xml:space="preserve">Réacteur </v>
      </c>
      <c r="L880" s="119">
        <v>17</v>
      </c>
      <c r="M880" s="119"/>
      <c r="N880" s="119">
        <v>17</v>
      </c>
      <c r="O880" s="119"/>
      <c r="P880" s="119"/>
      <c r="Q880" s="119"/>
      <c r="R880" s="119"/>
      <c r="S880" s="119"/>
      <c r="T880" s="119"/>
      <c r="U880" s="119"/>
      <c r="V880" s="119"/>
      <c r="W880" s="117" t="s">
        <v>2159</v>
      </c>
      <c r="X880" s="207" cm="1">
        <f t="array" ref="X8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8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0" s="117" t="s">
        <v>3424</v>
      </c>
      <c r="AA880" s="207" cm="1">
        <f t="array" ref="AA8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8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0" s="48"/>
      <c r="AD880" s="117" t="s">
        <v>2197</v>
      </c>
      <c r="AE880" s="119"/>
      <c r="AF880" s="181">
        <f>IFERROR(VLOOKUP(Tableau210[[#This Row],[OPERATION]],Tableau4[],5,FALSE),"")</f>
        <v>0</v>
      </c>
      <c r="AG880" s="178" cm="1">
        <f t="array" ref="AG880">IFERROR(
   SUM(
      _xlfn._xlws.FILTER(
         Tableau3[JP],
         (Tableau3[ITEM]=Tableau210[[#This Row],[NOM]])*
         (Tableau3[Rep.]=Tableau210[[#This Row],[REPERE BUTA]])
      )
   ),
0)</f>
        <v>0</v>
      </c>
      <c r="AH880" s="181">
        <f>IFERROR(VLOOKUP(Tableau210[[#This Row],[OPERATION]],Tableau4[],4,FALSE),"")</f>
        <v>1</v>
      </c>
      <c r="AI880" s="178" cm="1">
        <f t="array" ref="AI880">IFERROR(
   SUM(
      _xlfn._xlws.FILTER(
         Tableau3[BP],
         (Tableau3[ITEM]=Tableau210[[#This Row],[NOM]])*
         (Tableau3[Rep.]=Tableau210[[#This Row],[REPERE BUTA]])
      )
   ),
0)</f>
        <v>1</v>
      </c>
      <c r="AJ880" s="181" t="str">
        <f>IF(Tableau210[[#This Row],[NB JP EMIS]]=1,"1 JP","") &amp; IF(Tableau210[[#This Row],[NB BP EMIS]]=1," 1 BP","")</f>
        <v xml:space="preserve"> 1 BP</v>
      </c>
      <c r="AK880" s="178" t="str">
        <f>IF(Tableau210[[#This Row],[NB JP BUTA]]=1,"1 JP","") &amp; IF(Tableau210[[#This Row],[Nb BP BUTA]]=1," 1 BP","") &amp; IF(Tableau210[[#This Row],[Nb BP BUTA]]=2," 2 BP","")</f>
        <v xml:space="preserve"> 1 BP</v>
      </c>
      <c r="AL880" s="117" t="s">
        <v>103</v>
      </c>
      <c r="AM880" s="117">
        <f>IFERROR(+VLOOKUP(AY880,Tiges!$G$4:$I$569,3,FALSE),"")</f>
        <v>27</v>
      </c>
      <c r="AN880" s="48"/>
      <c r="AO880" s="117" t="s">
        <v>3424</v>
      </c>
      <c r="AP880" s="177" cm="1">
        <f t="array" ref="AP8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80" s="117" t="s">
        <v>3424</v>
      </c>
      <c r="AS880" s="177" t="str" cm="1">
        <f t="array" ref="AS8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8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880" s="117" t="s">
        <v>3424</v>
      </c>
      <c r="AV880" s="177" t="str" cm="1">
        <f t="array" ref="AV8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80" s="117"/>
      <c r="AY880" s="117" cm="1">
        <f t="array" ref="AY880">IFERROR(_xlfn.XLOOKUP(Tableau210[[#This Row],[DN DONNEES BUTA ]]&amp;Tableau210[[#This Row],[PN DONNEES BUTA]],Tiges!$B$4:$B$79&amp;Tiges!$C$4:$C$79,Tiges!$G$4:$G$79),"")</f>
        <v>16</v>
      </c>
      <c r="AZ880" s="117"/>
      <c r="BA880" s="117" cm="1">
        <f t="array" ref="BA880">IFERROR(_xlfn.XLOOKUP(Tableau210[[#This Row],[DN DONNEES BUTA ]]&amp;Tableau210[[#This Row],[PN DONNEES BUTA]],Tiges!$B$4:$B$79&amp;Tiges!$C$4:$C$79,Tiges!$H$4:$H$79),"")</f>
        <v>80</v>
      </c>
      <c r="BB880" s="117"/>
      <c r="BC880" s="182">
        <f>IFERROR(VLOOKUP(Tableau210[[#This Row],[OPERATION]],Tableau4[],2,FALSE),"")</f>
        <v>1</v>
      </c>
      <c r="BD880" s="177" cm="1">
        <f t="array" ref="BD880">IFERROR(
   SUM(
      _xlfn._xlws.FILTER(
         Tableau3[Nb Platinage Joint],
         (Tableau3[ITEM]=Tableau210[[#This Row],[NOM]])*
         (Tableau3[Rep.]=Tableau210[[#This Row],[REPERE BUTA]])
      )
   ),
0)</f>
        <v>1</v>
      </c>
      <c r="BE880" s="182">
        <f>IFERROR(VLOOKUP(Tableau210[[#This Row],[OPERATION]],Tableau4[],3,FALSE),"")</f>
        <v>1</v>
      </c>
      <c r="BF880" s="177" cm="1">
        <f t="array" ref="BF880">IFERROR(
   SUM(
      _xlfn._xlws.FILTER(
         Tableau3[Joint Définitif Nb],
         (Tableau3[ITEM]=Tableau210[[#This Row],[NOM]])*
         (Tableau3[Rep.]=Tableau210[[#This Row],[REPERE BUTA]])
      )
   ),
0)</f>
        <v>1</v>
      </c>
      <c r="BG880" s="117" t="s">
        <v>3424</v>
      </c>
      <c r="BH880" s="177" t="str" cm="1">
        <f t="array" ref="BH8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80" s="117" t="s">
        <v>3424</v>
      </c>
      <c r="BK880" s="117" t="s">
        <v>3424</v>
      </c>
      <c r="BL880" s="167" t="s">
        <v>2380</v>
      </c>
      <c r="BM880" s="167"/>
      <c r="BN880" s="117"/>
      <c r="BO880" s="117"/>
      <c r="BP880" s="117"/>
      <c r="BQ880" s="48"/>
      <c r="BR880" s="119"/>
      <c r="BS880" s="48"/>
      <c r="BT880" s="48"/>
      <c r="BU880" s="48"/>
      <c r="BV880" s="48"/>
      <c r="BW880" s="48"/>
      <c r="BX880" s="48"/>
    </row>
    <row r="881" spans="1:76" ht="15.75" hidden="1" x14ac:dyDescent="0.25">
      <c r="A881" s="48" t="e" cm="1">
        <f t="array" ref="A881">_xlfn.XLOOKUP(Tableau210[[#This Row],[NOM]]&amp;Tableau210[[#This Row],[REPERE BUTA]],[6]!Tableau16[POSTE TECHNIQUE]&amp;[6]!Tableau16[Repere ADM],[6]!Tableau16[NUMERO CLIENT])</f>
        <v>#N/A</v>
      </c>
      <c r="B881" s="48" t="e" cm="1">
        <f t="array" ref="B881">_xlfn.XLOOKUP(Tableau210[[#This Row],[NOM]]&amp;Tableau210[[#This Row],[REPERE BUTA]],[6]!Tableau16[POSTE TECHNIQUE]&amp;[6]!Tableau16[Repere REF],[6]!Tableau16[NUMERO CLIENT])</f>
        <v>#N/A</v>
      </c>
      <c r="C881" s="48" cm="1">
        <f t="array" ref="C881">_xlfn.XLOOKUP(Tableau210[[#This Row],[NOM]]&amp;Tableau210[[#This Row],[Repere Ubleam]],[7]Sheet1!$C$2:$C$2995&amp;[7]Sheet1!$I$2:$I$2995,[7]Sheet1!$A$2:$A$2995)</f>
        <v>875</v>
      </c>
      <c r="D881" s="48" t="str">
        <f>C881&amp;""</f>
        <v>875</v>
      </c>
      <c r="E881" s="48" t="e">
        <v>#N/A</v>
      </c>
      <c r="F881" s="48" t="e">
        <v>#N/A</v>
      </c>
      <c r="G881" s="190" t="s">
        <v>1711</v>
      </c>
      <c r="H881" s="119" t="s">
        <v>1067</v>
      </c>
      <c r="I881" s="119" t="s">
        <v>80</v>
      </c>
      <c r="J881" s="119" t="s">
        <v>1072</v>
      </c>
      <c r="K881" s="119" t="str">
        <f>_xlfn.XLOOKUP(Tableau210[[#This Row],[NOM]],[8]LUT!$I$5:$I$301,[8]LUT!$N$5:$N$301)</f>
        <v xml:space="preserve">Réacteur </v>
      </c>
      <c r="L881" s="119">
        <v>18</v>
      </c>
      <c r="M881" s="119"/>
      <c r="N881" s="119">
        <v>18</v>
      </c>
      <c r="O881" s="119"/>
      <c r="P881" s="119"/>
      <c r="Q881" s="119"/>
      <c r="R881" s="119"/>
      <c r="S881" s="119"/>
      <c r="T881" s="119"/>
      <c r="U881" s="119"/>
      <c r="V881" s="119"/>
      <c r="W881" s="117" t="s">
        <v>2159</v>
      </c>
      <c r="X881" s="207" cm="1">
        <f t="array" ref="X8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8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1" s="117" t="s">
        <v>3424</v>
      </c>
      <c r="AA881" s="207" cm="1">
        <f t="array" ref="AA8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8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1" s="48"/>
      <c r="AD881" s="117" t="s">
        <v>2197</v>
      </c>
      <c r="AE881" s="119"/>
      <c r="AF881" s="181">
        <f>IFERROR(VLOOKUP(Tableau210[[#This Row],[OPERATION]],Tableau4[],5,FALSE),"")</f>
        <v>0</v>
      </c>
      <c r="AG881" s="178" cm="1">
        <f t="array" ref="AG881">IFERROR(
   SUM(
      _xlfn._xlws.FILTER(
         Tableau3[JP],
         (Tableau3[ITEM]=Tableau210[[#This Row],[NOM]])*
         (Tableau3[Rep.]=Tableau210[[#This Row],[REPERE BUTA]])
      )
   ),
0)</f>
        <v>0</v>
      </c>
      <c r="AH881" s="181">
        <f>IFERROR(VLOOKUP(Tableau210[[#This Row],[OPERATION]],Tableau4[],4,FALSE),"")</f>
        <v>1</v>
      </c>
      <c r="AI881" s="178" cm="1">
        <f t="array" ref="AI881">IFERROR(
   SUM(
      _xlfn._xlws.FILTER(
         Tableau3[BP],
         (Tableau3[ITEM]=Tableau210[[#This Row],[NOM]])*
         (Tableau3[Rep.]=Tableau210[[#This Row],[REPERE BUTA]])
      )
   ),
0)</f>
        <v>1</v>
      </c>
      <c r="AJ881" s="181" t="str">
        <f>IF(Tableau210[[#This Row],[NB JP EMIS]]=1,"1 JP","") &amp; IF(Tableau210[[#This Row],[NB BP EMIS]]=1," 1 BP","")</f>
        <v xml:space="preserve"> 1 BP</v>
      </c>
      <c r="AK881" s="178" t="str">
        <f>IF(Tableau210[[#This Row],[NB JP BUTA]]=1,"1 JP","") &amp; IF(Tableau210[[#This Row],[Nb BP BUTA]]=1," 1 BP","") &amp; IF(Tableau210[[#This Row],[Nb BP BUTA]]=2," 2 BP","")</f>
        <v xml:space="preserve"> 1 BP</v>
      </c>
      <c r="AL881" s="117" t="s">
        <v>103</v>
      </c>
      <c r="AM881" s="117">
        <f>IFERROR(+VLOOKUP(AY881,Tiges!$G$4:$I$569,3,FALSE),"")</f>
        <v>27</v>
      </c>
      <c r="AN881" s="48"/>
      <c r="AO881" s="117" t="s">
        <v>3424</v>
      </c>
      <c r="AP881" s="177" cm="1">
        <f t="array" ref="AP8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81" s="117" t="s">
        <v>3424</v>
      </c>
      <c r="AS881" s="177" t="str" cm="1">
        <f t="array" ref="AS8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8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881" s="117" t="s">
        <v>3424</v>
      </c>
      <c r="AV881" s="177" t="str" cm="1">
        <f t="array" ref="AV8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81" s="117"/>
      <c r="AY881" s="117" cm="1">
        <f t="array" ref="AY881">IFERROR(_xlfn.XLOOKUP(Tableau210[[#This Row],[DN DONNEES BUTA ]]&amp;Tableau210[[#This Row],[PN DONNEES BUTA]],Tiges!$B$4:$B$79&amp;Tiges!$C$4:$C$79,Tiges!$G$4:$G$79),"")</f>
        <v>16</v>
      </c>
      <c r="AZ881" s="117"/>
      <c r="BA881" s="117" cm="1">
        <f t="array" ref="BA881">IFERROR(_xlfn.XLOOKUP(Tableau210[[#This Row],[DN DONNEES BUTA ]]&amp;Tableau210[[#This Row],[PN DONNEES BUTA]],Tiges!$B$4:$B$79&amp;Tiges!$C$4:$C$79,Tiges!$H$4:$H$79),"")</f>
        <v>80</v>
      </c>
      <c r="BB881" s="117"/>
      <c r="BC881" s="182">
        <f>IFERROR(VLOOKUP(Tableau210[[#This Row],[OPERATION]],Tableau4[],2,FALSE),"")</f>
        <v>1</v>
      </c>
      <c r="BD881" s="177" cm="1">
        <f t="array" ref="BD881">IFERROR(
   SUM(
      _xlfn._xlws.FILTER(
         Tableau3[Nb Platinage Joint],
         (Tableau3[ITEM]=Tableau210[[#This Row],[NOM]])*
         (Tableau3[Rep.]=Tableau210[[#This Row],[REPERE BUTA]])
      )
   ),
0)</f>
        <v>1</v>
      </c>
      <c r="BE881" s="182">
        <f>IFERROR(VLOOKUP(Tableau210[[#This Row],[OPERATION]],Tableau4[],3,FALSE),"")</f>
        <v>1</v>
      </c>
      <c r="BF881" s="177" cm="1">
        <f t="array" ref="BF881">IFERROR(
   SUM(
      _xlfn._xlws.FILTER(
         Tableau3[Joint Définitif Nb],
         (Tableau3[ITEM]=Tableau210[[#This Row],[NOM]])*
         (Tableau3[Rep.]=Tableau210[[#This Row],[REPERE BUTA]])
      )
   ),
0)</f>
        <v>1</v>
      </c>
      <c r="BG881" s="117" t="s">
        <v>3424</v>
      </c>
      <c r="BH881" s="177" t="str" cm="1">
        <f t="array" ref="BH8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81" s="117" t="s">
        <v>3424</v>
      </c>
      <c r="BK881" s="117" t="s">
        <v>3424</v>
      </c>
      <c r="BL881" s="167" t="s">
        <v>2380</v>
      </c>
      <c r="BM881" s="167"/>
      <c r="BN881" s="117"/>
      <c r="BO881" s="117"/>
      <c r="BP881" s="117"/>
      <c r="BQ881" s="48"/>
      <c r="BR881" s="119"/>
      <c r="BS881" s="48"/>
      <c r="BT881" s="48"/>
      <c r="BU881" s="48"/>
      <c r="BV881" s="48"/>
      <c r="BW881" s="48"/>
      <c r="BX881" s="48"/>
    </row>
    <row r="882" spans="1:76" ht="15.75" hidden="1" x14ac:dyDescent="0.25">
      <c r="A882" s="48" t="e" cm="1">
        <f t="array" ref="A882">_xlfn.XLOOKUP(Tableau210[[#This Row],[NOM]]&amp;Tableau210[[#This Row],[REPERE BUTA]],[6]!Tableau16[POSTE TECHNIQUE]&amp;[6]!Tableau16[Repere ADM],[6]!Tableau16[NUMERO CLIENT])</f>
        <v>#N/A</v>
      </c>
      <c r="B882" s="48" t="e" cm="1">
        <f t="array" ref="B882">_xlfn.XLOOKUP(Tableau210[[#This Row],[NOM]]&amp;Tableau210[[#This Row],[REPERE BUTA]],[6]!Tableau16[POSTE TECHNIQUE]&amp;[6]!Tableau16[Repere REF],[6]!Tableau16[NUMERO CLIENT])</f>
        <v>#N/A</v>
      </c>
      <c r="C882" s="48" cm="1">
        <f t="array" ref="C882">_xlfn.XLOOKUP(Tableau210[[#This Row],[NOM]]&amp;Tableau210[[#This Row],[Repere Ubleam]],[7]Sheet1!$C$2:$C$2995&amp;[7]Sheet1!$I$2:$I$2995,[7]Sheet1!$A$2:$A$2995)</f>
        <v>876</v>
      </c>
      <c r="D882" s="48" t="str">
        <f>C882&amp;""</f>
        <v>876</v>
      </c>
      <c r="E882" s="48" t="e">
        <v>#N/A</v>
      </c>
      <c r="F882" s="48" t="e">
        <v>#N/A</v>
      </c>
      <c r="G882" s="190" t="s">
        <v>1711</v>
      </c>
      <c r="H882" s="119" t="s">
        <v>1067</v>
      </c>
      <c r="I882" s="119" t="s">
        <v>80</v>
      </c>
      <c r="J882" s="119" t="s">
        <v>1072</v>
      </c>
      <c r="K882" s="119" t="str">
        <f>_xlfn.XLOOKUP(Tableau210[[#This Row],[NOM]],[8]LUT!$I$5:$I$301,[8]LUT!$N$5:$N$301)</f>
        <v xml:space="preserve">Réacteur </v>
      </c>
      <c r="L882" s="119">
        <v>19</v>
      </c>
      <c r="M882" s="119"/>
      <c r="N882" s="119">
        <v>19</v>
      </c>
      <c r="O882" s="119"/>
      <c r="P882" s="119"/>
      <c r="Q882" s="119"/>
      <c r="R882" s="119"/>
      <c r="S882" s="119"/>
      <c r="T882" s="119"/>
      <c r="U882" s="119"/>
      <c r="V882" s="119"/>
      <c r="W882" s="117" t="s">
        <v>2159</v>
      </c>
      <c r="X882" s="207" cm="1">
        <f t="array" ref="X8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8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2" s="117" t="s">
        <v>3424</v>
      </c>
      <c r="AA882" s="207" cm="1">
        <f t="array" ref="AA8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8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2" s="48"/>
      <c r="AD882" s="117" t="s">
        <v>2197</v>
      </c>
      <c r="AE882" s="119"/>
      <c r="AF882" s="181">
        <f>IFERROR(VLOOKUP(Tableau210[[#This Row],[OPERATION]],Tableau4[],5,FALSE),"")</f>
        <v>0</v>
      </c>
      <c r="AG882" s="178" cm="1">
        <f t="array" ref="AG882">IFERROR(
   SUM(
      _xlfn._xlws.FILTER(
         Tableau3[JP],
         (Tableau3[ITEM]=Tableau210[[#This Row],[NOM]])*
         (Tableau3[Rep.]=Tableau210[[#This Row],[REPERE BUTA]])
      )
   ),
0)</f>
        <v>0</v>
      </c>
      <c r="AH882" s="181">
        <f>IFERROR(VLOOKUP(Tableau210[[#This Row],[OPERATION]],Tableau4[],4,FALSE),"")</f>
        <v>1</v>
      </c>
      <c r="AI882" s="178" cm="1">
        <f t="array" ref="AI882">IFERROR(
   SUM(
      _xlfn._xlws.FILTER(
         Tableau3[BP],
         (Tableau3[ITEM]=Tableau210[[#This Row],[NOM]])*
         (Tableau3[Rep.]=Tableau210[[#This Row],[REPERE BUTA]])
      )
   ),
0)</f>
        <v>1</v>
      </c>
      <c r="AJ882" s="181" t="str">
        <f>IF(Tableau210[[#This Row],[NB JP EMIS]]=1,"1 JP","") &amp; IF(Tableau210[[#This Row],[NB BP EMIS]]=1," 1 BP","")</f>
        <v xml:space="preserve"> 1 BP</v>
      </c>
      <c r="AK882" s="178" t="str">
        <f>IF(Tableau210[[#This Row],[NB JP BUTA]]=1,"1 JP","") &amp; IF(Tableau210[[#This Row],[Nb BP BUTA]]=1," 1 BP","") &amp; IF(Tableau210[[#This Row],[Nb BP BUTA]]=2," 2 BP","")</f>
        <v xml:space="preserve"> 1 BP</v>
      </c>
      <c r="AL882" s="117" t="s">
        <v>103</v>
      </c>
      <c r="AM882" s="117">
        <f>IFERROR(+VLOOKUP(AY882,Tiges!$G$4:$I$569,3,FALSE),"")</f>
        <v>27</v>
      </c>
      <c r="AN882" s="48"/>
      <c r="AO882" s="117" t="s">
        <v>3424</v>
      </c>
      <c r="AP882" s="177" cm="1">
        <f t="array" ref="AP8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82" s="117" t="s">
        <v>3424</v>
      </c>
      <c r="AS882" s="177" t="str" cm="1">
        <f t="array" ref="AS8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8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882" s="117" t="s">
        <v>3424</v>
      </c>
      <c r="AV882" s="177" t="str" cm="1">
        <f t="array" ref="AV8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82" s="117"/>
      <c r="AY882" s="117" cm="1">
        <f t="array" ref="AY882">IFERROR(_xlfn.XLOOKUP(Tableau210[[#This Row],[DN DONNEES BUTA ]]&amp;Tableau210[[#This Row],[PN DONNEES BUTA]],Tiges!$B$4:$B$79&amp;Tiges!$C$4:$C$79,Tiges!$G$4:$G$79),"")</f>
        <v>16</v>
      </c>
      <c r="AZ882" s="117"/>
      <c r="BA882" s="117" cm="1">
        <f t="array" ref="BA882">IFERROR(_xlfn.XLOOKUP(Tableau210[[#This Row],[DN DONNEES BUTA ]]&amp;Tableau210[[#This Row],[PN DONNEES BUTA]],Tiges!$B$4:$B$79&amp;Tiges!$C$4:$C$79,Tiges!$H$4:$H$79),"")</f>
        <v>80</v>
      </c>
      <c r="BB882" s="117"/>
      <c r="BC882" s="182">
        <f>IFERROR(VLOOKUP(Tableau210[[#This Row],[OPERATION]],Tableau4[],2,FALSE),"")</f>
        <v>1</v>
      </c>
      <c r="BD882" s="177" cm="1">
        <f t="array" ref="BD882">IFERROR(
   SUM(
      _xlfn._xlws.FILTER(
         Tableau3[Nb Platinage Joint],
         (Tableau3[ITEM]=Tableau210[[#This Row],[NOM]])*
         (Tableau3[Rep.]=Tableau210[[#This Row],[REPERE BUTA]])
      )
   ),
0)</f>
        <v>1</v>
      </c>
      <c r="BE882" s="182">
        <f>IFERROR(VLOOKUP(Tableau210[[#This Row],[OPERATION]],Tableau4[],3,FALSE),"")</f>
        <v>1</v>
      </c>
      <c r="BF882" s="177" cm="1">
        <f t="array" ref="BF882">IFERROR(
   SUM(
      _xlfn._xlws.FILTER(
         Tableau3[Joint Définitif Nb],
         (Tableau3[ITEM]=Tableau210[[#This Row],[NOM]])*
         (Tableau3[Rep.]=Tableau210[[#This Row],[REPERE BUTA]])
      )
   ),
0)</f>
        <v>1</v>
      </c>
      <c r="BG882" s="117" t="s">
        <v>3424</v>
      </c>
      <c r="BH882" s="177" t="str" cm="1">
        <f t="array" ref="BH8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82" s="117" t="s">
        <v>3424</v>
      </c>
      <c r="BK882" s="117" t="s">
        <v>3424</v>
      </c>
      <c r="BL882" s="167" t="s">
        <v>2380</v>
      </c>
      <c r="BM882" s="167"/>
      <c r="BN882" s="117"/>
      <c r="BO882" s="117"/>
      <c r="BP882" s="117"/>
      <c r="BQ882" s="48"/>
      <c r="BR882" s="119"/>
      <c r="BS882" s="48"/>
      <c r="BT882" s="48"/>
      <c r="BU882" s="48"/>
      <c r="BV882" s="48"/>
      <c r="BW882" s="48"/>
      <c r="BX882" s="48"/>
    </row>
    <row r="883" spans="1:76" ht="15.75" hidden="1" x14ac:dyDescent="0.25">
      <c r="A883" s="48" t="e" cm="1">
        <f t="array" ref="A883">_xlfn.XLOOKUP(Tableau210[[#This Row],[NOM]]&amp;Tableau210[[#This Row],[REPERE BUTA]],[6]!Tableau16[POSTE TECHNIQUE]&amp;[6]!Tableau16[Repere ADM],[6]!Tableau16[NUMERO CLIENT])</f>
        <v>#N/A</v>
      </c>
      <c r="B883" s="48" t="e" cm="1">
        <f t="array" ref="B883">_xlfn.XLOOKUP(Tableau210[[#This Row],[NOM]]&amp;Tableau210[[#This Row],[REPERE BUTA]],[6]!Tableau16[POSTE TECHNIQUE]&amp;[6]!Tableau16[Repere REF],[6]!Tableau16[NUMERO CLIENT])</f>
        <v>#N/A</v>
      </c>
      <c r="C883" s="48" cm="1">
        <f t="array" ref="C883">_xlfn.XLOOKUP(Tableau210[[#This Row],[NOM]]&amp;Tableau210[[#This Row],[Repere Ubleam]],[7]Sheet1!$C$2:$C$2995&amp;[7]Sheet1!$I$2:$I$2995,[7]Sheet1!$A$2:$A$2995)</f>
        <v>877</v>
      </c>
      <c r="D883" s="48" t="str">
        <f>C883&amp;""</f>
        <v>877</v>
      </c>
      <c r="E883" s="48" t="e">
        <v>#N/A</v>
      </c>
      <c r="F883" s="48" t="e">
        <v>#N/A</v>
      </c>
      <c r="G883" s="190" t="s">
        <v>1711</v>
      </c>
      <c r="H883" s="119" t="s">
        <v>1067</v>
      </c>
      <c r="I883" s="119" t="s">
        <v>80</v>
      </c>
      <c r="J883" s="119" t="s">
        <v>1072</v>
      </c>
      <c r="K883" s="119" t="str">
        <f>_xlfn.XLOOKUP(Tableau210[[#This Row],[NOM]],[8]LUT!$I$5:$I$301,[8]LUT!$N$5:$N$301)</f>
        <v xml:space="preserve">Réacteur </v>
      </c>
      <c r="L883" s="119">
        <v>21</v>
      </c>
      <c r="M883" s="119"/>
      <c r="N883" s="119">
        <v>21</v>
      </c>
      <c r="O883" s="119"/>
      <c r="P883" s="119"/>
      <c r="Q883" s="119"/>
      <c r="R883" s="119"/>
      <c r="S883" s="119"/>
      <c r="T883" s="119"/>
      <c r="U883" s="119"/>
      <c r="V883" s="119"/>
      <c r="W883" s="148" t="s">
        <v>1118</v>
      </c>
      <c r="X883" s="207" cm="1">
        <f t="array" ref="X8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8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3" s="148" t="s">
        <v>3424</v>
      </c>
      <c r="AA883" s="207" cm="1">
        <f t="array" ref="AA8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8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3" s="48"/>
      <c r="AD883" s="117" t="s">
        <v>2103</v>
      </c>
      <c r="AE883" s="119"/>
      <c r="AF883" s="181">
        <f>IFERROR(VLOOKUP(Tableau210[[#This Row],[OPERATION]],Tableau4[],5,FALSE),"")</f>
        <v>1</v>
      </c>
      <c r="AG883" s="178" cm="1">
        <f t="array" ref="AG883">IFERROR(
   SUM(
      _xlfn._xlws.FILTER(
         Tableau3[JP],
         (Tableau3[ITEM]=Tableau210[[#This Row],[NOM]])*
         (Tableau3[Rep.]=Tableau210[[#This Row],[REPERE BUTA]])
      )
   ),
0)</f>
        <v>1</v>
      </c>
      <c r="AH883" s="181">
        <f>IFERROR(VLOOKUP(Tableau210[[#This Row],[OPERATION]],Tableau4[],4,FALSE),"")</f>
        <v>0</v>
      </c>
      <c r="AI883" s="178" cm="1">
        <f t="array" ref="AI883">IFERROR(
   SUM(
      _xlfn._xlws.FILTER(
         Tableau3[BP],
         (Tableau3[ITEM]=Tableau210[[#This Row],[NOM]])*
         (Tableau3[Rep.]=Tableau210[[#This Row],[REPERE BUTA]])
      )
   ),
0)</f>
        <v>0</v>
      </c>
      <c r="AJ883" s="181" t="str">
        <f>IF(Tableau210[[#This Row],[NB JP EMIS]]=1,"1 JP","") &amp; IF(Tableau210[[#This Row],[NB BP EMIS]]=1," 1 BP","")</f>
        <v>1 JP</v>
      </c>
      <c r="AK883" s="178" t="str">
        <f>IF(Tableau210[[#This Row],[NB JP BUTA]]=1,"1 JP","") &amp; IF(Tableau210[[#This Row],[Nb BP BUTA]]=1," 1 BP","") &amp; IF(Tableau210[[#This Row],[Nb BP BUTA]]=2," 2 BP","")</f>
        <v>1 JP</v>
      </c>
      <c r="AL883" s="117" t="s">
        <v>103</v>
      </c>
      <c r="AM883" s="117">
        <f>IFERROR(+VLOOKUP(AY883,Tiges!$G$4:$I$569,3,FALSE),"")</f>
        <v>22</v>
      </c>
      <c r="AN883" s="48"/>
      <c r="AO883" s="117">
        <v>4</v>
      </c>
      <c r="AP883" s="177" cm="1">
        <f t="array" ref="AP8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83" s="117" t="s">
        <v>2289</v>
      </c>
      <c r="AS883" s="177" t="str" cm="1">
        <f t="array" ref="AS8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8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883" s="117" t="s">
        <v>1123</v>
      </c>
      <c r="AV883" s="177" t="str" cm="1">
        <f t="array" ref="AV8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83" s="117"/>
      <c r="AY883" s="117" cm="1">
        <f t="array" ref="AY883">IFERROR(_xlfn.XLOOKUP(Tableau210[[#This Row],[DN DONNEES BUTA ]]&amp;Tableau210[[#This Row],[PN DONNEES BUTA]],Tiges!$B$4:$B$79&amp;Tiges!$C$4:$C$79,Tiges!$G$4:$G$79),"")</f>
        <v>14</v>
      </c>
      <c r="AZ883" s="117"/>
      <c r="BA883" s="117" cm="1">
        <f t="array" ref="BA883">IFERROR(_xlfn.XLOOKUP(Tableau210[[#This Row],[DN DONNEES BUTA ]]&amp;Tableau210[[#This Row],[PN DONNEES BUTA]],Tiges!$B$4:$B$79&amp;Tiges!$C$4:$C$79,Tiges!$H$4:$H$79),"")</f>
        <v>70</v>
      </c>
      <c r="BB883" s="117"/>
      <c r="BC883" s="182">
        <f>IFERROR(VLOOKUP(Tableau210[[#This Row],[OPERATION]],Tableau4[],2,FALSE),"")</f>
        <v>2</v>
      </c>
      <c r="BD883" s="177" cm="1">
        <f t="array" ref="BD883">IFERROR(
   SUM(
      _xlfn._xlws.FILTER(
         Tableau3[Nb Platinage Joint],
         (Tableau3[ITEM]=Tableau210[[#This Row],[NOM]])*
         (Tableau3[Rep.]=Tableau210[[#This Row],[REPERE BUTA]])
      )
   ),
0)</f>
        <v>2</v>
      </c>
      <c r="BE883" s="182">
        <f>IFERROR(VLOOKUP(Tableau210[[#This Row],[OPERATION]],Tableau4[],3,FALSE),"")</f>
        <v>1</v>
      </c>
      <c r="BF883" s="177" cm="1">
        <f t="array" ref="BF883">IFERROR(
   SUM(
      _xlfn._xlws.FILTER(
         Tableau3[Joint Définitif Nb],
         (Tableau3[ITEM]=Tableau210[[#This Row],[NOM]])*
         (Tableau3[Rep.]=Tableau210[[#This Row],[REPERE BUTA]])
      )
   ),
0)</f>
        <v>1</v>
      </c>
      <c r="BG883" s="117" t="s">
        <v>129</v>
      </c>
      <c r="BH883" s="177" t="str" cm="1">
        <f t="array" ref="BH8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83" s="117" t="s">
        <v>2268</v>
      </c>
      <c r="BK883" s="117" t="s">
        <v>2269</v>
      </c>
      <c r="BL883" s="167" t="s">
        <v>2380</v>
      </c>
      <c r="BM883" s="167"/>
      <c r="BN883" s="117"/>
      <c r="BO883" s="117"/>
      <c r="BP883" s="117"/>
      <c r="BQ883" s="48"/>
      <c r="BR883" s="119"/>
      <c r="BS883" s="48"/>
      <c r="BT883" s="48"/>
      <c r="BU883" s="48"/>
      <c r="BV883" s="48"/>
      <c r="BW883" s="48"/>
      <c r="BX883" s="48"/>
    </row>
    <row r="884" spans="1:76" ht="15.75" hidden="1" x14ac:dyDescent="0.25">
      <c r="A884" s="48" t="e" cm="1">
        <f t="array" ref="A884">_xlfn.XLOOKUP(Tableau210[[#This Row],[NOM]]&amp;Tableau210[[#This Row],[REPERE BUTA]],[6]!Tableau16[POSTE TECHNIQUE]&amp;[6]!Tableau16[Repere ADM],[6]!Tableau16[NUMERO CLIENT])</f>
        <v>#N/A</v>
      </c>
      <c r="B884" s="48" t="e" cm="1">
        <f t="array" ref="B884">_xlfn.XLOOKUP(Tableau210[[#This Row],[NOM]]&amp;Tableau210[[#This Row],[REPERE BUTA]],[6]!Tableau16[POSTE TECHNIQUE]&amp;[6]!Tableau16[Repere REF],[6]!Tableau16[NUMERO CLIENT])</f>
        <v>#N/A</v>
      </c>
      <c r="C884" s="48" cm="1">
        <f t="array" ref="C884">_xlfn.XLOOKUP(Tableau210[[#This Row],[NOM]]&amp;Tableau210[[#This Row],[Repere Ubleam]],[7]Sheet1!$C$2:$C$2995&amp;[7]Sheet1!$I$2:$I$2995,[7]Sheet1!$A$2:$A$2995)</f>
        <v>878</v>
      </c>
      <c r="D884" s="48" t="str">
        <f>C884&amp;""</f>
        <v>878</v>
      </c>
      <c r="E884" s="48" t="e">
        <v>#N/A</v>
      </c>
      <c r="F884" s="48" t="e">
        <v>#N/A</v>
      </c>
      <c r="G884" s="190" t="s">
        <v>1711</v>
      </c>
      <c r="H884" s="119" t="s">
        <v>1067</v>
      </c>
      <c r="I884" s="119" t="s">
        <v>80</v>
      </c>
      <c r="J884" s="119" t="s">
        <v>1072</v>
      </c>
      <c r="K884" s="119" t="str">
        <f>_xlfn.XLOOKUP(Tableau210[[#This Row],[NOM]],[8]LUT!$I$5:$I$301,[8]LUT!$N$5:$N$301)</f>
        <v xml:space="preserve">Réacteur </v>
      </c>
      <c r="L884" s="119">
        <v>22</v>
      </c>
      <c r="M884" s="119"/>
      <c r="N884" s="119">
        <v>22</v>
      </c>
      <c r="O884" s="119"/>
      <c r="P884" s="119"/>
      <c r="Q884" s="119"/>
      <c r="R884" s="119"/>
      <c r="S884" s="119"/>
      <c r="T884" s="119"/>
      <c r="U884" s="119"/>
      <c r="V884" s="119"/>
      <c r="W884" s="148">
        <v>100</v>
      </c>
      <c r="X884" s="207" cm="1">
        <f t="array" ref="X8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88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84" s="148">
        <v>20</v>
      </c>
      <c r="AA884" s="207" cm="1">
        <f t="array" ref="AA8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8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4" s="48"/>
      <c r="AD884" s="117" t="s">
        <v>2103</v>
      </c>
      <c r="AE884" s="119"/>
      <c r="AF884" s="181">
        <f>IFERROR(VLOOKUP(Tableau210[[#This Row],[OPERATION]],Tableau4[],5,FALSE),"")</f>
        <v>1</v>
      </c>
      <c r="AG884" s="178" cm="1">
        <f t="array" ref="AG884">IFERROR(
   SUM(
      _xlfn._xlws.FILTER(
         Tableau3[JP],
         (Tableau3[ITEM]=Tableau210[[#This Row],[NOM]])*
         (Tableau3[Rep.]=Tableau210[[#This Row],[REPERE BUTA]])
      )
   ),
0)</f>
        <v>1</v>
      </c>
      <c r="AH884" s="181">
        <f>IFERROR(VLOOKUP(Tableau210[[#This Row],[OPERATION]],Tableau4[],4,FALSE),"")</f>
        <v>0</v>
      </c>
      <c r="AI884" s="178" cm="1">
        <f t="array" ref="AI884">IFERROR(
   SUM(
      _xlfn._xlws.FILTER(
         Tableau3[BP],
         (Tableau3[ITEM]=Tableau210[[#This Row],[NOM]])*
         (Tableau3[Rep.]=Tableau210[[#This Row],[REPERE BUTA]])
      )
   ),
0)</f>
        <v>0</v>
      </c>
      <c r="AJ884" s="181" t="str">
        <f>IF(Tableau210[[#This Row],[NB JP EMIS]]=1,"1 JP","") &amp; IF(Tableau210[[#This Row],[NB BP EMIS]]=1," 1 BP","")</f>
        <v>1 JP</v>
      </c>
      <c r="AK884" s="178" t="str">
        <f>IF(Tableau210[[#This Row],[NB JP BUTA]]=1,"1 JP","") &amp; IF(Tableau210[[#This Row],[Nb BP BUTA]]=1," 1 BP","") &amp; IF(Tableau210[[#This Row],[Nb BP BUTA]]=2," 2 BP","")</f>
        <v>1 JP</v>
      </c>
      <c r="AL884" s="117" t="s">
        <v>103</v>
      </c>
      <c r="AM884" s="117">
        <f>IFERROR(+VLOOKUP(AY884,Tiges!$G$4:$I$569,3,FALSE),"")</f>
        <v>32</v>
      </c>
      <c r="AN884" s="48"/>
      <c r="AO884" s="117">
        <v>8</v>
      </c>
      <c r="AP884" s="177" cm="1">
        <f t="array" ref="AP8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84" s="117" t="s">
        <v>2163</v>
      </c>
      <c r="AS884" s="177" t="str" cm="1">
        <f t="array" ref="AS8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8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884" s="117" t="s">
        <v>1123</v>
      </c>
      <c r="AV884" s="177" t="str" cm="1">
        <f t="array" ref="AV8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84" s="117"/>
      <c r="AY884" s="117" cm="1">
        <f t="array" ref="AY884">IFERROR(_xlfn.XLOOKUP(Tableau210[[#This Row],[DN DONNEES BUTA ]]&amp;Tableau210[[#This Row],[PN DONNEES BUTA]],Tiges!$B$4:$B$79&amp;Tiges!$C$4:$C$79,Tiges!$G$4:$G$79),"")</f>
        <v>20</v>
      </c>
      <c r="AZ884" s="117"/>
      <c r="BA884" s="117" cm="1">
        <f t="array" ref="BA884">IFERROR(_xlfn.XLOOKUP(Tableau210[[#This Row],[DN DONNEES BUTA ]]&amp;Tableau210[[#This Row],[PN DONNEES BUTA]],Tiges!$B$4:$B$79&amp;Tiges!$C$4:$C$79,Tiges!$H$4:$H$79),"")</f>
        <v>120</v>
      </c>
      <c r="BB884" s="117"/>
      <c r="BC884" s="182">
        <f>IFERROR(VLOOKUP(Tableau210[[#This Row],[OPERATION]],Tableau4[],2,FALSE),"")</f>
        <v>2</v>
      </c>
      <c r="BD884" s="177" cm="1">
        <f t="array" ref="BD884">IFERROR(
   SUM(
      _xlfn._xlws.FILTER(
         Tableau3[Nb Platinage Joint],
         (Tableau3[ITEM]=Tableau210[[#This Row],[NOM]])*
         (Tableau3[Rep.]=Tableau210[[#This Row],[REPERE BUTA]])
      )
   ),
0)</f>
        <v>2</v>
      </c>
      <c r="BE884" s="182">
        <f>IFERROR(VLOOKUP(Tableau210[[#This Row],[OPERATION]],Tableau4[],3,FALSE),"")</f>
        <v>1</v>
      </c>
      <c r="BF884" s="177" cm="1">
        <f t="array" ref="BF884">IFERROR(
   SUM(
      _xlfn._xlws.FILTER(
         Tableau3[Joint Définitif Nb],
         (Tableau3[ITEM]=Tableau210[[#This Row],[NOM]])*
         (Tableau3[Rep.]=Tableau210[[#This Row],[REPERE BUTA]])
      )
   ),
0)</f>
        <v>1</v>
      </c>
      <c r="BG884" s="117" t="s">
        <v>129</v>
      </c>
      <c r="BH884" s="177" t="str" cm="1">
        <f t="array" ref="BH8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84" s="117" t="s">
        <v>2281</v>
      </c>
      <c r="BK884" s="117" t="s">
        <v>2269</v>
      </c>
      <c r="BL884" s="167" t="s">
        <v>2380</v>
      </c>
      <c r="BM884" s="167"/>
      <c r="BN884" s="117"/>
      <c r="BO884" s="117"/>
      <c r="BP884" s="117"/>
      <c r="BQ884" s="48"/>
      <c r="BR884" s="119"/>
      <c r="BS884" s="48"/>
      <c r="BT884" s="48"/>
      <c r="BU884" s="48"/>
      <c r="BV884" s="48"/>
      <c r="BW884" s="48"/>
      <c r="BX884" s="48"/>
    </row>
    <row r="885" spans="1:76" ht="15.75" hidden="1" x14ac:dyDescent="0.25">
      <c r="A885" s="48" t="e" cm="1">
        <f t="array" ref="A885">_xlfn.XLOOKUP(Tableau210[[#This Row],[NOM]]&amp;Tableau210[[#This Row],[REPERE BUTA]],[6]!Tableau16[POSTE TECHNIQUE]&amp;[6]!Tableau16[Repere ADM],[6]!Tableau16[NUMERO CLIENT])</f>
        <v>#N/A</v>
      </c>
      <c r="B885" s="48" t="e" cm="1">
        <f t="array" ref="B885">_xlfn.XLOOKUP(Tableau210[[#This Row],[NOM]]&amp;Tableau210[[#This Row],[REPERE BUTA]],[6]!Tableau16[POSTE TECHNIQUE]&amp;[6]!Tableau16[Repere REF],[6]!Tableau16[NUMERO CLIENT])</f>
        <v>#N/A</v>
      </c>
      <c r="C885" s="48" cm="1">
        <f t="array" ref="C885">_xlfn.XLOOKUP(Tableau210[[#This Row],[NOM]]&amp;Tableau210[[#This Row],[Repere Ubleam]],[7]Sheet1!$C$2:$C$2995&amp;[7]Sheet1!$I$2:$I$2995,[7]Sheet1!$A$2:$A$2995)</f>
        <v>879</v>
      </c>
      <c r="D885" s="48" t="str">
        <f>C885&amp;""</f>
        <v>879</v>
      </c>
      <c r="E885" s="48" t="e">
        <v>#N/A</v>
      </c>
      <c r="F885" s="48" t="e">
        <v>#N/A</v>
      </c>
      <c r="G885" s="190" t="s">
        <v>1711</v>
      </c>
      <c r="H885" s="119" t="s">
        <v>1067</v>
      </c>
      <c r="I885" s="119" t="s">
        <v>80</v>
      </c>
      <c r="J885" s="119" t="s">
        <v>1072</v>
      </c>
      <c r="K885" s="119" t="str">
        <f>_xlfn.XLOOKUP(Tableau210[[#This Row],[NOM]],[8]LUT!$I$5:$I$301,[8]LUT!$N$5:$N$301)</f>
        <v xml:space="preserve">Réacteur </v>
      </c>
      <c r="L885" s="119">
        <v>25</v>
      </c>
      <c r="M885" s="119"/>
      <c r="N885" s="119">
        <v>25</v>
      </c>
      <c r="O885" s="119"/>
      <c r="P885" s="119"/>
      <c r="Q885" s="119"/>
      <c r="R885" s="119"/>
      <c r="S885" s="119"/>
      <c r="T885" s="119"/>
      <c r="U885" s="119"/>
      <c r="V885" s="119"/>
      <c r="W885" s="148" t="s">
        <v>1118</v>
      </c>
      <c r="X885" s="207" cm="1">
        <f t="array" ref="X8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88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5" s="148" t="s">
        <v>3424</v>
      </c>
      <c r="AA885" s="207" cm="1">
        <f t="array" ref="AA8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8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5" s="48"/>
      <c r="AD885" s="117" t="s">
        <v>626</v>
      </c>
      <c r="AE885" s="119"/>
      <c r="AF885" s="181">
        <f>IFERROR(VLOOKUP(Tableau210[[#This Row],[OPERATION]],Tableau4[],5,FALSE),"")</f>
        <v>0</v>
      </c>
      <c r="AG885" s="178" cm="1">
        <f t="array" ref="AG885">IFERROR(
   SUM(
      _xlfn._xlws.FILTER(
         Tableau3[JP],
         (Tableau3[ITEM]=Tableau210[[#This Row],[NOM]])*
         (Tableau3[Rep.]=Tableau210[[#This Row],[REPERE BUTA]])
      )
   ),
0)</f>
        <v>0</v>
      </c>
      <c r="AH885" s="181">
        <f>IFERROR(VLOOKUP(Tableau210[[#This Row],[OPERATION]],Tableau4[],4,FALSE),"")</f>
        <v>0</v>
      </c>
      <c r="AI885" s="178" cm="1">
        <f t="array" ref="AI885">IFERROR(
   SUM(
      _xlfn._xlws.FILTER(
         Tableau3[BP],
         (Tableau3[ITEM]=Tableau210[[#This Row],[NOM]])*
         (Tableau3[Rep.]=Tableau210[[#This Row],[REPERE BUTA]])
      )
   ),
0)</f>
        <v>0</v>
      </c>
      <c r="AJ885" s="181" t="s">
        <v>2520</v>
      </c>
      <c r="AK885" s="178" t="str">
        <f>IF(Tableau210[[#This Row],[NB JP BUTA]]=1,"1 JP","") &amp; IF(Tableau210[[#This Row],[Nb BP BUTA]]=1," 1 BP","") &amp; IF(Tableau210[[#This Row],[Nb BP BUTA]]=2," 2 BP","")</f>
        <v/>
      </c>
      <c r="AL885" s="117" t="s">
        <v>103</v>
      </c>
      <c r="AM885" s="117">
        <f>IFERROR(+VLOOKUP(AY885,Tiges!$G$4:$I$569,3,FALSE),"")</f>
        <v>51</v>
      </c>
      <c r="AN885" s="48"/>
      <c r="AO885" s="117">
        <v>20</v>
      </c>
      <c r="AP885" s="177" cm="1">
        <f t="array" ref="AP8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85" s="117" t="s">
        <v>2396</v>
      </c>
      <c r="AS885" s="177" t="str" cm="1">
        <f t="array" ref="AS8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8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885" s="117" t="s">
        <v>1123</v>
      </c>
      <c r="AV885" s="177" t="str" cm="1">
        <f t="array" ref="AV8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85" s="117"/>
      <c r="AY885" s="117" cm="1">
        <f t="array" ref="AY885">IFERROR(_xlfn.XLOOKUP(Tableau210[[#This Row],[DN DONNEES BUTA ]]&amp;Tableau210[[#This Row],[PN DONNEES BUTA]],Tiges!$B$4:$B$79&amp;Tiges!$C$4:$C$79,Tiges!$G$4:$G$79),"")</f>
        <v>33</v>
      </c>
      <c r="AZ885" s="117"/>
      <c r="BA885" s="117" cm="1">
        <f t="array" ref="BA885">IFERROR(_xlfn.XLOOKUP(Tableau210[[#This Row],[DN DONNEES BUTA ]]&amp;Tableau210[[#This Row],[PN DONNEES BUTA]],Tiges!$B$4:$B$79&amp;Tiges!$C$4:$C$79,Tiges!$H$4:$H$79),"")</f>
        <v>190</v>
      </c>
      <c r="BB885" s="117"/>
      <c r="BC885" s="182">
        <f>IFERROR(VLOOKUP(Tableau210[[#This Row],[OPERATION]],Tableau4[],2,FALSE),"")</f>
        <v>0</v>
      </c>
      <c r="BD885" s="177" cm="1">
        <f t="array" ref="BD885">IFERROR(
   SUM(
      _xlfn._xlws.FILTER(
         Tableau3[Nb Platinage Joint],
         (Tableau3[ITEM]=Tableau210[[#This Row],[NOM]])*
         (Tableau3[Rep.]=Tableau210[[#This Row],[REPERE BUTA]])
      )
   ),
0)</f>
        <v>0</v>
      </c>
      <c r="BE885" s="182">
        <f>IFERROR(VLOOKUP(Tableau210[[#This Row],[OPERATION]],Tableau4[],3,FALSE),"")</f>
        <v>1</v>
      </c>
      <c r="BF885" s="177" cm="1">
        <f t="array" ref="BF885">IFERROR(
   SUM(
      _xlfn._xlws.FILTER(
         Tableau3[Joint Définitif Nb],
         (Tableau3[ITEM]=Tableau210[[#This Row],[NOM]])*
         (Tableau3[Rep.]=Tableau210[[#This Row],[REPERE BUTA]])
      )
   ),
0)</f>
        <v>1</v>
      </c>
      <c r="BG885" s="117" t="s">
        <v>129</v>
      </c>
      <c r="BH885" s="177" t="str" cm="1">
        <f t="array" ref="BH8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85" s="117" t="s">
        <v>2281</v>
      </c>
      <c r="BK885" s="117" t="s">
        <v>2269</v>
      </c>
      <c r="BL885" s="167" t="s">
        <v>2380</v>
      </c>
      <c r="BM885" s="167"/>
      <c r="BN885" s="117"/>
      <c r="BO885" s="117"/>
      <c r="BP885" s="117"/>
      <c r="BQ885" s="48"/>
      <c r="BR885" s="119"/>
      <c r="BS885" s="48"/>
      <c r="BT885" s="48"/>
      <c r="BU885" s="48"/>
      <c r="BV885" s="48"/>
      <c r="BW885" s="48"/>
      <c r="BX885" s="48"/>
    </row>
    <row r="886" spans="1:76" ht="15.75" hidden="1" x14ac:dyDescent="0.25">
      <c r="A886" s="48" t="e" cm="1">
        <f t="array" ref="A886">_xlfn.XLOOKUP(Tableau210[[#This Row],[NOM]]&amp;Tableau210[[#This Row],[REPERE BUTA]],[6]!Tableau16[POSTE TECHNIQUE]&amp;[6]!Tableau16[Repere ADM],[6]!Tableau16[NUMERO CLIENT])</f>
        <v>#N/A</v>
      </c>
      <c r="B886" s="48" t="e" cm="1">
        <f t="array" ref="B886">_xlfn.XLOOKUP(Tableau210[[#This Row],[NOM]]&amp;Tableau210[[#This Row],[REPERE BUTA]],[6]!Tableau16[POSTE TECHNIQUE]&amp;[6]!Tableau16[Repere REF],[6]!Tableau16[NUMERO CLIENT])</f>
        <v>#N/A</v>
      </c>
      <c r="C886" s="48" cm="1">
        <f t="array" ref="C886">_xlfn.XLOOKUP(Tableau210[[#This Row],[NOM]]&amp;Tableau210[[#This Row],[Repere Ubleam]],[7]Sheet1!$C$2:$C$2995&amp;[7]Sheet1!$I$2:$I$2995,[7]Sheet1!$A$2:$A$2995)</f>
        <v>880</v>
      </c>
      <c r="D886" s="48" t="str">
        <f>C886&amp;""</f>
        <v>880</v>
      </c>
      <c r="E886" s="48" t="e">
        <v>#N/A</v>
      </c>
      <c r="F886" s="48" t="e">
        <v>#N/A</v>
      </c>
      <c r="G886" s="190" t="s">
        <v>1711</v>
      </c>
      <c r="H886" s="119" t="s">
        <v>1067</v>
      </c>
      <c r="I886" s="119" t="s">
        <v>80</v>
      </c>
      <c r="J886" s="119" t="s">
        <v>1072</v>
      </c>
      <c r="K886" s="119" t="str">
        <f>_xlfn.XLOOKUP(Tableau210[[#This Row],[NOM]],[8]LUT!$I$5:$I$301,[8]LUT!$N$5:$N$301)</f>
        <v xml:space="preserve">Réacteur </v>
      </c>
      <c r="L886" s="119">
        <v>26</v>
      </c>
      <c r="M886" s="119"/>
      <c r="N886" s="119">
        <v>26</v>
      </c>
      <c r="O886" s="119"/>
      <c r="P886" s="119"/>
      <c r="Q886" s="119"/>
      <c r="R886" s="119"/>
      <c r="S886" s="119"/>
      <c r="T886" s="119"/>
      <c r="U886" s="119"/>
      <c r="V886" s="119"/>
      <c r="W886" s="117" t="s">
        <v>2159</v>
      </c>
      <c r="X886" s="207" cm="1">
        <f t="array" ref="X8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8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6" s="117" t="s">
        <v>3424</v>
      </c>
      <c r="AA886" s="207" cm="1">
        <f t="array" ref="AA8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8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6" s="48"/>
      <c r="AD886" s="117" t="s">
        <v>2197</v>
      </c>
      <c r="AE886" s="119"/>
      <c r="AF886" s="181">
        <f>IFERROR(VLOOKUP(Tableau210[[#This Row],[OPERATION]],Tableau4[],5,FALSE),"")</f>
        <v>0</v>
      </c>
      <c r="AG886" s="178" cm="1">
        <f t="array" ref="AG886">IFERROR(
   SUM(
      _xlfn._xlws.FILTER(
         Tableau3[JP],
         (Tableau3[ITEM]=Tableau210[[#This Row],[NOM]])*
         (Tableau3[Rep.]=Tableau210[[#This Row],[REPERE BUTA]])
      )
   ),
0)</f>
        <v>0</v>
      </c>
      <c r="AH886" s="181">
        <f>IFERROR(VLOOKUP(Tableau210[[#This Row],[OPERATION]],Tableau4[],4,FALSE),"")</f>
        <v>1</v>
      </c>
      <c r="AI886" s="178" cm="1">
        <f t="array" ref="AI886">IFERROR(
   SUM(
      _xlfn._xlws.FILTER(
         Tableau3[BP],
         (Tableau3[ITEM]=Tableau210[[#This Row],[NOM]])*
         (Tableau3[Rep.]=Tableau210[[#This Row],[REPERE BUTA]])
      )
   ),
0)</f>
        <v>1</v>
      </c>
      <c r="AJ886" s="181" t="str">
        <f>IF(Tableau210[[#This Row],[NB JP EMIS]]=1,"1 JP","") &amp; IF(Tableau210[[#This Row],[NB BP EMIS]]=1," 1 BP","")</f>
        <v xml:space="preserve"> 1 BP</v>
      </c>
      <c r="AK886" s="178" t="str">
        <f>IF(Tableau210[[#This Row],[NB JP BUTA]]=1,"1 JP","") &amp; IF(Tableau210[[#This Row],[Nb BP BUTA]]=1," 1 BP","") &amp; IF(Tableau210[[#This Row],[Nb BP BUTA]]=2," 2 BP","")</f>
        <v xml:space="preserve"> 1 BP</v>
      </c>
      <c r="AL886" s="117" t="s">
        <v>103</v>
      </c>
      <c r="AM886" s="117">
        <f>IFERROR(+VLOOKUP(AY886,Tiges!$G$4:$I$569,3,FALSE),"")</f>
        <v>27</v>
      </c>
      <c r="AN886" s="48"/>
      <c r="AO886" s="117" t="s">
        <v>3424</v>
      </c>
      <c r="AP886" s="177" cm="1">
        <f t="array" ref="AP8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86" s="117" t="s">
        <v>3424</v>
      </c>
      <c r="AS886" s="177" t="str" cm="1">
        <f t="array" ref="AS8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8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886" s="117" t="s">
        <v>3424</v>
      </c>
      <c r="AV886" s="177" t="str" cm="1">
        <f t="array" ref="AV8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86" s="117"/>
      <c r="AY886" s="117" cm="1">
        <f t="array" ref="AY886">IFERROR(_xlfn.XLOOKUP(Tableau210[[#This Row],[DN DONNEES BUTA ]]&amp;Tableau210[[#This Row],[PN DONNEES BUTA]],Tiges!$B$4:$B$79&amp;Tiges!$C$4:$C$79,Tiges!$G$4:$G$79),"")</f>
        <v>16</v>
      </c>
      <c r="AZ886" s="117"/>
      <c r="BA886" s="117" cm="1">
        <f t="array" ref="BA886">IFERROR(_xlfn.XLOOKUP(Tableau210[[#This Row],[DN DONNEES BUTA ]]&amp;Tableau210[[#This Row],[PN DONNEES BUTA]],Tiges!$B$4:$B$79&amp;Tiges!$C$4:$C$79,Tiges!$H$4:$H$79),"")</f>
        <v>80</v>
      </c>
      <c r="BB886" s="117"/>
      <c r="BC886" s="182">
        <f>IFERROR(VLOOKUP(Tableau210[[#This Row],[OPERATION]],Tableau4[],2,FALSE),"")</f>
        <v>1</v>
      </c>
      <c r="BD886" s="177" cm="1">
        <f t="array" ref="BD886">IFERROR(
   SUM(
      _xlfn._xlws.FILTER(
         Tableau3[Nb Platinage Joint],
         (Tableau3[ITEM]=Tableau210[[#This Row],[NOM]])*
         (Tableau3[Rep.]=Tableau210[[#This Row],[REPERE BUTA]])
      )
   ),
0)</f>
        <v>1</v>
      </c>
      <c r="BE886" s="182">
        <f>IFERROR(VLOOKUP(Tableau210[[#This Row],[OPERATION]],Tableau4[],3,FALSE),"")</f>
        <v>1</v>
      </c>
      <c r="BF886" s="177" cm="1">
        <f t="array" ref="BF886">IFERROR(
   SUM(
      _xlfn._xlws.FILTER(
         Tableau3[Joint Définitif Nb],
         (Tableau3[ITEM]=Tableau210[[#This Row],[NOM]])*
         (Tableau3[Rep.]=Tableau210[[#This Row],[REPERE BUTA]])
      )
   ),
0)</f>
        <v>1</v>
      </c>
      <c r="BG886" s="117" t="s">
        <v>3424</v>
      </c>
      <c r="BH886" s="177" t="str" cm="1">
        <f t="array" ref="BH8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86" s="117" t="s">
        <v>3424</v>
      </c>
      <c r="BK886" s="117" t="s">
        <v>3424</v>
      </c>
      <c r="BL886" s="167" t="s">
        <v>2380</v>
      </c>
      <c r="BM886" s="167"/>
      <c r="BN886" s="117"/>
      <c r="BO886" s="117"/>
      <c r="BP886" s="117"/>
      <c r="BQ886" s="48"/>
      <c r="BR886" s="119"/>
      <c r="BS886" s="48"/>
      <c r="BT886" s="48"/>
      <c r="BU886" s="48"/>
      <c r="BV886" s="48"/>
      <c r="BW886" s="48"/>
      <c r="BX886" s="48"/>
    </row>
    <row r="887" spans="1:76" ht="15.75" hidden="1" x14ac:dyDescent="0.25">
      <c r="A887" s="48" t="e" cm="1">
        <f t="array" ref="A887">_xlfn.XLOOKUP(Tableau210[[#This Row],[NOM]]&amp;Tableau210[[#This Row],[REPERE BUTA]],[6]!Tableau16[POSTE TECHNIQUE]&amp;[6]!Tableau16[Repere ADM],[6]!Tableau16[NUMERO CLIENT])</f>
        <v>#N/A</v>
      </c>
      <c r="B887" s="48" t="e" cm="1">
        <f t="array" ref="B887">_xlfn.XLOOKUP(Tableau210[[#This Row],[NOM]]&amp;Tableau210[[#This Row],[REPERE BUTA]],[6]!Tableau16[POSTE TECHNIQUE]&amp;[6]!Tableau16[Repere REF],[6]!Tableau16[NUMERO CLIENT])</f>
        <v>#N/A</v>
      </c>
      <c r="C887" s="48" cm="1">
        <f t="array" ref="C887">_xlfn.XLOOKUP(Tableau210[[#This Row],[NOM]]&amp;Tableau210[[#This Row],[Repere Ubleam]],[7]Sheet1!$C$2:$C$2995&amp;[7]Sheet1!$I$2:$I$2995,[7]Sheet1!$A$2:$A$2995)</f>
        <v>881</v>
      </c>
      <c r="D887" s="48" t="str">
        <f>C887&amp;""</f>
        <v>881</v>
      </c>
      <c r="E887" s="48" t="e">
        <v>#N/A</v>
      </c>
      <c r="F887" s="48" t="e">
        <v>#N/A</v>
      </c>
      <c r="G887" s="190" t="s">
        <v>1711</v>
      </c>
      <c r="H887" s="119" t="s">
        <v>1067</v>
      </c>
      <c r="I887" s="119" t="s">
        <v>80</v>
      </c>
      <c r="J887" s="119" t="s">
        <v>1072</v>
      </c>
      <c r="K887" s="119" t="str">
        <f>_xlfn.XLOOKUP(Tableau210[[#This Row],[NOM]],[8]LUT!$I$5:$I$301,[8]LUT!$N$5:$N$301)</f>
        <v xml:space="preserve">Réacteur </v>
      </c>
      <c r="L887" s="119">
        <v>30</v>
      </c>
      <c r="M887" s="119"/>
      <c r="N887" s="119">
        <v>30</v>
      </c>
      <c r="O887" s="119"/>
      <c r="P887" s="119"/>
      <c r="Q887" s="119"/>
      <c r="R887" s="119"/>
      <c r="S887" s="119"/>
      <c r="T887" s="119"/>
      <c r="U887" s="119"/>
      <c r="V887" s="119"/>
      <c r="W887" s="117" t="s">
        <v>2159</v>
      </c>
      <c r="X887" s="207" cm="1">
        <f t="array" ref="X8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8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7" s="117" t="s">
        <v>3424</v>
      </c>
      <c r="AA887" s="207" cm="1">
        <f t="array" ref="AA8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8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7" s="48"/>
      <c r="AD887" s="117" t="s">
        <v>2197</v>
      </c>
      <c r="AE887" s="119"/>
      <c r="AF887" s="181">
        <f>IFERROR(VLOOKUP(Tableau210[[#This Row],[OPERATION]],Tableau4[],5,FALSE),"")</f>
        <v>0</v>
      </c>
      <c r="AG887" s="178" cm="1">
        <f t="array" ref="AG887">IFERROR(
   SUM(
      _xlfn._xlws.FILTER(
         Tableau3[JP],
         (Tableau3[ITEM]=Tableau210[[#This Row],[NOM]])*
         (Tableau3[Rep.]=Tableau210[[#This Row],[REPERE BUTA]])
      )
   ),
0)</f>
        <v>0</v>
      </c>
      <c r="AH887" s="181">
        <f>IFERROR(VLOOKUP(Tableau210[[#This Row],[OPERATION]],Tableau4[],4,FALSE),"")</f>
        <v>1</v>
      </c>
      <c r="AI887" s="178" cm="1">
        <f t="array" ref="AI887">IFERROR(
   SUM(
      _xlfn._xlws.FILTER(
         Tableau3[BP],
         (Tableau3[ITEM]=Tableau210[[#This Row],[NOM]])*
         (Tableau3[Rep.]=Tableau210[[#This Row],[REPERE BUTA]])
      )
   ),
0)</f>
        <v>1</v>
      </c>
      <c r="AJ887" s="181" t="str">
        <f>IF(Tableau210[[#This Row],[NB JP EMIS]]=1,"1 JP","") &amp; IF(Tableau210[[#This Row],[NB BP EMIS]]=1," 1 BP","")</f>
        <v xml:space="preserve"> 1 BP</v>
      </c>
      <c r="AK887" s="178" t="str">
        <f>IF(Tableau210[[#This Row],[NB JP BUTA]]=1,"1 JP","") &amp; IF(Tableau210[[#This Row],[Nb BP BUTA]]=1," 1 BP","") &amp; IF(Tableau210[[#This Row],[Nb BP BUTA]]=2," 2 BP","")</f>
        <v xml:space="preserve"> 1 BP</v>
      </c>
      <c r="AL887" s="117" t="s">
        <v>103</v>
      </c>
      <c r="AM887" s="117">
        <f>IFERROR(+VLOOKUP(AY887,Tiges!$G$4:$I$569,3,FALSE),"")</f>
        <v>27</v>
      </c>
      <c r="AN887" s="48"/>
      <c r="AO887" s="117" t="s">
        <v>3424</v>
      </c>
      <c r="AP887" s="177" cm="1">
        <f t="array" ref="AP8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87" s="117" t="s">
        <v>3424</v>
      </c>
      <c r="AS887" s="177" t="str" cm="1">
        <f t="array" ref="AS8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8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887" s="117" t="s">
        <v>3424</v>
      </c>
      <c r="AV887" s="177" t="str" cm="1">
        <f t="array" ref="AV8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87" s="117"/>
      <c r="AY887" s="117" cm="1">
        <f t="array" ref="AY887">IFERROR(_xlfn.XLOOKUP(Tableau210[[#This Row],[DN DONNEES BUTA ]]&amp;Tableau210[[#This Row],[PN DONNEES BUTA]],Tiges!$B$4:$B$79&amp;Tiges!$C$4:$C$79,Tiges!$G$4:$G$79),"")</f>
        <v>16</v>
      </c>
      <c r="AZ887" s="117"/>
      <c r="BA887" s="117" cm="1">
        <f t="array" ref="BA887">IFERROR(_xlfn.XLOOKUP(Tableau210[[#This Row],[DN DONNEES BUTA ]]&amp;Tableau210[[#This Row],[PN DONNEES BUTA]],Tiges!$B$4:$B$79&amp;Tiges!$C$4:$C$79,Tiges!$H$4:$H$79),"")</f>
        <v>80</v>
      </c>
      <c r="BB887" s="117"/>
      <c r="BC887" s="182">
        <f>IFERROR(VLOOKUP(Tableau210[[#This Row],[OPERATION]],Tableau4[],2,FALSE),"")</f>
        <v>1</v>
      </c>
      <c r="BD887" s="177" cm="1">
        <f t="array" ref="BD887">IFERROR(
   SUM(
      _xlfn._xlws.FILTER(
         Tableau3[Nb Platinage Joint],
         (Tableau3[ITEM]=Tableau210[[#This Row],[NOM]])*
         (Tableau3[Rep.]=Tableau210[[#This Row],[REPERE BUTA]])
      )
   ),
0)</f>
        <v>1</v>
      </c>
      <c r="BE887" s="182">
        <f>IFERROR(VLOOKUP(Tableau210[[#This Row],[OPERATION]],Tableau4[],3,FALSE),"")</f>
        <v>1</v>
      </c>
      <c r="BF887" s="177" cm="1">
        <f t="array" ref="BF887">IFERROR(
   SUM(
      _xlfn._xlws.FILTER(
         Tableau3[Joint Définitif Nb],
         (Tableau3[ITEM]=Tableau210[[#This Row],[NOM]])*
         (Tableau3[Rep.]=Tableau210[[#This Row],[REPERE BUTA]])
      )
   ),
0)</f>
        <v>1</v>
      </c>
      <c r="BG887" s="117" t="s">
        <v>3424</v>
      </c>
      <c r="BH887" s="177" t="str" cm="1">
        <f t="array" ref="BH8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87" s="117" t="s">
        <v>3424</v>
      </c>
      <c r="BK887" s="117" t="s">
        <v>3424</v>
      </c>
      <c r="BL887" s="167" t="s">
        <v>2380</v>
      </c>
      <c r="BM887" s="167"/>
      <c r="BN887" s="117"/>
      <c r="BO887" s="117"/>
      <c r="BP887" s="117"/>
      <c r="BQ887" s="48"/>
      <c r="BR887" s="119"/>
      <c r="BS887" s="48"/>
      <c r="BT887" s="48"/>
      <c r="BU887" s="48"/>
      <c r="BV887" s="48"/>
      <c r="BW887" s="48"/>
      <c r="BX887" s="48"/>
    </row>
    <row r="888" spans="1:76" ht="15.75" hidden="1" x14ac:dyDescent="0.25">
      <c r="A888" s="48" t="e" cm="1">
        <f t="array" ref="A888">_xlfn.XLOOKUP(Tableau210[[#This Row],[NOM]]&amp;Tableau210[[#This Row],[REPERE BUTA]],[6]!Tableau16[POSTE TECHNIQUE]&amp;[6]!Tableau16[Repere ADM],[6]!Tableau16[NUMERO CLIENT])</f>
        <v>#N/A</v>
      </c>
      <c r="B888" s="48" t="e" cm="1">
        <f t="array" ref="B888">_xlfn.XLOOKUP(Tableau210[[#This Row],[NOM]]&amp;Tableau210[[#This Row],[REPERE BUTA]],[6]!Tableau16[POSTE TECHNIQUE]&amp;[6]!Tableau16[Repere REF],[6]!Tableau16[NUMERO CLIENT])</f>
        <v>#N/A</v>
      </c>
      <c r="C888" s="48" cm="1">
        <f t="array" ref="C888">_xlfn.XLOOKUP(Tableau210[[#This Row],[NOM]]&amp;Tableau210[[#This Row],[Repere Ubleam]],[7]Sheet1!$C$2:$C$2995&amp;[7]Sheet1!$I$2:$I$2995,[7]Sheet1!$A$2:$A$2995)</f>
        <v>882</v>
      </c>
      <c r="D888" s="48" t="str">
        <f>C888&amp;""</f>
        <v>882</v>
      </c>
      <c r="E888" s="48" t="e">
        <v>#N/A</v>
      </c>
      <c r="F888" s="48" t="e">
        <v>#N/A</v>
      </c>
      <c r="G888" s="190" t="s">
        <v>1711</v>
      </c>
      <c r="H888" s="119" t="s">
        <v>1067</v>
      </c>
      <c r="I888" s="119" t="s">
        <v>80</v>
      </c>
      <c r="J888" s="119" t="s">
        <v>1072</v>
      </c>
      <c r="K888" s="119" t="str">
        <f>_xlfn.XLOOKUP(Tableau210[[#This Row],[NOM]],[8]LUT!$I$5:$I$301,[8]LUT!$N$5:$N$301)</f>
        <v xml:space="preserve">Réacteur </v>
      </c>
      <c r="L888" s="119">
        <v>31</v>
      </c>
      <c r="M888" s="119"/>
      <c r="N888" s="119">
        <v>31</v>
      </c>
      <c r="O888" s="119"/>
      <c r="P888" s="119"/>
      <c r="Q888" s="119"/>
      <c r="R888" s="119"/>
      <c r="S888" s="119"/>
      <c r="T888" s="119"/>
      <c r="U888" s="119"/>
      <c r="V888" s="119"/>
      <c r="W888" s="117" t="s">
        <v>2159</v>
      </c>
      <c r="X888" s="207" cm="1">
        <f t="array" ref="X8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88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8" s="117" t="s">
        <v>3424</v>
      </c>
      <c r="AA888" s="207" cm="1">
        <f t="array" ref="AA8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8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8" s="48"/>
      <c r="AD888" s="117" t="s">
        <v>2197</v>
      </c>
      <c r="AE888" s="119"/>
      <c r="AF888" s="181">
        <f>IFERROR(VLOOKUP(Tableau210[[#This Row],[OPERATION]],Tableau4[],5,FALSE),"")</f>
        <v>0</v>
      </c>
      <c r="AG888" s="178" cm="1">
        <f t="array" ref="AG888">IFERROR(
   SUM(
      _xlfn._xlws.FILTER(
         Tableau3[JP],
         (Tableau3[ITEM]=Tableau210[[#This Row],[NOM]])*
         (Tableau3[Rep.]=Tableau210[[#This Row],[REPERE BUTA]])
      )
   ),
0)</f>
        <v>0</v>
      </c>
      <c r="AH888" s="181">
        <f>IFERROR(VLOOKUP(Tableau210[[#This Row],[OPERATION]],Tableau4[],4,FALSE),"")</f>
        <v>1</v>
      </c>
      <c r="AI888" s="178" cm="1">
        <f t="array" ref="AI888">IFERROR(
   SUM(
      _xlfn._xlws.FILTER(
         Tableau3[BP],
         (Tableau3[ITEM]=Tableau210[[#This Row],[NOM]])*
         (Tableau3[Rep.]=Tableau210[[#This Row],[REPERE BUTA]])
      )
   ),
0)</f>
        <v>1</v>
      </c>
      <c r="AJ888" s="181" t="str">
        <f>IF(Tableau210[[#This Row],[NB JP EMIS]]=1,"1 JP","") &amp; IF(Tableau210[[#This Row],[NB BP EMIS]]=1," 1 BP","")</f>
        <v xml:space="preserve"> 1 BP</v>
      </c>
      <c r="AK888" s="178" t="str">
        <f>IF(Tableau210[[#This Row],[NB JP BUTA]]=1,"1 JP","") &amp; IF(Tableau210[[#This Row],[Nb BP BUTA]]=1," 1 BP","") &amp; IF(Tableau210[[#This Row],[Nb BP BUTA]]=2," 2 BP","")</f>
        <v xml:space="preserve"> 1 BP</v>
      </c>
      <c r="AL888" s="117" t="s">
        <v>103</v>
      </c>
      <c r="AM888" s="117">
        <f>IFERROR(+VLOOKUP(AY888,Tiges!$G$4:$I$569,3,FALSE),"")</f>
        <v>27</v>
      </c>
      <c r="AN888" s="48"/>
      <c r="AO888" s="117" t="s">
        <v>3424</v>
      </c>
      <c r="AP888" s="177" cm="1">
        <f t="array" ref="AP8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88" s="117" t="s">
        <v>3424</v>
      </c>
      <c r="AS888" s="177" t="str" cm="1">
        <f t="array" ref="AS8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8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888" s="117" t="s">
        <v>3424</v>
      </c>
      <c r="AV888" s="177" t="str" cm="1">
        <f t="array" ref="AV8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8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888" s="117"/>
      <c r="AY888" s="117" cm="1">
        <f t="array" ref="AY888">IFERROR(_xlfn.XLOOKUP(Tableau210[[#This Row],[DN DONNEES BUTA ]]&amp;Tableau210[[#This Row],[PN DONNEES BUTA]],Tiges!$B$4:$B$79&amp;Tiges!$C$4:$C$79,Tiges!$G$4:$G$79),"")</f>
        <v>16</v>
      </c>
      <c r="AZ888" s="117"/>
      <c r="BA888" s="117" cm="1">
        <f t="array" ref="BA888">IFERROR(_xlfn.XLOOKUP(Tableau210[[#This Row],[DN DONNEES BUTA ]]&amp;Tableau210[[#This Row],[PN DONNEES BUTA]],Tiges!$B$4:$B$79&amp;Tiges!$C$4:$C$79,Tiges!$H$4:$H$79),"")</f>
        <v>80</v>
      </c>
      <c r="BB888" s="117"/>
      <c r="BC888" s="182">
        <f>IFERROR(VLOOKUP(Tableau210[[#This Row],[OPERATION]],Tableau4[],2,FALSE),"")</f>
        <v>1</v>
      </c>
      <c r="BD888" s="177" cm="1">
        <f t="array" ref="BD888">IFERROR(
   SUM(
      _xlfn._xlws.FILTER(
         Tableau3[Nb Platinage Joint],
         (Tableau3[ITEM]=Tableau210[[#This Row],[NOM]])*
         (Tableau3[Rep.]=Tableau210[[#This Row],[REPERE BUTA]])
      )
   ),
0)</f>
        <v>1</v>
      </c>
      <c r="BE888" s="182">
        <f>IFERROR(VLOOKUP(Tableau210[[#This Row],[OPERATION]],Tableau4[],3,FALSE),"")</f>
        <v>1</v>
      </c>
      <c r="BF888" s="177" cm="1">
        <f t="array" ref="BF888">IFERROR(
   SUM(
      _xlfn._xlws.FILTER(
         Tableau3[Joint Définitif Nb],
         (Tableau3[ITEM]=Tableau210[[#This Row],[NOM]])*
         (Tableau3[Rep.]=Tableau210[[#This Row],[REPERE BUTA]])
      )
   ),
0)</f>
        <v>1</v>
      </c>
      <c r="BG888" s="117" t="s">
        <v>3424</v>
      </c>
      <c r="BH888" s="177" t="str" cm="1">
        <f t="array" ref="BH8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8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88" s="117" t="s">
        <v>3424</v>
      </c>
      <c r="BK888" s="117" t="s">
        <v>3424</v>
      </c>
      <c r="BL888" s="167" t="s">
        <v>2380</v>
      </c>
      <c r="BM888" s="167"/>
      <c r="BN888" s="117"/>
      <c r="BO888" s="117"/>
      <c r="BP888" s="117"/>
      <c r="BQ888" s="48"/>
      <c r="BR888" s="119"/>
      <c r="BS888" s="48"/>
      <c r="BT888" s="48"/>
      <c r="BU888" s="48"/>
      <c r="BV888" s="48"/>
      <c r="BW888" s="48"/>
      <c r="BX888" s="48"/>
    </row>
    <row r="889" spans="1:76" ht="15.75" hidden="1" x14ac:dyDescent="0.25">
      <c r="A889" s="48" t="e" cm="1">
        <f t="array" ref="A889">_xlfn.XLOOKUP(Tableau210[[#This Row],[NOM]]&amp;Tableau210[[#This Row],[REPERE BUTA]],[6]!Tableau16[POSTE TECHNIQUE]&amp;[6]!Tableau16[Repere ADM],[6]!Tableau16[NUMERO CLIENT])</f>
        <v>#N/A</v>
      </c>
      <c r="B889" s="48" t="e" cm="1">
        <f t="array" ref="B889">_xlfn.XLOOKUP(Tableau210[[#This Row],[NOM]]&amp;Tableau210[[#This Row],[REPERE BUTA]],[6]!Tableau16[POSTE TECHNIQUE]&amp;[6]!Tableau16[Repere REF],[6]!Tableau16[NUMERO CLIENT])</f>
        <v>#N/A</v>
      </c>
      <c r="C889" s="48" cm="1">
        <f t="array" ref="C889">_xlfn.XLOOKUP(Tableau210[[#This Row],[NOM]]&amp;Tableau210[[#This Row],[Repere Ubleam]],[7]Sheet1!$C$2:$C$2995&amp;[7]Sheet1!$I$2:$I$2995,[7]Sheet1!$A$2:$A$2995)</f>
        <v>883</v>
      </c>
      <c r="D889" s="48" t="str">
        <f>C889&amp;""</f>
        <v>883</v>
      </c>
      <c r="E889" s="48" t="e">
        <v>#N/A</v>
      </c>
      <c r="F889" s="48" t="e">
        <v>#N/A</v>
      </c>
      <c r="G889" s="190" t="s">
        <v>1711</v>
      </c>
      <c r="H889" s="119" t="s">
        <v>1067</v>
      </c>
      <c r="I889" s="119" t="s">
        <v>80</v>
      </c>
      <c r="J889" s="119" t="s">
        <v>1072</v>
      </c>
      <c r="K889" s="119" t="str">
        <f>_xlfn.XLOOKUP(Tableau210[[#This Row],[NOM]],[8]LUT!$I$5:$I$301,[8]LUT!$N$5:$N$301)</f>
        <v xml:space="preserve">Réacteur </v>
      </c>
      <c r="L889" s="119">
        <v>34</v>
      </c>
      <c r="M889" s="119"/>
      <c r="N889" s="119">
        <v>34</v>
      </c>
      <c r="O889" s="119"/>
      <c r="P889" s="119"/>
      <c r="Q889" s="119"/>
      <c r="R889" s="119"/>
      <c r="S889" s="119"/>
      <c r="T889" s="119"/>
      <c r="U889" s="119"/>
      <c r="V889" s="119"/>
      <c r="W889" s="148" t="s">
        <v>1118</v>
      </c>
      <c r="X889" s="207" cm="1">
        <f t="array" ref="X8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450</v>
      </c>
      <c r="Y88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89" s="148" t="s">
        <v>3424</v>
      </c>
      <c r="AA889" s="207" cm="1">
        <f t="array" ref="AA8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8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89" s="48"/>
      <c r="AD889" s="117" t="s">
        <v>2103</v>
      </c>
      <c r="AE889" s="119"/>
      <c r="AF889" s="181">
        <f>IFERROR(VLOOKUP(Tableau210[[#This Row],[OPERATION]],Tableau4[],5,FALSE),"")</f>
        <v>1</v>
      </c>
      <c r="AG889" s="178" cm="1">
        <f t="array" ref="AG889">IFERROR(
   SUM(
      _xlfn._xlws.FILTER(
         Tableau3[JP],
         (Tableau3[ITEM]=Tableau210[[#This Row],[NOM]])*
         (Tableau3[Rep.]=Tableau210[[#This Row],[REPERE BUTA]])
      )
   ),
0)</f>
        <v>1</v>
      </c>
      <c r="AH889" s="181">
        <f>IFERROR(VLOOKUP(Tableau210[[#This Row],[OPERATION]],Tableau4[],4,FALSE),"")</f>
        <v>0</v>
      </c>
      <c r="AI889" s="178" cm="1">
        <f t="array" ref="AI889">IFERROR(
   SUM(
      _xlfn._xlws.FILTER(
         Tableau3[BP],
         (Tableau3[ITEM]=Tableau210[[#This Row],[NOM]])*
         (Tableau3[Rep.]=Tableau210[[#This Row],[REPERE BUTA]])
      )
   ),
0)</f>
        <v>0</v>
      </c>
      <c r="AJ889" s="181" t="str">
        <f>IF(Tableau210[[#This Row],[NB JP EMIS]]=1,"1 JP","") &amp; IF(Tableau210[[#This Row],[NB BP EMIS]]=1," 1 BP","")</f>
        <v>1 JP</v>
      </c>
      <c r="AK889" s="178" t="str">
        <f>IF(Tableau210[[#This Row],[NB JP BUTA]]=1,"1 JP","") &amp; IF(Tableau210[[#This Row],[Nb BP BUTA]]=1," 1 BP","") &amp; IF(Tableau210[[#This Row],[Nb BP BUTA]]=2," 2 BP","")</f>
        <v>1 JP</v>
      </c>
      <c r="AL889" s="117" t="s">
        <v>103</v>
      </c>
      <c r="AM889" s="117">
        <f>IFERROR(+VLOOKUP(AY889,Tiges!$G$4:$I$569,3,FALSE),"")</f>
        <v>46</v>
      </c>
      <c r="AN889" s="48"/>
      <c r="AO889" s="117">
        <v>16</v>
      </c>
      <c r="AP889" s="177" cm="1">
        <f t="array" ref="AP8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88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889" s="117" t="s">
        <v>2404</v>
      </c>
      <c r="AS889" s="177" t="str" cm="1">
        <f t="array" ref="AS8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M30x170</v>
      </c>
      <c r="AT88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M30x300</v>
      </c>
      <c r="AU889" s="117" t="s">
        <v>1123</v>
      </c>
      <c r="AV889" s="177" t="str" cm="1">
        <f t="array" ref="AV8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89" s="117"/>
      <c r="AY889" s="117" cm="1">
        <f t="array" ref="AY889">IFERROR(_xlfn.XLOOKUP(Tableau210[[#This Row],[DN DONNEES BUTA ]]&amp;Tableau210[[#This Row],[PN DONNEES BUTA]],Tiges!$B$4:$B$79&amp;Tiges!$C$4:$C$79,Tiges!$G$4:$G$79),"")</f>
        <v>30</v>
      </c>
      <c r="AZ889" s="117"/>
      <c r="BA889" s="117" cm="1">
        <f t="array" ref="BA889">IFERROR(_xlfn.XLOOKUP(Tableau210[[#This Row],[DN DONNEES BUTA ]]&amp;Tableau210[[#This Row],[PN DONNEES BUTA]],Tiges!$B$4:$B$79&amp;Tiges!$C$4:$C$79,Tiges!$H$4:$H$79),"")</f>
        <v>160</v>
      </c>
      <c r="BB889" s="117"/>
      <c r="BC889" s="182">
        <f>IFERROR(VLOOKUP(Tableau210[[#This Row],[OPERATION]],Tableau4[],2,FALSE),"")</f>
        <v>2</v>
      </c>
      <c r="BD889" s="177" cm="1">
        <f t="array" ref="BD889">IFERROR(
   SUM(
      _xlfn._xlws.FILTER(
         Tableau3[Nb Platinage Joint],
         (Tableau3[ITEM]=Tableau210[[#This Row],[NOM]])*
         (Tableau3[Rep.]=Tableau210[[#This Row],[REPERE BUTA]])
      )
   ),
0)</f>
        <v>2</v>
      </c>
      <c r="BE889" s="182">
        <f>IFERROR(VLOOKUP(Tableau210[[#This Row],[OPERATION]],Tableau4[],3,FALSE),"")</f>
        <v>1</v>
      </c>
      <c r="BF889" s="177" cm="1">
        <f t="array" ref="BF889">IFERROR(
   SUM(
      _xlfn._xlws.FILTER(
         Tableau3[Joint Définitif Nb],
         (Tableau3[ITEM]=Tableau210[[#This Row],[NOM]])*
         (Tableau3[Rep.]=Tableau210[[#This Row],[REPERE BUTA]])
      )
   ),
0)</f>
        <v>1</v>
      </c>
      <c r="BG889" s="117" t="s">
        <v>150</v>
      </c>
      <c r="BH889" s="177" t="str" cm="1">
        <f t="array" ref="BH8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89" s="117" t="s">
        <v>2268</v>
      </c>
      <c r="BK889" s="117" t="s">
        <v>2269</v>
      </c>
      <c r="BL889" s="167" t="s">
        <v>2496</v>
      </c>
      <c r="BM889" s="167"/>
      <c r="BN889" s="117"/>
      <c r="BO889" s="117"/>
      <c r="BP889" s="117"/>
      <c r="BQ889" s="48"/>
      <c r="BR889" s="119"/>
      <c r="BS889" s="48"/>
      <c r="BT889" s="48"/>
      <c r="BU889" s="48"/>
      <c r="BV889" s="48"/>
      <c r="BW889" s="48"/>
      <c r="BX889" s="48"/>
    </row>
    <row r="890" spans="1:76" ht="15.75" hidden="1" x14ac:dyDescent="0.25">
      <c r="A890" s="48" t="e" cm="1">
        <f t="array" ref="A890">_xlfn.XLOOKUP(Tableau210[[#This Row],[NOM]]&amp;Tableau210[[#This Row],[REPERE BUTA]],[6]!Tableau16[POSTE TECHNIQUE]&amp;[6]!Tableau16[Repere ADM],[6]!Tableau16[NUMERO CLIENT])</f>
        <v>#N/A</v>
      </c>
      <c r="B890" s="48" t="e" cm="1">
        <f t="array" ref="B890">_xlfn.XLOOKUP(Tableau210[[#This Row],[NOM]]&amp;Tableau210[[#This Row],[REPERE BUTA]],[6]!Tableau16[POSTE TECHNIQUE]&amp;[6]!Tableau16[Repere REF],[6]!Tableau16[NUMERO CLIENT])</f>
        <v>#N/A</v>
      </c>
      <c r="C890" s="48" cm="1">
        <f t="array" ref="C890">_xlfn.XLOOKUP(Tableau210[[#This Row],[NOM]]&amp;Tableau210[[#This Row],[Repere Ubleam]],[7]Sheet1!$C$2:$C$2995&amp;[7]Sheet1!$I$2:$I$2995,[7]Sheet1!$A$2:$A$2995)</f>
        <v>884</v>
      </c>
      <c r="D890" s="48" t="str">
        <f>C890&amp;""</f>
        <v>884</v>
      </c>
      <c r="E890" s="48" t="e">
        <v>#N/A</v>
      </c>
      <c r="F890" s="48" t="e">
        <v>#N/A</v>
      </c>
      <c r="G890" s="190" t="s">
        <v>1711</v>
      </c>
      <c r="H890" s="119" t="s">
        <v>1067</v>
      </c>
      <c r="I890" s="119" t="s">
        <v>80</v>
      </c>
      <c r="J890" s="119" t="s">
        <v>1072</v>
      </c>
      <c r="K890" s="119" t="str">
        <f>_xlfn.XLOOKUP(Tableau210[[#This Row],[NOM]],[8]LUT!$I$5:$I$301,[8]LUT!$N$5:$N$301)</f>
        <v xml:space="preserve">Réacteur </v>
      </c>
      <c r="L890" s="119">
        <v>35</v>
      </c>
      <c r="M890" s="119"/>
      <c r="N890" s="119">
        <v>35</v>
      </c>
      <c r="O890" s="119"/>
      <c r="P890" s="119"/>
      <c r="Q890" s="119"/>
      <c r="R890" s="119"/>
      <c r="S890" s="119"/>
      <c r="T890" s="119"/>
      <c r="U890" s="119"/>
      <c r="V890" s="119"/>
      <c r="W890" s="148" t="s">
        <v>1118</v>
      </c>
      <c r="X890" s="207" cm="1">
        <f t="array" ref="X8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450</v>
      </c>
      <c r="Y8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90" s="148" t="s">
        <v>3424</v>
      </c>
      <c r="AA890" s="207" cm="1">
        <f t="array" ref="AA8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90" s="48"/>
      <c r="AD890" s="117" t="s">
        <v>2103</v>
      </c>
      <c r="AE890" s="119"/>
      <c r="AF890" s="181">
        <f>IFERROR(VLOOKUP(Tableau210[[#This Row],[OPERATION]],Tableau4[],5,FALSE),"")</f>
        <v>1</v>
      </c>
      <c r="AG890" s="178" cm="1">
        <f t="array" ref="AG890">IFERROR(
   SUM(
      _xlfn._xlws.FILTER(
         Tableau3[JP],
         (Tableau3[ITEM]=Tableau210[[#This Row],[NOM]])*
         (Tableau3[Rep.]=Tableau210[[#This Row],[REPERE BUTA]])
      )
   ),
0)</f>
        <v>1</v>
      </c>
      <c r="AH890" s="181">
        <f>IFERROR(VLOOKUP(Tableau210[[#This Row],[OPERATION]],Tableau4[],4,FALSE),"")</f>
        <v>0</v>
      </c>
      <c r="AI890" s="178" cm="1">
        <f t="array" ref="AI890">IFERROR(
   SUM(
      _xlfn._xlws.FILTER(
         Tableau3[BP],
         (Tableau3[ITEM]=Tableau210[[#This Row],[NOM]])*
         (Tableau3[Rep.]=Tableau210[[#This Row],[REPERE BUTA]])
      )
   ),
0)</f>
        <v>0</v>
      </c>
      <c r="AJ890" s="181" t="str">
        <f>IF(Tableau210[[#This Row],[NB JP EMIS]]=1,"1 JP","") &amp; IF(Tableau210[[#This Row],[NB BP EMIS]]=1," 1 BP","")</f>
        <v>1 JP</v>
      </c>
      <c r="AK890" s="178" t="str">
        <f>IF(Tableau210[[#This Row],[NB JP BUTA]]=1,"1 JP","") &amp; IF(Tableau210[[#This Row],[Nb BP BUTA]]=1," 1 BP","") &amp; IF(Tableau210[[#This Row],[Nb BP BUTA]]=2," 2 BP","")</f>
        <v>1 JP</v>
      </c>
      <c r="AL890" s="117" t="s">
        <v>103</v>
      </c>
      <c r="AM890" s="117">
        <f>IFERROR(+VLOOKUP(AY890,Tiges!$G$4:$I$569,3,FALSE),"")</f>
        <v>46</v>
      </c>
      <c r="AN890" s="48"/>
      <c r="AO890" s="117">
        <v>16</v>
      </c>
      <c r="AP890" s="177" cm="1">
        <f t="array" ref="AP8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8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890" s="117" t="s">
        <v>2404</v>
      </c>
      <c r="AS890" s="177" t="str" cm="1">
        <f t="array" ref="AS8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M30x170</v>
      </c>
      <c r="AT8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M30x300</v>
      </c>
      <c r="AU890" s="117" t="s">
        <v>1123</v>
      </c>
      <c r="AV890" s="177" t="str" cm="1">
        <f t="array" ref="AV8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0" s="117"/>
      <c r="AY890" s="117" cm="1">
        <f t="array" ref="AY890">IFERROR(_xlfn.XLOOKUP(Tableau210[[#This Row],[DN DONNEES BUTA ]]&amp;Tableau210[[#This Row],[PN DONNEES BUTA]],Tiges!$B$4:$B$79&amp;Tiges!$C$4:$C$79,Tiges!$G$4:$G$79),"")</f>
        <v>30</v>
      </c>
      <c r="AZ890" s="117"/>
      <c r="BA890" s="117" cm="1">
        <f t="array" ref="BA890">IFERROR(_xlfn.XLOOKUP(Tableau210[[#This Row],[DN DONNEES BUTA ]]&amp;Tableau210[[#This Row],[PN DONNEES BUTA]],Tiges!$B$4:$B$79&amp;Tiges!$C$4:$C$79,Tiges!$H$4:$H$79),"")</f>
        <v>160</v>
      </c>
      <c r="BB890" s="117"/>
      <c r="BC890" s="182">
        <f>IFERROR(VLOOKUP(Tableau210[[#This Row],[OPERATION]],Tableau4[],2,FALSE),"")</f>
        <v>2</v>
      </c>
      <c r="BD890" s="177" cm="1">
        <f t="array" ref="BD890">IFERROR(
   SUM(
      _xlfn._xlws.FILTER(
         Tableau3[Nb Platinage Joint],
         (Tableau3[ITEM]=Tableau210[[#This Row],[NOM]])*
         (Tableau3[Rep.]=Tableau210[[#This Row],[REPERE BUTA]])
      )
   ),
0)</f>
        <v>2</v>
      </c>
      <c r="BE890" s="182">
        <f>IFERROR(VLOOKUP(Tableau210[[#This Row],[OPERATION]],Tableau4[],3,FALSE),"")</f>
        <v>1</v>
      </c>
      <c r="BF890" s="177" cm="1">
        <f t="array" ref="BF890">IFERROR(
   SUM(
      _xlfn._xlws.FILTER(
         Tableau3[Joint Définitif Nb],
         (Tableau3[ITEM]=Tableau210[[#This Row],[NOM]])*
         (Tableau3[Rep.]=Tableau210[[#This Row],[REPERE BUTA]])
      )
   ),
0)</f>
        <v>1</v>
      </c>
      <c r="BG890" s="117" t="s">
        <v>150</v>
      </c>
      <c r="BH890" s="177" t="str" cm="1">
        <f t="array" ref="BH8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90" s="117" t="s">
        <v>2268</v>
      </c>
      <c r="BK890" s="117" t="s">
        <v>2269</v>
      </c>
      <c r="BL890" s="167" t="s">
        <v>2496</v>
      </c>
      <c r="BM890" s="167"/>
      <c r="BN890" s="117"/>
      <c r="BO890" s="117"/>
      <c r="BP890" s="117"/>
      <c r="BQ890" s="48"/>
      <c r="BR890" s="119"/>
      <c r="BS890" s="48"/>
      <c r="BT890" s="48"/>
      <c r="BU890" s="48"/>
      <c r="BV890" s="48"/>
      <c r="BW890" s="48"/>
      <c r="BX890" s="48"/>
    </row>
    <row r="891" spans="1:76" s="154" customFormat="1" ht="15.75" hidden="1" x14ac:dyDescent="0.25">
      <c r="A891" s="48" t="e" cm="1">
        <f t="array" ref="A891">_xlfn.XLOOKUP(Tableau210[[#This Row],[NOM]]&amp;Tableau210[[#This Row],[REPERE BUTA]],[6]!Tableau16[POSTE TECHNIQUE]&amp;[6]!Tableau16[Repere ADM],[6]!Tableau16[NUMERO CLIENT])</f>
        <v>#N/A</v>
      </c>
      <c r="B891" s="48" t="e" cm="1">
        <f t="array" ref="B891">_xlfn.XLOOKUP(Tableau210[[#This Row],[NOM]]&amp;Tableau210[[#This Row],[REPERE BUTA]],[6]!Tableau16[POSTE TECHNIQUE]&amp;[6]!Tableau16[Repere REF],[6]!Tableau16[NUMERO CLIENT])</f>
        <v>#N/A</v>
      </c>
      <c r="C891" s="48" cm="1">
        <f t="array" ref="C891">_xlfn.XLOOKUP(Tableau210[[#This Row],[NOM]]&amp;Tableau210[[#This Row],[Repere Ubleam]],[7]Sheet1!$C$2:$C$2995&amp;[7]Sheet1!$I$2:$I$2995,[7]Sheet1!$A$2:$A$2995)</f>
        <v>885</v>
      </c>
      <c r="D891" s="48" t="str">
        <f>C891&amp;""</f>
        <v>885</v>
      </c>
      <c r="E891" s="48" t="e">
        <v>#N/A</v>
      </c>
      <c r="F891" s="48" t="e">
        <v>#N/A</v>
      </c>
      <c r="G891" s="168" t="s">
        <v>1711</v>
      </c>
      <c r="H891" s="150" t="s">
        <v>1067</v>
      </c>
      <c r="I891" s="150" t="s">
        <v>80</v>
      </c>
      <c r="J891" s="150" t="s">
        <v>1072</v>
      </c>
      <c r="K891" s="150" t="str">
        <f>_xlfn.XLOOKUP(Tableau210[[#This Row],[NOM]],[8]LUT!$I$5:$I$301,[8]LUT!$N$5:$N$301)</f>
        <v xml:space="preserve">Réacteur </v>
      </c>
      <c r="L891" s="150">
        <v>36</v>
      </c>
      <c r="M891" s="150" t="s">
        <v>2318</v>
      </c>
      <c r="N891" s="150" t="s">
        <v>2318</v>
      </c>
      <c r="O891" s="150" t="s">
        <v>2402</v>
      </c>
      <c r="P891" s="150"/>
      <c r="Q891" s="150"/>
      <c r="R891" s="150"/>
      <c r="S891" s="150"/>
      <c r="T891" s="150"/>
      <c r="U891" s="150"/>
      <c r="V891" s="150"/>
      <c r="W891" s="151">
        <v>80</v>
      </c>
      <c r="X891" s="151" cm="1">
        <f t="array" ref="X8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91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91" s="151">
        <v>20</v>
      </c>
      <c r="AA891" s="151" cm="1">
        <f t="array" ref="AA8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1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91" s="152"/>
      <c r="AD891" s="153" t="s">
        <v>2196</v>
      </c>
      <c r="AE891" s="150"/>
      <c r="AF891" s="150">
        <f>IFERROR(VLOOKUP(Tableau210[[#This Row],[OPERATION]],Tableau4[],5,FALSE),"")</f>
        <v>0</v>
      </c>
      <c r="AG891" s="150" cm="1">
        <f t="array" ref="AG891">IFERROR(
   SUM(
      _xlfn._xlws.FILTER(
         Tableau3[JP],
         (Tableau3[ITEM]=Tableau210[[#This Row],[NOM]])*
         (Tableau3[Rep.]=Tableau210[[#This Row],[REPERE BUTA]])
      )
   ),
0)</f>
        <v>1</v>
      </c>
      <c r="AH891" s="150">
        <f>IFERROR(VLOOKUP(Tableau210[[#This Row],[OPERATION]],Tableau4[],4,FALSE),"")</f>
        <v>0</v>
      </c>
      <c r="AI891" s="150" cm="1">
        <f t="array" ref="AI891">IFERROR(
   SUM(
      _xlfn._xlws.FILTER(
         Tableau3[BP],
         (Tableau3[ITEM]=Tableau210[[#This Row],[NOM]])*
         (Tableau3[Rep.]=Tableau210[[#This Row],[REPERE BUTA]])
      )
   ),
0)</f>
        <v>0</v>
      </c>
      <c r="AJ891" s="150" t="str">
        <f>IF(Tableau210[[#This Row],[NB JP EMIS]]=1,"1 JP","") &amp; IF(Tableau210[[#This Row],[NB BP EMIS]]=1," 1 BP","")</f>
        <v/>
      </c>
      <c r="AK891" s="150" t="str">
        <f>IF(Tableau210[[#This Row],[NB JP BUTA]]=1,"1 JP","") &amp; IF(Tableau210[[#This Row],[Nb BP BUTA]]=1," 1 BP","") &amp; IF(Tableau210[[#This Row],[Nb BP BUTA]]=2," 2 BP","")</f>
        <v>1 JP</v>
      </c>
      <c r="AL891" s="153" t="s">
        <v>103</v>
      </c>
      <c r="AM891" s="153">
        <f>IFERROR(+VLOOKUP(AY891,Tiges!$G$4:$I$569,3,FALSE),"")</f>
        <v>27</v>
      </c>
      <c r="AN891" s="152"/>
      <c r="AO891" s="153">
        <v>4</v>
      </c>
      <c r="AP891" s="153" cm="1">
        <f t="array" ref="AP8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9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91" s="153" t="s">
        <v>2163</v>
      </c>
      <c r="AS891" s="153" t="str" cm="1">
        <f t="array" ref="AS8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89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891" s="153" t="s">
        <v>1123</v>
      </c>
      <c r="AV891" s="153" t="str" cm="1">
        <f t="array" ref="AV8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1" s="153"/>
      <c r="AY891" s="153" cm="1">
        <f t="array" ref="AY891">IFERROR(_xlfn.XLOOKUP(Tableau210[[#This Row],[DN DONNEES BUTA ]]&amp;Tableau210[[#This Row],[PN DONNEES BUTA]],Tiges!$B$4:$B$79&amp;Tiges!$C$4:$C$79,Tiges!$G$4:$G$79),"")</f>
        <v>16</v>
      </c>
      <c r="AZ891" s="153"/>
      <c r="BA891" s="153" cm="1">
        <f t="array" ref="BA891">IFERROR(_xlfn.XLOOKUP(Tableau210[[#This Row],[DN DONNEES BUTA ]]&amp;Tableau210[[#This Row],[PN DONNEES BUTA]],Tiges!$B$4:$B$79&amp;Tiges!$C$4:$C$79,Tiges!$H$4:$H$79),"")</f>
        <v>100</v>
      </c>
      <c r="BB891" s="153"/>
      <c r="BC891" s="153">
        <f>IFERROR(VLOOKUP(Tableau210[[#This Row],[OPERATION]],Tableau4[],2,FALSE),"")</f>
        <v>0</v>
      </c>
      <c r="BD891" s="153" cm="1">
        <f t="array" ref="BD891">IFERROR(
   SUM(
      _xlfn._xlws.FILTER(
         Tableau3[Nb Platinage Joint],
         (Tableau3[ITEM]=Tableau210[[#This Row],[NOM]])*
         (Tableau3[Rep.]=Tableau210[[#This Row],[REPERE BUTA]])
      )
   ),
0)</f>
        <v>2</v>
      </c>
      <c r="BE891" s="153">
        <f>IFERROR(VLOOKUP(Tableau210[[#This Row],[OPERATION]],Tableau4[],3,FALSE),"")</f>
        <v>1</v>
      </c>
      <c r="BF891" s="153" cm="1">
        <f t="array" ref="BF891">IFERROR(
   SUM(
      _xlfn._xlws.FILTER(
         Tableau3[Joint Définitif Nb],
         (Tableau3[ITEM]=Tableau210[[#This Row],[NOM]])*
         (Tableau3[Rep.]=Tableau210[[#This Row],[REPERE BUTA]])
      )
   ),
0)</f>
        <v>1</v>
      </c>
      <c r="BG891" s="153" t="s">
        <v>129</v>
      </c>
      <c r="BH891" s="153" t="str" cm="1">
        <f t="array" ref="BH8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91" s="153" t="s">
        <v>2268</v>
      </c>
      <c r="BK891" s="153" t="s">
        <v>2269</v>
      </c>
      <c r="BL891" s="153" t="s">
        <v>2498</v>
      </c>
      <c r="BM891" s="153"/>
      <c r="BN891" s="153"/>
      <c r="BO891" s="153"/>
      <c r="BP891" s="153"/>
      <c r="BQ891" s="152"/>
      <c r="BR891" s="150"/>
      <c r="BS891" s="152"/>
      <c r="BT891" s="152"/>
      <c r="BU891" s="152"/>
      <c r="BV891" s="152"/>
      <c r="BW891" s="152"/>
      <c r="BX891" s="152"/>
    </row>
    <row r="892" spans="1:76" s="154" customFormat="1" ht="15.75" hidden="1" x14ac:dyDescent="0.25">
      <c r="A892" s="48" t="e" cm="1">
        <f t="array" ref="A892">_xlfn.XLOOKUP(Tableau210[[#This Row],[NOM]]&amp;Tableau210[[#This Row],[REPERE BUTA]],[6]!Tableau16[POSTE TECHNIQUE]&amp;[6]!Tableau16[Repere ADM],[6]!Tableau16[NUMERO CLIENT])</f>
        <v>#N/A</v>
      </c>
      <c r="B892" s="48" t="e" cm="1">
        <f t="array" ref="B892">_xlfn.XLOOKUP(Tableau210[[#This Row],[NOM]]&amp;Tableau210[[#This Row],[REPERE BUTA]],[6]!Tableau16[POSTE TECHNIQUE]&amp;[6]!Tableau16[Repere REF],[6]!Tableau16[NUMERO CLIENT])</f>
        <v>#N/A</v>
      </c>
      <c r="C892" s="48" cm="1">
        <f t="array" ref="C892">_xlfn.XLOOKUP(Tableau210[[#This Row],[NOM]]&amp;Tableau210[[#This Row],[Repere Ubleam]],[7]Sheet1!$C$2:$C$2995&amp;[7]Sheet1!$I$2:$I$2995,[7]Sheet1!$A$2:$A$2995)</f>
        <v>886</v>
      </c>
      <c r="D892" s="48" t="str">
        <f>C892&amp;""</f>
        <v>886</v>
      </c>
      <c r="E892" s="48" t="e">
        <v>#N/A</v>
      </c>
      <c r="F892" s="48" t="e">
        <v>#N/A</v>
      </c>
      <c r="G892" s="168" t="s">
        <v>1711</v>
      </c>
      <c r="H892" s="150" t="s">
        <v>1067</v>
      </c>
      <c r="I892" s="150" t="s">
        <v>80</v>
      </c>
      <c r="J892" s="150" t="s">
        <v>1072</v>
      </c>
      <c r="K892" s="150" t="str">
        <f>_xlfn.XLOOKUP(Tableau210[[#This Row],[NOM]],[8]LUT!$I$5:$I$301,[8]LUT!$N$5:$N$301)</f>
        <v xml:space="preserve">Réacteur </v>
      </c>
      <c r="L892" s="150">
        <v>36</v>
      </c>
      <c r="M892" s="150" t="s">
        <v>2319</v>
      </c>
      <c r="N892" s="150" t="s">
        <v>2319</v>
      </c>
      <c r="O892" s="150" t="s">
        <v>2403</v>
      </c>
      <c r="P892" s="150"/>
      <c r="Q892" s="150"/>
      <c r="R892" s="150"/>
      <c r="S892" s="150"/>
      <c r="T892" s="150"/>
      <c r="U892" s="150"/>
      <c r="V892" s="150"/>
      <c r="W892" s="151">
        <v>80</v>
      </c>
      <c r="X892" s="151" cm="1">
        <f t="array" ref="X8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892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92" s="151">
        <v>20</v>
      </c>
      <c r="AA892" s="151" cm="1">
        <f t="array" ref="AA8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2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92" s="152"/>
      <c r="AD892" s="153" t="s">
        <v>2196</v>
      </c>
      <c r="AE892" s="150"/>
      <c r="AF892" s="150">
        <f>IFERROR(VLOOKUP(Tableau210[[#This Row],[OPERATION]],Tableau4[],5,FALSE),"")</f>
        <v>0</v>
      </c>
      <c r="AG892" s="150"/>
      <c r="AH892" s="150">
        <f>IFERROR(VLOOKUP(Tableau210[[#This Row],[OPERATION]],Tableau4[],4,FALSE),"")</f>
        <v>0</v>
      </c>
      <c r="AI892" s="150"/>
      <c r="AJ892" s="150" t="str">
        <f>IF(Tableau210[[#This Row],[NB JP EMIS]]=1,"1 JP","") &amp; IF(Tableau210[[#This Row],[NB BP EMIS]]=1," 1 BP","")</f>
        <v/>
      </c>
      <c r="AK892" s="150" t="str">
        <f>IF(Tableau210[[#This Row],[NB JP BUTA]]=1,"1 JP","") &amp; IF(Tableau210[[#This Row],[Nb BP BUTA]]=1," 1 BP","") &amp; IF(Tableau210[[#This Row],[Nb BP BUTA]]=2," 2 BP","")</f>
        <v/>
      </c>
      <c r="AL892" s="153" t="s">
        <v>103</v>
      </c>
      <c r="AM892" s="153">
        <f>IFERROR(+VLOOKUP(AY892,Tiges!$G$4:$I$569,3,FALSE),"")</f>
        <v>27</v>
      </c>
      <c r="AN892" s="152"/>
      <c r="AO892" s="153">
        <v>4</v>
      </c>
      <c r="AP892" s="153" cm="1">
        <f t="array" ref="AP8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9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92" s="153" t="s">
        <v>2163</v>
      </c>
      <c r="AS892" s="153" t="str" cm="1">
        <f t="array" ref="AS8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89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892" s="153" t="s">
        <v>1123</v>
      </c>
      <c r="AV892" s="153" t="str" cm="1">
        <f t="array" ref="AV8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2" s="153"/>
      <c r="AY892" s="153" cm="1">
        <f t="array" ref="AY892">IFERROR(_xlfn.XLOOKUP(Tableau210[[#This Row],[DN DONNEES BUTA ]]&amp;Tableau210[[#This Row],[PN DONNEES BUTA]],Tiges!$B$4:$B$79&amp;Tiges!$C$4:$C$79,Tiges!$G$4:$G$79),"")</f>
        <v>16</v>
      </c>
      <c r="AZ892" s="153"/>
      <c r="BA892" s="153" cm="1">
        <f t="array" ref="BA892">IFERROR(_xlfn.XLOOKUP(Tableau210[[#This Row],[DN DONNEES BUTA ]]&amp;Tableau210[[#This Row],[PN DONNEES BUTA]],Tiges!$B$4:$B$79&amp;Tiges!$C$4:$C$79,Tiges!$H$4:$H$79),"")</f>
        <v>100</v>
      </c>
      <c r="BB892" s="153"/>
      <c r="BC892" s="153">
        <f>IFERROR(VLOOKUP(Tableau210[[#This Row],[OPERATION]],Tableau4[],2,FALSE),"")</f>
        <v>0</v>
      </c>
      <c r="BD892" s="153"/>
      <c r="BE892" s="153">
        <f>IFERROR(VLOOKUP(Tableau210[[#This Row],[OPERATION]],Tableau4[],3,FALSE),"")</f>
        <v>1</v>
      </c>
      <c r="BF892" s="153"/>
      <c r="BG892" s="153" t="s">
        <v>129</v>
      </c>
      <c r="BH892" s="153" t="str" cm="1">
        <f t="array" ref="BH8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92" s="153" t="s">
        <v>2268</v>
      </c>
      <c r="BK892" s="153" t="s">
        <v>2269</v>
      </c>
      <c r="BL892" s="153" t="s">
        <v>2497</v>
      </c>
      <c r="BM892" s="153"/>
      <c r="BN892" s="153"/>
      <c r="BO892" s="153"/>
      <c r="BP892" s="153"/>
      <c r="BQ892" s="152"/>
      <c r="BR892" s="150"/>
      <c r="BS892" s="152"/>
      <c r="BT892" s="152"/>
      <c r="BU892" s="152"/>
      <c r="BV892" s="152"/>
      <c r="BW892" s="152"/>
      <c r="BX892" s="152"/>
    </row>
    <row r="893" spans="1:76" ht="15.75" hidden="1" x14ac:dyDescent="0.25">
      <c r="A893" s="48" t="e" cm="1">
        <f t="array" ref="A893">_xlfn.XLOOKUP(Tableau210[[#This Row],[NOM]]&amp;Tableau210[[#This Row],[REPERE BUTA]],[6]!Tableau16[POSTE TECHNIQUE]&amp;[6]!Tableau16[Repere ADM],[6]!Tableau16[NUMERO CLIENT])</f>
        <v>#N/A</v>
      </c>
      <c r="B893" s="48" t="e" cm="1">
        <f t="array" ref="B893">_xlfn.XLOOKUP(Tableau210[[#This Row],[NOM]]&amp;Tableau210[[#This Row],[REPERE BUTA]],[6]!Tableau16[POSTE TECHNIQUE]&amp;[6]!Tableau16[Repere REF],[6]!Tableau16[NUMERO CLIENT])</f>
        <v>#N/A</v>
      </c>
      <c r="C893" s="48" cm="1">
        <f t="array" ref="C893">_xlfn.XLOOKUP(Tableau210[[#This Row],[NOM]]&amp;Tableau210[[#This Row],[Repere Ubleam]],[7]Sheet1!$C$2:$C$2995&amp;[7]Sheet1!$I$2:$I$2995,[7]Sheet1!$A$2:$A$2995)</f>
        <v>887</v>
      </c>
      <c r="D893" s="48" t="str">
        <f>C893&amp;""</f>
        <v>887</v>
      </c>
      <c r="E893" s="48" t="e">
        <v>#N/A</v>
      </c>
      <c r="F893" s="48" t="e">
        <v>#N/A</v>
      </c>
      <c r="G893" s="190" t="s">
        <v>1711</v>
      </c>
      <c r="H893" s="119" t="s">
        <v>1067</v>
      </c>
      <c r="I893" s="119" t="s">
        <v>80</v>
      </c>
      <c r="J893" s="119" t="s">
        <v>1072</v>
      </c>
      <c r="K893" s="119" t="str">
        <f>_xlfn.XLOOKUP(Tableau210[[#This Row],[NOM]],[8]LUT!$I$5:$I$301,[8]LUT!$N$5:$N$301)</f>
        <v xml:space="preserve">Réacteur </v>
      </c>
      <c r="L893" s="119">
        <v>37</v>
      </c>
      <c r="M893" s="119"/>
      <c r="N893" s="119">
        <v>37</v>
      </c>
      <c r="O893" s="119"/>
      <c r="P893" s="119"/>
      <c r="Q893" s="119"/>
      <c r="R893" s="119"/>
      <c r="S893" s="119"/>
      <c r="T893" s="119"/>
      <c r="U893" s="119"/>
      <c r="V893" s="119"/>
      <c r="W893" s="148">
        <v>50</v>
      </c>
      <c r="X893" s="207" cm="1">
        <f t="array" ref="X8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89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93" s="148">
        <v>20</v>
      </c>
      <c r="AA893" s="207" cm="1">
        <f t="array" ref="AA8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93" s="48"/>
      <c r="AD893" s="117" t="s">
        <v>2103</v>
      </c>
      <c r="AE893" s="119"/>
      <c r="AF893" s="181">
        <f>IFERROR(VLOOKUP(Tableau210[[#This Row],[OPERATION]],Tableau4[],5,FALSE),"")</f>
        <v>1</v>
      </c>
      <c r="AG893" s="178" cm="1">
        <f t="array" ref="AG893">IFERROR(
   SUM(
      _xlfn._xlws.FILTER(
         Tableau3[JP],
         (Tableau3[ITEM]=Tableau210[[#This Row],[NOM]])*
         (Tableau3[Rep.]=Tableau210[[#This Row],[REPERE BUTA]])
      )
   ),
0)</f>
        <v>1</v>
      </c>
      <c r="AH893" s="181">
        <f>IFERROR(VLOOKUP(Tableau210[[#This Row],[OPERATION]],Tableau4[],4,FALSE),"")</f>
        <v>0</v>
      </c>
      <c r="AI893" s="178" cm="1">
        <f t="array" ref="AI893">IFERROR(
   SUM(
      _xlfn._xlws.FILTER(
         Tableau3[BP],
         (Tableau3[ITEM]=Tableau210[[#This Row],[NOM]])*
         (Tableau3[Rep.]=Tableau210[[#This Row],[REPERE BUTA]])
      )
   ),
0)</f>
        <v>0</v>
      </c>
      <c r="AJ893" s="181" t="str">
        <f>IF(Tableau210[[#This Row],[NB JP EMIS]]=1,"1 JP","") &amp; IF(Tableau210[[#This Row],[NB BP EMIS]]=1," 1 BP","")</f>
        <v>1 JP</v>
      </c>
      <c r="AK893" s="178" t="str">
        <f>IF(Tableau210[[#This Row],[NB JP BUTA]]=1,"1 JP","") &amp; IF(Tableau210[[#This Row],[Nb BP BUTA]]=1," 1 BP","") &amp; IF(Tableau210[[#This Row],[Nb BP BUTA]]=2," 2 BP","")</f>
        <v>1 JP</v>
      </c>
      <c r="AL893" s="117" t="s">
        <v>103</v>
      </c>
      <c r="AM893" s="117">
        <f>IFERROR(+VLOOKUP(AY893,Tiges!$G$4:$I$569,3,FALSE),"")</f>
        <v>27</v>
      </c>
      <c r="AN893" s="48"/>
      <c r="AO893" s="117">
        <v>4</v>
      </c>
      <c r="AP893" s="177" cm="1">
        <f t="array" ref="AP8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8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893" s="117" t="s">
        <v>2401</v>
      </c>
      <c r="AS893" s="177" t="str" cm="1">
        <f t="array" ref="AS8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8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893" s="117" t="s">
        <v>1123</v>
      </c>
      <c r="AV893" s="177" t="str" cm="1">
        <f t="array" ref="AV8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3" s="117"/>
      <c r="AY893" s="117" cm="1">
        <f t="array" ref="AY893">IFERROR(_xlfn.XLOOKUP(Tableau210[[#This Row],[DN DONNEES BUTA ]]&amp;Tableau210[[#This Row],[PN DONNEES BUTA]],Tiges!$B$4:$B$79&amp;Tiges!$C$4:$C$79,Tiges!$G$4:$G$79),"")</f>
        <v>16</v>
      </c>
      <c r="AZ893" s="117"/>
      <c r="BA893" s="117" cm="1">
        <f t="array" ref="BA893">IFERROR(_xlfn.XLOOKUP(Tableau210[[#This Row],[DN DONNEES BUTA ]]&amp;Tableau210[[#This Row],[PN DONNEES BUTA]],Tiges!$B$4:$B$79&amp;Tiges!$C$4:$C$79,Tiges!$H$4:$H$79),"")</f>
        <v>90</v>
      </c>
      <c r="BB893" s="117"/>
      <c r="BC893" s="182">
        <f>IFERROR(VLOOKUP(Tableau210[[#This Row],[OPERATION]],Tableau4[],2,FALSE),"")</f>
        <v>2</v>
      </c>
      <c r="BD893" s="177" cm="1">
        <f t="array" ref="BD893">IFERROR(
   SUM(
      _xlfn._xlws.FILTER(
         Tableau3[Nb Platinage Joint],
         (Tableau3[ITEM]=Tableau210[[#This Row],[NOM]])*
         (Tableau3[Rep.]=Tableau210[[#This Row],[REPERE BUTA]])
      )
   ),
0)</f>
        <v>2</v>
      </c>
      <c r="BE893" s="182">
        <f>IFERROR(VLOOKUP(Tableau210[[#This Row],[OPERATION]],Tableau4[],3,FALSE),"")</f>
        <v>1</v>
      </c>
      <c r="BF893" s="177" cm="1">
        <f t="array" ref="BF893">IFERROR(
   SUM(
      _xlfn._xlws.FILTER(
         Tableau3[Joint Définitif Nb],
         (Tableau3[ITEM]=Tableau210[[#This Row],[NOM]])*
         (Tableau3[Rep.]=Tableau210[[#This Row],[REPERE BUTA]])
      )
   ),
0)</f>
        <v>1</v>
      </c>
      <c r="BG893" s="117" t="s">
        <v>129</v>
      </c>
      <c r="BH893" s="177" t="str" cm="1">
        <f t="array" ref="BH8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93" s="117" t="s">
        <v>2268</v>
      </c>
      <c r="BK893" s="117" t="s">
        <v>2269</v>
      </c>
      <c r="BL893" s="167" t="s">
        <v>2380</v>
      </c>
      <c r="BM893" s="167"/>
      <c r="BN893" s="117"/>
      <c r="BO893" s="117"/>
      <c r="BP893" s="117"/>
      <c r="BQ893" s="48"/>
      <c r="BR893" s="119"/>
      <c r="BS893" s="48"/>
      <c r="BT893" s="48"/>
      <c r="BU893" s="48"/>
      <c r="BV893" s="48"/>
      <c r="BW893" s="48"/>
      <c r="BX893" s="48"/>
    </row>
    <row r="894" spans="1:76" ht="15.75" hidden="1" x14ac:dyDescent="0.25">
      <c r="A894" s="48" t="e" cm="1">
        <f t="array" ref="A894">_xlfn.XLOOKUP(Tableau210[[#This Row],[NOM]]&amp;Tableau210[[#This Row],[REPERE BUTA]],[6]!Tableau16[POSTE TECHNIQUE]&amp;[6]!Tableau16[Repere ADM],[6]!Tableau16[NUMERO CLIENT])</f>
        <v>#N/A</v>
      </c>
      <c r="B894" s="48" t="e" cm="1">
        <f t="array" ref="B894">_xlfn.XLOOKUP(Tableau210[[#This Row],[NOM]]&amp;Tableau210[[#This Row],[REPERE BUTA]],[6]!Tableau16[POSTE TECHNIQUE]&amp;[6]!Tableau16[Repere REF],[6]!Tableau16[NUMERO CLIENT])</f>
        <v>#N/A</v>
      </c>
      <c r="C894" s="48" cm="1">
        <f t="array" ref="C894">_xlfn.XLOOKUP(Tableau210[[#This Row],[NOM]]&amp;Tableau210[[#This Row],[Repere Ubleam]],[7]Sheet1!$C$2:$C$2995&amp;[7]Sheet1!$I$2:$I$2995,[7]Sheet1!$A$2:$A$2995)</f>
        <v>888</v>
      </c>
      <c r="D894" s="48" t="str">
        <f>C894&amp;""</f>
        <v>888</v>
      </c>
      <c r="E894" s="48" t="e">
        <v>#N/A</v>
      </c>
      <c r="F894" s="48" t="e">
        <v>#N/A</v>
      </c>
      <c r="G894" s="190" t="s">
        <v>1711</v>
      </c>
      <c r="H894" s="119" t="s">
        <v>1067</v>
      </c>
      <c r="I894" s="119" t="s">
        <v>80</v>
      </c>
      <c r="J894" s="119" t="s">
        <v>1072</v>
      </c>
      <c r="K894" s="119" t="str">
        <f>_xlfn.XLOOKUP(Tableau210[[#This Row],[NOM]],[8]LUT!$I$5:$I$301,[8]LUT!$N$5:$N$301)</f>
        <v xml:space="preserve">Réacteur </v>
      </c>
      <c r="L894" s="119">
        <v>38</v>
      </c>
      <c r="M894" s="119" t="s">
        <v>2329</v>
      </c>
      <c r="N894" s="119" t="s">
        <v>2329</v>
      </c>
      <c r="O894" s="119" t="s">
        <v>2399</v>
      </c>
      <c r="P894" s="119"/>
      <c r="Q894" s="119"/>
      <c r="R894" s="119"/>
      <c r="S894" s="119"/>
      <c r="T894" s="119"/>
      <c r="U894" s="119"/>
      <c r="V894" s="119"/>
      <c r="W894" s="148">
        <v>500</v>
      </c>
      <c r="X894" s="207" cm="1">
        <f t="array" ref="X8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89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94" s="148">
        <v>20</v>
      </c>
      <c r="AA894" s="207" cm="1">
        <f t="array" ref="AA8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94" s="48"/>
      <c r="AD894" s="117" t="s">
        <v>2197</v>
      </c>
      <c r="AE894" s="119"/>
      <c r="AF894" s="181">
        <f>IFERROR(VLOOKUP(Tableau210[[#This Row],[OPERATION]],Tableau4[],5,FALSE),"")</f>
        <v>0</v>
      </c>
      <c r="AG894" s="178" cm="1">
        <f t="array" ref="AG894">IFERROR(
   SUM(
      _xlfn._xlws.FILTER(
         Tableau3[JP],
         (Tableau3[ITEM]=Tableau210[[#This Row],[NOM]])*
         (Tableau3[Rep.]=Tableau210[[#This Row],[REPERE BUTA]])
      )
   ),
0)</f>
        <v>0</v>
      </c>
      <c r="AH894" s="181">
        <f>IFERROR(VLOOKUP(Tableau210[[#This Row],[OPERATION]],Tableau4[],4,FALSE),"")</f>
        <v>1</v>
      </c>
      <c r="AI894" s="178" cm="1">
        <f t="array" ref="AI894">IFERROR(
   SUM(
      _xlfn._xlws.FILTER(
         Tableau3[BP],
         (Tableau3[ITEM]=Tableau210[[#This Row],[NOM]])*
         (Tableau3[Rep.]=Tableau210[[#This Row],[REPERE BUTA]])
      )
   ),
0)</f>
        <v>1</v>
      </c>
      <c r="AJ894" s="181" t="str">
        <f>IF(Tableau210[[#This Row],[NB JP EMIS]]=1,"1 JP","") &amp; IF(Tableau210[[#This Row],[NB BP EMIS]]=1," 1 BP","")</f>
        <v xml:space="preserve"> 1 BP</v>
      </c>
      <c r="AK894" s="178" t="str">
        <f>IF(Tableau210[[#This Row],[NB JP BUTA]]=1,"1 JP","") &amp; IF(Tableau210[[#This Row],[Nb BP BUTA]]=1," 1 BP","") &amp; IF(Tableau210[[#This Row],[Nb BP BUTA]]=2," 2 BP","")</f>
        <v xml:space="preserve"> 1 BP</v>
      </c>
      <c r="AL894" s="117" t="s">
        <v>103</v>
      </c>
      <c r="AM894" s="117">
        <f>IFERROR(+VLOOKUP(AY894,Tiges!$G$4:$I$569,3,FALSE),"")</f>
        <v>46</v>
      </c>
      <c r="AN894" s="48"/>
      <c r="AO894" s="117">
        <v>20</v>
      </c>
      <c r="AP894" s="177" cm="1">
        <f t="array" ref="AP8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9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94" s="117" t="s">
        <v>2398</v>
      </c>
      <c r="AS894" s="177" t="str" cm="1">
        <f t="array" ref="AS8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8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M30x340</v>
      </c>
      <c r="AU894" s="117" t="s">
        <v>1123</v>
      </c>
      <c r="AV894" s="177" t="str" cm="1">
        <f t="array" ref="AV8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4" s="117"/>
      <c r="AY894" s="117" cm="1">
        <f t="array" ref="AY894">IFERROR(_xlfn.XLOOKUP(Tableau210[[#This Row],[DN DONNEES BUTA ]]&amp;Tableau210[[#This Row],[PN DONNEES BUTA]],Tiges!$B$4:$B$79&amp;Tiges!$C$4:$C$79,Tiges!$G$4:$G$79),"")</f>
        <v>30</v>
      </c>
      <c r="AZ894" s="117"/>
      <c r="BA894" s="117" cm="1">
        <f t="array" ref="BA894">IFERROR(_xlfn.XLOOKUP(Tableau210[[#This Row],[DN DONNEES BUTA ]]&amp;Tableau210[[#This Row],[PN DONNEES BUTA]],Tiges!$B$4:$B$79&amp;Tiges!$C$4:$C$79,Tiges!$H$4:$H$79),"")</f>
        <v>160</v>
      </c>
      <c r="BB894" s="117"/>
      <c r="BC894" s="182">
        <f>IFERROR(VLOOKUP(Tableau210[[#This Row],[OPERATION]],Tableau4[],2,FALSE),"")</f>
        <v>1</v>
      </c>
      <c r="BD894" s="177" cm="1">
        <f t="array" ref="BD894">IFERROR(
   SUM(
      _xlfn._xlws.FILTER(
         Tableau3[Nb Platinage Joint],
         (Tableau3[ITEM]=Tableau210[[#This Row],[NOM]])*
         (Tableau3[Rep.]=Tableau210[[#This Row],[REPERE BUTA]])
      )
   ),
0)</f>
        <v>1</v>
      </c>
      <c r="BE894" s="182">
        <f>IFERROR(VLOOKUP(Tableau210[[#This Row],[OPERATION]],Tableau4[],3,FALSE),"")</f>
        <v>1</v>
      </c>
      <c r="BF894" s="177" cm="1">
        <f t="array" ref="BF894">IFERROR(
   SUM(
      _xlfn._xlws.FILTER(
         Tableau3[Joint Définitif Nb],
         (Tableau3[ITEM]=Tableau210[[#This Row],[NOM]])*
         (Tableau3[Rep.]=Tableau210[[#This Row],[REPERE BUTA]])
      )
   ),
0)</f>
        <v>2</v>
      </c>
      <c r="BG894" s="117" t="s">
        <v>129</v>
      </c>
      <c r="BH894" s="177" t="str" cm="1">
        <f t="array" ref="BH8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94" s="117" t="s">
        <v>2268</v>
      </c>
      <c r="BK894" s="117" t="s">
        <v>2269</v>
      </c>
      <c r="BL894" s="167" t="s">
        <v>2499</v>
      </c>
      <c r="BM894" s="167"/>
      <c r="BN894" s="117"/>
      <c r="BO894" s="117"/>
      <c r="BP894" s="117"/>
      <c r="BQ894" s="48"/>
      <c r="BR894" s="119"/>
      <c r="BS894" s="48"/>
      <c r="BT894" s="48"/>
      <c r="BU894" s="48"/>
      <c r="BV894" s="48"/>
      <c r="BW894" s="48"/>
      <c r="BX894" s="48"/>
    </row>
    <row r="895" spans="1:76" ht="15.75" hidden="1" x14ac:dyDescent="0.25">
      <c r="A895" s="48" t="e" cm="1">
        <f t="array" ref="A895">_xlfn.XLOOKUP(Tableau210[[#This Row],[NOM]]&amp;Tableau210[[#This Row],[REPERE BUTA]],[6]!Tableau16[POSTE TECHNIQUE]&amp;[6]!Tableau16[Repere ADM],[6]!Tableau16[NUMERO CLIENT])</f>
        <v>#N/A</v>
      </c>
      <c r="B895" s="48" t="e" cm="1">
        <f t="array" ref="B895">_xlfn.XLOOKUP(Tableau210[[#This Row],[NOM]]&amp;Tableau210[[#This Row],[REPERE BUTA]],[6]!Tableau16[POSTE TECHNIQUE]&amp;[6]!Tableau16[Repere REF],[6]!Tableau16[NUMERO CLIENT])</f>
        <v>#N/A</v>
      </c>
      <c r="C895" s="48" cm="1">
        <f t="array" ref="C895">_xlfn.XLOOKUP(Tableau210[[#This Row],[NOM]]&amp;Tableau210[[#This Row],[Repere Ubleam]],[7]Sheet1!$C$2:$C$2995&amp;[7]Sheet1!$I$2:$I$2995,[7]Sheet1!$A$2:$A$2995)</f>
        <v>889</v>
      </c>
      <c r="D895" s="48" t="str">
        <f>C895&amp;""</f>
        <v>889</v>
      </c>
      <c r="E895" s="48" t="e">
        <v>#N/A</v>
      </c>
      <c r="F895" s="48" t="e">
        <v>#N/A</v>
      </c>
      <c r="G895" s="190" t="s">
        <v>1711</v>
      </c>
      <c r="H895" s="119" t="s">
        <v>1067</v>
      </c>
      <c r="I895" s="119" t="s">
        <v>80</v>
      </c>
      <c r="J895" s="119" t="s">
        <v>1072</v>
      </c>
      <c r="K895" s="119" t="str">
        <f>_xlfn.XLOOKUP(Tableau210[[#This Row],[NOM]],[8]LUT!$I$5:$I$301,[8]LUT!$N$5:$N$301)</f>
        <v xml:space="preserve">Réacteur </v>
      </c>
      <c r="L895" s="119">
        <v>38</v>
      </c>
      <c r="M895" s="119" t="s">
        <v>2332</v>
      </c>
      <c r="N895" s="119" t="s">
        <v>2332</v>
      </c>
      <c r="O895" s="119" t="s">
        <v>2400</v>
      </c>
      <c r="P895" s="119"/>
      <c r="Q895" s="119"/>
      <c r="R895" s="119"/>
      <c r="S895" s="119"/>
      <c r="T895" s="119"/>
      <c r="U895" s="119"/>
      <c r="V895" s="119"/>
      <c r="W895" s="148">
        <v>500</v>
      </c>
      <c r="X895" s="207" cm="1">
        <f t="array" ref="X8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89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95" s="148">
        <v>20</v>
      </c>
      <c r="AA895" s="207" cm="1">
        <f t="array" ref="AA8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95" s="48"/>
      <c r="AD895" s="117" t="s">
        <v>2196</v>
      </c>
      <c r="AE895" s="119"/>
      <c r="AF895" s="181">
        <f>IFERROR(VLOOKUP(Tableau210[[#This Row],[OPERATION]],Tableau4[],5,FALSE),"")</f>
        <v>0</v>
      </c>
      <c r="AG895" s="178"/>
      <c r="AH895" s="181">
        <f>IFERROR(VLOOKUP(Tableau210[[#This Row],[OPERATION]],Tableau4[],4,FALSE),"")</f>
        <v>0</v>
      </c>
      <c r="AI895" s="178"/>
      <c r="AJ895" s="181" t="str">
        <f>IF(Tableau210[[#This Row],[NB JP EMIS]]=1,"1 JP","") &amp; IF(Tableau210[[#This Row],[NB BP EMIS]]=1," 1 BP","")</f>
        <v/>
      </c>
      <c r="AK895" s="178"/>
      <c r="AL895" s="117" t="s">
        <v>103</v>
      </c>
      <c r="AM895" s="117">
        <f>IFERROR(+VLOOKUP(AY895,Tiges!$G$4:$I$569,3,FALSE),"")</f>
        <v>46</v>
      </c>
      <c r="AN895" s="48"/>
      <c r="AO895" s="117">
        <v>0</v>
      </c>
      <c r="AP895" s="177" cm="1">
        <f t="array" ref="AP8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9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895" s="117" t="s">
        <v>3424</v>
      </c>
      <c r="AS895" s="177" t="str" cm="1">
        <f t="array" ref="AS8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89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895" s="117" t="s">
        <v>3424</v>
      </c>
      <c r="AV895" s="177" t="str" cm="1">
        <f t="array" ref="AV8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5" s="117"/>
      <c r="AY895" s="117" cm="1">
        <f t="array" ref="AY895">IFERROR(_xlfn.XLOOKUP(Tableau210[[#This Row],[DN DONNEES BUTA ]]&amp;Tableau210[[#This Row],[PN DONNEES BUTA]],Tiges!$B$4:$B$79&amp;Tiges!$C$4:$C$79,Tiges!$G$4:$G$79),"")</f>
        <v>30</v>
      </c>
      <c r="AZ895" s="117"/>
      <c r="BA895" s="117" cm="1">
        <f t="array" ref="BA895">IFERROR(_xlfn.XLOOKUP(Tableau210[[#This Row],[DN DONNEES BUTA ]]&amp;Tableau210[[#This Row],[PN DONNEES BUTA]],Tiges!$B$4:$B$79&amp;Tiges!$C$4:$C$79,Tiges!$H$4:$H$79),"")</f>
        <v>160</v>
      </c>
      <c r="BB895" s="117"/>
      <c r="BC895" s="182">
        <f>IFERROR(VLOOKUP(Tableau210[[#This Row],[OPERATION]],Tableau4[],2,FALSE),"")</f>
        <v>0</v>
      </c>
      <c r="BD895" s="177"/>
      <c r="BE895" s="182">
        <f>IFERROR(VLOOKUP(Tableau210[[#This Row],[OPERATION]],Tableau4[],3,FALSE),"")</f>
        <v>1</v>
      </c>
      <c r="BF895" s="177"/>
      <c r="BG895" s="117" t="s">
        <v>150</v>
      </c>
      <c r="BH895" s="177" t="str" cm="1">
        <f t="array" ref="BH8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95" s="117" t="s">
        <v>2268</v>
      </c>
      <c r="BK895" s="117" t="s">
        <v>2269</v>
      </c>
      <c r="BL895" s="167" t="s">
        <v>2380</v>
      </c>
      <c r="BM895" s="167"/>
      <c r="BN895" s="117"/>
      <c r="BO895" s="117"/>
      <c r="BP895" s="117"/>
      <c r="BQ895" s="48"/>
      <c r="BR895" s="119"/>
      <c r="BS895" s="48"/>
      <c r="BT895" s="48"/>
      <c r="BU895" s="48"/>
      <c r="BV895" s="48"/>
      <c r="BW895" s="48"/>
      <c r="BX895" s="48"/>
    </row>
    <row r="896" spans="1:76" ht="15.75" hidden="1" x14ac:dyDescent="0.25">
      <c r="A896" s="48" t="e" cm="1">
        <f t="array" ref="A896">_xlfn.XLOOKUP(Tableau210[[#This Row],[NOM]]&amp;Tableau210[[#This Row],[REPERE BUTA]],[6]!Tableau16[POSTE TECHNIQUE]&amp;[6]!Tableau16[Repere ADM],[6]!Tableau16[NUMERO CLIENT])</f>
        <v>#N/A</v>
      </c>
      <c r="B896" s="48" t="e" cm="1">
        <f t="array" ref="B896">_xlfn.XLOOKUP(Tableau210[[#This Row],[NOM]]&amp;Tableau210[[#This Row],[REPERE BUTA]],[6]!Tableau16[POSTE TECHNIQUE]&amp;[6]!Tableau16[Repere REF],[6]!Tableau16[NUMERO CLIENT])</f>
        <v>#N/A</v>
      </c>
      <c r="C896" s="48" cm="1">
        <f t="array" ref="C896">_xlfn.XLOOKUP(Tableau210[[#This Row],[NOM]]&amp;Tableau210[[#This Row],[Repere Ubleam]],[7]Sheet1!$C$2:$C$2995&amp;[7]Sheet1!$I$2:$I$2995,[7]Sheet1!$A$2:$A$2995)</f>
        <v>890</v>
      </c>
      <c r="D896" s="48" t="str">
        <f>C896&amp;""</f>
        <v>890</v>
      </c>
      <c r="E896" s="48" t="e">
        <v>#N/A</v>
      </c>
      <c r="F896" s="48" t="e">
        <v>#N/A</v>
      </c>
      <c r="G896" s="190" t="s">
        <v>1711</v>
      </c>
      <c r="H896" s="119" t="s">
        <v>1067</v>
      </c>
      <c r="I896" s="119" t="s">
        <v>80</v>
      </c>
      <c r="J896" s="119" t="s">
        <v>1072</v>
      </c>
      <c r="K896" s="119" t="str">
        <f>_xlfn.XLOOKUP(Tableau210[[#This Row],[NOM]],[8]LUT!$I$5:$I$301,[8]LUT!$N$5:$N$301)</f>
        <v xml:space="preserve">Réacteur </v>
      </c>
      <c r="L896" s="119">
        <v>39</v>
      </c>
      <c r="M896" s="119"/>
      <c r="N896" s="119">
        <v>39</v>
      </c>
      <c r="O896" s="119"/>
      <c r="P896" s="119"/>
      <c r="Q896" s="119"/>
      <c r="R896" s="119"/>
      <c r="S896" s="119"/>
      <c r="T896" s="119"/>
      <c r="U896" s="119"/>
      <c r="V896" s="119"/>
      <c r="W896" s="148">
        <v>150</v>
      </c>
      <c r="X896" s="207" cm="1">
        <f t="array" ref="X8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8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96" s="148">
        <v>20</v>
      </c>
      <c r="AA896" s="207" cm="1">
        <f t="array" ref="AA8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96" s="48"/>
      <c r="AD896" s="117" t="s">
        <v>2103</v>
      </c>
      <c r="AE896" s="119"/>
      <c r="AF896" s="181">
        <f>IFERROR(VLOOKUP(Tableau210[[#This Row],[OPERATION]],Tableau4[],5,FALSE),"")</f>
        <v>1</v>
      </c>
      <c r="AG896" s="178" cm="1">
        <f t="array" ref="AG896">IFERROR(
   SUM(
      _xlfn._xlws.FILTER(
         Tableau3[JP],
         (Tableau3[ITEM]=Tableau210[[#This Row],[NOM]])*
         (Tableau3[Rep.]=Tableau210[[#This Row],[REPERE BUTA]])
      )
   ),
0)</f>
        <v>1</v>
      </c>
      <c r="AH896" s="181">
        <f>IFERROR(VLOOKUP(Tableau210[[#This Row],[OPERATION]],Tableau4[],4,FALSE),"")</f>
        <v>0</v>
      </c>
      <c r="AI896" s="178" cm="1">
        <f t="array" ref="AI896">IFERROR(
   SUM(
      _xlfn._xlws.FILTER(
         Tableau3[BP],
         (Tableau3[ITEM]=Tableau210[[#This Row],[NOM]])*
         (Tableau3[Rep.]=Tableau210[[#This Row],[REPERE BUTA]])
      )
   ),
0)</f>
        <v>0</v>
      </c>
      <c r="AJ896" s="181" t="str">
        <f>IF(Tableau210[[#This Row],[NB JP EMIS]]=1,"1 JP","") &amp; IF(Tableau210[[#This Row],[NB BP EMIS]]=1," 1 BP","")</f>
        <v>1 JP</v>
      </c>
      <c r="AK896" s="178" t="str">
        <f>IF(Tableau210[[#This Row],[NB JP BUTA]]=1,"1 JP","") &amp; IF(Tableau210[[#This Row],[Nb BP BUTA]]=1," 1 BP","") &amp; IF(Tableau210[[#This Row],[Nb BP BUTA]]=2," 2 BP","")</f>
        <v>1 JP</v>
      </c>
      <c r="AL896" s="117" t="s">
        <v>103</v>
      </c>
      <c r="AM896" s="117">
        <f>IFERROR(+VLOOKUP(AY896,Tiges!$G$4:$I$569,3,FALSE),"")</f>
        <v>32</v>
      </c>
      <c r="AN896" s="48"/>
      <c r="AO896" s="117">
        <v>8</v>
      </c>
      <c r="AP896" s="177" cm="1">
        <f t="array" ref="AP8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89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896" s="117" t="s">
        <v>2282</v>
      </c>
      <c r="AS896" s="177" t="str" cm="1">
        <f t="array" ref="AS8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89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896" s="117" t="s">
        <v>1123</v>
      </c>
      <c r="AV896" s="177" t="str" cm="1">
        <f t="array" ref="AV8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6" s="117"/>
      <c r="AY896" s="117" cm="1">
        <f t="array" ref="AY896">IFERROR(_xlfn.XLOOKUP(Tableau210[[#This Row],[DN DONNEES BUTA ]]&amp;Tableau210[[#This Row],[PN DONNEES BUTA]],Tiges!$B$4:$B$79&amp;Tiges!$C$4:$C$79,Tiges!$G$4:$G$79),"")</f>
        <v>20</v>
      </c>
      <c r="AZ896" s="117"/>
      <c r="BA896" s="117" cm="1">
        <f t="array" ref="BA896">IFERROR(_xlfn.XLOOKUP(Tableau210[[#This Row],[DN DONNEES BUTA ]]&amp;Tableau210[[#This Row],[PN DONNEES BUTA]],Tiges!$B$4:$B$79&amp;Tiges!$C$4:$C$79,Tiges!$H$4:$H$79),"")</f>
        <v>110</v>
      </c>
      <c r="BB896" s="117"/>
      <c r="BC896" s="182">
        <f>IFERROR(VLOOKUP(Tableau210[[#This Row],[OPERATION]],Tableau4[],2,FALSE),"")</f>
        <v>2</v>
      </c>
      <c r="BD896" s="177" cm="1">
        <f t="array" ref="BD896">IFERROR(
   SUM(
      _xlfn._xlws.FILTER(
         Tableau3[Nb Platinage Joint],
         (Tableau3[ITEM]=Tableau210[[#This Row],[NOM]])*
         (Tableau3[Rep.]=Tableau210[[#This Row],[REPERE BUTA]])
      )
   ),
0)</f>
        <v>2</v>
      </c>
      <c r="BE896" s="182">
        <f>IFERROR(VLOOKUP(Tableau210[[#This Row],[OPERATION]],Tableau4[],3,FALSE),"")</f>
        <v>1</v>
      </c>
      <c r="BF896" s="177" cm="1">
        <f t="array" ref="BF896">IFERROR(
   SUM(
      _xlfn._xlws.FILTER(
         Tableau3[Joint Définitif Nb],
         (Tableau3[ITEM]=Tableau210[[#This Row],[NOM]])*
         (Tableau3[Rep.]=Tableau210[[#This Row],[REPERE BUTA]])
      )
   ),
0)</f>
        <v>1</v>
      </c>
      <c r="BG896" s="117" t="s">
        <v>129</v>
      </c>
      <c r="BH896" s="177" t="str" cm="1">
        <f t="array" ref="BH8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96" s="117" t="s">
        <v>2268</v>
      </c>
      <c r="BK896" s="117" t="s">
        <v>2269</v>
      </c>
      <c r="BL896" s="167" t="s">
        <v>2380</v>
      </c>
      <c r="BM896" s="167"/>
      <c r="BN896" s="117"/>
      <c r="BO896" s="117"/>
      <c r="BP896" s="117"/>
      <c r="BQ896" s="48"/>
      <c r="BR896" s="119"/>
      <c r="BS896" s="48"/>
      <c r="BT896" s="48"/>
      <c r="BU896" s="48"/>
      <c r="BV896" s="48"/>
      <c r="BW896" s="48"/>
      <c r="BX896" s="48"/>
    </row>
    <row r="897" spans="1:76" ht="15.75" hidden="1" x14ac:dyDescent="0.25">
      <c r="A897" s="48" t="e" cm="1">
        <f t="array" ref="A897">_xlfn.XLOOKUP(Tableau210[[#This Row],[NOM]]&amp;Tableau210[[#This Row],[REPERE BUTA]],[6]!Tableau16[POSTE TECHNIQUE]&amp;[6]!Tableau16[Repere ADM],[6]!Tableau16[NUMERO CLIENT])</f>
        <v>#N/A</v>
      </c>
      <c r="B897" s="48" t="e" cm="1">
        <f t="array" ref="B897">_xlfn.XLOOKUP(Tableau210[[#This Row],[NOM]]&amp;Tableau210[[#This Row],[REPERE BUTA]],[6]!Tableau16[POSTE TECHNIQUE]&amp;[6]!Tableau16[Repere REF],[6]!Tableau16[NUMERO CLIENT])</f>
        <v>#N/A</v>
      </c>
      <c r="C897" s="48" cm="1">
        <f t="array" ref="C897">_xlfn.XLOOKUP(Tableau210[[#This Row],[NOM]]&amp;Tableau210[[#This Row],[Repere Ubleam]],[7]Sheet1!$C$2:$C$2995&amp;[7]Sheet1!$I$2:$I$2995,[7]Sheet1!$A$2:$A$2995)</f>
        <v>891</v>
      </c>
      <c r="D897" s="48" t="str">
        <f>C897&amp;""</f>
        <v>891</v>
      </c>
      <c r="E897" s="48" t="e">
        <v>#N/A</v>
      </c>
      <c r="F897" s="48" t="e">
        <v>#N/A</v>
      </c>
      <c r="G897" s="190" t="s">
        <v>1711</v>
      </c>
      <c r="H897" s="119" t="s">
        <v>1067</v>
      </c>
      <c r="I897" s="119" t="s">
        <v>80</v>
      </c>
      <c r="J897" s="119" t="s">
        <v>1072</v>
      </c>
      <c r="K897" s="119" t="str">
        <f>_xlfn.XLOOKUP(Tableau210[[#This Row],[NOM]],[8]LUT!$I$5:$I$301,[8]LUT!$N$5:$N$301)</f>
        <v xml:space="preserve">Réacteur </v>
      </c>
      <c r="L897" s="119">
        <v>40</v>
      </c>
      <c r="M897" s="119" t="s">
        <v>2324</v>
      </c>
      <c r="N897" s="119" t="s">
        <v>2324</v>
      </c>
      <c r="O897" s="119" t="s">
        <v>2399</v>
      </c>
      <c r="P897" s="119"/>
      <c r="Q897" s="119"/>
      <c r="R897" s="119"/>
      <c r="S897" s="119"/>
      <c r="T897" s="119"/>
      <c r="U897" s="119"/>
      <c r="V897" s="119"/>
      <c r="W897" s="148">
        <v>500</v>
      </c>
      <c r="X897" s="207" cm="1">
        <f t="array" ref="X8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89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97" s="148">
        <v>20</v>
      </c>
      <c r="AA897" s="207" cm="1">
        <f t="array" ref="AA8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97" s="48"/>
      <c r="AD897" s="117" t="s">
        <v>2197</v>
      </c>
      <c r="AE897" s="119"/>
      <c r="AF897" s="181">
        <f>IFERROR(VLOOKUP(Tableau210[[#This Row],[OPERATION]],Tableau4[],5,FALSE),"")</f>
        <v>0</v>
      </c>
      <c r="AG897" s="178" cm="1">
        <f t="array" ref="AG897">IFERROR(
   SUM(
      _xlfn._xlws.FILTER(
         Tableau3[JP],
         (Tableau3[ITEM]=Tableau210[[#This Row],[NOM]])*
         (Tableau3[Rep.]=Tableau210[[#This Row],[REPERE BUTA]])
      )
   ),
0)</f>
        <v>0</v>
      </c>
      <c r="AH897" s="181">
        <f>IFERROR(VLOOKUP(Tableau210[[#This Row],[OPERATION]],Tableau4[],4,FALSE),"")</f>
        <v>1</v>
      </c>
      <c r="AI897" s="178" cm="1">
        <f t="array" ref="AI897">IFERROR(
   SUM(
      _xlfn._xlws.FILTER(
         Tableau3[BP],
         (Tableau3[ITEM]=Tableau210[[#This Row],[NOM]])*
         (Tableau3[Rep.]=Tableau210[[#This Row],[REPERE BUTA]])
      )
   ),
0)</f>
        <v>1</v>
      </c>
      <c r="AJ897" s="181" t="str">
        <f>IF(Tableau210[[#This Row],[NB JP EMIS]]=1,"1 JP","") &amp; IF(Tableau210[[#This Row],[NB BP EMIS]]=1," 1 BP","")</f>
        <v xml:space="preserve"> 1 BP</v>
      </c>
      <c r="AK897" s="178" t="str">
        <f>IF(Tableau210[[#This Row],[NB JP BUTA]]=1,"1 JP","") &amp; IF(Tableau210[[#This Row],[Nb BP BUTA]]=1," 1 BP","") &amp; IF(Tableau210[[#This Row],[Nb BP BUTA]]=2," 2 BP","")</f>
        <v xml:space="preserve"> 1 BP</v>
      </c>
      <c r="AL897" s="117" t="s">
        <v>103</v>
      </c>
      <c r="AM897" s="117">
        <f>IFERROR(+VLOOKUP(AY897,Tiges!$G$4:$I$569,3,FALSE),"")</f>
        <v>46</v>
      </c>
      <c r="AN897" s="48"/>
      <c r="AO897" s="117">
        <v>20</v>
      </c>
      <c r="AP897" s="177" cm="1">
        <f t="array" ref="AP8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897" s="117" t="s">
        <v>2398</v>
      </c>
      <c r="AS897" s="177" t="str" cm="1">
        <f t="array" ref="AS8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8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M30x340</v>
      </c>
      <c r="AU897" s="117" t="s">
        <v>1123</v>
      </c>
      <c r="AV897" s="177" t="str" cm="1">
        <f t="array" ref="AV8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7" s="117"/>
      <c r="AY897" s="117" cm="1">
        <f t="array" ref="AY897">IFERROR(_xlfn.XLOOKUP(Tableau210[[#This Row],[DN DONNEES BUTA ]]&amp;Tableau210[[#This Row],[PN DONNEES BUTA]],Tiges!$B$4:$B$79&amp;Tiges!$C$4:$C$79,Tiges!$G$4:$G$79),"")</f>
        <v>30</v>
      </c>
      <c r="AZ897" s="117"/>
      <c r="BA897" s="117" cm="1">
        <f t="array" ref="BA897">IFERROR(_xlfn.XLOOKUP(Tableau210[[#This Row],[DN DONNEES BUTA ]]&amp;Tableau210[[#This Row],[PN DONNEES BUTA]],Tiges!$B$4:$B$79&amp;Tiges!$C$4:$C$79,Tiges!$H$4:$H$79),"")</f>
        <v>160</v>
      </c>
      <c r="BB897" s="117"/>
      <c r="BC897" s="182">
        <f>IFERROR(VLOOKUP(Tableau210[[#This Row],[OPERATION]],Tableau4[],2,FALSE),"")</f>
        <v>1</v>
      </c>
      <c r="BD897" s="177" cm="1">
        <f t="array" ref="BD897">IFERROR(
   SUM(
      _xlfn._xlws.FILTER(
         Tableau3[Nb Platinage Joint],
         (Tableau3[ITEM]=Tableau210[[#This Row],[NOM]])*
         (Tableau3[Rep.]=Tableau210[[#This Row],[REPERE BUTA]])
      )
   ),
0)</f>
        <v>1</v>
      </c>
      <c r="BE897" s="182">
        <f>IFERROR(VLOOKUP(Tableau210[[#This Row],[OPERATION]],Tableau4[],3,FALSE),"")</f>
        <v>1</v>
      </c>
      <c r="BF897" s="177" cm="1">
        <f t="array" ref="BF897">IFERROR(
   SUM(
      _xlfn._xlws.FILTER(
         Tableau3[Joint Définitif Nb],
         (Tableau3[ITEM]=Tableau210[[#This Row],[NOM]])*
         (Tableau3[Rep.]=Tableau210[[#This Row],[REPERE BUTA]])
      )
   ),
0)</f>
        <v>2</v>
      </c>
      <c r="BG897" s="117" t="s">
        <v>129</v>
      </c>
      <c r="BH897" s="177" t="str" cm="1">
        <f t="array" ref="BH8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897" s="117" t="s">
        <v>2268</v>
      </c>
      <c r="BK897" s="117" t="s">
        <v>2269</v>
      </c>
      <c r="BL897" s="167" t="s">
        <v>2499</v>
      </c>
      <c r="BM897" s="167"/>
      <c r="BN897" s="117"/>
      <c r="BO897" s="117"/>
      <c r="BP897" s="117"/>
      <c r="BQ897" s="48"/>
      <c r="BR897" s="119"/>
      <c r="BS897" s="48"/>
      <c r="BT897" s="48"/>
      <c r="BU897" s="48"/>
      <c r="BV897" s="48"/>
      <c r="BW897" s="48"/>
      <c r="BX897" s="48"/>
    </row>
    <row r="898" spans="1:76" ht="15.75" hidden="1" x14ac:dyDescent="0.25">
      <c r="A898" s="48" t="e" cm="1">
        <f t="array" ref="A898">_xlfn.XLOOKUP(Tableau210[[#This Row],[NOM]]&amp;Tableau210[[#This Row],[REPERE BUTA]],[6]!Tableau16[POSTE TECHNIQUE]&amp;[6]!Tableau16[Repere ADM],[6]!Tableau16[NUMERO CLIENT])</f>
        <v>#N/A</v>
      </c>
      <c r="B898" s="48" t="e" cm="1">
        <f t="array" ref="B898">_xlfn.XLOOKUP(Tableau210[[#This Row],[NOM]]&amp;Tableau210[[#This Row],[REPERE BUTA]],[6]!Tableau16[POSTE TECHNIQUE]&amp;[6]!Tableau16[Repere REF],[6]!Tableau16[NUMERO CLIENT])</f>
        <v>#N/A</v>
      </c>
      <c r="C898" s="48" cm="1">
        <f t="array" ref="C898">_xlfn.XLOOKUP(Tableau210[[#This Row],[NOM]]&amp;Tableau210[[#This Row],[Repere Ubleam]],[7]Sheet1!$C$2:$C$2995&amp;[7]Sheet1!$I$2:$I$2995,[7]Sheet1!$A$2:$A$2995)</f>
        <v>892</v>
      </c>
      <c r="D898" s="48" t="str">
        <f>C898&amp;""</f>
        <v>892</v>
      </c>
      <c r="E898" s="48" t="e">
        <v>#N/A</v>
      </c>
      <c r="F898" s="48" t="e">
        <v>#N/A</v>
      </c>
      <c r="G898" s="190" t="s">
        <v>1711</v>
      </c>
      <c r="H898" s="119" t="s">
        <v>1067</v>
      </c>
      <c r="I898" s="119" t="s">
        <v>80</v>
      </c>
      <c r="J898" s="119" t="s">
        <v>1072</v>
      </c>
      <c r="K898" s="119" t="str">
        <f>_xlfn.XLOOKUP(Tableau210[[#This Row],[NOM]],[8]LUT!$I$5:$I$301,[8]LUT!$N$5:$N$301)</f>
        <v xml:space="preserve">Réacteur </v>
      </c>
      <c r="L898" s="119">
        <v>40</v>
      </c>
      <c r="M898" s="119" t="s">
        <v>2325</v>
      </c>
      <c r="N898" s="119" t="s">
        <v>2325</v>
      </c>
      <c r="O898" s="119" t="s">
        <v>2400</v>
      </c>
      <c r="P898" s="119"/>
      <c r="Q898" s="119"/>
      <c r="R898" s="119"/>
      <c r="S898" s="119"/>
      <c r="T898" s="119"/>
      <c r="U898" s="119"/>
      <c r="V898" s="119"/>
      <c r="W898" s="148">
        <v>500</v>
      </c>
      <c r="X898" s="207" cm="1">
        <f t="array" ref="X8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89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898" s="148">
        <v>20</v>
      </c>
      <c r="AA898" s="207" cm="1">
        <f t="array" ref="AA8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89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898" s="48"/>
      <c r="AD898" s="117" t="s">
        <v>2196</v>
      </c>
      <c r="AE898" s="119"/>
      <c r="AF898" s="181">
        <f>IFERROR(VLOOKUP(Tableau210[[#This Row],[OPERATION]],Tableau4[],5,FALSE),"")</f>
        <v>0</v>
      </c>
      <c r="AG898" s="178"/>
      <c r="AH898" s="181">
        <f>IFERROR(VLOOKUP(Tableau210[[#This Row],[OPERATION]],Tableau4[],4,FALSE),"")</f>
        <v>0</v>
      </c>
      <c r="AI898" s="178"/>
      <c r="AJ898" s="181" t="str">
        <f>IF(Tableau210[[#This Row],[NB JP EMIS]]=1,"1 JP","") &amp; IF(Tableau210[[#This Row],[NB BP EMIS]]=1," 1 BP","")</f>
        <v/>
      </c>
      <c r="AK898" s="178"/>
      <c r="AL898" s="117" t="s">
        <v>103</v>
      </c>
      <c r="AM898" s="117">
        <f>IFERROR(+VLOOKUP(AY898,Tiges!$G$4:$I$569,3,FALSE),"")</f>
        <v>46</v>
      </c>
      <c r="AN898" s="48"/>
      <c r="AO898" s="117">
        <v>0</v>
      </c>
      <c r="AP898" s="177" cm="1">
        <f t="array" ref="AP8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8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898" s="117" t="s">
        <v>3424</v>
      </c>
      <c r="AS898" s="177" t="str" cm="1">
        <f t="array" ref="AS8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8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898" s="117" t="s">
        <v>3424</v>
      </c>
      <c r="AV898" s="177" t="str" cm="1">
        <f t="array" ref="AV8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8" s="117"/>
      <c r="AY898" s="117" cm="1">
        <f t="array" ref="AY898">IFERROR(_xlfn.XLOOKUP(Tableau210[[#This Row],[DN DONNEES BUTA ]]&amp;Tableau210[[#This Row],[PN DONNEES BUTA]],Tiges!$B$4:$B$79&amp;Tiges!$C$4:$C$79,Tiges!$G$4:$G$79),"")</f>
        <v>30</v>
      </c>
      <c r="AZ898" s="117"/>
      <c r="BA898" s="117" cm="1">
        <f t="array" ref="BA898">IFERROR(_xlfn.XLOOKUP(Tableau210[[#This Row],[DN DONNEES BUTA ]]&amp;Tableau210[[#This Row],[PN DONNEES BUTA]],Tiges!$B$4:$B$79&amp;Tiges!$C$4:$C$79,Tiges!$H$4:$H$79),"")</f>
        <v>160</v>
      </c>
      <c r="BB898" s="117"/>
      <c r="BC898" s="182">
        <f>IFERROR(VLOOKUP(Tableau210[[#This Row],[OPERATION]],Tableau4[],2,FALSE),"")</f>
        <v>0</v>
      </c>
      <c r="BD898" s="177"/>
      <c r="BE898" s="182">
        <f>IFERROR(VLOOKUP(Tableau210[[#This Row],[OPERATION]],Tableau4[],3,FALSE),"")</f>
        <v>1</v>
      </c>
      <c r="BF898" s="177"/>
      <c r="BG898" s="117" t="s">
        <v>150</v>
      </c>
      <c r="BH898" s="177" t="str" cm="1">
        <f t="array" ref="BH8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8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898" s="117" t="s">
        <v>2268</v>
      </c>
      <c r="BK898" s="117" t="s">
        <v>2269</v>
      </c>
      <c r="BL898" s="167" t="s">
        <v>2380</v>
      </c>
      <c r="BM898" s="167"/>
      <c r="BN898" s="117"/>
      <c r="BO898" s="117"/>
      <c r="BP898" s="117"/>
      <c r="BQ898" s="48"/>
      <c r="BR898" s="119"/>
      <c r="BS898" s="48"/>
      <c r="BT898" s="48"/>
      <c r="BU898" s="48"/>
      <c r="BV898" s="48"/>
      <c r="BW898" s="48"/>
      <c r="BX898" s="48"/>
    </row>
    <row r="899" spans="1:76" ht="15.75" hidden="1" x14ac:dyDescent="0.25">
      <c r="A899" s="48" t="str" cm="1">
        <f t="array" ref="A899">_xlfn.XLOOKUP(Tableau210[[#This Row],[NOM]]&amp;Tableau210[[#This Row],[REPERE BUTA]],[6]!Tableau16[POSTE TECHNIQUE]&amp;[6]!Tableau16[Repere ADM],[6]!Tableau16[NUMERO CLIENT])</f>
        <v>S1-S2611-5801HV</v>
      </c>
      <c r="B899" s="48" t="str" cm="1">
        <f t="array" ref="B899">_xlfn.XLOOKUP(Tableau210[[#This Row],[NOM]]&amp;Tableau210[[#This Row],[REPERE BUTA]],[6]!Tableau16[POSTE TECHNIQUE]&amp;[6]!Tableau16[Repere REF],[6]!Tableau16[NUMERO CLIENT])</f>
        <v>S1-S2611-5801HV</v>
      </c>
      <c r="C899" s="48" cm="1">
        <f t="array" ref="C899">_xlfn.XLOOKUP(Tableau210[[#This Row],[NOM]]&amp;Tableau210[[#This Row],[Repere Ubleam]],[7]Sheet1!$C$2:$C$2995&amp;[7]Sheet1!$I$2:$I$2995,[7]Sheet1!$A$2:$A$2995)</f>
        <v>412</v>
      </c>
      <c r="D899" s="48" t="str">
        <f>C899&amp;""</f>
        <v>412</v>
      </c>
      <c r="E899" s="48" t="s">
        <v>3126</v>
      </c>
      <c r="F899" s="48" t="s">
        <v>3473</v>
      </c>
      <c r="G899" s="190" t="s">
        <v>1395</v>
      </c>
      <c r="H899" s="119" t="s">
        <v>1067</v>
      </c>
      <c r="I899" s="119" t="s">
        <v>80</v>
      </c>
      <c r="J899" s="119" t="s">
        <v>1071</v>
      </c>
      <c r="K899" s="119" t="str">
        <f>_xlfn.XLOOKUP(Tableau210[[#This Row],[NOM]],[8]LUT!$I$5:$I$301,[8]LUT!$N$5:$N$301)</f>
        <v>Echangeur</v>
      </c>
      <c r="L899" s="119" t="s">
        <v>392</v>
      </c>
      <c r="M899" s="119" t="s">
        <v>2173</v>
      </c>
      <c r="N899" s="119" t="s">
        <v>2173</v>
      </c>
      <c r="O899" s="119"/>
      <c r="P899" s="119"/>
      <c r="Q899" s="119"/>
      <c r="R899" s="119"/>
      <c r="S899" s="119"/>
      <c r="T899" s="119"/>
      <c r="U899" s="119"/>
      <c r="V899" s="119"/>
      <c r="W899" s="117" t="s">
        <v>2159</v>
      </c>
      <c r="X899" s="207" cm="1">
        <f t="array" ref="X8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89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899" s="117" t="s">
        <v>3424</v>
      </c>
      <c r="AA899" s="207" cm="1">
        <f t="array" ref="AA8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89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899" s="48"/>
      <c r="AD899" s="117" t="s">
        <v>2103</v>
      </c>
      <c r="AE899" s="119"/>
      <c r="AF899" s="181">
        <f>IFERROR(VLOOKUP(Tableau210[[#This Row],[OPERATION]],Tableau4[],5,FALSE),"")</f>
        <v>1</v>
      </c>
      <c r="AG899" s="178" cm="1">
        <f t="array" ref="AG899">IFERROR(
   SUM(
      _xlfn._xlws.FILTER(
         Tableau3[JP],
         (Tableau3[ITEM]=Tableau210[[#This Row],[NOM]])*
         (Tableau3[Rep.]=Tableau210[[#This Row],[REPERE BUTA]])
      )
   ),
0)</f>
        <v>1</v>
      </c>
      <c r="AH899" s="182">
        <f>IFERROR(VLOOKUP(Tableau210[[#This Row],[OPERATION]],Tableau4[],4,FALSE),"")</f>
        <v>0</v>
      </c>
      <c r="AI899" s="178" cm="1">
        <f t="array" ref="AI899">IFERROR(
   SUM(
      _xlfn._xlws.FILTER(
         Tableau3[BP],
         (Tableau3[ITEM]=Tableau210[[#This Row],[NOM]])*
         (Tableau3[Rep.]=Tableau210[[#This Row],[REPERE BUTA]])
      )
   ),
0)</f>
        <v>0</v>
      </c>
      <c r="AJ899" s="181" t="str">
        <f>IF(Tableau210[[#This Row],[NB JP EMIS]]=1,"1 JP","") &amp; IF(Tableau210[[#This Row],[NB BP EMIS]]=1," 1 BP","")</f>
        <v>1 JP</v>
      </c>
      <c r="AK899" s="178" t="str">
        <f>IF(Tableau210[[#This Row],[NB JP BUTA]]=1,"1 JP","") &amp; IF(Tableau210[[#This Row],[Nb BP BUTA]]=1," 1 BP","") &amp; IF(Tableau210[[#This Row],[Nb BP BUTA]]=2," 2 BP","")</f>
        <v>1 JP</v>
      </c>
      <c r="AL899" s="117" t="s">
        <v>2527</v>
      </c>
      <c r="AM899" s="117">
        <f>IFERROR(+VLOOKUP(AY899,Tiges!$G$4:$I$569,3,FALSE),"")</f>
        <v>51</v>
      </c>
      <c r="AN899" s="48"/>
      <c r="AO899" s="117" t="s">
        <v>3424</v>
      </c>
      <c r="AP899" s="177" cm="1">
        <f t="array" ref="AP8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8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899" s="117" t="s">
        <v>3424</v>
      </c>
      <c r="AS899" s="177" t="str" cm="1">
        <f t="array" ref="AS8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M33x230</v>
      </c>
      <c r="AT8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M33x230</v>
      </c>
      <c r="AU899" s="117" t="s">
        <v>3424</v>
      </c>
      <c r="AV899" s="177" t="str" cm="1">
        <f t="array" ref="AV8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8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899" s="117"/>
      <c r="AY899" s="117" cm="1">
        <f t="array" ref="AY899">IFERROR(_xlfn.XLOOKUP(Tableau210[[#This Row],[DN DONNEES BUTA ]]&amp;Tableau210[[#This Row],[PN DONNEES BUTA]],Tiges!$B$4:$B$79&amp;Tiges!$C$4:$C$79,Tiges!$G$4:$G$79),"")</f>
        <v>33</v>
      </c>
      <c r="AZ899" s="117"/>
      <c r="BA899" s="117" cm="1">
        <f t="array" ref="BA899">IFERROR(_xlfn.XLOOKUP(Tableau210[[#This Row],[DN DONNEES BUTA ]]&amp;Tableau210[[#This Row],[PN DONNEES BUTA]],Tiges!$B$4:$B$79&amp;Tiges!$C$4:$C$79,Tiges!$H$4:$H$79),"")</f>
        <v>210</v>
      </c>
      <c r="BB899" s="117"/>
      <c r="BC899" s="182">
        <f>IFERROR(VLOOKUP(Tableau210[[#This Row],[OPERATION]],Tableau4[],2,FALSE),"")</f>
        <v>2</v>
      </c>
      <c r="BD899" s="177" cm="1">
        <f t="array" ref="BD899">IFERROR(
   SUM(
      _xlfn._xlws.FILTER(
         Tableau3[Nb Platinage Joint],
         (Tableau3[ITEM]=Tableau210[[#This Row],[NOM]])*
         (Tableau3[Rep.]=Tableau210[[#This Row],[REPERE BUTA]])
      )
   ),
0)</f>
        <v>2</v>
      </c>
      <c r="BE899" s="182">
        <f>IFERROR(VLOOKUP(Tableau210[[#This Row],[OPERATION]],Tableau4[],3,FALSE),"")</f>
        <v>1</v>
      </c>
      <c r="BF899" s="177" cm="1">
        <f t="array" ref="BF899">IFERROR(
   SUM(
      _xlfn._xlws.FILTER(
         Tableau3[Joint Définitif Nb],
         (Tableau3[ITEM]=Tableau210[[#This Row],[NOM]])*
         (Tableau3[Rep.]=Tableau210[[#This Row],[REPERE BUTA]])
      )
   ),
0)</f>
        <v>1</v>
      </c>
      <c r="BG899" s="117" t="s">
        <v>3424</v>
      </c>
      <c r="BH899" s="177" t="str" cm="1">
        <f t="array" ref="BH8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899" s="411" t="s">
        <v>129</v>
      </c>
      <c r="BJ899" s="117" t="s">
        <v>3424</v>
      </c>
      <c r="BK899" s="117" t="s">
        <v>3424</v>
      </c>
      <c r="BL899" s="117" t="s">
        <v>3377</v>
      </c>
      <c r="BM899" s="167"/>
      <c r="BN899" s="117"/>
      <c r="BO899" s="117"/>
      <c r="BP899" s="119"/>
      <c r="BQ899" s="119"/>
      <c r="BR899" s="119"/>
      <c r="BS899" s="48"/>
      <c r="BT899" s="48"/>
      <c r="BU899" s="48"/>
      <c r="BV899" s="48"/>
      <c r="BW899" s="48"/>
      <c r="BX899" s="48"/>
    </row>
    <row r="900" spans="1:76" ht="15.75" hidden="1" x14ac:dyDescent="0.25">
      <c r="A900" s="48" t="str" cm="1">
        <f t="array" ref="A900">_xlfn.XLOOKUP(Tableau210[[#This Row],[NOM]]&amp;Tableau210[[#This Row],[REPERE BUTA]],[6]!Tableau16[POSTE TECHNIQUE]&amp;[6]!Tableau16[Repere ADM],[6]!Tableau16[NUMERO CLIENT])</f>
        <v>S1-S2611-5801HV</v>
      </c>
      <c r="B900" s="48" t="str" cm="1">
        <f t="array" ref="B900">_xlfn.XLOOKUP(Tableau210[[#This Row],[NOM]]&amp;Tableau210[[#This Row],[REPERE BUTA]],[6]!Tableau16[POSTE TECHNIQUE]&amp;[6]!Tableau16[Repere REF],[6]!Tableau16[NUMERO CLIENT])</f>
        <v>S1-S2611-5801HV</v>
      </c>
      <c r="C900" s="48" cm="1">
        <f t="array" ref="C900">_xlfn.XLOOKUP(Tableau210[[#This Row],[NOM]]&amp;Tableau210[[#This Row],[Repere Ubleam]],[7]Sheet1!$C$2:$C$2995&amp;[7]Sheet1!$I$2:$I$2995,[7]Sheet1!$A$2:$A$2995)</f>
        <v>413</v>
      </c>
      <c r="D900" s="48" t="str">
        <f>C900&amp;""</f>
        <v>413</v>
      </c>
      <c r="E900" s="48" t="s">
        <v>3126</v>
      </c>
      <c r="F900" s="48" t="s">
        <v>3473</v>
      </c>
      <c r="G900" s="190" t="s">
        <v>1395</v>
      </c>
      <c r="H900" s="119" t="s">
        <v>1067</v>
      </c>
      <c r="I900" s="119" t="s">
        <v>80</v>
      </c>
      <c r="J900" s="119" t="s">
        <v>1071</v>
      </c>
      <c r="K900" s="119" t="str">
        <f>_xlfn.XLOOKUP(Tableau210[[#This Row],[NOM]],[8]LUT!$I$5:$I$301,[8]LUT!$N$5:$N$301)</f>
        <v>Echangeur</v>
      </c>
      <c r="L900" s="119" t="s">
        <v>392</v>
      </c>
      <c r="M900" s="119" t="s">
        <v>2175</v>
      </c>
      <c r="N900" s="119" t="s">
        <v>2175</v>
      </c>
      <c r="O900" s="119"/>
      <c r="P900" s="119"/>
      <c r="Q900" s="119"/>
      <c r="R900" s="119"/>
      <c r="S900" s="119"/>
      <c r="T900" s="119"/>
      <c r="U900" s="119"/>
      <c r="V900" s="119"/>
      <c r="W900" s="117" t="s">
        <v>2159</v>
      </c>
      <c r="X900" s="207" cm="1">
        <f t="array" ref="X9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90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0" s="117" t="s">
        <v>3424</v>
      </c>
      <c r="AA900" s="207" cm="1">
        <f t="array" ref="AA9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0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0" s="48"/>
      <c r="AD900" s="117" t="s">
        <v>2196</v>
      </c>
      <c r="AE900" s="119"/>
      <c r="AF900" s="181"/>
      <c r="AG900" s="178"/>
      <c r="AH900" s="182"/>
      <c r="AI900" s="178"/>
      <c r="AJ900" s="181" t="str">
        <f>IF(Tableau210[[#This Row],[NB JP EMIS]]=1,"1 JP","") &amp; IF(Tableau210[[#This Row],[NB BP EMIS]]=1," 1 BP","")</f>
        <v/>
      </c>
      <c r="AK900" s="178" t="str">
        <f>IF(Tableau210[[#This Row],[NB JP BUTA]]=1,"1 JP","") &amp; IF(Tableau210[[#This Row],[Nb BP BUTA]]=1," 1 BP","") &amp; IF(Tableau210[[#This Row],[Nb BP BUTA]]=2," 2 BP","")</f>
        <v/>
      </c>
      <c r="AL900" s="117" t="s">
        <v>2527</v>
      </c>
      <c r="AM900" s="117">
        <f>IFERROR(+VLOOKUP(AY900,Tiges!$G$4:$I$569,3,FALSE),"")</f>
        <v>51</v>
      </c>
      <c r="AN900" s="48"/>
      <c r="AO900" s="117" t="s">
        <v>3424</v>
      </c>
      <c r="AP900" s="177" cm="1">
        <f t="array" ref="AP9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90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900" s="117" t="s">
        <v>3424</v>
      </c>
      <c r="AS900" s="177" t="str" cm="1">
        <f t="array" ref="AS9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M33x230</v>
      </c>
      <c r="AT90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M33x230</v>
      </c>
      <c r="AU900" s="117" t="s">
        <v>3424</v>
      </c>
      <c r="AV900" s="177" t="str" cm="1">
        <f t="array" ref="AV9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0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00" s="117"/>
      <c r="AY900" s="117" cm="1">
        <f t="array" ref="AY900">IFERROR(_xlfn.XLOOKUP(Tableau210[[#This Row],[DN DONNEES BUTA ]]&amp;Tableau210[[#This Row],[PN DONNEES BUTA]],Tiges!$B$4:$B$79&amp;Tiges!$C$4:$C$79,Tiges!$G$4:$G$79),"")</f>
        <v>33</v>
      </c>
      <c r="AZ900" s="117"/>
      <c r="BA900" s="117" cm="1">
        <f t="array" ref="BA900">IFERROR(_xlfn.XLOOKUP(Tableau210[[#This Row],[DN DONNEES BUTA ]]&amp;Tableau210[[#This Row],[PN DONNEES BUTA]],Tiges!$B$4:$B$79&amp;Tiges!$C$4:$C$79,Tiges!$H$4:$H$79),"")</f>
        <v>210</v>
      </c>
      <c r="BB900" s="117"/>
      <c r="BC900" s="182"/>
      <c r="BD900" s="177"/>
      <c r="BE900" s="182">
        <f>IFERROR(VLOOKUP(Tableau210[[#This Row],[OPERATION]],Tableau4[],3,FALSE),"")</f>
        <v>1</v>
      </c>
      <c r="BF900" s="177"/>
      <c r="BG900" s="117" t="s">
        <v>3424</v>
      </c>
      <c r="BH900" s="177" t="str" cm="1">
        <f t="array" ref="BH9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00" s="411" t="s">
        <v>129</v>
      </c>
      <c r="BJ900" s="117" t="s">
        <v>3424</v>
      </c>
      <c r="BK900" s="117" t="s">
        <v>3424</v>
      </c>
      <c r="BL900" s="117" t="s">
        <v>3377</v>
      </c>
      <c r="BM900" s="167"/>
      <c r="BN900" s="117"/>
      <c r="BO900" s="117"/>
      <c r="BP900" s="119"/>
      <c r="BQ900" s="119"/>
      <c r="BR900" s="119"/>
      <c r="BS900" s="48"/>
      <c r="BT900" s="48"/>
      <c r="BU900" s="48"/>
      <c r="BV900" s="48"/>
      <c r="BW900" s="48"/>
      <c r="BX900" s="48"/>
    </row>
    <row r="901" spans="1:76" ht="15.75" hidden="1" x14ac:dyDescent="0.25">
      <c r="A901" s="48" t="e" cm="1">
        <f t="array" ref="A901">_xlfn.XLOOKUP(Tableau210[[#This Row],[NOM]]&amp;Tableau210[[#This Row],[REPERE BUTA]],[6]!Tableau16[POSTE TECHNIQUE]&amp;[6]!Tableau16[Repere ADM],[6]!Tableau16[NUMERO CLIENT])</f>
        <v>#N/A</v>
      </c>
      <c r="B901" s="48" t="e" cm="1">
        <f t="array" ref="B901">_xlfn.XLOOKUP(Tableau210[[#This Row],[NOM]]&amp;Tableau210[[#This Row],[REPERE BUTA]],[6]!Tableau16[POSTE TECHNIQUE]&amp;[6]!Tableau16[Repere REF],[6]!Tableau16[NUMERO CLIENT])</f>
        <v>#N/A</v>
      </c>
      <c r="C901" s="48" cm="1">
        <f t="array" ref="C901">_xlfn.XLOOKUP(Tableau210[[#This Row],[NOM]]&amp;Tableau210[[#This Row],[Repere Ubleam]],[7]Sheet1!$C$2:$C$2995&amp;[7]Sheet1!$I$2:$I$2995,[7]Sheet1!$A$2:$A$2995)</f>
        <v>895</v>
      </c>
      <c r="D901" s="48" t="str">
        <f>C901&amp;""</f>
        <v>895</v>
      </c>
      <c r="E901" s="48" t="e">
        <v>#N/A</v>
      </c>
      <c r="F901" s="48" t="e">
        <v>#N/A</v>
      </c>
      <c r="G901" s="190" t="s">
        <v>1711</v>
      </c>
      <c r="H901" s="119" t="s">
        <v>1067</v>
      </c>
      <c r="I901" s="119" t="s">
        <v>80</v>
      </c>
      <c r="J901" s="119" t="s">
        <v>1072</v>
      </c>
      <c r="K901" s="119" t="str">
        <f>_xlfn.XLOOKUP(Tableau210[[#This Row],[NOM]],[8]LUT!$I$5:$I$301,[8]LUT!$N$5:$N$301)</f>
        <v xml:space="preserve">Réacteur </v>
      </c>
      <c r="L901" s="119" t="s">
        <v>75</v>
      </c>
      <c r="M901" s="119"/>
      <c r="N901" s="119" t="s">
        <v>75</v>
      </c>
      <c r="O901" s="119"/>
      <c r="P901" s="119"/>
      <c r="Q901" s="119"/>
      <c r="R901" s="119"/>
      <c r="S901" s="119"/>
      <c r="T901" s="119"/>
      <c r="U901" s="119"/>
      <c r="V901" s="119"/>
      <c r="W901" s="148">
        <v>500</v>
      </c>
      <c r="X901" s="207" cm="1">
        <f t="array" ref="X9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90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01" s="148">
        <v>20</v>
      </c>
      <c r="AA901" s="207" cm="1">
        <f t="array" ref="AA9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01" s="48"/>
      <c r="AD901" s="117" t="s">
        <v>2196</v>
      </c>
      <c r="AE901" s="119"/>
      <c r="AF901" s="181">
        <f>IFERROR(VLOOKUP(Tableau210[[#This Row],[OPERATION]],Tableau4[],5,FALSE),"")</f>
        <v>0</v>
      </c>
      <c r="AG901" s="178" cm="1">
        <f t="array" ref="AG901">IFERROR(
   SUM(
      _xlfn._xlws.FILTER(
         Tableau3[JP],
         (Tableau3[ITEM]=Tableau210[[#This Row],[NOM]])*
         (Tableau3[Rep.]=Tableau210[[#This Row],[REPERE BUTA]])
      )
   ),
0)</f>
        <v>0</v>
      </c>
      <c r="AH901" s="181">
        <f>IFERROR(VLOOKUP(Tableau210[[#This Row],[OPERATION]],Tableau4[],4,FALSE),"")</f>
        <v>0</v>
      </c>
      <c r="AI901" s="178" cm="1">
        <f t="array" ref="AI901">IFERROR(
   SUM(
      _xlfn._xlws.FILTER(
         Tableau3[BP],
         (Tableau3[ITEM]=Tableau210[[#This Row],[NOM]])*
         (Tableau3[Rep.]=Tableau210[[#This Row],[REPERE BUTA]])
      )
   ),
0)</f>
        <v>0</v>
      </c>
      <c r="AJ901" s="181" t="str">
        <f>IF(Tableau210[[#This Row],[NB JP EMIS]]=1,"1 JP","") &amp; IF(Tableau210[[#This Row],[NB BP EMIS]]=1," 1 BP","")</f>
        <v/>
      </c>
      <c r="AK901" s="178" t="str">
        <f>IF(Tableau210[[#This Row],[NB JP BUTA]]=1,"1 JP","") &amp; IF(Tableau210[[#This Row],[Nb BP BUTA]]=1," 1 BP","") &amp; IF(Tableau210[[#This Row],[Nb BP BUTA]]=2," 2 BP","")</f>
        <v/>
      </c>
      <c r="AL901" s="117" t="s">
        <v>103</v>
      </c>
      <c r="AM901" s="117">
        <f>IFERROR(+VLOOKUP(AY901,Tiges!$G$4:$I$569,3,FALSE),"")</f>
        <v>46</v>
      </c>
      <c r="AN901" s="48"/>
      <c r="AO901" s="117">
        <v>20</v>
      </c>
      <c r="AP901" s="177" cm="1">
        <f t="array" ref="AP9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01" s="117" t="s">
        <v>2397</v>
      </c>
      <c r="AS901" s="177" t="str" cm="1">
        <f t="array" ref="AS9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9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901" s="117" t="s">
        <v>1123</v>
      </c>
      <c r="AV901" s="177" t="str" cm="1">
        <f t="array" ref="AV9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01" s="117"/>
      <c r="AY901" s="117" cm="1">
        <f t="array" ref="AY901">IFERROR(_xlfn.XLOOKUP(Tableau210[[#This Row],[DN DONNEES BUTA ]]&amp;Tableau210[[#This Row],[PN DONNEES BUTA]],Tiges!$B$4:$B$79&amp;Tiges!$C$4:$C$79,Tiges!$G$4:$G$79),"")</f>
        <v>30</v>
      </c>
      <c r="AZ901" s="117"/>
      <c r="BA901" s="117" cm="1">
        <f t="array" ref="BA901">IFERROR(_xlfn.XLOOKUP(Tableau210[[#This Row],[DN DONNEES BUTA ]]&amp;Tableau210[[#This Row],[PN DONNEES BUTA]],Tiges!$B$4:$B$79&amp;Tiges!$C$4:$C$79,Tiges!$H$4:$H$79),"")</f>
        <v>160</v>
      </c>
      <c r="BB901" s="117"/>
      <c r="BC901" s="182">
        <f>IFERROR(VLOOKUP(Tableau210[[#This Row],[OPERATION]],Tableau4[],2,FALSE),"")</f>
        <v>0</v>
      </c>
      <c r="BD901" s="177" cm="1">
        <f t="array" ref="BD901">IFERROR(
   SUM(
      _xlfn._xlws.FILTER(
         Tableau3[Nb Platinage Joint],
         (Tableau3[ITEM]=Tableau210[[#This Row],[NOM]])*
         (Tableau3[Rep.]=Tableau210[[#This Row],[REPERE BUTA]])
      )
   ),
0)</f>
        <v>0</v>
      </c>
      <c r="BE901" s="182">
        <f>IFERROR(VLOOKUP(Tableau210[[#This Row],[OPERATION]],Tableau4[],3,FALSE),"")</f>
        <v>1</v>
      </c>
      <c r="BF901" s="177" cm="1">
        <f t="array" ref="BF901">IFERROR(
   SUM(
      _xlfn._xlws.FILTER(
         Tableau3[Joint Définitif Nb],
         (Tableau3[ITEM]=Tableau210[[#This Row],[NOM]])*
         (Tableau3[Rep.]=Tableau210[[#This Row],[REPERE BUTA]])
      )
   ),
0)</f>
        <v>1</v>
      </c>
      <c r="BG901" s="117" t="s">
        <v>129</v>
      </c>
      <c r="BH901" s="177" t="str" cm="1">
        <f t="array" ref="BH9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1" s="117" t="s">
        <v>2268</v>
      </c>
      <c r="BK901" s="117" t="s">
        <v>2269</v>
      </c>
      <c r="BL901" s="167" t="s">
        <v>2380</v>
      </c>
      <c r="BM901" s="167"/>
      <c r="BN901" s="117"/>
      <c r="BO901" s="117"/>
      <c r="BP901" s="117"/>
      <c r="BQ901" s="48"/>
      <c r="BR901" s="119"/>
      <c r="BS901" s="48"/>
      <c r="BT901" s="48"/>
      <c r="BU901" s="48"/>
      <c r="BV901" s="48"/>
      <c r="BW901" s="48"/>
      <c r="BX901" s="48"/>
    </row>
    <row r="902" spans="1:76" ht="15.75" hidden="1" x14ac:dyDescent="0.25">
      <c r="A902" s="48" t="e" cm="1">
        <f t="array" ref="A902">_xlfn.XLOOKUP(Tableau210[[#This Row],[NOM]]&amp;Tableau210[[#This Row],[REPERE BUTA]],[6]!Tableau16[POSTE TECHNIQUE]&amp;[6]!Tableau16[Repere ADM],[6]!Tableau16[NUMERO CLIENT])</f>
        <v>#N/A</v>
      </c>
      <c r="B902" s="48" t="e" cm="1">
        <f t="array" ref="B902">_xlfn.XLOOKUP(Tableau210[[#This Row],[NOM]]&amp;Tableau210[[#This Row],[REPERE BUTA]],[6]!Tableau16[POSTE TECHNIQUE]&amp;[6]!Tableau16[Repere REF],[6]!Tableau16[NUMERO CLIENT])</f>
        <v>#N/A</v>
      </c>
      <c r="C902" s="48" cm="1">
        <f t="array" ref="C902">_xlfn.XLOOKUP(Tableau210[[#This Row],[NOM]]&amp;Tableau210[[#This Row],[Repere Ubleam]],[7]Sheet1!$C$2:$C$2995&amp;[7]Sheet1!$I$2:$I$2995,[7]Sheet1!$A$2:$A$2995)</f>
        <v>896</v>
      </c>
      <c r="D902" s="48" t="str">
        <f>C902&amp;""</f>
        <v>896</v>
      </c>
      <c r="E902" s="48" t="e">
        <v>#N/A</v>
      </c>
      <c r="F902" s="48" t="e">
        <v>#N/A</v>
      </c>
      <c r="G902" s="190" t="s">
        <v>1711</v>
      </c>
      <c r="H902" s="119" t="s">
        <v>1067</v>
      </c>
      <c r="I902" s="119" t="s">
        <v>80</v>
      </c>
      <c r="J902" s="119" t="s">
        <v>1072</v>
      </c>
      <c r="K902" s="119" t="str">
        <f>_xlfn.XLOOKUP(Tableau210[[#This Row],[NOM]],[8]LUT!$I$5:$I$301,[8]LUT!$N$5:$N$301)</f>
        <v xml:space="preserve">Réacteur </v>
      </c>
      <c r="L902" s="119" t="s">
        <v>70</v>
      </c>
      <c r="M902" s="119"/>
      <c r="N902" s="119" t="s">
        <v>70</v>
      </c>
      <c r="O902" s="119"/>
      <c r="P902" s="119"/>
      <c r="Q902" s="119"/>
      <c r="R902" s="119"/>
      <c r="S902" s="119"/>
      <c r="T902" s="119"/>
      <c r="U902" s="119"/>
      <c r="V902" s="119"/>
      <c r="W902" s="117" t="s">
        <v>2159</v>
      </c>
      <c r="X902" s="207" cm="1">
        <f t="array" ref="X9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0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2" s="117" t="s">
        <v>3424</v>
      </c>
      <c r="AA902" s="207" cm="1">
        <f t="array" ref="AA9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2" s="48"/>
      <c r="AD902" s="117" t="s">
        <v>2196</v>
      </c>
      <c r="AE902" s="119"/>
      <c r="AF902" s="181">
        <f>IFERROR(VLOOKUP(Tableau210[[#This Row],[OPERATION]],Tableau4[],5,FALSE),"")</f>
        <v>0</v>
      </c>
      <c r="AG902" s="178" cm="1">
        <f t="array" ref="AG902">IFERROR(
   SUM(
      _xlfn._xlws.FILTER(
         Tableau3[JP],
         (Tableau3[ITEM]=Tableau210[[#This Row],[NOM]])*
         (Tableau3[Rep.]=Tableau210[[#This Row],[REPERE BUTA]])
      )
   ),
0)</f>
        <v>0</v>
      </c>
      <c r="AH902" s="181">
        <f>IFERROR(VLOOKUP(Tableau210[[#This Row],[OPERATION]],Tableau4[],4,FALSE),"")</f>
        <v>0</v>
      </c>
      <c r="AI902" s="178" cm="1">
        <f t="array" ref="AI902">IFERROR(
   SUM(
      _xlfn._xlws.FILTER(
         Tableau3[BP],
         (Tableau3[ITEM]=Tableau210[[#This Row],[NOM]])*
         (Tableau3[Rep.]=Tableau210[[#This Row],[REPERE BUTA]])
      )
   ),
0)</f>
        <v>0</v>
      </c>
      <c r="AJ902" s="181" t="str">
        <f>IF(Tableau210[[#This Row],[NB JP EMIS]]=1,"1 JP","") &amp; IF(Tableau210[[#This Row],[NB BP EMIS]]=1," 1 BP","")</f>
        <v/>
      </c>
      <c r="AK902" s="178" t="str">
        <f>IF(Tableau210[[#This Row],[NB JP BUTA]]=1,"1 JP","") &amp; IF(Tableau210[[#This Row],[Nb BP BUTA]]=1," 1 BP","") &amp; IF(Tableau210[[#This Row],[Nb BP BUTA]]=2," 2 BP","")</f>
        <v/>
      </c>
      <c r="AL902" s="117" t="s">
        <v>103</v>
      </c>
      <c r="AM902" s="117">
        <f>IFERROR(+VLOOKUP(AY902,Tiges!$G$4:$I$569,3,FALSE),"")</f>
        <v>27</v>
      </c>
      <c r="AN902" s="48"/>
      <c r="AO902" s="117" t="s">
        <v>3424</v>
      </c>
      <c r="AP902" s="177" cm="1">
        <f t="array" ref="AP9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02" s="117" t="s">
        <v>3424</v>
      </c>
      <c r="AS902" s="177" t="str" cm="1">
        <f t="array" ref="AS9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02" s="117" t="s">
        <v>3424</v>
      </c>
      <c r="AV902" s="177" t="str" cm="1">
        <f t="array" ref="AV9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02" s="117"/>
      <c r="AY902" s="117" cm="1">
        <f t="array" ref="AY902">IFERROR(_xlfn.XLOOKUP(Tableau210[[#This Row],[DN DONNEES BUTA ]]&amp;Tableau210[[#This Row],[PN DONNEES BUTA]],Tiges!$B$4:$B$79&amp;Tiges!$C$4:$C$79,Tiges!$G$4:$G$79),"")</f>
        <v>16</v>
      </c>
      <c r="AZ902" s="117"/>
      <c r="BA902" s="117" cm="1">
        <f t="array" ref="BA902">IFERROR(_xlfn.XLOOKUP(Tableau210[[#This Row],[DN DONNEES BUTA ]]&amp;Tableau210[[#This Row],[PN DONNEES BUTA]],Tiges!$B$4:$B$79&amp;Tiges!$C$4:$C$79,Tiges!$H$4:$H$79),"")</f>
        <v>100</v>
      </c>
      <c r="BB902" s="117"/>
      <c r="BC902" s="182">
        <f>IFERROR(VLOOKUP(Tableau210[[#This Row],[OPERATION]],Tableau4[],2,FALSE),"")</f>
        <v>0</v>
      </c>
      <c r="BD902" s="177" cm="1">
        <f t="array" ref="BD902">IFERROR(
   SUM(
      _xlfn._xlws.FILTER(
         Tableau3[Nb Platinage Joint],
         (Tableau3[ITEM]=Tableau210[[#This Row],[NOM]])*
         (Tableau3[Rep.]=Tableau210[[#This Row],[REPERE BUTA]])
      )
   ),
0)</f>
        <v>0</v>
      </c>
      <c r="BE902" s="182">
        <f>IFERROR(VLOOKUP(Tableau210[[#This Row],[OPERATION]],Tableau4[],3,FALSE),"")</f>
        <v>1</v>
      </c>
      <c r="BF902" s="177" cm="1">
        <f t="array" ref="BF902">IFERROR(
   SUM(
      _xlfn._xlws.FILTER(
         Tableau3[Joint Définitif Nb],
         (Tableau3[ITEM]=Tableau210[[#This Row],[NOM]])*
         (Tableau3[Rep.]=Tableau210[[#This Row],[REPERE BUTA]])
      )
   ),
0)</f>
        <v>1</v>
      </c>
      <c r="BG902" s="117" t="s">
        <v>3424</v>
      </c>
      <c r="BH902" s="177" t="str" cm="1">
        <f t="array" ref="BH9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2" s="117" t="s">
        <v>3424</v>
      </c>
      <c r="BK902" s="117" t="s">
        <v>3424</v>
      </c>
      <c r="BL902" s="167" t="s">
        <v>2380</v>
      </c>
      <c r="BM902" s="167"/>
      <c r="BN902" s="117"/>
      <c r="BO902" s="117"/>
      <c r="BP902" s="117"/>
      <c r="BQ902" s="48"/>
      <c r="BR902" s="119"/>
      <c r="BS902" s="48"/>
      <c r="BT902" s="48"/>
      <c r="BU902" s="48"/>
      <c r="BV902" s="48"/>
      <c r="BW902" s="48"/>
      <c r="BX902" s="48"/>
    </row>
    <row r="903" spans="1:76" ht="15.75" hidden="1" x14ac:dyDescent="0.25">
      <c r="A903" s="48" t="e" cm="1">
        <f t="array" ref="A903">_xlfn.XLOOKUP(Tableau210[[#This Row],[NOM]]&amp;Tableau210[[#This Row],[REPERE BUTA]],[6]!Tableau16[POSTE TECHNIQUE]&amp;[6]!Tableau16[Repere ADM],[6]!Tableau16[NUMERO CLIENT])</f>
        <v>#N/A</v>
      </c>
      <c r="B903" s="48" t="e" cm="1">
        <f t="array" ref="B903">_xlfn.XLOOKUP(Tableau210[[#This Row],[NOM]]&amp;Tableau210[[#This Row],[REPERE BUTA]],[6]!Tableau16[POSTE TECHNIQUE]&amp;[6]!Tableau16[Repere REF],[6]!Tableau16[NUMERO CLIENT])</f>
        <v>#N/A</v>
      </c>
      <c r="C903" s="48" cm="1">
        <f t="array" ref="C903">_xlfn.XLOOKUP(Tableau210[[#This Row],[NOM]]&amp;Tableau210[[#This Row],[Repere Ubleam]],[7]Sheet1!$C$2:$C$2995&amp;[7]Sheet1!$I$2:$I$2995,[7]Sheet1!$A$2:$A$2995)</f>
        <v>897</v>
      </c>
      <c r="D903" s="48" t="str">
        <f>C903&amp;""</f>
        <v>897</v>
      </c>
      <c r="E903" s="48" t="e">
        <v>#N/A</v>
      </c>
      <c r="F903" s="48" t="e">
        <v>#N/A</v>
      </c>
      <c r="G903" s="190" t="s">
        <v>1711</v>
      </c>
      <c r="H903" s="119" t="s">
        <v>1067</v>
      </c>
      <c r="I903" s="119" t="s">
        <v>80</v>
      </c>
      <c r="J903" s="119" t="s">
        <v>1072</v>
      </c>
      <c r="K903" s="119" t="str">
        <f>_xlfn.XLOOKUP(Tableau210[[#This Row],[NOM]],[8]LUT!$I$5:$I$301,[8]LUT!$N$5:$N$301)</f>
        <v xml:space="preserve">Réacteur </v>
      </c>
      <c r="L903" s="119" t="s">
        <v>76</v>
      </c>
      <c r="M903" s="119"/>
      <c r="N903" s="119" t="s">
        <v>76</v>
      </c>
      <c r="O903" s="119"/>
      <c r="P903" s="119"/>
      <c r="Q903" s="119"/>
      <c r="R903" s="119"/>
      <c r="S903" s="119"/>
      <c r="T903" s="119"/>
      <c r="U903" s="119"/>
      <c r="V903" s="119"/>
      <c r="W903" s="117" t="s">
        <v>2159</v>
      </c>
      <c r="X903" s="207" cm="1">
        <f t="array" ref="X9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0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3" s="117" t="s">
        <v>3424</v>
      </c>
      <c r="AA903" s="207" cm="1">
        <f t="array" ref="AA9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3" s="48"/>
      <c r="AD903" s="117" t="s">
        <v>2196</v>
      </c>
      <c r="AE903" s="119"/>
      <c r="AF903" s="181">
        <f>IFERROR(VLOOKUP(Tableau210[[#This Row],[OPERATION]],Tableau4[],5,FALSE),"")</f>
        <v>0</v>
      </c>
      <c r="AG903" s="178" cm="1">
        <f t="array" ref="AG903">IFERROR(
   SUM(
      _xlfn._xlws.FILTER(
         Tableau3[JP],
         (Tableau3[ITEM]=Tableau210[[#This Row],[NOM]])*
         (Tableau3[Rep.]=Tableau210[[#This Row],[REPERE BUTA]])
      )
   ),
0)</f>
        <v>0</v>
      </c>
      <c r="AH903" s="181">
        <f>IFERROR(VLOOKUP(Tableau210[[#This Row],[OPERATION]],Tableau4[],4,FALSE),"")</f>
        <v>0</v>
      </c>
      <c r="AI903" s="178" cm="1">
        <f t="array" ref="AI903">IFERROR(
   SUM(
      _xlfn._xlws.FILTER(
         Tableau3[BP],
         (Tableau3[ITEM]=Tableau210[[#This Row],[NOM]])*
         (Tableau3[Rep.]=Tableau210[[#This Row],[REPERE BUTA]])
      )
   ),
0)</f>
        <v>0</v>
      </c>
      <c r="AJ903" s="181" t="str">
        <f>IF(Tableau210[[#This Row],[NB JP EMIS]]=1,"1 JP","") &amp; IF(Tableau210[[#This Row],[NB BP EMIS]]=1," 1 BP","")</f>
        <v/>
      </c>
      <c r="AK903" s="178" t="str">
        <f>IF(Tableau210[[#This Row],[NB JP BUTA]]=1,"1 JP","") &amp; IF(Tableau210[[#This Row],[Nb BP BUTA]]=1," 1 BP","") &amp; IF(Tableau210[[#This Row],[Nb BP BUTA]]=2," 2 BP","")</f>
        <v/>
      </c>
      <c r="AL903" s="117" t="s">
        <v>103</v>
      </c>
      <c r="AM903" s="117">
        <f>IFERROR(+VLOOKUP(AY903,Tiges!$G$4:$I$569,3,FALSE),"")</f>
        <v>27</v>
      </c>
      <c r="AN903" s="48"/>
      <c r="AO903" s="117" t="s">
        <v>3424</v>
      </c>
      <c r="AP903" s="177" cm="1">
        <f t="array" ref="AP9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03" s="117" t="s">
        <v>3424</v>
      </c>
      <c r="AS903" s="177" t="str" cm="1">
        <f t="array" ref="AS9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03" s="117" t="s">
        <v>3424</v>
      </c>
      <c r="AV903" s="177" t="str" cm="1">
        <f t="array" ref="AV9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03" s="117"/>
      <c r="AY903" s="117" cm="1">
        <f t="array" ref="AY903">IFERROR(_xlfn.XLOOKUP(Tableau210[[#This Row],[DN DONNEES BUTA ]]&amp;Tableau210[[#This Row],[PN DONNEES BUTA]],Tiges!$B$4:$B$79&amp;Tiges!$C$4:$C$79,Tiges!$G$4:$G$79),"")</f>
        <v>16</v>
      </c>
      <c r="AZ903" s="117"/>
      <c r="BA903" s="117" cm="1">
        <f t="array" ref="BA903">IFERROR(_xlfn.XLOOKUP(Tableau210[[#This Row],[DN DONNEES BUTA ]]&amp;Tableau210[[#This Row],[PN DONNEES BUTA]],Tiges!$B$4:$B$79&amp;Tiges!$C$4:$C$79,Tiges!$H$4:$H$79),"")</f>
        <v>100</v>
      </c>
      <c r="BB903" s="117"/>
      <c r="BC903" s="182">
        <f>IFERROR(VLOOKUP(Tableau210[[#This Row],[OPERATION]],Tableau4[],2,FALSE),"")</f>
        <v>0</v>
      </c>
      <c r="BD903" s="177" cm="1">
        <f t="array" ref="BD903">IFERROR(
   SUM(
      _xlfn._xlws.FILTER(
         Tableau3[Nb Platinage Joint],
         (Tableau3[ITEM]=Tableau210[[#This Row],[NOM]])*
         (Tableau3[Rep.]=Tableau210[[#This Row],[REPERE BUTA]])
      )
   ),
0)</f>
        <v>0</v>
      </c>
      <c r="BE903" s="182">
        <f>IFERROR(VLOOKUP(Tableau210[[#This Row],[OPERATION]],Tableau4[],3,FALSE),"")</f>
        <v>1</v>
      </c>
      <c r="BF903" s="177" cm="1">
        <f t="array" ref="BF903">IFERROR(
   SUM(
      _xlfn._xlws.FILTER(
         Tableau3[Joint Définitif Nb],
         (Tableau3[ITEM]=Tableau210[[#This Row],[NOM]])*
         (Tableau3[Rep.]=Tableau210[[#This Row],[REPERE BUTA]])
      )
   ),
0)</f>
        <v>1</v>
      </c>
      <c r="BG903" s="117" t="s">
        <v>3424</v>
      </c>
      <c r="BH903" s="177" t="str" cm="1">
        <f t="array" ref="BH9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3" s="117" t="s">
        <v>3424</v>
      </c>
      <c r="BK903" s="117" t="s">
        <v>3424</v>
      </c>
      <c r="BL903" s="167" t="s">
        <v>2380</v>
      </c>
      <c r="BM903" s="167"/>
      <c r="BN903" s="117"/>
      <c r="BO903" s="117"/>
      <c r="BP903" s="117"/>
      <c r="BQ903" s="48"/>
      <c r="BR903" s="119"/>
      <c r="BS903" s="48"/>
      <c r="BT903" s="48"/>
      <c r="BU903" s="48"/>
      <c r="BV903" s="48"/>
      <c r="BW903" s="48"/>
      <c r="BX903" s="48"/>
    </row>
    <row r="904" spans="1:76" ht="15.75" hidden="1" x14ac:dyDescent="0.25">
      <c r="A904" s="48" t="e" cm="1">
        <f t="array" ref="A904">_xlfn.XLOOKUP(Tableau210[[#This Row],[NOM]]&amp;Tableau210[[#This Row],[REPERE BUTA]],[6]!Tableau16[POSTE TECHNIQUE]&amp;[6]!Tableau16[Repere ADM],[6]!Tableau16[NUMERO CLIENT])</f>
        <v>#N/A</v>
      </c>
      <c r="B904" s="48" t="e" cm="1">
        <f t="array" ref="B904">_xlfn.XLOOKUP(Tableau210[[#This Row],[NOM]]&amp;Tableau210[[#This Row],[REPERE BUTA]],[6]!Tableau16[POSTE TECHNIQUE]&amp;[6]!Tableau16[Repere REF],[6]!Tableau16[NUMERO CLIENT])</f>
        <v>#N/A</v>
      </c>
      <c r="C904" s="48" cm="1">
        <f t="array" ref="C904">_xlfn.XLOOKUP(Tableau210[[#This Row],[NOM]]&amp;Tableau210[[#This Row],[Repere Ubleam]],[7]Sheet1!$C$2:$C$2995&amp;[7]Sheet1!$I$2:$I$2995,[7]Sheet1!$A$2:$A$2995)</f>
        <v>898</v>
      </c>
      <c r="D904" s="48" t="str">
        <f>C904&amp;""</f>
        <v>898</v>
      </c>
      <c r="E904" s="48" t="e">
        <v>#N/A</v>
      </c>
      <c r="F904" s="48" t="e">
        <v>#N/A</v>
      </c>
      <c r="G904" s="190" t="s">
        <v>1711</v>
      </c>
      <c r="H904" s="119" t="s">
        <v>1067</v>
      </c>
      <c r="I904" s="119" t="s">
        <v>80</v>
      </c>
      <c r="J904" s="119" t="s">
        <v>1072</v>
      </c>
      <c r="K904" s="119" t="str">
        <f>_xlfn.XLOOKUP(Tableau210[[#This Row],[NOM]],[8]LUT!$I$5:$I$301,[8]LUT!$N$5:$N$301)</f>
        <v xml:space="preserve">Réacteur </v>
      </c>
      <c r="L904" s="119" t="s">
        <v>81</v>
      </c>
      <c r="M904" s="119"/>
      <c r="N904" s="119" t="s">
        <v>81</v>
      </c>
      <c r="O904" s="119"/>
      <c r="P904" s="119"/>
      <c r="Q904" s="119"/>
      <c r="R904" s="119"/>
      <c r="S904" s="119"/>
      <c r="T904" s="119"/>
      <c r="U904" s="119"/>
      <c r="V904" s="119"/>
      <c r="W904" s="117" t="s">
        <v>2159</v>
      </c>
      <c r="X904" s="207" cm="1">
        <f t="array" ref="X9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0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4" s="117" t="s">
        <v>3424</v>
      </c>
      <c r="AA904" s="207" cm="1">
        <f t="array" ref="AA9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4" s="48"/>
      <c r="AD904" s="117" t="s">
        <v>2196</v>
      </c>
      <c r="AE904" s="119"/>
      <c r="AF904" s="181">
        <f>IFERROR(VLOOKUP(Tableau210[[#This Row],[OPERATION]],Tableau4[],5,FALSE),"")</f>
        <v>0</v>
      </c>
      <c r="AG904" s="178" cm="1">
        <f t="array" ref="AG904">IFERROR(
   SUM(
      _xlfn._xlws.FILTER(
         Tableau3[JP],
         (Tableau3[ITEM]=Tableau210[[#This Row],[NOM]])*
         (Tableau3[Rep.]=Tableau210[[#This Row],[REPERE BUTA]])
      )
   ),
0)</f>
        <v>0</v>
      </c>
      <c r="AH904" s="181">
        <f>IFERROR(VLOOKUP(Tableau210[[#This Row],[OPERATION]],Tableau4[],4,FALSE),"")</f>
        <v>0</v>
      </c>
      <c r="AI904" s="178" cm="1">
        <f t="array" ref="AI904">IFERROR(
   SUM(
      _xlfn._xlws.FILTER(
         Tableau3[BP],
         (Tableau3[ITEM]=Tableau210[[#This Row],[NOM]])*
         (Tableau3[Rep.]=Tableau210[[#This Row],[REPERE BUTA]])
      )
   ),
0)</f>
        <v>0</v>
      </c>
      <c r="AJ904" s="181" t="str">
        <f>IF(Tableau210[[#This Row],[NB JP EMIS]]=1,"1 JP","") &amp; IF(Tableau210[[#This Row],[NB BP EMIS]]=1," 1 BP","")</f>
        <v/>
      </c>
      <c r="AK904" s="178" t="str">
        <f>IF(Tableau210[[#This Row],[NB JP BUTA]]=1,"1 JP","") &amp; IF(Tableau210[[#This Row],[Nb BP BUTA]]=1," 1 BP","") &amp; IF(Tableau210[[#This Row],[Nb BP BUTA]]=2," 2 BP","")</f>
        <v/>
      </c>
      <c r="AL904" s="117" t="s">
        <v>103</v>
      </c>
      <c r="AM904" s="117">
        <f>IFERROR(+VLOOKUP(AY904,Tiges!$G$4:$I$569,3,FALSE),"")</f>
        <v>27</v>
      </c>
      <c r="AN904" s="48"/>
      <c r="AO904" s="117" t="s">
        <v>3424</v>
      </c>
      <c r="AP904" s="177" cm="1">
        <f t="array" ref="AP9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04" s="117" t="s">
        <v>3424</v>
      </c>
      <c r="AS904" s="177" t="str" cm="1">
        <f t="array" ref="AS9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04" s="117" t="s">
        <v>3424</v>
      </c>
      <c r="AV904" s="177" t="str" cm="1">
        <f t="array" ref="AV9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04" s="117"/>
      <c r="AY904" s="117" cm="1">
        <f t="array" ref="AY904">IFERROR(_xlfn.XLOOKUP(Tableau210[[#This Row],[DN DONNEES BUTA ]]&amp;Tableau210[[#This Row],[PN DONNEES BUTA]],Tiges!$B$4:$B$79&amp;Tiges!$C$4:$C$79,Tiges!$G$4:$G$79),"")</f>
        <v>16</v>
      </c>
      <c r="AZ904" s="117"/>
      <c r="BA904" s="117" cm="1">
        <f t="array" ref="BA904">IFERROR(_xlfn.XLOOKUP(Tableau210[[#This Row],[DN DONNEES BUTA ]]&amp;Tableau210[[#This Row],[PN DONNEES BUTA]],Tiges!$B$4:$B$79&amp;Tiges!$C$4:$C$79,Tiges!$H$4:$H$79),"")</f>
        <v>100</v>
      </c>
      <c r="BB904" s="117"/>
      <c r="BC904" s="182">
        <f>IFERROR(VLOOKUP(Tableau210[[#This Row],[OPERATION]],Tableau4[],2,FALSE),"")</f>
        <v>0</v>
      </c>
      <c r="BD904" s="177" cm="1">
        <f t="array" ref="BD904">IFERROR(
   SUM(
      _xlfn._xlws.FILTER(
         Tableau3[Nb Platinage Joint],
         (Tableau3[ITEM]=Tableau210[[#This Row],[NOM]])*
         (Tableau3[Rep.]=Tableau210[[#This Row],[REPERE BUTA]])
      )
   ),
0)</f>
        <v>0</v>
      </c>
      <c r="BE904" s="182">
        <f>IFERROR(VLOOKUP(Tableau210[[#This Row],[OPERATION]],Tableau4[],3,FALSE),"")</f>
        <v>1</v>
      </c>
      <c r="BF904" s="177" cm="1">
        <f t="array" ref="BF904">IFERROR(
   SUM(
      _xlfn._xlws.FILTER(
         Tableau3[Joint Définitif Nb],
         (Tableau3[ITEM]=Tableau210[[#This Row],[NOM]])*
         (Tableau3[Rep.]=Tableau210[[#This Row],[REPERE BUTA]])
      )
   ),
0)</f>
        <v>1</v>
      </c>
      <c r="BG904" s="117" t="s">
        <v>3424</v>
      </c>
      <c r="BH904" s="177" t="str" cm="1">
        <f t="array" ref="BH9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4" s="117" t="s">
        <v>3424</v>
      </c>
      <c r="BK904" s="117" t="s">
        <v>3424</v>
      </c>
      <c r="BL904" s="167" t="s">
        <v>2380</v>
      </c>
      <c r="BM904" s="167"/>
      <c r="BN904" s="117"/>
      <c r="BO904" s="117"/>
      <c r="BP904" s="117"/>
      <c r="BQ904" s="48"/>
      <c r="BR904" s="119"/>
      <c r="BS904" s="48"/>
      <c r="BT904" s="48"/>
      <c r="BU904" s="48"/>
      <c r="BV904" s="48"/>
      <c r="BW904" s="48"/>
      <c r="BX904" s="48"/>
    </row>
    <row r="905" spans="1:76" ht="15.75" hidden="1" x14ac:dyDescent="0.25">
      <c r="A905" s="48" t="e" cm="1">
        <f t="array" ref="A905">_xlfn.XLOOKUP(Tableau210[[#This Row],[NOM]]&amp;Tableau210[[#This Row],[REPERE BUTA]],[6]!Tableau16[POSTE TECHNIQUE]&amp;[6]!Tableau16[Repere ADM],[6]!Tableau16[NUMERO CLIENT])</f>
        <v>#N/A</v>
      </c>
      <c r="B905" s="48" t="e" cm="1">
        <f t="array" ref="B905">_xlfn.XLOOKUP(Tableau210[[#This Row],[NOM]]&amp;Tableau210[[#This Row],[REPERE BUTA]],[6]!Tableau16[POSTE TECHNIQUE]&amp;[6]!Tableau16[Repere REF],[6]!Tableau16[NUMERO CLIENT])</f>
        <v>#N/A</v>
      </c>
      <c r="C905" s="48" cm="1">
        <f t="array" ref="C905">_xlfn.XLOOKUP(Tableau210[[#This Row],[NOM]]&amp;Tableau210[[#This Row],[Repere Ubleam]],[7]Sheet1!$C$2:$C$2995&amp;[7]Sheet1!$I$2:$I$2995,[7]Sheet1!$A$2:$A$2995)</f>
        <v>899</v>
      </c>
      <c r="D905" s="48" t="str">
        <f>C905&amp;""</f>
        <v>899</v>
      </c>
      <c r="E905" s="48" t="e">
        <v>#N/A</v>
      </c>
      <c r="F905" s="48" t="e">
        <v>#N/A</v>
      </c>
      <c r="G905" s="190" t="s">
        <v>1711</v>
      </c>
      <c r="H905" s="119" t="s">
        <v>1067</v>
      </c>
      <c r="I905" s="119" t="s">
        <v>80</v>
      </c>
      <c r="J905" s="119" t="s">
        <v>1072</v>
      </c>
      <c r="K905" s="119" t="str">
        <f>_xlfn.XLOOKUP(Tableau210[[#This Row],[NOM]],[8]LUT!$I$5:$I$301,[8]LUT!$N$5:$N$301)</f>
        <v xml:space="preserve">Réacteur </v>
      </c>
      <c r="L905" s="119" t="s">
        <v>82</v>
      </c>
      <c r="M905" s="119"/>
      <c r="N905" s="119" t="s">
        <v>82</v>
      </c>
      <c r="O905" s="119"/>
      <c r="P905" s="119"/>
      <c r="Q905" s="119"/>
      <c r="R905" s="119"/>
      <c r="S905" s="119"/>
      <c r="T905" s="119"/>
      <c r="U905" s="119"/>
      <c r="V905" s="119"/>
      <c r="W905" s="117" t="s">
        <v>2159</v>
      </c>
      <c r="X905" s="207" cm="1">
        <f t="array" ref="X9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0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5" s="117" t="s">
        <v>3424</v>
      </c>
      <c r="AA905" s="207" cm="1">
        <f t="array" ref="AA9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5" s="48"/>
      <c r="AD905" s="117" t="s">
        <v>2196</v>
      </c>
      <c r="AE905" s="119"/>
      <c r="AF905" s="181">
        <f>IFERROR(VLOOKUP(Tableau210[[#This Row],[OPERATION]],Tableau4[],5,FALSE),"")</f>
        <v>0</v>
      </c>
      <c r="AG905" s="178" cm="1">
        <f t="array" ref="AG905">IFERROR(
   SUM(
      _xlfn._xlws.FILTER(
         Tableau3[JP],
         (Tableau3[ITEM]=Tableau210[[#This Row],[NOM]])*
         (Tableau3[Rep.]=Tableau210[[#This Row],[REPERE BUTA]])
      )
   ),
0)</f>
        <v>0</v>
      </c>
      <c r="AH905" s="181">
        <f>IFERROR(VLOOKUP(Tableau210[[#This Row],[OPERATION]],Tableau4[],4,FALSE),"")</f>
        <v>0</v>
      </c>
      <c r="AI905" s="178" cm="1">
        <f t="array" ref="AI905">IFERROR(
   SUM(
      _xlfn._xlws.FILTER(
         Tableau3[BP],
         (Tableau3[ITEM]=Tableau210[[#This Row],[NOM]])*
         (Tableau3[Rep.]=Tableau210[[#This Row],[REPERE BUTA]])
      )
   ),
0)</f>
        <v>0</v>
      </c>
      <c r="AJ905" s="181" t="str">
        <f>IF(Tableau210[[#This Row],[NB JP EMIS]]=1,"1 JP","") &amp; IF(Tableau210[[#This Row],[NB BP EMIS]]=1," 1 BP","")</f>
        <v/>
      </c>
      <c r="AK905" s="178" t="str">
        <f>IF(Tableau210[[#This Row],[NB JP BUTA]]=1,"1 JP","") &amp; IF(Tableau210[[#This Row],[Nb BP BUTA]]=1," 1 BP","") &amp; IF(Tableau210[[#This Row],[Nb BP BUTA]]=2," 2 BP","")</f>
        <v/>
      </c>
      <c r="AL905" s="117" t="s">
        <v>103</v>
      </c>
      <c r="AM905" s="117">
        <f>IFERROR(+VLOOKUP(AY905,Tiges!$G$4:$I$569,3,FALSE),"")</f>
        <v>27</v>
      </c>
      <c r="AN905" s="48"/>
      <c r="AO905" s="117" t="s">
        <v>3424</v>
      </c>
      <c r="AP905" s="177" cm="1">
        <f t="array" ref="AP9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05" s="117" t="s">
        <v>3424</v>
      </c>
      <c r="AS905" s="177" t="str" cm="1">
        <f t="array" ref="AS9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05" s="117" t="s">
        <v>3424</v>
      </c>
      <c r="AV905" s="177" t="str" cm="1">
        <f t="array" ref="AV9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05" s="117"/>
      <c r="AY905" s="117" cm="1">
        <f t="array" ref="AY905">IFERROR(_xlfn.XLOOKUP(Tableau210[[#This Row],[DN DONNEES BUTA ]]&amp;Tableau210[[#This Row],[PN DONNEES BUTA]],Tiges!$B$4:$B$79&amp;Tiges!$C$4:$C$79,Tiges!$G$4:$G$79),"")</f>
        <v>16</v>
      </c>
      <c r="AZ905" s="117"/>
      <c r="BA905" s="117" cm="1">
        <f t="array" ref="BA905">IFERROR(_xlfn.XLOOKUP(Tableau210[[#This Row],[DN DONNEES BUTA ]]&amp;Tableau210[[#This Row],[PN DONNEES BUTA]],Tiges!$B$4:$B$79&amp;Tiges!$C$4:$C$79,Tiges!$H$4:$H$79),"")</f>
        <v>100</v>
      </c>
      <c r="BB905" s="117"/>
      <c r="BC905" s="182">
        <f>IFERROR(VLOOKUP(Tableau210[[#This Row],[OPERATION]],Tableau4[],2,FALSE),"")</f>
        <v>0</v>
      </c>
      <c r="BD905" s="177" cm="1">
        <f t="array" ref="BD905">IFERROR(
   SUM(
      _xlfn._xlws.FILTER(
         Tableau3[Nb Platinage Joint],
         (Tableau3[ITEM]=Tableau210[[#This Row],[NOM]])*
         (Tableau3[Rep.]=Tableau210[[#This Row],[REPERE BUTA]])
      )
   ),
0)</f>
        <v>0</v>
      </c>
      <c r="BE905" s="182">
        <f>IFERROR(VLOOKUP(Tableau210[[#This Row],[OPERATION]],Tableau4[],3,FALSE),"")</f>
        <v>1</v>
      </c>
      <c r="BF905" s="177" cm="1">
        <f t="array" ref="BF905">IFERROR(
   SUM(
      _xlfn._xlws.FILTER(
         Tableau3[Joint Définitif Nb],
         (Tableau3[ITEM]=Tableau210[[#This Row],[NOM]])*
         (Tableau3[Rep.]=Tableau210[[#This Row],[REPERE BUTA]])
      )
   ),
0)</f>
        <v>1</v>
      </c>
      <c r="BG905" s="117" t="s">
        <v>3424</v>
      </c>
      <c r="BH905" s="177" t="str" cm="1">
        <f t="array" ref="BH9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5" s="117" t="s">
        <v>3424</v>
      </c>
      <c r="BK905" s="117" t="s">
        <v>3424</v>
      </c>
      <c r="BL905" s="167" t="s">
        <v>2380</v>
      </c>
      <c r="BM905" s="167"/>
      <c r="BN905" s="117"/>
      <c r="BO905" s="117"/>
      <c r="BP905" s="117"/>
      <c r="BQ905" s="48"/>
      <c r="BR905" s="119"/>
      <c r="BS905" s="48"/>
      <c r="BT905" s="48"/>
      <c r="BU905" s="48"/>
      <c r="BV905" s="48"/>
      <c r="BW905" s="48"/>
      <c r="BX905" s="48"/>
    </row>
    <row r="906" spans="1:76" ht="15.75" hidden="1" x14ac:dyDescent="0.25">
      <c r="A906" s="48" t="e" cm="1">
        <f t="array" ref="A906">_xlfn.XLOOKUP(Tableau210[[#This Row],[NOM]]&amp;Tableau210[[#This Row],[REPERE BUTA]],[6]!Tableau16[POSTE TECHNIQUE]&amp;[6]!Tableau16[Repere ADM],[6]!Tableau16[NUMERO CLIENT])</f>
        <v>#N/A</v>
      </c>
      <c r="B906" s="48" t="e" cm="1">
        <f t="array" ref="B906">_xlfn.XLOOKUP(Tableau210[[#This Row],[NOM]]&amp;Tableau210[[#This Row],[REPERE BUTA]],[6]!Tableau16[POSTE TECHNIQUE]&amp;[6]!Tableau16[Repere REF],[6]!Tableau16[NUMERO CLIENT])</f>
        <v>#N/A</v>
      </c>
      <c r="C906" s="48" cm="1">
        <f t="array" ref="C906">_xlfn.XLOOKUP(Tableau210[[#This Row],[NOM]]&amp;Tableau210[[#This Row],[Repere Ubleam]],[7]Sheet1!$C$2:$C$2995&amp;[7]Sheet1!$I$2:$I$2995,[7]Sheet1!$A$2:$A$2995)</f>
        <v>900</v>
      </c>
      <c r="D906" s="48" t="str">
        <f>C906&amp;""</f>
        <v>900</v>
      </c>
      <c r="E906" s="48" t="e">
        <v>#N/A</v>
      </c>
      <c r="F906" s="48" t="e">
        <v>#N/A</v>
      </c>
      <c r="G906" s="190" t="s">
        <v>1711</v>
      </c>
      <c r="H906" s="119" t="s">
        <v>1067</v>
      </c>
      <c r="I906" s="119" t="s">
        <v>80</v>
      </c>
      <c r="J906" s="119" t="s">
        <v>1072</v>
      </c>
      <c r="K906" s="119" t="str">
        <f>_xlfn.XLOOKUP(Tableau210[[#This Row],[NOM]],[8]LUT!$I$5:$I$301,[8]LUT!$N$5:$N$301)</f>
        <v xml:space="preserve">Réacteur </v>
      </c>
      <c r="L906" s="119" t="s">
        <v>112</v>
      </c>
      <c r="M906" s="119"/>
      <c r="N906" s="119" t="s">
        <v>112</v>
      </c>
      <c r="O906" s="119"/>
      <c r="P906" s="119"/>
      <c r="Q906" s="119"/>
      <c r="R906" s="119"/>
      <c r="S906" s="119"/>
      <c r="T906" s="119"/>
      <c r="U906" s="119"/>
      <c r="V906" s="119"/>
      <c r="W906" s="117" t="s">
        <v>2159</v>
      </c>
      <c r="X906" s="207" cm="1">
        <f t="array" ref="X9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0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6" s="117" t="s">
        <v>3424</v>
      </c>
      <c r="AA906" s="207" cm="1">
        <f t="array" ref="AA9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6" s="48"/>
      <c r="AD906" s="117" t="s">
        <v>2196</v>
      </c>
      <c r="AE906" s="119"/>
      <c r="AF906" s="181">
        <f>IFERROR(VLOOKUP(Tableau210[[#This Row],[OPERATION]],Tableau4[],5,FALSE),"")</f>
        <v>0</v>
      </c>
      <c r="AG906" s="178" cm="1">
        <f t="array" ref="AG906">IFERROR(
   SUM(
      _xlfn._xlws.FILTER(
         Tableau3[JP],
         (Tableau3[ITEM]=Tableau210[[#This Row],[NOM]])*
         (Tableau3[Rep.]=Tableau210[[#This Row],[REPERE BUTA]])
      )
   ),
0)</f>
        <v>0</v>
      </c>
      <c r="AH906" s="181">
        <f>IFERROR(VLOOKUP(Tableau210[[#This Row],[OPERATION]],Tableau4[],4,FALSE),"")</f>
        <v>0</v>
      </c>
      <c r="AI906" s="178" cm="1">
        <f t="array" ref="AI906">IFERROR(
   SUM(
      _xlfn._xlws.FILTER(
         Tableau3[BP],
         (Tableau3[ITEM]=Tableau210[[#This Row],[NOM]])*
         (Tableau3[Rep.]=Tableau210[[#This Row],[REPERE BUTA]])
      )
   ),
0)</f>
        <v>0</v>
      </c>
      <c r="AJ906" s="181" t="str">
        <f>IF(Tableau210[[#This Row],[NB JP EMIS]]=1,"1 JP","") &amp; IF(Tableau210[[#This Row],[NB BP EMIS]]=1," 1 BP","")</f>
        <v/>
      </c>
      <c r="AK906" s="178" t="str">
        <f>IF(Tableau210[[#This Row],[NB JP BUTA]]=1,"1 JP","") &amp; IF(Tableau210[[#This Row],[Nb BP BUTA]]=1," 1 BP","") &amp; IF(Tableau210[[#This Row],[Nb BP BUTA]]=2," 2 BP","")</f>
        <v/>
      </c>
      <c r="AL906" s="117" t="s">
        <v>103</v>
      </c>
      <c r="AM906" s="117">
        <f>IFERROR(+VLOOKUP(AY906,Tiges!$G$4:$I$569,3,FALSE),"")</f>
        <v>27</v>
      </c>
      <c r="AN906" s="48"/>
      <c r="AO906" s="117" t="s">
        <v>3424</v>
      </c>
      <c r="AP906" s="177" cm="1">
        <f t="array" ref="AP9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06" s="117" t="s">
        <v>3424</v>
      </c>
      <c r="AS906" s="177" t="str" cm="1">
        <f t="array" ref="AS9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06" s="117" t="s">
        <v>3424</v>
      </c>
      <c r="AV906" s="177" t="str" cm="1">
        <f t="array" ref="AV9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06" s="117"/>
      <c r="AY906" s="117" cm="1">
        <f t="array" ref="AY906">IFERROR(_xlfn.XLOOKUP(Tableau210[[#This Row],[DN DONNEES BUTA ]]&amp;Tableau210[[#This Row],[PN DONNEES BUTA]],Tiges!$B$4:$B$79&amp;Tiges!$C$4:$C$79,Tiges!$G$4:$G$79),"")</f>
        <v>16</v>
      </c>
      <c r="AZ906" s="117"/>
      <c r="BA906" s="117" cm="1">
        <f t="array" ref="BA906">IFERROR(_xlfn.XLOOKUP(Tableau210[[#This Row],[DN DONNEES BUTA ]]&amp;Tableau210[[#This Row],[PN DONNEES BUTA]],Tiges!$B$4:$B$79&amp;Tiges!$C$4:$C$79,Tiges!$H$4:$H$79),"")</f>
        <v>100</v>
      </c>
      <c r="BB906" s="117"/>
      <c r="BC906" s="182">
        <f>IFERROR(VLOOKUP(Tableau210[[#This Row],[OPERATION]],Tableau4[],2,FALSE),"")</f>
        <v>0</v>
      </c>
      <c r="BD906" s="177" cm="1">
        <f t="array" ref="BD906">IFERROR(
   SUM(
      _xlfn._xlws.FILTER(
         Tableau3[Nb Platinage Joint],
         (Tableau3[ITEM]=Tableau210[[#This Row],[NOM]])*
         (Tableau3[Rep.]=Tableau210[[#This Row],[REPERE BUTA]])
      )
   ),
0)</f>
        <v>0</v>
      </c>
      <c r="BE906" s="182">
        <f>IFERROR(VLOOKUP(Tableau210[[#This Row],[OPERATION]],Tableau4[],3,FALSE),"")</f>
        <v>1</v>
      </c>
      <c r="BF906" s="177" cm="1">
        <f t="array" ref="BF906">IFERROR(
   SUM(
      _xlfn._xlws.FILTER(
         Tableau3[Joint Définitif Nb],
         (Tableau3[ITEM]=Tableau210[[#This Row],[NOM]])*
         (Tableau3[Rep.]=Tableau210[[#This Row],[REPERE BUTA]])
      )
   ),
0)</f>
        <v>1</v>
      </c>
      <c r="BG906" s="117" t="s">
        <v>3424</v>
      </c>
      <c r="BH906" s="177" t="str" cm="1">
        <f t="array" ref="BH9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6" s="117" t="s">
        <v>3424</v>
      </c>
      <c r="BK906" s="117" t="s">
        <v>3424</v>
      </c>
      <c r="BL906" s="167" t="s">
        <v>2380</v>
      </c>
      <c r="BM906" s="167"/>
      <c r="BN906" s="117"/>
      <c r="BO906" s="117"/>
      <c r="BP906" s="117"/>
      <c r="BQ906" s="48"/>
      <c r="BR906" s="119"/>
      <c r="BS906" s="48"/>
      <c r="BT906" s="48"/>
      <c r="BU906" s="48"/>
      <c r="BV906" s="48"/>
      <c r="BW906" s="48"/>
      <c r="BX906" s="48"/>
    </row>
    <row r="907" spans="1:76" ht="15.75" hidden="1" x14ac:dyDescent="0.25">
      <c r="A907" s="48" t="e" cm="1">
        <f t="array" ref="A907">_xlfn.XLOOKUP(Tableau210[[#This Row],[NOM]]&amp;Tableau210[[#This Row],[REPERE BUTA]],[6]!Tableau16[POSTE TECHNIQUE]&amp;[6]!Tableau16[Repere ADM],[6]!Tableau16[NUMERO CLIENT])</f>
        <v>#N/A</v>
      </c>
      <c r="B907" s="48" t="e" cm="1">
        <f t="array" ref="B907">_xlfn.XLOOKUP(Tableau210[[#This Row],[NOM]]&amp;Tableau210[[#This Row],[REPERE BUTA]],[6]!Tableau16[POSTE TECHNIQUE]&amp;[6]!Tableau16[Repere REF],[6]!Tableau16[NUMERO CLIENT])</f>
        <v>#N/A</v>
      </c>
      <c r="C907" s="48" cm="1">
        <f t="array" ref="C907">_xlfn.XLOOKUP(Tableau210[[#This Row],[NOM]]&amp;Tableau210[[#This Row],[Repere Ubleam]],[7]Sheet1!$C$2:$C$2995&amp;[7]Sheet1!$I$2:$I$2995,[7]Sheet1!$A$2:$A$2995)</f>
        <v>901</v>
      </c>
      <c r="D907" s="48" t="str">
        <f>C907&amp;""</f>
        <v>901</v>
      </c>
      <c r="E907" s="48" t="e">
        <v>#N/A</v>
      </c>
      <c r="F907" s="48" t="e">
        <v>#N/A</v>
      </c>
      <c r="G907" s="190" t="s">
        <v>1711</v>
      </c>
      <c r="H907" s="119" t="s">
        <v>1067</v>
      </c>
      <c r="I907" s="119" t="s">
        <v>80</v>
      </c>
      <c r="J907" s="119" t="s">
        <v>1072</v>
      </c>
      <c r="K907" s="119" t="str">
        <f>_xlfn.XLOOKUP(Tableau210[[#This Row],[NOM]],[8]LUT!$I$5:$I$301,[8]LUT!$N$5:$N$301)</f>
        <v xml:space="preserve">Réacteur </v>
      </c>
      <c r="L907" s="119" t="s">
        <v>105</v>
      </c>
      <c r="M907" s="119"/>
      <c r="N907" s="119" t="s">
        <v>105</v>
      </c>
      <c r="O907" s="119"/>
      <c r="P907" s="119"/>
      <c r="Q907" s="119"/>
      <c r="R907" s="119"/>
      <c r="S907" s="119"/>
      <c r="T907" s="119"/>
      <c r="U907" s="119"/>
      <c r="V907" s="119"/>
      <c r="W907" s="117" t="s">
        <v>2159</v>
      </c>
      <c r="X907" s="207" cm="1">
        <f t="array" ref="X9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0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7" s="117" t="s">
        <v>3424</v>
      </c>
      <c r="AA907" s="207" cm="1">
        <f t="array" ref="AA9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7" s="48"/>
      <c r="AD907" s="117" t="s">
        <v>2196</v>
      </c>
      <c r="AE907" s="119"/>
      <c r="AF907" s="181">
        <f>IFERROR(VLOOKUP(Tableau210[[#This Row],[OPERATION]],Tableau4[],5,FALSE),"")</f>
        <v>0</v>
      </c>
      <c r="AG907" s="178" cm="1">
        <f t="array" ref="AG907">IFERROR(
   SUM(
      _xlfn._xlws.FILTER(
         Tableau3[JP],
         (Tableau3[ITEM]=Tableau210[[#This Row],[NOM]])*
         (Tableau3[Rep.]=Tableau210[[#This Row],[REPERE BUTA]])
      )
   ),
0)</f>
        <v>0</v>
      </c>
      <c r="AH907" s="181">
        <f>IFERROR(VLOOKUP(Tableau210[[#This Row],[OPERATION]],Tableau4[],4,FALSE),"")</f>
        <v>0</v>
      </c>
      <c r="AI907" s="178" cm="1">
        <f t="array" ref="AI907">IFERROR(
   SUM(
      _xlfn._xlws.FILTER(
         Tableau3[BP],
         (Tableau3[ITEM]=Tableau210[[#This Row],[NOM]])*
         (Tableau3[Rep.]=Tableau210[[#This Row],[REPERE BUTA]])
      )
   ),
0)</f>
        <v>0</v>
      </c>
      <c r="AJ907" s="181" t="str">
        <f>IF(Tableau210[[#This Row],[NB JP EMIS]]=1,"1 JP","") &amp; IF(Tableau210[[#This Row],[NB BP EMIS]]=1," 1 BP","")</f>
        <v/>
      </c>
      <c r="AK907" s="178" t="str">
        <f>IF(Tableau210[[#This Row],[NB JP BUTA]]=1,"1 JP","") &amp; IF(Tableau210[[#This Row],[Nb BP BUTA]]=1," 1 BP","") &amp; IF(Tableau210[[#This Row],[Nb BP BUTA]]=2," 2 BP","")</f>
        <v/>
      </c>
      <c r="AL907" s="117" t="s">
        <v>103</v>
      </c>
      <c r="AM907" s="117">
        <f>IFERROR(+VLOOKUP(AY907,Tiges!$G$4:$I$569,3,FALSE),"")</f>
        <v>27</v>
      </c>
      <c r="AN907" s="48"/>
      <c r="AO907" s="117" t="s">
        <v>3424</v>
      </c>
      <c r="AP907" s="177" cm="1">
        <f t="array" ref="AP9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0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07" s="117" t="s">
        <v>3424</v>
      </c>
      <c r="AS907" s="177" t="str" cm="1">
        <f t="array" ref="AS9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0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07" s="117" t="s">
        <v>3424</v>
      </c>
      <c r="AV907" s="177" t="str" cm="1">
        <f t="array" ref="AV9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0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07" s="117"/>
      <c r="AY907" s="117" cm="1">
        <f t="array" ref="AY907">IFERROR(_xlfn.XLOOKUP(Tableau210[[#This Row],[DN DONNEES BUTA ]]&amp;Tableau210[[#This Row],[PN DONNEES BUTA]],Tiges!$B$4:$B$79&amp;Tiges!$C$4:$C$79,Tiges!$G$4:$G$79),"")</f>
        <v>16</v>
      </c>
      <c r="AZ907" s="117"/>
      <c r="BA907" s="117" cm="1">
        <f t="array" ref="BA907">IFERROR(_xlfn.XLOOKUP(Tableau210[[#This Row],[DN DONNEES BUTA ]]&amp;Tableau210[[#This Row],[PN DONNEES BUTA]],Tiges!$B$4:$B$79&amp;Tiges!$C$4:$C$79,Tiges!$H$4:$H$79),"")</f>
        <v>100</v>
      </c>
      <c r="BB907" s="117"/>
      <c r="BC907" s="182">
        <f>IFERROR(VLOOKUP(Tableau210[[#This Row],[OPERATION]],Tableau4[],2,FALSE),"")</f>
        <v>0</v>
      </c>
      <c r="BD907" s="177" cm="1">
        <f t="array" ref="BD907">IFERROR(
   SUM(
      _xlfn._xlws.FILTER(
         Tableau3[Nb Platinage Joint],
         (Tableau3[ITEM]=Tableau210[[#This Row],[NOM]])*
         (Tableau3[Rep.]=Tableau210[[#This Row],[REPERE BUTA]])
      )
   ),
0)</f>
        <v>0</v>
      </c>
      <c r="BE907" s="182">
        <f>IFERROR(VLOOKUP(Tableau210[[#This Row],[OPERATION]],Tableau4[],3,FALSE),"")</f>
        <v>1</v>
      </c>
      <c r="BF907" s="177" cm="1">
        <f t="array" ref="BF907">IFERROR(
   SUM(
      _xlfn._xlws.FILTER(
         Tableau3[Joint Définitif Nb],
         (Tableau3[ITEM]=Tableau210[[#This Row],[NOM]])*
         (Tableau3[Rep.]=Tableau210[[#This Row],[REPERE BUTA]])
      )
   ),
0)</f>
        <v>1</v>
      </c>
      <c r="BG907" s="117" t="s">
        <v>3424</v>
      </c>
      <c r="BH907" s="177" t="str" cm="1">
        <f t="array" ref="BH9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7" s="117" t="s">
        <v>3424</v>
      </c>
      <c r="BK907" s="117" t="s">
        <v>3424</v>
      </c>
      <c r="BL907" s="167" t="s">
        <v>2380</v>
      </c>
      <c r="BM907" s="167"/>
      <c r="BN907" s="117"/>
      <c r="BO907" s="117"/>
      <c r="BP907" s="117"/>
      <c r="BQ907" s="48"/>
      <c r="BR907" s="119"/>
      <c r="BS907" s="48"/>
      <c r="BT907" s="48"/>
      <c r="BU907" s="48"/>
      <c r="BV907" s="48"/>
      <c r="BW907" s="48"/>
      <c r="BX907" s="48"/>
    </row>
    <row r="908" spans="1:76" ht="15.75" hidden="1" x14ac:dyDescent="0.25">
      <c r="A908" s="48" t="e" cm="1">
        <f t="array" ref="A908">_xlfn.XLOOKUP(Tableau210[[#This Row],[NOM]]&amp;Tableau210[[#This Row],[REPERE BUTA]],[6]!Tableau16[POSTE TECHNIQUE]&amp;[6]!Tableau16[Repere ADM],[6]!Tableau16[NUMERO CLIENT])</f>
        <v>#N/A</v>
      </c>
      <c r="B908" s="48" t="e" cm="1">
        <f t="array" ref="B908">_xlfn.XLOOKUP(Tableau210[[#This Row],[NOM]]&amp;Tableau210[[#This Row],[REPERE BUTA]],[6]!Tableau16[POSTE TECHNIQUE]&amp;[6]!Tableau16[Repere REF],[6]!Tableau16[NUMERO CLIENT])</f>
        <v>#N/A</v>
      </c>
      <c r="C908" s="48" cm="1">
        <f t="array" ref="C908">_xlfn.XLOOKUP(Tableau210[[#This Row],[NOM]]&amp;Tableau210[[#This Row],[Repere Ubleam]],[7]Sheet1!$C$2:$C$2995&amp;[7]Sheet1!$I$2:$I$2995,[7]Sheet1!$A$2:$A$2995)</f>
        <v>902</v>
      </c>
      <c r="D908" s="48" t="str">
        <f>C908&amp;""</f>
        <v>902</v>
      </c>
      <c r="E908" s="48" t="e">
        <v>#N/A</v>
      </c>
      <c r="F908" s="48" t="e">
        <v>#N/A</v>
      </c>
      <c r="G908" s="190" t="s">
        <v>1711</v>
      </c>
      <c r="H908" s="119" t="s">
        <v>1067</v>
      </c>
      <c r="I908" s="119" t="s">
        <v>80</v>
      </c>
      <c r="J908" s="119" t="s">
        <v>1072</v>
      </c>
      <c r="K908" s="119" t="str">
        <f>_xlfn.XLOOKUP(Tableau210[[#This Row],[NOM]],[8]LUT!$I$5:$I$301,[8]LUT!$N$5:$N$301)</f>
        <v xml:space="preserve">Réacteur </v>
      </c>
      <c r="L908" s="119" t="s">
        <v>106</v>
      </c>
      <c r="M908" s="119"/>
      <c r="N908" s="119" t="s">
        <v>106</v>
      </c>
      <c r="O908" s="119"/>
      <c r="P908" s="119"/>
      <c r="Q908" s="119"/>
      <c r="R908" s="119"/>
      <c r="S908" s="119"/>
      <c r="T908" s="119"/>
      <c r="U908" s="119"/>
      <c r="V908" s="119"/>
      <c r="W908" s="117" t="s">
        <v>2159</v>
      </c>
      <c r="X908" s="207" cm="1">
        <f t="array" ref="X9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0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8" s="117" t="s">
        <v>3424</v>
      </c>
      <c r="AA908" s="207" cm="1">
        <f t="array" ref="AA9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8" s="48"/>
      <c r="AD908" s="117" t="s">
        <v>2196</v>
      </c>
      <c r="AE908" s="119"/>
      <c r="AF908" s="181">
        <f>IFERROR(VLOOKUP(Tableau210[[#This Row],[OPERATION]],Tableau4[],5,FALSE),"")</f>
        <v>0</v>
      </c>
      <c r="AG908" s="178" cm="1">
        <f t="array" ref="AG908">IFERROR(
   SUM(
      _xlfn._xlws.FILTER(
         Tableau3[JP],
         (Tableau3[ITEM]=Tableau210[[#This Row],[NOM]])*
         (Tableau3[Rep.]=Tableau210[[#This Row],[REPERE BUTA]])
      )
   ),
0)</f>
        <v>0</v>
      </c>
      <c r="AH908" s="181">
        <f>IFERROR(VLOOKUP(Tableau210[[#This Row],[OPERATION]],Tableau4[],4,FALSE),"")</f>
        <v>0</v>
      </c>
      <c r="AI908" s="178" cm="1">
        <f t="array" ref="AI908">IFERROR(
   SUM(
      _xlfn._xlws.FILTER(
         Tableau3[BP],
         (Tableau3[ITEM]=Tableau210[[#This Row],[NOM]])*
         (Tableau3[Rep.]=Tableau210[[#This Row],[REPERE BUTA]])
      )
   ),
0)</f>
        <v>0</v>
      </c>
      <c r="AJ908" s="181" t="str">
        <f>IF(Tableau210[[#This Row],[NB JP EMIS]]=1,"1 JP","") &amp; IF(Tableau210[[#This Row],[NB BP EMIS]]=1," 1 BP","")</f>
        <v/>
      </c>
      <c r="AK908" s="178" t="str">
        <f>IF(Tableau210[[#This Row],[NB JP BUTA]]=1,"1 JP","") &amp; IF(Tableau210[[#This Row],[Nb BP BUTA]]=1," 1 BP","") &amp; IF(Tableau210[[#This Row],[Nb BP BUTA]]=2," 2 BP","")</f>
        <v/>
      </c>
      <c r="AL908" s="117" t="s">
        <v>103</v>
      </c>
      <c r="AM908" s="117">
        <f>IFERROR(+VLOOKUP(AY908,Tiges!$G$4:$I$569,3,FALSE),"")</f>
        <v>27</v>
      </c>
      <c r="AN908" s="48"/>
      <c r="AO908" s="117" t="s">
        <v>3424</v>
      </c>
      <c r="AP908" s="177" cm="1">
        <f t="array" ref="AP9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0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08" s="117" t="s">
        <v>3424</v>
      </c>
      <c r="AS908" s="177" t="str" cm="1">
        <f t="array" ref="AS9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0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08" s="117" t="s">
        <v>3424</v>
      </c>
      <c r="AV908" s="177" t="str" cm="1">
        <f t="array" ref="AV9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0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08" s="117"/>
      <c r="AY908" s="117" cm="1">
        <f t="array" ref="AY908">IFERROR(_xlfn.XLOOKUP(Tableau210[[#This Row],[DN DONNEES BUTA ]]&amp;Tableau210[[#This Row],[PN DONNEES BUTA]],Tiges!$B$4:$B$79&amp;Tiges!$C$4:$C$79,Tiges!$G$4:$G$79),"")</f>
        <v>16</v>
      </c>
      <c r="AZ908" s="117"/>
      <c r="BA908" s="117" cm="1">
        <f t="array" ref="BA908">IFERROR(_xlfn.XLOOKUP(Tableau210[[#This Row],[DN DONNEES BUTA ]]&amp;Tableau210[[#This Row],[PN DONNEES BUTA]],Tiges!$B$4:$B$79&amp;Tiges!$C$4:$C$79,Tiges!$H$4:$H$79),"")</f>
        <v>100</v>
      </c>
      <c r="BB908" s="117"/>
      <c r="BC908" s="182">
        <f>IFERROR(VLOOKUP(Tableau210[[#This Row],[OPERATION]],Tableau4[],2,FALSE),"")</f>
        <v>0</v>
      </c>
      <c r="BD908" s="177" cm="1">
        <f t="array" ref="BD908">IFERROR(
   SUM(
      _xlfn._xlws.FILTER(
         Tableau3[Nb Platinage Joint],
         (Tableau3[ITEM]=Tableau210[[#This Row],[NOM]])*
         (Tableau3[Rep.]=Tableau210[[#This Row],[REPERE BUTA]])
      )
   ),
0)</f>
        <v>0</v>
      </c>
      <c r="BE908" s="182">
        <f>IFERROR(VLOOKUP(Tableau210[[#This Row],[OPERATION]],Tableau4[],3,FALSE),"")</f>
        <v>1</v>
      </c>
      <c r="BF908" s="177" cm="1">
        <f t="array" ref="BF908">IFERROR(
   SUM(
      _xlfn._xlws.FILTER(
         Tableau3[Joint Définitif Nb],
         (Tableau3[ITEM]=Tableau210[[#This Row],[NOM]])*
         (Tableau3[Rep.]=Tableau210[[#This Row],[REPERE BUTA]])
      )
   ),
0)</f>
        <v>1</v>
      </c>
      <c r="BG908" s="117" t="s">
        <v>3424</v>
      </c>
      <c r="BH908" s="177" t="str" cm="1">
        <f t="array" ref="BH9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8" s="117" t="s">
        <v>3424</v>
      </c>
      <c r="BK908" s="117" t="s">
        <v>3424</v>
      </c>
      <c r="BL908" s="167" t="s">
        <v>2380</v>
      </c>
      <c r="BM908" s="167"/>
      <c r="BN908" s="117"/>
      <c r="BO908" s="117"/>
      <c r="BP908" s="117"/>
      <c r="BQ908" s="48"/>
      <c r="BR908" s="119"/>
      <c r="BS908" s="48"/>
      <c r="BT908" s="48"/>
      <c r="BU908" s="48"/>
      <c r="BV908" s="48"/>
      <c r="BW908" s="48"/>
      <c r="BX908" s="48"/>
    </row>
    <row r="909" spans="1:76" ht="15.75" hidden="1" x14ac:dyDescent="0.25">
      <c r="A909" s="48" t="e" cm="1">
        <f t="array" ref="A909">_xlfn.XLOOKUP(Tableau210[[#This Row],[NOM]]&amp;Tableau210[[#This Row],[REPERE BUTA]],[6]!Tableau16[POSTE TECHNIQUE]&amp;[6]!Tableau16[Repere ADM],[6]!Tableau16[NUMERO CLIENT])</f>
        <v>#N/A</v>
      </c>
      <c r="B909" s="48" t="e" cm="1">
        <f t="array" ref="B909">_xlfn.XLOOKUP(Tableau210[[#This Row],[NOM]]&amp;Tableau210[[#This Row],[REPERE BUTA]],[6]!Tableau16[POSTE TECHNIQUE]&amp;[6]!Tableau16[Repere REF],[6]!Tableau16[NUMERO CLIENT])</f>
        <v>#N/A</v>
      </c>
      <c r="C909" s="48" cm="1">
        <f t="array" ref="C909">_xlfn.XLOOKUP(Tableau210[[#This Row],[NOM]]&amp;Tableau210[[#This Row],[Repere Ubleam]],[7]Sheet1!$C$2:$C$2995&amp;[7]Sheet1!$I$2:$I$2995,[7]Sheet1!$A$2:$A$2995)</f>
        <v>903</v>
      </c>
      <c r="D909" s="48" t="str">
        <f>C909&amp;""</f>
        <v>903</v>
      </c>
      <c r="E909" s="48" t="e">
        <v>#N/A</v>
      </c>
      <c r="F909" s="48" t="e">
        <v>#N/A</v>
      </c>
      <c r="G909" s="190" t="s">
        <v>1730</v>
      </c>
      <c r="H909" s="119" t="s">
        <v>1067</v>
      </c>
      <c r="I909" s="119" t="s">
        <v>80</v>
      </c>
      <c r="J909" s="119" t="s">
        <v>1072</v>
      </c>
      <c r="K909" s="119" t="str">
        <f>_xlfn.XLOOKUP(Tableau210[[#This Row],[NOM]],[8]LUT!$I$5:$I$301,[8]LUT!$N$5:$N$301)</f>
        <v xml:space="preserve">Réacteur </v>
      </c>
      <c r="L909" s="119">
        <v>1</v>
      </c>
      <c r="M909" s="119"/>
      <c r="N909" s="119">
        <v>1</v>
      </c>
      <c r="O909" s="119"/>
      <c r="P909" s="119"/>
      <c r="Q909" s="119"/>
      <c r="R909" s="119"/>
      <c r="S909" s="119"/>
      <c r="T909" s="119"/>
      <c r="U909" s="119"/>
      <c r="V909" s="119"/>
      <c r="W909" s="148" t="s">
        <v>2291</v>
      </c>
      <c r="X909" s="207" cm="1">
        <f t="array" ref="X9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0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09" s="148" t="s">
        <v>3424</v>
      </c>
      <c r="AA909" s="207" cm="1">
        <f t="array" ref="AA9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0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09" s="48"/>
      <c r="AD909" s="117" t="s">
        <v>2103</v>
      </c>
      <c r="AE909" s="119"/>
      <c r="AF909" s="181">
        <f>IFERROR(VLOOKUP(Tableau210[[#This Row],[OPERATION]],Tableau4[],5,FALSE),"")</f>
        <v>1</v>
      </c>
      <c r="AG909" s="178" cm="1">
        <f t="array" ref="AG909">IFERROR(
   SUM(
      _xlfn._xlws.FILTER(
         Tableau3[JP],
         (Tableau3[ITEM]=Tableau210[[#This Row],[NOM]])*
         (Tableau3[Rep.]=Tableau210[[#This Row],[REPERE BUTA]])
      )
   ),
0)</f>
        <v>1</v>
      </c>
      <c r="AH909" s="181">
        <f>IFERROR(VLOOKUP(Tableau210[[#This Row],[OPERATION]],Tableau4[],4,FALSE),"")</f>
        <v>0</v>
      </c>
      <c r="AI909" s="178" cm="1">
        <f t="array" ref="AI909">IFERROR(
   SUM(
      _xlfn._xlws.FILTER(
         Tableau3[BP],
         (Tableau3[ITEM]=Tableau210[[#This Row],[NOM]])*
         (Tableau3[Rep.]=Tableau210[[#This Row],[REPERE BUTA]])
      )
   ),
0)</f>
        <v>0</v>
      </c>
      <c r="AJ909" s="181" t="str">
        <f>IF(Tableau210[[#This Row],[NB JP EMIS]]=1,"1 JP","") &amp; IF(Tableau210[[#This Row],[NB BP EMIS]]=1," 1 BP","")</f>
        <v>1 JP</v>
      </c>
      <c r="AK909" s="178" t="str">
        <f>IF(Tableau210[[#This Row],[NB JP BUTA]]=1,"1 JP","") &amp; IF(Tableau210[[#This Row],[Nb BP BUTA]]=1," 1 BP","") &amp; IF(Tableau210[[#This Row],[Nb BP BUTA]]=2," 2 BP","")</f>
        <v>1 JP</v>
      </c>
      <c r="AL909" s="117" t="s">
        <v>103</v>
      </c>
      <c r="AM909" s="117">
        <f>IFERROR(+VLOOKUP(AY909,Tiges!$G$4:$I$569,3,FALSE),"")</f>
        <v>27</v>
      </c>
      <c r="AN909" s="48"/>
      <c r="AO909" s="117" t="s">
        <v>3424</v>
      </c>
      <c r="AP909" s="177" cm="1">
        <f t="array" ref="AP9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09" s="117" t="s">
        <v>3424</v>
      </c>
      <c r="AS909" s="177" t="str" cm="1">
        <f t="array" ref="AS9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09" s="117" t="s">
        <v>3424</v>
      </c>
      <c r="AV909" s="177" t="str" cm="1">
        <f t="array" ref="AV9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09" s="117"/>
      <c r="AY909" s="117" cm="1">
        <f t="array" ref="AY909">IFERROR(_xlfn.XLOOKUP(Tableau210[[#This Row],[DN DONNEES BUTA ]]&amp;Tableau210[[#This Row],[PN DONNEES BUTA]],Tiges!$B$4:$B$79&amp;Tiges!$C$4:$C$79,Tiges!$G$4:$G$79),"")</f>
        <v>16</v>
      </c>
      <c r="AZ909" s="117"/>
      <c r="BA909" s="117" cm="1">
        <f t="array" ref="BA909">IFERROR(_xlfn.XLOOKUP(Tableau210[[#This Row],[DN DONNEES BUTA ]]&amp;Tableau210[[#This Row],[PN DONNEES BUTA]],Tiges!$B$4:$B$79&amp;Tiges!$C$4:$C$79,Tiges!$H$4:$H$79),"")</f>
        <v>90</v>
      </c>
      <c r="BB909" s="117"/>
      <c r="BC909" s="182">
        <f>IFERROR(VLOOKUP(Tableau210[[#This Row],[OPERATION]],Tableau4[],2,FALSE),"")</f>
        <v>2</v>
      </c>
      <c r="BD909" s="177" cm="1">
        <f t="array" ref="BD909">IFERROR(
   SUM(
      _xlfn._xlws.FILTER(
         Tableau3[Nb Platinage Joint],
         (Tableau3[ITEM]=Tableau210[[#This Row],[NOM]])*
         (Tableau3[Rep.]=Tableau210[[#This Row],[REPERE BUTA]])
      )
   ),
0)</f>
        <v>2</v>
      </c>
      <c r="BE909" s="182">
        <f>IFERROR(VLOOKUP(Tableau210[[#This Row],[OPERATION]],Tableau4[],3,FALSE),"")</f>
        <v>1</v>
      </c>
      <c r="BF909" s="177" cm="1">
        <f t="array" ref="BF909">IFERROR(
   SUM(
      _xlfn._xlws.FILTER(
         Tableau3[Joint Définitif Nb],
         (Tableau3[ITEM]=Tableau210[[#This Row],[NOM]])*
         (Tableau3[Rep.]=Tableau210[[#This Row],[REPERE BUTA]])
      )
   ),
0)</f>
        <v>1</v>
      </c>
      <c r="BG909" s="117" t="s">
        <v>3424</v>
      </c>
      <c r="BH909" s="177" t="str" cm="1">
        <f t="array" ref="BH9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09" s="117" t="s">
        <v>3424</v>
      </c>
      <c r="BK909" s="117" t="s">
        <v>3424</v>
      </c>
      <c r="BL909" s="167" t="s">
        <v>2380</v>
      </c>
      <c r="BM909" s="167"/>
      <c r="BN909" s="117"/>
      <c r="BO909" s="117"/>
      <c r="BP909" s="117"/>
      <c r="BQ909" s="48"/>
      <c r="BR909" s="119"/>
      <c r="BS909" s="48"/>
      <c r="BT909" s="48"/>
      <c r="BU909" s="48"/>
      <c r="BV909" s="48"/>
      <c r="BW909" s="48"/>
      <c r="BX909" s="48"/>
    </row>
    <row r="910" spans="1:76" ht="15.75" hidden="1" x14ac:dyDescent="0.25">
      <c r="A910" s="48" t="e" cm="1">
        <f t="array" ref="A910">_xlfn.XLOOKUP(Tableau210[[#This Row],[NOM]]&amp;Tableau210[[#This Row],[REPERE BUTA]],[6]!Tableau16[POSTE TECHNIQUE]&amp;[6]!Tableau16[Repere ADM],[6]!Tableau16[NUMERO CLIENT])</f>
        <v>#N/A</v>
      </c>
      <c r="B910" s="48" t="e" cm="1">
        <f t="array" ref="B910">_xlfn.XLOOKUP(Tableau210[[#This Row],[NOM]]&amp;Tableau210[[#This Row],[REPERE BUTA]],[6]!Tableau16[POSTE TECHNIQUE]&amp;[6]!Tableau16[Repere REF],[6]!Tableau16[NUMERO CLIENT])</f>
        <v>#N/A</v>
      </c>
      <c r="C910" s="48" cm="1">
        <f t="array" ref="C910">_xlfn.XLOOKUP(Tableau210[[#This Row],[NOM]]&amp;Tableau210[[#This Row],[Repere Ubleam]],[7]Sheet1!$C$2:$C$2995&amp;[7]Sheet1!$I$2:$I$2995,[7]Sheet1!$A$2:$A$2995)</f>
        <v>904</v>
      </c>
      <c r="D910" s="48" t="str">
        <f>C910&amp;""</f>
        <v>904</v>
      </c>
      <c r="E910" s="48" t="e">
        <v>#N/A</v>
      </c>
      <c r="F910" s="48" t="e">
        <v>#N/A</v>
      </c>
      <c r="G910" s="190" t="s">
        <v>1730</v>
      </c>
      <c r="H910" s="119" t="s">
        <v>1067</v>
      </c>
      <c r="I910" s="119" t="s">
        <v>80</v>
      </c>
      <c r="J910" s="119" t="s">
        <v>1072</v>
      </c>
      <c r="K910" s="119" t="str">
        <f>_xlfn.XLOOKUP(Tableau210[[#This Row],[NOM]],[8]LUT!$I$5:$I$301,[8]LUT!$N$5:$N$301)</f>
        <v xml:space="preserve">Réacteur </v>
      </c>
      <c r="L910" s="119">
        <v>2</v>
      </c>
      <c r="M910" s="119"/>
      <c r="N910" s="119">
        <v>2</v>
      </c>
      <c r="O910" s="119"/>
      <c r="P910" s="119"/>
      <c r="Q910" s="119"/>
      <c r="R910" s="119"/>
      <c r="S910" s="119"/>
      <c r="T910" s="119"/>
      <c r="U910" s="119"/>
      <c r="V910" s="119"/>
      <c r="W910" s="148">
        <v>50</v>
      </c>
      <c r="X910" s="207" cm="1">
        <f t="array" ref="X9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1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10" s="148">
        <v>20</v>
      </c>
      <c r="AA910" s="207" cm="1">
        <f t="array" ref="AA9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10" s="48"/>
      <c r="AD910" s="117" t="s">
        <v>2103</v>
      </c>
      <c r="AE910" s="119"/>
      <c r="AF910" s="181">
        <f>IFERROR(VLOOKUP(Tableau210[[#This Row],[OPERATION]],Tableau4[],5,FALSE),"")</f>
        <v>1</v>
      </c>
      <c r="AG910" s="178" cm="1">
        <f t="array" ref="AG910">IFERROR(
   SUM(
      _xlfn._xlws.FILTER(
         Tableau3[JP],
         (Tableau3[ITEM]=Tableau210[[#This Row],[NOM]])*
         (Tableau3[Rep.]=Tableau210[[#This Row],[REPERE BUTA]])
      )
   ),
0)</f>
        <v>1</v>
      </c>
      <c r="AH910" s="181">
        <f>IFERROR(VLOOKUP(Tableau210[[#This Row],[OPERATION]],Tableau4[],4,FALSE),"")</f>
        <v>0</v>
      </c>
      <c r="AI910" s="178" cm="1">
        <f t="array" ref="AI910">IFERROR(
   SUM(
      _xlfn._xlws.FILTER(
         Tableau3[BP],
         (Tableau3[ITEM]=Tableau210[[#This Row],[NOM]])*
         (Tableau3[Rep.]=Tableau210[[#This Row],[REPERE BUTA]])
      )
   ),
0)</f>
        <v>0</v>
      </c>
      <c r="AJ910" s="181" t="str">
        <f>IF(Tableau210[[#This Row],[NB JP EMIS]]=1,"1 JP","") &amp; IF(Tableau210[[#This Row],[NB BP EMIS]]=1," 1 BP","")</f>
        <v>1 JP</v>
      </c>
      <c r="AK910" s="178" t="str">
        <f>IF(Tableau210[[#This Row],[NB JP BUTA]]=1,"1 JP","") &amp; IF(Tableau210[[#This Row],[Nb BP BUTA]]=1," 1 BP","") &amp; IF(Tableau210[[#This Row],[Nb BP BUTA]]=2," 2 BP","")</f>
        <v>1 JP</v>
      </c>
      <c r="AL910" s="117" t="s">
        <v>103</v>
      </c>
      <c r="AM910" s="117">
        <f>IFERROR(+VLOOKUP(AY910,Tiges!$G$4:$I$569,3,FALSE),"")</f>
        <v>27</v>
      </c>
      <c r="AN910" s="48"/>
      <c r="AO910" s="117">
        <v>4</v>
      </c>
      <c r="AP910" s="177" cm="1">
        <f t="array" ref="AP9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10" s="117" t="s">
        <v>2163</v>
      </c>
      <c r="AS910" s="177" t="str" cm="1">
        <f t="array" ref="AS9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10" s="117" t="s">
        <v>1123</v>
      </c>
      <c r="AV910" s="177" t="str" cm="1">
        <f t="array" ref="AV9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0" s="117"/>
      <c r="AY910" s="117" cm="1">
        <f t="array" ref="AY910">IFERROR(_xlfn.XLOOKUP(Tableau210[[#This Row],[DN DONNEES BUTA ]]&amp;Tableau210[[#This Row],[PN DONNEES BUTA]],Tiges!$B$4:$B$79&amp;Tiges!$C$4:$C$79,Tiges!$G$4:$G$79),"")</f>
        <v>16</v>
      </c>
      <c r="AZ910" s="117"/>
      <c r="BA910" s="117" cm="1">
        <f t="array" ref="BA910">IFERROR(_xlfn.XLOOKUP(Tableau210[[#This Row],[DN DONNEES BUTA ]]&amp;Tableau210[[#This Row],[PN DONNEES BUTA]],Tiges!$B$4:$B$79&amp;Tiges!$C$4:$C$79,Tiges!$H$4:$H$79),"")</f>
        <v>90</v>
      </c>
      <c r="BB910" s="117"/>
      <c r="BC910" s="182">
        <f>IFERROR(VLOOKUP(Tableau210[[#This Row],[OPERATION]],Tableau4[],2,FALSE),"")</f>
        <v>2</v>
      </c>
      <c r="BD910" s="177" cm="1">
        <f t="array" ref="BD910">IFERROR(
   SUM(
      _xlfn._xlws.FILTER(
         Tableau3[Nb Platinage Joint],
         (Tableau3[ITEM]=Tableau210[[#This Row],[NOM]])*
         (Tableau3[Rep.]=Tableau210[[#This Row],[REPERE BUTA]])
      )
   ),
0)</f>
        <v>2</v>
      </c>
      <c r="BE910" s="182">
        <f>IFERROR(VLOOKUP(Tableau210[[#This Row],[OPERATION]],Tableau4[],3,FALSE),"")</f>
        <v>1</v>
      </c>
      <c r="BF910" s="177" cm="1">
        <f t="array" ref="BF910">IFERROR(
   SUM(
      _xlfn._xlws.FILTER(
         Tableau3[Joint Définitif Nb],
         (Tableau3[ITEM]=Tableau210[[#This Row],[NOM]])*
         (Tableau3[Rep.]=Tableau210[[#This Row],[REPERE BUTA]])
      )
   ),
0)</f>
        <v>1</v>
      </c>
      <c r="BG910" s="117" t="s">
        <v>129</v>
      </c>
      <c r="BH910" s="177" t="str" cm="1">
        <f t="array" ref="BH9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0" s="117" t="s">
        <v>2281</v>
      </c>
      <c r="BK910" s="117" t="s">
        <v>2269</v>
      </c>
      <c r="BL910" s="167" t="s">
        <v>2380</v>
      </c>
      <c r="BM910" s="167"/>
      <c r="BN910" s="117"/>
      <c r="BO910" s="117"/>
      <c r="BP910" s="117"/>
      <c r="BQ910" s="48"/>
      <c r="BR910" s="119"/>
      <c r="BS910" s="48"/>
      <c r="BT910" s="48"/>
      <c r="BU910" s="48"/>
      <c r="BV910" s="48"/>
      <c r="BW910" s="48"/>
      <c r="BX910" s="48"/>
    </row>
    <row r="911" spans="1:76" ht="15.75" hidden="1" x14ac:dyDescent="0.25">
      <c r="A911" s="48" t="e" cm="1">
        <f t="array" ref="A911">_xlfn.XLOOKUP(Tableau210[[#This Row],[NOM]]&amp;Tableau210[[#This Row],[REPERE BUTA]],[6]!Tableau16[POSTE TECHNIQUE]&amp;[6]!Tableau16[Repere ADM],[6]!Tableau16[NUMERO CLIENT])</f>
        <v>#N/A</v>
      </c>
      <c r="B911" s="48" t="e" cm="1">
        <f t="array" ref="B911">_xlfn.XLOOKUP(Tableau210[[#This Row],[NOM]]&amp;Tableau210[[#This Row],[REPERE BUTA]],[6]!Tableau16[POSTE TECHNIQUE]&amp;[6]!Tableau16[Repere REF],[6]!Tableau16[NUMERO CLIENT])</f>
        <v>#N/A</v>
      </c>
      <c r="C911" s="48" cm="1">
        <f t="array" ref="C911">_xlfn.XLOOKUP(Tableau210[[#This Row],[NOM]]&amp;Tableau210[[#This Row],[Repere Ubleam]],[7]Sheet1!$C$2:$C$2995&amp;[7]Sheet1!$I$2:$I$2995,[7]Sheet1!$A$2:$A$2995)</f>
        <v>905</v>
      </c>
      <c r="D911" s="48" t="str">
        <f>C911&amp;""</f>
        <v>905</v>
      </c>
      <c r="E911" s="48" t="e">
        <v>#N/A</v>
      </c>
      <c r="F911" s="48" t="e">
        <v>#N/A</v>
      </c>
      <c r="G911" s="190" t="s">
        <v>1730</v>
      </c>
      <c r="H911" s="119" t="s">
        <v>1067</v>
      </c>
      <c r="I911" s="119" t="s">
        <v>80</v>
      </c>
      <c r="J911" s="119" t="s">
        <v>1072</v>
      </c>
      <c r="K911" s="119" t="str">
        <f>_xlfn.XLOOKUP(Tableau210[[#This Row],[NOM]],[8]LUT!$I$5:$I$301,[8]LUT!$N$5:$N$301)</f>
        <v xml:space="preserve">Réacteur </v>
      </c>
      <c r="L911" s="119">
        <v>3</v>
      </c>
      <c r="M911" s="119"/>
      <c r="N911" s="119">
        <v>3</v>
      </c>
      <c r="O911" s="119"/>
      <c r="P911" s="119"/>
      <c r="Q911" s="119"/>
      <c r="R911" s="119"/>
      <c r="S911" s="119"/>
      <c r="T911" s="119"/>
      <c r="U911" s="119"/>
      <c r="V911" s="119"/>
      <c r="W911" s="148">
        <v>25</v>
      </c>
      <c r="X911" s="207" cm="1">
        <f t="array" ref="X9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1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11" s="148">
        <v>20</v>
      </c>
      <c r="AA911" s="207" cm="1">
        <f t="array" ref="AA9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11" s="48"/>
      <c r="AD911" s="117" t="s">
        <v>2103</v>
      </c>
      <c r="AE911" s="119"/>
      <c r="AF911" s="181">
        <f>IFERROR(VLOOKUP(Tableau210[[#This Row],[OPERATION]],Tableau4[],5,FALSE),"")</f>
        <v>1</v>
      </c>
      <c r="AG911" s="178" cm="1">
        <f t="array" ref="AG911">IFERROR(
   SUM(
      _xlfn._xlws.FILTER(
         Tableau3[JP],
         (Tableau3[ITEM]=Tableau210[[#This Row],[NOM]])*
         (Tableau3[Rep.]=Tableau210[[#This Row],[REPERE BUTA]])
      )
   ),
0)</f>
        <v>1</v>
      </c>
      <c r="AH911" s="181">
        <f>IFERROR(VLOOKUP(Tableau210[[#This Row],[OPERATION]],Tableau4[],4,FALSE),"")</f>
        <v>0</v>
      </c>
      <c r="AI911" s="178" cm="1">
        <f t="array" ref="AI911">IFERROR(
   SUM(
      _xlfn._xlws.FILTER(
         Tableau3[BP],
         (Tableau3[ITEM]=Tableau210[[#This Row],[NOM]])*
         (Tableau3[Rep.]=Tableau210[[#This Row],[REPERE BUTA]])
      )
   ),
0)</f>
        <v>0</v>
      </c>
      <c r="AJ911" s="181" t="str">
        <f>IF(Tableau210[[#This Row],[NB JP EMIS]]=1,"1 JP","") &amp; IF(Tableau210[[#This Row],[NB BP EMIS]]=1," 1 BP","")</f>
        <v>1 JP</v>
      </c>
      <c r="AK911" s="178" t="str">
        <f>IF(Tableau210[[#This Row],[NB JP BUTA]]=1,"1 JP","") &amp; IF(Tableau210[[#This Row],[Nb BP BUTA]]=1," 1 BP","") &amp; IF(Tableau210[[#This Row],[Nb BP BUTA]]=2," 2 BP","")</f>
        <v>1 JP</v>
      </c>
      <c r="AL911" s="117" t="s">
        <v>103</v>
      </c>
      <c r="AM911" s="117">
        <f>IFERROR(+VLOOKUP(AY911,Tiges!$G$4:$I$569,3,FALSE),"")</f>
        <v>22</v>
      </c>
      <c r="AN911" s="48"/>
      <c r="AO911" s="117">
        <v>4</v>
      </c>
      <c r="AP911" s="177" cm="1">
        <f t="array" ref="AP9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11" s="117" t="s">
        <v>2405</v>
      </c>
      <c r="AS911" s="177" t="str" cm="1">
        <f t="array" ref="AS9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911" s="117" t="s">
        <v>1123</v>
      </c>
      <c r="AV911" s="177" t="str" cm="1">
        <f t="array" ref="AV9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1" s="117"/>
      <c r="AY911" s="117" cm="1">
        <f t="array" ref="AY911">IFERROR(_xlfn.XLOOKUP(Tableau210[[#This Row],[DN DONNEES BUTA ]]&amp;Tableau210[[#This Row],[PN DONNEES BUTA]],Tiges!$B$4:$B$79&amp;Tiges!$C$4:$C$79,Tiges!$G$4:$G$79),"")</f>
        <v>14</v>
      </c>
      <c r="AZ911" s="117"/>
      <c r="BA911" s="117" cm="1">
        <f t="array" ref="BA911">IFERROR(_xlfn.XLOOKUP(Tableau210[[#This Row],[DN DONNEES BUTA ]]&amp;Tableau210[[#This Row],[PN DONNEES BUTA]],Tiges!$B$4:$B$79&amp;Tiges!$C$4:$C$79,Tiges!$H$4:$H$79),"")</f>
        <v>70</v>
      </c>
      <c r="BB911" s="117"/>
      <c r="BC911" s="182">
        <f>IFERROR(VLOOKUP(Tableau210[[#This Row],[OPERATION]],Tableau4[],2,FALSE),"")</f>
        <v>2</v>
      </c>
      <c r="BD911" s="177" cm="1">
        <f t="array" ref="BD911">IFERROR(
   SUM(
      _xlfn._xlws.FILTER(
         Tableau3[Nb Platinage Joint],
         (Tableau3[ITEM]=Tableau210[[#This Row],[NOM]])*
         (Tableau3[Rep.]=Tableau210[[#This Row],[REPERE BUTA]])
      )
   ),
0)</f>
        <v>2</v>
      </c>
      <c r="BE911" s="182">
        <f>IFERROR(VLOOKUP(Tableau210[[#This Row],[OPERATION]],Tableau4[],3,FALSE),"")</f>
        <v>1</v>
      </c>
      <c r="BF911" s="177" cm="1">
        <f t="array" ref="BF911">IFERROR(
   SUM(
      _xlfn._xlws.FILTER(
         Tableau3[Joint Définitif Nb],
         (Tableau3[ITEM]=Tableau210[[#This Row],[NOM]])*
         (Tableau3[Rep.]=Tableau210[[#This Row],[REPERE BUTA]])
      )
   ),
0)</f>
        <v>1</v>
      </c>
      <c r="BG911" s="117" t="s">
        <v>129</v>
      </c>
      <c r="BH911" s="177" t="str" cm="1">
        <f t="array" ref="BH9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1" s="117" t="s">
        <v>2281</v>
      </c>
      <c r="BK911" s="117" t="s">
        <v>2269</v>
      </c>
      <c r="BL911" s="167" t="s">
        <v>2380</v>
      </c>
      <c r="BM911" s="167"/>
      <c r="BN911" s="117"/>
      <c r="BO911" s="117"/>
      <c r="BP911" s="117"/>
      <c r="BQ911" s="48"/>
      <c r="BR911" s="119"/>
      <c r="BS911" s="48"/>
      <c r="BT911" s="48"/>
      <c r="BU911" s="48"/>
      <c r="BV911" s="48"/>
      <c r="BW911" s="48"/>
      <c r="BX911" s="48"/>
    </row>
    <row r="912" spans="1:76" ht="15.75" hidden="1" x14ac:dyDescent="0.25">
      <c r="A912" s="48" t="e" cm="1">
        <f t="array" ref="A912">_xlfn.XLOOKUP(Tableau210[[#This Row],[NOM]]&amp;Tableau210[[#This Row],[REPERE BUTA]],[6]!Tableau16[POSTE TECHNIQUE]&amp;[6]!Tableau16[Repere ADM],[6]!Tableau16[NUMERO CLIENT])</f>
        <v>#N/A</v>
      </c>
      <c r="B912" s="48" t="e" cm="1">
        <f t="array" ref="B912">_xlfn.XLOOKUP(Tableau210[[#This Row],[NOM]]&amp;Tableau210[[#This Row],[REPERE BUTA]],[6]!Tableau16[POSTE TECHNIQUE]&amp;[6]!Tableau16[Repere REF],[6]!Tableau16[NUMERO CLIENT])</f>
        <v>#N/A</v>
      </c>
      <c r="C912" s="48" cm="1">
        <f t="array" ref="C912">_xlfn.XLOOKUP(Tableau210[[#This Row],[NOM]]&amp;Tableau210[[#This Row],[Repere Ubleam]],[7]Sheet1!$C$2:$C$2995&amp;[7]Sheet1!$I$2:$I$2995,[7]Sheet1!$A$2:$A$2995)</f>
        <v>906</v>
      </c>
      <c r="D912" s="48" t="str">
        <f>C912&amp;""</f>
        <v>906</v>
      </c>
      <c r="E912" s="48" t="e">
        <v>#N/A</v>
      </c>
      <c r="F912" s="48" t="e">
        <v>#N/A</v>
      </c>
      <c r="G912" s="190" t="s">
        <v>1730</v>
      </c>
      <c r="H912" s="119" t="s">
        <v>1067</v>
      </c>
      <c r="I912" s="119" t="s">
        <v>80</v>
      </c>
      <c r="J912" s="119" t="s">
        <v>1072</v>
      </c>
      <c r="K912" s="119" t="str">
        <f>_xlfn.XLOOKUP(Tableau210[[#This Row],[NOM]],[8]LUT!$I$5:$I$301,[8]LUT!$N$5:$N$301)</f>
        <v xml:space="preserve">Réacteur </v>
      </c>
      <c r="L912" s="119">
        <v>4</v>
      </c>
      <c r="M912" s="119"/>
      <c r="N912" s="119">
        <v>4</v>
      </c>
      <c r="O912" s="119"/>
      <c r="P912" s="119"/>
      <c r="Q912" s="119"/>
      <c r="R912" s="119"/>
      <c r="S912" s="119"/>
      <c r="T912" s="119"/>
      <c r="U912" s="119"/>
      <c r="V912" s="119"/>
      <c r="W912" s="148">
        <v>25</v>
      </c>
      <c r="X912" s="207" cm="1">
        <f t="array" ref="X9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1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12" s="148">
        <v>20</v>
      </c>
      <c r="AA912" s="207" cm="1">
        <f t="array" ref="AA9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12" s="48"/>
      <c r="AD912" s="117" t="s">
        <v>2103</v>
      </c>
      <c r="AE912" s="119"/>
      <c r="AF912" s="181">
        <f>IFERROR(VLOOKUP(Tableau210[[#This Row],[OPERATION]],Tableau4[],5,FALSE),"")</f>
        <v>1</v>
      </c>
      <c r="AG912" s="178" cm="1">
        <f t="array" ref="AG912">IFERROR(
   SUM(
      _xlfn._xlws.FILTER(
         Tableau3[JP],
         (Tableau3[ITEM]=Tableau210[[#This Row],[NOM]])*
         (Tableau3[Rep.]=Tableau210[[#This Row],[REPERE BUTA]])
      )
   ),
0)</f>
        <v>1</v>
      </c>
      <c r="AH912" s="181">
        <f>IFERROR(VLOOKUP(Tableau210[[#This Row],[OPERATION]],Tableau4[],4,FALSE),"")</f>
        <v>0</v>
      </c>
      <c r="AI912" s="178" cm="1">
        <f t="array" ref="AI912">IFERROR(
   SUM(
      _xlfn._xlws.FILTER(
         Tableau3[BP],
         (Tableau3[ITEM]=Tableau210[[#This Row],[NOM]])*
         (Tableau3[Rep.]=Tableau210[[#This Row],[REPERE BUTA]])
      )
   ),
0)</f>
        <v>0</v>
      </c>
      <c r="AJ912" s="181" t="str">
        <f>IF(Tableau210[[#This Row],[NB JP EMIS]]=1,"1 JP","") &amp; IF(Tableau210[[#This Row],[NB BP EMIS]]=1," 1 BP","")</f>
        <v>1 JP</v>
      </c>
      <c r="AK912" s="178" t="str">
        <f>IF(Tableau210[[#This Row],[NB JP BUTA]]=1,"1 JP","") &amp; IF(Tableau210[[#This Row],[Nb BP BUTA]]=1," 1 BP","") &amp; IF(Tableau210[[#This Row],[Nb BP BUTA]]=2," 2 BP","")</f>
        <v>1 JP</v>
      </c>
      <c r="AL912" s="117" t="s">
        <v>103</v>
      </c>
      <c r="AM912" s="117">
        <f>IFERROR(+VLOOKUP(AY912,Tiges!$G$4:$I$569,3,FALSE),"")</f>
        <v>22</v>
      </c>
      <c r="AN912" s="48"/>
      <c r="AO912" s="117">
        <v>4</v>
      </c>
      <c r="AP912" s="177" cm="1">
        <f t="array" ref="AP9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12" s="117" t="s">
        <v>2405</v>
      </c>
      <c r="AS912" s="177" t="str" cm="1">
        <f t="array" ref="AS9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912" s="117" t="s">
        <v>1123</v>
      </c>
      <c r="AV912" s="177" t="str" cm="1">
        <f t="array" ref="AV9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2" s="117"/>
      <c r="AY912" s="117" cm="1">
        <f t="array" ref="AY912">IFERROR(_xlfn.XLOOKUP(Tableau210[[#This Row],[DN DONNEES BUTA ]]&amp;Tableau210[[#This Row],[PN DONNEES BUTA]],Tiges!$B$4:$B$79&amp;Tiges!$C$4:$C$79,Tiges!$G$4:$G$79),"")</f>
        <v>14</v>
      </c>
      <c r="AZ912" s="117"/>
      <c r="BA912" s="117" cm="1">
        <f t="array" ref="BA912">IFERROR(_xlfn.XLOOKUP(Tableau210[[#This Row],[DN DONNEES BUTA ]]&amp;Tableau210[[#This Row],[PN DONNEES BUTA]],Tiges!$B$4:$B$79&amp;Tiges!$C$4:$C$79,Tiges!$H$4:$H$79),"")</f>
        <v>70</v>
      </c>
      <c r="BB912" s="117"/>
      <c r="BC912" s="182">
        <f>IFERROR(VLOOKUP(Tableau210[[#This Row],[OPERATION]],Tableau4[],2,FALSE),"")</f>
        <v>2</v>
      </c>
      <c r="BD912" s="177" cm="1">
        <f t="array" ref="BD912">IFERROR(
   SUM(
      _xlfn._xlws.FILTER(
         Tableau3[Nb Platinage Joint],
         (Tableau3[ITEM]=Tableau210[[#This Row],[NOM]])*
         (Tableau3[Rep.]=Tableau210[[#This Row],[REPERE BUTA]])
      )
   ),
0)</f>
        <v>2</v>
      </c>
      <c r="BE912" s="182">
        <f>IFERROR(VLOOKUP(Tableau210[[#This Row],[OPERATION]],Tableau4[],3,FALSE),"")</f>
        <v>1</v>
      </c>
      <c r="BF912" s="177" cm="1">
        <f t="array" ref="BF912">IFERROR(
   SUM(
      _xlfn._xlws.FILTER(
         Tableau3[Joint Définitif Nb],
         (Tableau3[ITEM]=Tableau210[[#This Row],[NOM]])*
         (Tableau3[Rep.]=Tableau210[[#This Row],[REPERE BUTA]])
      )
   ),
0)</f>
        <v>1</v>
      </c>
      <c r="BG912" s="117" t="s">
        <v>129</v>
      </c>
      <c r="BH912" s="177" t="str" cm="1">
        <f t="array" ref="BH9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2" s="117" t="s">
        <v>2281</v>
      </c>
      <c r="BK912" s="117" t="s">
        <v>2269</v>
      </c>
      <c r="BL912" s="167" t="s">
        <v>2380</v>
      </c>
      <c r="BM912" s="167"/>
      <c r="BN912" s="117"/>
      <c r="BO912" s="117"/>
      <c r="BP912" s="117"/>
      <c r="BQ912" s="48"/>
      <c r="BR912" s="119"/>
      <c r="BS912" s="48"/>
      <c r="BT912" s="48"/>
      <c r="BU912" s="48"/>
      <c r="BV912" s="48"/>
      <c r="BW912" s="48"/>
      <c r="BX912" s="48"/>
    </row>
    <row r="913" spans="1:76" ht="15.75" hidden="1" x14ac:dyDescent="0.25">
      <c r="A913" s="48" t="e" cm="1">
        <f t="array" ref="A913">_xlfn.XLOOKUP(Tableau210[[#This Row],[NOM]]&amp;Tableau210[[#This Row],[REPERE BUTA]],[6]!Tableau16[POSTE TECHNIQUE]&amp;[6]!Tableau16[Repere ADM],[6]!Tableau16[NUMERO CLIENT])</f>
        <v>#N/A</v>
      </c>
      <c r="B913" s="48" t="e" cm="1">
        <f t="array" ref="B913">_xlfn.XLOOKUP(Tableau210[[#This Row],[NOM]]&amp;Tableau210[[#This Row],[REPERE BUTA]],[6]!Tableau16[POSTE TECHNIQUE]&amp;[6]!Tableau16[Repere REF],[6]!Tableau16[NUMERO CLIENT])</f>
        <v>#N/A</v>
      </c>
      <c r="C913" s="48" cm="1">
        <f t="array" ref="C913">_xlfn.XLOOKUP(Tableau210[[#This Row],[NOM]]&amp;Tableau210[[#This Row],[Repere Ubleam]],[7]Sheet1!$C$2:$C$2995&amp;[7]Sheet1!$I$2:$I$2995,[7]Sheet1!$A$2:$A$2995)</f>
        <v>907</v>
      </c>
      <c r="D913" s="48" t="str">
        <f>C913&amp;""</f>
        <v>907</v>
      </c>
      <c r="E913" s="48" t="e">
        <v>#N/A</v>
      </c>
      <c r="F913" s="48" t="e">
        <v>#N/A</v>
      </c>
      <c r="G913" s="190" t="s">
        <v>1730</v>
      </c>
      <c r="H913" s="119" t="s">
        <v>1067</v>
      </c>
      <c r="I913" s="119" t="s">
        <v>80</v>
      </c>
      <c r="J913" s="119" t="s">
        <v>1072</v>
      </c>
      <c r="K913" s="119" t="str">
        <f>_xlfn.XLOOKUP(Tableau210[[#This Row],[NOM]],[8]LUT!$I$5:$I$301,[8]LUT!$N$5:$N$301)</f>
        <v xml:space="preserve">Réacteur </v>
      </c>
      <c r="L913" s="119">
        <v>5</v>
      </c>
      <c r="M913" s="119"/>
      <c r="N913" s="119">
        <v>5</v>
      </c>
      <c r="O913" s="119"/>
      <c r="P913" s="119"/>
      <c r="Q913" s="119"/>
      <c r="R913" s="119"/>
      <c r="S913" s="119"/>
      <c r="T913" s="119"/>
      <c r="U913" s="119"/>
      <c r="V913" s="119"/>
      <c r="W913" s="148">
        <v>25</v>
      </c>
      <c r="X913" s="207" cm="1">
        <f t="array" ref="X9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1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13" s="148">
        <v>20</v>
      </c>
      <c r="AA913" s="207" cm="1">
        <f t="array" ref="AA9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13" s="48"/>
      <c r="AD913" s="117" t="s">
        <v>2103</v>
      </c>
      <c r="AE913" s="119"/>
      <c r="AF913" s="181">
        <f>IFERROR(VLOOKUP(Tableau210[[#This Row],[OPERATION]],Tableau4[],5,FALSE),"")</f>
        <v>1</v>
      </c>
      <c r="AG913" s="178" cm="1">
        <f t="array" ref="AG913">IFERROR(
   SUM(
      _xlfn._xlws.FILTER(
         Tableau3[JP],
         (Tableau3[ITEM]=Tableau210[[#This Row],[NOM]])*
         (Tableau3[Rep.]=Tableau210[[#This Row],[REPERE BUTA]])
      )
   ),
0)</f>
        <v>1</v>
      </c>
      <c r="AH913" s="181">
        <f>IFERROR(VLOOKUP(Tableau210[[#This Row],[OPERATION]],Tableau4[],4,FALSE),"")</f>
        <v>0</v>
      </c>
      <c r="AI913" s="178" cm="1">
        <f t="array" ref="AI913">IFERROR(
   SUM(
      _xlfn._xlws.FILTER(
         Tableau3[BP],
         (Tableau3[ITEM]=Tableau210[[#This Row],[NOM]])*
         (Tableau3[Rep.]=Tableau210[[#This Row],[REPERE BUTA]])
      )
   ),
0)</f>
        <v>0</v>
      </c>
      <c r="AJ913" s="181" t="str">
        <f>IF(Tableau210[[#This Row],[NB JP EMIS]]=1,"1 JP","") &amp; IF(Tableau210[[#This Row],[NB BP EMIS]]=1," 1 BP","")</f>
        <v>1 JP</v>
      </c>
      <c r="AK913" s="178" t="str">
        <f>IF(Tableau210[[#This Row],[NB JP BUTA]]=1,"1 JP","") &amp; IF(Tableau210[[#This Row],[Nb BP BUTA]]=1," 1 BP","") &amp; IF(Tableau210[[#This Row],[Nb BP BUTA]]=2," 2 BP","")</f>
        <v>1 JP</v>
      </c>
      <c r="AL913" s="117" t="s">
        <v>103</v>
      </c>
      <c r="AM913" s="117">
        <f>IFERROR(+VLOOKUP(AY913,Tiges!$G$4:$I$569,3,FALSE),"")</f>
        <v>22</v>
      </c>
      <c r="AN913" s="48"/>
      <c r="AO913" s="117">
        <v>4</v>
      </c>
      <c r="AP913" s="177" cm="1">
        <f t="array" ref="AP9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13" s="117" t="s">
        <v>2405</v>
      </c>
      <c r="AS913" s="177" t="str" cm="1">
        <f t="array" ref="AS9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913" s="117" t="s">
        <v>1123</v>
      </c>
      <c r="AV913" s="177" t="str" cm="1">
        <f t="array" ref="AV9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3" s="117"/>
      <c r="AY913" s="117" cm="1">
        <f t="array" ref="AY913">IFERROR(_xlfn.XLOOKUP(Tableau210[[#This Row],[DN DONNEES BUTA ]]&amp;Tableau210[[#This Row],[PN DONNEES BUTA]],Tiges!$B$4:$B$79&amp;Tiges!$C$4:$C$79,Tiges!$G$4:$G$79),"")</f>
        <v>14</v>
      </c>
      <c r="AZ913" s="117"/>
      <c r="BA913" s="117" cm="1">
        <f t="array" ref="BA913">IFERROR(_xlfn.XLOOKUP(Tableau210[[#This Row],[DN DONNEES BUTA ]]&amp;Tableau210[[#This Row],[PN DONNEES BUTA]],Tiges!$B$4:$B$79&amp;Tiges!$C$4:$C$79,Tiges!$H$4:$H$79),"")</f>
        <v>70</v>
      </c>
      <c r="BB913" s="117"/>
      <c r="BC913" s="182">
        <f>IFERROR(VLOOKUP(Tableau210[[#This Row],[OPERATION]],Tableau4[],2,FALSE),"")</f>
        <v>2</v>
      </c>
      <c r="BD913" s="177" cm="1">
        <f t="array" ref="BD913">IFERROR(
   SUM(
      _xlfn._xlws.FILTER(
         Tableau3[Nb Platinage Joint],
         (Tableau3[ITEM]=Tableau210[[#This Row],[NOM]])*
         (Tableau3[Rep.]=Tableau210[[#This Row],[REPERE BUTA]])
      )
   ),
0)</f>
        <v>2</v>
      </c>
      <c r="BE913" s="182">
        <f>IFERROR(VLOOKUP(Tableau210[[#This Row],[OPERATION]],Tableau4[],3,FALSE),"")</f>
        <v>1</v>
      </c>
      <c r="BF913" s="177" cm="1">
        <f t="array" ref="BF913">IFERROR(
   SUM(
      _xlfn._xlws.FILTER(
         Tableau3[Joint Définitif Nb],
         (Tableau3[ITEM]=Tableau210[[#This Row],[NOM]])*
         (Tableau3[Rep.]=Tableau210[[#This Row],[REPERE BUTA]])
      )
   ),
0)</f>
        <v>1</v>
      </c>
      <c r="BG913" s="117" t="s">
        <v>129</v>
      </c>
      <c r="BH913" s="177" t="str" cm="1">
        <f t="array" ref="BH9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3" s="117" t="s">
        <v>2281</v>
      </c>
      <c r="BK913" s="117" t="s">
        <v>2269</v>
      </c>
      <c r="BL913" s="167" t="s">
        <v>2380</v>
      </c>
      <c r="BM913" s="167"/>
      <c r="BN913" s="117"/>
      <c r="BO913" s="117"/>
      <c r="BP913" s="117"/>
      <c r="BQ913" s="48"/>
      <c r="BR913" s="119"/>
      <c r="BS913" s="48"/>
      <c r="BT913" s="48"/>
      <c r="BU913" s="48"/>
      <c r="BV913" s="48"/>
      <c r="BW913" s="48"/>
      <c r="BX913" s="48"/>
    </row>
    <row r="914" spans="1:76" ht="15.75" hidden="1" x14ac:dyDescent="0.25">
      <c r="A914" s="48" t="e" cm="1">
        <f t="array" ref="A914">_xlfn.XLOOKUP(Tableau210[[#This Row],[NOM]]&amp;Tableau210[[#This Row],[REPERE BUTA]],[6]!Tableau16[POSTE TECHNIQUE]&amp;[6]!Tableau16[Repere ADM],[6]!Tableau16[NUMERO CLIENT])</f>
        <v>#N/A</v>
      </c>
      <c r="B914" s="48" t="e" cm="1">
        <f t="array" ref="B914">_xlfn.XLOOKUP(Tableau210[[#This Row],[NOM]]&amp;Tableau210[[#This Row],[REPERE BUTA]],[6]!Tableau16[POSTE TECHNIQUE]&amp;[6]!Tableau16[Repere REF],[6]!Tableau16[NUMERO CLIENT])</f>
        <v>#N/A</v>
      </c>
      <c r="C914" s="48" cm="1">
        <f t="array" ref="C914">_xlfn.XLOOKUP(Tableau210[[#This Row],[NOM]]&amp;Tableau210[[#This Row],[Repere Ubleam]],[7]Sheet1!$C$2:$C$2995&amp;[7]Sheet1!$I$2:$I$2995,[7]Sheet1!$A$2:$A$2995)</f>
        <v>908</v>
      </c>
      <c r="D914" s="48" t="str">
        <f>C914&amp;""</f>
        <v>908</v>
      </c>
      <c r="E914" s="48" t="e">
        <v>#N/A</v>
      </c>
      <c r="F914" s="48" t="e">
        <v>#N/A</v>
      </c>
      <c r="G914" s="190" t="s">
        <v>1730</v>
      </c>
      <c r="H914" s="119" t="s">
        <v>1067</v>
      </c>
      <c r="I914" s="119" t="s">
        <v>80</v>
      </c>
      <c r="J914" s="119" t="s">
        <v>1072</v>
      </c>
      <c r="K914" s="119" t="str">
        <f>_xlfn.XLOOKUP(Tableau210[[#This Row],[NOM]],[8]LUT!$I$5:$I$301,[8]LUT!$N$5:$N$301)</f>
        <v xml:space="preserve">Réacteur </v>
      </c>
      <c r="L914" s="119">
        <v>6</v>
      </c>
      <c r="M914" s="119"/>
      <c r="N914" s="119">
        <v>6</v>
      </c>
      <c r="O914" s="119"/>
      <c r="P914" s="119"/>
      <c r="Q914" s="119"/>
      <c r="R914" s="119"/>
      <c r="S914" s="119"/>
      <c r="T914" s="119"/>
      <c r="U914" s="119"/>
      <c r="V914" s="119"/>
      <c r="W914" s="148">
        <v>25</v>
      </c>
      <c r="X914" s="207" cm="1">
        <f t="array" ref="X9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1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14" s="148">
        <v>20</v>
      </c>
      <c r="AA914" s="207" cm="1">
        <f t="array" ref="AA9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14" s="48"/>
      <c r="AD914" s="117" t="s">
        <v>2103</v>
      </c>
      <c r="AE914" s="119"/>
      <c r="AF914" s="181">
        <f>IFERROR(VLOOKUP(Tableau210[[#This Row],[OPERATION]],Tableau4[],5,FALSE),"")</f>
        <v>1</v>
      </c>
      <c r="AG914" s="178" cm="1">
        <f t="array" ref="AG914">IFERROR(
   SUM(
      _xlfn._xlws.FILTER(
         Tableau3[JP],
         (Tableau3[ITEM]=Tableau210[[#This Row],[NOM]])*
         (Tableau3[Rep.]=Tableau210[[#This Row],[REPERE BUTA]])
      )
   ),
0)</f>
        <v>1</v>
      </c>
      <c r="AH914" s="181">
        <f>IFERROR(VLOOKUP(Tableau210[[#This Row],[OPERATION]],Tableau4[],4,FALSE),"")</f>
        <v>0</v>
      </c>
      <c r="AI914" s="178" cm="1">
        <f t="array" ref="AI914">IFERROR(
   SUM(
      _xlfn._xlws.FILTER(
         Tableau3[BP],
         (Tableau3[ITEM]=Tableau210[[#This Row],[NOM]])*
         (Tableau3[Rep.]=Tableau210[[#This Row],[REPERE BUTA]])
      )
   ),
0)</f>
        <v>0</v>
      </c>
      <c r="AJ914" s="181" t="str">
        <f>IF(Tableau210[[#This Row],[NB JP EMIS]]=1,"1 JP","") &amp; IF(Tableau210[[#This Row],[NB BP EMIS]]=1," 1 BP","")</f>
        <v>1 JP</v>
      </c>
      <c r="AK914" s="178" t="str">
        <f>IF(Tableau210[[#This Row],[NB JP BUTA]]=1,"1 JP","") &amp; IF(Tableau210[[#This Row],[Nb BP BUTA]]=1," 1 BP","") &amp; IF(Tableau210[[#This Row],[Nb BP BUTA]]=2," 2 BP","")</f>
        <v>1 JP</v>
      </c>
      <c r="AL914" s="117" t="s">
        <v>103</v>
      </c>
      <c r="AM914" s="117">
        <f>IFERROR(+VLOOKUP(AY914,Tiges!$G$4:$I$569,3,FALSE),"")</f>
        <v>22</v>
      </c>
      <c r="AN914" s="48"/>
      <c r="AO914" s="117">
        <v>4</v>
      </c>
      <c r="AP914" s="177" cm="1">
        <f t="array" ref="AP9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1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14" s="117" t="s">
        <v>2405</v>
      </c>
      <c r="AS914" s="177" t="str" cm="1">
        <f t="array" ref="AS9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1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914" s="117" t="s">
        <v>1123</v>
      </c>
      <c r="AV914" s="177" t="str" cm="1">
        <f t="array" ref="AV9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4" s="117"/>
      <c r="AY914" s="117" cm="1">
        <f t="array" ref="AY914">IFERROR(_xlfn.XLOOKUP(Tableau210[[#This Row],[DN DONNEES BUTA ]]&amp;Tableau210[[#This Row],[PN DONNEES BUTA]],Tiges!$B$4:$B$79&amp;Tiges!$C$4:$C$79,Tiges!$G$4:$G$79),"")</f>
        <v>14</v>
      </c>
      <c r="AZ914" s="117"/>
      <c r="BA914" s="117" cm="1">
        <f t="array" ref="BA914">IFERROR(_xlfn.XLOOKUP(Tableau210[[#This Row],[DN DONNEES BUTA ]]&amp;Tableau210[[#This Row],[PN DONNEES BUTA]],Tiges!$B$4:$B$79&amp;Tiges!$C$4:$C$79,Tiges!$H$4:$H$79),"")</f>
        <v>70</v>
      </c>
      <c r="BB914" s="117"/>
      <c r="BC914" s="182">
        <f>IFERROR(VLOOKUP(Tableau210[[#This Row],[OPERATION]],Tableau4[],2,FALSE),"")</f>
        <v>2</v>
      </c>
      <c r="BD914" s="177" cm="1">
        <f t="array" ref="BD914">IFERROR(
   SUM(
      _xlfn._xlws.FILTER(
         Tableau3[Nb Platinage Joint],
         (Tableau3[ITEM]=Tableau210[[#This Row],[NOM]])*
         (Tableau3[Rep.]=Tableau210[[#This Row],[REPERE BUTA]])
      )
   ),
0)</f>
        <v>2</v>
      </c>
      <c r="BE914" s="182">
        <f>IFERROR(VLOOKUP(Tableau210[[#This Row],[OPERATION]],Tableau4[],3,FALSE),"")</f>
        <v>1</v>
      </c>
      <c r="BF914" s="177" cm="1">
        <f t="array" ref="BF914">IFERROR(
   SUM(
      _xlfn._xlws.FILTER(
         Tableau3[Joint Définitif Nb],
         (Tableau3[ITEM]=Tableau210[[#This Row],[NOM]])*
         (Tableau3[Rep.]=Tableau210[[#This Row],[REPERE BUTA]])
      )
   ),
0)</f>
        <v>1</v>
      </c>
      <c r="BG914" s="117" t="s">
        <v>129</v>
      </c>
      <c r="BH914" s="177" t="str" cm="1">
        <f t="array" ref="BH9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4" s="117" t="s">
        <v>2281</v>
      </c>
      <c r="BK914" s="117" t="s">
        <v>2269</v>
      </c>
      <c r="BL914" s="167" t="s">
        <v>2380</v>
      </c>
      <c r="BM914" s="167"/>
      <c r="BN914" s="117"/>
      <c r="BO914" s="117"/>
      <c r="BP914" s="117"/>
      <c r="BQ914" s="48"/>
      <c r="BR914" s="119"/>
      <c r="BS914" s="48"/>
      <c r="BT914" s="48"/>
      <c r="BU914" s="48"/>
      <c r="BV914" s="48"/>
      <c r="BW914" s="48"/>
      <c r="BX914" s="48"/>
    </row>
    <row r="915" spans="1:76" ht="15.75" hidden="1" x14ac:dyDescent="0.25">
      <c r="A915" s="48" t="e" cm="1">
        <f t="array" ref="A915">_xlfn.XLOOKUP(Tableau210[[#This Row],[NOM]]&amp;Tableau210[[#This Row],[REPERE BUTA]],[6]!Tableau16[POSTE TECHNIQUE]&amp;[6]!Tableau16[Repere ADM],[6]!Tableau16[NUMERO CLIENT])</f>
        <v>#N/A</v>
      </c>
      <c r="B915" s="48" t="e" cm="1">
        <f t="array" ref="B915">_xlfn.XLOOKUP(Tableau210[[#This Row],[NOM]]&amp;Tableau210[[#This Row],[REPERE BUTA]],[6]!Tableau16[POSTE TECHNIQUE]&amp;[6]!Tableau16[Repere REF],[6]!Tableau16[NUMERO CLIENT])</f>
        <v>#N/A</v>
      </c>
      <c r="C915" s="48" cm="1">
        <f t="array" ref="C915">_xlfn.XLOOKUP(Tableau210[[#This Row],[NOM]]&amp;Tableau210[[#This Row],[Repere Ubleam]],[7]Sheet1!$C$2:$C$2995&amp;[7]Sheet1!$I$2:$I$2995,[7]Sheet1!$A$2:$A$2995)</f>
        <v>909</v>
      </c>
      <c r="D915" s="48" t="str">
        <f>C915&amp;""</f>
        <v>909</v>
      </c>
      <c r="E915" s="48" t="e">
        <v>#N/A</v>
      </c>
      <c r="F915" s="48" t="e">
        <v>#N/A</v>
      </c>
      <c r="G915" s="190" t="s">
        <v>1730</v>
      </c>
      <c r="H915" s="119" t="s">
        <v>1067</v>
      </c>
      <c r="I915" s="119" t="s">
        <v>80</v>
      </c>
      <c r="J915" s="119" t="s">
        <v>1072</v>
      </c>
      <c r="K915" s="119" t="str">
        <f>_xlfn.XLOOKUP(Tableau210[[#This Row],[NOM]],[8]LUT!$I$5:$I$301,[8]LUT!$N$5:$N$301)</f>
        <v xml:space="preserve">Réacteur </v>
      </c>
      <c r="L915" s="119">
        <v>7</v>
      </c>
      <c r="M915" s="119"/>
      <c r="N915" s="119">
        <v>7</v>
      </c>
      <c r="O915" s="119"/>
      <c r="P915" s="119"/>
      <c r="Q915" s="119"/>
      <c r="R915" s="119"/>
      <c r="S915" s="119"/>
      <c r="T915" s="119"/>
      <c r="U915" s="119"/>
      <c r="V915" s="119"/>
      <c r="W915" s="148" t="s">
        <v>1118</v>
      </c>
      <c r="X915" s="207" cm="1">
        <f t="array" ref="X9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900</v>
      </c>
      <c r="Y9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15" s="148" t="s">
        <v>3424</v>
      </c>
      <c r="AA915" s="207" cm="1">
        <f t="array" ref="AA9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15" s="48"/>
      <c r="AD915" s="117" t="s">
        <v>626</v>
      </c>
      <c r="AE915" s="119"/>
      <c r="AF915" s="181">
        <f>IFERROR(VLOOKUP(Tableau210[[#This Row],[OPERATION]],Tableau4[],5,FALSE),"")</f>
        <v>0</v>
      </c>
      <c r="AG915" s="178" cm="1">
        <f t="array" ref="AG915">IFERROR(
   SUM(
      _xlfn._xlws.FILTER(
         Tableau3[JP],
         (Tableau3[ITEM]=Tableau210[[#This Row],[NOM]])*
         (Tableau3[Rep.]=Tableau210[[#This Row],[REPERE BUTA]])
      )
   ),
0)</f>
        <v>0</v>
      </c>
      <c r="AH915" s="181">
        <f>IFERROR(VLOOKUP(Tableau210[[#This Row],[OPERATION]],Tableau4[],4,FALSE),"")</f>
        <v>0</v>
      </c>
      <c r="AI915" s="178" cm="1">
        <f t="array" ref="AI915">IFERROR(
   SUM(
      _xlfn._xlws.FILTER(
         Tableau3[BP],
         (Tableau3[ITEM]=Tableau210[[#This Row],[NOM]])*
         (Tableau3[Rep.]=Tableau210[[#This Row],[REPERE BUTA]])
      )
   ),
0)</f>
        <v>0</v>
      </c>
      <c r="AJ915" s="181" t="s">
        <v>2313</v>
      </c>
      <c r="AK915" s="178" t="str">
        <f>IF(Tableau210[[#This Row],[NB JP BUTA]]=1,"1 JP","") &amp; IF(Tableau210[[#This Row],[Nb BP BUTA]]=1," 1 BP","") &amp; IF(Tableau210[[#This Row],[Nb BP BUTA]]=2," 2 BP","")</f>
        <v/>
      </c>
      <c r="AL915" s="117" t="s">
        <v>103</v>
      </c>
      <c r="AM915" s="117" t="str">
        <f>IFERROR(+VLOOKUP(AY915,Tiges!$G$4:$I$569,3,FALSE),"")</f>
        <v/>
      </c>
      <c r="AN915" s="48"/>
      <c r="AO915" s="117">
        <v>32</v>
      </c>
      <c r="AP915" s="177" cm="1">
        <f t="array" ref="AP9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32</v>
      </c>
      <c r="AQ9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32</v>
      </c>
      <c r="AR915" s="117" t="s">
        <v>2406</v>
      </c>
      <c r="AS915" s="177" t="str" cm="1">
        <f t="array" ref="AS9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9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M39x240</v>
      </c>
      <c r="AU915" s="117" t="s">
        <v>1123</v>
      </c>
      <c r="AV915" s="177" t="str" cm="1">
        <f t="array" ref="AV9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5" s="117"/>
      <c r="AY915" s="117" t="str" cm="1">
        <f t="array" ref="AY915">IFERROR(_xlfn.XLOOKUP(Tableau210[[#This Row],[DN DONNEES BUTA ]]&amp;Tableau210[[#This Row],[PN DONNEES BUTA]],Tiges!$B$4:$B$79&amp;Tiges!$C$4:$C$79,Tiges!$G$4:$G$79),"")</f>
        <v/>
      </c>
      <c r="AZ915" s="117"/>
      <c r="BA915" s="117" t="str" cm="1">
        <f t="array" ref="BA915">IFERROR(_xlfn.XLOOKUP(Tableau210[[#This Row],[DN DONNEES BUTA ]]&amp;Tableau210[[#This Row],[PN DONNEES BUTA]],Tiges!$B$4:$B$79&amp;Tiges!$C$4:$C$79,Tiges!$H$4:$H$79),"")</f>
        <v/>
      </c>
      <c r="BB915" s="117"/>
      <c r="BC915" s="182">
        <f>IFERROR(VLOOKUP(Tableau210[[#This Row],[OPERATION]],Tableau4[],2,FALSE),"")</f>
        <v>0</v>
      </c>
      <c r="BD915" s="177" cm="1">
        <f t="array" ref="BD915">IFERROR(
   SUM(
      _xlfn._xlws.FILTER(
         Tableau3[Nb Platinage Joint],
         (Tableau3[ITEM]=Tableau210[[#This Row],[NOM]])*
         (Tableau3[Rep.]=Tableau210[[#This Row],[REPERE BUTA]])
      )
   ),
0)</f>
        <v>0</v>
      </c>
      <c r="BE915" s="182">
        <f>IFERROR(VLOOKUP(Tableau210[[#This Row],[OPERATION]],Tableau4[],3,FALSE),"")</f>
        <v>1</v>
      </c>
      <c r="BF915" s="177" cm="1">
        <f t="array" ref="BF915">IFERROR(
   SUM(
      _xlfn._xlws.FILTER(
         Tableau3[Joint Définitif Nb],
         (Tableau3[ITEM]=Tableau210[[#This Row],[NOM]])*
         (Tableau3[Rep.]=Tableau210[[#This Row],[REPERE BUTA]])
      )
   ),
0)</f>
        <v>1</v>
      </c>
      <c r="BG915" s="117" t="s">
        <v>129</v>
      </c>
      <c r="BH915" s="177" t="str" cm="1">
        <f t="array" ref="BH9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5" s="117" t="s">
        <v>2281</v>
      </c>
      <c r="BK915" s="117" t="s">
        <v>2269</v>
      </c>
      <c r="BL915" s="167" t="s">
        <v>2380</v>
      </c>
      <c r="BM915" s="167"/>
      <c r="BN915" s="117"/>
      <c r="BO915" s="117"/>
      <c r="BP915" s="117"/>
      <c r="BQ915" s="48"/>
      <c r="BR915" s="119"/>
      <c r="BS915" s="48"/>
      <c r="BT915" s="48"/>
      <c r="BU915" s="48"/>
      <c r="BV915" s="48"/>
      <c r="BW915" s="48"/>
      <c r="BX915" s="48"/>
    </row>
    <row r="916" spans="1:76" ht="15.75" hidden="1" x14ac:dyDescent="0.25">
      <c r="A916" s="48" t="e" cm="1">
        <f t="array" ref="A916">_xlfn.XLOOKUP(Tableau210[[#This Row],[NOM]]&amp;Tableau210[[#This Row],[REPERE BUTA]],[6]!Tableau16[POSTE TECHNIQUE]&amp;[6]!Tableau16[Repere ADM],[6]!Tableau16[NUMERO CLIENT])</f>
        <v>#N/A</v>
      </c>
      <c r="B916" s="48" t="e" cm="1">
        <f t="array" ref="B916">_xlfn.XLOOKUP(Tableau210[[#This Row],[NOM]]&amp;Tableau210[[#This Row],[REPERE BUTA]],[6]!Tableau16[POSTE TECHNIQUE]&amp;[6]!Tableau16[Repere REF],[6]!Tableau16[NUMERO CLIENT])</f>
        <v>#N/A</v>
      </c>
      <c r="C916" s="48" cm="1">
        <f t="array" ref="C916">_xlfn.XLOOKUP(Tableau210[[#This Row],[NOM]]&amp;Tableau210[[#This Row],[Repere Ubleam]],[7]Sheet1!$C$2:$C$2995&amp;[7]Sheet1!$I$2:$I$2995,[7]Sheet1!$A$2:$A$2995)</f>
        <v>910</v>
      </c>
      <c r="D916" s="48" t="str">
        <f>C916&amp;""</f>
        <v>910</v>
      </c>
      <c r="E916" s="48" t="e">
        <v>#N/A</v>
      </c>
      <c r="F916" s="48" t="e">
        <v>#N/A</v>
      </c>
      <c r="G916" s="190" t="s">
        <v>1730</v>
      </c>
      <c r="H916" s="119" t="s">
        <v>1067</v>
      </c>
      <c r="I916" s="119" t="s">
        <v>80</v>
      </c>
      <c r="J916" s="119" t="s">
        <v>1072</v>
      </c>
      <c r="K916" s="119" t="str">
        <f>_xlfn.XLOOKUP(Tableau210[[#This Row],[NOM]],[8]LUT!$I$5:$I$301,[8]LUT!$N$5:$N$301)</f>
        <v xml:space="preserve">Réacteur </v>
      </c>
      <c r="L916" s="119">
        <v>8</v>
      </c>
      <c r="M916" s="119"/>
      <c r="N916" s="119">
        <v>8</v>
      </c>
      <c r="O916" s="119"/>
      <c r="P916" s="119"/>
      <c r="Q916" s="119"/>
      <c r="R916" s="119"/>
      <c r="S916" s="119"/>
      <c r="T916" s="119"/>
      <c r="U916" s="119"/>
      <c r="V916" s="119"/>
      <c r="W916" s="148">
        <v>25</v>
      </c>
      <c r="X916" s="207" cm="1">
        <f t="array" ref="X9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1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16" s="148">
        <v>20</v>
      </c>
      <c r="AA916" s="207" cm="1">
        <f t="array" ref="AA9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16" s="48"/>
      <c r="AD916" s="117" t="s">
        <v>2103</v>
      </c>
      <c r="AE916" s="119"/>
      <c r="AF916" s="181">
        <f>IFERROR(VLOOKUP(Tableau210[[#This Row],[OPERATION]],Tableau4[],5,FALSE),"")</f>
        <v>1</v>
      </c>
      <c r="AG916" s="178" cm="1">
        <f t="array" ref="AG916">IFERROR(
   SUM(
      _xlfn._xlws.FILTER(
         Tableau3[JP],
         (Tableau3[ITEM]=Tableau210[[#This Row],[NOM]])*
         (Tableau3[Rep.]=Tableau210[[#This Row],[REPERE BUTA]])
      )
   ),
0)</f>
        <v>1</v>
      </c>
      <c r="AH916" s="181">
        <f>IFERROR(VLOOKUP(Tableau210[[#This Row],[OPERATION]],Tableau4[],4,FALSE),"")</f>
        <v>0</v>
      </c>
      <c r="AI916" s="178" cm="1">
        <f t="array" ref="AI916">IFERROR(
   SUM(
      _xlfn._xlws.FILTER(
         Tableau3[BP],
         (Tableau3[ITEM]=Tableau210[[#This Row],[NOM]])*
         (Tableau3[Rep.]=Tableau210[[#This Row],[REPERE BUTA]])
      )
   ),
0)</f>
        <v>0</v>
      </c>
      <c r="AJ916" s="181" t="str">
        <f>IF(Tableau210[[#This Row],[NB JP EMIS]]=1,"1 JP","") &amp; IF(Tableau210[[#This Row],[NB BP EMIS]]=1," 1 BP","")</f>
        <v>1 JP</v>
      </c>
      <c r="AK916" s="178" t="str">
        <f>IF(Tableau210[[#This Row],[NB JP BUTA]]=1,"1 JP","") &amp; IF(Tableau210[[#This Row],[Nb BP BUTA]]=1," 1 BP","") &amp; IF(Tableau210[[#This Row],[Nb BP BUTA]]=2," 2 BP","")</f>
        <v>1 JP</v>
      </c>
      <c r="AL916" s="117" t="s">
        <v>103</v>
      </c>
      <c r="AM916" s="117">
        <f>IFERROR(+VLOOKUP(AY916,Tiges!$G$4:$I$569,3,FALSE),"")</f>
        <v>22</v>
      </c>
      <c r="AN916" s="48"/>
      <c r="AO916" s="117">
        <v>4</v>
      </c>
      <c r="AP916" s="177" cm="1">
        <f t="array" ref="AP9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1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16" s="117" t="s">
        <v>2405</v>
      </c>
      <c r="AS916" s="177" t="str" cm="1">
        <f t="array" ref="AS9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1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916" s="117" t="s">
        <v>1123</v>
      </c>
      <c r="AV916" s="177" t="str" cm="1">
        <f t="array" ref="AV9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6" s="117"/>
      <c r="AY916" s="117" cm="1">
        <f t="array" ref="AY916">IFERROR(_xlfn.XLOOKUP(Tableau210[[#This Row],[DN DONNEES BUTA ]]&amp;Tableau210[[#This Row],[PN DONNEES BUTA]],Tiges!$B$4:$B$79&amp;Tiges!$C$4:$C$79,Tiges!$G$4:$G$79),"")</f>
        <v>14</v>
      </c>
      <c r="AZ916" s="117"/>
      <c r="BA916" s="117" cm="1">
        <f t="array" ref="BA916">IFERROR(_xlfn.XLOOKUP(Tableau210[[#This Row],[DN DONNEES BUTA ]]&amp;Tableau210[[#This Row],[PN DONNEES BUTA]],Tiges!$B$4:$B$79&amp;Tiges!$C$4:$C$79,Tiges!$H$4:$H$79),"")</f>
        <v>70</v>
      </c>
      <c r="BB916" s="117"/>
      <c r="BC916" s="182">
        <f>IFERROR(VLOOKUP(Tableau210[[#This Row],[OPERATION]],Tableau4[],2,FALSE),"")</f>
        <v>2</v>
      </c>
      <c r="BD916" s="177" cm="1">
        <f t="array" ref="BD916">IFERROR(
   SUM(
      _xlfn._xlws.FILTER(
         Tableau3[Nb Platinage Joint],
         (Tableau3[ITEM]=Tableau210[[#This Row],[NOM]])*
         (Tableau3[Rep.]=Tableau210[[#This Row],[REPERE BUTA]])
      )
   ),
0)</f>
        <v>2</v>
      </c>
      <c r="BE916" s="182">
        <f>IFERROR(VLOOKUP(Tableau210[[#This Row],[OPERATION]],Tableau4[],3,FALSE),"")</f>
        <v>1</v>
      </c>
      <c r="BF916" s="177" cm="1">
        <f t="array" ref="BF916">IFERROR(
   SUM(
      _xlfn._xlws.FILTER(
         Tableau3[Joint Définitif Nb],
         (Tableau3[ITEM]=Tableau210[[#This Row],[NOM]])*
         (Tableau3[Rep.]=Tableau210[[#This Row],[REPERE BUTA]])
      )
   ),
0)</f>
        <v>1</v>
      </c>
      <c r="BG916" s="117" t="s">
        <v>129</v>
      </c>
      <c r="BH916" s="177" t="str" cm="1">
        <f t="array" ref="BH9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6" s="117" t="s">
        <v>2281</v>
      </c>
      <c r="BK916" s="117" t="s">
        <v>2269</v>
      </c>
      <c r="BL916" s="167" t="s">
        <v>2380</v>
      </c>
      <c r="BM916" s="167"/>
      <c r="BN916" s="117"/>
      <c r="BO916" s="117"/>
      <c r="BP916" s="117"/>
      <c r="BQ916" s="48"/>
      <c r="BR916" s="119"/>
      <c r="BS916" s="48"/>
      <c r="BT916" s="48"/>
      <c r="BU916" s="48"/>
      <c r="BV916" s="48"/>
      <c r="BW916" s="48"/>
      <c r="BX916" s="48"/>
    </row>
    <row r="917" spans="1:76" ht="15.75" hidden="1" x14ac:dyDescent="0.25">
      <c r="A917" s="48" t="e" cm="1">
        <f t="array" ref="A917">_xlfn.XLOOKUP(Tableau210[[#This Row],[NOM]]&amp;Tableau210[[#This Row],[REPERE BUTA]],[6]!Tableau16[POSTE TECHNIQUE]&amp;[6]!Tableau16[Repere ADM],[6]!Tableau16[NUMERO CLIENT])</f>
        <v>#N/A</v>
      </c>
      <c r="B917" s="48" t="e" cm="1">
        <f t="array" ref="B917">_xlfn.XLOOKUP(Tableau210[[#This Row],[NOM]]&amp;Tableau210[[#This Row],[REPERE BUTA]],[6]!Tableau16[POSTE TECHNIQUE]&amp;[6]!Tableau16[Repere REF],[6]!Tableau16[NUMERO CLIENT])</f>
        <v>#N/A</v>
      </c>
      <c r="C917" s="48" cm="1">
        <f t="array" ref="C917">_xlfn.XLOOKUP(Tableau210[[#This Row],[NOM]]&amp;Tableau210[[#This Row],[Repere Ubleam]],[7]Sheet1!$C$2:$C$2995&amp;[7]Sheet1!$I$2:$I$2995,[7]Sheet1!$A$2:$A$2995)</f>
        <v>911</v>
      </c>
      <c r="D917" s="48" t="str">
        <f>C917&amp;""</f>
        <v>911</v>
      </c>
      <c r="E917" s="48" t="e">
        <v>#N/A</v>
      </c>
      <c r="F917" s="48" t="e">
        <v>#N/A</v>
      </c>
      <c r="G917" s="190" t="s">
        <v>1730</v>
      </c>
      <c r="H917" s="119" t="s">
        <v>1067</v>
      </c>
      <c r="I917" s="119" t="s">
        <v>80</v>
      </c>
      <c r="J917" s="119" t="s">
        <v>1072</v>
      </c>
      <c r="K917" s="119" t="str">
        <f>_xlfn.XLOOKUP(Tableau210[[#This Row],[NOM]],[8]LUT!$I$5:$I$301,[8]LUT!$N$5:$N$301)</f>
        <v xml:space="preserve">Réacteur </v>
      </c>
      <c r="L917" s="119">
        <v>9</v>
      </c>
      <c r="M917" s="119"/>
      <c r="N917" s="119">
        <v>9</v>
      </c>
      <c r="O917" s="119"/>
      <c r="P917" s="119"/>
      <c r="Q917" s="119"/>
      <c r="R917" s="119"/>
      <c r="S917" s="119"/>
      <c r="T917" s="119"/>
      <c r="U917" s="119"/>
      <c r="V917" s="119"/>
      <c r="W917" s="148">
        <v>25</v>
      </c>
      <c r="X917" s="207" cm="1">
        <f t="array" ref="X9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1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17" s="148">
        <v>20</v>
      </c>
      <c r="AA917" s="207" cm="1">
        <f t="array" ref="AA9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17" s="48"/>
      <c r="AD917" s="117" t="s">
        <v>2103</v>
      </c>
      <c r="AE917" s="119"/>
      <c r="AF917" s="181">
        <f>IFERROR(VLOOKUP(Tableau210[[#This Row],[OPERATION]],Tableau4[],5,FALSE),"")</f>
        <v>1</v>
      </c>
      <c r="AG917" s="178" cm="1">
        <f t="array" ref="AG917">IFERROR(
   SUM(
      _xlfn._xlws.FILTER(
         Tableau3[JP],
         (Tableau3[ITEM]=Tableau210[[#This Row],[NOM]])*
         (Tableau3[Rep.]=Tableau210[[#This Row],[REPERE BUTA]])
      )
   ),
0)</f>
        <v>1</v>
      </c>
      <c r="AH917" s="181">
        <f>IFERROR(VLOOKUP(Tableau210[[#This Row],[OPERATION]],Tableau4[],4,FALSE),"")</f>
        <v>0</v>
      </c>
      <c r="AI917" s="178" cm="1">
        <f t="array" ref="AI917">IFERROR(
   SUM(
      _xlfn._xlws.FILTER(
         Tableau3[BP],
         (Tableau3[ITEM]=Tableau210[[#This Row],[NOM]])*
         (Tableau3[Rep.]=Tableau210[[#This Row],[REPERE BUTA]])
      )
   ),
0)</f>
        <v>0</v>
      </c>
      <c r="AJ917" s="181" t="str">
        <f>IF(Tableau210[[#This Row],[NB JP EMIS]]=1,"1 JP","") &amp; IF(Tableau210[[#This Row],[NB BP EMIS]]=1," 1 BP","")</f>
        <v>1 JP</v>
      </c>
      <c r="AK917" s="178" t="str">
        <f>IF(Tableau210[[#This Row],[NB JP BUTA]]=1,"1 JP","") &amp; IF(Tableau210[[#This Row],[Nb BP BUTA]]=1," 1 BP","") &amp; IF(Tableau210[[#This Row],[Nb BP BUTA]]=2," 2 BP","")</f>
        <v>1 JP</v>
      </c>
      <c r="AL917" s="117" t="s">
        <v>103</v>
      </c>
      <c r="AM917" s="117">
        <f>IFERROR(+VLOOKUP(AY917,Tiges!$G$4:$I$569,3,FALSE),"")</f>
        <v>22</v>
      </c>
      <c r="AN917" s="48"/>
      <c r="AO917" s="117">
        <v>4</v>
      </c>
      <c r="AP917" s="177" cm="1">
        <f t="array" ref="AP9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1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17" s="117" t="s">
        <v>2405</v>
      </c>
      <c r="AS917" s="177" t="str" cm="1">
        <f t="array" ref="AS9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1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917" s="117" t="s">
        <v>1123</v>
      </c>
      <c r="AV917" s="177" t="str" cm="1">
        <f t="array" ref="AV9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7" s="117"/>
      <c r="AY917" s="117" cm="1">
        <f t="array" ref="AY917">IFERROR(_xlfn.XLOOKUP(Tableau210[[#This Row],[DN DONNEES BUTA ]]&amp;Tableau210[[#This Row],[PN DONNEES BUTA]],Tiges!$B$4:$B$79&amp;Tiges!$C$4:$C$79,Tiges!$G$4:$G$79),"")</f>
        <v>14</v>
      </c>
      <c r="AZ917" s="117"/>
      <c r="BA917" s="117" cm="1">
        <f t="array" ref="BA917">IFERROR(_xlfn.XLOOKUP(Tableau210[[#This Row],[DN DONNEES BUTA ]]&amp;Tableau210[[#This Row],[PN DONNEES BUTA]],Tiges!$B$4:$B$79&amp;Tiges!$C$4:$C$79,Tiges!$H$4:$H$79),"")</f>
        <v>70</v>
      </c>
      <c r="BB917" s="117"/>
      <c r="BC917" s="182">
        <f>IFERROR(VLOOKUP(Tableau210[[#This Row],[OPERATION]],Tableau4[],2,FALSE),"")</f>
        <v>2</v>
      </c>
      <c r="BD917" s="177" cm="1">
        <f t="array" ref="BD917">IFERROR(
   SUM(
      _xlfn._xlws.FILTER(
         Tableau3[Nb Platinage Joint],
         (Tableau3[ITEM]=Tableau210[[#This Row],[NOM]])*
         (Tableau3[Rep.]=Tableau210[[#This Row],[REPERE BUTA]])
      )
   ),
0)</f>
        <v>2</v>
      </c>
      <c r="BE917" s="182">
        <f>IFERROR(VLOOKUP(Tableau210[[#This Row],[OPERATION]],Tableau4[],3,FALSE),"")</f>
        <v>1</v>
      </c>
      <c r="BF917" s="177" cm="1">
        <f t="array" ref="BF917">IFERROR(
   SUM(
      _xlfn._xlws.FILTER(
         Tableau3[Joint Définitif Nb],
         (Tableau3[ITEM]=Tableau210[[#This Row],[NOM]])*
         (Tableau3[Rep.]=Tableau210[[#This Row],[REPERE BUTA]])
      )
   ),
0)</f>
        <v>1</v>
      </c>
      <c r="BG917" s="117" t="s">
        <v>129</v>
      </c>
      <c r="BH917" s="177" t="str" cm="1">
        <f t="array" ref="BH9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7" s="117" t="s">
        <v>2281</v>
      </c>
      <c r="BK917" s="117" t="s">
        <v>2269</v>
      </c>
      <c r="BL917" s="167" t="s">
        <v>2380</v>
      </c>
      <c r="BM917" s="167"/>
      <c r="BN917" s="117"/>
      <c r="BO917" s="117"/>
      <c r="BP917" s="117"/>
      <c r="BQ917" s="48"/>
      <c r="BR917" s="119"/>
      <c r="BS917" s="48"/>
      <c r="BT917" s="48"/>
      <c r="BU917" s="48"/>
      <c r="BV917" s="48"/>
      <c r="BW917" s="48"/>
      <c r="BX917" s="48"/>
    </row>
    <row r="918" spans="1:76" ht="15.75" hidden="1" x14ac:dyDescent="0.25">
      <c r="A918" s="48" t="e" cm="1">
        <f t="array" ref="A918">_xlfn.XLOOKUP(Tableau210[[#This Row],[NOM]]&amp;Tableau210[[#This Row],[REPERE BUTA]],[6]!Tableau16[POSTE TECHNIQUE]&amp;[6]!Tableau16[Repere ADM],[6]!Tableau16[NUMERO CLIENT])</f>
        <v>#N/A</v>
      </c>
      <c r="B918" s="48" t="e" cm="1">
        <f t="array" ref="B918">_xlfn.XLOOKUP(Tableau210[[#This Row],[NOM]]&amp;Tableau210[[#This Row],[REPERE BUTA]],[6]!Tableau16[POSTE TECHNIQUE]&amp;[6]!Tableau16[Repere REF],[6]!Tableau16[NUMERO CLIENT])</f>
        <v>#N/A</v>
      </c>
      <c r="C918" s="48" cm="1">
        <f t="array" ref="C918">_xlfn.XLOOKUP(Tableau210[[#This Row],[NOM]]&amp;Tableau210[[#This Row],[Repere Ubleam]],[7]Sheet1!$C$2:$C$2995&amp;[7]Sheet1!$I$2:$I$2995,[7]Sheet1!$A$2:$A$2995)</f>
        <v>912</v>
      </c>
      <c r="D918" s="48" t="str">
        <f>C918&amp;""</f>
        <v>912</v>
      </c>
      <c r="E918" s="48" t="e">
        <v>#N/A</v>
      </c>
      <c r="F918" s="48" t="e">
        <v>#N/A</v>
      </c>
      <c r="G918" s="190" t="s">
        <v>1730</v>
      </c>
      <c r="H918" s="119" t="s">
        <v>1067</v>
      </c>
      <c r="I918" s="119" t="s">
        <v>80</v>
      </c>
      <c r="J918" s="119" t="s">
        <v>1072</v>
      </c>
      <c r="K918" s="119" t="str">
        <f>_xlfn.XLOOKUP(Tableau210[[#This Row],[NOM]],[8]LUT!$I$5:$I$301,[8]LUT!$N$5:$N$301)</f>
        <v xml:space="preserve">Réacteur </v>
      </c>
      <c r="L918" s="119">
        <v>10</v>
      </c>
      <c r="M918" s="119"/>
      <c r="N918" s="119">
        <v>10</v>
      </c>
      <c r="O918" s="119"/>
      <c r="P918" s="119"/>
      <c r="Q918" s="119"/>
      <c r="R918" s="119"/>
      <c r="S918" s="119"/>
      <c r="T918" s="119"/>
      <c r="U918" s="119"/>
      <c r="V918" s="119"/>
      <c r="W918" s="148">
        <v>100</v>
      </c>
      <c r="X918" s="207" cm="1">
        <f t="array" ref="X9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91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18" s="148">
        <v>20</v>
      </c>
      <c r="AA918" s="207" cm="1">
        <f t="array" ref="AA9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18" s="48"/>
      <c r="AD918" s="117" t="s">
        <v>2103</v>
      </c>
      <c r="AE918" s="119"/>
      <c r="AF918" s="181">
        <f>IFERROR(VLOOKUP(Tableau210[[#This Row],[OPERATION]],Tableau4[],5,FALSE),"")</f>
        <v>1</v>
      </c>
      <c r="AG918" s="178" cm="1">
        <f t="array" ref="AG918">IFERROR(
   SUM(
      _xlfn._xlws.FILTER(
         Tableau3[JP],
         (Tableau3[ITEM]=Tableau210[[#This Row],[NOM]])*
         (Tableau3[Rep.]=Tableau210[[#This Row],[REPERE BUTA]])
      )
   ),
0)</f>
        <v>1</v>
      </c>
      <c r="AH918" s="181">
        <f>IFERROR(VLOOKUP(Tableau210[[#This Row],[OPERATION]],Tableau4[],4,FALSE),"")</f>
        <v>0</v>
      </c>
      <c r="AI918" s="178" cm="1">
        <f t="array" ref="AI918">IFERROR(
   SUM(
      _xlfn._xlws.FILTER(
         Tableau3[BP],
         (Tableau3[ITEM]=Tableau210[[#This Row],[NOM]])*
         (Tableau3[Rep.]=Tableau210[[#This Row],[REPERE BUTA]])
      )
   ),
0)</f>
        <v>0</v>
      </c>
      <c r="AJ918" s="181" t="str">
        <f>IF(Tableau210[[#This Row],[NB JP EMIS]]=1,"1 JP","") &amp; IF(Tableau210[[#This Row],[NB BP EMIS]]=1," 1 BP","")</f>
        <v>1 JP</v>
      </c>
      <c r="AK918" s="178" t="str">
        <f>IF(Tableau210[[#This Row],[NB JP BUTA]]=1,"1 JP","") &amp; IF(Tableau210[[#This Row],[Nb BP BUTA]]=1," 1 BP","") &amp; IF(Tableau210[[#This Row],[Nb BP BUTA]]=2," 2 BP","")</f>
        <v>1 JP</v>
      </c>
      <c r="AL918" s="117" t="s">
        <v>103</v>
      </c>
      <c r="AM918" s="117">
        <f>IFERROR(+VLOOKUP(AY918,Tiges!$G$4:$I$569,3,FALSE),"")</f>
        <v>32</v>
      </c>
      <c r="AN918" s="48"/>
      <c r="AO918" s="117">
        <v>8</v>
      </c>
      <c r="AP918" s="177" cm="1">
        <f t="array" ref="AP9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1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18" s="117" t="s">
        <v>2163</v>
      </c>
      <c r="AS918" s="177" t="str" cm="1">
        <f t="array" ref="AS9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91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18" s="117" t="s">
        <v>1123</v>
      </c>
      <c r="AV918" s="177" t="str" cm="1">
        <f t="array" ref="AV9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8" s="117"/>
      <c r="AY918" s="117" cm="1">
        <f t="array" ref="AY918">IFERROR(_xlfn.XLOOKUP(Tableau210[[#This Row],[DN DONNEES BUTA ]]&amp;Tableau210[[#This Row],[PN DONNEES BUTA]],Tiges!$B$4:$B$79&amp;Tiges!$C$4:$C$79,Tiges!$G$4:$G$79),"")</f>
        <v>20</v>
      </c>
      <c r="AZ918" s="117"/>
      <c r="BA918" s="117" cm="1">
        <f t="array" ref="BA918">IFERROR(_xlfn.XLOOKUP(Tableau210[[#This Row],[DN DONNEES BUTA ]]&amp;Tableau210[[#This Row],[PN DONNEES BUTA]],Tiges!$B$4:$B$79&amp;Tiges!$C$4:$C$79,Tiges!$H$4:$H$79),"")</f>
        <v>110</v>
      </c>
      <c r="BB918" s="117"/>
      <c r="BC918" s="182">
        <f>IFERROR(VLOOKUP(Tableau210[[#This Row],[OPERATION]],Tableau4[],2,FALSE),"")</f>
        <v>2</v>
      </c>
      <c r="BD918" s="177" cm="1">
        <f t="array" ref="BD918">IFERROR(
   SUM(
      _xlfn._xlws.FILTER(
         Tableau3[Nb Platinage Joint],
         (Tableau3[ITEM]=Tableau210[[#This Row],[NOM]])*
         (Tableau3[Rep.]=Tableau210[[#This Row],[REPERE BUTA]])
      )
   ),
0)</f>
        <v>2</v>
      </c>
      <c r="BE918" s="182">
        <f>IFERROR(VLOOKUP(Tableau210[[#This Row],[OPERATION]],Tableau4[],3,FALSE),"")</f>
        <v>1</v>
      </c>
      <c r="BF918" s="177" cm="1">
        <f t="array" ref="BF918">IFERROR(
   SUM(
      _xlfn._xlws.FILTER(
         Tableau3[Joint Définitif Nb],
         (Tableau3[ITEM]=Tableau210[[#This Row],[NOM]])*
         (Tableau3[Rep.]=Tableau210[[#This Row],[REPERE BUTA]])
      )
   ),
0)</f>
        <v>1</v>
      </c>
      <c r="BG918" s="117" t="s">
        <v>129</v>
      </c>
      <c r="BH918" s="177" t="str" cm="1">
        <f t="array" ref="BH9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8" s="117" t="s">
        <v>2268</v>
      </c>
      <c r="BK918" s="117" t="s">
        <v>2269</v>
      </c>
      <c r="BL918" s="167" t="s">
        <v>2380</v>
      </c>
      <c r="BM918" s="167"/>
      <c r="BN918" s="117"/>
      <c r="BO918" s="117"/>
      <c r="BP918" s="117"/>
      <c r="BQ918" s="48"/>
      <c r="BR918" s="119"/>
      <c r="BS918" s="48"/>
      <c r="BT918" s="48"/>
      <c r="BU918" s="48"/>
      <c r="BV918" s="48"/>
      <c r="BW918" s="48"/>
      <c r="BX918" s="48"/>
    </row>
    <row r="919" spans="1:76" ht="15.75" hidden="1" x14ac:dyDescent="0.25">
      <c r="A919" s="48" t="e" cm="1">
        <f t="array" ref="A919">_xlfn.XLOOKUP(Tableau210[[#This Row],[NOM]]&amp;Tableau210[[#This Row],[REPERE BUTA]],[6]!Tableau16[POSTE TECHNIQUE]&amp;[6]!Tableau16[Repere ADM],[6]!Tableau16[NUMERO CLIENT])</f>
        <v>#N/A</v>
      </c>
      <c r="B919" s="48" t="e" cm="1">
        <f t="array" ref="B919">_xlfn.XLOOKUP(Tableau210[[#This Row],[NOM]]&amp;Tableau210[[#This Row],[REPERE BUTA]],[6]!Tableau16[POSTE TECHNIQUE]&amp;[6]!Tableau16[Repere REF],[6]!Tableau16[NUMERO CLIENT])</f>
        <v>#N/A</v>
      </c>
      <c r="C919" s="48" cm="1">
        <f t="array" ref="C919">_xlfn.XLOOKUP(Tableau210[[#This Row],[NOM]]&amp;Tableau210[[#This Row],[Repere Ubleam]],[7]Sheet1!$C$2:$C$2995&amp;[7]Sheet1!$I$2:$I$2995,[7]Sheet1!$A$2:$A$2995)</f>
        <v>913</v>
      </c>
      <c r="D919" s="48" t="str">
        <f>C919&amp;""</f>
        <v>913</v>
      </c>
      <c r="E919" s="48" t="e">
        <v>#N/A</v>
      </c>
      <c r="F919" s="48" t="e">
        <v>#N/A</v>
      </c>
      <c r="G919" s="190" t="s">
        <v>1730</v>
      </c>
      <c r="H919" s="119" t="s">
        <v>1067</v>
      </c>
      <c r="I919" s="119" t="s">
        <v>80</v>
      </c>
      <c r="J919" s="119" t="s">
        <v>1072</v>
      </c>
      <c r="K919" s="119" t="str">
        <f>_xlfn.XLOOKUP(Tableau210[[#This Row],[NOM]],[8]LUT!$I$5:$I$301,[8]LUT!$N$5:$N$301)</f>
        <v xml:space="preserve">Réacteur </v>
      </c>
      <c r="L919" s="119">
        <v>12</v>
      </c>
      <c r="M919" s="119"/>
      <c r="N919" s="119">
        <v>12</v>
      </c>
      <c r="O919" s="119"/>
      <c r="P919" s="119"/>
      <c r="Q919" s="119"/>
      <c r="R919" s="119"/>
      <c r="S919" s="119"/>
      <c r="T919" s="119"/>
      <c r="U919" s="119"/>
      <c r="V919" s="119"/>
      <c r="W919" s="148">
        <v>200</v>
      </c>
      <c r="X919" s="207" cm="1">
        <f t="array" ref="X9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91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19" s="148">
        <v>20</v>
      </c>
      <c r="AA919" s="207" cm="1">
        <f t="array" ref="AA9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1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19" s="48"/>
      <c r="AD919" s="117" t="s">
        <v>2103</v>
      </c>
      <c r="AE919" s="119"/>
      <c r="AF919" s="181">
        <f>IFERROR(VLOOKUP(Tableau210[[#This Row],[OPERATION]],Tableau4[],5,FALSE),"")</f>
        <v>1</v>
      </c>
      <c r="AG919" s="178" cm="1">
        <f t="array" ref="AG919">IFERROR(
   SUM(
      _xlfn._xlws.FILTER(
         Tableau3[JP],
         (Tableau3[ITEM]=Tableau210[[#This Row],[NOM]])*
         (Tableau3[Rep.]=Tableau210[[#This Row],[REPERE BUTA]])
      )
   ),
0)</f>
        <v>1</v>
      </c>
      <c r="AH919" s="181">
        <f>IFERROR(VLOOKUP(Tableau210[[#This Row],[OPERATION]],Tableau4[],4,FALSE),"")</f>
        <v>0</v>
      </c>
      <c r="AI919" s="178" cm="1">
        <f t="array" ref="AI919">IFERROR(
   SUM(
      _xlfn._xlws.FILTER(
         Tableau3[BP],
         (Tableau3[ITEM]=Tableau210[[#This Row],[NOM]])*
         (Tableau3[Rep.]=Tableau210[[#This Row],[REPERE BUTA]])
      )
   ),
0)</f>
        <v>0</v>
      </c>
      <c r="AJ919" s="181" t="str">
        <f>IF(Tableau210[[#This Row],[NB JP EMIS]]=1,"1 JP","") &amp; IF(Tableau210[[#This Row],[NB BP EMIS]]=1," 1 BP","")</f>
        <v>1 JP</v>
      </c>
      <c r="AK919" s="178" t="str">
        <f>IF(Tableau210[[#This Row],[NB JP BUTA]]=1,"1 JP","") &amp; IF(Tableau210[[#This Row],[Nb BP BUTA]]=1," 1 BP","") &amp; IF(Tableau210[[#This Row],[Nb BP BUTA]]=2," 2 BP","")</f>
        <v>1 JP</v>
      </c>
      <c r="AL919" s="117" t="s">
        <v>103</v>
      </c>
      <c r="AM919" s="117">
        <f>IFERROR(+VLOOKUP(AY919,Tiges!$G$4:$I$569,3,FALSE),"")</f>
        <v>32</v>
      </c>
      <c r="AN919" s="48"/>
      <c r="AO919" s="117">
        <v>8</v>
      </c>
      <c r="AP919" s="177" cm="1">
        <f t="array" ref="AP9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1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19" s="117" t="s">
        <v>2282</v>
      </c>
      <c r="AS919" s="177" t="str" cm="1">
        <f t="array" ref="AS9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91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919" s="117" t="s">
        <v>1123</v>
      </c>
      <c r="AV919" s="177" t="str" cm="1">
        <f t="array" ref="AV9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1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19" s="117"/>
      <c r="AY919" s="117" cm="1">
        <f t="array" ref="AY919">IFERROR(_xlfn.XLOOKUP(Tableau210[[#This Row],[DN DONNEES BUTA ]]&amp;Tableau210[[#This Row],[PN DONNEES BUTA]],Tiges!$B$4:$B$79&amp;Tiges!$C$4:$C$79,Tiges!$G$4:$G$79),"")</f>
        <v>20</v>
      </c>
      <c r="AZ919" s="117"/>
      <c r="BA919" s="117" cm="1">
        <f t="array" ref="BA919">IFERROR(_xlfn.XLOOKUP(Tableau210[[#This Row],[DN DONNEES BUTA ]]&amp;Tableau210[[#This Row],[PN DONNEES BUTA]],Tiges!$B$4:$B$79&amp;Tiges!$C$4:$C$79,Tiges!$H$4:$H$79),"")</f>
        <v>110</v>
      </c>
      <c r="BB919" s="117"/>
      <c r="BC919" s="182">
        <f>IFERROR(VLOOKUP(Tableau210[[#This Row],[OPERATION]],Tableau4[],2,FALSE),"")</f>
        <v>2</v>
      </c>
      <c r="BD919" s="177" cm="1">
        <f t="array" ref="BD919">IFERROR(
   SUM(
      _xlfn._xlws.FILTER(
         Tableau3[Nb Platinage Joint],
         (Tableau3[ITEM]=Tableau210[[#This Row],[NOM]])*
         (Tableau3[Rep.]=Tableau210[[#This Row],[REPERE BUTA]])
      )
   ),
0)</f>
        <v>2</v>
      </c>
      <c r="BE919" s="182">
        <f>IFERROR(VLOOKUP(Tableau210[[#This Row],[OPERATION]],Tableau4[],3,FALSE),"")</f>
        <v>1</v>
      </c>
      <c r="BF919" s="177" cm="1">
        <f t="array" ref="BF919">IFERROR(
   SUM(
      _xlfn._xlws.FILTER(
         Tableau3[Joint Définitif Nb],
         (Tableau3[ITEM]=Tableau210[[#This Row],[NOM]])*
         (Tableau3[Rep.]=Tableau210[[#This Row],[REPERE BUTA]])
      )
   ),
0)</f>
        <v>1</v>
      </c>
      <c r="BG919" s="117" t="s">
        <v>129</v>
      </c>
      <c r="BH919" s="177" t="str" cm="1">
        <f t="array" ref="BH9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1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19" s="117" t="s">
        <v>2281</v>
      </c>
      <c r="BK919" s="117" t="s">
        <v>2269</v>
      </c>
      <c r="BL919" s="167" t="s">
        <v>2380</v>
      </c>
      <c r="BM919" s="167"/>
      <c r="BN919" s="117"/>
      <c r="BO919" s="117"/>
      <c r="BP919" s="117"/>
      <c r="BQ919" s="48"/>
      <c r="BR919" s="119"/>
      <c r="BS919" s="48"/>
      <c r="BT919" s="48"/>
      <c r="BU919" s="48"/>
      <c r="BV919" s="48"/>
      <c r="BW919" s="48"/>
      <c r="BX919" s="48"/>
    </row>
    <row r="920" spans="1:76" ht="15.75" hidden="1" x14ac:dyDescent="0.25">
      <c r="A920" s="48" t="e" cm="1">
        <f t="array" ref="A920">_xlfn.XLOOKUP(Tableau210[[#This Row],[NOM]]&amp;Tableau210[[#This Row],[REPERE BUTA]],[6]!Tableau16[POSTE TECHNIQUE]&amp;[6]!Tableau16[Repere ADM],[6]!Tableau16[NUMERO CLIENT])</f>
        <v>#N/A</v>
      </c>
      <c r="B920" s="48" t="e" cm="1">
        <f t="array" ref="B920">_xlfn.XLOOKUP(Tableau210[[#This Row],[NOM]]&amp;Tableau210[[#This Row],[REPERE BUTA]],[6]!Tableau16[POSTE TECHNIQUE]&amp;[6]!Tableau16[Repere REF],[6]!Tableau16[NUMERO CLIENT])</f>
        <v>#N/A</v>
      </c>
      <c r="C920" s="48" cm="1">
        <f t="array" ref="C920">_xlfn.XLOOKUP(Tableau210[[#This Row],[NOM]]&amp;Tableau210[[#This Row],[Repere Ubleam]],[7]Sheet1!$C$2:$C$2995&amp;[7]Sheet1!$I$2:$I$2995,[7]Sheet1!$A$2:$A$2995)</f>
        <v>914</v>
      </c>
      <c r="D920" s="48" t="str">
        <f>C920&amp;""</f>
        <v>914</v>
      </c>
      <c r="E920" s="48" t="e">
        <v>#N/A</v>
      </c>
      <c r="F920" s="48" t="e">
        <v>#N/A</v>
      </c>
      <c r="G920" s="190" t="s">
        <v>1730</v>
      </c>
      <c r="H920" s="119" t="s">
        <v>1067</v>
      </c>
      <c r="I920" s="119" t="s">
        <v>80</v>
      </c>
      <c r="J920" s="119" t="s">
        <v>1072</v>
      </c>
      <c r="K920" s="119" t="str">
        <f>_xlfn.XLOOKUP(Tableau210[[#This Row],[NOM]],[8]LUT!$I$5:$I$301,[8]LUT!$N$5:$N$301)</f>
        <v xml:space="preserve">Réacteur </v>
      </c>
      <c r="L920" s="119">
        <v>13</v>
      </c>
      <c r="M920" s="119"/>
      <c r="N920" s="119">
        <v>13</v>
      </c>
      <c r="O920" s="119"/>
      <c r="P920" s="119"/>
      <c r="Q920" s="119"/>
      <c r="R920" s="119"/>
      <c r="S920" s="119"/>
      <c r="T920" s="119"/>
      <c r="U920" s="119"/>
      <c r="V920" s="119"/>
      <c r="W920" s="148">
        <v>25</v>
      </c>
      <c r="X920" s="207" cm="1">
        <f t="array" ref="X9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2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0" s="148">
        <v>20</v>
      </c>
      <c r="AA920" s="207" cm="1">
        <f t="array" ref="AA9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2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20" s="48"/>
      <c r="AD920" s="117" t="s">
        <v>2103</v>
      </c>
      <c r="AE920" s="119"/>
      <c r="AF920" s="181">
        <f>IFERROR(VLOOKUP(Tableau210[[#This Row],[OPERATION]],Tableau4[],5,FALSE),"")</f>
        <v>1</v>
      </c>
      <c r="AG920" s="178" cm="1">
        <f t="array" ref="AG920">IFERROR(
   SUM(
      _xlfn._xlws.FILTER(
         Tableau3[JP],
         (Tableau3[ITEM]=Tableau210[[#This Row],[NOM]])*
         (Tableau3[Rep.]=Tableau210[[#This Row],[REPERE BUTA]])
      )
   ),
0)</f>
        <v>1</v>
      </c>
      <c r="AH920" s="181">
        <f>IFERROR(VLOOKUP(Tableau210[[#This Row],[OPERATION]],Tableau4[],4,FALSE),"")</f>
        <v>0</v>
      </c>
      <c r="AI920" s="178" cm="1">
        <f t="array" ref="AI920">IFERROR(
   SUM(
      _xlfn._xlws.FILTER(
         Tableau3[BP],
         (Tableau3[ITEM]=Tableau210[[#This Row],[NOM]])*
         (Tableau3[Rep.]=Tableau210[[#This Row],[REPERE BUTA]])
      )
   ),
0)</f>
        <v>0</v>
      </c>
      <c r="AJ920" s="181" t="str">
        <f>IF(Tableau210[[#This Row],[NB JP EMIS]]=1,"1 JP","") &amp; IF(Tableau210[[#This Row],[NB BP EMIS]]=1," 1 BP","")</f>
        <v>1 JP</v>
      </c>
      <c r="AK920" s="178" t="str">
        <f>IF(Tableau210[[#This Row],[NB JP BUTA]]=1,"1 JP","") &amp; IF(Tableau210[[#This Row],[Nb BP BUTA]]=1," 1 BP","") &amp; IF(Tableau210[[#This Row],[Nb BP BUTA]]=2," 2 BP","")</f>
        <v>1 JP</v>
      </c>
      <c r="AL920" s="117" t="s">
        <v>103</v>
      </c>
      <c r="AM920" s="117">
        <f>IFERROR(+VLOOKUP(AY920,Tiges!$G$4:$I$569,3,FALSE),"")</f>
        <v>27</v>
      </c>
      <c r="AN920" s="48"/>
      <c r="AO920" s="117">
        <v>4</v>
      </c>
      <c r="AP920" s="177" cm="1">
        <f t="array" ref="AP9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20" s="117" t="s">
        <v>2405</v>
      </c>
      <c r="AS920" s="177" t="str" cm="1">
        <f t="array" ref="AS9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920" s="117" t="s">
        <v>1123</v>
      </c>
      <c r="AV920" s="177" t="str" cm="1">
        <f t="array" ref="AV9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20" s="117"/>
      <c r="AY920" s="117" cm="1">
        <f t="array" ref="AY920">IFERROR(_xlfn.XLOOKUP(Tableau210[[#This Row],[DN DONNEES BUTA ]]&amp;Tableau210[[#This Row],[PN DONNEES BUTA]],Tiges!$B$4:$B$79&amp;Tiges!$C$4:$C$79,Tiges!$G$4:$G$79),"")</f>
        <v>16</v>
      </c>
      <c r="AZ920" s="117"/>
      <c r="BA920" s="117" cm="1">
        <f t="array" ref="BA920">IFERROR(_xlfn.XLOOKUP(Tableau210[[#This Row],[DN DONNEES BUTA ]]&amp;Tableau210[[#This Row],[PN DONNEES BUTA]],Tiges!$B$4:$B$79&amp;Tiges!$C$4:$C$79,Tiges!$H$4:$H$79),"")</f>
        <v>90</v>
      </c>
      <c r="BB920" s="117"/>
      <c r="BC920" s="182">
        <f>IFERROR(VLOOKUP(Tableau210[[#This Row],[OPERATION]],Tableau4[],2,FALSE),"")</f>
        <v>2</v>
      </c>
      <c r="BD920" s="177" cm="1">
        <f t="array" ref="BD920">IFERROR(
   SUM(
      _xlfn._xlws.FILTER(
         Tableau3[Nb Platinage Joint],
         (Tableau3[ITEM]=Tableau210[[#This Row],[NOM]])*
         (Tableau3[Rep.]=Tableau210[[#This Row],[REPERE BUTA]])
      )
   ),
0)</f>
        <v>2</v>
      </c>
      <c r="BE920" s="182">
        <f>IFERROR(VLOOKUP(Tableau210[[#This Row],[OPERATION]],Tableau4[],3,FALSE),"")</f>
        <v>1</v>
      </c>
      <c r="BF920" s="177" cm="1">
        <f t="array" ref="BF920">IFERROR(
   SUM(
      _xlfn._xlws.FILTER(
         Tableau3[Joint Définitif Nb],
         (Tableau3[ITEM]=Tableau210[[#This Row],[NOM]])*
         (Tableau3[Rep.]=Tableau210[[#This Row],[REPERE BUTA]])
      )
   ),
0)</f>
        <v>1</v>
      </c>
      <c r="BG920" s="117" t="s">
        <v>129</v>
      </c>
      <c r="BH920" s="177" t="str" cm="1">
        <f t="array" ref="BH9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20" s="117" t="s">
        <v>2281</v>
      </c>
      <c r="BK920" s="117" t="s">
        <v>2269</v>
      </c>
      <c r="BL920" s="167" t="s">
        <v>2380</v>
      </c>
      <c r="BM920" s="167"/>
      <c r="BN920" s="117"/>
      <c r="BO920" s="117"/>
      <c r="BP920" s="117"/>
      <c r="BQ920" s="48"/>
      <c r="BR920" s="119"/>
      <c r="BS920" s="48"/>
      <c r="BT920" s="48"/>
      <c r="BU920" s="48"/>
      <c r="BV920" s="48"/>
      <c r="BW920" s="48"/>
      <c r="BX920" s="48"/>
    </row>
    <row r="921" spans="1:76" ht="15.75" hidden="1" x14ac:dyDescent="0.25">
      <c r="A921" s="48" t="e" cm="1">
        <f t="array" ref="A921">_xlfn.XLOOKUP(Tableau210[[#This Row],[NOM]]&amp;Tableau210[[#This Row],[REPERE BUTA]],[6]!Tableau16[POSTE TECHNIQUE]&amp;[6]!Tableau16[Repere ADM],[6]!Tableau16[NUMERO CLIENT])</f>
        <v>#N/A</v>
      </c>
      <c r="B921" s="48" t="e" cm="1">
        <f t="array" ref="B921">_xlfn.XLOOKUP(Tableau210[[#This Row],[NOM]]&amp;Tableau210[[#This Row],[REPERE BUTA]],[6]!Tableau16[POSTE TECHNIQUE]&amp;[6]!Tableau16[Repere REF],[6]!Tableau16[NUMERO CLIENT])</f>
        <v>#N/A</v>
      </c>
      <c r="C921" s="48" cm="1">
        <f t="array" ref="C921">_xlfn.XLOOKUP(Tableau210[[#This Row],[NOM]]&amp;Tableau210[[#This Row],[Repere Ubleam]],[7]Sheet1!$C$2:$C$2995&amp;[7]Sheet1!$I$2:$I$2995,[7]Sheet1!$A$2:$A$2995)</f>
        <v>915</v>
      </c>
      <c r="D921" s="48" t="str">
        <f>C921&amp;""</f>
        <v>915</v>
      </c>
      <c r="E921" s="48" t="e">
        <v>#N/A</v>
      </c>
      <c r="F921" s="48" t="e">
        <v>#N/A</v>
      </c>
      <c r="G921" s="190" t="s">
        <v>1730</v>
      </c>
      <c r="H921" s="119" t="s">
        <v>1067</v>
      </c>
      <c r="I921" s="119" t="s">
        <v>80</v>
      </c>
      <c r="J921" s="119" t="s">
        <v>1072</v>
      </c>
      <c r="K921" s="119" t="str">
        <f>_xlfn.XLOOKUP(Tableau210[[#This Row],[NOM]],[8]LUT!$I$5:$I$301,[8]LUT!$N$5:$N$301)</f>
        <v xml:space="preserve">Réacteur </v>
      </c>
      <c r="L921" s="119">
        <v>14</v>
      </c>
      <c r="M921" s="119"/>
      <c r="N921" s="119">
        <v>14</v>
      </c>
      <c r="O921" s="119"/>
      <c r="P921" s="119"/>
      <c r="Q921" s="119"/>
      <c r="R921" s="119"/>
      <c r="S921" s="119"/>
      <c r="T921" s="119"/>
      <c r="U921" s="119"/>
      <c r="V921" s="119"/>
      <c r="W921" s="148" t="s">
        <v>1118</v>
      </c>
      <c r="X921" s="207" cm="1">
        <f t="array" ref="X9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2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1" s="148" t="s">
        <v>3424</v>
      </c>
      <c r="AA921" s="207" cm="1">
        <f t="array" ref="AA9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2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21" s="48"/>
      <c r="AD921" s="117" t="s">
        <v>626</v>
      </c>
      <c r="AE921" s="119"/>
      <c r="AF921" s="181">
        <f>IFERROR(VLOOKUP(Tableau210[[#This Row],[OPERATION]],Tableau4[],5,FALSE),"")</f>
        <v>0</v>
      </c>
      <c r="AG921" s="178" cm="1">
        <f t="array" ref="AG921">IFERROR(
   SUM(
      _xlfn._xlws.FILTER(
         Tableau3[JP],
         (Tableau3[ITEM]=Tableau210[[#This Row],[NOM]])*
         (Tableau3[Rep.]=Tableau210[[#This Row],[REPERE BUTA]])
      )
   ),
0)</f>
        <v>0</v>
      </c>
      <c r="AH921" s="181">
        <f>IFERROR(VLOOKUP(Tableau210[[#This Row],[OPERATION]],Tableau4[],4,FALSE),"")</f>
        <v>0</v>
      </c>
      <c r="AI921" s="178" cm="1">
        <f t="array" ref="AI921">IFERROR(
   SUM(
      _xlfn._xlws.FILTER(
         Tableau3[BP],
         (Tableau3[ITEM]=Tableau210[[#This Row],[NOM]])*
         (Tableau3[Rep.]=Tableau210[[#This Row],[REPERE BUTA]])
      )
   ),
0)</f>
        <v>0</v>
      </c>
      <c r="AJ921" s="181" t="s">
        <v>2520</v>
      </c>
      <c r="AK921" s="178" t="str">
        <f>IF(Tableau210[[#This Row],[NB JP BUTA]]=1,"1 JP","") &amp; IF(Tableau210[[#This Row],[Nb BP BUTA]]=1," 1 BP","") &amp; IF(Tableau210[[#This Row],[Nb BP BUTA]]=2," 2 BP","")</f>
        <v/>
      </c>
      <c r="AL921" s="117" t="s">
        <v>103</v>
      </c>
      <c r="AM921" s="117">
        <f>IFERROR(+VLOOKUP(AY921,Tiges!$G$4:$I$569,3,FALSE),"")</f>
        <v>51</v>
      </c>
      <c r="AN921" s="48"/>
      <c r="AO921" s="117">
        <v>20</v>
      </c>
      <c r="AP921" s="177" cm="1">
        <f t="array" ref="AP9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21" s="117" t="s">
        <v>2389</v>
      </c>
      <c r="AS921" s="177" t="str" cm="1">
        <f t="array" ref="AS9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921" s="117" t="s">
        <v>1123</v>
      </c>
      <c r="AV921" s="177" t="str" cm="1">
        <f t="array" ref="AV9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21" s="117"/>
      <c r="AY921" s="117" cm="1">
        <f t="array" ref="AY921">IFERROR(_xlfn.XLOOKUP(Tableau210[[#This Row],[DN DONNEES BUTA ]]&amp;Tableau210[[#This Row],[PN DONNEES BUTA]],Tiges!$B$4:$B$79&amp;Tiges!$C$4:$C$79,Tiges!$G$4:$G$79),"")</f>
        <v>33</v>
      </c>
      <c r="AZ921" s="117"/>
      <c r="BA921" s="117" cm="1">
        <f t="array" ref="BA921">IFERROR(_xlfn.XLOOKUP(Tableau210[[#This Row],[DN DONNEES BUTA ]]&amp;Tableau210[[#This Row],[PN DONNEES BUTA]],Tiges!$B$4:$B$79&amp;Tiges!$C$4:$C$79,Tiges!$H$4:$H$79),"")</f>
        <v>190</v>
      </c>
      <c r="BB921" s="117"/>
      <c r="BC921" s="182">
        <f>IFERROR(VLOOKUP(Tableau210[[#This Row],[OPERATION]],Tableau4[],2,FALSE),"")</f>
        <v>0</v>
      </c>
      <c r="BD921" s="177" cm="1">
        <f t="array" ref="BD921">IFERROR(
   SUM(
      _xlfn._xlws.FILTER(
         Tableau3[Nb Platinage Joint],
         (Tableau3[ITEM]=Tableau210[[#This Row],[NOM]])*
         (Tableau3[Rep.]=Tableau210[[#This Row],[REPERE BUTA]])
      )
   ),
0)</f>
        <v>0</v>
      </c>
      <c r="BE921" s="182">
        <f>IFERROR(VLOOKUP(Tableau210[[#This Row],[OPERATION]],Tableau4[],3,FALSE),"")</f>
        <v>1</v>
      </c>
      <c r="BF921" s="177" cm="1">
        <f t="array" ref="BF921">IFERROR(
   SUM(
      _xlfn._xlws.FILTER(
         Tableau3[Joint Définitif Nb],
         (Tableau3[ITEM]=Tableau210[[#This Row],[NOM]])*
         (Tableau3[Rep.]=Tableau210[[#This Row],[REPERE BUTA]])
      )
   ),
0)</f>
        <v>1</v>
      </c>
      <c r="BG921" s="117" t="s">
        <v>129</v>
      </c>
      <c r="BH921" s="177" t="str" cm="1">
        <f t="array" ref="BH9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21" s="117" t="s">
        <v>2281</v>
      </c>
      <c r="BK921" s="117" t="s">
        <v>2269</v>
      </c>
      <c r="BL921" s="167" t="s">
        <v>2380</v>
      </c>
      <c r="BM921" s="167"/>
      <c r="BN921" s="117"/>
      <c r="BO921" s="117"/>
      <c r="BP921" s="117"/>
      <c r="BQ921" s="48"/>
      <c r="BR921" s="119"/>
      <c r="BS921" s="48"/>
      <c r="BT921" s="48"/>
      <c r="BU921" s="48"/>
      <c r="BV921" s="48"/>
      <c r="BW921" s="48"/>
      <c r="BX921" s="48"/>
    </row>
    <row r="922" spans="1:76" s="154" customFormat="1" ht="15.75" hidden="1" x14ac:dyDescent="0.25">
      <c r="A922" s="48" t="e" cm="1">
        <f t="array" ref="A922">_xlfn.XLOOKUP(Tableau210[[#This Row],[NOM]]&amp;Tableau210[[#This Row],[REPERE BUTA]],[6]!Tableau16[POSTE TECHNIQUE]&amp;[6]!Tableau16[Repere ADM],[6]!Tableau16[NUMERO CLIENT])</f>
        <v>#N/A</v>
      </c>
      <c r="B922" s="48" t="e" cm="1">
        <f t="array" ref="B922">_xlfn.XLOOKUP(Tableau210[[#This Row],[NOM]]&amp;Tableau210[[#This Row],[REPERE BUTA]],[6]!Tableau16[POSTE TECHNIQUE]&amp;[6]!Tableau16[Repere REF],[6]!Tableau16[NUMERO CLIENT])</f>
        <v>#N/A</v>
      </c>
      <c r="C922" s="48" cm="1">
        <f t="array" ref="C922">_xlfn.XLOOKUP(Tableau210[[#This Row],[NOM]]&amp;Tableau210[[#This Row],[Repere Ubleam]],[7]Sheet1!$C$2:$C$2995&amp;[7]Sheet1!$I$2:$I$2995,[7]Sheet1!$A$2:$A$2995)</f>
        <v>916</v>
      </c>
      <c r="D922" s="48" t="str">
        <f>C922&amp;""</f>
        <v>916</v>
      </c>
      <c r="E922" s="48" t="e">
        <v>#N/A</v>
      </c>
      <c r="F922" s="48" t="e">
        <v>#N/A</v>
      </c>
      <c r="G922" s="168" t="s">
        <v>1730</v>
      </c>
      <c r="H922" s="150" t="s">
        <v>1067</v>
      </c>
      <c r="I922" s="150" t="s">
        <v>80</v>
      </c>
      <c r="J922" s="150" t="s">
        <v>1072</v>
      </c>
      <c r="K922" s="150" t="str">
        <f>_xlfn.XLOOKUP(Tableau210[[#This Row],[NOM]],[8]LUT!$I$5:$I$301,[8]LUT!$N$5:$N$301)</f>
        <v xml:space="preserve">Réacteur </v>
      </c>
      <c r="L922" s="150">
        <v>15</v>
      </c>
      <c r="M922" s="150"/>
      <c r="N922" s="150">
        <v>15</v>
      </c>
      <c r="O922" s="150"/>
      <c r="P922" s="150"/>
      <c r="Q922" s="150"/>
      <c r="R922" s="150"/>
      <c r="S922" s="150"/>
      <c r="T922" s="150"/>
      <c r="U922" s="150"/>
      <c r="V922" s="150"/>
      <c r="W922" s="151" t="s">
        <v>2159</v>
      </c>
      <c r="X922" s="151" cm="1">
        <f t="array" ref="X9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2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2" s="151" t="s">
        <v>3424</v>
      </c>
      <c r="AA922" s="151" cm="1">
        <f t="array" ref="AA9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2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22" s="152"/>
      <c r="AD922" s="153" t="s">
        <v>2197</v>
      </c>
      <c r="AE922" s="150"/>
      <c r="AF922" s="150">
        <f>IFERROR(VLOOKUP(Tableau210[[#This Row],[OPERATION]],Tableau4[],5,FALSE),"")</f>
        <v>0</v>
      </c>
      <c r="AG922" s="150" cm="1">
        <f t="array" ref="AG922">IFERROR(
   SUM(
      _xlfn._xlws.FILTER(
         Tableau3[JP],
         (Tableau3[ITEM]=Tableau210[[#This Row],[NOM]])*
         (Tableau3[Rep.]=Tableau210[[#This Row],[REPERE BUTA]])
      )
   ),
0)</f>
        <v>0</v>
      </c>
      <c r="AH922" s="150">
        <f>IFERROR(VLOOKUP(Tableau210[[#This Row],[OPERATION]],Tableau4[],4,FALSE),"")</f>
        <v>1</v>
      </c>
      <c r="AI922" s="150" cm="1">
        <f t="array" ref="AI922">IFERROR(
   SUM(
      _xlfn._xlws.FILTER(
         Tableau3[BP],
         (Tableau3[ITEM]=Tableau210[[#This Row],[NOM]])*
         (Tableau3[Rep.]=Tableau210[[#This Row],[REPERE BUTA]])
      )
   ),
0)</f>
        <v>1</v>
      </c>
      <c r="AJ922" s="150" t="str">
        <f>IF(Tableau210[[#This Row],[NB JP EMIS]]=1,"1 JP","") &amp; IF(Tableau210[[#This Row],[NB BP EMIS]]=1," 1 BP","")</f>
        <v xml:space="preserve"> 1 BP</v>
      </c>
      <c r="AK922" s="150" t="str">
        <f>IF(Tableau210[[#This Row],[NB JP BUTA]]=1,"1 JP","") &amp; IF(Tableau210[[#This Row],[Nb BP BUTA]]=1," 1 BP","") &amp; IF(Tableau210[[#This Row],[Nb BP BUTA]]=2," 2 BP","")</f>
        <v xml:space="preserve"> 1 BP</v>
      </c>
      <c r="AL922" s="153" t="s">
        <v>103</v>
      </c>
      <c r="AM922" s="153">
        <f>IFERROR(+VLOOKUP(AY922,Tiges!$G$4:$I$569,3,FALSE),"")</f>
        <v>27</v>
      </c>
      <c r="AN922" s="152"/>
      <c r="AO922" s="153" t="s">
        <v>3424</v>
      </c>
      <c r="AP922" s="153" cm="1">
        <f t="array" ref="AP9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2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22" s="153" t="s">
        <v>3424</v>
      </c>
      <c r="AS922" s="153" t="str" cm="1">
        <f t="array" ref="AS9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2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22" s="153" t="s">
        <v>3424</v>
      </c>
      <c r="AV922" s="153" t="str" cm="1">
        <f t="array" ref="AV9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2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22" s="153"/>
      <c r="AY922" s="153" cm="1">
        <f t="array" ref="AY922">IFERROR(_xlfn.XLOOKUP(Tableau210[[#This Row],[DN DONNEES BUTA ]]&amp;Tableau210[[#This Row],[PN DONNEES BUTA]],Tiges!$B$4:$B$79&amp;Tiges!$C$4:$C$79,Tiges!$G$4:$G$79),"")</f>
        <v>16</v>
      </c>
      <c r="AZ922" s="153"/>
      <c r="BA922" s="153" cm="1">
        <f t="array" ref="BA922">IFERROR(_xlfn.XLOOKUP(Tableau210[[#This Row],[DN DONNEES BUTA ]]&amp;Tableau210[[#This Row],[PN DONNEES BUTA]],Tiges!$B$4:$B$79&amp;Tiges!$C$4:$C$79,Tiges!$H$4:$H$79),"")</f>
        <v>80</v>
      </c>
      <c r="BB922" s="153"/>
      <c r="BC922" s="153">
        <f>IFERROR(VLOOKUP(Tableau210[[#This Row],[OPERATION]],Tableau4[],2,FALSE),"")</f>
        <v>1</v>
      </c>
      <c r="BD922" s="153" cm="1">
        <f t="array" ref="BD922">IFERROR(
   SUM(
      _xlfn._xlws.FILTER(
         Tableau3[Nb Platinage Joint],
         (Tableau3[ITEM]=Tableau210[[#This Row],[NOM]])*
         (Tableau3[Rep.]=Tableau210[[#This Row],[REPERE BUTA]])
      )
   ),
0)</f>
        <v>1</v>
      </c>
      <c r="BE922" s="153">
        <f>IFERROR(VLOOKUP(Tableau210[[#This Row],[OPERATION]],Tableau4[],3,FALSE),"")</f>
        <v>1</v>
      </c>
      <c r="BF922" s="153" cm="1">
        <f t="array" ref="BF922">IFERROR(
   SUM(
      _xlfn._xlws.FILTER(
         Tableau3[Joint Définitif Nb],
         (Tableau3[ITEM]=Tableau210[[#This Row],[NOM]])*
         (Tableau3[Rep.]=Tableau210[[#This Row],[REPERE BUTA]])
      )
   ),
0)</f>
        <v>2</v>
      </c>
      <c r="BG922" s="153" t="s">
        <v>3424</v>
      </c>
      <c r="BH922" s="153" t="str" cm="1">
        <f t="array" ref="BH9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92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22" s="153" t="s">
        <v>3424</v>
      </c>
      <c r="BK922" s="153" t="s">
        <v>3424</v>
      </c>
      <c r="BL922" s="153" t="s">
        <v>2331</v>
      </c>
      <c r="BM922" s="153" t="s">
        <v>2380</v>
      </c>
      <c r="BN922" s="153"/>
      <c r="BO922" s="153"/>
      <c r="BP922" s="153"/>
      <c r="BQ922" s="152"/>
      <c r="BR922" s="150"/>
      <c r="BS922" s="152"/>
      <c r="BT922" s="152"/>
      <c r="BU922" s="152"/>
      <c r="BV922" s="152"/>
      <c r="BW922" s="152"/>
      <c r="BX922" s="152"/>
    </row>
    <row r="923" spans="1:76" s="154" customFormat="1" ht="15.75" hidden="1" x14ac:dyDescent="0.25">
      <c r="A923" s="48" t="e" cm="1">
        <f t="array" ref="A923">_xlfn.XLOOKUP(Tableau210[[#This Row],[NOM]]&amp;Tableau210[[#This Row],[REPERE BUTA]],[6]!Tableau16[POSTE TECHNIQUE]&amp;[6]!Tableau16[Repere ADM],[6]!Tableau16[NUMERO CLIENT])</f>
        <v>#N/A</v>
      </c>
      <c r="B923" s="48" t="e" cm="1">
        <f t="array" ref="B923">_xlfn.XLOOKUP(Tableau210[[#This Row],[NOM]]&amp;Tableau210[[#This Row],[REPERE BUTA]],[6]!Tableau16[POSTE TECHNIQUE]&amp;[6]!Tableau16[Repere REF],[6]!Tableau16[NUMERO CLIENT])</f>
        <v>#N/A</v>
      </c>
      <c r="C923" s="48" cm="1">
        <f t="array" ref="C923">_xlfn.XLOOKUP(Tableau210[[#This Row],[NOM]]&amp;Tableau210[[#This Row],[Repere Ubleam]],[7]Sheet1!$C$2:$C$2995&amp;[7]Sheet1!$I$2:$I$2995,[7]Sheet1!$A$2:$A$2995)</f>
        <v>917</v>
      </c>
      <c r="D923" s="48" t="str">
        <f>C923&amp;""</f>
        <v>917</v>
      </c>
      <c r="E923" s="48" t="e">
        <v>#N/A</v>
      </c>
      <c r="F923" s="48" t="e">
        <v>#N/A</v>
      </c>
      <c r="G923" s="168" t="s">
        <v>1730</v>
      </c>
      <c r="H923" s="150" t="s">
        <v>1067</v>
      </c>
      <c r="I923" s="150" t="s">
        <v>80</v>
      </c>
      <c r="J923" s="150" t="s">
        <v>1072</v>
      </c>
      <c r="K923" s="150" t="str">
        <f>_xlfn.XLOOKUP(Tableau210[[#This Row],[NOM]],[8]LUT!$I$5:$I$301,[8]LUT!$N$5:$N$301)</f>
        <v xml:space="preserve">Réacteur </v>
      </c>
      <c r="L923" s="150">
        <v>16</v>
      </c>
      <c r="M923" s="150"/>
      <c r="N923" s="150">
        <v>16</v>
      </c>
      <c r="O923" s="150"/>
      <c r="P923" s="150"/>
      <c r="Q923" s="150"/>
      <c r="R923" s="150"/>
      <c r="S923" s="150"/>
      <c r="T923" s="150"/>
      <c r="U923" s="150"/>
      <c r="V923" s="150"/>
      <c r="W923" s="151" t="s">
        <v>2159</v>
      </c>
      <c r="X923" s="151" cm="1">
        <f t="array" ref="X9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23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3" s="151" t="s">
        <v>3424</v>
      </c>
      <c r="AA923" s="151" cm="1">
        <f t="array" ref="AA9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2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23" s="152"/>
      <c r="AD923" s="153" t="s">
        <v>2197</v>
      </c>
      <c r="AE923" s="150"/>
      <c r="AF923" s="150">
        <f>IFERROR(VLOOKUP(Tableau210[[#This Row],[OPERATION]],Tableau4[],5,FALSE),"")</f>
        <v>0</v>
      </c>
      <c r="AG923" s="150" cm="1">
        <f t="array" ref="AG923">IFERROR(
   SUM(
      _xlfn._xlws.FILTER(
         Tableau3[JP],
         (Tableau3[ITEM]=Tableau210[[#This Row],[NOM]])*
         (Tableau3[Rep.]=Tableau210[[#This Row],[REPERE BUTA]])
      )
   ),
0)</f>
        <v>0</v>
      </c>
      <c r="AH923" s="150">
        <f>IFERROR(VLOOKUP(Tableau210[[#This Row],[OPERATION]],Tableau4[],4,FALSE),"")</f>
        <v>1</v>
      </c>
      <c r="AI923" s="150" cm="1">
        <f t="array" ref="AI923">IFERROR(
   SUM(
      _xlfn._xlws.FILTER(
         Tableau3[BP],
         (Tableau3[ITEM]=Tableau210[[#This Row],[NOM]])*
         (Tableau3[Rep.]=Tableau210[[#This Row],[REPERE BUTA]])
      )
   ),
0)</f>
        <v>1</v>
      </c>
      <c r="AJ923" s="150" t="str">
        <f>IF(Tableau210[[#This Row],[NB JP EMIS]]=1,"1 JP","") &amp; IF(Tableau210[[#This Row],[NB BP EMIS]]=1," 1 BP","")</f>
        <v xml:space="preserve"> 1 BP</v>
      </c>
      <c r="AK923" s="150" t="str">
        <f>IF(Tableau210[[#This Row],[NB JP BUTA]]=1,"1 JP","") &amp; IF(Tableau210[[#This Row],[Nb BP BUTA]]=1," 1 BP","") &amp; IF(Tableau210[[#This Row],[Nb BP BUTA]]=2," 2 BP","")</f>
        <v xml:space="preserve"> 1 BP</v>
      </c>
      <c r="AL923" s="153" t="s">
        <v>103</v>
      </c>
      <c r="AM923" s="153">
        <f>IFERROR(+VLOOKUP(AY923,Tiges!$G$4:$I$569,3,FALSE),"")</f>
        <v>27</v>
      </c>
      <c r="AN923" s="152"/>
      <c r="AO923" s="153" t="s">
        <v>3424</v>
      </c>
      <c r="AP923" s="153" cm="1">
        <f t="array" ref="AP9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2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23" s="153" t="s">
        <v>3424</v>
      </c>
      <c r="AS923" s="153" t="str" cm="1">
        <f t="array" ref="AS9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2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23" s="153" t="s">
        <v>3424</v>
      </c>
      <c r="AV923" s="153" t="str" cm="1">
        <f t="array" ref="AV9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2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23" s="153"/>
      <c r="AY923" s="153" cm="1">
        <f t="array" ref="AY923">IFERROR(_xlfn.XLOOKUP(Tableau210[[#This Row],[DN DONNEES BUTA ]]&amp;Tableau210[[#This Row],[PN DONNEES BUTA]],Tiges!$B$4:$B$79&amp;Tiges!$C$4:$C$79,Tiges!$G$4:$G$79),"")</f>
        <v>16</v>
      </c>
      <c r="AZ923" s="153"/>
      <c r="BA923" s="153" cm="1">
        <f t="array" ref="BA923">IFERROR(_xlfn.XLOOKUP(Tableau210[[#This Row],[DN DONNEES BUTA ]]&amp;Tableau210[[#This Row],[PN DONNEES BUTA]],Tiges!$B$4:$B$79&amp;Tiges!$C$4:$C$79,Tiges!$H$4:$H$79),"")</f>
        <v>80</v>
      </c>
      <c r="BB923" s="153"/>
      <c r="BC923" s="153">
        <f>IFERROR(VLOOKUP(Tableau210[[#This Row],[OPERATION]],Tableau4[],2,FALSE),"")</f>
        <v>1</v>
      </c>
      <c r="BD923" s="153" cm="1">
        <f t="array" ref="BD923">IFERROR(
   SUM(
      _xlfn._xlws.FILTER(
         Tableau3[Nb Platinage Joint],
         (Tableau3[ITEM]=Tableau210[[#This Row],[NOM]])*
         (Tableau3[Rep.]=Tableau210[[#This Row],[REPERE BUTA]])
      )
   ),
0)</f>
        <v>1</v>
      </c>
      <c r="BE923" s="153">
        <f>IFERROR(VLOOKUP(Tableau210[[#This Row],[OPERATION]],Tableau4[],3,FALSE),"")</f>
        <v>1</v>
      </c>
      <c r="BF923" s="153" cm="1">
        <f t="array" ref="BF923">IFERROR(
   SUM(
      _xlfn._xlws.FILTER(
         Tableau3[Joint Définitif Nb],
         (Tableau3[ITEM]=Tableau210[[#This Row],[NOM]])*
         (Tableau3[Rep.]=Tableau210[[#This Row],[REPERE BUTA]])
      )
   ),
0)</f>
        <v>2</v>
      </c>
      <c r="BG923" s="153" t="s">
        <v>3424</v>
      </c>
      <c r="BH923" s="153" t="str" cm="1">
        <f t="array" ref="BH9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92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23" s="153" t="s">
        <v>3424</v>
      </c>
      <c r="BK923" s="153" t="s">
        <v>3424</v>
      </c>
      <c r="BL923" s="153" t="s">
        <v>2331</v>
      </c>
      <c r="BM923" s="153" t="s">
        <v>2380</v>
      </c>
      <c r="BN923" s="153"/>
      <c r="BO923" s="153"/>
      <c r="BP923" s="153"/>
      <c r="BQ923" s="152"/>
      <c r="BR923" s="150"/>
      <c r="BS923" s="152"/>
      <c r="BT923" s="152"/>
      <c r="BU923" s="152"/>
      <c r="BV923" s="152"/>
      <c r="BW923" s="152"/>
      <c r="BX923" s="152"/>
    </row>
    <row r="924" spans="1:76" s="154" customFormat="1" ht="15.75" hidden="1" x14ac:dyDescent="0.25">
      <c r="A924" s="48" t="e" cm="1">
        <f t="array" ref="A924">_xlfn.XLOOKUP(Tableau210[[#This Row],[NOM]]&amp;Tableau210[[#This Row],[REPERE BUTA]],[6]!Tableau16[POSTE TECHNIQUE]&amp;[6]!Tableau16[Repere ADM],[6]!Tableau16[NUMERO CLIENT])</f>
        <v>#N/A</v>
      </c>
      <c r="B924" s="48" t="e" cm="1">
        <f t="array" ref="B924">_xlfn.XLOOKUP(Tableau210[[#This Row],[NOM]]&amp;Tableau210[[#This Row],[REPERE BUTA]],[6]!Tableau16[POSTE TECHNIQUE]&amp;[6]!Tableau16[Repere REF],[6]!Tableau16[NUMERO CLIENT])</f>
        <v>#N/A</v>
      </c>
      <c r="C924" s="48" cm="1">
        <f t="array" ref="C924">_xlfn.XLOOKUP(Tableau210[[#This Row],[NOM]]&amp;Tableau210[[#This Row],[Repere Ubleam]],[7]Sheet1!$C$2:$C$2995&amp;[7]Sheet1!$I$2:$I$2995,[7]Sheet1!$A$2:$A$2995)</f>
        <v>918</v>
      </c>
      <c r="D924" s="48" t="str">
        <f>C924&amp;""</f>
        <v>918</v>
      </c>
      <c r="E924" s="48" t="e">
        <v>#N/A</v>
      </c>
      <c r="F924" s="48" t="e">
        <v>#N/A</v>
      </c>
      <c r="G924" s="168" t="s">
        <v>1730</v>
      </c>
      <c r="H924" s="150" t="s">
        <v>1067</v>
      </c>
      <c r="I924" s="150" t="s">
        <v>80</v>
      </c>
      <c r="J924" s="150" t="s">
        <v>1072</v>
      </c>
      <c r="K924" s="150" t="str">
        <f>_xlfn.XLOOKUP(Tableau210[[#This Row],[NOM]],[8]LUT!$I$5:$I$301,[8]LUT!$N$5:$N$301)</f>
        <v xml:space="preserve">Réacteur </v>
      </c>
      <c r="L924" s="150">
        <v>17</v>
      </c>
      <c r="M924" s="150"/>
      <c r="N924" s="150">
        <v>17</v>
      </c>
      <c r="O924" s="150"/>
      <c r="P924" s="150"/>
      <c r="Q924" s="150"/>
      <c r="R924" s="150"/>
      <c r="S924" s="150"/>
      <c r="T924" s="150"/>
      <c r="U924" s="150"/>
      <c r="V924" s="150"/>
      <c r="W924" s="151" t="s">
        <v>2159</v>
      </c>
      <c r="X924" s="151" cm="1">
        <f t="array" ref="X9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2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4" s="151" t="s">
        <v>3424</v>
      </c>
      <c r="AA924" s="151" cm="1">
        <f t="array" ref="AA9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2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24" s="152"/>
      <c r="AD924" s="153" t="s">
        <v>2197</v>
      </c>
      <c r="AE924" s="150"/>
      <c r="AF924" s="150">
        <f>IFERROR(VLOOKUP(Tableau210[[#This Row],[OPERATION]],Tableau4[],5,FALSE),"")</f>
        <v>0</v>
      </c>
      <c r="AG924" s="150" cm="1">
        <f t="array" ref="AG924">IFERROR(
   SUM(
      _xlfn._xlws.FILTER(
         Tableau3[JP],
         (Tableau3[ITEM]=Tableau210[[#This Row],[NOM]])*
         (Tableau3[Rep.]=Tableau210[[#This Row],[REPERE BUTA]])
      )
   ),
0)</f>
        <v>0</v>
      </c>
      <c r="AH924" s="150">
        <f>IFERROR(VLOOKUP(Tableau210[[#This Row],[OPERATION]],Tableau4[],4,FALSE),"")</f>
        <v>1</v>
      </c>
      <c r="AI924" s="150" cm="1">
        <f t="array" ref="AI924">IFERROR(
   SUM(
      _xlfn._xlws.FILTER(
         Tableau3[BP],
         (Tableau3[ITEM]=Tableau210[[#This Row],[NOM]])*
         (Tableau3[Rep.]=Tableau210[[#This Row],[REPERE BUTA]])
      )
   ),
0)</f>
        <v>1</v>
      </c>
      <c r="AJ924" s="150" t="str">
        <f>IF(Tableau210[[#This Row],[NB JP EMIS]]=1,"1 JP","") &amp; IF(Tableau210[[#This Row],[NB BP EMIS]]=1," 1 BP","")</f>
        <v xml:space="preserve"> 1 BP</v>
      </c>
      <c r="AK924" s="150" t="str">
        <f>IF(Tableau210[[#This Row],[NB JP BUTA]]=1,"1 JP","") &amp; IF(Tableau210[[#This Row],[Nb BP BUTA]]=1," 1 BP","") &amp; IF(Tableau210[[#This Row],[Nb BP BUTA]]=2," 2 BP","")</f>
        <v xml:space="preserve"> 1 BP</v>
      </c>
      <c r="AL924" s="153" t="s">
        <v>103</v>
      </c>
      <c r="AM924" s="153">
        <f>IFERROR(+VLOOKUP(AY924,Tiges!$G$4:$I$569,3,FALSE),"")</f>
        <v>27</v>
      </c>
      <c r="AN924" s="152"/>
      <c r="AO924" s="153" t="s">
        <v>3424</v>
      </c>
      <c r="AP924" s="153" cm="1">
        <f t="array" ref="AP9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2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24" s="153" t="s">
        <v>3424</v>
      </c>
      <c r="AS924" s="153" t="str" cm="1">
        <f t="array" ref="AS9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2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24" s="153" t="s">
        <v>3424</v>
      </c>
      <c r="AV924" s="153" t="str" cm="1">
        <f t="array" ref="AV9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2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24" s="153"/>
      <c r="AY924" s="153" cm="1">
        <f t="array" ref="AY924">IFERROR(_xlfn.XLOOKUP(Tableau210[[#This Row],[DN DONNEES BUTA ]]&amp;Tableau210[[#This Row],[PN DONNEES BUTA]],Tiges!$B$4:$B$79&amp;Tiges!$C$4:$C$79,Tiges!$G$4:$G$79),"")</f>
        <v>16</v>
      </c>
      <c r="AZ924" s="153"/>
      <c r="BA924" s="153" cm="1">
        <f t="array" ref="BA924">IFERROR(_xlfn.XLOOKUP(Tableau210[[#This Row],[DN DONNEES BUTA ]]&amp;Tableau210[[#This Row],[PN DONNEES BUTA]],Tiges!$B$4:$B$79&amp;Tiges!$C$4:$C$79,Tiges!$H$4:$H$79),"")</f>
        <v>80</v>
      </c>
      <c r="BB924" s="153"/>
      <c r="BC924" s="153">
        <f>IFERROR(VLOOKUP(Tableau210[[#This Row],[OPERATION]],Tableau4[],2,FALSE),"")</f>
        <v>1</v>
      </c>
      <c r="BD924" s="153" cm="1">
        <f t="array" ref="BD924">IFERROR(
   SUM(
      _xlfn._xlws.FILTER(
         Tableau3[Nb Platinage Joint],
         (Tableau3[ITEM]=Tableau210[[#This Row],[NOM]])*
         (Tableau3[Rep.]=Tableau210[[#This Row],[REPERE BUTA]])
      )
   ),
0)</f>
        <v>1</v>
      </c>
      <c r="BE924" s="153">
        <f>IFERROR(VLOOKUP(Tableau210[[#This Row],[OPERATION]],Tableau4[],3,FALSE),"")</f>
        <v>1</v>
      </c>
      <c r="BF924" s="153" cm="1">
        <f t="array" ref="BF924">IFERROR(
   SUM(
      _xlfn._xlws.FILTER(
         Tableau3[Joint Définitif Nb],
         (Tableau3[ITEM]=Tableau210[[#This Row],[NOM]])*
         (Tableau3[Rep.]=Tableau210[[#This Row],[REPERE BUTA]])
      )
   ),
0)</f>
        <v>2</v>
      </c>
      <c r="BG924" s="153" t="s">
        <v>3424</v>
      </c>
      <c r="BH924" s="153" t="str" cm="1">
        <f t="array" ref="BH9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92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24" s="153" t="s">
        <v>3424</v>
      </c>
      <c r="BK924" s="153" t="s">
        <v>3424</v>
      </c>
      <c r="BL924" s="153" t="s">
        <v>2331</v>
      </c>
      <c r="BM924" s="153" t="s">
        <v>2380</v>
      </c>
      <c r="BN924" s="153"/>
      <c r="BO924" s="153"/>
      <c r="BP924" s="153"/>
      <c r="BQ924" s="152"/>
      <c r="BR924" s="150"/>
      <c r="BS924" s="152"/>
      <c r="BT924" s="152"/>
      <c r="BU924" s="152"/>
      <c r="BV924" s="152"/>
      <c r="BW924" s="152"/>
      <c r="BX924" s="152"/>
    </row>
    <row r="925" spans="1:76" ht="15.75" hidden="1" x14ac:dyDescent="0.25">
      <c r="A925" s="48" t="e" cm="1">
        <f t="array" ref="A925">_xlfn.XLOOKUP(Tableau210[[#This Row],[NOM]]&amp;Tableau210[[#This Row],[REPERE BUTA]],[6]!Tableau16[POSTE TECHNIQUE]&amp;[6]!Tableau16[Repere ADM],[6]!Tableau16[NUMERO CLIENT])</f>
        <v>#N/A</v>
      </c>
      <c r="B925" s="48" t="e" cm="1">
        <f t="array" ref="B925">_xlfn.XLOOKUP(Tableau210[[#This Row],[NOM]]&amp;Tableau210[[#This Row],[REPERE BUTA]],[6]!Tableau16[POSTE TECHNIQUE]&amp;[6]!Tableau16[Repere REF],[6]!Tableau16[NUMERO CLIENT])</f>
        <v>#N/A</v>
      </c>
      <c r="C925" s="48" cm="1">
        <f t="array" ref="C925">_xlfn.XLOOKUP(Tableau210[[#This Row],[NOM]]&amp;Tableau210[[#This Row],[Repere Ubleam]],[7]Sheet1!$C$2:$C$2995&amp;[7]Sheet1!$I$2:$I$2995,[7]Sheet1!$A$2:$A$2995)</f>
        <v>919</v>
      </c>
      <c r="D925" s="48" t="str">
        <f>C925&amp;""</f>
        <v>919</v>
      </c>
      <c r="E925" s="48" t="e">
        <v>#N/A</v>
      </c>
      <c r="F925" s="48" t="e">
        <v>#N/A</v>
      </c>
      <c r="G925" s="190" t="s">
        <v>1730</v>
      </c>
      <c r="H925" s="119" t="s">
        <v>1067</v>
      </c>
      <c r="I925" s="119" t="s">
        <v>80</v>
      </c>
      <c r="J925" s="119" t="s">
        <v>1072</v>
      </c>
      <c r="K925" s="119" t="str">
        <f>_xlfn.XLOOKUP(Tableau210[[#This Row],[NOM]],[8]LUT!$I$5:$I$301,[8]LUT!$N$5:$N$301)</f>
        <v xml:space="preserve">Réacteur </v>
      </c>
      <c r="L925" s="119">
        <v>19</v>
      </c>
      <c r="M925" s="119"/>
      <c r="N925" s="119">
        <v>19</v>
      </c>
      <c r="O925" s="119"/>
      <c r="P925" s="119"/>
      <c r="Q925" s="119"/>
      <c r="R925" s="119"/>
      <c r="S925" s="119"/>
      <c r="T925" s="119"/>
      <c r="U925" s="119"/>
      <c r="V925" s="119"/>
      <c r="W925" s="148" t="s">
        <v>1118</v>
      </c>
      <c r="X925" s="207" cm="1">
        <f t="array" ref="X9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2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5" s="148" t="s">
        <v>3424</v>
      </c>
      <c r="AA925" s="207" cm="1">
        <f t="array" ref="AA9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2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25" s="48"/>
      <c r="AD925" s="117" t="s">
        <v>2103</v>
      </c>
      <c r="AE925" s="119"/>
      <c r="AF925" s="181">
        <f>IFERROR(VLOOKUP(Tableau210[[#This Row],[OPERATION]],Tableau4[],5,FALSE),"")</f>
        <v>1</v>
      </c>
      <c r="AG925" s="178" cm="1">
        <f t="array" ref="AG925">IFERROR(
   SUM(
      _xlfn._xlws.FILTER(
         Tableau3[JP],
         (Tableau3[ITEM]=Tableau210[[#This Row],[NOM]])*
         (Tableau3[Rep.]=Tableau210[[#This Row],[REPERE BUTA]])
      )
   ),
0)</f>
        <v>1</v>
      </c>
      <c r="AH925" s="181">
        <f>IFERROR(VLOOKUP(Tableau210[[#This Row],[OPERATION]],Tableau4[],4,FALSE),"")</f>
        <v>0</v>
      </c>
      <c r="AI925" s="178" cm="1">
        <f t="array" ref="AI925">IFERROR(
   SUM(
      _xlfn._xlws.FILTER(
         Tableau3[BP],
         (Tableau3[ITEM]=Tableau210[[#This Row],[NOM]])*
         (Tableau3[Rep.]=Tableau210[[#This Row],[REPERE BUTA]])
      )
   ),
0)</f>
        <v>0</v>
      </c>
      <c r="AJ925" s="181" t="str">
        <f>IF(Tableau210[[#This Row],[NB JP EMIS]]=1,"1 JP","") &amp; IF(Tableau210[[#This Row],[NB BP EMIS]]=1," 1 BP","")</f>
        <v>1 JP</v>
      </c>
      <c r="AK925" s="178" t="str">
        <f>IF(Tableau210[[#This Row],[NB JP BUTA]]=1,"1 JP","") &amp; IF(Tableau210[[#This Row],[Nb BP BUTA]]=1," 1 BP","") &amp; IF(Tableau210[[#This Row],[Nb BP BUTA]]=2," 2 BP","")</f>
        <v>1 JP</v>
      </c>
      <c r="AL925" s="117" t="s">
        <v>103</v>
      </c>
      <c r="AM925" s="117">
        <f>IFERROR(+VLOOKUP(AY925,Tiges!$G$4:$I$569,3,FALSE),"")</f>
        <v>22</v>
      </c>
      <c r="AN925" s="48"/>
      <c r="AO925" s="117">
        <v>4</v>
      </c>
      <c r="AP925" s="177" cm="1">
        <f t="array" ref="AP9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25" s="117" t="s">
        <v>2289</v>
      </c>
      <c r="AS925" s="177" t="str" cm="1">
        <f t="array" ref="AS9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925" s="117" t="s">
        <v>1123</v>
      </c>
      <c r="AV925" s="177" t="str" cm="1">
        <f t="array" ref="AV9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25" s="117"/>
      <c r="AY925" s="117" cm="1">
        <f t="array" ref="AY925">IFERROR(_xlfn.XLOOKUP(Tableau210[[#This Row],[DN DONNEES BUTA ]]&amp;Tableau210[[#This Row],[PN DONNEES BUTA]],Tiges!$B$4:$B$79&amp;Tiges!$C$4:$C$79,Tiges!$G$4:$G$79),"")</f>
        <v>14</v>
      </c>
      <c r="AZ925" s="117"/>
      <c r="BA925" s="117" cm="1">
        <f t="array" ref="BA925">IFERROR(_xlfn.XLOOKUP(Tableau210[[#This Row],[DN DONNEES BUTA ]]&amp;Tableau210[[#This Row],[PN DONNEES BUTA]],Tiges!$B$4:$B$79&amp;Tiges!$C$4:$C$79,Tiges!$H$4:$H$79),"")</f>
        <v>70</v>
      </c>
      <c r="BB925" s="117"/>
      <c r="BC925" s="182">
        <f>IFERROR(VLOOKUP(Tableau210[[#This Row],[OPERATION]],Tableau4[],2,FALSE),"")</f>
        <v>2</v>
      </c>
      <c r="BD925" s="177" cm="1">
        <f t="array" ref="BD925">IFERROR(
   SUM(
      _xlfn._xlws.FILTER(
         Tableau3[Nb Platinage Joint],
         (Tableau3[ITEM]=Tableau210[[#This Row],[NOM]])*
         (Tableau3[Rep.]=Tableau210[[#This Row],[REPERE BUTA]])
      )
   ),
0)</f>
        <v>2</v>
      </c>
      <c r="BE925" s="182">
        <f>IFERROR(VLOOKUP(Tableau210[[#This Row],[OPERATION]],Tableau4[],3,FALSE),"")</f>
        <v>1</v>
      </c>
      <c r="BF925" s="177" cm="1">
        <f t="array" ref="BF925">IFERROR(
   SUM(
      _xlfn._xlws.FILTER(
         Tableau3[Joint Définitif Nb],
         (Tableau3[ITEM]=Tableau210[[#This Row],[NOM]])*
         (Tableau3[Rep.]=Tableau210[[#This Row],[REPERE BUTA]])
      )
   ),
0)</f>
        <v>1</v>
      </c>
      <c r="BG925" s="117" t="s">
        <v>129</v>
      </c>
      <c r="BH925" s="177" t="str" cm="1">
        <f t="array" ref="BH9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25" s="117" t="s">
        <v>2268</v>
      </c>
      <c r="BK925" s="117" t="s">
        <v>2269</v>
      </c>
      <c r="BL925" s="167" t="s">
        <v>2380</v>
      </c>
      <c r="BM925" s="167"/>
      <c r="BN925" s="117"/>
      <c r="BO925" s="117"/>
      <c r="BP925" s="117"/>
      <c r="BQ925" s="48"/>
      <c r="BR925" s="119"/>
      <c r="BS925" s="48"/>
      <c r="BT925" s="48"/>
      <c r="BU925" s="48"/>
      <c r="BV925" s="48"/>
      <c r="BW925" s="48"/>
      <c r="BX925" s="48"/>
    </row>
    <row r="926" spans="1:76" ht="15.75" hidden="1" x14ac:dyDescent="0.25">
      <c r="A926" s="48" t="e" cm="1">
        <f t="array" ref="A926">_xlfn.XLOOKUP(Tableau210[[#This Row],[NOM]]&amp;Tableau210[[#This Row],[REPERE BUTA]],[6]!Tableau16[POSTE TECHNIQUE]&amp;[6]!Tableau16[Repere ADM],[6]!Tableau16[NUMERO CLIENT])</f>
        <v>#N/A</v>
      </c>
      <c r="B926" s="48" t="e" cm="1">
        <f t="array" ref="B926">_xlfn.XLOOKUP(Tableau210[[#This Row],[NOM]]&amp;Tableau210[[#This Row],[REPERE BUTA]],[6]!Tableau16[POSTE TECHNIQUE]&amp;[6]!Tableau16[Repere REF],[6]!Tableau16[NUMERO CLIENT])</f>
        <v>#N/A</v>
      </c>
      <c r="C926" s="48" cm="1">
        <f t="array" ref="C926">_xlfn.XLOOKUP(Tableau210[[#This Row],[NOM]]&amp;Tableau210[[#This Row],[Repere Ubleam]],[7]Sheet1!$C$2:$C$2995&amp;[7]Sheet1!$I$2:$I$2995,[7]Sheet1!$A$2:$A$2995)</f>
        <v>920</v>
      </c>
      <c r="D926" s="48" t="str">
        <f>C926&amp;""</f>
        <v>920</v>
      </c>
      <c r="E926" s="48" t="e">
        <v>#N/A</v>
      </c>
      <c r="F926" s="48" t="e">
        <v>#N/A</v>
      </c>
      <c r="G926" s="190" t="s">
        <v>1730</v>
      </c>
      <c r="H926" s="119" t="s">
        <v>1067</v>
      </c>
      <c r="I926" s="119" t="s">
        <v>80</v>
      </c>
      <c r="J926" s="119" t="s">
        <v>1072</v>
      </c>
      <c r="K926" s="119" t="str">
        <f>_xlfn.XLOOKUP(Tableau210[[#This Row],[NOM]],[8]LUT!$I$5:$I$301,[8]LUT!$N$5:$N$301)</f>
        <v xml:space="preserve">Réacteur </v>
      </c>
      <c r="L926" s="119">
        <v>20</v>
      </c>
      <c r="M926" s="119"/>
      <c r="N926" s="119">
        <v>20</v>
      </c>
      <c r="O926" s="119"/>
      <c r="P926" s="119"/>
      <c r="Q926" s="119"/>
      <c r="R926" s="119"/>
      <c r="S926" s="119"/>
      <c r="T926" s="119"/>
      <c r="U926" s="119"/>
      <c r="V926" s="119"/>
      <c r="W926" s="148">
        <v>100</v>
      </c>
      <c r="X926" s="207" cm="1">
        <f t="array" ref="X9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92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26" s="148">
        <v>20</v>
      </c>
      <c r="AA926" s="207" cm="1">
        <f t="array" ref="AA9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2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26" s="48"/>
      <c r="AD926" s="117" t="s">
        <v>2103</v>
      </c>
      <c r="AE926" s="119"/>
      <c r="AF926" s="181">
        <f>IFERROR(VLOOKUP(Tableau210[[#This Row],[OPERATION]],Tableau4[],5,FALSE),"")</f>
        <v>1</v>
      </c>
      <c r="AG926" s="178" cm="1">
        <f t="array" ref="AG926">IFERROR(
   SUM(
      _xlfn._xlws.FILTER(
         Tableau3[JP],
         (Tableau3[ITEM]=Tableau210[[#This Row],[NOM]])*
         (Tableau3[Rep.]=Tableau210[[#This Row],[REPERE BUTA]])
      )
   ),
0)</f>
        <v>1</v>
      </c>
      <c r="AH926" s="181">
        <f>IFERROR(VLOOKUP(Tableau210[[#This Row],[OPERATION]],Tableau4[],4,FALSE),"")</f>
        <v>0</v>
      </c>
      <c r="AI926" s="178" cm="1">
        <f t="array" ref="AI926">IFERROR(
   SUM(
      _xlfn._xlws.FILTER(
         Tableau3[BP],
         (Tableau3[ITEM]=Tableau210[[#This Row],[NOM]])*
         (Tableau3[Rep.]=Tableau210[[#This Row],[REPERE BUTA]])
      )
   ),
0)</f>
        <v>0</v>
      </c>
      <c r="AJ926" s="181" t="str">
        <f>IF(Tableau210[[#This Row],[NB JP EMIS]]=1,"1 JP","") &amp; IF(Tableau210[[#This Row],[NB BP EMIS]]=1," 1 BP","")</f>
        <v>1 JP</v>
      </c>
      <c r="AK926" s="178" t="str">
        <f>IF(Tableau210[[#This Row],[NB JP BUTA]]=1,"1 JP","") &amp; IF(Tableau210[[#This Row],[Nb BP BUTA]]=1," 1 BP","") &amp; IF(Tableau210[[#This Row],[Nb BP BUTA]]=2," 2 BP","")</f>
        <v>1 JP</v>
      </c>
      <c r="AL926" s="117" t="s">
        <v>103</v>
      </c>
      <c r="AM926" s="117">
        <f>IFERROR(+VLOOKUP(AY926,Tiges!$G$4:$I$569,3,FALSE),"")</f>
        <v>27</v>
      </c>
      <c r="AN926" s="48"/>
      <c r="AO926" s="117">
        <v>8</v>
      </c>
      <c r="AP926" s="177" cm="1">
        <f t="array" ref="AP9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26" s="117" t="s">
        <v>2163</v>
      </c>
      <c r="AS926" s="177" t="str" cm="1">
        <f t="array" ref="AS9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26" s="117" t="s">
        <v>1123</v>
      </c>
      <c r="AV926" s="177" t="str" cm="1">
        <f t="array" ref="AV9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2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26" s="117"/>
      <c r="AY926" s="117" cm="1">
        <f t="array" ref="AY926">IFERROR(_xlfn.XLOOKUP(Tableau210[[#This Row],[DN DONNEES BUTA ]]&amp;Tableau210[[#This Row],[PN DONNEES BUTA]],Tiges!$B$4:$B$79&amp;Tiges!$C$4:$C$79,Tiges!$G$4:$G$79),"")</f>
        <v>16</v>
      </c>
      <c r="AZ926" s="117"/>
      <c r="BA926" s="117" cm="1">
        <f t="array" ref="BA926">IFERROR(_xlfn.XLOOKUP(Tableau210[[#This Row],[DN DONNEES BUTA ]]&amp;Tableau210[[#This Row],[PN DONNEES BUTA]],Tiges!$B$4:$B$79&amp;Tiges!$C$4:$C$79,Tiges!$H$4:$H$79),"")</f>
        <v>100</v>
      </c>
      <c r="BB926" s="117"/>
      <c r="BC926" s="182">
        <f>IFERROR(VLOOKUP(Tableau210[[#This Row],[OPERATION]],Tableau4[],2,FALSE),"")</f>
        <v>2</v>
      </c>
      <c r="BD926" s="177" cm="1">
        <f t="array" ref="BD926">IFERROR(
   SUM(
      _xlfn._xlws.FILTER(
         Tableau3[Nb Platinage Joint],
         (Tableau3[ITEM]=Tableau210[[#This Row],[NOM]])*
         (Tableau3[Rep.]=Tableau210[[#This Row],[REPERE BUTA]])
      )
   ),
0)</f>
        <v>2</v>
      </c>
      <c r="BE926" s="182">
        <f>IFERROR(VLOOKUP(Tableau210[[#This Row],[OPERATION]],Tableau4[],3,FALSE),"")</f>
        <v>1</v>
      </c>
      <c r="BF926" s="177" cm="1">
        <f t="array" ref="BF926">IFERROR(
   SUM(
      _xlfn._xlws.FILTER(
         Tableau3[Joint Définitif Nb],
         (Tableau3[ITEM]=Tableau210[[#This Row],[NOM]])*
         (Tableau3[Rep.]=Tableau210[[#This Row],[REPERE BUTA]])
      )
   ),
0)</f>
        <v>1</v>
      </c>
      <c r="BG926" s="117" t="s">
        <v>129</v>
      </c>
      <c r="BH926" s="177" t="str" cm="1">
        <f t="array" ref="BH9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26" s="117" t="s">
        <v>2281</v>
      </c>
      <c r="BK926" s="117" t="s">
        <v>2269</v>
      </c>
      <c r="BL926" s="167" t="s">
        <v>2380</v>
      </c>
      <c r="BM926" s="167"/>
      <c r="BN926" s="117"/>
      <c r="BO926" s="117"/>
      <c r="BP926" s="117"/>
      <c r="BQ926" s="48"/>
      <c r="BR926" s="119"/>
      <c r="BS926" s="48"/>
      <c r="BT926" s="48"/>
      <c r="BU926" s="48"/>
      <c r="BV926" s="48"/>
      <c r="BW926" s="48"/>
      <c r="BX926" s="48"/>
    </row>
    <row r="927" spans="1:76" ht="15.75" hidden="1" x14ac:dyDescent="0.25">
      <c r="A927" s="48" t="e" cm="1">
        <f t="array" ref="A927">_xlfn.XLOOKUP(Tableau210[[#This Row],[NOM]]&amp;Tableau210[[#This Row],[REPERE BUTA]],[6]!Tableau16[POSTE TECHNIQUE]&amp;[6]!Tableau16[Repere ADM],[6]!Tableau16[NUMERO CLIENT])</f>
        <v>#N/A</v>
      </c>
      <c r="B927" s="48" t="e" cm="1">
        <f t="array" ref="B927">_xlfn.XLOOKUP(Tableau210[[#This Row],[NOM]]&amp;Tableau210[[#This Row],[REPERE BUTA]],[6]!Tableau16[POSTE TECHNIQUE]&amp;[6]!Tableau16[Repere REF],[6]!Tableau16[NUMERO CLIENT])</f>
        <v>#N/A</v>
      </c>
      <c r="C927" s="48" cm="1">
        <f t="array" ref="C927">_xlfn.XLOOKUP(Tableau210[[#This Row],[NOM]]&amp;Tableau210[[#This Row],[Repere Ubleam]],[7]Sheet1!$C$2:$C$2995&amp;[7]Sheet1!$I$2:$I$2995,[7]Sheet1!$A$2:$A$2995)</f>
        <v>921</v>
      </c>
      <c r="D927" s="48" t="str">
        <f>C927&amp;""</f>
        <v>921</v>
      </c>
      <c r="E927" s="48" t="e">
        <v>#N/A</v>
      </c>
      <c r="F927" s="48" t="e">
        <v>#N/A</v>
      </c>
      <c r="G927" s="190" t="s">
        <v>1730</v>
      </c>
      <c r="H927" s="119" t="s">
        <v>1067</v>
      </c>
      <c r="I927" s="119" t="s">
        <v>80</v>
      </c>
      <c r="J927" s="119" t="s">
        <v>1072</v>
      </c>
      <c r="K927" s="119" t="str">
        <f>_xlfn.XLOOKUP(Tableau210[[#This Row],[NOM]],[8]LUT!$I$5:$I$301,[8]LUT!$N$5:$N$301)</f>
        <v xml:space="preserve">Réacteur </v>
      </c>
      <c r="L927" s="119">
        <v>24</v>
      </c>
      <c r="M927" s="119"/>
      <c r="N927" s="119">
        <v>24</v>
      </c>
      <c r="O927" s="119"/>
      <c r="P927" s="119"/>
      <c r="Q927" s="119"/>
      <c r="R927" s="119"/>
      <c r="S927" s="119"/>
      <c r="T927" s="119"/>
      <c r="U927" s="119"/>
      <c r="V927" s="119"/>
      <c r="W927" s="148" t="s">
        <v>1118</v>
      </c>
      <c r="X927" s="207" cm="1">
        <f t="array" ref="X9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2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7" s="148" t="s">
        <v>3424</v>
      </c>
      <c r="AA927" s="207" cm="1">
        <f t="array" ref="AA9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2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27" s="48"/>
      <c r="AD927" s="117" t="s">
        <v>626</v>
      </c>
      <c r="AE927" s="119"/>
      <c r="AF927" s="181">
        <f>IFERROR(VLOOKUP(Tableau210[[#This Row],[OPERATION]],Tableau4[],5,FALSE),"")</f>
        <v>0</v>
      </c>
      <c r="AG927" s="178" cm="1">
        <f t="array" ref="AG927">IFERROR(
   SUM(
      _xlfn._xlws.FILTER(
         Tableau3[JP],
         (Tableau3[ITEM]=Tableau210[[#This Row],[NOM]])*
         (Tableau3[Rep.]=Tableau210[[#This Row],[REPERE BUTA]])
      )
   ),
0)</f>
        <v>0</v>
      </c>
      <c r="AH927" s="181">
        <f>IFERROR(VLOOKUP(Tableau210[[#This Row],[OPERATION]],Tableau4[],4,FALSE),"")</f>
        <v>0</v>
      </c>
      <c r="AI927" s="178" cm="1">
        <f t="array" ref="AI927">IFERROR(
   SUM(
      _xlfn._xlws.FILTER(
         Tableau3[BP],
         (Tableau3[ITEM]=Tableau210[[#This Row],[NOM]])*
         (Tableau3[Rep.]=Tableau210[[#This Row],[REPERE BUTA]])
      )
   ),
0)</f>
        <v>0</v>
      </c>
      <c r="AJ927" s="181" t="s">
        <v>2520</v>
      </c>
      <c r="AK927" s="178" t="str">
        <f>IF(Tableau210[[#This Row],[NB JP BUTA]]=1,"1 JP","") &amp; IF(Tableau210[[#This Row],[Nb BP BUTA]]=1," 1 BP","") &amp; IF(Tableau210[[#This Row],[Nb BP BUTA]]=2," 2 BP","")</f>
        <v/>
      </c>
      <c r="AL927" s="117" t="s">
        <v>103</v>
      </c>
      <c r="AM927" s="117">
        <f>IFERROR(+VLOOKUP(AY927,Tiges!$G$4:$I$569,3,FALSE),"")</f>
        <v>51</v>
      </c>
      <c r="AN927" s="48"/>
      <c r="AO927" s="117">
        <v>20</v>
      </c>
      <c r="AP927" s="177" cm="1">
        <f t="array" ref="AP9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27" s="117" t="s">
        <v>2396</v>
      </c>
      <c r="AS927" s="177" t="str" cm="1">
        <f t="array" ref="AS9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927" s="117" t="s">
        <v>1123</v>
      </c>
      <c r="AV927" s="177" t="str" cm="1">
        <f t="array" ref="AV9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27" s="117"/>
      <c r="AY927" s="117" cm="1">
        <f t="array" ref="AY927">IFERROR(_xlfn.XLOOKUP(Tableau210[[#This Row],[DN DONNEES BUTA ]]&amp;Tableau210[[#This Row],[PN DONNEES BUTA]],Tiges!$B$4:$B$79&amp;Tiges!$C$4:$C$79,Tiges!$G$4:$G$79),"")</f>
        <v>33</v>
      </c>
      <c r="AZ927" s="117"/>
      <c r="BA927" s="117" cm="1">
        <f t="array" ref="BA927">IFERROR(_xlfn.XLOOKUP(Tableau210[[#This Row],[DN DONNEES BUTA ]]&amp;Tableau210[[#This Row],[PN DONNEES BUTA]],Tiges!$B$4:$B$79&amp;Tiges!$C$4:$C$79,Tiges!$H$4:$H$79),"")</f>
        <v>190</v>
      </c>
      <c r="BB927" s="117"/>
      <c r="BC927" s="182">
        <f>IFERROR(VLOOKUP(Tableau210[[#This Row],[OPERATION]],Tableau4[],2,FALSE),"")</f>
        <v>0</v>
      </c>
      <c r="BD927" s="177" cm="1">
        <f t="array" ref="BD927">IFERROR(
   SUM(
      _xlfn._xlws.FILTER(
         Tableau3[Nb Platinage Joint],
         (Tableau3[ITEM]=Tableau210[[#This Row],[NOM]])*
         (Tableau3[Rep.]=Tableau210[[#This Row],[REPERE BUTA]])
      )
   ),
0)</f>
        <v>0</v>
      </c>
      <c r="BE927" s="182">
        <f>IFERROR(VLOOKUP(Tableau210[[#This Row],[OPERATION]],Tableau4[],3,FALSE),"")</f>
        <v>1</v>
      </c>
      <c r="BF927" s="177" cm="1">
        <f t="array" ref="BF927">IFERROR(
   SUM(
      _xlfn._xlws.FILTER(
         Tableau3[Joint Définitif Nb],
         (Tableau3[ITEM]=Tableau210[[#This Row],[NOM]])*
         (Tableau3[Rep.]=Tableau210[[#This Row],[REPERE BUTA]])
      )
   ),
0)</f>
        <v>1</v>
      </c>
      <c r="BG927" s="117" t="s">
        <v>129</v>
      </c>
      <c r="BH927" s="177" t="str" cm="1">
        <f t="array" ref="BH9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27" s="117" t="s">
        <v>2281</v>
      </c>
      <c r="BK927" s="117" t="s">
        <v>2269</v>
      </c>
      <c r="BL927" s="167" t="s">
        <v>2380</v>
      </c>
      <c r="BM927" s="167"/>
      <c r="BN927" s="117"/>
      <c r="BO927" s="117"/>
      <c r="BP927" s="117"/>
      <c r="BQ927" s="48"/>
      <c r="BR927" s="119"/>
      <c r="BS927" s="48"/>
      <c r="BT927" s="48"/>
      <c r="BU927" s="48"/>
      <c r="BV927" s="48"/>
      <c r="BW927" s="48"/>
      <c r="BX927" s="48"/>
    </row>
    <row r="928" spans="1:76" s="154" customFormat="1" ht="15.75" hidden="1" x14ac:dyDescent="0.25">
      <c r="A928" s="48" t="e" cm="1">
        <f t="array" ref="A928">_xlfn.XLOOKUP(Tableau210[[#This Row],[NOM]]&amp;Tableau210[[#This Row],[REPERE BUTA]],[6]!Tableau16[POSTE TECHNIQUE]&amp;[6]!Tableau16[Repere ADM],[6]!Tableau16[NUMERO CLIENT])</f>
        <v>#N/A</v>
      </c>
      <c r="B928" s="48" t="e" cm="1">
        <f t="array" ref="B928">_xlfn.XLOOKUP(Tableau210[[#This Row],[NOM]]&amp;Tableau210[[#This Row],[REPERE BUTA]],[6]!Tableau16[POSTE TECHNIQUE]&amp;[6]!Tableau16[Repere REF],[6]!Tableau16[NUMERO CLIENT])</f>
        <v>#N/A</v>
      </c>
      <c r="C928" s="48" cm="1">
        <f t="array" ref="C928">_xlfn.XLOOKUP(Tableau210[[#This Row],[NOM]]&amp;Tableau210[[#This Row],[Repere Ubleam]],[7]Sheet1!$C$2:$C$2995&amp;[7]Sheet1!$I$2:$I$2995,[7]Sheet1!$A$2:$A$2995)</f>
        <v>922</v>
      </c>
      <c r="D928" s="48" t="str">
        <f>C928&amp;""</f>
        <v>922</v>
      </c>
      <c r="E928" s="48" t="e">
        <v>#N/A</v>
      </c>
      <c r="F928" s="48" t="e">
        <v>#N/A</v>
      </c>
      <c r="G928" s="168" t="s">
        <v>1730</v>
      </c>
      <c r="H928" s="150" t="s">
        <v>1067</v>
      </c>
      <c r="I928" s="150" t="s">
        <v>80</v>
      </c>
      <c r="J928" s="150" t="s">
        <v>1072</v>
      </c>
      <c r="K928" s="150" t="str">
        <f>_xlfn.XLOOKUP(Tableau210[[#This Row],[NOM]],[8]LUT!$I$5:$I$301,[8]LUT!$N$5:$N$301)</f>
        <v xml:space="preserve">Réacteur </v>
      </c>
      <c r="L928" s="150">
        <v>25</v>
      </c>
      <c r="M928" s="150"/>
      <c r="N928" s="150">
        <v>25</v>
      </c>
      <c r="O928" s="150"/>
      <c r="P928" s="150"/>
      <c r="Q928" s="150"/>
      <c r="R928" s="150"/>
      <c r="S928" s="150"/>
      <c r="T928" s="150"/>
      <c r="U928" s="150"/>
      <c r="V928" s="150"/>
      <c r="W928" s="151" t="s">
        <v>2159</v>
      </c>
      <c r="X928" s="151" cm="1">
        <f t="array" ref="X9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2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8" s="151" t="s">
        <v>3424</v>
      </c>
      <c r="AA928" s="151" cm="1">
        <f t="array" ref="AA9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2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28" s="152"/>
      <c r="AD928" s="153" t="s">
        <v>2197</v>
      </c>
      <c r="AE928" s="150"/>
      <c r="AF928" s="150">
        <f>IFERROR(VLOOKUP(Tableau210[[#This Row],[OPERATION]],Tableau4[],5,FALSE),"")</f>
        <v>0</v>
      </c>
      <c r="AG928" s="150" cm="1">
        <f t="array" ref="AG928">IFERROR(
   SUM(
      _xlfn._xlws.FILTER(
         Tableau3[JP],
         (Tableau3[ITEM]=Tableau210[[#This Row],[NOM]])*
         (Tableau3[Rep.]=Tableau210[[#This Row],[REPERE BUTA]])
      )
   ),
0)</f>
        <v>0</v>
      </c>
      <c r="AH928" s="150">
        <f>IFERROR(VLOOKUP(Tableau210[[#This Row],[OPERATION]],Tableau4[],4,FALSE),"")</f>
        <v>1</v>
      </c>
      <c r="AI928" s="150" cm="1">
        <f t="array" ref="AI928">IFERROR(
   SUM(
      _xlfn._xlws.FILTER(
         Tableau3[BP],
         (Tableau3[ITEM]=Tableau210[[#This Row],[NOM]])*
         (Tableau3[Rep.]=Tableau210[[#This Row],[REPERE BUTA]])
      )
   ),
0)</f>
        <v>1</v>
      </c>
      <c r="AJ928" s="150" t="str">
        <f>IF(Tableau210[[#This Row],[NB JP EMIS]]=1,"1 JP","") &amp; IF(Tableau210[[#This Row],[NB BP EMIS]]=1," 1 BP","")</f>
        <v xml:space="preserve"> 1 BP</v>
      </c>
      <c r="AK928" s="150" t="str">
        <f>IF(Tableau210[[#This Row],[NB JP BUTA]]=1,"1 JP","") &amp; IF(Tableau210[[#This Row],[Nb BP BUTA]]=1," 1 BP","") &amp; IF(Tableau210[[#This Row],[Nb BP BUTA]]=2," 2 BP","")</f>
        <v xml:space="preserve"> 1 BP</v>
      </c>
      <c r="AL928" s="153" t="s">
        <v>103</v>
      </c>
      <c r="AM928" s="153">
        <f>IFERROR(+VLOOKUP(AY928,Tiges!$G$4:$I$569,3,FALSE),"")</f>
        <v>27</v>
      </c>
      <c r="AN928" s="152"/>
      <c r="AO928" s="153" t="s">
        <v>3424</v>
      </c>
      <c r="AP928" s="153" cm="1">
        <f t="array" ref="AP9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2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28" s="153" t="s">
        <v>3424</v>
      </c>
      <c r="AS928" s="153" t="str" cm="1">
        <f t="array" ref="AS9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2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28" s="153" t="s">
        <v>3424</v>
      </c>
      <c r="AV928" s="153" t="str" cm="1">
        <f t="array" ref="AV9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2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28" s="153"/>
      <c r="AY928" s="153" cm="1">
        <f t="array" ref="AY928">IFERROR(_xlfn.XLOOKUP(Tableau210[[#This Row],[DN DONNEES BUTA ]]&amp;Tableau210[[#This Row],[PN DONNEES BUTA]],Tiges!$B$4:$B$79&amp;Tiges!$C$4:$C$79,Tiges!$G$4:$G$79),"")</f>
        <v>16</v>
      </c>
      <c r="AZ928" s="153"/>
      <c r="BA928" s="153" cm="1">
        <f t="array" ref="BA928">IFERROR(_xlfn.XLOOKUP(Tableau210[[#This Row],[DN DONNEES BUTA ]]&amp;Tableau210[[#This Row],[PN DONNEES BUTA]],Tiges!$B$4:$B$79&amp;Tiges!$C$4:$C$79,Tiges!$H$4:$H$79),"")</f>
        <v>80</v>
      </c>
      <c r="BB928" s="153"/>
      <c r="BC928" s="153">
        <f>IFERROR(VLOOKUP(Tableau210[[#This Row],[OPERATION]],Tableau4[],2,FALSE),"")</f>
        <v>1</v>
      </c>
      <c r="BD928" s="153" cm="1">
        <f t="array" ref="BD928">IFERROR(
   SUM(
      _xlfn._xlws.FILTER(
         Tableau3[Nb Platinage Joint],
         (Tableau3[ITEM]=Tableau210[[#This Row],[NOM]])*
         (Tableau3[Rep.]=Tableau210[[#This Row],[REPERE BUTA]])
      )
   ),
0)</f>
        <v>1</v>
      </c>
      <c r="BE928" s="153">
        <f>IFERROR(VLOOKUP(Tableau210[[#This Row],[OPERATION]],Tableau4[],3,FALSE),"")</f>
        <v>1</v>
      </c>
      <c r="BF928" s="153" cm="1">
        <f t="array" ref="BF928">IFERROR(
   SUM(
      _xlfn._xlws.FILTER(
         Tableau3[Joint Définitif Nb],
         (Tableau3[ITEM]=Tableau210[[#This Row],[NOM]])*
         (Tableau3[Rep.]=Tableau210[[#This Row],[REPERE BUTA]])
      )
   ),
0)</f>
        <v>2</v>
      </c>
      <c r="BG928" s="153" t="s">
        <v>3424</v>
      </c>
      <c r="BH928" s="153" t="str" cm="1">
        <f t="array" ref="BH9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92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28" s="153" t="s">
        <v>3424</v>
      </c>
      <c r="BK928" s="153" t="s">
        <v>3424</v>
      </c>
      <c r="BL928" s="153" t="s">
        <v>2331</v>
      </c>
      <c r="BM928" s="153" t="s">
        <v>2380</v>
      </c>
      <c r="BN928" s="153"/>
      <c r="BO928" s="153"/>
      <c r="BP928" s="153"/>
      <c r="BQ928" s="152"/>
      <c r="BR928" s="150"/>
      <c r="BS928" s="152"/>
      <c r="BT928" s="152"/>
      <c r="BU928" s="152"/>
      <c r="BV928" s="152"/>
      <c r="BW928" s="152"/>
      <c r="BX928" s="152"/>
    </row>
    <row r="929" spans="1:76" s="154" customFormat="1" ht="15.75" hidden="1" x14ac:dyDescent="0.25">
      <c r="A929" s="48" t="e" cm="1">
        <f t="array" ref="A929">_xlfn.XLOOKUP(Tableau210[[#This Row],[NOM]]&amp;Tableau210[[#This Row],[REPERE BUTA]],[6]!Tableau16[POSTE TECHNIQUE]&amp;[6]!Tableau16[Repere ADM],[6]!Tableau16[NUMERO CLIENT])</f>
        <v>#N/A</v>
      </c>
      <c r="B929" s="48" t="e" cm="1">
        <f t="array" ref="B929">_xlfn.XLOOKUP(Tableau210[[#This Row],[NOM]]&amp;Tableau210[[#This Row],[REPERE BUTA]],[6]!Tableau16[POSTE TECHNIQUE]&amp;[6]!Tableau16[Repere REF],[6]!Tableau16[NUMERO CLIENT])</f>
        <v>#N/A</v>
      </c>
      <c r="C929" s="48" cm="1">
        <f t="array" ref="C929">_xlfn.XLOOKUP(Tableau210[[#This Row],[NOM]]&amp;Tableau210[[#This Row],[Repere Ubleam]],[7]Sheet1!$C$2:$C$2995&amp;[7]Sheet1!$I$2:$I$2995,[7]Sheet1!$A$2:$A$2995)</f>
        <v>923</v>
      </c>
      <c r="D929" s="48" t="str">
        <f>C929&amp;""</f>
        <v>923</v>
      </c>
      <c r="E929" s="48" t="e">
        <v>#N/A</v>
      </c>
      <c r="F929" s="48" t="e">
        <v>#N/A</v>
      </c>
      <c r="G929" s="168" t="s">
        <v>1730</v>
      </c>
      <c r="H929" s="150" t="s">
        <v>1067</v>
      </c>
      <c r="I929" s="150" t="s">
        <v>80</v>
      </c>
      <c r="J929" s="150" t="s">
        <v>1072</v>
      </c>
      <c r="K929" s="150" t="str">
        <f>_xlfn.XLOOKUP(Tableau210[[#This Row],[NOM]],[8]LUT!$I$5:$I$301,[8]LUT!$N$5:$N$301)</f>
        <v xml:space="preserve">Réacteur </v>
      </c>
      <c r="L929" s="150">
        <v>28</v>
      </c>
      <c r="M929" s="150"/>
      <c r="N929" s="150">
        <v>28</v>
      </c>
      <c r="O929" s="150"/>
      <c r="P929" s="150"/>
      <c r="Q929" s="150"/>
      <c r="R929" s="150"/>
      <c r="S929" s="150"/>
      <c r="T929" s="150"/>
      <c r="U929" s="150"/>
      <c r="V929" s="150"/>
      <c r="W929" s="151" t="s">
        <v>2159</v>
      </c>
      <c r="X929" s="151" cm="1">
        <f t="array" ref="X9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2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29" s="151" t="s">
        <v>3424</v>
      </c>
      <c r="AA929" s="151" cm="1">
        <f t="array" ref="AA9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2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29" s="152"/>
      <c r="AD929" s="153" t="s">
        <v>2197</v>
      </c>
      <c r="AE929" s="150"/>
      <c r="AF929" s="150">
        <f>IFERROR(VLOOKUP(Tableau210[[#This Row],[OPERATION]],Tableau4[],5,FALSE),"")</f>
        <v>0</v>
      </c>
      <c r="AG929" s="150" cm="1">
        <f t="array" ref="AG929">IFERROR(
   SUM(
      _xlfn._xlws.FILTER(
         Tableau3[JP],
         (Tableau3[ITEM]=Tableau210[[#This Row],[NOM]])*
         (Tableau3[Rep.]=Tableau210[[#This Row],[REPERE BUTA]])
      )
   ),
0)</f>
        <v>0</v>
      </c>
      <c r="AH929" s="150">
        <f>IFERROR(VLOOKUP(Tableau210[[#This Row],[OPERATION]],Tableau4[],4,FALSE),"")</f>
        <v>1</v>
      </c>
      <c r="AI929" s="150" cm="1">
        <f t="array" ref="AI929">IFERROR(
   SUM(
      _xlfn._xlws.FILTER(
         Tableau3[BP],
         (Tableau3[ITEM]=Tableau210[[#This Row],[NOM]])*
         (Tableau3[Rep.]=Tableau210[[#This Row],[REPERE BUTA]])
      )
   ),
0)</f>
        <v>1</v>
      </c>
      <c r="AJ929" s="150" t="str">
        <f>IF(Tableau210[[#This Row],[NB JP EMIS]]=1,"1 JP","") &amp; IF(Tableau210[[#This Row],[NB BP EMIS]]=1," 1 BP","")</f>
        <v xml:space="preserve"> 1 BP</v>
      </c>
      <c r="AK929" s="150" t="str">
        <f>IF(Tableau210[[#This Row],[NB JP BUTA]]=1,"1 JP","") &amp; IF(Tableau210[[#This Row],[Nb BP BUTA]]=1," 1 BP","") &amp; IF(Tableau210[[#This Row],[Nb BP BUTA]]=2," 2 BP","")</f>
        <v xml:space="preserve"> 1 BP</v>
      </c>
      <c r="AL929" s="153" t="s">
        <v>103</v>
      </c>
      <c r="AM929" s="153">
        <f>IFERROR(+VLOOKUP(AY929,Tiges!$G$4:$I$569,3,FALSE),"")</f>
        <v>27</v>
      </c>
      <c r="AN929" s="152"/>
      <c r="AO929" s="153" t="s">
        <v>3424</v>
      </c>
      <c r="AP929" s="153" cm="1">
        <f t="array" ref="AP9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2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29" s="153" t="s">
        <v>3424</v>
      </c>
      <c r="AS929" s="153" t="str" cm="1">
        <f t="array" ref="AS9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2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29" s="153" t="s">
        <v>3424</v>
      </c>
      <c r="AV929" s="153" t="str" cm="1">
        <f t="array" ref="AV9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2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29" s="153"/>
      <c r="AY929" s="153" cm="1">
        <f t="array" ref="AY929">IFERROR(_xlfn.XLOOKUP(Tableau210[[#This Row],[DN DONNEES BUTA ]]&amp;Tableau210[[#This Row],[PN DONNEES BUTA]],Tiges!$B$4:$B$79&amp;Tiges!$C$4:$C$79,Tiges!$G$4:$G$79),"")</f>
        <v>16</v>
      </c>
      <c r="AZ929" s="153"/>
      <c r="BA929" s="153" cm="1">
        <f t="array" ref="BA929">IFERROR(_xlfn.XLOOKUP(Tableau210[[#This Row],[DN DONNEES BUTA ]]&amp;Tableau210[[#This Row],[PN DONNEES BUTA]],Tiges!$B$4:$B$79&amp;Tiges!$C$4:$C$79,Tiges!$H$4:$H$79),"")</f>
        <v>80</v>
      </c>
      <c r="BB929" s="153"/>
      <c r="BC929" s="153">
        <f>IFERROR(VLOOKUP(Tableau210[[#This Row],[OPERATION]],Tableau4[],2,FALSE),"")</f>
        <v>1</v>
      </c>
      <c r="BD929" s="153" cm="1">
        <f t="array" ref="BD929">IFERROR(
   SUM(
      _xlfn._xlws.FILTER(
         Tableau3[Nb Platinage Joint],
         (Tableau3[ITEM]=Tableau210[[#This Row],[NOM]])*
         (Tableau3[Rep.]=Tableau210[[#This Row],[REPERE BUTA]])
      )
   ),
0)</f>
        <v>1</v>
      </c>
      <c r="BE929" s="153">
        <f>IFERROR(VLOOKUP(Tableau210[[#This Row],[OPERATION]],Tableau4[],3,FALSE),"")</f>
        <v>1</v>
      </c>
      <c r="BF929" s="153" cm="1">
        <f t="array" ref="BF929">IFERROR(
   SUM(
      _xlfn._xlws.FILTER(
         Tableau3[Joint Définitif Nb],
         (Tableau3[ITEM]=Tableau210[[#This Row],[NOM]])*
         (Tableau3[Rep.]=Tableau210[[#This Row],[REPERE BUTA]])
      )
   ),
0)</f>
        <v>2</v>
      </c>
      <c r="BG929" s="153" t="s">
        <v>3424</v>
      </c>
      <c r="BH929" s="153" t="str" cm="1">
        <f t="array" ref="BH9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92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29" s="153" t="s">
        <v>3424</v>
      </c>
      <c r="BK929" s="153" t="s">
        <v>3424</v>
      </c>
      <c r="BL929" s="153" t="s">
        <v>2331</v>
      </c>
      <c r="BM929" s="153" t="s">
        <v>2380</v>
      </c>
      <c r="BN929" s="153"/>
      <c r="BO929" s="153"/>
      <c r="BP929" s="153"/>
      <c r="BQ929" s="152"/>
      <c r="BR929" s="150"/>
      <c r="BS929" s="152"/>
      <c r="BT929" s="152"/>
      <c r="BU929" s="152"/>
      <c r="BV929" s="152"/>
      <c r="BW929" s="152"/>
      <c r="BX929" s="152"/>
    </row>
    <row r="930" spans="1:76" s="154" customFormat="1" ht="15.75" hidden="1" x14ac:dyDescent="0.25">
      <c r="A930" s="48" t="e" cm="1">
        <f t="array" ref="A930">_xlfn.XLOOKUP(Tableau210[[#This Row],[NOM]]&amp;Tableau210[[#This Row],[REPERE BUTA]],[6]!Tableau16[POSTE TECHNIQUE]&amp;[6]!Tableau16[Repere ADM],[6]!Tableau16[NUMERO CLIENT])</f>
        <v>#N/A</v>
      </c>
      <c r="B930" s="48" t="e" cm="1">
        <f t="array" ref="B930">_xlfn.XLOOKUP(Tableau210[[#This Row],[NOM]]&amp;Tableau210[[#This Row],[REPERE BUTA]],[6]!Tableau16[POSTE TECHNIQUE]&amp;[6]!Tableau16[Repere REF],[6]!Tableau16[NUMERO CLIENT])</f>
        <v>#N/A</v>
      </c>
      <c r="C930" s="48" cm="1">
        <f t="array" ref="C930">_xlfn.XLOOKUP(Tableau210[[#This Row],[NOM]]&amp;Tableau210[[#This Row],[Repere Ubleam]],[7]Sheet1!$C$2:$C$2995&amp;[7]Sheet1!$I$2:$I$2995,[7]Sheet1!$A$2:$A$2995)</f>
        <v>924</v>
      </c>
      <c r="D930" s="48" t="str">
        <f>C930&amp;""</f>
        <v>924</v>
      </c>
      <c r="E930" s="48" t="e">
        <v>#N/A</v>
      </c>
      <c r="F930" s="48" t="e">
        <v>#N/A</v>
      </c>
      <c r="G930" s="168" t="s">
        <v>1730</v>
      </c>
      <c r="H930" s="150" t="s">
        <v>1067</v>
      </c>
      <c r="I930" s="150" t="s">
        <v>80</v>
      </c>
      <c r="J930" s="150" t="s">
        <v>1072</v>
      </c>
      <c r="K930" s="150" t="str">
        <f>_xlfn.XLOOKUP(Tableau210[[#This Row],[NOM]],[8]LUT!$I$5:$I$301,[8]LUT!$N$5:$N$301)</f>
        <v xml:space="preserve">Réacteur </v>
      </c>
      <c r="L930" s="150">
        <v>29</v>
      </c>
      <c r="M930" s="150"/>
      <c r="N930" s="150">
        <v>29</v>
      </c>
      <c r="O930" s="150"/>
      <c r="P930" s="150"/>
      <c r="Q930" s="150"/>
      <c r="R930" s="150"/>
      <c r="S930" s="150"/>
      <c r="T930" s="150"/>
      <c r="U930" s="150"/>
      <c r="V930" s="150"/>
      <c r="W930" s="151" t="s">
        <v>2159</v>
      </c>
      <c r="X930" s="151" cm="1">
        <f t="array" ref="X9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3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30" s="151" t="s">
        <v>3424</v>
      </c>
      <c r="AA930" s="151" cm="1">
        <f t="array" ref="AA9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3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30" s="152"/>
      <c r="AD930" s="153" t="s">
        <v>2197</v>
      </c>
      <c r="AE930" s="150"/>
      <c r="AF930" s="150">
        <f>IFERROR(VLOOKUP(Tableau210[[#This Row],[OPERATION]],Tableau4[],5,FALSE),"")</f>
        <v>0</v>
      </c>
      <c r="AG930" s="150" cm="1">
        <f t="array" ref="AG930">IFERROR(
   SUM(
      _xlfn._xlws.FILTER(
         Tableau3[JP],
         (Tableau3[ITEM]=Tableau210[[#This Row],[NOM]])*
         (Tableau3[Rep.]=Tableau210[[#This Row],[REPERE BUTA]])
      )
   ),
0)</f>
        <v>0</v>
      </c>
      <c r="AH930" s="150">
        <f>IFERROR(VLOOKUP(Tableau210[[#This Row],[OPERATION]],Tableau4[],4,FALSE),"")</f>
        <v>1</v>
      </c>
      <c r="AI930" s="150" cm="1">
        <f t="array" ref="AI930">IFERROR(
   SUM(
      _xlfn._xlws.FILTER(
         Tableau3[BP],
         (Tableau3[ITEM]=Tableau210[[#This Row],[NOM]])*
         (Tableau3[Rep.]=Tableau210[[#This Row],[REPERE BUTA]])
      )
   ),
0)</f>
        <v>1</v>
      </c>
      <c r="AJ930" s="150" t="str">
        <f>IF(Tableau210[[#This Row],[NB JP EMIS]]=1,"1 JP","") &amp; IF(Tableau210[[#This Row],[NB BP EMIS]]=1," 1 BP","")</f>
        <v xml:space="preserve"> 1 BP</v>
      </c>
      <c r="AK930" s="150" t="str">
        <f>IF(Tableau210[[#This Row],[NB JP BUTA]]=1,"1 JP","") &amp; IF(Tableau210[[#This Row],[Nb BP BUTA]]=1," 1 BP","") &amp; IF(Tableau210[[#This Row],[Nb BP BUTA]]=2," 2 BP","")</f>
        <v xml:space="preserve"> 1 BP</v>
      </c>
      <c r="AL930" s="153" t="s">
        <v>103</v>
      </c>
      <c r="AM930" s="153">
        <f>IFERROR(+VLOOKUP(AY930,Tiges!$G$4:$I$569,3,FALSE),"")</f>
        <v>27</v>
      </c>
      <c r="AN930" s="152"/>
      <c r="AO930" s="153" t="s">
        <v>3424</v>
      </c>
      <c r="AP930" s="153" cm="1">
        <f t="array" ref="AP9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3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30" s="153" t="s">
        <v>3424</v>
      </c>
      <c r="AS930" s="153" t="str" cm="1">
        <f t="array" ref="AS9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3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30" s="153" t="s">
        <v>3424</v>
      </c>
      <c r="AV930" s="153" t="str" cm="1">
        <f t="array" ref="AV9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3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30" s="153"/>
      <c r="AY930" s="153" cm="1">
        <f t="array" ref="AY930">IFERROR(_xlfn.XLOOKUP(Tableau210[[#This Row],[DN DONNEES BUTA ]]&amp;Tableau210[[#This Row],[PN DONNEES BUTA]],Tiges!$B$4:$B$79&amp;Tiges!$C$4:$C$79,Tiges!$G$4:$G$79),"")</f>
        <v>16</v>
      </c>
      <c r="AZ930" s="153"/>
      <c r="BA930" s="153" cm="1">
        <f t="array" ref="BA930">IFERROR(_xlfn.XLOOKUP(Tableau210[[#This Row],[DN DONNEES BUTA ]]&amp;Tableau210[[#This Row],[PN DONNEES BUTA]],Tiges!$B$4:$B$79&amp;Tiges!$C$4:$C$79,Tiges!$H$4:$H$79),"")</f>
        <v>80</v>
      </c>
      <c r="BB930" s="153"/>
      <c r="BC930" s="153">
        <f>IFERROR(VLOOKUP(Tableau210[[#This Row],[OPERATION]],Tableau4[],2,FALSE),"")</f>
        <v>1</v>
      </c>
      <c r="BD930" s="153" cm="1">
        <f t="array" ref="BD930">IFERROR(
   SUM(
      _xlfn._xlws.FILTER(
         Tableau3[Nb Platinage Joint],
         (Tableau3[ITEM]=Tableau210[[#This Row],[NOM]])*
         (Tableau3[Rep.]=Tableau210[[#This Row],[REPERE BUTA]])
      )
   ),
0)</f>
        <v>1</v>
      </c>
      <c r="BE930" s="153">
        <f>IFERROR(VLOOKUP(Tableau210[[#This Row],[OPERATION]],Tableau4[],3,FALSE),"")</f>
        <v>1</v>
      </c>
      <c r="BF930" s="153" cm="1">
        <f t="array" ref="BF930">IFERROR(
   SUM(
      _xlfn._xlws.FILTER(
         Tableau3[Joint Définitif Nb],
         (Tableau3[ITEM]=Tableau210[[#This Row],[NOM]])*
         (Tableau3[Rep.]=Tableau210[[#This Row],[REPERE BUTA]])
      )
   ),
0)</f>
        <v>2</v>
      </c>
      <c r="BG930" s="153" t="s">
        <v>3424</v>
      </c>
      <c r="BH930" s="153" t="str" cm="1">
        <f t="array" ref="BH9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93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30" s="153" t="s">
        <v>3424</v>
      </c>
      <c r="BK930" s="153" t="s">
        <v>3424</v>
      </c>
      <c r="BL930" s="153" t="s">
        <v>2331</v>
      </c>
      <c r="BM930" s="153" t="s">
        <v>2380</v>
      </c>
      <c r="BN930" s="153"/>
      <c r="BO930" s="153"/>
      <c r="BP930" s="153"/>
      <c r="BQ930" s="152"/>
      <c r="BR930" s="150"/>
      <c r="BS930" s="152"/>
      <c r="BT930" s="152"/>
      <c r="BU930" s="152"/>
      <c r="BV930" s="152"/>
      <c r="BW930" s="152"/>
      <c r="BX930" s="152"/>
    </row>
    <row r="931" spans="1:76" s="154" customFormat="1" ht="15.75" hidden="1" x14ac:dyDescent="0.25">
      <c r="A931" s="48" t="e" cm="1">
        <f t="array" ref="A931">_xlfn.XLOOKUP(Tableau210[[#This Row],[NOM]]&amp;Tableau210[[#This Row],[REPERE BUTA]],[6]!Tableau16[POSTE TECHNIQUE]&amp;[6]!Tableau16[Repere ADM],[6]!Tableau16[NUMERO CLIENT])</f>
        <v>#N/A</v>
      </c>
      <c r="B931" s="48" t="e" cm="1">
        <f t="array" ref="B931">_xlfn.XLOOKUP(Tableau210[[#This Row],[NOM]]&amp;Tableau210[[#This Row],[REPERE BUTA]],[6]!Tableau16[POSTE TECHNIQUE]&amp;[6]!Tableau16[Repere REF],[6]!Tableau16[NUMERO CLIENT])</f>
        <v>#N/A</v>
      </c>
      <c r="C931" s="48" cm="1">
        <f t="array" ref="C931">_xlfn.XLOOKUP(Tableau210[[#This Row],[NOM]]&amp;Tableau210[[#This Row],[Repere Ubleam]],[7]Sheet1!$C$2:$C$2995&amp;[7]Sheet1!$I$2:$I$2995,[7]Sheet1!$A$2:$A$2995)</f>
        <v>925</v>
      </c>
      <c r="D931" s="48" t="str">
        <f>C931&amp;""</f>
        <v>925</v>
      </c>
      <c r="E931" s="48" t="e">
        <v>#N/A</v>
      </c>
      <c r="F931" s="48" t="e">
        <v>#N/A</v>
      </c>
      <c r="G931" s="168" t="s">
        <v>1730</v>
      </c>
      <c r="H931" s="150" t="s">
        <v>1067</v>
      </c>
      <c r="I931" s="150" t="s">
        <v>80</v>
      </c>
      <c r="J931" s="150" t="s">
        <v>1072</v>
      </c>
      <c r="K931" s="150" t="str">
        <f>_xlfn.XLOOKUP(Tableau210[[#This Row],[NOM]],[8]LUT!$I$5:$I$301,[8]LUT!$N$5:$N$301)</f>
        <v xml:space="preserve">Réacteur </v>
      </c>
      <c r="L931" s="150">
        <v>33</v>
      </c>
      <c r="M931" s="150"/>
      <c r="N931" s="150">
        <v>33</v>
      </c>
      <c r="O931" s="150"/>
      <c r="P931" s="150"/>
      <c r="Q931" s="150"/>
      <c r="R931" s="150"/>
      <c r="S931" s="150"/>
      <c r="T931" s="150"/>
      <c r="U931" s="150"/>
      <c r="V931" s="150"/>
      <c r="W931" s="151" t="s">
        <v>2159</v>
      </c>
      <c r="X931" s="151" cm="1">
        <f t="array" ref="X9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31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31" s="151" t="s">
        <v>3424</v>
      </c>
      <c r="AA931" s="151" cm="1">
        <f t="array" ref="AA9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31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31" s="152"/>
      <c r="AD931" s="153" t="s">
        <v>2197</v>
      </c>
      <c r="AE931" s="150"/>
      <c r="AF931" s="150">
        <f>IFERROR(VLOOKUP(Tableau210[[#This Row],[OPERATION]],Tableau4[],5,FALSE),"")</f>
        <v>0</v>
      </c>
      <c r="AG931" s="150" cm="1">
        <f t="array" ref="AG931">IFERROR(
   SUM(
      _xlfn._xlws.FILTER(
         Tableau3[JP],
         (Tableau3[ITEM]=Tableau210[[#This Row],[NOM]])*
         (Tableau3[Rep.]=Tableau210[[#This Row],[REPERE BUTA]])
      )
   ),
0)</f>
        <v>0</v>
      </c>
      <c r="AH931" s="150">
        <f>IFERROR(VLOOKUP(Tableau210[[#This Row],[OPERATION]],Tableau4[],4,FALSE),"")</f>
        <v>1</v>
      </c>
      <c r="AI931" s="150" cm="1">
        <f t="array" ref="AI931">IFERROR(
   SUM(
      _xlfn._xlws.FILTER(
         Tableau3[BP],
         (Tableau3[ITEM]=Tableau210[[#This Row],[NOM]])*
         (Tableau3[Rep.]=Tableau210[[#This Row],[REPERE BUTA]])
      )
   ),
0)</f>
        <v>1</v>
      </c>
      <c r="AJ931" s="150" t="str">
        <f>IF(Tableau210[[#This Row],[NB JP EMIS]]=1,"1 JP","") &amp; IF(Tableau210[[#This Row],[NB BP EMIS]]=1," 1 BP","")</f>
        <v xml:space="preserve"> 1 BP</v>
      </c>
      <c r="AK931" s="150" t="str">
        <f>IF(Tableau210[[#This Row],[NB JP BUTA]]=1,"1 JP","") &amp; IF(Tableau210[[#This Row],[Nb BP BUTA]]=1," 1 BP","") &amp; IF(Tableau210[[#This Row],[Nb BP BUTA]]=2," 2 BP","")</f>
        <v xml:space="preserve"> 1 BP</v>
      </c>
      <c r="AL931" s="153" t="s">
        <v>103</v>
      </c>
      <c r="AM931" s="153">
        <f>IFERROR(+VLOOKUP(AY931,Tiges!$G$4:$I$569,3,FALSE),"")</f>
        <v>27</v>
      </c>
      <c r="AN931" s="152"/>
      <c r="AO931" s="153" t="s">
        <v>3424</v>
      </c>
      <c r="AP931" s="153" cm="1">
        <f t="array" ref="AP9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3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31" s="153" t="s">
        <v>3424</v>
      </c>
      <c r="AS931" s="153" t="str" cm="1">
        <f t="array" ref="AS9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3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31" s="153" t="s">
        <v>3424</v>
      </c>
      <c r="AV931" s="153" t="str" cm="1">
        <f t="array" ref="AV9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3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31" s="153"/>
      <c r="AY931" s="153" cm="1">
        <f t="array" ref="AY931">IFERROR(_xlfn.XLOOKUP(Tableau210[[#This Row],[DN DONNEES BUTA ]]&amp;Tableau210[[#This Row],[PN DONNEES BUTA]],Tiges!$B$4:$B$79&amp;Tiges!$C$4:$C$79,Tiges!$G$4:$G$79),"")</f>
        <v>16</v>
      </c>
      <c r="AZ931" s="153"/>
      <c r="BA931" s="153" cm="1">
        <f t="array" ref="BA931">IFERROR(_xlfn.XLOOKUP(Tableau210[[#This Row],[DN DONNEES BUTA ]]&amp;Tableau210[[#This Row],[PN DONNEES BUTA]],Tiges!$B$4:$B$79&amp;Tiges!$C$4:$C$79,Tiges!$H$4:$H$79),"")</f>
        <v>80</v>
      </c>
      <c r="BB931" s="153"/>
      <c r="BC931" s="153">
        <f>IFERROR(VLOOKUP(Tableau210[[#This Row],[OPERATION]],Tableau4[],2,FALSE),"")</f>
        <v>1</v>
      </c>
      <c r="BD931" s="153" cm="1">
        <f t="array" ref="BD931">IFERROR(
   SUM(
      _xlfn._xlws.FILTER(
         Tableau3[Nb Platinage Joint],
         (Tableau3[ITEM]=Tableau210[[#This Row],[NOM]])*
         (Tableau3[Rep.]=Tableau210[[#This Row],[REPERE BUTA]])
      )
   ),
0)</f>
        <v>1</v>
      </c>
      <c r="BE931" s="153">
        <f>IFERROR(VLOOKUP(Tableau210[[#This Row],[OPERATION]],Tableau4[],3,FALSE),"")</f>
        <v>1</v>
      </c>
      <c r="BF931" s="153" cm="1">
        <f t="array" ref="BF931">IFERROR(
   SUM(
      _xlfn._xlws.FILTER(
         Tableau3[Joint Définitif Nb],
         (Tableau3[ITEM]=Tableau210[[#This Row],[NOM]])*
         (Tableau3[Rep.]=Tableau210[[#This Row],[REPERE BUTA]])
      )
   ),
0)</f>
        <v>2</v>
      </c>
      <c r="BG931" s="153" t="s">
        <v>3424</v>
      </c>
      <c r="BH931" s="153" t="str" cm="1">
        <f t="array" ref="BH9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93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31" s="153" t="s">
        <v>3424</v>
      </c>
      <c r="BK931" s="153" t="s">
        <v>3424</v>
      </c>
      <c r="BL931" s="153" t="s">
        <v>2331</v>
      </c>
      <c r="BM931" s="153" t="s">
        <v>2380</v>
      </c>
      <c r="BN931" s="153"/>
      <c r="BO931" s="153"/>
      <c r="BP931" s="153"/>
      <c r="BQ931" s="152"/>
      <c r="BR931" s="150"/>
      <c r="BS931" s="152"/>
      <c r="BT931" s="152"/>
      <c r="BU931" s="152"/>
      <c r="BV931" s="152"/>
      <c r="BW931" s="152"/>
      <c r="BX931" s="152"/>
    </row>
    <row r="932" spans="1:76" ht="15.75" hidden="1" x14ac:dyDescent="0.25">
      <c r="A932" s="48" t="e" cm="1">
        <f t="array" ref="A932">_xlfn.XLOOKUP(Tableau210[[#This Row],[NOM]]&amp;Tableau210[[#This Row],[REPERE BUTA]],[6]!Tableau16[POSTE TECHNIQUE]&amp;[6]!Tableau16[Repere ADM],[6]!Tableau16[NUMERO CLIENT])</f>
        <v>#N/A</v>
      </c>
      <c r="B932" s="48" t="e" cm="1">
        <f t="array" ref="B932">_xlfn.XLOOKUP(Tableau210[[#This Row],[NOM]]&amp;Tableau210[[#This Row],[REPERE BUTA]],[6]!Tableau16[POSTE TECHNIQUE]&amp;[6]!Tableau16[Repere REF],[6]!Tableau16[NUMERO CLIENT])</f>
        <v>#N/A</v>
      </c>
      <c r="C932" s="48" cm="1">
        <f t="array" ref="C932">_xlfn.XLOOKUP(Tableau210[[#This Row],[NOM]]&amp;Tableau210[[#This Row],[Repere Ubleam]],[7]Sheet1!$C$2:$C$2995&amp;[7]Sheet1!$I$2:$I$2995,[7]Sheet1!$A$2:$A$2995)</f>
        <v>926</v>
      </c>
      <c r="D932" s="48" t="str">
        <f>C932&amp;""</f>
        <v>926</v>
      </c>
      <c r="E932" s="48" t="e">
        <v>#N/A</v>
      </c>
      <c r="F932" s="48" t="e">
        <v>#N/A</v>
      </c>
      <c r="G932" s="190" t="s">
        <v>1730</v>
      </c>
      <c r="H932" s="119" t="s">
        <v>1067</v>
      </c>
      <c r="I932" s="119" t="s">
        <v>80</v>
      </c>
      <c r="J932" s="119" t="s">
        <v>1072</v>
      </c>
      <c r="K932" s="119" t="str">
        <f>_xlfn.XLOOKUP(Tableau210[[#This Row],[NOM]],[8]LUT!$I$5:$I$301,[8]LUT!$N$5:$N$301)</f>
        <v xml:space="preserve">Réacteur </v>
      </c>
      <c r="L932" s="119">
        <v>34</v>
      </c>
      <c r="M932" s="119"/>
      <c r="N932" s="119">
        <v>34</v>
      </c>
      <c r="O932" s="119"/>
      <c r="P932" s="119"/>
      <c r="Q932" s="119"/>
      <c r="R932" s="119"/>
      <c r="S932" s="119"/>
      <c r="T932" s="119"/>
      <c r="U932" s="119"/>
      <c r="V932" s="119"/>
      <c r="W932" s="148">
        <v>50</v>
      </c>
      <c r="X932" s="207" cm="1">
        <f t="array" ref="X9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3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32" s="148">
        <v>20</v>
      </c>
      <c r="AA932" s="207" cm="1">
        <f t="array" ref="AA9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3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32" s="48"/>
      <c r="AD932" s="117" t="s">
        <v>2103</v>
      </c>
      <c r="AE932" s="119"/>
      <c r="AF932" s="181">
        <f>IFERROR(VLOOKUP(Tableau210[[#This Row],[OPERATION]],Tableau4[],5,FALSE),"")</f>
        <v>1</v>
      </c>
      <c r="AG932" s="178" cm="1">
        <f t="array" ref="AG932">IFERROR(
   SUM(
      _xlfn._xlws.FILTER(
         Tableau3[JP],
         (Tableau3[ITEM]=Tableau210[[#This Row],[NOM]])*
         (Tableau3[Rep.]=Tableau210[[#This Row],[REPERE BUTA]])
      )
   ),
0)</f>
        <v>1</v>
      </c>
      <c r="AH932" s="181">
        <f>IFERROR(VLOOKUP(Tableau210[[#This Row],[OPERATION]],Tableau4[],4,FALSE),"")</f>
        <v>0</v>
      </c>
      <c r="AI932" s="178" cm="1">
        <f t="array" ref="AI932">IFERROR(
   SUM(
      _xlfn._xlws.FILTER(
         Tableau3[BP],
         (Tableau3[ITEM]=Tableau210[[#This Row],[NOM]])*
         (Tableau3[Rep.]=Tableau210[[#This Row],[REPERE BUTA]])
      )
   ),
0)</f>
        <v>0</v>
      </c>
      <c r="AJ932" s="181" t="str">
        <f>IF(Tableau210[[#This Row],[NB JP EMIS]]=1,"1 JP","") &amp; IF(Tableau210[[#This Row],[NB BP EMIS]]=1," 1 BP","")</f>
        <v>1 JP</v>
      </c>
      <c r="AK932" s="178" t="str">
        <f>IF(Tableau210[[#This Row],[NB JP BUTA]]=1,"1 JP","") &amp; IF(Tableau210[[#This Row],[Nb BP BUTA]]=1," 1 BP","") &amp; IF(Tableau210[[#This Row],[Nb BP BUTA]]=2," 2 BP","")</f>
        <v>1 JP</v>
      </c>
      <c r="AL932" s="117" t="s">
        <v>103</v>
      </c>
      <c r="AM932" s="117">
        <f>IFERROR(+VLOOKUP(AY932,Tiges!$G$4:$I$569,3,FALSE),"")</f>
        <v>27</v>
      </c>
      <c r="AN932" s="48"/>
      <c r="AO932" s="117">
        <v>4</v>
      </c>
      <c r="AP932" s="177" cm="1">
        <f t="array" ref="AP9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32" s="117" t="s">
        <v>2161</v>
      </c>
      <c r="AS932" s="177" t="str" cm="1">
        <f t="array" ref="AS9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932" s="117" t="s">
        <v>1123</v>
      </c>
      <c r="AV932" s="177" t="str" cm="1">
        <f t="array" ref="AV9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32" s="117"/>
      <c r="AY932" s="117" cm="1">
        <f t="array" ref="AY932">IFERROR(_xlfn.XLOOKUP(Tableau210[[#This Row],[DN DONNEES BUTA ]]&amp;Tableau210[[#This Row],[PN DONNEES BUTA]],Tiges!$B$4:$B$79&amp;Tiges!$C$4:$C$79,Tiges!$G$4:$G$79),"")</f>
        <v>16</v>
      </c>
      <c r="AZ932" s="117"/>
      <c r="BA932" s="117" cm="1">
        <f t="array" ref="BA932">IFERROR(_xlfn.XLOOKUP(Tableau210[[#This Row],[DN DONNEES BUTA ]]&amp;Tableau210[[#This Row],[PN DONNEES BUTA]],Tiges!$B$4:$B$79&amp;Tiges!$C$4:$C$79,Tiges!$H$4:$H$79),"")</f>
        <v>90</v>
      </c>
      <c r="BB932" s="117"/>
      <c r="BC932" s="182">
        <f>IFERROR(VLOOKUP(Tableau210[[#This Row],[OPERATION]],Tableau4[],2,FALSE),"")</f>
        <v>2</v>
      </c>
      <c r="BD932" s="177" cm="1">
        <f t="array" ref="BD932">IFERROR(
   SUM(
      _xlfn._xlws.FILTER(
         Tableau3[Nb Platinage Joint],
         (Tableau3[ITEM]=Tableau210[[#This Row],[NOM]])*
         (Tableau3[Rep.]=Tableau210[[#This Row],[REPERE BUTA]])
      )
   ),
0)</f>
        <v>2</v>
      </c>
      <c r="BE932" s="182">
        <f>IFERROR(VLOOKUP(Tableau210[[#This Row],[OPERATION]],Tableau4[],3,FALSE),"")</f>
        <v>1</v>
      </c>
      <c r="BF932" s="177" cm="1">
        <f t="array" ref="BF932">IFERROR(
   SUM(
      _xlfn._xlws.FILTER(
         Tableau3[Joint Définitif Nb],
         (Tableau3[ITEM]=Tableau210[[#This Row],[NOM]])*
         (Tableau3[Rep.]=Tableau210[[#This Row],[REPERE BUTA]])
      )
   ),
0)</f>
        <v>1</v>
      </c>
      <c r="BG932" s="117" t="s">
        <v>129</v>
      </c>
      <c r="BH932" s="177" t="str" cm="1">
        <f t="array" ref="BH9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32" s="117" t="s">
        <v>2281</v>
      </c>
      <c r="BK932" s="117" t="s">
        <v>2269</v>
      </c>
      <c r="BL932" s="167" t="s">
        <v>2380</v>
      </c>
      <c r="BM932" s="167"/>
      <c r="BN932" s="117"/>
      <c r="BO932" s="117"/>
      <c r="BP932" s="117"/>
      <c r="BQ932" s="48"/>
      <c r="BR932" s="119"/>
      <c r="BS932" s="48"/>
      <c r="BT932" s="48"/>
      <c r="BU932" s="48"/>
      <c r="BV932" s="48"/>
      <c r="BW932" s="48"/>
      <c r="BX932" s="48"/>
    </row>
    <row r="933" spans="1:76" ht="15.75" hidden="1" x14ac:dyDescent="0.25">
      <c r="A933" s="48" t="e" cm="1">
        <f t="array" ref="A933">_xlfn.XLOOKUP(Tableau210[[#This Row],[NOM]]&amp;Tableau210[[#This Row],[REPERE BUTA]],[6]!Tableau16[POSTE TECHNIQUE]&amp;[6]!Tableau16[Repere ADM],[6]!Tableau16[NUMERO CLIENT])</f>
        <v>#N/A</v>
      </c>
      <c r="B933" s="48" t="e" cm="1">
        <f t="array" ref="B933">_xlfn.XLOOKUP(Tableau210[[#This Row],[NOM]]&amp;Tableau210[[#This Row],[REPERE BUTA]],[6]!Tableau16[POSTE TECHNIQUE]&amp;[6]!Tableau16[Repere REF],[6]!Tableau16[NUMERO CLIENT])</f>
        <v>#N/A</v>
      </c>
      <c r="C933" s="48" cm="1">
        <f t="array" ref="C933">_xlfn.XLOOKUP(Tableau210[[#This Row],[NOM]]&amp;Tableau210[[#This Row],[Repere Ubleam]],[7]Sheet1!$C$2:$C$2995&amp;[7]Sheet1!$I$2:$I$2995,[7]Sheet1!$A$2:$A$2995)</f>
        <v>927</v>
      </c>
      <c r="D933" s="48" t="str">
        <f>C933&amp;""</f>
        <v>927</v>
      </c>
      <c r="E933" s="48" t="e">
        <v>#N/A</v>
      </c>
      <c r="F933" s="48" t="e">
        <v>#N/A</v>
      </c>
      <c r="G933" s="190" t="s">
        <v>1730</v>
      </c>
      <c r="H933" s="119" t="s">
        <v>1067</v>
      </c>
      <c r="I933" s="119" t="s">
        <v>80</v>
      </c>
      <c r="J933" s="119" t="s">
        <v>1072</v>
      </c>
      <c r="K933" s="119" t="str">
        <f>_xlfn.XLOOKUP(Tableau210[[#This Row],[NOM]],[8]LUT!$I$5:$I$301,[8]LUT!$N$5:$N$301)</f>
        <v xml:space="preserve">Réacteur </v>
      </c>
      <c r="L933" s="119">
        <v>35</v>
      </c>
      <c r="M933" s="119" t="s">
        <v>2328</v>
      </c>
      <c r="N933" s="119" t="s">
        <v>2328</v>
      </c>
      <c r="O933" s="119"/>
      <c r="P933" s="119"/>
      <c r="Q933" s="119"/>
      <c r="R933" s="119"/>
      <c r="S933" s="119"/>
      <c r="T933" s="119"/>
      <c r="U933" s="119"/>
      <c r="V933" s="119"/>
      <c r="W933" s="148">
        <v>80</v>
      </c>
      <c r="X933" s="207" cm="1">
        <f t="array" ref="X9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3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33" s="148">
        <v>20</v>
      </c>
      <c r="AA933" s="207" cm="1">
        <f t="array" ref="AA9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3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33" s="48"/>
      <c r="AD933" s="117" t="s">
        <v>2196</v>
      </c>
      <c r="AE933" s="119"/>
      <c r="AF933" s="181">
        <f>IFERROR(VLOOKUP(Tableau210[[#This Row],[OPERATION]],Tableau4[],5,FALSE),"")</f>
        <v>0</v>
      </c>
      <c r="AG933" s="178" cm="1">
        <f t="array" ref="AG933">IFERROR(
   SUM(
      _xlfn._xlws.FILTER(
         Tableau3[JP],
         (Tableau3[ITEM]=Tableau210[[#This Row],[NOM]])*
         (Tableau3[Rep.]=Tableau210[[#This Row],[REPERE BUTA]])
      )
   ),
0)</f>
        <v>0</v>
      </c>
      <c r="AH933" s="181">
        <f>IFERROR(VLOOKUP(Tableau210[[#This Row],[OPERATION]],Tableau4[],4,FALSE),"")</f>
        <v>0</v>
      </c>
      <c r="AI933" s="178" cm="1">
        <f t="array" ref="AI933">IFERROR(
   SUM(
      _xlfn._xlws.FILTER(
         Tableau3[BP],
         (Tableau3[ITEM]=Tableau210[[#This Row],[NOM]])*
         (Tableau3[Rep.]=Tableau210[[#This Row],[REPERE BUTA]])
      )
   ),
0)</f>
        <v>0</v>
      </c>
      <c r="AJ933" s="181" t="str">
        <f>IF(Tableau210[[#This Row],[NB JP EMIS]]=1,"1 JP","") &amp; IF(Tableau210[[#This Row],[NB BP EMIS]]=1," 1 BP","")</f>
        <v/>
      </c>
      <c r="AK933" s="178" t="str">
        <f>IF(Tableau210[[#This Row],[NB JP BUTA]]=1,"1 JP","") &amp; IF(Tableau210[[#This Row],[Nb BP BUTA]]=1," 1 BP","") &amp; IF(Tableau210[[#This Row],[Nb BP BUTA]]=2," 2 BP","")</f>
        <v/>
      </c>
      <c r="AL933" s="117" t="s">
        <v>103</v>
      </c>
      <c r="AM933" s="117">
        <f>IFERROR(+VLOOKUP(AY933,Tiges!$G$4:$I$569,3,FALSE),"")</f>
        <v>27</v>
      </c>
      <c r="AN933" s="48"/>
      <c r="AO933" s="117">
        <v>4</v>
      </c>
      <c r="AP933" s="177" cm="1">
        <f t="array" ref="AP9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33" s="117" t="s">
        <v>2163</v>
      </c>
      <c r="AS933" s="177" t="str" cm="1">
        <f t="array" ref="AS9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33" s="117" t="s">
        <v>1123</v>
      </c>
      <c r="AV933" s="177" t="str" cm="1">
        <f t="array" ref="AV9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33" s="117"/>
      <c r="AY933" s="117" cm="1">
        <f t="array" ref="AY933">IFERROR(_xlfn.XLOOKUP(Tableau210[[#This Row],[DN DONNEES BUTA ]]&amp;Tableau210[[#This Row],[PN DONNEES BUTA]],Tiges!$B$4:$B$79&amp;Tiges!$C$4:$C$79,Tiges!$G$4:$G$79),"")</f>
        <v>16</v>
      </c>
      <c r="AZ933" s="117"/>
      <c r="BA933" s="117" cm="1">
        <f t="array" ref="BA933">IFERROR(_xlfn.XLOOKUP(Tableau210[[#This Row],[DN DONNEES BUTA ]]&amp;Tableau210[[#This Row],[PN DONNEES BUTA]],Tiges!$B$4:$B$79&amp;Tiges!$C$4:$C$79,Tiges!$H$4:$H$79),"")</f>
        <v>100</v>
      </c>
      <c r="BB933" s="117"/>
      <c r="BC933" s="182">
        <f>IFERROR(VLOOKUP(Tableau210[[#This Row],[OPERATION]],Tableau4[],2,FALSE),"")</f>
        <v>0</v>
      </c>
      <c r="BD933" s="177" cm="1">
        <f t="array" ref="BD933">IFERROR(
   SUM(
      _xlfn._xlws.FILTER(
         Tableau3[Nb Platinage Joint],
         (Tableau3[ITEM]=Tableau210[[#This Row],[NOM]])*
         (Tableau3[Rep.]=Tableau210[[#This Row],[REPERE BUTA]])
      )
   ),
0)</f>
        <v>0</v>
      </c>
      <c r="BE933" s="182">
        <f>IFERROR(VLOOKUP(Tableau210[[#This Row],[OPERATION]],Tableau4[],3,FALSE),"")</f>
        <v>1</v>
      </c>
      <c r="BF933" s="177" cm="1">
        <f t="array" ref="BF933">IFERROR(
   SUM(
      _xlfn._xlws.FILTER(
         Tableau3[Joint Définitif Nb],
         (Tableau3[ITEM]=Tableau210[[#This Row],[NOM]])*
         (Tableau3[Rep.]=Tableau210[[#This Row],[REPERE BUTA]])
      )
   ),
0)</f>
        <v>2</v>
      </c>
      <c r="BG933" s="117" t="s">
        <v>129</v>
      </c>
      <c r="BH933" s="177" t="str" cm="1">
        <f t="array" ref="BH9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3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33" s="117" t="s">
        <v>2268</v>
      </c>
      <c r="BK933" s="117" t="s">
        <v>2269</v>
      </c>
      <c r="BL933" s="167" t="s">
        <v>2380</v>
      </c>
      <c r="BM933" s="167"/>
      <c r="BN933" s="117"/>
      <c r="BO933" s="117"/>
      <c r="BP933" s="117"/>
      <c r="BQ933" s="48"/>
      <c r="BR933" s="119"/>
      <c r="BS933" s="48"/>
      <c r="BT933" s="48"/>
      <c r="BU933" s="48"/>
      <c r="BV933" s="48"/>
      <c r="BW933" s="48"/>
      <c r="BX933" s="48"/>
    </row>
    <row r="934" spans="1:76" ht="15.75" hidden="1" x14ac:dyDescent="0.25">
      <c r="A934" s="48" t="e" cm="1">
        <f t="array" ref="A934">_xlfn.XLOOKUP(Tableau210[[#This Row],[NOM]]&amp;Tableau210[[#This Row],[REPERE BUTA]],[6]!Tableau16[POSTE TECHNIQUE]&amp;[6]!Tableau16[Repere ADM],[6]!Tableau16[NUMERO CLIENT])</f>
        <v>#N/A</v>
      </c>
      <c r="B934" s="48" t="e" cm="1">
        <f t="array" ref="B934">_xlfn.XLOOKUP(Tableau210[[#This Row],[NOM]]&amp;Tableau210[[#This Row],[REPERE BUTA]],[6]!Tableau16[POSTE TECHNIQUE]&amp;[6]!Tableau16[Repere REF],[6]!Tableau16[NUMERO CLIENT])</f>
        <v>#N/A</v>
      </c>
      <c r="C934" s="48" cm="1">
        <f t="array" ref="C934">_xlfn.XLOOKUP(Tableau210[[#This Row],[NOM]]&amp;Tableau210[[#This Row],[Repere Ubleam]],[7]Sheet1!$C$2:$C$2995&amp;[7]Sheet1!$I$2:$I$2995,[7]Sheet1!$A$2:$A$2995)</f>
        <v>928</v>
      </c>
      <c r="D934" s="48" t="str">
        <f>C934&amp;""</f>
        <v>928</v>
      </c>
      <c r="E934" s="48" t="e">
        <v>#N/A</v>
      </c>
      <c r="F934" s="48" t="e">
        <v>#N/A</v>
      </c>
      <c r="G934" s="190" t="s">
        <v>1730</v>
      </c>
      <c r="H934" s="119" t="s">
        <v>1067</v>
      </c>
      <c r="I934" s="119" t="s">
        <v>80</v>
      </c>
      <c r="J934" s="119" t="s">
        <v>1072</v>
      </c>
      <c r="K934" s="119" t="str">
        <f>_xlfn.XLOOKUP(Tableau210[[#This Row],[NOM]],[8]LUT!$I$5:$I$301,[8]LUT!$N$5:$N$301)</f>
        <v xml:space="preserve">Réacteur </v>
      </c>
      <c r="L934" s="119">
        <v>35</v>
      </c>
      <c r="M934" s="119" t="s">
        <v>2330</v>
      </c>
      <c r="N934" s="119" t="s">
        <v>2330</v>
      </c>
      <c r="O934" s="119"/>
      <c r="P934" s="119"/>
      <c r="Q934" s="119"/>
      <c r="R934" s="119"/>
      <c r="S934" s="119"/>
      <c r="T934" s="119"/>
      <c r="U934" s="119"/>
      <c r="V934" s="119"/>
      <c r="W934" s="148">
        <v>80</v>
      </c>
      <c r="X934" s="207" cm="1">
        <f t="array" ref="X9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3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34" s="148">
        <v>20</v>
      </c>
      <c r="AA934" s="207" cm="1">
        <f t="array" ref="AA9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3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34" s="48"/>
      <c r="AD934" s="117" t="s">
        <v>2196</v>
      </c>
      <c r="AE934" s="119"/>
      <c r="AF934" s="181">
        <f>IFERROR(VLOOKUP(Tableau210[[#This Row],[OPERATION]],Tableau4[],5,FALSE),"")</f>
        <v>0</v>
      </c>
      <c r="AG934" s="178"/>
      <c r="AH934" s="181">
        <f>IFERROR(VLOOKUP(Tableau210[[#This Row],[OPERATION]],Tableau4[],4,FALSE),"")</f>
        <v>0</v>
      </c>
      <c r="AI934" s="178"/>
      <c r="AJ934" s="181" t="str">
        <f>IF(Tableau210[[#This Row],[NB JP EMIS]]=1,"1 JP","") &amp; IF(Tableau210[[#This Row],[NB BP EMIS]]=1," 1 BP","")</f>
        <v/>
      </c>
      <c r="AK934" s="178"/>
      <c r="AL934" s="117" t="s">
        <v>103</v>
      </c>
      <c r="AM934" s="117">
        <f>IFERROR(+VLOOKUP(AY934,Tiges!$G$4:$I$569,3,FALSE),"")</f>
        <v>27</v>
      </c>
      <c r="AN934" s="48"/>
      <c r="AO934" s="117">
        <v>4</v>
      </c>
      <c r="AP934" s="177" cm="1">
        <f t="array" ref="AP9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34" s="117" t="s">
        <v>2163</v>
      </c>
      <c r="AS934" s="177" t="str" cm="1">
        <f t="array" ref="AS9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34" s="117" t="s">
        <v>1123</v>
      </c>
      <c r="AV934" s="177" t="str" cm="1">
        <f t="array" ref="AV9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34" s="117"/>
      <c r="AY934" s="117" cm="1">
        <f t="array" ref="AY934">IFERROR(_xlfn.XLOOKUP(Tableau210[[#This Row],[DN DONNEES BUTA ]]&amp;Tableau210[[#This Row],[PN DONNEES BUTA]],Tiges!$B$4:$B$79&amp;Tiges!$C$4:$C$79,Tiges!$G$4:$G$79),"")</f>
        <v>16</v>
      </c>
      <c r="AZ934" s="117"/>
      <c r="BA934" s="117" cm="1">
        <f t="array" ref="BA934">IFERROR(_xlfn.XLOOKUP(Tableau210[[#This Row],[DN DONNEES BUTA ]]&amp;Tableau210[[#This Row],[PN DONNEES BUTA]],Tiges!$B$4:$B$79&amp;Tiges!$C$4:$C$79,Tiges!$H$4:$H$79),"")</f>
        <v>100</v>
      </c>
      <c r="BB934" s="117"/>
      <c r="BC934" s="182">
        <f>IFERROR(VLOOKUP(Tableau210[[#This Row],[OPERATION]],Tableau4[],2,FALSE),"")</f>
        <v>0</v>
      </c>
      <c r="BD934" s="177"/>
      <c r="BE934" s="182">
        <f>IFERROR(VLOOKUP(Tableau210[[#This Row],[OPERATION]],Tableau4[],3,FALSE),"")</f>
        <v>1</v>
      </c>
      <c r="BF934" s="177"/>
      <c r="BG934" s="117" t="s">
        <v>129</v>
      </c>
      <c r="BH934" s="177" t="str" cm="1">
        <f t="array" ref="BH9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3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34" s="117" t="s">
        <v>2268</v>
      </c>
      <c r="BK934" s="117" t="s">
        <v>2269</v>
      </c>
      <c r="BL934" s="167" t="s">
        <v>2380</v>
      </c>
      <c r="BM934" s="167"/>
      <c r="BN934" s="117"/>
      <c r="BO934" s="117"/>
      <c r="BP934" s="117"/>
      <c r="BQ934" s="48"/>
      <c r="BR934" s="119"/>
      <c r="BS934" s="48"/>
      <c r="BT934" s="48"/>
      <c r="BU934" s="48"/>
      <c r="BV934" s="48"/>
      <c r="BW934" s="48"/>
      <c r="BX934" s="48"/>
    </row>
    <row r="935" spans="1:76" ht="15.75" hidden="1" x14ac:dyDescent="0.25">
      <c r="A935" s="48" t="e" cm="1">
        <f t="array" ref="A935">_xlfn.XLOOKUP(Tableau210[[#This Row],[NOM]]&amp;Tableau210[[#This Row],[REPERE BUTA]],[6]!Tableau16[POSTE TECHNIQUE]&amp;[6]!Tableau16[Repere ADM],[6]!Tableau16[NUMERO CLIENT])</f>
        <v>#N/A</v>
      </c>
      <c r="B935" s="48" t="e" cm="1">
        <f t="array" ref="B935">_xlfn.XLOOKUP(Tableau210[[#This Row],[NOM]]&amp;Tableau210[[#This Row],[REPERE BUTA]],[6]!Tableau16[POSTE TECHNIQUE]&amp;[6]!Tableau16[Repere REF],[6]!Tableau16[NUMERO CLIENT])</f>
        <v>#N/A</v>
      </c>
      <c r="C935" s="48" cm="1">
        <f t="array" ref="C935">_xlfn.XLOOKUP(Tableau210[[#This Row],[NOM]]&amp;Tableau210[[#This Row],[Repere Ubleam]],[7]Sheet1!$C$2:$C$2995&amp;[7]Sheet1!$I$2:$I$2995,[7]Sheet1!$A$2:$A$2995)</f>
        <v>929</v>
      </c>
      <c r="D935" s="48" t="str">
        <f>C935&amp;""</f>
        <v>929</v>
      </c>
      <c r="E935" s="48" t="e">
        <v>#N/A</v>
      </c>
      <c r="F935" s="48" t="e">
        <v>#N/A</v>
      </c>
      <c r="G935" s="190" t="s">
        <v>1730</v>
      </c>
      <c r="H935" s="119" t="s">
        <v>1067</v>
      </c>
      <c r="I935" s="119" t="s">
        <v>80</v>
      </c>
      <c r="J935" s="119" t="s">
        <v>1072</v>
      </c>
      <c r="K935" s="119" t="str">
        <f>_xlfn.XLOOKUP(Tableau210[[#This Row],[NOM]],[8]LUT!$I$5:$I$301,[8]LUT!$N$5:$N$301)</f>
        <v xml:space="preserve">Réacteur </v>
      </c>
      <c r="L935" s="119">
        <v>36</v>
      </c>
      <c r="M935" s="119"/>
      <c r="N935" s="119">
        <v>36</v>
      </c>
      <c r="O935" s="119"/>
      <c r="P935" s="119"/>
      <c r="Q935" s="119"/>
      <c r="R935" s="119"/>
      <c r="S935" s="119"/>
      <c r="T935" s="119"/>
      <c r="U935" s="119"/>
      <c r="V935" s="119"/>
      <c r="W935" s="148" t="s">
        <v>1118</v>
      </c>
      <c r="X935" s="207" cm="1">
        <f t="array" ref="X9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450</v>
      </c>
      <c r="Y93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35" s="148" t="s">
        <v>3424</v>
      </c>
      <c r="AA935" s="207" cm="1">
        <f t="array" ref="AA9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3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35" s="48"/>
      <c r="AD935" s="117" t="s">
        <v>2103</v>
      </c>
      <c r="AE935" s="119"/>
      <c r="AF935" s="181">
        <f>IFERROR(VLOOKUP(Tableau210[[#This Row],[OPERATION]],Tableau4[],5,FALSE),"")</f>
        <v>1</v>
      </c>
      <c r="AG935" s="178" cm="1">
        <f t="array" ref="AG935">IFERROR(
   SUM(
      _xlfn._xlws.FILTER(
         Tableau3[JP],
         (Tableau3[ITEM]=Tableau210[[#This Row],[NOM]])*
         (Tableau3[Rep.]=Tableau210[[#This Row],[REPERE BUTA]])
      )
   ),
0)</f>
        <v>1</v>
      </c>
      <c r="AH935" s="181">
        <f>IFERROR(VLOOKUP(Tableau210[[#This Row],[OPERATION]],Tableau4[],4,FALSE),"")</f>
        <v>0</v>
      </c>
      <c r="AI935" s="178" cm="1">
        <f t="array" ref="AI935">IFERROR(
   SUM(
      _xlfn._xlws.FILTER(
         Tableau3[BP],
         (Tableau3[ITEM]=Tableau210[[#This Row],[NOM]])*
         (Tableau3[Rep.]=Tableau210[[#This Row],[REPERE BUTA]])
      )
   ),
0)</f>
        <v>0</v>
      </c>
      <c r="AJ935" s="181" t="str">
        <f>IF(Tableau210[[#This Row],[NB JP EMIS]]=1,"1 JP","") &amp; IF(Tableau210[[#This Row],[NB BP EMIS]]=1," 1 BP","")</f>
        <v>1 JP</v>
      </c>
      <c r="AK935" s="178" t="str">
        <f>IF(Tableau210[[#This Row],[NB JP BUTA]]=1,"1 JP","") &amp; IF(Tableau210[[#This Row],[Nb BP BUTA]]=1," 1 BP","") &amp; IF(Tableau210[[#This Row],[Nb BP BUTA]]=2," 2 BP","")</f>
        <v>1 JP</v>
      </c>
      <c r="AL935" s="117" t="s">
        <v>103</v>
      </c>
      <c r="AM935" s="117">
        <f>IFERROR(+VLOOKUP(AY935,Tiges!$G$4:$I$569,3,FALSE),"")</f>
        <v>46</v>
      </c>
      <c r="AN935" s="48"/>
      <c r="AO935" s="117">
        <v>16</v>
      </c>
      <c r="AP935" s="177" cm="1">
        <f t="array" ref="AP9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9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935" s="117" t="s">
        <v>2404</v>
      </c>
      <c r="AS935" s="177" t="str" cm="1">
        <f t="array" ref="AS9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M30x170</v>
      </c>
      <c r="AT9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M30x300</v>
      </c>
      <c r="AU935" s="117" t="s">
        <v>1123</v>
      </c>
      <c r="AV935" s="177" t="str" cm="1">
        <f t="array" ref="AV9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35" s="117"/>
      <c r="AY935" s="117" cm="1">
        <f t="array" ref="AY935">IFERROR(_xlfn.XLOOKUP(Tableau210[[#This Row],[DN DONNEES BUTA ]]&amp;Tableau210[[#This Row],[PN DONNEES BUTA]],Tiges!$B$4:$B$79&amp;Tiges!$C$4:$C$79,Tiges!$G$4:$G$79),"")</f>
        <v>30</v>
      </c>
      <c r="AZ935" s="117"/>
      <c r="BA935" s="117" cm="1">
        <f t="array" ref="BA935">IFERROR(_xlfn.XLOOKUP(Tableau210[[#This Row],[DN DONNEES BUTA ]]&amp;Tableau210[[#This Row],[PN DONNEES BUTA]],Tiges!$B$4:$B$79&amp;Tiges!$C$4:$C$79,Tiges!$H$4:$H$79),"")</f>
        <v>160</v>
      </c>
      <c r="BB935" s="117"/>
      <c r="BC935" s="182">
        <f>IFERROR(VLOOKUP(Tableau210[[#This Row],[OPERATION]],Tableau4[],2,FALSE),"")</f>
        <v>2</v>
      </c>
      <c r="BD935" s="177" cm="1">
        <f t="array" ref="BD935">IFERROR(
   SUM(
      _xlfn._xlws.FILTER(
         Tableau3[Nb Platinage Joint],
         (Tableau3[ITEM]=Tableau210[[#This Row],[NOM]])*
         (Tableau3[Rep.]=Tableau210[[#This Row],[REPERE BUTA]])
      )
   ),
0)</f>
        <v>2</v>
      </c>
      <c r="BE935" s="182">
        <f>IFERROR(VLOOKUP(Tableau210[[#This Row],[OPERATION]],Tableau4[],3,FALSE),"")</f>
        <v>1</v>
      </c>
      <c r="BF935" s="177" cm="1">
        <f t="array" ref="BF935">IFERROR(
   SUM(
      _xlfn._xlws.FILTER(
         Tableau3[Joint Définitif Nb],
         (Tableau3[ITEM]=Tableau210[[#This Row],[NOM]])*
         (Tableau3[Rep.]=Tableau210[[#This Row],[REPERE BUTA]])
      )
   ),
0)</f>
        <v>1</v>
      </c>
      <c r="BG935" s="117" t="s">
        <v>150</v>
      </c>
      <c r="BH935" s="177" t="str" cm="1">
        <f t="array" ref="BH9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35" s="117" t="s">
        <v>2268</v>
      </c>
      <c r="BK935" s="117" t="s">
        <v>2269</v>
      </c>
      <c r="BL935" s="167" t="s">
        <v>2380</v>
      </c>
      <c r="BM935" s="167"/>
      <c r="BN935" s="117"/>
      <c r="BO935" s="117"/>
      <c r="BP935" s="117"/>
      <c r="BQ935" s="48"/>
      <c r="BR935" s="119"/>
      <c r="BS935" s="48"/>
      <c r="BT935" s="48"/>
      <c r="BU935" s="48"/>
      <c r="BV935" s="48"/>
      <c r="BW935" s="48"/>
      <c r="BX935" s="48"/>
    </row>
    <row r="936" spans="1:76" ht="15.75" hidden="1" x14ac:dyDescent="0.25">
      <c r="A936" s="48" t="e" cm="1">
        <f t="array" ref="A936">_xlfn.XLOOKUP(Tableau210[[#This Row],[NOM]]&amp;Tableau210[[#This Row],[REPERE BUTA]],[6]!Tableau16[POSTE TECHNIQUE]&amp;[6]!Tableau16[Repere ADM],[6]!Tableau16[NUMERO CLIENT])</f>
        <v>#N/A</v>
      </c>
      <c r="B936" s="48" t="e" cm="1">
        <f t="array" ref="B936">_xlfn.XLOOKUP(Tableau210[[#This Row],[NOM]]&amp;Tableau210[[#This Row],[REPERE BUTA]],[6]!Tableau16[POSTE TECHNIQUE]&amp;[6]!Tableau16[Repere REF],[6]!Tableau16[NUMERO CLIENT])</f>
        <v>#N/A</v>
      </c>
      <c r="C936" s="48" cm="1">
        <f t="array" ref="C936">_xlfn.XLOOKUP(Tableau210[[#This Row],[NOM]]&amp;Tableau210[[#This Row],[Repere Ubleam]],[7]Sheet1!$C$2:$C$2995&amp;[7]Sheet1!$I$2:$I$2995,[7]Sheet1!$A$2:$A$2995)</f>
        <v>930</v>
      </c>
      <c r="D936" s="48" t="str">
        <f>C936&amp;""</f>
        <v>930</v>
      </c>
      <c r="E936" s="48" t="e">
        <v>#N/A</v>
      </c>
      <c r="F936" s="48" t="e">
        <v>#N/A</v>
      </c>
      <c r="G936" s="190" t="s">
        <v>1730</v>
      </c>
      <c r="H936" s="119" t="s">
        <v>1067</v>
      </c>
      <c r="I936" s="119" t="s">
        <v>80</v>
      </c>
      <c r="J936" s="119" t="s">
        <v>1072</v>
      </c>
      <c r="K936" s="119" t="str">
        <f>_xlfn.XLOOKUP(Tableau210[[#This Row],[NOM]],[8]LUT!$I$5:$I$301,[8]LUT!$N$5:$N$301)</f>
        <v xml:space="preserve">Réacteur </v>
      </c>
      <c r="L936" s="119">
        <v>37</v>
      </c>
      <c r="M936" s="119"/>
      <c r="N936" s="119">
        <v>37</v>
      </c>
      <c r="O936" s="119"/>
      <c r="P936" s="119"/>
      <c r="Q936" s="119"/>
      <c r="R936" s="119"/>
      <c r="S936" s="119"/>
      <c r="T936" s="119"/>
      <c r="U936" s="119"/>
      <c r="V936" s="119"/>
      <c r="W936" s="148" t="s">
        <v>1118</v>
      </c>
      <c r="X936" s="207" cm="1">
        <f t="array" ref="X9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450</v>
      </c>
      <c r="Y93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36" s="148" t="s">
        <v>3424</v>
      </c>
      <c r="AA936" s="207" cm="1">
        <f t="array" ref="AA9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3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36" s="48"/>
      <c r="AD936" s="117" t="s">
        <v>2103</v>
      </c>
      <c r="AE936" s="119"/>
      <c r="AF936" s="181">
        <f>IFERROR(VLOOKUP(Tableau210[[#This Row],[OPERATION]],Tableau4[],5,FALSE),"")</f>
        <v>1</v>
      </c>
      <c r="AG936" s="178" cm="1">
        <f t="array" ref="AG936">IFERROR(
   SUM(
      _xlfn._xlws.FILTER(
         Tableau3[JP],
         (Tableau3[ITEM]=Tableau210[[#This Row],[NOM]])*
         (Tableau3[Rep.]=Tableau210[[#This Row],[REPERE BUTA]])
      )
   ),
0)</f>
        <v>1</v>
      </c>
      <c r="AH936" s="181">
        <f>IFERROR(VLOOKUP(Tableau210[[#This Row],[OPERATION]],Tableau4[],4,FALSE),"")</f>
        <v>0</v>
      </c>
      <c r="AI936" s="178" cm="1">
        <f t="array" ref="AI936">IFERROR(
   SUM(
      _xlfn._xlws.FILTER(
         Tableau3[BP],
         (Tableau3[ITEM]=Tableau210[[#This Row],[NOM]])*
         (Tableau3[Rep.]=Tableau210[[#This Row],[REPERE BUTA]])
      )
   ),
0)</f>
        <v>0</v>
      </c>
      <c r="AJ936" s="181" t="str">
        <f>IF(Tableau210[[#This Row],[NB JP EMIS]]=1,"1 JP","") &amp; IF(Tableau210[[#This Row],[NB BP EMIS]]=1," 1 BP","")</f>
        <v>1 JP</v>
      </c>
      <c r="AK936" s="178" t="str">
        <f>IF(Tableau210[[#This Row],[NB JP BUTA]]=1,"1 JP","") &amp; IF(Tableau210[[#This Row],[Nb BP BUTA]]=1," 1 BP","") &amp; IF(Tableau210[[#This Row],[Nb BP BUTA]]=2," 2 BP","")</f>
        <v>1 JP</v>
      </c>
      <c r="AL936" s="117" t="s">
        <v>103</v>
      </c>
      <c r="AM936" s="117">
        <f>IFERROR(+VLOOKUP(AY936,Tiges!$G$4:$I$569,3,FALSE),"")</f>
        <v>46</v>
      </c>
      <c r="AN936" s="48"/>
      <c r="AO936" s="117">
        <v>16</v>
      </c>
      <c r="AP936" s="177" cm="1">
        <f t="array" ref="AP9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16</v>
      </c>
      <c r="AQ93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936" s="117" t="s">
        <v>2404</v>
      </c>
      <c r="AS936" s="177" t="str" cm="1">
        <f t="array" ref="AS9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M30x170</v>
      </c>
      <c r="AT93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M30x300</v>
      </c>
      <c r="AU936" s="117" t="s">
        <v>1123</v>
      </c>
      <c r="AV936" s="177" t="str" cm="1">
        <f t="array" ref="AV9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3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36" s="117"/>
      <c r="AY936" s="117" cm="1">
        <f t="array" ref="AY936">IFERROR(_xlfn.XLOOKUP(Tableau210[[#This Row],[DN DONNEES BUTA ]]&amp;Tableau210[[#This Row],[PN DONNEES BUTA]],Tiges!$B$4:$B$79&amp;Tiges!$C$4:$C$79,Tiges!$G$4:$G$79),"")</f>
        <v>30</v>
      </c>
      <c r="AZ936" s="117"/>
      <c r="BA936" s="117" cm="1">
        <f t="array" ref="BA936">IFERROR(_xlfn.XLOOKUP(Tableau210[[#This Row],[DN DONNEES BUTA ]]&amp;Tableau210[[#This Row],[PN DONNEES BUTA]],Tiges!$B$4:$B$79&amp;Tiges!$C$4:$C$79,Tiges!$H$4:$H$79),"")</f>
        <v>160</v>
      </c>
      <c r="BB936" s="117"/>
      <c r="BC936" s="182">
        <f>IFERROR(VLOOKUP(Tableau210[[#This Row],[OPERATION]],Tableau4[],2,FALSE),"")</f>
        <v>2</v>
      </c>
      <c r="BD936" s="177" cm="1">
        <f t="array" ref="BD936">IFERROR(
   SUM(
      _xlfn._xlws.FILTER(
         Tableau3[Nb Platinage Joint],
         (Tableau3[ITEM]=Tableau210[[#This Row],[NOM]])*
         (Tableau3[Rep.]=Tableau210[[#This Row],[REPERE BUTA]])
      )
   ),
0)</f>
        <v>2</v>
      </c>
      <c r="BE936" s="182">
        <f>IFERROR(VLOOKUP(Tableau210[[#This Row],[OPERATION]],Tableau4[],3,FALSE),"")</f>
        <v>1</v>
      </c>
      <c r="BF936" s="177" cm="1">
        <f t="array" ref="BF936">IFERROR(
   SUM(
      _xlfn._xlws.FILTER(
         Tableau3[Joint Définitif Nb],
         (Tableau3[ITEM]=Tableau210[[#This Row],[NOM]])*
         (Tableau3[Rep.]=Tableau210[[#This Row],[REPERE BUTA]])
      )
   ),
0)</f>
        <v>1</v>
      </c>
      <c r="BG936" s="117" t="s">
        <v>150</v>
      </c>
      <c r="BH936" s="177" t="str" cm="1">
        <f t="array" ref="BH9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3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36" s="117" t="s">
        <v>2268</v>
      </c>
      <c r="BK936" s="117" t="s">
        <v>2269</v>
      </c>
      <c r="BL936" s="167" t="s">
        <v>2380</v>
      </c>
      <c r="BM936" s="167"/>
      <c r="BN936" s="117"/>
      <c r="BO936" s="117"/>
      <c r="BP936" s="117"/>
      <c r="BQ936" s="48"/>
      <c r="BR936" s="119"/>
      <c r="BS936" s="48"/>
      <c r="BT936" s="48"/>
      <c r="BU936" s="48"/>
      <c r="BV936" s="48"/>
      <c r="BW936" s="48"/>
      <c r="BX936" s="48"/>
    </row>
    <row r="937" spans="1:76" ht="15.75" hidden="1" x14ac:dyDescent="0.25">
      <c r="A937" s="48" t="e" cm="1">
        <f t="array" ref="A937">_xlfn.XLOOKUP(Tableau210[[#This Row],[NOM]]&amp;Tableau210[[#This Row],[REPERE BUTA]],[6]!Tableau16[POSTE TECHNIQUE]&amp;[6]!Tableau16[Repere ADM],[6]!Tableau16[NUMERO CLIENT])</f>
        <v>#N/A</v>
      </c>
      <c r="B937" s="48" t="e" cm="1">
        <f t="array" ref="B937">_xlfn.XLOOKUP(Tableau210[[#This Row],[NOM]]&amp;Tableau210[[#This Row],[REPERE BUTA]],[6]!Tableau16[POSTE TECHNIQUE]&amp;[6]!Tableau16[Repere REF],[6]!Tableau16[NUMERO CLIENT])</f>
        <v>#N/A</v>
      </c>
      <c r="C937" s="48" cm="1">
        <f t="array" ref="C937">_xlfn.XLOOKUP(Tableau210[[#This Row],[NOM]]&amp;Tableau210[[#This Row],[Repere Ubleam]],[7]Sheet1!$C$2:$C$2995&amp;[7]Sheet1!$I$2:$I$2995,[7]Sheet1!$A$2:$A$2995)</f>
        <v>931</v>
      </c>
      <c r="D937" s="48" t="str">
        <f>C937&amp;""</f>
        <v>931</v>
      </c>
      <c r="E937" s="48" t="e">
        <v>#N/A</v>
      </c>
      <c r="F937" s="48" t="e">
        <v>#N/A</v>
      </c>
      <c r="G937" s="190" t="s">
        <v>1730</v>
      </c>
      <c r="H937" s="119" t="s">
        <v>1067</v>
      </c>
      <c r="I937" s="119" t="s">
        <v>80</v>
      </c>
      <c r="J937" s="119" t="s">
        <v>1072</v>
      </c>
      <c r="K937" s="119" t="str">
        <f>_xlfn.XLOOKUP(Tableau210[[#This Row],[NOM]],[8]LUT!$I$5:$I$301,[8]LUT!$N$5:$N$301)</f>
        <v xml:space="preserve">Réacteur </v>
      </c>
      <c r="L937" s="119">
        <v>38</v>
      </c>
      <c r="M937" s="119"/>
      <c r="N937" s="119">
        <v>38</v>
      </c>
      <c r="O937" s="119"/>
      <c r="P937" s="119"/>
      <c r="Q937" s="119"/>
      <c r="R937" s="119"/>
      <c r="S937" s="119"/>
      <c r="T937" s="119"/>
      <c r="U937" s="119"/>
      <c r="V937" s="119"/>
      <c r="W937" s="148">
        <v>200</v>
      </c>
      <c r="X937" s="207" cm="1">
        <f t="array" ref="X9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93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37" s="148">
        <v>20</v>
      </c>
      <c r="AA937" s="207" cm="1">
        <f t="array" ref="AA9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3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37" s="48"/>
      <c r="AD937" s="117" t="s">
        <v>2103</v>
      </c>
      <c r="AE937" s="119"/>
      <c r="AF937" s="181">
        <f>IFERROR(VLOOKUP(Tableau210[[#This Row],[OPERATION]],Tableau4[],5,FALSE),"")</f>
        <v>1</v>
      </c>
      <c r="AG937" s="178" cm="1">
        <f t="array" ref="AG937">IFERROR(
   SUM(
      _xlfn._xlws.FILTER(
         Tableau3[JP],
         (Tableau3[ITEM]=Tableau210[[#This Row],[NOM]])*
         (Tableau3[Rep.]=Tableau210[[#This Row],[REPERE BUTA]])
      )
   ),
0)</f>
        <v>1</v>
      </c>
      <c r="AH937" s="181">
        <f>IFERROR(VLOOKUP(Tableau210[[#This Row],[OPERATION]],Tableau4[],4,FALSE),"")</f>
        <v>0</v>
      </c>
      <c r="AI937" s="178" cm="1">
        <f t="array" ref="AI937">IFERROR(
   SUM(
      _xlfn._xlws.FILTER(
         Tableau3[BP],
         (Tableau3[ITEM]=Tableau210[[#This Row],[NOM]])*
         (Tableau3[Rep.]=Tableau210[[#This Row],[REPERE BUTA]])
      )
   ),
0)</f>
        <v>0</v>
      </c>
      <c r="AJ937" s="181" t="str">
        <f>IF(Tableau210[[#This Row],[NB JP EMIS]]=1,"1 JP","") &amp; IF(Tableau210[[#This Row],[NB BP EMIS]]=1," 1 BP","")</f>
        <v>1 JP</v>
      </c>
      <c r="AK937" s="178" t="str">
        <f>IF(Tableau210[[#This Row],[NB JP BUTA]]=1,"1 JP","") &amp; IF(Tableau210[[#This Row],[Nb BP BUTA]]=1," 1 BP","") &amp; IF(Tableau210[[#This Row],[Nb BP BUTA]]=2," 2 BP","")</f>
        <v>1 JP</v>
      </c>
      <c r="AL937" s="117" t="s">
        <v>103</v>
      </c>
      <c r="AM937" s="117">
        <f>IFERROR(+VLOOKUP(AY937,Tiges!$G$4:$I$569,3,FALSE),"")</f>
        <v>32</v>
      </c>
      <c r="AN937" s="48"/>
      <c r="AO937" s="117">
        <v>8</v>
      </c>
      <c r="AP937" s="177" cm="1">
        <f t="array" ref="AP9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3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37" s="117" t="s">
        <v>2282</v>
      </c>
      <c r="AS937" s="177" t="str" cm="1">
        <f t="array" ref="AS9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93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937" s="117" t="s">
        <v>1123</v>
      </c>
      <c r="AV937" s="177" t="str" cm="1">
        <f t="array" ref="AV9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3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37" s="117"/>
      <c r="AY937" s="117" cm="1">
        <f t="array" ref="AY937">IFERROR(_xlfn.XLOOKUP(Tableau210[[#This Row],[DN DONNEES BUTA ]]&amp;Tableau210[[#This Row],[PN DONNEES BUTA]],Tiges!$B$4:$B$79&amp;Tiges!$C$4:$C$79,Tiges!$G$4:$G$79),"")</f>
        <v>20</v>
      </c>
      <c r="AZ937" s="117"/>
      <c r="BA937" s="117" cm="1">
        <f t="array" ref="BA937">IFERROR(_xlfn.XLOOKUP(Tableau210[[#This Row],[DN DONNEES BUTA ]]&amp;Tableau210[[#This Row],[PN DONNEES BUTA]],Tiges!$B$4:$B$79&amp;Tiges!$C$4:$C$79,Tiges!$H$4:$H$79),"")</f>
        <v>110</v>
      </c>
      <c r="BB937" s="117"/>
      <c r="BC937" s="182">
        <f>IFERROR(VLOOKUP(Tableau210[[#This Row],[OPERATION]],Tableau4[],2,FALSE),"")</f>
        <v>2</v>
      </c>
      <c r="BD937" s="177" cm="1">
        <f t="array" ref="BD937">IFERROR(
   SUM(
      _xlfn._xlws.FILTER(
         Tableau3[Nb Platinage Joint],
         (Tableau3[ITEM]=Tableau210[[#This Row],[NOM]])*
         (Tableau3[Rep.]=Tableau210[[#This Row],[REPERE BUTA]])
      )
   ),
0)</f>
        <v>2</v>
      </c>
      <c r="BE937" s="182">
        <f>IFERROR(VLOOKUP(Tableau210[[#This Row],[OPERATION]],Tableau4[],3,FALSE),"")</f>
        <v>1</v>
      </c>
      <c r="BF937" s="177" cm="1">
        <f t="array" ref="BF937">IFERROR(
   SUM(
      _xlfn._xlws.FILTER(
         Tableau3[Joint Définitif Nb],
         (Tableau3[ITEM]=Tableau210[[#This Row],[NOM]])*
         (Tableau3[Rep.]=Tableau210[[#This Row],[REPERE BUTA]])
      )
   ),
0)</f>
        <v>1</v>
      </c>
      <c r="BG937" s="117" t="s">
        <v>129</v>
      </c>
      <c r="BH937" s="177" t="str" cm="1">
        <f t="array" ref="BH9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3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37" s="117" t="s">
        <v>2268</v>
      </c>
      <c r="BK937" s="117" t="s">
        <v>2269</v>
      </c>
      <c r="BL937" s="167" t="s">
        <v>2380</v>
      </c>
      <c r="BM937" s="167"/>
      <c r="BN937" s="117"/>
      <c r="BO937" s="117"/>
      <c r="BP937" s="117"/>
      <c r="BQ937" s="48"/>
      <c r="BR937" s="119"/>
      <c r="BS937" s="48"/>
      <c r="BT937" s="48"/>
      <c r="BU937" s="48"/>
      <c r="BV937" s="48"/>
      <c r="BW937" s="48"/>
      <c r="BX937" s="48"/>
    </row>
    <row r="938" spans="1:76" ht="15.75" hidden="1" x14ac:dyDescent="0.25">
      <c r="A938" s="48" t="e" cm="1">
        <f t="array" ref="A938">_xlfn.XLOOKUP(Tableau210[[#This Row],[NOM]]&amp;Tableau210[[#This Row],[REPERE BUTA]],[6]!Tableau16[POSTE TECHNIQUE]&amp;[6]!Tableau16[Repere ADM],[6]!Tableau16[NUMERO CLIENT])</f>
        <v>#N/A</v>
      </c>
      <c r="B938" s="48" t="e" cm="1">
        <f t="array" ref="B938">_xlfn.XLOOKUP(Tableau210[[#This Row],[NOM]]&amp;Tableau210[[#This Row],[REPERE BUTA]],[6]!Tableau16[POSTE TECHNIQUE]&amp;[6]!Tableau16[Repere REF],[6]!Tableau16[NUMERO CLIENT])</f>
        <v>#N/A</v>
      </c>
      <c r="C938" s="48" cm="1">
        <f t="array" ref="C938">_xlfn.XLOOKUP(Tableau210[[#This Row],[NOM]]&amp;Tableau210[[#This Row],[Repere Ubleam]],[7]Sheet1!$C$2:$C$2995&amp;[7]Sheet1!$I$2:$I$2995,[7]Sheet1!$A$2:$A$2995)</f>
        <v>932</v>
      </c>
      <c r="D938" s="48" t="str">
        <f>C938&amp;""</f>
        <v>932</v>
      </c>
      <c r="E938" s="48" t="e">
        <v>#N/A</v>
      </c>
      <c r="F938" s="48" t="e">
        <v>#N/A</v>
      </c>
      <c r="G938" s="190" t="s">
        <v>1730</v>
      </c>
      <c r="H938" s="119" t="s">
        <v>1067</v>
      </c>
      <c r="I938" s="119" t="s">
        <v>80</v>
      </c>
      <c r="J938" s="119" t="s">
        <v>1072</v>
      </c>
      <c r="K938" s="119" t="str">
        <f>_xlfn.XLOOKUP(Tableau210[[#This Row],[NOM]],[8]LUT!$I$5:$I$301,[8]LUT!$N$5:$N$301)</f>
        <v xml:space="preserve">Réacteur </v>
      </c>
      <c r="L938" s="119">
        <v>40</v>
      </c>
      <c r="M938" s="119" t="s">
        <v>2324</v>
      </c>
      <c r="N938" s="119" t="s">
        <v>2324</v>
      </c>
      <c r="O938" s="119"/>
      <c r="P938" s="119"/>
      <c r="Q938" s="119"/>
      <c r="R938" s="119"/>
      <c r="S938" s="119"/>
      <c r="T938" s="119"/>
      <c r="U938" s="119"/>
      <c r="V938" s="119"/>
      <c r="W938" s="148">
        <v>500</v>
      </c>
      <c r="X938" s="207" cm="1">
        <f t="array" ref="X9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93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38" s="148">
        <v>20</v>
      </c>
      <c r="AA938" s="207" cm="1">
        <f t="array" ref="AA9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3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38" s="48"/>
      <c r="AD938" s="117" t="s">
        <v>2197</v>
      </c>
      <c r="AE938" s="119"/>
      <c r="AF938" s="181">
        <f>IFERROR(VLOOKUP(Tableau210[[#This Row],[OPERATION]],Tableau4[],5,FALSE),"")</f>
        <v>0</v>
      </c>
      <c r="AG938" s="178" cm="1">
        <f t="array" ref="AG938">IFERROR(
   SUM(
      _xlfn._xlws.FILTER(
         Tableau3[JP],
         (Tableau3[ITEM]=Tableau210[[#This Row],[NOM]])*
         (Tableau3[Rep.]=Tableau210[[#This Row],[REPERE BUTA]])
      )
   ),
0)</f>
        <v>0</v>
      </c>
      <c r="AH938" s="181">
        <f>IFERROR(VLOOKUP(Tableau210[[#This Row],[OPERATION]],Tableau4[],4,FALSE),"")</f>
        <v>1</v>
      </c>
      <c r="AI938" s="178" cm="1">
        <f t="array" ref="AI938">IFERROR(
   SUM(
      _xlfn._xlws.FILTER(
         Tableau3[BP],
         (Tableau3[ITEM]=Tableau210[[#This Row],[NOM]])*
         (Tableau3[Rep.]=Tableau210[[#This Row],[REPERE BUTA]])
      )
   ),
0)</f>
        <v>1</v>
      </c>
      <c r="AJ938" s="181" t="str">
        <f>IF(Tableau210[[#This Row],[NB JP EMIS]]=1,"1 JP","") &amp; IF(Tableau210[[#This Row],[NB BP EMIS]]=1," 1 BP","")</f>
        <v xml:space="preserve"> 1 BP</v>
      </c>
      <c r="AK938" s="178" t="str">
        <f>IF(Tableau210[[#This Row],[NB JP BUTA]]=1,"1 JP","") &amp; IF(Tableau210[[#This Row],[Nb BP BUTA]]=1," 1 BP","") &amp; IF(Tableau210[[#This Row],[Nb BP BUTA]]=2," 2 BP","")</f>
        <v xml:space="preserve"> 1 BP</v>
      </c>
      <c r="AL938" s="117" t="s">
        <v>103</v>
      </c>
      <c r="AM938" s="117">
        <f>IFERROR(+VLOOKUP(AY938,Tiges!$G$4:$I$569,3,FALSE),"")</f>
        <v>46</v>
      </c>
      <c r="AN938" s="48"/>
      <c r="AO938" s="117">
        <v>20</v>
      </c>
      <c r="AP938" s="177" cm="1">
        <f t="array" ref="AP9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38" s="117" t="s">
        <v>2398</v>
      </c>
      <c r="AS938" s="177" t="str" cm="1">
        <f t="array" ref="AS9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9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M30x340</v>
      </c>
      <c r="AU938" s="117" t="s">
        <v>1123</v>
      </c>
      <c r="AV938" s="177" t="str" cm="1">
        <f t="array" ref="AV9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3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38" s="117"/>
      <c r="AY938" s="117" cm="1">
        <f t="array" ref="AY938">IFERROR(_xlfn.XLOOKUP(Tableau210[[#This Row],[DN DONNEES BUTA ]]&amp;Tableau210[[#This Row],[PN DONNEES BUTA]],Tiges!$B$4:$B$79&amp;Tiges!$C$4:$C$79,Tiges!$G$4:$G$79),"")</f>
        <v>30</v>
      </c>
      <c r="AZ938" s="117"/>
      <c r="BA938" s="117" cm="1">
        <f t="array" ref="BA938">IFERROR(_xlfn.XLOOKUP(Tableau210[[#This Row],[DN DONNEES BUTA ]]&amp;Tableau210[[#This Row],[PN DONNEES BUTA]],Tiges!$B$4:$B$79&amp;Tiges!$C$4:$C$79,Tiges!$H$4:$H$79),"")</f>
        <v>160</v>
      </c>
      <c r="BB938" s="117"/>
      <c r="BC938" s="182">
        <f>IFERROR(VLOOKUP(Tableau210[[#This Row],[OPERATION]],Tableau4[],2,FALSE),"")</f>
        <v>1</v>
      </c>
      <c r="BD938" s="177" cm="1">
        <f t="array" ref="BD938">IFERROR(
   SUM(
      _xlfn._xlws.FILTER(
         Tableau3[Nb Platinage Joint],
         (Tableau3[ITEM]=Tableau210[[#This Row],[NOM]])*
         (Tableau3[Rep.]=Tableau210[[#This Row],[REPERE BUTA]])
      )
   ),
0)</f>
        <v>1</v>
      </c>
      <c r="BE938" s="182">
        <f>IFERROR(VLOOKUP(Tableau210[[#This Row],[OPERATION]],Tableau4[],3,FALSE),"")</f>
        <v>1</v>
      </c>
      <c r="BF938" s="177" cm="1">
        <f t="array" ref="BF938">IFERROR(
   SUM(
      _xlfn._xlws.FILTER(
         Tableau3[Joint Définitif Nb],
         (Tableau3[ITEM]=Tableau210[[#This Row],[NOM]])*
         (Tableau3[Rep.]=Tableau210[[#This Row],[REPERE BUTA]])
      )
   ),
0)</f>
        <v>2</v>
      </c>
      <c r="BG938" s="117" t="s">
        <v>129</v>
      </c>
      <c r="BH938" s="177" t="str" cm="1">
        <f t="array" ref="BH9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3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38" s="117" t="s">
        <v>2268</v>
      </c>
      <c r="BK938" s="117" t="s">
        <v>2269</v>
      </c>
      <c r="BL938" s="167" t="s">
        <v>2499</v>
      </c>
      <c r="BM938" s="167"/>
      <c r="BN938" s="117"/>
      <c r="BO938" s="117"/>
      <c r="BP938" s="117"/>
      <c r="BQ938" s="48"/>
      <c r="BR938" s="119"/>
      <c r="BS938" s="48"/>
      <c r="BT938" s="48"/>
      <c r="BU938" s="48"/>
      <c r="BV938" s="48"/>
      <c r="BW938" s="48"/>
      <c r="BX938" s="48"/>
    </row>
    <row r="939" spans="1:76" ht="15.75" hidden="1" x14ac:dyDescent="0.25">
      <c r="A939" s="48" t="e" cm="1">
        <f t="array" ref="A939">_xlfn.XLOOKUP(Tableau210[[#This Row],[NOM]]&amp;Tableau210[[#This Row],[REPERE BUTA]],[6]!Tableau16[POSTE TECHNIQUE]&amp;[6]!Tableau16[Repere ADM],[6]!Tableau16[NUMERO CLIENT])</f>
        <v>#N/A</v>
      </c>
      <c r="B939" s="48" t="e" cm="1">
        <f t="array" ref="B939">_xlfn.XLOOKUP(Tableau210[[#This Row],[NOM]]&amp;Tableau210[[#This Row],[REPERE BUTA]],[6]!Tableau16[POSTE TECHNIQUE]&amp;[6]!Tableau16[Repere REF],[6]!Tableau16[NUMERO CLIENT])</f>
        <v>#N/A</v>
      </c>
      <c r="C939" s="48" cm="1">
        <f t="array" ref="C939">_xlfn.XLOOKUP(Tableau210[[#This Row],[NOM]]&amp;Tableau210[[#This Row],[Repere Ubleam]],[7]Sheet1!$C$2:$C$2995&amp;[7]Sheet1!$I$2:$I$2995,[7]Sheet1!$A$2:$A$2995)</f>
        <v>933</v>
      </c>
      <c r="D939" s="48" t="str">
        <f>C939&amp;""</f>
        <v>933</v>
      </c>
      <c r="E939" s="48" t="e">
        <v>#N/A</v>
      </c>
      <c r="F939" s="48" t="e">
        <v>#N/A</v>
      </c>
      <c r="G939" s="190" t="s">
        <v>1730</v>
      </c>
      <c r="H939" s="119" t="s">
        <v>1067</v>
      </c>
      <c r="I939" s="119" t="s">
        <v>80</v>
      </c>
      <c r="J939" s="119" t="s">
        <v>1072</v>
      </c>
      <c r="K939" s="119" t="str">
        <f>_xlfn.XLOOKUP(Tableau210[[#This Row],[NOM]],[8]LUT!$I$5:$I$301,[8]LUT!$N$5:$N$301)</f>
        <v xml:space="preserve">Réacteur </v>
      </c>
      <c r="L939" s="119">
        <v>40</v>
      </c>
      <c r="M939" s="119" t="s">
        <v>2325</v>
      </c>
      <c r="N939" s="119" t="s">
        <v>2325</v>
      </c>
      <c r="O939" s="119"/>
      <c r="P939" s="119"/>
      <c r="Q939" s="119"/>
      <c r="R939" s="119"/>
      <c r="S939" s="119"/>
      <c r="T939" s="119"/>
      <c r="U939" s="119"/>
      <c r="V939" s="119"/>
      <c r="W939" s="148">
        <v>500</v>
      </c>
      <c r="X939" s="207" cm="1">
        <f t="array" ref="X9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93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39" s="148">
        <v>20</v>
      </c>
      <c r="AA939" s="207" cm="1">
        <f t="array" ref="AA9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3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39" s="48"/>
      <c r="AD939" s="117" t="s">
        <v>2196</v>
      </c>
      <c r="AE939" s="119"/>
      <c r="AF939" s="181">
        <f>IFERROR(VLOOKUP(Tableau210[[#This Row],[OPERATION]],Tableau4[],5,FALSE),"")</f>
        <v>0</v>
      </c>
      <c r="AG939" s="178"/>
      <c r="AH939" s="181">
        <f>IFERROR(VLOOKUP(Tableau210[[#This Row],[OPERATION]],Tableau4[],4,FALSE),"")</f>
        <v>0</v>
      </c>
      <c r="AI939" s="178"/>
      <c r="AJ939" s="181" t="str">
        <f>IF(Tableau210[[#This Row],[NB JP EMIS]]=1,"1 JP","") &amp; IF(Tableau210[[#This Row],[NB BP EMIS]]=1," 1 BP","")</f>
        <v/>
      </c>
      <c r="AK939" s="178"/>
      <c r="AL939" s="117" t="s">
        <v>103</v>
      </c>
      <c r="AM939" s="117">
        <f>IFERROR(+VLOOKUP(AY939,Tiges!$G$4:$I$569,3,FALSE),"")</f>
        <v>46</v>
      </c>
      <c r="AN939" s="48"/>
      <c r="AO939" s="117">
        <v>0</v>
      </c>
      <c r="AP939" s="177" cm="1">
        <f t="array" ref="AP9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939" s="117" t="s">
        <v>3424</v>
      </c>
      <c r="AS939" s="177" t="str" cm="1">
        <f t="array" ref="AS9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9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939" s="117" t="s">
        <v>3424</v>
      </c>
      <c r="AV939" s="177" t="str" cm="1">
        <f t="array" ref="AV9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39" s="117"/>
      <c r="AY939" s="117" cm="1">
        <f t="array" ref="AY939">IFERROR(_xlfn.XLOOKUP(Tableau210[[#This Row],[DN DONNEES BUTA ]]&amp;Tableau210[[#This Row],[PN DONNEES BUTA]],Tiges!$B$4:$B$79&amp;Tiges!$C$4:$C$79,Tiges!$G$4:$G$79),"")</f>
        <v>30</v>
      </c>
      <c r="AZ939" s="117"/>
      <c r="BA939" s="117" cm="1">
        <f t="array" ref="BA939">IFERROR(_xlfn.XLOOKUP(Tableau210[[#This Row],[DN DONNEES BUTA ]]&amp;Tableau210[[#This Row],[PN DONNEES BUTA]],Tiges!$B$4:$B$79&amp;Tiges!$C$4:$C$79,Tiges!$H$4:$H$79),"")</f>
        <v>160</v>
      </c>
      <c r="BB939" s="117"/>
      <c r="BC939" s="182">
        <f>IFERROR(VLOOKUP(Tableau210[[#This Row],[OPERATION]],Tableau4[],2,FALSE),"")</f>
        <v>0</v>
      </c>
      <c r="BD939" s="177"/>
      <c r="BE939" s="182">
        <f>IFERROR(VLOOKUP(Tableau210[[#This Row],[OPERATION]],Tableau4[],3,FALSE),"")</f>
        <v>1</v>
      </c>
      <c r="BF939" s="177"/>
      <c r="BG939" s="117" t="s">
        <v>150</v>
      </c>
      <c r="BH939" s="177" t="str" cm="1">
        <f t="array" ref="BH9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39" s="117" t="s">
        <v>2268</v>
      </c>
      <c r="BK939" s="117" t="s">
        <v>2269</v>
      </c>
      <c r="BL939" s="167" t="s">
        <v>2380</v>
      </c>
      <c r="BM939" s="167"/>
      <c r="BN939" s="117"/>
      <c r="BO939" s="117"/>
      <c r="BP939" s="117"/>
      <c r="BQ939" s="48"/>
      <c r="BR939" s="119"/>
      <c r="BS939" s="48"/>
      <c r="BT939" s="48"/>
      <c r="BU939" s="48"/>
      <c r="BV939" s="48"/>
      <c r="BW939" s="48"/>
      <c r="BX939" s="48"/>
    </row>
    <row r="940" spans="1:76" ht="15.75" hidden="1" x14ac:dyDescent="0.25">
      <c r="A940" s="48" t="e" cm="1">
        <f t="array" ref="A940">_xlfn.XLOOKUP(Tableau210[[#This Row],[NOM]]&amp;Tableau210[[#This Row],[REPERE BUTA]],[6]!Tableau16[POSTE TECHNIQUE]&amp;[6]!Tableau16[Repere ADM],[6]!Tableau16[NUMERO CLIENT])</f>
        <v>#N/A</v>
      </c>
      <c r="B940" s="48" t="e" cm="1">
        <f t="array" ref="B940">_xlfn.XLOOKUP(Tableau210[[#This Row],[NOM]]&amp;Tableau210[[#This Row],[REPERE BUTA]],[6]!Tableau16[POSTE TECHNIQUE]&amp;[6]!Tableau16[Repere REF],[6]!Tableau16[NUMERO CLIENT])</f>
        <v>#N/A</v>
      </c>
      <c r="C940" s="48" cm="1">
        <f t="array" ref="C940">_xlfn.XLOOKUP(Tableau210[[#This Row],[NOM]]&amp;Tableau210[[#This Row],[Repere Ubleam]],[7]Sheet1!$C$2:$C$2995&amp;[7]Sheet1!$I$2:$I$2995,[7]Sheet1!$A$2:$A$2995)</f>
        <v>934</v>
      </c>
      <c r="D940" s="48" t="str">
        <f>C940&amp;""</f>
        <v>934</v>
      </c>
      <c r="E940" s="48" t="e">
        <v>#N/A</v>
      </c>
      <c r="F940" s="48" t="e">
        <v>#N/A</v>
      </c>
      <c r="G940" s="190" t="s">
        <v>1730</v>
      </c>
      <c r="H940" s="119" t="s">
        <v>1067</v>
      </c>
      <c r="I940" s="119" t="s">
        <v>80</v>
      </c>
      <c r="J940" s="119" t="s">
        <v>1072</v>
      </c>
      <c r="K940" s="119" t="str">
        <f>_xlfn.XLOOKUP(Tableau210[[#This Row],[NOM]],[8]LUT!$I$5:$I$301,[8]LUT!$N$5:$N$301)</f>
        <v xml:space="preserve">Réacteur </v>
      </c>
      <c r="L940" s="119">
        <v>41</v>
      </c>
      <c r="M940" s="119" t="s">
        <v>2326</v>
      </c>
      <c r="N940" s="119" t="s">
        <v>2326</v>
      </c>
      <c r="O940" s="119"/>
      <c r="P940" s="119"/>
      <c r="Q940" s="119"/>
      <c r="R940" s="119"/>
      <c r="S940" s="119"/>
      <c r="T940" s="119"/>
      <c r="U940" s="119"/>
      <c r="V940" s="119"/>
      <c r="W940" s="148">
        <v>500</v>
      </c>
      <c r="X940" s="207" cm="1">
        <f t="array" ref="X9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94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40" s="148">
        <v>20</v>
      </c>
      <c r="AA940" s="207" cm="1">
        <f t="array" ref="AA9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4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40" s="48"/>
      <c r="AD940" s="117" t="s">
        <v>2197</v>
      </c>
      <c r="AE940" s="119"/>
      <c r="AF940" s="181">
        <f>IFERROR(VLOOKUP(Tableau210[[#This Row],[OPERATION]],Tableau4[],5,FALSE),"")</f>
        <v>0</v>
      </c>
      <c r="AG940" s="178" cm="1">
        <f t="array" ref="AG940">IFERROR(
   SUM(
      _xlfn._xlws.FILTER(
         Tableau3[JP],
         (Tableau3[ITEM]=Tableau210[[#This Row],[NOM]])*
         (Tableau3[Rep.]=Tableau210[[#This Row],[REPERE BUTA]])
      )
   ),
0)</f>
        <v>0</v>
      </c>
      <c r="AH940" s="181">
        <f>IFERROR(VLOOKUP(Tableau210[[#This Row],[OPERATION]],Tableau4[],4,FALSE),"")</f>
        <v>1</v>
      </c>
      <c r="AI940" s="178" cm="1">
        <f t="array" ref="AI940">IFERROR(
   SUM(
      _xlfn._xlws.FILTER(
         Tableau3[BP],
         (Tableau3[ITEM]=Tableau210[[#This Row],[NOM]])*
         (Tableau3[Rep.]=Tableau210[[#This Row],[REPERE BUTA]])
      )
   ),
0)</f>
        <v>1</v>
      </c>
      <c r="AJ940" s="181" t="str">
        <f>IF(Tableau210[[#This Row],[NB JP EMIS]]=1,"1 JP","") &amp; IF(Tableau210[[#This Row],[NB BP EMIS]]=1," 1 BP","")</f>
        <v xml:space="preserve"> 1 BP</v>
      </c>
      <c r="AK940" s="178" t="str">
        <f>IF(Tableau210[[#This Row],[NB JP BUTA]]=1,"1 JP","") &amp; IF(Tableau210[[#This Row],[Nb BP BUTA]]=1," 1 BP","") &amp; IF(Tableau210[[#This Row],[Nb BP BUTA]]=2," 2 BP","")</f>
        <v xml:space="preserve"> 1 BP</v>
      </c>
      <c r="AL940" s="117" t="s">
        <v>103</v>
      </c>
      <c r="AM940" s="117">
        <f>IFERROR(+VLOOKUP(AY940,Tiges!$G$4:$I$569,3,FALSE),"")</f>
        <v>46</v>
      </c>
      <c r="AN940" s="48"/>
      <c r="AO940" s="117">
        <v>20</v>
      </c>
      <c r="AP940" s="177" cm="1">
        <f t="array" ref="AP9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40" s="117" t="s">
        <v>2398</v>
      </c>
      <c r="AS940" s="177" t="str" cm="1">
        <f t="array" ref="AS9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9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M30x340</v>
      </c>
      <c r="AU940" s="117" t="s">
        <v>1123</v>
      </c>
      <c r="AV940" s="177" t="str" cm="1">
        <f t="array" ref="AV9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40" s="117"/>
      <c r="AY940" s="117" cm="1">
        <f t="array" ref="AY940">IFERROR(_xlfn.XLOOKUP(Tableau210[[#This Row],[DN DONNEES BUTA ]]&amp;Tableau210[[#This Row],[PN DONNEES BUTA]],Tiges!$B$4:$B$79&amp;Tiges!$C$4:$C$79,Tiges!$G$4:$G$79),"")</f>
        <v>30</v>
      </c>
      <c r="AZ940" s="117"/>
      <c r="BA940" s="117" cm="1">
        <f t="array" ref="BA940">IFERROR(_xlfn.XLOOKUP(Tableau210[[#This Row],[DN DONNEES BUTA ]]&amp;Tableau210[[#This Row],[PN DONNEES BUTA]],Tiges!$B$4:$B$79&amp;Tiges!$C$4:$C$79,Tiges!$H$4:$H$79),"")</f>
        <v>160</v>
      </c>
      <c r="BB940" s="117"/>
      <c r="BC940" s="182">
        <f>IFERROR(VLOOKUP(Tableau210[[#This Row],[OPERATION]],Tableau4[],2,FALSE),"")</f>
        <v>1</v>
      </c>
      <c r="BD940" s="177" cm="1">
        <f t="array" ref="BD940">IFERROR(
   SUM(
      _xlfn._xlws.FILTER(
         Tableau3[Nb Platinage Joint],
         (Tableau3[ITEM]=Tableau210[[#This Row],[NOM]])*
         (Tableau3[Rep.]=Tableau210[[#This Row],[REPERE BUTA]])
      )
   ),
0)</f>
        <v>1</v>
      </c>
      <c r="BE940" s="182">
        <f>IFERROR(VLOOKUP(Tableau210[[#This Row],[OPERATION]],Tableau4[],3,FALSE),"")</f>
        <v>1</v>
      </c>
      <c r="BF940" s="177" cm="1">
        <f t="array" ref="BF940">IFERROR(
   SUM(
      _xlfn._xlws.FILTER(
         Tableau3[Joint Définitif Nb],
         (Tableau3[ITEM]=Tableau210[[#This Row],[NOM]])*
         (Tableau3[Rep.]=Tableau210[[#This Row],[REPERE BUTA]])
      )
   ),
0)</f>
        <v>2</v>
      </c>
      <c r="BG940" s="117" t="s">
        <v>129</v>
      </c>
      <c r="BH940" s="177" t="str" cm="1">
        <f t="array" ref="BH9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40" s="117" t="s">
        <v>2268</v>
      </c>
      <c r="BK940" s="117" t="s">
        <v>2269</v>
      </c>
      <c r="BL940" s="167" t="s">
        <v>2499</v>
      </c>
      <c r="BM940" s="167"/>
      <c r="BN940" s="117"/>
      <c r="BO940" s="117"/>
      <c r="BP940" s="117"/>
      <c r="BQ940" s="48"/>
      <c r="BR940" s="119"/>
      <c r="BS940" s="48"/>
      <c r="BT940" s="48"/>
      <c r="BU940" s="48"/>
      <c r="BV940" s="48"/>
      <c r="BW940" s="48"/>
      <c r="BX940" s="48"/>
    </row>
    <row r="941" spans="1:76" ht="15.75" hidden="1" x14ac:dyDescent="0.25">
      <c r="A941" s="48" t="e" cm="1">
        <f t="array" ref="A941">_xlfn.XLOOKUP(Tableau210[[#This Row],[NOM]]&amp;Tableau210[[#This Row],[REPERE BUTA]],[6]!Tableau16[POSTE TECHNIQUE]&amp;[6]!Tableau16[Repere ADM],[6]!Tableau16[NUMERO CLIENT])</f>
        <v>#N/A</v>
      </c>
      <c r="B941" s="48" t="e" cm="1">
        <f t="array" ref="B941">_xlfn.XLOOKUP(Tableau210[[#This Row],[NOM]]&amp;Tableau210[[#This Row],[REPERE BUTA]],[6]!Tableau16[POSTE TECHNIQUE]&amp;[6]!Tableau16[Repere REF],[6]!Tableau16[NUMERO CLIENT])</f>
        <v>#N/A</v>
      </c>
      <c r="C941" s="48" cm="1">
        <f t="array" ref="C941">_xlfn.XLOOKUP(Tableau210[[#This Row],[NOM]]&amp;Tableau210[[#This Row],[Repere Ubleam]],[7]Sheet1!$C$2:$C$2995&amp;[7]Sheet1!$I$2:$I$2995,[7]Sheet1!$A$2:$A$2995)</f>
        <v>935</v>
      </c>
      <c r="D941" s="48" t="str">
        <f>C941&amp;""</f>
        <v>935</v>
      </c>
      <c r="E941" s="48" t="e">
        <v>#N/A</v>
      </c>
      <c r="F941" s="48" t="e">
        <v>#N/A</v>
      </c>
      <c r="G941" s="190" t="s">
        <v>1730</v>
      </c>
      <c r="H941" s="119" t="s">
        <v>1067</v>
      </c>
      <c r="I941" s="119" t="s">
        <v>80</v>
      </c>
      <c r="J941" s="119" t="s">
        <v>1072</v>
      </c>
      <c r="K941" s="119" t="str">
        <f>_xlfn.XLOOKUP(Tableau210[[#This Row],[NOM]],[8]LUT!$I$5:$I$301,[8]LUT!$N$5:$N$301)</f>
        <v xml:space="preserve">Réacteur </v>
      </c>
      <c r="L941" s="119">
        <v>41</v>
      </c>
      <c r="M941" s="119" t="s">
        <v>2327</v>
      </c>
      <c r="N941" s="119" t="s">
        <v>2327</v>
      </c>
      <c r="O941" s="119"/>
      <c r="P941" s="119"/>
      <c r="Q941" s="119"/>
      <c r="R941" s="119"/>
      <c r="S941" s="119"/>
      <c r="T941" s="119"/>
      <c r="U941" s="119"/>
      <c r="V941" s="119"/>
      <c r="W941" s="148">
        <v>500</v>
      </c>
      <c r="X941" s="207" cm="1">
        <f t="array" ref="X9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94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41" s="148">
        <v>20</v>
      </c>
      <c r="AA941" s="207" cm="1">
        <f t="array" ref="AA9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4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41" s="48"/>
      <c r="AD941" s="117" t="s">
        <v>2196</v>
      </c>
      <c r="AE941" s="119"/>
      <c r="AF941" s="181">
        <f>IFERROR(VLOOKUP(Tableau210[[#This Row],[OPERATION]],Tableau4[],5,FALSE),"")</f>
        <v>0</v>
      </c>
      <c r="AG941" s="178"/>
      <c r="AH941" s="181">
        <f>IFERROR(VLOOKUP(Tableau210[[#This Row],[OPERATION]],Tableau4[],4,FALSE),"")</f>
        <v>0</v>
      </c>
      <c r="AI941" s="178"/>
      <c r="AJ941" s="181" t="str">
        <f>IF(Tableau210[[#This Row],[NB JP EMIS]]=1,"1 JP","") &amp; IF(Tableau210[[#This Row],[NB BP EMIS]]=1," 1 BP","")</f>
        <v/>
      </c>
      <c r="AK941" s="178"/>
      <c r="AL941" s="117" t="s">
        <v>103</v>
      </c>
      <c r="AM941" s="117">
        <f>IFERROR(+VLOOKUP(AY941,Tiges!$G$4:$I$569,3,FALSE),"")</f>
        <v>46</v>
      </c>
      <c r="AN941" s="48"/>
      <c r="AO941" s="117">
        <v>0</v>
      </c>
      <c r="AP941" s="177" cm="1">
        <f t="array" ref="AP9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941" s="117" t="s">
        <v>3424</v>
      </c>
      <c r="AS941" s="177" t="str" cm="1">
        <f t="array" ref="AS9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9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941" s="117" t="s">
        <v>3424</v>
      </c>
      <c r="AV941" s="177" t="str" cm="1">
        <f t="array" ref="AV9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41" s="117"/>
      <c r="AY941" s="117" cm="1">
        <f t="array" ref="AY941">IFERROR(_xlfn.XLOOKUP(Tableau210[[#This Row],[DN DONNEES BUTA ]]&amp;Tableau210[[#This Row],[PN DONNEES BUTA]],Tiges!$B$4:$B$79&amp;Tiges!$C$4:$C$79,Tiges!$G$4:$G$79),"")</f>
        <v>30</v>
      </c>
      <c r="AZ941" s="117"/>
      <c r="BA941" s="117" cm="1">
        <f t="array" ref="BA941">IFERROR(_xlfn.XLOOKUP(Tableau210[[#This Row],[DN DONNEES BUTA ]]&amp;Tableau210[[#This Row],[PN DONNEES BUTA]],Tiges!$B$4:$B$79&amp;Tiges!$C$4:$C$79,Tiges!$H$4:$H$79),"")</f>
        <v>160</v>
      </c>
      <c r="BB941" s="117"/>
      <c r="BC941" s="182">
        <f>IFERROR(VLOOKUP(Tableau210[[#This Row],[OPERATION]],Tableau4[],2,FALSE),"")</f>
        <v>0</v>
      </c>
      <c r="BD941" s="177"/>
      <c r="BE941" s="182">
        <f>IFERROR(VLOOKUP(Tableau210[[#This Row],[OPERATION]],Tableau4[],3,FALSE),"")</f>
        <v>1</v>
      </c>
      <c r="BF941" s="177"/>
      <c r="BG941" s="117" t="s">
        <v>150</v>
      </c>
      <c r="BH941" s="177" t="str" cm="1">
        <f t="array" ref="BH9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4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941" s="117" t="s">
        <v>2268</v>
      </c>
      <c r="BK941" s="117" t="s">
        <v>2269</v>
      </c>
      <c r="BL941" s="167" t="s">
        <v>2380</v>
      </c>
      <c r="BM941" s="167"/>
      <c r="BN941" s="117"/>
      <c r="BO941" s="117"/>
      <c r="BP941" s="117"/>
      <c r="BQ941" s="48"/>
      <c r="BR941" s="119"/>
      <c r="BS941" s="48"/>
      <c r="BT941" s="48"/>
      <c r="BU941" s="48"/>
      <c r="BV941" s="48"/>
      <c r="BW941" s="48"/>
      <c r="BX941" s="48"/>
    </row>
    <row r="942" spans="1:76" ht="15.75" hidden="1" x14ac:dyDescent="0.25">
      <c r="A942" s="48" t="str" cm="1">
        <f t="array" ref="A942">_xlfn.XLOOKUP(Tableau210[[#This Row],[NOM]]&amp;Tableau210[[#This Row],[REPERE BUTA]],[6]!Tableau16[POSTE TECHNIQUE]&amp;[6]!Tableau16[Repere ADM],[6]!Tableau16[NUMERO CLIENT])</f>
        <v>S1-S2709-PSVBS0570</v>
      </c>
      <c r="B942" s="48" t="e" cm="1">
        <f t="array" ref="B942">_xlfn.XLOOKUP(Tableau210[[#This Row],[NOM]]&amp;Tableau210[[#This Row],[REPERE BUTA]],[6]!Tableau16[POSTE TECHNIQUE]&amp;[6]!Tableau16[Repere REF],[6]!Tableau16[NUMERO CLIENT])</f>
        <v>#N/A</v>
      </c>
      <c r="C942" s="48" cm="1">
        <f t="array" ref="C942">_xlfn.XLOOKUP(Tableau210[[#This Row],[NOM]]&amp;Tableau210[[#This Row],[Repere Ubleam]],[7]Sheet1!$C$2:$C$2995&amp;[7]Sheet1!$I$2:$I$2995,[7]Sheet1!$A$2:$A$2995)</f>
        <v>479</v>
      </c>
      <c r="D942" s="48" t="str">
        <f>C942&amp;""</f>
        <v>479</v>
      </c>
      <c r="E942" s="48" t="s">
        <v>2592</v>
      </c>
      <c r="F942" s="48" t="s">
        <v>3115</v>
      </c>
      <c r="G942" s="190" t="s">
        <v>1418</v>
      </c>
      <c r="H942" s="119" t="s">
        <v>1067</v>
      </c>
      <c r="I942" s="119" t="s">
        <v>80</v>
      </c>
      <c r="J942" s="119" t="s">
        <v>1071</v>
      </c>
      <c r="K942" s="119" t="str">
        <f>_xlfn.XLOOKUP(Tableau210[[#This Row],[NOM]],[8]LUT!$I$5:$I$301,[8]LUT!$N$5:$N$301)</f>
        <v xml:space="preserve">Echangeur </v>
      </c>
      <c r="L942" s="119" t="s">
        <v>82</v>
      </c>
      <c r="M942" s="119"/>
      <c r="N942" s="119" t="s">
        <v>82</v>
      </c>
      <c r="O942" s="119"/>
      <c r="P942" s="119"/>
      <c r="Q942" s="119"/>
      <c r="R942" s="119"/>
      <c r="S942" s="119"/>
      <c r="T942" s="119"/>
      <c r="U942" s="119"/>
      <c r="V942" s="119"/>
      <c r="W942" s="148" t="s">
        <v>1118</v>
      </c>
      <c r="X942" s="207" cm="1">
        <f t="array" ref="X9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94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42" s="148" t="s">
        <v>3424</v>
      </c>
      <c r="AA942" s="207" cm="1">
        <f t="array" ref="AA9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94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42" s="48"/>
      <c r="AD942" s="117" t="s">
        <v>2240</v>
      </c>
      <c r="AE942" s="119"/>
      <c r="AF942" s="181">
        <f>IFERROR(VLOOKUP(Tableau210[[#This Row],[OPERATION]],Tableau4[],5,FALSE),"")</f>
        <v>0</v>
      </c>
      <c r="AG942" s="178" cm="1">
        <f t="array" ref="AG942">IFERROR(
   SUM(
      _xlfn._xlws.FILTER(
         Tableau3[JP],
         (Tableau3[ITEM]=Tableau210[[#This Row],[NOM]])*
         (Tableau3[Rep.]=Tableau210[[#This Row],[REPERE BUTA]])
      )
   ),
0)</f>
        <v>0</v>
      </c>
      <c r="AH942" s="181">
        <f>IFERROR(VLOOKUP(Tableau210[[#This Row],[OPERATION]],Tableau4[],4,FALSE),"")</f>
        <v>0</v>
      </c>
      <c r="AI942" s="178" cm="1">
        <f t="array" ref="AI942">IFERROR(
   SUM(
      _xlfn._xlws.FILTER(
         Tableau3[BP],
         (Tableau3[ITEM]=Tableau210[[#This Row],[NOM]])*
         (Tableau3[Rep.]=Tableau210[[#This Row],[REPERE BUTA]])
      )
   ),
0)</f>
        <v>0</v>
      </c>
      <c r="AJ942" s="181" t="s">
        <v>39</v>
      </c>
      <c r="AK942" s="178" t="str">
        <f>IF(Tableau210[[#This Row],[NB JP BUTA]]=1,"1 JP","") &amp; IF(Tableau210[[#This Row],[Nb BP BUTA]]=1," 1 BP","") &amp; IF(Tableau210[[#This Row],[Nb BP BUTA]]=2," 2 BP","")</f>
        <v/>
      </c>
      <c r="AL942" s="117" t="s">
        <v>103</v>
      </c>
      <c r="AM942" s="117" t="str">
        <f>IFERROR(+VLOOKUP(AY942,Tiges!$G$4:$I$569,3,FALSE),"")</f>
        <v/>
      </c>
      <c r="AN942" s="48"/>
      <c r="AO942" s="117" t="s">
        <v>2303</v>
      </c>
      <c r="AP942" s="177" cm="1">
        <f t="array" ref="AP9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942" s="411" t="s">
        <v>2303</v>
      </c>
      <c r="AR942" s="117" t="s">
        <v>2303</v>
      </c>
      <c r="AS942" s="177" cm="1">
        <f t="array" ref="AS9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942" s="411" t="s">
        <v>2303</v>
      </c>
      <c r="AU942" s="117" t="s">
        <v>2303</v>
      </c>
      <c r="AV942" s="177" cm="1">
        <f t="array" ref="AV9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942" s="411" t="s">
        <v>3424</v>
      </c>
      <c r="AX942" s="117"/>
      <c r="AY942" s="117" t="str" cm="1">
        <f t="array" ref="AY942">IFERROR(_xlfn.XLOOKUP(Tableau210[[#This Row],[DN DONNEES BUTA ]]&amp;Tableau210[[#This Row],[PN DONNEES BUTA]],Tiges!$B$4:$B$79&amp;Tiges!$C$4:$C$79,Tiges!$G$4:$G$79),"")</f>
        <v/>
      </c>
      <c r="AZ942" s="117"/>
      <c r="BA942" s="117" t="str" cm="1">
        <f t="array" ref="BA942">IFERROR(_xlfn.XLOOKUP(Tableau210[[#This Row],[DN DONNEES BUTA ]]&amp;Tableau210[[#This Row],[PN DONNEES BUTA]],Tiges!$B$4:$B$79&amp;Tiges!$C$4:$C$79,Tiges!$H$4:$H$79),"")</f>
        <v/>
      </c>
      <c r="BB942" s="117"/>
      <c r="BC942" s="182">
        <f>IFERROR(VLOOKUP(Tableau210[[#This Row],[OPERATION]],Tableau4[],2,FALSE),"")</f>
        <v>0</v>
      </c>
      <c r="BD942" s="178" cm="1">
        <f t="array" ref="BD942">IFERROR(
   SUM(
      _xlfn._xlws.FILTER(
         Tableau3[Nb Platinage Joint],
         (Tableau3[ITEM]=Tableau210[[#This Row],[NOM]])*
         (Tableau3[Rep.]=Tableau210[[#This Row],[REPERE BUTA]])
      )
   ),
0)</f>
        <v>0</v>
      </c>
      <c r="BE942" s="182">
        <f>IFERROR(VLOOKUP(Tableau210[[#This Row],[OPERATION]],Tableau4[],3,FALSE),"")</f>
        <v>0</v>
      </c>
      <c r="BF942" s="178" cm="1">
        <f t="array" ref="BF942">IFERROR(
   SUM(
      _xlfn._xlws.FILTER(
         Tableau3[Joint Définitif Nb],
         (Tableau3[ITEM]=Tableau210[[#This Row],[NOM]])*
         (Tableau3[Rep.]=Tableau210[[#This Row],[REPERE BUTA]])
      )
   ),
0)</f>
        <v>0</v>
      </c>
      <c r="BG942" s="117" t="s">
        <v>2303</v>
      </c>
      <c r="BH942" s="178" cm="1">
        <f t="array" ref="BH9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942" s="411" t="s">
        <v>3424</v>
      </c>
      <c r="BJ942" s="117" t="s">
        <v>2303</v>
      </c>
      <c r="BK942" s="117" t="s">
        <v>2303</v>
      </c>
      <c r="BL942" s="167" t="s">
        <v>2380</v>
      </c>
      <c r="BM942" s="167"/>
      <c r="BN942" s="117"/>
      <c r="BO942" s="117"/>
      <c r="BP942" s="119"/>
      <c r="BQ942" s="119"/>
      <c r="BR942" s="119"/>
      <c r="BS942" s="48"/>
      <c r="BT942" s="48"/>
      <c r="BU942" s="48"/>
      <c r="BV942" s="48"/>
      <c r="BW942" s="48"/>
      <c r="BX942" s="48"/>
    </row>
    <row r="943" spans="1:76" ht="15.75" hidden="1" x14ac:dyDescent="0.25">
      <c r="A943" s="48" t="e" cm="1">
        <f t="array" ref="A943">_xlfn.XLOOKUP(Tableau210[[#This Row],[NOM]]&amp;Tableau210[[#This Row],[REPERE BUTA]],[6]!Tableau16[POSTE TECHNIQUE]&amp;[6]!Tableau16[Repere ADM],[6]!Tableau16[NUMERO CLIENT])</f>
        <v>#N/A</v>
      </c>
      <c r="B943" s="48" t="str" cm="1">
        <f t="array" ref="B943">_xlfn.XLOOKUP(Tableau210[[#This Row],[NOM]]&amp;Tableau210[[#This Row],[REPERE BUTA]],[6]!Tableau16[POSTE TECHNIQUE]&amp;[6]!Tableau16[Repere REF],[6]!Tableau16[NUMERO CLIENT])</f>
        <v>S1-S2709-PSVBS0570</v>
      </c>
      <c r="C943" s="48" cm="1">
        <f t="array" ref="C943">_xlfn.XLOOKUP(Tableau210[[#This Row],[NOM]]&amp;Tableau210[[#This Row],[Repere Ubleam]],[7]Sheet1!$C$2:$C$2995&amp;[7]Sheet1!$I$2:$I$2995,[7]Sheet1!$A$2:$A$2995)</f>
        <v>480</v>
      </c>
      <c r="D943" s="48" t="str">
        <f>C943&amp;""</f>
        <v>480</v>
      </c>
      <c r="E943" s="48" t="s">
        <v>2592</v>
      </c>
      <c r="F943" s="48" t="s">
        <v>3115</v>
      </c>
      <c r="G943" s="190" t="s">
        <v>1418</v>
      </c>
      <c r="H943" s="119" t="s">
        <v>1067</v>
      </c>
      <c r="I943" s="119" t="s">
        <v>80</v>
      </c>
      <c r="J943" s="119" t="s">
        <v>1071</v>
      </c>
      <c r="K943" s="119" t="str">
        <f>_xlfn.XLOOKUP(Tableau210[[#This Row],[NOM]],[8]LUT!$I$5:$I$301,[8]LUT!$N$5:$N$301)</f>
        <v xml:space="preserve">Echangeur </v>
      </c>
      <c r="L943" s="119" t="s">
        <v>112</v>
      </c>
      <c r="M943" s="119"/>
      <c r="N943" s="119" t="s">
        <v>112</v>
      </c>
      <c r="O943" s="119"/>
      <c r="P943" s="119"/>
      <c r="Q943" s="119"/>
      <c r="R943" s="119"/>
      <c r="S943" s="119"/>
      <c r="T943" s="119"/>
      <c r="U943" s="119"/>
      <c r="V943" s="119"/>
      <c r="W943" s="148" t="s">
        <v>1118</v>
      </c>
      <c r="X943" s="207" cm="1">
        <f t="array" ref="X9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4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43" s="148" t="s">
        <v>3424</v>
      </c>
      <c r="AA943" s="207" cm="1">
        <f t="array" ref="AA9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94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43" s="48"/>
      <c r="AD943" s="117" t="s">
        <v>2240</v>
      </c>
      <c r="AE943" s="119"/>
      <c r="AF943" s="181">
        <f>IFERROR(VLOOKUP(Tableau210[[#This Row],[OPERATION]],Tableau4[],5,FALSE),"")</f>
        <v>0</v>
      </c>
      <c r="AG943" s="178" cm="1">
        <f t="array" ref="AG943">IFERROR(
   SUM(
      _xlfn._xlws.FILTER(
         Tableau3[JP],
         (Tableau3[ITEM]=Tableau210[[#This Row],[NOM]])*
         (Tableau3[Rep.]=Tableau210[[#This Row],[REPERE BUTA]])
      )
   ),
0)</f>
        <v>0</v>
      </c>
      <c r="AH943" s="181">
        <f>IFERROR(VLOOKUP(Tableau210[[#This Row],[OPERATION]],Tableau4[],4,FALSE),"")</f>
        <v>0</v>
      </c>
      <c r="AI943" s="178" cm="1">
        <f t="array" ref="AI943">IFERROR(
   SUM(
      _xlfn._xlws.FILTER(
         Tableau3[BP],
         (Tableau3[ITEM]=Tableau210[[#This Row],[NOM]])*
         (Tableau3[Rep.]=Tableau210[[#This Row],[REPERE BUTA]])
      )
   ),
0)</f>
        <v>0</v>
      </c>
      <c r="AJ943" s="181" t="s">
        <v>39</v>
      </c>
      <c r="AK943" s="178" t="str">
        <f>IF(Tableau210[[#This Row],[NB JP BUTA]]=1,"1 JP","") &amp; IF(Tableau210[[#This Row],[Nb BP BUTA]]=1," 1 BP","") &amp; IF(Tableau210[[#This Row],[Nb BP BUTA]]=2," 2 BP","")</f>
        <v/>
      </c>
      <c r="AL943" s="117" t="s">
        <v>103</v>
      </c>
      <c r="AM943" s="117" t="str">
        <f>IFERROR(+VLOOKUP(AY943,Tiges!$G$4:$I$569,3,FALSE),"")</f>
        <v/>
      </c>
      <c r="AN943" s="48"/>
      <c r="AO943" s="117" t="s">
        <v>2303</v>
      </c>
      <c r="AP943" s="177" cm="1">
        <f t="array" ref="AP9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943" s="411" t="s">
        <v>2303</v>
      </c>
      <c r="AR943" s="117" t="s">
        <v>2303</v>
      </c>
      <c r="AS943" s="177" cm="1">
        <f t="array" ref="AS9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943" s="411" t="s">
        <v>2303</v>
      </c>
      <c r="AU943" s="117" t="s">
        <v>2303</v>
      </c>
      <c r="AV943" s="177" cm="1">
        <f t="array" ref="AV9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943" s="411" t="s">
        <v>3424</v>
      </c>
      <c r="AX943" s="117"/>
      <c r="AY943" s="117" t="str" cm="1">
        <f t="array" ref="AY943">IFERROR(_xlfn.XLOOKUP(Tableau210[[#This Row],[DN DONNEES BUTA ]]&amp;Tableau210[[#This Row],[PN DONNEES BUTA]],Tiges!$B$4:$B$79&amp;Tiges!$C$4:$C$79,Tiges!$G$4:$G$79),"")</f>
        <v/>
      </c>
      <c r="AZ943" s="117"/>
      <c r="BA943" s="117" t="str" cm="1">
        <f t="array" ref="BA943">IFERROR(_xlfn.XLOOKUP(Tableau210[[#This Row],[DN DONNEES BUTA ]]&amp;Tableau210[[#This Row],[PN DONNEES BUTA]],Tiges!$B$4:$B$79&amp;Tiges!$C$4:$C$79,Tiges!$H$4:$H$79),"")</f>
        <v/>
      </c>
      <c r="BB943" s="117"/>
      <c r="BC943" s="182">
        <f>IFERROR(VLOOKUP(Tableau210[[#This Row],[OPERATION]],Tableau4[],2,FALSE),"")</f>
        <v>0</v>
      </c>
      <c r="BD943" s="178" cm="1">
        <f t="array" ref="BD943">IFERROR(
   SUM(
      _xlfn._xlws.FILTER(
         Tableau3[Nb Platinage Joint],
         (Tableau3[ITEM]=Tableau210[[#This Row],[NOM]])*
         (Tableau3[Rep.]=Tableau210[[#This Row],[REPERE BUTA]])
      )
   ),
0)</f>
        <v>0</v>
      </c>
      <c r="BE943" s="182">
        <f>IFERROR(VLOOKUP(Tableau210[[#This Row],[OPERATION]],Tableau4[],3,FALSE),"")</f>
        <v>0</v>
      </c>
      <c r="BF943" s="178" cm="1">
        <f t="array" ref="BF943">IFERROR(
   SUM(
      _xlfn._xlws.FILTER(
         Tableau3[Joint Définitif Nb],
         (Tableau3[ITEM]=Tableau210[[#This Row],[NOM]])*
         (Tableau3[Rep.]=Tableau210[[#This Row],[REPERE BUTA]])
      )
   ),
0)</f>
        <v>1</v>
      </c>
      <c r="BG943" s="117" t="s">
        <v>2303</v>
      </c>
      <c r="BH943" s="178" cm="1">
        <f t="array" ref="BH9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943" s="411" t="s">
        <v>3424</v>
      </c>
      <c r="BJ943" s="117" t="s">
        <v>2303</v>
      </c>
      <c r="BK943" s="117" t="s">
        <v>2303</v>
      </c>
      <c r="BL943" s="167" t="s">
        <v>2476</v>
      </c>
      <c r="BM943" s="167" t="s">
        <v>2380</v>
      </c>
      <c r="BN943" s="117"/>
      <c r="BO943" s="117"/>
      <c r="BP943" s="119"/>
      <c r="BQ943" s="119"/>
      <c r="BR943" s="119"/>
      <c r="BS943" s="48"/>
      <c r="BT943" s="48"/>
      <c r="BU943" s="48"/>
      <c r="BV943" s="48"/>
      <c r="BW943" s="48"/>
      <c r="BX943" s="48"/>
    </row>
    <row r="944" spans="1:76" ht="15.75" hidden="1" x14ac:dyDescent="0.25">
      <c r="A944" s="48" t="e" cm="1">
        <f t="array" ref="A944">_xlfn.XLOOKUP(Tableau210[[#This Row],[NOM]]&amp;Tableau210[[#This Row],[REPERE BUTA]],[6]!Tableau16[POSTE TECHNIQUE]&amp;[6]!Tableau16[Repere ADM],[6]!Tableau16[NUMERO CLIENT])</f>
        <v>#N/A</v>
      </c>
      <c r="B944" s="48" t="e" cm="1">
        <f t="array" ref="B944">_xlfn.XLOOKUP(Tableau210[[#This Row],[NOM]]&amp;Tableau210[[#This Row],[REPERE BUTA]],[6]!Tableau16[POSTE TECHNIQUE]&amp;[6]!Tableau16[Repere REF],[6]!Tableau16[NUMERO CLIENT])</f>
        <v>#N/A</v>
      </c>
      <c r="C944" s="48" cm="1">
        <f t="array" ref="C944">_xlfn.XLOOKUP(Tableau210[[#This Row],[NOM]]&amp;Tableau210[[#This Row],[Repere Ubleam]],[7]Sheet1!$C$2:$C$2995&amp;[7]Sheet1!$I$2:$I$2995,[7]Sheet1!$A$2:$A$2995)</f>
        <v>938</v>
      </c>
      <c r="D944" s="48" t="str">
        <f>C944&amp;""</f>
        <v>938</v>
      </c>
      <c r="E944" s="48" t="e">
        <v>#N/A</v>
      </c>
      <c r="F944" s="48" t="e">
        <v>#N/A</v>
      </c>
      <c r="G944" s="190" t="s">
        <v>1730</v>
      </c>
      <c r="H944" s="119" t="s">
        <v>1067</v>
      </c>
      <c r="I944" s="119" t="s">
        <v>80</v>
      </c>
      <c r="J944" s="119" t="s">
        <v>1072</v>
      </c>
      <c r="K944" s="119" t="str">
        <f>_xlfn.XLOOKUP(Tableau210[[#This Row],[NOM]],[8]LUT!$I$5:$I$301,[8]LUT!$N$5:$N$301)</f>
        <v xml:space="preserve">Réacteur </v>
      </c>
      <c r="L944" s="119" t="s">
        <v>75</v>
      </c>
      <c r="M944" s="119"/>
      <c r="N944" s="119" t="s">
        <v>75</v>
      </c>
      <c r="O944" s="119"/>
      <c r="P944" s="119"/>
      <c r="Q944" s="119"/>
      <c r="R944" s="119"/>
      <c r="S944" s="119"/>
      <c r="T944" s="119"/>
      <c r="U944" s="119"/>
      <c r="V944" s="119"/>
      <c r="W944" s="148">
        <v>500</v>
      </c>
      <c r="X944" s="207" cm="1">
        <f t="array" ref="X9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94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44" s="148">
        <v>20</v>
      </c>
      <c r="AA944" s="207" cm="1">
        <f t="array" ref="AA9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4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44" s="48"/>
      <c r="AD944" s="117" t="s">
        <v>2196</v>
      </c>
      <c r="AE944" s="119"/>
      <c r="AF944" s="181">
        <f>IFERROR(VLOOKUP(Tableau210[[#This Row],[OPERATION]],Tableau4[],5,FALSE),"")</f>
        <v>0</v>
      </c>
      <c r="AG944" s="178" cm="1">
        <f t="array" ref="AG944">IFERROR(
   SUM(
      _xlfn._xlws.FILTER(
         Tableau3[JP],
         (Tableau3[ITEM]=Tableau210[[#This Row],[NOM]])*
         (Tableau3[Rep.]=Tableau210[[#This Row],[REPERE BUTA]])
      )
   ),
0)</f>
        <v>0</v>
      </c>
      <c r="AH944" s="181">
        <f>IFERROR(VLOOKUP(Tableau210[[#This Row],[OPERATION]],Tableau4[],4,FALSE),"")</f>
        <v>0</v>
      </c>
      <c r="AI944" s="178" cm="1">
        <f t="array" ref="AI944">IFERROR(
   SUM(
      _xlfn._xlws.FILTER(
         Tableau3[BP],
         (Tableau3[ITEM]=Tableau210[[#This Row],[NOM]])*
         (Tableau3[Rep.]=Tableau210[[#This Row],[REPERE BUTA]])
      )
   ),
0)</f>
        <v>0</v>
      </c>
      <c r="AJ944" s="181" t="str">
        <f>IF(Tableau210[[#This Row],[NB JP EMIS]]=1,"1 JP","") &amp; IF(Tableau210[[#This Row],[NB BP EMIS]]=1," 1 BP","")</f>
        <v/>
      </c>
      <c r="AK944" s="178" t="str">
        <f>IF(Tableau210[[#This Row],[NB JP BUTA]]=1,"1 JP","") &amp; IF(Tableau210[[#This Row],[Nb BP BUTA]]=1," 1 BP","") &amp; IF(Tableau210[[#This Row],[Nb BP BUTA]]=2," 2 BP","")</f>
        <v/>
      </c>
      <c r="AL944" s="117" t="s">
        <v>103</v>
      </c>
      <c r="AM944" s="117">
        <f>IFERROR(+VLOOKUP(AY944,Tiges!$G$4:$I$569,3,FALSE),"")</f>
        <v>46</v>
      </c>
      <c r="AN944" s="48"/>
      <c r="AO944" s="117">
        <v>20</v>
      </c>
      <c r="AP944" s="177" cm="1">
        <f t="array" ref="AP9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44" s="117" t="s">
        <v>2397</v>
      </c>
      <c r="AS944" s="177" t="str" cm="1">
        <f t="array" ref="AS9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9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M30x180</v>
      </c>
      <c r="AU944" s="117" t="s">
        <v>1123</v>
      </c>
      <c r="AV944" s="177" t="str" cm="1">
        <f t="array" ref="AV9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44" s="117"/>
      <c r="AY944" s="117" cm="1">
        <f t="array" ref="AY944">IFERROR(_xlfn.XLOOKUP(Tableau210[[#This Row],[DN DONNEES BUTA ]]&amp;Tableau210[[#This Row],[PN DONNEES BUTA]],Tiges!$B$4:$B$79&amp;Tiges!$C$4:$C$79,Tiges!$G$4:$G$79),"")</f>
        <v>30</v>
      </c>
      <c r="AZ944" s="117"/>
      <c r="BA944" s="117" cm="1">
        <f t="array" ref="BA944">IFERROR(_xlfn.XLOOKUP(Tableau210[[#This Row],[DN DONNEES BUTA ]]&amp;Tableau210[[#This Row],[PN DONNEES BUTA]],Tiges!$B$4:$B$79&amp;Tiges!$C$4:$C$79,Tiges!$H$4:$H$79),"")</f>
        <v>160</v>
      </c>
      <c r="BB944" s="117"/>
      <c r="BC944" s="182">
        <f>IFERROR(VLOOKUP(Tableau210[[#This Row],[OPERATION]],Tableau4[],2,FALSE),"")</f>
        <v>0</v>
      </c>
      <c r="BD944" s="177" cm="1">
        <f t="array" ref="BD944">IFERROR(
   SUM(
      _xlfn._xlws.FILTER(
         Tableau3[Nb Platinage Joint],
         (Tableau3[ITEM]=Tableau210[[#This Row],[NOM]])*
         (Tableau3[Rep.]=Tableau210[[#This Row],[REPERE BUTA]])
      )
   ),
0)</f>
        <v>0</v>
      </c>
      <c r="BE944" s="182">
        <f>IFERROR(VLOOKUP(Tableau210[[#This Row],[OPERATION]],Tableau4[],3,FALSE),"")</f>
        <v>1</v>
      </c>
      <c r="BF944" s="177" cm="1">
        <f t="array" ref="BF944">IFERROR(
   SUM(
      _xlfn._xlws.FILTER(
         Tableau3[Joint Définitif Nb],
         (Tableau3[ITEM]=Tableau210[[#This Row],[NOM]])*
         (Tableau3[Rep.]=Tableau210[[#This Row],[REPERE BUTA]])
      )
   ),
0)</f>
        <v>1</v>
      </c>
      <c r="BG944" s="117" t="s">
        <v>129</v>
      </c>
      <c r="BH944" s="177" t="str" cm="1">
        <f t="array" ref="BH9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4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44" s="117" t="s">
        <v>2268</v>
      </c>
      <c r="BK944" s="117" t="s">
        <v>2269</v>
      </c>
      <c r="BL944" s="167" t="s">
        <v>2380</v>
      </c>
      <c r="BM944" s="167"/>
      <c r="BN944" s="117"/>
      <c r="BO944" s="117"/>
      <c r="BP944" s="117"/>
      <c r="BQ944" s="48"/>
      <c r="BR944" s="119"/>
      <c r="BS944" s="48"/>
      <c r="BT944" s="48"/>
      <c r="BU944" s="48"/>
      <c r="BV944" s="48"/>
      <c r="BW944" s="48"/>
      <c r="BX944" s="48"/>
    </row>
    <row r="945" spans="1:76" ht="15.75" hidden="1" x14ac:dyDescent="0.25">
      <c r="A945" s="48" t="e" cm="1">
        <f t="array" ref="A945">_xlfn.XLOOKUP(Tableau210[[#This Row],[NOM]]&amp;Tableau210[[#This Row],[REPERE BUTA]],[6]!Tableau16[POSTE TECHNIQUE]&amp;[6]!Tableau16[Repere ADM],[6]!Tableau16[NUMERO CLIENT])</f>
        <v>#N/A</v>
      </c>
      <c r="B945" s="48" t="e" cm="1">
        <f t="array" ref="B945">_xlfn.XLOOKUP(Tableau210[[#This Row],[NOM]]&amp;Tableau210[[#This Row],[REPERE BUTA]],[6]!Tableau16[POSTE TECHNIQUE]&amp;[6]!Tableau16[Repere REF],[6]!Tableau16[NUMERO CLIENT])</f>
        <v>#N/A</v>
      </c>
      <c r="C945" s="48" cm="1">
        <f t="array" ref="C945">_xlfn.XLOOKUP(Tableau210[[#This Row],[NOM]]&amp;Tableau210[[#This Row],[Repere Ubleam]],[7]Sheet1!$C$2:$C$2995&amp;[7]Sheet1!$I$2:$I$2995,[7]Sheet1!$A$2:$A$2995)</f>
        <v>939</v>
      </c>
      <c r="D945" s="48" t="str">
        <f>C945&amp;""</f>
        <v>939</v>
      </c>
      <c r="E945" s="48" t="e">
        <v>#N/A</v>
      </c>
      <c r="F945" s="48" t="e">
        <v>#N/A</v>
      </c>
      <c r="G945" s="190" t="s">
        <v>1730</v>
      </c>
      <c r="H945" s="119" t="s">
        <v>1067</v>
      </c>
      <c r="I945" s="119" t="s">
        <v>80</v>
      </c>
      <c r="J945" s="119" t="s">
        <v>1072</v>
      </c>
      <c r="K945" s="119" t="str">
        <f>_xlfn.XLOOKUP(Tableau210[[#This Row],[NOM]],[8]LUT!$I$5:$I$301,[8]LUT!$N$5:$N$301)</f>
        <v xml:space="preserve">Réacteur </v>
      </c>
      <c r="L945" s="119" t="s">
        <v>70</v>
      </c>
      <c r="M945" s="119"/>
      <c r="N945" s="119" t="s">
        <v>70</v>
      </c>
      <c r="O945" s="119"/>
      <c r="P945" s="119"/>
      <c r="Q945" s="119"/>
      <c r="R945" s="119"/>
      <c r="S945" s="119"/>
      <c r="T945" s="119"/>
      <c r="U945" s="119"/>
      <c r="V945" s="119"/>
      <c r="W945" s="117" t="s">
        <v>2159</v>
      </c>
      <c r="X945" s="207" cm="1">
        <f t="array" ref="X9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4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45" s="117" t="s">
        <v>3424</v>
      </c>
      <c r="AA945" s="207" cm="1">
        <f t="array" ref="AA9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4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45" s="48"/>
      <c r="AD945" s="117" t="s">
        <v>2196</v>
      </c>
      <c r="AE945" s="119"/>
      <c r="AF945" s="181">
        <f>IFERROR(VLOOKUP(Tableau210[[#This Row],[OPERATION]],Tableau4[],5,FALSE),"")</f>
        <v>0</v>
      </c>
      <c r="AG945" s="178" cm="1">
        <f t="array" ref="AG945">IFERROR(
   SUM(
      _xlfn._xlws.FILTER(
         Tableau3[JP],
         (Tableau3[ITEM]=Tableau210[[#This Row],[NOM]])*
         (Tableau3[Rep.]=Tableau210[[#This Row],[REPERE BUTA]])
      )
   ),
0)</f>
        <v>0</v>
      </c>
      <c r="AH945" s="181">
        <f>IFERROR(VLOOKUP(Tableau210[[#This Row],[OPERATION]],Tableau4[],4,FALSE),"")</f>
        <v>0</v>
      </c>
      <c r="AI945" s="178" cm="1">
        <f t="array" ref="AI945">IFERROR(
   SUM(
      _xlfn._xlws.FILTER(
         Tableau3[BP],
         (Tableau3[ITEM]=Tableau210[[#This Row],[NOM]])*
         (Tableau3[Rep.]=Tableau210[[#This Row],[REPERE BUTA]])
      )
   ),
0)</f>
        <v>0</v>
      </c>
      <c r="AJ945" s="181" t="str">
        <f>IF(Tableau210[[#This Row],[NB JP EMIS]]=1,"1 JP","") &amp; IF(Tableau210[[#This Row],[NB BP EMIS]]=1," 1 BP","")</f>
        <v/>
      </c>
      <c r="AK945" s="178" t="str">
        <f>IF(Tableau210[[#This Row],[NB JP BUTA]]=1,"1 JP","") &amp; IF(Tableau210[[#This Row],[Nb BP BUTA]]=1," 1 BP","") &amp; IF(Tableau210[[#This Row],[Nb BP BUTA]]=2," 2 BP","")</f>
        <v/>
      </c>
      <c r="AL945" s="117" t="s">
        <v>103</v>
      </c>
      <c r="AM945" s="117">
        <f>IFERROR(+VLOOKUP(AY945,Tiges!$G$4:$I$569,3,FALSE),"")</f>
        <v>27</v>
      </c>
      <c r="AN945" s="48"/>
      <c r="AO945" s="117" t="s">
        <v>3424</v>
      </c>
      <c r="AP945" s="177" cm="1">
        <f t="array" ref="AP9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45" s="117" t="s">
        <v>3424</v>
      </c>
      <c r="AS945" s="177" t="str" cm="1">
        <f t="array" ref="AS9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945" s="411" t="s">
        <v>3424</v>
      </c>
      <c r="AU945" s="117" t="s">
        <v>3424</v>
      </c>
      <c r="AV945" s="177" t="str" cm="1">
        <f t="array" ref="AV9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45" s="117"/>
      <c r="AY945" s="117" cm="1">
        <f t="array" ref="AY945">IFERROR(_xlfn.XLOOKUP(Tableau210[[#This Row],[DN DONNEES BUTA ]]&amp;Tableau210[[#This Row],[PN DONNEES BUTA]],Tiges!$B$4:$B$79&amp;Tiges!$C$4:$C$79,Tiges!$G$4:$G$79),"")</f>
        <v>16</v>
      </c>
      <c r="AZ945" s="117"/>
      <c r="BA945" s="117" cm="1">
        <f t="array" ref="BA945">IFERROR(_xlfn.XLOOKUP(Tableau210[[#This Row],[DN DONNEES BUTA ]]&amp;Tableau210[[#This Row],[PN DONNEES BUTA]],Tiges!$B$4:$B$79&amp;Tiges!$C$4:$C$79,Tiges!$H$4:$H$79),"")</f>
        <v>100</v>
      </c>
      <c r="BB945" s="117"/>
      <c r="BC945" s="182">
        <f>IFERROR(VLOOKUP(Tableau210[[#This Row],[OPERATION]],Tableau4[],2,FALSE),"")</f>
        <v>0</v>
      </c>
      <c r="BD945" s="177" cm="1">
        <f t="array" ref="BD945">IFERROR(
   SUM(
      _xlfn._xlws.FILTER(
         Tableau3[Nb Platinage Joint],
         (Tableau3[ITEM]=Tableau210[[#This Row],[NOM]])*
         (Tableau3[Rep.]=Tableau210[[#This Row],[REPERE BUTA]])
      )
   ),
0)</f>
        <v>0</v>
      </c>
      <c r="BE945" s="182">
        <f>IFERROR(VLOOKUP(Tableau210[[#This Row],[OPERATION]],Tableau4[],3,FALSE),"")</f>
        <v>1</v>
      </c>
      <c r="BF945" s="177" cm="1">
        <f t="array" ref="BF945">IFERROR(
   SUM(
      _xlfn._xlws.FILTER(
         Tableau3[Joint Définitif Nb],
         (Tableau3[ITEM]=Tableau210[[#This Row],[NOM]])*
         (Tableau3[Rep.]=Tableau210[[#This Row],[REPERE BUTA]])
      )
   ),
0)</f>
        <v>1</v>
      </c>
      <c r="BG945" s="117" t="s">
        <v>3424</v>
      </c>
      <c r="BH945" s="177" t="str" cm="1">
        <f t="array" ref="BH9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45" s="117" t="s">
        <v>3424</v>
      </c>
      <c r="BK945" s="117" t="s">
        <v>3424</v>
      </c>
      <c r="BL945" s="167" t="s">
        <v>2380</v>
      </c>
      <c r="BM945" s="167"/>
      <c r="BN945" s="117"/>
      <c r="BO945" s="117"/>
      <c r="BP945" s="117"/>
      <c r="BQ945" s="48"/>
      <c r="BR945" s="119"/>
      <c r="BS945" s="48"/>
      <c r="BT945" s="48"/>
      <c r="BU945" s="48"/>
      <c r="BV945" s="48"/>
      <c r="BW945" s="48"/>
      <c r="BX945" s="48"/>
    </row>
    <row r="946" spans="1:76" ht="15.75" hidden="1" x14ac:dyDescent="0.25">
      <c r="A946" s="48" t="e" cm="1">
        <f t="array" ref="A946">_xlfn.XLOOKUP(Tableau210[[#This Row],[NOM]]&amp;Tableau210[[#This Row],[REPERE BUTA]],[6]!Tableau16[POSTE TECHNIQUE]&amp;[6]!Tableau16[Repere ADM],[6]!Tableau16[NUMERO CLIENT])</f>
        <v>#N/A</v>
      </c>
      <c r="B946" s="48" t="e" cm="1">
        <f t="array" ref="B946">_xlfn.XLOOKUP(Tableau210[[#This Row],[NOM]]&amp;Tableau210[[#This Row],[REPERE BUTA]],[6]!Tableau16[POSTE TECHNIQUE]&amp;[6]!Tableau16[Repere REF],[6]!Tableau16[NUMERO CLIENT])</f>
        <v>#N/A</v>
      </c>
      <c r="C946" s="48" cm="1">
        <f t="array" ref="C946">_xlfn.XLOOKUP(Tableau210[[#This Row],[NOM]]&amp;Tableau210[[#This Row],[Repere Ubleam]],[7]Sheet1!$C$2:$C$2995&amp;[7]Sheet1!$I$2:$I$2995,[7]Sheet1!$A$2:$A$2995)</f>
        <v>940</v>
      </c>
      <c r="D946" s="48" t="str">
        <f>C946&amp;""</f>
        <v>940</v>
      </c>
      <c r="E946" s="48" t="e">
        <v>#N/A</v>
      </c>
      <c r="F946" s="48" t="e">
        <v>#N/A</v>
      </c>
      <c r="G946" s="190" t="s">
        <v>1730</v>
      </c>
      <c r="H946" s="119" t="s">
        <v>1067</v>
      </c>
      <c r="I946" s="119" t="s">
        <v>80</v>
      </c>
      <c r="J946" s="119" t="s">
        <v>1072</v>
      </c>
      <c r="K946" s="119" t="str">
        <f>_xlfn.XLOOKUP(Tableau210[[#This Row],[NOM]],[8]LUT!$I$5:$I$301,[8]LUT!$N$5:$N$301)</f>
        <v xml:space="preserve">Réacteur </v>
      </c>
      <c r="L946" s="119" t="s">
        <v>76</v>
      </c>
      <c r="M946" s="119"/>
      <c r="N946" s="119" t="s">
        <v>76</v>
      </c>
      <c r="O946" s="119"/>
      <c r="P946" s="119"/>
      <c r="Q946" s="119"/>
      <c r="R946" s="119"/>
      <c r="S946" s="119"/>
      <c r="T946" s="119"/>
      <c r="U946" s="119"/>
      <c r="V946" s="119"/>
      <c r="W946" s="117" t="s">
        <v>2159</v>
      </c>
      <c r="X946" s="207" cm="1">
        <f t="array" ref="X9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4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46" s="117" t="s">
        <v>3424</v>
      </c>
      <c r="AA946" s="207" cm="1">
        <f t="array" ref="AA9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4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46" s="48"/>
      <c r="AD946" s="117" t="s">
        <v>2196</v>
      </c>
      <c r="AE946" s="119"/>
      <c r="AF946" s="181">
        <f>IFERROR(VLOOKUP(Tableau210[[#This Row],[OPERATION]],Tableau4[],5,FALSE),"")</f>
        <v>0</v>
      </c>
      <c r="AG946" s="178" cm="1">
        <f t="array" ref="AG946">IFERROR(
   SUM(
      _xlfn._xlws.FILTER(
         Tableau3[JP],
         (Tableau3[ITEM]=Tableau210[[#This Row],[NOM]])*
         (Tableau3[Rep.]=Tableau210[[#This Row],[REPERE BUTA]])
      )
   ),
0)</f>
        <v>0</v>
      </c>
      <c r="AH946" s="181">
        <f>IFERROR(VLOOKUP(Tableau210[[#This Row],[OPERATION]],Tableau4[],4,FALSE),"")</f>
        <v>0</v>
      </c>
      <c r="AI946" s="178" cm="1">
        <f t="array" ref="AI946">IFERROR(
   SUM(
      _xlfn._xlws.FILTER(
         Tableau3[BP],
         (Tableau3[ITEM]=Tableau210[[#This Row],[NOM]])*
         (Tableau3[Rep.]=Tableau210[[#This Row],[REPERE BUTA]])
      )
   ),
0)</f>
        <v>0</v>
      </c>
      <c r="AJ946" s="181" t="str">
        <f>IF(Tableau210[[#This Row],[NB JP EMIS]]=1,"1 JP","") &amp; IF(Tableau210[[#This Row],[NB BP EMIS]]=1," 1 BP","")</f>
        <v/>
      </c>
      <c r="AK946" s="178" t="str">
        <f>IF(Tableau210[[#This Row],[NB JP BUTA]]=1,"1 JP","") &amp; IF(Tableau210[[#This Row],[Nb BP BUTA]]=1," 1 BP","") &amp; IF(Tableau210[[#This Row],[Nb BP BUTA]]=2," 2 BP","")</f>
        <v/>
      </c>
      <c r="AL946" s="117" t="s">
        <v>103</v>
      </c>
      <c r="AM946" s="117">
        <f>IFERROR(+VLOOKUP(AY946,Tiges!$G$4:$I$569,3,FALSE),"")</f>
        <v>27</v>
      </c>
      <c r="AN946" s="48"/>
      <c r="AO946" s="117" t="s">
        <v>3424</v>
      </c>
      <c r="AP946" s="177" cm="1">
        <f t="array" ref="AP9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46" s="117" t="s">
        <v>3424</v>
      </c>
      <c r="AS946" s="177" t="str" cm="1">
        <f t="array" ref="AS9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946" s="411" t="s">
        <v>3424</v>
      </c>
      <c r="AU946" s="117" t="s">
        <v>3424</v>
      </c>
      <c r="AV946" s="177" t="str" cm="1">
        <f t="array" ref="AV9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46" s="117"/>
      <c r="AY946" s="117" cm="1">
        <f t="array" ref="AY946">IFERROR(_xlfn.XLOOKUP(Tableau210[[#This Row],[DN DONNEES BUTA ]]&amp;Tableau210[[#This Row],[PN DONNEES BUTA]],Tiges!$B$4:$B$79&amp;Tiges!$C$4:$C$79,Tiges!$G$4:$G$79),"")</f>
        <v>16</v>
      </c>
      <c r="AZ946" s="117"/>
      <c r="BA946" s="117" cm="1">
        <f t="array" ref="BA946">IFERROR(_xlfn.XLOOKUP(Tableau210[[#This Row],[DN DONNEES BUTA ]]&amp;Tableau210[[#This Row],[PN DONNEES BUTA]],Tiges!$B$4:$B$79&amp;Tiges!$C$4:$C$79,Tiges!$H$4:$H$79),"")</f>
        <v>100</v>
      </c>
      <c r="BB946" s="117"/>
      <c r="BC946" s="182">
        <f>IFERROR(VLOOKUP(Tableau210[[#This Row],[OPERATION]],Tableau4[],2,FALSE),"")</f>
        <v>0</v>
      </c>
      <c r="BD946" s="177" cm="1">
        <f t="array" ref="BD946">IFERROR(
   SUM(
      _xlfn._xlws.FILTER(
         Tableau3[Nb Platinage Joint],
         (Tableau3[ITEM]=Tableau210[[#This Row],[NOM]])*
         (Tableau3[Rep.]=Tableau210[[#This Row],[REPERE BUTA]])
      )
   ),
0)</f>
        <v>0</v>
      </c>
      <c r="BE946" s="182">
        <f>IFERROR(VLOOKUP(Tableau210[[#This Row],[OPERATION]],Tableau4[],3,FALSE),"")</f>
        <v>1</v>
      </c>
      <c r="BF946" s="177" cm="1">
        <f t="array" ref="BF946">IFERROR(
   SUM(
      _xlfn._xlws.FILTER(
         Tableau3[Joint Définitif Nb],
         (Tableau3[ITEM]=Tableau210[[#This Row],[NOM]])*
         (Tableau3[Rep.]=Tableau210[[#This Row],[REPERE BUTA]])
      )
   ),
0)</f>
        <v>1</v>
      </c>
      <c r="BG946" s="117" t="s">
        <v>3424</v>
      </c>
      <c r="BH946" s="177" t="str" cm="1">
        <f t="array" ref="BH9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46" s="117" t="s">
        <v>3424</v>
      </c>
      <c r="BK946" s="117" t="s">
        <v>3424</v>
      </c>
      <c r="BL946" s="167" t="s">
        <v>2380</v>
      </c>
      <c r="BM946" s="167"/>
      <c r="BN946" s="117"/>
      <c r="BO946" s="117"/>
      <c r="BP946" s="117"/>
      <c r="BQ946" s="48"/>
      <c r="BR946" s="119"/>
      <c r="BS946" s="48"/>
      <c r="BT946" s="48"/>
      <c r="BU946" s="48"/>
      <c r="BV946" s="48"/>
      <c r="BW946" s="48"/>
      <c r="BX946" s="48"/>
    </row>
    <row r="947" spans="1:76" ht="15.75" hidden="1" x14ac:dyDescent="0.25">
      <c r="A947" s="48" t="e" cm="1">
        <f t="array" ref="A947">_xlfn.XLOOKUP(Tableau210[[#This Row],[NOM]]&amp;Tableau210[[#This Row],[REPERE BUTA]],[6]!Tableau16[POSTE TECHNIQUE]&amp;[6]!Tableau16[Repere ADM],[6]!Tableau16[NUMERO CLIENT])</f>
        <v>#N/A</v>
      </c>
      <c r="B947" s="48" t="e" cm="1">
        <f t="array" ref="B947">_xlfn.XLOOKUP(Tableau210[[#This Row],[NOM]]&amp;Tableau210[[#This Row],[REPERE BUTA]],[6]!Tableau16[POSTE TECHNIQUE]&amp;[6]!Tableau16[Repere REF],[6]!Tableau16[NUMERO CLIENT])</f>
        <v>#N/A</v>
      </c>
      <c r="C947" s="48" cm="1">
        <f t="array" ref="C947">_xlfn.XLOOKUP(Tableau210[[#This Row],[NOM]]&amp;Tableau210[[#This Row],[Repere Ubleam]],[7]Sheet1!$C$2:$C$2995&amp;[7]Sheet1!$I$2:$I$2995,[7]Sheet1!$A$2:$A$2995)</f>
        <v>941</v>
      </c>
      <c r="D947" s="48" t="str">
        <f>C947&amp;""</f>
        <v>941</v>
      </c>
      <c r="E947" s="48" t="e">
        <v>#N/A</v>
      </c>
      <c r="F947" s="48" t="e">
        <v>#N/A</v>
      </c>
      <c r="G947" s="190" t="s">
        <v>1730</v>
      </c>
      <c r="H947" s="119" t="s">
        <v>1067</v>
      </c>
      <c r="I947" s="119" t="s">
        <v>80</v>
      </c>
      <c r="J947" s="119" t="s">
        <v>1072</v>
      </c>
      <c r="K947" s="119" t="str">
        <f>_xlfn.XLOOKUP(Tableau210[[#This Row],[NOM]],[8]LUT!$I$5:$I$301,[8]LUT!$N$5:$N$301)</f>
        <v xml:space="preserve">Réacteur </v>
      </c>
      <c r="L947" s="119" t="s">
        <v>81</v>
      </c>
      <c r="M947" s="119"/>
      <c r="N947" s="119" t="s">
        <v>81</v>
      </c>
      <c r="O947" s="119"/>
      <c r="P947" s="119"/>
      <c r="Q947" s="119"/>
      <c r="R947" s="119"/>
      <c r="S947" s="119"/>
      <c r="T947" s="119"/>
      <c r="U947" s="119"/>
      <c r="V947" s="119"/>
      <c r="W947" s="117" t="s">
        <v>2159</v>
      </c>
      <c r="X947" s="207" cm="1">
        <f t="array" ref="X9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4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47" s="117" t="s">
        <v>3424</v>
      </c>
      <c r="AA947" s="207" cm="1">
        <f t="array" ref="AA9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4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47" s="48"/>
      <c r="AD947" s="117" t="s">
        <v>2196</v>
      </c>
      <c r="AE947" s="119"/>
      <c r="AF947" s="181">
        <f>IFERROR(VLOOKUP(Tableau210[[#This Row],[OPERATION]],Tableau4[],5,FALSE),"")</f>
        <v>0</v>
      </c>
      <c r="AG947" s="178" cm="1">
        <f t="array" ref="AG947">IFERROR(
   SUM(
      _xlfn._xlws.FILTER(
         Tableau3[JP],
         (Tableau3[ITEM]=Tableau210[[#This Row],[NOM]])*
         (Tableau3[Rep.]=Tableau210[[#This Row],[REPERE BUTA]])
      )
   ),
0)</f>
        <v>0</v>
      </c>
      <c r="AH947" s="181">
        <f>IFERROR(VLOOKUP(Tableau210[[#This Row],[OPERATION]],Tableau4[],4,FALSE),"")</f>
        <v>0</v>
      </c>
      <c r="AI947" s="178" cm="1">
        <f t="array" ref="AI947">IFERROR(
   SUM(
      _xlfn._xlws.FILTER(
         Tableau3[BP],
         (Tableau3[ITEM]=Tableau210[[#This Row],[NOM]])*
         (Tableau3[Rep.]=Tableau210[[#This Row],[REPERE BUTA]])
      )
   ),
0)</f>
        <v>0</v>
      </c>
      <c r="AJ947" s="181" t="str">
        <f>IF(Tableau210[[#This Row],[NB JP EMIS]]=1,"1 JP","") &amp; IF(Tableau210[[#This Row],[NB BP EMIS]]=1," 1 BP","")</f>
        <v/>
      </c>
      <c r="AK947" s="178" t="str">
        <f>IF(Tableau210[[#This Row],[NB JP BUTA]]=1,"1 JP","") &amp; IF(Tableau210[[#This Row],[Nb BP BUTA]]=1," 1 BP","") &amp; IF(Tableau210[[#This Row],[Nb BP BUTA]]=2," 2 BP","")</f>
        <v/>
      </c>
      <c r="AL947" s="117" t="s">
        <v>103</v>
      </c>
      <c r="AM947" s="117">
        <f>IFERROR(+VLOOKUP(AY947,Tiges!$G$4:$I$569,3,FALSE),"")</f>
        <v>27</v>
      </c>
      <c r="AN947" s="48"/>
      <c r="AO947" s="117" t="s">
        <v>3424</v>
      </c>
      <c r="AP947" s="177" cm="1">
        <f t="array" ref="AP9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47" s="117" t="s">
        <v>3424</v>
      </c>
      <c r="AS947" s="177" t="str" cm="1">
        <f t="array" ref="AS9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947" s="411" t="s">
        <v>3424</v>
      </c>
      <c r="AU947" s="117" t="s">
        <v>3424</v>
      </c>
      <c r="AV947" s="177" t="str" cm="1">
        <f t="array" ref="AV9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47" s="117"/>
      <c r="AY947" s="117" cm="1">
        <f t="array" ref="AY947">IFERROR(_xlfn.XLOOKUP(Tableau210[[#This Row],[DN DONNEES BUTA ]]&amp;Tableau210[[#This Row],[PN DONNEES BUTA]],Tiges!$B$4:$B$79&amp;Tiges!$C$4:$C$79,Tiges!$G$4:$G$79),"")</f>
        <v>16</v>
      </c>
      <c r="AZ947" s="117"/>
      <c r="BA947" s="117" cm="1">
        <f t="array" ref="BA947">IFERROR(_xlfn.XLOOKUP(Tableau210[[#This Row],[DN DONNEES BUTA ]]&amp;Tableau210[[#This Row],[PN DONNEES BUTA]],Tiges!$B$4:$B$79&amp;Tiges!$C$4:$C$79,Tiges!$H$4:$H$79),"")</f>
        <v>100</v>
      </c>
      <c r="BB947" s="117"/>
      <c r="BC947" s="182">
        <f>IFERROR(VLOOKUP(Tableau210[[#This Row],[OPERATION]],Tableau4[],2,FALSE),"")</f>
        <v>0</v>
      </c>
      <c r="BD947" s="177" cm="1">
        <f t="array" ref="BD947">IFERROR(
   SUM(
      _xlfn._xlws.FILTER(
         Tableau3[Nb Platinage Joint],
         (Tableau3[ITEM]=Tableau210[[#This Row],[NOM]])*
         (Tableau3[Rep.]=Tableau210[[#This Row],[REPERE BUTA]])
      )
   ),
0)</f>
        <v>0</v>
      </c>
      <c r="BE947" s="182">
        <f>IFERROR(VLOOKUP(Tableau210[[#This Row],[OPERATION]],Tableau4[],3,FALSE),"")</f>
        <v>1</v>
      </c>
      <c r="BF947" s="177" cm="1">
        <f t="array" ref="BF947">IFERROR(
   SUM(
      _xlfn._xlws.FILTER(
         Tableau3[Joint Définitif Nb],
         (Tableau3[ITEM]=Tableau210[[#This Row],[NOM]])*
         (Tableau3[Rep.]=Tableau210[[#This Row],[REPERE BUTA]])
      )
   ),
0)</f>
        <v>1</v>
      </c>
      <c r="BG947" s="117" t="s">
        <v>3424</v>
      </c>
      <c r="BH947" s="177" t="str" cm="1">
        <f t="array" ref="BH9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47" s="117" t="s">
        <v>3424</v>
      </c>
      <c r="BK947" s="117" t="s">
        <v>3424</v>
      </c>
      <c r="BL947" s="167" t="s">
        <v>2380</v>
      </c>
      <c r="BM947" s="167"/>
      <c r="BN947" s="117"/>
      <c r="BO947" s="117"/>
      <c r="BP947" s="117"/>
      <c r="BQ947" s="48"/>
      <c r="BR947" s="119"/>
      <c r="BS947" s="48"/>
      <c r="BT947" s="48"/>
      <c r="BU947" s="48"/>
      <c r="BV947" s="48"/>
      <c r="BW947" s="48"/>
      <c r="BX947" s="48"/>
    </row>
    <row r="948" spans="1:76" ht="15.75" hidden="1" x14ac:dyDescent="0.25">
      <c r="A948" s="48" t="e" cm="1">
        <f t="array" ref="A948">_xlfn.XLOOKUP(Tableau210[[#This Row],[NOM]]&amp;Tableau210[[#This Row],[REPERE BUTA]],[6]!Tableau16[POSTE TECHNIQUE]&amp;[6]!Tableau16[Repere ADM],[6]!Tableau16[NUMERO CLIENT])</f>
        <v>#N/A</v>
      </c>
      <c r="B948" s="48" t="e" cm="1">
        <f t="array" ref="B948">_xlfn.XLOOKUP(Tableau210[[#This Row],[NOM]]&amp;Tableau210[[#This Row],[REPERE BUTA]],[6]!Tableau16[POSTE TECHNIQUE]&amp;[6]!Tableau16[Repere REF],[6]!Tableau16[NUMERO CLIENT])</f>
        <v>#N/A</v>
      </c>
      <c r="C948" s="48" cm="1">
        <f t="array" ref="C948">_xlfn.XLOOKUP(Tableau210[[#This Row],[NOM]]&amp;Tableau210[[#This Row],[Repere Ubleam]],[7]Sheet1!$C$2:$C$2995&amp;[7]Sheet1!$I$2:$I$2995,[7]Sheet1!$A$2:$A$2995)</f>
        <v>942</v>
      </c>
      <c r="D948" s="48" t="str">
        <f>C948&amp;""</f>
        <v>942</v>
      </c>
      <c r="E948" s="48" t="e">
        <v>#N/A</v>
      </c>
      <c r="F948" s="48" t="e">
        <v>#N/A</v>
      </c>
      <c r="G948" s="190" t="s">
        <v>1730</v>
      </c>
      <c r="H948" s="119" t="s">
        <v>1067</v>
      </c>
      <c r="I948" s="119" t="s">
        <v>80</v>
      </c>
      <c r="J948" s="119" t="s">
        <v>1072</v>
      </c>
      <c r="K948" s="119" t="str">
        <f>_xlfn.XLOOKUP(Tableau210[[#This Row],[NOM]],[8]LUT!$I$5:$I$301,[8]LUT!$N$5:$N$301)</f>
        <v xml:space="preserve">Réacteur </v>
      </c>
      <c r="L948" s="119" t="s">
        <v>82</v>
      </c>
      <c r="M948" s="119"/>
      <c r="N948" s="119" t="s">
        <v>82</v>
      </c>
      <c r="O948" s="119"/>
      <c r="P948" s="119"/>
      <c r="Q948" s="119"/>
      <c r="R948" s="119"/>
      <c r="S948" s="119"/>
      <c r="T948" s="119"/>
      <c r="U948" s="119"/>
      <c r="V948" s="119"/>
      <c r="W948" s="117" t="s">
        <v>2159</v>
      </c>
      <c r="X948" s="207" cm="1">
        <f t="array" ref="X9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4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48" s="117" t="s">
        <v>3424</v>
      </c>
      <c r="AA948" s="207" cm="1">
        <f t="array" ref="AA9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4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48" s="48"/>
      <c r="AD948" s="117" t="s">
        <v>2196</v>
      </c>
      <c r="AE948" s="119"/>
      <c r="AF948" s="181">
        <f>IFERROR(VLOOKUP(Tableau210[[#This Row],[OPERATION]],Tableau4[],5,FALSE),"")</f>
        <v>0</v>
      </c>
      <c r="AG948" s="178" cm="1">
        <f t="array" ref="AG948">IFERROR(
   SUM(
      _xlfn._xlws.FILTER(
         Tableau3[JP],
         (Tableau3[ITEM]=Tableau210[[#This Row],[NOM]])*
         (Tableau3[Rep.]=Tableau210[[#This Row],[REPERE BUTA]])
      )
   ),
0)</f>
        <v>0</v>
      </c>
      <c r="AH948" s="181">
        <f>IFERROR(VLOOKUP(Tableau210[[#This Row],[OPERATION]],Tableau4[],4,FALSE),"")</f>
        <v>0</v>
      </c>
      <c r="AI948" s="178" cm="1">
        <f t="array" ref="AI948">IFERROR(
   SUM(
      _xlfn._xlws.FILTER(
         Tableau3[BP],
         (Tableau3[ITEM]=Tableau210[[#This Row],[NOM]])*
         (Tableau3[Rep.]=Tableau210[[#This Row],[REPERE BUTA]])
      )
   ),
0)</f>
        <v>0</v>
      </c>
      <c r="AJ948" s="181" t="str">
        <f>IF(Tableau210[[#This Row],[NB JP EMIS]]=1,"1 JP","") &amp; IF(Tableau210[[#This Row],[NB BP EMIS]]=1," 1 BP","")</f>
        <v/>
      </c>
      <c r="AK948" s="178" t="str">
        <f>IF(Tableau210[[#This Row],[NB JP BUTA]]=1,"1 JP","") &amp; IF(Tableau210[[#This Row],[Nb BP BUTA]]=1," 1 BP","") &amp; IF(Tableau210[[#This Row],[Nb BP BUTA]]=2," 2 BP","")</f>
        <v/>
      </c>
      <c r="AL948" s="117" t="s">
        <v>103</v>
      </c>
      <c r="AM948" s="117">
        <f>IFERROR(+VLOOKUP(AY948,Tiges!$G$4:$I$569,3,FALSE),"")</f>
        <v>27</v>
      </c>
      <c r="AN948" s="48"/>
      <c r="AO948" s="117" t="s">
        <v>3424</v>
      </c>
      <c r="AP948" s="177" cm="1">
        <f t="array" ref="AP9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48" s="117" t="s">
        <v>3424</v>
      </c>
      <c r="AS948" s="177" t="str" cm="1">
        <f t="array" ref="AS9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948" s="411" t="s">
        <v>3424</v>
      </c>
      <c r="AU948" s="117" t="s">
        <v>3424</v>
      </c>
      <c r="AV948" s="177" t="str" cm="1">
        <f t="array" ref="AV9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48" s="117"/>
      <c r="AY948" s="117" cm="1">
        <f t="array" ref="AY948">IFERROR(_xlfn.XLOOKUP(Tableau210[[#This Row],[DN DONNEES BUTA ]]&amp;Tableau210[[#This Row],[PN DONNEES BUTA]],Tiges!$B$4:$B$79&amp;Tiges!$C$4:$C$79,Tiges!$G$4:$G$79),"")</f>
        <v>16</v>
      </c>
      <c r="AZ948" s="117"/>
      <c r="BA948" s="117" cm="1">
        <f t="array" ref="BA948">IFERROR(_xlfn.XLOOKUP(Tableau210[[#This Row],[DN DONNEES BUTA ]]&amp;Tableau210[[#This Row],[PN DONNEES BUTA]],Tiges!$B$4:$B$79&amp;Tiges!$C$4:$C$79,Tiges!$H$4:$H$79),"")</f>
        <v>100</v>
      </c>
      <c r="BB948" s="117"/>
      <c r="BC948" s="182">
        <f>IFERROR(VLOOKUP(Tableau210[[#This Row],[OPERATION]],Tableau4[],2,FALSE),"")</f>
        <v>0</v>
      </c>
      <c r="BD948" s="177" cm="1">
        <f t="array" ref="BD948">IFERROR(
   SUM(
      _xlfn._xlws.FILTER(
         Tableau3[Nb Platinage Joint],
         (Tableau3[ITEM]=Tableau210[[#This Row],[NOM]])*
         (Tableau3[Rep.]=Tableau210[[#This Row],[REPERE BUTA]])
      )
   ),
0)</f>
        <v>0</v>
      </c>
      <c r="BE948" s="182">
        <f>IFERROR(VLOOKUP(Tableau210[[#This Row],[OPERATION]],Tableau4[],3,FALSE),"")</f>
        <v>1</v>
      </c>
      <c r="BF948" s="177" cm="1">
        <f t="array" ref="BF948">IFERROR(
   SUM(
      _xlfn._xlws.FILTER(
         Tableau3[Joint Définitif Nb],
         (Tableau3[ITEM]=Tableau210[[#This Row],[NOM]])*
         (Tableau3[Rep.]=Tableau210[[#This Row],[REPERE BUTA]])
      )
   ),
0)</f>
        <v>1</v>
      </c>
      <c r="BG948" s="117" t="s">
        <v>3424</v>
      </c>
      <c r="BH948" s="177" t="str" cm="1">
        <f t="array" ref="BH9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48" s="117" t="s">
        <v>3424</v>
      </c>
      <c r="BK948" s="117" t="s">
        <v>3424</v>
      </c>
      <c r="BL948" s="167" t="s">
        <v>2380</v>
      </c>
      <c r="BM948" s="167"/>
      <c r="BN948" s="117"/>
      <c r="BO948" s="117"/>
      <c r="BP948" s="117"/>
      <c r="BQ948" s="48"/>
      <c r="BR948" s="119"/>
      <c r="BS948" s="48"/>
      <c r="BT948" s="48"/>
      <c r="BU948" s="48"/>
      <c r="BV948" s="48"/>
      <c r="BW948" s="48"/>
      <c r="BX948" s="48"/>
    </row>
    <row r="949" spans="1:76" ht="15.75" hidden="1" x14ac:dyDescent="0.25">
      <c r="A949" s="48" t="e" cm="1">
        <f t="array" ref="A949">_xlfn.XLOOKUP(Tableau210[[#This Row],[NOM]]&amp;Tableau210[[#This Row],[REPERE BUTA]],[6]!Tableau16[POSTE TECHNIQUE]&amp;[6]!Tableau16[Repere ADM],[6]!Tableau16[NUMERO CLIENT])</f>
        <v>#N/A</v>
      </c>
      <c r="B949" s="48" t="e" cm="1">
        <f t="array" ref="B949">_xlfn.XLOOKUP(Tableau210[[#This Row],[NOM]]&amp;Tableau210[[#This Row],[REPERE BUTA]],[6]!Tableau16[POSTE TECHNIQUE]&amp;[6]!Tableau16[Repere REF],[6]!Tableau16[NUMERO CLIENT])</f>
        <v>#N/A</v>
      </c>
      <c r="C949" s="48" cm="1">
        <f t="array" ref="C949">_xlfn.XLOOKUP(Tableau210[[#This Row],[NOM]]&amp;Tableau210[[#This Row],[Repere Ubleam]],[7]Sheet1!$C$2:$C$2995&amp;[7]Sheet1!$I$2:$I$2995,[7]Sheet1!$A$2:$A$2995)</f>
        <v>943</v>
      </c>
      <c r="D949" s="48" t="str">
        <f>C949&amp;""</f>
        <v>943</v>
      </c>
      <c r="E949" s="48" t="e">
        <v>#N/A</v>
      </c>
      <c r="F949" s="48" t="e">
        <v>#N/A</v>
      </c>
      <c r="G949" s="190" t="s">
        <v>1730</v>
      </c>
      <c r="H949" s="119" t="s">
        <v>1067</v>
      </c>
      <c r="I949" s="119" t="s">
        <v>80</v>
      </c>
      <c r="J949" s="119" t="s">
        <v>1072</v>
      </c>
      <c r="K949" s="119" t="str">
        <f>_xlfn.XLOOKUP(Tableau210[[#This Row],[NOM]],[8]LUT!$I$5:$I$301,[8]LUT!$N$5:$N$301)</f>
        <v xml:space="preserve">Réacteur </v>
      </c>
      <c r="L949" s="119" t="s">
        <v>112</v>
      </c>
      <c r="M949" s="119"/>
      <c r="N949" s="119" t="s">
        <v>112</v>
      </c>
      <c r="O949" s="119"/>
      <c r="P949" s="119"/>
      <c r="Q949" s="119"/>
      <c r="R949" s="119"/>
      <c r="S949" s="119"/>
      <c r="T949" s="119"/>
      <c r="U949" s="119"/>
      <c r="V949" s="119"/>
      <c r="W949" s="117" t="s">
        <v>2159</v>
      </c>
      <c r="X949" s="207" cm="1">
        <f t="array" ref="X9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49" s="117" t="s">
        <v>3424</v>
      </c>
      <c r="AA949" s="207" cm="1">
        <f t="array" ref="AA9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49" s="48"/>
      <c r="AD949" s="117" t="s">
        <v>2196</v>
      </c>
      <c r="AE949" s="119"/>
      <c r="AF949" s="181">
        <f>IFERROR(VLOOKUP(Tableau210[[#This Row],[OPERATION]],Tableau4[],5,FALSE),"")</f>
        <v>0</v>
      </c>
      <c r="AG949" s="178" cm="1">
        <f t="array" ref="AG949">IFERROR(
   SUM(
      _xlfn._xlws.FILTER(
         Tableau3[JP],
         (Tableau3[ITEM]=Tableau210[[#This Row],[NOM]])*
         (Tableau3[Rep.]=Tableau210[[#This Row],[REPERE BUTA]])
      )
   ),
0)</f>
        <v>0</v>
      </c>
      <c r="AH949" s="181">
        <f>IFERROR(VLOOKUP(Tableau210[[#This Row],[OPERATION]],Tableau4[],4,FALSE),"")</f>
        <v>0</v>
      </c>
      <c r="AI949" s="178" cm="1">
        <f t="array" ref="AI949">IFERROR(
   SUM(
      _xlfn._xlws.FILTER(
         Tableau3[BP],
         (Tableau3[ITEM]=Tableau210[[#This Row],[NOM]])*
         (Tableau3[Rep.]=Tableau210[[#This Row],[REPERE BUTA]])
      )
   ),
0)</f>
        <v>0</v>
      </c>
      <c r="AJ949" s="181" t="str">
        <f>IF(Tableau210[[#This Row],[NB JP EMIS]]=1,"1 JP","") &amp; IF(Tableau210[[#This Row],[NB BP EMIS]]=1," 1 BP","")</f>
        <v/>
      </c>
      <c r="AK949" s="178" t="str">
        <f>IF(Tableau210[[#This Row],[NB JP BUTA]]=1,"1 JP","") &amp; IF(Tableau210[[#This Row],[Nb BP BUTA]]=1," 1 BP","") &amp; IF(Tableau210[[#This Row],[Nb BP BUTA]]=2," 2 BP","")</f>
        <v/>
      </c>
      <c r="AL949" s="117" t="s">
        <v>103</v>
      </c>
      <c r="AM949" s="117">
        <f>IFERROR(+VLOOKUP(AY949,Tiges!$G$4:$I$569,3,FALSE),"")</f>
        <v>27</v>
      </c>
      <c r="AN949" s="48"/>
      <c r="AO949" s="117" t="s">
        <v>3424</v>
      </c>
      <c r="AP949" s="177" cm="1">
        <f t="array" ref="AP9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49" s="117" t="s">
        <v>3424</v>
      </c>
      <c r="AS949" s="177" t="str" cm="1">
        <f t="array" ref="AS9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949" s="411" t="s">
        <v>3424</v>
      </c>
      <c r="AU949" s="117" t="s">
        <v>3424</v>
      </c>
      <c r="AV949" s="177" t="str" cm="1">
        <f t="array" ref="AV9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49" s="117"/>
      <c r="AY949" s="117" cm="1">
        <f t="array" ref="AY949">IFERROR(_xlfn.XLOOKUP(Tableau210[[#This Row],[DN DONNEES BUTA ]]&amp;Tableau210[[#This Row],[PN DONNEES BUTA]],Tiges!$B$4:$B$79&amp;Tiges!$C$4:$C$79,Tiges!$G$4:$G$79),"")</f>
        <v>16</v>
      </c>
      <c r="AZ949" s="117"/>
      <c r="BA949" s="117" cm="1">
        <f t="array" ref="BA949">IFERROR(_xlfn.XLOOKUP(Tableau210[[#This Row],[DN DONNEES BUTA ]]&amp;Tableau210[[#This Row],[PN DONNEES BUTA]],Tiges!$B$4:$B$79&amp;Tiges!$C$4:$C$79,Tiges!$H$4:$H$79),"")</f>
        <v>100</v>
      </c>
      <c r="BB949" s="117"/>
      <c r="BC949" s="182">
        <f>IFERROR(VLOOKUP(Tableau210[[#This Row],[OPERATION]],Tableau4[],2,FALSE),"")</f>
        <v>0</v>
      </c>
      <c r="BD949" s="177" cm="1">
        <f t="array" ref="BD949">IFERROR(
   SUM(
      _xlfn._xlws.FILTER(
         Tableau3[Nb Platinage Joint],
         (Tableau3[ITEM]=Tableau210[[#This Row],[NOM]])*
         (Tableau3[Rep.]=Tableau210[[#This Row],[REPERE BUTA]])
      )
   ),
0)</f>
        <v>0</v>
      </c>
      <c r="BE949" s="182">
        <f>IFERROR(VLOOKUP(Tableau210[[#This Row],[OPERATION]],Tableau4[],3,FALSE),"")</f>
        <v>1</v>
      </c>
      <c r="BF949" s="177" cm="1">
        <f t="array" ref="BF949">IFERROR(
   SUM(
      _xlfn._xlws.FILTER(
         Tableau3[Joint Définitif Nb],
         (Tableau3[ITEM]=Tableau210[[#This Row],[NOM]])*
         (Tableau3[Rep.]=Tableau210[[#This Row],[REPERE BUTA]])
      )
   ),
0)</f>
        <v>1</v>
      </c>
      <c r="BG949" s="117" t="s">
        <v>3424</v>
      </c>
      <c r="BH949" s="177" t="str" cm="1">
        <f t="array" ref="BH9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49" s="117" t="s">
        <v>3424</v>
      </c>
      <c r="BK949" s="117" t="s">
        <v>3424</v>
      </c>
      <c r="BL949" s="167" t="s">
        <v>2380</v>
      </c>
      <c r="BM949" s="167"/>
      <c r="BN949" s="117"/>
      <c r="BO949" s="117"/>
      <c r="BP949" s="117"/>
      <c r="BQ949" s="48"/>
      <c r="BR949" s="119"/>
      <c r="BS949" s="48"/>
      <c r="BT949" s="48"/>
      <c r="BU949" s="48"/>
      <c r="BV949" s="48"/>
      <c r="BW949" s="48"/>
      <c r="BX949" s="48"/>
    </row>
    <row r="950" spans="1:76" ht="15.75" hidden="1" x14ac:dyDescent="0.25">
      <c r="A950" s="48" t="e" cm="1">
        <f t="array" ref="A950">_xlfn.XLOOKUP(Tableau210[[#This Row],[NOM]]&amp;Tableau210[[#This Row],[REPERE BUTA]],[6]!Tableau16[POSTE TECHNIQUE]&amp;[6]!Tableau16[Repere ADM],[6]!Tableau16[NUMERO CLIENT])</f>
        <v>#N/A</v>
      </c>
      <c r="B950" s="48" t="e" cm="1">
        <f t="array" ref="B950">_xlfn.XLOOKUP(Tableau210[[#This Row],[NOM]]&amp;Tableau210[[#This Row],[REPERE BUTA]],[6]!Tableau16[POSTE TECHNIQUE]&amp;[6]!Tableau16[Repere REF],[6]!Tableau16[NUMERO CLIENT])</f>
        <v>#N/A</v>
      </c>
      <c r="C950" s="48" cm="1">
        <f t="array" ref="C950">_xlfn.XLOOKUP(Tableau210[[#This Row],[NOM]]&amp;Tableau210[[#This Row],[Repere Ubleam]],[7]Sheet1!$C$2:$C$2995&amp;[7]Sheet1!$I$2:$I$2995,[7]Sheet1!$A$2:$A$2995)</f>
        <v>944</v>
      </c>
      <c r="D950" s="48" t="str">
        <f>C950&amp;""</f>
        <v>944</v>
      </c>
      <c r="E950" s="48" t="e">
        <v>#N/A</v>
      </c>
      <c r="F950" s="48" t="e">
        <v>#N/A</v>
      </c>
      <c r="G950" s="190" t="s">
        <v>1730</v>
      </c>
      <c r="H950" s="119" t="s">
        <v>1067</v>
      </c>
      <c r="I950" s="119" t="s">
        <v>80</v>
      </c>
      <c r="J950" s="119" t="s">
        <v>1072</v>
      </c>
      <c r="K950" s="119" t="str">
        <f>_xlfn.XLOOKUP(Tableau210[[#This Row],[NOM]],[8]LUT!$I$5:$I$301,[8]LUT!$N$5:$N$301)</f>
        <v xml:space="preserve">Réacteur </v>
      </c>
      <c r="L950" s="119" t="s">
        <v>105</v>
      </c>
      <c r="M950" s="119"/>
      <c r="N950" s="119" t="s">
        <v>105</v>
      </c>
      <c r="O950" s="119"/>
      <c r="P950" s="119"/>
      <c r="Q950" s="119"/>
      <c r="R950" s="119"/>
      <c r="S950" s="119"/>
      <c r="T950" s="119"/>
      <c r="U950" s="119"/>
      <c r="V950" s="119"/>
      <c r="W950" s="117" t="s">
        <v>2159</v>
      </c>
      <c r="X950" s="207" cm="1">
        <f t="array" ref="X9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5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50" s="117" t="s">
        <v>3424</v>
      </c>
      <c r="AA950" s="207" cm="1">
        <f t="array" ref="AA9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50" s="48"/>
      <c r="AD950" s="117" t="s">
        <v>2196</v>
      </c>
      <c r="AE950" s="119"/>
      <c r="AF950" s="181">
        <f>IFERROR(VLOOKUP(Tableau210[[#This Row],[OPERATION]],Tableau4[],5,FALSE),"")</f>
        <v>0</v>
      </c>
      <c r="AG950" s="178" cm="1">
        <f t="array" ref="AG950">IFERROR(
   SUM(
      _xlfn._xlws.FILTER(
         Tableau3[JP],
         (Tableau3[ITEM]=Tableau210[[#This Row],[NOM]])*
         (Tableau3[Rep.]=Tableau210[[#This Row],[REPERE BUTA]])
      )
   ),
0)</f>
        <v>0</v>
      </c>
      <c r="AH950" s="181">
        <f>IFERROR(VLOOKUP(Tableau210[[#This Row],[OPERATION]],Tableau4[],4,FALSE),"")</f>
        <v>0</v>
      </c>
      <c r="AI950" s="178" cm="1">
        <f t="array" ref="AI950">IFERROR(
   SUM(
      _xlfn._xlws.FILTER(
         Tableau3[BP],
         (Tableau3[ITEM]=Tableau210[[#This Row],[NOM]])*
         (Tableau3[Rep.]=Tableau210[[#This Row],[REPERE BUTA]])
      )
   ),
0)</f>
        <v>0</v>
      </c>
      <c r="AJ950" s="181" t="str">
        <f>IF(Tableau210[[#This Row],[NB JP EMIS]]=1,"1 JP","") &amp; IF(Tableau210[[#This Row],[NB BP EMIS]]=1," 1 BP","")</f>
        <v/>
      </c>
      <c r="AK950" s="178" t="str">
        <f>IF(Tableau210[[#This Row],[NB JP BUTA]]=1,"1 JP","") &amp; IF(Tableau210[[#This Row],[Nb BP BUTA]]=1," 1 BP","") &amp; IF(Tableau210[[#This Row],[Nb BP BUTA]]=2," 2 BP","")</f>
        <v/>
      </c>
      <c r="AL950" s="117" t="s">
        <v>103</v>
      </c>
      <c r="AM950" s="117">
        <f>IFERROR(+VLOOKUP(AY950,Tiges!$G$4:$I$569,3,FALSE),"")</f>
        <v>27</v>
      </c>
      <c r="AN950" s="48"/>
      <c r="AO950" s="117" t="s">
        <v>3424</v>
      </c>
      <c r="AP950" s="177" cm="1">
        <f t="array" ref="AP9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50" s="117" t="s">
        <v>3424</v>
      </c>
      <c r="AS950" s="177" t="str" cm="1">
        <f t="array" ref="AS9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950" s="411" t="s">
        <v>3424</v>
      </c>
      <c r="AU950" s="117" t="s">
        <v>3424</v>
      </c>
      <c r="AV950" s="177" t="str" cm="1">
        <f t="array" ref="AV9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50" s="117"/>
      <c r="AY950" s="117" cm="1">
        <f t="array" ref="AY950">IFERROR(_xlfn.XLOOKUP(Tableau210[[#This Row],[DN DONNEES BUTA ]]&amp;Tableau210[[#This Row],[PN DONNEES BUTA]],Tiges!$B$4:$B$79&amp;Tiges!$C$4:$C$79,Tiges!$G$4:$G$79),"")</f>
        <v>16</v>
      </c>
      <c r="AZ950" s="117"/>
      <c r="BA950" s="117" cm="1">
        <f t="array" ref="BA950">IFERROR(_xlfn.XLOOKUP(Tableau210[[#This Row],[DN DONNEES BUTA ]]&amp;Tableau210[[#This Row],[PN DONNEES BUTA]],Tiges!$B$4:$B$79&amp;Tiges!$C$4:$C$79,Tiges!$H$4:$H$79),"")</f>
        <v>100</v>
      </c>
      <c r="BB950" s="117"/>
      <c r="BC950" s="182">
        <f>IFERROR(VLOOKUP(Tableau210[[#This Row],[OPERATION]],Tableau4[],2,FALSE),"")</f>
        <v>0</v>
      </c>
      <c r="BD950" s="177" cm="1">
        <f t="array" ref="BD950">IFERROR(
   SUM(
      _xlfn._xlws.FILTER(
         Tableau3[Nb Platinage Joint],
         (Tableau3[ITEM]=Tableau210[[#This Row],[NOM]])*
         (Tableau3[Rep.]=Tableau210[[#This Row],[REPERE BUTA]])
      )
   ),
0)</f>
        <v>0</v>
      </c>
      <c r="BE950" s="182">
        <f>IFERROR(VLOOKUP(Tableau210[[#This Row],[OPERATION]],Tableau4[],3,FALSE),"")</f>
        <v>1</v>
      </c>
      <c r="BF950" s="177" cm="1">
        <f t="array" ref="BF950">IFERROR(
   SUM(
      _xlfn._xlws.FILTER(
         Tableau3[Joint Définitif Nb],
         (Tableau3[ITEM]=Tableau210[[#This Row],[NOM]])*
         (Tableau3[Rep.]=Tableau210[[#This Row],[REPERE BUTA]])
      )
   ),
0)</f>
        <v>1</v>
      </c>
      <c r="BG950" s="117" t="s">
        <v>3424</v>
      </c>
      <c r="BH950" s="177" t="str" cm="1">
        <f t="array" ref="BH9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50" s="117" t="s">
        <v>3424</v>
      </c>
      <c r="BK950" s="117" t="s">
        <v>3424</v>
      </c>
      <c r="BL950" s="167" t="s">
        <v>2380</v>
      </c>
      <c r="BM950" s="167"/>
      <c r="BN950" s="117"/>
      <c r="BO950" s="117"/>
      <c r="BP950" s="117"/>
      <c r="BQ950" s="48"/>
      <c r="BR950" s="119"/>
      <c r="BS950" s="48"/>
      <c r="BT950" s="48"/>
      <c r="BU950" s="48"/>
      <c r="BV950" s="48"/>
      <c r="BW950" s="48"/>
      <c r="BX950" s="48"/>
    </row>
    <row r="951" spans="1:76" ht="15.75" hidden="1" x14ac:dyDescent="0.25">
      <c r="A951" s="48" t="e" cm="1">
        <f t="array" ref="A951">_xlfn.XLOOKUP(Tableau210[[#This Row],[NOM]]&amp;Tableau210[[#This Row],[REPERE BUTA]],[6]!Tableau16[POSTE TECHNIQUE]&amp;[6]!Tableau16[Repere ADM],[6]!Tableau16[NUMERO CLIENT])</f>
        <v>#N/A</v>
      </c>
      <c r="B951" s="48" t="e" cm="1">
        <f t="array" ref="B951">_xlfn.XLOOKUP(Tableau210[[#This Row],[NOM]]&amp;Tableau210[[#This Row],[REPERE BUTA]],[6]!Tableau16[POSTE TECHNIQUE]&amp;[6]!Tableau16[Repere REF],[6]!Tableau16[NUMERO CLIENT])</f>
        <v>#N/A</v>
      </c>
      <c r="C951" s="48" cm="1">
        <f t="array" ref="C951">_xlfn.XLOOKUP(Tableau210[[#This Row],[NOM]]&amp;Tableau210[[#This Row],[Repere Ubleam]],[7]Sheet1!$C$2:$C$2995&amp;[7]Sheet1!$I$2:$I$2995,[7]Sheet1!$A$2:$A$2995)</f>
        <v>945</v>
      </c>
      <c r="D951" s="48" t="str">
        <f>C951&amp;""</f>
        <v>945</v>
      </c>
      <c r="E951" s="48" t="e">
        <v>#N/A</v>
      </c>
      <c r="F951" s="48" t="e">
        <v>#N/A</v>
      </c>
      <c r="G951" s="190" t="s">
        <v>1730</v>
      </c>
      <c r="H951" s="119" t="s">
        <v>1067</v>
      </c>
      <c r="I951" s="119" t="s">
        <v>80</v>
      </c>
      <c r="J951" s="119" t="s">
        <v>1072</v>
      </c>
      <c r="K951" s="119" t="str">
        <f>_xlfn.XLOOKUP(Tableau210[[#This Row],[NOM]],[8]LUT!$I$5:$I$301,[8]LUT!$N$5:$N$301)</f>
        <v xml:space="preserve">Réacteur </v>
      </c>
      <c r="L951" s="119" t="s">
        <v>106</v>
      </c>
      <c r="M951" s="119"/>
      <c r="N951" s="119" t="s">
        <v>106</v>
      </c>
      <c r="O951" s="119"/>
      <c r="P951" s="119"/>
      <c r="Q951" s="119"/>
      <c r="R951" s="119"/>
      <c r="S951" s="119"/>
      <c r="T951" s="119"/>
      <c r="U951" s="119"/>
      <c r="V951" s="119"/>
      <c r="W951" s="117" t="s">
        <v>2159</v>
      </c>
      <c r="X951" s="207" cm="1">
        <f t="array" ref="X9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51" s="117" t="s">
        <v>3424</v>
      </c>
      <c r="AA951" s="207" cm="1">
        <f t="array" ref="AA9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51" s="48"/>
      <c r="AD951" s="117" t="s">
        <v>2196</v>
      </c>
      <c r="AE951" s="119"/>
      <c r="AF951" s="181">
        <f>IFERROR(VLOOKUP(Tableau210[[#This Row],[OPERATION]],Tableau4[],5,FALSE),"")</f>
        <v>0</v>
      </c>
      <c r="AG951" s="178" cm="1">
        <f t="array" ref="AG951">IFERROR(
   SUM(
      _xlfn._xlws.FILTER(
         Tableau3[JP],
         (Tableau3[ITEM]=Tableau210[[#This Row],[NOM]])*
         (Tableau3[Rep.]=Tableau210[[#This Row],[REPERE BUTA]])
      )
   ),
0)</f>
        <v>0</v>
      </c>
      <c r="AH951" s="181">
        <f>IFERROR(VLOOKUP(Tableau210[[#This Row],[OPERATION]],Tableau4[],4,FALSE),"")</f>
        <v>0</v>
      </c>
      <c r="AI951" s="178" cm="1">
        <f t="array" ref="AI951">IFERROR(
   SUM(
      _xlfn._xlws.FILTER(
         Tableau3[BP],
         (Tableau3[ITEM]=Tableau210[[#This Row],[NOM]])*
         (Tableau3[Rep.]=Tableau210[[#This Row],[REPERE BUTA]])
      )
   ),
0)</f>
        <v>0</v>
      </c>
      <c r="AJ951" s="181" t="str">
        <f>IF(Tableau210[[#This Row],[NB JP EMIS]]=1,"1 JP","") &amp; IF(Tableau210[[#This Row],[NB BP EMIS]]=1," 1 BP","")</f>
        <v/>
      </c>
      <c r="AK951" s="178" t="str">
        <f>IF(Tableau210[[#This Row],[NB JP BUTA]]=1,"1 JP","") &amp; IF(Tableau210[[#This Row],[Nb BP BUTA]]=1," 1 BP","") &amp; IF(Tableau210[[#This Row],[Nb BP BUTA]]=2," 2 BP","")</f>
        <v/>
      </c>
      <c r="AL951" s="117" t="s">
        <v>103</v>
      </c>
      <c r="AM951" s="117">
        <f>IFERROR(+VLOOKUP(AY951,Tiges!$G$4:$I$569,3,FALSE),"")</f>
        <v>27</v>
      </c>
      <c r="AN951" s="48"/>
      <c r="AO951" s="117" t="s">
        <v>3424</v>
      </c>
      <c r="AP951" s="177" cm="1">
        <f t="array" ref="AP9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51" s="117" t="s">
        <v>3424</v>
      </c>
      <c r="AS951" s="177" t="str" cm="1">
        <f t="array" ref="AS9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951" s="411" t="s">
        <v>3424</v>
      </c>
      <c r="AU951" s="117" t="s">
        <v>3424</v>
      </c>
      <c r="AV951" s="177" t="str" cm="1">
        <f t="array" ref="AV9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951" s="117"/>
      <c r="AY951" s="117" cm="1">
        <f t="array" ref="AY951">IFERROR(_xlfn.XLOOKUP(Tableau210[[#This Row],[DN DONNEES BUTA ]]&amp;Tableau210[[#This Row],[PN DONNEES BUTA]],Tiges!$B$4:$B$79&amp;Tiges!$C$4:$C$79,Tiges!$G$4:$G$79),"")</f>
        <v>16</v>
      </c>
      <c r="AZ951" s="117"/>
      <c r="BA951" s="117" cm="1">
        <f t="array" ref="BA951">IFERROR(_xlfn.XLOOKUP(Tableau210[[#This Row],[DN DONNEES BUTA ]]&amp;Tableau210[[#This Row],[PN DONNEES BUTA]],Tiges!$B$4:$B$79&amp;Tiges!$C$4:$C$79,Tiges!$H$4:$H$79),"")</f>
        <v>100</v>
      </c>
      <c r="BB951" s="117"/>
      <c r="BC951" s="182">
        <f>IFERROR(VLOOKUP(Tableau210[[#This Row],[OPERATION]],Tableau4[],2,FALSE),"")</f>
        <v>0</v>
      </c>
      <c r="BD951" s="177" cm="1">
        <f t="array" ref="BD951">IFERROR(
   SUM(
      _xlfn._xlws.FILTER(
         Tableau3[Nb Platinage Joint],
         (Tableau3[ITEM]=Tableau210[[#This Row],[NOM]])*
         (Tableau3[Rep.]=Tableau210[[#This Row],[REPERE BUTA]])
      )
   ),
0)</f>
        <v>0</v>
      </c>
      <c r="BE951" s="182">
        <f>IFERROR(VLOOKUP(Tableau210[[#This Row],[OPERATION]],Tableau4[],3,FALSE),"")</f>
        <v>1</v>
      </c>
      <c r="BF951" s="177" cm="1">
        <f t="array" ref="BF951">IFERROR(
   SUM(
      _xlfn._xlws.FILTER(
         Tableau3[Joint Définitif Nb],
         (Tableau3[ITEM]=Tableau210[[#This Row],[NOM]])*
         (Tableau3[Rep.]=Tableau210[[#This Row],[REPERE BUTA]])
      )
   ),
0)</f>
        <v>1</v>
      </c>
      <c r="BG951" s="117" t="s">
        <v>3424</v>
      </c>
      <c r="BH951" s="177" t="str" cm="1">
        <f t="array" ref="BH9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51" s="117" t="s">
        <v>3424</v>
      </c>
      <c r="BK951" s="117" t="s">
        <v>3424</v>
      </c>
      <c r="BL951" s="167" t="s">
        <v>2380</v>
      </c>
      <c r="BM951" s="167"/>
      <c r="BN951" s="117"/>
      <c r="BO951" s="117"/>
      <c r="BP951" s="117"/>
      <c r="BQ951" s="48"/>
      <c r="BR951" s="119"/>
      <c r="BS951" s="48"/>
      <c r="BT951" s="48"/>
      <c r="BU951" s="48"/>
      <c r="BV951" s="48"/>
      <c r="BW951" s="48"/>
      <c r="BX951" s="48"/>
    </row>
    <row r="952" spans="1:76" s="154" customFormat="1" ht="15.75" hidden="1" x14ac:dyDescent="0.25">
      <c r="A952" s="48" t="e" cm="1">
        <f t="array" ref="A952">_xlfn.XLOOKUP(Tableau210[[#This Row],[NOM]]&amp;Tableau210[[#This Row],[REPERE BUTA]],[6]!Tableau16[POSTE TECHNIQUE]&amp;[6]!Tableau16[Repere ADM],[6]!Tableau16[NUMERO CLIENT])</f>
        <v>#N/A</v>
      </c>
      <c r="B952" s="48" t="e" cm="1">
        <f t="array" ref="B952">_xlfn.XLOOKUP(Tableau210[[#This Row],[NOM]]&amp;Tableau210[[#This Row],[REPERE BUTA]],[6]!Tableau16[POSTE TECHNIQUE]&amp;[6]!Tableau16[Repere REF],[6]!Tableau16[NUMERO CLIENT])</f>
        <v>#N/A</v>
      </c>
      <c r="C952" s="48" cm="1">
        <f t="array" ref="C952">_xlfn.XLOOKUP(Tableau210[[#This Row],[NOM]]&amp;Tableau210[[#This Row],[Repere Ubleam]],[7]Sheet1!$C$2:$C$2995&amp;[7]Sheet1!$I$2:$I$2995,[7]Sheet1!$A$2:$A$2995)</f>
        <v>946</v>
      </c>
      <c r="D952" s="48" t="str">
        <f>C952&amp;""</f>
        <v>946</v>
      </c>
      <c r="E952" s="48" t="e">
        <v>#N/A</v>
      </c>
      <c r="F952" s="48" t="e">
        <v>#N/A</v>
      </c>
      <c r="G952" s="168" t="s">
        <v>1730</v>
      </c>
      <c r="H952" s="150" t="s">
        <v>1067</v>
      </c>
      <c r="I952" s="150" t="s">
        <v>80</v>
      </c>
      <c r="J952" s="150" t="s">
        <v>1072</v>
      </c>
      <c r="K952" s="150" t="str">
        <f>_xlfn.XLOOKUP(Tableau210[[#This Row],[NOM]],[8]LUT!$I$5:$I$301,[8]LUT!$N$5:$N$301)</f>
        <v xml:space="preserve">Réacteur </v>
      </c>
      <c r="L952" s="150" t="s">
        <v>108</v>
      </c>
      <c r="M952" s="150"/>
      <c r="N952" s="150" t="s">
        <v>108</v>
      </c>
      <c r="O952" s="150"/>
      <c r="P952" s="150"/>
      <c r="Q952" s="150"/>
      <c r="R952" s="150"/>
      <c r="S952" s="150"/>
      <c r="T952" s="150"/>
      <c r="U952" s="150"/>
      <c r="V952" s="150"/>
      <c r="W952" s="151"/>
      <c r="X952" s="151" cm="1">
        <f t="array" ref="X9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952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952" s="151"/>
      <c r="AA952" s="151" cm="1">
        <f t="array" ref="AA9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2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952" s="152"/>
      <c r="AD952" s="153" t="s">
        <v>2256</v>
      </c>
      <c r="AE952" s="150"/>
      <c r="AF952" s="150">
        <f>IFERROR(VLOOKUP(Tableau210[[#This Row],[OPERATION]],Tableau4[],5,FALSE),"")</f>
        <v>0</v>
      </c>
      <c r="AG952" s="150" cm="1">
        <f t="array" ref="AG952">IFERROR(
   SUM(
      _xlfn._xlws.FILTER(
         Tableau3[JP],
         (Tableau3[ITEM]=Tableau210[[#This Row],[NOM]])*
         (Tableau3[Rep.]=Tableau210[[#This Row],[REPERE BUTA]])
      )
   ),
0)</f>
        <v>0</v>
      </c>
      <c r="AH952" s="150">
        <f>IFERROR(VLOOKUP(Tableau210[[#This Row],[OPERATION]],Tableau4[],4,FALSE),"")</f>
        <v>0</v>
      </c>
      <c r="AI952" s="150" cm="1">
        <f t="array" ref="AI952">IFERROR(
   SUM(
      _xlfn._xlws.FILTER(
         Tableau3[BP],
         (Tableau3[ITEM]=Tableau210[[#This Row],[NOM]])*
         (Tableau3[Rep.]=Tableau210[[#This Row],[REPERE BUTA]])
      )
   ),
0)</f>
        <v>0</v>
      </c>
      <c r="AJ952" s="150" t="str">
        <f>IF(Tableau210[[#This Row],[NB JP EMIS]]=1,"1 JP","") &amp; IF(Tableau210[[#This Row],[NB BP EMIS]]=1," 1 BP","")</f>
        <v/>
      </c>
      <c r="AK952" s="150" t="str">
        <f>IF(Tableau210[[#This Row],[NB JP BUTA]]=1,"1 JP","") &amp; IF(Tableau210[[#This Row],[Nb BP BUTA]]=1," 1 BP","") &amp; IF(Tableau210[[#This Row],[Nb BP BUTA]]=2," 2 BP","")</f>
        <v/>
      </c>
      <c r="AL952" s="153" t="s">
        <v>103</v>
      </c>
      <c r="AM952" s="153">
        <f>IFERROR(+VLOOKUP(AY952,Tiges!$G$4:$I$569,3,FALSE),"")</f>
        <v>32</v>
      </c>
      <c r="AN952" s="152"/>
      <c r="AO952" s="153"/>
      <c r="AP952" s="153" cm="1">
        <f t="array" ref="AP9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52" s="153" t="s">
        <v>3441</v>
      </c>
      <c r="AR952" s="153"/>
      <c r="AS952" s="153" t="str" cm="1">
        <f t="array" ref="AS9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952" s="153" t="s">
        <v>3441</v>
      </c>
      <c r="AU952" s="153"/>
      <c r="AV952" s="153" t="str" cm="1">
        <f t="array" ref="AV9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52" s="153" t="s">
        <v>3441</v>
      </c>
      <c r="AX952" s="153"/>
      <c r="AY952" s="153" cm="1">
        <f t="array" ref="AY952">IFERROR(_xlfn.XLOOKUP(Tableau210[[#This Row],[DN DONNEES BUTA ]]&amp;Tableau210[[#This Row],[PN DONNEES BUTA]],Tiges!$B$4:$B$79&amp;Tiges!$C$4:$C$79,Tiges!$G$4:$G$79),"")</f>
        <v>20</v>
      </c>
      <c r="AZ952" s="153"/>
      <c r="BA952" s="153" cm="1">
        <f t="array" ref="BA952">IFERROR(_xlfn.XLOOKUP(Tableau210[[#This Row],[DN DONNEES BUTA ]]&amp;Tableau210[[#This Row],[PN DONNEES BUTA]],Tiges!$B$4:$B$79&amp;Tiges!$C$4:$C$79,Tiges!$H$4:$H$79),"")</f>
        <v>110</v>
      </c>
      <c r="BB952" s="153"/>
      <c r="BC952" s="153">
        <f>IFERROR(VLOOKUP(Tableau210[[#This Row],[OPERATION]],Tableau4[],2,FALSE),"")</f>
        <v>0</v>
      </c>
      <c r="BD952" s="153" cm="1">
        <f t="array" ref="BD952">IFERROR(
   SUM(
      _xlfn._xlws.FILTER(
         Tableau3[Nb Platinage Joint],
         (Tableau3[ITEM]=Tableau210[[#This Row],[NOM]])*
         (Tableau3[Rep.]=Tableau210[[#This Row],[REPERE BUTA]])
      )
   ),
0)</f>
        <v>0</v>
      </c>
      <c r="BE952" s="153">
        <f>IFERROR(VLOOKUP(Tableau210[[#This Row],[OPERATION]],Tableau4[],3,FALSE),"")</f>
        <v>0</v>
      </c>
      <c r="BF952" s="153" cm="1">
        <f t="array" ref="BF952">IFERROR(
   SUM(
      _xlfn._xlws.FILTER(
         Tableau3[Joint Définitif Nb],
         (Tableau3[ITEM]=Tableau210[[#This Row],[NOM]])*
         (Tableau3[Rep.]=Tableau210[[#This Row],[REPERE BUTA]])
      )
   ),
0)</f>
        <v>1</v>
      </c>
      <c r="BG952" s="153"/>
      <c r="BH952" s="153" t="str" cm="1">
        <f t="array" ref="BH9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52" s="153" t="s">
        <v>3441</v>
      </c>
      <c r="BJ952" s="153"/>
      <c r="BK952" s="153"/>
      <c r="BL952" s="153" t="s">
        <v>2257</v>
      </c>
      <c r="BM952" s="153"/>
      <c r="BN952" s="153"/>
      <c r="BO952" s="153"/>
      <c r="BP952" s="153"/>
      <c r="BQ952" s="152"/>
      <c r="BR952" s="150"/>
      <c r="BS952" s="152"/>
      <c r="BT952" s="152"/>
      <c r="BU952" s="152"/>
      <c r="BV952" s="152"/>
      <c r="BW952" s="152"/>
      <c r="BX952" s="152"/>
    </row>
    <row r="953" spans="1:76" s="154" customFormat="1" ht="15.75" hidden="1" x14ac:dyDescent="0.25">
      <c r="A953" s="48" t="e" cm="1">
        <f t="array" ref="A953">_xlfn.XLOOKUP(Tableau210[[#This Row],[NOM]]&amp;Tableau210[[#This Row],[REPERE BUTA]],[6]!Tableau16[POSTE TECHNIQUE]&amp;[6]!Tableau16[Repere ADM],[6]!Tableau16[NUMERO CLIENT])</f>
        <v>#N/A</v>
      </c>
      <c r="B953" s="48" t="e" cm="1">
        <f t="array" ref="B953">_xlfn.XLOOKUP(Tableau210[[#This Row],[NOM]]&amp;Tableau210[[#This Row],[REPERE BUTA]],[6]!Tableau16[POSTE TECHNIQUE]&amp;[6]!Tableau16[Repere REF],[6]!Tableau16[NUMERO CLIENT])</f>
        <v>#N/A</v>
      </c>
      <c r="C953" s="48" cm="1">
        <f t="array" ref="C953">_xlfn.XLOOKUP(Tableau210[[#This Row],[NOM]]&amp;Tableau210[[#This Row],[Repere Ubleam]],[7]Sheet1!$C$2:$C$2995&amp;[7]Sheet1!$I$2:$I$2995,[7]Sheet1!$A$2:$A$2995)</f>
        <v>947</v>
      </c>
      <c r="D953" s="48" t="str">
        <f>C953&amp;""</f>
        <v>947</v>
      </c>
      <c r="E953" s="48" t="e">
        <v>#N/A</v>
      </c>
      <c r="F953" s="48" t="e">
        <v>#N/A</v>
      </c>
      <c r="G953" s="168" t="s">
        <v>1730</v>
      </c>
      <c r="H953" s="150" t="s">
        <v>1067</v>
      </c>
      <c r="I953" s="150" t="s">
        <v>80</v>
      </c>
      <c r="J953" s="150" t="s">
        <v>1072</v>
      </c>
      <c r="K953" s="150" t="str">
        <f>_xlfn.XLOOKUP(Tableau210[[#This Row],[NOM]],[8]LUT!$I$5:$I$301,[8]LUT!$N$5:$N$301)</f>
        <v xml:space="preserve">Réacteur </v>
      </c>
      <c r="L953" s="150" t="s">
        <v>109</v>
      </c>
      <c r="M953" s="150"/>
      <c r="N953" s="150" t="s">
        <v>109</v>
      </c>
      <c r="O953" s="150"/>
      <c r="P953" s="150"/>
      <c r="Q953" s="150"/>
      <c r="R953" s="150"/>
      <c r="S953" s="150"/>
      <c r="T953" s="150"/>
      <c r="U953" s="150"/>
      <c r="V953" s="150"/>
      <c r="W953" s="151"/>
      <c r="X953" s="151" cm="1">
        <f t="array" ref="X9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53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953" s="151"/>
      <c r="AA953" s="151" cm="1">
        <f t="array" ref="AA9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3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953" s="152"/>
      <c r="AD953" s="153" t="s">
        <v>2256</v>
      </c>
      <c r="AE953" s="150"/>
      <c r="AF953" s="150">
        <f>IFERROR(VLOOKUP(Tableau210[[#This Row],[OPERATION]],Tableau4[],5,FALSE),"")</f>
        <v>0</v>
      </c>
      <c r="AG953" s="150" cm="1">
        <f t="array" ref="AG953">IFERROR(
   SUM(
      _xlfn._xlws.FILTER(
         Tableau3[JP],
         (Tableau3[ITEM]=Tableau210[[#This Row],[NOM]])*
         (Tableau3[Rep.]=Tableau210[[#This Row],[REPERE BUTA]])
      )
   ),
0)</f>
        <v>0</v>
      </c>
      <c r="AH953" s="150">
        <f>IFERROR(VLOOKUP(Tableau210[[#This Row],[OPERATION]],Tableau4[],4,FALSE),"")</f>
        <v>0</v>
      </c>
      <c r="AI953" s="150" cm="1">
        <f t="array" ref="AI953">IFERROR(
   SUM(
      _xlfn._xlws.FILTER(
         Tableau3[BP],
         (Tableau3[ITEM]=Tableau210[[#This Row],[NOM]])*
         (Tableau3[Rep.]=Tableau210[[#This Row],[REPERE BUTA]])
      )
   ),
0)</f>
        <v>0</v>
      </c>
      <c r="AJ953" s="150" t="str">
        <f>IF(Tableau210[[#This Row],[NB JP EMIS]]=1,"1 JP","") &amp; IF(Tableau210[[#This Row],[NB BP EMIS]]=1," 1 BP","")</f>
        <v/>
      </c>
      <c r="AK953" s="150" t="str">
        <f>IF(Tableau210[[#This Row],[NB JP BUTA]]=1,"1 JP","") &amp; IF(Tableau210[[#This Row],[Nb BP BUTA]]=1," 1 BP","") &amp; IF(Tableau210[[#This Row],[Nb BP BUTA]]=2," 2 BP","")</f>
        <v/>
      </c>
      <c r="AL953" s="153" t="s">
        <v>103</v>
      </c>
      <c r="AM953" s="153">
        <f>IFERROR(+VLOOKUP(AY953,Tiges!$G$4:$I$569,3,FALSE),"")</f>
        <v>51</v>
      </c>
      <c r="AN953" s="152"/>
      <c r="AO953" s="153"/>
      <c r="AP953" s="153" cm="1">
        <f t="array" ref="AP9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53" s="153" t="s">
        <v>3441</v>
      </c>
      <c r="AR953" s="153"/>
      <c r="AS953" s="153" t="str" cm="1">
        <f t="array" ref="AS9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53" s="153" t="s">
        <v>3441</v>
      </c>
      <c r="AU953" s="153"/>
      <c r="AV953" s="153" t="str" cm="1">
        <f t="array" ref="AV9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53" s="153" t="s">
        <v>3441</v>
      </c>
      <c r="AX953" s="153"/>
      <c r="AY953" s="153" cm="1">
        <f t="array" ref="AY953">IFERROR(_xlfn.XLOOKUP(Tableau210[[#This Row],[DN DONNEES BUTA ]]&amp;Tableau210[[#This Row],[PN DONNEES BUTA]],Tiges!$B$4:$B$79&amp;Tiges!$C$4:$C$79,Tiges!$G$4:$G$79),"")</f>
        <v>33</v>
      </c>
      <c r="AZ953" s="153"/>
      <c r="BA953" s="153" cm="1">
        <f t="array" ref="BA953">IFERROR(_xlfn.XLOOKUP(Tableau210[[#This Row],[DN DONNEES BUTA ]]&amp;Tableau210[[#This Row],[PN DONNEES BUTA]],Tiges!$B$4:$B$79&amp;Tiges!$C$4:$C$79,Tiges!$H$4:$H$79),"")</f>
        <v>190</v>
      </c>
      <c r="BB953" s="153"/>
      <c r="BC953" s="153">
        <f>IFERROR(VLOOKUP(Tableau210[[#This Row],[OPERATION]],Tableau4[],2,FALSE),"")</f>
        <v>0</v>
      </c>
      <c r="BD953" s="153" cm="1">
        <f t="array" ref="BD953">IFERROR(
   SUM(
      _xlfn._xlws.FILTER(
         Tableau3[Nb Platinage Joint],
         (Tableau3[ITEM]=Tableau210[[#This Row],[NOM]])*
         (Tableau3[Rep.]=Tableau210[[#This Row],[REPERE BUTA]])
      )
   ),
0)</f>
        <v>0</v>
      </c>
      <c r="BE953" s="153">
        <f>IFERROR(VLOOKUP(Tableau210[[#This Row],[OPERATION]],Tableau4[],3,FALSE),"")</f>
        <v>0</v>
      </c>
      <c r="BF953" s="153" cm="1">
        <f t="array" ref="BF953">IFERROR(
   SUM(
      _xlfn._xlws.FILTER(
         Tableau3[Joint Définitif Nb],
         (Tableau3[ITEM]=Tableau210[[#This Row],[NOM]])*
         (Tableau3[Rep.]=Tableau210[[#This Row],[REPERE BUTA]])
      )
   ),
0)</f>
        <v>1</v>
      </c>
      <c r="BG953" s="153"/>
      <c r="BH953" s="153" t="str" cm="1">
        <f t="array" ref="BH9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53" s="153" t="s">
        <v>3441</v>
      </c>
      <c r="BJ953" s="153"/>
      <c r="BK953" s="153"/>
      <c r="BL953" s="153" t="s">
        <v>2257</v>
      </c>
      <c r="BM953" s="153"/>
      <c r="BN953" s="153"/>
      <c r="BO953" s="153"/>
      <c r="BP953" s="153"/>
      <c r="BQ953" s="152"/>
      <c r="BR953" s="150"/>
      <c r="BS953" s="152"/>
      <c r="BT953" s="152"/>
      <c r="BU953" s="152"/>
      <c r="BV953" s="152"/>
      <c r="BW953" s="152"/>
      <c r="BX953" s="152"/>
    </row>
    <row r="954" spans="1:76" s="154" customFormat="1" ht="15.75" hidden="1" x14ac:dyDescent="0.25">
      <c r="A954" s="48" t="e" cm="1">
        <f t="array" ref="A954">_xlfn.XLOOKUP(Tableau210[[#This Row],[NOM]]&amp;Tableau210[[#This Row],[REPERE BUTA]],[6]!Tableau16[POSTE TECHNIQUE]&amp;[6]!Tableau16[Repere ADM],[6]!Tableau16[NUMERO CLIENT])</f>
        <v>#N/A</v>
      </c>
      <c r="B954" s="48" t="e" cm="1">
        <f t="array" ref="B954">_xlfn.XLOOKUP(Tableau210[[#This Row],[NOM]]&amp;Tableau210[[#This Row],[REPERE BUTA]],[6]!Tableau16[POSTE TECHNIQUE]&amp;[6]!Tableau16[Repere REF],[6]!Tableau16[NUMERO CLIENT])</f>
        <v>#N/A</v>
      </c>
      <c r="C954" s="48" cm="1">
        <f t="array" ref="C954">_xlfn.XLOOKUP(Tableau210[[#This Row],[NOM]]&amp;Tableau210[[#This Row],[Repere Ubleam]],[7]Sheet1!$C$2:$C$2995&amp;[7]Sheet1!$I$2:$I$2995,[7]Sheet1!$A$2:$A$2995)</f>
        <v>948</v>
      </c>
      <c r="D954" s="48" t="str">
        <f>C954&amp;""</f>
        <v>948</v>
      </c>
      <c r="E954" s="48" t="e">
        <v>#N/A</v>
      </c>
      <c r="F954" s="48" t="e">
        <v>#N/A</v>
      </c>
      <c r="G954" s="168" t="s">
        <v>1730</v>
      </c>
      <c r="H954" s="150" t="s">
        <v>1067</v>
      </c>
      <c r="I954" s="150" t="s">
        <v>80</v>
      </c>
      <c r="J954" s="150" t="s">
        <v>1072</v>
      </c>
      <c r="K954" s="150" t="str">
        <f>_xlfn.XLOOKUP(Tableau210[[#This Row],[NOM]],[8]LUT!$I$5:$I$301,[8]LUT!$N$5:$N$301)</f>
        <v xml:space="preserve">Réacteur </v>
      </c>
      <c r="L954" s="150" t="s">
        <v>110</v>
      </c>
      <c r="M954" s="150"/>
      <c r="N954" s="150" t="s">
        <v>110</v>
      </c>
      <c r="O954" s="150"/>
      <c r="P954" s="150"/>
      <c r="Q954" s="150"/>
      <c r="R954" s="150"/>
      <c r="S954" s="150"/>
      <c r="T954" s="150"/>
      <c r="U954" s="150"/>
      <c r="V954" s="150"/>
      <c r="W954" s="151"/>
      <c r="X954" s="151" cm="1">
        <f t="array" ref="X9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54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954" s="151"/>
      <c r="AA954" s="151" cm="1">
        <f t="array" ref="AA9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4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954" s="152"/>
      <c r="AD954" s="153" t="s">
        <v>2256</v>
      </c>
      <c r="AE954" s="150"/>
      <c r="AF954" s="150">
        <f>IFERROR(VLOOKUP(Tableau210[[#This Row],[OPERATION]],Tableau4[],5,FALSE),"")</f>
        <v>0</v>
      </c>
      <c r="AG954" s="150" cm="1">
        <f t="array" ref="AG954">IFERROR(
   SUM(
      _xlfn._xlws.FILTER(
         Tableau3[JP],
         (Tableau3[ITEM]=Tableau210[[#This Row],[NOM]])*
         (Tableau3[Rep.]=Tableau210[[#This Row],[REPERE BUTA]])
      )
   ),
0)</f>
        <v>0</v>
      </c>
      <c r="AH954" s="150">
        <f>IFERROR(VLOOKUP(Tableau210[[#This Row],[OPERATION]],Tableau4[],4,FALSE),"")</f>
        <v>0</v>
      </c>
      <c r="AI954" s="150" cm="1">
        <f t="array" ref="AI954">IFERROR(
   SUM(
      _xlfn._xlws.FILTER(
         Tableau3[BP],
         (Tableau3[ITEM]=Tableau210[[#This Row],[NOM]])*
         (Tableau3[Rep.]=Tableau210[[#This Row],[REPERE BUTA]])
      )
   ),
0)</f>
        <v>0</v>
      </c>
      <c r="AJ954" s="150" t="str">
        <f>IF(Tableau210[[#This Row],[NB JP EMIS]]=1,"1 JP","") &amp; IF(Tableau210[[#This Row],[NB BP EMIS]]=1," 1 BP","")</f>
        <v/>
      </c>
      <c r="AK954" s="150" t="str">
        <f>IF(Tableau210[[#This Row],[NB JP BUTA]]=1,"1 JP","") &amp; IF(Tableau210[[#This Row],[Nb BP BUTA]]=1," 1 BP","") &amp; IF(Tableau210[[#This Row],[Nb BP BUTA]]=2," 2 BP","")</f>
        <v/>
      </c>
      <c r="AL954" s="153" t="s">
        <v>103</v>
      </c>
      <c r="AM954" s="153">
        <f>IFERROR(+VLOOKUP(AY954,Tiges!$G$4:$I$569,3,FALSE),"")</f>
        <v>27</v>
      </c>
      <c r="AN954" s="152"/>
      <c r="AO954" s="153"/>
      <c r="AP954" s="153" cm="1">
        <f t="array" ref="AP9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54" s="153" t="s">
        <v>3441</v>
      </c>
      <c r="AR954" s="153"/>
      <c r="AS954" s="153" t="str" cm="1">
        <f t="array" ref="AS9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54" s="153" t="s">
        <v>3441</v>
      </c>
      <c r="AU954" s="153"/>
      <c r="AV954" s="153" t="str" cm="1">
        <f t="array" ref="AV9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54" s="153" t="s">
        <v>3441</v>
      </c>
      <c r="AX954" s="153"/>
      <c r="AY954" s="153" cm="1">
        <f t="array" ref="AY954">IFERROR(_xlfn.XLOOKUP(Tableau210[[#This Row],[DN DONNEES BUTA ]]&amp;Tableau210[[#This Row],[PN DONNEES BUTA]],Tiges!$B$4:$B$79&amp;Tiges!$C$4:$C$79,Tiges!$G$4:$G$79),"")</f>
        <v>16</v>
      </c>
      <c r="AZ954" s="153"/>
      <c r="BA954" s="153" cm="1">
        <f t="array" ref="BA954">IFERROR(_xlfn.XLOOKUP(Tableau210[[#This Row],[DN DONNEES BUTA ]]&amp;Tableau210[[#This Row],[PN DONNEES BUTA]],Tiges!$B$4:$B$79&amp;Tiges!$C$4:$C$79,Tiges!$H$4:$H$79),"")</f>
        <v>90</v>
      </c>
      <c r="BB954" s="153"/>
      <c r="BC954" s="153">
        <f>IFERROR(VLOOKUP(Tableau210[[#This Row],[OPERATION]],Tableau4[],2,FALSE),"")</f>
        <v>0</v>
      </c>
      <c r="BD954" s="153" cm="1">
        <f t="array" ref="BD954">IFERROR(
   SUM(
      _xlfn._xlws.FILTER(
         Tableau3[Nb Platinage Joint],
         (Tableau3[ITEM]=Tableau210[[#This Row],[NOM]])*
         (Tableau3[Rep.]=Tableau210[[#This Row],[REPERE BUTA]])
      )
   ),
0)</f>
        <v>0</v>
      </c>
      <c r="BE954" s="153">
        <f>IFERROR(VLOOKUP(Tableau210[[#This Row],[OPERATION]],Tableau4[],3,FALSE),"")</f>
        <v>0</v>
      </c>
      <c r="BF954" s="153" cm="1">
        <f t="array" ref="BF954">IFERROR(
   SUM(
      _xlfn._xlws.FILTER(
         Tableau3[Joint Définitif Nb],
         (Tableau3[ITEM]=Tableau210[[#This Row],[NOM]])*
         (Tableau3[Rep.]=Tableau210[[#This Row],[REPERE BUTA]])
      )
   ),
0)</f>
        <v>1</v>
      </c>
      <c r="BG954" s="153"/>
      <c r="BH954" s="153" t="str" cm="1">
        <f t="array" ref="BH9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54" s="153" t="s">
        <v>3441</v>
      </c>
      <c r="BJ954" s="153"/>
      <c r="BK954" s="153"/>
      <c r="BL954" s="153" t="s">
        <v>2257</v>
      </c>
      <c r="BM954" s="153"/>
      <c r="BN954" s="153"/>
      <c r="BO954" s="153"/>
      <c r="BP954" s="153"/>
      <c r="BQ954" s="152"/>
      <c r="BR954" s="150"/>
      <c r="BS954" s="152"/>
      <c r="BT954" s="152"/>
      <c r="BU954" s="152"/>
      <c r="BV954" s="152"/>
      <c r="BW954" s="152"/>
      <c r="BX954" s="152"/>
    </row>
    <row r="955" spans="1:76" s="154" customFormat="1" ht="15.75" hidden="1" x14ac:dyDescent="0.25">
      <c r="A955" s="48" t="e" cm="1">
        <f t="array" ref="A955">_xlfn.XLOOKUP(Tableau210[[#This Row],[NOM]]&amp;Tableau210[[#This Row],[REPERE BUTA]],[6]!Tableau16[POSTE TECHNIQUE]&amp;[6]!Tableau16[Repere ADM],[6]!Tableau16[NUMERO CLIENT])</f>
        <v>#N/A</v>
      </c>
      <c r="B955" s="48" t="e" cm="1">
        <f t="array" ref="B955">_xlfn.XLOOKUP(Tableau210[[#This Row],[NOM]]&amp;Tableau210[[#This Row],[REPERE BUTA]],[6]!Tableau16[POSTE TECHNIQUE]&amp;[6]!Tableau16[Repere REF],[6]!Tableau16[NUMERO CLIENT])</f>
        <v>#N/A</v>
      </c>
      <c r="C955" s="48" cm="1">
        <f t="array" ref="C955">_xlfn.XLOOKUP(Tableau210[[#This Row],[NOM]]&amp;Tableau210[[#This Row],[Repere Ubleam]],[7]Sheet1!$C$2:$C$2995&amp;[7]Sheet1!$I$2:$I$2995,[7]Sheet1!$A$2:$A$2995)</f>
        <v>949</v>
      </c>
      <c r="D955" s="48" t="str">
        <f>C955&amp;""</f>
        <v>949</v>
      </c>
      <c r="E955" s="48" t="e">
        <v>#N/A</v>
      </c>
      <c r="F955" s="48" t="e">
        <v>#N/A</v>
      </c>
      <c r="G955" s="168" t="s">
        <v>1730</v>
      </c>
      <c r="H955" s="150" t="s">
        <v>1067</v>
      </c>
      <c r="I955" s="150" t="s">
        <v>80</v>
      </c>
      <c r="J955" s="150" t="s">
        <v>1072</v>
      </c>
      <c r="K955" s="150" t="str">
        <f>_xlfn.XLOOKUP(Tableau210[[#This Row],[NOM]],[8]LUT!$I$5:$I$301,[8]LUT!$N$5:$N$301)</f>
        <v xml:space="preserve">Réacteur </v>
      </c>
      <c r="L955" s="150" t="s">
        <v>111</v>
      </c>
      <c r="M955" s="150"/>
      <c r="N955" s="150" t="s">
        <v>111</v>
      </c>
      <c r="O955" s="150"/>
      <c r="P955" s="150"/>
      <c r="Q955" s="150"/>
      <c r="R955" s="150"/>
      <c r="S955" s="150"/>
      <c r="T955" s="150"/>
      <c r="U955" s="150"/>
      <c r="V955" s="150"/>
      <c r="W955" s="151"/>
      <c r="X955" s="151" cm="1">
        <f t="array" ref="X9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55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955" s="151"/>
      <c r="AA955" s="151" cm="1">
        <f t="array" ref="AA9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5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955" s="152"/>
      <c r="AD955" s="153" t="s">
        <v>2256</v>
      </c>
      <c r="AE955" s="150"/>
      <c r="AF955" s="150">
        <f>IFERROR(VLOOKUP(Tableau210[[#This Row],[OPERATION]],Tableau4[],5,FALSE),"")</f>
        <v>0</v>
      </c>
      <c r="AG955" s="150" cm="1">
        <f t="array" ref="AG955">IFERROR(
   SUM(
      _xlfn._xlws.FILTER(
         Tableau3[JP],
         (Tableau3[ITEM]=Tableau210[[#This Row],[NOM]])*
         (Tableau3[Rep.]=Tableau210[[#This Row],[REPERE BUTA]])
      )
   ),
0)</f>
        <v>0</v>
      </c>
      <c r="AH955" s="150">
        <f>IFERROR(VLOOKUP(Tableau210[[#This Row],[OPERATION]],Tableau4[],4,FALSE),"")</f>
        <v>0</v>
      </c>
      <c r="AI955" s="150" cm="1">
        <f t="array" ref="AI955">IFERROR(
   SUM(
      _xlfn._xlws.FILTER(
         Tableau3[BP],
         (Tableau3[ITEM]=Tableau210[[#This Row],[NOM]])*
         (Tableau3[Rep.]=Tableau210[[#This Row],[REPERE BUTA]])
      )
   ),
0)</f>
        <v>0</v>
      </c>
      <c r="AJ955" s="150" t="str">
        <f>IF(Tableau210[[#This Row],[NB JP EMIS]]=1,"1 JP","") &amp; IF(Tableau210[[#This Row],[NB BP EMIS]]=1," 1 BP","")</f>
        <v/>
      </c>
      <c r="AK955" s="150" t="str">
        <f>IF(Tableau210[[#This Row],[NB JP BUTA]]=1,"1 JP","") &amp; IF(Tableau210[[#This Row],[Nb BP BUTA]]=1," 1 BP","") &amp; IF(Tableau210[[#This Row],[Nb BP BUTA]]=2," 2 BP","")</f>
        <v/>
      </c>
      <c r="AL955" s="153" t="s">
        <v>103</v>
      </c>
      <c r="AM955" s="153">
        <f>IFERROR(+VLOOKUP(AY955,Tiges!$G$4:$I$569,3,FALSE),"")</f>
        <v>51</v>
      </c>
      <c r="AN955" s="152"/>
      <c r="AO955" s="153"/>
      <c r="AP955" s="153" cm="1">
        <f t="array" ref="AP9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55" s="153" t="s">
        <v>3441</v>
      </c>
      <c r="AR955" s="153"/>
      <c r="AS955" s="153" t="str" cm="1">
        <f t="array" ref="AS9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55" s="153" t="s">
        <v>3441</v>
      </c>
      <c r="AU955" s="153"/>
      <c r="AV955" s="153" t="str" cm="1">
        <f t="array" ref="AV9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55" s="153" t="s">
        <v>3441</v>
      </c>
      <c r="AX955" s="153"/>
      <c r="AY955" s="153" cm="1">
        <f t="array" ref="AY955">IFERROR(_xlfn.XLOOKUP(Tableau210[[#This Row],[DN DONNEES BUTA ]]&amp;Tableau210[[#This Row],[PN DONNEES BUTA]],Tiges!$B$4:$B$79&amp;Tiges!$C$4:$C$79,Tiges!$G$4:$G$79),"")</f>
        <v>33</v>
      </c>
      <c r="AZ955" s="153"/>
      <c r="BA955" s="153" cm="1">
        <f t="array" ref="BA955">IFERROR(_xlfn.XLOOKUP(Tableau210[[#This Row],[DN DONNEES BUTA ]]&amp;Tableau210[[#This Row],[PN DONNEES BUTA]],Tiges!$B$4:$B$79&amp;Tiges!$C$4:$C$79,Tiges!$H$4:$H$79),"")</f>
        <v>190</v>
      </c>
      <c r="BB955" s="153"/>
      <c r="BC955" s="153">
        <f>IFERROR(VLOOKUP(Tableau210[[#This Row],[OPERATION]],Tableau4[],2,FALSE),"")</f>
        <v>0</v>
      </c>
      <c r="BD955" s="153" cm="1">
        <f t="array" ref="BD955">IFERROR(
   SUM(
      _xlfn._xlws.FILTER(
         Tableau3[Nb Platinage Joint],
         (Tableau3[ITEM]=Tableau210[[#This Row],[NOM]])*
         (Tableau3[Rep.]=Tableau210[[#This Row],[REPERE BUTA]])
      )
   ),
0)</f>
        <v>0</v>
      </c>
      <c r="BE955" s="153">
        <f>IFERROR(VLOOKUP(Tableau210[[#This Row],[OPERATION]],Tableau4[],3,FALSE),"")</f>
        <v>0</v>
      </c>
      <c r="BF955" s="153" cm="1">
        <f t="array" ref="BF955">IFERROR(
   SUM(
      _xlfn._xlws.FILTER(
         Tableau3[Joint Définitif Nb],
         (Tableau3[ITEM]=Tableau210[[#This Row],[NOM]])*
         (Tableau3[Rep.]=Tableau210[[#This Row],[REPERE BUTA]])
      )
   ),
0)</f>
        <v>1</v>
      </c>
      <c r="BG955" s="153"/>
      <c r="BH955" s="153" t="str" cm="1">
        <f t="array" ref="BH9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55" s="153" t="s">
        <v>3441</v>
      </c>
      <c r="BJ955" s="153"/>
      <c r="BK955" s="153"/>
      <c r="BL955" s="153" t="s">
        <v>2257</v>
      </c>
      <c r="BM955" s="153"/>
      <c r="BN955" s="153"/>
      <c r="BO955" s="153"/>
      <c r="BP955" s="153"/>
      <c r="BQ955" s="152"/>
      <c r="BR955" s="150"/>
      <c r="BS955" s="152"/>
      <c r="BT955" s="152"/>
      <c r="BU955" s="152"/>
      <c r="BV955" s="152"/>
      <c r="BW955" s="152"/>
      <c r="BX955" s="152"/>
    </row>
    <row r="956" spans="1:76" s="154" customFormat="1" ht="15.75" hidden="1" x14ac:dyDescent="0.25">
      <c r="A956" s="48" t="e" cm="1">
        <f t="array" ref="A956">_xlfn.XLOOKUP(Tableau210[[#This Row],[NOM]]&amp;Tableau210[[#This Row],[REPERE BUTA]],[6]!Tableau16[POSTE TECHNIQUE]&amp;[6]!Tableau16[Repere ADM],[6]!Tableau16[NUMERO CLIENT])</f>
        <v>#N/A</v>
      </c>
      <c r="B956" s="48" t="e" cm="1">
        <f t="array" ref="B956">_xlfn.XLOOKUP(Tableau210[[#This Row],[NOM]]&amp;Tableau210[[#This Row],[REPERE BUTA]],[6]!Tableau16[POSTE TECHNIQUE]&amp;[6]!Tableau16[Repere REF],[6]!Tableau16[NUMERO CLIENT])</f>
        <v>#N/A</v>
      </c>
      <c r="C956" s="48" cm="1">
        <f t="array" ref="C956">_xlfn.XLOOKUP(Tableau210[[#This Row],[NOM]]&amp;Tableau210[[#This Row],[Repere Ubleam]],[7]Sheet1!$C$2:$C$2995&amp;[7]Sheet1!$I$2:$I$2995,[7]Sheet1!$A$2:$A$2995)</f>
        <v>950</v>
      </c>
      <c r="D956" s="48" t="str">
        <f>C956&amp;""</f>
        <v>950</v>
      </c>
      <c r="E956" s="48" t="e">
        <v>#N/A</v>
      </c>
      <c r="F956" s="48" t="e">
        <v>#N/A</v>
      </c>
      <c r="G956" s="168" t="s">
        <v>1730</v>
      </c>
      <c r="H956" s="150" t="s">
        <v>1067</v>
      </c>
      <c r="I956" s="150" t="s">
        <v>80</v>
      </c>
      <c r="J956" s="150" t="s">
        <v>1072</v>
      </c>
      <c r="K956" s="150" t="str">
        <f>_xlfn.XLOOKUP(Tableau210[[#This Row],[NOM]],[8]LUT!$I$5:$I$301,[8]LUT!$N$5:$N$301)</f>
        <v xml:space="preserve">Réacteur </v>
      </c>
      <c r="L956" s="150" t="s">
        <v>113</v>
      </c>
      <c r="M956" s="150"/>
      <c r="N956" s="150" t="s">
        <v>113</v>
      </c>
      <c r="O956" s="150"/>
      <c r="P956" s="150"/>
      <c r="Q956" s="150"/>
      <c r="R956" s="150"/>
      <c r="S956" s="150"/>
      <c r="T956" s="150"/>
      <c r="U956" s="150"/>
      <c r="V956" s="150"/>
      <c r="W956" s="151"/>
      <c r="X956" s="151" cm="1">
        <f t="array" ref="X9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956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956" s="151"/>
      <c r="AA956" s="151" cm="1">
        <f t="array" ref="AA9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6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956" s="152"/>
      <c r="AD956" s="153" t="s">
        <v>2256</v>
      </c>
      <c r="AE956" s="150"/>
      <c r="AF956" s="150">
        <f>IFERROR(VLOOKUP(Tableau210[[#This Row],[OPERATION]],Tableau4[],5,FALSE),"")</f>
        <v>0</v>
      </c>
      <c r="AG956" s="150" cm="1">
        <f t="array" ref="AG956">IFERROR(
   SUM(
      _xlfn._xlws.FILTER(
         Tableau3[JP],
         (Tableau3[ITEM]=Tableau210[[#This Row],[NOM]])*
         (Tableau3[Rep.]=Tableau210[[#This Row],[REPERE BUTA]])
      )
   ),
0)</f>
        <v>0</v>
      </c>
      <c r="AH956" s="150">
        <f>IFERROR(VLOOKUP(Tableau210[[#This Row],[OPERATION]],Tableau4[],4,FALSE),"")</f>
        <v>0</v>
      </c>
      <c r="AI956" s="150" cm="1">
        <f t="array" ref="AI956">IFERROR(
   SUM(
      _xlfn._xlws.FILTER(
         Tableau3[BP],
         (Tableau3[ITEM]=Tableau210[[#This Row],[NOM]])*
         (Tableau3[Rep.]=Tableau210[[#This Row],[REPERE BUTA]])
      )
   ),
0)</f>
        <v>0</v>
      </c>
      <c r="AJ956" s="150" t="str">
        <f>IF(Tableau210[[#This Row],[NB JP EMIS]]=1,"1 JP","") &amp; IF(Tableau210[[#This Row],[NB BP EMIS]]=1," 1 BP","")</f>
        <v/>
      </c>
      <c r="AK956" s="150" t="str">
        <f>IF(Tableau210[[#This Row],[NB JP BUTA]]=1,"1 JP","") &amp; IF(Tableau210[[#This Row],[Nb BP BUTA]]=1," 1 BP","") &amp; IF(Tableau210[[#This Row],[Nb BP BUTA]]=2," 2 BP","")</f>
        <v/>
      </c>
      <c r="AL956" s="153" t="s">
        <v>103</v>
      </c>
      <c r="AM956" s="153">
        <f>IFERROR(+VLOOKUP(AY956,Tiges!$G$4:$I$569,3,FALSE),"")</f>
        <v>27</v>
      </c>
      <c r="AN956" s="152"/>
      <c r="AO956" s="153"/>
      <c r="AP956" s="153" cm="1">
        <f t="array" ref="AP9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56" s="153" t="s">
        <v>3441</v>
      </c>
      <c r="AR956" s="153"/>
      <c r="AS956" s="153" t="str" cm="1">
        <f t="array" ref="AS9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56" s="153" t="s">
        <v>3441</v>
      </c>
      <c r="AU956" s="153"/>
      <c r="AV956" s="153" t="str" cm="1">
        <f t="array" ref="AV9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56" s="153" t="s">
        <v>3441</v>
      </c>
      <c r="AX956" s="153"/>
      <c r="AY956" s="153" cm="1">
        <f t="array" ref="AY956">IFERROR(_xlfn.XLOOKUP(Tableau210[[#This Row],[DN DONNEES BUTA ]]&amp;Tableau210[[#This Row],[PN DONNEES BUTA]],Tiges!$B$4:$B$79&amp;Tiges!$C$4:$C$79,Tiges!$G$4:$G$79),"")</f>
        <v>16</v>
      </c>
      <c r="AZ956" s="153"/>
      <c r="BA956" s="153" cm="1">
        <f t="array" ref="BA956">IFERROR(_xlfn.XLOOKUP(Tableau210[[#This Row],[DN DONNEES BUTA ]]&amp;Tableau210[[#This Row],[PN DONNEES BUTA]],Tiges!$B$4:$B$79&amp;Tiges!$C$4:$C$79,Tiges!$H$4:$H$79),"")</f>
        <v>100</v>
      </c>
      <c r="BB956" s="153"/>
      <c r="BC956" s="153">
        <f>IFERROR(VLOOKUP(Tableau210[[#This Row],[OPERATION]],Tableau4[],2,FALSE),"")</f>
        <v>0</v>
      </c>
      <c r="BD956" s="153" cm="1">
        <f t="array" ref="BD956">IFERROR(
   SUM(
      _xlfn._xlws.FILTER(
         Tableau3[Nb Platinage Joint],
         (Tableau3[ITEM]=Tableau210[[#This Row],[NOM]])*
         (Tableau3[Rep.]=Tableau210[[#This Row],[REPERE BUTA]])
      )
   ),
0)</f>
        <v>0</v>
      </c>
      <c r="BE956" s="153">
        <f>IFERROR(VLOOKUP(Tableau210[[#This Row],[OPERATION]],Tableau4[],3,FALSE),"")</f>
        <v>0</v>
      </c>
      <c r="BF956" s="153" cm="1">
        <f t="array" ref="BF956">IFERROR(
   SUM(
      _xlfn._xlws.FILTER(
         Tableau3[Joint Définitif Nb],
         (Tableau3[ITEM]=Tableau210[[#This Row],[NOM]])*
         (Tableau3[Rep.]=Tableau210[[#This Row],[REPERE BUTA]])
      )
   ),
0)</f>
        <v>1</v>
      </c>
      <c r="BG956" s="153"/>
      <c r="BH956" s="153" t="str" cm="1">
        <f t="array" ref="BH9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956" s="153" t="s">
        <v>3441</v>
      </c>
      <c r="BJ956" s="153"/>
      <c r="BK956" s="153"/>
      <c r="BL956" s="153" t="s">
        <v>2257</v>
      </c>
      <c r="BM956" s="153"/>
      <c r="BN956" s="153"/>
      <c r="BO956" s="153"/>
      <c r="BP956" s="153"/>
      <c r="BQ956" s="152"/>
      <c r="BR956" s="150"/>
      <c r="BS956" s="152"/>
      <c r="BT956" s="152"/>
      <c r="BU956" s="152"/>
      <c r="BV956" s="152"/>
      <c r="BW956" s="152"/>
      <c r="BX956" s="152"/>
    </row>
    <row r="957" spans="1:76" s="154" customFormat="1" ht="15.75" hidden="1" x14ac:dyDescent="0.25">
      <c r="A957" s="48" t="e" cm="1">
        <f t="array" ref="A957">_xlfn.XLOOKUP(Tableau210[[#This Row],[NOM]]&amp;Tableau210[[#This Row],[REPERE BUTA]],[6]!Tableau16[POSTE TECHNIQUE]&amp;[6]!Tableau16[Repere ADM],[6]!Tableau16[NUMERO CLIENT])</f>
        <v>#N/A</v>
      </c>
      <c r="B957" s="48" t="e" cm="1">
        <f t="array" ref="B957">_xlfn.XLOOKUP(Tableau210[[#This Row],[NOM]]&amp;Tableau210[[#This Row],[REPERE BUTA]],[6]!Tableau16[POSTE TECHNIQUE]&amp;[6]!Tableau16[Repere REF],[6]!Tableau16[NUMERO CLIENT])</f>
        <v>#N/A</v>
      </c>
      <c r="C957" s="48" cm="1">
        <f t="array" ref="C957">_xlfn.XLOOKUP(Tableau210[[#This Row],[NOM]]&amp;Tableau210[[#This Row],[Repere Ubleam]],[7]Sheet1!$C$2:$C$2995&amp;[7]Sheet1!$I$2:$I$2995,[7]Sheet1!$A$2:$A$2995)</f>
        <v>951</v>
      </c>
      <c r="D957" s="48" t="str">
        <f>C957&amp;""</f>
        <v>951</v>
      </c>
      <c r="E957" s="48" t="e">
        <v>#N/A</v>
      </c>
      <c r="F957" s="48" t="e">
        <v>#N/A</v>
      </c>
      <c r="G957" s="168" t="s">
        <v>1730</v>
      </c>
      <c r="H957" s="150" t="s">
        <v>1067</v>
      </c>
      <c r="I957" s="150" t="s">
        <v>80</v>
      </c>
      <c r="J957" s="150" t="s">
        <v>1072</v>
      </c>
      <c r="K957" s="150" t="str">
        <f>_xlfn.XLOOKUP(Tableau210[[#This Row],[NOM]],[8]LUT!$I$5:$I$301,[8]LUT!$N$5:$N$301)</f>
        <v xml:space="preserve">Réacteur </v>
      </c>
      <c r="L957" s="150" t="s">
        <v>114</v>
      </c>
      <c r="M957" s="150"/>
      <c r="N957" s="150" t="s">
        <v>114</v>
      </c>
      <c r="O957" s="150"/>
      <c r="P957" s="150"/>
      <c r="Q957" s="150"/>
      <c r="R957" s="150"/>
      <c r="S957" s="150"/>
      <c r="T957" s="150"/>
      <c r="U957" s="150"/>
      <c r="V957" s="150"/>
      <c r="W957" s="151"/>
      <c r="X957" s="151" cm="1">
        <f t="array" ref="X9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957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957" s="151"/>
      <c r="AA957" s="151" cm="1">
        <f t="array" ref="AA9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57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957" s="152"/>
      <c r="AD957" s="153" t="s">
        <v>2256</v>
      </c>
      <c r="AE957" s="150"/>
      <c r="AF957" s="150">
        <f>IFERROR(VLOOKUP(Tableau210[[#This Row],[OPERATION]],Tableau4[],5,FALSE),"")</f>
        <v>0</v>
      </c>
      <c r="AG957" s="150" cm="1">
        <f t="array" ref="AG957">IFERROR(
   SUM(
      _xlfn._xlws.FILTER(
         Tableau3[JP],
         (Tableau3[ITEM]=Tableau210[[#This Row],[NOM]])*
         (Tableau3[Rep.]=Tableau210[[#This Row],[REPERE BUTA]])
      )
   ),
0)</f>
        <v>0</v>
      </c>
      <c r="AH957" s="150">
        <f>IFERROR(VLOOKUP(Tableau210[[#This Row],[OPERATION]],Tableau4[],4,FALSE),"")</f>
        <v>0</v>
      </c>
      <c r="AI957" s="150" cm="1">
        <f t="array" ref="AI957">IFERROR(
   SUM(
      _xlfn._xlws.FILTER(
         Tableau3[BP],
         (Tableau3[ITEM]=Tableau210[[#This Row],[NOM]])*
         (Tableau3[Rep.]=Tableau210[[#This Row],[REPERE BUTA]])
      )
   ),
0)</f>
        <v>0</v>
      </c>
      <c r="AJ957" s="150" t="str">
        <f>IF(Tableau210[[#This Row],[NB JP EMIS]]=1,"1 JP","") &amp; IF(Tableau210[[#This Row],[NB BP EMIS]]=1," 1 BP","")</f>
        <v/>
      </c>
      <c r="AK957" s="150" t="str">
        <f>IF(Tableau210[[#This Row],[NB JP BUTA]]=1,"1 JP","") &amp; IF(Tableau210[[#This Row],[Nb BP BUTA]]=1," 1 BP","") &amp; IF(Tableau210[[#This Row],[Nb BP BUTA]]=2," 2 BP","")</f>
        <v/>
      </c>
      <c r="AL957" s="153" t="s">
        <v>103</v>
      </c>
      <c r="AM957" s="153">
        <f>IFERROR(+VLOOKUP(AY957,Tiges!$G$4:$I$569,3,FALSE),"")</f>
        <v>32</v>
      </c>
      <c r="AN957" s="152"/>
      <c r="AO957" s="153"/>
      <c r="AP957" s="153" cm="1">
        <f t="array" ref="AP9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57" s="153" t="s">
        <v>3441</v>
      </c>
      <c r="AR957" s="153"/>
      <c r="AS957" s="153" t="str" cm="1">
        <f t="array" ref="AS9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957" s="153" t="s">
        <v>3441</v>
      </c>
      <c r="AU957" s="153"/>
      <c r="AV957" s="153" t="str" cm="1">
        <f t="array" ref="AV9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957" s="153" t="s">
        <v>3441</v>
      </c>
      <c r="AX957" s="153"/>
      <c r="AY957" s="153" cm="1">
        <f t="array" ref="AY957">IFERROR(_xlfn.XLOOKUP(Tableau210[[#This Row],[DN DONNEES BUTA ]]&amp;Tableau210[[#This Row],[PN DONNEES BUTA]],Tiges!$B$4:$B$79&amp;Tiges!$C$4:$C$79,Tiges!$G$4:$G$79),"")</f>
        <v>20</v>
      </c>
      <c r="AZ957" s="153"/>
      <c r="BA957" s="153" cm="1">
        <f t="array" ref="BA957">IFERROR(_xlfn.XLOOKUP(Tableau210[[#This Row],[DN DONNEES BUTA ]]&amp;Tableau210[[#This Row],[PN DONNEES BUTA]],Tiges!$B$4:$B$79&amp;Tiges!$C$4:$C$79,Tiges!$H$4:$H$79),"")</f>
        <v>110</v>
      </c>
      <c r="BB957" s="153"/>
      <c r="BC957" s="153">
        <f>IFERROR(VLOOKUP(Tableau210[[#This Row],[OPERATION]],Tableau4[],2,FALSE),"")</f>
        <v>0</v>
      </c>
      <c r="BD957" s="153" cm="1">
        <f t="array" ref="BD957">IFERROR(
   SUM(
      _xlfn._xlws.FILTER(
         Tableau3[Nb Platinage Joint],
         (Tableau3[ITEM]=Tableau210[[#This Row],[NOM]])*
         (Tableau3[Rep.]=Tableau210[[#This Row],[REPERE BUTA]])
      )
   ),
0)</f>
        <v>0</v>
      </c>
      <c r="BE957" s="153">
        <f>IFERROR(VLOOKUP(Tableau210[[#This Row],[OPERATION]],Tableau4[],3,FALSE),"")</f>
        <v>0</v>
      </c>
      <c r="BF957" s="153" cm="1">
        <f t="array" ref="BF957">IFERROR(
   SUM(
      _xlfn._xlws.FILTER(
         Tableau3[Joint Définitif Nb],
         (Tableau3[ITEM]=Tableau210[[#This Row],[NOM]])*
         (Tableau3[Rep.]=Tableau210[[#This Row],[REPERE BUTA]])
      )
   ),
0)</f>
        <v>1</v>
      </c>
      <c r="BG957" s="153"/>
      <c r="BH957" s="153" t="str" cm="1">
        <f t="array" ref="BH9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957" s="153" t="s">
        <v>3441</v>
      </c>
      <c r="BJ957" s="153"/>
      <c r="BK957" s="153"/>
      <c r="BL957" s="153" t="s">
        <v>2257</v>
      </c>
      <c r="BM957" s="153"/>
      <c r="BN957" s="153"/>
      <c r="BO957" s="153"/>
      <c r="BP957" s="153"/>
      <c r="BQ957" s="152"/>
      <c r="BR957" s="150"/>
      <c r="BS957" s="152"/>
      <c r="BT957" s="152"/>
      <c r="BU957" s="152"/>
      <c r="BV957" s="152"/>
      <c r="BW957" s="152"/>
      <c r="BX957" s="152"/>
    </row>
    <row r="958" spans="1:76" s="154" customFormat="1" ht="15.75" hidden="1" x14ac:dyDescent="0.25">
      <c r="A958" s="48" t="e" cm="1">
        <f t="array" ref="A958">_xlfn.XLOOKUP(Tableau210[[#This Row],[NOM]]&amp;Tableau210[[#This Row],[REPERE BUTA]],[6]!Tableau16[POSTE TECHNIQUE]&amp;[6]!Tableau16[Repere ADM],[6]!Tableau16[NUMERO CLIENT])</f>
        <v>#N/A</v>
      </c>
      <c r="B958" s="48" t="e" cm="1">
        <f t="array" ref="B958">_xlfn.XLOOKUP(Tableau210[[#This Row],[NOM]]&amp;Tableau210[[#This Row],[REPERE BUTA]],[6]!Tableau16[POSTE TECHNIQUE]&amp;[6]!Tableau16[Repere REF],[6]!Tableau16[NUMERO CLIENT])</f>
        <v>#N/A</v>
      </c>
      <c r="C958" s="48" cm="1">
        <f t="array" ref="C958">_xlfn.XLOOKUP(Tableau210[[#This Row],[NOM]]&amp;Tableau210[[#This Row],[Repere Ubleam]],[7]Sheet1!$C$2:$C$2995&amp;[7]Sheet1!$I$2:$I$2995,[7]Sheet1!$A$2:$A$2995)</f>
        <v>952</v>
      </c>
      <c r="D958" s="48" t="str">
        <f>C958&amp;""</f>
        <v>952</v>
      </c>
      <c r="E958" s="48" t="e">
        <v>#N/A</v>
      </c>
      <c r="F958" s="48" t="e">
        <v>#N/A</v>
      </c>
      <c r="G958" s="172" t="s">
        <v>1735</v>
      </c>
      <c r="H958" s="150" t="s">
        <v>1067</v>
      </c>
      <c r="I958" s="150" t="s">
        <v>80</v>
      </c>
      <c r="J958" s="150" t="s">
        <v>48</v>
      </c>
      <c r="K958" s="161" t="str">
        <f>_xlfn.XLOOKUP(Tableau210[[#This Row],[NOM]],[8]LUT!$I$5:$I$301,[8]LUT!$N$5:$N$301)</f>
        <v xml:space="preserve">Réacteur </v>
      </c>
      <c r="L958" s="161">
        <v>1</v>
      </c>
      <c r="M958" s="161"/>
      <c r="N958" s="161">
        <v>1</v>
      </c>
      <c r="O958" s="161"/>
      <c r="P958" s="161"/>
      <c r="Q958" s="161"/>
      <c r="R958" s="161"/>
      <c r="S958" s="161"/>
      <c r="T958" s="161"/>
      <c r="U958" s="161"/>
      <c r="V958" s="161"/>
      <c r="W958" s="163" t="s">
        <v>2296</v>
      </c>
      <c r="X958" s="198" cm="1">
        <f t="array" ref="X9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58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58" s="163" t="s">
        <v>2296</v>
      </c>
      <c r="AA958" s="198" cm="1">
        <f t="array" ref="AA9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8" s="19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58" s="199"/>
      <c r="AD958" s="153" t="s">
        <v>2103</v>
      </c>
      <c r="AE958" s="161"/>
      <c r="AF958" s="161">
        <f>IFERROR(VLOOKUP(Tableau210[[#This Row],[OPERATION]],Tableau4[],5,FALSE),"")</f>
        <v>1</v>
      </c>
      <c r="AG958" s="161" cm="1">
        <f t="array" ref="AG958">IFERROR(
   SUM(
      _xlfn._xlws.FILTER(
         Tableau3[JP],
         (Tableau3[ITEM]=Tableau210[[#This Row],[NOM]])*
         (Tableau3[Rep.]=Tableau210[[#This Row],[REPERE BUTA]])
      )
   ),
0)</f>
        <v>1</v>
      </c>
      <c r="AH958" s="161">
        <f>IFERROR(VLOOKUP(Tableau210[[#This Row],[OPERATION]],Tableau4[],4,FALSE),"")</f>
        <v>0</v>
      </c>
      <c r="AI958" s="161" cm="1">
        <f t="array" ref="AI958">IFERROR(
   SUM(
      _xlfn._xlws.FILTER(
         Tableau3[BP],
         (Tableau3[ITEM]=Tableau210[[#This Row],[NOM]])*
         (Tableau3[Rep.]=Tableau210[[#This Row],[REPERE BUTA]])
      )
   ),
0)</f>
        <v>0</v>
      </c>
      <c r="AJ958" s="161" t="str">
        <f>IF(Tableau210[[#This Row],[NB JP EMIS]]=1,"1 JP","") &amp; IF(Tableau210[[#This Row],[NB BP EMIS]]=1," 1 BP","")</f>
        <v>1 JP</v>
      </c>
      <c r="AK958" s="161" t="str">
        <f>IF(Tableau210[[#This Row],[NB JP BUTA]]=1,"1 JP","") &amp; IF(Tableau210[[#This Row],[Nb BP BUTA]]=1," 1 BP","") &amp; IF(Tableau210[[#This Row],[Nb BP BUTA]]=2," 2 BP","")</f>
        <v>1 JP</v>
      </c>
      <c r="AL958" s="163" t="s">
        <v>2527</v>
      </c>
      <c r="AM958" s="163">
        <f>IFERROR(+VLOOKUP(AY958,Tiges!$G$4:$I$569,3,FALSE),"")</f>
        <v>22</v>
      </c>
      <c r="AN958" s="199"/>
      <c r="AO958" s="153" t="s">
        <v>2303</v>
      </c>
      <c r="AP958" s="163" cm="1">
        <f t="array" ref="AP9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58" s="153" t="s">
        <v>2303</v>
      </c>
      <c r="AR958" s="153" t="s">
        <v>2303</v>
      </c>
      <c r="AS958" s="163" t="str" cm="1">
        <f t="array" ref="AS9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58" s="163" t="s">
        <v>2303</v>
      </c>
      <c r="AU958" s="153" t="s">
        <v>2303</v>
      </c>
      <c r="AV958" s="163" t="str" cm="1">
        <f t="array" ref="AV9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58" s="163" t="s">
        <v>2303</v>
      </c>
      <c r="AX958" s="163"/>
      <c r="AY958" s="163" cm="1">
        <f t="array" ref="AY958">IFERROR(_xlfn.XLOOKUP(Tableau210[[#This Row],[DN DONNEES BUTA ]]&amp;Tableau210[[#This Row],[PN DONNEES BUTA]],Tiges!$B$4:$B$79&amp;Tiges!$C$4:$C$79,Tiges!$G$4:$G$79),"")</f>
        <v>14</v>
      </c>
      <c r="AZ958" s="163"/>
      <c r="BA958" s="163" cm="1">
        <f t="array" ref="BA958">IFERROR(_xlfn.XLOOKUP(Tableau210[[#This Row],[DN DONNEES BUTA ]]&amp;Tableau210[[#This Row],[PN DONNEES BUTA]],Tiges!$B$4:$B$79&amp;Tiges!$C$4:$C$79,Tiges!$H$4:$H$79),"")</f>
        <v>70</v>
      </c>
      <c r="BB958" s="163"/>
      <c r="BC958" s="163">
        <f>IFERROR(VLOOKUP(Tableau210[[#This Row],[OPERATION]],Tableau4[],2,FALSE),"")</f>
        <v>2</v>
      </c>
      <c r="BD958" s="163" cm="1">
        <f t="array" ref="BD958">IFERROR(
   SUM(
      _xlfn._xlws.FILTER(
         Tableau3[Nb Platinage Joint],
         (Tableau3[ITEM]=Tableau210[[#This Row],[NOM]])*
         (Tableau3[Rep.]=Tableau210[[#This Row],[REPERE BUTA]])
      )
   ),
0)</f>
        <v>2</v>
      </c>
      <c r="BE958" s="153">
        <f>IFERROR(VLOOKUP(Tableau210[[#This Row],[OPERATION]],Tableau4[],3,FALSE),"")</f>
        <v>1</v>
      </c>
      <c r="BF958" s="163" cm="1">
        <f t="array" ref="BF958">IFERROR(
   SUM(
      _xlfn._xlws.FILTER(
         Tableau3[Joint Définitif Nb],
         (Tableau3[ITEM]=Tableau210[[#This Row],[NOM]])*
         (Tableau3[Rep.]=Tableau210[[#This Row],[REPERE BUTA]])
      )
   ),
0)</f>
        <v>1</v>
      </c>
      <c r="BG958" s="153" t="s">
        <v>2303</v>
      </c>
      <c r="BH958" s="163" t="str" cm="1">
        <f t="array" ref="BH9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58" s="153" t="s">
        <v>129</v>
      </c>
      <c r="BJ958" s="153" t="s">
        <v>2303</v>
      </c>
      <c r="BK958" s="153" t="s">
        <v>2303</v>
      </c>
      <c r="BL958" s="163" t="s">
        <v>2427</v>
      </c>
      <c r="BM958" s="163" t="s">
        <v>3443</v>
      </c>
      <c r="BN958" s="163"/>
      <c r="BO958" s="163"/>
      <c r="BP958" s="163"/>
      <c r="BQ958" s="199"/>
      <c r="BR958" s="161"/>
      <c r="BS958" s="199"/>
      <c r="BT958" s="199"/>
      <c r="BU958" s="199"/>
      <c r="BV958" s="199"/>
      <c r="BW958" s="199"/>
      <c r="BX958" s="199"/>
    </row>
    <row r="959" spans="1:76" ht="15.75" hidden="1" x14ac:dyDescent="0.25">
      <c r="A959" s="48" t="e" cm="1">
        <f t="array" ref="A959">_xlfn.XLOOKUP(Tableau210[[#This Row],[NOM]]&amp;Tableau210[[#This Row],[REPERE BUTA]],[6]!Tableau16[POSTE TECHNIQUE]&amp;[6]!Tableau16[Repere ADM],[6]!Tableau16[NUMERO CLIENT])</f>
        <v>#N/A</v>
      </c>
      <c r="B959" s="48" t="e" cm="1">
        <f t="array" ref="B959">_xlfn.XLOOKUP(Tableau210[[#This Row],[NOM]]&amp;Tableau210[[#This Row],[REPERE BUTA]],[6]!Tableau16[POSTE TECHNIQUE]&amp;[6]!Tableau16[Repere REF],[6]!Tableau16[NUMERO CLIENT])</f>
        <v>#N/A</v>
      </c>
      <c r="C959" s="48" cm="1">
        <f t="array" ref="C959">_xlfn.XLOOKUP(Tableau210[[#This Row],[NOM]]&amp;Tableau210[[#This Row],[Repere Ubleam]],[7]Sheet1!$C$2:$C$2995&amp;[7]Sheet1!$I$2:$I$2995,[7]Sheet1!$A$2:$A$2995)</f>
        <v>953</v>
      </c>
      <c r="D959" s="48" t="str">
        <f>C959&amp;""</f>
        <v>953</v>
      </c>
      <c r="E959" s="48" t="e">
        <v>#N/A</v>
      </c>
      <c r="F959" s="48" t="e">
        <v>#N/A</v>
      </c>
      <c r="G959" s="186" t="s">
        <v>1735</v>
      </c>
      <c r="H959" s="119" t="s">
        <v>1067</v>
      </c>
      <c r="I959" s="119" t="s">
        <v>80</v>
      </c>
      <c r="J959" s="119" t="s">
        <v>48</v>
      </c>
      <c r="K959" s="158" t="str">
        <f>_xlfn.XLOOKUP(Tableau210[[#This Row],[NOM]],[8]LUT!$I$5:$I$301,[8]LUT!$N$5:$N$301)</f>
        <v xml:space="preserve">Réacteur </v>
      </c>
      <c r="L959" s="158">
        <v>2</v>
      </c>
      <c r="M959" s="158"/>
      <c r="N959" s="158">
        <v>2</v>
      </c>
      <c r="O959" s="158"/>
      <c r="P959" s="158"/>
      <c r="Q959" s="158"/>
      <c r="R959" s="158"/>
      <c r="S959" s="158"/>
      <c r="T959" s="158"/>
      <c r="U959" s="158"/>
      <c r="V959" s="158"/>
      <c r="W959" s="148">
        <v>50</v>
      </c>
      <c r="X959" s="207" cm="1">
        <f t="array" ref="X9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5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59" s="148">
        <v>20</v>
      </c>
      <c r="AA959" s="207" cm="1">
        <f t="array" ref="AA9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5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59" s="48"/>
      <c r="AD959" s="117" t="s">
        <v>2103</v>
      </c>
      <c r="AE959" s="119"/>
      <c r="AF959" s="181">
        <f>IFERROR(VLOOKUP(Tableau210[[#This Row],[OPERATION]],Tableau4[],5,FALSE),"")</f>
        <v>1</v>
      </c>
      <c r="AG959" s="178" cm="1">
        <f t="array" ref="AG959">IFERROR(
   SUM(
      _xlfn._xlws.FILTER(
         Tableau3[JP],
         (Tableau3[ITEM]=Tableau210[[#This Row],[NOM]])*
         (Tableau3[Rep.]=Tableau210[[#This Row],[REPERE BUTA]])
      )
   ),
0)</f>
        <v>1</v>
      </c>
      <c r="AH959" s="181">
        <f>IFERROR(VLOOKUP(Tableau210[[#This Row],[OPERATION]],Tableau4[],4,FALSE),"")</f>
        <v>0</v>
      </c>
      <c r="AI959" s="178" cm="1">
        <f t="array" ref="AI959">IFERROR(
   SUM(
      _xlfn._xlws.FILTER(
         Tableau3[BP],
         (Tableau3[ITEM]=Tableau210[[#This Row],[NOM]])*
         (Tableau3[Rep.]=Tableau210[[#This Row],[REPERE BUTA]])
      )
   ),
0)</f>
        <v>0</v>
      </c>
      <c r="AJ959" s="181" t="str">
        <f>IF(Tableau210[[#This Row],[NB JP EMIS]]=1,"1 JP","") &amp; IF(Tableau210[[#This Row],[NB BP EMIS]]=1," 1 BP","")</f>
        <v>1 JP</v>
      </c>
      <c r="AK959" s="178" t="str">
        <f>IF(Tableau210[[#This Row],[NB JP BUTA]]=1,"1 JP","") &amp; IF(Tableau210[[#This Row],[Nb BP BUTA]]=1," 1 BP","") &amp; IF(Tableau210[[#This Row],[Nb BP BUTA]]=2," 2 BP","")</f>
        <v>1 JP</v>
      </c>
      <c r="AL959" s="117" t="s">
        <v>2527</v>
      </c>
      <c r="AM959" s="117">
        <f>IFERROR(+VLOOKUP(AY959,Tiges!$G$4:$I$569,3,FALSE),"")</f>
        <v>22</v>
      </c>
      <c r="AN959" s="48"/>
      <c r="AO959" s="117">
        <v>4</v>
      </c>
      <c r="AP959" s="177" cm="1">
        <f t="array" ref="AP9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59" s="117" t="s">
        <v>2401</v>
      </c>
      <c r="AS959" s="177" t="str" cm="1">
        <f t="array" ref="AS9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59" s="117" t="s">
        <v>1123</v>
      </c>
      <c r="AV959" s="177" t="str" cm="1">
        <f t="array" ref="AV9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59" s="117"/>
      <c r="AY959" s="117" cm="1">
        <f t="array" ref="AY959">IFERROR(_xlfn.XLOOKUP(Tableau210[[#This Row],[DN DONNEES BUTA ]]&amp;Tableau210[[#This Row],[PN DONNEES BUTA]],Tiges!$B$4:$B$79&amp;Tiges!$C$4:$C$79,Tiges!$G$4:$G$79),"")</f>
        <v>14</v>
      </c>
      <c r="AZ959" s="117"/>
      <c r="BA959" s="117" cm="1">
        <f t="array" ref="BA959">IFERROR(_xlfn.XLOOKUP(Tableau210[[#This Row],[DN DONNEES BUTA ]]&amp;Tableau210[[#This Row],[PN DONNEES BUTA]],Tiges!$B$4:$B$79&amp;Tiges!$C$4:$C$79,Tiges!$H$4:$H$79),"")</f>
        <v>70</v>
      </c>
      <c r="BB959" s="117"/>
      <c r="BC959" s="182">
        <f>IFERROR(VLOOKUP(Tableau210[[#This Row],[OPERATION]],Tableau4[],2,FALSE),"")</f>
        <v>2</v>
      </c>
      <c r="BD959" s="177" cm="1">
        <f t="array" ref="BD959">IFERROR(
   SUM(
      _xlfn._xlws.FILTER(
         Tableau3[Nb Platinage Joint],
         (Tableau3[ITEM]=Tableau210[[#This Row],[NOM]])*
         (Tableau3[Rep.]=Tableau210[[#This Row],[REPERE BUTA]])
      )
   ),
0)</f>
        <v>2</v>
      </c>
      <c r="BE959" s="182">
        <f>IFERROR(VLOOKUP(Tableau210[[#This Row],[OPERATION]],Tableau4[],3,FALSE),"")</f>
        <v>1</v>
      </c>
      <c r="BF959" s="177" cm="1">
        <f t="array" ref="BF959">IFERROR(
   SUM(
      _xlfn._xlws.FILTER(
         Tableau3[Joint Définitif Nb],
         (Tableau3[ITEM]=Tableau210[[#This Row],[NOM]])*
         (Tableau3[Rep.]=Tableau210[[#This Row],[REPERE BUTA]])
      )
   ),
0)</f>
        <v>1</v>
      </c>
      <c r="BG959" s="117" t="s">
        <v>129</v>
      </c>
      <c r="BH959" s="177" t="str" cm="1">
        <f t="array" ref="BH9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59" s="117" t="s">
        <v>2268</v>
      </c>
      <c r="BK959" s="117" t="s">
        <v>2269</v>
      </c>
      <c r="BL959" s="167" t="s">
        <v>2380</v>
      </c>
      <c r="BM959" s="210"/>
      <c r="BN959" s="118"/>
      <c r="BO959" s="118"/>
      <c r="BP959" s="118"/>
      <c r="BQ959" s="159"/>
      <c r="BR959" s="158"/>
      <c r="BS959" s="159"/>
      <c r="BT959" s="159"/>
      <c r="BU959" s="159"/>
      <c r="BV959" s="159"/>
      <c r="BW959" s="159"/>
      <c r="BX959" s="159"/>
    </row>
    <row r="960" spans="1:76" ht="15.75" hidden="1" x14ac:dyDescent="0.25">
      <c r="A960" s="48" t="e" cm="1">
        <f t="array" ref="A960">_xlfn.XLOOKUP(Tableau210[[#This Row],[NOM]]&amp;Tableau210[[#This Row],[REPERE BUTA]],[6]!Tableau16[POSTE TECHNIQUE]&amp;[6]!Tableau16[Repere ADM],[6]!Tableau16[NUMERO CLIENT])</f>
        <v>#N/A</v>
      </c>
      <c r="B960" s="48" t="e" cm="1">
        <f t="array" ref="B960">_xlfn.XLOOKUP(Tableau210[[#This Row],[NOM]]&amp;Tableau210[[#This Row],[REPERE BUTA]],[6]!Tableau16[POSTE TECHNIQUE]&amp;[6]!Tableau16[Repere REF],[6]!Tableau16[NUMERO CLIENT])</f>
        <v>#N/A</v>
      </c>
      <c r="C960" s="48" cm="1">
        <f t="array" ref="C960">_xlfn.XLOOKUP(Tableau210[[#This Row],[NOM]]&amp;Tableau210[[#This Row],[Repere Ubleam]],[7]Sheet1!$C$2:$C$2995&amp;[7]Sheet1!$I$2:$I$2995,[7]Sheet1!$A$2:$A$2995)</f>
        <v>954</v>
      </c>
      <c r="D960" s="48" t="str">
        <f>C960&amp;""</f>
        <v>954</v>
      </c>
      <c r="E960" s="48" t="e">
        <v>#N/A</v>
      </c>
      <c r="F960" s="48" t="e">
        <v>#N/A</v>
      </c>
      <c r="G960" s="215" t="s">
        <v>1735</v>
      </c>
      <c r="H960" s="119" t="s">
        <v>1067</v>
      </c>
      <c r="I960" s="119" t="s">
        <v>80</v>
      </c>
      <c r="J960" s="119" t="s">
        <v>48</v>
      </c>
      <c r="K960" s="158" t="str">
        <f>_xlfn.XLOOKUP(Tableau210[[#This Row],[NOM]],[8]LUT!$I$5:$I$301,[8]LUT!$N$5:$N$301)</f>
        <v xml:space="preserve">Réacteur </v>
      </c>
      <c r="L960" s="158">
        <v>3</v>
      </c>
      <c r="M960" s="119"/>
      <c r="N960" s="119">
        <v>3</v>
      </c>
      <c r="O960" s="119"/>
      <c r="P960" s="119"/>
      <c r="Q960" s="119"/>
      <c r="R960" s="119"/>
      <c r="S960" s="119"/>
      <c r="T960" s="119"/>
      <c r="U960" s="119"/>
      <c r="V960" s="119"/>
      <c r="W960" s="117" t="s">
        <v>2538</v>
      </c>
      <c r="X960" s="207" cm="1">
        <f t="array" ref="X9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6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60" s="117" t="s">
        <v>3424</v>
      </c>
      <c r="AA960" s="207" cm="1">
        <f t="array" ref="AA9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60" s="48"/>
      <c r="AD960" s="117" t="s">
        <v>2103</v>
      </c>
      <c r="AE960" s="119"/>
      <c r="AF960" s="181">
        <f>IFERROR(VLOOKUP(Tableau210[[#This Row],[OPERATION]],Tableau4[],5,FALSE),"")</f>
        <v>1</v>
      </c>
      <c r="AG960" s="178" cm="1">
        <f t="array" ref="AG960">IFERROR(
   SUM(
      _xlfn._xlws.FILTER(
         Tableau3[JP],
         (Tableau3[ITEM]=Tableau210[[#This Row],[NOM]])*
         (Tableau3[Rep.]=Tableau210[[#This Row],[REPERE BUTA]])
      )
   ),
0)</f>
        <v>1</v>
      </c>
      <c r="AH960" s="181">
        <f>IFERROR(VLOOKUP(Tableau210[[#This Row],[OPERATION]],Tableau4[],4,FALSE),"")</f>
        <v>0</v>
      </c>
      <c r="AI960" s="178" cm="1">
        <f t="array" ref="AI960">IFERROR(
   SUM(
      _xlfn._xlws.FILTER(
         Tableau3[BP],
         (Tableau3[ITEM]=Tableau210[[#This Row],[NOM]])*
         (Tableau3[Rep.]=Tableau210[[#This Row],[REPERE BUTA]])
      )
   ),
0)</f>
        <v>0</v>
      </c>
      <c r="AJ960" s="181" t="str">
        <f>IF(Tableau210[[#This Row],[NB JP EMIS]]=1,"1 JP","") &amp; IF(Tableau210[[#This Row],[NB BP EMIS]]=1," 1 BP","")</f>
        <v>1 JP</v>
      </c>
      <c r="AK960" s="178" t="str">
        <f>IF(Tableau210[[#This Row],[NB JP BUTA]]=1,"1 JP","") &amp; IF(Tableau210[[#This Row],[Nb BP BUTA]]=1," 1 BP","") &amp; IF(Tableau210[[#This Row],[Nb BP BUTA]]=2," 2 BP","")</f>
        <v>1 JP</v>
      </c>
      <c r="AL960" s="117" t="s">
        <v>2527</v>
      </c>
      <c r="AM960" s="117">
        <f>IFERROR(+VLOOKUP(AY960,Tiges!$G$4:$I$569,3,FALSE),"")</f>
        <v>27</v>
      </c>
      <c r="AN960" s="48"/>
      <c r="AO960" s="117" t="s">
        <v>3424</v>
      </c>
      <c r="AP960" s="177" cm="1">
        <f t="array" ref="AP9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60" s="117" t="s">
        <v>3424</v>
      </c>
      <c r="AS960" s="177" t="str" cm="1">
        <f t="array" ref="AS9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6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60" s="117" t="s">
        <v>3424</v>
      </c>
      <c r="AV960" s="177" t="str" cm="1">
        <f t="array" ref="AV9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0" s="117"/>
      <c r="AY960" s="117" cm="1">
        <f t="array" ref="AY960">IFERROR(_xlfn.XLOOKUP(Tableau210[[#This Row],[DN DONNEES BUTA ]]&amp;Tableau210[[#This Row],[PN DONNEES BUTA]],Tiges!$B$4:$B$79&amp;Tiges!$C$4:$C$79,Tiges!$G$4:$G$79),"")</f>
        <v>16</v>
      </c>
      <c r="AZ960" s="117"/>
      <c r="BA960" s="117" cm="1">
        <f t="array" ref="BA960">IFERROR(_xlfn.XLOOKUP(Tableau210[[#This Row],[DN DONNEES BUTA ]]&amp;Tableau210[[#This Row],[PN DONNEES BUTA]],Tiges!$B$4:$B$79&amp;Tiges!$C$4:$C$79,Tiges!$H$4:$H$79),"")</f>
        <v>90</v>
      </c>
      <c r="BB960" s="117"/>
      <c r="BC960" s="182">
        <f>IFERROR(VLOOKUP(Tableau210[[#This Row],[OPERATION]],Tableau4[],2,FALSE),"")</f>
        <v>2</v>
      </c>
      <c r="BD960" s="177" cm="1">
        <f t="array" ref="BD960">IFERROR(
   SUM(
      _xlfn._xlws.FILTER(
         Tableau3[Nb Platinage Joint],
         (Tableau3[ITEM]=Tableau210[[#This Row],[NOM]])*
         (Tableau3[Rep.]=Tableau210[[#This Row],[REPERE BUTA]])
      )
   ),
0)</f>
        <v>2</v>
      </c>
      <c r="BE960" s="182">
        <f>IFERROR(VLOOKUP(Tableau210[[#This Row],[OPERATION]],Tableau4[],3,FALSE),"")</f>
        <v>1</v>
      </c>
      <c r="BF960" s="177" cm="1">
        <f t="array" ref="BF960">IFERROR(
   SUM(
      _xlfn._xlws.FILTER(
         Tableau3[Joint Définitif Nb],
         (Tableau3[ITEM]=Tableau210[[#This Row],[NOM]])*
         (Tableau3[Rep.]=Tableau210[[#This Row],[REPERE BUTA]])
      )
   ),
0)</f>
        <v>1</v>
      </c>
      <c r="BG960" s="117" t="s">
        <v>3424</v>
      </c>
      <c r="BH960" s="177" t="str" cm="1">
        <f t="array" ref="BH9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0" s="411" t="s">
        <v>129</v>
      </c>
      <c r="BJ960" s="117" t="s">
        <v>3424</v>
      </c>
      <c r="BK960" s="117" t="s">
        <v>3424</v>
      </c>
      <c r="BL960" s="167" t="s">
        <v>2380</v>
      </c>
      <c r="BM960" s="167"/>
      <c r="BN960" s="117"/>
      <c r="BO960" s="117"/>
      <c r="BP960" s="117"/>
      <c r="BQ960" s="48"/>
      <c r="BR960" s="119"/>
      <c r="BS960" s="48"/>
      <c r="BT960" s="48"/>
      <c r="BU960" s="48"/>
      <c r="BV960" s="48"/>
      <c r="BW960" s="48"/>
      <c r="BX960" s="48"/>
    </row>
    <row r="961" spans="1:76" s="154" customFormat="1" ht="15.75" hidden="1" x14ac:dyDescent="0.25">
      <c r="A961" s="48" t="e" cm="1">
        <f t="array" ref="A961">_xlfn.XLOOKUP(Tableau210[[#This Row],[NOM]]&amp;Tableau210[[#This Row],[REPERE BUTA]],[6]!Tableau16[POSTE TECHNIQUE]&amp;[6]!Tableau16[Repere ADM],[6]!Tableau16[NUMERO CLIENT])</f>
        <v>#N/A</v>
      </c>
      <c r="B961" s="48" t="e" cm="1">
        <f t="array" ref="B961">_xlfn.XLOOKUP(Tableau210[[#This Row],[NOM]]&amp;Tableau210[[#This Row],[REPERE BUTA]],[6]!Tableau16[POSTE TECHNIQUE]&amp;[6]!Tableau16[Repere REF],[6]!Tableau16[NUMERO CLIENT])</f>
        <v>#N/A</v>
      </c>
      <c r="C961" s="48" cm="1">
        <f t="array" ref="C961">_xlfn.XLOOKUP(Tableau210[[#This Row],[NOM]]&amp;Tableau210[[#This Row],[Repere Ubleam]],[7]Sheet1!$C$2:$C$2995&amp;[7]Sheet1!$I$2:$I$2995,[7]Sheet1!$A$2:$A$2995)</f>
        <v>955</v>
      </c>
      <c r="D961" s="48" t="str">
        <f>C961&amp;""</f>
        <v>955</v>
      </c>
      <c r="E961" s="48" t="e">
        <v>#N/A</v>
      </c>
      <c r="F961" s="48" t="e">
        <v>#N/A</v>
      </c>
      <c r="G961" s="172" t="s">
        <v>1735</v>
      </c>
      <c r="H961" s="150" t="s">
        <v>1067</v>
      </c>
      <c r="I961" s="150" t="s">
        <v>80</v>
      </c>
      <c r="J961" s="150" t="s">
        <v>48</v>
      </c>
      <c r="K961" s="161" t="str">
        <f>_xlfn.XLOOKUP(Tableau210[[#This Row],[NOM]],[8]LUT!$I$5:$I$301,[8]LUT!$N$5:$N$301)</f>
        <v xml:space="preserve">Réacteur </v>
      </c>
      <c r="L961" s="161">
        <v>4</v>
      </c>
      <c r="M961" s="150"/>
      <c r="N961" s="150">
        <v>4</v>
      </c>
      <c r="O961" s="150"/>
      <c r="P961" s="150"/>
      <c r="Q961" s="150"/>
      <c r="R961" s="150"/>
      <c r="S961" s="150"/>
      <c r="T961" s="150"/>
      <c r="U961" s="150"/>
      <c r="V961" s="150"/>
      <c r="W961" s="151">
        <v>50</v>
      </c>
      <c r="X961" s="151" cm="1">
        <f t="array" ref="X9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61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61" s="151">
        <v>20</v>
      </c>
      <c r="AA961" s="151" cm="1">
        <f t="array" ref="AA9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1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61" s="152"/>
      <c r="AD961" s="153" t="s">
        <v>2103</v>
      </c>
      <c r="AE961" s="150"/>
      <c r="AF961" s="150">
        <f>IFERROR(VLOOKUP(Tableau210[[#This Row],[OPERATION]],Tableau4[],5,FALSE),"")</f>
        <v>1</v>
      </c>
      <c r="AG961" s="150" cm="1">
        <f t="array" ref="AG961">IFERROR(
   SUM(
      _xlfn._xlws.FILTER(
         Tableau3[JP],
         (Tableau3[ITEM]=Tableau210[[#This Row],[NOM]])*
         (Tableau3[Rep.]=Tableau210[[#This Row],[REPERE BUTA]])
      )
   ),
0)</f>
        <v>1</v>
      </c>
      <c r="AH961" s="150">
        <f>IFERROR(VLOOKUP(Tableau210[[#This Row],[OPERATION]],Tableau4[],4,FALSE),"")</f>
        <v>0</v>
      </c>
      <c r="AI961" s="150" cm="1">
        <f t="array" ref="AI961">IFERROR(
   SUM(
      _xlfn._xlws.FILTER(
         Tableau3[BP],
         (Tableau3[ITEM]=Tableau210[[#This Row],[NOM]])*
         (Tableau3[Rep.]=Tableau210[[#This Row],[REPERE BUTA]])
      )
   ),
0)</f>
        <v>0</v>
      </c>
      <c r="AJ961" s="150" t="str">
        <f>IF(Tableau210[[#This Row],[NB JP EMIS]]=1,"1 JP","") &amp; IF(Tableau210[[#This Row],[NB BP EMIS]]=1," 1 BP","")</f>
        <v>1 JP</v>
      </c>
      <c r="AK961" s="150" t="str">
        <f>IF(Tableau210[[#This Row],[NB JP BUTA]]=1,"1 JP","") &amp; IF(Tableau210[[#This Row],[Nb BP BUTA]]=1," 1 BP","") &amp; IF(Tableau210[[#This Row],[Nb BP BUTA]]=2," 2 BP","")</f>
        <v>1 JP</v>
      </c>
      <c r="AL961" s="153" t="s">
        <v>2527</v>
      </c>
      <c r="AM961" s="153">
        <f>IFERROR(+VLOOKUP(AY961,Tiges!$G$4:$I$569,3,FALSE),"")</f>
        <v>27</v>
      </c>
      <c r="AN961" s="152"/>
      <c r="AO961" s="153">
        <v>4</v>
      </c>
      <c r="AP961" s="153" cm="1">
        <f t="array" ref="AP9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6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61" s="153" t="s">
        <v>2161</v>
      </c>
      <c r="AS961" s="153" t="str" cm="1">
        <f t="array" ref="AS9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6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961" s="153" t="s">
        <v>1123</v>
      </c>
      <c r="AV961" s="153" t="str" cm="1">
        <f t="array" ref="AV9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1" s="153"/>
      <c r="AY961" s="153" cm="1">
        <f t="array" ref="AY961">IFERROR(_xlfn.XLOOKUP(Tableau210[[#This Row],[DN DONNEES BUTA ]]&amp;Tableau210[[#This Row],[PN DONNEES BUTA]],Tiges!$B$4:$B$79&amp;Tiges!$C$4:$C$79,Tiges!$G$4:$G$79),"")</f>
        <v>16</v>
      </c>
      <c r="AZ961" s="153"/>
      <c r="BA961" s="153" cm="1">
        <f t="array" ref="BA961">IFERROR(_xlfn.XLOOKUP(Tableau210[[#This Row],[DN DONNEES BUTA ]]&amp;Tableau210[[#This Row],[PN DONNEES BUTA]],Tiges!$B$4:$B$79&amp;Tiges!$C$4:$C$79,Tiges!$H$4:$H$79),"")</f>
        <v>90</v>
      </c>
      <c r="BB961" s="153"/>
      <c r="BC961" s="153">
        <f>IFERROR(VLOOKUP(Tableau210[[#This Row],[OPERATION]],Tableau4[],2,FALSE),"")</f>
        <v>2</v>
      </c>
      <c r="BD961" s="153" cm="1">
        <f t="array" ref="BD961">IFERROR(
   SUM(
      _xlfn._xlws.FILTER(
         Tableau3[Nb Platinage Joint],
         (Tableau3[ITEM]=Tableau210[[#This Row],[NOM]])*
         (Tableau3[Rep.]=Tableau210[[#This Row],[REPERE BUTA]])
      )
   ),
0)</f>
        <v>2</v>
      </c>
      <c r="BE961" s="153">
        <f>IFERROR(VLOOKUP(Tableau210[[#This Row],[OPERATION]],Tableau4[],3,FALSE),"")</f>
        <v>1</v>
      </c>
      <c r="BF961" s="153" cm="1">
        <f t="array" ref="BF961">IFERROR(
   SUM(
      _xlfn._xlws.FILTER(
         Tableau3[Joint Définitif Nb],
         (Tableau3[ITEM]=Tableau210[[#This Row],[NOM]])*
         (Tableau3[Rep.]=Tableau210[[#This Row],[REPERE BUTA]])
      )
   ),
0)</f>
        <v>1</v>
      </c>
      <c r="BG961" s="153" t="s">
        <v>129</v>
      </c>
      <c r="BH961" s="153" t="str" cm="1">
        <f t="array" ref="BH9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1" s="153" t="s">
        <v>2268</v>
      </c>
      <c r="BK961" s="153" t="s">
        <v>2269</v>
      </c>
      <c r="BL961" s="153" t="s">
        <v>2426</v>
      </c>
      <c r="BM961" s="153" t="s">
        <v>2426</v>
      </c>
      <c r="BN961" s="153"/>
      <c r="BO961" s="153"/>
      <c r="BP961" s="153"/>
      <c r="BQ961" s="152"/>
      <c r="BR961" s="150"/>
      <c r="BS961" s="152"/>
      <c r="BT961" s="152"/>
      <c r="BU961" s="152"/>
      <c r="BV961" s="152"/>
      <c r="BW961" s="152"/>
      <c r="BX961" s="152"/>
    </row>
    <row r="962" spans="1:76" ht="15.75" hidden="1" x14ac:dyDescent="0.25">
      <c r="A962" s="48" t="e" cm="1">
        <f t="array" ref="A962">_xlfn.XLOOKUP(Tableau210[[#This Row],[NOM]]&amp;Tableau210[[#This Row],[REPERE BUTA]],[6]!Tableau16[POSTE TECHNIQUE]&amp;[6]!Tableau16[Repere ADM],[6]!Tableau16[NUMERO CLIENT])</f>
        <v>#N/A</v>
      </c>
      <c r="B962" s="48" t="e" cm="1">
        <f t="array" ref="B962">_xlfn.XLOOKUP(Tableau210[[#This Row],[NOM]]&amp;Tableau210[[#This Row],[REPERE BUTA]],[6]!Tableau16[POSTE TECHNIQUE]&amp;[6]!Tableau16[Repere REF],[6]!Tableau16[NUMERO CLIENT])</f>
        <v>#N/A</v>
      </c>
      <c r="C962" s="48" cm="1">
        <f t="array" ref="C962">_xlfn.XLOOKUP(Tableau210[[#This Row],[NOM]]&amp;Tableau210[[#This Row],[Repere Ubleam]],[7]Sheet1!$C$2:$C$2995&amp;[7]Sheet1!$I$2:$I$2995,[7]Sheet1!$A$2:$A$2995)</f>
        <v>956</v>
      </c>
      <c r="D962" s="48" t="str">
        <f>C962&amp;""</f>
        <v>956</v>
      </c>
      <c r="E962" s="48" t="e">
        <v>#N/A</v>
      </c>
      <c r="F962" s="48" t="e">
        <v>#N/A</v>
      </c>
      <c r="G962" s="186" t="s">
        <v>1735</v>
      </c>
      <c r="H962" s="119" t="s">
        <v>1067</v>
      </c>
      <c r="I962" s="119" t="s">
        <v>80</v>
      </c>
      <c r="J962" s="119" t="s">
        <v>48</v>
      </c>
      <c r="K962" s="158" t="str">
        <f>_xlfn.XLOOKUP(Tableau210[[#This Row],[NOM]],[8]LUT!$I$5:$I$301,[8]LUT!$N$5:$N$301)</f>
        <v xml:space="preserve">Réacteur </v>
      </c>
      <c r="L962" s="158">
        <v>5</v>
      </c>
      <c r="M962" s="119"/>
      <c r="N962" s="119">
        <v>5</v>
      </c>
      <c r="O962" s="119"/>
      <c r="P962" s="119"/>
      <c r="Q962" s="119"/>
      <c r="R962" s="119"/>
      <c r="S962" s="119"/>
      <c r="T962" s="119"/>
      <c r="U962" s="119"/>
      <c r="V962" s="119"/>
      <c r="W962" s="148">
        <v>150</v>
      </c>
      <c r="X962" s="207" cm="1">
        <f t="array" ref="X9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96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62" s="148">
        <v>20</v>
      </c>
      <c r="AA962" s="207" cm="1">
        <f t="array" ref="AA9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62" s="48"/>
      <c r="AD962" s="117" t="s">
        <v>2103</v>
      </c>
      <c r="AE962" s="119"/>
      <c r="AF962" s="181">
        <f>IFERROR(VLOOKUP(Tableau210[[#This Row],[OPERATION]],Tableau4[],5,FALSE),"")</f>
        <v>1</v>
      </c>
      <c r="AG962" s="178" cm="1">
        <f t="array" ref="AG962">IFERROR(
   SUM(
      _xlfn._xlws.FILTER(
         Tableau3[JP],
         (Tableau3[ITEM]=Tableau210[[#This Row],[NOM]])*
         (Tableau3[Rep.]=Tableau210[[#This Row],[REPERE BUTA]])
      )
   ),
0)</f>
        <v>1</v>
      </c>
      <c r="AH962" s="181">
        <f>IFERROR(VLOOKUP(Tableau210[[#This Row],[OPERATION]],Tableau4[],4,FALSE),"")</f>
        <v>0</v>
      </c>
      <c r="AI962" s="178" cm="1">
        <f t="array" ref="AI962">IFERROR(
   SUM(
      _xlfn._xlws.FILTER(
         Tableau3[BP],
         (Tableau3[ITEM]=Tableau210[[#This Row],[NOM]])*
         (Tableau3[Rep.]=Tableau210[[#This Row],[REPERE BUTA]])
      )
   ),
0)</f>
        <v>0</v>
      </c>
      <c r="AJ962" s="181" t="str">
        <f>IF(Tableau210[[#This Row],[NB JP EMIS]]=1,"1 JP","") &amp; IF(Tableau210[[#This Row],[NB BP EMIS]]=1," 1 BP","")</f>
        <v>1 JP</v>
      </c>
      <c r="AK962" s="178" t="str">
        <f>IF(Tableau210[[#This Row],[NB JP BUTA]]=1,"1 JP","") &amp; IF(Tableau210[[#This Row],[Nb BP BUTA]]=1," 1 BP","") &amp; IF(Tableau210[[#This Row],[Nb BP BUTA]]=2," 2 BP","")</f>
        <v>1 JP</v>
      </c>
      <c r="AL962" s="117" t="s">
        <v>2527</v>
      </c>
      <c r="AM962" s="117">
        <f>IFERROR(+VLOOKUP(AY962,Tiges!$G$4:$I$569,3,FALSE),"")</f>
        <v>32</v>
      </c>
      <c r="AN962" s="48"/>
      <c r="AO962" s="117">
        <v>8</v>
      </c>
      <c r="AP962" s="177" cm="1">
        <f t="array" ref="AP9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62" s="117" t="s">
        <v>2283</v>
      </c>
      <c r="AS962" s="177" t="str" cm="1">
        <f t="array" ref="AS9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9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962" s="117" t="s">
        <v>1123</v>
      </c>
      <c r="AV962" s="177" t="str" cm="1">
        <f t="array" ref="AV9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2" s="117"/>
      <c r="AY962" s="117" cm="1">
        <f t="array" ref="AY962">IFERROR(_xlfn.XLOOKUP(Tableau210[[#This Row],[DN DONNEES BUTA ]]&amp;Tableau210[[#This Row],[PN DONNEES BUTA]],Tiges!$B$4:$B$79&amp;Tiges!$C$4:$C$79,Tiges!$G$4:$G$79),"")</f>
        <v>20</v>
      </c>
      <c r="AZ962" s="117"/>
      <c r="BA962" s="117" cm="1">
        <f t="array" ref="BA962">IFERROR(_xlfn.XLOOKUP(Tableau210[[#This Row],[DN DONNEES BUTA ]]&amp;Tableau210[[#This Row],[PN DONNEES BUTA]],Tiges!$B$4:$B$79&amp;Tiges!$C$4:$C$79,Tiges!$H$4:$H$79),"")</f>
        <v>110</v>
      </c>
      <c r="BB962" s="117"/>
      <c r="BC962" s="182">
        <f>IFERROR(VLOOKUP(Tableau210[[#This Row],[OPERATION]],Tableau4[],2,FALSE),"")</f>
        <v>2</v>
      </c>
      <c r="BD962" s="177" cm="1">
        <f t="array" ref="BD962">IFERROR(
   SUM(
      _xlfn._xlws.FILTER(
         Tableau3[Nb Platinage Joint],
         (Tableau3[ITEM]=Tableau210[[#This Row],[NOM]])*
         (Tableau3[Rep.]=Tableau210[[#This Row],[REPERE BUTA]])
      )
   ),
0)</f>
        <v>2</v>
      </c>
      <c r="BE962" s="182">
        <f>IFERROR(VLOOKUP(Tableau210[[#This Row],[OPERATION]],Tableau4[],3,FALSE),"")</f>
        <v>1</v>
      </c>
      <c r="BF962" s="177" cm="1">
        <f t="array" ref="BF962">IFERROR(
   SUM(
      _xlfn._xlws.FILTER(
         Tableau3[Joint Définitif Nb],
         (Tableau3[ITEM]=Tableau210[[#This Row],[NOM]])*
         (Tableau3[Rep.]=Tableau210[[#This Row],[REPERE BUTA]])
      )
   ),
0)</f>
        <v>1</v>
      </c>
      <c r="BG962" s="117" t="s">
        <v>129</v>
      </c>
      <c r="BH962" s="177" t="str" cm="1">
        <f t="array" ref="BH9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2" s="117" t="s">
        <v>2281</v>
      </c>
      <c r="BK962" s="117" t="s">
        <v>2269</v>
      </c>
      <c r="BL962" s="167" t="s">
        <v>2380</v>
      </c>
      <c r="BM962" s="167"/>
      <c r="BN962" s="117"/>
      <c r="BO962" s="117"/>
      <c r="BP962" s="117"/>
      <c r="BQ962" s="48"/>
      <c r="BR962" s="119"/>
      <c r="BS962" s="48"/>
      <c r="BT962" s="48"/>
      <c r="BU962" s="48"/>
      <c r="BV962" s="48"/>
      <c r="BW962" s="48"/>
      <c r="BX962" s="48"/>
    </row>
    <row r="963" spans="1:76" ht="15.75" hidden="1" x14ac:dyDescent="0.25">
      <c r="A963" s="48" t="e" cm="1">
        <f t="array" ref="A963">_xlfn.XLOOKUP(Tableau210[[#This Row],[NOM]]&amp;Tableau210[[#This Row],[REPERE BUTA]],[6]!Tableau16[POSTE TECHNIQUE]&amp;[6]!Tableau16[Repere ADM],[6]!Tableau16[NUMERO CLIENT])</f>
        <v>#N/A</v>
      </c>
      <c r="B963" s="48" t="e" cm="1">
        <f t="array" ref="B963">_xlfn.XLOOKUP(Tableau210[[#This Row],[NOM]]&amp;Tableau210[[#This Row],[REPERE BUTA]],[6]!Tableau16[POSTE TECHNIQUE]&amp;[6]!Tableau16[Repere REF],[6]!Tableau16[NUMERO CLIENT])</f>
        <v>#N/A</v>
      </c>
      <c r="C963" s="48" cm="1">
        <f t="array" ref="C963">_xlfn.XLOOKUP(Tableau210[[#This Row],[NOM]]&amp;Tableau210[[#This Row],[Repere Ubleam]],[7]Sheet1!$C$2:$C$2995&amp;[7]Sheet1!$I$2:$I$2995,[7]Sheet1!$A$2:$A$2995)</f>
        <v>957</v>
      </c>
      <c r="D963" s="48" t="str">
        <f>C963&amp;""</f>
        <v>957</v>
      </c>
      <c r="E963" s="48" t="e">
        <v>#N/A</v>
      </c>
      <c r="F963" s="48" t="e">
        <v>#N/A</v>
      </c>
      <c r="G963" s="186" t="s">
        <v>1735</v>
      </c>
      <c r="H963" s="119" t="s">
        <v>1067</v>
      </c>
      <c r="I963" s="119" t="s">
        <v>80</v>
      </c>
      <c r="J963" s="119" t="s">
        <v>48</v>
      </c>
      <c r="K963" s="158" t="str">
        <f>_xlfn.XLOOKUP(Tableau210[[#This Row],[NOM]],[8]LUT!$I$5:$I$301,[8]LUT!$N$5:$N$301)</f>
        <v xml:space="preserve">Réacteur </v>
      </c>
      <c r="L963" s="158">
        <v>6</v>
      </c>
      <c r="M963" s="119"/>
      <c r="N963" s="119">
        <v>6</v>
      </c>
      <c r="O963" s="119"/>
      <c r="P963" s="119"/>
      <c r="Q963" s="119"/>
      <c r="R963" s="119"/>
      <c r="S963" s="119"/>
      <c r="T963" s="119"/>
      <c r="U963" s="119"/>
      <c r="V963" s="119"/>
      <c r="W963" s="148">
        <v>25</v>
      </c>
      <c r="X963" s="207" cm="1">
        <f t="array" ref="X9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6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63" s="148">
        <v>20</v>
      </c>
      <c r="AA963" s="207" cm="1">
        <f t="array" ref="AA9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63" s="48"/>
      <c r="AD963" s="117" t="s">
        <v>2103</v>
      </c>
      <c r="AE963" s="119"/>
      <c r="AF963" s="181">
        <f>IFERROR(VLOOKUP(Tableau210[[#This Row],[OPERATION]],Tableau4[],5,FALSE),"")</f>
        <v>1</v>
      </c>
      <c r="AG963" s="178" cm="1">
        <f t="array" ref="AG963">IFERROR(
   SUM(
      _xlfn._xlws.FILTER(
         Tableau3[JP],
         (Tableau3[ITEM]=Tableau210[[#This Row],[NOM]])*
         (Tableau3[Rep.]=Tableau210[[#This Row],[REPERE BUTA]])
      )
   ),
0)</f>
        <v>1</v>
      </c>
      <c r="AH963" s="181">
        <f>IFERROR(VLOOKUP(Tableau210[[#This Row],[OPERATION]],Tableau4[],4,FALSE),"")</f>
        <v>0</v>
      </c>
      <c r="AI963" s="178" cm="1">
        <f t="array" ref="AI963">IFERROR(
   SUM(
      _xlfn._xlws.FILTER(
         Tableau3[BP],
         (Tableau3[ITEM]=Tableau210[[#This Row],[NOM]])*
         (Tableau3[Rep.]=Tableau210[[#This Row],[REPERE BUTA]])
      )
   ),
0)</f>
        <v>0</v>
      </c>
      <c r="AJ963" s="181" t="str">
        <f>IF(Tableau210[[#This Row],[NB JP EMIS]]=1,"1 JP","") &amp; IF(Tableau210[[#This Row],[NB BP EMIS]]=1," 1 BP","")</f>
        <v>1 JP</v>
      </c>
      <c r="AK963" s="178" t="str">
        <f>IF(Tableau210[[#This Row],[NB JP BUTA]]=1,"1 JP","") &amp; IF(Tableau210[[#This Row],[Nb BP BUTA]]=1," 1 BP","") &amp; IF(Tableau210[[#This Row],[Nb BP BUTA]]=2," 2 BP","")</f>
        <v>1 JP</v>
      </c>
      <c r="AL963" s="117" t="s">
        <v>2527</v>
      </c>
      <c r="AM963" s="117">
        <f>IFERROR(+VLOOKUP(AY963,Tiges!$G$4:$I$569,3,FALSE),"")</f>
        <v>22</v>
      </c>
      <c r="AN963" s="48"/>
      <c r="AO963" s="117">
        <v>4</v>
      </c>
      <c r="AP963" s="177" cm="1">
        <f t="array" ref="AP9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63" s="117" t="s">
        <v>2271</v>
      </c>
      <c r="AS963" s="177" t="str" cm="1">
        <f t="array" ref="AS9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6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963" s="117" t="s">
        <v>1123</v>
      </c>
      <c r="AV963" s="177" t="str" cm="1">
        <f t="array" ref="AV9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3" s="117"/>
      <c r="AY963" s="117" cm="1">
        <f t="array" ref="AY963">IFERROR(_xlfn.XLOOKUP(Tableau210[[#This Row],[DN DONNEES BUTA ]]&amp;Tableau210[[#This Row],[PN DONNEES BUTA]],Tiges!$B$4:$B$79&amp;Tiges!$C$4:$C$79,Tiges!$G$4:$G$79),"")</f>
        <v>14</v>
      </c>
      <c r="AZ963" s="117"/>
      <c r="BA963" s="117" cm="1">
        <f t="array" ref="BA963">IFERROR(_xlfn.XLOOKUP(Tableau210[[#This Row],[DN DONNEES BUTA ]]&amp;Tableau210[[#This Row],[PN DONNEES BUTA]],Tiges!$B$4:$B$79&amp;Tiges!$C$4:$C$79,Tiges!$H$4:$H$79),"")</f>
        <v>70</v>
      </c>
      <c r="BB963" s="117"/>
      <c r="BC963" s="182">
        <f>IFERROR(VLOOKUP(Tableau210[[#This Row],[OPERATION]],Tableau4[],2,FALSE),"")</f>
        <v>2</v>
      </c>
      <c r="BD963" s="177" cm="1">
        <f t="array" ref="BD963">IFERROR(
   SUM(
      _xlfn._xlws.FILTER(
         Tableau3[Nb Platinage Joint],
         (Tableau3[ITEM]=Tableau210[[#This Row],[NOM]])*
         (Tableau3[Rep.]=Tableau210[[#This Row],[REPERE BUTA]])
      )
   ),
0)</f>
        <v>2</v>
      </c>
      <c r="BE963" s="182">
        <f>IFERROR(VLOOKUP(Tableau210[[#This Row],[OPERATION]],Tableau4[],3,FALSE),"")</f>
        <v>1</v>
      </c>
      <c r="BF963" s="177" cm="1">
        <f t="array" ref="BF963">IFERROR(
   SUM(
      _xlfn._xlws.FILTER(
         Tableau3[Joint Définitif Nb],
         (Tableau3[ITEM]=Tableau210[[#This Row],[NOM]])*
         (Tableau3[Rep.]=Tableau210[[#This Row],[REPERE BUTA]])
      )
   ),
0)</f>
        <v>1</v>
      </c>
      <c r="BG963" s="117" t="s">
        <v>129</v>
      </c>
      <c r="BH963" s="177" t="str" cm="1">
        <f t="array" ref="BH9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3" s="117" t="s">
        <v>2268</v>
      </c>
      <c r="BK963" s="117" t="s">
        <v>2269</v>
      </c>
      <c r="BL963" s="167" t="s">
        <v>2380</v>
      </c>
      <c r="BM963" s="167"/>
      <c r="BN963" s="117"/>
      <c r="BO963" s="117"/>
      <c r="BP963" s="117"/>
      <c r="BQ963" s="48"/>
      <c r="BR963" s="119"/>
      <c r="BS963" s="48"/>
      <c r="BT963" s="48"/>
      <c r="BU963" s="48"/>
      <c r="BV963" s="48"/>
      <c r="BW963" s="48"/>
      <c r="BX963" s="48"/>
    </row>
    <row r="964" spans="1:76" ht="15.75" hidden="1" x14ac:dyDescent="0.25">
      <c r="A964" s="48" t="e" cm="1">
        <f t="array" ref="A964">_xlfn.XLOOKUP(Tableau210[[#This Row],[NOM]]&amp;Tableau210[[#This Row],[REPERE BUTA]],[6]!Tableau16[POSTE TECHNIQUE]&amp;[6]!Tableau16[Repere ADM],[6]!Tableau16[NUMERO CLIENT])</f>
        <v>#N/A</v>
      </c>
      <c r="B964" s="48" t="e" cm="1">
        <f t="array" ref="B964">_xlfn.XLOOKUP(Tableau210[[#This Row],[NOM]]&amp;Tableau210[[#This Row],[REPERE BUTA]],[6]!Tableau16[POSTE TECHNIQUE]&amp;[6]!Tableau16[Repere REF],[6]!Tableau16[NUMERO CLIENT])</f>
        <v>#N/A</v>
      </c>
      <c r="C964" s="48" cm="1">
        <f t="array" ref="C964">_xlfn.XLOOKUP(Tableau210[[#This Row],[NOM]]&amp;Tableau210[[#This Row],[Repere Ubleam]],[7]Sheet1!$C$2:$C$2995&amp;[7]Sheet1!$I$2:$I$2995,[7]Sheet1!$A$2:$A$2995)</f>
        <v>958</v>
      </c>
      <c r="D964" s="48" t="str">
        <f>C964&amp;""</f>
        <v>958</v>
      </c>
      <c r="E964" s="48" t="e">
        <v>#N/A</v>
      </c>
      <c r="F964" s="48" t="e">
        <v>#N/A</v>
      </c>
      <c r="G964" s="186" t="s">
        <v>1735</v>
      </c>
      <c r="H964" s="119" t="s">
        <v>1067</v>
      </c>
      <c r="I964" s="119" t="s">
        <v>80</v>
      </c>
      <c r="J964" s="119" t="s">
        <v>48</v>
      </c>
      <c r="K964" s="158" t="str">
        <f>_xlfn.XLOOKUP(Tableau210[[#This Row],[NOM]],[8]LUT!$I$5:$I$301,[8]LUT!$N$5:$N$301)</f>
        <v xml:space="preserve">Réacteur </v>
      </c>
      <c r="L964" s="158">
        <v>7</v>
      </c>
      <c r="M964" s="119"/>
      <c r="N964" s="119">
        <v>7</v>
      </c>
      <c r="O964" s="119"/>
      <c r="P964" s="119"/>
      <c r="Q964" s="119"/>
      <c r="R964" s="119"/>
      <c r="S964" s="119"/>
      <c r="T964" s="119"/>
      <c r="U964" s="119"/>
      <c r="V964" s="119"/>
      <c r="W964" s="148" t="s">
        <v>1118</v>
      </c>
      <c r="X964" s="207" cm="1">
        <f t="array" ref="X9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6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64" s="148" t="s">
        <v>3424</v>
      </c>
      <c r="AA964" s="207" cm="1">
        <f t="array" ref="AA9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64" s="48"/>
      <c r="AD964" s="117" t="s">
        <v>626</v>
      </c>
      <c r="AE964" s="119"/>
      <c r="AF964" s="181">
        <f>IFERROR(VLOOKUP(Tableau210[[#This Row],[OPERATION]],Tableau4[],5,FALSE),"")</f>
        <v>0</v>
      </c>
      <c r="AG964" s="178" cm="1">
        <f t="array" ref="AG964">IFERROR(
   SUM(
      _xlfn._xlws.FILTER(
         Tableau3[JP],
         (Tableau3[ITEM]=Tableau210[[#This Row],[NOM]])*
         (Tableau3[Rep.]=Tableau210[[#This Row],[REPERE BUTA]])
      )
   ),
0)</f>
        <v>0</v>
      </c>
      <c r="AH964" s="181">
        <f>IFERROR(VLOOKUP(Tableau210[[#This Row],[OPERATION]],Tableau4[],4,FALSE),"")</f>
        <v>0</v>
      </c>
      <c r="AI964" s="178" cm="1">
        <f t="array" ref="AI964">IFERROR(
   SUM(
      _xlfn._xlws.FILTER(
         Tableau3[BP],
         (Tableau3[ITEM]=Tableau210[[#This Row],[NOM]])*
         (Tableau3[Rep.]=Tableau210[[#This Row],[REPERE BUTA]])
      )
   ),
0)</f>
        <v>0</v>
      </c>
      <c r="AJ964" s="181" t="s">
        <v>2313</v>
      </c>
      <c r="AK964" s="178" t="str">
        <f>IF(Tableau210[[#This Row],[NB JP BUTA]]=1,"1 JP","") &amp; IF(Tableau210[[#This Row],[Nb BP BUTA]]=1," 1 BP","") &amp; IF(Tableau210[[#This Row],[Nb BP BUTA]]=2," 2 BP","")</f>
        <v/>
      </c>
      <c r="AL964" s="117" t="s">
        <v>2527</v>
      </c>
      <c r="AM964" s="117">
        <f>IFERROR(+VLOOKUP(AY964,Tiges!$G$4:$I$569,3,FALSE),"")</f>
        <v>51</v>
      </c>
      <c r="AN964" s="48"/>
      <c r="AO964" s="117">
        <v>20</v>
      </c>
      <c r="AP964" s="177" cm="1">
        <f t="array" ref="AP9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64" s="117" t="s">
        <v>2389</v>
      </c>
      <c r="AS964" s="177" t="str" cm="1">
        <f t="array" ref="AS9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6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964" s="117" t="s">
        <v>1123</v>
      </c>
      <c r="AV964" s="177" t="str" cm="1">
        <f t="array" ref="AV9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4" s="117"/>
      <c r="AY964" s="117" cm="1">
        <f t="array" ref="AY964">IFERROR(_xlfn.XLOOKUP(Tableau210[[#This Row],[DN DONNEES BUTA ]]&amp;Tableau210[[#This Row],[PN DONNEES BUTA]],Tiges!$B$4:$B$79&amp;Tiges!$C$4:$C$79,Tiges!$G$4:$G$79),"")</f>
        <v>33</v>
      </c>
      <c r="AZ964" s="117"/>
      <c r="BA964" s="117" cm="1">
        <f t="array" ref="BA964">IFERROR(_xlfn.XLOOKUP(Tableau210[[#This Row],[DN DONNEES BUTA ]]&amp;Tableau210[[#This Row],[PN DONNEES BUTA]],Tiges!$B$4:$B$79&amp;Tiges!$C$4:$C$79,Tiges!$H$4:$H$79),"")</f>
        <v>190</v>
      </c>
      <c r="BB964" s="117"/>
      <c r="BC964" s="182">
        <f>IFERROR(VLOOKUP(Tableau210[[#This Row],[OPERATION]],Tableau4[],2,FALSE),"")</f>
        <v>0</v>
      </c>
      <c r="BD964" s="177" cm="1">
        <f t="array" ref="BD964">IFERROR(
   SUM(
      _xlfn._xlws.FILTER(
         Tableau3[Nb Platinage Joint],
         (Tableau3[ITEM]=Tableau210[[#This Row],[NOM]])*
         (Tableau3[Rep.]=Tableau210[[#This Row],[REPERE BUTA]])
      )
   ),
0)</f>
        <v>0</v>
      </c>
      <c r="BE964" s="182">
        <f>IFERROR(VLOOKUP(Tableau210[[#This Row],[OPERATION]],Tableau4[],3,FALSE),"")</f>
        <v>1</v>
      </c>
      <c r="BF964" s="177" cm="1">
        <f t="array" ref="BF964">IFERROR(
   SUM(
      _xlfn._xlws.FILTER(
         Tableau3[Joint Définitif Nb],
         (Tableau3[ITEM]=Tableau210[[#This Row],[NOM]])*
         (Tableau3[Rep.]=Tableau210[[#This Row],[REPERE BUTA]])
      )
   ),
0)</f>
        <v>1</v>
      </c>
      <c r="BG964" s="117" t="s">
        <v>129</v>
      </c>
      <c r="BH964" s="177" t="str" cm="1">
        <f t="array" ref="BH9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4" s="117" t="s">
        <v>2281</v>
      </c>
      <c r="BK964" s="117" t="s">
        <v>2269</v>
      </c>
      <c r="BL964" s="167" t="s">
        <v>2380</v>
      </c>
      <c r="BM964" s="167"/>
      <c r="BN964" s="117"/>
      <c r="BO964" s="117"/>
      <c r="BP964" s="117"/>
      <c r="BQ964" s="48"/>
      <c r="BR964" s="119"/>
      <c r="BS964" s="48"/>
      <c r="BT964" s="48"/>
      <c r="BU964" s="48"/>
      <c r="BV964" s="48"/>
      <c r="BW964" s="48"/>
      <c r="BX964" s="48"/>
    </row>
    <row r="965" spans="1:76" ht="15.75" hidden="1" x14ac:dyDescent="0.25">
      <c r="A965" s="48" t="e" cm="1">
        <f t="array" ref="A965">_xlfn.XLOOKUP(Tableau210[[#This Row],[NOM]]&amp;Tableau210[[#This Row],[REPERE BUTA]],[6]!Tableau16[POSTE TECHNIQUE]&amp;[6]!Tableau16[Repere ADM],[6]!Tableau16[NUMERO CLIENT])</f>
        <v>#N/A</v>
      </c>
      <c r="B965" s="48" t="e" cm="1">
        <f t="array" ref="B965">_xlfn.XLOOKUP(Tableau210[[#This Row],[NOM]]&amp;Tableau210[[#This Row],[REPERE BUTA]],[6]!Tableau16[POSTE TECHNIQUE]&amp;[6]!Tableau16[Repere REF],[6]!Tableau16[NUMERO CLIENT])</f>
        <v>#N/A</v>
      </c>
      <c r="C965" s="48" cm="1">
        <f t="array" ref="C965">_xlfn.XLOOKUP(Tableau210[[#This Row],[NOM]]&amp;Tableau210[[#This Row],[Repere Ubleam]],[7]Sheet1!$C$2:$C$2995&amp;[7]Sheet1!$I$2:$I$2995,[7]Sheet1!$A$2:$A$2995)</f>
        <v>959</v>
      </c>
      <c r="D965" s="48" t="str">
        <f>C965&amp;""</f>
        <v>959</v>
      </c>
      <c r="E965" s="48" t="e">
        <v>#N/A</v>
      </c>
      <c r="F965" s="48" t="e">
        <v>#N/A</v>
      </c>
      <c r="G965" s="186" t="s">
        <v>1735</v>
      </c>
      <c r="H965" s="119" t="s">
        <v>1067</v>
      </c>
      <c r="I965" s="119" t="s">
        <v>80</v>
      </c>
      <c r="J965" s="119" t="s">
        <v>48</v>
      </c>
      <c r="K965" s="158" t="str">
        <f>_xlfn.XLOOKUP(Tableau210[[#This Row],[NOM]],[8]LUT!$I$5:$I$301,[8]LUT!$N$5:$N$301)</f>
        <v xml:space="preserve">Réacteur </v>
      </c>
      <c r="L965" s="158">
        <v>8</v>
      </c>
      <c r="M965" s="119"/>
      <c r="N965" s="119">
        <v>8</v>
      </c>
      <c r="O965" s="119"/>
      <c r="P965" s="119"/>
      <c r="Q965" s="119"/>
      <c r="R965" s="119"/>
      <c r="S965" s="119"/>
      <c r="T965" s="119"/>
      <c r="U965" s="119"/>
      <c r="V965" s="119"/>
      <c r="W965" s="148">
        <v>25</v>
      </c>
      <c r="X965" s="207" cm="1">
        <f t="array" ref="X9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6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65" s="148">
        <v>20</v>
      </c>
      <c r="AA965" s="207" cm="1">
        <f t="array" ref="AA9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65" s="48"/>
      <c r="AD965" s="117" t="s">
        <v>2103</v>
      </c>
      <c r="AE965" s="119"/>
      <c r="AF965" s="181">
        <f>IFERROR(VLOOKUP(Tableau210[[#This Row],[OPERATION]],Tableau4[],5,FALSE),"")</f>
        <v>1</v>
      </c>
      <c r="AG965" s="178" cm="1">
        <f t="array" ref="AG965">IFERROR(
   SUM(
      _xlfn._xlws.FILTER(
         Tableau3[JP],
         (Tableau3[ITEM]=Tableau210[[#This Row],[NOM]])*
         (Tableau3[Rep.]=Tableau210[[#This Row],[REPERE BUTA]])
      )
   ),
0)</f>
        <v>1</v>
      </c>
      <c r="AH965" s="181">
        <f>IFERROR(VLOOKUP(Tableau210[[#This Row],[OPERATION]],Tableau4[],4,FALSE),"")</f>
        <v>0</v>
      </c>
      <c r="AI965" s="178" cm="1">
        <f t="array" ref="AI965">IFERROR(
   SUM(
      _xlfn._xlws.FILTER(
         Tableau3[BP],
         (Tableau3[ITEM]=Tableau210[[#This Row],[NOM]])*
         (Tableau3[Rep.]=Tableau210[[#This Row],[REPERE BUTA]])
      )
   ),
0)</f>
        <v>0</v>
      </c>
      <c r="AJ965" s="181" t="str">
        <f>IF(Tableau210[[#This Row],[NB JP EMIS]]=1,"1 JP","") &amp; IF(Tableau210[[#This Row],[NB BP EMIS]]=1," 1 BP","")</f>
        <v>1 JP</v>
      </c>
      <c r="AK965" s="178" t="str">
        <f>IF(Tableau210[[#This Row],[NB JP BUTA]]=1,"1 JP","") &amp; IF(Tableau210[[#This Row],[Nb BP BUTA]]=1," 1 BP","") &amp; IF(Tableau210[[#This Row],[Nb BP BUTA]]=2," 2 BP","")</f>
        <v>1 JP</v>
      </c>
      <c r="AL965" s="117" t="s">
        <v>2527</v>
      </c>
      <c r="AM965" s="117">
        <f>IFERROR(+VLOOKUP(AY965,Tiges!$G$4:$I$569,3,FALSE),"")</f>
        <v>22</v>
      </c>
      <c r="AN965" s="48"/>
      <c r="AO965" s="117">
        <v>4</v>
      </c>
      <c r="AP965" s="177" cm="1">
        <f t="array" ref="AP9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65" s="117" t="s">
        <v>2271</v>
      </c>
      <c r="AS965" s="177" t="str" cm="1">
        <f t="array" ref="AS9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965" s="117" t="s">
        <v>1123</v>
      </c>
      <c r="AV965" s="177" t="str" cm="1">
        <f t="array" ref="AV9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5" s="117"/>
      <c r="AY965" s="117" cm="1">
        <f t="array" ref="AY965">IFERROR(_xlfn.XLOOKUP(Tableau210[[#This Row],[DN DONNEES BUTA ]]&amp;Tableau210[[#This Row],[PN DONNEES BUTA]],Tiges!$B$4:$B$79&amp;Tiges!$C$4:$C$79,Tiges!$G$4:$G$79),"")</f>
        <v>14</v>
      </c>
      <c r="AZ965" s="117"/>
      <c r="BA965" s="117" cm="1">
        <f t="array" ref="BA965">IFERROR(_xlfn.XLOOKUP(Tableau210[[#This Row],[DN DONNEES BUTA ]]&amp;Tableau210[[#This Row],[PN DONNEES BUTA]],Tiges!$B$4:$B$79&amp;Tiges!$C$4:$C$79,Tiges!$H$4:$H$79),"")</f>
        <v>70</v>
      </c>
      <c r="BB965" s="117"/>
      <c r="BC965" s="182">
        <f>IFERROR(VLOOKUP(Tableau210[[#This Row],[OPERATION]],Tableau4[],2,FALSE),"")</f>
        <v>2</v>
      </c>
      <c r="BD965" s="177" cm="1">
        <f t="array" ref="BD965">IFERROR(
   SUM(
      _xlfn._xlws.FILTER(
         Tableau3[Nb Platinage Joint],
         (Tableau3[ITEM]=Tableau210[[#This Row],[NOM]])*
         (Tableau3[Rep.]=Tableau210[[#This Row],[REPERE BUTA]])
      )
   ),
0)</f>
        <v>2</v>
      </c>
      <c r="BE965" s="182">
        <f>IFERROR(VLOOKUP(Tableau210[[#This Row],[OPERATION]],Tableau4[],3,FALSE),"")</f>
        <v>1</v>
      </c>
      <c r="BF965" s="177" cm="1">
        <f t="array" ref="BF965">IFERROR(
   SUM(
      _xlfn._xlws.FILTER(
         Tableau3[Joint Définitif Nb],
         (Tableau3[ITEM]=Tableau210[[#This Row],[NOM]])*
         (Tableau3[Rep.]=Tableau210[[#This Row],[REPERE BUTA]])
      )
   ),
0)</f>
        <v>1</v>
      </c>
      <c r="BG965" s="117" t="s">
        <v>129</v>
      </c>
      <c r="BH965" s="177" t="str" cm="1">
        <f t="array" ref="BH9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5" s="117" t="s">
        <v>2268</v>
      </c>
      <c r="BK965" s="117" t="s">
        <v>2269</v>
      </c>
      <c r="BL965" s="167" t="s">
        <v>2380</v>
      </c>
      <c r="BM965" s="167"/>
      <c r="BN965" s="117"/>
      <c r="BO965" s="117"/>
      <c r="BP965" s="117"/>
      <c r="BQ965" s="48"/>
      <c r="BR965" s="119"/>
      <c r="BS965" s="48"/>
      <c r="BT965" s="48"/>
      <c r="BU965" s="48"/>
      <c r="BV965" s="48"/>
      <c r="BW965" s="48"/>
      <c r="BX965" s="48"/>
    </row>
    <row r="966" spans="1:76" ht="15.75" hidden="1" x14ac:dyDescent="0.25">
      <c r="A966" s="48" t="e" cm="1">
        <f t="array" ref="A966">_xlfn.XLOOKUP(Tableau210[[#This Row],[NOM]]&amp;Tableau210[[#This Row],[REPERE BUTA]],[6]!Tableau16[POSTE TECHNIQUE]&amp;[6]!Tableau16[Repere ADM],[6]!Tableau16[NUMERO CLIENT])</f>
        <v>#N/A</v>
      </c>
      <c r="B966" s="48" t="e" cm="1">
        <f t="array" ref="B966">_xlfn.XLOOKUP(Tableau210[[#This Row],[NOM]]&amp;Tableau210[[#This Row],[REPERE BUTA]],[6]!Tableau16[POSTE TECHNIQUE]&amp;[6]!Tableau16[Repere REF],[6]!Tableau16[NUMERO CLIENT])</f>
        <v>#N/A</v>
      </c>
      <c r="C966" s="48" cm="1">
        <f t="array" ref="C966">_xlfn.XLOOKUP(Tableau210[[#This Row],[NOM]]&amp;Tableau210[[#This Row],[Repere Ubleam]],[7]Sheet1!$C$2:$C$2995&amp;[7]Sheet1!$I$2:$I$2995,[7]Sheet1!$A$2:$A$2995)</f>
        <v>960</v>
      </c>
      <c r="D966" s="48" t="str">
        <f>C966&amp;""</f>
        <v>960</v>
      </c>
      <c r="E966" s="48" t="e">
        <v>#N/A</v>
      </c>
      <c r="F966" s="48" t="e">
        <v>#N/A</v>
      </c>
      <c r="G966" s="186" t="s">
        <v>1735</v>
      </c>
      <c r="H966" s="119" t="s">
        <v>1067</v>
      </c>
      <c r="I966" s="119" t="s">
        <v>80</v>
      </c>
      <c r="J966" s="119" t="s">
        <v>48</v>
      </c>
      <c r="K966" s="158" t="str">
        <f>_xlfn.XLOOKUP(Tableau210[[#This Row],[NOM]],[8]LUT!$I$5:$I$301,[8]LUT!$N$5:$N$301)</f>
        <v xml:space="preserve">Réacteur </v>
      </c>
      <c r="L966" s="158">
        <v>9</v>
      </c>
      <c r="M966" s="119"/>
      <c r="N966" s="119">
        <v>9</v>
      </c>
      <c r="O966" s="119"/>
      <c r="P966" s="119"/>
      <c r="Q966" s="119"/>
      <c r="R966" s="119"/>
      <c r="S966" s="119"/>
      <c r="T966" s="119"/>
      <c r="U966" s="119"/>
      <c r="V966" s="119"/>
      <c r="W966" s="148" t="s">
        <v>1118</v>
      </c>
      <c r="X966" s="207" cm="1">
        <f t="array" ref="X9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6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66" s="148" t="s">
        <v>3424</v>
      </c>
      <c r="AA966" s="207" cm="1">
        <f t="array" ref="AA9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66" s="48"/>
      <c r="AD966" s="117" t="s">
        <v>626</v>
      </c>
      <c r="AE966" s="119"/>
      <c r="AF966" s="181">
        <f>IFERROR(VLOOKUP(Tableau210[[#This Row],[OPERATION]],Tableau4[],5,FALSE),"")</f>
        <v>0</v>
      </c>
      <c r="AG966" s="178" cm="1">
        <f t="array" ref="AG966">IFERROR(
   SUM(
      _xlfn._xlws.FILTER(
         Tableau3[JP],
         (Tableau3[ITEM]=Tableau210[[#This Row],[NOM]])*
         (Tableau3[Rep.]=Tableau210[[#This Row],[REPERE BUTA]])
      )
   ),
0)</f>
        <v>0</v>
      </c>
      <c r="AH966" s="181">
        <f>IFERROR(VLOOKUP(Tableau210[[#This Row],[OPERATION]],Tableau4[],4,FALSE),"")</f>
        <v>0</v>
      </c>
      <c r="AI966" s="178" cm="1">
        <f t="array" ref="AI966">IFERROR(
   SUM(
      _xlfn._xlws.FILTER(
         Tableau3[BP],
         (Tableau3[ITEM]=Tableau210[[#This Row],[NOM]])*
         (Tableau3[Rep.]=Tableau210[[#This Row],[REPERE BUTA]])
      )
   ),
0)</f>
        <v>0</v>
      </c>
      <c r="AJ966" s="181" t="s">
        <v>2313</v>
      </c>
      <c r="AK966" s="178" t="str">
        <f>IF(Tableau210[[#This Row],[NB JP BUTA]]=1,"1 JP","") &amp; IF(Tableau210[[#This Row],[Nb BP BUTA]]=1," 1 BP","") &amp; IF(Tableau210[[#This Row],[Nb BP BUTA]]=2," 2 BP","")</f>
        <v/>
      </c>
      <c r="AL966" s="117" t="s">
        <v>2527</v>
      </c>
      <c r="AM966" s="117">
        <f>IFERROR(+VLOOKUP(AY966,Tiges!$G$4:$I$569,3,FALSE),"")</f>
        <v>51</v>
      </c>
      <c r="AN966" s="48"/>
      <c r="AO966" s="117">
        <v>20</v>
      </c>
      <c r="AP966" s="177" cm="1">
        <f t="array" ref="AP9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66" s="117" t="s">
        <v>2389</v>
      </c>
      <c r="AS966" s="177" t="str" cm="1">
        <f t="array" ref="AS9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966" s="117" t="s">
        <v>1123</v>
      </c>
      <c r="AV966" s="177" t="str" cm="1">
        <f t="array" ref="AV9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6" s="117"/>
      <c r="AY966" s="117" cm="1">
        <f t="array" ref="AY966">IFERROR(_xlfn.XLOOKUP(Tableau210[[#This Row],[DN DONNEES BUTA ]]&amp;Tableau210[[#This Row],[PN DONNEES BUTA]],Tiges!$B$4:$B$79&amp;Tiges!$C$4:$C$79,Tiges!$G$4:$G$79),"")</f>
        <v>33</v>
      </c>
      <c r="AZ966" s="117"/>
      <c r="BA966" s="117" cm="1">
        <f t="array" ref="BA966">IFERROR(_xlfn.XLOOKUP(Tableau210[[#This Row],[DN DONNEES BUTA ]]&amp;Tableau210[[#This Row],[PN DONNEES BUTA]],Tiges!$B$4:$B$79&amp;Tiges!$C$4:$C$79,Tiges!$H$4:$H$79),"")</f>
        <v>190</v>
      </c>
      <c r="BB966" s="117"/>
      <c r="BC966" s="182">
        <f>IFERROR(VLOOKUP(Tableau210[[#This Row],[OPERATION]],Tableau4[],2,FALSE),"")</f>
        <v>0</v>
      </c>
      <c r="BD966" s="177" cm="1">
        <f t="array" ref="BD966">IFERROR(
   SUM(
      _xlfn._xlws.FILTER(
         Tableau3[Nb Platinage Joint],
         (Tableau3[ITEM]=Tableau210[[#This Row],[NOM]])*
         (Tableau3[Rep.]=Tableau210[[#This Row],[REPERE BUTA]])
      )
   ),
0)</f>
        <v>0</v>
      </c>
      <c r="BE966" s="182">
        <f>IFERROR(VLOOKUP(Tableau210[[#This Row],[OPERATION]],Tableau4[],3,FALSE),"")</f>
        <v>1</v>
      </c>
      <c r="BF966" s="177" cm="1">
        <f t="array" ref="BF966">IFERROR(
   SUM(
      _xlfn._xlws.FILTER(
         Tableau3[Joint Définitif Nb],
         (Tableau3[ITEM]=Tableau210[[#This Row],[NOM]])*
         (Tableau3[Rep.]=Tableau210[[#This Row],[REPERE BUTA]])
      )
   ),
0)</f>
        <v>1</v>
      </c>
      <c r="BG966" s="117" t="s">
        <v>129</v>
      </c>
      <c r="BH966" s="177" t="str" cm="1">
        <f t="array" ref="BH9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6" s="117" t="s">
        <v>2281</v>
      </c>
      <c r="BK966" s="117" t="s">
        <v>2269</v>
      </c>
      <c r="BL966" s="167" t="s">
        <v>2380</v>
      </c>
      <c r="BM966" s="167"/>
      <c r="BN966" s="117"/>
      <c r="BO966" s="117"/>
      <c r="BP966" s="117"/>
      <c r="BQ966" s="48"/>
      <c r="BR966" s="119"/>
      <c r="BS966" s="48"/>
      <c r="BT966" s="48"/>
      <c r="BU966" s="48"/>
      <c r="BV966" s="48"/>
      <c r="BW966" s="48"/>
      <c r="BX966" s="48"/>
    </row>
    <row r="967" spans="1:76" ht="15.75" hidden="1" x14ac:dyDescent="0.25">
      <c r="A967" s="48" t="e" cm="1">
        <f t="array" ref="A967">_xlfn.XLOOKUP(Tableau210[[#This Row],[NOM]]&amp;Tableau210[[#This Row],[REPERE BUTA]],[6]!Tableau16[POSTE TECHNIQUE]&amp;[6]!Tableau16[Repere ADM],[6]!Tableau16[NUMERO CLIENT])</f>
        <v>#N/A</v>
      </c>
      <c r="B967" s="48" t="e" cm="1">
        <f t="array" ref="B967">_xlfn.XLOOKUP(Tableau210[[#This Row],[NOM]]&amp;Tableau210[[#This Row],[REPERE BUTA]],[6]!Tableau16[POSTE TECHNIQUE]&amp;[6]!Tableau16[Repere REF],[6]!Tableau16[NUMERO CLIENT])</f>
        <v>#N/A</v>
      </c>
      <c r="C967" s="48" cm="1">
        <f t="array" ref="C967">_xlfn.XLOOKUP(Tableau210[[#This Row],[NOM]]&amp;Tableau210[[#This Row],[Repere Ubleam]],[7]Sheet1!$C$2:$C$2995&amp;[7]Sheet1!$I$2:$I$2995,[7]Sheet1!$A$2:$A$2995)</f>
        <v>961</v>
      </c>
      <c r="D967" s="48" t="str">
        <f>C967&amp;""</f>
        <v>961</v>
      </c>
      <c r="E967" s="48" t="e">
        <v>#N/A</v>
      </c>
      <c r="F967" s="48" t="e">
        <v>#N/A</v>
      </c>
      <c r="G967" s="186" t="s">
        <v>1735</v>
      </c>
      <c r="H967" s="119" t="s">
        <v>1067</v>
      </c>
      <c r="I967" s="119" t="s">
        <v>80</v>
      </c>
      <c r="J967" s="119" t="s">
        <v>48</v>
      </c>
      <c r="K967" s="158" t="str">
        <f>_xlfn.XLOOKUP(Tableau210[[#This Row],[NOM]],[8]LUT!$I$5:$I$301,[8]LUT!$N$5:$N$301)</f>
        <v xml:space="preserve">Réacteur </v>
      </c>
      <c r="L967" s="158">
        <v>11</v>
      </c>
      <c r="M967" s="119"/>
      <c r="N967" s="119">
        <v>11</v>
      </c>
      <c r="O967" s="119"/>
      <c r="P967" s="119"/>
      <c r="Q967" s="119"/>
      <c r="R967" s="119"/>
      <c r="S967" s="119"/>
      <c r="T967" s="119"/>
      <c r="U967" s="119"/>
      <c r="V967" s="119"/>
      <c r="W967" s="148" t="s">
        <v>1118</v>
      </c>
      <c r="X967" s="207" cm="1">
        <f t="array" ref="X9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6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67" s="148" t="s">
        <v>3424</v>
      </c>
      <c r="AA967" s="207" cm="1">
        <f t="array" ref="AA9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67" s="48"/>
      <c r="AD967" s="117" t="s">
        <v>626</v>
      </c>
      <c r="AE967" s="119"/>
      <c r="AF967" s="181">
        <f>IFERROR(VLOOKUP(Tableau210[[#This Row],[OPERATION]],Tableau4[],5,FALSE),"")</f>
        <v>0</v>
      </c>
      <c r="AG967" s="178" cm="1">
        <f t="array" ref="AG967">IFERROR(
   SUM(
      _xlfn._xlws.FILTER(
         Tableau3[JP],
         (Tableau3[ITEM]=Tableau210[[#This Row],[NOM]])*
         (Tableau3[Rep.]=Tableau210[[#This Row],[REPERE BUTA]])
      )
   ),
0)</f>
        <v>0</v>
      </c>
      <c r="AH967" s="181">
        <f>IFERROR(VLOOKUP(Tableau210[[#This Row],[OPERATION]],Tableau4[],4,FALSE),"")</f>
        <v>0</v>
      </c>
      <c r="AI967" s="178" cm="1">
        <f t="array" ref="AI967">IFERROR(
   SUM(
      _xlfn._xlws.FILTER(
         Tableau3[BP],
         (Tableau3[ITEM]=Tableau210[[#This Row],[NOM]])*
         (Tableau3[Rep.]=Tableau210[[#This Row],[REPERE BUTA]])
      )
   ),
0)</f>
        <v>0</v>
      </c>
      <c r="AJ967" s="181" t="s">
        <v>2313</v>
      </c>
      <c r="AK967" s="178" t="str">
        <f>IF(Tableau210[[#This Row],[NB JP BUTA]]=1,"1 JP","") &amp; IF(Tableau210[[#This Row],[Nb BP BUTA]]=1," 1 BP","") &amp; IF(Tableau210[[#This Row],[Nb BP BUTA]]=2," 2 BP","")</f>
        <v/>
      </c>
      <c r="AL967" s="117" t="s">
        <v>2527</v>
      </c>
      <c r="AM967" s="117">
        <f>IFERROR(+VLOOKUP(AY967,Tiges!$G$4:$I$569,3,FALSE),"")</f>
        <v>51</v>
      </c>
      <c r="AN967" s="48"/>
      <c r="AO967" s="117">
        <v>20</v>
      </c>
      <c r="AP967" s="177" cm="1">
        <f t="array" ref="AP9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67" s="117" t="s">
        <v>2389</v>
      </c>
      <c r="AS967" s="177" t="str" cm="1">
        <f t="array" ref="AS9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967" s="117" t="s">
        <v>1123</v>
      </c>
      <c r="AV967" s="177" t="str" cm="1">
        <f t="array" ref="AV9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7" s="117"/>
      <c r="AY967" s="117" cm="1">
        <f t="array" ref="AY967">IFERROR(_xlfn.XLOOKUP(Tableau210[[#This Row],[DN DONNEES BUTA ]]&amp;Tableau210[[#This Row],[PN DONNEES BUTA]],Tiges!$B$4:$B$79&amp;Tiges!$C$4:$C$79,Tiges!$G$4:$G$79),"")</f>
        <v>33</v>
      </c>
      <c r="AZ967" s="117"/>
      <c r="BA967" s="117" cm="1">
        <f t="array" ref="BA967">IFERROR(_xlfn.XLOOKUP(Tableau210[[#This Row],[DN DONNEES BUTA ]]&amp;Tableau210[[#This Row],[PN DONNEES BUTA]],Tiges!$B$4:$B$79&amp;Tiges!$C$4:$C$79,Tiges!$H$4:$H$79),"")</f>
        <v>190</v>
      </c>
      <c r="BB967" s="117"/>
      <c r="BC967" s="182">
        <f>IFERROR(VLOOKUP(Tableau210[[#This Row],[OPERATION]],Tableau4[],2,FALSE),"")</f>
        <v>0</v>
      </c>
      <c r="BD967" s="177" cm="1">
        <f t="array" ref="BD967">IFERROR(
   SUM(
      _xlfn._xlws.FILTER(
         Tableau3[Nb Platinage Joint],
         (Tableau3[ITEM]=Tableau210[[#This Row],[NOM]])*
         (Tableau3[Rep.]=Tableau210[[#This Row],[REPERE BUTA]])
      )
   ),
0)</f>
        <v>0</v>
      </c>
      <c r="BE967" s="182">
        <f>IFERROR(VLOOKUP(Tableau210[[#This Row],[OPERATION]],Tableau4[],3,FALSE),"")</f>
        <v>1</v>
      </c>
      <c r="BF967" s="177" cm="1">
        <f t="array" ref="BF967">IFERROR(
   SUM(
      _xlfn._xlws.FILTER(
         Tableau3[Joint Définitif Nb],
         (Tableau3[ITEM]=Tableau210[[#This Row],[NOM]])*
         (Tableau3[Rep.]=Tableau210[[#This Row],[REPERE BUTA]])
      )
   ),
0)</f>
        <v>1</v>
      </c>
      <c r="BG967" s="117" t="s">
        <v>129</v>
      </c>
      <c r="BH967" s="177" t="str" cm="1">
        <f t="array" ref="BH9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7" s="117" t="s">
        <v>2281</v>
      </c>
      <c r="BK967" s="117" t="s">
        <v>2269</v>
      </c>
      <c r="BL967" s="167" t="s">
        <v>2380</v>
      </c>
      <c r="BM967" s="167"/>
      <c r="BN967" s="117"/>
      <c r="BO967" s="117"/>
      <c r="BP967" s="117"/>
      <c r="BQ967" s="48"/>
      <c r="BR967" s="119"/>
      <c r="BS967" s="48"/>
      <c r="BT967" s="48"/>
      <c r="BU967" s="48"/>
      <c r="BV967" s="48"/>
      <c r="BW967" s="48"/>
      <c r="BX967" s="48"/>
    </row>
    <row r="968" spans="1:76" ht="15.75" hidden="1" x14ac:dyDescent="0.25">
      <c r="A968" s="48" t="e" cm="1">
        <f t="array" ref="A968">_xlfn.XLOOKUP(Tableau210[[#This Row],[NOM]]&amp;Tableau210[[#This Row],[REPERE BUTA]],[6]!Tableau16[POSTE TECHNIQUE]&amp;[6]!Tableau16[Repere ADM],[6]!Tableau16[NUMERO CLIENT])</f>
        <v>#N/A</v>
      </c>
      <c r="B968" s="48" t="e" cm="1">
        <f t="array" ref="B968">_xlfn.XLOOKUP(Tableau210[[#This Row],[NOM]]&amp;Tableau210[[#This Row],[REPERE BUTA]],[6]!Tableau16[POSTE TECHNIQUE]&amp;[6]!Tableau16[Repere REF],[6]!Tableau16[NUMERO CLIENT])</f>
        <v>#N/A</v>
      </c>
      <c r="C968" s="48" cm="1">
        <f t="array" ref="C968">_xlfn.XLOOKUP(Tableau210[[#This Row],[NOM]]&amp;Tableau210[[#This Row],[Repere Ubleam]],[7]Sheet1!$C$2:$C$2995&amp;[7]Sheet1!$I$2:$I$2995,[7]Sheet1!$A$2:$A$2995)</f>
        <v>962</v>
      </c>
      <c r="D968" s="48" t="str">
        <f>C968&amp;""</f>
        <v>962</v>
      </c>
      <c r="E968" s="48" t="e">
        <v>#N/A</v>
      </c>
      <c r="F968" s="48" t="e">
        <v>#N/A</v>
      </c>
      <c r="G968" s="186" t="s">
        <v>1735</v>
      </c>
      <c r="H968" s="119" t="s">
        <v>1067</v>
      </c>
      <c r="I968" s="119" t="s">
        <v>80</v>
      </c>
      <c r="J968" s="119" t="s">
        <v>48</v>
      </c>
      <c r="K968" s="158" t="str">
        <f>_xlfn.XLOOKUP(Tableau210[[#This Row],[NOM]],[8]LUT!$I$5:$I$301,[8]LUT!$N$5:$N$301)</f>
        <v xml:space="preserve">Réacteur </v>
      </c>
      <c r="L968" s="158">
        <v>12</v>
      </c>
      <c r="M968" s="119"/>
      <c r="N968" s="119">
        <v>12</v>
      </c>
      <c r="O968" s="119"/>
      <c r="P968" s="119"/>
      <c r="Q968" s="119"/>
      <c r="R968" s="119"/>
      <c r="S968" s="119"/>
      <c r="T968" s="119"/>
      <c r="U968" s="119"/>
      <c r="V968" s="119"/>
      <c r="W968" s="148">
        <v>25</v>
      </c>
      <c r="X968" s="207" cm="1">
        <f t="array" ref="X9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6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68" s="148">
        <v>20</v>
      </c>
      <c r="AA968" s="207" cm="1">
        <f t="array" ref="AA9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68" s="48"/>
      <c r="AD968" s="117" t="s">
        <v>2103</v>
      </c>
      <c r="AE968" s="119"/>
      <c r="AF968" s="181">
        <f>IFERROR(VLOOKUP(Tableau210[[#This Row],[OPERATION]],Tableau4[],5,FALSE),"")</f>
        <v>1</v>
      </c>
      <c r="AG968" s="178" cm="1">
        <f t="array" ref="AG968">IFERROR(
   SUM(
      _xlfn._xlws.FILTER(
         Tableau3[JP],
         (Tableau3[ITEM]=Tableau210[[#This Row],[NOM]])*
         (Tableau3[Rep.]=Tableau210[[#This Row],[REPERE BUTA]])
      )
   ),
0)</f>
        <v>1</v>
      </c>
      <c r="AH968" s="181">
        <f>IFERROR(VLOOKUP(Tableau210[[#This Row],[OPERATION]],Tableau4[],4,FALSE),"")</f>
        <v>0</v>
      </c>
      <c r="AI968" s="178" cm="1">
        <f t="array" ref="AI968">IFERROR(
   SUM(
      _xlfn._xlws.FILTER(
         Tableau3[BP],
         (Tableau3[ITEM]=Tableau210[[#This Row],[NOM]])*
         (Tableau3[Rep.]=Tableau210[[#This Row],[REPERE BUTA]])
      )
   ),
0)</f>
        <v>0</v>
      </c>
      <c r="AJ968" s="181" t="str">
        <f>IF(Tableau210[[#This Row],[NB JP EMIS]]=1,"1 JP","") &amp; IF(Tableau210[[#This Row],[NB BP EMIS]]=1," 1 BP","")</f>
        <v>1 JP</v>
      </c>
      <c r="AK968" s="178" t="str">
        <f>IF(Tableau210[[#This Row],[NB JP BUTA]]=1,"1 JP","") &amp; IF(Tableau210[[#This Row],[Nb BP BUTA]]=1," 1 BP","") &amp; IF(Tableau210[[#This Row],[Nb BP BUTA]]=2," 2 BP","")</f>
        <v>1 JP</v>
      </c>
      <c r="AL968" s="117" t="s">
        <v>2527</v>
      </c>
      <c r="AM968" s="117">
        <f>IFERROR(+VLOOKUP(AY968,Tiges!$G$4:$I$569,3,FALSE),"")</f>
        <v>22</v>
      </c>
      <c r="AN968" s="48"/>
      <c r="AO968" s="117">
        <v>4</v>
      </c>
      <c r="AP968" s="177" cm="1">
        <f t="array" ref="AP9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68" s="117" t="s">
        <v>2271</v>
      </c>
      <c r="AS968" s="177" t="str" cm="1">
        <f t="array" ref="AS9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6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968" s="117" t="s">
        <v>1123</v>
      </c>
      <c r="AV968" s="177" t="str" cm="1">
        <f t="array" ref="AV9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8" s="117"/>
      <c r="AY968" s="117" cm="1">
        <f t="array" ref="AY968">IFERROR(_xlfn.XLOOKUP(Tableau210[[#This Row],[DN DONNEES BUTA ]]&amp;Tableau210[[#This Row],[PN DONNEES BUTA]],Tiges!$B$4:$B$79&amp;Tiges!$C$4:$C$79,Tiges!$G$4:$G$79),"")</f>
        <v>14</v>
      </c>
      <c r="AZ968" s="117"/>
      <c r="BA968" s="117" cm="1">
        <f t="array" ref="BA968">IFERROR(_xlfn.XLOOKUP(Tableau210[[#This Row],[DN DONNEES BUTA ]]&amp;Tableau210[[#This Row],[PN DONNEES BUTA]],Tiges!$B$4:$B$79&amp;Tiges!$C$4:$C$79,Tiges!$H$4:$H$79),"")</f>
        <v>70</v>
      </c>
      <c r="BB968" s="117"/>
      <c r="BC968" s="182">
        <f>IFERROR(VLOOKUP(Tableau210[[#This Row],[OPERATION]],Tableau4[],2,FALSE),"")</f>
        <v>2</v>
      </c>
      <c r="BD968" s="177" cm="1">
        <f t="array" ref="BD968">IFERROR(
   SUM(
      _xlfn._xlws.FILTER(
         Tableau3[Nb Platinage Joint],
         (Tableau3[ITEM]=Tableau210[[#This Row],[NOM]])*
         (Tableau3[Rep.]=Tableau210[[#This Row],[REPERE BUTA]])
      )
   ),
0)</f>
        <v>2</v>
      </c>
      <c r="BE968" s="182">
        <f>IFERROR(VLOOKUP(Tableau210[[#This Row],[OPERATION]],Tableau4[],3,FALSE),"")</f>
        <v>1</v>
      </c>
      <c r="BF968" s="177" cm="1">
        <f t="array" ref="BF968">IFERROR(
   SUM(
      _xlfn._xlws.FILTER(
         Tableau3[Joint Définitif Nb],
         (Tableau3[ITEM]=Tableau210[[#This Row],[NOM]])*
         (Tableau3[Rep.]=Tableau210[[#This Row],[REPERE BUTA]])
      )
   ),
0)</f>
        <v>1</v>
      </c>
      <c r="BG968" s="117" t="s">
        <v>129</v>
      </c>
      <c r="BH968" s="177" t="str" cm="1">
        <f t="array" ref="BH9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8" s="117" t="s">
        <v>2268</v>
      </c>
      <c r="BK968" s="117" t="s">
        <v>2269</v>
      </c>
      <c r="BL968" s="167" t="s">
        <v>2380</v>
      </c>
      <c r="BM968" s="167"/>
      <c r="BN968" s="117"/>
      <c r="BO968" s="117"/>
      <c r="BP968" s="117"/>
      <c r="BQ968" s="48"/>
      <c r="BR968" s="119"/>
      <c r="BS968" s="48"/>
      <c r="BT968" s="48"/>
      <c r="BU968" s="48"/>
      <c r="BV968" s="48"/>
      <c r="BW968" s="48"/>
      <c r="BX968" s="48"/>
    </row>
    <row r="969" spans="1:76" ht="15.75" hidden="1" x14ac:dyDescent="0.25">
      <c r="A969" s="48" t="e" cm="1">
        <f t="array" ref="A969">_xlfn.XLOOKUP(Tableau210[[#This Row],[NOM]]&amp;Tableau210[[#This Row],[REPERE BUTA]],[6]!Tableau16[POSTE TECHNIQUE]&amp;[6]!Tableau16[Repere ADM],[6]!Tableau16[NUMERO CLIENT])</f>
        <v>#N/A</v>
      </c>
      <c r="B969" s="48" t="e" cm="1">
        <f t="array" ref="B969">_xlfn.XLOOKUP(Tableau210[[#This Row],[NOM]]&amp;Tableau210[[#This Row],[REPERE BUTA]],[6]!Tableau16[POSTE TECHNIQUE]&amp;[6]!Tableau16[Repere REF],[6]!Tableau16[NUMERO CLIENT])</f>
        <v>#N/A</v>
      </c>
      <c r="C969" s="48" cm="1">
        <f t="array" ref="C969">_xlfn.XLOOKUP(Tableau210[[#This Row],[NOM]]&amp;Tableau210[[#This Row],[Repere Ubleam]],[7]Sheet1!$C$2:$C$2995&amp;[7]Sheet1!$I$2:$I$2995,[7]Sheet1!$A$2:$A$2995)</f>
        <v>963</v>
      </c>
      <c r="D969" s="48" t="str">
        <f>C969&amp;""</f>
        <v>963</v>
      </c>
      <c r="E969" s="48" t="e">
        <v>#N/A</v>
      </c>
      <c r="F969" s="48" t="e">
        <v>#N/A</v>
      </c>
      <c r="G969" s="186" t="s">
        <v>1735</v>
      </c>
      <c r="H969" s="119" t="s">
        <v>1067</v>
      </c>
      <c r="I969" s="119" t="s">
        <v>80</v>
      </c>
      <c r="J969" s="119" t="s">
        <v>48</v>
      </c>
      <c r="K969" s="158" t="str">
        <f>_xlfn.XLOOKUP(Tableau210[[#This Row],[NOM]],[8]LUT!$I$5:$I$301,[8]LUT!$N$5:$N$301)</f>
        <v xml:space="preserve">Réacteur </v>
      </c>
      <c r="L969" s="158">
        <v>13</v>
      </c>
      <c r="M969" s="119"/>
      <c r="N969" s="119">
        <v>13</v>
      </c>
      <c r="O969" s="119"/>
      <c r="P969" s="119"/>
      <c r="Q969" s="119"/>
      <c r="R969" s="119"/>
      <c r="S969" s="119"/>
      <c r="T969" s="119"/>
      <c r="U969" s="119"/>
      <c r="V969" s="119"/>
      <c r="W969" s="148">
        <v>25</v>
      </c>
      <c r="X969" s="207" cm="1">
        <f t="array" ref="X9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6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69" s="148">
        <v>20</v>
      </c>
      <c r="AA969" s="207" cm="1">
        <f t="array" ref="AA9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6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69" s="48"/>
      <c r="AD969" s="117" t="s">
        <v>2103</v>
      </c>
      <c r="AE969" s="119"/>
      <c r="AF969" s="181">
        <f>IFERROR(VLOOKUP(Tableau210[[#This Row],[OPERATION]],Tableau4[],5,FALSE),"")</f>
        <v>1</v>
      </c>
      <c r="AG969" s="178" cm="1">
        <f t="array" ref="AG969">IFERROR(
   SUM(
      _xlfn._xlws.FILTER(
         Tableau3[JP],
         (Tableau3[ITEM]=Tableau210[[#This Row],[NOM]])*
         (Tableau3[Rep.]=Tableau210[[#This Row],[REPERE BUTA]])
      )
   ),
0)</f>
        <v>1</v>
      </c>
      <c r="AH969" s="181">
        <f>IFERROR(VLOOKUP(Tableau210[[#This Row],[OPERATION]],Tableau4[],4,FALSE),"")</f>
        <v>0</v>
      </c>
      <c r="AI969" s="178" cm="1">
        <f t="array" ref="AI969">IFERROR(
   SUM(
      _xlfn._xlws.FILTER(
         Tableau3[BP],
         (Tableau3[ITEM]=Tableau210[[#This Row],[NOM]])*
         (Tableau3[Rep.]=Tableau210[[#This Row],[REPERE BUTA]])
      )
   ),
0)</f>
        <v>0</v>
      </c>
      <c r="AJ969" s="181" t="str">
        <f>IF(Tableau210[[#This Row],[NB JP EMIS]]=1,"1 JP","") &amp; IF(Tableau210[[#This Row],[NB BP EMIS]]=1," 1 BP","")</f>
        <v>1 JP</v>
      </c>
      <c r="AK969" s="178" t="str">
        <f>IF(Tableau210[[#This Row],[NB JP BUTA]]=1,"1 JP","") &amp; IF(Tableau210[[#This Row],[Nb BP BUTA]]=1," 1 BP","") &amp; IF(Tableau210[[#This Row],[Nb BP BUTA]]=2," 2 BP","")</f>
        <v>1 JP</v>
      </c>
      <c r="AL969" s="117" t="s">
        <v>2527</v>
      </c>
      <c r="AM969" s="117">
        <f>IFERROR(+VLOOKUP(AY969,Tiges!$G$4:$I$569,3,FALSE),"")</f>
        <v>22</v>
      </c>
      <c r="AN969" s="48"/>
      <c r="AO969" s="117">
        <v>4</v>
      </c>
      <c r="AP969" s="177" cm="1">
        <f t="array" ref="AP9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69" s="117" t="s">
        <v>2271</v>
      </c>
      <c r="AS969" s="177" t="str" cm="1">
        <f t="array" ref="AS9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969" s="117" t="s">
        <v>1123</v>
      </c>
      <c r="AV969" s="177" t="str" cm="1">
        <f t="array" ref="AV9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69" s="117"/>
      <c r="AY969" s="117" cm="1">
        <f t="array" ref="AY969">IFERROR(_xlfn.XLOOKUP(Tableau210[[#This Row],[DN DONNEES BUTA ]]&amp;Tableau210[[#This Row],[PN DONNEES BUTA]],Tiges!$B$4:$B$79&amp;Tiges!$C$4:$C$79,Tiges!$G$4:$G$79),"")</f>
        <v>14</v>
      </c>
      <c r="AZ969" s="117"/>
      <c r="BA969" s="117" cm="1">
        <f t="array" ref="BA969">IFERROR(_xlfn.XLOOKUP(Tableau210[[#This Row],[DN DONNEES BUTA ]]&amp;Tableau210[[#This Row],[PN DONNEES BUTA]],Tiges!$B$4:$B$79&amp;Tiges!$C$4:$C$79,Tiges!$H$4:$H$79),"")</f>
        <v>70</v>
      </c>
      <c r="BB969" s="117"/>
      <c r="BC969" s="182">
        <f>IFERROR(VLOOKUP(Tableau210[[#This Row],[OPERATION]],Tableau4[],2,FALSE),"")</f>
        <v>2</v>
      </c>
      <c r="BD969" s="177" cm="1">
        <f t="array" ref="BD969">IFERROR(
   SUM(
      _xlfn._xlws.FILTER(
         Tableau3[Nb Platinage Joint],
         (Tableau3[ITEM]=Tableau210[[#This Row],[NOM]])*
         (Tableau3[Rep.]=Tableau210[[#This Row],[REPERE BUTA]])
      )
   ),
0)</f>
        <v>2</v>
      </c>
      <c r="BE969" s="182">
        <f>IFERROR(VLOOKUP(Tableau210[[#This Row],[OPERATION]],Tableau4[],3,FALSE),"")</f>
        <v>1</v>
      </c>
      <c r="BF969" s="177" cm="1">
        <f t="array" ref="BF969">IFERROR(
   SUM(
      _xlfn._xlws.FILTER(
         Tableau3[Joint Définitif Nb],
         (Tableau3[ITEM]=Tableau210[[#This Row],[NOM]])*
         (Tableau3[Rep.]=Tableau210[[#This Row],[REPERE BUTA]])
      )
   ),
0)</f>
        <v>1</v>
      </c>
      <c r="BG969" s="117" t="s">
        <v>129</v>
      </c>
      <c r="BH969" s="177" t="str" cm="1">
        <f t="array" ref="BH9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69" s="117" t="s">
        <v>2268</v>
      </c>
      <c r="BK969" s="117" t="s">
        <v>2269</v>
      </c>
      <c r="BL969" s="167" t="s">
        <v>2380</v>
      </c>
      <c r="BM969" s="167"/>
      <c r="BN969" s="117"/>
      <c r="BO969" s="117"/>
      <c r="BP969" s="117"/>
      <c r="BQ969" s="48"/>
      <c r="BR969" s="119"/>
      <c r="BS969" s="48"/>
      <c r="BT969" s="48"/>
      <c r="BU969" s="48"/>
      <c r="BV969" s="48"/>
      <c r="BW969" s="48"/>
      <c r="BX969" s="48"/>
    </row>
    <row r="970" spans="1:76" ht="15.75" hidden="1" x14ac:dyDescent="0.25">
      <c r="A970" s="48" t="e" cm="1">
        <f t="array" ref="A970">_xlfn.XLOOKUP(Tableau210[[#This Row],[NOM]]&amp;Tableau210[[#This Row],[REPERE BUTA]],[6]!Tableau16[POSTE TECHNIQUE]&amp;[6]!Tableau16[Repere ADM],[6]!Tableau16[NUMERO CLIENT])</f>
        <v>#N/A</v>
      </c>
      <c r="B970" s="48" t="e" cm="1">
        <f t="array" ref="B970">_xlfn.XLOOKUP(Tableau210[[#This Row],[NOM]]&amp;Tableau210[[#This Row],[REPERE BUTA]],[6]!Tableau16[POSTE TECHNIQUE]&amp;[6]!Tableau16[Repere REF],[6]!Tableau16[NUMERO CLIENT])</f>
        <v>#N/A</v>
      </c>
      <c r="C970" s="48" cm="1">
        <f t="array" ref="C970">_xlfn.XLOOKUP(Tableau210[[#This Row],[NOM]]&amp;Tableau210[[#This Row],[Repere Ubleam]],[7]Sheet1!$C$2:$C$2995&amp;[7]Sheet1!$I$2:$I$2995,[7]Sheet1!$A$2:$A$2995)</f>
        <v>964</v>
      </c>
      <c r="D970" s="48" t="str">
        <f>C970&amp;""</f>
        <v>964</v>
      </c>
      <c r="E970" s="48" t="e">
        <v>#N/A</v>
      </c>
      <c r="F970" s="48" t="e">
        <v>#N/A</v>
      </c>
      <c r="G970" s="186" t="s">
        <v>1735</v>
      </c>
      <c r="H970" s="119" t="s">
        <v>1067</v>
      </c>
      <c r="I970" s="119" t="s">
        <v>80</v>
      </c>
      <c r="J970" s="119" t="s">
        <v>48</v>
      </c>
      <c r="K970" s="158" t="str">
        <f>_xlfn.XLOOKUP(Tableau210[[#This Row],[NOM]],[8]LUT!$I$5:$I$301,[8]LUT!$N$5:$N$301)</f>
        <v xml:space="preserve">Réacteur </v>
      </c>
      <c r="L970" s="158">
        <v>14</v>
      </c>
      <c r="M970" s="119"/>
      <c r="N970" s="119">
        <v>14</v>
      </c>
      <c r="O970" s="119"/>
      <c r="P970" s="119"/>
      <c r="Q970" s="119"/>
      <c r="R970" s="119"/>
      <c r="S970" s="119"/>
      <c r="T970" s="119"/>
      <c r="U970" s="119"/>
      <c r="V970" s="119"/>
      <c r="W970" s="148" t="s">
        <v>1118</v>
      </c>
      <c r="X970" s="207" cm="1">
        <f t="array" ref="X9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70" s="148" t="s">
        <v>3424</v>
      </c>
      <c r="AA970" s="207" cm="1">
        <f t="array" ref="AA9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70" s="48"/>
      <c r="AD970" s="117" t="s">
        <v>626</v>
      </c>
      <c r="AE970" s="119"/>
      <c r="AF970" s="181">
        <f>IFERROR(VLOOKUP(Tableau210[[#This Row],[OPERATION]],Tableau4[],5,FALSE),"")</f>
        <v>0</v>
      </c>
      <c r="AG970" s="178" cm="1">
        <f t="array" ref="AG970">IFERROR(
   SUM(
      _xlfn._xlws.FILTER(
         Tableau3[JP],
         (Tableau3[ITEM]=Tableau210[[#This Row],[NOM]])*
         (Tableau3[Rep.]=Tableau210[[#This Row],[REPERE BUTA]])
      )
   ),
0)</f>
        <v>0</v>
      </c>
      <c r="AH970" s="181">
        <f>IFERROR(VLOOKUP(Tableau210[[#This Row],[OPERATION]],Tableau4[],4,FALSE),"")</f>
        <v>0</v>
      </c>
      <c r="AI970" s="178" cm="1">
        <f t="array" ref="AI970">IFERROR(
   SUM(
      _xlfn._xlws.FILTER(
         Tableau3[BP],
         (Tableau3[ITEM]=Tableau210[[#This Row],[NOM]])*
         (Tableau3[Rep.]=Tableau210[[#This Row],[REPERE BUTA]])
      )
   ),
0)</f>
        <v>0</v>
      </c>
      <c r="AJ970" s="181" t="s">
        <v>2313</v>
      </c>
      <c r="AK970" s="178" t="str">
        <f>IF(Tableau210[[#This Row],[NB JP BUTA]]=1,"1 JP","") &amp; IF(Tableau210[[#This Row],[Nb BP BUTA]]=1," 1 BP","") &amp; IF(Tableau210[[#This Row],[Nb BP BUTA]]=2," 2 BP","")</f>
        <v/>
      </c>
      <c r="AL970" s="117" t="s">
        <v>2527</v>
      </c>
      <c r="AM970" s="117">
        <f>IFERROR(+VLOOKUP(AY970,Tiges!$G$4:$I$569,3,FALSE),"")</f>
        <v>51</v>
      </c>
      <c r="AN970" s="48"/>
      <c r="AO970" s="117">
        <v>20</v>
      </c>
      <c r="AP970" s="177" cm="1">
        <f t="array" ref="AP9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70" s="117" t="s">
        <v>2389</v>
      </c>
      <c r="AS970" s="177" t="str" cm="1">
        <f t="array" ref="AS9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970" s="117" t="s">
        <v>1123</v>
      </c>
      <c r="AV970" s="177" t="str" cm="1">
        <f t="array" ref="AV9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0" s="117"/>
      <c r="AY970" s="117" cm="1">
        <f t="array" ref="AY970">IFERROR(_xlfn.XLOOKUP(Tableau210[[#This Row],[DN DONNEES BUTA ]]&amp;Tableau210[[#This Row],[PN DONNEES BUTA]],Tiges!$B$4:$B$79&amp;Tiges!$C$4:$C$79,Tiges!$G$4:$G$79),"")</f>
        <v>33</v>
      </c>
      <c r="AZ970" s="117"/>
      <c r="BA970" s="117" cm="1">
        <f t="array" ref="BA970">IFERROR(_xlfn.XLOOKUP(Tableau210[[#This Row],[DN DONNEES BUTA ]]&amp;Tableau210[[#This Row],[PN DONNEES BUTA]],Tiges!$B$4:$B$79&amp;Tiges!$C$4:$C$79,Tiges!$H$4:$H$79),"")</f>
        <v>190</v>
      </c>
      <c r="BB970" s="117"/>
      <c r="BC970" s="182">
        <f>IFERROR(VLOOKUP(Tableau210[[#This Row],[OPERATION]],Tableau4[],2,FALSE),"")</f>
        <v>0</v>
      </c>
      <c r="BD970" s="177" cm="1">
        <f t="array" ref="BD970">IFERROR(
   SUM(
      _xlfn._xlws.FILTER(
         Tableau3[Nb Platinage Joint],
         (Tableau3[ITEM]=Tableau210[[#This Row],[NOM]])*
         (Tableau3[Rep.]=Tableau210[[#This Row],[REPERE BUTA]])
      )
   ),
0)</f>
        <v>0</v>
      </c>
      <c r="BE970" s="182">
        <f>IFERROR(VLOOKUP(Tableau210[[#This Row],[OPERATION]],Tableau4[],3,FALSE),"")</f>
        <v>1</v>
      </c>
      <c r="BF970" s="177" cm="1">
        <f t="array" ref="BF970">IFERROR(
   SUM(
      _xlfn._xlws.FILTER(
         Tableau3[Joint Définitif Nb],
         (Tableau3[ITEM]=Tableau210[[#This Row],[NOM]])*
         (Tableau3[Rep.]=Tableau210[[#This Row],[REPERE BUTA]])
      )
   ),
0)</f>
        <v>1</v>
      </c>
      <c r="BG970" s="117" t="s">
        <v>129</v>
      </c>
      <c r="BH970" s="177" t="str" cm="1">
        <f t="array" ref="BH9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70" s="117" t="s">
        <v>2281</v>
      </c>
      <c r="BK970" s="117" t="s">
        <v>2269</v>
      </c>
      <c r="BL970" s="167" t="s">
        <v>2380</v>
      </c>
      <c r="BM970" s="167"/>
      <c r="BN970" s="117"/>
      <c r="BO970" s="117"/>
      <c r="BP970" s="117"/>
      <c r="BQ970" s="48"/>
      <c r="BR970" s="119"/>
      <c r="BS970" s="48"/>
      <c r="BT970" s="48"/>
      <c r="BU970" s="48"/>
      <c r="BV970" s="48"/>
      <c r="BW970" s="48"/>
      <c r="BX970" s="48"/>
    </row>
    <row r="971" spans="1:76" ht="15.75" hidden="1" x14ac:dyDescent="0.25">
      <c r="A971" s="48" t="e" cm="1">
        <f t="array" ref="A971">_xlfn.XLOOKUP(Tableau210[[#This Row],[NOM]]&amp;Tableau210[[#This Row],[REPERE BUTA]],[6]!Tableau16[POSTE TECHNIQUE]&amp;[6]!Tableau16[Repere ADM],[6]!Tableau16[NUMERO CLIENT])</f>
        <v>#N/A</v>
      </c>
      <c r="B971" s="48" t="e" cm="1">
        <f t="array" ref="B971">_xlfn.XLOOKUP(Tableau210[[#This Row],[NOM]]&amp;Tableau210[[#This Row],[REPERE BUTA]],[6]!Tableau16[POSTE TECHNIQUE]&amp;[6]!Tableau16[Repere REF],[6]!Tableau16[NUMERO CLIENT])</f>
        <v>#N/A</v>
      </c>
      <c r="C971" s="48" cm="1">
        <f t="array" ref="C971">_xlfn.XLOOKUP(Tableau210[[#This Row],[NOM]]&amp;Tableau210[[#This Row],[Repere Ubleam]],[7]Sheet1!$C$2:$C$2995&amp;[7]Sheet1!$I$2:$I$2995,[7]Sheet1!$A$2:$A$2995)</f>
        <v>965</v>
      </c>
      <c r="D971" s="48" t="str">
        <f>C971&amp;""</f>
        <v>965</v>
      </c>
      <c r="E971" s="48" t="e">
        <v>#N/A</v>
      </c>
      <c r="F971" s="48" t="e">
        <v>#N/A</v>
      </c>
      <c r="G971" s="186" t="s">
        <v>1735</v>
      </c>
      <c r="H971" s="119" t="s">
        <v>1067</v>
      </c>
      <c r="I971" s="119" t="s">
        <v>80</v>
      </c>
      <c r="J971" s="119" t="s">
        <v>48</v>
      </c>
      <c r="K971" s="158" t="str">
        <f>_xlfn.XLOOKUP(Tableau210[[#This Row],[NOM]],[8]LUT!$I$5:$I$301,[8]LUT!$N$5:$N$301)</f>
        <v xml:space="preserve">Réacteur </v>
      </c>
      <c r="L971" s="158">
        <v>17</v>
      </c>
      <c r="M971" s="119"/>
      <c r="N971" s="119">
        <v>17</v>
      </c>
      <c r="O971" s="119"/>
      <c r="P971" s="119"/>
      <c r="Q971" s="119"/>
      <c r="R971" s="119"/>
      <c r="S971" s="119"/>
      <c r="T971" s="119"/>
      <c r="U971" s="119"/>
      <c r="V971" s="119"/>
      <c r="W971" s="148" t="s">
        <v>1118</v>
      </c>
      <c r="X971" s="207" cm="1">
        <f t="array" ref="X9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7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71" s="148" t="s">
        <v>3424</v>
      </c>
      <c r="AA971" s="207" cm="1">
        <f t="array" ref="AA9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71" s="48"/>
      <c r="AD971" s="117" t="s">
        <v>626</v>
      </c>
      <c r="AE971" s="119"/>
      <c r="AF971" s="181">
        <f>IFERROR(VLOOKUP(Tableau210[[#This Row],[OPERATION]],Tableau4[],5,FALSE),"")</f>
        <v>0</v>
      </c>
      <c r="AG971" s="178" cm="1">
        <f t="array" ref="AG971">IFERROR(
   SUM(
      _xlfn._xlws.FILTER(
         Tableau3[JP],
         (Tableau3[ITEM]=Tableau210[[#This Row],[NOM]])*
         (Tableau3[Rep.]=Tableau210[[#This Row],[REPERE BUTA]])
      )
   ),
0)</f>
        <v>0</v>
      </c>
      <c r="AH971" s="181">
        <f>IFERROR(VLOOKUP(Tableau210[[#This Row],[OPERATION]],Tableau4[],4,FALSE),"")</f>
        <v>0</v>
      </c>
      <c r="AI971" s="178" cm="1">
        <f t="array" ref="AI971">IFERROR(
   SUM(
      _xlfn._xlws.FILTER(
         Tableau3[BP],
         (Tableau3[ITEM]=Tableau210[[#This Row],[NOM]])*
         (Tableau3[Rep.]=Tableau210[[#This Row],[REPERE BUTA]])
      )
   ),
0)</f>
        <v>0</v>
      </c>
      <c r="AJ971" s="181" t="s">
        <v>2313</v>
      </c>
      <c r="AK971" s="178" t="str">
        <f>IF(Tableau210[[#This Row],[NB JP BUTA]]=1,"1 JP","") &amp; IF(Tableau210[[#This Row],[Nb BP BUTA]]=1," 1 BP","") &amp; IF(Tableau210[[#This Row],[Nb BP BUTA]]=2," 2 BP","")</f>
        <v/>
      </c>
      <c r="AL971" s="117" t="s">
        <v>2527</v>
      </c>
      <c r="AM971" s="117">
        <f>IFERROR(+VLOOKUP(AY971,Tiges!$G$4:$I$569,3,FALSE),"")</f>
        <v>51</v>
      </c>
      <c r="AN971" s="48"/>
      <c r="AO971" s="117">
        <v>20</v>
      </c>
      <c r="AP971" s="177" cm="1">
        <f t="array" ref="AP9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71" s="117" t="s">
        <v>2389</v>
      </c>
      <c r="AS971" s="177" t="str" cm="1">
        <f t="array" ref="AS9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971" s="117" t="s">
        <v>1123</v>
      </c>
      <c r="AV971" s="177" t="str" cm="1">
        <f t="array" ref="AV9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1" s="117"/>
      <c r="AY971" s="117" cm="1">
        <f t="array" ref="AY971">IFERROR(_xlfn.XLOOKUP(Tableau210[[#This Row],[DN DONNEES BUTA ]]&amp;Tableau210[[#This Row],[PN DONNEES BUTA]],Tiges!$B$4:$B$79&amp;Tiges!$C$4:$C$79,Tiges!$G$4:$G$79),"")</f>
        <v>33</v>
      </c>
      <c r="AZ971" s="117"/>
      <c r="BA971" s="117" cm="1">
        <f t="array" ref="BA971">IFERROR(_xlfn.XLOOKUP(Tableau210[[#This Row],[DN DONNEES BUTA ]]&amp;Tableau210[[#This Row],[PN DONNEES BUTA]],Tiges!$B$4:$B$79&amp;Tiges!$C$4:$C$79,Tiges!$H$4:$H$79),"")</f>
        <v>190</v>
      </c>
      <c r="BB971" s="117"/>
      <c r="BC971" s="182">
        <f>IFERROR(VLOOKUP(Tableau210[[#This Row],[OPERATION]],Tableau4[],2,FALSE),"")</f>
        <v>0</v>
      </c>
      <c r="BD971" s="177" cm="1">
        <f t="array" ref="BD971">IFERROR(
   SUM(
      _xlfn._xlws.FILTER(
         Tableau3[Nb Platinage Joint],
         (Tableau3[ITEM]=Tableau210[[#This Row],[NOM]])*
         (Tableau3[Rep.]=Tableau210[[#This Row],[REPERE BUTA]])
      )
   ),
0)</f>
        <v>0</v>
      </c>
      <c r="BE971" s="182">
        <f>IFERROR(VLOOKUP(Tableau210[[#This Row],[OPERATION]],Tableau4[],3,FALSE),"")</f>
        <v>1</v>
      </c>
      <c r="BF971" s="177" cm="1">
        <f t="array" ref="BF971">IFERROR(
   SUM(
      _xlfn._xlws.FILTER(
         Tableau3[Joint Définitif Nb],
         (Tableau3[ITEM]=Tableau210[[#This Row],[NOM]])*
         (Tableau3[Rep.]=Tableau210[[#This Row],[REPERE BUTA]])
      )
   ),
0)</f>
        <v>1</v>
      </c>
      <c r="BG971" s="117" t="s">
        <v>129</v>
      </c>
      <c r="BH971" s="177" t="str" cm="1">
        <f t="array" ref="BH9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71" s="117" t="s">
        <v>2281</v>
      </c>
      <c r="BK971" s="117" t="s">
        <v>2269</v>
      </c>
      <c r="BL971" s="167" t="s">
        <v>2380</v>
      </c>
      <c r="BM971" s="167"/>
      <c r="BN971" s="117"/>
      <c r="BO971" s="117"/>
      <c r="BP971" s="117"/>
      <c r="BQ971" s="48"/>
      <c r="BR971" s="119"/>
      <c r="BS971" s="48"/>
      <c r="BT971" s="48"/>
      <c r="BU971" s="48"/>
      <c r="BV971" s="48"/>
      <c r="BW971" s="48"/>
      <c r="BX971" s="48"/>
    </row>
    <row r="972" spans="1:76" ht="15.75" hidden="1" x14ac:dyDescent="0.25">
      <c r="A972" s="48" t="e" cm="1">
        <f t="array" ref="A972">_xlfn.XLOOKUP(Tableau210[[#This Row],[NOM]]&amp;Tableau210[[#This Row],[REPERE BUTA]],[6]!Tableau16[POSTE TECHNIQUE]&amp;[6]!Tableau16[Repere ADM],[6]!Tableau16[NUMERO CLIENT])</f>
        <v>#N/A</v>
      </c>
      <c r="B972" s="48" t="e" cm="1">
        <f t="array" ref="B972">_xlfn.XLOOKUP(Tableau210[[#This Row],[NOM]]&amp;Tableau210[[#This Row],[REPERE BUTA]],[6]!Tableau16[POSTE TECHNIQUE]&amp;[6]!Tableau16[Repere REF],[6]!Tableau16[NUMERO CLIENT])</f>
        <v>#N/A</v>
      </c>
      <c r="C972" s="48" cm="1">
        <f t="array" ref="C972">_xlfn.XLOOKUP(Tableau210[[#This Row],[NOM]]&amp;Tableau210[[#This Row],[Repere Ubleam]],[7]Sheet1!$C$2:$C$2995&amp;[7]Sheet1!$I$2:$I$2995,[7]Sheet1!$A$2:$A$2995)</f>
        <v>966</v>
      </c>
      <c r="D972" s="48" t="str">
        <f>C972&amp;""</f>
        <v>966</v>
      </c>
      <c r="E972" s="48" t="e">
        <v>#N/A</v>
      </c>
      <c r="F972" s="48" t="e">
        <v>#N/A</v>
      </c>
      <c r="G972" s="186" t="s">
        <v>1735</v>
      </c>
      <c r="H972" s="119" t="s">
        <v>1067</v>
      </c>
      <c r="I972" s="119" t="s">
        <v>80</v>
      </c>
      <c r="J972" s="119" t="s">
        <v>48</v>
      </c>
      <c r="K972" s="158" t="str">
        <f>_xlfn.XLOOKUP(Tableau210[[#This Row],[NOM]],[8]LUT!$I$5:$I$301,[8]LUT!$N$5:$N$301)</f>
        <v xml:space="preserve">Réacteur </v>
      </c>
      <c r="L972" s="158">
        <v>19</v>
      </c>
      <c r="M972" s="119"/>
      <c r="N972" s="119">
        <v>19</v>
      </c>
      <c r="O972" s="119"/>
      <c r="P972" s="119"/>
      <c r="Q972" s="119"/>
      <c r="R972" s="119"/>
      <c r="S972" s="119"/>
      <c r="T972" s="119"/>
      <c r="U972" s="119"/>
      <c r="V972" s="119"/>
      <c r="W972" s="148" t="s">
        <v>1118</v>
      </c>
      <c r="X972" s="207" cm="1">
        <f t="array" ref="X9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97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72" s="148" t="s">
        <v>3424</v>
      </c>
      <c r="AA972" s="207" cm="1">
        <f t="array" ref="AA9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72" s="48"/>
      <c r="AD972" s="117" t="s">
        <v>626</v>
      </c>
      <c r="AE972" s="119"/>
      <c r="AF972" s="181">
        <f>IFERROR(VLOOKUP(Tableau210[[#This Row],[OPERATION]],Tableau4[],5,FALSE),"")</f>
        <v>0</v>
      </c>
      <c r="AG972" s="178" cm="1">
        <f t="array" ref="AG972">IFERROR(
   SUM(
      _xlfn._xlws.FILTER(
         Tableau3[JP],
         (Tableau3[ITEM]=Tableau210[[#This Row],[NOM]])*
         (Tableau3[Rep.]=Tableau210[[#This Row],[REPERE BUTA]])
      )
   ),
0)</f>
        <v>0</v>
      </c>
      <c r="AH972" s="181">
        <f>IFERROR(VLOOKUP(Tableau210[[#This Row],[OPERATION]],Tableau4[],4,FALSE),"")</f>
        <v>0</v>
      </c>
      <c r="AI972" s="178" cm="1">
        <f t="array" ref="AI972">IFERROR(
   SUM(
      _xlfn._xlws.FILTER(
         Tableau3[BP],
         (Tableau3[ITEM]=Tableau210[[#This Row],[NOM]])*
         (Tableau3[Rep.]=Tableau210[[#This Row],[REPERE BUTA]])
      )
   ),
0)</f>
        <v>0</v>
      </c>
      <c r="AJ972" s="181" t="s">
        <v>2313</v>
      </c>
      <c r="AK972" s="178" t="str">
        <f>IF(Tableau210[[#This Row],[NB JP BUTA]]=1,"1 JP","") &amp; IF(Tableau210[[#This Row],[Nb BP BUTA]]=1," 1 BP","") &amp; IF(Tableau210[[#This Row],[Nb BP BUTA]]=2," 2 BP","")</f>
        <v/>
      </c>
      <c r="AL972" s="117" t="s">
        <v>2527</v>
      </c>
      <c r="AM972" s="117">
        <f>IFERROR(+VLOOKUP(AY972,Tiges!$G$4:$I$569,3,FALSE),"")</f>
        <v>51</v>
      </c>
      <c r="AN972" s="48"/>
      <c r="AO972" s="117">
        <v>20</v>
      </c>
      <c r="AP972" s="177" cm="1">
        <f t="array" ref="AP9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9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972" s="117" t="s">
        <v>2389</v>
      </c>
      <c r="AS972" s="177" t="str" cm="1">
        <f t="array" ref="AS9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9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972" s="117" t="s">
        <v>1123</v>
      </c>
      <c r="AV972" s="177" t="str" cm="1">
        <f t="array" ref="AV9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2" s="117"/>
      <c r="AY972" s="117" cm="1">
        <f t="array" ref="AY972">IFERROR(_xlfn.XLOOKUP(Tableau210[[#This Row],[DN DONNEES BUTA ]]&amp;Tableau210[[#This Row],[PN DONNEES BUTA]],Tiges!$B$4:$B$79&amp;Tiges!$C$4:$C$79,Tiges!$G$4:$G$79),"")</f>
        <v>33</v>
      </c>
      <c r="AZ972" s="117"/>
      <c r="BA972" s="117" cm="1">
        <f t="array" ref="BA972">IFERROR(_xlfn.XLOOKUP(Tableau210[[#This Row],[DN DONNEES BUTA ]]&amp;Tableau210[[#This Row],[PN DONNEES BUTA]],Tiges!$B$4:$B$79&amp;Tiges!$C$4:$C$79,Tiges!$H$4:$H$79),"")</f>
        <v>190</v>
      </c>
      <c r="BB972" s="117"/>
      <c r="BC972" s="182">
        <f>IFERROR(VLOOKUP(Tableau210[[#This Row],[OPERATION]],Tableau4[],2,FALSE),"")</f>
        <v>0</v>
      </c>
      <c r="BD972" s="177" cm="1">
        <f t="array" ref="BD972">IFERROR(
   SUM(
      _xlfn._xlws.FILTER(
         Tableau3[Nb Platinage Joint],
         (Tableau3[ITEM]=Tableau210[[#This Row],[NOM]])*
         (Tableau3[Rep.]=Tableau210[[#This Row],[REPERE BUTA]])
      )
   ),
0)</f>
        <v>0</v>
      </c>
      <c r="BE972" s="182">
        <f>IFERROR(VLOOKUP(Tableau210[[#This Row],[OPERATION]],Tableau4[],3,FALSE),"")</f>
        <v>1</v>
      </c>
      <c r="BF972" s="177" cm="1">
        <f t="array" ref="BF972">IFERROR(
   SUM(
      _xlfn._xlws.FILTER(
         Tableau3[Joint Définitif Nb],
         (Tableau3[ITEM]=Tableau210[[#This Row],[NOM]])*
         (Tableau3[Rep.]=Tableau210[[#This Row],[REPERE BUTA]])
      )
   ),
0)</f>
        <v>1</v>
      </c>
      <c r="BG972" s="117" t="s">
        <v>129</v>
      </c>
      <c r="BH972" s="177" t="str" cm="1">
        <f t="array" ref="BH9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72" s="117" t="s">
        <v>2281</v>
      </c>
      <c r="BK972" s="117" t="s">
        <v>2269</v>
      </c>
      <c r="BL972" s="167" t="s">
        <v>2380</v>
      </c>
      <c r="BM972" s="167"/>
      <c r="BN972" s="117"/>
      <c r="BO972" s="117"/>
      <c r="BP972" s="117"/>
      <c r="BQ972" s="48"/>
      <c r="BR972" s="119"/>
      <c r="BS972" s="48"/>
      <c r="BT972" s="48"/>
      <c r="BU972" s="48"/>
      <c r="BV972" s="48"/>
      <c r="BW972" s="48"/>
      <c r="BX972" s="48"/>
    </row>
    <row r="973" spans="1:76" ht="15.75" hidden="1" x14ac:dyDescent="0.25">
      <c r="A973" s="48" t="e" cm="1">
        <f t="array" ref="A973">_xlfn.XLOOKUP(Tableau210[[#This Row],[NOM]]&amp;Tableau210[[#This Row],[REPERE BUTA]],[6]!Tableau16[POSTE TECHNIQUE]&amp;[6]!Tableau16[Repere ADM],[6]!Tableau16[NUMERO CLIENT])</f>
        <v>#N/A</v>
      </c>
      <c r="B973" s="48" t="e" cm="1">
        <f t="array" ref="B973">_xlfn.XLOOKUP(Tableau210[[#This Row],[NOM]]&amp;Tableau210[[#This Row],[REPERE BUTA]],[6]!Tableau16[POSTE TECHNIQUE]&amp;[6]!Tableau16[Repere REF],[6]!Tableau16[NUMERO CLIENT])</f>
        <v>#N/A</v>
      </c>
      <c r="C973" s="48" cm="1">
        <f t="array" ref="C973">_xlfn.XLOOKUP(Tableau210[[#This Row],[NOM]]&amp;Tableau210[[#This Row],[Repere Ubleam]],[7]Sheet1!$C$2:$C$2995&amp;[7]Sheet1!$I$2:$I$2995,[7]Sheet1!$A$2:$A$2995)</f>
        <v>967</v>
      </c>
      <c r="D973" s="48" t="str">
        <f>C973&amp;""</f>
        <v>967</v>
      </c>
      <c r="E973" s="48" t="e">
        <v>#N/A</v>
      </c>
      <c r="F973" s="48" t="e">
        <v>#N/A</v>
      </c>
      <c r="G973" s="186" t="s">
        <v>1735</v>
      </c>
      <c r="H973" s="119" t="s">
        <v>1067</v>
      </c>
      <c r="I973" s="119" t="s">
        <v>80</v>
      </c>
      <c r="J973" s="119" t="s">
        <v>48</v>
      </c>
      <c r="K973" s="158" t="str">
        <f>_xlfn.XLOOKUP(Tableau210[[#This Row],[NOM]],[8]LUT!$I$5:$I$301,[8]LUT!$N$5:$N$301)</f>
        <v xml:space="preserve">Réacteur </v>
      </c>
      <c r="L973" s="158">
        <v>20</v>
      </c>
      <c r="M973" s="119"/>
      <c r="N973" s="119">
        <v>20</v>
      </c>
      <c r="O973" s="119"/>
      <c r="P973" s="119"/>
      <c r="Q973" s="119"/>
      <c r="R973" s="119"/>
      <c r="S973" s="119"/>
      <c r="T973" s="119"/>
      <c r="U973" s="119"/>
      <c r="V973" s="119"/>
      <c r="W973" s="148">
        <v>300</v>
      </c>
      <c r="X973" s="207" cm="1">
        <f t="array" ref="X9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97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73" s="148">
        <v>20</v>
      </c>
      <c r="AA973" s="207" cm="1">
        <f t="array" ref="AA9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73" s="48"/>
      <c r="AD973" s="117" t="s">
        <v>2103</v>
      </c>
      <c r="AE973" s="119"/>
      <c r="AF973" s="181">
        <f>IFERROR(VLOOKUP(Tableau210[[#This Row],[OPERATION]],Tableau4[],5,FALSE),"")</f>
        <v>1</v>
      </c>
      <c r="AG973" s="178" cm="1">
        <f t="array" ref="AG973">IFERROR(
   SUM(
      _xlfn._xlws.FILTER(
         Tableau3[JP],
         (Tableau3[ITEM]=Tableau210[[#This Row],[NOM]])*
         (Tableau3[Rep.]=Tableau210[[#This Row],[REPERE BUTA]])
      )
   ),
0)</f>
        <v>1</v>
      </c>
      <c r="AH973" s="181">
        <f>IFERROR(VLOOKUP(Tableau210[[#This Row],[OPERATION]],Tableau4[],4,FALSE),"")</f>
        <v>0</v>
      </c>
      <c r="AI973" s="178" cm="1">
        <f t="array" ref="AI973">IFERROR(
   SUM(
      _xlfn._xlws.FILTER(
         Tableau3[BP],
         (Tableau3[ITEM]=Tableau210[[#This Row],[NOM]])*
         (Tableau3[Rep.]=Tableau210[[#This Row],[REPERE BUTA]])
      )
   ),
0)</f>
        <v>0</v>
      </c>
      <c r="AJ973" s="181" t="str">
        <f>IF(Tableau210[[#This Row],[NB JP EMIS]]=1,"1 JP","") &amp; IF(Tableau210[[#This Row],[NB BP EMIS]]=1," 1 BP","")</f>
        <v>1 JP</v>
      </c>
      <c r="AK973" s="178" t="str">
        <f>IF(Tableau210[[#This Row],[NB JP BUTA]]=1,"1 JP","") &amp; IF(Tableau210[[#This Row],[Nb BP BUTA]]=1," 1 BP","") &amp; IF(Tableau210[[#This Row],[Nb BP BUTA]]=2," 2 BP","")</f>
        <v>1 JP</v>
      </c>
      <c r="AL973" s="117" t="s">
        <v>2527</v>
      </c>
      <c r="AM973" s="117">
        <f>IFERROR(+VLOOKUP(AY973,Tiges!$G$4:$I$569,3,FALSE),"")</f>
        <v>36</v>
      </c>
      <c r="AN973" s="48"/>
      <c r="AO973" s="117">
        <v>12</v>
      </c>
      <c r="AP973" s="177" cm="1">
        <f t="array" ref="AP9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9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973" s="117" t="s">
        <v>2294</v>
      </c>
      <c r="AS973" s="177" t="str" cm="1">
        <f t="array" ref="AS9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9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973" s="117" t="s">
        <v>1123</v>
      </c>
      <c r="AV973" s="177" t="str" cm="1">
        <f t="array" ref="AV9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3" s="117"/>
      <c r="AY973" s="117" cm="1">
        <f t="array" ref="AY973">IFERROR(_xlfn.XLOOKUP(Tableau210[[#This Row],[DN DONNEES BUTA ]]&amp;Tableau210[[#This Row],[PN DONNEES BUTA]],Tiges!$B$4:$B$79&amp;Tiges!$C$4:$C$79,Tiges!$G$4:$G$79),"")</f>
        <v>22</v>
      </c>
      <c r="AZ973" s="117"/>
      <c r="BA973" s="117" cm="1">
        <f t="array" ref="BA973">IFERROR(_xlfn.XLOOKUP(Tableau210[[#This Row],[DN DONNEES BUTA ]]&amp;Tableau210[[#This Row],[PN DONNEES BUTA]],Tiges!$B$4:$B$79&amp;Tiges!$C$4:$C$79,Tiges!$H$4:$H$79),"")</f>
        <v>130</v>
      </c>
      <c r="BB973" s="117"/>
      <c r="BC973" s="182">
        <f>IFERROR(VLOOKUP(Tableau210[[#This Row],[OPERATION]],Tableau4[],2,FALSE),"")</f>
        <v>2</v>
      </c>
      <c r="BD973" s="177" cm="1">
        <f t="array" ref="BD973">IFERROR(
   SUM(
      _xlfn._xlws.FILTER(
         Tableau3[Nb Platinage Joint],
         (Tableau3[ITEM]=Tableau210[[#This Row],[NOM]])*
         (Tableau3[Rep.]=Tableau210[[#This Row],[REPERE BUTA]])
      )
   ),
0)</f>
        <v>2</v>
      </c>
      <c r="BE973" s="182">
        <f>IFERROR(VLOOKUP(Tableau210[[#This Row],[OPERATION]],Tableau4[],3,FALSE),"")</f>
        <v>1</v>
      </c>
      <c r="BF973" s="177" cm="1">
        <f t="array" ref="BF973">IFERROR(
   SUM(
      _xlfn._xlws.FILTER(
         Tableau3[Joint Définitif Nb],
         (Tableau3[ITEM]=Tableau210[[#This Row],[NOM]])*
         (Tableau3[Rep.]=Tableau210[[#This Row],[REPERE BUTA]])
      )
   ),
0)</f>
        <v>1</v>
      </c>
      <c r="BG973" s="117" t="s">
        <v>129</v>
      </c>
      <c r="BH973" s="177" t="str" cm="1">
        <f t="array" ref="BH9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73" s="117" t="s">
        <v>2281</v>
      </c>
      <c r="BK973" s="117" t="s">
        <v>2269</v>
      </c>
      <c r="BL973" s="167" t="s">
        <v>2380</v>
      </c>
      <c r="BM973" s="167"/>
      <c r="BN973" s="117"/>
      <c r="BO973" s="117"/>
      <c r="BP973" s="117"/>
      <c r="BQ973" s="48"/>
      <c r="BR973" s="119"/>
      <c r="BS973" s="48"/>
      <c r="BT973" s="48"/>
      <c r="BU973" s="48"/>
      <c r="BV973" s="48"/>
      <c r="BW973" s="48"/>
      <c r="BX973" s="48"/>
    </row>
    <row r="974" spans="1:76" ht="15.75" hidden="1" x14ac:dyDescent="0.25">
      <c r="A974" s="48" t="e" cm="1">
        <f t="array" ref="A974">_xlfn.XLOOKUP(Tableau210[[#This Row],[NOM]]&amp;Tableau210[[#This Row],[REPERE BUTA]],[6]!Tableau16[POSTE TECHNIQUE]&amp;[6]!Tableau16[Repere ADM],[6]!Tableau16[NUMERO CLIENT])</f>
        <v>#N/A</v>
      </c>
      <c r="B974" s="48" t="e" cm="1">
        <f t="array" ref="B974">_xlfn.XLOOKUP(Tableau210[[#This Row],[NOM]]&amp;Tableau210[[#This Row],[REPERE BUTA]],[6]!Tableau16[POSTE TECHNIQUE]&amp;[6]!Tableau16[Repere REF],[6]!Tableau16[NUMERO CLIENT])</f>
        <v>#N/A</v>
      </c>
      <c r="C974" s="48" cm="1">
        <f t="array" ref="C974">_xlfn.XLOOKUP(Tableau210[[#This Row],[NOM]]&amp;Tableau210[[#This Row],[Repere Ubleam]],[7]Sheet1!$C$2:$C$2995&amp;[7]Sheet1!$I$2:$I$2995,[7]Sheet1!$A$2:$A$2995)</f>
        <v>968</v>
      </c>
      <c r="D974" s="48" t="str">
        <f>C974&amp;""</f>
        <v>968</v>
      </c>
      <c r="E974" s="48" t="e">
        <v>#N/A</v>
      </c>
      <c r="F974" s="48" t="e">
        <v>#N/A</v>
      </c>
      <c r="G974" s="186" t="s">
        <v>1735</v>
      </c>
      <c r="H974" s="119" t="s">
        <v>1067</v>
      </c>
      <c r="I974" s="119" t="s">
        <v>80</v>
      </c>
      <c r="J974" s="119" t="s">
        <v>48</v>
      </c>
      <c r="K974" s="158" t="str">
        <f>_xlfn.XLOOKUP(Tableau210[[#This Row],[NOM]],[8]LUT!$I$5:$I$301,[8]LUT!$N$5:$N$301)</f>
        <v xml:space="preserve">Réacteur </v>
      </c>
      <c r="L974" s="158">
        <v>21</v>
      </c>
      <c r="M974" s="119"/>
      <c r="N974" s="119">
        <v>21</v>
      </c>
      <c r="O974" s="119"/>
      <c r="P974" s="119"/>
      <c r="Q974" s="119"/>
      <c r="R974" s="119"/>
      <c r="S974" s="119"/>
      <c r="T974" s="119"/>
      <c r="U974" s="119"/>
      <c r="V974" s="119"/>
      <c r="W974" s="148">
        <v>25</v>
      </c>
      <c r="X974" s="207" cm="1">
        <f t="array" ref="X9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7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74" s="148">
        <v>20</v>
      </c>
      <c r="AA974" s="207" cm="1">
        <f t="array" ref="AA9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74" s="48"/>
      <c r="AD974" s="117" t="s">
        <v>2103</v>
      </c>
      <c r="AE974" s="119"/>
      <c r="AF974" s="181">
        <f>IFERROR(VLOOKUP(Tableau210[[#This Row],[OPERATION]],Tableau4[],5,FALSE),"")</f>
        <v>1</v>
      </c>
      <c r="AG974" s="178" cm="1">
        <f t="array" ref="AG974">IFERROR(
   SUM(
      _xlfn._xlws.FILTER(
         Tableau3[JP],
         (Tableau3[ITEM]=Tableau210[[#This Row],[NOM]])*
         (Tableau3[Rep.]=Tableau210[[#This Row],[REPERE BUTA]])
      )
   ),
0)</f>
        <v>1</v>
      </c>
      <c r="AH974" s="181">
        <f>IFERROR(VLOOKUP(Tableau210[[#This Row],[OPERATION]],Tableau4[],4,FALSE),"")</f>
        <v>0</v>
      </c>
      <c r="AI974" s="178" cm="1">
        <f t="array" ref="AI974">IFERROR(
   SUM(
      _xlfn._xlws.FILTER(
         Tableau3[BP],
         (Tableau3[ITEM]=Tableau210[[#This Row],[NOM]])*
         (Tableau3[Rep.]=Tableau210[[#This Row],[REPERE BUTA]])
      )
   ),
0)</f>
        <v>0</v>
      </c>
      <c r="AJ974" s="181" t="str">
        <f>IF(Tableau210[[#This Row],[NB JP EMIS]]=1,"1 JP","") &amp; IF(Tableau210[[#This Row],[NB BP EMIS]]=1," 1 BP","")</f>
        <v>1 JP</v>
      </c>
      <c r="AK974" s="178" t="str">
        <f>IF(Tableau210[[#This Row],[NB JP BUTA]]=1,"1 JP","") &amp; IF(Tableau210[[#This Row],[Nb BP BUTA]]=1," 1 BP","") &amp; IF(Tableau210[[#This Row],[Nb BP BUTA]]=2," 2 BP","")</f>
        <v>1 JP</v>
      </c>
      <c r="AL974" s="117" t="s">
        <v>2527</v>
      </c>
      <c r="AM974" s="117">
        <f>IFERROR(+VLOOKUP(AY974,Tiges!$G$4:$I$569,3,FALSE),"")</f>
        <v>22</v>
      </c>
      <c r="AN974" s="48"/>
      <c r="AO974" s="117">
        <v>4</v>
      </c>
      <c r="AP974" s="177" cm="1">
        <f t="array" ref="AP9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74" s="117" t="s">
        <v>2289</v>
      </c>
      <c r="AS974" s="177" t="str" cm="1">
        <f t="array" ref="AS9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974" s="117" t="s">
        <v>1123</v>
      </c>
      <c r="AV974" s="177" t="str" cm="1">
        <f t="array" ref="AV9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4" s="117"/>
      <c r="AY974" s="117" cm="1">
        <f t="array" ref="AY974">IFERROR(_xlfn.XLOOKUP(Tableau210[[#This Row],[DN DONNEES BUTA ]]&amp;Tableau210[[#This Row],[PN DONNEES BUTA]],Tiges!$B$4:$B$79&amp;Tiges!$C$4:$C$79,Tiges!$G$4:$G$79),"")</f>
        <v>14</v>
      </c>
      <c r="AZ974" s="117"/>
      <c r="BA974" s="117" cm="1">
        <f t="array" ref="BA974">IFERROR(_xlfn.XLOOKUP(Tableau210[[#This Row],[DN DONNEES BUTA ]]&amp;Tableau210[[#This Row],[PN DONNEES BUTA]],Tiges!$B$4:$B$79&amp;Tiges!$C$4:$C$79,Tiges!$H$4:$H$79),"")</f>
        <v>70</v>
      </c>
      <c r="BB974" s="117"/>
      <c r="BC974" s="182">
        <f>IFERROR(VLOOKUP(Tableau210[[#This Row],[OPERATION]],Tableau4[],2,FALSE),"")</f>
        <v>2</v>
      </c>
      <c r="BD974" s="177" cm="1">
        <f t="array" ref="BD974">IFERROR(
   SUM(
      _xlfn._xlws.FILTER(
         Tableau3[Nb Platinage Joint],
         (Tableau3[ITEM]=Tableau210[[#This Row],[NOM]])*
         (Tableau3[Rep.]=Tableau210[[#This Row],[REPERE BUTA]])
      )
   ),
0)</f>
        <v>2</v>
      </c>
      <c r="BE974" s="182">
        <f>IFERROR(VLOOKUP(Tableau210[[#This Row],[OPERATION]],Tableau4[],3,FALSE),"")</f>
        <v>1</v>
      </c>
      <c r="BF974" s="177" cm="1">
        <f t="array" ref="BF974">IFERROR(
   SUM(
      _xlfn._xlws.FILTER(
         Tableau3[Joint Définitif Nb],
         (Tableau3[ITEM]=Tableau210[[#This Row],[NOM]])*
         (Tableau3[Rep.]=Tableau210[[#This Row],[REPERE BUTA]])
      )
   ),
0)</f>
        <v>1</v>
      </c>
      <c r="BG974" s="117" t="s">
        <v>129</v>
      </c>
      <c r="BH974" s="177" t="str" cm="1">
        <f t="array" ref="BH9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74" s="117" t="s">
        <v>2268</v>
      </c>
      <c r="BK974" s="117" t="s">
        <v>2269</v>
      </c>
      <c r="BL974" s="167" t="s">
        <v>2380</v>
      </c>
      <c r="BM974" s="167"/>
      <c r="BN974" s="117"/>
      <c r="BO974" s="117"/>
      <c r="BP974" s="117"/>
      <c r="BQ974" s="48"/>
      <c r="BR974" s="119"/>
      <c r="BS974" s="48"/>
      <c r="BT974" s="48"/>
      <c r="BU974" s="48"/>
      <c r="BV974" s="48"/>
      <c r="BW974" s="48"/>
      <c r="BX974" s="48"/>
    </row>
    <row r="975" spans="1:76" ht="15.75" hidden="1" x14ac:dyDescent="0.25">
      <c r="A975" s="48" t="e" cm="1">
        <f t="array" ref="A975">_xlfn.XLOOKUP(Tableau210[[#This Row],[NOM]]&amp;Tableau210[[#This Row],[REPERE BUTA]],[6]!Tableau16[POSTE TECHNIQUE]&amp;[6]!Tableau16[Repere ADM],[6]!Tableau16[NUMERO CLIENT])</f>
        <v>#N/A</v>
      </c>
      <c r="B975" s="48" t="e" cm="1">
        <f t="array" ref="B975">_xlfn.XLOOKUP(Tableau210[[#This Row],[NOM]]&amp;Tableau210[[#This Row],[REPERE BUTA]],[6]!Tableau16[POSTE TECHNIQUE]&amp;[6]!Tableau16[Repere REF],[6]!Tableau16[NUMERO CLIENT])</f>
        <v>#N/A</v>
      </c>
      <c r="C975" s="48" cm="1">
        <f t="array" ref="C975">_xlfn.XLOOKUP(Tableau210[[#This Row],[NOM]]&amp;Tableau210[[#This Row],[Repere Ubleam]],[7]Sheet1!$C$2:$C$2995&amp;[7]Sheet1!$I$2:$I$2995,[7]Sheet1!$A$2:$A$2995)</f>
        <v>969</v>
      </c>
      <c r="D975" s="48" t="str">
        <f>C975&amp;""</f>
        <v>969</v>
      </c>
      <c r="E975" s="48" t="e">
        <v>#N/A</v>
      </c>
      <c r="F975" s="48" t="e">
        <v>#N/A</v>
      </c>
      <c r="G975" s="186" t="s">
        <v>1735</v>
      </c>
      <c r="H975" s="119" t="s">
        <v>1067</v>
      </c>
      <c r="I975" s="119" t="s">
        <v>80</v>
      </c>
      <c r="J975" s="119" t="s">
        <v>48</v>
      </c>
      <c r="K975" s="158" t="str">
        <f>_xlfn.XLOOKUP(Tableau210[[#This Row],[NOM]],[8]LUT!$I$5:$I$301,[8]LUT!$N$5:$N$301)</f>
        <v xml:space="preserve">Réacteur </v>
      </c>
      <c r="L975" s="158">
        <v>22</v>
      </c>
      <c r="M975" s="119"/>
      <c r="N975" s="119">
        <v>22</v>
      </c>
      <c r="O975" s="119"/>
      <c r="P975" s="119"/>
      <c r="Q975" s="119"/>
      <c r="R975" s="119"/>
      <c r="S975" s="119"/>
      <c r="T975" s="119"/>
      <c r="U975" s="119"/>
      <c r="V975" s="119"/>
      <c r="W975" s="148">
        <v>25</v>
      </c>
      <c r="X975" s="207" cm="1">
        <f t="array" ref="X9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7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75" s="148">
        <v>20</v>
      </c>
      <c r="AA975" s="207" cm="1">
        <f t="array" ref="AA9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75" s="48"/>
      <c r="AD975" s="117" t="s">
        <v>2103</v>
      </c>
      <c r="AE975" s="119"/>
      <c r="AF975" s="181">
        <f>IFERROR(VLOOKUP(Tableau210[[#This Row],[OPERATION]],Tableau4[],5,FALSE),"")</f>
        <v>1</v>
      </c>
      <c r="AG975" s="178" cm="1">
        <f t="array" ref="AG975">IFERROR(
   SUM(
      _xlfn._xlws.FILTER(
         Tableau3[JP],
         (Tableau3[ITEM]=Tableau210[[#This Row],[NOM]])*
         (Tableau3[Rep.]=Tableau210[[#This Row],[REPERE BUTA]])
      )
   ),
0)</f>
        <v>1</v>
      </c>
      <c r="AH975" s="181">
        <f>IFERROR(VLOOKUP(Tableau210[[#This Row],[OPERATION]],Tableau4[],4,FALSE),"")</f>
        <v>0</v>
      </c>
      <c r="AI975" s="178" cm="1">
        <f t="array" ref="AI975">IFERROR(
   SUM(
      _xlfn._xlws.FILTER(
         Tableau3[BP],
         (Tableau3[ITEM]=Tableau210[[#This Row],[NOM]])*
         (Tableau3[Rep.]=Tableau210[[#This Row],[REPERE BUTA]])
      )
   ),
0)</f>
        <v>0</v>
      </c>
      <c r="AJ975" s="181" t="str">
        <f>IF(Tableau210[[#This Row],[NB JP EMIS]]=1,"1 JP","") &amp; IF(Tableau210[[#This Row],[NB BP EMIS]]=1," 1 BP","")</f>
        <v>1 JP</v>
      </c>
      <c r="AK975" s="178" t="str">
        <f>IF(Tableau210[[#This Row],[NB JP BUTA]]=1,"1 JP","") &amp; IF(Tableau210[[#This Row],[Nb BP BUTA]]=1," 1 BP","") &amp; IF(Tableau210[[#This Row],[Nb BP BUTA]]=2," 2 BP","")</f>
        <v>1 JP</v>
      </c>
      <c r="AL975" s="117" t="s">
        <v>2527</v>
      </c>
      <c r="AM975" s="117">
        <f>IFERROR(+VLOOKUP(AY975,Tiges!$G$4:$I$569,3,FALSE),"")</f>
        <v>22</v>
      </c>
      <c r="AN975" s="48"/>
      <c r="AO975" s="117">
        <v>4</v>
      </c>
      <c r="AP975" s="177" cm="1">
        <f t="array" ref="AP9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75" s="117" t="s">
        <v>2289</v>
      </c>
      <c r="AS975" s="177" t="str" cm="1">
        <f t="array" ref="AS9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975" s="117" t="s">
        <v>1123</v>
      </c>
      <c r="AV975" s="177" t="str" cm="1">
        <f t="array" ref="AV9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5" s="117"/>
      <c r="AY975" s="117" cm="1">
        <f t="array" ref="AY975">IFERROR(_xlfn.XLOOKUP(Tableau210[[#This Row],[DN DONNEES BUTA ]]&amp;Tableau210[[#This Row],[PN DONNEES BUTA]],Tiges!$B$4:$B$79&amp;Tiges!$C$4:$C$79,Tiges!$G$4:$G$79),"")</f>
        <v>14</v>
      </c>
      <c r="AZ975" s="117"/>
      <c r="BA975" s="117" cm="1">
        <f t="array" ref="BA975">IFERROR(_xlfn.XLOOKUP(Tableau210[[#This Row],[DN DONNEES BUTA ]]&amp;Tableau210[[#This Row],[PN DONNEES BUTA]],Tiges!$B$4:$B$79&amp;Tiges!$C$4:$C$79,Tiges!$H$4:$H$79),"")</f>
        <v>70</v>
      </c>
      <c r="BB975" s="117"/>
      <c r="BC975" s="182">
        <f>IFERROR(VLOOKUP(Tableau210[[#This Row],[OPERATION]],Tableau4[],2,FALSE),"")</f>
        <v>2</v>
      </c>
      <c r="BD975" s="177" cm="1">
        <f t="array" ref="BD975">IFERROR(
   SUM(
      _xlfn._xlws.FILTER(
         Tableau3[Nb Platinage Joint],
         (Tableau3[ITEM]=Tableau210[[#This Row],[NOM]])*
         (Tableau3[Rep.]=Tableau210[[#This Row],[REPERE BUTA]])
      )
   ),
0)</f>
        <v>2</v>
      </c>
      <c r="BE975" s="182">
        <f>IFERROR(VLOOKUP(Tableau210[[#This Row],[OPERATION]],Tableau4[],3,FALSE),"")</f>
        <v>1</v>
      </c>
      <c r="BF975" s="177" cm="1">
        <f t="array" ref="BF975">IFERROR(
   SUM(
      _xlfn._xlws.FILTER(
         Tableau3[Joint Définitif Nb],
         (Tableau3[ITEM]=Tableau210[[#This Row],[NOM]])*
         (Tableau3[Rep.]=Tableau210[[#This Row],[REPERE BUTA]])
      )
   ),
0)</f>
        <v>1</v>
      </c>
      <c r="BG975" s="117" t="s">
        <v>129</v>
      </c>
      <c r="BH975" s="177" t="str" cm="1">
        <f t="array" ref="BH9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75" s="117" t="s">
        <v>2268</v>
      </c>
      <c r="BK975" s="117" t="s">
        <v>2269</v>
      </c>
      <c r="BL975" s="167" t="s">
        <v>2380</v>
      </c>
      <c r="BM975" s="167"/>
      <c r="BN975" s="117"/>
      <c r="BO975" s="117"/>
      <c r="BP975" s="117"/>
      <c r="BQ975" s="48"/>
      <c r="BR975" s="119"/>
      <c r="BS975" s="48"/>
      <c r="BT975" s="48"/>
      <c r="BU975" s="48"/>
      <c r="BV975" s="48"/>
      <c r="BW975" s="48"/>
      <c r="BX975" s="48"/>
    </row>
    <row r="976" spans="1:76" ht="15.75" hidden="1" x14ac:dyDescent="0.25">
      <c r="A976" s="48" t="e" cm="1">
        <f t="array" ref="A976">_xlfn.XLOOKUP(Tableau210[[#This Row],[NOM]]&amp;Tableau210[[#This Row],[REPERE BUTA]],[6]!Tableau16[POSTE TECHNIQUE]&amp;[6]!Tableau16[Repere ADM],[6]!Tableau16[NUMERO CLIENT])</f>
        <v>#N/A</v>
      </c>
      <c r="B976" s="48" t="e" cm="1">
        <f t="array" ref="B976">_xlfn.XLOOKUP(Tableau210[[#This Row],[NOM]]&amp;Tableau210[[#This Row],[REPERE BUTA]],[6]!Tableau16[POSTE TECHNIQUE]&amp;[6]!Tableau16[Repere REF],[6]!Tableau16[NUMERO CLIENT])</f>
        <v>#N/A</v>
      </c>
      <c r="C976" s="48" cm="1">
        <f t="array" ref="C976">_xlfn.XLOOKUP(Tableau210[[#This Row],[NOM]]&amp;Tableau210[[#This Row],[Repere Ubleam]],[7]Sheet1!$C$2:$C$2995&amp;[7]Sheet1!$I$2:$I$2995,[7]Sheet1!$A$2:$A$2995)</f>
        <v>970</v>
      </c>
      <c r="D976" s="48" t="str">
        <f>C976&amp;""</f>
        <v>970</v>
      </c>
      <c r="E976" s="48" t="e">
        <v>#N/A</v>
      </c>
      <c r="F976" s="48" t="e">
        <v>#N/A</v>
      </c>
      <c r="G976" s="186" t="s">
        <v>1735</v>
      </c>
      <c r="H976" s="119" t="s">
        <v>1067</v>
      </c>
      <c r="I976" s="119" t="s">
        <v>80</v>
      </c>
      <c r="J976" s="119" t="s">
        <v>48</v>
      </c>
      <c r="K976" s="158" t="str">
        <f>_xlfn.XLOOKUP(Tableau210[[#This Row],[NOM]],[8]LUT!$I$5:$I$301,[8]LUT!$N$5:$N$301)</f>
        <v xml:space="preserve">Réacteur </v>
      </c>
      <c r="L976" s="158">
        <v>26</v>
      </c>
      <c r="M976" s="119"/>
      <c r="N976" s="119">
        <v>26</v>
      </c>
      <c r="O976" s="119"/>
      <c r="P976" s="119"/>
      <c r="Q976" s="119"/>
      <c r="R976" s="119"/>
      <c r="S976" s="119"/>
      <c r="T976" s="119"/>
      <c r="U976" s="119"/>
      <c r="V976" s="119"/>
      <c r="W976" s="148" t="s">
        <v>1118</v>
      </c>
      <c r="X976" s="207" cm="1">
        <f t="array" ref="X9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97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76" s="148" t="s">
        <v>3424</v>
      </c>
      <c r="AA976" s="207" cm="1">
        <f t="array" ref="AA9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76" s="48"/>
      <c r="AD976" s="117" t="s">
        <v>2103</v>
      </c>
      <c r="AE976" s="119"/>
      <c r="AF976" s="181">
        <f>IFERROR(VLOOKUP(Tableau210[[#This Row],[OPERATION]],Tableau4[],5,FALSE),"")</f>
        <v>1</v>
      </c>
      <c r="AG976" s="178" cm="1">
        <f t="array" ref="AG976">IFERROR(
   SUM(
      _xlfn._xlws.FILTER(
         Tableau3[JP],
         (Tableau3[ITEM]=Tableau210[[#This Row],[NOM]])*
         (Tableau3[Rep.]=Tableau210[[#This Row],[REPERE BUTA]])
      )
   ),
0)</f>
        <v>1</v>
      </c>
      <c r="AH976" s="181">
        <f>IFERROR(VLOOKUP(Tableau210[[#This Row],[OPERATION]],Tableau4[],4,FALSE),"")</f>
        <v>0</v>
      </c>
      <c r="AI976" s="178" cm="1">
        <f t="array" ref="AI976">IFERROR(
   SUM(
      _xlfn._xlws.FILTER(
         Tableau3[BP],
         (Tableau3[ITEM]=Tableau210[[#This Row],[NOM]])*
         (Tableau3[Rep.]=Tableau210[[#This Row],[REPERE BUTA]])
      )
   ),
0)</f>
        <v>0</v>
      </c>
      <c r="AJ976" s="181" t="str">
        <f>IF(Tableau210[[#This Row],[NB JP EMIS]]=1,"1 JP","") &amp; IF(Tableau210[[#This Row],[NB BP EMIS]]=1," 1 BP","")</f>
        <v>1 JP</v>
      </c>
      <c r="AK976" s="178" t="str">
        <f>IF(Tableau210[[#This Row],[NB JP BUTA]]=1,"1 JP","") &amp; IF(Tableau210[[#This Row],[Nb BP BUTA]]=1," 1 BP","") &amp; IF(Tableau210[[#This Row],[Nb BP BUTA]]=2," 2 BP","")</f>
        <v>1 JP</v>
      </c>
      <c r="AL976" s="117" t="s">
        <v>2527</v>
      </c>
      <c r="AM976" s="117">
        <f>IFERROR(+VLOOKUP(AY976,Tiges!$G$4:$I$569,3,FALSE),"")</f>
        <v>36</v>
      </c>
      <c r="AN976" s="48"/>
      <c r="AO976" s="117">
        <v>12</v>
      </c>
      <c r="AP976" s="177" cm="1">
        <f t="array" ref="AP9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9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976" s="117" t="s">
        <v>2282</v>
      </c>
      <c r="AS976" s="177" t="str" cm="1">
        <f t="array" ref="AS9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9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976" s="117" t="s">
        <v>1123</v>
      </c>
      <c r="AV976" s="177" t="str" cm="1">
        <f t="array" ref="AV9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6" s="117"/>
      <c r="AY976" s="117" cm="1">
        <f t="array" ref="AY976">IFERROR(_xlfn.XLOOKUP(Tableau210[[#This Row],[DN DONNEES BUTA ]]&amp;Tableau210[[#This Row],[PN DONNEES BUTA]],Tiges!$B$4:$B$79&amp;Tiges!$C$4:$C$79,Tiges!$G$4:$G$79),"")</f>
        <v>22</v>
      </c>
      <c r="AZ976" s="117"/>
      <c r="BA976" s="117" cm="1">
        <f t="array" ref="BA976">IFERROR(_xlfn.XLOOKUP(Tableau210[[#This Row],[DN DONNEES BUTA ]]&amp;Tableau210[[#This Row],[PN DONNEES BUTA]],Tiges!$B$4:$B$79&amp;Tiges!$C$4:$C$79,Tiges!$H$4:$H$79),"")</f>
        <v>130</v>
      </c>
      <c r="BB976" s="117"/>
      <c r="BC976" s="182">
        <f>IFERROR(VLOOKUP(Tableau210[[#This Row],[OPERATION]],Tableau4[],2,FALSE),"")</f>
        <v>2</v>
      </c>
      <c r="BD976" s="177" cm="1">
        <f t="array" ref="BD976">IFERROR(
   SUM(
      _xlfn._xlws.FILTER(
         Tableau3[Nb Platinage Joint],
         (Tableau3[ITEM]=Tableau210[[#This Row],[NOM]])*
         (Tableau3[Rep.]=Tableau210[[#This Row],[REPERE BUTA]])
      )
   ),
0)</f>
        <v>2</v>
      </c>
      <c r="BE976" s="182">
        <f>IFERROR(VLOOKUP(Tableau210[[#This Row],[OPERATION]],Tableau4[],3,FALSE),"")</f>
        <v>1</v>
      </c>
      <c r="BF976" s="177" cm="1">
        <f t="array" ref="BF976">IFERROR(
   SUM(
      _xlfn._xlws.FILTER(
         Tableau3[Joint Définitif Nb],
         (Tableau3[ITEM]=Tableau210[[#This Row],[NOM]])*
         (Tableau3[Rep.]=Tableau210[[#This Row],[REPERE BUTA]])
      )
   ),
0)</f>
        <v>1</v>
      </c>
      <c r="BG976" s="117" t="s">
        <v>129</v>
      </c>
      <c r="BH976" s="177" t="str" cm="1">
        <f t="array" ref="BH9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76" s="117" t="s">
        <v>2281</v>
      </c>
      <c r="BK976" s="117" t="s">
        <v>2269</v>
      </c>
      <c r="BL976" s="167" t="s">
        <v>2380</v>
      </c>
      <c r="BM976" s="167"/>
      <c r="BN976" s="117"/>
      <c r="BO976" s="117"/>
      <c r="BP976" s="117"/>
      <c r="BQ976" s="48"/>
      <c r="BR976" s="119"/>
      <c r="BS976" s="48"/>
      <c r="BT976" s="48"/>
      <c r="BU976" s="48"/>
      <c r="BV976" s="48"/>
      <c r="BW976" s="48"/>
      <c r="BX976" s="48"/>
    </row>
    <row r="977" spans="1:76" ht="15.75" hidden="1" x14ac:dyDescent="0.25">
      <c r="A977" s="48" t="e" cm="1">
        <f t="array" ref="A977">_xlfn.XLOOKUP(Tableau210[[#This Row],[NOM]]&amp;Tableau210[[#This Row],[REPERE BUTA]],[6]!Tableau16[POSTE TECHNIQUE]&amp;[6]!Tableau16[Repere ADM],[6]!Tableau16[NUMERO CLIENT])</f>
        <v>#N/A</v>
      </c>
      <c r="B977" s="48" t="e" cm="1">
        <f t="array" ref="B977">_xlfn.XLOOKUP(Tableau210[[#This Row],[NOM]]&amp;Tableau210[[#This Row],[REPERE BUTA]],[6]!Tableau16[POSTE TECHNIQUE]&amp;[6]!Tableau16[Repere REF],[6]!Tableau16[NUMERO CLIENT])</f>
        <v>#N/A</v>
      </c>
      <c r="C977" s="48" cm="1">
        <f t="array" ref="C977">_xlfn.XLOOKUP(Tableau210[[#This Row],[NOM]]&amp;Tableau210[[#This Row],[Repere Ubleam]],[7]Sheet1!$C$2:$C$2995&amp;[7]Sheet1!$I$2:$I$2995,[7]Sheet1!$A$2:$A$2995)</f>
        <v>971</v>
      </c>
      <c r="D977" s="48" t="str">
        <f>C977&amp;""</f>
        <v>971</v>
      </c>
      <c r="E977" s="48" t="e">
        <v>#N/A</v>
      </c>
      <c r="F977" s="48" t="e">
        <v>#N/A</v>
      </c>
      <c r="G977" s="186" t="s">
        <v>1735</v>
      </c>
      <c r="H977" s="119" t="s">
        <v>1067</v>
      </c>
      <c r="I977" s="119" t="s">
        <v>80</v>
      </c>
      <c r="J977" s="119" t="s">
        <v>48</v>
      </c>
      <c r="K977" s="158" t="str">
        <f>_xlfn.XLOOKUP(Tableau210[[#This Row],[NOM]],[8]LUT!$I$5:$I$301,[8]LUT!$N$5:$N$301)</f>
        <v xml:space="preserve">Réacteur </v>
      </c>
      <c r="L977" s="158">
        <v>27</v>
      </c>
      <c r="M977" s="119" t="s">
        <v>2492</v>
      </c>
      <c r="N977" s="119" t="s">
        <v>2492</v>
      </c>
      <c r="O977" s="119"/>
      <c r="P977" s="119"/>
      <c r="Q977" s="119"/>
      <c r="R977" s="119"/>
      <c r="S977" s="119"/>
      <c r="T977" s="119"/>
      <c r="U977" s="119"/>
      <c r="V977" s="119"/>
      <c r="W977" s="117" t="s">
        <v>2159</v>
      </c>
      <c r="X977" s="207" cm="1">
        <f t="array" ref="X9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97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77" s="117" t="s">
        <v>3424</v>
      </c>
      <c r="AA977" s="207" cm="1">
        <f t="array" ref="AA9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77" s="48"/>
      <c r="AD977" s="117" t="s">
        <v>2196</v>
      </c>
      <c r="AE977" s="119"/>
      <c r="AF977" s="181">
        <f>IFERROR(VLOOKUP(Tableau210[[#This Row],[OPERATION]],Tableau4[],5,FALSE),"")</f>
        <v>0</v>
      </c>
      <c r="AG977" s="178" cm="1">
        <f t="array" ref="AG977">IFERROR(
   SUM(
      _xlfn._xlws.FILTER(
         Tableau3[JP],
         (Tableau3[ITEM]=Tableau210[[#This Row],[NOM]])*
         (Tableau3[Rep.]=Tableau210[[#This Row],[REPERE BUTA]])
      )
   ),
0)</f>
        <v>0</v>
      </c>
      <c r="AH977" s="181">
        <f>IFERROR(VLOOKUP(Tableau210[[#This Row],[OPERATION]],Tableau4[],4,FALSE),"")</f>
        <v>0</v>
      </c>
      <c r="AI977" s="178" cm="1">
        <f t="array" ref="AI977">IFERROR(
   SUM(
      _xlfn._xlws.FILTER(
         Tableau3[BP],
         (Tableau3[ITEM]=Tableau210[[#This Row],[NOM]])*
         (Tableau3[Rep.]=Tableau210[[#This Row],[REPERE BUTA]])
      )
   ),
0)</f>
        <v>0</v>
      </c>
      <c r="AJ977" s="181" t="str">
        <f>IF(Tableau210[[#This Row],[NB JP EMIS]]=1,"1 JP","") &amp; IF(Tableau210[[#This Row],[NB BP EMIS]]=1," 1 BP","")</f>
        <v/>
      </c>
      <c r="AK977" s="178" t="str">
        <f>IF(Tableau210[[#This Row],[NB JP BUTA]]=1,"1 JP","") &amp; IF(Tableau210[[#This Row],[Nb BP BUTA]]=1," 1 BP","") &amp; IF(Tableau210[[#This Row],[Nb BP BUTA]]=2," 2 BP","")</f>
        <v/>
      </c>
      <c r="AL977" s="117" t="s">
        <v>2527</v>
      </c>
      <c r="AM977" s="117">
        <f>IFERROR(+VLOOKUP(AY977,Tiges!$G$4:$I$569,3,FALSE),"")</f>
        <v>27</v>
      </c>
      <c r="AN977" s="48"/>
      <c r="AO977" s="117" t="s">
        <v>3424</v>
      </c>
      <c r="AP977" s="177" cm="1">
        <f t="array" ref="AP9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7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77" s="117" t="s">
        <v>3424</v>
      </c>
      <c r="AS977" s="177" t="str" cm="1">
        <f t="array" ref="AS9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7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77" s="117" t="s">
        <v>3424</v>
      </c>
      <c r="AV977" s="177" t="str" cm="1">
        <f t="array" ref="AV9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7" s="117"/>
      <c r="AY977" s="117" cm="1">
        <f t="array" ref="AY977">IFERROR(_xlfn.XLOOKUP(Tableau210[[#This Row],[DN DONNEES BUTA ]]&amp;Tableau210[[#This Row],[PN DONNEES BUTA]],Tiges!$B$4:$B$79&amp;Tiges!$C$4:$C$79,Tiges!$G$4:$G$79),"")</f>
        <v>16</v>
      </c>
      <c r="AZ977" s="117"/>
      <c r="BA977" s="117" cm="1">
        <f t="array" ref="BA977">IFERROR(_xlfn.XLOOKUP(Tableau210[[#This Row],[DN DONNEES BUTA ]]&amp;Tableau210[[#This Row],[PN DONNEES BUTA]],Tiges!$B$4:$B$79&amp;Tiges!$C$4:$C$79,Tiges!$H$4:$H$79),"")</f>
        <v>100</v>
      </c>
      <c r="BB977" s="117"/>
      <c r="BC977" s="182">
        <f>IFERROR(VLOOKUP(Tableau210[[#This Row],[OPERATION]],Tableau4[],2,FALSE),"")</f>
        <v>0</v>
      </c>
      <c r="BD977" s="177" cm="1">
        <f t="array" ref="BD977">IFERROR(
   SUM(
      _xlfn._xlws.FILTER(
         Tableau3[Nb Platinage Joint],
         (Tableau3[ITEM]=Tableau210[[#This Row],[NOM]])*
         (Tableau3[Rep.]=Tableau210[[#This Row],[REPERE BUTA]])
      )
   ),
0)</f>
        <v>0</v>
      </c>
      <c r="BE977" s="182">
        <f>IFERROR(VLOOKUP(Tableau210[[#This Row],[OPERATION]],Tableau4[],3,FALSE),"")</f>
        <v>1</v>
      </c>
      <c r="BF977" s="177" cm="1">
        <f t="array" ref="BF977">IFERROR(
   SUM(
      _xlfn._xlws.FILTER(
         Tableau3[Joint Définitif Nb],
         (Tableau3[ITEM]=Tableau210[[#This Row],[NOM]])*
         (Tableau3[Rep.]=Tableau210[[#This Row],[REPERE BUTA]])
      )
   ),
0)</f>
        <v>1</v>
      </c>
      <c r="BG977" s="117" t="s">
        <v>3424</v>
      </c>
      <c r="BH977" s="177" t="str" cm="1">
        <f t="array" ref="BH9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7" s="411" t="s">
        <v>129</v>
      </c>
      <c r="BJ977" s="117" t="s">
        <v>3424</v>
      </c>
      <c r="BK977" s="117" t="s">
        <v>3424</v>
      </c>
      <c r="BL977" s="167" t="s">
        <v>2380</v>
      </c>
      <c r="BM977" s="167"/>
      <c r="BN977" s="117"/>
      <c r="BO977" s="117"/>
      <c r="BP977" s="117"/>
      <c r="BQ977" s="48"/>
      <c r="BR977" s="119"/>
      <c r="BS977" s="48"/>
      <c r="BT977" s="48"/>
      <c r="BU977" s="48"/>
      <c r="BV977" s="48"/>
      <c r="BW977" s="48"/>
      <c r="BX977" s="48"/>
    </row>
    <row r="978" spans="1:76" ht="15.75" hidden="1" x14ac:dyDescent="0.25">
      <c r="A978" s="48" t="e" cm="1">
        <f t="array" ref="A978">_xlfn.XLOOKUP(Tableau210[[#This Row],[NOM]]&amp;Tableau210[[#This Row],[REPERE BUTA]],[6]!Tableau16[POSTE TECHNIQUE]&amp;[6]!Tableau16[Repere ADM],[6]!Tableau16[NUMERO CLIENT])</f>
        <v>#N/A</v>
      </c>
      <c r="B978" s="48" t="e" cm="1">
        <f t="array" ref="B978">_xlfn.XLOOKUP(Tableau210[[#This Row],[NOM]]&amp;Tableau210[[#This Row],[REPERE BUTA]],[6]!Tableau16[POSTE TECHNIQUE]&amp;[6]!Tableau16[Repere REF],[6]!Tableau16[NUMERO CLIENT])</f>
        <v>#N/A</v>
      </c>
      <c r="C978" s="48" cm="1">
        <f t="array" ref="C978">_xlfn.XLOOKUP(Tableau210[[#This Row],[NOM]]&amp;Tableau210[[#This Row],[Repere Ubleam]],[7]Sheet1!$C$2:$C$2995&amp;[7]Sheet1!$I$2:$I$2995,[7]Sheet1!$A$2:$A$2995)</f>
        <v>972</v>
      </c>
      <c r="D978" s="48" t="str">
        <f>C978&amp;""</f>
        <v>972</v>
      </c>
      <c r="E978" s="48" t="e">
        <v>#N/A</v>
      </c>
      <c r="F978" s="48" t="e">
        <v>#N/A</v>
      </c>
      <c r="G978" s="186" t="s">
        <v>1735</v>
      </c>
      <c r="H978" s="119" t="s">
        <v>1067</v>
      </c>
      <c r="I978" s="119" t="s">
        <v>80</v>
      </c>
      <c r="J978" s="119" t="s">
        <v>48</v>
      </c>
      <c r="K978" s="158" t="str">
        <f>_xlfn.XLOOKUP(Tableau210[[#This Row],[NOM]],[8]LUT!$I$5:$I$301,[8]LUT!$N$5:$N$301)</f>
        <v xml:space="preserve">Réacteur </v>
      </c>
      <c r="L978" s="158">
        <v>27</v>
      </c>
      <c r="M978" s="119" t="s">
        <v>2493</v>
      </c>
      <c r="N978" s="119" t="s">
        <v>2493</v>
      </c>
      <c r="O978" s="119"/>
      <c r="P978" s="119"/>
      <c r="Q978" s="119"/>
      <c r="R978" s="119"/>
      <c r="S978" s="119"/>
      <c r="T978" s="119"/>
      <c r="U978" s="119"/>
      <c r="V978" s="119"/>
      <c r="W978" s="117" t="s">
        <v>2159</v>
      </c>
      <c r="X978" s="207" cm="1">
        <f t="array" ref="X9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9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78" s="117" t="s">
        <v>3424</v>
      </c>
      <c r="AA978" s="207" cm="1">
        <f t="array" ref="AA9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78" s="48"/>
      <c r="AD978" s="117" t="s">
        <v>2196</v>
      </c>
      <c r="AE978" s="119"/>
      <c r="AF978" s="181">
        <f>IFERROR(VLOOKUP(Tableau210[[#This Row],[OPERATION]],Tableau4[],5,FALSE),"")</f>
        <v>0</v>
      </c>
      <c r="AG978" s="178" cm="1">
        <f t="array" ref="AG978">IFERROR(
   SUM(
      _xlfn._xlws.FILTER(
         Tableau3[JP],
         (Tableau3[ITEM]=Tableau210[[#This Row],[NOM]])*
         (Tableau3[Rep.]=Tableau210[[#This Row],[REPERE BUTA]])
      )
   ),
0)</f>
        <v>0</v>
      </c>
      <c r="AH978" s="181">
        <f>IFERROR(VLOOKUP(Tableau210[[#This Row],[OPERATION]],Tableau4[],4,FALSE),"")</f>
        <v>0</v>
      </c>
      <c r="AI978" s="178" cm="1">
        <f t="array" ref="AI978">IFERROR(
   SUM(
      _xlfn._xlws.FILTER(
         Tableau3[BP],
         (Tableau3[ITEM]=Tableau210[[#This Row],[NOM]])*
         (Tableau3[Rep.]=Tableau210[[#This Row],[REPERE BUTA]])
      )
   ),
0)</f>
        <v>0</v>
      </c>
      <c r="AJ978" s="181" t="str">
        <f>IF(Tableau210[[#This Row],[NB JP EMIS]]=1,"1 JP","") &amp; IF(Tableau210[[#This Row],[NB BP EMIS]]=1," 1 BP","")</f>
        <v/>
      </c>
      <c r="AK978" s="178" t="str">
        <f>IF(Tableau210[[#This Row],[NB JP BUTA]]=1,"1 JP","") &amp; IF(Tableau210[[#This Row],[Nb BP BUTA]]=1," 1 BP","") &amp; IF(Tableau210[[#This Row],[Nb BP BUTA]]=2," 2 BP","")</f>
        <v/>
      </c>
      <c r="AL978" s="117" t="s">
        <v>2527</v>
      </c>
      <c r="AM978" s="117">
        <f>IFERROR(+VLOOKUP(AY978,Tiges!$G$4:$I$569,3,FALSE),"")</f>
        <v>27</v>
      </c>
      <c r="AN978" s="48"/>
      <c r="AO978" s="117" t="s">
        <v>3424</v>
      </c>
      <c r="AP978" s="177" cm="1">
        <f t="array" ref="AP9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78" s="117" t="s">
        <v>3424</v>
      </c>
      <c r="AS978" s="177" t="str" cm="1">
        <f t="array" ref="AS9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78" s="117" t="s">
        <v>3424</v>
      </c>
      <c r="AV978" s="177" t="str" cm="1">
        <f t="array" ref="AV9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8" s="117"/>
      <c r="AY978" s="117" cm="1">
        <f t="array" ref="AY978">IFERROR(_xlfn.XLOOKUP(Tableau210[[#This Row],[DN DONNEES BUTA ]]&amp;Tableau210[[#This Row],[PN DONNEES BUTA]],Tiges!$B$4:$B$79&amp;Tiges!$C$4:$C$79,Tiges!$G$4:$G$79),"")</f>
        <v>16</v>
      </c>
      <c r="AZ978" s="117"/>
      <c r="BA978" s="117" cm="1">
        <f t="array" ref="BA978">IFERROR(_xlfn.XLOOKUP(Tableau210[[#This Row],[DN DONNEES BUTA ]]&amp;Tableau210[[#This Row],[PN DONNEES BUTA]],Tiges!$B$4:$B$79&amp;Tiges!$C$4:$C$79,Tiges!$H$4:$H$79),"")</f>
        <v>100</v>
      </c>
      <c r="BB978" s="117"/>
      <c r="BC978" s="182">
        <f>IFERROR(VLOOKUP(Tableau210[[#This Row],[OPERATION]],Tableau4[],2,FALSE),"")</f>
        <v>0</v>
      </c>
      <c r="BD978" s="177" cm="1">
        <f t="array" ref="BD978">IFERROR(
   SUM(
      _xlfn._xlws.FILTER(
         Tableau3[Nb Platinage Joint],
         (Tableau3[ITEM]=Tableau210[[#This Row],[NOM]])*
         (Tableau3[Rep.]=Tableau210[[#This Row],[REPERE BUTA]])
      )
   ),
0)</f>
        <v>0</v>
      </c>
      <c r="BE978" s="182">
        <f>IFERROR(VLOOKUP(Tableau210[[#This Row],[OPERATION]],Tableau4[],3,FALSE),"")</f>
        <v>1</v>
      </c>
      <c r="BF978" s="177" cm="1">
        <f t="array" ref="BF978">IFERROR(
   SUM(
      _xlfn._xlws.FILTER(
         Tableau3[Joint Définitif Nb],
         (Tableau3[ITEM]=Tableau210[[#This Row],[NOM]])*
         (Tableau3[Rep.]=Tableau210[[#This Row],[REPERE BUTA]])
      )
   ),
0)</f>
        <v>1</v>
      </c>
      <c r="BG978" s="117" t="s">
        <v>3424</v>
      </c>
      <c r="BH978" s="177" t="str" cm="1">
        <f t="array" ref="BH9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8" s="411" t="s">
        <v>129</v>
      </c>
      <c r="BJ978" s="117" t="s">
        <v>3424</v>
      </c>
      <c r="BK978" s="117" t="s">
        <v>3424</v>
      </c>
      <c r="BL978" s="167" t="s">
        <v>2380</v>
      </c>
      <c r="BM978" s="167"/>
      <c r="BN978" s="117"/>
      <c r="BO978" s="117"/>
      <c r="BP978" s="117"/>
      <c r="BQ978" s="48"/>
      <c r="BR978" s="119"/>
      <c r="BS978" s="48"/>
      <c r="BT978" s="48"/>
      <c r="BU978" s="48"/>
      <c r="BV978" s="48"/>
      <c r="BW978" s="48"/>
      <c r="BX978" s="48"/>
    </row>
    <row r="979" spans="1:76" ht="15.75" hidden="1" x14ac:dyDescent="0.25">
      <c r="A979" s="48" t="e" cm="1">
        <f t="array" ref="A979">_xlfn.XLOOKUP(Tableau210[[#This Row],[NOM]]&amp;Tableau210[[#This Row],[REPERE BUTA]],[6]!Tableau16[POSTE TECHNIQUE]&amp;[6]!Tableau16[Repere ADM],[6]!Tableau16[NUMERO CLIENT])</f>
        <v>#N/A</v>
      </c>
      <c r="B979" s="48" t="e" cm="1">
        <f t="array" ref="B979">_xlfn.XLOOKUP(Tableau210[[#This Row],[NOM]]&amp;Tableau210[[#This Row],[REPERE BUTA]],[6]!Tableau16[POSTE TECHNIQUE]&amp;[6]!Tableau16[Repere REF],[6]!Tableau16[NUMERO CLIENT])</f>
        <v>#N/A</v>
      </c>
      <c r="C979" s="48" cm="1">
        <f t="array" ref="C979">_xlfn.XLOOKUP(Tableau210[[#This Row],[NOM]]&amp;Tableau210[[#This Row],[Repere Ubleam]],[7]Sheet1!$C$2:$C$2995&amp;[7]Sheet1!$I$2:$I$2995,[7]Sheet1!$A$2:$A$2995)</f>
        <v>973</v>
      </c>
      <c r="D979" s="48" t="str">
        <f>C979&amp;""</f>
        <v>973</v>
      </c>
      <c r="E979" s="48" t="e">
        <v>#N/A</v>
      </c>
      <c r="F979" s="48" t="e">
        <v>#N/A</v>
      </c>
      <c r="G979" s="186" t="s">
        <v>1735</v>
      </c>
      <c r="H979" s="119" t="s">
        <v>1067</v>
      </c>
      <c r="I979" s="119" t="s">
        <v>80</v>
      </c>
      <c r="J979" s="119" t="s">
        <v>48</v>
      </c>
      <c r="K979" s="158" t="str">
        <f>_xlfn.XLOOKUP(Tableau210[[#This Row],[NOM]],[8]LUT!$I$5:$I$301,[8]LUT!$N$5:$N$301)</f>
        <v xml:space="preserve">Réacteur </v>
      </c>
      <c r="L979" s="158">
        <v>31</v>
      </c>
      <c r="M979" s="119"/>
      <c r="N979" s="119">
        <v>31</v>
      </c>
      <c r="O979" s="119"/>
      <c r="P979" s="119"/>
      <c r="Q979" s="119"/>
      <c r="R979" s="119"/>
      <c r="S979" s="119"/>
      <c r="T979" s="119"/>
      <c r="U979" s="119"/>
      <c r="V979" s="119"/>
      <c r="W979" s="148">
        <v>50</v>
      </c>
      <c r="X979" s="207" cm="1">
        <f t="array" ref="X9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7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79" s="148">
        <v>20</v>
      </c>
      <c r="AA979" s="207" cm="1">
        <f t="array" ref="AA9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7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79" s="48"/>
      <c r="AD979" s="117" t="s">
        <v>2103</v>
      </c>
      <c r="AE979" s="119"/>
      <c r="AF979" s="181">
        <f>IFERROR(VLOOKUP(Tableau210[[#This Row],[OPERATION]],Tableau4[],5,FALSE),"")</f>
        <v>1</v>
      </c>
      <c r="AG979" s="178" cm="1">
        <f t="array" ref="AG979">IFERROR(
   SUM(
      _xlfn._xlws.FILTER(
         Tableau3[JP],
         (Tableau3[ITEM]=Tableau210[[#This Row],[NOM]])*
         (Tableau3[Rep.]=Tableau210[[#This Row],[REPERE BUTA]])
      )
   ),
0)</f>
        <v>1</v>
      </c>
      <c r="AH979" s="181">
        <f>IFERROR(VLOOKUP(Tableau210[[#This Row],[OPERATION]],Tableau4[],4,FALSE),"")</f>
        <v>0</v>
      </c>
      <c r="AI979" s="178" cm="1">
        <f t="array" ref="AI979">IFERROR(
   SUM(
      _xlfn._xlws.FILTER(
         Tableau3[BP],
         (Tableau3[ITEM]=Tableau210[[#This Row],[NOM]])*
         (Tableau3[Rep.]=Tableau210[[#This Row],[REPERE BUTA]])
      )
   ),
0)</f>
        <v>0</v>
      </c>
      <c r="AJ979" s="181" t="str">
        <f>IF(Tableau210[[#This Row],[NB JP EMIS]]=1,"1 JP","") &amp; IF(Tableau210[[#This Row],[NB BP EMIS]]=1," 1 BP","")</f>
        <v>1 JP</v>
      </c>
      <c r="AK979" s="178" t="str">
        <f>IF(Tableau210[[#This Row],[NB JP BUTA]]=1,"1 JP","") &amp; IF(Tableau210[[#This Row],[Nb BP BUTA]]=1," 1 BP","") &amp; IF(Tableau210[[#This Row],[Nb BP BUTA]]=2," 2 BP","")</f>
        <v>1 JP</v>
      </c>
      <c r="AL979" s="117" t="s">
        <v>2527</v>
      </c>
      <c r="AM979" s="117">
        <f>IFERROR(+VLOOKUP(AY979,Tiges!$G$4:$I$569,3,FALSE),"")</f>
        <v>27</v>
      </c>
      <c r="AN979" s="48"/>
      <c r="AO979" s="117">
        <v>4</v>
      </c>
      <c r="AP979" s="177" cm="1">
        <f t="array" ref="AP9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79" s="117" t="s">
        <v>2163</v>
      </c>
      <c r="AS979" s="177" t="str" cm="1">
        <f t="array" ref="AS9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79" s="117" t="s">
        <v>1123</v>
      </c>
      <c r="AV979" s="177" t="str" cm="1">
        <f t="array" ref="AV9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79" s="117"/>
      <c r="AY979" s="117" cm="1">
        <f t="array" ref="AY979">IFERROR(_xlfn.XLOOKUP(Tableau210[[#This Row],[DN DONNEES BUTA ]]&amp;Tableau210[[#This Row],[PN DONNEES BUTA]],Tiges!$B$4:$B$79&amp;Tiges!$C$4:$C$79,Tiges!$G$4:$G$79),"")</f>
        <v>16</v>
      </c>
      <c r="AZ979" s="117"/>
      <c r="BA979" s="117" cm="1">
        <f t="array" ref="BA979">IFERROR(_xlfn.XLOOKUP(Tableau210[[#This Row],[DN DONNEES BUTA ]]&amp;Tableau210[[#This Row],[PN DONNEES BUTA]],Tiges!$B$4:$B$79&amp;Tiges!$C$4:$C$79,Tiges!$H$4:$H$79),"")</f>
        <v>90</v>
      </c>
      <c r="BB979" s="117"/>
      <c r="BC979" s="182">
        <f>IFERROR(VLOOKUP(Tableau210[[#This Row],[OPERATION]],Tableau4[],2,FALSE),"")</f>
        <v>2</v>
      </c>
      <c r="BD979" s="177" cm="1">
        <f t="array" ref="BD979">IFERROR(
   SUM(
      _xlfn._xlws.FILTER(
         Tableau3[Nb Platinage Joint],
         (Tableau3[ITEM]=Tableau210[[#This Row],[NOM]])*
         (Tableau3[Rep.]=Tableau210[[#This Row],[REPERE BUTA]])
      )
   ),
0)</f>
        <v>2</v>
      </c>
      <c r="BE979" s="182">
        <f>IFERROR(VLOOKUP(Tableau210[[#This Row],[OPERATION]],Tableau4[],3,FALSE),"")</f>
        <v>1</v>
      </c>
      <c r="BF979" s="177" cm="1">
        <f t="array" ref="BF979">IFERROR(
   SUM(
      _xlfn._xlws.FILTER(
         Tableau3[Joint Définitif Nb],
         (Tableau3[ITEM]=Tableau210[[#This Row],[NOM]])*
         (Tableau3[Rep.]=Tableau210[[#This Row],[REPERE BUTA]])
      )
   ),
0)</f>
        <v>1</v>
      </c>
      <c r="BG979" s="117" t="s">
        <v>129</v>
      </c>
      <c r="BH979" s="177" t="str" cm="1">
        <f t="array" ref="BH9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7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79" s="117" t="s">
        <v>2268</v>
      </c>
      <c r="BK979" s="117" t="s">
        <v>2269</v>
      </c>
      <c r="BL979" s="167" t="s">
        <v>2380</v>
      </c>
      <c r="BM979" s="167"/>
      <c r="BN979" s="117"/>
      <c r="BO979" s="117"/>
      <c r="BP979" s="117"/>
      <c r="BQ979" s="48"/>
      <c r="BR979" s="119"/>
      <c r="BS979" s="48"/>
      <c r="BT979" s="48"/>
      <c r="BU979" s="48"/>
      <c r="BV979" s="48"/>
      <c r="BW979" s="48"/>
      <c r="BX979" s="48"/>
    </row>
    <row r="980" spans="1:76" ht="15.75" hidden="1" x14ac:dyDescent="0.25">
      <c r="A980" s="48" t="e" cm="1">
        <f t="array" ref="A980">_xlfn.XLOOKUP(Tableau210[[#This Row],[NOM]]&amp;Tableau210[[#This Row],[REPERE BUTA]],[6]!Tableau16[POSTE TECHNIQUE]&amp;[6]!Tableau16[Repere ADM],[6]!Tableau16[NUMERO CLIENT])</f>
        <v>#N/A</v>
      </c>
      <c r="B980" s="48" t="e" cm="1">
        <f t="array" ref="B980">_xlfn.XLOOKUP(Tableau210[[#This Row],[NOM]]&amp;Tableau210[[#This Row],[REPERE BUTA]],[6]!Tableau16[POSTE TECHNIQUE]&amp;[6]!Tableau16[Repere REF],[6]!Tableau16[NUMERO CLIENT])</f>
        <v>#N/A</v>
      </c>
      <c r="C980" s="48" cm="1">
        <f t="array" ref="C980">_xlfn.XLOOKUP(Tableau210[[#This Row],[NOM]]&amp;Tableau210[[#This Row],[Repere Ubleam]],[7]Sheet1!$C$2:$C$2995&amp;[7]Sheet1!$I$2:$I$2995,[7]Sheet1!$A$2:$A$2995)</f>
        <v>974</v>
      </c>
      <c r="D980" s="48" t="str">
        <f>C980&amp;""</f>
        <v>974</v>
      </c>
      <c r="E980" s="48" t="e">
        <v>#N/A</v>
      </c>
      <c r="F980" s="48" t="e">
        <v>#N/A</v>
      </c>
      <c r="G980" s="186" t="s">
        <v>1735</v>
      </c>
      <c r="H980" s="119" t="s">
        <v>1067</v>
      </c>
      <c r="I980" s="119" t="s">
        <v>80</v>
      </c>
      <c r="J980" s="119" t="s">
        <v>48</v>
      </c>
      <c r="K980" s="158" t="str">
        <f>_xlfn.XLOOKUP(Tableau210[[#This Row],[NOM]],[8]LUT!$I$5:$I$301,[8]LUT!$N$5:$N$301)</f>
        <v xml:space="preserve">Réacteur </v>
      </c>
      <c r="L980" s="158">
        <v>32</v>
      </c>
      <c r="M980" s="119"/>
      <c r="N980" s="119">
        <v>32</v>
      </c>
      <c r="O980" s="119"/>
      <c r="P980" s="119"/>
      <c r="Q980" s="119"/>
      <c r="R980" s="119"/>
      <c r="S980" s="119"/>
      <c r="T980" s="119"/>
      <c r="U980" s="119"/>
      <c r="V980" s="119"/>
      <c r="W980" s="148" t="s">
        <v>2291</v>
      </c>
      <c r="X980" s="207" cm="1">
        <f t="array" ref="X9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98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80" s="148" t="s">
        <v>3424</v>
      </c>
      <c r="AA980" s="207" cm="1">
        <f t="array" ref="AA9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80" s="48"/>
      <c r="AD980" s="117" t="s">
        <v>2103</v>
      </c>
      <c r="AE980" s="119"/>
      <c r="AF980" s="181">
        <f>IFERROR(VLOOKUP(Tableau210[[#This Row],[OPERATION]],Tableau4[],5,FALSE),"")</f>
        <v>1</v>
      </c>
      <c r="AG980" s="178" cm="1">
        <f t="array" ref="AG980">IFERROR(
   SUM(
      _xlfn._xlws.FILTER(
         Tableau3[JP],
         (Tableau3[ITEM]=Tableau210[[#This Row],[NOM]])*
         (Tableau3[Rep.]=Tableau210[[#This Row],[REPERE BUTA]])
      )
   ),
0)</f>
        <v>1</v>
      </c>
      <c r="AH980" s="181">
        <f>IFERROR(VLOOKUP(Tableau210[[#This Row],[OPERATION]],Tableau4[],4,FALSE),"")</f>
        <v>0</v>
      </c>
      <c r="AI980" s="178" cm="1">
        <f t="array" ref="AI980">IFERROR(
   SUM(
      _xlfn._xlws.FILTER(
         Tableau3[BP],
         (Tableau3[ITEM]=Tableau210[[#This Row],[NOM]])*
         (Tableau3[Rep.]=Tableau210[[#This Row],[REPERE BUTA]])
      )
   ),
0)</f>
        <v>0</v>
      </c>
      <c r="AJ980" s="181" t="str">
        <f>IF(Tableau210[[#This Row],[NB JP EMIS]]=1,"1 JP","") &amp; IF(Tableau210[[#This Row],[NB BP EMIS]]=1," 1 BP","")</f>
        <v>1 JP</v>
      </c>
      <c r="AK980" s="178" t="str">
        <f>IF(Tableau210[[#This Row],[NB JP BUTA]]=1,"1 JP","") &amp; IF(Tableau210[[#This Row],[Nb BP BUTA]]=1," 1 BP","") &amp; IF(Tableau210[[#This Row],[Nb BP BUTA]]=2," 2 BP","")</f>
        <v>1 JP</v>
      </c>
      <c r="AL980" s="117" t="s">
        <v>2527</v>
      </c>
      <c r="AM980" s="117">
        <f>IFERROR(+VLOOKUP(AY980,Tiges!$G$4:$I$569,3,FALSE),"")</f>
        <v>22</v>
      </c>
      <c r="AN980" s="48"/>
      <c r="AO980" s="148" t="s">
        <v>3424</v>
      </c>
      <c r="AP980" s="177" cm="1">
        <f t="array" ref="AP9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80" s="148" t="s">
        <v>3424</v>
      </c>
      <c r="AS980" s="177" t="str" cm="1">
        <f t="array" ref="AS9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M14x75</v>
      </c>
      <c r="AT9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980" s="148" t="s">
        <v>3424</v>
      </c>
      <c r="AV980" s="177" t="str" cm="1">
        <f t="array" ref="AV9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0" s="117"/>
      <c r="AY980" s="117" cm="1">
        <f t="array" ref="AY980">IFERROR(_xlfn.XLOOKUP(Tableau210[[#This Row],[DN DONNEES BUTA ]]&amp;Tableau210[[#This Row],[PN DONNEES BUTA]],Tiges!$B$4:$B$79&amp;Tiges!$C$4:$C$79,Tiges!$G$4:$G$79),"")</f>
        <v>14</v>
      </c>
      <c r="AZ980" s="117"/>
      <c r="BA980" s="117" cm="1">
        <f t="array" ref="BA980">IFERROR(_xlfn.XLOOKUP(Tableau210[[#This Row],[DN DONNEES BUTA ]]&amp;Tableau210[[#This Row],[PN DONNEES BUTA]],Tiges!$B$4:$B$79&amp;Tiges!$C$4:$C$79,Tiges!$H$4:$H$79),"")</f>
        <v>70</v>
      </c>
      <c r="BB980" s="117"/>
      <c r="BC980" s="182">
        <f>IFERROR(VLOOKUP(Tableau210[[#This Row],[OPERATION]],Tableau4[],2,FALSE),"")</f>
        <v>2</v>
      </c>
      <c r="BD980" s="177" cm="1">
        <f t="array" ref="BD980">IFERROR(
   SUM(
      _xlfn._xlws.FILTER(
         Tableau3[Nb Platinage Joint],
         (Tableau3[ITEM]=Tableau210[[#This Row],[NOM]])*
         (Tableau3[Rep.]=Tableau210[[#This Row],[REPERE BUTA]])
      )
   ),
0)</f>
        <v>2</v>
      </c>
      <c r="BE980" s="182">
        <f>IFERROR(VLOOKUP(Tableau210[[#This Row],[OPERATION]],Tableau4[],3,FALSE),"")</f>
        <v>1</v>
      </c>
      <c r="BF980" s="177" cm="1">
        <f t="array" ref="BF980">IFERROR(
   SUM(
      _xlfn._xlws.FILTER(
         Tableau3[Joint Définitif Nb],
         (Tableau3[ITEM]=Tableau210[[#This Row],[NOM]])*
         (Tableau3[Rep.]=Tableau210[[#This Row],[REPERE BUTA]])
      )
   ),
0)</f>
        <v>1</v>
      </c>
      <c r="BG980" s="148" t="s">
        <v>3424</v>
      </c>
      <c r="BH980" s="177" t="str" cm="1">
        <f t="array" ref="BH9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0" s="411" t="s">
        <v>129</v>
      </c>
      <c r="BJ980" s="148" t="s">
        <v>3424</v>
      </c>
      <c r="BK980" s="148" t="s">
        <v>3424</v>
      </c>
      <c r="BL980" s="167" t="s">
        <v>2380</v>
      </c>
      <c r="BM980" s="167"/>
      <c r="BN980" s="117"/>
      <c r="BO980" s="117"/>
      <c r="BP980" s="117"/>
      <c r="BQ980" s="48"/>
      <c r="BR980" s="119"/>
      <c r="BS980" s="48"/>
      <c r="BT980" s="48"/>
      <c r="BU980" s="48"/>
      <c r="BV980" s="48"/>
      <c r="BW980" s="48"/>
      <c r="BX980" s="48"/>
    </row>
    <row r="981" spans="1:76" ht="15.75" hidden="1" x14ac:dyDescent="0.25">
      <c r="A981" s="48" t="e" cm="1">
        <f t="array" ref="A981">_xlfn.XLOOKUP(Tableau210[[#This Row],[NOM]]&amp;Tableau210[[#This Row],[REPERE BUTA]],[6]!Tableau16[POSTE TECHNIQUE]&amp;[6]!Tableau16[Repere ADM],[6]!Tableau16[NUMERO CLIENT])</f>
        <v>#N/A</v>
      </c>
      <c r="B981" s="48" t="e" cm="1">
        <f t="array" ref="B981">_xlfn.XLOOKUP(Tableau210[[#This Row],[NOM]]&amp;Tableau210[[#This Row],[REPERE BUTA]],[6]!Tableau16[POSTE TECHNIQUE]&amp;[6]!Tableau16[Repere REF],[6]!Tableau16[NUMERO CLIENT])</f>
        <v>#N/A</v>
      </c>
      <c r="C981" s="48" cm="1">
        <f t="array" ref="C981">_xlfn.XLOOKUP(Tableau210[[#This Row],[NOM]]&amp;Tableau210[[#This Row],[Repere Ubleam]],[7]Sheet1!$C$2:$C$2995&amp;[7]Sheet1!$I$2:$I$2995,[7]Sheet1!$A$2:$A$2995)</f>
        <v>975</v>
      </c>
      <c r="D981" s="48" t="str">
        <f>C981&amp;""</f>
        <v>975</v>
      </c>
      <c r="E981" s="48" t="e">
        <v>#N/A</v>
      </c>
      <c r="F981" s="48" t="e">
        <v>#N/A</v>
      </c>
      <c r="G981" s="186" t="s">
        <v>1735</v>
      </c>
      <c r="H981" s="119" t="s">
        <v>1067</v>
      </c>
      <c r="I981" s="119" t="s">
        <v>80</v>
      </c>
      <c r="J981" s="119" t="s">
        <v>48</v>
      </c>
      <c r="K981" s="158" t="str">
        <f>_xlfn.XLOOKUP(Tableau210[[#This Row],[NOM]],[8]LUT!$I$5:$I$301,[8]LUT!$N$5:$N$301)</f>
        <v xml:space="preserve">Réacteur </v>
      </c>
      <c r="L981" s="158">
        <v>33</v>
      </c>
      <c r="M981" s="119"/>
      <c r="N981" s="119">
        <v>33</v>
      </c>
      <c r="O981" s="119"/>
      <c r="P981" s="119"/>
      <c r="Q981" s="119"/>
      <c r="R981" s="119"/>
      <c r="S981" s="119"/>
      <c r="T981" s="119"/>
      <c r="U981" s="119"/>
      <c r="V981" s="119"/>
      <c r="W981" s="117" t="s">
        <v>2159</v>
      </c>
      <c r="X981" s="207" cm="1">
        <f t="array" ref="X9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98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81" s="117" t="s">
        <v>3424</v>
      </c>
      <c r="AA981" s="207" cm="1">
        <f t="array" ref="AA9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81" s="48"/>
      <c r="AD981" s="117" t="s">
        <v>2103</v>
      </c>
      <c r="AE981" s="119"/>
      <c r="AF981" s="181">
        <f>IFERROR(VLOOKUP(Tableau210[[#This Row],[OPERATION]],Tableau4[],5,FALSE),"")</f>
        <v>1</v>
      </c>
      <c r="AG981" s="178" cm="1">
        <f t="array" ref="AG981">IFERROR(
   SUM(
      _xlfn._xlws.FILTER(
         Tableau3[JP],
         (Tableau3[ITEM]=Tableau210[[#This Row],[NOM]])*
         (Tableau3[Rep.]=Tableau210[[#This Row],[REPERE BUTA]])
      )
   ),
0)</f>
        <v>1</v>
      </c>
      <c r="AH981" s="181">
        <f>IFERROR(VLOOKUP(Tableau210[[#This Row],[OPERATION]],Tableau4[],4,FALSE),"")</f>
        <v>0</v>
      </c>
      <c r="AI981" s="178" cm="1">
        <f t="array" ref="AI981">IFERROR(
   SUM(
      _xlfn._xlws.FILTER(
         Tableau3[BP],
         (Tableau3[ITEM]=Tableau210[[#This Row],[NOM]])*
         (Tableau3[Rep.]=Tableau210[[#This Row],[REPERE BUTA]])
      )
   ),
0)</f>
        <v>0</v>
      </c>
      <c r="AJ981" s="181" t="str">
        <f>IF(Tableau210[[#This Row],[NB JP EMIS]]=1,"1 JP","") &amp; IF(Tableau210[[#This Row],[NB BP EMIS]]=1," 1 BP","")</f>
        <v>1 JP</v>
      </c>
      <c r="AK981" s="178" t="str">
        <f>IF(Tableau210[[#This Row],[NB JP BUTA]]=1,"1 JP","") &amp; IF(Tableau210[[#This Row],[Nb BP BUTA]]=1," 1 BP","") &amp; IF(Tableau210[[#This Row],[Nb BP BUTA]]=2," 2 BP","")</f>
        <v>1 JP</v>
      </c>
      <c r="AL981" s="117" t="s">
        <v>2527</v>
      </c>
      <c r="AM981" s="117">
        <f>IFERROR(+VLOOKUP(AY981,Tiges!$G$4:$I$569,3,FALSE),"")</f>
        <v>27</v>
      </c>
      <c r="AN981" s="48"/>
      <c r="AO981" s="117" t="s">
        <v>3424</v>
      </c>
      <c r="AP981" s="177" cm="1">
        <f t="array" ref="AP9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81" s="117" t="s">
        <v>3424</v>
      </c>
      <c r="AS981" s="177" t="str" cm="1">
        <f t="array" ref="AS9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81" s="117" t="s">
        <v>3424</v>
      </c>
      <c r="AV981" s="177" t="str" cm="1">
        <f t="array" ref="AV9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1" s="117"/>
      <c r="AY981" s="117" cm="1">
        <f t="array" ref="AY981">IFERROR(_xlfn.XLOOKUP(Tableau210[[#This Row],[DN DONNEES BUTA ]]&amp;Tableau210[[#This Row],[PN DONNEES BUTA]],Tiges!$B$4:$B$79&amp;Tiges!$C$4:$C$79,Tiges!$G$4:$G$79),"")</f>
        <v>16</v>
      </c>
      <c r="AZ981" s="117"/>
      <c r="BA981" s="117" cm="1">
        <f t="array" ref="BA981">IFERROR(_xlfn.XLOOKUP(Tableau210[[#This Row],[DN DONNEES BUTA ]]&amp;Tableau210[[#This Row],[PN DONNEES BUTA]],Tiges!$B$4:$B$79&amp;Tiges!$C$4:$C$79,Tiges!$H$4:$H$79),"")</f>
        <v>100</v>
      </c>
      <c r="BB981" s="117"/>
      <c r="BC981" s="182">
        <f>IFERROR(VLOOKUP(Tableau210[[#This Row],[OPERATION]],Tableau4[],2,FALSE),"")</f>
        <v>2</v>
      </c>
      <c r="BD981" s="177" cm="1">
        <f t="array" ref="BD981">IFERROR(
   SUM(
      _xlfn._xlws.FILTER(
         Tableau3[Nb Platinage Joint],
         (Tableau3[ITEM]=Tableau210[[#This Row],[NOM]])*
         (Tableau3[Rep.]=Tableau210[[#This Row],[REPERE BUTA]])
      )
   ),
0)</f>
        <v>2</v>
      </c>
      <c r="BE981" s="182">
        <f>IFERROR(VLOOKUP(Tableau210[[#This Row],[OPERATION]],Tableau4[],3,FALSE),"")</f>
        <v>1</v>
      </c>
      <c r="BF981" s="177" cm="1">
        <f t="array" ref="BF981">IFERROR(
   SUM(
      _xlfn._xlws.FILTER(
         Tableau3[Joint Définitif Nb],
         (Tableau3[ITEM]=Tableau210[[#This Row],[NOM]])*
         (Tableau3[Rep.]=Tableau210[[#This Row],[REPERE BUTA]])
      )
   ),
0)</f>
        <v>1</v>
      </c>
      <c r="BG981" s="117" t="s">
        <v>3424</v>
      </c>
      <c r="BH981" s="177" t="str" cm="1">
        <f t="array" ref="BH9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1" s="411" t="s">
        <v>129</v>
      </c>
      <c r="BJ981" s="117" t="s">
        <v>3424</v>
      </c>
      <c r="BK981" s="117" t="s">
        <v>3424</v>
      </c>
      <c r="BL981" s="167" t="s">
        <v>2380</v>
      </c>
      <c r="BM981" s="167"/>
      <c r="BN981" s="117"/>
      <c r="BO981" s="117"/>
      <c r="BP981" s="117"/>
      <c r="BQ981" s="48"/>
      <c r="BR981" s="119"/>
      <c r="BS981" s="48"/>
      <c r="BT981" s="48"/>
      <c r="BU981" s="48"/>
      <c r="BV981" s="48"/>
      <c r="BW981" s="48"/>
      <c r="BX981" s="48"/>
    </row>
    <row r="982" spans="1:76" s="154" customFormat="1" ht="15.75" hidden="1" x14ac:dyDescent="0.25">
      <c r="A982" s="48" t="e" cm="1">
        <f t="array" ref="A982">_xlfn.XLOOKUP(Tableau210[[#This Row],[NOM]]&amp;Tableau210[[#This Row],[REPERE BUTA]],[6]!Tableau16[POSTE TECHNIQUE]&amp;[6]!Tableau16[Repere ADM],[6]!Tableau16[NUMERO CLIENT])</f>
        <v>#N/A</v>
      </c>
      <c r="B982" s="48" t="e" cm="1">
        <f t="array" ref="B982">_xlfn.XLOOKUP(Tableau210[[#This Row],[NOM]]&amp;Tableau210[[#This Row],[REPERE BUTA]],[6]!Tableau16[POSTE TECHNIQUE]&amp;[6]!Tableau16[Repere REF],[6]!Tableau16[NUMERO CLIENT])</f>
        <v>#N/A</v>
      </c>
      <c r="C982" s="48" cm="1">
        <f t="array" ref="C982">_xlfn.XLOOKUP(Tableau210[[#This Row],[NOM]]&amp;Tableau210[[#This Row],[Repere Ubleam]],[7]Sheet1!$C$2:$C$2995&amp;[7]Sheet1!$I$2:$I$2995,[7]Sheet1!$A$2:$A$2995)</f>
        <v>976</v>
      </c>
      <c r="D982" s="48" t="str">
        <f>C982&amp;""</f>
        <v>976</v>
      </c>
      <c r="E982" s="48" t="e">
        <v>#N/A</v>
      </c>
      <c r="F982" s="48" t="e">
        <v>#N/A</v>
      </c>
      <c r="G982" s="172" t="s">
        <v>1735</v>
      </c>
      <c r="H982" s="150" t="s">
        <v>1067</v>
      </c>
      <c r="I982" s="150" t="s">
        <v>80</v>
      </c>
      <c r="J982" s="150" t="s">
        <v>48</v>
      </c>
      <c r="K982" s="161" t="str">
        <f>_xlfn.XLOOKUP(Tableau210[[#This Row],[NOM]],[8]LUT!$I$5:$I$301,[8]LUT!$N$5:$N$301)</f>
        <v xml:space="preserve">Réacteur </v>
      </c>
      <c r="L982" s="161">
        <v>34</v>
      </c>
      <c r="M982" s="150"/>
      <c r="N982" s="150">
        <v>34</v>
      </c>
      <c r="O982" s="150"/>
      <c r="P982" s="150"/>
      <c r="Q982" s="150"/>
      <c r="R982" s="150"/>
      <c r="S982" s="150"/>
      <c r="T982" s="150"/>
      <c r="U982" s="150"/>
      <c r="V982" s="150"/>
      <c r="W982" s="151"/>
      <c r="X982" s="151" cm="1">
        <f t="array" ref="X9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82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982" s="151"/>
      <c r="AA982" s="151" cm="1">
        <f t="array" ref="AA9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2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982" s="152"/>
      <c r="AD982" s="153" t="s">
        <v>2103</v>
      </c>
      <c r="AE982" s="150"/>
      <c r="AF982" s="150">
        <f>IFERROR(VLOOKUP(Tableau210[[#This Row],[OPERATION]],Tableau4[],5,FALSE),"")</f>
        <v>1</v>
      </c>
      <c r="AG982" s="150" cm="1">
        <f t="array" ref="AG982">IFERROR(
   SUM(
      _xlfn._xlws.FILTER(
         Tableau3[JP],
         (Tableau3[ITEM]=Tableau210[[#This Row],[NOM]])*
         (Tableau3[Rep.]=Tableau210[[#This Row],[REPERE BUTA]])
      )
   ),
0)</f>
        <v>1</v>
      </c>
      <c r="AH982" s="150">
        <f>IFERROR(VLOOKUP(Tableau210[[#This Row],[OPERATION]],Tableau4[],4,FALSE),"")</f>
        <v>0</v>
      </c>
      <c r="AI982" s="150" cm="1">
        <f t="array" ref="AI982">IFERROR(
   SUM(
      _xlfn._xlws.FILTER(
         Tableau3[BP],
         (Tableau3[ITEM]=Tableau210[[#This Row],[NOM]])*
         (Tableau3[Rep.]=Tableau210[[#This Row],[REPERE BUTA]])
      )
   ),
0)</f>
        <v>0</v>
      </c>
      <c r="AJ982" s="150" t="str">
        <f>IF(Tableau210[[#This Row],[NB JP EMIS]]=1,"1 JP","") &amp; IF(Tableau210[[#This Row],[NB BP EMIS]]=1," 1 BP","")</f>
        <v>1 JP</v>
      </c>
      <c r="AK982" s="150" t="str">
        <f>IF(Tableau210[[#This Row],[NB JP BUTA]]=1,"1 JP","") &amp; IF(Tableau210[[#This Row],[Nb BP BUTA]]=1," 1 BP","") &amp; IF(Tableau210[[#This Row],[Nb BP BUTA]]=2," 2 BP","")</f>
        <v>1 JP</v>
      </c>
      <c r="AL982" s="153" t="s">
        <v>2527</v>
      </c>
      <c r="AM982" s="153">
        <f>IFERROR(+VLOOKUP(AY982,Tiges!$G$4:$I$569,3,FALSE),"")</f>
        <v>27</v>
      </c>
      <c r="AN982" s="152"/>
      <c r="AO982" s="153" t="s">
        <v>3424</v>
      </c>
      <c r="AP982" s="153" cm="1">
        <f t="array" ref="AP9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8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82" s="153" t="s">
        <v>3424</v>
      </c>
      <c r="AS982" s="153" t="str" cm="1">
        <f t="array" ref="AS9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8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82" s="153" t="s">
        <v>3424</v>
      </c>
      <c r="AV982" s="153" t="str" cm="1">
        <f t="array" ref="AV9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2" s="153"/>
      <c r="AY982" s="153" cm="1">
        <f t="array" ref="AY982">IFERROR(_xlfn.XLOOKUP(Tableau210[[#This Row],[DN DONNEES BUTA ]]&amp;Tableau210[[#This Row],[PN DONNEES BUTA]],Tiges!$B$4:$B$79&amp;Tiges!$C$4:$C$79,Tiges!$G$4:$G$79),"")</f>
        <v>16</v>
      </c>
      <c r="AZ982" s="153"/>
      <c r="BA982" s="153" cm="1">
        <f t="array" ref="BA982">IFERROR(_xlfn.XLOOKUP(Tableau210[[#This Row],[DN DONNEES BUTA ]]&amp;Tableau210[[#This Row],[PN DONNEES BUTA]],Tiges!$B$4:$B$79&amp;Tiges!$C$4:$C$79,Tiges!$H$4:$H$79),"")</f>
        <v>90</v>
      </c>
      <c r="BB982" s="153"/>
      <c r="BC982" s="153">
        <f>IFERROR(VLOOKUP(Tableau210[[#This Row],[OPERATION]],Tableau4[],2,FALSE),"")</f>
        <v>2</v>
      </c>
      <c r="BD982" s="153" cm="1">
        <f t="array" ref="BD982">IFERROR(
   SUM(
      _xlfn._xlws.FILTER(
         Tableau3[Nb Platinage Joint],
         (Tableau3[ITEM]=Tableau210[[#This Row],[NOM]])*
         (Tableau3[Rep.]=Tableau210[[#This Row],[REPERE BUTA]])
      )
   ),
0)</f>
        <v>2</v>
      </c>
      <c r="BE982" s="153">
        <f>IFERROR(VLOOKUP(Tableau210[[#This Row],[OPERATION]],Tableau4[],3,FALSE),"")</f>
        <v>1</v>
      </c>
      <c r="BF982" s="153" cm="1">
        <f t="array" ref="BF982">IFERROR(
   SUM(
      _xlfn._xlws.FILTER(
         Tableau3[Joint Définitif Nb],
         (Tableau3[ITEM]=Tableau210[[#This Row],[NOM]])*
         (Tableau3[Rep.]=Tableau210[[#This Row],[REPERE BUTA]])
      )
   ),
0)</f>
        <v>1</v>
      </c>
      <c r="BG982" s="153" t="s">
        <v>3424</v>
      </c>
      <c r="BH982" s="153" t="str" cm="1">
        <f t="array" ref="BH9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2" s="153" t="s">
        <v>129</v>
      </c>
      <c r="BJ982" s="153" t="s">
        <v>3424</v>
      </c>
      <c r="BK982" s="153" t="s">
        <v>3424</v>
      </c>
      <c r="BL982" s="153" t="s">
        <v>2428</v>
      </c>
      <c r="BM982" s="153"/>
      <c r="BN982" s="153"/>
      <c r="BO982" s="153"/>
      <c r="BP982" s="153"/>
      <c r="BQ982" s="152"/>
      <c r="BR982" s="150"/>
      <c r="BS982" s="152"/>
      <c r="BT982" s="152"/>
      <c r="BU982" s="152"/>
      <c r="BV982" s="152"/>
      <c r="BW982" s="152"/>
      <c r="BX982" s="152"/>
    </row>
    <row r="983" spans="1:76" ht="15.75" hidden="1" x14ac:dyDescent="0.25">
      <c r="A983" s="48" t="e" cm="1">
        <f t="array" ref="A983">_xlfn.XLOOKUP(Tableau210[[#This Row],[NOM]]&amp;Tableau210[[#This Row],[REPERE BUTA]],[6]!Tableau16[POSTE TECHNIQUE]&amp;[6]!Tableau16[Repere ADM],[6]!Tableau16[NUMERO CLIENT])</f>
        <v>#N/A</v>
      </c>
      <c r="B983" s="48" t="e" cm="1">
        <f t="array" ref="B983">_xlfn.XLOOKUP(Tableau210[[#This Row],[NOM]]&amp;Tableau210[[#This Row],[REPERE BUTA]],[6]!Tableau16[POSTE TECHNIQUE]&amp;[6]!Tableau16[Repere REF],[6]!Tableau16[NUMERO CLIENT])</f>
        <v>#N/A</v>
      </c>
      <c r="C983" s="48" cm="1">
        <f t="array" ref="C983">_xlfn.XLOOKUP(Tableau210[[#This Row],[NOM]]&amp;Tableau210[[#This Row],[Repere Ubleam]],[7]Sheet1!$C$2:$C$2995&amp;[7]Sheet1!$I$2:$I$2995,[7]Sheet1!$A$2:$A$2995)</f>
        <v>977</v>
      </c>
      <c r="D983" s="48" t="str">
        <f>C983&amp;""</f>
        <v>977</v>
      </c>
      <c r="E983" s="48" t="e">
        <v>#N/A</v>
      </c>
      <c r="F983" s="48" t="e">
        <v>#N/A</v>
      </c>
      <c r="G983" s="186" t="s">
        <v>1735</v>
      </c>
      <c r="H983" s="119" t="s">
        <v>1067</v>
      </c>
      <c r="I983" s="119" t="s">
        <v>80</v>
      </c>
      <c r="J983" s="119" t="s">
        <v>48</v>
      </c>
      <c r="K983" s="158" t="str">
        <f>_xlfn.XLOOKUP(Tableau210[[#This Row],[NOM]],[8]LUT!$I$5:$I$301,[8]LUT!$N$5:$N$301)</f>
        <v xml:space="preserve">Réacteur </v>
      </c>
      <c r="L983" s="158">
        <v>35</v>
      </c>
      <c r="M983" s="119"/>
      <c r="N983" s="119">
        <v>35</v>
      </c>
      <c r="O983" s="119"/>
      <c r="P983" s="119"/>
      <c r="Q983" s="119"/>
      <c r="R983" s="119"/>
      <c r="S983" s="119"/>
      <c r="T983" s="119"/>
      <c r="U983" s="119"/>
      <c r="V983" s="119"/>
      <c r="W983" s="148">
        <v>50</v>
      </c>
      <c r="X983" s="207" cm="1">
        <f t="array" ref="X9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8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83" s="148">
        <v>20</v>
      </c>
      <c r="AA983" s="207" cm="1">
        <f t="array" ref="AA9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83" s="48"/>
      <c r="AD983" s="117" t="s">
        <v>2103</v>
      </c>
      <c r="AE983" s="119"/>
      <c r="AF983" s="181">
        <f>IFERROR(VLOOKUP(Tableau210[[#This Row],[OPERATION]],Tableau4[],5,FALSE),"")</f>
        <v>1</v>
      </c>
      <c r="AG983" s="178" cm="1">
        <f t="array" ref="AG983">IFERROR(
   SUM(
      _xlfn._xlws.FILTER(
         Tableau3[JP],
         (Tableau3[ITEM]=Tableau210[[#This Row],[NOM]])*
         (Tableau3[Rep.]=Tableau210[[#This Row],[REPERE BUTA]])
      )
   ),
0)</f>
        <v>1</v>
      </c>
      <c r="AH983" s="181">
        <f>IFERROR(VLOOKUP(Tableau210[[#This Row],[OPERATION]],Tableau4[],4,FALSE),"")</f>
        <v>0</v>
      </c>
      <c r="AI983" s="178" cm="1">
        <f t="array" ref="AI983">IFERROR(
   SUM(
      _xlfn._xlws.FILTER(
         Tableau3[BP],
         (Tableau3[ITEM]=Tableau210[[#This Row],[NOM]])*
         (Tableau3[Rep.]=Tableau210[[#This Row],[REPERE BUTA]])
      )
   ),
0)</f>
        <v>0</v>
      </c>
      <c r="AJ983" s="181" t="str">
        <f>IF(Tableau210[[#This Row],[NB JP EMIS]]=1,"1 JP","") &amp; IF(Tableau210[[#This Row],[NB BP EMIS]]=1," 1 BP","")</f>
        <v>1 JP</v>
      </c>
      <c r="AK983" s="178" t="str">
        <f>IF(Tableau210[[#This Row],[NB JP BUTA]]=1,"1 JP","") &amp; IF(Tableau210[[#This Row],[Nb BP BUTA]]=1," 1 BP","") &amp; IF(Tableau210[[#This Row],[Nb BP BUTA]]=2," 2 BP","")</f>
        <v>1 JP</v>
      </c>
      <c r="AL983" s="117" t="s">
        <v>2527</v>
      </c>
      <c r="AM983" s="117">
        <f>IFERROR(+VLOOKUP(AY983,Tiges!$G$4:$I$569,3,FALSE),"")</f>
        <v>27</v>
      </c>
      <c r="AN983" s="48"/>
      <c r="AO983" s="117">
        <v>4</v>
      </c>
      <c r="AP983" s="177" cm="1">
        <f t="array" ref="AP9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83" s="117" t="s">
        <v>2401</v>
      </c>
      <c r="AS983" s="177" t="str" cm="1">
        <f t="array" ref="AS9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83" s="117" t="s">
        <v>1123</v>
      </c>
      <c r="AV983" s="177" t="str" cm="1">
        <f t="array" ref="AV9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3" s="117"/>
      <c r="AY983" s="117" cm="1">
        <f t="array" ref="AY983">IFERROR(_xlfn.XLOOKUP(Tableau210[[#This Row],[DN DONNEES BUTA ]]&amp;Tableau210[[#This Row],[PN DONNEES BUTA]],Tiges!$B$4:$B$79&amp;Tiges!$C$4:$C$79,Tiges!$G$4:$G$79),"")</f>
        <v>16</v>
      </c>
      <c r="AZ983" s="117"/>
      <c r="BA983" s="117" cm="1">
        <f t="array" ref="BA983">IFERROR(_xlfn.XLOOKUP(Tableau210[[#This Row],[DN DONNEES BUTA ]]&amp;Tableau210[[#This Row],[PN DONNEES BUTA]],Tiges!$B$4:$B$79&amp;Tiges!$C$4:$C$79,Tiges!$H$4:$H$79),"")</f>
        <v>90</v>
      </c>
      <c r="BB983" s="117"/>
      <c r="BC983" s="182">
        <f>IFERROR(VLOOKUP(Tableau210[[#This Row],[OPERATION]],Tableau4[],2,FALSE),"")</f>
        <v>2</v>
      </c>
      <c r="BD983" s="177" cm="1">
        <f t="array" ref="BD983">IFERROR(
   SUM(
      _xlfn._xlws.FILTER(
         Tableau3[Nb Platinage Joint],
         (Tableau3[ITEM]=Tableau210[[#This Row],[NOM]])*
         (Tableau3[Rep.]=Tableau210[[#This Row],[REPERE BUTA]])
      )
   ),
0)</f>
        <v>2</v>
      </c>
      <c r="BE983" s="182">
        <f>IFERROR(VLOOKUP(Tableau210[[#This Row],[OPERATION]],Tableau4[],3,FALSE),"")</f>
        <v>1</v>
      </c>
      <c r="BF983" s="177" cm="1">
        <f t="array" ref="BF983">IFERROR(
   SUM(
      _xlfn._xlws.FILTER(
         Tableau3[Joint Définitif Nb],
         (Tableau3[ITEM]=Tableau210[[#This Row],[NOM]])*
         (Tableau3[Rep.]=Tableau210[[#This Row],[REPERE BUTA]])
      )
   ),
0)</f>
        <v>1</v>
      </c>
      <c r="BG983" s="117" t="s">
        <v>129</v>
      </c>
      <c r="BH983" s="177" t="str" cm="1">
        <f t="array" ref="BH9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83" s="117" t="s">
        <v>2268</v>
      </c>
      <c r="BK983" s="117" t="s">
        <v>2269</v>
      </c>
      <c r="BL983" s="167" t="s">
        <v>2380</v>
      </c>
      <c r="BM983" s="167"/>
      <c r="BN983" s="117"/>
      <c r="BO983" s="117"/>
      <c r="BP983" s="117"/>
      <c r="BQ983" s="48"/>
      <c r="BR983" s="119"/>
      <c r="BS983" s="48"/>
      <c r="BT983" s="48"/>
      <c r="BU983" s="48"/>
      <c r="BV983" s="48"/>
      <c r="BW983" s="48"/>
      <c r="BX983" s="48"/>
    </row>
    <row r="984" spans="1:76" ht="15.75" hidden="1" x14ac:dyDescent="0.25">
      <c r="A984" s="48" t="e" cm="1">
        <f t="array" ref="A984">_xlfn.XLOOKUP(Tableau210[[#This Row],[NOM]]&amp;Tableau210[[#This Row],[REPERE BUTA]],[6]!Tableau16[POSTE TECHNIQUE]&amp;[6]!Tableau16[Repere ADM],[6]!Tableau16[NUMERO CLIENT])</f>
        <v>#N/A</v>
      </c>
      <c r="B984" s="48" t="e" cm="1">
        <f t="array" ref="B984">_xlfn.XLOOKUP(Tableau210[[#This Row],[NOM]]&amp;Tableau210[[#This Row],[REPERE BUTA]],[6]!Tableau16[POSTE TECHNIQUE]&amp;[6]!Tableau16[Repere REF],[6]!Tableau16[NUMERO CLIENT])</f>
        <v>#N/A</v>
      </c>
      <c r="C984" s="48" cm="1">
        <f t="array" ref="C984">_xlfn.XLOOKUP(Tableau210[[#This Row],[NOM]]&amp;Tableau210[[#This Row],[Repere Ubleam]],[7]Sheet1!$C$2:$C$2995&amp;[7]Sheet1!$I$2:$I$2995,[7]Sheet1!$A$2:$A$2995)</f>
        <v>978</v>
      </c>
      <c r="D984" s="48" t="str">
        <f>C984&amp;""</f>
        <v>978</v>
      </c>
      <c r="E984" s="48" t="e">
        <v>#N/A</v>
      </c>
      <c r="F984" s="48" t="e">
        <v>#N/A</v>
      </c>
      <c r="G984" s="186" t="s">
        <v>1735</v>
      </c>
      <c r="H984" s="119" t="s">
        <v>1067</v>
      </c>
      <c r="I984" s="119" t="s">
        <v>80</v>
      </c>
      <c r="J984" s="119" t="s">
        <v>48</v>
      </c>
      <c r="K984" s="158" t="str">
        <f>_xlfn.XLOOKUP(Tableau210[[#This Row],[NOM]],[8]LUT!$I$5:$I$301,[8]LUT!$N$5:$N$301)</f>
        <v xml:space="preserve">Réacteur </v>
      </c>
      <c r="L984" s="158">
        <v>36</v>
      </c>
      <c r="M984" s="119"/>
      <c r="N984" s="119">
        <v>36</v>
      </c>
      <c r="O984" s="119"/>
      <c r="P984" s="119"/>
      <c r="Q984" s="119"/>
      <c r="R984" s="119"/>
      <c r="S984" s="119"/>
      <c r="T984" s="119"/>
      <c r="U984" s="119"/>
      <c r="V984" s="119"/>
      <c r="W984" s="148">
        <v>50</v>
      </c>
      <c r="X984" s="207" cm="1">
        <f t="array" ref="X9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8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84" s="148">
        <v>20</v>
      </c>
      <c r="AA984" s="207" cm="1">
        <f t="array" ref="AA9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84" s="48"/>
      <c r="AD984" s="117" t="s">
        <v>2103</v>
      </c>
      <c r="AE984" s="119"/>
      <c r="AF984" s="181">
        <f>IFERROR(VLOOKUP(Tableau210[[#This Row],[OPERATION]],Tableau4[],5,FALSE),"")</f>
        <v>1</v>
      </c>
      <c r="AG984" s="178" cm="1">
        <f t="array" ref="AG984">IFERROR(
   SUM(
      _xlfn._xlws.FILTER(
         Tableau3[JP],
         (Tableau3[ITEM]=Tableau210[[#This Row],[NOM]])*
         (Tableau3[Rep.]=Tableau210[[#This Row],[REPERE BUTA]])
      )
   ),
0)</f>
        <v>1</v>
      </c>
      <c r="AH984" s="181">
        <f>IFERROR(VLOOKUP(Tableau210[[#This Row],[OPERATION]],Tableau4[],4,FALSE),"")</f>
        <v>0</v>
      </c>
      <c r="AI984" s="178" cm="1">
        <f t="array" ref="AI984">IFERROR(
   SUM(
      _xlfn._xlws.FILTER(
         Tableau3[BP],
         (Tableau3[ITEM]=Tableau210[[#This Row],[NOM]])*
         (Tableau3[Rep.]=Tableau210[[#This Row],[REPERE BUTA]])
      )
   ),
0)</f>
        <v>0</v>
      </c>
      <c r="AJ984" s="181" t="str">
        <f>IF(Tableau210[[#This Row],[NB JP EMIS]]=1,"1 JP","") &amp; IF(Tableau210[[#This Row],[NB BP EMIS]]=1," 1 BP","")</f>
        <v>1 JP</v>
      </c>
      <c r="AK984" s="178" t="str">
        <f>IF(Tableau210[[#This Row],[NB JP BUTA]]=1,"1 JP","") &amp; IF(Tableau210[[#This Row],[Nb BP BUTA]]=1," 1 BP","") &amp; IF(Tableau210[[#This Row],[Nb BP BUTA]]=2," 2 BP","")</f>
        <v>1 JP</v>
      </c>
      <c r="AL984" s="117" t="s">
        <v>2527</v>
      </c>
      <c r="AM984" s="117">
        <f>IFERROR(+VLOOKUP(AY984,Tiges!$G$4:$I$569,3,FALSE),"")</f>
        <v>27</v>
      </c>
      <c r="AN984" s="48"/>
      <c r="AO984" s="117">
        <v>4</v>
      </c>
      <c r="AP984" s="177" cm="1">
        <f t="array" ref="AP9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84" s="117" t="s">
        <v>2401</v>
      </c>
      <c r="AS984" s="177" t="str" cm="1">
        <f t="array" ref="AS9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84" s="117" t="s">
        <v>1123</v>
      </c>
      <c r="AV984" s="177" t="str" cm="1">
        <f t="array" ref="AV9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4" s="117"/>
      <c r="AY984" s="117" cm="1">
        <f t="array" ref="AY984">IFERROR(_xlfn.XLOOKUP(Tableau210[[#This Row],[DN DONNEES BUTA ]]&amp;Tableau210[[#This Row],[PN DONNEES BUTA]],Tiges!$B$4:$B$79&amp;Tiges!$C$4:$C$79,Tiges!$G$4:$G$79),"")</f>
        <v>16</v>
      </c>
      <c r="AZ984" s="117"/>
      <c r="BA984" s="117" cm="1">
        <f t="array" ref="BA984">IFERROR(_xlfn.XLOOKUP(Tableau210[[#This Row],[DN DONNEES BUTA ]]&amp;Tableau210[[#This Row],[PN DONNEES BUTA]],Tiges!$B$4:$B$79&amp;Tiges!$C$4:$C$79,Tiges!$H$4:$H$79),"")</f>
        <v>90</v>
      </c>
      <c r="BB984" s="117"/>
      <c r="BC984" s="182">
        <f>IFERROR(VLOOKUP(Tableau210[[#This Row],[OPERATION]],Tableau4[],2,FALSE),"")</f>
        <v>2</v>
      </c>
      <c r="BD984" s="177" cm="1">
        <f t="array" ref="BD984">IFERROR(
   SUM(
      _xlfn._xlws.FILTER(
         Tableau3[Nb Platinage Joint],
         (Tableau3[ITEM]=Tableau210[[#This Row],[NOM]])*
         (Tableau3[Rep.]=Tableau210[[#This Row],[REPERE BUTA]])
      )
   ),
0)</f>
        <v>2</v>
      </c>
      <c r="BE984" s="182">
        <f>IFERROR(VLOOKUP(Tableau210[[#This Row],[OPERATION]],Tableau4[],3,FALSE),"")</f>
        <v>1</v>
      </c>
      <c r="BF984" s="177" cm="1">
        <f t="array" ref="BF984">IFERROR(
   SUM(
      _xlfn._xlws.FILTER(
         Tableau3[Joint Définitif Nb],
         (Tableau3[ITEM]=Tableau210[[#This Row],[NOM]])*
         (Tableau3[Rep.]=Tableau210[[#This Row],[REPERE BUTA]])
      )
   ),
0)</f>
        <v>1</v>
      </c>
      <c r="BG984" s="117" t="s">
        <v>129</v>
      </c>
      <c r="BH984" s="177" t="str" cm="1">
        <f t="array" ref="BH9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84" s="117" t="s">
        <v>2268</v>
      </c>
      <c r="BK984" s="117" t="s">
        <v>2269</v>
      </c>
      <c r="BL984" s="167" t="s">
        <v>2380</v>
      </c>
      <c r="BM984" s="167"/>
      <c r="BN984" s="117"/>
      <c r="BO984" s="117"/>
      <c r="BP984" s="117"/>
      <c r="BQ984" s="48"/>
      <c r="BR984" s="119"/>
      <c r="BS984" s="48"/>
      <c r="BT984" s="48"/>
      <c r="BU984" s="48"/>
      <c r="BV984" s="48"/>
      <c r="BW984" s="48"/>
      <c r="BX984" s="48"/>
    </row>
    <row r="985" spans="1:76" ht="15.75" hidden="1" x14ac:dyDescent="0.25">
      <c r="A985" s="48" t="e" cm="1">
        <f t="array" ref="A985">_xlfn.XLOOKUP(Tableau210[[#This Row],[NOM]]&amp;Tableau210[[#This Row],[REPERE BUTA]],[6]!Tableau16[POSTE TECHNIQUE]&amp;[6]!Tableau16[Repere ADM],[6]!Tableau16[NUMERO CLIENT])</f>
        <v>#N/A</v>
      </c>
      <c r="B985" s="48" t="e" cm="1">
        <f t="array" ref="B985">_xlfn.XLOOKUP(Tableau210[[#This Row],[NOM]]&amp;Tableau210[[#This Row],[REPERE BUTA]],[6]!Tableau16[POSTE TECHNIQUE]&amp;[6]!Tableau16[Repere REF],[6]!Tableau16[NUMERO CLIENT])</f>
        <v>#N/A</v>
      </c>
      <c r="C985" s="48" cm="1">
        <f t="array" ref="C985">_xlfn.XLOOKUP(Tableau210[[#This Row],[NOM]]&amp;Tableau210[[#This Row],[Repere Ubleam]],[7]Sheet1!$C$2:$C$2995&amp;[7]Sheet1!$I$2:$I$2995,[7]Sheet1!$A$2:$A$2995)</f>
        <v>979</v>
      </c>
      <c r="D985" s="48" t="str">
        <f>C985&amp;""</f>
        <v>979</v>
      </c>
      <c r="E985" s="48" t="e">
        <v>#N/A</v>
      </c>
      <c r="F985" s="48" t="e">
        <v>#N/A</v>
      </c>
      <c r="G985" s="186" t="s">
        <v>1735</v>
      </c>
      <c r="H985" s="119" t="s">
        <v>1067</v>
      </c>
      <c r="I985" s="119" t="s">
        <v>80</v>
      </c>
      <c r="J985" s="119" t="s">
        <v>48</v>
      </c>
      <c r="K985" s="158" t="str">
        <f>_xlfn.XLOOKUP(Tableau210[[#This Row],[NOM]],[8]LUT!$I$5:$I$301,[8]LUT!$N$5:$N$301)</f>
        <v xml:space="preserve">Réacteur </v>
      </c>
      <c r="L985" s="158">
        <v>37</v>
      </c>
      <c r="M985" s="119"/>
      <c r="N985" s="119">
        <v>37</v>
      </c>
      <c r="O985" s="119"/>
      <c r="P985" s="119"/>
      <c r="Q985" s="119"/>
      <c r="R985" s="119"/>
      <c r="S985" s="119"/>
      <c r="T985" s="119"/>
      <c r="U985" s="119"/>
      <c r="V985" s="119"/>
      <c r="W985" s="148">
        <v>50</v>
      </c>
      <c r="X985" s="207" cm="1">
        <f t="array" ref="X9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8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85" s="148">
        <v>20</v>
      </c>
      <c r="AA985" s="207" cm="1">
        <f t="array" ref="AA9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85" s="48"/>
      <c r="AD985" s="117" t="s">
        <v>2103</v>
      </c>
      <c r="AE985" s="119"/>
      <c r="AF985" s="181">
        <f>IFERROR(VLOOKUP(Tableau210[[#This Row],[OPERATION]],Tableau4[],5,FALSE),"")</f>
        <v>1</v>
      </c>
      <c r="AG985" s="178" cm="1">
        <f t="array" ref="AG985">IFERROR(
   SUM(
      _xlfn._xlws.FILTER(
         Tableau3[JP],
         (Tableau3[ITEM]=Tableau210[[#This Row],[NOM]])*
         (Tableau3[Rep.]=Tableau210[[#This Row],[REPERE BUTA]])
      )
   ),
0)</f>
        <v>1</v>
      </c>
      <c r="AH985" s="181">
        <f>IFERROR(VLOOKUP(Tableau210[[#This Row],[OPERATION]],Tableau4[],4,FALSE),"")</f>
        <v>0</v>
      </c>
      <c r="AI985" s="178" cm="1">
        <f t="array" ref="AI985">IFERROR(
   SUM(
      _xlfn._xlws.FILTER(
         Tableau3[BP],
         (Tableau3[ITEM]=Tableau210[[#This Row],[NOM]])*
         (Tableau3[Rep.]=Tableau210[[#This Row],[REPERE BUTA]])
      )
   ),
0)</f>
        <v>0</v>
      </c>
      <c r="AJ985" s="181" t="str">
        <f>IF(Tableau210[[#This Row],[NB JP EMIS]]=1,"1 JP","") &amp; IF(Tableau210[[#This Row],[NB BP EMIS]]=1," 1 BP","")</f>
        <v>1 JP</v>
      </c>
      <c r="AK985" s="178" t="str">
        <f>IF(Tableau210[[#This Row],[NB JP BUTA]]=1,"1 JP","") &amp; IF(Tableau210[[#This Row],[Nb BP BUTA]]=1," 1 BP","") &amp; IF(Tableau210[[#This Row],[Nb BP BUTA]]=2," 2 BP","")</f>
        <v>1 JP</v>
      </c>
      <c r="AL985" s="117" t="s">
        <v>2527</v>
      </c>
      <c r="AM985" s="117">
        <f>IFERROR(+VLOOKUP(AY985,Tiges!$G$4:$I$569,3,FALSE),"")</f>
        <v>27</v>
      </c>
      <c r="AN985" s="48"/>
      <c r="AO985" s="117">
        <v>4</v>
      </c>
      <c r="AP985" s="177" cm="1">
        <f t="array" ref="AP9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85" s="117" t="s">
        <v>2401</v>
      </c>
      <c r="AS985" s="177" t="str" cm="1">
        <f t="array" ref="AS9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85" s="117" t="s">
        <v>1123</v>
      </c>
      <c r="AV985" s="177" t="str" cm="1">
        <f t="array" ref="AV9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5" s="117"/>
      <c r="AY985" s="117" cm="1">
        <f t="array" ref="AY985">IFERROR(_xlfn.XLOOKUP(Tableau210[[#This Row],[DN DONNEES BUTA ]]&amp;Tableau210[[#This Row],[PN DONNEES BUTA]],Tiges!$B$4:$B$79&amp;Tiges!$C$4:$C$79,Tiges!$G$4:$G$79),"")</f>
        <v>16</v>
      </c>
      <c r="AZ985" s="117"/>
      <c r="BA985" s="117" cm="1">
        <f t="array" ref="BA985">IFERROR(_xlfn.XLOOKUP(Tableau210[[#This Row],[DN DONNEES BUTA ]]&amp;Tableau210[[#This Row],[PN DONNEES BUTA]],Tiges!$B$4:$B$79&amp;Tiges!$C$4:$C$79,Tiges!$H$4:$H$79),"")</f>
        <v>90</v>
      </c>
      <c r="BB985" s="117"/>
      <c r="BC985" s="182">
        <f>IFERROR(VLOOKUP(Tableau210[[#This Row],[OPERATION]],Tableau4[],2,FALSE),"")</f>
        <v>2</v>
      </c>
      <c r="BD985" s="177" cm="1">
        <f t="array" ref="BD985">IFERROR(
   SUM(
      _xlfn._xlws.FILTER(
         Tableau3[Nb Platinage Joint],
         (Tableau3[ITEM]=Tableau210[[#This Row],[NOM]])*
         (Tableau3[Rep.]=Tableau210[[#This Row],[REPERE BUTA]])
      )
   ),
0)</f>
        <v>2</v>
      </c>
      <c r="BE985" s="182">
        <f>IFERROR(VLOOKUP(Tableau210[[#This Row],[OPERATION]],Tableau4[],3,FALSE),"")</f>
        <v>1</v>
      </c>
      <c r="BF985" s="177" cm="1">
        <f t="array" ref="BF985">IFERROR(
   SUM(
      _xlfn._xlws.FILTER(
         Tableau3[Joint Définitif Nb],
         (Tableau3[ITEM]=Tableau210[[#This Row],[NOM]])*
         (Tableau3[Rep.]=Tableau210[[#This Row],[REPERE BUTA]])
      )
   ),
0)</f>
        <v>1</v>
      </c>
      <c r="BG985" s="117" t="s">
        <v>129</v>
      </c>
      <c r="BH985" s="177" t="str" cm="1">
        <f t="array" ref="BH9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85" s="117" t="s">
        <v>2268</v>
      </c>
      <c r="BK985" s="117" t="s">
        <v>2269</v>
      </c>
      <c r="BL985" s="167" t="s">
        <v>2380</v>
      </c>
      <c r="BM985" s="167"/>
      <c r="BN985" s="117"/>
      <c r="BO985" s="117"/>
      <c r="BP985" s="117"/>
      <c r="BQ985" s="48"/>
      <c r="BR985" s="119"/>
      <c r="BS985" s="48"/>
      <c r="BT985" s="48"/>
      <c r="BU985" s="48"/>
      <c r="BV985" s="48"/>
      <c r="BW985" s="48"/>
      <c r="BX985" s="48"/>
    </row>
    <row r="986" spans="1:76" ht="15.75" hidden="1" x14ac:dyDescent="0.25">
      <c r="A986" s="48" t="e" cm="1">
        <f t="array" ref="A986">_xlfn.XLOOKUP(Tableau210[[#This Row],[NOM]]&amp;Tableau210[[#This Row],[REPERE BUTA]],[6]!Tableau16[POSTE TECHNIQUE]&amp;[6]!Tableau16[Repere ADM],[6]!Tableau16[NUMERO CLIENT])</f>
        <v>#N/A</v>
      </c>
      <c r="B986" s="48" t="e" cm="1">
        <f t="array" ref="B986">_xlfn.XLOOKUP(Tableau210[[#This Row],[NOM]]&amp;Tableau210[[#This Row],[REPERE BUTA]],[6]!Tableau16[POSTE TECHNIQUE]&amp;[6]!Tableau16[Repere REF],[6]!Tableau16[NUMERO CLIENT])</f>
        <v>#N/A</v>
      </c>
      <c r="C986" s="48" cm="1">
        <f t="array" ref="C986">_xlfn.XLOOKUP(Tableau210[[#This Row],[NOM]]&amp;Tableau210[[#This Row],[Repere Ubleam]],[7]Sheet1!$C$2:$C$2995&amp;[7]Sheet1!$I$2:$I$2995,[7]Sheet1!$A$2:$A$2995)</f>
        <v>980</v>
      </c>
      <c r="D986" s="48" t="str">
        <f>C986&amp;""</f>
        <v>980</v>
      </c>
      <c r="E986" s="48" t="e">
        <v>#N/A</v>
      </c>
      <c r="F986" s="48" t="e">
        <v>#N/A</v>
      </c>
      <c r="G986" s="186" t="s">
        <v>1735</v>
      </c>
      <c r="H986" s="119" t="s">
        <v>1067</v>
      </c>
      <c r="I986" s="119" t="s">
        <v>80</v>
      </c>
      <c r="J986" s="119" t="s">
        <v>48</v>
      </c>
      <c r="K986" s="158" t="str">
        <f>_xlfn.XLOOKUP(Tableau210[[#This Row],[NOM]],[8]LUT!$I$5:$I$301,[8]LUT!$N$5:$N$301)</f>
        <v xml:space="preserve">Réacteur </v>
      </c>
      <c r="L986" s="158">
        <v>38</v>
      </c>
      <c r="M986" s="119"/>
      <c r="N986" s="119">
        <v>38</v>
      </c>
      <c r="O986" s="119"/>
      <c r="P986" s="119"/>
      <c r="Q986" s="119"/>
      <c r="R986" s="119"/>
      <c r="S986" s="119"/>
      <c r="T986" s="119"/>
      <c r="U986" s="119"/>
      <c r="V986" s="119"/>
      <c r="W986" s="148">
        <v>50</v>
      </c>
      <c r="X986" s="207" cm="1">
        <f t="array" ref="X9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8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86" s="148">
        <v>20</v>
      </c>
      <c r="AA986" s="207" cm="1">
        <f t="array" ref="AA9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86" s="48"/>
      <c r="AD986" s="117" t="s">
        <v>2103</v>
      </c>
      <c r="AE986" s="119"/>
      <c r="AF986" s="181">
        <f>IFERROR(VLOOKUP(Tableau210[[#This Row],[OPERATION]],Tableau4[],5,FALSE),"")</f>
        <v>1</v>
      </c>
      <c r="AG986" s="178" cm="1">
        <f t="array" ref="AG986">IFERROR(
   SUM(
      _xlfn._xlws.FILTER(
         Tableau3[JP],
         (Tableau3[ITEM]=Tableau210[[#This Row],[NOM]])*
         (Tableau3[Rep.]=Tableau210[[#This Row],[REPERE BUTA]])
      )
   ),
0)</f>
        <v>1</v>
      </c>
      <c r="AH986" s="181">
        <f>IFERROR(VLOOKUP(Tableau210[[#This Row],[OPERATION]],Tableau4[],4,FALSE),"")</f>
        <v>0</v>
      </c>
      <c r="AI986" s="178" cm="1">
        <f t="array" ref="AI986">IFERROR(
   SUM(
      _xlfn._xlws.FILTER(
         Tableau3[BP],
         (Tableau3[ITEM]=Tableau210[[#This Row],[NOM]])*
         (Tableau3[Rep.]=Tableau210[[#This Row],[REPERE BUTA]])
      )
   ),
0)</f>
        <v>0</v>
      </c>
      <c r="AJ986" s="181" t="str">
        <f>IF(Tableau210[[#This Row],[NB JP EMIS]]=1,"1 JP","") &amp; IF(Tableau210[[#This Row],[NB BP EMIS]]=1," 1 BP","")</f>
        <v>1 JP</v>
      </c>
      <c r="AK986" s="178" t="str">
        <f>IF(Tableau210[[#This Row],[NB JP BUTA]]=1,"1 JP","") &amp; IF(Tableau210[[#This Row],[Nb BP BUTA]]=1," 1 BP","") &amp; IF(Tableau210[[#This Row],[Nb BP BUTA]]=2," 2 BP","")</f>
        <v>1 JP</v>
      </c>
      <c r="AL986" s="117" t="s">
        <v>2527</v>
      </c>
      <c r="AM986" s="117">
        <f>IFERROR(+VLOOKUP(AY986,Tiges!$G$4:$I$569,3,FALSE),"")</f>
        <v>27</v>
      </c>
      <c r="AN986" s="48"/>
      <c r="AO986" s="117">
        <v>4</v>
      </c>
      <c r="AP986" s="177" cm="1">
        <f t="array" ref="AP9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86" s="117" t="s">
        <v>2401</v>
      </c>
      <c r="AS986" s="177" t="str" cm="1">
        <f t="array" ref="AS9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86" s="117" t="s">
        <v>1123</v>
      </c>
      <c r="AV986" s="177" t="str" cm="1">
        <f t="array" ref="AV9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6" s="117"/>
      <c r="AY986" s="117" cm="1">
        <f t="array" ref="AY986">IFERROR(_xlfn.XLOOKUP(Tableau210[[#This Row],[DN DONNEES BUTA ]]&amp;Tableau210[[#This Row],[PN DONNEES BUTA]],Tiges!$B$4:$B$79&amp;Tiges!$C$4:$C$79,Tiges!$G$4:$G$79),"")</f>
        <v>16</v>
      </c>
      <c r="AZ986" s="117"/>
      <c r="BA986" s="117" cm="1">
        <f t="array" ref="BA986">IFERROR(_xlfn.XLOOKUP(Tableau210[[#This Row],[DN DONNEES BUTA ]]&amp;Tableau210[[#This Row],[PN DONNEES BUTA]],Tiges!$B$4:$B$79&amp;Tiges!$C$4:$C$79,Tiges!$H$4:$H$79),"")</f>
        <v>90</v>
      </c>
      <c r="BB986" s="117"/>
      <c r="BC986" s="182">
        <f>IFERROR(VLOOKUP(Tableau210[[#This Row],[OPERATION]],Tableau4[],2,FALSE),"")</f>
        <v>2</v>
      </c>
      <c r="BD986" s="177" cm="1">
        <f t="array" ref="BD986">IFERROR(
   SUM(
      _xlfn._xlws.FILTER(
         Tableau3[Nb Platinage Joint],
         (Tableau3[ITEM]=Tableau210[[#This Row],[NOM]])*
         (Tableau3[Rep.]=Tableau210[[#This Row],[REPERE BUTA]])
      )
   ),
0)</f>
        <v>2</v>
      </c>
      <c r="BE986" s="182">
        <f>IFERROR(VLOOKUP(Tableau210[[#This Row],[OPERATION]],Tableau4[],3,FALSE),"")</f>
        <v>1</v>
      </c>
      <c r="BF986" s="177" cm="1">
        <f t="array" ref="BF986">IFERROR(
   SUM(
      _xlfn._xlws.FILTER(
         Tableau3[Joint Définitif Nb],
         (Tableau3[ITEM]=Tableau210[[#This Row],[NOM]])*
         (Tableau3[Rep.]=Tableau210[[#This Row],[REPERE BUTA]])
      )
   ),
0)</f>
        <v>1</v>
      </c>
      <c r="BG986" s="117" t="s">
        <v>129</v>
      </c>
      <c r="BH986" s="177" t="str" cm="1">
        <f t="array" ref="BH9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86" s="117" t="s">
        <v>2268</v>
      </c>
      <c r="BK986" s="117" t="s">
        <v>2269</v>
      </c>
      <c r="BL986" s="167" t="s">
        <v>2380</v>
      </c>
      <c r="BM986" s="167"/>
      <c r="BN986" s="117"/>
      <c r="BO986" s="117"/>
      <c r="BP986" s="117"/>
      <c r="BQ986" s="48"/>
      <c r="BR986" s="119"/>
      <c r="BS986" s="48"/>
      <c r="BT986" s="48"/>
      <c r="BU986" s="48"/>
      <c r="BV986" s="48"/>
      <c r="BW986" s="48"/>
      <c r="BX986" s="48"/>
    </row>
    <row r="987" spans="1:76" ht="15.75" hidden="1" x14ac:dyDescent="0.25">
      <c r="A987" s="48" t="e" cm="1">
        <f t="array" ref="A987">_xlfn.XLOOKUP(Tableau210[[#This Row],[NOM]]&amp;Tableau210[[#This Row],[REPERE BUTA]],[6]!Tableau16[POSTE TECHNIQUE]&amp;[6]!Tableau16[Repere ADM],[6]!Tableau16[NUMERO CLIENT])</f>
        <v>#N/A</v>
      </c>
      <c r="B987" s="48" t="e" cm="1">
        <f t="array" ref="B987">_xlfn.XLOOKUP(Tableau210[[#This Row],[NOM]]&amp;Tableau210[[#This Row],[REPERE BUTA]],[6]!Tableau16[POSTE TECHNIQUE]&amp;[6]!Tableau16[Repere REF],[6]!Tableau16[NUMERO CLIENT])</f>
        <v>#N/A</v>
      </c>
      <c r="C987" s="48" cm="1">
        <f t="array" ref="C987">_xlfn.XLOOKUP(Tableau210[[#This Row],[NOM]]&amp;Tableau210[[#This Row],[Repere Ubleam]],[7]Sheet1!$C$2:$C$2995&amp;[7]Sheet1!$I$2:$I$2995,[7]Sheet1!$A$2:$A$2995)</f>
        <v>981</v>
      </c>
      <c r="D987" s="48" t="str">
        <f>C987&amp;""</f>
        <v>981</v>
      </c>
      <c r="E987" s="48" t="e">
        <v>#N/A</v>
      </c>
      <c r="F987" s="48" t="e">
        <v>#N/A</v>
      </c>
      <c r="G987" s="186" t="s">
        <v>1735</v>
      </c>
      <c r="H987" s="119" t="s">
        <v>1067</v>
      </c>
      <c r="I987" s="119" t="s">
        <v>80</v>
      </c>
      <c r="J987" s="119" t="s">
        <v>48</v>
      </c>
      <c r="K987" s="158" t="str">
        <f>_xlfn.XLOOKUP(Tableau210[[#This Row],[NOM]],[8]LUT!$I$5:$I$301,[8]LUT!$N$5:$N$301)</f>
        <v xml:space="preserve">Réacteur </v>
      </c>
      <c r="L987" s="158">
        <v>40</v>
      </c>
      <c r="M987" s="119"/>
      <c r="N987" s="119">
        <v>40</v>
      </c>
      <c r="O987" s="119"/>
      <c r="P987" s="119"/>
      <c r="Q987" s="119"/>
      <c r="R987" s="119"/>
      <c r="S987" s="119"/>
      <c r="T987" s="119"/>
      <c r="U987" s="119"/>
      <c r="V987" s="119"/>
      <c r="W987" s="148">
        <v>25</v>
      </c>
      <c r="X987" s="207" cm="1">
        <f t="array" ref="X9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98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87" s="148">
        <v>20</v>
      </c>
      <c r="AA987" s="207" cm="1">
        <f t="array" ref="AA9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87" s="48"/>
      <c r="AD987" s="117" t="s">
        <v>2103</v>
      </c>
      <c r="AE987" s="119"/>
      <c r="AF987" s="181">
        <f>IFERROR(VLOOKUP(Tableau210[[#This Row],[OPERATION]],Tableau4[],5,FALSE),"")</f>
        <v>1</v>
      </c>
      <c r="AG987" s="178" cm="1">
        <f t="array" ref="AG987">IFERROR(
   SUM(
      _xlfn._xlws.FILTER(
         Tableau3[JP],
         (Tableau3[ITEM]=Tableau210[[#This Row],[NOM]])*
         (Tableau3[Rep.]=Tableau210[[#This Row],[REPERE BUTA]])
      )
   ),
0)</f>
        <v>1</v>
      </c>
      <c r="AH987" s="181">
        <f>IFERROR(VLOOKUP(Tableau210[[#This Row],[OPERATION]],Tableau4[],4,FALSE),"")</f>
        <v>0</v>
      </c>
      <c r="AI987" s="178" cm="1">
        <f t="array" ref="AI987">IFERROR(
   SUM(
      _xlfn._xlws.FILTER(
         Tableau3[BP],
         (Tableau3[ITEM]=Tableau210[[#This Row],[NOM]])*
         (Tableau3[Rep.]=Tableau210[[#This Row],[REPERE BUTA]])
      )
   ),
0)</f>
        <v>0</v>
      </c>
      <c r="AJ987" s="181" t="str">
        <f>IF(Tableau210[[#This Row],[NB JP EMIS]]=1,"1 JP","") &amp; IF(Tableau210[[#This Row],[NB BP EMIS]]=1," 1 BP","")</f>
        <v>1 JP</v>
      </c>
      <c r="AK987" s="178" t="str">
        <f>IF(Tableau210[[#This Row],[NB JP BUTA]]=1,"1 JP","") &amp; IF(Tableau210[[#This Row],[Nb BP BUTA]]=1," 1 BP","") &amp; IF(Tableau210[[#This Row],[Nb BP BUTA]]=2," 2 BP","")</f>
        <v>1 JP</v>
      </c>
      <c r="AL987" s="117" t="s">
        <v>2527</v>
      </c>
      <c r="AM987" s="117">
        <f>IFERROR(+VLOOKUP(AY987,Tiges!$G$4:$I$569,3,FALSE),"")</f>
        <v>22</v>
      </c>
      <c r="AN987" s="48"/>
      <c r="AO987" s="117">
        <v>4</v>
      </c>
      <c r="AP987" s="177" cm="1">
        <f t="array" ref="AP9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87" s="117" t="s">
        <v>2271</v>
      </c>
      <c r="AS987" s="177" t="str" cm="1">
        <f t="array" ref="AS9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9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987" s="117" t="s">
        <v>1123</v>
      </c>
      <c r="AV987" s="177" t="str" cm="1">
        <f t="array" ref="AV9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7" s="117"/>
      <c r="AY987" s="117" cm="1">
        <f t="array" ref="AY987">IFERROR(_xlfn.XLOOKUP(Tableau210[[#This Row],[DN DONNEES BUTA ]]&amp;Tableau210[[#This Row],[PN DONNEES BUTA]],Tiges!$B$4:$B$79&amp;Tiges!$C$4:$C$79,Tiges!$G$4:$G$79),"")</f>
        <v>14</v>
      </c>
      <c r="AZ987" s="117"/>
      <c r="BA987" s="117" cm="1">
        <f t="array" ref="BA987">IFERROR(_xlfn.XLOOKUP(Tableau210[[#This Row],[DN DONNEES BUTA ]]&amp;Tableau210[[#This Row],[PN DONNEES BUTA]],Tiges!$B$4:$B$79&amp;Tiges!$C$4:$C$79,Tiges!$H$4:$H$79),"")</f>
        <v>70</v>
      </c>
      <c r="BB987" s="117"/>
      <c r="BC987" s="182">
        <f>IFERROR(VLOOKUP(Tableau210[[#This Row],[OPERATION]],Tableau4[],2,FALSE),"")</f>
        <v>2</v>
      </c>
      <c r="BD987" s="177" cm="1">
        <f t="array" ref="BD987">IFERROR(
   SUM(
      _xlfn._xlws.FILTER(
         Tableau3[Nb Platinage Joint],
         (Tableau3[ITEM]=Tableau210[[#This Row],[NOM]])*
         (Tableau3[Rep.]=Tableau210[[#This Row],[REPERE BUTA]])
      )
   ),
0)</f>
        <v>2</v>
      </c>
      <c r="BE987" s="182">
        <f>IFERROR(VLOOKUP(Tableau210[[#This Row],[OPERATION]],Tableau4[],3,FALSE),"")</f>
        <v>1</v>
      </c>
      <c r="BF987" s="177" cm="1">
        <f t="array" ref="BF987">IFERROR(
   SUM(
      _xlfn._xlws.FILTER(
         Tableau3[Joint Définitif Nb],
         (Tableau3[ITEM]=Tableau210[[#This Row],[NOM]])*
         (Tableau3[Rep.]=Tableau210[[#This Row],[REPERE BUTA]])
      )
   ),
0)</f>
        <v>1</v>
      </c>
      <c r="BG987" s="117" t="s">
        <v>129</v>
      </c>
      <c r="BH987" s="177" t="str" cm="1">
        <f t="array" ref="BH9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87" s="117" t="s">
        <v>2281</v>
      </c>
      <c r="BK987" s="117" t="s">
        <v>2269</v>
      </c>
      <c r="BL987" s="167" t="s">
        <v>2380</v>
      </c>
      <c r="BM987" s="167"/>
      <c r="BN987" s="117"/>
      <c r="BO987" s="117"/>
      <c r="BP987" s="117"/>
      <c r="BQ987" s="48"/>
      <c r="BR987" s="119"/>
      <c r="BS987" s="48"/>
      <c r="BT987" s="48"/>
      <c r="BU987" s="48"/>
      <c r="BV987" s="48"/>
      <c r="BW987" s="48"/>
      <c r="BX987" s="48"/>
    </row>
    <row r="988" spans="1:76" ht="15.75" hidden="1" x14ac:dyDescent="0.25">
      <c r="A988" s="48" t="e" cm="1">
        <f t="array" ref="A988">_xlfn.XLOOKUP(Tableau210[[#This Row],[NOM]]&amp;Tableau210[[#This Row],[REPERE BUTA]],[6]!Tableau16[POSTE TECHNIQUE]&amp;[6]!Tableau16[Repere ADM],[6]!Tableau16[NUMERO CLIENT])</f>
        <v>#N/A</v>
      </c>
      <c r="B988" s="48" t="e" cm="1">
        <f t="array" ref="B988">_xlfn.XLOOKUP(Tableau210[[#This Row],[NOM]]&amp;Tableau210[[#This Row],[REPERE BUTA]],[6]!Tableau16[POSTE TECHNIQUE]&amp;[6]!Tableau16[Repere REF],[6]!Tableau16[NUMERO CLIENT])</f>
        <v>#N/A</v>
      </c>
      <c r="C988" s="48" cm="1">
        <f t="array" ref="C988">_xlfn.XLOOKUP(Tableau210[[#This Row],[NOM]]&amp;Tableau210[[#This Row],[Repere Ubleam]],[7]Sheet1!$C$2:$C$2995&amp;[7]Sheet1!$I$2:$I$2995,[7]Sheet1!$A$2:$A$2995)</f>
        <v>982</v>
      </c>
      <c r="D988" s="48" t="str">
        <f>C988&amp;""</f>
        <v>982</v>
      </c>
      <c r="E988" s="48" t="e">
        <v>#N/A</v>
      </c>
      <c r="F988" s="48" t="e">
        <v>#N/A</v>
      </c>
      <c r="G988" s="186" t="s">
        <v>1735</v>
      </c>
      <c r="H988" s="119" t="s">
        <v>1067</v>
      </c>
      <c r="I988" s="119" t="s">
        <v>80</v>
      </c>
      <c r="J988" s="119" t="s">
        <v>48</v>
      </c>
      <c r="K988" s="158" t="str">
        <f>_xlfn.XLOOKUP(Tableau210[[#This Row],[NOM]],[8]LUT!$I$5:$I$301,[8]LUT!$N$5:$N$301)</f>
        <v xml:space="preserve">Réacteur </v>
      </c>
      <c r="L988" s="158">
        <v>41</v>
      </c>
      <c r="M988" s="119"/>
      <c r="N988" s="119">
        <v>41</v>
      </c>
      <c r="O988" s="119"/>
      <c r="P988" s="119"/>
      <c r="Q988" s="119"/>
      <c r="R988" s="119"/>
      <c r="S988" s="119"/>
      <c r="T988" s="119"/>
      <c r="U988" s="119"/>
      <c r="V988" s="119"/>
      <c r="W988" s="148">
        <v>50</v>
      </c>
      <c r="X988" s="207" cm="1">
        <f t="array" ref="X9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8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88" s="148">
        <v>20</v>
      </c>
      <c r="AA988" s="207" cm="1">
        <f t="array" ref="AA9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88" s="48"/>
      <c r="AD988" s="117" t="s">
        <v>2103</v>
      </c>
      <c r="AE988" s="119"/>
      <c r="AF988" s="181">
        <f>IFERROR(VLOOKUP(Tableau210[[#This Row],[OPERATION]],Tableau4[],5,FALSE),"")</f>
        <v>1</v>
      </c>
      <c r="AG988" s="178" cm="1">
        <f t="array" ref="AG988">IFERROR(
   SUM(
      _xlfn._xlws.FILTER(
         Tableau3[JP],
         (Tableau3[ITEM]=Tableau210[[#This Row],[NOM]])*
         (Tableau3[Rep.]=Tableau210[[#This Row],[REPERE BUTA]])
      )
   ),
0)</f>
        <v>1</v>
      </c>
      <c r="AH988" s="181">
        <f>IFERROR(VLOOKUP(Tableau210[[#This Row],[OPERATION]],Tableau4[],4,FALSE),"")</f>
        <v>0</v>
      </c>
      <c r="AI988" s="178" cm="1">
        <f t="array" ref="AI988">IFERROR(
   SUM(
      _xlfn._xlws.FILTER(
         Tableau3[BP],
         (Tableau3[ITEM]=Tableau210[[#This Row],[NOM]])*
         (Tableau3[Rep.]=Tableau210[[#This Row],[REPERE BUTA]])
      )
   ),
0)</f>
        <v>0</v>
      </c>
      <c r="AJ988" s="181" t="str">
        <f>IF(Tableau210[[#This Row],[NB JP EMIS]]=1,"1 JP","") &amp; IF(Tableau210[[#This Row],[NB BP EMIS]]=1," 1 BP","")</f>
        <v>1 JP</v>
      </c>
      <c r="AK988" s="178" t="str">
        <f>IF(Tableau210[[#This Row],[NB JP BUTA]]=1,"1 JP","") &amp; IF(Tableau210[[#This Row],[Nb BP BUTA]]=1," 1 BP","") &amp; IF(Tableau210[[#This Row],[Nb BP BUTA]]=2," 2 BP","")</f>
        <v>1 JP</v>
      </c>
      <c r="AL988" s="117" t="s">
        <v>2527</v>
      </c>
      <c r="AM988" s="117">
        <f>IFERROR(+VLOOKUP(AY988,Tiges!$G$4:$I$569,3,FALSE),"")</f>
        <v>27</v>
      </c>
      <c r="AN988" s="48"/>
      <c r="AO988" s="117">
        <v>4</v>
      </c>
      <c r="AP988" s="177" cm="1">
        <f t="array" ref="AP9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88" s="117" t="s">
        <v>2401</v>
      </c>
      <c r="AS988" s="177" t="str" cm="1">
        <f t="array" ref="AS9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88" s="117" t="s">
        <v>1123</v>
      </c>
      <c r="AV988" s="177" t="str" cm="1">
        <f t="array" ref="AV9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8" s="117"/>
      <c r="AY988" s="117" cm="1">
        <f t="array" ref="AY988">IFERROR(_xlfn.XLOOKUP(Tableau210[[#This Row],[DN DONNEES BUTA ]]&amp;Tableau210[[#This Row],[PN DONNEES BUTA]],Tiges!$B$4:$B$79&amp;Tiges!$C$4:$C$79,Tiges!$G$4:$G$79),"")</f>
        <v>16</v>
      </c>
      <c r="AZ988" s="117"/>
      <c r="BA988" s="117" cm="1">
        <f t="array" ref="BA988">IFERROR(_xlfn.XLOOKUP(Tableau210[[#This Row],[DN DONNEES BUTA ]]&amp;Tableau210[[#This Row],[PN DONNEES BUTA]],Tiges!$B$4:$B$79&amp;Tiges!$C$4:$C$79,Tiges!$H$4:$H$79),"")</f>
        <v>90</v>
      </c>
      <c r="BB988" s="117"/>
      <c r="BC988" s="182">
        <f>IFERROR(VLOOKUP(Tableau210[[#This Row],[OPERATION]],Tableau4[],2,FALSE),"")</f>
        <v>2</v>
      </c>
      <c r="BD988" s="177" cm="1">
        <f t="array" ref="BD988">IFERROR(
   SUM(
      _xlfn._xlws.FILTER(
         Tableau3[Nb Platinage Joint],
         (Tableau3[ITEM]=Tableau210[[#This Row],[NOM]])*
         (Tableau3[Rep.]=Tableau210[[#This Row],[REPERE BUTA]])
      )
   ),
0)</f>
        <v>2</v>
      </c>
      <c r="BE988" s="182">
        <f>IFERROR(VLOOKUP(Tableau210[[#This Row],[OPERATION]],Tableau4[],3,FALSE),"")</f>
        <v>1</v>
      </c>
      <c r="BF988" s="177" cm="1">
        <f t="array" ref="BF988">IFERROR(
   SUM(
      _xlfn._xlws.FILTER(
         Tableau3[Joint Définitif Nb],
         (Tableau3[ITEM]=Tableau210[[#This Row],[NOM]])*
         (Tableau3[Rep.]=Tableau210[[#This Row],[REPERE BUTA]])
      )
   ),
0)</f>
        <v>1</v>
      </c>
      <c r="BG988" s="117" t="s">
        <v>129</v>
      </c>
      <c r="BH988" s="177" t="str" cm="1">
        <f t="array" ref="BH9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88" s="117" t="s">
        <v>2268</v>
      </c>
      <c r="BK988" s="117" t="s">
        <v>2269</v>
      </c>
      <c r="BL988" s="167" t="s">
        <v>2380</v>
      </c>
      <c r="BM988" s="167"/>
      <c r="BN988" s="117"/>
      <c r="BO988" s="117"/>
      <c r="BP988" s="117"/>
      <c r="BQ988" s="48"/>
      <c r="BR988" s="119"/>
      <c r="BS988" s="48"/>
      <c r="BT988" s="48"/>
      <c r="BU988" s="48"/>
      <c r="BV988" s="48"/>
      <c r="BW988" s="48"/>
      <c r="BX988" s="48"/>
    </row>
    <row r="989" spans="1:76" ht="15.75" hidden="1" x14ac:dyDescent="0.25">
      <c r="A989" s="48" t="e" cm="1">
        <f t="array" ref="A989">_xlfn.XLOOKUP(Tableau210[[#This Row],[NOM]]&amp;Tableau210[[#This Row],[REPERE BUTA]],[6]!Tableau16[POSTE TECHNIQUE]&amp;[6]!Tableau16[Repere ADM],[6]!Tableau16[NUMERO CLIENT])</f>
        <v>#N/A</v>
      </c>
      <c r="B989" s="48" t="e" cm="1">
        <f t="array" ref="B989">_xlfn.XLOOKUP(Tableau210[[#This Row],[NOM]]&amp;Tableau210[[#This Row],[REPERE BUTA]],[6]!Tableau16[POSTE TECHNIQUE]&amp;[6]!Tableau16[Repere REF],[6]!Tableau16[NUMERO CLIENT])</f>
        <v>#N/A</v>
      </c>
      <c r="C989" s="48" cm="1">
        <f t="array" ref="C989">_xlfn.XLOOKUP(Tableau210[[#This Row],[NOM]]&amp;Tableau210[[#This Row],[Repere Ubleam]],[7]Sheet1!$C$2:$C$2995&amp;[7]Sheet1!$I$2:$I$2995,[7]Sheet1!$A$2:$A$2995)</f>
        <v>983</v>
      </c>
      <c r="D989" s="48" t="str">
        <f>C989&amp;""</f>
        <v>983</v>
      </c>
      <c r="E989" s="48" t="e">
        <v>#N/A</v>
      </c>
      <c r="F989" s="48" t="e">
        <v>#N/A</v>
      </c>
      <c r="G989" s="186" t="s">
        <v>1735</v>
      </c>
      <c r="H989" s="119" t="s">
        <v>1067</v>
      </c>
      <c r="I989" s="119" t="s">
        <v>80</v>
      </c>
      <c r="J989" s="119" t="s">
        <v>48</v>
      </c>
      <c r="K989" s="158" t="str">
        <f>_xlfn.XLOOKUP(Tableau210[[#This Row],[NOM]],[8]LUT!$I$5:$I$301,[8]LUT!$N$5:$N$301)</f>
        <v xml:space="preserve">Réacteur </v>
      </c>
      <c r="L989" s="158">
        <v>42</v>
      </c>
      <c r="M989" s="119"/>
      <c r="N989" s="119">
        <v>42</v>
      </c>
      <c r="O989" s="119"/>
      <c r="P989" s="119"/>
      <c r="Q989" s="119"/>
      <c r="R989" s="119"/>
      <c r="S989" s="119"/>
      <c r="T989" s="119"/>
      <c r="U989" s="119"/>
      <c r="V989" s="119"/>
      <c r="W989" s="148">
        <v>50</v>
      </c>
      <c r="X989" s="207" cm="1">
        <f t="array" ref="X9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8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89" s="148">
        <v>20</v>
      </c>
      <c r="AA989" s="207" cm="1">
        <f t="array" ref="AA9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8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89" s="48"/>
      <c r="AD989" s="117" t="s">
        <v>2103</v>
      </c>
      <c r="AE989" s="119"/>
      <c r="AF989" s="181">
        <f>IFERROR(VLOOKUP(Tableau210[[#This Row],[OPERATION]],Tableau4[],5,FALSE),"")</f>
        <v>1</v>
      </c>
      <c r="AG989" s="178" cm="1">
        <f t="array" ref="AG989">IFERROR(
   SUM(
      _xlfn._xlws.FILTER(
         Tableau3[JP],
         (Tableau3[ITEM]=Tableau210[[#This Row],[NOM]])*
         (Tableau3[Rep.]=Tableau210[[#This Row],[REPERE BUTA]])
      )
   ),
0)</f>
        <v>1</v>
      </c>
      <c r="AH989" s="181">
        <f>IFERROR(VLOOKUP(Tableau210[[#This Row],[OPERATION]],Tableau4[],4,FALSE),"")</f>
        <v>0</v>
      </c>
      <c r="AI989" s="178" cm="1">
        <f t="array" ref="AI989">IFERROR(
   SUM(
      _xlfn._xlws.FILTER(
         Tableau3[BP],
         (Tableau3[ITEM]=Tableau210[[#This Row],[NOM]])*
         (Tableau3[Rep.]=Tableau210[[#This Row],[REPERE BUTA]])
      )
   ),
0)</f>
        <v>0</v>
      </c>
      <c r="AJ989" s="181" t="str">
        <f>IF(Tableau210[[#This Row],[NB JP EMIS]]=1,"1 JP","") &amp; IF(Tableau210[[#This Row],[NB BP EMIS]]=1," 1 BP","")</f>
        <v>1 JP</v>
      </c>
      <c r="AK989" s="178" t="str">
        <f>IF(Tableau210[[#This Row],[NB JP BUTA]]=1,"1 JP","") &amp; IF(Tableau210[[#This Row],[Nb BP BUTA]]=1," 1 BP","") &amp; IF(Tableau210[[#This Row],[Nb BP BUTA]]=2," 2 BP","")</f>
        <v>1 JP</v>
      </c>
      <c r="AL989" s="117" t="s">
        <v>2527</v>
      </c>
      <c r="AM989" s="117">
        <f>IFERROR(+VLOOKUP(AY989,Tiges!$G$4:$I$569,3,FALSE),"")</f>
        <v>27</v>
      </c>
      <c r="AN989" s="48"/>
      <c r="AO989" s="117">
        <v>4</v>
      </c>
      <c r="AP989" s="177" cm="1">
        <f t="array" ref="AP9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8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89" s="117" t="s">
        <v>2401</v>
      </c>
      <c r="AS989" s="177" t="str" cm="1">
        <f t="array" ref="AS9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8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89" s="117" t="s">
        <v>1123</v>
      </c>
      <c r="AV989" s="177" t="str" cm="1">
        <f t="array" ref="AV9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89" s="117"/>
      <c r="AY989" s="117" cm="1">
        <f t="array" ref="AY989">IFERROR(_xlfn.XLOOKUP(Tableau210[[#This Row],[DN DONNEES BUTA ]]&amp;Tableau210[[#This Row],[PN DONNEES BUTA]],Tiges!$B$4:$B$79&amp;Tiges!$C$4:$C$79,Tiges!$G$4:$G$79),"")</f>
        <v>16</v>
      </c>
      <c r="AZ989" s="117"/>
      <c r="BA989" s="117" cm="1">
        <f t="array" ref="BA989">IFERROR(_xlfn.XLOOKUP(Tableau210[[#This Row],[DN DONNEES BUTA ]]&amp;Tableau210[[#This Row],[PN DONNEES BUTA]],Tiges!$B$4:$B$79&amp;Tiges!$C$4:$C$79,Tiges!$H$4:$H$79),"")</f>
        <v>90</v>
      </c>
      <c r="BB989" s="117"/>
      <c r="BC989" s="182">
        <f>IFERROR(VLOOKUP(Tableau210[[#This Row],[OPERATION]],Tableau4[],2,FALSE),"")</f>
        <v>2</v>
      </c>
      <c r="BD989" s="177" cm="1">
        <f t="array" ref="BD989">IFERROR(
   SUM(
      _xlfn._xlws.FILTER(
         Tableau3[Nb Platinage Joint],
         (Tableau3[ITEM]=Tableau210[[#This Row],[NOM]])*
         (Tableau3[Rep.]=Tableau210[[#This Row],[REPERE BUTA]])
      )
   ),
0)</f>
        <v>2</v>
      </c>
      <c r="BE989" s="182">
        <f>IFERROR(VLOOKUP(Tableau210[[#This Row],[OPERATION]],Tableau4[],3,FALSE),"")</f>
        <v>1</v>
      </c>
      <c r="BF989" s="177" cm="1">
        <f t="array" ref="BF989">IFERROR(
   SUM(
      _xlfn._xlws.FILTER(
         Tableau3[Joint Définitif Nb],
         (Tableau3[ITEM]=Tableau210[[#This Row],[NOM]])*
         (Tableau3[Rep.]=Tableau210[[#This Row],[REPERE BUTA]])
      )
   ),
0)</f>
        <v>1</v>
      </c>
      <c r="BG989" s="117" t="s">
        <v>129</v>
      </c>
      <c r="BH989" s="177" t="str" cm="1">
        <f t="array" ref="BH9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89" s="117" t="s">
        <v>2268</v>
      </c>
      <c r="BK989" s="117" t="s">
        <v>2269</v>
      </c>
      <c r="BL989" s="167" t="s">
        <v>2380</v>
      </c>
      <c r="BM989" s="167"/>
      <c r="BN989" s="117"/>
      <c r="BO989" s="117"/>
      <c r="BP989" s="117"/>
      <c r="BQ989" s="48"/>
      <c r="BR989" s="119"/>
      <c r="BS989" s="48"/>
      <c r="BT989" s="48"/>
      <c r="BU989" s="48"/>
      <c r="BV989" s="48"/>
      <c r="BW989" s="48"/>
      <c r="BX989" s="48"/>
    </row>
    <row r="990" spans="1:76" ht="15.75" hidden="1" x14ac:dyDescent="0.25">
      <c r="A990" s="48" t="e" cm="1">
        <f t="array" ref="A990">_xlfn.XLOOKUP(Tableau210[[#This Row],[NOM]]&amp;Tableau210[[#This Row],[REPERE BUTA]],[6]!Tableau16[POSTE TECHNIQUE]&amp;[6]!Tableau16[Repere ADM],[6]!Tableau16[NUMERO CLIENT])</f>
        <v>#N/A</v>
      </c>
      <c r="B990" s="48" t="e" cm="1">
        <f t="array" ref="B990">_xlfn.XLOOKUP(Tableau210[[#This Row],[NOM]]&amp;Tableau210[[#This Row],[REPERE BUTA]],[6]!Tableau16[POSTE TECHNIQUE]&amp;[6]!Tableau16[Repere REF],[6]!Tableau16[NUMERO CLIENT])</f>
        <v>#N/A</v>
      </c>
      <c r="C990" s="48" cm="1">
        <f t="array" ref="C990">_xlfn.XLOOKUP(Tableau210[[#This Row],[NOM]]&amp;Tableau210[[#This Row],[Repere Ubleam]],[7]Sheet1!$C$2:$C$2995&amp;[7]Sheet1!$I$2:$I$2995,[7]Sheet1!$A$2:$A$2995)</f>
        <v>984</v>
      </c>
      <c r="D990" s="48" t="str">
        <f>C990&amp;""</f>
        <v>984</v>
      </c>
      <c r="E990" s="48" t="e">
        <v>#N/A</v>
      </c>
      <c r="F990" s="48" t="e">
        <v>#N/A</v>
      </c>
      <c r="G990" s="186" t="s">
        <v>1735</v>
      </c>
      <c r="H990" s="119" t="s">
        <v>1067</v>
      </c>
      <c r="I990" s="119" t="s">
        <v>80</v>
      </c>
      <c r="J990" s="119" t="s">
        <v>48</v>
      </c>
      <c r="K990" s="158" t="str">
        <f>_xlfn.XLOOKUP(Tableau210[[#This Row],[NOM]],[8]LUT!$I$5:$I$301,[8]LUT!$N$5:$N$301)</f>
        <v xml:space="preserve">Réacteur </v>
      </c>
      <c r="L990" s="158">
        <v>44</v>
      </c>
      <c r="M990" s="119"/>
      <c r="N990" s="119">
        <v>44</v>
      </c>
      <c r="O990" s="119"/>
      <c r="P990" s="119"/>
      <c r="Q990" s="119"/>
      <c r="R990" s="119"/>
      <c r="S990" s="119"/>
      <c r="T990" s="119"/>
      <c r="U990" s="119"/>
      <c r="V990" s="119"/>
      <c r="W990" s="148">
        <v>50</v>
      </c>
      <c r="X990" s="207" cm="1">
        <f t="array" ref="X9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9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90" s="148">
        <v>20</v>
      </c>
      <c r="AA990" s="207" cm="1">
        <f t="array" ref="AA9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9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90" s="48"/>
      <c r="AD990" s="117" t="s">
        <v>2103</v>
      </c>
      <c r="AE990" s="119"/>
      <c r="AF990" s="181">
        <f>IFERROR(VLOOKUP(Tableau210[[#This Row],[OPERATION]],Tableau4[],5,FALSE),"")</f>
        <v>1</v>
      </c>
      <c r="AG990" s="178" cm="1">
        <f t="array" ref="AG990">IFERROR(
   SUM(
      _xlfn._xlws.FILTER(
         Tableau3[JP],
         (Tableau3[ITEM]=Tableau210[[#This Row],[NOM]])*
         (Tableau3[Rep.]=Tableau210[[#This Row],[REPERE BUTA]])
      )
   ),
0)</f>
        <v>1</v>
      </c>
      <c r="AH990" s="181">
        <f>IFERROR(VLOOKUP(Tableau210[[#This Row],[OPERATION]],Tableau4[],4,FALSE),"")</f>
        <v>0</v>
      </c>
      <c r="AI990" s="178" cm="1">
        <f t="array" ref="AI990">IFERROR(
   SUM(
      _xlfn._xlws.FILTER(
         Tableau3[BP],
         (Tableau3[ITEM]=Tableau210[[#This Row],[NOM]])*
         (Tableau3[Rep.]=Tableau210[[#This Row],[REPERE BUTA]])
      )
   ),
0)</f>
        <v>0</v>
      </c>
      <c r="AJ990" s="181" t="str">
        <f>IF(Tableau210[[#This Row],[NB JP EMIS]]=1,"1 JP","") &amp; IF(Tableau210[[#This Row],[NB BP EMIS]]=1," 1 BP","")</f>
        <v>1 JP</v>
      </c>
      <c r="AK990" s="178" t="str">
        <f>IF(Tableau210[[#This Row],[NB JP BUTA]]=1,"1 JP","") &amp; IF(Tableau210[[#This Row],[Nb BP BUTA]]=1," 1 BP","") &amp; IF(Tableau210[[#This Row],[Nb BP BUTA]]=2," 2 BP","")</f>
        <v>1 JP</v>
      </c>
      <c r="AL990" s="117" t="s">
        <v>2527</v>
      </c>
      <c r="AM990" s="117">
        <f>IFERROR(+VLOOKUP(AY990,Tiges!$G$4:$I$569,3,FALSE),"")</f>
        <v>27</v>
      </c>
      <c r="AN990" s="48"/>
      <c r="AO990" s="117">
        <v>4</v>
      </c>
      <c r="AP990" s="177" cm="1">
        <f t="array" ref="AP9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90" s="117" t="s">
        <v>2401</v>
      </c>
      <c r="AS990" s="177" t="str" cm="1">
        <f t="array" ref="AS9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90" s="117" t="s">
        <v>1123</v>
      </c>
      <c r="AV990" s="177" t="str" cm="1">
        <f t="array" ref="AV9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0" s="117"/>
      <c r="AY990" s="117" cm="1">
        <f t="array" ref="AY990">IFERROR(_xlfn.XLOOKUP(Tableau210[[#This Row],[DN DONNEES BUTA ]]&amp;Tableau210[[#This Row],[PN DONNEES BUTA]],Tiges!$B$4:$B$79&amp;Tiges!$C$4:$C$79,Tiges!$G$4:$G$79),"")</f>
        <v>16</v>
      </c>
      <c r="AZ990" s="117"/>
      <c r="BA990" s="117" cm="1">
        <f t="array" ref="BA990">IFERROR(_xlfn.XLOOKUP(Tableau210[[#This Row],[DN DONNEES BUTA ]]&amp;Tableau210[[#This Row],[PN DONNEES BUTA]],Tiges!$B$4:$B$79&amp;Tiges!$C$4:$C$79,Tiges!$H$4:$H$79),"")</f>
        <v>90</v>
      </c>
      <c r="BB990" s="117"/>
      <c r="BC990" s="182">
        <f>IFERROR(VLOOKUP(Tableau210[[#This Row],[OPERATION]],Tableau4[],2,FALSE),"")</f>
        <v>2</v>
      </c>
      <c r="BD990" s="177" cm="1">
        <f t="array" ref="BD990">IFERROR(
   SUM(
      _xlfn._xlws.FILTER(
         Tableau3[Nb Platinage Joint],
         (Tableau3[ITEM]=Tableau210[[#This Row],[NOM]])*
         (Tableau3[Rep.]=Tableau210[[#This Row],[REPERE BUTA]])
      )
   ),
0)</f>
        <v>2</v>
      </c>
      <c r="BE990" s="182">
        <f>IFERROR(VLOOKUP(Tableau210[[#This Row],[OPERATION]],Tableau4[],3,FALSE),"")</f>
        <v>1</v>
      </c>
      <c r="BF990" s="177" cm="1">
        <f t="array" ref="BF990">IFERROR(
   SUM(
      _xlfn._xlws.FILTER(
         Tableau3[Joint Définitif Nb],
         (Tableau3[ITEM]=Tableau210[[#This Row],[NOM]])*
         (Tableau3[Rep.]=Tableau210[[#This Row],[REPERE BUTA]])
      )
   ),
0)</f>
        <v>1</v>
      </c>
      <c r="BG990" s="117" t="s">
        <v>129</v>
      </c>
      <c r="BH990" s="177" t="str" cm="1">
        <f t="array" ref="BH9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0" s="117" t="s">
        <v>2268</v>
      </c>
      <c r="BK990" s="117" t="s">
        <v>2269</v>
      </c>
      <c r="BL990" s="167" t="s">
        <v>2380</v>
      </c>
      <c r="BM990" s="167"/>
      <c r="BN990" s="117"/>
      <c r="BO990" s="117"/>
      <c r="BP990" s="117"/>
      <c r="BQ990" s="48"/>
      <c r="BR990" s="119"/>
      <c r="BS990" s="48"/>
      <c r="BT990" s="48"/>
      <c r="BU990" s="48"/>
      <c r="BV990" s="48"/>
      <c r="BW990" s="48"/>
      <c r="BX990" s="48"/>
    </row>
    <row r="991" spans="1:76" ht="15.75" hidden="1" x14ac:dyDescent="0.25">
      <c r="A991" s="48" t="e" cm="1">
        <f t="array" ref="A991">_xlfn.XLOOKUP(Tableau210[[#This Row],[NOM]]&amp;Tableau210[[#This Row],[REPERE BUTA]],[6]!Tableau16[POSTE TECHNIQUE]&amp;[6]!Tableau16[Repere ADM],[6]!Tableau16[NUMERO CLIENT])</f>
        <v>#N/A</v>
      </c>
      <c r="B991" s="48" t="e" cm="1">
        <f t="array" ref="B991">_xlfn.XLOOKUP(Tableau210[[#This Row],[NOM]]&amp;Tableau210[[#This Row],[REPERE BUTA]],[6]!Tableau16[POSTE TECHNIQUE]&amp;[6]!Tableau16[Repere REF],[6]!Tableau16[NUMERO CLIENT])</f>
        <v>#N/A</v>
      </c>
      <c r="C991" s="48" cm="1">
        <f t="array" ref="C991">_xlfn.XLOOKUP(Tableau210[[#This Row],[NOM]]&amp;Tableau210[[#This Row],[Repere Ubleam]],[7]Sheet1!$C$2:$C$2995&amp;[7]Sheet1!$I$2:$I$2995,[7]Sheet1!$A$2:$A$2995)</f>
        <v>985</v>
      </c>
      <c r="D991" s="48" t="str">
        <f>C991&amp;""</f>
        <v>985</v>
      </c>
      <c r="E991" s="48" t="e">
        <v>#N/A</v>
      </c>
      <c r="F991" s="48" t="e">
        <v>#N/A</v>
      </c>
      <c r="G991" s="186" t="s">
        <v>1735</v>
      </c>
      <c r="H991" s="119" t="s">
        <v>1067</v>
      </c>
      <c r="I991" s="119" t="s">
        <v>80</v>
      </c>
      <c r="J991" s="119" t="s">
        <v>48</v>
      </c>
      <c r="K991" s="158" t="str">
        <f>_xlfn.XLOOKUP(Tableau210[[#This Row],[NOM]],[8]LUT!$I$5:$I$301,[8]LUT!$N$5:$N$301)</f>
        <v xml:space="preserve">Réacteur </v>
      </c>
      <c r="L991" s="158">
        <v>45</v>
      </c>
      <c r="M991" s="119"/>
      <c r="N991" s="119">
        <v>45</v>
      </c>
      <c r="O991" s="119"/>
      <c r="P991" s="119"/>
      <c r="Q991" s="119"/>
      <c r="R991" s="119"/>
      <c r="S991" s="119"/>
      <c r="T991" s="119"/>
      <c r="U991" s="119"/>
      <c r="V991" s="119"/>
      <c r="W991" s="148">
        <v>50</v>
      </c>
      <c r="X991" s="207" cm="1">
        <f t="array" ref="X9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9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91" s="148">
        <v>20</v>
      </c>
      <c r="AA991" s="207" cm="1">
        <f t="array" ref="AA9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9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91" s="48"/>
      <c r="AD991" s="117" t="s">
        <v>2103</v>
      </c>
      <c r="AE991" s="119"/>
      <c r="AF991" s="181">
        <f>IFERROR(VLOOKUP(Tableau210[[#This Row],[OPERATION]],Tableau4[],5,FALSE),"")</f>
        <v>1</v>
      </c>
      <c r="AG991" s="178" cm="1">
        <f t="array" ref="AG991">IFERROR(
   SUM(
      _xlfn._xlws.FILTER(
         Tableau3[JP],
         (Tableau3[ITEM]=Tableau210[[#This Row],[NOM]])*
         (Tableau3[Rep.]=Tableau210[[#This Row],[REPERE BUTA]])
      )
   ),
0)</f>
        <v>1</v>
      </c>
      <c r="AH991" s="181">
        <f>IFERROR(VLOOKUP(Tableau210[[#This Row],[OPERATION]],Tableau4[],4,FALSE),"")</f>
        <v>0</v>
      </c>
      <c r="AI991" s="178" cm="1">
        <f t="array" ref="AI991">IFERROR(
   SUM(
      _xlfn._xlws.FILTER(
         Tableau3[BP],
         (Tableau3[ITEM]=Tableau210[[#This Row],[NOM]])*
         (Tableau3[Rep.]=Tableau210[[#This Row],[REPERE BUTA]])
      )
   ),
0)</f>
        <v>0</v>
      </c>
      <c r="AJ991" s="181" t="str">
        <f>IF(Tableau210[[#This Row],[NB JP EMIS]]=1,"1 JP","") &amp; IF(Tableau210[[#This Row],[NB BP EMIS]]=1," 1 BP","")</f>
        <v>1 JP</v>
      </c>
      <c r="AK991" s="178" t="str">
        <f>IF(Tableau210[[#This Row],[NB JP BUTA]]=1,"1 JP","") &amp; IF(Tableau210[[#This Row],[Nb BP BUTA]]=1," 1 BP","") &amp; IF(Tableau210[[#This Row],[Nb BP BUTA]]=2," 2 BP","")</f>
        <v>1 JP</v>
      </c>
      <c r="AL991" s="117" t="s">
        <v>2527</v>
      </c>
      <c r="AM991" s="117">
        <f>IFERROR(+VLOOKUP(AY991,Tiges!$G$4:$I$569,3,FALSE),"")</f>
        <v>27</v>
      </c>
      <c r="AN991" s="48"/>
      <c r="AO991" s="117">
        <v>4</v>
      </c>
      <c r="AP991" s="177" cm="1">
        <f t="array" ref="AP9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91" s="117" t="s">
        <v>2401</v>
      </c>
      <c r="AS991" s="177" t="str" cm="1">
        <f t="array" ref="AS9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91" s="117" t="s">
        <v>1123</v>
      </c>
      <c r="AV991" s="177" t="str" cm="1">
        <f t="array" ref="AV9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1" s="117"/>
      <c r="AY991" s="117" cm="1">
        <f t="array" ref="AY991">IFERROR(_xlfn.XLOOKUP(Tableau210[[#This Row],[DN DONNEES BUTA ]]&amp;Tableau210[[#This Row],[PN DONNEES BUTA]],Tiges!$B$4:$B$79&amp;Tiges!$C$4:$C$79,Tiges!$G$4:$G$79),"")</f>
        <v>16</v>
      </c>
      <c r="AZ991" s="117"/>
      <c r="BA991" s="117" cm="1">
        <f t="array" ref="BA991">IFERROR(_xlfn.XLOOKUP(Tableau210[[#This Row],[DN DONNEES BUTA ]]&amp;Tableau210[[#This Row],[PN DONNEES BUTA]],Tiges!$B$4:$B$79&amp;Tiges!$C$4:$C$79,Tiges!$H$4:$H$79),"")</f>
        <v>90</v>
      </c>
      <c r="BB991" s="117"/>
      <c r="BC991" s="182">
        <f>IFERROR(VLOOKUP(Tableau210[[#This Row],[OPERATION]],Tableau4[],2,FALSE),"")</f>
        <v>2</v>
      </c>
      <c r="BD991" s="177" cm="1">
        <f t="array" ref="BD991">IFERROR(
   SUM(
      _xlfn._xlws.FILTER(
         Tableau3[Nb Platinage Joint],
         (Tableau3[ITEM]=Tableau210[[#This Row],[NOM]])*
         (Tableau3[Rep.]=Tableau210[[#This Row],[REPERE BUTA]])
      )
   ),
0)</f>
        <v>2</v>
      </c>
      <c r="BE991" s="182">
        <f>IFERROR(VLOOKUP(Tableau210[[#This Row],[OPERATION]],Tableau4[],3,FALSE),"")</f>
        <v>1</v>
      </c>
      <c r="BF991" s="177" cm="1">
        <f t="array" ref="BF991">IFERROR(
   SUM(
      _xlfn._xlws.FILTER(
         Tableau3[Joint Définitif Nb],
         (Tableau3[ITEM]=Tableau210[[#This Row],[NOM]])*
         (Tableau3[Rep.]=Tableau210[[#This Row],[REPERE BUTA]])
      )
   ),
0)</f>
        <v>1</v>
      </c>
      <c r="BG991" s="117" t="s">
        <v>129</v>
      </c>
      <c r="BH991" s="177" t="str" cm="1">
        <f t="array" ref="BH9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1" s="117" t="s">
        <v>2268</v>
      </c>
      <c r="BK991" s="117" t="s">
        <v>2269</v>
      </c>
      <c r="BL991" s="167" t="s">
        <v>2380</v>
      </c>
      <c r="BM991" s="167"/>
      <c r="BN991" s="117"/>
      <c r="BO991" s="117"/>
      <c r="BP991" s="117"/>
      <c r="BQ991" s="48"/>
      <c r="BR991" s="119"/>
      <c r="BS991" s="48"/>
      <c r="BT991" s="48"/>
      <c r="BU991" s="48"/>
      <c r="BV991" s="48"/>
      <c r="BW991" s="48"/>
      <c r="BX991" s="48"/>
    </row>
    <row r="992" spans="1:76" ht="15.75" hidden="1" x14ac:dyDescent="0.25">
      <c r="A992" s="48" t="e" cm="1">
        <f t="array" ref="A992">_xlfn.XLOOKUP(Tableau210[[#This Row],[NOM]]&amp;Tableau210[[#This Row],[REPERE BUTA]],[6]!Tableau16[POSTE TECHNIQUE]&amp;[6]!Tableau16[Repere ADM],[6]!Tableau16[NUMERO CLIENT])</f>
        <v>#N/A</v>
      </c>
      <c r="B992" s="48" t="e" cm="1">
        <f t="array" ref="B992">_xlfn.XLOOKUP(Tableau210[[#This Row],[NOM]]&amp;Tableau210[[#This Row],[REPERE BUTA]],[6]!Tableau16[POSTE TECHNIQUE]&amp;[6]!Tableau16[Repere REF],[6]!Tableau16[NUMERO CLIENT])</f>
        <v>#N/A</v>
      </c>
      <c r="C992" s="48" cm="1">
        <f t="array" ref="C992">_xlfn.XLOOKUP(Tableau210[[#This Row],[NOM]]&amp;Tableau210[[#This Row],[Repere Ubleam]],[7]Sheet1!$C$2:$C$2995&amp;[7]Sheet1!$I$2:$I$2995,[7]Sheet1!$A$2:$A$2995)</f>
        <v>986</v>
      </c>
      <c r="D992" s="48" t="str">
        <f>C992&amp;""</f>
        <v>986</v>
      </c>
      <c r="E992" s="48" t="e">
        <v>#N/A</v>
      </c>
      <c r="F992" s="48" t="e">
        <v>#N/A</v>
      </c>
      <c r="G992" s="186" t="s">
        <v>1735</v>
      </c>
      <c r="H992" s="119" t="s">
        <v>1067</v>
      </c>
      <c r="I992" s="119" t="s">
        <v>80</v>
      </c>
      <c r="J992" s="119" t="s">
        <v>48</v>
      </c>
      <c r="K992" s="158" t="str">
        <f>_xlfn.XLOOKUP(Tableau210[[#This Row],[NOM]],[8]LUT!$I$5:$I$301,[8]LUT!$N$5:$N$301)</f>
        <v xml:space="preserve">Réacteur </v>
      </c>
      <c r="L992" s="158">
        <v>46</v>
      </c>
      <c r="M992" s="119"/>
      <c r="N992" s="119">
        <v>46</v>
      </c>
      <c r="O992" s="119"/>
      <c r="P992" s="119"/>
      <c r="Q992" s="119"/>
      <c r="R992" s="119"/>
      <c r="S992" s="119"/>
      <c r="T992" s="119"/>
      <c r="U992" s="119"/>
      <c r="V992" s="119"/>
      <c r="W992" s="148" t="s">
        <v>1118</v>
      </c>
      <c r="X992" s="207" cm="1">
        <f t="array" ref="X9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9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92" s="148" t="s">
        <v>3424</v>
      </c>
      <c r="AA992" s="207" cm="1">
        <f t="array" ref="AA9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92" s="48"/>
      <c r="AD992" s="117" t="s">
        <v>2103</v>
      </c>
      <c r="AE992" s="119"/>
      <c r="AF992" s="181">
        <f>IFERROR(VLOOKUP(Tableau210[[#This Row],[OPERATION]],Tableau4[],5,FALSE),"")</f>
        <v>1</v>
      </c>
      <c r="AG992" s="178" cm="1">
        <f t="array" ref="AG992">IFERROR(
   SUM(
      _xlfn._xlws.FILTER(
         Tableau3[JP],
         (Tableau3[ITEM]=Tableau210[[#This Row],[NOM]])*
         (Tableau3[Rep.]=Tableau210[[#This Row],[REPERE BUTA]])
      )
   ),
0)</f>
        <v>1</v>
      </c>
      <c r="AH992" s="181">
        <f>IFERROR(VLOOKUP(Tableau210[[#This Row],[OPERATION]],Tableau4[],4,FALSE),"")</f>
        <v>0</v>
      </c>
      <c r="AI992" s="178" cm="1">
        <f t="array" ref="AI992">IFERROR(
   SUM(
      _xlfn._xlws.FILTER(
         Tableau3[BP],
         (Tableau3[ITEM]=Tableau210[[#This Row],[NOM]])*
         (Tableau3[Rep.]=Tableau210[[#This Row],[REPERE BUTA]])
      )
   ),
0)</f>
        <v>0</v>
      </c>
      <c r="AJ992" s="181" t="str">
        <f>IF(Tableau210[[#This Row],[NB JP EMIS]]=1,"1 JP","") &amp; IF(Tableau210[[#This Row],[NB BP EMIS]]=1," 1 BP","")</f>
        <v>1 JP</v>
      </c>
      <c r="AK992" s="178" t="str">
        <f>IF(Tableau210[[#This Row],[NB JP BUTA]]=1,"1 JP","") &amp; IF(Tableau210[[#This Row],[Nb BP BUTA]]=1," 1 BP","") &amp; IF(Tableau210[[#This Row],[Nb BP BUTA]]=2," 2 BP","")</f>
        <v>1 JP</v>
      </c>
      <c r="AL992" s="117" t="s">
        <v>2527</v>
      </c>
      <c r="AM992" s="117">
        <f>IFERROR(+VLOOKUP(AY992,Tiges!$G$4:$I$569,3,FALSE),"")</f>
        <v>32</v>
      </c>
      <c r="AN992" s="48"/>
      <c r="AO992" s="117">
        <v>8</v>
      </c>
      <c r="AP992" s="177" cm="1">
        <f t="array" ref="AP9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92" s="117" t="s">
        <v>2282</v>
      </c>
      <c r="AS992" s="177" t="str" cm="1">
        <f t="array" ref="AS9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9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992" s="117" t="s">
        <v>1123</v>
      </c>
      <c r="AV992" s="177" t="str" cm="1">
        <f t="array" ref="AV9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2" s="117"/>
      <c r="AY992" s="117" cm="1">
        <f t="array" ref="AY992">IFERROR(_xlfn.XLOOKUP(Tableau210[[#This Row],[DN DONNEES BUTA ]]&amp;Tableau210[[#This Row],[PN DONNEES BUTA]],Tiges!$B$4:$B$79&amp;Tiges!$C$4:$C$79,Tiges!$G$4:$G$79),"")</f>
        <v>20</v>
      </c>
      <c r="AZ992" s="117"/>
      <c r="BA992" s="117" cm="1">
        <f t="array" ref="BA992">IFERROR(_xlfn.XLOOKUP(Tableau210[[#This Row],[DN DONNEES BUTA ]]&amp;Tableau210[[#This Row],[PN DONNEES BUTA]],Tiges!$B$4:$B$79&amp;Tiges!$C$4:$C$79,Tiges!$H$4:$H$79),"")</f>
        <v>110</v>
      </c>
      <c r="BB992" s="117"/>
      <c r="BC992" s="182">
        <f>IFERROR(VLOOKUP(Tableau210[[#This Row],[OPERATION]],Tableau4[],2,FALSE),"")</f>
        <v>2</v>
      </c>
      <c r="BD992" s="177" cm="1">
        <f t="array" ref="BD992">IFERROR(
   SUM(
      _xlfn._xlws.FILTER(
         Tableau3[Nb Platinage Joint],
         (Tableau3[ITEM]=Tableau210[[#This Row],[NOM]])*
         (Tableau3[Rep.]=Tableau210[[#This Row],[REPERE BUTA]])
      )
   ),
0)</f>
        <v>2</v>
      </c>
      <c r="BE992" s="182">
        <f>IFERROR(VLOOKUP(Tableau210[[#This Row],[OPERATION]],Tableau4[],3,FALSE),"")</f>
        <v>1</v>
      </c>
      <c r="BF992" s="177" cm="1">
        <f t="array" ref="BF992">IFERROR(
   SUM(
      _xlfn._xlws.FILTER(
         Tableau3[Joint Définitif Nb],
         (Tableau3[ITEM]=Tableau210[[#This Row],[NOM]])*
         (Tableau3[Rep.]=Tableau210[[#This Row],[REPERE BUTA]])
      )
   ),
0)</f>
        <v>1</v>
      </c>
      <c r="BG992" s="117" t="s">
        <v>129</v>
      </c>
      <c r="BH992" s="177" t="str" cm="1">
        <f t="array" ref="BH9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2" s="117" t="s">
        <v>2281</v>
      </c>
      <c r="BK992" s="117" t="s">
        <v>2269</v>
      </c>
      <c r="BL992" s="167" t="s">
        <v>2380</v>
      </c>
      <c r="BM992" s="167"/>
      <c r="BN992" s="117"/>
      <c r="BO992" s="117"/>
      <c r="BP992" s="117"/>
      <c r="BQ992" s="48"/>
      <c r="BR992" s="119"/>
      <c r="BS992" s="48"/>
      <c r="BT992" s="48"/>
      <c r="BU992" s="48"/>
      <c r="BV992" s="48"/>
      <c r="BW992" s="48"/>
      <c r="BX992" s="48"/>
    </row>
    <row r="993" spans="1:76" ht="15.75" hidden="1" x14ac:dyDescent="0.25">
      <c r="A993" s="48" t="e" cm="1">
        <f t="array" ref="A993">_xlfn.XLOOKUP(Tableau210[[#This Row],[NOM]]&amp;Tableau210[[#This Row],[REPERE BUTA]],[6]!Tableau16[POSTE TECHNIQUE]&amp;[6]!Tableau16[Repere ADM],[6]!Tableau16[NUMERO CLIENT])</f>
        <v>#N/A</v>
      </c>
      <c r="B993" s="48" t="e" cm="1">
        <f t="array" ref="B993">_xlfn.XLOOKUP(Tableau210[[#This Row],[NOM]]&amp;Tableau210[[#This Row],[REPERE BUTA]],[6]!Tableau16[POSTE TECHNIQUE]&amp;[6]!Tableau16[Repere REF],[6]!Tableau16[NUMERO CLIENT])</f>
        <v>#N/A</v>
      </c>
      <c r="C993" s="48" cm="1">
        <f t="array" ref="C993">_xlfn.XLOOKUP(Tableau210[[#This Row],[NOM]]&amp;Tableau210[[#This Row],[Repere Ubleam]],[7]Sheet1!$C$2:$C$2995&amp;[7]Sheet1!$I$2:$I$2995,[7]Sheet1!$A$2:$A$2995)</f>
        <v>987</v>
      </c>
      <c r="D993" s="48" t="str">
        <f>C993&amp;""</f>
        <v>987</v>
      </c>
      <c r="E993" s="48" t="e">
        <v>#N/A</v>
      </c>
      <c r="F993" s="48" t="e">
        <v>#N/A</v>
      </c>
      <c r="G993" s="186" t="s">
        <v>1735</v>
      </c>
      <c r="H993" s="119" t="s">
        <v>1067</v>
      </c>
      <c r="I993" s="119" t="s">
        <v>80</v>
      </c>
      <c r="J993" s="119" t="s">
        <v>48</v>
      </c>
      <c r="K993" s="158" t="str">
        <f>_xlfn.XLOOKUP(Tableau210[[#This Row],[NOM]],[8]LUT!$I$5:$I$301,[8]LUT!$N$5:$N$301)</f>
        <v xml:space="preserve">Réacteur </v>
      </c>
      <c r="L993" s="158">
        <v>47</v>
      </c>
      <c r="M993" s="119"/>
      <c r="N993" s="119">
        <v>47</v>
      </c>
      <c r="O993" s="119"/>
      <c r="P993" s="119"/>
      <c r="Q993" s="119"/>
      <c r="R993" s="119"/>
      <c r="S993" s="119"/>
      <c r="T993" s="119"/>
      <c r="U993" s="119"/>
      <c r="V993" s="119"/>
      <c r="W993" s="148">
        <v>50</v>
      </c>
      <c r="X993" s="207" cm="1">
        <f t="array" ref="X9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9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93" s="148">
        <v>20</v>
      </c>
      <c r="AA993" s="207" cm="1">
        <f t="array" ref="AA9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9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93" s="48"/>
      <c r="AD993" s="117" t="s">
        <v>2103</v>
      </c>
      <c r="AE993" s="119"/>
      <c r="AF993" s="181">
        <f>IFERROR(VLOOKUP(Tableau210[[#This Row],[OPERATION]],Tableau4[],5,FALSE),"")</f>
        <v>1</v>
      </c>
      <c r="AG993" s="178" cm="1">
        <f t="array" ref="AG993">IFERROR(
   SUM(
      _xlfn._xlws.FILTER(
         Tableau3[JP],
         (Tableau3[ITEM]=Tableau210[[#This Row],[NOM]])*
         (Tableau3[Rep.]=Tableau210[[#This Row],[REPERE BUTA]])
      )
   ),
0)</f>
        <v>1</v>
      </c>
      <c r="AH993" s="181">
        <f>IFERROR(VLOOKUP(Tableau210[[#This Row],[OPERATION]],Tableau4[],4,FALSE),"")</f>
        <v>0</v>
      </c>
      <c r="AI993" s="178" cm="1">
        <f t="array" ref="AI993">IFERROR(
   SUM(
      _xlfn._xlws.FILTER(
         Tableau3[BP],
         (Tableau3[ITEM]=Tableau210[[#This Row],[NOM]])*
         (Tableau3[Rep.]=Tableau210[[#This Row],[REPERE BUTA]])
      )
   ),
0)</f>
        <v>0</v>
      </c>
      <c r="AJ993" s="181" t="str">
        <f>IF(Tableau210[[#This Row],[NB JP EMIS]]=1,"1 JP","") &amp; IF(Tableau210[[#This Row],[NB BP EMIS]]=1," 1 BP","")</f>
        <v>1 JP</v>
      </c>
      <c r="AK993" s="178" t="str">
        <f>IF(Tableau210[[#This Row],[NB JP BUTA]]=1,"1 JP","") &amp; IF(Tableau210[[#This Row],[Nb BP BUTA]]=1," 1 BP","") &amp; IF(Tableau210[[#This Row],[Nb BP BUTA]]=2," 2 BP","")</f>
        <v>1 JP</v>
      </c>
      <c r="AL993" s="117" t="s">
        <v>2527</v>
      </c>
      <c r="AM993" s="117">
        <f>IFERROR(+VLOOKUP(AY993,Tiges!$G$4:$I$569,3,FALSE),"")</f>
        <v>27</v>
      </c>
      <c r="AN993" s="48"/>
      <c r="AO993" s="117">
        <v>4</v>
      </c>
      <c r="AP993" s="177" cm="1">
        <f t="array" ref="AP9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93" s="117" t="s">
        <v>2401</v>
      </c>
      <c r="AS993" s="177" t="str" cm="1">
        <f t="array" ref="AS9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93" s="117" t="s">
        <v>1123</v>
      </c>
      <c r="AV993" s="177" t="str" cm="1">
        <f t="array" ref="AV9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3" s="117"/>
      <c r="AY993" s="117" cm="1">
        <f t="array" ref="AY993">IFERROR(_xlfn.XLOOKUP(Tableau210[[#This Row],[DN DONNEES BUTA ]]&amp;Tableau210[[#This Row],[PN DONNEES BUTA]],Tiges!$B$4:$B$79&amp;Tiges!$C$4:$C$79,Tiges!$G$4:$G$79),"")</f>
        <v>16</v>
      </c>
      <c r="AZ993" s="117"/>
      <c r="BA993" s="117" cm="1">
        <f t="array" ref="BA993">IFERROR(_xlfn.XLOOKUP(Tableau210[[#This Row],[DN DONNEES BUTA ]]&amp;Tableau210[[#This Row],[PN DONNEES BUTA]],Tiges!$B$4:$B$79&amp;Tiges!$C$4:$C$79,Tiges!$H$4:$H$79),"")</f>
        <v>90</v>
      </c>
      <c r="BB993" s="117"/>
      <c r="BC993" s="182">
        <f>IFERROR(VLOOKUP(Tableau210[[#This Row],[OPERATION]],Tableau4[],2,FALSE),"")</f>
        <v>2</v>
      </c>
      <c r="BD993" s="177" cm="1">
        <f t="array" ref="BD993">IFERROR(
   SUM(
      _xlfn._xlws.FILTER(
         Tableau3[Nb Platinage Joint],
         (Tableau3[ITEM]=Tableau210[[#This Row],[NOM]])*
         (Tableau3[Rep.]=Tableau210[[#This Row],[REPERE BUTA]])
      )
   ),
0)</f>
        <v>2</v>
      </c>
      <c r="BE993" s="182">
        <f>IFERROR(VLOOKUP(Tableau210[[#This Row],[OPERATION]],Tableau4[],3,FALSE),"")</f>
        <v>1</v>
      </c>
      <c r="BF993" s="177" cm="1">
        <f t="array" ref="BF993">IFERROR(
   SUM(
      _xlfn._xlws.FILTER(
         Tableau3[Joint Définitif Nb],
         (Tableau3[ITEM]=Tableau210[[#This Row],[NOM]])*
         (Tableau3[Rep.]=Tableau210[[#This Row],[REPERE BUTA]])
      )
   ),
0)</f>
        <v>1</v>
      </c>
      <c r="BG993" s="117" t="s">
        <v>129</v>
      </c>
      <c r="BH993" s="177" t="str" cm="1">
        <f t="array" ref="BH9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3" s="117" t="s">
        <v>2268</v>
      </c>
      <c r="BK993" s="117" t="s">
        <v>2269</v>
      </c>
      <c r="BL993" s="167" t="s">
        <v>2380</v>
      </c>
      <c r="BM993" s="167"/>
      <c r="BN993" s="117"/>
      <c r="BO993" s="117"/>
      <c r="BP993" s="117"/>
      <c r="BQ993" s="48"/>
      <c r="BR993" s="119"/>
      <c r="BS993" s="48"/>
      <c r="BT993" s="48"/>
      <c r="BU993" s="48"/>
      <c r="BV993" s="48"/>
      <c r="BW993" s="48"/>
      <c r="BX993" s="48"/>
    </row>
    <row r="994" spans="1:76" ht="15.75" hidden="1" x14ac:dyDescent="0.25">
      <c r="A994" s="48" t="e" cm="1">
        <f t="array" ref="A994">_xlfn.XLOOKUP(Tableau210[[#This Row],[NOM]]&amp;Tableau210[[#This Row],[REPERE BUTA]],[6]!Tableau16[POSTE TECHNIQUE]&amp;[6]!Tableau16[Repere ADM],[6]!Tableau16[NUMERO CLIENT])</f>
        <v>#N/A</v>
      </c>
      <c r="B994" s="48" t="e" cm="1">
        <f t="array" ref="B994">_xlfn.XLOOKUP(Tableau210[[#This Row],[NOM]]&amp;Tableau210[[#This Row],[REPERE BUTA]],[6]!Tableau16[POSTE TECHNIQUE]&amp;[6]!Tableau16[Repere REF],[6]!Tableau16[NUMERO CLIENT])</f>
        <v>#N/A</v>
      </c>
      <c r="C994" s="48" cm="1">
        <f t="array" ref="C994">_xlfn.XLOOKUP(Tableau210[[#This Row],[NOM]]&amp;Tableau210[[#This Row],[Repere Ubleam]],[7]Sheet1!$C$2:$C$2995&amp;[7]Sheet1!$I$2:$I$2995,[7]Sheet1!$A$2:$A$2995)</f>
        <v>988</v>
      </c>
      <c r="D994" s="48" t="str">
        <f>C994&amp;""</f>
        <v>988</v>
      </c>
      <c r="E994" s="48" t="e">
        <v>#N/A</v>
      </c>
      <c r="F994" s="48" t="e">
        <v>#N/A</v>
      </c>
      <c r="G994" s="186" t="s">
        <v>1735</v>
      </c>
      <c r="H994" s="119" t="s">
        <v>1067</v>
      </c>
      <c r="I994" s="119" t="s">
        <v>80</v>
      </c>
      <c r="J994" s="119" t="s">
        <v>48</v>
      </c>
      <c r="K994" s="158" t="str">
        <f>_xlfn.XLOOKUP(Tableau210[[#This Row],[NOM]],[8]LUT!$I$5:$I$301,[8]LUT!$N$5:$N$301)</f>
        <v xml:space="preserve">Réacteur </v>
      </c>
      <c r="L994" s="158">
        <v>48</v>
      </c>
      <c r="M994" s="119"/>
      <c r="N994" s="119">
        <v>48</v>
      </c>
      <c r="O994" s="119"/>
      <c r="P994" s="119"/>
      <c r="Q994" s="119"/>
      <c r="R994" s="119"/>
      <c r="S994" s="119"/>
      <c r="T994" s="119"/>
      <c r="U994" s="119"/>
      <c r="V994" s="119"/>
      <c r="W994" s="148">
        <v>50</v>
      </c>
      <c r="X994" s="207" cm="1">
        <f t="array" ref="X9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9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94" s="148">
        <v>20</v>
      </c>
      <c r="AA994" s="207" cm="1">
        <f t="array" ref="AA9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9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94" s="48"/>
      <c r="AD994" s="117" t="s">
        <v>2103</v>
      </c>
      <c r="AE994" s="119"/>
      <c r="AF994" s="181">
        <f>IFERROR(VLOOKUP(Tableau210[[#This Row],[OPERATION]],Tableau4[],5,FALSE),"")</f>
        <v>1</v>
      </c>
      <c r="AG994" s="178" cm="1">
        <f t="array" ref="AG994">IFERROR(
   SUM(
      _xlfn._xlws.FILTER(
         Tableau3[JP],
         (Tableau3[ITEM]=Tableau210[[#This Row],[NOM]])*
         (Tableau3[Rep.]=Tableau210[[#This Row],[REPERE BUTA]])
      )
   ),
0)</f>
        <v>1</v>
      </c>
      <c r="AH994" s="181">
        <f>IFERROR(VLOOKUP(Tableau210[[#This Row],[OPERATION]],Tableau4[],4,FALSE),"")</f>
        <v>0</v>
      </c>
      <c r="AI994" s="178" cm="1">
        <f t="array" ref="AI994">IFERROR(
   SUM(
      _xlfn._xlws.FILTER(
         Tableau3[BP],
         (Tableau3[ITEM]=Tableau210[[#This Row],[NOM]])*
         (Tableau3[Rep.]=Tableau210[[#This Row],[REPERE BUTA]])
      )
   ),
0)</f>
        <v>0</v>
      </c>
      <c r="AJ994" s="181" t="str">
        <f>IF(Tableau210[[#This Row],[NB JP EMIS]]=1,"1 JP","") &amp; IF(Tableau210[[#This Row],[NB BP EMIS]]=1," 1 BP","")</f>
        <v>1 JP</v>
      </c>
      <c r="AK994" s="178" t="str">
        <f>IF(Tableau210[[#This Row],[NB JP BUTA]]=1,"1 JP","") &amp; IF(Tableau210[[#This Row],[Nb BP BUTA]]=1," 1 BP","") &amp; IF(Tableau210[[#This Row],[Nb BP BUTA]]=2," 2 BP","")</f>
        <v>1 JP</v>
      </c>
      <c r="AL994" s="117" t="s">
        <v>2527</v>
      </c>
      <c r="AM994" s="117">
        <f>IFERROR(+VLOOKUP(AY994,Tiges!$G$4:$I$569,3,FALSE),"")</f>
        <v>27</v>
      </c>
      <c r="AN994" s="48"/>
      <c r="AO994" s="117">
        <v>4</v>
      </c>
      <c r="AP994" s="177" cm="1">
        <f t="array" ref="AP9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9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94" s="117" t="s">
        <v>2401</v>
      </c>
      <c r="AS994" s="177" t="str" cm="1">
        <f t="array" ref="AS9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994" s="117" t="s">
        <v>1123</v>
      </c>
      <c r="AV994" s="177" t="str" cm="1">
        <f t="array" ref="AV9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4" s="117"/>
      <c r="AY994" s="117" cm="1">
        <f t="array" ref="AY994">IFERROR(_xlfn.XLOOKUP(Tableau210[[#This Row],[DN DONNEES BUTA ]]&amp;Tableau210[[#This Row],[PN DONNEES BUTA]],Tiges!$B$4:$B$79&amp;Tiges!$C$4:$C$79,Tiges!$G$4:$G$79),"")</f>
        <v>16</v>
      </c>
      <c r="AZ994" s="117"/>
      <c r="BA994" s="117" cm="1">
        <f t="array" ref="BA994">IFERROR(_xlfn.XLOOKUP(Tableau210[[#This Row],[DN DONNEES BUTA ]]&amp;Tableau210[[#This Row],[PN DONNEES BUTA]],Tiges!$B$4:$B$79&amp;Tiges!$C$4:$C$79,Tiges!$H$4:$H$79),"")</f>
        <v>90</v>
      </c>
      <c r="BB994" s="117"/>
      <c r="BC994" s="182">
        <f>IFERROR(VLOOKUP(Tableau210[[#This Row],[OPERATION]],Tableau4[],2,FALSE),"")</f>
        <v>2</v>
      </c>
      <c r="BD994" s="177" cm="1">
        <f t="array" ref="BD994">IFERROR(
   SUM(
      _xlfn._xlws.FILTER(
         Tableau3[Nb Platinage Joint],
         (Tableau3[ITEM]=Tableau210[[#This Row],[NOM]])*
         (Tableau3[Rep.]=Tableau210[[#This Row],[REPERE BUTA]])
      )
   ),
0)</f>
        <v>2</v>
      </c>
      <c r="BE994" s="182">
        <f>IFERROR(VLOOKUP(Tableau210[[#This Row],[OPERATION]],Tableau4[],3,FALSE),"")</f>
        <v>1</v>
      </c>
      <c r="BF994" s="177" cm="1">
        <f t="array" ref="BF994">IFERROR(
   SUM(
      _xlfn._xlws.FILTER(
         Tableau3[Joint Définitif Nb],
         (Tableau3[ITEM]=Tableau210[[#This Row],[NOM]])*
         (Tableau3[Rep.]=Tableau210[[#This Row],[REPERE BUTA]])
      )
   ),
0)</f>
        <v>1</v>
      </c>
      <c r="BG994" s="117" t="s">
        <v>129</v>
      </c>
      <c r="BH994" s="177" t="str" cm="1">
        <f t="array" ref="BH9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4" s="117" t="s">
        <v>2268</v>
      </c>
      <c r="BK994" s="117" t="s">
        <v>2269</v>
      </c>
      <c r="BL994" s="167" t="s">
        <v>2380</v>
      </c>
      <c r="BM994" s="167"/>
      <c r="BN994" s="117"/>
      <c r="BO994" s="117"/>
      <c r="BP994" s="117"/>
      <c r="BQ994" s="48"/>
      <c r="BR994" s="119"/>
      <c r="BS994" s="48"/>
      <c r="BT994" s="48"/>
      <c r="BU994" s="48"/>
      <c r="BV994" s="48"/>
      <c r="BW994" s="48"/>
      <c r="BX994" s="48"/>
    </row>
    <row r="995" spans="1:76" ht="15.75" hidden="1" x14ac:dyDescent="0.25">
      <c r="A995" s="48" t="e" cm="1">
        <f t="array" ref="A995">_xlfn.XLOOKUP(Tableau210[[#This Row],[NOM]]&amp;Tableau210[[#This Row],[REPERE BUTA]],[6]!Tableau16[POSTE TECHNIQUE]&amp;[6]!Tableau16[Repere ADM],[6]!Tableau16[NUMERO CLIENT])</f>
        <v>#N/A</v>
      </c>
      <c r="B995" s="48" t="e" cm="1">
        <f t="array" ref="B995">_xlfn.XLOOKUP(Tableau210[[#This Row],[NOM]]&amp;Tableau210[[#This Row],[REPERE BUTA]],[6]!Tableau16[POSTE TECHNIQUE]&amp;[6]!Tableau16[Repere REF],[6]!Tableau16[NUMERO CLIENT])</f>
        <v>#N/A</v>
      </c>
      <c r="C995" s="48" cm="1">
        <f t="array" ref="C995">_xlfn.XLOOKUP(Tableau210[[#This Row],[NOM]]&amp;Tableau210[[#This Row],[Repere Ubleam]],[7]Sheet1!$C$2:$C$2995&amp;[7]Sheet1!$I$2:$I$2995,[7]Sheet1!$A$2:$A$2995)</f>
        <v>989</v>
      </c>
      <c r="D995" s="48" t="str">
        <f>C995&amp;""</f>
        <v>989</v>
      </c>
      <c r="E995" s="48" t="e">
        <v>#N/A</v>
      </c>
      <c r="F995" s="48" t="e">
        <v>#N/A</v>
      </c>
      <c r="G995" s="186" t="s">
        <v>1735</v>
      </c>
      <c r="H995" s="119" t="s">
        <v>1067</v>
      </c>
      <c r="I995" s="119" t="s">
        <v>80</v>
      </c>
      <c r="J995" s="119" t="s">
        <v>48</v>
      </c>
      <c r="K995" s="158" t="str">
        <f>_xlfn.XLOOKUP(Tableau210[[#This Row],[NOM]],[8]LUT!$I$5:$I$301,[8]LUT!$N$5:$N$301)</f>
        <v xml:space="preserve">Réacteur </v>
      </c>
      <c r="L995" s="158">
        <v>49</v>
      </c>
      <c r="M995" s="119"/>
      <c r="N995" s="119">
        <v>49</v>
      </c>
      <c r="O995" s="119"/>
      <c r="P995" s="119"/>
      <c r="Q995" s="119"/>
      <c r="R995" s="119"/>
      <c r="S995" s="119"/>
      <c r="T995" s="119"/>
      <c r="U995" s="119"/>
      <c r="V995" s="119"/>
      <c r="W995" s="148">
        <v>25</v>
      </c>
      <c r="X995" s="207" cm="1">
        <f t="array" ref="X9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99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95" s="148">
        <v>20</v>
      </c>
      <c r="AA995" s="207" cm="1">
        <f t="array" ref="AA9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9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95" s="48"/>
      <c r="AD995" s="117" t="s">
        <v>2103</v>
      </c>
      <c r="AE995" s="119"/>
      <c r="AF995" s="181">
        <f>IFERROR(VLOOKUP(Tableau210[[#This Row],[OPERATION]],Tableau4[],5,FALSE),"")</f>
        <v>1</v>
      </c>
      <c r="AG995" s="178" cm="1">
        <f t="array" ref="AG995">IFERROR(
   SUM(
      _xlfn._xlws.FILTER(
         Tableau3[JP],
         (Tableau3[ITEM]=Tableau210[[#This Row],[NOM]])*
         (Tableau3[Rep.]=Tableau210[[#This Row],[REPERE BUTA]])
      )
   ),
0)</f>
        <v>1</v>
      </c>
      <c r="AH995" s="181">
        <f>IFERROR(VLOOKUP(Tableau210[[#This Row],[OPERATION]],Tableau4[],4,FALSE),"")</f>
        <v>0</v>
      </c>
      <c r="AI995" s="178" cm="1">
        <f t="array" ref="AI995">IFERROR(
   SUM(
      _xlfn._xlws.FILTER(
         Tableau3[BP],
         (Tableau3[ITEM]=Tableau210[[#This Row],[NOM]])*
         (Tableau3[Rep.]=Tableau210[[#This Row],[REPERE BUTA]])
      )
   ),
0)</f>
        <v>0</v>
      </c>
      <c r="AJ995" s="181" t="str">
        <f>IF(Tableau210[[#This Row],[NB JP EMIS]]=1,"1 JP","") &amp; IF(Tableau210[[#This Row],[NB BP EMIS]]=1," 1 BP","")</f>
        <v>1 JP</v>
      </c>
      <c r="AK995" s="178" t="str">
        <f>IF(Tableau210[[#This Row],[NB JP BUTA]]=1,"1 JP","") &amp; IF(Tableau210[[#This Row],[Nb BP BUTA]]=1," 1 BP","") &amp; IF(Tableau210[[#This Row],[Nb BP BUTA]]=2," 2 BP","")</f>
        <v>1 JP</v>
      </c>
      <c r="AL995" s="117" t="s">
        <v>2527</v>
      </c>
      <c r="AM995" s="117">
        <f>IFERROR(+VLOOKUP(AY995,Tiges!$G$4:$I$569,3,FALSE),"")</f>
        <v>27</v>
      </c>
      <c r="AN995" s="48"/>
      <c r="AO995" s="117">
        <v>4</v>
      </c>
      <c r="AP995" s="177" cm="1">
        <f t="array" ref="AP9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9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95" s="117" t="s">
        <v>2405</v>
      </c>
      <c r="AS995" s="177" t="str" cm="1">
        <f t="array" ref="AS9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9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995" s="117" t="s">
        <v>1123</v>
      </c>
      <c r="AV995" s="177" t="str" cm="1">
        <f t="array" ref="AV9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5" s="117"/>
      <c r="AY995" s="117" cm="1">
        <f t="array" ref="AY995">IFERROR(_xlfn.XLOOKUP(Tableau210[[#This Row],[DN DONNEES BUTA ]]&amp;Tableau210[[#This Row],[PN DONNEES BUTA]],Tiges!$B$4:$B$79&amp;Tiges!$C$4:$C$79,Tiges!$G$4:$G$79),"")</f>
        <v>16</v>
      </c>
      <c r="AZ995" s="117"/>
      <c r="BA995" s="117" cm="1">
        <f t="array" ref="BA995">IFERROR(_xlfn.XLOOKUP(Tableau210[[#This Row],[DN DONNEES BUTA ]]&amp;Tableau210[[#This Row],[PN DONNEES BUTA]],Tiges!$B$4:$B$79&amp;Tiges!$C$4:$C$79,Tiges!$H$4:$H$79),"")</f>
        <v>100</v>
      </c>
      <c r="BB995" s="117"/>
      <c r="BC995" s="182">
        <f>IFERROR(VLOOKUP(Tableau210[[#This Row],[OPERATION]],Tableau4[],2,FALSE),"")</f>
        <v>2</v>
      </c>
      <c r="BD995" s="177" cm="1">
        <f t="array" ref="BD995">IFERROR(
   SUM(
      _xlfn._xlws.FILTER(
         Tableau3[Nb Platinage Joint],
         (Tableau3[ITEM]=Tableau210[[#This Row],[NOM]])*
         (Tableau3[Rep.]=Tableau210[[#This Row],[REPERE BUTA]])
      )
   ),
0)</f>
        <v>2</v>
      </c>
      <c r="BE995" s="182">
        <f>IFERROR(VLOOKUP(Tableau210[[#This Row],[OPERATION]],Tableau4[],3,FALSE),"")</f>
        <v>1</v>
      </c>
      <c r="BF995" s="177" cm="1">
        <f t="array" ref="BF995">IFERROR(
   SUM(
      _xlfn._xlws.FILTER(
         Tableau3[Joint Définitif Nb],
         (Tableau3[ITEM]=Tableau210[[#This Row],[NOM]])*
         (Tableau3[Rep.]=Tableau210[[#This Row],[REPERE BUTA]])
      )
   ),
0)</f>
        <v>1</v>
      </c>
      <c r="BG995" s="117" t="s">
        <v>129</v>
      </c>
      <c r="BH995" s="177" t="str" cm="1">
        <f t="array" ref="BH9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5" s="117" t="s">
        <v>2268</v>
      </c>
      <c r="BK995" s="117" t="s">
        <v>2269</v>
      </c>
      <c r="BL995" s="167" t="s">
        <v>2380</v>
      </c>
      <c r="BM995" s="167"/>
      <c r="BN995" s="117"/>
      <c r="BO995" s="117"/>
      <c r="BP995" s="117"/>
      <c r="BQ995" s="48"/>
      <c r="BR995" s="119"/>
      <c r="BS995" s="48"/>
      <c r="BT995" s="48"/>
      <c r="BU995" s="48"/>
      <c r="BV995" s="48"/>
      <c r="BW995" s="48"/>
      <c r="BX995" s="48"/>
    </row>
    <row r="996" spans="1:76" ht="15.75" hidden="1" x14ac:dyDescent="0.25">
      <c r="A996" s="48" t="e" cm="1">
        <f t="array" ref="A996">_xlfn.XLOOKUP(Tableau210[[#This Row],[NOM]]&amp;Tableau210[[#This Row],[REPERE BUTA]],[6]!Tableau16[POSTE TECHNIQUE]&amp;[6]!Tableau16[Repere ADM],[6]!Tableau16[NUMERO CLIENT])</f>
        <v>#N/A</v>
      </c>
      <c r="B996" s="48" t="e" cm="1">
        <f t="array" ref="B996">_xlfn.XLOOKUP(Tableau210[[#This Row],[NOM]]&amp;Tableau210[[#This Row],[REPERE BUTA]],[6]!Tableau16[POSTE TECHNIQUE]&amp;[6]!Tableau16[Repere REF],[6]!Tableau16[NUMERO CLIENT])</f>
        <v>#N/A</v>
      </c>
      <c r="C996" s="48" cm="1">
        <f t="array" ref="C996">_xlfn.XLOOKUP(Tableau210[[#This Row],[NOM]]&amp;Tableau210[[#This Row],[Repere Ubleam]],[7]Sheet1!$C$2:$C$2995&amp;[7]Sheet1!$I$2:$I$2995,[7]Sheet1!$A$2:$A$2995)</f>
        <v>990</v>
      </c>
      <c r="D996" s="48" t="str">
        <f>C996&amp;""</f>
        <v>990</v>
      </c>
      <c r="E996" s="48" t="e">
        <v>#N/A</v>
      </c>
      <c r="F996" s="48" t="e">
        <v>#N/A</v>
      </c>
      <c r="G996" s="186" t="s">
        <v>1735</v>
      </c>
      <c r="H996" s="119" t="s">
        <v>1067</v>
      </c>
      <c r="I996" s="119" t="s">
        <v>80</v>
      </c>
      <c r="J996" s="119" t="s">
        <v>48</v>
      </c>
      <c r="K996" s="158" t="str">
        <f>_xlfn.XLOOKUP(Tableau210[[#This Row],[NOM]],[8]LUT!$I$5:$I$301,[8]LUT!$N$5:$N$301)</f>
        <v xml:space="preserve">Réacteur </v>
      </c>
      <c r="L996" s="158">
        <v>50</v>
      </c>
      <c r="M996" s="119"/>
      <c r="N996" s="119">
        <v>50</v>
      </c>
      <c r="O996" s="119"/>
      <c r="P996" s="119"/>
      <c r="Q996" s="119"/>
      <c r="R996" s="119"/>
      <c r="S996" s="119"/>
      <c r="T996" s="119"/>
      <c r="U996" s="119"/>
      <c r="V996" s="119"/>
      <c r="W996" s="148">
        <v>50</v>
      </c>
      <c r="X996" s="207" cm="1">
        <f t="array" ref="X9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9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96" s="148">
        <v>20</v>
      </c>
      <c r="AA996" s="207" cm="1">
        <f t="array" ref="AA9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9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96" s="48"/>
      <c r="AD996" s="117" t="s">
        <v>2103</v>
      </c>
      <c r="AE996" s="119"/>
      <c r="AF996" s="181">
        <f>IFERROR(VLOOKUP(Tableau210[[#This Row],[OPERATION]],Tableau4[],5,FALSE),"")</f>
        <v>1</v>
      </c>
      <c r="AG996" s="178" cm="1">
        <f t="array" ref="AG996">IFERROR(
   SUM(
      _xlfn._xlws.FILTER(
         Tableau3[JP],
         (Tableau3[ITEM]=Tableau210[[#This Row],[NOM]])*
         (Tableau3[Rep.]=Tableau210[[#This Row],[REPERE BUTA]])
      )
   ),
0)</f>
        <v>1</v>
      </c>
      <c r="AH996" s="181">
        <f>IFERROR(VLOOKUP(Tableau210[[#This Row],[OPERATION]],Tableau4[],4,FALSE),"")</f>
        <v>0</v>
      </c>
      <c r="AI996" s="178" cm="1">
        <f t="array" ref="AI996">IFERROR(
   SUM(
      _xlfn._xlws.FILTER(
         Tableau3[BP],
         (Tableau3[ITEM]=Tableau210[[#This Row],[NOM]])*
         (Tableau3[Rep.]=Tableau210[[#This Row],[REPERE BUTA]])
      )
   ),
0)</f>
        <v>0</v>
      </c>
      <c r="AJ996" s="181" t="str">
        <f>IF(Tableau210[[#This Row],[NB JP EMIS]]=1,"1 JP","") &amp; IF(Tableau210[[#This Row],[NB BP EMIS]]=1," 1 BP","")</f>
        <v>1 JP</v>
      </c>
      <c r="AK996" s="178" t="str">
        <f>IF(Tableau210[[#This Row],[NB JP BUTA]]=1,"1 JP","") &amp; IF(Tableau210[[#This Row],[Nb BP BUTA]]=1," 1 BP","") &amp; IF(Tableau210[[#This Row],[Nb BP BUTA]]=2," 2 BP","")</f>
        <v>1 JP</v>
      </c>
      <c r="AL996" s="117" t="s">
        <v>2527</v>
      </c>
      <c r="AM996" s="117">
        <f>IFERROR(+VLOOKUP(AY996,Tiges!$G$4:$I$569,3,FALSE),"")</f>
        <v>27</v>
      </c>
      <c r="AN996" s="48"/>
      <c r="AO996" s="117">
        <v>4</v>
      </c>
      <c r="AP996" s="177" cm="1">
        <f t="array" ref="AP9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99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996" s="117" t="s">
        <v>2271</v>
      </c>
      <c r="AS996" s="177" t="str" cm="1">
        <f t="array" ref="AS9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99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996" s="117" t="s">
        <v>1123</v>
      </c>
      <c r="AV996" s="177" t="str" cm="1">
        <f t="array" ref="AV9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6" s="117"/>
      <c r="AY996" s="117" cm="1">
        <f t="array" ref="AY996">IFERROR(_xlfn.XLOOKUP(Tableau210[[#This Row],[DN DONNEES BUTA ]]&amp;Tableau210[[#This Row],[PN DONNEES BUTA]],Tiges!$B$4:$B$79&amp;Tiges!$C$4:$C$79,Tiges!$G$4:$G$79),"")</f>
        <v>16</v>
      </c>
      <c r="AZ996" s="117"/>
      <c r="BA996" s="117" cm="1">
        <f t="array" ref="BA996">IFERROR(_xlfn.XLOOKUP(Tableau210[[#This Row],[DN DONNEES BUTA ]]&amp;Tableau210[[#This Row],[PN DONNEES BUTA]],Tiges!$B$4:$B$79&amp;Tiges!$C$4:$C$79,Tiges!$H$4:$H$79),"")</f>
        <v>90</v>
      </c>
      <c r="BB996" s="117"/>
      <c r="BC996" s="182">
        <f>IFERROR(VLOOKUP(Tableau210[[#This Row],[OPERATION]],Tableau4[],2,FALSE),"")</f>
        <v>2</v>
      </c>
      <c r="BD996" s="177" cm="1">
        <f t="array" ref="BD996">IFERROR(
   SUM(
      _xlfn._xlws.FILTER(
         Tableau3[Nb Platinage Joint],
         (Tableau3[ITEM]=Tableau210[[#This Row],[NOM]])*
         (Tableau3[Rep.]=Tableau210[[#This Row],[REPERE BUTA]])
      )
   ),
0)</f>
        <v>2</v>
      </c>
      <c r="BE996" s="182">
        <f>IFERROR(VLOOKUP(Tableau210[[#This Row],[OPERATION]],Tableau4[],3,FALSE),"")</f>
        <v>1</v>
      </c>
      <c r="BF996" s="177" cm="1">
        <f t="array" ref="BF996">IFERROR(
   SUM(
      _xlfn._xlws.FILTER(
         Tableau3[Joint Définitif Nb],
         (Tableau3[ITEM]=Tableau210[[#This Row],[NOM]])*
         (Tableau3[Rep.]=Tableau210[[#This Row],[REPERE BUTA]])
      )
   ),
0)</f>
        <v>1</v>
      </c>
      <c r="BG996" s="117" t="s">
        <v>129</v>
      </c>
      <c r="BH996" s="177" t="str" cm="1">
        <f t="array" ref="BH9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6" s="117" t="s">
        <v>2281</v>
      </c>
      <c r="BK996" s="117" t="s">
        <v>2269</v>
      </c>
      <c r="BL996" s="167" t="s">
        <v>2380</v>
      </c>
      <c r="BM996" s="167"/>
      <c r="BN996" s="117"/>
      <c r="BO996" s="117"/>
      <c r="BP996" s="117"/>
      <c r="BQ996" s="48"/>
      <c r="BR996" s="119"/>
      <c r="BS996" s="48"/>
      <c r="BT996" s="48"/>
      <c r="BU996" s="48"/>
      <c r="BV996" s="48"/>
      <c r="BW996" s="48"/>
      <c r="BX996" s="48"/>
    </row>
    <row r="997" spans="1:76" ht="15.75" hidden="1" x14ac:dyDescent="0.25">
      <c r="A997" s="48" t="e" cm="1">
        <f t="array" ref="A997">_xlfn.XLOOKUP(Tableau210[[#This Row],[NOM]]&amp;Tableau210[[#This Row],[REPERE BUTA]],[6]!Tableau16[POSTE TECHNIQUE]&amp;[6]!Tableau16[Repere ADM],[6]!Tableau16[NUMERO CLIENT])</f>
        <v>#N/A</v>
      </c>
      <c r="B997" s="48" t="e" cm="1">
        <f t="array" ref="B997">_xlfn.XLOOKUP(Tableau210[[#This Row],[NOM]]&amp;Tableau210[[#This Row],[REPERE BUTA]],[6]!Tableau16[POSTE TECHNIQUE]&amp;[6]!Tableau16[Repere REF],[6]!Tableau16[NUMERO CLIENT])</f>
        <v>#N/A</v>
      </c>
      <c r="C997" s="48" cm="1">
        <f t="array" ref="C997">_xlfn.XLOOKUP(Tableau210[[#This Row],[NOM]]&amp;Tableau210[[#This Row],[Repere Ubleam]],[7]Sheet1!$C$2:$C$2995&amp;[7]Sheet1!$I$2:$I$2995,[7]Sheet1!$A$2:$A$2995)</f>
        <v>991</v>
      </c>
      <c r="D997" s="48" t="str">
        <f>C997&amp;""</f>
        <v>991</v>
      </c>
      <c r="E997" s="48" t="e">
        <v>#N/A</v>
      </c>
      <c r="F997" s="48" t="e">
        <v>#N/A</v>
      </c>
      <c r="G997" s="186" t="s">
        <v>1735</v>
      </c>
      <c r="H997" s="119" t="s">
        <v>1067</v>
      </c>
      <c r="I997" s="119" t="s">
        <v>80</v>
      </c>
      <c r="J997" s="119" t="s">
        <v>48</v>
      </c>
      <c r="K997" s="158" t="str">
        <f>_xlfn.XLOOKUP(Tableau210[[#This Row],[NOM]],[8]LUT!$I$5:$I$301,[8]LUT!$N$5:$N$301)</f>
        <v xml:space="preserve">Réacteur </v>
      </c>
      <c r="L997" s="158">
        <v>52</v>
      </c>
      <c r="M997" s="119"/>
      <c r="N997" s="119">
        <v>52</v>
      </c>
      <c r="O997" s="119"/>
      <c r="P997" s="119"/>
      <c r="Q997" s="119"/>
      <c r="R997" s="119"/>
      <c r="S997" s="119"/>
      <c r="T997" s="119"/>
      <c r="U997" s="119"/>
      <c r="V997" s="119"/>
      <c r="W997" s="148" t="s">
        <v>1118</v>
      </c>
      <c r="X997" s="207" cm="1">
        <f t="array" ref="X9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99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997" s="148" t="s">
        <v>3424</v>
      </c>
      <c r="AA997" s="207" cm="1">
        <f t="array" ref="AA9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99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997" s="48"/>
      <c r="AD997" s="117" t="s">
        <v>2103</v>
      </c>
      <c r="AE997" s="119"/>
      <c r="AF997" s="181">
        <f>IFERROR(VLOOKUP(Tableau210[[#This Row],[OPERATION]],Tableau4[],5,FALSE),"")</f>
        <v>1</v>
      </c>
      <c r="AG997" s="178" cm="1">
        <f t="array" ref="AG997">IFERROR(
   SUM(
      _xlfn._xlws.FILTER(
         Tableau3[JP],
         (Tableau3[ITEM]=Tableau210[[#This Row],[NOM]])*
         (Tableau3[Rep.]=Tableau210[[#This Row],[REPERE BUTA]])
      )
   ),
0)</f>
        <v>1</v>
      </c>
      <c r="AH997" s="181">
        <f>IFERROR(VLOOKUP(Tableau210[[#This Row],[OPERATION]],Tableau4[],4,FALSE),"")</f>
        <v>0</v>
      </c>
      <c r="AI997" s="178" cm="1">
        <f t="array" ref="AI997">IFERROR(
   SUM(
      _xlfn._xlws.FILTER(
         Tableau3[BP],
         (Tableau3[ITEM]=Tableau210[[#This Row],[NOM]])*
         (Tableau3[Rep.]=Tableau210[[#This Row],[REPERE BUTA]])
      )
   ),
0)</f>
        <v>0</v>
      </c>
      <c r="AJ997" s="181" t="str">
        <f>IF(Tableau210[[#This Row],[NB JP EMIS]]=1,"1 JP","") &amp; IF(Tableau210[[#This Row],[NB BP EMIS]]=1," 1 BP","")</f>
        <v>1 JP</v>
      </c>
      <c r="AK997" s="178" t="str">
        <f>IF(Tableau210[[#This Row],[NB JP BUTA]]=1,"1 JP","") &amp; IF(Tableau210[[#This Row],[Nb BP BUTA]]=1," 1 BP","") &amp; IF(Tableau210[[#This Row],[Nb BP BUTA]]=2," 2 BP","")</f>
        <v>1 JP</v>
      </c>
      <c r="AL997" s="117" t="s">
        <v>2527</v>
      </c>
      <c r="AM997" s="117">
        <f>IFERROR(+VLOOKUP(AY997,Tiges!$G$4:$I$569,3,FALSE),"")</f>
        <v>32</v>
      </c>
      <c r="AN997" s="48"/>
      <c r="AO997" s="117">
        <v>8</v>
      </c>
      <c r="AP997" s="177" cm="1">
        <f t="array" ref="AP9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97" s="117" t="s">
        <v>2282</v>
      </c>
      <c r="AS997" s="177" t="str" cm="1">
        <f t="array" ref="AS9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9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997" s="117" t="s">
        <v>1123</v>
      </c>
      <c r="AV997" s="177" t="str" cm="1">
        <f t="array" ref="AV9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7" s="117"/>
      <c r="AY997" s="117" cm="1">
        <f t="array" ref="AY997">IFERROR(_xlfn.XLOOKUP(Tableau210[[#This Row],[DN DONNEES BUTA ]]&amp;Tableau210[[#This Row],[PN DONNEES BUTA]],Tiges!$B$4:$B$79&amp;Tiges!$C$4:$C$79,Tiges!$G$4:$G$79),"")</f>
        <v>20</v>
      </c>
      <c r="AZ997" s="117"/>
      <c r="BA997" s="117" cm="1">
        <f t="array" ref="BA997">IFERROR(_xlfn.XLOOKUP(Tableau210[[#This Row],[DN DONNEES BUTA ]]&amp;Tableau210[[#This Row],[PN DONNEES BUTA]],Tiges!$B$4:$B$79&amp;Tiges!$C$4:$C$79,Tiges!$H$4:$H$79),"")</f>
        <v>110</v>
      </c>
      <c r="BB997" s="117"/>
      <c r="BC997" s="182">
        <f>IFERROR(VLOOKUP(Tableau210[[#This Row],[OPERATION]],Tableau4[],2,FALSE),"")</f>
        <v>2</v>
      </c>
      <c r="BD997" s="177" cm="1">
        <f t="array" ref="BD997">IFERROR(
   SUM(
      _xlfn._xlws.FILTER(
         Tableau3[Nb Platinage Joint],
         (Tableau3[ITEM]=Tableau210[[#This Row],[NOM]])*
         (Tableau3[Rep.]=Tableau210[[#This Row],[REPERE BUTA]])
      )
   ),
0)</f>
        <v>2</v>
      </c>
      <c r="BE997" s="182">
        <f>IFERROR(VLOOKUP(Tableau210[[#This Row],[OPERATION]],Tableau4[],3,FALSE),"")</f>
        <v>1</v>
      </c>
      <c r="BF997" s="177" cm="1">
        <f t="array" ref="BF997">IFERROR(
   SUM(
      _xlfn._xlws.FILTER(
         Tableau3[Joint Définitif Nb],
         (Tableau3[ITEM]=Tableau210[[#This Row],[NOM]])*
         (Tableau3[Rep.]=Tableau210[[#This Row],[REPERE BUTA]])
      )
   ),
0)</f>
        <v>1</v>
      </c>
      <c r="BG997" s="117" t="s">
        <v>129</v>
      </c>
      <c r="BH997" s="177" t="str" cm="1">
        <f t="array" ref="BH9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7" s="117" t="s">
        <v>2281</v>
      </c>
      <c r="BK997" s="117" t="s">
        <v>2269</v>
      </c>
      <c r="BL997" s="167" t="s">
        <v>2380</v>
      </c>
      <c r="BM997" s="167"/>
      <c r="BN997" s="117"/>
      <c r="BO997" s="117"/>
      <c r="BP997" s="117"/>
      <c r="BQ997" s="48"/>
      <c r="BR997" s="119"/>
      <c r="BS997" s="48"/>
      <c r="BT997" s="48"/>
      <c r="BU997" s="48"/>
      <c r="BV997" s="48"/>
      <c r="BW997" s="48"/>
      <c r="BX997" s="48"/>
    </row>
    <row r="998" spans="1:76" ht="15.75" hidden="1" x14ac:dyDescent="0.25">
      <c r="A998" s="48" t="str" cm="1">
        <f t="array" ref="A998">_xlfn.XLOOKUP(Tableau210[[#This Row],[NOM]]&amp;Tableau210[[#This Row],[REPERE BUTA]],[6]!Tableau16[POSTE TECHNIQUE]&amp;[6]!Tableau16[Repere ADM],[6]!Tableau16[NUMERO CLIENT])</f>
        <v>S1-S2709-CLPT410104</v>
      </c>
      <c r="B998" s="48" t="str" cm="1">
        <f t="array" ref="B998">_xlfn.XLOOKUP(Tableau210[[#This Row],[NOM]]&amp;Tableau210[[#This Row],[REPERE BUTA]],[6]!Tableau16[POSTE TECHNIQUE]&amp;[6]!Tableau16[Repere REF],[6]!Tableau16[NUMERO CLIENT])</f>
        <v>S1-S2709-CLPT410104</v>
      </c>
      <c r="C998" s="48" cm="1">
        <f t="array" ref="C998">_xlfn.XLOOKUP(Tableau210[[#This Row],[NOM]]&amp;Tableau210[[#This Row],[Repere Ubleam]],[7]Sheet1!$C$2:$C$2995&amp;[7]Sheet1!$I$2:$I$2995,[7]Sheet1!$A$2:$A$2995)</f>
        <v>489</v>
      </c>
      <c r="D998" s="48" t="str">
        <f>C998&amp;""</f>
        <v>489</v>
      </c>
      <c r="E998" s="48" t="s">
        <v>2592</v>
      </c>
      <c r="F998" s="48" t="s">
        <v>3119</v>
      </c>
      <c r="G998" s="187" t="s">
        <v>1418</v>
      </c>
      <c r="H998" s="119" t="s">
        <v>1067</v>
      </c>
      <c r="I998" s="119" t="s">
        <v>80</v>
      </c>
      <c r="J998" s="119" t="s">
        <v>1071</v>
      </c>
      <c r="K998" s="158" t="str">
        <f>_xlfn.XLOOKUP(Tableau210[[#This Row],[NOM]],[8]LUT!$I$5:$I$301,[8]LUT!$N$5:$N$301)</f>
        <v xml:space="preserve">Echangeur </v>
      </c>
      <c r="L998" s="158" t="s">
        <v>113</v>
      </c>
      <c r="M998" s="119" t="s">
        <v>1234</v>
      </c>
      <c r="N998" s="119" t="s">
        <v>1234</v>
      </c>
      <c r="O998" s="119" t="s">
        <v>2118</v>
      </c>
      <c r="P998" s="119"/>
      <c r="Q998" s="119"/>
      <c r="R998" s="119"/>
      <c r="S998" s="119"/>
      <c r="T998" s="119"/>
      <c r="U998" s="119"/>
      <c r="V998" s="119"/>
      <c r="W998" s="148">
        <v>50</v>
      </c>
      <c r="X998" s="207" cm="1">
        <f t="array" ref="X9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9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98" s="148">
        <v>50</v>
      </c>
      <c r="AA998" s="207" cm="1">
        <f t="array" ref="AA9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9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98" s="48"/>
      <c r="AD998" s="117" t="s">
        <v>2197</v>
      </c>
      <c r="AE998" s="119"/>
      <c r="AF998" s="181">
        <f>IFERROR(VLOOKUP(Tableau210[[#This Row],[OPERATION]],Tableau4[],5,FALSE),"")</f>
        <v>0</v>
      </c>
      <c r="AG998" s="178" cm="1">
        <f t="array" ref="AG998">IFERROR(
   SUM(
      _xlfn._xlws.FILTER(
         Tableau3[JP],
         (Tableau3[ITEM]=Tableau210[[#This Row],[NOM]])*
         (Tableau3[Rep.]=Tableau210[[#This Row],[REPERE BUTA]])
      )
   ),
0)</f>
        <v>0</v>
      </c>
      <c r="AH998" s="181">
        <f>IFERROR(VLOOKUP(Tableau210[[#This Row],[OPERATION]],Tableau4[],4,FALSE),"")</f>
        <v>1</v>
      </c>
      <c r="AI998" s="178" cm="1">
        <f t="array" ref="AI998">IFERROR(
   SUM(
      _xlfn._xlws.FILTER(
         Tableau3[BP],
         (Tableau3[ITEM]=Tableau210[[#This Row],[NOM]])*
         (Tableau3[Rep.]=Tableau210[[#This Row],[REPERE BUTA]])
      )
   ),
0)</f>
        <v>1</v>
      </c>
      <c r="AJ998" s="181" t="str">
        <f>IF(Tableau210[[#This Row],[NB JP EMIS]]=1,"1 JP","") &amp; IF(Tableau210[[#This Row],[NB BP EMIS]]=1," 1 BP","")</f>
        <v xml:space="preserve"> 1 BP</v>
      </c>
      <c r="AK998" s="178" t="str">
        <f>IF(Tableau210[[#This Row],[NB JP BUTA]]=1,"1 JP","") &amp; IF(Tableau210[[#This Row],[Nb BP BUTA]]=1," 1 BP","") &amp; IF(Tableau210[[#This Row],[Nb BP BUTA]]=2," 2 BP","")</f>
        <v xml:space="preserve"> 1 BP</v>
      </c>
      <c r="AL998" s="117" t="s">
        <v>103</v>
      </c>
      <c r="AM998" s="117">
        <f>IFERROR(+VLOOKUP(AY998,Tiges!$G$4:$I$569,3,FALSE),"")</f>
        <v>27</v>
      </c>
      <c r="AN998" s="48"/>
      <c r="AO998" s="117">
        <v>8</v>
      </c>
      <c r="AP998" s="177" cm="1">
        <f t="array" ref="AP9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98" s="117" t="s">
        <v>2163</v>
      </c>
      <c r="AS998" s="177" t="str" cm="1">
        <f t="array" ref="AS9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98" s="117" t="s">
        <v>2277</v>
      </c>
      <c r="AV998" s="177" t="str" cm="1">
        <f t="array" ref="AV9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8" s="117"/>
      <c r="AY998" s="117" cm="1">
        <f t="array" ref="AY998">IFERROR(_xlfn.XLOOKUP(Tableau210[[#This Row],[DN DONNEES BUTA ]]&amp;Tableau210[[#This Row],[PN DONNEES BUTA]],Tiges!$B$4:$B$79&amp;Tiges!$C$4:$C$79,Tiges!$G$4:$G$79),"")</f>
        <v>16</v>
      </c>
      <c r="AZ998" s="117"/>
      <c r="BA998" s="117" cm="1">
        <f t="array" ref="BA998">IFERROR(_xlfn.XLOOKUP(Tableau210[[#This Row],[DN DONNEES BUTA ]]&amp;Tableau210[[#This Row],[PN DONNEES BUTA]],Tiges!$B$4:$B$79&amp;Tiges!$C$4:$C$79,Tiges!$H$4:$H$79),"")</f>
        <v>90</v>
      </c>
      <c r="BB998" s="117"/>
      <c r="BC998" s="182">
        <f>IFERROR(VLOOKUP(Tableau210[[#This Row],[OPERATION]],Tableau4[],2,FALSE),"")</f>
        <v>1</v>
      </c>
      <c r="BD998" s="178" cm="1">
        <f t="array" ref="BD998">IFERROR(
   SUM(
      _xlfn._xlws.FILTER(
         Tableau3[Nb Platinage Joint],
         (Tableau3[ITEM]=Tableau210[[#This Row],[NOM]])*
         (Tableau3[Rep.]=Tableau210[[#This Row],[REPERE BUTA]])
      )
   ),
0)</f>
        <v>1</v>
      </c>
      <c r="BE998" s="182">
        <f>IFERROR(VLOOKUP(Tableau210[[#This Row],[OPERATION]],Tableau4[],3,FALSE),"")</f>
        <v>1</v>
      </c>
      <c r="BF998" s="178" cm="1">
        <f t="array" ref="BF998">IFERROR(
   SUM(
      _xlfn._xlws.FILTER(
         Tableau3[Joint Définitif Nb],
         (Tableau3[ITEM]=Tableau210[[#This Row],[NOM]])*
         (Tableau3[Rep.]=Tableau210[[#This Row],[REPERE BUTA]])
      )
   ),
0)</f>
        <v>2</v>
      </c>
      <c r="BG998" s="117" t="s">
        <v>129</v>
      </c>
      <c r="BH998" s="178" t="str" cm="1">
        <f t="array" ref="BH9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8" s="117" t="s">
        <v>2268</v>
      </c>
      <c r="BK998" s="117" t="s">
        <v>2269</v>
      </c>
      <c r="BL998" s="167" t="s">
        <v>2380</v>
      </c>
      <c r="BM998" s="167"/>
      <c r="BN998" s="117"/>
      <c r="BO998" s="117"/>
      <c r="BP998" s="119"/>
      <c r="BQ998" s="119"/>
      <c r="BR998" s="119"/>
      <c r="BS998" s="48"/>
      <c r="BT998" s="48"/>
      <c r="BU998" s="48"/>
      <c r="BV998" s="48"/>
      <c r="BW998" s="48"/>
      <c r="BX998" s="48"/>
    </row>
    <row r="999" spans="1:76" ht="15.75" hidden="1" x14ac:dyDescent="0.25">
      <c r="A999" s="48" t="str" cm="1">
        <f t="array" ref="A999">_xlfn.XLOOKUP(Tableau210[[#This Row],[NOM]]&amp;Tableau210[[#This Row],[REPERE BUTA]],[6]!Tableau16[POSTE TECHNIQUE]&amp;[6]!Tableau16[Repere ADM],[6]!Tableau16[NUMERO CLIENT])</f>
        <v>S1-S2709-CLPT410104</v>
      </c>
      <c r="B999" s="48" t="str" cm="1">
        <f t="array" ref="B999">_xlfn.XLOOKUP(Tableau210[[#This Row],[NOM]]&amp;Tableau210[[#This Row],[REPERE BUTA]],[6]!Tableau16[POSTE TECHNIQUE]&amp;[6]!Tableau16[Repere REF],[6]!Tableau16[NUMERO CLIENT])</f>
        <v>S1-S2709-CLPT410104</v>
      </c>
      <c r="C999" s="48" cm="1">
        <f t="array" ref="C999">_xlfn.XLOOKUP(Tableau210[[#This Row],[NOM]]&amp;Tableau210[[#This Row],[Repere Ubleam]],[7]Sheet1!$C$2:$C$2995&amp;[7]Sheet1!$I$2:$I$2995,[7]Sheet1!$A$2:$A$2995)</f>
        <v>490</v>
      </c>
      <c r="D999" s="48" t="str">
        <f>C999&amp;""</f>
        <v>490</v>
      </c>
      <c r="E999" s="48" t="s">
        <v>2592</v>
      </c>
      <c r="F999" s="48" t="s">
        <v>3119</v>
      </c>
      <c r="G999" s="187" t="s">
        <v>1418</v>
      </c>
      <c r="H999" s="119" t="s">
        <v>1067</v>
      </c>
      <c r="I999" s="119" t="s">
        <v>80</v>
      </c>
      <c r="J999" s="119" t="s">
        <v>1071</v>
      </c>
      <c r="K999" s="158" t="str">
        <f>_xlfn.XLOOKUP(Tableau210[[#This Row],[NOM]],[8]LUT!$I$5:$I$301,[8]LUT!$N$5:$N$301)</f>
        <v xml:space="preserve">Echangeur </v>
      </c>
      <c r="L999" s="158" t="s">
        <v>113</v>
      </c>
      <c r="M999" s="119" t="s">
        <v>1270</v>
      </c>
      <c r="N999" s="119" t="s">
        <v>1270</v>
      </c>
      <c r="O999" s="119" t="s">
        <v>2238</v>
      </c>
      <c r="P999" s="119"/>
      <c r="Q999" s="119"/>
      <c r="R999" s="119"/>
      <c r="S999" s="119"/>
      <c r="T999" s="119"/>
      <c r="U999" s="119"/>
      <c r="V999" s="119"/>
      <c r="W999" s="148">
        <v>50</v>
      </c>
      <c r="X999" s="207" cm="1">
        <f t="array" ref="X9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99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999" s="148">
        <v>50</v>
      </c>
      <c r="AA999" s="207" cm="1">
        <f t="array" ref="AA9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99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999" s="48"/>
      <c r="AD999" s="117" t="s">
        <v>2196</v>
      </c>
      <c r="AE999" s="119"/>
      <c r="AF999" s="181">
        <f>IFERROR(VLOOKUP(Tableau210[[#This Row],[OPERATION]],Tableau4[],5,FALSE),"")</f>
        <v>0</v>
      </c>
      <c r="AG999" s="178"/>
      <c r="AH999" s="181">
        <f>IFERROR(VLOOKUP(Tableau210[[#This Row],[OPERATION]],Tableau4[],4,FALSE),"")</f>
        <v>0</v>
      </c>
      <c r="AI999" s="178"/>
      <c r="AJ999" s="181" t="str">
        <f>IF(Tableau210[[#This Row],[NB JP EMIS]]=1,"1 JP","") &amp; IF(Tableau210[[#This Row],[NB BP EMIS]]=1," 1 BP","")</f>
        <v/>
      </c>
      <c r="AK999" s="178"/>
      <c r="AL999" s="117" t="s">
        <v>103</v>
      </c>
      <c r="AM999" s="117">
        <f>IFERROR(+VLOOKUP(AY999,Tiges!$G$4:$I$569,3,FALSE),"")</f>
        <v>27</v>
      </c>
      <c r="AN999" s="48"/>
      <c r="AO999" s="117">
        <v>8</v>
      </c>
      <c r="AP999" s="177" cm="1">
        <f t="array" ref="AP9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9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999" s="117" t="s">
        <v>2163</v>
      </c>
      <c r="AS999" s="177" t="str" cm="1">
        <f t="array" ref="AS9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9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999" s="117" t="s">
        <v>2277</v>
      </c>
      <c r="AV999" s="177" t="str" cm="1">
        <f t="array" ref="AV9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9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999" s="117"/>
      <c r="AY999" s="117" cm="1">
        <f t="array" ref="AY999">IFERROR(_xlfn.XLOOKUP(Tableau210[[#This Row],[DN DONNEES BUTA ]]&amp;Tableau210[[#This Row],[PN DONNEES BUTA]],Tiges!$B$4:$B$79&amp;Tiges!$C$4:$C$79,Tiges!$G$4:$G$79),"")</f>
        <v>16</v>
      </c>
      <c r="AZ999" s="117"/>
      <c r="BA999" s="117" cm="1">
        <f t="array" ref="BA999">IFERROR(_xlfn.XLOOKUP(Tableau210[[#This Row],[DN DONNEES BUTA ]]&amp;Tableau210[[#This Row],[PN DONNEES BUTA]],Tiges!$B$4:$B$79&amp;Tiges!$C$4:$C$79,Tiges!$H$4:$H$79),"")</f>
        <v>90</v>
      </c>
      <c r="BB999" s="117"/>
      <c r="BC999" s="182">
        <f>IFERROR(VLOOKUP(Tableau210[[#This Row],[OPERATION]],Tableau4[],2,FALSE),"")</f>
        <v>0</v>
      </c>
      <c r="BD999" s="178"/>
      <c r="BE999" s="182">
        <f>IFERROR(VLOOKUP(Tableau210[[#This Row],[OPERATION]],Tableau4[],3,FALSE),"")</f>
        <v>1</v>
      </c>
      <c r="BF999" s="178"/>
      <c r="BG999" s="117" t="s">
        <v>129</v>
      </c>
      <c r="BH999" s="178" t="str" cm="1">
        <f t="array" ref="BH9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99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999" s="117" t="s">
        <v>2268</v>
      </c>
      <c r="BK999" s="117" t="s">
        <v>2269</v>
      </c>
      <c r="BL999" s="167" t="s">
        <v>2380</v>
      </c>
      <c r="BM999" s="167"/>
      <c r="BN999" s="117"/>
      <c r="BO999" s="117"/>
      <c r="BP999" s="119"/>
      <c r="BQ999" s="119"/>
      <c r="BR999" s="119"/>
      <c r="BS999" s="48"/>
      <c r="BT999" s="48"/>
      <c r="BU999" s="48"/>
      <c r="BV999" s="48"/>
      <c r="BW999" s="48"/>
      <c r="BX999" s="48"/>
    </row>
    <row r="1000" spans="1:76" ht="15.75" hidden="1" x14ac:dyDescent="0.25">
      <c r="A1000" s="48" t="str" cm="1">
        <f t="array" ref="A1000">_xlfn.XLOOKUP(Tableau210[[#This Row],[NOM]]&amp;Tableau210[[#This Row],[REPERE BUTA]],[6]!Tableau16[POSTE TECHNIQUE]&amp;[6]!Tableau16[Repere ADM],[6]!Tableau16[NUMERO CLIENT])</f>
        <v>S1-B4701-VMB</v>
      </c>
      <c r="B1000" s="48" t="str" cm="1">
        <f t="array" ref="B1000">_xlfn.XLOOKUP(Tableau210[[#This Row],[NOM]]&amp;Tableau210[[#This Row],[REPERE BUTA]],[6]!Tableau16[POSTE TECHNIQUE]&amp;[6]!Tableau16[Repere REF],[6]!Tableau16[NUMERO CLIENT])</f>
        <v>S1-B4701-VMB</v>
      </c>
      <c r="C1000" s="48" cm="1">
        <f t="array" ref="C1000">_xlfn.XLOOKUP(Tableau210[[#This Row],[NOM]]&amp;Tableau210[[#This Row],[Repere Ubleam]],[7]Sheet1!$C$2:$C$2995&amp;[7]Sheet1!$I$2:$I$2995,[7]Sheet1!$A$2:$A$2995)</f>
        <v>5</v>
      </c>
      <c r="D1000" s="48" t="str">
        <f>C1000&amp;""</f>
        <v>5</v>
      </c>
      <c r="E1000" s="48" t="s">
        <v>2553</v>
      </c>
      <c r="F1000" s="48" t="s">
        <v>3271</v>
      </c>
      <c r="G1000" s="186" t="s">
        <v>1120</v>
      </c>
      <c r="H1000" s="119" t="s">
        <v>1066</v>
      </c>
      <c r="I1000" s="119" t="s">
        <v>80</v>
      </c>
      <c r="J1000" s="119" t="s">
        <v>1078</v>
      </c>
      <c r="K1000" s="158" t="str">
        <f>_xlfn.XLOOKUP(Tableau210[[#This Row],[NOM]],[8]LUT!$I$5:$I$301,[8]LUT!$N$5:$N$301)</f>
        <v xml:space="preserve">Filtre </v>
      </c>
      <c r="L1000" s="158" t="s">
        <v>83</v>
      </c>
      <c r="M1000" s="119" t="s">
        <v>1298</v>
      </c>
      <c r="N1000" s="119" t="s">
        <v>1298</v>
      </c>
      <c r="O1000" s="119"/>
      <c r="P1000" s="119"/>
      <c r="Q1000" s="119"/>
      <c r="R1000" s="119"/>
      <c r="S1000" s="119"/>
      <c r="T1000" s="119"/>
      <c r="U1000" s="119"/>
      <c r="V1000" s="119"/>
      <c r="W1000" s="148" t="s">
        <v>2159</v>
      </c>
      <c r="X1000" s="207" cm="1">
        <f t="array" ref="X10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00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00" s="148" t="s">
        <v>3424</v>
      </c>
      <c r="AA1000" s="207" cm="1">
        <f t="array" ref="AA10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0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00" s="48"/>
      <c r="AD1000" s="117" t="s">
        <v>2196</v>
      </c>
      <c r="AE1000" s="119"/>
      <c r="AF1000" s="181">
        <f>IFERROR(VLOOKUP(Tableau210[[#This Row],[OPERATION]],Tableau4[],5,FALSE),"")</f>
        <v>0</v>
      </c>
      <c r="AG1000" s="178" cm="1">
        <f t="array" ref="AG1000">IFERROR(
   SUM(
      _xlfn._xlws.FILTER(
         Tableau3[JP],
         (Tableau3[ITEM]=Tableau210[[#This Row],[NOM]])*
         (Tableau3[Rep.]=Tableau210[[#This Row],[REPERE BUTA]])
      )
   ),
0)</f>
        <v>0</v>
      </c>
      <c r="AH1000" s="182">
        <f>IFERROR(VLOOKUP(Tableau210[[#This Row],[OPERATION]],Tableau4[],4,FALSE),"")</f>
        <v>0</v>
      </c>
      <c r="AI1000" s="178" cm="1">
        <f t="array" ref="AI1000">IFERROR(
   SUM(
      _xlfn._xlws.FILTER(
         Tableau3[BP],
         (Tableau3[ITEM]=Tableau210[[#This Row],[NOM]])*
         (Tableau3[Rep.]=Tableau210[[#This Row],[REPERE BUTA]])
      )
   ),
0)</f>
        <v>0</v>
      </c>
      <c r="AJ1000" s="182" t="str">
        <f>IF(Tableau210[[#This Row],[NB JP EMIS]]=1,"1 JP","") &amp; IF(Tableau210[[#This Row],[NB BP EMIS]]=1," 1 BP","")</f>
        <v/>
      </c>
      <c r="AK1000" s="177" t="str">
        <f>IF(Tableau210[[#This Row],[NB JP BUTA]]=1,"1 JP","") &amp; IF(Tableau210[[#This Row],[Nb BP BUTA]]=1," 1 BP","") &amp; IF(Tableau210[[#This Row],[Nb BP BUTA]]=2," 2 BP","")</f>
        <v/>
      </c>
      <c r="AL1000" s="117" t="s">
        <v>2527</v>
      </c>
      <c r="AM1000" s="117">
        <f>IFERROR(+VLOOKUP(AY1000,Tiges!$G$4:$I$569,3,FALSE),"")</f>
        <v>32</v>
      </c>
      <c r="AN1000" s="48"/>
      <c r="AO1000" s="148" t="s">
        <v>3424</v>
      </c>
      <c r="AP1000" s="177" cm="1">
        <f t="array" ref="AP10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00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000" s="148" t="s">
        <v>3424</v>
      </c>
      <c r="AS1000" s="177" t="str" cm="1">
        <f t="array" ref="AS10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00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000" s="148" t="s">
        <v>3424</v>
      </c>
      <c r="AV1000" s="177" t="str" cm="1">
        <f t="array" ref="AV10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0" s="117"/>
      <c r="AY1000" s="117" cm="1">
        <f t="array" ref="AY1000">IFERROR(_xlfn.XLOOKUP(Tableau210[[#This Row],[DN DONNEES BUTA ]]&amp;Tableau210[[#This Row],[PN DONNEES BUTA]],Tiges!$B$4:$B$79&amp;Tiges!$C$4:$C$79,Tiges!$G$4:$G$79),"")</f>
        <v>20</v>
      </c>
      <c r="AZ1000" s="117"/>
      <c r="BA1000" s="117" cm="1">
        <f t="array" ref="BA1000">IFERROR(_xlfn.XLOOKUP(Tableau210[[#This Row],[DN DONNEES BUTA ]]&amp;Tableau210[[#This Row],[PN DONNEES BUTA]],Tiges!$B$4:$B$79&amp;Tiges!$C$4:$C$79,Tiges!$H$4:$H$79),"")</f>
        <v>130</v>
      </c>
      <c r="BB1000" s="117"/>
      <c r="BC1000" s="182">
        <f>IFERROR(VLOOKUP(Tableau210[[#This Row],[OPERATION]],Tableau4[],2,FALSE),"")</f>
        <v>0</v>
      </c>
      <c r="BD1000" s="177" cm="1">
        <f t="array" ref="BD1000">IFERROR(
   SUM(
      _xlfn._xlws.FILTER(
         Tableau3[Nb Platinage Joint],
         (Tableau3[ITEM]=Tableau210[[#This Row],[NOM]])*
         (Tableau3[Rep.]=Tableau210[[#This Row],[REPERE BUTA]])
      )
   ),
0)</f>
        <v>0</v>
      </c>
      <c r="BE1000" s="182">
        <f>IFERROR(VLOOKUP(Tableau210[[#This Row],[OPERATION]],Tableau4[],3,FALSE),"")</f>
        <v>1</v>
      </c>
      <c r="BF1000" s="177" cm="1">
        <f t="array" ref="BF1000">IFERROR(
   SUM(
      _xlfn._xlws.FILTER(
         Tableau3[Joint Définitif Nb],
         (Tableau3[ITEM]=Tableau210[[#This Row],[NOM]])*
         (Tableau3[Rep.]=Tableau210[[#This Row],[REPERE BUTA]])
      )
   ),
0)</f>
        <v>2</v>
      </c>
      <c r="BG1000" s="148" t="s">
        <v>3424</v>
      </c>
      <c r="BH1000" s="177" t="str" cm="1">
        <f t="array" ref="BH10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0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0" s="148" t="s">
        <v>3424</v>
      </c>
      <c r="BK1000" s="148" t="s">
        <v>3424</v>
      </c>
      <c r="BL1000" s="167" t="s">
        <v>2380</v>
      </c>
      <c r="BM1000" s="167"/>
      <c r="BN1000" s="117"/>
      <c r="BO1000" s="117"/>
      <c r="BP1000" s="117"/>
      <c r="BQ1000" s="48"/>
      <c r="BR1000" s="119"/>
      <c r="BS1000" s="48"/>
      <c r="BT1000" s="48"/>
      <c r="BU1000" s="48"/>
      <c r="BV1000" s="48"/>
      <c r="BW1000" s="48"/>
      <c r="BX1000" s="48"/>
    </row>
    <row r="1001" spans="1:76" ht="15.75" hidden="1" x14ac:dyDescent="0.25">
      <c r="A1001" s="48" t="e" cm="1">
        <f t="array" ref="A1001">_xlfn.XLOOKUP(Tableau210[[#This Row],[NOM]]&amp;Tableau210[[#This Row],[REPERE BUTA]],[6]!Tableau16[POSTE TECHNIQUE]&amp;[6]!Tableau16[Repere ADM],[6]!Tableau16[NUMERO CLIENT])</f>
        <v>#N/A</v>
      </c>
      <c r="B1001" s="48" t="str" cm="1">
        <f t="array" ref="B1001">_xlfn.XLOOKUP(Tableau210[[#This Row],[NOM]]&amp;Tableau210[[#This Row],[REPERE BUTA]],[6]!Tableau16[POSTE TECHNIQUE]&amp;[6]!Tableau16[Repere REF],[6]!Tableau16[NUMERO CLIENT])</f>
        <v>S1-S3005-PSVBS0413</v>
      </c>
      <c r="C1001" s="48" cm="1">
        <f t="array" ref="C1001">_xlfn.XLOOKUP(Tableau210[[#This Row],[NOM]]&amp;Tableau210[[#This Row],[Repere Ubleam]],[7]Sheet1!$C$2:$C$2995&amp;[7]Sheet1!$I$2:$I$2995,[7]Sheet1!$A$2:$A$2995)</f>
        <v>526</v>
      </c>
      <c r="D1001" s="48" t="str">
        <f>C1001&amp;""</f>
        <v>526</v>
      </c>
      <c r="E1001" s="48" t="s">
        <v>2577</v>
      </c>
      <c r="F1001" s="48" t="s">
        <v>3100</v>
      </c>
      <c r="G1001" s="187" t="s">
        <v>1440</v>
      </c>
      <c r="H1001" s="119" t="s">
        <v>1067</v>
      </c>
      <c r="I1001" s="119" t="s">
        <v>80</v>
      </c>
      <c r="J1001" s="119" t="s">
        <v>1071</v>
      </c>
      <c r="K1001" s="158" t="str">
        <f>_xlfn.XLOOKUP(Tableau210[[#This Row],[NOM]],[8]LUT!$I$5:$I$301,[8]LUT!$N$5:$N$301)</f>
        <v xml:space="preserve">Echangeur </v>
      </c>
      <c r="L1001" s="158" t="s">
        <v>81</v>
      </c>
      <c r="M1001" s="119"/>
      <c r="N1001" s="119" t="s">
        <v>81</v>
      </c>
      <c r="O1001" s="119"/>
      <c r="P1001" s="119"/>
      <c r="Q1001" s="119"/>
      <c r="R1001" s="119"/>
      <c r="S1001" s="119"/>
      <c r="T1001" s="119"/>
      <c r="U1001" s="119"/>
      <c r="V1001" s="119"/>
      <c r="W1001" s="148" t="s">
        <v>1118</v>
      </c>
      <c r="X1001" s="207" cm="1">
        <f t="array" ref="X10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0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01" s="148" t="s">
        <v>3424</v>
      </c>
      <c r="AA1001" s="207" cm="1">
        <f t="array" ref="AA10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01" s="48"/>
      <c r="AD1001" s="117" t="s">
        <v>2196</v>
      </c>
      <c r="AE1001" s="119"/>
      <c r="AF1001" s="181">
        <f>IFERROR(VLOOKUP(Tableau210[[#This Row],[OPERATION]],Tableau4[],5,FALSE),"")</f>
        <v>0</v>
      </c>
      <c r="AG1001" s="178" cm="1">
        <f t="array" ref="AG1001">IFERROR(
   SUM(
      _xlfn._xlws.FILTER(
         Tableau3[JP],
         (Tableau3[ITEM]=Tableau210[[#This Row],[NOM]])*
         (Tableau3[Rep.]=Tableau210[[#This Row],[REPERE BUTA]])
      )
   ),
0)</f>
        <v>0</v>
      </c>
      <c r="AH1001" s="181">
        <f>IFERROR(VLOOKUP(Tableau210[[#This Row],[OPERATION]],Tableau4[],4,FALSE),"")</f>
        <v>0</v>
      </c>
      <c r="AI1001" s="178" cm="1">
        <f t="array" ref="AI1001">IFERROR(
   SUM(
      _xlfn._xlws.FILTER(
         Tableau3[BP],
         (Tableau3[ITEM]=Tableau210[[#This Row],[NOM]])*
         (Tableau3[Rep.]=Tableau210[[#This Row],[REPERE BUTA]])
      )
   ),
0)</f>
        <v>1</v>
      </c>
      <c r="AJ1001" s="181" t="str">
        <f>IF(Tableau210[[#This Row],[NB JP EMIS]]=1,"1 JP","") &amp; IF(Tableau210[[#This Row],[NB BP EMIS]]=1," 1 BP","")</f>
        <v/>
      </c>
      <c r="AK1001" s="178" t="str">
        <f>IF(Tableau210[[#This Row],[NB JP BUTA]]=1,"1 JP","") &amp; IF(Tableau210[[#This Row],[Nb BP BUTA]]=1," 1 BP","") &amp; IF(Tableau210[[#This Row],[Nb BP BUTA]]=2," 2 BP","")</f>
        <v xml:space="preserve"> 1 BP</v>
      </c>
      <c r="AL1001" s="117" t="s">
        <v>103</v>
      </c>
      <c r="AM1001" s="117">
        <f>IFERROR(+VLOOKUP(AY1001,Tiges!$G$4:$I$569,3,FALSE),"")</f>
        <v>22</v>
      </c>
      <c r="AN1001" s="48"/>
      <c r="AO1001" s="117">
        <v>4</v>
      </c>
      <c r="AP1001" s="177" cm="1">
        <f t="array" ref="AP10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01" s="117" t="s">
        <v>2289</v>
      </c>
      <c r="AS1001" s="177" t="str" cm="1">
        <f t="array" ref="AS10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0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01" s="117" t="s">
        <v>2277</v>
      </c>
      <c r="AV1001" s="177" t="str" cm="1">
        <f t="array" ref="AV10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1" s="117"/>
      <c r="AY1001" s="117" cm="1">
        <f t="array" ref="AY1001">IFERROR(_xlfn.XLOOKUP(Tableau210[[#This Row],[DN DONNEES BUTA ]]&amp;Tableau210[[#This Row],[PN DONNEES BUTA]],Tiges!$B$4:$B$79&amp;Tiges!$C$4:$C$79,Tiges!$G$4:$G$79),"")</f>
        <v>14</v>
      </c>
      <c r="AZ1001" s="117"/>
      <c r="BA1001" s="117" cm="1">
        <f t="array" ref="BA1001">IFERROR(_xlfn.XLOOKUP(Tableau210[[#This Row],[DN DONNEES BUTA ]]&amp;Tableau210[[#This Row],[PN DONNEES BUTA]],Tiges!$B$4:$B$79&amp;Tiges!$C$4:$C$79,Tiges!$H$4:$H$79),"")</f>
        <v>70</v>
      </c>
      <c r="BB1001" s="117"/>
      <c r="BC1001" s="182">
        <f>IFERROR(VLOOKUP(Tableau210[[#This Row],[OPERATION]],Tableau4[],2,FALSE),"")</f>
        <v>0</v>
      </c>
      <c r="BD1001" s="177" cm="1">
        <f t="array" ref="BD1001">IFERROR(
   SUM(
      _xlfn._xlws.FILTER(
         Tableau3[Nb Platinage Joint],
         (Tableau3[ITEM]=Tableau210[[#This Row],[NOM]])*
         (Tableau3[Rep.]=Tableau210[[#This Row],[REPERE BUTA]])
      )
   ),
0)</f>
        <v>1</v>
      </c>
      <c r="BE1001" s="182">
        <f>IFERROR(VLOOKUP(Tableau210[[#This Row],[OPERATION]],Tableau4[],3,FALSE),"")</f>
        <v>1</v>
      </c>
      <c r="BF1001" s="177" cm="1">
        <f t="array" ref="BF1001">IFERROR(
   SUM(
      _xlfn._xlws.FILTER(
         Tableau3[Joint Définitif Nb],
         (Tableau3[ITEM]=Tableau210[[#This Row],[NOM]])*
         (Tableau3[Rep.]=Tableau210[[#This Row],[REPERE BUTA]])
      )
   ),
0)</f>
        <v>1</v>
      </c>
      <c r="BG1001" s="117" t="s">
        <v>129</v>
      </c>
      <c r="BH1001" s="177" t="str" cm="1">
        <f t="array" ref="BH10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1" s="117" t="s">
        <v>2268</v>
      </c>
      <c r="BK1001" s="117" t="s">
        <v>2269</v>
      </c>
      <c r="BL1001" s="167" t="s">
        <v>2339</v>
      </c>
      <c r="BM1001" s="167" t="s">
        <v>2380</v>
      </c>
      <c r="BN1001" s="117"/>
      <c r="BO1001" s="117"/>
      <c r="BP1001" s="119"/>
      <c r="BQ1001" s="119"/>
      <c r="BR1001" s="119"/>
      <c r="BS1001" s="48"/>
      <c r="BT1001" s="48"/>
      <c r="BU1001" s="48"/>
      <c r="BV1001" s="48"/>
      <c r="BW1001" s="48"/>
      <c r="BX1001" s="48"/>
    </row>
    <row r="1002" spans="1:76" ht="15.75" hidden="1" x14ac:dyDescent="0.25">
      <c r="A1002" s="48" t="e" cm="1">
        <f t="array" ref="A1002">_xlfn.XLOOKUP(Tableau210[[#This Row],[NOM]]&amp;Tableau210[[#This Row],[REPERE BUTA]],[6]!Tableau16[POSTE TECHNIQUE]&amp;[6]!Tableau16[Repere ADM],[6]!Tableau16[NUMERO CLIENT])</f>
        <v>#N/A</v>
      </c>
      <c r="B1002" s="48" t="e" cm="1">
        <f t="array" ref="B1002">_xlfn.XLOOKUP(Tableau210[[#This Row],[NOM]]&amp;Tableau210[[#This Row],[REPERE BUTA]],[6]!Tableau16[POSTE TECHNIQUE]&amp;[6]!Tableau16[Repere REF],[6]!Tableau16[NUMERO CLIENT])</f>
        <v>#N/A</v>
      </c>
      <c r="C1002" s="48" cm="1">
        <f t="array" ref="C1002">_xlfn.XLOOKUP(Tableau210[[#This Row],[NOM]]&amp;Tableau210[[#This Row],[Repere Ubleam]],[7]Sheet1!$C$2:$C$2995&amp;[7]Sheet1!$I$2:$I$2995,[7]Sheet1!$A$2:$A$2995)</f>
        <v>996</v>
      </c>
      <c r="D1002" s="48" t="str">
        <f>C1002&amp;""</f>
        <v>996</v>
      </c>
      <c r="E1002" s="48" t="e">
        <v>#N/A</v>
      </c>
      <c r="F1002" s="48" t="e">
        <v>#N/A</v>
      </c>
      <c r="G1002" s="186" t="s">
        <v>1760</v>
      </c>
      <c r="H1002" s="119" t="s">
        <v>1067</v>
      </c>
      <c r="I1002" s="119" t="s">
        <v>80</v>
      </c>
      <c r="J1002" s="119" t="s">
        <v>1071</v>
      </c>
      <c r="K1002" s="158" t="str">
        <f>_xlfn.XLOOKUP(Tableau210[[#This Row],[NOM]],[8]LUT!$I$5:$I$301,[8]LUT!$N$5:$N$301)</f>
        <v>Echangeur</v>
      </c>
      <c r="L1002" s="158">
        <v>1</v>
      </c>
      <c r="M1002" s="158"/>
      <c r="N1002" s="158">
        <v>1</v>
      </c>
      <c r="O1002" s="158"/>
      <c r="P1002" s="158"/>
      <c r="Q1002" s="158"/>
      <c r="R1002" s="158"/>
      <c r="S1002" s="158"/>
      <c r="T1002" s="158"/>
      <c r="U1002" s="158"/>
      <c r="V1002" s="158"/>
      <c r="W1002" s="175">
        <v>50</v>
      </c>
      <c r="X1002" s="208" cm="1">
        <f t="array" ref="X10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02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02" s="175">
        <v>20</v>
      </c>
      <c r="AA1002" s="208" cm="1">
        <f t="array" ref="AA10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2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02" s="159"/>
      <c r="AD1002" s="117" t="s">
        <v>2196</v>
      </c>
      <c r="AE1002" s="158"/>
      <c r="AF1002" s="181">
        <f>IFERROR(VLOOKUP(Tableau210[[#This Row],[OPERATION]],Tableau4[],5,FALSE),"")</f>
        <v>0</v>
      </c>
      <c r="AG1002" s="179" cm="1">
        <f t="array" ref="AG1002">IFERROR(
   SUM(
      _xlfn._xlws.FILTER(
         Tableau3[JP],
         (Tableau3[ITEM]=Tableau210[[#This Row],[NOM]])*
         (Tableau3[Rep.]=Tableau210[[#This Row],[REPERE BUTA]])
      )
   ),
0)</f>
        <v>0</v>
      </c>
      <c r="AH1002" s="181">
        <f>IFERROR(VLOOKUP(Tableau210[[#This Row],[OPERATION]],Tableau4[],4,FALSE),"")</f>
        <v>0</v>
      </c>
      <c r="AI1002" s="179" cm="1">
        <f t="array" ref="AI1002">IFERROR(
   SUM(
      _xlfn._xlws.FILTER(
         Tableau3[BP],
         (Tableau3[ITEM]=Tableau210[[#This Row],[NOM]])*
         (Tableau3[Rep.]=Tableau210[[#This Row],[REPERE BUTA]])
      )
   ),
0)</f>
        <v>0</v>
      </c>
      <c r="AJ1002" s="183" t="str">
        <f>IF(Tableau210[[#This Row],[NB JP EMIS]]=1,"1 JP","") &amp; IF(Tableau210[[#This Row],[NB BP EMIS]]=1," 1 BP","")</f>
        <v/>
      </c>
      <c r="AK1002" s="179" t="str">
        <f>IF(Tableau210[[#This Row],[NB JP BUTA]]=1,"1 JP","") &amp; IF(Tableau210[[#This Row],[Nb BP BUTA]]=1," 1 BP","") &amp; IF(Tableau210[[#This Row],[Nb BP BUTA]]=2," 2 BP","")</f>
        <v/>
      </c>
      <c r="AL1002" s="118" t="s">
        <v>103</v>
      </c>
      <c r="AM1002" s="118">
        <f>IFERROR(+VLOOKUP(AY1002,Tiges!$G$4:$I$569,3,FALSE),"")</f>
        <v>27</v>
      </c>
      <c r="AN1002" s="159"/>
      <c r="AO1002" s="118">
        <v>4</v>
      </c>
      <c r="AP1002" s="180" cm="1">
        <f t="array" ref="AP10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02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02" s="118" t="s">
        <v>2163</v>
      </c>
      <c r="AS1002" s="180" t="str" cm="1">
        <f t="array" ref="AS10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02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02" s="118" t="s">
        <v>1123</v>
      </c>
      <c r="AV1002" s="180" t="str" cm="1">
        <f t="array" ref="AV10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2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2" s="118"/>
      <c r="AY1002" s="118" cm="1">
        <f t="array" ref="AY1002">IFERROR(_xlfn.XLOOKUP(Tableau210[[#This Row],[DN DONNEES BUTA ]]&amp;Tableau210[[#This Row],[PN DONNEES BUTA]],Tiges!$B$4:$B$79&amp;Tiges!$C$4:$C$79,Tiges!$G$4:$G$79),"")</f>
        <v>16</v>
      </c>
      <c r="AZ1002" s="118"/>
      <c r="BA1002" s="118" cm="1">
        <f t="array" ref="BA1002">IFERROR(_xlfn.XLOOKUP(Tableau210[[#This Row],[DN DONNEES BUTA ]]&amp;Tableau210[[#This Row],[PN DONNEES BUTA]],Tiges!$B$4:$B$79&amp;Tiges!$C$4:$C$79,Tiges!$H$4:$H$79),"")</f>
        <v>90</v>
      </c>
      <c r="BB1002" s="118"/>
      <c r="BC1002" s="182">
        <f>IFERROR(VLOOKUP(Tableau210[[#This Row],[OPERATION]],Tableau4[],2,FALSE),"")</f>
        <v>0</v>
      </c>
      <c r="BD1002" s="180" cm="1">
        <f t="array" ref="BD1002">IFERROR(
   SUM(
      _xlfn._xlws.FILTER(
         Tableau3[Nb Platinage Joint],
         (Tableau3[ITEM]=Tableau210[[#This Row],[NOM]])*
         (Tableau3[Rep.]=Tableau210[[#This Row],[REPERE BUTA]])
      )
   ),
0)</f>
        <v>0</v>
      </c>
      <c r="BE1002" s="182">
        <f>IFERROR(VLOOKUP(Tableau210[[#This Row],[OPERATION]],Tableau4[],3,FALSE),"")</f>
        <v>1</v>
      </c>
      <c r="BF1002" s="180" cm="1">
        <f t="array" ref="BF1002">IFERROR(
   SUM(
      _xlfn._xlws.FILTER(
         Tableau3[Joint Définitif Nb],
         (Tableau3[ITEM]=Tableau210[[#This Row],[NOM]])*
         (Tableau3[Rep.]=Tableau210[[#This Row],[REPERE BUTA]])
      )
   ),
0)</f>
        <v>1</v>
      </c>
      <c r="BG1002" s="118" t="s">
        <v>129</v>
      </c>
      <c r="BH1002" s="180" t="str" cm="1">
        <f t="array" ref="BH10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02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2" s="118" t="s">
        <v>2268</v>
      </c>
      <c r="BK1002" s="118" t="s">
        <v>2269</v>
      </c>
      <c r="BL1002" s="167" t="s">
        <v>2380</v>
      </c>
      <c r="BM1002" s="210"/>
      <c r="BN1002" s="118"/>
      <c r="BO1002" s="118"/>
      <c r="BP1002" s="118"/>
      <c r="BQ1002" s="159"/>
      <c r="BR1002" s="158"/>
      <c r="BS1002" s="159"/>
      <c r="BT1002" s="159"/>
      <c r="BU1002" s="159"/>
      <c r="BV1002" s="159"/>
      <c r="BW1002" s="159"/>
      <c r="BX1002" s="159"/>
    </row>
    <row r="1003" spans="1:76" ht="15.75" hidden="1" x14ac:dyDescent="0.25">
      <c r="A1003" s="48" t="e" cm="1">
        <f t="array" ref="A1003">_xlfn.XLOOKUP(Tableau210[[#This Row],[NOM]]&amp;Tableau210[[#This Row],[REPERE BUTA]],[6]!Tableau16[POSTE TECHNIQUE]&amp;[6]!Tableau16[Repere ADM],[6]!Tableau16[NUMERO CLIENT])</f>
        <v>#N/A</v>
      </c>
      <c r="B1003" s="48" t="e" cm="1">
        <f t="array" ref="B1003">_xlfn.XLOOKUP(Tableau210[[#This Row],[NOM]]&amp;Tableau210[[#This Row],[REPERE BUTA]],[6]!Tableau16[POSTE TECHNIQUE]&amp;[6]!Tableau16[Repere REF],[6]!Tableau16[NUMERO CLIENT])</f>
        <v>#N/A</v>
      </c>
      <c r="C1003" s="48" cm="1">
        <f t="array" ref="C1003">_xlfn.XLOOKUP(Tableau210[[#This Row],[NOM]]&amp;Tableau210[[#This Row],[Repere Ubleam]],[7]Sheet1!$C$2:$C$2995&amp;[7]Sheet1!$I$2:$I$2995,[7]Sheet1!$A$2:$A$2995)</f>
        <v>997</v>
      </c>
      <c r="D1003" s="48" t="str">
        <f>C1003&amp;""</f>
        <v>997</v>
      </c>
      <c r="E1003" s="48" t="e">
        <v>#N/A</v>
      </c>
      <c r="F1003" s="48" t="e">
        <v>#N/A</v>
      </c>
      <c r="G1003" s="186" t="s">
        <v>1760</v>
      </c>
      <c r="H1003" s="119" t="s">
        <v>1067</v>
      </c>
      <c r="I1003" s="119" t="s">
        <v>80</v>
      </c>
      <c r="J1003" s="119" t="s">
        <v>1071</v>
      </c>
      <c r="K1003" s="158" t="str">
        <f>_xlfn.XLOOKUP(Tableau210[[#This Row],[NOM]],[8]LUT!$I$5:$I$301,[8]LUT!$N$5:$N$301)</f>
        <v>Echangeur</v>
      </c>
      <c r="L1003" s="158">
        <v>2</v>
      </c>
      <c r="M1003" s="158"/>
      <c r="N1003" s="158">
        <v>2</v>
      </c>
      <c r="O1003" s="158"/>
      <c r="P1003" s="158"/>
      <c r="Q1003" s="158"/>
      <c r="R1003" s="158"/>
      <c r="S1003" s="158"/>
      <c r="T1003" s="158"/>
      <c r="U1003" s="158"/>
      <c r="V1003" s="158"/>
      <c r="W1003" s="175">
        <v>50</v>
      </c>
      <c r="X1003" s="208" cm="1">
        <f t="array" ref="X10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03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03" s="175">
        <v>20</v>
      </c>
      <c r="AA1003" s="208" cm="1">
        <f t="array" ref="AA10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3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03" s="159"/>
      <c r="AD1003" s="117" t="s">
        <v>2196</v>
      </c>
      <c r="AE1003" s="158"/>
      <c r="AF1003" s="181">
        <f>IFERROR(VLOOKUP(Tableau210[[#This Row],[OPERATION]],Tableau4[],5,FALSE),"")</f>
        <v>0</v>
      </c>
      <c r="AG1003" s="178" cm="1">
        <f t="array" ref="AG1003">IFERROR(
   SUM(
      _xlfn._xlws.FILTER(
         Tableau3[JP],
         (Tableau3[ITEM]=Tableau210[[#This Row],[NOM]])*
         (Tableau3[Rep.]=Tableau210[[#This Row],[REPERE BUTA]])
      )
   ),
0)</f>
        <v>0</v>
      </c>
      <c r="AH1003" s="181">
        <f>IFERROR(VLOOKUP(Tableau210[[#This Row],[OPERATION]],Tableau4[],4,FALSE),"")</f>
        <v>0</v>
      </c>
      <c r="AI1003" s="178" cm="1">
        <f t="array" ref="AI1003">IFERROR(
   SUM(
      _xlfn._xlws.FILTER(
         Tableau3[BP],
         (Tableau3[ITEM]=Tableau210[[#This Row],[NOM]])*
         (Tableau3[Rep.]=Tableau210[[#This Row],[REPERE BUTA]])
      )
   ),
0)</f>
        <v>0</v>
      </c>
      <c r="AJ1003" s="181" t="str">
        <f>IF(Tableau210[[#This Row],[NB JP EMIS]]=1,"1 JP","") &amp; IF(Tableau210[[#This Row],[NB BP EMIS]]=1," 1 BP","")</f>
        <v/>
      </c>
      <c r="AK1003" s="178" t="str">
        <f>IF(Tableau210[[#This Row],[NB JP BUTA]]=1,"1 JP","") &amp; IF(Tableau210[[#This Row],[Nb BP BUTA]]=1," 1 BP","") &amp; IF(Tableau210[[#This Row],[Nb BP BUTA]]=2," 2 BP","")</f>
        <v/>
      </c>
      <c r="AL1003" s="117" t="s">
        <v>103</v>
      </c>
      <c r="AM1003" s="117">
        <f>IFERROR(+VLOOKUP(AY1003,Tiges!$G$4:$I$569,3,FALSE),"")</f>
        <v>27</v>
      </c>
      <c r="AN1003" s="48"/>
      <c r="AO1003" s="117">
        <v>4</v>
      </c>
      <c r="AP1003" s="177" cm="1">
        <f t="array" ref="AP10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03" s="117" t="s">
        <v>2163</v>
      </c>
      <c r="AS1003" s="177" t="str" cm="1">
        <f t="array" ref="AS10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03" s="117" t="s">
        <v>1123</v>
      </c>
      <c r="AV1003" s="177" t="str" cm="1">
        <f t="array" ref="AV10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3" s="117"/>
      <c r="AY1003" s="117" cm="1">
        <f t="array" ref="AY1003">IFERROR(_xlfn.XLOOKUP(Tableau210[[#This Row],[DN DONNEES BUTA ]]&amp;Tableau210[[#This Row],[PN DONNEES BUTA]],Tiges!$B$4:$B$79&amp;Tiges!$C$4:$C$79,Tiges!$G$4:$G$79),"")</f>
        <v>16</v>
      </c>
      <c r="AZ1003" s="117"/>
      <c r="BA1003" s="117" cm="1">
        <f t="array" ref="BA1003">IFERROR(_xlfn.XLOOKUP(Tableau210[[#This Row],[DN DONNEES BUTA ]]&amp;Tableau210[[#This Row],[PN DONNEES BUTA]],Tiges!$B$4:$B$79&amp;Tiges!$C$4:$C$79,Tiges!$H$4:$H$79),"")</f>
        <v>90</v>
      </c>
      <c r="BB1003" s="117"/>
      <c r="BC1003" s="182">
        <f>IFERROR(VLOOKUP(Tableau210[[#This Row],[OPERATION]],Tableau4[],2,FALSE),"")</f>
        <v>0</v>
      </c>
      <c r="BD1003" s="177" cm="1">
        <f t="array" ref="BD1003">IFERROR(
   SUM(
      _xlfn._xlws.FILTER(
         Tableau3[Nb Platinage Joint],
         (Tableau3[ITEM]=Tableau210[[#This Row],[NOM]])*
         (Tableau3[Rep.]=Tableau210[[#This Row],[REPERE BUTA]])
      )
   ),
0)</f>
        <v>0</v>
      </c>
      <c r="BE1003" s="182">
        <f>IFERROR(VLOOKUP(Tableau210[[#This Row],[OPERATION]],Tableau4[],3,FALSE),"")</f>
        <v>1</v>
      </c>
      <c r="BF1003" s="177" cm="1">
        <f t="array" ref="BF1003">IFERROR(
   SUM(
      _xlfn._xlws.FILTER(
         Tableau3[Joint Définitif Nb],
         (Tableau3[ITEM]=Tableau210[[#This Row],[NOM]])*
         (Tableau3[Rep.]=Tableau210[[#This Row],[REPERE BUTA]])
      )
   ),
0)</f>
        <v>1</v>
      </c>
      <c r="BG1003" s="117" t="s">
        <v>129</v>
      </c>
      <c r="BH1003" s="177" t="str" cm="1">
        <f t="array" ref="BH10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3" s="117" t="s">
        <v>2281</v>
      </c>
      <c r="BK1003" s="117" t="s">
        <v>2269</v>
      </c>
      <c r="BL1003" s="167" t="s">
        <v>2380</v>
      </c>
      <c r="BM1003" s="210"/>
      <c r="BN1003" s="118"/>
      <c r="BO1003" s="118"/>
      <c r="BP1003" s="118"/>
      <c r="BQ1003" s="159"/>
      <c r="BR1003" s="158"/>
      <c r="BS1003" s="159"/>
      <c r="BT1003" s="159"/>
      <c r="BU1003" s="159"/>
      <c r="BV1003" s="159"/>
      <c r="BW1003" s="159"/>
      <c r="BX1003" s="159"/>
    </row>
    <row r="1004" spans="1:76" ht="15.75" hidden="1" x14ac:dyDescent="0.25">
      <c r="A1004" s="48" t="e" cm="1">
        <f t="array" ref="A1004">_xlfn.XLOOKUP(Tableau210[[#This Row],[NOM]]&amp;Tableau210[[#This Row],[REPERE BUTA]],[6]!Tableau16[POSTE TECHNIQUE]&amp;[6]!Tableau16[Repere ADM],[6]!Tableau16[NUMERO CLIENT])</f>
        <v>#N/A</v>
      </c>
      <c r="B1004" s="48" t="e" cm="1">
        <f t="array" ref="B1004">_xlfn.XLOOKUP(Tableau210[[#This Row],[NOM]]&amp;Tableau210[[#This Row],[REPERE BUTA]],[6]!Tableau16[POSTE TECHNIQUE]&amp;[6]!Tableau16[Repere REF],[6]!Tableau16[NUMERO CLIENT])</f>
        <v>#N/A</v>
      </c>
      <c r="C1004" s="48" cm="1">
        <f t="array" ref="C1004">_xlfn.XLOOKUP(Tableau210[[#This Row],[NOM]]&amp;Tableau210[[#This Row],[Repere Ubleam]],[7]Sheet1!$C$2:$C$2995&amp;[7]Sheet1!$I$2:$I$2995,[7]Sheet1!$A$2:$A$2995)</f>
        <v>998</v>
      </c>
      <c r="D1004" s="48" t="str">
        <f>C1004&amp;""</f>
        <v>998</v>
      </c>
      <c r="E1004" s="48" t="e">
        <v>#N/A</v>
      </c>
      <c r="F1004" s="48" t="e">
        <v>#N/A</v>
      </c>
      <c r="G1004" s="186" t="s">
        <v>1760</v>
      </c>
      <c r="H1004" s="119" t="s">
        <v>1067</v>
      </c>
      <c r="I1004" s="119" t="s">
        <v>80</v>
      </c>
      <c r="J1004" s="119" t="s">
        <v>1071</v>
      </c>
      <c r="K1004" s="158" t="str">
        <f>_xlfn.XLOOKUP(Tableau210[[#This Row],[NOM]],[8]LUT!$I$5:$I$301,[8]LUT!$N$5:$N$301)</f>
        <v>Echangeur</v>
      </c>
      <c r="L1004" s="158">
        <v>3</v>
      </c>
      <c r="M1004" s="119"/>
      <c r="N1004" s="119">
        <v>3</v>
      </c>
      <c r="O1004" s="119"/>
      <c r="P1004" s="119"/>
      <c r="Q1004" s="119"/>
      <c r="R1004" s="119"/>
      <c r="S1004" s="119"/>
      <c r="T1004" s="119"/>
      <c r="U1004" s="119"/>
      <c r="V1004" s="119"/>
      <c r="W1004" s="148" t="s">
        <v>1118</v>
      </c>
      <c r="X1004" s="207" t="str" cm="1">
        <f t="array" ref="X10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Ø1657</v>
      </c>
      <c r="Y100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04" s="148" t="s">
        <v>3424</v>
      </c>
      <c r="AA1004" s="207" cm="1">
        <f t="array" ref="AA10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04" s="48"/>
      <c r="AD1004" s="117" t="s">
        <v>139</v>
      </c>
      <c r="AE1004" s="119"/>
      <c r="AF1004" s="181">
        <f>IFERROR(VLOOKUP(Tableau210[[#This Row],[OPERATION]],Tableau4[],5,FALSE),"")</f>
        <v>0</v>
      </c>
      <c r="AG1004" s="178" cm="1">
        <f t="array" ref="AG1004">IFERROR(
   SUM(
      _xlfn._xlws.FILTER(
         Tableau3[JP],
         (Tableau3[ITEM]=Tableau210[[#This Row],[NOM]])*
         (Tableau3[Rep.]=Tableau210[[#This Row],[REPERE BUTA]])
      )
   ),
0)</f>
        <v>0</v>
      </c>
      <c r="AH1004" s="181">
        <f>IFERROR(VLOOKUP(Tableau210[[#This Row],[OPERATION]],Tableau4[],4,FALSE),"")</f>
        <v>0</v>
      </c>
      <c r="AI1004" s="178" cm="1">
        <f t="array" ref="AI1004">IFERROR(
   SUM(
      _xlfn._xlws.FILTER(
         Tableau3[BP],
         (Tableau3[ITEM]=Tableau210[[#This Row],[NOM]])*
         (Tableau3[Rep.]=Tableau210[[#This Row],[REPERE BUTA]])
      )
   ),
0)</f>
        <v>0</v>
      </c>
      <c r="AJ1004" s="181" t="str">
        <f>IF(Tableau210[[#This Row],[NB JP EMIS]]=1,"1 JP","") &amp; IF(Tableau210[[#This Row],[NB BP EMIS]]=1," 1 BP","")</f>
        <v/>
      </c>
      <c r="AK1004" s="178" t="str">
        <f>IF(Tableau210[[#This Row],[NB JP BUTA]]=1,"1 JP","") &amp; IF(Tableau210[[#This Row],[Nb BP BUTA]]=1," 1 BP","") &amp; IF(Tableau210[[#This Row],[Nb BP BUTA]]=2," 2 BP","")</f>
        <v/>
      </c>
      <c r="AL1004" s="117" t="s">
        <v>103</v>
      </c>
      <c r="AM1004" s="117" t="str">
        <f>IFERROR(+VLOOKUP(AY1004,Tiges!$G$4:$I$569,3,FALSE),"")</f>
        <v/>
      </c>
      <c r="AN1004" s="48"/>
      <c r="AO1004" s="117">
        <v>60</v>
      </c>
      <c r="AP1004" s="177" cm="1">
        <f t="array" ref="AP10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60</v>
      </c>
      <c r="AR1004" s="117" t="s">
        <v>2398</v>
      </c>
      <c r="AS1004" s="177" cm="1">
        <f t="array" ref="AS10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M30x340</v>
      </c>
      <c r="AU1004" s="117" t="s">
        <v>1123</v>
      </c>
      <c r="AV1004" s="177" t="str" cm="1">
        <f t="array" ref="AV10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4" s="117"/>
      <c r="AY1004" s="117" t="str" cm="1">
        <f t="array" ref="AY1004">IFERROR(_xlfn.XLOOKUP(Tableau210[[#This Row],[DN DONNEES BUTA ]]&amp;Tableau210[[#This Row],[PN DONNEES BUTA]],Tiges!$B$4:$B$79&amp;Tiges!$C$4:$C$79,Tiges!$G$4:$G$79),"")</f>
        <v/>
      </c>
      <c r="AZ1004" s="117"/>
      <c r="BA1004" s="117" t="str" cm="1">
        <f t="array" ref="BA1004">IFERROR(_xlfn.XLOOKUP(Tableau210[[#This Row],[DN DONNEES BUTA ]]&amp;Tableau210[[#This Row],[PN DONNEES BUTA]],Tiges!$B$4:$B$79&amp;Tiges!$C$4:$C$79,Tiges!$H$4:$H$79),"")</f>
        <v/>
      </c>
      <c r="BB1004" s="117"/>
      <c r="BC1004" s="182">
        <f>IFERROR(VLOOKUP(Tableau210[[#This Row],[OPERATION]],Tableau4[],2,FALSE),"")</f>
        <v>0</v>
      </c>
      <c r="BD1004" s="177" cm="1">
        <f t="array" ref="BD1004">IFERROR(
   SUM(
      _xlfn._xlws.FILTER(
         Tableau3[Nb Platinage Joint],
         (Tableau3[ITEM]=Tableau210[[#This Row],[NOM]])*
         (Tableau3[Rep.]=Tableau210[[#This Row],[REPERE BUTA]])
      )
   ),
0)</f>
        <v>0</v>
      </c>
      <c r="BE1004" s="182">
        <f>IFERROR(VLOOKUP(Tableau210[[#This Row],[OPERATION]],Tableau4[],3,FALSE),"")</f>
        <v>1</v>
      </c>
      <c r="BF1004" s="177" cm="1">
        <f t="array" ref="BF1004">IFERROR(
   SUM(
      _xlfn._xlws.FILTER(
         Tableau3[Joint Définitif Nb],
         (Tableau3[ITEM]=Tableau210[[#This Row],[NOM]])*
         (Tableau3[Rep.]=Tableau210[[#This Row],[REPERE BUTA]])
      )
   ),
0)</f>
        <v>0</v>
      </c>
      <c r="BG1004" s="117" t="s">
        <v>129</v>
      </c>
      <c r="BH1004" s="177" t="str" cm="1">
        <f t="array" ref="BH10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4" s="117" t="s">
        <v>2268</v>
      </c>
      <c r="BK1004" s="117" t="s">
        <v>2269</v>
      </c>
      <c r="BL1004" s="167" t="s">
        <v>2457</v>
      </c>
      <c r="BM1004" s="167"/>
      <c r="BN1004" s="117"/>
      <c r="BO1004" s="117"/>
      <c r="BP1004" s="117"/>
      <c r="BQ1004" s="48"/>
      <c r="BR1004" s="119"/>
      <c r="BS1004" s="48"/>
      <c r="BT1004" s="48"/>
      <c r="BU1004" s="48"/>
      <c r="BV1004" s="48"/>
      <c r="BW1004" s="48"/>
      <c r="BX1004" s="48"/>
    </row>
    <row r="1005" spans="1:76" ht="15.75" hidden="1" x14ac:dyDescent="0.25">
      <c r="A1005" s="48" t="e" cm="1">
        <f t="array" ref="A1005">_xlfn.XLOOKUP(Tableau210[[#This Row],[NOM]]&amp;Tableau210[[#This Row],[REPERE BUTA]],[6]!Tableau16[POSTE TECHNIQUE]&amp;[6]!Tableau16[Repere ADM],[6]!Tableau16[NUMERO CLIENT])</f>
        <v>#N/A</v>
      </c>
      <c r="B1005" s="48" t="e" cm="1">
        <f t="array" ref="B1005">_xlfn.XLOOKUP(Tableau210[[#This Row],[NOM]]&amp;Tableau210[[#This Row],[REPERE BUTA]],[6]!Tableau16[POSTE TECHNIQUE]&amp;[6]!Tableau16[Repere REF],[6]!Tableau16[NUMERO CLIENT])</f>
        <v>#N/A</v>
      </c>
      <c r="C1005" s="48" cm="1">
        <f t="array" ref="C1005">_xlfn.XLOOKUP(Tableau210[[#This Row],[NOM]]&amp;Tableau210[[#This Row],[Repere Ubleam]],[7]Sheet1!$C$2:$C$2995&amp;[7]Sheet1!$I$2:$I$2995,[7]Sheet1!$A$2:$A$2995)</f>
        <v>999</v>
      </c>
      <c r="D1005" s="48" t="str">
        <f>C1005&amp;""</f>
        <v>999</v>
      </c>
      <c r="E1005" s="48" t="e">
        <v>#N/A</v>
      </c>
      <c r="F1005" s="48" t="e">
        <v>#N/A</v>
      </c>
      <c r="G1005" s="186" t="s">
        <v>1760</v>
      </c>
      <c r="H1005" s="119" t="s">
        <v>1067</v>
      </c>
      <c r="I1005" s="119" t="s">
        <v>80</v>
      </c>
      <c r="J1005" s="119" t="s">
        <v>1071</v>
      </c>
      <c r="K1005" s="158" t="str">
        <f>_xlfn.XLOOKUP(Tableau210[[#This Row],[NOM]],[8]LUT!$I$5:$I$301,[8]LUT!$N$5:$N$301)</f>
        <v>Echangeur</v>
      </c>
      <c r="L1005" s="158">
        <v>4</v>
      </c>
      <c r="M1005" s="119"/>
      <c r="N1005" s="119">
        <v>4</v>
      </c>
      <c r="O1005" s="119"/>
      <c r="P1005" s="119"/>
      <c r="Q1005" s="119"/>
      <c r="R1005" s="119"/>
      <c r="S1005" s="119"/>
      <c r="T1005" s="119"/>
      <c r="U1005" s="119"/>
      <c r="V1005" s="119"/>
      <c r="W1005" s="148" t="s">
        <v>2291</v>
      </c>
      <c r="X1005" s="207" cm="1">
        <f t="array" ref="X10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00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05" s="148" t="s">
        <v>3424</v>
      </c>
      <c r="AA1005" s="207" cm="1">
        <f t="array" ref="AA10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05" s="48"/>
      <c r="AD1005" s="117" t="s">
        <v>2103</v>
      </c>
      <c r="AE1005" s="119"/>
      <c r="AF1005" s="181">
        <f>IFERROR(VLOOKUP(Tableau210[[#This Row],[OPERATION]],Tableau4[],5,FALSE),"")</f>
        <v>1</v>
      </c>
      <c r="AG1005" s="178" cm="1">
        <f t="array" ref="AG1005">IFERROR(
   SUM(
      _xlfn._xlws.FILTER(
         Tableau3[JP],
         (Tableau3[ITEM]=Tableau210[[#This Row],[NOM]])*
         (Tableau3[Rep.]=Tableau210[[#This Row],[REPERE BUTA]])
      )
   ),
0)</f>
        <v>1</v>
      </c>
      <c r="AH1005" s="181">
        <f>IFERROR(VLOOKUP(Tableau210[[#This Row],[OPERATION]],Tableau4[],4,FALSE),"")</f>
        <v>0</v>
      </c>
      <c r="AI1005" s="178" cm="1">
        <f t="array" ref="AI1005">IFERROR(
   SUM(
      _xlfn._xlws.FILTER(
         Tableau3[BP],
         (Tableau3[ITEM]=Tableau210[[#This Row],[NOM]])*
         (Tableau3[Rep.]=Tableau210[[#This Row],[REPERE BUTA]])
      )
   ),
0)</f>
        <v>0</v>
      </c>
      <c r="AJ1005" s="181" t="str">
        <f>IF(Tableau210[[#This Row],[NB JP EMIS]]=1,"1 JP","") &amp; IF(Tableau210[[#This Row],[NB BP EMIS]]=1," 1 BP","")</f>
        <v>1 JP</v>
      </c>
      <c r="AK1005" s="178" t="str">
        <f>IF(Tableau210[[#This Row],[NB JP BUTA]]=1,"1 JP","") &amp; IF(Tableau210[[#This Row],[Nb BP BUTA]]=1," 1 BP","") &amp; IF(Tableau210[[#This Row],[Nb BP BUTA]]=2," 2 BP","")</f>
        <v>1 JP</v>
      </c>
      <c r="AL1005" s="117" t="s">
        <v>103</v>
      </c>
      <c r="AM1005" s="117">
        <f>IFERROR(+VLOOKUP(AY1005,Tiges!$G$4:$I$569,3,FALSE),"")</f>
        <v>51</v>
      </c>
      <c r="AN1005" s="48"/>
      <c r="AO1005" s="117" t="s">
        <v>3424</v>
      </c>
      <c r="AP1005" s="177" cm="1">
        <f t="array" ref="AP10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0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005" s="117" t="s">
        <v>3424</v>
      </c>
      <c r="AS1005" s="177" t="str" cm="1">
        <f t="array" ref="AS10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0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1005" s="117" t="s">
        <v>3424</v>
      </c>
      <c r="AV1005" s="177" t="str" cm="1">
        <f t="array" ref="AV10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5" s="117"/>
      <c r="AY1005" s="117" cm="1">
        <f t="array" ref="AY1005">IFERROR(_xlfn.XLOOKUP(Tableau210[[#This Row],[DN DONNEES BUTA ]]&amp;Tableau210[[#This Row],[PN DONNEES BUTA]],Tiges!$B$4:$B$79&amp;Tiges!$C$4:$C$79,Tiges!$G$4:$G$79),"")</f>
        <v>33</v>
      </c>
      <c r="AZ1005" s="117"/>
      <c r="BA1005" s="117" cm="1">
        <f t="array" ref="BA1005">IFERROR(_xlfn.XLOOKUP(Tableau210[[#This Row],[DN DONNEES BUTA ]]&amp;Tableau210[[#This Row],[PN DONNEES BUTA]],Tiges!$B$4:$B$79&amp;Tiges!$C$4:$C$79,Tiges!$H$4:$H$79),"")</f>
        <v>190</v>
      </c>
      <c r="BB1005" s="117"/>
      <c r="BC1005" s="182">
        <f>IFERROR(VLOOKUP(Tableau210[[#This Row],[OPERATION]],Tableau4[],2,FALSE),"")</f>
        <v>2</v>
      </c>
      <c r="BD1005" s="177" cm="1">
        <f t="array" ref="BD1005">IFERROR(
   SUM(
      _xlfn._xlws.FILTER(
         Tableau3[Nb Platinage Joint],
         (Tableau3[ITEM]=Tableau210[[#This Row],[NOM]])*
         (Tableau3[Rep.]=Tableau210[[#This Row],[REPERE BUTA]])
      )
   ),
0)</f>
        <v>2</v>
      </c>
      <c r="BE1005" s="182">
        <f>IFERROR(VLOOKUP(Tableau210[[#This Row],[OPERATION]],Tableau4[],3,FALSE),"")</f>
        <v>1</v>
      </c>
      <c r="BF1005" s="177" cm="1">
        <f t="array" ref="BF1005">IFERROR(
   SUM(
      _xlfn._xlws.FILTER(
         Tableau3[Joint Définitif Nb],
         (Tableau3[ITEM]=Tableau210[[#This Row],[NOM]])*
         (Tableau3[Rep.]=Tableau210[[#This Row],[REPERE BUTA]])
      )
   ),
0)</f>
        <v>1</v>
      </c>
      <c r="BG1005" s="117" t="s">
        <v>3424</v>
      </c>
      <c r="BH1005" s="177" t="str" cm="1">
        <f t="array" ref="BH10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5" s="117" t="s">
        <v>3424</v>
      </c>
      <c r="BK1005" s="117" t="s">
        <v>3424</v>
      </c>
      <c r="BL1005" s="167" t="s">
        <v>2380</v>
      </c>
      <c r="BM1005" s="167"/>
      <c r="BN1005" s="117"/>
      <c r="BO1005" s="117"/>
      <c r="BP1005" s="117"/>
      <c r="BQ1005" s="48"/>
      <c r="BR1005" s="119"/>
      <c r="BS1005" s="48"/>
      <c r="BT1005" s="48"/>
      <c r="BU1005" s="48"/>
      <c r="BV1005" s="48"/>
      <c r="BW1005" s="48"/>
      <c r="BX1005" s="48"/>
    </row>
    <row r="1006" spans="1:76" ht="15.75" hidden="1" x14ac:dyDescent="0.25">
      <c r="A1006" s="48" t="e" cm="1">
        <f t="array" ref="A1006">_xlfn.XLOOKUP(Tableau210[[#This Row],[NOM]]&amp;Tableau210[[#This Row],[REPERE BUTA]],[6]!Tableau16[POSTE TECHNIQUE]&amp;[6]!Tableau16[Repere ADM],[6]!Tableau16[NUMERO CLIENT])</f>
        <v>#N/A</v>
      </c>
      <c r="B1006" s="48" t="e" cm="1">
        <f t="array" ref="B1006">_xlfn.XLOOKUP(Tableau210[[#This Row],[NOM]]&amp;Tableau210[[#This Row],[REPERE BUTA]],[6]!Tableau16[POSTE TECHNIQUE]&amp;[6]!Tableau16[Repere REF],[6]!Tableau16[NUMERO CLIENT])</f>
        <v>#N/A</v>
      </c>
      <c r="C1006" s="48" cm="1">
        <f t="array" ref="C1006">_xlfn.XLOOKUP(Tableau210[[#This Row],[NOM]]&amp;Tableau210[[#This Row],[Repere Ubleam]],[7]Sheet1!$C$2:$C$2995&amp;[7]Sheet1!$I$2:$I$2995,[7]Sheet1!$A$2:$A$2995)</f>
        <v>1000</v>
      </c>
      <c r="D1006" s="48" t="str">
        <f>C1006&amp;""</f>
        <v>1000</v>
      </c>
      <c r="E1006" s="48" t="e">
        <v>#N/A</v>
      </c>
      <c r="F1006" s="48" t="e">
        <v>#N/A</v>
      </c>
      <c r="G1006" s="186" t="s">
        <v>1760</v>
      </c>
      <c r="H1006" s="119" t="s">
        <v>1067</v>
      </c>
      <c r="I1006" s="119" t="s">
        <v>80</v>
      </c>
      <c r="J1006" s="119" t="s">
        <v>1071</v>
      </c>
      <c r="K1006" s="158" t="str">
        <f>_xlfn.XLOOKUP(Tableau210[[#This Row],[NOM]],[8]LUT!$I$5:$I$301,[8]LUT!$N$5:$N$301)</f>
        <v>Echangeur</v>
      </c>
      <c r="L1006" s="158">
        <v>5</v>
      </c>
      <c r="M1006" s="119"/>
      <c r="N1006" s="119">
        <v>5</v>
      </c>
      <c r="O1006" s="119"/>
      <c r="P1006" s="119"/>
      <c r="Q1006" s="119"/>
      <c r="R1006" s="119"/>
      <c r="S1006" s="119"/>
      <c r="T1006" s="119"/>
      <c r="U1006" s="119"/>
      <c r="V1006" s="119"/>
      <c r="W1006" s="148" t="s">
        <v>2159</v>
      </c>
      <c r="X1006" s="207" cm="1">
        <f t="array" ref="X10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00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06" s="148" t="s">
        <v>3424</v>
      </c>
      <c r="AA1006" s="207" cm="1">
        <f t="array" ref="AA10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06" s="48"/>
      <c r="AD1006" s="117" t="s">
        <v>2103</v>
      </c>
      <c r="AE1006" s="119"/>
      <c r="AF1006" s="181">
        <f>IFERROR(VLOOKUP(Tableau210[[#This Row],[OPERATION]],Tableau4[],5,FALSE),"")</f>
        <v>1</v>
      </c>
      <c r="AG1006" s="178" cm="1">
        <f t="array" ref="AG1006">IFERROR(
   SUM(
      _xlfn._xlws.FILTER(
         Tableau3[JP],
         (Tableau3[ITEM]=Tableau210[[#This Row],[NOM]])*
         (Tableau3[Rep.]=Tableau210[[#This Row],[REPERE BUTA]])
      )
   ),
0)</f>
        <v>1</v>
      </c>
      <c r="AH1006" s="181">
        <f>IFERROR(VLOOKUP(Tableau210[[#This Row],[OPERATION]],Tableau4[],4,FALSE),"")</f>
        <v>0</v>
      </c>
      <c r="AI1006" s="178" cm="1">
        <f t="array" ref="AI1006">IFERROR(
   SUM(
      _xlfn._xlws.FILTER(
         Tableau3[BP],
         (Tableau3[ITEM]=Tableau210[[#This Row],[NOM]])*
         (Tableau3[Rep.]=Tableau210[[#This Row],[REPERE BUTA]])
      )
   ),
0)</f>
        <v>0</v>
      </c>
      <c r="AJ1006" s="181" t="str">
        <f>IF(Tableau210[[#This Row],[NB JP EMIS]]=1,"1 JP","") &amp; IF(Tableau210[[#This Row],[NB BP EMIS]]=1," 1 BP","")</f>
        <v>1 JP</v>
      </c>
      <c r="AK1006" s="178" t="str">
        <f>IF(Tableau210[[#This Row],[NB JP BUTA]]=1,"1 JP","") &amp; IF(Tableau210[[#This Row],[Nb BP BUTA]]=1," 1 BP","") &amp; IF(Tableau210[[#This Row],[Nb BP BUTA]]=2," 2 BP","")</f>
        <v>1 JP</v>
      </c>
      <c r="AL1006" s="117" t="s">
        <v>103</v>
      </c>
      <c r="AM1006" s="117">
        <f>IFERROR(+VLOOKUP(AY1006,Tiges!$G$4:$I$569,3,FALSE),"")</f>
        <v>27</v>
      </c>
      <c r="AN1006" s="48"/>
      <c r="AO1006" s="117" t="s">
        <v>3424</v>
      </c>
      <c r="AP1006" s="177" cm="1">
        <f t="array" ref="AP10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06" s="117" t="s">
        <v>3424</v>
      </c>
      <c r="AS1006" s="177" t="str" cm="1">
        <f t="array" ref="AS10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06" s="117" t="s">
        <v>3424</v>
      </c>
      <c r="AV1006" s="177" t="str" cm="1">
        <f t="array" ref="AV10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6" s="117"/>
      <c r="AY1006" s="117" cm="1">
        <f t="array" ref="AY1006">IFERROR(_xlfn.XLOOKUP(Tableau210[[#This Row],[DN DONNEES BUTA ]]&amp;Tableau210[[#This Row],[PN DONNEES BUTA]],Tiges!$B$4:$B$79&amp;Tiges!$C$4:$C$79,Tiges!$G$4:$G$79),"")</f>
        <v>16</v>
      </c>
      <c r="AZ1006" s="117"/>
      <c r="BA1006" s="117" cm="1">
        <f t="array" ref="BA1006">IFERROR(_xlfn.XLOOKUP(Tableau210[[#This Row],[DN DONNEES BUTA ]]&amp;Tableau210[[#This Row],[PN DONNEES BUTA]],Tiges!$B$4:$B$79&amp;Tiges!$C$4:$C$79,Tiges!$H$4:$H$79),"")</f>
        <v>100</v>
      </c>
      <c r="BB1006" s="117"/>
      <c r="BC1006" s="182">
        <f>IFERROR(VLOOKUP(Tableau210[[#This Row],[OPERATION]],Tableau4[],2,FALSE),"")</f>
        <v>2</v>
      </c>
      <c r="BD1006" s="177" cm="1">
        <f t="array" ref="BD1006">IFERROR(
   SUM(
      _xlfn._xlws.FILTER(
         Tableau3[Nb Platinage Joint],
         (Tableau3[ITEM]=Tableau210[[#This Row],[NOM]])*
         (Tableau3[Rep.]=Tableau210[[#This Row],[REPERE BUTA]])
      )
   ),
0)</f>
        <v>2</v>
      </c>
      <c r="BE1006" s="182">
        <f>IFERROR(VLOOKUP(Tableau210[[#This Row],[OPERATION]],Tableau4[],3,FALSE),"")</f>
        <v>1</v>
      </c>
      <c r="BF1006" s="177" cm="1">
        <f t="array" ref="BF1006">IFERROR(
   SUM(
      _xlfn._xlws.FILTER(
         Tableau3[Joint Définitif Nb],
         (Tableau3[ITEM]=Tableau210[[#This Row],[NOM]])*
         (Tableau3[Rep.]=Tableau210[[#This Row],[REPERE BUTA]])
      )
   ),
0)</f>
        <v>1</v>
      </c>
      <c r="BG1006" s="117" t="s">
        <v>3424</v>
      </c>
      <c r="BH1006" s="177" t="str" cm="1">
        <f t="array" ref="BH10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6" s="117" t="s">
        <v>3424</v>
      </c>
      <c r="BK1006" s="117" t="s">
        <v>3424</v>
      </c>
      <c r="BL1006" s="167" t="s">
        <v>2380</v>
      </c>
      <c r="BM1006" s="167"/>
      <c r="BN1006" s="117"/>
      <c r="BO1006" s="117"/>
      <c r="BP1006" s="117"/>
      <c r="BQ1006" s="48"/>
      <c r="BR1006" s="119"/>
      <c r="BS1006" s="48"/>
      <c r="BT1006" s="48"/>
      <c r="BU1006" s="48"/>
      <c r="BV1006" s="48"/>
      <c r="BW1006" s="48"/>
      <c r="BX1006" s="48"/>
    </row>
    <row r="1007" spans="1:76" ht="15.75" hidden="1" x14ac:dyDescent="0.25">
      <c r="A1007" s="48" t="e" cm="1">
        <f t="array" ref="A1007">_xlfn.XLOOKUP(Tableau210[[#This Row],[NOM]]&amp;Tableau210[[#This Row],[REPERE BUTA]],[6]!Tableau16[POSTE TECHNIQUE]&amp;[6]!Tableau16[Repere ADM],[6]!Tableau16[NUMERO CLIENT])</f>
        <v>#N/A</v>
      </c>
      <c r="B1007" s="48" t="e" cm="1">
        <f t="array" ref="B1007">_xlfn.XLOOKUP(Tableau210[[#This Row],[NOM]]&amp;Tableau210[[#This Row],[REPERE BUTA]],[6]!Tableau16[POSTE TECHNIQUE]&amp;[6]!Tableau16[Repere REF],[6]!Tableau16[NUMERO CLIENT])</f>
        <v>#N/A</v>
      </c>
      <c r="C1007" s="48" cm="1">
        <f t="array" ref="C1007">_xlfn.XLOOKUP(Tableau210[[#This Row],[NOM]]&amp;Tableau210[[#This Row],[Repere Ubleam]],[7]Sheet1!$C$2:$C$2995&amp;[7]Sheet1!$I$2:$I$2995,[7]Sheet1!$A$2:$A$2995)</f>
        <v>1001</v>
      </c>
      <c r="D1007" s="48" t="str">
        <f>C1007&amp;""</f>
        <v>1001</v>
      </c>
      <c r="E1007" s="48" t="e">
        <v>#N/A</v>
      </c>
      <c r="F1007" s="48" t="e">
        <v>#N/A</v>
      </c>
      <c r="G1007" s="186" t="s">
        <v>1760</v>
      </c>
      <c r="H1007" s="119" t="s">
        <v>1067</v>
      </c>
      <c r="I1007" s="119" t="s">
        <v>80</v>
      </c>
      <c r="J1007" s="119" t="s">
        <v>1071</v>
      </c>
      <c r="K1007" s="158" t="str">
        <f>_xlfn.XLOOKUP(Tableau210[[#This Row],[NOM]],[8]LUT!$I$5:$I$301,[8]LUT!$N$5:$N$301)</f>
        <v>Echangeur</v>
      </c>
      <c r="L1007" s="158">
        <v>6</v>
      </c>
      <c r="M1007" s="119"/>
      <c r="N1007" s="119">
        <v>6</v>
      </c>
      <c r="O1007" s="119"/>
      <c r="P1007" s="119"/>
      <c r="Q1007" s="119"/>
      <c r="R1007" s="119"/>
      <c r="S1007" s="119"/>
      <c r="T1007" s="119"/>
      <c r="U1007" s="119"/>
      <c r="V1007" s="119"/>
      <c r="W1007" s="175">
        <v>50</v>
      </c>
      <c r="X1007" s="208" cm="1">
        <f t="array" ref="X10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07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07" s="175">
        <v>20</v>
      </c>
      <c r="AA1007" s="208" cm="1">
        <f t="array" ref="AA10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7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07" s="159"/>
      <c r="AD1007" s="117" t="s">
        <v>2103</v>
      </c>
      <c r="AE1007" s="158"/>
      <c r="AF1007" s="181">
        <f>IFERROR(VLOOKUP(Tableau210[[#This Row],[OPERATION]],Tableau4[],5,FALSE),"")</f>
        <v>1</v>
      </c>
      <c r="AG1007" s="178" cm="1">
        <f t="array" ref="AG1007">IFERROR(
   SUM(
      _xlfn._xlws.FILTER(
         Tableau3[JP],
         (Tableau3[ITEM]=Tableau210[[#This Row],[NOM]])*
         (Tableau3[Rep.]=Tableau210[[#This Row],[REPERE BUTA]])
      )
   ),
0)</f>
        <v>1</v>
      </c>
      <c r="AH1007" s="181">
        <f>IFERROR(VLOOKUP(Tableau210[[#This Row],[OPERATION]],Tableau4[],4,FALSE),"")</f>
        <v>0</v>
      </c>
      <c r="AI1007" s="178" cm="1">
        <f t="array" ref="AI1007">IFERROR(
   SUM(
      _xlfn._xlws.FILTER(
         Tableau3[BP],
         (Tableau3[ITEM]=Tableau210[[#This Row],[NOM]])*
         (Tableau3[Rep.]=Tableau210[[#This Row],[REPERE BUTA]])
      )
   ),
0)</f>
        <v>0</v>
      </c>
      <c r="AJ1007" s="181" t="str">
        <f>IF(Tableau210[[#This Row],[NB JP EMIS]]=1,"1 JP","") &amp; IF(Tableau210[[#This Row],[NB BP EMIS]]=1," 1 BP","")</f>
        <v>1 JP</v>
      </c>
      <c r="AK1007" s="178" t="str">
        <f>IF(Tableau210[[#This Row],[NB JP BUTA]]=1,"1 JP","") &amp; IF(Tableau210[[#This Row],[Nb BP BUTA]]=1," 1 BP","") &amp; IF(Tableau210[[#This Row],[Nb BP BUTA]]=2," 2 BP","")</f>
        <v>1 JP</v>
      </c>
      <c r="AL1007" s="117" t="s">
        <v>103</v>
      </c>
      <c r="AM1007" s="117">
        <f>IFERROR(+VLOOKUP(AY1007,Tiges!$G$4:$I$569,3,FALSE),"")</f>
        <v>27</v>
      </c>
      <c r="AN1007" s="48"/>
      <c r="AO1007" s="117">
        <v>4</v>
      </c>
      <c r="AP1007" s="177" cm="1">
        <f t="array" ref="AP10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0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07" s="117" t="s">
        <v>2163</v>
      </c>
      <c r="AS1007" s="177" t="str" cm="1">
        <f t="array" ref="AS10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0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07" s="117" t="s">
        <v>1123</v>
      </c>
      <c r="AV1007" s="177" t="str" cm="1">
        <f t="array" ref="AV10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7" s="117"/>
      <c r="AY1007" s="117" cm="1">
        <f t="array" ref="AY1007">IFERROR(_xlfn.XLOOKUP(Tableau210[[#This Row],[DN DONNEES BUTA ]]&amp;Tableau210[[#This Row],[PN DONNEES BUTA]],Tiges!$B$4:$B$79&amp;Tiges!$C$4:$C$79,Tiges!$G$4:$G$79),"")</f>
        <v>16</v>
      </c>
      <c r="AZ1007" s="117"/>
      <c r="BA1007" s="117" cm="1">
        <f t="array" ref="BA1007">IFERROR(_xlfn.XLOOKUP(Tableau210[[#This Row],[DN DONNEES BUTA ]]&amp;Tableau210[[#This Row],[PN DONNEES BUTA]],Tiges!$B$4:$B$79&amp;Tiges!$C$4:$C$79,Tiges!$H$4:$H$79),"")</f>
        <v>90</v>
      </c>
      <c r="BB1007" s="117"/>
      <c r="BC1007" s="182">
        <f>IFERROR(VLOOKUP(Tableau210[[#This Row],[OPERATION]],Tableau4[],2,FALSE),"")</f>
        <v>2</v>
      </c>
      <c r="BD1007" s="177" cm="1">
        <f t="array" ref="BD1007">IFERROR(
   SUM(
      _xlfn._xlws.FILTER(
         Tableau3[Nb Platinage Joint],
         (Tableau3[ITEM]=Tableau210[[#This Row],[NOM]])*
         (Tableau3[Rep.]=Tableau210[[#This Row],[REPERE BUTA]])
      )
   ),
0)</f>
        <v>2</v>
      </c>
      <c r="BE1007" s="182">
        <f>IFERROR(VLOOKUP(Tableau210[[#This Row],[OPERATION]],Tableau4[],3,FALSE),"")</f>
        <v>1</v>
      </c>
      <c r="BF1007" s="177" cm="1">
        <f t="array" ref="BF1007">IFERROR(
   SUM(
      _xlfn._xlws.FILTER(
         Tableau3[Joint Définitif Nb],
         (Tableau3[ITEM]=Tableau210[[#This Row],[NOM]])*
         (Tableau3[Rep.]=Tableau210[[#This Row],[REPERE BUTA]])
      )
   ),
0)</f>
        <v>1</v>
      </c>
      <c r="BG1007" s="117" t="s">
        <v>129</v>
      </c>
      <c r="BH1007" s="177" t="str" cm="1">
        <f t="array" ref="BH10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0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7" s="117" t="s">
        <v>2268</v>
      </c>
      <c r="BK1007" s="117" t="s">
        <v>2269</v>
      </c>
      <c r="BL1007" s="167" t="s">
        <v>2380</v>
      </c>
      <c r="BM1007" s="167"/>
      <c r="BN1007" s="117"/>
      <c r="BO1007" s="117"/>
      <c r="BP1007" s="117"/>
      <c r="BQ1007" s="48"/>
      <c r="BR1007" s="119"/>
      <c r="BS1007" s="48"/>
      <c r="BT1007" s="48"/>
      <c r="BU1007" s="48"/>
      <c r="BV1007" s="48"/>
      <c r="BW1007" s="48"/>
      <c r="BX1007" s="48"/>
    </row>
    <row r="1008" spans="1:76" s="154" customFormat="1" ht="15.75" hidden="1" x14ac:dyDescent="0.25">
      <c r="A1008" s="48" t="e" cm="1">
        <f t="array" ref="A1008">_xlfn.XLOOKUP(Tableau210[[#This Row],[NOM]]&amp;Tableau210[[#This Row],[REPERE BUTA]],[6]!Tableau16[POSTE TECHNIQUE]&amp;[6]!Tableau16[Repere ADM],[6]!Tableau16[NUMERO CLIENT])</f>
        <v>#N/A</v>
      </c>
      <c r="B1008" s="48" t="e" cm="1">
        <f t="array" ref="B1008">_xlfn.XLOOKUP(Tableau210[[#This Row],[NOM]]&amp;Tableau210[[#This Row],[REPERE BUTA]],[6]!Tableau16[POSTE TECHNIQUE]&amp;[6]!Tableau16[Repere REF],[6]!Tableau16[NUMERO CLIENT])</f>
        <v>#N/A</v>
      </c>
      <c r="C1008" s="48" cm="1">
        <f t="array" ref="C1008">_xlfn.XLOOKUP(Tableau210[[#This Row],[NOM]]&amp;Tableau210[[#This Row],[Repere Ubleam]],[7]Sheet1!$C$2:$C$2995&amp;[7]Sheet1!$I$2:$I$2995,[7]Sheet1!$A$2:$A$2995)</f>
        <v>1002</v>
      </c>
      <c r="D1008" s="48" t="str">
        <f>C1008&amp;""</f>
        <v>1002</v>
      </c>
      <c r="E1008" s="48" t="e">
        <v>#N/A</v>
      </c>
      <c r="F1008" s="48" t="e">
        <v>#N/A</v>
      </c>
      <c r="G1008" s="172" t="s">
        <v>1760</v>
      </c>
      <c r="H1008" s="150" t="s">
        <v>1067</v>
      </c>
      <c r="I1008" s="150" t="s">
        <v>80</v>
      </c>
      <c r="J1008" s="150" t="s">
        <v>1071</v>
      </c>
      <c r="K1008" s="161" t="str">
        <f>_xlfn.XLOOKUP(Tableau210[[#This Row],[NOM]],[8]LUT!$I$5:$I$301,[8]LUT!$N$5:$N$301)</f>
        <v>Echangeur</v>
      </c>
      <c r="L1008" s="161">
        <v>7</v>
      </c>
      <c r="M1008" s="150"/>
      <c r="N1008" s="150">
        <v>7</v>
      </c>
      <c r="O1008" s="150"/>
      <c r="P1008" s="150"/>
      <c r="Q1008" s="150"/>
      <c r="R1008" s="150"/>
      <c r="S1008" s="150"/>
      <c r="T1008" s="150"/>
      <c r="U1008" s="150"/>
      <c r="V1008" s="150"/>
      <c r="W1008" s="151">
        <v>80</v>
      </c>
      <c r="X1008" s="151" cm="1">
        <f t="array" ref="X10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08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08" s="151">
        <v>20</v>
      </c>
      <c r="AA1008" s="151" cm="1">
        <f t="array" ref="AA10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8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08" s="152"/>
      <c r="AD1008" s="153" t="s">
        <v>2196</v>
      </c>
      <c r="AE1008" s="150"/>
      <c r="AF1008" s="150">
        <f>IFERROR(VLOOKUP(Tableau210[[#This Row],[OPERATION]],Tableau4[],5,FALSE),"")</f>
        <v>0</v>
      </c>
      <c r="AG1008" s="150" cm="1">
        <f t="array" ref="AG1008">IFERROR(
   SUM(
      _xlfn._xlws.FILTER(
         Tableau3[JP],
         (Tableau3[ITEM]=Tableau210[[#This Row],[NOM]])*
         (Tableau3[Rep.]=Tableau210[[#This Row],[REPERE BUTA]])
      )
   ),
0)</f>
        <v>0</v>
      </c>
      <c r="AH1008" s="150">
        <f>IFERROR(VLOOKUP(Tableau210[[#This Row],[OPERATION]],Tableau4[],4,FALSE),"")</f>
        <v>0</v>
      </c>
      <c r="AI1008" s="150" cm="1">
        <f t="array" ref="AI1008">IFERROR(
   SUM(
      _xlfn._xlws.FILTER(
         Tableau3[BP],
         (Tableau3[ITEM]=Tableau210[[#This Row],[NOM]])*
         (Tableau3[Rep.]=Tableau210[[#This Row],[REPERE BUTA]])
      )
   ),
0)</f>
        <v>0</v>
      </c>
      <c r="AJ1008" s="150" t="str">
        <f>IF(Tableau210[[#This Row],[NB JP EMIS]]=1,"1 JP","") &amp; IF(Tableau210[[#This Row],[NB BP EMIS]]=1," 1 BP","")</f>
        <v/>
      </c>
      <c r="AK1008" s="150" t="str">
        <f>IF(Tableau210[[#This Row],[NB JP BUTA]]=1,"1 JP","") &amp; IF(Tableau210[[#This Row],[Nb BP BUTA]]=1," 1 BP","") &amp; IF(Tableau210[[#This Row],[Nb BP BUTA]]=2," 2 BP","")</f>
        <v/>
      </c>
      <c r="AL1008" s="153" t="s">
        <v>103</v>
      </c>
      <c r="AM1008" s="153">
        <f>IFERROR(+VLOOKUP(AY1008,Tiges!$G$4:$I$569,3,FALSE),"")</f>
        <v>27</v>
      </c>
      <c r="AN1008" s="152"/>
      <c r="AO1008" s="153">
        <v>4</v>
      </c>
      <c r="AP1008" s="153" cm="1">
        <f t="array" ref="AP10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0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08" s="153" t="s">
        <v>2163</v>
      </c>
      <c r="AS1008" s="153" t="str" cm="1">
        <f t="array" ref="AS10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0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08" s="153" t="s">
        <v>1123</v>
      </c>
      <c r="AV1008" s="153" t="str" cm="1">
        <f t="array" ref="AV10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8" s="153"/>
      <c r="AY1008" s="153" cm="1">
        <f t="array" ref="AY1008">IFERROR(_xlfn.XLOOKUP(Tableau210[[#This Row],[DN DONNEES BUTA ]]&amp;Tableau210[[#This Row],[PN DONNEES BUTA]],Tiges!$B$4:$B$79&amp;Tiges!$C$4:$C$79,Tiges!$G$4:$G$79),"")</f>
        <v>16</v>
      </c>
      <c r="AZ1008" s="153"/>
      <c r="BA1008" s="153" cm="1">
        <f t="array" ref="BA1008">IFERROR(_xlfn.XLOOKUP(Tableau210[[#This Row],[DN DONNEES BUTA ]]&amp;Tableau210[[#This Row],[PN DONNEES BUTA]],Tiges!$B$4:$B$79&amp;Tiges!$C$4:$C$79,Tiges!$H$4:$H$79),"")</f>
        <v>100</v>
      </c>
      <c r="BB1008" s="153"/>
      <c r="BC1008" s="153">
        <f>IFERROR(VLOOKUP(Tableau210[[#This Row],[OPERATION]],Tableau4[],2,FALSE),"")</f>
        <v>0</v>
      </c>
      <c r="BD1008" s="153" cm="1">
        <f t="array" ref="BD1008">IFERROR(
   SUM(
      _xlfn._xlws.FILTER(
         Tableau3[Nb Platinage Joint],
         (Tableau3[ITEM]=Tableau210[[#This Row],[NOM]])*
         (Tableau3[Rep.]=Tableau210[[#This Row],[REPERE BUTA]])
      )
   ),
0)</f>
        <v>0</v>
      </c>
      <c r="BE1008" s="153">
        <f>IFERROR(VLOOKUP(Tableau210[[#This Row],[OPERATION]],Tableau4[],3,FALSE),"")</f>
        <v>1</v>
      </c>
      <c r="BF1008" s="153" cm="1">
        <f t="array" ref="BF1008">IFERROR(
   SUM(
      _xlfn._xlws.FILTER(
         Tableau3[Joint Définitif Nb],
         (Tableau3[ITEM]=Tableau210[[#This Row],[NOM]])*
         (Tableau3[Rep.]=Tableau210[[#This Row],[REPERE BUTA]])
      )
   ),
0)</f>
        <v>0</v>
      </c>
      <c r="BG1008" s="153" t="s">
        <v>129</v>
      </c>
      <c r="BH1008" s="153" t="str" cm="1">
        <f t="array" ref="BH10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0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8" s="153" t="s">
        <v>2268</v>
      </c>
      <c r="BK1008" s="153" t="s">
        <v>2269</v>
      </c>
      <c r="BL1008" s="153" t="s">
        <v>2262</v>
      </c>
      <c r="BM1008" s="153"/>
      <c r="BN1008" s="153"/>
      <c r="BO1008" s="153"/>
      <c r="BP1008" s="153"/>
      <c r="BQ1008" s="152"/>
      <c r="BR1008" s="150"/>
      <c r="BS1008" s="152"/>
      <c r="BT1008" s="152"/>
      <c r="BU1008" s="152"/>
      <c r="BV1008" s="152"/>
      <c r="BW1008" s="152"/>
      <c r="BX1008" s="152"/>
    </row>
    <row r="1009" spans="1:76" ht="15.75" hidden="1" x14ac:dyDescent="0.25">
      <c r="A1009" s="48" t="e" cm="1">
        <f t="array" ref="A1009">_xlfn.XLOOKUP(Tableau210[[#This Row],[NOM]]&amp;Tableau210[[#This Row],[REPERE BUTA]],[6]!Tableau16[POSTE TECHNIQUE]&amp;[6]!Tableau16[Repere ADM],[6]!Tableau16[NUMERO CLIENT])</f>
        <v>#N/A</v>
      </c>
      <c r="B1009" s="48" t="e" cm="1">
        <f t="array" ref="B1009">_xlfn.XLOOKUP(Tableau210[[#This Row],[NOM]]&amp;Tableau210[[#This Row],[REPERE BUTA]],[6]!Tableau16[POSTE TECHNIQUE]&amp;[6]!Tableau16[Repere REF],[6]!Tableau16[NUMERO CLIENT])</f>
        <v>#N/A</v>
      </c>
      <c r="C1009" s="48" cm="1">
        <f t="array" ref="C1009">_xlfn.XLOOKUP(Tableau210[[#This Row],[NOM]]&amp;Tableau210[[#This Row],[Repere Ubleam]],[7]Sheet1!$C$2:$C$2995&amp;[7]Sheet1!$I$2:$I$2995,[7]Sheet1!$A$2:$A$2995)</f>
        <v>1003</v>
      </c>
      <c r="D1009" s="48" t="str">
        <f>C1009&amp;""</f>
        <v>1003</v>
      </c>
      <c r="E1009" s="48" t="e">
        <v>#N/A</v>
      </c>
      <c r="F1009" s="48" t="e">
        <v>#N/A</v>
      </c>
      <c r="G1009" s="186" t="s">
        <v>1760</v>
      </c>
      <c r="H1009" s="119" t="s">
        <v>1067</v>
      </c>
      <c r="I1009" s="119" t="s">
        <v>80</v>
      </c>
      <c r="J1009" s="119" t="s">
        <v>1071</v>
      </c>
      <c r="K1009" s="158" t="str">
        <f>_xlfn.XLOOKUP(Tableau210[[#This Row],[NOM]],[8]LUT!$I$5:$I$301,[8]LUT!$N$5:$N$301)</f>
        <v>Echangeur</v>
      </c>
      <c r="L1009" s="158">
        <v>8</v>
      </c>
      <c r="M1009" s="119"/>
      <c r="N1009" s="119">
        <v>8</v>
      </c>
      <c r="O1009" s="119"/>
      <c r="P1009" s="119"/>
      <c r="Q1009" s="119"/>
      <c r="R1009" s="119"/>
      <c r="S1009" s="119"/>
      <c r="T1009" s="119"/>
      <c r="U1009" s="119"/>
      <c r="V1009" s="119"/>
      <c r="W1009" s="175">
        <v>50</v>
      </c>
      <c r="X1009" s="208" cm="1">
        <f t="array" ref="X10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09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09" s="175">
        <v>20</v>
      </c>
      <c r="AA1009" s="208" cm="1">
        <f t="array" ref="AA10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09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09" s="159"/>
      <c r="AD1009" s="117" t="s">
        <v>2197</v>
      </c>
      <c r="AE1009" s="158"/>
      <c r="AF1009" s="181">
        <f>IFERROR(VLOOKUP(Tableau210[[#This Row],[OPERATION]],Tableau4[],5,FALSE),"")</f>
        <v>0</v>
      </c>
      <c r="AG1009" s="178" cm="1">
        <f t="array" ref="AG1009">IFERROR(
   SUM(
      _xlfn._xlws.FILTER(
         Tableau3[JP],
         (Tableau3[ITEM]=Tableau210[[#This Row],[NOM]])*
         (Tableau3[Rep.]=Tableau210[[#This Row],[REPERE BUTA]])
      )
   ),
0)</f>
        <v>0</v>
      </c>
      <c r="AH1009" s="181">
        <f>IFERROR(VLOOKUP(Tableau210[[#This Row],[OPERATION]],Tableau4[],4,FALSE),"")</f>
        <v>1</v>
      </c>
      <c r="AI1009" s="178" cm="1">
        <f t="array" ref="AI1009">IFERROR(
   SUM(
      _xlfn._xlws.FILTER(
         Tableau3[BP],
         (Tableau3[ITEM]=Tableau210[[#This Row],[NOM]])*
         (Tableau3[Rep.]=Tableau210[[#This Row],[REPERE BUTA]])
      )
   ),
0)</f>
        <v>1</v>
      </c>
      <c r="AJ1009" s="181" t="str">
        <f>IF(Tableau210[[#This Row],[NB JP EMIS]]=1,"1 JP","") &amp; IF(Tableau210[[#This Row],[NB BP EMIS]]=1," 1 BP","")</f>
        <v xml:space="preserve"> 1 BP</v>
      </c>
      <c r="AK1009" s="178" t="str">
        <f>IF(Tableau210[[#This Row],[NB JP BUTA]]=1,"1 JP","") &amp; IF(Tableau210[[#This Row],[Nb BP BUTA]]=1," 1 BP","") &amp; IF(Tableau210[[#This Row],[Nb BP BUTA]]=2," 2 BP","")</f>
        <v xml:space="preserve"> 1 BP</v>
      </c>
      <c r="AL1009" s="117" t="s">
        <v>103</v>
      </c>
      <c r="AM1009" s="117">
        <f>IFERROR(+VLOOKUP(AY1009,Tiges!$G$4:$I$569,3,FALSE),"")</f>
        <v>27</v>
      </c>
      <c r="AN1009" s="48"/>
      <c r="AO1009" s="117">
        <v>4</v>
      </c>
      <c r="AP1009" s="177" cm="1">
        <f t="array" ref="AP10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09" s="117" t="s">
        <v>2401</v>
      </c>
      <c r="AS1009" s="177" t="str" cm="1">
        <f t="array" ref="AS10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009" s="117" t="s">
        <v>1123</v>
      </c>
      <c r="AV1009" s="177" t="str" cm="1">
        <f t="array" ref="AV10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09" s="117"/>
      <c r="AY1009" s="117" cm="1">
        <f t="array" ref="AY1009">IFERROR(_xlfn.XLOOKUP(Tableau210[[#This Row],[DN DONNEES BUTA ]]&amp;Tableau210[[#This Row],[PN DONNEES BUTA]],Tiges!$B$4:$B$79&amp;Tiges!$C$4:$C$79,Tiges!$G$4:$G$79),"")</f>
        <v>16</v>
      </c>
      <c r="AZ1009" s="117"/>
      <c r="BA1009" s="117" cm="1">
        <f t="array" ref="BA1009">IFERROR(_xlfn.XLOOKUP(Tableau210[[#This Row],[DN DONNEES BUTA ]]&amp;Tableau210[[#This Row],[PN DONNEES BUTA]],Tiges!$B$4:$B$79&amp;Tiges!$C$4:$C$79,Tiges!$H$4:$H$79),"")</f>
        <v>90</v>
      </c>
      <c r="BB1009" s="117"/>
      <c r="BC1009" s="182">
        <f>IFERROR(VLOOKUP(Tableau210[[#This Row],[OPERATION]],Tableau4[],2,FALSE),"")</f>
        <v>1</v>
      </c>
      <c r="BD1009" s="177" cm="1">
        <f t="array" ref="BD1009">IFERROR(
   SUM(
      _xlfn._xlws.FILTER(
         Tableau3[Nb Platinage Joint],
         (Tableau3[ITEM]=Tableau210[[#This Row],[NOM]])*
         (Tableau3[Rep.]=Tableau210[[#This Row],[REPERE BUTA]])
      )
   ),
0)</f>
        <v>1</v>
      </c>
      <c r="BE1009" s="182">
        <f>IFERROR(VLOOKUP(Tableau210[[#This Row],[OPERATION]],Tableau4[],3,FALSE),"")</f>
        <v>1</v>
      </c>
      <c r="BF1009" s="177" cm="1">
        <f t="array" ref="BF1009">IFERROR(
   SUM(
      _xlfn._xlws.FILTER(
         Tableau3[Joint Définitif Nb],
         (Tableau3[ITEM]=Tableau210[[#This Row],[NOM]])*
         (Tableau3[Rep.]=Tableau210[[#This Row],[REPERE BUTA]])
      )
   ),
0)</f>
        <v>1</v>
      </c>
      <c r="BG1009" s="117" t="s">
        <v>129</v>
      </c>
      <c r="BH1009" s="177" t="str" cm="1">
        <f t="array" ref="BH10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09" s="117" t="s">
        <v>2268</v>
      </c>
      <c r="BK1009" s="117" t="s">
        <v>2269</v>
      </c>
      <c r="BL1009" s="167" t="s">
        <v>2380</v>
      </c>
      <c r="BM1009" s="167"/>
      <c r="BN1009" s="117"/>
      <c r="BO1009" s="117"/>
      <c r="BP1009" s="117"/>
      <c r="BQ1009" s="48"/>
      <c r="BR1009" s="119"/>
      <c r="BS1009" s="48"/>
      <c r="BT1009" s="48"/>
      <c r="BU1009" s="48"/>
      <c r="BV1009" s="48"/>
      <c r="BW1009" s="48"/>
      <c r="BX1009" s="48"/>
    </row>
    <row r="1010" spans="1:76" ht="15.75" hidden="1" x14ac:dyDescent="0.25">
      <c r="A1010" s="48" t="e" cm="1">
        <f t="array" ref="A1010">_xlfn.XLOOKUP(Tableau210[[#This Row],[NOM]]&amp;Tableau210[[#This Row],[REPERE BUTA]],[6]!Tableau16[POSTE TECHNIQUE]&amp;[6]!Tableau16[Repere ADM],[6]!Tableau16[NUMERO CLIENT])</f>
        <v>#N/A</v>
      </c>
      <c r="B1010" s="48" t="e" cm="1">
        <f t="array" ref="B1010">_xlfn.XLOOKUP(Tableau210[[#This Row],[NOM]]&amp;Tableau210[[#This Row],[REPERE BUTA]],[6]!Tableau16[POSTE TECHNIQUE]&amp;[6]!Tableau16[Repere REF],[6]!Tableau16[NUMERO CLIENT])</f>
        <v>#N/A</v>
      </c>
      <c r="C1010" s="48" cm="1">
        <f t="array" ref="C1010">_xlfn.XLOOKUP(Tableau210[[#This Row],[NOM]]&amp;Tableau210[[#This Row],[Repere Ubleam]],[7]Sheet1!$C$2:$C$2995&amp;[7]Sheet1!$I$2:$I$2995,[7]Sheet1!$A$2:$A$2995)</f>
        <v>1004</v>
      </c>
      <c r="D1010" s="48" t="str">
        <f>C1010&amp;""</f>
        <v>1004</v>
      </c>
      <c r="E1010" s="48" t="e">
        <v>#N/A</v>
      </c>
      <c r="F1010" s="48" t="e">
        <v>#N/A</v>
      </c>
      <c r="G1010" s="186" t="s">
        <v>1760</v>
      </c>
      <c r="H1010" s="119" t="s">
        <v>1067</v>
      </c>
      <c r="I1010" s="119" t="s">
        <v>80</v>
      </c>
      <c r="J1010" s="119" t="s">
        <v>1071</v>
      </c>
      <c r="K1010" s="158" t="str">
        <f>_xlfn.XLOOKUP(Tableau210[[#This Row],[NOM]],[8]LUT!$I$5:$I$301,[8]LUT!$N$5:$N$301)</f>
        <v>Echangeur</v>
      </c>
      <c r="L1010" s="158">
        <v>9</v>
      </c>
      <c r="M1010" s="119"/>
      <c r="N1010" s="119">
        <v>9</v>
      </c>
      <c r="O1010" s="119"/>
      <c r="P1010" s="119"/>
      <c r="Q1010" s="119"/>
      <c r="R1010" s="119"/>
      <c r="S1010" s="119"/>
      <c r="T1010" s="119"/>
      <c r="U1010" s="119"/>
      <c r="V1010" s="119"/>
      <c r="W1010" s="148">
        <v>80</v>
      </c>
      <c r="X1010" s="207" cm="1">
        <f t="array" ref="X10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1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10" s="148">
        <v>20</v>
      </c>
      <c r="AA1010" s="207" cm="1">
        <f t="array" ref="AA10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10" s="48"/>
      <c r="AD1010" s="117" t="s">
        <v>2197</v>
      </c>
      <c r="AE1010" s="119"/>
      <c r="AF1010" s="181">
        <f>IFERROR(VLOOKUP(Tableau210[[#This Row],[OPERATION]],Tableau4[],5,FALSE),"")</f>
        <v>0</v>
      </c>
      <c r="AG1010" s="178" cm="1">
        <f t="array" ref="AG1010">IFERROR(
   SUM(
      _xlfn._xlws.FILTER(
         Tableau3[JP],
         (Tableau3[ITEM]=Tableau210[[#This Row],[NOM]])*
         (Tableau3[Rep.]=Tableau210[[#This Row],[REPERE BUTA]])
      )
   ),
0)</f>
        <v>0</v>
      </c>
      <c r="AH1010" s="181">
        <f>IFERROR(VLOOKUP(Tableau210[[#This Row],[OPERATION]],Tableau4[],4,FALSE),"")</f>
        <v>1</v>
      </c>
      <c r="AI1010" s="178" cm="1">
        <f t="array" ref="AI1010">IFERROR(
   SUM(
      _xlfn._xlws.FILTER(
         Tableau3[BP],
         (Tableau3[ITEM]=Tableau210[[#This Row],[NOM]])*
         (Tableau3[Rep.]=Tableau210[[#This Row],[REPERE BUTA]])
      )
   ),
0)</f>
        <v>1</v>
      </c>
      <c r="AJ1010" s="181" t="str">
        <f>IF(Tableau210[[#This Row],[NB JP EMIS]]=1,"1 JP","") &amp; IF(Tableau210[[#This Row],[NB BP EMIS]]=1," 1 BP","")</f>
        <v xml:space="preserve"> 1 BP</v>
      </c>
      <c r="AK1010" s="178" t="str">
        <f>IF(Tableau210[[#This Row],[NB JP BUTA]]=1,"1 JP","") &amp; IF(Tableau210[[#This Row],[Nb BP BUTA]]=1," 1 BP","") &amp; IF(Tableau210[[#This Row],[Nb BP BUTA]]=2," 2 BP","")</f>
        <v xml:space="preserve"> 1 BP</v>
      </c>
      <c r="AL1010" s="117" t="s">
        <v>103</v>
      </c>
      <c r="AM1010" s="117">
        <f>IFERROR(+VLOOKUP(AY1010,Tiges!$G$4:$I$569,3,FALSE),"")</f>
        <v>27</v>
      </c>
      <c r="AN1010" s="48"/>
      <c r="AO1010" s="117">
        <v>4</v>
      </c>
      <c r="AP1010" s="177" cm="1">
        <f t="array" ref="AP10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10" s="117" t="s">
        <v>2163</v>
      </c>
      <c r="AS1010" s="177" t="str" cm="1">
        <f t="array" ref="AS10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10" s="117" t="s">
        <v>1123</v>
      </c>
      <c r="AV1010" s="177" t="str" cm="1">
        <f t="array" ref="AV10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10" s="117"/>
      <c r="AY1010" s="117" cm="1">
        <f t="array" ref="AY1010">IFERROR(_xlfn.XLOOKUP(Tableau210[[#This Row],[DN DONNEES BUTA ]]&amp;Tableau210[[#This Row],[PN DONNEES BUTA]],Tiges!$B$4:$B$79&amp;Tiges!$C$4:$C$79,Tiges!$G$4:$G$79),"")</f>
        <v>16</v>
      </c>
      <c r="AZ1010" s="117"/>
      <c r="BA1010" s="117" cm="1">
        <f t="array" ref="BA1010">IFERROR(_xlfn.XLOOKUP(Tableau210[[#This Row],[DN DONNEES BUTA ]]&amp;Tableau210[[#This Row],[PN DONNEES BUTA]],Tiges!$B$4:$B$79&amp;Tiges!$C$4:$C$79,Tiges!$H$4:$H$79),"")</f>
        <v>100</v>
      </c>
      <c r="BB1010" s="117"/>
      <c r="BC1010" s="182">
        <f>IFERROR(VLOOKUP(Tableau210[[#This Row],[OPERATION]],Tableau4[],2,FALSE),"")</f>
        <v>1</v>
      </c>
      <c r="BD1010" s="177" cm="1">
        <f t="array" ref="BD1010">IFERROR(
   SUM(
      _xlfn._xlws.FILTER(
         Tableau3[Nb Platinage Joint],
         (Tableau3[ITEM]=Tableau210[[#This Row],[NOM]])*
         (Tableau3[Rep.]=Tableau210[[#This Row],[REPERE BUTA]])
      )
   ),
0)</f>
        <v>1</v>
      </c>
      <c r="BE1010" s="182">
        <f>IFERROR(VLOOKUP(Tableau210[[#This Row],[OPERATION]],Tableau4[],3,FALSE),"")</f>
        <v>1</v>
      </c>
      <c r="BF1010" s="177" cm="1">
        <f t="array" ref="BF1010">IFERROR(
   SUM(
      _xlfn._xlws.FILTER(
         Tableau3[Joint Définitif Nb],
         (Tableau3[ITEM]=Tableau210[[#This Row],[NOM]])*
         (Tableau3[Rep.]=Tableau210[[#This Row],[REPERE BUTA]])
      )
   ),
0)</f>
        <v>1</v>
      </c>
      <c r="BG1010" s="117" t="s">
        <v>129</v>
      </c>
      <c r="BH1010" s="177" t="str" cm="1">
        <f t="array" ref="BH10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10" s="117" t="s">
        <v>2268</v>
      </c>
      <c r="BK1010" s="117" t="s">
        <v>2269</v>
      </c>
      <c r="BL1010" s="167" t="s">
        <v>2380</v>
      </c>
      <c r="BM1010" s="167"/>
      <c r="BN1010" s="117"/>
      <c r="BO1010" s="117"/>
      <c r="BP1010" s="117"/>
      <c r="BQ1010" s="48"/>
      <c r="BR1010" s="119"/>
      <c r="BS1010" s="48"/>
      <c r="BT1010" s="48"/>
      <c r="BU1010" s="48"/>
      <c r="BV1010" s="48"/>
      <c r="BW1010" s="48"/>
      <c r="BX1010" s="48"/>
    </row>
    <row r="1011" spans="1:76" ht="15.75" hidden="1" x14ac:dyDescent="0.25">
      <c r="A1011" s="48" t="e" cm="1">
        <f t="array" ref="A1011">_xlfn.XLOOKUP(Tableau210[[#This Row],[NOM]]&amp;Tableau210[[#This Row],[REPERE BUTA]],[6]!Tableau16[POSTE TECHNIQUE]&amp;[6]!Tableau16[Repere ADM],[6]!Tableau16[NUMERO CLIENT])</f>
        <v>#N/A</v>
      </c>
      <c r="B1011" s="48" t="e" cm="1">
        <f t="array" ref="B1011">_xlfn.XLOOKUP(Tableau210[[#This Row],[NOM]]&amp;Tableau210[[#This Row],[REPERE BUTA]],[6]!Tableau16[POSTE TECHNIQUE]&amp;[6]!Tableau16[Repere REF],[6]!Tableau16[NUMERO CLIENT])</f>
        <v>#N/A</v>
      </c>
      <c r="C1011" s="48" cm="1">
        <f t="array" ref="C1011">_xlfn.XLOOKUP(Tableau210[[#This Row],[NOM]]&amp;Tableau210[[#This Row],[Repere Ubleam]],[7]Sheet1!$C$2:$C$2995&amp;[7]Sheet1!$I$2:$I$2995,[7]Sheet1!$A$2:$A$2995)</f>
        <v>1005</v>
      </c>
      <c r="D1011" s="48" t="str">
        <f>C1011&amp;""</f>
        <v>1005</v>
      </c>
      <c r="E1011" s="48" t="e">
        <v>#N/A</v>
      </c>
      <c r="F1011" s="48" t="e">
        <v>#N/A</v>
      </c>
      <c r="G1011" s="186" t="s">
        <v>1760</v>
      </c>
      <c r="H1011" s="119" t="s">
        <v>1067</v>
      </c>
      <c r="I1011" s="119" t="s">
        <v>80</v>
      </c>
      <c r="J1011" s="119" t="s">
        <v>1071</v>
      </c>
      <c r="K1011" s="158" t="str">
        <f>_xlfn.XLOOKUP(Tableau210[[#This Row],[NOM]],[8]LUT!$I$5:$I$301,[8]LUT!$N$5:$N$301)</f>
        <v>Echangeur</v>
      </c>
      <c r="L1011" s="158">
        <v>10</v>
      </c>
      <c r="M1011" s="119"/>
      <c r="N1011" s="119">
        <v>10</v>
      </c>
      <c r="O1011" s="119"/>
      <c r="P1011" s="119"/>
      <c r="Q1011" s="119"/>
      <c r="R1011" s="119"/>
      <c r="S1011" s="119"/>
      <c r="T1011" s="119"/>
      <c r="U1011" s="119"/>
      <c r="V1011" s="119"/>
      <c r="W1011" s="148" t="s">
        <v>1118</v>
      </c>
      <c r="X1011" s="207" t="str" cm="1">
        <f t="array" ref="X10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Ø1657</v>
      </c>
      <c r="Y101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11" s="148" t="s">
        <v>3424</v>
      </c>
      <c r="AA1011" s="207" cm="1">
        <f t="array" ref="AA10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11" s="48"/>
      <c r="AD1011" s="117" t="s">
        <v>139</v>
      </c>
      <c r="AE1011" s="119"/>
      <c r="AF1011" s="181">
        <f>IFERROR(VLOOKUP(Tableau210[[#This Row],[OPERATION]],Tableau4[],5,FALSE),"")</f>
        <v>0</v>
      </c>
      <c r="AG1011" s="178" cm="1">
        <f t="array" ref="AG1011">IFERROR(
   SUM(
      _xlfn._xlws.FILTER(
         Tableau3[JP],
         (Tableau3[ITEM]=Tableau210[[#This Row],[NOM]])*
         (Tableau3[Rep.]=Tableau210[[#This Row],[REPERE BUTA]])
      )
   ),
0)</f>
        <v>0</v>
      </c>
      <c r="AH1011" s="181">
        <f>IFERROR(VLOOKUP(Tableau210[[#This Row],[OPERATION]],Tableau4[],4,FALSE),"")</f>
        <v>0</v>
      </c>
      <c r="AI1011" s="178" cm="1">
        <f t="array" ref="AI1011">IFERROR(
   SUM(
      _xlfn._xlws.FILTER(
         Tableau3[BP],
         (Tableau3[ITEM]=Tableau210[[#This Row],[NOM]])*
         (Tableau3[Rep.]=Tableau210[[#This Row],[REPERE BUTA]])
      )
   ),
0)</f>
        <v>0</v>
      </c>
      <c r="AJ1011" s="181" t="str">
        <f>IF(Tableau210[[#This Row],[NB JP EMIS]]=1,"1 JP","") &amp; IF(Tableau210[[#This Row],[NB BP EMIS]]=1," 1 BP","")</f>
        <v/>
      </c>
      <c r="AK1011" s="178" t="str">
        <f>IF(Tableau210[[#This Row],[NB JP BUTA]]=1,"1 JP","") &amp; IF(Tableau210[[#This Row],[Nb BP BUTA]]=1," 1 BP","") &amp; IF(Tableau210[[#This Row],[Nb BP BUTA]]=2," 2 BP","")</f>
        <v/>
      </c>
      <c r="AL1011" s="117" t="s">
        <v>103</v>
      </c>
      <c r="AM1011" s="117" t="str">
        <f>IFERROR(+VLOOKUP(AY1011,Tiges!$G$4:$I$569,3,FALSE),"")</f>
        <v/>
      </c>
      <c r="AN1011" s="48"/>
      <c r="AO1011" s="117">
        <v>60</v>
      </c>
      <c r="AP1011" s="177" cm="1">
        <f t="array" ref="AP10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60</v>
      </c>
      <c r="AR1011" s="117" t="s">
        <v>2398</v>
      </c>
      <c r="AS1011" s="177" cm="1">
        <f t="array" ref="AS10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M30x340</v>
      </c>
      <c r="AU1011" s="117" t="s">
        <v>1123</v>
      </c>
      <c r="AV1011" s="177" t="str" cm="1">
        <f t="array" ref="AV10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11" s="117"/>
      <c r="AY1011" s="117" t="str" cm="1">
        <f t="array" ref="AY1011">IFERROR(_xlfn.XLOOKUP(Tableau210[[#This Row],[DN DONNEES BUTA ]]&amp;Tableau210[[#This Row],[PN DONNEES BUTA]],Tiges!$B$4:$B$79&amp;Tiges!$C$4:$C$79,Tiges!$G$4:$G$79),"")</f>
        <v/>
      </c>
      <c r="AZ1011" s="117"/>
      <c r="BA1011" s="117" t="str" cm="1">
        <f t="array" ref="BA1011">IFERROR(_xlfn.XLOOKUP(Tableau210[[#This Row],[DN DONNEES BUTA ]]&amp;Tableau210[[#This Row],[PN DONNEES BUTA]],Tiges!$B$4:$B$79&amp;Tiges!$C$4:$C$79,Tiges!$H$4:$H$79),"")</f>
        <v/>
      </c>
      <c r="BB1011" s="117"/>
      <c r="BC1011" s="182">
        <f>IFERROR(VLOOKUP(Tableau210[[#This Row],[OPERATION]],Tableau4[],2,FALSE),"")</f>
        <v>0</v>
      </c>
      <c r="BD1011" s="177" cm="1">
        <f t="array" ref="BD1011">IFERROR(
   SUM(
      _xlfn._xlws.FILTER(
         Tableau3[Nb Platinage Joint],
         (Tableau3[ITEM]=Tableau210[[#This Row],[NOM]])*
         (Tableau3[Rep.]=Tableau210[[#This Row],[REPERE BUTA]])
      )
   ),
0)</f>
        <v>0</v>
      </c>
      <c r="BE1011" s="182">
        <f>IFERROR(VLOOKUP(Tableau210[[#This Row],[OPERATION]],Tableau4[],3,FALSE),"")</f>
        <v>1</v>
      </c>
      <c r="BF1011" s="177" cm="1">
        <f t="array" ref="BF1011">IFERROR(
   SUM(
      _xlfn._xlws.FILTER(
         Tableau3[Joint Définitif Nb],
         (Tableau3[ITEM]=Tableau210[[#This Row],[NOM]])*
         (Tableau3[Rep.]=Tableau210[[#This Row],[REPERE BUTA]])
      )
   ),
0)</f>
        <v>0</v>
      </c>
      <c r="BG1011" s="117" t="s">
        <v>129</v>
      </c>
      <c r="BH1011" s="177" t="str" cm="1">
        <f t="array" ref="BH10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11" s="117" t="s">
        <v>2268</v>
      </c>
      <c r="BK1011" s="117" t="s">
        <v>2269</v>
      </c>
      <c r="BL1011" s="167" t="s">
        <v>2457</v>
      </c>
      <c r="BM1011" s="167"/>
      <c r="BN1011" s="117"/>
      <c r="BO1011" s="117"/>
      <c r="BP1011" s="117"/>
      <c r="BQ1011" s="48"/>
      <c r="BR1011" s="119"/>
      <c r="BS1011" s="48"/>
      <c r="BT1011" s="48"/>
      <c r="BU1011" s="48"/>
      <c r="BV1011" s="48"/>
      <c r="BW1011" s="48"/>
      <c r="BX1011" s="48"/>
    </row>
    <row r="1012" spans="1:76" ht="15.75" hidden="1" x14ac:dyDescent="0.25">
      <c r="A1012" s="48" t="e" cm="1">
        <f t="array" ref="A1012">_xlfn.XLOOKUP(Tableau210[[#This Row],[NOM]]&amp;Tableau210[[#This Row],[REPERE BUTA]],[6]!Tableau16[POSTE TECHNIQUE]&amp;[6]!Tableau16[Repere ADM],[6]!Tableau16[NUMERO CLIENT])</f>
        <v>#N/A</v>
      </c>
      <c r="B1012" s="48" t="e" cm="1">
        <f t="array" ref="B1012">_xlfn.XLOOKUP(Tableau210[[#This Row],[NOM]]&amp;Tableau210[[#This Row],[REPERE BUTA]],[6]!Tableau16[POSTE TECHNIQUE]&amp;[6]!Tableau16[Repere REF],[6]!Tableau16[NUMERO CLIENT])</f>
        <v>#N/A</v>
      </c>
      <c r="C1012" s="48" cm="1">
        <f t="array" ref="C1012">_xlfn.XLOOKUP(Tableau210[[#This Row],[NOM]]&amp;Tableau210[[#This Row],[Repere Ubleam]],[7]Sheet1!$C$2:$C$2995&amp;[7]Sheet1!$I$2:$I$2995,[7]Sheet1!$A$2:$A$2995)</f>
        <v>1006</v>
      </c>
      <c r="D1012" s="48" t="str">
        <f>C1012&amp;""</f>
        <v>1006</v>
      </c>
      <c r="E1012" s="48" t="e">
        <v>#N/A</v>
      </c>
      <c r="F1012" s="48" t="e">
        <v>#N/A</v>
      </c>
      <c r="G1012" s="186" t="s">
        <v>1760</v>
      </c>
      <c r="H1012" s="119" t="s">
        <v>1067</v>
      </c>
      <c r="I1012" s="119" t="s">
        <v>80</v>
      </c>
      <c r="J1012" s="119" t="s">
        <v>1071</v>
      </c>
      <c r="K1012" s="158" t="str">
        <f>_xlfn.XLOOKUP(Tableau210[[#This Row],[NOM]],[8]LUT!$I$5:$I$301,[8]LUT!$N$5:$N$301)</f>
        <v>Echangeur</v>
      </c>
      <c r="L1012" s="158">
        <v>11</v>
      </c>
      <c r="M1012" s="119"/>
      <c r="N1012" s="119">
        <v>11</v>
      </c>
      <c r="O1012" s="119"/>
      <c r="P1012" s="119"/>
      <c r="Q1012" s="119"/>
      <c r="R1012" s="119"/>
      <c r="S1012" s="119"/>
      <c r="T1012" s="119"/>
      <c r="U1012" s="119"/>
      <c r="V1012" s="119"/>
      <c r="W1012" s="148" t="s">
        <v>2159</v>
      </c>
      <c r="X1012" s="207" cm="1">
        <f t="array" ref="X10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101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12" s="148" t="s">
        <v>3424</v>
      </c>
      <c r="AA1012" s="207" cm="1">
        <f t="array" ref="AA10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12" s="48"/>
      <c r="AD1012" s="117" t="s">
        <v>2103</v>
      </c>
      <c r="AE1012" s="119"/>
      <c r="AF1012" s="181">
        <f>IFERROR(VLOOKUP(Tableau210[[#This Row],[OPERATION]],Tableau4[],5,FALSE),"")</f>
        <v>1</v>
      </c>
      <c r="AG1012" s="178" cm="1">
        <f t="array" ref="AG1012">IFERROR(
   SUM(
      _xlfn._xlws.FILTER(
         Tableau3[JP],
         (Tableau3[ITEM]=Tableau210[[#This Row],[NOM]])*
         (Tableau3[Rep.]=Tableau210[[#This Row],[REPERE BUTA]])
      )
   ),
0)</f>
        <v>1</v>
      </c>
      <c r="AH1012" s="181">
        <f>IFERROR(VLOOKUP(Tableau210[[#This Row],[OPERATION]],Tableau4[],4,FALSE),"")</f>
        <v>0</v>
      </c>
      <c r="AI1012" s="178" cm="1">
        <f t="array" ref="AI1012">IFERROR(
   SUM(
      _xlfn._xlws.FILTER(
         Tableau3[BP],
         (Tableau3[ITEM]=Tableau210[[#This Row],[NOM]])*
         (Tableau3[Rep.]=Tableau210[[#This Row],[REPERE BUTA]])
      )
   ),
0)</f>
        <v>0</v>
      </c>
      <c r="AJ1012" s="181" t="str">
        <f>IF(Tableau210[[#This Row],[NB JP EMIS]]=1,"1 JP","") &amp; IF(Tableau210[[#This Row],[NB BP EMIS]]=1," 1 BP","")</f>
        <v>1 JP</v>
      </c>
      <c r="AK1012" s="178" t="str">
        <f>IF(Tableau210[[#This Row],[NB JP BUTA]]=1,"1 JP","") &amp; IF(Tableau210[[#This Row],[Nb BP BUTA]]=1," 1 BP","") &amp; IF(Tableau210[[#This Row],[Nb BP BUTA]]=2," 2 BP","")</f>
        <v>1 JP</v>
      </c>
      <c r="AL1012" s="117" t="s">
        <v>103</v>
      </c>
      <c r="AM1012" s="117">
        <f>IFERROR(+VLOOKUP(AY1012,Tiges!$G$4:$I$569,3,FALSE),"")</f>
        <v>36</v>
      </c>
      <c r="AN1012" s="48"/>
      <c r="AO1012" s="117" t="s">
        <v>3424</v>
      </c>
      <c r="AP1012" s="177" cm="1">
        <f t="array" ref="AP10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0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012" s="117" t="s">
        <v>3424</v>
      </c>
      <c r="AS1012" s="177" t="str" cm="1">
        <f t="array" ref="AS10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10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1012" s="117" t="s">
        <v>3424</v>
      </c>
      <c r="AV1012" s="177" t="str" cm="1">
        <f t="array" ref="AV10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12" s="117"/>
      <c r="AY1012" s="117" cm="1">
        <f t="array" ref="AY1012">IFERROR(_xlfn.XLOOKUP(Tableau210[[#This Row],[DN DONNEES BUTA ]]&amp;Tableau210[[#This Row],[PN DONNEES BUTA]],Tiges!$B$4:$B$79&amp;Tiges!$C$4:$C$79,Tiges!$G$4:$G$79),"")</f>
        <v>22</v>
      </c>
      <c r="AZ1012" s="117"/>
      <c r="BA1012" s="117" cm="1">
        <f t="array" ref="BA1012">IFERROR(_xlfn.XLOOKUP(Tableau210[[#This Row],[DN DONNEES BUTA ]]&amp;Tableau210[[#This Row],[PN DONNEES BUTA]],Tiges!$B$4:$B$79&amp;Tiges!$C$4:$C$79,Tiges!$H$4:$H$79),"")</f>
        <v>130</v>
      </c>
      <c r="BB1012" s="117"/>
      <c r="BC1012" s="182">
        <f>IFERROR(VLOOKUP(Tableau210[[#This Row],[OPERATION]],Tableau4[],2,FALSE),"")</f>
        <v>2</v>
      </c>
      <c r="BD1012" s="177" cm="1">
        <f t="array" ref="BD1012">IFERROR(
   SUM(
      _xlfn._xlws.FILTER(
         Tableau3[Nb Platinage Joint],
         (Tableau3[ITEM]=Tableau210[[#This Row],[NOM]])*
         (Tableau3[Rep.]=Tableau210[[#This Row],[REPERE BUTA]])
      )
   ),
0)</f>
        <v>2</v>
      </c>
      <c r="BE1012" s="182">
        <f>IFERROR(VLOOKUP(Tableau210[[#This Row],[OPERATION]],Tableau4[],3,FALSE),"")</f>
        <v>1</v>
      </c>
      <c r="BF1012" s="177" cm="1">
        <f t="array" ref="BF1012">IFERROR(
   SUM(
      _xlfn._xlws.FILTER(
         Tableau3[Joint Définitif Nb],
         (Tableau3[ITEM]=Tableau210[[#This Row],[NOM]])*
         (Tableau3[Rep.]=Tableau210[[#This Row],[REPERE BUTA]])
      )
   ),
0)</f>
        <v>1</v>
      </c>
      <c r="BG1012" s="117" t="s">
        <v>3424</v>
      </c>
      <c r="BH1012" s="177" t="str" cm="1">
        <f t="array" ref="BH10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12" s="117" t="s">
        <v>3424</v>
      </c>
      <c r="BK1012" s="117" t="s">
        <v>3424</v>
      </c>
      <c r="BL1012" s="167" t="s">
        <v>2380</v>
      </c>
      <c r="BM1012" s="167"/>
      <c r="BN1012" s="117"/>
      <c r="BO1012" s="117"/>
      <c r="BP1012" s="117"/>
      <c r="BQ1012" s="48"/>
      <c r="BR1012" s="119"/>
      <c r="BS1012" s="48"/>
      <c r="BT1012" s="48"/>
      <c r="BU1012" s="48"/>
      <c r="BV1012" s="48"/>
      <c r="BW1012" s="48"/>
      <c r="BX1012" s="48"/>
    </row>
    <row r="1013" spans="1:76" ht="15.75" hidden="1" x14ac:dyDescent="0.25">
      <c r="A1013" s="48" t="e" cm="1">
        <f t="array" ref="A1013">_xlfn.XLOOKUP(Tableau210[[#This Row],[NOM]]&amp;Tableau210[[#This Row],[REPERE BUTA]],[6]!Tableau16[POSTE TECHNIQUE]&amp;[6]!Tableau16[Repere ADM],[6]!Tableau16[NUMERO CLIENT])</f>
        <v>#N/A</v>
      </c>
      <c r="B1013" s="48" t="e" cm="1">
        <f t="array" ref="B1013">_xlfn.XLOOKUP(Tableau210[[#This Row],[NOM]]&amp;Tableau210[[#This Row],[REPERE BUTA]],[6]!Tableau16[POSTE TECHNIQUE]&amp;[6]!Tableau16[Repere REF],[6]!Tableau16[NUMERO CLIENT])</f>
        <v>#N/A</v>
      </c>
      <c r="C1013" s="48" cm="1">
        <f t="array" ref="C1013">_xlfn.XLOOKUP(Tableau210[[#This Row],[NOM]]&amp;Tableau210[[#This Row],[Repere Ubleam]],[7]Sheet1!$C$2:$C$2995&amp;[7]Sheet1!$I$2:$I$2995,[7]Sheet1!$A$2:$A$2995)</f>
        <v>1007</v>
      </c>
      <c r="D1013" s="48" t="str">
        <f>C1013&amp;""</f>
        <v>1007</v>
      </c>
      <c r="E1013" s="48" t="e">
        <v>#N/A</v>
      </c>
      <c r="F1013" s="48" t="e">
        <v>#N/A</v>
      </c>
      <c r="G1013" s="186" t="s">
        <v>1760</v>
      </c>
      <c r="H1013" s="119" t="s">
        <v>1067</v>
      </c>
      <c r="I1013" s="119" t="s">
        <v>80</v>
      </c>
      <c r="J1013" s="119" t="s">
        <v>1071</v>
      </c>
      <c r="K1013" s="158" t="str">
        <f>_xlfn.XLOOKUP(Tableau210[[#This Row],[NOM]],[8]LUT!$I$5:$I$301,[8]LUT!$N$5:$N$301)</f>
        <v>Echangeur</v>
      </c>
      <c r="L1013" s="158">
        <v>12</v>
      </c>
      <c r="M1013" s="119"/>
      <c r="N1013" s="119">
        <v>12</v>
      </c>
      <c r="O1013" s="119"/>
      <c r="P1013" s="119"/>
      <c r="Q1013" s="119"/>
      <c r="R1013" s="119"/>
      <c r="S1013" s="119"/>
      <c r="T1013" s="119"/>
      <c r="U1013" s="119"/>
      <c r="V1013" s="119"/>
      <c r="W1013" s="148">
        <v>300</v>
      </c>
      <c r="X1013" s="207" cm="1">
        <f t="array" ref="X10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101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13" s="148">
        <v>20</v>
      </c>
      <c r="AA1013" s="207" cm="1">
        <f t="array" ref="AA10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13" s="48"/>
      <c r="AD1013" s="117" t="s">
        <v>2103</v>
      </c>
      <c r="AE1013" s="119"/>
      <c r="AF1013" s="181">
        <f>IFERROR(VLOOKUP(Tableau210[[#This Row],[OPERATION]],Tableau4[],5,FALSE),"")</f>
        <v>1</v>
      </c>
      <c r="AG1013" s="178" cm="1">
        <f t="array" ref="AG1013">IFERROR(
   SUM(
      _xlfn._xlws.FILTER(
         Tableau3[JP],
         (Tableau3[ITEM]=Tableau210[[#This Row],[NOM]])*
         (Tableau3[Rep.]=Tableau210[[#This Row],[REPERE BUTA]])
      )
   ),
0)</f>
        <v>1</v>
      </c>
      <c r="AH1013" s="181">
        <f>IFERROR(VLOOKUP(Tableau210[[#This Row],[OPERATION]],Tableau4[],4,FALSE),"")</f>
        <v>0</v>
      </c>
      <c r="AI1013" s="178" cm="1">
        <f t="array" ref="AI1013">IFERROR(
   SUM(
      _xlfn._xlws.FILTER(
         Tableau3[BP],
         (Tableau3[ITEM]=Tableau210[[#This Row],[NOM]])*
         (Tableau3[Rep.]=Tableau210[[#This Row],[REPERE BUTA]])
      )
   ),
0)</f>
        <v>0</v>
      </c>
      <c r="AJ1013" s="181" t="str">
        <f>IF(Tableau210[[#This Row],[NB JP EMIS]]=1,"1 JP","") &amp; IF(Tableau210[[#This Row],[NB BP EMIS]]=1," 1 BP","")</f>
        <v>1 JP</v>
      </c>
      <c r="AK1013" s="178" t="str">
        <f>IF(Tableau210[[#This Row],[NB JP BUTA]]=1,"1 JP","") &amp; IF(Tableau210[[#This Row],[Nb BP BUTA]]=1," 1 BP","") &amp; IF(Tableau210[[#This Row],[Nb BP BUTA]]=2," 2 BP","")</f>
        <v>1 JP</v>
      </c>
      <c r="AL1013" s="117" t="s">
        <v>103</v>
      </c>
      <c r="AM1013" s="117">
        <f>IFERROR(+VLOOKUP(AY1013,Tiges!$G$4:$I$569,3,FALSE),"")</f>
        <v>36</v>
      </c>
      <c r="AN1013" s="48"/>
      <c r="AO1013" s="117">
        <v>16</v>
      </c>
      <c r="AP1013" s="177" cm="1">
        <f t="array" ref="AP10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0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1013" s="117" t="s">
        <v>2273</v>
      </c>
      <c r="AS1013" s="177" t="str" cm="1">
        <f t="array" ref="AS10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10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1013" s="117" t="s">
        <v>1123</v>
      </c>
      <c r="AV1013" s="177" t="str" cm="1">
        <f t="array" ref="AV10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13" s="117"/>
      <c r="AY1013" s="117" cm="1">
        <f t="array" ref="AY1013">IFERROR(_xlfn.XLOOKUP(Tableau210[[#This Row],[DN DONNEES BUTA ]]&amp;Tableau210[[#This Row],[PN DONNEES BUTA]],Tiges!$B$4:$B$79&amp;Tiges!$C$4:$C$79,Tiges!$G$4:$G$79),"")</f>
        <v>22</v>
      </c>
      <c r="AZ1013" s="117"/>
      <c r="BA1013" s="117" cm="1">
        <f t="array" ref="BA1013">IFERROR(_xlfn.XLOOKUP(Tableau210[[#This Row],[DN DONNEES BUTA ]]&amp;Tableau210[[#This Row],[PN DONNEES BUTA]],Tiges!$B$4:$B$79&amp;Tiges!$C$4:$C$79,Tiges!$H$4:$H$79),"")</f>
        <v>130</v>
      </c>
      <c r="BB1013" s="117"/>
      <c r="BC1013" s="182">
        <f>IFERROR(VLOOKUP(Tableau210[[#This Row],[OPERATION]],Tableau4[],2,FALSE),"")</f>
        <v>2</v>
      </c>
      <c r="BD1013" s="177" cm="1">
        <f t="array" ref="BD1013">IFERROR(
   SUM(
      _xlfn._xlws.FILTER(
         Tableau3[Nb Platinage Joint],
         (Tableau3[ITEM]=Tableau210[[#This Row],[NOM]])*
         (Tableau3[Rep.]=Tableau210[[#This Row],[REPERE BUTA]])
      )
   ),
0)</f>
        <v>2</v>
      </c>
      <c r="BE1013" s="182">
        <f>IFERROR(VLOOKUP(Tableau210[[#This Row],[OPERATION]],Tableau4[],3,FALSE),"")</f>
        <v>1</v>
      </c>
      <c r="BF1013" s="177" cm="1">
        <f t="array" ref="BF1013">IFERROR(
   SUM(
      _xlfn._xlws.FILTER(
         Tableau3[Joint Définitif Nb],
         (Tableau3[ITEM]=Tableau210[[#This Row],[NOM]])*
         (Tableau3[Rep.]=Tableau210[[#This Row],[REPERE BUTA]])
      )
   ),
0)</f>
        <v>1</v>
      </c>
      <c r="BG1013" s="117" t="s">
        <v>129</v>
      </c>
      <c r="BH1013" s="177" t="str" cm="1">
        <f t="array" ref="BH10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13" s="117" t="s">
        <v>2268</v>
      </c>
      <c r="BK1013" s="117" t="s">
        <v>2269</v>
      </c>
      <c r="BL1013" s="167" t="s">
        <v>2380</v>
      </c>
      <c r="BM1013" s="167"/>
      <c r="BN1013" s="117"/>
      <c r="BO1013" s="117"/>
      <c r="BP1013" s="117"/>
      <c r="BQ1013" s="48"/>
      <c r="BR1013" s="119"/>
      <c r="BS1013" s="48"/>
      <c r="BT1013" s="48"/>
      <c r="BU1013" s="48"/>
      <c r="BV1013" s="48"/>
      <c r="BW1013" s="48"/>
      <c r="BX1013" s="48"/>
    </row>
    <row r="1014" spans="1:76" s="154" customFormat="1" ht="15.75" hidden="1" x14ac:dyDescent="0.25">
      <c r="A1014" s="48" t="e" cm="1">
        <f t="array" ref="A1014">_xlfn.XLOOKUP(Tableau210[[#This Row],[NOM]]&amp;Tableau210[[#This Row],[REPERE BUTA]],[6]!Tableau16[POSTE TECHNIQUE]&amp;[6]!Tableau16[Repere ADM],[6]!Tableau16[NUMERO CLIENT])</f>
        <v>#N/A</v>
      </c>
      <c r="B1014" s="48" t="e" cm="1">
        <f t="array" ref="B1014">_xlfn.XLOOKUP(Tableau210[[#This Row],[NOM]]&amp;Tableau210[[#This Row],[REPERE BUTA]],[6]!Tableau16[POSTE TECHNIQUE]&amp;[6]!Tableau16[Repere REF],[6]!Tableau16[NUMERO CLIENT])</f>
        <v>#N/A</v>
      </c>
      <c r="C1014" s="48" cm="1">
        <f t="array" ref="C1014">_xlfn.XLOOKUP(Tableau210[[#This Row],[NOM]]&amp;Tableau210[[#This Row],[Repere Ubleam]],[7]Sheet1!$C$2:$C$2995&amp;[7]Sheet1!$I$2:$I$2995,[7]Sheet1!$A$2:$A$2995)</f>
        <v>1008</v>
      </c>
      <c r="D1014" s="48" t="str">
        <f>C1014&amp;""</f>
        <v>1008</v>
      </c>
      <c r="E1014" s="48" t="e">
        <v>#N/A</v>
      </c>
      <c r="F1014" s="48" t="e">
        <v>#N/A</v>
      </c>
      <c r="G1014" s="172" t="s">
        <v>1760</v>
      </c>
      <c r="H1014" s="150" t="s">
        <v>1067</v>
      </c>
      <c r="I1014" s="150" t="s">
        <v>80</v>
      </c>
      <c r="J1014" s="150" t="s">
        <v>1071</v>
      </c>
      <c r="K1014" s="161" t="str">
        <f>_xlfn.XLOOKUP(Tableau210[[#This Row],[NOM]],[8]LUT!$I$5:$I$301,[8]LUT!$N$5:$N$301)</f>
        <v>Echangeur</v>
      </c>
      <c r="L1014" s="161">
        <v>13</v>
      </c>
      <c r="M1014" s="150"/>
      <c r="N1014" s="150">
        <v>13</v>
      </c>
      <c r="O1014" s="150"/>
      <c r="P1014" s="150"/>
      <c r="Q1014" s="150"/>
      <c r="R1014" s="150"/>
      <c r="S1014" s="150"/>
      <c r="T1014" s="150"/>
      <c r="U1014" s="150"/>
      <c r="V1014" s="150"/>
      <c r="W1014" s="151" t="s">
        <v>2291</v>
      </c>
      <c r="X1014" s="151" cm="1">
        <f t="array" ref="X10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01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14" s="151" t="s">
        <v>3424</v>
      </c>
      <c r="AA1014" s="151" cm="1">
        <f t="array" ref="AA10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14" s="152"/>
      <c r="AD1014" s="153" t="s">
        <v>2103</v>
      </c>
      <c r="AE1014" s="150"/>
      <c r="AF1014" s="150">
        <f>IFERROR(VLOOKUP(Tableau210[[#This Row],[OPERATION]],Tableau4[],5,FALSE),"")</f>
        <v>1</v>
      </c>
      <c r="AG1014" s="150" cm="1">
        <f t="array" ref="AG1014">IFERROR(
   SUM(
      _xlfn._xlws.FILTER(
         Tableau3[JP],
         (Tableau3[ITEM]=Tableau210[[#This Row],[NOM]])*
         (Tableau3[Rep.]=Tableau210[[#This Row],[REPERE BUTA]])
      )
   ),
0)</f>
        <v>0</v>
      </c>
      <c r="AH1014" s="150">
        <f>IFERROR(VLOOKUP(Tableau210[[#This Row],[OPERATION]],Tableau4[],4,FALSE),"")</f>
        <v>0</v>
      </c>
      <c r="AI1014" s="150" cm="1">
        <f t="array" ref="AI1014">IFERROR(
   SUM(
      _xlfn._xlws.FILTER(
         Tableau3[BP],
         (Tableau3[ITEM]=Tableau210[[#This Row],[NOM]])*
         (Tableau3[Rep.]=Tableau210[[#This Row],[REPERE BUTA]])
      )
   ),
0)</f>
        <v>0</v>
      </c>
      <c r="AJ1014" s="150" t="str">
        <f>IF(Tableau210[[#This Row],[NB JP EMIS]]=1,"1 JP","") &amp; IF(Tableau210[[#This Row],[NB BP EMIS]]=1," 1 BP","")</f>
        <v>1 JP</v>
      </c>
      <c r="AK1014" s="150" t="str">
        <f>IF(Tableau210[[#This Row],[NB JP BUTA]]=1,"1 JP","") &amp; IF(Tableau210[[#This Row],[Nb BP BUTA]]=1," 1 BP","") &amp; IF(Tableau210[[#This Row],[Nb BP BUTA]]=2," 2 BP","")</f>
        <v/>
      </c>
      <c r="AL1014" s="153" t="s">
        <v>103</v>
      </c>
      <c r="AM1014" s="153">
        <f>IFERROR(+VLOOKUP(AY1014,Tiges!$G$4:$I$569,3,FALSE),"")</f>
        <v>51</v>
      </c>
      <c r="AN1014" s="152"/>
      <c r="AO1014" s="153" t="s">
        <v>3424</v>
      </c>
      <c r="AP1014" s="153" cm="1">
        <f t="array" ref="AP10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01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014" s="153" t="s">
        <v>3424</v>
      </c>
      <c r="AS1014" s="153" t="str" cm="1">
        <f t="array" ref="AS10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01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1014" s="153" t="s">
        <v>3424</v>
      </c>
      <c r="AV1014" s="153" t="str" cm="1">
        <f t="array" ref="AV10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14" s="153"/>
      <c r="AY1014" s="153" cm="1">
        <f t="array" ref="AY1014">IFERROR(_xlfn.XLOOKUP(Tableau210[[#This Row],[DN DONNEES BUTA ]]&amp;Tableau210[[#This Row],[PN DONNEES BUTA]],Tiges!$B$4:$B$79&amp;Tiges!$C$4:$C$79,Tiges!$G$4:$G$79),"")</f>
        <v>33</v>
      </c>
      <c r="AZ1014" s="153"/>
      <c r="BA1014" s="153" cm="1">
        <f t="array" ref="BA1014">IFERROR(_xlfn.XLOOKUP(Tableau210[[#This Row],[DN DONNEES BUTA ]]&amp;Tableau210[[#This Row],[PN DONNEES BUTA]],Tiges!$B$4:$B$79&amp;Tiges!$C$4:$C$79,Tiges!$H$4:$H$79),"")</f>
        <v>190</v>
      </c>
      <c r="BB1014" s="153"/>
      <c r="BC1014" s="153">
        <f>IFERROR(VLOOKUP(Tableau210[[#This Row],[OPERATION]],Tableau4[],2,FALSE),"")</f>
        <v>2</v>
      </c>
      <c r="BD1014" s="153" cm="1">
        <f t="array" ref="BD1014">IFERROR(
   SUM(
      _xlfn._xlws.FILTER(
         Tableau3[Nb Platinage Joint],
         (Tableau3[ITEM]=Tableau210[[#This Row],[NOM]])*
         (Tableau3[Rep.]=Tableau210[[#This Row],[REPERE BUTA]])
      )
   ),
0)</f>
        <v>0</v>
      </c>
      <c r="BE1014" s="153">
        <f>IFERROR(VLOOKUP(Tableau210[[#This Row],[OPERATION]],Tableau4[],3,FALSE),"")</f>
        <v>1</v>
      </c>
      <c r="BF1014" s="153" cm="1">
        <f t="array" ref="BF1014">IFERROR(
   SUM(
      _xlfn._xlws.FILTER(
         Tableau3[Joint Définitif Nb],
         (Tableau3[ITEM]=Tableau210[[#This Row],[NOM]])*
         (Tableau3[Rep.]=Tableau210[[#This Row],[REPERE BUTA]])
      )
   ),
0)</f>
        <v>2</v>
      </c>
      <c r="BG1014" s="153" t="s">
        <v>3424</v>
      </c>
      <c r="BH1014" s="153" t="str" cm="1">
        <f t="array" ref="BH10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1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14" s="153" t="s">
        <v>3424</v>
      </c>
      <c r="BK1014" s="153" t="s">
        <v>3424</v>
      </c>
      <c r="BL1014" s="153" t="s">
        <v>2500</v>
      </c>
      <c r="BM1014" s="153" t="s">
        <v>2380</v>
      </c>
      <c r="BN1014" s="153"/>
      <c r="BO1014" s="153"/>
      <c r="BP1014" s="153"/>
      <c r="BQ1014" s="152"/>
      <c r="BR1014" s="150"/>
      <c r="BS1014" s="152"/>
      <c r="BT1014" s="152"/>
      <c r="BU1014" s="152"/>
      <c r="BV1014" s="152"/>
      <c r="BW1014" s="152"/>
      <c r="BX1014" s="152"/>
    </row>
    <row r="1015" spans="1:76" s="154" customFormat="1" ht="15.75" hidden="1" x14ac:dyDescent="0.25">
      <c r="A1015" s="48" t="e" cm="1">
        <f t="array" ref="A1015">_xlfn.XLOOKUP(Tableau210[[#This Row],[NOM]]&amp;Tableau210[[#This Row],[REPERE BUTA]],[6]!Tableau16[POSTE TECHNIQUE]&amp;[6]!Tableau16[Repere ADM],[6]!Tableau16[NUMERO CLIENT])</f>
        <v>#N/A</v>
      </c>
      <c r="B1015" s="48" t="e" cm="1">
        <f t="array" ref="B1015">_xlfn.XLOOKUP(Tableau210[[#This Row],[NOM]]&amp;Tableau210[[#This Row],[REPERE BUTA]],[6]!Tableau16[POSTE TECHNIQUE]&amp;[6]!Tableau16[Repere REF],[6]!Tableau16[NUMERO CLIENT])</f>
        <v>#N/A</v>
      </c>
      <c r="C1015" s="48" cm="1">
        <f t="array" ref="C1015">_xlfn.XLOOKUP(Tableau210[[#This Row],[NOM]]&amp;Tableau210[[#This Row],[Repere Ubleam]],[7]Sheet1!$C$2:$C$2995&amp;[7]Sheet1!$I$2:$I$2995,[7]Sheet1!$A$2:$A$2995)</f>
        <v>1009</v>
      </c>
      <c r="D1015" s="48" t="str">
        <f>C1015&amp;""</f>
        <v>1009</v>
      </c>
      <c r="E1015" s="48" t="e">
        <v>#N/A</v>
      </c>
      <c r="F1015" s="48" t="e">
        <v>#N/A</v>
      </c>
      <c r="G1015" s="149" t="s">
        <v>1760</v>
      </c>
      <c r="H1015" s="150" t="s">
        <v>1067</v>
      </c>
      <c r="I1015" s="150" t="s">
        <v>80</v>
      </c>
      <c r="J1015" s="150" t="s">
        <v>1071</v>
      </c>
      <c r="K1015" s="150" t="str">
        <f>_xlfn.XLOOKUP(Tableau210[[#This Row],[NOM]],[8]LUT!$I$5:$I$301,[8]LUT!$N$5:$N$301)</f>
        <v>Echangeur</v>
      </c>
      <c r="L1015" s="150" t="s">
        <v>73</v>
      </c>
      <c r="M1015" s="150"/>
      <c r="N1015" s="150" t="s">
        <v>73</v>
      </c>
      <c r="O1015" s="150"/>
      <c r="P1015" s="150"/>
      <c r="Q1015" s="150"/>
      <c r="R1015" s="150"/>
      <c r="S1015" s="150"/>
      <c r="T1015" s="150"/>
      <c r="U1015" s="150"/>
      <c r="V1015" s="150"/>
      <c r="W1015" s="151"/>
      <c r="X1015" s="151" cm="1">
        <f t="array" ref="X10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015" s="151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015" s="151"/>
      <c r="AA1015" s="151" cm="1">
        <f t="array" ref="AA10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15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015" s="152"/>
      <c r="AD1015" s="153" t="str" cm="1">
        <f t="array" ref="AD1015">IFERROR(
    INDEX(
        _xlfn._xlws.FILTER(
            Tableau3[Opérations],
            (
                (Tableau3[ITEM]=Tableau210[[#This Row],[NOM]])*
                (Tableau3[Rep.]=Tableau210[[#This Row],[REPERE BUTA]])
            )*
            (
                ISNUMBER(SEARCH("TACHE"&amp;#REF!,Tableau3[Tache]))+
                ISNUMBER(SEARCH("TACHE "&amp;#REF!,Tableau3[Tache]))
            )
        ),
    1),
"Non trouvé"
)</f>
        <v>Non trouvé</v>
      </c>
      <c r="AE1015" s="150"/>
      <c r="AF1015" s="150" t="str">
        <f>IFERROR(VLOOKUP(Tableau210[[#This Row],[OPERATION]],Tableau4[],5,FALSE),"")</f>
        <v/>
      </c>
      <c r="AG1015" s="150" cm="1">
        <f t="array" ref="AG1015">IFERROR(
   SUM(
      _xlfn._xlws.FILTER(
         Tableau3[JP],
         (Tableau3[ITEM]=Tableau210[[#This Row],[NOM]])*
         (Tableau3[Rep.]=Tableau210[[#This Row],[REPERE BUTA]])
      )
   ),
0)</f>
        <v>0</v>
      </c>
      <c r="AH1015" s="150" t="str">
        <f>IFERROR(VLOOKUP(Tableau210[[#This Row],[OPERATION]],Tableau4[],4,FALSE),"")</f>
        <v/>
      </c>
      <c r="AI1015" s="150" cm="1">
        <f t="array" ref="AI1015">IFERROR(
   SUM(
      _xlfn._xlws.FILTER(
         Tableau3[BP],
         (Tableau3[ITEM]=Tableau210[[#This Row],[NOM]])*
         (Tableau3[Rep.]=Tableau210[[#This Row],[REPERE BUTA]])
      )
   ),
0)</f>
        <v>0</v>
      </c>
      <c r="AJ1015" s="150" t="str">
        <f>IF(Tableau210[[#This Row],[NB JP EMIS]]=1,"1 JP","") &amp; IF(Tableau210[[#This Row],[NB BP EMIS]]=1," 1 BP","")</f>
        <v/>
      </c>
      <c r="AK1015" s="150" t="str">
        <f>IF(Tableau210[[#This Row],[NB JP BUTA]]=1,"1 JP","") &amp; IF(Tableau210[[#This Row],[Nb BP BUTA]]=1," 1 BP","") &amp; IF(Tableau210[[#This Row],[Nb BP BUTA]]=2," 2 BP","")</f>
        <v/>
      </c>
      <c r="AL1015" s="153" t="s">
        <v>103</v>
      </c>
      <c r="AM1015" s="153" t="str">
        <f>IFERROR(+VLOOKUP(AY1015,Tiges!$G$4:$I$569,3,FALSE),"")</f>
        <v/>
      </c>
      <c r="AN1015" s="152"/>
      <c r="AO1015" s="153"/>
      <c r="AP1015" s="153" cm="1">
        <f t="array" ref="AP10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15" s="153" t="s">
        <v>3441</v>
      </c>
      <c r="AR1015" s="153"/>
      <c r="AS1015" s="153" cm="1">
        <f t="array" ref="AS10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15" s="153" t="s">
        <v>3441</v>
      </c>
      <c r="AU1015" s="153"/>
      <c r="AV1015" s="153" cm="1">
        <f t="array" ref="AV10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15" s="153" t="s">
        <v>3441</v>
      </c>
      <c r="AX1015" s="153"/>
      <c r="AY1015" s="153" t="str" cm="1">
        <f t="array" ref="AY1015">IFERROR(_xlfn.XLOOKUP(Tableau210[[#This Row],[DN DONNEES BUTA ]]&amp;Tableau210[[#This Row],[PN DONNEES BUTA]],Tiges!$B$4:$B$79&amp;Tiges!$C$4:$C$79,Tiges!$G$4:$G$79),"")</f>
        <v/>
      </c>
      <c r="AZ1015" s="153"/>
      <c r="BA1015" s="153" t="str" cm="1">
        <f t="array" ref="BA1015">IFERROR(_xlfn.XLOOKUP(Tableau210[[#This Row],[DN DONNEES BUTA ]]&amp;Tableau210[[#This Row],[PN DONNEES BUTA]],Tiges!$B$4:$B$79&amp;Tiges!$C$4:$C$79,Tiges!$H$4:$H$79),"")</f>
        <v/>
      </c>
      <c r="BB1015" s="153"/>
      <c r="BC1015" s="153" t="str">
        <f>IFERROR(VLOOKUP(Tableau210[[#This Row],[OPERATION]],Tableau4[],2,FALSE),"")</f>
        <v/>
      </c>
      <c r="BD1015" s="153" cm="1">
        <f t="array" ref="BD1015">IFERROR(
   SUM(
      _xlfn._xlws.FILTER(
         Tableau3[Nb Platinage Joint],
         (Tableau3[ITEM]=Tableau210[[#This Row],[NOM]])*
         (Tableau3[Rep.]=Tableau210[[#This Row],[REPERE BUTA]])
      )
   ),
0)</f>
        <v>0</v>
      </c>
      <c r="BE1015" s="153" t="str">
        <f>IFERROR(VLOOKUP(Tableau210[[#This Row],[OPERATION]],Tableau4[],3,FALSE),"")</f>
        <v/>
      </c>
      <c r="BF1015" s="153" cm="1">
        <f t="array" ref="BF1015">IFERROR(
   SUM(
      _xlfn._xlws.FILTER(
         Tableau3[Joint Définitif Nb],
         (Tableau3[ITEM]=Tableau210[[#This Row],[NOM]])*
         (Tableau3[Rep.]=Tableau210[[#This Row],[REPERE BUTA]])
      )
   ),
0)</f>
        <v>0</v>
      </c>
      <c r="BG1015" s="153"/>
      <c r="BH1015" s="153" cm="1">
        <f t="array" ref="BH10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15" s="153" t="s">
        <v>3441</v>
      </c>
      <c r="BJ1015" s="153"/>
      <c r="BK1015" s="153"/>
      <c r="BL1015" s="153" t="s">
        <v>2320</v>
      </c>
      <c r="BM1015" s="153" t="s">
        <v>2380</v>
      </c>
      <c r="BN1015" s="153"/>
      <c r="BO1015" s="153"/>
      <c r="BP1015" s="153"/>
      <c r="BQ1015" s="152"/>
      <c r="BR1015" s="150"/>
      <c r="BS1015" s="152"/>
      <c r="BT1015" s="152"/>
      <c r="BU1015" s="152"/>
      <c r="BV1015" s="152"/>
      <c r="BW1015" s="152"/>
      <c r="BX1015" s="152"/>
    </row>
    <row r="1016" spans="1:76" ht="15.75" hidden="1" x14ac:dyDescent="0.25">
      <c r="A1016" s="48" t="e" cm="1">
        <f t="array" ref="A1016">_xlfn.XLOOKUP(Tableau210[[#This Row],[NOM]]&amp;Tableau210[[#This Row],[REPERE BUTA]],[6]!Tableau16[POSTE TECHNIQUE]&amp;[6]!Tableau16[Repere ADM],[6]!Tableau16[NUMERO CLIENT])</f>
        <v>#N/A</v>
      </c>
      <c r="B1016" s="48" t="e" cm="1">
        <f t="array" ref="B1016">_xlfn.XLOOKUP(Tableau210[[#This Row],[NOM]]&amp;Tableau210[[#This Row],[REPERE BUTA]],[6]!Tableau16[POSTE TECHNIQUE]&amp;[6]!Tableau16[Repere REF],[6]!Tableau16[NUMERO CLIENT])</f>
        <v>#N/A</v>
      </c>
      <c r="C1016" s="48" cm="1">
        <f t="array" ref="C1016">_xlfn.XLOOKUP(Tableau210[[#This Row],[NOM]]&amp;Tableau210[[#This Row],[Repere Ubleam]],[7]Sheet1!$C$2:$C$2995&amp;[7]Sheet1!$I$2:$I$2995,[7]Sheet1!$A$2:$A$2995)</f>
        <v>1010</v>
      </c>
      <c r="D1016" s="48" t="str">
        <f>C1016&amp;""</f>
        <v>1010</v>
      </c>
      <c r="E1016" s="48" t="e">
        <v>#N/A</v>
      </c>
      <c r="F1016" s="48" t="e">
        <v>#N/A</v>
      </c>
      <c r="G1016" s="186" t="s">
        <v>1760</v>
      </c>
      <c r="H1016" s="158" t="s">
        <v>1067</v>
      </c>
      <c r="I1016" s="158" t="s">
        <v>80</v>
      </c>
      <c r="J1016" s="158" t="s">
        <v>1071</v>
      </c>
      <c r="K1016" s="158" t="str">
        <f>_xlfn.XLOOKUP(Tableau210[[#This Row],[NOM]],[8]LUT!$I$5:$I$301,[8]LUT!$N$5:$N$301)</f>
        <v>Echangeur</v>
      </c>
      <c r="L1016" s="158" t="s">
        <v>83</v>
      </c>
      <c r="M1016" s="158"/>
      <c r="N1016" s="158" t="s">
        <v>83</v>
      </c>
      <c r="O1016" s="158"/>
      <c r="P1016" s="158"/>
      <c r="Q1016" s="158"/>
      <c r="R1016" s="158"/>
      <c r="S1016" s="158"/>
      <c r="T1016" s="158"/>
      <c r="U1016" s="158"/>
      <c r="V1016" s="158"/>
      <c r="W1016" s="175">
        <v>25</v>
      </c>
      <c r="X1016" s="208" cm="1">
        <f t="array" ref="X10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16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16" s="175">
        <v>20</v>
      </c>
      <c r="AA1016" s="208" cm="1">
        <f t="array" ref="AA10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6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16" s="159"/>
      <c r="AD1016" s="117" t="s">
        <v>2197</v>
      </c>
      <c r="AE1016" s="158"/>
      <c r="AF1016" s="183">
        <f>IFERROR(VLOOKUP(Tableau210[[#This Row],[OPERATION]],Tableau4[],5,FALSE),"")</f>
        <v>0</v>
      </c>
      <c r="AG1016" s="179" cm="1">
        <f t="array" ref="AG1016">IFERROR(
   SUM(
      _xlfn._xlws.FILTER(
         Tableau3[JP],
         (Tableau3[ITEM]=Tableau210[[#This Row],[NOM]])*
         (Tableau3[Rep.]=Tableau210[[#This Row],[REPERE BUTA]])
      )
   ),
0)</f>
        <v>0</v>
      </c>
      <c r="AH1016" s="183">
        <f>IFERROR(VLOOKUP(Tableau210[[#This Row],[OPERATION]],Tableau4[],4,FALSE),"")</f>
        <v>1</v>
      </c>
      <c r="AI1016" s="179" cm="1">
        <f t="array" ref="AI1016">IFERROR(
   SUM(
      _xlfn._xlws.FILTER(
         Tableau3[BP],
         (Tableau3[ITEM]=Tableau210[[#This Row],[NOM]])*
         (Tableau3[Rep.]=Tableau210[[#This Row],[REPERE BUTA]])
      )
   ),
0)</f>
        <v>1</v>
      </c>
      <c r="AJ1016" s="183" t="str">
        <f>IF(Tableau210[[#This Row],[NB JP EMIS]]=1,"1 JP","") &amp; IF(Tableau210[[#This Row],[NB BP EMIS]]=1," 1 BP","")</f>
        <v xml:space="preserve"> 1 BP</v>
      </c>
      <c r="AK1016" s="179" t="str">
        <f>IF(Tableau210[[#This Row],[NB JP BUTA]]=1,"1 JP","") &amp; IF(Tableau210[[#This Row],[Nb BP BUTA]]=1," 1 BP","") &amp; IF(Tableau210[[#This Row],[Nb BP BUTA]]=2," 2 BP","")</f>
        <v xml:space="preserve"> 1 BP</v>
      </c>
      <c r="AL1016" s="118" t="s">
        <v>103</v>
      </c>
      <c r="AM1016" s="118">
        <f>IFERROR(+VLOOKUP(AY1016,Tiges!$G$4:$I$569,3,FALSE),"")</f>
        <v>22</v>
      </c>
      <c r="AN1016" s="159"/>
      <c r="AO1016" s="118">
        <v>4</v>
      </c>
      <c r="AP1016" s="180" cm="1">
        <f t="array" ref="AP10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16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16" s="118" t="s">
        <v>2289</v>
      </c>
      <c r="AS1016" s="180" t="str" cm="1">
        <f t="array" ref="AS10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16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16" s="118" t="s">
        <v>1115</v>
      </c>
      <c r="AV1016" s="180" t="str" cm="1">
        <f t="array" ref="AV10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6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16" s="118"/>
      <c r="AY1016" s="118" cm="1">
        <f t="array" ref="AY1016">IFERROR(_xlfn.XLOOKUP(Tableau210[[#This Row],[DN DONNEES BUTA ]]&amp;Tableau210[[#This Row],[PN DONNEES BUTA]],Tiges!$B$4:$B$79&amp;Tiges!$C$4:$C$79,Tiges!$G$4:$G$79),"")</f>
        <v>14</v>
      </c>
      <c r="AZ1016" s="118"/>
      <c r="BA1016" s="118" cm="1">
        <f t="array" ref="BA1016">IFERROR(_xlfn.XLOOKUP(Tableau210[[#This Row],[DN DONNEES BUTA ]]&amp;Tableau210[[#This Row],[PN DONNEES BUTA]],Tiges!$B$4:$B$79&amp;Tiges!$C$4:$C$79,Tiges!$H$4:$H$79),"")</f>
        <v>70</v>
      </c>
      <c r="BB1016" s="118"/>
      <c r="BC1016" s="184">
        <f>IFERROR(VLOOKUP(Tableau210[[#This Row],[OPERATION]],Tableau4[],2,FALSE),"")</f>
        <v>1</v>
      </c>
      <c r="BD1016" s="180" cm="1">
        <f t="array" ref="BD1016">IFERROR(
   SUM(
      _xlfn._xlws.FILTER(
         Tableau3[Nb Platinage Joint],
         (Tableau3[ITEM]=Tableau210[[#This Row],[NOM]])*
         (Tableau3[Rep.]=Tableau210[[#This Row],[REPERE BUTA]])
      )
   ),
0)</f>
        <v>1</v>
      </c>
      <c r="BE1016" s="182">
        <f>IFERROR(VLOOKUP(Tableau210[[#This Row],[OPERATION]],Tableau4[],3,FALSE),"")</f>
        <v>1</v>
      </c>
      <c r="BF1016" s="180" cm="1">
        <f t="array" ref="BF1016">IFERROR(
   SUM(
      _xlfn._xlws.FILTER(
         Tableau3[Joint Définitif Nb],
         (Tableau3[ITEM]=Tableau210[[#This Row],[NOM]])*
         (Tableau3[Rep.]=Tableau210[[#This Row],[REPERE BUTA]])
      )
   ),
0)</f>
        <v>1</v>
      </c>
      <c r="BG1016" s="118" t="s">
        <v>129</v>
      </c>
      <c r="BH1016" s="180" t="str" cm="1">
        <f t="array" ref="BH10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16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16" s="118" t="s">
        <v>2268</v>
      </c>
      <c r="BK1016" s="118" t="s">
        <v>2269</v>
      </c>
      <c r="BL1016" s="167" t="s">
        <v>2380</v>
      </c>
      <c r="BM1016" s="210"/>
      <c r="BN1016" s="118"/>
      <c r="BO1016" s="118"/>
      <c r="BP1016" s="118"/>
      <c r="BQ1016" s="159"/>
      <c r="BR1016" s="158"/>
      <c r="BS1016" s="159"/>
      <c r="BT1016" s="159"/>
      <c r="BU1016" s="159"/>
      <c r="BV1016" s="159"/>
      <c r="BW1016" s="159"/>
      <c r="BX1016" s="159"/>
    </row>
    <row r="1017" spans="1:76" ht="15.75" hidden="1" x14ac:dyDescent="0.25">
      <c r="A1017" s="48" t="e" cm="1">
        <f t="array" ref="A1017">_xlfn.XLOOKUP(Tableau210[[#This Row],[NOM]]&amp;Tableau210[[#This Row],[REPERE BUTA]],[6]!Tableau16[POSTE TECHNIQUE]&amp;[6]!Tableau16[Repere ADM],[6]!Tableau16[NUMERO CLIENT])</f>
        <v>#N/A</v>
      </c>
      <c r="B1017" s="48" t="e" cm="1">
        <f t="array" ref="B1017">_xlfn.XLOOKUP(Tableau210[[#This Row],[NOM]]&amp;Tableau210[[#This Row],[REPERE BUTA]],[6]!Tableau16[POSTE TECHNIQUE]&amp;[6]!Tableau16[Repere REF],[6]!Tableau16[NUMERO CLIENT])</f>
        <v>#N/A</v>
      </c>
      <c r="C1017" s="48" cm="1">
        <f t="array" ref="C1017">_xlfn.XLOOKUP(Tableau210[[#This Row],[NOM]]&amp;Tableau210[[#This Row],[Repere Ubleam]],[7]Sheet1!$C$2:$C$2995&amp;[7]Sheet1!$I$2:$I$2995,[7]Sheet1!$A$2:$A$2995)</f>
        <v>1011</v>
      </c>
      <c r="D1017" s="48" t="str">
        <f>C1017&amp;""</f>
        <v>1011</v>
      </c>
      <c r="E1017" s="48" t="e">
        <v>#N/A</v>
      </c>
      <c r="F1017" s="48" t="e">
        <v>#N/A</v>
      </c>
      <c r="G1017" s="176" t="s">
        <v>1760</v>
      </c>
      <c r="H1017" s="119" t="s">
        <v>1067</v>
      </c>
      <c r="I1017" s="119" t="s">
        <v>80</v>
      </c>
      <c r="J1017" s="119" t="s">
        <v>1071</v>
      </c>
      <c r="K1017" s="119" t="str">
        <f>_xlfn.XLOOKUP(Tableau210[[#This Row],[NOM]],[8]LUT!$I$5:$I$301,[8]LUT!$N$5:$N$301)</f>
        <v>Echangeur</v>
      </c>
      <c r="L1017" s="119" t="s">
        <v>75</v>
      </c>
      <c r="M1017" s="119"/>
      <c r="N1017" s="119" t="s">
        <v>75</v>
      </c>
      <c r="O1017" s="119"/>
      <c r="P1017" s="119"/>
      <c r="Q1017" s="119"/>
      <c r="R1017" s="119"/>
      <c r="S1017" s="119"/>
      <c r="T1017" s="119"/>
      <c r="U1017" s="119"/>
      <c r="V1017" s="119"/>
      <c r="W1017" s="175">
        <v>25</v>
      </c>
      <c r="X1017" s="208" cm="1">
        <f t="array" ref="X10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17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17" s="175">
        <v>20</v>
      </c>
      <c r="AA1017" s="208" cm="1">
        <f t="array" ref="AA10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7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17" s="159"/>
      <c r="AD1017" s="117" t="s">
        <v>2197</v>
      </c>
      <c r="AE1017" s="158"/>
      <c r="AF1017" s="183">
        <f>IFERROR(VLOOKUP(Tableau210[[#This Row],[OPERATION]],Tableau4[],5,FALSE),"")</f>
        <v>0</v>
      </c>
      <c r="AG1017" s="179" cm="1">
        <f t="array" ref="AG1017">IFERROR(
   SUM(
      _xlfn._xlws.FILTER(
         Tableau3[JP],
         (Tableau3[ITEM]=Tableau210[[#This Row],[NOM]])*
         (Tableau3[Rep.]=Tableau210[[#This Row],[REPERE BUTA]])
      )
   ),
0)</f>
        <v>0</v>
      </c>
      <c r="AH1017" s="183">
        <f>IFERROR(VLOOKUP(Tableau210[[#This Row],[OPERATION]],Tableau4[],4,FALSE),"")</f>
        <v>1</v>
      </c>
      <c r="AI1017" s="179" cm="1">
        <f t="array" ref="AI1017">IFERROR(
   SUM(
      _xlfn._xlws.FILTER(
         Tableau3[BP],
         (Tableau3[ITEM]=Tableau210[[#This Row],[NOM]])*
         (Tableau3[Rep.]=Tableau210[[#This Row],[REPERE BUTA]])
      )
   ),
0)</f>
        <v>1</v>
      </c>
      <c r="AJ1017" s="183" t="str">
        <f>IF(Tableau210[[#This Row],[NB JP EMIS]]=1,"1 JP","") &amp; IF(Tableau210[[#This Row],[NB BP EMIS]]=1," 1 BP","")</f>
        <v xml:space="preserve"> 1 BP</v>
      </c>
      <c r="AK1017" s="179" t="str">
        <f>IF(Tableau210[[#This Row],[NB JP BUTA]]=1,"1 JP","") &amp; IF(Tableau210[[#This Row],[Nb BP BUTA]]=1," 1 BP","") &amp; IF(Tableau210[[#This Row],[Nb BP BUTA]]=2," 2 BP","")</f>
        <v xml:space="preserve"> 1 BP</v>
      </c>
      <c r="AL1017" s="118" t="s">
        <v>103</v>
      </c>
      <c r="AM1017" s="118">
        <f>IFERROR(+VLOOKUP(AY1017,Tiges!$G$4:$I$569,3,FALSE),"")</f>
        <v>22</v>
      </c>
      <c r="AN1017" s="159"/>
      <c r="AO1017" s="118">
        <v>4</v>
      </c>
      <c r="AP1017" s="180" cm="1">
        <f t="array" ref="AP10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17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17" s="118" t="s">
        <v>2289</v>
      </c>
      <c r="AS1017" s="180" t="str" cm="1">
        <f t="array" ref="AS10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017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17" s="118" t="s">
        <v>1115</v>
      </c>
      <c r="AV1017" s="180" t="str" cm="1">
        <f t="array" ref="AV10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7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17" s="118"/>
      <c r="AY1017" s="118" cm="1">
        <f t="array" ref="AY1017">IFERROR(_xlfn.XLOOKUP(Tableau210[[#This Row],[DN DONNEES BUTA ]]&amp;Tableau210[[#This Row],[PN DONNEES BUTA]],Tiges!$B$4:$B$79&amp;Tiges!$C$4:$C$79,Tiges!$G$4:$G$79),"")</f>
        <v>14</v>
      </c>
      <c r="AZ1017" s="118"/>
      <c r="BA1017" s="118" cm="1">
        <f t="array" ref="BA1017">IFERROR(_xlfn.XLOOKUP(Tableau210[[#This Row],[DN DONNEES BUTA ]]&amp;Tableau210[[#This Row],[PN DONNEES BUTA]],Tiges!$B$4:$B$79&amp;Tiges!$C$4:$C$79,Tiges!$H$4:$H$79),"")</f>
        <v>70</v>
      </c>
      <c r="BB1017" s="118"/>
      <c r="BC1017" s="184">
        <f>IFERROR(VLOOKUP(Tableau210[[#This Row],[OPERATION]],Tableau4[],2,FALSE),"")</f>
        <v>1</v>
      </c>
      <c r="BD1017" s="180" cm="1">
        <f t="array" ref="BD1017">IFERROR(
   SUM(
      _xlfn._xlws.FILTER(
         Tableau3[Nb Platinage Joint],
         (Tableau3[ITEM]=Tableau210[[#This Row],[NOM]])*
         (Tableau3[Rep.]=Tableau210[[#This Row],[REPERE BUTA]])
      )
   ),
0)</f>
        <v>1</v>
      </c>
      <c r="BE1017" s="182">
        <f>IFERROR(VLOOKUP(Tableau210[[#This Row],[OPERATION]],Tableau4[],3,FALSE),"")</f>
        <v>1</v>
      </c>
      <c r="BF1017" s="180" cm="1">
        <f t="array" ref="BF1017">IFERROR(
   SUM(
      _xlfn._xlws.FILTER(
         Tableau3[Joint Définitif Nb],
         (Tableau3[ITEM]=Tableau210[[#This Row],[NOM]])*
         (Tableau3[Rep.]=Tableau210[[#This Row],[REPERE BUTA]])
      )
   ),
0)</f>
        <v>1</v>
      </c>
      <c r="BG1017" s="118" t="s">
        <v>129</v>
      </c>
      <c r="BH1017" s="180" t="str" cm="1">
        <f t="array" ref="BH10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17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17" s="118" t="s">
        <v>2268</v>
      </c>
      <c r="BK1017" s="118" t="s">
        <v>2269</v>
      </c>
      <c r="BL1017" s="167" t="s">
        <v>2380</v>
      </c>
      <c r="BM1017" s="167"/>
      <c r="BN1017" s="117"/>
      <c r="BO1017" s="117"/>
      <c r="BP1017" s="117"/>
      <c r="BQ1017" s="48"/>
      <c r="BR1017" s="119"/>
      <c r="BS1017" s="48"/>
      <c r="BT1017" s="48"/>
      <c r="BU1017" s="48"/>
      <c r="BV1017" s="48"/>
      <c r="BW1017" s="48"/>
      <c r="BX1017" s="48"/>
    </row>
    <row r="1018" spans="1:76" ht="15.75" hidden="1" x14ac:dyDescent="0.25">
      <c r="A1018" s="48" t="str" cm="1">
        <f t="array" ref="A1018">_xlfn.XLOOKUP(Tableau210[[#This Row],[NOM]]&amp;Tableau210[[#This Row],[REPERE BUTA]],[6]!Tableau16[POSTE TECHNIQUE]&amp;[6]!Tableau16[Repere ADM],[6]!Tableau16[NUMERO CLIENT])</f>
        <v>S1-S3005-PSVBS0413</v>
      </c>
      <c r="B1018" s="48" t="e" cm="1">
        <f t="array" ref="B1018">_xlfn.XLOOKUP(Tableau210[[#This Row],[NOM]]&amp;Tableau210[[#This Row],[REPERE BUTA]],[6]!Tableau16[POSTE TECHNIQUE]&amp;[6]!Tableau16[Repere REF],[6]!Tableau16[NUMERO CLIENT])</f>
        <v>#N/A</v>
      </c>
      <c r="C1018" s="48" cm="1">
        <f t="array" ref="C1018">_xlfn.XLOOKUP(Tableau210[[#This Row],[NOM]]&amp;Tableau210[[#This Row],[Repere Ubleam]],[7]Sheet1!$C$2:$C$2995&amp;[7]Sheet1!$I$2:$I$2995,[7]Sheet1!$A$2:$A$2995)</f>
        <v>527</v>
      </c>
      <c r="D1018" s="48" t="str">
        <f>C1018&amp;""</f>
        <v>527</v>
      </c>
      <c r="E1018" s="48" t="s">
        <v>2577</v>
      </c>
      <c r="F1018" s="48" t="s">
        <v>3100</v>
      </c>
      <c r="G1018" s="190" t="s">
        <v>1440</v>
      </c>
      <c r="H1018" s="119" t="s">
        <v>1067</v>
      </c>
      <c r="I1018" s="119" t="s">
        <v>80</v>
      </c>
      <c r="J1018" s="119" t="s">
        <v>1071</v>
      </c>
      <c r="K1018" s="119" t="str">
        <f>_xlfn.XLOOKUP(Tableau210[[#This Row],[NOM]],[8]LUT!$I$5:$I$301,[8]LUT!$N$5:$N$301)</f>
        <v xml:space="preserve">Echangeur </v>
      </c>
      <c r="L1018" s="119" t="s">
        <v>82</v>
      </c>
      <c r="M1018" s="119"/>
      <c r="N1018" s="119" t="s">
        <v>82</v>
      </c>
      <c r="O1018" s="119"/>
      <c r="P1018" s="119"/>
      <c r="Q1018" s="119"/>
      <c r="R1018" s="119"/>
      <c r="S1018" s="119"/>
      <c r="T1018" s="119"/>
      <c r="U1018" s="119"/>
      <c r="V1018" s="119"/>
      <c r="W1018" s="148" t="s">
        <v>1118</v>
      </c>
      <c r="X1018" s="207" cm="1">
        <f t="array" ref="X10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01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18" s="148" t="s">
        <v>3424</v>
      </c>
      <c r="AA1018" s="207" cm="1">
        <f t="array" ref="AA10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18" s="48"/>
      <c r="AD1018" s="117" t="s">
        <v>2196</v>
      </c>
      <c r="AE1018" s="119"/>
      <c r="AF1018" s="181">
        <f>IFERROR(VLOOKUP(Tableau210[[#This Row],[OPERATION]],Tableau4[],5,FALSE),"")</f>
        <v>0</v>
      </c>
      <c r="AG1018" s="178" cm="1">
        <f t="array" ref="AG1018">IFERROR(
   SUM(
      _xlfn._xlws.FILTER(
         Tableau3[JP],
         (Tableau3[ITEM]=Tableau210[[#This Row],[NOM]])*
         (Tableau3[Rep.]=Tableau210[[#This Row],[REPERE BUTA]])
      )
   ),
0)</f>
        <v>0</v>
      </c>
      <c r="AH1018" s="181">
        <f>IFERROR(VLOOKUP(Tableau210[[#This Row],[OPERATION]],Tableau4[],4,FALSE),"")</f>
        <v>0</v>
      </c>
      <c r="AI1018" s="178" cm="1">
        <f t="array" ref="AI1018">IFERROR(
   SUM(
      _xlfn._xlws.FILTER(
         Tableau3[BP],
         (Tableau3[ITEM]=Tableau210[[#This Row],[NOM]])*
         (Tableau3[Rep.]=Tableau210[[#This Row],[REPERE BUTA]])
      )
   ),
0)</f>
        <v>0</v>
      </c>
      <c r="AJ1018" s="183" t="str">
        <f>IF(Tableau210[[#This Row],[NB JP EMIS]]=1,"1 JP","") &amp; IF(Tableau210[[#This Row],[NB BP EMIS]]=1," 1 BP","")</f>
        <v/>
      </c>
      <c r="AK1018" s="178" t="str">
        <f>IF(Tableau210[[#This Row],[NB JP BUTA]]=1,"1 JP","") &amp; IF(Tableau210[[#This Row],[Nb BP BUTA]]=1," 1 BP","") &amp; IF(Tableau210[[#This Row],[Nb BP BUTA]]=2," 2 BP","")</f>
        <v/>
      </c>
      <c r="AL1018" s="117" t="s">
        <v>103</v>
      </c>
      <c r="AM1018" s="117">
        <f>IFERROR(+VLOOKUP(AY1018,Tiges!$G$4:$I$569,3,FALSE),"")</f>
        <v>22</v>
      </c>
      <c r="AN1018" s="48"/>
      <c r="AO1018" s="117">
        <v>4</v>
      </c>
      <c r="AP1018" s="177" cm="1">
        <f t="array" ref="AP10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1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18" s="117" t="s">
        <v>2289</v>
      </c>
      <c r="AS1018" s="177" cm="1">
        <f t="array" ref="AS10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1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18" s="117" t="s">
        <v>2277</v>
      </c>
      <c r="AV1018" s="177" t="str" cm="1">
        <f t="array" ref="AV10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18" s="117"/>
      <c r="AY1018" s="117" cm="1">
        <f t="array" ref="AY1018">IFERROR(_xlfn.XLOOKUP(Tableau210[[#This Row],[DN DONNEES BUTA ]]&amp;Tableau210[[#This Row],[PN DONNEES BUTA]],Tiges!$B$4:$B$79&amp;Tiges!$C$4:$C$79,Tiges!$G$4:$G$79),"")</f>
        <v>14</v>
      </c>
      <c r="AZ1018" s="117"/>
      <c r="BA1018" s="117" cm="1">
        <f t="array" ref="BA1018">IFERROR(_xlfn.XLOOKUP(Tableau210[[#This Row],[DN DONNEES BUTA ]]&amp;Tableau210[[#This Row],[PN DONNEES BUTA]],Tiges!$B$4:$B$79&amp;Tiges!$C$4:$C$79,Tiges!$H$4:$H$79),"")</f>
        <v>70</v>
      </c>
      <c r="BB1018" s="117"/>
      <c r="BC1018" s="182">
        <f>IFERROR(VLOOKUP(Tableau210[[#This Row],[OPERATION]],Tableau4[],2,FALSE),"")</f>
        <v>0</v>
      </c>
      <c r="BD1018" s="177" cm="1">
        <f t="array" ref="BD1018">IFERROR(
   SUM(
      _xlfn._xlws.FILTER(
         Tableau3[Nb Platinage Joint],
         (Tableau3[ITEM]=Tableau210[[#This Row],[NOM]])*
         (Tableau3[Rep.]=Tableau210[[#This Row],[REPERE BUTA]])
      )
   ),
0)</f>
        <v>0</v>
      </c>
      <c r="BE1018" s="182">
        <f>IFERROR(VLOOKUP(Tableau210[[#This Row],[OPERATION]],Tableau4[],3,FALSE),"")</f>
        <v>1</v>
      </c>
      <c r="BF1018" s="177" cm="1">
        <f t="array" ref="BF1018">IFERROR(
   SUM(
      _xlfn._xlws.FILTER(
         Tableau3[Joint Définitif Nb],
         (Tableau3[ITEM]=Tableau210[[#This Row],[NOM]])*
         (Tableau3[Rep.]=Tableau210[[#This Row],[REPERE BUTA]])
      )
   ),
0)</f>
        <v>1</v>
      </c>
      <c r="BG1018" s="117" t="s">
        <v>129</v>
      </c>
      <c r="BH1018" s="177" t="str" cm="1">
        <f t="array" ref="BH10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1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18" s="117" t="s">
        <v>2268</v>
      </c>
      <c r="BK1018" s="117" t="s">
        <v>2269</v>
      </c>
      <c r="BL1018" s="167" t="s">
        <v>2380</v>
      </c>
      <c r="BM1018" s="167"/>
      <c r="BN1018" s="117"/>
      <c r="BO1018" s="117"/>
      <c r="BP1018" s="119"/>
      <c r="BQ1018" s="119"/>
      <c r="BR1018" s="119"/>
      <c r="BS1018" s="48"/>
      <c r="BT1018" s="48"/>
      <c r="BU1018" s="48"/>
      <c r="BV1018" s="48"/>
      <c r="BW1018" s="48"/>
      <c r="BX1018" s="48"/>
    </row>
    <row r="1019" spans="1:76" ht="15.75" hidden="1" x14ac:dyDescent="0.25">
      <c r="A1019" s="48" t="str" cm="1">
        <f t="array" ref="A1019">_xlfn.XLOOKUP(Tableau210[[#This Row],[NOM]]&amp;Tableau210[[#This Row],[REPERE BUTA]],[6]!Tableau16[POSTE TECHNIQUE]&amp;[6]!Tableau16[Repere ADM],[6]!Tableau16[NUMERO CLIENT])</f>
        <v>S1-S3007-PSVBS0424</v>
      </c>
      <c r="B1019" s="48" t="e" cm="1">
        <f t="array" ref="B1019">_xlfn.XLOOKUP(Tableau210[[#This Row],[NOM]]&amp;Tableau210[[#This Row],[REPERE BUTA]],[6]!Tableau16[POSTE TECHNIQUE]&amp;[6]!Tableau16[Repere REF],[6]!Tableau16[NUMERO CLIENT])</f>
        <v>#N/A</v>
      </c>
      <c r="C1019" s="48" cm="1">
        <f t="array" ref="C1019">_xlfn.XLOOKUP(Tableau210[[#This Row],[NOM]]&amp;Tableau210[[#This Row],[Repere Ubleam]],[7]Sheet1!$C$2:$C$2995&amp;[7]Sheet1!$I$2:$I$2995,[7]Sheet1!$A$2:$A$2995)</f>
        <v>538</v>
      </c>
      <c r="D1019" s="48" t="str">
        <f>C1019&amp;""</f>
        <v>538</v>
      </c>
      <c r="E1019" s="48" t="s">
        <v>2577</v>
      </c>
      <c r="F1019" s="48" t="s">
        <v>3095</v>
      </c>
      <c r="G1019" s="190" t="s">
        <v>1446</v>
      </c>
      <c r="H1019" s="119" t="s">
        <v>1067</v>
      </c>
      <c r="I1019" s="119" t="s">
        <v>80</v>
      </c>
      <c r="J1019" s="119" t="s">
        <v>1071</v>
      </c>
      <c r="K1019" s="119" t="str">
        <f>_xlfn.XLOOKUP(Tableau210[[#This Row],[NOM]],[8]LUT!$I$5:$I$301,[8]LUT!$N$5:$N$301)</f>
        <v xml:space="preserve">Echangeur </v>
      </c>
      <c r="L1019" s="119" t="s">
        <v>81</v>
      </c>
      <c r="M1019" s="119"/>
      <c r="N1019" s="119" t="s">
        <v>81</v>
      </c>
      <c r="O1019" s="119"/>
      <c r="P1019" s="119"/>
      <c r="Q1019" s="119"/>
      <c r="R1019" s="119"/>
      <c r="S1019" s="119"/>
      <c r="T1019" s="119"/>
      <c r="U1019" s="119"/>
      <c r="V1019" s="119"/>
      <c r="W1019" s="148">
        <v>20</v>
      </c>
      <c r="X1019" s="207" cm="1">
        <f t="array" ref="X10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01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19" s="148">
        <v>20</v>
      </c>
      <c r="AA1019" s="207" cm="1">
        <f t="array" ref="AA10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1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19" s="48"/>
      <c r="AD1019" s="117" t="s">
        <v>2196</v>
      </c>
      <c r="AE1019" s="119"/>
      <c r="AF1019" s="181">
        <f>IFERROR(VLOOKUP(Tableau210[[#This Row],[OPERATION]],Tableau4[],5,FALSE),"")</f>
        <v>0</v>
      </c>
      <c r="AG1019" s="178" cm="1">
        <f t="array" ref="AG1019">IFERROR(
   SUM(
      _xlfn._xlws.FILTER(
         Tableau3[JP],
         (Tableau3[ITEM]=Tableau210[[#This Row],[NOM]])*
         (Tableau3[Rep.]=Tableau210[[#This Row],[REPERE BUTA]])
      )
   ),
0)</f>
        <v>0</v>
      </c>
      <c r="AH1019" s="181">
        <f>IFERROR(VLOOKUP(Tableau210[[#This Row],[OPERATION]],Tableau4[],4,FALSE),"")</f>
        <v>0</v>
      </c>
      <c r="AI1019" s="178" cm="1">
        <f t="array" ref="AI1019">IFERROR(
   SUM(
      _xlfn._xlws.FILTER(
         Tableau3[BP],
         (Tableau3[ITEM]=Tableau210[[#This Row],[NOM]])*
         (Tableau3[Rep.]=Tableau210[[#This Row],[REPERE BUTA]])
      )
   ),
0)</f>
        <v>0</v>
      </c>
      <c r="AJ1019" s="181" t="str">
        <f>IF(Tableau210[[#This Row],[NB JP EMIS]]=1,"1 JP","") &amp; IF(Tableau210[[#This Row],[NB BP EMIS]]=1," 1 BP","")</f>
        <v/>
      </c>
      <c r="AK1019" s="178" t="str">
        <f>IF(Tableau210[[#This Row],[NB JP BUTA]]=1,"1 JP","") &amp; IF(Tableau210[[#This Row],[Nb BP BUTA]]=1," 1 BP","") &amp; IF(Tableau210[[#This Row],[Nb BP BUTA]]=2," 2 BP","")</f>
        <v/>
      </c>
      <c r="AL1019" s="117" t="s">
        <v>103</v>
      </c>
      <c r="AM1019" s="117">
        <f>IFERROR(+VLOOKUP(AY1019,Tiges!$G$4:$I$569,3,FALSE),"")</f>
        <v>22</v>
      </c>
      <c r="AN1019" s="48"/>
      <c r="AO1019" s="117" t="s">
        <v>2303</v>
      </c>
      <c r="AP1019" s="177" cm="1">
        <f t="array" ref="AP10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19" s="411" t="s">
        <v>2303</v>
      </c>
      <c r="AR1019" s="117" t="s">
        <v>2303</v>
      </c>
      <c r="AS1019" s="177" t="str" cm="1">
        <f t="array" ref="AS10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19" s="411" t="s">
        <v>2303</v>
      </c>
      <c r="AU1019" s="117" t="s">
        <v>2303</v>
      </c>
      <c r="AV1019" s="177" t="str" cm="1">
        <f t="array" ref="AV10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19" s="411" t="s">
        <v>2303</v>
      </c>
      <c r="AX1019" s="117"/>
      <c r="AY1019" s="117" cm="1">
        <f t="array" ref="AY1019">IFERROR(_xlfn.XLOOKUP(Tableau210[[#This Row],[DN DONNEES BUTA ]]&amp;Tableau210[[#This Row],[PN DONNEES BUTA]],Tiges!$B$4:$B$79&amp;Tiges!$C$4:$C$79,Tiges!$G$4:$G$79),"")</f>
        <v>14</v>
      </c>
      <c r="AZ1019" s="117"/>
      <c r="BA1019" s="117" cm="1">
        <f t="array" ref="BA1019">IFERROR(_xlfn.XLOOKUP(Tableau210[[#This Row],[DN DONNEES BUTA ]]&amp;Tableau210[[#This Row],[PN DONNEES BUTA]],Tiges!$B$4:$B$79&amp;Tiges!$C$4:$C$79,Tiges!$H$4:$H$79),"")</f>
        <v>70</v>
      </c>
      <c r="BB1019" s="117"/>
      <c r="BC1019" s="182">
        <f>IFERROR(VLOOKUP(Tableau210[[#This Row],[OPERATION]],Tableau4[],2,FALSE),"")</f>
        <v>0</v>
      </c>
      <c r="BD1019" s="177" cm="1">
        <f t="array" ref="BD1019">IFERROR(
   SUM(
      _xlfn._xlws.FILTER(
         Tableau3[Nb Platinage Joint],
         (Tableau3[ITEM]=Tableau210[[#This Row],[NOM]])*
         (Tableau3[Rep.]=Tableau210[[#This Row],[REPERE BUTA]])
      )
   ),
0)</f>
        <v>0</v>
      </c>
      <c r="BE1019" s="182">
        <f>IFERROR(VLOOKUP(Tableau210[[#This Row],[OPERATION]],Tableau4[],3,FALSE),"")</f>
        <v>1</v>
      </c>
      <c r="BF1019" s="177" cm="1">
        <f t="array" ref="BF1019">IFERROR(
   SUM(
      _xlfn._xlws.FILTER(
         Tableau3[Joint Définitif Nb],
         (Tableau3[ITEM]=Tableau210[[#This Row],[NOM]])*
         (Tableau3[Rep.]=Tableau210[[#This Row],[REPERE BUTA]])
      )
   ),
0)</f>
        <v>1</v>
      </c>
      <c r="BG1019" s="117" t="s">
        <v>2303</v>
      </c>
      <c r="BH1019" s="177" t="str" cm="1">
        <f t="array" ref="BH10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19" s="411" t="s">
        <v>129</v>
      </c>
      <c r="BJ1019" s="117" t="s">
        <v>2303</v>
      </c>
      <c r="BK1019" s="117" t="s">
        <v>2303</v>
      </c>
      <c r="BL1019" s="167" t="s">
        <v>2380</v>
      </c>
      <c r="BM1019" s="167"/>
      <c r="BN1019" s="117"/>
      <c r="BO1019" s="117"/>
      <c r="BP1019" s="119"/>
      <c r="BQ1019" s="119"/>
      <c r="BR1019" s="119"/>
      <c r="BS1019" s="48"/>
      <c r="BT1019" s="48"/>
      <c r="BU1019" s="48"/>
      <c r="BV1019" s="48"/>
      <c r="BW1019" s="48"/>
      <c r="BX1019" s="48"/>
    </row>
    <row r="1020" spans="1:76" ht="15.75" hidden="1" x14ac:dyDescent="0.25">
      <c r="A1020" s="48" t="e" cm="1">
        <f t="array" ref="A1020">_xlfn.XLOOKUP(Tableau210[[#This Row],[NOM]]&amp;Tableau210[[#This Row],[REPERE BUTA]],[6]!Tableau16[POSTE TECHNIQUE]&amp;[6]!Tableau16[Repere ADM],[6]!Tableau16[NUMERO CLIENT])</f>
        <v>#N/A</v>
      </c>
      <c r="B1020" s="48" t="e" cm="1">
        <f t="array" ref="B1020">_xlfn.XLOOKUP(Tableau210[[#This Row],[NOM]]&amp;Tableau210[[#This Row],[REPERE BUTA]],[6]!Tableau16[POSTE TECHNIQUE]&amp;[6]!Tableau16[Repere REF],[6]!Tableau16[NUMERO CLIENT])</f>
        <v>#N/A</v>
      </c>
      <c r="C1020" s="48" cm="1">
        <f t="array" ref="C1020">_xlfn.XLOOKUP(Tableau210[[#This Row],[NOM]]&amp;Tableau210[[#This Row],[Repere Ubleam]],[7]Sheet1!$C$2:$C$2995&amp;[7]Sheet1!$I$2:$I$2995,[7]Sheet1!$A$2:$A$2995)</f>
        <v>1014</v>
      </c>
      <c r="D1020" s="48" t="str">
        <f>C1020&amp;""</f>
        <v>1014</v>
      </c>
      <c r="E1020" s="48" t="e">
        <v>#N/A</v>
      </c>
      <c r="F1020" s="48" t="e">
        <v>#N/A</v>
      </c>
      <c r="G1020" s="186" t="s">
        <v>1760</v>
      </c>
      <c r="H1020" s="158" t="s">
        <v>1067</v>
      </c>
      <c r="I1020" s="158" t="s">
        <v>80</v>
      </c>
      <c r="J1020" s="158" t="s">
        <v>1071</v>
      </c>
      <c r="K1020" s="158" t="str">
        <f>_xlfn.XLOOKUP(Tableau210[[#This Row],[NOM]],[8]LUT!$I$5:$I$301,[8]LUT!$N$5:$N$301)</f>
        <v>Echangeur</v>
      </c>
      <c r="L1020" s="158" t="s">
        <v>110</v>
      </c>
      <c r="M1020" s="158"/>
      <c r="N1020" s="158" t="s">
        <v>110</v>
      </c>
      <c r="O1020" s="158"/>
      <c r="P1020" s="158"/>
      <c r="Q1020" s="158"/>
      <c r="R1020" s="158"/>
      <c r="S1020" s="158"/>
      <c r="T1020" s="158"/>
      <c r="U1020" s="158"/>
      <c r="V1020" s="158"/>
      <c r="W1020" s="148">
        <v>80</v>
      </c>
      <c r="X1020" s="207" cm="1">
        <f t="array" ref="X10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2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20" s="148">
        <v>20</v>
      </c>
      <c r="AA1020" s="207" cm="1">
        <f t="array" ref="AA10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20" s="48"/>
      <c r="AD1020" s="117" t="s">
        <v>2196</v>
      </c>
      <c r="AE1020" s="119"/>
      <c r="AF1020" s="181">
        <f>IFERROR(VLOOKUP(Tableau210[[#This Row],[OPERATION]],Tableau4[],5,FALSE),"")</f>
        <v>0</v>
      </c>
      <c r="AG1020" s="178" cm="1">
        <f t="array" ref="AG1020">IFERROR(
   SUM(
      _xlfn._xlws.FILTER(
         Tableau3[JP],
         (Tableau3[ITEM]=Tableau210[[#This Row],[NOM]])*
         (Tableau3[Rep.]=Tableau210[[#This Row],[REPERE BUTA]])
      )
   ),
0)</f>
        <v>0</v>
      </c>
      <c r="AH1020" s="181">
        <f>IFERROR(VLOOKUP(Tableau210[[#This Row],[OPERATION]],Tableau4[],4,FALSE),"")</f>
        <v>0</v>
      </c>
      <c r="AI1020" s="178" cm="1">
        <f t="array" ref="AI1020">IFERROR(
   SUM(
      _xlfn._xlws.FILTER(
         Tableau3[BP],
         (Tableau3[ITEM]=Tableau210[[#This Row],[NOM]])*
         (Tableau3[Rep.]=Tableau210[[#This Row],[REPERE BUTA]])
      )
   ),
0)</f>
        <v>0</v>
      </c>
      <c r="AJ1020" s="181" t="str">
        <f>IF(Tableau210[[#This Row],[NB JP EMIS]]=1,"1 JP","") &amp; IF(Tableau210[[#This Row],[NB BP EMIS]]=1," 1 BP","")</f>
        <v/>
      </c>
      <c r="AK1020" s="178" t="str">
        <f>IF(Tableau210[[#This Row],[NB JP BUTA]]=1,"1 JP","") &amp; IF(Tableau210[[#This Row],[Nb BP BUTA]]=1," 1 BP","") &amp; IF(Tableau210[[#This Row],[Nb BP BUTA]]=2," 2 BP","")</f>
        <v/>
      </c>
      <c r="AL1020" s="117" t="s">
        <v>103</v>
      </c>
      <c r="AM1020" s="117">
        <f>IFERROR(+VLOOKUP(AY1020,Tiges!$G$4:$I$569,3,FALSE),"")</f>
        <v>27</v>
      </c>
      <c r="AN1020" s="48"/>
      <c r="AO1020" s="117">
        <v>4</v>
      </c>
      <c r="AP1020" s="177" cm="1">
        <f t="array" ref="AP10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20" s="117" t="s">
        <v>2163</v>
      </c>
      <c r="AS1020" s="177" t="str" cm="1">
        <f t="array" ref="AS10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20" s="117" t="s">
        <v>1123</v>
      </c>
      <c r="AV1020" s="177" t="str" cm="1">
        <f t="array" ref="AV10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20" s="117"/>
      <c r="AY1020" s="117" cm="1">
        <f t="array" ref="AY1020">IFERROR(_xlfn.XLOOKUP(Tableau210[[#This Row],[DN DONNEES BUTA ]]&amp;Tableau210[[#This Row],[PN DONNEES BUTA]],Tiges!$B$4:$B$79&amp;Tiges!$C$4:$C$79,Tiges!$G$4:$G$79),"")</f>
        <v>16</v>
      </c>
      <c r="AZ1020" s="117"/>
      <c r="BA1020" s="117" cm="1">
        <f t="array" ref="BA1020">IFERROR(_xlfn.XLOOKUP(Tableau210[[#This Row],[DN DONNEES BUTA ]]&amp;Tableau210[[#This Row],[PN DONNEES BUTA]],Tiges!$B$4:$B$79&amp;Tiges!$C$4:$C$79,Tiges!$H$4:$H$79),"")</f>
        <v>100</v>
      </c>
      <c r="BB1020" s="117"/>
      <c r="BC1020" s="182">
        <f>IFERROR(VLOOKUP(Tableau210[[#This Row],[OPERATION]],Tableau4[],2,FALSE),"")</f>
        <v>0</v>
      </c>
      <c r="BD1020" s="177" cm="1">
        <f t="array" ref="BD1020">IFERROR(
   SUM(
      _xlfn._xlws.FILTER(
         Tableau3[Nb Platinage Joint],
         (Tableau3[ITEM]=Tableau210[[#This Row],[NOM]])*
         (Tableau3[Rep.]=Tableau210[[#This Row],[REPERE BUTA]])
      )
   ),
0)</f>
        <v>0</v>
      </c>
      <c r="BE1020" s="182">
        <f>IFERROR(VLOOKUP(Tableau210[[#This Row],[OPERATION]],Tableau4[],3,FALSE),"")</f>
        <v>1</v>
      </c>
      <c r="BF1020" s="177" cm="1">
        <f t="array" ref="BF1020">IFERROR(
   SUM(
      _xlfn._xlws.FILTER(
         Tableau3[Joint Définitif Nb],
         (Tableau3[ITEM]=Tableau210[[#This Row],[NOM]])*
         (Tableau3[Rep.]=Tableau210[[#This Row],[REPERE BUTA]])
      )
   ),
0)</f>
        <v>1</v>
      </c>
      <c r="BG1020" s="117" t="s">
        <v>129</v>
      </c>
      <c r="BH1020" s="177" t="str" cm="1">
        <f t="array" ref="BH10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0" s="117" t="s">
        <v>2281</v>
      </c>
      <c r="BK1020" s="117" t="s">
        <v>2269</v>
      </c>
      <c r="BL1020" s="167" t="s">
        <v>2380</v>
      </c>
      <c r="BM1020" s="210"/>
      <c r="BN1020" s="118"/>
      <c r="BO1020" s="118"/>
      <c r="BP1020" s="118"/>
      <c r="BQ1020" s="159"/>
      <c r="BR1020" s="158"/>
      <c r="BS1020" s="159"/>
      <c r="BT1020" s="159"/>
      <c r="BU1020" s="159"/>
      <c r="BV1020" s="159"/>
      <c r="BW1020" s="159"/>
      <c r="BX1020" s="159"/>
    </row>
    <row r="1021" spans="1:76" ht="15.75" hidden="1" x14ac:dyDescent="0.25">
      <c r="A1021" s="48" t="e" cm="1">
        <f t="array" ref="A1021">_xlfn.XLOOKUP(Tableau210[[#This Row],[NOM]]&amp;Tableau210[[#This Row],[REPERE BUTA]],[6]!Tableau16[POSTE TECHNIQUE]&amp;[6]!Tableau16[Repere ADM],[6]!Tableau16[NUMERO CLIENT])</f>
        <v>#N/A</v>
      </c>
      <c r="B1021" s="48" t="e" cm="1">
        <f t="array" ref="B1021">_xlfn.XLOOKUP(Tableau210[[#This Row],[NOM]]&amp;Tableau210[[#This Row],[REPERE BUTA]],[6]!Tableau16[POSTE TECHNIQUE]&amp;[6]!Tableau16[Repere REF],[6]!Tableau16[NUMERO CLIENT])</f>
        <v>#N/A</v>
      </c>
      <c r="C1021" s="48" cm="1">
        <f t="array" ref="C1021">_xlfn.XLOOKUP(Tableau210[[#This Row],[NOM]]&amp;Tableau210[[#This Row],[Repere Ubleam]],[7]Sheet1!$C$2:$C$2995&amp;[7]Sheet1!$I$2:$I$2995,[7]Sheet1!$A$2:$A$2995)</f>
        <v>1015</v>
      </c>
      <c r="D1021" s="48" t="str">
        <f>C1021&amp;""</f>
        <v>1015</v>
      </c>
      <c r="E1021" s="48" t="e">
        <v>#N/A</v>
      </c>
      <c r="F1021" s="48" t="e">
        <v>#N/A</v>
      </c>
      <c r="G1021" s="186" t="s">
        <v>1760</v>
      </c>
      <c r="H1021" s="158" t="s">
        <v>1067</v>
      </c>
      <c r="I1021" s="158" t="s">
        <v>80</v>
      </c>
      <c r="J1021" s="158" t="s">
        <v>1071</v>
      </c>
      <c r="K1021" s="158" t="str">
        <f>_xlfn.XLOOKUP(Tableau210[[#This Row],[NOM]],[8]LUT!$I$5:$I$301,[8]LUT!$N$5:$N$301)</f>
        <v>Echangeur</v>
      </c>
      <c r="L1021" s="158" t="s">
        <v>114</v>
      </c>
      <c r="M1021" s="158"/>
      <c r="N1021" s="158" t="s">
        <v>114</v>
      </c>
      <c r="O1021" s="158"/>
      <c r="P1021" s="158"/>
      <c r="Q1021" s="158"/>
      <c r="R1021" s="158"/>
      <c r="S1021" s="158"/>
      <c r="T1021" s="158"/>
      <c r="U1021" s="158"/>
      <c r="V1021" s="158"/>
      <c r="W1021" s="148">
        <v>80</v>
      </c>
      <c r="X1021" s="207" cm="1">
        <f t="array" ref="X10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2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21" s="148">
        <v>20</v>
      </c>
      <c r="AA1021" s="207" cm="1">
        <f t="array" ref="AA10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21" s="48"/>
      <c r="AD1021" s="117" t="s">
        <v>2196</v>
      </c>
      <c r="AE1021" s="119"/>
      <c r="AF1021" s="181">
        <f>IFERROR(VLOOKUP(Tableau210[[#This Row],[OPERATION]],Tableau4[],5,FALSE),"")</f>
        <v>0</v>
      </c>
      <c r="AG1021" s="178" cm="1">
        <f t="array" ref="AG1021">IFERROR(
   SUM(
      _xlfn._xlws.FILTER(
         Tableau3[JP],
         (Tableau3[ITEM]=Tableau210[[#This Row],[NOM]])*
         (Tableau3[Rep.]=Tableau210[[#This Row],[REPERE BUTA]])
      )
   ),
0)</f>
        <v>0</v>
      </c>
      <c r="AH1021" s="181">
        <f>IFERROR(VLOOKUP(Tableau210[[#This Row],[OPERATION]],Tableau4[],4,FALSE),"")</f>
        <v>0</v>
      </c>
      <c r="AI1021" s="178" cm="1">
        <f t="array" ref="AI1021">IFERROR(
   SUM(
      _xlfn._xlws.FILTER(
         Tableau3[BP],
         (Tableau3[ITEM]=Tableau210[[#This Row],[NOM]])*
         (Tableau3[Rep.]=Tableau210[[#This Row],[REPERE BUTA]])
      )
   ),
0)</f>
        <v>0</v>
      </c>
      <c r="AJ1021" s="181" t="str">
        <f>IF(Tableau210[[#This Row],[NB JP EMIS]]=1,"1 JP","") &amp; IF(Tableau210[[#This Row],[NB BP EMIS]]=1," 1 BP","")</f>
        <v/>
      </c>
      <c r="AK1021" s="178" t="str">
        <f>IF(Tableau210[[#This Row],[NB JP BUTA]]=1,"1 JP","") &amp; IF(Tableau210[[#This Row],[Nb BP BUTA]]=1," 1 BP","") &amp; IF(Tableau210[[#This Row],[Nb BP BUTA]]=2," 2 BP","")</f>
        <v/>
      </c>
      <c r="AL1021" s="117" t="s">
        <v>103</v>
      </c>
      <c r="AM1021" s="117">
        <f>IFERROR(+VLOOKUP(AY1021,Tiges!$G$4:$I$569,3,FALSE),"")</f>
        <v>27</v>
      </c>
      <c r="AN1021" s="48"/>
      <c r="AO1021" s="117">
        <v>4</v>
      </c>
      <c r="AP1021" s="177" cm="1">
        <f t="array" ref="AP10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21" s="117" t="s">
        <v>2163</v>
      </c>
      <c r="AS1021" s="177" t="str" cm="1">
        <f t="array" ref="AS10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21" s="117" t="s">
        <v>1123</v>
      </c>
      <c r="AV1021" s="177" t="str" cm="1">
        <f t="array" ref="AV10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21" s="117"/>
      <c r="AY1021" s="117" cm="1">
        <f t="array" ref="AY1021">IFERROR(_xlfn.XLOOKUP(Tableau210[[#This Row],[DN DONNEES BUTA ]]&amp;Tableau210[[#This Row],[PN DONNEES BUTA]],Tiges!$B$4:$B$79&amp;Tiges!$C$4:$C$79,Tiges!$G$4:$G$79),"")</f>
        <v>16</v>
      </c>
      <c r="AZ1021" s="117"/>
      <c r="BA1021" s="117" cm="1">
        <f t="array" ref="BA1021">IFERROR(_xlfn.XLOOKUP(Tableau210[[#This Row],[DN DONNEES BUTA ]]&amp;Tableau210[[#This Row],[PN DONNEES BUTA]],Tiges!$B$4:$B$79&amp;Tiges!$C$4:$C$79,Tiges!$H$4:$H$79),"")</f>
        <v>100</v>
      </c>
      <c r="BB1021" s="117"/>
      <c r="BC1021" s="182">
        <f>IFERROR(VLOOKUP(Tableau210[[#This Row],[OPERATION]],Tableau4[],2,FALSE),"")</f>
        <v>0</v>
      </c>
      <c r="BD1021" s="177" cm="1">
        <f t="array" ref="BD1021">IFERROR(
   SUM(
      _xlfn._xlws.FILTER(
         Tableau3[Nb Platinage Joint],
         (Tableau3[ITEM]=Tableau210[[#This Row],[NOM]])*
         (Tableau3[Rep.]=Tableau210[[#This Row],[REPERE BUTA]])
      )
   ),
0)</f>
        <v>0</v>
      </c>
      <c r="BE1021" s="182">
        <f>IFERROR(VLOOKUP(Tableau210[[#This Row],[OPERATION]],Tableau4[],3,FALSE),"")</f>
        <v>1</v>
      </c>
      <c r="BF1021" s="177" cm="1">
        <f t="array" ref="BF1021">IFERROR(
   SUM(
      _xlfn._xlws.FILTER(
         Tableau3[Joint Définitif Nb],
         (Tableau3[ITEM]=Tableau210[[#This Row],[NOM]])*
         (Tableau3[Rep.]=Tableau210[[#This Row],[REPERE BUTA]])
      )
   ),
0)</f>
        <v>1</v>
      </c>
      <c r="BG1021" s="117" t="s">
        <v>129</v>
      </c>
      <c r="BH1021" s="177" t="str" cm="1">
        <f t="array" ref="BH10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1" s="117" t="s">
        <v>2281</v>
      </c>
      <c r="BK1021" s="117" t="s">
        <v>2269</v>
      </c>
      <c r="BL1021" s="167" t="s">
        <v>2380</v>
      </c>
      <c r="BM1021" s="210"/>
      <c r="BN1021" s="118"/>
      <c r="BO1021" s="118"/>
      <c r="BP1021" s="118"/>
      <c r="BQ1021" s="159"/>
      <c r="BR1021" s="158"/>
      <c r="BS1021" s="159"/>
      <c r="BT1021" s="159"/>
      <c r="BU1021" s="159"/>
      <c r="BV1021" s="159"/>
      <c r="BW1021" s="159"/>
      <c r="BX1021" s="159"/>
    </row>
    <row r="1022" spans="1:76" s="154" customFormat="1" ht="15.75" hidden="1" x14ac:dyDescent="0.25">
      <c r="A1022" s="48" t="e" cm="1">
        <f t="array" ref="A1022">_xlfn.XLOOKUP(Tableau210[[#This Row],[NOM]]&amp;Tableau210[[#This Row],[REPERE BUTA]],[6]!Tableau16[POSTE TECHNIQUE]&amp;[6]!Tableau16[Repere ADM],[6]!Tableau16[NUMERO CLIENT])</f>
        <v>#N/A</v>
      </c>
      <c r="B1022" s="48" t="e" cm="1">
        <f t="array" ref="B1022">_xlfn.XLOOKUP(Tableau210[[#This Row],[NOM]]&amp;Tableau210[[#This Row],[REPERE BUTA]],[6]!Tableau16[POSTE TECHNIQUE]&amp;[6]!Tableau16[Repere REF],[6]!Tableau16[NUMERO CLIENT])</f>
        <v>#N/A</v>
      </c>
      <c r="C1022" s="48" cm="1">
        <f t="array" ref="C1022">_xlfn.XLOOKUP(Tableau210[[#This Row],[NOM]]&amp;Tableau210[[#This Row],[Repere Ubleam]],[7]Sheet1!$C$2:$C$2995&amp;[7]Sheet1!$I$2:$I$2995,[7]Sheet1!$A$2:$A$2995)</f>
        <v>1016</v>
      </c>
      <c r="D1022" s="48" t="str">
        <f>C1022&amp;""</f>
        <v>1016</v>
      </c>
      <c r="E1022" s="48" t="e">
        <v>#N/A</v>
      </c>
      <c r="F1022" s="48" t="e">
        <v>#N/A</v>
      </c>
      <c r="G1022" s="149" t="s">
        <v>1760</v>
      </c>
      <c r="H1022" s="150" t="s">
        <v>1067</v>
      </c>
      <c r="I1022" s="150" t="s">
        <v>80</v>
      </c>
      <c r="J1022" s="150" t="s">
        <v>1071</v>
      </c>
      <c r="K1022" s="161" t="str">
        <f>_xlfn.XLOOKUP(Tableau210[[#This Row],[NOM]],[8]LUT!$I$5:$I$301,[8]LUT!$N$5:$N$301)</f>
        <v>Echangeur</v>
      </c>
      <c r="L1022" s="161" t="s">
        <v>115</v>
      </c>
      <c r="M1022" s="161"/>
      <c r="N1022" s="161" t="s">
        <v>115</v>
      </c>
      <c r="O1022" s="161"/>
      <c r="P1022" s="161"/>
      <c r="Q1022" s="161"/>
      <c r="R1022" s="161"/>
      <c r="S1022" s="161"/>
      <c r="T1022" s="161"/>
      <c r="U1022" s="161"/>
      <c r="V1022" s="161"/>
      <c r="W1022" s="198" t="s">
        <v>2291</v>
      </c>
      <c r="X1022" s="151" cm="1">
        <f t="array" ref="X10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22" s="19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22" s="198" t="s">
        <v>3424</v>
      </c>
      <c r="AA1022" s="151" cm="1">
        <f t="array" ref="AA10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2" s="19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22" s="199"/>
      <c r="AD1022" s="153" t="s">
        <v>2322</v>
      </c>
      <c r="AE1022" s="161"/>
      <c r="AF1022" s="161">
        <f>IFERROR(VLOOKUP(Tableau210[[#This Row],[OPERATION]],Tableau4[],5,FALSE),"")</f>
        <v>0</v>
      </c>
      <c r="AG1022" s="150" cm="1">
        <f t="array" ref="AG1022">IFERROR(
   SUM(
      _xlfn._xlws.FILTER(
         Tableau3[JP],
         (Tableau3[ITEM]=Tableau210[[#This Row],[NOM]])*
         (Tableau3[Rep.]=Tableau210[[#This Row],[REPERE BUTA]])
      )
   ),
0)</f>
        <v>0</v>
      </c>
      <c r="AH1022" s="161">
        <f>IFERROR(VLOOKUP(Tableau210[[#This Row],[OPERATION]],Tableau4[],4,FALSE),"")</f>
        <v>1</v>
      </c>
      <c r="AI1022" s="150" cm="1">
        <f t="array" ref="AI1022">IFERROR(
   SUM(
      _xlfn._xlws.FILTER(
         Tableau3[BP],
         (Tableau3[ITEM]=Tableau210[[#This Row],[NOM]])*
         (Tableau3[Rep.]=Tableau210[[#This Row],[REPERE BUTA]])
      )
   ),
0)</f>
        <v>0</v>
      </c>
      <c r="AJ1022" s="161" t="s">
        <v>2502</v>
      </c>
      <c r="AK1022" s="150" t="str">
        <f>IF(Tableau210[[#This Row],[NB JP BUTA]]=1,"1 JP","") &amp; IF(Tableau210[[#This Row],[Nb BP BUTA]]=1," 1 BP","") &amp; IF(Tableau210[[#This Row],[Nb BP BUTA]]=2," 2 BP","")</f>
        <v/>
      </c>
      <c r="AL1022" s="153" t="s">
        <v>103</v>
      </c>
      <c r="AM1022" s="153">
        <f>IFERROR(+VLOOKUP(AY1022,Tiges!$G$4:$I$569,3,FALSE),"")</f>
        <v>22</v>
      </c>
      <c r="AN1022" s="199"/>
      <c r="AO1022" s="163" t="s">
        <v>3424</v>
      </c>
      <c r="AP1022" s="153" cm="1">
        <f t="array" ref="AP10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22" s="153" t="s">
        <v>3424</v>
      </c>
      <c r="AR1022" s="163" t="s">
        <v>3424</v>
      </c>
      <c r="AS1022" s="153" cm="1">
        <f t="array" ref="AS10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22" s="153" t="s">
        <v>3424</v>
      </c>
      <c r="AU1022" s="163" t="s">
        <v>3424</v>
      </c>
      <c r="AV1022" s="153" t="str" cm="1">
        <f t="array" ref="AV10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2" s="16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22" s="163"/>
      <c r="AY1022" s="153" cm="1">
        <f t="array" ref="AY1022">IFERROR(_xlfn.XLOOKUP(Tableau210[[#This Row],[DN DONNEES BUTA ]]&amp;Tableau210[[#This Row],[PN DONNEES BUTA]],Tiges!$B$4:$B$79&amp;Tiges!$C$4:$C$79,Tiges!$G$4:$G$79),"")</f>
        <v>14</v>
      </c>
      <c r="AZ1022" s="163"/>
      <c r="BA1022" s="153" cm="1">
        <f t="array" ref="BA1022">IFERROR(_xlfn.XLOOKUP(Tableau210[[#This Row],[DN DONNEES BUTA ]]&amp;Tableau210[[#This Row],[PN DONNEES BUTA]],Tiges!$B$4:$B$79&amp;Tiges!$C$4:$C$79,Tiges!$H$4:$H$79),"")</f>
        <v>70</v>
      </c>
      <c r="BB1022" s="163"/>
      <c r="BC1022" s="163">
        <f>IFERROR(VLOOKUP(Tableau210[[#This Row],[OPERATION]],Tableau4[],2,FALSE),"")</f>
        <v>1</v>
      </c>
      <c r="BD1022" s="153" cm="1">
        <f t="array" ref="BD1022">IFERROR(
   SUM(
      _xlfn._xlws.FILTER(
         Tableau3[Nb Platinage Joint],
         (Tableau3[ITEM]=Tableau210[[#This Row],[NOM]])*
         (Tableau3[Rep.]=Tableau210[[#This Row],[REPERE BUTA]])
      )
   ),
0)</f>
        <v>0</v>
      </c>
      <c r="BE1022" s="153">
        <f>IFERROR(VLOOKUP(Tableau210[[#This Row],[OPERATION]],Tableau4[],3,FALSE),"")</f>
        <v>1</v>
      </c>
      <c r="BF1022" s="153" cm="1">
        <f t="array" ref="BF1022">IFERROR(
   SUM(
      _xlfn._xlws.FILTER(
         Tableau3[Joint Définitif Nb],
         (Tableau3[ITEM]=Tableau210[[#This Row],[NOM]])*
         (Tableau3[Rep.]=Tableau210[[#This Row],[REPERE BUTA]])
      )
   ),
0)</f>
        <v>1</v>
      </c>
      <c r="BG1022" s="163" t="s">
        <v>3424</v>
      </c>
      <c r="BH1022" s="153" t="str" cm="1">
        <f t="array" ref="BH10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2" s="16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2" s="163" t="s">
        <v>3424</v>
      </c>
      <c r="BK1022" s="163" t="s">
        <v>3424</v>
      </c>
      <c r="BL1022" s="153" t="s">
        <v>2471</v>
      </c>
      <c r="BM1022" s="163" t="s">
        <v>2380</v>
      </c>
      <c r="BN1022" s="163"/>
      <c r="BO1022" s="163"/>
      <c r="BP1022" s="163"/>
      <c r="BQ1022" s="199"/>
      <c r="BR1022" s="161"/>
      <c r="BS1022" s="199"/>
      <c r="BT1022" s="199"/>
      <c r="BU1022" s="199"/>
      <c r="BV1022" s="199"/>
      <c r="BW1022" s="199"/>
      <c r="BX1022" s="199"/>
    </row>
    <row r="1023" spans="1:76" ht="15.75" hidden="1" x14ac:dyDescent="0.25">
      <c r="A1023" s="48" t="e" cm="1">
        <f t="array" ref="A1023">_xlfn.XLOOKUP(Tableau210[[#This Row],[NOM]]&amp;Tableau210[[#This Row],[REPERE BUTA]],[6]!Tableau16[POSTE TECHNIQUE]&amp;[6]!Tableau16[Repere ADM],[6]!Tableau16[NUMERO CLIENT])</f>
        <v>#N/A</v>
      </c>
      <c r="B1023" s="48" t="e" cm="1">
        <f t="array" ref="B1023">_xlfn.XLOOKUP(Tableau210[[#This Row],[NOM]]&amp;Tableau210[[#This Row],[REPERE BUTA]],[6]!Tableau16[POSTE TECHNIQUE]&amp;[6]!Tableau16[Repere REF],[6]!Tableau16[NUMERO CLIENT])</f>
        <v>#N/A</v>
      </c>
      <c r="C1023" s="48" cm="1">
        <f t="array" ref="C1023">_xlfn.XLOOKUP(Tableau210[[#This Row],[NOM]]&amp;Tableau210[[#This Row],[Repere Ubleam]],[7]Sheet1!$C$2:$C$2995&amp;[7]Sheet1!$I$2:$I$2995,[7]Sheet1!$A$2:$A$2995)</f>
        <v>1017</v>
      </c>
      <c r="D1023" s="48" t="str">
        <f>C1023&amp;""</f>
        <v>1017</v>
      </c>
      <c r="E1023" s="48" t="e">
        <v>#N/A</v>
      </c>
      <c r="F1023" s="48" t="e">
        <v>#N/A</v>
      </c>
      <c r="G1023" s="186" t="s">
        <v>1760</v>
      </c>
      <c r="H1023" s="158" t="s">
        <v>1067</v>
      </c>
      <c r="I1023" s="158" t="s">
        <v>80</v>
      </c>
      <c r="J1023" s="158" t="s">
        <v>1071</v>
      </c>
      <c r="K1023" s="158" t="str">
        <f>_xlfn.XLOOKUP(Tableau210[[#This Row],[NOM]],[8]LUT!$I$5:$I$301,[8]LUT!$N$5:$N$301)</f>
        <v>Echangeur</v>
      </c>
      <c r="L1023" s="158" t="s">
        <v>194</v>
      </c>
      <c r="M1023" s="158"/>
      <c r="N1023" s="158" t="s">
        <v>194</v>
      </c>
      <c r="O1023" s="158"/>
      <c r="P1023" s="158"/>
      <c r="Q1023" s="158"/>
      <c r="R1023" s="158"/>
      <c r="S1023" s="158"/>
      <c r="T1023" s="158"/>
      <c r="U1023" s="158"/>
      <c r="V1023" s="158"/>
      <c r="W1023" s="175" t="s">
        <v>2296</v>
      </c>
      <c r="X1023" s="207" cm="1">
        <f t="array" ref="X10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02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23" s="175" t="s">
        <v>2296</v>
      </c>
      <c r="AA1023" s="207" cm="1">
        <f t="array" ref="AA10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23" s="48"/>
      <c r="AD1023" s="117" t="s">
        <v>2240</v>
      </c>
      <c r="AE1023" s="119"/>
      <c r="AF1023" s="181">
        <f>IFERROR(VLOOKUP(Tableau210[[#This Row],[OPERATION]],Tableau4[],5,FALSE),"")</f>
        <v>0</v>
      </c>
      <c r="AG1023" s="178" cm="1">
        <f t="array" ref="AG1023">IFERROR(
   SUM(
      _xlfn._xlws.FILTER(
         Tableau3[JP],
         (Tableau3[ITEM]=Tableau210[[#This Row],[NOM]])*
         (Tableau3[Rep.]=Tableau210[[#This Row],[REPERE BUTA]])
      )
   ),
0)</f>
        <v>0</v>
      </c>
      <c r="AH1023" s="181">
        <f>IFERROR(VLOOKUP(Tableau210[[#This Row],[OPERATION]],Tableau4[],4,FALSE),"")</f>
        <v>0</v>
      </c>
      <c r="AI1023" s="178" cm="1">
        <f t="array" ref="AI1023">IFERROR(
   SUM(
      _xlfn._xlws.FILTER(
         Tableau3[BP],
         (Tableau3[ITEM]=Tableau210[[#This Row],[NOM]])*
         (Tableau3[Rep.]=Tableau210[[#This Row],[REPERE BUTA]])
      )
   ),
0)</f>
        <v>0</v>
      </c>
      <c r="AJ1023" s="181" t="s">
        <v>2323</v>
      </c>
      <c r="AK1023" s="178" t="str">
        <f>IF(Tableau210[[#This Row],[NB JP BUTA]]=1,"1 JP","") &amp; IF(Tableau210[[#This Row],[Nb BP BUTA]]=1," 1 BP","") &amp; IF(Tableau210[[#This Row],[Nb BP BUTA]]=2," 2 BP","")</f>
        <v/>
      </c>
      <c r="AL1023" s="117" t="s">
        <v>103</v>
      </c>
      <c r="AM1023" s="117">
        <f>IFERROR(+VLOOKUP(AY1023,Tiges!$G$4:$I$569,3,FALSE),"")</f>
        <v>22</v>
      </c>
      <c r="AN1023" s="48"/>
      <c r="AO1023" s="117" t="s">
        <v>2303</v>
      </c>
      <c r="AP1023" s="177" cm="1">
        <f t="array" ref="AP10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23" s="411" t="s">
        <v>2303</v>
      </c>
      <c r="AR1023" s="117" t="s">
        <v>2303</v>
      </c>
      <c r="AS1023" s="177" cm="1">
        <f t="array" ref="AS10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23" s="411" t="s">
        <v>2303</v>
      </c>
      <c r="AU1023" s="117" t="s">
        <v>2303</v>
      </c>
      <c r="AV1023" s="177" t="str" cm="1">
        <f t="array" ref="AV10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3" s="411" t="s">
        <v>2303</v>
      </c>
      <c r="AX1023" s="117"/>
      <c r="AY1023" s="117" cm="1">
        <f t="array" ref="AY1023">IFERROR(_xlfn.XLOOKUP(Tableau210[[#This Row],[DN DONNEES BUTA ]]&amp;Tableau210[[#This Row],[PN DONNEES BUTA]],Tiges!$B$4:$B$79&amp;Tiges!$C$4:$C$79,Tiges!$G$4:$G$79),"")</f>
        <v>14</v>
      </c>
      <c r="AZ1023" s="117"/>
      <c r="BA1023" s="117" cm="1">
        <f t="array" ref="BA1023">IFERROR(_xlfn.XLOOKUP(Tableau210[[#This Row],[DN DONNEES BUTA ]]&amp;Tableau210[[#This Row],[PN DONNEES BUTA]],Tiges!$B$4:$B$79&amp;Tiges!$C$4:$C$79,Tiges!$H$4:$H$79),"")</f>
        <v>70</v>
      </c>
      <c r="BB1023" s="117"/>
      <c r="BC1023" s="182">
        <f>IFERROR(VLOOKUP(Tableau210[[#This Row],[OPERATION]],Tableau4[],2,FALSE),"")</f>
        <v>0</v>
      </c>
      <c r="BD1023" s="177" cm="1">
        <f t="array" ref="BD1023">IFERROR(
   SUM(
      _xlfn._xlws.FILTER(
         Tableau3[Nb Platinage Joint],
         (Tableau3[ITEM]=Tableau210[[#This Row],[NOM]])*
         (Tableau3[Rep.]=Tableau210[[#This Row],[REPERE BUTA]])
      )
   ),
0)</f>
        <v>0</v>
      </c>
      <c r="BE1023" s="182">
        <f>IFERROR(VLOOKUP(Tableau210[[#This Row],[OPERATION]],Tableau4[],3,FALSE),"")</f>
        <v>0</v>
      </c>
      <c r="BF1023" s="177" cm="1">
        <f t="array" ref="BF1023">IFERROR(
   SUM(
      _xlfn._xlws.FILTER(
         Tableau3[Joint Définitif Nb],
         (Tableau3[ITEM]=Tableau210[[#This Row],[NOM]])*
         (Tableau3[Rep.]=Tableau210[[#This Row],[REPERE BUTA]])
      )
   ),
0)</f>
        <v>0</v>
      </c>
      <c r="BG1023" s="117" t="s">
        <v>2303</v>
      </c>
      <c r="BH1023" s="177" t="str" cm="1">
        <f t="array" ref="BH10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3" s="117" t="s">
        <v>2303</v>
      </c>
      <c r="BK1023" s="117" t="s">
        <v>2303</v>
      </c>
      <c r="BL1023" s="167" t="s">
        <v>2380</v>
      </c>
      <c r="BM1023" s="210"/>
      <c r="BN1023" s="118"/>
      <c r="BO1023" s="118"/>
      <c r="BP1023" s="118"/>
      <c r="BQ1023" s="159"/>
      <c r="BR1023" s="158"/>
      <c r="BS1023" s="159"/>
      <c r="BT1023" s="159"/>
      <c r="BU1023" s="159"/>
      <c r="BV1023" s="159"/>
      <c r="BW1023" s="159"/>
      <c r="BX1023" s="159"/>
    </row>
    <row r="1024" spans="1:76" ht="15.75" hidden="1" x14ac:dyDescent="0.25">
      <c r="A1024" s="48" t="e" cm="1">
        <f t="array" ref="A1024">_xlfn.XLOOKUP(Tableau210[[#This Row],[NOM]]&amp;Tableau210[[#This Row],[REPERE BUTA]],[6]!Tableau16[POSTE TECHNIQUE]&amp;[6]!Tableau16[Repere ADM],[6]!Tableau16[NUMERO CLIENT])</f>
        <v>#N/A</v>
      </c>
      <c r="B1024" s="48" t="str" cm="1">
        <f t="array" ref="B1024">_xlfn.XLOOKUP(Tableau210[[#This Row],[NOM]]&amp;Tableau210[[#This Row],[REPERE BUTA]],[6]!Tableau16[POSTE TECHNIQUE]&amp;[6]!Tableau16[Repere REF],[6]!Tableau16[NUMERO CLIENT])</f>
        <v>S1-S3007-PSVBS0424</v>
      </c>
      <c r="C1024" s="48" cm="1">
        <f t="array" ref="C1024">_xlfn.XLOOKUP(Tableau210[[#This Row],[NOM]]&amp;Tableau210[[#This Row],[Repere Ubleam]],[7]Sheet1!$C$2:$C$2995&amp;[7]Sheet1!$I$2:$I$2995,[7]Sheet1!$A$2:$A$2995)</f>
        <v>539</v>
      </c>
      <c r="D1024" s="48" t="str">
        <f>C1024&amp;""</f>
        <v>539</v>
      </c>
      <c r="E1024" s="48" t="s">
        <v>2577</v>
      </c>
      <c r="F1024" s="48" t="s">
        <v>3095</v>
      </c>
      <c r="G1024" s="187" t="s">
        <v>1446</v>
      </c>
      <c r="H1024" s="119" t="s">
        <v>1067</v>
      </c>
      <c r="I1024" s="119" t="s">
        <v>80</v>
      </c>
      <c r="J1024" s="119" t="s">
        <v>1071</v>
      </c>
      <c r="K1024" s="119" t="str">
        <f>_xlfn.XLOOKUP(Tableau210[[#This Row],[NOM]],[8]LUT!$I$5:$I$301,[8]LUT!$N$5:$N$301)</f>
        <v xml:space="preserve">Echangeur </v>
      </c>
      <c r="L1024" s="119" t="s">
        <v>82</v>
      </c>
      <c r="M1024" s="119"/>
      <c r="N1024" s="119" t="s">
        <v>82</v>
      </c>
      <c r="O1024" s="119"/>
      <c r="P1024" s="119"/>
      <c r="Q1024" s="119"/>
      <c r="R1024" s="119"/>
      <c r="S1024" s="119"/>
      <c r="T1024" s="119"/>
      <c r="U1024" s="119"/>
      <c r="V1024" s="119"/>
      <c r="W1024" s="148">
        <v>25</v>
      </c>
      <c r="X1024" s="207" cm="1">
        <f t="array" ref="X10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2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24" s="148">
        <v>20</v>
      </c>
      <c r="AA1024" s="207" cm="1">
        <f t="array" ref="AA10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24" s="48"/>
      <c r="AD1024" s="117" t="s">
        <v>2196</v>
      </c>
      <c r="AE1024" s="119"/>
      <c r="AF1024" s="181">
        <f>IFERROR(VLOOKUP(Tableau210[[#This Row],[OPERATION]],Tableau4[],5,FALSE),"")</f>
        <v>0</v>
      </c>
      <c r="AG1024" s="178" cm="1">
        <f t="array" ref="AG1024">IFERROR(
   SUM(
      _xlfn._xlws.FILTER(
         Tableau3[JP],
         (Tableau3[ITEM]=Tableau210[[#This Row],[NOM]])*
         (Tableau3[Rep.]=Tableau210[[#This Row],[REPERE BUTA]])
      )
   ),
0)</f>
        <v>0</v>
      </c>
      <c r="AH1024" s="181">
        <f>IFERROR(VLOOKUP(Tableau210[[#This Row],[OPERATION]],Tableau4[],4,FALSE),"")</f>
        <v>0</v>
      </c>
      <c r="AI1024" s="178" cm="1">
        <f t="array" ref="AI1024">IFERROR(
   SUM(
      _xlfn._xlws.FILTER(
         Tableau3[BP],
         (Tableau3[ITEM]=Tableau210[[#This Row],[NOM]])*
         (Tableau3[Rep.]=Tableau210[[#This Row],[REPERE BUTA]])
      )
   ),
0)</f>
        <v>0</v>
      </c>
      <c r="AJ1024" s="181" t="str">
        <f>IF(Tableau210[[#This Row],[NB JP EMIS]]=1,"1 JP","") &amp; IF(Tableau210[[#This Row],[NB BP EMIS]]=1," 1 BP","")</f>
        <v/>
      </c>
      <c r="AK1024" s="178" t="str">
        <f>IF(Tableau210[[#This Row],[NB JP BUTA]]=1,"1 JP","") &amp; IF(Tableau210[[#This Row],[Nb BP BUTA]]=1," 1 BP","") &amp; IF(Tableau210[[#This Row],[Nb BP BUTA]]=2," 2 BP","")</f>
        <v/>
      </c>
      <c r="AL1024" s="117" t="s">
        <v>103</v>
      </c>
      <c r="AM1024" s="117">
        <f>IFERROR(+VLOOKUP(AY1024,Tiges!$G$4:$I$569,3,FALSE),"")</f>
        <v>22</v>
      </c>
      <c r="AN1024" s="48"/>
      <c r="AO1024" s="117">
        <v>4</v>
      </c>
      <c r="AP1024" s="177" cm="1">
        <f t="array" ref="AP10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24" s="117" t="s">
        <v>2289</v>
      </c>
      <c r="AS1024" s="177" t="str" cm="1">
        <f t="array" ref="AS10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24" s="117" t="s">
        <v>2277</v>
      </c>
      <c r="AV1024" s="177" t="str" cm="1">
        <f t="array" ref="AV10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24" s="117"/>
      <c r="AY1024" s="117" cm="1">
        <f t="array" ref="AY1024">IFERROR(_xlfn.XLOOKUP(Tableau210[[#This Row],[DN DONNEES BUTA ]]&amp;Tableau210[[#This Row],[PN DONNEES BUTA]],Tiges!$B$4:$B$79&amp;Tiges!$C$4:$C$79,Tiges!$G$4:$G$79),"")</f>
        <v>14</v>
      </c>
      <c r="AZ1024" s="117"/>
      <c r="BA1024" s="117" cm="1">
        <f t="array" ref="BA1024">IFERROR(_xlfn.XLOOKUP(Tableau210[[#This Row],[DN DONNEES BUTA ]]&amp;Tableau210[[#This Row],[PN DONNEES BUTA]],Tiges!$B$4:$B$79&amp;Tiges!$C$4:$C$79,Tiges!$H$4:$H$79),"")</f>
        <v>70</v>
      </c>
      <c r="BB1024" s="117"/>
      <c r="BC1024" s="182">
        <f>IFERROR(VLOOKUP(Tableau210[[#This Row],[OPERATION]],Tableau4[],2,FALSE),"")</f>
        <v>0</v>
      </c>
      <c r="BD1024" s="177" cm="1">
        <f t="array" ref="BD1024">IFERROR(
   SUM(
      _xlfn._xlws.FILTER(
         Tableau3[Nb Platinage Joint],
         (Tableau3[ITEM]=Tableau210[[#This Row],[NOM]])*
         (Tableau3[Rep.]=Tableau210[[#This Row],[REPERE BUTA]])
      )
   ),
0)</f>
        <v>0</v>
      </c>
      <c r="BE1024" s="182">
        <f>IFERROR(VLOOKUP(Tableau210[[#This Row],[OPERATION]],Tableau4[],3,FALSE),"")</f>
        <v>1</v>
      </c>
      <c r="BF1024" s="177" cm="1">
        <f t="array" ref="BF1024">IFERROR(
   SUM(
      _xlfn._xlws.FILTER(
         Tableau3[Joint Définitif Nb],
         (Tableau3[ITEM]=Tableau210[[#This Row],[NOM]])*
         (Tableau3[Rep.]=Tableau210[[#This Row],[REPERE BUTA]])
      )
   ),
0)</f>
        <v>1</v>
      </c>
      <c r="BG1024" s="117" t="s">
        <v>129</v>
      </c>
      <c r="BH1024" s="177" t="str" cm="1">
        <f t="array" ref="BH10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4" s="117" t="s">
        <v>2268</v>
      </c>
      <c r="BK1024" s="117" t="s">
        <v>2269</v>
      </c>
      <c r="BL1024" s="167" t="s">
        <v>2380</v>
      </c>
      <c r="BM1024" s="167"/>
      <c r="BN1024" s="117"/>
      <c r="BO1024" s="117"/>
      <c r="BP1024" s="119"/>
      <c r="BQ1024" s="119"/>
      <c r="BR1024" s="119"/>
      <c r="BS1024" s="48"/>
      <c r="BT1024" s="48"/>
      <c r="BU1024" s="48"/>
      <c r="BV1024" s="48"/>
      <c r="BW1024" s="48"/>
      <c r="BX1024" s="48"/>
    </row>
    <row r="1025" spans="1:76" ht="15.75" hidden="1" x14ac:dyDescent="0.25">
      <c r="A1025" s="48" t="str" cm="1">
        <f t="array" ref="A1025">_xlfn.XLOOKUP(Tableau210[[#This Row],[NOM]]&amp;Tableau210[[#This Row],[REPERE BUTA]],[6]!Tableau16[POSTE TECHNIQUE]&amp;[6]!Tableau16[Repere ADM],[6]!Tableau16[NUMERO CLIENT])</f>
        <v>S1-S3007-VMM</v>
      </c>
      <c r="B1025" s="48" t="str" cm="1">
        <f t="array" ref="B1025">_xlfn.XLOOKUP(Tableau210[[#This Row],[NOM]]&amp;Tableau210[[#This Row],[REPERE BUTA]],[6]!Tableau16[POSTE TECHNIQUE]&amp;[6]!Tableau16[Repere REF],[6]!Tableau16[NUMERO CLIENT])</f>
        <v>S1-S3007-VMM</v>
      </c>
      <c r="C1025" s="48" cm="1">
        <f t="array" ref="C1025">_xlfn.XLOOKUP(Tableau210[[#This Row],[NOM]]&amp;Tableau210[[#This Row],[Repere Ubleam]],[7]Sheet1!$C$2:$C$2995&amp;[7]Sheet1!$I$2:$I$2995,[7]Sheet1!$A$2:$A$2995)</f>
        <v>544</v>
      </c>
      <c r="D1025" s="48" t="str">
        <f>C1025&amp;""</f>
        <v>544</v>
      </c>
      <c r="E1025" s="48" t="s">
        <v>2553</v>
      </c>
      <c r="F1025" s="48" t="s">
        <v>3092</v>
      </c>
      <c r="G1025" s="162" t="s">
        <v>1446</v>
      </c>
      <c r="H1025" s="161" t="s">
        <v>1067</v>
      </c>
      <c r="I1025" s="150" t="s">
        <v>80</v>
      </c>
      <c r="J1025" s="150" t="s">
        <v>1071</v>
      </c>
      <c r="K1025" s="161" t="str">
        <f>_xlfn.XLOOKUP(Tableau210[[#This Row],[NOM]],[8]LUT!$I$5:$I$301,[8]LUT!$N$5:$N$301)</f>
        <v xml:space="preserve">Echangeur </v>
      </c>
      <c r="L1025" s="150" t="s">
        <v>109</v>
      </c>
      <c r="M1025" s="150" t="s">
        <v>1252</v>
      </c>
      <c r="N1025" s="150" t="s">
        <v>1252</v>
      </c>
      <c r="O1025" s="150"/>
      <c r="P1025" s="150"/>
      <c r="Q1025" s="150"/>
      <c r="R1025" s="150"/>
      <c r="S1025" s="150"/>
      <c r="T1025" s="150"/>
      <c r="U1025" s="150"/>
      <c r="V1025" s="150"/>
      <c r="W1025" s="151" t="s">
        <v>1118</v>
      </c>
      <c r="X1025" s="151" cm="1">
        <f t="array" ref="X10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025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25" s="151" t="s">
        <v>3424</v>
      </c>
      <c r="AA1025" s="151" cm="1">
        <f t="array" ref="AA10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5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25" s="152"/>
      <c r="AD1025" s="153" t="s">
        <v>2196</v>
      </c>
      <c r="AE1025" s="150"/>
      <c r="AF1025" s="150">
        <f>IFERROR(VLOOKUP(Tableau210[[#This Row],[OPERATION]],Tableau4[],5,FALSE),"")</f>
        <v>0</v>
      </c>
      <c r="AG1025" s="150" cm="1">
        <f t="array" ref="AG1025">IFERROR(
   SUM(
      _xlfn._xlws.FILTER(
         Tableau3[JP],
         (Tableau3[ITEM]=Tableau210[[#This Row],[NOM]])*
         (Tableau3[Rep.]=Tableau210[[#This Row],[REPERE BUTA]])
      )
   ),
0)</f>
        <v>0</v>
      </c>
      <c r="AH1025" s="150">
        <f>IFERROR(VLOOKUP(Tableau210[[#This Row],[OPERATION]],Tableau4[],4,FALSE),"")</f>
        <v>0</v>
      </c>
      <c r="AI1025" s="150" cm="1">
        <f t="array" ref="AI1025">IFERROR(
   SUM(
      _xlfn._xlws.FILTER(
         Tableau3[BP],
         (Tableau3[ITEM]=Tableau210[[#This Row],[NOM]])*
         (Tableau3[Rep.]=Tableau210[[#This Row],[REPERE BUTA]])
      )
   ),
0)</f>
        <v>0</v>
      </c>
      <c r="AJ1025" s="150" t="str">
        <f>IF(Tableau210[[#This Row],[NB JP EMIS]]=1,"1 JP","") &amp; IF(Tableau210[[#This Row],[NB BP EMIS]]=1," 1 BP","")</f>
        <v/>
      </c>
      <c r="AK1025" s="150" t="str">
        <f>IF(Tableau210[[#This Row],[NB JP BUTA]]=1,"1 JP","") &amp; IF(Tableau210[[#This Row],[Nb BP BUTA]]=1," 1 BP","") &amp; IF(Tableau210[[#This Row],[Nb BP BUTA]]=2," 2 BP","")</f>
        <v/>
      </c>
      <c r="AL1025" s="153" t="s">
        <v>103</v>
      </c>
      <c r="AM1025" s="153">
        <f>IFERROR(+VLOOKUP(AY1025,Tiges!$G$4:$I$569,3,FALSE),"")</f>
        <v>36</v>
      </c>
      <c r="AN1025" s="152"/>
      <c r="AO1025" s="153">
        <v>12</v>
      </c>
      <c r="AP1025" s="153" cm="1">
        <f t="array" ref="AP10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25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025" s="153" t="s">
        <v>2304</v>
      </c>
      <c r="AS1025" s="153" cm="1">
        <f t="array" ref="AS10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25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M24x190</v>
      </c>
      <c r="AU1025" s="153" t="s">
        <v>3424</v>
      </c>
      <c r="AV1025" s="153" t="str" cm="1">
        <f t="array" ref="AV10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25" s="153"/>
      <c r="AY1025" s="153" cm="1">
        <f t="array" ref="AY1025">IFERROR(_xlfn.XLOOKUP(Tableau210[[#This Row],[DN DONNEES BUTA ]]&amp;Tableau210[[#This Row],[PN DONNEES BUTA]],Tiges!$B$4:$B$79&amp;Tiges!$C$4:$C$79,Tiges!$G$4:$G$79),"")</f>
        <v>22</v>
      </c>
      <c r="AZ1025" s="153"/>
      <c r="BA1025" s="153" cm="1">
        <f t="array" ref="BA1025">IFERROR(_xlfn.XLOOKUP(Tableau210[[#This Row],[DN DONNEES BUTA ]]&amp;Tableau210[[#This Row],[PN DONNEES BUTA]],Tiges!$B$4:$B$79&amp;Tiges!$C$4:$C$79,Tiges!$H$4:$H$79),"")</f>
        <v>130</v>
      </c>
      <c r="BB1025" s="153"/>
      <c r="BC1025" s="153">
        <f>IFERROR(VLOOKUP(Tableau210[[#This Row],[OPERATION]],Tableau4[],2,FALSE),"")</f>
        <v>0</v>
      </c>
      <c r="BD1025" s="153" cm="1">
        <f t="array" ref="BD1025">IFERROR(
   SUM(
      _xlfn._xlws.FILTER(
         Tableau3[Nb Platinage Joint],
         (Tableau3[ITEM]=Tableau210[[#This Row],[NOM]])*
         (Tableau3[Rep.]=Tableau210[[#This Row],[REPERE BUTA]])
      )
   ),
0)</f>
        <v>0</v>
      </c>
      <c r="BE1025" s="153">
        <f>IFERROR(VLOOKUP(Tableau210[[#This Row],[OPERATION]],Tableau4[],3,FALSE),"")</f>
        <v>1</v>
      </c>
      <c r="BF1025" s="153" cm="1">
        <f t="array" ref="BF1025">IFERROR(
   SUM(
      _xlfn._xlws.FILTER(
         Tableau3[Joint Définitif Nb],
         (Tableau3[ITEM]=Tableau210[[#This Row],[NOM]])*
         (Tableau3[Rep.]=Tableau210[[#This Row],[REPERE BUTA]])
      )
   ),
0)</f>
        <v>0</v>
      </c>
      <c r="BG1025" s="153" t="s">
        <v>3424</v>
      </c>
      <c r="BH1025" s="153" t="str" cm="1">
        <f t="array" ref="BH10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5" s="153" t="s">
        <v>2281</v>
      </c>
      <c r="BK1025" s="153" t="s">
        <v>3424</v>
      </c>
      <c r="BL1025" s="153" t="s">
        <v>2484</v>
      </c>
      <c r="BM1025" s="153" t="s">
        <v>3436</v>
      </c>
      <c r="BN1025" s="153"/>
      <c r="BO1025" s="153"/>
      <c r="BP1025" s="150"/>
      <c r="BQ1025" s="150"/>
      <c r="BR1025" s="150"/>
      <c r="BS1025" s="152"/>
      <c r="BT1025" s="152"/>
      <c r="BU1025" s="152"/>
      <c r="BV1025" s="152"/>
      <c r="BW1025" s="152"/>
      <c r="BX1025" s="152"/>
    </row>
    <row r="1026" spans="1:76" ht="15.75" hidden="1" x14ac:dyDescent="0.25">
      <c r="A1026" s="48" t="str" cm="1">
        <f t="array" ref="A1026">_xlfn.XLOOKUP(Tableau210[[#This Row],[NOM]]&amp;Tableau210[[#This Row],[REPERE BUTA]],[6]!Tableau16[POSTE TECHNIQUE]&amp;[6]!Tableau16[Repere ADM],[6]!Tableau16[NUMERO CLIENT])</f>
        <v>S1-S3007-VMM</v>
      </c>
      <c r="B1026" s="48" t="str" cm="1">
        <f t="array" ref="B1026">_xlfn.XLOOKUP(Tableau210[[#This Row],[NOM]]&amp;Tableau210[[#This Row],[REPERE BUTA]],[6]!Tableau16[POSTE TECHNIQUE]&amp;[6]!Tableau16[Repere REF],[6]!Tableau16[NUMERO CLIENT])</f>
        <v>S1-S3007-VMM</v>
      </c>
      <c r="C1026" s="48" cm="1">
        <f t="array" ref="C1026">_xlfn.XLOOKUP(Tableau210[[#This Row],[NOM]]&amp;Tableau210[[#This Row],[Repere Ubleam]],[7]Sheet1!$C$2:$C$2995&amp;[7]Sheet1!$I$2:$I$2995,[7]Sheet1!$A$2:$A$2995)</f>
        <v>545</v>
      </c>
      <c r="D1026" s="48" t="str">
        <f>C1026&amp;""</f>
        <v>545</v>
      </c>
      <c r="E1026" s="48" t="s">
        <v>2553</v>
      </c>
      <c r="F1026" s="48" t="s">
        <v>3092</v>
      </c>
      <c r="G1026" s="162" t="s">
        <v>1446</v>
      </c>
      <c r="H1026" s="150" t="s">
        <v>1067</v>
      </c>
      <c r="I1026" s="150" t="s">
        <v>80</v>
      </c>
      <c r="J1026" s="150" t="s">
        <v>1071</v>
      </c>
      <c r="K1026" s="150" t="str">
        <f>_xlfn.XLOOKUP(Tableau210[[#This Row],[NOM]],[8]LUT!$I$5:$I$301,[8]LUT!$N$5:$N$301)</f>
        <v xml:space="preserve">Echangeur </v>
      </c>
      <c r="L1026" s="150" t="s">
        <v>109</v>
      </c>
      <c r="M1026" s="150" t="s">
        <v>1250</v>
      </c>
      <c r="N1026" s="150" t="s">
        <v>1250</v>
      </c>
      <c r="O1026" s="150"/>
      <c r="P1026" s="150"/>
      <c r="Q1026" s="150"/>
      <c r="R1026" s="150"/>
      <c r="S1026" s="150"/>
      <c r="T1026" s="150"/>
      <c r="U1026" s="150"/>
      <c r="V1026" s="150"/>
      <c r="W1026" s="151" t="s">
        <v>1118</v>
      </c>
      <c r="X1026" s="151" cm="1">
        <f t="array" ref="X10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02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26" s="151" t="s">
        <v>3424</v>
      </c>
      <c r="AA1026" s="151" cm="1">
        <f t="array" ref="AA10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26" s="152"/>
      <c r="AD1026" s="153" t="s">
        <v>2196</v>
      </c>
      <c r="AE1026" s="150"/>
      <c r="AF1026" s="150">
        <f>IFERROR(VLOOKUP(Tableau210[[#This Row],[OPERATION]],Tableau4[],5,FALSE),"")</f>
        <v>0</v>
      </c>
      <c r="AG1026" s="150"/>
      <c r="AH1026" s="150">
        <f>IFERROR(VLOOKUP(Tableau210[[#This Row],[OPERATION]],Tableau4[],4,FALSE),"")</f>
        <v>0</v>
      </c>
      <c r="AI1026" s="150"/>
      <c r="AJ1026" s="150" t="str">
        <f>IF(Tableau210[[#This Row],[NB JP EMIS]]=1,"1 JP","") &amp; IF(Tableau210[[#This Row],[NB BP EMIS]]=1," 1 BP","")</f>
        <v/>
      </c>
      <c r="AK1026" s="150"/>
      <c r="AL1026" s="153" t="s">
        <v>103</v>
      </c>
      <c r="AM1026" s="153">
        <f>IFERROR(+VLOOKUP(AY1026,Tiges!$G$4:$I$569,3,FALSE),"")</f>
        <v>36</v>
      </c>
      <c r="AN1026" s="152"/>
      <c r="AO1026" s="153">
        <v>0</v>
      </c>
      <c r="AP1026" s="153" cm="1">
        <f t="array" ref="AP10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26" s="153" t="s">
        <v>3424</v>
      </c>
      <c r="AR1026" s="153" t="s">
        <v>3424</v>
      </c>
      <c r="AS1026" s="153" cm="1">
        <f t="array" ref="AS10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26" s="153" t="s">
        <v>3424</v>
      </c>
      <c r="AU1026" s="153" t="s">
        <v>3424</v>
      </c>
      <c r="AV1026" s="153" t="str" cm="1">
        <f t="array" ref="AV10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26" s="153"/>
      <c r="AY1026" s="153" cm="1">
        <f t="array" ref="AY1026">IFERROR(_xlfn.XLOOKUP(Tableau210[[#This Row],[DN DONNEES BUTA ]]&amp;Tableau210[[#This Row],[PN DONNEES BUTA]],Tiges!$B$4:$B$79&amp;Tiges!$C$4:$C$79,Tiges!$G$4:$G$79),"")</f>
        <v>22</v>
      </c>
      <c r="AZ1026" s="153"/>
      <c r="BA1026" s="153" cm="1">
        <f t="array" ref="BA1026">IFERROR(_xlfn.XLOOKUP(Tableau210[[#This Row],[DN DONNEES BUTA ]]&amp;Tableau210[[#This Row],[PN DONNEES BUTA]],Tiges!$B$4:$B$79&amp;Tiges!$C$4:$C$79,Tiges!$H$4:$H$79),"")</f>
        <v>130</v>
      </c>
      <c r="BB1026" s="153"/>
      <c r="BC1026" s="153">
        <f>IFERROR(VLOOKUP(Tableau210[[#This Row],[OPERATION]],Tableau4[],2,FALSE),"")</f>
        <v>0</v>
      </c>
      <c r="BD1026" s="153"/>
      <c r="BE1026" s="153">
        <f>IFERROR(VLOOKUP(Tableau210[[#This Row],[OPERATION]],Tableau4[],3,FALSE),"")</f>
        <v>1</v>
      </c>
      <c r="BF1026" s="153"/>
      <c r="BG1026" s="153" t="s">
        <v>3424</v>
      </c>
      <c r="BH1026" s="153" t="str" cm="1">
        <f t="array" ref="BH10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6" s="153" t="s">
        <v>2281</v>
      </c>
      <c r="BK1026" s="153" t="s">
        <v>3424</v>
      </c>
      <c r="BL1026" s="153" t="s">
        <v>2484</v>
      </c>
      <c r="BM1026" s="153" t="s">
        <v>3436</v>
      </c>
      <c r="BN1026" s="153"/>
      <c r="BO1026" s="153"/>
      <c r="BP1026" s="150"/>
      <c r="BQ1026" s="150"/>
      <c r="BR1026" s="150"/>
      <c r="BS1026" s="152"/>
      <c r="BT1026" s="152"/>
      <c r="BU1026" s="152"/>
      <c r="BV1026" s="152"/>
      <c r="BW1026" s="152"/>
      <c r="BX1026" s="152"/>
    </row>
    <row r="1027" spans="1:76" ht="15.75" hidden="1" x14ac:dyDescent="0.25">
      <c r="A1027" s="48" t="str" cm="1">
        <f t="array" ref="A1027">_xlfn.XLOOKUP(Tableau210[[#This Row],[NOM]]&amp;Tableau210[[#This Row],[REPERE BUTA]],[6]!Tableau16[POSTE TECHNIQUE]&amp;[6]!Tableau16[Repere ADM],[6]!Tableau16[NUMERO CLIENT])</f>
        <v>S1-S3007-VMN</v>
      </c>
      <c r="B1027" s="48" t="str" cm="1">
        <f t="array" ref="B1027">_xlfn.XLOOKUP(Tableau210[[#This Row],[NOM]]&amp;Tableau210[[#This Row],[REPERE BUTA]],[6]!Tableau16[POSTE TECHNIQUE]&amp;[6]!Tableau16[Repere REF],[6]!Tableau16[NUMERO CLIENT])</f>
        <v>S1-S3007-VMN</v>
      </c>
      <c r="C1027" s="48" cm="1">
        <f t="array" ref="C1027">_xlfn.XLOOKUP(Tableau210[[#This Row],[NOM]]&amp;Tableau210[[#This Row],[Repere Ubleam]],[7]Sheet1!$C$2:$C$2995&amp;[7]Sheet1!$I$2:$I$2995,[7]Sheet1!$A$2:$A$2995)</f>
        <v>546</v>
      </c>
      <c r="D1027" s="48" t="str">
        <f>C1027&amp;""</f>
        <v>546</v>
      </c>
      <c r="E1027" s="48" t="s">
        <v>2553</v>
      </c>
      <c r="F1027" s="48" t="s">
        <v>3088</v>
      </c>
      <c r="G1027" s="162" t="s">
        <v>1446</v>
      </c>
      <c r="H1027" s="161" t="s">
        <v>1067</v>
      </c>
      <c r="I1027" s="150" t="s">
        <v>80</v>
      </c>
      <c r="J1027" s="150" t="s">
        <v>1071</v>
      </c>
      <c r="K1027" s="161" t="str">
        <f>_xlfn.XLOOKUP(Tableau210[[#This Row],[NOM]],[8]LUT!$I$5:$I$301,[8]LUT!$N$5:$N$301)</f>
        <v xml:space="preserve">Echangeur </v>
      </c>
      <c r="L1027" s="150" t="s">
        <v>110</v>
      </c>
      <c r="M1027" s="150" t="s">
        <v>1239</v>
      </c>
      <c r="N1027" s="150" t="s">
        <v>1239</v>
      </c>
      <c r="O1027" s="150"/>
      <c r="P1027" s="150"/>
      <c r="Q1027" s="150"/>
      <c r="R1027" s="150"/>
      <c r="S1027" s="150"/>
      <c r="T1027" s="150"/>
      <c r="U1027" s="150"/>
      <c r="V1027" s="150"/>
      <c r="W1027" s="151" t="s">
        <v>1118</v>
      </c>
      <c r="X1027" s="151" cm="1">
        <f t="array" ref="X10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02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27" s="151" t="s">
        <v>3424</v>
      </c>
      <c r="AA1027" s="151" cm="1">
        <f t="array" ref="AA10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27" s="152"/>
      <c r="AD1027" s="153" t="s">
        <v>2196</v>
      </c>
      <c r="AE1027" s="150"/>
      <c r="AF1027" s="150">
        <f>IFERROR(VLOOKUP(Tableau210[[#This Row],[OPERATION]],Tableau4[],5,FALSE),"")</f>
        <v>0</v>
      </c>
      <c r="AG1027" s="150" cm="1">
        <f t="array" ref="AG1027">IFERROR(
   SUM(
      _xlfn._xlws.FILTER(
         Tableau3[JP],
         (Tableau3[ITEM]=Tableau210[[#This Row],[NOM]])*
         (Tableau3[Rep.]=Tableau210[[#This Row],[REPERE BUTA]])
      )
   ),
0)</f>
        <v>0</v>
      </c>
      <c r="AH1027" s="150">
        <f>IFERROR(VLOOKUP(Tableau210[[#This Row],[OPERATION]],Tableau4[],4,FALSE),"")</f>
        <v>0</v>
      </c>
      <c r="AI1027" s="150" cm="1">
        <f t="array" ref="AI1027">IFERROR(
   SUM(
      _xlfn._xlws.FILTER(
         Tableau3[BP],
         (Tableau3[ITEM]=Tableau210[[#This Row],[NOM]])*
         (Tableau3[Rep.]=Tableau210[[#This Row],[REPERE BUTA]])
      )
   ),
0)</f>
        <v>0</v>
      </c>
      <c r="AJ1027" s="150" t="str">
        <f>IF(Tableau210[[#This Row],[NB JP EMIS]]=1,"1 JP","") &amp; IF(Tableau210[[#This Row],[NB BP EMIS]]=1," 1 BP","")</f>
        <v/>
      </c>
      <c r="AK1027" s="150" t="str">
        <f>IF(Tableau210[[#This Row],[NB JP BUTA]]=1,"1 JP","") &amp; IF(Tableau210[[#This Row],[Nb BP BUTA]]=1," 1 BP","") &amp; IF(Tableau210[[#This Row],[Nb BP BUTA]]=2," 2 BP","")</f>
        <v/>
      </c>
      <c r="AL1027" s="153" t="s">
        <v>103</v>
      </c>
      <c r="AM1027" s="153">
        <f>IFERROR(+VLOOKUP(AY1027,Tiges!$G$4:$I$569,3,FALSE),"")</f>
        <v>36</v>
      </c>
      <c r="AN1027" s="152"/>
      <c r="AO1027" s="153">
        <v>12</v>
      </c>
      <c r="AP1027" s="153" cm="1">
        <f t="array" ref="AP10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2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027" s="153" t="s">
        <v>2304</v>
      </c>
      <c r="AS1027" s="153" cm="1">
        <f t="array" ref="AS10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2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M24x190</v>
      </c>
      <c r="AU1027" s="153" t="s">
        <v>3424</v>
      </c>
      <c r="AV1027" s="153" t="str" cm="1">
        <f t="array" ref="AV10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27" s="153"/>
      <c r="AY1027" s="153" cm="1">
        <f t="array" ref="AY1027">IFERROR(_xlfn.XLOOKUP(Tableau210[[#This Row],[DN DONNEES BUTA ]]&amp;Tableau210[[#This Row],[PN DONNEES BUTA]],Tiges!$B$4:$B$79&amp;Tiges!$C$4:$C$79,Tiges!$G$4:$G$79),"")</f>
        <v>22</v>
      </c>
      <c r="AZ1027" s="153"/>
      <c r="BA1027" s="153" cm="1">
        <f t="array" ref="BA1027">IFERROR(_xlfn.XLOOKUP(Tableau210[[#This Row],[DN DONNEES BUTA ]]&amp;Tableau210[[#This Row],[PN DONNEES BUTA]],Tiges!$B$4:$B$79&amp;Tiges!$C$4:$C$79,Tiges!$H$4:$H$79),"")</f>
        <v>130</v>
      </c>
      <c r="BB1027" s="153"/>
      <c r="BC1027" s="153">
        <f>IFERROR(VLOOKUP(Tableau210[[#This Row],[OPERATION]],Tableau4[],2,FALSE),"")</f>
        <v>0</v>
      </c>
      <c r="BD1027" s="153" cm="1">
        <f t="array" ref="BD1027">IFERROR(
   SUM(
      _xlfn._xlws.FILTER(
         Tableau3[Nb Platinage Joint],
         (Tableau3[ITEM]=Tableau210[[#This Row],[NOM]])*
         (Tableau3[Rep.]=Tableau210[[#This Row],[REPERE BUTA]])
      )
   ),
0)</f>
        <v>0</v>
      </c>
      <c r="BE1027" s="153">
        <f>IFERROR(VLOOKUP(Tableau210[[#This Row],[OPERATION]],Tableau4[],3,FALSE),"")</f>
        <v>1</v>
      </c>
      <c r="BF1027" s="153" cm="1">
        <f t="array" ref="BF1027">IFERROR(
   SUM(
      _xlfn._xlws.FILTER(
         Tableau3[Joint Définitif Nb],
         (Tableau3[ITEM]=Tableau210[[#This Row],[NOM]])*
         (Tableau3[Rep.]=Tableau210[[#This Row],[REPERE BUTA]])
      )
   ),
0)</f>
        <v>0</v>
      </c>
      <c r="BG1027" s="153" t="s">
        <v>3424</v>
      </c>
      <c r="BH1027" s="153" t="str" cm="1">
        <f t="array" ref="BH10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7" s="153" t="s">
        <v>2281</v>
      </c>
      <c r="BK1027" s="153" t="s">
        <v>3424</v>
      </c>
      <c r="BL1027" s="153" t="s">
        <v>2484</v>
      </c>
      <c r="BM1027" s="153" t="s">
        <v>3436</v>
      </c>
      <c r="BN1027" s="153"/>
      <c r="BO1027" s="153"/>
      <c r="BP1027" s="150"/>
      <c r="BQ1027" s="150"/>
      <c r="BR1027" s="150"/>
      <c r="BS1027" s="152"/>
      <c r="BT1027" s="152"/>
      <c r="BU1027" s="152"/>
      <c r="BV1027" s="152"/>
      <c r="BW1027" s="152"/>
      <c r="BX1027" s="152"/>
    </row>
    <row r="1028" spans="1:76" ht="15.75" hidden="1" x14ac:dyDescent="0.25">
      <c r="A1028" s="48" t="str" cm="1">
        <f t="array" ref="A1028">_xlfn.XLOOKUP(Tableau210[[#This Row],[NOM]]&amp;Tableau210[[#This Row],[REPERE BUTA]],[6]!Tableau16[POSTE TECHNIQUE]&amp;[6]!Tableau16[Repere ADM],[6]!Tableau16[NUMERO CLIENT])</f>
        <v>S1-S3007-VMN</v>
      </c>
      <c r="B1028" s="48" t="str" cm="1">
        <f t="array" ref="B1028">_xlfn.XLOOKUP(Tableau210[[#This Row],[NOM]]&amp;Tableau210[[#This Row],[REPERE BUTA]],[6]!Tableau16[POSTE TECHNIQUE]&amp;[6]!Tableau16[Repere REF],[6]!Tableau16[NUMERO CLIENT])</f>
        <v>S1-S3007-VMN</v>
      </c>
      <c r="C1028" s="48" cm="1">
        <f t="array" ref="C1028">_xlfn.XLOOKUP(Tableau210[[#This Row],[NOM]]&amp;Tableau210[[#This Row],[Repere Ubleam]],[7]Sheet1!$C$2:$C$2995&amp;[7]Sheet1!$I$2:$I$2995,[7]Sheet1!$A$2:$A$2995)</f>
        <v>547</v>
      </c>
      <c r="D1028" s="48" t="str">
        <f>C1028&amp;""</f>
        <v>547</v>
      </c>
      <c r="E1028" s="48" t="s">
        <v>2553</v>
      </c>
      <c r="F1028" s="48" t="s">
        <v>3088</v>
      </c>
      <c r="G1028" s="162" t="s">
        <v>1446</v>
      </c>
      <c r="H1028" s="150" t="s">
        <v>1067</v>
      </c>
      <c r="I1028" s="150" t="s">
        <v>80</v>
      </c>
      <c r="J1028" s="150" t="s">
        <v>1071</v>
      </c>
      <c r="K1028" s="150" t="str">
        <f>_xlfn.XLOOKUP(Tableau210[[#This Row],[NOM]],[8]LUT!$I$5:$I$301,[8]LUT!$N$5:$N$301)</f>
        <v xml:space="preserve">Echangeur </v>
      </c>
      <c r="L1028" s="150" t="s">
        <v>110</v>
      </c>
      <c r="M1028" s="150" t="s">
        <v>1241</v>
      </c>
      <c r="N1028" s="150" t="s">
        <v>1241</v>
      </c>
      <c r="O1028" s="150"/>
      <c r="P1028" s="150"/>
      <c r="Q1028" s="150"/>
      <c r="R1028" s="150"/>
      <c r="S1028" s="150"/>
      <c r="T1028" s="150"/>
      <c r="U1028" s="150"/>
      <c r="V1028" s="150"/>
      <c r="W1028" s="151" t="s">
        <v>1118</v>
      </c>
      <c r="X1028" s="151" cm="1">
        <f t="array" ref="X10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02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28" s="151" t="s">
        <v>3424</v>
      </c>
      <c r="AA1028" s="151" cm="1">
        <f t="array" ref="AA10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28" s="152"/>
      <c r="AD1028" s="153" t="s">
        <v>2196</v>
      </c>
      <c r="AE1028" s="150"/>
      <c r="AF1028" s="150">
        <f>IFERROR(VLOOKUP(Tableau210[[#This Row],[OPERATION]],Tableau4[],5,FALSE),"")</f>
        <v>0</v>
      </c>
      <c r="AG1028" s="150"/>
      <c r="AH1028" s="150">
        <f>IFERROR(VLOOKUP(Tableau210[[#This Row],[OPERATION]],Tableau4[],4,FALSE),"")</f>
        <v>0</v>
      </c>
      <c r="AI1028" s="150"/>
      <c r="AJ1028" s="150" t="str">
        <f>IF(Tableau210[[#This Row],[NB JP EMIS]]=1,"1 JP","") &amp; IF(Tableau210[[#This Row],[NB BP EMIS]]=1," 1 BP","")</f>
        <v/>
      </c>
      <c r="AK1028" s="150"/>
      <c r="AL1028" s="153" t="s">
        <v>103</v>
      </c>
      <c r="AM1028" s="153">
        <f>IFERROR(+VLOOKUP(AY1028,Tiges!$G$4:$I$569,3,FALSE),"")</f>
        <v>36</v>
      </c>
      <c r="AN1028" s="152"/>
      <c r="AO1028" s="153">
        <v>0</v>
      </c>
      <c r="AP1028" s="153" cm="1">
        <f t="array" ref="AP10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28" s="153" t="s">
        <v>3424</v>
      </c>
      <c r="AR1028" s="153" t="s">
        <v>3424</v>
      </c>
      <c r="AS1028" s="153" cm="1">
        <f t="array" ref="AS10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28" s="153" t="s">
        <v>3424</v>
      </c>
      <c r="AU1028" s="153" t="s">
        <v>3424</v>
      </c>
      <c r="AV1028" s="153" t="str" cm="1">
        <f t="array" ref="AV10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28" s="153"/>
      <c r="AY1028" s="153" cm="1">
        <f t="array" ref="AY1028">IFERROR(_xlfn.XLOOKUP(Tableau210[[#This Row],[DN DONNEES BUTA ]]&amp;Tableau210[[#This Row],[PN DONNEES BUTA]],Tiges!$B$4:$B$79&amp;Tiges!$C$4:$C$79,Tiges!$G$4:$G$79),"")</f>
        <v>22</v>
      </c>
      <c r="AZ1028" s="153"/>
      <c r="BA1028" s="153" cm="1">
        <f t="array" ref="BA1028">IFERROR(_xlfn.XLOOKUP(Tableau210[[#This Row],[DN DONNEES BUTA ]]&amp;Tableau210[[#This Row],[PN DONNEES BUTA]],Tiges!$B$4:$B$79&amp;Tiges!$C$4:$C$79,Tiges!$H$4:$H$79),"")</f>
        <v>130</v>
      </c>
      <c r="BB1028" s="153"/>
      <c r="BC1028" s="153">
        <f>IFERROR(VLOOKUP(Tableau210[[#This Row],[OPERATION]],Tableau4[],2,FALSE),"")</f>
        <v>0</v>
      </c>
      <c r="BD1028" s="153"/>
      <c r="BE1028" s="153">
        <f>IFERROR(VLOOKUP(Tableau210[[#This Row],[OPERATION]],Tableau4[],3,FALSE),"")</f>
        <v>1</v>
      </c>
      <c r="BF1028" s="153"/>
      <c r="BG1028" s="153" t="s">
        <v>3424</v>
      </c>
      <c r="BH1028" s="153" t="str" cm="1">
        <f t="array" ref="BH10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8" s="153" t="s">
        <v>2281</v>
      </c>
      <c r="BK1028" s="153" t="s">
        <v>3424</v>
      </c>
      <c r="BL1028" s="153" t="s">
        <v>2484</v>
      </c>
      <c r="BM1028" s="153" t="s">
        <v>3436</v>
      </c>
      <c r="BN1028" s="153"/>
      <c r="BO1028" s="153"/>
      <c r="BP1028" s="150"/>
      <c r="BQ1028" s="150"/>
      <c r="BR1028" s="150"/>
      <c r="BS1028" s="152"/>
      <c r="BT1028" s="152"/>
      <c r="BU1028" s="152"/>
      <c r="BV1028" s="152"/>
      <c r="BW1028" s="152"/>
      <c r="BX1028" s="152"/>
    </row>
    <row r="1029" spans="1:76" ht="15.75" hidden="1" x14ac:dyDescent="0.25">
      <c r="A1029" s="48" t="str" cm="1">
        <f t="array" ref="A1029">_xlfn.XLOOKUP(Tableau210[[#This Row],[NOM]]&amp;Tableau210[[#This Row],[REPERE BUTA]],[6]!Tableau16[POSTE TECHNIQUE]&amp;[6]!Tableau16[Repere ADM],[6]!Tableau16[NUMERO CLIENT])</f>
        <v>S1-S3022-PSVBS0578</v>
      </c>
      <c r="B1029" s="48" t="e" cm="1">
        <f t="array" ref="B1029">_xlfn.XLOOKUP(Tableau210[[#This Row],[NOM]]&amp;Tableau210[[#This Row],[REPERE BUTA]],[6]!Tableau16[POSTE TECHNIQUE]&amp;[6]!Tableau16[Repere REF],[6]!Tableau16[NUMERO CLIENT])</f>
        <v>#N/A</v>
      </c>
      <c r="C1029" s="48" cm="1">
        <f t="array" ref="C1029">_xlfn.XLOOKUP(Tableau210[[#This Row],[NOM]]&amp;Tableau210[[#This Row],[Repere Ubleam]],[7]Sheet1!$C$2:$C$2995&amp;[7]Sheet1!$I$2:$I$2995,[7]Sheet1!$A$2:$A$2995)</f>
        <v>557</v>
      </c>
      <c r="D1029" s="48" t="str">
        <f>C1029&amp;""</f>
        <v>557</v>
      </c>
      <c r="E1029" s="48" t="s">
        <v>2577</v>
      </c>
      <c r="F1029" s="48" t="s">
        <v>3083</v>
      </c>
      <c r="G1029" s="187" t="s">
        <v>1464</v>
      </c>
      <c r="H1029" s="158" t="s">
        <v>1067</v>
      </c>
      <c r="I1029" s="119" t="s">
        <v>80</v>
      </c>
      <c r="J1029" s="119" t="s">
        <v>1071</v>
      </c>
      <c r="K1029" s="158" t="str">
        <f>_xlfn.XLOOKUP(Tableau210[[#This Row],[NOM]],[8]LUT!$I$5:$I$301,[8]LUT!$N$5:$N$301)</f>
        <v xml:space="preserve">Echangeur </v>
      </c>
      <c r="L1029" s="119" t="s">
        <v>83</v>
      </c>
      <c r="M1029" s="119"/>
      <c r="N1029" s="119" t="s">
        <v>83</v>
      </c>
      <c r="O1029" s="119"/>
      <c r="P1029" s="119"/>
      <c r="Q1029" s="119"/>
      <c r="R1029" s="119"/>
      <c r="S1029" s="119"/>
      <c r="T1029" s="119"/>
      <c r="U1029" s="119"/>
      <c r="V1029" s="119"/>
      <c r="W1029" s="148">
        <v>20</v>
      </c>
      <c r="X1029" s="207" cm="1">
        <f t="array" ref="X10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02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29" s="148">
        <v>20</v>
      </c>
      <c r="AA1029" s="207" cm="1">
        <f t="array" ref="AA10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2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29" s="48"/>
      <c r="AD1029" s="117" t="s">
        <v>2196</v>
      </c>
      <c r="AE1029" s="119"/>
      <c r="AF1029" s="181">
        <f>IFERROR(VLOOKUP(Tableau210[[#This Row],[OPERATION]],Tableau4[],5,FALSE),"")</f>
        <v>0</v>
      </c>
      <c r="AG1029" s="178" cm="1">
        <f t="array" ref="AG1029">IFERROR(
   SUM(
      _xlfn._xlws.FILTER(
         Tableau3[JP],
         (Tableau3[ITEM]=Tableau210[[#This Row],[NOM]])*
         (Tableau3[Rep.]=Tableau210[[#This Row],[REPERE BUTA]])
      )
   ),
0)</f>
        <v>0</v>
      </c>
      <c r="AH1029" s="181">
        <f>IFERROR(VLOOKUP(Tableau210[[#This Row],[OPERATION]],Tableau4[],4,FALSE),"")</f>
        <v>0</v>
      </c>
      <c r="AI1029" s="178" cm="1">
        <f t="array" ref="AI1029">IFERROR(
   SUM(
      _xlfn._xlws.FILTER(
         Tableau3[BP],
         (Tableau3[ITEM]=Tableau210[[#This Row],[NOM]])*
         (Tableau3[Rep.]=Tableau210[[#This Row],[REPERE BUTA]])
      )
   ),
0)</f>
        <v>0</v>
      </c>
      <c r="AJ1029" s="181" t="str">
        <f>IF(Tableau210[[#This Row],[NB JP EMIS]]=1,"1 JP","") &amp; IF(Tableau210[[#This Row],[NB BP EMIS]]=1," 1 BP","")</f>
        <v/>
      </c>
      <c r="AK1029" s="178" t="str">
        <f>IF(Tableau210[[#This Row],[NB JP BUTA]]=1,"1 JP","") &amp; IF(Tableau210[[#This Row],[Nb BP BUTA]]=1," 1 BP","") &amp; IF(Tableau210[[#This Row],[Nb BP BUTA]]=2," 2 BP","")</f>
        <v/>
      </c>
      <c r="AL1029" s="117" t="s">
        <v>2527</v>
      </c>
      <c r="AM1029" s="117">
        <f>IFERROR(+VLOOKUP(AY1029,Tiges!$G$4:$I$569,3,FALSE),"")</f>
        <v>22</v>
      </c>
      <c r="AN1029" s="48"/>
      <c r="AO1029" s="117" t="s">
        <v>2303</v>
      </c>
      <c r="AP1029" s="177" cm="1">
        <f t="array" ref="AP10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29" s="411" t="s">
        <v>2303</v>
      </c>
      <c r="AR1029" s="117" t="s">
        <v>2303</v>
      </c>
      <c r="AS1029" s="177" cm="1">
        <f t="array" ref="AS10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29" s="411" t="s">
        <v>2303</v>
      </c>
      <c r="AU1029" s="117" t="s">
        <v>2303</v>
      </c>
      <c r="AV1029" s="177" t="str" cm="1">
        <f t="array" ref="AV10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29" s="411" t="s">
        <v>2303</v>
      </c>
      <c r="AX1029" s="117"/>
      <c r="AY1029" s="117" cm="1">
        <f t="array" ref="AY1029">IFERROR(_xlfn.XLOOKUP(Tableau210[[#This Row],[DN DONNEES BUTA ]]&amp;Tableau210[[#This Row],[PN DONNEES BUTA]],Tiges!$B$4:$B$79&amp;Tiges!$C$4:$C$79,Tiges!$G$4:$G$79),"")</f>
        <v>14</v>
      </c>
      <c r="AZ1029" s="117"/>
      <c r="BA1029" s="117" cm="1">
        <f t="array" ref="BA1029">IFERROR(_xlfn.XLOOKUP(Tableau210[[#This Row],[DN DONNEES BUTA ]]&amp;Tableau210[[#This Row],[PN DONNEES BUTA]],Tiges!$B$4:$B$79&amp;Tiges!$C$4:$C$79,Tiges!$H$4:$H$79),"")</f>
        <v>70</v>
      </c>
      <c r="BB1029" s="117"/>
      <c r="BC1029" s="182">
        <f>IFERROR(VLOOKUP(Tableau210[[#This Row],[OPERATION]],Tableau4[],2,FALSE),"")</f>
        <v>0</v>
      </c>
      <c r="BD1029" s="177" cm="1">
        <f t="array" ref="BD1029">IFERROR(
   SUM(
      _xlfn._xlws.FILTER(
         Tableau3[Nb Platinage Joint],
         (Tableau3[ITEM]=Tableau210[[#This Row],[NOM]])*
         (Tableau3[Rep.]=Tableau210[[#This Row],[REPERE BUTA]])
      )
   ),
0)</f>
        <v>0</v>
      </c>
      <c r="BE1029" s="182">
        <f>IFERROR(VLOOKUP(Tableau210[[#This Row],[OPERATION]],Tableau4[],3,FALSE),"")</f>
        <v>1</v>
      </c>
      <c r="BF1029" s="177" cm="1">
        <f t="array" ref="BF1029">IFERROR(
   SUM(
      _xlfn._xlws.FILTER(
         Tableau3[Joint Définitif Nb],
         (Tableau3[ITEM]=Tableau210[[#This Row],[NOM]])*
         (Tableau3[Rep.]=Tableau210[[#This Row],[REPERE BUTA]])
      )
   ),
0)</f>
        <v>1</v>
      </c>
      <c r="BG1029" s="117" t="s">
        <v>2303</v>
      </c>
      <c r="BH1029" s="177" t="str" cm="1">
        <f t="array" ref="BH10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29" s="117" t="s">
        <v>2303</v>
      </c>
      <c r="BK1029" s="117" t="s">
        <v>2303</v>
      </c>
      <c r="BL1029" s="167" t="s">
        <v>2380</v>
      </c>
      <c r="BM1029" s="167"/>
      <c r="BN1029" s="117"/>
      <c r="BO1029" s="117"/>
      <c r="BP1029" s="119"/>
      <c r="BQ1029" s="119"/>
      <c r="BR1029" s="119"/>
      <c r="BS1029" s="48"/>
      <c r="BT1029" s="48"/>
      <c r="BU1029" s="48"/>
      <c r="BV1029" s="48"/>
      <c r="BW1029" s="48"/>
      <c r="BX1029" s="48"/>
    </row>
    <row r="1030" spans="1:76" ht="15.75" hidden="1" x14ac:dyDescent="0.25">
      <c r="A1030" s="48" t="e" cm="1">
        <f t="array" ref="A1030">_xlfn.XLOOKUP(Tableau210[[#This Row],[NOM]]&amp;Tableau210[[#This Row],[REPERE BUTA]],[6]!Tableau16[POSTE TECHNIQUE]&amp;[6]!Tableau16[Repere ADM],[6]!Tableau16[NUMERO CLIENT])</f>
        <v>#N/A</v>
      </c>
      <c r="B1030" s="48" t="e" cm="1">
        <f t="array" ref="B1030">_xlfn.XLOOKUP(Tableau210[[#This Row],[NOM]]&amp;Tableau210[[#This Row],[REPERE BUTA]],[6]!Tableau16[POSTE TECHNIQUE]&amp;[6]!Tableau16[Repere REF],[6]!Tableau16[NUMERO CLIENT])</f>
        <v>#N/A</v>
      </c>
      <c r="C1030" s="48" cm="1">
        <f t="array" ref="C1030">_xlfn.XLOOKUP(Tableau210[[#This Row],[NOM]]&amp;Tableau210[[#This Row],[Repere Ubleam]],[7]Sheet1!$C$2:$C$2995&amp;[7]Sheet1!$I$2:$I$2995,[7]Sheet1!$A$2:$A$2995)</f>
        <v>1024</v>
      </c>
      <c r="D1030" s="48" t="str">
        <f>C1030&amp;""</f>
        <v>1024</v>
      </c>
      <c r="E1030" s="48" t="e">
        <v>#N/A</v>
      </c>
      <c r="F1030" s="48" t="e">
        <v>#N/A</v>
      </c>
      <c r="G1030" s="176" t="s">
        <v>1780</v>
      </c>
      <c r="H1030" s="119" t="s">
        <v>1067</v>
      </c>
      <c r="I1030" s="119" t="s">
        <v>80</v>
      </c>
      <c r="J1030" s="119" t="s">
        <v>1071</v>
      </c>
      <c r="K1030" s="119" t="str">
        <f>_xlfn.XLOOKUP(Tableau210[[#This Row],[NOM]],[8]LUT!$I$5:$I$301,[8]LUT!$N$5:$N$301)</f>
        <v>Echangeur</v>
      </c>
      <c r="L1030" s="119" t="s">
        <v>70</v>
      </c>
      <c r="M1030" s="119"/>
      <c r="N1030" s="119" t="s">
        <v>70</v>
      </c>
      <c r="O1030" s="119"/>
      <c r="P1030" s="119"/>
      <c r="Q1030" s="119"/>
      <c r="R1030" s="119"/>
      <c r="S1030" s="119"/>
      <c r="T1030" s="119"/>
      <c r="U1030" s="119"/>
      <c r="V1030" s="119"/>
      <c r="W1030" s="148">
        <v>250</v>
      </c>
      <c r="X1030" s="207" cm="1">
        <f t="array" ref="X10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03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30" s="148">
        <v>20</v>
      </c>
      <c r="AA1030" s="207" cm="1">
        <f t="array" ref="AA10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30" s="48"/>
      <c r="AD1030" s="117" t="s">
        <v>2245</v>
      </c>
      <c r="AE1030" s="119"/>
      <c r="AF1030" s="181">
        <f>IFERROR(VLOOKUP(Tableau210[[#This Row],[OPERATION]],Tableau4[],5,FALSE),"")</f>
        <v>0</v>
      </c>
      <c r="AG1030" s="178" cm="1">
        <f t="array" ref="AG1030">IFERROR(
   SUM(
      _xlfn._xlws.FILTER(
         Tableau3[JP],
         (Tableau3[ITEM]=Tableau210[[#This Row],[NOM]])*
         (Tableau3[Rep.]=Tableau210[[#This Row],[REPERE BUTA]])
      )
   ),
0)</f>
        <v>0</v>
      </c>
      <c r="AH1030" s="181">
        <f>IFERROR(VLOOKUP(Tableau210[[#This Row],[OPERATION]],Tableau4[],4,FALSE),"")</f>
        <v>1</v>
      </c>
      <c r="AI1030" s="178" cm="1">
        <f t="array" ref="AI1030">IFERROR(
   SUM(
      _xlfn._xlws.FILTER(
         Tableau3[BP],
         (Tableau3[ITEM]=Tableau210[[#This Row],[NOM]])*
         (Tableau3[Rep.]=Tableau210[[#This Row],[REPERE BUTA]])
      )
   ),
0)</f>
        <v>0</v>
      </c>
      <c r="AJ1030" s="181" t="s">
        <v>2347</v>
      </c>
      <c r="AK1030" s="178" t="str">
        <f>IF(Tableau210[[#This Row],[NB JP BUTA]]=1,"1 JP","") &amp; IF(Tableau210[[#This Row],[Nb BP BUTA]]=1," 1 BP","") &amp; IF(Tableau210[[#This Row],[Nb BP BUTA]]=2," 2 BP","")</f>
        <v/>
      </c>
      <c r="AL1030" s="117" t="s">
        <v>103</v>
      </c>
      <c r="AM1030" s="117">
        <f>IFERROR(+VLOOKUP(AY1030,Tiges!$G$4:$I$569,3,FALSE),"")</f>
        <v>36</v>
      </c>
      <c r="AN1030" s="48"/>
      <c r="AO1030" s="117">
        <v>12</v>
      </c>
      <c r="AP1030" s="177" cm="1">
        <f t="array" ref="AP10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0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030" s="117" t="s">
        <v>2273</v>
      </c>
      <c r="AS1030" s="177" t="str" cm="1">
        <f t="array" ref="AS10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1030" s="117" t="s">
        <v>1123</v>
      </c>
      <c r="AV1030" s="177" t="str" cm="1">
        <f t="array" ref="AV10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0" s="117"/>
      <c r="AY1030" s="117" cm="1">
        <f t="array" ref="AY1030">IFERROR(_xlfn.XLOOKUP(Tableau210[[#This Row],[DN DONNEES BUTA ]]&amp;Tableau210[[#This Row],[PN DONNEES BUTA]],Tiges!$B$4:$B$79&amp;Tiges!$C$4:$C$79,Tiges!$G$4:$G$79),"")</f>
        <v>22</v>
      </c>
      <c r="AZ1030" s="117"/>
      <c r="BA1030" s="117" cm="1">
        <f t="array" ref="BA1030">IFERROR(_xlfn.XLOOKUP(Tableau210[[#This Row],[DN DONNEES BUTA ]]&amp;Tableau210[[#This Row],[PN DONNEES BUTA]],Tiges!$B$4:$B$79&amp;Tiges!$C$4:$C$79,Tiges!$H$4:$H$79),"")</f>
        <v>130</v>
      </c>
      <c r="BB1030" s="117"/>
      <c r="BC1030" s="182">
        <f>IFERROR(VLOOKUP(Tableau210[[#This Row],[OPERATION]],Tableau4[],2,FALSE),"")</f>
        <v>1</v>
      </c>
      <c r="BD1030" s="177" cm="1">
        <f t="array" ref="BD1030">IFERROR(
   SUM(
      _xlfn._xlws.FILTER(
         Tableau3[Nb Platinage Joint],
         (Tableau3[ITEM]=Tableau210[[#This Row],[NOM]])*
         (Tableau3[Rep.]=Tableau210[[#This Row],[REPERE BUTA]])
      )
   ),
0)</f>
        <v>1</v>
      </c>
      <c r="BE1030" s="182">
        <f>IFERROR(VLOOKUP(Tableau210[[#This Row],[OPERATION]],Tableau4[],3,FALSE),"")</f>
        <v>1</v>
      </c>
      <c r="BF1030" s="177" cm="1">
        <f t="array" ref="BF1030">IFERROR(
   SUM(
      _xlfn._xlws.FILTER(
         Tableau3[Joint Définitif Nb],
         (Tableau3[ITEM]=Tableau210[[#This Row],[NOM]])*
         (Tableau3[Rep.]=Tableau210[[#This Row],[REPERE BUTA]])
      )
   ),
0)</f>
        <v>1</v>
      </c>
      <c r="BG1030" s="117" t="s">
        <v>129</v>
      </c>
      <c r="BH1030" s="177" t="str" cm="1">
        <f t="array" ref="BH10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0" s="117" t="s">
        <v>2268</v>
      </c>
      <c r="BK1030" s="117" t="s">
        <v>2269</v>
      </c>
      <c r="BL1030" s="167" t="s">
        <v>2380</v>
      </c>
      <c r="BM1030" s="117" t="s">
        <v>2337</v>
      </c>
      <c r="BN1030" s="117"/>
      <c r="BO1030" s="117"/>
      <c r="BP1030" s="117"/>
      <c r="BQ1030" s="48"/>
      <c r="BR1030" s="119"/>
      <c r="BS1030" s="48"/>
      <c r="BT1030" s="48"/>
      <c r="BU1030" s="48"/>
      <c r="BV1030" s="48"/>
      <c r="BW1030" s="48"/>
      <c r="BX1030" s="48"/>
    </row>
    <row r="1031" spans="1:76" ht="15.75" hidden="1" x14ac:dyDescent="0.25">
      <c r="A1031" s="48" t="e" cm="1">
        <f t="array" ref="A1031">_xlfn.XLOOKUP(Tableau210[[#This Row],[NOM]]&amp;Tableau210[[#This Row],[REPERE BUTA]],[6]!Tableau16[POSTE TECHNIQUE]&amp;[6]!Tableau16[Repere ADM],[6]!Tableau16[NUMERO CLIENT])</f>
        <v>#N/A</v>
      </c>
      <c r="B1031" s="48" t="e" cm="1">
        <f t="array" ref="B1031">_xlfn.XLOOKUP(Tableau210[[#This Row],[NOM]]&amp;Tableau210[[#This Row],[REPERE BUTA]],[6]!Tableau16[POSTE TECHNIQUE]&amp;[6]!Tableau16[Repere REF],[6]!Tableau16[NUMERO CLIENT])</f>
        <v>#N/A</v>
      </c>
      <c r="C1031" s="48" cm="1">
        <f t="array" ref="C1031">_xlfn.XLOOKUP(Tableau210[[#This Row],[NOM]]&amp;Tableau210[[#This Row],[Repere Ubleam]],[7]Sheet1!$C$2:$C$2995&amp;[7]Sheet1!$I$2:$I$2995,[7]Sheet1!$A$2:$A$2995)</f>
        <v>1025</v>
      </c>
      <c r="D1031" s="48" t="str">
        <f>C1031&amp;""</f>
        <v>1025</v>
      </c>
      <c r="E1031" s="48" t="e">
        <v>#N/A</v>
      </c>
      <c r="F1031" s="48" t="e">
        <v>#N/A</v>
      </c>
      <c r="G1031" s="176" t="s">
        <v>1780</v>
      </c>
      <c r="H1031" s="158" t="s">
        <v>1067</v>
      </c>
      <c r="I1031" s="158" t="s">
        <v>80</v>
      </c>
      <c r="J1031" s="158" t="s">
        <v>1071</v>
      </c>
      <c r="K1031" s="158" t="str">
        <f>_xlfn.XLOOKUP(Tableau210[[#This Row],[NOM]],[8]LUT!$I$5:$I$301,[8]LUT!$N$5:$N$301)</f>
        <v>Echangeur</v>
      </c>
      <c r="L1031" s="119" t="s">
        <v>76</v>
      </c>
      <c r="M1031" s="119"/>
      <c r="N1031" s="119" t="s">
        <v>76</v>
      </c>
      <c r="O1031" s="119"/>
      <c r="P1031" s="119"/>
      <c r="Q1031" s="119"/>
      <c r="R1031" s="119"/>
      <c r="S1031" s="119"/>
      <c r="T1031" s="119"/>
      <c r="U1031" s="119"/>
      <c r="V1031" s="119"/>
      <c r="W1031" s="148">
        <v>200</v>
      </c>
      <c r="X1031" s="207" cm="1">
        <f t="array" ref="X10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03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31" s="148">
        <v>20</v>
      </c>
      <c r="AA1031" s="207" cm="1">
        <f t="array" ref="AA10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31" s="48"/>
      <c r="AD1031" s="117" t="s">
        <v>2197</v>
      </c>
      <c r="AE1031" s="119"/>
      <c r="AF1031" s="181">
        <f>IFERROR(VLOOKUP(Tableau210[[#This Row],[OPERATION]],Tableau4[],5,FALSE),"")</f>
        <v>0</v>
      </c>
      <c r="AG1031" s="178" cm="1">
        <f t="array" ref="AG1031">IFERROR(
   SUM(
      _xlfn._xlws.FILTER(
         Tableau3[JP],
         (Tableau3[ITEM]=Tableau210[[#This Row],[NOM]])*
         (Tableau3[Rep.]=Tableau210[[#This Row],[REPERE BUTA]])
      )
   ),
0)</f>
        <v>0</v>
      </c>
      <c r="AH1031" s="181">
        <f>IFERROR(VLOOKUP(Tableau210[[#This Row],[OPERATION]],Tableau4[],4,FALSE),"")</f>
        <v>1</v>
      </c>
      <c r="AI1031" s="178" cm="1">
        <f t="array" ref="AI1031">IFERROR(
   SUM(
      _xlfn._xlws.FILTER(
         Tableau3[BP],
         (Tableau3[ITEM]=Tableau210[[#This Row],[NOM]])*
         (Tableau3[Rep.]=Tableau210[[#This Row],[REPERE BUTA]])
      )
   ),
0)</f>
        <v>1</v>
      </c>
      <c r="AJ1031" s="181" t="str">
        <f>IF(Tableau210[[#This Row],[NB JP EMIS]]=1,"1 JP","") &amp; IF(Tableau210[[#This Row],[NB BP EMIS]]=1," 1 BP","")</f>
        <v xml:space="preserve"> 1 BP</v>
      </c>
      <c r="AK1031" s="178" t="str">
        <f>IF(Tableau210[[#This Row],[NB JP BUTA]]=1,"1 JP","") &amp; IF(Tableau210[[#This Row],[Nb BP BUTA]]=1," 1 BP","") &amp; IF(Tableau210[[#This Row],[Nb BP BUTA]]=2," 2 BP","")</f>
        <v xml:space="preserve"> 1 BP</v>
      </c>
      <c r="AL1031" s="117" t="s">
        <v>103</v>
      </c>
      <c r="AM1031" s="117">
        <f>IFERROR(+VLOOKUP(AY1031,Tiges!$G$4:$I$569,3,FALSE),"")</f>
        <v>32</v>
      </c>
      <c r="AN1031" s="48"/>
      <c r="AO1031" s="117">
        <v>8</v>
      </c>
      <c r="AP1031" s="177" cm="1">
        <f t="array" ref="AP10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31" s="117" t="s">
        <v>2294</v>
      </c>
      <c r="AS1031" s="177" t="str" cm="1">
        <f t="array" ref="AS10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1031" s="117" t="s">
        <v>1123</v>
      </c>
      <c r="AV1031" s="177" t="str" cm="1">
        <f t="array" ref="AV10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1" s="117"/>
      <c r="AY1031" s="117" cm="1">
        <f t="array" ref="AY1031">IFERROR(_xlfn.XLOOKUP(Tableau210[[#This Row],[DN DONNEES BUTA ]]&amp;Tableau210[[#This Row],[PN DONNEES BUTA]],Tiges!$B$4:$B$79&amp;Tiges!$C$4:$C$79,Tiges!$G$4:$G$79),"")</f>
        <v>20</v>
      </c>
      <c r="AZ1031" s="117"/>
      <c r="BA1031" s="117" cm="1">
        <f t="array" ref="BA1031">IFERROR(_xlfn.XLOOKUP(Tableau210[[#This Row],[DN DONNEES BUTA ]]&amp;Tableau210[[#This Row],[PN DONNEES BUTA]],Tiges!$B$4:$B$79&amp;Tiges!$C$4:$C$79,Tiges!$H$4:$H$79),"")</f>
        <v>110</v>
      </c>
      <c r="BB1031" s="117"/>
      <c r="BC1031" s="182">
        <f>IFERROR(VLOOKUP(Tableau210[[#This Row],[OPERATION]],Tableau4[],2,FALSE),"")</f>
        <v>1</v>
      </c>
      <c r="BD1031" s="177" cm="1">
        <f t="array" ref="BD1031">IFERROR(
   SUM(
      _xlfn._xlws.FILTER(
         Tableau3[Nb Platinage Joint],
         (Tableau3[ITEM]=Tableau210[[#This Row],[NOM]])*
         (Tableau3[Rep.]=Tableau210[[#This Row],[REPERE BUTA]])
      )
   ),
0)</f>
        <v>1</v>
      </c>
      <c r="BE1031" s="182">
        <f>IFERROR(VLOOKUP(Tableau210[[#This Row],[OPERATION]],Tableau4[],3,FALSE),"")</f>
        <v>1</v>
      </c>
      <c r="BF1031" s="177" cm="1">
        <f t="array" ref="BF1031">IFERROR(
   SUM(
      _xlfn._xlws.FILTER(
         Tableau3[Joint Définitif Nb],
         (Tableau3[ITEM]=Tableau210[[#This Row],[NOM]])*
         (Tableau3[Rep.]=Tableau210[[#This Row],[REPERE BUTA]])
      )
   ),
0)</f>
        <v>1</v>
      </c>
      <c r="BG1031" s="117" t="s">
        <v>129</v>
      </c>
      <c r="BH1031" s="177" t="str" cm="1">
        <f t="array" ref="BH10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1" s="117" t="s">
        <v>2268</v>
      </c>
      <c r="BK1031" s="117" t="s">
        <v>2269</v>
      </c>
      <c r="BL1031" s="167" t="s">
        <v>2380</v>
      </c>
      <c r="BM1031" s="117"/>
      <c r="BN1031" s="117"/>
      <c r="BO1031" s="117"/>
      <c r="BP1031" s="117"/>
      <c r="BQ1031" s="48"/>
      <c r="BR1031" s="119"/>
      <c r="BS1031" s="48"/>
      <c r="BT1031" s="48"/>
      <c r="BU1031" s="48"/>
      <c r="BV1031" s="48"/>
      <c r="BW1031" s="48"/>
      <c r="BX1031" s="48"/>
    </row>
    <row r="1032" spans="1:76" ht="15.75" hidden="1" x14ac:dyDescent="0.25">
      <c r="A1032" s="48" t="e" cm="1">
        <f t="array" ref="A1032">_xlfn.XLOOKUP(Tableau210[[#This Row],[NOM]]&amp;Tableau210[[#This Row],[REPERE BUTA]],[6]!Tableau16[POSTE TECHNIQUE]&amp;[6]!Tableau16[Repere ADM],[6]!Tableau16[NUMERO CLIENT])</f>
        <v>#N/A</v>
      </c>
      <c r="B1032" s="48" t="e" cm="1">
        <f t="array" ref="B1032">_xlfn.XLOOKUP(Tableau210[[#This Row],[NOM]]&amp;Tableau210[[#This Row],[REPERE BUTA]],[6]!Tableau16[POSTE TECHNIQUE]&amp;[6]!Tableau16[Repere REF],[6]!Tableau16[NUMERO CLIENT])</f>
        <v>#N/A</v>
      </c>
      <c r="C1032" s="48" cm="1">
        <f t="array" ref="C1032">_xlfn.XLOOKUP(Tableau210[[#This Row],[NOM]]&amp;Tableau210[[#This Row],[Repere Ubleam]],[7]Sheet1!$C$2:$C$2995&amp;[7]Sheet1!$I$2:$I$2995,[7]Sheet1!$A$2:$A$2995)</f>
        <v>1026</v>
      </c>
      <c r="D1032" s="48" t="str">
        <f>C1032&amp;""</f>
        <v>1026</v>
      </c>
      <c r="E1032" s="48" t="e">
        <v>#N/A</v>
      </c>
      <c r="F1032" s="48" t="e">
        <v>#N/A</v>
      </c>
      <c r="G1032" s="176" t="s">
        <v>1780</v>
      </c>
      <c r="H1032" s="119" t="s">
        <v>1067</v>
      </c>
      <c r="I1032" s="119" t="s">
        <v>80</v>
      </c>
      <c r="J1032" s="119" t="s">
        <v>1071</v>
      </c>
      <c r="K1032" s="119" t="str">
        <f>_xlfn.XLOOKUP(Tableau210[[#This Row],[NOM]],[8]LUT!$I$5:$I$301,[8]LUT!$N$5:$N$301)</f>
        <v>Echangeur</v>
      </c>
      <c r="L1032" s="119" t="s">
        <v>81</v>
      </c>
      <c r="M1032" s="119"/>
      <c r="N1032" s="119" t="s">
        <v>81</v>
      </c>
      <c r="O1032" s="119"/>
      <c r="P1032" s="119"/>
      <c r="Q1032" s="119"/>
      <c r="R1032" s="119"/>
      <c r="S1032" s="119"/>
      <c r="T1032" s="119"/>
      <c r="U1032" s="119"/>
      <c r="V1032" s="119"/>
      <c r="W1032" s="148" t="s">
        <v>2291</v>
      </c>
      <c r="X1032" s="148" cm="1">
        <f t="array" ref="X10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032" s="14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32" s="148" t="s">
        <v>3424</v>
      </c>
      <c r="AA1032" s="148" cm="1">
        <f t="array" ref="AA10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2" s="14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32" s="48"/>
      <c r="AD1032" s="117" t="s">
        <v>2197</v>
      </c>
      <c r="AE1032" s="119"/>
      <c r="AF1032" s="181">
        <f>IFERROR(VLOOKUP(Tableau210[[#This Row],[OPERATION]],Tableau4[],5,FALSE),"")</f>
        <v>0</v>
      </c>
      <c r="AG1032" s="178" cm="1">
        <f t="array" ref="AG1032">IFERROR(
   SUM(
      _xlfn._xlws.FILTER(
         Tableau3[JP],
         (Tableau3[ITEM]=Tableau210[[#This Row],[NOM]])*
         (Tableau3[Rep.]=Tableau210[[#This Row],[REPERE BUTA]])
      )
   ),
0)</f>
        <v>0</v>
      </c>
      <c r="AH1032" s="181">
        <f>IFERROR(VLOOKUP(Tableau210[[#This Row],[OPERATION]],Tableau4[],4,FALSE),"")</f>
        <v>1</v>
      </c>
      <c r="AI1032" s="178" cm="1">
        <f t="array" ref="AI1032">IFERROR(
   SUM(
      _xlfn._xlws.FILTER(
         Tableau3[BP],
         (Tableau3[ITEM]=Tableau210[[#This Row],[NOM]])*
         (Tableau3[Rep.]=Tableau210[[#This Row],[REPERE BUTA]])
      )
   ),
0)</f>
        <v>0</v>
      </c>
      <c r="AJ1032" s="181" t="s">
        <v>2504</v>
      </c>
      <c r="AK1032" s="178" t="str">
        <f>IF(Tableau210[[#This Row],[NB JP BUTA]]=1,"1 JP","") &amp; IF(Tableau210[[#This Row],[Nb BP BUTA]]=1," 1 BP","") &amp; IF(Tableau210[[#This Row],[Nb BP BUTA]]=2," 2 BP","")</f>
        <v/>
      </c>
      <c r="AL1032" s="117" t="s">
        <v>103</v>
      </c>
      <c r="AM1032" s="117">
        <f>IFERROR(+VLOOKUP(AY1032,Tiges!$G$4:$I$569,3,FALSE),"")</f>
        <v>36</v>
      </c>
      <c r="AN1032" s="48"/>
      <c r="AO1032" s="117" t="s">
        <v>3424</v>
      </c>
      <c r="AP1032" s="177" cm="1">
        <f t="array" ref="AP10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0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032" s="117" t="s">
        <v>3424</v>
      </c>
      <c r="AS1032" s="177" t="str" cm="1">
        <f t="array" ref="AS10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32" s="411" t="s">
        <v>3424</v>
      </c>
      <c r="AU1032" s="117" t="s">
        <v>3424</v>
      </c>
      <c r="AV1032" s="177" t="str" cm="1">
        <f t="array" ref="AV10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2" s="117"/>
      <c r="AY1032" s="117" cm="1">
        <f t="array" ref="AY1032">IFERROR(_xlfn.XLOOKUP(Tableau210[[#This Row],[DN DONNEES BUTA ]]&amp;Tableau210[[#This Row],[PN DONNEES BUTA]],Tiges!$B$4:$B$79&amp;Tiges!$C$4:$C$79,Tiges!$G$4:$G$79),"")</f>
        <v>22</v>
      </c>
      <c r="AZ1032" s="117"/>
      <c r="BA1032" s="117" cm="1">
        <f t="array" ref="BA1032">IFERROR(_xlfn.XLOOKUP(Tableau210[[#This Row],[DN DONNEES BUTA ]]&amp;Tableau210[[#This Row],[PN DONNEES BUTA]],Tiges!$B$4:$B$79&amp;Tiges!$C$4:$C$79,Tiges!$H$4:$H$79),"")</f>
        <v>130</v>
      </c>
      <c r="BB1032" s="117"/>
      <c r="BC1032" s="182">
        <f>IFERROR(VLOOKUP(Tableau210[[#This Row],[OPERATION]],Tableau4[],2,FALSE),"")</f>
        <v>1</v>
      </c>
      <c r="BD1032" s="177" cm="1">
        <f t="array" ref="BD1032">IFERROR(
   SUM(
      _xlfn._xlws.FILTER(
         Tableau3[Nb Platinage Joint],
         (Tableau3[ITEM]=Tableau210[[#This Row],[NOM]])*
         (Tableau3[Rep.]=Tableau210[[#This Row],[REPERE BUTA]])
      )
   ),
0)</f>
        <v>1</v>
      </c>
      <c r="BE1032" s="182">
        <f>IFERROR(VLOOKUP(Tableau210[[#This Row],[OPERATION]],Tableau4[],3,FALSE),"")</f>
        <v>1</v>
      </c>
      <c r="BF1032" s="177" cm="1">
        <f t="array" ref="BF1032">IFERROR(
   SUM(
      _xlfn._xlws.FILTER(
         Tableau3[Joint Définitif Nb],
         (Tableau3[ITEM]=Tableau210[[#This Row],[NOM]])*
         (Tableau3[Rep.]=Tableau210[[#This Row],[REPERE BUTA]])
      )
   ),
0)</f>
        <v>1</v>
      </c>
      <c r="BG1032" s="117" t="s">
        <v>3424</v>
      </c>
      <c r="BH1032" s="177" t="str" cm="1">
        <f t="array" ref="BH10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2" s="117" t="s">
        <v>3424</v>
      </c>
      <c r="BK1032" s="117" t="s">
        <v>3424</v>
      </c>
      <c r="BL1032" s="167" t="s">
        <v>2380</v>
      </c>
      <c r="BM1032" s="117"/>
      <c r="BN1032" s="117"/>
      <c r="BO1032" s="117"/>
      <c r="BP1032" s="117"/>
      <c r="BQ1032" s="48"/>
      <c r="BR1032" s="119"/>
      <c r="BS1032" s="48"/>
      <c r="BT1032" s="48"/>
      <c r="BU1032" s="48"/>
      <c r="BV1032" s="48"/>
      <c r="BW1032" s="48"/>
      <c r="BX1032" s="48"/>
    </row>
    <row r="1033" spans="1:76" s="154" customFormat="1" ht="15.75" hidden="1" x14ac:dyDescent="0.25">
      <c r="A1033" s="48" t="e" cm="1">
        <f t="array" ref="A1033">_xlfn.XLOOKUP(Tableau210[[#This Row],[NOM]]&amp;Tableau210[[#This Row],[REPERE BUTA]],[6]!Tableau16[POSTE TECHNIQUE]&amp;[6]!Tableau16[Repere ADM],[6]!Tableau16[NUMERO CLIENT])</f>
        <v>#N/A</v>
      </c>
      <c r="B1033" s="48" t="str" cm="1">
        <f t="array" ref="B1033">_xlfn.XLOOKUP(Tableau210[[#This Row],[NOM]]&amp;Tableau210[[#This Row],[REPERE BUTA]],[6]!Tableau16[POSTE TECHNIQUE]&amp;[6]!Tableau16[Repere REF],[6]!Tableau16[NUMERO CLIENT])</f>
        <v>S2-S2730-PSVBS534</v>
      </c>
      <c r="C1033" s="48" cm="1">
        <f t="array" ref="C1033">_xlfn.XLOOKUP(Tableau210[[#This Row],[NOM]]&amp;Tableau210[[#This Row],[Repere Ubleam]],[7]Sheet1!$C$2:$C$2995&amp;[7]Sheet1!$I$2:$I$2995,[7]Sheet1!$A$2:$A$2995)</f>
        <v>1027</v>
      </c>
      <c r="D1033" s="48" t="str">
        <f>C1033&amp;""</f>
        <v>1027</v>
      </c>
      <c r="E1033" s="48" t="e">
        <v>#N/A</v>
      </c>
      <c r="F1033" s="48" t="e">
        <v>#N/A</v>
      </c>
      <c r="G1033" s="149" t="s">
        <v>1780</v>
      </c>
      <c r="H1033" s="161" t="s">
        <v>1067</v>
      </c>
      <c r="I1033" s="161" t="s">
        <v>80</v>
      </c>
      <c r="J1033" s="161" t="s">
        <v>1071</v>
      </c>
      <c r="K1033" s="161" t="str">
        <f>_xlfn.XLOOKUP(Tableau210[[#This Row],[NOM]],[8]LUT!$I$5:$I$301,[8]LUT!$N$5:$N$301)</f>
        <v>Echangeur</v>
      </c>
      <c r="L1033" s="150" t="s">
        <v>93</v>
      </c>
      <c r="M1033" s="150" t="s">
        <v>1226</v>
      </c>
      <c r="N1033" s="150" t="s">
        <v>1226</v>
      </c>
      <c r="O1033" s="150"/>
      <c r="P1033" s="150"/>
      <c r="Q1033" s="150"/>
      <c r="R1033" s="150"/>
      <c r="S1033" s="150"/>
      <c r="T1033" s="150"/>
      <c r="U1033" s="150"/>
      <c r="V1033" s="150"/>
      <c r="W1033" s="151" t="s">
        <v>2291</v>
      </c>
      <c r="X1033" s="151" cm="1">
        <f t="array" ref="X10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033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33" s="151" t="s">
        <v>3424</v>
      </c>
      <c r="AA1033" s="151" cm="1">
        <f t="array" ref="AA10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33" s="152"/>
      <c r="AD1033" s="153" t="s">
        <v>2197</v>
      </c>
      <c r="AE1033" s="150"/>
      <c r="AF1033" s="161">
        <f>IFERROR(VLOOKUP(Tableau210[[#This Row],[OPERATION]],Tableau4[],5,FALSE),"")</f>
        <v>0</v>
      </c>
      <c r="AG1033" s="150" cm="1">
        <f t="array" ref="AG1033">IFERROR(
   SUM(
      _xlfn._xlws.FILTER(
         Tableau3[JP],
         (Tableau3[ITEM]=Tableau210[[#This Row],[NOM]])*
         (Tableau3[Rep.]=Tableau210[[#This Row],[REPERE BUTA]])
      )
   ),
0)</f>
        <v>0</v>
      </c>
      <c r="AH1033" s="161">
        <f>IFERROR(VLOOKUP(Tableau210[[#This Row],[OPERATION]],Tableau4[],4,FALSE),"")</f>
        <v>1</v>
      </c>
      <c r="AI1033" s="150" cm="1">
        <f t="array" ref="AI1033">IFERROR(
   SUM(
      _xlfn._xlws.FILTER(
         Tableau3[BP],
         (Tableau3[ITEM]=Tableau210[[#This Row],[NOM]])*
         (Tableau3[Rep.]=Tableau210[[#This Row],[REPERE BUTA]])
      )
   ),
0)</f>
        <v>2</v>
      </c>
      <c r="AJ1033" s="150" t="str">
        <f>IF(Tableau210[[#This Row],[NB JP EMIS]]=1,"1 JP","") &amp; IF(Tableau210[[#This Row],[NB BP EMIS]]=1," 1 BP","")</f>
        <v xml:space="preserve"> 1 BP</v>
      </c>
      <c r="AK1033" s="150" t="str">
        <f>IF(Tableau210[[#This Row],[NB JP BUTA]]=1,"1 JP","") &amp; IF(Tableau210[[#This Row],[Nb BP BUTA]]=1," 1 BP","") &amp; IF(Tableau210[[#This Row],[Nb BP BUTA]]=2," 2 BP","")</f>
        <v xml:space="preserve"> 2 BP</v>
      </c>
      <c r="AL1033" s="153" t="s">
        <v>103</v>
      </c>
      <c r="AM1033" s="153">
        <f>IFERROR(+VLOOKUP(AY1033,Tiges!$G$4:$I$569,3,FALSE),"")</f>
        <v>32</v>
      </c>
      <c r="AN1033" s="152"/>
      <c r="AO1033" s="151" t="s">
        <v>3424</v>
      </c>
      <c r="AP1033" s="153" cm="1">
        <f t="array" ref="AP10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3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33" s="151" t="s">
        <v>3424</v>
      </c>
      <c r="AS1033" s="153" t="str" cm="1">
        <f t="array" ref="AS10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33" s="153" t="s">
        <v>3424</v>
      </c>
      <c r="AU1033" s="151" t="s">
        <v>3424</v>
      </c>
      <c r="AV1033" s="153" t="str" cm="1">
        <f t="array" ref="AV10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3" s="153"/>
      <c r="AY1033" s="153" cm="1">
        <f t="array" ref="AY1033">IFERROR(_xlfn.XLOOKUP(Tableau210[[#This Row],[DN DONNEES BUTA ]]&amp;Tableau210[[#This Row],[PN DONNEES BUTA]],Tiges!$B$4:$B$79&amp;Tiges!$C$4:$C$79,Tiges!$G$4:$G$79),"")</f>
        <v>20</v>
      </c>
      <c r="AZ1033" s="153"/>
      <c r="BA1033" s="153" cm="1">
        <f t="array" ref="BA1033">IFERROR(_xlfn.XLOOKUP(Tableau210[[#This Row],[DN DONNEES BUTA ]]&amp;Tableau210[[#This Row],[PN DONNEES BUTA]],Tiges!$B$4:$B$79&amp;Tiges!$C$4:$C$79,Tiges!$H$4:$H$79),"")</f>
        <v>110</v>
      </c>
      <c r="BB1033" s="153"/>
      <c r="BC1033" s="163">
        <f>IFERROR(VLOOKUP(Tableau210[[#This Row],[OPERATION]],Tableau4[],2,FALSE),"")</f>
        <v>1</v>
      </c>
      <c r="BD1033" s="153" cm="1">
        <f t="array" ref="BD1033">IFERROR(
   SUM(
      _xlfn._xlws.FILTER(
         Tableau3[Nb Platinage Joint],
         (Tableau3[ITEM]=Tableau210[[#This Row],[NOM]])*
         (Tableau3[Rep.]=Tableau210[[#This Row],[REPERE BUTA]])
      )
   ),
0)</f>
        <v>2</v>
      </c>
      <c r="BE1033" s="153">
        <f>IFERROR(VLOOKUP(Tableau210[[#This Row],[OPERATION]],Tableau4[],3,FALSE),"")</f>
        <v>1</v>
      </c>
      <c r="BF1033" s="153" cm="1">
        <f t="array" ref="BF1033">IFERROR(
   SUM(
      _xlfn._xlws.FILTER(
         Tableau3[Joint Définitif Nb],
         (Tableau3[ITEM]=Tableau210[[#This Row],[NOM]])*
         (Tableau3[Rep.]=Tableau210[[#This Row],[REPERE BUTA]])
      )
   ),
0)</f>
        <v>2</v>
      </c>
      <c r="BG1033" s="151" t="s">
        <v>3424</v>
      </c>
      <c r="BH1033" s="153" t="str" cm="1">
        <f t="array" ref="BH10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3" s="151" t="s">
        <v>3424</v>
      </c>
      <c r="BK1033" s="151" t="s">
        <v>3424</v>
      </c>
      <c r="BL1033" s="153" t="s">
        <v>2536</v>
      </c>
      <c r="BM1033" s="153" t="s">
        <v>2380</v>
      </c>
      <c r="BN1033" s="153"/>
      <c r="BO1033" s="153"/>
      <c r="BP1033" s="153"/>
      <c r="BQ1033" s="152"/>
      <c r="BR1033" s="150"/>
      <c r="BS1033" s="152"/>
      <c r="BT1033" s="152"/>
      <c r="BU1033" s="152"/>
      <c r="BV1033" s="152"/>
      <c r="BW1033" s="152"/>
      <c r="BX1033" s="152"/>
    </row>
    <row r="1034" spans="1:76" s="154" customFormat="1" ht="15.75" hidden="1" x14ac:dyDescent="0.25">
      <c r="A1034" s="48" t="e" cm="1">
        <f t="array" ref="A1034">_xlfn.XLOOKUP(Tableau210[[#This Row],[NOM]]&amp;Tableau210[[#This Row],[REPERE BUTA]],[6]!Tableau16[POSTE TECHNIQUE]&amp;[6]!Tableau16[Repere ADM],[6]!Tableau16[NUMERO CLIENT])</f>
        <v>#N/A</v>
      </c>
      <c r="B1034" s="48" t="e" cm="1">
        <f t="array" ref="B1034">_xlfn.XLOOKUP(Tableau210[[#This Row],[NOM]]&amp;Tableau210[[#This Row],[REPERE BUTA]],[6]!Tableau16[POSTE TECHNIQUE]&amp;[6]!Tableau16[Repere REF],[6]!Tableau16[NUMERO CLIENT])</f>
        <v>#N/A</v>
      </c>
      <c r="C1034" s="48" cm="1">
        <f t="array" ref="C1034">_xlfn.XLOOKUP(Tableau210[[#This Row],[NOM]]&amp;Tableau210[[#This Row],[Repere Ubleam]],[7]Sheet1!$C$2:$C$2995&amp;[7]Sheet1!$I$2:$I$2995,[7]Sheet1!$A$2:$A$2995)</f>
        <v>1028</v>
      </c>
      <c r="D1034" s="48" t="str">
        <f>C1034&amp;""</f>
        <v>1028</v>
      </c>
      <c r="E1034" s="48" t="e">
        <v>#N/A</v>
      </c>
      <c r="F1034" s="48" t="e">
        <v>#N/A</v>
      </c>
      <c r="G1034" s="149" t="s">
        <v>1780</v>
      </c>
      <c r="H1034" s="150" t="s">
        <v>1067</v>
      </c>
      <c r="I1034" s="150" t="s">
        <v>80</v>
      </c>
      <c r="J1034" s="150" t="s">
        <v>1071</v>
      </c>
      <c r="K1034" s="150" t="str">
        <f>_xlfn.XLOOKUP(Tableau210[[#This Row],[NOM]],[8]LUT!$I$5:$I$301,[8]LUT!$N$5:$N$301)</f>
        <v>Echangeur</v>
      </c>
      <c r="L1034" s="150" t="s">
        <v>194</v>
      </c>
      <c r="M1034" s="150"/>
      <c r="N1034" s="150" t="s">
        <v>194</v>
      </c>
      <c r="O1034" s="150"/>
      <c r="P1034" s="150"/>
      <c r="Q1034" s="150"/>
      <c r="R1034" s="150"/>
      <c r="S1034" s="150"/>
      <c r="T1034" s="150"/>
      <c r="U1034" s="150"/>
      <c r="V1034" s="150"/>
      <c r="W1034" s="151" t="s">
        <v>2291</v>
      </c>
      <c r="X1034" s="151" cm="1">
        <f t="array" ref="X10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3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34" s="151" t="s">
        <v>3424</v>
      </c>
      <c r="AA1034" s="151" cm="1">
        <f t="array" ref="AA10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34" s="152"/>
      <c r="AD1034" s="153" t="s">
        <v>2197</v>
      </c>
      <c r="AE1034" s="150"/>
      <c r="AF1034" s="161">
        <f>IFERROR(VLOOKUP(Tableau210[[#This Row],[OPERATION]],Tableau4[],5,FALSE),"")</f>
        <v>0</v>
      </c>
      <c r="AG1034" s="150" cm="1">
        <f t="array" ref="AG1034">IFERROR(
   SUM(
      _xlfn._xlws.FILTER(
         Tableau3[JP],
         (Tableau3[ITEM]=Tableau210[[#This Row],[NOM]])*
         (Tableau3[Rep.]=Tableau210[[#This Row],[REPERE BUTA]])
      )
   ),
0)</f>
        <v>0</v>
      </c>
      <c r="AH1034" s="161">
        <f>IFERROR(VLOOKUP(Tableau210[[#This Row],[OPERATION]],Tableau4[],4,FALSE),"")</f>
        <v>1</v>
      </c>
      <c r="AI1034" s="150" cm="1">
        <f t="array" ref="AI1034">IFERROR(
   SUM(
      _xlfn._xlws.FILTER(
         Tableau3[BP],
         (Tableau3[ITEM]=Tableau210[[#This Row],[NOM]])*
         (Tableau3[Rep.]=Tableau210[[#This Row],[REPERE BUTA]])
      )
   ),
0)</f>
        <v>0</v>
      </c>
      <c r="AJ1034" s="150" t="s">
        <v>2505</v>
      </c>
      <c r="AK1034" s="150" t="str">
        <f>IF(Tableau210[[#This Row],[NB JP BUTA]]=1,"1 JP","") &amp; IF(Tableau210[[#This Row],[Nb BP BUTA]]=1," 1 BP","") &amp; IF(Tableau210[[#This Row],[Nb BP BUTA]]=2," 2 BP","")</f>
        <v/>
      </c>
      <c r="AL1034" s="153" t="s">
        <v>103</v>
      </c>
      <c r="AM1034" s="153">
        <f>IFERROR(+VLOOKUP(AY1034,Tiges!$G$4:$I$569,3,FALSE),"")</f>
        <v>22</v>
      </c>
      <c r="AN1034" s="152"/>
      <c r="AO1034" s="151" t="s">
        <v>3424</v>
      </c>
      <c r="AP1034" s="153" cm="1">
        <f t="array" ref="AP10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3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34" s="151" t="s">
        <v>3424</v>
      </c>
      <c r="AS1034" s="153" t="str" cm="1">
        <f t="array" ref="AS10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34" s="153" t="s">
        <v>3424</v>
      </c>
      <c r="AU1034" s="151" t="s">
        <v>3424</v>
      </c>
      <c r="AV1034" s="153" t="str" cm="1">
        <f t="array" ref="AV10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4" s="153"/>
      <c r="AY1034" s="153" cm="1">
        <f t="array" ref="AY1034">IFERROR(_xlfn.XLOOKUP(Tableau210[[#This Row],[DN DONNEES BUTA ]]&amp;Tableau210[[#This Row],[PN DONNEES BUTA]],Tiges!$B$4:$B$79&amp;Tiges!$C$4:$C$79,Tiges!$G$4:$G$79),"")</f>
        <v>14</v>
      </c>
      <c r="AZ1034" s="153"/>
      <c r="BA1034" s="153" cm="1">
        <f t="array" ref="BA1034">IFERROR(_xlfn.XLOOKUP(Tableau210[[#This Row],[DN DONNEES BUTA ]]&amp;Tableau210[[#This Row],[PN DONNEES BUTA]],Tiges!$B$4:$B$79&amp;Tiges!$C$4:$C$79,Tiges!$H$4:$H$79),"")</f>
        <v>70</v>
      </c>
      <c r="BB1034" s="153"/>
      <c r="BC1034" s="163">
        <f>IFERROR(VLOOKUP(Tableau210[[#This Row],[OPERATION]],Tableau4[],2,FALSE),"")</f>
        <v>1</v>
      </c>
      <c r="BD1034" s="153" cm="1">
        <f t="array" ref="BD1034">IFERROR(
   SUM(
      _xlfn._xlws.FILTER(
         Tableau3[Nb Platinage Joint],
         (Tableau3[ITEM]=Tableau210[[#This Row],[NOM]])*
         (Tableau3[Rep.]=Tableau210[[#This Row],[REPERE BUTA]])
      )
   ),
0)</f>
        <v>1</v>
      </c>
      <c r="BE1034" s="153">
        <f>IFERROR(VLOOKUP(Tableau210[[#This Row],[OPERATION]],Tableau4[],3,FALSE),"")</f>
        <v>1</v>
      </c>
      <c r="BF1034" s="153" cm="1">
        <f t="array" ref="BF1034">IFERROR(
   SUM(
      _xlfn._xlws.FILTER(
         Tableau3[Joint Définitif Nb],
         (Tableau3[ITEM]=Tableau210[[#This Row],[NOM]])*
         (Tableau3[Rep.]=Tableau210[[#This Row],[REPERE BUTA]])
      )
   ),
0)</f>
        <v>1</v>
      </c>
      <c r="BG1034" s="151" t="s">
        <v>3424</v>
      </c>
      <c r="BH1034" s="153" t="str" cm="1">
        <f t="array" ref="BH10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4" s="151" t="s">
        <v>3424</v>
      </c>
      <c r="BK1034" s="151" t="s">
        <v>3424</v>
      </c>
      <c r="BL1034" s="153" t="s">
        <v>2338</v>
      </c>
      <c r="BM1034" s="153" t="s">
        <v>2380</v>
      </c>
      <c r="BN1034" s="153"/>
      <c r="BO1034" s="153"/>
      <c r="BP1034" s="153"/>
      <c r="BQ1034" s="152"/>
      <c r="BR1034" s="150"/>
      <c r="BS1034" s="152"/>
      <c r="BT1034" s="152"/>
      <c r="BU1034" s="152"/>
      <c r="BV1034" s="152"/>
      <c r="BW1034" s="152"/>
      <c r="BX1034" s="152"/>
    </row>
    <row r="1035" spans="1:76" ht="15.75" hidden="1" x14ac:dyDescent="0.25">
      <c r="A1035" s="48" t="e" cm="1">
        <f t="array" ref="A1035">_xlfn.XLOOKUP(Tableau210[[#This Row],[NOM]]&amp;Tableau210[[#This Row],[REPERE BUTA]],[6]!Tableau16[POSTE TECHNIQUE]&amp;[6]!Tableau16[Repere ADM],[6]!Tableau16[NUMERO CLIENT])</f>
        <v>#N/A</v>
      </c>
      <c r="B1035" s="48" t="e" cm="1">
        <f t="array" ref="B1035">_xlfn.XLOOKUP(Tableau210[[#This Row],[NOM]]&amp;Tableau210[[#This Row],[REPERE BUTA]],[6]!Tableau16[POSTE TECHNIQUE]&amp;[6]!Tableau16[Repere REF],[6]!Tableau16[NUMERO CLIENT])</f>
        <v>#N/A</v>
      </c>
      <c r="C1035" s="48" cm="1">
        <f t="array" ref="C1035">_xlfn.XLOOKUP(Tableau210[[#This Row],[NOM]]&amp;Tableau210[[#This Row],[Repere Ubleam]],[7]Sheet1!$C$2:$C$2995&amp;[7]Sheet1!$I$2:$I$2995,[7]Sheet1!$A$2:$A$2995)</f>
        <v>1029</v>
      </c>
      <c r="D1035" s="48" t="str">
        <f>C1035&amp;""</f>
        <v>1029</v>
      </c>
      <c r="E1035" s="48" t="e">
        <v>#N/A</v>
      </c>
      <c r="F1035" s="48" t="e">
        <v>#N/A</v>
      </c>
      <c r="G1035" s="176" t="s">
        <v>1780</v>
      </c>
      <c r="H1035" s="158" t="s">
        <v>1067</v>
      </c>
      <c r="I1035" s="158" t="s">
        <v>80</v>
      </c>
      <c r="J1035" s="158" t="s">
        <v>1071</v>
      </c>
      <c r="K1035" s="158" t="str">
        <f>_xlfn.XLOOKUP(Tableau210[[#This Row],[NOM]],[8]LUT!$I$5:$I$301,[8]LUT!$N$5:$N$301)</f>
        <v>Echangeur</v>
      </c>
      <c r="L1035" s="119" t="s">
        <v>110</v>
      </c>
      <c r="M1035" s="119"/>
      <c r="N1035" s="119" t="s">
        <v>110</v>
      </c>
      <c r="O1035" s="119"/>
      <c r="P1035" s="119"/>
      <c r="Q1035" s="119"/>
      <c r="R1035" s="119"/>
      <c r="S1035" s="119"/>
      <c r="T1035" s="119"/>
      <c r="U1035" s="119"/>
      <c r="V1035" s="119"/>
      <c r="W1035" s="148">
        <v>100</v>
      </c>
      <c r="X1035" s="207" cm="1">
        <f t="array" ref="X10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03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35" s="148">
        <v>20</v>
      </c>
      <c r="AA1035" s="207" cm="1">
        <f t="array" ref="AA10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35" s="48"/>
      <c r="AD1035" s="117" t="s">
        <v>2103</v>
      </c>
      <c r="AE1035" s="119"/>
      <c r="AF1035" s="183">
        <f>IFERROR(VLOOKUP(Tableau210[[#This Row],[OPERATION]],Tableau4[],5,FALSE),"")</f>
        <v>1</v>
      </c>
      <c r="AG1035" s="178" cm="1">
        <f t="array" ref="AG1035">IFERROR(
   SUM(
      _xlfn._xlws.FILTER(
         Tableau3[JP],
         (Tableau3[ITEM]=Tableau210[[#This Row],[NOM]])*
         (Tableau3[Rep.]=Tableau210[[#This Row],[REPERE BUTA]])
      )
   ),
0)</f>
        <v>1</v>
      </c>
      <c r="AH1035" s="183">
        <f>IFERROR(VLOOKUP(Tableau210[[#This Row],[OPERATION]],Tableau4[],4,FALSE),"")</f>
        <v>0</v>
      </c>
      <c r="AI1035" s="178" cm="1">
        <f t="array" ref="AI1035">IFERROR(
   SUM(
      _xlfn._xlws.FILTER(
         Tableau3[BP],
         (Tableau3[ITEM]=Tableau210[[#This Row],[NOM]])*
         (Tableau3[Rep.]=Tableau210[[#This Row],[REPERE BUTA]])
      )
   ),
0)</f>
        <v>0</v>
      </c>
      <c r="AJ1035" s="181" t="str">
        <f>IF(Tableau210[[#This Row],[NB JP EMIS]]=1,"1 JP","") &amp; IF(Tableau210[[#This Row],[NB BP EMIS]]=1," 1 BP","")</f>
        <v>1 JP</v>
      </c>
      <c r="AK1035" s="178" t="str">
        <f>IF(Tableau210[[#This Row],[NB JP BUTA]]=1,"1 JP","") &amp; IF(Tableau210[[#This Row],[Nb BP BUTA]]=1," 1 BP","") &amp; IF(Tableau210[[#This Row],[Nb BP BUTA]]=2," 2 BP","")</f>
        <v>1 JP</v>
      </c>
      <c r="AL1035" s="117" t="s">
        <v>103</v>
      </c>
      <c r="AM1035" s="117">
        <f>IFERROR(+VLOOKUP(AY1035,Tiges!$G$4:$I$569,3,FALSE),"")</f>
        <v>27</v>
      </c>
      <c r="AN1035" s="48"/>
      <c r="AO1035" s="117">
        <v>8</v>
      </c>
      <c r="AP1035" s="177" cm="1">
        <f t="array" ref="AP10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35" s="117" t="s">
        <v>2163</v>
      </c>
      <c r="AS1035" s="177" t="str" cm="1">
        <f t="array" ref="AS10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0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35" s="117" t="s">
        <v>1123</v>
      </c>
      <c r="AV1035" s="177" t="str" cm="1">
        <f t="array" ref="AV10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5" s="117"/>
      <c r="AY1035" s="117" cm="1">
        <f t="array" ref="AY1035">IFERROR(_xlfn.XLOOKUP(Tableau210[[#This Row],[DN DONNEES BUTA ]]&amp;Tableau210[[#This Row],[PN DONNEES BUTA]],Tiges!$B$4:$B$79&amp;Tiges!$C$4:$C$79,Tiges!$G$4:$G$79),"")</f>
        <v>16</v>
      </c>
      <c r="AZ1035" s="117"/>
      <c r="BA1035" s="117" cm="1">
        <f t="array" ref="BA1035">IFERROR(_xlfn.XLOOKUP(Tableau210[[#This Row],[DN DONNEES BUTA ]]&amp;Tableau210[[#This Row],[PN DONNEES BUTA]],Tiges!$B$4:$B$79&amp;Tiges!$C$4:$C$79,Tiges!$H$4:$H$79),"")</f>
        <v>100</v>
      </c>
      <c r="BB1035" s="117"/>
      <c r="BC1035" s="184">
        <f>IFERROR(VLOOKUP(Tableau210[[#This Row],[OPERATION]],Tableau4[],2,FALSE),"")</f>
        <v>2</v>
      </c>
      <c r="BD1035" s="177" cm="1">
        <f t="array" ref="BD1035">IFERROR(
   SUM(
      _xlfn._xlws.FILTER(
         Tableau3[Nb Platinage Joint],
         (Tableau3[ITEM]=Tableau210[[#This Row],[NOM]])*
         (Tableau3[Rep.]=Tableau210[[#This Row],[REPERE BUTA]])
      )
   ),
0)</f>
        <v>2</v>
      </c>
      <c r="BE1035" s="182">
        <f>IFERROR(VLOOKUP(Tableau210[[#This Row],[OPERATION]],Tableau4[],3,FALSE),"")</f>
        <v>1</v>
      </c>
      <c r="BF1035" s="177" cm="1">
        <f t="array" ref="BF1035">IFERROR(
   SUM(
      _xlfn._xlws.FILTER(
         Tableau3[Joint Définitif Nb],
         (Tableau3[ITEM]=Tableau210[[#This Row],[NOM]])*
         (Tableau3[Rep.]=Tableau210[[#This Row],[REPERE BUTA]])
      )
   ),
0)</f>
        <v>1</v>
      </c>
      <c r="BG1035" s="117" t="s">
        <v>129</v>
      </c>
      <c r="BH1035" s="177" t="str" cm="1">
        <f t="array" ref="BH10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5" s="117" t="s">
        <v>2268</v>
      </c>
      <c r="BK1035" s="117" t="s">
        <v>2269</v>
      </c>
      <c r="BL1035" s="167" t="s">
        <v>2380</v>
      </c>
      <c r="BM1035" s="117"/>
      <c r="BN1035" s="117"/>
      <c r="BO1035" s="117"/>
      <c r="BP1035" s="117"/>
      <c r="BQ1035" s="48"/>
      <c r="BR1035" s="119"/>
      <c r="BS1035" s="48"/>
      <c r="BT1035" s="48"/>
      <c r="BU1035" s="48"/>
      <c r="BV1035" s="48"/>
      <c r="BW1035" s="48"/>
      <c r="BX1035" s="48"/>
    </row>
    <row r="1036" spans="1:76" s="154" customFormat="1" ht="15.75" hidden="1" x14ac:dyDescent="0.25">
      <c r="A1036" s="48" t="e" cm="1">
        <f t="array" ref="A1036">_xlfn.XLOOKUP(Tableau210[[#This Row],[NOM]]&amp;Tableau210[[#This Row],[REPERE BUTA]],[6]!Tableau16[POSTE TECHNIQUE]&amp;[6]!Tableau16[Repere ADM],[6]!Tableau16[NUMERO CLIENT])</f>
        <v>#N/A</v>
      </c>
      <c r="B1036" s="48" t="e" cm="1">
        <f t="array" ref="B1036">_xlfn.XLOOKUP(Tableau210[[#This Row],[NOM]]&amp;Tableau210[[#This Row],[REPERE BUTA]],[6]!Tableau16[POSTE TECHNIQUE]&amp;[6]!Tableau16[Repere REF],[6]!Tableau16[NUMERO CLIENT])</f>
        <v>#N/A</v>
      </c>
      <c r="C1036" s="48" cm="1">
        <f t="array" ref="C1036">_xlfn.XLOOKUP(Tableau210[[#This Row],[NOM]]&amp;Tableau210[[#This Row],[Repere Ubleam]],[7]Sheet1!$C$2:$C$2995&amp;[7]Sheet1!$I$2:$I$2995,[7]Sheet1!$A$2:$A$2995)</f>
        <v>1030</v>
      </c>
      <c r="D1036" s="48" t="str">
        <f>C1036&amp;""</f>
        <v>1030</v>
      </c>
      <c r="E1036" s="48" t="e">
        <v>#N/A</v>
      </c>
      <c r="F1036" s="48" t="e">
        <v>#N/A</v>
      </c>
      <c r="G1036" s="149" t="s">
        <v>1780</v>
      </c>
      <c r="H1036" s="150" t="s">
        <v>1067</v>
      </c>
      <c r="I1036" s="150" t="s">
        <v>80</v>
      </c>
      <c r="J1036" s="150" t="s">
        <v>1071</v>
      </c>
      <c r="K1036" s="150" t="str">
        <f>_xlfn.XLOOKUP(Tableau210[[#This Row],[NOM]],[8]LUT!$I$5:$I$301,[8]LUT!$N$5:$N$301)</f>
        <v>Echangeur</v>
      </c>
      <c r="L1036" s="150" t="s">
        <v>82</v>
      </c>
      <c r="M1036" s="150" t="s">
        <v>1918</v>
      </c>
      <c r="N1036" s="150" t="s">
        <v>1918</v>
      </c>
      <c r="O1036" s="150" t="s">
        <v>2118</v>
      </c>
      <c r="P1036" s="150"/>
      <c r="Q1036" s="150"/>
      <c r="R1036" s="150"/>
      <c r="S1036" s="150"/>
      <c r="T1036" s="150"/>
      <c r="U1036" s="150"/>
      <c r="V1036" s="150"/>
      <c r="W1036" s="151" t="s">
        <v>2291</v>
      </c>
      <c r="X1036" s="151" cm="1">
        <f t="array" ref="X10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3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36" s="151" t="s">
        <v>3424</v>
      </c>
      <c r="AA1036" s="151" cm="1">
        <f t="array" ref="AA10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36" s="152"/>
      <c r="AD1036" s="153" t="s">
        <v>2197</v>
      </c>
      <c r="AE1036" s="150"/>
      <c r="AF1036" s="161">
        <f>IFERROR(VLOOKUP(Tableau210[[#This Row],[OPERATION]],Tableau4[],5,FALSE),"")</f>
        <v>0</v>
      </c>
      <c r="AG1036" s="150" cm="1">
        <f t="array" ref="AG1036">IFERROR(
   SUM(
      _xlfn._xlws.FILTER(
         Tableau3[JP],
         (Tableau3[ITEM]=Tableau210[[#This Row],[NOM]])*
         (Tableau3[Rep.]=Tableau210[[#This Row],[REPERE BUTA]])
      )
   ),
0)</f>
        <v>0</v>
      </c>
      <c r="AH1036" s="161">
        <f>IFERROR(VLOOKUP(Tableau210[[#This Row],[OPERATION]],Tableau4[],4,FALSE),"")</f>
        <v>1</v>
      </c>
      <c r="AI1036" s="150" cm="1">
        <f t="array" ref="AI1036">IFERROR(
   SUM(
      _xlfn._xlws.FILTER(
         Tableau3[BP],
         (Tableau3[ITEM]=Tableau210[[#This Row],[NOM]])*
         (Tableau3[Rep.]=Tableau210[[#This Row],[REPERE BUTA]])
      )
   ),
0)</f>
        <v>1</v>
      </c>
      <c r="AJ1036" s="150" t="str">
        <f>IF(Tableau210[[#This Row],[NB JP EMIS]]=1,"1 JP","") &amp; IF(Tableau210[[#This Row],[NB BP EMIS]]=1," 1 BP","")</f>
        <v xml:space="preserve"> 1 BP</v>
      </c>
      <c r="AK1036" s="150" t="str">
        <f>IF(Tableau210[[#This Row],[NB JP BUTA]]=1,"1 JP","") &amp; IF(Tableau210[[#This Row],[Nb BP BUTA]]=1," 1 BP","") &amp; IF(Tableau210[[#This Row],[Nb BP BUTA]]=2," 2 BP","")</f>
        <v xml:space="preserve"> 1 BP</v>
      </c>
      <c r="AL1036" s="153" t="s">
        <v>103</v>
      </c>
      <c r="AM1036" s="153">
        <f>IFERROR(+VLOOKUP(AY1036,Tiges!$G$4:$I$569,3,FALSE),"")</f>
        <v>27</v>
      </c>
      <c r="AN1036" s="152"/>
      <c r="AO1036" s="151" t="s">
        <v>3424</v>
      </c>
      <c r="AP1036" s="153" cm="1">
        <f t="array" ref="AP10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3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36" s="151" t="s">
        <v>3424</v>
      </c>
      <c r="AS1036" s="153" t="str" cm="1">
        <f t="array" ref="AS10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3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036" s="151" t="s">
        <v>3424</v>
      </c>
      <c r="AV1036" s="153" t="str" cm="1">
        <f t="array" ref="AV10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6" s="153"/>
      <c r="AY1036" s="153" cm="1">
        <f t="array" ref="AY1036">IFERROR(_xlfn.XLOOKUP(Tableau210[[#This Row],[DN DONNEES BUTA ]]&amp;Tableau210[[#This Row],[PN DONNEES BUTA]],Tiges!$B$4:$B$79&amp;Tiges!$C$4:$C$79,Tiges!$G$4:$G$79),"")</f>
        <v>16</v>
      </c>
      <c r="AZ1036" s="153"/>
      <c r="BA1036" s="153" cm="1">
        <f t="array" ref="BA1036">IFERROR(_xlfn.XLOOKUP(Tableau210[[#This Row],[DN DONNEES BUTA ]]&amp;Tableau210[[#This Row],[PN DONNEES BUTA]],Tiges!$B$4:$B$79&amp;Tiges!$C$4:$C$79,Tiges!$H$4:$H$79),"")</f>
        <v>90</v>
      </c>
      <c r="BB1036" s="153"/>
      <c r="BC1036" s="163">
        <f>IFERROR(VLOOKUP(Tableau210[[#This Row],[OPERATION]],Tableau4[],2,FALSE),"")</f>
        <v>1</v>
      </c>
      <c r="BD1036" s="153" cm="1">
        <f t="array" ref="BD1036">IFERROR(
   SUM(
      _xlfn._xlws.FILTER(
         Tableau3[Nb Platinage Joint],
         (Tableau3[ITEM]=Tableau210[[#This Row],[NOM]])*
         (Tableau3[Rep.]=Tableau210[[#This Row],[REPERE BUTA]])
      )
   ),
0)</f>
        <v>1</v>
      </c>
      <c r="BE1036" s="153">
        <f>IFERROR(VLOOKUP(Tableau210[[#This Row],[OPERATION]],Tableau4[],3,FALSE),"")</f>
        <v>1</v>
      </c>
      <c r="BF1036" s="153" cm="1">
        <f t="array" ref="BF1036">IFERROR(
   SUM(
      _xlfn._xlws.FILTER(
         Tableau3[Joint Définitif Nb],
         (Tableau3[ITEM]=Tableau210[[#This Row],[NOM]])*
         (Tableau3[Rep.]=Tableau210[[#This Row],[REPERE BUTA]])
      )
   ),
0)</f>
        <v>1</v>
      </c>
      <c r="BG1036" s="151" t="s">
        <v>3424</v>
      </c>
      <c r="BH1036" s="153" t="str" cm="1">
        <f t="array" ref="BH10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6" s="151" t="s">
        <v>3424</v>
      </c>
      <c r="BK1036" s="151" t="s">
        <v>3424</v>
      </c>
      <c r="BL1036" s="153" t="s">
        <v>2375</v>
      </c>
      <c r="BM1036" s="153" t="s">
        <v>2380</v>
      </c>
      <c r="BN1036" s="153"/>
      <c r="BO1036" s="153"/>
      <c r="BP1036" s="153"/>
      <c r="BQ1036" s="152"/>
      <c r="BR1036" s="150"/>
      <c r="BS1036" s="152"/>
      <c r="BT1036" s="152"/>
      <c r="BU1036" s="152"/>
      <c r="BV1036" s="152"/>
      <c r="BW1036" s="152"/>
      <c r="BX1036" s="152"/>
    </row>
    <row r="1037" spans="1:76" s="154" customFormat="1" ht="15.75" hidden="1" x14ac:dyDescent="0.25">
      <c r="A1037" s="48" t="e" cm="1">
        <f t="array" ref="A1037">_xlfn.XLOOKUP(Tableau210[[#This Row],[NOM]]&amp;Tableau210[[#This Row],[REPERE BUTA]],[6]!Tableau16[POSTE TECHNIQUE]&amp;[6]!Tableau16[Repere ADM],[6]!Tableau16[NUMERO CLIENT])</f>
        <v>#N/A</v>
      </c>
      <c r="B1037" s="48" t="e" cm="1">
        <f t="array" ref="B1037">_xlfn.XLOOKUP(Tableau210[[#This Row],[NOM]]&amp;Tableau210[[#This Row],[REPERE BUTA]],[6]!Tableau16[POSTE TECHNIQUE]&amp;[6]!Tableau16[Repere REF],[6]!Tableau16[NUMERO CLIENT])</f>
        <v>#N/A</v>
      </c>
      <c r="C1037" s="48" cm="1">
        <f t="array" ref="C1037">_xlfn.XLOOKUP(Tableau210[[#This Row],[NOM]]&amp;Tableau210[[#This Row],[Repere Ubleam]],[7]Sheet1!$C$2:$C$2995&amp;[7]Sheet1!$I$2:$I$2995,[7]Sheet1!$A$2:$A$2995)</f>
        <v>1031</v>
      </c>
      <c r="D1037" s="48" t="str">
        <f>C1037&amp;""</f>
        <v>1031</v>
      </c>
      <c r="E1037" s="48" t="e">
        <v>#N/A</v>
      </c>
      <c r="F1037" s="48" t="e">
        <v>#N/A</v>
      </c>
      <c r="G1037" s="149" t="s">
        <v>1780</v>
      </c>
      <c r="H1037" s="150" t="s">
        <v>1067</v>
      </c>
      <c r="I1037" s="150" t="s">
        <v>80</v>
      </c>
      <c r="J1037" s="150" t="s">
        <v>1071</v>
      </c>
      <c r="K1037" s="150" t="str">
        <f>_xlfn.XLOOKUP(Tableau210[[#This Row],[NOM]],[8]LUT!$I$5:$I$301,[8]LUT!$N$5:$N$301)</f>
        <v>Echangeur</v>
      </c>
      <c r="L1037" s="150" t="s">
        <v>82</v>
      </c>
      <c r="M1037" s="150" t="s">
        <v>1917</v>
      </c>
      <c r="N1037" s="150" t="s">
        <v>1917</v>
      </c>
      <c r="O1037" s="150" t="s">
        <v>2336</v>
      </c>
      <c r="P1037" s="150"/>
      <c r="Q1037" s="150"/>
      <c r="R1037" s="150"/>
      <c r="S1037" s="150"/>
      <c r="T1037" s="150"/>
      <c r="U1037" s="150"/>
      <c r="V1037" s="150"/>
      <c r="W1037" s="151" t="s">
        <v>2291</v>
      </c>
      <c r="X1037" s="151" cm="1">
        <f t="array" ref="X10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3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37" s="151" t="s">
        <v>3424</v>
      </c>
      <c r="AA1037" s="151" cm="1">
        <f t="array" ref="AA10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37" s="152"/>
      <c r="AD1037" s="153" t="s">
        <v>2196</v>
      </c>
      <c r="AE1037" s="150"/>
      <c r="AF1037" s="161">
        <f>IFERROR(VLOOKUP(Tableau210[[#This Row],[OPERATION]],Tableau4[],5,FALSE),"")</f>
        <v>0</v>
      </c>
      <c r="AG1037" s="150"/>
      <c r="AH1037" s="161">
        <f>IFERROR(VLOOKUP(Tableau210[[#This Row],[OPERATION]],Tableau4[],4,FALSE),"")</f>
        <v>0</v>
      </c>
      <c r="AI1037" s="150"/>
      <c r="AJ1037" s="150" t="str">
        <f>IF(Tableau210[[#This Row],[NB JP EMIS]]=1,"1 JP","") &amp; IF(Tableau210[[#This Row],[NB BP EMIS]]=1," 1 BP","")</f>
        <v/>
      </c>
      <c r="AK1037" s="150"/>
      <c r="AL1037" s="153" t="s">
        <v>103</v>
      </c>
      <c r="AM1037" s="153">
        <f>IFERROR(+VLOOKUP(AY1037,Tiges!$G$4:$I$569,3,FALSE),"")</f>
        <v>27</v>
      </c>
      <c r="AN1037" s="152"/>
      <c r="AO1037" s="151" t="s">
        <v>3424</v>
      </c>
      <c r="AP1037" s="153" cm="1">
        <f t="array" ref="AP10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3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37" s="151" t="s">
        <v>3424</v>
      </c>
      <c r="AS1037" s="153" t="str" cm="1">
        <f t="array" ref="AS10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3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037" s="151" t="s">
        <v>3424</v>
      </c>
      <c r="AV1037" s="153" t="str" cm="1">
        <f t="array" ref="AV10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7" s="153"/>
      <c r="AY1037" s="153" cm="1">
        <f t="array" ref="AY1037">IFERROR(_xlfn.XLOOKUP(Tableau210[[#This Row],[DN DONNEES BUTA ]]&amp;Tableau210[[#This Row],[PN DONNEES BUTA]],Tiges!$B$4:$B$79&amp;Tiges!$C$4:$C$79,Tiges!$G$4:$G$79),"")</f>
        <v>16</v>
      </c>
      <c r="AZ1037" s="153"/>
      <c r="BA1037" s="153" cm="1">
        <f t="array" ref="BA1037">IFERROR(_xlfn.XLOOKUP(Tableau210[[#This Row],[DN DONNEES BUTA ]]&amp;Tableau210[[#This Row],[PN DONNEES BUTA]],Tiges!$B$4:$B$79&amp;Tiges!$C$4:$C$79,Tiges!$H$4:$H$79),"")</f>
        <v>90</v>
      </c>
      <c r="BB1037" s="153"/>
      <c r="BC1037" s="163">
        <f>IFERROR(VLOOKUP(Tableau210[[#This Row],[OPERATION]],Tableau4[],2,FALSE),"")</f>
        <v>0</v>
      </c>
      <c r="BD1037" s="153"/>
      <c r="BE1037" s="153">
        <f>IFERROR(VLOOKUP(Tableau210[[#This Row],[OPERATION]],Tableau4[],3,FALSE),"")</f>
        <v>1</v>
      </c>
      <c r="BF1037" s="153"/>
      <c r="BG1037" s="151" t="s">
        <v>3424</v>
      </c>
      <c r="BH1037" s="153" t="str" cm="1">
        <f t="array" ref="BH10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7" s="151" t="s">
        <v>3424</v>
      </c>
      <c r="BK1037" s="151" t="s">
        <v>3424</v>
      </c>
      <c r="BL1037" s="153"/>
      <c r="BM1037" s="153" t="s">
        <v>2380</v>
      </c>
      <c r="BN1037" s="153"/>
      <c r="BO1037" s="153"/>
      <c r="BP1037" s="153"/>
      <c r="BQ1037" s="152"/>
      <c r="BR1037" s="150"/>
      <c r="BS1037" s="152"/>
      <c r="BT1037" s="152"/>
      <c r="BU1037" s="152"/>
      <c r="BV1037" s="152"/>
      <c r="BW1037" s="152"/>
      <c r="BX1037" s="152"/>
    </row>
    <row r="1038" spans="1:76" s="154" customFormat="1" ht="15.75" hidden="1" x14ac:dyDescent="0.25">
      <c r="A1038" s="48" t="e" cm="1">
        <f t="array" ref="A1038">_xlfn.XLOOKUP(Tableau210[[#This Row],[NOM]]&amp;Tableau210[[#This Row],[REPERE BUTA]],[6]!Tableau16[POSTE TECHNIQUE]&amp;[6]!Tableau16[Repere ADM],[6]!Tableau16[NUMERO CLIENT])</f>
        <v>#N/A</v>
      </c>
      <c r="B1038" s="48" t="e" cm="1">
        <f t="array" ref="B1038">_xlfn.XLOOKUP(Tableau210[[#This Row],[NOM]]&amp;Tableau210[[#This Row],[REPERE BUTA]],[6]!Tableau16[POSTE TECHNIQUE]&amp;[6]!Tableau16[Repere REF],[6]!Tableau16[NUMERO CLIENT])</f>
        <v>#N/A</v>
      </c>
      <c r="C1038" s="48" cm="1">
        <f t="array" ref="C1038">_xlfn.XLOOKUP(Tableau210[[#This Row],[NOM]]&amp;Tableau210[[#This Row],[Repere Ubleam]],[7]Sheet1!$C$2:$C$2995&amp;[7]Sheet1!$I$2:$I$2995,[7]Sheet1!$A$2:$A$2995)</f>
        <v>1032</v>
      </c>
      <c r="D1038" s="48" t="str">
        <f>C1038&amp;""</f>
        <v>1032</v>
      </c>
      <c r="E1038" s="48" t="e">
        <v>#N/A</v>
      </c>
      <c r="F1038" s="48" t="e">
        <v>#N/A</v>
      </c>
      <c r="G1038" s="149" t="s">
        <v>1780</v>
      </c>
      <c r="H1038" s="161" t="s">
        <v>1067</v>
      </c>
      <c r="I1038" s="161" t="s">
        <v>80</v>
      </c>
      <c r="J1038" s="161" t="s">
        <v>1071</v>
      </c>
      <c r="K1038" s="161" t="str">
        <f>_xlfn.XLOOKUP(Tableau210[[#This Row],[NOM]],[8]LUT!$I$5:$I$301,[8]LUT!$N$5:$N$301)</f>
        <v>Echangeur</v>
      </c>
      <c r="L1038" s="150" t="s">
        <v>112</v>
      </c>
      <c r="M1038" s="150"/>
      <c r="N1038" s="150" t="s">
        <v>112</v>
      </c>
      <c r="O1038" s="150"/>
      <c r="P1038" s="150"/>
      <c r="Q1038" s="150"/>
      <c r="R1038" s="150"/>
      <c r="S1038" s="150"/>
      <c r="T1038" s="150"/>
      <c r="U1038" s="150"/>
      <c r="V1038" s="150"/>
      <c r="W1038" s="151" t="s">
        <v>2291</v>
      </c>
      <c r="X1038" s="151" cm="1">
        <f t="array" ref="X10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3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38" s="151" t="s">
        <v>3424</v>
      </c>
      <c r="AA1038" s="151" cm="1">
        <f t="array" ref="AA10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38" s="152"/>
      <c r="AD1038" s="153" t="s">
        <v>2196</v>
      </c>
      <c r="AE1038" s="150"/>
      <c r="AF1038" s="161">
        <f>IFERROR(VLOOKUP(Tableau210[[#This Row],[OPERATION]],Tableau4[],5,FALSE),"")</f>
        <v>0</v>
      </c>
      <c r="AG1038" s="150" cm="1">
        <f t="array" ref="AG1038">IFERROR(
   SUM(
      _xlfn._xlws.FILTER(
         Tableau3[JP],
         (Tableau3[ITEM]=Tableau210[[#This Row],[NOM]])*
         (Tableau3[Rep.]=Tableau210[[#This Row],[REPERE BUTA]])
      )
   ),
0)</f>
        <v>0</v>
      </c>
      <c r="AH1038" s="161">
        <f>IFERROR(VLOOKUP(Tableau210[[#This Row],[OPERATION]],Tableau4[],4,FALSE),"")</f>
        <v>0</v>
      </c>
      <c r="AI1038" s="150" cm="1">
        <f t="array" ref="AI1038">IFERROR(
   SUM(
      _xlfn._xlws.FILTER(
         Tableau3[BP],
         (Tableau3[ITEM]=Tableau210[[#This Row],[NOM]])*
         (Tableau3[Rep.]=Tableau210[[#This Row],[REPERE BUTA]])
      )
   ),
0)</f>
        <v>1</v>
      </c>
      <c r="AJ1038" s="150" t="str">
        <f>IF(Tableau210[[#This Row],[NB JP EMIS]]=1,"1 JP","") &amp; IF(Tableau210[[#This Row],[NB BP EMIS]]=1," 1 BP","")</f>
        <v/>
      </c>
      <c r="AK1038" s="150" t="str">
        <f>IF(Tableau210[[#This Row],[NB JP BUTA]]=1,"1 JP","") &amp; IF(Tableau210[[#This Row],[Nb BP BUTA]]=1," 1 BP","") &amp; IF(Tableau210[[#This Row],[Nb BP BUTA]]=2," 2 BP","")</f>
        <v xml:space="preserve"> 1 BP</v>
      </c>
      <c r="AL1038" s="153" t="s">
        <v>103</v>
      </c>
      <c r="AM1038" s="153">
        <f>IFERROR(+VLOOKUP(AY1038,Tiges!$G$4:$I$569,3,FALSE),"")</f>
        <v>27</v>
      </c>
      <c r="AN1038" s="152"/>
      <c r="AO1038" s="151" t="s">
        <v>3424</v>
      </c>
      <c r="AP1038" s="153" cm="1">
        <f t="array" ref="AP10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3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38" s="151" t="s">
        <v>3424</v>
      </c>
      <c r="AS1038" s="153" t="str" cm="1">
        <f t="array" ref="AS10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3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038" s="151" t="s">
        <v>3424</v>
      </c>
      <c r="AV1038" s="153" t="str" cm="1">
        <f t="array" ref="AV10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8" s="153"/>
      <c r="AY1038" s="153" cm="1">
        <f t="array" ref="AY1038">IFERROR(_xlfn.XLOOKUP(Tableau210[[#This Row],[DN DONNEES BUTA ]]&amp;Tableau210[[#This Row],[PN DONNEES BUTA]],Tiges!$B$4:$B$79&amp;Tiges!$C$4:$C$79,Tiges!$G$4:$G$79),"")</f>
        <v>16</v>
      </c>
      <c r="AZ1038" s="153"/>
      <c r="BA1038" s="153" cm="1">
        <f t="array" ref="BA1038">IFERROR(_xlfn.XLOOKUP(Tableau210[[#This Row],[DN DONNEES BUTA ]]&amp;Tableau210[[#This Row],[PN DONNEES BUTA]],Tiges!$B$4:$B$79&amp;Tiges!$C$4:$C$79,Tiges!$H$4:$H$79),"")</f>
        <v>90</v>
      </c>
      <c r="BB1038" s="153"/>
      <c r="BC1038" s="163">
        <f>IFERROR(VLOOKUP(Tableau210[[#This Row],[OPERATION]],Tableau4[],2,FALSE),"")</f>
        <v>0</v>
      </c>
      <c r="BD1038" s="153" cm="1">
        <f t="array" ref="BD1038">IFERROR(
   SUM(
      _xlfn._xlws.FILTER(
         Tableau3[Nb Platinage Joint],
         (Tableau3[ITEM]=Tableau210[[#This Row],[NOM]])*
         (Tableau3[Rep.]=Tableau210[[#This Row],[REPERE BUTA]])
      )
   ),
0)</f>
        <v>1</v>
      </c>
      <c r="BE1038" s="153">
        <f>IFERROR(VLOOKUP(Tableau210[[#This Row],[OPERATION]],Tableau4[],3,FALSE),"")</f>
        <v>1</v>
      </c>
      <c r="BF1038" s="153" cm="1">
        <f t="array" ref="BF1038">IFERROR(
   SUM(
      _xlfn._xlws.FILTER(
         Tableau3[Joint Définitif Nb],
         (Tableau3[ITEM]=Tableau210[[#This Row],[NOM]])*
         (Tableau3[Rep.]=Tableau210[[#This Row],[REPERE BUTA]])
      )
   ),
0)</f>
        <v>1</v>
      </c>
      <c r="BG1038" s="151" t="s">
        <v>3424</v>
      </c>
      <c r="BH1038" s="153" t="str" cm="1">
        <f t="array" ref="BH10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8" s="151" t="s">
        <v>3424</v>
      </c>
      <c r="BK1038" s="151" t="s">
        <v>3424</v>
      </c>
      <c r="BL1038" s="153" t="s">
        <v>2339</v>
      </c>
      <c r="BM1038" s="153" t="s">
        <v>2380</v>
      </c>
      <c r="BN1038" s="153"/>
      <c r="BO1038" s="153"/>
      <c r="BP1038" s="153"/>
      <c r="BQ1038" s="152"/>
      <c r="BR1038" s="150"/>
      <c r="BS1038" s="152"/>
      <c r="BT1038" s="152"/>
      <c r="BU1038" s="152"/>
      <c r="BV1038" s="152"/>
      <c r="BW1038" s="152"/>
      <c r="BX1038" s="152"/>
    </row>
    <row r="1039" spans="1:76" ht="15.75" hidden="1" x14ac:dyDescent="0.25">
      <c r="A1039" s="48" t="e" cm="1">
        <f t="array" ref="A1039">_xlfn.XLOOKUP(Tableau210[[#This Row],[NOM]]&amp;Tableau210[[#This Row],[REPERE BUTA]],[6]!Tableau16[POSTE TECHNIQUE]&amp;[6]!Tableau16[Repere ADM],[6]!Tableau16[NUMERO CLIENT])</f>
        <v>#N/A</v>
      </c>
      <c r="B1039" s="48" t="e" cm="1">
        <f t="array" ref="B1039">_xlfn.XLOOKUP(Tableau210[[#This Row],[NOM]]&amp;Tableau210[[#This Row],[REPERE BUTA]],[6]!Tableau16[POSTE TECHNIQUE]&amp;[6]!Tableau16[Repere REF],[6]!Tableau16[NUMERO CLIENT])</f>
        <v>#N/A</v>
      </c>
      <c r="C1039" s="48" cm="1">
        <f t="array" ref="C1039">_xlfn.XLOOKUP(Tableau210[[#This Row],[NOM]]&amp;Tableau210[[#This Row],[Repere Ubleam]],[7]Sheet1!$C$2:$C$2995&amp;[7]Sheet1!$I$2:$I$2995,[7]Sheet1!$A$2:$A$2995)</f>
        <v>1033</v>
      </c>
      <c r="D1039" s="48" t="str">
        <f>C1039&amp;""</f>
        <v>1033</v>
      </c>
      <c r="E1039" s="48" t="e">
        <v>#N/A</v>
      </c>
      <c r="F1039" s="48" t="e">
        <v>#N/A</v>
      </c>
      <c r="G1039" s="176" t="s">
        <v>1780</v>
      </c>
      <c r="H1039" s="119" t="s">
        <v>1067</v>
      </c>
      <c r="I1039" s="119" t="s">
        <v>80</v>
      </c>
      <c r="J1039" s="119" t="s">
        <v>1071</v>
      </c>
      <c r="K1039" s="119" t="str">
        <f>_xlfn.XLOOKUP(Tableau210[[#This Row],[NOM]],[8]LUT!$I$5:$I$301,[8]LUT!$N$5:$N$301)</f>
        <v>Echangeur</v>
      </c>
      <c r="L1039" s="119" t="s">
        <v>73</v>
      </c>
      <c r="M1039" s="119"/>
      <c r="N1039" s="119" t="s">
        <v>73</v>
      </c>
      <c r="O1039" s="119"/>
      <c r="P1039" s="119"/>
      <c r="Q1039" s="119"/>
      <c r="R1039" s="119"/>
      <c r="S1039" s="119"/>
      <c r="T1039" s="119"/>
      <c r="U1039" s="119"/>
      <c r="V1039" s="119"/>
      <c r="W1039" s="148">
        <v>20</v>
      </c>
      <c r="X1039" s="207" cm="1">
        <f t="array" ref="X10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03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39" s="148">
        <v>20</v>
      </c>
      <c r="AA1039" s="207" cm="1">
        <f t="array" ref="AA10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3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39" s="48"/>
      <c r="AD1039" s="117" t="s">
        <v>2197</v>
      </c>
      <c r="AE1039" s="119"/>
      <c r="AF1039" s="183">
        <f>IFERROR(VLOOKUP(Tableau210[[#This Row],[OPERATION]],Tableau4[],5,FALSE),"")</f>
        <v>0</v>
      </c>
      <c r="AG1039" s="178" cm="1">
        <f t="array" ref="AG1039">IFERROR(
   SUM(
      _xlfn._xlws.FILTER(
         Tableau3[JP],
         (Tableau3[ITEM]=Tableau210[[#This Row],[NOM]])*
         (Tableau3[Rep.]=Tableau210[[#This Row],[REPERE BUTA]])
      )
   ),
0)</f>
        <v>0</v>
      </c>
      <c r="AH1039" s="183">
        <f>IFERROR(VLOOKUP(Tableau210[[#This Row],[OPERATION]],Tableau4[],4,FALSE),"")</f>
        <v>1</v>
      </c>
      <c r="AI1039" s="178" cm="1">
        <f t="array" ref="AI1039">IFERROR(
   SUM(
      _xlfn._xlws.FILTER(
         Tableau3[BP],
         (Tableau3[ITEM]=Tableau210[[#This Row],[NOM]])*
         (Tableau3[Rep.]=Tableau210[[#This Row],[REPERE BUTA]])
      )
   ),
0)</f>
        <v>1</v>
      </c>
      <c r="AJ1039" s="181" t="str">
        <f>IF(Tableau210[[#This Row],[NB JP EMIS]]=1,"1 JP","") &amp; IF(Tableau210[[#This Row],[NB BP EMIS]]=1," 1 BP","")</f>
        <v xml:space="preserve"> 1 BP</v>
      </c>
      <c r="AK1039" s="178" t="str">
        <f>IF(Tableau210[[#This Row],[NB JP BUTA]]=1,"1 JP","") &amp; IF(Tableau210[[#This Row],[Nb BP BUTA]]=1," 1 BP","") &amp; IF(Tableau210[[#This Row],[Nb BP BUTA]]=2," 2 BP","")</f>
        <v xml:space="preserve"> 1 BP</v>
      </c>
      <c r="AL1039" s="117" t="s">
        <v>103</v>
      </c>
      <c r="AM1039" s="117">
        <f>IFERROR(+VLOOKUP(AY1039,Tiges!$G$4:$I$569,3,FALSE),"")</f>
        <v>22</v>
      </c>
      <c r="AN1039" s="48"/>
      <c r="AO1039" s="117">
        <v>4</v>
      </c>
      <c r="AP1039" s="177" cm="1">
        <f t="array" ref="AP10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39" s="117" t="s">
        <v>2289</v>
      </c>
      <c r="AS1039" s="177" t="str" cm="1">
        <f t="array" ref="AS10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39" s="117" t="s">
        <v>3424</v>
      </c>
      <c r="AV1039" s="177" t="str" cm="1">
        <f t="array" ref="AV10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39" s="117"/>
      <c r="AY1039" s="117" cm="1">
        <f t="array" ref="AY1039">IFERROR(_xlfn.XLOOKUP(Tableau210[[#This Row],[DN DONNEES BUTA ]]&amp;Tableau210[[#This Row],[PN DONNEES BUTA]],Tiges!$B$4:$B$79&amp;Tiges!$C$4:$C$79,Tiges!$G$4:$G$79),"")</f>
        <v>14</v>
      </c>
      <c r="AZ1039" s="117"/>
      <c r="BA1039" s="117" cm="1">
        <f t="array" ref="BA1039">IFERROR(_xlfn.XLOOKUP(Tableau210[[#This Row],[DN DONNEES BUTA ]]&amp;Tableau210[[#This Row],[PN DONNEES BUTA]],Tiges!$B$4:$B$79&amp;Tiges!$C$4:$C$79,Tiges!$H$4:$H$79),"")</f>
        <v>70</v>
      </c>
      <c r="BB1039" s="117"/>
      <c r="BC1039" s="184">
        <f>IFERROR(VLOOKUP(Tableau210[[#This Row],[OPERATION]],Tableau4[],2,FALSE),"")</f>
        <v>1</v>
      </c>
      <c r="BD1039" s="177" cm="1">
        <f t="array" ref="BD1039">IFERROR(
   SUM(
      _xlfn._xlws.FILTER(
         Tableau3[Nb Platinage Joint],
         (Tableau3[ITEM]=Tableau210[[#This Row],[NOM]])*
         (Tableau3[Rep.]=Tableau210[[#This Row],[REPERE BUTA]])
      )
   ),
0)</f>
        <v>1</v>
      </c>
      <c r="BE1039" s="182">
        <f>IFERROR(VLOOKUP(Tableau210[[#This Row],[OPERATION]],Tableau4[],3,FALSE),"")</f>
        <v>1</v>
      </c>
      <c r="BF1039" s="177" cm="1">
        <f t="array" ref="BF1039">IFERROR(
   SUM(
      _xlfn._xlws.FILTER(
         Tableau3[Joint Définitif Nb],
         (Tableau3[ITEM]=Tableau210[[#This Row],[NOM]])*
         (Tableau3[Rep.]=Tableau210[[#This Row],[REPERE BUTA]])
      )
   ),
0)</f>
        <v>1</v>
      </c>
      <c r="BG1039" s="117" t="s">
        <v>129</v>
      </c>
      <c r="BH1039" s="177" t="str" cm="1">
        <f t="array" ref="BH10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39" s="117" t="s">
        <v>2268</v>
      </c>
      <c r="BK1039" s="117" t="s">
        <v>2269</v>
      </c>
      <c r="BL1039" s="167" t="s">
        <v>2380</v>
      </c>
      <c r="BM1039" s="117"/>
      <c r="BN1039" s="117"/>
      <c r="BO1039" s="117"/>
      <c r="BP1039" s="117"/>
      <c r="BQ1039" s="48"/>
      <c r="BR1039" s="119"/>
      <c r="BS1039" s="48"/>
      <c r="BT1039" s="48"/>
      <c r="BU1039" s="48"/>
      <c r="BV1039" s="48"/>
      <c r="BW1039" s="48"/>
      <c r="BX1039" s="48"/>
    </row>
    <row r="1040" spans="1:76" ht="15.75" hidden="1" x14ac:dyDescent="0.25">
      <c r="A1040" s="48" t="e" cm="1">
        <f t="array" ref="A1040">_xlfn.XLOOKUP(Tableau210[[#This Row],[NOM]]&amp;Tableau210[[#This Row],[REPERE BUTA]],[6]!Tableau16[POSTE TECHNIQUE]&amp;[6]!Tableau16[Repere ADM],[6]!Tableau16[NUMERO CLIENT])</f>
        <v>#N/A</v>
      </c>
      <c r="B1040" s="48" t="e" cm="1">
        <f t="array" ref="B1040">_xlfn.XLOOKUP(Tableau210[[#This Row],[NOM]]&amp;Tableau210[[#This Row],[REPERE BUTA]],[6]!Tableau16[POSTE TECHNIQUE]&amp;[6]!Tableau16[Repere REF],[6]!Tableau16[NUMERO CLIENT])</f>
        <v>#N/A</v>
      </c>
      <c r="C1040" s="48" cm="1">
        <f t="array" ref="C1040">_xlfn.XLOOKUP(Tableau210[[#This Row],[NOM]]&amp;Tableau210[[#This Row],[Repere Ubleam]],[7]Sheet1!$C$2:$C$2995&amp;[7]Sheet1!$I$2:$I$2995,[7]Sheet1!$A$2:$A$2995)</f>
        <v>1034</v>
      </c>
      <c r="D1040" s="48" t="str">
        <f>C1040&amp;""</f>
        <v>1034</v>
      </c>
      <c r="E1040" s="48" t="e">
        <v>#N/A</v>
      </c>
      <c r="F1040" s="48" t="e">
        <v>#N/A</v>
      </c>
      <c r="G1040" s="176" t="s">
        <v>1780</v>
      </c>
      <c r="H1040" s="158" t="s">
        <v>1067</v>
      </c>
      <c r="I1040" s="158" t="s">
        <v>80</v>
      </c>
      <c r="J1040" s="158" t="s">
        <v>1071</v>
      </c>
      <c r="K1040" s="158" t="str">
        <f>_xlfn.XLOOKUP(Tableau210[[#This Row],[NOM]],[8]LUT!$I$5:$I$301,[8]LUT!$N$5:$N$301)</f>
        <v>Echangeur</v>
      </c>
      <c r="L1040" s="119" t="s">
        <v>83</v>
      </c>
      <c r="M1040" s="119"/>
      <c r="N1040" s="119" t="s">
        <v>83</v>
      </c>
      <c r="O1040" s="119"/>
      <c r="P1040" s="119"/>
      <c r="Q1040" s="119"/>
      <c r="R1040" s="119"/>
      <c r="S1040" s="119"/>
      <c r="T1040" s="119"/>
      <c r="U1040" s="119"/>
      <c r="V1040" s="119"/>
      <c r="W1040" s="148">
        <v>50</v>
      </c>
      <c r="X1040" s="207" cm="1">
        <f t="array" ref="X10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4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40" s="148">
        <v>20</v>
      </c>
      <c r="AA1040" s="207" cm="1">
        <f t="array" ref="AA10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40" s="48"/>
      <c r="AD1040" s="117" t="s">
        <v>2196</v>
      </c>
      <c r="AE1040" s="119"/>
      <c r="AF1040" s="183">
        <f>IFERROR(VLOOKUP(Tableau210[[#This Row],[OPERATION]],Tableau4[],5,FALSE),"")</f>
        <v>0</v>
      </c>
      <c r="AG1040" s="178" cm="1">
        <f t="array" ref="AG1040">IFERROR(
   SUM(
      _xlfn._xlws.FILTER(
         Tableau3[JP],
         (Tableau3[ITEM]=Tableau210[[#This Row],[NOM]])*
         (Tableau3[Rep.]=Tableau210[[#This Row],[REPERE BUTA]])
      )
   ),
0)</f>
        <v>0</v>
      </c>
      <c r="AH1040" s="183">
        <f>IFERROR(VLOOKUP(Tableau210[[#This Row],[OPERATION]],Tableau4[],4,FALSE),"")</f>
        <v>0</v>
      </c>
      <c r="AI1040" s="178" cm="1">
        <f t="array" ref="AI1040">IFERROR(
   SUM(
      _xlfn._xlws.FILTER(
         Tableau3[BP],
         (Tableau3[ITEM]=Tableau210[[#This Row],[NOM]])*
         (Tableau3[Rep.]=Tableau210[[#This Row],[REPERE BUTA]])
      )
   ),
0)</f>
        <v>0</v>
      </c>
      <c r="AJ1040" s="181" t="str">
        <f>IF(Tableau210[[#This Row],[NB JP EMIS]]=1,"1 JP","") &amp; IF(Tableau210[[#This Row],[NB BP EMIS]]=1," 1 BP","")</f>
        <v/>
      </c>
      <c r="AK1040" s="178" t="str">
        <f>IF(Tableau210[[#This Row],[NB JP BUTA]]=1,"1 JP","") &amp; IF(Tableau210[[#This Row],[Nb BP BUTA]]=1," 1 BP","") &amp; IF(Tableau210[[#This Row],[Nb BP BUTA]]=2," 2 BP","")</f>
        <v/>
      </c>
      <c r="AL1040" s="117" t="s">
        <v>103</v>
      </c>
      <c r="AM1040" s="117">
        <f>IFERROR(+VLOOKUP(AY1040,Tiges!$G$4:$I$569,3,FALSE),"")</f>
        <v>27</v>
      </c>
      <c r="AN1040" s="48"/>
      <c r="AO1040" s="117">
        <v>4</v>
      </c>
      <c r="AP1040" s="177" cm="1">
        <f t="array" ref="AP10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40" s="117" t="s">
        <v>2161</v>
      </c>
      <c r="AS1040" s="177" t="str" cm="1">
        <f t="array" ref="AS10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040" s="117" t="s">
        <v>1123</v>
      </c>
      <c r="AV1040" s="177" t="str" cm="1">
        <f t="array" ref="AV10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40" s="117"/>
      <c r="AY1040" s="117" cm="1">
        <f t="array" ref="AY1040">IFERROR(_xlfn.XLOOKUP(Tableau210[[#This Row],[DN DONNEES BUTA ]]&amp;Tableau210[[#This Row],[PN DONNEES BUTA]],Tiges!$B$4:$B$79&amp;Tiges!$C$4:$C$79,Tiges!$G$4:$G$79),"")</f>
        <v>16</v>
      </c>
      <c r="AZ1040" s="117"/>
      <c r="BA1040" s="117" cm="1">
        <f t="array" ref="BA1040">IFERROR(_xlfn.XLOOKUP(Tableau210[[#This Row],[DN DONNEES BUTA ]]&amp;Tableau210[[#This Row],[PN DONNEES BUTA]],Tiges!$B$4:$B$79&amp;Tiges!$C$4:$C$79,Tiges!$H$4:$H$79),"")</f>
        <v>90</v>
      </c>
      <c r="BB1040" s="117"/>
      <c r="BC1040" s="184">
        <f>IFERROR(VLOOKUP(Tableau210[[#This Row],[OPERATION]],Tableau4[],2,FALSE),"")</f>
        <v>0</v>
      </c>
      <c r="BD1040" s="177" cm="1">
        <f t="array" ref="BD1040">IFERROR(
   SUM(
      _xlfn._xlws.FILTER(
         Tableau3[Nb Platinage Joint],
         (Tableau3[ITEM]=Tableau210[[#This Row],[NOM]])*
         (Tableau3[Rep.]=Tableau210[[#This Row],[REPERE BUTA]])
      )
   ),
0)</f>
        <v>0</v>
      </c>
      <c r="BE1040" s="182">
        <f>IFERROR(VLOOKUP(Tableau210[[#This Row],[OPERATION]],Tableau4[],3,FALSE),"")</f>
        <v>1</v>
      </c>
      <c r="BF1040" s="177" cm="1">
        <f t="array" ref="BF1040">IFERROR(
   SUM(
      _xlfn._xlws.FILTER(
         Tableau3[Joint Définitif Nb],
         (Tableau3[ITEM]=Tableau210[[#This Row],[NOM]])*
         (Tableau3[Rep.]=Tableau210[[#This Row],[REPERE BUTA]])
      )
   ),
0)</f>
        <v>1</v>
      </c>
      <c r="BG1040" s="117" t="s">
        <v>129</v>
      </c>
      <c r="BH1040" s="177" t="str" cm="1">
        <f t="array" ref="BH10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40" s="117" t="s">
        <v>2281</v>
      </c>
      <c r="BK1040" s="117" t="s">
        <v>2269</v>
      </c>
      <c r="BL1040" s="167" t="s">
        <v>2380</v>
      </c>
      <c r="BM1040" s="117"/>
      <c r="BN1040" s="117"/>
      <c r="BO1040" s="117"/>
      <c r="BP1040" s="117"/>
      <c r="BQ1040" s="48"/>
      <c r="BR1040" s="119"/>
      <c r="BS1040" s="48"/>
      <c r="BT1040" s="48"/>
      <c r="BU1040" s="48"/>
      <c r="BV1040" s="48"/>
      <c r="BW1040" s="48"/>
      <c r="BX1040" s="48"/>
    </row>
    <row r="1041" spans="1:76" ht="15.75" hidden="1" x14ac:dyDescent="0.25">
      <c r="A1041" s="48" t="e" cm="1">
        <f t="array" ref="A1041">_xlfn.XLOOKUP(Tableau210[[#This Row],[NOM]]&amp;Tableau210[[#This Row],[REPERE BUTA]],[6]!Tableau16[POSTE TECHNIQUE]&amp;[6]!Tableau16[Repere ADM],[6]!Tableau16[NUMERO CLIENT])</f>
        <v>#N/A</v>
      </c>
      <c r="B1041" s="48" t="e" cm="1">
        <f t="array" ref="B1041">_xlfn.XLOOKUP(Tableau210[[#This Row],[NOM]]&amp;Tableau210[[#This Row],[REPERE BUTA]],[6]!Tableau16[POSTE TECHNIQUE]&amp;[6]!Tableau16[Repere REF],[6]!Tableau16[NUMERO CLIENT])</f>
        <v>#N/A</v>
      </c>
      <c r="C1041" s="48" cm="1">
        <f t="array" ref="C1041">_xlfn.XLOOKUP(Tableau210[[#This Row],[NOM]]&amp;Tableau210[[#This Row],[Repere Ubleam]],[7]Sheet1!$C$2:$C$2995&amp;[7]Sheet1!$I$2:$I$2995,[7]Sheet1!$A$2:$A$2995)</f>
        <v>1035</v>
      </c>
      <c r="D1041" s="48" t="str">
        <f>C1041&amp;""</f>
        <v>1035</v>
      </c>
      <c r="E1041" s="48" t="e">
        <v>#N/A</v>
      </c>
      <c r="F1041" s="48" t="e">
        <v>#N/A</v>
      </c>
      <c r="G1041" s="176" t="s">
        <v>1780</v>
      </c>
      <c r="H1041" s="119" t="s">
        <v>1067</v>
      </c>
      <c r="I1041" s="119" t="s">
        <v>80</v>
      </c>
      <c r="J1041" s="119" t="s">
        <v>1071</v>
      </c>
      <c r="K1041" s="119" t="str">
        <f>_xlfn.XLOOKUP(Tableau210[[#This Row],[NOM]],[8]LUT!$I$5:$I$301,[8]LUT!$N$5:$N$301)</f>
        <v>Echangeur</v>
      </c>
      <c r="L1041" s="119" t="s">
        <v>75</v>
      </c>
      <c r="M1041" s="119"/>
      <c r="N1041" s="119" t="s">
        <v>75</v>
      </c>
      <c r="O1041" s="119"/>
      <c r="P1041" s="119"/>
      <c r="Q1041" s="119"/>
      <c r="R1041" s="119"/>
      <c r="S1041" s="119"/>
      <c r="T1041" s="119"/>
      <c r="U1041" s="119"/>
      <c r="V1041" s="119"/>
      <c r="W1041" s="148" t="s">
        <v>1118</v>
      </c>
      <c r="X1041" s="207" t="str" cm="1">
        <f t="array" ref="X10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Ø1026</v>
      </c>
      <c r="Y104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41" s="148" t="s">
        <v>3424</v>
      </c>
      <c r="AA1041" s="207" cm="1">
        <f t="array" ref="AA10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41" s="48"/>
      <c r="AD1041" s="117" t="s">
        <v>139</v>
      </c>
      <c r="AE1041" s="119"/>
      <c r="AF1041" s="183">
        <f>IFERROR(VLOOKUP(Tableau210[[#This Row],[OPERATION]],Tableau4[],5,FALSE),"")</f>
        <v>0</v>
      </c>
      <c r="AG1041" s="178" cm="1">
        <f t="array" ref="AG1041">IFERROR(
   SUM(
      _xlfn._xlws.FILTER(
         Tableau3[JP],
         (Tableau3[ITEM]=Tableau210[[#This Row],[NOM]])*
         (Tableau3[Rep.]=Tableau210[[#This Row],[REPERE BUTA]])
      )
   ),
0)</f>
        <v>0</v>
      </c>
      <c r="AH1041" s="183">
        <f>IFERROR(VLOOKUP(Tableau210[[#This Row],[OPERATION]],Tableau4[],4,FALSE),"")</f>
        <v>0</v>
      </c>
      <c r="AI1041" s="178" cm="1">
        <f t="array" ref="AI1041">IFERROR(
   SUM(
      _xlfn._xlws.FILTER(
         Tableau3[BP],
         (Tableau3[ITEM]=Tableau210[[#This Row],[NOM]])*
         (Tableau3[Rep.]=Tableau210[[#This Row],[REPERE BUTA]])
      )
   ),
0)</f>
        <v>0</v>
      </c>
      <c r="AJ1041" s="181" t="str">
        <f>IF(Tableau210[[#This Row],[NB JP EMIS]]=1,"1 JP","") &amp; IF(Tableau210[[#This Row],[NB BP EMIS]]=1," 1 BP","")</f>
        <v/>
      </c>
      <c r="AK1041" s="178" t="str">
        <f>IF(Tableau210[[#This Row],[NB JP BUTA]]=1,"1 JP","") &amp; IF(Tableau210[[#This Row],[Nb BP BUTA]]=1," 1 BP","") &amp; IF(Tableau210[[#This Row],[Nb BP BUTA]]=2," 2 BP","")</f>
        <v/>
      </c>
      <c r="AL1041" s="117" t="s">
        <v>103</v>
      </c>
      <c r="AM1041" s="117" t="str">
        <f>IFERROR(+VLOOKUP(AY1041,Tiges!$G$4:$I$569,3,FALSE),"")</f>
        <v/>
      </c>
      <c r="AN1041" s="48"/>
      <c r="AO1041" s="117">
        <v>40</v>
      </c>
      <c r="AP1041" s="177" cm="1">
        <f t="array" ref="AP10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40</v>
      </c>
      <c r="AR1041" s="117" t="s">
        <v>2444</v>
      </c>
      <c r="AS1041" s="177" cm="1">
        <f t="array" ref="AS10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M20x190</v>
      </c>
      <c r="AU1041" s="117" t="s">
        <v>1123</v>
      </c>
      <c r="AV1041" s="177" t="str" cm="1">
        <f t="array" ref="AV10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41" s="117"/>
      <c r="AY1041" s="117" t="str" cm="1">
        <f t="array" ref="AY1041">IFERROR(_xlfn.XLOOKUP(Tableau210[[#This Row],[DN DONNEES BUTA ]]&amp;Tableau210[[#This Row],[PN DONNEES BUTA]],Tiges!$B$4:$B$79&amp;Tiges!$C$4:$C$79,Tiges!$G$4:$G$79),"")</f>
        <v/>
      </c>
      <c r="AZ1041" s="117"/>
      <c r="BA1041" s="117" t="str" cm="1">
        <f t="array" ref="BA1041">IFERROR(_xlfn.XLOOKUP(Tableau210[[#This Row],[DN DONNEES BUTA ]]&amp;Tableau210[[#This Row],[PN DONNEES BUTA]],Tiges!$B$4:$B$79&amp;Tiges!$C$4:$C$79,Tiges!$H$4:$H$79),"")</f>
        <v/>
      </c>
      <c r="BB1041" s="117"/>
      <c r="BC1041" s="184">
        <f>IFERROR(VLOOKUP(Tableau210[[#This Row],[OPERATION]],Tableau4[],2,FALSE),"")</f>
        <v>0</v>
      </c>
      <c r="BD1041" s="177" cm="1">
        <f t="array" ref="BD1041">IFERROR(
   SUM(
      _xlfn._xlws.FILTER(
         Tableau3[Nb Platinage Joint],
         (Tableau3[ITEM]=Tableau210[[#This Row],[NOM]])*
         (Tableau3[Rep.]=Tableau210[[#This Row],[REPERE BUTA]])
      )
   ),
0)</f>
        <v>0</v>
      </c>
      <c r="BE1041" s="182">
        <f>IFERROR(VLOOKUP(Tableau210[[#This Row],[OPERATION]],Tableau4[],3,FALSE),"")</f>
        <v>1</v>
      </c>
      <c r="BF1041" s="177" cm="1">
        <f t="array" ref="BF1041">IFERROR(
   SUM(
      _xlfn._xlws.FILTER(
         Tableau3[Joint Définitif Nb],
         (Tableau3[ITEM]=Tableau210[[#This Row],[NOM]])*
         (Tableau3[Rep.]=Tableau210[[#This Row],[REPERE BUTA]])
      )
   ),
0)</f>
        <v>0</v>
      </c>
      <c r="BG1041" s="117" t="s">
        <v>3424</v>
      </c>
      <c r="BH1041" s="177" cm="1">
        <f t="array" ref="BH10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41" s="411" t="s">
        <v>3424</v>
      </c>
      <c r="BJ1041" s="117" t="s">
        <v>2268</v>
      </c>
      <c r="BK1041" s="117" t="s">
        <v>2434</v>
      </c>
      <c r="BL1041" s="167" t="s">
        <v>2457</v>
      </c>
      <c r="BM1041" s="117"/>
      <c r="BN1041" s="117"/>
      <c r="BO1041" s="117"/>
      <c r="BP1041" s="117"/>
      <c r="BQ1041" s="48"/>
      <c r="BR1041" s="119"/>
      <c r="BS1041" s="48"/>
      <c r="BT1041" s="48"/>
      <c r="BU1041" s="48"/>
      <c r="BV1041" s="48"/>
      <c r="BW1041" s="48"/>
      <c r="BX1041" s="48"/>
    </row>
    <row r="1042" spans="1:76" s="154" customFormat="1" ht="15.75" hidden="1" x14ac:dyDescent="0.25">
      <c r="A1042" s="48" t="e" cm="1">
        <f t="array" ref="A1042">_xlfn.XLOOKUP(Tableau210[[#This Row],[NOM]]&amp;Tableau210[[#This Row],[REPERE BUTA]],[6]!Tableau16[POSTE TECHNIQUE]&amp;[6]!Tableau16[Repere ADM],[6]!Tableau16[NUMERO CLIENT])</f>
        <v>#N/A</v>
      </c>
      <c r="B1042" s="48" t="e" cm="1">
        <f t="array" ref="B1042">_xlfn.XLOOKUP(Tableau210[[#This Row],[NOM]]&amp;Tableau210[[#This Row],[REPERE BUTA]],[6]!Tableau16[POSTE TECHNIQUE]&amp;[6]!Tableau16[Repere REF],[6]!Tableau16[NUMERO CLIENT])</f>
        <v>#N/A</v>
      </c>
      <c r="C1042" s="48" cm="1">
        <f t="array" ref="C1042">_xlfn.XLOOKUP(Tableau210[[#This Row],[NOM]]&amp;Tableau210[[#This Row],[Repere Ubleam]],[7]Sheet1!$C$2:$C$2995&amp;[7]Sheet1!$I$2:$I$2995,[7]Sheet1!$A$2:$A$2995)</f>
        <v>1036</v>
      </c>
      <c r="D1042" s="48" t="str">
        <f>C1042&amp;""</f>
        <v>1036</v>
      </c>
      <c r="E1042" s="48" t="e">
        <v>#N/A</v>
      </c>
      <c r="F1042" s="48" t="e">
        <v>#N/A</v>
      </c>
      <c r="G1042" s="149" t="s">
        <v>1780</v>
      </c>
      <c r="H1042" s="161" t="s">
        <v>1067</v>
      </c>
      <c r="I1042" s="161" t="s">
        <v>80</v>
      </c>
      <c r="J1042" s="161" t="s">
        <v>1071</v>
      </c>
      <c r="K1042" s="161" t="str">
        <f>_xlfn.XLOOKUP(Tableau210[[#This Row],[NOM]],[8]LUT!$I$5:$I$301,[8]LUT!$N$5:$N$301)</f>
        <v>Echangeur</v>
      </c>
      <c r="L1042" s="150" t="s">
        <v>105</v>
      </c>
      <c r="M1042" s="150"/>
      <c r="N1042" s="150" t="s">
        <v>105</v>
      </c>
      <c r="O1042" s="150"/>
      <c r="P1042" s="150"/>
      <c r="Q1042" s="150"/>
      <c r="R1042" s="150"/>
      <c r="S1042" s="150"/>
      <c r="T1042" s="150"/>
      <c r="U1042" s="150"/>
      <c r="V1042" s="150"/>
      <c r="W1042" s="151" t="s">
        <v>1118</v>
      </c>
      <c r="X1042" s="151" cm="1">
        <f t="array" ref="X10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4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42" s="151" t="s">
        <v>3424</v>
      </c>
      <c r="AA1042" s="151" cm="1">
        <f t="array" ref="AA10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42" s="152"/>
      <c r="AD1042" s="153" t="s">
        <v>2196</v>
      </c>
      <c r="AE1042" s="150"/>
      <c r="AF1042" s="161">
        <f>IFERROR(VLOOKUP(Tableau210[[#This Row],[OPERATION]],Tableau4[],5,FALSE),"")</f>
        <v>0</v>
      </c>
      <c r="AG1042" s="150" cm="1">
        <f t="array" ref="AG1042">IFERROR(
   SUM(
      _xlfn._xlws.FILTER(
         Tableau3[JP],
         (Tableau3[ITEM]=Tableau210[[#This Row],[NOM]])*
         (Tableau3[Rep.]=Tableau210[[#This Row],[REPERE BUTA]])
      )
   ),
0)</f>
        <v>0</v>
      </c>
      <c r="AH1042" s="161">
        <f>IFERROR(VLOOKUP(Tableau210[[#This Row],[OPERATION]],Tableau4[],4,FALSE),"")</f>
        <v>0</v>
      </c>
      <c r="AI1042" s="150" cm="1">
        <f t="array" ref="AI1042">IFERROR(
   SUM(
      _xlfn._xlws.FILTER(
         Tableau3[BP],
         (Tableau3[ITEM]=Tableau210[[#This Row],[NOM]])*
         (Tableau3[Rep.]=Tableau210[[#This Row],[REPERE BUTA]])
      )
   ),
0)</f>
        <v>0</v>
      </c>
      <c r="AJ1042" s="150" t="str">
        <f>IF(Tableau210[[#This Row],[NB JP EMIS]]=1,"1 JP","") &amp; IF(Tableau210[[#This Row],[NB BP EMIS]]=1," 1 BP","")</f>
        <v/>
      </c>
      <c r="AK1042" s="150" t="str">
        <f>IF(Tableau210[[#This Row],[NB JP BUTA]]=1,"1 JP","") &amp; IF(Tableau210[[#This Row],[Nb BP BUTA]]=1," 1 BP","") &amp; IF(Tableau210[[#This Row],[Nb BP BUTA]]=2," 2 BP","")</f>
        <v/>
      </c>
      <c r="AL1042" s="153" t="s">
        <v>103</v>
      </c>
      <c r="AM1042" s="153">
        <f>IFERROR(+VLOOKUP(AY1042,Tiges!$G$4:$I$569,3,FALSE),"")</f>
        <v>27</v>
      </c>
      <c r="AN1042" s="152"/>
      <c r="AO1042" s="153">
        <v>4</v>
      </c>
      <c r="AP1042" s="153" cm="1">
        <f t="array" ref="AP10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4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42" s="153" t="s">
        <v>2289</v>
      </c>
      <c r="AS1042" s="153" t="str" cm="1">
        <f t="array" ref="AS10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4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42" s="153" t="s">
        <v>1123</v>
      </c>
      <c r="AV1042" s="153" t="str" cm="1">
        <f t="array" ref="AV10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42" s="153"/>
      <c r="AY1042" s="153" cm="1">
        <f t="array" ref="AY1042">IFERROR(_xlfn.XLOOKUP(Tableau210[[#This Row],[DN DONNEES BUTA ]]&amp;Tableau210[[#This Row],[PN DONNEES BUTA]],Tiges!$B$4:$B$79&amp;Tiges!$C$4:$C$79,Tiges!$G$4:$G$79),"")</f>
        <v>16</v>
      </c>
      <c r="AZ1042" s="153"/>
      <c r="BA1042" s="153" cm="1">
        <f t="array" ref="BA1042">IFERROR(_xlfn.XLOOKUP(Tableau210[[#This Row],[DN DONNEES BUTA ]]&amp;Tableau210[[#This Row],[PN DONNEES BUTA]],Tiges!$B$4:$B$79&amp;Tiges!$C$4:$C$79,Tiges!$H$4:$H$79),"")</f>
        <v>90</v>
      </c>
      <c r="BB1042" s="153"/>
      <c r="BC1042" s="163">
        <f>IFERROR(VLOOKUP(Tableau210[[#This Row],[OPERATION]],Tableau4[],2,FALSE),"")</f>
        <v>0</v>
      </c>
      <c r="BD1042" s="153" cm="1">
        <f t="array" ref="BD1042">IFERROR(
   SUM(
      _xlfn._xlws.FILTER(
         Tableau3[Nb Platinage Joint],
         (Tableau3[ITEM]=Tableau210[[#This Row],[NOM]])*
         (Tableau3[Rep.]=Tableau210[[#This Row],[REPERE BUTA]])
      )
   ),
0)</f>
        <v>0</v>
      </c>
      <c r="BE1042" s="153">
        <f>IFERROR(VLOOKUP(Tableau210[[#This Row],[OPERATION]],Tableau4[],3,FALSE),"")</f>
        <v>1</v>
      </c>
      <c r="BF1042" s="153" cm="1">
        <f t="array" ref="BF1042">IFERROR(
   SUM(
      _xlfn._xlws.FILTER(
         Tableau3[Joint Définitif Nb],
         (Tableau3[ITEM]=Tableau210[[#This Row],[NOM]])*
         (Tableau3[Rep.]=Tableau210[[#This Row],[REPERE BUTA]])
      )
   ),
0)</f>
        <v>1</v>
      </c>
      <c r="BG1042" s="153" t="s">
        <v>129</v>
      </c>
      <c r="BH1042" s="153" t="str" cm="1">
        <f t="array" ref="BH10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4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42" s="153" t="s">
        <v>2281</v>
      </c>
      <c r="BK1042" s="153" t="s">
        <v>2269</v>
      </c>
      <c r="BL1042" s="153" t="s">
        <v>2506</v>
      </c>
      <c r="BM1042" s="153" t="s">
        <v>2380</v>
      </c>
      <c r="BN1042" s="153"/>
      <c r="BO1042" s="153"/>
      <c r="BP1042" s="153"/>
      <c r="BQ1042" s="152"/>
      <c r="BR1042" s="150"/>
      <c r="BS1042" s="152"/>
      <c r="BT1042" s="152"/>
      <c r="BU1042" s="152"/>
      <c r="BV1042" s="152"/>
      <c r="BW1042" s="152"/>
      <c r="BX1042" s="152"/>
    </row>
    <row r="1043" spans="1:76" s="154" customFormat="1" ht="15.75" hidden="1" x14ac:dyDescent="0.25">
      <c r="A1043" s="48" t="e" cm="1">
        <f t="array" ref="A1043">_xlfn.XLOOKUP(Tableau210[[#This Row],[NOM]]&amp;Tableau210[[#This Row],[REPERE BUTA]],[6]!Tableau16[POSTE TECHNIQUE]&amp;[6]!Tableau16[Repere ADM],[6]!Tableau16[NUMERO CLIENT])</f>
        <v>#N/A</v>
      </c>
      <c r="B1043" s="48" t="e" cm="1">
        <f t="array" ref="B1043">_xlfn.XLOOKUP(Tableau210[[#This Row],[NOM]]&amp;Tableau210[[#This Row],[REPERE BUTA]],[6]!Tableau16[POSTE TECHNIQUE]&amp;[6]!Tableau16[Repere REF],[6]!Tableau16[NUMERO CLIENT])</f>
        <v>#N/A</v>
      </c>
      <c r="C1043" s="48" cm="1">
        <f t="array" ref="C1043">_xlfn.XLOOKUP(Tableau210[[#This Row],[NOM]]&amp;Tableau210[[#This Row],[Repere Ubleam]],[7]Sheet1!$C$2:$C$2995&amp;[7]Sheet1!$I$2:$I$2995,[7]Sheet1!$A$2:$A$2995)</f>
        <v>1037</v>
      </c>
      <c r="D1043" s="48" t="str">
        <f>C1043&amp;""</f>
        <v>1037</v>
      </c>
      <c r="E1043" s="48" t="e">
        <v>#N/A</v>
      </c>
      <c r="F1043" s="48" t="e">
        <v>#N/A</v>
      </c>
      <c r="G1043" s="149" t="s">
        <v>1780</v>
      </c>
      <c r="H1043" s="150" t="s">
        <v>1067</v>
      </c>
      <c r="I1043" s="150" t="s">
        <v>80</v>
      </c>
      <c r="J1043" s="150" t="s">
        <v>1071</v>
      </c>
      <c r="K1043" s="150" t="str">
        <f>_xlfn.XLOOKUP(Tableau210[[#This Row],[NOM]],[8]LUT!$I$5:$I$301,[8]LUT!$N$5:$N$301)</f>
        <v>Echangeur</v>
      </c>
      <c r="L1043" s="150" t="s">
        <v>106</v>
      </c>
      <c r="M1043" s="150"/>
      <c r="N1043" s="150" t="s">
        <v>106</v>
      </c>
      <c r="O1043" s="150" t="s">
        <v>2110</v>
      </c>
      <c r="P1043" s="150"/>
      <c r="Q1043" s="150"/>
      <c r="R1043" s="150"/>
      <c r="S1043" s="150"/>
      <c r="T1043" s="150"/>
      <c r="U1043" s="150"/>
      <c r="V1043" s="150"/>
      <c r="W1043" s="151">
        <v>50</v>
      </c>
      <c r="X1043" s="151" cm="1">
        <f t="array" ref="X10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43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43" s="151">
        <v>20</v>
      </c>
      <c r="AA1043" s="151" cm="1">
        <f t="array" ref="AA10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3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43" s="152"/>
      <c r="AD1043" s="153" t="s">
        <v>2197</v>
      </c>
      <c r="AE1043" s="150"/>
      <c r="AF1043" s="161">
        <f>IFERROR(VLOOKUP(Tableau210[[#This Row],[OPERATION]],Tableau4[],5,FALSE),"")</f>
        <v>0</v>
      </c>
      <c r="AG1043" s="150" cm="1">
        <f t="array" ref="AG1043">IFERROR(
   SUM(
      _xlfn._xlws.FILTER(
         Tableau3[JP],
         (Tableau3[ITEM]=Tableau210[[#This Row],[NOM]])*
         (Tableau3[Rep.]=Tableau210[[#This Row],[REPERE BUTA]])
      )
   ),
0)</f>
        <v>0</v>
      </c>
      <c r="AH1043" s="161">
        <f>IFERROR(VLOOKUP(Tableau210[[#This Row],[OPERATION]],Tableau4[],4,FALSE),"")</f>
        <v>1</v>
      </c>
      <c r="AI1043" s="150" cm="1">
        <f t="array" ref="AI1043">IFERROR(
   SUM(
      _xlfn._xlws.FILTER(
         Tableau3[BP],
         (Tableau3[ITEM]=Tableau210[[#This Row],[NOM]])*
         (Tableau3[Rep.]=Tableau210[[#This Row],[REPERE BUTA]])
      )
   ),
0)</f>
        <v>1</v>
      </c>
      <c r="AJ1043" s="150" t="str">
        <f>IF(Tableau210[[#This Row],[NB JP EMIS]]=1,"1 JP","") &amp; IF(Tableau210[[#This Row],[NB BP EMIS]]=1," 1 BP","")</f>
        <v xml:space="preserve"> 1 BP</v>
      </c>
      <c r="AK1043" s="150" t="str">
        <f>IF(Tableau210[[#This Row],[NB JP BUTA]]=1,"1 JP","") &amp; IF(Tableau210[[#This Row],[Nb BP BUTA]]=1," 1 BP","") &amp; IF(Tableau210[[#This Row],[Nb BP BUTA]]=2," 2 BP","")</f>
        <v xml:space="preserve"> 1 BP</v>
      </c>
      <c r="AL1043" s="153" t="s">
        <v>103</v>
      </c>
      <c r="AM1043" s="153">
        <f>IFERROR(+VLOOKUP(AY1043,Tiges!$G$4:$I$569,3,FALSE),"")</f>
        <v>27</v>
      </c>
      <c r="AN1043" s="152"/>
      <c r="AO1043" s="153">
        <v>4</v>
      </c>
      <c r="AP1043" s="153" cm="1">
        <f t="array" ref="AP10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4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43" s="153" t="s">
        <v>2161</v>
      </c>
      <c r="AS1043" s="153" t="str" cm="1">
        <f t="array" ref="AS10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4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043" s="153" t="s">
        <v>1123</v>
      </c>
      <c r="AV1043" s="153" t="str" cm="1">
        <f t="array" ref="AV10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43" s="153"/>
      <c r="AY1043" s="153" cm="1">
        <f t="array" ref="AY1043">IFERROR(_xlfn.XLOOKUP(Tableau210[[#This Row],[DN DONNEES BUTA ]]&amp;Tableau210[[#This Row],[PN DONNEES BUTA]],Tiges!$B$4:$B$79&amp;Tiges!$C$4:$C$79,Tiges!$G$4:$G$79),"")</f>
        <v>16</v>
      </c>
      <c r="AZ1043" s="153"/>
      <c r="BA1043" s="153" cm="1">
        <f t="array" ref="BA1043">IFERROR(_xlfn.XLOOKUP(Tableau210[[#This Row],[DN DONNEES BUTA ]]&amp;Tableau210[[#This Row],[PN DONNEES BUTA]],Tiges!$B$4:$B$79&amp;Tiges!$C$4:$C$79,Tiges!$H$4:$H$79),"")</f>
        <v>90</v>
      </c>
      <c r="BB1043" s="153"/>
      <c r="BC1043" s="163">
        <f>IFERROR(VLOOKUP(Tableau210[[#This Row],[OPERATION]],Tableau4[],2,FALSE),"")</f>
        <v>1</v>
      </c>
      <c r="BD1043" s="153" cm="1">
        <f t="array" ref="BD1043">IFERROR(
   SUM(
      _xlfn._xlws.FILTER(
         Tableau3[Nb Platinage Joint],
         (Tableau3[ITEM]=Tableau210[[#This Row],[NOM]])*
         (Tableau3[Rep.]=Tableau210[[#This Row],[REPERE BUTA]])
      )
   ),
0)</f>
        <v>1</v>
      </c>
      <c r="BE1043" s="153">
        <f>IFERROR(VLOOKUP(Tableau210[[#This Row],[OPERATION]],Tableau4[],3,FALSE),"")</f>
        <v>1</v>
      </c>
      <c r="BF1043" s="153" cm="1">
        <f t="array" ref="BF1043">IFERROR(
   SUM(
      _xlfn._xlws.FILTER(
         Tableau3[Joint Définitif Nb],
         (Tableau3[ITEM]=Tableau210[[#This Row],[NOM]])*
         (Tableau3[Rep.]=Tableau210[[#This Row],[REPERE BUTA]])
      )
   ),
0)</f>
        <v>1</v>
      </c>
      <c r="BG1043" s="153" t="s">
        <v>129</v>
      </c>
      <c r="BH1043" s="153" t="str" cm="1">
        <f t="array" ref="BH10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4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43" s="153" t="s">
        <v>2281</v>
      </c>
      <c r="BK1043" s="153" t="s">
        <v>2269</v>
      </c>
      <c r="BL1043" s="153" t="s">
        <v>2442</v>
      </c>
      <c r="BM1043" s="153" t="s">
        <v>2380</v>
      </c>
      <c r="BN1043" s="153"/>
      <c r="BO1043" s="153"/>
      <c r="BP1043" s="153"/>
      <c r="BQ1043" s="152"/>
      <c r="BR1043" s="150"/>
      <c r="BS1043" s="152"/>
      <c r="BT1043" s="152"/>
      <c r="BU1043" s="152"/>
      <c r="BV1043" s="152"/>
      <c r="BW1043" s="152"/>
      <c r="BX1043" s="152"/>
    </row>
    <row r="1044" spans="1:76" s="154" customFormat="1" ht="15.75" hidden="1" x14ac:dyDescent="0.25">
      <c r="A1044" s="48" t="e" cm="1">
        <f t="array" ref="A1044">_xlfn.XLOOKUP(Tableau210[[#This Row],[NOM]]&amp;Tableau210[[#This Row],[REPERE BUTA]],[6]!Tableau16[POSTE TECHNIQUE]&amp;[6]!Tableau16[Repere ADM],[6]!Tableau16[NUMERO CLIENT])</f>
        <v>#N/A</v>
      </c>
      <c r="B1044" s="48" t="e" cm="1">
        <f t="array" ref="B1044">_xlfn.XLOOKUP(Tableau210[[#This Row],[NOM]]&amp;Tableau210[[#This Row],[REPERE BUTA]],[6]!Tableau16[POSTE TECHNIQUE]&amp;[6]!Tableau16[Repere REF],[6]!Tableau16[NUMERO CLIENT])</f>
        <v>#N/A</v>
      </c>
      <c r="C1044" s="48" cm="1">
        <f t="array" ref="C1044">_xlfn.XLOOKUP(Tableau210[[#This Row],[NOM]]&amp;Tableau210[[#This Row],[Repere Ubleam]],[7]Sheet1!$C$2:$C$2995&amp;[7]Sheet1!$I$2:$I$2995,[7]Sheet1!$A$2:$A$2995)</f>
        <v>1038</v>
      </c>
      <c r="D1044" s="48" t="str">
        <f>C1044&amp;""</f>
        <v>1038</v>
      </c>
      <c r="E1044" s="48" t="e">
        <v>#N/A</v>
      </c>
      <c r="F1044" s="48" t="e">
        <v>#N/A</v>
      </c>
      <c r="G1044" s="149" t="s">
        <v>1780</v>
      </c>
      <c r="H1044" s="161" t="s">
        <v>1067</v>
      </c>
      <c r="I1044" s="161" t="s">
        <v>80</v>
      </c>
      <c r="J1044" s="161" t="s">
        <v>1071</v>
      </c>
      <c r="K1044" s="161" t="str">
        <f>_xlfn.XLOOKUP(Tableau210[[#This Row],[NOM]],[8]LUT!$I$5:$I$301,[8]LUT!$N$5:$N$301)</f>
        <v>Echangeur</v>
      </c>
      <c r="L1044" s="150" t="s">
        <v>107</v>
      </c>
      <c r="M1044" s="150"/>
      <c r="N1044" s="150" t="s">
        <v>107</v>
      </c>
      <c r="O1044" s="150"/>
      <c r="P1044" s="150"/>
      <c r="Q1044" s="150"/>
      <c r="R1044" s="150"/>
      <c r="S1044" s="150"/>
      <c r="T1044" s="150"/>
      <c r="U1044" s="150"/>
      <c r="V1044" s="150"/>
      <c r="W1044" s="151">
        <v>50</v>
      </c>
      <c r="X1044" s="151" cm="1">
        <f t="array" ref="X10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44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44" s="151">
        <v>20</v>
      </c>
      <c r="AA1044" s="151" cm="1">
        <f t="array" ref="AA10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4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44" s="152"/>
      <c r="AD1044" s="153" t="s">
        <v>2197</v>
      </c>
      <c r="AE1044" s="150"/>
      <c r="AF1044" s="161">
        <f>IFERROR(VLOOKUP(Tableau210[[#This Row],[OPERATION]],Tableau4[],5,FALSE),"")</f>
        <v>0</v>
      </c>
      <c r="AG1044" s="150" cm="1">
        <f t="array" ref="AG1044">IFERROR(
   SUM(
      _xlfn._xlws.FILTER(
         Tableau3[JP],
         (Tableau3[ITEM]=Tableau210[[#This Row],[NOM]])*
         (Tableau3[Rep.]=Tableau210[[#This Row],[REPERE BUTA]])
      )
   ),
0)</f>
        <v>0</v>
      </c>
      <c r="AH1044" s="161">
        <f>IFERROR(VLOOKUP(Tableau210[[#This Row],[OPERATION]],Tableau4[],4,FALSE),"")</f>
        <v>1</v>
      </c>
      <c r="AI1044" s="150" cm="1">
        <f t="array" ref="AI1044">IFERROR(
   SUM(
      _xlfn._xlws.FILTER(
         Tableau3[BP],
         (Tableau3[ITEM]=Tableau210[[#This Row],[NOM]])*
         (Tableau3[Rep.]=Tableau210[[#This Row],[REPERE BUTA]])
      )
   ),
0)</f>
        <v>1</v>
      </c>
      <c r="AJ1044" s="150" t="str">
        <f>IF(Tableau210[[#This Row],[NB JP EMIS]]=1,"1 JP","") &amp; IF(Tableau210[[#This Row],[NB BP EMIS]]=1," 1 BP","")</f>
        <v xml:space="preserve"> 1 BP</v>
      </c>
      <c r="AK1044" s="150" t="str">
        <f>IF(Tableau210[[#This Row],[NB JP BUTA]]=1,"1 JP","") &amp; IF(Tableau210[[#This Row],[Nb BP BUTA]]=1," 1 BP","") &amp; IF(Tableau210[[#This Row],[Nb BP BUTA]]=2," 2 BP","")</f>
        <v xml:space="preserve"> 1 BP</v>
      </c>
      <c r="AL1044" s="153" t="s">
        <v>103</v>
      </c>
      <c r="AM1044" s="153">
        <f>IFERROR(+VLOOKUP(AY1044,Tiges!$G$4:$I$569,3,FALSE),"")</f>
        <v>27</v>
      </c>
      <c r="AN1044" s="152"/>
      <c r="AO1044" s="153">
        <v>4</v>
      </c>
      <c r="AP1044" s="153" cm="1">
        <f t="array" ref="AP10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4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44" s="153" t="s">
        <v>2161</v>
      </c>
      <c r="AS1044" s="153" t="str" cm="1">
        <f t="array" ref="AS10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4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044" s="153" t="s">
        <v>1123</v>
      </c>
      <c r="AV1044" s="153" t="str" cm="1">
        <f t="array" ref="AV10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44" s="153"/>
      <c r="AY1044" s="153" cm="1">
        <f t="array" ref="AY1044">IFERROR(_xlfn.XLOOKUP(Tableau210[[#This Row],[DN DONNEES BUTA ]]&amp;Tableau210[[#This Row],[PN DONNEES BUTA]],Tiges!$B$4:$B$79&amp;Tiges!$C$4:$C$79,Tiges!$G$4:$G$79),"")</f>
        <v>16</v>
      </c>
      <c r="AZ1044" s="153"/>
      <c r="BA1044" s="153" cm="1">
        <f t="array" ref="BA1044">IFERROR(_xlfn.XLOOKUP(Tableau210[[#This Row],[DN DONNEES BUTA ]]&amp;Tableau210[[#This Row],[PN DONNEES BUTA]],Tiges!$B$4:$B$79&amp;Tiges!$C$4:$C$79,Tiges!$H$4:$H$79),"")</f>
        <v>90</v>
      </c>
      <c r="BB1044" s="153"/>
      <c r="BC1044" s="163">
        <f>IFERROR(VLOOKUP(Tableau210[[#This Row],[OPERATION]],Tableau4[],2,FALSE),"")</f>
        <v>1</v>
      </c>
      <c r="BD1044" s="153" cm="1">
        <f t="array" ref="BD1044">IFERROR(
   SUM(
      _xlfn._xlws.FILTER(
         Tableau3[Nb Platinage Joint],
         (Tableau3[ITEM]=Tableau210[[#This Row],[NOM]])*
         (Tableau3[Rep.]=Tableau210[[#This Row],[REPERE BUTA]])
      )
   ),
0)</f>
        <v>1</v>
      </c>
      <c r="BE1044" s="153">
        <f>IFERROR(VLOOKUP(Tableau210[[#This Row],[OPERATION]],Tableau4[],3,FALSE),"")</f>
        <v>1</v>
      </c>
      <c r="BF1044" s="153" cm="1">
        <f t="array" ref="BF1044">IFERROR(
   SUM(
      _xlfn._xlws.FILTER(
         Tableau3[Joint Définitif Nb],
         (Tableau3[ITEM]=Tableau210[[#This Row],[NOM]])*
         (Tableau3[Rep.]=Tableau210[[#This Row],[REPERE BUTA]])
      )
   ),
0)</f>
        <v>1</v>
      </c>
      <c r="BG1044" s="153" t="s">
        <v>129</v>
      </c>
      <c r="BH1044" s="153" t="str" cm="1">
        <f t="array" ref="BH10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4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44" s="153" t="s">
        <v>2281</v>
      </c>
      <c r="BK1044" s="153" t="s">
        <v>2269</v>
      </c>
      <c r="BL1044" s="153" t="s">
        <v>2442</v>
      </c>
      <c r="BM1044" s="153" t="s">
        <v>2380</v>
      </c>
      <c r="BN1044" s="153"/>
      <c r="BO1044" s="153"/>
      <c r="BP1044" s="153"/>
      <c r="BQ1044" s="152"/>
      <c r="BR1044" s="150"/>
      <c r="BS1044" s="152"/>
      <c r="BT1044" s="152"/>
      <c r="BU1044" s="152"/>
      <c r="BV1044" s="152"/>
      <c r="BW1044" s="152"/>
      <c r="BX1044" s="152"/>
    </row>
    <row r="1045" spans="1:76" ht="15.75" hidden="1" x14ac:dyDescent="0.25">
      <c r="A1045" s="48" t="e" cm="1">
        <f t="array" ref="A1045">_xlfn.XLOOKUP(Tableau210[[#This Row],[NOM]]&amp;Tableau210[[#This Row],[REPERE BUTA]],[6]!Tableau16[POSTE TECHNIQUE]&amp;[6]!Tableau16[Repere ADM],[6]!Tableau16[NUMERO CLIENT])</f>
        <v>#N/A</v>
      </c>
      <c r="B1045" s="48" t="e" cm="1">
        <f t="array" ref="B1045">_xlfn.XLOOKUP(Tableau210[[#This Row],[NOM]]&amp;Tableau210[[#This Row],[REPERE BUTA]],[6]!Tableau16[POSTE TECHNIQUE]&amp;[6]!Tableau16[Repere REF],[6]!Tableau16[NUMERO CLIENT])</f>
        <v>#N/A</v>
      </c>
      <c r="C1045" s="48" cm="1">
        <f t="array" ref="C1045">_xlfn.XLOOKUP(Tableau210[[#This Row],[NOM]]&amp;Tableau210[[#This Row],[Repere Ubleam]],[7]Sheet1!$C$2:$C$2995&amp;[7]Sheet1!$I$2:$I$2995,[7]Sheet1!$A$2:$A$2995)</f>
        <v>1039</v>
      </c>
      <c r="D1045" s="48" t="str">
        <f>C1045&amp;""</f>
        <v>1039</v>
      </c>
      <c r="E1045" s="48" t="e">
        <v>#N/A</v>
      </c>
      <c r="F1045" s="48" t="e">
        <v>#N/A</v>
      </c>
      <c r="G1045" s="176" t="s">
        <v>1780</v>
      </c>
      <c r="H1045" s="119" t="s">
        <v>1067</v>
      </c>
      <c r="I1045" s="119" t="s">
        <v>80</v>
      </c>
      <c r="J1045" s="119" t="s">
        <v>1071</v>
      </c>
      <c r="K1045" s="119" t="str">
        <f>_xlfn.XLOOKUP(Tableau210[[#This Row],[NOM]],[8]LUT!$I$5:$I$301,[8]LUT!$N$5:$N$301)</f>
        <v>Echangeur</v>
      </c>
      <c r="L1045" s="119" t="s">
        <v>108</v>
      </c>
      <c r="M1045" s="119"/>
      <c r="N1045" s="119" t="s">
        <v>108</v>
      </c>
      <c r="O1045" s="119"/>
      <c r="P1045" s="119"/>
      <c r="Q1045" s="119"/>
      <c r="R1045" s="119"/>
      <c r="S1045" s="119"/>
      <c r="T1045" s="119"/>
      <c r="U1045" s="119"/>
      <c r="V1045" s="119"/>
      <c r="W1045" s="148" t="s">
        <v>2159</v>
      </c>
      <c r="X1045" s="207" t="str" cm="1">
        <f t="array" ref="X10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Ø1026</v>
      </c>
      <c r="Y104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45" s="148" t="s">
        <v>3424</v>
      </c>
      <c r="AA1045" s="207" cm="1">
        <f t="array" ref="AA10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45" s="48"/>
      <c r="AD1045" s="117" t="s">
        <v>139</v>
      </c>
      <c r="AE1045" s="119"/>
      <c r="AF1045" s="183">
        <f>IFERROR(VLOOKUP(Tableau210[[#This Row],[OPERATION]],Tableau4[],5,FALSE),"")</f>
        <v>0</v>
      </c>
      <c r="AG1045" s="178" cm="1">
        <f t="array" ref="AG1045">IFERROR(
   SUM(
      _xlfn._xlws.FILTER(
         Tableau3[JP],
         (Tableau3[ITEM]=Tableau210[[#This Row],[NOM]])*
         (Tableau3[Rep.]=Tableau210[[#This Row],[REPERE BUTA]])
      )
   ),
0)</f>
        <v>0</v>
      </c>
      <c r="AH1045" s="183">
        <f>IFERROR(VLOOKUP(Tableau210[[#This Row],[OPERATION]],Tableau4[],4,FALSE),"")</f>
        <v>0</v>
      </c>
      <c r="AI1045" s="178" cm="1">
        <f t="array" ref="AI1045">IFERROR(
   SUM(
      _xlfn._xlws.FILTER(
         Tableau3[BP],
         (Tableau3[ITEM]=Tableau210[[#This Row],[NOM]])*
         (Tableau3[Rep.]=Tableau210[[#This Row],[REPERE BUTA]])
      )
   ),
0)</f>
        <v>0</v>
      </c>
      <c r="AJ1045" s="181" t="str">
        <f>IF(Tableau210[[#This Row],[NB JP EMIS]]=1,"1 JP","") &amp; IF(Tableau210[[#This Row],[NB BP EMIS]]=1," 1 BP","")</f>
        <v/>
      </c>
      <c r="AK1045" s="178" t="str">
        <f>IF(Tableau210[[#This Row],[NB JP BUTA]]=1,"1 JP","") &amp; IF(Tableau210[[#This Row],[Nb BP BUTA]]=1," 1 BP","") &amp; IF(Tableau210[[#This Row],[Nb BP BUTA]]=2," 2 BP","")</f>
        <v/>
      </c>
      <c r="AL1045" s="117" t="s">
        <v>103</v>
      </c>
      <c r="AM1045" s="117" t="str">
        <f>IFERROR(+VLOOKUP(AY1045,Tiges!$G$4:$I$569,3,FALSE),"")</f>
        <v/>
      </c>
      <c r="AN1045" s="48"/>
      <c r="AO1045" s="148" t="s">
        <v>3424</v>
      </c>
      <c r="AP1045" s="177" cm="1">
        <f t="array" ref="AP10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45" s="411" t="s">
        <v>3424</v>
      </c>
      <c r="AR1045" s="148" t="s">
        <v>3424</v>
      </c>
      <c r="AS1045" s="177" cm="1">
        <f t="array" ref="AS10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45" s="411" t="s">
        <v>3424</v>
      </c>
      <c r="AU1045" s="148" t="s">
        <v>3424</v>
      </c>
      <c r="AV1045" s="177" t="str" cm="1">
        <f t="array" ref="AV10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45" s="117"/>
      <c r="AY1045" s="117" t="str" cm="1">
        <f t="array" ref="AY1045">IFERROR(_xlfn.XLOOKUP(Tableau210[[#This Row],[DN DONNEES BUTA ]]&amp;Tableau210[[#This Row],[PN DONNEES BUTA]],Tiges!$B$4:$B$79&amp;Tiges!$C$4:$C$79,Tiges!$G$4:$G$79),"")</f>
        <v/>
      </c>
      <c r="AZ1045" s="117"/>
      <c r="BA1045" s="117" t="str" cm="1">
        <f t="array" ref="BA1045">IFERROR(_xlfn.XLOOKUP(Tableau210[[#This Row],[DN DONNEES BUTA ]]&amp;Tableau210[[#This Row],[PN DONNEES BUTA]],Tiges!$B$4:$B$79&amp;Tiges!$C$4:$C$79,Tiges!$H$4:$H$79),"")</f>
        <v/>
      </c>
      <c r="BB1045" s="117"/>
      <c r="BC1045" s="184">
        <f>IFERROR(VLOOKUP(Tableau210[[#This Row],[OPERATION]],Tableau4[],2,FALSE),"")</f>
        <v>0</v>
      </c>
      <c r="BD1045" s="177" cm="1">
        <f t="array" ref="BD1045">IFERROR(
   SUM(
      _xlfn._xlws.FILTER(
         Tableau3[Nb Platinage Joint],
         (Tableau3[ITEM]=Tableau210[[#This Row],[NOM]])*
         (Tableau3[Rep.]=Tableau210[[#This Row],[REPERE BUTA]])
      )
   ),
0)</f>
        <v>0</v>
      </c>
      <c r="BE1045" s="182">
        <f>IFERROR(VLOOKUP(Tableau210[[#This Row],[OPERATION]],Tableau4[],3,FALSE),"")</f>
        <v>1</v>
      </c>
      <c r="BF1045" s="177" cm="1">
        <f t="array" ref="BF1045">IFERROR(
   SUM(
      _xlfn._xlws.FILTER(
         Tableau3[Joint Définitif Nb],
         (Tableau3[ITEM]=Tableau210[[#This Row],[NOM]])*
         (Tableau3[Rep.]=Tableau210[[#This Row],[REPERE BUTA]])
      )
   ),
0)</f>
        <v>0</v>
      </c>
      <c r="BG1045" s="148" t="s">
        <v>3424</v>
      </c>
      <c r="BH1045" s="177" cm="1">
        <f t="array" ref="BH10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45" s="411" t="s">
        <v>3424</v>
      </c>
      <c r="BJ1045" s="148" t="s">
        <v>3424</v>
      </c>
      <c r="BK1045" s="148" t="s">
        <v>3424</v>
      </c>
      <c r="BL1045" s="167" t="s">
        <v>2507</v>
      </c>
      <c r="BM1045" s="117"/>
      <c r="BN1045" s="117"/>
      <c r="BO1045" s="117"/>
      <c r="BP1045" s="117"/>
      <c r="BQ1045" s="48"/>
      <c r="BR1045" s="119"/>
      <c r="BS1045" s="48"/>
      <c r="BT1045" s="48"/>
      <c r="BU1045" s="48"/>
      <c r="BV1045" s="48"/>
      <c r="BW1045" s="48"/>
      <c r="BX1045" s="48"/>
    </row>
    <row r="1046" spans="1:76" ht="15.75" hidden="1" x14ac:dyDescent="0.25">
      <c r="A1046" s="48" t="e" cm="1">
        <f t="array" ref="A1046">_xlfn.XLOOKUP(Tableau210[[#This Row],[NOM]]&amp;Tableau210[[#This Row],[REPERE BUTA]],[6]!Tableau16[POSTE TECHNIQUE]&amp;[6]!Tableau16[Repere ADM],[6]!Tableau16[NUMERO CLIENT])</f>
        <v>#N/A</v>
      </c>
      <c r="B1046" s="48" t="e" cm="1">
        <f t="array" ref="B1046">_xlfn.XLOOKUP(Tableau210[[#This Row],[NOM]]&amp;Tableau210[[#This Row],[REPERE BUTA]],[6]!Tableau16[POSTE TECHNIQUE]&amp;[6]!Tableau16[Repere REF],[6]!Tableau16[NUMERO CLIENT])</f>
        <v>#N/A</v>
      </c>
      <c r="C1046" s="48" cm="1">
        <f t="array" ref="C1046">_xlfn.XLOOKUP(Tableau210[[#This Row],[NOM]]&amp;Tableau210[[#This Row],[Repere Ubleam]],[7]Sheet1!$C$2:$C$2995&amp;[7]Sheet1!$I$2:$I$2995,[7]Sheet1!$A$2:$A$2995)</f>
        <v>1040</v>
      </c>
      <c r="D1046" s="48" t="str">
        <f>C1046&amp;""</f>
        <v>1040</v>
      </c>
      <c r="E1046" s="48" t="e">
        <v>#N/A</v>
      </c>
      <c r="F1046" s="48" t="e">
        <v>#N/A</v>
      </c>
      <c r="G1046" s="176" t="s">
        <v>1780</v>
      </c>
      <c r="H1046" s="158" t="s">
        <v>1067</v>
      </c>
      <c r="I1046" s="158" t="s">
        <v>80</v>
      </c>
      <c r="J1046" s="158" t="s">
        <v>1071</v>
      </c>
      <c r="K1046" s="158" t="str">
        <f>_xlfn.XLOOKUP(Tableau210[[#This Row],[NOM]],[8]LUT!$I$5:$I$301,[8]LUT!$N$5:$N$301)</f>
        <v>Echangeur</v>
      </c>
      <c r="L1046" s="119" t="s">
        <v>109</v>
      </c>
      <c r="M1046" s="119"/>
      <c r="N1046" s="119" t="s">
        <v>109</v>
      </c>
      <c r="O1046" s="119"/>
      <c r="P1046" s="119"/>
      <c r="Q1046" s="119"/>
      <c r="R1046" s="119"/>
      <c r="S1046" s="119"/>
      <c r="T1046" s="119"/>
      <c r="U1046" s="119"/>
      <c r="V1046" s="119"/>
      <c r="W1046" s="148" t="s">
        <v>1118</v>
      </c>
      <c r="X1046" s="207" cm="1">
        <f t="array" ref="X10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04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46" s="148" t="s">
        <v>3424</v>
      </c>
      <c r="AA1046" s="207" cm="1">
        <f t="array" ref="AA10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46" s="48"/>
      <c r="AD1046" s="117" t="s">
        <v>2103</v>
      </c>
      <c r="AE1046" s="119"/>
      <c r="AF1046" s="183">
        <f>IFERROR(VLOOKUP(Tableau210[[#This Row],[OPERATION]],Tableau4[],5,FALSE),"")</f>
        <v>1</v>
      </c>
      <c r="AG1046" s="178" cm="1">
        <f t="array" ref="AG1046">IFERROR(
   SUM(
      _xlfn._xlws.FILTER(
         Tableau3[JP],
         (Tableau3[ITEM]=Tableau210[[#This Row],[NOM]])*
         (Tableau3[Rep.]=Tableau210[[#This Row],[REPERE BUTA]])
      )
   ),
0)</f>
        <v>1</v>
      </c>
      <c r="AH1046" s="183">
        <f>IFERROR(VLOOKUP(Tableau210[[#This Row],[OPERATION]],Tableau4[],4,FALSE),"")</f>
        <v>0</v>
      </c>
      <c r="AI1046" s="178" cm="1">
        <f t="array" ref="AI1046">IFERROR(
   SUM(
      _xlfn._xlws.FILTER(
         Tableau3[BP],
         (Tableau3[ITEM]=Tableau210[[#This Row],[NOM]])*
         (Tableau3[Rep.]=Tableau210[[#This Row],[REPERE BUTA]])
      )
   ),
0)</f>
        <v>0</v>
      </c>
      <c r="AJ1046" s="181" t="str">
        <f>IF(Tableau210[[#This Row],[NB JP EMIS]]=1,"1 JP","") &amp; IF(Tableau210[[#This Row],[NB BP EMIS]]=1," 1 BP","")</f>
        <v>1 JP</v>
      </c>
      <c r="AK1046" s="178" t="str">
        <f>IF(Tableau210[[#This Row],[NB JP BUTA]]=1,"1 JP","") &amp; IF(Tableau210[[#This Row],[Nb BP BUTA]]=1," 1 BP","") &amp; IF(Tableau210[[#This Row],[Nb BP BUTA]]=2," 2 BP","")</f>
        <v>1 JP</v>
      </c>
      <c r="AL1046" s="117" t="s">
        <v>103</v>
      </c>
      <c r="AM1046" s="117">
        <f>IFERROR(+VLOOKUP(AY1046,Tiges!$G$4:$I$569,3,FALSE),"")</f>
        <v>51</v>
      </c>
      <c r="AN1046" s="48"/>
      <c r="AO1046" s="117">
        <v>20</v>
      </c>
      <c r="AP1046" s="177" cm="1">
        <f t="array" ref="AP10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0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046" s="117" t="s">
        <v>2443</v>
      </c>
      <c r="AS1046" s="177" t="str" cm="1">
        <f t="array" ref="AS10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0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M33x180</v>
      </c>
      <c r="AU1046" s="117" t="s">
        <v>1123</v>
      </c>
      <c r="AV1046" s="177" t="str" cm="1">
        <f t="array" ref="AV10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46" s="117"/>
      <c r="AY1046" s="117" cm="1">
        <f t="array" ref="AY1046">IFERROR(_xlfn.XLOOKUP(Tableau210[[#This Row],[DN DONNEES BUTA ]]&amp;Tableau210[[#This Row],[PN DONNEES BUTA]],Tiges!$B$4:$B$79&amp;Tiges!$C$4:$C$79,Tiges!$G$4:$G$79),"")</f>
        <v>33</v>
      </c>
      <c r="AZ1046" s="117"/>
      <c r="BA1046" s="117" cm="1">
        <f t="array" ref="BA1046">IFERROR(_xlfn.XLOOKUP(Tableau210[[#This Row],[DN DONNEES BUTA ]]&amp;Tableau210[[#This Row],[PN DONNEES BUTA]],Tiges!$B$4:$B$79&amp;Tiges!$C$4:$C$79,Tiges!$H$4:$H$79),"")</f>
        <v>190</v>
      </c>
      <c r="BB1046" s="117"/>
      <c r="BC1046" s="184">
        <f>IFERROR(VLOOKUP(Tableau210[[#This Row],[OPERATION]],Tableau4[],2,FALSE),"")</f>
        <v>2</v>
      </c>
      <c r="BD1046" s="177" cm="1">
        <f t="array" ref="BD1046">IFERROR(
   SUM(
      _xlfn._xlws.FILTER(
         Tableau3[Nb Platinage Joint],
         (Tableau3[ITEM]=Tableau210[[#This Row],[NOM]])*
         (Tableau3[Rep.]=Tableau210[[#This Row],[REPERE BUTA]])
      )
   ),
0)</f>
        <v>2</v>
      </c>
      <c r="BE1046" s="182">
        <f>IFERROR(VLOOKUP(Tableau210[[#This Row],[OPERATION]],Tableau4[],3,FALSE),"")</f>
        <v>1</v>
      </c>
      <c r="BF1046" s="177" cm="1">
        <f t="array" ref="BF1046">IFERROR(
   SUM(
      _xlfn._xlws.FILTER(
         Tableau3[Joint Définitif Nb],
         (Tableau3[ITEM]=Tableau210[[#This Row],[NOM]])*
         (Tableau3[Rep.]=Tableau210[[#This Row],[REPERE BUTA]])
      )
   ),
0)</f>
        <v>1</v>
      </c>
      <c r="BG1046" s="117" t="s">
        <v>129</v>
      </c>
      <c r="BH1046" s="177" t="str" cm="1">
        <f t="array" ref="BH10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46" s="117" t="s">
        <v>2281</v>
      </c>
      <c r="BK1046" s="117" t="s">
        <v>2269</v>
      </c>
      <c r="BL1046" s="167" t="s">
        <v>2380</v>
      </c>
      <c r="BM1046" s="117"/>
      <c r="BN1046" s="117"/>
      <c r="BO1046" s="117"/>
      <c r="BP1046" s="117"/>
      <c r="BQ1046" s="48"/>
      <c r="BR1046" s="119"/>
      <c r="BS1046" s="48"/>
      <c r="BT1046" s="48"/>
      <c r="BU1046" s="48"/>
      <c r="BV1046" s="48"/>
      <c r="BW1046" s="48"/>
      <c r="BX1046" s="48"/>
    </row>
    <row r="1047" spans="1:76" ht="15.75" hidden="1" x14ac:dyDescent="0.25">
      <c r="A1047" s="48" t="e" cm="1">
        <f t="array" ref="A1047">_xlfn.XLOOKUP(Tableau210[[#This Row],[NOM]]&amp;Tableau210[[#This Row],[REPERE BUTA]],[6]!Tableau16[POSTE TECHNIQUE]&amp;[6]!Tableau16[Repere ADM],[6]!Tableau16[NUMERO CLIENT])</f>
        <v>#N/A</v>
      </c>
      <c r="B1047" s="48" t="e" cm="1">
        <f t="array" ref="B1047">_xlfn.XLOOKUP(Tableau210[[#This Row],[NOM]]&amp;Tableau210[[#This Row],[REPERE BUTA]],[6]!Tableau16[POSTE TECHNIQUE]&amp;[6]!Tableau16[Repere REF],[6]!Tableau16[NUMERO CLIENT])</f>
        <v>#N/A</v>
      </c>
      <c r="C1047" s="48" cm="1">
        <f t="array" ref="C1047">_xlfn.XLOOKUP(Tableau210[[#This Row],[NOM]]&amp;Tableau210[[#This Row],[Repere Ubleam]],[7]Sheet1!$C$2:$C$2995&amp;[7]Sheet1!$I$2:$I$2995,[7]Sheet1!$A$2:$A$2995)</f>
        <v>1041</v>
      </c>
      <c r="D1047" s="48" t="str">
        <f>C1047&amp;""</f>
        <v>1041</v>
      </c>
      <c r="E1047" s="48" t="e">
        <v>#N/A</v>
      </c>
      <c r="F1047" s="48" t="e">
        <v>#N/A</v>
      </c>
      <c r="G1047" s="176" t="s">
        <v>1780</v>
      </c>
      <c r="H1047" s="119" t="s">
        <v>1067</v>
      </c>
      <c r="I1047" s="119" t="s">
        <v>80</v>
      </c>
      <c r="J1047" s="119" t="s">
        <v>1071</v>
      </c>
      <c r="K1047" s="119" t="str">
        <f>_xlfn.XLOOKUP(Tableau210[[#This Row],[NOM]],[8]LUT!$I$5:$I$301,[8]LUT!$N$5:$N$301)</f>
        <v>Echangeur</v>
      </c>
      <c r="L1047" s="119" t="s">
        <v>111</v>
      </c>
      <c r="M1047" s="119"/>
      <c r="N1047" s="119" t="s">
        <v>111</v>
      </c>
      <c r="O1047" s="119"/>
      <c r="P1047" s="119"/>
      <c r="Q1047" s="119"/>
      <c r="R1047" s="119"/>
      <c r="S1047" s="119"/>
      <c r="T1047" s="119"/>
      <c r="U1047" s="119"/>
      <c r="V1047" s="119"/>
      <c r="W1047" s="148" t="s">
        <v>1118</v>
      </c>
      <c r="X1047" s="207" cm="1">
        <f t="array" ref="X10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04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47" s="148" t="s">
        <v>3424</v>
      </c>
      <c r="AA1047" s="207" cm="1">
        <f t="array" ref="AA10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47" s="48"/>
      <c r="AD1047" s="117" t="s">
        <v>2103</v>
      </c>
      <c r="AE1047" s="119"/>
      <c r="AF1047" s="183">
        <f>IFERROR(VLOOKUP(Tableau210[[#This Row],[OPERATION]],Tableau4[],5,FALSE),"")</f>
        <v>1</v>
      </c>
      <c r="AG1047" s="178" cm="1">
        <f t="array" ref="AG1047">IFERROR(
   SUM(
      _xlfn._xlws.FILTER(
         Tableau3[JP],
         (Tableau3[ITEM]=Tableau210[[#This Row],[NOM]])*
         (Tableau3[Rep.]=Tableau210[[#This Row],[REPERE BUTA]])
      )
   ),
0)</f>
        <v>1</v>
      </c>
      <c r="AH1047" s="183">
        <f>IFERROR(VLOOKUP(Tableau210[[#This Row],[OPERATION]],Tableau4[],4,FALSE),"")</f>
        <v>0</v>
      </c>
      <c r="AI1047" s="178" cm="1">
        <f t="array" ref="AI1047">IFERROR(
   SUM(
      _xlfn._xlws.FILTER(
         Tableau3[BP],
         (Tableau3[ITEM]=Tableau210[[#This Row],[NOM]])*
         (Tableau3[Rep.]=Tableau210[[#This Row],[REPERE BUTA]])
      )
   ),
0)</f>
        <v>0</v>
      </c>
      <c r="AJ1047" s="181" t="str">
        <f>IF(Tableau210[[#This Row],[NB JP EMIS]]=1,"1 JP","") &amp; IF(Tableau210[[#This Row],[NB BP EMIS]]=1," 1 BP","")</f>
        <v>1 JP</v>
      </c>
      <c r="AK1047" s="178" t="str">
        <f>IF(Tableau210[[#This Row],[NB JP BUTA]]=1,"1 JP","") &amp; IF(Tableau210[[#This Row],[Nb BP BUTA]]=1," 1 BP","") &amp; IF(Tableau210[[#This Row],[Nb BP BUTA]]=2," 2 BP","")</f>
        <v>1 JP</v>
      </c>
      <c r="AL1047" s="117" t="s">
        <v>103</v>
      </c>
      <c r="AM1047" s="117">
        <f>IFERROR(+VLOOKUP(AY1047,Tiges!$G$4:$I$569,3,FALSE),"")</f>
        <v>51</v>
      </c>
      <c r="AN1047" s="48"/>
      <c r="AO1047" s="117">
        <v>20</v>
      </c>
      <c r="AP1047" s="177" cm="1">
        <f t="array" ref="AP10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0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047" s="117" t="s">
        <v>2443</v>
      </c>
      <c r="AS1047" s="177" t="str" cm="1">
        <f t="array" ref="AS10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04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M33x180</v>
      </c>
      <c r="AU1047" s="117" t="s">
        <v>1123</v>
      </c>
      <c r="AV1047" s="177" t="str" cm="1">
        <f t="array" ref="AV10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47" s="117"/>
      <c r="AY1047" s="117" cm="1">
        <f t="array" ref="AY1047">IFERROR(_xlfn.XLOOKUP(Tableau210[[#This Row],[DN DONNEES BUTA ]]&amp;Tableau210[[#This Row],[PN DONNEES BUTA]],Tiges!$B$4:$B$79&amp;Tiges!$C$4:$C$79,Tiges!$G$4:$G$79),"")</f>
        <v>33</v>
      </c>
      <c r="AZ1047" s="117"/>
      <c r="BA1047" s="117" cm="1">
        <f t="array" ref="BA1047">IFERROR(_xlfn.XLOOKUP(Tableau210[[#This Row],[DN DONNEES BUTA ]]&amp;Tableau210[[#This Row],[PN DONNEES BUTA]],Tiges!$B$4:$B$79&amp;Tiges!$C$4:$C$79,Tiges!$H$4:$H$79),"")</f>
        <v>190</v>
      </c>
      <c r="BB1047" s="117"/>
      <c r="BC1047" s="184">
        <f>IFERROR(VLOOKUP(Tableau210[[#This Row],[OPERATION]],Tableau4[],2,FALSE),"")</f>
        <v>2</v>
      </c>
      <c r="BD1047" s="177" cm="1">
        <f t="array" ref="BD1047">IFERROR(
   SUM(
      _xlfn._xlws.FILTER(
         Tableau3[Nb Platinage Joint],
         (Tableau3[ITEM]=Tableau210[[#This Row],[NOM]])*
         (Tableau3[Rep.]=Tableau210[[#This Row],[REPERE BUTA]])
      )
   ),
0)</f>
        <v>2</v>
      </c>
      <c r="BE1047" s="182">
        <f>IFERROR(VLOOKUP(Tableau210[[#This Row],[OPERATION]],Tableau4[],3,FALSE),"")</f>
        <v>1</v>
      </c>
      <c r="BF1047" s="177" cm="1">
        <f t="array" ref="BF1047">IFERROR(
   SUM(
      _xlfn._xlws.FILTER(
         Tableau3[Joint Définitif Nb],
         (Tableau3[ITEM]=Tableau210[[#This Row],[NOM]])*
         (Tableau3[Rep.]=Tableau210[[#This Row],[REPERE BUTA]])
      )
   ),
0)</f>
        <v>1</v>
      </c>
      <c r="BG1047" s="117" t="s">
        <v>129</v>
      </c>
      <c r="BH1047" s="177" t="str" cm="1">
        <f t="array" ref="BH10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47" s="117" t="s">
        <v>2281</v>
      </c>
      <c r="BK1047" s="117" t="s">
        <v>2269</v>
      </c>
      <c r="BL1047" s="167" t="s">
        <v>2380</v>
      </c>
      <c r="BM1047" s="117"/>
      <c r="BN1047" s="117"/>
      <c r="BO1047" s="117"/>
      <c r="BP1047" s="117"/>
      <c r="BQ1047" s="48"/>
      <c r="BR1047" s="119"/>
      <c r="BS1047" s="48"/>
      <c r="BT1047" s="48"/>
      <c r="BU1047" s="48"/>
      <c r="BV1047" s="48"/>
      <c r="BW1047" s="48"/>
      <c r="BX1047" s="48"/>
    </row>
    <row r="1048" spans="1:76" s="154" customFormat="1" ht="15.75" hidden="1" x14ac:dyDescent="0.25">
      <c r="A1048" s="48" t="e" cm="1">
        <f t="array" ref="A1048">_xlfn.XLOOKUP(Tableau210[[#This Row],[NOM]]&amp;Tableau210[[#This Row],[REPERE BUTA]],[6]!Tableau16[POSTE TECHNIQUE]&amp;[6]!Tableau16[Repere ADM],[6]!Tableau16[NUMERO CLIENT])</f>
        <v>#N/A</v>
      </c>
      <c r="B1048" s="48" t="str" cm="1">
        <f t="array" ref="B1048">_xlfn.XLOOKUP(Tableau210[[#This Row],[NOM]]&amp;Tableau210[[#This Row],[REPERE BUTA]],[6]!Tableau16[POSTE TECHNIQUE]&amp;[6]!Tableau16[Repere REF],[6]!Tableau16[NUMERO CLIENT])</f>
        <v>S1-S3022-PSVBS0578</v>
      </c>
      <c r="C1048" s="48" cm="1">
        <f t="array" ref="C1048">_xlfn.XLOOKUP(Tableau210[[#This Row],[NOM]]&amp;Tableau210[[#This Row],[Repere Ubleam]],[7]Sheet1!$C$2:$C$2995&amp;[7]Sheet1!$I$2:$I$2995,[7]Sheet1!$A$2:$A$2995)</f>
        <v>558</v>
      </c>
      <c r="D1048" s="48" t="str">
        <f>C1048&amp;""</f>
        <v>558</v>
      </c>
      <c r="E1048" s="48" t="s">
        <v>2577</v>
      </c>
      <c r="F1048" s="48" t="s">
        <v>3083</v>
      </c>
      <c r="G1048" s="190" t="s">
        <v>1464</v>
      </c>
      <c r="H1048" s="158" t="s">
        <v>1067</v>
      </c>
      <c r="I1048" s="158" t="s">
        <v>80</v>
      </c>
      <c r="J1048" s="158" t="s">
        <v>1071</v>
      </c>
      <c r="K1048" s="158" t="str">
        <f>_xlfn.XLOOKUP(Tableau210[[#This Row],[NOM]],[8]LUT!$I$5:$I$301,[8]LUT!$N$5:$N$301)</f>
        <v xml:space="preserve">Echangeur </v>
      </c>
      <c r="L1048" s="119" t="s">
        <v>75</v>
      </c>
      <c r="M1048" s="119"/>
      <c r="N1048" s="119" t="s">
        <v>75</v>
      </c>
      <c r="O1048" s="119"/>
      <c r="P1048" s="119"/>
      <c r="Q1048" s="119"/>
      <c r="R1048" s="119"/>
      <c r="S1048" s="119"/>
      <c r="T1048" s="119"/>
      <c r="U1048" s="119"/>
      <c r="V1048" s="119"/>
      <c r="W1048" s="148">
        <v>25</v>
      </c>
      <c r="X1048" s="207" cm="1">
        <f t="array" ref="X10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4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48" s="148">
        <v>20</v>
      </c>
      <c r="AA1048" s="207" cm="1">
        <f t="array" ref="AA10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4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48" s="48"/>
      <c r="AD1048" s="117" t="s">
        <v>2197</v>
      </c>
      <c r="AE1048" s="119"/>
      <c r="AF1048" s="183">
        <f>IFERROR(VLOOKUP(Tableau210[[#This Row],[OPERATION]],Tableau4[],5,FALSE),"")</f>
        <v>0</v>
      </c>
      <c r="AG1048" s="178" cm="1">
        <f t="array" ref="AG1048">IFERROR(
   SUM(
      _xlfn._xlws.FILTER(
         Tableau3[JP],
         (Tableau3[ITEM]=Tableau210[[#This Row],[NOM]])*
         (Tableau3[Rep.]=Tableau210[[#This Row],[REPERE BUTA]])
      )
   ),
0)</f>
        <v>0</v>
      </c>
      <c r="AH1048" s="183">
        <f>IFERROR(VLOOKUP(Tableau210[[#This Row],[OPERATION]],Tableau4[],4,FALSE),"")</f>
        <v>1</v>
      </c>
      <c r="AI1048" s="178" cm="1">
        <f t="array" ref="AI1048">IFERROR(
   SUM(
      _xlfn._xlws.FILTER(
         Tableau3[BP],
         (Tableau3[ITEM]=Tableau210[[#This Row],[NOM]])*
         (Tableau3[Rep.]=Tableau210[[#This Row],[REPERE BUTA]])
      )
   ),
0)</f>
        <v>1</v>
      </c>
      <c r="AJ1048" s="181" t="str">
        <f>IF(Tableau210[[#This Row],[NB JP EMIS]]=1,"1 JP","") &amp; IF(Tableau210[[#This Row],[NB BP EMIS]]=1," 1 BP","")</f>
        <v xml:space="preserve"> 1 BP</v>
      </c>
      <c r="AK1048" s="178" t="str">
        <f>IF(Tableau210[[#This Row],[NB JP BUTA]]=1,"1 JP","") &amp; IF(Tableau210[[#This Row],[Nb BP BUTA]]=1," 1 BP","") &amp; IF(Tableau210[[#This Row],[Nb BP BUTA]]=2," 2 BP","")</f>
        <v xml:space="preserve"> 1 BP</v>
      </c>
      <c r="AL1048" s="117" t="s">
        <v>2527</v>
      </c>
      <c r="AM1048" s="117">
        <f>IFERROR(+VLOOKUP(AY1048,Tiges!$G$4:$I$569,3,FALSE),"")</f>
        <v>22</v>
      </c>
      <c r="AN1048" s="48"/>
      <c r="AO1048" s="117" t="s">
        <v>2303</v>
      </c>
      <c r="AP1048" s="177" cm="1">
        <f t="array" ref="AP10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48" s="411" t="s">
        <v>2303</v>
      </c>
      <c r="AR1048" s="117" t="s">
        <v>2303</v>
      </c>
      <c r="AS1048" s="177" t="str" cm="1">
        <f t="array" ref="AS10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48" s="411" t="s">
        <v>2303</v>
      </c>
      <c r="AU1048" s="117" t="s">
        <v>2303</v>
      </c>
      <c r="AV1048" s="177" t="str" cm="1">
        <f t="array" ref="AV10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48" s="411" t="s">
        <v>2303</v>
      </c>
      <c r="AX1048" s="117"/>
      <c r="AY1048" s="117" cm="1">
        <f t="array" ref="AY1048">IFERROR(_xlfn.XLOOKUP(Tableau210[[#This Row],[DN DONNEES BUTA ]]&amp;Tableau210[[#This Row],[PN DONNEES BUTA]],Tiges!$B$4:$B$79&amp;Tiges!$C$4:$C$79,Tiges!$G$4:$G$79),"")</f>
        <v>14</v>
      </c>
      <c r="AZ1048" s="117"/>
      <c r="BA1048" s="117" cm="1">
        <f t="array" ref="BA1048">IFERROR(_xlfn.XLOOKUP(Tableau210[[#This Row],[DN DONNEES BUTA ]]&amp;Tableau210[[#This Row],[PN DONNEES BUTA]],Tiges!$B$4:$B$79&amp;Tiges!$C$4:$C$79,Tiges!$H$4:$H$79),"")</f>
        <v>70</v>
      </c>
      <c r="BB1048" s="117"/>
      <c r="BC1048" s="184">
        <f>IFERROR(VLOOKUP(Tableau210[[#This Row],[OPERATION]],Tableau4[],2,FALSE),"")</f>
        <v>1</v>
      </c>
      <c r="BD1048" s="177" cm="1">
        <f t="array" ref="BD1048">IFERROR(
   SUM(
      _xlfn._xlws.FILTER(
         Tableau3[Nb Platinage Joint],
         (Tableau3[ITEM]=Tableau210[[#This Row],[NOM]])*
         (Tableau3[Rep.]=Tableau210[[#This Row],[REPERE BUTA]])
      )
   ),
0)</f>
        <v>1</v>
      </c>
      <c r="BE1048" s="182">
        <f>IFERROR(VLOOKUP(Tableau210[[#This Row],[OPERATION]],Tableau4[],3,FALSE),"")</f>
        <v>1</v>
      </c>
      <c r="BF1048" s="177" cm="1">
        <f t="array" ref="BF1048">IFERROR(
   SUM(
      _xlfn._xlws.FILTER(
         Tableau3[Joint Définitif Nb],
         (Tableau3[ITEM]=Tableau210[[#This Row],[NOM]])*
         (Tableau3[Rep.]=Tableau210[[#This Row],[REPERE BUTA]])
      )
   ),
0)</f>
        <v>1</v>
      </c>
      <c r="BG1048" s="117" t="s">
        <v>2303</v>
      </c>
      <c r="BH1048" s="177" t="str" cm="1">
        <f t="array" ref="BH10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48" s="117" t="s">
        <v>2303</v>
      </c>
      <c r="BK1048" s="117" t="s">
        <v>2303</v>
      </c>
      <c r="BL1048" s="167" t="s">
        <v>2380</v>
      </c>
      <c r="BM1048" s="167"/>
      <c r="BN1048" s="117"/>
      <c r="BO1048" s="117"/>
      <c r="BP1048" s="119"/>
      <c r="BQ1048" s="119"/>
      <c r="BR1048" s="119"/>
      <c r="BS1048" s="48"/>
      <c r="BT1048" s="48"/>
      <c r="BU1048" s="48"/>
      <c r="BV1048" s="48"/>
      <c r="BW1048" s="48"/>
      <c r="BX1048" s="48"/>
    </row>
    <row r="1049" spans="1:76" s="154" customFormat="1" ht="15.75" hidden="1" x14ac:dyDescent="0.25">
      <c r="A1049" s="48" t="str" cm="1">
        <f t="array" ref="A1049">_xlfn.XLOOKUP(Tableau210[[#This Row],[NOM]]&amp;Tableau210[[#This Row],[REPERE BUTA]],[6]!Tableau16[POSTE TECHNIQUE]&amp;[6]!Tableau16[Repere ADM],[6]!Tableau16[NUMERO CLIENT])</f>
        <v>S1-S27080</v>
      </c>
      <c r="B1049" s="48" t="str" cm="1">
        <f t="array" ref="B1049">_xlfn.XLOOKUP(Tableau210[[#This Row],[NOM]]&amp;Tableau210[[#This Row],[REPERE BUTA]],[6]!Tableau16[POSTE TECHNIQUE]&amp;[6]!Tableau16[Repere REF],[6]!Tableau16[NUMERO CLIENT])</f>
        <v>S1-S27080</v>
      </c>
      <c r="C1049" s="48" cm="1">
        <f t="array" ref="C1049">_xlfn.XLOOKUP(Tableau210[[#This Row],[NOM]]&amp;Tableau210[[#This Row],[Repere Ubleam]],[7]Sheet1!$C$2:$C$2995&amp;[7]Sheet1!$I$2:$I$2995,[7]Sheet1!$A$2:$A$2995)</f>
        <v>579</v>
      </c>
      <c r="D1049" s="48" t="str">
        <f>C1049&amp;""</f>
        <v>579</v>
      </c>
      <c r="E1049" s="48" t="s">
        <v>2577</v>
      </c>
      <c r="F1049" s="48" t="s">
        <v>458</v>
      </c>
      <c r="G1049" s="176" t="s">
        <v>1417</v>
      </c>
      <c r="H1049" s="119" t="s">
        <v>1067</v>
      </c>
      <c r="I1049" s="119" t="s">
        <v>91</v>
      </c>
      <c r="J1049" s="119" t="s">
        <v>2057</v>
      </c>
      <c r="K1049" s="119" t="str">
        <f>_xlfn.XLOOKUP(Tableau210[[#This Row],[NOM]],[8]LUT!$I$5:$I$301,[8]LUT!$N$5:$N$301)</f>
        <v>Vanne auto</v>
      </c>
      <c r="L1049" s="119" t="s">
        <v>73</v>
      </c>
      <c r="M1049" s="119" t="s">
        <v>1368</v>
      </c>
      <c r="N1049" s="119" t="s">
        <v>1368</v>
      </c>
      <c r="O1049" s="119"/>
      <c r="P1049" s="119"/>
      <c r="Q1049" s="119"/>
      <c r="R1049" s="119"/>
      <c r="S1049" s="119"/>
      <c r="T1049" s="119"/>
      <c r="U1049" s="119"/>
      <c r="V1049" s="119"/>
      <c r="W1049" s="148" cm="1">
        <f t="array" ref="W104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49" s="207" cm="1">
        <f t="array" ref="X10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49" s="148" cm="1">
        <f t="array" ref="Z104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49" s="207" cm="1">
        <f t="array" ref="AA10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49" s="48"/>
      <c r="AD1049" s="117" t="s">
        <v>2197</v>
      </c>
      <c r="AE1049" s="119"/>
      <c r="AF1049" s="183">
        <f>IFERROR(VLOOKUP(Tableau210[[#This Row],[OPERATION]],Tableau4[],5,FALSE),"")</f>
        <v>0</v>
      </c>
      <c r="AG1049" s="178" cm="1">
        <f t="array" ref="AG1049">IFERROR(
   SUM(
      _xlfn._xlws.FILTER(
         Tableau3[JP],
         (Tableau3[ITEM]=Tableau210[[#This Row],[NOM]])*
         (Tableau3[Rep.]=Tableau210[[#This Row],[REPERE BUTA]])
      )
   ),
0)</f>
        <v>0</v>
      </c>
      <c r="AH1049" s="183">
        <f>IFERROR(VLOOKUP(Tableau210[[#This Row],[OPERATION]],Tableau4[],4,FALSE),"")</f>
        <v>1</v>
      </c>
      <c r="AI1049" s="178" cm="1">
        <f t="array" ref="AI1049">IFERROR(
   SUM(
      _xlfn._xlws.FILTER(
         Tableau3[BP],
         (Tableau3[ITEM]=Tableau210[[#This Row],[NOM]])*
         (Tableau3[Rep.]=Tableau210[[#This Row],[REPERE BUTA]])
      )
   ),
0)</f>
        <v>2</v>
      </c>
      <c r="AJ1049" s="181" t="str">
        <f>IF(Tableau210[[#This Row],[NB JP EMIS]]=1,"1 JP","") &amp; IF(Tableau210[[#This Row],[NB BP EMIS]]=1," 1 BP","")</f>
        <v xml:space="preserve"> 1 BP</v>
      </c>
      <c r="AK1049" s="178" t="str">
        <f>IF(Tableau210[[#This Row],[NB JP BUTA]]=1,"1 JP","") &amp; IF(Tableau210[[#This Row],[Nb BP BUTA]]=1," 1 BP","") &amp; IF(Tableau210[[#This Row],[Nb BP BUTA]]=2," 2 BP","")</f>
        <v xml:space="preserve"> 2 BP</v>
      </c>
      <c r="AL1049" s="117" t="s">
        <v>2527</v>
      </c>
      <c r="AM1049" s="117">
        <f>IFERROR(+VLOOKUP(AY1049,Tiges!$G$4:$I$569,3,FALSE),"")</f>
        <v>32</v>
      </c>
      <c r="AN1049" s="48"/>
      <c r="AO1049" s="117" t="s">
        <v>3424</v>
      </c>
      <c r="AP1049" s="177" cm="1">
        <f t="array" ref="AP10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49" s="117" t="s">
        <v>3424</v>
      </c>
      <c r="AS1049" s="177" t="str" cm="1">
        <f t="array" ref="AS10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49" s="117" t="s">
        <v>3424</v>
      </c>
      <c r="AV1049" s="177" t="str" cm="1">
        <f t="array" ref="AV10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49" s="117"/>
      <c r="AY1049" s="117" cm="1">
        <f t="array" ref="AY1049">IFERROR(_xlfn.XLOOKUP(Tableau210[[#This Row],[DN DONNEES BUTA ]]&amp;Tableau210[[#This Row],[PN DONNEES BUTA]],Tiges!$B$4:$B$79&amp;Tiges!$C$4:$C$79,Tiges!$G$4:$G$79),"")</f>
        <v>20</v>
      </c>
      <c r="AZ1049" s="117"/>
      <c r="BA1049" s="117" cm="1">
        <f t="array" ref="BA1049">IFERROR(_xlfn.XLOOKUP(Tableau210[[#This Row],[DN DONNEES BUTA ]]&amp;Tableau210[[#This Row],[PN DONNEES BUTA]],Tiges!$B$4:$B$79&amp;Tiges!$C$4:$C$79,Tiges!$H$4:$H$79),"")</f>
        <v>110</v>
      </c>
      <c r="BB1049" s="117"/>
      <c r="BC1049" s="184">
        <f>IFERROR(VLOOKUP(Tableau210[[#This Row],[OPERATION]],Tableau4[],2,FALSE),"")</f>
        <v>1</v>
      </c>
      <c r="BD1049" s="177" cm="1">
        <f t="array" ref="BD1049">IFERROR(
   SUM(
      _xlfn._xlws.FILTER(
         Tableau3[Nb Platinage Joint],
         (Tableau3[ITEM]=Tableau210[[#This Row],[NOM]])*
         (Tableau3[Rep.]=Tableau210[[#This Row],[REPERE BUTA]])
      )
   ),
0)</f>
        <v>2</v>
      </c>
      <c r="BE1049" s="182">
        <f>IFERROR(VLOOKUP(Tableau210[[#This Row],[OPERATION]],Tableau4[],3,FALSE),"")</f>
        <v>1</v>
      </c>
      <c r="BF1049" s="177" cm="1">
        <f t="array" ref="BF1049">IFERROR(
   SUM(
      _xlfn._xlws.FILTER(
         Tableau3[Joint Définitif Nb],
         (Tableau3[ITEM]=Tableau210[[#This Row],[NOM]])*
         (Tableau3[Rep.]=Tableau210[[#This Row],[REPERE BUTA]])
      )
   ),
0)</f>
        <v>2</v>
      </c>
      <c r="BG1049" s="117" t="s">
        <v>3424</v>
      </c>
      <c r="BH1049" s="177" t="str" cm="1">
        <f t="array" ref="BH10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49" s="117"/>
      <c r="BK1049" s="117" t="s">
        <v>3424</v>
      </c>
      <c r="BL1049" s="167" t="s">
        <v>2380</v>
      </c>
      <c r="BM1049" s="167"/>
      <c r="BN1049" s="117"/>
      <c r="BO1049" s="117"/>
      <c r="BP1049" s="119"/>
      <c r="BQ1049" s="119"/>
      <c r="BR1049" s="119"/>
      <c r="BS1049" s="48"/>
      <c r="BT1049" s="48"/>
      <c r="BU1049" s="48"/>
      <c r="BV1049" s="48"/>
      <c r="BW1049" s="48"/>
      <c r="BX1049" s="48"/>
    </row>
    <row r="1050" spans="1:76" ht="15.75" hidden="1" x14ac:dyDescent="0.25">
      <c r="A1050" s="48" t="str" cm="1">
        <f t="array" ref="A1050">_xlfn.XLOOKUP(Tableau210[[#This Row],[NOM]]&amp;Tableau210[[#This Row],[REPERE BUTA]],[6]!Tableau16[POSTE TECHNIQUE]&amp;[6]!Tableau16[Repere ADM],[6]!Tableau16[NUMERO CLIENT])</f>
        <v>S1-S27080</v>
      </c>
      <c r="B1050" s="48" t="str" cm="1">
        <f t="array" ref="B1050">_xlfn.XLOOKUP(Tableau210[[#This Row],[NOM]]&amp;Tableau210[[#This Row],[REPERE BUTA]],[6]!Tableau16[POSTE TECHNIQUE]&amp;[6]!Tableau16[Repere REF],[6]!Tableau16[NUMERO CLIENT])</f>
        <v>S1-S27080</v>
      </c>
      <c r="C1050" s="48" cm="1">
        <f t="array" ref="C1050">_xlfn.XLOOKUP(Tableau210[[#This Row],[NOM]]&amp;Tableau210[[#This Row],[Repere Ubleam]],[7]Sheet1!$C$2:$C$2995&amp;[7]Sheet1!$I$2:$I$2995,[7]Sheet1!$A$2:$A$2995)</f>
        <v>580</v>
      </c>
      <c r="D1050" s="48" t="str">
        <f>C1050&amp;""</f>
        <v>580</v>
      </c>
      <c r="E1050" s="48" t="s">
        <v>2577</v>
      </c>
      <c r="F1050" s="48" t="s">
        <v>458</v>
      </c>
      <c r="G1050" s="176" t="s">
        <v>1417</v>
      </c>
      <c r="H1050" s="158" t="s">
        <v>1067</v>
      </c>
      <c r="I1050" s="158" t="s">
        <v>91</v>
      </c>
      <c r="J1050" s="158" t="s">
        <v>2057</v>
      </c>
      <c r="K1050" s="158" t="str">
        <f>_xlfn.XLOOKUP(Tableau210[[#This Row],[NOM]],[8]LUT!$I$5:$I$301,[8]LUT!$N$5:$N$301)</f>
        <v>Vanne auto</v>
      </c>
      <c r="L1050" s="119" t="s">
        <v>73</v>
      </c>
      <c r="M1050" s="119" t="s">
        <v>1246</v>
      </c>
      <c r="N1050" s="119" t="s">
        <v>1246</v>
      </c>
      <c r="O1050" s="119"/>
      <c r="P1050" s="119"/>
      <c r="Q1050" s="119"/>
      <c r="R1050" s="119"/>
      <c r="S1050" s="119"/>
      <c r="T1050" s="119"/>
      <c r="U1050" s="119"/>
      <c r="V1050" s="119"/>
      <c r="W1050" s="148" cm="1">
        <f t="array" ref="W105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50" s="207" cm="1">
        <f t="array" ref="X10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5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0" s="148" cm="1">
        <f t="array" ref="Z105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50" s="207" cm="1">
        <f t="array" ref="AA10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50" s="48"/>
      <c r="AD1050" s="117" t="s">
        <v>2197</v>
      </c>
      <c r="AE1050" s="119"/>
      <c r="AF1050" s="183">
        <f>IFERROR(VLOOKUP(Tableau210[[#This Row],[OPERATION]],Tableau4[],5,FALSE),"")</f>
        <v>0</v>
      </c>
      <c r="AG1050" s="178"/>
      <c r="AH1050" s="183">
        <f>IFERROR(VLOOKUP(Tableau210[[#This Row],[OPERATION]],Tableau4[],4,FALSE),"")</f>
        <v>1</v>
      </c>
      <c r="AI1050" s="178"/>
      <c r="AJ1050" s="181" t="str">
        <f>IF(Tableau210[[#This Row],[NB JP EMIS]]=1,"1 JP","") &amp; IF(Tableau210[[#This Row],[NB BP EMIS]]=1," 1 BP","")</f>
        <v xml:space="preserve"> 1 BP</v>
      </c>
      <c r="AK1050" s="178"/>
      <c r="AL1050" s="117" t="s">
        <v>2527</v>
      </c>
      <c r="AM1050" s="117">
        <f>IFERROR(+VLOOKUP(AY1050,Tiges!$G$4:$I$569,3,FALSE),"")</f>
        <v>32</v>
      </c>
      <c r="AN1050" s="48"/>
      <c r="AO1050" s="117" t="s">
        <v>3424</v>
      </c>
      <c r="AP1050" s="177" cm="1">
        <f t="array" ref="AP10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50" s="117" t="s">
        <v>3424</v>
      </c>
      <c r="AS1050" s="177" t="str" cm="1">
        <f t="array" ref="AS10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5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50" s="117" t="s">
        <v>3424</v>
      </c>
      <c r="AV1050" s="177" t="str" cm="1">
        <f t="array" ref="AV10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50" s="117"/>
      <c r="AY1050" s="117" cm="1">
        <f t="array" ref="AY1050">IFERROR(_xlfn.XLOOKUP(Tableau210[[#This Row],[DN DONNEES BUTA ]]&amp;Tableau210[[#This Row],[PN DONNEES BUTA]],Tiges!$B$4:$B$79&amp;Tiges!$C$4:$C$79,Tiges!$G$4:$G$79),"")</f>
        <v>20</v>
      </c>
      <c r="AZ1050" s="117"/>
      <c r="BA1050" s="117" cm="1">
        <f t="array" ref="BA1050">IFERROR(_xlfn.XLOOKUP(Tableau210[[#This Row],[DN DONNEES BUTA ]]&amp;Tableau210[[#This Row],[PN DONNEES BUTA]],Tiges!$B$4:$B$79&amp;Tiges!$C$4:$C$79,Tiges!$H$4:$H$79),"")</f>
        <v>110</v>
      </c>
      <c r="BB1050" s="117"/>
      <c r="BC1050" s="184">
        <f>IFERROR(VLOOKUP(Tableau210[[#This Row],[OPERATION]],Tableau4[],2,FALSE),"")</f>
        <v>1</v>
      </c>
      <c r="BD1050" s="177"/>
      <c r="BE1050" s="182">
        <f>IFERROR(VLOOKUP(Tableau210[[#This Row],[OPERATION]],Tableau4[],3,FALSE),"")</f>
        <v>1</v>
      </c>
      <c r="BF1050" s="177"/>
      <c r="BG1050" s="117" t="s">
        <v>3424</v>
      </c>
      <c r="BH1050" s="177" t="str" cm="1">
        <f t="array" ref="BH10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50" s="117"/>
      <c r="BK1050" s="117" t="s">
        <v>3424</v>
      </c>
      <c r="BL1050" s="167" t="s">
        <v>2380</v>
      </c>
      <c r="BM1050" s="167"/>
      <c r="BN1050" s="117"/>
      <c r="BO1050" s="117"/>
      <c r="BP1050" s="119"/>
      <c r="BQ1050" s="119"/>
      <c r="BR1050" s="119"/>
      <c r="BS1050" s="48"/>
      <c r="BT1050" s="48"/>
      <c r="BU1050" s="48"/>
      <c r="BV1050" s="48"/>
      <c r="BW1050" s="48"/>
      <c r="BX1050" s="48"/>
    </row>
    <row r="1051" spans="1:76" ht="15.75" hidden="1" x14ac:dyDescent="0.25">
      <c r="A1051" s="48" t="str" cm="1">
        <f t="array" ref="A1051">_xlfn.XLOOKUP(Tableau210[[#This Row],[NOM]]&amp;Tableau210[[#This Row],[REPERE BUTA]],[6]!Tableau16[POSTE TECHNIQUE]&amp;[6]!Tableau16[Repere ADM],[6]!Tableau16[NUMERO CLIENT])</f>
        <v>S1-S2731BPV</v>
      </c>
      <c r="B1051" s="48" t="str" cm="1">
        <f t="array" ref="B1051">_xlfn.XLOOKUP(Tableau210[[#This Row],[NOM]]&amp;Tableau210[[#This Row],[REPERE BUTA]],[6]!Tableau16[POSTE TECHNIQUE]&amp;[6]!Tableau16[Repere REF],[6]!Tableau16[NUMERO CLIENT])</f>
        <v>S1-S2731BPV</v>
      </c>
      <c r="C1051" s="48" cm="1">
        <f t="array" ref="C1051">_xlfn.XLOOKUP(Tableau210[[#This Row],[NOM]]&amp;Tableau210[[#This Row],[Repere Ubleam]],[7]Sheet1!$C$2:$C$2995&amp;[7]Sheet1!$I$2:$I$2995,[7]Sheet1!$A$2:$A$2995)</f>
        <v>581</v>
      </c>
      <c r="D1051" s="48" t="str">
        <f>C1051&amp;""</f>
        <v>581</v>
      </c>
      <c r="E1051" s="48" t="s">
        <v>2553</v>
      </c>
      <c r="F1051" s="48" t="s">
        <v>492</v>
      </c>
      <c r="G1051" s="176" t="s">
        <v>1433</v>
      </c>
      <c r="H1051" s="119" t="s">
        <v>1067</v>
      </c>
      <c r="I1051" s="119" t="s">
        <v>91</v>
      </c>
      <c r="J1051" s="119" t="s">
        <v>2057</v>
      </c>
      <c r="K1051" s="119" t="str">
        <f>_xlfn.XLOOKUP(Tableau210[[#This Row],[NOM]],[8]LUT!$I$5:$I$301,[8]LUT!$N$5:$N$301)</f>
        <v>Vanne auto</v>
      </c>
      <c r="L1051" s="119" t="s">
        <v>73</v>
      </c>
      <c r="M1051" s="119" t="s">
        <v>1368</v>
      </c>
      <c r="N1051" s="119" t="s">
        <v>1368</v>
      </c>
      <c r="O1051" s="119"/>
      <c r="P1051" s="119"/>
      <c r="Q1051" s="119"/>
      <c r="R1051" s="119"/>
      <c r="S1051" s="119"/>
      <c r="T1051" s="119"/>
      <c r="U1051" s="119"/>
      <c r="V1051" s="119"/>
      <c r="W1051" s="148" cm="1">
        <f t="array" ref="W1051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51" s="207" cm="1">
        <f t="array" ref="X10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1" s="148" cm="1">
        <f t="array" ref="Z1051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51" s="207" cm="1">
        <f t="array" ref="AA10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51" s="48"/>
      <c r="AD1051" s="117" t="s">
        <v>2196</v>
      </c>
      <c r="AE1051" s="119"/>
      <c r="AF1051" s="183">
        <f>IFERROR(VLOOKUP(Tableau210[[#This Row],[OPERATION]],Tableau4[],5,FALSE),"")</f>
        <v>0</v>
      </c>
      <c r="AG1051" s="178" cm="1">
        <f t="array" ref="AG1051">IFERROR(
   SUM(
      _xlfn._xlws.FILTER(
         Tableau3[JP],
         (Tableau3[ITEM]=Tableau210[[#This Row],[NOM]])*
         (Tableau3[Rep.]=Tableau210[[#This Row],[REPERE BUTA]])
      )
   ),
0)</f>
        <v>0</v>
      </c>
      <c r="AH1051" s="183">
        <f>IFERROR(VLOOKUP(Tableau210[[#This Row],[OPERATION]],Tableau4[],4,FALSE),"")</f>
        <v>0</v>
      </c>
      <c r="AI1051" s="178" cm="1">
        <f t="array" ref="AI1051">IFERROR(
   SUM(
      _xlfn._xlws.FILTER(
         Tableau3[BP],
         (Tableau3[ITEM]=Tableau210[[#This Row],[NOM]])*
         (Tableau3[Rep.]=Tableau210[[#This Row],[REPERE BUTA]])
      )
   ),
0)</f>
        <v>0</v>
      </c>
      <c r="AJ1051" s="181" t="str">
        <f>IF(Tableau210[[#This Row],[NB JP EMIS]]=1,"1 JP","") &amp; IF(Tableau210[[#This Row],[NB BP EMIS]]=1," 1 BP","")</f>
        <v/>
      </c>
      <c r="AK1051" s="178" t="str">
        <f>IF(Tableau210[[#This Row],[NB JP BUTA]]=1,"1 JP","") &amp; IF(Tableau210[[#This Row],[Nb BP BUTA]]=1," 1 BP","") &amp; IF(Tableau210[[#This Row],[Nb BP BUTA]]=2," 2 BP","")</f>
        <v/>
      </c>
      <c r="AL1051" s="117" t="s">
        <v>2527</v>
      </c>
      <c r="AM1051" s="117">
        <f>IFERROR(+VLOOKUP(AY1051,Tiges!$G$4:$I$569,3,FALSE),"")</f>
        <v>32</v>
      </c>
      <c r="AN1051" s="48"/>
      <c r="AO1051" s="117" t="s">
        <v>3424</v>
      </c>
      <c r="AP1051" s="177" cm="1">
        <f t="array" ref="AP10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51" s="117" t="s">
        <v>3424</v>
      </c>
      <c r="AS1051" s="177" t="str" cm="1">
        <f t="array" ref="AS10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51" s="117" t="s">
        <v>3424</v>
      </c>
      <c r="AV1051" s="177" t="str" cm="1">
        <f t="array" ref="AV10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51" s="117"/>
      <c r="AY1051" s="117" cm="1">
        <f t="array" ref="AY1051">IFERROR(_xlfn.XLOOKUP(Tableau210[[#This Row],[DN DONNEES BUTA ]]&amp;Tableau210[[#This Row],[PN DONNEES BUTA]],Tiges!$B$4:$B$79&amp;Tiges!$C$4:$C$79,Tiges!$G$4:$G$79),"")</f>
        <v>20</v>
      </c>
      <c r="AZ1051" s="117"/>
      <c r="BA1051" s="117" cm="1">
        <f t="array" ref="BA1051">IFERROR(_xlfn.XLOOKUP(Tableau210[[#This Row],[DN DONNEES BUTA ]]&amp;Tableau210[[#This Row],[PN DONNEES BUTA]],Tiges!$B$4:$B$79&amp;Tiges!$C$4:$C$79,Tiges!$H$4:$H$79),"")</f>
        <v>110</v>
      </c>
      <c r="BB1051" s="117"/>
      <c r="BC1051" s="184">
        <f>IFERROR(VLOOKUP(Tableau210[[#This Row],[OPERATION]],Tableau4[],2,FALSE),"")</f>
        <v>0</v>
      </c>
      <c r="BD1051" s="177" cm="1">
        <f t="array" ref="BD1051">IFERROR(
   SUM(
      _xlfn._xlws.FILTER(
         Tableau3[Nb Platinage Joint],
         (Tableau3[ITEM]=Tableau210[[#This Row],[NOM]])*
         (Tableau3[Rep.]=Tableau210[[#This Row],[REPERE BUTA]])
      )
   ),
0)</f>
        <v>0</v>
      </c>
      <c r="BE1051" s="182">
        <f>IFERROR(VLOOKUP(Tableau210[[#This Row],[OPERATION]],Tableau4[],3,FALSE),"")</f>
        <v>1</v>
      </c>
      <c r="BF1051" s="177" cm="1">
        <f t="array" ref="BF1051">IFERROR(
   SUM(
      _xlfn._xlws.FILTER(
         Tableau3[Joint Définitif Nb],
         (Tableau3[ITEM]=Tableau210[[#This Row],[NOM]])*
         (Tableau3[Rep.]=Tableau210[[#This Row],[REPERE BUTA]])
      )
   ),
0)</f>
        <v>2</v>
      </c>
      <c r="BG1051" s="117" t="s">
        <v>3424</v>
      </c>
      <c r="BH1051" s="177" t="str" cm="1">
        <f t="array" ref="BH10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51" s="117"/>
      <c r="BK1051" s="117" t="s">
        <v>3424</v>
      </c>
      <c r="BL1051" s="167" t="s">
        <v>2380</v>
      </c>
      <c r="BM1051" s="167"/>
      <c r="BN1051" s="117"/>
      <c r="BO1051" s="117"/>
      <c r="BP1051" s="119"/>
      <c r="BQ1051" s="119"/>
      <c r="BR1051" s="119"/>
      <c r="BS1051" s="48"/>
      <c r="BT1051" s="48"/>
      <c r="BU1051" s="48"/>
      <c r="BV1051" s="48"/>
      <c r="BW1051" s="48"/>
      <c r="BX1051" s="48"/>
    </row>
    <row r="1052" spans="1:76" ht="15.75" hidden="1" x14ac:dyDescent="0.25">
      <c r="A1052" s="48" t="e" cm="1">
        <f t="array" ref="A1052">_xlfn.XLOOKUP(Tableau210[[#This Row],[NOM]]&amp;Tableau210[[#This Row],[REPERE BUTA]],[6]!Tableau16[POSTE TECHNIQUE]&amp;[6]!Tableau16[Repere ADM],[6]!Tableau16[NUMERO CLIENT])</f>
        <v>#N/A</v>
      </c>
      <c r="B1052" s="48" t="e" cm="1">
        <f t="array" ref="B1052">_xlfn.XLOOKUP(Tableau210[[#This Row],[NOM]]&amp;Tableau210[[#This Row],[REPERE BUTA]],[6]!Tableau16[POSTE TECHNIQUE]&amp;[6]!Tableau16[Repere REF],[6]!Tableau16[NUMERO CLIENT])</f>
        <v>#N/A</v>
      </c>
      <c r="C1052" s="48" cm="1">
        <f t="array" ref="C1052">_xlfn.XLOOKUP(Tableau210[[#This Row],[NOM]]&amp;Tableau210[[#This Row],[Repere Ubleam]],[7]Sheet1!$C$2:$C$2995&amp;[7]Sheet1!$I$2:$I$2995,[7]Sheet1!$A$2:$A$2995)</f>
        <v>1046</v>
      </c>
      <c r="D1052" s="48" t="str">
        <f>C1052&amp;""</f>
        <v>1046</v>
      </c>
      <c r="E1052" s="48" t="e">
        <v>#N/A</v>
      </c>
      <c r="F1052" s="48" t="e">
        <v>#N/A</v>
      </c>
      <c r="G1052" s="176" t="s">
        <v>1786</v>
      </c>
      <c r="H1052" s="119" t="s">
        <v>1067</v>
      </c>
      <c r="I1052" s="119" t="s">
        <v>80</v>
      </c>
      <c r="J1052" s="119" t="s">
        <v>1071</v>
      </c>
      <c r="K1052" s="119" t="str">
        <f>_xlfn.XLOOKUP(Tableau210[[#This Row],[NOM]],[8]LUT!$I$5:$I$301,[8]LUT!$N$5:$N$301)</f>
        <v xml:space="preserve">Echangeur </v>
      </c>
      <c r="L1052" s="119" t="s">
        <v>73</v>
      </c>
      <c r="M1052" s="119"/>
      <c r="N1052" s="119" t="s">
        <v>73</v>
      </c>
      <c r="O1052" s="119" t="s">
        <v>2118</v>
      </c>
      <c r="P1052" s="119"/>
      <c r="Q1052" s="119"/>
      <c r="R1052" s="119"/>
      <c r="S1052" s="119"/>
      <c r="T1052" s="119"/>
      <c r="U1052" s="119"/>
      <c r="V1052" s="119"/>
      <c r="W1052" s="148" t="s">
        <v>2159</v>
      </c>
      <c r="X1052" s="207" cm="1">
        <f t="array" ref="X10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5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2" s="148" t="s">
        <v>3424</v>
      </c>
      <c r="AA1052" s="207" cm="1">
        <f t="array" ref="AA10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5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52" s="48"/>
      <c r="AD1052" s="117" t="s">
        <v>2197</v>
      </c>
      <c r="AE1052" s="119"/>
      <c r="AF1052" s="183">
        <f>IFERROR(VLOOKUP(Tableau210[[#This Row],[OPERATION]],Tableau4[],5,FALSE),"")</f>
        <v>0</v>
      </c>
      <c r="AG1052" s="178" cm="1">
        <f t="array" ref="AG1052">IFERROR(
   SUM(
      _xlfn._xlws.FILTER(
         Tableau3[JP],
         (Tableau3[ITEM]=Tableau210[[#This Row],[NOM]])*
         (Tableau3[Rep.]=Tableau210[[#This Row],[REPERE BUTA]])
      )
   ),
0)</f>
        <v>0</v>
      </c>
      <c r="AH1052" s="183">
        <f>IFERROR(VLOOKUP(Tableau210[[#This Row],[OPERATION]],Tableau4[],4,FALSE),"")</f>
        <v>1</v>
      </c>
      <c r="AI1052" s="178" cm="1">
        <f t="array" ref="AI1052">IFERROR(
   SUM(
      _xlfn._xlws.FILTER(
         Tableau3[BP],
         (Tableau3[ITEM]=Tableau210[[#This Row],[NOM]])*
         (Tableau3[Rep.]=Tableau210[[#This Row],[REPERE BUTA]])
      )
   ),
0)</f>
        <v>1</v>
      </c>
      <c r="AJ1052" s="181" t="str">
        <f>IF(Tableau210[[#This Row],[NB JP EMIS]]=1,"1 JP","") &amp; IF(Tableau210[[#This Row],[NB BP EMIS]]=1," 1 BP","")</f>
        <v xml:space="preserve"> 1 BP</v>
      </c>
      <c r="AK1052" s="178" t="str">
        <f>IF(Tableau210[[#This Row],[NB JP BUTA]]=1,"1 JP","") &amp; IF(Tableau210[[#This Row],[Nb BP BUTA]]=1," 1 BP","") &amp; IF(Tableau210[[#This Row],[Nb BP BUTA]]=2," 2 BP","")</f>
        <v xml:space="preserve"> 1 BP</v>
      </c>
      <c r="AL1052" s="117" t="s">
        <v>103</v>
      </c>
      <c r="AM1052" s="117">
        <f>IFERROR(+VLOOKUP(AY1052,Tiges!$G$4:$I$569,3,FALSE),"")</f>
        <v>27</v>
      </c>
      <c r="AN1052" s="48"/>
      <c r="AO1052" s="148" t="s">
        <v>3424</v>
      </c>
      <c r="AP1052" s="177" cm="1">
        <f t="array" ref="AP10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52" s="148" t="s">
        <v>3424</v>
      </c>
      <c r="AS1052" s="177" t="str" cm="1">
        <f t="array" ref="AS10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5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052" s="148" t="s">
        <v>3424</v>
      </c>
      <c r="AV1052" s="177" t="str" cm="1">
        <f t="array" ref="AV10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5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52" s="117"/>
      <c r="AY1052" s="117" cm="1">
        <f t="array" ref="AY1052">IFERROR(_xlfn.XLOOKUP(Tableau210[[#This Row],[DN DONNEES BUTA ]]&amp;Tableau210[[#This Row],[PN DONNEES BUTA]],Tiges!$B$4:$B$79&amp;Tiges!$C$4:$C$79,Tiges!$G$4:$G$79),"")</f>
        <v>16</v>
      </c>
      <c r="AZ1052" s="117"/>
      <c r="BA1052" s="117" cm="1">
        <f t="array" ref="BA1052">IFERROR(_xlfn.XLOOKUP(Tableau210[[#This Row],[DN DONNEES BUTA ]]&amp;Tableau210[[#This Row],[PN DONNEES BUTA]],Tiges!$B$4:$B$79&amp;Tiges!$C$4:$C$79,Tiges!$H$4:$H$79),"")</f>
        <v>90</v>
      </c>
      <c r="BB1052" s="117"/>
      <c r="BC1052" s="184">
        <f>IFERROR(VLOOKUP(Tableau210[[#This Row],[OPERATION]],Tableau4[],2,FALSE),"")</f>
        <v>1</v>
      </c>
      <c r="BD1052" s="177" cm="1">
        <f t="array" ref="BD1052">IFERROR(
   SUM(
      _xlfn._xlws.FILTER(
         Tableau3[Nb Platinage Joint],
         (Tableau3[ITEM]=Tableau210[[#This Row],[NOM]])*
         (Tableau3[Rep.]=Tableau210[[#This Row],[REPERE BUTA]])
      )
   ),
0)</f>
        <v>1</v>
      </c>
      <c r="BE1052" s="182">
        <f>IFERROR(VLOOKUP(Tableau210[[#This Row],[OPERATION]],Tableau4[],3,FALSE),"")</f>
        <v>1</v>
      </c>
      <c r="BF1052" s="177" cm="1">
        <f t="array" ref="BF1052">IFERROR(
   SUM(
      _xlfn._xlws.FILTER(
         Tableau3[Joint Définitif Nb],
         (Tableau3[ITEM]=Tableau210[[#This Row],[NOM]])*
         (Tableau3[Rep.]=Tableau210[[#This Row],[REPERE BUTA]])
      )
   ),
0)</f>
        <v>1</v>
      </c>
      <c r="BG1052" s="148" t="s">
        <v>3424</v>
      </c>
      <c r="BH1052" s="177" t="str" cm="1">
        <f t="array" ref="BH10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5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52" s="148" t="s">
        <v>3424</v>
      </c>
      <c r="BK1052" s="148" t="s">
        <v>3424</v>
      </c>
      <c r="BL1052" s="167" t="s">
        <v>2380</v>
      </c>
      <c r="BM1052" s="117"/>
      <c r="BN1052" s="117"/>
      <c r="BO1052" s="117"/>
      <c r="BP1052" s="117"/>
      <c r="BQ1052" s="48"/>
      <c r="BR1052" s="119"/>
      <c r="BS1052" s="48"/>
      <c r="BT1052" s="48"/>
      <c r="BU1052" s="48"/>
      <c r="BV1052" s="48"/>
      <c r="BW1052" s="48"/>
      <c r="BX1052" s="48"/>
    </row>
    <row r="1053" spans="1:76" ht="15.75" hidden="1" x14ac:dyDescent="0.25">
      <c r="A1053" s="48" t="e" cm="1">
        <f t="array" ref="A1053">_xlfn.XLOOKUP(Tableau210[[#This Row],[NOM]]&amp;Tableau210[[#This Row],[REPERE BUTA]],[6]!Tableau16[POSTE TECHNIQUE]&amp;[6]!Tableau16[Repere ADM],[6]!Tableau16[NUMERO CLIENT])</f>
        <v>#N/A</v>
      </c>
      <c r="B1053" s="48" t="e" cm="1">
        <f t="array" ref="B1053">_xlfn.XLOOKUP(Tableau210[[#This Row],[NOM]]&amp;Tableau210[[#This Row],[REPERE BUTA]],[6]!Tableau16[POSTE TECHNIQUE]&amp;[6]!Tableau16[Repere REF],[6]!Tableau16[NUMERO CLIENT])</f>
        <v>#N/A</v>
      </c>
      <c r="C1053" s="48" cm="1">
        <f t="array" ref="C1053">_xlfn.XLOOKUP(Tableau210[[#This Row],[NOM]]&amp;Tableau210[[#This Row],[Repere Ubleam]],[7]Sheet1!$C$2:$C$2995&amp;[7]Sheet1!$I$2:$I$2995,[7]Sheet1!$A$2:$A$2995)</f>
        <v>1047</v>
      </c>
      <c r="D1053" s="48" t="str">
        <f>C1053&amp;""</f>
        <v>1047</v>
      </c>
      <c r="E1053" s="48" t="e">
        <v>#N/A</v>
      </c>
      <c r="F1053" s="48" t="e">
        <v>#N/A</v>
      </c>
      <c r="G1053" s="176" t="s">
        <v>1786</v>
      </c>
      <c r="H1053" s="119" t="s">
        <v>1067</v>
      </c>
      <c r="I1053" s="119" t="s">
        <v>80</v>
      </c>
      <c r="J1053" s="119" t="s">
        <v>1071</v>
      </c>
      <c r="K1053" s="119" t="str">
        <f>_xlfn.XLOOKUP(Tableau210[[#This Row],[NOM]],[8]LUT!$I$5:$I$301,[8]LUT!$N$5:$N$301)</f>
        <v xml:space="preserve">Echangeur </v>
      </c>
      <c r="L1053" s="119" t="s">
        <v>83</v>
      </c>
      <c r="M1053" s="119"/>
      <c r="N1053" s="119" t="s">
        <v>83</v>
      </c>
      <c r="O1053" s="119"/>
      <c r="P1053" s="119"/>
      <c r="Q1053" s="119"/>
      <c r="R1053" s="119"/>
      <c r="S1053" s="119"/>
      <c r="T1053" s="119"/>
      <c r="U1053" s="119"/>
      <c r="V1053" s="119"/>
      <c r="W1053" s="148" t="s">
        <v>1118</v>
      </c>
      <c r="X1053" s="207" t="str" cm="1">
        <f t="array" ref="X10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Ø192</v>
      </c>
      <c r="Y105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3" s="148" t="s">
        <v>3424</v>
      </c>
      <c r="AA1053" s="207" cm="1">
        <f t="array" ref="AA10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5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53" s="48"/>
      <c r="AD1053" s="117" t="s">
        <v>2233</v>
      </c>
      <c r="AE1053" s="119"/>
      <c r="AF1053" s="183">
        <f>IFERROR(VLOOKUP(Tableau210[[#This Row],[OPERATION]],Tableau4[],5,FALSE),"")</f>
        <v>0</v>
      </c>
      <c r="AG1053" s="178" cm="1">
        <f t="array" ref="AG1053">IFERROR(
   SUM(
      _xlfn._xlws.FILTER(
         Tableau3[JP],
         (Tableau3[ITEM]=Tableau210[[#This Row],[NOM]])*
         (Tableau3[Rep.]=Tableau210[[#This Row],[REPERE BUTA]])
      )
   ),
0)</f>
        <v>0</v>
      </c>
      <c r="AH1053" s="183">
        <f>IFERROR(VLOOKUP(Tableau210[[#This Row],[OPERATION]],Tableau4[],4,FALSE),"")</f>
        <v>0</v>
      </c>
      <c r="AI1053" s="178" cm="1">
        <f t="array" ref="AI1053">IFERROR(
   SUM(
      _xlfn._xlws.FILTER(
         Tableau3[BP],
         (Tableau3[ITEM]=Tableau210[[#This Row],[NOM]])*
         (Tableau3[Rep.]=Tableau210[[#This Row],[REPERE BUTA]])
      )
   ),
0)</f>
        <v>0</v>
      </c>
      <c r="AJ1053" s="181" t="str">
        <f>IF(Tableau210[[#This Row],[NB JP EMIS]]=1,"1 JP","") &amp; IF(Tableau210[[#This Row],[NB BP EMIS]]=1," 1 BP","")</f>
        <v/>
      </c>
      <c r="AK1053" s="178" t="str">
        <f>IF(Tableau210[[#This Row],[NB JP BUTA]]=1,"1 JP","") &amp; IF(Tableau210[[#This Row],[Nb BP BUTA]]=1," 1 BP","") &amp; IF(Tableau210[[#This Row],[Nb BP BUTA]]=2," 2 BP","")</f>
        <v/>
      </c>
      <c r="AL1053" s="117" t="s">
        <v>103</v>
      </c>
      <c r="AM1053" s="117" t="str">
        <f>IFERROR(+VLOOKUP(AY1053,Tiges!$G$4:$I$569,3,FALSE),"")</f>
        <v/>
      </c>
      <c r="AN1053" s="48"/>
      <c r="AO1053" s="148">
        <v>12</v>
      </c>
      <c r="AP1053" s="177" cm="1">
        <f t="array" ref="AP10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053" s="148" t="s">
        <v>2401</v>
      </c>
      <c r="AS1053" s="177" cm="1">
        <f t="array" ref="AS10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5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053" s="148" t="s">
        <v>1115</v>
      </c>
      <c r="AV1053" s="177" t="str" cm="1">
        <f t="array" ref="AV10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5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53" s="117"/>
      <c r="AY1053" s="117" t="str" cm="1">
        <f t="array" ref="AY1053">IFERROR(_xlfn.XLOOKUP(Tableau210[[#This Row],[DN DONNEES BUTA ]]&amp;Tableau210[[#This Row],[PN DONNEES BUTA]],Tiges!$B$4:$B$79&amp;Tiges!$C$4:$C$79,Tiges!$G$4:$G$79),"")</f>
        <v/>
      </c>
      <c r="AZ1053" s="117"/>
      <c r="BA1053" s="117" t="str" cm="1">
        <f t="array" ref="BA1053">IFERROR(_xlfn.XLOOKUP(Tableau210[[#This Row],[DN DONNEES BUTA ]]&amp;Tableau210[[#This Row],[PN DONNEES BUTA]],Tiges!$B$4:$B$79&amp;Tiges!$C$4:$C$79,Tiges!$H$4:$H$79),"")</f>
        <v/>
      </c>
      <c r="BB1053" s="117"/>
      <c r="BC1053" s="184">
        <f>IFERROR(VLOOKUP(Tableau210[[#This Row],[OPERATION]],Tableau4[],2,FALSE),"")</f>
        <v>0</v>
      </c>
      <c r="BD1053" s="177" cm="1">
        <f t="array" ref="BD1053">IFERROR(
   SUM(
      _xlfn._xlws.FILTER(
         Tableau3[Nb Platinage Joint],
         (Tableau3[ITEM]=Tableau210[[#This Row],[NOM]])*
         (Tableau3[Rep.]=Tableau210[[#This Row],[REPERE BUTA]])
      )
   ),
0)</f>
        <v>0</v>
      </c>
      <c r="BE1053" s="182">
        <f>IFERROR(VLOOKUP(Tableau210[[#This Row],[OPERATION]],Tableau4[],3,FALSE),"")</f>
        <v>1</v>
      </c>
      <c r="BF1053" s="177" cm="1">
        <f t="array" ref="BF1053">IFERROR(
   SUM(
      _xlfn._xlws.FILTER(
         Tableau3[Joint Définitif Nb],
         (Tableau3[ITEM]=Tableau210[[#This Row],[NOM]])*
         (Tableau3[Rep.]=Tableau210[[#This Row],[REPERE BUTA]])
      )
   ),
0)</f>
        <v>0</v>
      </c>
      <c r="BG1053" s="148" t="s">
        <v>3424</v>
      </c>
      <c r="BH1053" s="177" cm="1">
        <f t="array" ref="BH10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53" s="411" t="s">
        <v>3424</v>
      </c>
      <c r="BJ1053" s="148" t="s">
        <v>2268</v>
      </c>
      <c r="BK1053" s="148" t="s">
        <v>2434</v>
      </c>
      <c r="BL1053" s="167" t="s">
        <v>2457</v>
      </c>
      <c r="BM1053" s="117"/>
      <c r="BN1053" s="117"/>
      <c r="BO1053" s="117"/>
      <c r="BP1053" s="117"/>
      <c r="BQ1053" s="48"/>
      <c r="BR1053" s="119"/>
      <c r="BS1053" s="48"/>
      <c r="BT1053" s="48"/>
      <c r="BU1053" s="48"/>
      <c r="BV1053" s="48"/>
      <c r="BW1053" s="48"/>
      <c r="BX1053" s="48"/>
    </row>
    <row r="1054" spans="1:76" ht="15.75" hidden="1" x14ac:dyDescent="0.25">
      <c r="A1054" s="48" t="e" cm="1">
        <f t="array" ref="A1054">_xlfn.XLOOKUP(Tableau210[[#This Row],[NOM]]&amp;Tableau210[[#This Row],[REPERE BUTA]],[6]!Tableau16[POSTE TECHNIQUE]&amp;[6]!Tableau16[Repere ADM],[6]!Tableau16[NUMERO CLIENT])</f>
        <v>#N/A</v>
      </c>
      <c r="B1054" s="48" t="e" cm="1">
        <f t="array" ref="B1054">_xlfn.XLOOKUP(Tableau210[[#This Row],[NOM]]&amp;Tableau210[[#This Row],[REPERE BUTA]],[6]!Tableau16[POSTE TECHNIQUE]&amp;[6]!Tableau16[Repere REF],[6]!Tableau16[NUMERO CLIENT])</f>
        <v>#N/A</v>
      </c>
      <c r="C1054" s="48" cm="1">
        <f t="array" ref="C1054">_xlfn.XLOOKUP(Tableau210[[#This Row],[NOM]]&amp;Tableau210[[#This Row],[Repere Ubleam]],[7]Sheet1!$C$2:$C$2995&amp;[7]Sheet1!$I$2:$I$2995,[7]Sheet1!$A$2:$A$2995)</f>
        <v>1048</v>
      </c>
      <c r="D1054" s="48" t="str">
        <f>C1054&amp;""</f>
        <v>1048</v>
      </c>
      <c r="E1054" s="48" t="e">
        <v>#N/A</v>
      </c>
      <c r="F1054" s="48" t="e">
        <v>#N/A</v>
      </c>
      <c r="G1054" s="176" t="s">
        <v>1786</v>
      </c>
      <c r="H1054" s="119" t="s">
        <v>1067</v>
      </c>
      <c r="I1054" s="119" t="s">
        <v>80</v>
      </c>
      <c r="J1054" s="119" t="s">
        <v>1071</v>
      </c>
      <c r="K1054" s="119" t="str">
        <f>_xlfn.XLOOKUP(Tableau210[[#This Row],[NOM]],[8]LUT!$I$5:$I$301,[8]LUT!$N$5:$N$301)</f>
        <v xml:space="preserve">Echangeur </v>
      </c>
      <c r="L1054" s="119" t="s">
        <v>75</v>
      </c>
      <c r="M1054" s="119"/>
      <c r="N1054" s="119" t="s">
        <v>75</v>
      </c>
      <c r="O1054" s="119" t="s">
        <v>2118</v>
      </c>
      <c r="P1054" s="119"/>
      <c r="Q1054" s="119"/>
      <c r="R1054" s="119"/>
      <c r="S1054" s="119"/>
      <c r="T1054" s="119"/>
      <c r="U1054" s="119"/>
      <c r="V1054" s="119"/>
      <c r="W1054" s="148" t="s">
        <v>2159</v>
      </c>
      <c r="X1054" s="207" cm="1">
        <f t="array" ref="X10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5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4" s="148" t="s">
        <v>3424</v>
      </c>
      <c r="AA1054" s="207" cm="1">
        <f t="array" ref="AA10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5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54" s="48"/>
      <c r="AD1054" s="117" t="s">
        <v>2197</v>
      </c>
      <c r="AE1054" s="119"/>
      <c r="AF1054" s="183">
        <f>IFERROR(VLOOKUP(Tableau210[[#This Row],[OPERATION]],Tableau4[],5,FALSE),"")</f>
        <v>0</v>
      </c>
      <c r="AG1054" s="178" cm="1">
        <f t="array" ref="AG1054">IFERROR(
   SUM(
      _xlfn._xlws.FILTER(
         Tableau3[JP],
         (Tableau3[ITEM]=Tableau210[[#This Row],[NOM]])*
         (Tableau3[Rep.]=Tableau210[[#This Row],[REPERE BUTA]])
      )
   ),
0)</f>
        <v>0</v>
      </c>
      <c r="AH1054" s="183">
        <f>IFERROR(VLOOKUP(Tableau210[[#This Row],[OPERATION]],Tableau4[],4,FALSE),"")</f>
        <v>1</v>
      </c>
      <c r="AI1054" s="178" cm="1">
        <f t="array" ref="AI1054">IFERROR(
   SUM(
      _xlfn._xlws.FILTER(
         Tableau3[BP],
         (Tableau3[ITEM]=Tableau210[[#This Row],[NOM]])*
         (Tableau3[Rep.]=Tableau210[[#This Row],[REPERE BUTA]])
      )
   ),
0)</f>
        <v>1</v>
      </c>
      <c r="AJ1054" s="181" t="str">
        <f>IF(Tableau210[[#This Row],[NB JP EMIS]]=1,"1 JP","") &amp; IF(Tableau210[[#This Row],[NB BP EMIS]]=1," 1 BP","")</f>
        <v xml:space="preserve"> 1 BP</v>
      </c>
      <c r="AK1054" s="178" t="str">
        <f>IF(Tableau210[[#This Row],[NB JP BUTA]]=1,"1 JP","") &amp; IF(Tableau210[[#This Row],[Nb BP BUTA]]=1," 1 BP","") &amp; IF(Tableau210[[#This Row],[Nb BP BUTA]]=2," 2 BP","")</f>
        <v xml:space="preserve"> 1 BP</v>
      </c>
      <c r="AL1054" s="117" t="s">
        <v>103</v>
      </c>
      <c r="AM1054" s="117">
        <f>IFERROR(+VLOOKUP(AY1054,Tiges!$G$4:$I$569,3,FALSE),"")</f>
        <v>27</v>
      </c>
      <c r="AN1054" s="48"/>
      <c r="AO1054" s="148" t="s">
        <v>3424</v>
      </c>
      <c r="AP1054" s="177" cm="1">
        <f t="array" ref="AP10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54" s="148" t="s">
        <v>3424</v>
      </c>
      <c r="AS1054" s="177" t="str" cm="1">
        <f t="array" ref="AS10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05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054" s="148" t="s">
        <v>3424</v>
      </c>
      <c r="AV1054" s="177" t="str" cm="1">
        <f t="array" ref="AV10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5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54" s="117"/>
      <c r="AY1054" s="117" cm="1">
        <f t="array" ref="AY1054">IFERROR(_xlfn.XLOOKUP(Tableau210[[#This Row],[DN DONNEES BUTA ]]&amp;Tableau210[[#This Row],[PN DONNEES BUTA]],Tiges!$B$4:$B$79&amp;Tiges!$C$4:$C$79,Tiges!$G$4:$G$79),"")</f>
        <v>16</v>
      </c>
      <c r="AZ1054" s="117"/>
      <c r="BA1054" s="117" cm="1">
        <f t="array" ref="BA1054">IFERROR(_xlfn.XLOOKUP(Tableau210[[#This Row],[DN DONNEES BUTA ]]&amp;Tableau210[[#This Row],[PN DONNEES BUTA]],Tiges!$B$4:$B$79&amp;Tiges!$C$4:$C$79,Tiges!$H$4:$H$79),"")</f>
        <v>90</v>
      </c>
      <c r="BB1054" s="117"/>
      <c r="BC1054" s="184">
        <f>IFERROR(VLOOKUP(Tableau210[[#This Row],[OPERATION]],Tableau4[],2,FALSE),"")</f>
        <v>1</v>
      </c>
      <c r="BD1054" s="177" cm="1">
        <f t="array" ref="BD1054">IFERROR(
   SUM(
      _xlfn._xlws.FILTER(
         Tableau3[Nb Platinage Joint],
         (Tableau3[ITEM]=Tableau210[[#This Row],[NOM]])*
         (Tableau3[Rep.]=Tableau210[[#This Row],[REPERE BUTA]])
      )
   ),
0)</f>
        <v>1</v>
      </c>
      <c r="BE1054" s="182">
        <f>IFERROR(VLOOKUP(Tableau210[[#This Row],[OPERATION]],Tableau4[],3,FALSE),"")</f>
        <v>1</v>
      </c>
      <c r="BF1054" s="177" cm="1">
        <f t="array" ref="BF1054">IFERROR(
   SUM(
      _xlfn._xlws.FILTER(
         Tableau3[Joint Définitif Nb],
         (Tableau3[ITEM]=Tableau210[[#This Row],[NOM]])*
         (Tableau3[Rep.]=Tableau210[[#This Row],[REPERE BUTA]])
      )
   ),
0)</f>
        <v>1</v>
      </c>
      <c r="BG1054" s="148" t="s">
        <v>3424</v>
      </c>
      <c r="BH1054" s="177" t="str" cm="1">
        <f t="array" ref="BH10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5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54" s="148" t="s">
        <v>3424</v>
      </c>
      <c r="BK1054" s="148" t="s">
        <v>3424</v>
      </c>
      <c r="BL1054" s="167" t="s">
        <v>2380</v>
      </c>
      <c r="BM1054" s="117"/>
      <c r="BN1054" s="117"/>
      <c r="BO1054" s="117"/>
      <c r="BP1054" s="117"/>
      <c r="BQ1054" s="48"/>
      <c r="BR1054" s="119"/>
      <c r="BS1054" s="48"/>
      <c r="BT1054" s="48"/>
      <c r="BU1054" s="48"/>
      <c r="BV1054" s="48"/>
      <c r="BW1054" s="48"/>
      <c r="BX1054" s="48"/>
    </row>
    <row r="1055" spans="1:76" ht="15.75" hidden="1" x14ac:dyDescent="0.25">
      <c r="A1055" s="48" t="e" cm="1">
        <f t="array" ref="A1055">_xlfn.XLOOKUP(Tableau210[[#This Row],[NOM]]&amp;Tableau210[[#This Row],[REPERE BUTA]],[6]!Tableau16[POSTE TECHNIQUE]&amp;[6]!Tableau16[Repere ADM],[6]!Tableau16[NUMERO CLIENT])</f>
        <v>#N/A</v>
      </c>
      <c r="B1055" s="48" t="e" cm="1">
        <f t="array" ref="B1055">_xlfn.XLOOKUP(Tableau210[[#This Row],[NOM]]&amp;Tableau210[[#This Row],[REPERE BUTA]],[6]!Tableau16[POSTE TECHNIQUE]&amp;[6]!Tableau16[Repere REF],[6]!Tableau16[NUMERO CLIENT])</f>
        <v>#N/A</v>
      </c>
      <c r="C1055" s="48" cm="1">
        <f t="array" ref="C1055">_xlfn.XLOOKUP(Tableau210[[#This Row],[NOM]]&amp;Tableau210[[#This Row],[Repere Ubleam]],[7]Sheet1!$C$2:$C$2995&amp;[7]Sheet1!$I$2:$I$2995,[7]Sheet1!$A$2:$A$2995)</f>
        <v>1049</v>
      </c>
      <c r="D1055" s="48" t="str">
        <f>C1055&amp;""</f>
        <v>1049</v>
      </c>
      <c r="E1055" s="48" t="e">
        <v>#N/A</v>
      </c>
      <c r="F1055" s="48" t="e">
        <v>#N/A</v>
      </c>
      <c r="G1055" s="176" t="s">
        <v>1786</v>
      </c>
      <c r="H1055" s="119" t="s">
        <v>1067</v>
      </c>
      <c r="I1055" s="119" t="s">
        <v>80</v>
      </c>
      <c r="J1055" s="119" t="s">
        <v>1071</v>
      </c>
      <c r="K1055" s="119" t="str">
        <f>_xlfn.XLOOKUP(Tableau210[[#This Row],[NOM]],[8]LUT!$I$5:$I$301,[8]LUT!$N$5:$N$301)</f>
        <v xml:space="preserve">Echangeur </v>
      </c>
      <c r="L1055" s="119" t="s">
        <v>70</v>
      </c>
      <c r="M1055" s="119"/>
      <c r="N1055" s="119" t="s">
        <v>70</v>
      </c>
      <c r="O1055" s="119"/>
      <c r="P1055" s="119"/>
      <c r="Q1055" s="119"/>
      <c r="R1055" s="119"/>
      <c r="S1055" s="119"/>
      <c r="T1055" s="119"/>
      <c r="U1055" s="119"/>
      <c r="V1055" s="119"/>
      <c r="W1055" s="148">
        <v>50</v>
      </c>
      <c r="X1055" s="207" cm="1">
        <f t="array" ref="X10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5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5" s="148">
        <v>20</v>
      </c>
      <c r="AA1055" s="207" cm="1">
        <f t="array" ref="AA10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5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55" s="48"/>
      <c r="AD1055" s="117" t="s">
        <v>2196</v>
      </c>
      <c r="AE1055" s="119"/>
      <c r="AF1055" s="183">
        <f>IFERROR(VLOOKUP(Tableau210[[#This Row],[OPERATION]],Tableau4[],5,FALSE),"")</f>
        <v>0</v>
      </c>
      <c r="AG1055" s="178" cm="1">
        <f t="array" ref="AG1055">IFERROR(
   SUM(
      _xlfn._xlws.FILTER(
         Tableau3[JP],
         (Tableau3[ITEM]=Tableau210[[#This Row],[NOM]])*
         (Tableau3[Rep.]=Tableau210[[#This Row],[REPERE BUTA]])
      )
   ),
0)</f>
        <v>0</v>
      </c>
      <c r="AH1055" s="183">
        <f>IFERROR(VLOOKUP(Tableau210[[#This Row],[OPERATION]],Tableau4[],4,FALSE),"")</f>
        <v>0</v>
      </c>
      <c r="AI1055" s="178" cm="1">
        <f t="array" ref="AI1055">IFERROR(
   SUM(
      _xlfn._xlws.FILTER(
         Tableau3[BP],
         (Tableau3[ITEM]=Tableau210[[#This Row],[NOM]])*
         (Tableau3[Rep.]=Tableau210[[#This Row],[REPERE BUTA]])
      )
   ),
0)</f>
        <v>0</v>
      </c>
      <c r="AJ1055" s="181" t="str">
        <f>IF(Tableau210[[#This Row],[NB JP EMIS]]=1,"1 JP","") &amp; IF(Tableau210[[#This Row],[NB BP EMIS]]=1," 1 BP","")</f>
        <v/>
      </c>
      <c r="AK1055" s="178" t="str">
        <f>IF(Tableau210[[#This Row],[NB JP BUTA]]=1,"1 JP","") &amp; IF(Tableau210[[#This Row],[Nb BP BUTA]]=1," 1 BP","") &amp; IF(Tableau210[[#This Row],[Nb BP BUTA]]=2," 2 BP","")</f>
        <v/>
      </c>
      <c r="AL1055" s="117" t="s">
        <v>103</v>
      </c>
      <c r="AM1055" s="117">
        <f>IFERROR(+VLOOKUP(AY1055,Tiges!$G$4:$I$569,3,FALSE),"")</f>
        <v>22</v>
      </c>
      <c r="AN1055" s="48"/>
      <c r="AO1055" s="117">
        <v>4</v>
      </c>
      <c r="AP1055" s="177" cm="1">
        <f t="array" ref="AP10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55" s="117" t="s">
        <v>2161</v>
      </c>
      <c r="AS1055" s="177" t="str" cm="1">
        <f t="array" ref="AS10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055" s="117" t="s">
        <v>1123</v>
      </c>
      <c r="AV1055" s="177" t="str" cm="1">
        <f t="array" ref="AV10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55" s="117"/>
      <c r="AY1055" s="117" cm="1">
        <f t="array" ref="AY1055">IFERROR(_xlfn.XLOOKUP(Tableau210[[#This Row],[DN DONNEES BUTA ]]&amp;Tableau210[[#This Row],[PN DONNEES BUTA]],Tiges!$B$4:$B$79&amp;Tiges!$C$4:$C$79,Tiges!$G$4:$G$79),"")</f>
        <v>14</v>
      </c>
      <c r="AZ1055" s="117"/>
      <c r="BA1055" s="117" cm="1">
        <f t="array" ref="BA1055">IFERROR(_xlfn.XLOOKUP(Tableau210[[#This Row],[DN DONNEES BUTA ]]&amp;Tableau210[[#This Row],[PN DONNEES BUTA]],Tiges!$B$4:$B$79&amp;Tiges!$C$4:$C$79,Tiges!$H$4:$H$79),"")</f>
        <v>70</v>
      </c>
      <c r="BB1055" s="117"/>
      <c r="BC1055" s="184">
        <f>IFERROR(VLOOKUP(Tableau210[[#This Row],[OPERATION]],Tableau4[],2,FALSE),"")</f>
        <v>0</v>
      </c>
      <c r="BD1055" s="177" cm="1">
        <f t="array" ref="BD1055">IFERROR(
   SUM(
      _xlfn._xlws.FILTER(
         Tableau3[Nb Platinage Joint],
         (Tableau3[ITEM]=Tableau210[[#This Row],[NOM]])*
         (Tableau3[Rep.]=Tableau210[[#This Row],[REPERE BUTA]])
      )
   ),
0)</f>
        <v>0</v>
      </c>
      <c r="BE1055" s="182">
        <f>IFERROR(VLOOKUP(Tableau210[[#This Row],[OPERATION]],Tableau4[],3,FALSE),"")</f>
        <v>1</v>
      </c>
      <c r="BF1055" s="177" cm="1">
        <f t="array" ref="BF1055">IFERROR(
   SUM(
      _xlfn._xlws.FILTER(
         Tableau3[Joint Définitif Nb],
         (Tableau3[ITEM]=Tableau210[[#This Row],[NOM]])*
         (Tableau3[Rep.]=Tableau210[[#This Row],[REPERE BUTA]])
      )
   ),
0)</f>
        <v>1</v>
      </c>
      <c r="BG1055" s="117" t="s">
        <v>129</v>
      </c>
      <c r="BH1055" s="177" t="str" cm="1">
        <f t="array" ref="BH10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55" s="117" t="s">
        <v>2281</v>
      </c>
      <c r="BK1055" s="117" t="s">
        <v>2269</v>
      </c>
      <c r="BL1055" s="167" t="s">
        <v>2380</v>
      </c>
      <c r="BM1055" s="117"/>
      <c r="BN1055" s="117"/>
      <c r="BO1055" s="117"/>
      <c r="BP1055" s="117"/>
      <c r="BQ1055" s="48"/>
      <c r="BR1055" s="119"/>
      <c r="BS1055" s="48"/>
      <c r="BT1055" s="48"/>
      <c r="BU1055" s="48"/>
      <c r="BV1055" s="48"/>
      <c r="BW1055" s="48"/>
      <c r="BX1055" s="48"/>
    </row>
    <row r="1056" spans="1:76" ht="15.75" hidden="1" x14ac:dyDescent="0.25">
      <c r="A1056" s="48" t="e" cm="1">
        <f t="array" ref="A1056">_xlfn.XLOOKUP(Tableau210[[#This Row],[NOM]]&amp;Tableau210[[#This Row],[REPERE BUTA]],[6]!Tableau16[POSTE TECHNIQUE]&amp;[6]!Tableau16[Repere ADM],[6]!Tableau16[NUMERO CLIENT])</f>
        <v>#N/A</v>
      </c>
      <c r="B1056" s="48" t="e" cm="1">
        <f t="array" ref="B1056">_xlfn.XLOOKUP(Tableau210[[#This Row],[NOM]]&amp;Tableau210[[#This Row],[REPERE BUTA]],[6]!Tableau16[POSTE TECHNIQUE]&amp;[6]!Tableau16[Repere REF],[6]!Tableau16[NUMERO CLIENT])</f>
        <v>#N/A</v>
      </c>
      <c r="C1056" s="48" cm="1">
        <f t="array" ref="C1056">_xlfn.XLOOKUP(Tableau210[[#This Row],[NOM]]&amp;Tableau210[[#This Row],[Repere Ubleam]],[7]Sheet1!$C$2:$C$2995&amp;[7]Sheet1!$I$2:$I$2995,[7]Sheet1!$A$2:$A$2995)</f>
        <v>1050</v>
      </c>
      <c r="D1056" s="48" t="str">
        <f>C1056&amp;""</f>
        <v>1050</v>
      </c>
      <c r="E1056" s="48" t="e">
        <v>#N/A</v>
      </c>
      <c r="F1056" s="48" t="e">
        <v>#N/A</v>
      </c>
      <c r="G1056" s="176" t="s">
        <v>1786</v>
      </c>
      <c r="H1056" s="119" t="s">
        <v>1067</v>
      </c>
      <c r="I1056" s="119" t="s">
        <v>80</v>
      </c>
      <c r="J1056" s="119" t="s">
        <v>1071</v>
      </c>
      <c r="K1056" s="119" t="str">
        <f>_xlfn.XLOOKUP(Tableau210[[#This Row],[NOM]],[8]LUT!$I$5:$I$301,[8]LUT!$N$5:$N$301)</f>
        <v xml:space="preserve">Echangeur </v>
      </c>
      <c r="L1056" s="119" t="s">
        <v>81</v>
      </c>
      <c r="M1056" s="119"/>
      <c r="N1056" s="119" t="s">
        <v>81</v>
      </c>
      <c r="O1056" s="119"/>
      <c r="P1056" s="119"/>
      <c r="Q1056" s="119"/>
      <c r="R1056" s="119"/>
      <c r="S1056" s="119"/>
      <c r="T1056" s="119"/>
      <c r="U1056" s="119"/>
      <c r="V1056" s="119"/>
      <c r="W1056" s="148" t="s">
        <v>1118</v>
      </c>
      <c r="X1056" s="207" t="str" cm="1">
        <f t="array" ref="X10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Ø192</v>
      </c>
      <c r="Y105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6" s="148" t="s">
        <v>3424</v>
      </c>
      <c r="AA1056" s="207" cm="1">
        <f t="array" ref="AA10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5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56" s="48"/>
      <c r="AD1056" s="117" t="s">
        <v>2233</v>
      </c>
      <c r="AE1056" s="119"/>
      <c r="AF1056" s="183">
        <f>IFERROR(VLOOKUP(Tableau210[[#This Row],[OPERATION]],Tableau4[],5,FALSE),"")</f>
        <v>0</v>
      </c>
      <c r="AG1056" s="178" cm="1">
        <f t="array" ref="AG1056">IFERROR(
   SUM(
      _xlfn._xlws.FILTER(
         Tableau3[JP],
         (Tableau3[ITEM]=Tableau210[[#This Row],[NOM]])*
         (Tableau3[Rep.]=Tableau210[[#This Row],[REPERE BUTA]])
      )
   ),
0)</f>
        <v>0</v>
      </c>
      <c r="AH1056" s="183">
        <f>IFERROR(VLOOKUP(Tableau210[[#This Row],[OPERATION]],Tableau4[],4,FALSE),"")</f>
        <v>0</v>
      </c>
      <c r="AI1056" s="178" cm="1">
        <f t="array" ref="AI1056">IFERROR(
   SUM(
      _xlfn._xlws.FILTER(
         Tableau3[BP],
         (Tableau3[ITEM]=Tableau210[[#This Row],[NOM]])*
         (Tableau3[Rep.]=Tableau210[[#This Row],[REPERE BUTA]])
      )
   ),
0)</f>
        <v>0</v>
      </c>
      <c r="AJ1056" s="181" t="str">
        <f>IF(Tableau210[[#This Row],[NB JP EMIS]]=1,"1 JP","") &amp; IF(Tableau210[[#This Row],[NB BP EMIS]]=1," 1 BP","")</f>
        <v/>
      </c>
      <c r="AK1056" s="178" t="str">
        <f>IF(Tableau210[[#This Row],[NB JP BUTA]]=1,"1 JP","") &amp; IF(Tableau210[[#This Row],[Nb BP BUTA]]=1," 1 BP","") &amp; IF(Tableau210[[#This Row],[Nb BP BUTA]]=2," 2 BP","")</f>
        <v/>
      </c>
      <c r="AL1056" s="117" t="s">
        <v>103</v>
      </c>
      <c r="AM1056" s="117" t="str">
        <f>IFERROR(+VLOOKUP(AY1056,Tiges!$G$4:$I$569,3,FALSE),"")</f>
        <v/>
      </c>
      <c r="AN1056" s="48"/>
      <c r="AO1056" s="148">
        <v>12</v>
      </c>
      <c r="AP1056" s="177" cm="1">
        <f t="array" ref="AP10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056" s="148" t="s">
        <v>2401</v>
      </c>
      <c r="AS1056" s="177" cm="1">
        <f t="array" ref="AS10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5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056" s="148" t="s">
        <v>1115</v>
      </c>
      <c r="AV1056" s="177" t="str" cm="1">
        <f t="array" ref="AV10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5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56" s="117"/>
      <c r="AY1056" s="117" t="str" cm="1">
        <f t="array" ref="AY1056">IFERROR(_xlfn.XLOOKUP(Tableau210[[#This Row],[DN DONNEES BUTA ]]&amp;Tableau210[[#This Row],[PN DONNEES BUTA]],Tiges!$B$4:$B$79&amp;Tiges!$C$4:$C$79,Tiges!$G$4:$G$79),"")</f>
        <v/>
      </c>
      <c r="AZ1056" s="117"/>
      <c r="BA1056" s="117" t="str" cm="1">
        <f t="array" ref="BA1056">IFERROR(_xlfn.XLOOKUP(Tableau210[[#This Row],[DN DONNEES BUTA ]]&amp;Tableau210[[#This Row],[PN DONNEES BUTA]],Tiges!$B$4:$B$79&amp;Tiges!$C$4:$C$79,Tiges!$H$4:$H$79),"")</f>
        <v/>
      </c>
      <c r="BB1056" s="117"/>
      <c r="BC1056" s="184">
        <f>IFERROR(VLOOKUP(Tableau210[[#This Row],[OPERATION]],Tableau4[],2,FALSE),"")</f>
        <v>0</v>
      </c>
      <c r="BD1056" s="177" cm="1">
        <f t="array" ref="BD1056">IFERROR(
   SUM(
      _xlfn._xlws.FILTER(
         Tableau3[Nb Platinage Joint],
         (Tableau3[ITEM]=Tableau210[[#This Row],[NOM]])*
         (Tableau3[Rep.]=Tableau210[[#This Row],[REPERE BUTA]])
      )
   ),
0)</f>
        <v>0</v>
      </c>
      <c r="BE1056" s="182">
        <f>IFERROR(VLOOKUP(Tableau210[[#This Row],[OPERATION]],Tableau4[],3,FALSE),"")</f>
        <v>1</v>
      </c>
      <c r="BF1056" s="177" cm="1">
        <f t="array" ref="BF1056">IFERROR(
   SUM(
      _xlfn._xlws.FILTER(
         Tableau3[Joint Définitif Nb],
         (Tableau3[ITEM]=Tableau210[[#This Row],[NOM]])*
         (Tableau3[Rep.]=Tableau210[[#This Row],[REPERE BUTA]])
      )
   ),
0)</f>
        <v>0</v>
      </c>
      <c r="BG1056" s="148" t="s">
        <v>3424</v>
      </c>
      <c r="BH1056" s="177" cm="1">
        <f t="array" ref="BH10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56" s="411" t="s">
        <v>3424</v>
      </c>
      <c r="BJ1056" s="148" t="s">
        <v>2268</v>
      </c>
      <c r="BK1056" s="148" t="s">
        <v>2434</v>
      </c>
      <c r="BL1056" s="167" t="s">
        <v>2457</v>
      </c>
      <c r="BM1056" s="117"/>
      <c r="BN1056" s="117"/>
      <c r="BO1056" s="117"/>
      <c r="BP1056" s="117"/>
      <c r="BQ1056" s="48"/>
      <c r="BR1056" s="119"/>
      <c r="BS1056" s="48"/>
      <c r="BT1056" s="48"/>
      <c r="BU1056" s="48"/>
      <c r="BV1056" s="48"/>
      <c r="BW1056" s="48"/>
      <c r="BX1056" s="48"/>
    </row>
    <row r="1057" spans="1:76" ht="15.75" hidden="1" x14ac:dyDescent="0.25">
      <c r="A1057" s="48" t="e" cm="1">
        <f t="array" ref="A1057">_xlfn.XLOOKUP(Tableau210[[#This Row],[NOM]]&amp;Tableau210[[#This Row],[REPERE BUTA]],[6]!Tableau16[POSTE TECHNIQUE]&amp;[6]!Tableau16[Repere ADM],[6]!Tableau16[NUMERO CLIENT])</f>
        <v>#N/A</v>
      </c>
      <c r="B1057" s="48" t="e" cm="1">
        <f t="array" ref="B1057">_xlfn.XLOOKUP(Tableau210[[#This Row],[NOM]]&amp;Tableau210[[#This Row],[REPERE BUTA]],[6]!Tableau16[POSTE TECHNIQUE]&amp;[6]!Tableau16[Repere REF],[6]!Tableau16[NUMERO CLIENT])</f>
        <v>#N/A</v>
      </c>
      <c r="C1057" s="48" cm="1">
        <f t="array" ref="C1057">_xlfn.XLOOKUP(Tableau210[[#This Row],[NOM]]&amp;Tableau210[[#This Row],[Repere Ubleam]],[7]Sheet1!$C$2:$C$2995&amp;[7]Sheet1!$I$2:$I$2995,[7]Sheet1!$A$2:$A$2995)</f>
        <v>1051</v>
      </c>
      <c r="D1057" s="48" t="str">
        <f>C1057&amp;""</f>
        <v>1051</v>
      </c>
      <c r="E1057" s="48" t="e">
        <v>#N/A</v>
      </c>
      <c r="F1057" s="48" t="e">
        <v>#N/A</v>
      </c>
      <c r="G1057" s="176" t="s">
        <v>1786</v>
      </c>
      <c r="H1057" s="119" t="s">
        <v>1067</v>
      </c>
      <c r="I1057" s="119" t="s">
        <v>80</v>
      </c>
      <c r="J1057" s="119" t="s">
        <v>1071</v>
      </c>
      <c r="K1057" s="119" t="str">
        <f>_xlfn.XLOOKUP(Tableau210[[#This Row],[NOM]],[8]LUT!$I$5:$I$301,[8]LUT!$N$5:$N$301)</f>
        <v xml:space="preserve">Echangeur </v>
      </c>
      <c r="L1057" s="119" t="s">
        <v>82</v>
      </c>
      <c r="M1057" s="119"/>
      <c r="N1057" s="119" t="s">
        <v>82</v>
      </c>
      <c r="O1057" s="119"/>
      <c r="P1057" s="119"/>
      <c r="Q1057" s="119"/>
      <c r="R1057" s="119"/>
      <c r="S1057" s="119"/>
      <c r="T1057" s="119"/>
      <c r="U1057" s="119"/>
      <c r="V1057" s="119"/>
      <c r="W1057" s="148">
        <v>50</v>
      </c>
      <c r="X1057" s="207" cm="1">
        <f t="array" ref="X10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5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57" s="148">
        <v>20</v>
      </c>
      <c r="AA1057" s="207" cm="1">
        <f t="array" ref="AA10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5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57" s="48"/>
      <c r="AD1057" s="117" t="s">
        <v>2196</v>
      </c>
      <c r="AE1057" s="119"/>
      <c r="AF1057" s="183">
        <f>IFERROR(VLOOKUP(Tableau210[[#This Row],[OPERATION]],Tableau4[],5,FALSE),"")</f>
        <v>0</v>
      </c>
      <c r="AG1057" s="178" cm="1">
        <f t="array" ref="AG1057">IFERROR(
   SUM(
      _xlfn._xlws.FILTER(
         Tableau3[JP],
         (Tableau3[ITEM]=Tableau210[[#This Row],[NOM]])*
         (Tableau3[Rep.]=Tableau210[[#This Row],[REPERE BUTA]])
      )
   ),
0)</f>
        <v>0</v>
      </c>
      <c r="AH1057" s="183">
        <f>IFERROR(VLOOKUP(Tableau210[[#This Row],[OPERATION]],Tableau4[],4,FALSE),"")</f>
        <v>0</v>
      </c>
      <c r="AI1057" s="178" cm="1">
        <f t="array" ref="AI1057">IFERROR(
   SUM(
      _xlfn._xlws.FILTER(
         Tableau3[BP],
         (Tableau3[ITEM]=Tableau210[[#This Row],[NOM]])*
         (Tableau3[Rep.]=Tableau210[[#This Row],[REPERE BUTA]])
      )
   ),
0)</f>
        <v>0</v>
      </c>
      <c r="AJ1057" s="181" t="str">
        <f>IF(Tableau210[[#This Row],[NB JP EMIS]]=1,"1 JP","") &amp; IF(Tableau210[[#This Row],[NB BP EMIS]]=1," 1 BP","")</f>
        <v/>
      </c>
      <c r="AK1057" s="178" t="str">
        <f>IF(Tableau210[[#This Row],[NB JP BUTA]]=1,"1 JP","") &amp; IF(Tableau210[[#This Row],[Nb BP BUTA]]=1," 1 BP","") &amp; IF(Tableau210[[#This Row],[Nb BP BUTA]]=2," 2 BP","")</f>
        <v/>
      </c>
      <c r="AL1057" s="117" t="s">
        <v>103</v>
      </c>
      <c r="AM1057" s="117">
        <f>IFERROR(+VLOOKUP(AY1057,Tiges!$G$4:$I$569,3,FALSE),"")</f>
        <v>27</v>
      </c>
      <c r="AN1057" s="48"/>
      <c r="AO1057" s="117">
        <v>4</v>
      </c>
      <c r="AP1057" s="177" cm="1">
        <f t="array" ref="AP10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57" s="117" t="s">
        <v>2161</v>
      </c>
      <c r="AS1057" s="177" t="str" cm="1">
        <f t="array" ref="AS10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057" s="117" t="s">
        <v>1123</v>
      </c>
      <c r="AV1057" s="177" t="str" cm="1">
        <f t="array" ref="AV10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5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57" s="117"/>
      <c r="AY1057" s="117" cm="1">
        <f t="array" ref="AY1057">IFERROR(_xlfn.XLOOKUP(Tableau210[[#This Row],[DN DONNEES BUTA ]]&amp;Tableau210[[#This Row],[PN DONNEES BUTA]],Tiges!$B$4:$B$79&amp;Tiges!$C$4:$C$79,Tiges!$G$4:$G$79),"")</f>
        <v>16</v>
      </c>
      <c r="AZ1057" s="117"/>
      <c r="BA1057" s="117" cm="1">
        <f t="array" ref="BA1057">IFERROR(_xlfn.XLOOKUP(Tableau210[[#This Row],[DN DONNEES BUTA ]]&amp;Tableau210[[#This Row],[PN DONNEES BUTA]],Tiges!$B$4:$B$79&amp;Tiges!$C$4:$C$79,Tiges!$H$4:$H$79),"")</f>
        <v>90</v>
      </c>
      <c r="BB1057" s="117"/>
      <c r="BC1057" s="184">
        <f>IFERROR(VLOOKUP(Tableau210[[#This Row],[OPERATION]],Tableau4[],2,FALSE),"")</f>
        <v>0</v>
      </c>
      <c r="BD1057" s="177" cm="1">
        <f t="array" ref="BD1057">IFERROR(
   SUM(
      _xlfn._xlws.FILTER(
         Tableau3[Nb Platinage Joint],
         (Tableau3[ITEM]=Tableau210[[#This Row],[NOM]])*
         (Tableau3[Rep.]=Tableau210[[#This Row],[REPERE BUTA]])
      )
   ),
0)</f>
        <v>0</v>
      </c>
      <c r="BE1057" s="182">
        <f>IFERROR(VLOOKUP(Tableau210[[#This Row],[OPERATION]],Tableau4[],3,FALSE),"")</f>
        <v>1</v>
      </c>
      <c r="BF1057" s="177" cm="1">
        <f t="array" ref="BF1057">IFERROR(
   SUM(
      _xlfn._xlws.FILTER(
         Tableau3[Joint Définitif Nb],
         (Tableau3[ITEM]=Tableau210[[#This Row],[NOM]])*
         (Tableau3[Rep.]=Tableau210[[#This Row],[REPERE BUTA]])
      )
   ),
0)</f>
        <v>1</v>
      </c>
      <c r="BG1057" s="117" t="s">
        <v>129</v>
      </c>
      <c r="BH1057" s="177" t="str" cm="1">
        <f t="array" ref="BH10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5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57" s="117" t="s">
        <v>2281</v>
      </c>
      <c r="BK1057" s="117" t="s">
        <v>2269</v>
      </c>
      <c r="BL1057" s="167" t="s">
        <v>2380</v>
      </c>
      <c r="BM1057" s="117"/>
      <c r="BN1057" s="117"/>
      <c r="BO1057" s="117"/>
      <c r="BP1057" s="117"/>
      <c r="BQ1057" s="48"/>
      <c r="BR1057" s="119"/>
      <c r="BS1057" s="48"/>
      <c r="BT1057" s="48"/>
      <c r="BU1057" s="48"/>
      <c r="BV1057" s="48"/>
      <c r="BW1057" s="48"/>
      <c r="BX1057" s="48"/>
    </row>
    <row r="1058" spans="1:76" s="154" customFormat="1" ht="15.75" hidden="1" x14ac:dyDescent="0.25">
      <c r="A1058" s="48" t="e" cm="1">
        <f t="array" ref="A1058">_xlfn.XLOOKUP(Tableau210[[#This Row],[NOM]]&amp;Tableau210[[#This Row],[REPERE BUTA]],[6]!Tableau16[POSTE TECHNIQUE]&amp;[6]!Tableau16[Repere ADM],[6]!Tableau16[NUMERO CLIENT])</f>
        <v>#N/A</v>
      </c>
      <c r="B1058" s="48" t="e" cm="1">
        <f t="array" ref="B1058">_xlfn.XLOOKUP(Tableau210[[#This Row],[NOM]]&amp;Tableau210[[#This Row],[REPERE BUTA]],[6]!Tableau16[POSTE TECHNIQUE]&amp;[6]!Tableau16[Repere REF],[6]!Tableau16[NUMERO CLIENT])</f>
        <v>#N/A</v>
      </c>
      <c r="C1058" s="48" cm="1">
        <f t="array" ref="C1058">_xlfn.XLOOKUP(Tableau210[[#This Row],[NOM]]&amp;Tableau210[[#This Row],[Repere Ubleam]],[7]Sheet1!$C$2:$C$2995&amp;[7]Sheet1!$I$2:$I$2995,[7]Sheet1!$A$2:$A$2995)</f>
        <v>1052</v>
      </c>
      <c r="D1058" s="48" t="str">
        <f>C1058&amp;""</f>
        <v>1052</v>
      </c>
      <c r="E1058" s="48" t="e">
        <v>#N/A</v>
      </c>
      <c r="F1058" s="48" t="e">
        <v>#N/A</v>
      </c>
      <c r="G1058" s="149" t="s">
        <v>1791</v>
      </c>
      <c r="H1058" s="150" t="s">
        <v>1067</v>
      </c>
      <c r="I1058" s="150" t="s">
        <v>80</v>
      </c>
      <c r="J1058" s="150" t="s">
        <v>1071</v>
      </c>
      <c r="K1058" s="150" t="str">
        <f>_xlfn.XLOOKUP(Tableau210[[#This Row],[NOM]],[8]LUT!$I$5:$I$301,[8]LUT!$N$5:$N$301)</f>
        <v>Echangeur</v>
      </c>
      <c r="L1058" s="150" t="s">
        <v>73</v>
      </c>
      <c r="M1058" s="150"/>
      <c r="N1058" s="150" t="s">
        <v>73</v>
      </c>
      <c r="O1058" s="150"/>
      <c r="P1058" s="150"/>
      <c r="Q1058" s="150"/>
      <c r="R1058" s="150"/>
      <c r="S1058" s="150"/>
      <c r="T1058" s="150"/>
      <c r="U1058" s="150"/>
      <c r="V1058" s="150"/>
      <c r="W1058" s="151" t="s">
        <v>1118</v>
      </c>
      <c r="X1058" s="151" cm="1">
        <f t="array" ref="X10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32</v>
      </c>
      <c r="Y105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8" s="151" t="s">
        <v>3424</v>
      </c>
      <c r="AA1058" s="151" cm="1">
        <f t="array" ref="AA10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16</v>
      </c>
      <c r="AB105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58" s="152"/>
      <c r="AD1058" s="153" t="s">
        <v>2196</v>
      </c>
      <c r="AE1058" s="150"/>
      <c r="AF1058" s="161">
        <f>IFERROR(VLOOKUP(Tableau210[[#This Row],[OPERATION]],Tableau4[],5,FALSE),"")</f>
        <v>0</v>
      </c>
      <c r="AG1058" s="150" cm="1">
        <f t="array" ref="AG1058">IFERROR(
   SUM(
      _xlfn._xlws.FILTER(
         Tableau3[JP],
         (Tableau3[ITEM]=Tableau210[[#This Row],[NOM]])*
         (Tableau3[Rep.]=Tableau210[[#This Row],[REPERE BUTA]])
      )
   ),
0)</f>
        <v>0</v>
      </c>
      <c r="AH1058" s="161">
        <f>IFERROR(VLOOKUP(Tableau210[[#This Row],[OPERATION]],Tableau4[],4,FALSE),"")</f>
        <v>0</v>
      </c>
      <c r="AI1058" s="150" cm="1">
        <f t="array" ref="AI1058">IFERROR(
   SUM(
      _xlfn._xlws.FILTER(
         Tableau3[BP],
         (Tableau3[ITEM]=Tableau210[[#This Row],[NOM]])*
         (Tableau3[Rep.]=Tableau210[[#This Row],[REPERE BUTA]])
      )
   ),
0)</f>
        <v>0</v>
      </c>
      <c r="AJ1058" s="150" t="str">
        <f>IF(Tableau210[[#This Row],[NB JP EMIS]]=1,"1 JP","") &amp; IF(Tableau210[[#This Row],[NB BP EMIS]]=1," 1 BP","")</f>
        <v/>
      </c>
      <c r="AK1058" s="150" t="str">
        <f>IF(Tableau210[[#This Row],[NB JP BUTA]]=1,"1 JP","") &amp; IF(Tableau210[[#This Row],[Nb BP BUTA]]=1," 1 BP","") &amp; IF(Tableau210[[#This Row],[Nb BP BUTA]]=2," 2 BP","")</f>
        <v/>
      </c>
      <c r="AL1058" s="153" t="s">
        <v>103</v>
      </c>
      <c r="AM1058" s="153" t="str">
        <f>IFERROR(+VLOOKUP(AY1058,Tiges!$G$4:$I$569,3,FALSE),"")</f>
        <v/>
      </c>
      <c r="AN1058" s="152"/>
      <c r="AO1058" s="153">
        <v>4</v>
      </c>
      <c r="AP1058" s="153" cm="1">
        <f t="array" ref="AP10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5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58" s="153" t="s">
        <v>2289</v>
      </c>
      <c r="AS1058" s="153" t="str" cm="1">
        <f t="array" ref="AS10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5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58" s="153" t="s">
        <v>1123</v>
      </c>
      <c r="AV1058" s="153" cm="1">
        <f t="array" ref="AV10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5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58" s="153"/>
      <c r="AY1058" s="153" t="str" cm="1">
        <f t="array" ref="AY1058">IFERROR(_xlfn.XLOOKUP(Tableau210[[#This Row],[DN DONNEES BUTA ]]&amp;Tableau210[[#This Row],[PN DONNEES BUTA]],Tiges!$B$4:$B$79&amp;Tiges!$C$4:$C$79,Tiges!$G$4:$G$79),"")</f>
        <v/>
      </c>
      <c r="AZ1058" s="153"/>
      <c r="BA1058" s="153" t="str" cm="1">
        <f t="array" ref="BA1058">IFERROR(_xlfn.XLOOKUP(Tableau210[[#This Row],[DN DONNEES BUTA ]]&amp;Tableau210[[#This Row],[PN DONNEES BUTA]],Tiges!$B$4:$B$79&amp;Tiges!$C$4:$C$79,Tiges!$H$4:$H$79),"")</f>
        <v/>
      </c>
      <c r="BB1058" s="153"/>
      <c r="BC1058" s="163">
        <f>IFERROR(VLOOKUP(Tableau210[[#This Row],[OPERATION]],Tableau4[],2,FALSE),"")</f>
        <v>0</v>
      </c>
      <c r="BD1058" s="153" cm="1">
        <f t="array" ref="BD1058">IFERROR(
   SUM(
      _xlfn._xlws.FILTER(
         Tableau3[Nb Platinage Joint],
         (Tableau3[ITEM]=Tableau210[[#This Row],[NOM]])*
         (Tableau3[Rep.]=Tableau210[[#This Row],[REPERE BUTA]])
      )
   ),
0)</f>
        <v>0</v>
      </c>
      <c r="BE1058" s="153">
        <f>IFERROR(VLOOKUP(Tableau210[[#This Row],[OPERATION]],Tableau4[],3,FALSE),"")</f>
        <v>1</v>
      </c>
      <c r="BF1058" s="153" cm="1">
        <f t="array" ref="BF1058">IFERROR(
   SUM(
      _xlfn._xlws.FILTER(
         Tableau3[Joint Définitif Nb],
         (Tableau3[ITEM]=Tableau210[[#This Row],[NOM]])*
         (Tableau3[Rep.]=Tableau210[[#This Row],[REPERE BUTA]])
      )
   ),
0)</f>
        <v>1</v>
      </c>
      <c r="BG1058" s="153" t="s">
        <v>129</v>
      </c>
      <c r="BH1058" s="153" t="str" cm="1">
        <f t="array" ref="BH10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5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58" s="153" t="s">
        <v>2268</v>
      </c>
      <c r="BK1058" s="153" t="s">
        <v>2269</v>
      </c>
      <c r="BL1058" s="153" t="s">
        <v>2508</v>
      </c>
      <c r="BM1058" s="153" t="s">
        <v>2380</v>
      </c>
      <c r="BN1058" s="153"/>
      <c r="BO1058" s="153"/>
      <c r="BP1058" s="153"/>
      <c r="BQ1058" s="152"/>
      <c r="BR1058" s="150"/>
      <c r="BS1058" s="152"/>
      <c r="BT1058" s="152"/>
      <c r="BU1058" s="152"/>
      <c r="BV1058" s="152"/>
      <c r="BW1058" s="152"/>
      <c r="BX1058" s="152"/>
    </row>
    <row r="1059" spans="1:76" s="154" customFormat="1" ht="15.75" hidden="1" x14ac:dyDescent="0.25">
      <c r="A1059" s="48" t="e" cm="1">
        <f t="array" ref="A1059">_xlfn.XLOOKUP(Tableau210[[#This Row],[NOM]]&amp;Tableau210[[#This Row],[REPERE BUTA]],[6]!Tableau16[POSTE TECHNIQUE]&amp;[6]!Tableau16[Repere ADM],[6]!Tableau16[NUMERO CLIENT])</f>
        <v>#N/A</v>
      </c>
      <c r="B1059" s="48" t="e" cm="1">
        <f t="array" ref="B1059">_xlfn.XLOOKUP(Tableau210[[#This Row],[NOM]]&amp;Tableau210[[#This Row],[REPERE BUTA]],[6]!Tableau16[POSTE TECHNIQUE]&amp;[6]!Tableau16[Repere REF],[6]!Tableau16[NUMERO CLIENT])</f>
        <v>#N/A</v>
      </c>
      <c r="C1059" s="48" cm="1">
        <f t="array" ref="C1059">_xlfn.XLOOKUP(Tableau210[[#This Row],[NOM]]&amp;Tableau210[[#This Row],[Repere Ubleam]],[7]Sheet1!$C$2:$C$2995&amp;[7]Sheet1!$I$2:$I$2995,[7]Sheet1!$A$2:$A$2995)</f>
        <v>1053</v>
      </c>
      <c r="D1059" s="48" t="str">
        <f>C1059&amp;""</f>
        <v>1053</v>
      </c>
      <c r="E1059" s="48" t="e">
        <v>#N/A</v>
      </c>
      <c r="F1059" s="48" t="e">
        <v>#N/A</v>
      </c>
      <c r="G1059" s="149" t="s">
        <v>1791</v>
      </c>
      <c r="H1059" s="150" t="s">
        <v>1067</v>
      </c>
      <c r="I1059" s="150" t="s">
        <v>80</v>
      </c>
      <c r="J1059" s="150" t="s">
        <v>1071</v>
      </c>
      <c r="K1059" s="150" t="str">
        <f>_xlfn.XLOOKUP(Tableau210[[#This Row],[NOM]],[8]LUT!$I$5:$I$301,[8]LUT!$N$5:$N$301)</f>
        <v>Echangeur</v>
      </c>
      <c r="L1059" s="150" t="s">
        <v>83</v>
      </c>
      <c r="M1059" s="150"/>
      <c r="N1059" s="150" t="s">
        <v>83</v>
      </c>
      <c r="O1059" s="150"/>
      <c r="P1059" s="150"/>
      <c r="Q1059" s="150"/>
      <c r="R1059" s="150"/>
      <c r="S1059" s="150"/>
      <c r="T1059" s="150"/>
      <c r="U1059" s="150"/>
      <c r="V1059" s="150"/>
      <c r="W1059" s="151" t="s">
        <v>1118</v>
      </c>
      <c r="X1059" s="151" cm="1">
        <f t="array" ref="X10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32</v>
      </c>
      <c r="Y105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59" s="151" t="s">
        <v>3424</v>
      </c>
      <c r="AA1059" s="151" cm="1">
        <f t="array" ref="AA10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16</v>
      </c>
      <c r="AB105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59" s="152"/>
      <c r="AD1059" s="153" t="s">
        <v>2196</v>
      </c>
      <c r="AE1059" s="150"/>
      <c r="AF1059" s="161">
        <f>IFERROR(VLOOKUP(Tableau210[[#This Row],[OPERATION]],Tableau4[],5,FALSE),"")</f>
        <v>0</v>
      </c>
      <c r="AG1059" s="150" cm="1">
        <f t="array" ref="AG1059">IFERROR(
   SUM(
      _xlfn._xlws.FILTER(
         Tableau3[JP],
         (Tableau3[ITEM]=Tableau210[[#This Row],[NOM]])*
         (Tableau3[Rep.]=Tableau210[[#This Row],[REPERE BUTA]])
      )
   ),
0)</f>
        <v>0</v>
      </c>
      <c r="AH1059" s="161">
        <f>IFERROR(VLOOKUP(Tableau210[[#This Row],[OPERATION]],Tableau4[],4,FALSE),"")</f>
        <v>0</v>
      </c>
      <c r="AI1059" s="150" cm="1">
        <f t="array" ref="AI1059">IFERROR(
   SUM(
      _xlfn._xlws.FILTER(
         Tableau3[BP],
         (Tableau3[ITEM]=Tableau210[[#This Row],[NOM]])*
         (Tableau3[Rep.]=Tableau210[[#This Row],[REPERE BUTA]])
      )
   ),
0)</f>
        <v>0</v>
      </c>
      <c r="AJ1059" s="150" t="str">
        <f>IF(Tableau210[[#This Row],[NB JP EMIS]]=1,"1 JP","") &amp; IF(Tableau210[[#This Row],[NB BP EMIS]]=1," 1 BP","")</f>
        <v/>
      </c>
      <c r="AK1059" s="150" t="str">
        <f>IF(Tableau210[[#This Row],[NB JP BUTA]]=1,"1 JP","") &amp; IF(Tableau210[[#This Row],[Nb BP BUTA]]=1," 1 BP","") &amp; IF(Tableau210[[#This Row],[Nb BP BUTA]]=2," 2 BP","")</f>
        <v/>
      </c>
      <c r="AL1059" s="153" t="s">
        <v>103</v>
      </c>
      <c r="AM1059" s="153" t="str">
        <f>IFERROR(+VLOOKUP(AY1059,Tiges!$G$4:$I$569,3,FALSE),"")</f>
        <v/>
      </c>
      <c r="AN1059" s="152"/>
      <c r="AO1059" s="153">
        <v>4</v>
      </c>
      <c r="AP1059" s="153" cm="1">
        <f t="array" ref="AP10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5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59" s="153" t="s">
        <v>2289</v>
      </c>
      <c r="AS1059" s="153" t="str" cm="1">
        <f t="array" ref="AS10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5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59" s="153" t="s">
        <v>1123</v>
      </c>
      <c r="AV1059" s="153" cm="1">
        <f t="array" ref="AV10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5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59" s="153"/>
      <c r="AY1059" s="153" t="str" cm="1">
        <f t="array" ref="AY1059">IFERROR(_xlfn.XLOOKUP(Tableau210[[#This Row],[DN DONNEES BUTA ]]&amp;Tableau210[[#This Row],[PN DONNEES BUTA]],Tiges!$B$4:$B$79&amp;Tiges!$C$4:$C$79,Tiges!$G$4:$G$79),"")</f>
        <v/>
      </c>
      <c r="AZ1059" s="153"/>
      <c r="BA1059" s="153" t="str" cm="1">
        <f t="array" ref="BA1059">IFERROR(_xlfn.XLOOKUP(Tableau210[[#This Row],[DN DONNEES BUTA ]]&amp;Tableau210[[#This Row],[PN DONNEES BUTA]],Tiges!$B$4:$B$79&amp;Tiges!$C$4:$C$79,Tiges!$H$4:$H$79),"")</f>
        <v/>
      </c>
      <c r="BB1059" s="153"/>
      <c r="BC1059" s="163">
        <f>IFERROR(VLOOKUP(Tableau210[[#This Row],[OPERATION]],Tableau4[],2,FALSE),"")</f>
        <v>0</v>
      </c>
      <c r="BD1059" s="153" cm="1">
        <f t="array" ref="BD1059">IFERROR(
   SUM(
      _xlfn._xlws.FILTER(
         Tableau3[Nb Platinage Joint],
         (Tableau3[ITEM]=Tableau210[[#This Row],[NOM]])*
         (Tableau3[Rep.]=Tableau210[[#This Row],[REPERE BUTA]])
      )
   ),
0)</f>
        <v>0</v>
      </c>
      <c r="BE1059" s="153">
        <f>IFERROR(VLOOKUP(Tableau210[[#This Row],[OPERATION]],Tableau4[],3,FALSE),"")</f>
        <v>1</v>
      </c>
      <c r="BF1059" s="153" cm="1">
        <f t="array" ref="BF1059">IFERROR(
   SUM(
      _xlfn._xlws.FILTER(
         Tableau3[Joint Définitif Nb],
         (Tableau3[ITEM]=Tableau210[[#This Row],[NOM]])*
         (Tableau3[Rep.]=Tableau210[[#This Row],[REPERE BUTA]])
      )
   ),
0)</f>
        <v>1</v>
      </c>
      <c r="BG1059" s="153" t="s">
        <v>129</v>
      </c>
      <c r="BH1059" s="153" t="str" cm="1">
        <f t="array" ref="BH10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5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59" s="153" t="s">
        <v>2268</v>
      </c>
      <c r="BK1059" s="153" t="s">
        <v>2269</v>
      </c>
      <c r="BL1059" s="153" t="s">
        <v>2508</v>
      </c>
      <c r="BM1059" s="153" t="s">
        <v>2380</v>
      </c>
      <c r="BN1059" s="153"/>
      <c r="BO1059" s="153"/>
      <c r="BP1059" s="153"/>
      <c r="BQ1059" s="152"/>
      <c r="BR1059" s="150"/>
      <c r="BS1059" s="152"/>
      <c r="BT1059" s="152"/>
      <c r="BU1059" s="152"/>
      <c r="BV1059" s="152"/>
      <c r="BW1059" s="152"/>
      <c r="BX1059" s="152"/>
    </row>
    <row r="1060" spans="1:76" s="154" customFormat="1" ht="15.75" hidden="1" x14ac:dyDescent="0.25">
      <c r="A1060" s="48" t="e" cm="1">
        <f t="array" ref="A1060">_xlfn.XLOOKUP(Tableau210[[#This Row],[NOM]]&amp;Tableau210[[#This Row],[REPERE BUTA]],[6]!Tableau16[POSTE TECHNIQUE]&amp;[6]!Tableau16[Repere ADM],[6]!Tableau16[NUMERO CLIENT])</f>
        <v>#N/A</v>
      </c>
      <c r="B1060" s="48" t="e" cm="1">
        <f t="array" ref="B1060">_xlfn.XLOOKUP(Tableau210[[#This Row],[NOM]]&amp;Tableau210[[#This Row],[REPERE BUTA]],[6]!Tableau16[POSTE TECHNIQUE]&amp;[6]!Tableau16[Repere REF],[6]!Tableau16[NUMERO CLIENT])</f>
        <v>#N/A</v>
      </c>
      <c r="C1060" s="48" cm="1">
        <f t="array" ref="C1060">_xlfn.XLOOKUP(Tableau210[[#This Row],[NOM]]&amp;Tableau210[[#This Row],[Repere Ubleam]],[7]Sheet1!$C$2:$C$2995&amp;[7]Sheet1!$I$2:$I$2995,[7]Sheet1!$A$2:$A$2995)</f>
        <v>1054</v>
      </c>
      <c r="D1060" s="48" t="str">
        <f>C1060&amp;""</f>
        <v>1054</v>
      </c>
      <c r="E1060" s="48" t="e">
        <v>#N/A</v>
      </c>
      <c r="F1060" s="48" t="e">
        <v>#N/A</v>
      </c>
      <c r="G1060" s="149" t="s">
        <v>1791</v>
      </c>
      <c r="H1060" s="150" t="s">
        <v>1067</v>
      </c>
      <c r="I1060" s="150" t="s">
        <v>80</v>
      </c>
      <c r="J1060" s="150" t="s">
        <v>1071</v>
      </c>
      <c r="K1060" s="150" t="str">
        <f>_xlfn.XLOOKUP(Tableau210[[#This Row],[NOM]],[8]LUT!$I$5:$I$301,[8]LUT!$N$5:$N$301)</f>
        <v>Echangeur</v>
      </c>
      <c r="L1060" s="150" t="s">
        <v>75</v>
      </c>
      <c r="M1060" s="150"/>
      <c r="N1060" s="150" t="s">
        <v>75</v>
      </c>
      <c r="O1060" s="150"/>
      <c r="P1060" s="150"/>
      <c r="Q1060" s="150"/>
      <c r="R1060" s="150"/>
      <c r="S1060" s="150"/>
      <c r="T1060" s="150"/>
      <c r="U1060" s="150"/>
      <c r="V1060" s="150"/>
      <c r="W1060" s="151" t="s">
        <v>1118</v>
      </c>
      <c r="X1060" s="151" t="str" cm="1">
        <f t="array" ref="X10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Ø235</v>
      </c>
      <c r="Y106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60" s="151" t="s">
        <v>3424</v>
      </c>
      <c r="AA1060" s="151" cm="1">
        <f t="array" ref="AA10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6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60" s="152"/>
      <c r="AD1060" s="153" t="s">
        <v>2233</v>
      </c>
      <c r="AE1060" s="150"/>
      <c r="AF1060" s="161">
        <f>IFERROR(VLOOKUP(Tableau210[[#This Row],[OPERATION]],Tableau4[],5,FALSE),"")</f>
        <v>0</v>
      </c>
      <c r="AG1060" s="150" cm="1">
        <f t="array" ref="AG1060">IFERROR(
   SUM(
      _xlfn._xlws.FILTER(
         Tableau3[JP],
         (Tableau3[ITEM]=Tableau210[[#This Row],[NOM]])*
         (Tableau3[Rep.]=Tableau210[[#This Row],[REPERE BUTA]])
      )
   ),
0)</f>
        <v>0</v>
      </c>
      <c r="AH1060" s="161">
        <f>IFERROR(VLOOKUP(Tableau210[[#This Row],[OPERATION]],Tableau4[],4,FALSE),"")</f>
        <v>0</v>
      </c>
      <c r="AI1060" s="150" cm="1">
        <f t="array" ref="AI1060">IFERROR(
   SUM(
      _xlfn._xlws.FILTER(
         Tableau3[BP],
         (Tableau3[ITEM]=Tableau210[[#This Row],[NOM]])*
         (Tableau3[Rep.]=Tableau210[[#This Row],[REPERE BUTA]])
      )
   ),
0)</f>
        <v>0</v>
      </c>
      <c r="AJ1060" s="150" t="str">
        <f>IF(Tableau210[[#This Row],[NB JP EMIS]]=1,"1 JP","") &amp; IF(Tableau210[[#This Row],[NB BP EMIS]]=1," 1 BP","")</f>
        <v/>
      </c>
      <c r="AK1060" s="150" t="str">
        <f>IF(Tableau210[[#This Row],[NB JP BUTA]]=1,"1 JP","") &amp; IF(Tableau210[[#This Row],[Nb BP BUTA]]=1," 1 BP","") &amp; IF(Tableau210[[#This Row],[Nb BP BUTA]]=2," 2 BP","")</f>
        <v/>
      </c>
      <c r="AL1060" s="153" t="s">
        <v>103</v>
      </c>
      <c r="AM1060" s="153" t="str">
        <f>IFERROR(+VLOOKUP(AY1060,Tiges!$G$4:$I$569,3,FALSE),"")</f>
        <v/>
      </c>
      <c r="AN1060" s="152"/>
      <c r="AO1060" s="153">
        <v>8</v>
      </c>
      <c r="AP1060" s="153" cm="1">
        <f t="array" ref="AP10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6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60" s="153" t="s">
        <v>2163</v>
      </c>
      <c r="AS1060" s="153" cm="1">
        <f t="array" ref="AS10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6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60" s="153" t="s">
        <v>1123</v>
      </c>
      <c r="AV1060" s="153" cm="1">
        <f t="array" ref="AV10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6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0" s="153"/>
      <c r="AY1060" s="153" t="str" cm="1">
        <f t="array" ref="AY1060">IFERROR(_xlfn.XLOOKUP(Tableau210[[#This Row],[DN DONNEES BUTA ]]&amp;Tableau210[[#This Row],[PN DONNEES BUTA]],Tiges!$B$4:$B$79&amp;Tiges!$C$4:$C$79,Tiges!$G$4:$G$79),"")</f>
        <v/>
      </c>
      <c r="AZ1060" s="153"/>
      <c r="BA1060" s="153" t="str" cm="1">
        <f t="array" ref="BA1060">IFERROR(_xlfn.XLOOKUP(Tableau210[[#This Row],[DN DONNEES BUTA ]]&amp;Tableau210[[#This Row],[PN DONNEES BUTA]],Tiges!$B$4:$B$79&amp;Tiges!$C$4:$C$79,Tiges!$H$4:$H$79),"")</f>
        <v/>
      </c>
      <c r="BB1060" s="153"/>
      <c r="BC1060" s="163">
        <f>IFERROR(VLOOKUP(Tableau210[[#This Row],[OPERATION]],Tableau4[],2,FALSE),"")</f>
        <v>0</v>
      </c>
      <c r="BD1060" s="153" cm="1">
        <f t="array" ref="BD1060">IFERROR(
   SUM(
      _xlfn._xlws.FILTER(
         Tableau3[Nb Platinage Joint],
         (Tableau3[ITEM]=Tableau210[[#This Row],[NOM]])*
         (Tableau3[Rep.]=Tableau210[[#This Row],[REPERE BUTA]])
      )
   ),
0)</f>
        <v>0</v>
      </c>
      <c r="BE1060" s="153">
        <f>IFERROR(VLOOKUP(Tableau210[[#This Row],[OPERATION]],Tableau4[],3,FALSE),"")</f>
        <v>1</v>
      </c>
      <c r="BF1060" s="153" cm="1">
        <f t="array" ref="BF1060">IFERROR(
   SUM(
      _xlfn._xlws.FILTER(
         Tableau3[Joint Définitif Nb],
         (Tableau3[ITEM]=Tableau210[[#This Row],[NOM]])*
         (Tableau3[Rep.]=Tableau210[[#This Row],[REPERE BUTA]])
      )
   ),
0)</f>
        <v>0</v>
      </c>
      <c r="BG1060" s="153" t="s">
        <v>3424</v>
      </c>
      <c r="BH1060" s="153" cm="1">
        <f t="array" ref="BH10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60" s="153" t="s">
        <v>3424</v>
      </c>
      <c r="BJ1060" s="153" t="s">
        <v>2268</v>
      </c>
      <c r="BK1060" s="153" t="s">
        <v>2434</v>
      </c>
      <c r="BL1060" s="153" t="s">
        <v>2435</v>
      </c>
      <c r="BM1060" s="153" t="s">
        <v>2380</v>
      </c>
      <c r="BN1060" s="153"/>
      <c r="BO1060" s="153"/>
      <c r="BP1060" s="153"/>
      <c r="BQ1060" s="152"/>
      <c r="BR1060" s="150"/>
      <c r="BS1060" s="152"/>
      <c r="BT1060" s="152"/>
      <c r="BU1060" s="152"/>
      <c r="BV1060" s="152"/>
      <c r="BW1060" s="152"/>
      <c r="BX1060" s="152"/>
    </row>
    <row r="1061" spans="1:76" s="154" customFormat="1" ht="15.75" hidden="1" x14ac:dyDescent="0.25">
      <c r="A1061" s="48" t="e" cm="1">
        <f t="array" ref="A1061">_xlfn.XLOOKUP(Tableau210[[#This Row],[NOM]]&amp;Tableau210[[#This Row],[REPERE BUTA]],[6]!Tableau16[POSTE TECHNIQUE]&amp;[6]!Tableau16[Repere ADM],[6]!Tableau16[NUMERO CLIENT])</f>
        <v>#N/A</v>
      </c>
      <c r="B1061" s="48" t="e" cm="1">
        <f t="array" ref="B1061">_xlfn.XLOOKUP(Tableau210[[#This Row],[NOM]]&amp;Tableau210[[#This Row],[REPERE BUTA]],[6]!Tableau16[POSTE TECHNIQUE]&amp;[6]!Tableau16[Repere REF],[6]!Tableau16[NUMERO CLIENT])</f>
        <v>#N/A</v>
      </c>
      <c r="C1061" s="48" cm="1">
        <f t="array" ref="C1061">_xlfn.XLOOKUP(Tableau210[[#This Row],[NOM]]&amp;Tableau210[[#This Row],[Repere Ubleam]],[7]Sheet1!$C$2:$C$2995&amp;[7]Sheet1!$I$2:$I$2995,[7]Sheet1!$A$2:$A$2995)</f>
        <v>1055</v>
      </c>
      <c r="D1061" s="48" t="str">
        <f>C1061&amp;""</f>
        <v>1055</v>
      </c>
      <c r="E1061" s="48" t="e">
        <v>#N/A</v>
      </c>
      <c r="F1061" s="48" t="e">
        <v>#N/A</v>
      </c>
      <c r="G1061" s="149" t="s">
        <v>1791</v>
      </c>
      <c r="H1061" s="150" t="s">
        <v>1067</v>
      </c>
      <c r="I1061" s="150" t="s">
        <v>80</v>
      </c>
      <c r="J1061" s="150" t="s">
        <v>1071</v>
      </c>
      <c r="K1061" s="150" t="str">
        <f>_xlfn.XLOOKUP(Tableau210[[#This Row],[NOM]],[8]LUT!$I$5:$I$301,[8]LUT!$N$5:$N$301)</f>
        <v>Echangeur</v>
      </c>
      <c r="L1061" s="150" t="s">
        <v>70</v>
      </c>
      <c r="M1061" s="150"/>
      <c r="N1061" s="150" t="s">
        <v>70</v>
      </c>
      <c r="O1061" s="150"/>
      <c r="P1061" s="150"/>
      <c r="Q1061" s="150"/>
      <c r="R1061" s="150"/>
      <c r="S1061" s="150"/>
      <c r="T1061" s="150"/>
      <c r="U1061" s="150"/>
      <c r="V1061" s="150"/>
      <c r="W1061" s="151" t="s">
        <v>1118</v>
      </c>
      <c r="X1061" s="151" t="str" cm="1">
        <f t="array" ref="X10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Ø235</v>
      </c>
      <c r="Y1061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61" s="151" t="s">
        <v>3424</v>
      </c>
      <c r="AA1061" s="151" cm="1">
        <f t="array" ref="AA10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61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61" s="152"/>
      <c r="AD1061" s="153" t="s">
        <v>2233</v>
      </c>
      <c r="AE1061" s="150"/>
      <c r="AF1061" s="161">
        <f>IFERROR(VLOOKUP(Tableau210[[#This Row],[OPERATION]],Tableau4[],5,FALSE),"")</f>
        <v>0</v>
      </c>
      <c r="AG1061" s="150" cm="1">
        <f t="array" ref="AG1061">IFERROR(
   SUM(
      _xlfn._xlws.FILTER(
         Tableau3[JP],
         (Tableau3[ITEM]=Tableau210[[#This Row],[NOM]])*
         (Tableau3[Rep.]=Tableau210[[#This Row],[REPERE BUTA]])
      )
   ),
0)</f>
        <v>0</v>
      </c>
      <c r="AH1061" s="161">
        <f>IFERROR(VLOOKUP(Tableau210[[#This Row],[OPERATION]],Tableau4[],4,FALSE),"")</f>
        <v>0</v>
      </c>
      <c r="AI1061" s="150" cm="1">
        <f t="array" ref="AI1061">IFERROR(
   SUM(
      _xlfn._xlws.FILTER(
         Tableau3[BP],
         (Tableau3[ITEM]=Tableau210[[#This Row],[NOM]])*
         (Tableau3[Rep.]=Tableau210[[#This Row],[REPERE BUTA]])
      )
   ),
0)</f>
        <v>0</v>
      </c>
      <c r="AJ1061" s="150" t="str">
        <f>IF(Tableau210[[#This Row],[NB JP EMIS]]=1,"1 JP","") &amp; IF(Tableau210[[#This Row],[NB BP EMIS]]=1," 1 BP","")</f>
        <v/>
      </c>
      <c r="AK1061" s="150" t="str">
        <f>IF(Tableau210[[#This Row],[NB JP BUTA]]=1,"1 JP","") &amp; IF(Tableau210[[#This Row],[Nb BP BUTA]]=1," 1 BP","") &amp; IF(Tableau210[[#This Row],[Nb BP BUTA]]=2," 2 BP","")</f>
        <v/>
      </c>
      <c r="AL1061" s="153" t="s">
        <v>103</v>
      </c>
      <c r="AM1061" s="153" t="str">
        <f>IFERROR(+VLOOKUP(AY1061,Tiges!$G$4:$I$569,3,FALSE),"")</f>
        <v/>
      </c>
      <c r="AN1061" s="152"/>
      <c r="AO1061" s="153">
        <v>8</v>
      </c>
      <c r="AP1061" s="153" cm="1">
        <f t="array" ref="AP10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6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61" s="153" t="s">
        <v>2163</v>
      </c>
      <c r="AS1061" s="153" cm="1">
        <f t="array" ref="AS10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6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61" s="153" t="s">
        <v>1123</v>
      </c>
      <c r="AV1061" s="153" cm="1">
        <f t="array" ref="AV10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6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1" s="153"/>
      <c r="AY1061" s="153" t="str" cm="1">
        <f t="array" ref="AY1061">IFERROR(_xlfn.XLOOKUP(Tableau210[[#This Row],[DN DONNEES BUTA ]]&amp;Tableau210[[#This Row],[PN DONNEES BUTA]],Tiges!$B$4:$B$79&amp;Tiges!$C$4:$C$79,Tiges!$G$4:$G$79),"")</f>
        <v/>
      </c>
      <c r="AZ1061" s="153"/>
      <c r="BA1061" s="153" t="str" cm="1">
        <f t="array" ref="BA1061">IFERROR(_xlfn.XLOOKUP(Tableau210[[#This Row],[DN DONNEES BUTA ]]&amp;Tableau210[[#This Row],[PN DONNEES BUTA]],Tiges!$B$4:$B$79&amp;Tiges!$C$4:$C$79,Tiges!$H$4:$H$79),"")</f>
        <v/>
      </c>
      <c r="BB1061" s="153"/>
      <c r="BC1061" s="163">
        <f>IFERROR(VLOOKUP(Tableau210[[#This Row],[OPERATION]],Tableau4[],2,FALSE),"")</f>
        <v>0</v>
      </c>
      <c r="BD1061" s="153" cm="1">
        <f t="array" ref="BD1061">IFERROR(
   SUM(
      _xlfn._xlws.FILTER(
         Tableau3[Nb Platinage Joint],
         (Tableau3[ITEM]=Tableau210[[#This Row],[NOM]])*
         (Tableau3[Rep.]=Tableau210[[#This Row],[REPERE BUTA]])
      )
   ),
0)</f>
        <v>0</v>
      </c>
      <c r="BE1061" s="153">
        <f>IFERROR(VLOOKUP(Tableau210[[#This Row],[OPERATION]],Tableau4[],3,FALSE),"")</f>
        <v>1</v>
      </c>
      <c r="BF1061" s="153" cm="1">
        <f t="array" ref="BF1061">IFERROR(
   SUM(
      _xlfn._xlws.FILTER(
         Tableau3[Joint Définitif Nb],
         (Tableau3[ITEM]=Tableau210[[#This Row],[NOM]])*
         (Tableau3[Rep.]=Tableau210[[#This Row],[REPERE BUTA]])
      )
   ),
0)</f>
        <v>0</v>
      </c>
      <c r="BG1061" s="153" t="s">
        <v>3424</v>
      </c>
      <c r="BH1061" s="153" cm="1">
        <f t="array" ref="BH10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61" s="153" t="s">
        <v>3424</v>
      </c>
      <c r="BJ1061" s="153" t="s">
        <v>2268</v>
      </c>
      <c r="BK1061" s="153" t="s">
        <v>2434</v>
      </c>
      <c r="BL1061" s="153" t="s">
        <v>2435</v>
      </c>
      <c r="BM1061" s="153" t="s">
        <v>2380</v>
      </c>
      <c r="BN1061" s="153"/>
      <c r="BO1061" s="153"/>
      <c r="BP1061" s="153"/>
      <c r="BQ1061" s="152"/>
      <c r="BR1061" s="150"/>
      <c r="BS1061" s="152"/>
      <c r="BT1061" s="152"/>
      <c r="BU1061" s="152"/>
      <c r="BV1061" s="152"/>
      <c r="BW1061" s="152"/>
      <c r="BX1061" s="152"/>
    </row>
    <row r="1062" spans="1:76" ht="15.75" hidden="1" x14ac:dyDescent="0.25">
      <c r="A1062" s="48" t="e" cm="1">
        <f t="array" ref="A1062">_xlfn.XLOOKUP(Tableau210[[#This Row],[NOM]]&amp;Tableau210[[#This Row],[REPERE BUTA]],[6]!Tableau16[POSTE TECHNIQUE]&amp;[6]!Tableau16[Repere ADM],[6]!Tableau16[NUMERO CLIENT])</f>
        <v>#N/A</v>
      </c>
      <c r="B1062" s="48" t="e" cm="1">
        <f t="array" ref="B1062">_xlfn.XLOOKUP(Tableau210[[#This Row],[NOM]]&amp;Tableau210[[#This Row],[REPERE BUTA]],[6]!Tableau16[POSTE TECHNIQUE]&amp;[6]!Tableau16[Repere REF],[6]!Tableau16[NUMERO CLIENT])</f>
        <v>#N/A</v>
      </c>
      <c r="C1062" s="48" cm="1">
        <f t="array" ref="C1062">_xlfn.XLOOKUP(Tableau210[[#This Row],[NOM]]&amp;Tableau210[[#This Row],[Repere Ubleam]],[7]Sheet1!$C$2:$C$2995&amp;[7]Sheet1!$I$2:$I$2995,[7]Sheet1!$A$2:$A$2995)</f>
        <v>1056</v>
      </c>
      <c r="D1062" s="48" t="str">
        <f>C1062&amp;""</f>
        <v>1056</v>
      </c>
      <c r="E1062" s="48" t="e">
        <v>#N/A</v>
      </c>
      <c r="F1062" s="48" t="e">
        <v>#N/A</v>
      </c>
      <c r="G1062" s="176" t="s">
        <v>1794</v>
      </c>
      <c r="H1062" s="119" t="s">
        <v>1067</v>
      </c>
      <c r="I1062" s="119" t="s">
        <v>80</v>
      </c>
      <c r="J1062" s="119" t="s">
        <v>1071</v>
      </c>
      <c r="K1062" s="119" t="str">
        <f>_xlfn.XLOOKUP(Tableau210[[#This Row],[NOM]],[8]LUT!$I$5:$I$301,[8]LUT!$N$5:$N$301)</f>
        <v>Echangeur</v>
      </c>
      <c r="L1062" s="119" t="s">
        <v>73</v>
      </c>
      <c r="M1062" s="119"/>
      <c r="N1062" s="119" t="s">
        <v>73</v>
      </c>
      <c r="O1062" s="119"/>
      <c r="P1062" s="119"/>
      <c r="Q1062" s="119"/>
      <c r="R1062" s="119"/>
      <c r="S1062" s="119"/>
      <c r="T1062" s="119"/>
      <c r="U1062" s="119"/>
      <c r="V1062" s="119"/>
      <c r="W1062" s="148">
        <v>32</v>
      </c>
      <c r="X1062" s="148" cm="1">
        <f t="array" ref="X10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62" s="14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62" s="148" t="s">
        <v>1118</v>
      </c>
      <c r="AA1062" s="148" cm="1">
        <f t="array" ref="AA10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62" s="14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62" s="48"/>
      <c r="AD1062" s="117" t="s">
        <v>2196</v>
      </c>
      <c r="AE1062" s="119"/>
      <c r="AF1062" s="183">
        <f>IFERROR(VLOOKUP(Tableau210[[#This Row],[OPERATION]],Tableau4[],5,FALSE),"")</f>
        <v>0</v>
      </c>
      <c r="AG1062" s="178" cm="1">
        <f t="array" ref="AG1062">IFERROR(
   SUM(
      _xlfn._xlws.FILTER(
         Tableau3[JP],
         (Tableau3[ITEM]=Tableau210[[#This Row],[NOM]])*
         (Tableau3[Rep.]=Tableau210[[#This Row],[REPERE BUTA]])
      )
   ),
0)</f>
        <v>0</v>
      </c>
      <c r="AH1062" s="183">
        <f>IFERROR(VLOOKUP(Tableau210[[#This Row],[OPERATION]],Tableau4[],4,FALSE),"")</f>
        <v>0</v>
      </c>
      <c r="AI1062" s="178" cm="1">
        <f t="array" ref="AI1062">IFERROR(
   SUM(
      _xlfn._xlws.FILTER(
         Tableau3[BP],
         (Tableau3[ITEM]=Tableau210[[#This Row],[NOM]])*
         (Tableau3[Rep.]=Tableau210[[#This Row],[REPERE BUTA]])
      )
   ),
0)</f>
        <v>0</v>
      </c>
      <c r="AJ1062" s="181" t="str">
        <f>IF(Tableau210[[#This Row],[NB JP EMIS]]=1,"1 JP","") &amp; IF(Tableau210[[#This Row],[NB BP EMIS]]=1," 1 BP","")</f>
        <v/>
      </c>
      <c r="AK1062" s="178" t="str">
        <f>IF(Tableau210[[#This Row],[NB JP BUTA]]=1,"1 JP","") &amp; IF(Tableau210[[#This Row],[Nb BP BUTA]]=1," 1 BP","") &amp; IF(Tableau210[[#This Row],[Nb BP BUTA]]=2," 2 BP","")</f>
        <v/>
      </c>
      <c r="AL1062" s="117" t="s">
        <v>103</v>
      </c>
      <c r="AM1062" s="117">
        <f>IFERROR(+VLOOKUP(AY1062,Tiges!$G$4:$I$569,3,FALSE),"")</f>
        <v>22</v>
      </c>
      <c r="AN1062" s="48"/>
      <c r="AO1062" s="117">
        <v>4</v>
      </c>
      <c r="AP1062" s="177" cm="1">
        <f t="array" ref="AP10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62" s="117" t="s">
        <v>2161</v>
      </c>
      <c r="AS1062" s="177" t="str" cm="1">
        <f t="array" ref="AS10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0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062" s="117" t="s">
        <v>1123</v>
      </c>
      <c r="AV1062" s="177" cm="1">
        <f t="array" ref="AV10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2" s="117"/>
      <c r="AY1062" s="117" cm="1">
        <f t="array" ref="AY1062">IFERROR(_xlfn.XLOOKUP(Tableau210[[#This Row],[DN DONNEES BUTA ]]&amp;Tableau210[[#This Row],[PN DONNEES BUTA]],Tiges!$B$4:$B$79&amp;Tiges!$C$4:$C$79,Tiges!$G$4:$G$79),"")</f>
        <v>14</v>
      </c>
      <c r="AZ1062" s="117"/>
      <c r="BA1062" s="117" cm="1">
        <f t="array" ref="BA1062">IFERROR(_xlfn.XLOOKUP(Tableau210[[#This Row],[DN DONNEES BUTA ]]&amp;Tableau210[[#This Row],[PN DONNEES BUTA]],Tiges!$B$4:$B$79&amp;Tiges!$C$4:$C$79,Tiges!$H$4:$H$79),"")</f>
        <v>70</v>
      </c>
      <c r="BB1062" s="117"/>
      <c r="BC1062" s="184">
        <f>IFERROR(VLOOKUP(Tableau210[[#This Row],[OPERATION]],Tableau4[],2,FALSE),"")</f>
        <v>0</v>
      </c>
      <c r="BD1062" s="177" cm="1">
        <f t="array" ref="BD1062">IFERROR(
   SUM(
      _xlfn._xlws.FILTER(
         Tableau3[Nb Platinage Joint],
         (Tableau3[ITEM]=Tableau210[[#This Row],[NOM]])*
         (Tableau3[Rep.]=Tableau210[[#This Row],[REPERE BUTA]])
      )
   ),
0)</f>
        <v>0</v>
      </c>
      <c r="BE1062" s="182">
        <f>IFERROR(VLOOKUP(Tableau210[[#This Row],[OPERATION]],Tableau4[],3,FALSE),"")</f>
        <v>1</v>
      </c>
      <c r="BF1062" s="177" cm="1">
        <f t="array" ref="BF1062">IFERROR(
   SUM(
      _xlfn._xlws.FILTER(
         Tableau3[Joint Définitif Nb],
         (Tableau3[ITEM]=Tableau210[[#This Row],[NOM]])*
         (Tableau3[Rep.]=Tableau210[[#This Row],[REPERE BUTA]])
      )
   ),
0)</f>
        <v>1</v>
      </c>
      <c r="BG1062" s="117" t="s">
        <v>129</v>
      </c>
      <c r="BH1062" s="177" t="str" cm="1">
        <f t="array" ref="BH10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62" s="117" t="s">
        <v>2268</v>
      </c>
      <c r="BK1062" s="117" t="s">
        <v>2269</v>
      </c>
      <c r="BL1062" s="167" t="s">
        <v>2380</v>
      </c>
      <c r="BM1062" s="117"/>
      <c r="BN1062" s="117"/>
      <c r="BO1062" s="117"/>
      <c r="BP1062" s="117"/>
      <c r="BQ1062" s="48"/>
      <c r="BR1062" s="119"/>
      <c r="BS1062" s="48"/>
      <c r="BT1062" s="48"/>
      <c r="BU1062" s="48"/>
      <c r="BV1062" s="48"/>
      <c r="BW1062" s="48"/>
      <c r="BX1062" s="48"/>
    </row>
    <row r="1063" spans="1:76" ht="15.75" hidden="1" x14ac:dyDescent="0.25">
      <c r="A1063" s="48" t="e" cm="1">
        <f t="array" ref="A1063">_xlfn.XLOOKUP(Tableau210[[#This Row],[NOM]]&amp;Tableau210[[#This Row],[REPERE BUTA]],[6]!Tableau16[POSTE TECHNIQUE]&amp;[6]!Tableau16[Repere ADM],[6]!Tableau16[NUMERO CLIENT])</f>
        <v>#N/A</v>
      </c>
      <c r="B1063" s="48" t="e" cm="1">
        <f t="array" ref="B1063">_xlfn.XLOOKUP(Tableau210[[#This Row],[NOM]]&amp;Tableau210[[#This Row],[REPERE BUTA]],[6]!Tableau16[POSTE TECHNIQUE]&amp;[6]!Tableau16[Repere REF],[6]!Tableau16[NUMERO CLIENT])</f>
        <v>#N/A</v>
      </c>
      <c r="C1063" s="48" cm="1">
        <f t="array" ref="C1063">_xlfn.XLOOKUP(Tableau210[[#This Row],[NOM]]&amp;Tableau210[[#This Row],[Repere Ubleam]],[7]Sheet1!$C$2:$C$2995&amp;[7]Sheet1!$I$2:$I$2995,[7]Sheet1!$A$2:$A$2995)</f>
        <v>1057</v>
      </c>
      <c r="D1063" s="48" t="str">
        <f>C1063&amp;""</f>
        <v>1057</v>
      </c>
      <c r="E1063" s="48" t="e">
        <v>#N/A</v>
      </c>
      <c r="F1063" s="48" t="e">
        <v>#N/A</v>
      </c>
      <c r="G1063" s="176" t="s">
        <v>1794</v>
      </c>
      <c r="H1063" s="119" t="s">
        <v>1067</v>
      </c>
      <c r="I1063" s="119" t="s">
        <v>80</v>
      </c>
      <c r="J1063" s="119" t="s">
        <v>1071</v>
      </c>
      <c r="K1063" s="119" t="str">
        <f>_xlfn.XLOOKUP(Tableau210[[#This Row],[NOM]],[8]LUT!$I$5:$I$301,[8]LUT!$N$5:$N$301)</f>
        <v>Echangeur</v>
      </c>
      <c r="L1063" s="119" t="s">
        <v>83</v>
      </c>
      <c r="M1063" s="119"/>
      <c r="N1063" s="119" t="s">
        <v>83</v>
      </c>
      <c r="O1063" s="119"/>
      <c r="P1063" s="119"/>
      <c r="Q1063" s="119"/>
      <c r="R1063" s="119"/>
      <c r="S1063" s="119"/>
      <c r="T1063" s="119"/>
      <c r="U1063" s="119"/>
      <c r="V1063" s="119"/>
      <c r="W1063" s="148">
        <v>32</v>
      </c>
      <c r="X1063" s="148" cm="1">
        <f t="array" ref="X10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63" s="14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63" s="148" t="s">
        <v>1118</v>
      </c>
      <c r="AA1063" s="148" cm="1">
        <f t="array" ref="AA10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63" s="14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63" s="48"/>
      <c r="AD1063" s="117" t="s">
        <v>2196</v>
      </c>
      <c r="AE1063" s="119"/>
      <c r="AF1063" s="183">
        <f>IFERROR(VLOOKUP(Tableau210[[#This Row],[OPERATION]],Tableau4[],5,FALSE),"")</f>
        <v>0</v>
      </c>
      <c r="AG1063" s="178" cm="1">
        <f t="array" ref="AG1063">IFERROR(
   SUM(
      _xlfn._xlws.FILTER(
         Tableau3[JP],
         (Tableau3[ITEM]=Tableau210[[#This Row],[NOM]])*
         (Tableau3[Rep.]=Tableau210[[#This Row],[REPERE BUTA]])
      )
   ),
0)</f>
        <v>0</v>
      </c>
      <c r="AH1063" s="183">
        <f>IFERROR(VLOOKUP(Tableau210[[#This Row],[OPERATION]],Tableau4[],4,FALSE),"")</f>
        <v>0</v>
      </c>
      <c r="AI1063" s="178" cm="1">
        <f t="array" ref="AI1063">IFERROR(
   SUM(
      _xlfn._xlws.FILTER(
         Tableau3[BP],
         (Tableau3[ITEM]=Tableau210[[#This Row],[NOM]])*
         (Tableau3[Rep.]=Tableau210[[#This Row],[REPERE BUTA]])
      )
   ),
0)</f>
        <v>0</v>
      </c>
      <c r="AJ1063" s="181" t="str">
        <f>IF(Tableau210[[#This Row],[NB JP EMIS]]=1,"1 JP","") &amp; IF(Tableau210[[#This Row],[NB BP EMIS]]=1," 1 BP","")</f>
        <v/>
      </c>
      <c r="AK1063" s="178" t="str">
        <f>IF(Tableau210[[#This Row],[NB JP BUTA]]=1,"1 JP","") &amp; IF(Tableau210[[#This Row],[Nb BP BUTA]]=1," 1 BP","") &amp; IF(Tableau210[[#This Row],[Nb BP BUTA]]=2," 2 BP","")</f>
        <v/>
      </c>
      <c r="AL1063" s="117" t="s">
        <v>103</v>
      </c>
      <c r="AM1063" s="117">
        <f>IFERROR(+VLOOKUP(AY1063,Tiges!$G$4:$I$569,3,FALSE),"")</f>
        <v>22</v>
      </c>
      <c r="AN1063" s="48"/>
      <c r="AO1063" s="117">
        <v>4</v>
      </c>
      <c r="AP1063" s="177" cm="1">
        <f t="array" ref="AP10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63" s="117" t="s">
        <v>2161</v>
      </c>
      <c r="AS1063" s="177" t="str" cm="1">
        <f t="array" ref="AS10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06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063" s="117" t="s">
        <v>1123</v>
      </c>
      <c r="AV1063" s="177" cm="1">
        <f t="array" ref="AV10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3" s="117"/>
      <c r="AY1063" s="117" cm="1">
        <f t="array" ref="AY1063">IFERROR(_xlfn.XLOOKUP(Tableau210[[#This Row],[DN DONNEES BUTA ]]&amp;Tableau210[[#This Row],[PN DONNEES BUTA]],Tiges!$B$4:$B$79&amp;Tiges!$C$4:$C$79,Tiges!$G$4:$G$79),"")</f>
        <v>14</v>
      </c>
      <c r="AZ1063" s="117"/>
      <c r="BA1063" s="117" cm="1">
        <f t="array" ref="BA1063">IFERROR(_xlfn.XLOOKUP(Tableau210[[#This Row],[DN DONNEES BUTA ]]&amp;Tableau210[[#This Row],[PN DONNEES BUTA]],Tiges!$B$4:$B$79&amp;Tiges!$C$4:$C$79,Tiges!$H$4:$H$79),"")</f>
        <v>70</v>
      </c>
      <c r="BB1063" s="117"/>
      <c r="BC1063" s="184">
        <f>IFERROR(VLOOKUP(Tableau210[[#This Row],[OPERATION]],Tableau4[],2,FALSE),"")</f>
        <v>0</v>
      </c>
      <c r="BD1063" s="177" cm="1">
        <f t="array" ref="BD1063">IFERROR(
   SUM(
      _xlfn._xlws.FILTER(
         Tableau3[Nb Platinage Joint],
         (Tableau3[ITEM]=Tableau210[[#This Row],[NOM]])*
         (Tableau3[Rep.]=Tableau210[[#This Row],[REPERE BUTA]])
      )
   ),
0)</f>
        <v>0</v>
      </c>
      <c r="BE1063" s="182">
        <f>IFERROR(VLOOKUP(Tableau210[[#This Row],[OPERATION]],Tableau4[],3,FALSE),"")</f>
        <v>1</v>
      </c>
      <c r="BF1063" s="177" cm="1">
        <f t="array" ref="BF1063">IFERROR(
   SUM(
      _xlfn._xlws.FILTER(
         Tableau3[Joint Définitif Nb],
         (Tableau3[ITEM]=Tableau210[[#This Row],[NOM]])*
         (Tableau3[Rep.]=Tableau210[[#This Row],[REPERE BUTA]])
      )
   ),
0)</f>
        <v>1</v>
      </c>
      <c r="BG1063" s="117" t="s">
        <v>129</v>
      </c>
      <c r="BH1063" s="177" t="str" cm="1">
        <f t="array" ref="BH10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63" s="117" t="s">
        <v>2268</v>
      </c>
      <c r="BK1063" s="117" t="s">
        <v>2269</v>
      </c>
      <c r="BL1063" s="167" t="s">
        <v>2380</v>
      </c>
      <c r="BM1063" s="117"/>
      <c r="BN1063" s="117"/>
      <c r="BO1063" s="117"/>
      <c r="BP1063" s="117"/>
      <c r="BQ1063" s="48"/>
      <c r="BR1063" s="119"/>
      <c r="BS1063" s="48"/>
      <c r="BT1063" s="48"/>
      <c r="BU1063" s="48"/>
      <c r="BV1063" s="48"/>
      <c r="BW1063" s="48"/>
      <c r="BX1063" s="48"/>
    </row>
    <row r="1064" spans="1:76" ht="15.75" hidden="1" x14ac:dyDescent="0.25">
      <c r="A1064" s="48" t="e" cm="1">
        <f t="array" ref="A1064">_xlfn.XLOOKUP(Tableau210[[#This Row],[NOM]]&amp;Tableau210[[#This Row],[REPERE BUTA]],[6]!Tableau16[POSTE TECHNIQUE]&amp;[6]!Tableau16[Repere ADM],[6]!Tableau16[NUMERO CLIENT])</f>
        <v>#N/A</v>
      </c>
      <c r="B1064" s="48" t="e" cm="1">
        <f t="array" ref="B1064">_xlfn.XLOOKUP(Tableau210[[#This Row],[NOM]]&amp;Tableau210[[#This Row],[REPERE BUTA]],[6]!Tableau16[POSTE TECHNIQUE]&amp;[6]!Tableau16[Repere REF],[6]!Tableau16[NUMERO CLIENT])</f>
        <v>#N/A</v>
      </c>
      <c r="C1064" s="48" cm="1">
        <f t="array" ref="C1064">_xlfn.XLOOKUP(Tableau210[[#This Row],[NOM]]&amp;Tableau210[[#This Row],[Repere Ubleam]],[7]Sheet1!$C$2:$C$2995&amp;[7]Sheet1!$I$2:$I$2995,[7]Sheet1!$A$2:$A$2995)</f>
        <v>1058</v>
      </c>
      <c r="D1064" s="48" t="str">
        <f>C1064&amp;""</f>
        <v>1058</v>
      </c>
      <c r="E1064" s="48" t="e">
        <v>#N/A</v>
      </c>
      <c r="F1064" s="48" t="e">
        <v>#N/A</v>
      </c>
      <c r="G1064" s="176" t="s">
        <v>1794</v>
      </c>
      <c r="H1064" s="119" t="s">
        <v>1067</v>
      </c>
      <c r="I1064" s="119" t="s">
        <v>80</v>
      </c>
      <c r="J1064" s="119" t="s">
        <v>1071</v>
      </c>
      <c r="K1064" s="119" t="str">
        <f>_xlfn.XLOOKUP(Tableau210[[#This Row],[NOM]],[8]LUT!$I$5:$I$301,[8]LUT!$N$5:$N$301)</f>
        <v>Echangeur</v>
      </c>
      <c r="L1064" s="119" t="s">
        <v>75</v>
      </c>
      <c r="M1064" s="119"/>
      <c r="N1064" s="119" t="s">
        <v>75</v>
      </c>
      <c r="O1064" s="119"/>
      <c r="P1064" s="119"/>
      <c r="Q1064" s="119"/>
      <c r="R1064" s="119"/>
      <c r="S1064" s="119"/>
      <c r="T1064" s="119"/>
      <c r="U1064" s="119"/>
      <c r="V1064" s="119"/>
      <c r="W1064" s="148" t="s">
        <v>1118</v>
      </c>
      <c r="X1064" s="148" t="str" cm="1">
        <f t="array" ref="X10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Ø330</v>
      </c>
      <c r="Y1064" s="14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64" s="148" t="s">
        <v>3424</v>
      </c>
      <c r="AA1064" s="148" cm="1">
        <f t="array" ref="AA10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64" s="14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64" s="48"/>
      <c r="AD1064" s="117" t="s">
        <v>2233</v>
      </c>
      <c r="AE1064" s="119"/>
      <c r="AF1064" s="183">
        <f>IFERROR(VLOOKUP(Tableau210[[#This Row],[OPERATION]],Tableau4[],5,FALSE),"")</f>
        <v>0</v>
      </c>
      <c r="AG1064" s="178" cm="1">
        <f t="array" ref="AG1064">IFERROR(
   SUM(
      _xlfn._xlws.FILTER(
         Tableau3[JP],
         (Tableau3[ITEM]=Tableau210[[#This Row],[NOM]])*
         (Tableau3[Rep.]=Tableau210[[#This Row],[REPERE BUTA]])
      )
   ),
0)</f>
        <v>0</v>
      </c>
      <c r="AH1064" s="183">
        <f>IFERROR(VLOOKUP(Tableau210[[#This Row],[OPERATION]],Tableau4[],4,FALSE),"")</f>
        <v>0</v>
      </c>
      <c r="AI1064" s="178" cm="1">
        <f t="array" ref="AI1064">IFERROR(
   SUM(
      _xlfn._xlws.FILTER(
         Tableau3[BP],
         (Tableau3[ITEM]=Tableau210[[#This Row],[NOM]])*
         (Tableau3[Rep.]=Tableau210[[#This Row],[REPERE BUTA]])
      )
   ),
0)</f>
        <v>0</v>
      </c>
      <c r="AJ1064" s="181" t="str">
        <f>IF(Tableau210[[#This Row],[NB JP EMIS]]=1,"1 JP","") &amp; IF(Tableau210[[#This Row],[NB BP EMIS]]=1," 1 BP","")</f>
        <v/>
      </c>
      <c r="AK1064" s="178" t="str">
        <f>IF(Tableau210[[#This Row],[NB JP BUTA]]=1,"1 JP","") &amp; IF(Tableau210[[#This Row],[Nb BP BUTA]]=1," 1 BP","") &amp; IF(Tableau210[[#This Row],[Nb BP BUTA]]=2," 2 BP","")</f>
        <v/>
      </c>
      <c r="AL1064" s="117" t="s">
        <v>103</v>
      </c>
      <c r="AM1064" s="117" t="str">
        <f>IFERROR(+VLOOKUP(AY1064,Tiges!$G$4:$I$569,3,FALSE),"")</f>
        <v/>
      </c>
      <c r="AN1064" s="48"/>
      <c r="AO1064" s="117">
        <v>8</v>
      </c>
      <c r="AP1064" s="177" cm="1">
        <f t="array" ref="AP10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64" s="117" t="s">
        <v>2163</v>
      </c>
      <c r="AS1064" s="177" cm="1">
        <f t="array" ref="AS10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6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64" s="117" t="s">
        <v>1123</v>
      </c>
      <c r="AV1064" s="177" cm="1">
        <f t="array" ref="AV10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6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4" s="117"/>
      <c r="AY1064" s="117" t="str" cm="1">
        <f t="array" ref="AY1064">IFERROR(_xlfn.XLOOKUP(Tableau210[[#This Row],[DN DONNEES BUTA ]]&amp;Tableau210[[#This Row],[PN DONNEES BUTA]],Tiges!$B$4:$B$79&amp;Tiges!$C$4:$C$79,Tiges!$G$4:$G$79),"")</f>
        <v/>
      </c>
      <c r="AZ1064" s="117"/>
      <c r="BA1064" s="117" t="str" cm="1">
        <f t="array" ref="BA1064">IFERROR(_xlfn.XLOOKUP(Tableau210[[#This Row],[DN DONNEES BUTA ]]&amp;Tableau210[[#This Row],[PN DONNEES BUTA]],Tiges!$B$4:$B$79&amp;Tiges!$C$4:$C$79,Tiges!$H$4:$H$79),"")</f>
        <v/>
      </c>
      <c r="BB1064" s="117"/>
      <c r="BC1064" s="184">
        <f>IFERROR(VLOOKUP(Tableau210[[#This Row],[OPERATION]],Tableau4[],2,FALSE),"")</f>
        <v>0</v>
      </c>
      <c r="BD1064" s="177" cm="1">
        <f t="array" ref="BD1064">IFERROR(
   SUM(
      _xlfn._xlws.FILTER(
         Tableau3[Nb Platinage Joint],
         (Tableau3[ITEM]=Tableau210[[#This Row],[NOM]])*
         (Tableau3[Rep.]=Tableau210[[#This Row],[REPERE BUTA]])
      )
   ),
0)</f>
        <v>0</v>
      </c>
      <c r="BE1064" s="182">
        <f>IFERROR(VLOOKUP(Tableau210[[#This Row],[OPERATION]],Tableau4[],3,FALSE),"")</f>
        <v>1</v>
      </c>
      <c r="BF1064" s="177" cm="1">
        <f t="array" ref="BF1064">IFERROR(
   SUM(
      _xlfn._xlws.FILTER(
         Tableau3[Joint Définitif Nb],
         (Tableau3[ITEM]=Tableau210[[#This Row],[NOM]])*
         (Tableau3[Rep.]=Tableau210[[#This Row],[REPERE BUTA]])
      )
   ),
0)</f>
        <v>0</v>
      </c>
      <c r="BG1064" s="117" t="s">
        <v>3424</v>
      </c>
      <c r="BH1064" s="177" cm="1">
        <f t="array" ref="BH10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64" s="411" t="s">
        <v>3424</v>
      </c>
      <c r="BJ1064" s="117" t="s">
        <v>2268</v>
      </c>
      <c r="BK1064" s="117" t="s">
        <v>3424</v>
      </c>
      <c r="BL1064" s="167" t="s">
        <v>2457</v>
      </c>
      <c r="BM1064" s="117"/>
      <c r="BN1064" s="117"/>
      <c r="BO1064" s="117"/>
      <c r="BP1064" s="117"/>
      <c r="BQ1064" s="48"/>
      <c r="BR1064" s="119"/>
      <c r="BS1064" s="48"/>
      <c r="BT1064" s="48"/>
      <c r="BU1064" s="48"/>
      <c r="BV1064" s="48"/>
      <c r="BW1064" s="48"/>
      <c r="BX1064" s="48"/>
    </row>
    <row r="1065" spans="1:76" ht="15.75" hidden="1" x14ac:dyDescent="0.25">
      <c r="A1065" s="48" t="e" cm="1">
        <f t="array" ref="A1065">_xlfn.XLOOKUP(Tableau210[[#This Row],[NOM]]&amp;Tableau210[[#This Row],[REPERE BUTA]],[6]!Tableau16[POSTE TECHNIQUE]&amp;[6]!Tableau16[Repere ADM],[6]!Tableau16[NUMERO CLIENT])</f>
        <v>#N/A</v>
      </c>
      <c r="B1065" s="48" t="e" cm="1">
        <f t="array" ref="B1065">_xlfn.XLOOKUP(Tableau210[[#This Row],[NOM]]&amp;Tableau210[[#This Row],[REPERE BUTA]],[6]!Tableau16[POSTE TECHNIQUE]&amp;[6]!Tableau16[Repere REF],[6]!Tableau16[NUMERO CLIENT])</f>
        <v>#N/A</v>
      </c>
      <c r="C1065" s="48" cm="1">
        <f t="array" ref="C1065">_xlfn.XLOOKUP(Tableau210[[#This Row],[NOM]]&amp;Tableau210[[#This Row],[Repere Ubleam]],[7]Sheet1!$C$2:$C$2995&amp;[7]Sheet1!$I$2:$I$2995,[7]Sheet1!$A$2:$A$2995)</f>
        <v>1059</v>
      </c>
      <c r="D1065" s="48" t="str">
        <f>C1065&amp;""</f>
        <v>1059</v>
      </c>
      <c r="E1065" s="48" t="e">
        <v>#N/A</v>
      </c>
      <c r="F1065" s="48" t="e">
        <v>#N/A</v>
      </c>
      <c r="G1065" s="176" t="s">
        <v>1794</v>
      </c>
      <c r="H1065" s="119" t="s">
        <v>1067</v>
      </c>
      <c r="I1065" s="119" t="s">
        <v>80</v>
      </c>
      <c r="J1065" s="119" t="s">
        <v>1071</v>
      </c>
      <c r="K1065" s="119" t="str">
        <f>_xlfn.XLOOKUP(Tableau210[[#This Row],[NOM]],[8]LUT!$I$5:$I$301,[8]LUT!$N$5:$N$301)</f>
        <v>Echangeur</v>
      </c>
      <c r="L1065" s="119" t="s">
        <v>70</v>
      </c>
      <c r="M1065" s="119"/>
      <c r="N1065" s="119" t="s">
        <v>70</v>
      </c>
      <c r="O1065" s="119"/>
      <c r="P1065" s="119"/>
      <c r="Q1065" s="119"/>
      <c r="R1065" s="119"/>
      <c r="S1065" s="119"/>
      <c r="T1065" s="119"/>
      <c r="U1065" s="119"/>
      <c r="V1065" s="119"/>
      <c r="W1065" s="148" t="s">
        <v>1118</v>
      </c>
      <c r="X1065" s="148" t="str" cm="1">
        <f t="array" ref="X10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Ø330</v>
      </c>
      <c r="Y1065" s="14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65" s="148" t="s">
        <v>3424</v>
      </c>
      <c r="AA1065" s="148" cm="1">
        <f t="array" ref="AA10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65" s="14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65" s="48"/>
      <c r="AD1065" s="117" t="s">
        <v>2233</v>
      </c>
      <c r="AE1065" s="119"/>
      <c r="AF1065" s="183">
        <f>IFERROR(VLOOKUP(Tableau210[[#This Row],[OPERATION]],Tableau4[],5,FALSE),"")</f>
        <v>0</v>
      </c>
      <c r="AG1065" s="178" cm="1">
        <f t="array" ref="AG1065">IFERROR(
   SUM(
      _xlfn._xlws.FILTER(
         Tableau3[JP],
         (Tableau3[ITEM]=Tableau210[[#This Row],[NOM]])*
         (Tableau3[Rep.]=Tableau210[[#This Row],[REPERE BUTA]])
      )
   ),
0)</f>
        <v>0</v>
      </c>
      <c r="AH1065" s="183">
        <f>IFERROR(VLOOKUP(Tableau210[[#This Row],[OPERATION]],Tableau4[],4,FALSE),"")</f>
        <v>0</v>
      </c>
      <c r="AI1065" s="178" cm="1">
        <f t="array" ref="AI1065">IFERROR(
   SUM(
      _xlfn._xlws.FILTER(
         Tableau3[BP],
         (Tableau3[ITEM]=Tableau210[[#This Row],[NOM]])*
         (Tableau3[Rep.]=Tableau210[[#This Row],[REPERE BUTA]])
      )
   ),
0)</f>
        <v>0</v>
      </c>
      <c r="AJ1065" s="181" t="str">
        <f>IF(Tableau210[[#This Row],[NB JP EMIS]]=1,"1 JP","") &amp; IF(Tableau210[[#This Row],[NB BP EMIS]]=1," 1 BP","")</f>
        <v/>
      </c>
      <c r="AK1065" s="178" t="str">
        <f>IF(Tableau210[[#This Row],[NB JP BUTA]]=1,"1 JP","") &amp; IF(Tableau210[[#This Row],[Nb BP BUTA]]=1," 1 BP","") &amp; IF(Tableau210[[#This Row],[Nb BP BUTA]]=2," 2 BP","")</f>
        <v/>
      </c>
      <c r="AL1065" s="117" t="s">
        <v>103</v>
      </c>
      <c r="AM1065" s="117" t="str">
        <f>IFERROR(+VLOOKUP(AY1065,Tiges!$G$4:$I$569,3,FALSE),"")</f>
        <v/>
      </c>
      <c r="AN1065" s="48"/>
      <c r="AO1065" s="117">
        <v>8</v>
      </c>
      <c r="AP1065" s="177" cm="1">
        <f t="array" ref="AP10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65" s="117" t="s">
        <v>2163</v>
      </c>
      <c r="AS1065" s="177" cm="1">
        <f t="array" ref="AS10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65" s="117" t="s">
        <v>1115</v>
      </c>
      <c r="AV1065" s="177" cm="1">
        <f t="array" ref="AV10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6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65" s="117"/>
      <c r="AY1065" s="117" t="str" cm="1">
        <f t="array" ref="AY1065">IFERROR(_xlfn.XLOOKUP(Tableau210[[#This Row],[DN DONNEES BUTA ]]&amp;Tableau210[[#This Row],[PN DONNEES BUTA]],Tiges!$B$4:$B$79&amp;Tiges!$C$4:$C$79,Tiges!$G$4:$G$79),"")</f>
        <v/>
      </c>
      <c r="AZ1065" s="117"/>
      <c r="BA1065" s="117" t="str" cm="1">
        <f t="array" ref="BA1065">IFERROR(_xlfn.XLOOKUP(Tableau210[[#This Row],[DN DONNEES BUTA ]]&amp;Tableau210[[#This Row],[PN DONNEES BUTA]],Tiges!$B$4:$B$79&amp;Tiges!$C$4:$C$79,Tiges!$H$4:$H$79),"")</f>
        <v/>
      </c>
      <c r="BB1065" s="117"/>
      <c r="BC1065" s="184">
        <f>IFERROR(VLOOKUP(Tableau210[[#This Row],[OPERATION]],Tableau4[],2,FALSE),"")</f>
        <v>0</v>
      </c>
      <c r="BD1065" s="177" cm="1">
        <f t="array" ref="BD1065">IFERROR(
   SUM(
      _xlfn._xlws.FILTER(
         Tableau3[Nb Platinage Joint],
         (Tableau3[ITEM]=Tableau210[[#This Row],[NOM]])*
         (Tableau3[Rep.]=Tableau210[[#This Row],[REPERE BUTA]])
      )
   ),
0)</f>
        <v>0</v>
      </c>
      <c r="BE1065" s="182">
        <f>IFERROR(VLOOKUP(Tableau210[[#This Row],[OPERATION]],Tableau4[],3,FALSE),"")</f>
        <v>1</v>
      </c>
      <c r="BF1065" s="177" cm="1">
        <f t="array" ref="BF1065">IFERROR(
   SUM(
      _xlfn._xlws.FILTER(
         Tableau3[Joint Définitif Nb],
         (Tableau3[ITEM]=Tableau210[[#This Row],[NOM]])*
         (Tableau3[Rep.]=Tableau210[[#This Row],[REPERE BUTA]])
      )
   ),
0)</f>
        <v>0</v>
      </c>
      <c r="BG1065" s="117" t="s">
        <v>3424</v>
      </c>
      <c r="BH1065" s="177" cm="1">
        <f t="array" ref="BH10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65" s="411" t="s">
        <v>3424</v>
      </c>
      <c r="BJ1065" s="117" t="s">
        <v>2268</v>
      </c>
      <c r="BK1065" s="117" t="s">
        <v>3424</v>
      </c>
      <c r="BL1065" s="167" t="s">
        <v>2457</v>
      </c>
      <c r="BM1065" s="117"/>
      <c r="BN1065" s="117"/>
      <c r="BO1065" s="117"/>
      <c r="BP1065" s="117"/>
      <c r="BQ1065" s="48"/>
      <c r="BR1065" s="119"/>
      <c r="BS1065" s="48"/>
      <c r="BT1065" s="48"/>
      <c r="BU1065" s="48"/>
      <c r="BV1065" s="48"/>
      <c r="BW1065" s="48"/>
      <c r="BX1065" s="48"/>
    </row>
    <row r="1066" spans="1:76" ht="15.75" hidden="1" x14ac:dyDescent="0.25">
      <c r="A1066" s="48" t="e" cm="1">
        <f t="array" ref="A1066">_xlfn.XLOOKUP(Tableau210[[#This Row],[NOM]]&amp;Tableau210[[#This Row],[REPERE BUTA]],[6]!Tableau16[POSTE TECHNIQUE]&amp;[6]!Tableau16[Repere ADM],[6]!Tableau16[NUMERO CLIENT])</f>
        <v>#N/A</v>
      </c>
      <c r="B1066" s="48" t="e" cm="1">
        <f t="array" ref="B1066">_xlfn.XLOOKUP(Tableau210[[#This Row],[NOM]]&amp;Tableau210[[#This Row],[REPERE BUTA]],[6]!Tableau16[POSTE TECHNIQUE]&amp;[6]!Tableau16[Repere REF],[6]!Tableau16[NUMERO CLIENT])</f>
        <v>#N/A</v>
      </c>
      <c r="C1066" s="48" cm="1">
        <f t="array" ref="C1066">_xlfn.XLOOKUP(Tableau210[[#This Row],[NOM]]&amp;Tableau210[[#This Row],[Repere Ubleam]],[7]Sheet1!$C$2:$C$2995&amp;[7]Sheet1!$I$2:$I$2995,[7]Sheet1!$A$2:$A$2995)</f>
        <v>1060</v>
      </c>
      <c r="D1066" s="48" t="str">
        <f>C1066&amp;""</f>
        <v>1060</v>
      </c>
      <c r="E1066" s="48" t="e">
        <v>#N/A</v>
      </c>
      <c r="F1066" s="48" t="e">
        <v>#N/A</v>
      </c>
      <c r="G1066" s="176" t="s">
        <v>1796</v>
      </c>
      <c r="H1066" s="119" t="s">
        <v>1067</v>
      </c>
      <c r="I1066" s="119" t="s">
        <v>80</v>
      </c>
      <c r="J1066" s="119" t="s">
        <v>1071</v>
      </c>
      <c r="K1066" s="119" t="str">
        <f>_xlfn.XLOOKUP(Tableau210[[#This Row],[NOM]],[8]LUT!$I$5:$I$301,[8]LUT!$N$5:$N$301)</f>
        <v xml:space="preserve">Echangeur </v>
      </c>
      <c r="L1066" s="119" t="s">
        <v>73</v>
      </c>
      <c r="M1066" s="119"/>
      <c r="N1066" s="119" t="s">
        <v>73</v>
      </c>
      <c r="O1066" s="119"/>
      <c r="P1066" s="119"/>
      <c r="Q1066" s="119"/>
      <c r="R1066" s="119"/>
      <c r="S1066" s="119"/>
      <c r="T1066" s="119"/>
      <c r="U1066" s="119"/>
      <c r="V1066" s="119"/>
      <c r="W1066" s="148">
        <v>25</v>
      </c>
      <c r="X1066" s="148" cm="1">
        <f t="array" ref="X10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66" s="14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66" s="148">
        <v>20</v>
      </c>
      <c r="AA1066" s="148" cm="1">
        <f t="array" ref="AA10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66" s="14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66" s="48"/>
      <c r="AD1066" s="117" t="s">
        <v>2196</v>
      </c>
      <c r="AE1066" s="119"/>
      <c r="AF1066" s="183">
        <f>IFERROR(VLOOKUP(Tableau210[[#This Row],[OPERATION]],Tableau4[],5,FALSE),"")</f>
        <v>0</v>
      </c>
      <c r="AG1066" s="178" cm="1">
        <f t="array" ref="AG1066">IFERROR(
   SUM(
      _xlfn._xlws.FILTER(
         Tableau3[JP],
         (Tableau3[ITEM]=Tableau210[[#This Row],[NOM]])*
         (Tableau3[Rep.]=Tableau210[[#This Row],[REPERE BUTA]])
      )
   ),
0)</f>
        <v>0</v>
      </c>
      <c r="AH1066" s="183">
        <f>IFERROR(VLOOKUP(Tableau210[[#This Row],[OPERATION]],Tableau4[],4,FALSE),"")</f>
        <v>0</v>
      </c>
      <c r="AI1066" s="178" cm="1">
        <f t="array" ref="AI1066">IFERROR(
   SUM(
      _xlfn._xlws.FILTER(
         Tableau3[BP],
         (Tableau3[ITEM]=Tableau210[[#This Row],[NOM]])*
         (Tableau3[Rep.]=Tableau210[[#This Row],[REPERE BUTA]])
      )
   ),
0)</f>
        <v>0</v>
      </c>
      <c r="AJ1066" s="181" t="str">
        <f>IF(Tableau210[[#This Row],[NB JP EMIS]]=1,"1 JP","") &amp; IF(Tableau210[[#This Row],[NB BP EMIS]]=1," 1 BP","")</f>
        <v/>
      </c>
      <c r="AK1066" s="178" t="str">
        <f>IF(Tableau210[[#This Row],[NB JP BUTA]]=1,"1 JP","") &amp; IF(Tableau210[[#This Row],[Nb BP BUTA]]=1," 1 BP","") &amp; IF(Tableau210[[#This Row],[Nb BP BUTA]]=2," 2 BP","")</f>
        <v/>
      </c>
      <c r="AL1066" s="117" t="s">
        <v>103</v>
      </c>
      <c r="AM1066" s="117">
        <f>IFERROR(+VLOOKUP(AY1066,Tiges!$G$4:$I$569,3,FALSE),"")</f>
        <v>22</v>
      </c>
      <c r="AN1066" s="48"/>
      <c r="AO1066" s="117">
        <v>4</v>
      </c>
      <c r="AP1066" s="177" cm="1">
        <f t="array" ref="AP10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66" s="117" t="s">
        <v>2289</v>
      </c>
      <c r="AS1066" s="177" t="str" cm="1">
        <f t="array" ref="AS10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66" s="117" t="s">
        <v>1123</v>
      </c>
      <c r="AV1066" s="177" t="str" cm="1">
        <f t="array" ref="AV10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6" s="117"/>
      <c r="AY1066" s="117" cm="1">
        <f t="array" ref="AY1066">IFERROR(_xlfn.XLOOKUP(Tableau210[[#This Row],[DN DONNEES BUTA ]]&amp;Tableau210[[#This Row],[PN DONNEES BUTA]],Tiges!$B$4:$B$79&amp;Tiges!$C$4:$C$79,Tiges!$G$4:$G$79),"")</f>
        <v>14</v>
      </c>
      <c r="AZ1066" s="117"/>
      <c r="BA1066" s="117" cm="1">
        <f t="array" ref="BA1066">IFERROR(_xlfn.XLOOKUP(Tableau210[[#This Row],[DN DONNEES BUTA ]]&amp;Tableau210[[#This Row],[PN DONNEES BUTA]],Tiges!$B$4:$B$79&amp;Tiges!$C$4:$C$79,Tiges!$H$4:$H$79),"")</f>
        <v>70</v>
      </c>
      <c r="BB1066" s="117"/>
      <c r="BC1066" s="184">
        <f>IFERROR(VLOOKUP(Tableau210[[#This Row],[OPERATION]],Tableau4[],2,FALSE),"")</f>
        <v>0</v>
      </c>
      <c r="BD1066" s="177" cm="1">
        <f t="array" ref="BD1066">IFERROR(
   SUM(
      _xlfn._xlws.FILTER(
         Tableau3[Nb Platinage Joint],
         (Tableau3[ITEM]=Tableau210[[#This Row],[NOM]])*
         (Tableau3[Rep.]=Tableau210[[#This Row],[REPERE BUTA]])
      )
   ),
0)</f>
        <v>0</v>
      </c>
      <c r="BE1066" s="182">
        <f>IFERROR(VLOOKUP(Tableau210[[#This Row],[OPERATION]],Tableau4[],3,FALSE),"")</f>
        <v>1</v>
      </c>
      <c r="BF1066" s="177" cm="1">
        <f t="array" ref="BF1066">IFERROR(
   SUM(
      _xlfn._xlws.FILTER(
         Tableau3[Joint Définitif Nb],
         (Tableau3[ITEM]=Tableau210[[#This Row],[NOM]])*
         (Tableau3[Rep.]=Tableau210[[#This Row],[REPERE BUTA]])
      )
   ),
0)</f>
        <v>1</v>
      </c>
      <c r="BG1066" s="117" t="s">
        <v>129</v>
      </c>
      <c r="BH1066" s="177" t="str" cm="1">
        <f t="array" ref="BH10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66" s="117" t="s">
        <v>2281</v>
      </c>
      <c r="BK1066" s="117" t="s">
        <v>2269</v>
      </c>
      <c r="BL1066" s="167" t="s">
        <v>2380</v>
      </c>
      <c r="BM1066" s="117"/>
      <c r="BN1066" s="117"/>
      <c r="BO1066" s="117"/>
      <c r="BP1066" s="117"/>
      <c r="BQ1066" s="48"/>
      <c r="BR1066" s="119"/>
      <c r="BS1066" s="48"/>
      <c r="BT1066" s="48"/>
      <c r="BU1066" s="48"/>
      <c r="BV1066" s="48"/>
      <c r="BW1066" s="48"/>
      <c r="BX1066" s="48"/>
    </row>
    <row r="1067" spans="1:76" ht="15.75" hidden="1" x14ac:dyDescent="0.25">
      <c r="A1067" s="48" t="e" cm="1">
        <f t="array" ref="A1067">_xlfn.XLOOKUP(Tableau210[[#This Row],[NOM]]&amp;Tableau210[[#This Row],[REPERE BUTA]],[6]!Tableau16[POSTE TECHNIQUE]&amp;[6]!Tableau16[Repere ADM],[6]!Tableau16[NUMERO CLIENT])</f>
        <v>#N/A</v>
      </c>
      <c r="B1067" s="48" t="e" cm="1">
        <f t="array" ref="B1067">_xlfn.XLOOKUP(Tableau210[[#This Row],[NOM]]&amp;Tableau210[[#This Row],[REPERE BUTA]],[6]!Tableau16[POSTE TECHNIQUE]&amp;[6]!Tableau16[Repere REF],[6]!Tableau16[NUMERO CLIENT])</f>
        <v>#N/A</v>
      </c>
      <c r="C1067" s="48" cm="1">
        <f t="array" ref="C1067">_xlfn.XLOOKUP(Tableau210[[#This Row],[NOM]]&amp;Tableau210[[#This Row],[Repere Ubleam]],[7]Sheet1!$C$2:$C$2995&amp;[7]Sheet1!$I$2:$I$2995,[7]Sheet1!$A$2:$A$2995)</f>
        <v>1061</v>
      </c>
      <c r="D1067" s="48" t="str">
        <f>C1067&amp;""</f>
        <v>1061</v>
      </c>
      <c r="E1067" s="48" t="e">
        <v>#N/A</v>
      </c>
      <c r="F1067" s="48" t="e">
        <v>#N/A</v>
      </c>
      <c r="G1067" s="176" t="s">
        <v>1796</v>
      </c>
      <c r="H1067" s="119" t="s">
        <v>1067</v>
      </c>
      <c r="I1067" s="119" t="s">
        <v>80</v>
      </c>
      <c r="J1067" s="119" t="s">
        <v>1071</v>
      </c>
      <c r="K1067" s="119" t="str">
        <f>_xlfn.XLOOKUP(Tableau210[[#This Row],[NOM]],[8]LUT!$I$5:$I$301,[8]LUT!$N$5:$N$301)</f>
        <v xml:space="preserve">Echangeur </v>
      </c>
      <c r="L1067" s="119" t="s">
        <v>83</v>
      </c>
      <c r="M1067" s="119"/>
      <c r="N1067" s="119" t="s">
        <v>83</v>
      </c>
      <c r="O1067" s="119"/>
      <c r="P1067" s="119"/>
      <c r="Q1067" s="119"/>
      <c r="R1067" s="119"/>
      <c r="S1067" s="119"/>
      <c r="T1067" s="119"/>
      <c r="U1067" s="119"/>
      <c r="V1067" s="119"/>
      <c r="W1067" s="148">
        <v>100</v>
      </c>
      <c r="X1067" s="207" cm="1">
        <f t="array" ref="X10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06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67" s="148">
        <v>50</v>
      </c>
      <c r="AA1067" s="207" cm="1">
        <f t="array" ref="AA10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6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67" s="48"/>
      <c r="AD1067" s="117" t="s">
        <v>2196</v>
      </c>
      <c r="AE1067" s="119"/>
      <c r="AF1067" s="183">
        <f>IFERROR(VLOOKUP(Tableau210[[#This Row],[OPERATION]],Tableau4[],5,FALSE),"")</f>
        <v>0</v>
      </c>
      <c r="AG1067" s="178" cm="1">
        <f t="array" ref="AG1067">IFERROR(
   SUM(
      _xlfn._xlws.FILTER(
         Tableau3[JP],
         (Tableau3[ITEM]=Tableau210[[#This Row],[NOM]])*
         (Tableau3[Rep.]=Tableau210[[#This Row],[REPERE BUTA]])
      )
   ),
0)</f>
        <v>0</v>
      </c>
      <c r="AH1067" s="183">
        <f>IFERROR(VLOOKUP(Tableau210[[#This Row],[OPERATION]],Tableau4[],4,FALSE),"")</f>
        <v>0</v>
      </c>
      <c r="AI1067" s="178" cm="1">
        <f t="array" ref="AI1067">IFERROR(
   SUM(
      _xlfn._xlws.FILTER(
         Tableau3[BP],
         (Tableau3[ITEM]=Tableau210[[#This Row],[NOM]])*
         (Tableau3[Rep.]=Tableau210[[#This Row],[REPERE BUTA]])
      )
   ),
0)</f>
        <v>0</v>
      </c>
      <c r="AJ1067" s="181" t="str">
        <f>IF(Tableau210[[#This Row],[NB JP EMIS]]=1,"1 JP","") &amp; IF(Tableau210[[#This Row],[NB BP EMIS]]=1," 1 BP","")</f>
        <v/>
      </c>
      <c r="AK1067" s="178" t="str">
        <f>IF(Tableau210[[#This Row],[NB JP BUTA]]=1,"1 JP","") &amp; IF(Tableau210[[#This Row],[Nb BP BUTA]]=1," 1 BP","") &amp; IF(Tableau210[[#This Row],[Nb BP BUTA]]=2," 2 BP","")</f>
        <v/>
      </c>
      <c r="AL1067" s="117" t="s">
        <v>103</v>
      </c>
      <c r="AM1067" s="117">
        <f>IFERROR(+VLOOKUP(AY1067,Tiges!$G$4:$I$569,3,FALSE),"")</f>
        <v>32</v>
      </c>
      <c r="AN1067" s="48"/>
      <c r="AO1067" s="117">
        <v>8</v>
      </c>
      <c r="AP1067" s="177" cm="1">
        <f t="array" ref="AP10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67" s="117" t="s">
        <v>2286</v>
      </c>
      <c r="AS1067" s="177" t="str" cm="1">
        <f t="array" ref="AS10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067" s="117" t="s">
        <v>1123</v>
      </c>
      <c r="AV1067" s="177" t="str" cm="1">
        <f t="array" ref="AV10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7" s="117"/>
      <c r="AY1067" s="117" cm="1">
        <f t="array" ref="AY1067">IFERROR(_xlfn.XLOOKUP(Tableau210[[#This Row],[DN DONNEES BUTA ]]&amp;Tableau210[[#This Row],[PN DONNEES BUTA]],Tiges!$B$4:$B$79&amp;Tiges!$C$4:$C$79,Tiges!$G$4:$G$79),"")</f>
        <v>20</v>
      </c>
      <c r="AZ1067" s="117"/>
      <c r="BA1067" s="117" cm="1">
        <f t="array" ref="BA1067">IFERROR(_xlfn.XLOOKUP(Tableau210[[#This Row],[DN DONNEES BUTA ]]&amp;Tableau210[[#This Row],[PN DONNEES BUTA]],Tiges!$B$4:$B$79&amp;Tiges!$C$4:$C$79,Tiges!$H$4:$H$79),"")</f>
        <v>120</v>
      </c>
      <c r="BB1067" s="117"/>
      <c r="BC1067" s="184">
        <f>IFERROR(VLOOKUP(Tableau210[[#This Row],[OPERATION]],Tableau4[],2,FALSE),"")</f>
        <v>0</v>
      </c>
      <c r="BD1067" s="177" cm="1">
        <f t="array" ref="BD1067">IFERROR(
   SUM(
      _xlfn._xlws.FILTER(
         Tableau3[Nb Platinage Joint],
         (Tableau3[ITEM]=Tableau210[[#This Row],[NOM]])*
         (Tableau3[Rep.]=Tableau210[[#This Row],[REPERE BUTA]])
      )
   ),
0)</f>
        <v>0</v>
      </c>
      <c r="BE1067" s="182">
        <f>IFERROR(VLOOKUP(Tableau210[[#This Row],[OPERATION]],Tableau4[],3,FALSE),"")</f>
        <v>1</v>
      </c>
      <c r="BF1067" s="177" cm="1">
        <f t="array" ref="BF1067">IFERROR(
   SUM(
      _xlfn._xlws.FILTER(
         Tableau3[Joint Définitif Nb],
         (Tableau3[ITEM]=Tableau210[[#This Row],[NOM]])*
         (Tableau3[Rep.]=Tableau210[[#This Row],[REPERE BUTA]])
      )
   ),
0)</f>
        <v>1</v>
      </c>
      <c r="BG1067" s="117" t="s">
        <v>129</v>
      </c>
      <c r="BH1067" s="177" t="str" cm="1">
        <f t="array" ref="BH10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67" s="117" t="s">
        <v>2268</v>
      </c>
      <c r="BK1067" s="117" t="s">
        <v>2269</v>
      </c>
      <c r="BL1067" s="167" t="s">
        <v>2380</v>
      </c>
      <c r="BM1067" s="117"/>
      <c r="BN1067" s="117"/>
      <c r="BO1067" s="117"/>
      <c r="BP1067" s="117"/>
      <c r="BQ1067" s="48"/>
      <c r="BR1067" s="119"/>
      <c r="BS1067" s="48"/>
      <c r="BT1067" s="48"/>
      <c r="BU1067" s="48"/>
      <c r="BV1067" s="48"/>
      <c r="BW1067" s="48"/>
      <c r="BX1067" s="48"/>
    </row>
    <row r="1068" spans="1:76" ht="15.75" hidden="1" x14ac:dyDescent="0.25">
      <c r="A1068" s="48" t="e" cm="1">
        <f t="array" ref="A1068">_xlfn.XLOOKUP(Tableau210[[#This Row],[NOM]]&amp;Tableau210[[#This Row],[REPERE BUTA]],[6]!Tableau16[POSTE TECHNIQUE]&amp;[6]!Tableau16[Repere ADM],[6]!Tableau16[NUMERO CLIENT])</f>
        <v>#N/A</v>
      </c>
      <c r="B1068" s="48" t="e" cm="1">
        <f t="array" ref="B1068">_xlfn.XLOOKUP(Tableau210[[#This Row],[NOM]]&amp;Tableau210[[#This Row],[REPERE BUTA]],[6]!Tableau16[POSTE TECHNIQUE]&amp;[6]!Tableau16[Repere REF],[6]!Tableau16[NUMERO CLIENT])</f>
        <v>#N/A</v>
      </c>
      <c r="C1068" s="48" cm="1">
        <f t="array" ref="C1068">_xlfn.XLOOKUP(Tableau210[[#This Row],[NOM]]&amp;Tableau210[[#This Row],[Repere Ubleam]],[7]Sheet1!$C$2:$C$2995&amp;[7]Sheet1!$I$2:$I$2995,[7]Sheet1!$A$2:$A$2995)</f>
        <v>1062</v>
      </c>
      <c r="D1068" s="48" t="str">
        <f>C1068&amp;""</f>
        <v>1062</v>
      </c>
      <c r="E1068" s="48" t="e">
        <v>#N/A</v>
      </c>
      <c r="F1068" s="48" t="e">
        <v>#N/A</v>
      </c>
      <c r="G1068" s="176" t="s">
        <v>1796</v>
      </c>
      <c r="H1068" s="119" t="s">
        <v>1067</v>
      </c>
      <c r="I1068" s="119" t="s">
        <v>80</v>
      </c>
      <c r="J1068" s="119" t="s">
        <v>1071</v>
      </c>
      <c r="K1068" s="119" t="str">
        <f>_xlfn.XLOOKUP(Tableau210[[#This Row],[NOM]],[8]LUT!$I$5:$I$301,[8]LUT!$N$5:$N$301)</f>
        <v xml:space="preserve">Echangeur </v>
      </c>
      <c r="L1068" s="119" t="s">
        <v>75</v>
      </c>
      <c r="M1068" s="119"/>
      <c r="N1068" s="119" t="s">
        <v>75</v>
      </c>
      <c r="O1068" s="119"/>
      <c r="P1068" s="119"/>
      <c r="Q1068" s="119"/>
      <c r="R1068" s="119"/>
      <c r="S1068" s="119"/>
      <c r="T1068" s="119"/>
      <c r="U1068" s="119"/>
      <c r="V1068" s="119"/>
      <c r="W1068" s="148" t="s">
        <v>1118</v>
      </c>
      <c r="X1068" s="207" cm="1">
        <f t="array" ref="X10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6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68" s="148" t="s">
        <v>3424</v>
      </c>
      <c r="AA1068" s="207" cm="1">
        <f t="array" ref="AA10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6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68" s="48"/>
      <c r="AD1068" s="117" t="s">
        <v>2196</v>
      </c>
      <c r="AE1068" s="119"/>
      <c r="AF1068" s="183">
        <f>IFERROR(VLOOKUP(Tableau210[[#This Row],[OPERATION]],Tableau4[],5,FALSE),"")</f>
        <v>0</v>
      </c>
      <c r="AG1068" s="178" cm="1">
        <f t="array" ref="AG1068">IFERROR(
   SUM(
      _xlfn._xlws.FILTER(
         Tableau3[JP],
         (Tableau3[ITEM]=Tableau210[[#This Row],[NOM]])*
         (Tableau3[Rep.]=Tableau210[[#This Row],[REPERE BUTA]])
      )
   ),
0)</f>
        <v>0</v>
      </c>
      <c r="AH1068" s="183">
        <f>IFERROR(VLOOKUP(Tableau210[[#This Row],[OPERATION]],Tableau4[],4,FALSE),"")</f>
        <v>0</v>
      </c>
      <c r="AI1068" s="178" cm="1">
        <f t="array" ref="AI1068">IFERROR(
   SUM(
      _xlfn._xlws.FILTER(
         Tableau3[BP],
         (Tableau3[ITEM]=Tableau210[[#This Row],[NOM]])*
         (Tableau3[Rep.]=Tableau210[[#This Row],[REPERE BUTA]])
      )
   ),
0)</f>
        <v>0</v>
      </c>
      <c r="AJ1068" s="181" t="str">
        <f>IF(Tableau210[[#This Row],[NB JP EMIS]]=1,"1 JP","") &amp; IF(Tableau210[[#This Row],[NB BP EMIS]]=1," 1 BP","")</f>
        <v/>
      </c>
      <c r="AK1068" s="178" t="str">
        <f>IF(Tableau210[[#This Row],[NB JP BUTA]]=1,"1 JP","") &amp; IF(Tableau210[[#This Row],[Nb BP BUTA]]=1," 1 BP","") &amp; IF(Tableau210[[#This Row],[Nb BP BUTA]]=2," 2 BP","")</f>
        <v/>
      </c>
      <c r="AL1068" s="117" t="s">
        <v>103</v>
      </c>
      <c r="AM1068" s="117">
        <f>IFERROR(+VLOOKUP(AY1068,Tiges!$G$4:$I$569,3,FALSE),"")</f>
        <v>22</v>
      </c>
      <c r="AN1068" s="48"/>
      <c r="AO1068" s="117">
        <v>4</v>
      </c>
      <c r="AP1068" s="177" cm="1">
        <f t="array" ref="AP10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68" s="117" t="s">
        <v>2289</v>
      </c>
      <c r="AS1068" s="177" t="str" cm="1">
        <f t="array" ref="AS10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6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68" s="117" t="s">
        <v>1123</v>
      </c>
      <c r="AV1068" s="177" t="str" cm="1">
        <f t="array" ref="AV10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8" s="117"/>
      <c r="AY1068" s="117" cm="1">
        <f t="array" ref="AY1068">IFERROR(_xlfn.XLOOKUP(Tableau210[[#This Row],[DN DONNEES BUTA ]]&amp;Tableau210[[#This Row],[PN DONNEES BUTA]],Tiges!$B$4:$B$79&amp;Tiges!$C$4:$C$79,Tiges!$G$4:$G$79),"")</f>
        <v>14</v>
      </c>
      <c r="AZ1068" s="117"/>
      <c r="BA1068" s="117" cm="1">
        <f t="array" ref="BA1068">IFERROR(_xlfn.XLOOKUP(Tableau210[[#This Row],[DN DONNEES BUTA ]]&amp;Tableau210[[#This Row],[PN DONNEES BUTA]],Tiges!$B$4:$B$79&amp;Tiges!$C$4:$C$79,Tiges!$H$4:$H$79),"")</f>
        <v>70</v>
      </c>
      <c r="BB1068" s="117"/>
      <c r="BC1068" s="184">
        <f>IFERROR(VLOOKUP(Tableau210[[#This Row],[OPERATION]],Tableau4[],2,FALSE),"")</f>
        <v>0</v>
      </c>
      <c r="BD1068" s="177" cm="1">
        <f t="array" ref="BD1068">IFERROR(
   SUM(
      _xlfn._xlws.FILTER(
         Tableau3[Nb Platinage Joint],
         (Tableau3[ITEM]=Tableau210[[#This Row],[NOM]])*
         (Tableau3[Rep.]=Tableau210[[#This Row],[REPERE BUTA]])
      )
   ),
0)</f>
        <v>0</v>
      </c>
      <c r="BE1068" s="182">
        <f>IFERROR(VLOOKUP(Tableau210[[#This Row],[OPERATION]],Tableau4[],3,FALSE),"")</f>
        <v>1</v>
      </c>
      <c r="BF1068" s="177" cm="1">
        <f t="array" ref="BF1068">IFERROR(
   SUM(
      _xlfn._xlws.FILTER(
         Tableau3[Joint Définitif Nb],
         (Tableau3[ITEM]=Tableau210[[#This Row],[NOM]])*
         (Tableau3[Rep.]=Tableau210[[#This Row],[REPERE BUTA]])
      )
   ),
0)</f>
        <v>1</v>
      </c>
      <c r="BG1068" s="117" t="s">
        <v>3424</v>
      </c>
      <c r="BH1068" s="177" t="str" cm="1">
        <f t="array" ref="BH10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6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68" s="117" t="s">
        <v>2281</v>
      </c>
      <c r="BK1068" s="117" t="s">
        <v>2269</v>
      </c>
      <c r="BL1068" s="167" t="s">
        <v>2380</v>
      </c>
      <c r="BM1068" s="117"/>
      <c r="BN1068" s="117"/>
      <c r="BO1068" s="117"/>
      <c r="BP1068" s="117"/>
      <c r="BQ1068" s="48"/>
      <c r="BR1068" s="119"/>
      <c r="BS1068" s="48"/>
      <c r="BT1068" s="48"/>
      <c r="BU1068" s="48"/>
      <c r="BV1068" s="48"/>
      <c r="BW1068" s="48"/>
      <c r="BX1068" s="48"/>
    </row>
    <row r="1069" spans="1:76" ht="15.75" hidden="1" x14ac:dyDescent="0.25">
      <c r="A1069" s="48" t="e" cm="1">
        <f t="array" ref="A1069">_xlfn.XLOOKUP(Tableau210[[#This Row],[NOM]]&amp;Tableau210[[#This Row],[REPERE BUTA]],[6]!Tableau16[POSTE TECHNIQUE]&amp;[6]!Tableau16[Repere ADM],[6]!Tableau16[NUMERO CLIENT])</f>
        <v>#N/A</v>
      </c>
      <c r="B1069" s="48" t="e" cm="1">
        <f t="array" ref="B1069">_xlfn.XLOOKUP(Tableau210[[#This Row],[NOM]]&amp;Tableau210[[#This Row],[REPERE BUTA]],[6]!Tableau16[POSTE TECHNIQUE]&amp;[6]!Tableau16[Repere REF],[6]!Tableau16[NUMERO CLIENT])</f>
        <v>#N/A</v>
      </c>
      <c r="C1069" s="48" cm="1">
        <f t="array" ref="C1069">_xlfn.XLOOKUP(Tableau210[[#This Row],[NOM]]&amp;Tableau210[[#This Row],[Repere Ubleam]],[7]Sheet1!$C$2:$C$2995&amp;[7]Sheet1!$I$2:$I$2995,[7]Sheet1!$A$2:$A$2995)</f>
        <v>1063</v>
      </c>
      <c r="D1069" s="48" t="str">
        <f>C1069&amp;""</f>
        <v>1063</v>
      </c>
      <c r="E1069" s="48" t="e">
        <v>#N/A</v>
      </c>
      <c r="F1069" s="48" t="e">
        <v>#N/A</v>
      </c>
      <c r="G1069" s="176" t="s">
        <v>1796</v>
      </c>
      <c r="H1069" s="119" t="s">
        <v>1067</v>
      </c>
      <c r="I1069" s="119" t="s">
        <v>80</v>
      </c>
      <c r="J1069" s="119" t="s">
        <v>1071</v>
      </c>
      <c r="K1069" s="119" t="str">
        <f>_xlfn.XLOOKUP(Tableau210[[#This Row],[NOM]],[8]LUT!$I$5:$I$301,[8]LUT!$N$5:$N$301)</f>
        <v xml:space="preserve">Echangeur </v>
      </c>
      <c r="L1069" s="119" t="s">
        <v>70</v>
      </c>
      <c r="M1069" s="119"/>
      <c r="N1069" s="119" t="s">
        <v>70</v>
      </c>
      <c r="O1069" s="119"/>
      <c r="P1069" s="119"/>
      <c r="Q1069" s="119"/>
      <c r="R1069" s="119"/>
      <c r="S1069" s="119"/>
      <c r="T1069" s="119"/>
      <c r="U1069" s="119"/>
      <c r="V1069" s="119"/>
      <c r="W1069" s="148" t="s">
        <v>1118</v>
      </c>
      <c r="X1069" s="207" cm="1">
        <f t="array" ref="X10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06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69" s="148" t="s">
        <v>3424</v>
      </c>
      <c r="AA1069" s="207" cm="1">
        <f t="array" ref="AA10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6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69" s="48"/>
      <c r="AD1069" s="117" t="s">
        <v>2196</v>
      </c>
      <c r="AE1069" s="119"/>
      <c r="AF1069" s="183">
        <f>IFERROR(VLOOKUP(Tableau210[[#This Row],[OPERATION]],Tableau4[],5,FALSE),"")</f>
        <v>0</v>
      </c>
      <c r="AG1069" s="178" cm="1">
        <f t="array" ref="AG1069">IFERROR(
   SUM(
      _xlfn._xlws.FILTER(
         Tableau3[JP],
         (Tableau3[ITEM]=Tableau210[[#This Row],[NOM]])*
         (Tableau3[Rep.]=Tableau210[[#This Row],[REPERE BUTA]])
      )
   ),
0)</f>
        <v>0</v>
      </c>
      <c r="AH1069" s="183">
        <f>IFERROR(VLOOKUP(Tableau210[[#This Row],[OPERATION]],Tableau4[],4,FALSE),"")</f>
        <v>0</v>
      </c>
      <c r="AI1069" s="178" cm="1">
        <f t="array" ref="AI1069">IFERROR(
   SUM(
      _xlfn._xlws.FILTER(
         Tableau3[BP],
         (Tableau3[ITEM]=Tableau210[[#This Row],[NOM]])*
         (Tableau3[Rep.]=Tableau210[[#This Row],[REPERE BUTA]])
      )
   ),
0)</f>
        <v>0</v>
      </c>
      <c r="AJ1069" s="181" t="str">
        <f>IF(Tableau210[[#This Row],[NB JP EMIS]]=1,"1 JP","") &amp; IF(Tableau210[[#This Row],[NB BP EMIS]]=1," 1 BP","")</f>
        <v/>
      </c>
      <c r="AK1069" s="178" t="str">
        <f>IF(Tableau210[[#This Row],[NB JP BUTA]]=1,"1 JP","") &amp; IF(Tableau210[[#This Row],[Nb BP BUTA]]=1," 1 BP","") &amp; IF(Tableau210[[#This Row],[Nb BP BUTA]]=2," 2 BP","")</f>
        <v/>
      </c>
      <c r="AL1069" s="117" t="s">
        <v>103</v>
      </c>
      <c r="AM1069" s="117">
        <f>IFERROR(+VLOOKUP(AY1069,Tiges!$G$4:$I$569,3,FALSE),"")</f>
        <v>22</v>
      </c>
      <c r="AN1069" s="48"/>
      <c r="AO1069" s="117">
        <v>4</v>
      </c>
      <c r="AP1069" s="177" cm="1">
        <f t="array" ref="AP10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69" s="117" t="s">
        <v>2289</v>
      </c>
      <c r="AS1069" s="177" t="str" cm="1">
        <f t="array" ref="AS10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69" s="117" t="s">
        <v>1123</v>
      </c>
      <c r="AV1069" s="177" t="str" cm="1">
        <f t="array" ref="AV10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69" s="117"/>
      <c r="AY1069" s="117" cm="1">
        <f t="array" ref="AY1069">IFERROR(_xlfn.XLOOKUP(Tableau210[[#This Row],[DN DONNEES BUTA ]]&amp;Tableau210[[#This Row],[PN DONNEES BUTA]],Tiges!$B$4:$B$79&amp;Tiges!$C$4:$C$79,Tiges!$G$4:$G$79),"")</f>
        <v>14</v>
      </c>
      <c r="AZ1069" s="117"/>
      <c r="BA1069" s="117" cm="1">
        <f t="array" ref="BA1069">IFERROR(_xlfn.XLOOKUP(Tableau210[[#This Row],[DN DONNEES BUTA ]]&amp;Tableau210[[#This Row],[PN DONNEES BUTA]],Tiges!$B$4:$B$79&amp;Tiges!$C$4:$C$79,Tiges!$H$4:$H$79),"")</f>
        <v>70</v>
      </c>
      <c r="BB1069" s="117"/>
      <c r="BC1069" s="184">
        <f>IFERROR(VLOOKUP(Tableau210[[#This Row],[OPERATION]],Tableau4[],2,FALSE),"")</f>
        <v>0</v>
      </c>
      <c r="BD1069" s="177" cm="1">
        <f t="array" ref="BD1069">IFERROR(
   SUM(
      _xlfn._xlws.FILTER(
         Tableau3[Nb Platinage Joint],
         (Tableau3[ITEM]=Tableau210[[#This Row],[NOM]])*
         (Tableau3[Rep.]=Tableau210[[#This Row],[REPERE BUTA]])
      )
   ),
0)</f>
        <v>0</v>
      </c>
      <c r="BE1069" s="182">
        <f>IFERROR(VLOOKUP(Tableau210[[#This Row],[OPERATION]],Tableau4[],3,FALSE),"")</f>
        <v>1</v>
      </c>
      <c r="BF1069" s="177" cm="1">
        <f t="array" ref="BF1069">IFERROR(
   SUM(
      _xlfn._xlws.FILTER(
         Tableau3[Joint Définitif Nb],
         (Tableau3[ITEM]=Tableau210[[#This Row],[NOM]])*
         (Tableau3[Rep.]=Tableau210[[#This Row],[REPERE BUTA]])
      )
   ),
0)</f>
        <v>1</v>
      </c>
      <c r="BG1069" s="117" t="s">
        <v>129</v>
      </c>
      <c r="BH1069" s="177" t="str" cm="1">
        <f t="array" ref="BH10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69" s="117" t="s">
        <v>2268</v>
      </c>
      <c r="BK1069" s="117" t="s">
        <v>2269</v>
      </c>
      <c r="BL1069" s="167" t="s">
        <v>2380</v>
      </c>
      <c r="BM1069" s="117"/>
      <c r="BN1069" s="117"/>
      <c r="BO1069" s="117"/>
      <c r="BP1069" s="117"/>
      <c r="BQ1069" s="48"/>
      <c r="BR1069" s="119"/>
      <c r="BS1069" s="48"/>
      <c r="BT1069" s="48"/>
      <c r="BU1069" s="48"/>
      <c r="BV1069" s="48"/>
      <c r="BW1069" s="48"/>
      <c r="BX1069" s="48"/>
    </row>
    <row r="1070" spans="1:76" ht="15.75" hidden="1" x14ac:dyDescent="0.25">
      <c r="A1070" s="48" t="e" cm="1">
        <f t="array" ref="A1070">_xlfn.XLOOKUP(Tableau210[[#This Row],[NOM]]&amp;Tableau210[[#This Row],[REPERE BUTA]],[6]!Tableau16[POSTE TECHNIQUE]&amp;[6]!Tableau16[Repere ADM],[6]!Tableau16[NUMERO CLIENT])</f>
        <v>#N/A</v>
      </c>
      <c r="B1070" s="48" t="e" cm="1">
        <f t="array" ref="B1070">_xlfn.XLOOKUP(Tableau210[[#This Row],[NOM]]&amp;Tableau210[[#This Row],[REPERE BUTA]],[6]!Tableau16[POSTE TECHNIQUE]&amp;[6]!Tableau16[Repere REF],[6]!Tableau16[NUMERO CLIENT])</f>
        <v>#N/A</v>
      </c>
      <c r="C1070" s="48" cm="1">
        <f t="array" ref="C1070">_xlfn.XLOOKUP(Tableau210[[#This Row],[NOM]]&amp;Tableau210[[#This Row],[Repere Ubleam]],[7]Sheet1!$C$2:$C$2995&amp;[7]Sheet1!$I$2:$I$2995,[7]Sheet1!$A$2:$A$2995)</f>
        <v>1064</v>
      </c>
      <c r="D1070" s="48" t="str">
        <f>C1070&amp;""</f>
        <v>1064</v>
      </c>
      <c r="E1070" s="48" t="e">
        <v>#N/A</v>
      </c>
      <c r="F1070" s="48" t="e">
        <v>#N/A</v>
      </c>
      <c r="G1070" s="176" t="s">
        <v>1796</v>
      </c>
      <c r="H1070" s="119" t="s">
        <v>1067</v>
      </c>
      <c r="I1070" s="119" t="s">
        <v>80</v>
      </c>
      <c r="J1070" s="119" t="s">
        <v>1071</v>
      </c>
      <c r="K1070" s="119" t="str">
        <f>_xlfn.XLOOKUP(Tableau210[[#This Row],[NOM]],[8]LUT!$I$5:$I$301,[8]LUT!$N$5:$N$301)</f>
        <v xml:space="preserve">Echangeur </v>
      </c>
      <c r="L1070" s="119" t="s">
        <v>76</v>
      </c>
      <c r="M1070" s="119"/>
      <c r="N1070" s="119" t="s">
        <v>76</v>
      </c>
      <c r="O1070" s="119"/>
      <c r="P1070" s="119"/>
      <c r="Q1070" s="119"/>
      <c r="R1070" s="119"/>
      <c r="S1070" s="119"/>
      <c r="T1070" s="119"/>
      <c r="U1070" s="119"/>
      <c r="V1070" s="119"/>
      <c r="W1070" s="148" t="s">
        <v>2291</v>
      </c>
      <c r="X1070" s="207" cm="1">
        <f t="array" ref="X10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0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70" s="148" t="s">
        <v>3424</v>
      </c>
      <c r="AA1070" s="207" cm="1">
        <f t="array" ref="AA10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7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70" s="48"/>
      <c r="AD1070" s="117" t="s">
        <v>2196</v>
      </c>
      <c r="AE1070" s="119"/>
      <c r="AF1070" s="183">
        <f>IFERROR(VLOOKUP(Tableau210[[#This Row],[OPERATION]],Tableau4[],5,FALSE),"")</f>
        <v>0</v>
      </c>
      <c r="AG1070" s="178" cm="1">
        <f t="array" ref="AG1070">IFERROR(
   SUM(
      _xlfn._xlws.FILTER(
         Tableau3[JP],
         (Tableau3[ITEM]=Tableau210[[#This Row],[NOM]])*
         (Tableau3[Rep.]=Tableau210[[#This Row],[REPERE BUTA]])
      )
   ),
0)</f>
        <v>0</v>
      </c>
      <c r="AH1070" s="183">
        <f>IFERROR(VLOOKUP(Tableau210[[#This Row],[OPERATION]],Tableau4[],4,FALSE),"")</f>
        <v>0</v>
      </c>
      <c r="AI1070" s="178" cm="1">
        <f t="array" ref="AI1070">IFERROR(
   SUM(
      _xlfn._xlws.FILTER(
         Tableau3[BP],
         (Tableau3[ITEM]=Tableau210[[#This Row],[NOM]])*
         (Tableau3[Rep.]=Tableau210[[#This Row],[REPERE BUTA]])
      )
   ),
0)</f>
        <v>0</v>
      </c>
      <c r="AJ1070" s="181"/>
      <c r="AK1070" s="178" t="str">
        <f>IF(Tableau210[[#This Row],[NB JP BUTA]]=1,"1 JP","") &amp; IF(Tableau210[[#This Row],[Nb BP BUTA]]=1," 1 BP","") &amp; IF(Tableau210[[#This Row],[Nb BP BUTA]]=2," 2 BP","")</f>
        <v/>
      </c>
      <c r="AL1070" s="117" t="s">
        <v>103</v>
      </c>
      <c r="AM1070" s="117">
        <f>IFERROR(+VLOOKUP(AY1070,Tiges!$G$4:$I$569,3,FALSE),"")</f>
        <v>32</v>
      </c>
      <c r="AN1070" s="48"/>
      <c r="AO1070" s="117" t="s">
        <v>3424</v>
      </c>
      <c r="AP1070" s="177" cm="1">
        <f t="array" ref="AP10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70" s="117" t="s">
        <v>3424</v>
      </c>
      <c r="AS1070" s="177" t="str" cm="1">
        <f t="array" ref="AS10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70" s="411" t="s">
        <v>3424</v>
      </c>
      <c r="AU1070" s="117" t="s">
        <v>3424</v>
      </c>
      <c r="AV1070" s="177" t="str" cm="1">
        <f t="array" ref="AV10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70" s="117"/>
      <c r="AY1070" s="117" cm="1">
        <f t="array" ref="AY1070">IFERROR(_xlfn.XLOOKUP(Tableau210[[#This Row],[DN DONNEES BUTA ]]&amp;Tableau210[[#This Row],[PN DONNEES BUTA]],Tiges!$B$4:$B$79&amp;Tiges!$C$4:$C$79,Tiges!$G$4:$G$79),"")</f>
        <v>20</v>
      </c>
      <c r="AZ1070" s="117"/>
      <c r="BA1070" s="117" cm="1">
        <f t="array" ref="BA1070">IFERROR(_xlfn.XLOOKUP(Tableau210[[#This Row],[DN DONNEES BUTA ]]&amp;Tableau210[[#This Row],[PN DONNEES BUTA]],Tiges!$B$4:$B$79&amp;Tiges!$C$4:$C$79,Tiges!$H$4:$H$79),"")</f>
        <v>110</v>
      </c>
      <c r="BB1070" s="117"/>
      <c r="BC1070" s="184">
        <f>IFERROR(VLOOKUP(Tableau210[[#This Row],[OPERATION]],Tableau4[],2,FALSE),"")</f>
        <v>0</v>
      </c>
      <c r="BD1070" s="177" cm="1">
        <f t="array" ref="BD1070">IFERROR(
   SUM(
      _xlfn._xlws.FILTER(
         Tableau3[Nb Platinage Joint],
         (Tableau3[ITEM]=Tableau210[[#This Row],[NOM]])*
         (Tableau3[Rep.]=Tableau210[[#This Row],[REPERE BUTA]])
      )
   ),
0)</f>
        <v>0</v>
      </c>
      <c r="BE1070" s="182">
        <f>IFERROR(VLOOKUP(Tableau210[[#This Row],[OPERATION]],Tableau4[],3,FALSE),"")</f>
        <v>1</v>
      </c>
      <c r="BF1070" s="177" cm="1">
        <f t="array" ref="BF1070">IFERROR(
   SUM(
      _xlfn._xlws.FILTER(
         Tableau3[Joint Définitif Nb],
         (Tableau3[ITEM]=Tableau210[[#This Row],[NOM]])*
         (Tableau3[Rep.]=Tableau210[[#This Row],[REPERE BUTA]])
      )
   ),
0)</f>
        <v>1</v>
      </c>
      <c r="BG1070" s="117" t="s">
        <v>3424</v>
      </c>
      <c r="BH1070" s="177" t="str" cm="1">
        <f t="array" ref="BH10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70" s="411" t="s">
        <v>129</v>
      </c>
      <c r="BJ1070" s="117" t="s">
        <v>3424</v>
      </c>
      <c r="BK1070" s="117" t="s">
        <v>3424</v>
      </c>
      <c r="BL1070" s="167" t="s">
        <v>3376</v>
      </c>
      <c r="BM1070" s="117"/>
      <c r="BN1070" s="117"/>
      <c r="BO1070" s="117"/>
      <c r="BP1070" s="117"/>
      <c r="BQ1070" s="48"/>
      <c r="BR1070" s="119"/>
      <c r="BS1070" s="48"/>
      <c r="BT1070" s="48"/>
      <c r="BU1070" s="48"/>
      <c r="BV1070" s="48"/>
      <c r="BW1070" s="48"/>
      <c r="BX1070" s="48"/>
    </row>
    <row r="1071" spans="1:76" ht="15.75" hidden="1" x14ac:dyDescent="0.25">
      <c r="A1071" s="48" t="e" cm="1">
        <f t="array" ref="A1071">_xlfn.XLOOKUP(Tableau210[[#This Row],[NOM]]&amp;Tableau210[[#This Row],[REPERE BUTA]],[6]!Tableau16[POSTE TECHNIQUE]&amp;[6]!Tableau16[Repere ADM],[6]!Tableau16[NUMERO CLIENT])</f>
        <v>#N/A</v>
      </c>
      <c r="B1071" s="48" t="e" cm="1">
        <f t="array" ref="B1071">_xlfn.XLOOKUP(Tableau210[[#This Row],[NOM]]&amp;Tableau210[[#This Row],[REPERE BUTA]],[6]!Tableau16[POSTE TECHNIQUE]&amp;[6]!Tableau16[Repere REF],[6]!Tableau16[NUMERO CLIENT])</f>
        <v>#N/A</v>
      </c>
      <c r="C1071" s="48" cm="1">
        <f t="array" ref="C1071">_xlfn.XLOOKUP(Tableau210[[#This Row],[NOM]]&amp;Tableau210[[#This Row],[Repere Ubleam]],[7]Sheet1!$C$2:$C$2995&amp;[7]Sheet1!$I$2:$I$2995,[7]Sheet1!$A$2:$A$2995)</f>
        <v>1065</v>
      </c>
      <c r="D1071" s="48" t="str">
        <f>C1071&amp;""</f>
        <v>1065</v>
      </c>
      <c r="E1071" s="48" t="e">
        <v>#N/A</v>
      </c>
      <c r="F1071" s="48" t="e">
        <v>#N/A</v>
      </c>
      <c r="G1071" s="176" t="s">
        <v>1796</v>
      </c>
      <c r="H1071" s="119" t="s">
        <v>1067</v>
      </c>
      <c r="I1071" s="119" t="s">
        <v>80</v>
      </c>
      <c r="J1071" s="119" t="s">
        <v>1071</v>
      </c>
      <c r="K1071" s="119" t="str">
        <f>_xlfn.XLOOKUP(Tableau210[[#This Row],[NOM]],[8]LUT!$I$5:$I$301,[8]LUT!$N$5:$N$301)</f>
        <v xml:space="preserve">Echangeur </v>
      </c>
      <c r="L1071" s="119" t="s">
        <v>81</v>
      </c>
      <c r="M1071" s="119"/>
      <c r="N1071" s="119" t="s">
        <v>81</v>
      </c>
      <c r="O1071" s="119"/>
      <c r="P1071" s="119"/>
      <c r="Q1071" s="119"/>
      <c r="R1071" s="119"/>
      <c r="S1071" s="119"/>
      <c r="T1071" s="119"/>
      <c r="U1071" s="119"/>
      <c r="V1071" s="119"/>
      <c r="W1071" s="148" t="s">
        <v>1118</v>
      </c>
      <c r="X1071" s="207" t="str" cm="1">
        <f t="array" ref="X10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Ø1000</v>
      </c>
      <c r="Y107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71" s="148" t="s">
        <v>3424</v>
      </c>
      <c r="AA1071" s="207" cm="1">
        <f t="array" ref="AA10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7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71" s="48"/>
      <c r="AD1071" s="117" t="s">
        <v>2233</v>
      </c>
      <c r="AE1071" s="119"/>
      <c r="AF1071" s="183">
        <f>IFERROR(VLOOKUP(Tableau210[[#This Row],[OPERATION]],Tableau4[],5,FALSE),"")</f>
        <v>0</v>
      </c>
      <c r="AG1071" s="178" cm="1">
        <f t="array" ref="AG1071">IFERROR(
   SUM(
      _xlfn._xlws.FILTER(
         Tableau3[JP],
         (Tableau3[ITEM]=Tableau210[[#This Row],[NOM]])*
         (Tableau3[Rep.]=Tableau210[[#This Row],[REPERE BUTA]])
      )
   ),
0)</f>
        <v>0</v>
      </c>
      <c r="AH1071" s="183">
        <f>IFERROR(VLOOKUP(Tableau210[[#This Row],[OPERATION]],Tableau4[],4,FALSE),"")</f>
        <v>0</v>
      </c>
      <c r="AI1071" s="178" cm="1">
        <f t="array" ref="AI1071">IFERROR(
   SUM(
      _xlfn._xlws.FILTER(
         Tableau3[BP],
         (Tableau3[ITEM]=Tableau210[[#This Row],[NOM]])*
         (Tableau3[Rep.]=Tableau210[[#This Row],[REPERE BUTA]])
      )
   ),
0)</f>
        <v>0</v>
      </c>
      <c r="AJ1071" s="181" t="str">
        <f>IF(Tableau210[[#This Row],[NB JP EMIS]]=1,"1 JP","") &amp; IF(Tableau210[[#This Row],[NB BP EMIS]]=1," 1 BP","")</f>
        <v/>
      </c>
      <c r="AK1071" s="178" t="str">
        <f>IF(Tableau210[[#This Row],[NB JP BUTA]]=1,"1 JP","") &amp; IF(Tableau210[[#This Row],[Nb BP BUTA]]=1," 1 BP","") &amp; IF(Tableau210[[#This Row],[Nb BP BUTA]]=2," 2 BP","")</f>
        <v/>
      </c>
      <c r="AL1071" s="117" t="s">
        <v>103</v>
      </c>
      <c r="AM1071" s="117" t="str">
        <f>IFERROR(+VLOOKUP(AY1071,Tiges!$G$4:$I$569,3,FALSE),"")</f>
        <v/>
      </c>
      <c r="AN1071" s="48"/>
      <c r="AO1071" s="117">
        <v>40</v>
      </c>
      <c r="AP1071" s="177" cm="1">
        <f t="array" ref="AP10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40</v>
      </c>
      <c r="AR1071" s="117" t="s">
        <v>2436</v>
      </c>
      <c r="AS1071" s="177" cm="1">
        <f t="array" ref="AS10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M16x160</v>
      </c>
      <c r="AU1071" s="117" t="s">
        <v>1123</v>
      </c>
      <c r="AV1071" s="177" cm="1">
        <f t="array" ref="AV10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71" s="117"/>
      <c r="AY1071" s="117" t="str" cm="1">
        <f t="array" ref="AY1071">IFERROR(_xlfn.XLOOKUP(Tableau210[[#This Row],[DN DONNEES BUTA ]]&amp;Tableau210[[#This Row],[PN DONNEES BUTA]],Tiges!$B$4:$B$79&amp;Tiges!$C$4:$C$79,Tiges!$G$4:$G$79),"")</f>
        <v/>
      </c>
      <c r="AZ1071" s="117"/>
      <c r="BA1071" s="117" t="str" cm="1">
        <f t="array" ref="BA1071">IFERROR(_xlfn.XLOOKUP(Tableau210[[#This Row],[DN DONNEES BUTA ]]&amp;Tableau210[[#This Row],[PN DONNEES BUTA]],Tiges!$B$4:$B$79&amp;Tiges!$C$4:$C$79,Tiges!$H$4:$H$79),"")</f>
        <v/>
      </c>
      <c r="BB1071" s="117"/>
      <c r="BC1071" s="184">
        <f>IFERROR(VLOOKUP(Tableau210[[#This Row],[OPERATION]],Tableau4[],2,FALSE),"")</f>
        <v>0</v>
      </c>
      <c r="BD1071" s="177" cm="1">
        <f t="array" ref="BD1071">IFERROR(
   SUM(
      _xlfn._xlws.FILTER(
         Tableau3[Nb Platinage Joint],
         (Tableau3[ITEM]=Tableau210[[#This Row],[NOM]])*
         (Tableau3[Rep.]=Tableau210[[#This Row],[REPERE BUTA]])
      )
   ),
0)</f>
        <v>0</v>
      </c>
      <c r="BE1071" s="182">
        <f>IFERROR(VLOOKUP(Tableau210[[#This Row],[OPERATION]],Tableau4[],3,FALSE),"")</f>
        <v>1</v>
      </c>
      <c r="BF1071" s="177" cm="1">
        <f t="array" ref="BF1071">IFERROR(
   SUM(
      _xlfn._xlws.FILTER(
         Tableau3[Joint Définitif Nb],
         (Tableau3[ITEM]=Tableau210[[#This Row],[NOM]])*
         (Tableau3[Rep.]=Tableau210[[#This Row],[REPERE BUTA]])
      )
   ),
0)</f>
        <v>0</v>
      </c>
      <c r="BG1071" s="117" t="s">
        <v>3424</v>
      </c>
      <c r="BH1071" s="177" cm="1">
        <f t="array" ref="BH10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71" s="411" t="s">
        <v>3424</v>
      </c>
      <c r="BJ1071" s="117" t="s">
        <v>2268</v>
      </c>
      <c r="BK1071" s="117" t="s">
        <v>2434</v>
      </c>
      <c r="BL1071" s="167" t="s">
        <v>2457</v>
      </c>
      <c r="BM1071" s="117"/>
      <c r="BN1071" s="117"/>
      <c r="BO1071" s="117"/>
      <c r="BP1071" s="117"/>
      <c r="BQ1071" s="48"/>
      <c r="BR1071" s="119"/>
      <c r="BS1071" s="48"/>
      <c r="BT1071" s="48"/>
      <c r="BU1071" s="48"/>
      <c r="BV1071" s="48"/>
      <c r="BW1071" s="48"/>
      <c r="BX1071" s="48"/>
    </row>
    <row r="1072" spans="1:76" ht="15.75" hidden="1" x14ac:dyDescent="0.25">
      <c r="A1072" s="48" t="e" cm="1">
        <f t="array" ref="A1072">_xlfn.XLOOKUP(Tableau210[[#This Row],[NOM]]&amp;Tableau210[[#This Row],[REPERE BUTA]],[6]!Tableau16[POSTE TECHNIQUE]&amp;[6]!Tableau16[Repere ADM],[6]!Tableau16[NUMERO CLIENT])</f>
        <v>#N/A</v>
      </c>
      <c r="B1072" s="48" t="e" cm="1">
        <f t="array" ref="B1072">_xlfn.XLOOKUP(Tableau210[[#This Row],[NOM]]&amp;Tableau210[[#This Row],[REPERE BUTA]],[6]!Tableau16[POSTE TECHNIQUE]&amp;[6]!Tableau16[Repere REF],[6]!Tableau16[NUMERO CLIENT])</f>
        <v>#N/A</v>
      </c>
      <c r="C1072" s="48" cm="1">
        <f t="array" ref="C1072">_xlfn.XLOOKUP(Tableau210[[#This Row],[NOM]]&amp;Tableau210[[#This Row],[Repere Ubleam]],[7]Sheet1!$C$2:$C$2995&amp;[7]Sheet1!$I$2:$I$2995,[7]Sheet1!$A$2:$A$2995)</f>
        <v>1066</v>
      </c>
      <c r="D1072" s="48" t="str">
        <f>C1072&amp;""</f>
        <v>1066</v>
      </c>
      <c r="E1072" s="48" t="e">
        <v>#N/A</v>
      </c>
      <c r="F1072" s="48" t="e">
        <v>#N/A</v>
      </c>
      <c r="G1072" s="176" t="s">
        <v>1796</v>
      </c>
      <c r="H1072" s="119" t="s">
        <v>1067</v>
      </c>
      <c r="I1072" s="119" t="s">
        <v>80</v>
      </c>
      <c r="J1072" s="119" t="s">
        <v>1071</v>
      </c>
      <c r="K1072" s="119" t="str">
        <f>_xlfn.XLOOKUP(Tableau210[[#This Row],[NOM]],[8]LUT!$I$5:$I$301,[8]LUT!$N$5:$N$301)</f>
        <v xml:space="preserve">Echangeur </v>
      </c>
      <c r="L1072" s="119" t="s">
        <v>82</v>
      </c>
      <c r="M1072" s="119"/>
      <c r="N1072" s="119" t="s">
        <v>82</v>
      </c>
      <c r="O1072" s="119"/>
      <c r="P1072" s="119"/>
      <c r="Q1072" s="119"/>
      <c r="R1072" s="119"/>
      <c r="S1072" s="119"/>
      <c r="T1072" s="119"/>
      <c r="U1072" s="119"/>
      <c r="V1072" s="119"/>
      <c r="W1072" s="148" t="s">
        <v>1118</v>
      </c>
      <c r="X1072" s="207" t="str" cm="1">
        <f t="array" ref="X10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Ø1000</v>
      </c>
      <c r="Y107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72" s="148" t="s">
        <v>3424</v>
      </c>
      <c r="AA1072" s="207" cm="1">
        <f t="array" ref="AA10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7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72" s="48"/>
      <c r="AD1072" s="117" t="s">
        <v>2233</v>
      </c>
      <c r="AE1072" s="119"/>
      <c r="AF1072" s="183">
        <f>IFERROR(VLOOKUP(Tableau210[[#This Row],[OPERATION]],Tableau4[],5,FALSE),"")</f>
        <v>0</v>
      </c>
      <c r="AG1072" s="178" cm="1">
        <f t="array" ref="AG1072">IFERROR(
   SUM(
      _xlfn._xlws.FILTER(
         Tableau3[JP],
         (Tableau3[ITEM]=Tableau210[[#This Row],[NOM]])*
         (Tableau3[Rep.]=Tableau210[[#This Row],[REPERE BUTA]])
      )
   ),
0)</f>
        <v>0</v>
      </c>
      <c r="AH1072" s="183">
        <f>IFERROR(VLOOKUP(Tableau210[[#This Row],[OPERATION]],Tableau4[],4,FALSE),"")</f>
        <v>0</v>
      </c>
      <c r="AI1072" s="178" cm="1">
        <f t="array" ref="AI1072">IFERROR(
   SUM(
      _xlfn._xlws.FILTER(
         Tableau3[BP],
         (Tableau3[ITEM]=Tableau210[[#This Row],[NOM]])*
         (Tableau3[Rep.]=Tableau210[[#This Row],[REPERE BUTA]])
      )
   ),
0)</f>
        <v>0</v>
      </c>
      <c r="AJ1072" s="181" t="str">
        <f>IF(Tableau210[[#This Row],[NB JP EMIS]]=1,"1 JP","") &amp; IF(Tableau210[[#This Row],[NB BP EMIS]]=1," 1 BP","")</f>
        <v/>
      </c>
      <c r="AK1072" s="178" t="str">
        <f>IF(Tableau210[[#This Row],[NB JP BUTA]]=1,"1 JP","") &amp; IF(Tableau210[[#This Row],[Nb BP BUTA]]=1," 1 BP","") &amp; IF(Tableau210[[#This Row],[Nb BP BUTA]]=2," 2 BP","")</f>
        <v/>
      </c>
      <c r="AL1072" s="117" t="s">
        <v>103</v>
      </c>
      <c r="AM1072" s="117" t="str">
        <f>IFERROR(+VLOOKUP(AY1072,Tiges!$G$4:$I$569,3,FALSE),"")</f>
        <v/>
      </c>
      <c r="AN1072" s="48"/>
      <c r="AO1072" s="117">
        <v>40</v>
      </c>
      <c r="AP1072" s="177" cm="1">
        <f t="array" ref="AP10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40</v>
      </c>
      <c r="AR1072" s="117" t="s">
        <v>2436</v>
      </c>
      <c r="AS1072" s="177" cm="1">
        <f t="array" ref="AS10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M16x160</v>
      </c>
      <c r="AU1072" s="117" t="s">
        <v>1123</v>
      </c>
      <c r="AV1072" s="177" cm="1">
        <f t="array" ref="AV10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72" s="117"/>
      <c r="AY1072" s="117" t="str" cm="1">
        <f t="array" ref="AY1072">IFERROR(_xlfn.XLOOKUP(Tableau210[[#This Row],[DN DONNEES BUTA ]]&amp;Tableau210[[#This Row],[PN DONNEES BUTA]],Tiges!$B$4:$B$79&amp;Tiges!$C$4:$C$79,Tiges!$G$4:$G$79),"")</f>
        <v/>
      </c>
      <c r="AZ1072" s="117"/>
      <c r="BA1072" s="117" t="str" cm="1">
        <f t="array" ref="BA1072">IFERROR(_xlfn.XLOOKUP(Tableau210[[#This Row],[DN DONNEES BUTA ]]&amp;Tableau210[[#This Row],[PN DONNEES BUTA]],Tiges!$B$4:$B$79&amp;Tiges!$C$4:$C$79,Tiges!$H$4:$H$79),"")</f>
        <v/>
      </c>
      <c r="BB1072" s="117"/>
      <c r="BC1072" s="184">
        <f>IFERROR(VLOOKUP(Tableau210[[#This Row],[OPERATION]],Tableau4[],2,FALSE),"")</f>
        <v>0</v>
      </c>
      <c r="BD1072" s="177" cm="1">
        <f t="array" ref="BD1072">IFERROR(
   SUM(
      _xlfn._xlws.FILTER(
         Tableau3[Nb Platinage Joint],
         (Tableau3[ITEM]=Tableau210[[#This Row],[NOM]])*
         (Tableau3[Rep.]=Tableau210[[#This Row],[REPERE BUTA]])
      )
   ),
0)</f>
        <v>0</v>
      </c>
      <c r="BE1072" s="182">
        <f>IFERROR(VLOOKUP(Tableau210[[#This Row],[OPERATION]],Tableau4[],3,FALSE),"")</f>
        <v>1</v>
      </c>
      <c r="BF1072" s="177" cm="1">
        <f t="array" ref="BF1072">IFERROR(
   SUM(
      _xlfn._xlws.FILTER(
         Tableau3[Joint Définitif Nb],
         (Tableau3[ITEM]=Tableau210[[#This Row],[NOM]])*
         (Tableau3[Rep.]=Tableau210[[#This Row],[REPERE BUTA]])
      )
   ),
0)</f>
        <v>0</v>
      </c>
      <c r="BG1072" s="117" t="s">
        <v>3424</v>
      </c>
      <c r="BH1072" s="177" cm="1">
        <f t="array" ref="BH10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72" s="411" t="s">
        <v>3424</v>
      </c>
      <c r="BJ1072" s="117" t="s">
        <v>2268</v>
      </c>
      <c r="BK1072" s="117" t="s">
        <v>2434</v>
      </c>
      <c r="BL1072" s="167" t="s">
        <v>2457</v>
      </c>
      <c r="BM1072" s="117"/>
      <c r="BN1072" s="117"/>
      <c r="BO1072" s="117"/>
      <c r="BP1072" s="117"/>
      <c r="BQ1072" s="48"/>
      <c r="BR1072" s="119"/>
      <c r="BS1072" s="48"/>
      <c r="BT1072" s="48"/>
      <c r="BU1072" s="48"/>
      <c r="BV1072" s="48"/>
      <c r="BW1072" s="48"/>
      <c r="BX1072" s="48"/>
    </row>
    <row r="1073" spans="1:76" s="206" customFormat="1" ht="15.75" hidden="1" x14ac:dyDescent="0.25">
      <c r="A1073" s="48" t="e" cm="1">
        <f t="array" ref="A1073">_xlfn.XLOOKUP(Tableau210[[#This Row],[NOM]]&amp;Tableau210[[#This Row],[REPERE BUTA]],[6]!Tableau16[POSTE TECHNIQUE]&amp;[6]!Tableau16[Repere ADM],[6]!Tableau16[NUMERO CLIENT])</f>
        <v>#N/A</v>
      </c>
      <c r="B1073" s="48" t="e" cm="1">
        <f t="array" ref="B1073">_xlfn.XLOOKUP(Tableau210[[#This Row],[NOM]]&amp;Tableau210[[#This Row],[REPERE BUTA]],[6]!Tableau16[POSTE TECHNIQUE]&amp;[6]!Tableau16[Repere REF],[6]!Tableau16[NUMERO CLIENT])</f>
        <v>#N/A</v>
      </c>
      <c r="C1073" s="48" cm="1">
        <f t="array" ref="C1073">_xlfn.XLOOKUP(Tableau210[[#This Row],[NOM]]&amp;Tableau210[[#This Row],[Repere Ubleam]],[7]Sheet1!$C$2:$C$2995&amp;[7]Sheet1!$I$2:$I$2995,[7]Sheet1!$A$2:$A$2995)</f>
        <v>1067</v>
      </c>
      <c r="D1073" s="48" t="str">
        <f>C1073&amp;""</f>
        <v>1067</v>
      </c>
      <c r="E1073" s="48" t="e">
        <v>#N/A</v>
      </c>
      <c r="F1073" s="48" t="e">
        <v>#N/A</v>
      </c>
      <c r="G1073" s="201" t="s">
        <v>1796</v>
      </c>
      <c r="H1073" s="202" t="s">
        <v>1067</v>
      </c>
      <c r="I1073" s="202" t="s">
        <v>80</v>
      </c>
      <c r="J1073" s="202" t="s">
        <v>1071</v>
      </c>
      <c r="K1073" s="202" t="str">
        <f>_xlfn.XLOOKUP(Tableau210[[#This Row],[NOM]],[8]LUT!$I$5:$I$301,[8]LUT!$N$5:$N$301)</f>
        <v xml:space="preserve">Echangeur </v>
      </c>
      <c r="L1073" s="202" t="s">
        <v>112</v>
      </c>
      <c r="M1073" s="202"/>
      <c r="N1073" s="202" t="s">
        <v>112</v>
      </c>
      <c r="O1073" s="202"/>
      <c r="P1073" s="202"/>
      <c r="Q1073" s="202"/>
      <c r="R1073" s="202"/>
      <c r="S1073" s="202"/>
      <c r="T1073" s="202"/>
      <c r="U1073" s="202"/>
      <c r="V1073" s="202"/>
      <c r="W1073" s="203" t="s">
        <v>2291</v>
      </c>
      <c r="X1073" s="207" cm="1">
        <f t="array" ref="X10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7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73" s="203" t="s">
        <v>3424</v>
      </c>
      <c r="AA1073" s="207" cm="1">
        <f t="array" ref="AA10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7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73" s="48"/>
      <c r="AD1073" s="117" t="s">
        <v>2196</v>
      </c>
      <c r="AE1073" s="119"/>
      <c r="AF1073" s="183">
        <f>IFERROR(VLOOKUP(Tableau210[[#This Row],[OPERATION]],Tableau4[],5,FALSE),"")</f>
        <v>0</v>
      </c>
      <c r="AG1073" s="178" cm="1">
        <f t="array" ref="AG1073">IFERROR(
   SUM(
      _xlfn._xlws.FILTER(
         Tableau3[JP],
         (Tableau3[ITEM]=Tableau210[[#This Row],[NOM]])*
         (Tableau3[Rep.]=Tableau210[[#This Row],[REPERE BUTA]])
      )
   ),
0)</f>
        <v>0</v>
      </c>
      <c r="AH1073" s="183">
        <f>IFERROR(VLOOKUP(Tableau210[[#This Row],[OPERATION]],Tableau4[],4,FALSE),"")</f>
        <v>0</v>
      </c>
      <c r="AI1073" s="178" cm="1">
        <f t="array" ref="AI1073">IFERROR(
   SUM(
      _xlfn._xlws.FILTER(
         Tableau3[BP],
         (Tableau3[ITEM]=Tableau210[[#This Row],[NOM]])*
         (Tableau3[Rep.]=Tableau210[[#This Row],[REPERE BUTA]])
      )
   ),
0)</f>
        <v>1</v>
      </c>
      <c r="AJ1073" s="181" t="str">
        <f>IF(Tableau210[[#This Row],[NB JP EMIS]]=1,"1 JP","") &amp; IF(Tableau210[[#This Row],[NB BP EMIS]]=1," 1 BP","")</f>
        <v/>
      </c>
      <c r="AK1073" s="178" t="str">
        <f>IF(Tableau210[[#This Row],[NB JP BUTA]]=1,"1 JP","") &amp; IF(Tableau210[[#This Row],[Nb BP BUTA]]=1," 1 BP","") &amp; IF(Tableau210[[#This Row],[Nb BP BUTA]]=2," 2 BP","")</f>
        <v xml:space="preserve"> 1 BP</v>
      </c>
      <c r="AL1073" s="117" t="s">
        <v>103</v>
      </c>
      <c r="AM1073" s="117">
        <f>IFERROR(+VLOOKUP(AY1073,Tiges!$G$4:$I$569,3,FALSE),"")</f>
        <v>27</v>
      </c>
      <c r="AN1073" s="48"/>
      <c r="AO1073" s="117" t="s">
        <v>3424</v>
      </c>
      <c r="AP1073" s="177" cm="1">
        <f t="array" ref="AP10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73" s="117" t="s">
        <v>3424</v>
      </c>
      <c r="AS1073" s="177" t="str" cm="1">
        <f t="array" ref="AS10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73" s="411" t="s">
        <v>3424</v>
      </c>
      <c r="AU1073" s="117" t="s">
        <v>3424</v>
      </c>
      <c r="AV1073" s="177" cm="1">
        <f t="array" ref="AV10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73" s="411" t="s">
        <v>3424</v>
      </c>
      <c r="AX1073" s="117"/>
      <c r="AY1073" s="117" cm="1">
        <f t="array" ref="AY1073">IFERROR(_xlfn.XLOOKUP(Tableau210[[#This Row],[DN DONNEES BUTA ]]&amp;Tableau210[[#This Row],[PN DONNEES BUTA]],Tiges!$B$4:$B$79&amp;Tiges!$C$4:$C$79,Tiges!$G$4:$G$79),"")</f>
        <v>16</v>
      </c>
      <c r="AZ1073" s="117"/>
      <c r="BA1073" s="117" cm="1">
        <f t="array" ref="BA1073">IFERROR(_xlfn.XLOOKUP(Tableau210[[#This Row],[DN DONNEES BUTA ]]&amp;Tableau210[[#This Row],[PN DONNEES BUTA]],Tiges!$B$4:$B$79&amp;Tiges!$C$4:$C$79,Tiges!$H$4:$H$79),"")</f>
        <v>90</v>
      </c>
      <c r="BB1073" s="117"/>
      <c r="BC1073" s="184">
        <f>IFERROR(VLOOKUP(Tableau210[[#This Row],[OPERATION]],Tableau4[],2,FALSE),"")</f>
        <v>0</v>
      </c>
      <c r="BD1073" s="177" cm="1">
        <f t="array" ref="BD1073">IFERROR(
   SUM(
      _xlfn._xlws.FILTER(
         Tableau3[Nb Platinage Joint],
         (Tableau3[ITEM]=Tableau210[[#This Row],[NOM]])*
         (Tableau3[Rep.]=Tableau210[[#This Row],[REPERE BUTA]])
      )
   ),
0)</f>
        <v>1</v>
      </c>
      <c r="BE1073" s="182">
        <f>IFERROR(VLOOKUP(Tableau210[[#This Row],[OPERATION]],Tableau4[],3,FALSE),"")</f>
        <v>1</v>
      </c>
      <c r="BF1073" s="177" cm="1">
        <f t="array" ref="BF1073">IFERROR(
   SUM(
      _xlfn._xlws.FILTER(
         Tableau3[Joint Définitif Nb],
         (Tableau3[ITEM]=Tableau210[[#This Row],[NOM]])*
         (Tableau3[Rep.]=Tableau210[[#This Row],[REPERE BUTA]])
      )
   ),
0)</f>
        <v>1</v>
      </c>
      <c r="BG1073" s="117" t="s">
        <v>3424</v>
      </c>
      <c r="BH1073" s="177" t="str" cm="1">
        <f t="array" ref="BH10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73" s="117" t="s">
        <v>3424</v>
      </c>
      <c r="BK1073" s="117" t="s">
        <v>3424</v>
      </c>
      <c r="BL1073" s="167" t="s">
        <v>3377</v>
      </c>
      <c r="BM1073" s="205"/>
      <c r="BN1073" s="205"/>
      <c r="BO1073" s="205"/>
      <c r="BP1073" s="205"/>
      <c r="BQ1073" s="204"/>
      <c r="BR1073" s="202"/>
      <c r="BS1073" s="204"/>
      <c r="BT1073" s="204"/>
      <c r="BU1073" s="204"/>
      <c r="BV1073" s="204"/>
      <c r="BW1073" s="204"/>
      <c r="BX1073" s="204"/>
    </row>
    <row r="1074" spans="1:76" ht="15.75" hidden="1" x14ac:dyDescent="0.25">
      <c r="A1074" s="48" t="e" cm="1">
        <f t="array" ref="A1074">_xlfn.XLOOKUP(Tableau210[[#This Row],[NOM]]&amp;Tableau210[[#This Row],[REPERE BUTA]],[6]!Tableau16[POSTE TECHNIQUE]&amp;[6]!Tableau16[Repere ADM],[6]!Tableau16[NUMERO CLIENT])</f>
        <v>#N/A</v>
      </c>
      <c r="B1074" s="48" t="e" cm="1">
        <f t="array" ref="B1074">_xlfn.XLOOKUP(Tableau210[[#This Row],[NOM]]&amp;Tableau210[[#This Row],[REPERE BUTA]],[6]!Tableau16[POSTE TECHNIQUE]&amp;[6]!Tableau16[Repere REF],[6]!Tableau16[NUMERO CLIENT])</f>
        <v>#N/A</v>
      </c>
      <c r="C1074" s="48" cm="1">
        <f t="array" ref="C1074">_xlfn.XLOOKUP(Tableau210[[#This Row],[NOM]]&amp;Tableau210[[#This Row],[Repere Ubleam]],[7]Sheet1!$C$2:$C$2995&amp;[7]Sheet1!$I$2:$I$2995,[7]Sheet1!$A$2:$A$2995)</f>
        <v>1068</v>
      </c>
      <c r="D1074" s="48" t="str">
        <f>C1074&amp;""</f>
        <v>1068</v>
      </c>
      <c r="E1074" s="48" t="e">
        <v>#N/A</v>
      </c>
      <c r="F1074" s="48" t="e">
        <v>#N/A</v>
      </c>
      <c r="G1074" s="176" t="s">
        <v>1796</v>
      </c>
      <c r="H1074" s="119" t="s">
        <v>1067</v>
      </c>
      <c r="I1074" s="119" t="s">
        <v>80</v>
      </c>
      <c r="J1074" s="119" t="s">
        <v>1071</v>
      </c>
      <c r="K1074" s="119" t="str">
        <f>_xlfn.XLOOKUP(Tableau210[[#This Row],[NOM]],[8]LUT!$I$5:$I$301,[8]LUT!$N$5:$N$301)</f>
        <v xml:space="preserve">Echangeur </v>
      </c>
      <c r="L1074" s="119" t="s">
        <v>105</v>
      </c>
      <c r="M1074" s="119"/>
      <c r="N1074" s="119" t="s">
        <v>105</v>
      </c>
      <c r="O1074" s="119"/>
      <c r="P1074" s="119"/>
      <c r="Q1074" s="119"/>
      <c r="R1074" s="119"/>
      <c r="S1074" s="119"/>
      <c r="T1074" s="119"/>
      <c r="U1074" s="119"/>
      <c r="V1074" s="119"/>
      <c r="W1074" s="148">
        <v>150</v>
      </c>
      <c r="X1074" s="207" cm="1">
        <f t="array" ref="X10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07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74" s="148">
        <v>20</v>
      </c>
      <c r="AA1074" s="207" cm="1">
        <f t="array" ref="AA10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7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74" s="48"/>
      <c r="AD1074" s="117" t="s">
        <v>2196</v>
      </c>
      <c r="AE1074" s="119"/>
      <c r="AF1074" s="183">
        <f>IFERROR(VLOOKUP(Tableau210[[#This Row],[OPERATION]],Tableau4[],5,FALSE),"")</f>
        <v>0</v>
      </c>
      <c r="AG1074" s="178" cm="1">
        <f t="array" ref="AG1074">IFERROR(
   SUM(
      _xlfn._xlws.FILTER(
         Tableau3[JP],
         (Tableau3[ITEM]=Tableau210[[#This Row],[NOM]])*
         (Tableau3[Rep.]=Tableau210[[#This Row],[REPERE BUTA]])
      )
   ),
0)</f>
        <v>0</v>
      </c>
      <c r="AH1074" s="183">
        <f>IFERROR(VLOOKUP(Tableau210[[#This Row],[OPERATION]],Tableau4[],4,FALSE),"")</f>
        <v>0</v>
      </c>
      <c r="AI1074" s="178" cm="1">
        <f t="array" ref="AI1074">IFERROR(
   SUM(
      _xlfn._xlws.FILTER(
         Tableau3[BP],
         (Tableau3[ITEM]=Tableau210[[#This Row],[NOM]])*
         (Tableau3[Rep.]=Tableau210[[#This Row],[REPERE BUTA]])
      )
   ),
0)</f>
        <v>0</v>
      </c>
      <c r="AJ1074" s="181"/>
      <c r="AK1074" s="178" t="str">
        <f>IF(Tableau210[[#This Row],[NB JP BUTA]]=1,"1 JP","") &amp; IF(Tableau210[[#This Row],[Nb BP BUTA]]=1," 1 BP","") &amp; IF(Tableau210[[#This Row],[Nb BP BUTA]]=2," 2 BP","")</f>
        <v/>
      </c>
      <c r="AL1074" s="117" t="s">
        <v>103</v>
      </c>
      <c r="AM1074" s="117">
        <f>IFERROR(+VLOOKUP(AY1074,Tiges!$G$4:$I$569,3,FALSE),"")</f>
        <v>32</v>
      </c>
      <c r="AN1074" s="48"/>
      <c r="AO1074" s="117">
        <v>8</v>
      </c>
      <c r="AP1074" s="177" cm="1">
        <f t="array" ref="AP10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74" s="117" t="s">
        <v>2395</v>
      </c>
      <c r="AS1074" s="177" t="str" cm="1">
        <f t="array" ref="AS10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M20x115</v>
      </c>
      <c r="AU1074" s="117" t="s">
        <v>1123</v>
      </c>
      <c r="AV1074" s="177" t="str" cm="1">
        <f t="array" ref="AV10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74" s="117"/>
      <c r="AY1074" s="117" cm="1">
        <f t="array" ref="AY1074">IFERROR(_xlfn.XLOOKUP(Tableau210[[#This Row],[DN DONNEES BUTA ]]&amp;Tableau210[[#This Row],[PN DONNEES BUTA]],Tiges!$B$4:$B$79&amp;Tiges!$C$4:$C$79,Tiges!$G$4:$G$79),"")</f>
        <v>20</v>
      </c>
      <c r="AZ1074" s="117"/>
      <c r="BA1074" s="117" cm="1">
        <f t="array" ref="BA1074">IFERROR(_xlfn.XLOOKUP(Tableau210[[#This Row],[DN DONNEES BUTA ]]&amp;Tableau210[[#This Row],[PN DONNEES BUTA]],Tiges!$B$4:$B$79&amp;Tiges!$C$4:$C$79,Tiges!$H$4:$H$79),"")</f>
        <v>110</v>
      </c>
      <c r="BB1074" s="117"/>
      <c r="BC1074" s="184">
        <f>IFERROR(VLOOKUP(Tableau210[[#This Row],[OPERATION]],Tableau4[],2,FALSE),"")</f>
        <v>0</v>
      </c>
      <c r="BD1074" s="177" cm="1">
        <f t="array" ref="BD1074">IFERROR(
   SUM(
      _xlfn._xlws.FILTER(
         Tableau3[Nb Platinage Joint],
         (Tableau3[ITEM]=Tableau210[[#This Row],[NOM]])*
         (Tableau3[Rep.]=Tableau210[[#This Row],[REPERE BUTA]])
      )
   ),
0)</f>
        <v>0</v>
      </c>
      <c r="BE1074" s="182">
        <f>IFERROR(VLOOKUP(Tableau210[[#This Row],[OPERATION]],Tableau4[],3,FALSE),"")</f>
        <v>1</v>
      </c>
      <c r="BF1074" s="177" cm="1">
        <f t="array" ref="BF1074">IFERROR(
   SUM(
      _xlfn._xlws.FILTER(
         Tableau3[Joint Définitif Nb],
         (Tableau3[ITEM]=Tableau210[[#This Row],[NOM]])*
         (Tableau3[Rep.]=Tableau210[[#This Row],[REPERE BUTA]])
      )
   ),
0)</f>
        <v>1</v>
      </c>
      <c r="BG1074" s="117" t="s">
        <v>129</v>
      </c>
      <c r="BH1074" s="177" t="str" cm="1">
        <f t="array" ref="BH10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74" s="117" t="s">
        <v>2268</v>
      </c>
      <c r="BK1074" s="117" t="s">
        <v>2269</v>
      </c>
      <c r="BL1074" s="167" t="s">
        <v>3376</v>
      </c>
      <c r="BM1074" s="117"/>
      <c r="BN1074" s="117"/>
      <c r="BO1074" s="117"/>
      <c r="BP1074" s="117"/>
      <c r="BQ1074" s="48"/>
      <c r="BR1074" s="119"/>
      <c r="BS1074" s="48"/>
      <c r="BT1074" s="48"/>
      <c r="BU1074" s="48"/>
      <c r="BV1074" s="48"/>
      <c r="BW1074" s="48"/>
      <c r="BX1074" s="48"/>
    </row>
    <row r="1075" spans="1:76" s="206" customFormat="1" ht="15.75" hidden="1" x14ac:dyDescent="0.25">
      <c r="A1075" s="48" t="e" cm="1">
        <f t="array" ref="A1075">_xlfn.XLOOKUP(Tableau210[[#This Row],[NOM]]&amp;Tableau210[[#This Row],[REPERE BUTA]],[6]!Tableau16[POSTE TECHNIQUE]&amp;[6]!Tableau16[Repere ADM],[6]!Tableau16[NUMERO CLIENT])</f>
        <v>#N/A</v>
      </c>
      <c r="B1075" s="48" t="e" cm="1">
        <f t="array" ref="B1075">_xlfn.XLOOKUP(Tableau210[[#This Row],[NOM]]&amp;Tableau210[[#This Row],[REPERE BUTA]],[6]!Tableau16[POSTE TECHNIQUE]&amp;[6]!Tableau16[Repere REF],[6]!Tableau16[NUMERO CLIENT])</f>
        <v>#N/A</v>
      </c>
      <c r="C1075" s="48" cm="1">
        <f t="array" ref="C1075">_xlfn.XLOOKUP(Tableau210[[#This Row],[NOM]]&amp;Tableau210[[#This Row],[Repere Ubleam]],[7]Sheet1!$C$2:$C$2995&amp;[7]Sheet1!$I$2:$I$2995,[7]Sheet1!$A$2:$A$2995)</f>
        <v>1069</v>
      </c>
      <c r="D1075" s="48" t="str">
        <f>C1075&amp;""</f>
        <v>1069</v>
      </c>
      <c r="E1075" s="48" t="e">
        <v>#N/A</v>
      </c>
      <c r="F1075" s="48" t="e">
        <v>#N/A</v>
      </c>
      <c r="G1075" s="201" t="s">
        <v>1796</v>
      </c>
      <c r="H1075" s="202" t="s">
        <v>1067</v>
      </c>
      <c r="I1075" s="202" t="s">
        <v>80</v>
      </c>
      <c r="J1075" s="202" t="s">
        <v>1071</v>
      </c>
      <c r="K1075" s="202" t="str">
        <f>_xlfn.XLOOKUP(Tableau210[[#This Row],[NOM]],[8]LUT!$I$5:$I$301,[8]LUT!$N$5:$N$301)</f>
        <v xml:space="preserve">Echangeur </v>
      </c>
      <c r="L1075" s="202" t="s">
        <v>106</v>
      </c>
      <c r="M1075" s="202"/>
      <c r="N1075" s="202" t="s">
        <v>106</v>
      </c>
      <c r="O1075" s="202"/>
      <c r="P1075" s="202"/>
      <c r="Q1075" s="202"/>
      <c r="R1075" s="202"/>
      <c r="S1075" s="202"/>
      <c r="T1075" s="202"/>
      <c r="U1075" s="202"/>
      <c r="V1075" s="202"/>
      <c r="W1075" s="203">
        <v>100</v>
      </c>
      <c r="X1075" s="207" cm="1">
        <f t="array" ref="X10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07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75" s="203">
        <v>20</v>
      </c>
      <c r="AA1075" s="207" cm="1">
        <f t="array" ref="AA10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7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75" s="48"/>
      <c r="AD1075" s="117" t="s">
        <v>2196</v>
      </c>
      <c r="AE1075" s="119"/>
      <c r="AF1075" s="183">
        <f>IFERROR(VLOOKUP(Tableau210[[#This Row],[OPERATION]],Tableau4[],5,FALSE),"")</f>
        <v>0</v>
      </c>
      <c r="AG1075" s="178" cm="1">
        <f t="array" ref="AG1075">IFERROR(
   SUM(
      _xlfn._xlws.FILTER(
         Tableau3[JP],
         (Tableau3[ITEM]=Tableau210[[#This Row],[NOM]])*
         (Tableau3[Rep.]=Tableau210[[#This Row],[REPERE BUTA]])
      )
   ),
0)</f>
        <v>0</v>
      </c>
      <c r="AH1075" s="183">
        <f>IFERROR(VLOOKUP(Tableau210[[#This Row],[OPERATION]],Tableau4[],4,FALSE),"")</f>
        <v>0</v>
      </c>
      <c r="AI1075" s="178" cm="1">
        <f t="array" ref="AI1075">IFERROR(
   SUM(
      _xlfn._xlws.FILTER(
         Tableau3[BP],
         (Tableau3[ITEM]=Tableau210[[#This Row],[NOM]])*
         (Tableau3[Rep.]=Tableau210[[#This Row],[REPERE BUTA]])
      )
   ),
0)</f>
        <v>0</v>
      </c>
      <c r="AJ1075" s="181" t="str">
        <f>IF(Tableau210[[#This Row],[NB JP EMIS]]=1,"1 JP","") &amp; IF(Tableau210[[#This Row],[NB BP EMIS]]=1," 1 BP","")</f>
        <v/>
      </c>
      <c r="AK1075" s="178" t="str">
        <f>IF(Tableau210[[#This Row],[NB JP BUTA]]=1,"1 JP","") &amp; IF(Tableau210[[#This Row],[Nb BP BUTA]]=1," 1 BP","") &amp; IF(Tableau210[[#This Row],[Nb BP BUTA]]=2," 2 BP","")</f>
        <v/>
      </c>
      <c r="AL1075" s="117" t="s">
        <v>103</v>
      </c>
      <c r="AM1075" s="117">
        <f>IFERROR(+VLOOKUP(AY1075,Tiges!$G$4:$I$569,3,FALSE),"")</f>
        <v>27</v>
      </c>
      <c r="AN1075" s="48"/>
      <c r="AO1075" s="117">
        <v>8</v>
      </c>
      <c r="AP1075" s="177" cm="1">
        <f t="array" ref="AP10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75" s="117" t="s">
        <v>2285</v>
      </c>
      <c r="AS1075" s="177" t="str" cm="1">
        <f t="array" ref="AS10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1075" s="117" t="s">
        <v>1123</v>
      </c>
      <c r="AV1075" s="177" t="str" cm="1">
        <f t="array" ref="AV10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75" s="117"/>
      <c r="AY1075" s="117" cm="1">
        <f t="array" ref="AY1075">IFERROR(_xlfn.XLOOKUP(Tableau210[[#This Row],[DN DONNEES BUTA ]]&amp;Tableau210[[#This Row],[PN DONNEES BUTA]],Tiges!$B$4:$B$79&amp;Tiges!$C$4:$C$79,Tiges!$G$4:$G$79),"")</f>
        <v>16</v>
      </c>
      <c r="AZ1075" s="117"/>
      <c r="BA1075" s="117" cm="1">
        <f t="array" ref="BA1075">IFERROR(_xlfn.XLOOKUP(Tableau210[[#This Row],[DN DONNEES BUTA ]]&amp;Tableau210[[#This Row],[PN DONNEES BUTA]],Tiges!$B$4:$B$79&amp;Tiges!$C$4:$C$79,Tiges!$H$4:$H$79),"")</f>
        <v>100</v>
      </c>
      <c r="BB1075" s="117"/>
      <c r="BC1075" s="184">
        <f>IFERROR(VLOOKUP(Tableau210[[#This Row],[OPERATION]],Tableau4[],2,FALSE),"")</f>
        <v>0</v>
      </c>
      <c r="BD1075" s="177" cm="1">
        <f t="array" ref="BD1075">IFERROR(
   SUM(
      _xlfn._xlws.FILTER(
         Tableau3[Nb Platinage Joint],
         (Tableau3[ITEM]=Tableau210[[#This Row],[NOM]])*
         (Tableau3[Rep.]=Tableau210[[#This Row],[REPERE BUTA]])
      )
   ),
0)</f>
        <v>0</v>
      </c>
      <c r="BE1075" s="182">
        <f>IFERROR(VLOOKUP(Tableau210[[#This Row],[OPERATION]],Tableau4[],3,FALSE),"")</f>
        <v>1</v>
      </c>
      <c r="BF1075" s="177" cm="1">
        <f t="array" ref="BF1075">IFERROR(
   SUM(
      _xlfn._xlws.FILTER(
         Tableau3[Joint Définitif Nb],
         (Tableau3[ITEM]=Tableau210[[#This Row],[NOM]])*
         (Tableau3[Rep.]=Tableau210[[#This Row],[REPERE BUTA]])
      )
   ),
0)</f>
        <v>1</v>
      </c>
      <c r="BG1075" s="117" t="s">
        <v>129</v>
      </c>
      <c r="BH1075" s="177" t="str" cm="1">
        <f t="array" ref="BH10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75" s="117" t="s">
        <v>2268</v>
      </c>
      <c r="BK1075" s="117" t="s">
        <v>2269</v>
      </c>
      <c r="BL1075" s="167" t="s">
        <v>2380</v>
      </c>
      <c r="BM1075" s="205"/>
      <c r="BN1075" s="205"/>
      <c r="BO1075" s="205"/>
      <c r="BP1075" s="205"/>
      <c r="BQ1075" s="204"/>
      <c r="BR1075" s="202"/>
      <c r="BS1075" s="204"/>
      <c r="BT1075" s="204"/>
      <c r="BU1075" s="204"/>
      <c r="BV1075" s="204"/>
      <c r="BW1075" s="204"/>
      <c r="BX1075" s="204"/>
    </row>
    <row r="1076" spans="1:76" ht="15.75" hidden="1" x14ac:dyDescent="0.25">
      <c r="A1076" s="48" t="e" cm="1">
        <f t="array" ref="A1076">_xlfn.XLOOKUP(Tableau210[[#This Row],[NOM]]&amp;Tableau210[[#This Row],[REPERE BUTA]],[6]!Tableau16[POSTE TECHNIQUE]&amp;[6]!Tableau16[Repere ADM],[6]!Tableau16[NUMERO CLIENT])</f>
        <v>#N/A</v>
      </c>
      <c r="B1076" s="48" t="e" cm="1">
        <f t="array" ref="B1076">_xlfn.XLOOKUP(Tableau210[[#This Row],[NOM]]&amp;Tableau210[[#This Row],[REPERE BUTA]],[6]!Tableau16[POSTE TECHNIQUE]&amp;[6]!Tableau16[Repere REF],[6]!Tableau16[NUMERO CLIENT])</f>
        <v>#N/A</v>
      </c>
      <c r="C1076" s="48" cm="1">
        <f t="array" ref="C1076">_xlfn.XLOOKUP(Tableau210[[#This Row],[NOM]]&amp;Tableau210[[#This Row],[Repere Ubleam]],[7]Sheet1!$C$2:$C$2995&amp;[7]Sheet1!$I$2:$I$2995,[7]Sheet1!$A$2:$A$2995)</f>
        <v>1070</v>
      </c>
      <c r="D1076" s="48" t="str">
        <f>C1076&amp;""</f>
        <v>1070</v>
      </c>
      <c r="E1076" s="48" t="e">
        <v>#N/A</v>
      </c>
      <c r="F1076" s="48" t="e">
        <v>#N/A</v>
      </c>
      <c r="G1076" s="176" t="s">
        <v>1801</v>
      </c>
      <c r="H1076" s="119" t="s">
        <v>1067</v>
      </c>
      <c r="I1076" s="119" t="s">
        <v>80</v>
      </c>
      <c r="J1076" s="119" t="s">
        <v>1071</v>
      </c>
      <c r="K1076" s="119" t="str">
        <f>_xlfn.XLOOKUP(Tableau210[[#This Row],[NOM]],[8]LUT!$I$5:$I$301,[8]LUT!$N$5:$N$301)</f>
        <v xml:space="preserve">Echangeur </v>
      </c>
      <c r="L1076" s="119" t="s">
        <v>73</v>
      </c>
      <c r="M1076" s="119"/>
      <c r="N1076" s="119" t="s">
        <v>73</v>
      </c>
      <c r="O1076" s="119"/>
      <c r="P1076" s="119"/>
      <c r="Q1076" s="119"/>
      <c r="R1076" s="119"/>
      <c r="S1076" s="119"/>
      <c r="T1076" s="119"/>
      <c r="U1076" s="119"/>
      <c r="V1076" s="119"/>
      <c r="W1076" s="148" t="s">
        <v>1118</v>
      </c>
      <c r="X1076" s="207" cm="1">
        <f t="array" ref="X10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7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76" s="148" t="s">
        <v>3424</v>
      </c>
      <c r="AA1076" s="207" cm="1">
        <f t="array" ref="AA10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7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76" s="48"/>
      <c r="AD1076" s="117" t="s">
        <v>2196</v>
      </c>
      <c r="AE1076" s="119"/>
      <c r="AF1076" s="183">
        <f>IFERROR(VLOOKUP(Tableau210[[#This Row],[OPERATION]],Tableau4[],5,FALSE),"")</f>
        <v>0</v>
      </c>
      <c r="AG1076" s="178" cm="1">
        <f t="array" ref="AG1076">IFERROR(
   SUM(
      _xlfn._xlws.FILTER(
         Tableau3[JP],
         (Tableau3[ITEM]=Tableau210[[#This Row],[NOM]])*
         (Tableau3[Rep.]=Tableau210[[#This Row],[REPERE BUTA]])
      )
   ),
0)</f>
        <v>0</v>
      </c>
      <c r="AH1076" s="183">
        <f>IFERROR(VLOOKUP(Tableau210[[#This Row],[OPERATION]],Tableau4[],4,FALSE),"")</f>
        <v>0</v>
      </c>
      <c r="AI1076" s="178" cm="1">
        <f t="array" ref="AI1076">IFERROR(
   SUM(
      _xlfn._xlws.FILTER(
         Tableau3[BP],
         (Tableau3[ITEM]=Tableau210[[#This Row],[NOM]])*
         (Tableau3[Rep.]=Tableau210[[#This Row],[REPERE BUTA]])
      )
   ),
0)</f>
        <v>0</v>
      </c>
      <c r="AJ1076" s="181" t="str">
        <f>IF(Tableau210[[#This Row],[NB JP EMIS]]=1,"1 JP","") &amp; IF(Tableau210[[#This Row],[NB BP EMIS]]=1," 1 BP","")</f>
        <v/>
      </c>
      <c r="AK1076" s="178" t="str">
        <f>IF(Tableau210[[#This Row],[NB JP BUTA]]=1,"1 JP","") &amp; IF(Tableau210[[#This Row],[Nb BP BUTA]]=1," 1 BP","") &amp; IF(Tableau210[[#This Row],[Nb BP BUTA]]=2," 2 BP","")</f>
        <v/>
      </c>
      <c r="AL1076" s="117" t="s">
        <v>103</v>
      </c>
      <c r="AM1076" s="117">
        <f>IFERROR(+VLOOKUP(AY1076,Tiges!$G$4:$I$569,3,FALSE),"")</f>
        <v>22</v>
      </c>
      <c r="AN1076" s="48"/>
      <c r="AO1076" s="117">
        <v>4</v>
      </c>
      <c r="AP1076" s="177" cm="1">
        <f t="array" ref="AP10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76" s="117" t="s">
        <v>2271</v>
      </c>
      <c r="AS1076" s="177" t="str" cm="1">
        <f t="array" ref="AS10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076" s="117" t="s">
        <v>1123</v>
      </c>
      <c r="AV1076" s="177" t="str" cm="1">
        <f t="array" ref="AV10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76" s="117"/>
      <c r="AY1076" s="117" cm="1">
        <f t="array" ref="AY1076">IFERROR(_xlfn.XLOOKUP(Tableau210[[#This Row],[DN DONNEES BUTA ]]&amp;Tableau210[[#This Row],[PN DONNEES BUTA]],Tiges!$B$4:$B$79&amp;Tiges!$C$4:$C$79,Tiges!$G$4:$G$79),"")</f>
        <v>14</v>
      </c>
      <c r="AZ1076" s="117"/>
      <c r="BA1076" s="117" cm="1">
        <f t="array" ref="BA1076">IFERROR(_xlfn.XLOOKUP(Tableau210[[#This Row],[DN DONNEES BUTA ]]&amp;Tableau210[[#This Row],[PN DONNEES BUTA]],Tiges!$B$4:$B$79&amp;Tiges!$C$4:$C$79,Tiges!$H$4:$H$79),"")</f>
        <v>70</v>
      </c>
      <c r="BB1076" s="117"/>
      <c r="BC1076" s="184">
        <f>IFERROR(VLOOKUP(Tableau210[[#This Row],[OPERATION]],Tableau4[],2,FALSE),"")</f>
        <v>0</v>
      </c>
      <c r="BD1076" s="177" cm="1">
        <f t="array" ref="BD1076">IFERROR(
   SUM(
      _xlfn._xlws.FILTER(
         Tableau3[Nb Platinage Joint],
         (Tableau3[ITEM]=Tableau210[[#This Row],[NOM]])*
         (Tableau3[Rep.]=Tableau210[[#This Row],[REPERE BUTA]])
      )
   ),
0)</f>
        <v>0</v>
      </c>
      <c r="BE1076" s="182">
        <f>IFERROR(VLOOKUP(Tableau210[[#This Row],[OPERATION]],Tableau4[],3,FALSE),"")</f>
        <v>1</v>
      </c>
      <c r="BF1076" s="177" cm="1">
        <f t="array" ref="BF1076">IFERROR(
   SUM(
      _xlfn._xlws.FILTER(
         Tableau3[Joint Définitif Nb],
         (Tableau3[ITEM]=Tableau210[[#This Row],[NOM]])*
         (Tableau3[Rep.]=Tableau210[[#This Row],[REPERE BUTA]])
      )
   ),
0)</f>
        <v>1</v>
      </c>
      <c r="BG1076" s="117" t="s">
        <v>129</v>
      </c>
      <c r="BH1076" s="177" t="str" cm="1">
        <f t="array" ref="BH10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76" s="117" t="s">
        <v>2281</v>
      </c>
      <c r="BK1076" s="117" t="s">
        <v>2269</v>
      </c>
      <c r="BL1076" s="167" t="s">
        <v>2380</v>
      </c>
      <c r="BM1076" s="117"/>
      <c r="BN1076" s="117"/>
      <c r="BO1076" s="117"/>
      <c r="BP1076" s="117"/>
      <c r="BQ1076" s="48"/>
      <c r="BR1076" s="119"/>
      <c r="BS1076" s="48"/>
      <c r="BT1076" s="48"/>
      <c r="BU1076" s="48"/>
      <c r="BV1076" s="48"/>
      <c r="BW1076" s="48"/>
      <c r="BX1076" s="48"/>
    </row>
    <row r="1077" spans="1:76" ht="15.75" hidden="1" x14ac:dyDescent="0.25">
      <c r="A1077" s="48" t="e" cm="1">
        <f t="array" ref="A1077">_xlfn.XLOOKUP(Tableau210[[#This Row],[NOM]]&amp;Tableau210[[#This Row],[REPERE BUTA]],[6]!Tableau16[POSTE TECHNIQUE]&amp;[6]!Tableau16[Repere ADM],[6]!Tableau16[NUMERO CLIENT])</f>
        <v>#N/A</v>
      </c>
      <c r="B1077" s="48" t="e" cm="1">
        <f t="array" ref="B1077">_xlfn.XLOOKUP(Tableau210[[#This Row],[NOM]]&amp;Tableau210[[#This Row],[REPERE BUTA]],[6]!Tableau16[POSTE TECHNIQUE]&amp;[6]!Tableau16[Repere REF],[6]!Tableau16[NUMERO CLIENT])</f>
        <v>#N/A</v>
      </c>
      <c r="C1077" s="48" cm="1">
        <f t="array" ref="C1077">_xlfn.XLOOKUP(Tableau210[[#This Row],[NOM]]&amp;Tableau210[[#This Row],[Repere Ubleam]],[7]Sheet1!$C$2:$C$2995&amp;[7]Sheet1!$I$2:$I$2995,[7]Sheet1!$A$2:$A$2995)</f>
        <v>1071</v>
      </c>
      <c r="D1077" s="48" t="str">
        <f>C1077&amp;""</f>
        <v>1071</v>
      </c>
      <c r="E1077" s="48" t="e">
        <v>#N/A</v>
      </c>
      <c r="F1077" s="48" t="e">
        <v>#N/A</v>
      </c>
      <c r="G1077" s="176" t="s">
        <v>1801</v>
      </c>
      <c r="H1077" s="119" t="s">
        <v>1067</v>
      </c>
      <c r="I1077" s="119" t="s">
        <v>80</v>
      </c>
      <c r="J1077" s="119" t="s">
        <v>1071</v>
      </c>
      <c r="K1077" s="119" t="str">
        <f>_xlfn.XLOOKUP(Tableau210[[#This Row],[NOM]],[8]LUT!$I$5:$I$301,[8]LUT!$N$5:$N$301)</f>
        <v xml:space="preserve">Echangeur </v>
      </c>
      <c r="L1077" s="119" t="s">
        <v>83</v>
      </c>
      <c r="M1077" s="119"/>
      <c r="N1077" s="119" t="s">
        <v>83</v>
      </c>
      <c r="O1077" s="119"/>
      <c r="P1077" s="119"/>
      <c r="Q1077" s="119"/>
      <c r="R1077" s="119"/>
      <c r="S1077" s="119"/>
      <c r="T1077" s="119"/>
      <c r="U1077" s="119"/>
      <c r="V1077" s="119"/>
      <c r="W1077" s="148">
        <v>80</v>
      </c>
      <c r="X1077" s="207" cm="1">
        <f t="array" ref="X10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7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77" s="148">
        <v>20</v>
      </c>
      <c r="AA1077" s="207" cm="1">
        <f t="array" ref="AA10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7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77" s="48"/>
      <c r="AD1077" s="117" t="s">
        <v>2196</v>
      </c>
      <c r="AE1077" s="119"/>
      <c r="AF1077" s="183">
        <f>IFERROR(VLOOKUP(Tableau210[[#This Row],[OPERATION]],Tableau4[],5,FALSE),"")</f>
        <v>0</v>
      </c>
      <c r="AG1077" s="178" cm="1">
        <f t="array" ref="AG1077">IFERROR(
   SUM(
      _xlfn._xlws.FILTER(
         Tableau3[JP],
         (Tableau3[ITEM]=Tableau210[[#This Row],[NOM]])*
         (Tableau3[Rep.]=Tableau210[[#This Row],[REPERE BUTA]])
      )
   ),
0)</f>
        <v>0</v>
      </c>
      <c r="AH1077" s="183">
        <f>IFERROR(VLOOKUP(Tableau210[[#This Row],[OPERATION]],Tableau4[],4,FALSE),"")</f>
        <v>0</v>
      </c>
      <c r="AI1077" s="178" cm="1">
        <f t="array" ref="AI1077">IFERROR(
   SUM(
      _xlfn._xlws.FILTER(
         Tableau3[BP],
         (Tableau3[ITEM]=Tableau210[[#This Row],[NOM]])*
         (Tableau3[Rep.]=Tableau210[[#This Row],[REPERE BUTA]])
      )
   ),
0)</f>
        <v>0</v>
      </c>
      <c r="AJ1077" s="181" t="str">
        <f>IF(Tableau210[[#This Row],[NB JP EMIS]]=1,"1 JP","") &amp; IF(Tableau210[[#This Row],[NB BP EMIS]]=1," 1 BP","")</f>
        <v/>
      </c>
      <c r="AK1077" s="178" t="str">
        <f>IF(Tableau210[[#This Row],[NB JP BUTA]]=1,"1 JP","") &amp; IF(Tableau210[[#This Row],[Nb BP BUTA]]=1," 1 BP","") &amp; IF(Tableau210[[#This Row],[Nb BP BUTA]]=2," 2 BP","")</f>
        <v/>
      </c>
      <c r="AL1077" s="117" t="s">
        <v>103</v>
      </c>
      <c r="AM1077" s="117">
        <f>IFERROR(+VLOOKUP(AY1077,Tiges!$G$4:$I$569,3,FALSE),"")</f>
        <v>27</v>
      </c>
      <c r="AN1077" s="48"/>
      <c r="AO1077" s="117">
        <v>4</v>
      </c>
      <c r="AP1077" s="177" cm="1">
        <f t="array" ref="AP10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7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77" s="117" t="s">
        <v>2163</v>
      </c>
      <c r="AS1077" s="177" t="str" cm="1">
        <f t="array" ref="AS10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7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77" s="117" t="s">
        <v>1123</v>
      </c>
      <c r="AV1077" s="177" t="str" cm="1">
        <f t="array" ref="AV10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77" s="117"/>
      <c r="AY1077" s="117" cm="1">
        <f t="array" ref="AY1077">IFERROR(_xlfn.XLOOKUP(Tableau210[[#This Row],[DN DONNEES BUTA ]]&amp;Tableau210[[#This Row],[PN DONNEES BUTA]],Tiges!$B$4:$B$79&amp;Tiges!$C$4:$C$79,Tiges!$G$4:$G$79),"")</f>
        <v>16</v>
      </c>
      <c r="AZ1077" s="117"/>
      <c r="BA1077" s="117" cm="1">
        <f t="array" ref="BA1077">IFERROR(_xlfn.XLOOKUP(Tableau210[[#This Row],[DN DONNEES BUTA ]]&amp;Tableau210[[#This Row],[PN DONNEES BUTA]],Tiges!$B$4:$B$79&amp;Tiges!$C$4:$C$79,Tiges!$H$4:$H$79),"")</f>
        <v>100</v>
      </c>
      <c r="BB1077" s="117"/>
      <c r="BC1077" s="184">
        <f>IFERROR(VLOOKUP(Tableau210[[#This Row],[OPERATION]],Tableau4[],2,FALSE),"")</f>
        <v>0</v>
      </c>
      <c r="BD1077" s="177" cm="1">
        <f t="array" ref="BD1077">IFERROR(
   SUM(
      _xlfn._xlws.FILTER(
         Tableau3[Nb Platinage Joint],
         (Tableau3[ITEM]=Tableau210[[#This Row],[NOM]])*
         (Tableau3[Rep.]=Tableau210[[#This Row],[REPERE BUTA]])
      )
   ),
0)</f>
        <v>0</v>
      </c>
      <c r="BE1077" s="182">
        <f>IFERROR(VLOOKUP(Tableau210[[#This Row],[OPERATION]],Tableau4[],3,FALSE),"")</f>
        <v>1</v>
      </c>
      <c r="BF1077" s="177" cm="1">
        <f t="array" ref="BF1077">IFERROR(
   SUM(
      _xlfn._xlws.FILTER(
         Tableau3[Joint Définitif Nb],
         (Tableau3[ITEM]=Tableau210[[#This Row],[NOM]])*
         (Tableau3[Rep.]=Tableau210[[#This Row],[REPERE BUTA]])
      )
   ),
0)</f>
        <v>1</v>
      </c>
      <c r="BG1077" s="117" t="s">
        <v>129</v>
      </c>
      <c r="BH1077" s="177" t="str" cm="1">
        <f t="array" ref="BH10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77" s="117" t="s">
        <v>2268</v>
      </c>
      <c r="BK1077" s="117" t="s">
        <v>2269</v>
      </c>
      <c r="BL1077" s="167" t="s">
        <v>2380</v>
      </c>
      <c r="BM1077" s="117"/>
      <c r="BN1077" s="117"/>
      <c r="BO1077" s="117"/>
      <c r="BP1077" s="117"/>
      <c r="BQ1077" s="48"/>
      <c r="BR1077" s="119"/>
      <c r="BS1077" s="48"/>
      <c r="BT1077" s="48"/>
      <c r="BU1077" s="48"/>
      <c r="BV1077" s="48"/>
      <c r="BW1077" s="48"/>
      <c r="BX1077" s="48"/>
    </row>
    <row r="1078" spans="1:76" ht="15.75" hidden="1" x14ac:dyDescent="0.25">
      <c r="A1078" s="48" t="e" cm="1">
        <f t="array" ref="A1078">_xlfn.XLOOKUP(Tableau210[[#This Row],[NOM]]&amp;Tableau210[[#This Row],[REPERE BUTA]],[6]!Tableau16[POSTE TECHNIQUE]&amp;[6]!Tableau16[Repere ADM],[6]!Tableau16[NUMERO CLIENT])</f>
        <v>#N/A</v>
      </c>
      <c r="B1078" s="48" t="e" cm="1">
        <f t="array" ref="B1078">_xlfn.XLOOKUP(Tableau210[[#This Row],[NOM]]&amp;Tableau210[[#This Row],[REPERE BUTA]],[6]!Tableau16[POSTE TECHNIQUE]&amp;[6]!Tableau16[Repere REF],[6]!Tableau16[NUMERO CLIENT])</f>
        <v>#N/A</v>
      </c>
      <c r="C1078" s="48" cm="1">
        <f t="array" ref="C1078">_xlfn.XLOOKUP(Tableau210[[#This Row],[NOM]]&amp;Tableau210[[#This Row],[Repere Ubleam]],[7]Sheet1!$C$2:$C$2995&amp;[7]Sheet1!$I$2:$I$2995,[7]Sheet1!$A$2:$A$2995)</f>
        <v>1072</v>
      </c>
      <c r="D1078" s="48" t="str">
        <f>C1078&amp;""</f>
        <v>1072</v>
      </c>
      <c r="E1078" s="48" t="e">
        <v>#N/A</v>
      </c>
      <c r="F1078" s="48" t="e">
        <v>#N/A</v>
      </c>
      <c r="G1078" s="176" t="s">
        <v>1801</v>
      </c>
      <c r="H1078" s="119" t="s">
        <v>1067</v>
      </c>
      <c r="I1078" s="119" t="s">
        <v>80</v>
      </c>
      <c r="J1078" s="119" t="s">
        <v>1071</v>
      </c>
      <c r="K1078" s="119" t="str">
        <f>_xlfn.XLOOKUP(Tableau210[[#This Row],[NOM]],[8]LUT!$I$5:$I$301,[8]LUT!$N$5:$N$301)</f>
        <v xml:space="preserve">Echangeur </v>
      </c>
      <c r="L1078" s="119" t="s">
        <v>75</v>
      </c>
      <c r="M1078" s="119"/>
      <c r="N1078" s="119" t="s">
        <v>75</v>
      </c>
      <c r="O1078" s="119"/>
      <c r="P1078" s="119"/>
      <c r="Q1078" s="119"/>
      <c r="R1078" s="119"/>
      <c r="S1078" s="119"/>
      <c r="T1078" s="119"/>
      <c r="U1078" s="119"/>
      <c r="V1078" s="119"/>
      <c r="W1078" s="148" t="s">
        <v>1118</v>
      </c>
      <c r="X1078" s="207" cm="1">
        <f t="array" ref="X10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78" s="148" t="s">
        <v>3424</v>
      </c>
      <c r="AA1078" s="207" cm="1">
        <f t="array" ref="AA10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7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78" s="48"/>
      <c r="AD1078" s="117" t="s">
        <v>2196</v>
      </c>
      <c r="AE1078" s="119"/>
      <c r="AF1078" s="183">
        <f>IFERROR(VLOOKUP(Tableau210[[#This Row],[OPERATION]],Tableau4[],5,FALSE),"")</f>
        <v>0</v>
      </c>
      <c r="AG1078" s="178" cm="1">
        <f t="array" ref="AG1078">IFERROR(
   SUM(
      _xlfn._xlws.FILTER(
         Tableau3[JP],
         (Tableau3[ITEM]=Tableau210[[#This Row],[NOM]])*
         (Tableau3[Rep.]=Tableau210[[#This Row],[REPERE BUTA]])
      )
   ),
0)</f>
        <v>0</v>
      </c>
      <c r="AH1078" s="183">
        <f>IFERROR(VLOOKUP(Tableau210[[#This Row],[OPERATION]],Tableau4[],4,FALSE),"")</f>
        <v>0</v>
      </c>
      <c r="AI1078" s="178" cm="1">
        <f t="array" ref="AI1078">IFERROR(
   SUM(
      _xlfn._xlws.FILTER(
         Tableau3[BP],
         (Tableau3[ITEM]=Tableau210[[#This Row],[NOM]])*
         (Tableau3[Rep.]=Tableau210[[#This Row],[REPERE BUTA]])
      )
   ),
0)</f>
        <v>0</v>
      </c>
      <c r="AJ1078" s="181" t="str">
        <f>IF(Tableau210[[#This Row],[NB JP EMIS]]=1,"1 JP","") &amp; IF(Tableau210[[#This Row],[NB BP EMIS]]=1," 1 BP","")</f>
        <v/>
      </c>
      <c r="AK1078" s="178" t="str">
        <f>IF(Tableau210[[#This Row],[NB JP BUTA]]=1,"1 JP","") &amp; IF(Tableau210[[#This Row],[Nb BP BUTA]]=1," 1 BP","") &amp; IF(Tableau210[[#This Row],[Nb BP BUTA]]=2," 2 BP","")</f>
        <v/>
      </c>
      <c r="AL1078" s="117" t="s">
        <v>103</v>
      </c>
      <c r="AM1078" s="117">
        <f>IFERROR(+VLOOKUP(AY1078,Tiges!$G$4:$I$569,3,FALSE),"")</f>
        <v>22</v>
      </c>
      <c r="AN1078" s="48"/>
      <c r="AO1078" s="117">
        <v>4</v>
      </c>
      <c r="AP1078" s="177" cm="1">
        <f t="array" ref="AP10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78" s="117" t="s">
        <v>2289</v>
      </c>
      <c r="AS1078" s="177" t="str" cm="1">
        <f t="array" ref="AS10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78" s="117" t="s">
        <v>1123</v>
      </c>
      <c r="AV1078" s="177" t="str" cm="1">
        <f t="array" ref="AV10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78" s="117"/>
      <c r="AY1078" s="117" cm="1">
        <f t="array" ref="AY1078">IFERROR(_xlfn.XLOOKUP(Tableau210[[#This Row],[DN DONNEES BUTA ]]&amp;Tableau210[[#This Row],[PN DONNEES BUTA]],Tiges!$B$4:$B$79&amp;Tiges!$C$4:$C$79,Tiges!$G$4:$G$79),"")</f>
        <v>14</v>
      </c>
      <c r="AZ1078" s="117"/>
      <c r="BA1078" s="117" cm="1">
        <f t="array" ref="BA1078">IFERROR(_xlfn.XLOOKUP(Tableau210[[#This Row],[DN DONNEES BUTA ]]&amp;Tableau210[[#This Row],[PN DONNEES BUTA]],Tiges!$B$4:$B$79&amp;Tiges!$C$4:$C$79,Tiges!$H$4:$H$79),"")</f>
        <v>70</v>
      </c>
      <c r="BB1078" s="117"/>
      <c r="BC1078" s="184">
        <f>IFERROR(VLOOKUP(Tableau210[[#This Row],[OPERATION]],Tableau4[],2,FALSE),"")</f>
        <v>0</v>
      </c>
      <c r="BD1078" s="177" cm="1">
        <f t="array" ref="BD1078">IFERROR(
   SUM(
      _xlfn._xlws.FILTER(
         Tableau3[Nb Platinage Joint],
         (Tableau3[ITEM]=Tableau210[[#This Row],[NOM]])*
         (Tableau3[Rep.]=Tableau210[[#This Row],[REPERE BUTA]])
      )
   ),
0)</f>
        <v>0</v>
      </c>
      <c r="BE1078" s="182">
        <f>IFERROR(VLOOKUP(Tableau210[[#This Row],[OPERATION]],Tableau4[],3,FALSE),"")</f>
        <v>1</v>
      </c>
      <c r="BF1078" s="177" cm="1">
        <f t="array" ref="BF1078">IFERROR(
   SUM(
      _xlfn._xlws.FILTER(
         Tableau3[Joint Définitif Nb],
         (Tableau3[ITEM]=Tableau210[[#This Row],[NOM]])*
         (Tableau3[Rep.]=Tableau210[[#This Row],[REPERE BUTA]])
      )
   ),
0)</f>
        <v>1</v>
      </c>
      <c r="BG1078" s="117" t="s">
        <v>129</v>
      </c>
      <c r="BH1078" s="177" t="str" cm="1">
        <f t="array" ref="BH10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78" s="117" t="s">
        <v>2281</v>
      </c>
      <c r="BK1078" s="117" t="s">
        <v>2269</v>
      </c>
      <c r="BL1078" s="167" t="s">
        <v>2380</v>
      </c>
      <c r="BM1078" s="117"/>
      <c r="BN1078" s="117"/>
      <c r="BO1078" s="117"/>
      <c r="BP1078" s="117"/>
      <c r="BQ1078" s="48"/>
      <c r="BR1078" s="119"/>
      <c r="BS1078" s="48"/>
      <c r="BT1078" s="48"/>
      <c r="BU1078" s="48"/>
      <c r="BV1078" s="48"/>
      <c r="BW1078" s="48"/>
      <c r="BX1078" s="48"/>
    </row>
    <row r="1079" spans="1:76" ht="15.75" hidden="1" x14ac:dyDescent="0.25">
      <c r="A1079" s="48" t="e" cm="1">
        <f t="array" ref="A1079">_xlfn.XLOOKUP(Tableau210[[#This Row],[NOM]]&amp;Tableau210[[#This Row],[REPERE BUTA]],[6]!Tableau16[POSTE TECHNIQUE]&amp;[6]!Tableau16[Repere ADM],[6]!Tableau16[NUMERO CLIENT])</f>
        <v>#N/A</v>
      </c>
      <c r="B1079" s="48" t="e" cm="1">
        <f t="array" ref="B1079">_xlfn.XLOOKUP(Tableau210[[#This Row],[NOM]]&amp;Tableau210[[#This Row],[REPERE BUTA]],[6]!Tableau16[POSTE TECHNIQUE]&amp;[6]!Tableau16[Repere REF],[6]!Tableau16[NUMERO CLIENT])</f>
        <v>#N/A</v>
      </c>
      <c r="C1079" s="48" cm="1">
        <f t="array" ref="C1079">_xlfn.XLOOKUP(Tableau210[[#This Row],[NOM]]&amp;Tableau210[[#This Row],[Repere Ubleam]],[7]Sheet1!$C$2:$C$2995&amp;[7]Sheet1!$I$2:$I$2995,[7]Sheet1!$A$2:$A$2995)</f>
        <v>1073</v>
      </c>
      <c r="D1079" s="48" t="str">
        <f>C1079&amp;""</f>
        <v>1073</v>
      </c>
      <c r="E1079" s="48" t="e">
        <v>#N/A</v>
      </c>
      <c r="F1079" s="48" t="e">
        <v>#N/A</v>
      </c>
      <c r="G1079" s="176" t="s">
        <v>1801</v>
      </c>
      <c r="H1079" s="119" t="s">
        <v>1067</v>
      </c>
      <c r="I1079" s="119" t="s">
        <v>80</v>
      </c>
      <c r="J1079" s="119" t="s">
        <v>1071</v>
      </c>
      <c r="K1079" s="119" t="str">
        <f>_xlfn.XLOOKUP(Tableau210[[#This Row],[NOM]],[8]LUT!$I$5:$I$301,[8]LUT!$N$5:$N$301)</f>
        <v xml:space="preserve">Echangeur </v>
      </c>
      <c r="L1079" s="119" t="s">
        <v>70</v>
      </c>
      <c r="M1079" s="119"/>
      <c r="N1079" s="119" t="s">
        <v>70</v>
      </c>
      <c r="O1079" s="119"/>
      <c r="P1079" s="119"/>
      <c r="Q1079" s="119"/>
      <c r="R1079" s="119"/>
      <c r="S1079" s="119"/>
      <c r="T1079" s="119"/>
      <c r="U1079" s="119"/>
      <c r="V1079" s="119"/>
      <c r="W1079" s="148" t="s">
        <v>1118</v>
      </c>
      <c r="X1079" s="207" cm="1">
        <f t="array" ref="X10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07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79" s="148" t="s">
        <v>3424</v>
      </c>
      <c r="AA1079" s="207" cm="1">
        <f t="array" ref="AA10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7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79" s="48"/>
      <c r="AD1079" s="117" t="s">
        <v>2196</v>
      </c>
      <c r="AE1079" s="119"/>
      <c r="AF1079" s="183">
        <f>IFERROR(VLOOKUP(Tableau210[[#This Row],[OPERATION]],Tableau4[],5,FALSE),"")</f>
        <v>0</v>
      </c>
      <c r="AG1079" s="178" cm="1">
        <f t="array" ref="AG1079">IFERROR(
   SUM(
      _xlfn._xlws.FILTER(
         Tableau3[JP],
         (Tableau3[ITEM]=Tableau210[[#This Row],[NOM]])*
         (Tableau3[Rep.]=Tableau210[[#This Row],[REPERE BUTA]])
      )
   ),
0)</f>
        <v>0</v>
      </c>
      <c r="AH1079" s="183">
        <f>IFERROR(VLOOKUP(Tableau210[[#This Row],[OPERATION]],Tableau4[],4,FALSE),"")</f>
        <v>0</v>
      </c>
      <c r="AI1079" s="178" cm="1">
        <f t="array" ref="AI1079">IFERROR(
   SUM(
      _xlfn._xlws.FILTER(
         Tableau3[BP],
         (Tableau3[ITEM]=Tableau210[[#This Row],[NOM]])*
         (Tableau3[Rep.]=Tableau210[[#This Row],[REPERE BUTA]])
      )
   ),
0)</f>
        <v>0</v>
      </c>
      <c r="AJ1079" s="181" t="str">
        <f>IF(Tableau210[[#This Row],[NB JP EMIS]]=1,"1 JP","") &amp; IF(Tableau210[[#This Row],[NB BP EMIS]]=1," 1 BP","")</f>
        <v/>
      </c>
      <c r="AK1079" s="178" t="str">
        <f>IF(Tableau210[[#This Row],[NB JP BUTA]]=1,"1 JP","") &amp; IF(Tableau210[[#This Row],[Nb BP BUTA]]=1," 1 BP","") &amp; IF(Tableau210[[#This Row],[Nb BP BUTA]]=2," 2 BP","")</f>
        <v/>
      </c>
      <c r="AL1079" s="117" t="s">
        <v>103</v>
      </c>
      <c r="AM1079" s="117">
        <f>IFERROR(+VLOOKUP(AY1079,Tiges!$G$4:$I$569,3,FALSE),"")</f>
        <v>22</v>
      </c>
      <c r="AN1079" s="48"/>
      <c r="AO1079" s="117">
        <v>4</v>
      </c>
      <c r="AP1079" s="177" cm="1">
        <f t="array" ref="AP10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79" s="117" t="s">
        <v>2289</v>
      </c>
      <c r="AS1079" s="177" t="str" cm="1">
        <f t="array" ref="AS10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79" s="117" t="s">
        <v>1115</v>
      </c>
      <c r="AV1079" s="177" t="str" cm="1">
        <f t="array" ref="AV10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79" s="117"/>
      <c r="AY1079" s="117" cm="1">
        <f t="array" ref="AY1079">IFERROR(_xlfn.XLOOKUP(Tableau210[[#This Row],[DN DONNEES BUTA ]]&amp;Tableau210[[#This Row],[PN DONNEES BUTA]],Tiges!$B$4:$B$79&amp;Tiges!$C$4:$C$79,Tiges!$G$4:$G$79),"")</f>
        <v>14</v>
      </c>
      <c r="AZ1079" s="117"/>
      <c r="BA1079" s="117" cm="1">
        <f t="array" ref="BA1079">IFERROR(_xlfn.XLOOKUP(Tableau210[[#This Row],[DN DONNEES BUTA ]]&amp;Tableau210[[#This Row],[PN DONNEES BUTA]],Tiges!$B$4:$B$79&amp;Tiges!$C$4:$C$79,Tiges!$H$4:$H$79),"")</f>
        <v>70</v>
      </c>
      <c r="BB1079" s="117"/>
      <c r="BC1079" s="184">
        <f>IFERROR(VLOOKUP(Tableau210[[#This Row],[OPERATION]],Tableau4[],2,FALSE),"")</f>
        <v>0</v>
      </c>
      <c r="BD1079" s="177" cm="1">
        <f t="array" ref="BD1079">IFERROR(
   SUM(
      _xlfn._xlws.FILTER(
         Tableau3[Nb Platinage Joint],
         (Tableau3[ITEM]=Tableau210[[#This Row],[NOM]])*
         (Tableau3[Rep.]=Tableau210[[#This Row],[REPERE BUTA]])
      )
   ),
0)</f>
        <v>0</v>
      </c>
      <c r="BE1079" s="182">
        <f>IFERROR(VLOOKUP(Tableau210[[#This Row],[OPERATION]],Tableau4[],3,FALSE),"")</f>
        <v>1</v>
      </c>
      <c r="BF1079" s="177" cm="1">
        <f t="array" ref="BF1079">IFERROR(
   SUM(
      _xlfn._xlws.FILTER(
         Tableau3[Joint Définitif Nb],
         (Tableau3[ITEM]=Tableau210[[#This Row],[NOM]])*
         (Tableau3[Rep.]=Tableau210[[#This Row],[REPERE BUTA]])
      )
   ),
0)</f>
        <v>1</v>
      </c>
      <c r="BG1079" s="117" t="s">
        <v>129</v>
      </c>
      <c r="BH1079" s="177" t="str" cm="1">
        <f t="array" ref="BH10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7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79" s="117" t="s">
        <v>2268</v>
      </c>
      <c r="BK1079" s="117" t="s">
        <v>2269</v>
      </c>
      <c r="BL1079" s="167" t="s">
        <v>2380</v>
      </c>
      <c r="BM1079" s="117"/>
      <c r="BN1079" s="117"/>
      <c r="BO1079" s="117"/>
      <c r="BP1079" s="117"/>
      <c r="BQ1079" s="48"/>
      <c r="BR1079" s="119"/>
      <c r="BS1079" s="48"/>
      <c r="BT1079" s="48"/>
      <c r="BU1079" s="48"/>
      <c r="BV1079" s="48"/>
      <c r="BW1079" s="48"/>
      <c r="BX1079" s="48"/>
    </row>
    <row r="1080" spans="1:76" ht="15.75" hidden="1" x14ac:dyDescent="0.25">
      <c r="A1080" s="48" t="e" cm="1">
        <f t="array" ref="A1080">_xlfn.XLOOKUP(Tableau210[[#This Row],[NOM]]&amp;Tableau210[[#This Row],[REPERE BUTA]],[6]!Tableau16[POSTE TECHNIQUE]&amp;[6]!Tableau16[Repere ADM],[6]!Tableau16[NUMERO CLIENT])</f>
        <v>#N/A</v>
      </c>
      <c r="B1080" s="48" t="e" cm="1">
        <f t="array" ref="B1080">_xlfn.XLOOKUP(Tableau210[[#This Row],[NOM]]&amp;Tableau210[[#This Row],[REPERE BUTA]],[6]!Tableau16[POSTE TECHNIQUE]&amp;[6]!Tableau16[Repere REF],[6]!Tableau16[NUMERO CLIENT])</f>
        <v>#N/A</v>
      </c>
      <c r="C1080" s="48" cm="1">
        <f t="array" ref="C1080">_xlfn.XLOOKUP(Tableau210[[#This Row],[NOM]]&amp;Tableau210[[#This Row],[Repere Ubleam]],[7]Sheet1!$C$2:$C$2995&amp;[7]Sheet1!$I$2:$I$2995,[7]Sheet1!$A$2:$A$2995)</f>
        <v>1074</v>
      </c>
      <c r="D1080" s="48" t="str">
        <f>C1080&amp;""</f>
        <v>1074</v>
      </c>
      <c r="E1080" s="48" t="e">
        <v>#N/A</v>
      </c>
      <c r="F1080" s="48" t="e">
        <v>#N/A</v>
      </c>
      <c r="G1080" s="176" t="s">
        <v>1801</v>
      </c>
      <c r="H1080" s="119" t="s">
        <v>1067</v>
      </c>
      <c r="I1080" s="119" t="s">
        <v>80</v>
      </c>
      <c r="J1080" s="119" t="s">
        <v>1071</v>
      </c>
      <c r="K1080" s="119" t="str">
        <f>_xlfn.XLOOKUP(Tableau210[[#This Row],[NOM]],[8]LUT!$I$5:$I$301,[8]LUT!$N$5:$N$301)</f>
        <v xml:space="preserve">Echangeur </v>
      </c>
      <c r="L1080" s="119" t="s">
        <v>76</v>
      </c>
      <c r="M1080" s="119"/>
      <c r="N1080" s="119" t="s">
        <v>76</v>
      </c>
      <c r="O1080" s="119"/>
      <c r="P1080" s="119"/>
      <c r="Q1080" s="119"/>
      <c r="R1080" s="119"/>
      <c r="S1080" s="119"/>
      <c r="T1080" s="119"/>
      <c r="U1080" s="119"/>
      <c r="V1080" s="119"/>
      <c r="W1080" s="148">
        <v>80</v>
      </c>
      <c r="X1080" s="207" cm="1">
        <f t="array" ref="X10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8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80" s="148">
        <v>20</v>
      </c>
      <c r="AA1080" s="207" cm="1">
        <f t="array" ref="AA10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8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80" s="48"/>
      <c r="AD1080" s="117" t="s">
        <v>2196</v>
      </c>
      <c r="AE1080" s="119"/>
      <c r="AF1080" s="183">
        <f>IFERROR(VLOOKUP(Tableau210[[#This Row],[OPERATION]],Tableau4[],5,FALSE),"")</f>
        <v>0</v>
      </c>
      <c r="AG1080" s="178" cm="1">
        <f t="array" ref="AG1080">IFERROR(
   SUM(
      _xlfn._xlws.FILTER(
         Tableau3[JP],
         (Tableau3[ITEM]=Tableau210[[#This Row],[NOM]])*
         (Tableau3[Rep.]=Tableau210[[#This Row],[REPERE BUTA]])
      )
   ),
0)</f>
        <v>0</v>
      </c>
      <c r="AH1080" s="183">
        <f>IFERROR(VLOOKUP(Tableau210[[#This Row],[OPERATION]],Tableau4[],4,FALSE),"")</f>
        <v>0</v>
      </c>
      <c r="AI1080" s="178" cm="1">
        <f t="array" ref="AI1080">IFERROR(
   SUM(
      _xlfn._xlws.FILTER(
         Tableau3[BP],
         (Tableau3[ITEM]=Tableau210[[#This Row],[NOM]])*
         (Tableau3[Rep.]=Tableau210[[#This Row],[REPERE BUTA]])
      )
   ),
0)</f>
        <v>0</v>
      </c>
      <c r="AJ1080" s="181"/>
      <c r="AK1080" s="178" t="str">
        <f>IF(Tableau210[[#This Row],[NB JP BUTA]]=1,"1 JP","") &amp; IF(Tableau210[[#This Row],[Nb BP BUTA]]=1," 1 BP","") &amp; IF(Tableau210[[#This Row],[Nb BP BUTA]]=2," 2 BP","")</f>
        <v/>
      </c>
      <c r="AL1080" s="117" t="s">
        <v>103</v>
      </c>
      <c r="AM1080" s="117">
        <f>IFERROR(+VLOOKUP(AY1080,Tiges!$G$4:$I$569,3,FALSE),"")</f>
        <v>27</v>
      </c>
      <c r="AN1080" s="48"/>
      <c r="AO1080" s="117">
        <v>4</v>
      </c>
      <c r="AP1080" s="177" cm="1">
        <f t="array" ref="AP10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80" s="117" t="s">
        <v>2163</v>
      </c>
      <c r="AS1080" s="177" t="str" cm="1">
        <f t="array" ref="AS10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80" s="117" t="s">
        <v>1115</v>
      </c>
      <c r="AV1080" s="177" t="str" cm="1">
        <f t="array" ref="AV10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80" s="117"/>
      <c r="AY1080" s="117" cm="1">
        <f t="array" ref="AY1080">IFERROR(_xlfn.XLOOKUP(Tableau210[[#This Row],[DN DONNEES BUTA ]]&amp;Tableau210[[#This Row],[PN DONNEES BUTA]],Tiges!$B$4:$B$79&amp;Tiges!$C$4:$C$79,Tiges!$G$4:$G$79),"")</f>
        <v>16</v>
      </c>
      <c r="AZ1080" s="117"/>
      <c r="BA1080" s="117" cm="1">
        <f t="array" ref="BA1080">IFERROR(_xlfn.XLOOKUP(Tableau210[[#This Row],[DN DONNEES BUTA ]]&amp;Tableau210[[#This Row],[PN DONNEES BUTA]],Tiges!$B$4:$B$79&amp;Tiges!$C$4:$C$79,Tiges!$H$4:$H$79),"")</f>
        <v>100</v>
      </c>
      <c r="BB1080" s="117"/>
      <c r="BC1080" s="184">
        <f>IFERROR(VLOOKUP(Tableau210[[#This Row],[OPERATION]],Tableau4[],2,FALSE),"")</f>
        <v>0</v>
      </c>
      <c r="BD1080" s="177" cm="1">
        <f t="array" ref="BD1080">IFERROR(
   SUM(
      _xlfn._xlws.FILTER(
         Tableau3[Nb Platinage Joint],
         (Tableau3[ITEM]=Tableau210[[#This Row],[NOM]])*
         (Tableau3[Rep.]=Tableau210[[#This Row],[REPERE BUTA]])
      )
   ),
0)</f>
        <v>0</v>
      </c>
      <c r="BE1080" s="182">
        <f>IFERROR(VLOOKUP(Tableau210[[#This Row],[OPERATION]],Tableau4[],3,FALSE),"")</f>
        <v>1</v>
      </c>
      <c r="BF1080" s="177" cm="1">
        <f t="array" ref="BF1080">IFERROR(
   SUM(
      _xlfn._xlws.FILTER(
         Tableau3[Joint Définitif Nb],
         (Tableau3[ITEM]=Tableau210[[#This Row],[NOM]])*
         (Tableau3[Rep.]=Tableau210[[#This Row],[REPERE BUTA]])
      )
   ),
0)</f>
        <v>1</v>
      </c>
      <c r="BG1080" s="117" t="s">
        <v>129</v>
      </c>
      <c r="BH1080" s="177" t="str" cm="1">
        <f t="array" ref="BH10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80" s="117" t="s">
        <v>2268</v>
      </c>
      <c r="BK1080" s="117" t="s">
        <v>2269</v>
      </c>
      <c r="BL1080" s="117" t="s">
        <v>3377</v>
      </c>
      <c r="BM1080" s="117"/>
      <c r="BN1080" s="117"/>
      <c r="BO1080" s="117"/>
      <c r="BP1080" s="117"/>
      <c r="BQ1080" s="48"/>
      <c r="BR1080" s="119"/>
      <c r="BS1080" s="48"/>
      <c r="BT1080" s="48"/>
      <c r="BU1080" s="48"/>
      <c r="BV1080" s="48"/>
      <c r="BW1080" s="48"/>
      <c r="BX1080" s="48"/>
    </row>
    <row r="1081" spans="1:76" ht="15.75" hidden="1" x14ac:dyDescent="0.25">
      <c r="A1081" s="48" t="e" cm="1">
        <f t="array" ref="A1081">_xlfn.XLOOKUP(Tableau210[[#This Row],[NOM]]&amp;Tableau210[[#This Row],[REPERE BUTA]],[6]!Tableau16[POSTE TECHNIQUE]&amp;[6]!Tableau16[Repere ADM],[6]!Tableau16[NUMERO CLIENT])</f>
        <v>#N/A</v>
      </c>
      <c r="B1081" s="48" t="e" cm="1">
        <f t="array" ref="B1081">_xlfn.XLOOKUP(Tableau210[[#This Row],[NOM]]&amp;Tableau210[[#This Row],[REPERE BUTA]],[6]!Tableau16[POSTE TECHNIQUE]&amp;[6]!Tableau16[Repere REF],[6]!Tableau16[NUMERO CLIENT])</f>
        <v>#N/A</v>
      </c>
      <c r="C1081" s="48" cm="1">
        <f t="array" ref="C1081">_xlfn.XLOOKUP(Tableau210[[#This Row],[NOM]]&amp;Tableau210[[#This Row],[Repere Ubleam]],[7]Sheet1!$C$2:$C$2995&amp;[7]Sheet1!$I$2:$I$2995,[7]Sheet1!$A$2:$A$2995)</f>
        <v>1075</v>
      </c>
      <c r="D1081" s="48" t="str">
        <f>C1081&amp;""</f>
        <v>1075</v>
      </c>
      <c r="E1081" s="48" t="e">
        <v>#N/A</v>
      </c>
      <c r="F1081" s="48" t="e">
        <v>#N/A</v>
      </c>
      <c r="G1081" s="176" t="s">
        <v>1801</v>
      </c>
      <c r="H1081" s="119" t="s">
        <v>1067</v>
      </c>
      <c r="I1081" s="119" t="s">
        <v>80</v>
      </c>
      <c r="J1081" s="119" t="s">
        <v>1071</v>
      </c>
      <c r="K1081" s="119" t="str">
        <f>_xlfn.XLOOKUP(Tableau210[[#This Row],[NOM]],[8]LUT!$I$5:$I$301,[8]LUT!$N$5:$N$301)</f>
        <v xml:space="preserve">Echangeur </v>
      </c>
      <c r="L1081" s="119" t="s">
        <v>81</v>
      </c>
      <c r="M1081" s="119"/>
      <c r="N1081" s="119" t="s">
        <v>81</v>
      </c>
      <c r="O1081" s="119"/>
      <c r="P1081" s="119"/>
      <c r="Q1081" s="119"/>
      <c r="R1081" s="119"/>
      <c r="S1081" s="119"/>
      <c r="T1081" s="119"/>
      <c r="U1081" s="119"/>
      <c r="V1081" s="119"/>
      <c r="W1081" s="148" t="s">
        <v>1118</v>
      </c>
      <c r="X1081" s="207" t="str" cm="1">
        <f t="array" ref="X10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Ø1000</v>
      </c>
      <c r="Y108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81" s="148" t="s">
        <v>3424</v>
      </c>
      <c r="AA1081" s="207" cm="1">
        <f t="array" ref="AA10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8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81" s="48"/>
      <c r="AD1081" s="117" t="s">
        <v>2233</v>
      </c>
      <c r="AE1081" s="119"/>
      <c r="AF1081" s="183">
        <f>IFERROR(VLOOKUP(Tableau210[[#This Row],[OPERATION]],Tableau4[],5,FALSE),"")</f>
        <v>0</v>
      </c>
      <c r="AG1081" s="178" cm="1">
        <f t="array" ref="AG1081">IFERROR(
   SUM(
      _xlfn._xlws.FILTER(
         Tableau3[JP],
         (Tableau3[ITEM]=Tableau210[[#This Row],[NOM]])*
         (Tableau3[Rep.]=Tableau210[[#This Row],[REPERE BUTA]])
      )
   ),
0)</f>
        <v>0</v>
      </c>
      <c r="AH1081" s="183">
        <f>IFERROR(VLOOKUP(Tableau210[[#This Row],[OPERATION]],Tableau4[],4,FALSE),"")</f>
        <v>0</v>
      </c>
      <c r="AI1081" s="178" cm="1">
        <f t="array" ref="AI1081">IFERROR(
   SUM(
      _xlfn._xlws.FILTER(
         Tableau3[BP],
         (Tableau3[ITEM]=Tableau210[[#This Row],[NOM]])*
         (Tableau3[Rep.]=Tableau210[[#This Row],[REPERE BUTA]])
      )
   ),
0)</f>
        <v>0</v>
      </c>
      <c r="AJ1081" s="181" t="str">
        <f>IF(Tableau210[[#This Row],[NB JP EMIS]]=1,"1 JP","") &amp; IF(Tableau210[[#This Row],[NB BP EMIS]]=1," 1 BP","")</f>
        <v/>
      </c>
      <c r="AK1081" s="178" t="str">
        <f>IF(Tableau210[[#This Row],[NB JP BUTA]]=1,"1 JP","") &amp; IF(Tableau210[[#This Row],[Nb BP BUTA]]=1," 1 BP","") &amp; IF(Tableau210[[#This Row],[Nb BP BUTA]]=2," 2 BP","")</f>
        <v/>
      </c>
      <c r="AL1081" s="117" t="s">
        <v>103</v>
      </c>
      <c r="AM1081" s="117" t="str">
        <f>IFERROR(+VLOOKUP(AY1081,Tiges!$G$4:$I$569,3,FALSE),"")</f>
        <v/>
      </c>
      <c r="AN1081" s="48"/>
      <c r="AO1081" s="117">
        <v>24</v>
      </c>
      <c r="AP1081" s="177" cm="1">
        <f t="array" ref="AP10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1081" s="117" t="s">
        <v>2293</v>
      </c>
      <c r="AS1081" s="177" cm="1">
        <f t="array" ref="AS10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M16x130</v>
      </c>
      <c r="AU1081" s="117" t="s">
        <v>1123</v>
      </c>
      <c r="AV1081" s="177" cm="1">
        <f t="array" ref="AV10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81" s="117"/>
      <c r="AY1081" s="117" t="str" cm="1">
        <f t="array" ref="AY1081">IFERROR(_xlfn.XLOOKUP(Tableau210[[#This Row],[DN DONNEES BUTA ]]&amp;Tableau210[[#This Row],[PN DONNEES BUTA]],Tiges!$B$4:$B$79&amp;Tiges!$C$4:$C$79,Tiges!$G$4:$G$79),"")</f>
        <v/>
      </c>
      <c r="AZ1081" s="117"/>
      <c r="BA1081" s="117" t="str" cm="1">
        <f t="array" ref="BA1081">IFERROR(_xlfn.XLOOKUP(Tableau210[[#This Row],[DN DONNEES BUTA ]]&amp;Tableau210[[#This Row],[PN DONNEES BUTA]],Tiges!$B$4:$B$79&amp;Tiges!$C$4:$C$79,Tiges!$H$4:$H$79),"")</f>
        <v/>
      </c>
      <c r="BB1081" s="117"/>
      <c r="BC1081" s="184">
        <f>IFERROR(VLOOKUP(Tableau210[[#This Row],[OPERATION]],Tableau4[],2,FALSE),"")</f>
        <v>0</v>
      </c>
      <c r="BD1081" s="177" cm="1">
        <f t="array" ref="BD1081">IFERROR(
   SUM(
      _xlfn._xlws.FILTER(
         Tableau3[Nb Platinage Joint],
         (Tableau3[ITEM]=Tableau210[[#This Row],[NOM]])*
         (Tableau3[Rep.]=Tableau210[[#This Row],[REPERE BUTA]])
      )
   ),
0)</f>
        <v>0</v>
      </c>
      <c r="BE1081" s="182">
        <f>IFERROR(VLOOKUP(Tableau210[[#This Row],[OPERATION]],Tableau4[],3,FALSE),"")</f>
        <v>1</v>
      </c>
      <c r="BF1081" s="177" cm="1">
        <f t="array" ref="BF1081">IFERROR(
   SUM(
      _xlfn._xlws.FILTER(
         Tableau3[Joint Définitif Nb],
         (Tableau3[ITEM]=Tableau210[[#This Row],[NOM]])*
         (Tableau3[Rep.]=Tableau210[[#This Row],[REPERE BUTA]])
      )
   ),
0)</f>
        <v>0</v>
      </c>
      <c r="BG1081" s="117" t="s">
        <v>3424</v>
      </c>
      <c r="BH1081" s="177" cm="1">
        <f t="array" ref="BH10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81" s="411" t="s">
        <v>3424</v>
      </c>
      <c r="BJ1081" s="117" t="s">
        <v>2268</v>
      </c>
      <c r="BK1081" s="117" t="s">
        <v>2434</v>
      </c>
      <c r="BL1081" s="167" t="s">
        <v>2457</v>
      </c>
      <c r="BM1081" s="117"/>
      <c r="BN1081" s="117"/>
      <c r="BO1081" s="117"/>
      <c r="BP1081" s="117"/>
      <c r="BQ1081" s="48"/>
      <c r="BR1081" s="119"/>
      <c r="BS1081" s="48"/>
      <c r="BT1081" s="48"/>
      <c r="BU1081" s="48"/>
      <c r="BV1081" s="48"/>
      <c r="BW1081" s="48"/>
      <c r="BX1081" s="48"/>
    </row>
    <row r="1082" spans="1:76" ht="15.75" hidden="1" x14ac:dyDescent="0.25">
      <c r="A1082" s="48" t="e" cm="1">
        <f t="array" ref="A1082">_xlfn.XLOOKUP(Tableau210[[#This Row],[NOM]]&amp;Tableau210[[#This Row],[REPERE BUTA]],[6]!Tableau16[POSTE TECHNIQUE]&amp;[6]!Tableau16[Repere ADM],[6]!Tableau16[NUMERO CLIENT])</f>
        <v>#N/A</v>
      </c>
      <c r="B1082" s="48" t="e" cm="1">
        <f t="array" ref="B1082">_xlfn.XLOOKUP(Tableau210[[#This Row],[NOM]]&amp;Tableau210[[#This Row],[REPERE BUTA]],[6]!Tableau16[POSTE TECHNIQUE]&amp;[6]!Tableau16[Repere REF],[6]!Tableau16[NUMERO CLIENT])</f>
        <v>#N/A</v>
      </c>
      <c r="C1082" s="48" cm="1">
        <f t="array" ref="C1082">_xlfn.XLOOKUP(Tableau210[[#This Row],[NOM]]&amp;Tableau210[[#This Row],[Repere Ubleam]],[7]Sheet1!$C$2:$C$2995&amp;[7]Sheet1!$I$2:$I$2995,[7]Sheet1!$A$2:$A$2995)</f>
        <v>1076</v>
      </c>
      <c r="D1082" s="48" t="str">
        <f>C1082&amp;""</f>
        <v>1076</v>
      </c>
      <c r="E1082" s="48" t="e">
        <v>#N/A</v>
      </c>
      <c r="F1082" s="48" t="e">
        <v>#N/A</v>
      </c>
      <c r="G1082" s="176" t="s">
        <v>1801</v>
      </c>
      <c r="H1082" s="119" t="s">
        <v>1067</v>
      </c>
      <c r="I1082" s="119" t="s">
        <v>80</v>
      </c>
      <c r="J1082" s="119" t="s">
        <v>1071</v>
      </c>
      <c r="K1082" s="119" t="str">
        <f>_xlfn.XLOOKUP(Tableau210[[#This Row],[NOM]],[8]LUT!$I$5:$I$301,[8]LUT!$N$5:$N$301)</f>
        <v xml:space="preserve">Echangeur </v>
      </c>
      <c r="L1082" s="119" t="s">
        <v>82</v>
      </c>
      <c r="M1082" s="119"/>
      <c r="N1082" s="119" t="s">
        <v>82</v>
      </c>
      <c r="O1082" s="119"/>
      <c r="P1082" s="119"/>
      <c r="Q1082" s="119"/>
      <c r="R1082" s="119"/>
      <c r="S1082" s="119"/>
      <c r="T1082" s="119"/>
      <c r="U1082" s="119"/>
      <c r="V1082" s="119"/>
      <c r="W1082" s="148" t="s">
        <v>1118</v>
      </c>
      <c r="X1082" s="207" t="str" cm="1">
        <f t="array" ref="X10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Ø1000</v>
      </c>
      <c r="Y108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82" s="148" t="s">
        <v>3424</v>
      </c>
      <c r="AA1082" s="207" cm="1">
        <f t="array" ref="AA10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08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82" s="48"/>
      <c r="AD1082" s="117" t="s">
        <v>2233</v>
      </c>
      <c r="AE1082" s="119"/>
      <c r="AF1082" s="183">
        <f>IFERROR(VLOOKUP(Tableau210[[#This Row],[OPERATION]],Tableau4[],5,FALSE),"")</f>
        <v>0</v>
      </c>
      <c r="AG1082" s="178" cm="1">
        <f t="array" ref="AG1082">IFERROR(
   SUM(
      _xlfn._xlws.FILTER(
         Tableau3[JP],
         (Tableau3[ITEM]=Tableau210[[#This Row],[NOM]])*
         (Tableau3[Rep.]=Tableau210[[#This Row],[REPERE BUTA]])
      )
   ),
0)</f>
        <v>0</v>
      </c>
      <c r="AH1082" s="183">
        <f>IFERROR(VLOOKUP(Tableau210[[#This Row],[OPERATION]],Tableau4[],4,FALSE),"")</f>
        <v>0</v>
      </c>
      <c r="AI1082" s="178" cm="1">
        <f t="array" ref="AI1082">IFERROR(
   SUM(
      _xlfn._xlws.FILTER(
         Tableau3[BP],
         (Tableau3[ITEM]=Tableau210[[#This Row],[NOM]])*
         (Tableau3[Rep.]=Tableau210[[#This Row],[REPERE BUTA]])
      )
   ),
0)</f>
        <v>0</v>
      </c>
      <c r="AJ1082" s="181" t="str">
        <f>IF(Tableau210[[#This Row],[NB JP EMIS]]=1,"1 JP","") &amp; IF(Tableau210[[#This Row],[NB BP EMIS]]=1," 1 BP","")</f>
        <v/>
      </c>
      <c r="AK1082" s="178" t="str">
        <f>IF(Tableau210[[#This Row],[NB JP BUTA]]=1,"1 JP","") &amp; IF(Tableau210[[#This Row],[Nb BP BUTA]]=1," 1 BP","") &amp; IF(Tableau210[[#This Row],[Nb BP BUTA]]=2," 2 BP","")</f>
        <v/>
      </c>
      <c r="AL1082" s="117" t="s">
        <v>103</v>
      </c>
      <c r="AM1082" s="117" t="str">
        <f>IFERROR(+VLOOKUP(AY1082,Tiges!$G$4:$I$569,3,FALSE),"")</f>
        <v/>
      </c>
      <c r="AN1082" s="48"/>
      <c r="AO1082" s="117">
        <v>24</v>
      </c>
      <c r="AP1082" s="177" cm="1">
        <f t="array" ref="AP10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24</v>
      </c>
      <c r="AR1082" s="117" t="s">
        <v>2293</v>
      </c>
      <c r="AS1082" s="177" cm="1">
        <f t="array" ref="AS10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M16x130</v>
      </c>
      <c r="AU1082" s="117" t="s">
        <v>1123</v>
      </c>
      <c r="AV1082" s="177" cm="1">
        <f t="array" ref="AV10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82" s="117"/>
      <c r="AY1082" s="117" t="str" cm="1">
        <f t="array" ref="AY1082">IFERROR(_xlfn.XLOOKUP(Tableau210[[#This Row],[DN DONNEES BUTA ]]&amp;Tableau210[[#This Row],[PN DONNEES BUTA]],Tiges!$B$4:$B$79&amp;Tiges!$C$4:$C$79,Tiges!$G$4:$G$79),"")</f>
        <v/>
      </c>
      <c r="AZ1082" s="117"/>
      <c r="BA1082" s="117" t="str" cm="1">
        <f t="array" ref="BA1082">IFERROR(_xlfn.XLOOKUP(Tableau210[[#This Row],[DN DONNEES BUTA ]]&amp;Tableau210[[#This Row],[PN DONNEES BUTA]],Tiges!$B$4:$B$79&amp;Tiges!$C$4:$C$79,Tiges!$H$4:$H$79),"")</f>
        <v/>
      </c>
      <c r="BB1082" s="117"/>
      <c r="BC1082" s="184">
        <f>IFERROR(VLOOKUP(Tableau210[[#This Row],[OPERATION]],Tableau4[],2,FALSE),"")</f>
        <v>0</v>
      </c>
      <c r="BD1082" s="177" cm="1">
        <f t="array" ref="BD1082">IFERROR(
   SUM(
      _xlfn._xlws.FILTER(
         Tableau3[Nb Platinage Joint],
         (Tableau3[ITEM]=Tableau210[[#This Row],[NOM]])*
         (Tableau3[Rep.]=Tableau210[[#This Row],[REPERE BUTA]])
      )
   ),
0)</f>
        <v>0</v>
      </c>
      <c r="BE1082" s="182">
        <f>IFERROR(VLOOKUP(Tableau210[[#This Row],[OPERATION]],Tableau4[],3,FALSE),"")</f>
        <v>1</v>
      </c>
      <c r="BF1082" s="177" cm="1">
        <f t="array" ref="BF1082">IFERROR(
   SUM(
      _xlfn._xlws.FILTER(
         Tableau3[Joint Définitif Nb],
         (Tableau3[ITEM]=Tableau210[[#This Row],[NOM]])*
         (Tableau3[Rep.]=Tableau210[[#This Row],[REPERE BUTA]])
      )
   ),
0)</f>
        <v>0</v>
      </c>
      <c r="BG1082" s="117" t="s">
        <v>3424</v>
      </c>
      <c r="BH1082" s="177" cm="1">
        <f t="array" ref="BH10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082" s="411" t="s">
        <v>3424</v>
      </c>
      <c r="BJ1082" s="117" t="s">
        <v>2268</v>
      </c>
      <c r="BK1082" s="117" t="s">
        <v>2434</v>
      </c>
      <c r="BL1082" s="167" t="s">
        <v>2457</v>
      </c>
      <c r="BM1082" s="117"/>
      <c r="BN1082" s="117"/>
      <c r="BO1082" s="117"/>
      <c r="BP1082" s="117"/>
      <c r="BQ1082" s="48"/>
      <c r="BR1082" s="119"/>
      <c r="BS1082" s="48"/>
      <c r="BT1082" s="48"/>
      <c r="BU1082" s="48"/>
      <c r="BV1082" s="48"/>
      <c r="BW1082" s="48"/>
      <c r="BX1082" s="48"/>
    </row>
    <row r="1083" spans="1:76" ht="15.75" hidden="1" x14ac:dyDescent="0.25">
      <c r="A1083" s="48" t="e" cm="1">
        <f t="array" ref="A1083">_xlfn.XLOOKUP(Tableau210[[#This Row],[NOM]]&amp;Tableau210[[#This Row],[REPERE BUTA]],[6]!Tableau16[POSTE TECHNIQUE]&amp;[6]!Tableau16[Repere ADM],[6]!Tableau16[NUMERO CLIENT])</f>
        <v>#N/A</v>
      </c>
      <c r="B1083" s="48" t="e" cm="1">
        <f t="array" ref="B1083">_xlfn.XLOOKUP(Tableau210[[#This Row],[NOM]]&amp;Tableau210[[#This Row],[REPERE BUTA]],[6]!Tableau16[POSTE TECHNIQUE]&amp;[6]!Tableau16[Repere REF],[6]!Tableau16[NUMERO CLIENT])</f>
        <v>#N/A</v>
      </c>
      <c r="C1083" s="48" cm="1">
        <f t="array" ref="C1083">_xlfn.XLOOKUP(Tableau210[[#This Row],[NOM]]&amp;Tableau210[[#This Row],[Repere Ubleam]],[7]Sheet1!$C$2:$C$2995&amp;[7]Sheet1!$I$2:$I$2995,[7]Sheet1!$A$2:$A$2995)</f>
        <v>1077</v>
      </c>
      <c r="D1083" s="48" t="str">
        <f>C1083&amp;""</f>
        <v>1077</v>
      </c>
      <c r="E1083" s="48" t="e">
        <v>#N/A</v>
      </c>
      <c r="F1083" s="48" t="e">
        <v>#N/A</v>
      </c>
      <c r="G1083" s="176" t="s">
        <v>1801</v>
      </c>
      <c r="H1083" s="119" t="s">
        <v>1067</v>
      </c>
      <c r="I1083" s="119" t="s">
        <v>80</v>
      </c>
      <c r="J1083" s="119" t="s">
        <v>1071</v>
      </c>
      <c r="K1083" s="119" t="str">
        <f>_xlfn.XLOOKUP(Tableau210[[#This Row],[NOM]],[8]LUT!$I$5:$I$301,[8]LUT!$N$5:$N$301)</f>
        <v xml:space="preserve">Echangeur </v>
      </c>
      <c r="L1083" s="119" t="s">
        <v>112</v>
      </c>
      <c r="M1083" s="119"/>
      <c r="N1083" s="119" t="s">
        <v>112</v>
      </c>
      <c r="O1083" s="119"/>
      <c r="P1083" s="119"/>
      <c r="Q1083" s="119"/>
      <c r="R1083" s="119"/>
      <c r="S1083" s="119"/>
      <c r="T1083" s="119"/>
      <c r="U1083" s="119"/>
      <c r="V1083" s="119"/>
      <c r="W1083" s="148">
        <v>50</v>
      </c>
      <c r="X1083" s="207" cm="1">
        <f t="array" ref="X10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08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83" s="148" t="s">
        <v>1118</v>
      </c>
      <c r="AA1083" s="207" cm="1">
        <f t="array" ref="AA10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8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83" s="48"/>
      <c r="AD1083" s="117" t="s">
        <v>2196</v>
      </c>
      <c r="AE1083" s="119"/>
      <c r="AF1083" s="183">
        <f>IFERROR(VLOOKUP(Tableau210[[#This Row],[OPERATION]],Tableau4[],5,FALSE),"")</f>
        <v>0</v>
      </c>
      <c r="AG1083" s="178" cm="1">
        <f t="array" ref="AG1083">IFERROR(
   SUM(
      _xlfn._xlws.FILTER(
         Tableau3[JP],
         (Tableau3[ITEM]=Tableau210[[#This Row],[NOM]])*
         (Tableau3[Rep.]=Tableau210[[#This Row],[REPERE BUTA]])
      )
   ),
0)</f>
        <v>0</v>
      </c>
      <c r="AH1083" s="183">
        <f>IFERROR(VLOOKUP(Tableau210[[#This Row],[OPERATION]],Tableau4[],4,FALSE),"")</f>
        <v>0</v>
      </c>
      <c r="AI1083" s="178" cm="1">
        <f t="array" ref="AI1083">IFERROR(
   SUM(
      _xlfn._xlws.FILTER(
         Tableau3[BP],
         (Tableau3[ITEM]=Tableau210[[#This Row],[NOM]])*
         (Tableau3[Rep.]=Tableau210[[#This Row],[REPERE BUTA]])
      )
   ),
0)</f>
        <v>1</v>
      </c>
      <c r="AJ1083" s="181" t="str">
        <f>IF(Tableau210[[#This Row],[NB JP EMIS]]=1,"1 JP","") &amp; IF(Tableau210[[#This Row],[NB BP EMIS]]=1," 1 BP","")</f>
        <v/>
      </c>
      <c r="AK1083" s="178" t="str">
        <f>IF(Tableau210[[#This Row],[NB JP BUTA]]=1,"1 JP","") &amp; IF(Tableau210[[#This Row],[Nb BP BUTA]]=1," 1 BP","") &amp; IF(Tableau210[[#This Row],[Nb BP BUTA]]=2," 2 BP","")</f>
        <v xml:space="preserve"> 1 BP</v>
      </c>
      <c r="AL1083" s="117" t="s">
        <v>103</v>
      </c>
      <c r="AM1083" s="117">
        <f>IFERROR(+VLOOKUP(AY1083,Tiges!$G$4:$I$569,3,FALSE),"")</f>
        <v>27</v>
      </c>
      <c r="AN1083" s="48"/>
      <c r="AO1083" s="117">
        <v>4</v>
      </c>
      <c r="AP1083" s="177" cm="1">
        <f t="array" ref="AP10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83" s="117" t="s">
        <v>2163</v>
      </c>
      <c r="AS1083" s="177" t="str" cm="1">
        <f t="array" ref="AS10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83" s="117" t="s">
        <v>1123</v>
      </c>
      <c r="AV1083" s="177" cm="1">
        <f t="array" ref="AV10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0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83" s="117"/>
      <c r="AY1083" s="117" cm="1">
        <f t="array" ref="AY1083">IFERROR(_xlfn.XLOOKUP(Tableau210[[#This Row],[DN DONNEES BUTA ]]&amp;Tableau210[[#This Row],[PN DONNEES BUTA]],Tiges!$B$4:$B$79&amp;Tiges!$C$4:$C$79,Tiges!$G$4:$G$79),"")</f>
        <v>16</v>
      </c>
      <c r="AZ1083" s="117"/>
      <c r="BA1083" s="117" cm="1">
        <f t="array" ref="BA1083">IFERROR(_xlfn.XLOOKUP(Tableau210[[#This Row],[DN DONNEES BUTA ]]&amp;Tableau210[[#This Row],[PN DONNEES BUTA]],Tiges!$B$4:$B$79&amp;Tiges!$C$4:$C$79,Tiges!$H$4:$H$79),"")</f>
        <v>90</v>
      </c>
      <c r="BB1083" s="117"/>
      <c r="BC1083" s="184">
        <f>IFERROR(VLOOKUP(Tableau210[[#This Row],[OPERATION]],Tableau4[],2,FALSE),"")</f>
        <v>0</v>
      </c>
      <c r="BD1083" s="177" cm="1">
        <f t="array" ref="BD1083">IFERROR(
   SUM(
      _xlfn._xlws.FILTER(
         Tableau3[Nb Platinage Joint],
         (Tableau3[ITEM]=Tableau210[[#This Row],[NOM]])*
         (Tableau3[Rep.]=Tableau210[[#This Row],[REPERE BUTA]])
      )
   ),
0)</f>
        <v>1</v>
      </c>
      <c r="BE1083" s="182">
        <f>IFERROR(VLOOKUP(Tableau210[[#This Row],[OPERATION]],Tableau4[],3,FALSE),"")</f>
        <v>1</v>
      </c>
      <c r="BF1083" s="177" cm="1">
        <f t="array" ref="BF1083">IFERROR(
   SUM(
      _xlfn._xlws.FILTER(
         Tableau3[Joint Définitif Nb],
         (Tableau3[ITEM]=Tableau210[[#This Row],[NOM]])*
         (Tableau3[Rep.]=Tableau210[[#This Row],[REPERE BUTA]])
      )
   ),
0)</f>
        <v>1</v>
      </c>
      <c r="BG1083" s="117" t="s">
        <v>129</v>
      </c>
      <c r="BH1083" s="177" t="str" cm="1">
        <f t="array" ref="BH10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83" s="117" t="s">
        <v>2281</v>
      </c>
      <c r="BK1083" s="117" t="s">
        <v>2269</v>
      </c>
      <c r="BL1083" s="117" t="s">
        <v>3377</v>
      </c>
      <c r="BM1083" s="117"/>
      <c r="BN1083" s="117"/>
      <c r="BO1083" s="117"/>
      <c r="BP1083" s="117"/>
      <c r="BQ1083" s="48"/>
      <c r="BR1083" s="119"/>
      <c r="BS1083" s="48"/>
      <c r="BT1083" s="48"/>
      <c r="BU1083" s="48"/>
      <c r="BV1083" s="48"/>
      <c r="BW1083" s="48"/>
      <c r="BX1083" s="48"/>
    </row>
    <row r="1084" spans="1:76" ht="15.75" hidden="1" x14ac:dyDescent="0.25">
      <c r="A1084" s="48" t="e" cm="1">
        <f t="array" ref="A1084">_xlfn.XLOOKUP(Tableau210[[#This Row],[NOM]]&amp;Tableau210[[#This Row],[REPERE BUTA]],[6]!Tableau16[POSTE TECHNIQUE]&amp;[6]!Tableau16[Repere ADM],[6]!Tableau16[NUMERO CLIENT])</f>
        <v>#N/A</v>
      </c>
      <c r="B1084" s="48" t="e" cm="1">
        <f t="array" ref="B1084">_xlfn.XLOOKUP(Tableau210[[#This Row],[NOM]]&amp;Tableau210[[#This Row],[REPERE BUTA]],[6]!Tableau16[POSTE TECHNIQUE]&amp;[6]!Tableau16[Repere REF],[6]!Tableau16[NUMERO CLIENT])</f>
        <v>#N/A</v>
      </c>
      <c r="C1084" s="48" cm="1">
        <f t="array" ref="C1084">_xlfn.XLOOKUP(Tableau210[[#This Row],[NOM]]&amp;Tableau210[[#This Row],[Repere Ubleam]],[7]Sheet1!$C$2:$C$2995&amp;[7]Sheet1!$I$2:$I$2995,[7]Sheet1!$A$2:$A$2995)</f>
        <v>1078</v>
      </c>
      <c r="D1084" s="48" t="str">
        <f>C1084&amp;""</f>
        <v>1078</v>
      </c>
      <c r="E1084" s="48" t="e">
        <v>#N/A</v>
      </c>
      <c r="F1084" s="48" t="e">
        <v>#N/A</v>
      </c>
      <c r="G1084" s="176" t="s">
        <v>1801</v>
      </c>
      <c r="H1084" s="119" t="s">
        <v>1067</v>
      </c>
      <c r="I1084" s="119" t="s">
        <v>80</v>
      </c>
      <c r="J1084" s="119" t="s">
        <v>1071</v>
      </c>
      <c r="K1084" s="119" t="str">
        <f>_xlfn.XLOOKUP(Tableau210[[#This Row],[NOM]],[8]LUT!$I$5:$I$301,[8]LUT!$N$5:$N$301)</f>
        <v xml:space="preserve">Echangeur </v>
      </c>
      <c r="L1084" s="119" t="s">
        <v>105</v>
      </c>
      <c r="M1084" s="119"/>
      <c r="N1084" s="119" t="s">
        <v>105</v>
      </c>
      <c r="O1084" s="119"/>
      <c r="P1084" s="119"/>
      <c r="Q1084" s="119"/>
      <c r="R1084" s="119"/>
      <c r="S1084" s="119"/>
      <c r="T1084" s="119"/>
      <c r="U1084" s="119"/>
      <c r="V1084" s="119"/>
      <c r="W1084" s="148">
        <v>80</v>
      </c>
      <c r="X1084" s="207" cm="1">
        <f t="array" ref="X10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8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84" s="148">
        <v>20</v>
      </c>
      <c r="AA1084" s="207" cm="1">
        <f t="array" ref="AA10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8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84" s="48"/>
      <c r="AD1084" s="117" t="s">
        <v>2196</v>
      </c>
      <c r="AE1084" s="119"/>
      <c r="AF1084" s="183">
        <f>IFERROR(VLOOKUP(Tableau210[[#This Row],[OPERATION]],Tableau4[],5,FALSE),"")</f>
        <v>0</v>
      </c>
      <c r="AG1084" s="178" cm="1">
        <f t="array" ref="AG1084">IFERROR(
   SUM(
      _xlfn._xlws.FILTER(
         Tableau3[JP],
         (Tableau3[ITEM]=Tableau210[[#This Row],[NOM]])*
         (Tableau3[Rep.]=Tableau210[[#This Row],[REPERE BUTA]])
      )
   ),
0)</f>
        <v>0</v>
      </c>
      <c r="AH1084" s="183">
        <f>IFERROR(VLOOKUP(Tableau210[[#This Row],[OPERATION]],Tableau4[],4,FALSE),"")</f>
        <v>0</v>
      </c>
      <c r="AI1084" s="178" cm="1">
        <f t="array" ref="AI1084">IFERROR(
   SUM(
      _xlfn._xlws.FILTER(
         Tableau3[BP],
         (Tableau3[ITEM]=Tableau210[[#This Row],[NOM]])*
         (Tableau3[Rep.]=Tableau210[[#This Row],[REPERE BUTA]])
      )
   ),
0)</f>
        <v>0</v>
      </c>
      <c r="AJ1084" s="181"/>
      <c r="AK1084" s="178" t="str">
        <f>IF(Tableau210[[#This Row],[NB JP BUTA]]=1,"1 JP","") &amp; IF(Tableau210[[#This Row],[Nb BP BUTA]]=1," 1 BP","") &amp; IF(Tableau210[[#This Row],[Nb BP BUTA]]=2," 2 BP","")</f>
        <v/>
      </c>
      <c r="AL1084" s="117" t="s">
        <v>103</v>
      </c>
      <c r="AM1084" s="117">
        <f>IFERROR(+VLOOKUP(AY1084,Tiges!$G$4:$I$569,3,FALSE),"")</f>
        <v>27</v>
      </c>
      <c r="AN1084" s="48"/>
      <c r="AO1084" s="117">
        <v>4</v>
      </c>
      <c r="AP1084" s="177" cm="1">
        <f t="array" ref="AP10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84" s="117" t="s">
        <v>2163</v>
      </c>
      <c r="AS1084" s="177" t="str" cm="1">
        <f t="array" ref="AS10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84" s="117" t="s">
        <v>1123</v>
      </c>
      <c r="AV1084" s="177" t="str" cm="1">
        <f t="array" ref="AV10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84" s="117"/>
      <c r="AY1084" s="117" cm="1">
        <f t="array" ref="AY1084">IFERROR(_xlfn.XLOOKUP(Tableau210[[#This Row],[DN DONNEES BUTA ]]&amp;Tableau210[[#This Row],[PN DONNEES BUTA]],Tiges!$B$4:$B$79&amp;Tiges!$C$4:$C$79,Tiges!$G$4:$G$79),"")</f>
        <v>16</v>
      </c>
      <c r="AZ1084" s="117"/>
      <c r="BA1084" s="117" cm="1">
        <f t="array" ref="BA1084">IFERROR(_xlfn.XLOOKUP(Tableau210[[#This Row],[DN DONNEES BUTA ]]&amp;Tableau210[[#This Row],[PN DONNEES BUTA]],Tiges!$B$4:$B$79&amp;Tiges!$C$4:$C$79,Tiges!$H$4:$H$79),"")</f>
        <v>100</v>
      </c>
      <c r="BB1084" s="117"/>
      <c r="BC1084" s="184">
        <f>IFERROR(VLOOKUP(Tableau210[[#This Row],[OPERATION]],Tableau4[],2,FALSE),"")</f>
        <v>0</v>
      </c>
      <c r="BD1084" s="177" cm="1">
        <f t="array" ref="BD1084">IFERROR(
   SUM(
      _xlfn._xlws.FILTER(
         Tableau3[Nb Platinage Joint],
         (Tableau3[ITEM]=Tableau210[[#This Row],[NOM]])*
         (Tableau3[Rep.]=Tableau210[[#This Row],[REPERE BUTA]])
      )
   ),
0)</f>
        <v>0</v>
      </c>
      <c r="BE1084" s="182">
        <f>IFERROR(VLOOKUP(Tableau210[[#This Row],[OPERATION]],Tableau4[],3,FALSE),"")</f>
        <v>1</v>
      </c>
      <c r="BF1084" s="177" cm="1">
        <f t="array" ref="BF1084">IFERROR(
   SUM(
      _xlfn._xlws.FILTER(
         Tableau3[Joint Définitif Nb],
         (Tableau3[ITEM]=Tableau210[[#This Row],[NOM]])*
         (Tableau3[Rep.]=Tableau210[[#This Row],[REPERE BUTA]])
      )
   ),
0)</f>
        <v>1</v>
      </c>
      <c r="BG1084" s="117" t="s">
        <v>129</v>
      </c>
      <c r="BH1084" s="177" t="str" cm="1">
        <f t="array" ref="BH10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84" s="117" t="s">
        <v>2281</v>
      </c>
      <c r="BK1084" s="117" t="s">
        <v>2269</v>
      </c>
      <c r="BL1084" s="117" t="s">
        <v>3377</v>
      </c>
      <c r="BM1084" s="117"/>
      <c r="BN1084" s="117"/>
      <c r="BO1084" s="117"/>
      <c r="BP1084" s="117"/>
      <c r="BQ1084" s="48"/>
      <c r="BR1084" s="119"/>
      <c r="BS1084" s="48"/>
      <c r="BT1084" s="48"/>
      <c r="BU1084" s="48"/>
      <c r="BV1084" s="48"/>
      <c r="BW1084" s="48"/>
      <c r="BX1084" s="48"/>
    </row>
    <row r="1085" spans="1:76" ht="15.75" hidden="1" x14ac:dyDescent="0.25">
      <c r="A1085" s="48" t="e" cm="1">
        <f t="array" ref="A1085">_xlfn.XLOOKUP(Tableau210[[#This Row],[NOM]]&amp;Tableau210[[#This Row],[REPERE BUTA]],[6]!Tableau16[POSTE TECHNIQUE]&amp;[6]!Tableau16[Repere ADM],[6]!Tableau16[NUMERO CLIENT])</f>
        <v>#N/A</v>
      </c>
      <c r="B1085" s="48" t="e" cm="1">
        <f t="array" ref="B1085">_xlfn.XLOOKUP(Tableau210[[#This Row],[NOM]]&amp;Tableau210[[#This Row],[REPERE BUTA]],[6]!Tableau16[POSTE TECHNIQUE]&amp;[6]!Tableau16[Repere REF],[6]!Tableau16[NUMERO CLIENT])</f>
        <v>#N/A</v>
      </c>
      <c r="C1085" s="48" cm="1">
        <f t="array" ref="C1085">_xlfn.XLOOKUP(Tableau210[[#This Row],[NOM]]&amp;Tableau210[[#This Row],[Repere Ubleam]],[7]Sheet1!$C$2:$C$2995&amp;[7]Sheet1!$I$2:$I$2995,[7]Sheet1!$A$2:$A$2995)</f>
        <v>1079</v>
      </c>
      <c r="D1085" s="48" t="str">
        <f>C1085&amp;""</f>
        <v>1079</v>
      </c>
      <c r="E1085" s="48" t="e">
        <v>#N/A</v>
      </c>
      <c r="F1085" s="48" t="e">
        <v>#N/A</v>
      </c>
      <c r="G1085" s="176" t="s">
        <v>1801</v>
      </c>
      <c r="H1085" s="119" t="s">
        <v>1067</v>
      </c>
      <c r="I1085" s="119" t="s">
        <v>80</v>
      </c>
      <c r="J1085" s="119" t="s">
        <v>1071</v>
      </c>
      <c r="K1085" s="119" t="str">
        <f>_xlfn.XLOOKUP(Tableau210[[#This Row],[NOM]],[8]LUT!$I$5:$I$301,[8]LUT!$N$5:$N$301)</f>
        <v xml:space="preserve">Echangeur </v>
      </c>
      <c r="L1085" s="119" t="s">
        <v>106</v>
      </c>
      <c r="M1085" s="119"/>
      <c r="N1085" s="119" t="s">
        <v>106</v>
      </c>
      <c r="O1085" s="119"/>
      <c r="P1085" s="119"/>
      <c r="Q1085" s="119"/>
      <c r="R1085" s="119"/>
      <c r="S1085" s="119"/>
      <c r="T1085" s="119"/>
      <c r="U1085" s="119"/>
      <c r="V1085" s="119"/>
      <c r="W1085" s="148">
        <v>80</v>
      </c>
      <c r="X1085" s="207" cm="1">
        <f t="array" ref="X10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8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85" s="148">
        <v>20</v>
      </c>
      <c r="AA1085" s="207" cm="1">
        <f t="array" ref="AA10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8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85" s="48"/>
      <c r="AD1085" s="117" t="s">
        <v>2196</v>
      </c>
      <c r="AE1085" s="119"/>
      <c r="AF1085" s="183">
        <f>IFERROR(VLOOKUP(Tableau210[[#This Row],[OPERATION]],Tableau4[],5,FALSE),"")</f>
        <v>0</v>
      </c>
      <c r="AG1085" s="178" cm="1">
        <f t="array" ref="AG1085">IFERROR(
   SUM(
      _xlfn._xlws.FILTER(
         Tableau3[JP],
         (Tableau3[ITEM]=Tableau210[[#This Row],[NOM]])*
         (Tableau3[Rep.]=Tableau210[[#This Row],[REPERE BUTA]])
      )
   ),
0)</f>
        <v>0</v>
      </c>
      <c r="AH1085" s="183">
        <f>IFERROR(VLOOKUP(Tableau210[[#This Row],[OPERATION]],Tableau4[],4,FALSE),"")</f>
        <v>0</v>
      </c>
      <c r="AI1085" s="178" cm="1">
        <f t="array" ref="AI1085">IFERROR(
   SUM(
      _xlfn._xlws.FILTER(
         Tableau3[BP],
         (Tableau3[ITEM]=Tableau210[[#This Row],[NOM]])*
         (Tableau3[Rep.]=Tableau210[[#This Row],[REPERE BUTA]])
      )
   ),
0)</f>
        <v>0</v>
      </c>
      <c r="AJ1085" s="181" t="str">
        <f>IF(Tableau210[[#This Row],[NB JP EMIS]]=1,"1 JP","") &amp; IF(Tableau210[[#This Row],[NB BP EMIS]]=1," 1 BP","")</f>
        <v/>
      </c>
      <c r="AK1085" s="178" t="str">
        <f>IF(Tableau210[[#This Row],[NB JP BUTA]]=1,"1 JP","") &amp; IF(Tableau210[[#This Row],[Nb BP BUTA]]=1," 1 BP","") &amp; IF(Tableau210[[#This Row],[Nb BP BUTA]]=2," 2 BP","")</f>
        <v/>
      </c>
      <c r="AL1085" s="117" t="s">
        <v>103</v>
      </c>
      <c r="AM1085" s="117">
        <f>IFERROR(+VLOOKUP(AY1085,Tiges!$G$4:$I$569,3,FALSE),"")</f>
        <v>27</v>
      </c>
      <c r="AN1085" s="48"/>
      <c r="AO1085" s="117">
        <v>4</v>
      </c>
      <c r="AP1085" s="177" cm="1">
        <f t="array" ref="AP10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85" s="117" t="s">
        <v>2163</v>
      </c>
      <c r="AS1085" s="177" t="str" cm="1">
        <f t="array" ref="AS10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085" s="117" t="s">
        <v>1123</v>
      </c>
      <c r="AV1085" s="177" t="str" cm="1">
        <f t="array" ref="AV10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85" s="117"/>
      <c r="AY1085" s="117" cm="1">
        <f t="array" ref="AY1085">IFERROR(_xlfn.XLOOKUP(Tableau210[[#This Row],[DN DONNEES BUTA ]]&amp;Tableau210[[#This Row],[PN DONNEES BUTA]],Tiges!$B$4:$B$79&amp;Tiges!$C$4:$C$79,Tiges!$G$4:$G$79),"")</f>
        <v>16</v>
      </c>
      <c r="AZ1085" s="117"/>
      <c r="BA1085" s="117" cm="1">
        <f t="array" ref="BA1085">IFERROR(_xlfn.XLOOKUP(Tableau210[[#This Row],[DN DONNEES BUTA ]]&amp;Tableau210[[#This Row],[PN DONNEES BUTA]],Tiges!$B$4:$B$79&amp;Tiges!$C$4:$C$79,Tiges!$H$4:$H$79),"")</f>
        <v>100</v>
      </c>
      <c r="BB1085" s="117"/>
      <c r="BC1085" s="184">
        <f>IFERROR(VLOOKUP(Tableau210[[#This Row],[OPERATION]],Tableau4[],2,FALSE),"")</f>
        <v>0</v>
      </c>
      <c r="BD1085" s="177" cm="1">
        <f t="array" ref="BD1085">IFERROR(
   SUM(
      _xlfn._xlws.FILTER(
         Tableau3[Nb Platinage Joint],
         (Tableau3[ITEM]=Tableau210[[#This Row],[NOM]])*
         (Tableau3[Rep.]=Tableau210[[#This Row],[REPERE BUTA]])
      )
   ),
0)</f>
        <v>0</v>
      </c>
      <c r="BE1085" s="182">
        <f>IFERROR(VLOOKUP(Tableau210[[#This Row],[OPERATION]],Tableau4[],3,FALSE),"")</f>
        <v>1</v>
      </c>
      <c r="BF1085" s="177" cm="1">
        <f t="array" ref="BF1085">IFERROR(
   SUM(
      _xlfn._xlws.FILTER(
         Tableau3[Joint Définitif Nb],
         (Tableau3[ITEM]=Tableau210[[#This Row],[NOM]])*
         (Tableau3[Rep.]=Tableau210[[#This Row],[REPERE BUTA]])
      )
   ),
0)</f>
        <v>1</v>
      </c>
      <c r="BG1085" s="117" t="s">
        <v>129</v>
      </c>
      <c r="BH1085" s="177" t="str" cm="1">
        <f t="array" ref="BH10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85" s="117" t="s">
        <v>2281</v>
      </c>
      <c r="BK1085" s="117" t="s">
        <v>2269</v>
      </c>
      <c r="BL1085" s="167" t="s">
        <v>2380</v>
      </c>
      <c r="BM1085" s="117"/>
      <c r="BN1085" s="117"/>
      <c r="BO1085" s="117"/>
      <c r="BP1085" s="117"/>
      <c r="BQ1085" s="48"/>
      <c r="BR1085" s="119"/>
      <c r="BS1085" s="48"/>
      <c r="BT1085" s="48"/>
      <c r="BU1085" s="48"/>
      <c r="BV1085" s="48"/>
      <c r="BW1085" s="48"/>
      <c r="BX1085" s="48"/>
    </row>
    <row r="1086" spans="1:76" ht="15.75" hidden="1" x14ac:dyDescent="0.25">
      <c r="A1086" s="48" t="e" cm="1">
        <f t="array" ref="A1086">_xlfn.XLOOKUP(Tableau210[[#This Row],[NOM]]&amp;Tableau210[[#This Row],[REPERE BUTA]],[6]!Tableau16[POSTE TECHNIQUE]&amp;[6]!Tableau16[Repere ADM],[6]!Tableau16[NUMERO CLIENT])</f>
        <v>#N/A</v>
      </c>
      <c r="B1086" s="48" t="e" cm="1">
        <f t="array" ref="B1086">_xlfn.XLOOKUP(Tableau210[[#This Row],[NOM]]&amp;Tableau210[[#This Row],[REPERE BUTA]],[6]!Tableau16[POSTE TECHNIQUE]&amp;[6]!Tableau16[Repere REF],[6]!Tableau16[NUMERO CLIENT])</f>
        <v>#N/A</v>
      </c>
      <c r="C1086" s="48" cm="1">
        <f t="array" ref="C1086">_xlfn.XLOOKUP(Tableau210[[#This Row],[NOM]]&amp;Tableau210[[#This Row],[Repere Ubleam]],[7]Sheet1!$C$2:$C$2995&amp;[7]Sheet1!$I$2:$I$2995,[7]Sheet1!$A$2:$A$2995)</f>
        <v>1080</v>
      </c>
      <c r="D1086" s="48" t="str">
        <f>C1086&amp;""</f>
        <v>1080</v>
      </c>
      <c r="E1086" s="48" t="e">
        <v>#N/A</v>
      </c>
      <c r="F1086" s="48" t="e">
        <v>#N/A</v>
      </c>
      <c r="G1086" s="176" t="s">
        <v>1801</v>
      </c>
      <c r="H1086" s="119" t="s">
        <v>1067</v>
      </c>
      <c r="I1086" s="119" t="s">
        <v>80</v>
      </c>
      <c r="J1086" s="119" t="s">
        <v>1071</v>
      </c>
      <c r="K1086" s="119" t="str">
        <f>_xlfn.XLOOKUP(Tableau210[[#This Row],[NOM]],[8]LUT!$I$5:$I$301,[8]LUT!$N$5:$N$301)</f>
        <v xml:space="preserve">Echangeur </v>
      </c>
      <c r="L1086" s="119" t="s">
        <v>107</v>
      </c>
      <c r="M1086" s="119"/>
      <c r="N1086" s="119" t="s">
        <v>107</v>
      </c>
      <c r="O1086" s="119"/>
      <c r="P1086" s="119"/>
      <c r="Q1086" s="119"/>
      <c r="R1086" s="119"/>
      <c r="S1086" s="119"/>
      <c r="T1086" s="119"/>
      <c r="U1086" s="119"/>
      <c r="V1086" s="119"/>
      <c r="W1086" s="148">
        <v>25</v>
      </c>
      <c r="X1086" s="207" cm="1">
        <f t="array" ref="X10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08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086" s="148">
        <v>20</v>
      </c>
      <c r="AA1086" s="207" cm="1">
        <f t="array" ref="AA10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8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086" s="48"/>
      <c r="AD1086" s="117" t="s">
        <v>2196</v>
      </c>
      <c r="AE1086" s="119"/>
      <c r="AF1086" s="183">
        <f>IFERROR(VLOOKUP(Tableau210[[#This Row],[OPERATION]],Tableau4[],5,FALSE),"")</f>
        <v>0</v>
      </c>
      <c r="AG1086" s="178" cm="1">
        <f t="array" ref="AG1086">IFERROR(
   SUM(
      _xlfn._xlws.FILTER(
         Tableau3[JP],
         (Tableau3[ITEM]=Tableau210[[#This Row],[NOM]])*
         (Tableau3[Rep.]=Tableau210[[#This Row],[REPERE BUTA]])
      )
   ),
0)</f>
        <v>0</v>
      </c>
      <c r="AH1086" s="183">
        <f>IFERROR(VLOOKUP(Tableau210[[#This Row],[OPERATION]],Tableau4[],4,FALSE),"")</f>
        <v>0</v>
      </c>
      <c r="AI1086" s="178" cm="1">
        <f t="array" ref="AI1086">IFERROR(
   SUM(
      _xlfn._xlws.FILTER(
         Tableau3[BP],
         (Tableau3[ITEM]=Tableau210[[#This Row],[NOM]])*
         (Tableau3[Rep.]=Tableau210[[#This Row],[REPERE BUTA]])
      )
   ),
0)</f>
        <v>0</v>
      </c>
      <c r="AJ1086" s="181" t="str">
        <f>IF(Tableau210[[#This Row],[NB JP EMIS]]=1,"1 JP","") &amp; IF(Tableau210[[#This Row],[NB BP EMIS]]=1," 1 BP","")</f>
        <v/>
      </c>
      <c r="AK1086" s="178" t="str">
        <f>IF(Tableau210[[#This Row],[NB JP BUTA]]=1,"1 JP","") &amp; IF(Tableau210[[#This Row],[Nb BP BUTA]]=1," 1 BP","") &amp; IF(Tableau210[[#This Row],[Nb BP BUTA]]=2," 2 BP","")</f>
        <v/>
      </c>
      <c r="AL1086" s="117" t="s">
        <v>103</v>
      </c>
      <c r="AM1086" s="117">
        <f>IFERROR(+VLOOKUP(AY1086,Tiges!$G$4:$I$569,3,FALSE),"")</f>
        <v>22</v>
      </c>
      <c r="AN1086" s="48"/>
      <c r="AO1086" s="117">
        <v>4</v>
      </c>
      <c r="AP1086" s="177" cm="1">
        <f t="array" ref="AP10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86" s="117" t="s">
        <v>2289</v>
      </c>
      <c r="AS1086" s="177" t="str" cm="1">
        <f t="array" ref="AS10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0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086" s="117" t="s">
        <v>1123</v>
      </c>
      <c r="AV1086" s="177" t="str" cm="1">
        <f t="array" ref="AV10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86" s="117"/>
      <c r="AY1086" s="117" cm="1">
        <f t="array" ref="AY1086">IFERROR(_xlfn.XLOOKUP(Tableau210[[#This Row],[DN DONNEES BUTA ]]&amp;Tableau210[[#This Row],[PN DONNEES BUTA]],Tiges!$B$4:$B$79&amp;Tiges!$C$4:$C$79,Tiges!$G$4:$G$79),"")</f>
        <v>14</v>
      </c>
      <c r="AZ1086" s="117"/>
      <c r="BA1086" s="117" cm="1">
        <f t="array" ref="BA1086">IFERROR(_xlfn.XLOOKUP(Tableau210[[#This Row],[DN DONNEES BUTA ]]&amp;Tableau210[[#This Row],[PN DONNEES BUTA]],Tiges!$B$4:$B$79&amp;Tiges!$C$4:$C$79,Tiges!$H$4:$H$79),"")</f>
        <v>70</v>
      </c>
      <c r="BB1086" s="117"/>
      <c r="BC1086" s="184">
        <f>IFERROR(VLOOKUP(Tableau210[[#This Row],[OPERATION]],Tableau4[],2,FALSE),"")</f>
        <v>0</v>
      </c>
      <c r="BD1086" s="177" cm="1">
        <f t="array" ref="BD1086">IFERROR(
   SUM(
      _xlfn._xlws.FILTER(
         Tableau3[Nb Platinage Joint],
         (Tableau3[ITEM]=Tableau210[[#This Row],[NOM]])*
         (Tableau3[Rep.]=Tableau210[[#This Row],[REPERE BUTA]])
      )
   ),
0)</f>
        <v>0</v>
      </c>
      <c r="BE1086" s="182">
        <f>IFERROR(VLOOKUP(Tableau210[[#This Row],[OPERATION]],Tableau4[],3,FALSE),"")</f>
        <v>1</v>
      </c>
      <c r="BF1086" s="177" cm="1">
        <f t="array" ref="BF1086">IFERROR(
   SUM(
      _xlfn._xlws.FILTER(
         Tableau3[Joint Définitif Nb],
         (Tableau3[ITEM]=Tableau210[[#This Row],[NOM]])*
         (Tableau3[Rep.]=Tableau210[[#This Row],[REPERE BUTA]])
      )
   ),
0)</f>
        <v>1</v>
      </c>
      <c r="BG1086" s="117" t="s">
        <v>129</v>
      </c>
      <c r="BH1086" s="177" t="str" cm="1">
        <f t="array" ref="BH10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86" s="117" t="s">
        <v>2281</v>
      </c>
      <c r="BK1086" s="117" t="s">
        <v>2269</v>
      </c>
      <c r="BL1086" s="167" t="s">
        <v>2380</v>
      </c>
      <c r="BM1086" s="117"/>
      <c r="BN1086" s="117"/>
      <c r="BO1086" s="117"/>
      <c r="BP1086" s="117"/>
      <c r="BQ1086" s="48"/>
      <c r="BR1086" s="119"/>
      <c r="BS1086" s="48"/>
      <c r="BT1086" s="48"/>
      <c r="BU1086" s="48"/>
      <c r="BV1086" s="48"/>
      <c r="BW1086" s="48"/>
      <c r="BX1086" s="48"/>
    </row>
    <row r="1087" spans="1:76" ht="15.75" hidden="1" x14ac:dyDescent="0.25">
      <c r="A1087" s="48" t="e" cm="1">
        <f t="array" ref="A1087">_xlfn.XLOOKUP(Tableau210[[#This Row],[NOM]]&amp;Tableau210[[#This Row],[REPERE BUTA]],[6]!Tableau16[POSTE TECHNIQUE]&amp;[6]!Tableau16[Repere ADM],[6]!Tableau16[NUMERO CLIENT])</f>
        <v>#N/A</v>
      </c>
      <c r="B1087" s="48" t="e" cm="1">
        <f t="array" ref="B1087">_xlfn.XLOOKUP(Tableau210[[#This Row],[NOM]]&amp;Tableau210[[#This Row],[REPERE BUTA]],[6]!Tableau16[POSTE TECHNIQUE]&amp;[6]!Tableau16[Repere REF],[6]!Tableau16[NUMERO CLIENT])</f>
        <v>#N/A</v>
      </c>
      <c r="C1087" s="48" cm="1">
        <f t="array" ref="C1087">_xlfn.XLOOKUP(Tableau210[[#This Row],[NOM]]&amp;Tableau210[[#This Row],[Repere Ubleam]],[7]Sheet1!$C$2:$C$2995&amp;[7]Sheet1!$I$2:$I$2995,[7]Sheet1!$A$2:$A$2995)</f>
        <v>1081</v>
      </c>
      <c r="D1087" s="48" t="str">
        <f>C1087&amp;""</f>
        <v>1081</v>
      </c>
      <c r="E1087" s="48" t="e">
        <v>#N/A</v>
      </c>
      <c r="F1087" s="48" t="e">
        <v>#N/A</v>
      </c>
      <c r="G1087" s="176" t="s">
        <v>1805</v>
      </c>
      <c r="H1087" s="119" t="s">
        <v>1067</v>
      </c>
      <c r="I1087" s="119" t="s">
        <v>80</v>
      </c>
      <c r="J1087" s="119" t="s">
        <v>1071</v>
      </c>
      <c r="K1087" s="119" t="str">
        <f>_xlfn.XLOOKUP(Tableau210[[#This Row],[NOM]],[8]LUT!$I$5:$I$301,[8]LUT!$N$5:$N$301)</f>
        <v>Echangeur</v>
      </c>
      <c r="L1087" s="119" t="s">
        <v>73</v>
      </c>
      <c r="M1087" s="119"/>
      <c r="N1087" s="119" t="s">
        <v>73</v>
      </c>
      <c r="O1087" s="119"/>
      <c r="P1087" s="119"/>
      <c r="Q1087" s="119"/>
      <c r="R1087" s="119"/>
      <c r="S1087" s="119"/>
      <c r="T1087" s="119"/>
      <c r="U1087" s="119"/>
      <c r="V1087" s="119"/>
      <c r="W1087" s="148" t="s">
        <v>2291</v>
      </c>
      <c r="X1087" s="207" t="str" cm="1">
        <f t="array" ref="X10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Ø740</v>
      </c>
      <c r="Y108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87" s="148" t="s">
        <v>3424</v>
      </c>
      <c r="AA1087" s="207" cm="1">
        <f t="array" ref="AA10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8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87" s="48"/>
      <c r="AD1087" s="117" t="s">
        <v>2233</v>
      </c>
      <c r="AE1087" s="119"/>
      <c r="AF1087" s="183">
        <f>IFERROR(VLOOKUP(Tableau210[[#This Row],[OPERATION]],Tableau4[],5,FALSE),"")</f>
        <v>0</v>
      </c>
      <c r="AG1087" s="178" cm="1">
        <f t="array" ref="AG1087">IFERROR(
   SUM(
      _xlfn._xlws.FILTER(
         Tableau3[JP],
         (Tableau3[ITEM]=Tableau210[[#This Row],[NOM]])*
         (Tableau3[Rep.]=Tableau210[[#This Row],[REPERE BUTA]])
      )
   ),
0)</f>
        <v>0</v>
      </c>
      <c r="AH1087" s="183">
        <f>IFERROR(VLOOKUP(Tableau210[[#This Row],[OPERATION]],Tableau4[],4,FALSE),"")</f>
        <v>0</v>
      </c>
      <c r="AI1087" s="178" cm="1">
        <f t="array" ref="AI1087">IFERROR(
   SUM(
      _xlfn._xlws.FILTER(
         Tableau3[BP],
         (Tableau3[ITEM]=Tableau210[[#This Row],[NOM]])*
         (Tableau3[Rep.]=Tableau210[[#This Row],[REPERE BUTA]])
      )
   ),
0)</f>
        <v>0</v>
      </c>
      <c r="AJ1087" s="181" t="str">
        <f>IF(Tableau210[[#This Row],[NB JP EMIS]]=1,"1 JP","") &amp; IF(Tableau210[[#This Row],[NB BP EMIS]]=1," 1 BP","")</f>
        <v/>
      </c>
      <c r="AK1087" s="178" t="str">
        <f>IF(Tableau210[[#This Row],[NB JP BUTA]]=1,"1 JP","") &amp; IF(Tableau210[[#This Row],[Nb BP BUTA]]=1," 1 BP","") &amp; IF(Tableau210[[#This Row],[Nb BP BUTA]]=2," 2 BP","")</f>
        <v/>
      </c>
      <c r="AL1087" s="117" t="s">
        <v>103</v>
      </c>
      <c r="AM1087" s="117" t="str">
        <f>IFERROR(+VLOOKUP(AY1087,Tiges!$G$4:$I$569,3,FALSE),"")</f>
        <v/>
      </c>
      <c r="AN1087" s="48"/>
      <c r="AO1087" s="148" t="s">
        <v>3424</v>
      </c>
      <c r="AP1087" s="177" cm="1">
        <f t="array" ref="AP10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87" s="411" t="s">
        <v>3424</v>
      </c>
      <c r="AR1087" s="148" t="s">
        <v>3424</v>
      </c>
      <c r="AS1087" s="177" cm="1">
        <f t="array" ref="AS10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87" s="411" t="s">
        <v>3424</v>
      </c>
      <c r="AU1087" s="148" t="s">
        <v>3424</v>
      </c>
      <c r="AV1087" s="177" t="str" cm="1">
        <f t="array" ref="AV10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87" s="117"/>
      <c r="AY1087" s="117" t="str" cm="1">
        <f t="array" ref="AY1087">IFERROR(_xlfn.XLOOKUP(Tableau210[[#This Row],[DN DONNEES BUTA ]]&amp;Tableau210[[#This Row],[PN DONNEES BUTA]],Tiges!$B$4:$B$79&amp;Tiges!$C$4:$C$79,Tiges!$G$4:$G$79),"")</f>
        <v/>
      </c>
      <c r="AZ1087" s="117"/>
      <c r="BA1087" s="117" t="str" cm="1">
        <f t="array" ref="BA1087">IFERROR(_xlfn.XLOOKUP(Tableau210[[#This Row],[DN DONNEES BUTA ]]&amp;Tableau210[[#This Row],[PN DONNEES BUTA]],Tiges!$B$4:$B$79&amp;Tiges!$C$4:$C$79,Tiges!$H$4:$H$79),"")</f>
        <v/>
      </c>
      <c r="BB1087" s="117"/>
      <c r="BC1087" s="184">
        <f>IFERROR(VLOOKUP(Tableau210[[#This Row],[OPERATION]],Tableau4[],2,FALSE),"")</f>
        <v>0</v>
      </c>
      <c r="BD1087" s="177" cm="1">
        <f t="array" ref="BD1087">IFERROR(
   SUM(
      _xlfn._xlws.FILTER(
         Tableau3[Nb Platinage Joint],
         (Tableau3[ITEM]=Tableau210[[#This Row],[NOM]])*
         (Tableau3[Rep.]=Tableau210[[#This Row],[REPERE BUTA]])
      )
   ),
0)</f>
        <v>0</v>
      </c>
      <c r="BE1087" s="182">
        <f>IFERROR(VLOOKUP(Tableau210[[#This Row],[OPERATION]],Tableau4[],3,FALSE),"")</f>
        <v>1</v>
      </c>
      <c r="BF1087" s="177" cm="1">
        <f t="array" ref="BF1087">IFERROR(
   SUM(
      _xlfn._xlws.FILTER(
         Tableau3[Joint Définitif Nb],
         (Tableau3[ITEM]=Tableau210[[#This Row],[NOM]])*
         (Tableau3[Rep.]=Tableau210[[#This Row],[REPERE BUTA]])
      )
   ),
0)</f>
        <v>0</v>
      </c>
      <c r="BG1087" s="148" t="s">
        <v>3424</v>
      </c>
      <c r="BH1087" s="177" t="str" cm="1">
        <f t="array" ref="BH10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87" s="411" t="s">
        <v>129</v>
      </c>
      <c r="BJ1087" s="148" t="s">
        <v>3424</v>
      </c>
      <c r="BK1087" s="148" t="s">
        <v>3424</v>
      </c>
      <c r="BL1087" s="167" t="s">
        <v>2457</v>
      </c>
      <c r="BM1087" s="117"/>
      <c r="BN1087" s="117"/>
      <c r="BO1087" s="117"/>
      <c r="BP1087" s="117"/>
      <c r="BQ1087" s="48"/>
      <c r="BR1087" s="119"/>
      <c r="BS1087" s="48"/>
      <c r="BT1087" s="48"/>
      <c r="BU1087" s="48"/>
      <c r="BV1087" s="48"/>
      <c r="BW1087" s="48"/>
      <c r="BX1087" s="48"/>
    </row>
    <row r="1088" spans="1:76" ht="15.75" hidden="1" x14ac:dyDescent="0.25">
      <c r="A1088" s="48" t="e" cm="1">
        <f t="array" ref="A1088">_xlfn.XLOOKUP(Tableau210[[#This Row],[NOM]]&amp;Tableau210[[#This Row],[REPERE BUTA]],[6]!Tableau16[POSTE TECHNIQUE]&amp;[6]!Tableau16[Repere ADM],[6]!Tableau16[NUMERO CLIENT])</f>
        <v>#N/A</v>
      </c>
      <c r="B1088" s="48" t="e" cm="1">
        <f t="array" ref="B1088">_xlfn.XLOOKUP(Tableau210[[#This Row],[NOM]]&amp;Tableau210[[#This Row],[REPERE BUTA]],[6]!Tableau16[POSTE TECHNIQUE]&amp;[6]!Tableau16[Repere REF],[6]!Tableau16[NUMERO CLIENT])</f>
        <v>#N/A</v>
      </c>
      <c r="C1088" s="48" cm="1">
        <f t="array" ref="C1088">_xlfn.XLOOKUP(Tableau210[[#This Row],[NOM]]&amp;Tableau210[[#This Row],[Repere Ubleam]],[7]Sheet1!$C$2:$C$2995&amp;[7]Sheet1!$I$2:$I$2995,[7]Sheet1!$A$2:$A$2995)</f>
        <v>1082</v>
      </c>
      <c r="D1088" s="48" t="str">
        <f>C1088&amp;""</f>
        <v>1082</v>
      </c>
      <c r="E1088" s="48" t="e">
        <v>#N/A</v>
      </c>
      <c r="F1088" s="48" t="e">
        <v>#N/A</v>
      </c>
      <c r="G1088" s="176" t="s">
        <v>1805</v>
      </c>
      <c r="H1088" s="119" t="s">
        <v>1067</v>
      </c>
      <c r="I1088" s="119" t="s">
        <v>80</v>
      </c>
      <c r="J1088" s="119" t="s">
        <v>1071</v>
      </c>
      <c r="K1088" s="119" t="str">
        <f>_xlfn.XLOOKUP(Tableau210[[#This Row],[NOM]],[8]LUT!$I$5:$I$301,[8]LUT!$N$5:$N$301)</f>
        <v>Echangeur</v>
      </c>
      <c r="L1088" s="119" t="s">
        <v>83</v>
      </c>
      <c r="M1088" s="119"/>
      <c r="N1088" s="119" t="s">
        <v>83</v>
      </c>
      <c r="O1088" s="119"/>
      <c r="P1088" s="119"/>
      <c r="Q1088" s="119"/>
      <c r="R1088" s="119"/>
      <c r="S1088" s="119"/>
      <c r="T1088" s="119"/>
      <c r="U1088" s="119"/>
      <c r="V1088" s="119"/>
      <c r="W1088" s="148" t="s">
        <v>2291</v>
      </c>
      <c r="X1088" s="207" cm="1">
        <f t="array" ref="X10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08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88" s="148" t="s">
        <v>3424</v>
      </c>
      <c r="AA1088" s="207" cm="1">
        <f t="array" ref="AA10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8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88" s="48"/>
      <c r="AD1088" s="117" t="s">
        <v>2197</v>
      </c>
      <c r="AE1088" s="119"/>
      <c r="AF1088" s="183">
        <f>IFERROR(VLOOKUP(Tableau210[[#This Row],[OPERATION]],Tableau4[],5,FALSE),"")</f>
        <v>0</v>
      </c>
      <c r="AG1088" s="178" cm="1">
        <f t="array" ref="AG1088">IFERROR(
   SUM(
      _xlfn._xlws.FILTER(
         Tableau3[JP],
         (Tableau3[ITEM]=Tableau210[[#This Row],[NOM]])*
         (Tableau3[Rep.]=Tableau210[[#This Row],[REPERE BUTA]])
      )
   ),
0)</f>
        <v>0</v>
      </c>
      <c r="AH1088" s="183">
        <f>IFERROR(VLOOKUP(Tableau210[[#This Row],[OPERATION]],Tableau4[],4,FALSE),"")</f>
        <v>1</v>
      </c>
      <c r="AI1088" s="178" cm="1">
        <f t="array" ref="AI1088">IFERROR(
   SUM(
      _xlfn._xlws.FILTER(
         Tableau3[BP],
         (Tableau3[ITEM]=Tableau210[[#This Row],[NOM]])*
         (Tableau3[Rep.]=Tableau210[[#This Row],[REPERE BUTA]])
      )
   ),
0)</f>
        <v>1</v>
      </c>
      <c r="AJ1088" s="181" t="str">
        <f>IF(Tableau210[[#This Row],[NB JP EMIS]]=1,"1 JP","") &amp; IF(Tableau210[[#This Row],[NB BP EMIS]]=1," 1 BP","")</f>
        <v xml:space="preserve"> 1 BP</v>
      </c>
      <c r="AK1088" s="178" t="str">
        <f>IF(Tableau210[[#This Row],[NB JP BUTA]]=1,"1 JP","") &amp; IF(Tableau210[[#This Row],[Nb BP BUTA]]=1," 1 BP","") &amp; IF(Tableau210[[#This Row],[Nb BP BUTA]]=2," 2 BP","")</f>
        <v xml:space="preserve"> 1 BP</v>
      </c>
      <c r="AL1088" s="117" t="s">
        <v>103</v>
      </c>
      <c r="AM1088" s="117">
        <f>IFERROR(+VLOOKUP(AY1088,Tiges!$G$4:$I$569,3,FALSE),"")</f>
        <v>32</v>
      </c>
      <c r="AN1088" s="48"/>
      <c r="AO1088" s="148" t="s">
        <v>3424</v>
      </c>
      <c r="AP1088" s="177" cm="1">
        <f t="array" ref="AP10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88" s="148" t="s">
        <v>3424</v>
      </c>
      <c r="AS1088" s="177" t="str" cm="1">
        <f t="array" ref="AS10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88" s="148" t="s">
        <v>3424</v>
      </c>
      <c r="AV1088" s="177" t="str" cm="1">
        <f t="array" ref="AV10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88" s="117"/>
      <c r="AY1088" s="117" cm="1">
        <f t="array" ref="AY1088">IFERROR(_xlfn.XLOOKUP(Tableau210[[#This Row],[DN DONNEES BUTA ]]&amp;Tableau210[[#This Row],[PN DONNEES BUTA]],Tiges!$B$4:$B$79&amp;Tiges!$C$4:$C$79,Tiges!$G$4:$G$79),"")</f>
        <v>20</v>
      </c>
      <c r="AZ1088" s="117"/>
      <c r="BA1088" s="117" cm="1">
        <f t="array" ref="BA1088">IFERROR(_xlfn.XLOOKUP(Tableau210[[#This Row],[DN DONNEES BUTA ]]&amp;Tableau210[[#This Row],[PN DONNEES BUTA]],Tiges!$B$4:$B$79&amp;Tiges!$C$4:$C$79,Tiges!$H$4:$H$79),"")</f>
        <v>110</v>
      </c>
      <c r="BB1088" s="117"/>
      <c r="BC1088" s="184">
        <f>IFERROR(VLOOKUP(Tableau210[[#This Row],[OPERATION]],Tableau4[],2,FALSE),"")</f>
        <v>1</v>
      </c>
      <c r="BD1088" s="177" cm="1">
        <f t="array" ref="BD1088">IFERROR(
   SUM(
      _xlfn._xlws.FILTER(
         Tableau3[Nb Platinage Joint],
         (Tableau3[ITEM]=Tableau210[[#This Row],[NOM]])*
         (Tableau3[Rep.]=Tableau210[[#This Row],[REPERE BUTA]])
      )
   ),
0)</f>
        <v>1</v>
      </c>
      <c r="BE1088" s="182">
        <f>IFERROR(VLOOKUP(Tableau210[[#This Row],[OPERATION]],Tableau4[],3,FALSE),"")</f>
        <v>1</v>
      </c>
      <c r="BF1088" s="177" cm="1">
        <f t="array" ref="BF1088">IFERROR(
   SUM(
      _xlfn._xlws.FILTER(
         Tableau3[Joint Définitif Nb],
         (Tableau3[ITEM]=Tableau210[[#This Row],[NOM]])*
         (Tableau3[Rep.]=Tableau210[[#This Row],[REPERE BUTA]])
      )
   ),
0)</f>
        <v>1</v>
      </c>
      <c r="BG1088" s="148" t="s">
        <v>3424</v>
      </c>
      <c r="BH1088" s="177" t="str" cm="1">
        <f t="array" ref="BH10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88" s="411" t="s">
        <v>129</v>
      </c>
      <c r="BJ1088" s="148" t="s">
        <v>3424</v>
      </c>
      <c r="BK1088" s="148" t="s">
        <v>3424</v>
      </c>
      <c r="BL1088" s="167" t="s">
        <v>2380</v>
      </c>
      <c r="BM1088" s="117"/>
      <c r="BN1088" s="117"/>
      <c r="BO1088" s="117"/>
      <c r="BP1088" s="117"/>
      <c r="BQ1088" s="48"/>
      <c r="BR1088" s="119"/>
      <c r="BS1088" s="48"/>
      <c r="BT1088" s="48"/>
      <c r="BU1088" s="48"/>
      <c r="BV1088" s="48"/>
      <c r="BW1088" s="48"/>
      <c r="BX1088" s="48"/>
    </row>
    <row r="1089" spans="1:76" ht="15.75" hidden="1" x14ac:dyDescent="0.25">
      <c r="A1089" s="48" t="e" cm="1">
        <f t="array" ref="A1089">_xlfn.XLOOKUP(Tableau210[[#This Row],[NOM]]&amp;Tableau210[[#This Row],[REPERE BUTA]],[6]!Tableau16[POSTE TECHNIQUE]&amp;[6]!Tableau16[Repere ADM],[6]!Tableau16[NUMERO CLIENT])</f>
        <v>#N/A</v>
      </c>
      <c r="B1089" s="48" t="e" cm="1">
        <f t="array" ref="B1089">_xlfn.XLOOKUP(Tableau210[[#This Row],[NOM]]&amp;Tableau210[[#This Row],[REPERE BUTA]],[6]!Tableau16[POSTE TECHNIQUE]&amp;[6]!Tableau16[Repere REF],[6]!Tableau16[NUMERO CLIENT])</f>
        <v>#N/A</v>
      </c>
      <c r="C1089" s="48" cm="1">
        <f t="array" ref="C1089">_xlfn.XLOOKUP(Tableau210[[#This Row],[NOM]]&amp;Tableau210[[#This Row],[Repere Ubleam]],[7]Sheet1!$C$2:$C$2995&amp;[7]Sheet1!$I$2:$I$2995,[7]Sheet1!$A$2:$A$2995)</f>
        <v>1083</v>
      </c>
      <c r="D1089" s="48" t="str">
        <f>C1089&amp;""</f>
        <v>1083</v>
      </c>
      <c r="E1089" s="48" t="e">
        <v>#N/A</v>
      </c>
      <c r="F1089" s="48" t="e">
        <v>#N/A</v>
      </c>
      <c r="G1089" s="176" t="s">
        <v>1805</v>
      </c>
      <c r="H1089" s="119" t="s">
        <v>1067</v>
      </c>
      <c r="I1089" s="119" t="s">
        <v>80</v>
      </c>
      <c r="J1089" s="119" t="s">
        <v>1071</v>
      </c>
      <c r="K1089" s="119" t="str">
        <f>_xlfn.XLOOKUP(Tableau210[[#This Row],[NOM]],[8]LUT!$I$5:$I$301,[8]LUT!$N$5:$N$301)</f>
        <v>Echangeur</v>
      </c>
      <c r="L1089" s="119" t="s">
        <v>75</v>
      </c>
      <c r="M1089" s="119"/>
      <c r="N1089" s="119" t="s">
        <v>75</v>
      </c>
      <c r="O1089" s="119"/>
      <c r="P1089" s="119"/>
      <c r="Q1089" s="119"/>
      <c r="R1089" s="119"/>
      <c r="S1089" s="119"/>
      <c r="T1089" s="119"/>
      <c r="U1089" s="119"/>
      <c r="V1089" s="119"/>
      <c r="W1089" s="148" t="s">
        <v>2291</v>
      </c>
      <c r="X1089" s="207" t="str" cm="1">
        <f t="array" ref="X10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Ø740</v>
      </c>
      <c r="Y108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89" s="148" t="s">
        <v>3424</v>
      </c>
      <c r="AA1089" s="207" cm="1">
        <f t="array" ref="AA10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8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89" s="48"/>
      <c r="AD1089" s="117" t="s">
        <v>2233</v>
      </c>
      <c r="AE1089" s="119"/>
      <c r="AF1089" s="183">
        <f>IFERROR(VLOOKUP(Tableau210[[#This Row],[OPERATION]],Tableau4[],5,FALSE),"")</f>
        <v>0</v>
      </c>
      <c r="AG1089" s="178" cm="1">
        <f t="array" ref="AG1089">IFERROR(
   SUM(
      _xlfn._xlws.FILTER(
         Tableau3[JP],
         (Tableau3[ITEM]=Tableau210[[#This Row],[NOM]])*
         (Tableau3[Rep.]=Tableau210[[#This Row],[REPERE BUTA]])
      )
   ),
0)</f>
        <v>0</v>
      </c>
      <c r="AH1089" s="183">
        <f>IFERROR(VLOOKUP(Tableau210[[#This Row],[OPERATION]],Tableau4[],4,FALSE),"")</f>
        <v>0</v>
      </c>
      <c r="AI1089" s="178" cm="1">
        <f t="array" ref="AI1089">IFERROR(
   SUM(
      _xlfn._xlws.FILTER(
         Tableau3[BP],
         (Tableau3[ITEM]=Tableau210[[#This Row],[NOM]])*
         (Tableau3[Rep.]=Tableau210[[#This Row],[REPERE BUTA]])
      )
   ),
0)</f>
        <v>0</v>
      </c>
      <c r="AJ1089" s="181" t="str">
        <f>IF(Tableau210[[#This Row],[NB JP EMIS]]=1,"1 JP","") &amp; IF(Tableau210[[#This Row],[NB BP EMIS]]=1," 1 BP","")</f>
        <v/>
      </c>
      <c r="AK1089" s="178" t="str">
        <f>IF(Tableau210[[#This Row],[NB JP BUTA]]=1,"1 JP","") &amp; IF(Tableau210[[#This Row],[Nb BP BUTA]]=1," 1 BP","") &amp; IF(Tableau210[[#This Row],[Nb BP BUTA]]=2," 2 BP","")</f>
        <v/>
      </c>
      <c r="AL1089" s="117" t="s">
        <v>103</v>
      </c>
      <c r="AM1089" s="117" t="str">
        <f>IFERROR(+VLOOKUP(AY1089,Tiges!$G$4:$I$569,3,FALSE),"")</f>
        <v/>
      </c>
      <c r="AN1089" s="48"/>
      <c r="AO1089" s="148" t="s">
        <v>3424</v>
      </c>
      <c r="AP1089" s="177" cm="1">
        <f t="array" ref="AP10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089" s="411" t="s">
        <v>3424</v>
      </c>
      <c r="AR1089" s="148" t="s">
        <v>3424</v>
      </c>
      <c r="AS1089" s="177" cm="1">
        <f t="array" ref="AS10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089" s="411" t="s">
        <v>3424</v>
      </c>
      <c r="AU1089" s="148" t="s">
        <v>3424</v>
      </c>
      <c r="AV1089" s="177" t="str" cm="1">
        <f t="array" ref="AV10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89" s="117"/>
      <c r="AY1089" s="117" t="str" cm="1">
        <f t="array" ref="AY1089">IFERROR(_xlfn.XLOOKUP(Tableau210[[#This Row],[DN DONNEES BUTA ]]&amp;Tableau210[[#This Row],[PN DONNEES BUTA]],Tiges!$B$4:$B$79&amp;Tiges!$C$4:$C$79,Tiges!$G$4:$G$79),"")</f>
        <v/>
      </c>
      <c r="AZ1089" s="117"/>
      <c r="BA1089" s="117" t="str" cm="1">
        <f t="array" ref="BA1089">IFERROR(_xlfn.XLOOKUP(Tableau210[[#This Row],[DN DONNEES BUTA ]]&amp;Tableau210[[#This Row],[PN DONNEES BUTA]],Tiges!$B$4:$B$79&amp;Tiges!$C$4:$C$79,Tiges!$H$4:$H$79),"")</f>
        <v/>
      </c>
      <c r="BB1089" s="117"/>
      <c r="BC1089" s="184">
        <f>IFERROR(VLOOKUP(Tableau210[[#This Row],[OPERATION]],Tableau4[],2,FALSE),"")</f>
        <v>0</v>
      </c>
      <c r="BD1089" s="177" cm="1">
        <f t="array" ref="BD1089">IFERROR(
   SUM(
      _xlfn._xlws.FILTER(
         Tableau3[Nb Platinage Joint],
         (Tableau3[ITEM]=Tableau210[[#This Row],[NOM]])*
         (Tableau3[Rep.]=Tableau210[[#This Row],[REPERE BUTA]])
      )
   ),
0)</f>
        <v>0</v>
      </c>
      <c r="BE1089" s="182">
        <f>IFERROR(VLOOKUP(Tableau210[[#This Row],[OPERATION]],Tableau4[],3,FALSE),"")</f>
        <v>1</v>
      </c>
      <c r="BF1089" s="177" cm="1">
        <f t="array" ref="BF1089">IFERROR(
   SUM(
      _xlfn._xlws.FILTER(
         Tableau3[Joint Définitif Nb],
         (Tableau3[ITEM]=Tableau210[[#This Row],[NOM]])*
         (Tableau3[Rep.]=Tableau210[[#This Row],[REPERE BUTA]])
      )
   ),
0)</f>
        <v>0</v>
      </c>
      <c r="BG1089" s="148" t="s">
        <v>3424</v>
      </c>
      <c r="BH1089" s="177" t="str" cm="1">
        <f t="array" ref="BH10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89" s="411" t="s">
        <v>129</v>
      </c>
      <c r="BJ1089" s="148" t="s">
        <v>3424</v>
      </c>
      <c r="BK1089" s="148" t="s">
        <v>3424</v>
      </c>
      <c r="BL1089" s="167" t="s">
        <v>2457</v>
      </c>
      <c r="BM1089" s="117"/>
      <c r="BN1089" s="117"/>
      <c r="BO1089" s="117"/>
      <c r="BP1089" s="117"/>
      <c r="BQ1089" s="48"/>
      <c r="BR1089" s="119"/>
      <c r="BS1089" s="48"/>
      <c r="BT1089" s="48"/>
      <c r="BU1089" s="48"/>
      <c r="BV1089" s="48"/>
      <c r="BW1089" s="48"/>
      <c r="BX1089" s="48"/>
    </row>
    <row r="1090" spans="1:76" ht="15.75" hidden="1" x14ac:dyDescent="0.25">
      <c r="A1090" s="48" t="e" cm="1">
        <f t="array" ref="A1090">_xlfn.XLOOKUP(Tableau210[[#This Row],[NOM]]&amp;Tableau210[[#This Row],[REPERE BUTA]],[6]!Tableau16[POSTE TECHNIQUE]&amp;[6]!Tableau16[Repere ADM],[6]!Tableau16[NUMERO CLIENT])</f>
        <v>#N/A</v>
      </c>
      <c r="B1090" s="48" t="e" cm="1">
        <f t="array" ref="B1090">_xlfn.XLOOKUP(Tableau210[[#This Row],[NOM]]&amp;Tableau210[[#This Row],[REPERE BUTA]],[6]!Tableau16[POSTE TECHNIQUE]&amp;[6]!Tableau16[Repere REF],[6]!Tableau16[NUMERO CLIENT])</f>
        <v>#N/A</v>
      </c>
      <c r="C1090" s="48" cm="1">
        <f t="array" ref="C1090">_xlfn.XLOOKUP(Tableau210[[#This Row],[NOM]]&amp;Tableau210[[#This Row],[Repere Ubleam]],[7]Sheet1!$C$2:$C$2995&amp;[7]Sheet1!$I$2:$I$2995,[7]Sheet1!$A$2:$A$2995)</f>
        <v>1084</v>
      </c>
      <c r="D1090" s="48" t="str">
        <f>C1090&amp;""</f>
        <v>1084</v>
      </c>
      <c r="E1090" s="48" t="e">
        <v>#N/A</v>
      </c>
      <c r="F1090" s="48" t="e">
        <v>#N/A</v>
      </c>
      <c r="G1090" s="176" t="s">
        <v>1805</v>
      </c>
      <c r="H1090" s="119" t="s">
        <v>1067</v>
      </c>
      <c r="I1090" s="119" t="s">
        <v>80</v>
      </c>
      <c r="J1090" s="119" t="s">
        <v>1071</v>
      </c>
      <c r="K1090" s="119" t="str">
        <f>_xlfn.XLOOKUP(Tableau210[[#This Row],[NOM]],[8]LUT!$I$5:$I$301,[8]LUT!$N$5:$N$301)</f>
        <v>Echangeur</v>
      </c>
      <c r="L1090" s="119" t="s">
        <v>70</v>
      </c>
      <c r="M1090" s="119"/>
      <c r="N1090" s="119" t="s">
        <v>70</v>
      </c>
      <c r="O1090" s="119"/>
      <c r="P1090" s="119"/>
      <c r="Q1090" s="119"/>
      <c r="R1090" s="119"/>
      <c r="S1090" s="119"/>
      <c r="T1090" s="119"/>
      <c r="U1090" s="119"/>
      <c r="V1090" s="119"/>
      <c r="W1090" s="148" t="s">
        <v>2291</v>
      </c>
      <c r="X1090" s="207" cm="1">
        <f t="array" ref="X10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0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0" s="148" t="s">
        <v>3424</v>
      </c>
      <c r="AA1090" s="207" cm="1">
        <f t="array" ref="AA10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0" s="48"/>
      <c r="AD1090" s="117" t="s">
        <v>2197</v>
      </c>
      <c r="AE1090" s="119"/>
      <c r="AF1090" s="183">
        <f>IFERROR(VLOOKUP(Tableau210[[#This Row],[OPERATION]],Tableau4[],5,FALSE),"")</f>
        <v>0</v>
      </c>
      <c r="AG1090" s="178" cm="1">
        <f t="array" ref="AG1090">IFERROR(
   SUM(
      _xlfn._xlws.FILTER(
         Tableau3[JP],
         (Tableau3[ITEM]=Tableau210[[#This Row],[NOM]])*
         (Tableau3[Rep.]=Tableau210[[#This Row],[REPERE BUTA]])
      )
   ),
0)</f>
        <v>0</v>
      </c>
      <c r="AH1090" s="183">
        <f>IFERROR(VLOOKUP(Tableau210[[#This Row],[OPERATION]],Tableau4[],4,FALSE),"")</f>
        <v>1</v>
      </c>
      <c r="AI1090" s="178" cm="1">
        <f t="array" ref="AI1090">IFERROR(
   SUM(
      _xlfn._xlws.FILTER(
         Tableau3[BP],
         (Tableau3[ITEM]=Tableau210[[#This Row],[NOM]])*
         (Tableau3[Rep.]=Tableau210[[#This Row],[REPERE BUTA]])
      )
   ),
0)</f>
        <v>1</v>
      </c>
      <c r="AJ1090" s="181" t="str">
        <f>IF(Tableau210[[#This Row],[NB JP EMIS]]=1,"1 JP","") &amp; IF(Tableau210[[#This Row],[NB BP EMIS]]=1," 1 BP","")</f>
        <v xml:space="preserve"> 1 BP</v>
      </c>
      <c r="AK1090" s="178" t="str">
        <f>IF(Tableau210[[#This Row],[NB JP BUTA]]=1,"1 JP","") &amp; IF(Tableau210[[#This Row],[Nb BP BUTA]]=1," 1 BP","") &amp; IF(Tableau210[[#This Row],[Nb BP BUTA]]=2," 2 BP","")</f>
        <v xml:space="preserve"> 1 BP</v>
      </c>
      <c r="AL1090" s="117" t="s">
        <v>103</v>
      </c>
      <c r="AM1090" s="117">
        <f>IFERROR(+VLOOKUP(AY1090,Tiges!$G$4:$I$569,3,FALSE),"")</f>
        <v>32</v>
      </c>
      <c r="AN1090" s="48"/>
      <c r="AO1090" s="148" t="s">
        <v>3424</v>
      </c>
      <c r="AP1090" s="177" cm="1">
        <f t="array" ref="AP10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90" s="148" t="s">
        <v>3424</v>
      </c>
      <c r="AS1090" s="177" t="str" cm="1">
        <f t="array" ref="AS10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0" s="148" t="s">
        <v>3424</v>
      </c>
      <c r="AV1090" s="177" t="str" cm="1">
        <f t="array" ref="AV10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90" s="117"/>
      <c r="AY1090" s="117" cm="1">
        <f t="array" ref="AY1090">IFERROR(_xlfn.XLOOKUP(Tableau210[[#This Row],[DN DONNEES BUTA ]]&amp;Tableau210[[#This Row],[PN DONNEES BUTA]],Tiges!$B$4:$B$79&amp;Tiges!$C$4:$C$79,Tiges!$G$4:$G$79),"")</f>
        <v>20</v>
      </c>
      <c r="AZ1090" s="117"/>
      <c r="BA1090" s="117" cm="1">
        <f t="array" ref="BA1090">IFERROR(_xlfn.XLOOKUP(Tableau210[[#This Row],[DN DONNEES BUTA ]]&amp;Tableau210[[#This Row],[PN DONNEES BUTA]],Tiges!$B$4:$B$79&amp;Tiges!$C$4:$C$79,Tiges!$H$4:$H$79),"")</f>
        <v>110</v>
      </c>
      <c r="BB1090" s="117"/>
      <c r="BC1090" s="184">
        <f>IFERROR(VLOOKUP(Tableau210[[#This Row],[OPERATION]],Tableau4[],2,FALSE),"")</f>
        <v>1</v>
      </c>
      <c r="BD1090" s="177" cm="1">
        <f t="array" ref="BD1090">IFERROR(
   SUM(
      _xlfn._xlws.FILTER(
         Tableau3[Nb Platinage Joint],
         (Tableau3[ITEM]=Tableau210[[#This Row],[NOM]])*
         (Tableau3[Rep.]=Tableau210[[#This Row],[REPERE BUTA]])
      )
   ),
0)</f>
        <v>1</v>
      </c>
      <c r="BE1090" s="182">
        <f>IFERROR(VLOOKUP(Tableau210[[#This Row],[OPERATION]],Tableau4[],3,FALSE),"")</f>
        <v>1</v>
      </c>
      <c r="BF1090" s="177" cm="1">
        <f t="array" ref="BF1090">IFERROR(
   SUM(
      _xlfn._xlws.FILTER(
         Tableau3[Joint Définitif Nb],
         (Tableau3[ITEM]=Tableau210[[#This Row],[NOM]])*
         (Tableau3[Rep.]=Tableau210[[#This Row],[REPERE BUTA]])
      )
   ),
0)</f>
        <v>1</v>
      </c>
      <c r="BG1090" s="148" t="s">
        <v>3424</v>
      </c>
      <c r="BH1090" s="177" t="str" cm="1">
        <f t="array" ref="BH10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90" s="411" t="s">
        <v>129</v>
      </c>
      <c r="BJ1090" s="148" t="s">
        <v>3424</v>
      </c>
      <c r="BK1090" s="148" t="s">
        <v>3424</v>
      </c>
      <c r="BL1090" s="167" t="s">
        <v>2380</v>
      </c>
      <c r="BM1090" s="117"/>
      <c r="BN1090" s="117"/>
      <c r="BO1090" s="117"/>
      <c r="BP1090" s="117"/>
      <c r="BQ1090" s="48"/>
      <c r="BR1090" s="119"/>
      <c r="BS1090" s="48"/>
      <c r="BT1090" s="48"/>
      <c r="BU1090" s="48"/>
      <c r="BV1090" s="48"/>
      <c r="BW1090" s="48"/>
      <c r="BX1090" s="48"/>
    </row>
    <row r="1091" spans="1:76" ht="15.75" hidden="1" x14ac:dyDescent="0.25">
      <c r="A1091" s="48" t="str" cm="1">
        <f t="array" ref="A1091">_xlfn.XLOOKUP(Tableau210[[#This Row],[NOM]]&amp;Tableau210[[#This Row],[REPERE BUTA]],[6]!Tableau16[POSTE TECHNIQUE]&amp;[6]!Tableau16[Repere ADM],[6]!Tableau16[NUMERO CLIENT])</f>
        <v>S1-S2731BPV</v>
      </c>
      <c r="B1091" s="48" t="str" cm="1">
        <f t="array" ref="B1091">_xlfn.XLOOKUP(Tableau210[[#This Row],[NOM]]&amp;Tableau210[[#This Row],[REPERE BUTA]],[6]!Tableau16[POSTE TECHNIQUE]&amp;[6]!Tableau16[Repere REF],[6]!Tableau16[NUMERO CLIENT])</f>
        <v>S1-S2731BPV</v>
      </c>
      <c r="C1091" s="48" cm="1">
        <f t="array" ref="C1091">_xlfn.XLOOKUP(Tableau210[[#This Row],[NOM]]&amp;Tableau210[[#This Row],[Repere Ubleam]],[7]Sheet1!$C$2:$C$2995&amp;[7]Sheet1!$I$2:$I$2995,[7]Sheet1!$A$2:$A$2995)</f>
        <v>582</v>
      </c>
      <c r="D1091" s="48" t="str">
        <f>C1091&amp;""</f>
        <v>582</v>
      </c>
      <c r="E1091" s="48" t="s">
        <v>2553</v>
      </c>
      <c r="F1091" s="48" t="s">
        <v>492</v>
      </c>
      <c r="G1091" s="176" t="s">
        <v>1433</v>
      </c>
      <c r="H1091" s="119" t="s">
        <v>1067</v>
      </c>
      <c r="I1091" s="119" t="s">
        <v>91</v>
      </c>
      <c r="J1091" s="119" t="s">
        <v>2057</v>
      </c>
      <c r="K1091" s="119" t="str">
        <f>_xlfn.XLOOKUP(Tableau210[[#This Row],[NOM]],[8]LUT!$I$5:$I$301,[8]LUT!$N$5:$N$301)</f>
        <v>Vanne auto</v>
      </c>
      <c r="L1091" s="119" t="s">
        <v>73</v>
      </c>
      <c r="M1091" s="119" t="s">
        <v>1246</v>
      </c>
      <c r="N1091" s="119" t="s">
        <v>1246</v>
      </c>
      <c r="O1091" s="119"/>
      <c r="P1091" s="119"/>
      <c r="Q1091" s="119"/>
      <c r="R1091" s="119"/>
      <c r="S1091" s="119"/>
      <c r="T1091" s="119"/>
      <c r="U1091" s="119"/>
      <c r="V1091" s="119"/>
      <c r="W1091" s="148" cm="1">
        <f t="array" ref="W1091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91" s="207" cm="1">
        <f t="array" ref="X10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9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1" s="148" cm="1">
        <f t="array" ref="Z1091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91" s="207" cm="1">
        <f t="array" ref="AA10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9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1" s="48"/>
      <c r="AD1091" s="117" t="s">
        <v>2196</v>
      </c>
      <c r="AE1091" s="119"/>
      <c r="AF1091" s="183">
        <f>IFERROR(VLOOKUP(Tableau210[[#This Row],[OPERATION]],Tableau4[],5,FALSE),"")</f>
        <v>0</v>
      </c>
      <c r="AG1091" s="178"/>
      <c r="AH1091" s="183">
        <f>IFERROR(VLOOKUP(Tableau210[[#This Row],[OPERATION]],Tableau4[],4,FALSE),"")</f>
        <v>0</v>
      </c>
      <c r="AI1091" s="178"/>
      <c r="AJ1091" s="181" t="str">
        <f>IF(Tableau210[[#This Row],[NB JP EMIS]]=1,"1 JP","") &amp; IF(Tableau210[[#This Row],[NB BP EMIS]]=1," 1 BP","")</f>
        <v/>
      </c>
      <c r="AK1091" s="178"/>
      <c r="AL1091" s="117" t="s">
        <v>2527</v>
      </c>
      <c r="AM1091" s="117">
        <f>IFERROR(+VLOOKUP(AY1091,Tiges!$G$4:$I$569,3,FALSE),"")</f>
        <v>32</v>
      </c>
      <c r="AN1091" s="48"/>
      <c r="AO1091" s="117" t="s">
        <v>3424</v>
      </c>
      <c r="AP1091" s="177" cm="1">
        <f t="array" ref="AP10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91" s="117" t="s">
        <v>3424</v>
      </c>
      <c r="AS1091" s="177" t="str" cm="1">
        <f t="array" ref="AS10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1" s="117" t="s">
        <v>3424</v>
      </c>
      <c r="AV1091" s="177" t="str" cm="1">
        <f t="array" ref="AV10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91" s="117"/>
      <c r="AY1091" s="117" cm="1">
        <f t="array" ref="AY1091">IFERROR(_xlfn.XLOOKUP(Tableau210[[#This Row],[DN DONNEES BUTA ]]&amp;Tableau210[[#This Row],[PN DONNEES BUTA]],Tiges!$B$4:$B$79&amp;Tiges!$C$4:$C$79,Tiges!$G$4:$G$79),"")</f>
        <v>20</v>
      </c>
      <c r="AZ1091" s="117"/>
      <c r="BA1091" s="117" cm="1">
        <f t="array" ref="BA1091">IFERROR(_xlfn.XLOOKUP(Tableau210[[#This Row],[DN DONNEES BUTA ]]&amp;Tableau210[[#This Row],[PN DONNEES BUTA]],Tiges!$B$4:$B$79&amp;Tiges!$C$4:$C$79,Tiges!$H$4:$H$79),"")</f>
        <v>110</v>
      </c>
      <c r="BB1091" s="117"/>
      <c r="BC1091" s="184">
        <f>IFERROR(VLOOKUP(Tableau210[[#This Row],[OPERATION]],Tableau4[],2,FALSE),"")</f>
        <v>0</v>
      </c>
      <c r="BD1091" s="177"/>
      <c r="BE1091" s="182">
        <f>IFERROR(VLOOKUP(Tableau210[[#This Row],[OPERATION]],Tableau4[],3,FALSE),"")</f>
        <v>1</v>
      </c>
      <c r="BF1091" s="177"/>
      <c r="BG1091" s="117" t="s">
        <v>3424</v>
      </c>
      <c r="BH1091" s="177" t="str" cm="1">
        <f t="array" ref="BH10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9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91" s="117"/>
      <c r="BK1091" s="117" t="s">
        <v>3424</v>
      </c>
      <c r="BL1091" s="167" t="s">
        <v>2380</v>
      </c>
      <c r="BM1091" s="167"/>
      <c r="BN1091" s="117"/>
      <c r="BO1091" s="117"/>
      <c r="BP1091" s="119"/>
      <c r="BQ1091" s="119"/>
      <c r="BR1091" s="119"/>
      <c r="BS1091" s="48"/>
      <c r="BT1091" s="48"/>
      <c r="BU1091" s="48"/>
      <c r="BV1091" s="48"/>
      <c r="BW1091" s="48"/>
      <c r="BX1091" s="48"/>
    </row>
    <row r="1092" spans="1:76" ht="15.75" hidden="1" x14ac:dyDescent="0.25">
      <c r="A1092" s="48" t="str" cm="1">
        <f t="array" ref="A1092">_xlfn.XLOOKUP(Tableau210[[#This Row],[NOM]]&amp;Tableau210[[#This Row],[REPERE BUTA]],[6]!Tableau16[POSTE TECHNIQUE]&amp;[6]!Tableau16[Repere ADM],[6]!Tableau16[NUMERO CLIENT])</f>
        <v>S1-S43110</v>
      </c>
      <c r="B1092" s="48" t="str" cm="1">
        <f t="array" ref="B1092">_xlfn.XLOOKUP(Tableau210[[#This Row],[NOM]]&amp;Tableau210[[#This Row],[REPERE BUTA]],[6]!Tableau16[POSTE TECHNIQUE]&amp;[6]!Tableau16[Repere REF],[6]!Tableau16[NUMERO CLIENT])</f>
        <v>S1-S43110</v>
      </c>
      <c r="C1092" s="48" cm="1">
        <f t="array" ref="C1092">_xlfn.XLOOKUP(Tableau210[[#This Row],[NOM]]&amp;Tableau210[[#This Row],[Repere Ubleam]],[7]Sheet1!$C$2:$C$2995&amp;[7]Sheet1!$I$2:$I$2995,[7]Sheet1!$A$2:$A$2995)</f>
        <v>583</v>
      </c>
      <c r="D1092" s="48" t="str">
        <f>C1092&amp;""</f>
        <v>583</v>
      </c>
      <c r="E1092" s="48" t="s">
        <v>2553</v>
      </c>
      <c r="F1092" s="48" t="s">
        <v>543</v>
      </c>
      <c r="G1092" s="176" t="s">
        <v>1469</v>
      </c>
      <c r="H1092" s="119" t="s">
        <v>1067</v>
      </c>
      <c r="I1092" s="119" t="s">
        <v>91</v>
      </c>
      <c r="J1092" s="119" t="s">
        <v>2057</v>
      </c>
      <c r="K1092" s="119" t="str">
        <f>_xlfn.XLOOKUP(Tableau210[[#This Row],[NOM]],[8]LUT!$I$5:$I$301,[8]LUT!$N$5:$N$301)</f>
        <v>Vanne auto</v>
      </c>
      <c r="L1092" s="119" t="s">
        <v>73</v>
      </c>
      <c r="M1092" s="119" t="s">
        <v>1368</v>
      </c>
      <c r="N1092" s="119" t="s">
        <v>1368</v>
      </c>
      <c r="O1092" s="119"/>
      <c r="P1092" s="119"/>
      <c r="Q1092" s="119"/>
      <c r="R1092" s="119"/>
      <c r="S1092" s="119"/>
      <c r="T1092" s="119"/>
      <c r="U1092" s="119"/>
      <c r="V1092" s="119"/>
      <c r="W1092" s="148" cm="1">
        <f t="array" ref="W109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92" s="207" cm="1">
        <f t="array" ref="X10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0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2" s="148" cm="1">
        <f t="array" ref="Z109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92" s="207" cm="1">
        <f t="array" ref="AA10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2" s="48"/>
      <c r="AD1092" s="117" t="s">
        <v>2196</v>
      </c>
      <c r="AE1092" s="119"/>
      <c r="AF1092" s="183">
        <f>IFERROR(VLOOKUP(Tableau210[[#This Row],[OPERATION]],Tableau4[],5,FALSE),"")</f>
        <v>0</v>
      </c>
      <c r="AG1092" s="178" cm="1">
        <f t="array" ref="AG1092">IFERROR(
   SUM(
      _xlfn._xlws.FILTER(
         Tableau3[JP],
         (Tableau3[ITEM]=Tableau210[[#This Row],[NOM]])*
         (Tableau3[Rep.]=Tableau210[[#This Row],[REPERE BUTA]])
      )
   ),
0)</f>
        <v>0</v>
      </c>
      <c r="AH1092" s="183">
        <f>IFERROR(VLOOKUP(Tableau210[[#This Row],[OPERATION]],Tableau4[],4,FALSE),"")</f>
        <v>0</v>
      </c>
      <c r="AI1092" s="178" cm="1">
        <f t="array" ref="AI1092">IFERROR(
   SUM(
      _xlfn._xlws.FILTER(
         Tableau3[BP],
         (Tableau3[ITEM]=Tableau210[[#This Row],[NOM]])*
         (Tableau3[Rep.]=Tableau210[[#This Row],[REPERE BUTA]])
      )
   ),
0)</f>
        <v>0</v>
      </c>
      <c r="AJ1092" s="181" t="str">
        <f>IF(Tableau210[[#This Row],[NB JP EMIS]]=1,"1 JP","") &amp; IF(Tableau210[[#This Row],[NB BP EMIS]]=1," 1 BP","")</f>
        <v/>
      </c>
      <c r="AK1092" s="178" t="str">
        <f>IF(Tableau210[[#This Row],[NB JP BUTA]]=1,"1 JP","") &amp; IF(Tableau210[[#This Row],[Nb BP BUTA]]=1," 1 BP","") &amp; IF(Tableau210[[#This Row],[Nb BP BUTA]]=2," 2 BP","")</f>
        <v/>
      </c>
      <c r="AL1092" s="117" t="s">
        <v>103</v>
      </c>
      <c r="AM1092" s="117">
        <f>IFERROR(+VLOOKUP(AY1092,Tiges!$G$4:$I$569,3,FALSE),"")</f>
        <v>32</v>
      </c>
      <c r="AN1092" s="48"/>
      <c r="AO1092" s="117" t="s">
        <v>3424</v>
      </c>
      <c r="AP1092" s="177" cm="1">
        <f t="array" ref="AP10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92" s="117" t="s">
        <v>3424</v>
      </c>
      <c r="AS1092" s="177" t="str" cm="1">
        <f t="array" ref="AS10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2" s="117" t="s">
        <v>3424</v>
      </c>
      <c r="AV1092" s="177" t="str" cm="1">
        <f t="array" ref="AV10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92" s="117"/>
      <c r="AY1092" s="117" cm="1">
        <f t="array" ref="AY1092">IFERROR(_xlfn.XLOOKUP(Tableau210[[#This Row],[DN DONNEES BUTA ]]&amp;Tableau210[[#This Row],[PN DONNEES BUTA]],Tiges!$B$4:$B$79&amp;Tiges!$C$4:$C$79,Tiges!$G$4:$G$79),"")</f>
        <v>20</v>
      </c>
      <c r="AZ1092" s="117"/>
      <c r="BA1092" s="117" cm="1">
        <f t="array" ref="BA1092">IFERROR(_xlfn.XLOOKUP(Tableau210[[#This Row],[DN DONNEES BUTA ]]&amp;Tableau210[[#This Row],[PN DONNEES BUTA]],Tiges!$B$4:$B$79&amp;Tiges!$C$4:$C$79,Tiges!$H$4:$H$79),"")</f>
        <v>100</v>
      </c>
      <c r="BB1092" s="117"/>
      <c r="BC1092" s="184">
        <f>IFERROR(VLOOKUP(Tableau210[[#This Row],[OPERATION]],Tableau4[],2,FALSE),"")</f>
        <v>0</v>
      </c>
      <c r="BD1092" s="177" cm="1">
        <f t="array" ref="BD1092">IFERROR(
   SUM(
      _xlfn._xlws.FILTER(
         Tableau3[Nb Platinage Joint],
         (Tableau3[ITEM]=Tableau210[[#This Row],[NOM]])*
         (Tableau3[Rep.]=Tableau210[[#This Row],[REPERE BUTA]])
      )
   ),
0)</f>
        <v>0</v>
      </c>
      <c r="BE1092" s="182">
        <f>IFERROR(VLOOKUP(Tableau210[[#This Row],[OPERATION]],Tableau4[],3,FALSE),"")</f>
        <v>1</v>
      </c>
      <c r="BF1092" s="177" cm="1">
        <f t="array" ref="BF1092">IFERROR(
   SUM(
      _xlfn._xlws.FILTER(
         Tableau3[Joint Définitif Nb],
         (Tableau3[ITEM]=Tableau210[[#This Row],[NOM]])*
         (Tableau3[Rep.]=Tableau210[[#This Row],[REPERE BUTA]])
      )
   ),
0)</f>
        <v>2</v>
      </c>
      <c r="BG1092" s="117" t="s">
        <v>3424</v>
      </c>
      <c r="BH1092" s="177" t="str" cm="1">
        <f t="array" ref="BH10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0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092" s="117"/>
      <c r="BK1092" s="117" t="s">
        <v>3424</v>
      </c>
      <c r="BL1092" s="167" t="s">
        <v>2380</v>
      </c>
      <c r="BM1092" s="167"/>
      <c r="BN1092" s="117"/>
      <c r="BO1092" s="117"/>
      <c r="BP1092" s="119"/>
      <c r="BQ1092" s="119"/>
      <c r="BR1092" s="119"/>
      <c r="BS1092" s="48"/>
      <c r="BT1092" s="48"/>
      <c r="BU1092" s="48"/>
      <c r="BV1092" s="48"/>
      <c r="BW1092" s="48"/>
      <c r="BX1092" s="48"/>
    </row>
    <row r="1093" spans="1:76" s="154" customFormat="1" ht="15.75" hidden="1" x14ac:dyDescent="0.25">
      <c r="A1093" s="48" t="str" cm="1">
        <f t="array" ref="A1093">_xlfn.XLOOKUP(Tableau210[[#This Row],[NOM]]&amp;Tableau210[[#This Row],[REPERE BUTA]],[6]!Tableau16[POSTE TECHNIQUE]&amp;[6]!Tableau16[Repere ADM],[6]!Tableau16[NUMERO CLIENT])</f>
        <v>S1-S43110</v>
      </c>
      <c r="B1093" s="48" t="str" cm="1">
        <f t="array" ref="B1093">_xlfn.XLOOKUP(Tableau210[[#This Row],[NOM]]&amp;Tableau210[[#This Row],[REPERE BUTA]],[6]!Tableau16[POSTE TECHNIQUE]&amp;[6]!Tableau16[Repere REF],[6]!Tableau16[NUMERO CLIENT])</f>
        <v>S1-S43110</v>
      </c>
      <c r="C1093" s="48" cm="1">
        <f t="array" ref="C1093">_xlfn.XLOOKUP(Tableau210[[#This Row],[NOM]]&amp;Tableau210[[#This Row],[Repere Ubleam]],[7]Sheet1!$C$2:$C$2995&amp;[7]Sheet1!$I$2:$I$2995,[7]Sheet1!$A$2:$A$2995)</f>
        <v>584</v>
      </c>
      <c r="D1093" s="48" t="str">
        <f>C1093&amp;""</f>
        <v>584</v>
      </c>
      <c r="E1093" s="48" t="s">
        <v>2553</v>
      </c>
      <c r="F1093" s="48" t="s">
        <v>543</v>
      </c>
      <c r="G1093" s="176" t="s">
        <v>1469</v>
      </c>
      <c r="H1093" s="119" t="s">
        <v>1067</v>
      </c>
      <c r="I1093" s="119" t="s">
        <v>91</v>
      </c>
      <c r="J1093" s="119" t="s">
        <v>2057</v>
      </c>
      <c r="K1093" s="119" t="str">
        <f>_xlfn.XLOOKUP(Tableau210[[#This Row],[NOM]],[8]LUT!$I$5:$I$301,[8]LUT!$N$5:$N$301)</f>
        <v>Vanne auto</v>
      </c>
      <c r="L1093" s="119" t="s">
        <v>73</v>
      </c>
      <c r="M1093" s="119" t="s">
        <v>1246</v>
      </c>
      <c r="N1093" s="119" t="s">
        <v>1246</v>
      </c>
      <c r="O1093" s="119"/>
      <c r="P1093" s="119"/>
      <c r="Q1093" s="119"/>
      <c r="R1093" s="119"/>
      <c r="S1093" s="119"/>
      <c r="T1093" s="119"/>
      <c r="U1093" s="119"/>
      <c r="V1093" s="119"/>
      <c r="W1093" s="148" cm="1">
        <f t="array" ref="W109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93" s="207" cm="1">
        <f t="array" ref="X10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09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3" s="148" cm="1">
        <f t="array" ref="Z109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93" s="207" cm="1">
        <f t="array" ref="AA10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9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3" s="48"/>
      <c r="AD1093" s="117" t="s">
        <v>2196</v>
      </c>
      <c r="AE1093" s="119"/>
      <c r="AF1093" s="183">
        <f>IFERROR(VLOOKUP(Tableau210[[#This Row],[OPERATION]],Tableau4[],5,FALSE),"")</f>
        <v>0</v>
      </c>
      <c r="AG1093" s="178"/>
      <c r="AH1093" s="183">
        <f>IFERROR(VLOOKUP(Tableau210[[#This Row],[OPERATION]],Tableau4[],4,FALSE),"")</f>
        <v>0</v>
      </c>
      <c r="AI1093" s="178"/>
      <c r="AJ1093" s="181" t="str">
        <f>IF(Tableau210[[#This Row],[NB JP EMIS]]=1,"1 JP","") &amp; IF(Tableau210[[#This Row],[NB BP EMIS]]=1," 1 BP","")</f>
        <v/>
      </c>
      <c r="AK1093" s="178"/>
      <c r="AL1093" s="117" t="s">
        <v>103</v>
      </c>
      <c r="AM1093" s="117">
        <f>IFERROR(+VLOOKUP(AY1093,Tiges!$G$4:$I$569,3,FALSE),"")</f>
        <v>32</v>
      </c>
      <c r="AN1093" s="48"/>
      <c r="AO1093" s="117" t="s">
        <v>3424</v>
      </c>
      <c r="AP1093" s="177" cm="1">
        <f t="array" ref="AP10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0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093" s="117" t="s">
        <v>3424</v>
      </c>
      <c r="AS1093" s="177" t="str" cm="1">
        <f t="array" ref="AS10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3" s="117" t="s">
        <v>3424</v>
      </c>
      <c r="AV1093" s="177" t="str" cm="1">
        <f t="array" ref="AV10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093" s="117"/>
      <c r="AY1093" s="117" cm="1">
        <f t="array" ref="AY1093">IFERROR(_xlfn.XLOOKUP(Tableau210[[#This Row],[DN DONNEES BUTA ]]&amp;Tableau210[[#This Row],[PN DONNEES BUTA]],Tiges!$B$4:$B$79&amp;Tiges!$C$4:$C$79,Tiges!$G$4:$G$79),"")</f>
        <v>20</v>
      </c>
      <c r="AZ1093" s="117"/>
      <c r="BA1093" s="117" cm="1">
        <f t="array" ref="BA1093">IFERROR(_xlfn.XLOOKUP(Tableau210[[#This Row],[DN DONNEES BUTA ]]&amp;Tableau210[[#This Row],[PN DONNEES BUTA]],Tiges!$B$4:$B$79&amp;Tiges!$C$4:$C$79,Tiges!$H$4:$H$79),"")</f>
        <v>100</v>
      </c>
      <c r="BB1093" s="117"/>
      <c r="BC1093" s="184">
        <f>IFERROR(VLOOKUP(Tableau210[[#This Row],[OPERATION]],Tableau4[],2,FALSE),"")</f>
        <v>0</v>
      </c>
      <c r="BD1093" s="177"/>
      <c r="BE1093" s="182">
        <f>IFERROR(VLOOKUP(Tableau210[[#This Row],[OPERATION]],Tableau4[],3,FALSE),"")</f>
        <v>1</v>
      </c>
      <c r="BF1093" s="177"/>
      <c r="BG1093" s="117" t="s">
        <v>3424</v>
      </c>
      <c r="BH1093" s="177" t="str" cm="1">
        <f t="array" ref="BH10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09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093" s="117"/>
      <c r="BK1093" s="117" t="s">
        <v>3424</v>
      </c>
      <c r="BL1093" s="167" t="s">
        <v>2380</v>
      </c>
      <c r="BM1093" s="167"/>
      <c r="BN1093" s="117"/>
      <c r="BO1093" s="117"/>
      <c r="BP1093" s="119"/>
      <c r="BQ1093" s="119"/>
      <c r="BR1093" s="119"/>
      <c r="BS1093" s="48"/>
      <c r="BT1093" s="48"/>
      <c r="BU1093" s="48"/>
      <c r="BV1093" s="48"/>
      <c r="BW1093" s="48"/>
      <c r="BX1093" s="48"/>
    </row>
    <row r="1094" spans="1:76" s="154" customFormat="1" ht="15.75" hidden="1" x14ac:dyDescent="0.25">
      <c r="A1094" s="48" t="str" cm="1">
        <f t="array" ref="A1094">_xlfn.XLOOKUP(Tableau210[[#This Row],[NOM]]&amp;Tableau210[[#This Row],[REPERE BUTA]],[6]!Tableau16[POSTE TECHNIQUE]&amp;[6]!Tableau16[Repere ADM],[6]!Tableau16[NUMERO CLIENT])</f>
        <v>S1-S43120</v>
      </c>
      <c r="B1094" s="48" t="e" cm="1">
        <f t="array" ref="B1094">_xlfn.XLOOKUP(Tableau210[[#This Row],[NOM]]&amp;Tableau210[[#This Row],[REPERE BUTA]],[6]!Tableau16[POSTE TECHNIQUE]&amp;[6]!Tableau16[Repere REF],[6]!Tableau16[NUMERO CLIENT])</f>
        <v>#N/A</v>
      </c>
      <c r="C1094" s="48" cm="1">
        <f t="array" ref="C1094">_xlfn.XLOOKUP(Tableau210[[#This Row],[NOM]]&amp;Tableau210[[#This Row],[Repere Ubleam]],[7]Sheet1!$C$2:$C$2995&amp;[7]Sheet1!$I$2:$I$2995,[7]Sheet1!$A$2:$A$2995)</f>
        <v>585</v>
      </c>
      <c r="D1094" s="48" t="str">
        <f>C1094&amp;""</f>
        <v>585</v>
      </c>
      <c r="E1094" s="48" t="s">
        <v>2577</v>
      </c>
      <c r="F1094" s="48" t="s">
        <v>545</v>
      </c>
      <c r="G1094" s="176" t="s">
        <v>1472</v>
      </c>
      <c r="H1094" s="119" t="s">
        <v>1067</v>
      </c>
      <c r="I1094" s="119" t="s">
        <v>91</v>
      </c>
      <c r="J1094" s="119" t="s">
        <v>2057</v>
      </c>
      <c r="K1094" s="119" t="str">
        <f>_xlfn.XLOOKUP(Tableau210[[#This Row],[NOM]],[8]LUT!$I$5:$I$301,[8]LUT!$N$5:$N$301)</f>
        <v>Vanne auto</v>
      </c>
      <c r="L1094" s="119" t="s">
        <v>73</v>
      </c>
      <c r="M1094" s="119"/>
      <c r="N1094" s="119" t="s">
        <v>73</v>
      </c>
      <c r="O1094" s="119"/>
      <c r="P1094" s="119"/>
      <c r="Q1094" s="119"/>
      <c r="R1094" s="119"/>
      <c r="S1094" s="119"/>
      <c r="T1094" s="119"/>
      <c r="U1094" s="119"/>
      <c r="V1094" s="119"/>
      <c r="W1094" s="148" cm="1">
        <f t="array" ref="W109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94" s="207" cm="1">
        <f t="array" ref="X10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9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4" s="148" cm="1">
        <f t="array" ref="Z109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94" s="207" cm="1">
        <f t="array" ref="AA10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9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4" s="48"/>
      <c r="AD1094" s="117" t="s">
        <v>2197</v>
      </c>
      <c r="AE1094" s="119"/>
      <c r="AF1094" s="183">
        <f>IFERROR(VLOOKUP(Tableau210[[#This Row],[OPERATION]],Tableau4[],5,FALSE),"")</f>
        <v>0</v>
      </c>
      <c r="AG1094" s="178" cm="1">
        <f t="array" ref="AG1094">IFERROR(
   SUM(
      _xlfn._xlws.FILTER(
         Tableau3[JP],
         (Tableau3[ITEM]=Tableau210[[#This Row],[NOM]])*
         (Tableau3[Rep.]=Tableau210[[#This Row],[REPERE BUTA]])
      )
   ),
0)</f>
        <v>0</v>
      </c>
      <c r="AH1094" s="183">
        <f>IFERROR(VLOOKUP(Tableau210[[#This Row],[OPERATION]],Tableau4[],4,FALSE),"")</f>
        <v>1</v>
      </c>
      <c r="AI1094" s="178" cm="1">
        <f t="array" ref="AI1094">IFERROR(
   SUM(
      _xlfn._xlws.FILTER(
         Tableau3[BP],
         (Tableau3[ITEM]=Tableau210[[#This Row],[NOM]])*
         (Tableau3[Rep.]=Tableau210[[#This Row],[REPERE BUTA]])
      )
   ),
0)</f>
        <v>1</v>
      </c>
      <c r="AJ1094" s="181" t="str">
        <f>IF(Tableau210[[#This Row],[NB JP EMIS]]=1,"1 JP","") &amp; IF(Tableau210[[#This Row],[NB BP EMIS]]=1," 1 BP","")</f>
        <v xml:space="preserve"> 1 BP</v>
      </c>
      <c r="AK1094" s="178" t="str">
        <f>IF(Tableau210[[#This Row],[NB JP BUTA]]=1,"1 JP","") &amp; IF(Tableau210[[#This Row],[Nb BP BUTA]]=1," 1 BP","") &amp; IF(Tableau210[[#This Row],[Nb BP BUTA]]=2," 2 BP","")</f>
        <v xml:space="preserve"> 1 BP</v>
      </c>
      <c r="AL1094" s="117" t="s">
        <v>103</v>
      </c>
      <c r="AM1094" s="117">
        <f>IFERROR(+VLOOKUP(AY1094,Tiges!$G$4:$I$569,3,FALSE),"")</f>
        <v>32</v>
      </c>
      <c r="AN1094" s="48"/>
      <c r="AO1094" s="117" t="s">
        <v>3424</v>
      </c>
      <c r="AP1094" s="177" cm="1">
        <f t="array" ref="AP10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9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94" s="117" t="s">
        <v>3424</v>
      </c>
      <c r="AS1094" s="177" t="str" cm="1">
        <f t="array" ref="AS10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4" s="117" t="s">
        <v>3424</v>
      </c>
      <c r="AV1094" s="177" t="str" cm="1">
        <f t="array" ref="AV10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94" s="117"/>
      <c r="AY1094" s="117" cm="1">
        <f t="array" ref="AY1094">IFERROR(_xlfn.XLOOKUP(Tableau210[[#This Row],[DN DONNEES BUTA ]]&amp;Tableau210[[#This Row],[PN DONNEES BUTA]],Tiges!$B$4:$B$79&amp;Tiges!$C$4:$C$79,Tiges!$G$4:$G$79),"")</f>
        <v>20</v>
      </c>
      <c r="AZ1094" s="117"/>
      <c r="BA1094" s="117" cm="1">
        <f t="array" ref="BA1094">IFERROR(_xlfn.XLOOKUP(Tableau210[[#This Row],[DN DONNEES BUTA ]]&amp;Tableau210[[#This Row],[PN DONNEES BUTA]],Tiges!$B$4:$B$79&amp;Tiges!$C$4:$C$79,Tiges!$H$4:$H$79),"")</f>
        <v>110</v>
      </c>
      <c r="BB1094" s="117"/>
      <c r="BC1094" s="184">
        <f>IFERROR(VLOOKUP(Tableau210[[#This Row],[OPERATION]],Tableau4[],2,FALSE),"")</f>
        <v>1</v>
      </c>
      <c r="BD1094" s="177" cm="1">
        <f t="array" ref="BD1094">IFERROR(
   SUM(
      _xlfn._xlws.FILTER(
         Tableau3[Nb Platinage Joint],
         (Tableau3[ITEM]=Tableau210[[#This Row],[NOM]])*
         (Tableau3[Rep.]=Tableau210[[#This Row],[REPERE BUTA]])
      )
   ),
0)</f>
        <v>1</v>
      </c>
      <c r="BE1094" s="182">
        <f>IFERROR(VLOOKUP(Tableau210[[#This Row],[OPERATION]],Tableau4[],3,FALSE),"")</f>
        <v>1</v>
      </c>
      <c r="BF1094" s="177" cm="1">
        <f t="array" ref="BF1094">IFERROR(
   SUM(
      _xlfn._xlws.FILTER(
         Tableau3[Joint Définitif Nb],
         (Tableau3[ITEM]=Tableau210[[#This Row],[NOM]])*
         (Tableau3[Rep.]=Tableau210[[#This Row],[REPERE BUTA]])
      )
   ),
0)</f>
        <v>1</v>
      </c>
      <c r="BG1094" s="117" t="s">
        <v>3424</v>
      </c>
      <c r="BH1094" s="177" t="str" cm="1">
        <f t="array" ref="BH10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94" s="117"/>
      <c r="BK1094" s="117" t="s">
        <v>3424</v>
      </c>
      <c r="BL1094" s="167" t="s">
        <v>2380</v>
      </c>
      <c r="BM1094" s="167"/>
      <c r="BN1094" s="117"/>
      <c r="BO1094" s="117"/>
      <c r="BP1094" s="119"/>
      <c r="BQ1094" s="119"/>
      <c r="BR1094" s="119"/>
      <c r="BS1094" s="48"/>
      <c r="BT1094" s="48"/>
      <c r="BU1094" s="48"/>
      <c r="BV1094" s="48"/>
      <c r="BW1094" s="48"/>
      <c r="BX1094" s="48"/>
    </row>
    <row r="1095" spans="1:76" s="154" customFormat="1" ht="15.75" hidden="1" x14ac:dyDescent="0.25">
      <c r="A1095" s="48" t="e" cm="1">
        <f t="array" ref="A1095">_xlfn.XLOOKUP(Tableau210[[#This Row],[NOM]]&amp;Tableau210[[#This Row],[REPERE BUTA]],[6]!Tableau16[POSTE TECHNIQUE]&amp;[6]!Tableau16[Repere ADM],[6]!Tableau16[NUMERO CLIENT])</f>
        <v>#N/A</v>
      </c>
      <c r="B1095" s="48" t="str" cm="1">
        <f t="array" ref="B1095">_xlfn.XLOOKUP(Tableau210[[#This Row],[NOM]]&amp;Tableau210[[#This Row],[REPERE BUTA]],[6]!Tableau16[POSTE TECHNIQUE]&amp;[6]!Tableau16[Repere REF],[6]!Tableau16[NUMERO CLIENT])</f>
        <v>S1-S43120</v>
      </c>
      <c r="C1095" s="48" cm="1">
        <f t="array" ref="C1095">_xlfn.XLOOKUP(Tableau210[[#This Row],[NOM]]&amp;Tableau210[[#This Row],[Repere Ubleam]],[7]Sheet1!$C$2:$C$2995&amp;[7]Sheet1!$I$2:$I$2995,[7]Sheet1!$A$2:$A$2995)</f>
        <v>586</v>
      </c>
      <c r="D1095" s="48" t="str">
        <f>C1095&amp;""</f>
        <v>586</v>
      </c>
      <c r="E1095" s="48" t="s">
        <v>2577</v>
      </c>
      <c r="F1095" s="48" t="s">
        <v>545</v>
      </c>
      <c r="G1095" s="176" t="s">
        <v>1472</v>
      </c>
      <c r="H1095" s="119" t="s">
        <v>1067</v>
      </c>
      <c r="I1095" s="119" t="s">
        <v>91</v>
      </c>
      <c r="J1095" s="119" t="s">
        <v>2057</v>
      </c>
      <c r="K1095" s="119" t="str">
        <f>_xlfn.XLOOKUP(Tableau210[[#This Row],[NOM]],[8]LUT!$I$5:$I$301,[8]LUT!$N$5:$N$301)</f>
        <v>Vanne auto</v>
      </c>
      <c r="L1095" s="119" t="s">
        <v>83</v>
      </c>
      <c r="M1095" s="119"/>
      <c r="N1095" s="119" t="s">
        <v>83</v>
      </c>
      <c r="O1095" s="119"/>
      <c r="P1095" s="119"/>
      <c r="Q1095" s="119"/>
      <c r="R1095" s="119"/>
      <c r="S1095" s="119"/>
      <c r="T1095" s="119"/>
      <c r="U1095" s="119"/>
      <c r="V1095" s="119"/>
      <c r="W1095" s="148" cm="1">
        <f t="array" ref="W1095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095" s="207" cm="1">
        <f t="array" ref="X10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9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5" s="148" cm="1">
        <f t="array" ref="Z1095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095" s="207" cm="1">
        <f t="array" ref="AA10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9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5" s="48"/>
      <c r="AD1095" s="117" t="s">
        <v>2197</v>
      </c>
      <c r="AE1095" s="119"/>
      <c r="AF1095" s="183">
        <f>IFERROR(VLOOKUP(Tableau210[[#This Row],[OPERATION]],Tableau4[],5,FALSE),"")</f>
        <v>0</v>
      </c>
      <c r="AG1095" s="178" cm="1">
        <f t="array" ref="AG1095">IFERROR(
   SUM(
      _xlfn._xlws.FILTER(
         Tableau3[JP],
         (Tableau3[ITEM]=Tableau210[[#This Row],[NOM]])*
         (Tableau3[Rep.]=Tableau210[[#This Row],[REPERE BUTA]])
      )
   ),
0)</f>
        <v>0</v>
      </c>
      <c r="AH1095" s="183">
        <f>IFERROR(VLOOKUP(Tableau210[[#This Row],[OPERATION]],Tableau4[],4,FALSE),"")</f>
        <v>1</v>
      </c>
      <c r="AI1095" s="178" cm="1">
        <f t="array" ref="AI1095">IFERROR(
   SUM(
      _xlfn._xlws.FILTER(
         Tableau3[BP],
         (Tableau3[ITEM]=Tableau210[[#This Row],[NOM]])*
         (Tableau3[Rep.]=Tableau210[[#This Row],[REPERE BUTA]])
      )
   ),
0)</f>
        <v>1</v>
      </c>
      <c r="AJ1095" s="181" t="str">
        <f>IF(Tableau210[[#This Row],[NB JP EMIS]]=1,"1 JP","") &amp; IF(Tableau210[[#This Row],[NB BP EMIS]]=1," 1 BP","")</f>
        <v xml:space="preserve"> 1 BP</v>
      </c>
      <c r="AK1095" s="178" t="str">
        <f>IF(Tableau210[[#This Row],[NB JP BUTA]]=1,"1 JP","") &amp; IF(Tableau210[[#This Row],[Nb BP BUTA]]=1," 1 BP","") &amp; IF(Tableau210[[#This Row],[Nb BP BUTA]]=2," 2 BP","")</f>
        <v xml:space="preserve"> 1 BP</v>
      </c>
      <c r="AL1095" s="117" t="s">
        <v>103</v>
      </c>
      <c r="AM1095" s="117">
        <f>IFERROR(+VLOOKUP(AY1095,Tiges!$G$4:$I$569,3,FALSE),"")</f>
        <v>32</v>
      </c>
      <c r="AN1095" s="48"/>
      <c r="AO1095" s="117" t="s">
        <v>3424</v>
      </c>
      <c r="AP1095" s="177" cm="1">
        <f t="array" ref="AP10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9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95" s="117" t="s">
        <v>3424</v>
      </c>
      <c r="AS1095" s="177" t="str" cm="1">
        <f t="array" ref="AS10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5" s="117" t="s">
        <v>3424</v>
      </c>
      <c r="AV1095" s="177" t="str" cm="1">
        <f t="array" ref="AV10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9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95" s="117"/>
      <c r="AY1095" s="117" cm="1">
        <f t="array" ref="AY1095">IFERROR(_xlfn.XLOOKUP(Tableau210[[#This Row],[DN DONNEES BUTA ]]&amp;Tableau210[[#This Row],[PN DONNEES BUTA]],Tiges!$B$4:$B$79&amp;Tiges!$C$4:$C$79,Tiges!$G$4:$G$79),"")</f>
        <v>20</v>
      </c>
      <c r="AZ1095" s="117"/>
      <c r="BA1095" s="117" cm="1">
        <f t="array" ref="BA1095">IFERROR(_xlfn.XLOOKUP(Tableau210[[#This Row],[DN DONNEES BUTA ]]&amp;Tableau210[[#This Row],[PN DONNEES BUTA]],Tiges!$B$4:$B$79&amp;Tiges!$C$4:$C$79,Tiges!$H$4:$H$79),"")</f>
        <v>110</v>
      </c>
      <c r="BB1095" s="117"/>
      <c r="BC1095" s="184">
        <f>IFERROR(VLOOKUP(Tableau210[[#This Row],[OPERATION]],Tableau4[],2,FALSE),"")</f>
        <v>1</v>
      </c>
      <c r="BD1095" s="177" cm="1">
        <f t="array" ref="BD1095">IFERROR(
   SUM(
      _xlfn._xlws.FILTER(
         Tableau3[Nb Platinage Joint],
         (Tableau3[ITEM]=Tableau210[[#This Row],[NOM]])*
         (Tableau3[Rep.]=Tableau210[[#This Row],[REPERE BUTA]])
      )
   ),
0)</f>
        <v>1</v>
      </c>
      <c r="BE1095" s="182">
        <f>IFERROR(VLOOKUP(Tableau210[[#This Row],[OPERATION]],Tableau4[],3,FALSE),"")</f>
        <v>1</v>
      </c>
      <c r="BF1095" s="177" cm="1">
        <f t="array" ref="BF1095">IFERROR(
   SUM(
      _xlfn._xlws.FILTER(
         Tableau3[Joint Définitif Nb],
         (Tableau3[ITEM]=Tableau210[[#This Row],[NOM]])*
         (Tableau3[Rep.]=Tableau210[[#This Row],[REPERE BUTA]])
      )
   ),
0)</f>
        <v>1</v>
      </c>
      <c r="BG1095" s="117" t="s">
        <v>3424</v>
      </c>
      <c r="BH1095" s="177" t="str" cm="1">
        <f t="array" ref="BH10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95" s="117"/>
      <c r="BK1095" s="117" t="s">
        <v>3424</v>
      </c>
      <c r="BL1095" s="167" t="s">
        <v>2380</v>
      </c>
      <c r="BM1095" s="167"/>
      <c r="BN1095" s="117"/>
      <c r="BO1095" s="117"/>
      <c r="BP1095" s="119"/>
      <c r="BQ1095" s="119"/>
      <c r="BR1095" s="119"/>
      <c r="BS1095" s="48"/>
      <c r="BT1095" s="48"/>
      <c r="BU1095" s="48"/>
      <c r="BV1095" s="48"/>
      <c r="BW1095" s="48"/>
      <c r="BX1095" s="48"/>
    </row>
    <row r="1096" spans="1:76" s="154" customFormat="1" ht="15.75" hidden="1" x14ac:dyDescent="0.25">
      <c r="A1096" s="48" t="str" cm="1">
        <f t="array" ref="A1096">_xlfn.XLOOKUP(Tableau210[[#This Row],[NOM]]&amp;Tableau210[[#This Row],[REPERE BUTA]],[6]!Tableau16[POSTE TECHNIQUE]&amp;[6]!Tableau16[Repere ADM],[6]!Tableau16[NUMERO CLIENT])</f>
        <v>S1-S43130</v>
      </c>
      <c r="B1096" s="48" t="str" cm="1">
        <f t="array" ref="B1096">_xlfn.XLOOKUP(Tableau210[[#This Row],[NOM]]&amp;Tableau210[[#This Row],[REPERE BUTA]],[6]!Tableau16[POSTE TECHNIQUE]&amp;[6]!Tableau16[Repere REF],[6]!Tableau16[NUMERO CLIENT])</f>
        <v>S1-S43130</v>
      </c>
      <c r="C1096" s="48" cm="1">
        <f t="array" ref="C1096">_xlfn.XLOOKUP(Tableau210[[#This Row],[NOM]]&amp;Tableau210[[#This Row],[Repere Ubleam]],[7]Sheet1!$C$2:$C$2995&amp;[7]Sheet1!$I$2:$I$2995,[7]Sheet1!$A$2:$A$2995)</f>
        <v>587</v>
      </c>
      <c r="D1096" s="48" t="str">
        <f>C1096&amp;""</f>
        <v>587</v>
      </c>
      <c r="E1096" s="48" t="s">
        <v>2553</v>
      </c>
      <c r="F1096" s="48" t="s">
        <v>548</v>
      </c>
      <c r="G1096" s="191" t="s">
        <v>1473</v>
      </c>
      <c r="H1096" s="119" t="s">
        <v>1067</v>
      </c>
      <c r="I1096" s="119" t="s">
        <v>91</v>
      </c>
      <c r="J1096" s="119" t="s">
        <v>2057</v>
      </c>
      <c r="K1096" s="119" t="str">
        <f>_xlfn.XLOOKUP(Tableau210[[#This Row],[NOM]],[8]LUT!$I$5:$I$301,[8]LUT!$N$5:$N$301)</f>
        <v>Vanne auto</v>
      </c>
      <c r="L1096" s="119" t="s">
        <v>73</v>
      </c>
      <c r="M1096" s="119" t="s">
        <v>1368</v>
      </c>
      <c r="N1096" s="119" t="s">
        <v>1368</v>
      </c>
      <c r="O1096" s="119"/>
      <c r="P1096" s="119"/>
      <c r="Q1096" s="119"/>
      <c r="R1096" s="119"/>
      <c r="S1096" s="119"/>
      <c r="T1096" s="119"/>
      <c r="U1096" s="119"/>
      <c r="V1096" s="119"/>
      <c r="W1096" s="148" cm="1">
        <f t="array" ref="W109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96" s="207" cm="1">
        <f t="array" ref="X10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6" s="148" cm="1">
        <f t="array" ref="Z109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96" s="207" cm="1">
        <f t="array" ref="AA10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9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6" s="48"/>
      <c r="AD1096" s="117" t="s">
        <v>2196</v>
      </c>
      <c r="AE1096" s="119"/>
      <c r="AF1096" s="183">
        <f>IFERROR(VLOOKUP(Tableau210[[#This Row],[OPERATION]],Tableau4[],5,FALSE),"")</f>
        <v>0</v>
      </c>
      <c r="AG1096" s="178" cm="1">
        <f t="array" ref="AG1096">IFERROR(
   SUM(
      _xlfn._xlws.FILTER(
         Tableau3[JP],
         (Tableau3[ITEM]=Tableau210[[#This Row],[NOM]])*
         (Tableau3[Rep.]=Tableau210[[#This Row],[REPERE BUTA]])
      )
   ),
0)</f>
        <v>0</v>
      </c>
      <c r="AH1096" s="183">
        <f>IFERROR(VLOOKUP(Tableau210[[#This Row],[OPERATION]],Tableau4[],4,FALSE),"")</f>
        <v>0</v>
      </c>
      <c r="AI1096" s="178" cm="1">
        <f t="array" ref="AI1096">IFERROR(
   SUM(
      _xlfn._xlws.FILTER(
         Tableau3[BP],
         (Tableau3[ITEM]=Tableau210[[#This Row],[NOM]])*
         (Tableau3[Rep.]=Tableau210[[#This Row],[REPERE BUTA]])
      )
   ),
0)</f>
        <v>0</v>
      </c>
      <c r="AJ1096" s="181" t="str">
        <f>IF(Tableau210[[#This Row],[NB JP EMIS]]=1,"1 JP","") &amp; IF(Tableau210[[#This Row],[NB BP EMIS]]=1," 1 BP","")</f>
        <v/>
      </c>
      <c r="AK1096" s="178" t="str">
        <f>IF(Tableau210[[#This Row],[NB JP BUTA]]=1,"1 JP","") &amp; IF(Tableau210[[#This Row],[Nb BP BUTA]]=1," 1 BP","") &amp; IF(Tableau210[[#This Row],[Nb BP BUTA]]=2," 2 BP","")</f>
        <v/>
      </c>
      <c r="AL1096" s="117" t="s">
        <v>103</v>
      </c>
      <c r="AM1096" s="117">
        <f>IFERROR(+VLOOKUP(AY1096,Tiges!$G$4:$I$569,3,FALSE),"")</f>
        <v>32</v>
      </c>
      <c r="AN1096" s="48"/>
      <c r="AO1096" s="117">
        <v>8</v>
      </c>
      <c r="AP1096" s="177" cm="1">
        <f t="array" ref="AP10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9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96" s="117" t="s">
        <v>2282</v>
      </c>
      <c r="AS1096" s="177" t="str" cm="1">
        <f t="array" ref="AS10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6" s="117" t="s">
        <v>1123</v>
      </c>
      <c r="AV1096" s="177" t="str" cm="1">
        <f t="array" ref="AV10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96" s="117"/>
      <c r="AY1096" s="117" cm="1">
        <f t="array" ref="AY1096">IFERROR(_xlfn.XLOOKUP(Tableau210[[#This Row],[DN DONNEES BUTA ]]&amp;Tableau210[[#This Row],[PN DONNEES BUTA]],Tiges!$B$4:$B$79&amp;Tiges!$C$4:$C$79,Tiges!$G$4:$G$79),"")</f>
        <v>20</v>
      </c>
      <c r="AZ1096" s="117"/>
      <c r="BA1096" s="117" cm="1">
        <f t="array" ref="BA1096">IFERROR(_xlfn.XLOOKUP(Tableau210[[#This Row],[DN DONNEES BUTA ]]&amp;Tableau210[[#This Row],[PN DONNEES BUTA]],Tiges!$B$4:$B$79&amp;Tiges!$C$4:$C$79,Tiges!$H$4:$H$79),"")</f>
        <v>110</v>
      </c>
      <c r="BB1096" s="117"/>
      <c r="BC1096" s="184">
        <f>IFERROR(VLOOKUP(Tableau210[[#This Row],[OPERATION]],Tableau4[],2,FALSE),"")</f>
        <v>0</v>
      </c>
      <c r="BD1096" s="177" cm="1">
        <f t="array" ref="BD1096">IFERROR(
   SUM(
      _xlfn._xlws.FILTER(
         Tableau3[Nb Platinage Joint],
         (Tableau3[ITEM]=Tableau210[[#This Row],[NOM]])*
         (Tableau3[Rep.]=Tableau210[[#This Row],[REPERE BUTA]])
      )
   ),
0)</f>
        <v>0</v>
      </c>
      <c r="BE1096" s="182">
        <f>IFERROR(VLOOKUP(Tableau210[[#This Row],[OPERATION]],Tableau4[],3,FALSE),"")</f>
        <v>1</v>
      </c>
      <c r="BF1096" s="177" cm="1">
        <f t="array" ref="BF1096">IFERROR(
   SUM(
      _xlfn._xlws.FILTER(
         Tableau3[Joint Définitif Nb],
         (Tableau3[ITEM]=Tableau210[[#This Row],[NOM]])*
         (Tableau3[Rep.]=Tableau210[[#This Row],[REPERE BUTA]])
      )
   ),
0)</f>
        <v>2</v>
      </c>
      <c r="BG1096" s="117" t="s">
        <v>129</v>
      </c>
      <c r="BH1096" s="177" t="str" cm="1">
        <f t="array" ref="BH10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96" s="117"/>
      <c r="BK1096" s="117" t="s">
        <v>37</v>
      </c>
      <c r="BL1096" s="167" t="s">
        <v>2380</v>
      </c>
      <c r="BM1096" s="167"/>
      <c r="BN1096" s="117"/>
      <c r="BO1096" s="117"/>
      <c r="BP1096" s="119"/>
      <c r="BQ1096" s="119"/>
      <c r="BR1096" s="119"/>
      <c r="BS1096" s="48"/>
      <c r="BT1096" s="48"/>
      <c r="BU1096" s="48"/>
      <c r="BV1096" s="48"/>
      <c r="BW1096" s="48"/>
      <c r="BX1096" s="48"/>
    </row>
    <row r="1097" spans="1:76" ht="15.75" hidden="1" x14ac:dyDescent="0.25">
      <c r="A1097" s="48" t="str" cm="1">
        <f t="array" ref="A1097">_xlfn.XLOOKUP(Tableau210[[#This Row],[NOM]]&amp;Tableau210[[#This Row],[REPERE BUTA]],[6]!Tableau16[POSTE TECHNIQUE]&amp;[6]!Tableau16[Repere ADM],[6]!Tableau16[NUMERO CLIENT])</f>
        <v>S1-S43130</v>
      </c>
      <c r="B1097" s="48" t="str" cm="1">
        <f t="array" ref="B1097">_xlfn.XLOOKUP(Tableau210[[#This Row],[NOM]]&amp;Tableau210[[#This Row],[REPERE BUTA]],[6]!Tableau16[POSTE TECHNIQUE]&amp;[6]!Tableau16[Repere REF],[6]!Tableau16[NUMERO CLIENT])</f>
        <v>S1-S43130</v>
      </c>
      <c r="C1097" s="48" cm="1">
        <f t="array" ref="C1097">_xlfn.XLOOKUP(Tableau210[[#This Row],[NOM]]&amp;Tableau210[[#This Row],[Repere Ubleam]],[7]Sheet1!$C$2:$C$2995&amp;[7]Sheet1!$I$2:$I$2995,[7]Sheet1!$A$2:$A$2995)</f>
        <v>588</v>
      </c>
      <c r="D1097" s="48" t="str">
        <f>C1097&amp;""</f>
        <v>588</v>
      </c>
      <c r="E1097" s="48" t="s">
        <v>2553</v>
      </c>
      <c r="F1097" s="48" t="s">
        <v>548</v>
      </c>
      <c r="G1097" s="191" t="s">
        <v>1473</v>
      </c>
      <c r="H1097" s="119" t="s">
        <v>1067</v>
      </c>
      <c r="I1097" s="119" t="s">
        <v>91</v>
      </c>
      <c r="J1097" s="119" t="s">
        <v>2057</v>
      </c>
      <c r="K1097" s="119" t="str">
        <f>_xlfn.XLOOKUP(Tableau210[[#This Row],[NOM]],[8]LUT!$I$5:$I$301,[8]LUT!$N$5:$N$301)</f>
        <v>Vanne auto</v>
      </c>
      <c r="L1097" s="119" t="s">
        <v>73</v>
      </c>
      <c r="M1097" s="119" t="s">
        <v>1246</v>
      </c>
      <c r="N1097" s="119" t="s">
        <v>1246</v>
      </c>
      <c r="O1097" s="119"/>
      <c r="P1097" s="119"/>
      <c r="Q1097" s="119"/>
      <c r="R1097" s="119"/>
      <c r="S1097" s="119"/>
      <c r="T1097" s="119"/>
      <c r="U1097" s="119"/>
      <c r="V1097" s="119"/>
      <c r="W1097" s="148" cm="1">
        <f t="array" ref="W109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97" s="207" cm="1">
        <f t="array" ref="X10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09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7" s="148" cm="1">
        <f t="array" ref="Z109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97" s="207" cm="1">
        <f t="array" ref="AA10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09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7" s="48"/>
      <c r="AD1097" s="117" t="s">
        <v>2196</v>
      </c>
      <c r="AE1097" s="119"/>
      <c r="AF1097" s="183">
        <f>IFERROR(VLOOKUP(Tableau210[[#This Row],[OPERATION]],Tableau4[],5,FALSE),"")</f>
        <v>0</v>
      </c>
      <c r="AG1097" s="178"/>
      <c r="AH1097" s="183">
        <f>IFERROR(VLOOKUP(Tableau210[[#This Row],[OPERATION]],Tableau4[],4,FALSE),"")</f>
        <v>0</v>
      </c>
      <c r="AI1097" s="178"/>
      <c r="AJ1097" s="181" t="str">
        <f>IF(Tableau210[[#This Row],[NB JP EMIS]]=1,"1 JP","") &amp; IF(Tableau210[[#This Row],[NB BP EMIS]]=1," 1 BP","")</f>
        <v/>
      </c>
      <c r="AK1097" s="178"/>
      <c r="AL1097" s="117" t="s">
        <v>103</v>
      </c>
      <c r="AM1097" s="117">
        <f>IFERROR(+VLOOKUP(AY1097,Tiges!$G$4:$I$569,3,FALSE),"")</f>
        <v>32</v>
      </c>
      <c r="AN1097" s="48"/>
      <c r="AO1097" s="117">
        <v>8</v>
      </c>
      <c r="AP1097" s="177" cm="1">
        <f t="array" ref="AP10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97" s="117" t="s">
        <v>2282</v>
      </c>
      <c r="AS1097" s="177" t="str" cm="1">
        <f t="array" ref="AS10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7" s="117" t="s">
        <v>1123</v>
      </c>
      <c r="AV1097" s="177" t="str" cm="1">
        <f t="array" ref="AV10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09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97" s="117"/>
      <c r="AY1097" s="117" cm="1">
        <f t="array" ref="AY1097">IFERROR(_xlfn.XLOOKUP(Tableau210[[#This Row],[DN DONNEES BUTA ]]&amp;Tableau210[[#This Row],[PN DONNEES BUTA]],Tiges!$B$4:$B$79&amp;Tiges!$C$4:$C$79,Tiges!$G$4:$G$79),"")</f>
        <v>20</v>
      </c>
      <c r="AZ1097" s="117"/>
      <c r="BA1097" s="117" cm="1">
        <f t="array" ref="BA1097">IFERROR(_xlfn.XLOOKUP(Tableau210[[#This Row],[DN DONNEES BUTA ]]&amp;Tableau210[[#This Row],[PN DONNEES BUTA]],Tiges!$B$4:$B$79&amp;Tiges!$C$4:$C$79,Tiges!$H$4:$H$79),"")</f>
        <v>110</v>
      </c>
      <c r="BB1097" s="117"/>
      <c r="BC1097" s="184">
        <f>IFERROR(VLOOKUP(Tableau210[[#This Row],[OPERATION]],Tableau4[],2,FALSE),"")</f>
        <v>0</v>
      </c>
      <c r="BD1097" s="177"/>
      <c r="BE1097" s="182">
        <f>IFERROR(VLOOKUP(Tableau210[[#This Row],[OPERATION]],Tableau4[],3,FALSE),"")</f>
        <v>1</v>
      </c>
      <c r="BF1097" s="177"/>
      <c r="BG1097" s="117" t="s">
        <v>129</v>
      </c>
      <c r="BH1097" s="177" t="str" cm="1">
        <f t="array" ref="BH10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0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97" s="117"/>
      <c r="BK1097" s="117" t="s">
        <v>37</v>
      </c>
      <c r="BL1097" s="167" t="s">
        <v>2380</v>
      </c>
      <c r="BM1097" s="167"/>
      <c r="BN1097" s="117"/>
      <c r="BO1097" s="117"/>
      <c r="BP1097" s="119"/>
      <c r="BQ1097" s="119"/>
      <c r="BR1097" s="119"/>
      <c r="BS1097" s="48"/>
      <c r="BT1097" s="48"/>
      <c r="BU1097" s="48"/>
      <c r="BV1097" s="48"/>
      <c r="BW1097" s="48"/>
      <c r="BX1097" s="48"/>
    </row>
    <row r="1098" spans="1:76" ht="15.75" hidden="1" x14ac:dyDescent="0.25">
      <c r="A1098" s="48" t="str" cm="1">
        <f t="array" ref="A1098">_xlfn.XLOOKUP(Tableau210[[#This Row],[NOM]]&amp;Tableau210[[#This Row],[REPERE BUTA]],[6]!Tableau16[POSTE TECHNIQUE]&amp;[6]!Tableau16[Repere ADM],[6]!Tableau16[NUMERO CLIENT])</f>
        <v>S1-S43400</v>
      </c>
      <c r="B1098" s="48" t="e" cm="1">
        <f t="array" ref="B1098">_xlfn.XLOOKUP(Tableau210[[#This Row],[NOM]]&amp;Tableau210[[#This Row],[REPERE BUTA]],[6]!Tableau16[POSTE TECHNIQUE]&amp;[6]!Tableau16[Repere REF],[6]!Tableau16[NUMERO CLIENT])</f>
        <v>#N/A</v>
      </c>
      <c r="C1098" s="48" cm="1">
        <f t="array" ref="C1098">_xlfn.XLOOKUP(Tableau210[[#This Row],[NOM]]&amp;Tableau210[[#This Row],[Repere Ubleam]],[7]Sheet1!$C$2:$C$2995&amp;[7]Sheet1!$I$2:$I$2995,[7]Sheet1!$A$2:$A$2995)</f>
        <v>589</v>
      </c>
      <c r="D1098" s="48" t="str">
        <f>C1098&amp;""</f>
        <v>589</v>
      </c>
      <c r="E1098" s="48" t="s">
        <v>2577</v>
      </c>
      <c r="F1098" s="48" t="s">
        <v>550</v>
      </c>
      <c r="G1098" s="176" t="s">
        <v>1475</v>
      </c>
      <c r="H1098" s="119" t="s">
        <v>1067</v>
      </c>
      <c r="I1098" s="119" t="s">
        <v>91</v>
      </c>
      <c r="J1098" s="119" t="s">
        <v>2057</v>
      </c>
      <c r="K1098" s="119" t="str">
        <f>_xlfn.XLOOKUP(Tableau210[[#This Row],[NOM]],[8]LUT!$I$5:$I$301,[8]LUT!$N$5:$N$301)</f>
        <v>Vanne auto</v>
      </c>
      <c r="L1098" s="119" t="s">
        <v>73</v>
      </c>
      <c r="M1098" s="119"/>
      <c r="N1098" s="119" t="s">
        <v>73</v>
      </c>
      <c r="O1098" s="119"/>
      <c r="P1098" s="119"/>
      <c r="Q1098" s="119"/>
      <c r="R1098" s="119"/>
      <c r="S1098" s="119"/>
      <c r="T1098" s="119"/>
      <c r="U1098" s="119"/>
      <c r="V1098" s="119"/>
      <c r="W1098" s="148" cm="1">
        <f t="array" ref="W109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098" s="207" cm="1">
        <f t="array" ref="X10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09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8" s="148" cm="1">
        <f t="array" ref="Z109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098" s="207" cm="1">
        <f t="array" ref="AA10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9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8" s="48"/>
      <c r="AD1098" s="117" t="s">
        <v>2197</v>
      </c>
      <c r="AE1098" s="119"/>
      <c r="AF1098" s="183">
        <f>IFERROR(VLOOKUP(Tableau210[[#This Row],[OPERATION]],Tableau4[],5,FALSE),"")</f>
        <v>0</v>
      </c>
      <c r="AG1098" s="178" cm="1">
        <f t="array" ref="AG1098">IFERROR(
   SUM(
      _xlfn._xlws.FILTER(
         Tableau3[JP],
         (Tableau3[ITEM]=Tableau210[[#This Row],[NOM]])*
         (Tableau3[Rep.]=Tableau210[[#This Row],[REPERE BUTA]])
      )
   ),
0)</f>
        <v>0</v>
      </c>
      <c r="AH1098" s="183">
        <f>IFERROR(VLOOKUP(Tableau210[[#This Row],[OPERATION]],Tableau4[],4,FALSE),"")</f>
        <v>1</v>
      </c>
      <c r="AI1098" s="178" cm="1">
        <f t="array" ref="AI1098">IFERROR(
   SUM(
      _xlfn._xlws.FILTER(
         Tableau3[BP],
         (Tableau3[ITEM]=Tableau210[[#This Row],[NOM]])*
         (Tableau3[Rep.]=Tableau210[[#This Row],[REPERE BUTA]])
      )
   ),
0)</f>
        <v>1</v>
      </c>
      <c r="AJ1098" s="181" t="str">
        <f>IF(Tableau210[[#This Row],[NB JP EMIS]]=1,"1 JP","") &amp; IF(Tableau210[[#This Row],[NB BP EMIS]]=1," 1 BP","")</f>
        <v xml:space="preserve"> 1 BP</v>
      </c>
      <c r="AK1098" s="178" t="str">
        <f>IF(Tableau210[[#This Row],[NB JP BUTA]]=1,"1 JP","") &amp; IF(Tableau210[[#This Row],[Nb BP BUTA]]=1," 1 BP","") &amp; IF(Tableau210[[#This Row],[Nb BP BUTA]]=2," 2 BP","")</f>
        <v xml:space="preserve"> 1 BP</v>
      </c>
      <c r="AL1098" s="117" t="s">
        <v>103</v>
      </c>
      <c r="AM1098" s="117">
        <f>IFERROR(+VLOOKUP(AY1098,Tiges!$G$4:$I$569,3,FALSE),"")</f>
        <v>32</v>
      </c>
      <c r="AN1098" s="48"/>
      <c r="AO1098" s="117">
        <v>8</v>
      </c>
      <c r="AP1098" s="177" cm="1">
        <f t="array" ref="AP10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98" s="117" t="s">
        <v>2282</v>
      </c>
      <c r="AS1098" s="177" t="str" cm="1">
        <f t="array" ref="AS10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8" s="117" t="s">
        <v>1123</v>
      </c>
      <c r="AV1098" s="177" t="str" cm="1">
        <f t="array" ref="AV10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98" s="117"/>
      <c r="AY1098" s="117" cm="1">
        <f t="array" ref="AY1098">IFERROR(_xlfn.XLOOKUP(Tableau210[[#This Row],[DN DONNEES BUTA ]]&amp;Tableau210[[#This Row],[PN DONNEES BUTA]],Tiges!$B$4:$B$79&amp;Tiges!$C$4:$C$79,Tiges!$G$4:$G$79),"")</f>
        <v>20</v>
      </c>
      <c r="AZ1098" s="117"/>
      <c r="BA1098" s="117" cm="1">
        <f t="array" ref="BA1098">IFERROR(_xlfn.XLOOKUP(Tableau210[[#This Row],[DN DONNEES BUTA ]]&amp;Tableau210[[#This Row],[PN DONNEES BUTA]],Tiges!$B$4:$B$79&amp;Tiges!$C$4:$C$79,Tiges!$H$4:$H$79),"")</f>
        <v>110</v>
      </c>
      <c r="BB1098" s="117"/>
      <c r="BC1098" s="184">
        <f>IFERROR(VLOOKUP(Tableau210[[#This Row],[OPERATION]],Tableau4[],2,FALSE),"")</f>
        <v>1</v>
      </c>
      <c r="BD1098" s="177" cm="1">
        <f t="array" ref="BD1098">IFERROR(
   SUM(
      _xlfn._xlws.FILTER(
         Tableau3[Nb Platinage Joint],
         (Tableau3[ITEM]=Tableau210[[#This Row],[NOM]])*
         (Tableau3[Rep.]=Tableau210[[#This Row],[REPERE BUTA]])
      )
   ),
0)</f>
        <v>1</v>
      </c>
      <c r="BE1098" s="182">
        <f>IFERROR(VLOOKUP(Tableau210[[#This Row],[OPERATION]],Tableau4[],3,FALSE),"")</f>
        <v>1</v>
      </c>
      <c r="BF1098" s="177" cm="1">
        <f t="array" ref="BF1098">IFERROR(
   SUM(
      _xlfn._xlws.FILTER(
         Tableau3[Joint Définitif Nb],
         (Tableau3[ITEM]=Tableau210[[#This Row],[NOM]])*
         (Tableau3[Rep.]=Tableau210[[#This Row],[REPERE BUTA]])
      )
   ),
0)</f>
        <v>1</v>
      </c>
      <c r="BG1098" s="117" t="s">
        <v>129</v>
      </c>
      <c r="BH1098" s="177" t="str" cm="1">
        <f t="array" ref="BH10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98" s="117"/>
      <c r="BK1098" s="117" t="s">
        <v>37</v>
      </c>
      <c r="BL1098" s="167" t="s">
        <v>2380</v>
      </c>
      <c r="BM1098" s="167"/>
      <c r="BN1098" s="117"/>
      <c r="BO1098" s="117"/>
      <c r="BP1098" s="119"/>
      <c r="BQ1098" s="119"/>
      <c r="BR1098" s="119"/>
      <c r="BS1098" s="48"/>
      <c r="BT1098" s="48"/>
      <c r="BU1098" s="48"/>
      <c r="BV1098" s="48"/>
      <c r="BW1098" s="48"/>
      <c r="BX1098" s="48"/>
    </row>
    <row r="1099" spans="1:76" ht="15.75" hidden="1" x14ac:dyDescent="0.25">
      <c r="A1099" s="48" t="e" cm="1">
        <f t="array" ref="A1099">_xlfn.XLOOKUP(Tableau210[[#This Row],[NOM]]&amp;Tableau210[[#This Row],[REPERE BUTA]],[6]!Tableau16[POSTE TECHNIQUE]&amp;[6]!Tableau16[Repere ADM],[6]!Tableau16[NUMERO CLIENT])</f>
        <v>#N/A</v>
      </c>
      <c r="B1099" s="48" t="str" cm="1">
        <f t="array" ref="B1099">_xlfn.XLOOKUP(Tableau210[[#This Row],[NOM]]&amp;Tableau210[[#This Row],[REPERE BUTA]],[6]!Tableau16[POSTE TECHNIQUE]&amp;[6]!Tableau16[Repere REF],[6]!Tableau16[NUMERO CLIENT])</f>
        <v>S1-S43400</v>
      </c>
      <c r="C1099" s="48" cm="1">
        <f t="array" ref="C1099">_xlfn.XLOOKUP(Tableau210[[#This Row],[NOM]]&amp;Tableau210[[#This Row],[Repere Ubleam]],[7]Sheet1!$C$2:$C$2995&amp;[7]Sheet1!$I$2:$I$2995,[7]Sheet1!$A$2:$A$2995)</f>
        <v>590</v>
      </c>
      <c r="D1099" s="48" t="str">
        <f>C1099&amp;""</f>
        <v>590</v>
      </c>
      <c r="E1099" s="48" t="s">
        <v>2577</v>
      </c>
      <c r="F1099" s="48" t="s">
        <v>550</v>
      </c>
      <c r="G1099" s="176" t="s">
        <v>1475</v>
      </c>
      <c r="H1099" s="119" t="s">
        <v>1067</v>
      </c>
      <c r="I1099" s="119" t="s">
        <v>91</v>
      </c>
      <c r="J1099" s="119" t="s">
        <v>2057</v>
      </c>
      <c r="K1099" s="119" t="str">
        <f>_xlfn.XLOOKUP(Tableau210[[#This Row],[NOM]],[8]LUT!$I$5:$I$301,[8]LUT!$N$5:$N$301)</f>
        <v>Vanne auto</v>
      </c>
      <c r="L1099" s="119" t="s">
        <v>83</v>
      </c>
      <c r="M1099" s="119"/>
      <c r="N1099" s="119" t="s">
        <v>83</v>
      </c>
      <c r="O1099" s="119"/>
      <c r="P1099" s="119"/>
      <c r="Q1099" s="119"/>
      <c r="R1099" s="119"/>
      <c r="S1099" s="119"/>
      <c r="T1099" s="119"/>
      <c r="U1099" s="119"/>
      <c r="V1099" s="119"/>
      <c r="W1099" s="148" cm="1">
        <f t="array" ref="W1099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099" s="207" cm="1">
        <f t="array" ref="X10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09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099" s="148" cm="1">
        <f t="array" ref="Z1099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099" s="207" cm="1">
        <f t="array" ref="AA10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09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099" s="48"/>
      <c r="AD1099" s="117" t="s">
        <v>2197</v>
      </c>
      <c r="AE1099" s="119"/>
      <c r="AF1099" s="183">
        <f>IFERROR(VLOOKUP(Tableau210[[#This Row],[OPERATION]],Tableau4[],5,FALSE),"")</f>
        <v>0</v>
      </c>
      <c r="AG1099" s="178" cm="1">
        <f t="array" ref="AG1099">IFERROR(
   SUM(
      _xlfn._xlws.FILTER(
         Tableau3[JP],
         (Tableau3[ITEM]=Tableau210[[#This Row],[NOM]])*
         (Tableau3[Rep.]=Tableau210[[#This Row],[REPERE BUTA]])
      )
   ),
0)</f>
        <v>0</v>
      </c>
      <c r="AH1099" s="183">
        <f>IFERROR(VLOOKUP(Tableau210[[#This Row],[OPERATION]],Tableau4[],4,FALSE),"")</f>
        <v>1</v>
      </c>
      <c r="AI1099" s="178" cm="1">
        <f t="array" ref="AI1099">IFERROR(
   SUM(
      _xlfn._xlws.FILTER(
         Tableau3[BP],
         (Tableau3[ITEM]=Tableau210[[#This Row],[NOM]])*
         (Tableau3[Rep.]=Tableau210[[#This Row],[REPERE BUTA]])
      )
   ),
0)</f>
        <v>1</v>
      </c>
      <c r="AJ1099" s="181" t="str">
        <f>IF(Tableau210[[#This Row],[NB JP EMIS]]=1,"1 JP","") &amp; IF(Tableau210[[#This Row],[NB BP EMIS]]=1," 1 BP","")</f>
        <v xml:space="preserve"> 1 BP</v>
      </c>
      <c r="AK1099" s="178" t="str">
        <f>IF(Tableau210[[#This Row],[NB JP BUTA]]=1,"1 JP","") &amp; IF(Tableau210[[#This Row],[Nb BP BUTA]]=1," 1 BP","") &amp; IF(Tableau210[[#This Row],[Nb BP BUTA]]=2," 2 BP","")</f>
        <v xml:space="preserve"> 1 BP</v>
      </c>
      <c r="AL1099" s="117" t="s">
        <v>103</v>
      </c>
      <c r="AM1099" s="117">
        <f>IFERROR(+VLOOKUP(AY1099,Tiges!$G$4:$I$569,3,FALSE),"")</f>
        <v>32</v>
      </c>
      <c r="AN1099" s="48"/>
      <c r="AO1099" s="117">
        <v>8</v>
      </c>
      <c r="AP1099" s="177" cm="1">
        <f t="array" ref="AP10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0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099" s="117" t="s">
        <v>2282</v>
      </c>
      <c r="AS1099" s="177" t="str" cm="1">
        <f t="array" ref="AS10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0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099" s="117" t="s">
        <v>1123</v>
      </c>
      <c r="AV1099" s="177" t="str" cm="1">
        <f t="array" ref="AV10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0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099" s="117"/>
      <c r="AY1099" s="117" cm="1">
        <f t="array" ref="AY1099">IFERROR(_xlfn.XLOOKUP(Tableau210[[#This Row],[DN DONNEES BUTA ]]&amp;Tableau210[[#This Row],[PN DONNEES BUTA]],Tiges!$B$4:$B$79&amp;Tiges!$C$4:$C$79,Tiges!$G$4:$G$79),"")</f>
        <v>20</v>
      </c>
      <c r="AZ1099" s="117"/>
      <c r="BA1099" s="117" cm="1">
        <f t="array" ref="BA1099">IFERROR(_xlfn.XLOOKUP(Tableau210[[#This Row],[DN DONNEES BUTA ]]&amp;Tableau210[[#This Row],[PN DONNEES BUTA]],Tiges!$B$4:$B$79&amp;Tiges!$C$4:$C$79,Tiges!$H$4:$H$79),"")</f>
        <v>110</v>
      </c>
      <c r="BB1099" s="117"/>
      <c r="BC1099" s="184">
        <f>IFERROR(VLOOKUP(Tableau210[[#This Row],[OPERATION]],Tableau4[],2,FALSE),"")</f>
        <v>1</v>
      </c>
      <c r="BD1099" s="177" cm="1">
        <f t="array" ref="BD1099">IFERROR(
   SUM(
      _xlfn._xlws.FILTER(
         Tableau3[Nb Platinage Joint],
         (Tableau3[ITEM]=Tableau210[[#This Row],[NOM]])*
         (Tableau3[Rep.]=Tableau210[[#This Row],[REPERE BUTA]])
      )
   ),
0)</f>
        <v>1</v>
      </c>
      <c r="BE1099" s="182">
        <f>IFERROR(VLOOKUP(Tableau210[[#This Row],[OPERATION]],Tableau4[],3,FALSE),"")</f>
        <v>1</v>
      </c>
      <c r="BF1099" s="177" cm="1">
        <f t="array" ref="BF1099">IFERROR(
   SUM(
      _xlfn._xlws.FILTER(
         Tableau3[Joint Définitif Nb],
         (Tableau3[ITEM]=Tableau210[[#This Row],[NOM]])*
         (Tableau3[Rep.]=Tableau210[[#This Row],[REPERE BUTA]])
      )
   ),
0)</f>
        <v>1</v>
      </c>
      <c r="BG1099" s="117" t="s">
        <v>129</v>
      </c>
      <c r="BH1099" s="177" t="str" cm="1">
        <f t="array" ref="BH10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09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099" s="117"/>
      <c r="BK1099" s="117" t="s">
        <v>37</v>
      </c>
      <c r="BL1099" s="167" t="s">
        <v>2380</v>
      </c>
      <c r="BM1099" s="167"/>
      <c r="BN1099" s="117"/>
      <c r="BO1099" s="117"/>
      <c r="BP1099" s="119"/>
      <c r="BQ1099" s="119"/>
      <c r="BR1099" s="119"/>
      <c r="BS1099" s="48"/>
      <c r="BT1099" s="48"/>
      <c r="BU1099" s="48"/>
      <c r="BV1099" s="48"/>
      <c r="BW1099" s="48"/>
      <c r="BX1099" s="48"/>
    </row>
    <row r="1100" spans="1:76" ht="15.75" hidden="1" x14ac:dyDescent="0.25">
      <c r="A1100" s="48" t="str" cm="1">
        <f t="array" ref="A1100">_xlfn.XLOOKUP(Tableau210[[#This Row],[NOM]]&amp;Tableau210[[#This Row],[REPERE BUTA]],[6]!Tableau16[POSTE TECHNIQUE]&amp;[6]!Tableau16[Repere ADM],[6]!Tableau16[NUMERO CLIENT])</f>
        <v>S1-S44110</v>
      </c>
      <c r="B1100" s="48" t="str" cm="1">
        <f t="array" ref="B1100">_xlfn.XLOOKUP(Tableau210[[#This Row],[NOM]]&amp;Tableau210[[#This Row],[REPERE BUTA]],[6]!Tableau16[POSTE TECHNIQUE]&amp;[6]!Tableau16[Repere REF],[6]!Tableau16[NUMERO CLIENT])</f>
        <v>S1-S44110</v>
      </c>
      <c r="C1100" s="48" cm="1">
        <f t="array" ref="C1100">_xlfn.XLOOKUP(Tableau210[[#This Row],[NOM]]&amp;Tableau210[[#This Row],[Repere Ubleam]],[7]Sheet1!$C$2:$C$2995&amp;[7]Sheet1!$I$2:$I$2995,[7]Sheet1!$A$2:$A$2995)</f>
        <v>591</v>
      </c>
      <c r="D1100" s="48" t="str">
        <f>C1100&amp;""</f>
        <v>591</v>
      </c>
      <c r="E1100" s="48" t="s">
        <v>2553</v>
      </c>
      <c r="F1100" s="48" t="s">
        <v>1477</v>
      </c>
      <c r="G1100" s="149" t="s">
        <v>1476</v>
      </c>
      <c r="H1100" s="150" t="s">
        <v>1067</v>
      </c>
      <c r="I1100" s="150" t="s">
        <v>91</v>
      </c>
      <c r="J1100" s="150" t="s">
        <v>2057</v>
      </c>
      <c r="K1100" s="150" t="str">
        <f>_xlfn.XLOOKUP(Tableau210[[#This Row],[NOM]],[8]LUT!$I$5:$I$301,[8]LUT!$N$5:$N$301)</f>
        <v>Vanne auto</v>
      </c>
      <c r="L1100" s="150" t="s">
        <v>73</v>
      </c>
      <c r="M1100" s="150" t="s">
        <v>1368</v>
      </c>
      <c r="N1100" s="150" t="s">
        <v>1368</v>
      </c>
      <c r="O1100" s="150"/>
      <c r="P1100" s="150"/>
      <c r="Q1100" s="150"/>
      <c r="R1100" s="150"/>
      <c r="S1100" s="150"/>
      <c r="T1100" s="150"/>
      <c r="U1100" s="150"/>
      <c r="V1100" s="150"/>
      <c r="W1100" s="151" cm="1">
        <f t="array" ref="W110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00" s="151" cm="1">
        <f t="array" ref="X11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0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0" s="151" cm="1">
        <f t="array" ref="Z110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00" s="151" cm="1">
        <f t="array" ref="AA11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0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0" s="152"/>
      <c r="AD1100" s="153" t="s">
        <v>2196</v>
      </c>
      <c r="AE1100" s="150"/>
      <c r="AF1100" s="161">
        <f>IFERROR(VLOOKUP(Tableau210[[#This Row],[OPERATION]],Tableau4[],5,FALSE),"")</f>
        <v>0</v>
      </c>
      <c r="AG1100" s="150" cm="1">
        <f t="array" ref="AG1100">IFERROR(
   SUM(
      _xlfn._xlws.FILTER(
         Tableau3[JP],
         (Tableau3[ITEM]=Tableau210[[#This Row],[NOM]])*
         (Tableau3[Rep.]=Tableau210[[#This Row],[REPERE BUTA]])
      )
   ),
0)</f>
        <v>0</v>
      </c>
      <c r="AH1100" s="161">
        <f>IFERROR(VLOOKUP(Tableau210[[#This Row],[OPERATION]],Tableau4[],4,FALSE),"")</f>
        <v>0</v>
      </c>
      <c r="AI1100" s="150" cm="1">
        <f t="array" ref="AI1100">IFERROR(
   SUM(
      _xlfn._xlws.FILTER(
         Tableau3[BP],
         (Tableau3[ITEM]=Tableau210[[#This Row],[NOM]])*
         (Tableau3[Rep.]=Tableau210[[#This Row],[REPERE BUTA]])
      )
   ),
0)</f>
        <v>0</v>
      </c>
      <c r="AJ1100" s="150" t="str">
        <f>IF(Tableau210[[#This Row],[NB JP EMIS]]=1,"1 JP","") &amp; IF(Tableau210[[#This Row],[NB BP EMIS]]=1," 1 BP","")</f>
        <v/>
      </c>
      <c r="AK1100" s="150" t="str">
        <f>IF(Tableau210[[#This Row],[NB JP BUTA]]=1,"1 JP","") &amp; IF(Tableau210[[#This Row],[Nb BP BUTA]]=1," 1 BP","") &amp; IF(Tableau210[[#This Row],[Nb BP BUTA]]=2," 2 BP","")</f>
        <v/>
      </c>
      <c r="AL1100" s="153" t="s">
        <v>103</v>
      </c>
      <c r="AM1100" s="153">
        <f>IFERROR(+VLOOKUP(AY1100,Tiges!$G$4:$I$569,3,FALSE),"")</f>
        <v>27</v>
      </c>
      <c r="AN1100" s="152"/>
      <c r="AO1100" s="153" t="s">
        <v>3424</v>
      </c>
      <c r="AP1100" s="153" cm="1">
        <f t="array" ref="AP11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00" s="153" t="s">
        <v>3424</v>
      </c>
      <c r="AR1100" s="153" t="s">
        <v>3424</v>
      </c>
      <c r="AS1100" s="153" cm="1">
        <f t="array" ref="AS11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00" s="153" t="s">
        <v>3424</v>
      </c>
      <c r="AU1100" s="153" t="s">
        <v>3424</v>
      </c>
      <c r="AV1100" s="153" t="str" cm="1">
        <f t="array" ref="AV11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0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00" s="153"/>
      <c r="AY1100" s="153" cm="1">
        <f t="array" ref="AY1100">IFERROR(_xlfn.XLOOKUP(Tableau210[[#This Row],[DN DONNEES BUTA ]]&amp;Tableau210[[#This Row],[PN DONNEES BUTA]],Tiges!$B$4:$B$79&amp;Tiges!$C$4:$C$79,Tiges!$G$4:$G$79),"")</f>
        <v>16</v>
      </c>
      <c r="AZ1100" s="153"/>
      <c r="BA1100" s="153" cm="1">
        <f t="array" ref="BA1100">IFERROR(_xlfn.XLOOKUP(Tableau210[[#This Row],[DN DONNEES BUTA ]]&amp;Tableau210[[#This Row],[PN DONNEES BUTA]],Tiges!$B$4:$B$79&amp;Tiges!$C$4:$C$79,Tiges!$H$4:$H$79),"")</f>
        <v>80</v>
      </c>
      <c r="BB1100" s="153"/>
      <c r="BC1100" s="163">
        <f>IFERROR(VLOOKUP(Tableau210[[#This Row],[OPERATION]],Tableau4[],2,FALSE),"")</f>
        <v>0</v>
      </c>
      <c r="BD1100" s="153" cm="1">
        <f t="array" ref="BD1100">IFERROR(
   SUM(
      _xlfn._xlws.FILTER(
         Tableau3[Nb Platinage Joint],
         (Tableau3[ITEM]=Tableau210[[#This Row],[NOM]])*
         (Tableau3[Rep.]=Tableau210[[#This Row],[REPERE BUTA]])
      )
   ),
0)</f>
        <v>0</v>
      </c>
      <c r="BE1100" s="153">
        <f>IFERROR(VLOOKUP(Tableau210[[#This Row],[OPERATION]],Tableau4[],3,FALSE),"")</f>
        <v>1</v>
      </c>
      <c r="BF1100" s="153" cm="1">
        <f t="array" ref="BF1100">IFERROR(
   SUM(
      _xlfn._xlws.FILTER(
         Tableau3[Joint Définitif Nb],
         (Tableau3[ITEM]=Tableau210[[#This Row],[NOM]])*
         (Tableau3[Rep.]=Tableau210[[#This Row],[REPERE BUTA]])
      )
   ),
0)</f>
        <v>0</v>
      </c>
      <c r="BG1100" s="153" t="s">
        <v>3424</v>
      </c>
      <c r="BH1100" s="153" t="str" cm="1">
        <f t="array" ref="BH11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0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00" s="153"/>
      <c r="BK1100" s="153" t="s">
        <v>3424</v>
      </c>
      <c r="BL1100" s="153" t="s">
        <v>2262</v>
      </c>
      <c r="BM1100" s="153" t="s">
        <v>3437</v>
      </c>
      <c r="BN1100" s="153"/>
      <c r="BO1100" s="153"/>
      <c r="BP1100" s="150"/>
      <c r="BQ1100" s="150"/>
      <c r="BR1100" s="150"/>
      <c r="BS1100" s="152"/>
      <c r="BT1100" s="152"/>
      <c r="BU1100" s="152"/>
      <c r="BV1100" s="152"/>
      <c r="BW1100" s="152"/>
      <c r="BX1100" s="152"/>
    </row>
    <row r="1101" spans="1:76" ht="15.75" hidden="1" x14ac:dyDescent="0.25">
      <c r="A1101" s="48" t="str" cm="1">
        <f t="array" ref="A1101">_xlfn.XLOOKUP(Tableau210[[#This Row],[NOM]]&amp;Tableau210[[#This Row],[REPERE BUTA]],[6]!Tableau16[POSTE TECHNIQUE]&amp;[6]!Tableau16[Repere ADM],[6]!Tableau16[NUMERO CLIENT])</f>
        <v>S1-S44110</v>
      </c>
      <c r="B1101" s="48" t="str" cm="1">
        <f t="array" ref="B1101">_xlfn.XLOOKUP(Tableau210[[#This Row],[NOM]]&amp;Tableau210[[#This Row],[REPERE BUTA]],[6]!Tableau16[POSTE TECHNIQUE]&amp;[6]!Tableau16[Repere REF],[6]!Tableau16[NUMERO CLIENT])</f>
        <v>S1-S44110</v>
      </c>
      <c r="C1101" s="48" cm="1">
        <f t="array" ref="C1101">_xlfn.XLOOKUP(Tableau210[[#This Row],[NOM]]&amp;Tableau210[[#This Row],[Repere Ubleam]],[7]Sheet1!$C$2:$C$2995&amp;[7]Sheet1!$I$2:$I$2995,[7]Sheet1!$A$2:$A$2995)</f>
        <v>592</v>
      </c>
      <c r="D1101" s="48" t="str">
        <f>C1101&amp;""</f>
        <v>592</v>
      </c>
      <c r="E1101" s="48" t="s">
        <v>2553</v>
      </c>
      <c r="F1101" s="48" t="s">
        <v>1477</v>
      </c>
      <c r="G1101" s="149" t="s">
        <v>1476</v>
      </c>
      <c r="H1101" s="150" t="s">
        <v>1067</v>
      </c>
      <c r="I1101" s="150" t="s">
        <v>91</v>
      </c>
      <c r="J1101" s="150" t="s">
        <v>2057</v>
      </c>
      <c r="K1101" s="150" t="str">
        <f>_xlfn.XLOOKUP(Tableau210[[#This Row],[NOM]],[8]LUT!$I$5:$I$301,[8]LUT!$N$5:$N$301)</f>
        <v>Vanne auto</v>
      </c>
      <c r="L1101" s="150" t="s">
        <v>73</v>
      </c>
      <c r="M1101" s="150" t="s">
        <v>1246</v>
      </c>
      <c r="N1101" s="150" t="s">
        <v>1246</v>
      </c>
      <c r="O1101" s="150"/>
      <c r="P1101" s="150"/>
      <c r="Q1101" s="150"/>
      <c r="R1101" s="150"/>
      <c r="S1101" s="150"/>
      <c r="T1101" s="150"/>
      <c r="U1101" s="150"/>
      <c r="V1101" s="150"/>
      <c r="W1101" s="151" cm="1">
        <f t="array" ref="W1101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01" s="151" cm="1">
        <f t="array" ref="X11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01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1" s="151" cm="1">
        <f t="array" ref="Z1101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01" s="151" cm="1">
        <f t="array" ref="AA11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01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1" s="152"/>
      <c r="AD1101" s="153" t="s">
        <v>2196</v>
      </c>
      <c r="AE1101" s="150"/>
      <c r="AF1101" s="161">
        <f>IFERROR(VLOOKUP(Tableau210[[#This Row],[OPERATION]],Tableau4[],5,FALSE),"")</f>
        <v>0</v>
      </c>
      <c r="AG1101" s="150"/>
      <c r="AH1101" s="161">
        <f>IFERROR(VLOOKUP(Tableau210[[#This Row],[OPERATION]],Tableau4[],4,FALSE),"")</f>
        <v>0</v>
      </c>
      <c r="AI1101" s="150"/>
      <c r="AJ1101" s="150" t="str">
        <f>IF(Tableau210[[#This Row],[NB JP EMIS]]=1,"1 JP","") &amp; IF(Tableau210[[#This Row],[NB BP EMIS]]=1," 1 BP","")</f>
        <v/>
      </c>
      <c r="AK1101" s="150"/>
      <c r="AL1101" s="153" t="s">
        <v>103</v>
      </c>
      <c r="AM1101" s="153">
        <f>IFERROR(+VLOOKUP(AY1101,Tiges!$G$4:$I$569,3,FALSE),"")</f>
        <v>27</v>
      </c>
      <c r="AN1101" s="152"/>
      <c r="AO1101" s="153" t="s">
        <v>3424</v>
      </c>
      <c r="AP1101" s="153" cm="1">
        <f t="array" ref="AP11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01" s="153" t="s">
        <v>3424</v>
      </c>
      <c r="AR1101" s="153" t="s">
        <v>3424</v>
      </c>
      <c r="AS1101" s="153" cm="1">
        <f t="array" ref="AS11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01" s="153" t="s">
        <v>3424</v>
      </c>
      <c r="AU1101" s="153" t="s">
        <v>3424</v>
      </c>
      <c r="AV1101" s="153" t="str" cm="1">
        <f t="array" ref="AV11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0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01" s="153"/>
      <c r="AY1101" s="153" cm="1">
        <f t="array" ref="AY1101">IFERROR(_xlfn.XLOOKUP(Tableau210[[#This Row],[DN DONNEES BUTA ]]&amp;Tableau210[[#This Row],[PN DONNEES BUTA]],Tiges!$B$4:$B$79&amp;Tiges!$C$4:$C$79,Tiges!$G$4:$G$79),"")</f>
        <v>16</v>
      </c>
      <c r="AZ1101" s="153"/>
      <c r="BA1101" s="153" cm="1">
        <f t="array" ref="BA1101">IFERROR(_xlfn.XLOOKUP(Tableau210[[#This Row],[DN DONNEES BUTA ]]&amp;Tableau210[[#This Row],[PN DONNEES BUTA]],Tiges!$B$4:$B$79&amp;Tiges!$C$4:$C$79,Tiges!$H$4:$H$79),"")</f>
        <v>80</v>
      </c>
      <c r="BB1101" s="153"/>
      <c r="BC1101" s="163">
        <f>IFERROR(VLOOKUP(Tableau210[[#This Row],[OPERATION]],Tableau4[],2,FALSE),"")</f>
        <v>0</v>
      </c>
      <c r="BD1101" s="153"/>
      <c r="BE1101" s="153">
        <f>IFERROR(VLOOKUP(Tableau210[[#This Row],[OPERATION]],Tableau4[],3,FALSE),"")</f>
        <v>1</v>
      </c>
      <c r="BF1101" s="153"/>
      <c r="BG1101" s="153" t="s">
        <v>3424</v>
      </c>
      <c r="BH1101" s="153" t="str" cm="1">
        <f t="array" ref="BH11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0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01" s="153"/>
      <c r="BK1101" s="153" t="s">
        <v>3424</v>
      </c>
      <c r="BL1101" s="153" t="s">
        <v>2262</v>
      </c>
      <c r="BM1101" s="153" t="s">
        <v>3437</v>
      </c>
      <c r="BN1101" s="153"/>
      <c r="BO1101" s="153"/>
      <c r="BP1101" s="150"/>
      <c r="BQ1101" s="150"/>
      <c r="BR1101" s="150"/>
      <c r="BS1101" s="152"/>
      <c r="BT1101" s="152"/>
      <c r="BU1101" s="152"/>
      <c r="BV1101" s="152"/>
      <c r="BW1101" s="152"/>
      <c r="BX1101" s="152"/>
    </row>
    <row r="1102" spans="1:76" ht="15.75" hidden="1" x14ac:dyDescent="0.25">
      <c r="A1102" s="48" t="str" cm="1">
        <f t="array" ref="A1102">_xlfn.XLOOKUP(Tableau210[[#This Row],[NOM]]&amp;Tableau210[[#This Row],[REPERE BUTA]],[6]!Tableau16[POSTE TECHNIQUE]&amp;[6]!Tableau16[Repere ADM],[6]!Tableau16[NUMERO CLIENT])</f>
        <v>S1-S45110</v>
      </c>
      <c r="B1102" s="48" t="str" cm="1">
        <f t="array" ref="B1102">_xlfn.XLOOKUP(Tableau210[[#This Row],[NOM]]&amp;Tableau210[[#This Row],[REPERE BUTA]],[6]!Tableau16[POSTE TECHNIQUE]&amp;[6]!Tableau16[Repere REF],[6]!Tableau16[NUMERO CLIENT])</f>
        <v>S1-S45110</v>
      </c>
      <c r="C1102" s="48" cm="1">
        <f t="array" ref="C1102">_xlfn.XLOOKUP(Tableau210[[#This Row],[NOM]]&amp;Tableau210[[#This Row],[Repere Ubleam]],[7]Sheet1!$C$2:$C$2995&amp;[7]Sheet1!$I$2:$I$2995,[7]Sheet1!$A$2:$A$2995)</f>
        <v>593</v>
      </c>
      <c r="D1102" s="48" t="str">
        <f>C1102&amp;""</f>
        <v>593</v>
      </c>
      <c r="E1102" s="48" t="s">
        <v>2553</v>
      </c>
      <c r="F1102" s="48" t="s">
        <v>1480</v>
      </c>
      <c r="G1102" s="149" t="s">
        <v>1479</v>
      </c>
      <c r="H1102" s="150" t="s">
        <v>1067</v>
      </c>
      <c r="I1102" s="150" t="s">
        <v>91</v>
      </c>
      <c r="J1102" s="150" t="s">
        <v>2057</v>
      </c>
      <c r="K1102" s="150" t="str">
        <f>_xlfn.XLOOKUP(Tableau210[[#This Row],[NOM]],[8]LUT!$I$5:$I$301,[8]LUT!$N$5:$N$301)</f>
        <v>Vanne auto</v>
      </c>
      <c r="L1102" s="150" t="s">
        <v>73</v>
      </c>
      <c r="M1102" s="150" t="s">
        <v>1368</v>
      </c>
      <c r="N1102" s="150" t="s">
        <v>1368</v>
      </c>
      <c r="O1102" s="150"/>
      <c r="P1102" s="150"/>
      <c r="Q1102" s="150"/>
      <c r="R1102" s="150"/>
      <c r="S1102" s="150"/>
      <c r="T1102" s="150"/>
      <c r="U1102" s="150"/>
      <c r="V1102" s="150"/>
      <c r="W1102" s="151" cm="1">
        <f t="array" ref="W110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02" s="151" cm="1">
        <f t="array" ref="X11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0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2" s="151" cm="1">
        <f t="array" ref="Z110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02" s="151" cm="1">
        <f t="array" ref="AA11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0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2" s="152"/>
      <c r="AD1102" s="153" t="s">
        <v>2196</v>
      </c>
      <c r="AE1102" s="150"/>
      <c r="AF1102" s="161">
        <f>IFERROR(VLOOKUP(Tableau210[[#This Row],[OPERATION]],Tableau4[],5,FALSE),"")</f>
        <v>0</v>
      </c>
      <c r="AG1102" s="150" cm="1">
        <f t="array" ref="AG1102">IFERROR(
   SUM(
      _xlfn._xlws.FILTER(
         Tableau3[JP],
         (Tableau3[ITEM]=Tableau210[[#This Row],[NOM]])*
         (Tableau3[Rep.]=Tableau210[[#This Row],[REPERE BUTA]])
      )
   ),
0)</f>
        <v>0</v>
      </c>
      <c r="AH1102" s="161">
        <f>IFERROR(VLOOKUP(Tableau210[[#This Row],[OPERATION]],Tableau4[],4,FALSE),"")</f>
        <v>0</v>
      </c>
      <c r="AI1102" s="150" cm="1">
        <f t="array" ref="AI1102">IFERROR(
   SUM(
      _xlfn._xlws.FILTER(
         Tableau3[BP],
         (Tableau3[ITEM]=Tableau210[[#This Row],[NOM]])*
         (Tableau3[Rep.]=Tableau210[[#This Row],[REPERE BUTA]])
      )
   ),
0)</f>
        <v>0</v>
      </c>
      <c r="AJ1102" s="150" t="str">
        <f>IF(Tableau210[[#This Row],[NB JP EMIS]]=1,"1 JP","") &amp; IF(Tableau210[[#This Row],[NB BP EMIS]]=1," 1 BP","")</f>
        <v/>
      </c>
      <c r="AK1102" s="150" t="str">
        <f>IF(Tableau210[[#This Row],[NB JP BUTA]]=1,"1 JP","") &amp; IF(Tableau210[[#This Row],[Nb BP BUTA]]=1," 1 BP","") &amp; IF(Tableau210[[#This Row],[Nb BP BUTA]]=2," 2 BP","")</f>
        <v/>
      </c>
      <c r="AL1102" s="153" t="s">
        <v>103</v>
      </c>
      <c r="AM1102" s="153">
        <f>IFERROR(+VLOOKUP(AY1102,Tiges!$G$4:$I$569,3,FALSE),"")</f>
        <v>27</v>
      </c>
      <c r="AN1102" s="152"/>
      <c r="AO1102" s="153" t="s">
        <v>3424</v>
      </c>
      <c r="AP1102" s="153" cm="1">
        <f t="array" ref="AP11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02" s="153" t="s">
        <v>3424</v>
      </c>
      <c r="AR1102" s="153" t="s">
        <v>3424</v>
      </c>
      <c r="AS1102" s="153" cm="1">
        <f t="array" ref="AS11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02" s="153" t="s">
        <v>3424</v>
      </c>
      <c r="AU1102" s="153" t="s">
        <v>3424</v>
      </c>
      <c r="AV1102" s="153" t="str" cm="1">
        <f t="array" ref="AV11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0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02" s="153"/>
      <c r="AY1102" s="153" cm="1">
        <f t="array" ref="AY1102">IFERROR(_xlfn.XLOOKUP(Tableau210[[#This Row],[DN DONNEES BUTA ]]&amp;Tableau210[[#This Row],[PN DONNEES BUTA]],Tiges!$B$4:$B$79&amp;Tiges!$C$4:$C$79,Tiges!$G$4:$G$79),"")</f>
        <v>16</v>
      </c>
      <c r="AZ1102" s="153"/>
      <c r="BA1102" s="153" cm="1">
        <f t="array" ref="BA1102">IFERROR(_xlfn.XLOOKUP(Tableau210[[#This Row],[DN DONNEES BUTA ]]&amp;Tableau210[[#This Row],[PN DONNEES BUTA]],Tiges!$B$4:$B$79&amp;Tiges!$C$4:$C$79,Tiges!$H$4:$H$79),"")</f>
        <v>80</v>
      </c>
      <c r="BB1102" s="153"/>
      <c r="BC1102" s="163">
        <f>IFERROR(VLOOKUP(Tableau210[[#This Row],[OPERATION]],Tableau4[],2,FALSE),"")</f>
        <v>0</v>
      </c>
      <c r="BD1102" s="153" cm="1">
        <f t="array" ref="BD1102">IFERROR(
   SUM(
      _xlfn._xlws.FILTER(
         Tableau3[Nb Platinage Joint],
         (Tableau3[ITEM]=Tableau210[[#This Row],[NOM]])*
         (Tableau3[Rep.]=Tableau210[[#This Row],[REPERE BUTA]])
      )
   ),
0)</f>
        <v>0</v>
      </c>
      <c r="BE1102" s="153">
        <f>IFERROR(VLOOKUP(Tableau210[[#This Row],[OPERATION]],Tableau4[],3,FALSE),"")</f>
        <v>1</v>
      </c>
      <c r="BF1102" s="153" cm="1">
        <f t="array" ref="BF1102">IFERROR(
   SUM(
      _xlfn._xlws.FILTER(
         Tableau3[Joint Définitif Nb],
         (Tableau3[ITEM]=Tableau210[[#This Row],[NOM]])*
         (Tableau3[Rep.]=Tableau210[[#This Row],[REPERE BUTA]])
      )
   ),
0)</f>
        <v>0</v>
      </c>
      <c r="BG1102" s="153" t="s">
        <v>3424</v>
      </c>
      <c r="BH1102" s="153" t="str" cm="1">
        <f t="array" ref="BH11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0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02" s="153"/>
      <c r="BK1102" s="153" t="s">
        <v>3424</v>
      </c>
      <c r="BL1102" s="153" t="s">
        <v>2262</v>
      </c>
      <c r="BM1102" s="153" t="s">
        <v>3437</v>
      </c>
      <c r="BN1102" s="153"/>
      <c r="BO1102" s="153"/>
      <c r="BP1102" s="150"/>
      <c r="BQ1102" s="150"/>
      <c r="BR1102" s="150"/>
      <c r="BS1102" s="152"/>
      <c r="BT1102" s="152"/>
      <c r="BU1102" s="152"/>
      <c r="BV1102" s="152"/>
      <c r="BW1102" s="152"/>
      <c r="BX1102" s="152"/>
    </row>
    <row r="1103" spans="1:76" s="154" customFormat="1" ht="15.75" hidden="1" x14ac:dyDescent="0.25">
      <c r="A1103" s="48" t="e" cm="1">
        <f t="array" ref="A1103">_xlfn.XLOOKUP(Tableau210[[#This Row],[NOM]]&amp;Tableau210[[#This Row],[REPERE BUTA]],[6]!Tableau16[POSTE TECHNIQUE]&amp;[6]!Tableau16[Repere ADM],[6]!Tableau16[NUMERO CLIENT])</f>
        <v>#N/A</v>
      </c>
      <c r="B1103" s="48" t="e" cm="1">
        <f t="array" ref="B1103">_xlfn.XLOOKUP(Tableau210[[#This Row],[NOM]]&amp;Tableau210[[#This Row],[REPERE BUTA]],[6]!Tableau16[POSTE TECHNIQUE]&amp;[6]!Tableau16[Repere REF],[6]!Tableau16[NUMERO CLIENT])</f>
        <v>#N/A</v>
      </c>
      <c r="C1103" s="48" cm="1">
        <f t="array" ref="C1103">_xlfn.XLOOKUP(Tableau210[[#This Row],[NOM]]&amp;Tableau210[[#This Row],[Repere Ubleam]],[7]Sheet1!$C$2:$C$2995&amp;[7]Sheet1!$I$2:$I$2995,[7]Sheet1!$A$2:$A$2995)</f>
        <v>1097</v>
      </c>
      <c r="D1103" s="48" t="str">
        <f>C1103&amp;""</f>
        <v>1097</v>
      </c>
      <c r="E1103" s="48" t="e">
        <v>#N/A</v>
      </c>
      <c r="F1103" s="48" t="e">
        <v>#N/A</v>
      </c>
      <c r="G1103" s="149" t="s">
        <v>1814</v>
      </c>
      <c r="H1103" s="150" t="s">
        <v>1067</v>
      </c>
      <c r="I1103" s="150" t="s">
        <v>91</v>
      </c>
      <c r="J1103" s="150" t="s">
        <v>2057</v>
      </c>
      <c r="K1103" s="150" t="str">
        <f>_xlfn.XLOOKUP(Tableau210[[#This Row],[NOM]],[8]LUT!$I$5:$I$301,[8]LUT!$N$5:$N$301)</f>
        <v>Vanne auto</v>
      </c>
      <c r="L1103" s="150" t="s">
        <v>1368</v>
      </c>
      <c r="M1103" s="150" t="s">
        <v>1368</v>
      </c>
      <c r="N1103" s="150" t="s">
        <v>1368</v>
      </c>
      <c r="O1103" s="150"/>
      <c r="P1103" s="150"/>
      <c r="Q1103" s="150"/>
      <c r="R1103" s="150"/>
      <c r="S1103" s="150"/>
      <c r="T1103" s="150"/>
      <c r="U1103" s="150"/>
      <c r="V1103" s="150"/>
      <c r="W1103" s="151" t="s">
        <v>3426</v>
      </c>
      <c r="X1103" s="151" cm="1">
        <f t="array" ref="X11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103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3" s="151" t="s">
        <v>3424</v>
      </c>
      <c r="AA1103" s="151" cm="1">
        <f t="array" ref="AA11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103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3" s="152"/>
      <c r="AD1103" s="153" t="s">
        <v>2196</v>
      </c>
      <c r="AE1103" s="150"/>
      <c r="AF1103" s="161">
        <f>IFERROR(VLOOKUP(Tableau210[[#This Row],[OPERATION]],Tableau4[],5,FALSE),"")</f>
        <v>0</v>
      </c>
      <c r="AG1103" s="150" cm="1">
        <f t="array" ref="AG1103">IFERROR(
   SUM(
      _xlfn._xlws.FILTER(
         Tableau3[JP],
         (Tableau3[ITEM]=Tableau210[[#This Row],[NOM]])*
         (Tableau3[Rep.]=Tableau210[[#This Row],[REPERE BUTA]])
      )
   ),
0)</f>
        <v>0</v>
      </c>
      <c r="AH1103" s="161">
        <f>IFERROR(VLOOKUP(Tableau210[[#This Row],[OPERATION]],Tableau4[],4,FALSE),"")</f>
        <v>0</v>
      </c>
      <c r="AI1103" s="150" cm="1">
        <f t="array" ref="AI1103">IFERROR(
   SUM(
      _xlfn._xlws.FILTER(
         Tableau3[BP],
         (Tableau3[ITEM]=Tableau210[[#This Row],[NOM]])*
         (Tableau3[Rep.]=Tableau210[[#This Row],[REPERE BUTA]])
      )
   ),
0)</f>
        <v>0</v>
      </c>
      <c r="AJ1103" s="150" t="str">
        <f>IF(Tableau210[[#This Row],[NB JP EMIS]]=1,"1 JP","") &amp; IF(Tableau210[[#This Row],[NB BP EMIS]]=1," 1 BP","")</f>
        <v/>
      </c>
      <c r="AK1103" s="150" t="str">
        <f>IF(Tableau210[[#This Row],[NB JP BUTA]]=1,"1 JP","") &amp; IF(Tableau210[[#This Row],[Nb BP BUTA]]=1," 1 BP","") &amp; IF(Tableau210[[#This Row],[Nb BP BUTA]]=2," 2 BP","")</f>
        <v/>
      </c>
      <c r="AL1103" s="153" t="s">
        <v>103</v>
      </c>
      <c r="AM1103" s="153" t="str">
        <f>IFERROR(+VLOOKUP(AY1103,Tiges!$G$4:$I$569,3,FALSE),"")</f>
        <v/>
      </c>
      <c r="AN1103" s="152"/>
      <c r="AO1103" s="153" t="s">
        <v>3424</v>
      </c>
      <c r="AP1103" s="153" cm="1">
        <f t="array" ref="AP11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0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103" s="153" t="s">
        <v>3424</v>
      </c>
      <c r="AS1103" s="153" cm="1">
        <f t="array" ref="AS11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0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103" s="153" t="s">
        <v>3424</v>
      </c>
      <c r="AV1103" s="153" cm="1">
        <f t="array" ref="AV11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103" s="153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103" s="153"/>
      <c r="AY1103" s="153" t="str" cm="1">
        <f t="array" ref="AY1103">IFERROR(_xlfn.XLOOKUP(Tableau210[[#This Row],[DN DONNEES BUTA ]]&amp;Tableau210[[#This Row],[PN DONNEES BUTA]],Tiges!$B$4:$B$79&amp;Tiges!$C$4:$C$79,Tiges!$G$4:$G$79),"")</f>
        <v/>
      </c>
      <c r="AZ1103" s="153"/>
      <c r="BA1103" s="153" t="str" cm="1">
        <f t="array" ref="BA1103">IFERROR(_xlfn.XLOOKUP(Tableau210[[#This Row],[DN DONNEES BUTA ]]&amp;Tableau210[[#This Row],[PN DONNEES BUTA]],Tiges!$B$4:$B$79&amp;Tiges!$C$4:$C$79,Tiges!$H$4:$H$79),"")</f>
        <v/>
      </c>
      <c r="BB1103" s="153"/>
      <c r="BC1103" s="163">
        <f>IFERROR(VLOOKUP(Tableau210[[#This Row],[OPERATION]],Tableau4[],2,FALSE),"")</f>
        <v>0</v>
      </c>
      <c r="BD1103" s="153" cm="1">
        <f t="array" ref="BD1103">IFERROR(
   SUM(
      _xlfn._xlws.FILTER(
         Tableau3[Nb Platinage Joint],
         (Tableau3[ITEM]=Tableau210[[#This Row],[NOM]])*
         (Tableau3[Rep.]=Tableau210[[#This Row],[REPERE BUTA]])
      )
   ),
0)</f>
        <v>0</v>
      </c>
      <c r="BE1103" s="153">
        <f>IFERROR(VLOOKUP(Tableau210[[#This Row],[OPERATION]],Tableau4[],3,FALSE),"")</f>
        <v>1</v>
      </c>
      <c r="BF1103" s="153" cm="1">
        <f t="array" ref="BF1103">IFERROR(
   SUM(
      _xlfn._xlws.FILTER(
         Tableau3[Joint Définitif Nb],
         (Tableau3[ITEM]=Tableau210[[#This Row],[NOM]])*
         (Tableau3[Rep.]=Tableau210[[#This Row],[REPERE BUTA]])
      )
   ),
0)</f>
        <v>0</v>
      </c>
      <c r="BG1103" s="153" t="s">
        <v>3424</v>
      </c>
      <c r="BH1103" s="153" cm="1">
        <f t="array" ref="BH11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103" s="153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103" s="153"/>
      <c r="BK1103" s="153" t="s">
        <v>3424</v>
      </c>
      <c r="BL1103" s="153" t="s">
        <v>2510</v>
      </c>
      <c r="BM1103" s="153" t="s">
        <v>2380</v>
      </c>
      <c r="BN1103" s="153"/>
      <c r="BO1103" s="153"/>
      <c r="BP1103" s="153"/>
      <c r="BQ1103" s="152"/>
      <c r="BR1103" s="150"/>
      <c r="BS1103" s="152"/>
      <c r="BT1103" s="152"/>
      <c r="BU1103" s="152"/>
      <c r="BV1103" s="152"/>
      <c r="BW1103" s="152"/>
      <c r="BX1103" s="152"/>
    </row>
    <row r="1104" spans="1:76" s="154" customFormat="1" ht="15.75" hidden="1" x14ac:dyDescent="0.25">
      <c r="A1104" s="48" t="e" cm="1">
        <f t="array" ref="A1104">_xlfn.XLOOKUP(Tableau210[[#This Row],[NOM]]&amp;Tableau210[[#This Row],[REPERE BUTA]],[6]!Tableau16[POSTE TECHNIQUE]&amp;[6]!Tableau16[Repere ADM],[6]!Tableau16[NUMERO CLIENT])</f>
        <v>#N/A</v>
      </c>
      <c r="B1104" s="48" t="e" cm="1">
        <f t="array" ref="B1104">_xlfn.XLOOKUP(Tableau210[[#This Row],[NOM]]&amp;Tableau210[[#This Row],[REPERE BUTA]],[6]!Tableau16[POSTE TECHNIQUE]&amp;[6]!Tableau16[Repere REF],[6]!Tableau16[NUMERO CLIENT])</f>
        <v>#N/A</v>
      </c>
      <c r="C1104" s="48" cm="1">
        <f t="array" ref="C1104">_xlfn.XLOOKUP(Tableau210[[#This Row],[NOM]]&amp;Tableau210[[#This Row],[Repere Ubleam]],[7]Sheet1!$C$2:$C$2995&amp;[7]Sheet1!$I$2:$I$2995,[7]Sheet1!$A$2:$A$2995)</f>
        <v>1098</v>
      </c>
      <c r="D1104" s="48" t="str">
        <f>C1104&amp;""</f>
        <v>1098</v>
      </c>
      <c r="E1104" s="48" t="e">
        <v>#N/A</v>
      </c>
      <c r="F1104" s="48" t="e">
        <v>#N/A</v>
      </c>
      <c r="G1104" s="149" t="s">
        <v>1814</v>
      </c>
      <c r="H1104" s="150" t="s">
        <v>1067</v>
      </c>
      <c r="I1104" s="150" t="s">
        <v>91</v>
      </c>
      <c r="J1104" s="150" t="s">
        <v>2057</v>
      </c>
      <c r="K1104" s="150" t="str">
        <f>_xlfn.XLOOKUP(Tableau210[[#This Row],[NOM]],[8]LUT!$I$5:$I$301,[8]LUT!$N$5:$N$301)</f>
        <v>Vanne auto</v>
      </c>
      <c r="L1104" s="150" t="s">
        <v>1246</v>
      </c>
      <c r="M1104" s="150" t="s">
        <v>1246</v>
      </c>
      <c r="N1104" s="150" t="s">
        <v>1246</v>
      </c>
      <c r="O1104" s="150"/>
      <c r="P1104" s="150"/>
      <c r="Q1104" s="150"/>
      <c r="R1104" s="150"/>
      <c r="S1104" s="150"/>
      <c r="T1104" s="150"/>
      <c r="U1104" s="150"/>
      <c r="V1104" s="150"/>
      <c r="W1104" s="151" t="s">
        <v>3426</v>
      </c>
      <c r="X1104" s="151" cm="1">
        <f t="array" ref="X11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10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4" s="151" t="s">
        <v>3424</v>
      </c>
      <c r="AA1104" s="151" cm="1">
        <f t="array" ref="AA11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10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4" s="152"/>
      <c r="AD1104" s="153" t="s">
        <v>2196</v>
      </c>
      <c r="AE1104" s="150"/>
      <c r="AF1104" s="161">
        <f>IFERROR(VLOOKUP(Tableau210[[#This Row],[OPERATION]],Tableau4[],5,FALSE),"")</f>
        <v>0</v>
      </c>
      <c r="AG1104" s="150"/>
      <c r="AH1104" s="161">
        <f>IFERROR(VLOOKUP(Tableau210[[#This Row],[OPERATION]],Tableau4[],4,FALSE),"")</f>
        <v>0</v>
      </c>
      <c r="AI1104" s="150"/>
      <c r="AJ1104" s="150" t="str">
        <f>IF(Tableau210[[#This Row],[NB JP EMIS]]=1,"1 JP","") &amp; IF(Tableau210[[#This Row],[NB BP EMIS]]=1," 1 BP","")</f>
        <v/>
      </c>
      <c r="AK1104" s="150"/>
      <c r="AL1104" s="153" t="s">
        <v>103</v>
      </c>
      <c r="AM1104" s="153" t="str">
        <f>IFERROR(+VLOOKUP(AY1104,Tiges!$G$4:$I$569,3,FALSE),"")</f>
        <v/>
      </c>
      <c r="AN1104" s="152"/>
      <c r="AO1104" s="153" t="s">
        <v>3424</v>
      </c>
      <c r="AP1104" s="153" cm="1">
        <f t="array" ref="AP11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0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104" s="153" t="s">
        <v>3424</v>
      </c>
      <c r="AS1104" s="153" cm="1">
        <f t="array" ref="AS11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0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104" s="153" t="s">
        <v>3424</v>
      </c>
      <c r="AV1104" s="153" cm="1">
        <f t="array" ref="AV11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104" s="153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104" s="153"/>
      <c r="AY1104" s="153" t="str" cm="1">
        <f t="array" ref="AY1104">IFERROR(_xlfn.XLOOKUP(Tableau210[[#This Row],[DN DONNEES BUTA ]]&amp;Tableau210[[#This Row],[PN DONNEES BUTA]],Tiges!$B$4:$B$79&amp;Tiges!$C$4:$C$79,Tiges!$G$4:$G$79),"")</f>
        <v/>
      </c>
      <c r="AZ1104" s="153"/>
      <c r="BA1104" s="153" t="str" cm="1">
        <f t="array" ref="BA1104">IFERROR(_xlfn.XLOOKUP(Tableau210[[#This Row],[DN DONNEES BUTA ]]&amp;Tableau210[[#This Row],[PN DONNEES BUTA]],Tiges!$B$4:$B$79&amp;Tiges!$C$4:$C$79,Tiges!$H$4:$H$79),"")</f>
        <v/>
      </c>
      <c r="BB1104" s="153"/>
      <c r="BC1104" s="163">
        <f>IFERROR(VLOOKUP(Tableau210[[#This Row],[OPERATION]],Tableau4[],2,FALSE),"")</f>
        <v>0</v>
      </c>
      <c r="BD1104" s="153"/>
      <c r="BE1104" s="153">
        <f>IFERROR(VLOOKUP(Tableau210[[#This Row],[OPERATION]],Tableau4[],3,FALSE),"")</f>
        <v>1</v>
      </c>
      <c r="BF1104" s="153"/>
      <c r="BG1104" s="153" t="s">
        <v>3424</v>
      </c>
      <c r="BH1104" s="153" cm="1">
        <f t="array" ref="BH11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104" s="153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104" s="153"/>
      <c r="BK1104" s="153" t="s">
        <v>3424</v>
      </c>
      <c r="BL1104" s="153" t="s">
        <v>2510</v>
      </c>
      <c r="BM1104" s="153" t="s">
        <v>2380</v>
      </c>
      <c r="BN1104" s="153"/>
      <c r="BO1104" s="153"/>
      <c r="BP1104" s="153"/>
      <c r="BQ1104" s="152"/>
      <c r="BR1104" s="150"/>
      <c r="BS1104" s="152"/>
      <c r="BT1104" s="152"/>
      <c r="BU1104" s="152"/>
      <c r="BV1104" s="152"/>
      <c r="BW1104" s="152"/>
      <c r="BX1104" s="152"/>
    </row>
    <row r="1105" spans="1:76" ht="15.75" hidden="1" x14ac:dyDescent="0.25">
      <c r="A1105" s="48" t="e" cm="1">
        <f t="array" ref="A1105">_xlfn.XLOOKUP(Tableau210[[#This Row],[NOM]]&amp;Tableau210[[#This Row],[REPERE BUTA]],[6]!Tableau16[POSTE TECHNIQUE]&amp;[6]!Tableau16[Repere ADM],[6]!Tableau16[NUMERO CLIENT])</f>
        <v>#N/A</v>
      </c>
      <c r="B1105" s="48" t="e" cm="1">
        <f t="array" ref="B1105">_xlfn.XLOOKUP(Tableau210[[#This Row],[NOM]]&amp;Tableau210[[#This Row],[REPERE BUTA]],[6]!Tableau16[POSTE TECHNIQUE]&amp;[6]!Tableau16[Repere REF],[6]!Tableau16[NUMERO CLIENT])</f>
        <v>#N/A</v>
      </c>
      <c r="C1105" s="48" cm="1">
        <f t="array" ref="C1105">_xlfn.XLOOKUP(Tableau210[[#This Row],[NOM]]&amp;Tableau210[[#This Row],[Repere Ubleam]],[7]Sheet1!$C$2:$C$2995&amp;[7]Sheet1!$I$2:$I$2995,[7]Sheet1!$A$2:$A$2995)</f>
        <v>1099</v>
      </c>
      <c r="D1105" s="48" t="str">
        <f>C1105&amp;""</f>
        <v>1099</v>
      </c>
      <c r="E1105" s="48" t="e">
        <v>#N/A</v>
      </c>
      <c r="F1105" s="48" t="e">
        <v>#N/A</v>
      </c>
      <c r="G1105" s="176" t="s">
        <v>1818</v>
      </c>
      <c r="H1105" s="119" t="s">
        <v>1067</v>
      </c>
      <c r="I1105" s="119" t="s">
        <v>91</v>
      </c>
      <c r="J1105" s="119" t="s">
        <v>2058</v>
      </c>
      <c r="K1105" s="119" t="str">
        <f>_xlfn.XLOOKUP(Tableau210[[#This Row],[NOM]],[8]LUT!$I$5:$I$301,[8]LUT!$N$5:$N$301)</f>
        <v>VM</v>
      </c>
      <c r="L1105" s="119" t="s">
        <v>83</v>
      </c>
      <c r="M1105" s="119"/>
      <c r="N1105" s="119" t="s">
        <v>83</v>
      </c>
      <c r="O1105" s="119"/>
      <c r="P1105" s="119"/>
      <c r="Q1105" s="119"/>
      <c r="R1105" s="119"/>
      <c r="S1105" s="119"/>
      <c r="T1105" s="119"/>
      <c r="U1105" s="119"/>
      <c r="V1105" s="119"/>
      <c r="W1105" s="148" t="s">
        <v>2291</v>
      </c>
      <c r="X1105" s="207" cm="1">
        <f t="array" ref="X11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0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5" s="148" t="s">
        <v>3424</v>
      </c>
      <c r="AA1105" s="207" cm="1">
        <f t="array" ref="AA11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5" s="48"/>
      <c r="AD1105" s="117" t="s">
        <v>2196</v>
      </c>
      <c r="AE1105" s="119"/>
      <c r="AF1105" s="183">
        <f>IFERROR(VLOOKUP(Tableau210[[#This Row],[OPERATION]],Tableau4[],5,FALSE),"")</f>
        <v>0</v>
      </c>
      <c r="AG1105" s="178" cm="1">
        <f t="array" ref="AG1105">IFERROR(
   SUM(
      _xlfn._xlws.FILTER(
         Tableau3[JP],
         (Tableau3[ITEM]=Tableau210[[#This Row],[NOM]])*
         (Tableau3[Rep.]=Tableau210[[#This Row],[REPERE BUTA]])
      )
   ),
0)</f>
        <v>0</v>
      </c>
      <c r="AH1105" s="183">
        <f>IFERROR(VLOOKUP(Tableau210[[#This Row],[OPERATION]],Tableau4[],4,FALSE),"")</f>
        <v>0</v>
      </c>
      <c r="AI1105" s="178" cm="1">
        <f t="array" ref="AI1105">IFERROR(
   SUM(
      _xlfn._xlws.FILTER(
         Tableau3[BP],
         (Tableau3[ITEM]=Tableau210[[#This Row],[NOM]])*
         (Tableau3[Rep.]=Tableau210[[#This Row],[REPERE BUTA]])
      )
   ),
0)</f>
        <v>0</v>
      </c>
      <c r="AJ1105" s="181" t="str">
        <f>IF(Tableau210[[#This Row],[NB JP EMIS]]=1,"1 JP","") &amp; IF(Tableau210[[#This Row],[NB BP EMIS]]=1," 1 BP","")</f>
        <v/>
      </c>
      <c r="AK1105" s="178" t="str">
        <f>IF(Tableau210[[#This Row],[NB JP BUTA]]=1,"1 JP","") &amp; IF(Tableau210[[#This Row],[Nb BP BUTA]]=1," 1 BP","") &amp; IF(Tableau210[[#This Row],[Nb BP BUTA]]=2," 2 BP","")</f>
        <v/>
      </c>
      <c r="AL1105" s="117" t="s">
        <v>103</v>
      </c>
      <c r="AM1105" s="117">
        <f>IFERROR(+VLOOKUP(AY1105,Tiges!$G$4:$I$569,3,FALSE),"")</f>
        <v>27</v>
      </c>
      <c r="AN1105" s="48"/>
      <c r="AO1105" s="148" t="s">
        <v>3424</v>
      </c>
      <c r="AP1105" s="177" cm="1">
        <f t="array" ref="AP11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05" s="411" t="s">
        <v>3424</v>
      </c>
      <c r="AR1105" s="148" t="s">
        <v>3424</v>
      </c>
      <c r="AS1105" s="177" cm="1">
        <f t="array" ref="AS11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05" s="411" t="s">
        <v>3424</v>
      </c>
      <c r="AU1105" s="148" t="s">
        <v>3424</v>
      </c>
      <c r="AV1105" s="177" t="str" cm="1">
        <f t="array" ref="AV11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05" s="117"/>
      <c r="AY1105" s="117" cm="1">
        <f t="array" ref="AY1105">IFERROR(_xlfn.XLOOKUP(Tableau210[[#This Row],[DN DONNEES BUTA ]]&amp;Tableau210[[#This Row],[PN DONNEES BUTA]],Tiges!$B$4:$B$79&amp;Tiges!$C$4:$C$79,Tiges!$G$4:$G$79),"")</f>
        <v>16</v>
      </c>
      <c r="AZ1105" s="117"/>
      <c r="BA1105" s="117" cm="1">
        <f t="array" ref="BA1105">IFERROR(_xlfn.XLOOKUP(Tableau210[[#This Row],[DN DONNEES BUTA ]]&amp;Tableau210[[#This Row],[PN DONNEES BUTA]],Tiges!$B$4:$B$79&amp;Tiges!$C$4:$C$79,Tiges!$H$4:$H$79),"")</f>
        <v>100</v>
      </c>
      <c r="BB1105" s="117"/>
      <c r="BC1105" s="184">
        <f>IFERROR(VLOOKUP(Tableau210[[#This Row],[OPERATION]],Tableau4[],2,FALSE),"")</f>
        <v>0</v>
      </c>
      <c r="BD1105" s="177" cm="1">
        <f t="array" ref="BD1105">IFERROR(
   SUM(
      _xlfn._xlws.FILTER(
         Tableau3[Nb Platinage Joint],
         (Tableau3[ITEM]=Tableau210[[#This Row],[NOM]])*
         (Tableau3[Rep.]=Tableau210[[#This Row],[REPERE BUTA]])
      )
   ),
0)</f>
        <v>0</v>
      </c>
      <c r="BE1105" s="182">
        <f>IFERROR(VLOOKUP(Tableau210[[#This Row],[OPERATION]],Tableau4[],3,FALSE),"")</f>
        <v>1</v>
      </c>
      <c r="BF1105" s="177" cm="1">
        <f t="array" ref="BF1105">IFERROR(
   SUM(
      _xlfn._xlws.FILTER(
         Tableau3[Joint Définitif Nb],
         (Tableau3[ITEM]=Tableau210[[#This Row],[NOM]])*
         (Tableau3[Rep.]=Tableau210[[#This Row],[REPERE BUTA]])
      )
   ),
0)</f>
        <v>1</v>
      </c>
      <c r="BG1105" s="148" t="s">
        <v>3424</v>
      </c>
      <c r="BH1105" s="177" t="str" cm="1">
        <f t="array" ref="BH11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05" s="148" t="s">
        <v>3424</v>
      </c>
      <c r="BK1105" s="148" t="s">
        <v>3424</v>
      </c>
      <c r="BL1105" s="167" t="s">
        <v>2380</v>
      </c>
      <c r="BM1105" s="117"/>
      <c r="BN1105" s="117"/>
      <c r="BO1105" s="117"/>
      <c r="BP1105" s="117"/>
      <c r="BQ1105" s="48"/>
      <c r="BR1105" s="119"/>
      <c r="BS1105" s="48"/>
      <c r="BT1105" s="48"/>
      <c r="BU1105" s="48"/>
      <c r="BV1105" s="48"/>
      <c r="BW1105" s="48"/>
      <c r="BX1105" s="48"/>
    </row>
    <row r="1106" spans="1:76" ht="15.75" hidden="1" x14ac:dyDescent="0.25">
      <c r="A1106" s="48" t="e" cm="1">
        <f t="array" ref="A1106">_xlfn.XLOOKUP(Tableau210[[#This Row],[NOM]]&amp;Tableau210[[#This Row],[REPERE BUTA]],[6]!Tableau16[POSTE TECHNIQUE]&amp;[6]!Tableau16[Repere ADM],[6]!Tableau16[NUMERO CLIENT])</f>
        <v>#N/A</v>
      </c>
      <c r="B1106" s="48" t="e" cm="1">
        <f t="array" ref="B1106">_xlfn.XLOOKUP(Tableau210[[#This Row],[NOM]]&amp;Tableau210[[#This Row],[REPERE BUTA]],[6]!Tableau16[POSTE TECHNIQUE]&amp;[6]!Tableau16[Repere REF],[6]!Tableau16[NUMERO CLIENT])</f>
        <v>#N/A</v>
      </c>
      <c r="C1106" s="48" cm="1">
        <f t="array" ref="C1106">_xlfn.XLOOKUP(Tableau210[[#This Row],[NOM]]&amp;Tableau210[[#This Row],[Repere Ubleam]],[7]Sheet1!$C$2:$C$2995&amp;[7]Sheet1!$I$2:$I$2995,[7]Sheet1!$A$2:$A$2995)</f>
        <v>1100</v>
      </c>
      <c r="D1106" s="48" t="str">
        <f>C1106&amp;""</f>
        <v>1100</v>
      </c>
      <c r="E1106" s="48" t="e">
        <v>#N/A</v>
      </c>
      <c r="F1106" s="48" t="e">
        <v>#N/A</v>
      </c>
      <c r="G1106" s="176" t="s">
        <v>1818</v>
      </c>
      <c r="H1106" s="119" t="s">
        <v>1067</v>
      </c>
      <c r="I1106" s="119" t="s">
        <v>91</v>
      </c>
      <c r="J1106" s="119" t="s">
        <v>2058</v>
      </c>
      <c r="K1106" s="119" t="str">
        <f>_xlfn.XLOOKUP(Tableau210[[#This Row],[NOM]],[8]LUT!$I$5:$I$301,[8]LUT!$N$5:$N$301)</f>
        <v>VM</v>
      </c>
      <c r="L1106" s="119" t="s">
        <v>75</v>
      </c>
      <c r="M1106" s="119"/>
      <c r="N1106" s="119" t="s">
        <v>75</v>
      </c>
      <c r="O1106" s="119"/>
      <c r="P1106" s="119"/>
      <c r="Q1106" s="119"/>
      <c r="R1106" s="119"/>
      <c r="S1106" s="119"/>
      <c r="T1106" s="119"/>
      <c r="U1106" s="119"/>
      <c r="V1106" s="119"/>
      <c r="W1106" s="148" t="s">
        <v>2291</v>
      </c>
      <c r="X1106" s="207" cm="1">
        <f t="array" ref="X11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0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6" s="148" t="s">
        <v>3424</v>
      </c>
      <c r="AA1106" s="207" cm="1">
        <f t="array" ref="AA11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6" s="48"/>
      <c r="AD1106" s="117" t="s">
        <v>2196</v>
      </c>
      <c r="AE1106" s="119"/>
      <c r="AF1106" s="183">
        <f>IFERROR(VLOOKUP(Tableau210[[#This Row],[OPERATION]],Tableau4[],5,FALSE),"")</f>
        <v>0</v>
      </c>
      <c r="AG1106" s="178" cm="1">
        <f t="array" ref="AG1106">IFERROR(
   SUM(
      _xlfn._xlws.FILTER(
         Tableau3[JP],
         (Tableau3[ITEM]=Tableau210[[#This Row],[NOM]])*
         (Tableau3[Rep.]=Tableau210[[#This Row],[REPERE BUTA]])
      )
   ),
0)</f>
        <v>0</v>
      </c>
      <c r="AH1106" s="183">
        <f>IFERROR(VLOOKUP(Tableau210[[#This Row],[OPERATION]],Tableau4[],4,FALSE),"")</f>
        <v>0</v>
      </c>
      <c r="AI1106" s="178" cm="1">
        <f t="array" ref="AI1106">IFERROR(
   SUM(
      _xlfn._xlws.FILTER(
         Tableau3[BP],
         (Tableau3[ITEM]=Tableau210[[#This Row],[NOM]])*
         (Tableau3[Rep.]=Tableau210[[#This Row],[REPERE BUTA]])
      )
   ),
0)</f>
        <v>0</v>
      </c>
      <c r="AJ1106" s="181" t="str">
        <f>IF(Tableau210[[#This Row],[NB JP EMIS]]=1,"1 JP","") &amp; IF(Tableau210[[#This Row],[NB BP EMIS]]=1," 1 BP","")</f>
        <v/>
      </c>
      <c r="AK1106" s="178" t="str">
        <f>IF(Tableau210[[#This Row],[NB JP BUTA]]=1,"1 JP","") &amp; IF(Tableau210[[#This Row],[Nb BP BUTA]]=1," 1 BP","") &amp; IF(Tableau210[[#This Row],[Nb BP BUTA]]=2," 2 BP","")</f>
        <v/>
      </c>
      <c r="AL1106" s="117" t="s">
        <v>103</v>
      </c>
      <c r="AM1106" s="117">
        <f>IFERROR(+VLOOKUP(AY1106,Tiges!$G$4:$I$569,3,FALSE),"")</f>
        <v>27</v>
      </c>
      <c r="AN1106" s="48"/>
      <c r="AO1106" s="148" t="s">
        <v>3424</v>
      </c>
      <c r="AP1106" s="177" cm="1">
        <f t="array" ref="AP11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06" s="411" t="s">
        <v>3424</v>
      </c>
      <c r="AR1106" s="148" t="s">
        <v>3424</v>
      </c>
      <c r="AS1106" s="177" cm="1">
        <f t="array" ref="AS11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06" s="411" t="s">
        <v>3424</v>
      </c>
      <c r="AU1106" s="148" t="s">
        <v>3424</v>
      </c>
      <c r="AV1106" s="177" t="str" cm="1">
        <f t="array" ref="AV11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06" s="117"/>
      <c r="AY1106" s="117" cm="1">
        <f t="array" ref="AY1106">IFERROR(_xlfn.XLOOKUP(Tableau210[[#This Row],[DN DONNEES BUTA ]]&amp;Tableau210[[#This Row],[PN DONNEES BUTA]],Tiges!$B$4:$B$79&amp;Tiges!$C$4:$C$79,Tiges!$G$4:$G$79),"")</f>
        <v>16</v>
      </c>
      <c r="AZ1106" s="117"/>
      <c r="BA1106" s="117" cm="1">
        <f t="array" ref="BA1106">IFERROR(_xlfn.XLOOKUP(Tableau210[[#This Row],[DN DONNEES BUTA ]]&amp;Tableau210[[#This Row],[PN DONNEES BUTA]],Tiges!$B$4:$B$79&amp;Tiges!$C$4:$C$79,Tiges!$H$4:$H$79),"")</f>
        <v>100</v>
      </c>
      <c r="BB1106" s="117"/>
      <c r="BC1106" s="184">
        <f>IFERROR(VLOOKUP(Tableau210[[#This Row],[OPERATION]],Tableau4[],2,FALSE),"")</f>
        <v>0</v>
      </c>
      <c r="BD1106" s="177" cm="1">
        <f t="array" ref="BD1106">IFERROR(
   SUM(
      _xlfn._xlws.FILTER(
         Tableau3[Nb Platinage Joint],
         (Tableau3[ITEM]=Tableau210[[#This Row],[NOM]])*
         (Tableau3[Rep.]=Tableau210[[#This Row],[REPERE BUTA]])
      )
   ),
0)</f>
        <v>0</v>
      </c>
      <c r="BE1106" s="182">
        <f>IFERROR(VLOOKUP(Tableau210[[#This Row],[OPERATION]],Tableau4[],3,FALSE),"")</f>
        <v>1</v>
      </c>
      <c r="BF1106" s="177" cm="1">
        <f t="array" ref="BF1106">IFERROR(
   SUM(
      _xlfn._xlws.FILTER(
         Tableau3[Joint Définitif Nb],
         (Tableau3[ITEM]=Tableau210[[#This Row],[NOM]])*
         (Tableau3[Rep.]=Tableau210[[#This Row],[REPERE BUTA]])
      )
   ),
0)</f>
        <v>1</v>
      </c>
      <c r="BG1106" s="148" t="s">
        <v>3424</v>
      </c>
      <c r="BH1106" s="177" t="str" cm="1">
        <f t="array" ref="BH11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06" s="148" t="s">
        <v>3424</v>
      </c>
      <c r="BK1106" s="148" t="s">
        <v>3424</v>
      </c>
      <c r="BL1106" s="167" t="s">
        <v>2380</v>
      </c>
      <c r="BM1106" s="117"/>
      <c r="BN1106" s="117"/>
      <c r="BO1106" s="117"/>
      <c r="BP1106" s="117"/>
      <c r="BQ1106" s="48"/>
      <c r="BR1106" s="119"/>
      <c r="BS1106" s="48"/>
      <c r="BT1106" s="48"/>
      <c r="BU1106" s="48"/>
      <c r="BV1106" s="48"/>
      <c r="BW1106" s="48"/>
      <c r="BX1106" s="48"/>
    </row>
    <row r="1107" spans="1:76" ht="15.75" hidden="1" x14ac:dyDescent="0.25">
      <c r="A1107" s="48" t="str" cm="1">
        <f t="array" ref="A1107">_xlfn.XLOOKUP(Tableau210[[#This Row],[NOM]]&amp;Tableau210[[#This Row],[REPERE BUTA]],[6]!Tableau16[POSTE TECHNIQUE]&amp;[6]!Tableau16[Repere ADM],[6]!Tableau16[NUMERO CLIENT])</f>
        <v>S1-S45110</v>
      </c>
      <c r="B1107" s="48" t="str" cm="1">
        <f t="array" ref="B1107">_xlfn.XLOOKUP(Tableau210[[#This Row],[NOM]]&amp;Tableau210[[#This Row],[REPERE BUTA]],[6]!Tableau16[POSTE TECHNIQUE]&amp;[6]!Tableau16[Repere REF],[6]!Tableau16[NUMERO CLIENT])</f>
        <v>S1-S45110</v>
      </c>
      <c r="C1107" s="48" cm="1">
        <f t="array" ref="C1107">_xlfn.XLOOKUP(Tableau210[[#This Row],[NOM]]&amp;Tableau210[[#This Row],[Repere Ubleam]],[7]Sheet1!$C$2:$C$2995&amp;[7]Sheet1!$I$2:$I$2995,[7]Sheet1!$A$2:$A$2995)</f>
        <v>594</v>
      </c>
      <c r="D1107" s="48" t="str">
        <f>C1107&amp;""</f>
        <v>594</v>
      </c>
      <c r="E1107" s="48" t="s">
        <v>2553</v>
      </c>
      <c r="F1107" s="48" t="s">
        <v>1480</v>
      </c>
      <c r="G1107" s="149" t="s">
        <v>1479</v>
      </c>
      <c r="H1107" s="150" t="s">
        <v>1067</v>
      </c>
      <c r="I1107" s="150" t="s">
        <v>91</v>
      </c>
      <c r="J1107" s="150" t="s">
        <v>2057</v>
      </c>
      <c r="K1107" s="150" t="str">
        <f>_xlfn.XLOOKUP(Tableau210[[#This Row],[NOM]],[8]LUT!$I$5:$I$301,[8]LUT!$N$5:$N$301)</f>
        <v>Vanne auto</v>
      </c>
      <c r="L1107" s="150" t="s">
        <v>73</v>
      </c>
      <c r="M1107" s="150" t="s">
        <v>1246</v>
      </c>
      <c r="N1107" s="150" t="s">
        <v>1246</v>
      </c>
      <c r="O1107" s="150"/>
      <c r="P1107" s="150"/>
      <c r="Q1107" s="150"/>
      <c r="R1107" s="150"/>
      <c r="S1107" s="150"/>
      <c r="T1107" s="150"/>
      <c r="U1107" s="150"/>
      <c r="V1107" s="150"/>
      <c r="W1107" s="151" cm="1">
        <f t="array" ref="W110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07" s="151" cm="1">
        <f t="array" ref="X11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0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7" s="151" cm="1">
        <f t="array" ref="Z110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07" s="151" cm="1">
        <f t="array" ref="AA11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0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7" s="152"/>
      <c r="AD1107" s="153" t="s">
        <v>2196</v>
      </c>
      <c r="AE1107" s="150"/>
      <c r="AF1107" s="161">
        <f>IFERROR(VLOOKUP(Tableau210[[#This Row],[OPERATION]],Tableau4[],5,FALSE),"")</f>
        <v>0</v>
      </c>
      <c r="AG1107" s="150"/>
      <c r="AH1107" s="161">
        <f>IFERROR(VLOOKUP(Tableau210[[#This Row],[OPERATION]],Tableau4[],4,FALSE),"")</f>
        <v>0</v>
      </c>
      <c r="AI1107" s="150"/>
      <c r="AJ1107" s="150" t="str">
        <f>IF(Tableau210[[#This Row],[NB JP EMIS]]=1,"1 JP","") &amp; IF(Tableau210[[#This Row],[NB BP EMIS]]=1," 1 BP","")</f>
        <v/>
      </c>
      <c r="AK1107" s="150"/>
      <c r="AL1107" s="153" t="s">
        <v>103</v>
      </c>
      <c r="AM1107" s="153">
        <f>IFERROR(+VLOOKUP(AY1107,Tiges!$G$4:$I$569,3,FALSE),"")</f>
        <v>27</v>
      </c>
      <c r="AN1107" s="152"/>
      <c r="AO1107" s="153" t="s">
        <v>3424</v>
      </c>
      <c r="AP1107" s="153" cm="1">
        <f t="array" ref="AP11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07" s="153" t="s">
        <v>3424</v>
      </c>
      <c r="AR1107" s="153" t="s">
        <v>3424</v>
      </c>
      <c r="AS1107" s="153" cm="1">
        <f t="array" ref="AS11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07" s="153" t="s">
        <v>3424</v>
      </c>
      <c r="AU1107" s="153" t="s">
        <v>3424</v>
      </c>
      <c r="AV1107" s="153" t="str" cm="1">
        <f t="array" ref="AV11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0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07" s="153"/>
      <c r="AY1107" s="153" cm="1">
        <f t="array" ref="AY1107">IFERROR(_xlfn.XLOOKUP(Tableau210[[#This Row],[DN DONNEES BUTA ]]&amp;Tableau210[[#This Row],[PN DONNEES BUTA]],Tiges!$B$4:$B$79&amp;Tiges!$C$4:$C$79,Tiges!$G$4:$G$79),"")</f>
        <v>16</v>
      </c>
      <c r="AZ1107" s="153"/>
      <c r="BA1107" s="153" cm="1">
        <f t="array" ref="BA1107">IFERROR(_xlfn.XLOOKUP(Tableau210[[#This Row],[DN DONNEES BUTA ]]&amp;Tableau210[[#This Row],[PN DONNEES BUTA]],Tiges!$B$4:$B$79&amp;Tiges!$C$4:$C$79,Tiges!$H$4:$H$79),"")</f>
        <v>80</v>
      </c>
      <c r="BB1107" s="153"/>
      <c r="BC1107" s="163">
        <f>IFERROR(VLOOKUP(Tableau210[[#This Row],[OPERATION]],Tableau4[],2,FALSE),"")</f>
        <v>0</v>
      </c>
      <c r="BD1107" s="153"/>
      <c r="BE1107" s="153">
        <f>IFERROR(VLOOKUP(Tableau210[[#This Row],[OPERATION]],Tableau4[],3,FALSE),"")</f>
        <v>1</v>
      </c>
      <c r="BF1107" s="153"/>
      <c r="BG1107" s="153" t="s">
        <v>3424</v>
      </c>
      <c r="BH1107" s="153" t="str" cm="1">
        <f t="array" ref="BH11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0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07" s="153"/>
      <c r="BK1107" s="153" t="s">
        <v>3424</v>
      </c>
      <c r="BL1107" s="153" t="s">
        <v>2262</v>
      </c>
      <c r="BM1107" s="153" t="s">
        <v>3437</v>
      </c>
      <c r="BN1107" s="153"/>
      <c r="BO1107" s="153"/>
      <c r="BP1107" s="150"/>
      <c r="BQ1107" s="150"/>
      <c r="BR1107" s="150"/>
      <c r="BS1107" s="152"/>
      <c r="BT1107" s="152"/>
      <c r="BU1107" s="152"/>
      <c r="BV1107" s="152"/>
      <c r="BW1107" s="152"/>
      <c r="BX1107" s="152"/>
    </row>
    <row r="1108" spans="1:76" ht="15.75" hidden="1" x14ac:dyDescent="0.25">
      <c r="A1108" s="48" t="str" cm="1">
        <f t="array" ref="A1108">_xlfn.XLOOKUP(Tableau210[[#This Row],[NOM]]&amp;Tableau210[[#This Row],[REPERE BUTA]],[6]!Tableau16[POSTE TECHNIQUE]&amp;[6]!Tableau16[Repere ADM],[6]!Tableau16[NUMERO CLIENT])</f>
        <v>S1-S46110</v>
      </c>
      <c r="B1108" s="48" t="str" cm="1">
        <f t="array" ref="B1108">_xlfn.XLOOKUP(Tableau210[[#This Row],[NOM]]&amp;Tableau210[[#This Row],[REPERE BUTA]],[6]!Tableau16[POSTE TECHNIQUE]&amp;[6]!Tableau16[Repere REF],[6]!Tableau16[NUMERO CLIENT])</f>
        <v>S1-S46110</v>
      </c>
      <c r="C1108" s="48" cm="1">
        <f t="array" ref="C1108">_xlfn.XLOOKUP(Tableau210[[#This Row],[NOM]]&amp;Tableau210[[#This Row],[Repere Ubleam]],[7]Sheet1!$C$2:$C$2995&amp;[7]Sheet1!$I$2:$I$2995,[7]Sheet1!$A$2:$A$2995)</f>
        <v>595</v>
      </c>
      <c r="D1108" s="48" t="str">
        <f>C1108&amp;""</f>
        <v>595</v>
      </c>
      <c r="E1108" s="48" t="s">
        <v>2553</v>
      </c>
      <c r="F1108" s="48" t="s">
        <v>1483</v>
      </c>
      <c r="G1108" s="149" t="s">
        <v>1482</v>
      </c>
      <c r="H1108" s="150" t="s">
        <v>1067</v>
      </c>
      <c r="I1108" s="150" t="s">
        <v>91</v>
      </c>
      <c r="J1108" s="150" t="s">
        <v>2057</v>
      </c>
      <c r="K1108" s="150" t="str">
        <f>_xlfn.XLOOKUP(Tableau210[[#This Row],[NOM]],[8]LUT!$I$5:$I$301,[8]LUT!$N$5:$N$301)</f>
        <v>Vanne auto</v>
      </c>
      <c r="L1108" s="150" t="s">
        <v>73</v>
      </c>
      <c r="M1108" s="150" t="s">
        <v>1368</v>
      </c>
      <c r="N1108" s="150" t="s">
        <v>1368</v>
      </c>
      <c r="O1108" s="150"/>
      <c r="P1108" s="150"/>
      <c r="Q1108" s="150"/>
      <c r="R1108" s="150"/>
      <c r="S1108" s="150"/>
      <c r="T1108" s="150"/>
      <c r="U1108" s="150"/>
      <c r="V1108" s="150"/>
      <c r="W1108" s="151" cm="1">
        <f t="array" ref="W110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08" s="151" cm="1">
        <f t="array" ref="X11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0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8" s="151" cm="1">
        <f t="array" ref="Z110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08" s="151" cm="1">
        <f t="array" ref="AA11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0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8" s="152"/>
      <c r="AD1108" s="153" t="s">
        <v>2196</v>
      </c>
      <c r="AE1108" s="150"/>
      <c r="AF1108" s="161">
        <f>IFERROR(VLOOKUP(Tableau210[[#This Row],[OPERATION]],Tableau4[],5,FALSE),"")</f>
        <v>0</v>
      </c>
      <c r="AG1108" s="150" cm="1">
        <f t="array" ref="AG1108">IFERROR(
   SUM(
      _xlfn._xlws.FILTER(
         Tableau3[JP],
         (Tableau3[ITEM]=Tableau210[[#This Row],[NOM]])*
         (Tableau3[Rep.]=Tableau210[[#This Row],[REPERE BUTA]])
      )
   ),
0)</f>
        <v>0</v>
      </c>
      <c r="AH1108" s="161">
        <f>IFERROR(VLOOKUP(Tableau210[[#This Row],[OPERATION]],Tableau4[],4,FALSE),"")</f>
        <v>0</v>
      </c>
      <c r="AI1108" s="150" cm="1">
        <f t="array" ref="AI1108">IFERROR(
   SUM(
      _xlfn._xlws.FILTER(
         Tableau3[BP],
         (Tableau3[ITEM]=Tableau210[[#This Row],[NOM]])*
         (Tableau3[Rep.]=Tableau210[[#This Row],[REPERE BUTA]])
      )
   ),
0)</f>
        <v>0</v>
      </c>
      <c r="AJ1108" s="150" t="str">
        <f>IF(Tableau210[[#This Row],[NB JP EMIS]]=1,"1 JP","") &amp; IF(Tableau210[[#This Row],[NB BP EMIS]]=1," 1 BP","")</f>
        <v/>
      </c>
      <c r="AK1108" s="150" t="str">
        <f>IF(Tableau210[[#This Row],[NB JP BUTA]]=1,"1 JP","") &amp; IF(Tableau210[[#This Row],[Nb BP BUTA]]=1," 1 BP","") &amp; IF(Tableau210[[#This Row],[Nb BP BUTA]]=2," 2 BP","")</f>
        <v/>
      </c>
      <c r="AL1108" s="153" t="s">
        <v>103</v>
      </c>
      <c r="AM1108" s="153">
        <f>IFERROR(+VLOOKUP(AY1108,Tiges!$G$4:$I$569,3,FALSE),"")</f>
        <v>27</v>
      </c>
      <c r="AN1108" s="152"/>
      <c r="AO1108" s="153" t="s">
        <v>3424</v>
      </c>
      <c r="AP1108" s="153" cm="1">
        <f t="array" ref="AP11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08" s="153" t="s">
        <v>3424</v>
      </c>
      <c r="AR1108" s="153" t="s">
        <v>3424</v>
      </c>
      <c r="AS1108" s="153" cm="1">
        <f t="array" ref="AS11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08" s="153" t="s">
        <v>3424</v>
      </c>
      <c r="AU1108" s="153" t="s">
        <v>3424</v>
      </c>
      <c r="AV1108" s="153" t="str" cm="1">
        <f t="array" ref="AV11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0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08" s="153"/>
      <c r="AY1108" s="153" cm="1">
        <f t="array" ref="AY1108">IFERROR(_xlfn.XLOOKUP(Tableau210[[#This Row],[DN DONNEES BUTA ]]&amp;Tableau210[[#This Row],[PN DONNEES BUTA]],Tiges!$B$4:$B$79&amp;Tiges!$C$4:$C$79,Tiges!$G$4:$G$79),"")</f>
        <v>16</v>
      </c>
      <c r="AZ1108" s="153"/>
      <c r="BA1108" s="153" cm="1">
        <f t="array" ref="BA1108">IFERROR(_xlfn.XLOOKUP(Tableau210[[#This Row],[DN DONNEES BUTA ]]&amp;Tableau210[[#This Row],[PN DONNEES BUTA]],Tiges!$B$4:$B$79&amp;Tiges!$C$4:$C$79,Tiges!$H$4:$H$79),"")</f>
        <v>80</v>
      </c>
      <c r="BB1108" s="153"/>
      <c r="BC1108" s="163">
        <f>IFERROR(VLOOKUP(Tableau210[[#This Row],[OPERATION]],Tableau4[],2,FALSE),"")</f>
        <v>0</v>
      </c>
      <c r="BD1108" s="153" cm="1">
        <f t="array" ref="BD1108">IFERROR(
   SUM(
      _xlfn._xlws.FILTER(
         Tableau3[Nb Platinage Joint],
         (Tableau3[ITEM]=Tableau210[[#This Row],[NOM]])*
         (Tableau3[Rep.]=Tableau210[[#This Row],[REPERE BUTA]])
      )
   ),
0)</f>
        <v>0</v>
      </c>
      <c r="BE1108" s="153">
        <f>IFERROR(VLOOKUP(Tableau210[[#This Row],[OPERATION]],Tableau4[],3,FALSE),"")</f>
        <v>1</v>
      </c>
      <c r="BF1108" s="153" cm="1">
        <f t="array" ref="BF1108">IFERROR(
   SUM(
      _xlfn._xlws.FILTER(
         Tableau3[Joint Définitif Nb],
         (Tableau3[ITEM]=Tableau210[[#This Row],[NOM]])*
         (Tableau3[Rep.]=Tableau210[[#This Row],[REPERE BUTA]])
      )
   ),
0)</f>
        <v>0</v>
      </c>
      <c r="BG1108" s="153" t="s">
        <v>3424</v>
      </c>
      <c r="BH1108" s="153" t="str" cm="1">
        <f t="array" ref="BH11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0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08" s="153"/>
      <c r="BK1108" s="153" t="s">
        <v>3424</v>
      </c>
      <c r="BL1108" s="153" t="s">
        <v>2262</v>
      </c>
      <c r="BM1108" s="153" t="s">
        <v>3437</v>
      </c>
      <c r="BN1108" s="153"/>
      <c r="BO1108" s="153"/>
      <c r="BP1108" s="150"/>
      <c r="BQ1108" s="150"/>
      <c r="BR1108" s="150"/>
      <c r="BS1108" s="152"/>
      <c r="BT1108" s="152"/>
      <c r="BU1108" s="152"/>
      <c r="BV1108" s="152"/>
      <c r="BW1108" s="152"/>
      <c r="BX1108" s="152"/>
    </row>
    <row r="1109" spans="1:76" ht="15.75" hidden="1" x14ac:dyDescent="0.25">
      <c r="A1109" s="48" t="e" cm="1">
        <f t="array" ref="A1109">_xlfn.XLOOKUP(Tableau210[[#This Row],[NOM]]&amp;Tableau210[[#This Row],[REPERE BUTA]],[6]!Tableau16[POSTE TECHNIQUE]&amp;[6]!Tableau16[Repere ADM],[6]!Tableau16[NUMERO CLIENT])</f>
        <v>#N/A</v>
      </c>
      <c r="B1109" s="48" t="e" cm="1">
        <f t="array" ref="B1109">_xlfn.XLOOKUP(Tableau210[[#This Row],[NOM]]&amp;Tableau210[[#This Row],[REPERE BUTA]],[6]!Tableau16[POSTE TECHNIQUE]&amp;[6]!Tableau16[Repere REF],[6]!Tableau16[NUMERO CLIENT])</f>
        <v>#N/A</v>
      </c>
      <c r="C1109" s="48" cm="1">
        <f t="array" ref="C1109">_xlfn.XLOOKUP(Tableau210[[#This Row],[NOM]]&amp;Tableau210[[#This Row],[Repere Ubleam]],[7]Sheet1!$C$2:$C$2995&amp;[7]Sheet1!$I$2:$I$2995,[7]Sheet1!$A$2:$A$2995)</f>
        <v>1103</v>
      </c>
      <c r="D1109" s="48" t="str">
        <f>C1109&amp;""</f>
        <v>1103</v>
      </c>
      <c r="E1109" s="48" t="e">
        <v>#N/A</v>
      </c>
      <c r="F1109" s="48" t="e">
        <v>#N/A</v>
      </c>
      <c r="G1109" s="176" t="s">
        <v>1820</v>
      </c>
      <c r="H1109" s="119" t="s">
        <v>1067</v>
      </c>
      <c r="I1109" s="119" t="s">
        <v>80</v>
      </c>
      <c r="J1109" s="119" t="s">
        <v>1074</v>
      </c>
      <c r="K1109" s="415" t="str">
        <f>_xlfn.XLOOKUP(Tableau210[[#This Row],[NOM]],[8]LUT!$I$5:$I$301,[8]LUT!$N$5:$N$301)</f>
        <v>Mélangeur</v>
      </c>
      <c r="L1109" s="119">
        <v>3</v>
      </c>
      <c r="M1109" s="119"/>
      <c r="N1109" s="119">
        <v>3</v>
      </c>
      <c r="O1109" s="119"/>
      <c r="P1109" s="119"/>
      <c r="Q1109" s="119"/>
      <c r="R1109" s="119"/>
      <c r="S1109" s="119"/>
      <c r="T1109" s="119"/>
      <c r="U1109" s="119"/>
      <c r="V1109" s="119"/>
      <c r="W1109" s="148" t="s">
        <v>1118</v>
      </c>
      <c r="X1109" s="207" cm="1">
        <f t="array" ref="X11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0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09" s="148" t="s">
        <v>3424</v>
      </c>
      <c r="AA1109" s="207" cm="1">
        <f t="array" ref="AA11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0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09" s="48"/>
      <c r="AD1109" s="117" t="s">
        <v>2103</v>
      </c>
      <c r="AE1109" s="119"/>
      <c r="AF1109" s="183">
        <f>IFERROR(VLOOKUP(Tableau210[[#This Row],[OPERATION]],Tableau4[],5,FALSE),"")</f>
        <v>1</v>
      </c>
      <c r="AG1109" s="178" cm="1">
        <f t="array" ref="AG1109">IFERROR(
   SUM(
      _xlfn._xlws.FILTER(
         Tableau3[JP],
         (Tableau3[ITEM]=Tableau210[[#This Row],[NOM]])*
         (Tableau3[Rep.]=Tableau210[[#This Row],[REPERE BUTA]])
      )
   ),
0)</f>
        <v>1</v>
      </c>
      <c r="AH1109" s="183">
        <f>IFERROR(VLOOKUP(Tableau210[[#This Row],[OPERATION]],Tableau4[],4,FALSE),"")</f>
        <v>0</v>
      </c>
      <c r="AI1109" s="178" cm="1">
        <f t="array" ref="AI1109">IFERROR(
   SUM(
      _xlfn._xlws.FILTER(
         Tableau3[BP],
         (Tableau3[ITEM]=Tableau210[[#This Row],[NOM]])*
         (Tableau3[Rep.]=Tableau210[[#This Row],[REPERE BUTA]])
      )
   ),
0)</f>
        <v>0</v>
      </c>
      <c r="AJ1109" s="181" t="str">
        <f>IF(Tableau210[[#This Row],[NB JP EMIS]]=1,"1 JP","") &amp; IF(Tableau210[[#This Row],[NB BP EMIS]]=1," 1 BP","")</f>
        <v>1 JP</v>
      </c>
      <c r="AK1109" s="178" t="str">
        <f>IF(Tableau210[[#This Row],[NB JP BUTA]]=1,"1 JP","") &amp; IF(Tableau210[[#This Row],[Nb BP BUTA]]=1," 1 BP","") &amp; IF(Tableau210[[#This Row],[Nb BP BUTA]]=2," 2 BP","")</f>
        <v>1 JP</v>
      </c>
      <c r="AL1109" s="117" t="s">
        <v>103</v>
      </c>
      <c r="AM1109" s="117">
        <f>IFERROR(+VLOOKUP(AY1109,Tiges!$G$4:$I$569,3,FALSE),"")</f>
        <v>27</v>
      </c>
      <c r="AN1109" s="48"/>
      <c r="AO1109" s="117">
        <v>4</v>
      </c>
      <c r="AP1109" s="177" cm="1">
        <f t="array" ref="AP11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09" s="117" t="s">
        <v>2163</v>
      </c>
      <c r="AS1109" s="177" t="str" cm="1">
        <f t="array" ref="AS11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09" s="117" t="s">
        <v>3424</v>
      </c>
      <c r="AV1109" s="177" t="str" cm="1">
        <f t="array" ref="AV11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09" s="117"/>
      <c r="AY1109" s="117" cm="1">
        <f t="array" ref="AY1109">IFERROR(_xlfn.XLOOKUP(Tableau210[[#This Row],[DN DONNEES BUTA ]]&amp;Tableau210[[#This Row],[PN DONNEES BUTA]],Tiges!$B$4:$B$79&amp;Tiges!$C$4:$C$79,Tiges!$G$4:$G$79),"")</f>
        <v>16</v>
      </c>
      <c r="AZ1109" s="117"/>
      <c r="BA1109" s="117" cm="1">
        <f t="array" ref="BA1109">IFERROR(_xlfn.XLOOKUP(Tableau210[[#This Row],[DN DONNEES BUTA ]]&amp;Tableau210[[#This Row],[PN DONNEES BUTA]],Tiges!$B$4:$B$79&amp;Tiges!$C$4:$C$79,Tiges!$H$4:$H$79),"")</f>
        <v>90</v>
      </c>
      <c r="BB1109" s="117"/>
      <c r="BC1109" s="184">
        <f>IFERROR(VLOOKUP(Tableau210[[#This Row],[OPERATION]],Tableau4[],2,FALSE),"")</f>
        <v>2</v>
      </c>
      <c r="BD1109" s="177" cm="1">
        <f t="array" ref="BD1109">IFERROR(
   SUM(
      _xlfn._xlws.FILTER(
         Tableau3[Nb Platinage Joint],
         (Tableau3[ITEM]=Tableau210[[#This Row],[NOM]])*
         (Tableau3[Rep.]=Tableau210[[#This Row],[REPERE BUTA]])
      )
   ),
0)</f>
        <v>2</v>
      </c>
      <c r="BE1109" s="182">
        <f>IFERROR(VLOOKUP(Tableau210[[#This Row],[OPERATION]],Tableau4[],3,FALSE),"")</f>
        <v>1</v>
      </c>
      <c r="BF1109" s="177" cm="1">
        <f t="array" ref="BF1109">IFERROR(
   SUM(
      _xlfn._xlws.FILTER(
         Tableau3[Joint Définitif Nb],
         (Tableau3[ITEM]=Tableau210[[#This Row],[NOM]])*
         (Tableau3[Rep.]=Tableau210[[#This Row],[REPERE BUTA]])
      )
   ),
0)</f>
        <v>1</v>
      </c>
      <c r="BG1109" s="117" t="s">
        <v>129</v>
      </c>
      <c r="BH1109" s="177" t="str" cm="1">
        <f t="array" ref="BH11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09" s="117" t="s">
        <v>2281</v>
      </c>
      <c r="BK1109" s="117" t="s">
        <v>2269</v>
      </c>
      <c r="BL1109" s="167" t="s">
        <v>2380</v>
      </c>
      <c r="BM1109" s="117"/>
      <c r="BN1109" s="117"/>
      <c r="BO1109" s="117"/>
      <c r="BP1109" s="117"/>
      <c r="BQ1109" s="48"/>
      <c r="BR1109" s="119"/>
      <c r="BS1109" s="48"/>
      <c r="BT1109" s="48"/>
      <c r="BU1109" s="48"/>
      <c r="BV1109" s="48"/>
      <c r="BW1109" s="48"/>
      <c r="BX1109" s="48"/>
    </row>
    <row r="1110" spans="1:76" ht="15.75" hidden="1" x14ac:dyDescent="0.25">
      <c r="A1110" s="48" t="e" cm="1">
        <f t="array" ref="A1110">_xlfn.XLOOKUP(Tableau210[[#This Row],[NOM]]&amp;Tableau210[[#This Row],[REPERE BUTA]],[6]!Tableau16[POSTE TECHNIQUE]&amp;[6]!Tableau16[Repere ADM],[6]!Tableau16[NUMERO CLIENT])</f>
        <v>#N/A</v>
      </c>
      <c r="B1110" s="48" t="e" cm="1">
        <f t="array" ref="B1110">_xlfn.XLOOKUP(Tableau210[[#This Row],[NOM]]&amp;Tableau210[[#This Row],[REPERE BUTA]],[6]!Tableau16[POSTE TECHNIQUE]&amp;[6]!Tableau16[Repere REF],[6]!Tableau16[NUMERO CLIENT])</f>
        <v>#N/A</v>
      </c>
      <c r="C1110" s="48" cm="1">
        <f t="array" ref="C1110">_xlfn.XLOOKUP(Tableau210[[#This Row],[NOM]]&amp;Tableau210[[#This Row],[Repere Ubleam]],[7]Sheet1!$C$2:$C$2995&amp;[7]Sheet1!$I$2:$I$2995,[7]Sheet1!$A$2:$A$2995)</f>
        <v>1104</v>
      </c>
      <c r="D1110" s="48" t="str">
        <f>C1110&amp;""</f>
        <v>1104</v>
      </c>
      <c r="E1110" s="48" t="e">
        <v>#N/A</v>
      </c>
      <c r="F1110" s="48" t="e">
        <v>#N/A</v>
      </c>
      <c r="G1110" s="176" t="s">
        <v>1820</v>
      </c>
      <c r="H1110" s="119" t="s">
        <v>1067</v>
      </c>
      <c r="I1110" s="119" t="s">
        <v>80</v>
      </c>
      <c r="J1110" s="119" t="s">
        <v>1074</v>
      </c>
      <c r="K1110" s="415" t="str">
        <f>_xlfn.XLOOKUP(Tableau210[[#This Row],[NOM]],[8]LUT!$I$5:$I$301,[8]LUT!$N$5:$N$301)</f>
        <v>Mélangeur</v>
      </c>
      <c r="L1110" s="119">
        <v>4</v>
      </c>
      <c r="M1110" s="119"/>
      <c r="N1110" s="119">
        <v>4</v>
      </c>
      <c r="O1110" s="119"/>
      <c r="P1110" s="119"/>
      <c r="Q1110" s="119"/>
      <c r="R1110" s="119"/>
      <c r="S1110" s="119"/>
      <c r="T1110" s="119"/>
      <c r="U1110" s="119"/>
      <c r="V1110" s="119"/>
      <c r="W1110" s="148" t="s">
        <v>2159</v>
      </c>
      <c r="X1110" s="207" cm="1">
        <f t="array" ref="X11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1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10" s="148" t="s">
        <v>3424</v>
      </c>
      <c r="AA1110" s="207" cm="1">
        <f t="array" ref="AA11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1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10" s="48"/>
      <c r="AD1110" s="117" t="s">
        <v>2103</v>
      </c>
      <c r="AE1110" s="119"/>
      <c r="AF1110" s="183">
        <f>IFERROR(VLOOKUP(Tableau210[[#This Row],[OPERATION]],Tableau4[],5,FALSE),"")</f>
        <v>1</v>
      </c>
      <c r="AG1110" s="178" cm="1">
        <f t="array" ref="AG1110">IFERROR(
   SUM(
      _xlfn._xlws.FILTER(
         Tableau3[JP],
         (Tableau3[ITEM]=Tableau210[[#This Row],[NOM]])*
         (Tableau3[Rep.]=Tableau210[[#This Row],[REPERE BUTA]])
      )
   ),
0)</f>
        <v>1</v>
      </c>
      <c r="AH1110" s="183">
        <f>IFERROR(VLOOKUP(Tableau210[[#This Row],[OPERATION]],Tableau4[],4,FALSE),"")</f>
        <v>0</v>
      </c>
      <c r="AI1110" s="178" cm="1">
        <f t="array" ref="AI1110">IFERROR(
   SUM(
      _xlfn._xlws.FILTER(
         Tableau3[BP],
         (Tableau3[ITEM]=Tableau210[[#This Row],[NOM]])*
         (Tableau3[Rep.]=Tableau210[[#This Row],[REPERE BUTA]])
      )
   ),
0)</f>
        <v>0</v>
      </c>
      <c r="AJ1110" s="181" t="str">
        <f>IF(Tableau210[[#This Row],[NB JP EMIS]]=1,"1 JP","") &amp; IF(Tableau210[[#This Row],[NB BP EMIS]]=1," 1 BP","")</f>
        <v>1 JP</v>
      </c>
      <c r="AK1110" s="178" t="str">
        <f>IF(Tableau210[[#This Row],[NB JP BUTA]]=1,"1 JP","") &amp; IF(Tableau210[[#This Row],[Nb BP BUTA]]=1," 1 BP","") &amp; IF(Tableau210[[#This Row],[Nb BP BUTA]]=2," 2 BP","")</f>
        <v>1 JP</v>
      </c>
      <c r="AL1110" s="117" t="s">
        <v>103</v>
      </c>
      <c r="AM1110" s="117">
        <f>IFERROR(+VLOOKUP(AY1110,Tiges!$G$4:$I$569,3,FALSE),"")</f>
        <v>27</v>
      </c>
      <c r="AN1110" s="48"/>
      <c r="AO1110" s="148" t="s">
        <v>3424</v>
      </c>
      <c r="AP1110" s="177" cm="1">
        <f t="array" ref="AP11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10" s="148" t="s">
        <v>3424</v>
      </c>
      <c r="AS1110" s="177" t="str" cm="1">
        <f t="array" ref="AS11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1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10" s="148" t="s">
        <v>3424</v>
      </c>
      <c r="AV1110" s="177" t="str" cm="1">
        <f t="array" ref="AV11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10" s="117"/>
      <c r="AY1110" s="117" cm="1">
        <f t="array" ref="AY1110">IFERROR(_xlfn.XLOOKUP(Tableau210[[#This Row],[DN DONNEES BUTA ]]&amp;Tableau210[[#This Row],[PN DONNEES BUTA]],Tiges!$B$4:$B$79&amp;Tiges!$C$4:$C$79,Tiges!$G$4:$G$79),"")</f>
        <v>16</v>
      </c>
      <c r="AZ1110" s="117"/>
      <c r="BA1110" s="117" cm="1">
        <f t="array" ref="BA1110">IFERROR(_xlfn.XLOOKUP(Tableau210[[#This Row],[DN DONNEES BUTA ]]&amp;Tableau210[[#This Row],[PN DONNEES BUTA]],Tiges!$B$4:$B$79&amp;Tiges!$C$4:$C$79,Tiges!$H$4:$H$79),"")</f>
        <v>100</v>
      </c>
      <c r="BB1110" s="117"/>
      <c r="BC1110" s="184">
        <f>IFERROR(VLOOKUP(Tableau210[[#This Row],[OPERATION]],Tableau4[],2,FALSE),"")</f>
        <v>2</v>
      </c>
      <c r="BD1110" s="177" cm="1">
        <f t="array" ref="BD1110">IFERROR(
   SUM(
      _xlfn._xlws.FILTER(
         Tableau3[Nb Platinage Joint],
         (Tableau3[ITEM]=Tableau210[[#This Row],[NOM]])*
         (Tableau3[Rep.]=Tableau210[[#This Row],[REPERE BUTA]])
      )
   ),
0)</f>
        <v>2</v>
      </c>
      <c r="BE1110" s="182">
        <f>IFERROR(VLOOKUP(Tableau210[[#This Row],[OPERATION]],Tableau4[],3,FALSE),"")</f>
        <v>1</v>
      </c>
      <c r="BF1110" s="177" cm="1">
        <f t="array" ref="BF1110">IFERROR(
   SUM(
      _xlfn._xlws.FILTER(
         Tableau3[Joint Définitif Nb],
         (Tableau3[ITEM]=Tableau210[[#This Row],[NOM]])*
         (Tableau3[Rep.]=Tableau210[[#This Row],[REPERE BUTA]])
      )
   ),
0)</f>
        <v>1</v>
      </c>
      <c r="BG1110" s="148" t="s">
        <v>3424</v>
      </c>
      <c r="BH1110" s="177" t="str" cm="1">
        <f t="array" ref="BH11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0" s="148" t="s">
        <v>3424</v>
      </c>
      <c r="BK1110" s="148" t="s">
        <v>3424</v>
      </c>
      <c r="BL1110" s="167" t="s">
        <v>2380</v>
      </c>
      <c r="BM1110" s="117"/>
      <c r="BN1110" s="117"/>
      <c r="BO1110" s="117"/>
      <c r="BP1110" s="117"/>
      <c r="BQ1110" s="48"/>
      <c r="BR1110" s="119"/>
      <c r="BS1110" s="48"/>
      <c r="BT1110" s="48"/>
      <c r="BU1110" s="48"/>
      <c r="BV1110" s="48"/>
      <c r="BW1110" s="48"/>
      <c r="BX1110" s="48"/>
    </row>
    <row r="1111" spans="1:76" ht="15.75" hidden="1" x14ac:dyDescent="0.25">
      <c r="A1111" s="48" t="e" cm="1">
        <f t="array" ref="A1111">_xlfn.XLOOKUP(Tableau210[[#This Row],[NOM]]&amp;Tableau210[[#This Row],[REPERE BUTA]],[6]!Tableau16[POSTE TECHNIQUE]&amp;[6]!Tableau16[Repere ADM],[6]!Tableau16[NUMERO CLIENT])</f>
        <v>#N/A</v>
      </c>
      <c r="B1111" s="48" t="e" cm="1">
        <f t="array" ref="B1111">_xlfn.XLOOKUP(Tableau210[[#This Row],[NOM]]&amp;Tableau210[[#This Row],[REPERE BUTA]],[6]!Tableau16[POSTE TECHNIQUE]&amp;[6]!Tableau16[Repere REF],[6]!Tableau16[NUMERO CLIENT])</f>
        <v>#N/A</v>
      </c>
      <c r="C1111" s="48" cm="1">
        <f t="array" ref="C1111">_xlfn.XLOOKUP(Tableau210[[#This Row],[NOM]]&amp;Tableau210[[#This Row],[Repere Ubleam]],[7]Sheet1!$C$2:$C$2995&amp;[7]Sheet1!$I$2:$I$2995,[7]Sheet1!$A$2:$A$2995)</f>
        <v>1105</v>
      </c>
      <c r="D1111" s="48" t="str">
        <f>C1111&amp;""</f>
        <v>1105</v>
      </c>
      <c r="E1111" s="48" t="e">
        <v>#N/A</v>
      </c>
      <c r="F1111" s="48" t="e">
        <v>#N/A</v>
      </c>
      <c r="G1111" s="176" t="s">
        <v>1820</v>
      </c>
      <c r="H1111" s="119" t="s">
        <v>1067</v>
      </c>
      <c r="I1111" s="119" t="s">
        <v>80</v>
      </c>
      <c r="J1111" s="119" t="s">
        <v>1074</v>
      </c>
      <c r="K1111" s="415" t="str">
        <f>_xlfn.XLOOKUP(Tableau210[[#This Row],[NOM]],[8]LUT!$I$5:$I$301,[8]LUT!$N$5:$N$301)</f>
        <v>Mélangeur</v>
      </c>
      <c r="L1111" s="119">
        <v>5</v>
      </c>
      <c r="M1111" s="119"/>
      <c r="N1111" s="119">
        <v>5</v>
      </c>
      <c r="O1111" s="119"/>
      <c r="P1111" s="119"/>
      <c r="Q1111" s="119"/>
      <c r="R1111" s="119"/>
      <c r="S1111" s="119"/>
      <c r="T1111" s="119"/>
      <c r="U1111" s="119"/>
      <c r="V1111" s="119"/>
      <c r="W1111" s="148">
        <v>50</v>
      </c>
      <c r="X1111" s="207" cm="1">
        <f t="array" ref="X11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1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11" s="148">
        <v>20</v>
      </c>
      <c r="AA1111" s="207" cm="1">
        <f t="array" ref="AA11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1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11" s="48"/>
      <c r="AD1111" s="117" t="s">
        <v>2103</v>
      </c>
      <c r="AE1111" s="119"/>
      <c r="AF1111" s="183">
        <f>IFERROR(VLOOKUP(Tableau210[[#This Row],[OPERATION]],Tableau4[],5,FALSE),"")</f>
        <v>1</v>
      </c>
      <c r="AG1111" s="178" cm="1">
        <f t="array" ref="AG1111">IFERROR(
   SUM(
      _xlfn._xlws.FILTER(
         Tableau3[JP],
         (Tableau3[ITEM]=Tableau210[[#This Row],[NOM]])*
         (Tableau3[Rep.]=Tableau210[[#This Row],[REPERE BUTA]])
      )
   ),
0)</f>
        <v>1</v>
      </c>
      <c r="AH1111" s="183">
        <f>IFERROR(VLOOKUP(Tableau210[[#This Row],[OPERATION]],Tableau4[],4,FALSE),"")</f>
        <v>0</v>
      </c>
      <c r="AI1111" s="178" cm="1">
        <f t="array" ref="AI1111">IFERROR(
   SUM(
      _xlfn._xlws.FILTER(
         Tableau3[BP],
         (Tableau3[ITEM]=Tableau210[[#This Row],[NOM]])*
         (Tableau3[Rep.]=Tableau210[[#This Row],[REPERE BUTA]])
      )
   ),
0)</f>
        <v>0</v>
      </c>
      <c r="AJ1111" s="181" t="str">
        <f>IF(Tableau210[[#This Row],[NB JP EMIS]]=1,"1 JP","") &amp; IF(Tableau210[[#This Row],[NB BP EMIS]]=1," 1 BP","")</f>
        <v>1 JP</v>
      </c>
      <c r="AK1111" s="178" t="str">
        <f>IF(Tableau210[[#This Row],[NB JP BUTA]]=1,"1 JP","") &amp; IF(Tableau210[[#This Row],[Nb BP BUTA]]=1," 1 BP","") &amp; IF(Tableau210[[#This Row],[Nb BP BUTA]]=2," 2 BP","")</f>
        <v>1 JP</v>
      </c>
      <c r="AL1111" s="117" t="s">
        <v>103</v>
      </c>
      <c r="AM1111" s="117">
        <f>IFERROR(+VLOOKUP(AY1111,Tiges!$G$4:$I$569,3,FALSE),"")</f>
        <v>27</v>
      </c>
      <c r="AN1111" s="48"/>
      <c r="AO1111" s="148">
        <v>4</v>
      </c>
      <c r="AP1111" s="177" cm="1">
        <f t="array" ref="AP11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11" s="148" t="s">
        <v>2163</v>
      </c>
      <c r="AS1111" s="177" t="str" cm="1">
        <f t="array" ref="AS11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11" s="148" t="s">
        <v>3424</v>
      </c>
      <c r="AV1111" s="177" t="str" cm="1">
        <f t="array" ref="AV11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11" s="117"/>
      <c r="AY1111" s="117" cm="1">
        <f t="array" ref="AY1111">IFERROR(_xlfn.XLOOKUP(Tableau210[[#This Row],[DN DONNEES BUTA ]]&amp;Tableau210[[#This Row],[PN DONNEES BUTA]],Tiges!$B$4:$B$79&amp;Tiges!$C$4:$C$79,Tiges!$G$4:$G$79),"")</f>
        <v>16</v>
      </c>
      <c r="AZ1111" s="117"/>
      <c r="BA1111" s="117" cm="1">
        <f t="array" ref="BA1111">IFERROR(_xlfn.XLOOKUP(Tableau210[[#This Row],[DN DONNEES BUTA ]]&amp;Tableau210[[#This Row],[PN DONNEES BUTA]],Tiges!$B$4:$B$79&amp;Tiges!$C$4:$C$79,Tiges!$H$4:$H$79),"")</f>
        <v>90</v>
      </c>
      <c r="BB1111" s="117"/>
      <c r="BC1111" s="184">
        <f>IFERROR(VLOOKUP(Tableau210[[#This Row],[OPERATION]],Tableau4[],2,FALSE),"")</f>
        <v>2</v>
      </c>
      <c r="BD1111" s="177" cm="1">
        <f t="array" ref="BD1111">IFERROR(
   SUM(
      _xlfn._xlws.FILTER(
         Tableau3[Nb Platinage Joint],
         (Tableau3[ITEM]=Tableau210[[#This Row],[NOM]])*
         (Tableau3[Rep.]=Tableau210[[#This Row],[REPERE BUTA]])
      )
   ),
0)</f>
        <v>2</v>
      </c>
      <c r="BE1111" s="182">
        <f>IFERROR(VLOOKUP(Tableau210[[#This Row],[OPERATION]],Tableau4[],3,FALSE),"")</f>
        <v>1</v>
      </c>
      <c r="BF1111" s="177" cm="1">
        <f t="array" ref="BF1111">IFERROR(
   SUM(
      _xlfn._xlws.FILTER(
         Tableau3[Joint Définitif Nb],
         (Tableau3[ITEM]=Tableau210[[#This Row],[NOM]])*
         (Tableau3[Rep.]=Tableau210[[#This Row],[REPERE BUTA]])
      )
   ),
0)</f>
        <v>1</v>
      </c>
      <c r="BG1111" s="148" t="s">
        <v>129</v>
      </c>
      <c r="BH1111" s="177" t="str" cm="1">
        <f t="array" ref="BH11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1" s="148" t="s">
        <v>2268</v>
      </c>
      <c r="BK1111" s="148" t="s">
        <v>2269</v>
      </c>
      <c r="BL1111" s="167" t="s">
        <v>2380</v>
      </c>
      <c r="BM1111" s="117"/>
      <c r="BN1111" s="117"/>
      <c r="BO1111" s="117"/>
      <c r="BP1111" s="117"/>
      <c r="BQ1111" s="48"/>
      <c r="BR1111" s="119"/>
      <c r="BS1111" s="48"/>
      <c r="BT1111" s="48"/>
      <c r="BU1111" s="48"/>
      <c r="BV1111" s="48"/>
      <c r="BW1111" s="48"/>
      <c r="BX1111" s="48"/>
    </row>
    <row r="1112" spans="1:76" ht="15.75" hidden="1" x14ac:dyDescent="0.25">
      <c r="A1112" s="48" t="e" cm="1">
        <f t="array" ref="A1112">_xlfn.XLOOKUP(Tableau210[[#This Row],[NOM]]&amp;Tableau210[[#This Row],[REPERE BUTA]],[6]!Tableau16[POSTE TECHNIQUE]&amp;[6]!Tableau16[Repere ADM],[6]!Tableau16[NUMERO CLIENT])</f>
        <v>#N/A</v>
      </c>
      <c r="B1112" s="48" t="e" cm="1">
        <f t="array" ref="B1112">_xlfn.XLOOKUP(Tableau210[[#This Row],[NOM]]&amp;Tableau210[[#This Row],[REPERE BUTA]],[6]!Tableau16[POSTE TECHNIQUE]&amp;[6]!Tableau16[Repere REF],[6]!Tableau16[NUMERO CLIENT])</f>
        <v>#N/A</v>
      </c>
      <c r="C1112" s="48" cm="1">
        <f t="array" ref="C1112">_xlfn.XLOOKUP(Tableau210[[#This Row],[NOM]]&amp;Tableau210[[#This Row],[Repere Ubleam]],[7]Sheet1!$C$2:$C$2995&amp;[7]Sheet1!$I$2:$I$2995,[7]Sheet1!$A$2:$A$2995)</f>
        <v>1106</v>
      </c>
      <c r="D1112" s="48" t="str">
        <f>C1112&amp;""</f>
        <v>1106</v>
      </c>
      <c r="E1112" s="48" t="e">
        <v>#N/A</v>
      </c>
      <c r="F1112" s="48" t="e">
        <v>#N/A</v>
      </c>
      <c r="G1112" s="176" t="s">
        <v>1820</v>
      </c>
      <c r="H1112" s="119" t="s">
        <v>1067</v>
      </c>
      <c r="I1112" s="119" t="s">
        <v>80</v>
      </c>
      <c r="J1112" s="119" t="s">
        <v>1074</v>
      </c>
      <c r="K1112" s="415" t="str">
        <f>_xlfn.XLOOKUP(Tableau210[[#This Row],[NOM]],[8]LUT!$I$5:$I$301,[8]LUT!$N$5:$N$301)</f>
        <v>Mélangeur</v>
      </c>
      <c r="L1112" s="119">
        <v>6</v>
      </c>
      <c r="M1112" s="119"/>
      <c r="N1112" s="119">
        <v>6</v>
      </c>
      <c r="O1112" s="119"/>
      <c r="P1112" s="119"/>
      <c r="Q1112" s="119"/>
      <c r="R1112" s="119"/>
      <c r="S1112" s="119"/>
      <c r="T1112" s="119"/>
      <c r="U1112" s="119"/>
      <c r="V1112" s="119"/>
      <c r="W1112" s="148">
        <v>50</v>
      </c>
      <c r="X1112" s="207" cm="1">
        <f t="array" ref="X11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1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12" s="148">
        <v>20</v>
      </c>
      <c r="AA1112" s="207" cm="1">
        <f t="array" ref="AA11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1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12" s="48"/>
      <c r="AD1112" s="117" t="s">
        <v>2103</v>
      </c>
      <c r="AE1112" s="119"/>
      <c r="AF1112" s="183">
        <f>IFERROR(VLOOKUP(Tableau210[[#This Row],[OPERATION]],Tableau4[],5,FALSE),"")</f>
        <v>1</v>
      </c>
      <c r="AG1112" s="178" cm="1">
        <f t="array" ref="AG1112">IFERROR(
   SUM(
      _xlfn._xlws.FILTER(
         Tableau3[JP],
         (Tableau3[ITEM]=Tableau210[[#This Row],[NOM]])*
         (Tableau3[Rep.]=Tableau210[[#This Row],[REPERE BUTA]])
      )
   ),
0)</f>
        <v>1</v>
      </c>
      <c r="AH1112" s="183">
        <f>IFERROR(VLOOKUP(Tableau210[[#This Row],[OPERATION]],Tableau4[],4,FALSE),"")</f>
        <v>0</v>
      </c>
      <c r="AI1112" s="178" cm="1">
        <f t="array" ref="AI1112">IFERROR(
   SUM(
      _xlfn._xlws.FILTER(
         Tableau3[BP],
         (Tableau3[ITEM]=Tableau210[[#This Row],[NOM]])*
         (Tableau3[Rep.]=Tableau210[[#This Row],[REPERE BUTA]])
      )
   ),
0)</f>
        <v>0</v>
      </c>
      <c r="AJ1112" s="181" t="str">
        <f>IF(Tableau210[[#This Row],[NB JP EMIS]]=1,"1 JP","") &amp; IF(Tableau210[[#This Row],[NB BP EMIS]]=1," 1 BP","")</f>
        <v>1 JP</v>
      </c>
      <c r="AK1112" s="178" t="str">
        <f>IF(Tableau210[[#This Row],[NB JP BUTA]]=1,"1 JP","") &amp; IF(Tableau210[[#This Row],[Nb BP BUTA]]=1," 1 BP","") &amp; IF(Tableau210[[#This Row],[Nb BP BUTA]]=2," 2 BP","")</f>
        <v>1 JP</v>
      </c>
      <c r="AL1112" s="117" t="s">
        <v>103</v>
      </c>
      <c r="AM1112" s="117">
        <f>IFERROR(+VLOOKUP(AY1112,Tiges!$G$4:$I$569,3,FALSE),"")</f>
        <v>27</v>
      </c>
      <c r="AN1112" s="48"/>
      <c r="AO1112" s="117">
        <v>4</v>
      </c>
      <c r="AP1112" s="177" cm="1">
        <f t="array" ref="AP11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12" s="117" t="s">
        <v>2401</v>
      </c>
      <c r="AS1112" s="177" t="str" cm="1">
        <f t="array" ref="AS11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112" s="117" t="s">
        <v>1123</v>
      </c>
      <c r="AV1112" s="177" t="str" cm="1">
        <f t="array" ref="AV11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12" s="117"/>
      <c r="AY1112" s="117" cm="1">
        <f t="array" ref="AY1112">IFERROR(_xlfn.XLOOKUP(Tableau210[[#This Row],[DN DONNEES BUTA ]]&amp;Tableau210[[#This Row],[PN DONNEES BUTA]],Tiges!$B$4:$B$79&amp;Tiges!$C$4:$C$79,Tiges!$G$4:$G$79),"")</f>
        <v>16</v>
      </c>
      <c r="AZ1112" s="117"/>
      <c r="BA1112" s="117" cm="1">
        <f t="array" ref="BA1112">IFERROR(_xlfn.XLOOKUP(Tableau210[[#This Row],[DN DONNEES BUTA ]]&amp;Tableau210[[#This Row],[PN DONNEES BUTA]],Tiges!$B$4:$B$79&amp;Tiges!$C$4:$C$79,Tiges!$H$4:$H$79),"")</f>
        <v>90</v>
      </c>
      <c r="BB1112" s="117"/>
      <c r="BC1112" s="184">
        <f>IFERROR(VLOOKUP(Tableau210[[#This Row],[OPERATION]],Tableau4[],2,FALSE),"")</f>
        <v>2</v>
      </c>
      <c r="BD1112" s="177" cm="1">
        <f t="array" ref="BD1112">IFERROR(
   SUM(
      _xlfn._xlws.FILTER(
         Tableau3[Nb Platinage Joint],
         (Tableau3[ITEM]=Tableau210[[#This Row],[NOM]])*
         (Tableau3[Rep.]=Tableau210[[#This Row],[REPERE BUTA]])
      )
   ),
0)</f>
        <v>2</v>
      </c>
      <c r="BE1112" s="182">
        <f>IFERROR(VLOOKUP(Tableau210[[#This Row],[OPERATION]],Tableau4[],3,FALSE),"")</f>
        <v>1</v>
      </c>
      <c r="BF1112" s="177" cm="1">
        <f t="array" ref="BF1112">IFERROR(
   SUM(
      _xlfn._xlws.FILTER(
         Tableau3[Joint Définitif Nb],
         (Tableau3[ITEM]=Tableau210[[#This Row],[NOM]])*
         (Tableau3[Rep.]=Tableau210[[#This Row],[REPERE BUTA]])
      )
   ),
0)</f>
        <v>1</v>
      </c>
      <c r="BG1112" s="117" t="s">
        <v>129</v>
      </c>
      <c r="BH1112" s="177" t="str" cm="1">
        <f t="array" ref="BH11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2" s="117" t="s">
        <v>2281</v>
      </c>
      <c r="BK1112" s="117" t="s">
        <v>2269</v>
      </c>
      <c r="BL1112" s="167" t="s">
        <v>2380</v>
      </c>
      <c r="BM1112" s="117"/>
      <c r="BN1112" s="117"/>
      <c r="BO1112" s="117"/>
      <c r="BP1112" s="117"/>
      <c r="BQ1112" s="48"/>
      <c r="BR1112" s="119"/>
      <c r="BS1112" s="48"/>
      <c r="BT1112" s="48"/>
      <c r="BU1112" s="48"/>
      <c r="BV1112" s="48"/>
      <c r="BW1112" s="48"/>
      <c r="BX1112" s="48"/>
    </row>
    <row r="1113" spans="1:76" ht="15.75" hidden="1" x14ac:dyDescent="0.25">
      <c r="A1113" s="48" t="e" cm="1">
        <f t="array" ref="A1113">_xlfn.XLOOKUP(Tableau210[[#This Row],[NOM]]&amp;Tableau210[[#This Row],[REPERE BUTA]],[6]!Tableau16[POSTE TECHNIQUE]&amp;[6]!Tableau16[Repere ADM],[6]!Tableau16[NUMERO CLIENT])</f>
        <v>#N/A</v>
      </c>
      <c r="B1113" s="48" t="e" cm="1">
        <f t="array" ref="B1113">_xlfn.XLOOKUP(Tableau210[[#This Row],[NOM]]&amp;Tableau210[[#This Row],[REPERE BUTA]],[6]!Tableau16[POSTE TECHNIQUE]&amp;[6]!Tableau16[Repere REF],[6]!Tableau16[NUMERO CLIENT])</f>
        <v>#N/A</v>
      </c>
      <c r="C1113" s="48" cm="1">
        <f t="array" ref="C1113">_xlfn.XLOOKUP(Tableau210[[#This Row],[NOM]]&amp;Tableau210[[#This Row],[Repere Ubleam]],[7]Sheet1!$C$2:$C$2995&amp;[7]Sheet1!$I$2:$I$2995,[7]Sheet1!$A$2:$A$2995)</f>
        <v>1107</v>
      </c>
      <c r="D1113" s="48" t="str">
        <f>C1113&amp;""</f>
        <v>1107</v>
      </c>
      <c r="E1113" s="48" t="e">
        <v>#N/A</v>
      </c>
      <c r="F1113" s="48" t="e">
        <v>#N/A</v>
      </c>
      <c r="G1113" s="176" t="s">
        <v>1820</v>
      </c>
      <c r="H1113" s="119" t="s">
        <v>1067</v>
      </c>
      <c r="I1113" s="119" t="s">
        <v>80</v>
      </c>
      <c r="J1113" s="119" t="s">
        <v>1074</v>
      </c>
      <c r="K1113" s="415" t="str">
        <f>_xlfn.XLOOKUP(Tableau210[[#This Row],[NOM]],[8]LUT!$I$5:$I$301,[8]LUT!$N$5:$N$301)</f>
        <v>Mélangeur</v>
      </c>
      <c r="L1113" s="119">
        <v>7</v>
      </c>
      <c r="M1113" s="119"/>
      <c r="N1113" s="119">
        <v>7</v>
      </c>
      <c r="O1113" s="119"/>
      <c r="P1113" s="119"/>
      <c r="Q1113" s="119"/>
      <c r="R1113" s="119"/>
      <c r="S1113" s="119"/>
      <c r="T1113" s="119"/>
      <c r="U1113" s="119"/>
      <c r="V1113" s="119"/>
      <c r="W1113" s="148" t="s">
        <v>1118</v>
      </c>
      <c r="X1113" s="207" cm="1">
        <f t="array" ref="X11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11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13" s="148" t="s">
        <v>3424</v>
      </c>
      <c r="AA1113" s="207" cm="1">
        <f t="array" ref="AA11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1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13" s="48"/>
      <c r="AD1113" s="117" t="s">
        <v>626</v>
      </c>
      <c r="AE1113" s="119"/>
      <c r="AF1113" s="183">
        <f>IFERROR(VLOOKUP(Tableau210[[#This Row],[OPERATION]],Tableau4[],5,FALSE),"")</f>
        <v>0</v>
      </c>
      <c r="AG1113" s="178" cm="1">
        <f t="array" ref="AG1113">IFERROR(
   SUM(
      _xlfn._xlws.FILTER(
         Tableau3[JP],
         (Tableau3[ITEM]=Tableau210[[#This Row],[NOM]])*
         (Tableau3[Rep.]=Tableau210[[#This Row],[REPERE BUTA]])
      )
   ),
0)</f>
        <v>0</v>
      </c>
      <c r="AH1113" s="183">
        <f>IFERROR(VLOOKUP(Tableau210[[#This Row],[OPERATION]],Tableau4[],4,FALSE),"")</f>
        <v>0</v>
      </c>
      <c r="AI1113" s="178" cm="1">
        <f t="array" ref="AI1113">IFERROR(
   SUM(
      _xlfn._xlws.FILTER(
         Tableau3[BP],
         (Tableau3[ITEM]=Tableau210[[#This Row],[NOM]])*
         (Tableau3[Rep.]=Tableau210[[#This Row],[REPERE BUTA]])
      )
   ),
0)</f>
        <v>0</v>
      </c>
      <c r="AJ1113" s="181" t="s">
        <v>2521</v>
      </c>
      <c r="AK1113" s="178" t="str">
        <f>IF(Tableau210[[#This Row],[NB JP BUTA]]=1,"1 JP","") &amp; IF(Tableau210[[#This Row],[Nb BP BUTA]]=1," 1 BP","") &amp; IF(Tableau210[[#This Row],[Nb BP BUTA]]=2," 2 BP","")</f>
        <v/>
      </c>
      <c r="AL1113" s="117" t="s">
        <v>103</v>
      </c>
      <c r="AM1113" s="117">
        <f>IFERROR(+VLOOKUP(AY1113,Tiges!$G$4:$I$569,3,FALSE),"")</f>
        <v>51</v>
      </c>
      <c r="AN1113" s="48"/>
      <c r="AO1113" s="117">
        <v>20</v>
      </c>
      <c r="AP1113" s="177" cm="1">
        <f t="array" ref="AP11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1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113" s="117" t="s">
        <v>2396</v>
      </c>
      <c r="AS1113" s="177" t="str" cm="1">
        <f t="array" ref="AS11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1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1113" s="117" t="s">
        <v>1123</v>
      </c>
      <c r="AV1113" s="177" t="str" cm="1">
        <f t="array" ref="AV11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13" s="117"/>
      <c r="AY1113" s="117" cm="1">
        <f t="array" ref="AY1113">IFERROR(_xlfn.XLOOKUP(Tableau210[[#This Row],[DN DONNEES BUTA ]]&amp;Tableau210[[#This Row],[PN DONNEES BUTA]],Tiges!$B$4:$B$79&amp;Tiges!$C$4:$C$79,Tiges!$G$4:$G$79),"")</f>
        <v>33</v>
      </c>
      <c r="AZ1113" s="117"/>
      <c r="BA1113" s="117" cm="1">
        <f t="array" ref="BA1113">IFERROR(_xlfn.XLOOKUP(Tableau210[[#This Row],[DN DONNEES BUTA ]]&amp;Tableau210[[#This Row],[PN DONNEES BUTA]],Tiges!$B$4:$B$79&amp;Tiges!$C$4:$C$79,Tiges!$H$4:$H$79),"")</f>
        <v>190</v>
      </c>
      <c r="BB1113" s="117"/>
      <c r="BC1113" s="184">
        <f>IFERROR(VLOOKUP(Tableau210[[#This Row],[OPERATION]],Tableau4[],2,FALSE),"")</f>
        <v>0</v>
      </c>
      <c r="BD1113" s="177" cm="1">
        <f t="array" ref="BD1113">IFERROR(
   SUM(
      _xlfn._xlws.FILTER(
         Tableau3[Nb Platinage Joint],
         (Tableau3[ITEM]=Tableau210[[#This Row],[NOM]])*
         (Tableau3[Rep.]=Tableau210[[#This Row],[REPERE BUTA]])
      )
   ),
0)</f>
        <v>0</v>
      </c>
      <c r="BE1113" s="182">
        <f>IFERROR(VLOOKUP(Tableau210[[#This Row],[OPERATION]],Tableau4[],3,FALSE),"")</f>
        <v>1</v>
      </c>
      <c r="BF1113" s="177" cm="1">
        <f t="array" ref="BF1113">IFERROR(
   SUM(
      _xlfn._xlws.FILTER(
         Tableau3[Joint Définitif Nb],
         (Tableau3[ITEM]=Tableau210[[#This Row],[NOM]])*
         (Tableau3[Rep.]=Tableau210[[#This Row],[REPERE BUTA]])
      )
   ),
0)</f>
        <v>1</v>
      </c>
      <c r="BG1113" s="117" t="s">
        <v>129</v>
      </c>
      <c r="BH1113" s="177" t="str" cm="1">
        <f t="array" ref="BH11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3" s="117" t="s">
        <v>2281</v>
      </c>
      <c r="BK1113" s="117" t="s">
        <v>2269</v>
      </c>
      <c r="BL1113" s="167" t="s">
        <v>2380</v>
      </c>
      <c r="BM1113" s="117"/>
      <c r="BN1113" s="117"/>
      <c r="BO1113" s="117"/>
      <c r="BP1113" s="117"/>
      <c r="BQ1113" s="48"/>
      <c r="BR1113" s="119"/>
      <c r="BS1113" s="48"/>
      <c r="BT1113" s="48"/>
      <c r="BU1113" s="48"/>
      <c r="BV1113" s="48"/>
      <c r="BW1113" s="48"/>
      <c r="BX1113" s="48"/>
    </row>
    <row r="1114" spans="1:76" ht="15.75" hidden="1" x14ac:dyDescent="0.25">
      <c r="A1114" s="48" t="str" cm="1">
        <f t="array" ref="A1114">_xlfn.XLOOKUP(Tableau210[[#This Row],[NOM]]&amp;Tableau210[[#This Row],[REPERE BUTA]],[6]!Tableau16[POSTE TECHNIQUE]&amp;[6]!Tableau16[Repere ADM],[6]!Tableau16[NUMERO CLIENT])</f>
        <v>S1-S46110</v>
      </c>
      <c r="B1114" s="48" t="str" cm="1">
        <f t="array" ref="B1114">_xlfn.XLOOKUP(Tableau210[[#This Row],[NOM]]&amp;Tableau210[[#This Row],[REPERE BUTA]],[6]!Tableau16[POSTE TECHNIQUE]&amp;[6]!Tableau16[Repere REF],[6]!Tableau16[NUMERO CLIENT])</f>
        <v>S1-S46110</v>
      </c>
      <c r="C1114" s="48" cm="1">
        <f t="array" ref="C1114">_xlfn.XLOOKUP(Tableau210[[#This Row],[NOM]]&amp;Tableau210[[#This Row],[Repere Ubleam]],[7]Sheet1!$C$2:$C$2995&amp;[7]Sheet1!$I$2:$I$2995,[7]Sheet1!$A$2:$A$2995)</f>
        <v>596</v>
      </c>
      <c r="D1114" s="48" t="str">
        <f>C1114&amp;""</f>
        <v>596</v>
      </c>
      <c r="E1114" s="48" t="s">
        <v>2553</v>
      </c>
      <c r="F1114" s="48" t="s">
        <v>1483</v>
      </c>
      <c r="G1114" s="149" t="s">
        <v>1482</v>
      </c>
      <c r="H1114" s="150" t="s">
        <v>1067</v>
      </c>
      <c r="I1114" s="150" t="s">
        <v>91</v>
      </c>
      <c r="J1114" s="150" t="s">
        <v>2057</v>
      </c>
      <c r="K1114" s="150" t="str">
        <f>_xlfn.XLOOKUP(Tableau210[[#This Row],[NOM]],[8]LUT!$I$5:$I$301,[8]LUT!$N$5:$N$301)</f>
        <v>Vanne auto</v>
      </c>
      <c r="L1114" s="150" t="s">
        <v>73</v>
      </c>
      <c r="M1114" s="150" t="s">
        <v>1246</v>
      </c>
      <c r="N1114" s="150" t="s">
        <v>1246</v>
      </c>
      <c r="O1114" s="150"/>
      <c r="P1114" s="150"/>
      <c r="Q1114" s="150"/>
      <c r="R1114" s="150"/>
      <c r="S1114" s="150"/>
      <c r="T1114" s="150"/>
      <c r="U1114" s="150"/>
      <c r="V1114" s="150"/>
      <c r="W1114" s="151" cm="1">
        <f t="array" ref="W111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14" s="151" cm="1">
        <f t="array" ref="X11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14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14" s="151" cm="1">
        <f t="array" ref="Z111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14" s="151" cm="1">
        <f t="array" ref="AA11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14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14" s="152"/>
      <c r="AD1114" s="153" t="s">
        <v>2196</v>
      </c>
      <c r="AE1114" s="150"/>
      <c r="AF1114" s="161">
        <f>IFERROR(VLOOKUP(Tableau210[[#This Row],[OPERATION]],Tableau4[],5,FALSE),"")</f>
        <v>0</v>
      </c>
      <c r="AG1114" s="150"/>
      <c r="AH1114" s="161">
        <f>IFERROR(VLOOKUP(Tableau210[[#This Row],[OPERATION]],Tableau4[],4,FALSE),"")</f>
        <v>0</v>
      </c>
      <c r="AI1114" s="150"/>
      <c r="AJ1114" s="150" t="str">
        <f>IF(Tableau210[[#This Row],[NB JP EMIS]]=1,"1 JP","") &amp; IF(Tableau210[[#This Row],[NB BP EMIS]]=1," 1 BP","")</f>
        <v/>
      </c>
      <c r="AK1114" s="150"/>
      <c r="AL1114" s="153" t="s">
        <v>103</v>
      </c>
      <c r="AM1114" s="153">
        <f>IFERROR(+VLOOKUP(AY1114,Tiges!$G$4:$I$569,3,FALSE),"")</f>
        <v>27</v>
      </c>
      <c r="AN1114" s="152"/>
      <c r="AO1114" s="153" t="s">
        <v>3424</v>
      </c>
      <c r="AP1114" s="153" cm="1">
        <f t="array" ref="AP11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14" s="153" t="s">
        <v>3424</v>
      </c>
      <c r="AR1114" s="153" t="s">
        <v>3424</v>
      </c>
      <c r="AS1114" s="153" cm="1">
        <f t="array" ref="AS11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14" s="153" t="s">
        <v>3424</v>
      </c>
      <c r="AU1114" s="153" t="s">
        <v>3424</v>
      </c>
      <c r="AV1114" s="153" t="str" cm="1">
        <f t="array" ref="AV11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1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14" s="153"/>
      <c r="AY1114" s="153" cm="1">
        <f t="array" ref="AY1114">IFERROR(_xlfn.XLOOKUP(Tableau210[[#This Row],[DN DONNEES BUTA ]]&amp;Tableau210[[#This Row],[PN DONNEES BUTA]],Tiges!$B$4:$B$79&amp;Tiges!$C$4:$C$79,Tiges!$G$4:$G$79),"")</f>
        <v>16</v>
      </c>
      <c r="AZ1114" s="153"/>
      <c r="BA1114" s="153" cm="1">
        <f t="array" ref="BA1114">IFERROR(_xlfn.XLOOKUP(Tableau210[[#This Row],[DN DONNEES BUTA ]]&amp;Tableau210[[#This Row],[PN DONNEES BUTA]],Tiges!$B$4:$B$79&amp;Tiges!$C$4:$C$79,Tiges!$H$4:$H$79),"")</f>
        <v>80</v>
      </c>
      <c r="BB1114" s="153"/>
      <c r="BC1114" s="163">
        <f>IFERROR(VLOOKUP(Tableau210[[#This Row],[OPERATION]],Tableau4[],2,FALSE),"")</f>
        <v>0</v>
      </c>
      <c r="BD1114" s="153"/>
      <c r="BE1114" s="153">
        <f>IFERROR(VLOOKUP(Tableau210[[#This Row],[OPERATION]],Tableau4[],3,FALSE),"")</f>
        <v>1</v>
      </c>
      <c r="BF1114" s="153"/>
      <c r="BG1114" s="153" t="s">
        <v>3424</v>
      </c>
      <c r="BH1114" s="153" t="str" cm="1">
        <f t="array" ref="BH11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1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14" s="153"/>
      <c r="BK1114" s="153" t="s">
        <v>3424</v>
      </c>
      <c r="BL1114" s="153" t="s">
        <v>2262</v>
      </c>
      <c r="BM1114" s="153" t="s">
        <v>3437</v>
      </c>
      <c r="BN1114" s="153"/>
      <c r="BO1114" s="153"/>
      <c r="BP1114" s="150"/>
      <c r="BQ1114" s="150"/>
      <c r="BR1114" s="150"/>
      <c r="BS1114" s="152"/>
      <c r="BT1114" s="152"/>
      <c r="BU1114" s="152"/>
      <c r="BV1114" s="152"/>
      <c r="BW1114" s="152"/>
      <c r="BX1114" s="152"/>
    </row>
    <row r="1115" spans="1:76" ht="15.75" hidden="1" x14ac:dyDescent="0.25">
      <c r="A1115" s="48" t="str" cm="1">
        <f t="array" ref="A1115">_xlfn.XLOOKUP(Tableau210[[#This Row],[NOM]]&amp;Tableau210[[#This Row],[REPERE BUTA]],[6]!Tableau16[POSTE TECHNIQUE]&amp;[6]!Tableau16[Repere ADM],[6]!Tableau16[NUMERO CLIENT])</f>
        <v>S1-S47000</v>
      </c>
      <c r="B1115" s="48" t="str" cm="1">
        <f t="array" ref="B1115">_xlfn.XLOOKUP(Tableau210[[#This Row],[NOM]]&amp;Tableau210[[#This Row],[REPERE BUTA]],[6]!Tableau16[POSTE TECHNIQUE]&amp;[6]!Tableau16[Repere REF],[6]!Tableau16[NUMERO CLIENT])</f>
        <v>S1-S47000</v>
      </c>
      <c r="C1115" s="48" cm="1">
        <f t="array" ref="C1115">_xlfn.XLOOKUP(Tableau210[[#This Row],[NOM]]&amp;Tableau210[[#This Row],[Repere Ubleam]],[7]Sheet1!$C$2:$C$2995&amp;[7]Sheet1!$I$2:$I$2995,[7]Sheet1!$A$2:$A$2995)</f>
        <v>597</v>
      </c>
      <c r="D1115" s="48" t="str">
        <f>C1115&amp;""</f>
        <v>597</v>
      </c>
      <c r="E1115" s="48" t="s">
        <v>2577</v>
      </c>
      <c r="F1115" s="48" t="s">
        <v>553</v>
      </c>
      <c r="G1115" s="176" t="s">
        <v>1485</v>
      </c>
      <c r="H1115" s="119" t="s">
        <v>1067</v>
      </c>
      <c r="I1115" s="119" t="s">
        <v>91</v>
      </c>
      <c r="J1115" s="119" t="s">
        <v>2057</v>
      </c>
      <c r="K1115" s="119" t="str">
        <f>_xlfn.XLOOKUP(Tableau210[[#This Row],[NOM]],[8]LUT!$I$5:$I$301,[8]LUT!$N$5:$N$301)</f>
        <v>Vanne auto</v>
      </c>
      <c r="L1115" s="119" t="s">
        <v>73</v>
      </c>
      <c r="M1115" s="119" t="s">
        <v>1368</v>
      </c>
      <c r="N1115" s="119" t="s">
        <v>1368</v>
      </c>
      <c r="O1115" s="119"/>
      <c r="P1115" s="119"/>
      <c r="Q1115" s="119"/>
      <c r="R1115" s="119"/>
      <c r="S1115" s="119"/>
      <c r="T1115" s="119"/>
      <c r="U1115" s="119"/>
      <c r="V1115" s="119"/>
      <c r="W1115" s="148" cm="1">
        <f t="array" ref="W111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15" s="207" cm="1">
        <f t="array" ref="X11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15" s="148" cm="1">
        <f t="array" ref="Z111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15" s="207" cm="1">
        <f t="array" ref="AA11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15" s="48"/>
      <c r="AD1115" s="117" t="s">
        <v>2197</v>
      </c>
      <c r="AE1115" s="119"/>
      <c r="AF1115" s="183">
        <f>IFERROR(VLOOKUP(Tableau210[[#This Row],[OPERATION]],Tableau4[],5,FALSE),"")</f>
        <v>0</v>
      </c>
      <c r="AG1115" s="178" cm="1">
        <f t="array" ref="AG1115">IFERROR(
   SUM(
      _xlfn._xlws.FILTER(
         Tableau3[JP],
         (Tableau3[ITEM]=Tableau210[[#This Row],[NOM]])*
         (Tableau3[Rep.]=Tableau210[[#This Row],[REPERE BUTA]])
      )
   ),
0)</f>
        <v>0</v>
      </c>
      <c r="AH1115" s="183">
        <f>IFERROR(VLOOKUP(Tableau210[[#This Row],[OPERATION]],Tableau4[],4,FALSE),"")</f>
        <v>1</v>
      </c>
      <c r="AI1115" s="178" cm="1">
        <f t="array" ref="AI1115">IFERROR(
   SUM(
      _xlfn._xlws.FILTER(
         Tableau3[BP],
         (Tableau3[ITEM]=Tableau210[[#This Row],[NOM]])*
         (Tableau3[Rep.]=Tableau210[[#This Row],[REPERE BUTA]])
      )
   ),
0)</f>
        <v>2</v>
      </c>
      <c r="AJ1115" s="181" t="str">
        <f>IF(Tableau210[[#This Row],[NB JP EMIS]]=1,"1 JP","") &amp; IF(Tableau210[[#This Row],[NB BP EMIS]]=1," 1 BP","")</f>
        <v xml:space="preserve"> 1 BP</v>
      </c>
      <c r="AK1115" s="178" t="str">
        <f>IF(Tableau210[[#This Row],[NB JP BUTA]]=1,"1 JP","") &amp; IF(Tableau210[[#This Row],[Nb BP BUTA]]=1," 1 BP","") &amp; IF(Tableau210[[#This Row],[Nb BP BUTA]]=2," 2 BP","")</f>
        <v xml:space="preserve"> 2 BP</v>
      </c>
      <c r="AL1115" s="117" t="s">
        <v>103</v>
      </c>
      <c r="AM1115" s="117">
        <f>IFERROR(+VLOOKUP(AY1115,Tiges!$G$4:$I$569,3,FALSE),"")</f>
        <v>32</v>
      </c>
      <c r="AN1115" s="48"/>
      <c r="AO1115" s="117" t="s">
        <v>3424</v>
      </c>
      <c r="AP1115" s="177" cm="1">
        <f t="array" ref="AP11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15" s="117" t="s">
        <v>3424</v>
      </c>
      <c r="AS1115" s="177" t="str" cm="1">
        <f t="array" ref="AS11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15" s="117" t="s">
        <v>3424</v>
      </c>
      <c r="AV1115" s="177" t="str" cm="1">
        <f t="array" ref="AV11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15" s="117"/>
      <c r="AY1115" s="117" cm="1">
        <f t="array" ref="AY1115">IFERROR(_xlfn.XLOOKUP(Tableau210[[#This Row],[DN DONNEES BUTA ]]&amp;Tableau210[[#This Row],[PN DONNEES BUTA]],Tiges!$B$4:$B$79&amp;Tiges!$C$4:$C$79,Tiges!$G$4:$G$79),"")</f>
        <v>20</v>
      </c>
      <c r="AZ1115" s="117"/>
      <c r="BA1115" s="117" cm="1">
        <f t="array" ref="BA1115">IFERROR(_xlfn.XLOOKUP(Tableau210[[#This Row],[DN DONNEES BUTA ]]&amp;Tableau210[[#This Row],[PN DONNEES BUTA]],Tiges!$B$4:$B$79&amp;Tiges!$C$4:$C$79,Tiges!$H$4:$H$79),"")</f>
        <v>110</v>
      </c>
      <c r="BB1115" s="117"/>
      <c r="BC1115" s="184">
        <f>IFERROR(VLOOKUP(Tableau210[[#This Row],[OPERATION]],Tableau4[],2,FALSE),"")</f>
        <v>1</v>
      </c>
      <c r="BD1115" s="177" cm="1">
        <f t="array" ref="BD1115">IFERROR(
   SUM(
      _xlfn._xlws.FILTER(
         Tableau3[Nb Platinage Joint],
         (Tableau3[ITEM]=Tableau210[[#This Row],[NOM]])*
         (Tableau3[Rep.]=Tableau210[[#This Row],[REPERE BUTA]])
      )
   ),
0)</f>
        <v>2</v>
      </c>
      <c r="BE1115" s="182">
        <f>IFERROR(VLOOKUP(Tableau210[[#This Row],[OPERATION]],Tableau4[],3,FALSE),"")</f>
        <v>1</v>
      </c>
      <c r="BF1115" s="177" cm="1">
        <f t="array" ref="BF1115">IFERROR(
   SUM(
      _xlfn._xlws.FILTER(
         Tableau3[Joint Définitif Nb],
         (Tableau3[ITEM]=Tableau210[[#This Row],[NOM]])*
         (Tableau3[Rep.]=Tableau210[[#This Row],[REPERE BUTA]])
      )
   ),
0)</f>
        <v>2</v>
      </c>
      <c r="BG1115" s="117" t="s">
        <v>3424</v>
      </c>
      <c r="BH1115" s="177" t="str" cm="1">
        <f t="array" ref="BH11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5" s="117"/>
      <c r="BK1115" s="117" t="s">
        <v>3424</v>
      </c>
      <c r="BL1115" s="167" t="s">
        <v>2380</v>
      </c>
      <c r="BM1115" s="167"/>
      <c r="BN1115" s="117"/>
      <c r="BO1115" s="117"/>
      <c r="BP1115" s="119"/>
      <c r="BQ1115" s="119"/>
      <c r="BR1115" s="119"/>
      <c r="BS1115" s="48"/>
      <c r="BT1115" s="48"/>
      <c r="BU1115" s="48"/>
      <c r="BV1115" s="48"/>
      <c r="BW1115" s="48"/>
      <c r="BX1115" s="48"/>
    </row>
    <row r="1116" spans="1:76" ht="15.75" hidden="1" x14ac:dyDescent="0.25">
      <c r="A1116" s="48" t="e" cm="1">
        <f t="array" ref="A1116">_xlfn.XLOOKUP(Tableau210[[#This Row],[NOM]]&amp;Tableau210[[#This Row],[REPERE BUTA]],[6]!Tableau16[POSTE TECHNIQUE]&amp;[6]!Tableau16[Repere ADM],[6]!Tableau16[NUMERO CLIENT])</f>
        <v>#N/A</v>
      </c>
      <c r="B1116" s="48" t="e" cm="1">
        <f t="array" ref="B1116">_xlfn.XLOOKUP(Tableau210[[#This Row],[NOM]]&amp;Tableau210[[#This Row],[REPERE BUTA]],[6]!Tableau16[POSTE TECHNIQUE]&amp;[6]!Tableau16[Repere REF],[6]!Tableau16[NUMERO CLIENT])</f>
        <v>#N/A</v>
      </c>
      <c r="C1116" s="48" cm="1">
        <f t="array" ref="C1116">_xlfn.XLOOKUP(Tableau210[[#This Row],[NOM]]&amp;Tableau210[[#This Row],[Repere Ubleam]],[7]Sheet1!$C$2:$C$2995&amp;[7]Sheet1!$I$2:$I$2995,[7]Sheet1!$A$2:$A$2995)</f>
        <v>1110</v>
      </c>
      <c r="D1116" s="48" t="str">
        <f>C1116&amp;""</f>
        <v>1110</v>
      </c>
      <c r="E1116" s="48" t="e">
        <v>#N/A</v>
      </c>
      <c r="F1116" s="48" t="e">
        <v>#N/A</v>
      </c>
      <c r="G1116" s="176" t="s">
        <v>1820</v>
      </c>
      <c r="H1116" s="119" t="s">
        <v>1067</v>
      </c>
      <c r="I1116" s="119" t="s">
        <v>80</v>
      </c>
      <c r="J1116" s="119" t="s">
        <v>1074</v>
      </c>
      <c r="K1116" s="415" t="str">
        <f>_xlfn.XLOOKUP(Tableau210[[#This Row],[NOM]],[8]LUT!$I$5:$I$301,[8]LUT!$N$5:$N$301)</f>
        <v>Mélangeur</v>
      </c>
      <c r="L1116" s="119">
        <v>10</v>
      </c>
      <c r="M1116" s="119"/>
      <c r="N1116" s="119">
        <v>10</v>
      </c>
      <c r="O1116" s="119"/>
      <c r="P1116" s="119"/>
      <c r="Q1116" s="119"/>
      <c r="R1116" s="119"/>
      <c r="S1116" s="119"/>
      <c r="T1116" s="119"/>
      <c r="U1116" s="119"/>
      <c r="V1116" s="119"/>
      <c r="W1116" s="148">
        <v>50</v>
      </c>
      <c r="X1116" s="207" cm="1">
        <f t="array" ref="X11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1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16" s="148">
        <v>20</v>
      </c>
      <c r="AA1116" s="207" cm="1">
        <f t="array" ref="AA11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1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16" s="48"/>
      <c r="AD1116" s="117" t="s">
        <v>2103</v>
      </c>
      <c r="AE1116" s="119"/>
      <c r="AF1116" s="183">
        <f>IFERROR(VLOOKUP(Tableau210[[#This Row],[OPERATION]],Tableau4[],5,FALSE),"")</f>
        <v>1</v>
      </c>
      <c r="AG1116" s="178" cm="1">
        <f t="array" ref="AG1116">IFERROR(
   SUM(
      _xlfn._xlws.FILTER(
         Tableau3[JP],
         (Tableau3[ITEM]=Tableau210[[#This Row],[NOM]])*
         (Tableau3[Rep.]=Tableau210[[#This Row],[REPERE BUTA]])
      )
   ),
0)</f>
        <v>1</v>
      </c>
      <c r="AH1116" s="183">
        <f>IFERROR(VLOOKUP(Tableau210[[#This Row],[OPERATION]],Tableau4[],4,FALSE),"")</f>
        <v>0</v>
      </c>
      <c r="AI1116" s="178" cm="1">
        <f t="array" ref="AI1116">IFERROR(
   SUM(
      _xlfn._xlws.FILTER(
         Tableau3[BP],
         (Tableau3[ITEM]=Tableau210[[#This Row],[NOM]])*
         (Tableau3[Rep.]=Tableau210[[#This Row],[REPERE BUTA]])
      )
   ),
0)</f>
        <v>0</v>
      </c>
      <c r="AJ1116" s="181" t="str">
        <f>IF(Tableau210[[#This Row],[NB JP EMIS]]=1,"1 JP","") &amp; IF(Tableau210[[#This Row],[NB BP EMIS]]=1," 1 BP","")</f>
        <v>1 JP</v>
      </c>
      <c r="AK1116" s="178" t="str">
        <f>IF(Tableau210[[#This Row],[NB JP BUTA]]=1,"1 JP","") &amp; IF(Tableau210[[#This Row],[Nb BP BUTA]]=1," 1 BP","") &amp; IF(Tableau210[[#This Row],[Nb BP BUTA]]=2," 2 BP","")</f>
        <v>1 JP</v>
      </c>
      <c r="AL1116" s="117" t="s">
        <v>103</v>
      </c>
      <c r="AM1116" s="117">
        <f>IFERROR(+VLOOKUP(AY1116,Tiges!$G$4:$I$569,3,FALSE),"")</f>
        <v>27</v>
      </c>
      <c r="AN1116" s="48"/>
      <c r="AO1116" s="117">
        <v>4</v>
      </c>
      <c r="AP1116" s="177" cm="1">
        <f t="array" ref="AP11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1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16" s="117" t="s">
        <v>2163</v>
      </c>
      <c r="AS1116" s="177" t="str" cm="1">
        <f t="array" ref="AS11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1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16" s="117" t="s">
        <v>1123</v>
      </c>
      <c r="AV1116" s="177" t="str" cm="1">
        <f t="array" ref="AV11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16" s="117"/>
      <c r="AY1116" s="117" cm="1">
        <f t="array" ref="AY1116">IFERROR(_xlfn.XLOOKUP(Tableau210[[#This Row],[DN DONNEES BUTA ]]&amp;Tableau210[[#This Row],[PN DONNEES BUTA]],Tiges!$B$4:$B$79&amp;Tiges!$C$4:$C$79,Tiges!$G$4:$G$79),"")</f>
        <v>16</v>
      </c>
      <c r="AZ1116" s="117"/>
      <c r="BA1116" s="117" cm="1">
        <f t="array" ref="BA1116">IFERROR(_xlfn.XLOOKUP(Tableau210[[#This Row],[DN DONNEES BUTA ]]&amp;Tableau210[[#This Row],[PN DONNEES BUTA]],Tiges!$B$4:$B$79&amp;Tiges!$C$4:$C$79,Tiges!$H$4:$H$79),"")</f>
        <v>90</v>
      </c>
      <c r="BB1116" s="117"/>
      <c r="BC1116" s="184">
        <f>IFERROR(VLOOKUP(Tableau210[[#This Row],[OPERATION]],Tableau4[],2,FALSE),"")</f>
        <v>2</v>
      </c>
      <c r="BD1116" s="177" cm="1">
        <f t="array" ref="BD1116">IFERROR(
   SUM(
      _xlfn._xlws.FILTER(
         Tableau3[Nb Platinage Joint],
         (Tableau3[ITEM]=Tableau210[[#This Row],[NOM]])*
         (Tableau3[Rep.]=Tableau210[[#This Row],[REPERE BUTA]])
      )
   ),
0)</f>
        <v>2</v>
      </c>
      <c r="BE1116" s="182">
        <f>IFERROR(VLOOKUP(Tableau210[[#This Row],[OPERATION]],Tableau4[],3,FALSE),"")</f>
        <v>1</v>
      </c>
      <c r="BF1116" s="177" cm="1">
        <f t="array" ref="BF1116">IFERROR(
   SUM(
      _xlfn._xlws.FILTER(
         Tableau3[Joint Définitif Nb],
         (Tableau3[ITEM]=Tableau210[[#This Row],[NOM]])*
         (Tableau3[Rep.]=Tableau210[[#This Row],[REPERE BUTA]])
      )
   ),
0)</f>
        <v>1</v>
      </c>
      <c r="BG1116" s="117" t="s">
        <v>129</v>
      </c>
      <c r="BH1116" s="177" t="str" cm="1">
        <f t="array" ref="BH11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6" s="117" t="s">
        <v>2268</v>
      </c>
      <c r="BK1116" s="117" t="s">
        <v>2269</v>
      </c>
      <c r="BL1116" s="167" t="s">
        <v>2380</v>
      </c>
      <c r="BM1116" s="117"/>
      <c r="BN1116" s="117"/>
      <c r="BO1116" s="117"/>
      <c r="BP1116" s="117"/>
      <c r="BQ1116" s="48"/>
      <c r="BR1116" s="119"/>
      <c r="BS1116" s="48"/>
      <c r="BT1116" s="48"/>
      <c r="BU1116" s="48"/>
      <c r="BV1116" s="48"/>
      <c r="BW1116" s="48"/>
      <c r="BX1116" s="48"/>
    </row>
    <row r="1117" spans="1:76" ht="15.75" hidden="1" x14ac:dyDescent="0.25">
      <c r="A1117" s="48" t="e" cm="1">
        <f t="array" ref="A1117">_xlfn.XLOOKUP(Tableau210[[#This Row],[NOM]]&amp;Tableau210[[#This Row],[REPERE BUTA]],[6]!Tableau16[POSTE TECHNIQUE]&amp;[6]!Tableau16[Repere ADM],[6]!Tableau16[NUMERO CLIENT])</f>
        <v>#N/A</v>
      </c>
      <c r="B1117" s="48" t="e" cm="1">
        <f t="array" ref="B1117">_xlfn.XLOOKUP(Tableau210[[#This Row],[NOM]]&amp;Tableau210[[#This Row],[REPERE BUTA]],[6]!Tableau16[POSTE TECHNIQUE]&amp;[6]!Tableau16[Repere REF],[6]!Tableau16[NUMERO CLIENT])</f>
        <v>#N/A</v>
      </c>
      <c r="C1117" s="48" cm="1">
        <f t="array" ref="C1117">_xlfn.XLOOKUP(Tableau210[[#This Row],[NOM]]&amp;Tableau210[[#This Row],[Repere Ubleam]],[7]Sheet1!$C$2:$C$2995&amp;[7]Sheet1!$I$2:$I$2995,[7]Sheet1!$A$2:$A$2995)</f>
        <v>1111</v>
      </c>
      <c r="D1117" s="48" t="str">
        <f>C1117&amp;""</f>
        <v>1111</v>
      </c>
      <c r="E1117" s="48" t="e">
        <v>#N/A</v>
      </c>
      <c r="F1117" s="48" t="e">
        <v>#N/A</v>
      </c>
      <c r="G1117" s="176" t="s">
        <v>1820</v>
      </c>
      <c r="H1117" s="119" t="s">
        <v>1067</v>
      </c>
      <c r="I1117" s="119" t="s">
        <v>80</v>
      </c>
      <c r="J1117" s="119" t="s">
        <v>1074</v>
      </c>
      <c r="K1117" s="415" t="str">
        <f>_xlfn.XLOOKUP(Tableau210[[#This Row],[NOM]],[8]LUT!$I$5:$I$301,[8]LUT!$N$5:$N$301)</f>
        <v>Mélangeur</v>
      </c>
      <c r="L1117" s="119">
        <v>11</v>
      </c>
      <c r="M1117" s="119"/>
      <c r="N1117" s="119">
        <v>11</v>
      </c>
      <c r="O1117" s="119"/>
      <c r="P1117" s="119"/>
      <c r="Q1117" s="119"/>
      <c r="R1117" s="119"/>
      <c r="S1117" s="119"/>
      <c r="T1117" s="119"/>
      <c r="U1117" s="119"/>
      <c r="V1117" s="119"/>
      <c r="W1117" s="148" t="s">
        <v>1118</v>
      </c>
      <c r="X1117" s="207" cm="1">
        <f t="array" ref="X11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650</v>
      </c>
      <c r="Y111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17" s="148" t="s">
        <v>3424</v>
      </c>
      <c r="AA1117" s="207" cm="1">
        <f t="array" ref="AA11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1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17" s="48"/>
      <c r="AD1117" s="117" t="s">
        <v>626</v>
      </c>
      <c r="AE1117" s="119"/>
      <c r="AF1117" s="183">
        <f>IFERROR(VLOOKUP(Tableau210[[#This Row],[OPERATION]],Tableau4[],5,FALSE),"")</f>
        <v>0</v>
      </c>
      <c r="AG1117" s="178" cm="1">
        <f t="array" ref="AG1117">IFERROR(
   SUM(
      _xlfn._xlws.FILTER(
         Tableau3[JP],
         (Tableau3[ITEM]=Tableau210[[#This Row],[NOM]])*
         (Tableau3[Rep.]=Tableau210[[#This Row],[REPERE BUTA]])
      )
   ),
0)</f>
        <v>0</v>
      </c>
      <c r="AH1117" s="183">
        <f>IFERROR(VLOOKUP(Tableau210[[#This Row],[OPERATION]],Tableau4[],4,FALSE),"")</f>
        <v>0</v>
      </c>
      <c r="AI1117" s="178" cm="1">
        <f t="array" ref="AI1117">IFERROR(
   SUM(
      _xlfn._xlws.FILTER(
         Tableau3[BP],
         (Tableau3[ITEM]=Tableau210[[#This Row],[NOM]])*
         (Tableau3[Rep.]=Tableau210[[#This Row],[REPERE BUTA]])
      )
   ),
0)</f>
        <v>0</v>
      </c>
      <c r="AJ1117" s="181" t="s">
        <v>2522</v>
      </c>
      <c r="AK1117" s="178" t="str">
        <f>IF(Tableau210[[#This Row],[NB JP BUTA]]=1,"1 JP","") &amp; IF(Tableau210[[#This Row],[Nb BP BUTA]]=1," 1 BP","") &amp; IF(Tableau210[[#This Row],[Nb BP BUTA]]=2," 2 BP","")</f>
        <v/>
      </c>
      <c r="AL1117" s="117" t="s">
        <v>103</v>
      </c>
      <c r="AM1117" s="117" t="str">
        <f>IFERROR(+VLOOKUP(AY1117,Tiges!$G$4:$I$569,3,FALSE),"")</f>
        <v/>
      </c>
      <c r="AN1117" s="48"/>
      <c r="AO1117" s="117">
        <v>20</v>
      </c>
      <c r="AP1117" s="177" cm="1">
        <f t="array" ref="AP11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24</v>
      </c>
      <c r="AQ111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117" s="117" t="s">
        <v>2396</v>
      </c>
      <c r="AS1117" s="177" t="str" cm="1">
        <f t="array" ref="AS11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11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1117" s="117" t="s">
        <v>1123</v>
      </c>
      <c r="AV1117" s="177" t="str" cm="1">
        <f t="array" ref="AV11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1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17" s="117"/>
      <c r="AY1117" s="117" t="str" cm="1">
        <f t="array" ref="AY1117">IFERROR(_xlfn.XLOOKUP(Tableau210[[#This Row],[DN DONNEES BUTA ]]&amp;Tableau210[[#This Row],[PN DONNEES BUTA]],Tiges!$B$4:$B$79&amp;Tiges!$C$4:$C$79,Tiges!$G$4:$G$79),"")</f>
        <v/>
      </c>
      <c r="AZ1117" s="117"/>
      <c r="BA1117" s="117" t="str" cm="1">
        <f t="array" ref="BA1117">IFERROR(_xlfn.XLOOKUP(Tableau210[[#This Row],[DN DONNEES BUTA ]]&amp;Tableau210[[#This Row],[PN DONNEES BUTA]],Tiges!$B$4:$B$79&amp;Tiges!$C$4:$C$79,Tiges!$H$4:$H$79),"")</f>
        <v/>
      </c>
      <c r="BB1117" s="117"/>
      <c r="BC1117" s="184">
        <f>IFERROR(VLOOKUP(Tableau210[[#This Row],[OPERATION]],Tableau4[],2,FALSE),"")</f>
        <v>0</v>
      </c>
      <c r="BD1117" s="177" cm="1">
        <f t="array" ref="BD1117">IFERROR(
   SUM(
      _xlfn._xlws.FILTER(
         Tableau3[Nb Platinage Joint],
         (Tableau3[ITEM]=Tableau210[[#This Row],[NOM]])*
         (Tableau3[Rep.]=Tableau210[[#This Row],[REPERE BUTA]])
      )
   ),
0)</f>
        <v>0</v>
      </c>
      <c r="BE1117" s="182">
        <f>IFERROR(VLOOKUP(Tableau210[[#This Row],[OPERATION]],Tableau4[],3,FALSE),"")</f>
        <v>1</v>
      </c>
      <c r="BF1117" s="177" cm="1">
        <f t="array" ref="BF1117">IFERROR(
   SUM(
      _xlfn._xlws.FILTER(
         Tableau3[Joint Définitif Nb],
         (Tableau3[ITEM]=Tableau210[[#This Row],[NOM]])*
         (Tableau3[Rep.]=Tableau210[[#This Row],[REPERE BUTA]])
      )
   ),
0)</f>
        <v>1</v>
      </c>
      <c r="BG1117" s="117" t="s">
        <v>129</v>
      </c>
      <c r="BH1117" s="177" t="str" cm="1">
        <f t="array" ref="BH11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7" s="117" t="s">
        <v>2268</v>
      </c>
      <c r="BK1117" s="117" t="s">
        <v>2269</v>
      </c>
      <c r="BL1117" s="167" t="s">
        <v>2380</v>
      </c>
      <c r="BM1117" s="117"/>
      <c r="BN1117" s="117"/>
      <c r="BO1117" s="117"/>
      <c r="BP1117" s="117"/>
      <c r="BQ1117" s="48"/>
      <c r="BR1117" s="119"/>
      <c r="BS1117" s="48"/>
      <c r="BT1117" s="48"/>
      <c r="BU1117" s="48"/>
      <c r="BV1117" s="48"/>
      <c r="BW1117" s="48"/>
      <c r="BX1117" s="48"/>
    </row>
    <row r="1118" spans="1:76" ht="15.75" hidden="1" x14ac:dyDescent="0.25">
      <c r="A1118" s="48" t="e" cm="1">
        <f t="array" ref="A1118">_xlfn.XLOOKUP(Tableau210[[#This Row],[NOM]]&amp;Tableau210[[#This Row],[REPERE BUTA]],[6]!Tableau16[POSTE TECHNIQUE]&amp;[6]!Tableau16[Repere ADM],[6]!Tableau16[NUMERO CLIENT])</f>
        <v>#N/A</v>
      </c>
      <c r="B1118" s="48" t="e" cm="1">
        <f t="array" ref="B1118">_xlfn.XLOOKUP(Tableau210[[#This Row],[NOM]]&amp;Tableau210[[#This Row],[REPERE BUTA]],[6]!Tableau16[POSTE TECHNIQUE]&amp;[6]!Tableau16[Repere REF],[6]!Tableau16[NUMERO CLIENT])</f>
        <v>#N/A</v>
      </c>
      <c r="C1118" s="48" cm="1">
        <f t="array" ref="C1118">_xlfn.XLOOKUP(Tableau210[[#This Row],[NOM]]&amp;Tableau210[[#This Row],[Repere Ubleam]],[7]Sheet1!$C$2:$C$2995&amp;[7]Sheet1!$I$2:$I$2995,[7]Sheet1!$A$2:$A$2995)</f>
        <v>1112</v>
      </c>
      <c r="D1118" s="48" t="str">
        <f>C1118&amp;""</f>
        <v>1112</v>
      </c>
      <c r="E1118" s="48" t="e">
        <v>#N/A</v>
      </c>
      <c r="F1118" s="48" t="e">
        <v>#N/A</v>
      </c>
      <c r="G1118" s="176" t="s">
        <v>1820</v>
      </c>
      <c r="H1118" s="119" t="s">
        <v>1067</v>
      </c>
      <c r="I1118" s="119" t="s">
        <v>80</v>
      </c>
      <c r="J1118" s="119" t="s">
        <v>1074</v>
      </c>
      <c r="K1118" s="415" t="str">
        <f>_xlfn.XLOOKUP(Tableau210[[#This Row],[NOM]],[8]LUT!$I$5:$I$301,[8]LUT!$N$5:$N$301)</f>
        <v>Mélangeur</v>
      </c>
      <c r="L1118" s="119">
        <v>12</v>
      </c>
      <c r="M1118" s="119"/>
      <c r="N1118" s="119">
        <v>12</v>
      </c>
      <c r="O1118" s="119"/>
      <c r="P1118" s="119"/>
      <c r="Q1118" s="119"/>
      <c r="R1118" s="119"/>
      <c r="S1118" s="119"/>
      <c r="T1118" s="119"/>
      <c r="U1118" s="119"/>
      <c r="V1118" s="119"/>
      <c r="W1118" s="148" t="s">
        <v>2291</v>
      </c>
      <c r="X1118" s="207" cm="1">
        <f t="array" ref="X11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1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18" s="148" t="s">
        <v>3424</v>
      </c>
      <c r="AA1118" s="207" cm="1">
        <f t="array" ref="AA11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1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18" s="48"/>
      <c r="AD1118" s="117" t="s">
        <v>2103</v>
      </c>
      <c r="AE1118" s="119"/>
      <c r="AF1118" s="183">
        <f>IFERROR(VLOOKUP(Tableau210[[#This Row],[OPERATION]],Tableau4[],5,FALSE),"")</f>
        <v>1</v>
      </c>
      <c r="AG1118" s="178" cm="1">
        <f t="array" ref="AG1118">IFERROR(
   SUM(
      _xlfn._xlws.FILTER(
         Tableau3[JP],
         (Tableau3[ITEM]=Tableau210[[#This Row],[NOM]])*
         (Tableau3[Rep.]=Tableau210[[#This Row],[REPERE BUTA]])
      )
   ),
0)</f>
        <v>1</v>
      </c>
      <c r="AH1118" s="183">
        <f>IFERROR(VLOOKUP(Tableau210[[#This Row],[OPERATION]],Tableau4[],4,FALSE),"")</f>
        <v>0</v>
      </c>
      <c r="AI1118" s="178" cm="1">
        <f t="array" ref="AI1118">IFERROR(
   SUM(
      _xlfn._xlws.FILTER(
         Tableau3[BP],
         (Tableau3[ITEM]=Tableau210[[#This Row],[NOM]])*
         (Tableau3[Rep.]=Tableau210[[#This Row],[REPERE BUTA]])
      )
   ),
0)</f>
        <v>0</v>
      </c>
      <c r="AJ1118" s="181" t="str">
        <f>IF(Tableau210[[#This Row],[NB JP EMIS]]=1,"1 JP","") &amp; IF(Tableau210[[#This Row],[NB BP EMIS]]=1," 1 BP","")</f>
        <v>1 JP</v>
      </c>
      <c r="AK1118" s="178" t="str">
        <f>IF(Tableau210[[#This Row],[NB JP BUTA]]=1,"1 JP","") &amp; IF(Tableau210[[#This Row],[Nb BP BUTA]]=1," 1 BP","") &amp; IF(Tableau210[[#This Row],[Nb BP BUTA]]=2," 2 BP","")</f>
        <v>1 JP</v>
      </c>
      <c r="AL1118" s="117" t="s">
        <v>103</v>
      </c>
      <c r="AM1118" s="117">
        <f>IFERROR(+VLOOKUP(AY1118,Tiges!$G$4:$I$569,3,FALSE),"")</f>
        <v>32</v>
      </c>
      <c r="AN1118" s="48"/>
      <c r="AO1118" s="117" t="s">
        <v>3424</v>
      </c>
      <c r="AP1118" s="177" cm="1">
        <f t="array" ref="AP11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1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18" s="117" t="s">
        <v>3424</v>
      </c>
      <c r="AS1118" s="177" t="str" cm="1">
        <f t="array" ref="AS11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1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18" s="117" t="s">
        <v>3424</v>
      </c>
      <c r="AV1118" s="177" t="str" cm="1">
        <f t="array" ref="AV11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1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18" s="117"/>
      <c r="AY1118" s="117" cm="1">
        <f t="array" ref="AY1118">IFERROR(_xlfn.XLOOKUP(Tableau210[[#This Row],[DN DONNEES BUTA ]]&amp;Tableau210[[#This Row],[PN DONNEES BUTA]],Tiges!$B$4:$B$79&amp;Tiges!$C$4:$C$79,Tiges!$G$4:$G$79),"")</f>
        <v>20</v>
      </c>
      <c r="AZ1118" s="117"/>
      <c r="BA1118" s="117" cm="1">
        <f t="array" ref="BA1118">IFERROR(_xlfn.XLOOKUP(Tableau210[[#This Row],[DN DONNEES BUTA ]]&amp;Tableau210[[#This Row],[PN DONNEES BUTA]],Tiges!$B$4:$B$79&amp;Tiges!$C$4:$C$79,Tiges!$H$4:$H$79),"")</f>
        <v>110</v>
      </c>
      <c r="BB1118" s="117"/>
      <c r="BC1118" s="184">
        <f>IFERROR(VLOOKUP(Tableau210[[#This Row],[OPERATION]],Tableau4[],2,FALSE),"")</f>
        <v>2</v>
      </c>
      <c r="BD1118" s="177" cm="1">
        <f t="array" ref="BD1118">IFERROR(
   SUM(
      _xlfn._xlws.FILTER(
         Tableau3[Nb Platinage Joint],
         (Tableau3[ITEM]=Tableau210[[#This Row],[NOM]])*
         (Tableau3[Rep.]=Tableau210[[#This Row],[REPERE BUTA]])
      )
   ),
0)</f>
        <v>2</v>
      </c>
      <c r="BE1118" s="182">
        <f>IFERROR(VLOOKUP(Tableau210[[#This Row],[OPERATION]],Tableau4[],3,FALSE),"")</f>
        <v>1</v>
      </c>
      <c r="BF1118" s="177" cm="1">
        <f t="array" ref="BF1118">IFERROR(
   SUM(
      _xlfn._xlws.FILTER(
         Tableau3[Joint Définitif Nb],
         (Tableau3[ITEM]=Tableau210[[#This Row],[NOM]])*
         (Tableau3[Rep.]=Tableau210[[#This Row],[REPERE BUTA]])
      )
   ),
0)</f>
        <v>1</v>
      </c>
      <c r="BG1118" s="117" t="s">
        <v>3424</v>
      </c>
      <c r="BH1118" s="177" t="str" cm="1">
        <f t="array" ref="BH11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8" s="117" t="s">
        <v>3424</v>
      </c>
      <c r="BK1118" s="117" t="s">
        <v>3424</v>
      </c>
      <c r="BL1118" s="167" t="s">
        <v>2380</v>
      </c>
      <c r="BM1118" s="117"/>
      <c r="BN1118" s="117"/>
      <c r="BO1118" s="117"/>
      <c r="BP1118" s="117"/>
      <c r="BQ1118" s="48"/>
      <c r="BR1118" s="119"/>
      <c r="BS1118" s="48"/>
      <c r="BT1118" s="48"/>
      <c r="BU1118" s="48"/>
      <c r="BV1118" s="48"/>
      <c r="BW1118" s="48"/>
      <c r="BX1118" s="48"/>
    </row>
    <row r="1119" spans="1:76" ht="15.75" hidden="1" x14ac:dyDescent="0.25">
      <c r="A1119" s="48" t="str" cm="1">
        <f t="array" ref="A1119">_xlfn.XLOOKUP(Tableau210[[#This Row],[NOM]]&amp;Tableau210[[#This Row],[REPERE BUTA]],[6]!Tableau16[POSTE TECHNIQUE]&amp;[6]!Tableau16[Repere ADM],[6]!Tableau16[NUMERO CLIENT])</f>
        <v>S1-S47000</v>
      </c>
      <c r="B1119" s="48" t="str" cm="1">
        <f t="array" ref="B1119">_xlfn.XLOOKUP(Tableau210[[#This Row],[NOM]]&amp;Tableau210[[#This Row],[REPERE BUTA]],[6]!Tableau16[POSTE TECHNIQUE]&amp;[6]!Tableau16[Repere REF],[6]!Tableau16[NUMERO CLIENT])</f>
        <v>S1-S47000</v>
      </c>
      <c r="C1119" s="48" cm="1">
        <f t="array" ref="C1119">_xlfn.XLOOKUP(Tableau210[[#This Row],[NOM]]&amp;Tableau210[[#This Row],[Repere Ubleam]],[7]Sheet1!$C$2:$C$2995&amp;[7]Sheet1!$I$2:$I$2995,[7]Sheet1!$A$2:$A$2995)</f>
        <v>598</v>
      </c>
      <c r="D1119" s="48" t="str">
        <f>C1119&amp;""</f>
        <v>598</v>
      </c>
      <c r="E1119" s="48" t="s">
        <v>2577</v>
      </c>
      <c r="F1119" s="48" t="s">
        <v>553</v>
      </c>
      <c r="G1119" s="176" t="s">
        <v>1485</v>
      </c>
      <c r="H1119" s="119" t="s">
        <v>1067</v>
      </c>
      <c r="I1119" s="119" t="s">
        <v>91</v>
      </c>
      <c r="J1119" s="119" t="s">
        <v>2057</v>
      </c>
      <c r="K1119" s="119" t="str">
        <f>_xlfn.XLOOKUP(Tableau210[[#This Row],[NOM]],[8]LUT!$I$5:$I$301,[8]LUT!$N$5:$N$301)</f>
        <v>Vanne auto</v>
      </c>
      <c r="L1119" s="119" t="s">
        <v>73</v>
      </c>
      <c r="M1119" s="119" t="s">
        <v>1246</v>
      </c>
      <c r="N1119" s="119" t="s">
        <v>1246</v>
      </c>
      <c r="O1119" s="119"/>
      <c r="P1119" s="119"/>
      <c r="Q1119" s="119"/>
      <c r="R1119" s="119"/>
      <c r="S1119" s="119"/>
      <c r="T1119" s="119"/>
      <c r="U1119" s="119"/>
      <c r="V1119" s="119"/>
      <c r="W1119" s="148" cm="1">
        <f t="array" ref="W111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19" s="207" cm="1">
        <f t="array" ref="X11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1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19" s="148" cm="1">
        <f t="array" ref="Z111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19" s="207" cm="1">
        <f t="array" ref="AA11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1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19" s="48"/>
      <c r="AD1119" s="117" t="s">
        <v>2197</v>
      </c>
      <c r="AE1119" s="119"/>
      <c r="AF1119" s="183">
        <f>IFERROR(VLOOKUP(Tableau210[[#This Row],[OPERATION]],Tableau4[],5,FALSE),"")</f>
        <v>0</v>
      </c>
      <c r="AG1119" s="178"/>
      <c r="AH1119" s="183">
        <f>IFERROR(VLOOKUP(Tableau210[[#This Row],[OPERATION]],Tableau4[],4,FALSE),"")</f>
        <v>1</v>
      </c>
      <c r="AI1119" s="178"/>
      <c r="AJ1119" s="181" t="str">
        <f>IF(Tableau210[[#This Row],[NB JP EMIS]]=1,"1 JP","") &amp; IF(Tableau210[[#This Row],[NB BP EMIS]]=1," 1 BP","")</f>
        <v xml:space="preserve"> 1 BP</v>
      </c>
      <c r="AK1119" s="178"/>
      <c r="AL1119" s="117" t="s">
        <v>103</v>
      </c>
      <c r="AM1119" s="117">
        <f>IFERROR(+VLOOKUP(AY1119,Tiges!$G$4:$I$569,3,FALSE),"")</f>
        <v>32</v>
      </c>
      <c r="AN1119" s="48"/>
      <c r="AO1119" s="117" t="s">
        <v>3424</v>
      </c>
      <c r="AP1119" s="177" cm="1">
        <f t="array" ref="AP11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1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19" s="117" t="s">
        <v>3424</v>
      </c>
      <c r="AS1119" s="177" t="str" cm="1">
        <f t="array" ref="AS11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1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19" s="117" t="s">
        <v>3424</v>
      </c>
      <c r="AV1119" s="177" t="str" cm="1">
        <f t="array" ref="AV11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1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19" s="117"/>
      <c r="AY1119" s="117" cm="1">
        <f t="array" ref="AY1119">IFERROR(_xlfn.XLOOKUP(Tableau210[[#This Row],[DN DONNEES BUTA ]]&amp;Tableau210[[#This Row],[PN DONNEES BUTA]],Tiges!$B$4:$B$79&amp;Tiges!$C$4:$C$79,Tiges!$G$4:$G$79),"")</f>
        <v>20</v>
      </c>
      <c r="AZ1119" s="117"/>
      <c r="BA1119" s="117" cm="1">
        <f t="array" ref="BA1119">IFERROR(_xlfn.XLOOKUP(Tableau210[[#This Row],[DN DONNEES BUTA ]]&amp;Tableau210[[#This Row],[PN DONNEES BUTA]],Tiges!$B$4:$B$79&amp;Tiges!$C$4:$C$79,Tiges!$H$4:$H$79),"")</f>
        <v>110</v>
      </c>
      <c r="BB1119" s="117"/>
      <c r="BC1119" s="184">
        <f>IFERROR(VLOOKUP(Tableau210[[#This Row],[OPERATION]],Tableau4[],2,FALSE),"")</f>
        <v>1</v>
      </c>
      <c r="BD1119" s="177"/>
      <c r="BE1119" s="182">
        <f>IFERROR(VLOOKUP(Tableau210[[#This Row],[OPERATION]],Tableau4[],3,FALSE),"")</f>
        <v>1</v>
      </c>
      <c r="BF1119" s="177"/>
      <c r="BG1119" s="117" t="s">
        <v>3424</v>
      </c>
      <c r="BH1119" s="177" t="str" cm="1">
        <f t="array" ref="BH11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1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19" s="117"/>
      <c r="BK1119" s="117" t="s">
        <v>3424</v>
      </c>
      <c r="BL1119" s="167" t="s">
        <v>2380</v>
      </c>
      <c r="BM1119" s="167"/>
      <c r="BN1119" s="117"/>
      <c r="BO1119" s="117"/>
      <c r="BP1119" s="119"/>
      <c r="BQ1119" s="119"/>
      <c r="BR1119" s="119"/>
      <c r="BS1119" s="48"/>
      <c r="BT1119" s="48"/>
      <c r="BU1119" s="48"/>
      <c r="BV1119" s="48"/>
      <c r="BW1119" s="48"/>
      <c r="BX1119" s="48"/>
    </row>
    <row r="1120" spans="1:76" ht="15.75" hidden="1" x14ac:dyDescent="0.25">
      <c r="A1120" s="48" t="str" cm="1">
        <f t="array" ref="A1120">_xlfn.XLOOKUP(Tableau210[[#This Row],[NOM]]&amp;Tableau210[[#This Row],[REPERE BUTA]],[6]!Tableau16[POSTE TECHNIQUE]&amp;[6]!Tableau16[Repere ADM],[6]!Tableau16[NUMERO CLIENT])</f>
        <v>S1-S47040</v>
      </c>
      <c r="B1120" s="48" t="str" cm="1">
        <f t="array" ref="B1120">_xlfn.XLOOKUP(Tableau210[[#This Row],[NOM]]&amp;Tableau210[[#This Row],[REPERE BUTA]],[6]!Tableau16[POSTE TECHNIQUE]&amp;[6]!Tableau16[Repere REF],[6]!Tableau16[NUMERO CLIENT])</f>
        <v>S1-S47040</v>
      </c>
      <c r="C1120" s="48" cm="1">
        <f t="array" ref="C1120">_xlfn.XLOOKUP(Tableau210[[#This Row],[NOM]]&amp;Tableau210[[#This Row],[Repere Ubleam]],[7]Sheet1!$C$2:$C$2995&amp;[7]Sheet1!$I$2:$I$2995,[7]Sheet1!$A$2:$A$2995)</f>
        <v>599</v>
      </c>
      <c r="D1120" s="48" t="str">
        <f>C1120&amp;""</f>
        <v>599</v>
      </c>
      <c r="E1120" s="48" t="s">
        <v>2553</v>
      </c>
      <c r="F1120" s="48" t="s">
        <v>556</v>
      </c>
      <c r="G1120" s="176" t="s">
        <v>1486</v>
      </c>
      <c r="H1120" s="119" t="s">
        <v>1067</v>
      </c>
      <c r="I1120" s="119" t="s">
        <v>91</v>
      </c>
      <c r="J1120" s="119" t="s">
        <v>2057</v>
      </c>
      <c r="K1120" s="119" t="str">
        <f>_xlfn.XLOOKUP(Tableau210[[#This Row],[NOM]],[8]LUT!$I$5:$I$301,[8]LUT!$N$5:$N$301)</f>
        <v>Vanne auto</v>
      </c>
      <c r="L1120" s="119" t="s">
        <v>73</v>
      </c>
      <c r="M1120" s="119" t="s">
        <v>1368</v>
      </c>
      <c r="N1120" s="119" t="s">
        <v>1368</v>
      </c>
      <c r="O1120" s="119"/>
      <c r="P1120" s="119"/>
      <c r="Q1120" s="119"/>
      <c r="R1120" s="119"/>
      <c r="S1120" s="119"/>
      <c r="T1120" s="119"/>
      <c r="U1120" s="119"/>
      <c r="V1120" s="119"/>
      <c r="W1120" s="148" cm="1">
        <f t="array" ref="W112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20" s="207" cm="1">
        <f t="array" ref="X11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2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0" s="148" cm="1">
        <f t="array" ref="Z112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20" s="207" cm="1">
        <f t="array" ref="AA11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2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0" s="48"/>
      <c r="AD1120" s="117" t="s">
        <v>2196</v>
      </c>
      <c r="AE1120" s="119"/>
      <c r="AF1120" s="183">
        <f>IFERROR(VLOOKUP(Tableau210[[#This Row],[OPERATION]],Tableau4[],5,FALSE),"")</f>
        <v>0</v>
      </c>
      <c r="AG1120" s="178" cm="1">
        <f t="array" ref="AG1120">IFERROR(
   SUM(
      _xlfn._xlws.FILTER(
         Tableau3[JP],
         (Tableau3[ITEM]=Tableau210[[#This Row],[NOM]])*
         (Tableau3[Rep.]=Tableau210[[#This Row],[REPERE BUTA]])
      )
   ),
0)</f>
        <v>0</v>
      </c>
      <c r="AH1120" s="183">
        <f>IFERROR(VLOOKUP(Tableau210[[#This Row],[OPERATION]],Tableau4[],4,FALSE),"")</f>
        <v>0</v>
      </c>
      <c r="AI1120" s="178" cm="1">
        <f t="array" ref="AI1120">IFERROR(
   SUM(
      _xlfn._xlws.FILTER(
         Tableau3[BP],
         (Tableau3[ITEM]=Tableau210[[#This Row],[NOM]])*
         (Tableau3[Rep.]=Tableau210[[#This Row],[REPERE BUTA]])
      )
   ),
0)</f>
        <v>0</v>
      </c>
      <c r="AJ1120" s="181" t="str">
        <f>IF(Tableau210[[#This Row],[NB JP EMIS]]=1,"1 JP","") &amp; IF(Tableau210[[#This Row],[NB BP EMIS]]=1," 1 BP","")</f>
        <v/>
      </c>
      <c r="AK1120" s="178" t="str">
        <f>IF(Tableau210[[#This Row],[NB JP BUTA]]=1,"1 JP","") &amp; IF(Tableau210[[#This Row],[Nb BP BUTA]]=1," 1 BP","") &amp; IF(Tableau210[[#This Row],[Nb BP BUTA]]=2," 2 BP","")</f>
        <v/>
      </c>
      <c r="AL1120" s="117" t="s">
        <v>2527</v>
      </c>
      <c r="AM1120" s="117">
        <f>IFERROR(+VLOOKUP(AY1120,Tiges!$G$4:$I$569,3,FALSE),"")</f>
        <v>32</v>
      </c>
      <c r="AN1120" s="48"/>
      <c r="AO1120" s="117" t="s">
        <v>3424</v>
      </c>
      <c r="AP1120" s="177" cm="1">
        <f t="array" ref="AP11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20" s="411" t="s">
        <v>3424</v>
      </c>
      <c r="AR1120" s="117" t="s">
        <v>3424</v>
      </c>
      <c r="AS1120" s="177" cm="1">
        <f t="array" ref="AS11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20" s="411" t="s">
        <v>3424</v>
      </c>
      <c r="AU1120" s="117" t="s">
        <v>3424</v>
      </c>
      <c r="AV1120" s="177" t="str" cm="1">
        <f t="array" ref="AV11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20" s="117"/>
      <c r="AY1120" s="117" cm="1">
        <f t="array" ref="AY1120">IFERROR(_xlfn.XLOOKUP(Tableau210[[#This Row],[DN DONNEES BUTA ]]&amp;Tableau210[[#This Row],[PN DONNEES BUTA]],Tiges!$B$4:$B$79&amp;Tiges!$C$4:$C$79,Tiges!$G$4:$G$79),"")</f>
        <v>20</v>
      </c>
      <c r="AZ1120" s="117"/>
      <c r="BA1120" s="117" cm="1">
        <f t="array" ref="BA1120">IFERROR(_xlfn.XLOOKUP(Tableau210[[#This Row],[DN DONNEES BUTA ]]&amp;Tableau210[[#This Row],[PN DONNEES BUTA]],Tiges!$B$4:$B$79&amp;Tiges!$C$4:$C$79,Tiges!$H$4:$H$79),"")</f>
        <v>130</v>
      </c>
      <c r="BB1120" s="117"/>
      <c r="BC1120" s="184">
        <f>IFERROR(VLOOKUP(Tableau210[[#This Row],[OPERATION]],Tableau4[],2,FALSE),"")</f>
        <v>0</v>
      </c>
      <c r="BD1120" s="177" cm="1">
        <f t="array" ref="BD1120">IFERROR(
   SUM(
      _xlfn._xlws.FILTER(
         Tableau3[Nb Platinage Joint],
         (Tableau3[ITEM]=Tableau210[[#This Row],[NOM]])*
         (Tableau3[Rep.]=Tableau210[[#This Row],[REPERE BUTA]])
      )
   ),
0)</f>
        <v>0</v>
      </c>
      <c r="BE1120" s="182">
        <f>IFERROR(VLOOKUP(Tableau210[[#This Row],[OPERATION]],Tableau4[],3,FALSE),"")</f>
        <v>1</v>
      </c>
      <c r="BF1120" s="177" cm="1">
        <f t="array" ref="BF1120">IFERROR(
   SUM(
      _xlfn._xlws.FILTER(
         Tableau3[Joint Définitif Nb],
         (Tableau3[ITEM]=Tableau210[[#This Row],[NOM]])*
         (Tableau3[Rep.]=Tableau210[[#This Row],[REPERE BUTA]])
      )
   ),
0)</f>
        <v>2</v>
      </c>
      <c r="BG1120" s="117" t="s">
        <v>3424</v>
      </c>
      <c r="BH1120" s="177" t="str" cm="1">
        <f t="array" ref="BH11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0" s="117"/>
      <c r="BK1120" s="117" t="s">
        <v>3424</v>
      </c>
      <c r="BL1120" s="167" t="s">
        <v>2380</v>
      </c>
      <c r="BM1120" s="167"/>
      <c r="BN1120" s="117"/>
      <c r="BO1120" s="117"/>
      <c r="BP1120" s="119"/>
      <c r="BQ1120" s="119"/>
      <c r="BR1120" s="119"/>
      <c r="BS1120" s="48"/>
      <c r="BT1120" s="48"/>
      <c r="BU1120" s="48"/>
      <c r="BV1120" s="48"/>
      <c r="BW1120" s="48"/>
      <c r="BX1120" s="48"/>
    </row>
    <row r="1121" spans="1:76" ht="15.75" hidden="1" x14ac:dyDescent="0.25">
      <c r="A1121" s="48" t="e" cm="1">
        <f t="array" ref="A1121">_xlfn.XLOOKUP(Tableau210[[#This Row],[NOM]]&amp;Tableau210[[#This Row],[REPERE BUTA]],[6]!Tableau16[POSTE TECHNIQUE]&amp;[6]!Tableau16[Repere ADM],[6]!Tableau16[NUMERO CLIENT])</f>
        <v>#N/A</v>
      </c>
      <c r="B1121" s="48" t="e" cm="1">
        <f t="array" ref="B1121">_xlfn.XLOOKUP(Tableau210[[#This Row],[NOM]]&amp;Tableau210[[#This Row],[REPERE BUTA]],[6]!Tableau16[POSTE TECHNIQUE]&amp;[6]!Tableau16[Repere REF],[6]!Tableau16[NUMERO CLIENT])</f>
        <v>#N/A</v>
      </c>
      <c r="C1121" s="48" cm="1">
        <f t="array" ref="C1121">_xlfn.XLOOKUP(Tableau210[[#This Row],[NOM]]&amp;Tableau210[[#This Row],[Repere Ubleam]],[7]Sheet1!$C$2:$C$2995&amp;[7]Sheet1!$I$2:$I$2995,[7]Sheet1!$A$2:$A$2995)</f>
        <v>1115</v>
      </c>
      <c r="D1121" s="48" t="str">
        <f>C1121&amp;""</f>
        <v>1115</v>
      </c>
      <c r="E1121" s="48" t="e">
        <v>#N/A</v>
      </c>
      <c r="F1121" s="48" t="e">
        <v>#N/A</v>
      </c>
      <c r="G1121" s="176" t="s">
        <v>1820</v>
      </c>
      <c r="H1121" s="119" t="s">
        <v>1067</v>
      </c>
      <c r="I1121" s="119" t="s">
        <v>80</v>
      </c>
      <c r="J1121" s="119" t="s">
        <v>1074</v>
      </c>
      <c r="K1121" s="415" t="str">
        <f>_xlfn.XLOOKUP(Tableau210[[#This Row],[NOM]],[8]LUT!$I$5:$I$301,[8]LUT!$N$5:$N$301)</f>
        <v>Mélangeur</v>
      </c>
      <c r="L1121" s="119">
        <v>14</v>
      </c>
      <c r="M1121" s="119"/>
      <c r="N1121" s="119">
        <v>14</v>
      </c>
      <c r="O1121" s="119"/>
      <c r="P1121" s="119"/>
      <c r="Q1121" s="119"/>
      <c r="R1121" s="119"/>
      <c r="S1121" s="119"/>
      <c r="T1121" s="119"/>
      <c r="U1121" s="119"/>
      <c r="V1121" s="119"/>
      <c r="W1121" s="148" t="s">
        <v>2291</v>
      </c>
      <c r="X1121" s="207" cm="1">
        <f t="array" ref="X11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2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1" s="148" t="s">
        <v>3424</v>
      </c>
      <c r="AA1121" s="207" cm="1">
        <f t="array" ref="AA11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2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1" s="48"/>
      <c r="AD1121" s="117" t="s">
        <v>2103</v>
      </c>
      <c r="AE1121" s="119"/>
      <c r="AF1121" s="183">
        <f>IFERROR(VLOOKUP(Tableau210[[#This Row],[OPERATION]],Tableau4[],5,FALSE),"")</f>
        <v>1</v>
      </c>
      <c r="AG1121" s="178" cm="1">
        <f t="array" ref="AG1121">IFERROR(
   SUM(
      _xlfn._xlws.FILTER(
         Tableau3[JP],
         (Tableau3[ITEM]=Tableau210[[#This Row],[NOM]])*
         (Tableau3[Rep.]=Tableau210[[#This Row],[REPERE BUTA]])
      )
   ),
0)</f>
        <v>1</v>
      </c>
      <c r="AH1121" s="183">
        <f>IFERROR(VLOOKUP(Tableau210[[#This Row],[OPERATION]],Tableau4[],4,FALSE),"")</f>
        <v>0</v>
      </c>
      <c r="AI1121" s="178" cm="1">
        <f t="array" ref="AI1121">IFERROR(
   SUM(
      _xlfn._xlws.FILTER(
         Tableau3[BP],
         (Tableau3[ITEM]=Tableau210[[#This Row],[NOM]])*
         (Tableau3[Rep.]=Tableau210[[#This Row],[REPERE BUTA]])
      )
   ),
0)</f>
        <v>0</v>
      </c>
      <c r="AJ1121" s="181" t="str">
        <f>IF(Tableau210[[#This Row],[NB JP EMIS]]=1,"1 JP","") &amp; IF(Tableau210[[#This Row],[NB BP EMIS]]=1," 1 BP","")</f>
        <v>1 JP</v>
      </c>
      <c r="AK1121" s="178" t="str">
        <f>IF(Tableau210[[#This Row],[NB JP BUTA]]=1,"1 JP","") &amp; IF(Tableau210[[#This Row],[Nb BP BUTA]]=1," 1 BP","") &amp; IF(Tableau210[[#This Row],[Nb BP BUTA]]=2," 2 BP","")</f>
        <v>1 JP</v>
      </c>
      <c r="AL1121" s="117" t="s">
        <v>103</v>
      </c>
      <c r="AM1121" s="117">
        <f>IFERROR(+VLOOKUP(AY1121,Tiges!$G$4:$I$569,3,FALSE),"")</f>
        <v>27</v>
      </c>
      <c r="AN1121" s="48"/>
      <c r="AO1121" s="117" t="s">
        <v>3424</v>
      </c>
      <c r="AP1121" s="177" cm="1">
        <f t="array" ref="AP11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21" s="117" t="s">
        <v>3424</v>
      </c>
      <c r="AS1121" s="177" t="str" cm="1">
        <f t="array" ref="AS11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121" s="117" t="s">
        <v>3424</v>
      </c>
      <c r="AV1121" s="177" t="str" cm="1">
        <f t="array" ref="AV11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21" s="117"/>
      <c r="AY1121" s="117" cm="1">
        <f t="array" ref="AY1121">IFERROR(_xlfn.XLOOKUP(Tableau210[[#This Row],[DN DONNEES BUTA ]]&amp;Tableau210[[#This Row],[PN DONNEES BUTA]],Tiges!$B$4:$B$79&amp;Tiges!$C$4:$C$79,Tiges!$G$4:$G$79),"")</f>
        <v>16</v>
      </c>
      <c r="AZ1121" s="117"/>
      <c r="BA1121" s="117" cm="1">
        <f t="array" ref="BA1121">IFERROR(_xlfn.XLOOKUP(Tableau210[[#This Row],[DN DONNEES BUTA ]]&amp;Tableau210[[#This Row],[PN DONNEES BUTA]],Tiges!$B$4:$B$79&amp;Tiges!$C$4:$C$79,Tiges!$H$4:$H$79),"")</f>
        <v>90</v>
      </c>
      <c r="BB1121" s="117"/>
      <c r="BC1121" s="184">
        <f>IFERROR(VLOOKUP(Tableau210[[#This Row],[OPERATION]],Tableau4[],2,FALSE),"")</f>
        <v>2</v>
      </c>
      <c r="BD1121" s="177" cm="1">
        <f t="array" ref="BD1121">IFERROR(
   SUM(
      _xlfn._xlws.FILTER(
         Tableau3[Nb Platinage Joint],
         (Tableau3[ITEM]=Tableau210[[#This Row],[NOM]])*
         (Tableau3[Rep.]=Tableau210[[#This Row],[REPERE BUTA]])
      )
   ),
0)</f>
        <v>2</v>
      </c>
      <c r="BE1121" s="182">
        <f>IFERROR(VLOOKUP(Tableau210[[#This Row],[OPERATION]],Tableau4[],3,FALSE),"")</f>
        <v>1</v>
      </c>
      <c r="BF1121" s="177" cm="1">
        <f t="array" ref="BF1121">IFERROR(
   SUM(
      _xlfn._xlws.FILTER(
         Tableau3[Joint Définitif Nb],
         (Tableau3[ITEM]=Tableau210[[#This Row],[NOM]])*
         (Tableau3[Rep.]=Tableau210[[#This Row],[REPERE BUTA]])
      )
   ),
0)</f>
        <v>1</v>
      </c>
      <c r="BG1121" s="117" t="s">
        <v>3424</v>
      </c>
      <c r="BH1121" s="177" t="str" cm="1">
        <f t="array" ref="BH11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1" s="117" t="s">
        <v>3424</v>
      </c>
      <c r="BK1121" s="117" t="s">
        <v>3424</v>
      </c>
      <c r="BL1121" s="167" t="s">
        <v>2380</v>
      </c>
      <c r="BM1121" s="117"/>
      <c r="BN1121" s="117"/>
      <c r="BO1121" s="117"/>
      <c r="BP1121" s="117"/>
      <c r="BQ1121" s="48"/>
      <c r="BR1121" s="119"/>
      <c r="BS1121" s="48"/>
      <c r="BT1121" s="48"/>
      <c r="BU1121" s="48"/>
      <c r="BV1121" s="48"/>
      <c r="BW1121" s="48"/>
      <c r="BX1121" s="48"/>
    </row>
    <row r="1122" spans="1:76" ht="15.75" hidden="1" x14ac:dyDescent="0.25">
      <c r="A1122" s="48" t="e" cm="1">
        <f t="array" ref="A1122">_xlfn.XLOOKUP(Tableau210[[#This Row],[NOM]]&amp;Tableau210[[#This Row],[REPERE BUTA]],[6]!Tableau16[POSTE TECHNIQUE]&amp;[6]!Tableau16[Repere ADM],[6]!Tableau16[NUMERO CLIENT])</f>
        <v>#N/A</v>
      </c>
      <c r="B1122" s="48" t="e" cm="1">
        <f t="array" ref="B1122">_xlfn.XLOOKUP(Tableau210[[#This Row],[NOM]]&amp;Tableau210[[#This Row],[REPERE BUTA]],[6]!Tableau16[POSTE TECHNIQUE]&amp;[6]!Tableau16[Repere REF],[6]!Tableau16[NUMERO CLIENT])</f>
        <v>#N/A</v>
      </c>
      <c r="C1122" s="48" cm="1">
        <f t="array" ref="C1122">_xlfn.XLOOKUP(Tableau210[[#This Row],[NOM]]&amp;Tableau210[[#This Row],[Repere Ubleam]],[7]Sheet1!$C$2:$C$2995&amp;[7]Sheet1!$I$2:$I$2995,[7]Sheet1!$A$2:$A$2995)</f>
        <v>1116</v>
      </c>
      <c r="D1122" s="48" t="str">
        <f>C1122&amp;""</f>
        <v>1116</v>
      </c>
      <c r="E1122" s="48" t="e">
        <v>#N/A</v>
      </c>
      <c r="F1122" s="48" t="e">
        <v>#N/A</v>
      </c>
      <c r="G1122" s="176" t="s">
        <v>1820</v>
      </c>
      <c r="H1122" s="119" t="s">
        <v>1067</v>
      </c>
      <c r="I1122" s="119" t="s">
        <v>80</v>
      </c>
      <c r="J1122" s="119" t="s">
        <v>1074</v>
      </c>
      <c r="K1122" s="415" t="str">
        <f>_xlfn.XLOOKUP(Tableau210[[#This Row],[NOM]],[8]LUT!$I$5:$I$301,[8]LUT!$N$5:$N$301)</f>
        <v>Mélangeur</v>
      </c>
      <c r="L1122" s="119">
        <v>15</v>
      </c>
      <c r="M1122" s="119"/>
      <c r="N1122" s="119">
        <v>15</v>
      </c>
      <c r="O1122" s="119"/>
      <c r="P1122" s="119"/>
      <c r="Q1122" s="119"/>
      <c r="R1122" s="119"/>
      <c r="S1122" s="119"/>
      <c r="T1122" s="119"/>
      <c r="U1122" s="119"/>
      <c r="V1122" s="119"/>
      <c r="W1122" s="148" t="s">
        <v>2291</v>
      </c>
      <c r="X1122" s="207" cm="1">
        <f t="array" ref="X11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2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2" s="148" t="s">
        <v>3424</v>
      </c>
      <c r="AA1122" s="207" cm="1">
        <f t="array" ref="AA11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2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2" s="48"/>
      <c r="AD1122" s="117" t="s">
        <v>2103</v>
      </c>
      <c r="AE1122" s="119"/>
      <c r="AF1122" s="183">
        <f>IFERROR(VLOOKUP(Tableau210[[#This Row],[OPERATION]],Tableau4[],5,FALSE),"")</f>
        <v>1</v>
      </c>
      <c r="AG1122" s="178" cm="1">
        <f t="array" ref="AG1122">IFERROR(
   SUM(
      _xlfn._xlws.FILTER(
         Tableau3[JP],
         (Tableau3[ITEM]=Tableau210[[#This Row],[NOM]])*
         (Tableau3[Rep.]=Tableau210[[#This Row],[REPERE BUTA]])
      )
   ),
0)</f>
        <v>1</v>
      </c>
      <c r="AH1122" s="183">
        <f>IFERROR(VLOOKUP(Tableau210[[#This Row],[OPERATION]],Tableau4[],4,FALSE),"")</f>
        <v>0</v>
      </c>
      <c r="AI1122" s="178" cm="1">
        <f t="array" ref="AI1122">IFERROR(
   SUM(
      _xlfn._xlws.FILTER(
         Tableau3[BP],
         (Tableau3[ITEM]=Tableau210[[#This Row],[NOM]])*
         (Tableau3[Rep.]=Tableau210[[#This Row],[REPERE BUTA]])
      )
   ),
0)</f>
        <v>0</v>
      </c>
      <c r="AJ1122" s="181" t="str">
        <f>IF(Tableau210[[#This Row],[NB JP EMIS]]=1,"1 JP","") &amp; IF(Tableau210[[#This Row],[NB BP EMIS]]=1," 1 BP","")</f>
        <v>1 JP</v>
      </c>
      <c r="AK1122" s="178" t="str">
        <f>IF(Tableau210[[#This Row],[NB JP BUTA]]=1,"1 JP","") &amp; IF(Tableau210[[#This Row],[Nb BP BUTA]]=1," 1 BP","") &amp; IF(Tableau210[[#This Row],[Nb BP BUTA]]=2," 2 BP","")</f>
        <v>1 JP</v>
      </c>
      <c r="AL1122" s="117" t="s">
        <v>103</v>
      </c>
      <c r="AM1122" s="117">
        <f>IFERROR(+VLOOKUP(AY1122,Tiges!$G$4:$I$569,3,FALSE),"")</f>
        <v>27</v>
      </c>
      <c r="AN1122" s="48"/>
      <c r="AO1122" s="117" t="s">
        <v>3424</v>
      </c>
      <c r="AP1122" s="177" cm="1">
        <f t="array" ref="AP11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22" s="117" t="s">
        <v>3424</v>
      </c>
      <c r="AS1122" s="177" t="str" cm="1">
        <f t="array" ref="AS11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12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22" s="117" t="s">
        <v>3424</v>
      </c>
      <c r="AV1122" s="177" t="str" cm="1">
        <f t="array" ref="AV11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22" s="117"/>
      <c r="AY1122" s="117" cm="1">
        <f t="array" ref="AY1122">IFERROR(_xlfn.XLOOKUP(Tableau210[[#This Row],[DN DONNEES BUTA ]]&amp;Tableau210[[#This Row],[PN DONNEES BUTA]],Tiges!$B$4:$B$79&amp;Tiges!$C$4:$C$79,Tiges!$G$4:$G$79),"")</f>
        <v>16</v>
      </c>
      <c r="AZ1122" s="117"/>
      <c r="BA1122" s="117" cm="1">
        <f t="array" ref="BA1122">IFERROR(_xlfn.XLOOKUP(Tableau210[[#This Row],[DN DONNEES BUTA ]]&amp;Tableau210[[#This Row],[PN DONNEES BUTA]],Tiges!$B$4:$B$79&amp;Tiges!$C$4:$C$79,Tiges!$H$4:$H$79),"")</f>
        <v>100</v>
      </c>
      <c r="BB1122" s="117"/>
      <c r="BC1122" s="184">
        <f>IFERROR(VLOOKUP(Tableau210[[#This Row],[OPERATION]],Tableau4[],2,FALSE),"")</f>
        <v>2</v>
      </c>
      <c r="BD1122" s="177" cm="1">
        <f t="array" ref="BD1122">IFERROR(
   SUM(
      _xlfn._xlws.FILTER(
         Tableau3[Nb Platinage Joint],
         (Tableau3[ITEM]=Tableau210[[#This Row],[NOM]])*
         (Tableau3[Rep.]=Tableau210[[#This Row],[REPERE BUTA]])
      )
   ),
0)</f>
        <v>2</v>
      </c>
      <c r="BE1122" s="182">
        <f>IFERROR(VLOOKUP(Tableau210[[#This Row],[OPERATION]],Tableau4[],3,FALSE),"")</f>
        <v>1</v>
      </c>
      <c r="BF1122" s="177" cm="1">
        <f t="array" ref="BF1122">IFERROR(
   SUM(
      _xlfn._xlws.FILTER(
         Tableau3[Joint Définitif Nb],
         (Tableau3[ITEM]=Tableau210[[#This Row],[NOM]])*
         (Tableau3[Rep.]=Tableau210[[#This Row],[REPERE BUTA]])
      )
   ),
0)</f>
        <v>1</v>
      </c>
      <c r="BG1122" s="117" t="s">
        <v>3424</v>
      </c>
      <c r="BH1122" s="177" t="str" cm="1">
        <f t="array" ref="BH11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2" s="117" t="s">
        <v>3424</v>
      </c>
      <c r="BK1122" s="117" t="s">
        <v>3424</v>
      </c>
      <c r="BL1122" s="167" t="s">
        <v>2380</v>
      </c>
      <c r="BM1122" s="117"/>
      <c r="BN1122" s="117"/>
      <c r="BO1122" s="117"/>
      <c r="BP1122" s="117"/>
      <c r="BQ1122" s="48"/>
      <c r="BR1122" s="119"/>
      <c r="BS1122" s="48"/>
      <c r="BT1122" s="48"/>
      <c r="BU1122" s="48"/>
      <c r="BV1122" s="48"/>
      <c r="BW1122" s="48"/>
      <c r="BX1122" s="48"/>
    </row>
    <row r="1123" spans="1:76" ht="15.75" hidden="1" x14ac:dyDescent="0.25">
      <c r="A1123" s="48" t="e" cm="1">
        <f t="array" ref="A1123">_xlfn.XLOOKUP(Tableau210[[#This Row],[NOM]]&amp;Tableau210[[#This Row],[REPERE BUTA]],[6]!Tableau16[POSTE TECHNIQUE]&amp;[6]!Tableau16[Repere ADM],[6]!Tableau16[NUMERO CLIENT])</f>
        <v>#N/A</v>
      </c>
      <c r="B1123" s="48" t="e" cm="1">
        <f t="array" ref="B1123">_xlfn.XLOOKUP(Tableau210[[#This Row],[NOM]]&amp;Tableau210[[#This Row],[REPERE BUTA]],[6]!Tableau16[POSTE TECHNIQUE]&amp;[6]!Tableau16[Repere REF],[6]!Tableau16[NUMERO CLIENT])</f>
        <v>#N/A</v>
      </c>
      <c r="C1123" s="48" cm="1">
        <f t="array" ref="C1123">_xlfn.XLOOKUP(Tableau210[[#This Row],[NOM]]&amp;Tableau210[[#This Row],[Repere Ubleam]],[7]Sheet1!$C$2:$C$2995&amp;[7]Sheet1!$I$2:$I$2995,[7]Sheet1!$A$2:$A$2995)</f>
        <v>1117</v>
      </c>
      <c r="D1123" s="48" t="str">
        <f>C1123&amp;""</f>
        <v>1117</v>
      </c>
      <c r="E1123" s="48" t="e">
        <v>#N/A</v>
      </c>
      <c r="F1123" s="48" t="e">
        <v>#N/A</v>
      </c>
      <c r="G1123" s="176" t="s">
        <v>1820</v>
      </c>
      <c r="H1123" s="119" t="s">
        <v>1067</v>
      </c>
      <c r="I1123" s="119" t="s">
        <v>80</v>
      </c>
      <c r="J1123" s="119" t="s">
        <v>1074</v>
      </c>
      <c r="K1123" s="415" t="str">
        <f>_xlfn.XLOOKUP(Tableau210[[#This Row],[NOM]],[8]LUT!$I$5:$I$301,[8]LUT!$N$5:$N$301)</f>
        <v>Mélangeur</v>
      </c>
      <c r="L1123" s="119">
        <v>16</v>
      </c>
      <c r="M1123" s="119"/>
      <c r="N1123" s="119">
        <v>16</v>
      </c>
      <c r="O1123" s="119"/>
      <c r="P1123" s="119"/>
      <c r="Q1123" s="119"/>
      <c r="R1123" s="119"/>
      <c r="S1123" s="119"/>
      <c r="T1123" s="119"/>
      <c r="U1123" s="119"/>
      <c r="V1123" s="119"/>
      <c r="W1123" s="148" t="s">
        <v>1118</v>
      </c>
      <c r="X1123" s="207" cm="1">
        <f t="array" ref="X11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2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3" s="148" t="s">
        <v>3424</v>
      </c>
      <c r="AA1123" s="207" cm="1">
        <f t="array" ref="AA11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2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3" s="48"/>
      <c r="AD1123" s="117" t="s">
        <v>2103</v>
      </c>
      <c r="AE1123" s="119"/>
      <c r="AF1123" s="183">
        <f>IFERROR(VLOOKUP(Tableau210[[#This Row],[OPERATION]],Tableau4[],5,FALSE),"")</f>
        <v>1</v>
      </c>
      <c r="AG1123" s="178" cm="1">
        <f t="array" ref="AG1123">IFERROR(
   SUM(
      _xlfn._xlws.FILTER(
         Tableau3[JP],
         (Tableau3[ITEM]=Tableau210[[#This Row],[NOM]])*
         (Tableau3[Rep.]=Tableau210[[#This Row],[REPERE BUTA]])
      )
   ),
0)</f>
        <v>1</v>
      </c>
      <c r="AH1123" s="183">
        <f>IFERROR(VLOOKUP(Tableau210[[#This Row],[OPERATION]],Tableau4[],4,FALSE),"")</f>
        <v>0</v>
      </c>
      <c r="AI1123" s="178" cm="1">
        <f t="array" ref="AI1123">IFERROR(
   SUM(
      _xlfn._xlws.FILTER(
         Tableau3[BP],
         (Tableau3[ITEM]=Tableau210[[#This Row],[NOM]])*
         (Tableau3[Rep.]=Tableau210[[#This Row],[REPERE BUTA]])
      )
   ),
0)</f>
        <v>0</v>
      </c>
      <c r="AJ1123" s="181" t="str">
        <f>IF(Tableau210[[#This Row],[NB JP EMIS]]=1,"1 JP","") &amp; IF(Tableau210[[#This Row],[NB BP EMIS]]=1," 1 BP","")</f>
        <v>1 JP</v>
      </c>
      <c r="AK1123" s="178" t="str">
        <f>IF(Tableau210[[#This Row],[NB JP BUTA]]=1,"1 JP","") &amp; IF(Tableau210[[#This Row],[Nb BP BUTA]]=1," 1 BP","") &amp; IF(Tableau210[[#This Row],[Nb BP BUTA]]=2," 2 BP","")</f>
        <v>1 JP</v>
      </c>
      <c r="AL1123" s="117" t="s">
        <v>103</v>
      </c>
      <c r="AM1123" s="117">
        <f>IFERROR(+VLOOKUP(AY1123,Tiges!$G$4:$I$569,3,FALSE),"")</f>
        <v>27</v>
      </c>
      <c r="AN1123" s="48"/>
      <c r="AO1123" s="117">
        <v>4</v>
      </c>
      <c r="AP1123" s="177" cm="1">
        <f t="array" ref="AP11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23" s="117" t="s">
        <v>2405</v>
      </c>
      <c r="AS1123" s="177" t="str" cm="1">
        <f t="array" ref="AS11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1123" s="117" t="s">
        <v>3424</v>
      </c>
      <c r="AV1123" s="177" t="str" cm="1">
        <f t="array" ref="AV11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23" s="117"/>
      <c r="AY1123" s="117" cm="1">
        <f t="array" ref="AY1123">IFERROR(_xlfn.XLOOKUP(Tableau210[[#This Row],[DN DONNEES BUTA ]]&amp;Tableau210[[#This Row],[PN DONNEES BUTA]],Tiges!$B$4:$B$79&amp;Tiges!$C$4:$C$79,Tiges!$G$4:$G$79),"")</f>
        <v>16</v>
      </c>
      <c r="AZ1123" s="117"/>
      <c r="BA1123" s="117" cm="1">
        <f t="array" ref="BA1123">IFERROR(_xlfn.XLOOKUP(Tableau210[[#This Row],[DN DONNEES BUTA ]]&amp;Tableau210[[#This Row],[PN DONNEES BUTA]],Tiges!$B$4:$B$79&amp;Tiges!$C$4:$C$79,Tiges!$H$4:$H$79),"")</f>
        <v>90</v>
      </c>
      <c r="BB1123" s="117"/>
      <c r="BC1123" s="184">
        <f>IFERROR(VLOOKUP(Tableau210[[#This Row],[OPERATION]],Tableau4[],2,FALSE),"")</f>
        <v>2</v>
      </c>
      <c r="BD1123" s="177" cm="1">
        <f t="array" ref="BD1123">IFERROR(
   SUM(
      _xlfn._xlws.FILTER(
         Tableau3[Nb Platinage Joint],
         (Tableau3[ITEM]=Tableau210[[#This Row],[NOM]])*
         (Tableau3[Rep.]=Tableau210[[#This Row],[REPERE BUTA]])
      )
   ),
0)</f>
        <v>2</v>
      </c>
      <c r="BE1123" s="182">
        <f>IFERROR(VLOOKUP(Tableau210[[#This Row],[OPERATION]],Tableau4[],3,FALSE),"")</f>
        <v>1</v>
      </c>
      <c r="BF1123" s="177" cm="1">
        <f t="array" ref="BF1123">IFERROR(
   SUM(
      _xlfn._xlws.FILTER(
         Tableau3[Joint Définitif Nb],
         (Tableau3[ITEM]=Tableau210[[#This Row],[NOM]])*
         (Tableau3[Rep.]=Tableau210[[#This Row],[REPERE BUTA]])
      )
   ),
0)</f>
        <v>1</v>
      </c>
      <c r="BG1123" s="117" t="s">
        <v>3424</v>
      </c>
      <c r="BH1123" s="177" t="str" cm="1">
        <f t="array" ref="BH11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3" s="117" t="s">
        <v>2281</v>
      </c>
      <c r="BK1123" s="117" t="s">
        <v>3424</v>
      </c>
      <c r="BL1123" s="167" t="s">
        <v>2380</v>
      </c>
      <c r="BM1123" s="117"/>
      <c r="BN1123" s="117"/>
      <c r="BO1123" s="117"/>
      <c r="BP1123" s="117"/>
      <c r="BQ1123" s="48"/>
      <c r="BR1123" s="119"/>
      <c r="BS1123" s="48"/>
      <c r="BT1123" s="48"/>
      <c r="BU1123" s="48"/>
      <c r="BV1123" s="48"/>
      <c r="BW1123" s="48"/>
      <c r="BX1123" s="48"/>
    </row>
    <row r="1124" spans="1:76" ht="15.75" hidden="1" x14ac:dyDescent="0.25">
      <c r="A1124" s="48" t="e" cm="1">
        <f t="array" ref="A1124">_xlfn.XLOOKUP(Tableau210[[#This Row],[NOM]]&amp;Tableau210[[#This Row],[REPERE BUTA]],[6]!Tableau16[POSTE TECHNIQUE]&amp;[6]!Tableau16[Repere ADM],[6]!Tableau16[NUMERO CLIENT])</f>
        <v>#N/A</v>
      </c>
      <c r="B1124" s="48" t="e" cm="1">
        <f t="array" ref="B1124">_xlfn.XLOOKUP(Tableau210[[#This Row],[NOM]]&amp;Tableau210[[#This Row],[REPERE BUTA]],[6]!Tableau16[POSTE TECHNIQUE]&amp;[6]!Tableau16[Repere REF],[6]!Tableau16[NUMERO CLIENT])</f>
        <v>#N/A</v>
      </c>
      <c r="C1124" s="48" cm="1">
        <f t="array" ref="C1124">_xlfn.XLOOKUP(Tableau210[[#This Row],[NOM]]&amp;Tableau210[[#This Row],[Repere Ubleam]],[7]Sheet1!$C$2:$C$2995&amp;[7]Sheet1!$I$2:$I$2995,[7]Sheet1!$A$2:$A$2995)</f>
        <v>1118</v>
      </c>
      <c r="D1124" s="48" t="str">
        <f>C1124&amp;""</f>
        <v>1118</v>
      </c>
      <c r="E1124" s="48" t="e">
        <v>#N/A</v>
      </c>
      <c r="F1124" s="48" t="e">
        <v>#N/A</v>
      </c>
      <c r="G1124" s="176" t="s">
        <v>1820</v>
      </c>
      <c r="H1124" s="119" t="s">
        <v>1067</v>
      </c>
      <c r="I1124" s="119" t="s">
        <v>80</v>
      </c>
      <c r="J1124" s="119" t="s">
        <v>1074</v>
      </c>
      <c r="K1124" s="415" t="str">
        <f>_xlfn.XLOOKUP(Tableau210[[#This Row],[NOM]],[8]LUT!$I$5:$I$301,[8]LUT!$N$5:$N$301)</f>
        <v>Mélangeur</v>
      </c>
      <c r="L1124" s="119">
        <v>17</v>
      </c>
      <c r="M1124" s="119"/>
      <c r="N1124" s="119">
        <v>17</v>
      </c>
      <c r="O1124" s="119" t="s">
        <v>2110</v>
      </c>
      <c r="P1124" s="119"/>
      <c r="Q1124" s="119"/>
      <c r="R1124" s="119"/>
      <c r="S1124" s="119"/>
      <c r="T1124" s="119"/>
      <c r="U1124" s="119"/>
      <c r="V1124" s="119"/>
      <c r="W1124" s="148" t="s">
        <v>1118</v>
      </c>
      <c r="X1124" s="207" cm="1">
        <f t="array" ref="X11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12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4" s="148" t="s">
        <v>3424</v>
      </c>
      <c r="AA1124" s="207" cm="1">
        <f t="array" ref="AA11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2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4" s="48"/>
      <c r="AD1124" s="117" t="s">
        <v>2197</v>
      </c>
      <c r="AE1124" s="119"/>
      <c r="AF1124" s="183">
        <f>IFERROR(VLOOKUP(Tableau210[[#This Row],[OPERATION]],Tableau4[],5,FALSE),"")</f>
        <v>0</v>
      </c>
      <c r="AG1124" s="178" cm="1">
        <f t="array" ref="AG1124">IFERROR(
   SUM(
      _xlfn._xlws.FILTER(
         Tableau3[JP],
         (Tableau3[ITEM]=Tableau210[[#This Row],[NOM]])*
         (Tableau3[Rep.]=Tableau210[[#This Row],[REPERE BUTA]])
      )
   ),
0)</f>
        <v>0</v>
      </c>
      <c r="AH1124" s="183">
        <f>IFERROR(VLOOKUP(Tableau210[[#This Row],[OPERATION]],Tableau4[],4,FALSE),"")</f>
        <v>1</v>
      </c>
      <c r="AI1124" s="178" cm="1">
        <f t="array" ref="AI1124">IFERROR(
   SUM(
      _xlfn._xlws.FILTER(
         Tableau3[BP],
         (Tableau3[ITEM]=Tableau210[[#This Row],[NOM]])*
         (Tableau3[Rep.]=Tableau210[[#This Row],[REPERE BUTA]])
      )
   ),
0)</f>
        <v>1</v>
      </c>
      <c r="AJ1124" s="181" t="str">
        <f>IF(Tableau210[[#This Row],[NB JP EMIS]]=1,"1 JP","") &amp; IF(Tableau210[[#This Row],[NB BP EMIS]]=1," 1 BP","")</f>
        <v xml:space="preserve"> 1 BP</v>
      </c>
      <c r="AK1124" s="178" t="str">
        <f>IF(Tableau210[[#This Row],[NB JP BUTA]]=1,"1 JP","") &amp; IF(Tableau210[[#This Row],[Nb BP BUTA]]=1," 1 BP","") &amp; IF(Tableau210[[#This Row],[Nb BP BUTA]]=2," 2 BP","")</f>
        <v xml:space="preserve"> 1 BP</v>
      </c>
      <c r="AL1124" s="117" t="s">
        <v>103</v>
      </c>
      <c r="AM1124" s="117">
        <f>IFERROR(+VLOOKUP(AY1124,Tiges!$G$4:$I$569,3,FALSE),"")</f>
        <v>22</v>
      </c>
      <c r="AN1124" s="48"/>
      <c r="AO1124" s="117">
        <v>4</v>
      </c>
      <c r="AP1124" s="177" cm="1">
        <f t="array" ref="AP11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24" s="117" t="s">
        <v>2271</v>
      </c>
      <c r="AS1124" s="177" t="str" cm="1">
        <f t="array" ref="AS11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1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124" s="117" t="s">
        <v>3424</v>
      </c>
      <c r="AV1124" s="177" t="str" cm="1">
        <f t="array" ref="AV11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24" s="117"/>
      <c r="AY1124" s="117" cm="1">
        <f t="array" ref="AY1124">IFERROR(_xlfn.XLOOKUP(Tableau210[[#This Row],[DN DONNEES BUTA ]]&amp;Tableau210[[#This Row],[PN DONNEES BUTA]],Tiges!$B$4:$B$79&amp;Tiges!$C$4:$C$79,Tiges!$G$4:$G$79),"")</f>
        <v>14</v>
      </c>
      <c r="AZ1124" s="117"/>
      <c r="BA1124" s="117" cm="1">
        <f t="array" ref="BA1124">IFERROR(_xlfn.XLOOKUP(Tableau210[[#This Row],[DN DONNEES BUTA ]]&amp;Tableau210[[#This Row],[PN DONNEES BUTA]],Tiges!$B$4:$B$79&amp;Tiges!$C$4:$C$79,Tiges!$H$4:$H$79),"")</f>
        <v>70</v>
      </c>
      <c r="BB1124" s="117"/>
      <c r="BC1124" s="184">
        <f>IFERROR(VLOOKUP(Tableau210[[#This Row],[OPERATION]],Tableau4[],2,FALSE),"")</f>
        <v>1</v>
      </c>
      <c r="BD1124" s="177" cm="1">
        <f t="array" ref="BD1124">IFERROR(
   SUM(
      _xlfn._xlws.FILTER(
         Tableau3[Nb Platinage Joint],
         (Tableau3[ITEM]=Tableau210[[#This Row],[NOM]])*
         (Tableau3[Rep.]=Tableau210[[#This Row],[REPERE BUTA]])
      )
   ),
0)</f>
        <v>1</v>
      </c>
      <c r="BE1124" s="182">
        <f>IFERROR(VLOOKUP(Tableau210[[#This Row],[OPERATION]],Tableau4[],3,FALSE),"")</f>
        <v>1</v>
      </c>
      <c r="BF1124" s="177" cm="1">
        <f t="array" ref="BF1124">IFERROR(
   SUM(
      _xlfn._xlws.FILTER(
         Tableau3[Joint Définitif Nb],
         (Tableau3[ITEM]=Tableau210[[#This Row],[NOM]])*
         (Tableau3[Rep.]=Tableau210[[#This Row],[REPERE BUTA]])
      )
   ),
0)</f>
        <v>1</v>
      </c>
      <c r="BG1124" s="117" t="s">
        <v>129</v>
      </c>
      <c r="BH1124" s="177" t="str" cm="1">
        <f t="array" ref="BH11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4" s="117" t="s">
        <v>2281</v>
      </c>
      <c r="BK1124" s="117" t="s">
        <v>2269</v>
      </c>
      <c r="BL1124" s="167" t="s">
        <v>2380</v>
      </c>
      <c r="BM1124" s="117"/>
      <c r="BN1124" s="117"/>
      <c r="BO1124" s="117"/>
      <c r="BP1124" s="117"/>
      <c r="BQ1124" s="48"/>
      <c r="BR1124" s="119"/>
      <c r="BS1124" s="48"/>
      <c r="BT1124" s="48"/>
      <c r="BU1124" s="48"/>
      <c r="BV1124" s="48"/>
      <c r="BW1124" s="48"/>
      <c r="BX1124" s="48"/>
    </row>
    <row r="1125" spans="1:76" ht="15.75" hidden="1" x14ac:dyDescent="0.25">
      <c r="A1125" s="48" t="e" cm="1">
        <f t="array" ref="A1125">_xlfn.XLOOKUP(Tableau210[[#This Row],[NOM]]&amp;Tableau210[[#This Row],[REPERE BUTA]],[6]!Tableau16[POSTE TECHNIQUE]&amp;[6]!Tableau16[Repere ADM],[6]!Tableau16[NUMERO CLIENT])</f>
        <v>#N/A</v>
      </c>
      <c r="B1125" s="48" t="e" cm="1">
        <f t="array" ref="B1125">_xlfn.XLOOKUP(Tableau210[[#This Row],[NOM]]&amp;Tableau210[[#This Row],[REPERE BUTA]],[6]!Tableau16[POSTE TECHNIQUE]&amp;[6]!Tableau16[Repere REF],[6]!Tableau16[NUMERO CLIENT])</f>
        <v>#N/A</v>
      </c>
      <c r="C1125" s="48" cm="1">
        <f t="array" ref="C1125">_xlfn.XLOOKUP(Tableau210[[#This Row],[NOM]]&amp;Tableau210[[#This Row],[Repere Ubleam]],[7]Sheet1!$C$2:$C$2995&amp;[7]Sheet1!$I$2:$I$2995,[7]Sheet1!$A$2:$A$2995)</f>
        <v>1119</v>
      </c>
      <c r="D1125" s="48" t="str">
        <f>C1125&amp;""</f>
        <v>1119</v>
      </c>
      <c r="E1125" s="48" t="e">
        <v>#N/A</v>
      </c>
      <c r="F1125" s="48" t="e">
        <v>#N/A</v>
      </c>
      <c r="G1125" s="176" t="s">
        <v>1820</v>
      </c>
      <c r="H1125" s="119" t="s">
        <v>1067</v>
      </c>
      <c r="I1125" s="119" t="s">
        <v>80</v>
      </c>
      <c r="J1125" s="119" t="s">
        <v>1074</v>
      </c>
      <c r="K1125" s="415" t="str">
        <f>_xlfn.XLOOKUP(Tableau210[[#This Row],[NOM]],[8]LUT!$I$5:$I$301,[8]LUT!$N$5:$N$301)</f>
        <v>Mélangeur</v>
      </c>
      <c r="L1125" s="119">
        <v>18</v>
      </c>
      <c r="M1125" s="119"/>
      <c r="N1125" s="119">
        <v>18</v>
      </c>
      <c r="O1125" s="119" t="s">
        <v>2110</v>
      </c>
      <c r="P1125" s="119"/>
      <c r="Q1125" s="119"/>
      <c r="R1125" s="119"/>
      <c r="S1125" s="119"/>
      <c r="T1125" s="119"/>
      <c r="U1125" s="119"/>
      <c r="V1125" s="119"/>
      <c r="W1125" s="148">
        <v>25</v>
      </c>
      <c r="X1125" s="207" cm="1">
        <f t="array" ref="X11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12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5" s="148">
        <v>20</v>
      </c>
      <c r="AA1125" s="207" cm="1">
        <f t="array" ref="AA11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2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25" s="48"/>
      <c r="AD1125" s="117" t="s">
        <v>2197</v>
      </c>
      <c r="AE1125" s="119"/>
      <c r="AF1125" s="183">
        <f>IFERROR(VLOOKUP(Tableau210[[#This Row],[OPERATION]],Tableau4[],5,FALSE),"")</f>
        <v>0</v>
      </c>
      <c r="AG1125" s="178" cm="1">
        <f t="array" ref="AG1125">IFERROR(
   SUM(
      _xlfn._xlws.FILTER(
         Tableau3[JP],
         (Tableau3[ITEM]=Tableau210[[#This Row],[NOM]])*
         (Tableau3[Rep.]=Tableau210[[#This Row],[REPERE BUTA]])
      )
   ),
0)</f>
        <v>0</v>
      </c>
      <c r="AH1125" s="183">
        <f>IFERROR(VLOOKUP(Tableau210[[#This Row],[OPERATION]],Tableau4[],4,FALSE),"")</f>
        <v>1</v>
      </c>
      <c r="AI1125" s="178" cm="1">
        <f t="array" ref="AI1125">IFERROR(
   SUM(
      _xlfn._xlws.FILTER(
         Tableau3[BP],
         (Tableau3[ITEM]=Tableau210[[#This Row],[NOM]])*
         (Tableau3[Rep.]=Tableau210[[#This Row],[REPERE BUTA]])
      )
   ),
0)</f>
        <v>1</v>
      </c>
      <c r="AJ1125" s="181" t="str">
        <f>IF(Tableau210[[#This Row],[NB JP EMIS]]=1,"1 JP","") &amp; IF(Tableau210[[#This Row],[NB BP EMIS]]=1," 1 BP","")</f>
        <v xml:space="preserve"> 1 BP</v>
      </c>
      <c r="AK1125" s="178" t="str">
        <f>IF(Tableau210[[#This Row],[NB JP BUTA]]=1,"1 JP","") &amp; IF(Tableau210[[#This Row],[Nb BP BUTA]]=1," 1 BP","") &amp; IF(Tableau210[[#This Row],[Nb BP BUTA]]=2," 2 BP","")</f>
        <v xml:space="preserve"> 1 BP</v>
      </c>
      <c r="AL1125" s="117" t="s">
        <v>103</v>
      </c>
      <c r="AM1125" s="117">
        <f>IFERROR(+VLOOKUP(AY1125,Tiges!$G$4:$I$569,3,FALSE),"")</f>
        <v>22</v>
      </c>
      <c r="AN1125" s="48"/>
      <c r="AO1125" s="117">
        <v>4</v>
      </c>
      <c r="AP1125" s="177" cm="1">
        <f t="array" ref="AP11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25" s="117" t="s">
        <v>2271</v>
      </c>
      <c r="AS1125" s="177" t="str" cm="1">
        <f t="array" ref="AS11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M14x75</v>
      </c>
      <c r="AT11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125" s="117" t="s">
        <v>3424</v>
      </c>
      <c r="AV1125" s="177" t="str" cm="1">
        <f t="array" ref="AV11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25" s="117"/>
      <c r="AY1125" s="117" cm="1">
        <f t="array" ref="AY1125">IFERROR(_xlfn.XLOOKUP(Tableau210[[#This Row],[DN DONNEES BUTA ]]&amp;Tableau210[[#This Row],[PN DONNEES BUTA]],Tiges!$B$4:$B$79&amp;Tiges!$C$4:$C$79,Tiges!$G$4:$G$79),"")</f>
        <v>14</v>
      </c>
      <c r="AZ1125" s="117"/>
      <c r="BA1125" s="117" cm="1">
        <f t="array" ref="BA1125">IFERROR(_xlfn.XLOOKUP(Tableau210[[#This Row],[DN DONNEES BUTA ]]&amp;Tableau210[[#This Row],[PN DONNEES BUTA]],Tiges!$B$4:$B$79&amp;Tiges!$C$4:$C$79,Tiges!$H$4:$H$79),"")</f>
        <v>70</v>
      </c>
      <c r="BB1125" s="117"/>
      <c r="BC1125" s="184">
        <f>IFERROR(VLOOKUP(Tableau210[[#This Row],[OPERATION]],Tableau4[],2,FALSE),"")</f>
        <v>1</v>
      </c>
      <c r="BD1125" s="177" cm="1">
        <f t="array" ref="BD1125">IFERROR(
   SUM(
      _xlfn._xlws.FILTER(
         Tableau3[Nb Platinage Joint],
         (Tableau3[ITEM]=Tableau210[[#This Row],[NOM]])*
         (Tableau3[Rep.]=Tableau210[[#This Row],[REPERE BUTA]])
      )
   ),
0)</f>
        <v>1</v>
      </c>
      <c r="BE1125" s="182">
        <f>IFERROR(VLOOKUP(Tableau210[[#This Row],[OPERATION]],Tableau4[],3,FALSE),"")</f>
        <v>1</v>
      </c>
      <c r="BF1125" s="177" cm="1">
        <f t="array" ref="BF1125">IFERROR(
   SUM(
      _xlfn._xlws.FILTER(
         Tableau3[Joint Définitif Nb],
         (Tableau3[ITEM]=Tableau210[[#This Row],[NOM]])*
         (Tableau3[Rep.]=Tableau210[[#This Row],[REPERE BUTA]])
      )
   ),
0)</f>
        <v>1</v>
      </c>
      <c r="BG1125" s="117" t="s">
        <v>129</v>
      </c>
      <c r="BH1125" s="177" t="str" cm="1">
        <f t="array" ref="BH11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5" s="117" t="s">
        <v>2281</v>
      </c>
      <c r="BK1125" s="117" t="s">
        <v>2269</v>
      </c>
      <c r="BL1125" s="167" t="s">
        <v>2380</v>
      </c>
      <c r="BM1125" s="117"/>
      <c r="BN1125" s="117"/>
      <c r="BO1125" s="117"/>
      <c r="BP1125" s="117"/>
      <c r="BQ1125" s="48"/>
      <c r="BR1125" s="119"/>
      <c r="BS1125" s="48"/>
      <c r="BT1125" s="48"/>
      <c r="BU1125" s="48"/>
      <c r="BV1125" s="48"/>
      <c r="BW1125" s="48"/>
      <c r="BX1125" s="48"/>
    </row>
    <row r="1126" spans="1:76" ht="15.75" hidden="1" x14ac:dyDescent="0.25">
      <c r="A1126" s="48" t="e" cm="1">
        <f t="array" ref="A1126">_xlfn.XLOOKUP(Tableau210[[#This Row],[NOM]]&amp;Tableau210[[#This Row],[REPERE BUTA]],[6]!Tableau16[POSTE TECHNIQUE]&amp;[6]!Tableau16[Repere ADM],[6]!Tableau16[NUMERO CLIENT])</f>
        <v>#N/A</v>
      </c>
      <c r="B1126" s="48" t="e" cm="1">
        <f t="array" ref="B1126">_xlfn.XLOOKUP(Tableau210[[#This Row],[NOM]]&amp;Tableau210[[#This Row],[REPERE BUTA]],[6]!Tableau16[POSTE TECHNIQUE]&amp;[6]!Tableau16[Repere REF],[6]!Tableau16[NUMERO CLIENT])</f>
        <v>#N/A</v>
      </c>
      <c r="C1126" s="48" cm="1">
        <f t="array" ref="C1126">_xlfn.XLOOKUP(Tableau210[[#This Row],[NOM]]&amp;Tableau210[[#This Row],[Repere Ubleam]],[7]Sheet1!$C$2:$C$2995&amp;[7]Sheet1!$I$2:$I$2995,[7]Sheet1!$A$2:$A$2995)</f>
        <v>1120</v>
      </c>
      <c r="D1126" s="48" t="str">
        <f>C1126&amp;""</f>
        <v>1120</v>
      </c>
      <c r="E1126" s="48" t="e">
        <v>#N/A</v>
      </c>
      <c r="F1126" s="48" t="e">
        <v>#N/A</v>
      </c>
      <c r="G1126" s="176" t="s">
        <v>1820</v>
      </c>
      <c r="H1126" s="119" t="s">
        <v>1067</v>
      </c>
      <c r="I1126" s="119" t="s">
        <v>80</v>
      </c>
      <c r="J1126" s="119" t="s">
        <v>1074</v>
      </c>
      <c r="K1126" s="415" t="str">
        <f>_xlfn.XLOOKUP(Tableau210[[#This Row],[NOM]],[8]LUT!$I$5:$I$301,[8]LUT!$N$5:$N$301)</f>
        <v>Mélangeur</v>
      </c>
      <c r="L1126" s="119">
        <v>19</v>
      </c>
      <c r="M1126" s="119"/>
      <c r="N1126" s="119">
        <v>19</v>
      </c>
      <c r="O1126" s="119"/>
      <c r="P1126" s="119"/>
      <c r="Q1126" s="119"/>
      <c r="R1126" s="119"/>
      <c r="S1126" s="119"/>
      <c r="T1126" s="119"/>
      <c r="U1126" s="119"/>
      <c r="V1126" s="119"/>
      <c r="W1126" s="148" t="s">
        <v>2159</v>
      </c>
      <c r="X1126" s="207" cm="1">
        <f t="array" ref="X11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2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6" s="148" t="s">
        <v>3424</v>
      </c>
      <c r="AA1126" s="207" cm="1">
        <f t="array" ref="AA11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2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6" s="48"/>
      <c r="AD1126" s="117" t="s">
        <v>2197</v>
      </c>
      <c r="AE1126" s="119"/>
      <c r="AF1126" s="183">
        <f>IFERROR(VLOOKUP(Tableau210[[#This Row],[OPERATION]],Tableau4[],5,FALSE),"")</f>
        <v>0</v>
      </c>
      <c r="AG1126" s="178" cm="1">
        <f t="array" ref="AG1126">IFERROR(
   SUM(
      _xlfn._xlws.FILTER(
         Tableau3[JP],
         (Tableau3[ITEM]=Tableau210[[#This Row],[NOM]])*
         (Tableau3[Rep.]=Tableau210[[#This Row],[REPERE BUTA]])
      )
   ),
0)</f>
        <v>0</v>
      </c>
      <c r="AH1126" s="183">
        <f>IFERROR(VLOOKUP(Tableau210[[#This Row],[OPERATION]],Tableau4[],4,FALSE),"")</f>
        <v>1</v>
      </c>
      <c r="AI1126" s="178" cm="1">
        <f t="array" ref="AI1126">IFERROR(
   SUM(
      _xlfn._xlws.FILTER(
         Tableau3[BP],
         (Tableau3[ITEM]=Tableau210[[#This Row],[NOM]])*
         (Tableau3[Rep.]=Tableau210[[#This Row],[REPERE BUTA]])
      )
   ),
0)</f>
        <v>1</v>
      </c>
      <c r="AJ1126" s="181" t="str">
        <f>IF(Tableau210[[#This Row],[NB JP EMIS]]=1,"1 JP","") &amp; IF(Tableau210[[#This Row],[NB BP EMIS]]=1," 1 BP","")</f>
        <v xml:space="preserve"> 1 BP</v>
      </c>
      <c r="AK1126" s="178" t="str">
        <f>IF(Tableau210[[#This Row],[NB JP BUTA]]=1,"1 JP","") &amp; IF(Tableau210[[#This Row],[Nb BP BUTA]]=1," 1 BP","") &amp; IF(Tableau210[[#This Row],[Nb BP BUTA]]=2," 2 BP","")</f>
        <v xml:space="preserve"> 1 BP</v>
      </c>
      <c r="AL1126" s="117" t="s">
        <v>103</v>
      </c>
      <c r="AM1126" s="117">
        <f>IFERROR(+VLOOKUP(AY1126,Tiges!$G$4:$I$569,3,FALSE),"")</f>
        <v>27</v>
      </c>
      <c r="AN1126" s="48"/>
      <c r="AO1126" s="117" t="s">
        <v>3424</v>
      </c>
      <c r="AP1126" s="177" cm="1">
        <f t="array" ref="AP11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26" s="117" t="s">
        <v>3424</v>
      </c>
      <c r="AS1126" s="177" t="str" cm="1">
        <f t="array" ref="AS11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1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26" s="117" t="s">
        <v>3424</v>
      </c>
      <c r="AV1126" s="177" t="str" cm="1">
        <f t="array" ref="AV11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2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26" s="117"/>
      <c r="AY1126" s="117" cm="1">
        <f t="array" ref="AY1126">IFERROR(_xlfn.XLOOKUP(Tableau210[[#This Row],[DN DONNEES BUTA ]]&amp;Tableau210[[#This Row],[PN DONNEES BUTA]],Tiges!$B$4:$B$79&amp;Tiges!$C$4:$C$79,Tiges!$G$4:$G$79),"")</f>
        <v>16</v>
      </c>
      <c r="AZ1126" s="117"/>
      <c r="BA1126" s="117" cm="1">
        <f t="array" ref="BA1126">IFERROR(_xlfn.XLOOKUP(Tableau210[[#This Row],[DN DONNEES BUTA ]]&amp;Tableau210[[#This Row],[PN DONNEES BUTA]],Tiges!$B$4:$B$79&amp;Tiges!$C$4:$C$79,Tiges!$H$4:$H$79),"")</f>
        <v>100</v>
      </c>
      <c r="BB1126" s="117"/>
      <c r="BC1126" s="184">
        <f>IFERROR(VLOOKUP(Tableau210[[#This Row],[OPERATION]],Tableau4[],2,FALSE),"")</f>
        <v>1</v>
      </c>
      <c r="BD1126" s="177" cm="1">
        <f t="array" ref="BD1126">IFERROR(
   SUM(
      _xlfn._xlws.FILTER(
         Tableau3[Nb Platinage Joint],
         (Tableau3[ITEM]=Tableau210[[#This Row],[NOM]])*
         (Tableau3[Rep.]=Tableau210[[#This Row],[REPERE BUTA]])
      )
   ),
0)</f>
        <v>1</v>
      </c>
      <c r="BE1126" s="182">
        <f>IFERROR(VLOOKUP(Tableau210[[#This Row],[OPERATION]],Tableau4[],3,FALSE),"")</f>
        <v>1</v>
      </c>
      <c r="BF1126" s="177" cm="1">
        <f t="array" ref="BF1126">IFERROR(
   SUM(
      _xlfn._xlws.FILTER(
         Tableau3[Joint Définitif Nb],
         (Tableau3[ITEM]=Tableau210[[#This Row],[NOM]])*
         (Tableau3[Rep.]=Tableau210[[#This Row],[REPERE BUTA]])
      )
   ),
0)</f>
        <v>1</v>
      </c>
      <c r="BG1126" s="117" t="s">
        <v>3424</v>
      </c>
      <c r="BH1126" s="177" t="str" cm="1">
        <f t="array" ref="BH11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6" s="117" t="s">
        <v>3424</v>
      </c>
      <c r="BK1126" s="117" t="s">
        <v>3424</v>
      </c>
      <c r="BL1126" s="167" t="s">
        <v>2380</v>
      </c>
      <c r="BM1126" s="117"/>
      <c r="BN1126" s="117"/>
      <c r="BO1126" s="117"/>
      <c r="BP1126" s="117"/>
      <c r="BQ1126" s="48"/>
      <c r="BR1126" s="119"/>
      <c r="BS1126" s="48"/>
      <c r="BT1126" s="48"/>
      <c r="BU1126" s="48"/>
      <c r="BV1126" s="48"/>
      <c r="BW1126" s="48"/>
      <c r="BX1126" s="48"/>
    </row>
    <row r="1127" spans="1:76" ht="15.75" hidden="1" x14ac:dyDescent="0.25">
      <c r="A1127" s="48" t="e" cm="1">
        <f t="array" ref="A1127">_xlfn.XLOOKUP(Tableau210[[#This Row],[NOM]]&amp;Tableau210[[#This Row],[REPERE BUTA]],[6]!Tableau16[POSTE TECHNIQUE]&amp;[6]!Tableau16[Repere ADM],[6]!Tableau16[NUMERO CLIENT])</f>
        <v>#N/A</v>
      </c>
      <c r="B1127" s="48" t="e" cm="1">
        <f t="array" ref="B1127">_xlfn.XLOOKUP(Tableau210[[#This Row],[NOM]]&amp;Tableau210[[#This Row],[REPERE BUTA]],[6]!Tableau16[POSTE TECHNIQUE]&amp;[6]!Tableau16[Repere REF],[6]!Tableau16[NUMERO CLIENT])</f>
        <v>#N/A</v>
      </c>
      <c r="C1127" s="48" cm="1">
        <f t="array" ref="C1127">_xlfn.XLOOKUP(Tableau210[[#This Row],[NOM]]&amp;Tableau210[[#This Row],[Repere Ubleam]],[7]Sheet1!$C$2:$C$2995&amp;[7]Sheet1!$I$2:$I$2995,[7]Sheet1!$A$2:$A$2995)</f>
        <v>1121</v>
      </c>
      <c r="D1127" s="48" t="str">
        <f>C1127&amp;""</f>
        <v>1121</v>
      </c>
      <c r="E1127" s="48" t="e">
        <v>#N/A</v>
      </c>
      <c r="F1127" s="48" t="e">
        <v>#N/A</v>
      </c>
      <c r="G1127" s="176" t="s">
        <v>1820</v>
      </c>
      <c r="H1127" s="119" t="s">
        <v>1067</v>
      </c>
      <c r="I1127" s="119" t="s">
        <v>80</v>
      </c>
      <c r="J1127" s="119" t="s">
        <v>1074</v>
      </c>
      <c r="K1127" s="415" t="str">
        <f>_xlfn.XLOOKUP(Tableau210[[#This Row],[NOM]],[8]LUT!$I$5:$I$301,[8]LUT!$N$5:$N$301)</f>
        <v>Mélangeur</v>
      </c>
      <c r="L1127" s="119">
        <v>20</v>
      </c>
      <c r="M1127" s="119"/>
      <c r="N1127" s="119">
        <v>20</v>
      </c>
      <c r="O1127" s="119"/>
      <c r="P1127" s="119"/>
      <c r="Q1127" s="119"/>
      <c r="R1127" s="119"/>
      <c r="S1127" s="119"/>
      <c r="T1127" s="119"/>
      <c r="U1127" s="119"/>
      <c r="V1127" s="119"/>
      <c r="W1127" s="148" t="s">
        <v>2159</v>
      </c>
      <c r="X1127" s="207" cm="1">
        <f t="array" ref="X11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2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7" s="148" t="s">
        <v>3424</v>
      </c>
      <c r="AA1127" s="207" cm="1">
        <f t="array" ref="AA11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2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7" s="48"/>
      <c r="AD1127" s="117" t="s">
        <v>2197</v>
      </c>
      <c r="AE1127" s="119"/>
      <c r="AF1127" s="183">
        <f>IFERROR(VLOOKUP(Tableau210[[#This Row],[OPERATION]],Tableau4[],5,FALSE),"")</f>
        <v>0</v>
      </c>
      <c r="AG1127" s="178" cm="1">
        <f t="array" ref="AG1127">IFERROR(
   SUM(
      _xlfn._xlws.FILTER(
         Tableau3[JP],
         (Tableau3[ITEM]=Tableau210[[#This Row],[NOM]])*
         (Tableau3[Rep.]=Tableau210[[#This Row],[REPERE BUTA]])
      )
   ),
0)</f>
        <v>0</v>
      </c>
      <c r="AH1127" s="183">
        <f>IFERROR(VLOOKUP(Tableau210[[#This Row],[OPERATION]],Tableau4[],4,FALSE),"")</f>
        <v>1</v>
      </c>
      <c r="AI1127" s="178" cm="1">
        <f t="array" ref="AI1127">IFERROR(
   SUM(
      _xlfn._xlws.FILTER(
         Tableau3[BP],
         (Tableau3[ITEM]=Tableau210[[#This Row],[NOM]])*
         (Tableau3[Rep.]=Tableau210[[#This Row],[REPERE BUTA]])
      )
   ),
0)</f>
        <v>1</v>
      </c>
      <c r="AJ1127" s="181" t="str">
        <f>IF(Tableau210[[#This Row],[NB JP EMIS]]=1,"1 JP","") &amp; IF(Tableau210[[#This Row],[NB BP EMIS]]=1," 1 BP","")</f>
        <v xml:space="preserve"> 1 BP</v>
      </c>
      <c r="AK1127" s="178" t="str">
        <f>IF(Tableau210[[#This Row],[NB JP BUTA]]=1,"1 JP","") &amp; IF(Tableau210[[#This Row],[Nb BP BUTA]]=1," 1 BP","") &amp; IF(Tableau210[[#This Row],[Nb BP BUTA]]=2," 2 BP","")</f>
        <v xml:space="preserve"> 1 BP</v>
      </c>
      <c r="AL1127" s="117" t="s">
        <v>103</v>
      </c>
      <c r="AM1127" s="117">
        <f>IFERROR(+VLOOKUP(AY1127,Tiges!$G$4:$I$569,3,FALSE),"")</f>
        <v>27</v>
      </c>
      <c r="AN1127" s="48"/>
      <c r="AO1127" s="117" t="s">
        <v>3424</v>
      </c>
      <c r="AP1127" s="177" cm="1">
        <f t="array" ref="AP11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27" s="117" t="s">
        <v>3424</v>
      </c>
      <c r="AS1127" s="177" t="str" cm="1">
        <f t="array" ref="AS11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1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27" s="117" t="s">
        <v>3424</v>
      </c>
      <c r="AV1127" s="177" t="str" cm="1">
        <f t="array" ref="AV11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27" s="117"/>
      <c r="AY1127" s="117" cm="1">
        <f t="array" ref="AY1127">IFERROR(_xlfn.XLOOKUP(Tableau210[[#This Row],[DN DONNEES BUTA ]]&amp;Tableau210[[#This Row],[PN DONNEES BUTA]],Tiges!$B$4:$B$79&amp;Tiges!$C$4:$C$79,Tiges!$G$4:$G$79),"")</f>
        <v>16</v>
      </c>
      <c r="AZ1127" s="117"/>
      <c r="BA1127" s="117" cm="1">
        <f t="array" ref="BA1127">IFERROR(_xlfn.XLOOKUP(Tableau210[[#This Row],[DN DONNEES BUTA ]]&amp;Tableau210[[#This Row],[PN DONNEES BUTA]],Tiges!$B$4:$B$79&amp;Tiges!$C$4:$C$79,Tiges!$H$4:$H$79),"")</f>
        <v>100</v>
      </c>
      <c r="BB1127" s="117"/>
      <c r="BC1127" s="184">
        <f>IFERROR(VLOOKUP(Tableau210[[#This Row],[OPERATION]],Tableau4[],2,FALSE),"")</f>
        <v>1</v>
      </c>
      <c r="BD1127" s="177" cm="1">
        <f t="array" ref="BD1127">IFERROR(
   SUM(
      _xlfn._xlws.FILTER(
         Tableau3[Nb Platinage Joint],
         (Tableau3[ITEM]=Tableau210[[#This Row],[NOM]])*
         (Tableau3[Rep.]=Tableau210[[#This Row],[REPERE BUTA]])
      )
   ),
0)</f>
        <v>1</v>
      </c>
      <c r="BE1127" s="182">
        <f>IFERROR(VLOOKUP(Tableau210[[#This Row],[OPERATION]],Tableau4[],3,FALSE),"")</f>
        <v>1</v>
      </c>
      <c r="BF1127" s="177" cm="1">
        <f t="array" ref="BF1127">IFERROR(
   SUM(
      _xlfn._xlws.FILTER(
         Tableau3[Joint Définitif Nb],
         (Tableau3[ITEM]=Tableau210[[#This Row],[NOM]])*
         (Tableau3[Rep.]=Tableau210[[#This Row],[REPERE BUTA]])
      )
   ),
0)</f>
        <v>1</v>
      </c>
      <c r="BG1127" s="117" t="s">
        <v>3424</v>
      </c>
      <c r="BH1127" s="177" t="str" cm="1">
        <f t="array" ref="BH11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7" s="117" t="s">
        <v>3424</v>
      </c>
      <c r="BK1127" s="117" t="s">
        <v>3424</v>
      </c>
      <c r="BL1127" s="167" t="s">
        <v>2380</v>
      </c>
      <c r="BM1127" s="117"/>
      <c r="BN1127" s="117"/>
      <c r="BO1127" s="117"/>
      <c r="BP1127" s="117"/>
      <c r="BQ1127" s="48"/>
      <c r="BR1127" s="119"/>
      <c r="BS1127" s="48"/>
      <c r="BT1127" s="48"/>
      <c r="BU1127" s="48"/>
      <c r="BV1127" s="48"/>
      <c r="BW1127" s="48"/>
      <c r="BX1127" s="48"/>
    </row>
    <row r="1128" spans="1:76" ht="15.75" hidden="1" x14ac:dyDescent="0.25">
      <c r="A1128" s="48" t="e" cm="1">
        <f t="array" ref="A1128">_xlfn.XLOOKUP(Tableau210[[#This Row],[NOM]]&amp;Tableau210[[#This Row],[REPERE BUTA]],[6]!Tableau16[POSTE TECHNIQUE]&amp;[6]!Tableau16[Repere ADM],[6]!Tableau16[NUMERO CLIENT])</f>
        <v>#N/A</v>
      </c>
      <c r="B1128" s="48" t="e" cm="1">
        <f t="array" ref="B1128">_xlfn.XLOOKUP(Tableau210[[#This Row],[NOM]]&amp;Tableau210[[#This Row],[REPERE BUTA]],[6]!Tableau16[POSTE TECHNIQUE]&amp;[6]!Tableau16[Repere REF],[6]!Tableau16[NUMERO CLIENT])</f>
        <v>#N/A</v>
      </c>
      <c r="C1128" s="48" cm="1">
        <f t="array" ref="C1128">_xlfn.XLOOKUP(Tableau210[[#This Row],[NOM]]&amp;Tableau210[[#This Row],[Repere Ubleam]],[7]Sheet1!$C$2:$C$2995&amp;[7]Sheet1!$I$2:$I$2995,[7]Sheet1!$A$2:$A$2995)</f>
        <v>1122</v>
      </c>
      <c r="D1128" s="48" t="str">
        <f>C1128&amp;""</f>
        <v>1122</v>
      </c>
      <c r="E1128" s="48" t="e">
        <v>#N/A</v>
      </c>
      <c r="F1128" s="48" t="e">
        <v>#N/A</v>
      </c>
      <c r="G1128" s="176" t="s">
        <v>1820</v>
      </c>
      <c r="H1128" s="119" t="s">
        <v>1067</v>
      </c>
      <c r="I1128" s="119" t="s">
        <v>80</v>
      </c>
      <c r="J1128" s="119" t="s">
        <v>1074</v>
      </c>
      <c r="K1128" s="415" t="str">
        <f>_xlfn.XLOOKUP(Tableau210[[#This Row],[NOM]],[8]LUT!$I$5:$I$301,[8]LUT!$N$5:$N$301)</f>
        <v>Mélangeur</v>
      </c>
      <c r="L1128" s="119">
        <v>21</v>
      </c>
      <c r="M1128" s="119"/>
      <c r="N1128" s="119">
        <v>21</v>
      </c>
      <c r="O1128" s="119"/>
      <c r="P1128" s="119"/>
      <c r="Q1128" s="119"/>
      <c r="R1128" s="119"/>
      <c r="S1128" s="119"/>
      <c r="T1128" s="119"/>
      <c r="U1128" s="119"/>
      <c r="V1128" s="119"/>
      <c r="W1128" s="148" t="s">
        <v>2159</v>
      </c>
      <c r="X1128" s="207" cm="1">
        <f t="array" ref="X11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2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8" s="148" t="s">
        <v>3424</v>
      </c>
      <c r="AA1128" s="207" cm="1">
        <f t="array" ref="AA11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2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8" s="48"/>
      <c r="AD1128" s="117" t="s">
        <v>2197</v>
      </c>
      <c r="AE1128" s="119"/>
      <c r="AF1128" s="183">
        <f>IFERROR(VLOOKUP(Tableau210[[#This Row],[OPERATION]],Tableau4[],5,FALSE),"")</f>
        <v>0</v>
      </c>
      <c r="AG1128" s="178" cm="1">
        <f t="array" ref="AG1128">IFERROR(
   SUM(
      _xlfn._xlws.FILTER(
         Tableau3[JP],
         (Tableau3[ITEM]=Tableau210[[#This Row],[NOM]])*
         (Tableau3[Rep.]=Tableau210[[#This Row],[REPERE BUTA]])
      )
   ),
0)</f>
        <v>0</v>
      </c>
      <c r="AH1128" s="183">
        <f>IFERROR(VLOOKUP(Tableau210[[#This Row],[OPERATION]],Tableau4[],4,FALSE),"")</f>
        <v>1</v>
      </c>
      <c r="AI1128" s="178" cm="1">
        <f t="array" ref="AI1128">IFERROR(
   SUM(
      _xlfn._xlws.FILTER(
         Tableau3[BP],
         (Tableau3[ITEM]=Tableau210[[#This Row],[NOM]])*
         (Tableau3[Rep.]=Tableau210[[#This Row],[REPERE BUTA]])
      )
   ),
0)</f>
        <v>1</v>
      </c>
      <c r="AJ1128" s="181" t="str">
        <f>IF(Tableau210[[#This Row],[NB JP EMIS]]=1,"1 JP","") &amp; IF(Tableau210[[#This Row],[NB BP EMIS]]=1," 1 BP","")</f>
        <v xml:space="preserve"> 1 BP</v>
      </c>
      <c r="AK1128" s="178" t="str">
        <f>IF(Tableau210[[#This Row],[NB JP BUTA]]=1,"1 JP","") &amp; IF(Tableau210[[#This Row],[Nb BP BUTA]]=1," 1 BP","") &amp; IF(Tableau210[[#This Row],[Nb BP BUTA]]=2," 2 BP","")</f>
        <v xml:space="preserve"> 1 BP</v>
      </c>
      <c r="AL1128" s="117" t="s">
        <v>103</v>
      </c>
      <c r="AM1128" s="117">
        <f>IFERROR(+VLOOKUP(AY1128,Tiges!$G$4:$I$569,3,FALSE),"")</f>
        <v>27</v>
      </c>
      <c r="AN1128" s="48"/>
      <c r="AO1128" s="117" t="s">
        <v>3424</v>
      </c>
      <c r="AP1128" s="177" cm="1">
        <f t="array" ref="AP11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28" s="117" t="s">
        <v>3424</v>
      </c>
      <c r="AS1128" s="177" t="str" cm="1">
        <f t="array" ref="AS11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1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28" s="117" t="s">
        <v>3424</v>
      </c>
      <c r="AV1128" s="177" t="str" cm="1">
        <f t="array" ref="AV11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28" s="117"/>
      <c r="AY1128" s="117" cm="1">
        <f t="array" ref="AY1128">IFERROR(_xlfn.XLOOKUP(Tableau210[[#This Row],[DN DONNEES BUTA ]]&amp;Tableau210[[#This Row],[PN DONNEES BUTA]],Tiges!$B$4:$B$79&amp;Tiges!$C$4:$C$79,Tiges!$G$4:$G$79),"")</f>
        <v>16</v>
      </c>
      <c r="AZ1128" s="117"/>
      <c r="BA1128" s="117" cm="1">
        <f t="array" ref="BA1128">IFERROR(_xlfn.XLOOKUP(Tableau210[[#This Row],[DN DONNEES BUTA ]]&amp;Tableau210[[#This Row],[PN DONNEES BUTA]],Tiges!$B$4:$B$79&amp;Tiges!$C$4:$C$79,Tiges!$H$4:$H$79),"")</f>
        <v>100</v>
      </c>
      <c r="BB1128" s="117"/>
      <c r="BC1128" s="184">
        <f>IFERROR(VLOOKUP(Tableau210[[#This Row],[OPERATION]],Tableau4[],2,FALSE),"")</f>
        <v>1</v>
      </c>
      <c r="BD1128" s="177" cm="1">
        <f t="array" ref="BD1128">IFERROR(
   SUM(
      _xlfn._xlws.FILTER(
         Tableau3[Nb Platinage Joint],
         (Tableau3[ITEM]=Tableau210[[#This Row],[NOM]])*
         (Tableau3[Rep.]=Tableau210[[#This Row],[REPERE BUTA]])
      )
   ),
0)</f>
        <v>1</v>
      </c>
      <c r="BE1128" s="182">
        <f>IFERROR(VLOOKUP(Tableau210[[#This Row],[OPERATION]],Tableau4[],3,FALSE),"")</f>
        <v>1</v>
      </c>
      <c r="BF1128" s="177" cm="1">
        <f t="array" ref="BF1128">IFERROR(
   SUM(
      _xlfn._xlws.FILTER(
         Tableau3[Joint Définitif Nb],
         (Tableau3[ITEM]=Tableau210[[#This Row],[NOM]])*
         (Tableau3[Rep.]=Tableau210[[#This Row],[REPERE BUTA]])
      )
   ),
0)</f>
        <v>1</v>
      </c>
      <c r="BG1128" s="117" t="s">
        <v>3424</v>
      </c>
      <c r="BH1128" s="177" t="str" cm="1">
        <f t="array" ref="BH11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8" s="117" t="s">
        <v>3424</v>
      </c>
      <c r="BK1128" s="117" t="s">
        <v>3424</v>
      </c>
      <c r="BL1128" s="167" t="s">
        <v>2380</v>
      </c>
      <c r="BM1128" s="117"/>
      <c r="BN1128" s="117"/>
      <c r="BO1128" s="117"/>
      <c r="BP1128" s="117"/>
      <c r="BQ1128" s="48"/>
      <c r="BR1128" s="119"/>
      <c r="BS1128" s="48"/>
      <c r="BT1128" s="48"/>
      <c r="BU1128" s="48"/>
      <c r="BV1128" s="48"/>
      <c r="BW1128" s="48"/>
      <c r="BX1128" s="48"/>
    </row>
    <row r="1129" spans="1:76" ht="15.75" hidden="1" x14ac:dyDescent="0.25">
      <c r="A1129" s="48" t="str" cm="1">
        <f t="array" ref="A1129">_xlfn.XLOOKUP(Tableau210[[#This Row],[NOM]]&amp;Tableau210[[#This Row],[REPERE BUTA]],[6]!Tableau16[POSTE TECHNIQUE]&amp;[6]!Tableau16[Repere ADM],[6]!Tableau16[NUMERO CLIENT])</f>
        <v>S1-B4701-VMB</v>
      </c>
      <c r="B1129" s="48" t="str" cm="1">
        <f t="array" ref="B1129">_xlfn.XLOOKUP(Tableau210[[#This Row],[NOM]]&amp;Tableau210[[#This Row],[REPERE BUTA]],[6]!Tableau16[POSTE TECHNIQUE]&amp;[6]!Tableau16[Repere REF],[6]!Tableau16[NUMERO CLIENT])</f>
        <v>S1-B4701-VMB</v>
      </c>
      <c r="C1129" s="48" cm="1">
        <f t="array" ref="C1129">_xlfn.XLOOKUP(Tableau210[[#This Row],[NOM]]&amp;Tableau210[[#This Row],[Repere Ubleam]],[7]Sheet1!$C$2:$C$2995&amp;[7]Sheet1!$I$2:$I$2995,[7]Sheet1!$A$2:$A$2995)</f>
        <v>6</v>
      </c>
      <c r="D1129" s="48" t="str">
        <f>C1129&amp;""</f>
        <v>6</v>
      </c>
      <c r="E1129" s="48" t="s">
        <v>2553</v>
      </c>
      <c r="F1129" s="48" t="s">
        <v>3271</v>
      </c>
      <c r="G1129" s="176" t="s">
        <v>1120</v>
      </c>
      <c r="H1129" s="119" t="s">
        <v>1066</v>
      </c>
      <c r="I1129" s="119" t="s">
        <v>80</v>
      </c>
      <c r="J1129" s="119" t="s">
        <v>1078</v>
      </c>
      <c r="K1129" s="119" t="str">
        <f>_xlfn.XLOOKUP(Tableau210[[#This Row],[NOM]],[8]LUT!$I$5:$I$301,[8]LUT!$N$5:$N$301)</f>
        <v xml:space="preserve">Filtre </v>
      </c>
      <c r="L1129" s="119" t="s">
        <v>83</v>
      </c>
      <c r="M1129" s="119" t="s">
        <v>1230</v>
      </c>
      <c r="N1129" s="119" t="s">
        <v>1230</v>
      </c>
      <c r="O1129" s="119"/>
      <c r="P1129" s="119"/>
      <c r="Q1129" s="119"/>
      <c r="R1129" s="119"/>
      <c r="S1129" s="119"/>
      <c r="T1129" s="119"/>
      <c r="U1129" s="119"/>
      <c r="V1129" s="119"/>
      <c r="W1129" s="148" t="s">
        <v>2159</v>
      </c>
      <c r="X1129" s="207" cm="1">
        <f t="array" ref="X11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2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29" s="148" t="s">
        <v>3424</v>
      </c>
      <c r="AA1129" s="207" cm="1">
        <f t="array" ref="AA11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2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29" s="48"/>
      <c r="AD1129" s="117" t="s">
        <v>2196</v>
      </c>
      <c r="AE1129" s="119"/>
      <c r="AF1129" s="183">
        <f>IFERROR(VLOOKUP(Tableau210[[#This Row],[OPERATION]],Tableau4[],5,FALSE),"")</f>
        <v>0</v>
      </c>
      <c r="AG1129" s="178" cm="1">
        <f t="array" ref="AG1129">IFERROR(
   SUM(
      _xlfn._xlws.FILTER(
         Tableau3[JP],
         (Tableau3[ITEM]=Tableau210[[#This Row],[NOM]])*
         (Tableau3[Rep.]=Tableau210[[#This Row],[REPERE BUTA]])
      )
   ),
0)</f>
        <v>0</v>
      </c>
      <c r="AH1129" s="184">
        <f>IFERROR(VLOOKUP(Tableau210[[#This Row],[OPERATION]],Tableau4[],4,FALSE),"")</f>
        <v>0</v>
      </c>
      <c r="AI1129" s="178" cm="1">
        <f t="array" ref="AI1129">IFERROR(
   SUM(
      _xlfn._xlws.FILTER(
         Tableau3[BP],
         (Tableau3[ITEM]=Tableau210[[#This Row],[NOM]])*
         (Tableau3[Rep.]=Tableau210[[#This Row],[REPERE BUTA]])
      )
   ),
0)</f>
        <v>0</v>
      </c>
      <c r="AJ1129" s="182" t="str">
        <f>IF(Tableau210[[#This Row],[NB JP EMIS]]=1,"1 JP","") &amp; IF(Tableau210[[#This Row],[NB BP EMIS]]=1," 1 BP","")</f>
        <v/>
      </c>
      <c r="AK1129" s="177" t="str">
        <f>IF(Tableau210[[#This Row],[NB JP BUTA]]=1,"1 JP","") &amp; IF(Tableau210[[#This Row],[Nb BP BUTA]]=1," 1 BP","") &amp; IF(Tableau210[[#This Row],[Nb BP BUTA]]=2," 2 BP","")</f>
        <v/>
      </c>
      <c r="AL1129" s="117" t="s">
        <v>2527</v>
      </c>
      <c r="AM1129" s="117">
        <f>IFERROR(+VLOOKUP(AY1129,Tiges!$G$4:$I$569,3,FALSE),"")</f>
        <v>32</v>
      </c>
      <c r="AN1129" s="48"/>
      <c r="AO1129" s="148" t="s">
        <v>3424</v>
      </c>
      <c r="AP1129" s="177" cm="1">
        <f t="array" ref="AP11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29" s="148" t="s">
        <v>3424</v>
      </c>
      <c r="AS1129" s="177" t="str" cm="1">
        <f t="array" ref="AS11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29" s="148" t="s">
        <v>3424</v>
      </c>
      <c r="AV1129" s="177" t="str" cm="1">
        <f t="array" ref="AV11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29" s="117"/>
      <c r="AY1129" s="117" cm="1">
        <f t="array" ref="AY1129">IFERROR(_xlfn.XLOOKUP(Tableau210[[#This Row],[DN DONNEES BUTA ]]&amp;Tableau210[[#This Row],[PN DONNEES BUTA]],Tiges!$B$4:$B$79&amp;Tiges!$C$4:$C$79,Tiges!$G$4:$G$79),"")</f>
        <v>20</v>
      </c>
      <c r="AZ1129" s="117"/>
      <c r="BA1129" s="117" cm="1">
        <f t="array" ref="BA1129">IFERROR(_xlfn.XLOOKUP(Tableau210[[#This Row],[DN DONNEES BUTA ]]&amp;Tableau210[[#This Row],[PN DONNEES BUTA]],Tiges!$B$4:$B$79&amp;Tiges!$C$4:$C$79,Tiges!$H$4:$H$79),"")</f>
        <v>130</v>
      </c>
      <c r="BB1129" s="117"/>
      <c r="BC1129" s="184">
        <f>IFERROR(VLOOKUP(Tableau210[[#This Row],[OPERATION]],Tableau4[],2,FALSE),"")</f>
        <v>0</v>
      </c>
      <c r="BD1129" s="177"/>
      <c r="BE1129" s="182">
        <f>IFERROR(VLOOKUP(Tableau210[[#This Row],[OPERATION]],Tableau4[],3,FALSE),"")</f>
        <v>1</v>
      </c>
      <c r="BF1129" s="177"/>
      <c r="BG1129" s="148" t="s">
        <v>3424</v>
      </c>
      <c r="BH1129" s="177" t="str" cm="1">
        <f t="array" ref="BH11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29" s="148" t="s">
        <v>3424</v>
      </c>
      <c r="BK1129" s="148" t="s">
        <v>3424</v>
      </c>
      <c r="BL1129" s="167" t="s">
        <v>2380</v>
      </c>
      <c r="BM1129" s="167"/>
      <c r="BN1129" s="117"/>
      <c r="BO1129" s="117"/>
      <c r="BP1129" s="117"/>
      <c r="BQ1129" s="48"/>
      <c r="BR1129" s="119"/>
      <c r="BS1129" s="48"/>
      <c r="BT1129" s="48"/>
      <c r="BU1129" s="48"/>
      <c r="BV1129" s="48"/>
      <c r="BW1129" s="48"/>
      <c r="BX1129" s="48"/>
    </row>
    <row r="1130" spans="1:76" ht="15.75" hidden="1" x14ac:dyDescent="0.25">
      <c r="A1130" s="48" t="str" cm="1">
        <f t="array" ref="A1130">_xlfn.XLOOKUP(Tableau210[[#This Row],[NOM]]&amp;Tableau210[[#This Row],[REPERE BUTA]],[6]!Tableau16[POSTE TECHNIQUE]&amp;[6]!Tableau16[Repere ADM],[6]!Tableau16[NUMERO CLIENT])</f>
        <v>S1-S47040</v>
      </c>
      <c r="B1130" s="48" t="str" cm="1">
        <f t="array" ref="B1130">_xlfn.XLOOKUP(Tableau210[[#This Row],[NOM]]&amp;Tableau210[[#This Row],[REPERE BUTA]],[6]!Tableau16[POSTE TECHNIQUE]&amp;[6]!Tableau16[Repere REF],[6]!Tableau16[NUMERO CLIENT])</f>
        <v>S1-S47040</v>
      </c>
      <c r="C1130" s="48" cm="1">
        <f t="array" ref="C1130">_xlfn.XLOOKUP(Tableau210[[#This Row],[NOM]]&amp;Tableau210[[#This Row],[Repere Ubleam]],[7]Sheet1!$C$2:$C$2995&amp;[7]Sheet1!$I$2:$I$2995,[7]Sheet1!$A$2:$A$2995)</f>
        <v>600</v>
      </c>
      <c r="D1130" s="48" t="str">
        <f>C1130&amp;""</f>
        <v>600</v>
      </c>
      <c r="E1130" s="48" t="s">
        <v>2553</v>
      </c>
      <c r="F1130" s="48" t="s">
        <v>556</v>
      </c>
      <c r="G1130" s="176" t="s">
        <v>1486</v>
      </c>
      <c r="H1130" s="119" t="s">
        <v>1067</v>
      </c>
      <c r="I1130" s="119" t="s">
        <v>91</v>
      </c>
      <c r="J1130" s="119" t="s">
        <v>2057</v>
      </c>
      <c r="K1130" s="119" t="str">
        <f>_xlfn.XLOOKUP(Tableau210[[#This Row],[NOM]],[8]LUT!$I$5:$I$301,[8]LUT!$N$5:$N$301)</f>
        <v>Vanne auto</v>
      </c>
      <c r="L1130" s="119" t="s">
        <v>73</v>
      </c>
      <c r="M1130" s="119" t="s">
        <v>1246</v>
      </c>
      <c r="N1130" s="119" t="s">
        <v>1246</v>
      </c>
      <c r="O1130" s="119"/>
      <c r="P1130" s="119"/>
      <c r="Q1130" s="119"/>
      <c r="R1130" s="119"/>
      <c r="S1130" s="119"/>
      <c r="T1130" s="119"/>
      <c r="U1130" s="119"/>
      <c r="V1130" s="119"/>
      <c r="W1130" s="148" cm="1">
        <f t="array" ref="W113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30" s="207" cm="1">
        <f t="array" ref="X11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3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0" s="148" cm="1">
        <f t="array" ref="Z113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30" s="207" cm="1">
        <f t="array" ref="AA11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3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0" s="48"/>
      <c r="AD1130" s="117" t="s">
        <v>2196</v>
      </c>
      <c r="AE1130" s="119"/>
      <c r="AF1130" s="183">
        <f>IFERROR(VLOOKUP(Tableau210[[#This Row],[OPERATION]],Tableau4[],5,FALSE),"")</f>
        <v>0</v>
      </c>
      <c r="AG1130" s="178"/>
      <c r="AH1130" s="183">
        <f>IFERROR(VLOOKUP(Tableau210[[#This Row],[OPERATION]],Tableau4[],4,FALSE),"")</f>
        <v>0</v>
      </c>
      <c r="AI1130" s="178"/>
      <c r="AJ1130" s="181" t="str">
        <f>IF(Tableau210[[#This Row],[NB JP EMIS]]=1,"1 JP","") &amp; IF(Tableau210[[#This Row],[NB BP EMIS]]=1," 1 BP","")</f>
        <v/>
      </c>
      <c r="AK1130" s="178"/>
      <c r="AL1130" s="117" t="s">
        <v>2527</v>
      </c>
      <c r="AM1130" s="117">
        <f>IFERROR(+VLOOKUP(AY1130,Tiges!$G$4:$I$569,3,FALSE),"")</f>
        <v>32</v>
      </c>
      <c r="AN1130" s="48"/>
      <c r="AO1130" s="117" t="s">
        <v>3424</v>
      </c>
      <c r="AP1130" s="177" cm="1">
        <f t="array" ref="AP11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30" s="411" t="s">
        <v>3424</v>
      </c>
      <c r="AR1130" s="117" t="s">
        <v>3424</v>
      </c>
      <c r="AS1130" s="177" cm="1">
        <f t="array" ref="AS11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30" s="411" t="s">
        <v>3424</v>
      </c>
      <c r="AU1130" s="117" t="s">
        <v>3424</v>
      </c>
      <c r="AV1130" s="177" t="str" cm="1">
        <f t="array" ref="AV11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30" s="117"/>
      <c r="AY1130" s="117" cm="1">
        <f t="array" ref="AY1130">IFERROR(_xlfn.XLOOKUP(Tableau210[[#This Row],[DN DONNEES BUTA ]]&amp;Tableau210[[#This Row],[PN DONNEES BUTA]],Tiges!$B$4:$B$79&amp;Tiges!$C$4:$C$79,Tiges!$G$4:$G$79),"")</f>
        <v>20</v>
      </c>
      <c r="AZ1130" s="117"/>
      <c r="BA1130" s="117" cm="1">
        <f t="array" ref="BA1130">IFERROR(_xlfn.XLOOKUP(Tableau210[[#This Row],[DN DONNEES BUTA ]]&amp;Tableau210[[#This Row],[PN DONNEES BUTA]],Tiges!$B$4:$B$79&amp;Tiges!$C$4:$C$79,Tiges!$H$4:$H$79),"")</f>
        <v>130</v>
      </c>
      <c r="BB1130" s="117"/>
      <c r="BC1130" s="184">
        <f>IFERROR(VLOOKUP(Tableau210[[#This Row],[OPERATION]],Tableau4[],2,FALSE),"")</f>
        <v>0</v>
      </c>
      <c r="BD1130" s="177"/>
      <c r="BE1130" s="182">
        <f>IFERROR(VLOOKUP(Tableau210[[#This Row],[OPERATION]],Tableau4[],3,FALSE),"")</f>
        <v>1</v>
      </c>
      <c r="BF1130" s="177"/>
      <c r="BG1130" s="117" t="s">
        <v>3424</v>
      </c>
      <c r="BH1130" s="177" t="str" cm="1">
        <f t="array" ref="BH11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0" s="117"/>
      <c r="BK1130" s="117" t="s">
        <v>3424</v>
      </c>
      <c r="BL1130" s="167" t="s">
        <v>2380</v>
      </c>
      <c r="BM1130" s="167"/>
      <c r="BN1130" s="117"/>
      <c r="BO1130" s="117"/>
      <c r="BP1130" s="119"/>
      <c r="BQ1130" s="119"/>
      <c r="BR1130" s="119"/>
      <c r="BS1130" s="48"/>
      <c r="BT1130" s="48"/>
      <c r="BU1130" s="48"/>
      <c r="BV1130" s="48"/>
      <c r="BW1130" s="48"/>
      <c r="BX1130" s="48"/>
    </row>
    <row r="1131" spans="1:76" s="206" customFormat="1" ht="15.75" hidden="1" x14ac:dyDescent="0.25">
      <c r="A1131" s="48" t="e" cm="1">
        <f t="array" ref="A1131">_xlfn.XLOOKUP(Tableau210[[#This Row],[NOM]]&amp;Tableau210[[#This Row],[REPERE BUTA]],[6]!Tableau16[POSTE TECHNIQUE]&amp;[6]!Tableau16[Repere ADM],[6]!Tableau16[NUMERO CLIENT])</f>
        <v>#N/A</v>
      </c>
      <c r="B1131" s="48" t="e" cm="1">
        <f t="array" ref="B1131">_xlfn.XLOOKUP(Tableau210[[#This Row],[NOM]]&amp;Tableau210[[#This Row],[REPERE BUTA]],[6]!Tableau16[POSTE TECHNIQUE]&amp;[6]!Tableau16[Repere REF],[6]!Tableau16[NUMERO CLIENT])</f>
        <v>#N/A</v>
      </c>
      <c r="C1131" s="48" cm="1">
        <f t="array" ref="C1131">_xlfn.XLOOKUP(Tableau210[[#This Row],[NOM]]&amp;Tableau210[[#This Row],[Repere Ubleam]],[7]Sheet1!$C$2:$C$2995&amp;[7]Sheet1!$I$2:$I$2995,[7]Sheet1!$A$2:$A$2995)</f>
        <v>1125</v>
      </c>
      <c r="D1131" s="48" t="str">
        <f>C1131&amp;""</f>
        <v>1125</v>
      </c>
      <c r="E1131" s="48" t="e">
        <v>#N/A</v>
      </c>
      <c r="F1131" s="48" t="e">
        <v>#N/A</v>
      </c>
      <c r="G1131" s="201" t="s">
        <v>1820</v>
      </c>
      <c r="H1131" s="202" t="s">
        <v>1067</v>
      </c>
      <c r="I1131" s="202" t="s">
        <v>80</v>
      </c>
      <c r="J1131" s="202" t="s">
        <v>1074</v>
      </c>
      <c r="K1131" s="415" t="str">
        <f>_xlfn.XLOOKUP(Tableau210[[#This Row],[NOM]],[8]LUT!$I$5:$I$301,[8]LUT!$N$5:$N$301)</f>
        <v>Mélangeur</v>
      </c>
      <c r="L1131" s="202" t="s">
        <v>75</v>
      </c>
      <c r="M1131" s="202"/>
      <c r="N1131" s="202" t="s">
        <v>75</v>
      </c>
      <c r="O1131" s="202"/>
      <c r="P1131" s="202"/>
      <c r="Q1131" s="202"/>
      <c r="R1131" s="202"/>
      <c r="S1131" s="202"/>
      <c r="T1131" s="202"/>
      <c r="U1131" s="202"/>
      <c r="V1131" s="202"/>
      <c r="W1131" s="203" t="s">
        <v>1118</v>
      </c>
      <c r="X1131" s="207" cm="1">
        <f t="array" ref="X11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3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1" s="203" t="s">
        <v>3424</v>
      </c>
      <c r="AA1131" s="207" cm="1">
        <f t="array" ref="AA11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3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1" s="48"/>
      <c r="AD1131" s="117" t="s">
        <v>1831</v>
      </c>
      <c r="AE1131" s="119"/>
      <c r="AF1131" s="183">
        <f>IFERROR(VLOOKUP(Tableau210[[#This Row],[OPERATION]],Tableau4[],5,FALSE),"")</f>
        <v>0</v>
      </c>
      <c r="AG1131" s="178" cm="1">
        <f t="array" ref="AG1131">IFERROR(
   SUM(
      _xlfn._xlws.FILTER(
         Tableau3[JP],
         (Tableau3[ITEM]=Tableau210[[#This Row],[NOM]])*
         (Tableau3[Rep.]=Tableau210[[#This Row],[REPERE BUTA]])
      )
   ),
0)</f>
        <v>0</v>
      </c>
      <c r="AH1131" s="183">
        <f>IFERROR(VLOOKUP(Tableau210[[#This Row],[OPERATION]],Tableau4[],4,FALSE),"")</f>
        <v>0</v>
      </c>
      <c r="AI1131" s="178" cm="1">
        <f t="array" ref="AI1131">IFERROR(
   SUM(
      _xlfn._xlws.FILTER(
         Tableau3[BP],
         (Tableau3[ITEM]=Tableau210[[#This Row],[NOM]])*
         (Tableau3[Rep.]=Tableau210[[#This Row],[REPERE BUTA]])
      )
   ),
0)</f>
        <v>0</v>
      </c>
      <c r="AJ1131" s="181" t="str">
        <f>IF(Tableau210[[#This Row],[NB JP EMIS]]=1,"1 JP","") &amp; IF(Tableau210[[#This Row],[NB BP EMIS]]=1," 1 BP","")</f>
        <v/>
      </c>
      <c r="AK1131" s="178" t="str">
        <f>IF(Tableau210[[#This Row],[NB JP BUTA]]=1,"1 JP","") &amp; IF(Tableau210[[#This Row],[Nb BP BUTA]]=1," 1 BP","") &amp; IF(Tableau210[[#This Row],[Nb BP BUTA]]=2," 2 BP","")</f>
        <v/>
      </c>
      <c r="AL1131" s="117" t="s">
        <v>103</v>
      </c>
      <c r="AM1131" s="117">
        <f>IFERROR(+VLOOKUP(AY1131,Tiges!$G$4:$I$569,3,FALSE),"")</f>
        <v>27</v>
      </c>
      <c r="AN1131" s="48"/>
      <c r="AO1131" s="117">
        <v>8</v>
      </c>
      <c r="AP1131" s="177" cm="1">
        <f t="array" ref="AP11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31" s="117" t="s">
        <v>2163</v>
      </c>
      <c r="AS1131" s="177" cm="1">
        <f t="array" ref="AS11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31" s="117" t="s">
        <v>1123</v>
      </c>
      <c r="AV1131" s="177" t="str" cm="1">
        <f t="array" ref="AV11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1" s="117"/>
      <c r="AY1131" s="117" cm="1">
        <f t="array" ref="AY1131">IFERROR(_xlfn.XLOOKUP(Tableau210[[#This Row],[DN DONNEES BUTA ]]&amp;Tableau210[[#This Row],[PN DONNEES BUTA]],Tiges!$B$4:$B$79&amp;Tiges!$C$4:$C$79,Tiges!$G$4:$G$79),"")</f>
        <v>16</v>
      </c>
      <c r="AZ1131" s="117"/>
      <c r="BA1131" s="117" cm="1">
        <f t="array" ref="BA1131">IFERROR(_xlfn.XLOOKUP(Tableau210[[#This Row],[DN DONNEES BUTA ]]&amp;Tableau210[[#This Row],[PN DONNEES BUTA]],Tiges!$B$4:$B$79&amp;Tiges!$C$4:$C$79,Tiges!$H$4:$H$79),"")</f>
        <v>100</v>
      </c>
      <c r="BB1131" s="117"/>
      <c r="BC1131" s="184">
        <f>IFERROR(VLOOKUP(Tableau210[[#This Row],[OPERATION]],Tableau4[],2,FALSE),"")</f>
        <v>0</v>
      </c>
      <c r="BD1131" s="177" cm="1">
        <f t="array" ref="BD1131">IFERROR(
   SUM(
      _xlfn._xlws.FILTER(
         Tableau3[Nb Platinage Joint],
         (Tableau3[ITEM]=Tableau210[[#This Row],[NOM]])*
         (Tableau3[Rep.]=Tableau210[[#This Row],[REPERE BUTA]])
      )
   ),
0)</f>
        <v>0</v>
      </c>
      <c r="BE1131" s="182">
        <f>IFERROR(VLOOKUP(Tableau210[[#This Row],[OPERATION]],Tableau4[],3,FALSE),"")</f>
        <v>1</v>
      </c>
      <c r="BF1131" s="177" cm="1">
        <f t="array" ref="BF1131">IFERROR(
   SUM(
      _xlfn._xlws.FILTER(
         Tableau3[Joint Définitif Nb],
         (Tableau3[ITEM]=Tableau210[[#This Row],[NOM]])*
         (Tableau3[Rep.]=Tableau210[[#This Row],[REPERE BUTA]])
      )
   ),
0)</f>
        <v>0</v>
      </c>
      <c r="BG1131" s="117" t="s">
        <v>129</v>
      </c>
      <c r="BH1131" s="177" t="str" cm="1">
        <f t="array" ref="BH11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1" s="117" t="s">
        <v>2268</v>
      </c>
      <c r="BK1131" s="117" t="s">
        <v>2269</v>
      </c>
      <c r="BL1131" s="167" t="s">
        <v>2457</v>
      </c>
      <c r="BM1131" s="205"/>
      <c r="BN1131" s="205"/>
      <c r="BO1131" s="205"/>
      <c r="BP1131" s="205"/>
      <c r="BQ1131" s="204"/>
      <c r="BR1131" s="202"/>
      <c r="BS1131" s="204"/>
      <c r="BT1131" s="204"/>
      <c r="BU1131" s="204"/>
      <c r="BV1131" s="204"/>
      <c r="BW1131" s="204"/>
      <c r="BX1131" s="204"/>
    </row>
    <row r="1132" spans="1:76" ht="15.75" hidden="1" x14ac:dyDescent="0.25">
      <c r="A1132" s="48" t="e" cm="1">
        <f t="array" ref="A1132">_xlfn.XLOOKUP(Tableau210[[#This Row],[NOM]]&amp;Tableau210[[#This Row],[REPERE BUTA]],[6]!Tableau16[POSTE TECHNIQUE]&amp;[6]!Tableau16[Repere ADM],[6]!Tableau16[NUMERO CLIENT])</f>
        <v>#N/A</v>
      </c>
      <c r="B1132" s="48" t="e" cm="1">
        <f t="array" ref="B1132">_xlfn.XLOOKUP(Tableau210[[#This Row],[NOM]]&amp;Tableau210[[#This Row],[REPERE BUTA]],[6]!Tableau16[POSTE TECHNIQUE]&amp;[6]!Tableau16[Repere REF],[6]!Tableau16[NUMERO CLIENT])</f>
        <v>#N/A</v>
      </c>
      <c r="C1132" s="48" cm="1">
        <f t="array" ref="C1132">_xlfn.XLOOKUP(Tableau210[[#This Row],[NOM]]&amp;Tableau210[[#This Row],[Repere Ubleam]],[7]Sheet1!$C$2:$C$2995&amp;[7]Sheet1!$I$2:$I$2995,[7]Sheet1!$A$2:$A$2995)</f>
        <v>1126</v>
      </c>
      <c r="D1132" s="48" t="str">
        <f>C1132&amp;""</f>
        <v>1126</v>
      </c>
      <c r="E1132" s="48" t="e">
        <v>#N/A</v>
      </c>
      <c r="F1132" s="48" t="e">
        <v>#N/A</v>
      </c>
      <c r="G1132" s="176" t="s">
        <v>1820</v>
      </c>
      <c r="H1132" s="119" t="s">
        <v>1067</v>
      </c>
      <c r="I1132" s="119" t="s">
        <v>80</v>
      </c>
      <c r="J1132" s="119" t="s">
        <v>1074</v>
      </c>
      <c r="K1132" s="415" t="str">
        <f>_xlfn.XLOOKUP(Tableau210[[#This Row],[NOM]],[8]LUT!$I$5:$I$301,[8]LUT!$N$5:$N$301)</f>
        <v>Mélangeur</v>
      </c>
      <c r="L1132" s="119" t="s">
        <v>70</v>
      </c>
      <c r="M1132" s="119"/>
      <c r="N1132" s="119" t="s">
        <v>70</v>
      </c>
      <c r="O1132" s="119"/>
      <c r="P1132" s="119"/>
      <c r="Q1132" s="119"/>
      <c r="R1132" s="119"/>
      <c r="S1132" s="119"/>
      <c r="T1132" s="119"/>
      <c r="U1132" s="119"/>
      <c r="V1132" s="119"/>
      <c r="W1132" s="148" t="s">
        <v>2291</v>
      </c>
      <c r="X1132" s="207" cm="1">
        <f t="array" ref="X11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13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2" s="148" t="s">
        <v>3424</v>
      </c>
      <c r="AA1132" s="207" cm="1">
        <f t="array" ref="AA11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3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2" s="48"/>
      <c r="AD1132" s="117" t="s">
        <v>2196</v>
      </c>
      <c r="AE1132" s="119"/>
      <c r="AF1132" s="183">
        <f>IFERROR(VLOOKUP(Tableau210[[#This Row],[OPERATION]],Tableau4[],5,FALSE),"")</f>
        <v>0</v>
      </c>
      <c r="AG1132" s="178" cm="1">
        <f t="array" ref="AG1132">IFERROR(
   SUM(
      _xlfn._xlws.FILTER(
         Tableau3[JP],
         (Tableau3[ITEM]=Tableau210[[#This Row],[NOM]])*
         (Tableau3[Rep.]=Tableau210[[#This Row],[REPERE BUTA]])
      )
   ),
0)</f>
        <v>0</v>
      </c>
      <c r="AH1132" s="183">
        <f>IFERROR(VLOOKUP(Tableau210[[#This Row],[OPERATION]],Tableau4[],4,FALSE),"")</f>
        <v>0</v>
      </c>
      <c r="AI1132" s="178" cm="1">
        <f t="array" ref="AI1132">IFERROR(
   SUM(
      _xlfn._xlws.FILTER(
         Tableau3[BP],
         (Tableau3[ITEM]=Tableau210[[#This Row],[NOM]])*
         (Tableau3[Rep.]=Tableau210[[#This Row],[REPERE BUTA]])
      )
   ),
0)</f>
        <v>0</v>
      </c>
      <c r="AJ1132" s="181" t="str">
        <f>IF(Tableau210[[#This Row],[NB JP EMIS]]=1,"1 JP","") &amp; IF(Tableau210[[#This Row],[NB BP EMIS]]=1," 1 BP","")</f>
        <v/>
      </c>
      <c r="AK1132" s="178" t="str">
        <f>IF(Tableau210[[#This Row],[NB JP BUTA]]=1,"1 JP","") &amp; IF(Tableau210[[#This Row],[Nb BP BUTA]]=1," 1 BP","") &amp; IF(Tableau210[[#This Row],[Nb BP BUTA]]=2," 2 BP","")</f>
        <v/>
      </c>
      <c r="AL1132" s="117" t="s">
        <v>103</v>
      </c>
      <c r="AM1132" s="117">
        <f>IFERROR(+VLOOKUP(AY1132,Tiges!$G$4:$I$569,3,FALSE),"")</f>
        <v>51</v>
      </c>
      <c r="AN1132" s="48"/>
      <c r="AO1132" s="117" t="s">
        <v>3424</v>
      </c>
      <c r="AP1132" s="177" cm="1">
        <f t="array" ref="AP11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1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132" s="117" t="s">
        <v>3424</v>
      </c>
      <c r="AS1132" s="177" t="str" cm="1">
        <f t="array" ref="AS11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1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1132" s="117" t="s">
        <v>3424</v>
      </c>
      <c r="AV1132" s="177" t="str" cm="1">
        <f t="array" ref="AV11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2" s="117"/>
      <c r="AY1132" s="117" cm="1">
        <f t="array" ref="AY1132">IFERROR(_xlfn.XLOOKUP(Tableau210[[#This Row],[DN DONNEES BUTA ]]&amp;Tableau210[[#This Row],[PN DONNEES BUTA]],Tiges!$B$4:$B$79&amp;Tiges!$C$4:$C$79,Tiges!$G$4:$G$79),"")</f>
        <v>33</v>
      </c>
      <c r="AZ1132" s="117"/>
      <c r="BA1132" s="117" cm="1">
        <f t="array" ref="BA1132">IFERROR(_xlfn.XLOOKUP(Tableau210[[#This Row],[DN DONNEES BUTA ]]&amp;Tableau210[[#This Row],[PN DONNEES BUTA]],Tiges!$B$4:$B$79&amp;Tiges!$C$4:$C$79,Tiges!$H$4:$H$79),"")</f>
        <v>190</v>
      </c>
      <c r="BB1132" s="117"/>
      <c r="BC1132" s="184">
        <f>IFERROR(VLOOKUP(Tableau210[[#This Row],[OPERATION]],Tableau4[],2,FALSE),"")</f>
        <v>0</v>
      </c>
      <c r="BD1132" s="177" cm="1">
        <f t="array" ref="BD1132">IFERROR(
   SUM(
      _xlfn._xlws.FILTER(
         Tableau3[Nb Platinage Joint],
         (Tableau3[ITEM]=Tableau210[[#This Row],[NOM]])*
         (Tableau3[Rep.]=Tableau210[[#This Row],[REPERE BUTA]])
      )
   ),
0)</f>
        <v>0</v>
      </c>
      <c r="BE1132" s="182">
        <f>IFERROR(VLOOKUP(Tableau210[[#This Row],[OPERATION]],Tableau4[],3,FALSE),"")</f>
        <v>1</v>
      </c>
      <c r="BF1132" s="177" cm="1">
        <f t="array" ref="BF1132">IFERROR(
   SUM(
      _xlfn._xlws.FILTER(
         Tableau3[Joint Définitif Nb],
         (Tableau3[ITEM]=Tableau210[[#This Row],[NOM]])*
         (Tableau3[Rep.]=Tableau210[[#This Row],[REPERE BUTA]])
      )
   ),
0)</f>
        <v>1</v>
      </c>
      <c r="BG1132" s="117" t="s">
        <v>3424</v>
      </c>
      <c r="BH1132" s="177" t="str" cm="1">
        <f t="array" ref="BH11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2" s="117" t="s">
        <v>3424</v>
      </c>
      <c r="BK1132" s="117" t="s">
        <v>3424</v>
      </c>
      <c r="BL1132" s="167" t="s">
        <v>2380</v>
      </c>
      <c r="BM1132" s="117"/>
      <c r="BN1132" s="117"/>
      <c r="BO1132" s="117"/>
      <c r="BP1132" s="117"/>
      <c r="BQ1132" s="48"/>
      <c r="BR1132" s="119"/>
      <c r="BS1132" s="48"/>
      <c r="BT1132" s="48"/>
      <c r="BU1132" s="48"/>
      <c r="BV1132" s="48"/>
      <c r="BW1132" s="48"/>
      <c r="BX1132" s="48"/>
    </row>
    <row r="1133" spans="1:76" s="206" customFormat="1" ht="15.75" hidden="1" x14ac:dyDescent="0.25">
      <c r="A1133" s="48" t="e" cm="1">
        <f t="array" ref="A1133">_xlfn.XLOOKUP(Tableau210[[#This Row],[NOM]]&amp;Tableau210[[#This Row],[REPERE BUTA]],[6]!Tableau16[POSTE TECHNIQUE]&amp;[6]!Tableau16[Repere ADM],[6]!Tableau16[NUMERO CLIENT])</f>
        <v>#N/A</v>
      </c>
      <c r="B1133" s="48" t="e" cm="1">
        <f t="array" ref="B1133">_xlfn.XLOOKUP(Tableau210[[#This Row],[NOM]]&amp;Tableau210[[#This Row],[REPERE BUTA]],[6]!Tableau16[POSTE TECHNIQUE]&amp;[6]!Tableau16[Repere REF],[6]!Tableau16[NUMERO CLIENT])</f>
        <v>#N/A</v>
      </c>
      <c r="C1133" s="48" cm="1">
        <f t="array" ref="C1133">_xlfn.XLOOKUP(Tableau210[[#This Row],[NOM]]&amp;Tableau210[[#This Row],[Repere Ubleam]],[7]Sheet1!$C$2:$C$2995&amp;[7]Sheet1!$I$2:$I$2995,[7]Sheet1!$A$2:$A$2995)</f>
        <v>1127</v>
      </c>
      <c r="D1133" s="48" t="str">
        <f>C1133&amp;""</f>
        <v>1127</v>
      </c>
      <c r="E1133" s="48" t="e">
        <v>#N/A</v>
      </c>
      <c r="F1133" s="48" t="e">
        <v>#N/A</v>
      </c>
      <c r="G1133" s="201" t="s">
        <v>1820</v>
      </c>
      <c r="H1133" s="202" t="s">
        <v>1067</v>
      </c>
      <c r="I1133" s="202" t="s">
        <v>80</v>
      </c>
      <c r="J1133" s="202" t="s">
        <v>1074</v>
      </c>
      <c r="K1133" s="415" t="str">
        <f>_xlfn.XLOOKUP(Tableau210[[#This Row],[NOM]],[8]LUT!$I$5:$I$301,[8]LUT!$N$5:$N$301)</f>
        <v>Mélangeur</v>
      </c>
      <c r="L1133" s="202" t="s">
        <v>76</v>
      </c>
      <c r="M1133" s="202"/>
      <c r="N1133" s="202" t="s">
        <v>76</v>
      </c>
      <c r="O1133" s="202"/>
      <c r="P1133" s="202"/>
      <c r="Q1133" s="202"/>
      <c r="R1133" s="202"/>
      <c r="S1133" s="202"/>
      <c r="T1133" s="202"/>
      <c r="U1133" s="202"/>
      <c r="V1133" s="202"/>
      <c r="W1133" s="203">
        <v>100</v>
      </c>
      <c r="X1133" s="207" cm="1">
        <f t="array" ref="X11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3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33" s="203">
        <v>20</v>
      </c>
      <c r="AA1133" s="207" cm="1">
        <f t="array" ref="AA11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3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33" s="48"/>
      <c r="AD1133" s="117" t="s">
        <v>2196</v>
      </c>
      <c r="AE1133" s="119"/>
      <c r="AF1133" s="183">
        <f>IFERROR(VLOOKUP(Tableau210[[#This Row],[OPERATION]],Tableau4[],5,FALSE),"")</f>
        <v>0</v>
      </c>
      <c r="AG1133" s="178" cm="1">
        <f t="array" ref="AG1133">IFERROR(
   SUM(
      _xlfn._xlws.FILTER(
         Tableau3[JP],
         (Tableau3[ITEM]=Tableau210[[#This Row],[NOM]])*
         (Tableau3[Rep.]=Tableau210[[#This Row],[REPERE BUTA]])
      )
   ),
0)</f>
        <v>0</v>
      </c>
      <c r="AH1133" s="183">
        <f>IFERROR(VLOOKUP(Tableau210[[#This Row],[OPERATION]],Tableau4[],4,FALSE),"")</f>
        <v>0</v>
      </c>
      <c r="AI1133" s="178" cm="1">
        <f t="array" ref="AI1133">IFERROR(
   SUM(
      _xlfn._xlws.FILTER(
         Tableau3[BP],
         (Tableau3[ITEM]=Tableau210[[#This Row],[NOM]])*
         (Tableau3[Rep.]=Tableau210[[#This Row],[REPERE BUTA]])
      )
   ),
0)</f>
        <v>0</v>
      </c>
      <c r="AJ1133" s="181" t="str">
        <f>IF(Tableau210[[#This Row],[NB JP EMIS]]=1,"1 JP","") &amp; IF(Tableau210[[#This Row],[NB BP EMIS]]=1," 1 BP","")</f>
        <v/>
      </c>
      <c r="AK1133" s="178" t="str">
        <f>IF(Tableau210[[#This Row],[NB JP BUTA]]=1,"1 JP","") &amp; IF(Tableau210[[#This Row],[Nb BP BUTA]]=1," 1 BP","") &amp; IF(Tableau210[[#This Row],[Nb BP BUTA]]=2," 2 BP","")</f>
        <v/>
      </c>
      <c r="AL1133" s="117" t="s">
        <v>103</v>
      </c>
      <c r="AM1133" s="117">
        <f>IFERROR(+VLOOKUP(AY1133,Tiges!$G$4:$I$569,3,FALSE),"")</f>
        <v>27</v>
      </c>
      <c r="AN1133" s="48"/>
      <c r="AO1133" s="117">
        <v>8</v>
      </c>
      <c r="AP1133" s="177" cm="1">
        <f t="array" ref="AP11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33" s="117" t="s">
        <v>2285</v>
      </c>
      <c r="AS1133" s="177" cm="1">
        <f t="array" ref="AS11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1133" s="117" t="s">
        <v>1123</v>
      </c>
      <c r="AV1133" s="177" t="str" cm="1">
        <f t="array" ref="AV11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3" s="117"/>
      <c r="AY1133" s="117" cm="1">
        <f t="array" ref="AY1133">IFERROR(_xlfn.XLOOKUP(Tableau210[[#This Row],[DN DONNEES BUTA ]]&amp;Tableau210[[#This Row],[PN DONNEES BUTA]],Tiges!$B$4:$B$79&amp;Tiges!$C$4:$C$79,Tiges!$G$4:$G$79),"")</f>
        <v>16</v>
      </c>
      <c r="AZ1133" s="117"/>
      <c r="BA1133" s="117" cm="1">
        <f t="array" ref="BA1133">IFERROR(_xlfn.XLOOKUP(Tableau210[[#This Row],[DN DONNEES BUTA ]]&amp;Tableau210[[#This Row],[PN DONNEES BUTA]],Tiges!$B$4:$B$79&amp;Tiges!$C$4:$C$79,Tiges!$H$4:$H$79),"")</f>
        <v>100</v>
      </c>
      <c r="BB1133" s="117"/>
      <c r="BC1133" s="184">
        <f>IFERROR(VLOOKUP(Tableau210[[#This Row],[OPERATION]],Tableau4[],2,FALSE),"")</f>
        <v>0</v>
      </c>
      <c r="BD1133" s="177" cm="1">
        <f t="array" ref="BD1133">IFERROR(
   SUM(
      _xlfn._xlws.FILTER(
         Tableau3[Nb Platinage Joint],
         (Tableau3[ITEM]=Tableau210[[#This Row],[NOM]])*
         (Tableau3[Rep.]=Tableau210[[#This Row],[REPERE BUTA]])
      )
   ),
0)</f>
        <v>0</v>
      </c>
      <c r="BE1133" s="182">
        <f>IFERROR(VLOOKUP(Tableau210[[#This Row],[OPERATION]],Tableau4[],3,FALSE),"")</f>
        <v>1</v>
      </c>
      <c r="BF1133" s="177" cm="1">
        <f t="array" ref="BF1133">IFERROR(
   SUM(
      _xlfn._xlws.FILTER(
         Tableau3[Joint Définitif Nb],
         (Tableau3[ITEM]=Tableau210[[#This Row],[NOM]])*
         (Tableau3[Rep.]=Tableau210[[#This Row],[REPERE BUTA]])
      )
   ),
0)</f>
        <v>0</v>
      </c>
      <c r="BG1133" s="117" t="s">
        <v>129</v>
      </c>
      <c r="BH1133" s="177" t="str" cm="1">
        <f t="array" ref="BH11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3" s="117" t="s">
        <v>2281</v>
      </c>
      <c r="BK1133" s="117" t="s">
        <v>2269</v>
      </c>
      <c r="BL1133" s="167" t="s">
        <v>2457</v>
      </c>
      <c r="BM1133" s="205"/>
      <c r="BN1133" s="205"/>
      <c r="BO1133" s="205"/>
      <c r="BP1133" s="205"/>
      <c r="BQ1133" s="204"/>
      <c r="BR1133" s="202"/>
      <c r="BS1133" s="204"/>
      <c r="BT1133" s="204"/>
      <c r="BU1133" s="204"/>
      <c r="BV1133" s="204"/>
      <c r="BW1133" s="204"/>
      <c r="BX1133" s="204"/>
    </row>
    <row r="1134" spans="1:76" ht="15.75" hidden="1" x14ac:dyDescent="0.25">
      <c r="A1134" s="48" t="e" cm="1">
        <f t="array" ref="A1134">_xlfn.XLOOKUP(Tableau210[[#This Row],[NOM]]&amp;Tableau210[[#This Row],[REPERE BUTA]],[6]!Tableau16[POSTE TECHNIQUE]&amp;[6]!Tableau16[Repere ADM],[6]!Tableau16[NUMERO CLIENT])</f>
        <v>#N/A</v>
      </c>
      <c r="B1134" s="48" t="e" cm="1">
        <f t="array" ref="B1134">_xlfn.XLOOKUP(Tableau210[[#This Row],[NOM]]&amp;Tableau210[[#This Row],[REPERE BUTA]],[6]!Tableau16[POSTE TECHNIQUE]&amp;[6]!Tableau16[Repere REF],[6]!Tableau16[NUMERO CLIENT])</f>
        <v>#N/A</v>
      </c>
      <c r="C1134" s="48" cm="1">
        <f t="array" ref="C1134">_xlfn.XLOOKUP(Tableau210[[#This Row],[NOM]]&amp;Tableau210[[#This Row],[Repere Ubleam]],[7]Sheet1!$C$2:$C$2995&amp;[7]Sheet1!$I$2:$I$2995,[7]Sheet1!$A$2:$A$2995)</f>
        <v>1128</v>
      </c>
      <c r="D1134" s="48" t="str">
        <f>C1134&amp;""</f>
        <v>1128</v>
      </c>
      <c r="E1134" s="48" t="e">
        <v>#N/A</v>
      </c>
      <c r="F1134" s="48" t="e">
        <v>#N/A</v>
      </c>
      <c r="G1134" s="176" t="s">
        <v>1820</v>
      </c>
      <c r="H1134" s="119" t="s">
        <v>1067</v>
      </c>
      <c r="I1134" s="119" t="s">
        <v>80</v>
      </c>
      <c r="J1134" s="119" t="s">
        <v>1074</v>
      </c>
      <c r="K1134" s="415" t="str">
        <f>_xlfn.XLOOKUP(Tableau210[[#This Row],[NOM]],[8]LUT!$I$5:$I$301,[8]LUT!$N$5:$N$301)</f>
        <v>Mélangeur</v>
      </c>
      <c r="L1134" s="119" t="s">
        <v>81</v>
      </c>
      <c r="M1134" s="119"/>
      <c r="N1134" s="119" t="s">
        <v>81</v>
      </c>
      <c r="O1134" s="119"/>
      <c r="P1134" s="119"/>
      <c r="Q1134" s="119"/>
      <c r="R1134" s="119"/>
      <c r="S1134" s="119"/>
      <c r="T1134" s="119"/>
      <c r="U1134" s="119"/>
      <c r="V1134" s="119"/>
      <c r="W1134" s="148" t="s">
        <v>2291</v>
      </c>
      <c r="X1134" s="207" cm="1">
        <f t="array" ref="X11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3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4" s="148" t="s">
        <v>3424</v>
      </c>
      <c r="AA1134" s="207" cm="1">
        <f t="array" ref="AA11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3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4" s="48"/>
      <c r="AD1134" s="117" t="s">
        <v>2197</v>
      </c>
      <c r="AE1134" s="119"/>
      <c r="AF1134" s="183">
        <f>IFERROR(VLOOKUP(Tableau210[[#This Row],[OPERATION]],Tableau4[],5,FALSE),"")</f>
        <v>0</v>
      </c>
      <c r="AG1134" s="178" cm="1">
        <f t="array" ref="AG1134">IFERROR(
   SUM(
      _xlfn._xlws.FILTER(
         Tableau3[JP],
         (Tableau3[ITEM]=Tableau210[[#This Row],[NOM]])*
         (Tableau3[Rep.]=Tableau210[[#This Row],[REPERE BUTA]])
      )
   ),
0)</f>
        <v>0</v>
      </c>
      <c r="AH1134" s="183">
        <f>IFERROR(VLOOKUP(Tableau210[[#This Row],[OPERATION]],Tableau4[],4,FALSE),"")</f>
        <v>1</v>
      </c>
      <c r="AI1134" s="178" cm="1">
        <f t="array" ref="AI1134">IFERROR(
   SUM(
      _xlfn._xlws.FILTER(
         Tableau3[BP],
         (Tableau3[ITEM]=Tableau210[[#This Row],[NOM]])*
         (Tableau3[Rep.]=Tableau210[[#This Row],[REPERE BUTA]])
      )
   ),
0)</f>
        <v>1</v>
      </c>
      <c r="AJ1134" s="181" t="str">
        <f>IF(Tableau210[[#This Row],[NB JP EMIS]]=1,"1 JP","") &amp; IF(Tableau210[[#This Row],[NB BP EMIS]]=1," 1 BP","")</f>
        <v xml:space="preserve"> 1 BP</v>
      </c>
      <c r="AK1134" s="178" t="str">
        <f>IF(Tableau210[[#This Row],[NB JP BUTA]]=1,"1 JP","") &amp; IF(Tableau210[[#This Row],[Nb BP BUTA]]=1," 1 BP","") &amp; IF(Tableau210[[#This Row],[Nb BP BUTA]]=2," 2 BP","")</f>
        <v xml:space="preserve"> 1 BP</v>
      </c>
      <c r="AL1134" s="117" t="s">
        <v>103</v>
      </c>
      <c r="AM1134" s="117">
        <f>IFERROR(+VLOOKUP(AY1134,Tiges!$G$4:$I$569,3,FALSE),"")</f>
        <v>22</v>
      </c>
      <c r="AN1134" s="48"/>
      <c r="AO1134" s="117" t="s">
        <v>3424</v>
      </c>
      <c r="AP1134" s="177" cm="1">
        <f t="array" ref="AP11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34" s="117" t="s">
        <v>3424</v>
      </c>
      <c r="AS1134" s="177" t="str" cm="1">
        <f t="array" ref="AS11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1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134" s="117" t="s">
        <v>3424</v>
      </c>
      <c r="AV1134" s="177" t="str" cm="1">
        <f t="array" ref="AV11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4" s="117"/>
      <c r="AY1134" s="117" cm="1">
        <f t="array" ref="AY1134">IFERROR(_xlfn.XLOOKUP(Tableau210[[#This Row],[DN DONNEES BUTA ]]&amp;Tableau210[[#This Row],[PN DONNEES BUTA]],Tiges!$B$4:$B$79&amp;Tiges!$C$4:$C$79,Tiges!$G$4:$G$79),"")</f>
        <v>14</v>
      </c>
      <c r="AZ1134" s="117"/>
      <c r="BA1134" s="117" cm="1">
        <f t="array" ref="BA1134">IFERROR(_xlfn.XLOOKUP(Tableau210[[#This Row],[DN DONNEES BUTA ]]&amp;Tableau210[[#This Row],[PN DONNEES BUTA]],Tiges!$B$4:$B$79&amp;Tiges!$C$4:$C$79,Tiges!$H$4:$H$79),"")</f>
        <v>70</v>
      </c>
      <c r="BB1134" s="117"/>
      <c r="BC1134" s="184">
        <f>IFERROR(VLOOKUP(Tableau210[[#This Row],[OPERATION]],Tableau4[],2,FALSE),"")</f>
        <v>1</v>
      </c>
      <c r="BD1134" s="177" cm="1">
        <f t="array" ref="BD1134">IFERROR(
   SUM(
      _xlfn._xlws.FILTER(
         Tableau3[Nb Platinage Joint],
         (Tableau3[ITEM]=Tableau210[[#This Row],[NOM]])*
         (Tableau3[Rep.]=Tableau210[[#This Row],[REPERE BUTA]])
      )
   ),
0)</f>
        <v>1</v>
      </c>
      <c r="BE1134" s="182">
        <f>IFERROR(VLOOKUP(Tableau210[[#This Row],[OPERATION]],Tableau4[],3,FALSE),"")</f>
        <v>1</v>
      </c>
      <c r="BF1134" s="177" cm="1">
        <f t="array" ref="BF1134">IFERROR(
   SUM(
      _xlfn._xlws.FILTER(
         Tableau3[Joint Définitif Nb],
         (Tableau3[ITEM]=Tableau210[[#This Row],[NOM]])*
         (Tableau3[Rep.]=Tableau210[[#This Row],[REPERE BUTA]])
      )
   ),
0)</f>
        <v>1</v>
      </c>
      <c r="BG1134" s="117" t="s">
        <v>3424</v>
      </c>
      <c r="BH1134" s="177" t="str" cm="1">
        <f t="array" ref="BH11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4" s="117" t="s">
        <v>3424</v>
      </c>
      <c r="BK1134" s="117" t="s">
        <v>3424</v>
      </c>
      <c r="BL1134" s="167" t="s">
        <v>2380</v>
      </c>
      <c r="BM1134" s="117"/>
      <c r="BN1134" s="117"/>
      <c r="BO1134" s="117"/>
      <c r="BP1134" s="117"/>
      <c r="BQ1134" s="48"/>
      <c r="BR1134" s="119"/>
      <c r="BS1134" s="48"/>
      <c r="BT1134" s="48"/>
      <c r="BU1134" s="48"/>
      <c r="BV1134" s="48"/>
      <c r="BW1134" s="48"/>
      <c r="BX1134" s="48"/>
    </row>
    <row r="1135" spans="1:76" ht="15.75" hidden="1" x14ac:dyDescent="0.25">
      <c r="A1135" s="48" t="e" cm="1">
        <f t="array" ref="A1135">_xlfn.XLOOKUP(Tableau210[[#This Row],[NOM]]&amp;Tableau210[[#This Row],[REPERE BUTA]],[6]!Tableau16[POSTE TECHNIQUE]&amp;[6]!Tableau16[Repere ADM],[6]!Tableau16[NUMERO CLIENT])</f>
        <v>#N/A</v>
      </c>
      <c r="B1135" s="48" t="e" cm="1">
        <f t="array" ref="B1135">_xlfn.XLOOKUP(Tableau210[[#This Row],[NOM]]&amp;Tableau210[[#This Row],[REPERE BUTA]],[6]!Tableau16[POSTE TECHNIQUE]&amp;[6]!Tableau16[Repere REF],[6]!Tableau16[NUMERO CLIENT])</f>
        <v>#N/A</v>
      </c>
      <c r="C1135" s="48" cm="1">
        <f t="array" ref="C1135">_xlfn.XLOOKUP(Tableau210[[#This Row],[NOM]]&amp;Tableau210[[#This Row],[Repere Ubleam]],[7]Sheet1!$C$2:$C$2995&amp;[7]Sheet1!$I$2:$I$2995,[7]Sheet1!$A$2:$A$2995)</f>
        <v>1129</v>
      </c>
      <c r="D1135" s="48" t="str">
        <f>C1135&amp;""</f>
        <v>1129</v>
      </c>
      <c r="E1135" s="48" t="e">
        <v>#N/A</v>
      </c>
      <c r="F1135" s="48" t="e">
        <v>#N/A</v>
      </c>
      <c r="G1135" s="176" t="s">
        <v>1820</v>
      </c>
      <c r="H1135" s="119" t="s">
        <v>1067</v>
      </c>
      <c r="I1135" s="119" t="s">
        <v>80</v>
      </c>
      <c r="J1135" s="119" t="s">
        <v>1074</v>
      </c>
      <c r="K1135" s="415" t="str">
        <f>_xlfn.XLOOKUP(Tableau210[[#This Row],[NOM]],[8]LUT!$I$5:$I$301,[8]LUT!$N$5:$N$301)</f>
        <v>Mélangeur</v>
      </c>
      <c r="L1135" s="119" t="s">
        <v>82</v>
      </c>
      <c r="M1135" s="119"/>
      <c r="N1135" s="119" t="s">
        <v>82</v>
      </c>
      <c r="O1135" s="119"/>
      <c r="P1135" s="119"/>
      <c r="Q1135" s="119"/>
      <c r="R1135" s="119"/>
      <c r="S1135" s="119"/>
      <c r="T1135" s="119"/>
      <c r="U1135" s="119"/>
      <c r="V1135" s="119"/>
      <c r="W1135" s="148" t="s">
        <v>2291</v>
      </c>
      <c r="X1135" s="207" cm="1">
        <f t="array" ref="X11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13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5" s="148" t="s">
        <v>3424</v>
      </c>
      <c r="AA1135" s="207" cm="1">
        <f t="array" ref="AA11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3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5" s="48"/>
      <c r="AD1135" s="117" t="s">
        <v>2196</v>
      </c>
      <c r="AE1135" s="119"/>
      <c r="AF1135" s="183">
        <f>IFERROR(VLOOKUP(Tableau210[[#This Row],[OPERATION]],Tableau4[],5,FALSE),"")</f>
        <v>0</v>
      </c>
      <c r="AG1135" s="178" cm="1">
        <f t="array" ref="AG1135">IFERROR(
   SUM(
      _xlfn._xlws.FILTER(
         Tableau3[JP],
         (Tableau3[ITEM]=Tableau210[[#This Row],[NOM]])*
         (Tableau3[Rep.]=Tableau210[[#This Row],[REPERE BUTA]])
      )
   ),
0)</f>
        <v>0</v>
      </c>
      <c r="AH1135" s="183">
        <f>IFERROR(VLOOKUP(Tableau210[[#This Row],[OPERATION]],Tableau4[],4,FALSE),"")</f>
        <v>0</v>
      </c>
      <c r="AI1135" s="178" cm="1">
        <f t="array" ref="AI1135">IFERROR(
   SUM(
      _xlfn._xlws.FILTER(
         Tableau3[BP],
         (Tableau3[ITEM]=Tableau210[[#This Row],[NOM]])*
         (Tableau3[Rep.]=Tableau210[[#This Row],[REPERE BUTA]])
      )
   ),
0)</f>
        <v>0</v>
      </c>
      <c r="AJ1135" s="181" t="str">
        <f>IF(Tableau210[[#This Row],[NB JP EMIS]]=1,"1 JP","") &amp; IF(Tableau210[[#This Row],[NB BP EMIS]]=1," 1 BP","")</f>
        <v/>
      </c>
      <c r="AK1135" s="178" t="str">
        <f>IF(Tableau210[[#This Row],[NB JP BUTA]]=1,"1 JP","") &amp; IF(Tableau210[[#This Row],[Nb BP BUTA]]=1," 1 BP","") &amp; IF(Tableau210[[#This Row],[Nb BP BUTA]]=2," 2 BP","")</f>
        <v/>
      </c>
      <c r="AL1135" s="117" t="s">
        <v>103</v>
      </c>
      <c r="AM1135" s="117">
        <f>IFERROR(+VLOOKUP(AY1135,Tiges!$G$4:$I$569,3,FALSE),"")</f>
        <v>22</v>
      </c>
      <c r="AN1135" s="48"/>
      <c r="AO1135" s="117" t="s">
        <v>3424</v>
      </c>
      <c r="AP1135" s="177" cm="1">
        <f t="array" ref="AP11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35" s="117" t="s">
        <v>3424</v>
      </c>
      <c r="AS1135" s="177" t="str" cm="1">
        <f t="array" ref="AS11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1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135" s="117" t="s">
        <v>3424</v>
      </c>
      <c r="AV1135" s="177" t="str" cm="1">
        <f t="array" ref="AV11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5" s="117"/>
      <c r="AY1135" s="117" cm="1">
        <f t="array" ref="AY1135">IFERROR(_xlfn.XLOOKUP(Tableau210[[#This Row],[DN DONNEES BUTA ]]&amp;Tableau210[[#This Row],[PN DONNEES BUTA]],Tiges!$B$4:$B$79&amp;Tiges!$C$4:$C$79,Tiges!$G$4:$G$79),"")</f>
        <v>14</v>
      </c>
      <c r="AZ1135" s="117"/>
      <c r="BA1135" s="117" cm="1">
        <f t="array" ref="BA1135">IFERROR(_xlfn.XLOOKUP(Tableau210[[#This Row],[DN DONNEES BUTA ]]&amp;Tableau210[[#This Row],[PN DONNEES BUTA]],Tiges!$B$4:$B$79&amp;Tiges!$C$4:$C$79,Tiges!$H$4:$H$79),"")</f>
        <v>70</v>
      </c>
      <c r="BB1135" s="117"/>
      <c r="BC1135" s="184">
        <f>IFERROR(VLOOKUP(Tableau210[[#This Row],[OPERATION]],Tableau4[],2,FALSE),"")</f>
        <v>0</v>
      </c>
      <c r="BD1135" s="177" cm="1">
        <f t="array" ref="BD1135">IFERROR(
   SUM(
      _xlfn._xlws.FILTER(
         Tableau3[Nb Platinage Joint],
         (Tableau3[ITEM]=Tableau210[[#This Row],[NOM]])*
         (Tableau3[Rep.]=Tableau210[[#This Row],[REPERE BUTA]])
      )
   ),
0)</f>
        <v>0</v>
      </c>
      <c r="BE1135" s="182">
        <f>IFERROR(VLOOKUP(Tableau210[[#This Row],[OPERATION]],Tableau4[],3,FALSE),"")</f>
        <v>1</v>
      </c>
      <c r="BF1135" s="177" cm="1">
        <f t="array" ref="BF1135">IFERROR(
   SUM(
      _xlfn._xlws.FILTER(
         Tableau3[Joint Définitif Nb],
         (Tableau3[ITEM]=Tableau210[[#This Row],[NOM]])*
         (Tableau3[Rep.]=Tableau210[[#This Row],[REPERE BUTA]])
      )
   ),
0)</f>
        <v>1</v>
      </c>
      <c r="BG1135" s="117" t="s">
        <v>3424</v>
      </c>
      <c r="BH1135" s="177" t="str" cm="1">
        <f t="array" ref="BH11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5" s="117" t="s">
        <v>3424</v>
      </c>
      <c r="BK1135" s="117" t="s">
        <v>3424</v>
      </c>
      <c r="BL1135" s="167" t="s">
        <v>2380</v>
      </c>
      <c r="BM1135" s="117"/>
      <c r="BN1135" s="117"/>
      <c r="BO1135" s="117"/>
      <c r="BP1135" s="117"/>
      <c r="BQ1135" s="48"/>
      <c r="BR1135" s="119"/>
      <c r="BS1135" s="48"/>
      <c r="BT1135" s="48"/>
      <c r="BU1135" s="48"/>
      <c r="BV1135" s="48"/>
      <c r="BW1135" s="48"/>
      <c r="BX1135" s="48"/>
    </row>
    <row r="1136" spans="1:76" ht="15.75" hidden="1" x14ac:dyDescent="0.25">
      <c r="A1136" s="48" t="e" cm="1">
        <f t="array" ref="A1136">_xlfn.XLOOKUP(Tableau210[[#This Row],[NOM]]&amp;Tableau210[[#This Row],[REPERE BUTA]],[6]!Tableau16[POSTE TECHNIQUE]&amp;[6]!Tableau16[Repere ADM],[6]!Tableau16[NUMERO CLIENT])</f>
        <v>#N/A</v>
      </c>
      <c r="B1136" s="48" t="e" cm="1">
        <f t="array" ref="B1136">_xlfn.XLOOKUP(Tableau210[[#This Row],[NOM]]&amp;Tableau210[[#This Row],[REPERE BUTA]],[6]!Tableau16[POSTE TECHNIQUE]&amp;[6]!Tableau16[Repere REF],[6]!Tableau16[NUMERO CLIENT])</f>
        <v>#N/A</v>
      </c>
      <c r="C1136" s="48" cm="1">
        <f t="array" ref="C1136">_xlfn.XLOOKUP(Tableau210[[#This Row],[NOM]]&amp;Tableau210[[#This Row],[Repere Ubleam]],[7]Sheet1!$C$2:$C$2995&amp;[7]Sheet1!$I$2:$I$2995,[7]Sheet1!$A$2:$A$2995)</f>
        <v>1130</v>
      </c>
      <c r="D1136" s="48" t="str">
        <f>C1136&amp;""</f>
        <v>1130</v>
      </c>
      <c r="E1136" s="48" t="e">
        <v>#N/A</v>
      </c>
      <c r="F1136" s="48" t="e">
        <v>#N/A</v>
      </c>
      <c r="G1136" s="176" t="s">
        <v>1820</v>
      </c>
      <c r="H1136" s="119" t="s">
        <v>1067</v>
      </c>
      <c r="I1136" s="119" t="s">
        <v>80</v>
      </c>
      <c r="J1136" s="119" t="s">
        <v>1074</v>
      </c>
      <c r="K1136" s="415" t="str">
        <f>_xlfn.XLOOKUP(Tableau210[[#This Row],[NOM]],[8]LUT!$I$5:$I$301,[8]LUT!$N$5:$N$301)</f>
        <v>Mélangeur</v>
      </c>
      <c r="L1136" s="119" t="s">
        <v>112</v>
      </c>
      <c r="M1136" s="119"/>
      <c r="N1136" s="119" t="s">
        <v>112</v>
      </c>
      <c r="O1136" s="119"/>
      <c r="P1136" s="119"/>
      <c r="Q1136" s="119"/>
      <c r="R1136" s="119"/>
      <c r="S1136" s="119"/>
      <c r="T1136" s="119"/>
      <c r="U1136" s="119"/>
      <c r="V1136" s="119"/>
      <c r="W1136" s="148" t="s">
        <v>2159</v>
      </c>
      <c r="X1136" s="207" cm="1">
        <f t="array" ref="X11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3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6" s="148" t="s">
        <v>3424</v>
      </c>
      <c r="AA1136" s="207" cm="1">
        <f t="array" ref="AA11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3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6" s="48"/>
      <c r="AD1136" s="117" t="s">
        <v>2197</v>
      </c>
      <c r="AE1136" s="119"/>
      <c r="AF1136" s="183">
        <f>IFERROR(VLOOKUP(Tableau210[[#This Row],[OPERATION]],Tableau4[],5,FALSE),"")</f>
        <v>0</v>
      </c>
      <c r="AG1136" s="178" cm="1">
        <f t="array" ref="AG1136">IFERROR(
   SUM(
      _xlfn._xlws.FILTER(
         Tableau3[JP],
         (Tableau3[ITEM]=Tableau210[[#This Row],[NOM]])*
         (Tableau3[Rep.]=Tableau210[[#This Row],[REPERE BUTA]])
      )
   ),
0)</f>
        <v>0</v>
      </c>
      <c r="AH1136" s="183">
        <f>IFERROR(VLOOKUP(Tableau210[[#This Row],[OPERATION]],Tableau4[],4,FALSE),"")</f>
        <v>1</v>
      </c>
      <c r="AI1136" s="178" cm="1">
        <f t="array" ref="AI1136">IFERROR(
   SUM(
      _xlfn._xlws.FILTER(
         Tableau3[BP],
         (Tableau3[ITEM]=Tableau210[[#This Row],[NOM]])*
         (Tableau3[Rep.]=Tableau210[[#This Row],[REPERE BUTA]])
      )
   ),
0)</f>
        <v>0</v>
      </c>
      <c r="AJ1136" s="181" t="s">
        <v>2111</v>
      </c>
      <c r="AK1136" s="178" t="str">
        <f>IF(Tableau210[[#This Row],[NB JP BUTA]]=1,"1 JP","") &amp; IF(Tableau210[[#This Row],[Nb BP BUTA]]=1," 1 BP","") &amp; IF(Tableau210[[#This Row],[Nb BP BUTA]]=2," 2 BP","")</f>
        <v/>
      </c>
      <c r="AL1136" s="117" t="s">
        <v>103</v>
      </c>
      <c r="AM1136" s="117">
        <f>IFERROR(+VLOOKUP(AY1136,Tiges!$G$4:$I$569,3,FALSE),"")</f>
        <v>27</v>
      </c>
      <c r="AN1136" s="48"/>
      <c r="AO1136" s="117" t="s">
        <v>3424</v>
      </c>
      <c r="AP1136" s="177" cm="1">
        <f t="array" ref="AP11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3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36" s="117" t="s">
        <v>3424</v>
      </c>
      <c r="AS1136" s="177" t="str" cm="1">
        <f t="array" ref="AS11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3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136" s="117" t="s">
        <v>3424</v>
      </c>
      <c r="AV1136" s="177" t="str" cm="1">
        <f t="array" ref="AV11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6" s="117"/>
      <c r="AY1136" s="117" cm="1">
        <f t="array" ref="AY1136">IFERROR(_xlfn.XLOOKUP(Tableau210[[#This Row],[DN DONNEES BUTA ]]&amp;Tableau210[[#This Row],[PN DONNEES BUTA]],Tiges!$B$4:$B$79&amp;Tiges!$C$4:$C$79,Tiges!$G$4:$G$79),"")</f>
        <v>16</v>
      </c>
      <c r="AZ1136" s="117"/>
      <c r="BA1136" s="117" cm="1">
        <f t="array" ref="BA1136">IFERROR(_xlfn.XLOOKUP(Tableau210[[#This Row],[DN DONNEES BUTA ]]&amp;Tableau210[[#This Row],[PN DONNEES BUTA]],Tiges!$B$4:$B$79&amp;Tiges!$C$4:$C$79,Tiges!$H$4:$H$79),"")</f>
        <v>90</v>
      </c>
      <c r="BB1136" s="117"/>
      <c r="BC1136" s="184">
        <f>IFERROR(VLOOKUP(Tableau210[[#This Row],[OPERATION]],Tableau4[],2,FALSE),"")</f>
        <v>1</v>
      </c>
      <c r="BD1136" s="177" cm="1">
        <f t="array" ref="BD1136">IFERROR(
   SUM(
      _xlfn._xlws.FILTER(
         Tableau3[Nb Platinage Joint],
         (Tableau3[ITEM]=Tableau210[[#This Row],[NOM]])*
         (Tableau3[Rep.]=Tableau210[[#This Row],[REPERE BUTA]])
      )
   ),
0)</f>
        <v>1</v>
      </c>
      <c r="BE1136" s="182">
        <f>IFERROR(VLOOKUP(Tableau210[[#This Row],[OPERATION]],Tableau4[],3,FALSE),"")</f>
        <v>1</v>
      </c>
      <c r="BF1136" s="177" cm="1">
        <f t="array" ref="BF1136">IFERROR(
   SUM(
      _xlfn._xlws.FILTER(
         Tableau3[Joint Définitif Nb],
         (Tableau3[ITEM]=Tableau210[[#This Row],[NOM]])*
         (Tableau3[Rep.]=Tableau210[[#This Row],[REPERE BUTA]])
      )
   ),
0)</f>
        <v>1</v>
      </c>
      <c r="BG1136" s="117" t="s">
        <v>3424</v>
      </c>
      <c r="BH1136" s="177" t="str" cm="1">
        <f t="array" ref="BH11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6" s="117" t="s">
        <v>3424</v>
      </c>
      <c r="BK1136" s="117" t="s">
        <v>3424</v>
      </c>
      <c r="BL1136" s="167" t="s">
        <v>2380</v>
      </c>
      <c r="BM1136" s="117" t="s">
        <v>2380</v>
      </c>
      <c r="BN1136" s="117"/>
      <c r="BO1136" s="117"/>
      <c r="BP1136" s="117"/>
      <c r="BQ1136" s="48"/>
      <c r="BR1136" s="119"/>
      <c r="BS1136" s="48"/>
      <c r="BT1136" s="48"/>
      <c r="BU1136" s="48"/>
      <c r="BV1136" s="48"/>
      <c r="BW1136" s="48"/>
      <c r="BX1136" s="48"/>
    </row>
    <row r="1137" spans="1:76" ht="15.75" hidden="1" x14ac:dyDescent="0.25">
      <c r="A1137" s="48" t="e" cm="1">
        <f t="array" ref="A1137">_xlfn.XLOOKUP(Tableau210[[#This Row],[NOM]]&amp;Tableau210[[#This Row],[REPERE BUTA]],[6]!Tableau16[POSTE TECHNIQUE]&amp;[6]!Tableau16[Repere ADM],[6]!Tableau16[NUMERO CLIENT])</f>
        <v>#N/A</v>
      </c>
      <c r="B1137" s="48" t="e" cm="1">
        <f t="array" ref="B1137">_xlfn.XLOOKUP(Tableau210[[#This Row],[NOM]]&amp;Tableau210[[#This Row],[REPERE BUTA]],[6]!Tableau16[POSTE TECHNIQUE]&amp;[6]!Tableau16[Repere REF],[6]!Tableau16[NUMERO CLIENT])</f>
        <v>#N/A</v>
      </c>
      <c r="C1137" s="48" cm="1">
        <f t="array" ref="C1137">_xlfn.XLOOKUP(Tableau210[[#This Row],[NOM]]&amp;Tableau210[[#This Row],[Repere Ubleam]],[7]Sheet1!$C$2:$C$2995&amp;[7]Sheet1!$I$2:$I$2995,[7]Sheet1!$A$2:$A$2995)</f>
        <v>1131</v>
      </c>
      <c r="D1137" s="48" t="str">
        <f>C1137&amp;""</f>
        <v>1131</v>
      </c>
      <c r="E1137" s="48" t="e">
        <v>#N/A</v>
      </c>
      <c r="F1137" s="48" t="e">
        <v>#N/A</v>
      </c>
      <c r="G1137" s="176" t="s">
        <v>1820</v>
      </c>
      <c r="H1137" s="119" t="s">
        <v>1067</v>
      </c>
      <c r="I1137" s="119" t="s">
        <v>80</v>
      </c>
      <c r="J1137" s="119" t="s">
        <v>1074</v>
      </c>
      <c r="K1137" s="415" t="str">
        <f>_xlfn.XLOOKUP(Tableau210[[#This Row],[NOM]],[8]LUT!$I$5:$I$301,[8]LUT!$N$5:$N$301)</f>
        <v>Mélangeur</v>
      </c>
      <c r="L1137" s="119" t="s">
        <v>105</v>
      </c>
      <c r="M1137" s="119"/>
      <c r="N1137" s="119" t="s">
        <v>105</v>
      </c>
      <c r="O1137" s="119"/>
      <c r="P1137" s="119"/>
      <c r="Q1137" s="119"/>
      <c r="R1137" s="119"/>
      <c r="S1137" s="119"/>
      <c r="T1137" s="119"/>
      <c r="U1137" s="119"/>
      <c r="V1137" s="119"/>
      <c r="W1137" s="148" t="s">
        <v>2291</v>
      </c>
      <c r="X1137" s="207" cm="1">
        <f t="array" ref="X11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3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7" s="148" t="s">
        <v>3424</v>
      </c>
      <c r="AA1137" s="207" cm="1">
        <f t="array" ref="AA11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3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7" s="48"/>
      <c r="AD1137" s="117" t="s">
        <v>2196</v>
      </c>
      <c r="AE1137" s="119"/>
      <c r="AF1137" s="183">
        <f>IFERROR(VLOOKUP(Tableau210[[#This Row],[OPERATION]],Tableau4[],5,FALSE),"")</f>
        <v>0</v>
      </c>
      <c r="AG1137" s="178" cm="1">
        <f t="array" ref="AG1137">IFERROR(
   SUM(
      _xlfn._xlws.FILTER(
         Tableau3[JP],
         (Tableau3[ITEM]=Tableau210[[#This Row],[NOM]])*
         (Tableau3[Rep.]=Tableau210[[#This Row],[REPERE BUTA]])
      )
   ),
0)</f>
        <v>0</v>
      </c>
      <c r="AH1137" s="183">
        <f>IFERROR(VLOOKUP(Tableau210[[#This Row],[OPERATION]],Tableau4[],4,FALSE),"")</f>
        <v>0</v>
      </c>
      <c r="AI1137" s="178" cm="1">
        <f t="array" ref="AI1137">IFERROR(
   SUM(
      _xlfn._xlws.FILTER(
         Tableau3[BP],
         (Tableau3[ITEM]=Tableau210[[#This Row],[NOM]])*
         (Tableau3[Rep.]=Tableau210[[#This Row],[REPERE BUTA]])
      )
   ),
0)</f>
        <v>0</v>
      </c>
      <c r="AJ1137" s="181" t="str">
        <f>IF(Tableau210[[#This Row],[NB JP EMIS]]=1,"1 JP","") &amp; IF(Tableau210[[#This Row],[NB BP EMIS]]=1," 1 BP","")</f>
        <v/>
      </c>
      <c r="AK1137" s="178" t="str">
        <f>IF(Tableau210[[#This Row],[NB JP BUTA]]=1,"1 JP","") &amp; IF(Tableau210[[#This Row],[Nb BP BUTA]]=1," 1 BP","") &amp; IF(Tableau210[[#This Row],[Nb BP BUTA]]=2," 2 BP","")</f>
        <v/>
      </c>
      <c r="AL1137" s="117" t="s">
        <v>103</v>
      </c>
      <c r="AM1137" s="117">
        <f>IFERROR(+VLOOKUP(AY1137,Tiges!$G$4:$I$569,3,FALSE),"")</f>
        <v>32</v>
      </c>
      <c r="AN1137" s="48"/>
      <c r="AO1137" s="117" t="s">
        <v>3424</v>
      </c>
      <c r="AP1137" s="177" cm="1">
        <f t="array" ref="AP11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3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37" s="117" t="s">
        <v>3424</v>
      </c>
      <c r="AS1137" s="177" t="str" cm="1">
        <f t="array" ref="AS11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3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37" s="117" t="s">
        <v>3424</v>
      </c>
      <c r="AV1137" s="177" t="str" cm="1">
        <f t="array" ref="AV11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7" s="117"/>
      <c r="AY1137" s="117" cm="1">
        <f t="array" ref="AY1137">IFERROR(_xlfn.XLOOKUP(Tableau210[[#This Row],[DN DONNEES BUTA ]]&amp;Tableau210[[#This Row],[PN DONNEES BUTA]],Tiges!$B$4:$B$79&amp;Tiges!$C$4:$C$79,Tiges!$G$4:$G$79),"")</f>
        <v>20</v>
      </c>
      <c r="AZ1137" s="117"/>
      <c r="BA1137" s="117" cm="1">
        <f t="array" ref="BA1137">IFERROR(_xlfn.XLOOKUP(Tableau210[[#This Row],[DN DONNEES BUTA ]]&amp;Tableau210[[#This Row],[PN DONNEES BUTA]],Tiges!$B$4:$B$79&amp;Tiges!$C$4:$C$79,Tiges!$H$4:$H$79),"")</f>
        <v>110</v>
      </c>
      <c r="BB1137" s="117"/>
      <c r="BC1137" s="184">
        <f>IFERROR(VLOOKUP(Tableau210[[#This Row],[OPERATION]],Tableau4[],2,FALSE),"")</f>
        <v>0</v>
      </c>
      <c r="BD1137" s="177" cm="1">
        <f t="array" ref="BD1137">IFERROR(
   SUM(
      _xlfn._xlws.FILTER(
         Tableau3[Nb Platinage Joint],
         (Tableau3[ITEM]=Tableau210[[#This Row],[NOM]])*
         (Tableau3[Rep.]=Tableau210[[#This Row],[REPERE BUTA]])
      )
   ),
0)</f>
        <v>0</v>
      </c>
      <c r="BE1137" s="182">
        <f>IFERROR(VLOOKUP(Tableau210[[#This Row],[OPERATION]],Tableau4[],3,FALSE),"")</f>
        <v>1</v>
      </c>
      <c r="BF1137" s="177" cm="1">
        <f t="array" ref="BF1137">IFERROR(
   SUM(
      _xlfn._xlws.FILTER(
         Tableau3[Joint Définitif Nb],
         (Tableau3[ITEM]=Tableau210[[#This Row],[NOM]])*
         (Tableau3[Rep.]=Tableau210[[#This Row],[REPERE BUTA]])
      )
   ),
0)</f>
        <v>1</v>
      </c>
      <c r="BG1137" s="117" t="s">
        <v>3424</v>
      </c>
      <c r="BH1137" s="177" t="str" cm="1">
        <f t="array" ref="BH11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7" s="117" t="s">
        <v>3424</v>
      </c>
      <c r="BK1137" s="117" t="s">
        <v>3424</v>
      </c>
      <c r="BL1137" s="167" t="s">
        <v>2380</v>
      </c>
      <c r="BM1137" s="117"/>
      <c r="BN1137" s="117"/>
      <c r="BO1137" s="117"/>
      <c r="BP1137" s="117"/>
      <c r="BQ1137" s="48"/>
      <c r="BR1137" s="119"/>
      <c r="BS1137" s="48"/>
      <c r="BT1137" s="48"/>
      <c r="BU1137" s="48"/>
      <c r="BV1137" s="48"/>
      <c r="BW1137" s="48"/>
      <c r="BX1137" s="48"/>
    </row>
    <row r="1138" spans="1:76" ht="15.75" hidden="1" x14ac:dyDescent="0.25">
      <c r="A1138" s="48" t="e" cm="1">
        <f t="array" ref="A1138">_xlfn.XLOOKUP(Tableau210[[#This Row],[NOM]]&amp;Tableau210[[#This Row],[REPERE BUTA]],[6]!Tableau16[POSTE TECHNIQUE]&amp;[6]!Tableau16[Repere ADM],[6]!Tableau16[NUMERO CLIENT])</f>
        <v>#N/A</v>
      </c>
      <c r="B1138" s="48" t="e" cm="1">
        <f t="array" ref="B1138">_xlfn.XLOOKUP(Tableau210[[#This Row],[NOM]]&amp;Tableau210[[#This Row],[REPERE BUTA]],[6]!Tableau16[POSTE TECHNIQUE]&amp;[6]!Tableau16[Repere REF],[6]!Tableau16[NUMERO CLIENT])</f>
        <v>#N/A</v>
      </c>
      <c r="C1138" s="48" cm="1">
        <f t="array" ref="C1138">_xlfn.XLOOKUP(Tableau210[[#This Row],[NOM]]&amp;Tableau210[[#This Row],[Repere Ubleam]],[7]Sheet1!$C$2:$C$2995&amp;[7]Sheet1!$I$2:$I$2995,[7]Sheet1!$A$2:$A$2995)</f>
        <v>1132</v>
      </c>
      <c r="D1138" s="48" t="str">
        <f>C1138&amp;""</f>
        <v>1132</v>
      </c>
      <c r="E1138" s="48" t="e">
        <v>#N/A</v>
      </c>
      <c r="F1138" s="48" t="e">
        <v>#N/A</v>
      </c>
      <c r="G1138" s="176" t="s">
        <v>1820</v>
      </c>
      <c r="H1138" s="119" t="s">
        <v>1067</v>
      </c>
      <c r="I1138" s="119" t="s">
        <v>80</v>
      </c>
      <c r="J1138" s="119" t="s">
        <v>1074</v>
      </c>
      <c r="K1138" s="415" t="str">
        <f>_xlfn.XLOOKUP(Tableau210[[#This Row],[NOM]],[8]LUT!$I$5:$I$301,[8]LUT!$N$5:$N$301)</f>
        <v>Mélangeur</v>
      </c>
      <c r="L1138" s="119" t="s">
        <v>106</v>
      </c>
      <c r="M1138" s="119"/>
      <c r="N1138" s="119" t="s">
        <v>106</v>
      </c>
      <c r="O1138" s="119"/>
      <c r="P1138" s="119"/>
      <c r="Q1138" s="119"/>
      <c r="R1138" s="119"/>
      <c r="S1138" s="119"/>
      <c r="T1138" s="119"/>
      <c r="U1138" s="119"/>
      <c r="V1138" s="119"/>
      <c r="W1138" s="148" t="s">
        <v>2159</v>
      </c>
      <c r="X1138" s="207" cm="1">
        <f t="array" ref="X11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3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8" s="148" t="s">
        <v>3424</v>
      </c>
      <c r="AA1138" s="207" cm="1">
        <f t="array" ref="AA11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3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8" s="48"/>
      <c r="AD1138" s="117" t="s">
        <v>2197</v>
      </c>
      <c r="AE1138" s="119"/>
      <c r="AF1138" s="183">
        <f>IFERROR(VLOOKUP(Tableau210[[#This Row],[OPERATION]],Tableau4[],5,FALSE),"")</f>
        <v>0</v>
      </c>
      <c r="AG1138" s="178" cm="1">
        <f t="array" ref="AG1138">IFERROR(
   SUM(
      _xlfn._xlws.FILTER(
         Tableau3[JP],
         (Tableau3[ITEM]=Tableau210[[#This Row],[NOM]])*
         (Tableau3[Rep.]=Tableau210[[#This Row],[REPERE BUTA]])
      )
   ),
0)</f>
        <v>0</v>
      </c>
      <c r="AH1138" s="183">
        <f>IFERROR(VLOOKUP(Tableau210[[#This Row],[OPERATION]],Tableau4[],4,FALSE),"")</f>
        <v>1</v>
      </c>
      <c r="AI1138" s="178" cm="1">
        <f t="array" ref="AI1138">IFERROR(
   SUM(
      _xlfn._xlws.FILTER(
         Tableau3[BP],
         (Tableau3[ITEM]=Tableau210[[#This Row],[NOM]])*
         (Tableau3[Rep.]=Tableau210[[#This Row],[REPERE BUTA]])
      )
   ),
0)</f>
        <v>0</v>
      </c>
      <c r="AJ1138" s="181" t="s">
        <v>2111</v>
      </c>
      <c r="AK1138" s="178" t="str">
        <f>IF(Tableau210[[#This Row],[NB JP BUTA]]=1,"1 JP","") &amp; IF(Tableau210[[#This Row],[Nb BP BUTA]]=1," 1 BP","") &amp; IF(Tableau210[[#This Row],[Nb BP BUTA]]=2," 2 BP","")</f>
        <v/>
      </c>
      <c r="AL1138" s="117" t="s">
        <v>103</v>
      </c>
      <c r="AM1138" s="117">
        <f>IFERROR(+VLOOKUP(AY1138,Tiges!$G$4:$I$569,3,FALSE),"")</f>
        <v>27</v>
      </c>
      <c r="AN1138" s="48"/>
      <c r="AO1138" s="117" t="s">
        <v>3424</v>
      </c>
      <c r="AP1138" s="177" cm="1">
        <f t="array" ref="AP11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38" s="117" t="s">
        <v>3424</v>
      </c>
      <c r="AS1138" s="177" t="str" cm="1">
        <f t="array" ref="AS11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138" s="117" t="s">
        <v>3424</v>
      </c>
      <c r="AV1138" s="177" t="str" cm="1">
        <f t="array" ref="AV11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8" s="117"/>
      <c r="AY1138" s="117" cm="1">
        <f t="array" ref="AY1138">IFERROR(_xlfn.XLOOKUP(Tableau210[[#This Row],[DN DONNEES BUTA ]]&amp;Tableau210[[#This Row],[PN DONNEES BUTA]],Tiges!$B$4:$B$79&amp;Tiges!$C$4:$C$79,Tiges!$G$4:$G$79),"")</f>
        <v>16</v>
      </c>
      <c r="AZ1138" s="117"/>
      <c r="BA1138" s="117" cm="1">
        <f t="array" ref="BA1138">IFERROR(_xlfn.XLOOKUP(Tableau210[[#This Row],[DN DONNEES BUTA ]]&amp;Tableau210[[#This Row],[PN DONNEES BUTA]],Tiges!$B$4:$B$79&amp;Tiges!$C$4:$C$79,Tiges!$H$4:$H$79),"")</f>
        <v>90</v>
      </c>
      <c r="BB1138" s="117"/>
      <c r="BC1138" s="184">
        <f>IFERROR(VLOOKUP(Tableau210[[#This Row],[OPERATION]],Tableau4[],2,FALSE),"")</f>
        <v>1</v>
      </c>
      <c r="BD1138" s="177" cm="1">
        <f t="array" ref="BD1138">IFERROR(
   SUM(
      _xlfn._xlws.FILTER(
         Tableau3[Nb Platinage Joint],
         (Tableau3[ITEM]=Tableau210[[#This Row],[NOM]])*
         (Tableau3[Rep.]=Tableau210[[#This Row],[REPERE BUTA]])
      )
   ),
0)</f>
        <v>1</v>
      </c>
      <c r="BE1138" s="182">
        <f>IFERROR(VLOOKUP(Tableau210[[#This Row],[OPERATION]],Tableau4[],3,FALSE),"")</f>
        <v>1</v>
      </c>
      <c r="BF1138" s="177" cm="1">
        <f t="array" ref="BF1138">IFERROR(
   SUM(
      _xlfn._xlws.FILTER(
         Tableau3[Joint Définitif Nb],
         (Tableau3[ITEM]=Tableau210[[#This Row],[NOM]])*
         (Tableau3[Rep.]=Tableau210[[#This Row],[REPERE BUTA]])
      )
   ),
0)</f>
        <v>1</v>
      </c>
      <c r="BG1138" s="117" t="s">
        <v>3424</v>
      </c>
      <c r="BH1138" s="177" t="str" cm="1">
        <f t="array" ref="BH11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8" s="117" t="s">
        <v>3424</v>
      </c>
      <c r="BK1138" s="117" t="s">
        <v>3424</v>
      </c>
      <c r="BL1138" s="167" t="s">
        <v>2380</v>
      </c>
      <c r="BM1138" s="117" t="s">
        <v>2380</v>
      </c>
      <c r="BN1138" s="117"/>
      <c r="BO1138" s="117"/>
      <c r="BP1138" s="117"/>
      <c r="BQ1138" s="48"/>
      <c r="BR1138" s="119"/>
      <c r="BS1138" s="48"/>
      <c r="BT1138" s="48"/>
      <c r="BU1138" s="48"/>
      <c r="BV1138" s="48"/>
      <c r="BW1138" s="48"/>
      <c r="BX1138" s="48"/>
    </row>
    <row r="1139" spans="1:76" ht="15.75" hidden="1" x14ac:dyDescent="0.25">
      <c r="A1139" s="48" t="e" cm="1">
        <f t="array" ref="A1139">_xlfn.XLOOKUP(Tableau210[[#This Row],[NOM]]&amp;Tableau210[[#This Row],[REPERE BUTA]],[6]!Tableau16[POSTE TECHNIQUE]&amp;[6]!Tableau16[Repere ADM],[6]!Tableau16[NUMERO CLIENT])</f>
        <v>#N/A</v>
      </c>
      <c r="B1139" s="48" t="e" cm="1">
        <f t="array" ref="B1139">_xlfn.XLOOKUP(Tableau210[[#This Row],[NOM]]&amp;Tableau210[[#This Row],[REPERE BUTA]],[6]!Tableau16[POSTE TECHNIQUE]&amp;[6]!Tableau16[Repere REF],[6]!Tableau16[NUMERO CLIENT])</f>
        <v>#N/A</v>
      </c>
      <c r="C1139" s="48" cm="1">
        <f t="array" ref="C1139">_xlfn.XLOOKUP(Tableau210[[#This Row],[NOM]]&amp;Tableau210[[#This Row],[Repere Ubleam]],[7]Sheet1!$C$2:$C$2995&amp;[7]Sheet1!$I$2:$I$2995,[7]Sheet1!$A$2:$A$2995)</f>
        <v>1133</v>
      </c>
      <c r="D1139" s="48" t="str">
        <f>C1139&amp;""</f>
        <v>1133</v>
      </c>
      <c r="E1139" s="48" t="e">
        <v>#N/A</v>
      </c>
      <c r="F1139" s="48" t="e">
        <v>#N/A</v>
      </c>
      <c r="G1139" s="176" t="s">
        <v>1820</v>
      </c>
      <c r="H1139" s="119" t="s">
        <v>1067</v>
      </c>
      <c r="I1139" s="119" t="s">
        <v>80</v>
      </c>
      <c r="J1139" s="119" t="s">
        <v>1074</v>
      </c>
      <c r="K1139" s="415" t="str">
        <f>_xlfn.XLOOKUP(Tableau210[[#This Row],[NOM]],[8]LUT!$I$5:$I$301,[8]LUT!$N$5:$N$301)</f>
        <v>Mélangeur</v>
      </c>
      <c r="L1139" s="119" t="s">
        <v>107</v>
      </c>
      <c r="M1139" s="119"/>
      <c r="N1139" s="119" t="s">
        <v>107</v>
      </c>
      <c r="O1139" s="119"/>
      <c r="P1139" s="119"/>
      <c r="Q1139" s="119"/>
      <c r="R1139" s="119"/>
      <c r="S1139" s="119"/>
      <c r="T1139" s="119"/>
      <c r="U1139" s="119"/>
      <c r="V1139" s="119"/>
      <c r="W1139" s="148" t="s">
        <v>2159</v>
      </c>
      <c r="X1139" s="207" cm="1">
        <f t="array" ref="X11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3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39" s="148" t="s">
        <v>3424</v>
      </c>
      <c r="AA1139" s="207" cm="1">
        <f t="array" ref="AA11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3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39" s="48"/>
      <c r="AD1139" s="117" t="s">
        <v>2197</v>
      </c>
      <c r="AE1139" s="119"/>
      <c r="AF1139" s="183">
        <f>IFERROR(VLOOKUP(Tableau210[[#This Row],[OPERATION]],Tableau4[],5,FALSE),"")</f>
        <v>0</v>
      </c>
      <c r="AG1139" s="178" cm="1">
        <f t="array" ref="AG1139">IFERROR(
   SUM(
      _xlfn._xlws.FILTER(
         Tableau3[JP],
         (Tableau3[ITEM]=Tableau210[[#This Row],[NOM]])*
         (Tableau3[Rep.]=Tableau210[[#This Row],[REPERE BUTA]])
      )
   ),
0)</f>
        <v>0</v>
      </c>
      <c r="AH1139" s="183">
        <f>IFERROR(VLOOKUP(Tableau210[[#This Row],[OPERATION]],Tableau4[],4,FALSE),"")</f>
        <v>1</v>
      </c>
      <c r="AI1139" s="178" cm="1">
        <f t="array" ref="AI1139">IFERROR(
   SUM(
      _xlfn._xlws.FILTER(
         Tableau3[BP],
         (Tableau3[ITEM]=Tableau210[[#This Row],[NOM]])*
         (Tableau3[Rep.]=Tableau210[[#This Row],[REPERE BUTA]])
      )
   ),
0)</f>
        <v>0</v>
      </c>
      <c r="AJ1139" s="181" t="s">
        <v>2111</v>
      </c>
      <c r="AK1139" s="178" t="str">
        <f>IF(Tableau210[[#This Row],[NB JP BUTA]]=1,"1 JP","") &amp; IF(Tableau210[[#This Row],[Nb BP BUTA]]=1," 1 BP","") &amp; IF(Tableau210[[#This Row],[Nb BP BUTA]]=2," 2 BP","")</f>
        <v/>
      </c>
      <c r="AL1139" s="117" t="s">
        <v>103</v>
      </c>
      <c r="AM1139" s="117">
        <f>IFERROR(+VLOOKUP(AY1139,Tiges!$G$4:$I$569,3,FALSE),"")</f>
        <v>27</v>
      </c>
      <c r="AN1139" s="48"/>
      <c r="AO1139" s="117" t="s">
        <v>3424</v>
      </c>
      <c r="AP1139" s="177" cm="1">
        <f t="array" ref="AP11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39" s="117" t="s">
        <v>3424</v>
      </c>
      <c r="AS1139" s="177" t="str" cm="1">
        <f t="array" ref="AS11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3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139" s="117" t="s">
        <v>3424</v>
      </c>
      <c r="AV1139" s="177" t="str" cm="1">
        <f t="array" ref="AV11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39" s="117"/>
      <c r="AY1139" s="117" cm="1">
        <f t="array" ref="AY1139">IFERROR(_xlfn.XLOOKUP(Tableau210[[#This Row],[DN DONNEES BUTA ]]&amp;Tableau210[[#This Row],[PN DONNEES BUTA]],Tiges!$B$4:$B$79&amp;Tiges!$C$4:$C$79,Tiges!$G$4:$G$79),"")</f>
        <v>16</v>
      </c>
      <c r="AZ1139" s="117"/>
      <c r="BA1139" s="117" cm="1">
        <f t="array" ref="BA1139">IFERROR(_xlfn.XLOOKUP(Tableau210[[#This Row],[DN DONNEES BUTA ]]&amp;Tableau210[[#This Row],[PN DONNEES BUTA]],Tiges!$B$4:$B$79&amp;Tiges!$C$4:$C$79,Tiges!$H$4:$H$79),"")</f>
        <v>90</v>
      </c>
      <c r="BB1139" s="117"/>
      <c r="BC1139" s="184">
        <f>IFERROR(VLOOKUP(Tableau210[[#This Row],[OPERATION]],Tableau4[],2,FALSE),"")</f>
        <v>1</v>
      </c>
      <c r="BD1139" s="177" cm="1">
        <f t="array" ref="BD1139">IFERROR(
   SUM(
      _xlfn._xlws.FILTER(
         Tableau3[Nb Platinage Joint],
         (Tableau3[ITEM]=Tableau210[[#This Row],[NOM]])*
         (Tableau3[Rep.]=Tableau210[[#This Row],[REPERE BUTA]])
      )
   ),
0)</f>
        <v>1</v>
      </c>
      <c r="BE1139" s="182">
        <f>IFERROR(VLOOKUP(Tableau210[[#This Row],[OPERATION]],Tableau4[],3,FALSE),"")</f>
        <v>1</v>
      </c>
      <c r="BF1139" s="177" cm="1">
        <f t="array" ref="BF1139">IFERROR(
   SUM(
      _xlfn._xlws.FILTER(
         Tableau3[Joint Définitif Nb],
         (Tableau3[ITEM]=Tableau210[[#This Row],[NOM]])*
         (Tableau3[Rep.]=Tableau210[[#This Row],[REPERE BUTA]])
      )
   ),
0)</f>
        <v>1</v>
      </c>
      <c r="BG1139" s="117" t="s">
        <v>3424</v>
      </c>
      <c r="BH1139" s="177" t="str" cm="1">
        <f t="array" ref="BH11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39" s="117" t="s">
        <v>3424</v>
      </c>
      <c r="BK1139" s="117" t="s">
        <v>3424</v>
      </c>
      <c r="BL1139" s="167" t="s">
        <v>2380</v>
      </c>
      <c r="BM1139" s="117" t="s">
        <v>2380</v>
      </c>
      <c r="BN1139" s="117"/>
      <c r="BO1139" s="117"/>
      <c r="BP1139" s="117"/>
      <c r="BQ1139" s="48"/>
      <c r="BR1139" s="119"/>
      <c r="BS1139" s="48"/>
      <c r="BT1139" s="48"/>
      <c r="BU1139" s="48"/>
      <c r="BV1139" s="48"/>
      <c r="BW1139" s="48"/>
      <c r="BX1139" s="48"/>
    </row>
    <row r="1140" spans="1:76" ht="15.75" hidden="1" x14ac:dyDescent="0.25">
      <c r="A1140" s="48" t="e" cm="1">
        <f t="array" ref="A1140">_xlfn.XLOOKUP(Tableau210[[#This Row],[NOM]]&amp;Tableau210[[#This Row],[REPERE BUTA]],[6]!Tableau16[POSTE TECHNIQUE]&amp;[6]!Tableau16[Repere ADM],[6]!Tableau16[NUMERO CLIENT])</f>
        <v>#N/A</v>
      </c>
      <c r="B1140" s="48" t="e" cm="1">
        <f t="array" ref="B1140">_xlfn.XLOOKUP(Tableau210[[#This Row],[NOM]]&amp;Tableau210[[#This Row],[REPERE BUTA]],[6]!Tableau16[POSTE TECHNIQUE]&amp;[6]!Tableau16[Repere REF],[6]!Tableau16[NUMERO CLIENT])</f>
        <v>#N/A</v>
      </c>
      <c r="C1140" s="48" cm="1">
        <f t="array" ref="C1140">_xlfn.XLOOKUP(Tableau210[[#This Row],[NOM]]&amp;Tableau210[[#This Row],[Repere Ubleam]],[7]Sheet1!$C$2:$C$2995&amp;[7]Sheet1!$I$2:$I$2995,[7]Sheet1!$A$2:$A$2995)</f>
        <v>1134</v>
      </c>
      <c r="D1140" s="48" t="str">
        <f>C1140&amp;""</f>
        <v>1134</v>
      </c>
      <c r="E1140" s="48" t="e">
        <v>#N/A</v>
      </c>
      <c r="F1140" s="48" t="e">
        <v>#N/A</v>
      </c>
      <c r="G1140" s="176" t="s">
        <v>1820</v>
      </c>
      <c r="H1140" s="119" t="s">
        <v>1067</v>
      </c>
      <c r="I1140" s="119" t="s">
        <v>80</v>
      </c>
      <c r="J1140" s="119" t="s">
        <v>1074</v>
      </c>
      <c r="K1140" s="415" t="str">
        <f>_xlfn.XLOOKUP(Tableau210[[#This Row],[NOM]],[8]LUT!$I$5:$I$301,[8]LUT!$N$5:$N$301)</f>
        <v>Mélangeur</v>
      </c>
      <c r="L1140" s="119" t="s">
        <v>108</v>
      </c>
      <c r="M1140" s="119"/>
      <c r="N1140" s="119" t="s">
        <v>108</v>
      </c>
      <c r="O1140" s="119"/>
      <c r="P1140" s="119"/>
      <c r="Q1140" s="119"/>
      <c r="R1140" s="119"/>
      <c r="S1140" s="119"/>
      <c r="T1140" s="119"/>
      <c r="U1140" s="119"/>
      <c r="V1140" s="119"/>
      <c r="W1140" s="148" t="s">
        <v>2159</v>
      </c>
      <c r="X1140" s="207" cm="1">
        <f t="array" ref="X11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4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40" s="148" t="s">
        <v>3424</v>
      </c>
      <c r="AA1140" s="207" cm="1">
        <f t="array" ref="AA11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4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40" s="48"/>
      <c r="AD1140" s="117" t="s">
        <v>2196</v>
      </c>
      <c r="AE1140" s="119"/>
      <c r="AF1140" s="183">
        <f>IFERROR(VLOOKUP(Tableau210[[#This Row],[OPERATION]],Tableau4[],5,FALSE),"")</f>
        <v>0</v>
      </c>
      <c r="AG1140" s="178" cm="1">
        <f t="array" ref="AG1140">IFERROR(
   SUM(
      _xlfn._xlws.FILTER(
         Tableau3[JP],
         (Tableau3[ITEM]=Tableau210[[#This Row],[NOM]])*
         (Tableau3[Rep.]=Tableau210[[#This Row],[REPERE BUTA]])
      )
   ),
0)</f>
        <v>0</v>
      </c>
      <c r="AH1140" s="183">
        <f>IFERROR(VLOOKUP(Tableau210[[#This Row],[OPERATION]],Tableau4[],4,FALSE),"")</f>
        <v>0</v>
      </c>
      <c r="AI1140" s="178" cm="1">
        <f t="array" ref="AI1140">IFERROR(
   SUM(
      _xlfn._xlws.FILTER(
         Tableau3[BP],
         (Tableau3[ITEM]=Tableau210[[#This Row],[NOM]])*
         (Tableau3[Rep.]=Tableau210[[#This Row],[REPERE BUTA]])
      )
   ),
0)</f>
        <v>0</v>
      </c>
      <c r="AJ1140" s="181" t="str">
        <f>IF(Tableau210[[#This Row],[NB JP EMIS]]=1,"1 JP","") &amp; IF(Tableau210[[#This Row],[NB BP EMIS]]=1," 1 BP","")</f>
        <v/>
      </c>
      <c r="AK1140" s="178" t="str">
        <f>IF(Tableau210[[#This Row],[NB JP BUTA]]=1,"1 JP","") &amp; IF(Tableau210[[#This Row],[Nb BP BUTA]]=1," 1 BP","") &amp; IF(Tableau210[[#This Row],[Nb BP BUTA]]=2," 2 BP","")</f>
        <v/>
      </c>
      <c r="AL1140" s="117" t="s">
        <v>103</v>
      </c>
      <c r="AM1140" s="117">
        <f>IFERROR(+VLOOKUP(AY1140,Tiges!$G$4:$I$569,3,FALSE),"")</f>
        <v>32</v>
      </c>
      <c r="AN1140" s="48"/>
      <c r="AO1140" s="117" t="s">
        <v>3424</v>
      </c>
      <c r="AP1140" s="177" cm="1">
        <f t="array" ref="AP11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40" s="117" t="s">
        <v>3424</v>
      </c>
      <c r="AS1140" s="177" t="str" cm="1">
        <f t="array" ref="AS11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40" s="117" t="s">
        <v>3424</v>
      </c>
      <c r="AV1140" s="177" t="str" cm="1">
        <f t="array" ref="AV11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40" s="117"/>
      <c r="AY1140" s="117" cm="1">
        <f t="array" ref="AY1140">IFERROR(_xlfn.XLOOKUP(Tableau210[[#This Row],[DN DONNEES BUTA ]]&amp;Tableau210[[#This Row],[PN DONNEES BUTA]],Tiges!$B$4:$B$79&amp;Tiges!$C$4:$C$79,Tiges!$G$4:$G$79),"")</f>
        <v>20</v>
      </c>
      <c r="AZ1140" s="117"/>
      <c r="BA1140" s="117" cm="1">
        <f t="array" ref="BA1140">IFERROR(_xlfn.XLOOKUP(Tableau210[[#This Row],[DN DONNEES BUTA ]]&amp;Tableau210[[#This Row],[PN DONNEES BUTA]],Tiges!$B$4:$B$79&amp;Tiges!$C$4:$C$79,Tiges!$H$4:$H$79),"")</f>
        <v>110</v>
      </c>
      <c r="BB1140" s="117"/>
      <c r="BC1140" s="184">
        <f>IFERROR(VLOOKUP(Tableau210[[#This Row],[OPERATION]],Tableau4[],2,FALSE),"")</f>
        <v>0</v>
      </c>
      <c r="BD1140" s="177" cm="1">
        <f t="array" ref="BD1140">IFERROR(
   SUM(
      _xlfn._xlws.FILTER(
         Tableau3[Nb Platinage Joint],
         (Tableau3[ITEM]=Tableau210[[#This Row],[NOM]])*
         (Tableau3[Rep.]=Tableau210[[#This Row],[REPERE BUTA]])
      )
   ),
0)</f>
        <v>0</v>
      </c>
      <c r="BE1140" s="182">
        <f>IFERROR(VLOOKUP(Tableau210[[#This Row],[OPERATION]],Tableau4[],3,FALSE),"")</f>
        <v>1</v>
      </c>
      <c r="BF1140" s="177" cm="1">
        <f t="array" ref="BF1140">IFERROR(
   SUM(
      _xlfn._xlws.FILTER(
         Tableau3[Joint Définitif Nb],
         (Tableau3[ITEM]=Tableau210[[#This Row],[NOM]])*
         (Tableau3[Rep.]=Tableau210[[#This Row],[REPERE BUTA]])
      )
   ),
0)</f>
        <v>1</v>
      </c>
      <c r="BG1140" s="117" t="s">
        <v>3424</v>
      </c>
      <c r="BH1140" s="177" t="str" cm="1">
        <f t="array" ref="BH11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0" s="117" t="s">
        <v>3424</v>
      </c>
      <c r="BK1140" s="117" t="s">
        <v>3424</v>
      </c>
      <c r="BL1140" s="167" t="s">
        <v>2380</v>
      </c>
      <c r="BM1140" s="117"/>
      <c r="BN1140" s="117"/>
      <c r="BO1140" s="117"/>
      <c r="BP1140" s="117"/>
      <c r="BQ1140" s="48"/>
      <c r="BR1140" s="119"/>
      <c r="BS1140" s="48"/>
      <c r="BT1140" s="48"/>
      <c r="BU1140" s="48"/>
      <c r="BV1140" s="48"/>
      <c r="BW1140" s="48"/>
      <c r="BX1140" s="48"/>
    </row>
    <row r="1141" spans="1:76" ht="15.75" hidden="1" x14ac:dyDescent="0.25">
      <c r="A1141" s="48" t="e" cm="1">
        <f t="array" ref="A1141">_xlfn.XLOOKUP(Tableau210[[#This Row],[NOM]]&amp;Tableau210[[#This Row],[REPERE BUTA]],[6]!Tableau16[POSTE TECHNIQUE]&amp;[6]!Tableau16[Repere ADM],[6]!Tableau16[NUMERO CLIENT])</f>
        <v>#N/A</v>
      </c>
      <c r="B1141" s="48" t="e" cm="1">
        <f t="array" ref="B1141">_xlfn.XLOOKUP(Tableau210[[#This Row],[NOM]]&amp;Tableau210[[#This Row],[REPERE BUTA]],[6]!Tableau16[POSTE TECHNIQUE]&amp;[6]!Tableau16[Repere REF],[6]!Tableau16[NUMERO CLIENT])</f>
        <v>#N/A</v>
      </c>
      <c r="C1141" s="48" cm="1">
        <f t="array" ref="C1141">_xlfn.XLOOKUP(Tableau210[[#This Row],[NOM]]&amp;Tableau210[[#This Row],[Repere Ubleam]],[7]Sheet1!$C$2:$C$2995&amp;[7]Sheet1!$I$2:$I$2995,[7]Sheet1!$A$2:$A$2995)</f>
        <v>1135</v>
      </c>
      <c r="D1141" s="48" t="str">
        <f>C1141&amp;""</f>
        <v>1135</v>
      </c>
      <c r="E1141" s="48" t="e">
        <v>#N/A</v>
      </c>
      <c r="F1141" s="48" t="e">
        <v>#N/A</v>
      </c>
      <c r="G1141" s="176" t="s">
        <v>1820</v>
      </c>
      <c r="H1141" s="119" t="s">
        <v>1067</v>
      </c>
      <c r="I1141" s="119" t="s">
        <v>80</v>
      </c>
      <c r="J1141" s="119" t="s">
        <v>1074</v>
      </c>
      <c r="K1141" s="415" t="str">
        <f>_xlfn.XLOOKUP(Tableau210[[#This Row],[NOM]],[8]LUT!$I$5:$I$301,[8]LUT!$N$5:$N$301)</f>
        <v>Mélangeur</v>
      </c>
      <c r="L1141" s="119" t="s">
        <v>109</v>
      </c>
      <c r="M1141" s="119"/>
      <c r="N1141" s="119" t="s">
        <v>109</v>
      </c>
      <c r="O1141" s="119"/>
      <c r="P1141" s="119"/>
      <c r="Q1141" s="119"/>
      <c r="R1141" s="119"/>
      <c r="S1141" s="119"/>
      <c r="T1141" s="119"/>
      <c r="U1141" s="119"/>
      <c r="V1141" s="119"/>
      <c r="W1141" s="148" t="s">
        <v>2159</v>
      </c>
      <c r="X1141" s="207" cm="1">
        <f t="array" ref="X11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4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41" s="148" t="s">
        <v>3424</v>
      </c>
      <c r="AA1141" s="207" cm="1">
        <f t="array" ref="AA11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41" s="48"/>
      <c r="AD1141" s="117" t="s">
        <v>2197</v>
      </c>
      <c r="AE1141" s="119"/>
      <c r="AF1141" s="183">
        <f>IFERROR(VLOOKUP(Tableau210[[#This Row],[OPERATION]],Tableau4[],5,FALSE),"")</f>
        <v>0</v>
      </c>
      <c r="AG1141" s="178" cm="1">
        <f t="array" ref="AG1141">IFERROR(
   SUM(
      _xlfn._xlws.FILTER(
         Tableau3[JP],
         (Tableau3[ITEM]=Tableau210[[#This Row],[NOM]])*
         (Tableau3[Rep.]=Tableau210[[#This Row],[REPERE BUTA]])
      )
   ),
0)</f>
        <v>0</v>
      </c>
      <c r="AH1141" s="183">
        <f>IFERROR(VLOOKUP(Tableau210[[#This Row],[OPERATION]],Tableau4[],4,FALSE),"")</f>
        <v>1</v>
      </c>
      <c r="AI1141" s="178" cm="1">
        <f t="array" ref="AI1141">IFERROR(
   SUM(
      _xlfn._xlws.FILTER(
         Tableau3[BP],
         (Tableau3[ITEM]=Tableau210[[#This Row],[NOM]])*
         (Tableau3[Rep.]=Tableau210[[#This Row],[REPERE BUTA]])
      )
   ),
0)</f>
        <v>0</v>
      </c>
      <c r="AJ1141" s="181" t="str">
        <f>IF(Tableau210[[#This Row],[NB JP EMIS]]=1,"1 JP","") &amp; IF(Tableau210[[#This Row],[NB BP EMIS]]=1," 1 BP","")</f>
        <v xml:space="preserve"> 1 BP</v>
      </c>
      <c r="AK1141" s="178" t="str">
        <f>IF(Tableau210[[#This Row],[NB JP BUTA]]=1,"1 JP","") &amp; IF(Tableau210[[#This Row],[Nb BP BUTA]]=1," 1 BP","") &amp; IF(Tableau210[[#This Row],[Nb BP BUTA]]=2," 2 BP","")</f>
        <v/>
      </c>
      <c r="AL1141" s="117" t="s">
        <v>103</v>
      </c>
      <c r="AM1141" s="117">
        <f>IFERROR(+VLOOKUP(AY1141,Tiges!$G$4:$I$569,3,FALSE),"")</f>
        <v>27</v>
      </c>
      <c r="AN1141" s="48"/>
      <c r="AO1141" s="117" t="s">
        <v>3424</v>
      </c>
      <c r="AP1141" s="177" cm="1">
        <f t="array" ref="AP11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41" s="117" t="s">
        <v>3424</v>
      </c>
      <c r="AS1141" s="177" t="str" cm="1">
        <f t="array" ref="AS11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141" s="117" t="s">
        <v>3424</v>
      </c>
      <c r="AV1141" s="177" t="str" cm="1">
        <f t="array" ref="AV11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4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41" s="117"/>
      <c r="AY1141" s="117" cm="1">
        <f t="array" ref="AY1141">IFERROR(_xlfn.XLOOKUP(Tableau210[[#This Row],[DN DONNEES BUTA ]]&amp;Tableau210[[#This Row],[PN DONNEES BUTA]],Tiges!$B$4:$B$79&amp;Tiges!$C$4:$C$79,Tiges!$G$4:$G$79),"")</f>
        <v>16</v>
      </c>
      <c r="AZ1141" s="117"/>
      <c r="BA1141" s="117" cm="1">
        <f t="array" ref="BA1141">IFERROR(_xlfn.XLOOKUP(Tableau210[[#This Row],[DN DONNEES BUTA ]]&amp;Tableau210[[#This Row],[PN DONNEES BUTA]],Tiges!$B$4:$B$79&amp;Tiges!$C$4:$C$79,Tiges!$H$4:$H$79),"")</f>
        <v>90</v>
      </c>
      <c r="BB1141" s="117"/>
      <c r="BC1141" s="184">
        <f>IFERROR(VLOOKUP(Tableau210[[#This Row],[OPERATION]],Tableau4[],2,FALSE),"")</f>
        <v>1</v>
      </c>
      <c r="BD1141" s="177" cm="1">
        <f t="array" ref="BD1141">IFERROR(
   SUM(
      _xlfn._xlws.FILTER(
         Tableau3[Nb Platinage Joint],
         (Tableau3[ITEM]=Tableau210[[#This Row],[NOM]])*
         (Tableau3[Rep.]=Tableau210[[#This Row],[REPERE BUTA]])
      )
   ),
0)</f>
        <v>1</v>
      </c>
      <c r="BE1141" s="182">
        <f>IFERROR(VLOOKUP(Tableau210[[#This Row],[OPERATION]],Tableau4[],3,FALSE),"")</f>
        <v>1</v>
      </c>
      <c r="BF1141" s="177" cm="1">
        <f t="array" ref="BF1141">IFERROR(
   SUM(
      _xlfn._xlws.FILTER(
         Tableau3[Joint Définitif Nb],
         (Tableau3[ITEM]=Tableau210[[#This Row],[NOM]])*
         (Tableau3[Rep.]=Tableau210[[#This Row],[REPERE BUTA]])
      )
   ),
0)</f>
        <v>1</v>
      </c>
      <c r="BG1141" s="117" t="s">
        <v>3424</v>
      </c>
      <c r="BH1141" s="177" t="str" cm="1">
        <f t="array" ref="BH11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1" s="117" t="s">
        <v>3424</v>
      </c>
      <c r="BK1141" s="117" t="s">
        <v>3424</v>
      </c>
      <c r="BL1141" s="167" t="s">
        <v>2380</v>
      </c>
      <c r="BM1141" s="117" t="s">
        <v>2380</v>
      </c>
      <c r="BN1141" s="117"/>
      <c r="BO1141" s="117"/>
      <c r="BP1141" s="117"/>
      <c r="BQ1141" s="48"/>
      <c r="BR1141" s="119"/>
      <c r="BS1141" s="48"/>
      <c r="BT1141" s="48"/>
      <c r="BU1141" s="48"/>
      <c r="BV1141" s="48"/>
      <c r="BW1141" s="48"/>
      <c r="BX1141" s="48"/>
    </row>
    <row r="1142" spans="1:76" ht="15.75" hidden="1" x14ac:dyDescent="0.25">
      <c r="A1142" s="48" t="e" cm="1">
        <f t="array" ref="A1142">_xlfn.XLOOKUP(Tableau210[[#This Row],[NOM]]&amp;Tableau210[[#This Row],[REPERE BUTA]],[6]!Tableau16[POSTE TECHNIQUE]&amp;[6]!Tableau16[Repere ADM],[6]!Tableau16[NUMERO CLIENT])</f>
        <v>#N/A</v>
      </c>
      <c r="B1142" s="48" t="e" cm="1">
        <f t="array" ref="B1142">_xlfn.XLOOKUP(Tableau210[[#This Row],[NOM]]&amp;Tableau210[[#This Row],[REPERE BUTA]],[6]!Tableau16[POSTE TECHNIQUE]&amp;[6]!Tableau16[Repere REF],[6]!Tableau16[NUMERO CLIENT])</f>
        <v>#N/A</v>
      </c>
      <c r="C1142" s="48" cm="1">
        <f t="array" ref="C1142">_xlfn.XLOOKUP(Tableau210[[#This Row],[NOM]]&amp;Tableau210[[#This Row],[Repere Ubleam]],[7]Sheet1!$C$2:$C$2995&amp;[7]Sheet1!$I$2:$I$2995,[7]Sheet1!$A$2:$A$2995)</f>
        <v>1136</v>
      </c>
      <c r="D1142" s="48" t="str">
        <f>C1142&amp;""</f>
        <v>1136</v>
      </c>
      <c r="E1142" s="48" t="e">
        <v>#N/A</v>
      </c>
      <c r="F1142" s="48" t="e">
        <v>#N/A</v>
      </c>
      <c r="G1142" s="176" t="s">
        <v>1820</v>
      </c>
      <c r="H1142" s="119" t="s">
        <v>1067</v>
      </c>
      <c r="I1142" s="119" t="s">
        <v>80</v>
      </c>
      <c r="J1142" s="119" t="s">
        <v>1074</v>
      </c>
      <c r="K1142" s="415" t="str">
        <f>_xlfn.XLOOKUP(Tableau210[[#This Row],[NOM]],[8]LUT!$I$5:$I$301,[8]LUT!$N$5:$N$301)</f>
        <v>Mélangeur</v>
      </c>
      <c r="L1142" s="119" t="s">
        <v>110</v>
      </c>
      <c r="M1142" s="119"/>
      <c r="N1142" s="119" t="s">
        <v>110</v>
      </c>
      <c r="O1142" s="119"/>
      <c r="P1142" s="119"/>
      <c r="Q1142" s="119"/>
      <c r="R1142" s="119"/>
      <c r="S1142" s="119"/>
      <c r="T1142" s="119"/>
      <c r="U1142" s="119"/>
      <c r="V1142" s="119"/>
      <c r="W1142" s="148" t="s">
        <v>2159</v>
      </c>
      <c r="X1142" s="207" cm="1">
        <f t="array" ref="X11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4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42" s="148" t="s">
        <v>3424</v>
      </c>
      <c r="AA1142" s="207" cm="1">
        <f t="array" ref="AA11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42" s="48"/>
      <c r="AD1142" s="117" t="s">
        <v>2196</v>
      </c>
      <c r="AE1142" s="119"/>
      <c r="AF1142" s="183">
        <f>IFERROR(VLOOKUP(Tableau210[[#This Row],[OPERATION]],Tableau4[],5,FALSE),"")</f>
        <v>0</v>
      </c>
      <c r="AG1142" s="178" cm="1">
        <f t="array" ref="AG1142">IFERROR(
   SUM(
      _xlfn._xlws.FILTER(
         Tableau3[JP],
         (Tableau3[ITEM]=Tableau210[[#This Row],[NOM]])*
         (Tableau3[Rep.]=Tableau210[[#This Row],[REPERE BUTA]])
      )
   ),
0)</f>
        <v>0</v>
      </c>
      <c r="AH1142" s="183">
        <f>IFERROR(VLOOKUP(Tableau210[[#This Row],[OPERATION]],Tableau4[],4,FALSE),"")</f>
        <v>0</v>
      </c>
      <c r="AI1142" s="178" cm="1">
        <f t="array" ref="AI1142">IFERROR(
   SUM(
      _xlfn._xlws.FILTER(
         Tableau3[BP],
         (Tableau3[ITEM]=Tableau210[[#This Row],[NOM]])*
         (Tableau3[Rep.]=Tableau210[[#This Row],[REPERE BUTA]])
      )
   ),
0)</f>
        <v>0</v>
      </c>
      <c r="AJ1142" s="181" t="str">
        <f>IF(Tableau210[[#This Row],[NB JP EMIS]]=1,"1 JP","") &amp; IF(Tableau210[[#This Row],[NB BP EMIS]]=1," 1 BP","")</f>
        <v/>
      </c>
      <c r="AK1142" s="178" t="str">
        <f>IF(Tableau210[[#This Row],[NB JP BUTA]]=1,"1 JP","") &amp; IF(Tableau210[[#This Row],[Nb BP BUTA]]=1," 1 BP","") &amp; IF(Tableau210[[#This Row],[Nb BP BUTA]]=2," 2 BP","")</f>
        <v/>
      </c>
      <c r="AL1142" s="117" t="s">
        <v>103</v>
      </c>
      <c r="AM1142" s="117">
        <f>IFERROR(+VLOOKUP(AY1142,Tiges!$G$4:$I$569,3,FALSE),"")</f>
        <v>27</v>
      </c>
      <c r="AN1142" s="48"/>
      <c r="AO1142" s="117" t="s">
        <v>3424</v>
      </c>
      <c r="AP1142" s="177" cm="1">
        <f t="array" ref="AP11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42" s="117" t="s">
        <v>3424</v>
      </c>
      <c r="AS1142" s="177" t="str" cm="1">
        <f t="array" ref="AS11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142" s="117" t="s">
        <v>3424</v>
      </c>
      <c r="AV1142" s="177" t="str" cm="1">
        <f t="array" ref="AV11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42" s="117"/>
      <c r="AY1142" s="117" cm="1">
        <f t="array" ref="AY1142">IFERROR(_xlfn.XLOOKUP(Tableau210[[#This Row],[DN DONNEES BUTA ]]&amp;Tableau210[[#This Row],[PN DONNEES BUTA]],Tiges!$B$4:$B$79&amp;Tiges!$C$4:$C$79,Tiges!$G$4:$G$79),"")</f>
        <v>16</v>
      </c>
      <c r="AZ1142" s="117"/>
      <c r="BA1142" s="117" cm="1">
        <f t="array" ref="BA1142">IFERROR(_xlfn.XLOOKUP(Tableau210[[#This Row],[DN DONNEES BUTA ]]&amp;Tableau210[[#This Row],[PN DONNEES BUTA]],Tiges!$B$4:$B$79&amp;Tiges!$C$4:$C$79,Tiges!$H$4:$H$79),"")</f>
        <v>90</v>
      </c>
      <c r="BB1142" s="117"/>
      <c r="BC1142" s="184">
        <f>IFERROR(VLOOKUP(Tableau210[[#This Row],[OPERATION]],Tableau4[],2,FALSE),"")</f>
        <v>0</v>
      </c>
      <c r="BD1142" s="177" cm="1">
        <f t="array" ref="BD1142">IFERROR(
   SUM(
      _xlfn._xlws.FILTER(
         Tableau3[Nb Platinage Joint],
         (Tableau3[ITEM]=Tableau210[[#This Row],[NOM]])*
         (Tableau3[Rep.]=Tableau210[[#This Row],[REPERE BUTA]])
      )
   ),
0)</f>
        <v>0</v>
      </c>
      <c r="BE1142" s="182">
        <f>IFERROR(VLOOKUP(Tableau210[[#This Row],[OPERATION]],Tableau4[],3,FALSE),"")</f>
        <v>1</v>
      </c>
      <c r="BF1142" s="177" cm="1">
        <f t="array" ref="BF1142">IFERROR(
   SUM(
      _xlfn._xlws.FILTER(
         Tableau3[Joint Définitif Nb],
         (Tableau3[ITEM]=Tableau210[[#This Row],[NOM]])*
         (Tableau3[Rep.]=Tableau210[[#This Row],[REPERE BUTA]])
      )
   ),
0)</f>
        <v>1</v>
      </c>
      <c r="BG1142" s="117" t="s">
        <v>3424</v>
      </c>
      <c r="BH1142" s="177" t="str" cm="1">
        <f t="array" ref="BH11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2" s="117" t="s">
        <v>3424</v>
      </c>
      <c r="BK1142" s="117" t="s">
        <v>3424</v>
      </c>
      <c r="BL1142" s="167" t="s">
        <v>2380</v>
      </c>
      <c r="BM1142" s="117"/>
      <c r="BN1142" s="117"/>
      <c r="BO1142" s="117"/>
      <c r="BP1142" s="117"/>
      <c r="BQ1142" s="48"/>
      <c r="BR1142" s="119"/>
      <c r="BS1142" s="48"/>
      <c r="BT1142" s="48"/>
      <c r="BU1142" s="48"/>
      <c r="BV1142" s="48"/>
      <c r="BW1142" s="48"/>
      <c r="BX1142" s="48"/>
    </row>
    <row r="1143" spans="1:76" ht="15.75" hidden="1" x14ac:dyDescent="0.25">
      <c r="A1143" s="48" t="e" cm="1">
        <f t="array" ref="A1143">_xlfn.XLOOKUP(Tableau210[[#This Row],[NOM]]&amp;Tableau210[[#This Row],[REPERE BUTA]],[6]!Tableau16[POSTE TECHNIQUE]&amp;[6]!Tableau16[Repere ADM],[6]!Tableau16[NUMERO CLIENT])</f>
        <v>#N/A</v>
      </c>
      <c r="B1143" s="48" t="e" cm="1">
        <f t="array" ref="B1143">_xlfn.XLOOKUP(Tableau210[[#This Row],[NOM]]&amp;Tableau210[[#This Row],[REPERE BUTA]],[6]!Tableau16[POSTE TECHNIQUE]&amp;[6]!Tableau16[Repere REF],[6]!Tableau16[NUMERO CLIENT])</f>
        <v>#N/A</v>
      </c>
      <c r="C1143" s="48" cm="1">
        <f t="array" ref="C1143">_xlfn.XLOOKUP(Tableau210[[#This Row],[NOM]]&amp;Tableau210[[#This Row],[Repere Ubleam]],[7]Sheet1!$C$2:$C$2995&amp;[7]Sheet1!$I$2:$I$2995,[7]Sheet1!$A$2:$A$2995)</f>
        <v>1137</v>
      </c>
      <c r="D1143" s="48" t="str">
        <f>C1143&amp;""</f>
        <v>1137</v>
      </c>
      <c r="E1143" s="48" t="e">
        <v>#N/A</v>
      </c>
      <c r="F1143" s="48" t="e">
        <v>#N/A</v>
      </c>
      <c r="G1143" s="176" t="s">
        <v>1820</v>
      </c>
      <c r="H1143" s="119" t="s">
        <v>1067</v>
      </c>
      <c r="I1143" s="119" t="s">
        <v>80</v>
      </c>
      <c r="J1143" s="119" t="s">
        <v>1074</v>
      </c>
      <c r="K1143" s="415" t="str">
        <f>_xlfn.XLOOKUP(Tableau210[[#This Row],[NOM]],[8]LUT!$I$5:$I$301,[8]LUT!$N$5:$N$301)</f>
        <v>Mélangeur</v>
      </c>
      <c r="L1143" s="119" t="s">
        <v>111</v>
      </c>
      <c r="M1143" s="119" t="s">
        <v>2120</v>
      </c>
      <c r="N1143" s="119" t="s">
        <v>2120</v>
      </c>
      <c r="O1143" s="119" t="s">
        <v>2345</v>
      </c>
      <c r="P1143" s="119"/>
      <c r="Q1143" s="119"/>
      <c r="R1143" s="119"/>
      <c r="S1143" s="119"/>
      <c r="T1143" s="119"/>
      <c r="U1143" s="119"/>
      <c r="V1143" s="119"/>
      <c r="W1143" s="148">
        <v>50</v>
      </c>
      <c r="X1143" s="207" cm="1">
        <f t="array" ref="X11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4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43" s="148">
        <v>20</v>
      </c>
      <c r="AA1143" s="207" cm="1">
        <f t="array" ref="AA11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43" s="48"/>
      <c r="AD1143" s="117" t="s">
        <v>2352</v>
      </c>
      <c r="AE1143" s="119"/>
      <c r="AF1143" s="183">
        <f>IFERROR(VLOOKUP(Tableau210[[#This Row],[OPERATION]],Tableau4[],5,FALSE),"")</f>
        <v>0</v>
      </c>
      <c r="AG1143" s="178" cm="1">
        <f t="array" ref="AG1143">IFERROR(
   SUM(
      _xlfn._xlws.FILTER(
         Tableau3[JP],
         (Tableau3[ITEM]=Tableau210[[#This Row],[NOM]])*
         (Tableau3[Rep.]=Tableau210[[#This Row],[REPERE BUTA]])
      )
   ),
0)</f>
        <v>0</v>
      </c>
      <c r="AH1143" s="183">
        <f>IFERROR(VLOOKUP(Tableau210[[#This Row],[OPERATION]],Tableau4[],4,FALSE),"")</f>
        <v>1</v>
      </c>
      <c r="AI1143" s="178" cm="1">
        <f t="array" ref="AI1143">IFERROR(
   SUM(
      _xlfn._xlws.FILTER(
         Tableau3[BP],
         (Tableau3[ITEM]=Tableau210[[#This Row],[NOM]])*
         (Tableau3[Rep.]=Tableau210[[#This Row],[REPERE BUTA]])
      )
   ),
0)</f>
        <v>2</v>
      </c>
      <c r="AJ1143" s="181" t="s">
        <v>2111</v>
      </c>
      <c r="AK1143" s="178" t="str">
        <f>IF(Tableau210[[#This Row],[NB JP BUTA]]=1,"1 JP","") &amp; IF(Tableau210[[#This Row],[Nb BP BUTA]]=1," 1 BP","") &amp; IF(Tableau210[[#This Row],[Nb BP BUTA]]=2," 2 BP","")</f>
        <v xml:space="preserve"> 2 BP</v>
      </c>
      <c r="AL1143" s="117" t="s">
        <v>103</v>
      </c>
      <c r="AM1143" s="117">
        <f>IFERROR(+VLOOKUP(AY1143,Tiges!$G$4:$I$569,3,FALSE),"")</f>
        <v>27</v>
      </c>
      <c r="AN1143" s="48"/>
      <c r="AO1143" s="117">
        <v>4</v>
      </c>
      <c r="AP1143" s="177" cm="1">
        <f t="array" ref="AP11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4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43" s="117" t="s">
        <v>2161</v>
      </c>
      <c r="AS1143" s="177" t="str" cm="1">
        <f t="array" ref="AS11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43" s="117" t="s">
        <v>1123</v>
      </c>
      <c r="AV1143" s="177" t="str" cm="1">
        <f t="array" ref="AV11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43" s="117"/>
      <c r="AY1143" s="117" cm="1">
        <f t="array" ref="AY1143">IFERROR(_xlfn.XLOOKUP(Tableau210[[#This Row],[DN DONNEES BUTA ]]&amp;Tableau210[[#This Row],[PN DONNEES BUTA]],Tiges!$B$4:$B$79&amp;Tiges!$C$4:$C$79,Tiges!$G$4:$G$79),"")</f>
        <v>16</v>
      </c>
      <c r="AZ1143" s="117"/>
      <c r="BA1143" s="117" cm="1">
        <f t="array" ref="BA1143">IFERROR(_xlfn.XLOOKUP(Tableau210[[#This Row],[DN DONNEES BUTA ]]&amp;Tableau210[[#This Row],[PN DONNEES BUTA]],Tiges!$B$4:$B$79&amp;Tiges!$C$4:$C$79,Tiges!$H$4:$H$79),"")</f>
        <v>90</v>
      </c>
      <c r="BB1143" s="117"/>
      <c r="BC1143" s="184">
        <f>IFERROR(VLOOKUP(Tableau210[[#This Row],[OPERATION]],Tableau4[],2,FALSE),"")</f>
        <v>1</v>
      </c>
      <c r="BD1143" s="177" cm="1">
        <f t="array" ref="BD1143">IFERROR(
   SUM(
      _xlfn._xlws.FILTER(
         Tableau3[Nb Platinage Joint],
         (Tableau3[ITEM]=Tableau210[[#This Row],[NOM]])*
         (Tableau3[Rep.]=Tableau210[[#This Row],[REPERE BUTA]])
      )
   ),
0)</f>
        <v>2</v>
      </c>
      <c r="BE1143" s="182">
        <f>IFERROR(VLOOKUP(Tableau210[[#This Row],[OPERATION]],Tableau4[],3,FALSE),"")</f>
        <v>1</v>
      </c>
      <c r="BF1143" s="177" cm="1">
        <f t="array" ref="BF1143">IFERROR(
   SUM(
      _xlfn._xlws.FILTER(
         Tableau3[Joint Définitif Nb],
         (Tableau3[ITEM]=Tableau210[[#This Row],[NOM]])*
         (Tableau3[Rep.]=Tableau210[[#This Row],[REPERE BUTA]])
      )
   ),
0)</f>
        <v>2</v>
      </c>
      <c r="BG1143" s="117" t="s">
        <v>129</v>
      </c>
      <c r="BH1143" s="177" t="str" cm="1">
        <f t="array" ref="BH11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3" s="117" t="s">
        <v>2281</v>
      </c>
      <c r="BK1143" s="117" t="s">
        <v>2269</v>
      </c>
      <c r="BL1143" s="167" t="s">
        <v>2380</v>
      </c>
      <c r="BM1143" s="117" t="s">
        <v>2380</v>
      </c>
      <c r="BN1143" s="117"/>
      <c r="BO1143" s="117"/>
      <c r="BP1143" s="117"/>
      <c r="BQ1143" s="48"/>
      <c r="BR1143" s="119"/>
      <c r="BS1143" s="48"/>
      <c r="BT1143" s="48"/>
      <c r="BU1143" s="48"/>
      <c r="BV1143" s="48"/>
      <c r="BW1143" s="48"/>
      <c r="BX1143" s="48"/>
    </row>
    <row r="1144" spans="1:76" ht="15.75" hidden="1" x14ac:dyDescent="0.25">
      <c r="A1144" s="48" t="e" cm="1">
        <f t="array" ref="A1144">_xlfn.XLOOKUP(Tableau210[[#This Row],[NOM]]&amp;Tableau210[[#This Row],[REPERE BUTA]],[6]!Tableau16[POSTE TECHNIQUE]&amp;[6]!Tableau16[Repere ADM],[6]!Tableau16[NUMERO CLIENT])</f>
        <v>#N/A</v>
      </c>
      <c r="B1144" s="48" t="e" cm="1">
        <f t="array" ref="B1144">_xlfn.XLOOKUP(Tableau210[[#This Row],[NOM]]&amp;Tableau210[[#This Row],[REPERE BUTA]],[6]!Tableau16[POSTE TECHNIQUE]&amp;[6]!Tableau16[Repere REF],[6]!Tableau16[NUMERO CLIENT])</f>
        <v>#N/A</v>
      </c>
      <c r="C1144" s="48" cm="1">
        <f t="array" ref="C1144">_xlfn.XLOOKUP(Tableau210[[#This Row],[NOM]]&amp;Tableau210[[#This Row],[Repere Ubleam]],[7]Sheet1!$C$2:$C$2995&amp;[7]Sheet1!$I$2:$I$2995,[7]Sheet1!$A$2:$A$2995)</f>
        <v>1138</v>
      </c>
      <c r="D1144" s="48" t="str">
        <f>C1144&amp;""</f>
        <v>1138</v>
      </c>
      <c r="E1144" s="48" t="e">
        <v>#N/A</v>
      </c>
      <c r="F1144" s="48" t="e">
        <v>#N/A</v>
      </c>
      <c r="G1144" s="176" t="s">
        <v>1820</v>
      </c>
      <c r="H1144" s="119" t="s">
        <v>1067</v>
      </c>
      <c r="I1144" s="119" t="s">
        <v>80</v>
      </c>
      <c r="J1144" s="119" t="s">
        <v>1074</v>
      </c>
      <c r="K1144" s="415" t="str">
        <f>_xlfn.XLOOKUP(Tableau210[[#This Row],[NOM]],[8]LUT!$I$5:$I$301,[8]LUT!$N$5:$N$301)</f>
        <v>Mélangeur</v>
      </c>
      <c r="L1144" s="119" t="s">
        <v>111</v>
      </c>
      <c r="M1144" s="119" t="s">
        <v>2125</v>
      </c>
      <c r="N1144" s="119" t="s">
        <v>2125</v>
      </c>
      <c r="O1144" s="119" t="s">
        <v>2503</v>
      </c>
      <c r="P1144" s="119"/>
      <c r="Q1144" s="119"/>
      <c r="R1144" s="119"/>
      <c r="S1144" s="119"/>
      <c r="T1144" s="119"/>
      <c r="U1144" s="119"/>
      <c r="V1144" s="119"/>
      <c r="W1144" s="148">
        <v>50</v>
      </c>
      <c r="X1144" s="207" cm="1">
        <f t="array" ref="X11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4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44" s="148">
        <v>20</v>
      </c>
      <c r="AA1144" s="207" cm="1">
        <f t="array" ref="AA11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44" s="48"/>
      <c r="AD1144" s="117" t="s">
        <v>2197</v>
      </c>
      <c r="AE1144" s="119"/>
      <c r="AF1144" s="183">
        <f>IFERROR(VLOOKUP(Tableau210[[#This Row],[OPERATION]],Tableau4[],5,FALSE),"")</f>
        <v>0</v>
      </c>
      <c r="AG1144" s="178"/>
      <c r="AH1144" s="183">
        <f>IFERROR(VLOOKUP(Tableau210[[#This Row],[OPERATION]],Tableau4[],4,FALSE),"")</f>
        <v>1</v>
      </c>
      <c r="AI1144" s="178"/>
      <c r="AJ1144" s="181" t="str">
        <f>IF(Tableau210[[#This Row],[NB JP EMIS]]=1,"1 JP","") &amp; IF(Tableau210[[#This Row],[NB BP EMIS]]=1," 1 BP","")</f>
        <v xml:space="preserve"> 1 BP</v>
      </c>
      <c r="AK1144" s="178" t="str">
        <f>IF(Tableau210[[#This Row],[NB JP BUTA]]=1,"1 JP","") &amp; IF(Tableau210[[#This Row],[Nb BP BUTA]]=1," 1 BP","") &amp; IF(Tableau210[[#This Row],[Nb BP BUTA]]=2," 2 BP","")</f>
        <v/>
      </c>
      <c r="AL1144" s="117" t="s">
        <v>103</v>
      </c>
      <c r="AM1144" s="117">
        <f>IFERROR(+VLOOKUP(AY1144,Tiges!$G$4:$I$569,3,FALSE),"")</f>
        <v>27</v>
      </c>
      <c r="AN1144" s="48"/>
      <c r="AO1144" s="117">
        <v>4</v>
      </c>
      <c r="AP1144" s="177" cm="1">
        <f t="array" ref="AP11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44" s="117" t="s">
        <v>2161</v>
      </c>
      <c r="AS1144" s="177" t="str" cm="1">
        <f t="array" ref="AS11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44" s="117" t="s">
        <v>1123</v>
      </c>
      <c r="AV1144" s="177" t="str" cm="1">
        <f t="array" ref="AV11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44" s="117"/>
      <c r="AY1144" s="117" cm="1">
        <f t="array" ref="AY1144">IFERROR(_xlfn.XLOOKUP(Tableau210[[#This Row],[DN DONNEES BUTA ]]&amp;Tableau210[[#This Row],[PN DONNEES BUTA]],Tiges!$B$4:$B$79&amp;Tiges!$C$4:$C$79,Tiges!$G$4:$G$79),"")</f>
        <v>16</v>
      </c>
      <c r="AZ1144" s="117"/>
      <c r="BA1144" s="117" cm="1">
        <f t="array" ref="BA1144">IFERROR(_xlfn.XLOOKUP(Tableau210[[#This Row],[DN DONNEES BUTA ]]&amp;Tableau210[[#This Row],[PN DONNEES BUTA]],Tiges!$B$4:$B$79&amp;Tiges!$C$4:$C$79,Tiges!$H$4:$H$79),"")</f>
        <v>90</v>
      </c>
      <c r="BB1144" s="117"/>
      <c r="BC1144" s="184">
        <f>IFERROR(VLOOKUP(Tableau210[[#This Row],[OPERATION]],Tableau4[],2,FALSE),"")</f>
        <v>1</v>
      </c>
      <c r="BD1144" s="177"/>
      <c r="BE1144" s="182">
        <f>IFERROR(VLOOKUP(Tableau210[[#This Row],[OPERATION]],Tableau4[],3,FALSE),"")</f>
        <v>1</v>
      </c>
      <c r="BF1144" s="177"/>
      <c r="BG1144" s="117" t="s">
        <v>129</v>
      </c>
      <c r="BH1144" s="177" t="str" cm="1">
        <f t="array" ref="BH11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4" s="117" t="s">
        <v>2268</v>
      </c>
      <c r="BK1144" s="117" t="s">
        <v>2269</v>
      </c>
      <c r="BL1144" s="167" t="s">
        <v>2380</v>
      </c>
      <c r="BM1144" s="117"/>
      <c r="BN1144" s="117"/>
      <c r="BO1144" s="117"/>
      <c r="BP1144" s="117"/>
      <c r="BQ1144" s="48"/>
      <c r="BR1144" s="119"/>
      <c r="BS1144" s="48"/>
      <c r="BT1144" s="48"/>
      <c r="BU1144" s="48"/>
      <c r="BV1144" s="48"/>
      <c r="BW1144" s="48"/>
      <c r="BX1144" s="48"/>
    </row>
    <row r="1145" spans="1:76" ht="15.75" hidden="1" x14ac:dyDescent="0.25">
      <c r="A1145" s="48" t="e" cm="1">
        <f t="array" ref="A1145">_xlfn.XLOOKUP(Tableau210[[#This Row],[NOM]]&amp;Tableau210[[#This Row],[REPERE BUTA]],[6]!Tableau16[POSTE TECHNIQUE]&amp;[6]!Tableau16[Repere ADM],[6]!Tableau16[NUMERO CLIENT])</f>
        <v>#N/A</v>
      </c>
      <c r="B1145" s="48" t="e" cm="1">
        <f t="array" ref="B1145">_xlfn.XLOOKUP(Tableau210[[#This Row],[NOM]]&amp;Tableau210[[#This Row],[REPERE BUTA]],[6]!Tableau16[POSTE TECHNIQUE]&amp;[6]!Tableau16[Repere REF],[6]!Tableau16[NUMERO CLIENT])</f>
        <v>#N/A</v>
      </c>
      <c r="C1145" s="48" cm="1">
        <f t="array" ref="C1145">_xlfn.XLOOKUP(Tableau210[[#This Row],[NOM]]&amp;Tableau210[[#This Row],[Repere Ubleam]],[7]Sheet1!$C$2:$C$2995&amp;[7]Sheet1!$I$2:$I$2995,[7]Sheet1!$A$2:$A$2995)</f>
        <v>1139</v>
      </c>
      <c r="D1145" s="48" t="str">
        <f>C1145&amp;""</f>
        <v>1139</v>
      </c>
      <c r="E1145" s="48" t="e">
        <v>#N/A</v>
      </c>
      <c r="F1145" s="48" t="e">
        <v>#N/A</v>
      </c>
      <c r="G1145" s="176" t="s">
        <v>1820</v>
      </c>
      <c r="H1145" s="119" t="s">
        <v>1067</v>
      </c>
      <c r="I1145" s="119" t="s">
        <v>80</v>
      </c>
      <c r="J1145" s="119" t="s">
        <v>1074</v>
      </c>
      <c r="K1145" s="415" t="str">
        <f>_xlfn.XLOOKUP(Tableau210[[#This Row],[NOM]],[8]LUT!$I$5:$I$301,[8]LUT!$N$5:$N$301)</f>
        <v>Mélangeur</v>
      </c>
      <c r="L1145" s="119" t="s">
        <v>113</v>
      </c>
      <c r="M1145" s="119"/>
      <c r="N1145" s="119" t="s">
        <v>113</v>
      </c>
      <c r="O1145" s="119"/>
      <c r="P1145" s="119"/>
      <c r="Q1145" s="119"/>
      <c r="R1145" s="119"/>
      <c r="S1145" s="119"/>
      <c r="T1145" s="119"/>
      <c r="U1145" s="119"/>
      <c r="V1145" s="119"/>
      <c r="W1145" s="148">
        <v>25</v>
      </c>
      <c r="X1145" s="207" cm="1">
        <f t="array" ref="X11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4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45" s="148">
        <v>20</v>
      </c>
      <c r="AA1145" s="207" cm="1">
        <f t="array" ref="AA11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45" s="48"/>
      <c r="AD1145" s="117" t="s">
        <v>2196</v>
      </c>
      <c r="AE1145" s="119"/>
      <c r="AF1145" s="183">
        <f>IFERROR(VLOOKUP(Tableau210[[#This Row],[OPERATION]],Tableau4[],5,FALSE),"")</f>
        <v>0</v>
      </c>
      <c r="AG1145" s="178" cm="1">
        <f t="array" ref="AG1145">IFERROR(
   SUM(
      _xlfn._xlws.FILTER(
         Tableau3[JP],
         (Tableau3[ITEM]=Tableau210[[#This Row],[NOM]])*
         (Tableau3[Rep.]=Tableau210[[#This Row],[REPERE BUTA]])
      )
   ),
0)</f>
        <v>0</v>
      </c>
      <c r="AH1145" s="183">
        <f>IFERROR(VLOOKUP(Tableau210[[#This Row],[OPERATION]],Tableau4[],4,FALSE),"")</f>
        <v>0</v>
      </c>
      <c r="AI1145" s="178" cm="1">
        <f t="array" ref="AI1145">IFERROR(
   SUM(
      _xlfn._xlws.FILTER(
         Tableau3[BP],
         (Tableau3[ITEM]=Tableau210[[#This Row],[NOM]])*
         (Tableau3[Rep.]=Tableau210[[#This Row],[REPERE BUTA]])
      )
   ),
0)</f>
        <v>0</v>
      </c>
      <c r="AJ1145" s="181" t="str">
        <f>IF(Tableau210[[#This Row],[NB JP EMIS]]=1,"1 JP","") &amp; IF(Tableau210[[#This Row],[NB BP EMIS]]=1," 1 BP","")</f>
        <v/>
      </c>
      <c r="AK1145" s="178" t="str">
        <f>IF(Tableau210[[#This Row],[NB JP BUTA]]=1,"1 JP","") &amp; IF(Tableau210[[#This Row],[Nb BP BUTA]]=1," 1 BP","") &amp; IF(Tableau210[[#This Row],[Nb BP BUTA]]=2," 2 BP","")</f>
        <v/>
      </c>
      <c r="AL1145" s="117" t="s">
        <v>103</v>
      </c>
      <c r="AM1145" s="117">
        <f>IFERROR(+VLOOKUP(AY1145,Tiges!$G$4:$I$569,3,FALSE),"")</f>
        <v>22</v>
      </c>
      <c r="AN1145" s="48"/>
      <c r="AO1145" s="117">
        <v>4</v>
      </c>
      <c r="AP1145" s="177" cm="1">
        <f t="array" ref="AP11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45" s="117" t="s">
        <v>2271</v>
      </c>
      <c r="AS1145" s="177" t="str" cm="1">
        <f t="array" ref="AS11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1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145" s="117" t="s">
        <v>1123</v>
      </c>
      <c r="AV1145" s="177" t="str" cm="1">
        <f t="array" ref="AV11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45" s="117"/>
      <c r="AY1145" s="117" cm="1">
        <f t="array" ref="AY1145">IFERROR(_xlfn.XLOOKUP(Tableau210[[#This Row],[DN DONNEES BUTA ]]&amp;Tableau210[[#This Row],[PN DONNEES BUTA]],Tiges!$B$4:$B$79&amp;Tiges!$C$4:$C$79,Tiges!$G$4:$G$79),"")</f>
        <v>14</v>
      </c>
      <c r="AZ1145" s="117"/>
      <c r="BA1145" s="117" cm="1">
        <f t="array" ref="BA1145">IFERROR(_xlfn.XLOOKUP(Tableau210[[#This Row],[DN DONNEES BUTA ]]&amp;Tableau210[[#This Row],[PN DONNEES BUTA]],Tiges!$B$4:$B$79&amp;Tiges!$C$4:$C$79,Tiges!$H$4:$H$79),"")</f>
        <v>70</v>
      </c>
      <c r="BB1145" s="117"/>
      <c r="BC1145" s="184">
        <f>IFERROR(VLOOKUP(Tableau210[[#This Row],[OPERATION]],Tableau4[],2,FALSE),"")</f>
        <v>0</v>
      </c>
      <c r="BD1145" s="177" cm="1">
        <f t="array" ref="BD1145">IFERROR(
   SUM(
      _xlfn._xlws.FILTER(
         Tableau3[Nb Platinage Joint],
         (Tableau3[ITEM]=Tableau210[[#This Row],[NOM]])*
         (Tableau3[Rep.]=Tableau210[[#This Row],[REPERE BUTA]])
      )
   ),
0)</f>
        <v>0</v>
      </c>
      <c r="BE1145" s="182">
        <f>IFERROR(VLOOKUP(Tableau210[[#This Row],[OPERATION]],Tableau4[],3,FALSE),"")</f>
        <v>1</v>
      </c>
      <c r="BF1145" s="177" cm="1">
        <f t="array" ref="BF1145">IFERROR(
   SUM(
      _xlfn._xlws.FILTER(
         Tableau3[Joint Définitif Nb],
         (Tableau3[ITEM]=Tableau210[[#This Row],[NOM]])*
         (Tableau3[Rep.]=Tableau210[[#This Row],[REPERE BUTA]])
      )
   ),
0)</f>
        <v>1</v>
      </c>
      <c r="BG1145" s="117" t="s">
        <v>129</v>
      </c>
      <c r="BH1145" s="177" t="str" cm="1">
        <f t="array" ref="BH11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5" s="117" t="s">
        <v>2268</v>
      </c>
      <c r="BK1145" s="117" t="s">
        <v>2269</v>
      </c>
      <c r="BL1145" s="167" t="s">
        <v>2380</v>
      </c>
      <c r="BM1145" s="117"/>
      <c r="BN1145" s="117"/>
      <c r="BO1145" s="117"/>
      <c r="BP1145" s="117"/>
      <c r="BQ1145" s="48"/>
      <c r="BR1145" s="119"/>
      <c r="BS1145" s="48"/>
      <c r="BT1145" s="48"/>
      <c r="BU1145" s="48"/>
      <c r="BV1145" s="48"/>
      <c r="BW1145" s="48"/>
      <c r="BX1145" s="48"/>
    </row>
    <row r="1146" spans="1:76" ht="15.75" hidden="1" x14ac:dyDescent="0.25">
      <c r="A1146" s="48" t="e" cm="1">
        <f t="array" ref="A1146">_xlfn.XLOOKUP(Tableau210[[#This Row],[NOM]]&amp;Tableau210[[#This Row],[REPERE BUTA]],[6]!Tableau16[POSTE TECHNIQUE]&amp;[6]!Tableau16[Repere ADM],[6]!Tableau16[NUMERO CLIENT])</f>
        <v>#N/A</v>
      </c>
      <c r="B1146" s="48" t="e" cm="1">
        <f t="array" ref="B1146">_xlfn.XLOOKUP(Tableau210[[#This Row],[NOM]]&amp;Tableau210[[#This Row],[REPERE BUTA]],[6]!Tableau16[POSTE TECHNIQUE]&amp;[6]!Tableau16[Repere REF],[6]!Tableau16[NUMERO CLIENT])</f>
        <v>#N/A</v>
      </c>
      <c r="C1146" s="48" cm="1">
        <f t="array" ref="C1146">_xlfn.XLOOKUP(Tableau210[[#This Row],[NOM]]&amp;Tableau210[[#This Row],[Repere Ubleam]],[7]Sheet1!$C$2:$C$2995&amp;[7]Sheet1!$I$2:$I$2995,[7]Sheet1!$A$2:$A$2995)</f>
        <v>1140</v>
      </c>
      <c r="D1146" s="48" t="str">
        <f>C1146&amp;""</f>
        <v>1140</v>
      </c>
      <c r="E1146" s="48" t="e">
        <v>#N/A</v>
      </c>
      <c r="F1146" s="48" t="e">
        <v>#N/A</v>
      </c>
      <c r="G1146" s="176" t="s">
        <v>1820</v>
      </c>
      <c r="H1146" s="119" t="s">
        <v>1067</v>
      </c>
      <c r="I1146" s="119" t="s">
        <v>80</v>
      </c>
      <c r="J1146" s="119" t="s">
        <v>1074</v>
      </c>
      <c r="K1146" s="415" t="str">
        <f>_xlfn.XLOOKUP(Tableau210[[#This Row],[NOM]],[8]LUT!$I$5:$I$301,[8]LUT!$N$5:$N$301)</f>
        <v>Mélangeur</v>
      </c>
      <c r="L1146" s="119" t="s">
        <v>114</v>
      </c>
      <c r="M1146" s="119"/>
      <c r="N1146" s="119" t="s">
        <v>114</v>
      </c>
      <c r="O1146" s="119"/>
      <c r="P1146" s="119"/>
      <c r="Q1146" s="119"/>
      <c r="R1146" s="119"/>
      <c r="S1146" s="119"/>
      <c r="T1146" s="119"/>
      <c r="U1146" s="119"/>
      <c r="V1146" s="119"/>
      <c r="W1146" s="148">
        <v>100</v>
      </c>
      <c r="X1146" s="207" cm="1">
        <f t="array" ref="X11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4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46" s="148">
        <v>20</v>
      </c>
      <c r="AA1146" s="207" cm="1">
        <f t="array" ref="AA11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46" s="48"/>
      <c r="AD1146" s="117" t="s">
        <v>2196</v>
      </c>
      <c r="AE1146" s="119"/>
      <c r="AF1146" s="183">
        <f>IFERROR(VLOOKUP(Tableau210[[#This Row],[OPERATION]],Tableau4[],5,FALSE),"")</f>
        <v>0</v>
      </c>
      <c r="AG1146" s="178" cm="1">
        <f t="array" ref="AG1146">IFERROR(
   SUM(
      _xlfn._xlws.FILTER(
         Tableau3[JP],
         (Tableau3[ITEM]=Tableau210[[#This Row],[NOM]])*
         (Tableau3[Rep.]=Tableau210[[#This Row],[REPERE BUTA]])
      )
   ),
0)</f>
        <v>0</v>
      </c>
      <c r="AH1146" s="183">
        <f>IFERROR(VLOOKUP(Tableau210[[#This Row],[OPERATION]],Tableau4[],4,FALSE),"")</f>
        <v>0</v>
      </c>
      <c r="AI1146" s="178" cm="1">
        <f t="array" ref="AI1146">IFERROR(
   SUM(
      _xlfn._xlws.FILTER(
         Tableau3[BP],
         (Tableau3[ITEM]=Tableau210[[#This Row],[NOM]])*
         (Tableau3[Rep.]=Tableau210[[#This Row],[REPERE BUTA]])
      )
   ),
0)</f>
        <v>0</v>
      </c>
      <c r="AJ1146" s="181" t="str">
        <f>IF(Tableau210[[#This Row],[NB JP EMIS]]=1,"1 JP","") &amp; IF(Tableau210[[#This Row],[NB BP EMIS]]=1," 1 BP","")</f>
        <v/>
      </c>
      <c r="AK1146" s="178" t="str">
        <f>IF(Tableau210[[#This Row],[NB JP BUTA]]=1,"1 JP","") &amp; IF(Tableau210[[#This Row],[Nb BP BUTA]]=1," 1 BP","") &amp; IF(Tableau210[[#This Row],[Nb BP BUTA]]=2," 2 BP","")</f>
        <v/>
      </c>
      <c r="AL1146" s="117" t="s">
        <v>103</v>
      </c>
      <c r="AM1146" s="117">
        <f>IFERROR(+VLOOKUP(AY1146,Tiges!$G$4:$I$569,3,FALSE),"")</f>
        <v>27</v>
      </c>
      <c r="AN1146" s="48"/>
      <c r="AO1146" s="117">
        <v>8</v>
      </c>
      <c r="AP1146" s="177" cm="1">
        <f t="array" ref="AP11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46" s="117" t="s">
        <v>2285</v>
      </c>
      <c r="AS1146" s="177" t="str" cm="1">
        <f t="array" ref="AS11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1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1146" s="117" t="s">
        <v>1123</v>
      </c>
      <c r="AV1146" s="177" t="str" cm="1">
        <f t="array" ref="AV11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46" s="117"/>
      <c r="AY1146" s="117" cm="1">
        <f t="array" ref="AY1146">IFERROR(_xlfn.XLOOKUP(Tableau210[[#This Row],[DN DONNEES BUTA ]]&amp;Tableau210[[#This Row],[PN DONNEES BUTA]],Tiges!$B$4:$B$79&amp;Tiges!$C$4:$C$79,Tiges!$G$4:$G$79),"")</f>
        <v>16</v>
      </c>
      <c r="AZ1146" s="117"/>
      <c r="BA1146" s="117" cm="1">
        <f t="array" ref="BA1146">IFERROR(_xlfn.XLOOKUP(Tableau210[[#This Row],[DN DONNEES BUTA ]]&amp;Tableau210[[#This Row],[PN DONNEES BUTA]],Tiges!$B$4:$B$79&amp;Tiges!$C$4:$C$79,Tiges!$H$4:$H$79),"")</f>
        <v>100</v>
      </c>
      <c r="BB1146" s="117"/>
      <c r="BC1146" s="184">
        <f>IFERROR(VLOOKUP(Tableau210[[#This Row],[OPERATION]],Tableau4[],2,FALSE),"")</f>
        <v>0</v>
      </c>
      <c r="BD1146" s="177" cm="1">
        <f t="array" ref="BD1146">IFERROR(
   SUM(
      _xlfn._xlws.FILTER(
         Tableau3[Nb Platinage Joint],
         (Tableau3[ITEM]=Tableau210[[#This Row],[NOM]])*
         (Tableau3[Rep.]=Tableau210[[#This Row],[REPERE BUTA]])
      )
   ),
0)</f>
        <v>0</v>
      </c>
      <c r="BE1146" s="182">
        <f>IFERROR(VLOOKUP(Tableau210[[#This Row],[OPERATION]],Tableau4[],3,FALSE),"")</f>
        <v>1</v>
      </c>
      <c r="BF1146" s="177" cm="1">
        <f t="array" ref="BF1146">IFERROR(
   SUM(
      _xlfn._xlws.FILTER(
         Tableau3[Joint Définitif Nb],
         (Tableau3[ITEM]=Tableau210[[#This Row],[NOM]])*
         (Tableau3[Rep.]=Tableau210[[#This Row],[REPERE BUTA]])
      )
   ),
0)</f>
        <v>1</v>
      </c>
      <c r="BG1146" s="117" t="s">
        <v>129</v>
      </c>
      <c r="BH1146" s="177" t="str" cm="1">
        <f t="array" ref="BH11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6" s="117" t="s">
        <v>2268</v>
      </c>
      <c r="BK1146" s="117" t="s">
        <v>2269</v>
      </c>
      <c r="BL1146" s="167" t="s">
        <v>2380</v>
      </c>
      <c r="BM1146" s="117"/>
      <c r="BN1146" s="117"/>
      <c r="BO1146" s="117"/>
      <c r="BP1146" s="117"/>
      <c r="BQ1146" s="48"/>
      <c r="BR1146" s="119"/>
      <c r="BS1146" s="48"/>
      <c r="BT1146" s="48"/>
      <c r="BU1146" s="48"/>
      <c r="BV1146" s="48"/>
      <c r="BW1146" s="48"/>
      <c r="BX1146" s="48"/>
    </row>
    <row r="1147" spans="1:76" ht="15.75" hidden="1" x14ac:dyDescent="0.25">
      <c r="A1147" s="48" t="e" cm="1">
        <f t="array" ref="A1147">_xlfn.XLOOKUP(Tableau210[[#This Row],[NOM]]&amp;Tableau210[[#This Row],[REPERE BUTA]],[6]!Tableau16[POSTE TECHNIQUE]&amp;[6]!Tableau16[Repere ADM],[6]!Tableau16[NUMERO CLIENT])</f>
        <v>#N/A</v>
      </c>
      <c r="B1147" s="48" t="e" cm="1">
        <f t="array" ref="B1147">_xlfn.XLOOKUP(Tableau210[[#This Row],[NOM]]&amp;Tableau210[[#This Row],[REPERE BUTA]],[6]!Tableau16[POSTE TECHNIQUE]&amp;[6]!Tableau16[Repere REF],[6]!Tableau16[NUMERO CLIENT])</f>
        <v>#N/A</v>
      </c>
      <c r="C1147" s="48" cm="1">
        <f t="array" ref="C1147">_xlfn.XLOOKUP(Tableau210[[#This Row],[NOM]]&amp;Tableau210[[#This Row],[Repere Ubleam]],[7]Sheet1!$C$2:$C$2995&amp;[7]Sheet1!$I$2:$I$2995,[7]Sheet1!$A$2:$A$2995)</f>
        <v>1141</v>
      </c>
      <c r="D1147" s="48" t="str">
        <f>C1147&amp;""</f>
        <v>1141</v>
      </c>
      <c r="E1147" s="48" t="e">
        <v>#N/A</v>
      </c>
      <c r="F1147" s="48" t="e">
        <v>#N/A</v>
      </c>
      <c r="G1147" s="176" t="s">
        <v>1820</v>
      </c>
      <c r="H1147" s="119" t="s">
        <v>1067</v>
      </c>
      <c r="I1147" s="119" t="s">
        <v>80</v>
      </c>
      <c r="J1147" s="119" t="s">
        <v>1074</v>
      </c>
      <c r="K1147" s="415" t="str">
        <f>_xlfn.XLOOKUP(Tableau210[[#This Row],[NOM]],[8]LUT!$I$5:$I$301,[8]LUT!$N$5:$N$301)</f>
        <v>Mélangeur</v>
      </c>
      <c r="L1147" s="119" t="s">
        <v>115</v>
      </c>
      <c r="M1147" s="119" t="s">
        <v>2122</v>
      </c>
      <c r="N1147" s="119" t="s">
        <v>2122</v>
      </c>
      <c r="O1147" s="119" t="s">
        <v>2353</v>
      </c>
      <c r="P1147" s="119"/>
      <c r="Q1147" s="119"/>
      <c r="R1147" s="119"/>
      <c r="S1147" s="119"/>
      <c r="T1147" s="119"/>
      <c r="U1147" s="119"/>
      <c r="V1147" s="119"/>
      <c r="W1147" s="148" t="s">
        <v>2159</v>
      </c>
      <c r="X1147" s="207" cm="1">
        <f t="array" ref="X11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4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47" s="148" t="s">
        <v>3424</v>
      </c>
      <c r="AA1147" s="207" cm="1">
        <f t="array" ref="AA11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47" s="48"/>
      <c r="AD1147" s="117" t="s">
        <v>2197</v>
      </c>
      <c r="AE1147" s="119"/>
      <c r="AF1147" s="183">
        <f>IFERROR(VLOOKUP(Tableau210[[#This Row],[OPERATION]],Tableau4[],5,FALSE),"")</f>
        <v>0</v>
      </c>
      <c r="AG1147" s="178" cm="1">
        <f t="array" ref="AG1147">IFERROR(
   SUM(
      _xlfn._xlws.FILTER(
         Tableau3[JP],
         (Tableau3[ITEM]=Tableau210[[#This Row],[NOM]])*
         (Tableau3[Rep.]=Tableau210[[#This Row],[REPERE BUTA]])
      )
   ),
0)</f>
        <v>0</v>
      </c>
      <c r="AH1147" s="183">
        <f>IFERROR(VLOOKUP(Tableau210[[#This Row],[OPERATION]],Tableau4[],4,FALSE),"")</f>
        <v>1</v>
      </c>
      <c r="AI1147" s="178" cm="1">
        <f t="array" ref="AI1147">IFERROR(
   SUM(
      _xlfn._xlws.FILTER(
         Tableau3[BP],
         (Tableau3[ITEM]=Tableau210[[#This Row],[NOM]])*
         (Tableau3[Rep.]=Tableau210[[#This Row],[REPERE BUTA]])
      )
   ),
0)</f>
        <v>0</v>
      </c>
      <c r="AJ1147" s="181" t="s">
        <v>2111</v>
      </c>
      <c r="AK1147" s="178" t="str">
        <f>IF(Tableau210[[#This Row],[NB JP BUTA]]=1,"1 JP","") &amp; IF(Tableau210[[#This Row],[Nb BP BUTA]]=1," 1 BP","") &amp; IF(Tableau210[[#This Row],[Nb BP BUTA]]=2," 2 BP","")</f>
        <v/>
      </c>
      <c r="AL1147" s="117" t="s">
        <v>103</v>
      </c>
      <c r="AM1147" s="117">
        <f>IFERROR(+VLOOKUP(AY1147,Tiges!$G$4:$I$569,3,FALSE),"")</f>
        <v>27</v>
      </c>
      <c r="AN1147" s="48"/>
      <c r="AO1147" s="117" t="s">
        <v>3424</v>
      </c>
      <c r="AP1147" s="177" cm="1">
        <f t="array" ref="AP11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47" s="117" t="s">
        <v>3424</v>
      </c>
      <c r="AS1147" s="177" t="str" cm="1">
        <f t="array" ref="AS11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14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47" s="117" t="s">
        <v>3424</v>
      </c>
      <c r="AV1147" s="177" t="str" cm="1">
        <f t="array" ref="AV11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47" s="117"/>
      <c r="AY1147" s="117" cm="1">
        <f t="array" ref="AY1147">IFERROR(_xlfn.XLOOKUP(Tableau210[[#This Row],[DN DONNEES BUTA ]]&amp;Tableau210[[#This Row],[PN DONNEES BUTA]],Tiges!$B$4:$B$79&amp;Tiges!$C$4:$C$79,Tiges!$G$4:$G$79),"")</f>
        <v>16</v>
      </c>
      <c r="AZ1147" s="117"/>
      <c r="BA1147" s="117" cm="1">
        <f t="array" ref="BA1147">IFERROR(_xlfn.XLOOKUP(Tableau210[[#This Row],[DN DONNEES BUTA ]]&amp;Tableau210[[#This Row],[PN DONNEES BUTA]],Tiges!$B$4:$B$79&amp;Tiges!$C$4:$C$79,Tiges!$H$4:$H$79),"")</f>
        <v>100</v>
      </c>
      <c r="BB1147" s="117"/>
      <c r="BC1147" s="184">
        <f>IFERROR(VLOOKUP(Tableau210[[#This Row],[OPERATION]],Tableau4[],2,FALSE),"")</f>
        <v>1</v>
      </c>
      <c r="BD1147" s="177" cm="1">
        <f t="array" ref="BD1147">IFERROR(
   SUM(
      _xlfn._xlws.FILTER(
         Tableau3[Nb Platinage Joint],
         (Tableau3[ITEM]=Tableau210[[#This Row],[NOM]])*
         (Tableau3[Rep.]=Tableau210[[#This Row],[REPERE BUTA]])
      )
   ),
0)</f>
        <v>1</v>
      </c>
      <c r="BE1147" s="182">
        <f>IFERROR(VLOOKUP(Tableau210[[#This Row],[OPERATION]],Tableau4[],3,FALSE),"")</f>
        <v>1</v>
      </c>
      <c r="BF1147" s="177" cm="1">
        <f t="array" ref="BF1147">IFERROR(
   SUM(
      _xlfn._xlws.FILTER(
         Tableau3[Joint Définitif Nb],
         (Tableau3[ITEM]=Tableau210[[#This Row],[NOM]])*
         (Tableau3[Rep.]=Tableau210[[#This Row],[REPERE BUTA]])
      )
   ),
0)</f>
        <v>1</v>
      </c>
      <c r="BG1147" s="117" t="s">
        <v>3424</v>
      </c>
      <c r="BH1147" s="177" t="str" cm="1">
        <f t="array" ref="BH11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7" s="117" t="s">
        <v>3424</v>
      </c>
      <c r="BK1147" s="117" t="s">
        <v>3424</v>
      </c>
      <c r="BL1147" s="167" t="s">
        <v>2380</v>
      </c>
      <c r="BM1147" s="117" t="s">
        <v>2380</v>
      </c>
      <c r="BN1147" s="117"/>
      <c r="BO1147" s="117"/>
      <c r="BP1147" s="117"/>
      <c r="BQ1147" s="48"/>
      <c r="BR1147" s="119"/>
      <c r="BS1147" s="48"/>
      <c r="BT1147" s="48"/>
      <c r="BU1147" s="48"/>
      <c r="BV1147" s="48"/>
      <c r="BW1147" s="48"/>
      <c r="BX1147" s="48"/>
    </row>
    <row r="1148" spans="1:76" ht="15.75" hidden="1" x14ac:dyDescent="0.25">
      <c r="A1148" s="48" t="e" cm="1">
        <f t="array" ref="A1148">_xlfn.XLOOKUP(Tableau210[[#This Row],[NOM]]&amp;Tableau210[[#This Row],[REPERE BUTA]],[6]!Tableau16[POSTE TECHNIQUE]&amp;[6]!Tableau16[Repere ADM],[6]!Tableau16[NUMERO CLIENT])</f>
        <v>#N/A</v>
      </c>
      <c r="B1148" s="48" t="e" cm="1">
        <f t="array" ref="B1148">_xlfn.XLOOKUP(Tableau210[[#This Row],[NOM]]&amp;Tableau210[[#This Row],[REPERE BUTA]],[6]!Tableau16[POSTE TECHNIQUE]&amp;[6]!Tableau16[Repere REF],[6]!Tableau16[NUMERO CLIENT])</f>
        <v>#N/A</v>
      </c>
      <c r="C1148" s="48" cm="1">
        <f t="array" ref="C1148">_xlfn.XLOOKUP(Tableau210[[#This Row],[NOM]]&amp;Tableau210[[#This Row],[Repere Ubleam]],[7]Sheet1!$C$2:$C$2995&amp;[7]Sheet1!$I$2:$I$2995,[7]Sheet1!$A$2:$A$2995)</f>
        <v>1143</v>
      </c>
      <c r="D1148" s="48" t="str">
        <f>C1148&amp;""</f>
        <v>1143</v>
      </c>
      <c r="E1148" s="48" t="e">
        <v>#N/A</v>
      </c>
      <c r="F1148" s="48" t="e">
        <v>#N/A</v>
      </c>
      <c r="G1148" s="176" t="s">
        <v>1820</v>
      </c>
      <c r="H1148" s="119" t="s">
        <v>1067</v>
      </c>
      <c r="I1148" s="119" t="s">
        <v>80</v>
      </c>
      <c r="J1148" s="119" t="s">
        <v>1074</v>
      </c>
      <c r="K1148" s="415" t="str">
        <f>_xlfn.XLOOKUP(Tableau210[[#This Row],[NOM]],[8]LUT!$I$5:$I$301,[8]LUT!$N$5:$N$301)</f>
        <v>Mélangeur</v>
      </c>
      <c r="L1148" s="119" t="s">
        <v>194</v>
      </c>
      <c r="M1148" s="119"/>
      <c r="N1148" s="119" t="s">
        <v>194</v>
      </c>
      <c r="O1148" s="119"/>
      <c r="P1148" s="119"/>
      <c r="Q1148" s="119"/>
      <c r="R1148" s="119"/>
      <c r="S1148" s="119"/>
      <c r="T1148" s="119"/>
      <c r="U1148" s="119"/>
      <c r="V1148" s="119"/>
      <c r="W1148" s="148">
        <v>50</v>
      </c>
      <c r="X1148" s="207" cm="1">
        <f t="array" ref="X11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4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48" s="148">
        <v>20</v>
      </c>
      <c r="AA1148" s="207" cm="1">
        <f t="array" ref="AA11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48" s="48"/>
      <c r="AD1148" s="117" t="s">
        <v>2230</v>
      </c>
      <c r="AE1148" s="119"/>
      <c r="AF1148" s="183">
        <f>IFERROR(VLOOKUP(Tableau210[[#This Row],[OPERATION]],Tableau4[],5,FALSE),"")</f>
        <v>1</v>
      </c>
      <c r="AG1148" s="178" cm="1">
        <f t="array" ref="AG1148">IFERROR(
   SUM(
      _xlfn._xlws.FILTER(
         Tableau3[JP],
         (Tableau3[ITEM]=Tableau210[[#This Row],[NOM]])*
         (Tableau3[Rep.]=Tableau210[[#This Row],[REPERE BUTA]])
      )
   ),
0)</f>
        <v>1</v>
      </c>
      <c r="AH1148" s="183">
        <f>IFERROR(VLOOKUP(Tableau210[[#This Row],[OPERATION]],Tableau4[],4,FALSE),"")</f>
        <v>0</v>
      </c>
      <c r="AI1148" s="178" cm="1">
        <f t="array" ref="AI1148">IFERROR(
   SUM(
      _xlfn._xlws.FILTER(
         Tableau3[BP],
         (Tableau3[ITEM]=Tableau210[[#This Row],[NOM]])*
         (Tableau3[Rep.]=Tableau210[[#This Row],[REPERE BUTA]])
      )
   ),
0)</f>
        <v>0</v>
      </c>
      <c r="AJ1148" s="181" t="s">
        <v>2228</v>
      </c>
      <c r="AK1148" s="178" t="str">
        <f>IF(Tableau210[[#This Row],[NB JP BUTA]]=1,"1 JP","") &amp; IF(Tableau210[[#This Row],[Nb BP BUTA]]=1," 1 BP","") &amp; IF(Tableau210[[#This Row],[Nb BP BUTA]]=2," 2 BP","")</f>
        <v>1 JP</v>
      </c>
      <c r="AL1148" s="117" t="s">
        <v>103</v>
      </c>
      <c r="AM1148" s="117">
        <f>IFERROR(+VLOOKUP(AY1148,Tiges!$G$4:$I$569,3,FALSE),"")</f>
        <v>27</v>
      </c>
      <c r="AN1148" s="48"/>
      <c r="AO1148" s="117">
        <v>4</v>
      </c>
      <c r="AP1148" s="177" cm="1">
        <f t="array" ref="AP11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48" s="117" t="s">
        <v>2161</v>
      </c>
      <c r="AS1148" s="177" t="str" cm="1">
        <f t="array" ref="AS11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4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48" s="117" t="s">
        <v>1123</v>
      </c>
      <c r="AV1148" s="177" t="str" cm="1">
        <f t="array" ref="AV11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48" s="117"/>
      <c r="AY1148" s="117" cm="1">
        <f t="array" ref="AY1148">IFERROR(_xlfn.XLOOKUP(Tableau210[[#This Row],[DN DONNEES BUTA ]]&amp;Tableau210[[#This Row],[PN DONNEES BUTA]],Tiges!$B$4:$B$79&amp;Tiges!$C$4:$C$79,Tiges!$G$4:$G$79),"")</f>
        <v>16</v>
      </c>
      <c r="AZ1148" s="117"/>
      <c r="BA1148" s="117" cm="1">
        <f t="array" ref="BA1148">IFERROR(_xlfn.XLOOKUP(Tableau210[[#This Row],[DN DONNEES BUTA ]]&amp;Tableau210[[#This Row],[PN DONNEES BUTA]],Tiges!$B$4:$B$79&amp;Tiges!$C$4:$C$79,Tiges!$H$4:$H$79),"")</f>
        <v>90</v>
      </c>
      <c r="BB1148" s="117"/>
      <c r="BC1148" s="184">
        <f>IFERROR(VLOOKUP(Tableau210[[#This Row],[OPERATION]],Tableau4[],2,FALSE),"")</f>
        <v>2</v>
      </c>
      <c r="BD1148" s="177" cm="1">
        <f t="array" ref="BD1148">IFERROR(
   SUM(
      _xlfn._xlws.FILTER(
         Tableau3[Nb Platinage Joint],
         (Tableau3[ITEM]=Tableau210[[#This Row],[NOM]])*
         (Tableau3[Rep.]=Tableau210[[#This Row],[REPERE BUTA]])
      )
   ),
0)</f>
        <v>2</v>
      </c>
      <c r="BE1148" s="182">
        <f>IFERROR(VLOOKUP(Tableau210[[#This Row],[OPERATION]],Tableau4[],3,FALSE),"")</f>
        <v>1</v>
      </c>
      <c r="BF1148" s="177" cm="1">
        <f t="array" ref="BF1148">IFERROR(
   SUM(
      _xlfn._xlws.FILTER(
         Tableau3[Joint Définitif Nb],
         (Tableau3[ITEM]=Tableau210[[#This Row],[NOM]])*
         (Tableau3[Rep.]=Tableau210[[#This Row],[REPERE BUTA]])
      )
   ),
0)</f>
        <v>1</v>
      </c>
      <c r="BG1148" s="117" t="s">
        <v>129</v>
      </c>
      <c r="BH1148" s="177" t="str" cm="1">
        <f t="array" ref="BH11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8" s="117" t="s">
        <v>2268</v>
      </c>
      <c r="BK1148" s="117" t="s">
        <v>2269</v>
      </c>
      <c r="BL1148" s="167" t="s">
        <v>2380</v>
      </c>
      <c r="BM1148" s="117"/>
      <c r="BN1148" s="117"/>
      <c r="BO1148" s="117"/>
      <c r="BP1148" s="117"/>
      <c r="BQ1148" s="48"/>
      <c r="BR1148" s="119"/>
      <c r="BS1148" s="48"/>
      <c r="BT1148" s="48"/>
      <c r="BU1148" s="48"/>
      <c r="BV1148" s="48"/>
      <c r="BW1148" s="48"/>
      <c r="BX1148" s="48"/>
    </row>
    <row r="1149" spans="1:76" ht="15.75" hidden="1" x14ac:dyDescent="0.25">
      <c r="A1149" s="48" t="e" cm="1">
        <f t="array" ref="A1149">_xlfn.XLOOKUP(Tableau210[[#This Row],[NOM]]&amp;Tableau210[[#This Row],[REPERE BUTA]],[6]!Tableau16[POSTE TECHNIQUE]&amp;[6]!Tableau16[Repere ADM],[6]!Tableau16[NUMERO CLIENT])</f>
        <v>#N/A</v>
      </c>
      <c r="B1149" s="48" t="e" cm="1">
        <f t="array" ref="B1149">_xlfn.XLOOKUP(Tableau210[[#This Row],[NOM]]&amp;Tableau210[[#This Row],[REPERE BUTA]],[6]!Tableau16[POSTE TECHNIQUE]&amp;[6]!Tableau16[Repere REF],[6]!Tableau16[NUMERO CLIENT])</f>
        <v>#N/A</v>
      </c>
      <c r="C1149" s="48" cm="1">
        <f t="array" ref="C1149">_xlfn.XLOOKUP(Tableau210[[#This Row],[NOM]]&amp;Tableau210[[#This Row],[Repere Ubleam]],[7]Sheet1!$C$2:$C$2995&amp;[7]Sheet1!$I$2:$I$2995,[7]Sheet1!$A$2:$A$2995)</f>
        <v>1144</v>
      </c>
      <c r="D1149" s="48" t="str">
        <f>C1149&amp;""</f>
        <v>1144</v>
      </c>
      <c r="E1149" s="48" t="e">
        <v>#N/A</v>
      </c>
      <c r="F1149" s="48" t="e">
        <v>#N/A</v>
      </c>
      <c r="G1149" s="176" t="s">
        <v>1820</v>
      </c>
      <c r="H1149" s="119" t="s">
        <v>1067</v>
      </c>
      <c r="I1149" s="119" t="s">
        <v>80</v>
      </c>
      <c r="J1149" s="119" t="s">
        <v>1074</v>
      </c>
      <c r="K1149" s="415" t="str">
        <f>_xlfn.XLOOKUP(Tableau210[[#This Row],[NOM]],[8]LUT!$I$5:$I$301,[8]LUT!$N$5:$N$301)</f>
        <v>Mélangeur</v>
      </c>
      <c r="L1149" s="119" t="s">
        <v>93</v>
      </c>
      <c r="M1149" s="119"/>
      <c r="N1149" s="119" t="s">
        <v>93</v>
      </c>
      <c r="O1149" s="119"/>
      <c r="P1149" s="119"/>
      <c r="Q1149" s="119"/>
      <c r="R1149" s="119"/>
      <c r="S1149" s="119"/>
      <c r="T1149" s="119"/>
      <c r="U1149" s="119"/>
      <c r="V1149" s="119"/>
      <c r="W1149" s="148" t="s">
        <v>2159</v>
      </c>
      <c r="X1149" s="207" cm="1">
        <f t="array" ref="X11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49" s="148" t="s">
        <v>3424</v>
      </c>
      <c r="AA1149" s="207" cm="1">
        <f t="array" ref="AA11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49" s="48"/>
      <c r="AD1149" s="117" t="s">
        <v>2196</v>
      </c>
      <c r="AE1149" s="119"/>
      <c r="AF1149" s="183">
        <f>IFERROR(VLOOKUP(Tableau210[[#This Row],[OPERATION]],Tableau4[],5,FALSE),"")</f>
        <v>0</v>
      </c>
      <c r="AG1149" s="178" cm="1">
        <f t="array" ref="AG1149">IFERROR(
   SUM(
      _xlfn._xlws.FILTER(
         Tableau3[JP],
         (Tableau3[ITEM]=Tableau210[[#This Row],[NOM]])*
         (Tableau3[Rep.]=Tableau210[[#This Row],[REPERE BUTA]])
      )
   ),
0)</f>
        <v>0</v>
      </c>
      <c r="AH1149" s="183">
        <f>IFERROR(VLOOKUP(Tableau210[[#This Row],[OPERATION]],Tableau4[],4,FALSE),"")</f>
        <v>0</v>
      </c>
      <c r="AI1149" s="178" cm="1">
        <f t="array" ref="AI1149">IFERROR(
   SUM(
      _xlfn._xlws.FILTER(
         Tableau3[BP],
         (Tableau3[ITEM]=Tableau210[[#This Row],[NOM]])*
         (Tableau3[Rep.]=Tableau210[[#This Row],[REPERE BUTA]])
      )
   ),
0)</f>
        <v>0</v>
      </c>
      <c r="AJ1149" s="181" t="str">
        <f>IF(Tableau210[[#This Row],[NB JP EMIS]]=1,"1 JP","") &amp; IF(Tableau210[[#This Row],[NB BP EMIS]]=1," 1 BP","")</f>
        <v/>
      </c>
      <c r="AK1149" s="178" t="str">
        <f>IF(Tableau210[[#This Row],[NB JP BUTA]]=1,"1 JP","") &amp; IF(Tableau210[[#This Row],[Nb BP BUTA]]=1," 1 BP","") &amp; IF(Tableau210[[#This Row],[Nb BP BUTA]]=2," 2 BP","")</f>
        <v/>
      </c>
      <c r="AL1149" s="117" t="s">
        <v>103</v>
      </c>
      <c r="AM1149" s="117">
        <f>IFERROR(+VLOOKUP(AY1149,Tiges!$G$4:$I$569,3,FALSE),"")</f>
        <v>27</v>
      </c>
      <c r="AN1149" s="48"/>
      <c r="AO1149" s="170" t="s">
        <v>3424</v>
      </c>
      <c r="AP1149" s="177" cm="1">
        <f t="array" ref="AP11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49" s="170" t="s">
        <v>3424</v>
      </c>
      <c r="AS1149" s="177" t="str" cm="1">
        <f t="array" ref="AS11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1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149" s="170" t="s">
        <v>3424</v>
      </c>
      <c r="AV1149" s="177" t="str" cm="1">
        <f t="array" ref="AV11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49" s="117"/>
      <c r="AY1149" s="117" cm="1">
        <f t="array" ref="AY1149">IFERROR(_xlfn.XLOOKUP(Tableau210[[#This Row],[DN DONNEES BUTA ]]&amp;Tableau210[[#This Row],[PN DONNEES BUTA]],Tiges!$B$4:$B$79&amp;Tiges!$C$4:$C$79,Tiges!$G$4:$G$79),"")</f>
        <v>16</v>
      </c>
      <c r="AZ1149" s="117"/>
      <c r="BA1149" s="117" cm="1">
        <f t="array" ref="BA1149">IFERROR(_xlfn.XLOOKUP(Tableau210[[#This Row],[DN DONNEES BUTA ]]&amp;Tableau210[[#This Row],[PN DONNEES BUTA]],Tiges!$B$4:$B$79&amp;Tiges!$C$4:$C$79,Tiges!$H$4:$H$79),"")</f>
        <v>100</v>
      </c>
      <c r="BB1149" s="117"/>
      <c r="BC1149" s="184">
        <f>IFERROR(VLOOKUP(Tableau210[[#This Row],[OPERATION]],Tableau4[],2,FALSE),"")</f>
        <v>0</v>
      </c>
      <c r="BD1149" s="177" cm="1">
        <f t="array" ref="BD1149">IFERROR(
   SUM(
      _xlfn._xlws.FILTER(
         Tableau3[Nb Platinage Joint],
         (Tableau3[ITEM]=Tableau210[[#This Row],[NOM]])*
         (Tableau3[Rep.]=Tableau210[[#This Row],[REPERE BUTA]])
      )
   ),
0)</f>
        <v>0</v>
      </c>
      <c r="BE1149" s="182">
        <f>IFERROR(VLOOKUP(Tableau210[[#This Row],[OPERATION]],Tableau4[],3,FALSE),"")</f>
        <v>1</v>
      </c>
      <c r="BF1149" s="177" cm="1">
        <f t="array" ref="BF1149">IFERROR(
   SUM(
      _xlfn._xlws.FILTER(
         Tableau3[Joint Définitif Nb],
         (Tableau3[ITEM]=Tableau210[[#This Row],[NOM]])*
         (Tableau3[Rep.]=Tableau210[[#This Row],[REPERE BUTA]])
      )
   ),
0)</f>
        <v>1</v>
      </c>
      <c r="BG1149" s="170" t="s">
        <v>3424</v>
      </c>
      <c r="BH1149" s="177" t="str" cm="1">
        <f t="array" ref="BH11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49" s="170" t="s">
        <v>3424</v>
      </c>
      <c r="BK1149" s="170" t="s">
        <v>3424</v>
      </c>
      <c r="BL1149" s="167" t="s">
        <v>2380</v>
      </c>
      <c r="BM1149" s="117"/>
      <c r="BN1149" s="117"/>
      <c r="BO1149" s="117"/>
      <c r="BP1149" s="117"/>
      <c r="BQ1149" s="48"/>
      <c r="BR1149" s="119"/>
      <c r="BS1149" s="48"/>
      <c r="BT1149" s="48"/>
      <c r="BU1149" s="48"/>
      <c r="BV1149" s="48"/>
      <c r="BW1149" s="48"/>
      <c r="BX1149" s="48"/>
    </row>
    <row r="1150" spans="1:76" ht="15.75" hidden="1" x14ac:dyDescent="0.25">
      <c r="A1150" s="48" t="e" cm="1">
        <f t="array" ref="A1150">_xlfn.XLOOKUP(Tableau210[[#This Row],[NOM]]&amp;Tableau210[[#This Row],[REPERE BUTA]],[6]!Tableau16[POSTE TECHNIQUE]&amp;[6]!Tableau16[Repere ADM],[6]!Tableau16[NUMERO CLIENT])</f>
        <v>#N/A</v>
      </c>
      <c r="B1150" s="48" t="e" cm="1">
        <f t="array" ref="B1150">_xlfn.XLOOKUP(Tableau210[[#This Row],[NOM]]&amp;Tableau210[[#This Row],[REPERE BUTA]],[6]!Tableau16[POSTE TECHNIQUE]&amp;[6]!Tableau16[Repere REF],[6]!Tableau16[NUMERO CLIENT])</f>
        <v>#N/A</v>
      </c>
      <c r="C1150" s="48" cm="1">
        <f t="array" ref="C1150">_xlfn.XLOOKUP(Tableau210[[#This Row],[NOM]]&amp;Tableau210[[#This Row],[Repere Ubleam]],[7]Sheet1!$C$2:$C$2995&amp;[7]Sheet1!$I$2:$I$2995,[7]Sheet1!$A$2:$A$2995)</f>
        <v>1145</v>
      </c>
      <c r="D1150" s="48" t="str">
        <f>C1150&amp;""</f>
        <v>1145</v>
      </c>
      <c r="E1150" s="48" t="e">
        <v>#N/A</v>
      </c>
      <c r="F1150" s="48" t="e">
        <v>#N/A</v>
      </c>
      <c r="G1150" s="176" t="s">
        <v>1820</v>
      </c>
      <c r="H1150" s="119" t="s">
        <v>1067</v>
      </c>
      <c r="I1150" s="119" t="s">
        <v>80</v>
      </c>
      <c r="J1150" s="119" t="s">
        <v>1074</v>
      </c>
      <c r="K1150" s="415" t="str">
        <f>_xlfn.XLOOKUP(Tableau210[[#This Row],[NOM]],[8]LUT!$I$5:$I$301,[8]LUT!$N$5:$N$301)</f>
        <v>Mélangeur</v>
      </c>
      <c r="L1150" s="119" t="s">
        <v>207</v>
      </c>
      <c r="M1150" s="119"/>
      <c r="N1150" s="119" t="s">
        <v>207</v>
      </c>
      <c r="O1150" s="119"/>
      <c r="P1150" s="119"/>
      <c r="Q1150" s="119"/>
      <c r="R1150" s="119"/>
      <c r="S1150" s="119"/>
      <c r="T1150" s="119"/>
      <c r="U1150" s="119"/>
      <c r="V1150" s="119"/>
      <c r="W1150" s="148" t="s">
        <v>2159</v>
      </c>
      <c r="X1150" s="207" cm="1">
        <f t="array" ref="X11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5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50" s="148" t="s">
        <v>3424</v>
      </c>
      <c r="AA1150" s="207" cm="1">
        <f t="array" ref="AA11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50" s="48"/>
      <c r="AD1150" s="117" t="s">
        <v>2196</v>
      </c>
      <c r="AE1150" s="119"/>
      <c r="AF1150" s="183">
        <f>IFERROR(VLOOKUP(Tableau210[[#This Row],[OPERATION]],Tableau4[],5,FALSE),"")</f>
        <v>0</v>
      </c>
      <c r="AG1150" s="178" cm="1">
        <f t="array" ref="AG1150">IFERROR(
   SUM(
      _xlfn._xlws.FILTER(
         Tableau3[JP],
         (Tableau3[ITEM]=Tableau210[[#This Row],[NOM]])*
         (Tableau3[Rep.]=Tableau210[[#This Row],[REPERE BUTA]])
      )
   ),
0)</f>
        <v>0</v>
      </c>
      <c r="AH1150" s="183">
        <f>IFERROR(VLOOKUP(Tableau210[[#This Row],[OPERATION]],Tableau4[],4,FALSE),"")</f>
        <v>0</v>
      </c>
      <c r="AI1150" s="178" cm="1">
        <f t="array" ref="AI1150">IFERROR(
   SUM(
      _xlfn._xlws.FILTER(
         Tableau3[BP],
         (Tableau3[ITEM]=Tableau210[[#This Row],[NOM]])*
         (Tableau3[Rep.]=Tableau210[[#This Row],[REPERE BUTA]])
      )
   ),
0)</f>
        <v>0</v>
      </c>
      <c r="AJ1150" s="181" t="str">
        <f>IF(Tableau210[[#This Row],[NB JP EMIS]]=1,"1 JP","") &amp; IF(Tableau210[[#This Row],[NB BP EMIS]]=1," 1 BP","")</f>
        <v/>
      </c>
      <c r="AK1150" s="178" t="str">
        <f>IF(Tableau210[[#This Row],[NB JP BUTA]]=1,"1 JP","") &amp; IF(Tableau210[[#This Row],[Nb BP BUTA]]=1," 1 BP","") &amp; IF(Tableau210[[#This Row],[Nb BP BUTA]]=2," 2 BP","")</f>
        <v/>
      </c>
      <c r="AL1150" s="117" t="s">
        <v>103</v>
      </c>
      <c r="AM1150" s="117">
        <f>IFERROR(+VLOOKUP(AY1150,Tiges!$G$4:$I$569,3,FALSE),"")</f>
        <v>32</v>
      </c>
      <c r="AN1150" s="48"/>
      <c r="AO1150" s="170" t="s">
        <v>3424</v>
      </c>
      <c r="AP1150" s="177" cm="1">
        <f t="array" ref="AP11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50" s="170" t="s">
        <v>3424</v>
      </c>
      <c r="AS1150" s="177" t="str" cm="1">
        <f t="array" ref="AS11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5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50" s="170" t="s">
        <v>3424</v>
      </c>
      <c r="AV1150" s="177" t="str" cm="1">
        <f t="array" ref="AV11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0" s="117"/>
      <c r="AY1150" s="117" cm="1">
        <f t="array" ref="AY1150">IFERROR(_xlfn.XLOOKUP(Tableau210[[#This Row],[DN DONNEES BUTA ]]&amp;Tableau210[[#This Row],[PN DONNEES BUTA]],Tiges!$B$4:$B$79&amp;Tiges!$C$4:$C$79,Tiges!$G$4:$G$79),"")</f>
        <v>20</v>
      </c>
      <c r="AZ1150" s="117"/>
      <c r="BA1150" s="117" cm="1">
        <f t="array" ref="BA1150">IFERROR(_xlfn.XLOOKUP(Tableau210[[#This Row],[DN DONNEES BUTA ]]&amp;Tableau210[[#This Row],[PN DONNEES BUTA]],Tiges!$B$4:$B$79&amp;Tiges!$C$4:$C$79,Tiges!$H$4:$H$79),"")</f>
        <v>110</v>
      </c>
      <c r="BB1150" s="117"/>
      <c r="BC1150" s="184">
        <f>IFERROR(VLOOKUP(Tableau210[[#This Row],[OPERATION]],Tableau4[],2,FALSE),"")</f>
        <v>0</v>
      </c>
      <c r="BD1150" s="177" cm="1">
        <f t="array" ref="BD1150">IFERROR(
   SUM(
      _xlfn._xlws.FILTER(
         Tableau3[Nb Platinage Joint],
         (Tableau3[ITEM]=Tableau210[[#This Row],[NOM]])*
         (Tableau3[Rep.]=Tableau210[[#This Row],[REPERE BUTA]])
      )
   ),
0)</f>
        <v>0</v>
      </c>
      <c r="BE1150" s="182">
        <f>IFERROR(VLOOKUP(Tableau210[[#This Row],[OPERATION]],Tableau4[],3,FALSE),"")</f>
        <v>1</v>
      </c>
      <c r="BF1150" s="177" cm="1">
        <f t="array" ref="BF1150">IFERROR(
   SUM(
      _xlfn._xlws.FILTER(
         Tableau3[Joint Définitif Nb],
         (Tableau3[ITEM]=Tableau210[[#This Row],[NOM]])*
         (Tableau3[Rep.]=Tableau210[[#This Row],[REPERE BUTA]])
      )
   ),
0)</f>
        <v>1</v>
      </c>
      <c r="BG1150" s="170" t="s">
        <v>3424</v>
      </c>
      <c r="BH1150" s="177" t="str" cm="1">
        <f t="array" ref="BH11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0" s="170" t="s">
        <v>3424</v>
      </c>
      <c r="BK1150" s="170" t="s">
        <v>3424</v>
      </c>
      <c r="BL1150" s="167" t="s">
        <v>2380</v>
      </c>
      <c r="BM1150" s="117"/>
      <c r="BN1150" s="117"/>
      <c r="BO1150" s="117"/>
      <c r="BP1150" s="117"/>
      <c r="BQ1150" s="48"/>
      <c r="BR1150" s="119"/>
      <c r="BS1150" s="48"/>
      <c r="BT1150" s="48"/>
      <c r="BU1150" s="48"/>
      <c r="BV1150" s="48"/>
      <c r="BW1150" s="48"/>
      <c r="BX1150" s="48"/>
    </row>
    <row r="1151" spans="1:76" ht="15.75" hidden="1" x14ac:dyDescent="0.25">
      <c r="A1151" s="48" t="e" cm="1">
        <f t="array" ref="A1151">_xlfn.XLOOKUP(Tableau210[[#This Row],[NOM]]&amp;Tableau210[[#This Row],[REPERE BUTA]],[6]!Tableau16[POSTE TECHNIQUE]&amp;[6]!Tableau16[Repere ADM],[6]!Tableau16[NUMERO CLIENT])</f>
        <v>#N/A</v>
      </c>
      <c r="B1151" s="48" t="e" cm="1">
        <f t="array" ref="B1151">_xlfn.XLOOKUP(Tableau210[[#This Row],[NOM]]&amp;Tableau210[[#This Row],[REPERE BUTA]],[6]!Tableau16[POSTE TECHNIQUE]&amp;[6]!Tableau16[Repere REF],[6]!Tableau16[NUMERO CLIENT])</f>
        <v>#N/A</v>
      </c>
      <c r="C1151" s="48" cm="1">
        <f t="array" ref="C1151">_xlfn.XLOOKUP(Tableau210[[#This Row],[NOM]]&amp;Tableau210[[#This Row],[Repere Ubleam]],[7]Sheet1!$C$2:$C$2995&amp;[7]Sheet1!$I$2:$I$2995,[7]Sheet1!$A$2:$A$2995)</f>
        <v>1146</v>
      </c>
      <c r="D1151" s="48" t="str">
        <f>C1151&amp;""</f>
        <v>1146</v>
      </c>
      <c r="E1151" s="48" t="e">
        <v>#N/A</v>
      </c>
      <c r="F1151" s="48" t="e">
        <v>#N/A</v>
      </c>
      <c r="G1151" s="176" t="s">
        <v>1820</v>
      </c>
      <c r="H1151" s="119" t="s">
        <v>1067</v>
      </c>
      <c r="I1151" s="119" t="s">
        <v>80</v>
      </c>
      <c r="J1151" s="119" t="s">
        <v>1074</v>
      </c>
      <c r="K1151" s="415" t="str">
        <f>_xlfn.XLOOKUP(Tableau210[[#This Row],[NOM]],[8]LUT!$I$5:$I$301,[8]LUT!$N$5:$N$301)</f>
        <v>Mélangeur</v>
      </c>
      <c r="L1151" s="119" t="s">
        <v>209</v>
      </c>
      <c r="M1151" s="119"/>
      <c r="N1151" s="119" t="s">
        <v>209</v>
      </c>
      <c r="O1151" s="119"/>
      <c r="P1151" s="119"/>
      <c r="Q1151" s="119"/>
      <c r="R1151" s="119"/>
      <c r="S1151" s="119"/>
      <c r="T1151" s="119"/>
      <c r="U1151" s="119"/>
      <c r="V1151" s="119"/>
      <c r="W1151" s="148" t="s">
        <v>2159</v>
      </c>
      <c r="X1151" s="207" cm="1">
        <f t="array" ref="X11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51" s="148" t="s">
        <v>3424</v>
      </c>
      <c r="AA1151" s="207" cm="1">
        <f t="array" ref="AA11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51" s="48"/>
      <c r="AD1151" s="117" t="s">
        <v>2196</v>
      </c>
      <c r="AE1151" s="119"/>
      <c r="AF1151" s="183">
        <f>IFERROR(VLOOKUP(Tableau210[[#This Row],[OPERATION]],Tableau4[],5,FALSE),"")</f>
        <v>0</v>
      </c>
      <c r="AG1151" s="178" cm="1">
        <f t="array" ref="AG1151">IFERROR(
   SUM(
      _xlfn._xlws.FILTER(
         Tableau3[JP],
         (Tableau3[ITEM]=Tableau210[[#This Row],[NOM]])*
         (Tableau3[Rep.]=Tableau210[[#This Row],[REPERE BUTA]])
      )
   ),
0)</f>
        <v>0</v>
      </c>
      <c r="AH1151" s="183">
        <f>IFERROR(VLOOKUP(Tableau210[[#This Row],[OPERATION]],Tableau4[],4,FALSE),"")</f>
        <v>0</v>
      </c>
      <c r="AI1151" s="178" cm="1">
        <f t="array" ref="AI1151">IFERROR(
   SUM(
      _xlfn._xlws.FILTER(
         Tableau3[BP],
         (Tableau3[ITEM]=Tableau210[[#This Row],[NOM]])*
         (Tableau3[Rep.]=Tableau210[[#This Row],[REPERE BUTA]])
      )
   ),
0)</f>
        <v>0</v>
      </c>
      <c r="AJ1151" s="181" t="str">
        <f>IF(Tableau210[[#This Row],[NB JP EMIS]]=1,"1 JP","") &amp; IF(Tableau210[[#This Row],[NB BP EMIS]]=1," 1 BP","")</f>
        <v/>
      </c>
      <c r="AK1151" s="178" t="str">
        <f>IF(Tableau210[[#This Row],[NB JP BUTA]]=1,"1 JP","") &amp; IF(Tableau210[[#This Row],[Nb BP BUTA]]=1," 1 BP","") &amp; IF(Tableau210[[#This Row],[Nb BP BUTA]]=2," 2 BP","")</f>
        <v/>
      </c>
      <c r="AL1151" s="117" t="s">
        <v>103</v>
      </c>
      <c r="AM1151" s="117">
        <f>IFERROR(+VLOOKUP(AY1151,Tiges!$G$4:$I$569,3,FALSE),"")</f>
        <v>27</v>
      </c>
      <c r="AN1151" s="48"/>
      <c r="AO1151" s="170" t="s">
        <v>3424</v>
      </c>
      <c r="AP1151" s="177" cm="1">
        <f t="array" ref="AP11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51" s="170" t="s">
        <v>3424</v>
      </c>
      <c r="AS1151" s="177" t="str" cm="1">
        <f t="array" ref="AS11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151" s="170" t="s">
        <v>3424</v>
      </c>
      <c r="AV1151" s="177" t="str" cm="1">
        <f t="array" ref="AV11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1" s="117"/>
      <c r="AY1151" s="117" cm="1">
        <f t="array" ref="AY1151">IFERROR(_xlfn.XLOOKUP(Tableau210[[#This Row],[DN DONNEES BUTA ]]&amp;Tableau210[[#This Row],[PN DONNEES BUTA]],Tiges!$B$4:$B$79&amp;Tiges!$C$4:$C$79,Tiges!$G$4:$G$79),"")</f>
        <v>16</v>
      </c>
      <c r="AZ1151" s="117"/>
      <c r="BA1151" s="117" cm="1">
        <f t="array" ref="BA1151">IFERROR(_xlfn.XLOOKUP(Tableau210[[#This Row],[DN DONNEES BUTA ]]&amp;Tableau210[[#This Row],[PN DONNEES BUTA]],Tiges!$B$4:$B$79&amp;Tiges!$C$4:$C$79,Tiges!$H$4:$H$79),"")</f>
        <v>90</v>
      </c>
      <c r="BB1151" s="117"/>
      <c r="BC1151" s="184">
        <f>IFERROR(VLOOKUP(Tableau210[[#This Row],[OPERATION]],Tableau4[],2,FALSE),"")</f>
        <v>0</v>
      </c>
      <c r="BD1151" s="177" cm="1">
        <f t="array" ref="BD1151">IFERROR(
   SUM(
      _xlfn._xlws.FILTER(
         Tableau3[Nb Platinage Joint],
         (Tableau3[ITEM]=Tableau210[[#This Row],[NOM]])*
         (Tableau3[Rep.]=Tableau210[[#This Row],[REPERE BUTA]])
      )
   ),
0)</f>
        <v>0</v>
      </c>
      <c r="BE1151" s="182">
        <f>IFERROR(VLOOKUP(Tableau210[[#This Row],[OPERATION]],Tableau4[],3,FALSE),"")</f>
        <v>1</v>
      </c>
      <c r="BF1151" s="177" cm="1">
        <f t="array" ref="BF1151">IFERROR(
   SUM(
      _xlfn._xlws.FILTER(
         Tableau3[Joint Définitif Nb],
         (Tableau3[ITEM]=Tableau210[[#This Row],[NOM]])*
         (Tableau3[Rep.]=Tableau210[[#This Row],[REPERE BUTA]])
      )
   ),
0)</f>
        <v>1</v>
      </c>
      <c r="BG1151" s="170" t="s">
        <v>3424</v>
      </c>
      <c r="BH1151" s="177" t="str" cm="1">
        <f t="array" ref="BH11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1" s="170" t="s">
        <v>3424</v>
      </c>
      <c r="BK1151" s="170" t="s">
        <v>3424</v>
      </c>
      <c r="BL1151" s="167" t="s">
        <v>2380</v>
      </c>
      <c r="BM1151" s="117"/>
      <c r="BN1151" s="117"/>
      <c r="BO1151" s="117"/>
      <c r="BP1151" s="117"/>
      <c r="BQ1151" s="48"/>
      <c r="BR1151" s="119"/>
      <c r="BS1151" s="48"/>
      <c r="BT1151" s="48"/>
      <c r="BU1151" s="48"/>
      <c r="BV1151" s="48"/>
      <c r="BW1151" s="48"/>
      <c r="BX1151" s="48"/>
    </row>
    <row r="1152" spans="1:76" ht="15.75" hidden="1" x14ac:dyDescent="0.25">
      <c r="A1152" s="48" t="e" cm="1">
        <f t="array" ref="A1152">_xlfn.XLOOKUP(Tableau210[[#This Row],[NOM]]&amp;Tableau210[[#This Row],[REPERE BUTA]],[6]!Tableau16[POSTE TECHNIQUE]&amp;[6]!Tableau16[Repere ADM],[6]!Tableau16[NUMERO CLIENT])</f>
        <v>#N/A</v>
      </c>
      <c r="B1152" s="48" t="e" cm="1">
        <f t="array" ref="B1152">_xlfn.XLOOKUP(Tableau210[[#This Row],[NOM]]&amp;Tableau210[[#This Row],[REPERE BUTA]],[6]!Tableau16[POSTE TECHNIQUE]&amp;[6]!Tableau16[Repere REF],[6]!Tableau16[NUMERO CLIENT])</f>
        <v>#N/A</v>
      </c>
      <c r="C1152" s="48" cm="1">
        <f t="array" ref="C1152">_xlfn.XLOOKUP(Tableau210[[#This Row],[NOM]]&amp;Tableau210[[#This Row],[Repere Ubleam]],[7]Sheet1!$C$2:$C$2995&amp;[7]Sheet1!$I$2:$I$2995,[7]Sheet1!$A$2:$A$2995)</f>
        <v>1147</v>
      </c>
      <c r="D1152" s="48" t="str">
        <f>C1152&amp;""</f>
        <v>1147</v>
      </c>
      <c r="E1152" s="48" t="e">
        <v>#N/A</v>
      </c>
      <c r="F1152" s="48" t="e">
        <v>#N/A</v>
      </c>
      <c r="G1152" s="176" t="s">
        <v>1820</v>
      </c>
      <c r="H1152" s="119" t="s">
        <v>1067</v>
      </c>
      <c r="I1152" s="119" t="s">
        <v>80</v>
      </c>
      <c r="J1152" s="119" t="s">
        <v>1074</v>
      </c>
      <c r="K1152" s="415" t="str">
        <f>_xlfn.XLOOKUP(Tableau210[[#This Row],[NOM]],[8]LUT!$I$5:$I$301,[8]LUT!$N$5:$N$301)</f>
        <v>Mélangeur</v>
      </c>
      <c r="L1152" s="119" t="s">
        <v>211</v>
      </c>
      <c r="M1152" s="119"/>
      <c r="N1152" s="119" t="s">
        <v>211</v>
      </c>
      <c r="O1152" s="119"/>
      <c r="P1152" s="119"/>
      <c r="Q1152" s="119"/>
      <c r="R1152" s="119"/>
      <c r="S1152" s="119"/>
      <c r="T1152" s="119"/>
      <c r="U1152" s="119"/>
      <c r="V1152" s="119"/>
      <c r="W1152" s="148">
        <v>50</v>
      </c>
      <c r="X1152" s="207" cm="1">
        <f t="array" ref="X11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5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52" s="148">
        <v>20</v>
      </c>
      <c r="AA1152" s="207" cm="1">
        <f t="array" ref="AA11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5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52" s="48"/>
      <c r="AD1152" s="117" t="s">
        <v>2352</v>
      </c>
      <c r="AE1152" s="119"/>
      <c r="AF1152" s="183">
        <f>IFERROR(VLOOKUP(Tableau210[[#This Row],[OPERATION]],Tableau4[],5,FALSE),"")</f>
        <v>0</v>
      </c>
      <c r="AG1152" s="178" cm="1">
        <f t="array" ref="AG1152">IFERROR(
   SUM(
      _xlfn._xlws.FILTER(
         Tableau3[JP],
         (Tableau3[ITEM]=Tableau210[[#This Row],[NOM]])*
         (Tableau3[Rep.]=Tableau210[[#This Row],[REPERE BUTA]])
      )
   ),
0)</f>
        <v>0</v>
      </c>
      <c r="AH1152" s="183">
        <f>IFERROR(VLOOKUP(Tableau210[[#This Row],[OPERATION]],Tableau4[],4,FALSE),"")</f>
        <v>1</v>
      </c>
      <c r="AI1152" s="178" cm="1">
        <f t="array" ref="AI1152">IFERROR(
   SUM(
      _xlfn._xlws.FILTER(
         Tableau3[BP],
         (Tableau3[ITEM]=Tableau210[[#This Row],[NOM]])*
         (Tableau3[Rep.]=Tableau210[[#This Row],[REPERE BUTA]])
      )
   ),
0)</f>
        <v>0</v>
      </c>
      <c r="AJ1152" s="181" t="s">
        <v>2111</v>
      </c>
      <c r="AK1152" s="178" t="str">
        <f>IF(Tableau210[[#This Row],[NB JP BUTA]]=1,"1 JP","") &amp; IF(Tableau210[[#This Row],[Nb BP BUTA]]=1," 1 BP","") &amp; IF(Tableau210[[#This Row],[Nb BP BUTA]]=2," 2 BP","")</f>
        <v/>
      </c>
      <c r="AL1152" s="117" t="s">
        <v>103</v>
      </c>
      <c r="AM1152" s="117">
        <f>IFERROR(+VLOOKUP(AY1152,Tiges!$G$4:$I$569,3,FALSE),"")</f>
        <v>27</v>
      </c>
      <c r="AN1152" s="48"/>
      <c r="AO1152" s="170">
        <v>4</v>
      </c>
      <c r="AP1152" s="177" cm="1">
        <f t="array" ref="AP11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52" s="170" t="s">
        <v>2161</v>
      </c>
      <c r="AS1152" s="177" t="str" cm="1">
        <f t="array" ref="AS11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15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52" s="170" t="s">
        <v>1123</v>
      </c>
      <c r="AV1152" s="177" t="str" cm="1">
        <f t="array" ref="AV11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2" s="117"/>
      <c r="AY1152" s="117" cm="1">
        <f t="array" ref="AY1152">IFERROR(_xlfn.XLOOKUP(Tableau210[[#This Row],[DN DONNEES BUTA ]]&amp;Tableau210[[#This Row],[PN DONNEES BUTA]],Tiges!$B$4:$B$79&amp;Tiges!$C$4:$C$79,Tiges!$G$4:$G$79),"")</f>
        <v>16</v>
      </c>
      <c r="AZ1152" s="117"/>
      <c r="BA1152" s="117" cm="1">
        <f t="array" ref="BA1152">IFERROR(_xlfn.XLOOKUP(Tableau210[[#This Row],[DN DONNEES BUTA ]]&amp;Tableau210[[#This Row],[PN DONNEES BUTA]],Tiges!$B$4:$B$79&amp;Tiges!$C$4:$C$79,Tiges!$H$4:$H$79),"")</f>
        <v>90</v>
      </c>
      <c r="BB1152" s="117"/>
      <c r="BC1152" s="184">
        <f>IFERROR(VLOOKUP(Tableau210[[#This Row],[OPERATION]],Tableau4[],2,FALSE),"")</f>
        <v>1</v>
      </c>
      <c r="BD1152" s="177" cm="1">
        <f t="array" ref="BD1152">IFERROR(
   SUM(
      _xlfn._xlws.FILTER(
         Tableau3[Nb Platinage Joint],
         (Tableau3[ITEM]=Tableau210[[#This Row],[NOM]])*
         (Tableau3[Rep.]=Tableau210[[#This Row],[REPERE BUTA]])
      )
   ),
0)</f>
        <v>1</v>
      </c>
      <c r="BE1152" s="182">
        <f>IFERROR(VLOOKUP(Tableau210[[#This Row],[OPERATION]],Tableau4[],3,FALSE),"")</f>
        <v>1</v>
      </c>
      <c r="BF1152" s="177" cm="1">
        <f t="array" ref="BF1152">IFERROR(
   SUM(
      _xlfn._xlws.FILTER(
         Tableau3[Joint Définitif Nb],
         (Tableau3[ITEM]=Tableau210[[#This Row],[NOM]])*
         (Tableau3[Rep.]=Tableau210[[#This Row],[REPERE BUTA]])
      )
   ),
0)</f>
        <v>1</v>
      </c>
      <c r="BG1152" s="170" t="s">
        <v>129</v>
      </c>
      <c r="BH1152" s="177" t="str" cm="1">
        <f t="array" ref="BH11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2" s="170" t="s">
        <v>2268</v>
      </c>
      <c r="BK1152" s="170" t="s">
        <v>2269</v>
      </c>
      <c r="BL1152" s="167" t="s">
        <v>2350</v>
      </c>
      <c r="BM1152" s="117" t="s">
        <v>2380</v>
      </c>
      <c r="BN1152" s="117"/>
      <c r="BO1152" s="117"/>
      <c r="BP1152" s="117"/>
      <c r="BQ1152" s="48"/>
      <c r="BR1152" s="119"/>
      <c r="BS1152" s="48"/>
      <c r="BT1152" s="48"/>
      <c r="BU1152" s="48"/>
      <c r="BV1152" s="48"/>
      <c r="BW1152" s="48"/>
      <c r="BX1152" s="48"/>
    </row>
    <row r="1153" spans="1:76" ht="15.75" hidden="1" x14ac:dyDescent="0.25">
      <c r="A1153" s="48" t="e" cm="1">
        <f t="array" ref="A1153">_xlfn.XLOOKUP(Tableau210[[#This Row],[NOM]]&amp;Tableau210[[#This Row],[REPERE BUTA]],[6]!Tableau16[POSTE TECHNIQUE]&amp;[6]!Tableau16[Repere ADM],[6]!Tableau16[NUMERO CLIENT])</f>
        <v>#N/A</v>
      </c>
      <c r="B1153" s="48" t="e" cm="1">
        <f t="array" ref="B1153">_xlfn.XLOOKUP(Tableau210[[#This Row],[NOM]]&amp;Tableau210[[#This Row],[REPERE BUTA]],[6]!Tableau16[POSTE TECHNIQUE]&amp;[6]!Tableau16[Repere REF],[6]!Tableau16[NUMERO CLIENT])</f>
        <v>#N/A</v>
      </c>
      <c r="C1153" s="48" cm="1">
        <f t="array" ref="C1153">_xlfn.XLOOKUP(Tableau210[[#This Row],[NOM]]&amp;Tableau210[[#This Row],[Repere Ubleam]],[7]Sheet1!$C$2:$C$2995&amp;[7]Sheet1!$I$2:$I$2995,[7]Sheet1!$A$2:$A$2995)</f>
        <v>1148</v>
      </c>
      <c r="D1153" s="48" t="str">
        <f>C1153&amp;""</f>
        <v>1148</v>
      </c>
      <c r="E1153" s="48" t="e">
        <v>#N/A</v>
      </c>
      <c r="F1153" s="48" t="e">
        <v>#N/A</v>
      </c>
      <c r="G1153" s="176" t="s">
        <v>1820</v>
      </c>
      <c r="H1153" s="119" t="s">
        <v>1067</v>
      </c>
      <c r="I1153" s="119" t="s">
        <v>80</v>
      </c>
      <c r="J1153" s="119" t="s">
        <v>1074</v>
      </c>
      <c r="K1153" s="415" t="str">
        <f>_xlfn.XLOOKUP(Tableau210[[#This Row],[NOM]],[8]LUT!$I$5:$I$301,[8]LUT!$N$5:$N$301)</f>
        <v>Mélangeur</v>
      </c>
      <c r="L1153" s="119" t="s">
        <v>42</v>
      </c>
      <c r="M1153" s="119"/>
      <c r="N1153" s="119" t="s">
        <v>42</v>
      </c>
      <c r="O1153" s="119"/>
      <c r="P1153" s="119"/>
      <c r="Q1153" s="119"/>
      <c r="R1153" s="119"/>
      <c r="S1153" s="119"/>
      <c r="T1153" s="119"/>
      <c r="U1153" s="119"/>
      <c r="V1153" s="119"/>
      <c r="W1153" s="148" t="s">
        <v>2291</v>
      </c>
      <c r="X1153" s="207" cm="1">
        <f t="array" ref="X11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5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53" s="148" t="s">
        <v>3424</v>
      </c>
      <c r="AA1153" s="207" cm="1">
        <f t="array" ref="AA11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5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53" s="48"/>
      <c r="AD1153" s="117" t="s">
        <v>2196</v>
      </c>
      <c r="AE1153" s="119"/>
      <c r="AF1153" s="183">
        <f>IFERROR(VLOOKUP(Tableau210[[#This Row],[OPERATION]],Tableau4[],5,FALSE),"")</f>
        <v>0</v>
      </c>
      <c r="AG1153" s="178" cm="1">
        <f t="array" ref="AG1153">IFERROR(
   SUM(
      _xlfn._xlws.FILTER(
         Tableau3[JP],
         (Tableau3[ITEM]=Tableau210[[#This Row],[NOM]])*
         (Tableau3[Rep.]=Tableau210[[#This Row],[REPERE BUTA]])
      )
   ),
0)</f>
        <v>0</v>
      </c>
      <c r="AH1153" s="183">
        <f>IFERROR(VLOOKUP(Tableau210[[#This Row],[OPERATION]],Tableau4[],4,FALSE),"")</f>
        <v>0</v>
      </c>
      <c r="AI1153" s="178" cm="1">
        <f t="array" ref="AI1153">IFERROR(
   SUM(
      _xlfn._xlws.FILTER(
         Tableau3[BP],
         (Tableau3[ITEM]=Tableau210[[#This Row],[NOM]])*
         (Tableau3[Rep.]=Tableau210[[#This Row],[REPERE BUTA]])
      )
   ),
0)</f>
        <v>1</v>
      </c>
      <c r="AJ1153" s="181" t="str">
        <f>IF(Tableau210[[#This Row],[NB JP EMIS]]=1,"1 JP","") &amp; IF(Tableau210[[#This Row],[NB BP EMIS]]=1," 1 BP","")</f>
        <v/>
      </c>
      <c r="AK1153" s="178" t="str">
        <f>IF(Tableau210[[#This Row],[NB JP BUTA]]=1,"1 JP","") &amp; IF(Tableau210[[#This Row],[Nb BP BUTA]]=1," 1 BP","") &amp; IF(Tableau210[[#This Row],[Nb BP BUTA]]=2," 2 BP","")</f>
        <v xml:space="preserve"> 1 BP</v>
      </c>
      <c r="AL1153" s="117" t="s">
        <v>103</v>
      </c>
      <c r="AM1153" s="117">
        <f>IFERROR(+VLOOKUP(AY1153,Tiges!$G$4:$I$569,3,FALSE),"")</f>
        <v>32</v>
      </c>
      <c r="AN1153" s="48"/>
      <c r="AO1153" s="170" t="s">
        <v>3424</v>
      </c>
      <c r="AP1153" s="177" cm="1">
        <f t="array" ref="AP11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53" s="170" t="s">
        <v>3424</v>
      </c>
      <c r="AS1153" s="177" t="str" cm="1">
        <f t="array" ref="AS11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5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53" s="170" t="s">
        <v>3424</v>
      </c>
      <c r="AV1153" s="177" t="str" cm="1">
        <f t="array" ref="AV11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3" s="117"/>
      <c r="AY1153" s="117" cm="1">
        <f t="array" ref="AY1153">IFERROR(_xlfn.XLOOKUP(Tableau210[[#This Row],[DN DONNEES BUTA ]]&amp;Tableau210[[#This Row],[PN DONNEES BUTA]],Tiges!$B$4:$B$79&amp;Tiges!$C$4:$C$79,Tiges!$G$4:$G$79),"")</f>
        <v>20</v>
      </c>
      <c r="AZ1153" s="117"/>
      <c r="BA1153" s="117" cm="1">
        <f t="array" ref="BA1153">IFERROR(_xlfn.XLOOKUP(Tableau210[[#This Row],[DN DONNEES BUTA ]]&amp;Tableau210[[#This Row],[PN DONNEES BUTA]],Tiges!$B$4:$B$79&amp;Tiges!$C$4:$C$79,Tiges!$H$4:$H$79),"")</f>
        <v>110</v>
      </c>
      <c r="BB1153" s="117"/>
      <c r="BC1153" s="184">
        <f>IFERROR(VLOOKUP(Tableau210[[#This Row],[OPERATION]],Tableau4[],2,FALSE),"")</f>
        <v>0</v>
      </c>
      <c r="BD1153" s="177" cm="1">
        <f t="array" ref="BD1153">IFERROR(
   SUM(
      _xlfn._xlws.FILTER(
         Tableau3[Nb Platinage Joint],
         (Tableau3[ITEM]=Tableau210[[#This Row],[NOM]])*
         (Tableau3[Rep.]=Tableau210[[#This Row],[REPERE BUTA]])
      )
   ),
0)</f>
        <v>1</v>
      </c>
      <c r="BE1153" s="182">
        <f>IFERROR(VLOOKUP(Tableau210[[#This Row],[OPERATION]],Tableau4[],3,FALSE),"")</f>
        <v>1</v>
      </c>
      <c r="BF1153" s="177" cm="1">
        <f t="array" ref="BF1153">IFERROR(
   SUM(
      _xlfn._xlws.FILTER(
         Tableau3[Joint Définitif Nb],
         (Tableau3[ITEM]=Tableau210[[#This Row],[NOM]])*
         (Tableau3[Rep.]=Tableau210[[#This Row],[REPERE BUTA]])
      )
   ),
0)</f>
        <v>1</v>
      </c>
      <c r="BG1153" s="170" t="s">
        <v>3424</v>
      </c>
      <c r="BH1153" s="177" t="str" cm="1">
        <f t="array" ref="BH11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3" s="170" t="s">
        <v>3424</v>
      </c>
      <c r="BK1153" s="170" t="s">
        <v>3424</v>
      </c>
      <c r="BL1153" s="167" t="s">
        <v>2348</v>
      </c>
      <c r="BM1153" s="117" t="s">
        <v>2380</v>
      </c>
      <c r="BN1153" s="117"/>
      <c r="BO1153" s="117"/>
      <c r="BP1153" s="117"/>
      <c r="BQ1153" s="48"/>
      <c r="BR1153" s="119"/>
      <c r="BS1153" s="48"/>
      <c r="BT1153" s="48"/>
      <c r="BU1153" s="48"/>
      <c r="BV1153" s="48"/>
      <c r="BW1153" s="48"/>
      <c r="BX1153" s="48"/>
    </row>
    <row r="1154" spans="1:76" ht="15.75" hidden="1" x14ac:dyDescent="0.25">
      <c r="A1154" s="48" t="e" cm="1">
        <f t="array" ref="A1154">_xlfn.XLOOKUP(Tableau210[[#This Row],[NOM]]&amp;Tableau210[[#This Row],[REPERE BUTA]],[6]!Tableau16[POSTE TECHNIQUE]&amp;[6]!Tableau16[Repere ADM],[6]!Tableau16[NUMERO CLIENT])</f>
        <v>#N/A</v>
      </c>
      <c r="B1154" s="48" t="e" cm="1">
        <f t="array" ref="B1154">_xlfn.XLOOKUP(Tableau210[[#This Row],[NOM]]&amp;Tableau210[[#This Row],[REPERE BUTA]],[6]!Tableau16[POSTE TECHNIQUE]&amp;[6]!Tableau16[Repere REF],[6]!Tableau16[NUMERO CLIENT])</f>
        <v>#N/A</v>
      </c>
      <c r="C1154" s="48" cm="1">
        <f t="array" ref="C1154">_xlfn.XLOOKUP(Tableau210[[#This Row],[NOM]]&amp;Tableau210[[#This Row],[Repere Ubleam]],[7]Sheet1!$C$2:$C$2995&amp;[7]Sheet1!$I$2:$I$2995,[7]Sheet1!$A$2:$A$2995)</f>
        <v>1149</v>
      </c>
      <c r="D1154" s="48" t="str">
        <f>C1154&amp;""</f>
        <v>1149</v>
      </c>
      <c r="E1154" s="48" t="e">
        <v>#N/A</v>
      </c>
      <c r="F1154" s="48" t="e">
        <v>#N/A</v>
      </c>
      <c r="G1154" s="176" t="s">
        <v>1820</v>
      </c>
      <c r="H1154" s="119" t="s">
        <v>1067</v>
      </c>
      <c r="I1154" s="119" t="s">
        <v>80</v>
      </c>
      <c r="J1154" s="119" t="s">
        <v>1074</v>
      </c>
      <c r="K1154" s="415" t="str">
        <f>_xlfn.XLOOKUP(Tableau210[[#This Row],[NOM]],[8]LUT!$I$5:$I$301,[8]LUT!$N$5:$N$301)</f>
        <v>Mélangeur</v>
      </c>
      <c r="L1154" s="119" t="s">
        <v>392</v>
      </c>
      <c r="M1154" s="119" t="s">
        <v>2173</v>
      </c>
      <c r="N1154" s="119" t="s">
        <v>2173</v>
      </c>
      <c r="O1154" s="119"/>
      <c r="P1154" s="119"/>
      <c r="Q1154" s="119"/>
      <c r="R1154" s="119"/>
      <c r="S1154" s="119"/>
      <c r="T1154" s="119"/>
      <c r="U1154" s="119"/>
      <c r="V1154" s="119"/>
      <c r="W1154" s="148" t="s">
        <v>2291</v>
      </c>
      <c r="X1154" s="207" cm="1">
        <f t="array" ref="X11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5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54" s="148" t="s">
        <v>3424</v>
      </c>
      <c r="AA1154" s="207" cm="1">
        <f t="array" ref="AA11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5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54" s="48"/>
      <c r="AD1154" s="117" t="s">
        <v>2197</v>
      </c>
      <c r="AE1154" s="119"/>
      <c r="AF1154" s="183">
        <f>IFERROR(VLOOKUP(Tableau210[[#This Row],[OPERATION]],Tableau4[],5,FALSE),"")</f>
        <v>0</v>
      </c>
      <c r="AG1154" s="178" cm="1">
        <f t="array" ref="AG1154">IFERROR(
   SUM(
      _xlfn._xlws.FILTER(
         Tableau3[JP],
         (Tableau3[ITEM]=Tableau210[[#This Row],[NOM]])*
         (Tableau3[Rep.]=Tableau210[[#This Row],[REPERE BUTA]])
      )
   ),
0)</f>
        <v>0</v>
      </c>
      <c r="AH1154" s="183">
        <f>IFERROR(VLOOKUP(Tableau210[[#This Row],[OPERATION]],Tableau4[],4,FALSE),"")</f>
        <v>1</v>
      </c>
      <c r="AI1154" s="178" cm="1">
        <f t="array" ref="AI1154">IFERROR(
   SUM(
      _xlfn._xlws.FILTER(
         Tableau3[BP],
         (Tableau3[ITEM]=Tableau210[[#This Row],[NOM]])*
         (Tableau3[Rep.]=Tableau210[[#This Row],[REPERE BUTA]])
      )
   ),
0)</f>
        <v>2</v>
      </c>
      <c r="AJ1154" s="181" t="str">
        <f>IF(Tableau210[[#This Row],[NB JP EMIS]]=1,"1 JP","") &amp; IF(Tableau210[[#This Row],[NB BP EMIS]]=1," 1 BP","")</f>
        <v xml:space="preserve"> 1 BP</v>
      </c>
      <c r="AK1154" s="178" t="str">
        <f>IF(Tableau210[[#This Row],[NB JP BUTA]]=1,"1 JP","") &amp; IF(Tableau210[[#This Row],[Nb BP BUTA]]=1," 1 BP","") &amp; IF(Tableau210[[#This Row],[Nb BP BUTA]]=2," 2 BP","")</f>
        <v xml:space="preserve"> 2 BP</v>
      </c>
      <c r="AL1154" s="117"/>
      <c r="AM1154" s="117">
        <f>IFERROR(+VLOOKUP(AY1154,Tiges!$G$4:$I$569,3,FALSE),"")</f>
        <v>32</v>
      </c>
      <c r="AN1154" s="48"/>
      <c r="AO1154" s="170" t="s">
        <v>3424</v>
      </c>
      <c r="AP1154" s="177" cm="1">
        <f t="array" ref="AP11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54" s="170" t="s">
        <v>3424</v>
      </c>
      <c r="AS1154" s="177" t="str" cm="1">
        <f t="array" ref="AS11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5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54" s="170" t="s">
        <v>3424</v>
      </c>
      <c r="AV1154" s="177" t="str" cm="1">
        <f t="array" ref="AV11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4" s="117"/>
      <c r="AY1154" s="117" cm="1">
        <f t="array" ref="AY1154">IFERROR(_xlfn.XLOOKUP(Tableau210[[#This Row],[DN DONNEES BUTA ]]&amp;Tableau210[[#This Row],[PN DONNEES BUTA]],Tiges!$B$4:$B$79&amp;Tiges!$C$4:$C$79,Tiges!$G$4:$G$79),"")</f>
        <v>20</v>
      </c>
      <c r="AZ1154" s="117"/>
      <c r="BA1154" s="117" cm="1">
        <f t="array" ref="BA1154">IFERROR(_xlfn.XLOOKUP(Tableau210[[#This Row],[DN DONNEES BUTA ]]&amp;Tableau210[[#This Row],[PN DONNEES BUTA]],Tiges!$B$4:$B$79&amp;Tiges!$C$4:$C$79,Tiges!$H$4:$H$79),"")</f>
        <v>110</v>
      </c>
      <c r="BB1154" s="117"/>
      <c r="BC1154" s="184">
        <f>IFERROR(VLOOKUP(Tableau210[[#This Row],[OPERATION]],Tableau4[],2,FALSE),"")</f>
        <v>1</v>
      </c>
      <c r="BD1154" s="177" cm="1">
        <f t="array" ref="BD1154">IFERROR(
   SUM(
      _xlfn._xlws.FILTER(
         Tableau3[Nb Platinage Joint],
         (Tableau3[ITEM]=Tableau210[[#This Row],[NOM]])*
         (Tableau3[Rep.]=Tableau210[[#This Row],[REPERE BUTA]])
      )
   ),
0)</f>
        <v>2</v>
      </c>
      <c r="BE1154" s="182">
        <f>IFERROR(VLOOKUP(Tableau210[[#This Row],[OPERATION]],Tableau4[],3,FALSE),"")</f>
        <v>1</v>
      </c>
      <c r="BF1154" s="177" cm="1">
        <f t="array" ref="BF1154">IFERROR(
   SUM(
      _xlfn._xlws.FILTER(
         Tableau3[Joint Définitif Nb],
         (Tableau3[ITEM]=Tableau210[[#This Row],[NOM]])*
         (Tableau3[Rep.]=Tableau210[[#This Row],[REPERE BUTA]])
      )
   ),
0)</f>
        <v>2</v>
      </c>
      <c r="BG1154" s="170" t="s">
        <v>3424</v>
      </c>
      <c r="BH1154" s="177" t="str" cm="1">
        <f t="array" ref="BH11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4" s="170" t="s">
        <v>3424</v>
      </c>
      <c r="BK1154" s="170" t="s">
        <v>3424</v>
      </c>
      <c r="BL1154" s="167" t="s">
        <v>2380</v>
      </c>
      <c r="BM1154" s="117"/>
      <c r="BN1154" s="117"/>
      <c r="BO1154" s="117"/>
      <c r="BP1154" s="117"/>
      <c r="BQ1154" s="48"/>
      <c r="BR1154" s="119"/>
      <c r="BS1154" s="48"/>
      <c r="BT1154" s="48"/>
      <c r="BU1154" s="48"/>
      <c r="BV1154" s="48"/>
      <c r="BW1154" s="48"/>
      <c r="BX1154" s="48"/>
    </row>
    <row r="1155" spans="1:76" ht="15.75" hidden="1" x14ac:dyDescent="0.25">
      <c r="A1155" s="48" t="e" cm="1">
        <f t="array" ref="A1155">_xlfn.XLOOKUP(Tableau210[[#This Row],[NOM]]&amp;Tableau210[[#This Row],[REPERE BUTA]],[6]!Tableau16[POSTE TECHNIQUE]&amp;[6]!Tableau16[Repere ADM],[6]!Tableau16[NUMERO CLIENT])</f>
        <v>#N/A</v>
      </c>
      <c r="B1155" s="48" t="e" cm="1">
        <f t="array" ref="B1155">_xlfn.XLOOKUP(Tableau210[[#This Row],[NOM]]&amp;Tableau210[[#This Row],[REPERE BUTA]],[6]!Tableau16[POSTE TECHNIQUE]&amp;[6]!Tableau16[Repere REF],[6]!Tableau16[NUMERO CLIENT])</f>
        <v>#N/A</v>
      </c>
      <c r="C1155" s="48" cm="1">
        <f t="array" ref="C1155">_xlfn.XLOOKUP(Tableau210[[#This Row],[NOM]]&amp;Tableau210[[#This Row],[Repere Ubleam]],[7]Sheet1!$C$2:$C$2995&amp;[7]Sheet1!$I$2:$I$2995,[7]Sheet1!$A$2:$A$2995)</f>
        <v>1150</v>
      </c>
      <c r="D1155" s="48" t="str">
        <f>C1155&amp;""</f>
        <v>1150</v>
      </c>
      <c r="E1155" s="48" t="e">
        <v>#N/A</v>
      </c>
      <c r="F1155" s="48" t="e">
        <v>#N/A</v>
      </c>
      <c r="G1155" s="176" t="s">
        <v>1820</v>
      </c>
      <c r="H1155" s="119" t="s">
        <v>1067</v>
      </c>
      <c r="I1155" s="119" t="s">
        <v>80</v>
      </c>
      <c r="J1155" s="119" t="s">
        <v>1074</v>
      </c>
      <c r="K1155" s="415" t="str">
        <f>_xlfn.XLOOKUP(Tableau210[[#This Row],[NOM]],[8]LUT!$I$5:$I$301,[8]LUT!$N$5:$N$301)</f>
        <v>Mélangeur</v>
      </c>
      <c r="L1155" s="119" t="s">
        <v>392</v>
      </c>
      <c r="M1155" s="119" t="s">
        <v>2175</v>
      </c>
      <c r="N1155" s="119" t="s">
        <v>2175</v>
      </c>
      <c r="O1155" s="119"/>
      <c r="P1155" s="119"/>
      <c r="Q1155" s="119"/>
      <c r="R1155" s="119"/>
      <c r="S1155" s="119"/>
      <c r="T1155" s="119"/>
      <c r="U1155" s="119"/>
      <c r="V1155" s="119"/>
      <c r="W1155" s="117" t="s">
        <v>2291</v>
      </c>
      <c r="X1155" s="207"/>
      <c r="Y1155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155" s="117" t="s">
        <v>3424</v>
      </c>
      <c r="AA1155" s="207"/>
      <c r="AB115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155" s="48"/>
      <c r="AD1155" s="117" t="s">
        <v>2197</v>
      </c>
      <c r="AE1155" s="119"/>
      <c r="AF1155" s="183">
        <f>IFERROR(VLOOKUP(Tableau210[[#This Row],[OPERATION]],Tableau4[],5,FALSE),"")</f>
        <v>0</v>
      </c>
      <c r="AG1155" s="178"/>
      <c r="AH1155" s="183">
        <f>IFERROR(VLOOKUP(Tableau210[[#This Row],[OPERATION]],Tableau4[],4,FALSE),"")</f>
        <v>1</v>
      </c>
      <c r="AI1155" s="178"/>
      <c r="AJ1155" s="181" t="str">
        <f>IF(Tableau210[[#This Row],[NB JP EMIS]]=1,"1 JP","") &amp; IF(Tableau210[[#This Row],[NB BP EMIS]]=1," 1 BP","")</f>
        <v xml:space="preserve"> 1 BP</v>
      </c>
      <c r="AK1155" s="178"/>
      <c r="AL1155" s="117"/>
      <c r="AM1155" s="117" t="str">
        <f>IFERROR(+VLOOKUP(AY1155,Tiges!$G$4:$I$569,3,FALSE),"")</f>
        <v/>
      </c>
      <c r="AN1155" s="48"/>
      <c r="AO1155" s="117" t="s">
        <v>3424</v>
      </c>
      <c r="AP1155" s="177" cm="1">
        <f t="array" ref="AP11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55" s="117" t="s">
        <v>3424</v>
      </c>
      <c r="AS1155" s="177" t="str" cm="1">
        <f t="array" ref="AS11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55" s="117" t="s">
        <v>3424</v>
      </c>
      <c r="AV1155" s="177" t="str" cm="1">
        <f t="array" ref="AV11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5" s="117"/>
      <c r="AY1155" s="117" t="str" cm="1">
        <f t="array" ref="AY1155">IFERROR(_xlfn.XLOOKUP(Tableau210[[#This Row],[DN DONNEES BUTA ]]&amp;Tableau210[[#This Row],[PN DONNEES BUTA]],Tiges!$B$4:$B$79&amp;Tiges!$C$4:$C$79,Tiges!$G$4:$G$79),"")</f>
        <v/>
      </c>
      <c r="AZ1155" s="117"/>
      <c r="BA1155" s="117" t="str" cm="1">
        <f t="array" ref="BA1155">IFERROR(_xlfn.XLOOKUP(Tableau210[[#This Row],[DN DONNEES BUTA ]]&amp;Tableau210[[#This Row],[PN DONNEES BUTA]],Tiges!$B$4:$B$79&amp;Tiges!$C$4:$C$79,Tiges!$H$4:$H$79),"")</f>
        <v/>
      </c>
      <c r="BB1155" s="117"/>
      <c r="BC1155" s="184">
        <f>IFERROR(VLOOKUP(Tableau210[[#This Row],[OPERATION]],Tableau4[],2,FALSE),"")</f>
        <v>1</v>
      </c>
      <c r="BD1155" s="177"/>
      <c r="BE1155" s="182">
        <f>IFERROR(VLOOKUP(Tableau210[[#This Row],[OPERATION]],Tableau4[],3,FALSE),"")</f>
        <v>1</v>
      </c>
      <c r="BF1155" s="177"/>
      <c r="BG1155" s="117" t="s">
        <v>3424</v>
      </c>
      <c r="BH1155" s="177" t="str" cm="1">
        <f t="array" ref="BH11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5" s="117" t="s">
        <v>3424</v>
      </c>
      <c r="BK1155" s="117" t="s">
        <v>3424</v>
      </c>
      <c r="BL1155" s="167" t="s">
        <v>2380</v>
      </c>
      <c r="BM1155" s="117"/>
      <c r="BN1155" s="117"/>
      <c r="BO1155" s="117"/>
      <c r="BP1155" s="117"/>
      <c r="BQ1155" s="48"/>
      <c r="BR1155" s="119"/>
      <c r="BS1155" s="48"/>
      <c r="BT1155" s="48"/>
      <c r="BU1155" s="48"/>
      <c r="BV1155" s="48"/>
      <c r="BW1155" s="48"/>
      <c r="BX1155" s="48"/>
    </row>
    <row r="1156" spans="1:76" ht="15.75" hidden="1" x14ac:dyDescent="0.25">
      <c r="A1156" s="48" t="e" cm="1">
        <f t="array" ref="A1156">_xlfn.XLOOKUP(Tableau210[[#This Row],[NOM]]&amp;Tableau210[[#This Row],[REPERE BUTA]],[6]!Tableau16[POSTE TECHNIQUE]&amp;[6]!Tableau16[Repere ADM],[6]!Tableau16[NUMERO CLIENT])</f>
        <v>#N/A</v>
      </c>
      <c r="B1156" s="48" t="e" cm="1">
        <f t="array" ref="B1156">_xlfn.XLOOKUP(Tableau210[[#This Row],[NOM]]&amp;Tableau210[[#This Row],[REPERE BUTA]],[6]!Tableau16[POSTE TECHNIQUE]&amp;[6]!Tableau16[Repere REF],[6]!Tableau16[NUMERO CLIENT])</f>
        <v>#N/A</v>
      </c>
      <c r="C1156" s="48" cm="1">
        <f t="array" ref="C1156">_xlfn.XLOOKUP(Tableau210[[#This Row],[NOM]]&amp;Tableau210[[#This Row],[Repere Ubleam]],[7]Sheet1!$C$2:$C$2995&amp;[7]Sheet1!$I$2:$I$2995,[7]Sheet1!$A$2:$A$2995)</f>
        <v>1151</v>
      </c>
      <c r="D1156" s="48" t="str">
        <f>C1156&amp;""</f>
        <v>1151</v>
      </c>
      <c r="E1156" s="48" t="e">
        <v>#N/A</v>
      </c>
      <c r="F1156" s="48" t="e">
        <v>#N/A</v>
      </c>
      <c r="G1156" s="176" t="s">
        <v>1820</v>
      </c>
      <c r="H1156" s="119" t="s">
        <v>1067</v>
      </c>
      <c r="I1156" s="119" t="s">
        <v>80</v>
      </c>
      <c r="J1156" s="119" t="s">
        <v>1074</v>
      </c>
      <c r="K1156" s="415" t="str">
        <f>_xlfn.XLOOKUP(Tableau210[[#This Row],[NOM]],[8]LUT!$I$5:$I$301,[8]LUT!$N$5:$N$301)</f>
        <v>Mélangeur</v>
      </c>
      <c r="L1156" s="119" t="s">
        <v>212</v>
      </c>
      <c r="M1156" s="119" t="s">
        <v>2169</v>
      </c>
      <c r="N1156" s="119" t="s">
        <v>2169</v>
      </c>
      <c r="O1156" s="119"/>
      <c r="P1156" s="119"/>
      <c r="Q1156" s="119"/>
      <c r="R1156" s="119"/>
      <c r="S1156" s="119"/>
      <c r="T1156" s="119"/>
      <c r="U1156" s="119"/>
      <c r="V1156" s="119"/>
      <c r="W1156" s="117" t="s">
        <v>2291</v>
      </c>
      <c r="X1156" s="207" cm="1">
        <f t="array" ref="X11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5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56" s="117" t="s">
        <v>3424</v>
      </c>
      <c r="AA1156" s="207" cm="1">
        <f t="array" ref="AA11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5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56" s="48"/>
      <c r="AD1156" s="117" t="s">
        <v>2197</v>
      </c>
      <c r="AE1156" s="119"/>
      <c r="AF1156" s="183">
        <f>IFERROR(VLOOKUP(Tableau210[[#This Row],[OPERATION]],Tableau4[],5,FALSE),"")</f>
        <v>0</v>
      </c>
      <c r="AG1156" s="178" cm="1">
        <f t="array" ref="AG1156">IFERROR(
   SUM(
      _xlfn._xlws.FILTER(
         Tableau3[JP],
         (Tableau3[ITEM]=Tableau210[[#This Row],[NOM]])*
         (Tableau3[Rep.]=Tableau210[[#This Row],[REPERE BUTA]])
      )
   ),
0)</f>
        <v>0</v>
      </c>
      <c r="AH1156" s="183">
        <f>IFERROR(VLOOKUP(Tableau210[[#This Row],[OPERATION]],Tableau4[],4,FALSE),"")</f>
        <v>1</v>
      </c>
      <c r="AI1156" s="178" cm="1">
        <f t="array" ref="AI1156">IFERROR(
   SUM(
      _xlfn._xlws.FILTER(
         Tableau3[BP],
         (Tableau3[ITEM]=Tableau210[[#This Row],[NOM]])*
         (Tableau3[Rep.]=Tableau210[[#This Row],[REPERE BUTA]])
      )
   ),
0)</f>
        <v>2</v>
      </c>
      <c r="AJ1156" s="181" t="str">
        <f>IF(Tableau210[[#This Row],[NB JP EMIS]]=1,"1 JP","") &amp; IF(Tableau210[[#This Row],[NB BP EMIS]]=1," 1 BP","")</f>
        <v xml:space="preserve"> 1 BP</v>
      </c>
      <c r="AK1156" s="178" t="str">
        <f>IF(Tableau210[[#This Row],[NB JP BUTA]]=1,"1 JP","") &amp; IF(Tableau210[[#This Row],[Nb BP BUTA]]=1," 1 BP","") &amp; IF(Tableau210[[#This Row],[Nb BP BUTA]]=2," 2 BP","")</f>
        <v xml:space="preserve"> 2 BP</v>
      </c>
      <c r="AL1156" s="117"/>
      <c r="AM1156" s="117">
        <f>IFERROR(+VLOOKUP(AY1156,Tiges!$G$4:$I$569,3,FALSE),"")</f>
        <v>32</v>
      </c>
      <c r="AN1156" s="48"/>
      <c r="AO1156" s="117" t="s">
        <v>3424</v>
      </c>
      <c r="AP1156" s="177" cm="1">
        <f t="array" ref="AP11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56" s="117" t="s">
        <v>3424</v>
      </c>
      <c r="AS1156" s="177" t="str" cm="1">
        <f t="array" ref="AS11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5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56" s="117" t="s">
        <v>3424</v>
      </c>
      <c r="AV1156" s="177" t="str" cm="1">
        <f t="array" ref="AV11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6" s="117"/>
      <c r="AY1156" s="117" cm="1">
        <f t="array" ref="AY1156">IFERROR(_xlfn.XLOOKUP(Tableau210[[#This Row],[DN DONNEES BUTA ]]&amp;Tableau210[[#This Row],[PN DONNEES BUTA]],Tiges!$B$4:$B$79&amp;Tiges!$C$4:$C$79,Tiges!$G$4:$G$79),"")</f>
        <v>20</v>
      </c>
      <c r="AZ1156" s="117"/>
      <c r="BA1156" s="117" cm="1">
        <f t="array" ref="BA1156">IFERROR(_xlfn.XLOOKUP(Tableau210[[#This Row],[DN DONNEES BUTA ]]&amp;Tableau210[[#This Row],[PN DONNEES BUTA]],Tiges!$B$4:$B$79&amp;Tiges!$C$4:$C$79,Tiges!$H$4:$H$79),"")</f>
        <v>110</v>
      </c>
      <c r="BB1156" s="117"/>
      <c r="BC1156" s="184">
        <f>IFERROR(VLOOKUP(Tableau210[[#This Row],[OPERATION]],Tableau4[],2,FALSE),"")</f>
        <v>1</v>
      </c>
      <c r="BD1156" s="177" cm="1">
        <f t="array" ref="BD1156">IFERROR(
   SUM(
      _xlfn._xlws.FILTER(
         Tableau3[Nb Platinage Joint],
         (Tableau3[ITEM]=Tableau210[[#This Row],[NOM]])*
         (Tableau3[Rep.]=Tableau210[[#This Row],[REPERE BUTA]])
      )
   ),
0)</f>
        <v>2</v>
      </c>
      <c r="BE1156" s="182">
        <f>IFERROR(VLOOKUP(Tableau210[[#This Row],[OPERATION]],Tableau4[],3,FALSE),"")</f>
        <v>1</v>
      </c>
      <c r="BF1156" s="177" cm="1">
        <f t="array" ref="BF1156">IFERROR(
   SUM(
      _xlfn._xlws.FILTER(
         Tableau3[Joint Définitif Nb],
         (Tableau3[ITEM]=Tableau210[[#This Row],[NOM]])*
         (Tableau3[Rep.]=Tableau210[[#This Row],[REPERE BUTA]])
      )
   ),
0)</f>
        <v>2</v>
      </c>
      <c r="BG1156" s="117" t="s">
        <v>3424</v>
      </c>
      <c r="BH1156" s="177" t="str" cm="1">
        <f t="array" ref="BH11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6" s="117" t="s">
        <v>3424</v>
      </c>
      <c r="BK1156" s="117" t="s">
        <v>3424</v>
      </c>
      <c r="BL1156" s="167" t="s">
        <v>2380</v>
      </c>
      <c r="BM1156" s="117"/>
      <c r="BN1156" s="117"/>
      <c r="BO1156" s="117"/>
      <c r="BP1156" s="117"/>
      <c r="BQ1156" s="48"/>
      <c r="BR1156" s="119"/>
      <c r="BS1156" s="48"/>
      <c r="BT1156" s="48"/>
      <c r="BU1156" s="48"/>
      <c r="BV1156" s="48"/>
      <c r="BW1156" s="48"/>
      <c r="BX1156" s="48"/>
    </row>
    <row r="1157" spans="1:76" ht="15.75" hidden="1" x14ac:dyDescent="0.25">
      <c r="A1157" s="48" t="e" cm="1">
        <f t="array" ref="A1157">_xlfn.XLOOKUP(Tableau210[[#This Row],[NOM]]&amp;Tableau210[[#This Row],[REPERE BUTA]],[6]!Tableau16[POSTE TECHNIQUE]&amp;[6]!Tableau16[Repere ADM],[6]!Tableau16[NUMERO CLIENT])</f>
        <v>#N/A</v>
      </c>
      <c r="B1157" s="48" t="e" cm="1">
        <f t="array" ref="B1157">_xlfn.XLOOKUP(Tableau210[[#This Row],[NOM]]&amp;Tableau210[[#This Row],[REPERE BUTA]],[6]!Tableau16[POSTE TECHNIQUE]&amp;[6]!Tableau16[Repere REF],[6]!Tableau16[NUMERO CLIENT])</f>
        <v>#N/A</v>
      </c>
      <c r="C1157" s="48" cm="1">
        <f t="array" ref="C1157">_xlfn.XLOOKUP(Tableau210[[#This Row],[NOM]]&amp;Tableau210[[#This Row],[Repere Ubleam]],[7]Sheet1!$C$2:$C$2995&amp;[7]Sheet1!$I$2:$I$2995,[7]Sheet1!$A$2:$A$2995)</f>
        <v>1152</v>
      </c>
      <c r="D1157" s="48" t="str">
        <f>C1157&amp;""</f>
        <v>1152</v>
      </c>
      <c r="E1157" s="48" t="e">
        <v>#N/A</v>
      </c>
      <c r="F1157" s="48" t="e">
        <v>#N/A</v>
      </c>
      <c r="G1157" s="176" t="s">
        <v>1820</v>
      </c>
      <c r="H1157" s="119" t="s">
        <v>1067</v>
      </c>
      <c r="I1157" s="119" t="s">
        <v>80</v>
      </c>
      <c r="J1157" s="119" t="s">
        <v>1074</v>
      </c>
      <c r="K1157" s="415" t="str">
        <f>_xlfn.XLOOKUP(Tableau210[[#This Row],[NOM]],[8]LUT!$I$5:$I$301,[8]LUT!$N$5:$N$301)</f>
        <v>Mélangeur</v>
      </c>
      <c r="L1157" s="119" t="s">
        <v>212</v>
      </c>
      <c r="M1157" s="119" t="s">
        <v>2235</v>
      </c>
      <c r="N1157" s="119" t="s">
        <v>2235</v>
      </c>
      <c r="O1157" s="119"/>
      <c r="P1157" s="119"/>
      <c r="Q1157" s="119"/>
      <c r="R1157" s="119"/>
      <c r="S1157" s="119"/>
      <c r="T1157" s="119"/>
      <c r="U1157" s="119"/>
      <c r="V1157" s="119"/>
      <c r="W1157" s="117" t="s">
        <v>2291</v>
      </c>
      <c r="X1157" s="207"/>
      <c r="Y1157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157" s="117" t="s">
        <v>3424</v>
      </c>
      <c r="AA1157" s="207"/>
      <c r="AB115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157" s="48"/>
      <c r="AD1157" s="117" t="s">
        <v>2197</v>
      </c>
      <c r="AE1157" s="119"/>
      <c r="AF1157" s="183">
        <f>IFERROR(VLOOKUP(Tableau210[[#This Row],[OPERATION]],Tableau4[],5,FALSE),"")</f>
        <v>0</v>
      </c>
      <c r="AG1157" s="178"/>
      <c r="AH1157" s="183">
        <f>IFERROR(VLOOKUP(Tableau210[[#This Row],[OPERATION]],Tableau4[],4,FALSE),"")</f>
        <v>1</v>
      </c>
      <c r="AI1157" s="178"/>
      <c r="AJ1157" s="181" t="str">
        <f>IF(Tableau210[[#This Row],[NB JP EMIS]]=1,"1 JP","") &amp; IF(Tableau210[[#This Row],[NB BP EMIS]]=1," 1 BP","")</f>
        <v xml:space="preserve"> 1 BP</v>
      </c>
      <c r="AK1157" s="178"/>
      <c r="AL1157" s="117"/>
      <c r="AM1157" s="117" t="str">
        <f>IFERROR(+VLOOKUP(AY1157,Tiges!$G$4:$I$569,3,FALSE),"")</f>
        <v/>
      </c>
      <c r="AN1157" s="48"/>
      <c r="AO1157" s="117" t="s">
        <v>3424</v>
      </c>
      <c r="AP1157" s="177" cm="1">
        <f t="array" ref="AP11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57" s="117" t="s">
        <v>3424</v>
      </c>
      <c r="AS1157" s="177" t="str" cm="1">
        <f t="array" ref="AS11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1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157" s="117" t="s">
        <v>3424</v>
      </c>
      <c r="AV1157" s="177" t="str" cm="1">
        <f t="array" ref="AV11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7" s="117"/>
      <c r="AY1157" s="117" t="str" cm="1">
        <f t="array" ref="AY1157">IFERROR(_xlfn.XLOOKUP(Tableau210[[#This Row],[DN DONNEES BUTA ]]&amp;Tableau210[[#This Row],[PN DONNEES BUTA]],Tiges!$B$4:$B$79&amp;Tiges!$C$4:$C$79,Tiges!$G$4:$G$79),"")</f>
        <v/>
      </c>
      <c r="AZ1157" s="117"/>
      <c r="BA1157" s="117" t="str" cm="1">
        <f t="array" ref="BA1157">IFERROR(_xlfn.XLOOKUP(Tableau210[[#This Row],[DN DONNEES BUTA ]]&amp;Tableau210[[#This Row],[PN DONNEES BUTA]],Tiges!$B$4:$B$79&amp;Tiges!$C$4:$C$79,Tiges!$H$4:$H$79),"")</f>
        <v/>
      </c>
      <c r="BB1157" s="117"/>
      <c r="BC1157" s="184">
        <f>IFERROR(VLOOKUP(Tableau210[[#This Row],[OPERATION]],Tableau4[],2,FALSE),"")</f>
        <v>1</v>
      </c>
      <c r="BD1157" s="177"/>
      <c r="BE1157" s="182">
        <f>IFERROR(VLOOKUP(Tableau210[[#This Row],[OPERATION]],Tableau4[],3,FALSE),"")</f>
        <v>1</v>
      </c>
      <c r="BF1157" s="177"/>
      <c r="BG1157" s="117" t="s">
        <v>3424</v>
      </c>
      <c r="BH1157" s="177" t="str" cm="1">
        <f t="array" ref="BH11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7" s="117" t="s">
        <v>3424</v>
      </c>
      <c r="BK1157" s="117" t="s">
        <v>3424</v>
      </c>
      <c r="BL1157" s="167" t="s">
        <v>2380</v>
      </c>
      <c r="BM1157" s="117"/>
      <c r="BN1157" s="117"/>
      <c r="BO1157" s="117"/>
      <c r="BP1157" s="117"/>
      <c r="BQ1157" s="48"/>
      <c r="BR1157" s="119"/>
      <c r="BS1157" s="48"/>
      <c r="BT1157" s="48"/>
      <c r="BU1157" s="48"/>
      <c r="BV1157" s="48"/>
      <c r="BW1157" s="48"/>
      <c r="BX1157" s="48"/>
    </row>
    <row r="1158" spans="1:76" ht="15.75" hidden="1" x14ac:dyDescent="0.25">
      <c r="A1158" s="48" t="e" cm="1">
        <f t="array" ref="A1158">_xlfn.XLOOKUP(Tableau210[[#This Row],[NOM]]&amp;Tableau210[[#This Row],[REPERE BUTA]],[6]!Tableau16[POSTE TECHNIQUE]&amp;[6]!Tableau16[Repere ADM],[6]!Tableau16[NUMERO CLIENT])</f>
        <v>#N/A</v>
      </c>
      <c r="B1158" s="48" t="e" cm="1">
        <f t="array" ref="B1158">_xlfn.XLOOKUP(Tableau210[[#This Row],[NOM]]&amp;Tableau210[[#This Row],[REPERE BUTA]],[6]!Tableau16[POSTE TECHNIQUE]&amp;[6]!Tableau16[Repere REF],[6]!Tableau16[NUMERO CLIENT])</f>
        <v>#N/A</v>
      </c>
      <c r="C1158" s="48" cm="1">
        <f t="array" ref="C1158">_xlfn.XLOOKUP(Tableau210[[#This Row],[NOM]]&amp;Tableau210[[#This Row],[Repere Ubleam]],[7]Sheet1!$C$2:$C$2995&amp;[7]Sheet1!$I$2:$I$2995,[7]Sheet1!$A$2:$A$2995)</f>
        <v>1153</v>
      </c>
      <c r="D1158" s="48" t="str">
        <f>C1158&amp;""</f>
        <v>1153</v>
      </c>
      <c r="E1158" s="48" t="e">
        <v>#N/A</v>
      </c>
      <c r="F1158" s="48" t="e">
        <v>#N/A</v>
      </c>
      <c r="G1158" s="176" t="s">
        <v>1820</v>
      </c>
      <c r="H1158" s="119" t="s">
        <v>1067</v>
      </c>
      <c r="I1158" s="119" t="s">
        <v>80</v>
      </c>
      <c r="J1158" s="119" t="s">
        <v>1074</v>
      </c>
      <c r="K1158" s="415" t="str">
        <f>_xlfn.XLOOKUP(Tableau210[[#This Row],[NOM]],[8]LUT!$I$5:$I$301,[8]LUT!$N$5:$N$301)</f>
        <v>Mélangeur</v>
      </c>
      <c r="L1158" s="119" t="s">
        <v>196</v>
      </c>
      <c r="M1158" s="119" t="s">
        <v>2129</v>
      </c>
      <c r="N1158" s="119" t="s">
        <v>2129</v>
      </c>
      <c r="O1158" s="119" t="s">
        <v>2345</v>
      </c>
      <c r="P1158" s="119"/>
      <c r="Q1158" s="119"/>
      <c r="R1158" s="119"/>
      <c r="S1158" s="119"/>
      <c r="T1158" s="119"/>
      <c r="U1158" s="119"/>
      <c r="V1158" s="119"/>
      <c r="W1158" s="117">
        <v>50</v>
      </c>
      <c r="X1158" s="207" cm="1">
        <f t="array" ref="X11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5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58" s="117">
        <v>20</v>
      </c>
      <c r="AA1158" s="207" cm="1">
        <f t="array" ref="AA11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5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58" s="48"/>
      <c r="AD1158" s="117" t="s">
        <v>2352</v>
      </c>
      <c r="AE1158" s="119"/>
      <c r="AF1158" s="183">
        <f>IFERROR(VLOOKUP(Tableau210[[#This Row],[OPERATION]],Tableau4[],5,FALSE),"")</f>
        <v>0</v>
      </c>
      <c r="AG1158" s="178" cm="1">
        <f t="array" ref="AG1158">IFERROR(
   SUM(
      _xlfn._xlws.FILTER(
         Tableau3[JP],
         (Tableau3[ITEM]=Tableau210[[#This Row],[NOM]])*
         (Tableau3[Rep.]=Tableau210[[#This Row],[REPERE BUTA]])
      )
   ),
0)</f>
        <v>0</v>
      </c>
      <c r="AH1158" s="183">
        <f>IFERROR(VLOOKUP(Tableau210[[#This Row],[OPERATION]],Tableau4[],4,FALSE),"")</f>
        <v>1</v>
      </c>
      <c r="AI1158" s="178" cm="1">
        <f t="array" ref="AI1158">IFERROR(
   SUM(
      _xlfn._xlws.FILTER(
         Tableau3[BP],
         (Tableau3[ITEM]=Tableau210[[#This Row],[NOM]])*
         (Tableau3[Rep.]=Tableau210[[#This Row],[REPERE BUTA]])
      )
   ),
0)</f>
        <v>0</v>
      </c>
      <c r="AJ1158" s="181" t="s">
        <v>2111</v>
      </c>
      <c r="AK1158" s="178" t="str">
        <f>IF(Tableau210[[#This Row],[NB JP BUTA]]=1,"1 JP","") &amp; IF(Tableau210[[#This Row],[Nb BP BUTA]]=1," 1 BP","") &amp; IF(Tableau210[[#This Row],[Nb BP BUTA]]=2," 2 BP","")</f>
        <v/>
      </c>
      <c r="AL1158" s="117" t="s">
        <v>103</v>
      </c>
      <c r="AM1158" s="117">
        <f>IFERROR(+VLOOKUP(AY1158,Tiges!$G$4:$I$569,3,FALSE),"")</f>
        <v>27</v>
      </c>
      <c r="AN1158" s="48"/>
      <c r="AO1158" s="117">
        <v>4</v>
      </c>
      <c r="AP1158" s="177" cm="1">
        <f t="array" ref="AP11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58" s="117" t="s">
        <v>2161</v>
      </c>
      <c r="AS1158" s="177" cm="1">
        <f t="array" ref="AS11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5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58" s="117" t="s">
        <v>1123</v>
      </c>
      <c r="AV1158" s="177" t="str" cm="1">
        <f t="array" ref="AV11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8" s="117"/>
      <c r="AY1158" s="117" cm="1">
        <f t="array" ref="AY1158">IFERROR(_xlfn.XLOOKUP(Tableau210[[#This Row],[DN DONNEES BUTA ]]&amp;Tableau210[[#This Row],[PN DONNEES BUTA]],Tiges!$B$4:$B$79&amp;Tiges!$C$4:$C$79,Tiges!$G$4:$G$79),"")</f>
        <v>16</v>
      </c>
      <c r="AZ1158" s="117"/>
      <c r="BA1158" s="117" cm="1">
        <f t="array" ref="BA1158">IFERROR(_xlfn.XLOOKUP(Tableau210[[#This Row],[DN DONNEES BUTA ]]&amp;Tableau210[[#This Row],[PN DONNEES BUTA]],Tiges!$B$4:$B$79&amp;Tiges!$C$4:$C$79,Tiges!$H$4:$H$79),"")</f>
        <v>90</v>
      </c>
      <c r="BB1158" s="117"/>
      <c r="BC1158" s="184">
        <f>IFERROR(VLOOKUP(Tableau210[[#This Row],[OPERATION]],Tableau4[],2,FALSE),"")</f>
        <v>1</v>
      </c>
      <c r="BD1158" s="177" cm="1">
        <f t="array" ref="BD1158">IFERROR(
   SUM(
      _xlfn._xlws.FILTER(
         Tableau3[Nb Platinage Joint],
         (Tableau3[ITEM]=Tableau210[[#This Row],[NOM]])*
         (Tableau3[Rep.]=Tableau210[[#This Row],[REPERE BUTA]])
      )
   ),
0)</f>
        <v>1</v>
      </c>
      <c r="BE1158" s="182">
        <f>IFERROR(VLOOKUP(Tableau210[[#This Row],[OPERATION]],Tableau4[],3,FALSE),"")</f>
        <v>1</v>
      </c>
      <c r="BF1158" s="177" cm="1">
        <f t="array" ref="BF1158">IFERROR(
   SUM(
      _xlfn._xlws.FILTER(
         Tableau3[Joint Définitif Nb],
         (Tableau3[ITEM]=Tableau210[[#This Row],[NOM]])*
         (Tableau3[Rep.]=Tableau210[[#This Row],[REPERE BUTA]])
      )
   ),
0)</f>
        <v>2</v>
      </c>
      <c r="BG1158" s="117" t="s">
        <v>129</v>
      </c>
      <c r="BH1158" s="177" t="str" cm="1">
        <f t="array" ref="BH11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8" s="117" t="s">
        <v>2268</v>
      </c>
      <c r="BK1158" s="117" t="s">
        <v>2269</v>
      </c>
      <c r="BL1158" s="167" t="s">
        <v>2350</v>
      </c>
      <c r="BM1158" s="117" t="s">
        <v>2380</v>
      </c>
      <c r="BN1158" s="117"/>
      <c r="BO1158" s="117"/>
      <c r="BP1158" s="117"/>
      <c r="BQ1158" s="48"/>
      <c r="BR1158" s="119"/>
      <c r="BS1158" s="48"/>
      <c r="BT1158" s="48"/>
      <c r="BU1158" s="48"/>
      <c r="BV1158" s="48"/>
      <c r="BW1158" s="48"/>
      <c r="BX1158" s="48"/>
    </row>
    <row r="1159" spans="1:76" ht="15.75" hidden="1" x14ac:dyDescent="0.25">
      <c r="A1159" s="48" t="e" cm="1">
        <f t="array" ref="A1159">_xlfn.XLOOKUP(Tableau210[[#This Row],[NOM]]&amp;Tableau210[[#This Row],[REPERE BUTA]],[6]!Tableau16[POSTE TECHNIQUE]&amp;[6]!Tableau16[Repere ADM],[6]!Tableau16[NUMERO CLIENT])</f>
        <v>#N/A</v>
      </c>
      <c r="B1159" s="48" t="e" cm="1">
        <f t="array" ref="B1159">_xlfn.XLOOKUP(Tableau210[[#This Row],[NOM]]&amp;Tableau210[[#This Row],[REPERE BUTA]],[6]!Tableau16[POSTE TECHNIQUE]&amp;[6]!Tableau16[Repere REF],[6]!Tableau16[NUMERO CLIENT])</f>
        <v>#N/A</v>
      </c>
      <c r="C1159" s="48" cm="1">
        <f t="array" ref="C1159">_xlfn.XLOOKUP(Tableau210[[#This Row],[NOM]]&amp;Tableau210[[#This Row],[Repere Ubleam]],[7]Sheet1!$C$2:$C$2995&amp;[7]Sheet1!$I$2:$I$2995,[7]Sheet1!$A$2:$A$2995)</f>
        <v>1154</v>
      </c>
      <c r="D1159" s="48" t="str">
        <f>C1159&amp;""</f>
        <v>1154</v>
      </c>
      <c r="E1159" s="48" t="e">
        <v>#N/A</v>
      </c>
      <c r="F1159" s="48" t="e">
        <v>#N/A</v>
      </c>
      <c r="G1159" s="176" t="s">
        <v>1820</v>
      </c>
      <c r="H1159" s="119" t="s">
        <v>1067</v>
      </c>
      <c r="I1159" s="119" t="s">
        <v>80</v>
      </c>
      <c r="J1159" s="119" t="s">
        <v>1074</v>
      </c>
      <c r="K1159" s="415" t="str">
        <f>_xlfn.XLOOKUP(Tableau210[[#This Row],[NOM]],[8]LUT!$I$5:$I$301,[8]LUT!$N$5:$N$301)</f>
        <v>Mélangeur</v>
      </c>
      <c r="L1159" s="119" t="s">
        <v>196</v>
      </c>
      <c r="M1159" s="119" t="s">
        <v>2123</v>
      </c>
      <c r="N1159" s="119" t="s">
        <v>2123</v>
      </c>
      <c r="O1159" s="119" t="s">
        <v>2349</v>
      </c>
      <c r="P1159" s="119"/>
      <c r="Q1159" s="119"/>
      <c r="R1159" s="119"/>
      <c r="S1159" s="119"/>
      <c r="T1159" s="119"/>
      <c r="U1159" s="119"/>
      <c r="V1159" s="119"/>
      <c r="W1159" s="117">
        <v>50</v>
      </c>
      <c r="X1159" s="207" cm="1">
        <f t="array" ref="X11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5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59" s="117">
        <v>20</v>
      </c>
      <c r="AA1159" s="207" cm="1">
        <f t="array" ref="AA11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5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59" s="48"/>
      <c r="AD1159" s="117" t="s">
        <v>2196</v>
      </c>
      <c r="AE1159" s="119"/>
      <c r="AF1159" s="183">
        <f>IFERROR(VLOOKUP(Tableau210[[#This Row],[OPERATION]],Tableau4[],5,FALSE),"")</f>
        <v>0</v>
      </c>
      <c r="AG1159" s="178"/>
      <c r="AH1159" s="183">
        <f>IFERROR(VLOOKUP(Tableau210[[#This Row],[OPERATION]],Tableau4[],4,FALSE),"")</f>
        <v>0</v>
      </c>
      <c r="AI1159" s="178"/>
      <c r="AJ1159" s="181"/>
      <c r="AK1159" s="178" t="str">
        <f>IF(Tableau210[[#This Row],[NB JP BUTA]]=1,"1 JP","") &amp; IF(Tableau210[[#This Row],[Nb BP BUTA]]=1," 1 BP","") &amp; IF(Tableau210[[#This Row],[Nb BP BUTA]]=2," 2 BP","")</f>
        <v/>
      </c>
      <c r="AL1159" s="117" t="s">
        <v>103</v>
      </c>
      <c r="AM1159" s="117">
        <f>IFERROR(+VLOOKUP(AY1159,Tiges!$G$4:$I$569,3,FALSE),"")</f>
        <v>27</v>
      </c>
      <c r="AN1159" s="48"/>
      <c r="AO1159" s="117">
        <v>4</v>
      </c>
      <c r="AP1159" s="177" cm="1">
        <f t="array" ref="AP11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59" s="117" t="s">
        <v>2161</v>
      </c>
      <c r="AS1159" s="177" cm="1">
        <f t="array" ref="AS11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59" s="117" t="s">
        <v>1123</v>
      </c>
      <c r="AV1159" s="177" t="str" cm="1">
        <f t="array" ref="AV11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59" s="117"/>
      <c r="AY1159" s="117" cm="1">
        <f t="array" ref="AY1159">IFERROR(_xlfn.XLOOKUP(Tableau210[[#This Row],[DN DONNEES BUTA ]]&amp;Tableau210[[#This Row],[PN DONNEES BUTA]],Tiges!$B$4:$B$79&amp;Tiges!$C$4:$C$79,Tiges!$G$4:$G$79),"")</f>
        <v>16</v>
      </c>
      <c r="AZ1159" s="117"/>
      <c r="BA1159" s="117" cm="1">
        <f t="array" ref="BA1159">IFERROR(_xlfn.XLOOKUP(Tableau210[[#This Row],[DN DONNEES BUTA ]]&amp;Tableau210[[#This Row],[PN DONNEES BUTA]],Tiges!$B$4:$B$79&amp;Tiges!$C$4:$C$79,Tiges!$H$4:$H$79),"")</f>
        <v>90</v>
      </c>
      <c r="BB1159" s="117"/>
      <c r="BC1159" s="184">
        <f>IFERROR(VLOOKUP(Tableau210[[#This Row],[OPERATION]],Tableau4[],2,FALSE),"")</f>
        <v>0</v>
      </c>
      <c r="BD1159" s="177"/>
      <c r="BE1159" s="182">
        <f>IFERROR(VLOOKUP(Tableau210[[#This Row],[OPERATION]],Tableau4[],3,FALSE),"")</f>
        <v>1</v>
      </c>
      <c r="BF1159" s="177"/>
      <c r="BG1159" s="117" t="s">
        <v>129</v>
      </c>
      <c r="BH1159" s="177" t="str" cm="1">
        <f t="array" ref="BH11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59" s="117" t="s">
        <v>2268</v>
      </c>
      <c r="BK1159" s="117" t="s">
        <v>2269</v>
      </c>
      <c r="BL1159" s="167"/>
      <c r="BM1159" s="117" t="s">
        <v>2380</v>
      </c>
      <c r="BN1159" s="117"/>
      <c r="BO1159" s="117"/>
      <c r="BP1159" s="117"/>
      <c r="BQ1159" s="48"/>
      <c r="BR1159" s="119"/>
      <c r="BS1159" s="48"/>
      <c r="BT1159" s="48"/>
      <c r="BU1159" s="48"/>
      <c r="BV1159" s="48"/>
      <c r="BW1159" s="48"/>
      <c r="BX1159" s="48"/>
    </row>
    <row r="1160" spans="1:76" ht="15.75" hidden="1" x14ac:dyDescent="0.25">
      <c r="A1160" s="48" t="e" cm="1">
        <f t="array" ref="A1160">_xlfn.XLOOKUP(Tableau210[[#This Row],[NOM]]&amp;Tableau210[[#This Row],[REPERE BUTA]],[6]!Tableau16[POSTE TECHNIQUE]&amp;[6]!Tableau16[Repere ADM],[6]!Tableau16[NUMERO CLIENT])</f>
        <v>#N/A</v>
      </c>
      <c r="B1160" s="48" t="e" cm="1">
        <f t="array" ref="B1160">_xlfn.XLOOKUP(Tableau210[[#This Row],[NOM]]&amp;Tableau210[[#This Row],[REPERE BUTA]],[6]!Tableau16[POSTE TECHNIQUE]&amp;[6]!Tableau16[Repere REF],[6]!Tableau16[NUMERO CLIENT])</f>
        <v>#N/A</v>
      </c>
      <c r="C1160" s="48" cm="1">
        <f t="array" ref="C1160">_xlfn.XLOOKUP(Tableau210[[#This Row],[NOM]]&amp;Tableau210[[#This Row],[Repere Ubleam]],[7]Sheet1!$C$2:$C$2995&amp;[7]Sheet1!$I$2:$I$2995,[7]Sheet1!$A$2:$A$2995)</f>
        <v>1155</v>
      </c>
      <c r="D1160" s="48" t="str">
        <f>C1160&amp;""</f>
        <v>1155</v>
      </c>
      <c r="E1160" s="48" t="e">
        <v>#N/A</v>
      </c>
      <c r="F1160" s="48" t="e">
        <v>#N/A</v>
      </c>
      <c r="G1160" s="176" t="s">
        <v>1857</v>
      </c>
      <c r="H1160" s="119" t="s">
        <v>1067</v>
      </c>
      <c r="I1160" s="119" t="s">
        <v>80</v>
      </c>
      <c r="J1160" s="119" t="s">
        <v>1075</v>
      </c>
      <c r="K1160" s="415" t="str">
        <f>_xlfn.XLOOKUP(Tableau210[[#This Row],[NOM]],[8]LUT!$I$5:$I$301,[8]LUT!$N$5:$N$301)</f>
        <v>Pompe</v>
      </c>
      <c r="L1160" s="119" t="s">
        <v>75</v>
      </c>
      <c r="M1160" s="119" t="s">
        <v>1268</v>
      </c>
      <c r="N1160" s="119" t="s">
        <v>1268</v>
      </c>
      <c r="O1160" s="119"/>
      <c r="P1160" s="119"/>
      <c r="Q1160" s="119"/>
      <c r="R1160" s="119"/>
      <c r="S1160" s="119"/>
      <c r="T1160" s="119"/>
      <c r="U1160" s="119"/>
      <c r="V1160" s="119"/>
      <c r="W1160" s="169">
        <v>40</v>
      </c>
      <c r="X1160" s="207" cm="1">
        <f t="array" ref="X11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6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0" s="117">
        <v>20</v>
      </c>
      <c r="AA1160" s="207" cm="1">
        <f t="array" ref="AA11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6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60" s="48"/>
      <c r="AD1160" s="117" t="s">
        <v>2196</v>
      </c>
      <c r="AE1160" s="119"/>
      <c r="AF1160" s="183">
        <f>IFERROR(VLOOKUP(Tableau210[[#This Row],[OPERATION]],Tableau4[],5,FALSE),"")</f>
        <v>0</v>
      </c>
      <c r="AG1160" s="178" cm="1">
        <f t="array" ref="AG1160">IFERROR(
   SUM(
      _xlfn._xlws.FILTER(
         Tableau3[JP],
         (Tableau3[ITEM]=Tableau210[[#This Row],[NOM]])*
         (Tableau3[Rep.]=Tableau210[[#This Row],[REPERE BUTA]])
      )
   ),
0)</f>
        <v>0</v>
      </c>
      <c r="AH1160" s="183">
        <f>IFERROR(VLOOKUP(Tableau210[[#This Row],[OPERATION]],Tableau4[],4,FALSE),"")</f>
        <v>0</v>
      </c>
      <c r="AI1160" s="178" cm="1">
        <f t="array" ref="AI1160">IFERROR(
   SUM(
      _xlfn._xlws.FILTER(
         Tableau3[BP],
         (Tableau3[ITEM]=Tableau210[[#This Row],[NOM]])*
         (Tableau3[Rep.]=Tableau210[[#This Row],[REPERE BUTA]])
      )
   ),
0)</f>
        <v>0</v>
      </c>
      <c r="AJ1160" s="181" t="str">
        <f>IF(Tableau210[[#This Row],[NB JP EMIS]]=1,"1 JP","") &amp; IF(Tableau210[[#This Row],[NB BP EMIS]]=1," 1 BP","")</f>
        <v/>
      </c>
      <c r="AK1160" s="178" t="str">
        <f>IF(Tableau210[[#This Row],[NB JP BUTA]]=1,"1 JP","") &amp; IF(Tableau210[[#This Row],[Nb BP BUTA]]=1," 1 BP","") &amp; IF(Tableau210[[#This Row],[Nb BP BUTA]]=2," 2 BP","")</f>
        <v/>
      </c>
      <c r="AL1160" s="117" t="s">
        <v>103</v>
      </c>
      <c r="AM1160" s="117">
        <f>IFERROR(+VLOOKUP(AY1160,Tiges!$G$4:$I$569,3,FALSE),"")</f>
        <v>22</v>
      </c>
      <c r="AN1160" s="48"/>
      <c r="AO1160" s="117">
        <v>4</v>
      </c>
      <c r="AP1160" s="177" cm="1">
        <f t="array" ref="AP11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60" s="117" t="s">
        <v>2271</v>
      </c>
      <c r="AS1160" s="177" cm="1">
        <f t="array" ref="AS11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6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160" s="117" t="s">
        <v>1123</v>
      </c>
      <c r="AV1160" s="177" cm="1">
        <f t="array" ref="AV11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16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60" s="117"/>
      <c r="AY1160" s="117" cm="1">
        <f t="array" ref="AY1160">IFERROR(_xlfn.XLOOKUP(Tableau210[[#This Row],[DN DONNEES BUTA ]]&amp;Tableau210[[#This Row],[PN DONNEES BUTA]],Tiges!$B$4:$B$79&amp;Tiges!$C$4:$C$79,Tiges!$G$4:$G$79),"")</f>
        <v>14</v>
      </c>
      <c r="AZ1160" s="117"/>
      <c r="BA1160" s="117" cm="1">
        <f t="array" ref="BA1160">IFERROR(_xlfn.XLOOKUP(Tableau210[[#This Row],[DN DONNEES BUTA ]]&amp;Tableau210[[#This Row],[PN DONNEES BUTA]],Tiges!$B$4:$B$79&amp;Tiges!$C$4:$C$79,Tiges!$H$4:$H$79),"")</f>
        <v>70</v>
      </c>
      <c r="BB1160" s="117"/>
      <c r="BC1160" s="184">
        <f>IFERROR(VLOOKUP(Tableau210[[#This Row],[OPERATION]],Tableau4[],2,FALSE),"")</f>
        <v>0</v>
      </c>
      <c r="BD1160" s="177" cm="1">
        <f t="array" ref="BD1160">IFERROR(
   SUM(
      _xlfn._xlws.FILTER(
         Tableau3[Nb Platinage Joint],
         (Tableau3[ITEM]=Tableau210[[#This Row],[NOM]])*
         (Tableau3[Rep.]=Tableau210[[#This Row],[REPERE BUTA]])
      )
   ),
0)</f>
        <v>0</v>
      </c>
      <c r="BE1160" s="182">
        <f>IFERROR(VLOOKUP(Tableau210[[#This Row],[OPERATION]],Tableau4[],3,FALSE),"")</f>
        <v>1</v>
      </c>
      <c r="BF1160" s="177" cm="1">
        <f t="array" ref="BF1160">IFERROR(
   SUM(
      _xlfn._xlws.FILTER(
         Tableau3[Joint Définitif Nb],
         (Tableau3[ITEM]=Tableau210[[#This Row],[NOM]])*
         (Tableau3[Rep.]=Tableau210[[#This Row],[REPERE BUTA]])
      )
   ),
0)</f>
        <v>1</v>
      </c>
      <c r="BG1160" s="117" t="s">
        <v>129</v>
      </c>
      <c r="BH1160" s="177" t="str" cm="1">
        <f t="array" ref="BH11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0" s="117" t="s">
        <v>2281</v>
      </c>
      <c r="BK1160" s="117" t="s">
        <v>2269</v>
      </c>
      <c r="BL1160" s="167" t="s">
        <v>2380</v>
      </c>
      <c r="BM1160" s="117"/>
      <c r="BN1160" s="117"/>
      <c r="BO1160" s="117"/>
      <c r="BP1160" s="117"/>
      <c r="BQ1160" s="48"/>
      <c r="BR1160" s="119"/>
      <c r="BS1160" s="48"/>
      <c r="BT1160" s="48"/>
      <c r="BU1160" s="48"/>
      <c r="BV1160" s="48"/>
      <c r="BW1160" s="48"/>
      <c r="BX1160" s="48"/>
    </row>
    <row r="1161" spans="1:76" ht="15.75" hidden="1" x14ac:dyDescent="0.25">
      <c r="A1161" s="48" t="e" cm="1">
        <f t="array" ref="A1161">_xlfn.XLOOKUP(Tableau210[[#This Row],[NOM]]&amp;Tableau210[[#This Row],[REPERE BUTA]],[6]!Tableau16[POSTE TECHNIQUE]&amp;[6]!Tableau16[Repere ADM],[6]!Tableau16[NUMERO CLIENT])</f>
        <v>#N/A</v>
      </c>
      <c r="B1161" s="48" t="e" cm="1">
        <f t="array" ref="B1161">_xlfn.XLOOKUP(Tableau210[[#This Row],[NOM]]&amp;Tableau210[[#This Row],[REPERE BUTA]],[6]!Tableau16[POSTE TECHNIQUE]&amp;[6]!Tableau16[Repere REF],[6]!Tableau16[NUMERO CLIENT])</f>
        <v>#N/A</v>
      </c>
      <c r="C1161" s="48" cm="1">
        <f t="array" ref="C1161">_xlfn.XLOOKUP(Tableau210[[#This Row],[NOM]]&amp;Tableau210[[#This Row],[Repere Ubleam]],[7]Sheet1!$C$2:$C$2995&amp;[7]Sheet1!$I$2:$I$2995,[7]Sheet1!$A$2:$A$2995)</f>
        <v>1156</v>
      </c>
      <c r="D1161" s="48" t="str">
        <f>C1161&amp;""</f>
        <v>1156</v>
      </c>
      <c r="E1161" s="48" t="e">
        <v>#N/A</v>
      </c>
      <c r="F1161" s="48" t="e">
        <v>#N/A</v>
      </c>
      <c r="G1161" s="176" t="s">
        <v>1857</v>
      </c>
      <c r="H1161" s="119" t="s">
        <v>1067</v>
      </c>
      <c r="I1161" s="119" t="s">
        <v>80</v>
      </c>
      <c r="J1161" s="119" t="s">
        <v>1075</v>
      </c>
      <c r="K1161" s="415" t="str">
        <f>_xlfn.XLOOKUP(Tableau210[[#This Row],[NOM]],[8]LUT!$I$5:$I$301,[8]LUT!$N$5:$N$301)</f>
        <v>Pompe</v>
      </c>
      <c r="L1161" s="119" t="s">
        <v>75</v>
      </c>
      <c r="M1161" s="119" t="s">
        <v>1271</v>
      </c>
      <c r="N1161" s="119" t="s">
        <v>1271</v>
      </c>
      <c r="O1161" s="119"/>
      <c r="P1161" s="119"/>
      <c r="Q1161" s="119"/>
      <c r="R1161" s="119"/>
      <c r="S1161" s="119"/>
      <c r="T1161" s="119"/>
      <c r="U1161" s="119"/>
      <c r="V1161" s="119"/>
      <c r="W1161" s="169">
        <v>40</v>
      </c>
      <c r="X1161" s="207" cm="1">
        <f t="array" ref="X11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6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1" s="169">
        <v>20</v>
      </c>
      <c r="AA1161" s="207" cm="1">
        <f t="array" ref="AA11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6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61" s="48"/>
      <c r="AD1161" s="117" t="s">
        <v>2196</v>
      </c>
      <c r="AE1161" s="119"/>
      <c r="AF1161" s="183">
        <f>IFERROR(VLOOKUP(Tableau210[[#This Row],[OPERATION]],Tableau4[],5,FALSE),"")</f>
        <v>0</v>
      </c>
      <c r="AG1161" s="178" cm="1">
        <f t="array" ref="AG1161">IFERROR(
   SUM(
      _xlfn._xlws.FILTER(
         Tableau3[JP],
         (Tableau3[ITEM]=Tableau210[[#This Row],[NOM]])*
         (Tableau3[Rep.]=Tableau210[[#This Row],[REPERE BUTA]])
      )
   ),
0)</f>
        <v>0</v>
      </c>
      <c r="AH1161" s="183">
        <f>IFERROR(VLOOKUP(Tableau210[[#This Row],[OPERATION]],Tableau4[],4,FALSE),"")</f>
        <v>0</v>
      </c>
      <c r="AI1161" s="178" cm="1">
        <f t="array" ref="AI1161">IFERROR(
   SUM(
      _xlfn._xlws.FILTER(
         Tableau3[BP],
         (Tableau3[ITEM]=Tableau210[[#This Row],[NOM]])*
         (Tableau3[Rep.]=Tableau210[[#This Row],[REPERE BUTA]])
      )
   ),
0)</f>
        <v>0</v>
      </c>
      <c r="AJ1161" s="181" t="str">
        <f>IF(Tableau210[[#This Row],[NB JP EMIS]]=1,"1 JP","") &amp; IF(Tableau210[[#This Row],[NB BP EMIS]]=1," 1 BP","")</f>
        <v/>
      </c>
      <c r="AK1161" s="178" t="str">
        <f>IF(Tableau210[[#This Row],[NB JP BUTA]]=1,"1 JP","") &amp; IF(Tableau210[[#This Row],[Nb BP BUTA]]=1," 1 BP","") &amp; IF(Tableau210[[#This Row],[Nb BP BUTA]]=2," 2 BP","")</f>
        <v/>
      </c>
      <c r="AL1161" s="117" t="s">
        <v>103</v>
      </c>
      <c r="AM1161" s="117">
        <f>IFERROR(+VLOOKUP(AY1161,Tiges!$G$4:$I$569,3,FALSE),"")</f>
        <v>22</v>
      </c>
      <c r="AN1161" s="48"/>
      <c r="AO1161" s="117">
        <v>4</v>
      </c>
      <c r="AP1161" s="177" cm="1">
        <f t="array" ref="AP11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61" s="117" t="s">
        <v>2271</v>
      </c>
      <c r="AS1161" s="177" cm="1">
        <f t="array" ref="AS11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6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161" s="117" t="s">
        <v>1123</v>
      </c>
      <c r="AV1161" s="177" cm="1">
        <f t="array" ref="AV11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16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61" s="117"/>
      <c r="AY1161" s="117" cm="1">
        <f t="array" ref="AY1161">IFERROR(_xlfn.XLOOKUP(Tableau210[[#This Row],[DN DONNEES BUTA ]]&amp;Tableau210[[#This Row],[PN DONNEES BUTA]],Tiges!$B$4:$B$79&amp;Tiges!$C$4:$C$79,Tiges!$G$4:$G$79),"")</f>
        <v>14</v>
      </c>
      <c r="AZ1161" s="117"/>
      <c r="BA1161" s="117" cm="1">
        <f t="array" ref="BA1161">IFERROR(_xlfn.XLOOKUP(Tableau210[[#This Row],[DN DONNEES BUTA ]]&amp;Tableau210[[#This Row],[PN DONNEES BUTA]],Tiges!$B$4:$B$79&amp;Tiges!$C$4:$C$79,Tiges!$H$4:$H$79),"")</f>
        <v>70</v>
      </c>
      <c r="BB1161" s="117"/>
      <c r="BC1161" s="184">
        <f>IFERROR(VLOOKUP(Tableau210[[#This Row],[OPERATION]],Tableau4[],2,FALSE),"")</f>
        <v>0</v>
      </c>
      <c r="BD1161" s="177" cm="1">
        <f t="array" ref="BD1161">IFERROR(
   SUM(
      _xlfn._xlws.FILTER(
         Tableau3[Nb Platinage Joint],
         (Tableau3[ITEM]=Tableau210[[#This Row],[NOM]])*
         (Tableau3[Rep.]=Tableau210[[#This Row],[REPERE BUTA]])
      )
   ),
0)</f>
        <v>0</v>
      </c>
      <c r="BE1161" s="182">
        <f>IFERROR(VLOOKUP(Tableau210[[#This Row],[OPERATION]],Tableau4[],3,FALSE),"")</f>
        <v>1</v>
      </c>
      <c r="BF1161" s="177" cm="1">
        <f t="array" ref="BF1161">IFERROR(
   SUM(
      _xlfn._xlws.FILTER(
         Tableau3[Joint Définitif Nb],
         (Tableau3[ITEM]=Tableau210[[#This Row],[NOM]])*
         (Tableau3[Rep.]=Tableau210[[#This Row],[REPERE BUTA]])
      )
   ),
0)</f>
        <v>1</v>
      </c>
      <c r="BG1161" s="117" t="s">
        <v>129</v>
      </c>
      <c r="BH1161" s="177" t="str" cm="1">
        <f t="array" ref="BH11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1" s="117" t="s">
        <v>2281</v>
      </c>
      <c r="BK1161" s="117" t="s">
        <v>2269</v>
      </c>
      <c r="BL1161" s="167" t="s">
        <v>2380</v>
      </c>
      <c r="BM1161" s="117"/>
      <c r="BN1161" s="117"/>
      <c r="BO1161" s="117"/>
      <c r="BP1161" s="117"/>
      <c r="BQ1161" s="48"/>
      <c r="BR1161" s="119"/>
      <c r="BS1161" s="48"/>
      <c r="BT1161" s="48"/>
      <c r="BU1161" s="48"/>
      <c r="BV1161" s="48"/>
      <c r="BW1161" s="48"/>
      <c r="BX1161" s="48"/>
    </row>
    <row r="1162" spans="1:76" ht="15.75" hidden="1" x14ac:dyDescent="0.25">
      <c r="A1162" s="48" t="e" cm="1">
        <f t="array" ref="A1162">_xlfn.XLOOKUP(Tableau210[[#This Row],[NOM]]&amp;Tableau210[[#This Row],[REPERE BUTA]],[6]!Tableau16[POSTE TECHNIQUE]&amp;[6]!Tableau16[Repere ADM],[6]!Tableau16[NUMERO CLIENT])</f>
        <v>#N/A</v>
      </c>
      <c r="B1162" s="48" t="e" cm="1">
        <f t="array" ref="B1162">_xlfn.XLOOKUP(Tableau210[[#This Row],[NOM]]&amp;Tableau210[[#This Row],[REPERE BUTA]],[6]!Tableau16[POSTE TECHNIQUE]&amp;[6]!Tableau16[Repere REF],[6]!Tableau16[NUMERO CLIENT])</f>
        <v>#N/A</v>
      </c>
      <c r="C1162" s="48" cm="1">
        <f t="array" ref="C1162">_xlfn.XLOOKUP(Tableau210[[#This Row],[NOM]]&amp;Tableau210[[#This Row],[Repere Ubleam]],[7]Sheet1!$C$2:$C$2995&amp;[7]Sheet1!$I$2:$I$2995,[7]Sheet1!$A$2:$A$2995)</f>
        <v>1157</v>
      </c>
      <c r="D1162" s="48" t="str">
        <f>C1162&amp;""</f>
        <v>1157</v>
      </c>
      <c r="E1162" s="48" t="e">
        <v>#N/A</v>
      </c>
      <c r="F1162" s="48" t="e">
        <v>#N/A</v>
      </c>
      <c r="G1162" s="176" t="s">
        <v>1857</v>
      </c>
      <c r="H1162" s="119" t="s">
        <v>1067</v>
      </c>
      <c r="I1162" s="119" t="s">
        <v>80</v>
      </c>
      <c r="J1162" s="119" t="s">
        <v>1075</v>
      </c>
      <c r="K1162" s="415" t="str">
        <f>_xlfn.XLOOKUP(Tableau210[[#This Row],[NOM]],[8]LUT!$I$5:$I$301,[8]LUT!$N$5:$N$301)</f>
        <v>Pompe</v>
      </c>
      <c r="L1162" s="119" t="s">
        <v>70</v>
      </c>
      <c r="M1162" s="119"/>
      <c r="N1162" s="119" t="s">
        <v>70</v>
      </c>
      <c r="O1162" s="119"/>
      <c r="P1162" s="119"/>
      <c r="Q1162" s="119"/>
      <c r="R1162" s="119"/>
      <c r="S1162" s="119"/>
      <c r="T1162" s="119"/>
      <c r="U1162" s="119"/>
      <c r="V1162" s="119"/>
      <c r="W1162" s="169">
        <v>25</v>
      </c>
      <c r="X1162" s="207" cm="1">
        <f t="array" ref="X11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16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2" s="169">
        <v>20</v>
      </c>
      <c r="AA1162" s="207" cm="1">
        <f t="array" ref="AA11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6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62" s="48"/>
      <c r="AD1162" s="117" t="s">
        <v>2196</v>
      </c>
      <c r="AE1162" s="119"/>
      <c r="AF1162" s="183">
        <f>IFERROR(VLOOKUP(Tableau210[[#This Row],[OPERATION]],Tableau4[],5,FALSE),"")</f>
        <v>0</v>
      </c>
      <c r="AG1162" s="178" cm="1">
        <f t="array" ref="AG1162">IFERROR(
   SUM(
      _xlfn._xlws.FILTER(
         Tableau3[JP],
         (Tableau3[ITEM]=Tableau210[[#This Row],[NOM]])*
         (Tableau3[Rep.]=Tableau210[[#This Row],[REPERE BUTA]])
      )
   ),
0)</f>
        <v>0</v>
      </c>
      <c r="AH1162" s="183">
        <f>IFERROR(VLOOKUP(Tableau210[[#This Row],[OPERATION]],Tableau4[],4,FALSE),"")</f>
        <v>0</v>
      </c>
      <c r="AI1162" s="178" cm="1">
        <f t="array" ref="AI1162">IFERROR(
   SUM(
      _xlfn._xlws.FILTER(
         Tableau3[BP],
         (Tableau3[ITEM]=Tableau210[[#This Row],[NOM]])*
         (Tableau3[Rep.]=Tableau210[[#This Row],[REPERE BUTA]])
      )
   ),
0)</f>
        <v>0</v>
      </c>
      <c r="AJ1162" s="181" t="str">
        <f>IF(Tableau210[[#This Row],[NB JP EMIS]]=1,"1 JP","") &amp; IF(Tableau210[[#This Row],[NB BP EMIS]]=1," 1 BP","")</f>
        <v/>
      </c>
      <c r="AK1162" s="178" t="str">
        <f>IF(Tableau210[[#This Row],[NB JP BUTA]]=1,"1 JP","") &amp; IF(Tableau210[[#This Row],[Nb BP BUTA]]=1," 1 BP","") &amp; IF(Tableau210[[#This Row],[Nb BP BUTA]]=2," 2 BP","")</f>
        <v/>
      </c>
      <c r="AL1162" s="117" t="s">
        <v>103</v>
      </c>
      <c r="AM1162" s="117">
        <f>IFERROR(+VLOOKUP(AY1162,Tiges!$G$4:$I$569,3,FALSE),"")</f>
        <v>22</v>
      </c>
      <c r="AN1162" s="48"/>
      <c r="AO1162" s="117">
        <v>4</v>
      </c>
      <c r="AP1162" s="177" cm="1">
        <f t="array" ref="AP11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6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62" s="117" t="s">
        <v>2271</v>
      </c>
      <c r="AS1162" s="177" cm="1">
        <f t="array" ref="AS11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6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162" s="117" t="s">
        <v>1123</v>
      </c>
      <c r="AV1162" s="177" cm="1">
        <f t="array" ref="AV11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16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62" s="117"/>
      <c r="AY1162" s="117" cm="1">
        <f t="array" ref="AY1162">IFERROR(_xlfn.XLOOKUP(Tableau210[[#This Row],[DN DONNEES BUTA ]]&amp;Tableau210[[#This Row],[PN DONNEES BUTA]],Tiges!$B$4:$B$79&amp;Tiges!$C$4:$C$79,Tiges!$G$4:$G$79),"")</f>
        <v>14</v>
      </c>
      <c r="AZ1162" s="117"/>
      <c r="BA1162" s="117" cm="1">
        <f t="array" ref="BA1162">IFERROR(_xlfn.XLOOKUP(Tableau210[[#This Row],[DN DONNEES BUTA ]]&amp;Tableau210[[#This Row],[PN DONNEES BUTA]],Tiges!$B$4:$B$79&amp;Tiges!$C$4:$C$79,Tiges!$H$4:$H$79),"")</f>
        <v>70</v>
      </c>
      <c r="BB1162" s="117"/>
      <c r="BC1162" s="184">
        <f>IFERROR(VLOOKUP(Tableau210[[#This Row],[OPERATION]],Tableau4[],2,FALSE),"")</f>
        <v>0</v>
      </c>
      <c r="BD1162" s="177" cm="1">
        <f t="array" ref="BD1162">IFERROR(
   SUM(
      _xlfn._xlws.FILTER(
         Tableau3[Nb Platinage Joint],
         (Tableau3[ITEM]=Tableau210[[#This Row],[NOM]])*
         (Tableau3[Rep.]=Tableau210[[#This Row],[REPERE BUTA]])
      )
   ),
0)</f>
        <v>0</v>
      </c>
      <c r="BE1162" s="182">
        <f>IFERROR(VLOOKUP(Tableau210[[#This Row],[OPERATION]],Tableau4[],3,FALSE),"")</f>
        <v>1</v>
      </c>
      <c r="BF1162" s="177" cm="1">
        <f t="array" ref="BF1162">IFERROR(
   SUM(
      _xlfn._xlws.FILTER(
         Tableau3[Joint Définitif Nb],
         (Tableau3[ITEM]=Tableau210[[#This Row],[NOM]])*
         (Tableau3[Rep.]=Tableau210[[#This Row],[REPERE BUTA]])
      )
   ),
0)</f>
        <v>1</v>
      </c>
      <c r="BG1162" s="117" t="s">
        <v>129</v>
      </c>
      <c r="BH1162" s="177" t="str" cm="1">
        <f t="array" ref="BH11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2" s="117" t="s">
        <v>2281</v>
      </c>
      <c r="BK1162" s="117" t="s">
        <v>2269</v>
      </c>
      <c r="BL1162" s="167" t="s">
        <v>2380</v>
      </c>
      <c r="BM1162" s="117"/>
      <c r="BN1162" s="117"/>
      <c r="BO1162" s="117"/>
      <c r="BP1162" s="117"/>
      <c r="BQ1162" s="48"/>
      <c r="BR1162" s="119"/>
      <c r="BS1162" s="48"/>
      <c r="BT1162" s="48"/>
      <c r="BU1162" s="48"/>
      <c r="BV1162" s="48"/>
      <c r="BW1162" s="48"/>
      <c r="BX1162" s="48"/>
    </row>
    <row r="1163" spans="1:76" ht="15.75" hidden="1" x14ac:dyDescent="0.25">
      <c r="A1163" s="48" t="e" cm="1">
        <f t="array" ref="A1163">_xlfn.XLOOKUP(Tableau210[[#This Row],[NOM]]&amp;Tableau210[[#This Row],[REPERE BUTA]],[6]!Tableau16[POSTE TECHNIQUE]&amp;[6]!Tableau16[Repere ADM],[6]!Tableau16[NUMERO CLIENT])</f>
        <v>#N/A</v>
      </c>
      <c r="B1163" s="48" t="e" cm="1">
        <f t="array" ref="B1163">_xlfn.XLOOKUP(Tableau210[[#This Row],[NOM]]&amp;Tableau210[[#This Row],[REPERE BUTA]],[6]!Tableau16[POSTE TECHNIQUE]&amp;[6]!Tableau16[Repere REF],[6]!Tableau16[NUMERO CLIENT])</f>
        <v>#N/A</v>
      </c>
      <c r="C1163" s="48" cm="1">
        <f t="array" ref="C1163">_xlfn.XLOOKUP(Tableau210[[#This Row],[NOM]]&amp;Tableau210[[#This Row],[Repere Ubleam]],[7]Sheet1!$C$2:$C$2995&amp;[7]Sheet1!$I$2:$I$2995,[7]Sheet1!$A$2:$A$2995)</f>
        <v>1158</v>
      </c>
      <c r="D1163" s="48" t="str">
        <f>C1163&amp;""</f>
        <v>1158</v>
      </c>
      <c r="E1163" s="48" t="e">
        <v>#N/A</v>
      </c>
      <c r="F1163" s="48" t="e">
        <v>#N/A</v>
      </c>
      <c r="G1163" s="176" t="s">
        <v>1857</v>
      </c>
      <c r="H1163" s="119" t="s">
        <v>1067</v>
      </c>
      <c r="I1163" s="119" t="s">
        <v>80</v>
      </c>
      <c r="J1163" s="119" t="s">
        <v>1075</v>
      </c>
      <c r="K1163" s="415" t="str">
        <f>_xlfn.XLOOKUP(Tableau210[[#This Row],[NOM]],[8]LUT!$I$5:$I$301,[8]LUT!$N$5:$N$301)</f>
        <v>Pompe</v>
      </c>
      <c r="L1163" s="119" t="s">
        <v>76</v>
      </c>
      <c r="M1163" s="119" t="s">
        <v>1247</v>
      </c>
      <c r="N1163" s="119" t="s">
        <v>1247</v>
      </c>
      <c r="O1163" s="119"/>
      <c r="P1163" s="119"/>
      <c r="Q1163" s="119"/>
      <c r="R1163" s="119"/>
      <c r="S1163" s="119"/>
      <c r="T1163" s="119"/>
      <c r="U1163" s="119"/>
      <c r="V1163" s="119"/>
      <c r="W1163" s="169">
        <v>40</v>
      </c>
      <c r="X1163" s="207" cm="1">
        <f t="array" ref="X11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16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3" s="169">
        <v>20</v>
      </c>
      <c r="AA1163" s="207" cm="1">
        <f t="array" ref="AA11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6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63" s="48"/>
      <c r="AD1163" s="117" t="s">
        <v>2196</v>
      </c>
      <c r="AE1163" s="119"/>
      <c r="AF1163" s="183">
        <f>IFERROR(VLOOKUP(Tableau210[[#This Row],[OPERATION]],Tableau4[],5,FALSE),"")</f>
        <v>0</v>
      </c>
      <c r="AG1163" s="178" cm="1">
        <f t="array" ref="AG1163">IFERROR(
   SUM(
      _xlfn._xlws.FILTER(
         Tableau3[JP],
         (Tableau3[ITEM]=Tableau210[[#This Row],[NOM]])*
         (Tableau3[Rep.]=Tableau210[[#This Row],[REPERE BUTA]])
      )
   ),
0)</f>
        <v>0</v>
      </c>
      <c r="AH1163" s="183">
        <f>IFERROR(VLOOKUP(Tableau210[[#This Row],[OPERATION]],Tableau4[],4,FALSE),"")</f>
        <v>0</v>
      </c>
      <c r="AI1163" s="178" cm="1">
        <f t="array" ref="AI1163">IFERROR(
   SUM(
      _xlfn._xlws.FILTER(
         Tableau3[BP],
         (Tableau3[ITEM]=Tableau210[[#This Row],[NOM]])*
         (Tableau3[Rep.]=Tableau210[[#This Row],[REPERE BUTA]])
      )
   ),
0)</f>
        <v>0</v>
      </c>
      <c r="AJ1163" s="181" t="str">
        <f>IF(Tableau210[[#This Row],[NB JP EMIS]]=1,"1 JP","") &amp; IF(Tableau210[[#This Row],[NB BP EMIS]]=1," 1 BP","")</f>
        <v/>
      </c>
      <c r="AK1163" s="178" t="str">
        <f>IF(Tableau210[[#This Row],[NB JP BUTA]]=1,"1 JP","") &amp; IF(Tableau210[[#This Row],[Nb BP BUTA]]=1," 1 BP","") &amp; IF(Tableau210[[#This Row],[Nb BP BUTA]]=2," 2 BP","")</f>
        <v/>
      </c>
      <c r="AL1163" s="117" t="s">
        <v>103</v>
      </c>
      <c r="AM1163" s="117">
        <f>IFERROR(+VLOOKUP(AY1163,Tiges!$G$4:$I$569,3,FALSE),"")</f>
        <v>22</v>
      </c>
      <c r="AN1163" s="48"/>
      <c r="AO1163" s="117">
        <v>4</v>
      </c>
      <c r="AP1163" s="177" cm="1">
        <f t="array" ref="AP11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63" s="117" t="s">
        <v>2271</v>
      </c>
      <c r="AS1163" s="177" cm="1">
        <f t="array" ref="AS11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6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163" s="117" t="s">
        <v>1123</v>
      </c>
      <c r="AV1163" s="177" cm="1">
        <f t="array" ref="AV11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1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63" s="117"/>
      <c r="AY1163" s="117" cm="1">
        <f t="array" ref="AY1163">IFERROR(_xlfn.XLOOKUP(Tableau210[[#This Row],[DN DONNEES BUTA ]]&amp;Tableau210[[#This Row],[PN DONNEES BUTA]],Tiges!$B$4:$B$79&amp;Tiges!$C$4:$C$79,Tiges!$G$4:$G$79),"")</f>
        <v>14</v>
      </c>
      <c r="AZ1163" s="117"/>
      <c r="BA1163" s="117" cm="1">
        <f t="array" ref="BA1163">IFERROR(_xlfn.XLOOKUP(Tableau210[[#This Row],[DN DONNEES BUTA ]]&amp;Tableau210[[#This Row],[PN DONNEES BUTA]],Tiges!$B$4:$B$79&amp;Tiges!$C$4:$C$79,Tiges!$H$4:$H$79),"")</f>
        <v>70</v>
      </c>
      <c r="BB1163" s="117"/>
      <c r="BC1163" s="184">
        <f>IFERROR(VLOOKUP(Tableau210[[#This Row],[OPERATION]],Tableau4[],2,FALSE),"")</f>
        <v>0</v>
      </c>
      <c r="BD1163" s="177" cm="1">
        <f t="array" ref="BD1163">IFERROR(
   SUM(
      _xlfn._xlws.FILTER(
         Tableau3[Nb Platinage Joint],
         (Tableau3[ITEM]=Tableau210[[#This Row],[NOM]])*
         (Tableau3[Rep.]=Tableau210[[#This Row],[REPERE BUTA]])
      )
   ),
0)</f>
        <v>0</v>
      </c>
      <c r="BE1163" s="182">
        <f>IFERROR(VLOOKUP(Tableau210[[#This Row],[OPERATION]],Tableau4[],3,FALSE),"")</f>
        <v>1</v>
      </c>
      <c r="BF1163" s="177" cm="1">
        <f t="array" ref="BF1163">IFERROR(
   SUM(
      _xlfn._xlws.FILTER(
         Tableau3[Joint Définitif Nb],
         (Tableau3[ITEM]=Tableau210[[#This Row],[NOM]])*
         (Tableau3[Rep.]=Tableau210[[#This Row],[REPERE BUTA]])
      )
   ),
0)</f>
        <v>1</v>
      </c>
      <c r="BG1163" s="117" t="s">
        <v>129</v>
      </c>
      <c r="BH1163" s="177" t="str" cm="1">
        <f t="array" ref="BH11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3" s="117" t="s">
        <v>2281</v>
      </c>
      <c r="BK1163" s="117" t="s">
        <v>2269</v>
      </c>
      <c r="BL1163" s="167" t="s">
        <v>2380</v>
      </c>
      <c r="BM1163" s="117"/>
      <c r="BN1163" s="117"/>
      <c r="BO1163" s="117"/>
      <c r="BP1163" s="117"/>
      <c r="BQ1163" s="48"/>
      <c r="BR1163" s="119"/>
      <c r="BS1163" s="48"/>
      <c r="BT1163" s="48"/>
      <c r="BU1163" s="48"/>
      <c r="BV1163" s="48"/>
      <c r="BW1163" s="48"/>
      <c r="BX1163" s="48"/>
    </row>
    <row r="1164" spans="1:76" ht="15.75" hidden="1" x14ac:dyDescent="0.25">
      <c r="A1164" s="48" t="e" cm="1">
        <f t="array" ref="A1164">_xlfn.XLOOKUP(Tableau210[[#This Row],[NOM]]&amp;Tableau210[[#This Row],[REPERE BUTA]],[6]!Tableau16[POSTE TECHNIQUE]&amp;[6]!Tableau16[Repere ADM],[6]!Tableau16[NUMERO CLIENT])</f>
        <v>#N/A</v>
      </c>
      <c r="B1164" s="48" t="e" cm="1">
        <f t="array" ref="B1164">_xlfn.XLOOKUP(Tableau210[[#This Row],[NOM]]&amp;Tableau210[[#This Row],[REPERE BUTA]],[6]!Tableau16[POSTE TECHNIQUE]&amp;[6]!Tableau16[Repere REF],[6]!Tableau16[NUMERO CLIENT])</f>
        <v>#N/A</v>
      </c>
      <c r="C1164" s="48" cm="1">
        <f t="array" ref="C1164">_xlfn.XLOOKUP(Tableau210[[#This Row],[NOM]]&amp;Tableau210[[#This Row],[Repere Ubleam]],[7]Sheet1!$C$2:$C$2995&amp;[7]Sheet1!$I$2:$I$2995,[7]Sheet1!$A$2:$A$2995)</f>
        <v>1159</v>
      </c>
      <c r="D1164" s="48" t="str">
        <f>C1164&amp;""</f>
        <v>1159</v>
      </c>
      <c r="E1164" s="48" t="e">
        <v>#N/A</v>
      </c>
      <c r="F1164" s="48" t="e">
        <v>#N/A</v>
      </c>
      <c r="G1164" s="176" t="s">
        <v>1857</v>
      </c>
      <c r="H1164" s="119" t="s">
        <v>1067</v>
      </c>
      <c r="I1164" s="119" t="s">
        <v>80</v>
      </c>
      <c r="J1164" s="119" t="s">
        <v>1075</v>
      </c>
      <c r="K1164" s="415" t="str">
        <f>_xlfn.XLOOKUP(Tableau210[[#This Row],[NOM]],[8]LUT!$I$5:$I$301,[8]LUT!$N$5:$N$301)</f>
        <v>Pompe</v>
      </c>
      <c r="L1164" s="119" t="s">
        <v>76</v>
      </c>
      <c r="M1164" s="119" t="s">
        <v>1364</v>
      </c>
      <c r="N1164" s="119" t="s">
        <v>1364</v>
      </c>
      <c r="O1164" s="119"/>
      <c r="P1164" s="119"/>
      <c r="Q1164" s="119"/>
      <c r="R1164" s="119"/>
      <c r="S1164" s="119"/>
      <c r="T1164" s="119"/>
      <c r="U1164" s="119"/>
      <c r="V1164" s="119"/>
      <c r="W1164" s="169">
        <v>40</v>
      </c>
      <c r="X1164" s="207" cm="1">
        <f t="array" ref="X11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16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4" s="169">
        <v>20</v>
      </c>
      <c r="AA1164" s="207" cm="1">
        <f t="array" ref="AA11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16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64" s="48"/>
      <c r="AD1164" s="117" t="s">
        <v>2196</v>
      </c>
      <c r="AE1164" s="119"/>
      <c r="AF1164" s="183">
        <f>IFERROR(VLOOKUP(Tableau210[[#This Row],[OPERATION]],Tableau4[],5,FALSE),"")</f>
        <v>0</v>
      </c>
      <c r="AG1164" s="178" cm="1">
        <f t="array" ref="AG1164">IFERROR(
   SUM(
      _xlfn._xlws.FILTER(
         Tableau3[JP],
         (Tableau3[ITEM]=Tableau210[[#This Row],[NOM]])*
         (Tableau3[Rep.]=Tableau210[[#This Row],[REPERE BUTA]])
      )
   ),
0)</f>
        <v>0</v>
      </c>
      <c r="AH1164" s="183">
        <f>IFERROR(VLOOKUP(Tableau210[[#This Row],[OPERATION]],Tableau4[],4,FALSE),"")</f>
        <v>0</v>
      </c>
      <c r="AI1164" s="178" cm="1">
        <f t="array" ref="AI1164">IFERROR(
   SUM(
      _xlfn._xlws.FILTER(
         Tableau3[BP],
         (Tableau3[ITEM]=Tableau210[[#This Row],[NOM]])*
         (Tableau3[Rep.]=Tableau210[[#This Row],[REPERE BUTA]])
      )
   ),
0)</f>
        <v>0</v>
      </c>
      <c r="AJ1164" s="181" t="str">
        <f>IF(Tableau210[[#This Row],[NB JP EMIS]]=1,"1 JP","") &amp; IF(Tableau210[[#This Row],[NB BP EMIS]]=1," 1 BP","")</f>
        <v/>
      </c>
      <c r="AK1164" s="178" t="str">
        <f>IF(Tableau210[[#This Row],[NB JP BUTA]]=1,"1 JP","") &amp; IF(Tableau210[[#This Row],[Nb BP BUTA]]=1," 1 BP","") &amp; IF(Tableau210[[#This Row],[Nb BP BUTA]]=2," 2 BP","")</f>
        <v/>
      </c>
      <c r="AL1164" s="117" t="s">
        <v>103</v>
      </c>
      <c r="AM1164" s="117">
        <f>IFERROR(+VLOOKUP(AY1164,Tiges!$G$4:$I$569,3,FALSE),"")</f>
        <v>22</v>
      </c>
      <c r="AN1164" s="48"/>
      <c r="AO1164" s="117">
        <v>4</v>
      </c>
      <c r="AP1164" s="177" cm="1">
        <f t="array" ref="AP11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64" s="117" t="s">
        <v>2271</v>
      </c>
      <c r="AS1164" s="177" cm="1">
        <f t="array" ref="AS11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6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164" s="117" t="s">
        <v>1123</v>
      </c>
      <c r="AV1164" s="177" cm="1">
        <f t="array" ref="AV11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16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64" s="117"/>
      <c r="AY1164" s="117" cm="1">
        <f t="array" ref="AY1164">IFERROR(_xlfn.XLOOKUP(Tableau210[[#This Row],[DN DONNEES BUTA ]]&amp;Tableau210[[#This Row],[PN DONNEES BUTA]],Tiges!$B$4:$B$79&amp;Tiges!$C$4:$C$79,Tiges!$G$4:$G$79),"")</f>
        <v>14</v>
      </c>
      <c r="AZ1164" s="117"/>
      <c r="BA1164" s="117" cm="1">
        <f t="array" ref="BA1164">IFERROR(_xlfn.XLOOKUP(Tableau210[[#This Row],[DN DONNEES BUTA ]]&amp;Tableau210[[#This Row],[PN DONNEES BUTA]],Tiges!$B$4:$B$79&amp;Tiges!$C$4:$C$79,Tiges!$H$4:$H$79),"")</f>
        <v>70</v>
      </c>
      <c r="BB1164" s="117"/>
      <c r="BC1164" s="184">
        <f>IFERROR(VLOOKUP(Tableau210[[#This Row],[OPERATION]],Tableau4[],2,FALSE),"")</f>
        <v>0</v>
      </c>
      <c r="BD1164" s="177" cm="1">
        <f t="array" ref="BD1164">IFERROR(
   SUM(
      _xlfn._xlws.FILTER(
         Tableau3[Nb Platinage Joint],
         (Tableau3[ITEM]=Tableau210[[#This Row],[NOM]])*
         (Tableau3[Rep.]=Tableau210[[#This Row],[REPERE BUTA]])
      )
   ),
0)</f>
        <v>0</v>
      </c>
      <c r="BE1164" s="182">
        <f>IFERROR(VLOOKUP(Tableau210[[#This Row],[OPERATION]],Tableau4[],3,FALSE),"")</f>
        <v>1</v>
      </c>
      <c r="BF1164" s="177" cm="1">
        <f t="array" ref="BF1164">IFERROR(
   SUM(
      _xlfn._xlws.FILTER(
         Tableau3[Joint Définitif Nb],
         (Tableau3[ITEM]=Tableau210[[#This Row],[NOM]])*
         (Tableau3[Rep.]=Tableau210[[#This Row],[REPERE BUTA]])
      )
   ),
0)</f>
        <v>1</v>
      </c>
      <c r="BG1164" s="117" t="s">
        <v>129</v>
      </c>
      <c r="BH1164" s="177" t="str" cm="1">
        <f t="array" ref="BH11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4" s="117" t="s">
        <v>2281</v>
      </c>
      <c r="BK1164" s="117" t="s">
        <v>2269</v>
      </c>
      <c r="BL1164" s="167" t="s">
        <v>2380</v>
      </c>
      <c r="BM1164" s="117"/>
      <c r="BN1164" s="117"/>
      <c r="BO1164" s="117"/>
      <c r="BP1164" s="117"/>
      <c r="BQ1164" s="48"/>
      <c r="BR1164" s="119"/>
      <c r="BS1164" s="48"/>
      <c r="BT1164" s="48"/>
      <c r="BU1164" s="48"/>
      <c r="BV1164" s="48"/>
      <c r="BW1164" s="48"/>
      <c r="BX1164" s="48"/>
    </row>
    <row r="1165" spans="1:76" ht="15.75" hidden="1" x14ac:dyDescent="0.25">
      <c r="A1165" s="48" t="str" cm="1">
        <f t="array" ref="A1165">_xlfn.XLOOKUP(Tableau210[[#This Row],[NOM]]&amp;Tableau210[[#This Row],[REPERE BUTA]],[6]!Tableau16[POSTE TECHNIQUE]&amp;[6]!Tableau16[Repere ADM],[6]!Tableau16[NUMERO CLIENT])</f>
        <v>S1-S47050</v>
      </c>
      <c r="B1165" s="48" t="str" cm="1">
        <f t="array" ref="B1165">_xlfn.XLOOKUP(Tableau210[[#This Row],[NOM]]&amp;Tableau210[[#This Row],[REPERE BUTA]],[6]!Tableau16[POSTE TECHNIQUE]&amp;[6]!Tableau16[Repere REF],[6]!Tableau16[NUMERO CLIENT])</f>
        <v>S1-S47050</v>
      </c>
      <c r="C1165" s="48" cm="1">
        <f t="array" ref="C1165">_xlfn.XLOOKUP(Tableau210[[#This Row],[NOM]]&amp;Tableau210[[#This Row],[Repere Ubleam]],[7]Sheet1!$C$2:$C$2995&amp;[7]Sheet1!$I$2:$I$2995,[7]Sheet1!$A$2:$A$2995)</f>
        <v>601</v>
      </c>
      <c r="D1165" s="48" t="str">
        <f>C1165&amp;""</f>
        <v>601</v>
      </c>
      <c r="E1165" s="48" t="s">
        <v>2553</v>
      </c>
      <c r="F1165" s="48" t="s">
        <v>558</v>
      </c>
      <c r="G1165" s="176" t="s">
        <v>1488</v>
      </c>
      <c r="H1165" s="119" t="s">
        <v>1067</v>
      </c>
      <c r="I1165" s="119" t="s">
        <v>91</v>
      </c>
      <c r="J1165" s="119" t="s">
        <v>2057</v>
      </c>
      <c r="K1165" s="119" t="str">
        <f>_xlfn.XLOOKUP(Tableau210[[#This Row],[NOM]],[8]LUT!$I$5:$I$301,[8]LUT!$N$5:$N$301)</f>
        <v>Vanne auto</v>
      </c>
      <c r="L1165" s="119" t="s">
        <v>73</v>
      </c>
      <c r="M1165" s="119" t="s">
        <v>1368</v>
      </c>
      <c r="N1165" s="119" t="s">
        <v>1368</v>
      </c>
      <c r="O1165" s="119"/>
      <c r="P1165" s="119"/>
      <c r="Q1165" s="119"/>
      <c r="R1165" s="119"/>
      <c r="S1165" s="119"/>
      <c r="T1165" s="119"/>
      <c r="U1165" s="119"/>
      <c r="V1165" s="119"/>
      <c r="W1165" s="148" cm="1">
        <f t="array" ref="W116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65" s="207" cm="1">
        <f t="array" ref="X11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6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5" s="148" cm="1">
        <f t="array" ref="Z116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65" s="207" cm="1">
        <f t="array" ref="AA11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6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65" s="48"/>
      <c r="AD1165" s="117" t="s">
        <v>2196</v>
      </c>
      <c r="AE1165" s="119"/>
      <c r="AF1165" s="183">
        <f>IFERROR(VLOOKUP(Tableau210[[#This Row],[OPERATION]],Tableau4[],5,FALSE),"")</f>
        <v>0</v>
      </c>
      <c r="AG1165" s="178" cm="1">
        <f t="array" ref="AG1165">IFERROR(
   SUM(
      _xlfn._xlws.FILTER(
         Tableau3[JP],
         (Tableau3[ITEM]=Tableau210[[#This Row],[NOM]])*
         (Tableau3[Rep.]=Tableau210[[#This Row],[REPERE BUTA]])
      )
   ),
0)</f>
        <v>0</v>
      </c>
      <c r="AH1165" s="183">
        <f>IFERROR(VLOOKUP(Tableau210[[#This Row],[OPERATION]],Tableau4[],4,FALSE),"")</f>
        <v>0</v>
      </c>
      <c r="AI1165" s="178" cm="1">
        <f t="array" ref="AI1165">IFERROR(
   SUM(
      _xlfn._xlws.FILTER(
         Tableau3[BP],
         (Tableau3[ITEM]=Tableau210[[#This Row],[NOM]])*
         (Tableau3[Rep.]=Tableau210[[#This Row],[REPERE BUTA]])
      )
   ),
0)</f>
        <v>0</v>
      </c>
      <c r="AJ1165" s="181" t="str">
        <f>IF(Tableau210[[#This Row],[NB JP EMIS]]=1,"1 JP","") &amp; IF(Tableau210[[#This Row],[NB BP EMIS]]=1," 1 BP","")</f>
        <v/>
      </c>
      <c r="AK1165" s="178" t="str">
        <f>IF(Tableau210[[#This Row],[NB JP BUTA]]=1,"1 JP","") &amp; IF(Tableau210[[#This Row],[Nb BP BUTA]]=1," 1 BP","") &amp; IF(Tableau210[[#This Row],[Nb BP BUTA]]=2," 2 BP","")</f>
        <v/>
      </c>
      <c r="AL1165" s="117" t="s">
        <v>2527</v>
      </c>
      <c r="AM1165" s="117">
        <f>IFERROR(+VLOOKUP(AY1165,Tiges!$G$4:$I$569,3,FALSE),"")</f>
        <v>32</v>
      </c>
      <c r="AN1165" s="48"/>
      <c r="AO1165" s="117" t="s">
        <v>3424</v>
      </c>
      <c r="AP1165" s="177" cm="1">
        <f t="array" ref="AP11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65" s="117" t="s">
        <v>3424</v>
      </c>
      <c r="AS1165" s="177" t="str" cm="1">
        <f t="array" ref="AS11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65" s="117" t="s">
        <v>3424</v>
      </c>
      <c r="AV1165" s="177" t="str" cm="1">
        <f t="array" ref="AV11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6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65" s="117"/>
      <c r="AY1165" s="117" cm="1">
        <f t="array" ref="AY1165">IFERROR(_xlfn.XLOOKUP(Tableau210[[#This Row],[DN DONNEES BUTA ]]&amp;Tableau210[[#This Row],[PN DONNEES BUTA]],Tiges!$B$4:$B$79&amp;Tiges!$C$4:$C$79,Tiges!$G$4:$G$79),"")</f>
        <v>20</v>
      </c>
      <c r="AZ1165" s="117"/>
      <c r="BA1165" s="117" cm="1">
        <f t="array" ref="BA1165">IFERROR(_xlfn.XLOOKUP(Tableau210[[#This Row],[DN DONNEES BUTA ]]&amp;Tableau210[[#This Row],[PN DONNEES BUTA]],Tiges!$B$4:$B$79&amp;Tiges!$C$4:$C$79,Tiges!$H$4:$H$79),"")</f>
        <v>130</v>
      </c>
      <c r="BB1165" s="117"/>
      <c r="BC1165" s="184">
        <f>IFERROR(VLOOKUP(Tableau210[[#This Row],[OPERATION]],Tableau4[],2,FALSE),"")</f>
        <v>0</v>
      </c>
      <c r="BD1165" s="177" cm="1">
        <f t="array" ref="BD1165">IFERROR(
   SUM(
      _xlfn._xlws.FILTER(
         Tableau3[Nb Platinage Joint],
         (Tableau3[ITEM]=Tableau210[[#This Row],[NOM]])*
         (Tableau3[Rep.]=Tableau210[[#This Row],[REPERE BUTA]])
      )
   ),
0)</f>
        <v>0</v>
      </c>
      <c r="BE1165" s="182">
        <f>IFERROR(VLOOKUP(Tableau210[[#This Row],[OPERATION]],Tableau4[],3,FALSE),"")</f>
        <v>1</v>
      </c>
      <c r="BF1165" s="177" cm="1">
        <f t="array" ref="BF1165">IFERROR(
   SUM(
      _xlfn._xlws.FILTER(
         Tableau3[Joint Définitif Nb],
         (Tableau3[ITEM]=Tableau210[[#This Row],[NOM]])*
         (Tableau3[Rep.]=Tableau210[[#This Row],[REPERE BUTA]])
      )
   ),
0)</f>
        <v>2</v>
      </c>
      <c r="BG1165" s="117" t="s">
        <v>3424</v>
      </c>
      <c r="BH1165" s="177" t="str" cm="1">
        <f t="array" ref="BH11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5" s="117"/>
      <c r="BK1165" s="117" t="s">
        <v>3424</v>
      </c>
      <c r="BL1165" s="167" t="s">
        <v>2380</v>
      </c>
      <c r="BM1165" s="167"/>
      <c r="BN1165" s="117"/>
      <c r="BO1165" s="117"/>
      <c r="BP1165" s="119"/>
      <c r="BQ1165" s="119"/>
      <c r="BR1165" s="119"/>
      <c r="BS1165" s="48"/>
      <c r="BT1165" s="48"/>
      <c r="BU1165" s="48"/>
      <c r="BV1165" s="48"/>
      <c r="BW1165" s="48"/>
      <c r="BX1165" s="48"/>
    </row>
    <row r="1166" spans="1:76" ht="15.75" hidden="1" x14ac:dyDescent="0.25">
      <c r="A1166" s="48" t="str" cm="1">
        <f t="array" ref="A1166">_xlfn.XLOOKUP(Tableau210[[#This Row],[NOM]]&amp;Tableau210[[#This Row],[REPERE BUTA]],[6]!Tableau16[POSTE TECHNIQUE]&amp;[6]!Tableau16[Repere ADM],[6]!Tableau16[NUMERO CLIENT])</f>
        <v>S1-S47050</v>
      </c>
      <c r="B1166" s="48" t="str" cm="1">
        <f t="array" ref="B1166">_xlfn.XLOOKUP(Tableau210[[#This Row],[NOM]]&amp;Tableau210[[#This Row],[REPERE BUTA]],[6]!Tableau16[POSTE TECHNIQUE]&amp;[6]!Tableau16[Repere REF],[6]!Tableau16[NUMERO CLIENT])</f>
        <v>S1-S47050</v>
      </c>
      <c r="C1166" s="48" cm="1">
        <f t="array" ref="C1166">_xlfn.XLOOKUP(Tableau210[[#This Row],[NOM]]&amp;Tableau210[[#This Row],[Repere Ubleam]],[7]Sheet1!$C$2:$C$2995&amp;[7]Sheet1!$I$2:$I$2995,[7]Sheet1!$A$2:$A$2995)</f>
        <v>602</v>
      </c>
      <c r="D1166" s="48" t="str">
        <f>C1166&amp;""</f>
        <v>602</v>
      </c>
      <c r="E1166" s="48" t="s">
        <v>2553</v>
      </c>
      <c r="F1166" s="48" t="s">
        <v>558</v>
      </c>
      <c r="G1166" s="176" t="s">
        <v>1488</v>
      </c>
      <c r="H1166" s="119" t="s">
        <v>1067</v>
      </c>
      <c r="I1166" s="119" t="s">
        <v>91</v>
      </c>
      <c r="J1166" s="119" t="s">
        <v>2057</v>
      </c>
      <c r="K1166" s="119" t="str">
        <f>_xlfn.XLOOKUP(Tableau210[[#This Row],[NOM]],[8]LUT!$I$5:$I$301,[8]LUT!$N$5:$N$301)</f>
        <v>Vanne auto</v>
      </c>
      <c r="L1166" s="119" t="s">
        <v>73</v>
      </c>
      <c r="M1166" s="119" t="s">
        <v>1246</v>
      </c>
      <c r="N1166" s="119" t="s">
        <v>1246</v>
      </c>
      <c r="O1166" s="119"/>
      <c r="P1166" s="119"/>
      <c r="Q1166" s="119"/>
      <c r="R1166" s="119"/>
      <c r="S1166" s="119"/>
      <c r="T1166" s="119"/>
      <c r="U1166" s="119"/>
      <c r="V1166" s="119"/>
      <c r="W1166" s="148" cm="1">
        <f t="array" ref="W116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66" s="207" cm="1">
        <f t="array" ref="X11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6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6" s="148" cm="1">
        <f t="array" ref="Z116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66" s="207" cm="1">
        <f t="array" ref="AA11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66" s="48"/>
      <c r="AD1166" s="117" t="s">
        <v>2196</v>
      </c>
      <c r="AE1166" s="119"/>
      <c r="AF1166" s="183">
        <f>IFERROR(VLOOKUP(Tableau210[[#This Row],[OPERATION]],Tableau4[],5,FALSE),"")</f>
        <v>0</v>
      </c>
      <c r="AG1166" s="178"/>
      <c r="AH1166" s="183">
        <f>IFERROR(VLOOKUP(Tableau210[[#This Row],[OPERATION]],Tableau4[],4,FALSE),"")</f>
        <v>0</v>
      </c>
      <c r="AI1166" s="178"/>
      <c r="AJ1166" s="181" t="str">
        <f>IF(Tableau210[[#This Row],[NB JP EMIS]]=1,"1 JP","") &amp; IF(Tableau210[[#This Row],[NB BP EMIS]]=1," 1 BP","")</f>
        <v/>
      </c>
      <c r="AK1166" s="178"/>
      <c r="AL1166" s="117" t="s">
        <v>2527</v>
      </c>
      <c r="AM1166" s="117">
        <f>IFERROR(+VLOOKUP(AY1166,Tiges!$G$4:$I$569,3,FALSE),"")</f>
        <v>32</v>
      </c>
      <c r="AN1166" s="48"/>
      <c r="AO1166" s="117" t="s">
        <v>3424</v>
      </c>
      <c r="AP1166" s="177" cm="1">
        <f t="array" ref="AP11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66" s="117" t="s">
        <v>3424</v>
      </c>
      <c r="AS1166" s="177" t="str" cm="1">
        <f t="array" ref="AS11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66" s="117" t="s">
        <v>3424</v>
      </c>
      <c r="AV1166" s="177" t="str" cm="1">
        <f t="array" ref="AV11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66" s="117"/>
      <c r="AY1166" s="117" cm="1">
        <f t="array" ref="AY1166">IFERROR(_xlfn.XLOOKUP(Tableau210[[#This Row],[DN DONNEES BUTA ]]&amp;Tableau210[[#This Row],[PN DONNEES BUTA]],Tiges!$B$4:$B$79&amp;Tiges!$C$4:$C$79,Tiges!$G$4:$G$79),"")</f>
        <v>20</v>
      </c>
      <c r="AZ1166" s="117"/>
      <c r="BA1166" s="117" cm="1">
        <f t="array" ref="BA1166">IFERROR(_xlfn.XLOOKUP(Tableau210[[#This Row],[DN DONNEES BUTA ]]&amp;Tableau210[[#This Row],[PN DONNEES BUTA]],Tiges!$B$4:$B$79&amp;Tiges!$C$4:$C$79,Tiges!$H$4:$H$79),"")</f>
        <v>130</v>
      </c>
      <c r="BB1166" s="117"/>
      <c r="BC1166" s="184">
        <f>IFERROR(VLOOKUP(Tableau210[[#This Row],[OPERATION]],Tableau4[],2,FALSE),"")</f>
        <v>0</v>
      </c>
      <c r="BD1166" s="177"/>
      <c r="BE1166" s="182">
        <f>IFERROR(VLOOKUP(Tableau210[[#This Row],[OPERATION]],Tableau4[],3,FALSE),"")</f>
        <v>1</v>
      </c>
      <c r="BF1166" s="177"/>
      <c r="BG1166" s="117" t="s">
        <v>3424</v>
      </c>
      <c r="BH1166" s="177" t="str" cm="1">
        <f t="array" ref="BH11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6" s="117"/>
      <c r="BK1166" s="117" t="s">
        <v>3424</v>
      </c>
      <c r="BL1166" s="167" t="s">
        <v>2380</v>
      </c>
      <c r="BM1166" s="167"/>
      <c r="BN1166" s="117"/>
      <c r="BO1166" s="117"/>
      <c r="BP1166" s="119"/>
      <c r="BQ1166" s="119"/>
      <c r="BR1166" s="119"/>
      <c r="BS1166" s="48"/>
      <c r="BT1166" s="48"/>
      <c r="BU1166" s="48"/>
      <c r="BV1166" s="48"/>
      <c r="BW1166" s="48"/>
      <c r="BX1166" s="48"/>
    </row>
    <row r="1167" spans="1:76" ht="15.75" hidden="1" x14ac:dyDescent="0.25">
      <c r="A1167" s="48" t="str" cm="1">
        <f t="array" ref="A1167">_xlfn.XLOOKUP(Tableau210[[#This Row],[NOM]]&amp;Tableau210[[#This Row],[REPERE BUTA]],[6]!Tableau16[POSTE TECHNIQUE]&amp;[6]!Tableau16[Repere ADM],[6]!Tableau16[NUMERO CLIENT])</f>
        <v>S1-S47090</v>
      </c>
      <c r="B1167" s="48" t="str" cm="1">
        <f t="array" ref="B1167">_xlfn.XLOOKUP(Tableau210[[#This Row],[NOM]]&amp;Tableau210[[#This Row],[REPERE BUTA]],[6]!Tableau16[POSTE TECHNIQUE]&amp;[6]!Tableau16[Repere REF],[6]!Tableau16[NUMERO CLIENT])</f>
        <v>S1-S47090</v>
      </c>
      <c r="C1167" s="48" cm="1">
        <f t="array" ref="C1167">_xlfn.XLOOKUP(Tableau210[[#This Row],[NOM]]&amp;Tableau210[[#This Row],[Repere Ubleam]],[7]Sheet1!$C$2:$C$2995&amp;[7]Sheet1!$I$2:$I$2995,[7]Sheet1!$A$2:$A$2995)</f>
        <v>603</v>
      </c>
      <c r="D1167" s="48" t="str">
        <f>C1167&amp;""</f>
        <v>603</v>
      </c>
      <c r="E1167" s="48" t="s">
        <v>2553</v>
      </c>
      <c r="F1167" s="48" t="s">
        <v>560</v>
      </c>
      <c r="G1167" s="176" t="s">
        <v>1493</v>
      </c>
      <c r="H1167" s="119" t="s">
        <v>1067</v>
      </c>
      <c r="I1167" s="119" t="s">
        <v>91</v>
      </c>
      <c r="J1167" s="119" t="s">
        <v>2057</v>
      </c>
      <c r="K1167" s="119" t="str">
        <f>_xlfn.XLOOKUP(Tableau210[[#This Row],[NOM]],[8]LUT!$I$5:$I$301,[8]LUT!$N$5:$N$301)</f>
        <v>Vanne auto</v>
      </c>
      <c r="L1167" s="119" t="s">
        <v>73</v>
      </c>
      <c r="M1167" s="119" t="s">
        <v>1368</v>
      </c>
      <c r="N1167" s="119" t="s">
        <v>1368</v>
      </c>
      <c r="O1167" s="119"/>
      <c r="P1167" s="119"/>
      <c r="Q1167" s="119"/>
      <c r="R1167" s="119"/>
      <c r="S1167" s="119"/>
      <c r="T1167" s="119"/>
      <c r="U1167" s="119"/>
      <c r="V1167" s="119"/>
      <c r="W1167" s="148" cm="1">
        <f t="array" ref="W116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67" s="207" cm="1">
        <f t="array" ref="X11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16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7" s="148" cm="1">
        <f t="array" ref="Z116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67" s="207" cm="1">
        <f t="array" ref="AA11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6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67" s="48"/>
      <c r="AD1167" s="117" t="s">
        <v>2196</v>
      </c>
      <c r="AE1167" s="119"/>
      <c r="AF1167" s="183">
        <f>IFERROR(VLOOKUP(Tableau210[[#This Row],[OPERATION]],Tableau4[],5,FALSE),"")</f>
        <v>0</v>
      </c>
      <c r="AG1167" s="178" cm="1">
        <f t="array" ref="AG1167">IFERROR(
   SUM(
      _xlfn._xlws.FILTER(
         Tableau3[JP],
         (Tableau3[ITEM]=Tableau210[[#This Row],[NOM]])*
         (Tableau3[Rep.]=Tableau210[[#This Row],[REPERE BUTA]])
      )
   ),
0)</f>
        <v>0</v>
      </c>
      <c r="AH1167" s="183">
        <f>IFERROR(VLOOKUP(Tableau210[[#This Row],[OPERATION]],Tableau4[],4,FALSE),"")</f>
        <v>0</v>
      </c>
      <c r="AI1167" s="178" cm="1">
        <f t="array" ref="AI1167">IFERROR(
   SUM(
      _xlfn._xlws.FILTER(
         Tableau3[BP],
         (Tableau3[ITEM]=Tableau210[[#This Row],[NOM]])*
         (Tableau3[Rep.]=Tableau210[[#This Row],[REPERE BUTA]])
      )
   ),
0)</f>
        <v>0</v>
      </c>
      <c r="AJ1167" s="181" t="str">
        <f>IF(Tableau210[[#This Row],[NB JP EMIS]]=1,"1 JP","") &amp; IF(Tableau210[[#This Row],[NB BP EMIS]]=1," 1 BP","")</f>
        <v/>
      </c>
      <c r="AK1167" s="178" t="str">
        <f>IF(Tableau210[[#This Row],[NB JP BUTA]]=1,"1 JP","") &amp; IF(Tableau210[[#This Row],[Nb BP BUTA]]=1," 1 BP","") &amp; IF(Tableau210[[#This Row],[Nb BP BUTA]]=2," 2 BP","")</f>
        <v/>
      </c>
      <c r="AL1167" s="117" t="s">
        <v>103</v>
      </c>
      <c r="AM1167" s="117">
        <f>IFERROR(+VLOOKUP(AY1167,Tiges!$G$4:$I$569,3,FALSE),"")</f>
        <v>32</v>
      </c>
      <c r="AN1167" s="48"/>
      <c r="AO1167" s="117" t="s">
        <v>3424</v>
      </c>
      <c r="AP1167" s="177" cm="1">
        <f t="array" ref="AP11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6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67" s="117" t="s">
        <v>3424</v>
      </c>
      <c r="AS1167" s="177" t="str" cm="1">
        <f t="array" ref="AS11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116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167" s="117" t="s">
        <v>3424</v>
      </c>
      <c r="AV1167" s="177" t="str" cm="1">
        <f t="array" ref="AV11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6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67" s="117"/>
      <c r="AY1167" s="117" cm="1">
        <f t="array" ref="AY1167">IFERROR(_xlfn.XLOOKUP(Tableau210[[#This Row],[DN DONNEES BUTA ]]&amp;Tableau210[[#This Row],[PN DONNEES BUTA]],Tiges!$B$4:$B$79&amp;Tiges!$C$4:$C$79,Tiges!$G$4:$G$79),"")</f>
        <v>20</v>
      </c>
      <c r="AZ1167" s="117"/>
      <c r="BA1167" s="117" cm="1">
        <f t="array" ref="BA1167">IFERROR(_xlfn.XLOOKUP(Tableau210[[#This Row],[DN DONNEES BUTA ]]&amp;Tableau210[[#This Row],[PN DONNEES BUTA]],Tiges!$B$4:$B$79&amp;Tiges!$C$4:$C$79,Tiges!$H$4:$H$79),"")</f>
        <v>100</v>
      </c>
      <c r="BB1167" s="117"/>
      <c r="BC1167" s="184">
        <f>IFERROR(VLOOKUP(Tableau210[[#This Row],[OPERATION]],Tableau4[],2,FALSE),"")</f>
        <v>0</v>
      </c>
      <c r="BD1167" s="177" cm="1">
        <f t="array" ref="BD1167">IFERROR(
   SUM(
      _xlfn._xlws.FILTER(
         Tableau3[Nb Platinage Joint],
         (Tableau3[ITEM]=Tableau210[[#This Row],[NOM]])*
         (Tableau3[Rep.]=Tableau210[[#This Row],[REPERE BUTA]])
      )
   ),
0)</f>
        <v>0</v>
      </c>
      <c r="BE1167" s="182">
        <f>IFERROR(VLOOKUP(Tableau210[[#This Row],[OPERATION]],Tableau4[],3,FALSE),"")</f>
        <v>1</v>
      </c>
      <c r="BF1167" s="177" cm="1">
        <f t="array" ref="BF1167">IFERROR(
   SUM(
      _xlfn._xlws.FILTER(
         Tableau3[Joint Définitif Nb],
         (Tableau3[ITEM]=Tableau210[[#This Row],[NOM]])*
         (Tableau3[Rep.]=Tableau210[[#This Row],[REPERE BUTA]])
      )
   ),
0)</f>
        <v>2</v>
      </c>
      <c r="BG1167" s="117" t="s">
        <v>3424</v>
      </c>
      <c r="BH1167" s="177" t="str" cm="1">
        <f t="array" ref="BH11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7" s="117"/>
      <c r="BK1167" s="117" t="s">
        <v>3424</v>
      </c>
      <c r="BL1167" s="167" t="s">
        <v>2380</v>
      </c>
      <c r="BM1167" s="167"/>
      <c r="BN1167" s="117"/>
      <c r="BO1167" s="117"/>
      <c r="BP1167" s="119"/>
      <c r="BQ1167" s="119"/>
      <c r="BR1167" s="119"/>
      <c r="BS1167" s="48"/>
      <c r="BT1167" s="48"/>
      <c r="BU1167" s="48"/>
      <c r="BV1167" s="48"/>
      <c r="BW1167" s="48"/>
      <c r="BX1167" s="48"/>
    </row>
    <row r="1168" spans="1:76" ht="15.75" hidden="1" x14ac:dyDescent="0.25">
      <c r="A1168" s="48" t="str" cm="1">
        <f t="array" ref="A1168">_xlfn.XLOOKUP(Tableau210[[#This Row],[NOM]]&amp;Tableau210[[#This Row],[REPERE BUTA]],[6]!Tableau16[POSTE TECHNIQUE]&amp;[6]!Tableau16[Repere ADM],[6]!Tableau16[NUMERO CLIENT])</f>
        <v>S1-S47090</v>
      </c>
      <c r="B1168" s="48" t="str" cm="1">
        <f t="array" ref="B1168">_xlfn.XLOOKUP(Tableau210[[#This Row],[NOM]]&amp;Tableau210[[#This Row],[REPERE BUTA]],[6]!Tableau16[POSTE TECHNIQUE]&amp;[6]!Tableau16[Repere REF],[6]!Tableau16[NUMERO CLIENT])</f>
        <v>S1-S47090</v>
      </c>
      <c r="C1168" s="48" cm="1">
        <f t="array" ref="C1168">_xlfn.XLOOKUP(Tableau210[[#This Row],[NOM]]&amp;Tableau210[[#This Row],[Repere Ubleam]],[7]Sheet1!$C$2:$C$2995&amp;[7]Sheet1!$I$2:$I$2995,[7]Sheet1!$A$2:$A$2995)</f>
        <v>604</v>
      </c>
      <c r="D1168" s="48" t="str">
        <f>C1168&amp;""</f>
        <v>604</v>
      </c>
      <c r="E1168" s="48" t="s">
        <v>2553</v>
      </c>
      <c r="F1168" s="48" t="s">
        <v>560</v>
      </c>
      <c r="G1168" s="176" t="s">
        <v>1493</v>
      </c>
      <c r="H1168" s="119" t="s">
        <v>1067</v>
      </c>
      <c r="I1168" s="119" t="s">
        <v>91</v>
      </c>
      <c r="J1168" s="119" t="s">
        <v>2057</v>
      </c>
      <c r="K1168" s="119" t="str">
        <f>_xlfn.XLOOKUP(Tableau210[[#This Row],[NOM]],[8]LUT!$I$5:$I$301,[8]LUT!$N$5:$N$301)</f>
        <v>Vanne auto</v>
      </c>
      <c r="L1168" s="119" t="s">
        <v>73</v>
      </c>
      <c r="M1168" s="119" t="s">
        <v>1246</v>
      </c>
      <c r="N1168" s="119" t="s">
        <v>1246</v>
      </c>
      <c r="O1168" s="119"/>
      <c r="P1168" s="119"/>
      <c r="Q1168" s="119"/>
      <c r="R1168" s="119"/>
      <c r="S1168" s="119"/>
      <c r="T1168" s="119"/>
      <c r="U1168" s="119"/>
      <c r="V1168" s="119"/>
      <c r="W1168" s="148" cm="1">
        <f t="array" ref="W116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68" s="207" cm="1">
        <f t="array" ref="X11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16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8" s="148" cm="1">
        <f t="array" ref="Z116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68" s="207" cm="1">
        <f t="array" ref="AA11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6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68" s="48"/>
      <c r="AD1168" s="117" t="s">
        <v>2196</v>
      </c>
      <c r="AE1168" s="119"/>
      <c r="AF1168" s="183">
        <f>IFERROR(VLOOKUP(Tableau210[[#This Row],[OPERATION]],Tableau4[],5,FALSE),"")</f>
        <v>0</v>
      </c>
      <c r="AG1168" s="178"/>
      <c r="AH1168" s="183">
        <f>IFERROR(VLOOKUP(Tableau210[[#This Row],[OPERATION]],Tableau4[],4,FALSE),"")</f>
        <v>0</v>
      </c>
      <c r="AI1168" s="178"/>
      <c r="AJ1168" s="181" t="str">
        <f>IF(Tableau210[[#This Row],[NB JP EMIS]]=1,"1 JP","") &amp; IF(Tableau210[[#This Row],[NB BP EMIS]]=1," 1 BP","")</f>
        <v/>
      </c>
      <c r="AK1168" s="178"/>
      <c r="AL1168" s="117" t="s">
        <v>103</v>
      </c>
      <c r="AM1168" s="117">
        <f>IFERROR(+VLOOKUP(AY1168,Tiges!$G$4:$I$569,3,FALSE),"")</f>
        <v>32</v>
      </c>
      <c r="AN1168" s="48"/>
      <c r="AO1168" s="117" t="s">
        <v>3424</v>
      </c>
      <c r="AP1168" s="177" cm="1">
        <f t="array" ref="AP11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68" s="117" t="s">
        <v>3424</v>
      </c>
      <c r="AS1168" s="177" t="str" cm="1">
        <f t="array" ref="AS11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116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168" s="117" t="s">
        <v>3424</v>
      </c>
      <c r="AV1168" s="177" t="str" cm="1">
        <f t="array" ref="AV11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68" s="117"/>
      <c r="AY1168" s="117" cm="1">
        <f t="array" ref="AY1168">IFERROR(_xlfn.XLOOKUP(Tableau210[[#This Row],[DN DONNEES BUTA ]]&amp;Tableau210[[#This Row],[PN DONNEES BUTA]],Tiges!$B$4:$B$79&amp;Tiges!$C$4:$C$79,Tiges!$G$4:$G$79),"")</f>
        <v>20</v>
      </c>
      <c r="AZ1168" s="117"/>
      <c r="BA1168" s="117" cm="1">
        <f t="array" ref="BA1168">IFERROR(_xlfn.XLOOKUP(Tableau210[[#This Row],[DN DONNEES BUTA ]]&amp;Tableau210[[#This Row],[PN DONNEES BUTA]],Tiges!$B$4:$B$79&amp;Tiges!$C$4:$C$79,Tiges!$H$4:$H$79),"")</f>
        <v>100</v>
      </c>
      <c r="BB1168" s="117"/>
      <c r="BC1168" s="184">
        <f>IFERROR(VLOOKUP(Tableau210[[#This Row],[OPERATION]],Tableau4[],2,FALSE),"")</f>
        <v>0</v>
      </c>
      <c r="BD1168" s="177"/>
      <c r="BE1168" s="182">
        <f>IFERROR(VLOOKUP(Tableau210[[#This Row],[OPERATION]],Tableau4[],3,FALSE),"")</f>
        <v>1</v>
      </c>
      <c r="BF1168" s="177"/>
      <c r="BG1168" s="117" t="s">
        <v>3424</v>
      </c>
      <c r="BH1168" s="177" t="str" cm="1">
        <f t="array" ref="BH11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8" s="117"/>
      <c r="BK1168" s="117" t="s">
        <v>3424</v>
      </c>
      <c r="BL1168" s="167" t="s">
        <v>2380</v>
      </c>
      <c r="BM1168" s="167"/>
      <c r="BN1168" s="117"/>
      <c r="BO1168" s="117"/>
      <c r="BP1168" s="119"/>
      <c r="BQ1168" s="119"/>
      <c r="BR1168" s="119"/>
      <c r="BS1168" s="48"/>
      <c r="BT1168" s="48"/>
      <c r="BU1168" s="48"/>
      <c r="BV1168" s="48"/>
      <c r="BW1168" s="48"/>
      <c r="BX1168" s="48"/>
    </row>
    <row r="1169" spans="1:76" ht="15.75" hidden="1" x14ac:dyDescent="0.25">
      <c r="A1169" s="48" t="str" cm="1">
        <f t="array" ref="A1169">_xlfn.XLOOKUP(Tableau210[[#This Row],[NOM]]&amp;Tableau210[[#This Row],[REPERE BUTA]],[6]!Tableau16[POSTE TECHNIQUE]&amp;[6]!Tableau16[Repere ADM],[6]!Tableau16[NUMERO CLIENT])</f>
        <v>S1-S47250</v>
      </c>
      <c r="B1169" s="48" t="str" cm="1">
        <f t="array" ref="B1169">_xlfn.XLOOKUP(Tableau210[[#This Row],[NOM]]&amp;Tableau210[[#This Row],[REPERE BUTA]],[6]!Tableau16[POSTE TECHNIQUE]&amp;[6]!Tableau16[Repere REF],[6]!Tableau16[NUMERO CLIENT])</f>
        <v>S1-S47250</v>
      </c>
      <c r="C1169" s="48" cm="1">
        <f t="array" ref="C1169">_xlfn.XLOOKUP(Tableau210[[#This Row],[NOM]]&amp;Tableau210[[#This Row],[Repere Ubleam]],[7]Sheet1!$C$2:$C$2995&amp;[7]Sheet1!$I$2:$I$2995,[7]Sheet1!$A$2:$A$2995)</f>
        <v>605</v>
      </c>
      <c r="D1169" s="48" t="str">
        <f>C1169&amp;""</f>
        <v>605</v>
      </c>
      <c r="E1169" s="48" t="s">
        <v>2553</v>
      </c>
      <c r="F1169" s="48" t="s">
        <v>562</v>
      </c>
      <c r="G1169" s="176" t="s">
        <v>1495</v>
      </c>
      <c r="H1169" s="119" t="s">
        <v>1067</v>
      </c>
      <c r="I1169" s="119" t="s">
        <v>91</v>
      </c>
      <c r="J1169" s="119" t="s">
        <v>2057</v>
      </c>
      <c r="K1169" s="119" t="str">
        <f>_xlfn.XLOOKUP(Tableau210[[#This Row],[NOM]],[8]LUT!$I$5:$I$301,[8]LUT!$N$5:$N$301)</f>
        <v>Vanne auto</v>
      </c>
      <c r="L1169" s="119" t="s">
        <v>73</v>
      </c>
      <c r="M1169" s="119" t="s">
        <v>1368</v>
      </c>
      <c r="N1169" s="119" t="s">
        <v>1368</v>
      </c>
      <c r="O1169" s="119"/>
      <c r="P1169" s="119"/>
      <c r="Q1169" s="119"/>
      <c r="R1169" s="119"/>
      <c r="S1169" s="119"/>
      <c r="T1169" s="119"/>
      <c r="U1169" s="119"/>
      <c r="V1169" s="119"/>
      <c r="W1169" s="148" cm="1">
        <f t="array" ref="W116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69" s="207" cm="1">
        <f t="array" ref="X11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6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69" s="148" cm="1">
        <f t="array" ref="Z116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69" s="207" cm="1">
        <f t="array" ref="AA11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6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69" s="48"/>
      <c r="AD1169" s="117" t="s">
        <v>2196</v>
      </c>
      <c r="AE1169" s="119"/>
      <c r="AF1169" s="183">
        <f>IFERROR(VLOOKUP(Tableau210[[#This Row],[OPERATION]],Tableau4[],5,FALSE),"")</f>
        <v>0</v>
      </c>
      <c r="AG1169" s="178" cm="1">
        <f t="array" ref="AG1169">IFERROR(
   SUM(
      _xlfn._xlws.FILTER(
         Tableau3[JP],
         (Tableau3[ITEM]=Tableau210[[#This Row],[NOM]])*
         (Tableau3[Rep.]=Tableau210[[#This Row],[REPERE BUTA]])
      )
   ),
0)</f>
        <v>0</v>
      </c>
      <c r="AH1169" s="183">
        <f>IFERROR(VLOOKUP(Tableau210[[#This Row],[OPERATION]],Tableau4[],4,FALSE),"")</f>
        <v>0</v>
      </c>
      <c r="AI1169" s="178" cm="1">
        <f t="array" ref="AI1169">IFERROR(
   SUM(
      _xlfn._xlws.FILTER(
         Tableau3[BP],
         (Tableau3[ITEM]=Tableau210[[#This Row],[NOM]])*
         (Tableau3[Rep.]=Tableau210[[#This Row],[REPERE BUTA]])
      )
   ),
0)</f>
        <v>0</v>
      </c>
      <c r="AJ1169" s="181" t="str">
        <f>IF(Tableau210[[#This Row],[NB JP EMIS]]=1,"1 JP","") &amp; IF(Tableau210[[#This Row],[NB BP EMIS]]=1," 1 BP","")</f>
        <v/>
      </c>
      <c r="AK1169" s="178" t="str">
        <f>IF(Tableau210[[#This Row],[NB JP BUTA]]=1,"1 JP","") &amp; IF(Tableau210[[#This Row],[Nb BP BUTA]]=1," 1 BP","") &amp; IF(Tableau210[[#This Row],[Nb BP BUTA]]=2," 2 BP","")</f>
        <v/>
      </c>
      <c r="AL1169" s="117" t="s">
        <v>103</v>
      </c>
      <c r="AM1169" s="117">
        <f>IFERROR(+VLOOKUP(AY1169,Tiges!$G$4:$I$569,3,FALSE),"")</f>
        <v>27</v>
      </c>
      <c r="AN1169" s="48"/>
      <c r="AO1169" s="117" t="s">
        <v>3424</v>
      </c>
      <c r="AP1169" s="177" cm="1">
        <f t="array" ref="AP11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69" s="117" t="s">
        <v>3424</v>
      </c>
      <c r="AS1169" s="177" t="str" cm="1">
        <f t="array" ref="AS11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11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69" s="117" t="s">
        <v>3424</v>
      </c>
      <c r="AV1169" s="177" t="str" cm="1">
        <f t="array" ref="AV11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69" s="117"/>
      <c r="AY1169" s="117" cm="1">
        <f t="array" ref="AY1169">IFERROR(_xlfn.XLOOKUP(Tableau210[[#This Row],[DN DONNEES BUTA ]]&amp;Tableau210[[#This Row],[PN DONNEES BUTA]],Tiges!$B$4:$B$79&amp;Tiges!$C$4:$C$79,Tiges!$G$4:$G$79),"")</f>
        <v>16</v>
      </c>
      <c r="AZ1169" s="117"/>
      <c r="BA1169" s="117" cm="1">
        <f t="array" ref="BA1169">IFERROR(_xlfn.XLOOKUP(Tableau210[[#This Row],[DN DONNEES BUTA ]]&amp;Tableau210[[#This Row],[PN DONNEES BUTA]],Tiges!$B$4:$B$79&amp;Tiges!$C$4:$C$79,Tiges!$H$4:$H$79),"")</f>
        <v>80</v>
      </c>
      <c r="BB1169" s="117"/>
      <c r="BC1169" s="184">
        <f>IFERROR(VLOOKUP(Tableau210[[#This Row],[OPERATION]],Tableau4[],2,FALSE),"")</f>
        <v>0</v>
      </c>
      <c r="BD1169" s="177" cm="1">
        <f t="array" ref="BD1169">IFERROR(
   SUM(
      _xlfn._xlws.FILTER(
         Tableau3[Nb Platinage Joint],
         (Tableau3[ITEM]=Tableau210[[#This Row],[NOM]])*
         (Tableau3[Rep.]=Tableau210[[#This Row],[REPERE BUTA]])
      )
   ),
0)</f>
        <v>0</v>
      </c>
      <c r="BE1169" s="182">
        <f>IFERROR(VLOOKUP(Tableau210[[#This Row],[OPERATION]],Tableau4[],3,FALSE),"")</f>
        <v>1</v>
      </c>
      <c r="BF1169" s="177" cm="1">
        <f t="array" ref="BF1169">IFERROR(
   SUM(
      _xlfn._xlws.FILTER(
         Tableau3[Joint Définitif Nb],
         (Tableau3[ITEM]=Tableau210[[#This Row],[NOM]])*
         (Tableau3[Rep.]=Tableau210[[#This Row],[REPERE BUTA]])
      )
   ),
0)</f>
        <v>2</v>
      </c>
      <c r="BG1169" s="117" t="s">
        <v>3424</v>
      </c>
      <c r="BH1169" s="177" t="str" cm="1">
        <f t="array" ref="BH11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69" s="117"/>
      <c r="BK1169" s="117" t="s">
        <v>3424</v>
      </c>
      <c r="BL1169" s="167" t="s">
        <v>2380</v>
      </c>
      <c r="BM1169" s="167"/>
      <c r="BN1169" s="117"/>
      <c r="BO1169" s="117"/>
      <c r="BP1169" s="119"/>
      <c r="BQ1169" s="119"/>
      <c r="BR1169" s="119"/>
      <c r="BS1169" s="48"/>
      <c r="BT1169" s="48"/>
      <c r="BU1169" s="48"/>
      <c r="BV1169" s="48"/>
      <c r="BW1169" s="48"/>
      <c r="BX1169" s="48"/>
    </row>
    <row r="1170" spans="1:76" ht="15.75" hidden="1" x14ac:dyDescent="0.25">
      <c r="A1170" s="48" t="str" cm="1">
        <f t="array" ref="A1170">_xlfn.XLOOKUP(Tableau210[[#This Row],[NOM]]&amp;Tableau210[[#This Row],[REPERE BUTA]],[6]!Tableau16[POSTE TECHNIQUE]&amp;[6]!Tableau16[Repere ADM],[6]!Tableau16[NUMERO CLIENT])</f>
        <v>S1-S47250</v>
      </c>
      <c r="B1170" s="48" t="str" cm="1">
        <f t="array" ref="B1170">_xlfn.XLOOKUP(Tableau210[[#This Row],[NOM]]&amp;Tableau210[[#This Row],[REPERE BUTA]],[6]!Tableau16[POSTE TECHNIQUE]&amp;[6]!Tableau16[Repere REF],[6]!Tableau16[NUMERO CLIENT])</f>
        <v>S1-S47250</v>
      </c>
      <c r="C1170" s="48" cm="1">
        <f t="array" ref="C1170">_xlfn.XLOOKUP(Tableau210[[#This Row],[NOM]]&amp;Tableau210[[#This Row],[Repere Ubleam]],[7]Sheet1!$C$2:$C$2995&amp;[7]Sheet1!$I$2:$I$2995,[7]Sheet1!$A$2:$A$2995)</f>
        <v>606</v>
      </c>
      <c r="D1170" s="48" t="str">
        <f>C1170&amp;""</f>
        <v>606</v>
      </c>
      <c r="E1170" s="48" t="s">
        <v>2553</v>
      </c>
      <c r="F1170" s="48" t="s">
        <v>562</v>
      </c>
      <c r="G1170" s="176" t="s">
        <v>1495</v>
      </c>
      <c r="H1170" s="119" t="s">
        <v>1067</v>
      </c>
      <c r="I1170" s="119" t="s">
        <v>91</v>
      </c>
      <c r="J1170" s="119" t="s">
        <v>2057</v>
      </c>
      <c r="K1170" s="119" t="str">
        <f>_xlfn.XLOOKUP(Tableau210[[#This Row],[NOM]],[8]LUT!$I$5:$I$301,[8]LUT!$N$5:$N$301)</f>
        <v>Vanne auto</v>
      </c>
      <c r="L1170" s="119" t="s">
        <v>73</v>
      </c>
      <c r="M1170" s="119" t="s">
        <v>1246</v>
      </c>
      <c r="N1170" s="119" t="s">
        <v>1246</v>
      </c>
      <c r="O1170" s="119"/>
      <c r="P1170" s="119"/>
      <c r="Q1170" s="119"/>
      <c r="R1170" s="119"/>
      <c r="S1170" s="119"/>
      <c r="T1170" s="119"/>
      <c r="U1170" s="119"/>
      <c r="V1170" s="119"/>
      <c r="W1170" s="148" cm="1">
        <f t="array" ref="W117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0" s="207" cm="1">
        <f t="array" ref="X11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0" s="148" cm="1">
        <f t="array" ref="Z117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0" s="207" cm="1">
        <f t="array" ref="AA11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0" s="48"/>
      <c r="AD1170" s="117" t="s">
        <v>2196</v>
      </c>
      <c r="AE1170" s="119"/>
      <c r="AF1170" s="183">
        <f>IFERROR(VLOOKUP(Tableau210[[#This Row],[OPERATION]],Tableau4[],5,FALSE),"")</f>
        <v>0</v>
      </c>
      <c r="AG1170" s="178"/>
      <c r="AH1170" s="183">
        <f>IFERROR(VLOOKUP(Tableau210[[#This Row],[OPERATION]],Tableau4[],4,FALSE),"")</f>
        <v>0</v>
      </c>
      <c r="AI1170" s="178"/>
      <c r="AJ1170" s="181" t="str">
        <f>IF(Tableau210[[#This Row],[NB JP EMIS]]=1,"1 JP","") &amp; IF(Tableau210[[#This Row],[NB BP EMIS]]=1," 1 BP","")</f>
        <v/>
      </c>
      <c r="AK1170" s="178"/>
      <c r="AL1170" s="117" t="s">
        <v>103</v>
      </c>
      <c r="AM1170" s="117">
        <f>IFERROR(+VLOOKUP(AY1170,Tiges!$G$4:$I$569,3,FALSE),"")</f>
        <v>27</v>
      </c>
      <c r="AN1170" s="48"/>
      <c r="AO1170" s="117" t="s">
        <v>3424</v>
      </c>
      <c r="AP1170" s="177" cm="1">
        <f t="array" ref="AP11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70" s="117" t="s">
        <v>3424</v>
      </c>
      <c r="AS1170" s="177" t="str" cm="1">
        <f t="array" ref="AS11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11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70" s="117" t="s">
        <v>3424</v>
      </c>
      <c r="AV1170" s="177" t="str" cm="1">
        <f t="array" ref="AV11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70" s="117"/>
      <c r="AY1170" s="117" cm="1">
        <f t="array" ref="AY1170">IFERROR(_xlfn.XLOOKUP(Tableau210[[#This Row],[DN DONNEES BUTA ]]&amp;Tableau210[[#This Row],[PN DONNEES BUTA]],Tiges!$B$4:$B$79&amp;Tiges!$C$4:$C$79,Tiges!$G$4:$G$79),"")</f>
        <v>16</v>
      </c>
      <c r="AZ1170" s="117"/>
      <c r="BA1170" s="117" cm="1">
        <f t="array" ref="BA1170">IFERROR(_xlfn.XLOOKUP(Tableau210[[#This Row],[DN DONNEES BUTA ]]&amp;Tableau210[[#This Row],[PN DONNEES BUTA]],Tiges!$B$4:$B$79&amp;Tiges!$C$4:$C$79,Tiges!$H$4:$H$79),"")</f>
        <v>80</v>
      </c>
      <c r="BB1170" s="117"/>
      <c r="BC1170" s="184">
        <f>IFERROR(VLOOKUP(Tableau210[[#This Row],[OPERATION]],Tableau4[],2,FALSE),"")</f>
        <v>0</v>
      </c>
      <c r="BD1170" s="177"/>
      <c r="BE1170" s="182">
        <f>IFERROR(VLOOKUP(Tableau210[[#This Row],[OPERATION]],Tableau4[],3,FALSE),"")</f>
        <v>1</v>
      </c>
      <c r="BF1170" s="177"/>
      <c r="BG1170" s="117" t="s">
        <v>3424</v>
      </c>
      <c r="BH1170" s="177" t="str" cm="1">
        <f t="array" ref="BH11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70" s="117"/>
      <c r="BK1170" s="117" t="s">
        <v>3424</v>
      </c>
      <c r="BL1170" s="167" t="s">
        <v>2380</v>
      </c>
      <c r="BM1170" s="167"/>
      <c r="BN1170" s="117"/>
      <c r="BO1170" s="117"/>
      <c r="BP1170" s="119"/>
      <c r="BQ1170" s="119"/>
      <c r="BR1170" s="119"/>
      <c r="BS1170" s="48"/>
      <c r="BT1170" s="48"/>
      <c r="BU1170" s="48"/>
      <c r="BV1170" s="48"/>
      <c r="BW1170" s="48"/>
      <c r="BX1170" s="48"/>
    </row>
    <row r="1171" spans="1:76" ht="15.75" hidden="1" x14ac:dyDescent="0.25">
      <c r="A1171" s="48" t="str" cm="1">
        <f t="array" ref="A1171">_xlfn.XLOOKUP(Tableau210[[#This Row],[NOM]]&amp;Tableau210[[#This Row],[REPERE BUTA]],[6]!Tableau16[POSTE TECHNIQUE]&amp;[6]!Tableau16[Repere ADM],[6]!Tableau16[NUMERO CLIENT])</f>
        <v>S1-S47260</v>
      </c>
      <c r="B1171" s="48" t="str" cm="1">
        <f t="array" ref="B1171">_xlfn.XLOOKUP(Tableau210[[#This Row],[NOM]]&amp;Tableau210[[#This Row],[REPERE BUTA]],[6]!Tableau16[POSTE TECHNIQUE]&amp;[6]!Tableau16[Repere REF],[6]!Tableau16[NUMERO CLIENT])</f>
        <v>S1-S47260</v>
      </c>
      <c r="C1171" s="48" cm="1">
        <f t="array" ref="C1171">_xlfn.XLOOKUP(Tableau210[[#This Row],[NOM]]&amp;Tableau210[[#This Row],[Repere Ubleam]],[7]Sheet1!$C$2:$C$2995&amp;[7]Sheet1!$I$2:$I$2995,[7]Sheet1!$A$2:$A$2995)</f>
        <v>607</v>
      </c>
      <c r="D1171" s="48" t="str">
        <f>C1171&amp;""</f>
        <v>607</v>
      </c>
      <c r="E1171" s="48" t="s">
        <v>2553</v>
      </c>
      <c r="F1171" s="48" t="s">
        <v>564</v>
      </c>
      <c r="G1171" s="176" t="s">
        <v>1497</v>
      </c>
      <c r="H1171" s="119" t="s">
        <v>1067</v>
      </c>
      <c r="I1171" s="119" t="s">
        <v>91</v>
      </c>
      <c r="J1171" s="119" t="s">
        <v>2057</v>
      </c>
      <c r="K1171" s="119" t="str">
        <f>_xlfn.XLOOKUP(Tableau210[[#This Row],[NOM]],[8]LUT!$I$5:$I$301,[8]LUT!$N$5:$N$301)</f>
        <v>Vanne auto</v>
      </c>
      <c r="L1171" s="119" t="s">
        <v>73</v>
      </c>
      <c r="M1171" s="119" t="s">
        <v>1368</v>
      </c>
      <c r="N1171" s="119" t="s">
        <v>1368</v>
      </c>
      <c r="O1171" s="119"/>
      <c r="P1171" s="119"/>
      <c r="Q1171" s="119"/>
      <c r="R1171" s="119"/>
      <c r="S1171" s="119"/>
      <c r="T1171" s="119"/>
      <c r="U1171" s="119"/>
      <c r="V1171" s="119"/>
      <c r="W1171" s="148" cm="1">
        <f t="array" ref="W1171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1" s="207" cm="1">
        <f t="array" ref="X11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7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1" s="148" cm="1">
        <f t="array" ref="Z1171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1" s="207" cm="1">
        <f t="array" ref="AA11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1" s="48"/>
      <c r="AD1171" s="117" t="s">
        <v>2196</v>
      </c>
      <c r="AE1171" s="119"/>
      <c r="AF1171" s="183">
        <f>IFERROR(VLOOKUP(Tableau210[[#This Row],[OPERATION]],Tableau4[],5,FALSE),"")</f>
        <v>0</v>
      </c>
      <c r="AG1171" s="178" cm="1">
        <f t="array" ref="AG1171">IFERROR(
   SUM(
      _xlfn._xlws.FILTER(
         Tableau3[JP],
         (Tableau3[ITEM]=Tableau210[[#This Row],[NOM]])*
         (Tableau3[Rep.]=Tableau210[[#This Row],[REPERE BUTA]])
      )
   ),
0)</f>
        <v>0</v>
      </c>
      <c r="AH1171" s="183">
        <f>IFERROR(VLOOKUP(Tableau210[[#This Row],[OPERATION]],Tableau4[],4,FALSE),"")</f>
        <v>0</v>
      </c>
      <c r="AI1171" s="178" cm="1">
        <f t="array" ref="AI1171">IFERROR(
   SUM(
      _xlfn._xlws.FILTER(
         Tableau3[BP],
         (Tableau3[ITEM]=Tableau210[[#This Row],[NOM]])*
         (Tableau3[Rep.]=Tableau210[[#This Row],[REPERE BUTA]])
      )
   ),
0)</f>
        <v>0</v>
      </c>
      <c r="AJ1171" s="181" t="str">
        <f>IF(Tableau210[[#This Row],[NB JP EMIS]]=1,"1 JP","") &amp; IF(Tableau210[[#This Row],[NB BP EMIS]]=1," 1 BP","")</f>
        <v/>
      </c>
      <c r="AK1171" s="178" t="str">
        <f>IF(Tableau210[[#This Row],[NB JP BUTA]]=1,"1 JP","") &amp; IF(Tableau210[[#This Row],[Nb BP BUTA]]=1," 1 BP","") &amp; IF(Tableau210[[#This Row],[Nb BP BUTA]]=2," 2 BP","")</f>
        <v/>
      </c>
      <c r="AL1171" s="117" t="s">
        <v>103</v>
      </c>
      <c r="AM1171" s="117">
        <f>IFERROR(+VLOOKUP(AY1171,Tiges!$G$4:$I$569,3,FALSE),"")</f>
        <v>27</v>
      </c>
      <c r="AN1171" s="48"/>
      <c r="AO1171" s="117" t="s">
        <v>3424</v>
      </c>
      <c r="AP1171" s="177" cm="1">
        <f t="array" ref="AP11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71" s="117" t="s">
        <v>3424</v>
      </c>
      <c r="AS1171" s="177" t="str" cm="1">
        <f t="array" ref="AS11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11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71" s="117" t="s">
        <v>3424</v>
      </c>
      <c r="AV1171" s="177" t="str" cm="1">
        <f t="array" ref="AV11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71" s="117"/>
      <c r="AY1171" s="117" cm="1">
        <f t="array" ref="AY1171">IFERROR(_xlfn.XLOOKUP(Tableau210[[#This Row],[DN DONNEES BUTA ]]&amp;Tableau210[[#This Row],[PN DONNEES BUTA]],Tiges!$B$4:$B$79&amp;Tiges!$C$4:$C$79,Tiges!$G$4:$G$79),"")</f>
        <v>16</v>
      </c>
      <c r="AZ1171" s="117"/>
      <c r="BA1171" s="117" cm="1">
        <f t="array" ref="BA1171">IFERROR(_xlfn.XLOOKUP(Tableau210[[#This Row],[DN DONNEES BUTA ]]&amp;Tableau210[[#This Row],[PN DONNEES BUTA]],Tiges!$B$4:$B$79&amp;Tiges!$C$4:$C$79,Tiges!$H$4:$H$79),"")</f>
        <v>80</v>
      </c>
      <c r="BB1171" s="117"/>
      <c r="BC1171" s="184">
        <f>IFERROR(VLOOKUP(Tableau210[[#This Row],[OPERATION]],Tableau4[],2,FALSE),"")</f>
        <v>0</v>
      </c>
      <c r="BD1171" s="177" cm="1">
        <f t="array" ref="BD1171">IFERROR(
   SUM(
      _xlfn._xlws.FILTER(
         Tableau3[Nb Platinage Joint],
         (Tableau3[ITEM]=Tableau210[[#This Row],[NOM]])*
         (Tableau3[Rep.]=Tableau210[[#This Row],[REPERE BUTA]])
      )
   ),
0)</f>
        <v>0</v>
      </c>
      <c r="BE1171" s="182">
        <f>IFERROR(VLOOKUP(Tableau210[[#This Row],[OPERATION]],Tableau4[],3,FALSE),"")</f>
        <v>1</v>
      </c>
      <c r="BF1171" s="177" cm="1">
        <f t="array" ref="BF1171">IFERROR(
   SUM(
      _xlfn._xlws.FILTER(
         Tableau3[Joint Définitif Nb],
         (Tableau3[ITEM]=Tableau210[[#This Row],[NOM]])*
         (Tableau3[Rep.]=Tableau210[[#This Row],[REPERE BUTA]])
      )
   ),
0)</f>
        <v>2</v>
      </c>
      <c r="BG1171" s="117" t="s">
        <v>3424</v>
      </c>
      <c r="BH1171" s="177" t="str" cm="1">
        <f t="array" ref="BH11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7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71" s="117"/>
      <c r="BK1171" s="117" t="s">
        <v>3424</v>
      </c>
      <c r="BL1171" s="167" t="s">
        <v>2380</v>
      </c>
      <c r="BM1171" s="167"/>
      <c r="BN1171" s="117"/>
      <c r="BO1171" s="117"/>
      <c r="BP1171" s="119"/>
      <c r="BQ1171" s="119"/>
      <c r="BR1171" s="119"/>
      <c r="BS1171" s="48"/>
      <c r="BT1171" s="48"/>
      <c r="BU1171" s="48"/>
      <c r="BV1171" s="48"/>
      <c r="BW1171" s="48"/>
      <c r="BX1171" s="48"/>
    </row>
    <row r="1172" spans="1:76" ht="15.75" hidden="1" x14ac:dyDescent="0.25">
      <c r="A1172" s="48" t="str" cm="1">
        <f t="array" ref="A1172">_xlfn.XLOOKUP(Tableau210[[#This Row],[NOM]]&amp;Tableau210[[#This Row],[REPERE BUTA]],[6]!Tableau16[POSTE TECHNIQUE]&amp;[6]!Tableau16[Repere ADM],[6]!Tableau16[NUMERO CLIENT])</f>
        <v>S1-S47260</v>
      </c>
      <c r="B1172" s="48" t="str" cm="1">
        <f t="array" ref="B1172">_xlfn.XLOOKUP(Tableau210[[#This Row],[NOM]]&amp;Tableau210[[#This Row],[REPERE BUTA]],[6]!Tableau16[POSTE TECHNIQUE]&amp;[6]!Tableau16[Repere REF],[6]!Tableau16[NUMERO CLIENT])</f>
        <v>S1-S47260</v>
      </c>
      <c r="C1172" s="48" cm="1">
        <f t="array" ref="C1172">_xlfn.XLOOKUP(Tableau210[[#This Row],[NOM]]&amp;Tableau210[[#This Row],[Repere Ubleam]],[7]Sheet1!$C$2:$C$2995&amp;[7]Sheet1!$I$2:$I$2995,[7]Sheet1!$A$2:$A$2995)</f>
        <v>608</v>
      </c>
      <c r="D1172" s="48" t="str">
        <f>C1172&amp;""</f>
        <v>608</v>
      </c>
      <c r="E1172" s="48" t="s">
        <v>2553</v>
      </c>
      <c r="F1172" s="48" t="s">
        <v>564</v>
      </c>
      <c r="G1172" s="176" t="s">
        <v>1497</v>
      </c>
      <c r="H1172" s="119" t="s">
        <v>1067</v>
      </c>
      <c r="I1172" s="119" t="s">
        <v>91</v>
      </c>
      <c r="J1172" s="119" t="s">
        <v>2057</v>
      </c>
      <c r="K1172" s="119" t="str">
        <f>_xlfn.XLOOKUP(Tableau210[[#This Row],[NOM]],[8]LUT!$I$5:$I$301,[8]LUT!$N$5:$N$301)</f>
        <v>Vanne auto</v>
      </c>
      <c r="L1172" s="119" t="s">
        <v>73</v>
      </c>
      <c r="M1172" s="119" t="s">
        <v>1246</v>
      </c>
      <c r="N1172" s="119" t="s">
        <v>1246</v>
      </c>
      <c r="O1172" s="119"/>
      <c r="P1172" s="119"/>
      <c r="Q1172" s="119"/>
      <c r="R1172" s="119"/>
      <c r="S1172" s="119"/>
      <c r="T1172" s="119"/>
      <c r="U1172" s="119"/>
      <c r="V1172" s="119"/>
      <c r="W1172" s="148" cm="1">
        <f t="array" ref="W117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2" s="207" cm="1">
        <f t="array" ref="X11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7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2" s="148" cm="1">
        <f t="array" ref="Z117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2" s="207" cm="1">
        <f t="array" ref="AA11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2" s="48"/>
      <c r="AD1172" s="117" t="s">
        <v>2196</v>
      </c>
      <c r="AE1172" s="119"/>
      <c r="AF1172" s="183">
        <f>IFERROR(VLOOKUP(Tableau210[[#This Row],[OPERATION]],Tableau4[],5,FALSE),"")</f>
        <v>0</v>
      </c>
      <c r="AG1172" s="178"/>
      <c r="AH1172" s="183">
        <f>IFERROR(VLOOKUP(Tableau210[[#This Row],[OPERATION]],Tableau4[],4,FALSE),"")</f>
        <v>0</v>
      </c>
      <c r="AI1172" s="178"/>
      <c r="AJ1172" s="181" t="str">
        <f>IF(Tableau210[[#This Row],[NB JP EMIS]]=1,"1 JP","") &amp; IF(Tableau210[[#This Row],[NB BP EMIS]]=1," 1 BP","")</f>
        <v/>
      </c>
      <c r="AK1172" s="178"/>
      <c r="AL1172" s="117" t="s">
        <v>103</v>
      </c>
      <c r="AM1172" s="117">
        <f>IFERROR(+VLOOKUP(AY1172,Tiges!$G$4:$I$569,3,FALSE),"")</f>
        <v>27</v>
      </c>
      <c r="AN1172" s="48"/>
      <c r="AO1172" s="117" t="s">
        <v>3424</v>
      </c>
      <c r="AP1172" s="177" cm="1">
        <f t="array" ref="AP11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72" s="117" t="s">
        <v>3424</v>
      </c>
      <c r="AS1172" s="177" t="str" cm="1">
        <f t="array" ref="AS11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11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172" s="117" t="s">
        <v>3424</v>
      </c>
      <c r="AV1172" s="177" t="str" cm="1">
        <f t="array" ref="AV11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72" s="117"/>
      <c r="AY1172" s="117" cm="1">
        <f t="array" ref="AY1172">IFERROR(_xlfn.XLOOKUP(Tableau210[[#This Row],[DN DONNEES BUTA ]]&amp;Tableau210[[#This Row],[PN DONNEES BUTA]],Tiges!$B$4:$B$79&amp;Tiges!$C$4:$C$79,Tiges!$G$4:$G$79),"")</f>
        <v>16</v>
      </c>
      <c r="AZ1172" s="117"/>
      <c r="BA1172" s="117" cm="1">
        <f t="array" ref="BA1172">IFERROR(_xlfn.XLOOKUP(Tableau210[[#This Row],[DN DONNEES BUTA ]]&amp;Tableau210[[#This Row],[PN DONNEES BUTA]],Tiges!$B$4:$B$79&amp;Tiges!$C$4:$C$79,Tiges!$H$4:$H$79),"")</f>
        <v>80</v>
      </c>
      <c r="BB1172" s="117"/>
      <c r="BC1172" s="184">
        <f>IFERROR(VLOOKUP(Tableau210[[#This Row],[OPERATION]],Tableau4[],2,FALSE),"")</f>
        <v>0</v>
      </c>
      <c r="BD1172" s="177"/>
      <c r="BE1172" s="182">
        <f>IFERROR(VLOOKUP(Tableau210[[#This Row],[OPERATION]],Tableau4[],3,FALSE),"")</f>
        <v>1</v>
      </c>
      <c r="BF1172" s="177"/>
      <c r="BG1172" s="117" t="s">
        <v>3424</v>
      </c>
      <c r="BH1172" s="177" t="str" cm="1">
        <f t="array" ref="BH11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7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72" s="117"/>
      <c r="BK1172" s="117" t="s">
        <v>3424</v>
      </c>
      <c r="BL1172" s="167" t="s">
        <v>2380</v>
      </c>
      <c r="BM1172" s="167"/>
      <c r="BN1172" s="117"/>
      <c r="BO1172" s="117"/>
      <c r="BP1172" s="119"/>
      <c r="BQ1172" s="119"/>
      <c r="BR1172" s="119"/>
      <c r="BS1172" s="48"/>
      <c r="BT1172" s="48"/>
      <c r="BU1172" s="48"/>
      <c r="BV1172" s="48"/>
      <c r="BW1172" s="48"/>
      <c r="BX1172" s="48"/>
    </row>
    <row r="1173" spans="1:76" ht="15.75" hidden="1" x14ac:dyDescent="0.25">
      <c r="A1173" s="48" t="str" cm="1">
        <f t="array" ref="A1173">_xlfn.XLOOKUP(Tableau210[[#This Row],[NOM]]&amp;Tableau210[[#This Row],[REPERE BUTA]],[6]!Tableau16[POSTE TECHNIQUE]&amp;[6]!Tableau16[Repere ADM],[6]!Tableau16[NUMERO CLIENT])</f>
        <v>S1-S48090A</v>
      </c>
      <c r="B1173" s="48" t="str" cm="1">
        <f t="array" ref="B1173">_xlfn.XLOOKUP(Tableau210[[#This Row],[NOM]]&amp;Tableau210[[#This Row],[REPERE BUTA]],[6]!Tableau16[POSTE TECHNIQUE]&amp;[6]!Tableau16[Repere REF],[6]!Tableau16[NUMERO CLIENT])</f>
        <v>S1-S48090A</v>
      </c>
      <c r="C1173" s="48" cm="1">
        <f t="array" ref="C1173">_xlfn.XLOOKUP(Tableau210[[#This Row],[NOM]]&amp;Tableau210[[#This Row],[Repere Ubleam]],[7]Sheet1!$C$2:$C$2995&amp;[7]Sheet1!$I$2:$I$2995,[7]Sheet1!$A$2:$A$2995)</f>
        <v>609</v>
      </c>
      <c r="D1173" s="48" t="str">
        <f>C1173&amp;""</f>
        <v>609</v>
      </c>
      <c r="E1173" s="48" t="s">
        <v>2553</v>
      </c>
      <c r="F1173" s="48" t="s">
        <v>566</v>
      </c>
      <c r="G1173" s="190" t="s">
        <v>1499</v>
      </c>
      <c r="H1173" s="119" t="s">
        <v>1067</v>
      </c>
      <c r="I1173" s="119" t="s">
        <v>91</v>
      </c>
      <c r="J1173" s="119" t="s">
        <v>2057</v>
      </c>
      <c r="K1173" s="119" t="str">
        <f>_xlfn.XLOOKUP(Tableau210[[#This Row],[NOM]],[8]LUT!$I$5:$I$301,[8]LUT!$N$5:$N$301)</f>
        <v>Vanne auto</v>
      </c>
      <c r="L1173" s="119" t="s">
        <v>73</v>
      </c>
      <c r="M1173" s="119" t="s">
        <v>1368</v>
      </c>
      <c r="N1173" s="119" t="s">
        <v>1368</v>
      </c>
      <c r="O1173" s="119"/>
      <c r="P1173" s="119"/>
      <c r="Q1173" s="119"/>
      <c r="R1173" s="119"/>
      <c r="S1173" s="119"/>
      <c r="T1173" s="119"/>
      <c r="U1173" s="119"/>
      <c r="V1173" s="119"/>
      <c r="W1173" s="148" cm="1">
        <f t="array" ref="W117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3" s="207" cm="1">
        <f t="array" ref="X11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7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3" s="148" cm="1">
        <f t="array" ref="Z117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3" s="207" cm="1">
        <f t="array" ref="AA11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3" s="48"/>
      <c r="AD1173" s="117" t="s">
        <v>2196</v>
      </c>
      <c r="AE1173" s="119"/>
      <c r="AF1173" s="183">
        <f>IFERROR(VLOOKUP(Tableau210[[#This Row],[OPERATION]],Tableau4[],5,FALSE),"")</f>
        <v>0</v>
      </c>
      <c r="AG1173" s="178" cm="1">
        <f t="array" ref="AG1173">IFERROR(
   SUM(
      _xlfn._xlws.FILTER(
         Tableau3[JP],
         (Tableau3[ITEM]=Tableau210[[#This Row],[NOM]])*
         (Tableau3[Rep.]=Tableau210[[#This Row],[REPERE BUTA]])
      )
   ),
0)</f>
        <v>0</v>
      </c>
      <c r="AH1173" s="183">
        <f>IFERROR(VLOOKUP(Tableau210[[#This Row],[OPERATION]],Tableau4[],4,FALSE),"")</f>
        <v>0</v>
      </c>
      <c r="AI1173" s="178" cm="1">
        <f t="array" ref="AI1173">IFERROR(
   SUM(
      _xlfn._xlws.FILTER(
         Tableau3[BP],
         (Tableau3[ITEM]=Tableau210[[#This Row],[NOM]])*
         (Tableau3[Rep.]=Tableau210[[#This Row],[REPERE BUTA]])
      )
   ),
0)</f>
        <v>0</v>
      </c>
      <c r="AJ1173" s="181" t="str">
        <f>IF(Tableau210[[#This Row],[NB JP EMIS]]=1,"1 JP","") &amp; IF(Tableau210[[#This Row],[NB BP EMIS]]=1," 1 BP","")</f>
        <v/>
      </c>
      <c r="AK1173" s="178" t="str">
        <f>IF(Tableau210[[#This Row],[NB JP BUTA]]=1,"1 JP","") &amp; IF(Tableau210[[#This Row],[Nb BP BUTA]]=1," 1 BP","") &amp; IF(Tableau210[[#This Row],[Nb BP BUTA]]=2," 2 BP","")</f>
        <v/>
      </c>
      <c r="AL1173" s="117" t="s">
        <v>103</v>
      </c>
      <c r="AM1173" s="117">
        <f>IFERROR(+VLOOKUP(AY1173,Tiges!$G$4:$I$569,3,FALSE),"")</f>
        <v>27</v>
      </c>
      <c r="AN1173" s="48"/>
      <c r="AO1173" s="117" t="s">
        <v>3424</v>
      </c>
      <c r="AP1173" s="177" cm="1">
        <f t="array" ref="AP11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73" s="117" t="s">
        <v>3424</v>
      </c>
      <c r="AS1173" s="177" t="str" cm="1">
        <f t="array" ref="AS11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11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173" s="117" t="s">
        <v>3424</v>
      </c>
      <c r="AV1173" s="177" t="str" cm="1">
        <f t="array" ref="AV11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73" s="117"/>
      <c r="AY1173" s="117" cm="1">
        <f t="array" ref="AY1173">IFERROR(_xlfn.XLOOKUP(Tableau210[[#This Row],[DN DONNEES BUTA ]]&amp;Tableau210[[#This Row],[PN DONNEES BUTA]],Tiges!$B$4:$B$79&amp;Tiges!$C$4:$C$79,Tiges!$G$4:$G$79),"")</f>
        <v>16</v>
      </c>
      <c r="AZ1173" s="117"/>
      <c r="BA1173" s="117" cm="1">
        <f t="array" ref="BA1173">IFERROR(_xlfn.XLOOKUP(Tableau210[[#This Row],[DN DONNEES BUTA ]]&amp;Tableau210[[#This Row],[PN DONNEES BUTA]],Tiges!$B$4:$B$79&amp;Tiges!$C$4:$C$79,Tiges!$H$4:$H$79),"")</f>
        <v>80</v>
      </c>
      <c r="BB1173" s="117"/>
      <c r="BC1173" s="184">
        <f>IFERROR(VLOOKUP(Tableau210[[#This Row],[OPERATION]],Tableau4[],2,FALSE),"")</f>
        <v>0</v>
      </c>
      <c r="BD1173" s="177" cm="1">
        <f t="array" ref="BD1173">IFERROR(
   SUM(
      _xlfn._xlws.FILTER(
         Tableau3[Nb Platinage Joint],
         (Tableau3[ITEM]=Tableau210[[#This Row],[NOM]])*
         (Tableau3[Rep.]=Tableau210[[#This Row],[REPERE BUTA]])
      )
   ),
0)</f>
        <v>0</v>
      </c>
      <c r="BE1173" s="182">
        <f>IFERROR(VLOOKUP(Tableau210[[#This Row],[OPERATION]],Tableau4[],3,FALSE),"")</f>
        <v>1</v>
      </c>
      <c r="BF1173" s="177" cm="1">
        <f t="array" ref="BF1173">IFERROR(
   SUM(
      _xlfn._xlws.FILTER(
         Tableau3[Joint Définitif Nb],
         (Tableau3[ITEM]=Tableau210[[#This Row],[NOM]])*
         (Tableau3[Rep.]=Tableau210[[#This Row],[REPERE BUTA]])
      )
   ),
0)</f>
        <v>2</v>
      </c>
      <c r="BG1173" s="117" t="s">
        <v>3424</v>
      </c>
      <c r="BH1173" s="177" t="str" cm="1">
        <f t="array" ref="BH11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73" s="117"/>
      <c r="BK1173" s="117" t="s">
        <v>3424</v>
      </c>
      <c r="BL1173" s="167" t="s">
        <v>2380</v>
      </c>
      <c r="BM1173" s="167"/>
      <c r="BN1173" s="117"/>
      <c r="BO1173" s="117"/>
      <c r="BP1173" s="119"/>
      <c r="BQ1173" s="119"/>
      <c r="BR1173" s="119"/>
      <c r="BS1173" s="48"/>
      <c r="BT1173" s="48"/>
      <c r="BU1173" s="48"/>
      <c r="BV1173" s="48"/>
      <c r="BW1173" s="48"/>
      <c r="BX1173" s="48"/>
    </row>
    <row r="1174" spans="1:76" ht="15.75" hidden="1" x14ac:dyDescent="0.25">
      <c r="A1174" s="48" t="str" cm="1">
        <f t="array" ref="A1174">_xlfn.XLOOKUP(Tableau210[[#This Row],[NOM]]&amp;Tableau210[[#This Row],[REPERE BUTA]],[6]!Tableau16[POSTE TECHNIQUE]&amp;[6]!Tableau16[Repere ADM],[6]!Tableau16[NUMERO CLIENT])</f>
        <v>S1-S48090A</v>
      </c>
      <c r="B1174" s="48" t="str" cm="1">
        <f t="array" ref="B1174">_xlfn.XLOOKUP(Tableau210[[#This Row],[NOM]]&amp;Tableau210[[#This Row],[REPERE BUTA]],[6]!Tableau16[POSTE TECHNIQUE]&amp;[6]!Tableau16[Repere REF],[6]!Tableau16[NUMERO CLIENT])</f>
        <v>S1-S48090A</v>
      </c>
      <c r="C1174" s="48" cm="1">
        <f t="array" ref="C1174">_xlfn.XLOOKUP(Tableau210[[#This Row],[NOM]]&amp;Tableau210[[#This Row],[Repere Ubleam]],[7]Sheet1!$C$2:$C$2995&amp;[7]Sheet1!$I$2:$I$2995,[7]Sheet1!$A$2:$A$2995)</f>
        <v>610</v>
      </c>
      <c r="D1174" s="48" t="str">
        <f>C1174&amp;""</f>
        <v>610</v>
      </c>
      <c r="E1174" s="48" t="s">
        <v>2553</v>
      </c>
      <c r="F1174" s="48" t="s">
        <v>566</v>
      </c>
      <c r="G1174" s="190" t="s">
        <v>1499</v>
      </c>
      <c r="H1174" s="119" t="s">
        <v>1067</v>
      </c>
      <c r="I1174" s="119" t="s">
        <v>91</v>
      </c>
      <c r="J1174" s="119" t="s">
        <v>2057</v>
      </c>
      <c r="K1174" s="119" t="str">
        <f>_xlfn.XLOOKUP(Tableau210[[#This Row],[NOM]],[8]LUT!$I$5:$I$301,[8]LUT!$N$5:$N$301)</f>
        <v>Vanne auto</v>
      </c>
      <c r="L1174" s="119" t="s">
        <v>73</v>
      </c>
      <c r="M1174" s="119" t="s">
        <v>1246</v>
      </c>
      <c r="N1174" s="119" t="s">
        <v>1246</v>
      </c>
      <c r="O1174" s="119"/>
      <c r="P1174" s="119"/>
      <c r="Q1174" s="119"/>
      <c r="R1174" s="119"/>
      <c r="S1174" s="119"/>
      <c r="T1174" s="119"/>
      <c r="U1174" s="119"/>
      <c r="V1174" s="119"/>
      <c r="W1174" s="148" cm="1">
        <f t="array" ref="W117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4" s="207" cm="1">
        <f t="array" ref="X11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17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4" s="148" cm="1">
        <f t="array" ref="Z117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4" s="207" cm="1">
        <f t="array" ref="AA11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4" s="48"/>
      <c r="AD1174" s="117" t="s">
        <v>2196</v>
      </c>
      <c r="AE1174" s="119"/>
      <c r="AF1174" s="183">
        <f>IFERROR(VLOOKUP(Tableau210[[#This Row],[OPERATION]],Tableau4[],5,FALSE),"")</f>
        <v>0</v>
      </c>
      <c r="AG1174" s="178"/>
      <c r="AH1174" s="183">
        <f>IFERROR(VLOOKUP(Tableau210[[#This Row],[OPERATION]],Tableau4[],4,FALSE),"")</f>
        <v>0</v>
      </c>
      <c r="AI1174" s="178"/>
      <c r="AJ1174" s="181" t="str">
        <f>IF(Tableau210[[#This Row],[NB JP EMIS]]=1,"1 JP","") &amp; IF(Tableau210[[#This Row],[NB BP EMIS]]=1," 1 BP","")</f>
        <v/>
      </c>
      <c r="AK1174" s="178"/>
      <c r="AL1174" s="117" t="s">
        <v>103</v>
      </c>
      <c r="AM1174" s="117">
        <f>IFERROR(+VLOOKUP(AY1174,Tiges!$G$4:$I$569,3,FALSE),"")</f>
        <v>27</v>
      </c>
      <c r="AN1174" s="48"/>
      <c r="AO1174" s="117" t="s">
        <v>3424</v>
      </c>
      <c r="AP1174" s="177" cm="1">
        <f t="array" ref="AP11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74" s="117" t="s">
        <v>3424</v>
      </c>
      <c r="AS1174" s="177" t="str" cm="1">
        <f t="array" ref="AS11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11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174" s="117" t="s">
        <v>3424</v>
      </c>
      <c r="AV1174" s="177" t="str" cm="1">
        <f t="array" ref="AV11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74" s="117"/>
      <c r="AY1174" s="117" cm="1">
        <f t="array" ref="AY1174">IFERROR(_xlfn.XLOOKUP(Tableau210[[#This Row],[DN DONNEES BUTA ]]&amp;Tableau210[[#This Row],[PN DONNEES BUTA]],Tiges!$B$4:$B$79&amp;Tiges!$C$4:$C$79,Tiges!$G$4:$G$79),"")</f>
        <v>16</v>
      </c>
      <c r="AZ1174" s="117"/>
      <c r="BA1174" s="117" cm="1">
        <f t="array" ref="BA1174">IFERROR(_xlfn.XLOOKUP(Tableau210[[#This Row],[DN DONNEES BUTA ]]&amp;Tableau210[[#This Row],[PN DONNEES BUTA]],Tiges!$B$4:$B$79&amp;Tiges!$C$4:$C$79,Tiges!$H$4:$H$79),"")</f>
        <v>80</v>
      </c>
      <c r="BB1174" s="117"/>
      <c r="BC1174" s="184">
        <f>IFERROR(VLOOKUP(Tableau210[[#This Row],[OPERATION]],Tableau4[],2,FALSE),"")</f>
        <v>0</v>
      </c>
      <c r="BD1174" s="177"/>
      <c r="BE1174" s="182">
        <f>IFERROR(VLOOKUP(Tableau210[[#This Row],[OPERATION]],Tableau4[],3,FALSE),"")</f>
        <v>1</v>
      </c>
      <c r="BF1174" s="177"/>
      <c r="BG1174" s="117" t="s">
        <v>3424</v>
      </c>
      <c r="BH1174" s="177" t="str" cm="1">
        <f t="array" ref="BH11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74" s="117"/>
      <c r="BK1174" s="117" t="s">
        <v>3424</v>
      </c>
      <c r="BL1174" s="167" t="s">
        <v>2380</v>
      </c>
      <c r="BM1174" s="167"/>
      <c r="BN1174" s="117"/>
      <c r="BO1174" s="117"/>
      <c r="BP1174" s="119"/>
      <c r="BQ1174" s="119"/>
      <c r="BR1174" s="119"/>
      <c r="BS1174" s="48"/>
      <c r="BT1174" s="48"/>
      <c r="BU1174" s="48"/>
      <c r="BV1174" s="48"/>
      <c r="BW1174" s="48"/>
      <c r="BX1174" s="48"/>
    </row>
    <row r="1175" spans="1:76" ht="15.75" hidden="1" x14ac:dyDescent="0.25">
      <c r="A1175" s="48" t="str" cm="1">
        <f t="array" ref="A1175">_xlfn.XLOOKUP(Tableau210[[#This Row],[NOM]]&amp;Tableau210[[#This Row],[REPERE BUTA]],[6]!Tableau16[POSTE TECHNIQUE]&amp;[6]!Tableau16[Repere ADM],[6]!Tableau16[NUMERO CLIENT])</f>
        <v>S1-S4810HSV</v>
      </c>
      <c r="B1175" s="48" t="str" cm="1">
        <f t="array" ref="B1175">_xlfn.XLOOKUP(Tableau210[[#This Row],[NOM]]&amp;Tableau210[[#This Row],[REPERE BUTA]],[6]!Tableau16[POSTE TECHNIQUE]&amp;[6]!Tableau16[Repere REF],[6]!Tableau16[NUMERO CLIENT])</f>
        <v>S1-S4810HSV</v>
      </c>
      <c r="C1175" s="48" cm="1">
        <f t="array" ref="C1175">_xlfn.XLOOKUP(Tableau210[[#This Row],[NOM]]&amp;Tableau210[[#This Row],[Repere Ubleam]],[7]Sheet1!$C$2:$C$2995&amp;[7]Sheet1!$I$2:$I$2995,[7]Sheet1!$A$2:$A$2995)</f>
        <v>611</v>
      </c>
      <c r="D1175" s="48" t="str">
        <f>C1175&amp;""</f>
        <v>611</v>
      </c>
      <c r="E1175" s="48" t="s">
        <v>2553</v>
      </c>
      <c r="F1175" s="48" t="s">
        <v>1502</v>
      </c>
      <c r="G1175" s="149" t="s">
        <v>1501</v>
      </c>
      <c r="H1175" s="150" t="s">
        <v>1067</v>
      </c>
      <c r="I1175" s="150" t="s">
        <v>91</v>
      </c>
      <c r="J1175" s="150" t="s">
        <v>2057</v>
      </c>
      <c r="K1175" s="150" t="str">
        <f>_xlfn.XLOOKUP(Tableau210[[#This Row],[NOM]],[8]LUT!$I$5:$I$301,[8]LUT!$N$5:$N$301)</f>
        <v>Vanne auto</v>
      </c>
      <c r="L1175" s="150" t="s">
        <v>73</v>
      </c>
      <c r="M1175" s="150" t="s">
        <v>1368</v>
      </c>
      <c r="N1175" s="150" t="s">
        <v>1368</v>
      </c>
      <c r="O1175" s="150"/>
      <c r="P1175" s="150"/>
      <c r="Q1175" s="150"/>
      <c r="R1175" s="150"/>
      <c r="S1175" s="150"/>
      <c r="T1175" s="150"/>
      <c r="U1175" s="150"/>
      <c r="V1175" s="150"/>
      <c r="W1175" s="151" cm="1">
        <f t="array" ref="W117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5" s="151" cm="1">
        <f t="array" ref="X11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75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5" s="151" cm="1">
        <f t="array" ref="Z117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5" s="151" cm="1">
        <f t="array" ref="AA11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5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5" s="152"/>
      <c r="AD1175" s="153" t="s">
        <v>2196</v>
      </c>
      <c r="AE1175" s="150"/>
      <c r="AF1175" s="161">
        <f>IFERROR(VLOOKUP(Tableau210[[#This Row],[OPERATION]],Tableau4[],5,FALSE),"")</f>
        <v>0</v>
      </c>
      <c r="AG1175" s="150" cm="1">
        <f t="array" ref="AG1175">IFERROR(
   SUM(
      _xlfn._xlws.FILTER(
         Tableau3[JP],
         (Tableau3[ITEM]=Tableau210[[#This Row],[NOM]])*
         (Tableau3[Rep.]=Tableau210[[#This Row],[REPERE BUTA]])
      )
   ),
0)</f>
        <v>0</v>
      </c>
      <c r="AH1175" s="161">
        <f>IFERROR(VLOOKUP(Tableau210[[#This Row],[OPERATION]],Tableau4[],4,FALSE),"")</f>
        <v>0</v>
      </c>
      <c r="AI1175" s="150" cm="1">
        <f t="array" ref="AI1175">IFERROR(
   SUM(
      _xlfn._xlws.FILTER(
         Tableau3[BP],
         (Tableau3[ITEM]=Tableau210[[#This Row],[NOM]])*
         (Tableau3[Rep.]=Tableau210[[#This Row],[REPERE BUTA]])
      )
   ),
0)</f>
        <v>0</v>
      </c>
      <c r="AJ1175" s="150" t="str">
        <f>IF(Tableau210[[#This Row],[NB JP EMIS]]=1,"1 JP","") &amp; IF(Tableau210[[#This Row],[NB BP EMIS]]=1," 1 BP","")</f>
        <v/>
      </c>
      <c r="AK1175" s="150" t="str">
        <f>IF(Tableau210[[#This Row],[NB JP BUTA]]=1,"1 JP","") &amp; IF(Tableau210[[#This Row],[Nb BP BUTA]]=1," 1 BP","") &amp; IF(Tableau210[[#This Row],[Nb BP BUTA]]=2," 2 BP","")</f>
        <v/>
      </c>
      <c r="AL1175" s="153" t="s">
        <v>103</v>
      </c>
      <c r="AM1175" s="153">
        <f>IFERROR(+VLOOKUP(AY1175,Tiges!$G$4:$I$569,3,FALSE),"")</f>
        <v>32</v>
      </c>
      <c r="AN1175" s="152"/>
      <c r="AO1175" s="153" t="s">
        <v>3424</v>
      </c>
      <c r="AP1175" s="153" cm="1">
        <f t="array" ref="AP11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75" s="153" t="s">
        <v>3424</v>
      </c>
      <c r="AR1175" s="153" t="s">
        <v>3424</v>
      </c>
      <c r="AS1175" s="153" cm="1">
        <f t="array" ref="AS11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75" s="153" t="s">
        <v>3424</v>
      </c>
      <c r="AU1175" s="153" t="s">
        <v>3424</v>
      </c>
      <c r="AV1175" s="153" t="str" cm="1">
        <f t="array" ref="AV11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7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75" s="153"/>
      <c r="AY1175" s="153" cm="1">
        <f t="array" ref="AY1175">IFERROR(_xlfn.XLOOKUP(Tableau210[[#This Row],[DN DONNEES BUTA ]]&amp;Tableau210[[#This Row],[PN DONNEES BUTA]],Tiges!$B$4:$B$79&amp;Tiges!$C$4:$C$79,Tiges!$G$4:$G$79),"")</f>
        <v>20</v>
      </c>
      <c r="AZ1175" s="153"/>
      <c r="BA1175" s="153" cm="1">
        <f t="array" ref="BA1175">IFERROR(_xlfn.XLOOKUP(Tableau210[[#This Row],[DN DONNEES BUTA ]]&amp;Tableau210[[#This Row],[PN DONNEES BUTA]],Tiges!$B$4:$B$79&amp;Tiges!$C$4:$C$79,Tiges!$H$4:$H$79),"")</f>
        <v>110</v>
      </c>
      <c r="BB1175" s="153"/>
      <c r="BC1175" s="163">
        <f>IFERROR(VLOOKUP(Tableau210[[#This Row],[OPERATION]],Tableau4[],2,FALSE),"")</f>
        <v>0</v>
      </c>
      <c r="BD1175" s="153" cm="1">
        <f t="array" ref="BD1175">IFERROR(
   SUM(
      _xlfn._xlws.FILTER(
         Tableau3[Nb Platinage Joint],
         (Tableau3[ITEM]=Tableau210[[#This Row],[NOM]])*
         (Tableau3[Rep.]=Tableau210[[#This Row],[REPERE BUTA]])
      )
   ),
0)</f>
        <v>0</v>
      </c>
      <c r="BE1175" s="153">
        <f>IFERROR(VLOOKUP(Tableau210[[#This Row],[OPERATION]],Tableau4[],3,FALSE),"")</f>
        <v>1</v>
      </c>
      <c r="BF1175" s="153" cm="1">
        <f t="array" ref="BF1175">IFERROR(
   SUM(
      _xlfn._xlws.FILTER(
         Tableau3[Joint Définitif Nb],
         (Tableau3[ITEM]=Tableau210[[#This Row],[NOM]])*
         (Tableau3[Rep.]=Tableau210[[#This Row],[REPERE BUTA]])
      )
   ),
0)</f>
        <v>0</v>
      </c>
      <c r="BG1175" s="153" t="s">
        <v>3424</v>
      </c>
      <c r="BH1175" s="153" t="str" cm="1">
        <f t="array" ref="BH11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7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75" s="153"/>
      <c r="BK1175" s="153" t="s">
        <v>3424</v>
      </c>
      <c r="BL1175" s="153" t="s">
        <v>2262</v>
      </c>
      <c r="BM1175" s="153" t="s">
        <v>3437</v>
      </c>
      <c r="BN1175" s="153"/>
      <c r="BO1175" s="153"/>
      <c r="BP1175" s="150"/>
      <c r="BQ1175" s="150"/>
      <c r="BR1175" s="150"/>
      <c r="BS1175" s="152"/>
      <c r="BT1175" s="152"/>
      <c r="BU1175" s="152"/>
      <c r="BV1175" s="152"/>
      <c r="BW1175" s="152"/>
      <c r="BX1175" s="152"/>
    </row>
    <row r="1176" spans="1:76" ht="15.75" hidden="1" x14ac:dyDescent="0.25">
      <c r="A1176" s="48" t="str" cm="1">
        <f t="array" ref="A1176">_xlfn.XLOOKUP(Tableau210[[#This Row],[NOM]]&amp;Tableau210[[#This Row],[REPERE BUTA]],[6]!Tableau16[POSTE TECHNIQUE]&amp;[6]!Tableau16[Repere ADM],[6]!Tableau16[NUMERO CLIENT])</f>
        <v>S1-S4810HSV</v>
      </c>
      <c r="B1176" s="48" t="str" cm="1">
        <f t="array" ref="B1176">_xlfn.XLOOKUP(Tableau210[[#This Row],[NOM]]&amp;Tableau210[[#This Row],[REPERE BUTA]],[6]!Tableau16[POSTE TECHNIQUE]&amp;[6]!Tableau16[Repere REF],[6]!Tableau16[NUMERO CLIENT])</f>
        <v>S1-S4810HSV</v>
      </c>
      <c r="C1176" s="48" cm="1">
        <f t="array" ref="C1176">_xlfn.XLOOKUP(Tableau210[[#This Row],[NOM]]&amp;Tableau210[[#This Row],[Repere Ubleam]],[7]Sheet1!$C$2:$C$2995&amp;[7]Sheet1!$I$2:$I$2995,[7]Sheet1!$A$2:$A$2995)</f>
        <v>612</v>
      </c>
      <c r="D1176" s="48" t="str">
        <f>C1176&amp;""</f>
        <v>612</v>
      </c>
      <c r="E1176" s="48" t="s">
        <v>2553</v>
      </c>
      <c r="F1176" s="48" t="s">
        <v>1502</v>
      </c>
      <c r="G1176" s="149" t="s">
        <v>1501</v>
      </c>
      <c r="H1176" s="150" t="s">
        <v>1067</v>
      </c>
      <c r="I1176" s="150" t="s">
        <v>91</v>
      </c>
      <c r="J1176" s="150" t="s">
        <v>2057</v>
      </c>
      <c r="K1176" s="150" t="str">
        <f>_xlfn.XLOOKUP(Tableau210[[#This Row],[NOM]],[8]LUT!$I$5:$I$301,[8]LUT!$N$5:$N$301)</f>
        <v>Vanne auto</v>
      </c>
      <c r="L1176" s="150" t="s">
        <v>73</v>
      </c>
      <c r="M1176" s="150" t="s">
        <v>1246</v>
      </c>
      <c r="N1176" s="150" t="s">
        <v>1246</v>
      </c>
      <c r="O1176" s="150"/>
      <c r="P1176" s="150"/>
      <c r="Q1176" s="150"/>
      <c r="R1176" s="150"/>
      <c r="S1176" s="150"/>
      <c r="T1176" s="150"/>
      <c r="U1176" s="150"/>
      <c r="V1176" s="150"/>
      <c r="W1176" s="151" cm="1">
        <f t="array" ref="W117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6" s="151" cm="1">
        <f t="array" ref="X11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7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6" s="151" cm="1">
        <f t="array" ref="Z117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6" s="151" cm="1">
        <f t="array" ref="AA11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6" s="152"/>
      <c r="AD1176" s="153" t="s">
        <v>2196</v>
      </c>
      <c r="AE1176" s="150"/>
      <c r="AF1176" s="161">
        <f>IFERROR(VLOOKUP(Tableau210[[#This Row],[OPERATION]],Tableau4[],5,FALSE),"")</f>
        <v>0</v>
      </c>
      <c r="AG1176" s="150"/>
      <c r="AH1176" s="161">
        <f>IFERROR(VLOOKUP(Tableau210[[#This Row],[OPERATION]],Tableau4[],4,FALSE),"")</f>
        <v>0</v>
      </c>
      <c r="AI1176" s="150"/>
      <c r="AJ1176" s="150" t="str">
        <f>IF(Tableau210[[#This Row],[NB JP EMIS]]=1,"1 JP","") &amp; IF(Tableau210[[#This Row],[NB BP EMIS]]=1," 1 BP","")</f>
        <v/>
      </c>
      <c r="AK1176" s="150"/>
      <c r="AL1176" s="153" t="s">
        <v>103</v>
      </c>
      <c r="AM1176" s="153">
        <f>IFERROR(+VLOOKUP(AY1176,Tiges!$G$4:$I$569,3,FALSE),"")</f>
        <v>32</v>
      </c>
      <c r="AN1176" s="152"/>
      <c r="AO1176" s="153" t="s">
        <v>3424</v>
      </c>
      <c r="AP1176" s="153" cm="1">
        <f t="array" ref="AP11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76" s="153" t="s">
        <v>3424</v>
      </c>
      <c r="AR1176" s="153" t="s">
        <v>3424</v>
      </c>
      <c r="AS1176" s="153" cm="1">
        <f t="array" ref="AS11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76" s="153" t="s">
        <v>3424</v>
      </c>
      <c r="AU1176" s="153" t="s">
        <v>3424</v>
      </c>
      <c r="AV1176" s="153" t="str" cm="1">
        <f t="array" ref="AV11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7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76" s="153"/>
      <c r="AY1176" s="153" cm="1">
        <f t="array" ref="AY1176">IFERROR(_xlfn.XLOOKUP(Tableau210[[#This Row],[DN DONNEES BUTA ]]&amp;Tableau210[[#This Row],[PN DONNEES BUTA]],Tiges!$B$4:$B$79&amp;Tiges!$C$4:$C$79,Tiges!$G$4:$G$79),"")</f>
        <v>20</v>
      </c>
      <c r="AZ1176" s="153"/>
      <c r="BA1176" s="153" cm="1">
        <f t="array" ref="BA1176">IFERROR(_xlfn.XLOOKUP(Tableau210[[#This Row],[DN DONNEES BUTA ]]&amp;Tableau210[[#This Row],[PN DONNEES BUTA]],Tiges!$B$4:$B$79&amp;Tiges!$C$4:$C$79,Tiges!$H$4:$H$79),"")</f>
        <v>110</v>
      </c>
      <c r="BB1176" s="153"/>
      <c r="BC1176" s="163">
        <f>IFERROR(VLOOKUP(Tableau210[[#This Row],[OPERATION]],Tableau4[],2,FALSE),"")</f>
        <v>0</v>
      </c>
      <c r="BD1176" s="153"/>
      <c r="BE1176" s="153">
        <f>IFERROR(VLOOKUP(Tableau210[[#This Row],[OPERATION]],Tableau4[],3,FALSE),"")</f>
        <v>1</v>
      </c>
      <c r="BF1176" s="153"/>
      <c r="BG1176" s="153" t="s">
        <v>3424</v>
      </c>
      <c r="BH1176" s="153" t="str" cm="1">
        <f t="array" ref="BH11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7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76" s="153"/>
      <c r="BK1176" s="153" t="s">
        <v>3424</v>
      </c>
      <c r="BL1176" s="153" t="s">
        <v>2262</v>
      </c>
      <c r="BM1176" s="153" t="s">
        <v>3437</v>
      </c>
      <c r="BN1176" s="153"/>
      <c r="BO1176" s="153"/>
      <c r="BP1176" s="150"/>
      <c r="BQ1176" s="150"/>
      <c r="BR1176" s="150"/>
      <c r="BS1176" s="152"/>
      <c r="BT1176" s="152"/>
      <c r="BU1176" s="152"/>
      <c r="BV1176" s="152"/>
      <c r="BW1176" s="152"/>
      <c r="BX1176" s="152"/>
    </row>
    <row r="1177" spans="1:76" ht="15.75" hidden="1" x14ac:dyDescent="0.25">
      <c r="A1177" s="48" t="str" cm="1">
        <f t="array" ref="A1177">_xlfn.XLOOKUP(Tableau210[[#This Row],[NOM]]&amp;Tableau210[[#This Row],[REPERE BUTA]],[6]!Tableau16[POSTE TECHNIQUE]&amp;[6]!Tableau16[Repere ADM],[6]!Tableau16[NUMERO CLIENT])</f>
        <v>S1-S4811HSV</v>
      </c>
      <c r="B1177" s="48" t="str" cm="1">
        <f t="array" ref="B1177">_xlfn.XLOOKUP(Tableau210[[#This Row],[NOM]]&amp;Tableau210[[#This Row],[REPERE BUTA]],[6]!Tableau16[POSTE TECHNIQUE]&amp;[6]!Tableau16[Repere REF],[6]!Tableau16[NUMERO CLIENT])</f>
        <v>S1-S4811HSV</v>
      </c>
      <c r="C1177" s="48" cm="1">
        <f t="array" ref="C1177">_xlfn.XLOOKUP(Tableau210[[#This Row],[NOM]]&amp;Tableau210[[#This Row],[Repere Ubleam]],[7]Sheet1!$C$2:$C$2995&amp;[7]Sheet1!$I$2:$I$2995,[7]Sheet1!$A$2:$A$2995)</f>
        <v>613</v>
      </c>
      <c r="D1177" s="48" t="str">
        <f>C1177&amp;""</f>
        <v>613</v>
      </c>
      <c r="E1177" s="48" t="s">
        <v>2553</v>
      </c>
      <c r="F1177" s="48" t="s">
        <v>568</v>
      </c>
      <c r="G1177" s="176" t="s">
        <v>1504</v>
      </c>
      <c r="H1177" s="119" t="s">
        <v>1067</v>
      </c>
      <c r="I1177" s="119" t="s">
        <v>91</v>
      </c>
      <c r="J1177" s="119" t="s">
        <v>2057</v>
      </c>
      <c r="K1177" s="119" t="str">
        <f>_xlfn.XLOOKUP(Tableau210[[#This Row],[NOM]],[8]LUT!$I$5:$I$301,[8]LUT!$N$5:$N$301)</f>
        <v>Vanne auto</v>
      </c>
      <c r="L1177" s="119" t="s">
        <v>73</v>
      </c>
      <c r="M1177" s="119" t="s">
        <v>1368</v>
      </c>
      <c r="N1177" s="119" t="s">
        <v>1368</v>
      </c>
      <c r="O1177" s="119"/>
      <c r="P1177" s="119"/>
      <c r="Q1177" s="119"/>
      <c r="R1177" s="119"/>
      <c r="S1177" s="119"/>
      <c r="T1177" s="119"/>
      <c r="U1177" s="119"/>
      <c r="V1177" s="119"/>
      <c r="W1177" s="148" cm="1">
        <f t="array" ref="W117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7" s="207" cm="1">
        <f t="array" ref="X11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7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7" s="148" cm="1">
        <f t="array" ref="Z117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7" s="207" cm="1">
        <f t="array" ref="AA11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7" s="48"/>
      <c r="AD1177" s="117" t="s">
        <v>2196</v>
      </c>
      <c r="AE1177" s="119"/>
      <c r="AF1177" s="183">
        <f>IFERROR(VLOOKUP(Tableau210[[#This Row],[OPERATION]],Tableau4[],5,FALSE),"")</f>
        <v>0</v>
      </c>
      <c r="AG1177" s="178" cm="1">
        <f t="array" ref="AG1177">IFERROR(
   SUM(
      _xlfn._xlws.FILTER(
         Tableau3[JP],
         (Tableau3[ITEM]=Tableau210[[#This Row],[NOM]])*
         (Tableau3[Rep.]=Tableau210[[#This Row],[REPERE BUTA]])
      )
   ),
0)</f>
        <v>0</v>
      </c>
      <c r="AH1177" s="183">
        <f>IFERROR(VLOOKUP(Tableau210[[#This Row],[OPERATION]],Tableau4[],4,FALSE),"")</f>
        <v>0</v>
      </c>
      <c r="AI1177" s="178" cm="1">
        <f t="array" ref="AI1177">IFERROR(
   SUM(
      _xlfn._xlws.FILTER(
         Tableau3[BP],
         (Tableau3[ITEM]=Tableau210[[#This Row],[NOM]])*
         (Tableau3[Rep.]=Tableau210[[#This Row],[REPERE BUTA]])
      )
   ),
0)</f>
        <v>0</v>
      </c>
      <c r="AJ1177" s="181" t="str">
        <f>IF(Tableau210[[#This Row],[NB JP EMIS]]=1,"1 JP","") &amp; IF(Tableau210[[#This Row],[NB BP EMIS]]=1," 1 BP","")</f>
        <v/>
      </c>
      <c r="AK1177" s="178" t="str">
        <f>IF(Tableau210[[#This Row],[NB JP BUTA]]=1,"1 JP","") &amp; IF(Tableau210[[#This Row],[Nb BP BUTA]]=1," 1 BP","") &amp; IF(Tableau210[[#This Row],[Nb BP BUTA]]=2," 2 BP","")</f>
        <v/>
      </c>
      <c r="AL1177" s="117" t="s">
        <v>103</v>
      </c>
      <c r="AM1177" s="117">
        <f>IFERROR(+VLOOKUP(AY1177,Tiges!$G$4:$I$569,3,FALSE),"")</f>
        <v>27</v>
      </c>
      <c r="AN1177" s="48"/>
      <c r="AO1177" s="117" t="s">
        <v>3424</v>
      </c>
      <c r="AP1177" s="177" cm="1">
        <f t="array" ref="AP11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7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77" s="117" t="s">
        <v>3424</v>
      </c>
      <c r="AS1177" s="177" t="str" cm="1">
        <f t="array" ref="AS11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M16x110</v>
      </c>
      <c r="AT117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1177" s="117" t="s">
        <v>3424</v>
      </c>
      <c r="AV1177" s="177" t="str" cm="1">
        <f t="array" ref="AV11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77" s="117"/>
      <c r="AY1177" s="117" cm="1">
        <f t="array" ref="AY1177">IFERROR(_xlfn.XLOOKUP(Tableau210[[#This Row],[DN DONNEES BUTA ]]&amp;Tableau210[[#This Row],[PN DONNEES BUTA]],Tiges!$B$4:$B$79&amp;Tiges!$C$4:$C$79,Tiges!$G$4:$G$79),"")</f>
        <v>16</v>
      </c>
      <c r="AZ1177" s="117"/>
      <c r="BA1177" s="117" cm="1">
        <f t="array" ref="BA1177">IFERROR(_xlfn.XLOOKUP(Tableau210[[#This Row],[DN DONNEES BUTA ]]&amp;Tableau210[[#This Row],[PN DONNEES BUTA]],Tiges!$B$4:$B$79&amp;Tiges!$C$4:$C$79,Tiges!$H$4:$H$79),"")</f>
        <v>90</v>
      </c>
      <c r="BB1177" s="117"/>
      <c r="BC1177" s="184">
        <f>IFERROR(VLOOKUP(Tableau210[[#This Row],[OPERATION]],Tableau4[],2,FALSE),"")</f>
        <v>0</v>
      </c>
      <c r="BD1177" s="177" cm="1">
        <f t="array" ref="BD1177">IFERROR(
   SUM(
      _xlfn._xlws.FILTER(
         Tableau3[Nb Platinage Joint],
         (Tableau3[ITEM]=Tableau210[[#This Row],[NOM]])*
         (Tableau3[Rep.]=Tableau210[[#This Row],[REPERE BUTA]])
      )
   ),
0)</f>
        <v>0</v>
      </c>
      <c r="BE1177" s="182">
        <f>IFERROR(VLOOKUP(Tableau210[[#This Row],[OPERATION]],Tableau4[],3,FALSE),"")</f>
        <v>1</v>
      </c>
      <c r="BF1177" s="177" cm="1">
        <f t="array" ref="BF1177">IFERROR(
   SUM(
      _xlfn._xlws.FILTER(
         Tableau3[Joint Définitif Nb],
         (Tableau3[ITEM]=Tableau210[[#This Row],[NOM]])*
         (Tableau3[Rep.]=Tableau210[[#This Row],[REPERE BUTA]])
      )
   ),
0)</f>
        <v>2</v>
      </c>
      <c r="BG1177" s="117" t="s">
        <v>3424</v>
      </c>
      <c r="BH1177" s="177" t="str" cm="1">
        <f t="array" ref="BH11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77" s="117"/>
      <c r="BK1177" s="117" t="s">
        <v>3424</v>
      </c>
      <c r="BL1177" s="167" t="s">
        <v>2380</v>
      </c>
      <c r="BM1177" s="167"/>
      <c r="BN1177" s="117"/>
      <c r="BO1177" s="117"/>
      <c r="BP1177" s="119"/>
      <c r="BQ1177" s="119"/>
      <c r="BR1177" s="119"/>
      <c r="BS1177" s="48"/>
      <c r="BT1177" s="48"/>
      <c r="BU1177" s="48"/>
      <c r="BV1177" s="48"/>
      <c r="BW1177" s="48"/>
      <c r="BX1177" s="48"/>
    </row>
    <row r="1178" spans="1:76" ht="15.75" hidden="1" x14ac:dyDescent="0.25">
      <c r="A1178" s="48" t="str" cm="1">
        <f t="array" ref="A1178">_xlfn.XLOOKUP(Tableau210[[#This Row],[NOM]]&amp;Tableau210[[#This Row],[REPERE BUTA]],[6]!Tableau16[POSTE TECHNIQUE]&amp;[6]!Tableau16[Repere ADM],[6]!Tableau16[NUMERO CLIENT])</f>
        <v>S1-S4811HSV</v>
      </c>
      <c r="B1178" s="48" t="str" cm="1">
        <f t="array" ref="B1178">_xlfn.XLOOKUP(Tableau210[[#This Row],[NOM]]&amp;Tableau210[[#This Row],[REPERE BUTA]],[6]!Tableau16[POSTE TECHNIQUE]&amp;[6]!Tableau16[Repere REF],[6]!Tableau16[NUMERO CLIENT])</f>
        <v>S1-S4811HSV</v>
      </c>
      <c r="C1178" s="48" cm="1">
        <f t="array" ref="C1178">_xlfn.XLOOKUP(Tableau210[[#This Row],[NOM]]&amp;Tableau210[[#This Row],[Repere Ubleam]],[7]Sheet1!$C$2:$C$2995&amp;[7]Sheet1!$I$2:$I$2995,[7]Sheet1!$A$2:$A$2995)</f>
        <v>614</v>
      </c>
      <c r="D1178" s="48" t="str">
        <f>C1178&amp;""</f>
        <v>614</v>
      </c>
      <c r="E1178" s="48" t="s">
        <v>2553</v>
      </c>
      <c r="F1178" s="48" t="s">
        <v>568</v>
      </c>
      <c r="G1178" s="176" t="s">
        <v>1504</v>
      </c>
      <c r="H1178" s="119" t="s">
        <v>1067</v>
      </c>
      <c r="I1178" s="119" t="s">
        <v>91</v>
      </c>
      <c r="J1178" s="119" t="s">
        <v>2057</v>
      </c>
      <c r="K1178" s="119" t="str">
        <f>_xlfn.XLOOKUP(Tableau210[[#This Row],[NOM]],[8]LUT!$I$5:$I$301,[8]LUT!$N$5:$N$301)</f>
        <v>Vanne auto</v>
      </c>
      <c r="L1178" s="119" t="s">
        <v>73</v>
      </c>
      <c r="M1178" s="119" t="s">
        <v>1246</v>
      </c>
      <c r="N1178" s="119" t="s">
        <v>1246</v>
      </c>
      <c r="O1178" s="119"/>
      <c r="P1178" s="119"/>
      <c r="Q1178" s="119"/>
      <c r="R1178" s="119"/>
      <c r="S1178" s="119"/>
      <c r="T1178" s="119"/>
      <c r="U1178" s="119"/>
      <c r="V1178" s="119"/>
      <c r="W1178" s="148" cm="1">
        <f t="array" ref="W117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8" s="207" cm="1">
        <f t="array" ref="X11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1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8" s="148" cm="1">
        <f t="array" ref="Z117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8" s="207" cm="1">
        <f t="array" ref="AA11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8" s="48"/>
      <c r="AD1178" s="117" t="s">
        <v>2196</v>
      </c>
      <c r="AE1178" s="119"/>
      <c r="AF1178" s="183">
        <f>IFERROR(VLOOKUP(Tableau210[[#This Row],[OPERATION]],Tableau4[],5,FALSE),"")</f>
        <v>0</v>
      </c>
      <c r="AG1178" s="178"/>
      <c r="AH1178" s="183">
        <f>IFERROR(VLOOKUP(Tableau210[[#This Row],[OPERATION]],Tableau4[],4,FALSE),"")</f>
        <v>0</v>
      </c>
      <c r="AI1178" s="178"/>
      <c r="AJ1178" s="181" t="str">
        <f>IF(Tableau210[[#This Row],[NB JP EMIS]]=1,"1 JP","") &amp; IF(Tableau210[[#This Row],[NB BP EMIS]]=1," 1 BP","")</f>
        <v/>
      </c>
      <c r="AK1178" s="178"/>
      <c r="AL1178" s="117" t="s">
        <v>103</v>
      </c>
      <c r="AM1178" s="117">
        <f>IFERROR(+VLOOKUP(AY1178,Tiges!$G$4:$I$569,3,FALSE),"")</f>
        <v>27</v>
      </c>
      <c r="AN1178" s="48"/>
      <c r="AO1178" s="117" t="s">
        <v>3424</v>
      </c>
      <c r="AP1178" s="177" cm="1">
        <f t="array" ref="AP11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78" s="117" t="s">
        <v>3424</v>
      </c>
      <c r="AS1178" s="177" t="str" cm="1">
        <f t="array" ref="AS11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M16x110</v>
      </c>
      <c r="AT11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M16x110</v>
      </c>
      <c r="AU1178" s="117" t="s">
        <v>3424</v>
      </c>
      <c r="AV1178" s="177" t="str" cm="1">
        <f t="array" ref="AV11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78" s="117"/>
      <c r="AY1178" s="117" cm="1">
        <f t="array" ref="AY1178">IFERROR(_xlfn.XLOOKUP(Tableau210[[#This Row],[DN DONNEES BUTA ]]&amp;Tableau210[[#This Row],[PN DONNEES BUTA]],Tiges!$B$4:$B$79&amp;Tiges!$C$4:$C$79,Tiges!$G$4:$G$79),"")</f>
        <v>16</v>
      </c>
      <c r="AZ1178" s="117"/>
      <c r="BA1178" s="117" cm="1">
        <f t="array" ref="BA1178">IFERROR(_xlfn.XLOOKUP(Tableau210[[#This Row],[DN DONNEES BUTA ]]&amp;Tableau210[[#This Row],[PN DONNEES BUTA]],Tiges!$B$4:$B$79&amp;Tiges!$C$4:$C$79,Tiges!$H$4:$H$79),"")</f>
        <v>90</v>
      </c>
      <c r="BB1178" s="117"/>
      <c r="BC1178" s="184">
        <f>IFERROR(VLOOKUP(Tableau210[[#This Row],[OPERATION]],Tableau4[],2,FALSE),"")</f>
        <v>0</v>
      </c>
      <c r="BD1178" s="177"/>
      <c r="BE1178" s="182">
        <f>IFERROR(VLOOKUP(Tableau210[[#This Row],[OPERATION]],Tableau4[],3,FALSE),"")</f>
        <v>1</v>
      </c>
      <c r="BF1178" s="177"/>
      <c r="BG1178" s="117" t="s">
        <v>3424</v>
      </c>
      <c r="BH1178" s="177" t="str" cm="1">
        <f t="array" ref="BH11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78" s="117"/>
      <c r="BK1178" s="117" t="s">
        <v>3424</v>
      </c>
      <c r="BL1178" s="167" t="s">
        <v>2380</v>
      </c>
      <c r="BM1178" s="167"/>
      <c r="BN1178" s="117"/>
      <c r="BO1178" s="117"/>
      <c r="BP1178" s="119"/>
      <c r="BQ1178" s="119"/>
      <c r="BR1178" s="119"/>
      <c r="BS1178" s="48"/>
      <c r="BT1178" s="48"/>
      <c r="BU1178" s="48"/>
      <c r="BV1178" s="48"/>
      <c r="BW1178" s="48"/>
      <c r="BX1178" s="48"/>
    </row>
    <row r="1179" spans="1:76" ht="15.75" hidden="1" x14ac:dyDescent="0.25">
      <c r="A1179" s="48" t="str" cm="1">
        <f t="array" ref="A1179">_xlfn.XLOOKUP(Tableau210[[#This Row],[NOM]]&amp;Tableau210[[#This Row],[REPERE BUTA]],[6]!Tableau16[POSTE TECHNIQUE]&amp;[6]!Tableau16[Repere ADM],[6]!Tableau16[NUMERO CLIENT])</f>
        <v>S1-S4812HSV</v>
      </c>
      <c r="B1179" s="48" t="str" cm="1">
        <f t="array" ref="B1179">_xlfn.XLOOKUP(Tableau210[[#This Row],[NOM]]&amp;Tableau210[[#This Row],[REPERE BUTA]],[6]!Tableau16[POSTE TECHNIQUE]&amp;[6]!Tableau16[Repere REF],[6]!Tableau16[NUMERO CLIENT])</f>
        <v>S1-S4812HSV</v>
      </c>
      <c r="C1179" s="48" cm="1">
        <f t="array" ref="C1179">_xlfn.XLOOKUP(Tableau210[[#This Row],[NOM]]&amp;Tableau210[[#This Row],[Repere Ubleam]],[7]Sheet1!$C$2:$C$2995&amp;[7]Sheet1!$I$2:$I$2995,[7]Sheet1!$A$2:$A$2995)</f>
        <v>615</v>
      </c>
      <c r="D1179" s="48" t="str">
        <f>C1179&amp;""</f>
        <v>615</v>
      </c>
      <c r="E1179" s="48" t="s">
        <v>2553</v>
      </c>
      <c r="F1179" s="48" t="s">
        <v>1508</v>
      </c>
      <c r="G1179" s="149" t="s">
        <v>1507</v>
      </c>
      <c r="H1179" s="150" t="s">
        <v>1067</v>
      </c>
      <c r="I1179" s="150" t="s">
        <v>91</v>
      </c>
      <c r="J1179" s="150" t="s">
        <v>2057</v>
      </c>
      <c r="K1179" s="150" t="str">
        <f>_xlfn.XLOOKUP(Tableau210[[#This Row],[NOM]],[8]LUT!$I$5:$I$301,[8]LUT!$N$5:$N$301)</f>
        <v>Vanne auto</v>
      </c>
      <c r="L1179" s="150" t="s">
        <v>73</v>
      </c>
      <c r="M1179" s="150" t="s">
        <v>1368</v>
      </c>
      <c r="N1179" s="150" t="s">
        <v>1368</v>
      </c>
      <c r="O1179" s="150"/>
      <c r="P1179" s="150"/>
      <c r="Q1179" s="150"/>
      <c r="R1179" s="150"/>
      <c r="S1179" s="150"/>
      <c r="T1179" s="150"/>
      <c r="U1179" s="150"/>
      <c r="V1179" s="150"/>
      <c r="W1179" s="151" cm="1">
        <f t="array" ref="W117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79" s="151" cm="1">
        <f t="array" ref="X11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7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79" s="151" cm="1">
        <f t="array" ref="Z117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79" s="151" cm="1">
        <f t="array" ref="AA11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7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79" s="152"/>
      <c r="AD1179" s="153" t="s">
        <v>2196</v>
      </c>
      <c r="AE1179" s="150"/>
      <c r="AF1179" s="161">
        <f>IFERROR(VLOOKUP(Tableau210[[#This Row],[OPERATION]],Tableau4[],5,FALSE),"")</f>
        <v>0</v>
      </c>
      <c r="AG1179" s="150" cm="1">
        <f t="array" ref="AG1179">IFERROR(
   SUM(
      _xlfn._xlws.FILTER(
         Tableau3[JP],
         (Tableau3[ITEM]=Tableau210[[#This Row],[NOM]])*
         (Tableau3[Rep.]=Tableau210[[#This Row],[REPERE BUTA]])
      )
   ),
0)</f>
        <v>0</v>
      </c>
      <c r="AH1179" s="161">
        <f>IFERROR(VLOOKUP(Tableau210[[#This Row],[OPERATION]],Tableau4[],4,FALSE),"")</f>
        <v>0</v>
      </c>
      <c r="AI1179" s="150" cm="1">
        <f t="array" ref="AI1179">IFERROR(
   SUM(
      _xlfn._xlws.FILTER(
         Tableau3[BP],
         (Tableau3[ITEM]=Tableau210[[#This Row],[NOM]])*
         (Tableau3[Rep.]=Tableau210[[#This Row],[REPERE BUTA]])
      )
   ),
0)</f>
        <v>0</v>
      </c>
      <c r="AJ1179" s="150" t="str">
        <f>IF(Tableau210[[#This Row],[NB JP EMIS]]=1,"1 JP","") &amp; IF(Tableau210[[#This Row],[NB BP EMIS]]=1," 1 BP","")</f>
        <v/>
      </c>
      <c r="AK1179" s="150" t="str">
        <f>IF(Tableau210[[#This Row],[NB JP BUTA]]=1,"1 JP","") &amp; IF(Tableau210[[#This Row],[Nb BP BUTA]]=1," 1 BP","") &amp; IF(Tableau210[[#This Row],[Nb BP BUTA]]=2," 2 BP","")</f>
        <v/>
      </c>
      <c r="AL1179" s="153" t="s">
        <v>103</v>
      </c>
      <c r="AM1179" s="153">
        <f>IFERROR(+VLOOKUP(AY1179,Tiges!$G$4:$I$569,3,FALSE),"")</f>
        <v>32</v>
      </c>
      <c r="AN1179" s="152"/>
      <c r="AO1179" s="153" t="s">
        <v>3424</v>
      </c>
      <c r="AP1179" s="153" cm="1">
        <f t="array" ref="AP11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79" s="153" t="s">
        <v>3424</v>
      </c>
      <c r="AR1179" s="153" t="s">
        <v>3424</v>
      </c>
      <c r="AS1179" s="153" cm="1">
        <f t="array" ref="AS11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79" s="153" t="s">
        <v>3424</v>
      </c>
      <c r="AU1179" s="153" t="s">
        <v>3424</v>
      </c>
      <c r="AV1179" s="153" t="str" cm="1">
        <f t="array" ref="AV11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7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79" s="153"/>
      <c r="AY1179" s="153" cm="1">
        <f t="array" ref="AY1179">IFERROR(_xlfn.XLOOKUP(Tableau210[[#This Row],[DN DONNEES BUTA ]]&amp;Tableau210[[#This Row],[PN DONNEES BUTA]],Tiges!$B$4:$B$79&amp;Tiges!$C$4:$C$79,Tiges!$G$4:$G$79),"")</f>
        <v>20</v>
      </c>
      <c r="AZ1179" s="153"/>
      <c r="BA1179" s="153" cm="1">
        <f t="array" ref="BA1179">IFERROR(_xlfn.XLOOKUP(Tableau210[[#This Row],[DN DONNEES BUTA ]]&amp;Tableau210[[#This Row],[PN DONNEES BUTA]],Tiges!$B$4:$B$79&amp;Tiges!$C$4:$C$79,Tiges!$H$4:$H$79),"")</f>
        <v>110</v>
      </c>
      <c r="BB1179" s="153"/>
      <c r="BC1179" s="163">
        <f>IFERROR(VLOOKUP(Tableau210[[#This Row],[OPERATION]],Tableau4[],2,FALSE),"")</f>
        <v>0</v>
      </c>
      <c r="BD1179" s="153" cm="1">
        <f t="array" ref="BD1179">IFERROR(
   SUM(
      _xlfn._xlws.FILTER(
         Tableau3[Nb Platinage Joint],
         (Tableau3[ITEM]=Tableau210[[#This Row],[NOM]])*
         (Tableau3[Rep.]=Tableau210[[#This Row],[REPERE BUTA]])
      )
   ),
0)</f>
        <v>0</v>
      </c>
      <c r="BE1179" s="153">
        <f>IFERROR(VLOOKUP(Tableau210[[#This Row],[OPERATION]],Tableau4[],3,FALSE),"")</f>
        <v>1</v>
      </c>
      <c r="BF1179" s="153" cm="1">
        <f t="array" ref="BF1179">IFERROR(
   SUM(
      _xlfn._xlws.FILTER(
         Tableau3[Joint Définitif Nb],
         (Tableau3[ITEM]=Tableau210[[#This Row],[NOM]])*
         (Tableau3[Rep.]=Tableau210[[#This Row],[REPERE BUTA]])
      )
   ),
0)</f>
        <v>0</v>
      </c>
      <c r="BG1179" s="153" t="s">
        <v>3424</v>
      </c>
      <c r="BH1179" s="153" t="str" cm="1">
        <f t="array" ref="BH11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7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79" s="153"/>
      <c r="BK1179" s="153" t="s">
        <v>3424</v>
      </c>
      <c r="BL1179" s="153" t="s">
        <v>2262</v>
      </c>
      <c r="BM1179" s="153" t="s">
        <v>3437</v>
      </c>
      <c r="BN1179" s="153"/>
      <c r="BO1179" s="153"/>
      <c r="BP1179" s="150"/>
      <c r="BQ1179" s="150"/>
      <c r="BR1179" s="150"/>
      <c r="BS1179" s="152"/>
      <c r="BT1179" s="152"/>
      <c r="BU1179" s="152"/>
      <c r="BV1179" s="152"/>
      <c r="BW1179" s="152"/>
      <c r="BX1179" s="152"/>
    </row>
    <row r="1180" spans="1:76" ht="15.75" hidden="1" x14ac:dyDescent="0.25">
      <c r="A1180" s="48" t="str" cm="1">
        <f t="array" ref="A1180">_xlfn.XLOOKUP(Tableau210[[#This Row],[NOM]]&amp;Tableau210[[#This Row],[REPERE BUTA]],[6]!Tableau16[POSTE TECHNIQUE]&amp;[6]!Tableau16[Repere ADM],[6]!Tableau16[NUMERO CLIENT])</f>
        <v>S1-S4812HSV</v>
      </c>
      <c r="B1180" s="48" t="str" cm="1">
        <f t="array" ref="B1180">_xlfn.XLOOKUP(Tableau210[[#This Row],[NOM]]&amp;Tableau210[[#This Row],[REPERE BUTA]],[6]!Tableau16[POSTE TECHNIQUE]&amp;[6]!Tableau16[Repere REF],[6]!Tableau16[NUMERO CLIENT])</f>
        <v>S1-S4812HSV</v>
      </c>
      <c r="C1180" s="48" cm="1">
        <f t="array" ref="C1180">_xlfn.XLOOKUP(Tableau210[[#This Row],[NOM]]&amp;Tableau210[[#This Row],[Repere Ubleam]],[7]Sheet1!$C$2:$C$2995&amp;[7]Sheet1!$I$2:$I$2995,[7]Sheet1!$A$2:$A$2995)</f>
        <v>616</v>
      </c>
      <c r="D1180" s="48" t="str">
        <f>C1180&amp;""</f>
        <v>616</v>
      </c>
      <c r="E1180" s="48" t="s">
        <v>2553</v>
      </c>
      <c r="F1180" s="48" t="s">
        <v>1508</v>
      </c>
      <c r="G1180" s="149" t="s">
        <v>1507</v>
      </c>
      <c r="H1180" s="150" t="s">
        <v>1067</v>
      </c>
      <c r="I1180" s="150" t="s">
        <v>91</v>
      </c>
      <c r="J1180" s="150" t="s">
        <v>2057</v>
      </c>
      <c r="K1180" s="150" t="str">
        <f>_xlfn.XLOOKUP(Tableau210[[#This Row],[NOM]],[8]LUT!$I$5:$I$301,[8]LUT!$N$5:$N$301)</f>
        <v>Vanne auto</v>
      </c>
      <c r="L1180" s="150" t="s">
        <v>73</v>
      </c>
      <c r="M1180" s="150" t="s">
        <v>1246</v>
      </c>
      <c r="N1180" s="150" t="s">
        <v>1246</v>
      </c>
      <c r="O1180" s="150"/>
      <c r="P1180" s="150"/>
      <c r="Q1180" s="150"/>
      <c r="R1180" s="150"/>
      <c r="S1180" s="150"/>
      <c r="T1180" s="150"/>
      <c r="U1180" s="150"/>
      <c r="V1180" s="150"/>
      <c r="W1180" s="151" cm="1">
        <f t="array" ref="W118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80" s="151" cm="1">
        <f t="array" ref="X11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18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0" s="151" cm="1">
        <f t="array" ref="Z118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80" s="151" cm="1">
        <f t="array" ref="AA11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0" s="152"/>
      <c r="AD1180" s="153" t="s">
        <v>2196</v>
      </c>
      <c r="AE1180" s="150"/>
      <c r="AF1180" s="161">
        <f>IFERROR(VLOOKUP(Tableau210[[#This Row],[OPERATION]],Tableau4[],5,FALSE),"")</f>
        <v>0</v>
      </c>
      <c r="AG1180" s="150"/>
      <c r="AH1180" s="161">
        <f>IFERROR(VLOOKUP(Tableau210[[#This Row],[OPERATION]],Tableau4[],4,FALSE),"")</f>
        <v>0</v>
      </c>
      <c r="AI1180" s="150"/>
      <c r="AJ1180" s="150" t="str">
        <f>IF(Tableau210[[#This Row],[NB JP EMIS]]=1,"1 JP","") &amp; IF(Tableau210[[#This Row],[NB BP EMIS]]=1," 1 BP","")</f>
        <v/>
      </c>
      <c r="AK1180" s="150"/>
      <c r="AL1180" s="153" t="s">
        <v>103</v>
      </c>
      <c r="AM1180" s="153">
        <f>IFERROR(+VLOOKUP(AY1180,Tiges!$G$4:$I$569,3,FALSE),"")</f>
        <v>32</v>
      </c>
      <c r="AN1180" s="152"/>
      <c r="AO1180" s="153" t="s">
        <v>3424</v>
      </c>
      <c r="AP1180" s="153" cm="1">
        <f t="array" ref="AP11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180" s="153" t="s">
        <v>3424</v>
      </c>
      <c r="AR1180" s="153" t="s">
        <v>3424</v>
      </c>
      <c r="AS1180" s="153" cm="1">
        <f t="array" ref="AS11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180" s="153" t="s">
        <v>3424</v>
      </c>
      <c r="AU1180" s="153" t="s">
        <v>3424</v>
      </c>
      <c r="AV1180" s="153" t="str" cm="1">
        <f t="array" ref="AV11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8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80" s="153"/>
      <c r="AY1180" s="153" cm="1">
        <f t="array" ref="AY1180">IFERROR(_xlfn.XLOOKUP(Tableau210[[#This Row],[DN DONNEES BUTA ]]&amp;Tableau210[[#This Row],[PN DONNEES BUTA]],Tiges!$B$4:$B$79&amp;Tiges!$C$4:$C$79,Tiges!$G$4:$G$79),"")</f>
        <v>20</v>
      </c>
      <c r="AZ1180" s="153"/>
      <c r="BA1180" s="153" cm="1">
        <f t="array" ref="BA1180">IFERROR(_xlfn.XLOOKUP(Tableau210[[#This Row],[DN DONNEES BUTA ]]&amp;Tableau210[[#This Row],[PN DONNEES BUTA]],Tiges!$B$4:$B$79&amp;Tiges!$C$4:$C$79,Tiges!$H$4:$H$79),"")</f>
        <v>110</v>
      </c>
      <c r="BB1180" s="153"/>
      <c r="BC1180" s="163">
        <f>IFERROR(VLOOKUP(Tableau210[[#This Row],[OPERATION]],Tableau4[],2,FALSE),"")</f>
        <v>0</v>
      </c>
      <c r="BD1180" s="153"/>
      <c r="BE1180" s="153">
        <f>IFERROR(VLOOKUP(Tableau210[[#This Row],[OPERATION]],Tableau4[],3,FALSE),"")</f>
        <v>1</v>
      </c>
      <c r="BF1180" s="153"/>
      <c r="BG1180" s="153" t="s">
        <v>3424</v>
      </c>
      <c r="BH1180" s="153" t="str" cm="1">
        <f t="array" ref="BH11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18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80" s="153"/>
      <c r="BK1180" s="153" t="s">
        <v>3424</v>
      </c>
      <c r="BL1180" s="153" t="s">
        <v>2262</v>
      </c>
      <c r="BM1180" s="153" t="s">
        <v>3437</v>
      </c>
      <c r="BN1180" s="153"/>
      <c r="BO1180" s="153"/>
      <c r="BP1180" s="150"/>
      <c r="BQ1180" s="150"/>
      <c r="BR1180" s="150"/>
      <c r="BS1180" s="152"/>
      <c r="BT1180" s="152"/>
      <c r="BU1180" s="152"/>
      <c r="BV1180" s="152"/>
      <c r="BW1180" s="152"/>
      <c r="BX1180" s="152"/>
    </row>
    <row r="1181" spans="1:76" ht="15.75" hidden="1" x14ac:dyDescent="0.25">
      <c r="A1181" s="48" t="str" cm="1">
        <f t="array" ref="A1181">_xlfn.XLOOKUP(Tableau210[[#This Row],[NOM]]&amp;Tableau210[[#This Row],[REPERE BUTA]],[6]!Tableau16[POSTE TECHNIQUE]&amp;[6]!Tableau16[Repere ADM],[6]!Tableau16[NUMERO CLIENT])</f>
        <v>S1-S48170SFV</v>
      </c>
      <c r="B1181" s="48" t="str" cm="1">
        <f t="array" ref="B1181">_xlfn.XLOOKUP(Tableau210[[#This Row],[NOM]]&amp;Tableau210[[#This Row],[REPERE BUTA]],[6]!Tableau16[POSTE TECHNIQUE]&amp;[6]!Tableau16[Repere REF],[6]!Tableau16[NUMERO CLIENT])</f>
        <v>S1-S48170SFV</v>
      </c>
      <c r="C1181" s="48" cm="1">
        <f t="array" ref="C1181">_xlfn.XLOOKUP(Tableau210[[#This Row],[NOM]]&amp;Tableau210[[#This Row],[Repere Ubleam]],[7]Sheet1!$C$2:$C$2995&amp;[7]Sheet1!$I$2:$I$2995,[7]Sheet1!$A$2:$A$2995)</f>
        <v>617</v>
      </c>
      <c r="D1181" s="48" t="str">
        <f>C1181&amp;""</f>
        <v>617</v>
      </c>
      <c r="E1181" s="48" t="s">
        <v>2577</v>
      </c>
      <c r="F1181" s="48" t="s">
        <v>570</v>
      </c>
      <c r="G1181" s="176" t="s">
        <v>1510</v>
      </c>
      <c r="H1181" s="119" t="s">
        <v>1067</v>
      </c>
      <c r="I1181" s="119" t="s">
        <v>91</v>
      </c>
      <c r="J1181" s="119" t="s">
        <v>2057</v>
      </c>
      <c r="K1181" s="119" t="str">
        <f>_xlfn.XLOOKUP(Tableau210[[#This Row],[NOM]],[8]LUT!$I$5:$I$301,[8]LUT!$N$5:$N$301)</f>
        <v>Vanne auto</v>
      </c>
      <c r="L1181" s="119" t="s">
        <v>73</v>
      </c>
      <c r="M1181" s="119" t="s">
        <v>1368</v>
      </c>
      <c r="N1181" s="119" t="s">
        <v>1368</v>
      </c>
      <c r="O1181" s="119"/>
      <c r="P1181" s="119"/>
      <c r="Q1181" s="119"/>
      <c r="R1181" s="119"/>
      <c r="S1181" s="119"/>
      <c r="T1181" s="119"/>
      <c r="U1181" s="119"/>
      <c r="V1181" s="119"/>
      <c r="W1181" s="148" cm="1">
        <f t="array" ref="W1181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81" s="207" cm="1">
        <f t="array" ref="X11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18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1" s="148" cm="1">
        <f t="array" ref="Z1181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81" s="207" cm="1">
        <f t="array" ref="AA11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1" s="48"/>
      <c r="AD1181" s="117" t="s">
        <v>2197</v>
      </c>
      <c r="AE1181" s="119"/>
      <c r="AF1181" s="183">
        <f>IFERROR(VLOOKUP(Tableau210[[#This Row],[OPERATION]],Tableau4[],5,FALSE),"")</f>
        <v>0</v>
      </c>
      <c r="AG1181" s="178" cm="1">
        <f t="array" ref="AG1181">IFERROR(
   SUM(
      _xlfn._xlws.FILTER(
         Tableau3[JP],
         (Tableau3[ITEM]=Tableau210[[#This Row],[NOM]])*
         (Tableau3[Rep.]=Tableau210[[#This Row],[REPERE BUTA]])
      )
   ),
0)</f>
        <v>0</v>
      </c>
      <c r="AH1181" s="183">
        <f>IFERROR(VLOOKUP(Tableau210[[#This Row],[OPERATION]],Tableau4[],4,FALSE),"")</f>
        <v>1</v>
      </c>
      <c r="AI1181" s="178" cm="1">
        <f t="array" ref="AI1181">IFERROR(
   SUM(
      _xlfn._xlws.FILTER(
         Tableau3[BP],
         (Tableau3[ITEM]=Tableau210[[#This Row],[NOM]])*
         (Tableau3[Rep.]=Tableau210[[#This Row],[REPERE BUTA]])
      )
   ),
0)</f>
        <v>2</v>
      </c>
      <c r="AJ1181" s="181" t="str">
        <f>IF(Tableau210[[#This Row],[NB JP EMIS]]=1,"1 JP","") &amp; IF(Tableau210[[#This Row],[NB BP EMIS]]=1," 1 BP","")</f>
        <v xml:space="preserve"> 1 BP</v>
      </c>
      <c r="AK1181" s="178" t="str">
        <f>IF(Tableau210[[#This Row],[NB JP BUTA]]=1,"1 JP","") &amp; IF(Tableau210[[#This Row],[Nb BP BUTA]]=1," 1 BP","") &amp; IF(Tableau210[[#This Row],[Nb BP BUTA]]=2," 2 BP","")</f>
        <v xml:space="preserve"> 2 BP</v>
      </c>
      <c r="AL1181" s="117" t="s">
        <v>103</v>
      </c>
      <c r="AM1181" s="117">
        <f>IFERROR(+VLOOKUP(AY1181,Tiges!$G$4:$I$569,3,FALSE),"")</f>
        <v>32</v>
      </c>
      <c r="AN1181" s="48"/>
      <c r="AO1181" s="117" t="s">
        <v>3424</v>
      </c>
      <c r="AP1181" s="177" cm="1">
        <f t="array" ref="AP11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81" s="117" t="s">
        <v>3424</v>
      </c>
      <c r="AS1181" s="177" t="str" cm="1">
        <f t="array" ref="AS11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11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181" s="117" t="s">
        <v>3424</v>
      </c>
      <c r="AV1181" s="177" t="str" cm="1">
        <f t="array" ref="AV11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81" s="117"/>
      <c r="AY1181" s="117" cm="1">
        <f t="array" ref="AY1181">IFERROR(_xlfn.XLOOKUP(Tableau210[[#This Row],[DN DONNEES BUTA ]]&amp;Tableau210[[#This Row],[PN DONNEES BUTA]],Tiges!$B$4:$B$79&amp;Tiges!$C$4:$C$79,Tiges!$G$4:$G$79),"")</f>
        <v>20</v>
      </c>
      <c r="AZ1181" s="117"/>
      <c r="BA1181" s="117" cm="1">
        <f t="array" ref="BA1181">IFERROR(_xlfn.XLOOKUP(Tableau210[[#This Row],[DN DONNEES BUTA ]]&amp;Tableau210[[#This Row],[PN DONNEES BUTA]],Tiges!$B$4:$B$79&amp;Tiges!$C$4:$C$79,Tiges!$H$4:$H$79),"")</f>
        <v>100</v>
      </c>
      <c r="BB1181" s="117"/>
      <c r="BC1181" s="184">
        <f>IFERROR(VLOOKUP(Tableau210[[#This Row],[OPERATION]],Tableau4[],2,FALSE),"")</f>
        <v>1</v>
      </c>
      <c r="BD1181" s="177" cm="1">
        <f t="array" ref="BD1181">IFERROR(
   SUM(
      _xlfn._xlws.FILTER(
         Tableau3[Nb Platinage Joint],
         (Tableau3[ITEM]=Tableau210[[#This Row],[NOM]])*
         (Tableau3[Rep.]=Tableau210[[#This Row],[REPERE BUTA]])
      )
   ),
0)</f>
        <v>2</v>
      </c>
      <c r="BE1181" s="182">
        <f>IFERROR(VLOOKUP(Tableau210[[#This Row],[OPERATION]],Tableau4[],3,FALSE),"")</f>
        <v>1</v>
      </c>
      <c r="BF1181" s="177" cm="1">
        <f t="array" ref="BF1181">IFERROR(
   SUM(
      _xlfn._xlws.FILTER(
         Tableau3[Joint Définitif Nb],
         (Tableau3[ITEM]=Tableau210[[#This Row],[NOM]])*
         (Tableau3[Rep.]=Tableau210[[#This Row],[REPERE BUTA]])
      )
   ),
0)</f>
        <v>2</v>
      </c>
      <c r="BG1181" s="117" t="s">
        <v>3424</v>
      </c>
      <c r="BH1181" s="177" t="str" cm="1">
        <f t="array" ref="BH11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81" s="117"/>
      <c r="BK1181" s="117" t="s">
        <v>3424</v>
      </c>
      <c r="BL1181" s="167" t="s">
        <v>2380</v>
      </c>
      <c r="BM1181" s="167"/>
      <c r="BN1181" s="117"/>
      <c r="BO1181" s="117"/>
      <c r="BP1181" s="119"/>
      <c r="BQ1181" s="119"/>
      <c r="BR1181" s="119"/>
      <c r="BS1181" s="48"/>
      <c r="BT1181" s="48"/>
      <c r="BU1181" s="48"/>
      <c r="BV1181" s="48"/>
      <c r="BW1181" s="48"/>
      <c r="BX1181" s="48"/>
    </row>
    <row r="1182" spans="1:76" ht="15.75" hidden="1" x14ac:dyDescent="0.25">
      <c r="A1182" s="48" t="str" cm="1">
        <f t="array" ref="A1182">_xlfn.XLOOKUP(Tableau210[[#This Row],[NOM]]&amp;Tableau210[[#This Row],[REPERE BUTA]],[6]!Tableau16[POSTE TECHNIQUE]&amp;[6]!Tableau16[Repere ADM],[6]!Tableau16[NUMERO CLIENT])</f>
        <v>S1-S48170SFV</v>
      </c>
      <c r="B1182" s="48" t="str" cm="1">
        <f t="array" ref="B1182">_xlfn.XLOOKUP(Tableau210[[#This Row],[NOM]]&amp;Tableau210[[#This Row],[REPERE BUTA]],[6]!Tableau16[POSTE TECHNIQUE]&amp;[6]!Tableau16[Repere REF],[6]!Tableau16[NUMERO CLIENT])</f>
        <v>S1-S48170SFV</v>
      </c>
      <c r="C1182" s="48" cm="1">
        <f t="array" ref="C1182">_xlfn.XLOOKUP(Tableau210[[#This Row],[NOM]]&amp;Tableau210[[#This Row],[Repere Ubleam]],[7]Sheet1!$C$2:$C$2995&amp;[7]Sheet1!$I$2:$I$2995,[7]Sheet1!$A$2:$A$2995)</f>
        <v>618</v>
      </c>
      <c r="D1182" s="48" t="str">
        <f>C1182&amp;""</f>
        <v>618</v>
      </c>
      <c r="E1182" s="48" t="s">
        <v>2577</v>
      </c>
      <c r="F1182" s="48" t="s">
        <v>570</v>
      </c>
      <c r="G1182" s="176" t="s">
        <v>1510</v>
      </c>
      <c r="H1182" s="119" t="s">
        <v>1067</v>
      </c>
      <c r="I1182" s="119" t="s">
        <v>91</v>
      </c>
      <c r="J1182" s="119" t="s">
        <v>2057</v>
      </c>
      <c r="K1182" s="119" t="str">
        <f>_xlfn.XLOOKUP(Tableau210[[#This Row],[NOM]],[8]LUT!$I$5:$I$301,[8]LUT!$N$5:$N$301)</f>
        <v>Vanne auto</v>
      </c>
      <c r="L1182" s="119" t="s">
        <v>73</v>
      </c>
      <c r="M1182" s="119" t="s">
        <v>1246</v>
      </c>
      <c r="N1182" s="119" t="s">
        <v>1246</v>
      </c>
      <c r="O1182" s="119"/>
      <c r="P1182" s="119"/>
      <c r="Q1182" s="119"/>
      <c r="R1182" s="119"/>
      <c r="S1182" s="119"/>
      <c r="T1182" s="119"/>
      <c r="U1182" s="119"/>
      <c r="V1182" s="119"/>
      <c r="W1182" s="148" cm="1">
        <f t="array" ref="W1182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82" s="207" cm="1">
        <f t="array" ref="X11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18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2" s="148" cm="1">
        <f t="array" ref="Z1182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82" s="207" cm="1">
        <f t="array" ref="AA11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2" s="48"/>
      <c r="AD1182" s="117" t="s">
        <v>2197</v>
      </c>
      <c r="AE1182" s="119"/>
      <c r="AF1182" s="183">
        <f>IFERROR(VLOOKUP(Tableau210[[#This Row],[OPERATION]],Tableau4[],5,FALSE),"")</f>
        <v>0</v>
      </c>
      <c r="AG1182" s="178"/>
      <c r="AH1182" s="183">
        <f>IFERROR(VLOOKUP(Tableau210[[#This Row],[OPERATION]],Tableau4[],4,FALSE),"")</f>
        <v>1</v>
      </c>
      <c r="AI1182" s="178"/>
      <c r="AJ1182" s="181" t="str">
        <f>IF(Tableau210[[#This Row],[NB JP EMIS]]=1,"1 JP","") &amp; IF(Tableau210[[#This Row],[NB BP EMIS]]=1," 1 BP","")</f>
        <v xml:space="preserve"> 1 BP</v>
      </c>
      <c r="AK1182" s="178"/>
      <c r="AL1182" s="117" t="s">
        <v>103</v>
      </c>
      <c r="AM1182" s="117">
        <f>IFERROR(+VLOOKUP(AY1182,Tiges!$G$4:$I$569,3,FALSE),"")</f>
        <v>32</v>
      </c>
      <c r="AN1182" s="48"/>
      <c r="AO1182" s="117" t="s">
        <v>3424</v>
      </c>
      <c r="AP1182" s="177" cm="1">
        <f t="array" ref="AP11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1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182" s="117" t="s">
        <v>3424</v>
      </c>
      <c r="AS1182" s="177" t="str" cm="1">
        <f t="array" ref="AS11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11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182" s="117" t="s">
        <v>3424</v>
      </c>
      <c r="AV1182" s="177" t="str" cm="1">
        <f t="array" ref="AV11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82" s="117"/>
      <c r="AY1182" s="117" cm="1">
        <f t="array" ref="AY1182">IFERROR(_xlfn.XLOOKUP(Tableau210[[#This Row],[DN DONNEES BUTA ]]&amp;Tableau210[[#This Row],[PN DONNEES BUTA]],Tiges!$B$4:$B$79&amp;Tiges!$C$4:$C$79,Tiges!$G$4:$G$79),"")</f>
        <v>20</v>
      </c>
      <c r="AZ1182" s="117"/>
      <c r="BA1182" s="117" cm="1">
        <f t="array" ref="BA1182">IFERROR(_xlfn.XLOOKUP(Tableau210[[#This Row],[DN DONNEES BUTA ]]&amp;Tableau210[[#This Row],[PN DONNEES BUTA]],Tiges!$B$4:$B$79&amp;Tiges!$C$4:$C$79,Tiges!$H$4:$H$79),"")</f>
        <v>100</v>
      </c>
      <c r="BB1182" s="117"/>
      <c r="BC1182" s="184">
        <f>IFERROR(VLOOKUP(Tableau210[[#This Row],[OPERATION]],Tableau4[],2,FALSE),"")</f>
        <v>1</v>
      </c>
      <c r="BD1182" s="177"/>
      <c r="BE1182" s="182">
        <f>IFERROR(VLOOKUP(Tableau210[[#This Row],[OPERATION]],Tableau4[],3,FALSE),"")</f>
        <v>1</v>
      </c>
      <c r="BF1182" s="177"/>
      <c r="BG1182" s="117" t="s">
        <v>3424</v>
      </c>
      <c r="BH1182" s="177" t="str" cm="1">
        <f t="array" ref="BH11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82" s="117"/>
      <c r="BK1182" s="117" t="s">
        <v>3424</v>
      </c>
      <c r="BL1182" s="167" t="s">
        <v>2380</v>
      </c>
      <c r="BM1182" s="167"/>
      <c r="BN1182" s="117"/>
      <c r="BO1182" s="117"/>
      <c r="BP1182" s="119"/>
      <c r="BQ1182" s="119"/>
      <c r="BR1182" s="119"/>
      <c r="BS1182" s="48"/>
      <c r="BT1182" s="48"/>
      <c r="BU1182" s="48"/>
      <c r="BV1182" s="48"/>
      <c r="BW1182" s="48"/>
      <c r="BX1182" s="48"/>
    </row>
    <row r="1183" spans="1:76" ht="15.75" hidden="1" x14ac:dyDescent="0.25">
      <c r="A1183" s="48" t="str" cm="1">
        <f t="array" ref="A1183">_xlfn.XLOOKUP(Tableau210[[#This Row],[NOM]]&amp;Tableau210[[#This Row],[REPERE BUTA]],[6]!Tableau16[POSTE TECHNIQUE]&amp;[6]!Tableau16[Repere ADM],[6]!Tableau16[NUMERO CLIENT])</f>
        <v>S1-S48201LV</v>
      </c>
      <c r="B1183" s="48" t="str" cm="1">
        <f t="array" ref="B1183">_xlfn.XLOOKUP(Tableau210[[#This Row],[NOM]]&amp;Tableau210[[#This Row],[REPERE BUTA]],[6]!Tableau16[POSTE TECHNIQUE]&amp;[6]!Tableau16[Repere REF],[6]!Tableau16[NUMERO CLIENT])</f>
        <v>S1-S48201LV</v>
      </c>
      <c r="C1183" s="48" cm="1">
        <f t="array" ref="C1183">_xlfn.XLOOKUP(Tableau210[[#This Row],[NOM]]&amp;Tableau210[[#This Row],[Repere Ubleam]],[7]Sheet1!$C$2:$C$2995&amp;[7]Sheet1!$I$2:$I$2995,[7]Sheet1!$A$2:$A$2995)</f>
        <v>619</v>
      </c>
      <c r="D1183" s="48" t="str">
        <f>C1183&amp;""</f>
        <v>619</v>
      </c>
      <c r="E1183" s="48" t="s">
        <v>2553</v>
      </c>
      <c r="F1183" s="48" t="s">
        <v>573</v>
      </c>
      <c r="G1183" s="176" t="s">
        <v>1511</v>
      </c>
      <c r="H1183" s="119" t="s">
        <v>1067</v>
      </c>
      <c r="I1183" s="119" t="s">
        <v>91</v>
      </c>
      <c r="J1183" s="119" t="s">
        <v>2057</v>
      </c>
      <c r="K1183" s="119" t="str">
        <f>_xlfn.XLOOKUP(Tableau210[[#This Row],[NOM]],[8]LUT!$I$5:$I$301,[8]LUT!$N$5:$N$301)</f>
        <v>Vanne auto</v>
      </c>
      <c r="L1183" s="119" t="s">
        <v>73</v>
      </c>
      <c r="M1183" s="119" t="s">
        <v>1368</v>
      </c>
      <c r="N1183" s="119" t="s">
        <v>1368</v>
      </c>
      <c r="O1183" s="119"/>
      <c r="P1183" s="119"/>
      <c r="Q1183" s="119"/>
      <c r="R1183" s="119"/>
      <c r="S1183" s="119"/>
      <c r="T1183" s="119"/>
      <c r="U1183" s="119"/>
      <c r="V1183" s="119"/>
      <c r="W1183" s="148" cm="1">
        <f t="array" ref="W118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83" s="207" cm="1">
        <f t="array" ref="X11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8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3" s="148" cm="1">
        <f t="array" ref="Z118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83" s="207" cm="1">
        <f t="array" ref="AA11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3" s="48"/>
      <c r="AD1183" s="117" t="s">
        <v>2197</v>
      </c>
      <c r="AE1183" s="119"/>
      <c r="AF1183" s="183">
        <f>IFERROR(VLOOKUP(Tableau210[[#This Row],[OPERATION]],Tableau4[],5,FALSE),"")</f>
        <v>0</v>
      </c>
      <c r="AG1183" s="178" cm="1">
        <f t="array" ref="AG1183">IFERROR(
   SUM(
      _xlfn._xlws.FILTER(
         Tableau3[JP],
         (Tableau3[ITEM]=Tableau210[[#This Row],[NOM]])*
         (Tableau3[Rep.]=Tableau210[[#This Row],[REPERE BUTA]])
      )
   ),
0)</f>
        <v>0</v>
      </c>
      <c r="AH1183" s="183">
        <f>IFERROR(VLOOKUP(Tableau210[[#This Row],[OPERATION]],Tableau4[],4,FALSE),"")</f>
        <v>1</v>
      </c>
      <c r="AI1183" s="178" cm="1">
        <f t="array" ref="AI1183">IFERROR(
   SUM(
      _xlfn._xlws.FILTER(
         Tableau3[BP],
         (Tableau3[ITEM]=Tableau210[[#This Row],[NOM]])*
         (Tableau3[Rep.]=Tableau210[[#This Row],[REPERE BUTA]])
      )
   ),
0)</f>
        <v>2</v>
      </c>
      <c r="AJ1183" s="181" t="str">
        <f>IF(Tableau210[[#This Row],[NB JP EMIS]]=1,"1 JP","") &amp; IF(Tableau210[[#This Row],[NB BP EMIS]]=1," 1 BP","")</f>
        <v xml:space="preserve"> 1 BP</v>
      </c>
      <c r="AK1183" s="178" t="str">
        <f>IF(Tableau210[[#This Row],[NB JP BUTA]]=1,"1 JP","") &amp; IF(Tableau210[[#This Row],[Nb BP BUTA]]=1," 1 BP","") &amp; IF(Tableau210[[#This Row],[Nb BP BUTA]]=2," 2 BP","")</f>
        <v xml:space="preserve"> 2 BP</v>
      </c>
      <c r="AL1183" s="117" t="s">
        <v>103</v>
      </c>
      <c r="AM1183" s="117">
        <f>IFERROR(+VLOOKUP(AY1183,Tiges!$G$4:$I$569,3,FALSE),"")</f>
        <v>32</v>
      </c>
      <c r="AN1183" s="48"/>
      <c r="AO1183" s="117" t="s">
        <v>3424</v>
      </c>
      <c r="AP1183" s="177" cm="1">
        <f t="array" ref="AP11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83" s="117" t="s">
        <v>3424</v>
      </c>
      <c r="AS1183" s="177" t="str" cm="1">
        <f t="array" ref="AS11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83" s="117" t="s">
        <v>3424</v>
      </c>
      <c r="AV1183" s="177" t="str" cm="1">
        <f t="array" ref="AV11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83" s="117"/>
      <c r="AY1183" s="117" cm="1">
        <f t="array" ref="AY1183">IFERROR(_xlfn.XLOOKUP(Tableau210[[#This Row],[DN DONNEES BUTA ]]&amp;Tableau210[[#This Row],[PN DONNEES BUTA]],Tiges!$B$4:$B$79&amp;Tiges!$C$4:$C$79,Tiges!$G$4:$G$79),"")</f>
        <v>20</v>
      </c>
      <c r="AZ1183" s="117"/>
      <c r="BA1183" s="117" cm="1">
        <f t="array" ref="BA1183">IFERROR(_xlfn.XLOOKUP(Tableau210[[#This Row],[DN DONNEES BUTA ]]&amp;Tableau210[[#This Row],[PN DONNEES BUTA]],Tiges!$B$4:$B$79&amp;Tiges!$C$4:$C$79,Tiges!$H$4:$H$79),"")</f>
        <v>130</v>
      </c>
      <c r="BB1183" s="117"/>
      <c r="BC1183" s="184">
        <f>IFERROR(VLOOKUP(Tableau210[[#This Row],[OPERATION]],Tableau4[],2,FALSE),"")</f>
        <v>1</v>
      </c>
      <c r="BD1183" s="177" cm="1">
        <f t="array" ref="BD1183">IFERROR(
   SUM(
      _xlfn._xlws.FILTER(
         Tableau3[Nb Platinage Joint],
         (Tableau3[ITEM]=Tableau210[[#This Row],[NOM]])*
         (Tableau3[Rep.]=Tableau210[[#This Row],[REPERE BUTA]])
      )
   ),
0)</f>
        <v>2</v>
      </c>
      <c r="BE1183" s="182">
        <f>IFERROR(VLOOKUP(Tableau210[[#This Row],[OPERATION]],Tableau4[],3,FALSE),"")</f>
        <v>1</v>
      </c>
      <c r="BF1183" s="177" cm="1">
        <f t="array" ref="BF1183">IFERROR(
   SUM(
      _xlfn._xlws.FILTER(
         Tableau3[Joint Définitif Nb],
         (Tableau3[ITEM]=Tableau210[[#This Row],[NOM]])*
         (Tableau3[Rep.]=Tableau210[[#This Row],[REPERE BUTA]])
      )
   ),
0)</f>
        <v>2</v>
      </c>
      <c r="BG1183" s="117" t="s">
        <v>3424</v>
      </c>
      <c r="BH1183" s="177" t="str" cm="1">
        <f t="array" ref="BH11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83" s="117"/>
      <c r="BK1183" s="117" t="s">
        <v>3424</v>
      </c>
      <c r="BL1183" s="167" t="s">
        <v>2380</v>
      </c>
      <c r="BM1183" s="167"/>
      <c r="BN1183" s="117"/>
      <c r="BO1183" s="117"/>
      <c r="BP1183" s="119"/>
      <c r="BQ1183" s="119"/>
      <c r="BR1183" s="119"/>
      <c r="BS1183" s="48"/>
      <c r="BT1183" s="48"/>
      <c r="BU1183" s="48"/>
      <c r="BV1183" s="48"/>
      <c r="BW1183" s="48"/>
      <c r="BX1183" s="48"/>
    </row>
    <row r="1184" spans="1:76" ht="15.75" hidden="1" x14ac:dyDescent="0.25">
      <c r="A1184" s="48" t="str" cm="1">
        <f t="array" ref="A1184">_xlfn.XLOOKUP(Tableau210[[#This Row],[NOM]]&amp;Tableau210[[#This Row],[REPERE BUTA]],[6]!Tableau16[POSTE TECHNIQUE]&amp;[6]!Tableau16[Repere ADM],[6]!Tableau16[NUMERO CLIENT])</f>
        <v>S1-S48201LV</v>
      </c>
      <c r="B1184" s="48" t="str" cm="1">
        <f t="array" ref="B1184">_xlfn.XLOOKUP(Tableau210[[#This Row],[NOM]]&amp;Tableau210[[#This Row],[REPERE BUTA]],[6]!Tableau16[POSTE TECHNIQUE]&amp;[6]!Tableau16[Repere REF],[6]!Tableau16[NUMERO CLIENT])</f>
        <v>S1-S48201LV</v>
      </c>
      <c r="C1184" s="48" cm="1">
        <f t="array" ref="C1184">_xlfn.XLOOKUP(Tableau210[[#This Row],[NOM]]&amp;Tableau210[[#This Row],[Repere Ubleam]],[7]Sheet1!$C$2:$C$2995&amp;[7]Sheet1!$I$2:$I$2995,[7]Sheet1!$A$2:$A$2995)</f>
        <v>620</v>
      </c>
      <c r="D1184" s="48" t="str">
        <f>C1184&amp;""</f>
        <v>620</v>
      </c>
      <c r="E1184" s="48" t="s">
        <v>2553</v>
      </c>
      <c r="F1184" s="48" t="s">
        <v>573</v>
      </c>
      <c r="G1184" s="176" t="s">
        <v>1511</v>
      </c>
      <c r="H1184" s="119" t="s">
        <v>1067</v>
      </c>
      <c r="I1184" s="119" t="s">
        <v>91</v>
      </c>
      <c r="J1184" s="119" t="s">
        <v>2057</v>
      </c>
      <c r="K1184" s="119" t="str">
        <f>_xlfn.XLOOKUP(Tableau210[[#This Row],[NOM]],[8]LUT!$I$5:$I$301,[8]LUT!$N$5:$N$301)</f>
        <v>Vanne auto</v>
      </c>
      <c r="L1184" s="119" t="s">
        <v>73</v>
      </c>
      <c r="M1184" s="119" t="s">
        <v>1246</v>
      </c>
      <c r="N1184" s="119" t="s">
        <v>1246</v>
      </c>
      <c r="O1184" s="119"/>
      <c r="P1184" s="119"/>
      <c r="Q1184" s="119"/>
      <c r="R1184" s="119"/>
      <c r="S1184" s="119"/>
      <c r="T1184" s="119"/>
      <c r="U1184" s="119"/>
      <c r="V1184" s="119"/>
      <c r="W1184" s="148" cm="1">
        <f t="array" ref="W118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84" s="207" cm="1">
        <f t="array" ref="X11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8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4" s="148" cm="1">
        <f t="array" ref="Z118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84" s="207" cm="1">
        <f t="array" ref="AA11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4" s="48"/>
      <c r="AD1184" s="117" t="s">
        <v>2197</v>
      </c>
      <c r="AE1184" s="119"/>
      <c r="AF1184" s="183">
        <f>IFERROR(VLOOKUP(Tableau210[[#This Row],[OPERATION]],Tableau4[],5,FALSE),"")</f>
        <v>0</v>
      </c>
      <c r="AG1184" s="178"/>
      <c r="AH1184" s="183">
        <f>IFERROR(VLOOKUP(Tableau210[[#This Row],[OPERATION]],Tableau4[],4,FALSE),"")</f>
        <v>1</v>
      </c>
      <c r="AI1184" s="178"/>
      <c r="AJ1184" s="181" t="str">
        <f>IF(Tableau210[[#This Row],[NB JP EMIS]]=1,"1 JP","") &amp; IF(Tableau210[[#This Row],[NB BP EMIS]]=1," 1 BP","")</f>
        <v xml:space="preserve"> 1 BP</v>
      </c>
      <c r="AK1184" s="178"/>
      <c r="AL1184" s="117" t="s">
        <v>103</v>
      </c>
      <c r="AM1184" s="117">
        <f>IFERROR(+VLOOKUP(AY1184,Tiges!$G$4:$I$569,3,FALSE),"")</f>
        <v>32</v>
      </c>
      <c r="AN1184" s="48"/>
      <c r="AO1184" s="117" t="s">
        <v>3424</v>
      </c>
      <c r="AP1184" s="177" cm="1">
        <f t="array" ref="AP11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84" s="117" t="s">
        <v>3424</v>
      </c>
      <c r="AS1184" s="177" t="str" cm="1">
        <f t="array" ref="AS11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84" s="117" t="s">
        <v>3424</v>
      </c>
      <c r="AV1184" s="177" t="str" cm="1">
        <f t="array" ref="AV11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184" s="117"/>
      <c r="AY1184" s="117" cm="1">
        <f t="array" ref="AY1184">IFERROR(_xlfn.XLOOKUP(Tableau210[[#This Row],[DN DONNEES BUTA ]]&amp;Tableau210[[#This Row],[PN DONNEES BUTA]],Tiges!$B$4:$B$79&amp;Tiges!$C$4:$C$79,Tiges!$G$4:$G$79),"")</f>
        <v>20</v>
      </c>
      <c r="AZ1184" s="117"/>
      <c r="BA1184" s="117" cm="1">
        <f t="array" ref="BA1184">IFERROR(_xlfn.XLOOKUP(Tableau210[[#This Row],[DN DONNEES BUTA ]]&amp;Tableau210[[#This Row],[PN DONNEES BUTA]],Tiges!$B$4:$B$79&amp;Tiges!$C$4:$C$79,Tiges!$H$4:$H$79),"")</f>
        <v>130</v>
      </c>
      <c r="BB1184" s="117"/>
      <c r="BC1184" s="184">
        <f>IFERROR(VLOOKUP(Tableau210[[#This Row],[OPERATION]],Tableau4[],2,FALSE),"")</f>
        <v>1</v>
      </c>
      <c r="BD1184" s="177"/>
      <c r="BE1184" s="182">
        <f>IFERROR(VLOOKUP(Tableau210[[#This Row],[OPERATION]],Tableau4[],3,FALSE),"")</f>
        <v>1</v>
      </c>
      <c r="BF1184" s="177"/>
      <c r="BG1184" s="117" t="s">
        <v>3424</v>
      </c>
      <c r="BH1184" s="177" t="str" cm="1">
        <f t="array" ref="BH11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8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84" s="117"/>
      <c r="BK1184" s="117" t="s">
        <v>3424</v>
      </c>
      <c r="BL1184" s="167" t="s">
        <v>2380</v>
      </c>
      <c r="BM1184" s="167"/>
      <c r="BN1184" s="117"/>
      <c r="BO1184" s="117"/>
      <c r="BP1184" s="119"/>
      <c r="BQ1184" s="119"/>
      <c r="BR1184" s="119"/>
      <c r="BS1184" s="48"/>
      <c r="BT1184" s="48"/>
      <c r="BU1184" s="48"/>
      <c r="BV1184" s="48"/>
      <c r="BW1184" s="48"/>
      <c r="BX1184" s="48"/>
    </row>
    <row r="1185" spans="1:76" ht="15.75" hidden="1" x14ac:dyDescent="0.25">
      <c r="A1185" s="48" t="str" cm="1">
        <f t="array" ref="A1185">_xlfn.XLOOKUP(Tableau210[[#This Row],[NOM]]&amp;Tableau210[[#This Row],[REPERE BUTA]],[6]!Tableau16[POSTE TECHNIQUE]&amp;[6]!Tableau16[Repere ADM],[6]!Tableau16[NUMERO CLIENT])</f>
        <v>S1-S48211LV</v>
      </c>
      <c r="B1185" s="48" t="str" cm="1">
        <f t="array" ref="B1185">_xlfn.XLOOKUP(Tableau210[[#This Row],[NOM]]&amp;Tableau210[[#This Row],[REPERE BUTA]],[6]!Tableau16[POSTE TECHNIQUE]&amp;[6]!Tableau16[Repere REF],[6]!Tableau16[NUMERO CLIENT])</f>
        <v>S1-S48211LV</v>
      </c>
      <c r="C1185" s="48" cm="1">
        <f t="array" ref="C1185">_xlfn.XLOOKUP(Tableau210[[#This Row],[NOM]]&amp;Tableau210[[#This Row],[Repere Ubleam]],[7]Sheet1!$C$2:$C$2995&amp;[7]Sheet1!$I$2:$I$2995,[7]Sheet1!$A$2:$A$2995)</f>
        <v>621</v>
      </c>
      <c r="D1185" s="48" t="str">
        <f>C1185&amp;""</f>
        <v>621</v>
      </c>
      <c r="E1185" s="48" t="s">
        <v>2577</v>
      </c>
      <c r="F1185" s="48" t="s">
        <v>576</v>
      </c>
      <c r="G1185" s="176" t="s">
        <v>1512</v>
      </c>
      <c r="H1185" s="119" t="s">
        <v>1067</v>
      </c>
      <c r="I1185" s="119" t="s">
        <v>91</v>
      </c>
      <c r="J1185" s="119" t="s">
        <v>2057</v>
      </c>
      <c r="K1185" s="119" t="str">
        <f>_xlfn.XLOOKUP(Tableau210[[#This Row],[NOM]],[8]LUT!$I$5:$I$301,[8]LUT!$N$5:$N$301)</f>
        <v>Vanne auto</v>
      </c>
      <c r="L1185" s="119" t="s">
        <v>73</v>
      </c>
      <c r="M1185" s="119" t="s">
        <v>1368</v>
      </c>
      <c r="N1185" s="119" t="s">
        <v>1368</v>
      </c>
      <c r="O1185" s="119"/>
      <c r="P1185" s="119"/>
      <c r="Q1185" s="119"/>
      <c r="R1185" s="119"/>
      <c r="S1185" s="119"/>
      <c r="T1185" s="119"/>
      <c r="U1185" s="119"/>
      <c r="V1185" s="119"/>
      <c r="W1185" s="148" cm="1">
        <f t="array" ref="W118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85" s="207" cm="1">
        <f t="array" ref="X11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8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5" s="148" cm="1">
        <f t="array" ref="Z118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85" s="207" cm="1">
        <f t="array" ref="AA11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5" s="48"/>
      <c r="AD1185" s="117" t="s">
        <v>2197</v>
      </c>
      <c r="AE1185" s="119"/>
      <c r="AF1185" s="183">
        <f>IFERROR(VLOOKUP(Tableau210[[#This Row],[OPERATION]],Tableau4[],5,FALSE),"")</f>
        <v>0</v>
      </c>
      <c r="AG1185" s="178" cm="1">
        <f t="array" ref="AG1185">IFERROR(
   SUM(
      _xlfn._xlws.FILTER(
         Tableau3[JP],
         (Tableau3[ITEM]=Tableau210[[#This Row],[NOM]])*
         (Tableau3[Rep.]=Tableau210[[#This Row],[REPERE BUTA]])
      )
   ),
0)</f>
        <v>0</v>
      </c>
      <c r="AH1185" s="183">
        <f>IFERROR(VLOOKUP(Tableau210[[#This Row],[OPERATION]],Tableau4[],4,FALSE),"")</f>
        <v>1</v>
      </c>
      <c r="AI1185" s="178" cm="1">
        <f t="array" ref="AI1185">IFERROR(
   SUM(
      _xlfn._xlws.FILTER(
         Tableau3[BP],
         (Tableau3[ITEM]=Tableau210[[#This Row],[NOM]])*
         (Tableau3[Rep.]=Tableau210[[#This Row],[REPERE BUTA]])
      )
   ),
0)</f>
        <v>2</v>
      </c>
      <c r="AJ1185" s="181" t="str">
        <f>IF(Tableau210[[#This Row],[NB JP EMIS]]=1,"1 JP","") &amp; IF(Tableau210[[#This Row],[NB BP EMIS]]=1," 1 BP","")</f>
        <v xml:space="preserve"> 1 BP</v>
      </c>
      <c r="AK1185" s="178" t="str">
        <f>IF(Tableau210[[#This Row],[NB JP BUTA]]=1,"1 JP","") &amp; IF(Tableau210[[#This Row],[Nb BP BUTA]]=1," 1 BP","") &amp; IF(Tableau210[[#This Row],[Nb BP BUTA]]=2," 2 BP","")</f>
        <v xml:space="preserve"> 2 BP</v>
      </c>
      <c r="AL1185" s="117" t="s">
        <v>103</v>
      </c>
      <c r="AM1185" s="117">
        <f>IFERROR(+VLOOKUP(AY1185,Tiges!$G$4:$I$569,3,FALSE),"")</f>
        <v>32</v>
      </c>
      <c r="AN1185" s="48"/>
      <c r="AO1185" s="117">
        <v>8</v>
      </c>
      <c r="AP1185" s="177" cm="1">
        <f t="array" ref="AP11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85" s="117" t="s">
        <v>2294</v>
      </c>
      <c r="AS1185" s="177" t="str" cm="1">
        <f t="array" ref="AS11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11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1185" s="117" t="s">
        <v>1123</v>
      </c>
      <c r="AV1185" s="177" t="str" cm="1">
        <f t="array" ref="AV11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85" s="117"/>
      <c r="AY1185" s="117" cm="1">
        <f t="array" ref="AY1185">IFERROR(_xlfn.XLOOKUP(Tableau210[[#This Row],[DN DONNEES BUTA ]]&amp;Tableau210[[#This Row],[PN DONNEES BUTA]],Tiges!$B$4:$B$79&amp;Tiges!$C$4:$C$79,Tiges!$G$4:$G$79),"")</f>
        <v>20</v>
      </c>
      <c r="AZ1185" s="117"/>
      <c r="BA1185" s="117" cm="1">
        <f t="array" ref="BA1185">IFERROR(_xlfn.XLOOKUP(Tableau210[[#This Row],[DN DONNEES BUTA ]]&amp;Tableau210[[#This Row],[PN DONNEES BUTA]],Tiges!$B$4:$B$79&amp;Tiges!$C$4:$C$79,Tiges!$H$4:$H$79),"")</f>
        <v>120</v>
      </c>
      <c r="BB1185" s="117"/>
      <c r="BC1185" s="184">
        <f>IFERROR(VLOOKUP(Tableau210[[#This Row],[OPERATION]],Tableau4[],2,FALSE),"")</f>
        <v>1</v>
      </c>
      <c r="BD1185" s="177" cm="1">
        <f t="array" ref="BD1185">IFERROR(
   SUM(
      _xlfn._xlws.FILTER(
         Tableau3[Nb Platinage Joint],
         (Tableau3[ITEM]=Tableau210[[#This Row],[NOM]])*
         (Tableau3[Rep.]=Tableau210[[#This Row],[REPERE BUTA]])
      )
   ),
0)</f>
        <v>2</v>
      </c>
      <c r="BE1185" s="182">
        <f>IFERROR(VLOOKUP(Tableau210[[#This Row],[OPERATION]],Tableau4[],3,FALSE),"")</f>
        <v>1</v>
      </c>
      <c r="BF1185" s="177" cm="1">
        <f t="array" ref="BF1185">IFERROR(
   SUM(
      _xlfn._xlws.FILTER(
         Tableau3[Joint Définitif Nb],
         (Tableau3[ITEM]=Tableau210[[#This Row],[NOM]])*
         (Tableau3[Rep.]=Tableau210[[#This Row],[REPERE BUTA]])
      )
   ),
0)</f>
        <v>2</v>
      </c>
      <c r="BG1185" s="117" t="s">
        <v>129</v>
      </c>
      <c r="BH1185" s="177" t="str" cm="1">
        <f t="array" ref="BH11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85" s="117"/>
      <c r="BK1185" s="117" t="s">
        <v>37</v>
      </c>
      <c r="BL1185" s="167" t="s">
        <v>2380</v>
      </c>
      <c r="BM1185" s="167"/>
      <c r="BN1185" s="117"/>
      <c r="BO1185" s="117"/>
      <c r="BP1185" s="119"/>
      <c r="BQ1185" s="119"/>
      <c r="BR1185" s="119"/>
      <c r="BS1185" s="48"/>
      <c r="BT1185" s="48"/>
      <c r="BU1185" s="48"/>
      <c r="BV1185" s="48"/>
      <c r="BW1185" s="48"/>
      <c r="BX1185" s="48"/>
    </row>
    <row r="1186" spans="1:76" ht="15.75" hidden="1" x14ac:dyDescent="0.25">
      <c r="A1186" s="48" t="str" cm="1">
        <f t="array" ref="A1186">_xlfn.XLOOKUP(Tableau210[[#This Row],[NOM]]&amp;Tableau210[[#This Row],[REPERE BUTA]],[6]!Tableau16[POSTE TECHNIQUE]&amp;[6]!Tableau16[Repere ADM],[6]!Tableau16[NUMERO CLIENT])</f>
        <v>S1-S48211LV</v>
      </c>
      <c r="B1186" s="48" t="str" cm="1">
        <f t="array" ref="B1186">_xlfn.XLOOKUP(Tableau210[[#This Row],[NOM]]&amp;Tableau210[[#This Row],[REPERE BUTA]],[6]!Tableau16[POSTE TECHNIQUE]&amp;[6]!Tableau16[Repere REF],[6]!Tableau16[NUMERO CLIENT])</f>
        <v>S1-S48211LV</v>
      </c>
      <c r="C1186" s="48" cm="1">
        <f t="array" ref="C1186">_xlfn.XLOOKUP(Tableau210[[#This Row],[NOM]]&amp;Tableau210[[#This Row],[Repere Ubleam]],[7]Sheet1!$C$2:$C$2995&amp;[7]Sheet1!$I$2:$I$2995,[7]Sheet1!$A$2:$A$2995)</f>
        <v>622</v>
      </c>
      <c r="D1186" s="48" t="str">
        <f>C1186&amp;""</f>
        <v>622</v>
      </c>
      <c r="E1186" s="48" t="s">
        <v>2577</v>
      </c>
      <c r="F1186" s="48" t="s">
        <v>576</v>
      </c>
      <c r="G1186" s="176" t="s">
        <v>1512</v>
      </c>
      <c r="H1186" s="119" t="s">
        <v>1067</v>
      </c>
      <c r="I1186" s="119" t="s">
        <v>91</v>
      </c>
      <c r="J1186" s="119" t="s">
        <v>2057</v>
      </c>
      <c r="K1186" s="119" t="str">
        <f>_xlfn.XLOOKUP(Tableau210[[#This Row],[NOM]],[8]LUT!$I$5:$I$301,[8]LUT!$N$5:$N$301)</f>
        <v>Vanne auto</v>
      </c>
      <c r="L1186" s="119" t="s">
        <v>73</v>
      </c>
      <c r="M1186" s="119" t="s">
        <v>1246</v>
      </c>
      <c r="N1186" s="119" t="s">
        <v>1246</v>
      </c>
      <c r="O1186" s="119"/>
      <c r="P1186" s="119"/>
      <c r="Q1186" s="119"/>
      <c r="R1186" s="119"/>
      <c r="S1186" s="119"/>
      <c r="T1186" s="119"/>
      <c r="U1186" s="119"/>
      <c r="V1186" s="119"/>
      <c r="W1186" s="148" cm="1">
        <f t="array" ref="W118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186" s="207" cm="1">
        <f t="array" ref="X11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18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6" s="148" cm="1">
        <f t="array" ref="Z118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186" s="207" cm="1">
        <f t="array" ref="AA11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6" s="48"/>
      <c r="AD1186" s="117" t="s">
        <v>2197</v>
      </c>
      <c r="AE1186" s="119"/>
      <c r="AF1186" s="183">
        <f>IFERROR(VLOOKUP(Tableau210[[#This Row],[OPERATION]],Tableau4[],5,FALSE),"")</f>
        <v>0</v>
      </c>
      <c r="AG1186" s="178"/>
      <c r="AH1186" s="183">
        <f>IFERROR(VLOOKUP(Tableau210[[#This Row],[OPERATION]],Tableau4[],4,FALSE),"")</f>
        <v>1</v>
      </c>
      <c r="AI1186" s="178"/>
      <c r="AJ1186" s="181" t="str">
        <f>IF(Tableau210[[#This Row],[NB JP EMIS]]=1,"1 JP","") &amp; IF(Tableau210[[#This Row],[NB BP EMIS]]=1," 1 BP","")</f>
        <v xml:space="preserve"> 1 BP</v>
      </c>
      <c r="AK1186" s="178"/>
      <c r="AL1186" s="117" t="s">
        <v>103</v>
      </c>
      <c r="AM1186" s="117">
        <f>IFERROR(+VLOOKUP(AY1186,Tiges!$G$4:$I$569,3,FALSE),"")</f>
        <v>32</v>
      </c>
      <c r="AN1186" s="48"/>
      <c r="AO1186" s="117">
        <v>8</v>
      </c>
      <c r="AP1186" s="177" cm="1">
        <f t="array" ref="AP11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1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186" s="117" t="s">
        <v>2294</v>
      </c>
      <c r="AS1186" s="177" t="str" cm="1">
        <f t="array" ref="AS11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11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1186" s="117" t="s">
        <v>1123</v>
      </c>
      <c r="AV1186" s="177" t="str" cm="1">
        <f t="array" ref="AV11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1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86" s="117"/>
      <c r="AY1186" s="117" cm="1">
        <f t="array" ref="AY1186">IFERROR(_xlfn.XLOOKUP(Tableau210[[#This Row],[DN DONNEES BUTA ]]&amp;Tableau210[[#This Row],[PN DONNEES BUTA]],Tiges!$B$4:$B$79&amp;Tiges!$C$4:$C$79,Tiges!$G$4:$G$79),"")</f>
        <v>20</v>
      </c>
      <c r="AZ1186" s="117"/>
      <c r="BA1186" s="117" cm="1">
        <f t="array" ref="BA1186">IFERROR(_xlfn.XLOOKUP(Tableau210[[#This Row],[DN DONNEES BUTA ]]&amp;Tableau210[[#This Row],[PN DONNEES BUTA]],Tiges!$B$4:$B$79&amp;Tiges!$C$4:$C$79,Tiges!$H$4:$H$79),"")</f>
        <v>120</v>
      </c>
      <c r="BB1186" s="117"/>
      <c r="BC1186" s="184">
        <f>IFERROR(VLOOKUP(Tableau210[[#This Row],[OPERATION]],Tableau4[],2,FALSE),"")</f>
        <v>1</v>
      </c>
      <c r="BD1186" s="177"/>
      <c r="BE1186" s="182">
        <f>IFERROR(VLOOKUP(Tableau210[[#This Row],[OPERATION]],Tableau4[],3,FALSE),"")</f>
        <v>1</v>
      </c>
      <c r="BF1186" s="177"/>
      <c r="BG1186" s="117" t="s">
        <v>129</v>
      </c>
      <c r="BH1186" s="177" t="str" cm="1">
        <f t="array" ref="BH11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86" s="117"/>
      <c r="BK1186" s="117" t="s">
        <v>37</v>
      </c>
      <c r="BL1186" s="167" t="s">
        <v>2380</v>
      </c>
      <c r="BM1186" s="167"/>
      <c r="BN1186" s="117"/>
      <c r="BO1186" s="117"/>
      <c r="BP1186" s="119"/>
      <c r="BQ1186" s="119"/>
      <c r="BR1186" s="119"/>
      <c r="BS1186" s="48"/>
      <c r="BT1186" s="48"/>
      <c r="BU1186" s="48"/>
      <c r="BV1186" s="48"/>
      <c r="BW1186" s="48"/>
      <c r="BX1186" s="48"/>
    </row>
    <row r="1187" spans="1:76" ht="15.75" hidden="1" x14ac:dyDescent="0.25">
      <c r="A1187" s="48" t="str" cm="1">
        <f t="array" ref="A1187">_xlfn.XLOOKUP(Tableau210[[#This Row],[NOM]]&amp;Tableau210[[#This Row],[REPERE BUTA]],[6]!Tableau16[POSTE TECHNIQUE]&amp;[6]!Tableau16[Repere ADM],[6]!Tableau16[NUMERO CLIENT])</f>
        <v>S1-S5101-CLPT410103</v>
      </c>
      <c r="B1187" s="48" t="str" cm="1">
        <f t="array" ref="B1187">_xlfn.XLOOKUP(Tableau210[[#This Row],[NOM]]&amp;Tableau210[[#This Row],[REPERE BUTA]],[6]!Tableau16[POSTE TECHNIQUE]&amp;[6]!Tableau16[Repere REF],[6]!Tableau16[NUMERO CLIENT])</f>
        <v>S1-S5101-CLPT410103</v>
      </c>
      <c r="C1187" s="48" cm="1">
        <f t="array" ref="C1187">_xlfn.XLOOKUP(Tableau210[[#This Row],[NOM]]&amp;Tableau210[[#This Row],[Repere Ubleam]],[7]Sheet1!$C$2:$C$2995&amp;[7]Sheet1!$I$2:$I$2995,[7]Sheet1!$A$2:$A$2995)</f>
        <v>623</v>
      </c>
      <c r="D1187" s="48" t="str">
        <f>C1187&amp;""</f>
        <v>623</v>
      </c>
      <c r="E1187" s="48" t="s">
        <v>2592</v>
      </c>
      <c r="F1187" s="48" t="s">
        <v>2989</v>
      </c>
      <c r="G1187" s="149" t="s">
        <v>1513</v>
      </c>
      <c r="H1187" s="150" t="s">
        <v>1067</v>
      </c>
      <c r="I1187" s="119" t="s">
        <v>91</v>
      </c>
      <c r="J1187" s="119" t="s">
        <v>91</v>
      </c>
      <c r="K1187" s="415" t="str">
        <f>_xlfn.XLOOKUP(Tableau210[[#This Row],[NOM]],[8]LUT!$I$5:$I$301,[8]LUT!$N$5:$N$301)</f>
        <v xml:space="preserve">Robinetterie </v>
      </c>
      <c r="L1187" s="150" t="s">
        <v>73</v>
      </c>
      <c r="M1187" s="150" t="s">
        <v>1368</v>
      </c>
      <c r="N1187" s="150" t="s">
        <v>1368</v>
      </c>
      <c r="O1187" s="150" t="s">
        <v>2249</v>
      </c>
      <c r="P1187" s="150"/>
      <c r="Q1187" s="150"/>
      <c r="R1187" s="150"/>
      <c r="S1187" s="150"/>
      <c r="T1187" s="150"/>
      <c r="U1187" s="150"/>
      <c r="V1187" s="150"/>
      <c r="W1187" s="151" t="s">
        <v>2159</v>
      </c>
      <c r="X1187" s="151" cm="1">
        <f t="array" ref="X11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8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7" s="151" t="s">
        <v>3424</v>
      </c>
      <c r="AA1187" s="151" cm="1">
        <f t="array" ref="AA11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7" s="152"/>
      <c r="AD1187" s="153" t="s">
        <v>2197</v>
      </c>
      <c r="AE1187" s="150"/>
      <c r="AF1187" s="161">
        <f>IFERROR(VLOOKUP(Tableau210[[#This Row],[OPERATION]],Tableau4[],5,FALSE),"")</f>
        <v>0</v>
      </c>
      <c r="AG1187" s="150" cm="1">
        <f t="array" ref="AG1187">IFERROR(
   SUM(
      _xlfn._xlws.FILTER(
         Tableau3[JP],
         (Tableau3[ITEM]=Tableau210[[#This Row],[NOM]])*
         (Tableau3[Rep.]=Tableau210[[#This Row],[REPERE BUTA]])
      )
   ),
0)</f>
        <v>0</v>
      </c>
      <c r="AH1187" s="161">
        <f>IFERROR(VLOOKUP(Tableau210[[#This Row],[OPERATION]],Tableau4[],4,FALSE),"")</f>
        <v>1</v>
      </c>
      <c r="AI1187" s="150" cm="1">
        <f t="array" ref="AI1187">IFERROR(
   SUM(
      _xlfn._xlws.FILTER(
         Tableau3[BP],
         (Tableau3[ITEM]=Tableau210[[#This Row],[NOM]])*
         (Tableau3[Rep.]=Tableau210[[#This Row],[REPERE BUTA]])
      )
   ),
0)</f>
        <v>1</v>
      </c>
      <c r="AJ1187" s="150" t="str">
        <f>IF(Tableau210[[#This Row],[NB JP EMIS]]=1,"1 JP","") &amp; IF(Tableau210[[#This Row],[NB BP EMIS]]=1," 1 BP","")</f>
        <v xml:space="preserve"> 1 BP</v>
      </c>
      <c r="AK1187" s="150" t="str">
        <f>IF(Tableau210[[#This Row],[NB JP BUTA]]=1,"1 JP","") &amp; IF(Tableau210[[#This Row],[Nb BP BUTA]]=1," 1 BP","") &amp; IF(Tableau210[[#This Row],[Nb BP BUTA]]=2," 2 BP","")</f>
        <v xml:space="preserve"> 1 BP</v>
      </c>
      <c r="AL1187" s="153" t="s">
        <v>2527</v>
      </c>
      <c r="AM1187" s="153">
        <f>IFERROR(+VLOOKUP(AY1187,Tiges!$G$4:$I$569,3,FALSE),"")</f>
        <v>32</v>
      </c>
      <c r="AN1187" s="152"/>
      <c r="AO1187" s="153" t="s">
        <v>3424</v>
      </c>
      <c r="AP1187" s="153" cm="1">
        <f t="array" ref="AP11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8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87" s="153" t="s">
        <v>3424</v>
      </c>
      <c r="AS1187" s="153" t="str" cm="1">
        <f t="array" ref="AS11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8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87" s="153" t="s">
        <v>3424</v>
      </c>
      <c r="AV1187" s="153" t="str" cm="1">
        <f t="array" ref="AV11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8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87" s="153"/>
      <c r="AY1187" s="153" cm="1">
        <f t="array" ref="AY1187">IFERROR(_xlfn.XLOOKUP(Tableau210[[#This Row],[DN DONNEES BUTA ]]&amp;Tableau210[[#This Row],[PN DONNEES BUTA]],Tiges!$B$4:$B$79&amp;Tiges!$C$4:$C$79,Tiges!$G$4:$G$79),"")</f>
        <v>20</v>
      </c>
      <c r="AZ1187" s="153"/>
      <c r="BA1187" s="153" cm="1">
        <f t="array" ref="BA1187">IFERROR(_xlfn.XLOOKUP(Tableau210[[#This Row],[DN DONNEES BUTA ]]&amp;Tableau210[[#This Row],[PN DONNEES BUTA]],Tiges!$B$4:$B$79&amp;Tiges!$C$4:$C$79,Tiges!$H$4:$H$79),"")</f>
        <v>130</v>
      </c>
      <c r="BB1187" s="153"/>
      <c r="BC1187" s="163">
        <f>IFERROR(VLOOKUP(Tableau210[[#This Row],[OPERATION]],Tableau4[],2,FALSE),"")</f>
        <v>1</v>
      </c>
      <c r="BD1187" s="153" cm="1">
        <f t="array" ref="BD1187">IFERROR(
   SUM(
      _xlfn._xlws.FILTER(
         Tableau3[Nb Platinage Joint],
         (Tableau3[ITEM]=Tableau210[[#This Row],[NOM]])*
         (Tableau3[Rep.]=Tableau210[[#This Row],[REPERE BUTA]])
      )
   ),
0)</f>
        <v>1</v>
      </c>
      <c r="BE1187" s="153">
        <f>IFERROR(VLOOKUP(Tableau210[[#This Row],[OPERATION]],Tableau4[],3,FALSE),"")</f>
        <v>1</v>
      </c>
      <c r="BF1187" s="153" cm="1">
        <f t="array" ref="BF1187">IFERROR(
   SUM(
      _xlfn._xlws.FILTER(
         Tableau3[Joint Définitif Nb],
         (Tableau3[ITEM]=Tableau210[[#This Row],[NOM]])*
         (Tableau3[Rep.]=Tableau210[[#This Row],[REPERE BUTA]])
      )
   ),
0)</f>
        <v>2</v>
      </c>
      <c r="BG1187" s="153" t="s">
        <v>3424</v>
      </c>
      <c r="BH1187" s="153" t="str" cm="1">
        <f t="array" ref="BH11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8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87" s="153" t="s">
        <v>3424</v>
      </c>
      <c r="BK1187" s="153" t="s">
        <v>3424</v>
      </c>
      <c r="BL1187" s="153" t="s">
        <v>2251</v>
      </c>
      <c r="BM1187" s="153" t="s">
        <v>2380</v>
      </c>
      <c r="BN1187" s="153"/>
      <c r="BO1187" s="153"/>
      <c r="BP1187" s="150"/>
      <c r="BQ1187" s="150"/>
      <c r="BR1187" s="150"/>
      <c r="BS1187" s="152"/>
      <c r="BT1187" s="152"/>
      <c r="BU1187" s="152"/>
      <c r="BV1187" s="152"/>
      <c r="BW1187" s="152"/>
      <c r="BX1187" s="152"/>
    </row>
    <row r="1188" spans="1:76" ht="15.75" hidden="1" x14ac:dyDescent="0.25">
      <c r="A1188" s="48" t="str" cm="1">
        <f t="array" ref="A1188">_xlfn.XLOOKUP(Tableau210[[#This Row],[NOM]]&amp;Tableau210[[#This Row],[REPERE BUTA]],[6]!Tableau16[POSTE TECHNIQUE]&amp;[6]!Tableau16[Repere ADM],[6]!Tableau16[NUMERO CLIENT])</f>
        <v>S1-S5101-CLPT410103</v>
      </c>
      <c r="B1188" s="48" t="str" cm="1">
        <f t="array" ref="B1188">_xlfn.XLOOKUP(Tableau210[[#This Row],[NOM]]&amp;Tableau210[[#This Row],[REPERE BUTA]],[6]!Tableau16[POSTE TECHNIQUE]&amp;[6]!Tableau16[Repere REF],[6]!Tableau16[NUMERO CLIENT])</f>
        <v>S1-S5101-CLPT410103</v>
      </c>
      <c r="C1188" s="48" cm="1">
        <f t="array" ref="C1188">_xlfn.XLOOKUP(Tableau210[[#This Row],[NOM]]&amp;Tableau210[[#This Row],[Repere Ubleam]],[7]Sheet1!$C$2:$C$2995&amp;[7]Sheet1!$I$2:$I$2995,[7]Sheet1!$A$2:$A$2995)</f>
        <v>624</v>
      </c>
      <c r="D1188" s="48" t="str">
        <f>C1188&amp;""</f>
        <v>624</v>
      </c>
      <c r="E1188" s="48" t="s">
        <v>2592</v>
      </c>
      <c r="F1188" s="48" t="s">
        <v>2989</v>
      </c>
      <c r="G1188" s="149" t="s">
        <v>1513</v>
      </c>
      <c r="H1188" s="150" t="s">
        <v>1067</v>
      </c>
      <c r="I1188" s="119" t="s">
        <v>91</v>
      </c>
      <c r="J1188" s="119" t="s">
        <v>91</v>
      </c>
      <c r="K1188" s="415" t="str">
        <f>_xlfn.XLOOKUP(Tableau210[[#This Row],[NOM]],[8]LUT!$I$5:$I$301,[8]LUT!$N$5:$N$301)</f>
        <v xml:space="preserve">Robinetterie </v>
      </c>
      <c r="L1188" s="150" t="s">
        <v>73</v>
      </c>
      <c r="M1188" s="150" t="s">
        <v>1246</v>
      </c>
      <c r="N1188" s="150" t="s">
        <v>1246</v>
      </c>
      <c r="O1188" s="150" t="s">
        <v>2250</v>
      </c>
      <c r="P1188" s="150"/>
      <c r="Q1188" s="150"/>
      <c r="R1188" s="150"/>
      <c r="S1188" s="150"/>
      <c r="T1188" s="150"/>
      <c r="U1188" s="150"/>
      <c r="V1188" s="150"/>
      <c r="W1188" s="151" t="s">
        <v>2159</v>
      </c>
      <c r="X1188" s="151" cm="1">
        <f t="array" ref="X11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8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8" s="151" t="s">
        <v>3424</v>
      </c>
      <c r="AA1188" s="151" cm="1">
        <f t="array" ref="AA11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8" s="152"/>
      <c r="AD1188" s="153" t="s">
        <v>2196</v>
      </c>
      <c r="AE1188" s="150"/>
      <c r="AF1188" s="161">
        <f>IFERROR(VLOOKUP(Tableau210[[#This Row],[OPERATION]],Tableau4[],5,FALSE),"")</f>
        <v>0</v>
      </c>
      <c r="AG1188" s="150"/>
      <c r="AH1188" s="161">
        <f>IFERROR(VLOOKUP(Tableau210[[#This Row],[OPERATION]],Tableau4[],4,FALSE),"")</f>
        <v>0</v>
      </c>
      <c r="AI1188" s="150"/>
      <c r="AJ1188" s="150" t="str">
        <f>IF(Tableau210[[#This Row],[NB JP EMIS]]=1,"1 JP","") &amp; IF(Tableau210[[#This Row],[NB BP EMIS]]=1," 1 BP","")</f>
        <v/>
      </c>
      <c r="AK1188" s="150"/>
      <c r="AL1188" s="153" t="s">
        <v>2527</v>
      </c>
      <c r="AM1188" s="153">
        <f>IFERROR(+VLOOKUP(AY1188,Tiges!$G$4:$I$569,3,FALSE),"")</f>
        <v>32</v>
      </c>
      <c r="AN1188" s="152"/>
      <c r="AO1188" s="153" t="s">
        <v>3424</v>
      </c>
      <c r="AP1188" s="153" cm="1">
        <f t="array" ref="AP11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8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88" s="153" t="s">
        <v>3424</v>
      </c>
      <c r="AS1188" s="153" t="str" cm="1">
        <f t="array" ref="AS11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8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88" s="153" t="s">
        <v>3424</v>
      </c>
      <c r="AV1188" s="153" t="str" cm="1">
        <f t="array" ref="AV11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8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88" s="153"/>
      <c r="AY1188" s="153" cm="1">
        <f t="array" ref="AY1188">IFERROR(_xlfn.XLOOKUP(Tableau210[[#This Row],[DN DONNEES BUTA ]]&amp;Tableau210[[#This Row],[PN DONNEES BUTA]],Tiges!$B$4:$B$79&amp;Tiges!$C$4:$C$79,Tiges!$G$4:$G$79),"")</f>
        <v>20</v>
      </c>
      <c r="AZ1188" s="153"/>
      <c r="BA1188" s="153" cm="1">
        <f t="array" ref="BA1188">IFERROR(_xlfn.XLOOKUP(Tableau210[[#This Row],[DN DONNEES BUTA ]]&amp;Tableau210[[#This Row],[PN DONNEES BUTA]],Tiges!$B$4:$B$79&amp;Tiges!$C$4:$C$79,Tiges!$H$4:$H$79),"")</f>
        <v>130</v>
      </c>
      <c r="BB1188" s="153"/>
      <c r="BC1188" s="163">
        <f>IFERROR(VLOOKUP(Tableau210[[#This Row],[OPERATION]],Tableau4[],2,FALSE),"")</f>
        <v>0</v>
      </c>
      <c r="BD1188" s="153"/>
      <c r="BE1188" s="153">
        <f>IFERROR(VLOOKUP(Tableau210[[#This Row],[OPERATION]],Tableau4[],3,FALSE),"")</f>
        <v>1</v>
      </c>
      <c r="BF1188" s="153"/>
      <c r="BG1188" s="153" t="s">
        <v>3424</v>
      </c>
      <c r="BH1188" s="153" t="str" cm="1">
        <f t="array" ref="BH11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8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88" s="153" t="s">
        <v>3424</v>
      </c>
      <c r="BK1188" s="153" t="s">
        <v>3424</v>
      </c>
      <c r="BL1188" s="153" t="s">
        <v>2251</v>
      </c>
      <c r="BM1188" s="153" t="s">
        <v>2380</v>
      </c>
      <c r="BN1188" s="153"/>
      <c r="BO1188" s="153"/>
      <c r="BP1188" s="150"/>
      <c r="BQ1188" s="150"/>
      <c r="BR1188" s="150"/>
      <c r="BS1188" s="152"/>
      <c r="BT1188" s="152"/>
      <c r="BU1188" s="152"/>
      <c r="BV1188" s="152"/>
      <c r="BW1188" s="152"/>
      <c r="BX1188" s="152"/>
    </row>
    <row r="1189" spans="1:76" ht="15.75" hidden="1" x14ac:dyDescent="0.25">
      <c r="A1189" s="48" t="str" cm="1">
        <f t="array" ref="A1189">_xlfn.XLOOKUP(Tableau210[[#This Row],[NOM]]&amp;Tableau210[[#This Row],[REPERE BUTA]],[6]!Tableau16[POSTE TECHNIQUE]&amp;[6]!Tableau16[Repere ADM],[6]!Tableau16[NUMERO CLIENT])</f>
        <v>S1-S5101-CLPT410101</v>
      </c>
      <c r="B1189" s="48" t="str" cm="1">
        <f t="array" ref="B1189">_xlfn.XLOOKUP(Tableau210[[#This Row],[NOM]]&amp;Tableau210[[#This Row],[REPERE BUTA]],[6]!Tableau16[POSTE TECHNIQUE]&amp;[6]!Tableau16[Repere REF],[6]!Tableau16[NUMERO CLIENT])</f>
        <v>S1-S5101-CLPT410101</v>
      </c>
      <c r="C1189" s="48" cm="1">
        <f t="array" ref="C1189">_xlfn.XLOOKUP(Tableau210[[#This Row],[NOM]]&amp;Tableau210[[#This Row],[Repere Ubleam]],[7]Sheet1!$C$2:$C$2995&amp;[7]Sheet1!$I$2:$I$2995,[7]Sheet1!$A$2:$A$2995)</f>
        <v>625</v>
      </c>
      <c r="D1189" s="48" t="str">
        <f>C1189&amp;""</f>
        <v>625</v>
      </c>
      <c r="E1189" s="48" t="s">
        <v>2592</v>
      </c>
      <c r="F1189" s="48" t="s">
        <v>2994</v>
      </c>
      <c r="G1189" s="149" t="s">
        <v>1513</v>
      </c>
      <c r="H1189" s="150" t="s">
        <v>1067</v>
      </c>
      <c r="I1189" s="119" t="s">
        <v>91</v>
      </c>
      <c r="J1189" s="119" t="s">
        <v>91</v>
      </c>
      <c r="K1189" s="415" t="str">
        <f>_xlfn.XLOOKUP(Tableau210[[#This Row],[NOM]],[8]LUT!$I$5:$I$301,[8]LUT!$N$5:$N$301)</f>
        <v xml:space="preserve">Robinetterie </v>
      </c>
      <c r="L1189" s="150" t="s">
        <v>83</v>
      </c>
      <c r="M1189" s="150" t="s">
        <v>1298</v>
      </c>
      <c r="N1189" s="150" t="s">
        <v>1298</v>
      </c>
      <c r="O1189" s="150" t="s">
        <v>2118</v>
      </c>
      <c r="P1189" s="150"/>
      <c r="Q1189" s="150"/>
      <c r="R1189" s="150"/>
      <c r="S1189" s="150"/>
      <c r="T1189" s="150"/>
      <c r="U1189" s="150"/>
      <c r="V1189" s="150"/>
      <c r="W1189" s="151" t="s">
        <v>2159</v>
      </c>
      <c r="X1189" s="151" cm="1">
        <f t="array" ref="X11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8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89" s="151" t="s">
        <v>3424</v>
      </c>
      <c r="AA1189" s="151" cm="1">
        <f t="array" ref="AA11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8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89" s="152"/>
      <c r="AD1189" s="153" t="s">
        <v>2197</v>
      </c>
      <c r="AE1189" s="150"/>
      <c r="AF1189" s="161">
        <f>IFERROR(VLOOKUP(Tableau210[[#This Row],[OPERATION]],Tableau4[],5,FALSE),"")</f>
        <v>0</v>
      </c>
      <c r="AG1189" s="150" cm="1">
        <f t="array" ref="AG1189">IFERROR(
   SUM(
      _xlfn._xlws.FILTER(
         Tableau3[JP],
         (Tableau3[ITEM]=Tableau210[[#This Row],[NOM]])*
         (Tableau3[Rep.]=Tableau210[[#This Row],[REPERE BUTA]])
      )
   ),
0)</f>
        <v>0</v>
      </c>
      <c r="AH1189" s="161">
        <f>IFERROR(VLOOKUP(Tableau210[[#This Row],[OPERATION]],Tableau4[],4,FALSE),"")</f>
        <v>1</v>
      </c>
      <c r="AI1189" s="150" cm="1">
        <f t="array" ref="AI1189">IFERROR(
   SUM(
      _xlfn._xlws.FILTER(
         Tableau3[BP],
         (Tableau3[ITEM]=Tableau210[[#This Row],[NOM]])*
         (Tableau3[Rep.]=Tableau210[[#This Row],[REPERE BUTA]])
      )
   ),
0)</f>
        <v>1</v>
      </c>
      <c r="AJ1189" s="150" t="str">
        <f>IF(Tableau210[[#This Row],[NB JP EMIS]]=1,"1 JP","") &amp; IF(Tableau210[[#This Row],[NB BP EMIS]]=1," 1 BP","")</f>
        <v xml:space="preserve"> 1 BP</v>
      </c>
      <c r="AK1189" s="150" t="str">
        <f>IF(Tableau210[[#This Row],[NB JP BUTA]]=1,"1 JP","") &amp; IF(Tableau210[[#This Row],[Nb BP BUTA]]=1," 1 BP","") &amp; IF(Tableau210[[#This Row],[Nb BP BUTA]]=2," 2 BP","")</f>
        <v xml:space="preserve"> 1 BP</v>
      </c>
      <c r="AL1189" s="153" t="s">
        <v>2527</v>
      </c>
      <c r="AM1189" s="153">
        <f>IFERROR(+VLOOKUP(AY1189,Tiges!$G$4:$I$569,3,FALSE),"")</f>
        <v>32</v>
      </c>
      <c r="AN1189" s="152"/>
      <c r="AO1189" s="153" t="s">
        <v>3424</v>
      </c>
      <c r="AP1189" s="153" cm="1">
        <f t="array" ref="AP11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8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89" s="153" t="s">
        <v>3424</v>
      </c>
      <c r="AS1189" s="153" t="str" cm="1">
        <f t="array" ref="AS11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M20x160</v>
      </c>
      <c r="AT118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M20x160</v>
      </c>
      <c r="AU1189" s="153" t="s">
        <v>3424</v>
      </c>
      <c r="AV1189" s="153" t="str" cm="1">
        <f t="array" ref="AV11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8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89" s="153"/>
      <c r="AY1189" s="153" cm="1">
        <f t="array" ref="AY1189">IFERROR(_xlfn.XLOOKUP(Tableau210[[#This Row],[DN DONNEES BUTA ]]&amp;Tableau210[[#This Row],[PN DONNEES BUTA]],Tiges!$B$4:$B$79&amp;Tiges!$C$4:$C$79,Tiges!$G$4:$G$79),"")</f>
        <v>20</v>
      </c>
      <c r="AZ1189" s="153"/>
      <c r="BA1189" s="153" cm="1">
        <f t="array" ref="BA1189">IFERROR(_xlfn.XLOOKUP(Tableau210[[#This Row],[DN DONNEES BUTA ]]&amp;Tableau210[[#This Row],[PN DONNEES BUTA]],Tiges!$B$4:$B$79&amp;Tiges!$C$4:$C$79,Tiges!$H$4:$H$79),"")</f>
        <v>130</v>
      </c>
      <c r="BB1189" s="153"/>
      <c r="BC1189" s="163">
        <f>IFERROR(VLOOKUP(Tableau210[[#This Row],[OPERATION]],Tableau4[],2,FALSE),"")</f>
        <v>1</v>
      </c>
      <c r="BD1189" s="153" cm="1">
        <f t="array" ref="BD1189">IFERROR(
   SUM(
      _xlfn._xlws.FILTER(
         Tableau3[Nb Platinage Joint],
         (Tableau3[ITEM]=Tableau210[[#This Row],[NOM]])*
         (Tableau3[Rep.]=Tableau210[[#This Row],[REPERE BUTA]])
      )
   ),
0)</f>
        <v>1</v>
      </c>
      <c r="BE1189" s="153">
        <f>IFERROR(VLOOKUP(Tableau210[[#This Row],[OPERATION]],Tableau4[],3,FALSE),"")</f>
        <v>1</v>
      </c>
      <c r="BF1189" s="153" cm="1">
        <f t="array" ref="BF1189">IFERROR(
   SUM(
      _xlfn._xlws.FILTER(
         Tableau3[Joint Définitif Nb],
         (Tableau3[ITEM]=Tableau210[[#This Row],[NOM]])*
         (Tableau3[Rep.]=Tableau210[[#This Row],[REPERE BUTA]])
      )
   ),
0)</f>
        <v>2</v>
      </c>
      <c r="BG1189" s="153" t="s">
        <v>3424</v>
      </c>
      <c r="BH1189" s="153" t="str" cm="1">
        <f t="array" ref="BH11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8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89" s="153" t="s">
        <v>3424</v>
      </c>
      <c r="BK1189" s="153" t="s">
        <v>3424</v>
      </c>
      <c r="BL1189" s="153" t="s">
        <v>2252</v>
      </c>
      <c r="BM1189" s="153" t="s">
        <v>2380</v>
      </c>
      <c r="BN1189" s="153"/>
      <c r="BO1189" s="153"/>
      <c r="BP1189" s="150"/>
      <c r="BQ1189" s="150"/>
      <c r="BR1189" s="150"/>
      <c r="BS1189" s="152"/>
      <c r="BT1189" s="152"/>
      <c r="BU1189" s="152"/>
      <c r="BV1189" s="152"/>
      <c r="BW1189" s="152"/>
      <c r="BX1189" s="152"/>
    </row>
    <row r="1190" spans="1:76" ht="15.75" hidden="1" x14ac:dyDescent="0.25">
      <c r="A1190" s="48" t="str" cm="1">
        <f t="array" ref="A1190">_xlfn.XLOOKUP(Tableau210[[#This Row],[NOM]]&amp;Tableau210[[#This Row],[REPERE BUTA]],[6]!Tableau16[POSTE TECHNIQUE]&amp;[6]!Tableau16[Repere ADM],[6]!Tableau16[NUMERO CLIENT])</f>
        <v>S1-S5101-CLPT410101</v>
      </c>
      <c r="B1190" s="48" t="str" cm="1">
        <f t="array" ref="B1190">_xlfn.XLOOKUP(Tableau210[[#This Row],[NOM]]&amp;Tableau210[[#This Row],[REPERE BUTA]],[6]!Tableau16[POSTE TECHNIQUE]&amp;[6]!Tableau16[Repere REF],[6]!Tableau16[NUMERO CLIENT])</f>
        <v>S1-S5101-CLPT410101</v>
      </c>
      <c r="C1190" s="48" cm="1">
        <f t="array" ref="C1190">_xlfn.XLOOKUP(Tableau210[[#This Row],[NOM]]&amp;Tableau210[[#This Row],[Repere Ubleam]],[7]Sheet1!$C$2:$C$2995&amp;[7]Sheet1!$I$2:$I$2995,[7]Sheet1!$A$2:$A$2995)</f>
        <v>626</v>
      </c>
      <c r="D1190" s="48" t="str">
        <f>C1190&amp;""</f>
        <v>626</v>
      </c>
      <c r="E1190" s="48" t="s">
        <v>2592</v>
      </c>
      <c r="F1190" s="48" t="s">
        <v>2994</v>
      </c>
      <c r="G1190" s="149" t="s">
        <v>1513</v>
      </c>
      <c r="H1190" s="150" t="s">
        <v>1067</v>
      </c>
      <c r="I1190" s="119" t="s">
        <v>91</v>
      </c>
      <c r="J1190" s="119" t="s">
        <v>91</v>
      </c>
      <c r="K1190" s="415" t="str">
        <f>_xlfn.XLOOKUP(Tableau210[[#This Row],[NOM]],[8]LUT!$I$5:$I$301,[8]LUT!$N$5:$N$301)</f>
        <v xml:space="preserve">Robinetterie </v>
      </c>
      <c r="L1190" s="150" t="s">
        <v>83</v>
      </c>
      <c r="M1190" s="150" t="s">
        <v>1230</v>
      </c>
      <c r="N1190" s="150" t="s">
        <v>1230</v>
      </c>
      <c r="O1190" s="150" t="s">
        <v>2117</v>
      </c>
      <c r="P1190" s="150"/>
      <c r="Q1190" s="150"/>
      <c r="R1190" s="150"/>
      <c r="S1190" s="150"/>
      <c r="T1190" s="150"/>
      <c r="U1190" s="150"/>
      <c r="V1190" s="150"/>
      <c r="W1190" s="151" t="s">
        <v>2159</v>
      </c>
      <c r="X1190" s="151" cm="1">
        <f t="array" ref="X11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9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90" s="151" t="s">
        <v>3424</v>
      </c>
      <c r="AA1190" s="151" cm="1">
        <f t="array" ref="AA11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90" s="152"/>
      <c r="AD1190" s="153" t="s">
        <v>2196</v>
      </c>
      <c r="AE1190" s="150"/>
      <c r="AF1190" s="161">
        <f>IFERROR(VLOOKUP(Tableau210[[#This Row],[OPERATION]],Tableau4[],5,FALSE),"")</f>
        <v>0</v>
      </c>
      <c r="AG1190" s="150"/>
      <c r="AH1190" s="161">
        <f>IFERROR(VLOOKUP(Tableau210[[#This Row],[OPERATION]],Tableau4[],4,FALSE),"")</f>
        <v>0</v>
      </c>
      <c r="AI1190" s="150"/>
      <c r="AJ1190" s="150" t="str">
        <f>IF(Tableau210[[#This Row],[NB JP EMIS]]=1,"1 JP","") &amp; IF(Tableau210[[#This Row],[NB BP EMIS]]=1," 1 BP","")</f>
        <v/>
      </c>
      <c r="AK1190" s="150"/>
      <c r="AL1190" s="153" t="s">
        <v>2527</v>
      </c>
      <c r="AM1190" s="153">
        <f>IFERROR(+VLOOKUP(AY1190,Tiges!$G$4:$I$569,3,FALSE),"")</f>
        <v>32</v>
      </c>
      <c r="AN1190" s="152"/>
      <c r="AO1190" s="153" t="s">
        <v>3424</v>
      </c>
      <c r="AP1190" s="153" cm="1">
        <f t="array" ref="AP11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90" s="153" t="s">
        <v>3424</v>
      </c>
      <c r="AS1190" s="153" t="str" cm="1">
        <f t="array" ref="AS11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M20x160</v>
      </c>
      <c r="AT119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M20x160</v>
      </c>
      <c r="AU1190" s="153" t="s">
        <v>3424</v>
      </c>
      <c r="AV1190" s="153" t="str" cm="1">
        <f t="array" ref="AV11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0" s="153"/>
      <c r="AY1190" s="153" cm="1">
        <f t="array" ref="AY1190">IFERROR(_xlfn.XLOOKUP(Tableau210[[#This Row],[DN DONNEES BUTA ]]&amp;Tableau210[[#This Row],[PN DONNEES BUTA]],Tiges!$B$4:$B$79&amp;Tiges!$C$4:$C$79,Tiges!$G$4:$G$79),"")</f>
        <v>20</v>
      </c>
      <c r="AZ1190" s="153"/>
      <c r="BA1190" s="153" cm="1">
        <f t="array" ref="BA1190">IFERROR(_xlfn.XLOOKUP(Tableau210[[#This Row],[DN DONNEES BUTA ]]&amp;Tableau210[[#This Row],[PN DONNEES BUTA]],Tiges!$B$4:$B$79&amp;Tiges!$C$4:$C$79,Tiges!$H$4:$H$79),"")</f>
        <v>130</v>
      </c>
      <c r="BB1190" s="153"/>
      <c r="BC1190" s="163">
        <f>IFERROR(VLOOKUP(Tableau210[[#This Row],[OPERATION]],Tableau4[],2,FALSE),"")</f>
        <v>0</v>
      </c>
      <c r="BD1190" s="153"/>
      <c r="BE1190" s="153">
        <f>IFERROR(VLOOKUP(Tableau210[[#This Row],[OPERATION]],Tableau4[],3,FALSE),"")</f>
        <v>1</v>
      </c>
      <c r="BF1190" s="153"/>
      <c r="BG1190" s="153" t="s">
        <v>3424</v>
      </c>
      <c r="BH1190" s="153" t="str" cm="1">
        <f t="array" ref="BH11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90" s="153" t="s">
        <v>3424</v>
      </c>
      <c r="BK1190" s="153" t="s">
        <v>3424</v>
      </c>
      <c r="BL1190" s="153" t="s">
        <v>2252</v>
      </c>
      <c r="BM1190" s="153" t="s">
        <v>2380</v>
      </c>
      <c r="BN1190" s="153"/>
      <c r="BO1190" s="153"/>
      <c r="BP1190" s="150"/>
      <c r="BQ1190" s="150"/>
      <c r="BR1190" s="150"/>
      <c r="BS1190" s="152"/>
      <c r="BT1190" s="152"/>
      <c r="BU1190" s="152"/>
      <c r="BV1190" s="152"/>
      <c r="BW1190" s="152"/>
      <c r="BX1190" s="152"/>
    </row>
    <row r="1191" spans="1:76" ht="15.75" hidden="1" x14ac:dyDescent="0.25">
      <c r="A1191" s="48" t="str" cm="1">
        <f t="array" ref="A1191">_xlfn.XLOOKUP(Tableau210[[#This Row],[NOM]]&amp;Tableau210[[#This Row],[REPERE BUTA]],[6]!Tableau16[POSTE TECHNIQUE]&amp;[6]!Tableau16[Repere ADM],[6]!Tableau16[NUMERO CLIENT])</f>
        <v>S1-S5101-VMC</v>
      </c>
      <c r="B1191" s="48" t="str" cm="1">
        <f t="array" ref="B1191">_xlfn.XLOOKUP(Tableau210[[#This Row],[NOM]]&amp;Tableau210[[#This Row],[REPERE BUTA]],[6]!Tableau16[POSTE TECHNIQUE]&amp;[6]!Tableau16[Repere REF],[6]!Tableau16[NUMERO CLIENT])</f>
        <v>S1-S5101-VMC</v>
      </c>
      <c r="C1191" s="48" cm="1">
        <f t="array" ref="C1191">_xlfn.XLOOKUP(Tableau210[[#This Row],[NOM]]&amp;Tableau210[[#This Row],[Repere Ubleam]],[7]Sheet1!$C$2:$C$2995&amp;[7]Sheet1!$I$2:$I$2995,[7]Sheet1!$A$2:$A$2995)</f>
        <v>627</v>
      </c>
      <c r="D1191" s="48" t="str">
        <f>C1191&amp;""</f>
        <v>627</v>
      </c>
      <c r="E1191" s="48" t="s">
        <v>2553</v>
      </c>
      <c r="F1191" s="48" t="s">
        <v>2984</v>
      </c>
      <c r="G1191" s="176" t="s">
        <v>1513</v>
      </c>
      <c r="H1191" s="119" t="s">
        <v>1067</v>
      </c>
      <c r="I1191" s="119" t="s">
        <v>91</v>
      </c>
      <c r="J1191" s="119" t="s">
        <v>91</v>
      </c>
      <c r="K1191" s="415" t="str">
        <f>_xlfn.XLOOKUP(Tableau210[[#This Row],[NOM]],[8]LUT!$I$5:$I$301,[8]LUT!$N$5:$N$301)</f>
        <v xml:space="preserve">Robinetterie </v>
      </c>
      <c r="L1191" s="119" t="s">
        <v>75</v>
      </c>
      <c r="M1191" s="119" t="s">
        <v>1268</v>
      </c>
      <c r="N1191" s="119" t="s">
        <v>1268</v>
      </c>
      <c r="O1191" s="119"/>
      <c r="P1191" s="119"/>
      <c r="Q1191" s="119"/>
      <c r="R1191" s="119"/>
      <c r="S1191" s="119"/>
      <c r="T1191" s="119"/>
      <c r="U1191" s="119"/>
      <c r="V1191" s="119"/>
      <c r="W1191" s="148" t="s">
        <v>2159</v>
      </c>
      <c r="X1191" s="207" cm="1">
        <f t="array" ref="X11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19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91" s="148" t="s">
        <v>3424</v>
      </c>
      <c r="AA1191" s="207" cm="1">
        <f t="array" ref="AA11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91" s="48"/>
      <c r="AD1191" s="117" t="s">
        <v>2196</v>
      </c>
      <c r="AE1191" s="119"/>
      <c r="AF1191" s="183">
        <f>IFERROR(VLOOKUP(Tableau210[[#This Row],[OPERATION]],Tableau4[],5,FALSE),"")</f>
        <v>0</v>
      </c>
      <c r="AG1191" s="178" cm="1">
        <f t="array" ref="AG1191">IFERROR(
   SUM(
      _xlfn._xlws.FILTER(
         Tableau3[JP],
         (Tableau3[ITEM]=Tableau210[[#This Row],[NOM]])*
         (Tableau3[Rep.]=Tableau210[[#This Row],[REPERE BUTA]])
      )
   ),
0)</f>
        <v>0</v>
      </c>
      <c r="AH1191" s="183">
        <f>IFERROR(VLOOKUP(Tableau210[[#This Row],[OPERATION]],Tableau4[],4,FALSE),"")</f>
        <v>0</v>
      </c>
      <c r="AI1191" s="178" cm="1">
        <f t="array" ref="AI1191">IFERROR(
   SUM(
      _xlfn._xlws.FILTER(
         Tableau3[BP],
         (Tableau3[ITEM]=Tableau210[[#This Row],[NOM]])*
         (Tableau3[Rep.]=Tableau210[[#This Row],[REPERE BUTA]])
      )
   ),
0)</f>
        <v>0</v>
      </c>
      <c r="AJ1191" s="181" t="str">
        <f>IF(Tableau210[[#This Row],[NB JP EMIS]]=1,"1 JP","") &amp; IF(Tableau210[[#This Row],[NB BP EMIS]]=1," 1 BP","")</f>
        <v/>
      </c>
      <c r="AK1191" s="178" t="str">
        <f>IF(Tableau210[[#This Row],[NB JP BUTA]]=1,"1 JP","") &amp; IF(Tableau210[[#This Row],[Nb BP BUTA]]=1," 1 BP","") &amp; IF(Tableau210[[#This Row],[Nb BP BUTA]]=2," 2 BP","")</f>
        <v/>
      </c>
      <c r="AL1191" s="117" t="s">
        <v>2527</v>
      </c>
      <c r="AM1191" s="117">
        <f>IFERROR(+VLOOKUP(AY1191,Tiges!$G$4:$I$569,3,FALSE),"")</f>
        <v>36</v>
      </c>
      <c r="AN1191" s="48"/>
      <c r="AO1191" s="117" t="s">
        <v>3424</v>
      </c>
      <c r="AP1191" s="177" cm="1">
        <f t="array" ref="AP11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91" s="117" t="s">
        <v>3424</v>
      </c>
      <c r="AS1191" s="177" t="str" cm="1">
        <f t="array" ref="AS11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M24x160</v>
      </c>
      <c r="AT11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1191" s="117" t="s">
        <v>3424</v>
      </c>
      <c r="AV1191" s="177" t="str" cm="1">
        <f t="array" ref="AV11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1" s="117"/>
      <c r="AY1191" s="117" cm="1">
        <f t="array" ref="AY1191">IFERROR(_xlfn.XLOOKUP(Tableau210[[#This Row],[DN DONNEES BUTA ]]&amp;Tableau210[[#This Row],[PN DONNEES BUTA]],Tiges!$B$4:$B$79&amp;Tiges!$C$4:$C$79,Tiges!$G$4:$G$79),"")</f>
        <v>22</v>
      </c>
      <c r="AZ1191" s="117"/>
      <c r="BA1191" s="117" cm="1">
        <f t="array" ref="BA1191">IFERROR(_xlfn.XLOOKUP(Tableau210[[#This Row],[DN DONNEES BUTA ]]&amp;Tableau210[[#This Row],[PN DONNEES BUTA]],Tiges!$B$4:$B$79&amp;Tiges!$C$4:$C$79,Tiges!$H$4:$H$79),"")</f>
        <v>140</v>
      </c>
      <c r="BB1191" s="117"/>
      <c r="BC1191" s="184">
        <f>IFERROR(VLOOKUP(Tableau210[[#This Row],[OPERATION]],Tableau4[],2,FALSE),"")</f>
        <v>0</v>
      </c>
      <c r="BD1191" s="177" cm="1">
        <f t="array" ref="BD1191">IFERROR(
   SUM(
      _xlfn._xlws.FILTER(
         Tableau3[Nb Platinage Joint],
         (Tableau3[ITEM]=Tableau210[[#This Row],[NOM]])*
         (Tableau3[Rep.]=Tableau210[[#This Row],[REPERE BUTA]])
      )
   ),
0)</f>
        <v>0</v>
      </c>
      <c r="BE1191" s="182">
        <f>IFERROR(VLOOKUP(Tableau210[[#This Row],[OPERATION]],Tableau4[],3,FALSE),"")</f>
        <v>1</v>
      </c>
      <c r="BF1191" s="177" cm="1">
        <f t="array" ref="BF1191">IFERROR(
   SUM(
      _xlfn._xlws.FILTER(
         Tableau3[Joint Définitif Nb],
         (Tableau3[ITEM]=Tableau210[[#This Row],[NOM]])*
         (Tableau3[Rep.]=Tableau210[[#This Row],[REPERE BUTA]])
      )
   ),
0)</f>
        <v>2</v>
      </c>
      <c r="BG1191" s="117" t="s">
        <v>3424</v>
      </c>
      <c r="BH1191" s="177" t="str" cm="1">
        <f t="array" ref="BH11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91" s="117" t="s">
        <v>3424</v>
      </c>
      <c r="BK1191" s="117" t="s">
        <v>3424</v>
      </c>
      <c r="BL1191" s="167" t="s">
        <v>2380</v>
      </c>
      <c r="BM1191" s="167"/>
      <c r="BN1191" s="117"/>
      <c r="BO1191" s="117"/>
      <c r="BP1191" s="119"/>
      <c r="BQ1191" s="119"/>
      <c r="BR1191" s="119"/>
      <c r="BS1191" s="48"/>
      <c r="BT1191" s="48"/>
      <c r="BU1191" s="48"/>
      <c r="BV1191" s="48"/>
      <c r="BW1191" s="48"/>
      <c r="BX1191" s="48"/>
    </row>
    <row r="1192" spans="1:76" ht="15.75" hidden="1" x14ac:dyDescent="0.25">
      <c r="A1192" s="48" t="str" cm="1">
        <f t="array" ref="A1192">_xlfn.XLOOKUP(Tableau210[[#This Row],[NOM]]&amp;Tableau210[[#This Row],[REPERE BUTA]],[6]!Tableau16[POSTE TECHNIQUE]&amp;[6]!Tableau16[Repere ADM],[6]!Tableau16[NUMERO CLIENT])</f>
        <v>S1-S5101-VMC</v>
      </c>
      <c r="B1192" s="48" t="str" cm="1">
        <f t="array" ref="B1192">_xlfn.XLOOKUP(Tableau210[[#This Row],[NOM]]&amp;Tableau210[[#This Row],[REPERE BUTA]],[6]!Tableau16[POSTE TECHNIQUE]&amp;[6]!Tableau16[Repere REF],[6]!Tableau16[NUMERO CLIENT])</f>
        <v>S1-S5101-VMC</v>
      </c>
      <c r="C1192" s="48" cm="1">
        <f t="array" ref="C1192">_xlfn.XLOOKUP(Tableau210[[#This Row],[NOM]]&amp;Tableau210[[#This Row],[Repere Ubleam]],[7]Sheet1!$C$2:$C$2995&amp;[7]Sheet1!$I$2:$I$2995,[7]Sheet1!$A$2:$A$2995)</f>
        <v>628</v>
      </c>
      <c r="D1192" s="48" t="str">
        <f>C1192&amp;""</f>
        <v>628</v>
      </c>
      <c r="E1192" s="48" t="s">
        <v>2553</v>
      </c>
      <c r="F1192" s="48" t="s">
        <v>2984</v>
      </c>
      <c r="G1192" s="176" t="s">
        <v>1513</v>
      </c>
      <c r="H1192" s="119" t="s">
        <v>1067</v>
      </c>
      <c r="I1192" s="119" t="s">
        <v>91</v>
      </c>
      <c r="J1192" s="119" t="s">
        <v>91</v>
      </c>
      <c r="K1192" s="415" t="str">
        <f>_xlfn.XLOOKUP(Tableau210[[#This Row],[NOM]],[8]LUT!$I$5:$I$301,[8]LUT!$N$5:$N$301)</f>
        <v xml:space="preserve">Robinetterie </v>
      </c>
      <c r="L1192" s="119" t="s">
        <v>75</v>
      </c>
      <c r="M1192" s="119" t="s">
        <v>1271</v>
      </c>
      <c r="N1192" s="119" t="s">
        <v>1271</v>
      </c>
      <c r="O1192" s="119"/>
      <c r="P1192" s="119"/>
      <c r="Q1192" s="119"/>
      <c r="R1192" s="119"/>
      <c r="S1192" s="119"/>
      <c r="T1192" s="119"/>
      <c r="U1192" s="119"/>
      <c r="V1192" s="119"/>
      <c r="W1192" s="148" t="s">
        <v>2159</v>
      </c>
      <c r="X1192" s="207" cm="1">
        <f t="array" ref="X11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1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92" s="148" t="s">
        <v>3424</v>
      </c>
      <c r="AA1192" s="207" cm="1">
        <f t="array" ref="AA11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92" s="48"/>
      <c r="AD1192" s="117" t="s">
        <v>2196</v>
      </c>
      <c r="AE1192" s="119"/>
      <c r="AF1192" s="183">
        <f>IFERROR(VLOOKUP(Tableau210[[#This Row],[OPERATION]],Tableau4[],5,FALSE),"")</f>
        <v>0</v>
      </c>
      <c r="AG1192" s="178"/>
      <c r="AH1192" s="183">
        <f>IFERROR(VLOOKUP(Tableau210[[#This Row],[OPERATION]],Tableau4[],4,FALSE),"")</f>
        <v>0</v>
      </c>
      <c r="AI1192" s="178"/>
      <c r="AJ1192" s="181" t="str">
        <f>IF(Tableau210[[#This Row],[NB JP EMIS]]=1,"1 JP","") &amp; IF(Tableau210[[#This Row],[NB BP EMIS]]=1," 1 BP","")</f>
        <v/>
      </c>
      <c r="AK1192" s="178"/>
      <c r="AL1192" s="117" t="s">
        <v>2527</v>
      </c>
      <c r="AM1192" s="117">
        <f>IFERROR(+VLOOKUP(AY1192,Tiges!$G$4:$I$569,3,FALSE),"")</f>
        <v>36</v>
      </c>
      <c r="AN1192" s="48"/>
      <c r="AO1192" s="117" t="s">
        <v>3424</v>
      </c>
      <c r="AP1192" s="177" cm="1">
        <f t="array" ref="AP11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92" s="117" t="s">
        <v>3424</v>
      </c>
      <c r="AS1192" s="177" t="str" cm="1">
        <f t="array" ref="AS11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M24x160</v>
      </c>
      <c r="AT11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1192" s="117" t="s">
        <v>3424</v>
      </c>
      <c r="AV1192" s="177" t="str" cm="1">
        <f t="array" ref="AV11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2" s="117"/>
      <c r="AY1192" s="117" cm="1">
        <f t="array" ref="AY1192">IFERROR(_xlfn.XLOOKUP(Tableau210[[#This Row],[DN DONNEES BUTA ]]&amp;Tableau210[[#This Row],[PN DONNEES BUTA]],Tiges!$B$4:$B$79&amp;Tiges!$C$4:$C$79,Tiges!$G$4:$G$79),"")</f>
        <v>22</v>
      </c>
      <c r="AZ1192" s="117"/>
      <c r="BA1192" s="117" cm="1">
        <f t="array" ref="BA1192">IFERROR(_xlfn.XLOOKUP(Tableau210[[#This Row],[DN DONNEES BUTA ]]&amp;Tableau210[[#This Row],[PN DONNEES BUTA]],Tiges!$B$4:$B$79&amp;Tiges!$C$4:$C$79,Tiges!$H$4:$H$79),"")</f>
        <v>140</v>
      </c>
      <c r="BB1192" s="117"/>
      <c r="BC1192" s="184">
        <f>IFERROR(VLOOKUP(Tableau210[[#This Row],[OPERATION]],Tableau4[],2,FALSE),"")</f>
        <v>0</v>
      </c>
      <c r="BD1192" s="177"/>
      <c r="BE1192" s="182">
        <f>IFERROR(VLOOKUP(Tableau210[[#This Row],[OPERATION]],Tableau4[],3,FALSE),"")</f>
        <v>1</v>
      </c>
      <c r="BF1192" s="177"/>
      <c r="BG1192" s="117" t="s">
        <v>3424</v>
      </c>
      <c r="BH1192" s="177" t="str" cm="1">
        <f t="array" ref="BH11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92" s="117" t="s">
        <v>3424</v>
      </c>
      <c r="BK1192" s="117" t="s">
        <v>3424</v>
      </c>
      <c r="BL1192" s="167" t="s">
        <v>2380</v>
      </c>
      <c r="BM1192" s="167"/>
      <c r="BN1192" s="117"/>
      <c r="BO1192" s="117"/>
      <c r="BP1192" s="119"/>
      <c r="BQ1192" s="119"/>
      <c r="BR1192" s="119"/>
      <c r="BS1192" s="48"/>
      <c r="BT1192" s="48"/>
      <c r="BU1192" s="48"/>
      <c r="BV1192" s="48"/>
      <c r="BW1192" s="48"/>
      <c r="BX1192" s="48"/>
    </row>
    <row r="1193" spans="1:76" ht="15.75" hidden="1" x14ac:dyDescent="0.25">
      <c r="A1193" s="48" t="str" cm="1">
        <f t="array" ref="A1193">_xlfn.XLOOKUP(Tableau210[[#This Row],[NOM]]&amp;Tableau210[[#This Row],[REPERE BUTA]],[6]!Tableau16[POSTE TECHNIQUE]&amp;[6]!Tableau16[Repere ADM],[6]!Tableau16[NUMERO CLIENT])</f>
        <v>S1-S5101-VMD</v>
      </c>
      <c r="B1193" s="48" t="str" cm="1">
        <f t="array" ref="B1193">_xlfn.XLOOKUP(Tableau210[[#This Row],[NOM]]&amp;Tableau210[[#This Row],[REPERE BUTA]],[6]!Tableau16[POSTE TECHNIQUE]&amp;[6]!Tableau16[Repere REF],[6]!Tableau16[NUMERO CLIENT])</f>
        <v>S1-S5101-VMD</v>
      </c>
      <c r="C1193" s="48" cm="1">
        <f t="array" ref="C1193">_xlfn.XLOOKUP(Tableau210[[#This Row],[NOM]]&amp;Tableau210[[#This Row],[Repere Ubleam]],[7]Sheet1!$C$2:$C$2995&amp;[7]Sheet1!$I$2:$I$2995,[7]Sheet1!$A$2:$A$2995)</f>
        <v>629</v>
      </c>
      <c r="D1193" s="48" t="str">
        <f>C1193&amp;""</f>
        <v>629</v>
      </c>
      <c r="E1193" s="48" t="s">
        <v>2553</v>
      </c>
      <c r="F1193" s="48" t="s">
        <v>2980</v>
      </c>
      <c r="G1193" s="176" t="s">
        <v>1513</v>
      </c>
      <c r="H1193" s="119" t="s">
        <v>1067</v>
      </c>
      <c r="I1193" s="119" t="s">
        <v>91</v>
      </c>
      <c r="J1193" s="119" t="s">
        <v>91</v>
      </c>
      <c r="K1193" s="415" t="str">
        <f>_xlfn.XLOOKUP(Tableau210[[#This Row],[NOM]],[8]LUT!$I$5:$I$301,[8]LUT!$N$5:$N$301)</f>
        <v xml:space="preserve">Robinetterie </v>
      </c>
      <c r="L1193" s="119" t="s">
        <v>70</v>
      </c>
      <c r="M1193" s="119" t="s">
        <v>1227</v>
      </c>
      <c r="N1193" s="119" t="s">
        <v>1227</v>
      </c>
      <c r="O1193" s="119"/>
      <c r="P1193" s="119"/>
      <c r="Q1193" s="119"/>
      <c r="R1193" s="119"/>
      <c r="S1193" s="119"/>
      <c r="T1193" s="119"/>
      <c r="U1193" s="119"/>
      <c r="V1193" s="119"/>
      <c r="W1193" s="117">
        <v>150</v>
      </c>
      <c r="X1193" s="207" cm="1">
        <f t="array" ref="X11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9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93" s="117">
        <v>50</v>
      </c>
      <c r="AA1193" s="207" cm="1">
        <f t="array" ref="AA11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93" s="48"/>
      <c r="AD1193" s="117" t="s">
        <v>2196</v>
      </c>
      <c r="AE1193" s="119"/>
      <c r="AF1193" s="183">
        <f>IFERROR(VLOOKUP(Tableau210[[#This Row],[OPERATION]],Tableau4[],5,FALSE),"")</f>
        <v>0</v>
      </c>
      <c r="AG1193" s="178" cm="1">
        <f t="array" ref="AG1193">IFERROR(
   SUM(
      _xlfn._xlws.FILTER(
         Tableau3[JP],
         (Tableau3[ITEM]=Tableau210[[#This Row],[NOM]])*
         (Tableau3[Rep.]=Tableau210[[#This Row],[REPERE BUTA]])
      )
   ),
0)</f>
        <v>0</v>
      </c>
      <c r="AH1193" s="183">
        <f>IFERROR(VLOOKUP(Tableau210[[#This Row],[OPERATION]],Tableau4[],4,FALSE),"")</f>
        <v>0</v>
      </c>
      <c r="AI1193" s="178" cm="1">
        <f t="array" ref="AI1193">IFERROR(
   SUM(
      _xlfn._xlws.FILTER(
         Tableau3[BP],
         (Tableau3[ITEM]=Tableau210[[#This Row],[NOM]])*
         (Tableau3[Rep.]=Tableau210[[#This Row],[REPERE BUTA]])
      )
   ),
0)</f>
        <v>0</v>
      </c>
      <c r="AJ1193" s="181" t="str">
        <f>IF(Tableau210[[#This Row],[NB JP EMIS]]=1,"1 JP","") &amp; IF(Tableau210[[#This Row],[NB BP EMIS]]=1," 1 BP","")</f>
        <v/>
      </c>
      <c r="AK1193" s="178" t="str">
        <f>IF(Tableau210[[#This Row],[NB JP BUTA]]=1,"1 JP","") &amp; IF(Tableau210[[#This Row],[Nb BP BUTA]]=1," 1 BP","") &amp; IF(Tableau210[[#This Row],[Nb BP BUTA]]=2," 2 BP","")</f>
        <v/>
      </c>
      <c r="AL1193" s="117" t="s">
        <v>2527</v>
      </c>
      <c r="AM1193" s="117">
        <f>IFERROR(+VLOOKUP(AY1193,Tiges!$G$4:$I$569,3,FALSE),"")</f>
        <v>32</v>
      </c>
      <c r="AN1193" s="48"/>
      <c r="AO1193" s="117">
        <v>12</v>
      </c>
      <c r="AP1193" s="177" cm="1">
        <f t="array" ref="AP11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93" s="117" t="s">
        <v>2312</v>
      </c>
      <c r="AS1193" s="177" t="str" cm="1">
        <f t="array" ref="AS11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M20x210</v>
      </c>
      <c r="AU1193" s="117" t="s">
        <v>1123</v>
      </c>
      <c r="AV1193" s="177" t="str" cm="1">
        <f t="array" ref="AV11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3" s="117"/>
      <c r="AY1193" s="117" cm="1">
        <f t="array" ref="AY1193">IFERROR(_xlfn.XLOOKUP(Tableau210[[#This Row],[DN DONNEES BUTA ]]&amp;Tableau210[[#This Row],[PN DONNEES BUTA]],Tiges!$B$4:$B$79&amp;Tiges!$C$4:$C$79,Tiges!$G$4:$G$79),"")</f>
        <v>20</v>
      </c>
      <c r="AZ1193" s="117"/>
      <c r="BA1193" s="117" cm="1">
        <f t="array" ref="BA1193">IFERROR(_xlfn.XLOOKUP(Tableau210[[#This Row],[DN DONNEES BUTA ]]&amp;Tableau210[[#This Row],[PN DONNEES BUTA]],Tiges!$B$4:$B$79&amp;Tiges!$C$4:$C$79,Tiges!$H$4:$H$79),"")</f>
        <v>130</v>
      </c>
      <c r="BB1193" s="117"/>
      <c r="BC1193" s="184">
        <f>IFERROR(VLOOKUP(Tableau210[[#This Row],[OPERATION]],Tableau4[],2,FALSE),"")</f>
        <v>0</v>
      </c>
      <c r="BD1193" s="177" cm="1">
        <f t="array" ref="BD1193">IFERROR(
   SUM(
      _xlfn._xlws.FILTER(
         Tableau3[Nb Platinage Joint],
         (Tableau3[ITEM]=Tableau210[[#This Row],[NOM]])*
         (Tableau3[Rep.]=Tableau210[[#This Row],[REPERE BUTA]])
      )
   ),
0)</f>
        <v>0</v>
      </c>
      <c r="BE1193" s="182">
        <f>IFERROR(VLOOKUP(Tableau210[[#This Row],[OPERATION]],Tableau4[],3,FALSE),"")</f>
        <v>1</v>
      </c>
      <c r="BF1193" s="177" cm="1">
        <f t="array" ref="BF1193">IFERROR(
   SUM(
      _xlfn._xlws.FILTER(
         Tableau3[Joint Définitif Nb],
         (Tableau3[ITEM]=Tableau210[[#This Row],[NOM]])*
         (Tableau3[Rep.]=Tableau210[[#This Row],[REPERE BUTA]])
      )
   ),
0)</f>
        <v>2</v>
      </c>
      <c r="BG1193" s="117" t="s">
        <v>150</v>
      </c>
      <c r="BH1193" s="177" t="str" cm="1">
        <f t="array" ref="BH11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93" s="117" t="s">
        <v>2268</v>
      </c>
      <c r="BK1193" s="117" t="s">
        <v>3424</v>
      </c>
      <c r="BL1193" s="167" t="s">
        <v>2380</v>
      </c>
      <c r="BM1193" s="167"/>
      <c r="BN1193" s="117"/>
      <c r="BO1193" s="117"/>
      <c r="BP1193" s="119"/>
      <c r="BQ1193" s="119"/>
      <c r="BR1193" s="119"/>
      <c r="BS1193" s="48"/>
      <c r="BT1193" s="48"/>
      <c r="BU1193" s="48"/>
      <c r="BV1193" s="48"/>
      <c r="BW1193" s="48"/>
      <c r="BX1193" s="48"/>
    </row>
    <row r="1194" spans="1:76" ht="15.75" hidden="1" x14ac:dyDescent="0.25">
      <c r="A1194" s="48" t="str" cm="1">
        <f t="array" ref="A1194">_xlfn.XLOOKUP(Tableau210[[#This Row],[NOM]]&amp;Tableau210[[#This Row],[REPERE BUTA]],[6]!Tableau16[POSTE TECHNIQUE]&amp;[6]!Tableau16[Repere ADM],[6]!Tableau16[NUMERO CLIENT])</f>
        <v>S1-S5101-VMD</v>
      </c>
      <c r="B1194" s="48" t="str" cm="1">
        <f t="array" ref="B1194">_xlfn.XLOOKUP(Tableau210[[#This Row],[NOM]]&amp;Tableau210[[#This Row],[REPERE BUTA]],[6]!Tableau16[POSTE TECHNIQUE]&amp;[6]!Tableau16[Repere REF],[6]!Tableau16[NUMERO CLIENT])</f>
        <v>S1-S5101-VMD</v>
      </c>
      <c r="C1194" s="48" cm="1">
        <f t="array" ref="C1194">_xlfn.XLOOKUP(Tableau210[[#This Row],[NOM]]&amp;Tableau210[[#This Row],[Repere Ubleam]],[7]Sheet1!$C$2:$C$2995&amp;[7]Sheet1!$I$2:$I$2995,[7]Sheet1!$A$2:$A$2995)</f>
        <v>630</v>
      </c>
      <c r="D1194" s="48" t="str">
        <f>C1194&amp;""</f>
        <v>630</v>
      </c>
      <c r="E1194" s="48" t="s">
        <v>2553</v>
      </c>
      <c r="F1194" s="48" t="s">
        <v>2980</v>
      </c>
      <c r="G1194" s="176" t="s">
        <v>1513</v>
      </c>
      <c r="H1194" s="119" t="s">
        <v>1067</v>
      </c>
      <c r="I1194" s="119" t="s">
        <v>91</v>
      </c>
      <c r="J1194" s="119" t="s">
        <v>91</v>
      </c>
      <c r="K1194" s="415" t="str">
        <f>_xlfn.XLOOKUP(Tableau210[[#This Row],[NOM]],[8]LUT!$I$5:$I$301,[8]LUT!$N$5:$N$301)</f>
        <v xml:space="preserve">Robinetterie </v>
      </c>
      <c r="L1194" s="119" t="s">
        <v>70</v>
      </c>
      <c r="M1194" s="119" t="s">
        <v>1233</v>
      </c>
      <c r="N1194" s="119" t="s">
        <v>1233</v>
      </c>
      <c r="O1194" s="119"/>
      <c r="P1194" s="119"/>
      <c r="Q1194" s="119"/>
      <c r="R1194" s="119"/>
      <c r="S1194" s="119"/>
      <c r="T1194" s="119"/>
      <c r="U1194" s="119"/>
      <c r="V1194" s="119"/>
      <c r="W1194" s="117">
        <v>150</v>
      </c>
      <c r="X1194" s="207" cm="1">
        <f t="array" ref="X11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9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94" s="117">
        <v>50</v>
      </c>
      <c r="AA1194" s="207" cm="1">
        <f t="array" ref="AA11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94" s="48"/>
      <c r="AD1194" s="117" t="s">
        <v>2196</v>
      </c>
      <c r="AE1194" s="119"/>
      <c r="AF1194" s="183">
        <f>IFERROR(VLOOKUP(Tableau210[[#This Row],[OPERATION]],Tableau4[],5,FALSE),"")</f>
        <v>0</v>
      </c>
      <c r="AG1194" s="178"/>
      <c r="AH1194" s="183">
        <f>IFERROR(VLOOKUP(Tableau210[[#This Row],[OPERATION]],Tableau4[],4,FALSE),"")</f>
        <v>0</v>
      </c>
      <c r="AI1194" s="178"/>
      <c r="AJ1194" s="181" t="str">
        <f>IF(Tableau210[[#This Row],[NB JP EMIS]]=1,"1 JP","") &amp; IF(Tableau210[[#This Row],[NB BP EMIS]]=1," 1 BP","")</f>
        <v/>
      </c>
      <c r="AK1194" s="178"/>
      <c r="AL1194" s="117" t="s">
        <v>2527</v>
      </c>
      <c r="AM1194" s="117">
        <f>IFERROR(+VLOOKUP(AY1194,Tiges!$G$4:$I$569,3,FALSE),"")</f>
        <v>32</v>
      </c>
      <c r="AN1194" s="48"/>
      <c r="AO1194" s="117">
        <v>0</v>
      </c>
      <c r="AP1194" s="177" cm="1">
        <f t="array" ref="AP11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4" s="411" t="s">
        <v>3424</v>
      </c>
      <c r="AR1194" s="117" t="s">
        <v>3424</v>
      </c>
      <c r="AS1194" s="177" t="str" cm="1">
        <f t="array" ref="AS11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94" s="117" t="s">
        <v>1123</v>
      </c>
      <c r="AV1194" s="177" t="str" cm="1">
        <f t="array" ref="AV11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4" s="117"/>
      <c r="AY1194" s="117" cm="1">
        <f t="array" ref="AY1194">IFERROR(_xlfn.XLOOKUP(Tableau210[[#This Row],[DN DONNEES BUTA ]]&amp;Tableau210[[#This Row],[PN DONNEES BUTA]],Tiges!$B$4:$B$79&amp;Tiges!$C$4:$C$79,Tiges!$G$4:$G$79),"")</f>
        <v>20</v>
      </c>
      <c r="AZ1194" s="117"/>
      <c r="BA1194" s="117" cm="1">
        <f t="array" ref="BA1194">IFERROR(_xlfn.XLOOKUP(Tableau210[[#This Row],[DN DONNEES BUTA ]]&amp;Tableau210[[#This Row],[PN DONNEES BUTA]],Tiges!$B$4:$B$79&amp;Tiges!$C$4:$C$79,Tiges!$H$4:$H$79),"")</f>
        <v>130</v>
      </c>
      <c r="BB1194" s="117"/>
      <c r="BC1194" s="184">
        <f>IFERROR(VLOOKUP(Tableau210[[#This Row],[OPERATION]],Tableau4[],2,FALSE),"")</f>
        <v>0</v>
      </c>
      <c r="BD1194" s="177"/>
      <c r="BE1194" s="182">
        <f>IFERROR(VLOOKUP(Tableau210[[#This Row],[OPERATION]],Tableau4[],3,FALSE),"")</f>
        <v>1</v>
      </c>
      <c r="BF1194" s="177"/>
      <c r="BG1194" s="117" t="s">
        <v>150</v>
      </c>
      <c r="BH1194" s="177" t="str" cm="1">
        <f t="array" ref="BH11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94" s="117" t="s">
        <v>2268</v>
      </c>
      <c r="BK1194" s="117" t="s">
        <v>3424</v>
      </c>
      <c r="BL1194" s="167" t="s">
        <v>2380</v>
      </c>
      <c r="BM1194" s="167"/>
      <c r="BN1194" s="117"/>
      <c r="BO1194" s="117"/>
      <c r="BP1194" s="119"/>
      <c r="BQ1194" s="119"/>
      <c r="BR1194" s="119"/>
      <c r="BS1194" s="48"/>
      <c r="BT1194" s="48"/>
      <c r="BU1194" s="48"/>
      <c r="BV1194" s="48"/>
      <c r="BW1194" s="48"/>
      <c r="BX1194" s="48"/>
    </row>
    <row r="1195" spans="1:76" ht="15.75" hidden="1" x14ac:dyDescent="0.25">
      <c r="A1195" s="48" t="str" cm="1">
        <f t="array" ref="A1195">_xlfn.XLOOKUP(Tableau210[[#This Row],[NOM]]&amp;Tableau210[[#This Row],[REPERE BUTA]],[6]!Tableau16[POSTE TECHNIQUE]&amp;[6]!Tableau16[Repere ADM],[6]!Tableau16[NUMERO CLIENT])</f>
        <v>S1-S5201-CLPT410102</v>
      </c>
      <c r="B1195" s="48" t="str" cm="1">
        <f t="array" ref="B1195">_xlfn.XLOOKUP(Tableau210[[#This Row],[NOM]]&amp;Tableau210[[#This Row],[REPERE BUTA]],[6]!Tableau16[POSTE TECHNIQUE]&amp;[6]!Tableau16[Repere REF],[6]!Tableau16[NUMERO CLIENT])</f>
        <v>S1-S5201-CLPT410102</v>
      </c>
      <c r="C1195" s="48" cm="1">
        <f t="array" ref="C1195">_xlfn.XLOOKUP(Tableau210[[#This Row],[NOM]]&amp;Tableau210[[#This Row],[Repere Ubleam]],[7]Sheet1!$C$2:$C$2995&amp;[7]Sheet1!$I$2:$I$2995,[7]Sheet1!$A$2:$A$2995)</f>
        <v>635</v>
      </c>
      <c r="D1195" s="48" t="str">
        <f>C1195&amp;""</f>
        <v>635</v>
      </c>
      <c r="E1195" s="48" t="s">
        <v>2592</v>
      </c>
      <c r="F1195" s="48" t="s">
        <v>2973</v>
      </c>
      <c r="G1195" s="176" t="s">
        <v>1522</v>
      </c>
      <c r="H1195" s="119" t="s">
        <v>1067</v>
      </c>
      <c r="I1195" s="119" t="s">
        <v>91</v>
      </c>
      <c r="J1195" s="119" t="s">
        <v>91</v>
      </c>
      <c r="K1195" s="415" t="str">
        <f>_xlfn.XLOOKUP(Tableau210[[#This Row],[NOM]],[8]LUT!$I$5:$I$301,[8]LUT!$N$5:$N$301)</f>
        <v xml:space="preserve">Robinetterie </v>
      </c>
      <c r="L1195" s="119" t="s">
        <v>73</v>
      </c>
      <c r="M1195" s="119" t="s">
        <v>1368</v>
      </c>
      <c r="N1195" s="119" t="s">
        <v>1368</v>
      </c>
      <c r="O1195" s="119"/>
      <c r="P1195" s="119"/>
      <c r="Q1195" s="119"/>
      <c r="R1195" s="119"/>
      <c r="S1195" s="119"/>
      <c r="T1195" s="119"/>
      <c r="U1195" s="119"/>
      <c r="V1195" s="119"/>
      <c r="W1195" s="117" t="s">
        <v>2159</v>
      </c>
      <c r="X1195" s="207" cm="1">
        <f t="array" ref="X11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9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95" s="117" t="s">
        <v>3424</v>
      </c>
      <c r="AA1195" s="207" cm="1">
        <f t="array" ref="AA11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95" s="48"/>
      <c r="AD1195" s="117" t="s">
        <v>2196</v>
      </c>
      <c r="AE1195" s="119"/>
      <c r="AF1195" s="183">
        <f>IFERROR(VLOOKUP(Tableau210[[#This Row],[OPERATION]],Tableau4[],5,FALSE),"")</f>
        <v>0</v>
      </c>
      <c r="AG1195" s="178" cm="1">
        <f t="array" ref="AG1195">IFERROR(
   SUM(
      _xlfn._xlws.FILTER(
         Tableau3[JP],
         (Tableau3[ITEM]=Tableau210[[#This Row],[NOM]])*
         (Tableau3[Rep.]=Tableau210[[#This Row],[REPERE BUTA]])
      )
   ),
0)</f>
        <v>0</v>
      </c>
      <c r="AH1195" s="183">
        <f>IFERROR(VLOOKUP(Tableau210[[#This Row],[OPERATION]],Tableau4[],4,FALSE),"")</f>
        <v>0</v>
      </c>
      <c r="AI1195" s="178" cm="1">
        <f t="array" ref="AI1195">IFERROR(
   SUM(
      _xlfn._xlws.FILTER(
         Tableau3[BP],
         (Tableau3[ITEM]=Tableau210[[#This Row],[NOM]])*
         (Tableau3[Rep.]=Tableau210[[#This Row],[REPERE BUTA]])
      )
   ),
0)</f>
        <v>0</v>
      </c>
      <c r="AJ1195" s="181" t="str">
        <f>IF(Tableau210[[#This Row],[NB JP EMIS]]=1,"1 JP","") &amp; IF(Tableau210[[#This Row],[NB BP EMIS]]=1," 1 BP","")</f>
        <v/>
      </c>
      <c r="AK1195" s="178" t="str">
        <f>IF(Tableau210[[#This Row],[NB JP BUTA]]=1,"1 JP","") &amp; IF(Tableau210[[#This Row],[Nb BP BUTA]]=1," 1 BP","") &amp; IF(Tableau210[[#This Row],[Nb BP BUTA]]=2," 2 BP","")</f>
        <v/>
      </c>
      <c r="AL1195" s="117" t="s">
        <v>2527</v>
      </c>
      <c r="AM1195" s="117">
        <f>IFERROR(+VLOOKUP(AY1195,Tiges!$G$4:$I$569,3,FALSE),"")</f>
        <v>32</v>
      </c>
      <c r="AN1195" s="48"/>
      <c r="AO1195" s="117" t="s">
        <v>3424</v>
      </c>
      <c r="AP1195" s="177" cm="1">
        <f t="array" ref="AP11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95" s="117" t="s">
        <v>3424</v>
      </c>
      <c r="AS1195" s="177" t="str" cm="1">
        <f t="array" ref="AS11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9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95" s="117" t="s">
        <v>3424</v>
      </c>
      <c r="AV1195" s="177" t="str" cm="1">
        <f t="array" ref="AV11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5" s="117"/>
      <c r="AY1195" s="117" cm="1">
        <f t="array" ref="AY1195">IFERROR(_xlfn.XLOOKUP(Tableau210[[#This Row],[DN DONNEES BUTA ]]&amp;Tableau210[[#This Row],[PN DONNEES BUTA]],Tiges!$B$4:$B$79&amp;Tiges!$C$4:$C$79,Tiges!$G$4:$G$79),"")</f>
        <v>20</v>
      </c>
      <c r="AZ1195" s="117"/>
      <c r="BA1195" s="117" cm="1">
        <f t="array" ref="BA1195">IFERROR(_xlfn.XLOOKUP(Tableau210[[#This Row],[DN DONNEES BUTA ]]&amp;Tableau210[[#This Row],[PN DONNEES BUTA]],Tiges!$B$4:$B$79&amp;Tiges!$C$4:$C$79,Tiges!$H$4:$H$79),"")</f>
        <v>130</v>
      </c>
      <c r="BB1195" s="117"/>
      <c r="BC1195" s="184">
        <f>IFERROR(VLOOKUP(Tableau210[[#This Row],[OPERATION]],Tableau4[],2,FALSE),"")</f>
        <v>0</v>
      </c>
      <c r="BD1195" s="177" cm="1">
        <f t="array" ref="BD1195">IFERROR(
   SUM(
      _xlfn._xlws.FILTER(
         Tableau3[Nb Platinage Joint],
         (Tableau3[ITEM]=Tableau210[[#This Row],[NOM]])*
         (Tableau3[Rep.]=Tableau210[[#This Row],[REPERE BUTA]])
      )
   ),
0)</f>
        <v>0</v>
      </c>
      <c r="BE1195" s="182">
        <f>IFERROR(VLOOKUP(Tableau210[[#This Row],[OPERATION]],Tableau4[],3,FALSE),"")</f>
        <v>1</v>
      </c>
      <c r="BF1195" s="177" cm="1">
        <f t="array" ref="BF1195">IFERROR(
   SUM(
      _xlfn._xlws.FILTER(
         Tableau3[Joint Définitif Nb],
         (Tableau3[ITEM]=Tableau210[[#This Row],[NOM]])*
         (Tableau3[Rep.]=Tableau210[[#This Row],[REPERE BUTA]])
      )
   ),
0)</f>
        <v>2</v>
      </c>
      <c r="BG1195" s="117" t="s">
        <v>3424</v>
      </c>
      <c r="BH1195" s="177" t="str" cm="1">
        <f t="array" ref="BH11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95" s="117" t="s">
        <v>3424</v>
      </c>
      <c r="BK1195" s="117" t="s">
        <v>3424</v>
      </c>
      <c r="BL1195" s="167" t="s">
        <v>2380</v>
      </c>
      <c r="BM1195" s="167"/>
      <c r="BN1195" s="117"/>
      <c r="BO1195" s="117"/>
      <c r="BP1195" s="117"/>
      <c r="BQ1195" s="48"/>
      <c r="BR1195" s="119"/>
      <c r="BS1195" s="48"/>
      <c r="BT1195" s="48"/>
      <c r="BU1195" s="48"/>
      <c r="BV1195" s="48"/>
      <c r="BW1195" s="48"/>
      <c r="BX1195" s="48"/>
    </row>
    <row r="1196" spans="1:76" ht="15.75" hidden="1" x14ac:dyDescent="0.25">
      <c r="A1196" s="48" t="str" cm="1">
        <f t="array" ref="A1196">_xlfn.XLOOKUP(Tableau210[[#This Row],[NOM]]&amp;Tableau210[[#This Row],[REPERE BUTA]],[6]!Tableau16[POSTE TECHNIQUE]&amp;[6]!Tableau16[Repere ADM],[6]!Tableau16[NUMERO CLIENT])</f>
        <v>S1-S5201-CLPT410102</v>
      </c>
      <c r="B1196" s="48" t="str" cm="1">
        <f t="array" ref="B1196">_xlfn.XLOOKUP(Tableau210[[#This Row],[NOM]]&amp;Tableau210[[#This Row],[REPERE BUTA]],[6]!Tableau16[POSTE TECHNIQUE]&amp;[6]!Tableau16[Repere REF],[6]!Tableau16[NUMERO CLIENT])</f>
        <v>S1-S5201-CLPT410102</v>
      </c>
      <c r="C1196" s="48" cm="1">
        <f t="array" ref="C1196">_xlfn.XLOOKUP(Tableau210[[#This Row],[NOM]]&amp;Tableau210[[#This Row],[Repere Ubleam]],[7]Sheet1!$C$2:$C$2995&amp;[7]Sheet1!$I$2:$I$2995,[7]Sheet1!$A$2:$A$2995)</f>
        <v>636</v>
      </c>
      <c r="D1196" s="48" t="str">
        <f>C1196&amp;""</f>
        <v>636</v>
      </c>
      <c r="E1196" s="48" t="s">
        <v>2592</v>
      </c>
      <c r="F1196" s="48" t="s">
        <v>2973</v>
      </c>
      <c r="G1196" s="176" t="s">
        <v>1522</v>
      </c>
      <c r="H1196" s="119" t="s">
        <v>1067</v>
      </c>
      <c r="I1196" s="119" t="s">
        <v>91</v>
      </c>
      <c r="J1196" s="119" t="s">
        <v>91</v>
      </c>
      <c r="K1196" s="415" t="str">
        <f>_xlfn.XLOOKUP(Tableau210[[#This Row],[NOM]],[8]LUT!$I$5:$I$301,[8]LUT!$N$5:$N$301)</f>
        <v xml:space="preserve">Robinetterie </v>
      </c>
      <c r="L1196" s="119" t="s">
        <v>73</v>
      </c>
      <c r="M1196" s="119" t="s">
        <v>1246</v>
      </c>
      <c r="N1196" s="119" t="s">
        <v>1246</v>
      </c>
      <c r="O1196" s="119"/>
      <c r="P1196" s="119"/>
      <c r="Q1196" s="119"/>
      <c r="R1196" s="119"/>
      <c r="S1196" s="119"/>
      <c r="T1196" s="119"/>
      <c r="U1196" s="119"/>
      <c r="V1196" s="119"/>
      <c r="W1196" s="117" t="s">
        <v>2159</v>
      </c>
      <c r="X1196" s="207" cm="1">
        <f t="array" ref="X11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96" s="117" t="s">
        <v>3424</v>
      </c>
      <c r="AA1196" s="207" cm="1">
        <f t="array" ref="AA11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96" s="48"/>
      <c r="AD1196" s="117" t="s">
        <v>2196</v>
      </c>
      <c r="AE1196" s="119"/>
      <c r="AF1196" s="183">
        <f>IFERROR(VLOOKUP(Tableau210[[#This Row],[OPERATION]],Tableau4[],5,FALSE),"")</f>
        <v>0</v>
      </c>
      <c r="AG1196" s="178"/>
      <c r="AH1196" s="183">
        <f>IFERROR(VLOOKUP(Tableau210[[#This Row],[OPERATION]],Tableau4[],4,FALSE),"")</f>
        <v>0</v>
      </c>
      <c r="AI1196" s="178"/>
      <c r="AJ1196" s="181" t="str">
        <f>IF(Tableau210[[#This Row],[NB JP EMIS]]=1,"1 JP","") &amp; IF(Tableau210[[#This Row],[NB BP EMIS]]=1," 1 BP","")</f>
        <v/>
      </c>
      <c r="AK1196" s="178"/>
      <c r="AL1196" s="117" t="s">
        <v>2527</v>
      </c>
      <c r="AM1196" s="117">
        <f>IFERROR(+VLOOKUP(AY1196,Tiges!$G$4:$I$569,3,FALSE),"")</f>
        <v>32</v>
      </c>
      <c r="AN1196" s="48"/>
      <c r="AO1196" s="117" t="s">
        <v>3424</v>
      </c>
      <c r="AP1196" s="177" cm="1">
        <f t="array" ref="AP11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96" s="117" t="s">
        <v>3424</v>
      </c>
      <c r="AS1196" s="177" t="str" cm="1">
        <f t="array" ref="AS11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9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196" s="117" t="s">
        <v>3424</v>
      </c>
      <c r="AV1196" s="177" t="str" cm="1">
        <f t="array" ref="AV11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6" s="117"/>
      <c r="AY1196" s="117" cm="1">
        <f t="array" ref="AY1196">IFERROR(_xlfn.XLOOKUP(Tableau210[[#This Row],[DN DONNEES BUTA ]]&amp;Tableau210[[#This Row],[PN DONNEES BUTA]],Tiges!$B$4:$B$79&amp;Tiges!$C$4:$C$79,Tiges!$G$4:$G$79),"")</f>
        <v>20</v>
      </c>
      <c r="AZ1196" s="117"/>
      <c r="BA1196" s="117" cm="1">
        <f t="array" ref="BA1196">IFERROR(_xlfn.XLOOKUP(Tableau210[[#This Row],[DN DONNEES BUTA ]]&amp;Tableau210[[#This Row],[PN DONNEES BUTA]],Tiges!$B$4:$B$79&amp;Tiges!$C$4:$C$79,Tiges!$H$4:$H$79),"")</f>
        <v>130</v>
      </c>
      <c r="BB1196" s="117"/>
      <c r="BC1196" s="184">
        <f>IFERROR(VLOOKUP(Tableau210[[#This Row],[OPERATION]],Tableau4[],2,FALSE),"")</f>
        <v>0</v>
      </c>
      <c r="BD1196" s="177"/>
      <c r="BE1196" s="182">
        <f>IFERROR(VLOOKUP(Tableau210[[#This Row],[OPERATION]],Tableau4[],3,FALSE),"")</f>
        <v>1</v>
      </c>
      <c r="BF1196" s="177"/>
      <c r="BG1196" s="117" t="s">
        <v>3424</v>
      </c>
      <c r="BH1196" s="177" t="str" cm="1">
        <f t="array" ref="BH11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96" s="117" t="s">
        <v>3424</v>
      </c>
      <c r="BK1196" s="117" t="s">
        <v>3424</v>
      </c>
      <c r="BL1196" s="167" t="s">
        <v>2380</v>
      </c>
      <c r="BM1196" s="167"/>
      <c r="BN1196" s="117"/>
      <c r="BO1196" s="117"/>
      <c r="BP1196" s="117"/>
      <c r="BQ1196" s="48"/>
      <c r="BR1196" s="119"/>
      <c r="BS1196" s="48"/>
      <c r="BT1196" s="48"/>
      <c r="BU1196" s="48"/>
      <c r="BV1196" s="48"/>
      <c r="BW1196" s="48"/>
      <c r="BX1196" s="48"/>
    </row>
    <row r="1197" spans="1:76" ht="15.75" hidden="1" x14ac:dyDescent="0.25">
      <c r="A1197" s="48" t="str" cm="1">
        <f t="array" ref="A1197">_xlfn.XLOOKUP(Tableau210[[#This Row],[NOM]]&amp;Tableau210[[#This Row],[REPERE BUTA]],[6]!Tableau16[POSTE TECHNIQUE]&amp;[6]!Tableau16[Repere ADM],[6]!Tableau16[NUMERO CLIENT])</f>
        <v>S1-S5201-VMB</v>
      </c>
      <c r="B1197" s="48" t="str" cm="1">
        <f t="array" ref="B1197">_xlfn.XLOOKUP(Tableau210[[#This Row],[NOM]]&amp;Tableau210[[#This Row],[REPERE BUTA]],[6]!Tableau16[POSTE TECHNIQUE]&amp;[6]!Tableau16[Repere REF],[6]!Tableau16[NUMERO CLIENT])</f>
        <v>S1-S5201-VMB</v>
      </c>
      <c r="C1197" s="48" cm="1">
        <f t="array" ref="C1197">_xlfn.XLOOKUP(Tableau210[[#This Row],[NOM]]&amp;Tableau210[[#This Row],[Repere Ubleam]],[7]Sheet1!$C$2:$C$2995&amp;[7]Sheet1!$I$2:$I$2995,[7]Sheet1!$A$2:$A$2995)</f>
        <v>637</v>
      </c>
      <c r="D1197" s="48" t="str">
        <f>C1197&amp;""</f>
        <v>637</v>
      </c>
      <c r="E1197" s="48" t="s">
        <v>2553</v>
      </c>
      <c r="F1197" s="48" t="s">
        <v>2968</v>
      </c>
      <c r="G1197" s="176" t="s">
        <v>1522</v>
      </c>
      <c r="H1197" s="119" t="s">
        <v>1067</v>
      </c>
      <c r="I1197" s="119" t="s">
        <v>91</v>
      </c>
      <c r="J1197" s="119" t="s">
        <v>91</v>
      </c>
      <c r="K1197" s="415" t="str">
        <f>_xlfn.XLOOKUP(Tableau210[[#This Row],[NOM]],[8]LUT!$I$5:$I$301,[8]LUT!$N$5:$N$301)</f>
        <v xml:space="preserve">Robinetterie </v>
      </c>
      <c r="L1197" s="119" t="s">
        <v>83</v>
      </c>
      <c r="M1197" s="119" t="s">
        <v>1298</v>
      </c>
      <c r="N1197" s="119" t="s">
        <v>1298</v>
      </c>
      <c r="O1197" s="119"/>
      <c r="P1197" s="119"/>
      <c r="Q1197" s="119"/>
      <c r="R1197" s="119"/>
      <c r="S1197" s="119"/>
      <c r="T1197" s="119"/>
      <c r="U1197" s="119"/>
      <c r="V1197" s="119"/>
      <c r="W1197" s="117" t="s">
        <v>2159</v>
      </c>
      <c r="X1197" s="207" cm="1">
        <f t="array" ref="X11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19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97" s="117" t="s">
        <v>3424</v>
      </c>
      <c r="AA1197" s="207" cm="1">
        <f t="array" ref="AA11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97" s="48"/>
      <c r="AD1197" s="117" t="s">
        <v>2196</v>
      </c>
      <c r="AE1197" s="119"/>
      <c r="AF1197" s="183">
        <f>IFERROR(VLOOKUP(Tableau210[[#This Row],[OPERATION]],Tableau4[],5,FALSE),"")</f>
        <v>0</v>
      </c>
      <c r="AG1197" s="178" cm="1">
        <f t="array" ref="AG1197">IFERROR(
   SUM(
      _xlfn._xlws.FILTER(
         Tableau3[JP],
         (Tableau3[ITEM]=Tableau210[[#This Row],[NOM]])*
         (Tableau3[Rep.]=Tableau210[[#This Row],[REPERE BUTA]])
      )
   ),
0)</f>
        <v>0</v>
      </c>
      <c r="AH1197" s="183">
        <f>IFERROR(VLOOKUP(Tableau210[[#This Row],[OPERATION]],Tableau4[],4,FALSE),"")</f>
        <v>0</v>
      </c>
      <c r="AI1197" s="178" cm="1">
        <f t="array" ref="AI1197">IFERROR(
   SUM(
      _xlfn._xlws.FILTER(
         Tableau3[BP],
         (Tableau3[ITEM]=Tableau210[[#This Row],[NOM]])*
         (Tableau3[Rep.]=Tableau210[[#This Row],[REPERE BUTA]])
      )
   ),
0)</f>
        <v>0</v>
      </c>
      <c r="AJ1197" s="181" t="str">
        <f>IF(Tableau210[[#This Row],[NB JP EMIS]]=1,"1 JP","") &amp; IF(Tableau210[[#This Row],[NB BP EMIS]]=1," 1 BP","")</f>
        <v/>
      </c>
      <c r="AK1197" s="178" t="str">
        <f>IF(Tableau210[[#This Row],[NB JP BUTA]]=1,"1 JP","") &amp; IF(Tableau210[[#This Row],[Nb BP BUTA]]=1," 1 BP","") &amp; IF(Tableau210[[#This Row],[Nb BP BUTA]]=2," 2 BP","")</f>
        <v/>
      </c>
      <c r="AL1197" s="117" t="s">
        <v>2527</v>
      </c>
      <c r="AM1197" s="117">
        <f>IFERROR(+VLOOKUP(AY1197,Tiges!$G$4:$I$569,3,FALSE),"")</f>
        <v>36</v>
      </c>
      <c r="AN1197" s="48"/>
      <c r="AO1197" s="117" t="s">
        <v>3424</v>
      </c>
      <c r="AP1197" s="177" cm="1">
        <f t="array" ref="AP11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97" s="117" t="s">
        <v>3424</v>
      </c>
      <c r="AS1197" s="177" t="str" cm="1">
        <f t="array" ref="AS11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M24x160</v>
      </c>
      <c r="AT119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1197" s="117" t="s">
        <v>3424</v>
      </c>
      <c r="AV1197" s="177" t="str" cm="1">
        <f t="array" ref="AV11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7" s="117"/>
      <c r="AY1197" s="117" cm="1">
        <f t="array" ref="AY1197">IFERROR(_xlfn.XLOOKUP(Tableau210[[#This Row],[DN DONNEES BUTA ]]&amp;Tableau210[[#This Row],[PN DONNEES BUTA]],Tiges!$B$4:$B$79&amp;Tiges!$C$4:$C$79,Tiges!$G$4:$G$79),"")</f>
        <v>22</v>
      </c>
      <c r="AZ1197" s="117"/>
      <c r="BA1197" s="117" cm="1">
        <f t="array" ref="BA1197">IFERROR(_xlfn.XLOOKUP(Tableau210[[#This Row],[DN DONNEES BUTA ]]&amp;Tableau210[[#This Row],[PN DONNEES BUTA]],Tiges!$B$4:$B$79&amp;Tiges!$C$4:$C$79,Tiges!$H$4:$H$79),"")</f>
        <v>140</v>
      </c>
      <c r="BB1197" s="117"/>
      <c r="BC1197" s="184">
        <f>IFERROR(VLOOKUP(Tableau210[[#This Row],[OPERATION]],Tableau4[],2,FALSE),"")</f>
        <v>0</v>
      </c>
      <c r="BD1197" s="177" cm="1">
        <f t="array" ref="BD1197">IFERROR(
   SUM(
      _xlfn._xlws.FILTER(
         Tableau3[Nb Platinage Joint],
         (Tableau3[ITEM]=Tableau210[[#This Row],[NOM]])*
         (Tableau3[Rep.]=Tableau210[[#This Row],[REPERE BUTA]])
      )
   ),
0)</f>
        <v>0</v>
      </c>
      <c r="BE1197" s="182">
        <f>IFERROR(VLOOKUP(Tableau210[[#This Row],[OPERATION]],Tableau4[],3,FALSE),"")</f>
        <v>1</v>
      </c>
      <c r="BF1197" s="177" cm="1">
        <f t="array" ref="BF1197">IFERROR(
   SUM(
      _xlfn._xlws.FILTER(
         Tableau3[Joint Définitif Nb],
         (Tableau3[ITEM]=Tableau210[[#This Row],[NOM]])*
         (Tableau3[Rep.]=Tableau210[[#This Row],[REPERE BUTA]])
      )
   ),
0)</f>
        <v>2</v>
      </c>
      <c r="BG1197" s="117" t="s">
        <v>3424</v>
      </c>
      <c r="BH1197" s="177" t="str" cm="1">
        <f t="array" ref="BH11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97" s="117" t="s">
        <v>3424</v>
      </c>
      <c r="BK1197" s="117" t="s">
        <v>3424</v>
      </c>
      <c r="BL1197" s="167" t="s">
        <v>2380</v>
      </c>
      <c r="BM1197" s="167"/>
      <c r="BN1197" s="117"/>
      <c r="BO1197" s="117"/>
      <c r="BP1197" s="117"/>
      <c r="BQ1197" s="48"/>
      <c r="BR1197" s="119"/>
      <c r="BS1197" s="48"/>
      <c r="BT1197" s="48"/>
      <c r="BU1197" s="48"/>
      <c r="BV1197" s="48"/>
      <c r="BW1197" s="48"/>
      <c r="BX1197" s="48"/>
    </row>
    <row r="1198" spans="1:76" ht="15.75" hidden="1" x14ac:dyDescent="0.25">
      <c r="A1198" s="48" t="str" cm="1">
        <f t="array" ref="A1198">_xlfn.XLOOKUP(Tableau210[[#This Row],[NOM]]&amp;Tableau210[[#This Row],[REPERE BUTA]],[6]!Tableau16[POSTE TECHNIQUE]&amp;[6]!Tableau16[Repere ADM],[6]!Tableau16[NUMERO CLIENT])</f>
        <v>S1-S5201-VMB</v>
      </c>
      <c r="B1198" s="48" t="str" cm="1">
        <f t="array" ref="B1198">_xlfn.XLOOKUP(Tableau210[[#This Row],[NOM]]&amp;Tableau210[[#This Row],[REPERE BUTA]],[6]!Tableau16[POSTE TECHNIQUE]&amp;[6]!Tableau16[Repere REF],[6]!Tableau16[NUMERO CLIENT])</f>
        <v>S1-S5201-VMB</v>
      </c>
      <c r="C1198" s="48" cm="1">
        <f t="array" ref="C1198">_xlfn.XLOOKUP(Tableau210[[#This Row],[NOM]]&amp;Tableau210[[#This Row],[Repere Ubleam]],[7]Sheet1!$C$2:$C$2995&amp;[7]Sheet1!$I$2:$I$2995,[7]Sheet1!$A$2:$A$2995)</f>
        <v>638</v>
      </c>
      <c r="D1198" s="48" t="str">
        <f>C1198&amp;""</f>
        <v>638</v>
      </c>
      <c r="E1198" s="48" t="s">
        <v>2553</v>
      </c>
      <c r="F1198" s="48" t="s">
        <v>2968</v>
      </c>
      <c r="G1198" s="176" t="s">
        <v>1522</v>
      </c>
      <c r="H1198" s="119" t="s">
        <v>1067</v>
      </c>
      <c r="I1198" s="119" t="s">
        <v>91</v>
      </c>
      <c r="J1198" s="119" t="s">
        <v>91</v>
      </c>
      <c r="K1198" s="415" t="str">
        <f>_xlfn.XLOOKUP(Tableau210[[#This Row],[NOM]],[8]LUT!$I$5:$I$301,[8]LUT!$N$5:$N$301)</f>
        <v xml:space="preserve">Robinetterie </v>
      </c>
      <c r="L1198" s="119" t="s">
        <v>83</v>
      </c>
      <c r="M1198" s="119" t="s">
        <v>1230</v>
      </c>
      <c r="N1198" s="119" t="s">
        <v>1230</v>
      </c>
      <c r="O1198" s="119"/>
      <c r="P1198" s="119"/>
      <c r="Q1198" s="119"/>
      <c r="R1198" s="119"/>
      <c r="S1198" s="119"/>
      <c r="T1198" s="119"/>
      <c r="U1198" s="119"/>
      <c r="V1198" s="119"/>
      <c r="W1198" s="117" t="s">
        <v>2159</v>
      </c>
      <c r="X1198" s="207" cm="1">
        <f t="array" ref="X11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19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198" s="117" t="s">
        <v>3424</v>
      </c>
      <c r="AA1198" s="207" cm="1">
        <f t="array" ref="AA11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198" s="48"/>
      <c r="AD1198" s="117" t="s">
        <v>2196</v>
      </c>
      <c r="AE1198" s="119"/>
      <c r="AF1198" s="183">
        <f>IFERROR(VLOOKUP(Tableau210[[#This Row],[OPERATION]],Tableau4[],5,FALSE),"")</f>
        <v>0</v>
      </c>
      <c r="AG1198" s="178"/>
      <c r="AH1198" s="183">
        <f>IFERROR(VLOOKUP(Tableau210[[#This Row],[OPERATION]],Tableau4[],4,FALSE),"")</f>
        <v>0</v>
      </c>
      <c r="AI1198" s="178"/>
      <c r="AJ1198" s="181" t="str">
        <f>IF(Tableau210[[#This Row],[NB JP EMIS]]=1,"1 JP","") &amp; IF(Tableau210[[#This Row],[NB BP EMIS]]=1," 1 BP","")</f>
        <v/>
      </c>
      <c r="AK1198" s="178"/>
      <c r="AL1198" s="117" t="s">
        <v>2527</v>
      </c>
      <c r="AM1198" s="117">
        <f>IFERROR(+VLOOKUP(AY1198,Tiges!$G$4:$I$569,3,FALSE),"")</f>
        <v>36</v>
      </c>
      <c r="AN1198" s="48"/>
      <c r="AO1198" s="117" t="s">
        <v>3424</v>
      </c>
      <c r="AP1198" s="177" cm="1">
        <f t="array" ref="AP11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98" s="117" t="s">
        <v>3424</v>
      </c>
      <c r="AS1198" s="177" t="str" cm="1">
        <f t="array" ref="AS11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M24x160</v>
      </c>
      <c r="AT11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M24x160</v>
      </c>
      <c r="AU1198" s="117" t="s">
        <v>3424</v>
      </c>
      <c r="AV1198" s="177" t="str" cm="1">
        <f t="array" ref="AV11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8" s="117"/>
      <c r="AY1198" s="117" cm="1">
        <f t="array" ref="AY1198">IFERROR(_xlfn.XLOOKUP(Tableau210[[#This Row],[DN DONNEES BUTA ]]&amp;Tableau210[[#This Row],[PN DONNEES BUTA]],Tiges!$B$4:$B$79&amp;Tiges!$C$4:$C$79,Tiges!$G$4:$G$79),"")</f>
        <v>22</v>
      </c>
      <c r="AZ1198" s="117"/>
      <c r="BA1198" s="117" cm="1">
        <f t="array" ref="BA1198">IFERROR(_xlfn.XLOOKUP(Tableau210[[#This Row],[DN DONNEES BUTA ]]&amp;Tableau210[[#This Row],[PN DONNEES BUTA]],Tiges!$B$4:$B$79&amp;Tiges!$C$4:$C$79,Tiges!$H$4:$H$79),"")</f>
        <v>140</v>
      </c>
      <c r="BB1198" s="117"/>
      <c r="BC1198" s="184">
        <f>IFERROR(VLOOKUP(Tableau210[[#This Row],[OPERATION]],Tableau4[],2,FALSE),"")</f>
        <v>0</v>
      </c>
      <c r="BD1198" s="177"/>
      <c r="BE1198" s="182">
        <f>IFERROR(VLOOKUP(Tableau210[[#This Row],[OPERATION]],Tableau4[],3,FALSE),"")</f>
        <v>1</v>
      </c>
      <c r="BF1198" s="177"/>
      <c r="BG1198" s="117" t="s">
        <v>3424</v>
      </c>
      <c r="BH1198" s="177" t="str" cm="1">
        <f t="array" ref="BH11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198" s="117" t="s">
        <v>3424</v>
      </c>
      <c r="BK1198" s="117" t="s">
        <v>3424</v>
      </c>
      <c r="BL1198" s="167" t="s">
        <v>2380</v>
      </c>
      <c r="BM1198" s="167"/>
      <c r="BN1198" s="117"/>
      <c r="BO1198" s="117"/>
      <c r="BP1198" s="117"/>
      <c r="BQ1198" s="48"/>
      <c r="BR1198" s="119"/>
      <c r="BS1198" s="48"/>
      <c r="BT1198" s="48"/>
      <c r="BU1198" s="48"/>
      <c r="BV1198" s="48"/>
      <c r="BW1198" s="48"/>
      <c r="BX1198" s="48"/>
    </row>
    <row r="1199" spans="1:76" ht="15.75" hidden="1" x14ac:dyDescent="0.25">
      <c r="A1199" s="48" t="str" cm="1">
        <f t="array" ref="A1199">_xlfn.XLOOKUP(Tableau210[[#This Row],[NOM]]&amp;Tableau210[[#This Row],[REPERE BUTA]],[6]!Tableau16[POSTE TECHNIQUE]&amp;[6]!Tableau16[Repere ADM],[6]!Tableau16[NUMERO CLIENT])</f>
        <v>S1-S5201-VMC</v>
      </c>
      <c r="B1199" s="48" t="str" cm="1">
        <f t="array" ref="B1199">_xlfn.XLOOKUP(Tableau210[[#This Row],[NOM]]&amp;Tableau210[[#This Row],[REPERE BUTA]],[6]!Tableau16[POSTE TECHNIQUE]&amp;[6]!Tableau16[Repere REF],[6]!Tableau16[NUMERO CLIENT])</f>
        <v>S1-S5201-VMC</v>
      </c>
      <c r="C1199" s="48" cm="1">
        <f t="array" ref="C1199">_xlfn.XLOOKUP(Tableau210[[#This Row],[NOM]]&amp;Tableau210[[#This Row],[Repere Ubleam]],[7]Sheet1!$C$2:$C$2995&amp;[7]Sheet1!$I$2:$I$2995,[7]Sheet1!$A$2:$A$2995)</f>
        <v>639</v>
      </c>
      <c r="D1199" s="48" t="str">
        <f>C1199&amp;""</f>
        <v>639</v>
      </c>
      <c r="E1199" s="48" t="s">
        <v>2553</v>
      </c>
      <c r="F1199" s="48" t="s">
        <v>2961</v>
      </c>
      <c r="G1199" s="176" t="s">
        <v>1522</v>
      </c>
      <c r="H1199" s="119" t="s">
        <v>1067</v>
      </c>
      <c r="I1199" s="119" t="s">
        <v>91</v>
      </c>
      <c r="J1199" s="119" t="s">
        <v>91</v>
      </c>
      <c r="K1199" s="415" t="str">
        <f>_xlfn.XLOOKUP(Tableau210[[#This Row],[NOM]],[8]LUT!$I$5:$I$301,[8]LUT!$N$5:$N$301)</f>
        <v xml:space="preserve">Robinetterie </v>
      </c>
      <c r="L1199" s="119" t="s">
        <v>75</v>
      </c>
      <c r="M1199" s="119" t="s">
        <v>1268</v>
      </c>
      <c r="N1199" s="119" t="s">
        <v>1268</v>
      </c>
      <c r="O1199" s="119"/>
      <c r="P1199" s="119"/>
      <c r="Q1199" s="119"/>
      <c r="R1199" s="119"/>
      <c r="S1199" s="119"/>
      <c r="T1199" s="119"/>
      <c r="U1199" s="119"/>
      <c r="V1199" s="119"/>
      <c r="W1199" s="148">
        <v>150</v>
      </c>
      <c r="X1199" s="207" cm="1">
        <f t="array" ref="X11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19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199" s="148">
        <v>50</v>
      </c>
      <c r="AA1199" s="207" cm="1">
        <f t="array" ref="AA11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19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199" s="48"/>
      <c r="AD1199" s="117" t="s">
        <v>2196</v>
      </c>
      <c r="AE1199" s="119"/>
      <c r="AF1199" s="183">
        <f>IFERROR(VLOOKUP(Tableau210[[#This Row],[OPERATION]],Tableau4[],5,FALSE),"")</f>
        <v>0</v>
      </c>
      <c r="AG1199" s="178" cm="1">
        <f t="array" ref="AG1199">IFERROR(
   SUM(
      _xlfn._xlws.FILTER(
         Tableau3[JP],
         (Tableau3[ITEM]=Tableau210[[#This Row],[NOM]])*
         (Tableau3[Rep.]=Tableau210[[#This Row],[REPERE BUTA]])
      )
   ),
0)</f>
        <v>0</v>
      </c>
      <c r="AH1199" s="183">
        <f>IFERROR(VLOOKUP(Tableau210[[#This Row],[OPERATION]],Tableau4[],4,FALSE),"")</f>
        <v>0</v>
      </c>
      <c r="AI1199" s="178" cm="1">
        <f t="array" ref="AI1199">IFERROR(
   SUM(
      _xlfn._xlws.FILTER(
         Tableau3[BP],
         (Tableau3[ITEM]=Tableau210[[#This Row],[NOM]])*
         (Tableau3[Rep.]=Tableau210[[#This Row],[REPERE BUTA]])
      )
   ),
0)</f>
        <v>0</v>
      </c>
      <c r="AJ1199" s="181" t="str">
        <f>IF(Tableau210[[#This Row],[NB JP EMIS]]=1,"1 JP","") &amp; IF(Tableau210[[#This Row],[NB BP EMIS]]=1," 1 BP","")</f>
        <v/>
      </c>
      <c r="AK1199" s="178" t="str">
        <f>IF(Tableau210[[#This Row],[NB JP BUTA]]=1,"1 JP","") &amp; IF(Tableau210[[#This Row],[Nb BP BUTA]]=1," 1 BP","") &amp; IF(Tableau210[[#This Row],[Nb BP BUTA]]=2," 2 BP","")</f>
        <v/>
      </c>
      <c r="AL1199" s="117" t="s">
        <v>2527</v>
      </c>
      <c r="AM1199" s="117">
        <f>IFERROR(+VLOOKUP(AY1199,Tiges!$G$4:$I$569,3,FALSE),"")</f>
        <v>32</v>
      </c>
      <c r="AN1199" s="48"/>
      <c r="AO1199" s="117">
        <v>12</v>
      </c>
      <c r="AP1199" s="177" cm="1">
        <f t="array" ref="AP11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1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199" s="117" t="s">
        <v>2312</v>
      </c>
      <c r="AS1199" s="177" t="str" cm="1">
        <f t="array" ref="AS11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1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M20x210</v>
      </c>
      <c r="AU1199" s="117" t="s">
        <v>1123</v>
      </c>
      <c r="AV1199" s="177" t="str" cm="1">
        <f t="array" ref="AV11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19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199" s="117"/>
      <c r="AY1199" s="117" cm="1">
        <f t="array" ref="AY1199">IFERROR(_xlfn.XLOOKUP(Tableau210[[#This Row],[DN DONNEES BUTA ]]&amp;Tableau210[[#This Row],[PN DONNEES BUTA]],Tiges!$B$4:$B$79&amp;Tiges!$C$4:$C$79,Tiges!$G$4:$G$79),"")</f>
        <v>20</v>
      </c>
      <c r="AZ1199" s="117"/>
      <c r="BA1199" s="117" cm="1">
        <f t="array" ref="BA1199">IFERROR(_xlfn.XLOOKUP(Tableau210[[#This Row],[DN DONNEES BUTA ]]&amp;Tableau210[[#This Row],[PN DONNEES BUTA]],Tiges!$B$4:$B$79&amp;Tiges!$C$4:$C$79,Tiges!$H$4:$H$79),"")</f>
        <v>130</v>
      </c>
      <c r="BB1199" s="117"/>
      <c r="BC1199" s="184">
        <f>IFERROR(VLOOKUP(Tableau210[[#This Row],[OPERATION]],Tableau4[],2,FALSE),"")</f>
        <v>0</v>
      </c>
      <c r="BD1199" s="177" cm="1">
        <f t="array" ref="BD1199">IFERROR(
   SUM(
      _xlfn._xlws.FILTER(
         Tableau3[Nb Platinage Joint],
         (Tableau3[ITEM]=Tableau210[[#This Row],[NOM]])*
         (Tableau3[Rep.]=Tableau210[[#This Row],[REPERE BUTA]])
      )
   ),
0)</f>
        <v>0</v>
      </c>
      <c r="BE1199" s="182">
        <f>IFERROR(VLOOKUP(Tableau210[[#This Row],[OPERATION]],Tableau4[],3,FALSE),"")</f>
        <v>1</v>
      </c>
      <c r="BF1199" s="177" cm="1">
        <f t="array" ref="BF1199">IFERROR(
   SUM(
      _xlfn._xlws.FILTER(
         Tableau3[Joint Définitif Nb],
         (Tableau3[ITEM]=Tableau210[[#This Row],[NOM]])*
         (Tableau3[Rep.]=Tableau210[[#This Row],[REPERE BUTA]])
      )
   ),
0)</f>
        <v>2</v>
      </c>
      <c r="BG1199" s="117" t="s">
        <v>150</v>
      </c>
      <c r="BH1199" s="177" t="str" cm="1">
        <f t="array" ref="BH11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19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199" s="117" t="s">
        <v>2268</v>
      </c>
      <c r="BK1199" s="117" t="s">
        <v>3424</v>
      </c>
      <c r="BL1199" s="167" t="s">
        <v>2380</v>
      </c>
      <c r="BM1199" s="167"/>
      <c r="BN1199" s="117"/>
      <c r="BO1199" s="117"/>
      <c r="BP1199" s="117"/>
      <c r="BQ1199" s="48"/>
      <c r="BR1199" s="119"/>
      <c r="BS1199" s="48"/>
      <c r="BT1199" s="48"/>
      <c r="BU1199" s="48"/>
      <c r="BV1199" s="48"/>
      <c r="BW1199" s="48"/>
      <c r="BX1199" s="48"/>
    </row>
    <row r="1200" spans="1:76" ht="15.75" hidden="1" x14ac:dyDescent="0.25">
      <c r="A1200" s="48" t="str" cm="1">
        <f t="array" ref="A1200">_xlfn.XLOOKUP(Tableau210[[#This Row],[NOM]]&amp;Tableau210[[#This Row],[REPERE BUTA]],[6]!Tableau16[POSTE TECHNIQUE]&amp;[6]!Tableau16[Repere ADM],[6]!Tableau16[NUMERO CLIENT])</f>
        <v>S1-S5201-VMC</v>
      </c>
      <c r="B1200" s="48" t="str" cm="1">
        <f t="array" ref="B1200">_xlfn.XLOOKUP(Tableau210[[#This Row],[NOM]]&amp;Tableau210[[#This Row],[REPERE BUTA]],[6]!Tableau16[POSTE TECHNIQUE]&amp;[6]!Tableau16[Repere REF],[6]!Tableau16[NUMERO CLIENT])</f>
        <v>S1-S5201-VMC</v>
      </c>
      <c r="C1200" s="48" cm="1">
        <f t="array" ref="C1200">_xlfn.XLOOKUP(Tableau210[[#This Row],[NOM]]&amp;Tableau210[[#This Row],[Repere Ubleam]],[7]Sheet1!$C$2:$C$2995&amp;[7]Sheet1!$I$2:$I$2995,[7]Sheet1!$A$2:$A$2995)</f>
        <v>640</v>
      </c>
      <c r="D1200" s="48" t="str">
        <f>C1200&amp;""</f>
        <v>640</v>
      </c>
      <c r="E1200" s="48" t="s">
        <v>2553</v>
      </c>
      <c r="F1200" s="48" t="s">
        <v>2961</v>
      </c>
      <c r="G1200" s="176" t="s">
        <v>1522</v>
      </c>
      <c r="H1200" s="119" t="s">
        <v>1067</v>
      </c>
      <c r="I1200" s="119" t="s">
        <v>91</v>
      </c>
      <c r="J1200" s="119" t="s">
        <v>91</v>
      </c>
      <c r="K1200" s="415" t="str">
        <f>_xlfn.XLOOKUP(Tableau210[[#This Row],[NOM]],[8]LUT!$I$5:$I$301,[8]LUT!$N$5:$N$301)</f>
        <v xml:space="preserve">Robinetterie </v>
      </c>
      <c r="L1200" s="119" t="s">
        <v>75</v>
      </c>
      <c r="M1200" s="119" t="s">
        <v>1271</v>
      </c>
      <c r="N1200" s="119" t="s">
        <v>1271</v>
      </c>
      <c r="O1200" s="119"/>
      <c r="P1200" s="119"/>
      <c r="Q1200" s="119"/>
      <c r="R1200" s="119"/>
      <c r="S1200" s="119"/>
      <c r="T1200" s="119"/>
      <c r="U1200" s="119"/>
      <c r="V1200" s="119"/>
      <c r="W1200" s="148">
        <v>150</v>
      </c>
      <c r="X1200" s="207" cm="1">
        <f t="array" ref="X12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0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00" s="148">
        <v>50</v>
      </c>
      <c r="AA1200" s="207" cm="1">
        <f t="array" ref="AA12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0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00" s="48"/>
      <c r="AD1200" s="117" t="s">
        <v>2196</v>
      </c>
      <c r="AE1200" s="119"/>
      <c r="AF1200" s="183">
        <f>IFERROR(VLOOKUP(Tableau210[[#This Row],[OPERATION]],Tableau4[],5,FALSE),"")</f>
        <v>0</v>
      </c>
      <c r="AG1200" s="178"/>
      <c r="AH1200" s="183">
        <f>IFERROR(VLOOKUP(Tableau210[[#This Row],[OPERATION]],Tableau4[],4,FALSE),"")</f>
        <v>0</v>
      </c>
      <c r="AI1200" s="178"/>
      <c r="AJ1200" s="181" t="str">
        <f>IF(Tableau210[[#This Row],[NB JP EMIS]]=1,"1 JP","") &amp; IF(Tableau210[[#This Row],[NB BP EMIS]]=1," 1 BP","")</f>
        <v/>
      </c>
      <c r="AK1200" s="178"/>
      <c r="AL1200" s="117" t="s">
        <v>2527</v>
      </c>
      <c r="AM1200" s="117">
        <f>IFERROR(+VLOOKUP(AY1200,Tiges!$G$4:$I$569,3,FALSE),"")</f>
        <v>32</v>
      </c>
      <c r="AN1200" s="48"/>
      <c r="AO1200" s="117">
        <v>0</v>
      </c>
      <c r="AP1200" s="177" cm="1">
        <f t="array" ref="AP12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200" s="411" t="s">
        <v>3424</v>
      </c>
      <c r="AR1200" s="117" t="s">
        <v>3424</v>
      </c>
      <c r="AS1200" s="177" t="str" cm="1">
        <f t="array" ref="AS12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20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200" s="117" t="s">
        <v>1123</v>
      </c>
      <c r="AV1200" s="177" t="str" cm="1">
        <f t="array" ref="AV12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0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00" s="117"/>
      <c r="AY1200" s="117" cm="1">
        <f t="array" ref="AY1200">IFERROR(_xlfn.XLOOKUP(Tableau210[[#This Row],[DN DONNEES BUTA ]]&amp;Tableau210[[#This Row],[PN DONNEES BUTA]],Tiges!$B$4:$B$79&amp;Tiges!$C$4:$C$79,Tiges!$G$4:$G$79),"")</f>
        <v>20</v>
      </c>
      <c r="AZ1200" s="117"/>
      <c r="BA1200" s="117" cm="1">
        <f t="array" ref="BA1200">IFERROR(_xlfn.XLOOKUP(Tableau210[[#This Row],[DN DONNEES BUTA ]]&amp;Tableau210[[#This Row],[PN DONNEES BUTA]],Tiges!$B$4:$B$79&amp;Tiges!$C$4:$C$79,Tiges!$H$4:$H$79),"")</f>
        <v>130</v>
      </c>
      <c r="BB1200" s="117"/>
      <c r="BC1200" s="184">
        <f>IFERROR(VLOOKUP(Tableau210[[#This Row],[OPERATION]],Tableau4[],2,FALSE),"")</f>
        <v>0</v>
      </c>
      <c r="BD1200" s="177"/>
      <c r="BE1200" s="182">
        <f>IFERROR(VLOOKUP(Tableau210[[#This Row],[OPERATION]],Tableau4[],3,FALSE),"")</f>
        <v>1</v>
      </c>
      <c r="BF1200" s="177"/>
      <c r="BG1200" s="117" t="s">
        <v>150</v>
      </c>
      <c r="BH1200" s="177" t="str" cm="1">
        <f t="array" ref="BH12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0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00" s="117" t="s">
        <v>2268</v>
      </c>
      <c r="BK1200" s="117" t="s">
        <v>3424</v>
      </c>
      <c r="BL1200" s="167" t="s">
        <v>2380</v>
      </c>
      <c r="BM1200" s="167"/>
      <c r="BN1200" s="117"/>
      <c r="BO1200" s="117"/>
      <c r="BP1200" s="117"/>
      <c r="BQ1200" s="48"/>
      <c r="BR1200" s="119"/>
      <c r="BS1200" s="48"/>
      <c r="BT1200" s="48"/>
      <c r="BU1200" s="48"/>
      <c r="BV1200" s="48"/>
      <c r="BW1200" s="48"/>
      <c r="BX1200" s="48"/>
    </row>
    <row r="1201" spans="1:76" ht="15.75" hidden="1" x14ac:dyDescent="0.25">
      <c r="A1201" s="48" t="str" cm="1">
        <f t="array" ref="A1201">_xlfn.XLOOKUP(Tableau210[[#This Row],[NOM]]&amp;Tableau210[[#This Row],[REPERE BUTA]],[6]!Tableau16[POSTE TECHNIQUE]&amp;[6]!Tableau16[Repere ADM],[6]!Tableau16[NUMERO CLIENT])</f>
        <v>S1-SRP001-VMC</v>
      </c>
      <c r="B1201" s="48" t="str" cm="1">
        <f t="array" ref="B1201">_xlfn.XLOOKUP(Tableau210[[#This Row],[NOM]]&amp;Tableau210[[#This Row],[REPERE BUTA]],[6]!Tableau16[POSTE TECHNIQUE]&amp;[6]!Tableau16[Repere REF],[6]!Tableau16[NUMERO CLIENT])</f>
        <v>S1-SRP001-VMC</v>
      </c>
      <c r="C1201" s="48" cm="1">
        <f t="array" ref="C1201">_xlfn.XLOOKUP(Tableau210[[#This Row],[NOM]]&amp;Tableau210[[#This Row],[Repere Ubleam]],[7]Sheet1!$C$2:$C$2995&amp;[7]Sheet1!$I$2:$I$2995,[7]Sheet1!$A$2:$A$2995)</f>
        <v>648</v>
      </c>
      <c r="D1201" s="48" t="str">
        <f>C1201&amp;""</f>
        <v>648</v>
      </c>
      <c r="E1201" s="48" t="s">
        <v>2553</v>
      </c>
      <c r="F1201" s="48" t="s">
        <v>2956</v>
      </c>
      <c r="G1201" s="176" t="s">
        <v>1547</v>
      </c>
      <c r="H1201" s="119" t="s">
        <v>1067</v>
      </c>
      <c r="I1201" s="119" t="s">
        <v>91</v>
      </c>
      <c r="J1201" s="119" t="s">
        <v>2058</v>
      </c>
      <c r="K1201" s="415" t="str">
        <f>_xlfn.XLOOKUP(Tableau210[[#This Row],[NOM]],[8]LUT!$I$5:$I$301,[8]LUT!$N$5:$N$301)</f>
        <v>VM</v>
      </c>
      <c r="L1201" s="119" t="s">
        <v>75</v>
      </c>
      <c r="M1201" s="119" t="s">
        <v>1268</v>
      </c>
      <c r="N1201" s="119" t="s">
        <v>1268</v>
      </c>
      <c r="O1201" s="119"/>
      <c r="P1201" s="119"/>
      <c r="Q1201" s="119"/>
      <c r="R1201" s="119"/>
      <c r="S1201" s="119"/>
      <c r="T1201" s="119"/>
      <c r="U1201" s="119"/>
      <c r="V1201" s="119"/>
      <c r="W1201" s="117" t="s">
        <v>2159</v>
      </c>
      <c r="X1201" s="207" cm="1">
        <f t="array" ref="X12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0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01" s="117" t="s">
        <v>3424</v>
      </c>
      <c r="AA1201" s="207" cm="1">
        <f t="array" ref="AA12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0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01" s="48"/>
      <c r="AD1201" s="117" t="s">
        <v>2196</v>
      </c>
      <c r="AE1201" s="119"/>
      <c r="AF1201" s="183">
        <f>IFERROR(VLOOKUP(Tableau210[[#This Row],[OPERATION]],Tableau4[],5,FALSE),"")</f>
        <v>0</v>
      </c>
      <c r="AG1201" s="178" cm="1">
        <f t="array" ref="AG1201">IFERROR(
   SUM(
      _xlfn._xlws.FILTER(
         Tableau3[JP],
         (Tableau3[ITEM]=Tableau210[[#This Row],[NOM]])*
         (Tableau3[Rep.]=Tableau210[[#This Row],[REPERE BUTA]])
      )
   ),
0)</f>
        <v>0</v>
      </c>
      <c r="AH1201" s="183">
        <f>IFERROR(VLOOKUP(Tableau210[[#This Row],[OPERATION]],Tableau4[],4,FALSE),"")</f>
        <v>0</v>
      </c>
      <c r="AI1201" s="178" cm="1">
        <f t="array" ref="AI1201">IFERROR(
   SUM(
      _xlfn._xlws.FILTER(
         Tableau3[BP],
         (Tableau3[ITEM]=Tableau210[[#This Row],[NOM]])*
         (Tableau3[Rep.]=Tableau210[[#This Row],[REPERE BUTA]])
      )
   ),
0)</f>
        <v>0</v>
      </c>
      <c r="AJ1201" s="181" t="str">
        <f>IF(Tableau210[[#This Row],[NB JP EMIS]]=1,"1 JP","") &amp; IF(Tableau210[[#This Row],[NB BP EMIS]]=1," 1 BP","")</f>
        <v/>
      </c>
      <c r="AK1201" s="178" t="str">
        <f>IF(Tableau210[[#This Row],[NB JP BUTA]]=1,"1 JP","") &amp; IF(Tableau210[[#This Row],[Nb BP BUTA]]=1," 1 BP","") &amp; IF(Tableau210[[#This Row],[Nb BP BUTA]]=2," 2 BP","")</f>
        <v/>
      </c>
      <c r="AL1201" s="117" t="s">
        <v>103</v>
      </c>
      <c r="AM1201" s="117">
        <f>IFERROR(+VLOOKUP(AY1201,Tiges!$G$4:$I$569,3,FALSE),"")</f>
        <v>32</v>
      </c>
      <c r="AN1201" s="48"/>
      <c r="AO1201" s="117" t="s">
        <v>3424</v>
      </c>
      <c r="AP1201" s="177" cm="1">
        <f t="array" ref="AP12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01" s="117" t="s">
        <v>3424</v>
      </c>
      <c r="AS1201" s="177" t="str" cm="1">
        <f t="array" ref="AS12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12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1201" s="117" t="s">
        <v>3424</v>
      </c>
      <c r="AV1201" s="177" t="str" cm="1">
        <f t="array" ref="AV12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01" s="117"/>
      <c r="AY1201" s="117" cm="1">
        <f t="array" ref="AY1201">IFERROR(_xlfn.XLOOKUP(Tableau210[[#This Row],[DN DONNEES BUTA ]]&amp;Tableau210[[#This Row],[PN DONNEES BUTA]],Tiges!$B$4:$B$79&amp;Tiges!$C$4:$C$79,Tiges!$G$4:$G$79),"")</f>
        <v>20</v>
      </c>
      <c r="AZ1201" s="117"/>
      <c r="BA1201" s="117" cm="1">
        <f t="array" ref="BA1201">IFERROR(_xlfn.XLOOKUP(Tableau210[[#This Row],[DN DONNEES BUTA ]]&amp;Tableau210[[#This Row],[PN DONNEES BUTA]],Tiges!$B$4:$B$79&amp;Tiges!$C$4:$C$79,Tiges!$H$4:$H$79),"")</f>
        <v>110</v>
      </c>
      <c r="BB1201" s="117"/>
      <c r="BC1201" s="184">
        <f>IFERROR(VLOOKUP(Tableau210[[#This Row],[OPERATION]],Tableau4[],2,FALSE),"")</f>
        <v>0</v>
      </c>
      <c r="BD1201" s="177" cm="1">
        <f t="array" ref="BD1201">IFERROR(
   SUM(
      _xlfn._xlws.FILTER(
         Tableau3[Nb Platinage Joint],
         (Tableau3[ITEM]=Tableau210[[#This Row],[NOM]])*
         (Tableau3[Rep.]=Tableau210[[#This Row],[REPERE BUTA]])
      )
   ),
0)</f>
        <v>0</v>
      </c>
      <c r="BE1201" s="182">
        <f>IFERROR(VLOOKUP(Tableau210[[#This Row],[OPERATION]],Tableau4[],3,FALSE),"")</f>
        <v>1</v>
      </c>
      <c r="BF1201" s="177" cm="1">
        <f t="array" ref="BF1201">IFERROR(
   SUM(
      _xlfn._xlws.FILTER(
         Tableau3[Joint Définitif Nb],
         (Tableau3[ITEM]=Tableau210[[#This Row],[NOM]])*
         (Tableau3[Rep.]=Tableau210[[#This Row],[REPERE BUTA]])
      )
   ),
0)</f>
        <v>1</v>
      </c>
      <c r="BG1201" s="117" t="s">
        <v>3424</v>
      </c>
      <c r="BH1201" s="177" t="str" cm="1">
        <f t="array" ref="BH12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01" s="117" t="s">
        <v>3424</v>
      </c>
      <c r="BK1201" s="117" t="s">
        <v>3424</v>
      </c>
      <c r="BL1201" s="167" t="s">
        <v>2254</v>
      </c>
      <c r="BM1201" s="167"/>
      <c r="BN1201" s="117"/>
      <c r="BO1201" s="117"/>
      <c r="BP1201" s="117"/>
      <c r="BQ1201" s="48"/>
      <c r="BR1201" s="119"/>
      <c r="BS1201" s="48"/>
      <c r="BT1201" s="48"/>
      <c r="BU1201" s="48"/>
      <c r="BV1201" s="48"/>
      <c r="BW1201" s="48"/>
      <c r="BX1201" s="48"/>
    </row>
    <row r="1202" spans="1:76" ht="15.75" hidden="1" x14ac:dyDescent="0.25">
      <c r="A1202" s="48" t="str" cm="1">
        <f t="array" ref="A1202">_xlfn.XLOOKUP(Tableau210[[#This Row],[NOM]]&amp;Tableau210[[#This Row],[REPERE BUTA]],[6]!Tableau16[POSTE TECHNIQUE]&amp;[6]!Tableau16[Repere ADM],[6]!Tableau16[NUMERO CLIENT])</f>
        <v>S1-SRP001-VMC</v>
      </c>
      <c r="B1202" s="48" t="str" cm="1">
        <f t="array" ref="B1202">_xlfn.XLOOKUP(Tableau210[[#This Row],[NOM]]&amp;Tableau210[[#This Row],[REPERE BUTA]],[6]!Tableau16[POSTE TECHNIQUE]&amp;[6]!Tableau16[Repere REF],[6]!Tableau16[NUMERO CLIENT])</f>
        <v>S1-SRP001-VMC</v>
      </c>
      <c r="C1202" s="48" cm="1">
        <f t="array" ref="C1202">_xlfn.XLOOKUP(Tableau210[[#This Row],[NOM]]&amp;Tableau210[[#This Row],[Repere Ubleam]],[7]Sheet1!$C$2:$C$2995&amp;[7]Sheet1!$I$2:$I$2995,[7]Sheet1!$A$2:$A$2995)</f>
        <v>649</v>
      </c>
      <c r="D1202" s="48" t="str">
        <f>C1202&amp;""</f>
        <v>649</v>
      </c>
      <c r="E1202" s="48" t="s">
        <v>2553</v>
      </c>
      <c r="F1202" s="48" t="s">
        <v>2956</v>
      </c>
      <c r="G1202" s="176" t="s">
        <v>1547</v>
      </c>
      <c r="H1202" s="119" t="s">
        <v>1067</v>
      </c>
      <c r="I1202" s="119" t="s">
        <v>91</v>
      </c>
      <c r="J1202" s="119" t="s">
        <v>2058</v>
      </c>
      <c r="K1202" s="415" t="str">
        <f>_xlfn.XLOOKUP(Tableau210[[#This Row],[NOM]],[8]LUT!$I$5:$I$301,[8]LUT!$N$5:$N$301)</f>
        <v>VM</v>
      </c>
      <c r="L1202" s="119" t="s">
        <v>75</v>
      </c>
      <c r="M1202" s="119" t="s">
        <v>1271</v>
      </c>
      <c r="N1202" s="119" t="s">
        <v>1271</v>
      </c>
      <c r="O1202" s="119"/>
      <c r="P1202" s="119"/>
      <c r="Q1202" s="119"/>
      <c r="R1202" s="119"/>
      <c r="S1202" s="119"/>
      <c r="T1202" s="119"/>
      <c r="U1202" s="119"/>
      <c r="V1202" s="119"/>
      <c r="W1202" s="117" t="s">
        <v>2159</v>
      </c>
      <c r="X1202" s="207" cm="1">
        <f t="array" ref="X12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0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02" s="117" t="s">
        <v>3424</v>
      </c>
      <c r="AA1202" s="207" cm="1">
        <f t="array" ref="AA12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02" s="48"/>
      <c r="AD1202" s="117" t="s">
        <v>2196</v>
      </c>
      <c r="AE1202" s="119"/>
      <c r="AF1202" s="183">
        <f>IFERROR(VLOOKUP(Tableau210[[#This Row],[OPERATION]],Tableau4[],5,FALSE),"")</f>
        <v>0</v>
      </c>
      <c r="AG1202" s="178"/>
      <c r="AH1202" s="183">
        <f>IFERROR(VLOOKUP(Tableau210[[#This Row],[OPERATION]],Tableau4[],4,FALSE),"")</f>
        <v>0</v>
      </c>
      <c r="AI1202" s="178"/>
      <c r="AJ1202" s="181" t="str">
        <f>IF(Tableau210[[#This Row],[NB JP EMIS]]=1,"1 JP","") &amp; IF(Tableau210[[#This Row],[NB BP EMIS]]=1," 1 BP","")</f>
        <v/>
      </c>
      <c r="AK1202" s="178"/>
      <c r="AL1202" s="117" t="s">
        <v>103</v>
      </c>
      <c r="AM1202" s="117">
        <f>IFERROR(+VLOOKUP(AY1202,Tiges!$G$4:$I$569,3,FALSE),"")</f>
        <v>32</v>
      </c>
      <c r="AN1202" s="48"/>
      <c r="AO1202" s="117" t="s">
        <v>3424</v>
      </c>
      <c r="AP1202" s="177" cm="1">
        <f t="array" ref="AP12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02" s="117" t="s">
        <v>3424</v>
      </c>
      <c r="AS1202" s="177" t="str" cm="1">
        <f t="array" ref="AS12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12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1202" s="117" t="s">
        <v>3424</v>
      </c>
      <c r="AV1202" s="177" t="str" cm="1">
        <f t="array" ref="AV12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02" s="117"/>
      <c r="AY1202" s="117" cm="1">
        <f t="array" ref="AY1202">IFERROR(_xlfn.XLOOKUP(Tableau210[[#This Row],[DN DONNEES BUTA ]]&amp;Tableau210[[#This Row],[PN DONNEES BUTA]],Tiges!$B$4:$B$79&amp;Tiges!$C$4:$C$79,Tiges!$G$4:$G$79),"")</f>
        <v>20</v>
      </c>
      <c r="AZ1202" s="117"/>
      <c r="BA1202" s="117" cm="1">
        <f t="array" ref="BA1202">IFERROR(_xlfn.XLOOKUP(Tableau210[[#This Row],[DN DONNEES BUTA ]]&amp;Tableau210[[#This Row],[PN DONNEES BUTA]],Tiges!$B$4:$B$79&amp;Tiges!$C$4:$C$79,Tiges!$H$4:$H$79),"")</f>
        <v>110</v>
      </c>
      <c r="BB1202" s="117"/>
      <c r="BC1202" s="184">
        <f>IFERROR(VLOOKUP(Tableau210[[#This Row],[OPERATION]],Tableau4[],2,FALSE),"")</f>
        <v>0</v>
      </c>
      <c r="BD1202" s="177"/>
      <c r="BE1202" s="182">
        <f>IFERROR(VLOOKUP(Tableau210[[#This Row],[OPERATION]],Tableau4[],3,FALSE),"")</f>
        <v>1</v>
      </c>
      <c r="BF1202" s="177"/>
      <c r="BG1202" s="117" t="s">
        <v>3424</v>
      </c>
      <c r="BH1202" s="177" t="str" cm="1">
        <f t="array" ref="BH12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02" s="117" t="s">
        <v>3424</v>
      </c>
      <c r="BK1202" s="117" t="s">
        <v>3424</v>
      </c>
      <c r="BL1202" s="167" t="s">
        <v>2254</v>
      </c>
      <c r="BM1202" s="167"/>
      <c r="BN1202" s="117"/>
      <c r="BO1202" s="117"/>
      <c r="BP1202" s="117"/>
      <c r="BQ1202" s="48"/>
      <c r="BR1202" s="119"/>
      <c r="BS1202" s="48"/>
      <c r="BT1202" s="48"/>
      <c r="BU1202" s="48"/>
      <c r="BV1202" s="48"/>
      <c r="BW1202" s="48"/>
      <c r="BX1202" s="48"/>
    </row>
    <row r="1203" spans="1:76" ht="15.75" hidden="1" x14ac:dyDescent="0.25">
      <c r="A1203" s="48" t="e" cm="1">
        <f t="array" ref="A1203">_xlfn.XLOOKUP(Tableau210[[#This Row],[NOM]]&amp;Tableau210[[#This Row],[REPERE BUTA]],[6]!Tableau16[POSTE TECHNIQUE]&amp;[6]!Tableau16[Repere ADM],[6]!Tableau16[NUMERO CLIENT])</f>
        <v>#N/A</v>
      </c>
      <c r="B1203" s="48" t="e" cm="1">
        <f t="array" ref="B1203">_xlfn.XLOOKUP(Tableau210[[#This Row],[NOM]]&amp;Tableau210[[#This Row],[REPERE BUTA]],[6]!Tableau16[POSTE TECHNIQUE]&amp;[6]!Tableau16[Repere REF],[6]!Tableau16[NUMERO CLIENT])</f>
        <v>#N/A</v>
      </c>
      <c r="C1203" s="48" cm="1">
        <f t="array" ref="C1203">_xlfn.XLOOKUP(Tableau210[[#This Row],[NOM]]&amp;Tableau210[[#This Row],[Repere Ubleam]],[7]Sheet1!$C$2:$C$2995&amp;[7]Sheet1!$I$2:$I$2995,[7]Sheet1!$A$2:$A$2995)</f>
        <v>1198</v>
      </c>
      <c r="D1203" s="48" t="str">
        <f>C1203&amp;""</f>
        <v>1198</v>
      </c>
      <c r="E1203" s="48" t="e">
        <v>#N/A</v>
      </c>
      <c r="F1203" s="48" t="e">
        <v>#N/A</v>
      </c>
      <c r="G1203" s="176" t="s">
        <v>1891</v>
      </c>
      <c r="H1203" s="119" t="s">
        <v>1067</v>
      </c>
      <c r="I1203" s="119" t="s">
        <v>80</v>
      </c>
      <c r="J1203" s="119" t="s">
        <v>1075</v>
      </c>
      <c r="K1203" s="415" t="str">
        <f>_xlfn.XLOOKUP(Tableau210[[#This Row],[NOM]],[8]LUT!$I$5:$I$301,[8]LUT!$N$5:$N$301)</f>
        <v>Vis trémis</v>
      </c>
      <c r="L1203" s="119" t="s">
        <v>73</v>
      </c>
      <c r="M1203" s="119"/>
      <c r="N1203" s="119" t="s">
        <v>73</v>
      </c>
      <c r="O1203" s="119"/>
      <c r="P1203" s="119"/>
      <c r="Q1203" s="119"/>
      <c r="R1203" s="119"/>
      <c r="S1203" s="119"/>
      <c r="T1203" s="119"/>
      <c r="U1203" s="119"/>
      <c r="V1203" s="119"/>
      <c r="W1203" s="148">
        <v>25</v>
      </c>
      <c r="X1203" s="207" cm="1">
        <f t="array" ref="X12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0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03" s="148">
        <v>20</v>
      </c>
      <c r="AA1203" s="207" cm="1">
        <f t="array" ref="AA12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0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03" s="48"/>
      <c r="AD1203" s="117" t="s">
        <v>2103</v>
      </c>
      <c r="AE1203" s="119"/>
      <c r="AF1203" s="183">
        <f>IFERROR(VLOOKUP(Tableau210[[#This Row],[OPERATION]],Tableau4[],5,FALSE),"")</f>
        <v>1</v>
      </c>
      <c r="AG1203" s="178" cm="1">
        <f t="array" ref="AG1203">IFERROR(
   SUM(
      _xlfn._xlws.FILTER(
         Tableau3[JP],
         (Tableau3[ITEM]=Tableau210[[#This Row],[NOM]])*
         (Tableau3[Rep.]=Tableau210[[#This Row],[REPERE BUTA]])
      )
   ),
0)</f>
        <v>1</v>
      </c>
      <c r="AH1203" s="183">
        <f>IFERROR(VLOOKUP(Tableau210[[#This Row],[OPERATION]],Tableau4[],4,FALSE),"")</f>
        <v>0</v>
      </c>
      <c r="AI1203" s="178" cm="1">
        <f t="array" ref="AI1203">IFERROR(
   SUM(
      _xlfn._xlws.FILTER(
         Tableau3[BP],
         (Tableau3[ITEM]=Tableau210[[#This Row],[NOM]])*
         (Tableau3[Rep.]=Tableau210[[#This Row],[REPERE BUTA]])
      )
   ),
0)</f>
        <v>0</v>
      </c>
      <c r="AJ1203" s="181" t="str">
        <f>IF(Tableau210[[#This Row],[NB JP EMIS]]=1,"1 JP","") &amp; IF(Tableau210[[#This Row],[NB BP EMIS]]=1," 1 BP","")</f>
        <v>1 JP</v>
      </c>
      <c r="AK1203" s="178" t="str">
        <f>IF(Tableau210[[#This Row],[NB JP BUTA]]=1,"1 JP","") &amp; IF(Tableau210[[#This Row],[Nb BP BUTA]]=1," 1 BP","") &amp; IF(Tableau210[[#This Row],[Nb BP BUTA]]=2," 2 BP","")</f>
        <v>1 JP</v>
      </c>
      <c r="AL1203" s="117" t="s">
        <v>103</v>
      </c>
      <c r="AM1203" s="117">
        <f>IFERROR(+VLOOKUP(AY1203,Tiges!$G$4:$I$569,3,FALSE),"")</f>
        <v>22</v>
      </c>
      <c r="AN1203" s="48"/>
      <c r="AO1203" s="117">
        <v>4</v>
      </c>
      <c r="AP1203" s="177" cm="1">
        <f t="array" ref="AP12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03" s="117" t="s">
        <v>2271</v>
      </c>
      <c r="AS1203" s="177" t="str" cm="1">
        <f t="array" ref="AS12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203" s="117" t="s">
        <v>1123</v>
      </c>
      <c r="AV1203" s="177" t="str" cm="1">
        <f t="array" ref="AV12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03" s="117"/>
      <c r="AY1203" s="117" cm="1">
        <f t="array" ref="AY1203">IFERROR(_xlfn.XLOOKUP(Tableau210[[#This Row],[DN DONNEES BUTA ]]&amp;Tableau210[[#This Row],[PN DONNEES BUTA]],Tiges!$B$4:$B$79&amp;Tiges!$C$4:$C$79,Tiges!$G$4:$G$79),"")</f>
        <v>14</v>
      </c>
      <c r="AZ1203" s="117"/>
      <c r="BA1203" s="117" cm="1">
        <f t="array" ref="BA1203">IFERROR(_xlfn.XLOOKUP(Tableau210[[#This Row],[DN DONNEES BUTA ]]&amp;Tableau210[[#This Row],[PN DONNEES BUTA]],Tiges!$B$4:$B$79&amp;Tiges!$C$4:$C$79,Tiges!$H$4:$H$79),"")</f>
        <v>70</v>
      </c>
      <c r="BB1203" s="117"/>
      <c r="BC1203" s="184">
        <f>IFERROR(VLOOKUP(Tableau210[[#This Row],[OPERATION]],Tableau4[],2,FALSE),"")</f>
        <v>2</v>
      </c>
      <c r="BD1203" s="177" cm="1">
        <f t="array" ref="BD1203">IFERROR(
   SUM(
      _xlfn._xlws.FILTER(
         Tableau3[Nb Platinage Joint],
         (Tableau3[ITEM]=Tableau210[[#This Row],[NOM]])*
         (Tableau3[Rep.]=Tableau210[[#This Row],[REPERE BUTA]])
      )
   ),
0)</f>
        <v>2</v>
      </c>
      <c r="BE1203" s="182">
        <f>IFERROR(VLOOKUP(Tableau210[[#This Row],[OPERATION]],Tableau4[],3,FALSE),"")</f>
        <v>1</v>
      </c>
      <c r="BF1203" s="177" cm="1">
        <f t="array" ref="BF1203">IFERROR(
   SUM(
      _xlfn._xlws.FILTER(
         Tableau3[Joint Définitif Nb],
         (Tableau3[ITEM]=Tableau210[[#This Row],[NOM]])*
         (Tableau3[Rep.]=Tableau210[[#This Row],[REPERE BUTA]])
      )
   ),
0)</f>
        <v>1</v>
      </c>
      <c r="BG1203" s="117" t="s">
        <v>129</v>
      </c>
      <c r="BH1203" s="177" t="str" cm="1">
        <f t="array" ref="BH12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03" s="117" t="s">
        <v>2268</v>
      </c>
      <c r="BK1203" s="117" t="s">
        <v>2269</v>
      </c>
      <c r="BL1203" s="167" t="s">
        <v>2380</v>
      </c>
      <c r="BM1203" s="117"/>
      <c r="BN1203" s="117"/>
      <c r="BO1203" s="117"/>
      <c r="BP1203" s="117"/>
      <c r="BQ1203" s="48"/>
      <c r="BR1203" s="119"/>
      <c r="BS1203" s="48"/>
      <c r="BT1203" s="48"/>
      <c r="BU1203" s="48"/>
      <c r="BV1203" s="48"/>
      <c r="BW1203" s="48"/>
      <c r="BX1203" s="48"/>
    </row>
    <row r="1204" spans="1:76" ht="15.75" hidden="1" x14ac:dyDescent="0.25">
      <c r="A1204" s="48" t="e" cm="1">
        <f t="array" ref="A1204">_xlfn.XLOOKUP(Tableau210[[#This Row],[NOM]]&amp;Tableau210[[#This Row],[REPERE BUTA]],[6]!Tableau16[POSTE TECHNIQUE]&amp;[6]!Tableau16[Repere ADM],[6]!Tableau16[NUMERO CLIENT])</f>
        <v>#N/A</v>
      </c>
      <c r="B1204" s="48" t="e" cm="1">
        <f t="array" ref="B1204">_xlfn.XLOOKUP(Tableau210[[#This Row],[NOM]]&amp;Tableau210[[#This Row],[REPERE BUTA]],[6]!Tableau16[POSTE TECHNIQUE]&amp;[6]!Tableau16[Repere REF],[6]!Tableau16[NUMERO CLIENT])</f>
        <v>#N/A</v>
      </c>
      <c r="C1204" s="48" cm="1">
        <f t="array" ref="C1204">_xlfn.XLOOKUP(Tableau210[[#This Row],[NOM]]&amp;Tableau210[[#This Row],[Repere Ubleam]],[7]Sheet1!$C$2:$C$2995&amp;[7]Sheet1!$I$2:$I$2995,[7]Sheet1!$A$2:$A$2995)</f>
        <v>1199</v>
      </c>
      <c r="D1204" s="48" t="str">
        <f>C1204&amp;""</f>
        <v>1199</v>
      </c>
      <c r="E1204" s="48" t="e">
        <v>#N/A</v>
      </c>
      <c r="F1204" s="48" t="e">
        <v>#N/A</v>
      </c>
      <c r="G1204" s="176" t="s">
        <v>1891</v>
      </c>
      <c r="H1204" s="119" t="s">
        <v>1067</v>
      </c>
      <c r="I1204" s="119" t="s">
        <v>80</v>
      </c>
      <c r="J1204" s="119" t="s">
        <v>1075</v>
      </c>
      <c r="K1204" s="415" t="str">
        <f>_xlfn.XLOOKUP(Tableau210[[#This Row],[NOM]],[8]LUT!$I$5:$I$301,[8]LUT!$N$5:$N$301)</f>
        <v>Vis trémis</v>
      </c>
      <c r="L1204" s="119" t="s">
        <v>75</v>
      </c>
      <c r="M1204" s="119"/>
      <c r="N1204" s="119" t="s">
        <v>75</v>
      </c>
      <c r="O1204" s="119"/>
      <c r="P1204" s="119"/>
      <c r="Q1204" s="119"/>
      <c r="R1204" s="119"/>
      <c r="S1204" s="119"/>
      <c r="T1204" s="119"/>
      <c r="U1204" s="119"/>
      <c r="V1204" s="119"/>
      <c r="W1204" s="148">
        <v>150</v>
      </c>
      <c r="X1204" s="207" cm="1">
        <f t="array" ref="X12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0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04" s="148">
        <v>16</v>
      </c>
      <c r="AA1204" s="207" cm="1">
        <f t="array" ref="AA12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04" s="48"/>
      <c r="AD1204" s="117" t="s">
        <v>2196</v>
      </c>
      <c r="AE1204" s="119"/>
      <c r="AF1204" s="183">
        <f>IFERROR(VLOOKUP(Tableau210[[#This Row],[OPERATION]],Tableau4[],5,FALSE),"")</f>
        <v>0</v>
      </c>
      <c r="AG1204" s="178" cm="1">
        <f t="array" ref="AG1204">IFERROR(
   SUM(
      _xlfn._xlws.FILTER(
         Tableau3[JP],
         (Tableau3[ITEM]=Tableau210[[#This Row],[NOM]])*
         (Tableau3[Rep.]=Tableau210[[#This Row],[REPERE BUTA]])
      )
   ),
0)</f>
        <v>0</v>
      </c>
      <c r="AH1204" s="183">
        <f>IFERROR(VLOOKUP(Tableau210[[#This Row],[OPERATION]],Tableau4[],4,FALSE),"")</f>
        <v>0</v>
      </c>
      <c r="AI1204" s="178" cm="1">
        <f t="array" ref="AI1204">IFERROR(
   SUM(
      _xlfn._xlws.FILTER(
         Tableau3[BP],
         (Tableau3[ITEM]=Tableau210[[#This Row],[NOM]])*
         (Tableau3[Rep.]=Tableau210[[#This Row],[REPERE BUTA]])
      )
   ),
0)</f>
        <v>0</v>
      </c>
      <c r="AJ1204" s="181" t="str">
        <f>IF(Tableau210[[#This Row],[NB JP EMIS]]=1,"1 JP","") &amp; IF(Tableau210[[#This Row],[NB BP EMIS]]=1," 1 BP","")</f>
        <v/>
      </c>
      <c r="AK1204" s="178" t="str">
        <f>IF(Tableau210[[#This Row],[NB JP BUTA]]=1,"1 JP","") &amp; IF(Tableau210[[#This Row],[Nb BP BUTA]]=1," 1 BP","") &amp; IF(Tableau210[[#This Row],[Nb BP BUTA]]=2," 2 BP","")</f>
        <v/>
      </c>
      <c r="AL1204" s="117" t="s">
        <v>103</v>
      </c>
      <c r="AM1204" s="117">
        <f>IFERROR(+VLOOKUP(AY1204,Tiges!$G$4:$I$569,3,FALSE),"")</f>
        <v>32</v>
      </c>
      <c r="AN1204" s="48"/>
      <c r="AO1204" s="117">
        <v>8</v>
      </c>
      <c r="AP1204" s="177" cm="1">
        <f t="array" ref="AP12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04" s="117" t="s">
        <v>2283</v>
      </c>
      <c r="AS1204" s="177" t="str" cm="1">
        <f t="array" ref="AS12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204" s="117" t="s">
        <v>1123</v>
      </c>
      <c r="AV1204" s="177" t="str" cm="1">
        <f t="array" ref="AV12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04" s="117"/>
      <c r="AY1204" s="117" cm="1">
        <f t="array" ref="AY1204">IFERROR(_xlfn.XLOOKUP(Tableau210[[#This Row],[DN DONNEES BUTA ]]&amp;Tableau210[[#This Row],[PN DONNEES BUTA]],Tiges!$B$4:$B$79&amp;Tiges!$C$4:$C$79,Tiges!$G$4:$G$79),"")</f>
        <v>20</v>
      </c>
      <c r="AZ1204" s="117"/>
      <c r="BA1204" s="117" cm="1">
        <f t="array" ref="BA1204">IFERROR(_xlfn.XLOOKUP(Tableau210[[#This Row],[DN DONNEES BUTA ]]&amp;Tableau210[[#This Row],[PN DONNEES BUTA]],Tiges!$B$4:$B$79&amp;Tiges!$C$4:$C$79,Tiges!$H$4:$H$79),"")</f>
        <v>110</v>
      </c>
      <c r="BB1204" s="117"/>
      <c r="BC1204" s="184">
        <f>IFERROR(VLOOKUP(Tableau210[[#This Row],[OPERATION]],Tableau4[],2,FALSE),"")</f>
        <v>0</v>
      </c>
      <c r="BD1204" s="177" cm="1">
        <f t="array" ref="BD1204">IFERROR(
   SUM(
      _xlfn._xlws.FILTER(
         Tableau3[Nb Platinage Joint],
         (Tableau3[ITEM]=Tableau210[[#This Row],[NOM]])*
         (Tableau3[Rep.]=Tableau210[[#This Row],[REPERE BUTA]])
      )
   ),
0)</f>
        <v>0</v>
      </c>
      <c r="BE1204" s="182">
        <f>IFERROR(VLOOKUP(Tableau210[[#This Row],[OPERATION]],Tableau4[],3,FALSE),"")</f>
        <v>1</v>
      </c>
      <c r="BF1204" s="177" cm="1">
        <f t="array" ref="BF1204">IFERROR(
   SUM(
      _xlfn._xlws.FILTER(
         Tableau3[Joint Définitif Nb],
         (Tableau3[ITEM]=Tableau210[[#This Row],[NOM]])*
         (Tableau3[Rep.]=Tableau210[[#This Row],[REPERE BUTA]])
      )
   ),
0)</f>
        <v>1</v>
      </c>
      <c r="BG1204" s="117" t="s">
        <v>129</v>
      </c>
      <c r="BH1204" s="177" t="str" cm="1">
        <f t="array" ref="BH12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04" s="117" t="s">
        <v>2281</v>
      </c>
      <c r="BK1204" s="117" t="s">
        <v>2269</v>
      </c>
      <c r="BL1204" s="167" t="s">
        <v>2380</v>
      </c>
      <c r="BM1204" s="117"/>
      <c r="BN1204" s="117"/>
      <c r="BO1204" s="117"/>
      <c r="BP1204" s="117"/>
      <c r="BQ1204" s="48"/>
      <c r="BR1204" s="119"/>
      <c r="BS1204" s="48"/>
      <c r="BT1204" s="48"/>
      <c r="BU1204" s="48"/>
      <c r="BV1204" s="48"/>
      <c r="BW1204" s="48"/>
      <c r="BX1204" s="48"/>
    </row>
    <row r="1205" spans="1:76" ht="15.75" hidden="1" x14ac:dyDescent="0.25">
      <c r="A1205" s="48" t="e" cm="1">
        <f t="array" ref="A1205">_xlfn.XLOOKUP(Tableau210[[#This Row],[NOM]]&amp;Tableau210[[#This Row],[REPERE BUTA]],[6]!Tableau16[POSTE TECHNIQUE]&amp;[6]!Tableau16[Repere ADM],[6]!Tableau16[NUMERO CLIENT])</f>
        <v>#N/A</v>
      </c>
      <c r="B1205" s="48" t="e" cm="1">
        <f t="array" ref="B1205">_xlfn.XLOOKUP(Tableau210[[#This Row],[NOM]]&amp;Tableau210[[#This Row],[REPERE BUTA]],[6]!Tableau16[POSTE TECHNIQUE]&amp;[6]!Tableau16[Repere REF],[6]!Tableau16[NUMERO CLIENT])</f>
        <v>#N/A</v>
      </c>
      <c r="C1205" s="48" cm="1">
        <f t="array" ref="C1205">_xlfn.XLOOKUP(Tableau210[[#This Row],[NOM]]&amp;Tableau210[[#This Row],[Repere Ubleam]],[7]Sheet1!$C$2:$C$2995&amp;[7]Sheet1!$I$2:$I$2995,[7]Sheet1!$A$2:$A$2995)</f>
        <v>1200</v>
      </c>
      <c r="D1205" s="48" t="str">
        <f>C1205&amp;""</f>
        <v>1200</v>
      </c>
      <c r="E1205" s="48" t="e">
        <v>#N/A</v>
      </c>
      <c r="F1205" s="48" t="e">
        <v>#N/A</v>
      </c>
      <c r="G1205" s="176" t="s">
        <v>1891</v>
      </c>
      <c r="H1205" s="119" t="s">
        <v>1067</v>
      </c>
      <c r="I1205" s="119" t="s">
        <v>80</v>
      </c>
      <c r="J1205" s="119" t="s">
        <v>1075</v>
      </c>
      <c r="K1205" s="415" t="str">
        <f>_xlfn.XLOOKUP(Tableau210[[#This Row],[NOM]],[8]LUT!$I$5:$I$301,[8]LUT!$N$5:$N$301)</f>
        <v>Vis trémis</v>
      </c>
      <c r="L1205" s="119" t="s">
        <v>70</v>
      </c>
      <c r="M1205" s="119" t="s">
        <v>1227</v>
      </c>
      <c r="N1205" s="119" t="s">
        <v>1227</v>
      </c>
      <c r="O1205" s="119" t="s">
        <v>2446</v>
      </c>
      <c r="P1205" s="119"/>
      <c r="Q1205" s="119"/>
      <c r="R1205" s="119"/>
      <c r="S1205" s="119"/>
      <c r="T1205" s="119"/>
      <c r="U1205" s="119"/>
      <c r="V1205" s="119"/>
      <c r="W1205" s="148">
        <v>100</v>
      </c>
      <c r="X1205" s="207" cm="1">
        <f t="array" ref="X12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20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05" s="148">
        <v>20</v>
      </c>
      <c r="AA1205" s="207" cm="1">
        <f t="array" ref="AA12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0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05" s="48"/>
      <c r="AD1205" s="117" t="s">
        <v>2197</v>
      </c>
      <c r="AE1205" s="119"/>
      <c r="AF1205" s="183">
        <f>IFERROR(VLOOKUP(Tableau210[[#This Row],[OPERATION]],Tableau4[],5,FALSE),"")</f>
        <v>0</v>
      </c>
      <c r="AG1205" s="178" cm="1">
        <f t="array" ref="AG1205">IFERROR(
   SUM(
      _xlfn._xlws.FILTER(
         Tableau3[JP],
         (Tableau3[ITEM]=Tableau210[[#This Row],[NOM]])*
         (Tableau3[Rep.]=Tableau210[[#This Row],[REPERE BUTA]])
      )
   ),
0)</f>
        <v>0</v>
      </c>
      <c r="AH1205" s="183">
        <f>IFERROR(VLOOKUP(Tableau210[[#This Row],[OPERATION]],Tableau4[],4,FALSE),"")</f>
        <v>1</v>
      </c>
      <c r="AI1205" s="178" cm="1">
        <f t="array" ref="AI1205">IFERROR(
   SUM(
      _xlfn._xlws.FILTER(
         Tableau3[BP],
         (Tableau3[ITEM]=Tableau210[[#This Row],[NOM]])*
         (Tableau3[Rep.]=Tableau210[[#This Row],[REPERE BUTA]])
      )
   ),
0)</f>
        <v>1</v>
      </c>
      <c r="AJ1205" s="181" t="str">
        <f>IF(Tableau210[[#This Row],[NB JP EMIS]]=1,"1 JP","") &amp; IF(Tableau210[[#This Row],[NB BP EMIS]]=1," 1 BP","")</f>
        <v xml:space="preserve"> 1 BP</v>
      </c>
      <c r="AK1205" s="178" t="str">
        <f>IF(Tableau210[[#This Row],[NB JP BUTA]]=1,"1 JP","") &amp; IF(Tableau210[[#This Row],[Nb BP BUTA]]=1," 1 BP","") &amp; IF(Tableau210[[#This Row],[Nb BP BUTA]]=2," 2 BP","")</f>
        <v xml:space="preserve"> 1 BP</v>
      </c>
      <c r="AL1205" s="117" t="s">
        <v>103</v>
      </c>
      <c r="AM1205" s="117">
        <f>IFERROR(+VLOOKUP(AY1205,Tiges!$G$4:$I$569,3,FALSE),"")</f>
        <v>27</v>
      </c>
      <c r="AN1205" s="48"/>
      <c r="AO1205" s="117">
        <v>8</v>
      </c>
      <c r="AP1205" s="177" cm="1">
        <f t="array" ref="AP12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05" s="117" t="s">
        <v>2163</v>
      </c>
      <c r="AS1205" s="177" t="str" cm="1">
        <f t="array" ref="AS12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05" s="117" t="s">
        <v>1123</v>
      </c>
      <c r="AV1205" s="177" t="str" cm="1">
        <f t="array" ref="AV12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05" s="117"/>
      <c r="AY1205" s="117" cm="1">
        <f t="array" ref="AY1205">IFERROR(_xlfn.XLOOKUP(Tableau210[[#This Row],[DN DONNEES BUTA ]]&amp;Tableau210[[#This Row],[PN DONNEES BUTA]],Tiges!$B$4:$B$79&amp;Tiges!$C$4:$C$79,Tiges!$G$4:$G$79),"")</f>
        <v>16</v>
      </c>
      <c r="AZ1205" s="117"/>
      <c r="BA1205" s="117" cm="1">
        <f t="array" ref="BA1205">IFERROR(_xlfn.XLOOKUP(Tableau210[[#This Row],[DN DONNEES BUTA ]]&amp;Tableau210[[#This Row],[PN DONNEES BUTA]],Tiges!$B$4:$B$79&amp;Tiges!$C$4:$C$79,Tiges!$H$4:$H$79),"")</f>
        <v>100</v>
      </c>
      <c r="BB1205" s="117"/>
      <c r="BC1205" s="184">
        <f>IFERROR(VLOOKUP(Tableau210[[#This Row],[OPERATION]],Tableau4[],2,FALSE),"")</f>
        <v>1</v>
      </c>
      <c r="BD1205" s="177" cm="1">
        <f t="array" ref="BD1205">IFERROR(
   SUM(
      _xlfn._xlws.FILTER(
         Tableau3[Nb Platinage Joint],
         (Tableau3[ITEM]=Tableau210[[#This Row],[NOM]])*
         (Tableau3[Rep.]=Tableau210[[#This Row],[REPERE BUTA]])
      )
   ),
0)</f>
        <v>1</v>
      </c>
      <c r="BE1205" s="182">
        <f>IFERROR(VLOOKUP(Tableau210[[#This Row],[OPERATION]],Tableau4[],3,FALSE),"")</f>
        <v>1</v>
      </c>
      <c r="BF1205" s="177" cm="1">
        <f t="array" ref="BF1205">IFERROR(
   SUM(
      _xlfn._xlws.FILTER(
         Tableau3[Joint Définitif Nb],
         (Tableau3[ITEM]=Tableau210[[#This Row],[NOM]])*
         (Tableau3[Rep.]=Tableau210[[#This Row],[REPERE BUTA]])
      )
   ),
0)</f>
        <v>2</v>
      </c>
      <c r="BG1205" s="117" t="s">
        <v>129</v>
      </c>
      <c r="BH1205" s="177" t="str" cm="1">
        <f t="array" ref="BH12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05" s="117" t="s">
        <v>2281</v>
      </c>
      <c r="BK1205" s="117" t="s">
        <v>2269</v>
      </c>
      <c r="BL1205" s="167" t="s">
        <v>2380</v>
      </c>
      <c r="BM1205" s="117"/>
      <c r="BN1205" s="117"/>
      <c r="BO1205" s="117"/>
      <c r="BP1205" s="117"/>
      <c r="BQ1205" s="48"/>
      <c r="BR1205" s="119"/>
      <c r="BS1205" s="48"/>
      <c r="BT1205" s="48"/>
      <c r="BU1205" s="48"/>
      <c r="BV1205" s="48"/>
      <c r="BW1205" s="48"/>
      <c r="BX1205" s="48"/>
    </row>
    <row r="1206" spans="1:76" ht="15.75" hidden="1" x14ac:dyDescent="0.25">
      <c r="A1206" s="48" t="e" cm="1">
        <f t="array" ref="A1206">_xlfn.XLOOKUP(Tableau210[[#This Row],[NOM]]&amp;Tableau210[[#This Row],[REPERE BUTA]],[6]!Tableau16[POSTE TECHNIQUE]&amp;[6]!Tableau16[Repere ADM],[6]!Tableau16[NUMERO CLIENT])</f>
        <v>#N/A</v>
      </c>
      <c r="B1206" s="48" t="e" cm="1">
        <f t="array" ref="B1206">_xlfn.XLOOKUP(Tableau210[[#This Row],[NOM]]&amp;Tableau210[[#This Row],[REPERE BUTA]],[6]!Tableau16[POSTE TECHNIQUE]&amp;[6]!Tableau16[Repere REF],[6]!Tableau16[NUMERO CLIENT])</f>
        <v>#N/A</v>
      </c>
      <c r="C1206" s="48" cm="1">
        <f t="array" ref="C1206">_xlfn.XLOOKUP(Tableau210[[#This Row],[NOM]]&amp;Tableau210[[#This Row],[Repere Ubleam]],[7]Sheet1!$C$2:$C$2995&amp;[7]Sheet1!$I$2:$I$2995,[7]Sheet1!$A$2:$A$2995)</f>
        <v>1201</v>
      </c>
      <c r="D1206" s="48" t="str">
        <f>C1206&amp;""</f>
        <v>1201</v>
      </c>
      <c r="E1206" s="48" t="e">
        <v>#N/A</v>
      </c>
      <c r="F1206" s="48" t="e">
        <v>#N/A</v>
      </c>
      <c r="G1206" s="176" t="s">
        <v>1891</v>
      </c>
      <c r="H1206" s="119" t="s">
        <v>1067</v>
      </c>
      <c r="I1206" s="119" t="s">
        <v>80</v>
      </c>
      <c r="J1206" s="119" t="s">
        <v>1075</v>
      </c>
      <c r="K1206" s="415" t="str">
        <f>_xlfn.XLOOKUP(Tableau210[[#This Row],[NOM]],[8]LUT!$I$5:$I$301,[8]LUT!$N$5:$N$301)</f>
        <v>Vis trémis</v>
      </c>
      <c r="L1206" s="119" t="s">
        <v>70</v>
      </c>
      <c r="M1206" s="119" t="s">
        <v>1233</v>
      </c>
      <c r="N1206" s="119" t="s">
        <v>1233</v>
      </c>
      <c r="O1206" s="119" t="s">
        <v>2445</v>
      </c>
      <c r="P1206" s="119"/>
      <c r="Q1206" s="119"/>
      <c r="R1206" s="119"/>
      <c r="S1206" s="119"/>
      <c r="T1206" s="119"/>
      <c r="U1206" s="119"/>
      <c r="V1206" s="119"/>
      <c r="W1206" s="148" t="s">
        <v>2159</v>
      </c>
      <c r="X1206" s="207" cm="1">
        <f t="array" ref="X12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20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06" s="148" t="s">
        <v>3424</v>
      </c>
      <c r="AA1206" s="207" cm="1">
        <f t="array" ref="AA12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06" s="48"/>
      <c r="AD1206" s="117" t="s">
        <v>2196</v>
      </c>
      <c r="AE1206" s="119"/>
      <c r="AF1206" s="183">
        <f>IFERROR(VLOOKUP(Tableau210[[#This Row],[OPERATION]],Tableau4[],5,FALSE),"")</f>
        <v>0</v>
      </c>
      <c r="AG1206" s="178"/>
      <c r="AH1206" s="183">
        <f>IFERROR(VLOOKUP(Tableau210[[#This Row],[OPERATION]],Tableau4[],4,FALSE),"")</f>
        <v>0</v>
      </c>
      <c r="AI1206" s="178"/>
      <c r="AJ1206" s="181" t="str">
        <f>IF(Tableau210[[#This Row],[NB JP EMIS]]=1,"1 JP","") &amp; IF(Tableau210[[#This Row],[NB BP EMIS]]=1," 1 BP","")</f>
        <v/>
      </c>
      <c r="AK1206" s="178"/>
      <c r="AL1206" s="117" t="s">
        <v>103</v>
      </c>
      <c r="AM1206" s="117">
        <f>IFERROR(+VLOOKUP(AY1206,Tiges!$G$4:$I$569,3,FALSE),"")</f>
        <v>27</v>
      </c>
      <c r="AN1206" s="48"/>
      <c r="AO1206" s="170" t="s">
        <v>3424</v>
      </c>
      <c r="AP1206" s="177" cm="1">
        <f t="array" ref="AP12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06" s="170" t="s">
        <v>3424</v>
      </c>
      <c r="AS1206" s="177" t="str" cm="1">
        <f t="array" ref="AS12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06" s="170" t="s">
        <v>3424</v>
      </c>
      <c r="AV1206" s="177" t="str" cm="1">
        <f t="array" ref="AV12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06" s="117"/>
      <c r="AY1206" s="117" cm="1">
        <f t="array" ref="AY1206">IFERROR(_xlfn.XLOOKUP(Tableau210[[#This Row],[DN DONNEES BUTA ]]&amp;Tableau210[[#This Row],[PN DONNEES BUTA]],Tiges!$B$4:$B$79&amp;Tiges!$C$4:$C$79,Tiges!$G$4:$G$79),"")</f>
        <v>16</v>
      </c>
      <c r="AZ1206" s="117"/>
      <c r="BA1206" s="117" cm="1">
        <f t="array" ref="BA1206">IFERROR(_xlfn.XLOOKUP(Tableau210[[#This Row],[DN DONNEES BUTA ]]&amp;Tableau210[[#This Row],[PN DONNEES BUTA]],Tiges!$B$4:$B$79&amp;Tiges!$C$4:$C$79,Tiges!$H$4:$H$79),"")</f>
        <v>100</v>
      </c>
      <c r="BB1206" s="117"/>
      <c r="BC1206" s="184">
        <f>IFERROR(VLOOKUP(Tableau210[[#This Row],[OPERATION]],Tableau4[],2,FALSE),"")</f>
        <v>0</v>
      </c>
      <c r="BD1206" s="177"/>
      <c r="BE1206" s="182">
        <f>IFERROR(VLOOKUP(Tableau210[[#This Row],[OPERATION]],Tableau4[],3,FALSE),"")</f>
        <v>1</v>
      </c>
      <c r="BF1206" s="177"/>
      <c r="BG1206" s="170" t="s">
        <v>3424</v>
      </c>
      <c r="BH1206" s="177" t="str" cm="1">
        <f t="array" ref="BH12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06" s="170" t="s">
        <v>3424</v>
      </c>
      <c r="BK1206" s="170" t="s">
        <v>3424</v>
      </c>
      <c r="BL1206" s="167" t="s">
        <v>2380</v>
      </c>
      <c r="BM1206" s="117"/>
      <c r="BN1206" s="117"/>
      <c r="BO1206" s="117"/>
      <c r="BP1206" s="117"/>
      <c r="BQ1206" s="48"/>
      <c r="BR1206" s="119"/>
      <c r="BS1206" s="48"/>
      <c r="BT1206" s="48"/>
      <c r="BU1206" s="48"/>
      <c r="BV1206" s="48"/>
      <c r="BW1206" s="48"/>
      <c r="BX1206" s="48"/>
    </row>
    <row r="1207" spans="1:76" s="154" customFormat="1" ht="15.75" hidden="1" x14ac:dyDescent="0.25">
      <c r="A1207" s="48" t="e" cm="1">
        <f t="array" ref="A1207">_xlfn.XLOOKUP(Tableau210[[#This Row],[NOM]]&amp;Tableau210[[#This Row],[REPERE BUTA]],[6]!Tableau16[POSTE TECHNIQUE]&amp;[6]!Tableau16[Repere ADM],[6]!Tableau16[NUMERO CLIENT])</f>
        <v>#N/A</v>
      </c>
      <c r="B1207" s="48" t="e" cm="1">
        <f t="array" ref="B1207">_xlfn.XLOOKUP(Tableau210[[#This Row],[NOM]]&amp;Tableau210[[#This Row],[REPERE BUTA]],[6]!Tableau16[POSTE TECHNIQUE]&amp;[6]!Tableau16[Repere REF],[6]!Tableau16[NUMERO CLIENT])</f>
        <v>#N/A</v>
      </c>
      <c r="C1207" s="48" cm="1">
        <f t="array" ref="C1207">_xlfn.XLOOKUP(Tableau210[[#This Row],[NOM]]&amp;Tableau210[[#This Row],[Repere Ubleam]],[7]Sheet1!$C$2:$C$2995&amp;[7]Sheet1!$I$2:$I$2995,[7]Sheet1!$A$2:$A$2995)</f>
        <v>1202</v>
      </c>
      <c r="D1207" s="48" t="str">
        <f>C1207&amp;""</f>
        <v>1202</v>
      </c>
      <c r="E1207" s="48" t="e">
        <v>#N/A</v>
      </c>
      <c r="F1207" s="48" t="e">
        <v>#N/A</v>
      </c>
      <c r="G1207" s="149" t="s">
        <v>1891</v>
      </c>
      <c r="H1207" s="150" t="s">
        <v>1067</v>
      </c>
      <c r="I1207" s="150" t="s">
        <v>80</v>
      </c>
      <c r="J1207" s="150" t="s">
        <v>1075</v>
      </c>
      <c r="K1207" s="415" t="str">
        <f>_xlfn.XLOOKUP(Tableau210[[#This Row],[NOM]],[8]LUT!$I$5:$I$301,[8]LUT!$N$5:$N$301)</f>
        <v>Vis trémis</v>
      </c>
      <c r="L1207" s="150" t="s">
        <v>83</v>
      </c>
      <c r="M1207" s="150"/>
      <c r="N1207" s="150" t="s">
        <v>83</v>
      </c>
      <c r="O1207" s="150"/>
      <c r="P1207" s="150"/>
      <c r="Q1207" s="150"/>
      <c r="R1207" s="150"/>
      <c r="S1207" s="150"/>
      <c r="T1207" s="150"/>
      <c r="U1207" s="150"/>
      <c r="V1207" s="150"/>
      <c r="W1207" s="151" t="s">
        <v>38</v>
      </c>
      <c r="X1207" s="151" cm="1">
        <f t="array" ref="X12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20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07" s="151" t="s">
        <v>3424</v>
      </c>
      <c r="AA1207" s="151" cm="1">
        <f t="array" ref="AA12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20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07" s="152"/>
      <c r="AD1207" s="153" t="s">
        <v>2196</v>
      </c>
      <c r="AE1207" s="150"/>
      <c r="AF1207" s="161">
        <f>IFERROR(VLOOKUP(Tableau210[[#This Row],[OPERATION]],Tableau4[],5,FALSE),"")</f>
        <v>0</v>
      </c>
      <c r="AG1207" s="150" cm="1">
        <f t="array" ref="AG1207">IFERROR(
   SUM(
      _xlfn._xlws.FILTER(
         Tableau3[JP],
         (Tableau3[ITEM]=Tableau210[[#This Row],[NOM]])*
         (Tableau3[Rep.]=Tableau210[[#This Row],[REPERE BUTA]])
      )
   ),
0)</f>
        <v>0</v>
      </c>
      <c r="AH1207" s="161">
        <f>IFERROR(VLOOKUP(Tableau210[[#This Row],[OPERATION]],Tableau4[],4,FALSE),"")</f>
        <v>0</v>
      </c>
      <c r="AI1207" s="150" cm="1">
        <f t="array" ref="AI1207">IFERROR(
   SUM(
      _xlfn._xlws.FILTER(
         Tableau3[BP],
         (Tableau3[ITEM]=Tableau210[[#This Row],[NOM]])*
         (Tableau3[Rep.]=Tableau210[[#This Row],[REPERE BUTA]])
      )
   ),
0)</f>
        <v>0</v>
      </c>
      <c r="AJ1207" s="150" t="str">
        <f>IF(Tableau210[[#This Row],[NB JP EMIS]]=1,"1 JP","") &amp; IF(Tableau210[[#This Row],[NB BP EMIS]]=1," 1 BP","")</f>
        <v/>
      </c>
      <c r="AK1207" s="150" t="str">
        <f>IF(Tableau210[[#This Row],[NB JP BUTA]]=1,"1 JP","") &amp; IF(Tableau210[[#This Row],[Nb BP BUTA]]=1," 1 BP","") &amp; IF(Tableau210[[#This Row],[Nb BP BUTA]]=2," 2 BP","")</f>
        <v/>
      </c>
      <c r="AL1207" s="153" t="s">
        <v>103</v>
      </c>
      <c r="AM1207" s="153" t="str">
        <f>IFERROR(+VLOOKUP(AY1207,Tiges!$G$4:$I$569,3,FALSE),"")</f>
        <v/>
      </c>
      <c r="AN1207" s="152"/>
      <c r="AO1207" s="153">
        <v>18</v>
      </c>
      <c r="AP1207" s="153" cm="1">
        <f t="array" ref="AP12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0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18</v>
      </c>
      <c r="AR1207" s="153" t="s">
        <v>3424</v>
      </c>
      <c r="AS1207" s="153" cm="1">
        <f t="array" ref="AS12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07" s="153" t="s">
        <v>3424</v>
      </c>
      <c r="AU1207" s="153" t="s">
        <v>3424</v>
      </c>
      <c r="AV1207" s="153" t="str" cm="1">
        <f t="array" ref="AV12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0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07" s="153"/>
      <c r="AY1207" s="153" t="str" cm="1">
        <f t="array" ref="AY1207">IFERROR(_xlfn.XLOOKUP(Tableau210[[#This Row],[DN DONNEES BUTA ]]&amp;Tableau210[[#This Row],[PN DONNEES BUTA]],Tiges!$B$4:$B$79&amp;Tiges!$C$4:$C$79,Tiges!$G$4:$G$79),"")</f>
        <v/>
      </c>
      <c r="AZ1207" s="153"/>
      <c r="BA1207" s="153" t="str" cm="1">
        <f t="array" ref="BA1207">IFERROR(_xlfn.XLOOKUP(Tableau210[[#This Row],[DN DONNEES BUTA ]]&amp;Tableau210[[#This Row],[PN DONNEES BUTA]],Tiges!$B$4:$B$79&amp;Tiges!$C$4:$C$79,Tiges!$H$4:$H$79),"")</f>
        <v/>
      </c>
      <c r="BB1207" s="153"/>
      <c r="BC1207" s="163">
        <f>IFERROR(VLOOKUP(Tableau210[[#This Row],[OPERATION]],Tableau4[],2,FALSE),"")</f>
        <v>0</v>
      </c>
      <c r="BD1207" s="153" cm="1">
        <f t="array" ref="BD1207">IFERROR(
   SUM(
      _xlfn._xlws.FILTER(
         Tableau3[Nb Platinage Joint],
         (Tableau3[ITEM]=Tableau210[[#This Row],[NOM]])*
         (Tableau3[Rep.]=Tableau210[[#This Row],[REPERE BUTA]])
      )
   ),
0)</f>
        <v>0</v>
      </c>
      <c r="BE1207" s="153">
        <f>IFERROR(VLOOKUP(Tableau210[[#This Row],[OPERATION]],Tableau4[],3,FALSE),"")</f>
        <v>1</v>
      </c>
      <c r="BF1207" s="153" cm="1">
        <f t="array" ref="BF1207">IFERROR(
   SUM(
      _xlfn._xlws.FILTER(
         Tableau3[Joint Définitif Nb],
         (Tableau3[ITEM]=Tableau210[[#This Row],[NOM]])*
         (Tableau3[Rep.]=Tableau210[[#This Row],[REPERE BUTA]])
      )
   ),
0)</f>
        <v>0</v>
      </c>
      <c r="BG1207" s="153" t="s">
        <v>3424</v>
      </c>
      <c r="BH1207" s="153" cm="1">
        <f t="array" ref="BH12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07" s="153" t="s">
        <v>3424</v>
      </c>
      <c r="BJ1207" s="153" t="s">
        <v>2268</v>
      </c>
      <c r="BK1207" s="153" t="s">
        <v>3424</v>
      </c>
      <c r="BL1207" s="153" t="s">
        <v>3425</v>
      </c>
      <c r="BM1207" s="153" t="s">
        <v>2380</v>
      </c>
      <c r="BN1207" s="153"/>
      <c r="BO1207" s="153"/>
      <c r="BP1207" s="153"/>
      <c r="BQ1207" s="152"/>
      <c r="BR1207" s="150"/>
      <c r="BS1207" s="152"/>
      <c r="BT1207" s="152"/>
      <c r="BU1207" s="152"/>
      <c r="BV1207" s="152"/>
      <c r="BW1207" s="152"/>
      <c r="BX1207" s="152"/>
    </row>
    <row r="1208" spans="1:76" ht="15.75" hidden="1" x14ac:dyDescent="0.25">
      <c r="A1208" s="48" t="str" cm="1">
        <f t="array" ref="A1208">_xlfn.XLOOKUP(Tableau210[[#This Row],[NOM]]&amp;Tableau210[[#This Row],[REPERE BUTA]],[6]!Tableau16[POSTE TECHNIQUE]&amp;[6]!Tableau16[Repere ADM],[6]!Tableau16[NUMERO CLIENT])</f>
        <v>S1-SRP001-VME</v>
      </c>
      <c r="B1208" s="48" t="str" cm="1">
        <f t="array" ref="B1208">_xlfn.XLOOKUP(Tableau210[[#This Row],[NOM]]&amp;Tableau210[[#This Row],[REPERE BUTA]],[6]!Tableau16[POSTE TECHNIQUE]&amp;[6]!Tableau16[Repere REF],[6]!Tableau16[NUMERO CLIENT])</f>
        <v>S1-SRP001-VME</v>
      </c>
      <c r="C1208" s="48" cm="1">
        <f t="array" ref="C1208">_xlfn.XLOOKUP(Tableau210[[#This Row],[NOM]]&amp;Tableau210[[#This Row],[Repere Ubleam]],[7]Sheet1!$C$2:$C$2995&amp;[7]Sheet1!$I$2:$I$2995,[7]Sheet1!$A$2:$A$2995)</f>
        <v>650</v>
      </c>
      <c r="D1208" s="48" t="str">
        <f>C1208&amp;""</f>
        <v>650</v>
      </c>
      <c r="E1208" s="48" t="s">
        <v>2553</v>
      </c>
      <c r="F1208" s="48" t="s">
        <v>2952</v>
      </c>
      <c r="G1208" s="176" t="s">
        <v>1547</v>
      </c>
      <c r="H1208" s="119" t="s">
        <v>1067</v>
      </c>
      <c r="I1208" s="119" t="s">
        <v>91</v>
      </c>
      <c r="J1208" s="119" t="s">
        <v>2058</v>
      </c>
      <c r="K1208" s="415" t="str">
        <f>_xlfn.XLOOKUP(Tableau210[[#This Row],[NOM]],[8]LUT!$I$5:$I$301,[8]LUT!$N$5:$N$301)</f>
        <v>VM</v>
      </c>
      <c r="L1208" s="119" t="s">
        <v>76</v>
      </c>
      <c r="M1208" s="119" t="s">
        <v>1247</v>
      </c>
      <c r="N1208" s="119" t="s">
        <v>1247</v>
      </c>
      <c r="O1208" s="119"/>
      <c r="P1208" s="119"/>
      <c r="Q1208" s="119"/>
      <c r="R1208" s="119"/>
      <c r="S1208" s="119"/>
      <c r="T1208" s="119"/>
      <c r="U1208" s="119"/>
      <c r="V1208" s="119"/>
      <c r="W1208" s="117" t="s">
        <v>2159</v>
      </c>
      <c r="X1208" s="207" cm="1">
        <f t="array" ref="X12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0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08" s="117" t="s">
        <v>3424</v>
      </c>
      <c r="AA1208" s="207" cm="1">
        <f t="array" ref="AA12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0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08" s="48"/>
      <c r="AD1208" s="117" t="s">
        <v>2196</v>
      </c>
      <c r="AE1208" s="119"/>
      <c r="AF1208" s="183">
        <f>IFERROR(VLOOKUP(Tableau210[[#This Row],[OPERATION]],Tableau4[],5,FALSE),"")</f>
        <v>0</v>
      </c>
      <c r="AG1208" s="178" cm="1">
        <f t="array" ref="AG1208">IFERROR(
   SUM(
      _xlfn._xlws.FILTER(
         Tableau3[JP],
         (Tableau3[ITEM]=Tableau210[[#This Row],[NOM]])*
         (Tableau3[Rep.]=Tableau210[[#This Row],[REPERE BUTA]])
      )
   ),
0)</f>
        <v>0</v>
      </c>
      <c r="AH1208" s="183">
        <f>IFERROR(VLOOKUP(Tableau210[[#This Row],[OPERATION]],Tableau4[],4,FALSE),"")</f>
        <v>0</v>
      </c>
      <c r="AI1208" s="178" cm="1">
        <f t="array" ref="AI1208">IFERROR(
   SUM(
      _xlfn._xlws.FILTER(
         Tableau3[BP],
         (Tableau3[ITEM]=Tableau210[[#This Row],[NOM]])*
         (Tableau3[Rep.]=Tableau210[[#This Row],[REPERE BUTA]])
      )
   ),
0)</f>
        <v>0</v>
      </c>
      <c r="AJ1208" s="181" t="str">
        <f>IF(Tableau210[[#This Row],[NB JP EMIS]]=1,"1 JP","") &amp; IF(Tableau210[[#This Row],[NB BP EMIS]]=1," 1 BP","")</f>
        <v/>
      </c>
      <c r="AK1208" s="178" t="str">
        <f>IF(Tableau210[[#This Row],[NB JP BUTA]]=1,"1 JP","") &amp; IF(Tableau210[[#This Row],[Nb BP BUTA]]=1," 1 BP","") &amp; IF(Tableau210[[#This Row],[Nb BP BUTA]]=2," 2 BP","")</f>
        <v/>
      </c>
      <c r="AL1208" s="117" t="s">
        <v>103</v>
      </c>
      <c r="AM1208" s="117">
        <f>IFERROR(+VLOOKUP(AY1208,Tiges!$G$4:$I$569,3,FALSE),"")</f>
        <v>32</v>
      </c>
      <c r="AN1208" s="48"/>
      <c r="AO1208" s="117" t="s">
        <v>3424</v>
      </c>
      <c r="AP1208" s="177" cm="1">
        <f t="array" ref="AP12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0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08" s="117" t="s">
        <v>3424</v>
      </c>
      <c r="AS1208" s="177" t="str" cm="1">
        <f t="array" ref="AS12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0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08" s="117" t="s">
        <v>3424</v>
      </c>
      <c r="AV1208" s="177" t="str" cm="1">
        <f t="array" ref="AV12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0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08" s="117"/>
      <c r="AY1208" s="117" cm="1">
        <f t="array" ref="AY1208">IFERROR(_xlfn.XLOOKUP(Tableau210[[#This Row],[DN DONNEES BUTA ]]&amp;Tableau210[[#This Row],[PN DONNEES BUTA]],Tiges!$B$4:$B$79&amp;Tiges!$C$4:$C$79,Tiges!$G$4:$G$79),"")</f>
        <v>20</v>
      </c>
      <c r="AZ1208" s="117"/>
      <c r="BA1208" s="117" cm="1">
        <f t="array" ref="BA1208">IFERROR(_xlfn.XLOOKUP(Tableau210[[#This Row],[DN DONNEES BUTA ]]&amp;Tableau210[[#This Row],[PN DONNEES BUTA]],Tiges!$B$4:$B$79&amp;Tiges!$C$4:$C$79,Tiges!$H$4:$H$79),"")</f>
        <v>100</v>
      </c>
      <c r="BB1208" s="117"/>
      <c r="BC1208" s="184">
        <f>IFERROR(VLOOKUP(Tableau210[[#This Row],[OPERATION]],Tableau4[],2,FALSE),"")</f>
        <v>0</v>
      </c>
      <c r="BD1208" s="177" cm="1">
        <f t="array" ref="BD1208">IFERROR(
   SUM(
      _xlfn._xlws.FILTER(
         Tableau3[Nb Platinage Joint],
         (Tableau3[ITEM]=Tableau210[[#This Row],[NOM]])*
         (Tableau3[Rep.]=Tableau210[[#This Row],[REPERE BUTA]])
      )
   ),
0)</f>
        <v>0</v>
      </c>
      <c r="BE1208" s="182">
        <f>IFERROR(VLOOKUP(Tableau210[[#This Row],[OPERATION]],Tableau4[],3,FALSE),"")</f>
        <v>1</v>
      </c>
      <c r="BF1208" s="177" cm="1">
        <f t="array" ref="BF1208">IFERROR(
   SUM(
      _xlfn._xlws.FILTER(
         Tableau3[Joint Définitif Nb],
         (Tableau3[ITEM]=Tableau210[[#This Row],[NOM]])*
         (Tableau3[Rep.]=Tableau210[[#This Row],[REPERE BUTA]])
      )
   ),
0)</f>
        <v>1</v>
      </c>
      <c r="BG1208" s="117" t="s">
        <v>3424</v>
      </c>
      <c r="BH1208" s="177" t="str" cm="1">
        <f t="array" ref="BH12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0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08" s="117" t="s">
        <v>3424</v>
      </c>
      <c r="BK1208" s="117" t="s">
        <v>3424</v>
      </c>
      <c r="BL1208" s="167" t="s">
        <v>2254</v>
      </c>
      <c r="BM1208" s="167"/>
      <c r="BN1208" s="117"/>
      <c r="BO1208" s="117"/>
      <c r="BP1208" s="117"/>
      <c r="BQ1208" s="48"/>
      <c r="BR1208" s="119"/>
      <c r="BS1208" s="48"/>
      <c r="BT1208" s="48"/>
      <c r="BU1208" s="48"/>
      <c r="BV1208" s="48"/>
      <c r="BW1208" s="48"/>
      <c r="BX1208" s="48"/>
    </row>
    <row r="1209" spans="1:76" ht="15.75" hidden="1" x14ac:dyDescent="0.25">
      <c r="A1209" s="48" t="str" cm="1">
        <f t="array" ref="A1209">_xlfn.XLOOKUP(Tableau210[[#This Row],[NOM]]&amp;Tableau210[[#This Row],[REPERE BUTA]],[6]!Tableau16[POSTE TECHNIQUE]&amp;[6]!Tableau16[Repere ADM],[6]!Tableau16[NUMERO CLIENT])</f>
        <v>S1-SRP001-VME</v>
      </c>
      <c r="B1209" s="48" t="str" cm="1">
        <f t="array" ref="B1209">_xlfn.XLOOKUP(Tableau210[[#This Row],[NOM]]&amp;Tableau210[[#This Row],[REPERE BUTA]],[6]!Tableau16[POSTE TECHNIQUE]&amp;[6]!Tableau16[Repere REF],[6]!Tableau16[NUMERO CLIENT])</f>
        <v>S1-SRP001-VME</v>
      </c>
      <c r="C1209" s="48" cm="1">
        <f t="array" ref="C1209">_xlfn.XLOOKUP(Tableau210[[#This Row],[NOM]]&amp;Tableau210[[#This Row],[Repere Ubleam]],[7]Sheet1!$C$2:$C$2995&amp;[7]Sheet1!$I$2:$I$2995,[7]Sheet1!$A$2:$A$2995)</f>
        <v>651</v>
      </c>
      <c r="D1209" s="48" t="str">
        <f>C1209&amp;""</f>
        <v>651</v>
      </c>
      <c r="E1209" s="48" t="s">
        <v>2553</v>
      </c>
      <c r="F1209" s="48" t="s">
        <v>2952</v>
      </c>
      <c r="G1209" s="176" t="s">
        <v>1547</v>
      </c>
      <c r="H1209" s="119" t="s">
        <v>1067</v>
      </c>
      <c r="I1209" s="119" t="s">
        <v>91</v>
      </c>
      <c r="J1209" s="119" t="s">
        <v>2058</v>
      </c>
      <c r="K1209" s="415" t="str">
        <f>_xlfn.XLOOKUP(Tableau210[[#This Row],[NOM]],[8]LUT!$I$5:$I$301,[8]LUT!$N$5:$N$301)</f>
        <v>VM</v>
      </c>
      <c r="L1209" s="119" t="s">
        <v>76</v>
      </c>
      <c r="M1209" s="119" t="s">
        <v>1364</v>
      </c>
      <c r="N1209" s="119" t="s">
        <v>1364</v>
      </c>
      <c r="O1209" s="119"/>
      <c r="P1209" s="119"/>
      <c r="Q1209" s="119"/>
      <c r="R1209" s="119"/>
      <c r="S1209" s="119"/>
      <c r="T1209" s="119"/>
      <c r="U1209" s="119"/>
      <c r="V1209" s="119"/>
      <c r="W1209" s="117" t="s">
        <v>2159</v>
      </c>
      <c r="X1209" s="207" cm="1">
        <f t="array" ref="X12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0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09" s="117" t="s">
        <v>3424</v>
      </c>
      <c r="AA1209" s="207" cm="1">
        <f t="array" ref="AA12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0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09" s="48"/>
      <c r="AD1209" s="117" t="s">
        <v>2196</v>
      </c>
      <c r="AE1209" s="119"/>
      <c r="AF1209" s="183">
        <f>IFERROR(VLOOKUP(Tableau210[[#This Row],[OPERATION]],Tableau4[],5,FALSE),"")</f>
        <v>0</v>
      </c>
      <c r="AG1209" s="178"/>
      <c r="AH1209" s="183">
        <f>IFERROR(VLOOKUP(Tableau210[[#This Row],[OPERATION]],Tableau4[],4,FALSE),"")</f>
        <v>0</v>
      </c>
      <c r="AI1209" s="178"/>
      <c r="AJ1209" s="181" t="str">
        <f>IF(Tableau210[[#This Row],[NB JP EMIS]]=1,"1 JP","") &amp; IF(Tableau210[[#This Row],[NB BP EMIS]]=1," 1 BP","")</f>
        <v/>
      </c>
      <c r="AK1209" s="178"/>
      <c r="AL1209" s="117" t="s">
        <v>103</v>
      </c>
      <c r="AM1209" s="117">
        <f>IFERROR(+VLOOKUP(AY1209,Tiges!$G$4:$I$569,3,FALSE),"")</f>
        <v>32</v>
      </c>
      <c r="AN1209" s="48"/>
      <c r="AO1209" s="117" t="s">
        <v>3424</v>
      </c>
      <c r="AP1209" s="177" cm="1">
        <f t="array" ref="AP12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09" s="117" t="s">
        <v>3424</v>
      </c>
      <c r="AS1209" s="177" t="str" cm="1">
        <f t="array" ref="AS12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09" s="117" t="s">
        <v>3424</v>
      </c>
      <c r="AV1209" s="177" t="str" cm="1">
        <f t="array" ref="AV12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09" s="117"/>
      <c r="AY1209" s="117" cm="1">
        <f t="array" ref="AY1209">IFERROR(_xlfn.XLOOKUP(Tableau210[[#This Row],[DN DONNEES BUTA ]]&amp;Tableau210[[#This Row],[PN DONNEES BUTA]],Tiges!$B$4:$B$79&amp;Tiges!$C$4:$C$79,Tiges!$G$4:$G$79),"")</f>
        <v>20</v>
      </c>
      <c r="AZ1209" s="117"/>
      <c r="BA1209" s="117" cm="1">
        <f t="array" ref="BA1209">IFERROR(_xlfn.XLOOKUP(Tableau210[[#This Row],[DN DONNEES BUTA ]]&amp;Tableau210[[#This Row],[PN DONNEES BUTA]],Tiges!$B$4:$B$79&amp;Tiges!$C$4:$C$79,Tiges!$H$4:$H$79),"")</f>
        <v>100</v>
      </c>
      <c r="BB1209" s="117"/>
      <c r="BC1209" s="184">
        <f>IFERROR(VLOOKUP(Tableau210[[#This Row],[OPERATION]],Tableau4[],2,FALSE),"")</f>
        <v>0</v>
      </c>
      <c r="BD1209" s="177"/>
      <c r="BE1209" s="182">
        <f>IFERROR(VLOOKUP(Tableau210[[#This Row],[OPERATION]],Tableau4[],3,FALSE),"")</f>
        <v>1</v>
      </c>
      <c r="BF1209" s="177"/>
      <c r="BG1209" s="117" t="s">
        <v>3424</v>
      </c>
      <c r="BH1209" s="177" t="str" cm="1">
        <f t="array" ref="BH12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09" s="117" t="s">
        <v>3424</v>
      </c>
      <c r="BK1209" s="117" t="s">
        <v>3424</v>
      </c>
      <c r="BL1209" s="167" t="s">
        <v>2254</v>
      </c>
      <c r="BM1209" s="167"/>
      <c r="BN1209" s="117"/>
      <c r="BO1209" s="117"/>
      <c r="BP1209" s="117"/>
      <c r="BQ1209" s="48"/>
      <c r="BR1209" s="119"/>
      <c r="BS1209" s="48"/>
      <c r="BT1209" s="48"/>
      <c r="BU1209" s="48"/>
      <c r="BV1209" s="48"/>
      <c r="BW1209" s="48"/>
      <c r="BX1209" s="48"/>
    </row>
    <row r="1210" spans="1:76" ht="15.75" hidden="1" x14ac:dyDescent="0.25">
      <c r="A1210" s="48" t="str" cm="1">
        <f t="array" ref="A1210">_xlfn.XLOOKUP(Tableau210[[#This Row],[NOM]]&amp;Tableau210[[#This Row],[REPERE BUTA]],[6]!Tableau16[POSTE TECHNIQUE]&amp;[6]!Tableau16[Repere ADM],[6]!Tableau16[NUMERO CLIENT])</f>
        <v>S1-SRP001-VMH</v>
      </c>
      <c r="B1210" s="48" t="str" cm="1">
        <f t="array" ref="B1210">_xlfn.XLOOKUP(Tableau210[[#This Row],[NOM]]&amp;Tableau210[[#This Row],[REPERE BUTA]],[6]!Tableau16[POSTE TECHNIQUE]&amp;[6]!Tableau16[Repere REF],[6]!Tableau16[NUMERO CLIENT])</f>
        <v>S1-SRP001-VMH</v>
      </c>
      <c r="C1210" s="48" cm="1">
        <f t="array" ref="C1210">_xlfn.XLOOKUP(Tableau210[[#This Row],[NOM]]&amp;Tableau210[[#This Row],[Repere Ubleam]],[7]Sheet1!$C$2:$C$2995&amp;[7]Sheet1!$I$2:$I$2995,[7]Sheet1!$A$2:$A$2995)</f>
        <v>652</v>
      </c>
      <c r="D1210" s="48" t="str">
        <f>C1210&amp;""</f>
        <v>652</v>
      </c>
      <c r="E1210" s="48" t="s">
        <v>2553</v>
      </c>
      <c r="F1210" s="48" t="s">
        <v>2948</v>
      </c>
      <c r="G1210" s="176" t="s">
        <v>1547</v>
      </c>
      <c r="H1210" s="119" t="s">
        <v>1067</v>
      </c>
      <c r="I1210" s="119" t="s">
        <v>91</v>
      </c>
      <c r="J1210" s="119" t="s">
        <v>2058</v>
      </c>
      <c r="K1210" s="415" t="str">
        <f>_xlfn.XLOOKUP(Tableau210[[#This Row],[NOM]],[8]LUT!$I$5:$I$301,[8]LUT!$N$5:$N$301)</f>
        <v>VM</v>
      </c>
      <c r="L1210" s="119" t="s">
        <v>112</v>
      </c>
      <c r="M1210" s="119" t="s">
        <v>1276</v>
      </c>
      <c r="N1210" s="119" t="s">
        <v>1276</v>
      </c>
      <c r="O1210" s="119"/>
      <c r="P1210" s="119"/>
      <c r="Q1210" s="119"/>
      <c r="R1210" s="119"/>
      <c r="S1210" s="119"/>
      <c r="T1210" s="119"/>
      <c r="U1210" s="119"/>
      <c r="V1210" s="119"/>
      <c r="W1210" s="117" t="s">
        <v>2159</v>
      </c>
      <c r="X1210" s="207" cm="1">
        <f t="array" ref="X12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1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10" s="117" t="s">
        <v>3424</v>
      </c>
      <c r="AA1210" s="207" cm="1">
        <f t="array" ref="AA12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1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10" s="48"/>
      <c r="AD1210" s="117" t="s">
        <v>2196</v>
      </c>
      <c r="AE1210" s="119"/>
      <c r="AF1210" s="183">
        <f>IFERROR(VLOOKUP(Tableau210[[#This Row],[OPERATION]],Tableau4[],5,FALSE),"")</f>
        <v>0</v>
      </c>
      <c r="AG1210" s="178" cm="1">
        <f t="array" ref="AG1210">IFERROR(
   SUM(
      _xlfn._xlws.FILTER(
         Tableau3[JP],
         (Tableau3[ITEM]=Tableau210[[#This Row],[NOM]])*
         (Tableau3[Rep.]=Tableau210[[#This Row],[REPERE BUTA]])
      )
   ),
0)</f>
        <v>0</v>
      </c>
      <c r="AH1210" s="183">
        <f>IFERROR(VLOOKUP(Tableau210[[#This Row],[OPERATION]],Tableau4[],4,FALSE),"")</f>
        <v>0</v>
      </c>
      <c r="AI1210" s="178" cm="1">
        <f t="array" ref="AI1210">IFERROR(
   SUM(
      _xlfn._xlws.FILTER(
         Tableau3[BP],
         (Tableau3[ITEM]=Tableau210[[#This Row],[NOM]])*
         (Tableau3[Rep.]=Tableau210[[#This Row],[REPERE BUTA]])
      )
   ),
0)</f>
        <v>0</v>
      </c>
      <c r="AJ1210" s="181" t="str">
        <f>IF(Tableau210[[#This Row],[NB JP EMIS]]=1,"1 JP","") &amp; IF(Tableau210[[#This Row],[NB BP EMIS]]=1," 1 BP","")</f>
        <v/>
      </c>
      <c r="AK1210" s="178" t="str">
        <f>IF(Tableau210[[#This Row],[NB JP BUTA]]=1,"1 JP","") &amp; IF(Tableau210[[#This Row],[Nb BP BUTA]]=1," 1 BP","") &amp; IF(Tableau210[[#This Row],[Nb BP BUTA]]=2," 2 BP","")</f>
        <v/>
      </c>
      <c r="AL1210" s="117" t="s">
        <v>103</v>
      </c>
      <c r="AM1210" s="117">
        <f>IFERROR(+VLOOKUP(AY1210,Tiges!$G$4:$I$569,3,FALSE),"")</f>
        <v>32</v>
      </c>
      <c r="AN1210" s="48"/>
      <c r="AO1210" s="117" t="s">
        <v>3424</v>
      </c>
      <c r="AP1210" s="177" cm="1">
        <f t="array" ref="AP12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10" s="117" t="s">
        <v>3424</v>
      </c>
      <c r="AS1210" s="177" t="str" cm="1">
        <f t="array" ref="AS12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10" s="117" t="s">
        <v>3424</v>
      </c>
      <c r="AV1210" s="177" t="str" cm="1">
        <f t="array" ref="AV12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10" s="117"/>
      <c r="AY1210" s="117" cm="1">
        <f t="array" ref="AY1210">IFERROR(_xlfn.XLOOKUP(Tableau210[[#This Row],[DN DONNEES BUTA ]]&amp;Tableau210[[#This Row],[PN DONNEES BUTA]],Tiges!$B$4:$B$79&amp;Tiges!$C$4:$C$79,Tiges!$G$4:$G$79),"")</f>
        <v>20</v>
      </c>
      <c r="AZ1210" s="117"/>
      <c r="BA1210" s="117" cm="1">
        <f t="array" ref="BA1210">IFERROR(_xlfn.XLOOKUP(Tableau210[[#This Row],[DN DONNEES BUTA ]]&amp;Tableau210[[#This Row],[PN DONNEES BUTA]],Tiges!$B$4:$B$79&amp;Tiges!$C$4:$C$79,Tiges!$H$4:$H$79),"")</f>
        <v>100</v>
      </c>
      <c r="BB1210" s="117"/>
      <c r="BC1210" s="184">
        <f>IFERROR(VLOOKUP(Tableau210[[#This Row],[OPERATION]],Tableau4[],2,FALSE),"")</f>
        <v>0</v>
      </c>
      <c r="BD1210" s="177" cm="1">
        <f t="array" ref="BD1210">IFERROR(
   SUM(
      _xlfn._xlws.FILTER(
         Tableau3[Nb Platinage Joint],
         (Tableau3[ITEM]=Tableau210[[#This Row],[NOM]])*
         (Tableau3[Rep.]=Tableau210[[#This Row],[REPERE BUTA]])
      )
   ),
0)</f>
        <v>0</v>
      </c>
      <c r="BE1210" s="182">
        <f>IFERROR(VLOOKUP(Tableau210[[#This Row],[OPERATION]],Tableau4[],3,FALSE),"")</f>
        <v>1</v>
      </c>
      <c r="BF1210" s="177" cm="1">
        <f t="array" ref="BF1210">IFERROR(
   SUM(
      _xlfn._xlws.FILTER(
         Tableau3[Joint Définitif Nb],
         (Tableau3[ITEM]=Tableau210[[#This Row],[NOM]])*
         (Tableau3[Rep.]=Tableau210[[#This Row],[REPERE BUTA]])
      )
   ),
0)</f>
        <v>1</v>
      </c>
      <c r="BG1210" s="117" t="s">
        <v>3424</v>
      </c>
      <c r="BH1210" s="177" t="str" cm="1">
        <f t="array" ref="BH12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10" s="117" t="s">
        <v>3424</v>
      </c>
      <c r="BK1210" s="117" t="s">
        <v>3424</v>
      </c>
      <c r="BL1210" s="167" t="s">
        <v>2254</v>
      </c>
      <c r="BM1210" s="167"/>
      <c r="BN1210" s="117"/>
      <c r="BO1210" s="117"/>
      <c r="BP1210" s="117"/>
      <c r="BQ1210" s="48"/>
      <c r="BR1210" s="119"/>
      <c r="BS1210" s="48"/>
      <c r="BT1210" s="48"/>
      <c r="BU1210" s="48"/>
      <c r="BV1210" s="48"/>
      <c r="BW1210" s="48"/>
      <c r="BX1210" s="48"/>
    </row>
    <row r="1211" spans="1:76" ht="15.75" hidden="1" x14ac:dyDescent="0.25">
      <c r="A1211" s="48" t="str" cm="1">
        <f t="array" ref="A1211">_xlfn.XLOOKUP(Tableau210[[#This Row],[NOM]]&amp;Tableau210[[#This Row],[REPERE BUTA]],[6]!Tableau16[POSTE TECHNIQUE]&amp;[6]!Tableau16[Repere ADM],[6]!Tableau16[NUMERO CLIENT])</f>
        <v>S1-SRP001-VMH</v>
      </c>
      <c r="B1211" s="48" t="str" cm="1">
        <f t="array" ref="B1211">_xlfn.XLOOKUP(Tableau210[[#This Row],[NOM]]&amp;Tableau210[[#This Row],[REPERE BUTA]],[6]!Tableau16[POSTE TECHNIQUE]&amp;[6]!Tableau16[Repere REF],[6]!Tableau16[NUMERO CLIENT])</f>
        <v>S1-SRP001-VMH</v>
      </c>
      <c r="C1211" s="48" cm="1">
        <f t="array" ref="C1211">_xlfn.XLOOKUP(Tableau210[[#This Row],[NOM]]&amp;Tableau210[[#This Row],[Repere Ubleam]],[7]Sheet1!$C$2:$C$2995&amp;[7]Sheet1!$I$2:$I$2995,[7]Sheet1!$A$2:$A$2995)</f>
        <v>653</v>
      </c>
      <c r="D1211" s="48" t="str">
        <f>C1211&amp;""</f>
        <v>653</v>
      </c>
      <c r="E1211" s="48" t="s">
        <v>2553</v>
      </c>
      <c r="F1211" s="48" t="s">
        <v>2948</v>
      </c>
      <c r="G1211" s="176" t="s">
        <v>1547</v>
      </c>
      <c r="H1211" s="119" t="s">
        <v>1067</v>
      </c>
      <c r="I1211" s="119" t="s">
        <v>91</v>
      </c>
      <c r="J1211" s="119" t="s">
        <v>2058</v>
      </c>
      <c r="K1211" s="415" t="str">
        <f>_xlfn.XLOOKUP(Tableau210[[#This Row],[NOM]],[8]LUT!$I$5:$I$301,[8]LUT!$N$5:$N$301)</f>
        <v>VM</v>
      </c>
      <c r="L1211" s="119" t="s">
        <v>112</v>
      </c>
      <c r="M1211" s="119" t="s">
        <v>1273</v>
      </c>
      <c r="N1211" s="119" t="s">
        <v>1273</v>
      </c>
      <c r="O1211" s="119"/>
      <c r="P1211" s="119"/>
      <c r="Q1211" s="119"/>
      <c r="R1211" s="119"/>
      <c r="S1211" s="119"/>
      <c r="T1211" s="119"/>
      <c r="U1211" s="119"/>
      <c r="V1211" s="119"/>
      <c r="W1211" s="117" t="s">
        <v>2159</v>
      </c>
      <c r="X1211" s="207" cm="1">
        <f t="array" ref="X12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1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11" s="117" t="s">
        <v>3424</v>
      </c>
      <c r="AA1211" s="207" cm="1">
        <f t="array" ref="AA12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1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11" s="48"/>
      <c r="AD1211" s="117" t="s">
        <v>2196</v>
      </c>
      <c r="AE1211" s="119"/>
      <c r="AF1211" s="183">
        <f>IFERROR(VLOOKUP(Tableau210[[#This Row],[OPERATION]],Tableau4[],5,FALSE),"")</f>
        <v>0</v>
      </c>
      <c r="AG1211" s="178"/>
      <c r="AH1211" s="183">
        <f>IFERROR(VLOOKUP(Tableau210[[#This Row],[OPERATION]],Tableau4[],4,FALSE),"")</f>
        <v>0</v>
      </c>
      <c r="AI1211" s="178"/>
      <c r="AJ1211" s="181" t="str">
        <f>IF(Tableau210[[#This Row],[NB JP EMIS]]=1,"1 JP","") &amp; IF(Tableau210[[#This Row],[NB BP EMIS]]=1," 1 BP","")</f>
        <v/>
      </c>
      <c r="AK1211" s="178"/>
      <c r="AL1211" s="117" t="s">
        <v>103</v>
      </c>
      <c r="AM1211" s="117">
        <f>IFERROR(+VLOOKUP(AY1211,Tiges!$G$4:$I$569,3,FALSE),"")</f>
        <v>32</v>
      </c>
      <c r="AN1211" s="48"/>
      <c r="AO1211" s="117" t="s">
        <v>3424</v>
      </c>
      <c r="AP1211" s="177" cm="1">
        <f t="array" ref="AP12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11" s="117" t="s">
        <v>3424</v>
      </c>
      <c r="AS1211" s="177" t="str" cm="1">
        <f t="array" ref="AS12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11" s="117" t="s">
        <v>3424</v>
      </c>
      <c r="AV1211" s="177" t="str" cm="1">
        <f t="array" ref="AV12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11" s="117"/>
      <c r="AY1211" s="117" cm="1">
        <f t="array" ref="AY1211">IFERROR(_xlfn.XLOOKUP(Tableau210[[#This Row],[DN DONNEES BUTA ]]&amp;Tableau210[[#This Row],[PN DONNEES BUTA]],Tiges!$B$4:$B$79&amp;Tiges!$C$4:$C$79,Tiges!$G$4:$G$79),"")</f>
        <v>20</v>
      </c>
      <c r="AZ1211" s="117"/>
      <c r="BA1211" s="117" cm="1">
        <f t="array" ref="BA1211">IFERROR(_xlfn.XLOOKUP(Tableau210[[#This Row],[DN DONNEES BUTA ]]&amp;Tableau210[[#This Row],[PN DONNEES BUTA]],Tiges!$B$4:$B$79&amp;Tiges!$C$4:$C$79,Tiges!$H$4:$H$79),"")</f>
        <v>100</v>
      </c>
      <c r="BB1211" s="117"/>
      <c r="BC1211" s="184">
        <f>IFERROR(VLOOKUP(Tableau210[[#This Row],[OPERATION]],Tableau4[],2,FALSE),"")</f>
        <v>0</v>
      </c>
      <c r="BD1211" s="177"/>
      <c r="BE1211" s="182">
        <f>IFERROR(VLOOKUP(Tableau210[[#This Row],[OPERATION]],Tableau4[],3,FALSE),"")</f>
        <v>1</v>
      </c>
      <c r="BF1211" s="177"/>
      <c r="BG1211" s="117" t="s">
        <v>3424</v>
      </c>
      <c r="BH1211" s="177" t="str" cm="1">
        <f t="array" ref="BH12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11" s="117" t="s">
        <v>3424</v>
      </c>
      <c r="BK1211" s="117" t="s">
        <v>3424</v>
      </c>
      <c r="BL1211" s="167" t="s">
        <v>2254</v>
      </c>
      <c r="BM1211" s="167"/>
      <c r="BN1211" s="117"/>
      <c r="BO1211" s="117"/>
      <c r="BP1211" s="117"/>
      <c r="BQ1211" s="48"/>
      <c r="BR1211" s="119"/>
      <c r="BS1211" s="48"/>
      <c r="BT1211" s="48"/>
      <c r="BU1211" s="48"/>
      <c r="BV1211" s="48"/>
      <c r="BW1211" s="48"/>
      <c r="BX1211" s="48"/>
    </row>
    <row r="1212" spans="1:76" ht="15.75" hidden="1" x14ac:dyDescent="0.25">
      <c r="A1212" s="48" t="str" cm="1">
        <f t="array" ref="A1212">_xlfn.XLOOKUP(Tableau210[[#This Row],[NOM]]&amp;Tableau210[[#This Row],[REPERE BUTA]],[6]!Tableau16[POSTE TECHNIQUE]&amp;[6]!Tableau16[Repere ADM],[6]!Tableau16[NUMERO CLIENT])</f>
        <v>S1-SRP001-VMJ</v>
      </c>
      <c r="B1212" s="48" t="str" cm="1">
        <f t="array" ref="B1212">_xlfn.XLOOKUP(Tableau210[[#This Row],[NOM]]&amp;Tableau210[[#This Row],[REPERE BUTA]],[6]!Tableau16[POSTE TECHNIQUE]&amp;[6]!Tableau16[Repere REF],[6]!Tableau16[NUMERO CLIENT])</f>
        <v>S1-SRP001-VMJ</v>
      </c>
      <c r="C1212" s="48" cm="1">
        <f t="array" ref="C1212">_xlfn.XLOOKUP(Tableau210[[#This Row],[NOM]]&amp;Tableau210[[#This Row],[Repere Ubleam]],[7]Sheet1!$C$2:$C$2995&amp;[7]Sheet1!$I$2:$I$2995,[7]Sheet1!$A$2:$A$2995)</f>
        <v>654</v>
      </c>
      <c r="D1212" s="48" t="str">
        <f>C1212&amp;""</f>
        <v>654</v>
      </c>
      <c r="E1212" s="48" t="s">
        <v>2553</v>
      </c>
      <c r="F1212" s="48" t="s">
        <v>2944</v>
      </c>
      <c r="G1212" s="176" t="s">
        <v>1547</v>
      </c>
      <c r="H1212" s="119" t="s">
        <v>1067</v>
      </c>
      <c r="I1212" s="119" t="s">
        <v>91</v>
      </c>
      <c r="J1212" s="119" t="s">
        <v>2058</v>
      </c>
      <c r="K1212" s="415" t="str">
        <f>_xlfn.XLOOKUP(Tableau210[[#This Row],[NOM]],[8]LUT!$I$5:$I$301,[8]LUT!$N$5:$N$301)</f>
        <v>VM</v>
      </c>
      <c r="L1212" s="119" t="s">
        <v>106</v>
      </c>
      <c r="M1212" s="119" t="s">
        <v>2113</v>
      </c>
      <c r="N1212" s="119" t="s">
        <v>2113</v>
      </c>
      <c r="O1212" s="119"/>
      <c r="P1212" s="119"/>
      <c r="Q1212" s="119"/>
      <c r="R1212" s="119"/>
      <c r="S1212" s="119"/>
      <c r="T1212" s="119"/>
      <c r="U1212" s="119"/>
      <c r="V1212" s="119"/>
      <c r="W1212" s="117" t="s">
        <v>2159</v>
      </c>
      <c r="X1212" s="207" cm="1">
        <f t="array" ref="X12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1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12" s="117" t="s">
        <v>3424</v>
      </c>
      <c r="AA1212" s="207" cm="1">
        <f t="array" ref="AA12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1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12" s="48"/>
      <c r="AD1212" s="117" t="s">
        <v>2196</v>
      </c>
      <c r="AE1212" s="119"/>
      <c r="AF1212" s="183">
        <f>IFERROR(VLOOKUP(Tableau210[[#This Row],[OPERATION]],Tableau4[],5,FALSE),"")</f>
        <v>0</v>
      </c>
      <c r="AG1212" s="178" cm="1">
        <f t="array" ref="AG1212">IFERROR(
   SUM(
      _xlfn._xlws.FILTER(
         Tableau3[JP],
         (Tableau3[ITEM]=Tableau210[[#This Row],[NOM]])*
         (Tableau3[Rep.]=Tableau210[[#This Row],[REPERE BUTA]])
      )
   ),
0)</f>
        <v>0</v>
      </c>
      <c r="AH1212" s="183">
        <f>IFERROR(VLOOKUP(Tableau210[[#This Row],[OPERATION]],Tableau4[],4,FALSE),"")</f>
        <v>0</v>
      </c>
      <c r="AI1212" s="178" cm="1">
        <f t="array" ref="AI1212">IFERROR(
   SUM(
      _xlfn._xlws.FILTER(
         Tableau3[BP],
         (Tableau3[ITEM]=Tableau210[[#This Row],[NOM]])*
         (Tableau3[Rep.]=Tableau210[[#This Row],[REPERE BUTA]])
      )
   ),
0)</f>
        <v>0</v>
      </c>
      <c r="AJ1212" s="181" t="str">
        <f>IF(Tableau210[[#This Row],[NB JP EMIS]]=1,"1 JP","") &amp; IF(Tableau210[[#This Row],[NB BP EMIS]]=1," 1 BP","")</f>
        <v/>
      </c>
      <c r="AK1212" s="178" t="str">
        <f>IF(Tableau210[[#This Row],[NB JP BUTA]]=1,"1 JP","") &amp; IF(Tableau210[[#This Row],[Nb BP BUTA]]=1," 1 BP","") &amp; IF(Tableau210[[#This Row],[Nb BP BUTA]]=2," 2 BP","")</f>
        <v/>
      </c>
      <c r="AL1212" s="117" t="s">
        <v>103</v>
      </c>
      <c r="AM1212" s="117">
        <f>IFERROR(+VLOOKUP(AY1212,Tiges!$G$4:$I$569,3,FALSE),"")</f>
        <v>32</v>
      </c>
      <c r="AN1212" s="48"/>
      <c r="AO1212" s="117" t="s">
        <v>3424</v>
      </c>
      <c r="AP1212" s="177" cm="1">
        <f t="array" ref="AP12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12" s="117" t="s">
        <v>3424</v>
      </c>
      <c r="AS1212" s="177" t="str" cm="1">
        <f t="array" ref="AS12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12" s="117" t="s">
        <v>3424</v>
      </c>
      <c r="AV1212" s="177" t="str" cm="1">
        <f t="array" ref="AV12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12" s="117"/>
      <c r="AY1212" s="117" cm="1">
        <f t="array" ref="AY1212">IFERROR(_xlfn.XLOOKUP(Tableau210[[#This Row],[DN DONNEES BUTA ]]&amp;Tableau210[[#This Row],[PN DONNEES BUTA]],Tiges!$B$4:$B$79&amp;Tiges!$C$4:$C$79,Tiges!$G$4:$G$79),"")</f>
        <v>20</v>
      </c>
      <c r="AZ1212" s="117"/>
      <c r="BA1212" s="117" cm="1">
        <f t="array" ref="BA1212">IFERROR(_xlfn.XLOOKUP(Tableau210[[#This Row],[DN DONNEES BUTA ]]&amp;Tableau210[[#This Row],[PN DONNEES BUTA]],Tiges!$B$4:$B$79&amp;Tiges!$C$4:$C$79,Tiges!$H$4:$H$79),"")</f>
        <v>100</v>
      </c>
      <c r="BB1212" s="117"/>
      <c r="BC1212" s="184">
        <f>IFERROR(VLOOKUP(Tableau210[[#This Row],[OPERATION]],Tableau4[],2,FALSE),"")</f>
        <v>0</v>
      </c>
      <c r="BD1212" s="177" cm="1">
        <f t="array" ref="BD1212">IFERROR(
   SUM(
      _xlfn._xlws.FILTER(
         Tableau3[Nb Platinage Joint],
         (Tableau3[ITEM]=Tableau210[[#This Row],[NOM]])*
         (Tableau3[Rep.]=Tableau210[[#This Row],[REPERE BUTA]])
      )
   ),
0)</f>
        <v>0</v>
      </c>
      <c r="BE1212" s="182">
        <f>IFERROR(VLOOKUP(Tableau210[[#This Row],[OPERATION]],Tableau4[],3,FALSE),"")</f>
        <v>1</v>
      </c>
      <c r="BF1212" s="177" cm="1">
        <f t="array" ref="BF1212">IFERROR(
   SUM(
      _xlfn._xlws.FILTER(
         Tableau3[Joint Définitif Nb],
         (Tableau3[ITEM]=Tableau210[[#This Row],[NOM]])*
         (Tableau3[Rep.]=Tableau210[[#This Row],[REPERE BUTA]])
      )
   ),
0)</f>
        <v>1</v>
      </c>
      <c r="BG1212" s="117" t="s">
        <v>3424</v>
      </c>
      <c r="BH1212" s="177" t="str" cm="1">
        <f t="array" ref="BH12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12" s="117" t="s">
        <v>3424</v>
      </c>
      <c r="BK1212" s="117" t="s">
        <v>3424</v>
      </c>
      <c r="BL1212" s="167" t="s">
        <v>2254</v>
      </c>
      <c r="BM1212" s="167"/>
      <c r="BN1212" s="117"/>
      <c r="BO1212" s="117"/>
      <c r="BP1212" s="117"/>
      <c r="BQ1212" s="48"/>
      <c r="BR1212" s="119"/>
      <c r="BS1212" s="48"/>
      <c r="BT1212" s="48"/>
      <c r="BU1212" s="48"/>
      <c r="BV1212" s="48"/>
      <c r="BW1212" s="48"/>
      <c r="BX1212" s="48"/>
    </row>
    <row r="1213" spans="1:76" ht="15.75" hidden="1" x14ac:dyDescent="0.25">
      <c r="A1213" s="48" t="str" cm="1">
        <f t="array" ref="A1213">_xlfn.XLOOKUP(Tableau210[[#This Row],[NOM]]&amp;Tableau210[[#This Row],[REPERE BUTA]],[6]!Tableau16[POSTE TECHNIQUE]&amp;[6]!Tableau16[Repere ADM],[6]!Tableau16[NUMERO CLIENT])</f>
        <v>S1-SRP001-VMJ</v>
      </c>
      <c r="B1213" s="48" t="str" cm="1">
        <f t="array" ref="B1213">_xlfn.XLOOKUP(Tableau210[[#This Row],[NOM]]&amp;Tableau210[[#This Row],[REPERE BUTA]],[6]!Tableau16[POSTE TECHNIQUE]&amp;[6]!Tableau16[Repere REF],[6]!Tableau16[NUMERO CLIENT])</f>
        <v>S1-SRP001-VMJ</v>
      </c>
      <c r="C1213" s="48" cm="1">
        <f t="array" ref="C1213">_xlfn.XLOOKUP(Tableau210[[#This Row],[NOM]]&amp;Tableau210[[#This Row],[Repere Ubleam]],[7]Sheet1!$C$2:$C$2995&amp;[7]Sheet1!$I$2:$I$2995,[7]Sheet1!$A$2:$A$2995)</f>
        <v>655</v>
      </c>
      <c r="D1213" s="48" t="str">
        <f>C1213&amp;""</f>
        <v>655</v>
      </c>
      <c r="E1213" s="48" t="s">
        <v>2553</v>
      </c>
      <c r="F1213" s="48" t="s">
        <v>2944</v>
      </c>
      <c r="G1213" s="176" t="s">
        <v>1547</v>
      </c>
      <c r="H1213" s="119" t="s">
        <v>1067</v>
      </c>
      <c r="I1213" s="119" t="s">
        <v>91</v>
      </c>
      <c r="J1213" s="119" t="s">
        <v>2058</v>
      </c>
      <c r="K1213" s="415" t="str">
        <f>_xlfn.XLOOKUP(Tableau210[[#This Row],[NOM]],[8]LUT!$I$5:$I$301,[8]LUT!$N$5:$N$301)</f>
        <v>VM</v>
      </c>
      <c r="L1213" s="119" t="s">
        <v>106</v>
      </c>
      <c r="M1213" s="119" t="s">
        <v>2116</v>
      </c>
      <c r="N1213" s="119" t="s">
        <v>2116</v>
      </c>
      <c r="O1213" s="119"/>
      <c r="P1213" s="119"/>
      <c r="Q1213" s="119"/>
      <c r="R1213" s="119"/>
      <c r="S1213" s="119"/>
      <c r="T1213" s="119"/>
      <c r="U1213" s="119"/>
      <c r="V1213" s="119"/>
      <c r="W1213" s="117" t="s">
        <v>2159</v>
      </c>
      <c r="X1213" s="207" cm="1">
        <f t="array" ref="X12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1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13" s="117" t="s">
        <v>3424</v>
      </c>
      <c r="AA1213" s="207" cm="1">
        <f t="array" ref="AA12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1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13" s="48"/>
      <c r="AD1213" s="117" t="s">
        <v>2196</v>
      </c>
      <c r="AE1213" s="119"/>
      <c r="AF1213" s="183">
        <f>IFERROR(VLOOKUP(Tableau210[[#This Row],[OPERATION]],Tableau4[],5,FALSE),"")</f>
        <v>0</v>
      </c>
      <c r="AG1213" s="178"/>
      <c r="AH1213" s="183">
        <f>IFERROR(VLOOKUP(Tableau210[[#This Row],[OPERATION]],Tableau4[],4,FALSE),"")</f>
        <v>0</v>
      </c>
      <c r="AI1213" s="178"/>
      <c r="AJ1213" s="181" t="str">
        <f>IF(Tableau210[[#This Row],[NB JP EMIS]]=1,"1 JP","") &amp; IF(Tableau210[[#This Row],[NB BP EMIS]]=1," 1 BP","")</f>
        <v/>
      </c>
      <c r="AK1213" s="178"/>
      <c r="AL1213" s="117" t="s">
        <v>103</v>
      </c>
      <c r="AM1213" s="117">
        <f>IFERROR(+VLOOKUP(AY1213,Tiges!$G$4:$I$569,3,FALSE),"")</f>
        <v>32</v>
      </c>
      <c r="AN1213" s="48"/>
      <c r="AO1213" s="117" t="s">
        <v>3424</v>
      </c>
      <c r="AP1213" s="177" cm="1">
        <f t="array" ref="AP12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13" s="117" t="s">
        <v>3424</v>
      </c>
      <c r="AS1213" s="177" t="str" cm="1">
        <f t="array" ref="AS12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13" s="117" t="s">
        <v>3424</v>
      </c>
      <c r="AV1213" s="177" t="str" cm="1">
        <f t="array" ref="AV12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13" s="117"/>
      <c r="AY1213" s="117" cm="1">
        <f t="array" ref="AY1213">IFERROR(_xlfn.XLOOKUP(Tableau210[[#This Row],[DN DONNEES BUTA ]]&amp;Tableau210[[#This Row],[PN DONNEES BUTA]],Tiges!$B$4:$B$79&amp;Tiges!$C$4:$C$79,Tiges!$G$4:$G$79),"")</f>
        <v>20</v>
      </c>
      <c r="AZ1213" s="117"/>
      <c r="BA1213" s="117" cm="1">
        <f t="array" ref="BA1213">IFERROR(_xlfn.XLOOKUP(Tableau210[[#This Row],[DN DONNEES BUTA ]]&amp;Tableau210[[#This Row],[PN DONNEES BUTA]],Tiges!$B$4:$B$79&amp;Tiges!$C$4:$C$79,Tiges!$H$4:$H$79),"")</f>
        <v>100</v>
      </c>
      <c r="BB1213" s="117"/>
      <c r="BC1213" s="184">
        <f>IFERROR(VLOOKUP(Tableau210[[#This Row],[OPERATION]],Tableau4[],2,FALSE),"")</f>
        <v>0</v>
      </c>
      <c r="BD1213" s="177"/>
      <c r="BE1213" s="182">
        <f>IFERROR(VLOOKUP(Tableau210[[#This Row],[OPERATION]],Tableau4[],3,FALSE),"")</f>
        <v>1</v>
      </c>
      <c r="BF1213" s="177"/>
      <c r="BG1213" s="117" t="s">
        <v>3424</v>
      </c>
      <c r="BH1213" s="177" t="str" cm="1">
        <f t="array" ref="BH12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13" s="117" t="s">
        <v>3424</v>
      </c>
      <c r="BK1213" s="117" t="s">
        <v>3424</v>
      </c>
      <c r="BL1213" s="167" t="s">
        <v>2254</v>
      </c>
      <c r="BM1213" s="167"/>
      <c r="BN1213" s="117"/>
      <c r="BO1213" s="117"/>
      <c r="BP1213" s="117"/>
      <c r="BQ1213" s="48"/>
      <c r="BR1213" s="119"/>
      <c r="BS1213" s="48"/>
      <c r="BT1213" s="48"/>
      <c r="BU1213" s="48"/>
      <c r="BV1213" s="48"/>
      <c r="BW1213" s="48"/>
      <c r="BX1213" s="48"/>
    </row>
    <row r="1214" spans="1:76" ht="15.75" hidden="1" x14ac:dyDescent="0.25">
      <c r="A1214" s="48" t="str" cm="1">
        <f t="array" ref="A1214">_xlfn.XLOOKUP(Tableau210[[#This Row],[NOM]]&amp;Tableau210[[#This Row],[REPERE BUTA]],[6]!Tableau16[POSTE TECHNIQUE]&amp;[6]!Tableau16[Repere ADM],[6]!Tableau16[NUMERO CLIENT])</f>
        <v>S1-SRP001-VMP</v>
      </c>
      <c r="B1214" s="48" t="str" cm="1">
        <f t="array" ref="B1214">_xlfn.XLOOKUP(Tableau210[[#This Row],[NOM]]&amp;Tableau210[[#This Row],[REPERE BUTA]],[6]!Tableau16[POSTE TECHNIQUE]&amp;[6]!Tableau16[Repere REF],[6]!Tableau16[NUMERO CLIENT])</f>
        <v>S1-SRP001-VMP</v>
      </c>
      <c r="C1214" s="48" cm="1">
        <f t="array" ref="C1214">_xlfn.XLOOKUP(Tableau210[[#This Row],[NOM]]&amp;Tableau210[[#This Row],[Repere Ubleam]],[7]Sheet1!$C$2:$C$2995&amp;[7]Sheet1!$I$2:$I$2995,[7]Sheet1!$A$2:$A$2995)</f>
        <v>656</v>
      </c>
      <c r="D1214" s="48" t="str">
        <f>C1214&amp;""</f>
        <v>656</v>
      </c>
      <c r="E1214" s="48" t="s">
        <v>2553</v>
      </c>
      <c r="F1214" s="48" t="s">
        <v>2940</v>
      </c>
      <c r="G1214" s="176" t="s">
        <v>1547</v>
      </c>
      <c r="H1214" s="119" t="s">
        <v>1067</v>
      </c>
      <c r="I1214" s="119" t="s">
        <v>91</v>
      </c>
      <c r="J1214" s="119" t="s">
        <v>2058</v>
      </c>
      <c r="K1214" s="415" t="str">
        <f>_xlfn.XLOOKUP(Tableau210[[#This Row],[NOM]],[8]LUT!$I$5:$I$301,[8]LUT!$N$5:$N$301)</f>
        <v>VM</v>
      </c>
      <c r="L1214" s="119" t="s">
        <v>113</v>
      </c>
      <c r="M1214" s="119" t="s">
        <v>1234</v>
      </c>
      <c r="N1214" s="119" t="s">
        <v>1234</v>
      </c>
      <c r="O1214" s="119"/>
      <c r="P1214" s="119"/>
      <c r="Q1214" s="119"/>
      <c r="R1214" s="119"/>
      <c r="S1214" s="119"/>
      <c r="T1214" s="119"/>
      <c r="U1214" s="119"/>
      <c r="V1214" s="119"/>
      <c r="W1214" s="117" t="s">
        <v>2159</v>
      </c>
      <c r="X1214" s="207" cm="1">
        <f t="array" ref="X12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1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14" s="117" t="s">
        <v>3424</v>
      </c>
      <c r="AA1214" s="207" cm="1">
        <f t="array" ref="AA12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1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14" s="48"/>
      <c r="AD1214" s="117" t="s">
        <v>2196</v>
      </c>
      <c r="AE1214" s="119"/>
      <c r="AF1214" s="183">
        <f>IFERROR(VLOOKUP(Tableau210[[#This Row],[OPERATION]],Tableau4[],5,FALSE),"")</f>
        <v>0</v>
      </c>
      <c r="AG1214" s="178" cm="1">
        <f t="array" ref="AG1214">IFERROR(
   SUM(
      _xlfn._xlws.FILTER(
         Tableau3[JP],
         (Tableau3[ITEM]=Tableau210[[#This Row],[NOM]])*
         (Tableau3[Rep.]=Tableau210[[#This Row],[REPERE BUTA]])
      )
   ),
0)</f>
        <v>0</v>
      </c>
      <c r="AH1214" s="183">
        <f>IFERROR(VLOOKUP(Tableau210[[#This Row],[OPERATION]],Tableau4[],4,FALSE),"")</f>
        <v>0</v>
      </c>
      <c r="AI1214" s="178" cm="1">
        <f t="array" ref="AI1214">IFERROR(
   SUM(
      _xlfn._xlws.FILTER(
         Tableau3[BP],
         (Tableau3[ITEM]=Tableau210[[#This Row],[NOM]])*
         (Tableau3[Rep.]=Tableau210[[#This Row],[REPERE BUTA]])
      )
   ),
0)</f>
        <v>0</v>
      </c>
      <c r="AJ1214" s="181" t="str">
        <f>IF(Tableau210[[#This Row],[NB JP EMIS]]=1,"1 JP","") &amp; IF(Tableau210[[#This Row],[NB BP EMIS]]=1," 1 BP","")</f>
        <v/>
      </c>
      <c r="AK1214" s="178" t="str">
        <f>IF(Tableau210[[#This Row],[NB JP BUTA]]=1,"1 JP","") &amp; IF(Tableau210[[#This Row],[Nb BP BUTA]]=1," 1 BP","") &amp; IF(Tableau210[[#This Row],[Nb BP BUTA]]=2," 2 BP","")</f>
        <v/>
      </c>
      <c r="AL1214" s="117" t="s">
        <v>103</v>
      </c>
      <c r="AM1214" s="117">
        <f>IFERROR(+VLOOKUP(AY1214,Tiges!$G$4:$I$569,3,FALSE),"")</f>
        <v>32</v>
      </c>
      <c r="AN1214" s="48"/>
      <c r="AO1214" s="117" t="s">
        <v>3424</v>
      </c>
      <c r="AP1214" s="177" cm="1">
        <f t="array" ref="AP12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1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14" s="117" t="s">
        <v>3424</v>
      </c>
      <c r="AS1214" s="177" t="str" cm="1">
        <f t="array" ref="AS12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1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14" s="117" t="s">
        <v>3424</v>
      </c>
      <c r="AV1214" s="177" t="str" cm="1">
        <f t="array" ref="AV12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14" s="117"/>
      <c r="AY1214" s="117" cm="1">
        <f t="array" ref="AY1214">IFERROR(_xlfn.XLOOKUP(Tableau210[[#This Row],[DN DONNEES BUTA ]]&amp;Tableau210[[#This Row],[PN DONNEES BUTA]],Tiges!$B$4:$B$79&amp;Tiges!$C$4:$C$79,Tiges!$G$4:$G$79),"")</f>
        <v>20</v>
      </c>
      <c r="AZ1214" s="117"/>
      <c r="BA1214" s="117" cm="1">
        <f t="array" ref="BA1214">IFERROR(_xlfn.XLOOKUP(Tableau210[[#This Row],[DN DONNEES BUTA ]]&amp;Tableau210[[#This Row],[PN DONNEES BUTA]],Tiges!$B$4:$B$79&amp;Tiges!$C$4:$C$79,Tiges!$H$4:$H$79),"")</f>
        <v>100</v>
      </c>
      <c r="BB1214" s="117"/>
      <c r="BC1214" s="184">
        <f>IFERROR(VLOOKUP(Tableau210[[#This Row],[OPERATION]],Tableau4[],2,FALSE),"")</f>
        <v>0</v>
      </c>
      <c r="BD1214" s="177" cm="1">
        <f t="array" ref="BD1214">IFERROR(
   SUM(
      _xlfn._xlws.FILTER(
         Tableau3[Nb Platinage Joint],
         (Tableau3[ITEM]=Tableau210[[#This Row],[NOM]])*
         (Tableau3[Rep.]=Tableau210[[#This Row],[REPERE BUTA]])
      )
   ),
0)</f>
        <v>0</v>
      </c>
      <c r="BE1214" s="182">
        <f>IFERROR(VLOOKUP(Tableau210[[#This Row],[OPERATION]],Tableau4[],3,FALSE),"")</f>
        <v>1</v>
      </c>
      <c r="BF1214" s="177" cm="1">
        <f t="array" ref="BF1214">IFERROR(
   SUM(
      _xlfn._xlws.FILTER(
         Tableau3[Joint Définitif Nb],
         (Tableau3[ITEM]=Tableau210[[#This Row],[NOM]])*
         (Tableau3[Rep.]=Tableau210[[#This Row],[REPERE BUTA]])
      )
   ),
0)</f>
        <v>1</v>
      </c>
      <c r="BG1214" s="117" t="s">
        <v>3424</v>
      </c>
      <c r="BH1214" s="177" t="str" cm="1">
        <f t="array" ref="BH12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14" s="117" t="s">
        <v>3424</v>
      </c>
      <c r="BK1214" s="117" t="s">
        <v>3424</v>
      </c>
      <c r="BL1214" s="167" t="s">
        <v>2254</v>
      </c>
      <c r="BM1214" s="167"/>
      <c r="BN1214" s="117"/>
      <c r="BO1214" s="117"/>
      <c r="BP1214" s="117"/>
      <c r="BQ1214" s="48"/>
      <c r="BR1214" s="119"/>
      <c r="BS1214" s="48"/>
      <c r="BT1214" s="48"/>
      <c r="BU1214" s="48"/>
      <c r="BV1214" s="48"/>
      <c r="BW1214" s="48"/>
      <c r="BX1214" s="48"/>
    </row>
    <row r="1215" spans="1:76" ht="15.75" hidden="1" x14ac:dyDescent="0.25">
      <c r="A1215" s="48" t="str" cm="1">
        <f t="array" ref="A1215">_xlfn.XLOOKUP(Tableau210[[#This Row],[NOM]]&amp;Tableau210[[#This Row],[REPERE BUTA]],[6]!Tableau16[POSTE TECHNIQUE]&amp;[6]!Tableau16[Repere ADM],[6]!Tableau16[NUMERO CLIENT])</f>
        <v>S1-SRP001-VMP</v>
      </c>
      <c r="B1215" s="48" t="str" cm="1">
        <f t="array" ref="B1215">_xlfn.XLOOKUP(Tableau210[[#This Row],[NOM]]&amp;Tableau210[[#This Row],[REPERE BUTA]],[6]!Tableau16[POSTE TECHNIQUE]&amp;[6]!Tableau16[Repere REF],[6]!Tableau16[NUMERO CLIENT])</f>
        <v>S1-SRP001-VMP</v>
      </c>
      <c r="C1215" s="48" cm="1">
        <f t="array" ref="C1215">_xlfn.XLOOKUP(Tableau210[[#This Row],[NOM]]&amp;Tableau210[[#This Row],[Repere Ubleam]],[7]Sheet1!$C$2:$C$2995&amp;[7]Sheet1!$I$2:$I$2995,[7]Sheet1!$A$2:$A$2995)</f>
        <v>657</v>
      </c>
      <c r="D1215" s="48" t="str">
        <f>C1215&amp;""</f>
        <v>657</v>
      </c>
      <c r="E1215" s="48" t="s">
        <v>2553</v>
      </c>
      <c r="F1215" s="48" t="s">
        <v>2940</v>
      </c>
      <c r="G1215" s="176" t="s">
        <v>1547</v>
      </c>
      <c r="H1215" s="119" t="s">
        <v>1067</v>
      </c>
      <c r="I1215" s="119" t="s">
        <v>91</v>
      </c>
      <c r="J1215" s="119" t="s">
        <v>2058</v>
      </c>
      <c r="K1215" s="415" t="str">
        <f>_xlfn.XLOOKUP(Tableau210[[#This Row],[NOM]],[8]LUT!$I$5:$I$301,[8]LUT!$N$5:$N$301)</f>
        <v>VM</v>
      </c>
      <c r="L1215" s="119" t="s">
        <v>113</v>
      </c>
      <c r="M1215" s="119" t="s">
        <v>1270</v>
      </c>
      <c r="N1215" s="119" t="s">
        <v>1270</v>
      </c>
      <c r="O1215" s="119"/>
      <c r="P1215" s="119"/>
      <c r="Q1215" s="119"/>
      <c r="R1215" s="119"/>
      <c r="S1215" s="119"/>
      <c r="T1215" s="119"/>
      <c r="U1215" s="119"/>
      <c r="V1215" s="119"/>
      <c r="W1215" s="117" t="s">
        <v>2159</v>
      </c>
      <c r="X1215" s="207" cm="1">
        <f t="array" ref="X12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15" s="117" t="s">
        <v>3424</v>
      </c>
      <c r="AA1215" s="207" cm="1">
        <f t="array" ref="AA12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15" s="48"/>
      <c r="AD1215" s="117" t="s">
        <v>2196</v>
      </c>
      <c r="AE1215" s="119"/>
      <c r="AF1215" s="183">
        <f>IFERROR(VLOOKUP(Tableau210[[#This Row],[OPERATION]],Tableau4[],5,FALSE),"")</f>
        <v>0</v>
      </c>
      <c r="AG1215" s="178"/>
      <c r="AH1215" s="183">
        <f>IFERROR(VLOOKUP(Tableau210[[#This Row],[OPERATION]],Tableau4[],4,FALSE),"")</f>
        <v>0</v>
      </c>
      <c r="AI1215" s="178"/>
      <c r="AJ1215" s="181" t="str">
        <f>IF(Tableau210[[#This Row],[NB JP EMIS]]=1,"1 JP","") &amp; IF(Tableau210[[#This Row],[NB BP EMIS]]=1," 1 BP","")</f>
        <v/>
      </c>
      <c r="AK1215" s="178"/>
      <c r="AL1215" s="117" t="s">
        <v>103</v>
      </c>
      <c r="AM1215" s="117">
        <f>IFERROR(+VLOOKUP(AY1215,Tiges!$G$4:$I$569,3,FALSE),"")</f>
        <v>32</v>
      </c>
      <c r="AN1215" s="48"/>
      <c r="AO1215" s="117" t="s">
        <v>3424</v>
      </c>
      <c r="AP1215" s="177" cm="1">
        <f t="array" ref="AP12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15" s="117" t="s">
        <v>3424</v>
      </c>
      <c r="AS1215" s="177" t="str" cm="1">
        <f t="array" ref="AS12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15" s="117" t="s">
        <v>3424</v>
      </c>
      <c r="AV1215" s="177" t="str" cm="1">
        <f t="array" ref="AV12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15" s="117"/>
      <c r="AY1215" s="117" cm="1">
        <f t="array" ref="AY1215">IFERROR(_xlfn.XLOOKUP(Tableau210[[#This Row],[DN DONNEES BUTA ]]&amp;Tableau210[[#This Row],[PN DONNEES BUTA]],Tiges!$B$4:$B$79&amp;Tiges!$C$4:$C$79,Tiges!$G$4:$G$79),"")</f>
        <v>20</v>
      </c>
      <c r="AZ1215" s="117"/>
      <c r="BA1215" s="117" cm="1">
        <f t="array" ref="BA1215">IFERROR(_xlfn.XLOOKUP(Tableau210[[#This Row],[DN DONNEES BUTA ]]&amp;Tableau210[[#This Row],[PN DONNEES BUTA]],Tiges!$B$4:$B$79&amp;Tiges!$C$4:$C$79,Tiges!$H$4:$H$79),"")</f>
        <v>100</v>
      </c>
      <c r="BB1215" s="117"/>
      <c r="BC1215" s="184">
        <f>IFERROR(VLOOKUP(Tableau210[[#This Row],[OPERATION]],Tableau4[],2,FALSE),"")</f>
        <v>0</v>
      </c>
      <c r="BD1215" s="177"/>
      <c r="BE1215" s="182">
        <f>IFERROR(VLOOKUP(Tableau210[[#This Row],[OPERATION]],Tableau4[],3,FALSE),"")</f>
        <v>1</v>
      </c>
      <c r="BF1215" s="177"/>
      <c r="BG1215" s="117" t="s">
        <v>3424</v>
      </c>
      <c r="BH1215" s="177" t="str" cm="1">
        <f t="array" ref="BH12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2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215" s="117" t="s">
        <v>3424</v>
      </c>
      <c r="BK1215" s="117" t="s">
        <v>3424</v>
      </c>
      <c r="BL1215" s="167" t="s">
        <v>2254</v>
      </c>
      <c r="BM1215" s="167"/>
      <c r="BN1215" s="117"/>
      <c r="BO1215" s="117"/>
      <c r="BP1215" s="117"/>
      <c r="BQ1215" s="48"/>
      <c r="BR1215" s="119"/>
      <c r="BS1215" s="48"/>
      <c r="BT1215" s="48"/>
      <c r="BU1215" s="48"/>
      <c r="BV1215" s="48"/>
      <c r="BW1215" s="48"/>
      <c r="BX1215" s="48"/>
    </row>
    <row r="1216" spans="1:76" ht="15.75" hidden="1" x14ac:dyDescent="0.25">
      <c r="A1216" s="48" t="str" cm="1">
        <f t="array" ref="A1216">_xlfn.XLOOKUP(Tableau210[[#This Row],[NOM]]&amp;Tableau210[[#This Row],[REPERE BUTA]],[6]!Tableau16[POSTE TECHNIQUE]&amp;[6]!Tableau16[Repere ADM],[6]!Tableau16[NUMERO CLIENT])</f>
        <v>S1-SRP012</v>
      </c>
      <c r="B1216" s="48" t="e" cm="1">
        <f t="array" ref="B1216">_xlfn.XLOOKUP(Tableau210[[#This Row],[NOM]]&amp;Tableau210[[#This Row],[REPERE BUTA]],[6]!Tableau16[POSTE TECHNIQUE]&amp;[6]!Tableau16[Repere REF],[6]!Tableau16[NUMERO CLIENT])</f>
        <v>#N/A</v>
      </c>
      <c r="C1216" s="48" cm="1">
        <f t="array" ref="C1216">_xlfn.XLOOKUP(Tableau210[[#This Row],[NOM]]&amp;Tableau210[[#This Row],[Repere Ubleam]],[7]Sheet1!$C$2:$C$2995&amp;[7]Sheet1!$I$2:$I$2995,[7]Sheet1!$A$2:$A$2995)</f>
        <v>658</v>
      </c>
      <c r="D1216" s="48" t="str">
        <f>C1216&amp;""</f>
        <v>658</v>
      </c>
      <c r="E1216" s="48" t="s">
        <v>2592</v>
      </c>
      <c r="F1216" s="48" t="s">
        <v>602</v>
      </c>
      <c r="G1216" s="176" t="s">
        <v>1548</v>
      </c>
      <c r="H1216" s="119" t="s">
        <v>1067</v>
      </c>
      <c r="I1216" s="119" t="s">
        <v>91</v>
      </c>
      <c r="J1216" s="119" t="s">
        <v>91</v>
      </c>
      <c r="K1216" s="119" t="str">
        <f>_xlfn.XLOOKUP(Tableau210[[#This Row],[NOM]],[8]LUT!$I$5:$I$301,[8]LUT!$N$5:$N$301)</f>
        <v>Clapet</v>
      </c>
      <c r="L1216" s="119" t="s">
        <v>73</v>
      </c>
      <c r="M1216" s="119" t="s">
        <v>1368</v>
      </c>
      <c r="N1216" s="119" t="s">
        <v>1368</v>
      </c>
      <c r="O1216" s="119"/>
      <c r="P1216" s="119"/>
      <c r="Q1216" s="119"/>
      <c r="R1216" s="119"/>
      <c r="S1216" s="119"/>
      <c r="T1216" s="119"/>
      <c r="U1216" s="119"/>
      <c r="V1216" s="119"/>
      <c r="W1216" s="148">
        <v>50</v>
      </c>
      <c r="X1216" s="207" cm="1">
        <f t="array" ref="X12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1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16" s="148">
        <v>20</v>
      </c>
      <c r="AA1216" s="207" cm="1">
        <f t="array" ref="AA12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1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16" s="48"/>
      <c r="AD1216" s="117" t="s">
        <v>2196</v>
      </c>
      <c r="AE1216" s="119"/>
      <c r="AF1216" s="183">
        <f>IFERROR(VLOOKUP(Tableau210[[#This Row],[OPERATION]],Tableau4[],5,FALSE),"")</f>
        <v>0</v>
      </c>
      <c r="AG1216" s="178" cm="1">
        <f t="array" ref="AG1216">IFERROR(
   SUM(
      _xlfn._xlws.FILTER(
         Tableau3[JP],
         (Tableau3[ITEM]=Tableau210[[#This Row],[NOM]])*
         (Tableau3[Rep.]=Tableau210[[#This Row],[REPERE BUTA]])
      )
   ),
0)</f>
        <v>0</v>
      </c>
      <c r="AH1216" s="183">
        <f>IFERROR(VLOOKUP(Tableau210[[#This Row],[OPERATION]],Tableau4[],4,FALSE),"")</f>
        <v>0</v>
      </c>
      <c r="AI1216" s="178" cm="1">
        <f t="array" ref="AI1216">IFERROR(
   SUM(
      _xlfn._xlws.FILTER(
         Tableau3[BP],
         (Tableau3[ITEM]=Tableau210[[#This Row],[NOM]])*
         (Tableau3[Rep.]=Tableau210[[#This Row],[REPERE BUTA]])
      )
   ),
0)</f>
        <v>0</v>
      </c>
      <c r="AJ1216" s="181" t="str">
        <f>IF(Tableau210[[#This Row],[NB JP EMIS]]=1,"1 JP","") &amp; IF(Tableau210[[#This Row],[NB BP EMIS]]=1," 1 BP","")</f>
        <v/>
      </c>
      <c r="AK1216" s="178" t="str">
        <f>IF(Tableau210[[#This Row],[NB JP BUTA]]=1,"1 JP","") &amp; IF(Tableau210[[#This Row],[Nb BP BUTA]]=1," 1 BP","") &amp; IF(Tableau210[[#This Row],[Nb BP BUTA]]=2," 2 BP","")</f>
        <v/>
      </c>
      <c r="AL1216" s="117" t="s">
        <v>103</v>
      </c>
      <c r="AM1216" s="117">
        <f>IFERROR(+VLOOKUP(AY1216,Tiges!$G$4:$I$569,3,FALSE),"")</f>
        <v>27</v>
      </c>
      <c r="AN1216" s="48"/>
      <c r="AO1216" s="117">
        <v>4</v>
      </c>
      <c r="AP1216" s="177" cm="1">
        <f t="array" ref="AP12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1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16" s="117" t="s">
        <v>2161</v>
      </c>
      <c r="AS1216" s="177" t="str" cm="1">
        <f t="array" ref="AS12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21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216" s="117" t="s">
        <v>1123</v>
      </c>
      <c r="AV1216" s="177" t="str" cm="1">
        <f t="array" ref="AV12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16" s="117"/>
      <c r="AY1216" s="117" cm="1">
        <f t="array" ref="AY1216">IFERROR(_xlfn.XLOOKUP(Tableau210[[#This Row],[DN DONNEES BUTA ]]&amp;Tableau210[[#This Row],[PN DONNEES BUTA]],Tiges!$B$4:$B$79&amp;Tiges!$C$4:$C$79,Tiges!$G$4:$G$79),"")</f>
        <v>16</v>
      </c>
      <c r="AZ1216" s="117"/>
      <c r="BA1216" s="117" cm="1">
        <f t="array" ref="BA1216">IFERROR(_xlfn.XLOOKUP(Tableau210[[#This Row],[DN DONNEES BUTA ]]&amp;Tableau210[[#This Row],[PN DONNEES BUTA]],Tiges!$B$4:$B$79&amp;Tiges!$C$4:$C$79,Tiges!$H$4:$H$79),"")</f>
        <v>90</v>
      </c>
      <c r="BB1216" s="117"/>
      <c r="BC1216" s="184">
        <f>IFERROR(VLOOKUP(Tableau210[[#This Row],[OPERATION]],Tableau4[],2,FALSE),"")</f>
        <v>0</v>
      </c>
      <c r="BD1216" s="177" cm="1">
        <f t="array" ref="BD1216">IFERROR(
   SUM(
      _xlfn._xlws.FILTER(
         Tableau3[Nb Platinage Joint],
         (Tableau3[ITEM]=Tableau210[[#This Row],[NOM]])*
         (Tableau3[Rep.]=Tableau210[[#This Row],[REPERE BUTA]])
      )
   ),
0)</f>
        <v>0</v>
      </c>
      <c r="BE1216" s="182">
        <f>IFERROR(VLOOKUP(Tableau210[[#This Row],[OPERATION]],Tableau4[],3,FALSE),"")</f>
        <v>1</v>
      </c>
      <c r="BF1216" s="177" cm="1">
        <f t="array" ref="BF1216">IFERROR(
   SUM(
      _xlfn._xlws.FILTER(
         Tableau3[Joint Définitif Nb],
         (Tableau3[ITEM]=Tableau210[[#This Row],[NOM]])*
         (Tableau3[Rep.]=Tableau210[[#This Row],[REPERE BUTA]])
      )
   ),
0)</f>
        <v>2</v>
      </c>
      <c r="BG1216" s="117" t="s">
        <v>129</v>
      </c>
      <c r="BH1216" s="177" t="str" cm="1">
        <f t="array" ref="BH12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16" s="117" t="s">
        <v>2281</v>
      </c>
      <c r="BK1216" s="117" t="s">
        <v>2269</v>
      </c>
      <c r="BL1216" s="167" t="s">
        <v>2380</v>
      </c>
      <c r="BM1216" s="167"/>
      <c r="BN1216" s="117"/>
      <c r="BO1216" s="117"/>
      <c r="BP1216" s="117"/>
      <c r="BQ1216" s="48"/>
      <c r="BR1216" s="119"/>
      <c r="BS1216" s="48"/>
      <c r="BT1216" s="48"/>
      <c r="BU1216" s="48"/>
      <c r="BV1216" s="48"/>
      <c r="BW1216" s="48"/>
      <c r="BX1216" s="48"/>
    </row>
    <row r="1217" spans="1:76" ht="15.75" hidden="1" x14ac:dyDescent="0.25">
      <c r="A1217" s="48" t="str" cm="1">
        <f t="array" ref="A1217">_xlfn.XLOOKUP(Tableau210[[#This Row],[NOM]]&amp;Tableau210[[#This Row],[REPERE BUTA]],[6]!Tableau16[POSTE TECHNIQUE]&amp;[6]!Tableau16[Repere ADM],[6]!Tableau16[NUMERO CLIENT])</f>
        <v>S1-SRP012</v>
      </c>
      <c r="B1217" s="48" t="e" cm="1">
        <f t="array" ref="B1217">_xlfn.XLOOKUP(Tableau210[[#This Row],[NOM]]&amp;Tableau210[[#This Row],[REPERE BUTA]],[6]!Tableau16[POSTE TECHNIQUE]&amp;[6]!Tableau16[Repere REF],[6]!Tableau16[NUMERO CLIENT])</f>
        <v>#N/A</v>
      </c>
      <c r="C1217" s="48" cm="1">
        <f t="array" ref="C1217">_xlfn.XLOOKUP(Tableau210[[#This Row],[NOM]]&amp;Tableau210[[#This Row],[Repere Ubleam]],[7]Sheet1!$C$2:$C$2995&amp;[7]Sheet1!$I$2:$I$2995,[7]Sheet1!$A$2:$A$2995)</f>
        <v>659</v>
      </c>
      <c r="D1217" s="48" t="str">
        <f>C1217&amp;""</f>
        <v>659</v>
      </c>
      <c r="E1217" s="48" t="s">
        <v>2592</v>
      </c>
      <c r="F1217" s="48" t="s">
        <v>602</v>
      </c>
      <c r="G1217" s="176" t="s">
        <v>1548</v>
      </c>
      <c r="H1217" s="119" t="s">
        <v>1067</v>
      </c>
      <c r="I1217" s="119" t="s">
        <v>91</v>
      </c>
      <c r="J1217" s="119" t="s">
        <v>91</v>
      </c>
      <c r="K1217" s="119" t="str">
        <f>_xlfn.XLOOKUP(Tableau210[[#This Row],[NOM]],[8]LUT!$I$5:$I$301,[8]LUT!$N$5:$N$301)</f>
        <v>Clapet</v>
      </c>
      <c r="L1217" s="119" t="s">
        <v>73</v>
      </c>
      <c r="M1217" s="119" t="s">
        <v>1246</v>
      </c>
      <c r="N1217" s="119" t="s">
        <v>1246</v>
      </c>
      <c r="O1217" s="119"/>
      <c r="P1217" s="119"/>
      <c r="Q1217" s="119"/>
      <c r="R1217" s="119"/>
      <c r="S1217" s="119"/>
      <c r="T1217" s="119"/>
      <c r="U1217" s="119"/>
      <c r="V1217" s="119"/>
      <c r="W1217" s="148">
        <v>50</v>
      </c>
      <c r="X1217" s="207" cm="1">
        <f t="array" ref="X12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1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17" s="148">
        <v>20</v>
      </c>
      <c r="AA1217" s="207" cm="1">
        <f t="array" ref="AA12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1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17" s="48"/>
      <c r="AD1217" s="117" t="s">
        <v>2196</v>
      </c>
      <c r="AE1217" s="119"/>
      <c r="AF1217" s="183">
        <f>IFERROR(VLOOKUP(Tableau210[[#This Row],[OPERATION]],Tableau4[],5,FALSE),"")</f>
        <v>0</v>
      </c>
      <c r="AG1217" s="178"/>
      <c r="AH1217" s="183">
        <f>IFERROR(VLOOKUP(Tableau210[[#This Row],[OPERATION]],Tableau4[],4,FALSE),"")</f>
        <v>0</v>
      </c>
      <c r="AI1217" s="178"/>
      <c r="AJ1217" s="181" t="str">
        <f>IF(Tableau210[[#This Row],[NB JP EMIS]]=1,"1 JP","") &amp; IF(Tableau210[[#This Row],[NB BP EMIS]]=1," 1 BP","")</f>
        <v/>
      </c>
      <c r="AK1217" s="178"/>
      <c r="AL1217" s="117" t="s">
        <v>103</v>
      </c>
      <c r="AM1217" s="117">
        <f>IFERROR(+VLOOKUP(AY1217,Tiges!$G$4:$I$569,3,FALSE),"")</f>
        <v>27</v>
      </c>
      <c r="AN1217" s="48"/>
      <c r="AO1217" s="117">
        <v>4</v>
      </c>
      <c r="AP1217" s="177" cm="1">
        <f t="array" ref="AP12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1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17" s="117" t="s">
        <v>2161</v>
      </c>
      <c r="AS1217" s="177" t="str" cm="1">
        <f t="array" ref="AS12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21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217" s="117" t="s">
        <v>1123</v>
      </c>
      <c r="AV1217" s="177" t="str" cm="1">
        <f t="array" ref="AV12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1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17" s="117"/>
      <c r="AY1217" s="117" cm="1">
        <f t="array" ref="AY1217">IFERROR(_xlfn.XLOOKUP(Tableau210[[#This Row],[DN DONNEES BUTA ]]&amp;Tableau210[[#This Row],[PN DONNEES BUTA]],Tiges!$B$4:$B$79&amp;Tiges!$C$4:$C$79,Tiges!$G$4:$G$79),"")</f>
        <v>16</v>
      </c>
      <c r="AZ1217" s="117"/>
      <c r="BA1217" s="117" cm="1">
        <f t="array" ref="BA1217">IFERROR(_xlfn.XLOOKUP(Tableau210[[#This Row],[DN DONNEES BUTA ]]&amp;Tableau210[[#This Row],[PN DONNEES BUTA]],Tiges!$B$4:$B$79&amp;Tiges!$C$4:$C$79,Tiges!$H$4:$H$79),"")</f>
        <v>90</v>
      </c>
      <c r="BB1217" s="117"/>
      <c r="BC1217" s="184">
        <f>IFERROR(VLOOKUP(Tableau210[[#This Row],[OPERATION]],Tableau4[],2,FALSE),"")</f>
        <v>0</v>
      </c>
      <c r="BD1217" s="177"/>
      <c r="BE1217" s="182">
        <f>IFERROR(VLOOKUP(Tableau210[[#This Row],[OPERATION]],Tableau4[],3,FALSE),"")</f>
        <v>1</v>
      </c>
      <c r="BF1217" s="177"/>
      <c r="BG1217" s="117" t="s">
        <v>129</v>
      </c>
      <c r="BH1217" s="177" t="str" cm="1">
        <f t="array" ref="BH12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1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17" s="117" t="s">
        <v>2281</v>
      </c>
      <c r="BK1217" s="117" t="s">
        <v>2269</v>
      </c>
      <c r="BL1217" s="167" t="s">
        <v>2380</v>
      </c>
      <c r="BM1217" s="167"/>
      <c r="BN1217" s="117"/>
      <c r="BO1217" s="117"/>
      <c r="BP1217" s="117"/>
      <c r="BQ1217" s="48"/>
      <c r="BR1217" s="119"/>
      <c r="BS1217" s="48"/>
      <c r="BT1217" s="48"/>
      <c r="BU1217" s="48"/>
      <c r="BV1217" s="48"/>
      <c r="BW1217" s="48"/>
      <c r="BX1217" s="48"/>
    </row>
    <row r="1218" spans="1:76" ht="15.75" hidden="1" x14ac:dyDescent="0.25">
      <c r="A1218" s="48" t="str" cm="1">
        <f t="array" ref="A1218">_xlfn.XLOOKUP(Tableau210[[#This Row],[NOM]]&amp;Tableau210[[#This Row],[REPERE BUTA]],[6]!Tableau16[POSTE TECHNIQUE]&amp;[6]!Tableau16[Repere ADM],[6]!Tableau16[NUMERO CLIENT])</f>
        <v>S1-SRU164</v>
      </c>
      <c r="B1218" s="48" t="str" cm="1">
        <f t="array" ref="B1218">_xlfn.XLOOKUP(Tableau210[[#This Row],[NOM]]&amp;Tableau210[[#This Row],[REPERE BUTA]],[6]!Tableau16[POSTE TECHNIQUE]&amp;[6]!Tableau16[Repere REF],[6]!Tableau16[NUMERO CLIENT])</f>
        <v>S1-SRU164</v>
      </c>
      <c r="C1218" s="48" cm="1">
        <f t="array" ref="C1218">_xlfn.XLOOKUP(Tableau210[[#This Row],[NOM]]&amp;Tableau210[[#This Row],[Repere Ubleam]],[7]Sheet1!$C$2:$C$2995&amp;[7]Sheet1!$I$2:$I$2995,[7]Sheet1!$A$2:$A$2995)</f>
        <v>664</v>
      </c>
      <c r="D1218" s="48" t="str">
        <f>C1218&amp;""</f>
        <v>664</v>
      </c>
      <c r="E1218" s="48" t="s">
        <v>2553</v>
      </c>
      <c r="F1218" s="48" t="s">
        <v>1551</v>
      </c>
      <c r="G1218" s="149" t="s">
        <v>1550</v>
      </c>
      <c r="H1218" s="150" t="s">
        <v>1067</v>
      </c>
      <c r="I1218" s="150" t="s">
        <v>1069</v>
      </c>
      <c r="J1218" s="150" t="s">
        <v>1069</v>
      </c>
      <c r="K1218" s="150" t="str">
        <f>_xlfn.XLOOKUP(Tableau210[[#This Row],[NOM]],[8]LUT!$I$5:$I$301,[8]LUT!$N$5:$N$301)</f>
        <v xml:space="preserve">Tuyauterie </v>
      </c>
      <c r="L1218" s="150" t="s">
        <v>73</v>
      </c>
      <c r="M1218" s="150" t="s">
        <v>1368</v>
      </c>
      <c r="N1218" s="150" t="s">
        <v>1368</v>
      </c>
      <c r="O1218" s="150"/>
      <c r="P1218" s="150"/>
      <c r="Q1218" s="150"/>
      <c r="R1218" s="150"/>
      <c r="S1218" s="150"/>
      <c r="T1218" s="150"/>
      <c r="U1218" s="150"/>
      <c r="V1218" s="150"/>
      <c r="W1218" s="151" t="s">
        <v>2309</v>
      </c>
      <c r="X1218" s="151" cm="1">
        <f t="array" ref="X12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1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18" s="151" t="s">
        <v>3424</v>
      </c>
      <c r="AA1218" s="151" cm="1">
        <f t="array" ref="AA12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1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18" s="152"/>
      <c r="AD1218" s="153" t="s">
        <v>2196</v>
      </c>
      <c r="AE1218" s="150"/>
      <c r="AF1218" s="161">
        <f>IFERROR(VLOOKUP(Tableau210[[#This Row],[OPERATION]],Tableau4[],5,FALSE),"")</f>
        <v>0</v>
      </c>
      <c r="AG1218" s="150" cm="1">
        <f t="array" ref="AG1218">IFERROR(
   SUM(
      _xlfn._xlws.FILTER(
         Tableau3[JP],
         (Tableau3[ITEM]=Tableau210[[#This Row],[NOM]])*
         (Tableau3[Rep.]=Tableau210[[#This Row],[REPERE BUTA]])
      )
   ),
0)</f>
        <v>0</v>
      </c>
      <c r="AH1218" s="161">
        <f>IFERROR(VLOOKUP(Tableau210[[#This Row],[OPERATION]],Tableau4[],4,FALSE),"")</f>
        <v>0</v>
      </c>
      <c r="AI1218" s="150" cm="1">
        <f t="array" ref="AI1218">IFERROR(
   SUM(
      _xlfn._xlws.FILTER(
         Tableau3[BP],
         (Tableau3[ITEM]=Tableau210[[#This Row],[NOM]])*
         (Tableau3[Rep.]=Tableau210[[#This Row],[REPERE BUTA]])
      )
   ),
0)</f>
        <v>0</v>
      </c>
      <c r="AJ1218" s="150" t="str">
        <f>IF(Tableau210[[#This Row],[NB JP EMIS]]=1,"1 JP","") &amp; IF(Tableau210[[#This Row],[NB BP EMIS]]=1," 1 BP","")</f>
        <v/>
      </c>
      <c r="AK1218" s="150" t="str">
        <f>IF(Tableau210[[#This Row],[NB JP BUTA]]=1,"1 JP","") &amp; IF(Tableau210[[#This Row],[Nb BP BUTA]]=1," 1 BP","") &amp; IF(Tableau210[[#This Row],[Nb BP BUTA]]=2," 2 BP","")</f>
        <v/>
      </c>
      <c r="AL1218" s="153" t="s">
        <v>103</v>
      </c>
      <c r="AM1218" s="153">
        <f>IFERROR(+VLOOKUP(AY1218,Tiges!$G$4:$I$569,3,FALSE),"")</f>
        <v>27</v>
      </c>
      <c r="AN1218" s="152"/>
      <c r="AO1218" s="151" t="s">
        <v>3424</v>
      </c>
      <c r="AP1218" s="153" cm="1">
        <f t="array" ref="AP12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18" s="153" t="s">
        <v>3424</v>
      </c>
      <c r="AR1218" s="151" t="s">
        <v>3424</v>
      </c>
      <c r="AS1218" s="153" cm="1">
        <f t="array" ref="AS12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18" s="153" t="s">
        <v>3424</v>
      </c>
      <c r="AU1218" s="151" t="s">
        <v>3424</v>
      </c>
      <c r="AV1218" s="153" t="str" cm="1">
        <f t="array" ref="AV12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1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18" s="153"/>
      <c r="AY1218" s="153" cm="1">
        <f t="array" ref="AY1218">IFERROR(_xlfn.XLOOKUP(Tableau210[[#This Row],[DN DONNEES BUTA ]]&amp;Tableau210[[#This Row],[PN DONNEES BUTA]],Tiges!$B$4:$B$79&amp;Tiges!$C$4:$C$79,Tiges!$G$4:$G$79),"")</f>
        <v>16</v>
      </c>
      <c r="AZ1218" s="153"/>
      <c r="BA1218" s="153" cm="1">
        <f t="array" ref="BA1218">IFERROR(_xlfn.XLOOKUP(Tableau210[[#This Row],[DN DONNEES BUTA ]]&amp;Tableau210[[#This Row],[PN DONNEES BUTA]],Tiges!$B$4:$B$79&amp;Tiges!$C$4:$C$79,Tiges!$H$4:$H$79),"")</f>
        <v>90</v>
      </c>
      <c r="BB1218" s="153"/>
      <c r="BC1218" s="163">
        <f>IFERROR(VLOOKUP(Tableau210[[#This Row],[OPERATION]],Tableau4[],2,FALSE),"")</f>
        <v>0</v>
      </c>
      <c r="BD1218" s="153" cm="1">
        <f t="array" ref="BD1218">IFERROR(
   SUM(
      _xlfn._xlws.FILTER(
         Tableau3[Nb Platinage Joint],
         (Tableau3[ITEM]=Tableau210[[#This Row],[NOM]])*
         (Tableau3[Rep.]=Tableau210[[#This Row],[REPERE BUTA]])
      )
   ),
0)</f>
        <v>0</v>
      </c>
      <c r="BE1218" s="153">
        <f>IFERROR(VLOOKUP(Tableau210[[#This Row],[OPERATION]],Tableau4[],3,FALSE),"")</f>
        <v>1</v>
      </c>
      <c r="BF1218" s="153" cm="1">
        <f t="array" ref="BF1218">IFERROR(
   SUM(
      _xlfn._xlws.FILTER(
         Tableau3[Joint Définitif Nb],
         (Tableau3[ITEM]=Tableau210[[#This Row],[NOM]])*
         (Tableau3[Rep.]=Tableau210[[#This Row],[REPERE BUTA]])
      )
   ),
0)</f>
        <v>0</v>
      </c>
      <c r="BG1218" s="151" t="s">
        <v>3424</v>
      </c>
      <c r="BH1218" s="153" t="str" cm="1">
        <f t="array" ref="BH12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1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18" s="151" t="s">
        <v>3424</v>
      </c>
      <c r="BK1218" s="151" t="s">
        <v>3424</v>
      </c>
      <c r="BL1218" s="153"/>
      <c r="BM1218" s="153"/>
      <c r="BN1218" s="153"/>
      <c r="BO1218" s="153"/>
      <c r="BP1218" s="153"/>
      <c r="BQ1218" s="152"/>
      <c r="BR1218" s="150"/>
      <c r="BS1218" s="152"/>
      <c r="BT1218" s="152"/>
      <c r="BU1218" s="152"/>
      <c r="BV1218" s="152"/>
      <c r="BW1218" s="152"/>
      <c r="BX1218" s="152"/>
    </row>
    <row r="1219" spans="1:76" ht="15.75" hidden="1" x14ac:dyDescent="0.25">
      <c r="A1219" s="48" t="str" cm="1">
        <f t="array" ref="A1219">_xlfn.XLOOKUP(Tableau210[[#This Row],[NOM]]&amp;Tableau210[[#This Row],[REPERE BUTA]],[6]!Tableau16[POSTE TECHNIQUE]&amp;[6]!Tableau16[Repere ADM],[6]!Tableau16[NUMERO CLIENT])</f>
        <v>S1-SRU164</v>
      </c>
      <c r="B1219" s="48" t="str" cm="1">
        <f t="array" ref="B1219">_xlfn.XLOOKUP(Tableau210[[#This Row],[NOM]]&amp;Tableau210[[#This Row],[REPERE BUTA]],[6]!Tableau16[POSTE TECHNIQUE]&amp;[6]!Tableau16[Repere REF],[6]!Tableau16[NUMERO CLIENT])</f>
        <v>S1-SRU164</v>
      </c>
      <c r="C1219" s="48" cm="1">
        <f t="array" ref="C1219">_xlfn.XLOOKUP(Tableau210[[#This Row],[NOM]]&amp;Tableau210[[#This Row],[Repere Ubleam]],[7]Sheet1!$C$2:$C$2995&amp;[7]Sheet1!$I$2:$I$2995,[7]Sheet1!$A$2:$A$2995)</f>
        <v>665</v>
      </c>
      <c r="D1219" s="48" t="str">
        <f>C1219&amp;""</f>
        <v>665</v>
      </c>
      <c r="E1219" s="48" t="s">
        <v>2553</v>
      </c>
      <c r="F1219" s="48" t="s">
        <v>1551</v>
      </c>
      <c r="G1219" s="149" t="s">
        <v>1550</v>
      </c>
      <c r="H1219" s="150" t="s">
        <v>1067</v>
      </c>
      <c r="I1219" s="150" t="s">
        <v>1069</v>
      </c>
      <c r="J1219" s="150" t="s">
        <v>1069</v>
      </c>
      <c r="K1219" s="150" t="str">
        <f>_xlfn.XLOOKUP(Tableau210[[#This Row],[NOM]],[8]LUT!$I$5:$I$301,[8]LUT!$N$5:$N$301)</f>
        <v xml:space="preserve">Tuyauterie </v>
      </c>
      <c r="L1219" s="150" t="s">
        <v>73</v>
      </c>
      <c r="M1219" s="150" t="s">
        <v>1246</v>
      </c>
      <c r="N1219" s="150" t="s">
        <v>1246</v>
      </c>
      <c r="O1219" s="150"/>
      <c r="P1219" s="150"/>
      <c r="Q1219" s="150"/>
      <c r="R1219" s="150"/>
      <c r="S1219" s="150"/>
      <c r="T1219" s="150"/>
      <c r="U1219" s="150"/>
      <c r="V1219" s="150"/>
      <c r="W1219" s="151" t="s">
        <v>2309</v>
      </c>
      <c r="X1219" s="151" cm="1">
        <f t="array" ref="X12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1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19" s="151" t="s">
        <v>3424</v>
      </c>
      <c r="AA1219" s="151" cm="1">
        <f t="array" ref="AA12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1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19" s="152"/>
      <c r="AD1219" s="153" t="s">
        <v>2196</v>
      </c>
      <c r="AE1219" s="150"/>
      <c r="AF1219" s="161">
        <f>IFERROR(VLOOKUP(Tableau210[[#This Row],[OPERATION]],Tableau4[],5,FALSE),"")</f>
        <v>0</v>
      </c>
      <c r="AG1219" s="150"/>
      <c r="AH1219" s="161">
        <f>IFERROR(VLOOKUP(Tableau210[[#This Row],[OPERATION]],Tableau4[],4,FALSE),"")</f>
        <v>0</v>
      </c>
      <c r="AI1219" s="150"/>
      <c r="AJ1219" s="150" t="str">
        <f>IF(Tableau210[[#This Row],[NB JP EMIS]]=1,"1 JP","") &amp; IF(Tableau210[[#This Row],[NB BP EMIS]]=1," 1 BP","")</f>
        <v/>
      </c>
      <c r="AK1219" s="150"/>
      <c r="AL1219" s="153" t="s">
        <v>103</v>
      </c>
      <c r="AM1219" s="153">
        <f>IFERROR(+VLOOKUP(AY1219,Tiges!$G$4:$I$569,3,FALSE),"")</f>
        <v>27</v>
      </c>
      <c r="AN1219" s="152"/>
      <c r="AO1219" s="151" t="s">
        <v>3424</v>
      </c>
      <c r="AP1219" s="153" cm="1">
        <f t="array" ref="AP12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19" s="153" t="s">
        <v>3424</v>
      </c>
      <c r="AR1219" s="151" t="s">
        <v>3424</v>
      </c>
      <c r="AS1219" s="153" cm="1">
        <f t="array" ref="AS12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19" s="153" t="s">
        <v>3424</v>
      </c>
      <c r="AU1219" s="151" t="s">
        <v>3424</v>
      </c>
      <c r="AV1219" s="153" t="str" cm="1">
        <f t="array" ref="AV12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1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19" s="153"/>
      <c r="AY1219" s="153" cm="1">
        <f t="array" ref="AY1219">IFERROR(_xlfn.XLOOKUP(Tableau210[[#This Row],[DN DONNEES BUTA ]]&amp;Tableau210[[#This Row],[PN DONNEES BUTA]],Tiges!$B$4:$B$79&amp;Tiges!$C$4:$C$79,Tiges!$G$4:$G$79),"")</f>
        <v>16</v>
      </c>
      <c r="AZ1219" s="153"/>
      <c r="BA1219" s="153" cm="1">
        <f t="array" ref="BA1219">IFERROR(_xlfn.XLOOKUP(Tableau210[[#This Row],[DN DONNEES BUTA ]]&amp;Tableau210[[#This Row],[PN DONNEES BUTA]],Tiges!$B$4:$B$79&amp;Tiges!$C$4:$C$79,Tiges!$H$4:$H$79),"")</f>
        <v>90</v>
      </c>
      <c r="BB1219" s="153"/>
      <c r="BC1219" s="163">
        <f>IFERROR(VLOOKUP(Tableau210[[#This Row],[OPERATION]],Tableau4[],2,FALSE),"")</f>
        <v>0</v>
      </c>
      <c r="BD1219" s="153"/>
      <c r="BE1219" s="153">
        <f>IFERROR(VLOOKUP(Tableau210[[#This Row],[OPERATION]],Tableau4[],3,FALSE),"")</f>
        <v>1</v>
      </c>
      <c r="BF1219" s="153"/>
      <c r="BG1219" s="151" t="s">
        <v>3424</v>
      </c>
      <c r="BH1219" s="153" t="str" cm="1">
        <f t="array" ref="BH12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1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19" s="151" t="s">
        <v>3424</v>
      </c>
      <c r="BK1219" s="151" t="s">
        <v>3424</v>
      </c>
      <c r="BL1219" s="153"/>
      <c r="BM1219" s="153"/>
      <c r="BN1219" s="153"/>
      <c r="BO1219" s="153"/>
      <c r="BP1219" s="153"/>
      <c r="BQ1219" s="152"/>
      <c r="BR1219" s="150"/>
      <c r="BS1219" s="152"/>
      <c r="BT1219" s="152"/>
      <c r="BU1219" s="152"/>
      <c r="BV1219" s="152"/>
      <c r="BW1219" s="152"/>
      <c r="BX1219" s="152"/>
    </row>
    <row r="1220" spans="1:76" ht="15.75" hidden="1" x14ac:dyDescent="0.25">
      <c r="A1220" s="48" t="str" cm="1">
        <f t="array" ref="A1220">_xlfn.XLOOKUP(Tableau210[[#This Row],[NOM]]&amp;Tableau210[[#This Row],[REPERE BUTA]],[6]!Tableau16[POSTE TECHNIQUE]&amp;[6]!Tableau16[Repere ADM],[6]!Tableau16[NUMERO CLIENT])</f>
        <v>S1-PSVBS0401</v>
      </c>
      <c r="B1220" s="48" t="e" cm="1">
        <f t="array" ref="B1220">_xlfn.XLOOKUP(Tableau210[[#This Row],[NOM]]&amp;Tableau210[[#This Row],[REPERE BUTA]],[6]!Tableau16[POSTE TECHNIQUE]&amp;[6]!Tableau16[Repere REF],[6]!Tableau16[NUMERO CLIENT])</f>
        <v>#N/A</v>
      </c>
      <c r="C1220" s="48" cm="1">
        <f t="array" ref="C1220">_xlfn.XLOOKUP(Tableau210[[#This Row],[NOM]]&amp;Tableau210[[#This Row],[Repere Ubleam]],[7]Sheet1!$C$2:$C$2995&amp;[7]Sheet1!$I$2:$I$2995,[7]Sheet1!$A$2:$A$2995)</f>
        <v>67</v>
      </c>
      <c r="D1220" s="48" t="str">
        <f>C1220&amp;""</f>
        <v>67</v>
      </c>
      <c r="E1220" s="48" t="s">
        <v>2577</v>
      </c>
      <c r="F1220" s="48" t="s">
        <v>216</v>
      </c>
      <c r="G1220" s="176" t="s">
        <v>1197</v>
      </c>
      <c r="H1220" s="119" t="s">
        <v>1067</v>
      </c>
      <c r="I1220" s="119" t="s">
        <v>91</v>
      </c>
      <c r="J1220" s="119" t="s">
        <v>1079</v>
      </c>
      <c r="K1220" s="119" t="str">
        <f>_xlfn.XLOOKUP(Tableau210[[#This Row],[NOM]],[8]LUT!$I$5:$I$301,[8]LUT!$N$5:$N$301)</f>
        <v xml:space="preserve">Soupape </v>
      </c>
      <c r="L1220" s="119" t="s">
        <v>73</v>
      </c>
      <c r="M1220" s="119"/>
      <c r="N1220" s="119" t="s">
        <v>73</v>
      </c>
      <c r="O1220" s="119"/>
      <c r="P1220" s="119"/>
      <c r="Q1220" s="119"/>
      <c r="R1220" s="119"/>
      <c r="S1220" s="119"/>
      <c r="T1220" s="119"/>
      <c r="U1220" s="119"/>
      <c r="V1220" s="119"/>
      <c r="W1220" s="148" cm="1">
        <f t="array" ref="W122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220" s="207" cm="1">
        <f t="array" ref="X12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2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20" s="148" cm="1">
        <f t="array" ref="Z122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220" s="207" cm="1">
        <f t="array" ref="AA12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20" s="48"/>
      <c r="AD1220" s="117" t="s">
        <v>2197</v>
      </c>
      <c r="AE1220" s="119"/>
      <c r="AF1220" s="183">
        <f>IFERROR(VLOOKUP(Tableau210[[#This Row],[OPERATION]],Tableau4[],5,FALSE),"")</f>
        <v>0</v>
      </c>
      <c r="AG1220" s="178" cm="1">
        <f t="array" ref="AG1220">IFERROR(
   SUM(
      _xlfn._xlws.FILTER(
         Tableau3[JP],
         (Tableau3[ITEM]=Tableau210[[#This Row],[NOM]])*
         (Tableau3[Rep.]=Tableau210[[#This Row],[REPERE BUTA]])
      )
   ),
0)</f>
        <v>0</v>
      </c>
      <c r="AH1220" s="184">
        <f>IFERROR(VLOOKUP(Tableau210[[#This Row],[OPERATION]],Tableau4[],4,FALSE),"")</f>
        <v>1</v>
      </c>
      <c r="AI1220" s="178" cm="1">
        <f t="array" ref="AI1220">IFERROR(
   SUM(
      _xlfn._xlws.FILTER(
         Tableau3[BP],
         (Tableau3[ITEM]=Tableau210[[#This Row],[NOM]])*
         (Tableau3[Rep.]=Tableau210[[#This Row],[REPERE BUTA]])
      )
   ),
0)</f>
        <v>1</v>
      </c>
      <c r="AJ1220" s="182" t="str">
        <f>IF(Tableau210[[#This Row],[NB JP EMIS]]=1,"1 JP","") &amp; IF(Tableau210[[#This Row],[NB BP EMIS]]=1," 1 BP","")</f>
        <v xml:space="preserve"> 1 BP</v>
      </c>
      <c r="AK1220" s="177" t="str">
        <f>IF(Tableau210[[#This Row],[NB JP BUTA]]=1,"1 JP","") &amp; IF(Tableau210[[#This Row],[Nb BP BUTA]]=1," 1 BP","") &amp; IF(Tableau210[[#This Row],[Nb BP BUTA]]=2," 2 BP","")</f>
        <v xml:space="preserve"> 1 BP</v>
      </c>
      <c r="AL1220" s="117" t="s">
        <v>2527</v>
      </c>
      <c r="AM1220" s="117">
        <f>IFERROR(+VLOOKUP(AY1220,Tiges!$G$4:$I$569,3,FALSE),"")</f>
        <v>27</v>
      </c>
      <c r="AN1220" s="48"/>
      <c r="AO1220" s="117" t="s">
        <v>3424</v>
      </c>
      <c r="AP1220" s="177" cm="1">
        <f t="array" ref="AP12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20" s="117" t="s">
        <v>3424</v>
      </c>
      <c r="AS1220" s="177" t="str" cm="1">
        <f t="array" ref="AS12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20" s="117" t="s">
        <v>3424</v>
      </c>
      <c r="AV1220" s="177" t="str" cm="1">
        <f t="array" ref="AV12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20" s="117"/>
      <c r="AY1220" s="117" cm="1">
        <f t="array" ref="AY1220">IFERROR(_xlfn.XLOOKUP(Tableau210[[#This Row],[DN DONNEES BUTA ]]&amp;Tableau210[[#This Row],[PN DONNEES BUTA]],Tiges!$B$4:$B$79&amp;Tiges!$C$4:$C$79,Tiges!$G$4:$G$79),"")</f>
        <v>16</v>
      </c>
      <c r="AZ1220" s="117"/>
      <c r="BA1220" s="117" cm="1">
        <f t="array" ref="BA1220">IFERROR(_xlfn.XLOOKUP(Tableau210[[#This Row],[DN DONNEES BUTA ]]&amp;Tableau210[[#This Row],[PN DONNEES BUTA]],Tiges!$B$4:$B$79&amp;Tiges!$C$4:$C$79,Tiges!$H$4:$H$79),"")</f>
        <v>100</v>
      </c>
      <c r="BB1220" s="117"/>
      <c r="BC1220" s="184">
        <f>IFERROR(VLOOKUP(Tableau210[[#This Row],[OPERATION]],Tableau4[],2,FALSE),"")</f>
        <v>1</v>
      </c>
      <c r="BD1220" s="177" cm="1">
        <f t="array" ref="BD1220">IFERROR(
   SUM(
      _xlfn._xlws.FILTER(
         Tableau3[Nb Platinage Joint],
         (Tableau3[ITEM]=Tableau210[[#This Row],[NOM]])*
         (Tableau3[Rep.]=Tableau210[[#This Row],[REPERE BUTA]])
      )
   ),
0)</f>
        <v>1</v>
      </c>
      <c r="BE1220" s="182">
        <f>IFERROR(VLOOKUP(Tableau210[[#This Row],[OPERATION]],Tableau4[],3,FALSE),"")</f>
        <v>1</v>
      </c>
      <c r="BF1220" s="177" cm="1">
        <f t="array" ref="BF1220">IFERROR(
   SUM(
      _xlfn._xlws.FILTER(
         Tableau3[Joint Définitif Nb],
         (Tableau3[ITEM]=Tableau210[[#This Row],[NOM]])*
         (Tableau3[Rep.]=Tableau210[[#This Row],[REPERE BUTA]])
      )
   ),
0)</f>
        <v>1</v>
      </c>
      <c r="BG1220" s="117" t="s">
        <v>3424</v>
      </c>
      <c r="BH1220" s="177" t="str" cm="1">
        <f t="array" ref="BH12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220" s="411" t="s">
        <v>129</v>
      </c>
      <c r="BJ1220" s="117"/>
      <c r="BK1220" s="117" t="s">
        <v>3424</v>
      </c>
      <c r="BL1220" s="167" t="s">
        <v>2380</v>
      </c>
      <c r="BM1220" s="167"/>
      <c r="BN1220" s="117"/>
      <c r="BO1220" s="117"/>
      <c r="BP1220" s="117"/>
      <c r="BQ1220" s="48"/>
      <c r="BR1220" s="119"/>
      <c r="BS1220" s="48"/>
      <c r="BT1220" s="48"/>
      <c r="BU1220" s="48"/>
      <c r="BV1220" s="48"/>
      <c r="BW1220" s="48"/>
      <c r="BX1220" s="48"/>
    </row>
    <row r="1221" spans="1:76" ht="15.75" hidden="1" x14ac:dyDescent="0.25">
      <c r="A1221" s="48" t="e" cm="1">
        <f t="array" ref="A1221">_xlfn.XLOOKUP(Tableau210[[#This Row],[NOM]]&amp;Tableau210[[#This Row],[REPERE BUTA]],[6]!Tableau16[POSTE TECHNIQUE]&amp;[6]!Tableau16[Repere ADM],[6]!Tableau16[NUMERO CLIENT])</f>
        <v>#N/A</v>
      </c>
      <c r="B1221" s="48" t="str" cm="1">
        <f t="array" ref="B1221">_xlfn.XLOOKUP(Tableau210[[#This Row],[NOM]]&amp;Tableau210[[#This Row],[REPERE BUTA]],[6]!Tableau16[POSTE TECHNIQUE]&amp;[6]!Tableau16[Repere REF],[6]!Tableau16[NUMERO CLIENT])</f>
        <v>S1-PSVBS0401</v>
      </c>
      <c r="C1221" s="48" cm="1">
        <f t="array" ref="C1221">_xlfn.XLOOKUP(Tableau210[[#This Row],[NOM]]&amp;Tableau210[[#This Row],[Repere Ubleam]],[7]Sheet1!$C$2:$C$2995&amp;[7]Sheet1!$I$2:$I$2995,[7]Sheet1!$A$2:$A$2995)</f>
        <v>68</v>
      </c>
      <c r="D1221" s="48" t="str">
        <f>C1221&amp;""</f>
        <v>68</v>
      </c>
      <c r="E1221" s="48" t="s">
        <v>2577</v>
      </c>
      <c r="F1221" s="48" t="s">
        <v>216</v>
      </c>
      <c r="G1221" s="176" t="s">
        <v>1197</v>
      </c>
      <c r="H1221" s="119" t="s">
        <v>1067</v>
      </c>
      <c r="I1221" s="119" t="s">
        <v>91</v>
      </c>
      <c r="J1221" s="119" t="s">
        <v>1079</v>
      </c>
      <c r="K1221" s="119" t="str">
        <f>_xlfn.XLOOKUP(Tableau210[[#This Row],[NOM]],[8]LUT!$I$5:$I$301,[8]LUT!$N$5:$N$301)</f>
        <v xml:space="preserve">Soupape </v>
      </c>
      <c r="L1221" s="119" t="s">
        <v>83</v>
      </c>
      <c r="M1221" s="119"/>
      <c r="N1221" s="119" t="s">
        <v>83</v>
      </c>
      <c r="O1221" s="119"/>
      <c r="P1221" s="119"/>
      <c r="Q1221" s="119"/>
      <c r="R1221" s="119"/>
      <c r="S1221" s="119"/>
      <c r="T1221" s="119"/>
      <c r="U1221" s="119"/>
      <c r="V1221" s="119"/>
      <c r="W1221" s="148" cm="1">
        <f t="array" ref="W1221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221" s="207" cm="1">
        <f t="array" ref="X12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22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21" s="148" cm="1">
        <f t="array" ref="Z1221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221" s="207" cm="1">
        <f t="array" ref="AA12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21" s="48"/>
      <c r="AD1221" s="117" t="s">
        <v>2197</v>
      </c>
      <c r="AE1221" s="119"/>
      <c r="AF1221" s="183">
        <f>IFERROR(VLOOKUP(Tableau210[[#This Row],[OPERATION]],Tableau4[],5,FALSE),"")</f>
        <v>0</v>
      </c>
      <c r="AG1221" s="178" cm="1">
        <f t="array" ref="AG1221">IFERROR(
   SUM(
      _xlfn._xlws.FILTER(
         Tableau3[JP],
         (Tableau3[ITEM]=Tableau210[[#This Row],[NOM]])*
         (Tableau3[Rep.]=Tableau210[[#This Row],[REPERE BUTA]])
      )
   ),
0)</f>
        <v>0</v>
      </c>
      <c r="AH1221" s="184">
        <f>IFERROR(VLOOKUP(Tableau210[[#This Row],[OPERATION]],Tableau4[],4,FALSE),"")</f>
        <v>1</v>
      </c>
      <c r="AI1221" s="178" cm="1">
        <f t="array" ref="AI1221">IFERROR(
   SUM(
      _xlfn._xlws.FILTER(
         Tableau3[BP],
         (Tableau3[ITEM]=Tableau210[[#This Row],[NOM]])*
         (Tableau3[Rep.]=Tableau210[[#This Row],[REPERE BUTA]])
      )
   ),
0)</f>
        <v>1</v>
      </c>
      <c r="AJ1221" s="182" t="str">
        <f>IF(Tableau210[[#This Row],[NB JP EMIS]]=1,"1 JP","") &amp; IF(Tableau210[[#This Row],[NB BP EMIS]]=1," 1 BP","")</f>
        <v xml:space="preserve"> 1 BP</v>
      </c>
      <c r="AK1221" s="177" t="str">
        <f>IF(Tableau210[[#This Row],[NB JP BUTA]]=1,"1 JP","") &amp; IF(Tableau210[[#This Row],[Nb BP BUTA]]=1," 1 BP","") &amp; IF(Tableau210[[#This Row],[Nb BP BUTA]]=2," 2 BP","")</f>
        <v xml:space="preserve"> 1 BP</v>
      </c>
      <c r="AL1221" s="117" t="s">
        <v>2527</v>
      </c>
      <c r="AM1221" s="117">
        <f>IFERROR(+VLOOKUP(AY1221,Tiges!$G$4:$I$569,3,FALSE),"")</f>
        <v>27</v>
      </c>
      <c r="AN1221" s="48"/>
      <c r="AO1221" s="117" t="s">
        <v>3424</v>
      </c>
      <c r="AP1221" s="177" cm="1">
        <f t="array" ref="AP12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21" s="117" t="s">
        <v>3424</v>
      </c>
      <c r="AS1221" s="177" t="str" cm="1">
        <f t="array" ref="AS12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21" s="117" t="s">
        <v>3424</v>
      </c>
      <c r="AV1221" s="177" t="str" cm="1">
        <f t="array" ref="AV12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2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221" s="117"/>
      <c r="AY1221" s="117" cm="1">
        <f t="array" ref="AY1221">IFERROR(_xlfn.XLOOKUP(Tableau210[[#This Row],[DN DONNEES BUTA ]]&amp;Tableau210[[#This Row],[PN DONNEES BUTA]],Tiges!$B$4:$B$79&amp;Tiges!$C$4:$C$79,Tiges!$G$4:$G$79),"")</f>
        <v>16</v>
      </c>
      <c r="AZ1221" s="117"/>
      <c r="BA1221" s="117" cm="1">
        <f t="array" ref="BA1221">IFERROR(_xlfn.XLOOKUP(Tableau210[[#This Row],[DN DONNEES BUTA ]]&amp;Tableau210[[#This Row],[PN DONNEES BUTA]],Tiges!$B$4:$B$79&amp;Tiges!$C$4:$C$79,Tiges!$H$4:$H$79),"")</f>
        <v>100</v>
      </c>
      <c r="BB1221" s="117"/>
      <c r="BC1221" s="184">
        <f>IFERROR(VLOOKUP(Tableau210[[#This Row],[OPERATION]],Tableau4[],2,FALSE),"")</f>
        <v>1</v>
      </c>
      <c r="BD1221" s="177" cm="1">
        <f t="array" ref="BD1221">IFERROR(
   SUM(
      _xlfn._xlws.FILTER(
         Tableau3[Nb Platinage Joint],
         (Tableau3[ITEM]=Tableau210[[#This Row],[NOM]])*
         (Tableau3[Rep.]=Tableau210[[#This Row],[REPERE BUTA]])
      )
   ),
0)</f>
        <v>1</v>
      </c>
      <c r="BE1221" s="182">
        <f>IFERROR(VLOOKUP(Tableau210[[#This Row],[OPERATION]],Tableau4[],3,FALSE),"")</f>
        <v>1</v>
      </c>
      <c r="BF1221" s="177" cm="1">
        <f t="array" ref="BF1221">IFERROR(
   SUM(
      _xlfn._xlws.FILTER(
         Tableau3[Joint Définitif Nb],
         (Tableau3[ITEM]=Tableau210[[#This Row],[NOM]])*
         (Tableau3[Rep.]=Tableau210[[#This Row],[REPERE BUTA]])
      )
   ),
0)</f>
        <v>1</v>
      </c>
      <c r="BG1221" s="117" t="s">
        <v>3424</v>
      </c>
      <c r="BH1221" s="177" t="str" cm="1">
        <f t="array" ref="BH12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221" s="411" t="s">
        <v>129</v>
      </c>
      <c r="BJ1221" s="117"/>
      <c r="BK1221" s="117" t="s">
        <v>3424</v>
      </c>
      <c r="BL1221" s="167" t="s">
        <v>2380</v>
      </c>
      <c r="BM1221" s="167"/>
      <c r="BN1221" s="117"/>
      <c r="BO1221" s="117"/>
      <c r="BP1221" s="117"/>
      <c r="BQ1221" s="48"/>
      <c r="BR1221" s="119"/>
      <c r="BS1221" s="48"/>
      <c r="BT1221" s="48"/>
      <c r="BU1221" s="48"/>
      <c r="BV1221" s="48"/>
      <c r="BW1221" s="48"/>
      <c r="BX1221" s="48"/>
    </row>
    <row r="1222" spans="1:76" ht="15.75" hidden="1" x14ac:dyDescent="0.25">
      <c r="A1222" s="48" t="str" cm="1">
        <f t="array" ref="A1222">_xlfn.XLOOKUP(Tableau210[[#This Row],[NOM]]&amp;Tableau210[[#This Row],[REPERE BUTA]],[6]!Tableau16[POSTE TECHNIQUE]&amp;[6]!Tableau16[Repere ADM],[6]!Tableau16[NUMERO CLIENT])</f>
        <v>S1-SRU196</v>
      </c>
      <c r="B1222" s="48" t="str" cm="1">
        <f t="array" ref="B1222">_xlfn.XLOOKUP(Tableau210[[#This Row],[NOM]]&amp;Tableau210[[#This Row],[REPERE BUTA]],[6]!Tableau16[POSTE TECHNIQUE]&amp;[6]!Tableau16[Repere REF],[6]!Tableau16[NUMERO CLIENT])</f>
        <v>S1-SRU196</v>
      </c>
      <c r="C1222" s="48" cm="1">
        <f t="array" ref="C1222">_xlfn.XLOOKUP(Tableau210[[#This Row],[NOM]]&amp;Tableau210[[#This Row],[Repere Ubleam]],[7]Sheet1!$C$2:$C$2995&amp;[7]Sheet1!$I$2:$I$2995,[7]Sheet1!$A$2:$A$2995)</f>
        <v>684</v>
      </c>
      <c r="D1222" s="48" t="str">
        <f>C1222&amp;""</f>
        <v>684</v>
      </c>
      <c r="E1222" s="48" t="s">
        <v>2553</v>
      </c>
      <c r="F1222" s="48" t="s">
        <v>612</v>
      </c>
      <c r="G1222" s="176" t="s">
        <v>1566</v>
      </c>
      <c r="H1222" s="119" t="s">
        <v>1067</v>
      </c>
      <c r="I1222" s="119" t="s">
        <v>1069</v>
      </c>
      <c r="J1222" s="119" t="s">
        <v>2058</v>
      </c>
      <c r="K1222" s="119" t="str">
        <f>_xlfn.XLOOKUP(Tableau210[[#This Row],[NOM]],[8]LUT!$I$5:$I$301,[8]LUT!$N$5:$N$301)</f>
        <v>VM</v>
      </c>
      <c r="L1222" s="119" t="s">
        <v>73</v>
      </c>
      <c r="M1222" s="119" t="s">
        <v>1368</v>
      </c>
      <c r="N1222" s="119" t="s">
        <v>1368</v>
      </c>
      <c r="O1222" s="119"/>
      <c r="P1222" s="119"/>
      <c r="Q1222" s="119"/>
      <c r="R1222" s="119"/>
      <c r="S1222" s="119"/>
      <c r="T1222" s="119"/>
      <c r="U1222" s="119"/>
      <c r="V1222" s="119"/>
      <c r="W1222" s="148"/>
      <c r="X1222" s="207" cm="1">
        <f t="array" ref="X12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22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22" s="148"/>
      <c r="AA1222" s="207" cm="1">
        <f t="array" ref="AA12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22" s="48"/>
      <c r="AD1222" s="117" t="s">
        <v>2196</v>
      </c>
      <c r="AE1222" s="119"/>
      <c r="AF1222" s="183">
        <f>IFERROR(VLOOKUP(Tableau210[[#This Row],[OPERATION]],Tableau4[],5,FALSE),"")</f>
        <v>0</v>
      </c>
      <c r="AG1222" s="178" cm="1">
        <f t="array" ref="AG1222">IFERROR(
   SUM(
      _xlfn._xlws.FILTER(
         Tableau3[JP],
         (Tableau3[ITEM]=Tableau210[[#This Row],[NOM]])*
         (Tableau3[Rep.]=Tableau210[[#This Row],[REPERE BUTA]])
      )
   ),
0)</f>
        <v>0</v>
      </c>
      <c r="AH1222" s="183">
        <f>IFERROR(VLOOKUP(Tableau210[[#This Row],[OPERATION]],Tableau4[],4,FALSE),"")</f>
        <v>0</v>
      </c>
      <c r="AI1222" s="178" cm="1">
        <f t="array" ref="AI1222">IFERROR(
   SUM(
      _xlfn._xlws.FILTER(
         Tableau3[BP],
         (Tableau3[ITEM]=Tableau210[[#This Row],[NOM]])*
         (Tableau3[Rep.]=Tableau210[[#This Row],[REPERE BUTA]])
      )
   ),
0)</f>
        <v>0</v>
      </c>
      <c r="AJ1222" s="181" t="str">
        <f>IF(Tableau210[[#This Row],[NB JP EMIS]]=1,"1 JP","") &amp; IF(Tableau210[[#This Row],[NB BP EMIS]]=1," 1 BP","")</f>
        <v/>
      </c>
      <c r="AK1222" s="178" t="str">
        <f>IF(Tableau210[[#This Row],[NB JP BUTA]]=1,"1 JP","") &amp; IF(Tableau210[[#This Row],[Nb BP BUTA]]=1," 1 BP","") &amp; IF(Tableau210[[#This Row],[Nb BP BUTA]]=2," 2 BP","")</f>
        <v/>
      </c>
      <c r="AL1222" s="117" t="s">
        <v>103</v>
      </c>
      <c r="AM1222" s="117">
        <f>IFERROR(+VLOOKUP(AY1222,Tiges!$G$4:$I$569,3,FALSE),"")</f>
        <v>27</v>
      </c>
      <c r="AN1222" s="48"/>
      <c r="AO1222" s="117">
        <v>4</v>
      </c>
      <c r="AP1222" s="177" cm="1">
        <f t="array" ref="AP12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22" s="117"/>
      <c r="AS1222" s="177" t="str" cm="1">
        <f t="array" ref="AS12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222" s="411" t="s">
        <v>3424</v>
      </c>
      <c r="AU1222" s="117"/>
      <c r="AV1222" s="177" t="str" cm="1">
        <f t="array" ref="AV12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22" s="117"/>
      <c r="AY1222" s="117" cm="1">
        <f t="array" ref="AY1222">IFERROR(_xlfn.XLOOKUP(Tableau210[[#This Row],[DN DONNEES BUTA ]]&amp;Tableau210[[#This Row],[PN DONNEES BUTA]],Tiges!$B$4:$B$79&amp;Tiges!$C$4:$C$79,Tiges!$G$4:$G$79),"")</f>
        <v>16</v>
      </c>
      <c r="AZ1222" s="117"/>
      <c r="BA1222" s="117" cm="1">
        <f t="array" ref="BA1222">IFERROR(_xlfn.XLOOKUP(Tableau210[[#This Row],[DN DONNEES BUTA ]]&amp;Tableau210[[#This Row],[PN DONNEES BUTA]],Tiges!$B$4:$B$79&amp;Tiges!$C$4:$C$79,Tiges!$H$4:$H$79),"")</f>
        <v>90</v>
      </c>
      <c r="BB1222" s="117"/>
      <c r="BC1222" s="184">
        <f>IFERROR(VLOOKUP(Tableau210[[#This Row],[OPERATION]],Tableau4[],2,FALSE),"")</f>
        <v>0</v>
      </c>
      <c r="BD1222" s="177" cm="1">
        <f t="array" ref="BD1222">IFERROR(
   SUM(
      _xlfn._xlws.FILTER(
         Tableau3[Nb Platinage Joint],
         (Tableau3[ITEM]=Tableau210[[#This Row],[NOM]])*
         (Tableau3[Rep.]=Tableau210[[#This Row],[REPERE BUTA]])
      )
   ),
0)</f>
        <v>0</v>
      </c>
      <c r="BE1222" s="182">
        <f>IFERROR(VLOOKUP(Tableau210[[#This Row],[OPERATION]],Tableau4[],3,FALSE),"")</f>
        <v>1</v>
      </c>
      <c r="BF1222" s="177" cm="1">
        <f t="array" ref="BF1222">IFERROR(
   SUM(
      _xlfn._xlws.FILTER(
         Tableau3[Joint Définitif Nb],
         (Tableau3[ITEM]=Tableau210[[#This Row],[NOM]])*
         (Tableau3[Rep.]=Tableau210[[#This Row],[REPERE BUTA]])
      )
   ),
0)</f>
        <v>2</v>
      </c>
      <c r="BG1222" s="117"/>
      <c r="BH1222" s="177" t="str" cm="1">
        <f t="array" ref="BH12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22" s="117"/>
      <c r="BK1222" s="117"/>
      <c r="BL1222" s="167" t="s">
        <v>2380</v>
      </c>
      <c r="BM1222" s="167"/>
      <c r="BN1222" s="117"/>
      <c r="BO1222" s="117"/>
      <c r="BP1222" s="117"/>
      <c r="BQ1222" s="48"/>
      <c r="BR1222" s="119"/>
      <c r="BS1222" s="48"/>
      <c r="BT1222" s="48"/>
      <c r="BU1222" s="48"/>
      <c r="BV1222" s="48"/>
      <c r="BW1222" s="48"/>
      <c r="BX1222" s="48"/>
    </row>
    <row r="1223" spans="1:76" ht="15.75" hidden="1" x14ac:dyDescent="0.25">
      <c r="A1223" s="48" t="str" cm="1">
        <f t="array" ref="A1223">_xlfn.XLOOKUP(Tableau210[[#This Row],[NOM]]&amp;Tableau210[[#This Row],[REPERE BUTA]],[6]!Tableau16[POSTE TECHNIQUE]&amp;[6]!Tableau16[Repere ADM],[6]!Tableau16[NUMERO CLIENT])</f>
        <v>S1-SRU196</v>
      </c>
      <c r="B1223" s="48" t="str" cm="1">
        <f t="array" ref="B1223">_xlfn.XLOOKUP(Tableau210[[#This Row],[NOM]]&amp;Tableau210[[#This Row],[REPERE BUTA]],[6]!Tableau16[POSTE TECHNIQUE]&amp;[6]!Tableau16[Repere REF],[6]!Tableau16[NUMERO CLIENT])</f>
        <v>S1-SRU196</v>
      </c>
      <c r="C1223" s="48" cm="1">
        <f t="array" ref="C1223">_xlfn.XLOOKUP(Tableau210[[#This Row],[NOM]]&amp;Tableau210[[#This Row],[Repere Ubleam]],[7]Sheet1!$C$2:$C$2995&amp;[7]Sheet1!$I$2:$I$2995,[7]Sheet1!$A$2:$A$2995)</f>
        <v>685</v>
      </c>
      <c r="D1223" s="48" t="str">
        <f>C1223&amp;""</f>
        <v>685</v>
      </c>
      <c r="E1223" s="48" t="s">
        <v>2553</v>
      </c>
      <c r="F1223" s="48" t="s">
        <v>612</v>
      </c>
      <c r="G1223" s="176" t="s">
        <v>1566</v>
      </c>
      <c r="H1223" s="119" t="s">
        <v>1067</v>
      </c>
      <c r="I1223" s="119" t="s">
        <v>1069</v>
      </c>
      <c r="J1223" s="119" t="s">
        <v>2058</v>
      </c>
      <c r="K1223" s="119" t="str">
        <f>_xlfn.XLOOKUP(Tableau210[[#This Row],[NOM]],[8]LUT!$I$5:$I$301,[8]LUT!$N$5:$N$301)</f>
        <v>VM</v>
      </c>
      <c r="L1223" s="119" t="s">
        <v>73</v>
      </c>
      <c r="M1223" s="119" t="s">
        <v>1246</v>
      </c>
      <c r="N1223" s="119" t="s">
        <v>1246</v>
      </c>
      <c r="O1223" s="119"/>
      <c r="P1223" s="119"/>
      <c r="Q1223" s="119"/>
      <c r="R1223" s="119"/>
      <c r="S1223" s="119"/>
      <c r="T1223" s="119"/>
      <c r="U1223" s="119"/>
      <c r="V1223" s="119"/>
      <c r="W1223" s="148"/>
      <c r="X1223" s="207" cm="1">
        <f t="array" ref="X12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23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23" s="148"/>
      <c r="AA1223" s="207" cm="1">
        <f t="array" ref="AA12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23" s="48"/>
      <c r="AD1223" s="117" t="s">
        <v>2196</v>
      </c>
      <c r="AE1223" s="119"/>
      <c r="AF1223" s="183">
        <f>IFERROR(VLOOKUP(Tableau210[[#This Row],[OPERATION]],Tableau4[],5,FALSE),"")</f>
        <v>0</v>
      </c>
      <c r="AG1223" s="178"/>
      <c r="AH1223" s="183">
        <f>IFERROR(VLOOKUP(Tableau210[[#This Row],[OPERATION]],Tableau4[],4,FALSE),"")</f>
        <v>0</v>
      </c>
      <c r="AI1223" s="178"/>
      <c r="AJ1223" s="181" t="str">
        <f>IF(Tableau210[[#This Row],[NB JP EMIS]]=1,"1 JP","") &amp; IF(Tableau210[[#This Row],[NB BP EMIS]]=1," 1 BP","")</f>
        <v/>
      </c>
      <c r="AK1223" s="178"/>
      <c r="AL1223" s="117" t="s">
        <v>103</v>
      </c>
      <c r="AM1223" s="117">
        <f>IFERROR(+VLOOKUP(AY1223,Tiges!$G$4:$I$569,3,FALSE),"")</f>
        <v>27</v>
      </c>
      <c r="AN1223" s="48"/>
      <c r="AO1223" s="117">
        <v>4</v>
      </c>
      <c r="AP1223" s="177" cm="1">
        <f t="array" ref="AP12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23" s="117"/>
      <c r="AS1223" s="177" t="str" cm="1">
        <f t="array" ref="AS12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223" s="411" t="s">
        <v>3424</v>
      </c>
      <c r="AU1223" s="117"/>
      <c r="AV1223" s="177" t="str" cm="1">
        <f t="array" ref="AV12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23" s="117"/>
      <c r="AY1223" s="117" cm="1">
        <f t="array" ref="AY1223">IFERROR(_xlfn.XLOOKUP(Tableau210[[#This Row],[DN DONNEES BUTA ]]&amp;Tableau210[[#This Row],[PN DONNEES BUTA]],Tiges!$B$4:$B$79&amp;Tiges!$C$4:$C$79,Tiges!$G$4:$G$79),"")</f>
        <v>16</v>
      </c>
      <c r="AZ1223" s="117"/>
      <c r="BA1223" s="117" cm="1">
        <f t="array" ref="BA1223">IFERROR(_xlfn.XLOOKUP(Tableau210[[#This Row],[DN DONNEES BUTA ]]&amp;Tableau210[[#This Row],[PN DONNEES BUTA]],Tiges!$B$4:$B$79&amp;Tiges!$C$4:$C$79,Tiges!$H$4:$H$79),"")</f>
        <v>90</v>
      </c>
      <c r="BB1223" s="117"/>
      <c r="BC1223" s="184">
        <f>IFERROR(VLOOKUP(Tableau210[[#This Row],[OPERATION]],Tableau4[],2,FALSE),"")</f>
        <v>0</v>
      </c>
      <c r="BD1223" s="177"/>
      <c r="BE1223" s="182">
        <f>IFERROR(VLOOKUP(Tableau210[[#This Row],[OPERATION]],Tableau4[],3,FALSE),"")</f>
        <v>1</v>
      </c>
      <c r="BF1223" s="177"/>
      <c r="BG1223" s="117"/>
      <c r="BH1223" s="177" t="str" cm="1">
        <f t="array" ref="BH12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23" s="117"/>
      <c r="BK1223" s="117"/>
      <c r="BL1223" s="167" t="s">
        <v>2380</v>
      </c>
      <c r="BM1223" s="167"/>
      <c r="BN1223" s="117"/>
      <c r="BO1223" s="117"/>
      <c r="BP1223" s="117"/>
      <c r="BQ1223" s="48"/>
      <c r="BR1223" s="119"/>
      <c r="BS1223" s="48"/>
      <c r="BT1223" s="48"/>
      <c r="BU1223" s="48"/>
      <c r="BV1223" s="48"/>
      <c r="BW1223" s="48"/>
      <c r="BX1223" s="48"/>
    </row>
    <row r="1224" spans="1:76" ht="15.75" hidden="1" x14ac:dyDescent="0.25">
      <c r="A1224" s="48" t="str" cm="1">
        <f t="array" ref="A1224">_xlfn.XLOOKUP(Tableau210[[#This Row],[NOM]]&amp;Tableau210[[#This Row],[REPERE BUTA]],[6]!Tableau16[POSTE TECHNIQUE]&amp;[6]!Tableau16[Repere ADM],[6]!Tableau16[NUMERO CLIENT])</f>
        <v>S1-PSVBS0408</v>
      </c>
      <c r="B1224" s="48" t="e" cm="1">
        <f t="array" ref="B1224">_xlfn.XLOOKUP(Tableau210[[#This Row],[NOM]]&amp;Tableau210[[#This Row],[REPERE BUTA]],[6]!Tableau16[POSTE TECHNIQUE]&amp;[6]!Tableau16[Repere REF],[6]!Tableau16[NUMERO CLIENT])</f>
        <v>#N/A</v>
      </c>
      <c r="C1224" s="48" cm="1">
        <f t="array" ref="C1224">_xlfn.XLOOKUP(Tableau210[[#This Row],[NOM]]&amp;Tableau210[[#This Row],[Repere Ubleam]],[7]Sheet1!$C$2:$C$2995&amp;[7]Sheet1!$I$2:$I$2995,[7]Sheet1!$A$2:$A$2995)</f>
        <v>69</v>
      </c>
      <c r="D1224" s="48" t="str">
        <f>C1224&amp;""</f>
        <v>69</v>
      </c>
      <c r="E1224" s="48" t="s">
        <v>2577</v>
      </c>
      <c r="F1224" s="48" t="s">
        <v>220</v>
      </c>
      <c r="G1224" s="176" t="s">
        <v>1199</v>
      </c>
      <c r="H1224" s="119" t="s">
        <v>1067</v>
      </c>
      <c r="I1224" s="119" t="s">
        <v>91</v>
      </c>
      <c r="J1224" s="119" t="s">
        <v>1079</v>
      </c>
      <c r="K1224" s="119" t="str">
        <f>_xlfn.XLOOKUP(Tableau210[[#This Row],[NOM]],[8]LUT!$I$5:$I$301,[8]LUT!$N$5:$N$301)</f>
        <v xml:space="preserve">Soupape </v>
      </c>
      <c r="L1224" s="119" t="s">
        <v>73</v>
      </c>
      <c r="M1224" s="119"/>
      <c r="N1224" s="119" t="s">
        <v>73</v>
      </c>
      <c r="O1224" s="119"/>
      <c r="P1224" s="119"/>
      <c r="Q1224" s="119"/>
      <c r="R1224" s="119"/>
      <c r="S1224" s="119"/>
      <c r="T1224" s="119"/>
      <c r="U1224" s="119"/>
      <c r="V1224" s="119"/>
      <c r="W1224" s="148" cm="1">
        <f t="array" ref="W122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224" s="207" cm="1">
        <f t="array" ref="X12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22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24" s="148" cm="1">
        <f t="array" ref="Z122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224" s="207" cm="1">
        <f t="array" ref="AA12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2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24" s="48"/>
      <c r="AD1224" s="117" t="s">
        <v>2197</v>
      </c>
      <c r="AE1224" s="119"/>
      <c r="AF1224" s="183">
        <f>IFERROR(VLOOKUP(Tableau210[[#This Row],[OPERATION]],Tableau4[],5,FALSE),"")</f>
        <v>0</v>
      </c>
      <c r="AG1224" s="178" cm="1">
        <f t="array" ref="AG1224">IFERROR(
   SUM(
      _xlfn._xlws.FILTER(
         Tableau3[JP],
         (Tableau3[ITEM]=Tableau210[[#This Row],[NOM]])*
         (Tableau3[Rep.]=Tableau210[[#This Row],[REPERE BUTA]])
      )
   ),
0)</f>
        <v>0</v>
      </c>
      <c r="AH1224" s="184">
        <f>IFERROR(VLOOKUP(Tableau210[[#This Row],[OPERATION]],Tableau4[],4,FALSE),"")</f>
        <v>1</v>
      </c>
      <c r="AI1224" s="178" cm="1">
        <f t="array" ref="AI1224">IFERROR(
   SUM(
      _xlfn._xlws.FILTER(
         Tableau3[BP],
         (Tableau3[ITEM]=Tableau210[[#This Row],[NOM]])*
         (Tableau3[Rep.]=Tableau210[[#This Row],[REPERE BUTA]])
      )
   ),
0)</f>
        <v>1</v>
      </c>
      <c r="AJ1224" s="182" t="str">
        <f>IF(Tableau210[[#This Row],[NB JP EMIS]]=1,"1 JP","") &amp; IF(Tableau210[[#This Row],[NB BP EMIS]]=1," 1 BP","")</f>
        <v xml:space="preserve"> 1 BP</v>
      </c>
      <c r="AK1224" s="177" t="str">
        <f>IF(Tableau210[[#This Row],[NB JP BUTA]]=1,"1 JP","") &amp; IF(Tableau210[[#This Row],[Nb BP BUTA]]=1," 1 BP","") &amp; IF(Tableau210[[#This Row],[Nb BP BUTA]]=2," 2 BP","")</f>
        <v xml:space="preserve"> 1 BP</v>
      </c>
      <c r="AL1224" s="117" t="s">
        <v>2527</v>
      </c>
      <c r="AM1224" s="117">
        <f>IFERROR(+VLOOKUP(AY1224,Tiges!$G$4:$I$569,3,FALSE),"")</f>
        <v>27</v>
      </c>
      <c r="AN1224" s="48"/>
      <c r="AO1224" s="117">
        <v>4</v>
      </c>
      <c r="AP1224" s="177" cm="1">
        <f t="array" ref="AP12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24" s="117" t="s">
        <v>2161</v>
      </c>
      <c r="AS1224" s="177" t="str" cm="1">
        <f t="array" ref="AS12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2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224" s="117" t="s">
        <v>1123</v>
      </c>
      <c r="AV1224" s="177" t="str" cm="1">
        <f t="array" ref="AV12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24" s="117"/>
      <c r="AY1224" s="117" cm="1">
        <f t="array" ref="AY1224">IFERROR(_xlfn.XLOOKUP(Tableau210[[#This Row],[DN DONNEES BUTA ]]&amp;Tableau210[[#This Row],[PN DONNEES BUTA]],Tiges!$B$4:$B$79&amp;Tiges!$C$4:$C$79,Tiges!$G$4:$G$79),"")</f>
        <v>16</v>
      </c>
      <c r="AZ1224" s="117"/>
      <c r="BA1224" s="117" cm="1">
        <f t="array" ref="BA1224">IFERROR(_xlfn.XLOOKUP(Tableau210[[#This Row],[DN DONNEES BUTA ]]&amp;Tableau210[[#This Row],[PN DONNEES BUTA]],Tiges!$B$4:$B$79&amp;Tiges!$C$4:$C$79,Tiges!$H$4:$H$79),"")</f>
        <v>80</v>
      </c>
      <c r="BB1224" s="117"/>
      <c r="BC1224" s="184">
        <f>IFERROR(VLOOKUP(Tableau210[[#This Row],[OPERATION]],Tableau4[],2,FALSE),"")</f>
        <v>1</v>
      </c>
      <c r="BD1224" s="177" cm="1">
        <f t="array" ref="BD1224">IFERROR(
   SUM(
      _xlfn._xlws.FILTER(
         Tableau3[Nb Platinage Joint],
         (Tableau3[ITEM]=Tableau210[[#This Row],[NOM]])*
         (Tableau3[Rep.]=Tableau210[[#This Row],[REPERE BUTA]])
      )
   ),
0)</f>
        <v>1</v>
      </c>
      <c r="BE1224" s="182">
        <f>IFERROR(VLOOKUP(Tableau210[[#This Row],[OPERATION]],Tableau4[],3,FALSE),"")</f>
        <v>1</v>
      </c>
      <c r="BF1224" s="177" cm="1">
        <f t="array" ref="BF1224">IFERROR(
   SUM(
      _xlfn._xlws.FILTER(
         Tableau3[Joint Définitif Nb],
         (Tableau3[ITEM]=Tableau210[[#This Row],[NOM]])*
         (Tableau3[Rep.]=Tableau210[[#This Row],[REPERE BUTA]])
      )
   ),
0)</f>
        <v>1</v>
      </c>
      <c r="BG1224" s="117" t="s">
        <v>129</v>
      </c>
      <c r="BH1224" s="177" t="str" cm="1">
        <f t="array" ref="BH12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2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24" s="117"/>
      <c r="BK1224" s="117" t="s">
        <v>37</v>
      </c>
      <c r="BL1224" s="167" t="s">
        <v>2380</v>
      </c>
      <c r="BM1224" s="167"/>
      <c r="BN1224" s="117"/>
      <c r="BO1224" s="117"/>
      <c r="BP1224" s="117"/>
      <c r="BQ1224" s="48"/>
      <c r="BR1224" s="119"/>
      <c r="BS1224" s="48"/>
      <c r="BT1224" s="48"/>
      <c r="BU1224" s="48"/>
      <c r="BV1224" s="48"/>
      <c r="BW1224" s="48"/>
      <c r="BX1224" s="48"/>
    </row>
    <row r="1225" spans="1:76" ht="15.75" hidden="1" x14ac:dyDescent="0.25">
      <c r="A1225" s="48" t="str" cm="1">
        <f t="array" ref="A1225">_xlfn.XLOOKUP(Tableau210[[#This Row],[NOM]]&amp;Tableau210[[#This Row],[REPERE BUTA]],[6]!Tableau16[POSTE TECHNIQUE]&amp;[6]!Tableau16[Repere ADM],[6]!Tableau16[NUMERO CLIENT])</f>
        <v>S1-STU169</v>
      </c>
      <c r="B1225" s="48" t="str" cm="1">
        <f t="array" ref="B1225">_xlfn.XLOOKUP(Tableau210[[#This Row],[NOM]]&amp;Tableau210[[#This Row],[REPERE BUTA]],[6]!Tableau16[POSTE TECHNIQUE]&amp;[6]!Tableau16[Repere REF],[6]!Tableau16[NUMERO CLIENT])</f>
        <v>S1-STU169</v>
      </c>
      <c r="C1225" s="48" cm="1">
        <f t="array" ref="C1225">_xlfn.XLOOKUP(Tableau210[[#This Row],[NOM]]&amp;Tableau210[[#This Row],[Repere Ubleam]],[7]Sheet1!$C$2:$C$2995&amp;[7]Sheet1!$I$2:$I$2995,[7]Sheet1!$A$2:$A$2995)</f>
        <v>690</v>
      </c>
      <c r="D1225" s="48" t="str">
        <f>C1225&amp;""</f>
        <v>690</v>
      </c>
      <c r="E1225" s="48" t="s">
        <v>2553</v>
      </c>
      <c r="F1225" s="48" t="s">
        <v>615</v>
      </c>
      <c r="G1225" s="176" t="s">
        <v>1572</v>
      </c>
      <c r="H1225" s="119" t="s">
        <v>1067</v>
      </c>
      <c r="I1225" s="119" t="s">
        <v>1069</v>
      </c>
      <c r="J1225" s="119" t="s">
        <v>1069</v>
      </c>
      <c r="K1225" s="415" t="str">
        <f>_xlfn.XLOOKUP(Tableau210[[#This Row],[NOM]],[8]LUT!$I$5:$I$301,[8]LUT!$N$5:$N$301)</f>
        <v>VM soudée 
+ Clarinette</v>
      </c>
      <c r="L1225" s="119" t="s">
        <v>73</v>
      </c>
      <c r="M1225" s="119" t="s">
        <v>1368</v>
      </c>
      <c r="N1225" s="119" t="s">
        <v>1368</v>
      </c>
      <c r="O1225" s="119"/>
      <c r="P1225" s="119"/>
      <c r="Q1225" s="119"/>
      <c r="R1225" s="119"/>
      <c r="S1225" s="119"/>
      <c r="T1225" s="119"/>
      <c r="U1225" s="119"/>
      <c r="V1225" s="119"/>
      <c r="W1225" s="148"/>
      <c r="X1225" s="207" cm="1">
        <f t="array" ref="X12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25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25" s="148"/>
      <c r="AA1225" s="207" cm="1">
        <f t="array" ref="AA12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25" s="48"/>
      <c r="AD1225" s="117" t="s">
        <v>2196</v>
      </c>
      <c r="AE1225" s="119"/>
      <c r="AF1225" s="183">
        <f>IFERROR(VLOOKUP(Tableau210[[#This Row],[OPERATION]],Tableau4[],5,FALSE),"")</f>
        <v>0</v>
      </c>
      <c r="AG1225" s="178" cm="1">
        <f t="array" ref="AG1225">IFERROR(
   SUM(
      _xlfn._xlws.FILTER(
         Tableau3[JP],
         (Tableau3[ITEM]=Tableau210[[#This Row],[NOM]])*
         (Tableau3[Rep.]=Tableau210[[#This Row],[REPERE BUTA]])
      )
   ),
0)</f>
        <v>0</v>
      </c>
      <c r="AH1225" s="183">
        <f>IFERROR(VLOOKUP(Tableau210[[#This Row],[OPERATION]],Tableau4[],4,FALSE),"")</f>
        <v>0</v>
      </c>
      <c r="AI1225" s="178" cm="1">
        <f t="array" ref="AI1225">IFERROR(
   SUM(
      _xlfn._xlws.FILTER(
         Tableau3[BP],
         (Tableau3[ITEM]=Tableau210[[#This Row],[NOM]])*
         (Tableau3[Rep.]=Tableau210[[#This Row],[REPERE BUTA]])
      )
   ),
0)</f>
        <v>0</v>
      </c>
      <c r="AJ1225" s="181" t="str">
        <f>IF(Tableau210[[#This Row],[NB JP EMIS]]=1,"1 JP","") &amp; IF(Tableau210[[#This Row],[NB BP EMIS]]=1," 1 BP","")</f>
        <v/>
      </c>
      <c r="AK1225" s="178" t="str">
        <f>IF(Tableau210[[#This Row],[NB JP BUTA]]=1,"1 JP","") &amp; IF(Tableau210[[#This Row],[Nb BP BUTA]]=1," 1 BP","") &amp; IF(Tableau210[[#This Row],[Nb BP BUTA]]=2," 2 BP","")</f>
        <v/>
      </c>
      <c r="AL1225" s="117" t="s">
        <v>103</v>
      </c>
      <c r="AM1225" s="117">
        <f>IFERROR(+VLOOKUP(AY1225,Tiges!$G$4:$I$569,3,FALSE),"")</f>
        <v>27</v>
      </c>
      <c r="AN1225" s="48"/>
      <c r="AO1225" s="117" t="s">
        <v>3424</v>
      </c>
      <c r="AP1225" s="177" cm="1">
        <f t="array" ref="AP12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25" s="117"/>
      <c r="AS1225" s="177" t="str" cm="1">
        <f t="array" ref="AS12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225" s="411" t="s">
        <v>3424</v>
      </c>
      <c r="AU1225" s="117"/>
      <c r="AV1225" s="177" t="str" cm="1">
        <f t="array" ref="AV12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2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25" s="117"/>
      <c r="AY1225" s="117" cm="1">
        <f t="array" ref="AY1225">IFERROR(_xlfn.XLOOKUP(Tableau210[[#This Row],[DN DONNEES BUTA ]]&amp;Tableau210[[#This Row],[PN DONNEES BUTA]],Tiges!$B$4:$B$79&amp;Tiges!$C$4:$C$79,Tiges!$G$4:$G$79),"")</f>
        <v>16</v>
      </c>
      <c r="AZ1225" s="117"/>
      <c r="BA1225" s="117" cm="1">
        <f t="array" ref="BA1225">IFERROR(_xlfn.XLOOKUP(Tableau210[[#This Row],[DN DONNEES BUTA ]]&amp;Tableau210[[#This Row],[PN DONNEES BUTA]],Tiges!$B$4:$B$79&amp;Tiges!$C$4:$C$79,Tiges!$H$4:$H$79),"")</f>
        <v>100</v>
      </c>
      <c r="BB1225" s="117"/>
      <c r="BC1225" s="184">
        <f>IFERROR(VLOOKUP(Tableau210[[#This Row],[OPERATION]],Tableau4[],2,FALSE),"")</f>
        <v>0</v>
      </c>
      <c r="BD1225" s="177" cm="1">
        <f t="array" ref="BD1225">IFERROR(
   SUM(
      _xlfn._xlws.FILTER(
         Tableau3[Nb Platinage Joint],
         (Tableau3[ITEM]=Tableau210[[#This Row],[NOM]])*
         (Tableau3[Rep.]=Tableau210[[#This Row],[REPERE BUTA]])
      )
   ),
0)</f>
        <v>0</v>
      </c>
      <c r="BE1225" s="182">
        <f>IFERROR(VLOOKUP(Tableau210[[#This Row],[OPERATION]],Tableau4[],3,FALSE),"")</f>
        <v>1</v>
      </c>
      <c r="BF1225" s="177" cm="1">
        <f t="array" ref="BF1225">IFERROR(
   SUM(
      _xlfn._xlws.FILTER(
         Tableau3[Joint Définitif Nb],
         (Tableau3[ITEM]=Tableau210[[#This Row],[NOM]])*
         (Tableau3[Rep.]=Tableau210[[#This Row],[REPERE BUTA]])
      )
   ),
0)</f>
        <v>2</v>
      </c>
      <c r="BG1225" s="117"/>
      <c r="BH1225" s="177" t="str" cm="1">
        <f t="array" ref="BH12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25" s="117"/>
      <c r="BK1225" s="117"/>
      <c r="BL1225" s="167" t="s">
        <v>2380</v>
      </c>
      <c r="BM1225" s="167"/>
      <c r="BN1225" s="117"/>
      <c r="BO1225" s="117"/>
      <c r="BP1225" s="117"/>
      <c r="BQ1225" s="48"/>
      <c r="BR1225" s="119"/>
      <c r="BS1225" s="48"/>
      <c r="BT1225" s="48"/>
      <c r="BU1225" s="48"/>
      <c r="BV1225" s="48"/>
      <c r="BW1225" s="48"/>
      <c r="BX1225" s="48"/>
    </row>
    <row r="1226" spans="1:76" ht="15.75" hidden="1" x14ac:dyDescent="0.25">
      <c r="A1226" s="48" t="e" cm="1">
        <f t="array" ref="A1226">_xlfn.XLOOKUP(Tableau210[[#This Row],[NOM]]&amp;Tableau210[[#This Row],[REPERE BUTA]],[6]!Tableau16[POSTE TECHNIQUE]&amp;[6]!Tableau16[Repere ADM],[6]!Tableau16[NUMERO CLIENT])</f>
        <v>#N/A</v>
      </c>
      <c r="B1226" s="48" t="e" cm="1">
        <f t="array" ref="B1226">_xlfn.XLOOKUP(Tableau210[[#This Row],[NOM]]&amp;Tableau210[[#This Row],[REPERE BUTA]],[6]!Tableau16[POSTE TECHNIQUE]&amp;[6]!Tableau16[Repere REF],[6]!Tableau16[NUMERO CLIENT])</f>
        <v>#N/A</v>
      </c>
      <c r="C1226" s="48" cm="1">
        <f t="array" ref="C1226">_xlfn.XLOOKUP(Tableau210[[#This Row],[NOM]]&amp;Tableau210[[#This Row],[Repere Ubleam]],[7]Sheet1!$C$2:$C$2995&amp;[7]Sheet1!$I$2:$I$2995,[7]Sheet1!$A$2:$A$2995)</f>
        <v>1221</v>
      </c>
      <c r="D1226" s="48" t="str">
        <f>C1226&amp;""</f>
        <v>1221</v>
      </c>
      <c r="E1226" s="48" t="e">
        <v>#N/A</v>
      </c>
      <c r="F1226" s="48" t="e">
        <v>#N/A</v>
      </c>
      <c r="G1226" s="176" t="s">
        <v>1905</v>
      </c>
      <c r="H1226" s="119" t="s">
        <v>1068</v>
      </c>
      <c r="I1226" s="119" t="s">
        <v>80</v>
      </c>
      <c r="J1226" s="119" t="s">
        <v>1071</v>
      </c>
      <c r="K1226" s="119" t="str">
        <f>_xlfn.XLOOKUP(Tableau210[[#This Row],[NOM]],[8]LUT!$I$5:$I$301,[8]LUT!$N$5:$N$301)</f>
        <v>Echangeur</v>
      </c>
      <c r="L1226" s="119" t="s">
        <v>73</v>
      </c>
      <c r="M1226" s="119"/>
      <c r="N1226" s="119" t="s">
        <v>73</v>
      </c>
      <c r="O1226" s="119"/>
      <c r="P1226" s="119"/>
      <c r="Q1226" s="119"/>
      <c r="R1226" s="119"/>
      <c r="S1226" s="119"/>
      <c r="T1226" s="119"/>
      <c r="U1226" s="119"/>
      <c r="V1226" s="119"/>
      <c r="W1226" s="148" t="s">
        <v>2159</v>
      </c>
      <c r="X1226" s="207" cm="1">
        <f t="array" ref="X12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2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26" s="148" t="s">
        <v>3424</v>
      </c>
      <c r="AA1226" s="207" cm="1">
        <f t="array" ref="AA12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26" s="48"/>
      <c r="AD1226" s="117" t="s">
        <v>2197</v>
      </c>
      <c r="AE1226" s="119"/>
      <c r="AF1226" s="183">
        <f>IFERROR(VLOOKUP(Tableau210[[#This Row],[OPERATION]],Tableau4[],5,FALSE),"")</f>
        <v>0</v>
      </c>
      <c r="AG1226" s="178" cm="1">
        <f t="array" ref="AG1226">IFERROR(
   SUM(
      _xlfn._xlws.FILTER(
         Tableau3[JP],
         (Tableau3[ITEM]=Tableau210[[#This Row],[NOM]])*
         (Tableau3[Rep.]=Tableau210[[#This Row],[REPERE BUTA]])
      )
   ),
0)</f>
        <v>0</v>
      </c>
      <c r="AH1226" s="183">
        <f>IFERROR(VLOOKUP(Tableau210[[#This Row],[OPERATION]],Tableau4[],4,FALSE),"")</f>
        <v>1</v>
      </c>
      <c r="AI1226" s="178" cm="1">
        <f t="array" ref="AI1226">IFERROR(
   SUM(
      _xlfn._xlws.FILTER(
         Tableau3[BP],
         (Tableau3[ITEM]=Tableau210[[#This Row],[NOM]])*
         (Tableau3[Rep.]=Tableau210[[#This Row],[REPERE BUTA]])
      )
   ),
0)</f>
        <v>1</v>
      </c>
      <c r="AJ1226" s="181" t="str">
        <f>IF(Tableau210[[#This Row],[NB JP EMIS]]=1,"1 JP","") &amp; IF(Tableau210[[#This Row],[NB BP EMIS]]=1," 1 BP","")</f>
        <v xml:space="preserve"> 1 BP</v>
      </c>
      <c r="AK1226" s="178" t="str">
        <f>IF(Tableau210[[#This Row],[NB JP BUTA]]=1,"1 JP","") &amp; IF(Tableau210[[#This Row],[Nb BP BUTA]]=1," 1 BP","") &amp; IF(Tableau210[[#This Row],[Nb BP BUTA]]=2," 2 BP","")</f>
        <v xml:space="preserve"> 1 BP</v>
      </c>
      <c r="AL1226" s="117" t="s">
        <v>103</v>
      </c>
      <c r="AM1226" s="117">
        <f>IFERROR(+VLOOKUP(AY1226,Tiges!$G$4:$I$569,3,FALSE),"")</f>
        <v>22</v>
      </c>
      <c r="AN1226" s="48"/>
      <c r="AO1226" s="170" t="s">
        <v>3424</v>
      </c>
      <c r="AP1226" s="177" cm="1">
        <f t="array" ref="AP12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26" s="170" t="s">
        <v>3424</v>
      </c>
      <c r="AS1226" s="177" t="str" cm="1">
        <f t="array" ref="AS12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226" s="170" t="s">
        <v>3424</v>
      </c>
      <c r="AV1226" s="177" t="str" cm="1">
        <f t="array" ref="AV12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2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26" s="117"/>
      <c r="AY1226" s="117" cm="1">
        <f t="array" ref="AY1226">IFERROR(_xlfn.XLOOKUP(Tableau210[[#This Row],[DN DONNEES BUTA ]]&amp;Tableau210[[#This Row],[PN DONNEES BUTA]],Tiges!$B$4:$B$79&amp;Tiges!$C$4:$C$79,Tiges!$G$4:$G$79),"")</f>
        <v>14</v>
      </c>
      <c r="AZ1226" s="117"/>
      <c r="BA1226" s="117" cm="1">
        <f t="array" ref="BA1226">IFERROR(_xlfn.XLOOKUP(Tableau210[[#This Row],[DN DONNEES BUTA ]]&amp;Tableau210[[#This Row],[PN DONNEES BUTA]],Tiges!$B$4:$B$79&amp;Tiges!$C$4:$C$79,Tiges!$H$4:$H$79),"")</f>
        <v>70</v>
      </c>
      <c r="BB1226" s="117"/>
      <c r="BC1226" s="184">
        <f>IFERROR(VLOOKUP(Tableau210[[#This Row],[OPERATION]],Tableau4[],2,FALSE),"")</f>
        <v>1</v>
      </c>
      <c r="BD1226" s="177" cm="1">
        <f t="array" ref="BD1226">IFERROR(
   SUM(
      _xlfn._xlws.FILTER(
         Tableau3[Nb Platinage Joint],
         (Tableau3[ITEM]=Tableau210[[#This Row],[NOM]])*
         (Tableau3[Rep.]=Tableau210[[#This Row],[REPERE BUTA]])
      )
   ),
0)</f>
        <v>1</v>
      </c>
      <c r="BE1226" s="182">
        <f>IFERROR(VLOOKUP(Tableau210[[#This Row],[OPERATION]],Tableau4[],3,FALSE),"")</f>
        <v>1</v>
      </c>
      <c r="BF1226" s="177" cm="1">
        <f t="array" ref="BF1226">IFERROR(
   SUM(
      _xlfn._xlws.FILTER(
         Tableau3[Joint Définitif Nb],
         (Tableau3[ITEM]=Tableau210[[#This Row],[NOM]])*
         (Tableau3[Rep.]=Tableau210[[#This Row],[REPERE BUTA]])
      )
   ),
0)</f>
        <v>1</v>
      </c>
      <c r="BG1226" s="170" t="s">
        <v>3424</v>
      </c>
      <c r="BH1226" s="177" t="str" cm="1">
        <f t="array" ref="BH12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26" s="170" t="s">
        <v>3424</v>
      </c>
      <c r="BK1226" s="170" t="s">
        <v>3424</v>
      </c>
      <c r="BL1226" s="167" t="s">
        <v>2380</v>
      </c>
      <c r="BM1226" s="117"/>
      <c r="BN1226" s="117"/>
      <c r="BO1226" s="117"/>
      <c r="BP1226" s="117"/>
      <c r="BQ1226" s="48"/>
      <c r="BR1226" s="119"/>
      <c r="BS1226" s="48"/>
      <c r="BT1226" s="48"/>
      <c r="BU1226" s="48"/>
      <c r="BV1226" s="48"/>
      <c r="BW1226" s="48"/>
      <c r="BX1226" s="48"/>
    </row>
    <row r="1227" spans="1:76" ht="15.75" hidden="1" x14ac:dyDescent="0.25">
      <c r="A1227" s="48" t="e" cm="1">
        <f t="array" ref="A1227">_xlfn.XLOOKUP(Tableau210[[#This Row],[NOM]]&amp;Tableau210[[#This Row],[REPERE BUTA]],[6]!Tableau16[POSTE TECHNIQUE]&amp;[6]!Tableau16[Repere ADM],[6]!Tableau16[NUMERO CLIENT])</f>
        <v>#N/A</v>
      </c>
      <c r="B1227" s="48" t="e" cm="1">
        <f t="array" ref="B1227">_xlfn.XLOOKUP(Tableau210[[#This Row],[NOM]]&amp;Tableau210[[#This Row],[REPERE BUTA]],[6]!Tableau16[POSTE TECHNIQUE]&amp;[6]!Tableau16[Repere REF],[6]!Tableau16[NUMERO CLIENT])</f>
        <v>#N/A</v>
      </c>
      <c r="C1227" s="48" cm="1">
        <f t="array" ref="C1227">_xlfn.XLOOKUP(Tableau210[[#This Row],[NOM]]&amp;Tableau210[[#This Row],[Repere Ubleam]],[7]Sheet1!$C$2:$C$2995&amp;[7]Sheet1!$I$2:$I$2995,[7]Sheet1!$A$2:$A$2995)</f>
        <v>1222</v>
      </c>
      <c r="D1227" s="48" t="str">
        <f>C1227&amp;""</f>
        <v>1222</v>
      </c>
      <c r="E1227" s="48" t="e">
        <v>#N/A</v>
      </c>
      <c r="F1227" s="48" t="e">
        <v>#N/A</v>
      </c>
      <c r="G1227" s="176" t="s">
        <v>1905</v>
      </c>
      <c r="H1227" s="119" t="s">
        <v>1068</v>
      </c>
      <c r="I1227" s="119" t="s">
        <v>80</v>
      </c>
      <c r="J1227" s="119" t="s">
        <v>1071</v>
      </c>
      <c r="K1227" s="119" t="str">
        <f>_xlfn.XLOOKUP(Tableau210[[#This Row],[NOM]],[8]LUT!$I$5:$I$301,[8]LUT!$N$5:$N$301)</f>
        <v>Echangeur</v>
      </c>
      <c r="L1227" s="119" t="s">
        <v>83</v>
      </c>
      <c r="M1227" s="119"/>
      <c r="N1227" s="119" t="s">
        <v>83</v>
      </c>
      <c r="O1227" s="119"/>
      <c r="P1227" s="119"/>
      <c r="Q1227" s="119"/>
      <c r="R1227" s="119"/>
      <c r="S1227" s="119"/>
      <c r="T1227" s="119"/>
      <c r="U1227" s="119"/>
      <c r="V1227" s="119"/>
      <c r="W1227" s="148" t="s">
        <v>2159</v>
      </c>
      <c r="X1227" s="207" cm="1">
        <f t="array" ref="X12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2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27" s="148" t="s">
        <v>3424</v>
      </c>
      <c r="AA1227" s="207" cm="1">
        <f t="array" ref="AA12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27" s="48"/>
      <c r="AD1227" s="117" t="s">
        <v>2197</v>
      </c>
      <c r="AE1227" s="119"/>
      <c r="AF1227" s="183">
        <f>IFERROR(VLOOKUP(Tableau210[[#This Row],[OPERATION]],Tableau4[],5,FALSE),"")</f>
        <v>0</v>
      </c>
      <c r="AG1227" s="178" cm="1">
        <f t="array" ref="AG1227">IFERROR(
   SUM(
      _xlfn._xlws.FILTER(
         Tableau3[JP],
         (Tableau3[ITEM]=Tableau210[[#This Row],[NOM]])*
         (Tableau3[Rep.]=Tableau210[[#This Row],[REPERE BUTA]])
      )
   ),
0)</f>
        <v>0</v>
      </c>
      <c r="AH1227" s="183">
        <f>IFERROR(VLOOKUP(Tableau210[[#This Row],[OPERATION]],Tableau4[],4,FALSE),"")</f>
        <v>1</v>
      </c>
      <c r="AI1227" s="178" cm="1">
        <f t="array" ref="AI1227">IFERROR(
   SUM(
      _xlfn._xlws.FILTER(
         Tableau3[BP],
         (Tableau3[ITEM]=Tableau210[[#This Row],[NOM]])*
         (Tableau3[Rep.]=Tableau210[[#This Row],[REPERE BUTA]])
      )
   ),
0)</f>
        <v>1</v>
      </c>
      <c r="AJ1227" s="181" t="str">
        <f>IF(Tableau210[[#This Row],[NB JP EMIS]]=1,"1 JP","") &amp; IF(Tableau210[[#This Row],[NB BP EMIS]]=1," 1 BP","")</f>
        <v xml:space="preserve"> 1 BP</v>
      </c>
      <c r="AK1227" s="178" t="str">
        <f>IF(Tableau210[[#This Row],[NB JP BUTA]]=1,"1 JP","") &amp; IF(Tableau210[[#This Row],[Nb BP BUTA]]=1," 1 BP","") &amp; IF(Tableau210[[#This Row],[Nb BP BUTA]]=2," 2 BP","")</f>
        <v xml:space="preserve"> 1 BP</v>
      </c>
      <c r="AL1227" s="117" t="s">
        <v>103</v>
      </c>
      <c r="AM1227" s="117">
        <f>IFERROR(+VLOOKUP(AY1227,Tiges!$G$4:$I$569,3,FALSE),"")</f>
        <v>27</v>
      </c>
      <c r="AN1227" s="48"/>
      <c r="AO1227" s="170" t="s">
        <v>3424</v>
      </c>
      <c r="AP1227" s="177" cm="1">
        <f t="array" ref="AP12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27" s="170" t="s">
        <v>3424</v>
      </c>
      <c r="AS1227" s="177" t="str" cm="1">
        <f t="array" ref="AS12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2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227" s="170" t="s">
        <v>3424</v>
      </c>
      <c r="AV1227" s="177" t="str" cm="1">
        <f t="array" ref="AV12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2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27" s="117"/>
      <c r="AY1227" s="117" cm="1">
        <f t="array" ref="AY1227">IFERROR(_xlfn.XLOOKUP(Tableau210[[#This Row],[DN DONNEES BUTA ]]&amp;Tableau210[[#This Row],[PN DONNEES BUTA]],Tiges!$B$4:$B$79&amp;Tiges!$C$4:$C$79,Tiges!$G$4:$G$79),"")</f>
        <v>16</v>
      </c>
      <c r="AZ1227" s="117"/>
      <c r="BA1227" s="117" cm="1">
        <f t="array" ref="BA1227">IFERROR(_xlfn.XLOOKUP(Tableau210[[#This Row],[DN DONNEES BUTA ]]&amp;Tableau210[[#This Row],[PN DONNEES BUTA]],Tiges!$B$4:$B$79&amp;Tiges!$C$4:$C$79,Tiges!$H$4:$H$79),"")</f>
        <v>90</v>
      </c>
      <c r="BB1227" s="117"/>
      <c r="BC1227" s="184">
        <f>IFERROR(VLOOKUP(Tableau210[[#This Row],[OPERATION]],Tableau4[],2,FALSE),"")</f>
        <v>1</v>
      </c>
      <c r="BD1227" s="177" cm="1">
        <f t="array" ref="BD1227">IFERROR(
   SUM(
      _xlfn._xlws.FILTER(
         Tableau3[Nb Platinage Joint],
         (Tableau3[ITEM]=Tableau210[[#This Row],[NOM]])*
         (Tableau3[Rep.]=Tableau210[[#This Row],[REPERE BUTA]])
      )
   ),
0)</f>
        <v>1</v>
      </c>
      <c r="BE1227" s="182">
        <f>IFERROR(VLOOKUP(Tableau210[[#This Row],[OPERATION]],Tableau4[],3,FALSE),"")</f>
        <v>1</v>
      </c>
      <c r="BF1227" s="177" cm="1">
        <f t="array" ref="BF1227">IFERROR(
   SUM(
      _xlfn._xlws.FILTER(
         Tableau3[Joint Définitif Nb],
         (Tableau3[ITEM]=Tableau210[[#This Row],[NOM]])*
         (Tableau3[Rep.]=Tableau210[[#This Row],[REPERE BUTA]])
      )
   ),
0)</f>
        <v>1</v>
      </c>
      <c r="BG1227" s="170" t="s">
        <v>3424</v>
      </c>
      <c r="BH1227" s="177" t="str" cm="1">
        <f t="array" ref="BH12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2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27" s="170" t="s">
        <v>3424</v>
      </c>
      <c r="BK1227" s="170" t="s">
        <v>3424</v>
      </c>
      <c r="BL1227" s="167" t="s">
        <v>2380</v>
      </c>
      <c r="BM1227" s="117"/>
      <c r="BN1227" s="117"/>
      <c r="BO1227" s="117"/>
      <c r="BP1227" s="117"/>
      <c r="BQ1227" s="48"/>
      <c r="BR1227" s="119"/>
      <c r="BS1227" s="48"/>
      <c r="BT1227" s="48"/>
      <c r="BU1227" s="48"/>
      <c r="BV1227" s="48"/>
      <c r="BW1227" s="48"/>
      <c r="BX1227" s="48"/>
    </row>
    <row r="1228" spans="1:76" ht="15.75" hidden="1" x14ac:dyDescent="0.25">
      <c r="A1228" s="48" t="e" cm="1">
        <f t="array" ref="A1228">_xlfn.XLOOKUP(Tableau210[[#This Row],[NOM]]&amp;Tableau210[[#This Row],[REPERE BUTA]],[6]!Tableau16[POSTE TECHNIQUE]&amp;[6]!Tableau16[Repere ADM],[6]!Tableau16[NUMERO CLIENT])</f>
        <v>#N/A</v>
      </c>
      <c r="B1228" s="48" t="e" cm="1">
        <f t="array" ref="B1228">_xlfn.XLOOKUP(Tableau210[[#This Row],[NOM]]&amp;Tableau210[[#This Row],[REPERE BUTA]],[6]!Tableau16[POSTE TECHNIQUE]&amp;[6]!Tableau16[Repere REF],[6]!Tableau16[NUMERO CLIENT])</f>
        <v>#N/A</v>
      </c>
      <c r="C1228" s="48" cm="1">
        <f t="array" ref="C1228">_xlfn.XLOOKUP(Tableau210[[#This Row],[NOM]]&amp;Tableau210[[#This Row],[Repere Ubleam]],[7]Sheet1!$C$2:$C$2995&amp;[7]Sheet1!$I$2:$I$2995,[7]Sheet1!$A$2:$A$2995)</f>
        <v>1223</v>
      </c>
      <c r="D1228" s="48" t="str">
        <f>C1228&amp;""</f>
        <v>1223</v>
      </c>
      <c r="E1228" s="48" t="e">
        <v>#N/A</v>
      </c>
      <c r="F1228" s="48" t="e">
        <v>#N/A</v>
      </c>
      <c r="G1228" s="176" t="s">
        <v>1905</v>
      </c>
      <c r="H1228" s="119" t="s">
        <v>1068</v>
      </c>
      <c r="I1228" s="119" t="s">
        <v>80</v>
      </c>
      <c r="J1228" s="119" t="s">
        <v>1071</v>
      </c>
      <c r="K1228" s="119" t="str">
        <f>_xlfn.XLOOKUP(Tableau210[[#This Row],[NOM]],[8]LUT!$I$5:$I$301,[8]LUT!$N$5:$N$301)</f>
        <v>Echangeur</v>
      </c>
      <c r="L1228" s="119" t="s">
        <v>75</v>
      </c>
      <c r="M1228" s="119"/>
      <c r="N1228" s="119" t="s">
        <v>75</v>
      </c>
      <c r="O1228" s="119"/>
      <c r="P1228" s="119"/>
      <c r="Q1228" s="119"/>
      <c r="R1228" s="119"/>
      <c r="S1228" s="119"/>
      <c r="T1228" s="119"/>
      <c r="U1228" s="119"/>
      <c r="V1228" s="119"/>
      <c r="W1228" s="148" t="s">
        <v>1118</v>
      </c>
      <c r="X1228" s="207" t="str" cm="1">
        <f t="array" ref="X12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Ø729</v>
      </c>
      <c r="Y122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28" s="148" t="s">
        <v>3424</v>
      </c>
      <c r="AA1228" s="207" cm="1">
        <f t="array" ref="AA12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28" s="48"/>
      <c r="AD1228" s="117" t="s">
        <v>2233</v>
      </c>
      <c r="AE1228" s="119"/>
      <c r="AF1228" s="183">
        <f>IFERROR(VLOOKUP(Tableau210[[#This Row],[OPERATION]],Tableau4[],5,FALSE),"")</f>
        <v>0</v>
      </c>
      <c r="AG1228" s="178" cm="1">
        <f t="array" ref="AG1228">IFERROR(
   SUM(
      _xlfn._xlws.FILTER(
         Tableau3[JP],
         (Tableau3[ITEM]=Tableau210[[#This Row],[NOM]])*
         (Tableau3[Rep.]=Tableau210[[#This Row],[REPERE BUTA]])
      )
   ),
0)</f>
        <v>0</v>
      </c>
      <c r="AH1228" s="183">
        <f>IFERROR(VLOOKUP(Tableau210[[#This Row],[OPERATION]],Tableau4[],4,FALSE),"")</f>
        <v>0</v>
      </c>
      <c r="AI1228" s="178" cm="1">
        <f t="array" ref="AI1228">IFERROR(
   SUM(
      _xlfn._xlws.FILTER(
         Tableau3[BP],
         (Tableau3[ITEM]=Tableau210[[#This Row],[NOM]])*
         (Tableau3[Rep.]=Tableau210[[#This Row],[REPERE BUTA]])
      )
   ),
0)</f>
        <v>0</v>
      </c>
      <c r="AJ1228" s="181" t="str">
        <f>IF(Tableau210[[#This Row],[NB JP EMIS]]=1,"1 JP","") &amp; IF(Tableau210[[#This Row],[NB BP EMIS]]=1," 1 BP","")</f>
        <v/>
      </c>
      <c r="AK1228" s="178" t="str">
        <f>IF(Tableau210[[#This Row],[NB JP BUTA]]=1,"1 JP","") &amp; IF(Tableau210[[#This Row],[Nb BP BUTA]]=1," 1 BP","") &amp; IF(Tableau210[[#This Row],[Nb BP BUTA]]=2," 2 BP","")</f>
        <v/>
      </c>
      <c r="AL1228" s="117" t="s">
        <v>103</v>
      </c>
      <c r="AM1228" s="117" t="str">
        <f>IFERROR(+VLOOKUP(AY1228,Tiges!$G$4:$I$569,3,FALSE),"")</f>
        <v/>
      </c>
      <c r="AN1228" s="48"/>
      <c r="AO1228" s="117">
        <v>28</v>
      </c>
      <c r="AP1228" s="177" cm="1">
        <f t="array" ref="AP12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1228" s="117" t="s">
        <v>2447</v>
      </c>
      <c r="AS1228" s="177" cm="1">
        <f t="array" ref="AS12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M27x220</v>
      </c>
      <c r="AU1228" s="117" t="s">
        <v>1123</v>
      </c>
      <c r="AV1228" s="177" t="str" cm="1">
        <f t="array" ref="AV12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28" s="117"/>
      <c r="AY1228" s="117" t="str" cm="1">
        <f t="array" ref="AY1228">IFERROR(_xlfn.XLOOKUP(Tableau210[[#This Row],[DN DONNEES BUTA ]]&amp;Tableau210[[#This Row],[PN DONNEES BUTA]],Tiges!$B$4:$B$79&amp;Tiges!$C$4:$C$79,Tiges!$G$4:$G$79),"")</f>
        <v/>
      </c>
      <c r="AZ1228" s="117"/>
      <c r="BA1228" s="117" t="str" cm="1">
        <f t="array" ref="BA1228">IFERROR(_xlfn.XLOOKUP(Tableau210[[#This Row],[DN DONNEES BUTA ]]&amp;Tableau210[[#This Row],[PN DONNEES BUTA]],Tiges!$B$4:$B$79&amp;Tiges!$C$4:$C$79,Tiges!$H$4:$H$79),"")</f>
        <v/>
      </c>
      <c r="BB1228" s="117"/>
      <c r="BC1228" s="184">
        <f>IFERROR(VLOOKUP(Tableau210[[#This Row],[OPERATION]],Tableau4[],2,FALSE),"")</f>
        <v>0</v>
      </c>
      <c r="BD1228" s="177" cm="1">
        <f t="array" ref="BD1228">IFERROR(
   SUM(
      _xlfn._xlws.FILTER(
         Tableau3[Nb Platinage Joint],
         (Tableau3[ITEM]=Tableau210[[#This Row],[NOM]])*
         (Tableau3[Rep.]=Tableau210[[#This Row],[REPERE BUTA]])
      )
   ),
0)</f>
        <v>0</v>
      </c>
      <c r="BE1228" s="182">
        <f>IFERROR(VLOOKUP(Tableau210[[#This Row],[OPERATION]],Tableau4[],3,FALSE),"")</f>
        <v>1</v>
      </c>
      <c r="BF1228" s="177" cm="1">
        <f t="array" ref="BF1228">IFERROR(
   SUM(
      _xlfn._xlws.FILTER(
         Tableau3[Joint Définitif Nb],
         (Tableau3[ITEM]=Tableau210[[#This Row],[NOM]])*
         (Tableau3[Rep.]=Tableau210[[#This Row],[REPERE BUTA]])
      )
   ),
0)</f>
        <v>0</v>
      </c>
      <c r="BG1228" s="117" t="s">
        <v>3424</v>
      </c>
      <c r="BH1228" s="177" cm="1">
        <f t="array" ref="BH12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28" s="411" t="s">
        <v>3424</v>
      </c>
      <c r="BJ1228" s="117" t="s">
        <v>2268</v>
      </c>
      <c r="BK1228" s="117" t="s">
        <v>2434</v>
      </c>
      <c r="BL1228" s="167" t="s">
        <v>2457</v>
      </c>
      <c r="BM1228" s="117"/>
      <c r="BN1228" s="117"/>
      <c r="BO1228" s="117"/>
      <c r="BP1228" s="117"/>
      <c r="BQ1228" s="48"/>
      <c r="BR1228" s="119"/>
      <c r="BS1228" s="48"/>
      <c r="BT1228" s="48"/>
      <c r="BU1228" s="48"/>
      <c r="BV1228" s="48"/>
      <c r="BW1228" s="48"/>
      <c r="BX1228" s="48"/>
    </row>
    <row r="1229" spans="1:76" ht="15.75" hidden="1" x14ac:dyDescent="0.25">
      <c r="A1229" s="48" t="e" cm="1">
        <f t="array" ref="A1229">_xlfn.XLOOKUP(Tableau210[[#This Row],[NOM]]&amp;Tableau210[[#This Row],[REPERE BUTA]],[6]!Tableau16[POSTE TECHNIQUE]&amp;[6]!Tableau16[Repere ADM],[6]!Tableau16[NUMERO CLIENT])</f>
        <v>#N/A</v>
      </c>
      <c r="B1229" s="48" t="e" cm="1">
        <f t="array" ref="B1229">_xlfn.XLOOKUP(Tableau210[[#This Row],[NOM]]&amp;Tableau210[[#This Row],[REPERE BUTA]],[6]!Tableau16[POSTE TECHNIQUE]&amp;[6]!Tableau16[Repere REF],[6]!Tableau16[NUMERO CLIENT])</f>
        <v>#N/A</v>
      </c>
      <c r="C1229" s="48" cm="1">
        <f t="array" ref="C1229">_xlfn.XLOOKUP(Tableau210[[#This Row],[NOM]]&amp;Tableau210[[#This Row],[Repere Ubleam]],[7]Sheet1!$C$2:$C$2995&amp;[7]Sheet1!$I$2:$I$2995,[7]Sheet1!$A$2:$A$2995)</f>
        <v>1224</v>
      </c>
      <c r="D1229" s="48" t="str">
        <f>C1229&amp;""</f>
        <v>1224</v>
      </c>
      <c r="E1229" s="48" t="e">
        <v>#N/A</v>
      </c>
      <c r="F1229" s="48" t="e">
        <v>#N/A</v>
      </c>
      <c r="G1229" s="176" t="s">
        <v>1905</v>
      </c>
      <c r="H1229" s="119" t="s">
        <v>1068</v>
      </c>
      <c r="I1229" s="119" t="s">
        <v>80</v>
      </c>
      <c r="J1229" s="119" t="s">
        <v>1071</v>
      </c>
      <c r="K1229" s="119" t="str">
        <f>_xlfn.XLOOKUP(Tableau210[[#This Row],[NOM]],[8]LUT!$I$5:$I$301,[8]LUT!$N$5:$N$301)</f>
        <v>Echangeur</v>
      </c>
      <c r="L1229" s="119" t="s">
        <v>70</v>
      </c>
      <c r="M1229" s="119"/>
      <c r="N1229" s="119" t="s">
        <v>70</v>
      </c>
      <c r="O1229" s="119"/>
      <c r="P1229" s="119"/>
      <c r="Q1229" s="119"/>
      <c r="R1229" s="119"/>
      <c r="S1229" s="119"/>
      <c r="T1229" s="119"/>
      <c r="U1229" s="119"/>
      <c r="V1229" s="119"/>
      <c r="W1229" s="148" t="s">
        <v>2159</v>
      </c>
      <c r="X1229" s="207" cm="1">
        <f t="array" ref="X12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2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29" s="148" t="s">
        <v>3424</v>
      </c>
      <c r="AA1229" s="207" cm="1">
        <f t="array" ref="AA12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2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29" s="48"/>
      <c r="AD1229" s="117" t="s">
        <v>2197</v>
      </c>
      <c r="AE1229" s="119"/>
      <c r="AF1229" s="183">
        <f>IFERROR(VLOOKUP(Tableau210[[#This Row],[OPERATION]],Tableau4[],5,FALSE),"")</f>
        <v>0</v>
      </c>
      <c r="AG1229" s="178" cm="1">
        <f t="array" ref="AG1229">IFERROR(
   SUM(
      _xlfn._xlws.FILTER(
         Tableau3[JP],
         (Tableau3[ITEM]=Tableau210[[#This Row],[NOM]])*
         (Tableau3[Rep.]=Tableau210[[#This Row],[REPERE BUTA]])
      )
   ),
0)</f>
        <v>0</v>
      </c>
      <c r="AH1229" s="183">
        <f>IFERROR(VLOOKUP(Tableau210[[#This Row],[OPERATION]],Tableau4[],4,FALSE),"")</f>
        <v>1</v>
      </c>
      <c r="AI1229" s="178" cm="1">
        <f t="array" ref="AI1229">IFERROR(
   SUM(
      _xlfn._xlws.FILTER(
         Tableau3[BP],
         (Tableau3[ITEM]=Tableau210[[#This Row],[NOM]])*
         (Tableau3[Rep.]=Tableau210[[#This Row],[REPERE BUTA]])
      )
   ),
0)</f>
        <v>1</v>
      </c>
      <c r="AJ1229" s="181" t="str">
        <f>IF(Tableau210[[#This Row],[NB JP EMIS]]=1,"1 JP","") &amp; IF(Tableau210[[#This Row],[NB BP EMIS]]=1," 1 BP","")</f>
        <v xml:space="preserve"> 1 BP</v>
      </c>
      <c r="AK1229" s="178" t="str">
        <f>IF(Tableau210[[#This Row],[NB JP BUTA]]=1,"1 JP","") &amp; IF(Tableau210[[#This Row],[Nb BP BUTA]]=1," 1 BP","") &amp; IF(Tableau210[[#This Row],[Nb BP BUTA]]=2," 2 BP","")</f>
        <v xml:space="preserve"> 1 BP</v>
      </c>
      <c r="AL1229" s="117" t="s">
        <v>103</v>
      </c>
      <c r="AM1229" s="117">
        <f>IFERROR(+VLOOKUP(AY1229,Tiges!$G$4:$I$569,3,FALSE),"")</f>
        <v>27</v>
      </c>
      <c r="AN1229" s="48"/>
      <c r="AO1229" s="170" t="s">
        <v>3424</v>
      </c>
      <c r="AP1229" s="177" cm="1">
        <f t="array" ref="AP12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29" s="170" t="s">
        <v>3424</v>
      </c>
      <c r="AS1229" s="177" t="str" cm="1">
        <f t="array" ref="AS12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2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229" s="170" t="s">
        <v>3424</v>
      </c>
      <c r="AV1229" s="177" t="str" cm="1">
        <f t="array" ref="AV12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29" s="117"/>
      <c r="AY1229" s="117" cm="1">
        <f t="array" ref="AY1229">IFERROR(_xlfn.XLOOKUP(Tableau210[[#This Row],[DN DONNEES BUTA ]]&amp;Tableau210[[#This Row],[PN DONNEES BUTA]],Tiges!$B$4:$B$79&amp;Tiges!$C$4:$C$79,Tiges!$G$4:$G$79),"")</f>
        <v>16</v>
      </c>
      <c r="AZ1229" s="117"/>
      <c r="BA1229" s="117" cm="1">
        <f t="array" ref="BA1229">IFERROR(_xlfn.XLOOKUP(Tableau210[[#This Row],[DN DONNEES BUTA ]]&amp;Tableau210[[#This Row],[PN DONNEES BUTA]],Tiges!$B$4:$B$79&amp;Tiges!$C$4:$C$79,Tiges!$H$4:$H$79),"")</f>
        <v>90</v>
      </c>
      <c r="BB1229" s="117"/>
      <c r="BC1229" s="184">
        <f>IFERROR(VLOOKUP(Tableau210[[#This Row],[OPERATION]],Tableau4[],2,FALSE),"")</f>
        <v>1</v>
      </c>
      <c r="BD1229" s="177" cm="1">
        <f t="array" ref="BD1229">IFERROR(
   SUM(
      _xlfn._xlws.FILTER(
         Tableau3[Nb Platinage Joint],
         (Tableau3[ITEM]=Tableau210[[#This Row],[NOM]])*
         (Tableau3[Rep.]=Tableau210[[#This Row],[REPERE BUTA]])
      )
   ),
0)</f>
        <v>1</v>
      </c>
      <c r="BE1229" s="182">
        <f>IFERROR(VLOOKUP(Tableau210[[#This Row],[OPERATION]],Tableau4[],3,FALSE),"")</f>
        <v>1</v>
      </c>
      <c r="BF1229" s="177" cm="1">
        <f t="array" ref="BF1229">IFERROR(
   SUM(
      _xlfn._xlws.FILTER(
         Tableau3[Joint Définitif Nb],
         (Tableau3[ITEM]=Tableau210[[#This Row],[NOM]])*
         (Tableau3[Rep.]=Tableau210[[#This Row],[REPERE BUTA]])
      )
   ),
0)</f>
        <v>1</v>
      </c>
      <c r="BG1229" s="170" t="s">
        <v>3424</v>
      </c>
      <c r="BH1229" s="177" t="str" cm="1">
        <f t="array" ref="BH12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229" s="411" t="s">
        <v>129</v>
      </c>
      <c r="BJ1229" s="170" t="s">
        <v>3424</v>
      </c>
      <c r="BK1229" s="170" t="s">
        <v>3424</v>
      </c>
      <c r="BL1229" s="167" t="s">
        <v>2380</v>
      </c>
      <c r="BM1229" s="117"/>
      <c r="BN1229" s="117"/>
      <c r="BO1229" s="117"/>
      <c r="BP1229" s="117"/>
      <c r="BQ1229" s="48"/>
      <c r="BR1229" s="119"/>
      <c r="BS1229" s="48"/>
      <c r="BT1229" s="48"/>
      <c r="BU1229" s="48"/>
      <c r="BV1229" s="48"/>
      <c r="BW1229" s="48"/>
      <c r="BX1229" s="48"/>
    </row>
    <row r="1230" spans="1:76" ht="15.75" hidden="1" x14ac:dyDescent="0.25">
      <c r="A1230" s="48" t="e" cm="1">
        <f t="array" ref="A1230">_xlfn.XLOOKUP(Tableau210[[#This Row],[NOM]]&amp;Tableau210[[#This Row],[REPERE BUTA]],[6]!Tableau16[POSTE TECHNIQUE]&amp;[6]!Tableau16[Repere ADM],[6]!Tableau16[NUMERO CLIENT])</f>
        <v>#N/A</v>
      </c>
      <c r="B1230" s="48" t="e" cm="1">
        <f t="array" ref="B1230">_xlfn.XLOOKUP(Tableau210[[#This Row],[NOM]]&amp;Tableau210[[#This Row],[REPERE BUTA]],[6]!Tableau16[POSTE TECHNIQUE]&amp;[6]!Tableau16[Repere REF],[6]!Tableau16[NUMERO CLIENT])</f>
        <v>#N/A</v>
      </c>
      <c r="C1230" s="48" cm="1">
        <f t="array" ref="C1230">_xlfn.XLOOKUP(Tableau210[[#This Row],[NOM]]&amp;Tableau210[[#This Row],[Repere Ubleam]],[7]Sheet1!$C$2:$C$2995&amp;[7]Sheet1!$I$2:$I$2995,[7]Sheet1!$A$2:$A$2995)</f>
        <v>1225</v>
      </c>
      <c r="D1230" s="48" t="str">
        <f>C1230&amp;""</f>
        <v>1225</v>
      </c>
      <c r="E1230" s="48" t="e">
        <v>#N/A</v>
      </c>
      <c r="F1230" s="48" t="e">
        <v>#N/A</v>
      </c>
      <c r="G1230" s="176" t="s">
        <v>1905</v>
      </c>
      <c r="H1230" s="119" t="s">
        <v>1068</v>
      </c>
      <c r="I1230" s="119" t="s">
        <v>80</v>
      </c>
      <c r="J1230" s="119" t="s">
        <v>1071</v>
      </c>
      <c r="K1230" s="119" t="str">
        <f>_xlfn.XLOOKUP(Tableau210[[#This Row],[NOM]],[8]LUT!$I$5:$I$301,[8]LUT!$N$5:$N$301)</f>
        <v>Echangeur</v>
      </c>
      <c r="L1230" s="119" t="s">
        <v>76</v>
      </c>
      <c r="M1230" s="119"/>
      <c r="N1230" s="119" t="s">
        <v>76</v>
      </c>
      <c r="O1230" s="119"/>
      <c r="P1230" s="119"/>
      <c r="Q1230" s="119"/>
      <c r="R1230" s="119"/>
      <c r="S1230" s="119"/>
      <c r="T1230" s="119"/>
      <c r="U1230" s="119"/>
      <c r="V1230" s="119"/>
      <c r="W1230" s="148" t="s">
        <v>2159</v>
      </c>
      <c r="X1230" s="207" cm="1">
        <f t="array" ref="X12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3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30" s="148" t="s">
        <v>3424</v>
      </c>
      <c r="AA1230" s="207" cm="1">
        <f t="array" ref="AA12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3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30" s="48"/>
      <c r="AD1230" s="117" t="s">
        <v>2197</v>
      </c>
      <c r="AE1230" s="119"/>
      <c r="AF1230" s="183">
        <f>IFERROR(VLOOKUP(Tableau210[[#This Row],[OPERATION]],Tableau4[],5,FALSE),"")</f>
        <v>0</v>
      </c>
      <c r="AG1230" s="178" cm="1">
        <f t="array" ref="AG1230">IFERROR(
   SUM(
      _xlfn._xlws.FILTER(
         Tableau3[JP],
         (Tableau3[ITEM]=Tableau210[[#This Row],[NOM]])*
         (Tableau3[Rep.]=Tableau210[[#This Row],[REPERE BUTA]])
      )
   ),
0)</f>
        <v>0</v>
      </c>
      <c r="AH1230" s="183">
        <f>IFERROR(VLOOKUP(Tableau210[[#This Row],[OPERATION]],Tableau4[],4,FALSE),"")</f>
        <v>1</v>
      </c>
      <c r="AI1230" s="178" cm="1">
        <f t="array" ref="AI1230">IFERROR(
   SUM(
      _xlfn._xlws.FILTER(
         Tableau3[BP],
         (Tableau3[ITEM]=Tableau210[[#This Row],[NOM]])*
         (Tableau3[Rep.]=Tableau210[[#This Row],[REPERE BUTA]])
      )
   ),
0)</f>
        <v>1</v>
      </c>
      <c r="AJ1230" s="181" t="str">
        <f>IF(Tableau210[[#This Row],[NB JP EMIS]]=1,"1 JP","") &amp; IF(Tableau210[[#This Row],[NB BP EMIS]]=1," 1 BP","")</f>
        <v xml:space="preserve"> 1 BP</v>
      </c>
      <c r="AK1230" s="178" t="str">
        <f>IF(Tableau210[[#This Row],[NB JP BUTA]]=1,"1 JP","") &amp; IF(Tableau210[[#This Row],[Nb BP BUTA]]=1," 1 BP","") &amp; IF(Tableau210[[#This Row],[Nb BP BUTA]]=2," 2 BP","")</f>
        <v xml:space="preserve"> 1 BP</v>
      </c>
      <c r="AL1230" s="117" t="s">
        <v>103</v>
      </c>
      <c r="AM1230" s="117">
        <f>IFERROR(+VLOOKUP(AY1230,Tiges!$G$4:$I$569,3,FALSE),"")</f>
        <v>22</v>
      </c>
      <c r="AN1230" s="48"/>
      <c r="AO1230" s="170" t="s">
        <v>3424</v>
      </c>
      <c r="AP1230" s="177" cm="1">
        <f t="array" ref="AP12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30" s="170" t="s">
        <v>3424</v>
      </c>
      <c r="AS1230" s="177" t="str" cm="1">
        <f t="array" ref="AS12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230" s="170" t="s">
        <v>3424</v>
      </c>
      <c r="AV1230" s="177" t="str" cm="1">
        <f t="array" ref="AV12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3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30" s="117"/>
      <c r="AY1230" s="117" cm="1">
        <f t="array" ref="AY1230">IFERROR(_xlfn.XLOOKUP(Tableau210[[#This Row],[DN DONNEES BUTA ]]&amp;Tableau210[[#This Row],[PN DONNEES BUTA]],Tiges!$B$4:$B$79&amp;Tiges!$C$4:$C$79,Tiges!$G$4:$G$79),"")</f>
        <v>14</v>
      </c>
      <c r="AZ1230" s="117"/>
      <c r="BA1230" s="117" cm="1">
        <f t="array" ref="BA1230">IFERROR(_xlfn.XLOOKUP(Tableau210[[#This Row],[DN DONNEES BUTA ]]&amp;Tableau210[[#This Row],[PN DONNEES BUTA]],Tiges!$B$4:$B$79&amp;Tiges!$C$4:$C$79,Tiges!$H$4:$H$79),"")</f>
        <v>70</v>
      </c>
      <c r="BB1230" s="117"/>
      <c r="BC1230" s="184">
        <f>IFERROR(VLOOKUP(Tableau210[[#This Row],[OPERATION]],Tableau4[],2,FALSE),"")</f>
        <v>1</v>
      </c>
      <c r="BD1230" s="177" cm="1">
        <f t="array" ref="BD1230">IFERROR(
   SUM(
      _xlfn._xlws.FILTER(
         Tableau3[Nb Platinage Joint],
         (Tableau3[ITEM]=Tableau210[[#This Row],[NOM]])*
         (Tableau3[Rep.]=Tableau210[[#This Row],[REPERE BUTA]])
      )
   ),
0)</f>
        <v>1</v>
      </c>
      <c r="BE1230" s="182">
        <f>IFERROR(VLOOKUP(Tableau210[[#This Row],[OPERATION]],Tableau4[],3,FALSE),"")</f>
        <v>1</v>
      </c>
      <c r="BF1230" s="177" cm="1">
        <f t="array" ref="BF1230">IFERROR(
   SUM(
      _xlfn._xlws.FILTER(
         Tableau3[Joint Définitif Nb],
         (Tableau3[ITEM]=Tableau210[[#This Row],[NOM]])*
         (Tableau3[Rep.]=Tableau210[[#This Row],[REPERE BUTA]])
      )
   ),
0)</f>
        <v>1</v>
      </c>
      <c r="BG1230" s="170" t="s">
        <v>3424</v>
      </c>
      <c r="BH1230" s="177" t="str" cm="1">
        <f t="array" ref="BH12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3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30" s="170" t="s">
        <v>3424</v>
      </c>
      <c r="BK1230" s="170" t="s">
        <v>3424</v>
      </c>
      <c r="BL1230" s="167" t="s">
        <v>2380</v>
      </c>
      <c r="BM1230" s="117"/>
      <c r="BN1230" s="117"/>
      <c r="BO1230" s="117"/>
      <c r="BP1230" s="117"/>
      <c r="BQ1230" s="48"/>
      <c r="BR1230" s="119"/>
      <c r="BS1230" s="48"/>
      <c r="BT1230" s="48"/>
      <c r="BU1230" s="48"/>
      <c r="BV1230" s="48"/>
      <c r="BW1230" s="48"/>
      <c r="BX1230" s="48"/>
    </row>
    <row r="1231" spans="1:76" ht="15.75" hidden="1" x14ac:dyDescent="0.25">
      <c r="A1231" s="48" t="e" cm="1">
        <f t="array" ref="A1231">_xlfn.XLOOKUP(Tableau210[[#This Row],[NOM]]&amp;Tableau210[[#This Row],[REPERE BUTA]],[6]!Tableau16[POSTE TECHNIQUE]&amp;[6]!Tableau16[Repere ADM],[6]!Tableau16[NUMERO CLIENT])</f>
        <v>#N/A</v>
      </c>
      <c r="B1231" s="48" t="e" cm="1">
        <f t="array" ref="B1231">_xlfn.XLOOKUP(Tableau210[[#This Row],[NOM]]&amp;Tableau210[[#This Row],[REPERE BUTA]],[6]!Tableau16[POSTE TECHNIQUE]&amp;[6]!Tableau16[Repere REF],[6]!Tableau16[NUMERO CLIENT])</f>
        <v>#N/A</v>
      </c>
      <c r="C1231" s="48" cm="1">
        <f t="array" ref="C1231">_xlfn.XLOOKUP(Tableau210[[#This Row],[NOM]]&amp;Tableau210[[#This Row],[Repere Ubleam]],[7]Sheet1!$C$2:$C$2995&amp;[7]Sheet1!$I$2:$I$2995,[7]Sheet1!$A$2:$A$2995)</f>
        <v>1226</v>
      </c>
      <c r="D1231" s="48" t="str">
        <f>C1231&amp;""</f>
        <v>1226</v>
      </c>
      <c r="E1231" s="48" t="e">
        <v>#N/A</v>
      </c>
      <c r="F1231" s="48" t="e">
        <v>#N/A</v>
      </c>
      <c r="G1231" s="176" t="s">
        <v>1905</v>
      </c>
      <c r="H1231" s="119" t="s">
        <v>1068</v>
      </c>
      <c r="I1231" s="119" t="s">
        <v>80</v>
      </c>
      <c r="J1231" s="119" t="s">
        <v>1071</v>
      </c>
      <c r="K1231" s="119" t="str">
        <f>_xlfn.XLOOKUP(Tableau210[[#This Row],[NOM]],[8]LUT!$I$5:$I$301,[8]LUT!$N$5:$N$301)</f>
        <v>Echangeur</v>
      </c>
      <c r="L1231" s="119" t="s">
        <v>81</v>
      </c>
      <c r="M1231" s="119"/>
      <c r="N1231" s="119" t="s">
        <v>81</v>
      </c>
      <c r="O1231" s="119"/>
      <c r="P1231" s="119"/>
      <c r="Q1231" s="119"/>
      <c r="R1231" s="119"/>
      <c r="S1231" s="119"/>
      <c r="T1231" s="119"/>
      <c r="U1231" s="119"/>
      <c r="V1231" s="119"/>
      <c r="W1231" s="148" t="s">
        <v>2159</v>
      </c>
      <c r="X1231" s="207" cm="1">
        <f t="array" ref="X12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3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31" s="148" t="s">
        <v>3424</v>
      </c>
      <c r="AA1231" s="207" cm="1">
        <f t="array" ref="AA12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3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31" s="48"/>
      <c r="AD1231" s="117" t="s">
        <v>2196</v>
      </c>
      <c r="AE1231" s="119"/>
      <c r="AF1231" s="183">
        <f>IFERROR(VLOOKUP(Tableau210[[#This Row],[OPERATION]],Tableau4[],5,FALSE),"")</f>
        <v>0</v>
      </c>
      <c r="AG1231" s="178" cm="1">
        <f t="array" ref="AG1231">IFERROR(
   SUM(
      _xlfn._xlws.FILTER(
         Tableau3[JP],
         (Tableau3[ITEM]=Tableau210[[#This Row],[NOM]])*
         (Tableau3[Rep.]=Tableau210[[#This Row],[REPERE BUTA]])
      )
   ),
0)</f>
        <v>1</v>
      </c>
      <c r="AH1231" s="183">
        <f>IFERROR(VLOOKUP(Tableau210[[#This Row],[OPERATION]],Tableau4[],4,FALSE),"")</f>
        <v>0</v>
      </c>
      <c r="AI1231" s="178" cm="1">
        <f t="array" ref="AI1231">IFERROR(
   SUM(
      _xlfn._xlws.FILTER(
         Tableau3[BP],
         (Tableau3[ITEM]=Tableau210[[#This Row],[NOM]])*
         (Tableau3[Rep.]=Tableau210[[#This Row],[REPERE BUTA]])
      )
   ),
0)</f>
        <v>0</v>
      </c>
      <c r="AJ1231" s="181" t="str">
        <f>IF(Tableau210[[#This Row],[NB JP EMIS]]=1,"1 JP","") &amp; IF(Tableau210[[#This Row],[NB BP EMIS]]=1," 1 BP","")</f>
        <v/>
      </c>
      <c r="AK1231" s="178" t="str">
        <f>IF(Tableau210[[#This Row],[NB JP BUTA]]=1,"1 JP","") &amp; IF(Tableau210[[#This Row],[Nb BP BUTA]]=1," 1 BP","") &amp; IF(Tableau210[[#This Row],[Nb BP BUTA]]=2," 2 BP","")</f>
        <v>1 JP</v>
      </c>
      <c r="AL1231" s="117" t="s">
        <v>103</v>
      </c>
      <c r="AM1231" s="117">
        <f>IFERROR(+VLOOKUP(AY1231,Tiges!$G$4:$I$569,3,FALSE),"")</f>
        <v>32</v>
      </c>
      <c r="AN1231" s="48"/>
      <c r="AO1231" s="170" t="s">
        <v>3424</v>
      </c>
      <c r="AP1231" s="177" cm="1">
        <f t="array" ref="AP12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31" s="170" t="s">
        <v>3424</v>
      </c>
      <c r="AS1231" s="177" t="str" cm="1">
        <f t="array" ref="AS12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31" s="170" t="s">
        <v>3424</v>
      </c>
      <c r="AV1231" s="177" t="str" cm="1">
        <f t="array" ref="AV12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3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31" s="117"/>
      <c r="AY1231" s="117" cm="1">
        <f t="array" ref="AY1231">IFERROR(_xlfn.XLOOKUP(Tableau210[[#This Row],[DN DONNEES BUTA ]]&amp;Tableau210[[#This Row],[PN DONNEES BUTA]],Tiges!$B$4:$B$79&amp;Tiges!$C$4:$C$79,Tiges!$G$4:$G$79),"")</f>
        <v>20</v>
      </c>
      <c r="AZ1231" s="117"/>
      <c r="BA1231" s="117" cm="1">
        <f t="array" ref="BA1231">IFERROR(_xlfn.XLOOKUP(Tableau210[[#This Row],[DN DONNEES BUTA ]]&amp;Tableau210[[#This Row],[PN DONNEES BUTA]],Tiges!$B$4:$B$79&amp;Tiges!$C$4:$C$79,Tiges!$H$4:$H$79),"")</f>
        <v>110</v>
      </c>
      <c r="BB1231" s="117"/>
      <c r="BC1231" s="184">
        <f>IFERROR(VLOOKUP(Tableau210[[#This Row],[OPERATION]],Tableau4[],2,FALSE),"")</f>
        <v>0</v>
      </c>
      <c r="BD1231" s="177" cm="1">
        <f t="array" ref="BD1231">IFERROR(
   SUM(
      _xlfn._xlws.FILTER(
         Tableau3[Nb Platinage Joint],
         (Tableau3[ITEM]=Tableau210[[#This Row],[NOM]])*
         (Tableau3[Rep.]=Tableau210[[#This Row],[REPERE BUTA]])
      )
   ),
0)</f>
        <v>2</v>
      </c>
      <c r="BE1231" s="182">
        <f>IFERROR(VLOOKUP(Tableau210[[#This Row],[OPERATION]],Tableau4[],3,FALSE),"")</f>
        <v>1</v>
      </c>
      <c r="BF1231" s="177" cm="1">
        <f t="array" ref="BF1231">IFERROR(
   SUM(
      _xlfn._xlws.FILTER(
         Tableau3[Joint Définitif Nb],
         (Tableau3[ITEM]=Tableau210[[#This Row],[NOM]])*
         (Tableau3[Rep.]=Tableau210[[#This Row],[REPERE BUTA]])
      )
   ),
0)</f>
        <v>1</v>
      </c>
      <c r="BG1231" s="170" t="s">
        <v>3424</v>
      </c>
      <c r="BH1231" s="177" t="str" cm="1">
        <f t="array" ref="BH12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231" s="411" t="s">
        <v>129</v>
      </c>
      <c r="BJ1231" s="170" t="s">
        <v>3424</v>
      </c>
      <c r="BK1231" s="170" t="s">
        <v>3424</v>
      </c>
      <c r="BL1231" s="167" t="s">
        <v>2380</v>
      </c>
      <c r="BM1231" s="117"/>
      <c r="BN1231" s="117"/>
      <c r="BO1231" s="117"/>
      <c r="BP1231" s="117"/>
      <c r="BQ1231" s="48"/>
      <c r="BR1231" s="119"/>
      <c r="BS1231" s="48"/>
      <c r="BT1231" s="48"/>
      <c r="BU1231" s="48"/>
      <c r="BV1231" s="48"/>
      <c r="BW1231" s="48"/>
      <c r="BX1231" s="48"/>
    </row>
    <row r="1232" spans="1:76" ht="15.75" hidden="1" x14ac:dyDescent="0.25">
      <c r="A1232" s="48" t="e" cm="1">
        <f t="array" ref="A1232">_xlfn.XLOOKUP(Tableau210[[#This Row],[NOM]]&amp;Tableau210[[#This Row],[REPERE BUTA]],[6]!Tableau16[POSTE TECHNIQUE]&amp;[6]!Tableau16[Repere ADM],[6]!Tableau16[NUMERO CLIENT])</f>
        <v>#N/A</v>
      </c>
      <c r="B1232" s="48" t="e" cm="1">
        <f t="array" ref="B1232">_xlfn.XLOOKUP(Tableau210[[#This Row],[NOM]]&amp;Tableau210[[#This Row],[REPERE BUTA]],[6]!Tableau16[POSTE TECHNIQUE]&amp;[6]!Tableau16[Repere REF],[6]!Tableau16[NUMERO CLIENT])</f>
        <v>#N/A</v>
      </c>
      <c r="C1232" s="48" cm="1">
        <f t="array" ref="C1232">_xlfn.XLOOKUP(Tableau210[[#This Row],[NOM]]&amp;Tableau210[[#This Row],[Repere Ubleam]],[7]Sheet1!$C$2:$C$2995&amp;[7]Sheet1!$I$2:$I$2995,[7]Sheet1!$A$2:$A$2995)</f>
        <v>1227</v>
      </c>
      <c r="D1232" s="48" t="str">
        <f>C1232&amp;""</f>
        <v>1227</v>
      </c>
      <c r="E1232" s="48" t="e">
        <v>#N/A</v>
      </c>
      <c r="F1232" s="48" t="e">
        <v>#N/A</v>
      </c>
      <c r="G1232" s="176" t="s">
        <v>1905</v>
      </c>
      <c r="H1232" s="119" t="s">
        <v>1068</v>
      </c>
      <c r="I1232" s="119" t="s">
        <v>80</v>
      </c>
      <c r="J1232" s="119" t="s">
        <v>1071</v>
      </c>
      <c r="K1232" s="119" t="str">
        <f>_xlfn.XLOOKUP(Tableau210[[#This Row],[NOM]],[8]LUT!$I$5:$I$301,[8]LUT!$N$5:$N$301)</f>
        <v>Echangeur</v>
      </c>
      <c r="L1232" s="119" t="s">
        <v>82</v>
      </c>
      <c r="M1232" s="119"/>
      <c r="N1232" s="119" t="s">
        <v>82</v>
      </c>
      <c r="O1232" s="119"/>
      <c r="P1232" s="119"/>
      <c r="Q1232" s="119"/>
      <c r="R1232" s="119"/>
      <c r="S1232" s="119"/>
      <c r="T1232" s="119"/>
      <c r="U1232" s="119"/>
      <c r="V1232" s="119"/>
      <c r="W1232" s="148" t="s">
        <v>2159</v>
      </c>
      <c r="X1232" s="207" cm="1">
        <f t="array" ref="X12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3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32" s="148" t="s">
        <v>3424</v>
      </c>
      <c r="AA1232" s="207" cm="1">
        <f t="array" ref="AA12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3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32" s="48"/>
      <c r="AD1232" s="117" t="s">
        <v>2103</v>
      </c>
      <c r="AE1232" s="119"/>
      <c r="AF1232" s="183">
        <f>IFERROR(VLOOKUP(Tableau210[[#This Row],[OPERATION]],Tableau4[],5,FALSE),"")</f>
        <v>1</v>
      </c>
      <c r="AG1232" s="178" cm="1">
        <f t="array" ref="AG1232">IFERROR(
   SUM(
      _xlfn._xlws.FILTER(
         Tableau3[JP],
         (Tableau3[ITEM]=Tableau210[[#This Row],[NOM]])*
         (Tableau3[Rep.]=Tableau210[[#This Row],[REPERE BUTA]])
      )
   ),
0)</f>
        <v>1</v>
      </c>
      <c r="AH1232" s="183">
        <f>IFERROR(VLOOKUP(Tableau210[[#This Row],[OPERATION]],Tableau4[],4,FALSE),"")</f>
        <v>0</v>
      </c>
      <c r="AI1232" s="178" cm="1">
        <f t="array" ref="AI1232">IFERROR(
   SUM(
      _xlfn._xlws.FILTER(
         Tableau3[BP],
         (Tableau3[ITEM]=Tableau210[[#This Row],[NOM]])*
         (Tableau3[Rep.]=Tableau210[[#This Row],[REPERE BUTA]])
      )
   ),
0)</f>
        <v>0</v>
      </c>
      <c r="AJ1232" s="181" t="str">
        <f>IF(Tableau210[[#This Row],[NB JP EMIS]]=1,"1 JP","") &amp; IF(Tableau210[[#This Row],[NB BP EMIS]]=1," 1 BP","")</f>
        <v>1 JP</v>
      </c>
      <c r="AK1232" s="178" t="str">
        <f>IF(Tableau210[[#This Row],[NB JP BUTA]]=1,"1 JP","") &amp; IF(Tableau210[[#This Row],[Nb BP BUTA]]=1," 1 BP","") &amp; IF(Tableau210[[#This Row],[Nb BP BUTA]]=2," 2 BP","")</f>
        <v>1 JP</v>
      </c>
      <c r="AL1232" s="117" t="s">
        <v>103</v>
      </c>
      <c r="AM1232" s="117">
        <f>IFERROR(+VLOOKUP(AY1232,Tiges!$G$4:$I$569,3,FALSE),"")</f>
        <v>32</v>
      </c>
      <c r="AN1232" s="48"/>
      <c r="AO1232" s="170" t="s">
        <v>3424</v>
      </c>
      <c r="AP1232" s="177" cm="1">
        <f t="array" ref="AP12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32" s="170" t="s">
        <v>3424</v>
      </c>
      <c r="AS1232" s="177" t="str" cm="1">
        <f t="array" ref="AS12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32" s="170" t="s">
        <v>3424</v>
      </c>
      <c r="AV1232" s="177" t="str" cm="1">
        <f t="array" ref="AV12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3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32" s="117"/>
      <c r="AY1232" s="117" cm="1">
        <f t="array" ref="AY1232">IFERROR(_xlfn.XLOOKUP(Tableau210[[#This Row],[DN DONNEES BUTA ]]&amp;Tableau210[[#This Row],[PN DONNEES BUTA]],Tiges!$B$4:$B$79&amp;Tiges!$C$4:$C$79,Tiges!$G$4:$G$79),"")</f>
        <v>20</v>
      </c>
      <c r="AZ1232" s="117"/>
      <c r="BA1232" s="117" cm="1">
        <f t="array" ref="BA1232">IFERROR(_xlfn.XLOOKUP(Tableau210[[#This Row],[DN DONNEES BUTA ]]&amp;Tableau210[[#This Row],[PN DONNEES BUTA]],Tiges!$B$4:$B$79&amp;Tiges!$C$4:$C$79,Tiges!$H$4:$H$79),"")</f>
        <v>110</v>
      </c>
      <c r="BB1232" s="117"/>
      <c r="BC1232" s="184">
        <f>IFERROR(VLOOKUP(Tableau210[[#This Row],[OPERATION]],Tableau4[],2,FALSE),"")</f>
        <v>2</v>
      </c>
      <c r="BD1232" s="177" cm="1">
        <f t="array" ref="BD1232">IFERROR(
   SUM(
      _xlfn._xlws.FILTER(
         Tableau3[Nb Platinage Joint],
         (Tableau3[ITEM]=Tableau210[[#This Row],[NOM]])*
         (Tableau3[Rep.]=Tableau210[[#This Row],[REPERE BUTA]])
      )
   ),
0)</f>
        <v>2</v>
      </c>
      <c r="BE1232" s="182">
        <f>IFERROR(VLOOKUP(Tableau210[[#This Row],[OPERATION]],Tableau4[],3,FALSE),"")</f>
        <v>1</v>
      </c>
      <c r="BF1232" s="177" cm="1">
        <f t="array" ref="BF1232">IFERROR(
   SUM(
      _xlfn._xlws.FILTER(
         Tableau3[Joint Définitif Nb],
         (Tableau3[ITEM]=Tableau210[[#This Row],[NOM]])*
         (Tableau3[Rep.]=Tableau210[[#This Row],[REPERE BUTA]])
      )
   ),
0)</f>
        <v>1</v>
      </c>
      <c r="BG1232" s="170" t="s">
        <v>3424</v>
      </c>
      <c r="BH1232" s="177" t="str" cm="1">
        <f t="array" ref="BH12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232" s="411" t="s">
        <v>129</v>
      </c>
      <c r="BJ1232" s="170" t="s">
        <v>3424</v>
      </c>
      <c r="BK1232" s="170" t="s">
        <v>3424</v>
      </c>
      <c r="BL1232" s="167" t="s">
        <v>2380</v>
      </c>
      <c r="BM1232" s="117"/>
      <c r="BN1232" s="117"/>
      <c r="BO1232" s="117"/>
      <c r="BP1232" s="117"/>
      <c r="BQ1232" s="48"/>
      <c r="BR1232" s="119"/>
      <c r="BS1232" s="48"/>
      <c r="BT1232" s="48"/>
      <c r="BU1232" s="48"/>
      <c r="BV1232" s="48"/>
      <c r="BW1232" s="48"/>
      <c r="BX1232" s="48"/>
    </row>
    <row r="1233" spans="1:76" ht="15.75" hidden="1" x14ac:dyDescent="0.25">
      <c r="A1233" s="48" t="e" cm="1">
        <f t="array" ref="A1233">_xlfn.XLOOKUP(Tableau210[[#This Row],[NOM]]&amp;Tableau210[[#This Row],[REPERE BUTA]],[6]!Tableau16[POSTE TECHNIQUE]&amp;[6]!Tableau16[Repere ADM],[6]!Tableau16[NUMERO CLIENT])</f>
        <v>#N/A</v>
      </c>
      <c r="B1233" s="48" t="e" cm="1">
        <f t="array" ref="B1233">_xlfn.XLOOKUP(Tableau210[[#This Row],[NOM]]&amp;Tableau210[[#This Row],[REPERE BUTA]],[6]!Tableau16[POSTE TECHNIQUE]&amp;[6]!Tableau16[Repere REF],[6]!Tableau16[NUMERO CLIENT])</f>
        <v>#N/A</v>
      </c>
      <c r="C1233" s="48" cm="1">
        <f t="array" ref="C1233">_xlfn.XLOOKUP(Tableau210[[#This Row],[NOM]]&amp;Tableau210[[#This Row],[Repere Ubleam]],[7]Sheet1!$C$2:$C$2995&amp;[7]Sheet1!$I$2:$I$2995,[7]Sheet1!$A$2:$A$2995)</f>
        <v>1228</v>
      </c>
      <c r="D1233" s="48" t="str">
        <f>C1233&amp;""</f>
        <v>1228</v>
      </c>
      <c r="E1233" s="48" t="e">
        <v>#N/A</v>
      </c>
      <c r="F1233" s="48" t="e">
        <v>#N/A</v>
      </c>
      <c r="G1233" s="176" t="s">
        <v>1905</v>
      </c>
      <c r="H1233" s="119" t="s">
        <v>1068</v>
      </c>
      <c r="I1233" s="119" t="s">
        <v>80</v>
      </c>
      <c r="J1233" s="119" t="s">
        <v>1071</v>
      </c>
      <c r="K1233" s="119" t="str">
        <f>_xlfn.XLOOKUP(Tableau210[[#This Row],[NOM]],[8]LUT!$I$5:$I$301,[8]LUT!$N$5:$N$301)</f>
        <v>Echangeur</v>
      </c>
      <c r="L1233" s="119" t="s">
        <v>112</v>
      </c>
      <c r="M1233" s="119"/>
      <c r="N1233" s="119" t="s">
        <v>112</v>
      </c>
      <c r="O1233" s="119"/>
      <c r="P1233" s="119"/>
      <c r="Q1233" s="119"/>
      <c r="R1233" s="119"/>
      <c r="S1233" s="119"/>
      <c r="T1233" s="119"/>
      <c r="U1233" s="119"/>
      <c r="V1233" s="119"/>
      <c r="W1233" s="148" t="s">
        <v>1118</v>
      </c>
      <c r="X1233" s="207" t="str" cm="1">
        <f t="array" ref="X12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Ø729</v>
      </c>
      <c r="Y123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33" s="148" t="s">
        <v>3424</v>
      </c>
      <c r="AA1233" s="207" cm="1">
        <f t="array" ref="AA12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3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33" s="48"/>
      <c r="AD1233" s="117" t="s">
        <v>139</v>
      </c>
      <c r="AE1233" s="119"/>
      <c r="AF1233" s="183">
        <f>IFERROR(VLOOKUP(Tableau210[[#This Row],[OPERATION]],Tableau4[],5,FALSE),"")</f>
        <v>0</v>
      </c>
      <c r="AG1233" s="178" cm="1">
        <f t="array" ref="AG1233">IFERROR(
   SUM(
      _xlfn._xlws.FILTER(
         Tableau3[JP],
         (Tableau3[ITEM]=Tableau210[[#This Row],[NOM]])*
         (Tableau3[Rep.]=Tableau210[[#This Row],[REPERE BUTA]])
      )
   ),
0)</f>
        <v>0</v>
      </c>
      <c r="AH1233" s="183">
        <f>IFERROR(VLOOKUP(Tableau210[[#This Row],[OPERATION]],Tableau4[],4,FALSE),"")</f>
        <v>0</v>
      </c>
      <c r="AI1233" s="178" cm="1">
        <f t="array" ref="AI1233">IFERROR(
   SUM(
      _xlfn._xlws.FILTER(
         Tableau3[BP],
         (Tableau3[ITEM]=Tableau210[[#This Row],[NOM]])*
         (Tableau3[Rep.]=Tableau210[[#This Row],[REPERE BUTA]])
      )
   ),
0)</f>
        <v>0</v>
      </c>
      <c r="AJ1233" s="181" t="str">
        <f>IF(Tableau210[[#This Row],[NB JP EMIS]]=1,"1 JP","") &amp; IF(Tableau210[[#This Row],[NB BP EMIS]]=1," 1 BP","")</f>
        <v/>
      </c>
      <c r="AK1233" s="178" t="str">
        <f>IF(Tableau210[[#This Row],[NB JP BUTA]]=1,"1 JP","") &amp; IF(Tableau210[[#This Row],[Nb BP BUTA]]=1," 1 BP","") &amp; IF(Tableau210[[#This Row],[Nb BP BUTA]]=2," 2 BP","")</f>
        <v/>
      </c>
      <c r="AL1233" s="117" t="s">
        <v>103</v>
      </c>
      <c r="AM1233" s="117" t="str">
        <f>IFERROR(+VLOOKUP(AY1233,Tiges!$G$4:$I$569,3,FALSE),"")</f>
        <v/>
      </c>
      <c r="AN1233" s="48"/>
      <c r="AO1233" s="117">
        <v>28</v>
      </c>
      <c r="AP1233" s="177" cm="1">
        <f t="array" ref="AP12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28</v>
      </c>
      <c r="AR1233" s="117" t="s">
        <v>2447</v>
      </c>
      <c r="AS1233" s="177" cm="1">
        <f t="array" ref="AS12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M27x220</v>
      </c>
      <c r="AU1233" s="117" t="s">
        <v>1123</v>
      </c>
      <c r="AV1233" s="177" t="str" cm="1">
        <f t="array" ref="AV12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33" s="117"/>
      <c r="AY1233" s="117" t="str" cm="1">
        <f t="array" ref="AY1233">IFERROR(_xlfn.XLOOKUP(Tableau210[[#This Row],[DN DONNEES BUTA ]]&amp;Tableau210[[#This Row],[PN DONNEES BUTA]],Tiges!$B$4:$B$79&amp;Tiges!$C$4:$C$79,Tiges!$G$4:$G$79),"")</f>
        <v/>
      </c>
      <c r="AZ1233" s="117"/>
      <c r="BA1233" s="117" t="str" cm="1">
        <f t="array" ref="BA1233">IFERROR(_xlfn.XLOOKUP(Tableau210[[#This Row],[DN DONNEES BUTA ]]&amp;Tableau210[[#This Row],[PN DONNEES BUTA]],Tiges!$B$4:$B$79&amp;Tiges!$C$4:$C$79,Tiges!$H$4:$H$79),"")</f>
        <v/>
      </c>
      <c r="BB1233" s="117"/>
      <c r="BC1233" s="184">
        <f>IFERROR(VLOOKUP(Tableau210[[#This Row],[OPERATION]],Tableau4[],2,FALSE),"")</f>
        <v>0</v>
      </c>
      <c r="BD1233" s="177" cm="1">
        <f t="array" ref="BD1233">IFERROR(
   SUM(
      _xlfn._xlws.FILTER(
         Tableau3[Nb Platinage Joint],
         (Tableau3[ITEM]=Tableau210[[#This Row],[NOM]])*
         (Tableau3[Rep.]=Tableau210[[#This Row],[REPERE BUTA]])
      )
   ),
0)</f>
        <v>0</v>
      </c>
      <c r="BE1233" s="182">
        <f>IFERROR(VLOOKUP(Tableau210[[#This Row],[OPERATION]],Tableau4[],3,FALSE),"")</f>
        <v>1</v>
      </c>
      <c r="BF1233" s="177" cm="1">
        <f t="array" ref="BF1233">IFERROR(
   SUM(
      _xlfn._xlws.FILTER(
         Tableau3[Joint Définitif Nb],
         (Tableau3[ITEM]=Tableau210[[#This Row],[NOM]])*
         (Tableau3[Rep.]=Tableau210[[#This Row],[REPERE BUTA]])
      )
   ),
0)</f>
        <v>0</v>
      </c>
      <c r="BG1233" s="117" t="s">
        <v>3424</v>
      </c>
      <c r="BH1233" s="177" cm="1">
        <f t="array" ref="BH12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33" s="411" t="s">
        <v>3424</v>
      </c>
      <c r="BJ1233" s="117" t="s">
        <v>2268</v>
      </c>
      <c r="BK1233" s="117" t="s">
        <v>2434</v>
      </c>
      <c r="BL1233" s="167" t="s">
        <v>2457</v>
      </c>
      <c r="BM1233" s="117"/>
      <c r="BN1233" s="117"/>
      <c r="BO1233" s="117"/>
      <c r="BP1233" s="117"/>
      <c r="BQ1233" s="48"/>
      <c r="BR1233" s="119"/>
      <c r="BS1233" s="48"/>
      <c r="BT1233" s="48"/>
      <c r="BU1233" s="48"/>
      <c r="BV1233" s="48"/>
      <c r="BW1233" s="48"/>
      <c r="BX1233" s="48"/>
    </row>
    <row r="1234" spans="1:76" ht="15.75" hidden="1" x14ac:dyDescent="0.25">
      <c r="A1234" s="48" t="e" cm="1">
        <f t="array" ref="A1234">_xlfn.XLOOKUP(Tableau210[[#This Row],[NOM]]&amp;Tableau210[[#This Row],[REPERE BUTA]],[6]!Tableau16[POSTE TECHNIQUE]&amp;[6]!Tableau16[Repere ADM],[6]!Tableau16[NUMERO CLIENT])</f>
        <v>#N/A</v>
      </c>
      <c r="B1234" s="48" t="e" cm="1">
        <f t="array" ref="B1234">_xlfn.XLOOKUP(Tableau210[[#This Row],[NOM]]&amp;Tableau210[[#This Row],[REPERE BUTA]],[6]!Tableau16[POSTE TECHNIQUE]&amp;[6]!Tableau16[Repere REF],[6]!Tableau16[NUMERO CLIENT])</f>
        <v>#N/A</v>
      </c>
      <c r="C1234" s="48" cm="1">
        <f t="array" ref="C1234">_xlfn.XLOOKUP(Tableau210[[#This Row],[NOM]]&amp;Tableau210[[#This Row],[Repere Ubleam]],[7]Sheet1!$C$2:$C$2995&amp;[7]Sheet1!$I$2:$I$2995,[7]Sheet1!$A$2:$A$2995)</f>
        <v>1229</v>
      </c>
      <c r="D1234" s="48" t="str">
        <f>C1234&amp;""</f>
        <v>1229</v>
      </c>
      <c r="E1234" s="48" t="e">
        <v>#N/A</v>
      </c>
      <c r="F1234" s="48" t="e">
        <v>#N/A</v>
      </c>
      <c r="G1234" s="176" t="s">
        <v>1905</v>
      </c>
      <c r="H1234" s="119" t="s">
        <v>1068</v>
      </c>
      <c r="I1234" s="119" t="s">
        <v>80</v>
      </c>
      <c r="J1234" s="119" t="s">
        <v>1071</v>
      </c>
      <c r="K1234" s="119" t="str">
        <f>_xlfn.XLOOKUP(Tableau210[[#This Row],[NOM]],[8]LUT!$I$5:$I$301,[8]LUT!$N$5:$N$301)</f>
        <v>Echangeur</v>
      </c>
      <c r="L1234" s="119" t="s">
        <v>105</v>
      </c>
      <c r="M1234" s="119"/>
      <c r="N1234" s="119" t="s">
        <v>105</v>
      </c>
      <c r="O1234" s="119"/>
      <c r="P1234" s="119"/>
      <c r="Q1234" s="119"/>
      <c r="R1234" s="119"/>
      <c r="S1234" s="119"/>
      <c r="T1234" s="119"/>
      <c r="U1234" s="119"/>
      <c r="V1234" s="119"/>
      <c r="W1234" s="148" t="s">
        <v>2159</v>
      </c>
      <c r="X1234" s="207" cm="1">
        <f t="array" ref="X12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3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34" s="148" t="s">
        <v>3424</v>
      </c>
      <c r="AA1234" s="207" cm="1">
        <f t="array" ref="AA12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3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34" s="48"/>
      <c r="AD1234" s="117" t="s">
        <v>2103</v>
      </c>
      <c r="AE1234" s="119"/>
      <c r="AF1234" s="183">
        <f>IFERROR(VLOOKUP(Tableau210[[#This Row],[OPERATION]],Tableau4[],5,FALSE),"")</f>
        <v>1</v>
      </c>
      <c r="AG1234" s="178" cm="1">
        <f t="array" ref="AG1234">IFERROR(
   SUM(
      _xlfn._xlws.FILTER(
         Tableau3[JP],
         (Tableau3[ITEM]=Tableau210[[#This Row],[NOM]])*
         (Tableau3[Rep.]=Tableau210[[#This Row],[REPERE BUTA]])
      )
   ),
0)</f>
        <v>1</v>
      </c>
      <c r="AH1234" s="183">
        <f>IFERROR(VLOOKUP(Tableau210[[#This Row],[OPERATION]],Tableau4[],4,FALSE),"")</f>
        <v>0</v>
      </c>
      <c r="AI1234" s="178" cm="1">
        <f t="array" ref="AI1234">IFERROR(
   SUM(
      _xlfn._xlws.FILTER(
         Tableau3[BP],
         (Tableau3[ITEM]=Tableau210[[#This Row],[NOM]])*
         (Tableau3[Rep.]=Tableau210[[#This Row],[REPERE BUTA]])
      )
   ),
0)</f>
        <v>0</v>
      </c>
      <c r="AJ1234" s="181" t="str">
        <f>IF(Tableau210[[#This Row],[NB JP EMIS]]=1,"1 JP","") &amp; IF(Tableau210[[#This Row],[NB BP EMIS]]=1," 1 BP","")</f>
        <v>1 JP</v>
      </c>
      <c r="AK1234" s="178" t="str">
        <f>IF(Tableau210[[#This Row],[NB JP BUTA]]=1,"1 JP","") &amp; IF(Tableau210[[#This Row],[Nb BP BUTA]]=1," 1 BP","") &amp; IF(Tableau210[[#This Row],[Nb BP BUTA]]=2," 2 BP","")</f>
        <v>1 JP</v>
      </c>
      <c r="AL1234" s="117" t="s">
        <v>103</v>
      </c>
      <c r="AM1234" s="117">
        <f>IFERROR(+VLOOKUP(AY1234,Tiges!$G$4:$I$569,3,FALSE),"")</f>
        <v>32</v>
      </c>
      <c r="AN1234" s="48"/>
      <c r="AO1234" s="170" t="s">
        <v>3424</v>
      </c>
      <c r="AP1234" s="177" cm="1">
        <f t="array" ref="AP12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3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34" s="170" t="s">
        <v>3424</v>
      </c>
      <c r="AS1234" s="177" t="str" cm="1">
        <f t="array" ref="AS12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3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34" s="170" t="s">
        <v>3424</v>
      </c>
      <c r="AV1234" s="177" t="str" cm="1">
        <f t="array" ref="AV12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3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34" s="117"/>
      <c r="AY1234" s="117" cm="1">
        <f t="array" ref="AY1234">IFERROR(_xlfn.XLOOKUP(Tableau210[[#This Row],[DN DONNEES BUTA ]]&amp;Tableau210[[#This Row],[PN DONNEES BUTA]],Tiges!$B$4:$B$79&amp;Tiges!$C$4:$C$79,Tiges!$G$4:$G$79),"")</f>
        <v>20</v>
      </c>
      <c r="AZ1234" s="117"/>
      <c r="BA1234" s="117" cm="1">
        <f t="array" ref="BA1234">IFERROR(_xlfn.XLOOKUP(Tableau210[[#This Row],[DN DONNEES BUTA ]]&amp;Tableau210[[#This Row],[PN DONNEES BUTA]],Tiges!$B$4:$B$79&amp;Tiges!$C$4:$C$79,Tiges!$H$4:$H$79),"")</f>
        <v>110</v>
      </c>
      <c r="BB1234" s="117"/>
      <c r="BC1234" s="184">
        <f>IFERROR(VLOOKUP(Tableau210[[#This Row],[OPERATION]],Tableau4[],2,FALSE),"")</f>
        <v>2</v>
      </c>
      <c r="BD1234" s="177" cm="1">
        <f t="array" ref="BD1234">IFERROR(
   SUM(
      _xlfn._xlws.FILTER(
         Tableau3[Nb Platinage Joint],
         (Tableau3[ITEM]=Tableau210[[#This Row],[NOM]])*
         (Tableau3[Rep.]=Tableau210[[#This Row],[REPERE BUTA]])
      )
   ),
0)</f>
        <v>2</v>
      </c>
      <c r="BE1234" s="182">
        <f>IFERROR(VLOOKUP(Tableau210[[#This Row],[OPERATION]],Tableau4[],3,FALSE),"")</f>
        <v>1</v>
      </c>
      <c r="BF1234" s="177" cm="1">
        <f t="array" ref="BF1234">IFERROR(
   SUM(
      _xlfn._xlws.FILTER(
         Tableau3[Joint Définitif Nb],
         (Tableau3[ITEM]=Tableau210[[#This Row],[NOM]])*
         (Tableau3[Rep.]=Tableau210[[#This Row],[REPERE BUTA]])
      )
   ),
0)</f>
        <v>1</v>
      </c>
      <c r="BG1234" s="170" t="s">
        <v>3424</v>
      </c>
      <c r="BH1234" s="177" t="str" cm="1">
        <f t="array" ref="BH12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234" s="411" t="s">
        <v>129</v>
      </c>
      <c r="BJ1234" s="170" t="s">
        <v>3424</v>
      </c>
      <c r="BK1234" s="170" t="s">
        <v>3424</v>
      </c>
      <c r="BL1234" s="167" t="s">
        <v>2380</v>
      </c>
      <c r="BM1234" s="117"/>
      <c r="BN1234" s="117"/>
      <c r="BO1234" s="117"/>
      <c r="BP1234" s="117"/>
      <c r="BQ1234" s="48"/>
      <c r="BR1234" s="119"/>
      <c r="BS1234" s="48"/>
      <c r="BT1234" s="48"/>
      <c r="BU1234" s="48"/>
      <c r="BV1234" s="48"/>
      <c r="BW1234" s="48"/>
      <c r="BX1234" s="48"/>
    </row>
    <row r="1235" spans="1:76" ht="15.75" hidden="1" x14ac:dyDescent="0.25">
      <c r="A1235" s="48" t="e" cm="1">
        <f t="array" ref="A1235">_xlfn.XLOOKUP(Tableau210[[#This Row],[NOM]]&amp;Tableau210[[#This Row],[REPERE BUTA]],[6]!Tableau16[POSTE TECHNIQUE]&amp;[6]!Tableau16[Repere ADM],[6]!Tableau16[NUMERO CLIENT])</f>
        <v>#N/A</v>
      </c>
      <c r="B1235" s="48" t="e" cm="1">
        <f t="array" ref="B1235">_xlfn.XLOOKUP(Tableau210[[#This Row],[NOM]]&amp;Tableau210[[#This Row],[REPERE BUTA]],[6]!Tableau16[POSTE TECHNIQUE]&amp;[6]!Tableau16[Repere REF],[6]!Tableau16[NUMERO CLIENT])</f>
        <v>#N/A</v>
      </c>
      <c r="C1235" s="48" cm="1">
        <f t="array" ref="C1235">_xlfn.XLOOKUP(Tableau210[[#This Row],[NOM]]&amp;Tableau210[[#This Row],[Repere Ubleam]],[7]Sheet1!$C$2:$C$2995&amp;[7]Sheet1!$I$2:$I$2995,[7]Sheet1!$A$2:$A$2995)</f>
        <v>1230</v>
      </c>
      <c r="D1235" s="48" t="str">
        <f>C1235&amp;""</f>
        <v>1230</v>
      </c>
      <c r="E1235" s="48" t="e">
        <v>#N/A</v>
      </c>
      <c r="F1235" s="48" t="e">
        <v>#N/A</v>
      </c>
      <c r="G1235" s="176" t="s">
        <v>1905</v>
      </c>
      <c r="H1235" s="119" t="s">
        <v>1068</v>
      </c>
      <c r="I1235" s="119" t="s">
        <v>80</v>
      </c>
      <c r="J1235" s="119" t="s">
        <v>1071</v>
      </c>
      <c r="K1235" s="119" t="str">
        <f>_xlfn.XLOOKUP(Tableau210[[#This Row],[NOM]],[8]LUT!$I$5:$I$301,[8]LUT!$N$5:$N$301)</f>
        <v>Echangeur</v>
      </c>
      <c r="L1235" s="119" t="s">
        <v>106</v>
      </c>
      <c r="M1235" s="119"/>
      <c r="N1235" s="119" t="s">
        <v>106</v>
      </c>
      <c r="O1235" s="119"/>
      <c r="P1235" s="119"/>
      <c r="Q1235" s="119"/>
      <c r="R1235" s="119"/>
      <c r="S1235" s="119"/>
      <c r="T1235" s="119"/>
      <c r="U1235" s="119"/>
      <c r="V1235" s="119"/>
      <c r="W1235" s="148" t="s">
        <v>2159</v>
      </c>
      <c r="X1235" s="207" cm="1">
        <f t="array" ref="X12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3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35" s="148" t="s">
        <v>3424</v>
      </c>
      <c r="AA1235" s="207" cm="1">
        <f t="array" ref="AA12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3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35" s="48"/>
      <c r="AD1235" s="117" t="s">
        <v>2103</v>
      </c>
      <c r="AE1235" s="119"/>
      <c r="AF1235" s="183">
        <f>IFERROR(VLOOKUP(Tableau210[[#This Row],[OPERATION]],Tableau4[],5,FALSE),"")</f>
        <v>1</v>
      </c>
      <c r="AG1235" s="178" cm="1">
        <f t="array" ref="AG1235">IFERROR(
   SUM(
      _xlfn._xlws.FILTER(
         Tableau3[JP],
         (Tableau3[ITEM]=Tableau210[[#This Row],[NOM]])*
         (Tableau3[Rep.]=Tableau210[[#This Row],[REPERE BUTA]])
      )
   ),
0)</f>
        <v>1</v>
      </c>
      <c r="AH1235" s="183">
        <f>IFERROR(VLOOKUP(Tableau210[[#This Row],[OPERATION]],Tableau4[],4,FALSE),"")</f>
        <v>0</v>
      </c>
      <c r="AI1235" s="178" cm="1">
        <f t="array" ref="AI1235">IFERROR(
   SUM(
      _xlfn._xlws.FILTER(
         Tableau3[BP],
         (Tableau3[ITEM]=Tableau210[[#This Row],[NOM]])*
         (Tableau3[Rep.]=Tableau210[[#This Row],[REPERE BUTA]])
      )
   ),
0)</f>
        <v>0</v>
      </c>
      <c r="AJ1235" s="181" t="str">
        <f>IF(Tableau210[[#This Row],[NB JP EMIS]]=1,"1 JP","") &amp; IF(Tableau210[[#This Row],[NB BP EMIS]]=1," 1 BP","")</f>
        <v>1 JP</v>
      </c>
      <c r="AK1235" s="178" t="str">
        <f>IF(Tableau210[[#This Row],[NB JP BUTA]]=1,"1 JP","") &amp; IF(Tableau210[[#This Row],[Nb BP BUTA]]=1," 1 BP","") &amp; IF(Tableau210[[#This Row],[Nb BP BUTA]]=2," 2 BP","")</f>
        <v>1 JP</v>
      </c>
      <c r="AL1235" s="117" t="s">
        <v>103</v>
      </c>
      <c r="AM1235" s="117">
        <f>IFERROR(+VLOOKUP(AY1235,Tiges!$G$4:$I$569,3,FALSE),"")</f>
        <v>27</v>
      </c>
      <c r="AN1235" s="48"/>
      <c r="AO1235" s="170" t="s">
        <v>3424</v>
      </c>
      <c r="AP1235" s="177" cm="1">
        <f t="array" ref="AP12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35" s="170" t="s">
        <v>3424</v>
      </c>
      <c r="AS1235" s="177" t="str" cm="1">
        <f t="array" ref="AS12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35" s="170" t="s">
        <v>3424</v>
      </c>
      <c r="AV1235" s="177" t="str" cm="1">
        <f t="array" ref="AV12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35" s="117"/>
      <c r="AY1235" s="117" cm="1">
        <f t="array" ref="AY1235">IFERROR(_xlfn.XLOOKUP(Tableau210[[#This Row],[DN DONNEES BUTA ]]&amp;Tableau210[[#This Row],[PN DONNEES BUTA]],Tiges!$B$4:$B$79&amp;Tiges!$C$4:$C$79,Tiges!$G$4:$G$79),"")</f>
        <v>16</v>
      </c>
      <c r="AZ1235" s="117"/>
      <c r="BA1235" s="117" cm="1">
        <f t="array" ref="BA1235">IFERROR(_xlfn.XLOOKUP(Tableau210[[#This Row],[DN DONNEES BUTA ]]&amp;Tableau210[[#This Row],[PN DONNEES BUTA]],Tiges!$B$4:$B$79&amp;Tiges!$C$4:$C$79,Tiges!$H$4:$H$79),"")</f>
        <v>100</v>
      </c>
      <c r="BB1235" s="117"/>
      <c r="BC1235" s="184">
        <f>IFERROR(VLOOKUP(Tableau210[[#This Row],[OPERATION]],Tableau4[],2,FALSE),"")</f>
        <v>2</v>
      </c>
      <c r="BD1235" s="177" cm="1">
        <f t="array" ref="BD1235">IFERROR(
   SUM(
      _xlfn._xlws.FILTER(
         Tableau3[Nb Platinage Joint],
         (Tableau3[ITEM]=Tableau210[[#This Row],[NOM]])*
         (Tableau3[Rep.]=Tableau210[[#This Row],[REPERE BUTA]])
      )
   ),
0)</f>
        <v>2</v>
      </c>
      <c r="BE1235" s="182">
        <f>IFERROR(VLOOKUP(Tableau210[[#This Row],[OPERATION]],Tableau4[],3,FALSE),"")</f>
        <v>1</v>
      </c>
      <c r="BF1235" s="177" cm="1">
        <f t="array" ref="BF1235">IFERROR(
   SUM(
      _xlfn._xlws.FILTER(
         Tableau3[Joint Définitif Nb],
         (Tableau3[ITEM]=Tableau210[[#This Row],[NOM]])*
         (Tableau3[Rep.]=Tableau210[[#This Row],[REPERE BUTA]])
      )
   ),
0)</f>
        <v>1</v>
      </c>
      <c r="BG1235" s="170" t="s">
        <v>3424</v>
      </c>
      <c r="BH1235" s="177" t="str" cm="1">
        <f t="array" ref="BH12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235" s="411" t="s">
        <v>129</v>
      </c>
      <c r="BJ1235" s="170" t="s">
        <v>3424</v>
      </c>
      <c r="BK1235" s="170" t="s">
        <v>3424</v>
      </c>
      <c r="BL1235" s="167" t="s">
        <v>2380</v>
      </c>
      <c r="BM1235" s="117"/>
      <c r="BN1235" s="117"/>
      <c r="BO1235" s="117"/>
      <c r="BP1235" s="117"/>
      <c r="BQ1235" s="48"/>
      <c r="BR1235" s="119"/>
      <c r="BS1235" s="48"/>
      <c r="BT1235" s="48"/>
      <c r="BU1235" s="48"/>
      <c r="BV1235" s="48"/>
      <c r="BW1235" s="48"/>
      <c r="BX1235" s="48"/>
    </row>
    <row r="1236" spans="1:76" ht="15.75" hidden="1" x14ac:dyDescent="0.25">
      <c r="A1236" s="48" t="e" cm="1">
        <f t="array" ref="A1236">_xlfn.XLOOKUP(Tableau210[[#This Row],[NOM]]&amp;Tableau210[[#This Row],[REPERE BUTA]],[6]!Tableau16[POSTE TECHNIQUE]&amp;[6]!Tableau16[Repere ADM],[6]!Tableau16[NUMERO CLIENT])</f>
        <v>#N/A</v>
      </c>
      <c r="B1236" s="48" t="e" cm="1">
        <f t="array" ref="B1236">_xlfn.XLOOKUP(Tableau210[[#This Row],[NOM]]&amp;Tableau210[[#This Row],[REPERE BUTA]],[6]!Tableau16[POSTE TECHNIQUE]&amp;[6]!Tableau16[Repere REF],[6]!Tableau16[NUMERO CLIENT])</f>
        <v>#N/A</v>
      </c>
      <c r="C1236" s="48" cm="1">
        <f t="array" ref="C1236">_xlfn.XLOOKUP(Tableau210[[#This Row],[NOM]]&amp;Tableau210[[#This Row],[Repere Ubleam]],[7]Sheet1!$C$2:$C$2995&amp;[7]Sheet1!$I$2:$I$2995,[7]Sheet1!$A$2:$A$2995)</f>
        <v>1231</v>
      </c>
      <c r="D1236" s="48" t="str">
        <f>C1236&amp;""</f>
        <v>1231</v>
      </c>
      <c r="E1236" s="48" t="e">
        <v>#N/A</v>
      </c>
      <c r="F1236" s="48" t="e">
        <v>#N/A</v>
      </c>
      <c r="G1236" s="176" t="s">
        <v>1905</v>
      </c>
      <c r="H1236" s="119" t="s">
        <v>1068</v>
      </c>
      <c r="I1236" s="119"/>
      <c r="J1236" s="158" t="s">
        <v>1071</v>
      </c>
      <c r="K1236" s="158" t="str">
        <f>_xlfn.XLOOKUP(Tableau210[[#This Row],[NOM]],[8]LUT!$I$5:$I$301,[8]LUT!$N$5:$N$301)</f>
        <v>Echangeur</v>
      </c>
      <c r="L1236" s="119" t="s">
        <v>107</v>
      </c>
      <c r="M1236" s="119" t="s">
        <v>1652</v>
      </c>
      <c r="N1236" s="119" t="s">
        <v>1652</v>
      </c>
      <c r="O1236" s="119" t="s">
        <v>2118</v>
      </c>
      <c r="P1236" s="119"/>
      <c r="Q1236" s="119"/>
      <c r="R1236" s="119"/>
      <c r="S1236" s="119"/>
      <c r="T1236" s="119"/>
      <c r="U1236" s="119"/>
      <c r="V1236" s="119"/>
      <c r="W1236" s="148"/>
      <c r="X1236" s="148" cm="1">
        <f t="array" ref="X12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23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36" s="148"/>
      <c r="AA1236" s="148" cm="1">
        <f t="array" ref="AA12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23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36" s="48"/>
      <c r="AD1236" s="117" t="s">
        <v>2197</v>
      </c>
      <c r="AE1236" s="119"/>
      <c r="AF1236" s="183">
        <f>IFERROR(VLOOKUP(Tableau210[[#This Row],[OPERATION]],Tableau4[],5,FALSE),"")</f>
        <v>0</v>
      </c>
      <c r="AG1236" s="178" cm="1">
        <f t="array" ref="AG1236">IFERROR(
   SUM(
      _xlfn._xlws.FILTER(
         Tableau3[JP],
         (Tableau3[ITEM]=Tableau210[[#This Row],[NOM]])*
         (Tableau3[Rep.]=Tableau210[[#This Row],[REPERE BUTA]])
      )
   ),
0)</f>
        <v>0</v>
      </c>
      <c r="AH1236" s="183">
        <f>IFERROR(VLOOKUP(Tableau210[[#This Row],[OPERATION]],Tableau4[],4,FALSE),"")</f>
        <v>1</v>
      </c>
      <c r="AI1236" s="178" cm="1">
        <f t="array" ref="AI1236">IFERROR(
   SUM(
      _xlfn._xlws.FILTER(
         Tableau3[BP],
         (Tableau3[ITEM]=Tableau210[[#This Row],[NOM]])*
         (Tableau3[Rep.]=Tableau210[[#This Row],[REPERE BUTA]])
      )
   ),
0)</f>
        <v>0</v>
      </c>
      <c r="AJ1236" s="181" t="str">
        <f>IF(Tableau210[[#This Row],[NB JP EMIS]]=1,"1 JP","") &amp; IF(Tableau210[[#This Row],[NB BP EMIS]]=1," 1 BP","")</f>
        <v xml:space="preserve"> 1 BP</v>
      </c>
      <c r="AK1236" s="178" t="str">
        <f>IF(Tableau210[[#This Row],[NB JP BUTA]]=1,"1 JP","") &amp; IF(Tableau210[[#This Row],[Nb BP BUTA]]=1," 1 BP","") &amp; IF(Tableau210[[#This Row],[Nb BP BUTA]]=2," 2 BP","")</f>
        <v/>
      </c>
      <c r="AL1236" s="117"/>
      <c r="AM1236" s="117" t="str">
        <f>IFERROR(+VLOOKUP(AY1236,Tiges!$G$4:$I$569,3,FALSE),"")</f>
        <v/>
      </c>
      <c r="AN1236" s="48"/>
      <c r="AO1236" s="408"/>
      <c r="AP1236" s="177" cm="1">
        <f t="array" ref="AP12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36" s="411" t="s">
        <v>3441</v>
      </c>
      <c r="AR1236" s="408"/>
      <c r="AS1236" s="177" cm="1">
        <f t="array" ref="AS12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36" s="411" t="s">
        <v>3441</v>
      </c>
      <c r="AU1236" s="408"/>
      <c r="AV1236" s="177" cm="1">
        <f t="array" ref="AV12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36" s="411" t="s">
        <v>3441</v>
      </c>
      <c r="AX1236" s="117"/>
      <c r="AY1236" s="117" t="str" cm="1">
        <f t="array" ref="AY1236">IFERROR(_xlfn.XLOOKUP(Tableau210[[#This Row],[DN DONNEES BUTA ]]&amp;Tableau210[[#This Row],[PN DONNEES BUTA]],Tiges!$B$4:$B$79&amp;Tiges!$C$4:$C$79,Tiges!$G$4:$G$79),"")</f>
        <v/>
      </c>
      <c r="AZ1236" s="117"/>
      <c r="BA1236" s="117" t="str" cm="1">
        <f t="array" ref="BA1236">IFERROR(_xlfn.XLOOKUP(Tableau210[[#This Row],[DN DONNEES BUTA ]]&amp;Tableau210[[#This Row],[PN DONNEES BUTA]],Tiges!$B$4:$B$79&amp;Tiges!$C$4:$C$79,Tiges!$H$4:$H$79),"")</f>
        <v/>
      </c>
      <c r="BB1236" s="117"/>
      <c r="BC1236" s="184">
        <f>IFERROR(VLOOKUP(Tableau210[[#This Row],[OPERATION]],Tableau4[],2,FALSE),"")</f>
        <v>1</v>
      </c>
      <c r="BD1236" s="177" cm="1">
        <f t="array" ref="BD1236">IFERROR(
   SUM(
      _xlfn._xlws.FILTER(
         Tableau3[Nb Platinage Joint],
         (Tableau3[ITEM]=Tableau210[[#This Row],[NOM]])*
         (Tableau3[Rep.]=Tableau210[[#This Row],[REPERE BUTA]])
      )
   ),
0)</f>
        <v>0</v>
      </c>
      <c r="BE1236" s="182">
        <f>IFERROR(VLOOKUP(Tableau210[[#This Row],[OPERATION]],Tableau4[],3,FALSE),"")</f>
        <v>1</v>
      </c>
      <c r="BF1236" s="177" cm="1">
        <f t="array" ref="BF1236">IFERROR(
   SUM(
      _xlfn._xlws.FILTER(
         Tableau3[Joint Définitif Nb],
         (Tableau3[ITEM]=Tableau210[[#This Row],[NOM]])*
         (Tableau3[Rep.]=Tableau210[[#This Row],[REPERE BUTA]])
      )
   ),
0)</f>
        <v>0</v>
      </c>
      <c r="BG1236" s="117"/>
      <c r="BH1236" s="177" cm="1">
        <f t="array" ref="BH12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36" s="411" t="s">
        <v>3441</v>
      </c>
      <c r="BJ1236" s="408"/>
      <c r="BK1236" s="408"/>
      <c r="BL1236" s="117" t="s">
        <v>3374</v>
      </c>
      <c r="BM1236" s="117"/>
      <c r="BN1236" s="117"/>
      <c r="BO1236" s="117"/>
      <c r="BP1236" s="117"/>
      <c r="BQ1236" s="48"/>
      <c r="BR1236" s="119"/>
      <c r="BS1236" s="48"/>
      <c r="BT1236" s="48"/>
      <c r="BU1236" s="48"/>
      <c r="BV1236" s="48"/>
      <c r="BW1236" s="48"/>
      <c r="BX1236" s="48"/>
    </row>
    <row r="1237" spans="1:76" ht="15.75" hidden="1" x14ac:dyDescent="0.25">
      <c r="A1237" s="48" t="e" cm="1">
        <f t="array" ref="A1237">_xlfn.XLOOKUP(Tableau210[[#This Row],[NOM]]&amp;Tableau210[[#This Row],[REPERE BUTA]],[6]!Tableau16[POSTE TECHNIQUE]&amp;[6]!Tableau16[Repere ADM],[6]!Tableau16[NUMERO CLIENT])</f>
        <v>#N/A</v>
      </c>
      <c r="B1237" s="48" t="e" cm="1">
        <f t="array" ref="B1237">_xlfn.XLOOKUP(Tableau210[[#This Row],[NOM]]&amp;Tableau210[[#This Row],[REPERE BUTA]],[6]!Tableau16[POSTE TECHNIQUE]&amp;[6]!Tableau16[Repere REF],[6]!Tableau16[NUMERO CLIENT])</f>
        <v>#N/A</v>
      </c>
      <c r="C1237" s="48" cm="1">
        <f t="array" ref="C1237">_xlfn.XLOOKUP(Tableau210[[#This Row],[NOM]]&amp;Tableau210[[#This Row],[Repere Ubleam]],[7]Sheet1!$C$2:$C$2995&amp;[7]Sheet1!$I$2:$I$2995,[7]Sheet1!$A$2:$A$2995)</f>
        <v>1232</v>
      </c>
      <c r="D1237" s="48" t="str">
        <f>C1237&amp;""</f>
        <v>1232</v>
      </c>
      <c r="E1237" s="48" t="e">
        <v>#N/A</v>
      </c>
      <c r="F1237" s="48" t="e">
        <v>#N/A</v>
      </c>
      <c r="G1237" s="176" t="s">
        <v>1905</v>
      </c>
      <c r="H1237" s="119" t="s">
        <v>1068</v>
      </c>
      <c r="I1237" s="119"/>
      <c r="J1237" s="158" t="s">
        <v>1071</v>
      </c>
      <c r="K1237" s="158" t="str">
        <f>_xlfn.XLOOKUP(Tableau210[[#This Row],[NOM]],[8]LUT!$I$5:$I$301,[8]LUT!$N$5:$N$301)</f>
        <v>Echangeur</v>
      </c>
      <c r="L1237" s="119" t="s">
        <v>107</v>
      </c>
      <c r="M1237" s="119" t="s">
        <v>2114</v>
      </c>
      <c r="N1237" s="119" t="s">
        <v>2114</v>
      </c>
      <c r="O1237" s="119" t="s">
        <v>3365</v>
      </c>
      <c r="P1237" s="119"/>
      <c r="Q1237" s="119"/>
      <c r="R1237" s="119"/>
      <c r="S1237" s="119"/>
      <c r="T1237" s="119"/>
      <c r="U1237" s="119"/>
      <c r="V1237" s="119"/>
      <c r="W1237" s="148"/>
      <c r="X1237" s="148" cm="1">
        <f t="array" ref="X12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23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37" s="148"/>
      <c r="AA1237" s="148" cm="1">
        <f t="array" ref="AA12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23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37" s="48"/>
      <c r="AD1237" s="117" t="s">
        <v>2196</v>
      </c>
      <c r="AE1237" s="119"/>
      <c r="AF1237" s="183">
        <f>IFERROR(VLOOKUP(Tableau210[[#This Row],[OPERATION]],Tableau4[],5,FALSE),"")</f>
        <v>0</v>
      </c>
      <c r="AG1237" s="178" cm="1">
        <f t="array" ref="AG1237">IFERROR(
   SUM(
      _xlfn._xlws.FILTER(
         Tableau3[JP],
         (Tableau3[ITEM]=Tableau210[[#This Row],[NOM]])*
         (Tableau3[Rep.]=Tableau210[[#This Row],[REPERE BUTA]])
      )
   ),
0)</f>
        <v>0</v>
      </c>
      <c r="AH1237" s="183">
        <f>IFERROR(VLOOKUP(Tableau210[[#This Row],[OPERATION]],Tableau4[],4,FALSE),"")</f>
        <v>0</v>
      </c>
      <c r="AI1237" s="178" cm="1">
        <f t="array" ref="AI1237">IFERROR(
   SUM(
      _xlfn._xlws.FILTER(
         Tableau3[BP],
         (Tableau3[ITEM]=Tableau210[[#This Row],[NOM]])*
         (Tableau3[Rep.]=Tableau210[[#This Row],[REPERE BUTA]])
      )
   ),
0)</f>
        <v>0</v>
      </c>
      <c r="AJ1237" s="181" t="str">
        <f>IF(Tableau210[[#This Row],[NB JP EMIS]]=1,"1 JP","") &amp; IF(Tableau210[[#This Row],[NB BP EMIS]]=1," 1 BP","")</f>
        <v/>
      </c>
      <c r="AK1237" s="178" t="str">
        <f>IF(Tableau210[[#This Row],[NB JP BUTA]]=1,"1 JP","") &amp; IF(Tableau210[[#This Row],[Nb BP BUTA]]=1," 1 BP","") &amp; IF(Tableau210[[#This Row],[Nb BP BUTA]]=2," 2 BP","")</f>
        <v/>
      </c>
      <c r="AL1237" s="117"/>
      <c r="AM1237" s="117" t="str">
        <f>IFERROR(+VLOOKUP(AY1237,Tiges!$G$4:$I$569,3,FALSE),"")</f>
        <v/>
      </c>
      <c r="AN1237" s="48"/>
      <c r="AO1237" s="408"/>
      <c r="AP1237" s="177" cm="1">
        <f t="array" ref="AP12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37" s="411" t="s">
        <v>3441</v>
      </c>
      <c r="AR1237" s="408"/>
      <c r="AS1237" s="177" cm="1">
        <f t="array" ref="AS12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37" s="411" t="s">
        <v>3441</v>
      </c>
      <c r="AU1237" s="408"/>
      <c r="AV1237" s="177" cm="1">
        <f t="array" ref="AV12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37" s="411" t="s">
        <v>3441</v>
      </c>
      <c r="AX1237" s="117"/>
      <c r="AY1237" s="117" t="str" cm="1">
        <f t="array" ref="AY1237">IFERROR(_xlfn.XLOOKUP(Tableau210[[#This Row],[DN DONNEES BUTA ]]&amp;Tableau210[[#This Row],[PN DONNEES BUTA]],Tiges!$B$4:$B$79&amp;Tiges!$C$4:$C$79,Tiges!$G$4:$G$79),"")</f>
        <v/>
      </c>
      <c r="AZ1237" s="117"/>
      <c r="BA1237" s="117" t="str" cm="1">
        <f t="array" ref="BA1237">IFERROR(_xlfn.XLOOKUP(Tableau210[[#This Row],[DN DONNEES BUTA ]]&amp;Tableau210[[#This Row],[PN DONNEES BUTA]],Tiges!$B$4:$B$79&amp;Tiges!$C$4:$C$79,Tiges!$H$4:$H$79),"")</f>
        <v/>
      </c>
      <c r="BB1237" s="117"/>
      <c r="BC1237" s="184">
        <f>IFERROR(VLOOKUP(Tableau210[[#This Row],[OPERATION]],Tableau4[],2,FALSE),"")</f>
        <v>0</v>
      </c>
      <c r="BD1237" s="177" cm="1">
        <f t="array" ref="BD1237">IFERROR(
   SUM(
      _xlfn._xlws.FILTER(
         Tableau3[Nb Platinage Joint],
         (Tableau3[ITEM]=Tableau210[[#This Row],[NOM]])*
         (Tableau3[Rep.]=Tableau210[[#This Row],[REPERE BUTA]])
      )
   ),
0)</f>
        <v>0</v>
      </c>
      <c r="BE1237" s="182">
        <f>IFERROR(VLOOKUP(Tableau210[[#This Row],[OPERATION]],Tableau4[],3,FALSE),"")</f>
        <v>1</v>
      </c>
      <c r="BF1237" s="177" cm="1">
        <f t="array" ref="BF1237">IFERROR(
   SUM(
      _xlfn._xlws.FILTER(
         Tableau3[Joint Définitif Nb],
         (Tableau3[ITEM]=Tableau210[[#This Row],[NOM]])*
         (Tableau3[Rep.]=Tableau210[[#This Row],[REPERE BUTA]])
      )
   ),
0)</f>
        <v>0</v>
      </c>
      <c r="BG1237" s="117"/>
      <c r="BH1237" s="177" cm="1">
        <f t="array" ref="BH12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37" s="411" t="s">
        <v>3441</v>
      </c>
      <c r="BJ1237" s="408"/>
      <c r="BK1237" s="408"/>
      <c r="BL1237" s="117" t="s">
        <v>3374</v>
      </c>
      <c r="BM1237" s="117"/>
      <c r="BN1237" s="117"/>
      <c r="BO1237" s="117"/>
      <c r="BP1237" s="117"/>
      <c r="BQ1237" s="48"/>
      <c r="BR1237" s="119"/>
      <c r="BS1237" s="48"/>
      <c r="BT1237" s="48"/>
      <c r="BU1237" s="48"/>
      <c r="BV1237" s="48"/>
      <c r="BW1237" s="48"/>
      <c r="BX1237" s="48"/>
    </row>
    <row r="1238" spans="1:76" ht="15.75" hidden="1" x14ac:dyDescent="0.25">
      <c r="A1238" s="48" t="e" cm="1">
        <f t="array" ref="A1238">_xlfn.XLOOKUP(Tableau210[[#This Row],[NOM]]&amp;Tableau210[[#This Row],[REPERE BUTA]],[6]!Tableau16[POSTE TECHNIQUE]&amp;[6]!Tableau16[Repere ADM],[6]!Tableau16[NUMERO CLIENT])</f>
        <v>#N/A</v>
      </c>
      <c r="B1238" s="48" t="e" cm="1">
        <f t="array" ref="B1238">_xlfn.XLOOKUP(Tableau210[[#This Row],[NOM]]&amp;Tableau210[[#This Row],[REPERE BUTA]],[6]!Tableau16[POSTE TECHNIQUE]&amp;[6]!Tableau16[Repere REF],[6]!Tableau16[NUMERO CLIENT])</f>
        <v>#N/A</v>
      </c>
      <c r="C1238" s="48" cm="1">
        <f t="array" ref="C1238">_xlfn.XLOOKUP(Tableau210[[#This Row],[NOM]]&amp;Tableau210[[#This Row],[Repere Ubleam]],[7]Sheet1!$C$2:$C$2995&amp;[7]Sheet1!$I$2:$I$2995,[7]Sheet1!$A$2:$A$2995)</f>
        <v>1233</v>
      </c>
      <c r="D1238" s="48" t="str">
        <f>C1238&amp;""</f>
        <v>1233</v>
      </c>
      <c r="E1238" s="48" t="e">
        <v>#N/A</v>
      </c>
      <c r="F1238" s="48" t="e">
        <v>#N/A</v>
      </c>
      <c r="G1238" s="176" t="s">
        <v>1905</v>
      </c>
      <c r="H1238" s="119" t="s">
        <v>1068</v>
      </c>
      <c r="I1238" s="119"/>
      <c r="J1238" s="158" t="s">
        <v>1071</v>
      </c>
      <c r="K1238" s="158" t="str">
        <f>_xlfn.XLOOKUP(Tableau210[[#This Row],[NOM]],[8]LUT!$I$5:$I$301,[8]LUT!$N$5:$N$301)</f>
        <v>Echangeur</v>
      </c>
      <c r="L1238" s="119" t="s">
        <v>108</v>
      </c>
      <c r="M1238" s="119"/>
      <c r="N1238" s="119" t="s">
        <v>108</v>
      </c>
      <c r="O1238" s="119"/>
      <c r="P1238" s="119"/>
      <c r="Q1238" s="119"/>
      <c r="R1238" s="119"/>
      <c r="S1238" s="119"/>
      <c r="T1238" s="119"/>
      <c r="U1238" s="119"/>
      <c r="V1238" s="119"/>
      <c r="W1238" s="148"/>
      <c r="X1238" s="148" cm="1">
        <f t="array" ref="X12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23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38" s="148"/>
      <c r="AA1238" s="148" cm="1">
        <f t="array" ref="AA12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23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38" s="48"/>
      <c r="AD1238" s="117" t="s">
        <v>2197</v>
      </c>
      <c r="AE1238" s="119"/>
      <c r="AF1238" s="183">
        <f>IFERROR(VLOOKUP(Tableau210[[#This Row],[OPERATION]],Tableau4[],5,FALSE),"")</f>
        <v>0</v>
      </c>
      <c r="AG1238" s="178" cm="1">
        <f t="array" ref="AG1238">IFERROR(
   SUM(
      _xlfn._xlws.FILTER(
         Tableau3[JP],
         (Tableau3[ITEM]=Tableau210[[#This Row],[NOM]])*
         (Tableau3[Rep.]=Tableau210[[#This Row],[REPERE BUTA]])
      )
   ),
0)</f>
        <v>0</v>
      </c>
      <c r="AH1238" s="183">
        <f>IFERROR(VLOOKUP(Tableau210[[#This Row],[OPERATION]],Tableau4[],4,FALSE),"")</f>
        <v>1</v>
      </c>
      <c r="AI1238" s="178" cm="1">
        <f t="array" ref="AI1238">IFERROR(
   SUM(
      _xlfn._xlws.FILTER(
         Tableau3[BP],
         (Tableau3[ITEM]=Tableau210[[#This Row],[NOM]])*
         (Tableau3[Rep.]=Tableau210[[#This Row],[REPERE BUTA]])
      )
   ),
0)</f>
        <v>0</v>
      </c>
      <c r="AJ1238" s="181" t="str">
        <f>IF(Tableau210[[#This Row],[NB JP EMIS]]=1,"1 JP","") &amp; IF(Tableau210[[#This Row],[NB BP EMIS]]=1," 1 BP","")</f>
        <v xml:space="preserve"> 1 BP</v>
      </c>
      <c r="AK1238" s="178" t="str">
        <f>IF(Tableau210[[#This Row],[NB JP BUTA]]=1,"1 JP","") &amp; IF(Tableau210[[#This Row],[Nb BP BUTA]]=1," 1 BP","") &amp; IF(Tableau210[[#This Row],[Nb BP BUTA]]=2," 2 BP","")</f>
        <v/>
      </c>
      <c r="AL1238" s="117"/>
      <c r="AM1238" s="117" t="str">
        <f>IFERROR(+VLOOKUP(AY1238,Tiges!$G$4:$I$569,3,FALSE),"")</f>
        <v/>
      </c>
      <c r="AN1238" s="48"/>
      <c r="AO1238" s="408"/>
      <c r="AP1238" s="177" cm="1">
        <f t="array" ref="AP12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38" s="411" t="s">
        <v>3441</v>
      </c>
      <c r="AR1238" s="408"/>
      <c r="AS1238" s="177" cm="1">
        <f t="array" ref="AS12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38" s="411" t="s">
        <v>3441</v>
      </c>
      <c r="AU1238" s="408"/>
      <c r="AV1238" s="177" cm="1">
        <f t="array" ref="AV12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38" s="411" t="s">
        <v>3441</v>
      </c>
      <c r="AX1238" s="117"/>
      <c r="AY1238" s="117" t="str" cm="1">
        <f t="array" ref="AY1238">IFERROR(_xlfn.XLOOKUP(Tableau210[[#This Row],[DN DONNEES BUTA ]]&amp;Tableau210[[#This Row],[PN DONNEES BUTA]],Tiges!$B$4:$B$79&amp;Tiges!$C$4:$C$79,Tiges!$G$4:$G$79),"")</f>
        <v/>
      </c>
      <c r="AZ1238" s="117"/>
      <c r="BA1238" s="117" t="str" cm="1">
        <f t="array" ref="BA1238">IFERROR(_xlfn.XLOOKUP(Tableau210[[#This Row],[DN DONNEES BUTA ]]&amp;Tableau210[[#This Row],[PN DONNEES BUTA]],Tiges!$B$4:$B$79&amp;Tiges!$C$4:$C$79,Tiges!$H$4:$H$79),"")</f>
        <v/>
      </c>
      <c r="BB1238" s="117"/>
      <c r="BC1238" s="184">
        <f>IFERROR(VLOOKUP(Tableau210[[#This Row],[OPERATION]],Tableau4[],2,FALSE),"")</f>
        <v>1</v>
      </c>
      <c r="BD1238" s="177" cm="1">
        <f t="array" ref="BD1238">IFERROR(
   SUM(
      _xlfn._xlws.FILTER(
         Tableau3[Nb Platinage Joint],
         (Tableau3[ITEM]=Tableau210[[#This Row],[NOM]])*
         (Tableau3[Rep.]=Tableau210[[#This Row],[REPERE BUTA]])
      )
   ),
0)</f>
        <v>0</v>
      </c>
      <c r="BE1238" s="182">
        <f>IFERROR(VLOOKUP(Tableau210[[#This Row],[OPERATION]],Tableau4[],3,FALSE),"")</f>
        <v>1</v>
      </c>
      <c r="BF1238" s="177" cm="1">
        <f t="array" ref="BF1238">IFERROR(
   SUM(
      _xlfn._xlws.FILTER(
         Tableau3[Joint Définitif Nb],
         (Tableau3[ITEM]=Tableau210[[#This Row],[NOM]])*
         (Tableau3[Rep.]=Tableau210[[#This Row],[REPERE BUTA]])
      )
   ),
0)</f>
        <v>0</v>
      </c>
      <c r="BG1238" s="117"/>
      <c r="BH1238" s="177" cm="1">
        <f t="array" ref="BH12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38" s="411" t="s">
        <v>3441</v>
      </c>
      <c r="BJ1238" s="408"/>
      <c r="BK1238" s="408"/>
      <c r="BL1238" s="117" t="s">
        <v>3374</v>
      </c>
      <c r="BM1238" s="117"/>
      <c r="BN1238" s="117"/>
      <c r="BO1238" s="117"/>
      <c r="BP1238" s="117"/>
      <c r="BQ1238" s="48"/>
      <c r="BR1238" s="119"/>
      <c r="BS1238" s="48"/>
      <c r="BT1238" s="48"/>
      <c r="BU1238" s="48"/>
      <c r="BV1238" s="48"/>
      <c r="BW1238" s="48"/>
      <c r="BX1238" s="48"/>
    </row>
    <row r="1239" spans="1:76" ht="15.75" hidden="1" x14ac:dyDescent="0.25">
      <c r="A1239" s="48" t="str" cm="1">
        <f t="array" ref="A1239">_xlfn.XLOOKUP(Tableau210[[#This Row],[NOM]]&amp;Tableau210[[#This Row],[REPERE BUTA]],[6]!Tableau16[POSTE TECHNIQUE]&amp;[6]!Tableau16[Repere ADM],[6]!Tableau16[NUMERO CLIENT])</f>
        <v>S1-STU169</v>
      </c>
      <c r="B1239" s="48" t="str" cm="1">
        <f t="array" ref="B1239">_xlfn.XLOOKUP(Tableau210[[#This Row],[NOM]]&amp;Tableau210[[#This Row],[REPERE BUTA]],[6]!Tableau16[POSTE TECHNIQUE]&amp;[6]!Tableau16[Repere REF],[6]!Tableau16[NUMERO CLIENT])</f>
        <v>S1-STU169</v>
      </c>
      <c r="C1239" s="48" cm="1">
        <f t="array" ref="C1239">_xlfn.XLOOKUP(Tableau210[[#This Row],[NOM]]&amp;Tableau210[[#This Row],[Repere Ubleam]],[7]Sheet1!$C$2:$C$2995&amp;[7]Sheet1!$I$2:$I$2995,[7]Sheet1!$A$2:$A$2995)</f>
        <v>691</v>
      </c>
      <c r="D1239" s="48" t="str">
        <f>C1239&amp;""</f>
        <v>691</v>
      </c>
      <c r="E1239" s="48" t="s">
        <v>2553</v>
      </c>
      <c r="F1239" s="48" t="s">
        <v>615</v>
      </c>
      <c r="G1239" s="176" t="s">
        <v>1572</v>
      </c>
      <c r="H1239" s="119" t="s">
        <v>1067</v>
      </c>
      <c r="I1239" s="119" t="s">
        <v>1069</v>
      </c>
      <c r="J1239" s="119" t="s">
        <v>1069</v>
      </c>
      <c r="K1239" s="415" t="str">
        <f>_xlfn.XLOOKUP(Tableau210[[#This Row],[NOM]],[8]LUT!$I$5:$I$301,[8]LUT!$N$5:$N$301)</f>
        <v>VM soudée 
+ Clarinette</v>
      </c>
      <c r="L1239" s="119" t="s">
        <v>73</v>
      </c>
      <c r="M1239" s="119" t="s">
        <v>1246</v>
      </c>
      <c r="N1239" s="119" t="s">
        <v>1246</v>
      </c>
      <c r="O1239" s="119"/>
      <c r="P1239" s="119"/>
      <c r="Q1239" s="119"/>
      <c r="R1239" s="119"/>
      <c r="S1239" s="119"/>
      <c r="T1239" s="119"/>
      <c r="U1239" s="119"/>
      <c r="V1239" s="119"/>
      <c r="W1239" s="148"/>
      <c r="X1239" s="207" cm="1">
        <f t="array" ref="X12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39" s="2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239" s="148"/>
      <c r="AA1239" s="207" cm="1">
        <f t="array" ref="AA12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3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239" s="48"/>
      <c r="AD1239" s="117" t="s">
        <v>2196</v>
      </c>
      <c r="AE1239" s="119"/>
      <c r="AF1239" s="183">
        <f>IFERROR(VLOOKUP(Tableau210[[#This Row],[OPERATION]],Tableau4[],5,FALSE),"")</f>
        <v>0</v>
      </c>
      <c r="AG1239" s="178"/>
      <c r="AH1239" s="183">
        <f>IFERROR(VLOOKUP(Tableau210[[#This Row],[OPERATION]],Tableau4[],4,FALSE),"")</f>
        <v>0</v>
      </c>
      <c r="AI1239" s="178"/>
      <c r="AJ1239" s="181" t="str">
        <f>IF(Tableau210[[#This Row],[NB JP EMIS]]=1,"1 JP","") &amp; IF(Tableau210[[#This Row],[NB BP EMIS]]=1," 1 BP","")</f>
        <v/>
      </c>
      <c r="AK1239" s="178"/>
      <c r="AL1239" s="117" t="s">
        <v>103</v>
      </c>
      <c r="AM1239" s="117">
        <f>IFERROR(+VLOOKUP(AY1239,Tiges!$G$4:$I$569,3,FALSE),"")</f>
        <v>27</v>
      </c>
      <c r="AN1239" s="48"/>
      <c r="AO1239" s="117" t="s">
        <v>3424</v>
      </c>
      <c r="AP1239" s="177" cm="1">
        <f t="array" ref="AP12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3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39" s="117"/>
      <c r="AS1239" s="177" t="str" cm="1">
        <f t="array" ref="AS12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239" s="411" t="s">
        <v>3424</v>
      </c>
      <c r="AU1239" s="117"/>
      <c r="AV1239" s="177" t="str" cm="1">
        <f t="array" ref="AV12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3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39" s="117"/>
      <c r="AY1239" s="117" cm="1">
        <f t="array" ref="AY1239">IFERROR(_xlfn.XLOOKUP(Tableau210[[#This Row],[DN DONNEES BUTA ]]&amp;Tableau210[[#This Row],[PN DONNEES BUTA]],Tiges!$B$4:$B$79&amp;Tiges!$C$4:$C$79,Tiges!$G$4:$G$79),"")</f>
        <v>16</v>
      </c>
      <c r="AZ1239" s="117"/>
      <c r="BA1239" s="117" cm="1">
        <f t="array" ref="BA1239">IFERROR(_xlfn.XLOOKUP(Tableau210[[#This Row],[DN DONNEES BUTA ]]&amp;Tableau210[[#This Row],[PN DONNEES BUTA]],Tiges!$B$4:$B$79&amp;Tiges!$C$4:$C$79,Tiges!$H$4:$H$79),"")</f>
        <v>100</v>
      </c>
      <c r="BB1239" s="117"/>
      <c r="BC1239" s="184">
        <f>IFERROR(VLOOKUP(Tableau210[[#This Row],[OPERATION]],Tableau4[],2,FALSE),"")</f>
        <v>0</v>
      </c>
      <c r="BD1239" s="177"/>
      <c r="BE1239" s="182">
        <f>IFERROR(VLOOKUP(Tableau210[[#This Row],[OPERATION]],Tableau4[],3,FALSE),"")</f>
        <v>1</v>
      </c>
      <c r="BF1239" s="177"/>
      <c r="BG1239" s="117"/>
      <c r="BH1239" s="177" t="str" cm="1">
        <f t="array" ref="BH12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3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39" s="117"/>
      <c r="BK1239" s="117"/>
      <c r="BL1239" s="167" t="s">
        <v>2380</v>
      </c>
      <c r="BM1239" s="167"/>
      <c r="BN1239" s="117"/>
      <c r="BO1239" s="117"/>
      <c r="BP1239" s="117"/>
      <c r="BQ1239" s="48"/>
      <c r="BR1239" s="119"/>
      <c r="BS1239" s="48"/>
      <c r="BT1239" s="48"/>
      <c r="BU1239" s="48"/>
      <c r="BV1239" s="48"/>
      <c r="BW1239" s="48"/>
      <c r="BX1239" s="48"/>
    </row>
    <row r="1240" spans="1:76" ht="15.75" hidden="1" x14ac:dyDescent="0.25">
      <c r="A1240" s="48" t="str" cm="1">
        <f t="array" ref="A1240">_xlfn.XLOOKUP(Tableau210[[#This Row],[NOM]]&amp;Tableau210[[#This Row],[REPERE BUTA]],[6]!Tableau16[POSTE TECHNIQUE]&amp;[6]!Tableau16[Repere ADM],[6]!Tableau16[NUMERO CLIENT])</f>
        <v>S1-B4701-VMC</v>
      </c>
      <c r="B1240" s="48" t="str" cm="1">
        <f t="array" ref="B1240">_xlfn.XLOOKUP(Tableau210[[#This Row],[NOM]]&amp;Tableau210[[#This Row],[REPERE BUTA]],[6]!Tableau16[POSTE TECHNIQUE]&amp;[6]!Tableau16[Repere REF],[6]!Tableau16[NUMERO CLIENT])</f>
        <v>S1-B4701-VMC</v>
      </c>
      <c r="C1240" s="48" cm="1">
        <f t="array" ref="C1240">_xlfn.XLOOKUP(Tableau210[[#This Row],[NOM]]&amp;Tableau210[[#This Row],[Repere Ubleam]],[7]Sheet1!$C$2:$C$2995&amp;[7]Sheet1!$I$2:$I$2995,[7]Sheet1!$A$2:$A$2995)</f>
        <v>7</v>
      </c>
      <c r="D1240" s="48" t="str">
        <f>C1240&amp;""</f>
        <v>7</v>
      </c>
      <c r="E1240" s="48" t="s">
        <v>2553</v>
      </c>
      <c r="F1240" s="48" t="s">
        <v>3267</v>
      </c>
      <c r="G1240" s="176" t="s">
        <v>1120</v>
      </c>
      <c r="H1240" s="119" t="s">
        <v>1066</v>
      </c>
      <c r="I1240" s="119" t="s">
        <v>80</v>
      </c>
      <c r="J1240" s="119" t="s">
        <v>1078</v>
      </c>
      <c r="K1240" s="119" t="str">
        <f>_xlfn.XLOOKUP(Tableau210[[#This Row],[NOM]],[8]LUT!$I$5:$I$301,[8]LUT!$N$5:$N$301)</f>
        <v xml:space="preserve">Filtre </v>
      </c>
      <c r="L1240" s="119" t="s">
        <v>75</v>
      </c>
      <c r="M1240" s="119" t="s">
        <v>1268</v>
      </c>
      <c r="N1240" s="119" t="s">
        <v>1268</v>
      </c>
      <c r="O1240" s="119"/>
      <c r="P1240" s="119"/>
      <c r="Q1240" s="119"/>
      <c r="R1240" s="119"/>
      <c r="S1240" s="119"/>
      <c r="T1240" s="119"/>
      <c r="U1240" s="119"/>
      <c r="V1240" s="119"/>
      <c r="W1240" s="148" t="s">
        <v>2159</v>
      </c>
      <c r="X1240" s="207" cm="1">
        <f t="array" ref="X12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4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40" s="148" t="s">
        <v>3424</v>
      </c>
      <c r="AA1240" s="207" cm="1">
        <f t="array" ref="AA12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4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40" s="48"/>
      <c r="AD1240" s="117" t="s">
        <v>2196</v>
      </c>
      <c r="AE1240" s="119"/>
      <c r="AF1240" s="183">
        <f>IFERROR(VLOOKUP(Tableau210[[#This Row],[OPERATION]],Tableau4[],5,FALSE),"")</f>
        <v>0</v>
      </c>
      <c r="AG1240" s="178" cm="1">
        <f t="array" ref="AG1240">IFERROR(
   SUM(
      _xlfn._xlws.FILTER(
         Tableau3[JP],
         (Tableau3[ITEM]=Tableau210[[#This Row],[NOM]])*
         (Tableau3[Rep.]=Tableau210[[#This Row],[REPERE BUTA]])
      )
   ),
0)</f>
        <v>0</v>
      </c>
      <c r="AH1240" s="184">
        <f>IFERROR(VLOOKUP(Tableau210[[#This Row],[OPERATION]],Tableau4[],4,FALSE),"")</f>
        <v>0</v>
      </c>
      <c r="AI1240" s="178" cm="1">
        <f t="array" ref="AI1240">IFERROR(
   SUM(
      _xlfn._xlws.FILTER(
         Tableau3[BP],
         (Tableau3[ITEM]=Tableau210[[#This Row],[NOM]])*
         (Tableau3[Rep.]=Tableau210[[#This Row],[REPERE BUTA]])
      )
   ),
0)</f>
        <v>0</v>
      </c>
      <c r="AJ1240" s="182" t="str">
        <f>IF(Tableau210[[#This Row],[NB JP EMIS]]=1,"1 JP","") &amp; IF(Tableau210[[#This Row],[NB BP EMIS]]=1," 1 BP","")</f>
        <v/>
      </c>
      <c r="AK1240" s="177" t="str">
        <f>IF(Tableau210[[#This Row],[NB JP BUTA]]=1,"1 JP","") &amp; IF(Tableau210[[#This Row],[Nb BP BUTA]]=1," 1 BP","") &amp; IF(Tableau210[[#This Row],[Nb BP BUTA]]=2," 2 BP","")</f>
        <v/>
      </c>
      <c r="AL1240" s="117" t="s">
        <v>2527</v>
      </c>
      <c r="AM1240" s="117">
        <f>IFERROR(+VLOOKUP(AY1240,Tiges!$G$4:$I$569,3,FALSE),"")</f>
        <v>32</v>
      </c>
      <c r="AN1240" s="48"/>
      <c r="AO1240" s="148" t="s">
        <v>3424</v>
      </c>
      <c r="AP1240" s="177" cm="1">
        <f t="array" ref="AP12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2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240" s="148" t="s">
        <v>3424</v>
      </c>
      <c r="AS1240" s="177" t="str" cm="1">
        <f t="array" ref="AS12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2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240" s="148" t="s">
        <v>3424</v>
      </c>
      <c r="AV1240" s="177" t="str" cm="1">
        <f t="array" ref="AV12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4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40" s="117"/>
      <c r="AY1240" s="117" cm="1">
        <f t="array" ref="AY1240">IFERROR(_xlfn.XLOOKUP(Tableau210[[#This Row],[DN DONNEES BUTA ]]&amp;Tableau210[[#This Row],[PN DONNEES BUTA]],Tiges!$B$4:$B$79&amp;Tiges!$C$4:$C$79,Tiges!$G$4:$G$79),"")</f>
        <v>20</v>
      </c>
      <c r="AZ1240" s="117"/>
      <c r="BA1240" s="117" cm="1">
        <f t="array" ref="BA1240">IFERROR(_xlfn.XLOOKUP(Tableau210[[#This Row],[DN DONNEES BUTA ]]&amp;Tableau210[[#This Row],[PN DONNEES BUTA]],Tiges!$B$4:$B$79&amp;Tiges!$C$4:$C$79,Tiges!$H$4:$H$79),"")</f>
        <v>130</v>
      </c>
      <c r="BB1240" s="117"/>
      <c r="BC1240" s="184">
        <f>IFERROR(VLOOKUP(Tableau210[[#This Row],[OPERATION]],Tableau4[],2,FALSE),"")</f>
        <v>0</v>
      </c>
      <c r="BD1240" s="177" cm="1">
        <f t="array" ref="BD1240">IFERROR(
   SUM(
      _xlfn._xlws.FILTER(
         Tableau3[Nb Platinage Joint],
         (Tableau3[ITEM]=Tableau210[[#This Row],[NOM]])*
         (Tableau3[Rep.]=Tableau210[[#This Row],[REPERE BUTA]])
      )
   ),
0)</f>
        <v>0</v>
      </c>
      <c r="BE1240" s="182">
        <f>IFERROR(VLOOKUP(Tableau210[[#This Row],[OPERATION]],Tableau4[],3,FALSE),"")</f>
        <v>1</v>
      </c>
      <c r="BF1240" s="177" cm="1">
        <f t="array" ref="BF1240">IFERROR(
   SUM(
      _xlfn._xlws.FILTER(
         Tableau3[Joint Définitif Nb],
         (Tableau3[ITEM]=Tableau210[[#This Row],[NOM]])*
         (Tableau3[Rep.]=Tableau210[[#This Row],[REPERE BUTA]])
      )
   ),
0)</f>
        <v>2</v>
      </c>
      <c r="BG1240" s="148" t="s">
        <v>3424</v>
      </c>
      <c r="BH1240" s="177" t="str" cm="1">
        <f t="array" ref="BH12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0" s="148" t="s">
        <v>3424</v>
      </c>
      <c r="BK1240" s="148" t="s">
        <v>3424</v>
      </c>
      <c r="BL1240" s="167" t="s">
        <v>2380</v>
      </c>
      <c r="BM1240" s="167"/>
      <c r="BN1240" s="117"/>
      <c r="BO1240" s="117"/>
      <c r="BP1240" s="117"/>
      <c r="BQ1240" s="48"/>
      <c r="BR1240" s="119"/>
      <c r="BS1240" s="48"/>
      <c r="BT1240" s="48"/>
      <c r="BU1240" s="48"/>
      <c r="BV1240" s="48"/>
      <c r="BW1240" s="48"/>
      <c r="BX1240" s="48"/>
    </row>
    <row r="1241" spans="1:76" ht="15.75" hidden="1" x14ac:dyDescent="0.25">
      <c r="A1241" s="48" t="e" cm="1">
        <f t="array" ref="A1241">_xlfn.XLOOKUP(Tableau210[[#This Row],[NOM]]&amp;Tableau210[[#This Row],[REPERE BUTA]],[6]!Tableau16[POSTE TECHNIQUE]&amp;[6]!Tableau16[Repere ADM],[6]!Tableau16[NUMERO CLIENT])</f>
        <v>#N/A</v>
      </c>
      <c r="B1241" s="48" t="e" cm="1">
        <f t="array" ref="B1241">_xlfn.XLOOKUP(Tableau210[[#This Row],[NOM]]&amp;Tableau210[[#This Row],[REPERE BUTA]],[6]!Tableau16[POSTE TECHNIQUE]&amp;[6]!Tableau16[Repere REF],[6]!Tableau16[NUMERO CLIENT])</f>
        <v>#N/A</v>
      </c>
      <c r="C1241" s="48" cm="1">
        <f t="array" ref="C1241">_xlfn.XLOOKUP(Tableau210[[#This Row],[NOM]]&amp;Tableau210[[#This Row],[Repere Ubleam]],[7]Sheet1!$C$2:$C$2995&amp;[7]Sheet1!$I$2:$I$2995,[7]Sheet1!$A$2:$A$2995)</f>
        <v>1236</v>
      </c>
      <c r="D1241" s="48" t="str">
        <f>C1241&amp;""</f>
        <v>1236</v>
      </c>
      <c r="E1241" s="48" t="e">
        <v>#N/A</v>
      </c>
      <c r="F1241" s="48" t="e">
        <v>#N/A</v>
      </c>
      <c r="G1241" s="176" t="s">
        <v>1916</v>
      </c>
      <c r="H1241" s="119" t="s">
        <v>1068</v>
      </c>
      <c r="I1241" s="119" t="s">
        <v>80</v>
      </c>
      <c r="J1241" s="119" t="s">
        <v>1076</v>
      </c>
      <c r="K1241" s="119" t="str">
        <f>_xlfn.XLOOKUP(Tableau210[[#This Row],[NOM]],[8]LUT!$I$5:$I$301,[8]LUT!$N$5:$N$301)</f>
        <v>Tank</v>
      </c>
      <c r="L1241" s="119">
        <v>1</v>
      </c>
      <c r="M1241" s="119"/>
      <c r="N1241" s="119">
        <v>1</v>
      </c>
      <c r="O1241" s="119"/>
      <c r="P1241" s="119"/>
      <c r="Q1241" s="119"/>
      <c r="R1241" s="119"/>
      <c r="S1241" s="119"/>
      <c r="T1241" s="119"/>
      <c r="U1241" s="119"/>
      <c r="V1241" s="119"/>
      <c r="W1241" s="148" t="s">
        <v>1118</v>
      </c>
      <c r="X1241" s="207" cm="1">
        <f t="array" ref="X12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24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41" s="148" t="s">
        <v>3424</v>
      </c>
      <c r="AA1241" s="207" cm="1">
        <f t="array" ref="AA12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41" s="48"/>
      <c r="AD1241" s="117" t="s">
        <v>2103</v>
      </c>
      <c r="AE1241" s="119"/>
      <c r="AF1241" s="183">
        <f>IFERROR(VLOOKUP(Tableau210[[#This Row],[OPERATION]],Tableau4[],5,FALSE),"")</f>
        <v>1</v>
      </c>
      <c r="AG1241" s="178" cm="1">
        <f t="array" ref="AG1241">IFERROR(
   SUM(
      _xlfn._xlws.FILTER(
         Tableau3[JP],
         (Tableau3[ITEM]=Tableau210[[#This Row],[NOM]])*
         (Tableau3[Rep.]=Tableau210[[#This Row],[REPERE BUTA]])
      )
   ),
0)</f>
        <v>1</v>
      </c>
      <c r="AH1241" s="183">
        <f>IFERROR(VLOOKUP(Tableau210[[#This Row],[OPERATION]],Tableau4[],4,FALSE),"")</f>
        <v>0</v>
      </c>
      <c r="AI1241" s="178" cm="1">
        <f t="array" ref="AI1241">IFERROR(
   SUM(
      _xlfn._xlws.FILTER(
         Tableau3[BP],
         (Tableau3[ITEM]=Tableau210[[#This Row],[NOM]])*
         (Tableau3[Rep.]=Tableau210[[#This Row],[REPERE BUTA]])
      )
   ),
0)</f>
        <v>0</v>
      </c>
      <c r="AJ1241" s="181" t="str">
        <f>IF(Tableau210[[#This Row],[NB JP EMIS]]=1,"1 JP","") &amp; IF(Tableau210[[#This Row],[NB BP EMIS]]=1," 1 BP","")</f>
        <v>1 JP</v>
      </c>
      <c r="AK1241" s="178" t="str">
        <f>IF(Tableau210[[#This Row],[NB JP BUTA]]=1,"1 JP","") &amp; IF(Tableau210[[#This Row],[Nb BP BUTA]]=1," 1 BP","") &amp; IF(Tableau210[[#This Row],[Nb BP BUTA]]=2," 2 BP","")</f>
        <v>1 JP</v>
      </c>
      <c r="AL1241" s="117" t="s">
        <v>103</v>
      </c>
      <c r="AM1241" s="117">
        <f>IFERROR(+VLOOKUP(AY1241,Tiges!$G$4:$I$569,3,FALSE),"")</f>
        <v>22</v>
      </c>
      <c r="AN1241" s="48"/>
      <c r="AO1241" s="117">
        <v>4</v>
      </c>
      <c r="AP1241" s="177" cm="1">
        <f t="array" ref="AP12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41" s="117" t="s">
        <v>2405</v>
      </c>
      <c r="AS1241" s="177" t="str" cm="1">
        <f t="array" ref="AS12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M14x75</v>
      </c>
      <c r="AT12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1241" s="117" t="s">
        <v>3424</v>
      </c>
      <c r="AV1241" s="177" cm="1">
        <f t="array" ref="AV12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41" s="411" t="s">
        <v>3424</v>
      </c>
      <c r="AX1241" s="117"/>
      <c r="AY1241" s="117" cm="1">
        <f t="array" ref="AY1241">IFERROR(_xlfn.XLOOKUP(Tableau210[[#This Row],[DN DONNEES BUTA ]]&amp;Tableau210[[#This Row],[PN DONNEES BUTA]],Tiges!$B$4:$B$79&amp;Tiges!$C$4:$C$79,Tiges!$G$4:$G$79),"")</f>
        <v>14</v>
      </c>
      <c r="AZ1241" s="117"/>
      <c r="BA1241" s="117" cm="1">
        <f t="array" ref="BA1241">IFERROR(_xlfn.XLOOKUP(Tableau210[[#This Row],[DN DONNEES BUTA ]]&amp;Tableau210[[#This Row],[PN DONNEES BUTA]],Tiges!$B$4:$B$79&amp;Tiges!$C$4:$C$79,Tiges!$H$4:$H$79),"")</f>
        <v>70</v>
      </c>
      <c r="BB1241" s="117"/>
      <c r="BC1241" s="184">
        <f>IFERROR(VLOOKUP(Tableau210[[#This Row],[OPERATION]],Tableau4[],2,FALSE),"")</f>
        <v>2</v>
      </c>
      <c r="BD1241" s="177" cm="1">
        <f t="array" ref="BD1241">IFERROR(
   SUM(
      _xlfn._xlws.FILTER(
         Tableau3[Nb Platinage Joint],
         (Tableau3[ITEM]=Tableau210[[#This Row],[NOM]])*
         (Tableau3[Rep.]=Tableau210[[#This Row],[REPERE BUTA]])
      )
   ),
0)</f>
        <v>2</v>
      </c>
      <c r="BE1241" s="182">
        <f>IFERROR(VLOOKUP(Tableau210[[#This Row],[OPERATION]],Tableau4[],3,FALSE),"")</f>
        <v>1</v>
      </c>
      <c r="BF1241" s="177" cm="1">
        <f t="array" ref="BF1241">IFERROR(
   SUM(
      _xlfn._xlws.FILTER(
         Tableau3[Joint Définitif Nb],
         (Tableau3[ITEM]=Tableau210[[#This Row],[NOM]])*
         (Tableau3[Rep.]=Tableau210[[#This Row],[REPERE BUTA]])
      )
   ),
0)</f>
        <v>1</v>
      </c>
      <c r="BG1241" s="117" t="s">
        <v>3424</v>
      </c>
      <c r="BH1241" s="177" t="str" cm="1">
        <f t="array" ref="BH12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1" s="117" t="s">
        <v>2281</v>
      </c>
      <c r="BK1241" s="117" t="s">
        <v>3424</v>
      </c>
      <c r="BL1241" s="167" t="s">
        <v>2380</v>
      </c>
      <c r="BM1241" s="117"/>
      <c r="BN1241" s="117"/>
      <c r="BO1241" s="117"/>
      <c r="BP1241" s="117"/>
      <c r="BQ1241" s="48"/>
      <c r="BR1241" s="119"/>
      <c r="BS1241" s="48"/>
      <c r="BT1241" s="48"/>
      <c r="BU1241" s="48"/>
      <c r="BV1241" s="48"/>
      <c r="BW1241" s="48"/>
      <c r="BX1241" s="48"/>
    </row>
    <row r="1242" spans="1:76" ht="15.75" hidden="1" x14ac:dyDescent="0.25">
      <c r="A1242" s="48" t="e" cm="1">
        <f t="array" ref="A1242">_xlfn.XLOOKUP(Tableau210[[#This Row],[NOM]]&amp;Tableau210[[#This Row],[REPERE BUTA]],[6]!Tableau16[POSTE TECHNIQUE]&amp;[6]!Tableau16[Repere ADM],[6]!Tableau16[NUMERO CLIENT])</f>
        <v>#N/A</v>
      </c>
      <c r="B1242" s="48" t="e" cm="1">
        <f t="array" ref="B1242">_xlfn.XLOOKUP(Tableau210[[#This Row],[NOM]]&amp;Tableau210[[#This Row],[REPERE BUTA]],[6]!Tableau16[POSTE TECHNIQUE]&amp;[6]!Tableau16[Repere REF],[6]!Tableau16[NUMERO CLIENT])</f>
        <v>#N/A</v>
      </c>
      <c r="C1242" s="48" cm="1">
        <f t="array" ref="C1242">_xlfn.XLOOKUP(Tableau210[[#This Row],[NOM]]&amp;Tableau210[[#This Row],[Repere Ubleam]],[7]Sheet1!$C$2:$C$2995&amp;[7]Sheet1!$I$2:$I$2995,[7]Sheet1!$A$2:$A$2995)</f>
        <v>1237</v>
      </c>
      <c r="D1242" s="48" t="str">
        <f>C1242&amp;""</f>
        <v>1237</v>
      </c>
      <c r="E1242" s="48" t="e">
        <v>#N/A</v>
      </c>
      <c r="F1242" s="48" t="e">
        <v>#N/A</v>
      </c>
      <c r="G1242" s="176" t="s">
        <v>1916</v>
      </c>
      <c r="H1242" s="119" t="s">
        <v>1068</v>
      </c>
      <c r="I1242" s="119" t="s">
        <v>80</v>
      </c>
      <c r="J1242" s="119" t="s">
        <v>1076</v>
      </c>
      <c r="K1242" s="119" t="str">
        <f>_xlfn.XLOOKUP(Tableau210[[#This Row],[NOM]],[8]LUT!$I$5:$I$301,[8]LUT!$N$5:$N$301)</f>
        <v>Tank</v>
      </c>
      <c r="L1242" s="119">
        <v>2</v>
      </c>
      <c r="M1242" s="119"/>
      <c r="N1242" s="119">
        <v>2</v>
      </c>
      <c r="O1242" s="119"/>
      <c r="P1242" s="119"/>
      <c r="Q1242" s="119"/>
      <c r="R1242" s="119"/>
      <c r="S1242" s="119"/>
      <c r="T1242" s="119"/>
      <c r="U1242" s="119"/>
      <c r="V1242" s="119"/>
      <c r="W1242" s="148">
        <v>50</v>
      </c>
      <c r="X1242" s="207" cm="1">
        <f t="array" ref="X12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4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42" s="148">
        <v>20</v>
      </c>
      <c r="AA1242" s="207" cm="1">
        <f t="array" ref="AA12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42" s="48"/>
      <c r="AD1242" s="117" t="s">
        <v>2103</v>
      </c>
      <c r="AE1242" s="119"/>
      <c r="AF1242" s="183">
        <f>IFERROR(VLOOKUP(Tableau210[[#This Row],[OPERATION]],Tableau4[],5,FALSE),"")</f>
        <v>1</v>
      </c>
      <c r="AG1242" s="178" cm="1">
        <f t="array" ref="AG1242">IFERROR(
   SUM(
      _xlfn._xlws.FILTER(
         Tableau3[JP],
         (Tableau3[ITEM]=Tableau210[[#This Row],[NOM]])*
         (Tableau3[Rep.]=Tableau210[[#This Row],[REPERE BUTA]])
      )
   ),
0)</f>
        <v>1</v>
      </c>
      <c r="AH1242" s="183">
        <f>IFERROR(VLOOKUP(Tableau210[[#This Row],[OPERATION]],Tableau4[],4,FALSE),"")</f>
        <v>0</v>
      </c>
      <c r="AI1242" s="178" cm="1">
        <f t="array" ref="AI1242">IFERROR(
   SUM(
      _xlfn._xlws.FILTER(
         Tableau3[BP],
         (Tableau3[ITEM]=Tableau210[[#This Row],[NOM]])*
         (Tableau3[Rep.]=Tableau210[[#This Row],[REPERE BUTA]])
      )
   ),
0)</f>
        <v>0</v>
      </c>
      <c r="AJ1242" s="181" t="str">
        <f>IF(Tableau210[[#This Row],[NB JP EMIS]]=1,"1 JP","") &amp; IF(Tableau210[[#This Row],[NB BP EMIS]]=1," 1 BP","")</f>
        <v>1 JP</v>
      </c>
      <c r="AK1242" s="178" t="str">
        <f>IF(Tableau210[[#This Row],[NB JP BUTA]]=1,"1 JP","") &amp; IF(Tableau210[[#This Row],[Nb BP BUTA]]=1," 1 BP","") &amp; IF(Tableau210[[#This Row],[Nb BP BUTA]]=2," 2 BP","")</f>
        <v>1 JP</v>
      </c>
      <c r="AL1242" s="117" t="s">
        <v>103</v>
      </c>
      <c r="AM1242" s="117">
        <f>IFERROR(+VLOOKUP(AY1242,Tiges!$G$4:$I$569,3,FALSE),"")</f>
        <v>27</v>
      </c>
      <c r="AN1242" s="48"/>
      <c r="AO1242" s="117">
        <v>4</v>
      </c>
      <c r="AP1242" s="177" cm="1">
        <f t="array" ref="AP12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42" s="117" t="s">
        <v>2161</v>
      </c>
      <c r="AS1242" s="177" t="str" cm="1">
        <f t="array" ref="AS12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2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242" s="117" t="s">
        <v>1123</v>
      </c>
      <c r="AV1242" s="177" cm="1">
        <f t="array" ref="AV12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42" s="117"/>
      <c r="AY1242" s="117" cm="1">
        <f t="array" ref="AY1242">IFERROR(_xlfn.XLOOKUP(Tableau210[[#This Row],[DN DONNEES BUTA ]]&amp;Tableau210[[#This Row],[PN DONNEES BUTA]],Tiges!$B$4:$B$79&amp;Tiges!$C$4:$C$79,Tiges!$G$4:$G$79),"")</f>
        <v>16</v>
      </c>
      <c r="AZ1242" s="117"/>
      <c r="BA1242" s="117" cm="1">
        <f t="array" ref="BA1242">IFERROR(_xlfn.XLOOKUP(Tableau210[[#This Row],[DN DONNEES BUTA ]]&amp;Tableau210[[#This Row],[PN DONNEES BUTA]],Tiges!$B$4:$B$79&amp;Tiges!$C$4:$C$79,Tiges!$H$4:$H$79),"")</f>
        <v>90</v>
      </c>
      <c r="BB1242" s="117"/>
      <c r="BC1242" s="184">
        <f>IFERROR(VLOOKUP(Tableau210[[#This Row],[OPERATION]],Tableau4[],2,FALSE),"")</f>
        <v>2</v>
      </c>
      <c r="BD1242" s="177" cm="1">
        <f t="array" ref="BD1242">IFERROR(
   SUM(
      _xlfn._xlws.FILTER(
         Tableau3[Nb Platinage Joint],
         (Tableau3[ITEM]=Tableau210[[#This Row],[NOM]])*
         (Tableau3[Rep.]=Tableau210[[#This Row],[REPERE BUTA]])
      )
   ),
0)</f>
        <v>2</v>
      </c>
      <c r="BE1242" s="182">
        <f>IFERROR(VLOOKUP(Tableau210[[#This Row],[OPERATION]],Tableau4[],3,FALSE),"")</f>
        <v>1</v>
      </c>
      <c r="BF1242" s="177" cm="1">
        <f t="array" ref="BF1242">IFERROR(
   SUM(
      _xlfn._xlws.FILTER(
         Tableau3[Joint Définitif Nb],
         (Tableau3[ITEM]=Tableau210[[#This Row],[NOM]])*
         (Tableau3[Rep.]=Tableau210[[#This Row],[REPERE BUTA]])
      )
   ),
0)</f>
        <v>1</v>
      </c>
      <c r="BG1242" s="117" t="s">
        <v>3424</v>
      </c>
      <c r="BH1242" s="177" t="str" cm="1">
        <f t="array" ref="BH12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2" s="117" t="s">
        <v>2281</v>
      </c>
      <c r="BK1242" s="117" t="s">
        <v>2269</v>
      </c>
      <c r="BL1242" s="167" t="s">
        <v>2380</v>
      </c>
      <c r="BM1242" s="117"/>
      <c r="BN1242" s="117"/>
      <c r="BO1242" s="117"/>
      <c r="BP1242" s="117"/>
      <c r="BQ1242" s="48"/>
      <c r="BR1242" s="119"/>
      <c r="BS1242" s="48"/>
      <c r="BT1242" s="48"/>
      <c r="BU1242" s="48"/>
      <c r="BV1242" s="48"/>
      <c r="BW1242" s="48"/>
      <c r="BX1242" s="48"/>
    </row>
    <row r="1243" spans="1:76" ht="15.75" hidden="1" x14ac:dyDescent="0.25">
      <c r="A1243" s="48" t="e" cm="1">
        <f t="array" ref="A1243">_xlfn.XLOOKUP(Tableau210[[#This Row],[NOM]]&amp;Tableau210[[#This Row],[REPERE BUTA]],[6]!Tableau16[POSTE TECHNIQUE]&amp;[6]!Tableau16[Repere ADM],[6]!Tableau16[NUMERO CLIENT])</f>
        <v>#N/A</v>
      </c>
      <c r="B1243" s="48" t="e" cm="1">
        <f t="array" ref="B1243">_xlfn.XLOOKUP(Tableau210[[#This Row],[NOM]]&amp;Tableau210[[#This Row],[REPERE BUTA]],[6]!Tableau16[POSTE TECHNIQUE]&amp;[6]!Tableau16[Repere REF],[6]!Tableau16[NUMERO CLIENT])</f>
        <v>#N/A</v>
      </c>
      <c r="C1243" s="48" cm="1">
        <f t="array" ref="C1243">_xlfn.XLOOKUP(Tableau210[[#This Row],[NOM]]&amp;Tableau210[[#This Row],[Repere Ubleam]],[7]Sheet1!$C$2:$C$2995&amp;[7]Sheet1!$I$2:$I$2995,[7]Sheet1!$A$2:$A$2995)</f>
        <v>1238</v>
      </c>
      <c r="D1243" s="48" t="str">
        <f>C1243&amp;""</f>
        <v>1238</v>
      </c>
      <c r="E1243" s="48" t="e">
        <v>#N/A</v>
      </c>
      <c r="F1243" s="48" t="e">
        <v>#N/A</v>
      </c>
      <c r="G1243" s="176" t="s">
        <v>1916</v>
      </c>
      <c r="H1243" s="119" t="s">
        <v>1068</v>
      </c>
      <c r="I1243" s="119" t="s">
        <v>80</v>
      </c>
      <c r="J1243" s="119" t="s">
        <v>1076</v>
      </c>
      <c r="K1243" s="119" t="str">
        <f>_xlfn.XLOOKUP(Tableau210[[#This Row],[NOM]],[8]LUT!$I$5:$I$301,[8]LUT!$N$5:$N$301)</f>
        <v>Tank</v>
      </c>
      <c r="L1243" s="119">
        <v>3</v>
      </c>
      <c r="M1243" s="119"/>
      <c r="N1243" s="119">
        <v>3</v>
      </c>
      <c r="O1243" s="119"/>
      <c r="P1243" s="119"/>
      <c r="Q1243" s="119"/>
      <c r="R1243" s="119"/>
      <c r="S1243" s="119"/>
      <c r="T1243" s="119"/>
      <c r="U1243" s="119"/>
      <c r="V1243" s="119"/>
      <c r="W1243" s="148" t="s">
        <v>1118</v>
      </c>
      <c r="X1243" s="207" cm="1">
        <f t="array" ref="X12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4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43" s="148" t="s">
        <v>3424</v>
      </c>
      <c r="AA1243" s="207" cm="1">
        <f t="array" ref="AA12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43" s="48"/>
      <c r="AD1243" s="117" t="s">
        <v>2103</v>
      </c>
      <c r="AE1243" s="119"/>
      <c r="AF1243" s="183">
        <f>IFERROR(VLOOKUP(Tableau210[[#This Row],[OPERATION]],Tableau4[],5,FALSE),"")</f>
        <v>1</v>
      </c>
      <c r="AG1243" s="178" cm="1">
        <f t="array" ref="AG1243">IFERROR(
   SUM(
      _xlfn._xlws.FILTER(
         Tableau3[JP],
         (Tableau3[ITEM]=Tableau210[[#This Row],[NOM]])*
         (Tableau3[Rep.]=Tableau210[[#This Row],[REPERE BUTA]])
      )
   ),
0)</f>
        <v>1</v>
      </c>
      <c r="AH1243" s="183">
        <f>IFERROR(VLOOKUP(Tableau210[[#This Row],[OPERATION]],Tableau4[],4,FALSE),"")</f>
        <v>0</v>
      </c>
      <c r="AI1243" s="178" cm="1">
        <f t="array" ref="AI1243">IFERROR(
   SUM(
      _xlfn._xlws.FILTER(
         Tableau3[BP],
         (Tableau3[ITEM]=Tableau210[[#This Row],[NOM]])*
         (Tableau3[Rep.]=Tableau210[[#This Row],[REPERE BUTA]])
      )
   ),
0)</f>
        <v>0</v>
      </c>
      <c r="AJ1243" s="181" t="str">
        <f>IF(Tableau210[[#This Row],[NB JP EMIS]]=1,"1 JP","") &amp; IF(Tableau210[[#This Row],[NB BP EMIS]]=1," 1 BP","")</f>
        <v>1 JP</v>
      </c>
      <c r="AK1243" s="178" t="str">
        <f>IF(Tableau210[[#This Row],[NB JP BUTA]]=1,"1 JP","") &amp; IF(Tableau210[[#This Row],[Nb BP BUTA]]=1," 1 BP","") &amp; IF(Tableau210[[#This Row],[Nb BP BUTA]]=2," 2 BP","")</f>
        <v>1 JP</v>
      </c>
      <c r="AL1243" s="117" t="s">
        <v>103</v>
      </c>
      <c r="AM1243" s="117">
        <f>IFERROR(+VLOOKUP(AY1243,Tiges!$G$4:$I$569,3,FALSE),"")</f>
        <v>27</v>
      </c>
      <c r="AN1243" s="48"/>
      <c r="AO1243" s="117">
        <v>4</v>
      </c>
      <c r="AP1243" s="177" cm="1">
        <f t="array" ref="AP12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4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43" s="117" t="s">
        <v>2161</v>
      </c>
      <c r="AS1243" s="177" t="str" cm="1">
        <f t="array" ref="AS12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2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243" s="117" t="s">
        <v>1123</v>
      </c>
      <c r="AV1243" s="177" cm="1">
        <f t="array" ref="AV12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43" s="117"/>
      <c r="AY1243" s="117" cm="1">
        <f t="array" ref="AY1243">IFERROR(_xlfn.XLOOKUP(Tableau210[[#This Row],[DN DONNEES BUTA ]]&amp;Tableau210[[#This Row],[PN DONNEES BUTA]],Tiges!$B$4:$B$79&amp;Tiges!$C$4:$C$79,Tiges!$G$4:$G$79),"")</f>
        <v>16</v>
      </c>
      <c r="AZ1243" s="117"/>
      <c r="BA1243" s="117" cm="1">
        <f t="array" ref="BA1243">IFERROR(_xlfn.XLOOKUP(Tableau210[[#This Row],[DN DONNEES BUTA ]]&amp;Tableau210[[#This Row],[PN DONNEES BUTA]],Tiges!$B$4:$B$79&amp;Tiges!$C$4:$C$79,Tiges!$H$4:$H$79),"")</f>
        <v>90</v>
      </c>
      <c r="BB1243" s="117"/>
      <c r="BC1243" s="184">
        <f>IFERROR(VLOOKUP(Tableau210[[#This Row],[OPERATION]],Tableau4[],2,FALSE),"")</f>
        <v>2</v>
      </c>
      <c r="BD1243" s="177" cm="1">
        <f t="array" ref="BD1243">IFERROR(
   SUM(
      _xlfn._xlws.FILTER(
         Tableau3[Nb Platinage Joint],
         (Tableau3[ITEM]=Tableau210[[#This Row],[NOM]])*
         (Tableau3[Rep.]=Tableau210[[#This Row],[REPERE BUTA]])
      )
   ),
0)</f>
        <v>2</v>
      </c>
      <c r="BE1243" s="182">
        <f>IFERROR(VLOOKUP(Tableau210[[#This Row],[OPERATION]],Tableau4[],3,FALSE),"")</f>
        <v>1</v>
      </c>
      <c r="BF1243" s="177" cm="1">
        <f t="array" ref="BF1243">IFERROR(
   SUM(
      _xlfn._xlws.FILTER(
         Tableau3[Joint Définitif Nb],
         (Tableau3[ITEM]=Tableau210[[#This Row],[NOM]])*
         (Tableau3[Rep.]=Tableau210[[#This Row],[REPERE BUTA]])
      )
   ),
0)</f>
        <v>1</v>
      </c>
      <c r="BG1243" s="117" t="s">
        <v>3424</v>
      </c>
      <c r="BH1243" s="177" t="str" cm="1">
        <f t="array" ref="BH12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3" s="117" t="s">
        <v>2281</v>
      </c>
      <c r="BK1243" s="117" t="s">
        <v>2269</v>
      </c>
      <c r="BL1243" s="167" t="s">
        <v>2380</v>
      </c>
      <c r="BM1243" s="117"/>
      <c r="BN1243" s="117"/>
      <c r="BO1243" s="117"/>
      <c r="BP1243" s="117"/>
      <c r="BQ1243" s="48"/>
      <c r="BR1243" s="119"/>
      <c r="BS1243" s="48"/>
      <c r="BT1243" s="48"/>
      <c r="BU1243" s="48"/>
      <c r="BV1243" s="48"/>
      <c r="BW1243" s="48"/>
      <c r="BX1243" s="48"/>
    </row>
    <row r="1244" spans="1:76" ht="15.75" hidden="1" x14ac:dyDescent="0.25">
      <c r="A1244" s="48" t="e" cm="1">
        <f t="array" ref="A1244">_xlfn.XLOOKUP(Tableau210[[#This Row],[NOM]]&amp;Tableau210[[#This Row],[REPERE BUTA]],[6]!Tableau16[POSTE TECHNIQUE]&amp;[6]!Tableau16[Repere ADM],[6]!Tableau16[NUMERO CLIENT])</f>
        <v>#N/A</v>
      </c>
      <c r="B1244" s="48" t="e" cm="1">
        <f t="array" ref="B1244">_xlfn.XLOOKUP(Tableau210[[#This Row],[NOM]]&amp;Tableau210[[#This Row],[REPERE BUTA]],[6]!Tableau16[POSTE TECHNIQUE]&amp;[6]!Tableau16[Repere REF],[6]!Tableau16[NUMERO CLIENT])</f>
        <v>#N/A</v>
      </c>
      <c r="C1244" s="48" cm="1">
        <f t="array" ref="C1244">_xlfn.XLOOKUP(Tableau210[[#This Row],[NOM]]&amp;Tableau210[[#This Row],[Repere Ubleam]],[7]Sheet1!$C$2:$C$2995&amp;[7]Sheet1!$I$2:$I$2995,[7]Sheet1!$A$2:$A$2995)</f>
        <v>1239</v>
      </c>
      <c r="D1244" s="48" t="str">
        <f>C1244&amp;""</f>
        <v>1239</v>
      </c>
      <c r="E1244" s="48" t="e">
        <v>#N/A</v>
      </c>
      <c r="F1244" s="48" t="e">
        <v>#N/A</v>
      </c>
      <c r="G1244" s="176" t="s">
        <v>1916</v>
      </c>
      <c r="H1244" s="119" t="s">
        <v>1068</v>
      </c>
      <c r="I1244" s="119" t="s">
        <v>80</v>
      </c>
      <c r="J1244" s="119" t="s">
        <v>1076</v>
      </c>
      <c r="K1244" s="119" t="str">
        <f>_xlfn.XLOOKUP(Tableau210[[#This Row],[NOM]],[8]LUT!$I$5:$I$301,[8]LUT!$N$5:$N$301)</f>
        <v>Tank</v>
      </c>
      <c r="L1244" s="119">
        <v>5</v>
      </c>
      <c r="M1244" s="119"/>
      <c r="N1244" s="119">
        <v>5</v>
      </c>
      <c r="O1244" s="119"/>
      <c r="P1244" s="119"/>
      <c r="Q1244" s="119"/>
      <c r="R1244" s="119"/>
      <c r="S1244" s="119"/>
      <c r="T1244" s="119"/>
      <c r="U1244" s="119"/>
      <c r="V1244" s="119"/>
      <c r="W1244" s="148">
        <v>150</v>
      </c>
      <c r="X1244" s="207" cm="1">
        <f t="array" ref="X12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4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44" s="148">
        <v>20</v>
      </c>
      <c r="AA1244" s="207" cm="1">
        <f t="array" ref="AA12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44" s="48"/>
      <c r="AD1244" s="117" t="s">
        <v>2196</v>
      </c>
      <c r="AE1244" s="119"/>
      <c r="AF1244" s="183">
        <f>IFERROR(VLOOKUP(Tableau210[[#This Row],[OPERATION]],Tableau4[],5,FALSE),"")</f>
        <v>0</v>
      </c>
      <c r="AG1244" s="178" cm="1">
        <f t="array" ref="AG1244">IFERROR(
   SUM(
      _xlfn._xlws.FILTER(
         Tableau3[JP],
         (Tableau3[ITEM]=Tableau210[[#This Row],[NOM]])*
         (Tableau3[Rep.]=Tableau210[[#This Row],[REPERE BUTA]])
      )
   ),
0)</f>
        <v>0</v>
      </c>
      <c r="AH1244" s="183">
        <f>IFERROR(VLOOKUP(Tableau210[[#This Row],[OPERATION]],Tableau4[],4,FALSE),"")</f>
        <v>0</v>
      </c>
      <c r="AI1244" s="178" cm="1">
        <f t="array" ref="AI1244">IFERROR(
   SUM(
      _xlfn._xlws.FILTER(
         Tableau3[BP],
         (Tableau3[ITEM]=Tableau210[[#This Row],[NOM]])*
         (Tableau3[Rep.]=Tableau210[[#This Row],[REPERE BUTA]])
      )
   ),
0)</f>
        <v>0</v>
      </c>
      <c r="AJ1244" s="181" t="s">
        <v>2362</v>
      </c>
      <c r="AK1244" s="178" t="str">
        <f>IF(Tableau210[[#This Row],[NB JP BUTA]]=1,"1 JP","") &amp; IF(Tableau210[[#This Row],[Nb BP BUTA]]=1," 1 BP","") &amp; IF(Tableau210[[#This Row],[Nb BP BUTA]]=2," 2 BP","")</f>
        <v/>
      </c>
      <c r="AL1244" s="117" t="s">
        <v>103</v>
      </c>
      <c r="AM1244" s="117">
        <f>IFERROR(+VLOOKUP(AY1244,Tiges!$G$4:$I$569,3,FALSE),"")</f>
        <v>32</v>
      </c>
      <c r="AN1244" s="48"/>
      <c r="AO1244" s="117">
        <v>8</v>
      </c>
      <c r="AP1244" s="177" cm="1">
        <f t="array" ref="AP12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44" s="117" t="s">
        <v>2283</v>
      </c>
      <c r="AS1244" s="177" t="str" cm="1">
        <f t="array" ref="AS12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244" s="117" t="s">
        <v>1123</v>
      </c>
      <c r="AV1244" s="177" cm="1">
        <f t="array" ref="AV12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44" s="117"/>
      <c r="AY1244" s="117" cm="1">
        <f t="array" ref="AY1244">IFERROR(_xlfn.XLOOKUP(Tableau210[[#This Row],[DN DONNEES BUTA ]]&amp;Tableau210[[#This Row],[PN DONNEES BUTA]],Tiges!$B$4:$B$79&amp;Tiges!$C$4:$C$79,Tiges!$G$4:$G$79),"")</f>
        <v>20</v>
      </c>
      <c r="AZ1244" s="117"/>
      <c r="BA1244" s="117" cm="1">
        <f t="array" ref="BA1244">IFERROR(_xlfn.XLOOKUP(Tableau210[[#This Row],[DN DONNEES BUTA ]]&amp;Tableau210[[#This Row],[PN DONNEES BUTA]],Tiges!$B$4:$B$79&amp;Tiges!$C$4:$C$79,Tiges!$H$4:$H$79),"")</f>
        <v>110</v>
      </c>
      <c r="BB1244" s="117"/>
      <c r="BC1244" s="184">
        <f>IFERROR(VLOOKUP(Tableau210[[#This Row],[OPERATION]],Tableau4[],2,FALSE),"")</f>
        <v>0</v>
      </c>
      <c r="BD1244" s="177" cm="1">
        <f t="array" ref="BD1244">IFERROR(
   SUM(
      _xlfn._xlws.FILTER(
         Tableau3[Nb Platinage Joint],
         (Tableau3[ITEM]=Tableau210[[#This Row],[NOM]])*
         (Tableau3[Rep.]=Tableau210[[#This Row],[REPERE BUTA]])
      )
   ),
0)</f>
        <v>0</v>
      </c>
      <c r="BE1244" s="182">
        <f>IFERROR(VLOOKUP(Tableau210[[#This Row],[OPERATION]],Tableau4[],3,FALSE),"")</f>
        <v>1</v>
      </c>
      <c r="BF1244" s="177" cm="1">
        <f t="array" ref="BF1244">IFERROR(
   SUM(
      _xlfn._xlws.FILTER(
         Tableau3[Joint Définitif Nb],
         (Tableau3[ITEM]=Tableau210[[#This Row],[NOM]])*
         (Tableau3[Rep.]=Tableau210[[#This Row],[REPERE BUTA]])
      )
   ),
0)</f>
        <v>1</v>
      </c>
      <c r="BG1244" s="117" t="s">
        <v>129</v>
      </c>
      <c r="BH1244" s="177" t="str" cm="1">
        <f t="array" ref="BH12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4" s="117" t="s">
        <v>2281</v>
      </c>
      <c r="BK1244" s="117" t="s">
        <v>2269</v>
      </c>
      <c r="BL1244" s="167" t="s">
        <v>2380</v>
      </c>
      <c r="BM1244" s="117"/>
      <c r="BN1244" s="117"/>
      <c r="BO1244" s="117"/>
      <c r="BP1244" s="117"/>
      <c r="BQ1244" s="48"/>
      <c r="BR1244" s="119"/>
      <c r="BS1244" s="48"/>
      <c r="BT1244" s="48"/>
      <c r="BU1244" s="48"/>
      <c r="BV1244" s="48"/>
      <c r="BW1244" s="48"/>
      <c r="BX1244" s="48"/>
    </row>
    <row r="1245" spans="1:76" ht="15.75" hidden="1" x14ac:dyDescent="0.25">
      <c r="A1245" s="48" t="e" cm="1">
        <f t="array" ref="A1245">_xlfn.XLOOKUP(Tableau210[[#This Row],[NOM]]&amp;Tableau210[[#This Row],[REPERE BUTA]],[6]!Tableau16[POSTE TECHNIQUE]&amp;[6]!Tableau16[Repere ADM],[6]!Tableau16[NUMERO CLIENT])</f>
        <v>#N/A</v>
      </c>
      <c r="B1245" s="48" t="e" cm="1">
        <f t="array" ref="B1245">_xlfn.XLOOKUP(Tableau210[[#This Row],[NOM]]&amp;Tableau210[[#This Row],[REPERE BUTA]],[6]!Tableau16[POSTE TECHNIQUE]&amp;[6]!Tableau16[Repere REF],[6]!Tableau16[NUMERO CLIENT])</f>
        <v>#N/A</v>
      </c>
      <c r="C1245" s="48" cm="1">
        <f t="array" ref="C1245">_xlfn.XLOOKUP(Tableau210[[#This Row],[NOM]]&amp;Tableau210[[#This Row],[Repere Ubleam]],[7]Sheet1!$C$2:$C$2995&amp;[7]Sheet1!$I$2:$I$2995,[7]Sheet1!$A$2:$A$2995)</f>
        <v>1240</v>
      </c>
      <c r="D1245" s="48" t="str">
        <f>C1245&amp;""</f>
        <v>1240</v>
      </c>
      <c r="E1245" s="48" t="e">
        <v>#N/A</v>
      </c>
      <c r="F1245" s="48" t="e">
        <v>#N/A</v>
      </c>
      <c r="G1245" s="176" t="s">
        <v>1916</v>
      </c>
      <c r="H1245" s="119" t="s">
        <v>1068</v>
      </c>
      <c r="I1245" s="119" t="s">
        <v>80</v>
      </c>
      <c r="J1245" s="119" t="s">
        <v>1076</v>
      </c>
      <c r="K1245" s="119" t="str">
        <f>_xlfn.XLOOKUP(Tableau210[[#This Row],[NOM]],[8]LUT!$I$5:$I$301,[8]LUT!$N$5:$N$301)</f>
        <v>Tank</v>
      </c>
      <c r="L1245" s="119">
        <v>7</v>
      </c>
      <c r="M1245" s="119"/>
      <c r="N1245" s="119">
        <v>7</v>
      </c>
      <c r="O1245" s="119"/>
      <c r="P1245" s="119"/>
      <c r="Q1245" s="119"/>
      <c r="R1245" s="119"/>
      <c r="S1245" s="119"/>
      <c r="T1245" s="119"/>
      <c r="U1245" s="119"/>
      <c r="V1245" s="119"/>
      <c r="W1245" s="148" t="s">
        <v>1118</v>
      </c>
      <c r="X1245" s="207" cm="1">
        <f t="array" ref="X12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24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45" s="148" t="s">
        <v>3424</v>
      </c>
      <c r="AA1245" s="207" cm="1">
        <f t="array" ref="AA12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45" s="48"/>
      <c r="AD1245" s="117" t="s">
        <v>2196</v>
      </c>
      <c r="AE1245" s="119"/>
      <c r="AF1245" s="183">
        <f>IFERROR(VLOOKUP(Tableau210[[#This Row],[OPERATION]],Tableau4[],5,FALSE),"")</f>
        <v>0</v>
      </c>
      <c r="AG1245" s="178" cm="1">
        <f t="array" ref="AG1245">IFERROR(
   SUM(
      _xlfn._xlws.FILTER(
         Tableau3[JP],
         (Tableau3[ITEM]=Tableau210[[#This Row],[NOM]])*
         (Tableau3[Rep.]=Tableau210[[#This Row],[REPERE BUTA]])
      )
   ),
0)</f>
        <v>0</v>
      </c>
      <c r="AH1245" s="183">
        <f>IFERROR(VLOOKUP(Tableau210[[#This Row],[OPERATION]],Tableau4[],4,FALSE),"")</f>
        <v>0</v>
      </c>
      <c r="AI1245" s="178" cm="1">
        <f t="array" ref="AI1245">IFERROR(
   SUM(
      _xlfn._xlws.FILTER(
         Tableau3[BP],
         (Tableau3[ITEM]=Tableau210[[#This Row],[NOM]])*
         (Tableau3[Rep.]=Tableau210[[#This Row],[REPERE BUTA]])
      )
   ),
0)</f>
        <v>0</v>
      </c>
      <c r="AJ1245" s="181" t="s">
        <v>2258</v>
      </c>
      <c r="AK1245" s="178" t="str">
        <f>IF(Tableau210[[#This Row],[NB JP BUTA]]=1,"1 JP","") &amp; IF(Tableau210[[#This Row],[Nb BP BUTA]]=1," 1 BP","") &amp; IF(Tableau210[[#This Row],[Nb BP BUTA]]=2," 2 BP","")</f>
        <v/>
      </c>
      <c r="AL1245" s="117" t="s">
        <v>103</v>
      </c>
      <c r="AM1245" s="117">
        <f>IFERROR(+VLOOKUP(AY1245,Tiges!$G$4:$I$569,3,FALSE),"")</f>
        <v>51</v>
      </c>
      <c r="AN1245" s="48"/>
      <c r="AO1245" s="117">
        <v>20</v>
      </c>
      <c r="AP1245" s="177" cm="1">
        <f t="array" ref="AP12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2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245" s="117" t="s">
        <v>2396</v>
      </c>
      <c r="AS1245" s="177" t="str" cm="1">
        <f t="array" ref="AS12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2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1245" s="117" t="s">
        <v>1123</v>
      </c>
      <c r="AV1245" s="177" cm="1">
        <f t="array" ref="AV12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45" s="117"/>
      <c r="AY1245" s="117" cm="1">
        <f t="array" ref="AY1245">IFERROR(_xlfn.XLOOKUP(Tableau210[[#This Row],[DN DONNEES BUTA ]]&amp;Tableau210[[#This Row],[PN DONNEES BUTA]],Tiges!$B$4:$B$79&amp;Tiges!$C$4:$C$79,Tiges!$G$4:$G$79),"")</f>
        <v>33</v>
      </c>
      <c r="AZ1245" s="117"/>
      <c r="BA1245" s="117" cm="1">
        <f t="array" ref="BA1245">IFERROR(_xlfn.XLOOKUP(Tableau210[[#This Row],[DN DONNEES BUTA ]]&amp;Tableau210[[#This Row],[PN DONNEES BUTA]],Tiges!$B$4:$B$79&amp;Tiges!$C$4:$C$79,Tiges!$H$4:$H$79),"")</f>
        <v>190</v>
      </c>
      <c r="BB1245" s="117"/>
      <c r="BC1245" s="184">
        <f>IFERROR(VLOOKUP(Tableau210[[#This Row],[OPERATION]],Tableau4[],2,FALSE),"")</f>
        <v>0</v>
      </c>
      <c r="BD1245" s="177" cm="1">
        <f t="array" ref="BD1245">IFERROR(
   SUM(
      _xlfn._xlws.FILTER(
         Tableau3[Nb Platinage Joint],
         (Tableau3[ITEM]=Tableau210[[#This Row],[NOM]])*
         (Tableau3[Rep.]=Tableau210[[#This Row],[REPERE BUTA]])
      )
   ),
0)</f>
        <v>0</v>
      </c>
      <c r="BE1245" s="182">
        <f>IFERROR(VLOOKUP(Tableau210[[#This Row],[OPERATION]],Tableau4[],3,FALSE),"")</f>
        <v>1</v>
      </c>
      <c r="BF1245" s="177" cm="1">
        <f t="array" ref="BF1245">IFERROR(
   SUM(
      _xlfn._xlws.FILTER(
         Tableau3[Joint Définitif Nb],
         (Tableau3[ITEM]=Tableau210[[#This Row],[NOM]])*
         (Tableau3[Rep.]=Tableau210[[#This Row],[REPERE BUTA]])
      )
   ),
0)</f>
        <v>1</v>
      </c>
      <c r="BG1245" s="117" t="s">
        <v>129</v>
      </c>
      <c r="BH1245" s="177" t="str" cm="1">
        <f t="array" ref="BH12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5" s="117" t="s">
        <v>2268</v>
      </c>
      <c r="BK1245" s="117" t="s">
        <v>2269</v>
      </c>
      <c r="BL1245" s="167" t="s">
        <v>2380</v>
      </c>
      <c r="BM1245" s="117"/>
      <c r="BN1245" s="117"/>
      <c r="BO1245" s="117"/>
      <c r="BP1245" s="117"/>
      <c r="BQ1245" s="48"/>
      <c r="BR1245" s="119"/>
      <c r="BS1245" s="48"/>
      <c r="BT1245" s="48"/>
      <c r="BU1245" s="48"/>
      <c r="BV1245" s="48"/>
      <c r="BW1245" s="48"/>
      <c r="BX1245" s="48"/>
    </row>
    <row r="1246" spans="1:76" ht="15.75" hidden="1" x14ac:dyDescent="0.25">
      <c r="A1246" s="48" t="e" cm="1">
        <f t="array" ref="A1246">_xlfn.XLOOKUP(Tableau210[[#This Row],[NOM]]&amp;Tableau210[[#This Row],[REPERE BUTA]],[6]!Tableau16[POSTE TECHNIQUE]&amp;[6]!Tableau16[Repere ADM],[6]!Tableau16[NUMERO CLIENT])</f>
        <v>#N/A</v>
      </c>
      <c r="B1246" s="48" t="e" cm="1">
        <f t="array" ref="B1246">_xlfn.XLOOKUP(Tableau210[[#This Row],[NOM]]&amp;Tableau210[[#This Row],[REPERE BUTA]],[6]!Tableau16[POSTE TECHNIQUE]&amp;[6]!Tableau16[Repere REF],[6]!Tableau16[NUMERO CLIENT])</f>
        <v>#N/A</v>
      </c>
      <c r="C1246" s="48" cm="1">
        <f t="array" ref="C1246">_xlfn.XLOOKUP(Tableau210[[#This Row],[NOM]]&amp;Tableau210[[#This Row],[Repere Ubleam]],[7]Sheet1!$C$2:$C$2995&amp;[7]Sheet1!$I$2:$I$2995,[7]Sheet1!$A$2:$A$2995)</f>
        <v>1241</v>
      </c>
      <c r="D1246" s="48" t="str">
        <f>C1246&amp;""</f>
        <v>1241</v>
      </c>
      <c r="E1246" s="48" t="e">
        <v>#N/A</v>
      </c>
      <c r="F1246" s="48" t="e">
        <v>#N/A</v>
      </c>
      <c r="G1246" s="176" t="s">
        <v>1916</v>
      </c>
      <c r="H1246" s="119" t="s">
        <v>1068</v>
      </c>
      <c r="I1246" s="119" t="s">
        <v>80</v>
      </c>
      <c r="J1246" s="119" t="s">
        <v>1076</v>
      </c>
      <c r="K1246" s="119" t="str">
        <f>_xlfn.XLOOKUP(Tableau210[[#This Row],[NOM]],[8]LUT!$I$5:$I$301,[8]LUT!$N$5:$N$301)</f>
        <v>Tank</v>
      </c>
      <c r="L1246" s="119">
        <v>8</v>
      </c>
      <c r="M1246" s="119"/>
      <c r="N1246" s="119">
        <v>8</v>
      </c>
      <c r="O1246" s="119"/>
      <c r="P1246" s="119"/>
      <c r="Q1246" s="119"/>
      <c r="R1246" s="119"/>
      <c r="S1246" s="119"/>
      <c r="T1246" s="119"/>
      <c r="U1246" s="119"/>
      <c r="V1246" s="119"/>
      <c r="W1246" s="148" t="s">
        <v>2291</v>
      </c>
      <c r="X1246" s="207" cm="1">
        <f t="array" ref="X12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4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46" s="148" t="s">
        <v>3424</v>
      </c>
      <c r="AA1246" s="207" cm="1">
        <f t="array" ref="AA12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46" s="48"/>
      <c r="AD1246" s="117" t="s">
        <v>2103</v>
      </c>
      <c r="AE1246" s="119"/>
      <c r="AF1246" s="183">
        <f>IFERROR(VLOOKUP(Tableau210[[#This Row],[OPERATION]],Tableau4[],5,FALSE),"")</f>
        <v>1</v>
      </c>
      <c r="AG1246" s="178" cm="1">
        <f t="array" ref="AG1246">IFERROR(
   SUM(
      _xlfn._xlws.FILTER(
         Tableau3[JP],
         (Tableau3[ITEM]=Tableau210[[#This Row],[NOM]])*
         (Tableau3[Rep.]=Tableau210[[#This Row],[REPERE BUTA]])
      )
   ),
0)</f>
        <v>1</v>
      </c>
      <c r="AH1246" s="183">
        <f>IFERROR(VLOOKUP(Tableau210[[#This Row],[OPERATION]],Tableau4[],4,FALSE),"")</f>
        <v>0</v>
      </c>
      <c r="AI1246" s="178" cm="1">
        <f t="array" ref="AI1246">IFERROR(
   SUM(
      _xlfn._xlws.FILTER(
         Tableau3[BP],
         (Tableau3[ITEM]=Tableau210[[#This Row],[NOM]])*
         (Tableau3[Rep.]=Tableau210[[#This Row],[REPERE BUTA]])
      )
   ),
0)</f>
        <v>0</v>
      </c>
      <c r="AJ1246" s="181" t="str">
        <f>IF(Tableau210[[#This Row],[NB JP EMIS]]=1,"1 JP","") &amp; IF(Tableau210[[#This Row],[NB BP EMIS]]=1," 1 BP","")</f>
        <v>1 JP</v>
      </c>
      <c r="AK1246" s="178" t="str">
        <f>IF(Tableau210[[#This Row],[NB JP BUTA]]=1,"1 JP","") &amp; IF(Tableau210[[#This Row],[Nb BP BUTA]]=1," 1 BP","") &amp; IF(Tableau210[[#This Row],[Nb BP BUTA]]=2," 2 BP","")</f>
        <v>1 JP</v>
      </c>
      <c r="AL1246" s="117" t="s">
        <v>103</v>
      </c>
      <c r="AM1246" s="117">
        <f>IFERROR(+VLOOKUP(AY1246,Tiges!$G$4:$I$569,3,FALSE),"")</f>
        <v>27</v>
      </c>
      <c r="AN1246" s="48"/>
      <c r="AO1246" s="170" t="s">
        <v>3424</v>
      </c>
      <c r="AP1246" s="177" cm="1">
        <f t="array" ref="AP12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46" s="170" t="s">
        <v>3424</v>
      </c>
      <c r="AS1246" s="177" t="str" cm="1">
        <f t="array" ref="AS12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2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246" s="170" t="s">
        <v>3424</v>
      </c>
      <c r="AV1246" s="177" cm="1">
        <f t="array" ref="AV12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46" s="411" t="s">
        <v>3424</v>
      </c>
      <c r="AX1246" s="117"/>
      <c r="AY1246" s="117" cm="1">
        <f t="array" ref="AY1246">IFERROR(_xlfn.XLOOKUP(Tableau210[[#This Row],[DN DONNEES BUTA ]]&amp;Tableau210[[#This Row],[PN DONNEES BUTA]],Tiges!$B$4:$B$79&amp;Tiges!$C$4:$C$79,Tiges!$G$4:$G$79),"")</f>
        <v>16</v>
      </c>
      <c r="AZ1246" s="117"/>
      <c r="BA1246" s="117" cm="1">
        <f t="array" ref="BA1246">IFERROR(_xlfn.XLOOKUP(Tableau210[[#This Row],[DN DONNEES BUTA ]]&amp;Tableau210[[#This Row],[PN DONNEES BUTA]],Tiges!$B$4:$B$79&amp;Tiges!$C$4:$C$79,Tiges!$H$4:$H$79),"")</f>
        <v>90</v>
      </c>
      <c r="BB1246" s="117"/>
      <c r="BC1246" s="184">
        <f>IFERROR(VLOOKUP(Tableau210[[#This Row],[OPERATION]],Tableau4[],2,FALSE),"")</f>
        <v>2</v>
      </c>
      <c r="BD1246" s="177" cm="1">
        <f t="array" ref="BD1246">IFERROR(
   SUM(
      _xlfn._xlws.FILTER(
         Tableau3[Nb Platinage Joint],
         (Tableau3[ITEM]=Tableau210[[#This Row],[NOM]])*
         (Tableau3[Rep.]=Tableau210[[#This Row],[REPERE BUTA]])
      )
   ),
0)</f>
        <v>2</v>
      </c>
      <c r="BE1246" s="182">
        <f>IFERROR(VLOOKUP(Tableau210[[#This Row],[OPERATION]],Tableau4[],3,FALSE),"")</f>
        <v>1</v>
      </c>
      <c r="BF1246" s="177" cm="1">
        <f t="array" ref="BF1246">IFERROR(
   SUM(
      _xlfn._xlws.FILTER(
         Tableau3[Joint Définitif Nb],
         (Tableau3[ITEM]=Tableau210[[#This Row],[NOM]])*
         (Tableau3[Rep.]=Tableau210[[#This Row],[REPERE BUTA]])
      )
   ),
0)</f>
        <v>1</v>
      </c>
      <c r="BG1246" s="170" t="s">
        <v>3424</v>
      </c>
      <c r="BH1246" s="177" t="str" cm="1">
        <f t="array" ref="BH12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6" s="170" t="s">
        <v>3424</v>
      </c>
      <c r="BK1246" s="170" t="s">
        <v>3424</v>
      </c>
      <c r="BL1246" s="167" t="s">
        <v>2380</v>
      </c>
      <c r="BM1246" s="117"/>
      <c r="BN1246" s="117"/>
      <c r="BO1246" s="117"/>
      <c r="BP1246" s="117"/>
      <c r="BQ1246" s="48"/>
      <c r="BR1246" s="119"/>
      <c r="BS1246" s="48"/>
      <c r="BT1246" s="48"/>
      <c r="BU1246" s="48"/>
      <c r="BV1246" s="48"/>
      <c r="BW1246" s="48"/>
      <c r="BX1246" s="48"/>
    </row>
    <row r="1247" spans="1:76" ht="15.75" hidden="1" x14ac:dyDescent="0.25">
      <c r="A1247" s="48" t="e" cm="1">
        <f t="array" ref="A1247">_xlfn.XLOOKUP(Tableau210[[#This Row],[NOM]]&amp;Tableau210[[#This Row],[REPERE BUTA]],[6]!Tableau16[POSTE TECHNIQUE]&amp;[6]!Tableau16[Repere ADM],[6]!Tableau16[NUMERO CLIENT])</f>
        <v>#N/A</v>
      </c>
      <c r="B1247" s="48" t="e" cm="1">
        <f t="array" ref="B1247">_xlfn.XLOOKUP(Tableau210[[#This Row],[NOM]]&amp;Tableau210[[#This Row],[REPERE BUTA]],[6]!Tableau16[POSTE TECHNIQUE]&amp;[6]!Tableau16[Repere REF],[6]!Tableau16[NUMERO CLIENT])</f>
        <v>#N/A</v>
      </c>
      <c r="C1247" s="48" cm="1">
        <f t="array" ref="C1247">_xlfn.XLOOKUP(Tableau210[[#This Row],[NOM]]&amp;Tableau210[[#This Row],[Repere Ubleam]],[7]Sheet1!$C$2:$C$2995&amp;[7]Sheet1!$I$2:$I$2995,[7]Sheet1!$A$2:$A$2995)</f>
        <v>1242</v>
      </c>
      <c r="D1247" s="48" t="str">
        <f>C1247&amp;""</f>
        <v>1242</v>
      </c>
      <c r="E1247" s="48" t="e">
        <v>#N/A</v>
      </c>
      <c r="F1247" s="48" t="e">
        <v>#N/A</v>
      </c>
      <c r="G1247" s="176" t="s">
        <v>1916</v>
      </c>
      <c r="H1247" s="119" t="s">
        <v>1068</v>
      </c>
      <c r="I1247" s="119" t="s">
        <v>80</v>
      </c>
      <c r="J1247" s="119" t="s">
        <v>1076</v>
      </c>
      <c r="K1247" s="119" t="str">
        <f>_xlfn.XLOOKUP(Tableau210[[#This Row],[NOM]],[8]LUT!$I$5:$I$301,[8]LUT!$N$5:$N$301)</f>
        <v>Tank</v>
      </c>
      <c r="L1247" s="119">
        <v>9</v>
      </c>
      <c r="M1247" s="119"/>
      <c r="N1247" s="119">
        <v>9</v>
      </c>
      <c r="O1247" s="119"/>
      <c r="P1247" s="119"/>
      <c r="Q1247" s="119"/>
      <c r="R1247" s="119"/>
      <c r="S1247" s="119"/>
      <c r="T1247" s="119"/>
      <c r="U1247" s="119"/>
      <c r="V1247" s="119"/>
      <c r="W1247" s="148">
        <v>80</v>
      </c>
      <c r="X1247" s="207" cm="1">
        <f t="array" ref="X12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4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47" s="148">
        <v>20</v>
      </c>
      <c r="AA1247" s="207" cm="1">
        <f t="array" ref="AA12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47" s="48"/>
      <c r="AD1247" s="117" t="s">
        <v>2103</v>
      </c>
      <c r="AE1247" s="119"/>
      <c r="AF1247" s="183">
        <f>IFERROR(VLOOKUP(Tableau210[[#This Row],[OPERATION]],Tableau4[],5,FALSE),"")</f>
        <v>1</v>
      </c>
      <c r="AG1247" s="178" cm="1">
        <f t="array" ref="AG1247">IFERROR(
   SUM(
      _xlfn._xlws.FILTER(
         Tableau3[JP],
         (Tableau3[ITEM]=Tableau210[[#This Row],[NOM]])*
         (Tableau3[Rep.]=Tableau210[[#This Row],[REPERE BUTA]])
      )
   ),
0)</f>
        <v>1</v>
      </c>
      <c r="AH1247" s="183">
        <f>IFERROR(VLOOKUP(Tableau210[[#This Row],[OPERATION]],Tableau4[],4,FALSE),"")</f>
        <v>0</v>
      </c>
      <c r="AI1247" s="178" cm="1">
        <f t="array" ref="AI1247">IFERROR(
   SUM(
      _xlfn._xlws.FILTER(
         Tableau3[BP],
         (Tableau3[ITEM]=Tableau210[[#This Row],[NOM]])*
         (Tableau3[Rep.]=Tableau210[[#This Row],[REPERE BUTA]])
      )
   ),
0)</f>
        <v>0</v>
      </c>
      <c r="AJ1247" s="181" t="str">
        <f>IF(Tableau210[[#This Row],[NB JP EMIS]]=1,"1 JP","") &amp; IF(Tableau210[[#This Row],[NB BP EMIS]]=1," 1 BP","")</f>
        <v>1 JP</v>
      </c>
      <c r="AK1247" s="178" t="str">
        <f>IF(Tableau210[[#This Row],[NB JP BUTA]]=1,"1 JP","") &amp; IF(Tableau210[[#This Row],[Nb BP BUTA]]=1," 1 BP","") &amp; IF(Tableau210[[#This Row],[Nb BP BUTA]]=2," 2 BP","")</f>
        <v>1 JP</v>
      </c>
      <c r="AL1247" s="117" t="s">
        <v>103</v>
      </c>
      <c r="AM1247" s="117">
        <f>IFERROR(+VLOOKUP(AY1247,Tiges!$G$4:$I$569,3,FALSE),"")</f>
        <v>27</v>
      </c>
      <c r="AN1247" s="48"/>
      <c r="AO1247" s="117">
        <v>4</v>
      </c>
      <c r="AP1247" s="177" cm="1">
        <f t="array" ref="AP12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4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47" s="117" t="s">
        <v>2163</v>
      </c>
      <c r="AS1247" s="177" t="str" cm="1">
        <f t="array" ref="AS12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4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47" s="117" t="s">
        <v>1123</v>
      </c>
      <c r="AV1247" s="177" cm="1">
        <f t="array" ref="AV12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4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47" s="117"/>
      <c r="AY1247" s="117" cm="1">
        <f t="array" ref="AY1247">IFERROR(_xlfn.XLOOKUP(Tableau210[[#This Row],[DN DONNEES BUTA ]]&amp;Tableau210[[#This Row],[PN DONNEES BUTA]],Tiges!$B$4:$B$79&amp;Tiges!$C$4:$C$79,Tiges!$G$4:$G$79),"")</f>
        <v>16</v>
      </c>
      <c r="AZ1247" s="117"/>
      <c r="BA1247" s="117" cm="1">
        <f t="array" ref="BA1247">IFERROR(_xlfn.XLOOKUP(Tableau210[[#This Row],[DN DONNEES BUTA ]]&amp;Tableau210[[#This Row],[PN DONNEES BUTA]],Tiges!$B$4:$B$79&amp;Tiges!$C$4:$C$79,Tiges!$H$4:$H$79),"")</f>
        <v>100</v>
      </c>
      <c r="BB1247" s="117"/>
      <c r="BC1247" s="184">
        <f>IFERROR(VLOOKUP(Tableau210[[#This Row],[OPERATION]],Tableau4[],2,FALSE),"")</f>
        <v>2</v>
      </c>
      <c r="BD1247" s="177" cm="1">
        <f t="array" ref="BD1247">IFERROR(
   SUM(
      _xlfn._xlws.FILTER(
         Tableau3[Nb Platinage Joint],
         (Tableau3[ITEM]=Tableau210[[#This Row],[NOM]])*
         (Tableau3[Rep.]=Tableau210[[#This Row],[REPERE BUTA]])
      )
   ),
0)</f>
        <v>2</v>
      </c>
      <c r="BE1247" s="182">
        <f>IFERROR(VLOOKUP(Tableau210[[#This Row],[OPERATION]],Tableau4[],3,FALSE),"")</f>
        <v>1</v>
      </c>
      <c r="BF1247" s="177" cm="1">
        <f t="array" ref="BF1247">IFERROR(
   SUM(
      _xlfn._xlws.FILTER(
         Tableau3[Joint Définitif Nb],
         (Tableau3[ITEM]=Tableau210[[#This Row],[NOM]])*
         (Tableau3[Rep.]=Tableau210[[#This Row],[REPERE BUTA]])
      )
   ),
0)</f>
        <v>1</v>
      </c>
      <c r="BG1247" s="117" t="s">
        <v>129</v>
      </c>
      <c r="BH1247" s="177" t="str" cm="1">
        <f t="array" ref="BH12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7" s="117" t="s">
        <v>2268</v>
      </c>
      <c r="BK1247" s="117" t="s">
        <v>2269</v>
      </c>
      <c r="BL1247" s="167" t="s">
        <v>2380</v>
      </c>
      <c r="BM1247" s="117"/>
      <c r="BN1247" s="117"/>
      <c r="BO1247" s="117"/>
      <c r="BP1247" s="117"/>
      <c r="BQ1247" s="48"/>
      <c r="BR1247" s="119"/>
      <c r="BS1247" s="48"/>
      <c r="BT1247" s="48"/>
      <c r="BU1247" s="48"/>
      <c r="BV1247" s="48"/>
      <c r="BW1247" s="48"/>
      <c r="BX1247" s="48"/>
    </row>
    <row r="1248" spans="1:76" ht="15.75" hidden="1" x14ac:dyDescent="0.25">
      <c r="A1248" s="48" t="e" cm="1">
        <f t="array" ref="A1248">_xlfn.XLOOKUP(Tableau210[[#This Row],[NOM]]&amp;Tableau210[[#This Row],[REPERE BUTA]],[6]!Tableau16[POSTE TECHNIQUE]&amp;[6]!Tableau16[Repere ADM],[6]!Tableau16[NUMERO CLIENT])</f>
        <v>#N/A</v>
      </c>
      <c r="B1248" s="48" t="e" cm="1">
        <f t="array" ref="B1248">_xlfn.XLOOKUP(Tableau210[[#This Row],[NOM]]&amp;Tableau210[[#This Row],[REPERE BUTA]],[6]!Tableau16[POSTE TECHNIQUE]&amp;[6]!Tableau16[Repere REF],[6]!Tableau16[NUMERO CLIENT])</f>
        <v>#N/A</v>
      </c>
      <c r="C1248" s="48" cm="1">
        <f t="array" ref="C1248">_xlfn.XLOOKUP(Tableau210[[#This Row],[NOM]]&amp;Tableau210[[#This Row],[Repere Ubleam]],[7]Sheet1!$C$2:$C$2995&amp;[7]Sheet1!$I$2:$I$2995,[7]Sheet1!$A$2:$A$2995)</f>
        <v>1243</v>
      </c>
      <c r="D1248" s="48" t="str">
        <f>C1248&amp;""</f>
        <v>1243</v>
      </c>
      <c r="E1248" s="48" t="e">
        <v>#N/A</v>
      </c>
      <c r="F1248" s="48" t="e">
        <v>#N/A</v>
      </c>
      <c r="G1248" s="176" t="s">
        <v>1916</v>
      </c>
      <c r="H1248" s="119" t="s">
        <v>1068</v>
      </c>
      <c r="I1248" s="119" t="s">
        <v>80</v>
      </c>
      <c r="J1248" s="119" t="s">
        <v>1076</v>
      </c>
      <c r="K1248" s="119" t="str">
        <f>_xlfn.XLOOKUP(Tableau210[[#This Row],[NOM]],[8]LUT!$I$5:$I$301,[8]LUT!$N$5:$N$301)</f>
        <v>Tank</v>
      </c>
      <c r="L1248" s="119">
        <v>10</v>
      </c>
      <c r="M1248" s="119"/>
      <c r="N1248" s="119">
        <v>10</v>
      </c>
      <c r="O1248" s="119"/>
      <c r="P1248" s="119"/>
      <c r="Q1248" s="119"/>
      <c r="R1248" s="119"/>
      <c r="S1248" s="119"/>
      <c r="T1248" s="119"/>
      <c r="U1248" s="119"/>
      <c r="V1248" s="119"/>
      <c r="W1248" s="148" t="s">
        <v>1118</v>
      </c>
      <c r="X1248" s="207" cm="1">
        <f t="array" ref="X12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24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48" s="148" t="s">
        <v>3424</v>
      </c>
      <c r="AA1248" s="207" cm="1">
        <f t="array" ref="AA12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48" s="48"/>
      <c r="AD1248" s="117" t="s">
        <v>2103</v>
      </c>
      <c r="AE1248" s="119"/>
      <c r="AF1248" s="183">
        <f>IFERROR(VLOOKUP(Tableau210[[#This Row],[OPERATION]],Tableau4[],5,FALSE),"")</f>
        <v>1</v>
      </c>
      <c r="AG1248" s="178" cm="1">
        <f t="array" ref="AG1248">IFERROR(
   SUM(
      _xlfn._xlws.FILTER(
         Tableau3[JP],
         (Tableau3[ITEM]=Tableau210[[#This Row],[NOM]])*
         (Tableau3[Rep.]=Tableau210[[#This Row],[REPERE BUTA]])
      )
   ),
0)</f>
        <v>1</v>
      </c>
      <c r="AH1248" s="183">
        <f>IFERROR(VLOOKUP(Tableau210[[#This Row],[OPERATION]],Tableau4[],4,FALSE),"")</f>
        <v>0</v>
      </c>
      <c r="AI1248" s="178" cm="1">
        <f t="array" ref="AI1248">IFERROR(
   SUM(
      _xlfn._xlws.FILTER(
         Tableau3[BP],
         (Tableau3[ITEM]=Tableau210[[#This Row],[NOM]])*
         (Tableau3[Rep.]=Tableau210[[#This Row],[REPERE BUTA]])
      )
   ),
0)</f>
        <v>0</v>
      </c>
      <c r="AJ1248" s="181" t="str">
        <f>IF(Tableau210[[#This Row],[NB JP EMIS]]=1,"1 JP","") &amp; IF(Tableau210[[#This Row],[NB BP EMIS]]=1," 1 BP","")</f>
        <v>1 JP</v>
      </c>
      <c r="AK1248" s="178" t="str">
        <f>IF(Tableau210[[#This Row],[NB JP BUTA]]=1,"1 JP","") &amp; IF(Tableau210[[#This Row],[Nb BP BUTA]]=1," 1 BP","") &amp; IF(Tableau210[[#This Row],[Nb BP BUTA]]=2," 2 BP","")</f>
        <v>1 JP</v>
      </c>
      <c r="AL1248" s="117" t="s">
        <v>103</v>
      </c>
      <c r="AM1248" s="117">
        <f>IFERROR(+VLOOKUP(AY1248,Tiges!$G$4:$I$569,3,FALSE),"")</f>
        <v>32</v>
      </c>
      <c r="AN1248" s="48"/>
      <c r="AO1248" s="117">
        <v>8</v>
      </c>
      <c r="AP1248" s="177" cm="1">
        <f t="array" ref="AP12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48" s="117" t="s">
        <v>2163</v>
      </c>
      <c r="AS1248" s="177" t="str" cm="1">
        <f t="array" ref="AS12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4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48" s="117" t="s">
        <v>1123</v>
      </c>
      <c r="AV1248" s="177" cm="1">
        <f t="array" ref="AV12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48" s="117"/>
      <c r="AY1248" s="117" cm="1">
        <f t="array" ref="AY1248">IFERROR(_xlfn.XLOOKUP(Tableau210[[#This Row],[DN DONNEES BUTA ]]&amp;Tableau210[[#This Row],[PN DONNEES BUTA]],Tiges!$B$4:$B$79&amp;Tiges!$C$4:$C$79,Tiges!$G$4:$G$79),"")</f>
        <v>20</v>
      </c>
      <c r="AZ1248" s="117"/>
      <c r="BA1248" s="117" cm="1">
        <f t="array" ref="BA1248">IFERROR(_xlfn.XLOOKUP(Tableau210[[#This Row],[DN DONNEES BUTA ]]&amp;Tableau210[[#This Row],[PN DONNEES BUTA]],Tiges!$B$4:$B$79&amp;Tiges!$C$4:$C$79,Tiges!$H$4:$H$79),"")</f>
        <v>110</v>
      </c>
      <c r="BB1248" s="117"/>
      <c r="BC1248" s="184">
        <f>IFERROR(VLOOKUP(Tableau210[[#This Row],[OPERATION]],Tableau4[],2,FALSE),"")</f>
        <v>2</v>
      </c>
      <c r="BD1248" s="177" cm="1">
        <f t="array" ref="BD1248">IFERROR(
   SUM(
      _xlfn._xlws.FILTER(
         Tableau3[Nb Platinage Joint],
         (Tableau3[ITEM]=Tableau210[[#This Row],[NOM]])*
         (Tableau3[Rep.]=Tableau210[[#This Row],[REPERE BUTA]])
      )
   ),
0)</f>
        <v>2</v>
      </c>
      <c r="BE1248" s="182">
        <f>IFERROR(VLOOKUP(Tableau210[[#This Row],[OPERATION]],Tableau4[],3,FALSE),"")</f>
        <v>1</v>
      </c>
      <c r="BF1248" s="177" cm="1">
        <f t="array" ref="BF1248">IFERROR(
   SUM(
      _xlfn._xlws.FILTER(
         Tableau3[Joint Définitif Nb],
         (Tableau3[ITEM]=Tableau210[[#This Row],[NOM]])*
         (Tableau3[Rep.]=Tableau210[[#This Row],[REPERE BUTA]])
      )
   ),
0)</f>
        <v>1</v>
      </c>
      <c r="BG1248" s="117" t="s">
        <v>129</v>
      </c>
      <c r="BH1248" s="177" t="str" cm="1">
        <f t="array" ref="BH12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8" s="117" t="s">
        <v>2281</v>
      </c>
      <c r="BK1248" s="117" t="s">
        <v>2269</v>
      </c>
      <c r="BL1248" s="167" t="s">
        <v>2380</v>
      </c>
      <c r="BM1248" s="117"/>
      <c r="BN1248" s="117"/>
      <c r="BO1248" s="117"/>
      <c r="BP1248" s="117"/>
      <c r="BQ1248" s="48"/>
      <c r="BR1248" s="119"/>
      <c r="BS1248" s="48"/>
      <c r="BT1248" s="48"/>
      <c r="BU1248" s="48"/>
      <c r="BV1248" s="48"/>
      <c r="BW1248" s="48"/>
      <c r="BX1248" s="48"/>
    </row>
    <row r="1249" spans="1:76" ht="15.75" hidden="1" x14ac:dyDescent="0.25">
      <c r="A1249" s="48" t="e" cm="1">
        <f t="array" ref="A1249">_xlfn.XLOOKUP(Tableau210[[#This Row],[NOM]]&amp;Tableau210[[#This Row],[REPERE BUTA]],[6]!Tableau16[POSTE TECHNIQUE]&amp;[6]!Tableau16[Repere ADM],[6]!Tableau16[NUMERO CLIENT])</f>
        <v>#N/A</v>
      </c>
      <c r="B1249" s="48" t="e" cm="1">
        <f t="array" ref="B1249">_xlfn.XLOOKUP(Tableau210[[#This Row],[NOM]]&amp;Tableau210[[#This Row],[REPERE BUTA]],[6]!Tableau16[POSTE TECHNIQUE]&amp;[6]!Tableau16[Repere REF],[6]!Tableau16[NUMERO CLIENT])</f>
        <v>#N/A</v>
      </c>
      <c r="C1249" s="48" cm="1">
        <f t="array" ref="C1249">_xlfn.XLOOKUP(Tableau210[[#This Row],[NOM]]&amp;Tableau210[[#This Row],[Repere Ubleam]],[7]Sheet1!$C$2:$C$2995&amp;[7]Sheet1!$I$2:$I$2995,[7]Sheet1!$A$2:$A$2995)</f>
        <v>1244</v>
      </c>
      <c r="D1249" s="48" t="str">
        <f>C1249&amp;""</f>
        <v>1244</v>
      </c>
      <c r="E1249" s="48" t="e">
        <v>#N/A</v>
      </c>
      <c r="F1249" s="48" t="e">
        <v>#N/A</v>
      </c>
      <c r="G1249" s="176" t="s">
        <v>1916</v>
      </c>
      <c r="H1249" s="119" t="s">
        <v>1068</v>
      </c>
      <c r="I1249" s="119" t="s">
        <v>80</v>
      </c>
      <c r="J1249" s="119" t="s">
        <v>1076</v>
      </c>
      <c r="K1249" s="119" t="str">
        <f>_xlfn.XLOOKUP(Tableau210[[#This Row],[NOM]],[8]LUT!$I$5:$I$301,[8]LUT!$N$5:$N$301)</f>
        <v>Tank</v>
      </c>
      <c r="L1249" s="119">
        <v>11</v>
      </c>
      <c r="M1249" s="119"/>
      <c r="N1249" s="119">
        <v>11</v>
      </c>
      <c r="O1249" s="119"/>
      <c r="P1249" s="119"/>
      <c r="Q1249" s="119"/>
      <c r="R1249" s="119"/>
      <c r="S1249" s="119"/>
      <c r="T1249" s="119"/>
      <c r="U1249" s="119"/>
      <c r="V1249" s="119"/>
      <c r="W1249" s="148">
        <v>200</v>
      </c>
      <c r="X1249" s="207" cm="1">
        <f t="array" ref="X12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2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49" s="148">
        <v>20</v>
      </c>
      <c r="AA1249" s="207" cm="1">
        <f t="array" ref="AA12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4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49" s="48"/>
      <c r="AD1249" s="117" t="s">
        <v>2103</v>
      </c>
      <c r="AE1249" s="119"/>
      <c r="AF1249" s="183">
        <f>IFERROR(VLOOKUP(Tableau210[[#This Row],[OPERATION]],Tableau4[],5,FALSE),"")</f>
        <v>1</v>
      </c>
      <c r="AG1249" s="178" cm="1">
        <f t="array" ref="AG1249">IFERROR(
   SUM(
      _xlfn._xlws.FILTER(
         Tableau3[JP],
         (Tableau3[ITEM]=Tableau210[[#This Row],[NOM]])*
         (Tableau3[Rep.]=Tableau210[[#This Row],[REPERE BUTA]])
      )
   ),
0)</f>
        <v>1</v>
      </c>
      <c r="AH1249" s="183">
        <f>IFERROR(VLOOKUP(Tableau210[[#This Row],[OPERATION]],Tableau4[],4,FALSE),"")</f>
        <v>0</v>
      </c>
      <c r="AI1249" s="178" cm="1">
        <f t="array" ref="AI1249">IFERROR(
   SUM(
      _xlfn._xlws.FILTER(
         Tableau3[BP],
         (Tableau3[ITEM]=Tableau210[[#This Row],[NOM]])*
         (Tableau3[Rep.]=Tableau210[[#This Row],[REPERE BUTA]])
      )
   ),
0)</f>
        <v>0</v>
      </c>
      <c r="AJ1249" s="181" t="str">
        <f>IF(Tableau210[[#This Row],[NB JP EMIS]]=1,"1 JP","") &amp; IF(Tableau210[[#This Row],[NB BP EMIS]]=1," 1 BP","")</f>
        <v>1 JP</v>
      </c>
      <c r="AK1249" s="178" t="str">
        <f>IF(Tableau210[[#This Row],[NB JP BUTA]]=1,"1 JP","") &amp; IF(Tableau210[[#This Row],[Nb BP BUTA]]=1," 1 BP","") &amp; IF(Tableau210[[#This Row],[Nb BP BUTA]]=2," 2 BP","")</f>
        <v>1 JP</v>
      </c>
      <c r="AL1249" s="117" t="s">
        <v>103</v>
      </c>
      <c r="AM1249" s="117">
        <f>IFERROR(+VLOOKUP(AY1249,Tiges!$G$4:$I$569,3,FALSE),"")</f>
        <v>27</v>
      </c>
      <c r="AN1249" s="48"/>
      <c r="AO1249" s="117">
        <v>8</v>
      </c>
      <c r="AP1249" s="177" cm="1">
        <f t="array" ref="AP12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4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49" s="117" t="s">
        <v>2282</v>
      </c>
      <c r="AS1249" s="177" t="str" cm="1">
        <f t="array" ref="AS12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4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49" s="117" t="s">
        <v>1123</v>
      </c>
      <c r="AV1249" s="177" cm="1">
        <f t="array" ref="AV12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49" s="117"/>
      <c r="AY1249" s="117" cm="1">
        <f t="array" ref="AY1249">IFERROR(_xlfn.XLOOKUP(Tableau210[[#This Row],[DN DONNEES BUTA ]]&amp;Tableau210[[#This Row],[PN DONNEES BUTA]],Tiges!$B$4:$B$79&amp;Tiges!$C$4:$C$79,Tiges!$G$4:$G$79),"")</f>
        <v>16</v>
      </c>
      <c r="AZ1249" s="117"/>
      <c r="BA1249" s="117" cm="1">
        <f t="array" ref="BA1249">IFERROR(_xlfn.XLOOKUP(Tableau210[[#This Row],[DN DONNEES BUTA ]]&amp;Tableau210[[#This Row],[PN DONNEES BUTA]],Tiges!$B$4:$B$79&amp;Tiges!$C$4:$C$79,Tiges!$H$4:$H$79),"")</f>
        <v>100</v>
      </c>
      <c r="BB1249" s="117"/>
      <c r="BC1249" s="184">
        <f>IFERROR(VLOOKUP(Tableau210[[#This Row],[OPERATION]],Tableau4[],2,FALSE),"")</f>
        <v>2</v>
      </c>
      <c r="BD1249" s="177" cm="1">
        <f t="array" ref="BD1249">IFERROR(
   SUM(
      _xlfn._xlws.FILTER(
         Tableau3[Nb Platinage Joint],
         (Tableau3[ITEM]=Tableau210[[#This Row],[NOM]])*
         (Tableau3[Rep.]=Tableau210[[#This Row],[REPERE BUTA]])
      )
   ),
0)</f>
        <v>2</v>
      </c>
      <c r="BE1249" s="182">
        <f>IFERROR(VLOOKUP(Tableau210[[#This Row],[OPERATION]],Tableau4[],3,FALSE),"")</f>
        <v>1</v>
      </c>
      <c r="BF1249" s="177" cm="1">
        <f t="array" ref="BF1249">IFERROR(
   SUM(
      _xlfn._xlws.FILTER(
         Tableau3[Joint Définitif Nb],
         (Tableau3[ITEM]=Tableau210[[#This Row],[NOM]])*
         (Tableau3[Rep.]=Tableau210[[#This Row],[REPERE BUTA]])
      )
   ),
0)</f>
        <v>1</v>
      </c>
      <c r="BG1249" s="117" t="s">
        <v>129</v>
      </c>
      <c r="BH1249" s="177" t="str" cm="1">
        <f t="array" ref="BH12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49" s="117" t="s">
        <v>2268</v>
      </c>
      <c r="BK1249" s="117" t="s">
        <v>2269</v>
      </c>
      <c r="BL1249" s="167" t="s">
        <v>2380</v>
      </c>
      <c r="BM1249" s="117"/>
      <c r="BN1249" s="117"/>
      <c r="BO1249" s="117"/>
      <c r="BP1249" s="117"/>
      <c r="BQ1249" s="48"/>
      <c r="BR1249" s="119"/>
      <c r="BS1249" s="48"/>
      <c r="BT1249" s="48"/>
      <c r="BU1249" s="48"/>
      <c r="BV1249" s="48"/>
      <c r="BW1249" s="48"/>
      <c r="BX1249" s="48"/>
    </row>
    <row r="1250" spans="1:76" ht="15.75" hidden="1" x14ac:dyDescent="0.25">
      <c r="A1250" s="48" t="e" cm="1">
        <f t="array" ref="A1250">_xlfn.XLOOKUP(Tableau210[[#This Row],[NOM]]&amp;Tableau210[[#This Row],[REPERE BUTA]],[6]!Tableau16[POSTE TECHNIQUE]&amp;[6]!Tableau16[Repere ADM],[6]!Tableau16[NUMERO CLIENT])</f>
        <v>#N/A</v>
      </c>
      <c r="B1250" s="48" t="e" cm="1">
        <f t="array" ref="B1250">_xlfn.XLOOKUP(Tableau210[[#This Row],[NOM]]&amp;Tableau210[[#This Row],[REPERE BUTA]],[6]!Tableau16[POSTE TECHNIQUE]&amp;[6]!Tableau16[Repere REF],[6]!Tableau16[NUMERO CLIENT])</f>
        <v>#N/A</v>
      </c>
      <c r="C1250" s="48" cm="1">
        <f t="array" ref="C1250">_xlfn.XLOOKUP(Tableau210[[#This Row],[NOM]]&amp;Tableau210[[#This Row],[Repere Ubleam]],[7]Sheet1!$C$2:$C$2995&amp;[7]Sheet1!$I$2:$I$2995,[7]Sheet1!$A$2:$A$2995)</f>
        <v>1245</v>
      </c>
      <c r="D1250" s="48" t="str">
        <f>C1250&amp;""</f>
        <v>1245</v>
      </c>
      <c r="E1250" s="48" t="e">
        <v>#N/A</v>
      </c>
      <c r="F1250" s="48" t="e">
        <v>#N/A</v>
      </c>
      <c r="G1250" s="176" t="s">
        <v>1916</v>
      </c>
      <c r="H1250" s="119" t="s">
        <v>1068</v>
      </c>
      <c r="I1250" s="119" t="s">
        <v>80</v>
      </c>
      <c r="J1250" s="119" t="s">
        <v>1076</v>
      </c>
      <c r="K1250" s="119" t="str">
        <f>_xlfn.XLOOKUP(Tableau210[[#This Row],[NOM]],[8]LUT!$I$5:$I$301,[8]LUT!$N$5:$N$301)</f>
        <v>Tank</v>
      </c>
      <c r="L1250" s="119">
        <v>13</v>
      </c>
      <c r="M1250" s="119"/>
      <c r="N1250" s="119">
        <v>13</v>
      </c>
      <c r="O1250" s="119"/>
      <c r="P1250" s="119"/>
      <c r="Q1250" s="119"/>
      <c r="R1250" s="119"/>
      <c r="S1250" s="119"/>
      <c r="T1250" s="119"/>
      <c r="U1250" s="119"/>
      <c r="V1250" s="119"/>
      <c r="W1250" s="148" t="s">
        <v>1118</v>
      </c>
      <c r="X1250" s="207" cm="1">
        <f t="array" ref="X12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25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50" s="148" t="s">
        <v>3424</v>
      </c>
      <c r="AA1250" s="207" cm="1">
        <f t="array" ref="AA12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50" s="48"/>
      <c r="AD1250" s="117" t="s">
        <v>626</v>
      </c>
      <c r="AE1250" s="119"/>
      <c r="AF1250" s="183">
        <f>IFERROR(VLOOKUP(Tableau210[[#This Row],[OPERATION]],Tableau4[],5,FALSE),"")</f>
        <v>0</v>
      </c>
      <c r="AG1250" s="178" cm="1">
        <f t="array" ref="AG1250">IFERROR(
   SUM(
      _xlfn._xlws.FILTER(
         Tableau3[JP],
         (Tableau3[ITEM]=Tableau210[[#This Row],[NOM]])*
         (Tableau3[Rep.]=Tableau210[[#This Row],[REPERE BUTA]])
      )
   ),
0)</f>
        <v>0</v>
      </c>
      <c r="AH1250" s="183">
        <f>IFERROR(VLOOKUP(Tableau210[[#This Row],[OPERATION]],Tableau4[],4,FALSE),"")</f>
        <v>0</v>
      </c>
      <c r="AI1250" s="178" cm="1">
        <f t="array" ref="AI1250">IFERROR(
   SUM(
      _xlfn._xlws.FILTER(
         Tableau3[BP],
         (Tableau3[ITEM]=Tableau210[[#This Row],[NOM]])*
         (Tableau3[Rep.]=Tableau210[[#This Row],[REPERE BUTA]])
      )
   ),
0)</f>
        <v>0</v>
      </c>
      <c r="AJ1250" s="181" t="s">
        <v>2362</v>
      </c>
      <c r="AK1250" s="178" t="str">
        <f>IF(Tableau210[[#This Row],[NB JP BUTA]]=1,"1 JP","") &amp; IF(Tableau210[[#This Row],[Nb BP BUTA]]=1," 1 BP","") &amp; IF(Tableau210[[#This Row],[Nb BP BUTA]]=2," 2 BP","")</f>
        <v/>
      </c>
      <c r="AL1250" s="117" t="s">
        <v>103</v>
      </c>
      <c r="AM1250" s="117">
        <f>IFERROR(+VLOOKUP(AY1250,Tiges!$G$4:$I$569,3,FALSE),"")</f>
        <v>51</v>
      </c>
      <c r="AN1250" s="48"/>
      <c r="AO1250" s="117">
        <v>20</v>
      </c>
      <c r="AP1250" s="177" cm="1">
        <f t="array" ref="AP12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25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250" s="117" t="s">
        <v>2448</v>
      </c>
      <c r="AS1250" s="177" t="str" cm="1">
        <f t="array" ref="AS12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25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M33x150</v>
      </c>
      <c r="AU1250" s="117" t="s">
        <v>1123</v>
      </c>
      <c r="AV1250" s="177" cm="1">
        <f t="array" ref="AV12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0" s="117"/>
      <c r="AY1250" s="117" cm="1">
        <f t="array" ref="AY1250">IFERROR(_xlfn.XLOOKUP(Tableau210[[#This Row],[DN DONNEES BUTA ]]&amp;Tableau210[[#This Row],[PN DONNEES BUTA]],Tiges!$B$4:$B$79&amp;Tiges!$C$4:$C$79,Tiges!$G$4:$G$79),"")</f>
        <v>33</v>
      </c>
      <c r="AZ1250" s="117"/>
      <c r="BA1250" s="117" cm="1">
        <f t="array" ref="BA1250">IFERROR(_xlfn.XLOOKUP(Tableau210[[#This Row],[DN DONNEES BUTA ]]&amp;Tableau210[[#This Row],[PN DONNEES BUTA]],Tiges!$B$4:$B$79&amp;Tiges!$C$4:$C$79,Tiges!$H$4:$H$79),"")</f>
        <v>190</v>
      </c>
      <c r="BB1250" s="117"/>
      <c r="BC1250" s="184">
        <f>IFERROR(VLOOKUP(Tableau210[[#This Row],[OPERATION]],Tableau4[],2,FALSE),"")</f>
        <v>0</v>
      </c>
      <c r="BD1250" s="177" cm="1">
        <f t="array" ref="BD1250">IFERROR(
   SUM(
      _xlfn._xlws.FILTER(
         Tableau3[Nb Platinage Joint],
         (Tableau3[ITEM]=Tableau210[[#This Row],[NOM]])*
         (Tableau3[Rep.]=Tableau210[[#This Row],[REPERE BUTA]])
      )
   ),
0)</f>
        <v>0</v>
      </c>
      <c r="BE1250" s="182">
        <f>IFERROR(VLOOKUP(Tableau210[[#This Row],[OPERATION]],Tableau4[],3,FALSE),"")</f>
        <v>1</v>
      </c>
      <c r="BF1250" s="177" cm="1">
        <f t="array" ref="BF1250">IFERROR(
   SUM(
      _xlfn._xlws.FILTER(
         Tableau3[Joint Définitif Nb],
         (Tableau3[ITEM]=Tableau210[[#This Row],[NOM]])*
         (Tableau3[Rep.]=Tableau210[[#This Row],[REPERE BUTA]])
      )
   ),
0)</f>
        <v>1</v>
      </c>
      <c r="BG1250" s="117" t="s">
        <v>129</v>
      </c>
      <c r="BH1250" s="177" t="str" cm="1">
        <f t="array" ref="BH12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0" s="117" t="s">
        <v>2281</v>
      </c>
      <c r="BK1250" s="117" t="s">
        <v>2269</v>
      </c>
      <c r="BL1250" s="167" t="s">
        <v>2380</v>
      </c>
      <c r="BM1250" s="117"/>
      <c r="BN1250" s="117"/>
      <c r="BO1250" s="117"/>
      <c r="BP1250" s="117"/>
      <c r="BQ1250" s="48"/>
      <c r="BR1250" s="119"/>
      <c r="BS1250" s="48"/>
      <c r="BT1250" s="48"/>
      <c r="BU1250" s="48"/>
      <c r="BV1250" s="48"/>
      <c r="BW1250" s="48"/>
      <c r="BX1250" s="48"/>
    </row>
    <row r="1251" spans="1:76" ht="15.75" hidden="1" x14ac:dyDescent="0.25">
      <c r="A1251" s="48" t="e" cm="1">
        <f t="array" ref="A1251">_xlfn.XLOOKUP(Tableau210[[#This Row],[NOM]]&amp;Tableau210[[#This Row],[REPERE BUTA]],[6]!Tableau16[POSTE TECHNIQUE]&amp;[6]!Tableau16[Repere ADM],[6]!Tableau16[NUMERO CLIENT])</f>
        <v>#N/A</v>
      </c>
      <c r="B1251" s="48" t="e" cm="1">
        <f t="array" ref="B1251">_xlfn.XLOOKUP(Tableau210[[#This Row],[NOM]]&amp;Tableau210[[#This Row],[REPERE BUTA]],[6]!Tableau16[POSTE TECHNIQUE]&amp;[6]!Tableau16[Repere REF],[6]!Tableau16[NUMERO CLIENT])</f>
        <v>#N/A</v>
      </c>
      <c r="C1251" s="48" cm="1">
        <f t="array" ref="C1251">_xlfn.XLOOKUP(Tableau210[[#This Row],[NOM]]&amp;Tableau210[[#This Row],[Repere Ubleam]],[7]Sheet1!$C$2:$C$2995&amp;[7]Sheet1!$I$2:$I$2995,[7]Sheet1!$A$2:$A$2995)</f>
        <v>1246</v>
      </c>
      <c r="D1251" s="48" t="str">
        <f>C1251&amp;""</f>
        <v>1246</v>
      </c>
      <c r="E1251" s="48" t="e">
        <v>#N/A</v>
      </c>
      <c r="F1251" s="48" t="e">
        <v>#N/A</v>
      </c>
      <c r="G1251" s="176" t="s">
        <v>1916</v>
      </c>
      <c r="H1251" s="119" t="s">
        <v>1068</v>
      </c>
      <c r="I1251" s="119" t="s">
        <v>80</v>
      </c>
      <c r="J1251" s="119" t="s">
        <v>1076</v>
      </c>
      <c r="K1251" s="119" t="str">
        <f>_xlfn.XLOOKUP(Tableau210[[#This Row],[NOM]],[8]LUT!$I$5:$I$301,[8]LUT!$N$5:$N$301)</f>
        <v>Tank</v>
      </c>
      <c r="L1251" s="119">
        <v>14</v>
      </c>
      <c r="M1251" s="119"/>
      <c r="N1251" s="119">
        <v>14</v>
      </c>
      <c r="O1251" s="119"/>
      <c r="P1251" s="119"/>
      <c r="Q1251" s="119"/>
      <c r="R1251" s="119"/>
      <c r="S1251" s="119"/>
      <c r="T1251" s="119"/>
      <c r="U1251" s="119"/>
      <c r="V1251" s="119"/>
      <c r="W1251" s="148" t="s">
        <v>2291</v>
      </c>
      <c r="X1251" s="207" cm="1">
        <f t="array" ref="X12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5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51" s="148" t="s">
        <v>3424</v>
      </c>
      <c r="AA1251" s="207" cm="1">
        <f t="array" ref="AA12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51" s="48"/>
      <c r="AD1251" s="117" t="s">
        <v>2103</v>
      </c>
      <c r="AE1251" s="119"/>
      <c r="AF1251" s="183">
        <f>IFERROR(VLOOKUP(Tableau210[[#This Row],[OPERATION]],Tableau4[],5,FALSE),"")</f>
        <v>1</v>
      </c>
      <c r="AG1251" s="178" cm="1">
        <f t="array" ref="AG1251">IFERROR(
   SUM(
      _xlfn._xlws.FILTER(
         Tableau3[JP],
         (Tableau3[ITEM]=Tableau210[[#This Row],[NOM]])*
         (Tableau3[Rep.]=Tableau210[[#This Row],[REPERE BUTA]])
      )
   ),
0)</f>
        <v>1</v>
      </c>
      <c r="AH1251" s="183">
        <f>IFERROR(VLOOKUP(Tableau210[[#This Row],[OPERATION]],Tableau4[],4,FALSE),"")</f>
        <v>0</v>
      </c>
      <c r="AI1251" s="178" cm="1">
        <f t="array" ref="AI1251">IFERROR(
   SUM(
      _xlfn._xlws.FILTER(
         Tableau3[BP],
         (Tableau3[ITEM]=Tableau210[[#This Row],[NOM]])*
         (Tableau3[Rep.]=Tableau210[[#This Row],[REPERE BUTA]])
      )
   ),
0)</f>
        <v>0</v>
      </c>
      <c r="AJ1251" s="181" t="str">
        <f>IF(Tableau210[[#This Row],[NB JP EMIS]]=1,"1 JP","") &amp; IF(Tableau210[[#This Row],[NB BP EMIS]]=1," 1 BP","")</f>
        <v>1 JP</v>
      </c>
      <c r="AK1251" s="178" t="str">
        <f>IF(Tableau210[[#This Row],[NB JP BUTA]]=1,"1 JP","") &amp; IF(Tableau210[[#This Row],[Nb BP BUTA]]=1," 1 BP","") &amp; IF(Tableau210[[#This Row],[Nb BP BUTA]]=2," 2 BP","")</f>
        <v>1 JP</v>
      </c>
      <c r="AL1251" s="117" t="s">
        <v>103</v>
      </c>
      <c r="AM1251" s="117">
        <f>IFERROR(+VLOOKUP(AY1251,Tiges!$G$4:$I$569,3,FALSE),"")</f>
        <v>27</v>
      </c>
      <c r="AN1251" s="48"/>
      <c r="AO1251" s="170" t="s">
        <v>3424</v>
      </c>
      <c r="AP1251" s="177" cm="1">
        <f t="array" ref="AP12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51" s="170" t="s">
        <v>3424</v>
      </c>
      <c r="AS1251" s="177" t="str" cm="1">
        <f t="array" ref="AS12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2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251" s="170" t="s">
        <v>3424</v>
      </c>
      <c r="AV1251" s="177" cm="1">
        <f t="array" ref="AV12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1" s="411" t="s">
        <v>3424</v>
      </c>
      <c r="AX1251" s="117"/>
      <c r="AY1251" s="117" cm="1">
        <f t="array" ref="AY1251">IFERROR(_xlfn.XLOOKUP(Tableau210[[#This Row],[DN DONNEES BUTA ]]&amp;Tableau210[[#This Row],[PN DONNEES BUTA]],Tiges!$B$4:$B$79&amp;Tiges!$C$4:$C$79,Tiges!$G$4:$G$79),"")</f>
        <v>16</v>
      </c>
      <c r="AZ1251" s="117"/>
      <c r="BA1251" s="117" cm="1">
        <f t="array" ref="BA1251">IFERROR(_xlfn.XLOOKUP(Tableau210[[#This Row],[DN DONNEES BUTA ]]&amp;Tableau210[[#This Row],[PN DONNEES BUTA]],Tiges!$B$4:$B$79&amp;Tiges!$C$4:$C$79,Tiges!$H$4:$H$79),"")</f>
        <v>90</v>
      </c>
      <c r="BB1251" s="117"/>
      <c r="BC1251" s="184">
        <f>IFERROR(VLOOKUP(Tableau210[[#This Row],[OPERATION]],Tableau4[],2,FALSE),"")</f>
        <v>2</v>
      </c>
      <c r="BD1251" s="177" cm="1">
        <f t="array" ref="BD1251">IFERROR(
   SUM(
      _xlfn._xlws.FILTER(
         Tableau3[Nb Platinage Joint],
         (Tableau3[ITEM]=Tableau210[[#This Row],[NOM]])*
         (Tableau3[Rep.]=Tableau210[[#This Row],[REPERE BUTA]])
      )
   ),
0)</f>
        <v>2</v>
      </c>
      <c r="BE1251" s="182">
        <f>IFERROR(VLOOKUP(Tableau210[[#This Row],[OPERATION]],Tableau4[],3,FALSE),"")</f>
        <v>1</v>
      </c>
      <c r="BF1251" s="177" cm="1">
        <f t="array" ref="BF1251">IFERROR(
   SUM(
      _xlfn._xlws.FILTER(
         Tableau3[Joint Définitif Nb],
         (Tableau3[ITEM]=Tableau210[[#This Row],[NOM]])*
         (Tableau3[Rep.]=Tableau210[[#This Row],[REPERE BUTA]])
      )
   ),
0)</f>
        <v>1</v>
      </c>
      <c r="BG1251" s="170" t="s">
        <v>3424</v>
      </c>
      <c r="BH1251" s="177" t="str" cm="1">
        <f t="array" ref="BH12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1" s="170" t="s">
        <v>3424</v>
      </c>
      <c r="BK1251" s="170" t="s">
        <v>3424</v>
      </c>
      <c r="BL1251" s="167" t="s">
        <v>2380</v>
      </c>
      <c r="BM1251" s="117"/>
      <c r="BN1251" s="117"/>
      <c r="BO1251" s="117"/>
      <c r="BP1251" s="117"/>
      <c r="BQ1251" s="48"/>
      <c r="BR1251" s="119"/>
      <c r="BS1251" s="48"/>
      <c r="BT1251" s="48"/>
      <c r="BU1251" s="48"/>
      <c r="BV1251" s="48"/>
      <c r="BW1251" s="48"/>
      <c r="BX1251" s="48"/>
    </row>
    <row r="1252" spans="1:76" ht="15.75" hidden="1" x14ac:dyDescent="0.25">
      <c r="A1252" s="48" t="e" cm="1">
        <f t="array" ref="A1252">_xlfn.XLOOKUP(Tableau210[[#This Row],[NOM]]&amp;Tableau210[[#This Row],[REPERE BUTA]],[6]!Tableau16[POSTE TECHNIQUE]&amp;[6]!Tableau16[Repere ADM],[6]!Tableau16[NUMERO CLIENT])</f>
        <v>#N/A</v>
      </c>
      <c r="B1252" s="48" t="e" cm="1">
        <f t="array" ref="B1252">_xlfn.XLOOKUP(Tableau210[[#This Row],[NOM]]&amp;Tableau210[[#This Row],[REPERE BUTA]],[6]!Tableau16[POSTE TECHNIQUE]&amp;[6]!Tableau16[Repere REF],[6]!Tableau16[NUMERO CLIENT])</f>
        <v>#N/A</v>
      </c>
      <c r="C1252" s="48" cm="1">
        <f t="array" ref="C1252">_xlfn.XLOOKUP(Tableau210[[#This Row],[NOM]]&amp;Tableau210[[#This Row],[Repere Ubleam]],[7]Sheet1!$C$2:$C$2995&amp;[7]Sheet1!$I$2:$I$2995,[7]Sheet1!$A$2:$A$2995)</f>
        <v>1247</v>
      </c>
      <c r="D1252" s="48" t="str">
        <f>C1252&amp;""</f>
        <v>1247</v>
      </c>
      <c r="E1252" s="48" t="e">
        <v>#N/A</v>
      </c>
      <c r="F1252" s="48" t="e">
        <v>#N/A</v>
      </c>
      <c r="G1252" s="176" t="s">
        <v>1916</v>
      </c>
      <c r="H1252" s="119" t="s">
        <v>1068</v>
      </c>
      <c r="I1252" s="119" t="s">
        <v>80</v>
      </c>
      <c r="J1252" s="119" t="s">
        <v>1076</v>
      </c>
      <c r="K1252" s="119" t="str">
        <f>_xlfn.XLOOKUP(Tableau210[[#This Row],[NOM]],[8]LUT!$I$5:$I$301,[8]LUT!$N$5:$N$301)</f>
        <v>Tank</v>
      </c>
      <c r="L1252" s="119" t="s">
        <v>73</v>
      </c>
      <c r="M1252" s="119" t="s">
        <v>1368</v>
      </c>
      <c r="N1252" s="119" t="s">
        <v>1368</v>
      </c>
      <c r="O1252" s="119"/>
      <c r="P1252" s="119"/>
      <c r="Q1252" s="119"/>
      <c r="R1252" s="119"/>
      <c r="S1252" s="119"/>
      <c r="T1252" s="119"/>
      <c r="U1252" s="119"/>
      <c r="V1252" s="119"/>
      <c r="W1252" s="148">
        <v>150</v>
      </c>
      <c r="X1252" s="207" cm="1">
        <f t="array" ref="X12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25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52" s="148">
        <v>20</v>
      </c>
      <c r="AA1252" s="207" cm="1">
        <f t="array" ref="AA12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52" s="48"/>
      <c r="AD1252" s="117" t="s">
        <v>2196</v>
      </c>
      <c r="AE1252" s="119"/>
      <c r="AF1252" s="183">
        <f>IFERROR(VLOOKUP(Tableau210[[#This Row],[OPERATION]],Tableau4[],5,FALSE),"")</f>
        <v>0</v>
      </c>
      <c r="AG1252" s="178" cm="1">
        <f t="array" ref="AG1252">IFERROR(
   SUM(
      _xlfn._xlws.FILTER(
         Tableau3[JP],
         (Tableau3[ITEM]=Tableau210[[#This Row],[NOM]])*
         (Tableau3[Rep.]=Tableau210[[#This Row],[REPERE BUTA]])
      )
   ),
0)</f>
        <v>0</v>
      </c>
      <c r="AH1252" s="183">
        <f>IFERROR(VLOOKUP(Tableau210[[#This Row],[OPERATION]],Tableau4[],4,FALSE),"")</f>
        <v>0</v>
      </c>
      <c r="AI1252" s="178" cm="1">
        <f t="array" ref="AI1252">IFERROR(
   SUM(
      _xlfn._xlws.FILTER(
         Tableau3[BP],
         (Tableau3[ITEM]=Tableau210[[#This Row],[NOM]])*
         (Tableau3[Rep.]=Tableau210[[#This Row],[REPERE BUTA]])
      )
   ),
0)</f>
        <v>0</v>
      </c>
      <c r="AJ1252" s="181" t="str">
        <f>IF(Tableau210[[#This Row],[NB JP EMIS]]=1,"1 JP","") &amp; IF(Tableau210[[#This Row],[NB BP EMIS]]=1," 1 BP","")</f>
        <v/>
      </c>
      <c r="AK1252" s="178" t="str">
        <f>IF(Tableau210[[#This Row],[NB JP BUTA]]=1,"1 JP","") &amp; IF(Tableau210[[#This Row],[Nb BP BUTA]]=1," 1 BP","") &amp; IF(Tableau210[[#This Row],[Nb BP BUTA]]=2," 2 BP","")</f>
        <v/>
      </c>
      <c r="AL1252" s="117" t="s">
        <v>103</v>
      </c>
      <c r="AM1252" s="117">
        <f>IFERROR(+VLOOKUP(AY1252,Tiges!$G$4:$I$569,3,FALSE),"")</f>
        <v>32</v>
      </c>
      <c r="AN1252" s="48"/>
      <c r="AO1252" s="117">
        <v>8</v>
      </c>
      <c r="AP1252" s="177" cm="1">
        <f t="array" ref="AP12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5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52" s="117" t="s">
        <v>2282</v>
      </c>
      <c r="AS1252" s="177" t="str" cm="1">
        <f t="array" ref="AS12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5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52" s="117" t="s">
        <v>1123</v>
      </c>
      <c r="AV1252" s="177" cm="1">
        <f t="array" ref="AV12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2" s="117"/>
      <c r="AY1252" s="117" cm="1">
        <f t="array" ref="AY1252">IFERROR(_xlfn.XLOOKUP(Tableau210[[#This Row],[DN DONNEES BUTA ]]&amp;Tableau210[[#This Row],[PN DONNEES BUTA]],Tiges!$B$4:$B$79&amp;Tiges!$C$4:$C$79,Tiges!$G$4:$G$79),"")</f>
        <v>20</v>
      </c>
      <c r="AZ1252" s="117"/>
      <c r="BA1252" s="117" cm="1">
        <f t="array" ref="BA1252">IFERROR(_xlfn.XLOOKUP(Tableau210[[#This Row],[DN DONNEES BUTA ]]&amp;Tableau210[[#This Row],[PN DONNEES BUTA]],Tiges!$B$4:$B$79&amp;Tiges!$C$4:$C$79,Tiges!$H$4:$H$79),"")</f>
        <v>110</v>
      </c>
      <c r="BB1252" s="117"/>
      <c r="BC1252" s="184">
        <f>IFERROR(VLOOKUP(Tableau210[[#This Row],[OPERATION]],Tableau4[],2,FALSE),"")</f>
        <v>0</v>
      </c>
      <c r="BD1252" s="177" cm="1">
        <f t="array" ref="BD1252">IFERROR(
   SUM(
      _xlfn._xlws.FILTER(
         Tableau3[Nb Platinage Joint],
         (Tableau3[ITEM]=Tableau210[[#This Row],[NOM]])*
         (Tableau3[Rep.]=Tableau210[[#This Row],[REPERE BUTA]])
      )
   ),
0)</f>
        <v>0</v>
      </c>
      <c r="BE1252" s="182">
        <f>IFERROR(VLOOKUP(Tableau210[[#This Row],[OPERATION]],Tableau4[],3,FALSE),"")</f>
        <v>1</v>
      </c>
      <c r="BF1252" s="177" cm="1">
        <f t="array" ref="BF1252">IFERROR(
   SUM(
      _xlfn._xlws.FILTER(
         Tableau3[Joint Définitif Nb],
         (Tableau3[ITEM]=Tableau210[[#This Row],[NOM]])*
         (Tableau3[Rep.]=Tableau210[[#This Row],[REPERE BUTA]])
      )
   ),
0)</f>
        <v>1</v>
      </c>
      <c r="BG1252" s="117" t="s">
        <v>129</v>
      </c>
      <c r="BH1252" s="177" t="str" cm="1">
        <f t="array" ref="BH12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2" s="117" t="s">
        <v>2268</v>
      </c>
      <c r="BK1252" s="117" t="s">
        <v>2269</v>
      </c>
      <c r="BL1252" s="167" t="s">
        <v>2380</v>
      </c>
      <c r="BM1252" s="117"/>
      <c r="BN1252" s="117"/>
      <c r="BO1252" s="117"/>
      <c r="BP1252" s="117"/>
      <c r="BQ1252" s="48"/>
      <c r="BR1252" s="119"/>
      <c r="BS1252" s="48"/>
      <c r="BT1252" s="48"/>
      <c r="BU1252" s="48"/>
      <c r="BV1252" s="48"/>
      <c r="BW1252" s="48"/>
      <c r="BX1252" s="48"/>
    </row>
    <row r="1253" spans="1:76" ht="15.75" hidden="1" x14ac:dyDescent="0.25">
      <c r="A1253" s="48" t="e" cm="1">
        <f t="array" ref="A1253">_xlfn.XLOOKUP(Tableau210[[#This Row],[NOM]]&amp;Tableau210[[#This Row],[REPERE BUTA]],[6]!Tableau16[POSTE TECHNIQUE]&amp;[6]!Tableau16[Repere ADM],[6]!Tableau16[NUMERO CLIENT])</f>
        <v>#N/A</v>
      </c>
      <c r="B1253" s="48" t="e" cm="1">
        <f t="array" ref="B1253">_xlfn.XLOOKUP(Tableau210[[#This Row],[NOM]]&amp;Tableau210[[#This Row],[REPERE BUTA]],[6]!Tableau16[POSTE TECHNIQUE]&amp;[6]!Tableau16[Repere REF],[6]!Tableau16[NUMERO CLIENT])</f>
        <v>#N/A</v>
      </c>
      <c r="C1253" s="48" cm="1">
        <f t="array" ref="C1253">_xlfn.XLOOKUP(Tableau210[[#This Row],[NOM]]&amp;Tableau210[[#This Row],[Repere Ubleam]],[7]Sheet1!$C$2:$C$2995&amp;[7]Sheet1!$I$2:$I$2995,[7]Sheet1!$A$2:$A$2995)</f>
        <v>1248</v>
      </c>
      <c r="D1253" s="48" t="str">
        <f>C1253&amp;""</f>
        <v>1248</v>
      </c>
      <c r="E1253" s="48" t="e">
        <v>#N/A</v>
      </c>
      <c r="F1253" s="48" t="e">
        <v>#N/A</v>
      </c>
      <c r="G1253" s="176" t="s">
        <v>1916</v>
      </c>
      <c r="H1253" s="119" t="s">
        <v>1068</v>
      </c>
      <c r="I1253" s="119" t="s">
        <v>80</v>
      </c>
      <c r="J1253" s="119" t="s">
        <v>1076</v>
      </c>
      <c r="K1253" s="119" t="str">
        <f>_xlfn.XLOOKUP(Tableau210[[#This Row],[NOM]],[8]LUT!$I$5:$I$301,[8]LUT!$N$5:$N$301)</f>
        <v>Tank</v>
      </c>
      <c r="L1253" s="119" t="s">
        <v>73</v>
      </c>
      <c r="M1253" s="119" t="s">
        <v>1246</v>
      </c>
      <c r="N1253" s="119" t="s">
        <v>1246</v>
      </c>
      <c r="O1253" s="119"/>
      <c r="P1253" s="119"/>
      <c r="Q1253" s="119"/>
      <c r="R1253" s="119"/>
      <c r="S1253" s="119"/>
      <c r="T1253" s="119"/>
      <c r="U1253" s="119"/>
      <c r="V1253" s="119"/>
      <c r="W1253" s="148">
        <v>150</v>
      </c>
      <c r="X1253" s="207" cm="1">
        <f t="array" ref="X12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25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53" s="148">
        <v>20</v>
      </c>
      <c r="AA1253" s="207" cm="1">
        <f t="array" ref="AA12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53" s="48"/>
      <c r="AD1253" s="117" t="s">
        <v>2196</v>
      </c>
      <c r="AE1253" s="119"/>
      <c r="AF1253" s="183">
        <f>IFERROR(VLOOKUP(Tableau210[[#This Row],[OPERATION]],Tableau4[],5,FALSE),"")</f>
        <v>0</v>
      </c>
      <c r="AG1253" s="178" cm="1">
        <f t="array" ref="AG1253">IFERROR(
   SUM(
      _xlfn._xlws.FILTER(
         Tableau3[JP],
         (Tableau3[ITEM]=Tableau210[[#This Row],[NOM]])*
         (Tableau3[Rep.]=Tableau210[[#This Row],[REPERE BUTA]])
      )
   ),
0)</f>
        <v>0</v>
      </c>
      <c r="AH1253" s="183">
        <f>IFERROR(VLOOKUP(Tableau210[[#This Row],[OPERATION]],Tableau4[],4,FALSE),"")</f>
        <v>0</v>
      </c>
      <c r="AI1253" s="178" cm="1">
        <f t="array" ref="AI1253">IFERROR(
   SUM(
      _xlfn._xlws.FILTER(
         Tableau3[BP],
         (Tableau3[ITEM]=Tableau210[[#This Row],[NOM]])*
         (Tableau3[Rep.]=Tableau210[[#This Row],[REPERE BUTA]])
      )
   ),
0)</f>
        <v>0</v>
      </c>
      <c r="AJ1253" s="181" t="str">
        <f>IF(Tableau210[[#This Row],[NB JP EMIS]]=1,"1 JP","") &amp; IF(Tableau210[[#This Row],[NB BP EMIS]]=1," 1 BP","")</f>
        <v/>
      </c>
      <c r="AK1253" s="178" t="str">
        <f>IF(Tableau210[[#This Row],[NB JP BUTA]]=1,"1 JP","") &amp; IF(Tableau210[[#This Row],[Nb BP BUTA]]=1," 1 BP","") &amp; IF(Tableau210[[#This Row],[Nb BP BUTA]]=2," 2 BP","")</f>
        <v/>
      </c>
      <c r="AL1253" s="117" t="s">
        <v>103</v>
      </c>
      <c r="AM1253" s="117">
        <f>IFERROR(+VLOOKUP(AY1253,Tiges!$G$4:$I$569,3,FALSE),"")</f>
        <v>32</v>
      </c>
      <c r="AN1253" s="48"/>
      <c r="AO1253" s="117">
        <v>8</v>
      </c>
      <c r="AP1253" s="177" cm="1">
        <f t="array" ref="AP12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5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53" s="117" t="s">
        <v>2282</v>
      </c>
      <c r="AS1253" s="177" t="str" cm="1">
        <f t="array" ref="AS12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5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53" s="117" t="s">
        <v>1123</v>
      </c>
      <c r="AV1253" s="177" cm="1">
        <f t="array" ref="AV12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3" s="117"/>
      <c r="AY1253" s="117" cm="1">
        <f t="array" ref="AY1253">IFERROR(_xlfn.XLOOKUP(Tableau210[[#This Row],[DN DONNEES BUTA ]]&amp;Tableau210[[#This Row],[PN DONNEES BUTA]],Tiges!$B$4:$B$79&amp;Tiges!$C$4:$C$79,Tiges!$G$4:$G$79),"")</f>
        <v>20</v>
      </c>
      <c r="AZ1253" s="117"/>
      <c r="BA1253" s="117" cm="1">
        <f t="array" ref="BA1253">IFERROR(_xlfn.XLOOKUP(Tableau210[[#This Row],[DN DONNEES BUTA ]]&amp;Tableau210[[#This Row],[PN DONNEES BUTA]],Tiges!$B$4:$B$79&amp;Tiges!$C$4:$C$79,Tiges!$H$4:$H$79),"")</f>
        <v>110</v>
      </c>
      <c r="BB1253" s="117"/>
      <c r="BC1253" s="184">
        <f>IFERROR(VLOOKUP(Tableau210[[#This Row],[OPERATION]],Tableau4[],2,FALSE),"")</f>
        <v>0</v>
      </c>
      <c r="BD1253" s="177" cm="1">
        <f t="array" ref="BD1253">IFERROR(
   SUM(
      _xlfn._xlws.FILTER(
         Tableau3[Nb Platinage Joint],
         (Tableau3[ITEM]=Tableau210[[#This Row],[NOM]])*
         (Tableau3[Rep.]=Tableau210[[#This Row],[REPERE BUTA]])
      )
   ),
0)</f>
        <v>0</v>
      </c>
      <c r="BE1253" s="182">
        <f>IFERROR(VLOOKUP(Tableau210[[#This Row],[OPERATION]],Tableau4[],3,FALSE),"")</f>
        <v>1</v>
      </c>
      <c r="BF1253" s="177" cm="1">
        <f t="array" ref="BF1253">IFERROR(
   SUM(
      _xlfn._xlws.FILTER(
         Tableau3[Joint Définitif Nb],
         (Tableau3[ITEM]=Tableau210[[#This Row],[NOM]])*
         (Tableau3[Rep.]=Tableau210[[#This Row],[REPERE BUTA]])
      )
   ),
0)</f>
        <v>1</v>
      </c>
      <c r="BG1253" s="117" t="s">
        <v>129</v>
      </c>
      <c r="BH1253" s="177" t="str" cm="1">
        <f t="array" ref="BH12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3" s="117" t="s">
        <v>2268</v>
      </c>
      <c r="BK1253" s="117" t="s">
        <v>2269</v>
      </c>
      <c r="BL1253" s="167" t="s">
        <v>2380</v>
      </c>
      <c r="BM1253" s="117"/>
      <c r="BN1253" s="117"/>
      <c r="BO1253" s="117"/>
      <c r="BP1253" s="117"/>
      <c r="BQ1253" s="48"/>
      <c r="BR1253" s="119"/>
      <c r="BS1253" s="48"/>
      <c r="BT1253" s="48"/>
      <c r="BU1253" s="48"/>
      <c r="BV1253" s="48"/>
      <c r="BW1253" s="48"/>
      <c r="BX1253" s="48"/>
    </row>
    <row r="1254" spans="1:76" ht="15.75" hidden="1" x14ac:dyDescent="0.25">
      <c r="A1254" s="48" t="e" cm="1">
        <f t="array" ref="A1254">_xlfn.XLOOKUP(Tableau210[[#This Row],[NOM]]&amp;Tableau210[[#This Row],[REPERE BUTA]],[6]!Tableau16[POSTE TECHNIQUE]&amp;[6]!Tableau16[Repere ADM],[6]!Tableau16[NUMERO CLIENT])</f>
        <v>#N/A</v>
      </c>
      <c r="B1254" s="48" t="e" cm="1">
        <f t="array" ref="B1254">_xlfn.XLOOKUP(Tableau210[[#This Row],[NOM]]&amp;Tableau210[[#This Row],[REPERE BUTA]],[6]!Tableau16[POSTE TECHNIQUE]&amp;[6]!Tableau16[Repere REF],[6]!Tableau16[NUMERO CLIENT])</f>
        <v>#N/A</v>
      </c>
      <c r="C1254" s="48" cm="1">
        <f t="array" ref="C1254">_xlfn.XLOOKUP(Tableau210[[#This Row],[NOM]]&amp;Tableau210[[#This Row],[Repere Ubleam]],[7]Sheet1!$C$2:$C$2995&amp;[7]Sheet1!$I$2:$I$2995,[7]Sheet1!$A$2:$A$2995)</f>
        <v>1249</v>
      </c>
      <c r="D1254" s="48" t="str">
        <f>C1254&amp;""</f>
        <v>1249</v>
      </c>
      <c r="E1254" s="48" t="e">
        <v>#N/A</v>
      </c>
      <c r="F1254" s="48" t="e">
        <v>#N/A</v>
      </c>
      <c r="G1254" s="176" t="s">
        <v>1916</v>
      </c>
      <c r="H1254" s="119" t="s">
        <v>1068</v>
      </c>
      <c r="I1254" s="119" t="s">
        <v>80</v>
      </c>
      <c r="J1254" s="119" t="s">
        <v>1076</v>
      </c>
      <c r="K1254" s="119" t="str">
        <f>_xlfn.XLOOKUP(Tableau210[[#This Row],[NOM]],[8]LUT!$I$5:$I$301,[8]LUT!$N$5:$N$301)</f>
        <v>Tank</v>
      </c>
      <c r="L1254" s="119" t="s">
        <v>83</v>
      </c>
      <c r="M1254" s="119" t="s">
        <v>1298</v>
      </c>
      <c r="N1254" s="119" t="s">
        <v>1298</v>
      </c>
      <c r="O1254" s="119"/>
      <c r="P1254" s="119"/>
      <c r="Q1254" s="119"/>
      <c r="R1254" s="119"/>
      <c r="S1254" s="119"/>
      <c r="T1254" s="119"/>
      <c r="U1254" s="119"/>
      <c r="V1254" s="119"/>
      <c r="W1254" s="148">
        <v>200</v>
      </c>
      <c r="X1254" s="207" cm="1">
        <f t="array" ref="X12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5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54" s="148">
        <v>20</v>
      </c>
      <c r="AA1254" s="207" cm="1">
        <f t="array" ref="AA12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54" s="48"/>
      <c r="AD1254" s="117" t="s">
        <v>2196</v>
      </c>
      <c r="AE1254" s="119"/>
      <c r="AF1254" s="183">
        <f>IFERROR(VLOOKUP(Tableau210[[#This Row],[OPERATION]],Tableau4[],5,FALSE),"")</f>
        <v>0</v>
      </c>
      <c r="AG1254" s="178" cm="1">
        <f t="array" ref="AG1254">IFERROR(
   SUM(
      _xlfn._xlws.FILTER(
         Tableau3[JP],
         (Tableau3[ITEM]=Tableau210[[#This Row],[NOM]])*
         (Tableau3[Rep.]=Tableau210[[#This Row],[REPERE BUTA]])
      )
   ),
0)</f>
        <v>0</v>
      </c>
      <c r="AH1254" s="183">
        <f>IFERROR(VLOOKUP(Tableau210[[#This Row],[OPERATION]],Tableau4[],4,FALSE),"")</f>
        <v>0</v>
      </c>
      <c r="AI1254" s="178" cm="1">
        <f t="array" ref="AI1254">IFERROR(
   SUM(
      _xlfn._xlws.FILTER(
         Tableau3[BP],
         (Tableau3[ITEM]=Tableau210[[#This Row],[NOM]])*
         (Tableau3[Rep.]=Tableau210[[#This Row],[REPERE BUTA]])
      )
   ),
0)</f>
        <v>0</v>
      </c>
      <c r="AJ1254" s="181" t="str">
        <f>IF(Tableau210[[#This Row],[NB JP EMIS]]=1,"1 JP","") &amp; IF(Tableau210[[#This Row],[NB BP EMIS]]=1," 1 BP","")</f>
        <v/>
      </c>
      <c r="AK1254" s="178" t="str">
        <f>IF(Tableau210[[#This Row],[NB JP BUTA]]=1,"1 JP","") &amp; IF(Tableau210[[#This Row],[Nb BP BUTA]]=1," 1 BP","") &amp; IF(Tableau210[[#This Row],[Nb BP BUTA]]=2," 2 BP","")</f>
        <v/>
      </c>
      <c r="AL1254" s="117" t="s">
        <v>103</v>
      </c>
      <c r="AM1254" s="117">
        <f>IFERROR(+VLOOKUP(AY1254,Tiges!$G$4:$I$569,3,FALSE),"")</f>
        <v>32</v>
      </c>
      <c r="AN1254" s="48"/>
      <c r="AO1254" s="117">
        <v>8</v>
      </c>
      <c r="AP1254" s="177" cm="1">
        <f t="array" ref="AP12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5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54" s="117" t="s">
        <v>2282</v>
      </c>
      <c r="AS1254" s="177" t="str" cm="1">
        <f t="array" ref="AS12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5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54" s="117" t="s">
        <v>1123</v>
      </c>
      <c r="AV1254" s="177" cm="1">
        <f t="array" ref="AV12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4" s="117"/>
      <c r="AY1254" s="117" cm="1">
        <f t="array" ref="AY1254">IFERROR(_xlfn.XLOOKUP(Tableau210[[#This Row],[DN DONNEES BUTA ]]&amp;Tableau210[[#This Row],[PN DONNEES BUTA]],Tiges!$B$4:$B$79&amp;Tiges!$C$4:$C$79,Tiges!$G$4:$G$79),"")</f>
        <v>20</v>
      </c>
      <c r="AZ1254" s="117"/>
      <c r="BA1254" s="117" cm="1">
        <f t="array" ref="BA1254">IFERROR(_xlfn.XLOOKUP(Tableau210[[#This Row],[DN DONNEES BUTA ]]&amp;Tableau210[[#This Row],[PN DONNEES BUTA]],Tiges!$B$4:$B$79&amp;Tiges!$C$4:$C$79,Tiges!$H$4:$H$79),"")</f>
        <v>110</v>
      </c>
      <c r="BB1254" s="117"/>
      <c r="BC1254" s="184">
        <f>IFERROR(VLOOKUP(Tableau210[[#This Row],[OPERATION]],Tableau4[],2,FALSE),"")</f>
        <v>0</v>
      </c>
      <c r="BD1254" s="177" cm="1">
        <f t="array" ref="BD1254">IFERROR(
   SUM(
      _xlfn._xlws.FILTER(
         Tableau3[Nb Platinage Joint],
         (Tableau3[ITEM]=Tableau210[[#This Row],[NOM]])*
         (Tableau3[Rep.]=Tableau210[[#This Row],[REPERE BUTA]])
      )
   ),
0)</f>
        <v>0</v>
      </c>
      <c r="BE1254" s="182">
        <f>IFERROR(VLOOKUP(Tableau210[[#This Row],[OPERATION]],Tableau4[],3,FALSE),"")</f>
        <v>1</v>
      </c>
      <c r="BF1254" s="177" cm="1">
        <f t="array" ref="BF1254">IFERROR(
   SUM(
      _xlfn._xlws.FILTER(
         Tableau3[Joint Définitif Nb],
         (Tableau3[ITEM]=Tableau210[[#This Row],[NOM]])*
         (Tableau3[Rep.]=Tableau210[[#This Row],[REPERE BUTA]])
      )
   ),
0)</f>
        <v>1</v>
      </c>
      <c r="BG1254" s="117" t="s">
        <v>129</v>
      </c>
      <c r="BH1254" s="177" t="str" cm="1">
        <f t="array" ref="BH12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4" s="117" t="s">
        <v>2268</v>
      </c>
      <c r="BK1254" s="117" t="s">
        <v>2269</v>
      </c>
      <c r="BL1254" s="167" t="s">
        <v>2380</v>
      </c>
      <c r="BM1254" s="117"/>
      <c r="BN1254" s="117"/>
      <c r="BO1254" s="117"/>
      <c r="BP1254" s="117"/>
      <c r="BQ1254" s="48"/>
      <c r="BR1254" s="119"/>
      <c r="BS1254" s="48"/>
      <c r="BT1254" s="48"/>
      <c r="BU1254" s="48"/>
      <c r="BV1254" s="48"/>
      <c r="BW1254" s="48"/>
      <c r="BX1254" s="48"/>
    </row>
    <row r="1255" spans="1:76" ht="15.75" hidden="1" x14ac:dyDescent="0.25">
      <c r="A1255" s="48" t="e" cm="1">
        <f t="array" ref="A1255">_xlfn.XLOOKUP(Tableau210[[#This Row],[NOM]]&amp;Tableau210[[#This Row],[REPERE BUTA]],[6]!Tableau16[POSTE TECHNIQUE]&amp;[6]!Tableau16[Repere ADM],[6]!Tableau16[NUMERO CLIENT])</f>
        <v>#N/A</v>
      </c>
      <c r="B1255" s="48" t="e" cm="1">
        <f t="array" ref="B1255">_xlfn.XLOOKUP(Tableau210[[#This Row],[NOM]]&amp;Tableau210[[#This Row],[REPERE BUTA]],[6]!Tableau16[POSTE TECHNIQUE]&amp;[6]!Tableau16[Repere REF],[6]!Tableau16[NUMERO CLIENT])</f>
        <v>#N/A</v>
      </c>
      <c r="C1255" s="48" cm="1">
        <f t="array" ref="C1255">_xlfn.XLOOKUP(Tableau210[[#This Row],[NOM]]&amp;Tableau210[[#This Row],[Repere Ubleam]],[7]Sheet1!$C$2:$C$2995&amp;[7]Sheet1!$I$2:$I$2995,[7]Sheet1!$A$2:$A$2995)</f>
        <v>1250</v>
      </c>
      <c r="D1255" s="48" t="str">
        <f>C1255&amp;""</f>
        <v>1250</v>
      </c>
      <c r="E1255" s="48" t="e">
        <v>#N/A</v>
      </c>
      <c r="F1255" s="48" t="e">
        <v>#N/A</v>
      </c>
      <c r="G1255" s="176" t="s">
        <v>1916</v>
      </c>
      <c r="H1255" s="119" t="s">
        <v>1068</v>
      </c>
      <c r="I1255" s="119" t="s">
        <v>80</v>
      </c>
      <c r="J1255" s="119" t="s">
        <v>1076</v>
      </c>
      <c r="K1255" s="119" t="str">
        <f>_xlfn.XLOOKUP(Tableau210[[#This Row],[NOM]],[8]LUT!$I$5:$I$301,[8]LUT!$N$5:$N$301)</f>
        <v>Tank</v>
      </c>
      <c r="L1255" s="119" t="s">
        <v>83</v>
      </c>
      <c r="M1255" s="119" t="s">
        <v>1230</v>
      </c>
      <c r="N1255" s="119" t="s">
        <v>1230</v>
      </c>
      <c r="O1255" s="119"/>
      <c r="P1255" s="119"/>
      <c r="Q1255" s="119"/>
      <c r="R1255" s="119"/>
      <c r="S1255" s="119"/>
      <c r="T1255" s="119"/>
      <c r="U1255" s="119"/>
      <c r="V1255" s="119"/>
      <c r="W1255" s="148">
        <v>200</v>
      </c>
      <c r="X1255" s="207" cm="1">
        <f t="array" ref="X12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5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55" s="148">
        <v>20</v>
      </c>
      <c r="AA1255" s="207" cm="1">
        <f t="array" ref="AA12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55" s="48"/>
      <c r="AD1255" s="117" t="s">
        <v>2196</v>
      </c>
      <c r="AE1255" s="119"/>
      <c r="AF1255" s="183">
        <f>IFERROR(VLOOKUP(Tableau210[[#This Row],[OPERATION]],Tableau4[],5,FALSE),"")</f>
        <v>0</v>
      </c>
      <c r="AG1255" s="178" cm="1">
        <f t="array" ref="AG1255">IFERROR(
   SUM(
      _xlfn._xlws.FILTER(
         Tableau3[JP],
         (Tableau3[ITEM]=Tableau210[[#This Row],[NOM]])*
         (Tableau3[Rep.]=Tableau210[[#This Row],[REPERE BUTA]])
      )
   ),
0)</f>
        <v>0</v>
      </c>
      <c r="AH1255" s="183">
        <f>IFERROR(VLOOKUP(Tableau210[[#This Row],[OPERATION]],Tableau4[],4,FALSE),"")</f>
        <v>0</v>
      </c>
      <c r="AI1255" s="178" cm="1">
        <f t="array" ref="AI1255">IFERROR(
   SUM(
      _xlfn._xlws.FILTER(
         Tableau3[BP],
         (Tableau3[ITEM]=Tableau210[[#This Row],[NOM]])*
         (Tableau3[Rep.]=Tableau210[[#This Row],[REPERE BUTA]])
      )
   ),
0)</f>
        <v>0</v>
      </c>
      <c r="AJ1255" s="181" t="str">
        <f>IF(Tableau210[[#This Row],[NB JP EMIS]]=1,"1 JP","") &amp; IF(Tableau210[[#This Row],[NB BP EMIS]]=1," 1 BP","")</f>
        <v/>
      </c>
      <c r="AK1255" s="178" t="str">
        <f>IF(Tableau210[[#This Row],[NB JP BUTA]]=1,"1 JP","") &amp; IF(Tableau210[[#This Row],[Nb BP BUTA]]=1," 1 BP","") &amp; IF(Tableau210[[#This Row],[Nb BP BUTA]]=2," 2 BP","")</f>
        <v/>
      </c>
      <c r="AL1255" s="117" t="s">
        <v>103</v>
      </c>
      <c r="AM1255" s="117">
        <f>IFERROR(+VLOOKUP(AY1255,Tiges!$G$4:$I$569,3,FALSE),"")</f>
        <v>32</v>
      </c>
      <c r="AN1255" s="48"/>
      <c r="AO1255" s="117">
        <v>8</v>
      </c>
      <c r="AP1255" s="177" cm="1">
        <f t="array" ref="AP12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55" s="117" t="s">
        <v>2282</v>
      </c>
      <c r="AS1255" s="177" t="str" cm="1">
        <f t="array" ref="AS12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55" s="117" t="s">
        <v>1123</v>
      </c>
      <c r="AV1255" s="177" cm="1">
        <f t="array" ref="AV12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5" s="117"/>
      <c r="AY1255" s="117" cm="1">
        <f t="array" ref="AY1255">IFERROR(_xlfn.XLOOKUP(Tableau210[[#This Row],[DN DONNEES BUTA ]]&amp;Tableau210[[#This Row],[PN DONNEES BUTA]],Tiges!$B$4:$B$79&amp;Tiges!$C$4:$C$79,Tiges!$G$4:$G$79),"")</f>
        <v>20</v>
      </c>
      <c r="AZ1255" s="117"/>
      <c r="BA1255" s="117" cm="1">
        <f t="array" ref="BA1255">IFERROR(_xlfn.XLOOKUP(Tableau210[[#This Row],[DN DONNEES BUTA ]]&amp;Tableau210[[#This Row],[PN DONNEES BUTA]],Tiges!$B$4:$B$79&amp;Tiges!$C$4:$C$79,Tiges!$H$4:$H$79),"")</f>
        <v>110</v>
      </c>
      <c r="BB1255" s="117"/>
      <c r="BC1255" s="184">
        <f>IFERROR(VLOOKUP(Tableau210[[#This Row],[OPERATION]],Tableau4[],2,FALSE),"")</f>
        <v>0</v>
      </c>
      <c r="BD1255" s="177" cm="1">
        <f t="array" ref="BD1255">IFERROR(
   SUM(
      _xlfn._xlws.FILTER(
         Tableau3[Nb Platinage Joint],
         (Tableau3[ITEM]=Tableau210[[#This Row],[NOM]])*
         (Tableau3[Rep.]=Tableau210[[#This Row],[REPERE BUTA]])
      )
   ),
0)</f>
        <v>0</v>
      </c>
      <c r="BE1255" s="182">
        <f>IFERROR(VLOOKUP(Tableau210[[#This Row],[OPERATION]],Tableau4[],3,FALSE),"")</f>
        <v>1</v>
      </c>
      <c r="BF1255" s="177" cm="1">
        <f t="array" ref="BF1255">IFERROR(
   SUM(
      _xlfn._xlws.FILTER(
         Tableau3[Joint Définitif Nb],
         (Tableau3[ITEM]=Tableau210[[#This Row],[NOM]])*
         (Tableau3[Rep.]=Tableau210[[#This Row],[REPERE BUTA]])
      )
   ),
0)</f>
        <v>1</v>
      </c>
      <c r="BG1255" s="117" t="s">
        <v>129</v>
      </c>
      <c r="BH1255" s="177" t="str" cm="1">
        <f t="array" ref="BH12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5" s="117" t="s">
        <v>2268</v>
      </c>
      <c r="BK1255" s="117" t="s">
        <v>2269</v>
      </c>
      <c r="BL1255" s="167" t="s">
        <v>2380</v>
      </c>
      <c r="BM1255" s="117"/>
      <c r="BN1255" s="117"/>
      <c r="BO1255" s="117"/>
      <c r="BP1255" s="117"/>
      <c r="BQ1255" s="48"/>
      <c r="BR1255" s="119"/>
      <c r="BS1255" s="48"/>
      <c r="BT1255" s="48"/>
      <c r="BU1255" s="48"/>
      <c r="BV1255" s="48"/>
      <c r="BW1255" s="48"/>
      <c r="BX1255" s="48"/>
    </row>
    <row r="1256" spans="1:76" s="154" customFormat="1" ht="15.75" hidden="1" x14ac:dyDescent="0.25">
      <c r="A1256" s="48" t="e" cm="1">
        <f t="array" ref="A1256">_xlfn.XLOOKUP(Tableau210[[#This Row],[NOM]]&amp;Tableau210[[#This Row],[REPERE BUTA]],[6]!Tableau16[POSTE TECHNIQUE]&amp;[6]!Tableau16[Repere ADM],[6]!Tableau16[NUMERO CLIENT])</f>
        <v>#N/A</v>
      </c>
      <c r="B1256" s="48" t="e" cm="1">
        <f t="array" ref="B1256">_xlfn.XLOOKUP(Tableau210[[#This Row],[NOM]]&amp;Tableau210[[#This Row],[REPERE BUTA]],[6]!Tableau16[POSTE TECHNIQUE]&amp;[6]!Tableau16[Repere REF],[6]!Tableau16[NUMERO CLIENT])</f>
        <v>#N/A</v>
      </c>
      <c r="C1256" s="48" cm="1">
        <f t="array" ref="C1256">_xlfn.XLOOKUP(Tableau210[[#This Row],[NOM]]&amp;Tableau210[[#This Row],[Repere Ubleam]],[7]Sheet1!$C$2:$C$2995&amp;[7]Sheet1!$I$2:$I$2995,[7]Sheet1!$A$2:$A$2995)</f>
        <v>1251</v>
      </c>
      <c r="D1256" s="48" t="str">
        <f>C1256&amp;""</f>
        <v>1251</v>
      </c>
      <c r="E1256" s="48" t="e">
        <v>#N/A</v>
      </c>
      <c r="F1256" s="48" t="e">
        <v>#N/A</v>
      </c>
      <c r="G1256" s="149" t="s">
        <v>1916</v>
      </c>
      <c r="H1256" s="150" t="s">
        <v>1068</v>
      </c>
      <c r="I1256" s="150" t="s">
        <v>80</v>
      </c>
      <c r="J1256" s="150" t="s">
        <v>1076</v>
      </c>
      <c r="K1256" s="150" t="str">
        <f>_xlfn.XLOOKUP(Tableau210[[#This Row],[NOM]],[8]LUT!$I$5:$I$301,[8]LUT!$N$5:$N$301)</f>
        <v>Tank</v>
      </c>
      <c r="L1256" s="150" t="s">
        <v>75</v>
      </c>
      <c r="M1256" s="150"/>
      <c r="N1256" s="150" t="s">
        <v>75</v>
      </c>
      <c r="O1256" s="150"/>
      <c r="P1256" s="150"/>
      <c r="Q1256" s="150"/>
      <c r="R1256" s="150"/>
      <c r="S1256" s="150"/>
      <c r="T1256" s="150"/>
      <c r="U1256" s="150"/>
      <c r="V1256" s="150"/>
      <c r="W1256" s="151">
        <v>80</v>
      </c>
      <c r="X1256" s="151" cm="1">
        <f t="array" ref="X12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56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56" s="151">
        <v>20</v>
      </c>
      <c r="AA1256" s="151" cm="1">
        <f t="array" ref="AA12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6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56" s="152"/>
      <c r="AD1256" s="153" t="s">
        <v>2196</v>
      </c>
      <c r="AE1256" s="150"/>
      <c r="AF1256" s="161">
        <f>IFERROR(VLOOKUP(Tableau210[[#This Row],[OPERATION]],Tableau4[],5,FALSE),"")</f>
        <v>0</v>
      </c>
      <c r="AG1256" s="150" cm="1">
        <f t="array" ref="AG1256">IFERROR(
   SUM(
      _xlfn._xlws.FILTER(
         Tableau3[JP],
         (Tableau3[ITEM]=Tableau210[[#This Row],[NOM]])*
         (Tableau3[Rep.]=Tableau210[[#This Row],[REPERE BUTA]])
      )
   ),
0)</f>
        <v>0</v>
      </c>
      <c r="AH1256" s="161">
        <f>IFERROR(VLOOKUP(Tableau210[[#This Row],[OPERATION]],Tableau4[],4,FALSE),"")</f>
        <v>0</v>
      </c>
      <c r="AI1256" s="150" cm="1">
        <f t="array" ref="AI1256">IFERROR(
   SUM(
      _xlfn._xlws.FILTER(
         Tableau3[BP],
         (Tableau3[ITEM]=Tableau210[[#This Row],[NOM]])*
         (Tableau3[Rep.]=Tableau210[[#This Row],[REPERE BUTA]])
      )
   ),
0)</f>
        <v>0</v>
      </c>
      <c r="AJ1256" s="150" t="str">
        <f>IF(Tableau210[[#This Row],[NB JP EMIS]]=1,"1 JP","") &amp; IF(Tableau210[[#This Row],[NB BP EMIS]]=1," 1 BP","")</f>
        <v/>
      </c>
      <c r="AK1256" s="150" t="str">
        <f>IF(Tableau210[[#This Row],[NB JP BUTA]]=1,"1 JP","") &amp; IF(Tableau210[[#This Row],[Nb BP BUTA]]=1," 1 BP","") &amp; IF(Tableau210[[#This Row],[Nb BP BUTA]]=2," 2 BP","")</f>
        <v/>
      </c>
      <c r="AL1256" s="153" t="s">
        <v>103</v>
      </c>
      <c r="AM1256" s="153">
        <f>IFERROR(+VLOOKUP(AY1256,Tiges!$G$4:$I$569,3,FALSE),"")</f>
        <v>27</v>
      </c>
      <c r="AN1256" s="152"/>
      <c r="AO1256" s="153">
        <v>4</v>
      </c>
      <c r="AP1256" s="153" cm="1">
        <f t="array" ref="AP12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5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56" s="153" t="s">
        <v>2163</v>
      </c>
      <c r="AS1256" s="153" cm="1">
        <f t="array" ref="AS12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5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56" s="153" t="s">
        <v>1123</v>
      </c>
      <c r="AV1256" s="153" cm="1">
        <f t="array" ref="AV12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6" s="153"/>
      <c r="AY1256" s="153" cm="1">
        <f t="array" ref="AY1256">IFERROR(_xlfn.XLOOKUP(Tableau210[[#This Row],[DN DONNEES BUTA ]]&amp;Tableau210[[#This Row],[PN DONNEES BUTA]],Tiges!$B$4:$B$79&amp;Tiges!$C$4:$C$79,Tiges!$G$4:$G$79),"")</f>
        <v>16</v>
      </c>
      <c r="AZ1256" s="153"/>
      <c r="BA1256" s="153" cm="1">
        <f t="array" ref="BA1256">IFERROR(_xlfn.XLOOKUP(Tableau210[[#This Row],[DN DONNEES BUTA ]]&amp;Tableau210[[#This Row],[PN DONNEES BUTA]],Tiges!$B$4:$B$79&amp;Tiges!$C$4:$C$79,Tiges!$H$4:$H$79),"")</f>
        <v>100</v>
      </c>
      <c r="BB1256" s="153"/>
      <c r="BC1256" s="163">
        <f>IFERROR(VLOOKUP(Tableau210[[#This Row],[OPERATION]],Tableau4[],2,FALSE),"")</f>
        <v>0</v>
      </c>
      <c r="BD1256" s="153" cm="1">
        <f t="array" ref="BD1256">IFERROR(
   SUM(
      _xlfn._xlws.FILTER(
         Tableau3[Nb Platinage Joint],
         (Tableau3[ITEM]=Tableau210[[#This Row],[NOM]])*
         (Tableau3[Rep.]=Tableau210[[#This Row],[REPERE BUTA]])
      )
   ),
0)</f>
        <v>0</v>
      </c>
      <c r="BE1256" s="153">
        <f>IFERROR(VLOOKUP(Tableau210[[#This Row],[OPERATION]],Tableau4[],3,FALSE),"")</f>
        <v>1</v>
      </c>
      <c r="BF1256" s="153" cm="1">
        <f t="array" ref="BF1256">IFERROR(
   SUM(
      _xlfn._xlws.FILTER(
         Tableau3[Joint Définitif Nb],
         (Tableau3[ITEM]=Tableau210[[#This Row],[NOM]])*
         (Tableau3[Rep.]=Tableau210[[#This Row],[REPERE BUTA]])
      )
   ),
0)</f>
        <v>0</v>
      </c>
      <c r="BG1256" s="153" t="s">
        <v>129</v>
      </c>
      <c r="BH1256" s="153" t="str" cm="1">
        <f t="array" ref="BH12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6" s="153" t="s">
        <v>2268</v>
      </c>
      <c r="BK1256" s="153" t="s">
        <v>2269</v>
      </c>
      <c r="BL1256" s="153" t="s">
        <v>2262</v>
      </c>
      <c r="BM1256" s="153" t="s">
        <v>3444</v>
      </c>
      <c r="BN1256" s="153"/>
      <c r="BO1256" s="153"/>
      <c r="BP1256" s="153"/>
      <c r="BQ1256" s="152"/>
      <c r="BR1256" s="150"/>
      <c r="BS1256" s="152"/>
      <c r="BT1256" s="152"/>
      <c r="BU1256" s="152"/>
      <c r="BV1256" s="152"/>
      <c r="BW1256" s="152"/>
      <c r="BX1256" s="152"/>
    </row>
    <row r="1257" spans="1:76" s="154" customFormat="1" ht="15.75" hidden="1" x14ac:dyDescent="0.25">
      <c r="A1257" s="48" t="e" cm="1">
        <f t="array" ref="A1257">_xlfn.XLOOKUP(Tableau210[[#This Row],[NOM]]&amp;Tableau210[[#This Row],[REPERE BUTA]],[6]!Tableau16[POSTE TECHNIQUE]&amp;[6]!Tableau16[Repere ADM],[6]!Tableau16[NUMERO CLIENT])</f>
        <v>#N/A</v>
      </c>
      <c r="B1257" s="48" t="e" cm="1">
        <f t="array" ref="B1257">_xlfn.XLOOKUP(Tableau210[[#This Row],[NOM]]&amp;Tableau210[[#This Row],[REPERE BUTA]],[6]!Tableau16[POSTE TECHNIQUE]&amp;[6]!Tableau16[Repere REF],[6]!Tableau16[NUMERO CLIENT])</f>
        <v>#N/A</v>
      </c>
      <c r="C1257" s="48" cm="1">
        <f t="array" ref="C1257">_xlfn.XLOOKUP(Tableau210[[#This Row],[NOM]]&amp;Tableau210[[#This Row],[Repere Ubleam]],[7]Sheet1!$C$2:$C$2995&amp;[7]Sheet1!$I$2:$I$2995,[7]Sheet1!$A$2:$A$2995)</f>
        <v>1252</v>
      </c>
      <c r="D1257" s="48" t="str">
        <f>C1257&amp;""</f>
        <v>1252</v>
      </c>
      <c r="E1257" s="48" t="e">
        <v>#N/A</v>
      </c>
      <c r="F1257" s="48" t="e">
        <v>#N/A</v>
      </c>
      <c r="G1257" s="149" t="s">
        <v>1916</v>
      </c>
      <c r="H1257" s="150" t="s">
        <v>1068</v>
      </c>
      <c r="I1257" s="150" t="s">
        <v>80</v>
      </c>
      <c r="J1257" s="150" t="s">
        <v>1076</v>
      </c>
      <c r="K1257" s="150" t="str">
        <f>_xlfn.XLOOKUP(Tableau210[[#This Row],[NOM]],[8]LUT!$I$5:$I$301,[8]LUT!$N$5:$N$301)</f>
        <v>Tank</v>
      </c>
      <c r="L1257" s="150" t="s">
        <v>70</v>
      </c>
      <c r="M1257" s="150"/>
      <c r="N1257" s="150" t="s">
        <v>70</v>
      </c>
      <c r="O1257" s="150"/>
      <c r="P1257" s="150"/>
      <c r="Q1257" s="150"/>
      <c r="R1257" s="150"/>
      <c r="S1257" s="150"/>
      <c r="T1257" s="150"/>
      <c r="U1257" s="150"/>
      <c r="V1257" s="150"/>
      <c r="W1257" s="151">
        <v>80</v>
      </c>
      <c r="X1257" s="151" cm="1">
        <f t="array" ref="X12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57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57" s="151">
        <v>20</v>
      </c>
      <c r="AA1257" s="151" cm="1">
        <f t="array" ref="AA12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7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57" s="152"/>
      <c r="AD1257" s="153" t="s">
        <v>2196</v>
      </c>
      <c r="AE1257" s="150"/>
      <c r="AF1257" s="161">
        <f>IFERROR(VLOOKUP(Tableau210[[#This Row],[OPERATION]],Tableau4[],5,FALSE),"")</f>
        <v>0</v>
      </c>
      <c r="AG1257" s="150" cm="1">
        <f t="array" ref="AG1257">IFERROR(
   SUM(
      _xlfn._xlws.FILTER(
         Tableau3[JP],
         (Tableau3[ITEM]=Tableau210[[#This Row],[NOM]])*
         (Tableau3[Rep.]=Tableau210[[#This Row],[REPERE BUTA]])
      )
   ),
0)</f>
        <v>0</v>
      </c>
      <c r="AH1257" s="161">
        <f>IFERROR(VLOOKUP(Tableau210[[#This Row],[OPERATION]],Tableau4[],4,FALSE),"")</f>
        <v>0</v>
      </c>
      <c r="AI1257" s="150" cm="1">
        <f t="array" ref="AI1257">IFERROR(
   SUM(
      _xlfn._xlws.FILTER(
         Tableau3[BP],
         (Tableau3[ITEM]=Tableau210[[#This Row],[NOM]])*
         (Tableau3[Rep.]=Tableau210[[#This Row],[REPERE BUTA]])
      )
   ),
0)</f>
        <v>0</v>
      </c>
      <c r="AJ1257" s="150" t="str">
        <f>IF(Tableau210[[#This Row],[NB JP EMIS]]=1,"1 JP","") &amp; IF(Tableau210[[#This Row],[NB BP EMIS]]=1," 1 BP","")</f>
        <v/>
      </c>
      <c r="AK1257" s="150" t="str">
        <f>IF(Tableau210[[#This Row],[NB JP BUTA]]=1,"1 JP","") &amp; IF(Tableau210[[#This Row],[Nb BP BUTA]]=1," 1 BP","") &amp; IF(Tableau210[[#This Row],[Nb BP BUTA]]=2," 2 BP","")</f>
        <v/>
      </c>
      <c r="AL1257" s="153" t="s">
        <v>103</v>
      </c>
      <c r="AM1257" s="153">
        <f>IFERROR(+VLOOKUP(AY1257,Tiges!$G$4:$I$569,3,FALSE),"")</f>
        <v>27</v>
      </c>
      <c r="AN1257" s="152"/>
      <c r="AO1257" s="153">
        <v>4</v>
      </c>
      <c r="AP1257" s="153" cm="1">
        <f t="array" ref="AP12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5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57" s="153" t="s">
        <v>2163</v>
      </c>
      <c r="AS1257" s="153" cm="1">
        <f t="array" ref="AS12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5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57" s="153" t="s">
        <v>1123</v>
      </c>
      <c r="AV1257" s="153" cm="1">
        <f t="array" ref="AV12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7" s="153"/>
      <c r="AY1257" s="153" cm="1">
        <f t="array" ref="AY1257">IFERROR(_xlfn.XLOOKUP(Tableau210[[#This Row],[DN DONNEES BUTA ]]&amp;Tableau210[[#This Row],[PN DONNEES BUTA]],Tiges!$B$4:$B$79&amp;Tiges!$C$4:$C$79,Tiges!$G$4:$G$79),"")</f>
        <v>16</v>
      </c>
      <c r="AZ1257" s="153"/>
      <c r="BA1257" s="153" cm="1">
        <f t="array" ref="BA1257">IFERROR(_xlfn.XLOOKUP(Tableau210[[#This Row],[DN DONNEES BUTA ]]&amp;Tableau210[[#This Row],[PN DONNEES BUTA]],Tiges!$B$4:$B$79&amp;Tiges!$C$4:$C$79,Tiges!$H$4:$H$79),"")</f>
        <v>100</v>
      </c>
      <c r="BB1257" s="153"/>
      <c r="BC1257" s="163">
        <f>IFERROR(VLOOKUP(Tableau210[[#This Row],[OPERATION]],Tableau4[],2,FALSE),"")</f>
        <v>0</v>
      </c>
      <c r="BD1257" s="153" cm="1">
        <f t="array" ref="BD1257">IFERROR(
   SUM(
      _xlfn._xlws.FILTER(
         Tableau3[Nb Platinage Joint],
         (Tableau3[ITEM]=Tableau210[[#This Row],[NOM]])*
         (Tableau3[Rep.]=Tableau210[[#This Row],[REPERE BUTA]])
      )
   ),
0)</f>
        <v>0</v>
      </c>
      <c r="BE1257" s="153">
        <f>IFERROR(VLOOKUP(Tableau210[[#This Row],[OPERATION]],Tableau4[],3,FALSE),"")</f>
        <v>1</v>
      </c>
      <c r="BF1257" s="153" cm="1">
        <f t="array" ref="BF1257">IFERROR(
   SUM(
      _xlfn._xlws.FILTER(
         Tableau3[Joint Définitif Nb],
         (Tableau3[ITEM]=Tableau210[[#This Row],[NOM]])*
         (Tableau3[Rep.]=Tableau210[[#This Row],[REPERE BUTA]])
      )
   ),
0)</f>
        <v>0</v>
      </c>
      <c r="BG1257" s="153" t="s">
        <v>129</v>
      </c>
      <c r="BH1257" s="153" t="str" cm="1">
        <f t="array" ref="BH12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7" s="153" t="s">
        <v>2268</v>
      </c>
      <c r="BK1257" s="153" t="s">
        <v>2269</v>
      </c>
      <c r="BL1257" s="153" t="s">
        <v>2262</v>
      </c>
      <c r="BM1257" s="153" t="s">
        <v>3444</v>
      </c>
      <c r="BN1257" s="153"/>
      <c r="BO1257" s="153"/>
      <c r="BP1257" s="153"/>
      <c r="BQ1257" s="152"/>
      <c r="BR1257" s="150"/>
      <c r="BS1257" s="152"/>
      <c r="BT1257" s="152"/>
      <c r="BU1257" s="152"/>
      <c r="BV1257" s="152"/>
      <c r="BW1257" s="152"/>
      <c r="BX1257" s="152"/>
    </row>
    <row r="1258" spans="1:76" ht="15.75" hidden="1" x14ac:dyDescent="0.25">
      <c r="A1258" s="48" t="e" cm="1">
        <f t="array" ref="A1258">_xlfn.XLOOKUP(Tableau210[[#This Row],[NOM]]&amp;Tableau210[[#This Row],[REPERE BUTA]],[6]!Tableau16[POSTE TECHNIQUE]&amp;[6]!Tableau16[Repere ADM],[6]!Tableau16[NUMERO CLIENT])</f>
        <v>#N/A</v>
      </c>
      <c r="B1258" s="48" t="e" cm="1">
        <f t="array" ref="B1258">_xlfn.XLOOKUP(Tableau210[[#This Row],[NOM]]&amp;Tableau210[[#This Row],[REPERE BUTA]],[6]!Tableau16[POSTE TECHNIQUE]&amp;[6]!Tableau16[Repere REF],[6]!Tableau16[NUMERO CLIENT])</f>
        <v>#N/A</v>
      </c>
      <c r="C1258" s="48" cm="1">
        <f t="array" ref="C1258">_xlfn.XLOOKUP(Tableau210[[#This Row],[NOM]]&amp;Tableau210[[#This Row],[Repere Ubleam]],[7]Sheet1!$C$2:$C$2995&amp;[7]Sheet1!$I$2:$I$2995,[7]Sheet1!$A$2:$A$2995)</f>
        <v>1253</v>
      </c>
      <c r="D1258" s="48" t="str">
        <f>C1258&amp;""</f>
        <v>1253</v>
      </c>
      <c r="E1258" s="48" t="e">
        <v>#N/A</v>
      </c>
      <c r="F1258" s="48" t="e">
        <v>#N/A</v>
      </c>
      <c r="G1258" s="176" t="s">
        <v>1916</v>
      </c>
      <c r="H1258" s="119" t="s">
        <v>1068</v>
      </c>
      <c r="I1258" s="119" t="s">
        <v>80</v>
      </c>
      <c r="J1258" s="119" t="s">
        <v>1076</v>
      </c>
      <c r="K1258" s="119" t="str">
        <f>_xlfn.XLOOKUP(Tableau210[[#This Row],[NOM]],[8]LUT!$I$5:$I$301,[8]LUT!$N$5:$N$301)</f>
        <v>Tank</v>
      </c>
      <c r="L1258" s="119" t="s">
        <v>76</v>
      </c>
      <c r="M1258" s="119"/>
      <c r="N1258" s="119" t="s">
        <v>76</v>
      </c>
      <c r="O1258" s="119"/>
      <c r="P1258" s="119"/>
      <c r="Q1258" s="119"/>
      <c r="R1258" s="119"/>
      <c r="S1258" s="119"/>
      <c r="T1258" s="119"/>
      <c r="U1258" s="119"/>
      <c r="V1258" s="119"/>
      <c r="W1258" s="148">
        <v>200</v>
      </c>
      <c r="X1258" s="207" cm="1">
        <f t="array" ref="X12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25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58" s="148">
        <v>20</v>
      </c>
      <c r="AA1258" s="207" cm="1">
        <f t="array" ref="AA12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58" s="48"/>
      <c r="AD1258" s="117" t="s">
        <v>2196</v>
      </c>
      <c r="AE1258" s="119"/>
      <c r="AF1258" s="183">
        <f>IFERROR(VLOOKUP(Tableau210[[#This Row],[OPERATION]],Tableau4[],5,FALSE),"")</f>
        <v>0</v>
      </c>
      <c r="AG1258" s="178" cm="1">
        <f t="array" ref="AG1258">IFERROR(
   SUM(
      _xlfn._xlws.FILTER(
         Tableau3[JP],
         (Tableau3[ITEM]=Tableau210[[#This Row],[NOM]])*
         (Tableau3[Rep.]=Tableau210[[#This Row],[REPERE BUTA]])
      )
   ),
0)</f>
        <v>0</v>
      </c>
      <c r="AH1258" s="183">
        <f>IFERROR(VLOOKUP(Tableau210[[#This Row],[OPERATION]],Tableau4[],4,FALSE),"")</f>
        <v>0</v>
      </c>
      <c r="AI1258" s="178" cm="1">
        <f t="array" ref="AI1258">IFERROR(
   SUM(
      _xlfn._xlws.FILTER(
         Tableau3[BP],
         (Tableau3[ITEM]=Tableau210[[#This Row],[NOM]])*
         (Tableau3[Rep.]=Tableau210[[#This Row],[REPERE BUTA]])
      )
   ),
0)</f>
        <v>0</v>
      </c>
      <c r="AJ1258" s="181" t="str">
        <f>IF(Tableau210[[#This Row],[NB JP EMIS]]=1,"1 JP","") &amp; IF(Tableau210[[#This Row],[NB BP EMIS]]=1," 1 BP","")</f>
        <v/>
      </c>
      <c r="AK1258" s="178" t="str">
        <f>IF(Tableau210[[#This Row],[NB JP BUTA]]=1,"1 JP","") &amp; IF(Tableau210[[#This Row],[Nb BP BUTA]]=1," 1 BP","") &amp; IF(Tableau210[[#This Row],[Nb BP BUTA]]=2," 2 BP","")</f>
        <v/>
      </c>
      <c r="AL1258" s="117" t="s">
        <v>103</v>
      </c>
      <c r="AM1258" s="117">
        <f>IFERROR(+VLOOKUP(AY1258,Tiges!$G$4:$I$569,3,FALSE),"")</f>
        <v>32</v>
      </c>
      <c r="AN1258" s="48"/>
      <c r="AO1258" s="117">
        <v>8</v>
      </c>
      <c r="AP1258" s="177" cm="1">
        <f t="array" ref="AP12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58" s="117" t="s">
        <v>2282</v>
      </c>
      <c r="AS1258" s="177" t="str" cm="1">
        <f t="array" ref="AS12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5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58" s="117" t="s">
        <v>1123</v>
      </c>
      <c r="AV1258" s="177" cm="1">
        <f t="array" ref="AV12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8" s="117"/>
      <c r="AY1258" s="117" cm="1">
        <f t="array" ref="AY1258">IFERROR(_xlfn.XLOOKUP(Tableau210[[#This Row],[DN DONNEES BUTA ]]&amp;Tableau210[[#This Row],[PN DONNEES BUTA]],Tiges!$B$4:$B$79&amp;Tiges!$C$4:$C$79,Tiges!$G$4:$G$79),"")</f>
        <v>20</v>
      </c>
      <c r="AZ1258" s="117"/>
      <c r="BA1258" s="117" cm="1">
        <f t="array" ref="BA1258">IFERROR(_xlfn.XLOOKUP(Tableau210[[#This Row],[DN DONNEES BUTA ]]&amp;Tableau210[[#This Row],[PN DONNEES BUTA]],Tiges!$B$4:$B$79&amp;Tiges!$C$4:$C$79,Tiges!$H$4:$H$79),"")</f>
        <v>110</v>
      </c>
      <c r="BB1258" s="117"/>
      <c r="BC1258" s="184">
        <f>IFERROR(VLOOKUP(Tableau210[[#This Row],[OPERATION]],Tableau4[],2,FALSE),"")</f>
        <v>0</v>
      </c>
      <c r="BD1258" s="177" cm="1">
        <f t="array" ref="BD1258">IFERROR(
   SUM(
      _xlfn._xlws.FILTER(
         Tableau3[Nb Platinage Joint],
         (Tableau3[ITEM]=Tableau210[[#This Row],[NOM]])*
         (Tableau3[Rep.]=Tableau210[[#This Row],[REPERE BUTA]])
      )
   ),
0)</f>
        <v>0</v>
      </c>
      <c r="BE1258" s="182">
        <f>IFERROR(VLOOKUP(Tableau210[[#This Row],[OPERATION]],Tableau4[],3,FALSE),"")</f>
        <v>1</v>
      </c>
      <c r="BF1258" s="177" cm="1">
        <f t="array" ref="BF1258">IFERROR(
   SUM(
      _xlfn._xlws.FILTER(
         Tableau3[Joint Définitif Nb],
         (Tableau3[ITEM]=Tableau210[[#This Row],[NOM]])*
         (Tableau3[Rep.]=Tableau210[[#This Row],[REPERE BUTA]])
      )
   ),
0)</f>
        <v>1</v>
      </c>
      <c r="BG1258" s="117" t="s">
        <v>129</v>
      </c>
      <c r="BH1258" s="177" t="str" cm="1">
        <f t="array" ref="BH12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8" s="117" t="s">
        <v>2268</v>
      </c>
      <c r="BK1258" s="117" t="s">
        <v>2269</v>
      </c>
      <c r="BL1258" s="167" t="s">
        <v>2380</v>
      </c>
      <c r="BM1258" s="117"/>
      <c r="BN1258" s="117"/>
      <c r="BO1258" s="117"/>
      <c r="BP1258" s="117"/>
      <c r="BQ1258" s="48"/>
      <c r="BR1258" s="119"/>
      <c r="BS1258" s="48"/>
      <c r="BT1258" s="48"/>
      <c r="BU1258" s="48"/>
      <c r="BV1258" s="48"/>
      <c r="BW1258" s="48"/>
      <c r="BX1258" s="48"/>
    </row>
    <row r="1259" spans="1:76" ht="15.75" hidden="1" x14ac:dyDescent="0.25">
      <c r="A1259" s="48" t="e" cm="1">
        <f t="array" ref="A1259">_xlfn.XLOOKUP(Tableau210[[#This Row],[NOM]]&amp;Tableau210[[#This Row],[REPERE BUTA]],[6]!Tableau16[POSTE TECHNIQUE]&amp;[6]!Tableau16[Repere ADM],[6]!Tableau16[NUMERO CLIENT])</f>
        <v>#N/A</v>
      </c>
      <c r="B1259" s="48" t="e" cm="1">
        <f t="array" ref="B1259">_xlfn.XLOOKUP(Tableau210[[#This Row],[NOM]]&amp;Tableau210[[#This Row],[REPERE BUTA]],[6]!Tableau16[POSTE TECHNIQUE]&amp;[6]!Tableau16[Repere REF],[6]!Tableau16[NUMERO CLIENT])</f>
        <v>#N/A</v>
      </c>
      <c r="C1259" s="48" cm="1">
        <f t="array" ref="C1259">_xlfn.XLOOKUP(Tableau210[[#This Row],[NOM]]&amp;Tableau210[[#This Row],[Repere Ubleam]],[7]Sheet1!$C$2:$C$2995&amp;[7]Sheet1!$I$2:$I$2995,[7]Sheet1!$A$2:$A$2995)</f>
        <v>1254</v>
      </c>
      <c r="D1259" s="48" t="str">
        <f>C1259&amp;""</f>
        <v>1254</v>
      </c>
      <c r="E1259" s="48" t="e">
        <v>#N/A</v>
      </c>
      <c r="F1259" s="48" t="e">
        <v>#N/A</v>
      </c>
      <c r="G1259" s="176" t="s">
        <v>1916</v>
      </c>
      <c r="H1259" s="119" t="s">
        <v>1068</v>
      </c>
      <c r="I1259" s="119" t="s">
        <v>80</v>
      </c>
      <c r="J1259" s="119" t="s">
        <v>1076</v>
      </c>
      <c r="K1259" s="119" t="str">
        <f>_xlfn.XLOOKUP(Tableau210[[#This Row],[NOM]],[8]LUT!$I$5:$I$301,[8]LUT!$N$5:$N$301)</f>
        <v>Tank</v>
      </c>
      <c r="L1259" s="119" t="s">
        <v>81</v>
      </c>
      <c r="M1259" s="119"/>
      <c r="N1259" s="119" t="s">
        <v>81</v>
      </c>
      <c r="O1259" s="119"/>
      <c r="P1259" s="119"/>
      <c r="Q1259" s="119"/>
      <c r="R1259" s="119"/>
      <c r="S1259" s="119"/>
      <c r="T1259" s="119"/>
      <c r="U1259" s="119"/>
      <c r="V1259" s="119"/>
      <c r="W1259" s="148">
        <v>200</v>
      </c>
      <c r="X1259" s="207" cm="1">
        <f t="array" ref="X12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25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59" s="148">
        <v>20</v>
      </c>
      <c r="AA1259" s="207" cm="1">
        <f t="array" ref="AA12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5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59" s="48"/>
      <c r="AD1259" s="117" t="s">
        <v>2196</v>
      </c>
      <c r="AE1259" s="119"/>
      <c r="AF1259" s="183">
        <f>IFERROR(VLOOKUP(Tableau210[[#This Row],[OPERATION]],Tableau4[],5,FALSE),"")</f>
        <v>0</v>
      </c>
      <c r="AG1259" s="178" cm="1">
        <f t="array" ref="AG1259">IFERROR(
   SUM(
      _xlfn._xlws.FILTER(
         Tableau3[JP],
         (Tableau3[ITEM]=Tableau210[[#This Row],[NOM]])*
         (Tableau3[Rep.]=Tableau210[[#This Row],[REPERE BUTA]])
      )
   ),
0)</f>
        <v>0</v>
      </c>
      <c r="AH1259" s="183">
        <f>IFERROR(VLOOKUP(Tableau210[[#This Row],[OPERATION]],Tableau4[],4,FALSE),"")</f>
        <v>0</v>
      </c>
      <c r="AI1259" s="178" cm="1">
        <f t="array" ref="AI1259">IFERROR(
   SUM(
      _xlfn._xlws.FILTER(
         Tableau3[BP],
         (Tableau3[ITEM]=Tableau210[[#This Row],[NOM]])*
         (Tableau3[Rep.]=Tableau210[[#This Row],[REPERE BUTA]])
      )
   ),
0)</f>
        <v>0</v>
      </c>
      <c r="AJ1259" s="181" t="str">
        <f>IF(Tableau210[[#This Row],[NB JP EMIS]]=1,"1 JP","") &amp; IF(Tableau210[[#This Row],[NB BP EMIS]]=1," 1 BP","")</f>
        <v/>
      </c>
      <c r="AK1259" s="178" t="str">
        <f>IF(Tableau210[[#This Row],[NB JP BUTA]]=1,"1 JP","") &amp; IF(Tableau210[[#This Row],[Nb BP BUTA]]=1," 1 BP","") &amp; IF(Tableau210[[#This Row],[Nb BP BUTA]]=2," 2 BP","")</f>
        <v/>
      </c>
      <c r="AL1259" s="117" t="s">
        <v>103</v>
      </c>
      <c r="AM1259" s="117">
        <f>IFERROR(+VLOOKUP(AY1259,Tiges!$G$4:$I$569,3,FALSE),"")</f>
        <v>32</v>
      </c>
      <c r="AN1259" s="48"/>
      <c r="AO1259" s="117">
        <v>8</v>
      </c>
      <c r="AP1259" s="177" cm="1">
        <f t="array" ref="AP12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59" s="117" t="s">
        <v>2282</v>
      </c>
      <c r="AS1259" s="177" t="str" cm="1">
        <f t="array" ref="AS12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59" s="117" t="s">
        <v>1123</v>
      </c>
      <c r="AV1259" s="177" cm="1">
        <f t="array" ref="AV12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59" s="117"/>
      <c r="AY1259" s="117" cm="1">
        <f t="array" ref="AY1259">IFERROR(_xlfn.XLOOKUP(Tableau210[[#This Row],[DN DONNEES BUTA ]]&amp;Tableau210[[#This Row],[PN DONNEES BUTA]],Tiges!$B$4:$B$79&amp;Tiges!$C$4:$C$79,Tiges!$G$4:$G$79),"")</f>
        <v>20</v>
      </c>
      <c r="AZ1259" s="117"/>
      <c r="BA1259" s="117" cm="1">
        <f t="array" ref="BA1259">IFERROR(_xlfn.XLOOKUP(Tableau210[[#This Row],[DN DONNEES BUTA ]]&amp;Tableau210[[#This Row],[PN DONNEES BUTA]],Tiges!$B$4:$B$79&amp;Tiges!$C$4:$C$79,Tiges!$H$4:$H$79),"")</f>
        <v>110</v>
      </c>
      <c r="BB1259" s="117"/>
      <c r="BC1259" s="184">
        <f>IFERROR(VLOOKUP(Tableau210[[#This Row],[OPERATION]],Tableau4[],2,FALSE),"")</f>
        <v>0</v>
      </c>
      <c r="BD1259" s="177" cm="1">
        <f t="array" ref="BD1259">IFERROR(
   SUM(
      _xlfn._xlws.FILTER(
         Tableau3[Nb Platinage Joint],
         (Tableau3[ITEM]=Tableau210[[#This Row],[NOM]])*
         (Tableau3[Rep.]=Tableau210[[#This Row],[REPERE BUTA]])
      )
   ),
0)</f>
        <v>0</v>
      </c>
      <c r="BE1259" s="182">
        <f>IFERROR(VLOOKUP(Tableau210[[#This Row],[OPERATION]],Tableau4[],3,FALSE),"")</f>
        <v>1</v>
      </c>
      <c r="BF1259" s="177" cm="1">
        <f t="array" ref="BF1259">IFERROR(
   SUM(
      _xlfn._xlws.FILTER(
         Tableau3[Joint Définitif Nb],
         (Tableau3[ITEM]=Tableau210[[#This Row],[NOM]])*
         (Tableau3[Rep.]=Tableau210[[#This Row],[REPERE BUTA]])
      )
   ),
0)</f>
        <v>1</v>
      </c>
      <c r="BG1259" s="117" t="s">
        <v>129</v>
      </c>
      <c r="BH1259" s="177" t="str" cm="1">
        <f t="array" ref="BH12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59" s="117" t="s">
        <v>2268</v>
      </c>
      <c r="BK1259" s="117" t="s">
        <v>2269</v>
      </c>
      <c r="BL1259" s="167" t="s">
        <v>2380</v>
      </c>
      <c r="BM1259" s="117"/>
      <c r="BN1259" s="117"/>
      <c r="BO1259" s="117"/>
      <c r="BP1259" s="117"/>
      <c r="BQ1259" s="48"/>
      <c r="BR1259" s="119"/>
      <c r="BS1259" s="48"/>
      <c r="BT1259" s="48"/>
      <c r="BU1259" s="48"/>
      <c r="BV1259" s="48"/>
      <c r="BW1259" s="48"/>
      <c r="BX1259" s="48"/>
    </row>
    <row r="1260" spans="1:76" s="206" customFormat="1" ht="15.75" hidden="1" x14ac:dyDescent="0.25">
      <c r="A1260" s="48" t="e" cm="1">
        <f t="array" ref="A1260">_xlfn.XLOOKUP(Tableau210[[#This Row],[NOM]]&amp;Tableau210[[#This Row],[REPERE BUTA]],[6]!Tableau16[POSTE TECHNIQUE]&amp;[6]!Tableau16[Repere ADM],[6]!Tableau16[NUMERO CLIENT])</f>
        <v>#N/A</v>
      </c>
      <c r="B1260" s="48" t="e" cm="1">
        <f t="array" ref="B1260">_xlfn.XLOOKUP(Tableau210[[#This Row],[NOM]]&amp;Tableau210[[#This Row],[REPERE BUTA]],[6]!Tableau16[POSTE TECHNIQUE]&amp;[6]!Tableau16[Repere REF],[6]!Tableau16[NUMERO CLIENT])</f>
        <v>#N/A</v>
      </c>
      <c r="C1260" s="48" cm="1">
        <f t="array" ref="C1260">_xlfn.XLOOKUP(Tableau210[[#This Row],[NOM]]&amp;Tableau210[[#This Row],[Repere Ubleam]],[7]Sheet1!$C$2:$C$2995&amp;[7]Sheet1!$I$2:$I$2995,[7]Sheet1!$A$2:$A$2995)</f>
        <v>1255</v>
      </c>
      <c r="D1260" s="48" t="str">
        <f>C1260&amp;""</f>
        <v>1255</v>
      </c>
      <c r="E1260" s="48" t="e">
        <v>#N/A</v>
      </c>
      <c r="F1260" s="48" t="e">
        <v>#N/A</v>
      </c>
      <c r="G1260" s="201" t="s">
        <v>1916</v>
      </c>
      <c r="H1260" s="202" t="s">
        <v>1068</v>
      </c>
      <c r="I1260" s="202" t="s">
        <v>80</v>
      </c>
      <c r="J1260" s="202" t="s">
        <v>1076</v>
      </c>
      <c r="K1260" s="202" t="str">
        <f>_xlfn.XLOOKUP(Tableau210[[#This Row],[NOM]],[8]LUT!$I$5:$I$301,[8]LUT!$N$5:$N$301)</f>
        <v>Tank</v>
      </c>
      <c r="L1260" s="202" t="s">
        <v>82</v>
      </c>
      <c r="M1260" s="202"/>
      <c r="N1260" s="202" t="s">
        <v>82</v>
      </c>
      <c r="O1260" s="202"/>
      <c r="P1260" s="202"/>
      <c r="Q1260" s="202"/>
      <c r="R1260" s="202"/>
      <c r="S1260" s="202"/>
      <c r="T1260" s="202"/>
      <c r="U1260" s="202"/>
      <c r="V1260" s="202"/>
      <c r="W1260" s="203">
        <v>100</v>
      </c>
      <c r="X1260" s="207" cm="1">
        <f t="array" ref="X12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26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60" s="203">
        <v>20</v>
      </c>
      <c r="AA1260" s="207" cm="1">
        <f t="array" ref="AA12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60" s="48"/>
      <c r="AD1260" s="117" t="s">
        <v>2197</v>
      </c>
      <c r="AE1260" s="119"/>
      <c r="AF1260" s="183">
        <f>IFERROR(VLOOKUP(Tableau210[[#This Row],[OPERATION]],Tableau4[],5,FALSE),"")</f>
        <v>0</v>
      </c>
      <c r="AG1260" s="178" cm="1">
        <f t="array" ref="AG1260">IFERROR(
   SUM(
      _xlfn._xlws.FILTER(
         Tableau3[JP],
         (Tableau3[ITEM]=Tableau210[[#This Row],[NOM]])*
         (Tableau3[Rep.]=Tableau210[[#This Row],[REPERE BUTA]])
      )
   ),
0)</f>
        <v>0</v>
      </c>
      <c r="AH1260" s="183">
        <f>IFERROR(VLOOKUP(Tableau210[[#This Row],[OPERATION]],Tableau4[],4,FALSE),"")</f>
        <v>1</v>
      </c>
      <c r="AI1260" s="178" cm="1">
        <f t="array" ref="AI1260">IFERROR(
   SUM(
      _xlfn._xlws.FILTER(
         Tableau3[BP],
         (Tableau3[ITEM]=Tableau210[[#This Row],[NOM]])*
         (Tableau3[Rep.]=Tableau210[[#This Row],[REPERE BUTA]])
      )
   ),
0)</f>
        <v>1</v>
      </c>
      <c r="AJ1260" s="181" t="str">
        <f>IF(Tableau210[[#This Row],[NB JP EMIS]]=1,"1 JP","") &amp; IF(Tableau210[[#This Row],[NB BP EMIS]]=1," 1 BP","")</f>
        <v xml:space="preserve"> 1 BP</v>
      </c>
      <c r="AK1260" s="178" t="str">
        <f>IF(Tableau210[[#This Row],[NB JP BUTA]]=1,"1 JP","") &amp; IF(Tableau210[[#This Row],[Nb BP BUTA]]=1," 1 BP","") &amp; IF(Tableau210[[#This Row],[Nb BP BUTA]]=2," 2 BP","")</f>
        <v xml:space="preserve"> 1 BP</v>
      </c>
      <c r="AL1260" s="117" t="s">
        <v>103</v>
      </c>
      <c r="AM1260" s="117">
        <f>IFERROR(+VLOOKUP(AY1260,Tiges!$G$4:$I$569,3,FALSE),"")</f>
        <v>27</v>
      </c>
      <c r="AN1260" s="48"/>
      <c r="AO1260" s="117">
        <v>8</v>
      </c>
      <c r="AP1260" s="177" cm="1">
        <f t="array" ref="AP12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60" s="117" t="s">
        <v>2163</v>
      </c>
      <c r="AS1260" s="177" t="str" cm="1">
        <f t="array" ref="AS12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M16x120</v>
      </c>
      <c r="AT126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60" s="117" t="s">
        <v>1123</v>
      </c>
      <c r="AV1260" s="177" cm="1">
        <f t="array" ref="AV12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0" s="117"/>
      <c r="AY1260" s="117" cm="1">
        <f t="array" ref="AY1260">IFERROR(_xlfn.XLOOKUP(Tableau210[[#This Row],[DN DONNEES BUTA ]]&amp;Tableau210[[#This Row],[PN DONNEES BUTA]],Tiges!$B$4:$B$79&amp;Tiges!$C$4:$C$79,Tiges!$G$4:$G$79),"")</f>
        <v>16</v>
      </c>
      <c r="AZ1260" s="117"/>
      <c r="BA1260" s="117" cm="1">
        <f t="array" ref="BA1260">IFERROR(_xlfn.XLOOKUP(Tableau210[[#This Row],[DN DONNEES BUTA ]]&amp;Tableau210[[#This Row],[PN DONNEES BUTA]],Tiges!$B$4:$B$79&amp;Tiges!$C$4:$C$79,Tiges!$H$4:$H$79),"")</f>
        <v>100</v>
      </c>
      <c r="BB1260" s="117"/>
      <c r="BC1260" s="184">
        <f>IFERROR(VLOOKUP(Tableau210[[#This Row],[OPERATION]],Tableau4[],2,FALSE),"")</f>
        <v>1</v>
      </c>
      <c r="BD1260" s="177" cm="1">
        <f t="array" ref="BD1260">IFERROR(
   SUM(
      _xlfn._xlws.FILTER(
         Tableau3[Nb Platinage Joint],
         (Tableau3[ITEM]=Tableau210[[#This Row],[NOM]])*
         (Tableau3[Rep.]=Tableau210[[#This Row],[REPERE BUTA]])
      )
   ),
0)</f>
        <v>1</v>
      </c>
      <c r="BE1260" s="182">
        <f>IFERROR(VLOOKUP(Tableau210[[#This Row],[OPERATION]],Tableau4[],3,FALSE),"")</f>
        <v>1</v>
      </c>
      <c r="BF1260" s="177" cm="1">
        <f t="array" ref="BF1260">IFERROR(
   SUM(
      _xlfn._xlws.FILTER(
         Tableau3[Joint Définitif Nb],
         (Tableau3[ITEM]=Tableau210[[#This Row],[NOM]])*
         (Tableau3[Rep.]=Tableau210[[#This Row],[REPERE BUTA]])
      )
   ),
0)</f>
        <v>1</v>
      </c>
      <c r="BG1260" s="117" t="s">
        <v>129</v>
      </c>
      <c r="BH1260" s="177" t="str" cm="1">
        <f t="array" ref="BH12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0" s="117" t="s">
        <v>2281</v>
      </c>
      <c r="BK1260" s="117" t="s">
        <v>2269</v>
      </c>
      <c r="BL1260" s="167" t="s">
        <v>2380</v>
      </c>
      <c r="BM1260" s="205"/>
      <c r="BN1260" s="205"/>
      <c r="BO1260" s="205"/>
      <c r="BP1260" s="205"/>
      <c r="BQ1260" s="204"/>
      <c r="BR1260" s="202"/>
      <c r="BS1260" s="204"/>
      <c r="BT1260" s="204"/>
      <c r="BU1260" s="204"/>
      <c r="BV1260" s="204"/>
      <c r="BW1260" s="204"/>
      <c r="BX1260" s="204"/>
    </row>
    <row r="1261" spans="1:76" s="154" customFormat="1" ht="15.75" hidden="1" x14ac:dyDescent="0.25">
      <c r="A1261" s="48" t="e" cm="1">
        <f t="array" ref="A1261">_xlfn.XLOOKUP(Tableau210[[#This Row],[NOM]]&amp;Tableau210[[#This Row],[REPERE BUTA]],[6]!Tableau16[POSTE TECHNIQUE]&amp;[6]!Tableau16[Repere ADM],[6]!Tableau16[NUMERO CLIENT])</f>
        <v>#N/A</v>
      </c>
      <c r="B1261" s="48" t="e" cm="1">
        <f t="array" ref="B1261">_xlfn.XLOOKUP(Tableau210[[#This Row],[NOM]]&amp;Tableau210[[#This Row],[REPERE BUTA]],[6]!Tableau16[POSTE TECHNIQUE]&amp;[6]!Tableau16[Repere REF],[6]!Tableau16[NUMERO CLIENT])</f>
        <v>#N/A</v>
      </c>
      <c r="C1261" s="48" cm="1">
        <f t="array" ref="C1261">_xlfn.XLOOKUP(Tableau210[[#This Row],[NOM]]&amp;Tableau210[[#This Row],[Repere Ubleam]],[7]Sheet1!$C$2:$C$2995&amp;[7]Sheet1!$I$2:$I$2995,[7]Sheet1!$A$2:$A$2995)</f>
        <v>1256</v>
      </c>
      <c r="D1261" s="48" t="str">
        <f>C1261&amp;""</f>
        <v>1256</v>
      </c>
      <c r="E1261" s="48" t="e">
        <v>#N/A</v>
      </c>
      <c r="F1261" s="48" t="e">
        <v>#N/A</v>
      </c>
      <c r="G1261" s="149" t="s">
        <v>1916</v>
      </c>
      <c r="H1261" s="150" t="s">
        <v>1068</v>
      </c>
      <c r="I1261" s="150" t="s">
        <v>80</v>
      </c>
      <c r="J1261" s="150" t="s">
        <v>1076</v>
      </c>
      <c r="K1261" s="150" t="str">
        <f>_xlfn.XLOOKUP(Tableau210[[#This Row],[NOM]],[8]LUT!$I$5:$I$301,[8]LUT!$N$5:$N$301)</f>
        <v>Tank</v>
      </c>
      <c r="L1261" s="150" t="s">
        <v>107</v>
      </c>
      <c r="M1261" s="150"/>
      <c r="N1261" s="150" t="s">
        <v>107</v>
      </c>
      <c r="O1261" s="150"/>
      <c r="P1261" s="150"/>
      <c r="Q1261" s="150"/>
      <c r="R1261" s="150"/>
      <c r="S1261" s="150"/>
      <c r="T1261" s="150"/>
      <c r="U1261" s="150"/>
      <c r="V1261" s="150"/>
      <c r="W1261" s="151">
        <v>40</v>
      </c>
      <c r="X1261" s="151" cm="1">
        <f t="array" ref="X12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61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61" s="151">
        <v>20</v>
      </c>
      <c r="AA1261" s="151" cm="1">
        <f t="array" ref="AA12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1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61" s="152"/>
      <c r="AD1261" s="153" t="s">
        <v>2103</v>
      </c>
      <c r="AE1261" s="150"/>
      <c r="AF1261" s="161">
        <f>IFERROR(VLOOKUP(Tableau210[[#This Row],[OPERATION]],Tableau4[],5,FALSE),"")</f>
        <v>1</v>
      </c>
      <c r="AG1261" s="150" cm="1">
        <f t="array" ref="AG1261">IFERROR(
   SUM(
      _xlfn._xlws.FILTER(
         Tableau3[JP],
         (Tableau3[ITEM]=Tableau210[[#This Row],[NOM]])*
         (Tableau3[Rep.]=Tableau210[[#This Row],[REPERE BUTA]])
      )
   ),
0)</f>
        <v>1</v>
      </c>
      <c r="AH1261" s="161">
        <f>IFERROR(VLOOKUP(Tableau210[[#This Row],[OPERATION]],Tableau4[],4,FALSE),"")</f>
        <v>0</v>
      </c>
      <c r="AI1261" s="150" cm="1">
        <f t="array" ref="AI1261">IFERROR(
   SUM(
      _xlfn._xlws.FILTER(
         Tableau3[BP],
         (Tableau3[ITEM]=Tableau210[[#This Row],[NOM]])*
         (Tableau3[Rep.]=Tableau210[[#This Row],[REPERE BUTA]])
      )
   ),
0)</f>
        <v>0</v>
      </c>
      <c r="AJ1261" s="150" t="str">
        <f>IF(Tableau210[[#This Row],[NB JP EMIS]]=1,"1 JP","") &amp; IF(Tableau210[[#This Row],[NB BP EMIS]]=1," 1 BP","")</f>
        <v>1 JP</v>
      </c>
      <c r="AK1261" s="150" t="str">
        <f>IF(Tableau210[[#This Row],[NB JP BUTA]]=1,"1 JP","") &amp; IF(Tableau210[[#This Row],[Nb BP BUTA]]=1," 1 BP","") &amp; IF(Tableau210[[#This Row],[Nb BP BUTA]]=2," 2 BP","")</f>
        <v>1 JP</v>
      </c>
      <c r="AL1261" s="153" t="s">
        <v>103</v>
      </c>
      <c r="AM1261" s="153">
        <f>IFERROR(+VLOOKUP(AY1261,Tiges!$G$4:$I$569,3,FALSE),"")</f>
        <v>22</v>
      </c>
      <c r="AN1261" s="152"/>
      <c r="AO1261" s="153">
        <v>4</v>
      </c>
      <c r="AP1261" s="153" cm="1">
        <f t="array" ref="AP12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6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61" s="153" t="s">
        <v>2451</v>
      </c>
      <c r="AS1261" s="153" t="str" cm="1">
        <f t="array" ref="AS12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M14x85</v>
      </c>
      <c r="AT126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M14x90</v>
      </c>
      <c r="AU1261" s="153" t="s">
        <v>1123</v>
      </c>
      <c r="AV1261" s="153" cm="1">
        <f t="array" ref="AV12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1" s="153"/>
      <c r="AY1261" s="153" cm="1">
        <f t="array" ref="AY1261">IFERROR(_xlfn.XLOOKUP(Tableau210[[#This Row],[DN DONNEES BUTA ]]&amp;Tableau210[[#This Row],[PN DONNEES BUTA]],Tiges!$B$4:$B$79&amp;Tiges!$C$4:$C$79,Tiges!$G$4:$G$79),"")</f>
        <v>14</v>
      </c>
      <c r="AZ1261" s="153"/>
      <c r="BA1261" s="153" cm="1">
        <f t="array" ref="BA1261">IFERROR(_xlfn.XLOOKUP(Tableau210[[#This Row],[DN DONNEES BUTA ]]&amp;Tableau210[[#This Row],[PN DONNEES BUTA]],Tiges!$B$4:$B$79&amp;Tiges!$C$4:$C$79,Tiges!$H$4:$H$79),"")</f>
        <v>80</v>
      </c>
      <c r="BB1261" s="153"/>
      <c r="BC1261" s="163">
        <f>IFERROR(VLOOKUP(Tableau210[[#This Row],[OPERATION]],Tableau4[],2,FALSE),"")</f>
        <v>2</v>
      </c>
      <c r="BD1261" s="153" cm="1">
        <f t="array" ref="BD1261">IFERROR(
   SUM(
      _xlfn._xlws.FILTER(
         Tableau3[Nb Platinage Joint],
         (Tableau3[ITEM]=Tableau210[[#This Row],[NOM]])*
         (Tableau3[Rep.]=Tableau210[[#This Row],[REPERE BUTA]])
      )
   ),
0)</f>
        <v>2</v>
      </c>
      <c r="BE1261" s="153">
        <f>IFERROR(VLOOKUP(Tableau210[[#This Row],[OPERATION]],Tableau4[],3,FALSE),"")</f>
        <v>1</v>
      </c>
      <c r="BF1261" s="153" cm="1">
        <f t="array" ref="BF1261">IFERROR(
   SUM(
      _xlfn._xlws.FILTER(
         Tableau3[Joint Définitif Nb],
         (Tableau3[ITEM]=Tableau210[[#This Row],[NOM]])*
         (Tableau3[Rep.]=Tableau210[[#This Row],[REPERE BUTA]])
      )
   ),
0)</f>
        <v>0</v>
      </c>
      <c r="BG1261" s="153" t="s">
        <v>129</v>
      </c>
      <c r="BH1261" s="153" t="str" cm="1">
        <f t="array" ref="BH12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1" s="153" t="s">
        <v>2268</v>
      </c>
      <c r="BK1261" s="153" t="s">
        <v>2269</v>
      </c>
      <c r="BL1261" s="153" t="s">
        <v>2262</v>
      </c>
      <c r="BM1261" s="153" t="s">
        <v>2380</v>
      </c>
      <c r="BN1261" s="153"/>
      <c r="BO1261" s="153"/>
      <c r="BP1261" s="153"/>
      <c r="BQ1261" s="152"/>
      <c r="BR1261" s="150"/>
      <c r="BS1261" s="152"/>
      <c r="BT1261" s="152"/>
      <c r="BU1261" s="152"/>
      <c r="BV1261" s="152"/>
      <c r="BW1261" s="152"/>
      <c r="BX1261" s="152"/>
    </row>
    <row r="1262" spans="1:76" s="154" customFormat="1" ht="15.75" hidden="1" x14ac:dyDescent="0.25">
      <c r="A1262" s="48" t="e" cm="1">
        <f t="array" ref="A1262">_xlfn.XLOOKUP(Tableau210[[#This Row],[NOM]]&amp;Tableau210[[#This Row],[REPERE BUTA]],[6]!Tableau16[POSTE TECHNIQUE]&amp;[6]!Tableau16[Repere ADM],[6]!Tableau16[NUMERO CLIENT])</f>
        <v>#N/A</v>
      </c>
      <c r="B1262" s="48" t="e" cm="1">
        <f t="array" ref="B1262">_xlfn.XLOOKUP(Tableau210[[#This Row],[NOM]]&amp;Tableau210[[#This Row],[REPERE BUTA]],[6]!Tableau16[POSTE TECHNIQUE]&amp;[6]!Tableau16[Repere REF],[6]!Tableau16[NUMERO CLIENT])</f>
        <v>#N/A</v>
      </c>
      <c r="C1262" s="48" cm="1">
        <f t="array" ref="C1262">_xlfn.XLOOKUP(Tableau210[[#This Row],[NOM]]&amp;Tableau210[[#This Row],[Repere Ubleam]],[7]Sheet1!$C$2:$C$2995&amp;[7]Sheet1!$I$2:$I$2995,[7]Sheet1!$A$2:$A$2995)</f>
        <v>1257</v>
      </c>
      <c r="D1262" s="48" t="str">
        <f>C1262&amp;""</f>
        <v>1257</v>
      </c>
      <c r="E1262" s="48" t="e">
        <v>#N/A</v>
      </c>
      <c r="F1262" s="48" t="e">
        <v>#N/A</v>
      </c>
      <c r="G1262" s="149" t="s">
        <v>1916</v>
      </c>
      <c r="H1262" s="150" t="s">
        <v>1068</v>
      </c>
      <c r="I1262" s="150" t="s">
        <v>80</v>
      </c>
      <c r="J1262" s="150" t="s">
        <v>1076</v>
      </c>
      <c r="K1262" s="150" t="str">
        <f>_xlfn.XLOOKUP(Tableau210[[#This Row],[NOM]],[8]LUT!$I$5:$I$301,[8]LUT!$N$5:$N$301)</f>
        <v>Tank</v>
      </c>
      <c r="L1262" s="150" t="s">
        <v>108</v>
      </c>
      <c r="M1262" s="150" t="s">
        <v>1262</v>
      </c>
      <c r="N1262" s="150" t="s">
        <v>1262</v>
      </c>
      <c r="O1262" s="150" t="s">
        <v>2363</v>
      </c>
      <c r="P1262" s="150"/>
      <c r="Q1262" s="150"/>
      <c r="R1262" s="150"/>
      <c r="S1262" s="150"/>
      <c r="T1262" s="150"/>
      <c r="U1262" s="150"/>
      <c r="V1262" s="150"/>
      <c r="W1262" s="151">
        <v>150</v>
      </c>
      <c r="X1262" s="151" cm="1">
        <f t="array" ref="X12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62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62" s="151">
        <v>20</v>
      </c>
      <c r="AA1262" s="151" cm="1">
        <f t="array" ref="AA12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2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62" s="152"/>
      <c r="AD1262" s="153" t="s">
        <v>2197</v>
      </c>
      <c r="AE1262" s="150"/>
      <c r="AF1262" s="161">
        <f>IFERROR(VLOOKUP(Tableau210[[#This Row],[OPERATION]],Tableau4[],5,FALSE),"")</f>
        <v>0</v>
      </c>
      <c r="AG1262" s="150" cm="1">
        <f t="array" ref="AG1262">IFERROR(
   SUM(
      _xlfn._xlws.FILTER(
         Tableau3[JP],
         (Tableau3[ITEM]=Tableau210[[#This Row],[NOM]])*
         (Tableau3[Rep.]=Tableau210[[#This Row],[REPERE BUTA]])
      )
   ),
0)</f>
        <v>0</v>
      </c>
      <c r="AH1262" s="161">
        <f>IFERROR(VLOOKUP(Tableau210[[#This Row],[OPERATION]],Tableau4[],4,FALSE),"")</f>
        <v>1</v>
      </c>
      <c r="AI1262" s="150" cm="1">
        <f t="array" ref="AI1262">IFERROR(
   SUM(
      _xlfn._xlws.FILTER(
         Tableau3[BP],
         (Tableau3[ITEM]=Tableau210[[#This Row],[NOM]])*
         (Tableau3[Rep.]=Tableau210[[#This Row],[REPERE BUTA]])
      )
   ),
0)</f>
        <v>1</v>
      </c>
      <c r="AJ1262" s="150" t="str">
        <f>IF(Tableau210[[#This Row],[NB JP EMIS]]=1,"1 JP","") &amp; IF(Tableau210[[#This Row],[NB BP EMIS]]=1," 1 BP","")</f>
        <v xml:space="preserve"> 1 BP</v>
      </c>
      <c r="AK1262" s="150" t="str">
        <f>IF(Tableau210[[#This Row],[NB JP BUTA]]=1,"1 JP","") &amp; IF(Tableau210[[#This Row],[Nb BP BUTA]]=1," 1 BP","") &amp; IF(Tableau210[[#This Row],[Nb BP BUTA]]=2," 2 BP","")</f>
        <v xml:space="preserve"> 1 BP</v>
      </c>
      <c r="AL1262" s="153" t="s">
        <v>103</v>
      </c>
      <c r="AM1262" s="153">
        <f>IFERROR(+VLOOKUP(AY1262,Tiges!$G$4:$I$569,3,FALSE),"")</f>
        <v>32</v>
      </c>
      <c r="AN1262" s="152"/>
      <c r="AO1262" s="153">
        <v>8</v>
      </c>
      <c r="AP1262" s="153" cm="1">
        <f t="array" ref="AP12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6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62" s="153" t="s">
        <v>2282</v>
      </c>
      <c r="AS1262" s="153" t="str" cm="1">
        <f t="array" ref="AS12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6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62" s="153" t="s">
        <v>1123</v>
      </c>
      <c r="AV1262" s="153" cm="1">
        <f t="array" ref="AV12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2" s="153"/>
      <c r="AY1262" s="153" cm="1">
        <f t="array" ref="AY1262">IFERROR(_xlfn.XLOOKUP(Tableau210[[#This Row],[DN DONNEES BUTA ]]&amp;Tableau210[[#This Row],[PN DONNEES BUTA]],Tiges!$B$4:$B$79&amp;Tiges!$C$4:$C$79,Tiges!$G$4:$G$79),"")</f>
        <v>20</v>
      </c>
      <c r="AZ1262" s="153"/>
      <c r="BA1262" s="153" cm="1">
        <f t="array" ref="BA1262">IFERROR(_xlfn.XLOOKUP(Tableau210[[#This Row],[DN DONNEES BUTA ]]&amp;Tableau210[[#This Row],[PN DONNEES BUTA]],Tiges!$B$4:$B$79&amp;Tiges!$C$4:$C$79,Tiges!$H$4:$H$79),"")</f>
        <v>110</v>
      </c>
      <c r="BB1262" s="153"/>
      <c r="BC1262" s="163">
        <f>IFERROR(VLOOKUP(Tableau210[[#This Row],[OPERATION]],Tableau4[],2,FALSE),"")</f>
        <v>1</v>
      </c>
      <c r="BD1262" s="153" cm="1">
        <f t="array" ref="BD1262">IFERROR(
   SUM(
      _xlfn._xlws.FILTER(
         Tableau3[Nb Platinage Joint],
         (Tableau3[ITEM]=Tableau210[[#This Row],[NOM]])*
         (Tableau3[Rep.]=Tableau210[[#This Row],[REPERE BUTA]])
      )
   ),
0)</f>
        <v>1</v>
      </c>
      <c r="BE1262" s="153">
        <f>IFERROR(VLOOKUP(Tableau210[[#This Row],[OPERATION]],Tableau4[],3,FALSE),"")</f>
        <v>1</v>
      </c>
      <c r="BF1262" s="153" cm="1">
        <f t="array" ref="BF1262">IFERROR(
   SUM(
      _xlfn._xlws.FILTER(
         Tableau3[Joint Définitif Nb],
         (Tableau3[ITEM]=Tableau210[[#This Row],[NOM]])*
         (Tableau3[Rep.]=Tableau210[[#This Row],[REPERE BUTA]])
      )
   ),
0)</f>
        <v>0</v>
      </c>
      <c r="BG1262" s="153" t="s">
        <v>129</v>
      </c>
      <c r="BH1262" s="153" t="str" cm="1">
        <f t="array" ref="BH12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2" s="153" t="s">
        <v>2268</v>
      </c>
      <c r="BK1262" s="153" t="s">
        <v>2269</v>
      </c>
      <c r="BL1262" s="153" t="s">
        <v>2513</v>
      </c>
      <c r="BM1262" s="153" t="s">
        <v>2380</v>
      </c>
      <c r="BN1262" s="153"/>
      <c r="BO1262" s="153"/>
      <c r="BP1262" s="153"/>
      <c r="BQ1262" s="152"/>
      <c r="BR1262" s="150"/>
      <c r="BS1262" s="152"/>
      <c r="BT1262" s="152"/>
      <c r="BU1262" s="152"/>
      <c r="BV1262" s="152"/>
      <c r="BW1262" s="152"/>
      <c r="BX1262" s="152"/>
    </row>
    <row r="1263" spans="1:76" s="154" customFormat="1" ht="15.75" hidden="1" x14ac:dyDescent="0.25">
      <c r="A1263" s="48" t="e" cm="1">
        <f t="array" ref="A1263">_xlfn.XLOOKUP(Tableau210[[#This Row],[NOM]]&amp;Tableau210[[#This Row],[REPERE BUTA]],[6]!Tableau16[POSTE TECHNIQUE]&amp;[6]!Tableau16[Repere ADM],[6]!Tableau16[NUMERO CLIENT])</f>
        <v>#N/A</v>
      </c>
      <c r="B1263" s="48" t="e" cm="1">
        <f t="array" ref="B1263">_xlfn.XLOOKUP(Tableau210[[#This Row],[NOM]]&amp;Tableau210[[#This Row],[REPERE BUTA]],[6]!Tableau16[POSTE TECHNIQUE]&amp;[6]!Tableau16[Repere REF],[6]!Tableau16[NUMERO CLIENT])</f>
        <v>#N/A</v>
      </c>
      <c r="C1263" s="48" cm="1">
        <f t="array" ref="C1263">_xlfn.XLOOKUP(Tableau210[[#This Row],[NOM]]&amp;Tableau210[[#This Row],[Repere Ubleam]],[7]Sheet1!$C$2:$C$2995&amp;[7]Sheet1!$I$2:$I$2995,[7]Sheet1!$A$2:$A$2995)</f>
        <v>1258</v>
      </c>
      <c r="D1263" s="48" t="str">
        <f>C1263&amp;""</f>
        <v>1258</v>
      </c>
      <c r="E1263" s="48" t="e">
        <v>#N/A</v>
      </c>
      <c r="F1263" s="48" t="e">
        <v>#N/A</v>
      </c>
      <c r="G1263" s="149" t="s">
        <v>1916</v>
      </c>
      <c r="H1263" s="150" t="s">
        <v>1068</v>
      </c>
      <c r="I1263" s="150" t="s">
        <v>80</v>
      </c>
      <c r="J1263" s="150" t="s">
        <v>1076</v>
      </c>
      <c r="K1263" s="150" t="str">
        <f>_xlfn.XLOOKUP(Tableau210[[#This Row],[NOM]],[8]LUT!$I$5:$I$301,[8]LUT!$N$5:$N$301)</f>
        <v>Tank</v>
      </c>
      <c r="L1263" s="150" t="s">
        <v>108</v>
      </c>
      <c r="M1263" s="150" t="s">
        <v>1263</v>
      </c>
      <c r="N1263" s="150" t="s">
        <v>1263</v>
      </c>
      <c r="O1263" s="150" t="s">
        <v>2364</v>
      </c>
      <c r="P1263" s="150"/>
      <c r="Q1263" s="150"/>
      <c r="R1263" s="150"/>
      <c r="S1263" s="150"/>
      <c r="T1263" s="150"/>
      <c r="U1263" s="150"/>
      <c r="V1263" s="150"/>
      <c r="W1263" s="151">
        <v>150</v>
      </c>
      <c r="X1263" s="151" cm="1">
        <f t="array" ref="X12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63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63" s="151">
        <v>20</v>
      </c>
      <c r="AA1263" s="151" cm="1">
        <f t="array" ref="AA12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3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63" s="152"/>
      <c r="AD1263" s="153" t="s">
        <v>2196</v>
      </c>
      <c r="AE1263" s="150"/>
      <c r="AF1263" s="161">
        <f>IFERROR(VLOOKUP(Tableau210[[#This Row],[OPERATION]],Tableau4[],5,FALSE),"")</f>
        <v>0</v>
      </c>
      <c r="AG1263" s="150"/>
      <c r="AH1263" s="161">
        <f>IFERROR(VLOOKUP(Tableau210[[#This Row],[OPERATION]],Tableau4[],4,FALSE),"")</f>
        <v>0</v>
      </c>
      <c r="AI1263" s="150"/>
      <c r="AJ1263" s="150" t="str">
        <f>IF(Tableau210[[#This Row],[NB JP EMIS]]=1,"1 JP","") &amp; IF(Tableau210[[#This Row],[NB BP EMIS]]=1," 1 BP","")</f>
        <v/>
      </c>
      <c r="AK1263" s="150"/>
      <c r="AL1263" s="153" t="s">
        <v>103</v>
      </c>
      <c r="AM1263" s="153">
        <f>IFERROR(+VLOOKUP(AY1263,Tiges!$G$4:$I$569,3,FALSE),"")</f>
        <v>32</v>
      </c>
      <c r="AN1263" s="152"/>
      <c r="AO1263" s="153">
        <v>8</v>
      </c>
      <c r="AP1263" s="153" cm="1">
        <f t="array" ref="AP12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63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63" s="153" t="s">
        <v>2282</v>
      </c>
      <c r="AS1263" s="153" t="str" cm="1">
        <f t="array" ref="AS12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63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63" s="153" t="s">
        <v>1123</v>
      </c>
      <c r="AV1263" s="153" cm="1">
        <f t="array" ref="AV12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3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3" s="153"/>
      <c r="AY1263" s="153" cm="1">
        <f t="array" ref="AY1263">IFERROR(_xlfn.XLOOKUP(Tableau210[[#This Row],[DN DONNEES BUTA ]]&amp;Tableau210[[#This Row],[PN DONNEES BUTA]],Tiges!$B$4:$B$79&amp;Tiges!$C$4:$C$79,Tiges!$G$4:$G$79),"")</f>
        <v>20</v>
      </c>
      <c r="AZ1263" s="153"/>
      <c r="BA1263" s="153" cm="1">
        <f t="array" ref="BA1263">IFERROR(_xlfn.XLOOKUP(Tableau210[[#This Row],[DN DONNEES BUTA ]]&amp;Tableau210[[#This Row],[PN DONNEES BUTA]],Tiges!$B$4:$B$79&amp;Tiges!$C$4:$C$79,Tiges!$H$4:$H$79),"")</f>
        <v>110</v>
      </c>
      <c r="BB1263" s="153"/>
      <c r="BC1263" s="163">
        <f>IFERROR(VLOOKUP(Tableau210[[#This Row],[OPERATION]],Tableau4[],2,FALSE),"")</f>
        <v>0</v>
      </c>
      <c r="BD1263" s="153"/>
      <c r="BE1263" s="153">
        <f>IFERROR(VLOOKUP(Tableau210[[#This Row],[OPERATION]],Tableau4[],3,FALSE),"")</f>
        <v>1</v>
      </c>
      <c r="BF1263" s="153"/>
      <c r="BG1263" s="153" t="s">
        <v>129</v>
      </c>
      <c r="BH1263" s="153" t="str" cm="1">
        <f t="array" ref="BH12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3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3" s="153" t="s">
        <v>2268</v>
      </c>
      <c r="BK1263" s="153" t="s">
        <v>2269</v>
      </c>
      <c r="BL1263" s="153"/>
      <c r="BM1263" s="153" t="s">
        <v>2380</v>
      </c>
      <c r="BN1263" s="153"/>
      <c r="BO1263" s="153"/>
      <c r="BP1263" s="153"/>
      <c r="BQ1263" s="152"/>
      <c r="BR1263" s="150"/>
      <c r="BS1263" s="152"/>
      <c r="BT1263" s="152"/>
      <c r="BU1263" s="152"/>
      <c r="BV1263" s="152"/>
      <c r="BW1263" s="152"/>
      <c r="BX1263" s="152"/>
    </row>
    <row r="1264" spans="1:76" ht="15.75" hidden="1" x14ac:dyDescent="0.25">
      <c r="A1264" s="48" t="e" cm="1">
        <f t="array" ref="A1264">_xlfn.XLOOKUP(Tableau210[[#This Row],[NOM]]&amp;Tableau210[[#This Row],[REPERE BUTA]],[6]!Tableau16[POSTE TECHNIQUE]&amp;[6]!Tableau16[Repere ADM],[6]!Tableau16[NUMERO CLIENT])</f>
        <v>#N/A</v>
      </c>
      <c r="B1264" s="48" t="e" cm="1">
        <f t="array" ref="B1264">_xlfn.XLOOKUP(Tableau210[[#This Row],[NOM]]&amp;Tableau210[[#This Row],[REPERE BUTA]],[6]!Tableau16[POSTE TECHNIQUE]&amp;[6]!Tableau16[Repere REF],[6]!Tableau16[NUMERO CLIENT])</f>
        <v>#N/A</v>
      </c>
      <c r="C1264" s="48" cm="1">
        <f t="array" ref="C1264">_xlfn.XLOOKUP(Tableau210[[#This Row],[NOM]]&amp;Tableau210[[#This Row],[Repere Ubleam]],[7]Sheet1!$C$2:$C$2995&amp;[7]Sheet1!$I$2:$I$2995,[7]Sheet1!$A$2:$A$2995)</f>
        <v>1259</v>
      </c>
      <c r="D1264" s="48" t="str">
        <f>C1264&amp;""</f>
        <v>1259</v>
      </c>
      <c r="E1264" s="48" t="e">
        <v>#N/A</v>
      </c>
      <c r="F1264" s="48" t="e">
        <v>#N/A</v>
      </c>
      <c r="G1264" s="176" t="s">
        <v>1916</v>
      </c>
      <c r="H1264" s="119" t="s">
        <v>1068</v>
      </c>
      <c r="I1264" s="119" t="s">
        <v>80</v>
      </c>
      <c r="J1264" s="119" t="s">
        <v>1076</v>
      </c>
      <c r="K1264" s="119" t="str">
        <f>_xlfn.XLOOKUP(Tableau210[[#This Row],[NOM]],[8]LUT!$I$5:$I$301,[8]LUT!$N$5:$N$301)</f>
        <v>Tank</v>
      </c>
      <c r="L1264" s="119" t="s">
        <v>109</v>
      </c>
      <c r="M1264" s="119"/>
      <c r="N1264" s="119" t="s">
        <v>109</v>
      </c>
      <c r="O1264" s="119"/>
      <c r="P1264" s="119"/>
      <c r="Q1264" s="119"/>
      <c r="R1264" s="119"/>
      <c r="S1264" s="119"/>
      <c r="T1264" s="119"/>
      <c r="U1264" s="119"/>
      <c r="V1264" s="119"/>
      <c r="W1264" s="148">
        <v>80</v>
      </c>
      <c r="X1264" s="207" cm="1">
        <f t="array" ref="X12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6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64" s="148">
        <v>20</v>
      </c>
      <c r="AA1264" s="207" cm="1">
        <f t="array" ref="AA12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64" s="48"/>
      <c r="AD1264" s="117" t="s">
        <v>2103</v>
      </c>
      <c r="AE1264" s="119"/>
      <c r="AF1264" s="183">
        <f>IFERROR(VLOOKUP(Tableau210[[#This Row],[OPERATION]],Tableau4[],5,FALSE),"")</f>
        <v>1</v>
      </c>
      <c r="AG1264" s="178" cm="1">
        <f t="array" ref="AG1264">IFERROR(
   SUM(
      _xlfn._xlws.FILTER(
         Tableau3[JP],
         (Tableau3[ITEM]=Tableau210[[#This Row],[NOM]])*
         (Tableau3[Rep.]=Tableau210[[#This Row],[REPERE BUTA]])
      )
   ),
0)</f>
        <v>1</v>
      </c>
      <c r="AH1264" s="183">
        <f>IFERROR(VLOOKUP(Tableau210[[#This Row],[OPERATION]],Tableau4[],4,FALSE),"")</f>
        <v>0</v>
      </c>
      <c r="AI1264" s="178" cm="1">
        <f t="array" ref="AI1264">IFERROR(
   SUM(
      _xlfn._xlws.FILTER(
         Tableau3[BP],
         (Tableau3[ITEM]=Tableau210[[#This Row],[NOM]])*
         (Tableau3[Rep.]=Tableau210[[#This Row],[REPERE BUTA]])
      )
   ),
0)</f>
        <v>0</v>
      </c>
      <c r="AJ1264" s="181" t="str">
        <f>IF(Tableau210[[#This Row],[NB JP EMIS]]=1,"1 JP","") &amp; IF(Tableau210[[#This Row],[NB BP EMIS]]=1," 1 BP","")</f>
        <v>1 JP</v>
      </c>
      <c r="AK1264" s="178" t="str">
        <f>IF(Tableau210[[#This Row],[NB JP BUTA]]=1,"1 JP","") &amp; IF(Tableau210[[#This Row],[Nb BP BUTA]]=1," 1 BP","") &amp; IF(Tableau210[[#This Row],[Nb BP BUTA]]=2," 2 BP","")</f>
        <v>1 JP</v>
      </c>
      <c r="AL1264" s="117" t="s">
        <v>103</v>
      </c>
      <c r="AM1264" s="117">
        <f>IFERROR(+VLOOKUP(AY1264,Tiges!$G$4:$I$569,3,FALSE),"")</f>
        <v>27</v>
      </c>
      <c r="AN1264" s="48"/>
      <c r="AO1264" s="117">
        <v>4</v>
      </c>
      <c r="AP1264" s="177" cm="1">
        <f t="array" ref="AP12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64" s="117" t="s">
        <v>2163</v>
      </c>
      <c r="AS1264" s="177" t="str" cm="1">
        <f t="array" ref="AS12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6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64" s="117" t="s">
        <v>1123</v>
      </c>
      <c r="AV1264" s="177" cm="1">
        <f t="array" ref="AV12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4" s="117"/>
      <c r="AY1264" s="117" cm="1">
        <f t="array" ref="AY1264">IFERROR(_xlfn.XLOOKUP(Tableau210[[#This Row],[DN DONNEES BUTA ]]&amp;Tableau210[[#This Row],[PN DONNEES BUTA]],Tiges!$B$4:$B$79&amp;Tiges!$C$4:$C$79,Tiges!$G$4:$G$79),"")</f>
        <v>16</v>
      </c>
      <c r="AZ1264" s="117"/>
      <c r="BA1264" s="117" cm="1">
        <f t="array" ref="BA1264">IFERROR(_xlfn.XLOOKUP(Tableau210[[#This Row],[DN DONNEES BUTA ]]&amp;Tableau210[[#This Row],[PN DONNEES BUTA]],Tiges!$B$4:$B$79&amp;Tiges!$C$4:$C$79,Tiges!$H$4:$H$79),"")</f>
        <v>100</v>
      </c>
      <c r="BB1264" s="117"/>
      <c r="BC1264" s="184">
        <f>IFERROR(VLOOKUP(Tableau210[[#This Row],[OPERATION]],Tableau4[],2,FALSE),"")</f>
        <v>2</v>
      </c>
      <c r="BD1264" s="177" cm="1">
        <f t="array" ref="BD1264">IFERROR(
   SUM(
      _xlfn._xlws.FILTER(
         Tableau3[Nb Platinage Joint],
         (Tableau3[ITEM]=Tableau210[[#This Row],[NOM]])*
         (Tableau3[Rep.]=Tableau210[[#This Row],[REPERE BUTA]])
      )
   ),
0)</f>
        <v>2</v>
      </c>
      <c r="BE1264" s="182">
        <f>IFERROR(VLOOKUP(Tableau210[[#This Row],[OPERATION]],Tableau4[],3,FALSE),"")</f>
        <v>1</v>
      </c>
      <c r="BF1264" s="177" cm="1">
        <f t="array" ref="BF1264">IFERROR(
   SUM(
      _xlfn._xlws.FILTER(
         Tableau3[Joint Définitif Nb],
         (Tableau3[ITEM]=Tableau210[[#This Row],[NOM]])*
         (Tableau3[Rep.]=Tableau210[[#This Row],[REPERE BUTA]])
      )
   ),
0)</f>
        <v>1</v>
      </c>
      <c r="BG1264" s="117" t="s">
        <v>129</v>
      </c>
      <c r="BH1264" s="177" t="str" cm="1">
        <f t="array" ref="BH12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4" s="117" t="s">
        <v>2268</v>
      </c>
      <c r="BK1264" s="117" t="s">
        <v>2269</v>
      </c>
      <c r="BL1264" s="167" t="s">
        <v>2380</v>
      </c>
      <c r="BM1264" s="117"/>
      <c r="BN1264" s="117"/>
      <c r="BO1264" s="117"/>
      <c r="BP1264" s="117"/>
      <c r="BQ1264" s="48"/>
      <c r="BR1264" s="119"/>
      <c r="BS1264" s="48"/>
      <c r="BT1264" s="48"/>
      <c r="BU1264" s="48"/>
      <c r="BV1264" s="48"/>
      <c r="BW1264" s="48"/>
      <c r="BX1264" s="48"/>
    </row>
    <row r="1265" spans="1:76" s="154" customFormat="1" ht="15.75" hidden="1" x14ac:dyDescent="0.25">
      <c r="A1265" s="48" t="e" cm="1">
        <f t="array" ref="A1265">_xlfn.XLOOKUP(Tableau210[[#This Row],[NOM]]&amp;Tableau210[[#This Row],[REPERE BUTA]],[6]!Tableau16[POSTE TECHNIQUE]&amp;[6]!Tableau16[Repere ADM],[6]!Tableau16[NUMERO CLIENT])</f>
        <v>#N/A</v>
      </c>
      <c r="B1265" s="48" t="e" cm="1">
        <f t="array" ref="B1265">_xlfn.XLOOKUP(Tableau210[[#This Row],[NOM]]&amp;Tableau210[[#This Row],[REPERE BUTA]],[6]!Tableau16[POSTE TECHNIQUE]&amp;[6]!Tableau16[Repere REF],[6]!Tableau16[NUMERO CLIENT])</f>
        <v>#N/A</v>
      </c>
      <c r="C1265" s="48" cm="1">
        <f t="array" ref="C1265">_xlfn.XLOOKUP(Tableau210[[#This Row],[NOM]]&amp;Tableau210[[#This Row],[Repere Ubleam]],[7]Sheet1!$C$2:$C$2995&amp;[7]Sheet1!$I$2:$I$2995,[7]Sheet1!$A$2:$A$2995)</f>
        <v>1260</v>
      </c>
      <c r="D1265" s="48" t="str">
        <f>C1265&amp;""</f>
        <v>1260</v>
      </c>
      <c r="E1265" s="48" t="e">
        <v>#N/A</v>
      </c>
      <c r="F1265" s="48" t="e">
        <v>#N/A</v>
      </c>
      <c r="G1265" s="149" t="s">
        <v>1916</v>
      </c>
      <c r="H1265" s="150" t="s">
        <v>1068</v>
      </c>
      <c r="I1265" s="150" t="s">
        <v>80</v>
      </c>
      <c r="J1265" s="150" t="s">
        <v>1076</v>
      </c>
      <c r="K1265" s="150" t="str">
        <f>_xlfn.XLOOKUP(Tableau210[[#This Row],[NOM]],[8]LUT!$I$5:$I$301,[8]LUT!$N$5:$N$301)</f>
        <v>Tank</v>
      </c>
      <c r="L1265" s="150" t="s">
        <v>110</v>
      </c>
      <c r="M1265" s="150" t="s">
        <v>1239</v>
      </c>
      <c r="N1265" s="150" t="s">
        <v>1239</v>
      </c>
      <c r="O1265" s="150" t="s">
        <v>2216</v>
      </c>
      <c r="P1265" s="150"/>
      <c r="Q1265" s="150"/>
      <c r="R1265" s="150"/>
      <c r="S1265" s="150"/>
      <c r="T1265" s="150"/>
      <c r="U1265" s="150"/>
      <c r="V1265" s="150"/>
      <c r="W1265" s="151">
        <v>25</v>
      </c>
      <c r="X1265" s="151" cm="1">
        <f t="array" ref="X12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65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65" s="151">
        <v>20</v>
      </c>
      <c r="AA1265" s="151" cm="1">
        <f t="array" ref="AA12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5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65" s="152"/>
      <c r="AD1265" s="153" t="s">
        <v>2197</v>
      </c>
      <c r="AE1265" s="150"/>
      <c r="AF1265" s="161">
        <f>IFERROR(VLOOKUP(Tableau210[[#This Row],[OPERATION]],Tableau4[],5,FALSE),"")</f>
        <v>0</v>
      </c>
      <c r="AG1265" s="150" cm="1">
        <f t="array" ref="AG1265">IFERROR(
   SUM(
      _xlfn._xlws.FILTER(
         Tableau3[JP],
         (Tableau3[ITEM]=Tableau210[[#This Row],[NOM]])*
         (Tableau3[Rep.]=Tableau210[[#This Row],[REPERE BUTA]])
      )
   ),
0)</f>
        <v>0</v>
      </c>
      <c r="AH1265" s="161">
        <f>IFERROR(VLOOKUP(Tableau210[[#This Row],[OPERATION]],Tableau4[],4,FALSE),"")</f>
        <v>1</v>
      </c>
      <c r="AI1265" s="150" cm="1">
        <f t="array" ref="AI1265">IFERROR(
   SUM(
      _xlfn._xlws.FILTER(
         Tableau3[BP],
         (Tableau3[ITEM]=Tableau210[[#This Row],[NOM]])*
         (Tableau3[Rep.]=Tableau210[[#This Row],[REPERE BUTA]])
      )
   ),
0)</f>
        <v>1</v>
      </c>
      <c r="AJ1265" s="150" t="str">
        <f>IF(Tableau210[[#This Row],[NB JP EMIS]]=1,"1 JP","") &amp; IF(Tableau210[[#This Row],[NB BP EMIS]]=1," 1 BP","")</f>
        <v xml:space="preserve"> 1 BP</v>
      </c>
      <c r="AK1265" s="150" t="str">
        <f>IF(Tableau210[[#This Row],[NB JP BUTA]]=1,"1 JP","") &amp; IF(Tableau210[[#This Row],[Nb BP BUTA]]=1," 1 BP","") &amp; IF(Tableau210[[#This Row],[Nb BP BUTA]]=2," 2 BP","")</f>
        <v xml:space="preserve"> 1 BP</v>
      </c>
      <c r="AL1265" s="153" t="s">
        <v>103</v>
      </c>
      <c r="AM1265" s="153">
        <f>IFERROR(+VLOOKUP(AY1265,Tiges!$G$4:$I$569,3,FALSE),"")</f>
        <v>22</v>
      </c>
      <c r="AN1265" s="152"/>
      <c r="AO1265" s="153">
        <v>4</v>
      </c>
      <c r="AP1265" s="153" cm="1">
        <f t="array" ref="AP12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65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65" s="153" t="s">
        <v>2271</v>
      </c>
      <c r="AS1265" s="153" t="str" cm="1">
        <f t="array" ref="AS12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65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265" s="153" t="s">
        <v>1123</v>
      </c>
      <c r="AV1265" s="153" cm="1">
        <f t="array" ref="AV12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5" s="153"/>
      <c r="AY1265" s="153" cm="1">
        <f t="array" ref="AY1265">IFERROR(_xlfn.XLOOKUP(Tableau210[[#This Row],[DN DONNEES BUTA ]]&amp;Tableau210[[#This Row],[PN DONNEES BUTA]],Tiges!$B$4:$B$79&amp;Tiges!$C$4:$C$79,Tiges!$G$4:$G$79),"")</f>
        <v>14</v>
      </c>
      <c r="AZ1265" s="153"/>
      <c r="BA1265" s="153" cm="1">
        <f t="array" ref="BA1265">IFERROR(_xlfn.XLOOKUP(Tableau210[[#This Row],[DN DONNEES BUTA ]]&amp;Tableau210[[#This Row],[PN DONNEES BUTA]],Tiges!$B$4:$B$79&amp;Tiges!$C$4:$C$79,Tiges!$H$4:$H$79),"")</f>
        <v>70</v>
      </c>
      <c r="BB1265" s="153"/>
      <c r="BC1265" s="163">
        <f>IFERROR(VLOOKUP(Tableau210[[#This Row],[OPERATION]],Tableau4[],2,FALSE),"")</f>
        <v>1</v>
      </c>
      <c r="BD1265" s="153" cm="1">
        <f t="array" ref="BD1265">IFERROR(
   SUM(
      _xlfn._xlws.FILTER(
         Tableau3[Nb Platinage Joint],
         (Tableau3[ITEM]=Tableau210[[#This Row],[NOM]])*
         (Tableau3[Rep.]=Tableau210[[#This Row],[REPERE BUTA]])
      )
   ),
0)</f>
        <v>1</v>
      </c>
      <c r="BE1265" s="153">
        <f>IFERROR(VLOOKUP(Tableau210[[#This Row],[OPERATION]],Tableau4[],3,FALSE),"")</f>
        <v>1</v>
      </c>
      <c r="BF1265" s="153" cm="1">
        <f t="array" ref="BF1265">IFERROR(
   SUM(
      _xlfn._xlws.FILTER(
         Tableau3[Joint Définitif Nb],
         (Tableau3[ITEM]=Tableau210[[#This Row],[NOM]])*
         (Tableau3[Rep.]=Tableau210[[#This Row],[REPERE BUTA]])
      )
   ),
0)</f>
        <v>2</v>
      </c>
      <c r="BG1265" s="153" t="s">
        <v>129</v>
      </c>
      <c r="BH1265" s="153" t="str" cm="1">
        <f t="array" ref="BH12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5" s="153" t="s">
        <v>2281</v>
      </c>
      <c r="BK1265" s="153" t="s">
        <v>2269</v>
      </c>
      <c r="BL1265" s="153" t="s">
        <v>2367</v>
      </c>
      <c r="BM1265" s="153" t="s">
        <v>2380</v>
      </c>
      <c r="BN1265" s="153"/>
      <c r="BO1265" s="153"/>
      <c r="BP1265" s="153"/>
      <c r="BQ1265" s="152"/>
      <c r="BR1265" s="150"/>
      <c r="BS1265" s="152"/>
      <c r="BT1265" s="152"/>
      <c r="BU1265" s="152"/>
      <c r="BV1265" s="152"/>
      <c r="BW1265" s="152"/>
      <c r="BX1265" s="152"/>
    </row>
    <row r="1266" spans="1:76" s="154" customFormat="1" ht="15.75" hidden="1" x14ac:dyDescent="0.25">
      <c r="A1266" s="48" t="e" cm="1">
        <f t="array" ref="A1266">_xlfn.XLOOKUP(Tableau210[[#This Row],[NOM]]&amp;Tableau210[[#This Row],[REPERE BUTA]],[6]!Tableau16[POSTE TECHNIQUE]&amp;[6]!Tableau16[Repere ADM],[6]!Tableau16[NUMERO CLIENT])</f>
        <v>#N/A</v>
      </c>
      <c r="B1266" s="48" t="e" cm="1">
        <f t="array" ref="B1266">_xlfn.XLOOKUP(Tableau210[[#This Row],[NOM]]&amp;Tableau210[[#This Row],[REPERE BUTA]],[6]!Tableau16[POSTE TECHNIQUE]&amp;[6]!Tableau16[Repere REF],[6]!Tableau16[NUMERO CLIENT])</f>
        <v>#N/A</v>
      </c>
      <c r="C1266" s="48" cm="1">
        <f t="array" ref="C1266">_xlfn.XLOOKUP(Tableau210[[#This Row],[NOM]]&amp;Tableau210[[#This Row],[Repere Ubleam]],[7]Sheet1!$C$2:$C$2995&amp;[7]Sheet1!$I$2:$I$2995,[7]Sheet1!$A$2:$A$2995)</f>
        <v>1261</v>
      </c>
      <c r="D1266" s="48" t="str">
        <f>C1266&amp;""</f>
        <v>1261</v>
      </c>
      <c r="E1266" s="48" t="e">
        <v>#N/A</v>
      </c>
      <c r="F1266" s="48" t="e">
        <v>#N/A</v>
      </c>
      <c r="G1266" s="149" t="s">
        <v>1916</v>
      </c>
      <c r="H1266" s="150" t="s">
        <v>1068</v>
      </c>
      <c r="I1266" s="150" t="s">
        <v>80</v>
      </c>
      <c r="J1266" s="150" t="s">
        <v>1076</v>
      </c>
      <c r="K1266" s="150" t="str">
        <f>_xlfn.XLOOKUP(Tableau210[[#This Row],[NOM]],[8]LUT!$I$5:$I$301,[8]LUT!$N$5:$N$301)</f>
        <v>Tank</v>
      </c>
      <c r="L1266" s="150" t="s">
        <v>110</v>
      </c>
      <c r="M1266" s="150" t="s">
        <v>1241</v>
      </c>
      <c r="N1266" s="150" t="s">
        <v>1241</v>
      </c>
      <c r="O1266" s="150" t="s">
        <v>2365</v>
      </c>
      <c r="P1266" s="150"/>
      <c r="Q1266" s="150"/>
      <c r="R1266" s="150"/>
      <c r="S1266" s="150"/>
      <c r="T1266" s="150"/>
      <c r="U1266" s="150"/>
      <c r="V1266" s="150"/>
      <c r="W1266" s="151">
        <v>25</v>
      </c>
      <c r="X1266" s="151" cm="1">
        <f t="array" ref="X12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66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66" s="151">
        <v>20</v>
      </c>
      <c r="AA1266" s="151" cm="1">
        <f t="array" ref="AA12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6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66" s="152"/>
      <c r="AD1266" s="153" t="s">
        <v>2196</v>
      </c>
      <c r="AE1266" s="150"/>
      <c r="AF1266" s="161">
        <f>IFERROR(VLOOKUP(Tableau210[[#This Row],[OPERATION]],Tableau4[],5,FALSE),"")</f>
        <v>0</v>
      </c>
      <c r="AG1266" s="150" cm="1">
        <f t="array" ref="AG1266">IFERROR(
   SUM(
      _xlfn._xlws.FILTER(
         Tableau3[JP],
         (Tableau3[ITEM]=Tableau210[[#This Row],[NOM]])*
         (Tableau3[Rep.]=Tableau210[[#This Row],[REPERE BUTA]])
      )
   ),
0)</f>
        <v>0</v>
      </c>
      <c r="AH1266" s="161">
        <f>IFERROR(VLOOKUP(Tableau210[[#This Row],[OPERATION]],Tableau4[],4,FALSE),"")</f>
        <v>0</v>
      </c>
      <c r="AI1266" s="150" cm="1">
        <f t="array" ref="AI1266">IFERROR(
   SUM(
      _xlfn._xlws.FILTER(
         Tableau3[BP],
         (Tableau3[ITEM]=Tableau210[[#This Row],[NOM]])*
         (Tableau3[Rep.]=Tableau210[[#This Row],[REPERE BUTA]])
      )
   ),
0)</f>
        <v>1</v>
      </c>
      <c r="AJ1266" s="150" t="str">
        <f>IF(Tableau210[[#This Row],[NB JP EMIS]]=1,"1 JP","") &amp; IF(Tableau210[[#This Row],[NB BP EMIS]]=1," 1 BP","")</f>
        <v/>
      </c>
      <c r="AK1266" s="150" t="str">
        <f>IF(Tableau210[[#This Row],[NB JP BUTA]]=1,"1 JP","") &amp; IF(Tableau210[[#This Row],[Nb BP BUTA]]=1," 1 BP","") &amp; IF(Tableau210[[#This Row],[Nb BP BUTA]]=2," 2 BP","")</f>
        <v xml:space="preserve"> 1 BP</v>
      </c>
      <c r="AL1266" s="153" t="s">
        <v>103</v>
      </c>
      <c r="AM1266" s="153">
        <f>IFERROR(+VLOOKUP(AY1266,Tiges!$G$4:$I$569,3,FALSE),"")</f>
        <v>22</v>
      </c>
      <c r="AN1266" s="152"/>
      <c r="AO1266" s="153">
        <v>4</v>
      </c>
      <c r="AP1266" s="153" cm="1">
        <f t="array" ref="AP12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6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66" s="153" t="s">
        <v>2271</v>
      </c>
      <c r="AS1266" s="153" t="str" cm="1">
        <f t="array" ref="AS12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6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266" s="153" t="s">
        <v>1123</v>
      </c>
      <c r="AV1266" s="153" cm="1">
        <f t="array" ref="AV12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6" s="153"/>
      <c r="AY1266" s="153" cm="1">
        <f t="array" ref="AY1266">IFERROR(_xlfn.XLOOKUP(Tableau210[[#This Row],[DN DONNEES BUTA ]]&amp;Tableau210[[#This Row],[PN DONNEES BUTA]],Tiges!$B$4:$B$79&amp;Tiges!$C$4:$C$79,Tiges!$G$4:$G$79),"")</f>
        <v>14</v>
      </c>
      <c r="AZ1266" s="153"/>
      <c r="BA1266" s="153" cm="1">
        <f t="array" ref="BA1266">IFERROR(_xlfn.XLOOKUP(Tableau210[[#This Row],[DN DONNEES BUTA ]]&amp;Tableau210[[#This Row],[PN DONNEES BUTA]],Tiges!$B$4:$B$79&amp;Tiges!$C$4:$C$79,Tiges!$H$4:$H$79),"")</f>
        <v>70</v>
      </c>
      <c r="BB1266" s="153"/>
      <c r="BC1266" s="163">
        <f>IFERROR(VLOOKUP(Tableau210[[#This Row],[OPERATION]],Tableau4[],2,FALSE),"")</f>
        <v>0</v>
      </c>
      <c r="BD1266" s="153" cm="1">
        <f t="array" ref="BD1266">IFERROR(
   SUM(
      _xlfn._xlws.FILTER(
         Tableau3[Nb Platinage Joint],
         (Tableau3[ITEM]=Tableau210[[#This Row],[NOM]])*
         (Tableau3[Rep.]=Tableau210[[#This Row],[REPERE BUTA]])
      )
   ),
0)</f>
        <v>1</v>
      </c>
      <c r="BE1266" s="153">
        <f>IFERROR(VLOOKUP(Tableau210[[#This Row],[OPERATION]],Tableau4[],3,FALSE),"")</f>
        <v>1</v>
      </c>
      <c r="BF1266" s="153" cm="1">
        <f t="array" ref="BF1266">IFERROR(
   SUM(
      _xlfn._xlws.FILTER(
         Tableau3[Joint Définitif Nb],
         (Tableau3[ITEM]=Tableau210[[#This Row],[NOM]])*
         (Tableau3[Rep.]=Tableau210[[#This Row],[REPERE BUTA]])
      )
   ),
0)</f>
        <v>2</v>
      </c>
      <c r="BG1266" s="153" t="s">
        <v>129</v>
      </c>
      <c r="BH1266" s="153" t="str" cm="1">
        <f t="array" ref="BH12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6" s="153" t="s">
        <v>2268</v>
      </c>
      <c r="BK1266" s="153" t="s">
        <v>2269</v>
      </c>
      <c r="BL1266" s="153" t="s">
        <v>2367</v>
      </c>
      <c r="BM1266" s="153" t="s">
        <v>2380</v>
      </c>
      <c r="BN1266" s="153"/>
      <c r="BO1266" s="153"/>
      <c r="BP1266" s="153"/>
      <c r="BQ1266" s="152"/>
      <c r="BR1266" s="150"/>
      <c r="BS1266" s="152"/>
      <c r="BT1266" s="152"/>
      <c r="BU1266" s="152"/>
      <c r="BV1266" s="152"/>
      <c r="BW1266" s="152"/>
      <c r="BX1266" s="152"/>
    </row>
    <row r="1267" spans="1:76" s="154" customFormat="1" ht="15.75" hidden="1" x14ac:dyDescent="0.25">
      <c r="A1267" s="48" t="e" cm="1">
        <f t="array" ref="A1267">_xlfn.XLOOKUP(Tableau210[[#This Row],[NOM]]&amp;Tableau210[[#This Row],[REPERE BUTA]],[6]!Tableau16[POSTE TECHNIQUE]&amp;[6]!Tableau16[Repere ADM],[6]!Tableau16[NUMERO CLIENT])</f>
        <v>#N/A</v>
      </c>
      <c r="B1267" s="48" t="e" cm="1">
        <f t="array" ref="B1267">_xlfn.XLOOKUP(Tableau210[[#This Row],[NOM]]&amp;Tableau210[[#This Row],[REPERE BUTA]],[6]!Tableau16[POSTE TECHNIQUE]&amp;[6]!Tableau16[Repere REF],[6]!Tableau16[NUMERO CLIENT])</f>
        <v>#N/A</v>
      </c>
      <c r="C1267" s="48" cm="1">
        <f t="array" ref="C1267">_xlfn.XLOOKUP(Tableau210[[#This Row],[NOM]]&amp;Tableau210[[#This Row],[Repere Ubleam]],[7]Sheet1!$C$2:$C$2995&amp;[7]Sheet1!$I$2:$I$2995,[7]Sheet1!$A$2:$A$2995)</f>
        <v>1262</v>
      </c>
      <c r="D1267" s="48" t="str">
        <f>C1267&amp;""</f>
        <v>1262</v>
      </c>
      <c r="E1267" s="48" t="e">
        <v>#N/A</v>
      </c>
      <c r="F1267" s="48" t="e">
        <v>#N/A</v>
      </c>
      <c r="G1267" s="149" t="s">
        <v>1916</v>
      </c>
      <c r="H1267" s="150" t="s">
        <v>1068</v>
      </c>
      <c r="I1267" s="150" t="s">
        <v>80</v>
      </c>
      <c r="J1267" s="150" t="s">
        <v>1076</v>
      </c>
      <c r="K1267" s="150" t="str">
        <f>_xlfn.XLOOKUP(Tableau210[[#This Row],[NOM]],[8]LUT!$I$5:$I$301,[8]LUT!$N$5:$N$301)</f>
        <v>Tank</v>
      </c>
      <c r="L1267" s="150" t="s">
        <v>110</v>
      </c>
      <c r="M1267" s="150" t="s">
        <v>1245</v>
      </c>
      <c r="N1267" s="150" t="s">
        <v>1245</v>
      </c>
      <c r="O1267" s="150" t="s">
        <v>2213</v>
      </c>
      <c r="P1267" s="150"/>
      <c r="Q1267" s="150"/>
      <c r="R1267" s="150"/>
      <c r="S1267" s="150"/>
      <c r="T1267" s="150"/>
      <c r="U1267" s="150"/>
      <c r="V1267" s="150"/>
      <c r="W1267" s="151">
        <v>25</v>
      </c>
      <c r="X1267" s="151" cm="1">
        <f t="array" ref="X12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67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67" s="151">
        <v>20</v>
      </c>
      <c r="AA1267" s="151" cm="1">
        <f t="array" ref="AA12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7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67" s="152"/>
      <c r="AD1267" s="153" t="s">
        <v>2197</v>
      </c>
      <c r="AE1267" s="150"/>
      <c r="AF1267" s="161">
        <f>IFERROR(VLOOKUP(Tableau210[[#This Row],[OPERATION]],Tableau4[],5,FALSE),"")</f>
        <v>0</v>
      </c>
      <c r="AG1267" s="150" cm="1">
        <f t="array" ref="AG1267">IFERROR(
   SUM(
      _xlfn._xlws.FILTER(
         Tableau3[JP],
         (Tableau3[ITEM]=Tableau210[[#This Row],[NOM]])*
         (Tableau3[Rep.]=Tableau210[[#This Row],[REPERE BUTA]])
      )
   ),
0)</f>
        <v>0</v>
      </c>
      <c r="AH1267" s="161">
        <f>IFERROR(VLOOKUP(Tableau210[[#This Row],[OPERATION]],Tableau4[],4,FALSE),"")</f>
        <v>1</v>
      </c>
      <c r="AI1267" s="150" cm="1">
        <f t="array" ref="AI1267">IFERROR(
   SUM(
      _xlfn._xlws.FILTER(
         Tableau3[BP],
         (Tableau3[ITEM]=Tableau210[[#This Row],[NOM]])*
         (Tableau3[Rep.]=Tableau210[[#This Row],[REPERE BUTA]])
      )
   ),
0)</f>
        <v>1</v>
      </c>
      <c r="AJ1267" s="150" t="str">
        <f>IF(Tableau210[[#This Row],[NB JP EMIS]]=1,"1 JP","") &amp; IF(Tableau210[[#This Row],[NB BP EMIS]]=1," 1 BP","")</f>
        <v xml:space="preserve"> 1 BP</v>
      </c>
      <c r="AK1267" s="150" t="str">
        <f>IF(Tableau210[[#This Row],[NB JP BUTA]]=1,"1 JP","") &amp; IF(Tableau210[[#This Row],[Nb BP BUTA]]=1," 1 BP","") &amp; IF(Tableau210[[#This Row],[Nb BP BUTA]]=2," 2 BP","")</f>
        <v xml:space="preserve"> 1 BP</v>
      </c>
      <c r="AL1267" s="153" t="s">
        <v>103</v>
      </c>
      <c r="AM1267" s="153">
        <f>IFERROR(+VLOOKUP(AY1267,Tiges!$G$4:$I$569,3,FALSE),"")</f>
        <v>22</v>
      </c>
      <c r="AN1267" s="152"/>
      <c r="AO1267" s="153">
        <v>4</v>
      </c>
      <c r="AP1267" s="153" cm="1">
        <f t="array" ref="AP12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6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67" s="153" t="s">
        <v>2271</v>
      </c>
      <c r="AS1267" s="153" t="str" cm="1">
        <f t="array" ref="AS12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6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267" s="153" t="s">
        <v>1123</v>
      </c>
      <c r="AV1267" s="153" cm="1">
        <f t="array" ref="AV12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7" s="153"/>
      <c r="AY1267" s="153" cm="1">
        <f t="array" ref="AY1267">IFERROR(_xlfn.XLOOKUP(Tableau210[[#This Row],[DN DONNEES BUTA ]]&amp;Tableau210[[#This Row],[PN DONNEES BUTA]],Tiges!$B$4:$B$79&amp;Tiges!$C$4:$C$79,Tiges!$G$4:$G$79),"")</f>
        <v>14</v>
      </c>
      <c r="AZ1267" s="153"/>
      <c r="BA1267" s="153" cm="1">
        <f t="array" ref="BA1267">IFERROR(_xlfn.XLOOKUP(Tableau210[[#This Row],[DN DONNEES BUTA ]]&amp;Tableau210[[#This Row],[PN DONNEES BUTA]],Tiges!$B$4:$B$79&amp;Tiges!$C$4:$C$79,Tiges!$H$4:$H$79),"")</f>
        <v>70</v>
      </c>
      <c r="BB1267" s="153"/>
      <c r="BC1267" s="163">
        <f>IFERROR(VLOOKUP(Tableau210[[#This Row],[OPERATION]],Tableau4[],2,FALSE),"")</f>
        <v>1</v>
      </c>
      <c r="BD1267" s="153" cm="1">
        <f t="array" ref="BD1267">IFERROR(
   SUM(
      _xlfn._xlws.FILTER(
         Tableau3[Nb Platinage Joint],
         (Tableau3[ITEM]=Tableau210[[#This Row],[NOM]])*
         (Tableau3[Rep.]=Tableau210[[#This Row],[REPERE BUTA]])
      )
   ),
0)</f>
        <v>1</v>
      </c>
      <c r="BE1267" s="153">
        <f>IFERROR(VLOOKUP(Tableau210[[#This Row],[OPERATION]],Tableau4[],3,FALSE),"")</f>
        <v>1</v>
      </c>
      <c r="BF1267" s="153" cm="1">
        <f t="array" ref="BF1267">IFERROR(
   SUM(
      _xlfn._xlws.FILTER(
         Tableau3[Joint Définitif Nb],
         (Tableau3[ITEM]=Tableau210[[#This Row],[NOM]])*
         (Tableau3[Rep.]=Tableau210[[#This Row],[REPERE BUTA]])
      )
   ),
0)</f>
        <v>2</v>
      </c>
      <c r="BG1267" s="153" t="s">
        <v>129</v>
      </c>
      <c r="BH1267" s="153" t="str" cm="1">
        <f t="array" ref="BH12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7" s="153" t="s">
        <v>2268</v>
      </c>
      <c r="BK1267" s="153" t="s">
        <v>2269</v>
      </c>
      <c r="BL1267" s="153" t="s">
        <v>2367</v>
      </c>
      <c r="BM1267" s="153" t="s">
        <v>2380</v>
      </c>
      <c r="BN1267" s="153"/>
      <c r="BO1267" s="153"/>
      <c r="BP1267" s="153"/>
      <c r="BQ1267" s="152"/>
      <c r="BR1267" s="150"/>
      <c r="BS1267" s="152"/>
      <c r="BT1267" s="152"/>
      <c r="BU1267" s="152"/>
      <c r="BV1267" s="152"/>
      <c r="BW1267" s="152"/>
      <c r="BX1267" s="152"/>
    </row>
    <row r="1268" spans="1:76" ht="15.75" hidden="1" x14ac:dyDescent="0.25">
      <c r="A1268" s="48" t="e" cm="1">
        <f t="array" ref="A1268">_xlfn.XLOOKUP(Tableau210[[#This Row],[NOM]]&amp;Tableau210[[#This Row],[REPERE BUTA]],[6]!Tableau16[POSTE TECHNIQUE]&amp;[6]!Tableau16[Repere ADM],[6]!Tableau16[NUMERO CLIENT])</f>
        <v>#N/A</v>
      </c>
      <c r="B1268" s="48" t="e" cm="1">
        <f t="array" ref="B1268">_xlfn.XLOOKUP(Tableau210[[#This Row],[NOM]]&amp;Tableau210[[#This Row],[REPERE BUTA]],[6]!Tableau16[POSTE TECHNIQUE]&amp;[6]!Tableau16[Repere REF],[6]!Tableau16[NUMERO CLIENT])</f>
        <v>#N/A</v>
      </c>
      <c r="C1268" s="48" cm="1">
        <f t="array" ref="C1268">_xlfn.XLOOKUP(Tableau210[[#This Row],[NOM]]&amp;Tableau210[[#This Row],[Repere Ubleam]],[7]Sheet1!$C$2:$C$2995&amp;[7]Sheet1!$I$2:$I$2995,[7]Sheet1!$A$2:$A$2995)</f>
        <v>1263</v>
      </c>
      <c r="D1268" s="48" t="str">
        <f>C1268&amp;""</f>
        <v>1263</v>
      </c>
      <c r="E1268" s="48" t="e">
        <v>#N/A</v>
      </c>
      <c r="F1268" s="48" t="e">
        <v>#N/A</v>
      </c>
      <c r="G1268" s="176" t="s">
        <v>1916</v>
      </c>
      <c r="H1268" s="119" t="s">
        <v>1068</v>
      </c>
      <c r="I1268" s="119" t="s">
        <v>80</v>
      </c>
      <c r="J1268" s="119" t="s">
        <v>1076</v>
      </c>
      <c r="K1268" s="119" t="str">
        <f>_xlfn.XLOOKUP(Tableau210[[#This Row],[NOM]],[8]LUT!$I$5:$I$301,[8]LUT!$N$5:$N$301)</f>
        <v>Tank</v>
      </c>
      <c r="L1268" s="119" t="s">
        <v>111</v>
      </c>
      <c r="M1268" s="119"/>
      <c r="N1268" s="119" t="s">
        <v>111</v>
      </c>
      <c r="O1268" s="119"/>
      <c r="P1268" s="119"/>
      <c r="Q1268" s="119"/>
      <c r="R1268" s="119"/>
      <c r="S1268" s="119"/>
      <c r="T1268" s="119"/>
      <c r="U1268" s="119"/>
      <c r="V1268" s="119"/>
      <c r="W1268" s="148">
        <v>80</v>
      </c>
      <c r="X1268" s="207" cm="1">
        <f t="array" ref="X12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26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68" s="148">
        <v>50</v>
      </c>
      <c r="AA1268" s="207" cm="1">
        <f t="array" ref="AA12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68" s="48"/>
      <c r="AD1268" s="117" t="s">
        <v>2103</v>
      </c>
      <c r="AE1268" s="119"/>
      <c r="AF1268" s="183">
        <f>IFERROR(VLOOKUP(Tableau210[[#This Row],[OPERATION]],Tableau4[],5,FALSE),"")</f>
        <v>1</v>
      </c>
      <c r="AG1268" s="178" cm="1">
        <f t="array" ref="AG1268">IFERROR(
   SUM(
      _xlfn._xlws.FILTER(
         Tableau3[JP],
         (Tableau3[ITEM]=Tableau210[[#This Row],[NOM]])*
         (Tableau3[Rep.]=Tableau210[[#This Row],[REPERE BUTA]])
      )
   ),
0)</f>
        <v>1</v>
      </c>
      <c r="AH1268" s="183">
        <f>IFERROR(VLOOKUP(Tableau210[[#This Row],[OPERATION]],Tableau4[],4,FALSE),"")</f>
        <v>0</v>
      </c>
      <c r="AI1268" s="178" cm="1">
        <f t="array" ref="AI1268">IFERROR(
   SUM(
      _xlfn._xlws.FILTER(
         Tableau3[BP],
         (Tableau3[ITEM]=Tableau210[[#This Row],[NOM]])*
         (Tableau3[Rep.]=Tableau210[[#This Row],[REPERE BUTA]])
      )
   ),
0)</f>
        <v>0</v>
      </c>
      <c r="AJ1268" s="181" t="s">
        <v>2366</v>
      </c>
      <c r="AK1268" s="178" t="str">
        <f>IF(Tableau210[[#This Row],[NB JP BUTA]]=1,"1 JP","") &amp; IF(Tableau210[[#This Row],[Nb BP BUTA]]=1," 1 BP","") &amp; IF(Tableau210[[#This Row],[Nb BP BUTA]]=2," 2 BP","")</f>
        <v>1 JP</v>
      </c>
      <c r="AL1268" s="117" t="s">
        <v>103</v>
      </c>
      <c r="AM1268" s="117">
        <f>IFERROR(+VLOOKUP(AY1268,Tiges!$G$4:$I$569,3,FALSE),"")</f>
        <v>32</v>
      </c>
      <c r="AN1268" s="48"/>
      <c r="AO1268" s="117">
        <v>8</v>
      </c>
      <c r="AP1268" s="177" cm="1">
        <f t="array" ref="AP12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68" s="117" t="s">
        <v>2282</v>
      </c>
      <c r="AS1268" s="177" t="str" cm="1">
        <f t="array" ref="AS12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6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68" s="117" t="s">
        <v>1123</v>
      </c>
      <c r="AV1268" s="177" cm="1">
        <f t="array" ref="AV12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8" s="117"/>
      <c r="AY1268" s="117" cm="1">
        <f t="array" ref="AY1268">IFERROR(_xlfn.XLOOKUP(Tableau210[[#This Row],[DN DONNEES BUTA ]]&amp;Tableau210[[#This Row],[PN DONNEES BUTA]],Tiges!$B$4:$B$79&amp;Tiges!$C$4:$C$79,Tiges!$G$4:$G$79),"")</f>
        <v>20</v>
      </c>
      <c r="AZ1268" s="117"/>
      <c r="BA1268" s="117" cm="1">
        <f t="array" ref="BA1268">IFERROR(_xlfn.XLOOKUP(Tableau210[[#This Row],[DN DONNEES BUTA ]]&amp;Tableau210[[#This Row],[PN DONNEES BUTA]],Tiges!$B$4:$B$79&amp;Tiges!$C$4:$C$79,Tiges!$H$4:$H$79),"")</f>
        <v>110</v>
      </c>
      <c r="BB1268" s="117"/>
      <c r="BC1268" s="184">
        <f>IFERROR(VLOOKUP(Tableau210[[#This Row],[OPERATION]],Tableau4[],2,FALSE),"")</f>
        <v>2</v>
      </c>
      <c r="BD1268" s="177" cm="1">
        <f t="array" ref="BD1268">IFERROR(
   SUM(
      _xlfn._xlws.FILTER(
         Tableau3[Nb Platinage Joint],
         (Tableau3[ITEM]=Tableau210[[#This Row],[NOM]])*
         (Tableau3[Rep.]=Tableau210[[#This Row],[REPERE BUTA]])
      )
   ),
0)</f>
        <v>2</v>
      </c>
      <c r="BE1268" s="182">
        <f>IFERROR(VLOOKUP(Tableau210[[#This Row],[OPERATION]],Tableau4[],3,FALSE),"")</f>
        <v>1</v>
      </c>
      <c r="BF1268" s="177" cm="1">
        <f t="array" ref="BF1268">IFERROR(
   SUM(
      _xlfn._xlws.FILTER(
         Tableau3[Joint Définitif Nb],
         (Tableau3[ITEM]=Tableau210[[#This Row],[NOM]])*
         (Tableau3[Rep.]=Tableau210[[#This Row],[REPERE BUTA]])
      )
   ),
0)</f>
        <v>1</v>
      </c>
      <c r="BG1268" s="117" t="s">
        <v>129</v>
      </c>
      <c r="BH1268" s="177" t="str" cm="1">
        <f t="array" ref="BH12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8" s="117" t="s">
        <v>2268</v>
      </c>
      <c r="BK1268" s="117" t="s">
        <v>2269</v>
      </c>
      <c r="BL1268" s="167" t="s">
        <v>2380</v>
      </c>
      <c r="BM1268" s="117"/>
      <c r="BN1268" s="117"/>
      <c r="BO1268" s="117"/>
      <c r="BP1268" s="117"/>
      <c r="BQ1268" s="48"/>
      <c r="BR1268" s="119"/>
      <c r="BS1268" s="48"/>
      <c r="BT1268" s="48"/>
      <c r="BU1268" s="48"/>
      <c r="BV1268" s="48"/>
      <c r="BW1268" s="48"/>
      <c r="BX1268" s="48"/>
    </row>
    <row r="1269" spans="1:76" ht="15.75" hidden="1" x14ac:dyDescent="0.25">
      <c r="A1269" s="48" t="e" cm="1">
        <f t="array" ref="A1269">_xlfn.XLOOKUP(Tableau210[[#This Row],[NOM]]&amp;Tableau210[[#This Row],[REPERE BUTA]],[6]!Tableau16[POSTE TECHNIQUE]&amp;[6]!Tableau16[Repere ADM],[6]!Tableau16[NUMERO CLIENT])</f>
        <v>#N/A</v>
      </c>
      <c r="B1269" s="48" t="e" cm="1">
        <f t="array" ref="B1269">_xlfn.XLOOKUP(Tableau210[[#This Row],[NOM]]&amp;Tableau210[[#This Row],[REPERE BUTA]],[6]!Tableau16[POSTE TECHNIQUE]&amp;[6]!Tableau16[Repere REF],[6]!Tableau16[NUMERO CLIENT])</f>
        <v>#N/A</v>
      </c>
      <c r="C1269" s="48" cm="1">
        <f t="array" ref="C1269">_xlfn.XLOOKUP(Tableau210[[#This Row],[NOM]]&amp;Tableau210[[#This Row],[Repere Ubleam]],[7]Sheet1!$C$2:$C$2995&amp;[7]Sheet1!$I$2:$I$2995,[7]Sheet1!$A$2:$A$2995)</f>
        <v>1264</v>
      </c>
      <c r="D1269" s="48" t="str">
        <f>C1269&amp;""</f>
        <v>1264</v>
      </c>
      <c r="E1269" s="48" t="e">
        <v>#N/A</v>
      </c>
      <c r="F1269" s="48" t="e">
        <v>#N/A</v>
      </c>
      <c r="G1269" s="176" t="s">
        <v>1916</v>
      </c>
      <c r="H1269" s="119" t="s">
        <v>1068</v>
      </c>
      <c r="I1269" s="119" t="s">
        <v>80</v>
      </c>
      <c r="J1269" s="119" t="s">
        <v>1076</v>
      </c>
      <c r="K1269" s="119" t="str">
        <f>_xlfn.XLOOKUP(Tableau210[[#This Row],[NOM]],[8]LUT!$I$5:$I$301,[8]LUT!$N$5:$N$301)</f>
        <v>Tank</v>
      </c>
      <c r="L1269" s="119" t="s">
        <v>113</v>
      </c>
      <c r="M1269" s="119"/>
      <c r="N1269" s="119" t="s">
        <v>113</v>
      </c>
      <c r="O1269" s="119"/>
      <c r="P1269" s="119"/>
      <c r="Q1269" s="119"/>
      <c r="R1269" s="119"/>
      <c r="S1269" s="119"/>
      <c r="T1269" s="119"/>
      <c r="U1269" s="119"/>
      <c r="V1269" s="119"/>
      <c r="W1269" s="148">
        <v>80</v>
      </c>
      <c r="X1269" s="207" cm="1">
        <f t="array" ref="X12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26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69" s="148">
        <v>50</v>
      </c>
      <c r="AA1269" s="207" cm="1">
        <f t="array" ref="AA12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6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69" s="48"/>
      <c r="AD1269" s="117" t="s">
        <v>2103</v>
      </c>
      <c r="AE1269" s="119"/>
      <c r="AF1269" s="183">
        <f>IFERROR(VLOOKUP(Tableau210[[#This Row],[OPERATION]],Tableau4[],5,FALSE),"")</f>
        <v>1</v>
      </c>
      <c r="AG1269" s="178" cm="1">
        <f t="array" ref="AG1269">IFERROR(
   SUM(
      _xlfn._xlws.FILTER(
         Tableau3[JP],
         (Tableau3[ITEM]=Tableau210[[#This Row],[NOM]])*
         (Tableau3[Rep.]=Tableau210[[#This Row],[REPERE BUTA]])
      )
   ),
0)</f>
        <v>1</v>
      </c>
      <c r="AH1269" s="183">
        <f>IFERROR(VLOOKUP(Tableau210[[#This Row],[OPERATION]],Tableau4[],4,FALSE),"")</f>
        <v>0</v>
      </c>
      <c r="AI1269" s="178" cm="1">
        <f t="array" ref="AI1269">IFERROR(
   SUM(
      _xlfn._xlws.FILTER(
         Tableau3[BP],
         (Tableau3[ITEM]=Tableau210[[#This Row],[NOM]])*
         (Tableau3[Rep.]=Tableau210[[#This Row],[REPERE BUTA]])
      )
   ),
0)</f>
        <v>0</v>
      </c>
      <c r="AJ1269" s="181" t="s">
        <v>2366</v>
      </c>
      <c r="AK1269" s="178" t="str">
        <f>IF(Tableau210[[#This Row],[NB JP BUTA]]=1,"1 JP","") &amp; IF(Tableau210[[#This Row],[Nb BP BUTA]]=1," 1 BP","") &amp; IF(Tableau210[[#This Row],[Nb BP BUTA]]=2," 2 BP","")</f>
        <v>1 JP</v>
      </c>
      <c r="AL1269" s="117" t="s">
        <v>103</v>
      </c>
      <c r="AM1269" s="117">
        <f>IFERROR(+VLOOKUP(AY1269,Tiges!$G$4:$I$569,3,FALSE),"")</f>
        <v>32</v>
      </c>
      <c r="AN1269" s="48"/>
      <c r="AO1269" s="117">
        <v>8</v>
      </c>
      <c r="AP1269" s="177" cm="1">
        <f t="array" ref="AP12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69" s="117" t="s">
        <v>2282</v>
      </c>
      <c r="AS1269" s="177" t="str" cm="1">
        <f t="array" ref="AS12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69" s="117" t="s">
        <v>1123</v>
      </c>
      <c r="AV1269" s="177" cm="1">
        <f t="array" ref="AV12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69" s="117"/>
      <c r="AY1269" s="117" cm="1">
        <f t="array" ref="AY1269">IFERROR(_xlfn.XLOOKUP(Tableau210[[#This Row],[DN DONNEES BUTA ]]&amp;Tableau210[[#This Row],[PN DONNEES BUTA]],Tiges!$B$4:$B$79&amp;Tiges!$C$4:$C$79,Tiges!$G$4:$G$79),"")</f>
        <v>20</v>
      </c>
      <c r="AZ1269" s="117"/>
      <c r="BA1269" s="117" cm="1">
        <f t="array" ref="BA1269">IFERROR(_xlfn.XLOOKUP(Tableau210[[#This Row],[DN DONNEES BUTA ]]&amp;Tableau210[[#This Row],[PN DONNEES BUTA]],Tiges!$B$4:$B$79&amp;Tiges!$C$4:$C$79,Tiges!$H$4:$H$79),"")</f>
        <v>110</v>
      </c>
      <c r="BB1269" s="117"/>
      <c r="BC1269" s="184">
        <f>IFERROR(VLOOKUP(Tableau210[[#This Row],[OPERATION]],Tableau4[],2,FALSE),"")</f>
        <v>2</v>
      </c>
      <c r="BD1269" s="177" cm="1">
        <f t="array" ref="BD1269">IFERROR(
   SUM(
      _xlfn._xlws.FILTER(
         Tableau3[Nb Platinage Joint],
         (Tableau3[ITEM]=Tableau210[[#This Row],[NOM]])*
         (Tableau3[Rep.]=Tableau210[[#This Row],[REPERE BUTA]])
      )
   ),
0)</f>
        <v>2</v>
      </c>
      <c r="BE1269" s="182">
        <f>IFERROR(VLOOKUP(Tableau210[[#This Row],[OPERATION]],Tableau4[],3,FALSE),"")</f>
        <v>1</v>
      </c>
      <c r="BF1269" s="177" cm="1">
        <f t="array" ref="BF1269">IFERROR(
   SUM(
      _xlfn._xlws.FILTER(
         Tableau3[Joint Définitif Nb],
         (Tableau3[ITEM]=Tableau210[[#This Row],[NOM]])*
         (Tableau3[Rep.]=Tableau210[[#This Row],[REPERE BUTA]])
      )
   ),
0)</f>
        <v>1</v>
      </c>
      <c r="BG1269" s="117" t="s">
        <v>129</v>
      </c>
      <c r="BH1269" s="177" t="str" cm="1">
        <f t="array" ref="BH12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69" s="117" t="s">
        <v>2268</v>
      </c>
      <c r="BK1269" s="117" t="s">
        <v>2269</v>
      </c>
      <c r="BL1269" s="167" t="s">
        <v>2380</v>
      </c>
      <c r="BM1269" s="117"/>
      <c r="BN1269" s="117"/>
      <c r="BO1269" s="117"/>
      <c r="BP1269" s="117"/>
      <c r="BQ1269" s="48"/>
      <c r="BR1269" s="119"/>
      <c r="BS1269" s="48"/>
      <c r="BT1269" s="48"/>
      <c r="BU1269" s="48"/>
      <c r="BV1269" s="48"/>
      <c r="BW1269" s="48"/>
      <c r="BX1269" s="48"/>
    </row>
    <row r="1270" spans="1:76" ht="15.75" hidden="1" x14ac:dyDescent="0.25">
      <c r="A1270" s="48" t="e" cm="1">
        <f t="array" ref="A1270">_xlfn.XLOOKUP(Tableau210[[#This Row],[NOM]]&amp;Tableau210[[#This Row],[REPERE BUTA]],[6]!Tableau16[POSTE TECHNIQUE]&amp;[6]!Tableau16[Repere ADM],[6]!Tableau16[NUMERO CLIENT])</f>
        <v>#N/A</v>
      </c>
      <c r="B1270" s="48" t="e" cm="1">
        <f t="array" ref="B1270">_xlfn.XLOOKUP(Tableau210[[#This Row],[NOM]]&amp;Tableau210[[#This Row],[REPERE BUTA]],[6]!Tableau16[POSTE TECHNIQUE]&amp;[6]!Tableau16[Repere REF],[6]!Tableau16[NUMERO CLIENT])</f>
        <v>#N/A</v>
      </c>
      <c r="C1270" s="48" cm="1">
        <f t="array" ref="C1270">_xlfn.XLOOKUP(Tableau210[[#This Row],[NOM]]&amp;Tableau210[[#This Row],[Repere Ubleam]],[7]Sheet1!$C$2:$C$2995&amp;[7]Sheet1!$I$2:$I$2995,[7]Sheet1!$A$2:$A$2995)</f>
        <v>1265</v>
      </c>
      <c r="D1270" s="48" t="str">
        <f>C1270&amp;""</f>
        <v>1265</v>
      </c>
      <c r="E1270" s="48" t="e">
        <v>#N/A</v>
      </c>
      <c r="F1270" s="48" t="e">
        <v>#N/A</v>
      </c>
      <c r="G1270" s="176" t="s">
        <v>1927</v>
      </c>
      <c r="H1270" s="119" t="s">
        <v>1068</v>
      </c>
      <c r="I1270" s="119" t="s">
        <v>80</v>
      </c>
      <c r="J1270" s="119" t="s">
        <v>1076</v>
      </c>
      <c r="K1270" s="119" t="str">
        <f>_xlfn.XLOOKUP(Tableau210[[#This Row],[NOM]],[8]LUT!$I$5:$I$301,[8]LUT!$N$5:$N$301)</f>
        <v>Tank</v>
      </c>
      <c r="L1270" s="119">
        <v>1</v>
      </c>
      <c r="M1270" s="119"/>
      <c r="N1270" s="119">
        <v>1</v>
      </c>
      <c r="O1270" s="119"/>
      <c r="P1270" s="119"/>
      <c r="Q1270" s="119"/>
      <c r="R1270" s="119"/>
      <c r="S1270" s="119"/>
      <c r="T1270" s="119"/>
      <c r="U1270" s="119"/>
      <c r="V1270" s="119"/>
      <c r="W1270" s="148">
        <v>50</v>
      </c>
      <c r="X1270" s="207" cm="1">
        <f t="array" ref="X12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70" s="148">
        <v>20</v>
      </c>
      <c r="AA1270" s="207" cm="1">
        <f t="array" ref="AA12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70" s="48"/>
      <c r="AD1270" s="117" t="s">
        <v>2103</v>
      </c>
      <c r="AE1270" s="119"/>
      <c r="AF1270" s="183">
        <f>IFERROR(VLOOKUP(Tableau210[[#This Row],[OPERATION]],Tableau4[],5,FALSE),"")</f>
        <v>1</v>
      </c>
      <c r="AG1270" s="178" cm="1">
        <f t="array" ref="AG1270">IFERROR(
   SUM(
      _xlfn._xlws.FILTER(
         Tableau3[JP],
         (Tableau3[ITEM]=Tableau210[[#This Row],[NOM]])*
         (Tableau3[Rep.]=Tableau210[[#This Row],[REPERE BUTA]])
      )
   ),
0)</f>
        <v>1</v>
      </c>
      <c r="AH1270" s="183">
        <f>IFERROR(VLOOKUP(Tableau210[[#This Row],[OPERATION]],Tableau4[],4,FALSE),"")</f>
        <v>0</v>
      </c>
      <c r="AI1270" s="178" cm="1">
        <f t="array" ref="AI1270">IFERROR(
   SUM(
      _xlfn._xlws.FILTER(
         Tableau3[BP],
         (Tableau3[ITEM]=Tableau210[[#This Row],[NOM]])*
         (Tableau3[Rep.]=Tableau210[[#This Row],[REPERE BUTA]])
      )
   ),
0)</f>
        <v>0</v>
      </c>
      <c r="AJ1270" s="181" t="str">
        <f>IF(Tableau210[[#This Row],[NB JP EMIS]]=1,"1 JP","") &amp; IF(Tableau210[[#This Row],[NB BP EMIS]]=1," 1 BP","")</f>
        <v>1 JP</v>
      </c>
      <c r="AK1270" s="178" t="str">
        <f>IF(Tableau210[[#This Row],[NB JP BUTA]]=1,"1 JP","") &amp; IF(Tableau210[[#This Row],[Nb BP BUTA]]=1," 1 BP","") &amp; IF(Tableau210[[#This Row],[Nb BP BUTA]]=2," 2 BP","")</f>
        <v>1 JP</v>
      </c>
      <c r="AL1270" s="117" t="s">
        <v>103</v>
      </c>
      <c r="AM1270" s="117">
        <f>IFERROR(+VLOOKUP(AY1270,Tiges!$G$4:$I$569,3,FALSE),"")</f>
        <v>22</v>
      </c>
      <c r="AN1270" s="48"/>
      <c r="AO1270" s="117">
        <v>4</v>
      </c>
      <c r="AP1270" s="177" cm="1">
        <f t="array" ref="AP12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70" s="117" t="s">
        <v>2163</v>
      </c>
      <c r="AS1270" s="177" t="str" cm="1">
        <f t="array" ref="AS12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2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70" s="117" t="s">
        <v>3424</v>
      </c>
      <c r="AV1270" s="177" t="str" cm="1">
        <f t="array" ref="AV12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0" s="117"/>
      <c r="AY1270" s="117" cm="1">
        <f t="array" ref="AY1270">IFERROR(_xlfn.XLOOKUP(Tableau210[[#This Row],[DN DONNEES BUTA ]]&amp;Tableau210[[#This Row],[PN DONNEES BUTA]],Tiges!$B$4:$B$79&amp;Tiges!$C$4:$C$79,Tiges!$G$4:$G$79),"")</f>
        <v>14</v>
      </c>
      <c r="AZ1270" s="117"/>
      <c r="BA1270" s="117" cm="1">
        <f t="array" ref="BA1270">IFERROR(_xlfn.XLOOKUP(Tableau210[[#This Row],[DN DONNEES BUTA ]]&amp;Tableau210[[#This Row],[PN DONNEES BUTA]],Tiges!$B$4:$B$79&amp;Tiges!$C$4:$C$79,Tiges!$H$4:$H$79),"")</f>
        <v>70</v>
      </c>
      <c r="BB1270" s="117"/>
      <c r="BC1270" s="184">
        <f>IFERROR(VLOOKUP(Tableau210[[#This Row],[OPERATION]],Tableau4[],2,FALSE),"")</f>
        <v>2</v>
      </c>
      <c r="BD1270" s="177" cm="1">
        <f t="array" ref="BD1270">IFERROR(
   SUM(
      _xlfn._xlws.FILTER(
         Tableau3[Nb Platinage Joint],
         (Tableau3[ITEM]=Tableau210[[#This Row],[NOM]])*
         (Tableau3[Rep.]=Tableau210[[#This Row],[REPERE BUTA]])
      )
   ),
0)</f>
        <v>2</v>
      </c>
      <c r="BE1270" s="182">
        <f>IFERROR(VLOOKUP(Tableau210[[#This Row],[OPERATION]],Tableau4[],3,FALSE),"")</f>
        <v>1</v>
      </c>
      <c r="BF1270" s="177" cm="1">
        <f t="array" ref="BF1270">IFERROR(
   SUM(
      _xlfn._xlws.FILTER(
         Tableau3[Joint Définitif Nb],
         (Tableau3[ITEM]=Tableau210[[#This Row],[NOM]])*
         (Tableau3[Rep.]=Tableau210[[#This Row],[REPERE BUTA]])
      )
   ),
0)</f>
        <v>1</v>
      </c>
      <c r="BG1270" s="117" t="s">
        <v>129</v>
      </c>
      <c r="BH1270" s="177" t="str" cm="1">
        <f t="array" ref="BH12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0" s="117" t="s">
        <v>2281</v>
      </c>
      <c r="BK1270" s="117" t="s">
        <v>2269</v>
      </c>
      <c r="BL1270" s="167" t="s">
        <v>2380</v>
      </c>
      <c r="BM1270" s="117"/>
      <c r="BN1270" s="117"/>
      <c r="BO1270" s="117"/>
      <c r="BP1270" s="117"/>
      <c r="BQ1270" s="48"/>
      <c r="BR1270" s="119"/>
      <c r="BS1270" s="48"/>
      <c r="BT1270" s="48"/>
      <c r="BU1270" s="48"/>
      <c r="BV1270" s="48"/>
      <c r="BW1270" s="48"/>
      <c r="BX1270" s="48"/>
    </row>
    <row r="1271" spans="1:76" ht="15.75" hidden="1" x14ac:dyDescent="0.25">
      <c r="A1271" s="48" t="e" cm="1">
        <f t="array" ref="A1271">_xlfn.XLOOKUP(Tableau210[[#This Row],[NOM]]&amp;Tableau210[[#This Row],[REPERE BUTA]],[6]!Tableau16[POSTE TECHNIQUE]&amp;[6]!Tableau16[Repere ADM],[6]!Tableau16[NUMERO CLIENT])</f>
        <v>#N/A</v>
      </c>
      <c r="B1271" s="48" t="e" cm="1">
        <f t="array" ref="B1271">_xlfn.XLOOKUP(Tableau210[[#This Row],[NOM]]&amp;Tableau210[[#This Row],[REPERE BUTA]],[6]!Tableau16[POSTE TECHNIQUE]&amp;[6]!Tableau16[Repere REF],[6]!Tableau16[NUMERO CLIENT])</f>
        <v>#N/A</v>
      </c>
      <c r="C1271" s="48" cm="1">
        <f t="array" ref="C1271">_xlfn.XLOOKUP(Tableau210[[#This Row],[NOM]]&amp;Tableau210[[#This Row],[Repere Ubleam]],[7]Sheet1!$C$2:$C$2995&amp;[7]Sheet1!$I$2:$I$2995,[7]Sheet1!$A$2:$A$2995)</f>
        <v>1266</v>
      </c>
      <c r="D1271" s="48" t="str">
        <f>C1271&amp;""</f>
        <v>1266</v>
      </c>
      <c r="E1271" s="48" t="e">
        <v>#N/A</v>
      </c>
      <c r="F1271" s="48" t="e">
        <v>#N/A</v>
      </c>
      <c r="G1271" s="176" t="s">
        <v>1927</v>
      </c>
      <c r="H1271" s="119" t="s">
        <v>1068</v>
      </c>
      <c r="I1271" s="119" t="s">
        <v>80</v>
      </c>
      <c r="J1271" s="119" t="s">
        <v>1076</v>
      </c>
      <c r="K1271" s="119" t="str">
        <f>_xlfn.XLOOKUP(Tableau210[[#This Row],[NOM]],[8]LUT!$I$5:$I$301,[8]LUT!$N$5:$N$301)</f>
        <v>Tank</v>
      </c>
      <c r="L1271" s="119">
        <v>2</v>
      </c>
      <c r="M1271" s="119"/>
      <c r="N1271" s="119">
        <v>2</v>
      </c>
      <c r="O1271" s="119"/>
      <c r="P1271" s="119"/>
      <c r="Q1271" s="119"/>
      <c r="R1271" s="119"/>
      <c r="S1271" s="119"/>
      <c r="T1271" s="119"/>
      <c r="U1271" s="119"/>
      <c r="V1271" s="119"/>
      <c r="W1271" s="148">
        <v>50</v>
      </c>
      <c r="X1271" s="207" cm="1">
        <f t="array" ref="X12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7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71" s="148">
        <v>20</v>
      </c>
      <c r="AA1271" s="207" cm="1">
        <f t="array" ref="AA12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71" s="48"/>
      <c r="AD1271" s="117" t="s">
        <v>2103</v>
      </c>
      <c r="AE1271" s="119"/>
      <c r="AF1271" s="183">
        <f>IFERROR(VLOOKUP(Tableau210[[#This Row],[OPERATION]],Tableau4[],5,FALSE),"")</f>
        <v>1</v>
      </c>
      <c r="AG1271" s="178" cm="1">
        <f t="array" ref="AG1271">IFERROR(
   SUM(
      _xlfn._xlws.FILTER(
         Tableau3[JP],
         (Tableau3[ITEM]=Tableau210[[#This Row],[NOM]])*
         (Tableau3[Rep.]=Tableau210[[#This Row],[REPERE BUTA]])
      )
   ),
0)</f>
        <v>1</v>
      </c>
      <c r="AH1271" s="183">
        <f>IFERROR(VLOOKUP(Tableau210[[#This Row],[OPERATION]],Tableau4[],4,FALSE),"")</f>
        <v>0</v>
      </c>
      <c r="AI1271" s="178" cm="1">
        <f t="array" ref="AI1271">IFERROR(
   SUM(
      _xlfn._xlws.FILTER(
         Tableau3[BP],
         (Tableau3[ITEM]=Tableau210[[#This Row],[NOM]])*
         (Tableau3[Rep.]=Tableau210[[#This Row],[REPERE BUTA]])
      )
   ),
0)</f>
        <v>0</v>
      </c>
      <c r="AJ1271" s="181" t="str">
        <f>IF(Tableau210[[#This Row],[NB JP EMIS]]=1,"1 JP","") &amp; IF(Tableau210[[#This Row],[NB BP EMIS]]=1," 1 BP","")</f>
        <v>1 JP</v>
      </c>
      <c r="AK1271" s="178" t="str">
        <f>IF(Tableau210[[#This Row],[NB JP BUTA]]=1,"1 JP","") &amp; IF(Tableau210[[#This Row],[Nb BP BUTA]]=1," 1 BP","") &amp; IF(Tableau210[[#This Row],[Nb BP BUTA]]=2," 2 BP","")</f>
        <v>1 JP</v>
      </c>
      <c r="AL1271" s="117" t="s">
        <v>103</v>
      </c>
      <c r="AM1271" s="117">
        <f>IFERROR(+VLOOKUP(AY1271,Tiges!$G$4:$I$569,3,FALSE),"")</f>
        <v>27</v>
      </c>
      <c r="AN1271" s="48"/>
      <c r="AO1271" s="117">
        <v>4</v>
      </c>
      <c r="AP1271" s="177" cm="1">
        <f t="array" ref="AP12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71" s="117" t="s">
        <v>2163</v>
      </c>
      <c r="AS1271" s="177" t="str" cm="1">
        <f t="array" ref="AS12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2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71" s="117" t="s">
        <v>3424</v>
      </c>
      <c r="AV1271" s="177" t="str" cm="1">
        <f t="array" ref="AV12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1" s="117"/>
      <c r="AY1271" s="117" cm="1">
        <f t="array" ref="AY1271">IFERROR(_xlfn.XLOOKUP(Tableau210[[#This Row],[DN DONNEES BUTA ]]&amp;Tableau210[[#This Row],[PN DONNEES BUTA]],Tiges!$B$4:$B$79&amp;Tiges!$C$4:$C$79,Tiges!$G$4:$G$79),"")</f>
        <v>16</v>
      </c>
      <c r="AZ1271" s="117"/>
      <c r="BA1271" s="117" cm="1">
        <f t="array" ref="BA1271">IFERROR(_xlfn.XLOOKUP(Tableau210[[#This Row],[DN DONNEES BUTA ]]&amp;Tableau210[[#This Row],[PN DONNEES BUTA]],Tiges!$B$4:$B$79&amp;Tiges!$C$4:$C$79,Tiges!$H$4:$H$79),"")</f>
        <v>90</v>
      </c>
      <c r="BB1271" s="117"/>
      <c r="BC1271" s="184">
        <f>IFERROR(VLOOKUP(Tableau210[[#This Row],[OPERATION]],Tableau4[],2,FALSE),"")</f>
        <v>2</v>
      </c>
      <c r="BD1271" s="177" cm="1">
        <f t="array" ref="BD1271">IFERROR(
   SUM(
      _xlfn._xlws.FILTER(
         Tableau3[Nb Platinage Joint],
         (Tableau3[ITEM]=Tableau210[[#This Row],[NOM]])*
         (Tableau3[Rep.]=Tableau210[[#This Row],[REPERE BUTA]])
      )
   ),
0)</f>
        <v>2</v>
      </c>
      <c r="BE1271" s="182">
        <f>IFERROR(VLOOKUP(Tableau210[[#This Row],[OPERATION]],Tableau4[],3,FALSE),"")</f>
        <v>1</v>
      </c>
      <c r="BF1271" s="177" cm="1">
        <f t="array" ref="BF1271">IFERROR(
   SUM(
      _xlfn._xlws.FILTER(
         Tableau3[Joint Définitif Nb],
         (Tableau3[ITEM]=Tableau210[[#This Row],[NOM]])*
         (Tableau3[Rep.]=Tableau210[[#This Row],[REPERE BUTA]])
      )
   ),
0)</f>
        <v>1</v>
      </c>
      <c r="BG1271" s="117" t="s">
        <v>129</v>
      </c>
      <c r="BH1271" s="177" t="str" cm="1">
        <f t="array" ref="BH12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1" s="117" t="s">
        <v>2281</v>
      </c>
      <c r="BK1271" s="117" t="s">
        <v>2269</v>
      </c>
      <c r="BL1271" s="167" t="s">
        <v>2380</v>
      </c>
      <c r="BM1271" s="117"/>
      <c r="BN1271" s="117"/>
      <c r="BO1271" s="117"/>
      <c r="BP1271" s="117"/>
      <c r="BQ1271" s="48"/>
      <c r="BR1271" s="119"/>
      <c r="BS1271" s="48"/>
      <c r="BT1271" s="48"/>
      <c r="BU1271" s="48"/>
      <c r="BV1271" s="48"/>
      <c r="BW1271" s="48"/>
      <c r="BX1271" s="48"/>
    </row>
    <row r="1272" spans="1:76" ht="15.75" hidden="1" x14ac:dyDescent="0.25">
      <c r="A1272" s="48" t="e" cm="1">
        <f t="array" ref="A1272">_xlfn.XLOOKUP(Tableau210[[#This Row],[NOM]]&amp;Tableau210[[#This Row],[REPERE BUTA]],[6]!Tableau16[POSTE TECHNIQUE]&amp;[6]!Tableau16[Repere ADM],[6]!Tableau16[NUMERO CLIENT])</f>
        <v>#N/A</v>
      </c>
      <c r="B1272" s="48" t="e" cm="1">
        <f t="array" ref="B1272">_xlfn.XLOOKUP(Tableau210[[#This Row],[NOM]]&amp;Tableau210[[#This Row],[REPERE BUTA]],[6]!Tableau16[POSTE TECHNIQUE]&amp;[6]!Tableau16[Repere REF],[6]!Tableau16[NUMERO CLIENT])</f>
        <v>#N/A</v>
      </c>
      <c r="C1272" s="48" cm="1">
        <f t="array" ref="C1272">_xlfn.XLOOKUP(Tableau210[[#This Row],[NOM]]&amp;Tableau210[[#This Row],[Repere Ubleam]],[7]Sheet1!$C$2:$C$2995&amp;[7]Sheet1!$I$2:$I$2995,[7]Sheet1!$A$2:$A$2995)</f>
        <v>1267</v>
      </c>
      <c r="D1272" s="48" t="str">
        <f>C1272&amp;""</f>
        <v>1267</v>
      </c>
      <c r="E1272" s="48" t="e">
        <v>#N/A</v>
      </c>
      <c r="F1272" s="48" t="e">
        <v>#N/A</v>
      </c>
      <c r="G1272" s="176" t="s">
        <v>1927</v>
      </c>
      <c r="H1272" s="119" t="s">
        <v>1068</v>
      </c>
      <c r="I1272" s="119" t="s">
        <v>80</v>
      </c>
      <c r="J1272" s="119" t="s">
        <v>1076</v>
      </c>
      <c r="K1272" s="119" t="str">
        <f>_xlfn.XLOOKUP(Tableau210[[#This Row],[NOM]],[8]LUT!$I$5:$I$301,[8]LUT!$N$5:$N$301)</f>
        <v>Tank</v>
      </c>
      <c r="L1272" s="119">
        <v>3</v>
      </c>
      <c r="M1272" s="119"/>
      <c r="N1272" s="119">
        <v>3</v>
      </c>
      <c r="O1272" s="119"/>
      <c r="P1272" s="119"/>
      <c r="Q1272" s="119"/>
      <c r="R1272" s="119"/>
      <c r="S1272" s="119"/>
      <c r="T1272" s="119"/>
      <c r="U1272" s="119"/>
      <c r="V1272" s="119"/>
      <c r="W1272" s="148">
        <v>80</v>
      </c>
      <c r="X1272" s="207" cm="1">
        <f t="array" ref="X12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7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72" s="148">
        <v>20</v>
      </c>
      <c r="AA1272" s="207" cm="1">
        <f t="array" ref="AA12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72" s="48"/>
      <c r="AD1272" s="117" t="s">
        <v>2103</v>
      </c>
      <c r="AE1272" s="119"/>
      <c r="AF1272" s="183">
        <f>IFERROR(VLOOKUP(Tableau210[[#This Row],[OPERATION]],Tableau4[],5,FALSE),"")</f>
        <v>1</v>
      </c>
      <c r="AG1272" s="178" cm="1">
        <f t="array" ref="AG1272">IFERROR(
   SUM(
      _xlfn._xlws.FILTER(
         Tableau3[JP],
         (Tableau3[ITEM]=Tableau210[[#This Row],[NOM]])*
         (Tableau3[Rep.]=Tableau210[[#This Row],[REPERE BUTA]])
      )
   ),
0)</f>
        <v>1</v>
      </c>
      <c r="AH1272" s="183">
        <f>IFERROR(VLOOKUP(Tableau210[[#This Row],[OPERATION]],Tableau4[],4,FALSE),"")</f>
        <v>0</v>
      </c>
      <c r="AI1272" s="178" cm="1">
        <f t="array" ref="AI1272">IFERROR(
   SUM(
      _xlfn._xlws.FILTER(
         Tableau3[BP],
         (Tableau3[ITEM]=Tableau210[[#This Row],[NOM]])*
         (Tableau3[Rep.]=Tableau210[[#This Row],[REPERE BUTA]])
      )
   ),
0)</f>
        <v>0</v>
      </c>
      <c r="AJ1272" s="181" t="str">
        <f>IF(Tableau210[[#This Row],[NB JP EMIS]]=1,"1 JP","") &amp; IF(Tableau210[[#This Row],[NB BP EMIS]]=1," 1 BP","")</f>
        <v>1 JP</v>
      </c>
      <c r="AK1272" s="178" t="str">
        <f>IF(Tableau210[[#This Row],[NB JP BUTA]]=1,"1 JP","") &amp; IF(Tableau210[[#This Row],[Nb BP BUTA]]=1," 1 BP","") &amp; IF(Tableau210[[#This Row],[Nb BP BUTA]]=2," 2 BP","")</f>
        <v>1 JP</v>
      </c>
      <c r="AL1272" s="117" t="s">
        <v>103</v>
      </c>
      <c r="AM1272" s="117">
        <f>IFERROR(+VLOOKUP(AY1272,Tiges!$G$4:$I$569,3,FALSE),"")</f>
        <v>27</v>
      </c>
      <c r="AN1272" s="48"/>
      <c r="AO1272" s="117">
        <v>4</v>
      </c>
      <c r="AP1272" s="177" cm="1">
        <f t="array" ref="AP12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72" s="117" t="s">
        <v>2163</v>
      </c>
      <c r="AS1272" s="177" t="str" cm="1">
        <f t="array" ref="AS12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72" s="117" t="s">
        <v>3424</v>
      </c>
      <c r="AV1272" s="177" t="str" cm="1">
        <f t="array" ref="AV12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2" s="117"/>
      <c r="AY1272" s="117" cm="1">
        <f t="array" ref="AY1272">IFERROR(_xlfn.XLOOKUP(Tableau210[[#This Row],[DN DONNEES BUTA ]]&amp;Tableau210[[#This Row],[PN DONNEES BUTA]],Tiges!$B$4:$B$79&amp;Tiges!$C$4:$C$79,Tiges!$G$4:$G$79),"")</f>
        <v>16</v>
      </c>
      <c r="AZ1272" s="117"/>
      <c r="BA1272" s="117" cm="1">
        <f t="array" ref="BA1272">IFERROR(_xlfn.XLOOKUP(Tableau210[[#This Row],[DN DONNEES BUTA ]]&amp;Tableau210[[#This Row],[PN DONNEES BUTA]],Tiges!$B$4:$B$79&amp;Tiges!$C$4:$C$79,Tiges!$H$4:$H$79),"")</f>
        <v>100</v>
      </c>
      <c r="BB1272" s="117"/>
      <c r="BC1272" s="184">
        <f>IFERROR(VLOOKUP(Tableau210[[#This Row],[OPERATION]],Tableau4[],2,FALSE),"")</f>
        <v>2</v>
      </c>
      <c r="BD1272" s="177" cm="1">
        <f t="array" ref="BD1272">IFERROR(
   SUM(
      _xlfn._xlws.FILTER(
         Tableau3[Nb Platinage Joint],
         (Tableau3[ITEM]=Tableau210[[#This Row],[NOM]])*
         (Tableau3[Rep.]=Tableau210[[#This Row],[REPERE BUTA]])
      )
   ),
0)</f>
        <v>2</v>
      </c>
      <c r="BE1272" s="182">
        <f>IFERROR(VLOOKUP(Tableau210[[#This Row],[OPERATION]],Tableau4[],3,FALSE),"")</f>
        <v>1</v>
      </c>
      <c r="BF1272" s="177" cm="1">
        <f t="array" ref="BF1272">IFERROR(
   SUM(
      _xlfn._xlws.FILTER(
         Tableau3[Joint Définitif Nb],
         (Tableau3[ITEM]=Tableau210[[#This Row],[NOM]])*
         (Tableau3[Rep.]=Tableau210[[#This Row],[REPERE BUTA]])
      )
   ),
0)</f>
        <v>1</v>
      </c>
      <c r="BG1272" s="117" t="s">
        <v>129</v>
      </c>
      <c r="BH1272" s="177" t="str" cm="1">
        <f t="array" ref="BH12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2" s="117" t="s">
        <v>2281</v>
      </c>
      <c r="BK1272" s="117" t="s">
        <v>2269</v>
      </c>
      <c r="BL1272" s="167" t="s">
        <v>2380</v>
      </c>
      <c r="BM1272" s="117"/>
      <c r="BN1272" s="117"/>
      <c r="BO1272" s="117"/>
      <c r="BP1272" s="117"/>
      <c r="BQ1272" s="48"/>
      <c r="BR1272" s="119"/>
      <c r="BS1272" s="48"/>
      <c r="BT1272" s="48"/>
      <c r="BU1272" s="48"/>
      <c r="BV1272" s="48"/>
      <c r="BW1272" s="48"/>
      <c r="BX1272" s="48"/>
    </row>
    <row r="1273" spans="1:76" ht="15.75" hidden="1" x14ac:dyDescent="0.25">
      <c r="A1273" s="48" t="e" cm="1">
        <f t="array" ref="A1273">_xlfn.XLOOKUP(Tableau210[[#This Row],[NOM]]&amp;Tableau210[[#This Row],[REPERE BUTA]],[6]!Tableau16[POSTE TECHNIQUE]&amp;[6]!Tableau16[Repere ADM],[6]!Tableau16[NUMERO CLIENT])</f>
        <v>#N/A</v>
      </c>
      <c r="B1273" s="48" t="str" cm="1">
        <f t="array" ref="B1273">_xlfn.XLOOKUP(Tableau210[[#This Row],[NOM]]&amp;Tableau210[[#This Row],[REPERE BUTA]],[6]!Tableau16[POSTE TECHNIQUE]&amp;[6]!Tableau16[Repere REF],[6]!Tableau16[NUMERO CLIENT])</f>
        <v>S1-PSVBS0408</v>
      </c>
      <c r="C1273" s="48" cm="1">
        <f t="array" ref="C1273">_xlfn.XLOOKUP(Tableau210[[#This Row],[NOM]]&amp;Tableau210[[#This Row],[Repere Ubleam]],[7]Sheet1!$C$2:$C$2995&amp;[7]Sheet1!$I$2:$I$2995,[7]Sheet1!$A$2:$A$2995)</f>
        <v>70</v>
      </c>
      <c r="D1273" s="48" t="str">
        <f>C1273&amp;""</f>
        <v>70</v>
      </c>
      <c r="E1273" s="48" t="s">
        <v>2577</v>
      </c>
      <c r="F1273" s="48" t="s">
        <v>220</v>
      </c>
      <c r="G1273" s="176" t="s">
        <v>1199</v>
      </c>
      <c r="H1273" s="119" t="s">
        <v>1067</v>
      </c>
      <c r="I1273" s="119" t="s">
        <v>91</v>
      </c>
      <c r="J1273" s="119" t="s">
        <v>1079</v>
      </c>
      <c r="K1273" s="119" t="str">
        <f>_xlfn.XLOOKUP(Tableau210[[#This Row],[NOM]],[8]LUT!$I$5:$I$301,[8]LUT!$N$5:$N$301)</f>
        <v xml:space="preserve">Soupape </v>
      </c>
      <c r="L1273" s="119" t="s">
        <v>83</v>
      </c>
      <c r="M1273" s="119"/>
      <c r="N1273" s="119" t="s">
        <v>83</v>
      </c>
      <c r="O1273" s="119"/>
      <c r="P1273" s="119"/>
      <c r="Q1273" s="119"/>
      <c r="R1273" s="119"/>
      <c r="S1273" s="119"/>
      <c r="T1273" s="119"/>
      <c r="U1273" s="119"/>
      <c r="V1273" s="119"/>
      <c r="W1273" s="148" cm="1">
        <f t="array" ref="W1273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273" s="207" cm="1">
        <f t="array" ref="X12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27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73" s="148" cm="1">
        <f t="array" ref="Z1273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273" s="207" cm="1">
        <f t="array" ref="AA12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7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73" s="48"/>
      <c r="AD1273" s="117" t="s">
        <v>2197</v>
      </c>
      <c r="AE1273" s="119"/>
      <c r="AF1273" s="183">
        <f>IFERROR(VLOOKUP(Tableau210[[#This Row],[OPERATION]],Tableau4[],5,FALSE),"")</f>
        <v>0</v>
      </c>
      <c r="AG1273" s="178" cm="1">
        <f t="array" ref="AG1273">IFERROR(
   SUM(
      _xlfn._xlws.FILTER(
         Tableau3[JP],
         (Tableau3[ITEM]=Tableau210[[#This Row],[NOM]])*
         (Tableau3[Rep.]=Tableau210[[#This Row],[REPERE BUTA]])
      )
   ),
0)</f>
        <v>0</v>
      </c>
      <c r="AH1273" s="184">
        <f>IFERROR(VLOOKUP(Tableau210[[#This Row],[OPERATION]],Tableau4[],4,FALSE),"")</f>
        <v>1</v>
      </c>
      <c r="AI1273" s="178" cm="1">
        <f t="array" ref="AI1273">IFERROR(
   SUM(
      _xlfn._xlws.FILTER(
         Tableau3[BP],
         (Tableau3[ITEM]=Tableau210[[#This Row],[NOM]])*
         (Tableau3[Rep.]=Tableau210[[#This Row],[REPERE BUTA]])
      )
   ),
0)</f>
        <v>1</v>
      </c>
      <c r="AJ1273" s="182" t="str">
        <f>IF(Tableau210[[#This Row],[NB JP EMIS]]=1,"1 JP","") &amp; IF(Tableau210[[#This Row],[NB BP EMIS]]=1," 1 BP","")</f>
        <v xml:space="preserve"> 1 BP</v>
      </c>
      <c r="AK1273" s="177" t="str">
        <f>IF(Tableau210[[#This Row],[NB JP BUTA]]=1,"1 JP","") &amp; IF(Tableau210[[#This Row],[Nb BP BUTA]]=1," 1 BP","") &amp; IF(Tableau210[[#This Row],[Nb BP BUTA]]=2," 2 BP","")</f>
        <v xml:space="preserve"> 1 BP</v>
      </c>
      <c r="AL1273" s="117" t="s">
        <v>2527</v>
      </c>
      <c r="AM1273" s="117">
        <f>IFERROR(+VLOOKUP(AY1273,Tiges!$G$4:$I$569,3,FALSE),"")</f>
        <v>27</v>
      </c>
      <c r="AN1273" s="48"/>
      <c r="AO1273" s="117">
        <v>4</v>
      </c>
      <c r="AP1273" s="177" cm="1">
        <f t="array" ref="AP12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73" s="117" t="s">
        <v>2289</v>
      </c>
      <c r="AS1273" s="177" t="str" cm="1">
        <f t="array" ref="AS12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M16x90</v>
      </c>
      <c r="AT12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273" s="117" t="s">
        <v>1123</v>
      </c>
      <c r="AV1273" s="177" t="str" cm="1">
        <f t="array" ref="AV12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3" s="117"/>
      <c r="AY1273" s="117" cm="1">
        <f t="array" ref="AY1273">IFERROR(_xlfn.XLOOKUP(Tableau210[[#This Row],[DN DONNEES BUTA ]]&amp;Tableau210[[#This Row],[PN DONNEES BUTA]],Tiges!$B$4:$B$79&amp;Tiges!$C$4:$C$79,Tiges!$G$4:$G$79),"")</f>
        <v>16</v>
      </c>
      <c r="AZ1273" s="117"/>
      <c r="BA1273" s="117" cm="1">
        <f t="array" ref="BA1273">IFERROR(_xlfn.XLOOKUP(Tableau210[[#This Row],[DN DONNEES BUTA ]]&amp;Tableau210[[#This Row],[PN DONNEES BUTA]],Tiges!$B$4:$B$79&amp;Tiges!$C$4:$C$79,Tiges!$H$4:$H$79),"")</f>
        <v>80</v>
      </c>
      <c r="BB1273" s="117"/>
      <c r="BC1273" s="184">
        <f>IFERROR(VLOOKUP(Tableau210[[#This Row],[OPERATION]],Tableau4[],2,FALSE),"")</f>
        <v>1</v>
      </c>
      <c r="BD1273" s="177" cm="1">
        <f t="array" ref="BD1273">IFERROR(
   SUM(
      _xlfn._xlws.FILTER(
         Tableau3[Nb Platinage Joint],
         (Tableau3[ITEM]=Tableau210[[#This Row],[NOM]])*
         (Tableau3[Rep.]=Tableau210[[#This Row],[REPERE BUTA]])
      )
   ),
0)</f>
        <v>1</v>
      </c>
      <c r="BE1273" s="182">
        <f>IFERROR(VLOOKUP(Tableau210[[#This Row],[OPERATION]],Tableau4[],3,FALSE),"")</f>
        <v>1</v>
      </c>
      <c r="BF1273" s="177" cm="1">
        <f t="array" ref="BF1273">IFERROR(
   SUM(
      _xlfn._xlws.FILTER(
         Tableau3[Joint Définitif Nb],
         (Tableau3[ITEM]=Tableau210[[#This Row],[NOM]])*
         (Tableau3[Rep.]=Tableau210[[#This Row],[REPERE BUTA]])
      )
   ),
0)</f>
        <v>1</v>
      </c>
      <c r="BG1273" s="117" t="s">
        <v>129</v>
      </c>
      <c r="BH1273" s="177" t="str" cm="1">
        <f t="array" ref="BH12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2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3" s="117"/>
      <c r="BK1273" s="117" t="s">
        <v>37</v>
      </c>
      <c r="BL1273" s="167" t="s">
        <v>2380</v>
      </c>
      <c r="BM1273" s="167"/>
      <c r="BN1273" s="117"/>
      <c r="BO1273" s="117"/>
      <c r="BP1273" s="117"/>
      <c r="BQ1273" s="48"/>
      <c r="BR1273" s="119"/>
      <c r="BS1273" s="48"/>
      <c r="BT1273" s="48"/>
      <c r="BU1273" s="48"/>
      <c r="BV1273" s="48"/>
      <c r="BW1273" s="48"/>
      <c r="BX1273" s="48"/>
    </row>
    <row r="1274" spans="1:76" ht="15.75" hidden="1" x14ac:dyDescent="0.25">
      <c r="A1274" s="48" t="e" cm="1">
        <f t="array" ref="A1274">_xlfn.XLOOKUP(Tableau210[[#This Row],[NOM]]&amp;Tableau210[[#This Row],[REPERE BUTA]],[6]!Tableau16[POSTE TECHNIQUE]&amp;[6]!Tableau16[Repere ADM],[6]!Tableau16[NUMERO CLIENT])</f>
        <v>#N/A</v>
      </c>
      <c r="B1274" s="48" t="e" cm="1">
        <f t="array" ref="B1274">_xlfn.XLOOKUP(Tableau210[[#This Row],[NOM]]&amp;Tableau210[[#This Row],[REPERE BUTA]],[6]!Tableau16[POSTE TECHNIQUE]&amp;[6]!Tableau16[Repere REF],[6]!Tableau16[NUMERO CLIENT])</f>
        <v>#N/A</v>
      </c>
      <c r="C1274" s="48" cm="1">
        <f t="array" ref="C1274">_xlfn.XLOOKUP(Tableau210[[#This Row],[NOM]]&amp;Tableau210[[#This Row],[Repere Ubleam]],[7]Sheet1!$C$2:$C$2995&amp;[7]Sheet1!$I$2:$I$2995,[7]Sheet1!$A$2:$A$2995)</f>
        <v>1269</v>
      </c>
      <c r="D1274" s="48" t="str">
        <f>C1274&amp;""</f>
        <v>1269</v>
      </c>
      <c r="E1274" s="48" t="e">
        <v>#N/A</v>
      </c>
      <c r="F1274" s="48" t="e" cm="1">
        <f t="array" ref="F1274">_xlfn.XLOOKUP(Tableau210[[#This Row],[NOM]]&amp;Tableau210[[#This Row],[REPERE BUTA]],[6]!Tableau16[POSTE TECHNIQUE]&amp;[6]!Tableau16[Repere ADM],[6]!Tableau16[NUMERO CLIENT])</f>
        <v>#N/A</v>
      </c>
      <c r="G1274" s="176" t="s">
        <v>1927</v>
      </c>
      <c r="H1274" s="119" t="s">
        <v>1068</v>
      </c>
      <c r="I1274" s="119" t="s">
        <v>80</v>
      </c>
      <c r="J1274" s="119" t="s">
        <v>1076</v>
      </c>
      <c r="K1274" s="119" t="str">
        <f>_xlfn.XLOOKUP(Tableau210[[#This Row],[NOM]],[8]LUT!$I$5:$I$301,[8]LUT!$N$5:$N$301)</f>
        <v>Tank</v>
      </c>
      <c r="L1274" s="119">
        <v>6</v>
      </c>
      <c r="M1274" s="119"/>
      <c r="N1274" s="119">
        <v>6</v>
      </c>
      <c r="O1274" s="119"/>
      <c r="P1274" s="119"/>
      <c r="Q1274" s="119"/>
      <c r="R1274" s="119"/>
      <c r="S1274" s="119"/>
      <c r="T1274" s="119"/>
      <c r="U1274" s="119"/>
      <c r="V1274" s="119"/>
      <c r="W1274" s="148">
        <v>150</v>
      </c>
      <c r="X1274" s="207" cm="1">
        <f t="array" ref="X12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7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74" s="148">
        <v>20</v>
      </c>
      <c r="AA1274" s="207" cm="1">
        <f t="array" ref="AA12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74" s="48"/>
      <c r="AD1274" s="117" t="s">
        <v>2196</v>
      </c>
      <c r="AE1274" s="119"/>
      <c r="AF1274" s="183">
        <f>IFERROR(VLOOKUP(Tableau210[[#This Row],[OPERATION]],Tableau4[],5,FALSE),"")</f>
        <v>0</v>
      </c>
      <c r="AG1274" s="178" cm="1">
        <f t="array" ref="AG1274">IFERROR(
   SUM(
      _xlfn._xlws.FILTER(
         Tableau3[JP],
         (Tableau3[ITEM]=Tableau210[[#This Row],[NOM]])*
         (Tableau3[Rep.]=Tableau210[[#This Row],[REPERE BUTA]])
      )
   ),
0)</f>
        <v>0</v>
      </c>
      <c r="AH1274" s="183">
        <f>IFERROR(VLOOKUP(Tableau210[[#This Row],[OPERATION]],Tableau4[],4,FALSE),"")</f>
        <v>0</v>
      </c>
      <c r="AI1274" s="178" cm="1">
        <f t="array" ref="AI1274">IFERROR(
   SUM(
      _xlfn._xlws.FILTER(
         Tableau3[BP],
         (Tableau3[ITEM]=Tableau210[[#This Row],[NOM]])*
         (Tableau3[Rep.]=Tableau210[[#This Row],[REPERE BUTA]])
      )
   ),
0)</f>
        <v>0</v>
      </c>
      <c r="AJ1274" s="181" t="str">
        <f>IF(Tableau210[[#This Row],[NB JP EMIS]]=1,"1 JP","") &amp; IF(Tableau210[[#This Row],[NB BP EMIS]]=1," 1 BP","")</f>
        <v/>
      </c>
      <c r="AK1274" s="178" t="str">
        <f>IF(Tableau210[[#This Row],[NB JP BUTA]]=1,"1 JP","") &amp; IF(Tableau210[[#This Row],[Nb BP BUTA]]=1," 1 BP","") &amp; IF(Tableau210[[#This Row],[Nb BP BUTA]]=2," 2 BP","")</f>
        <v/>
      </c>
      <c r="AL1274" s="117" t="s">
        <v>103</v>
      </c>
      <c r="AM1274" s="117">
        <f>IFERROR(+VLOOKUP(AY1274,Tiges!$G$4:$I$569,3,FALSE),"")</f>
        <v>32</v>
      </c>
      <c r="AN1274" s="48"/>
      <c r="AO1274" s="117">
        <v>8</v>
      </c>
      <c r="AP1274" s="177" cm="1">
        <f t="array" ref="AP12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74" s="117" t="s">
        <v>2282</v>
      </c>
      <c r="AS1274" s="177" t="str" cm="1">
        <f t="array" ref="AS12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7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74" s="117" t="s">
        <v>1123</v>
      </c>
      <c r="AV1274" s="177" t="str" cm="1">
        <f t="array" ref="AV12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4" s="117"/>
      <c r="AY1274" s="117" cm="1">
        <f t="array" ref="AY1274">IFERROR(_xlfn.XLOOKUP(Tableau210[[#This Row],[DN DONNEES BUTA ]]&amp;Tableau210[[#This Row],[PN DONNEES BUTA]],Tiges!$B$4:$B$79&amp;Tiges!$C$4:$C$79,Tiges!$G$4:$G$79),"")</f>
        <v>20</v>
      </c>
      <c r="AZ1274" s="117"/>
      <c r="BA1274" s="117" cm="1">
        <f t="array" ref="BA1274">IFERROR(_xlfn.XLOOKUP(Tableau210[[#This Row],[DN DONNEES BUTA ]]&amp;Tableau210[[#This Row],[PN DONNEES BUTA]],Tiges!$B$4:$B$79&amp;Tiges!$C$4:$C$79,Tiges!$H$4:$H$79),"")</f>
        <v>110</v>
      </c>
      <c r="BB1274" s="117"/>
      <c r="BC1274" s="184">
        <f>IFERROR(VLOOKUP(Tableau210[[#This Row],[OPERATION]],Tableau4[],2,FALSE),"")</f>
        <v>0</v>
      </c>
      <c r="BD1274" s="177" cm="1">
        <f t="array" ref="BD1274">IFERROR(
   SUM(
      _xlfn._xlws.FILTER(
         Tableau3[Nb Platinage Joint],
         (Tableau3[ITEM]=Tableau210[[#This Row],[NOM]])*
         (Tableau3[Rep.]=Tableau210[[#This Row],[REPERE BUTA]])
      )
   ),
0)</f>
        <v>0</v>
      </c>
      <c r="BE1274" s="182">
        <f>IFERROR(VLOOKUP(Tableau210[[#This Row],[OPERATION]],Tableau4[],3,FALSE),"")</f>
        <v>1</v>
      </c>
      <c r="BF1274" s="177" cm="1">
        <f t="array" ref="BF1274">IFERROR(
   SUM(
      _xlfn._xlws.FILTER(
         Tableau3[Joint Définitif Nb],
         (Tableau3[ITEM]=Tableau210[[#This Row],[NOM]])*
         (Tableau3[Rep.]=Tableau210[[#This Row],[REPERE BUTA]])
      )
   ),
0)</f>
        <v>1</v>
      </c>
      <c r="BG1274" s="117" t="s">
        <v>129</v>
      </c>
      <c r="BH1274" s="177" t="str" cm="1">
        <f t="array" ref="BH12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4" s="117" t="s">
        <v>2281</v>
      </c>
      <c r="BK1274" s="117" t="s">
        <v>2269</v>
      </c>
      <c r="BL1274" s="167" t="s">
        <v>2380</v>
      </c>
      <c r="BM1274" s="117"/>
      <c r="BN1274" s="117"/>
      <c r="BO1274" s="117"/>
      <c r="BP1274" s="117"/>
      <c r="BQ1274" s="48"/>
      <c r="BR1274" s="119"/>
      <c r="BS1274" s="48"/>
      <c r="BT1274" s="48"/>
      <c r="BU1274" s="48"/>
      <c r="BV1274" s="48"/>
      <c r="BW1274" s="48"/>
      <c r="BX1274" s="48"/>
    </row>
    <row r="1275" spans="1:76" ht="15.75" hidden="1" x14ac:dyDescent="0.25">
      <c r="A1275" s="48" t="str" cm="1">
        <f t="array" ref="A1275">_xlfn.XLOOKUP(Tableau210[[#This Row],[NOM]]&amp;Tableau210[[#This Row],[REPERE BUTA]],[6]!Tableau16[POSTE TECHNIQUE]&amp;[6]!Tableau16[Repere ADM],[6]!Tableau16[NUMERO CLIENT])</f>
        <v>S1-T1063-PSVBT1063</v>
      </c>
      <c r="B1275" s="48" t="str" cm="1">
        <f t="array" ref="B1275">_xlfn.XLOOKUP(Tableau210[[#This Row],[NOM]]&amp;Tableau210[[#This Row],[REPERE BUTA]],[6]!Tableau16[POSTE TECHNIQUE]&amp;[6]!Tableau16[Repere REF],[6]!Tableau16[NUMERO CLIENT])</f>
        <v>S1-T1063-PSVBT1063</v>
      </c>
      <c r="C1275" s="48" cm="1">
        <f t="array" ref="C1275">_xlfn.XLOOKUP(Tableau210[[#This Row],[NOM]]&amp;Tableau210[[#This Row],[Repere Ubleam]],[7]Sheet1!$C$2:$C$2995&amp;[7]Sheet1!$I$2:$I$2995,[7]Sheet1!$A$2:$A$2995)</f>
        <v>705</v>
      </c>
      <c r="D1275" s="48" t="str">
        <f>C1275&amp;""</f>
        <v>705</v>
      </c>
      <c r="E1275" s="48" t="s">
        <v>2577</v>
      </c>
      <c r="F1275" s="48" t="s">
        <v>3474</v>
      </c>
      <c r="G1275" s="149" t="s">
        <v>1588</v>
      </c>
      <c r="H1275" s="150" t="s">
        <v>1068</v>
      </c>
      <c r="I1275" s="150" t="s">
        <v>80</v>
      </c>
      <c r="J1275" s="150" t="s">
        <v>1076</v>
      </c>
      <c r="K1275" s="150" t="str">
        <f>_xlfn.XLOOKUP(Tableau210[[#This Row],[NOM]],[8]LUT!$I$5:$I$301,[8]LUT!$N$5:$N$301)</f>
        <v>Tank</v>
      </c>
      <c r="L1275" s="150">
        <v>5</v>
      </c>
      <c r="M1275" s="150"/>
      <c r="N1275" s="150">
        <v>5</v>
      </c>
      <c r="O1275" s="150"/>
      <c r="P1275" s="150"/>
      <c r="Q1275" s="150"/>
      <c r="R1275" s="150"/>
      <c r="S1275" s="150"/>
      <c r="T1275" s="150"/>
      <c r="U1275" s="150"/>
      <c r="V1275" s="150"/>
      <c r="W1275" s="151">
        <v>150</v>
      </c>
      <c r="X1275" s="151" cm="1">
        <f t="array" ref="X12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75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75" s="151">
        <v>20</v>
      </c>
      <c r="AA1275" s="151" cm="1">
        <f t="array" ref="AA12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5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75" s="152"/>
      <c r="AD1275" s="153" t="s">
        <v>2196</v>
      </c>
      <c r="AE1275" s="150"/>
      <c r="AF1275" s="161">
        <f>IFERROR(VLOOKUP(Tableau210[[#This Row],[OPERATION]],Tableau4[],5,FALSE),"")</f>
        <v>0</v>
      </c>
      <c r="AG1275" s="150" cm="1">
        <f t="array" ref="AG1275">IFERROR(
   SUM(
      _xlfn._xlws.FILTER(
         Tableau3[JP],
         (Tableau3[ITEM]=Tableau210[[#This Row],[NOM]])*
         (Tableau3[Rep.]=Tableau210[[#This Row],[REPERE BUTA]])
      )
   ),
0)</f>
        <v>0</v>
      </c>
      <c r="AH1275" s="161">
        <f>IFERROR(VLOOKUP(Tableau210[[#This Row],[OPERATION]],Tableau4[],4,FALSE),"")</f>
        <v>0</v>
      </c>
      <c r="AI1275" s="150" cm="1">
        <f t="array" ref="AI1275">IFERROR(
   SUM(
      _xlfn._xlws.FILTER(
         Tableau3[BP],
         (Tableau3[ITEM]=Tableau210[[#This Row],[NOM]])*
         (Tableau3[Rep.]=Tableau210[[#This Row],[REPERE BUTA]])
      )
   ),
0)</f>
        <v>0</v>
      </c>
      <c r="AJ1275" s="150" t="str">
        <f>IF(Tableau210[[#This Row],[NB JP EMIS]]=1,"1 JP","") &amp; IF(Tableau210[[#This Row],[NB BP EMIS]]=1," 1 BP","")</f>
        <v/>
      </c>
      <c r="AK1275" s="150" t="str">
        <f>IF(Tableau210[[#This Row],[NB JP BUTA]]=1,"1 JP","") &amp; IF(Tableau210[[#This Row],[Nb BP BUTA]]=1," 1 BP","") &amp; IF(Tableau210[[#This Row],[Nb BP BUTA]]=2," 2 BP","")</f>
        <v/>
      </c>
      <c r="AL1275" s="153" t="s">
        <v>103</v>
      </c>
      <c r="AM1275" s="153">
        <f>IFERROR(+VLOOKUP(AY1275,Tiges!$G$4:$I$569,3,FALSE),"")</f>
        <v>32</v>
      </c>
      <c r="AN1275" s="152"/>
      <c r="AO1275" s="153">
        <v>8</v>
      </c>
      <c r="AP1275" s="153" cm="1">
        <f t="array" ref="AP12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75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75" s="153" t="s">
        <v>2282</v>
      </c>
      <c r="AS1275" s="153" t="str" cm="1">
        <f t="array" ref="AS12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75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75" s="153" t="s">
        <v>1123</v>
      </c>
      <c r="AV1275" s="153" t="str" cm="1">
        <f t="array" ref="AV12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5" s="153"/>
      <c r="AY1275" s="153" cm="1">
        <f t="array" ref="AY1275">IFERROR(_xlfn.XLOOKUP(Tableau210[[#This Row],[DN DONNEES BUTA ]]&amp;Tableau210[[#This Row],[PN DONNEES BUTA]],Tiges!$B$4:$B$79&amp;Tiges!$C$4:$C$79,Tiges!$G$4:$G$79),"")</f>
        <v>20</v>
      </c>
      <c r="AZ1275" s="153"/>
      <c r="BA1275" s="153" cm="1">
        <f t="array" ref="BA1275">IFERROR(_xlfn.XLOOKUP(Tableau210[[#This Row],[DN DONNEES BUTA ]]&amp;Tableau210[[#This Row],[PN DONNEES BUTA]],Tiges!$B$4:$B$79&amp;Tiges!$C$4:$C$79,Tiges!$H$4:$H$79),"")</f>
        <v>110</v>
      </c>
      <c r="BB1275" s="153"/>
      <c r="BC1275" s="163">
        <f>IFERROR(VLOOKUP(Tableau210[[#This Row],[OPERATION]],Tableau4[],2,FALSE),"")</f>
        <v>0</v>
      </c>
      <c r="BD1275" s="153" cm="1">
        <f t="array" ref="BD1275">IFERROR(
   SUM(
      _xlfn._xlws.FILTER(
         Tableau3[Nb Platinage Joint],
         (Tableau3[ITEM]=Tableau210[[#This Row],[NOM]])*
         (Tableau3[Rep.]=Tableau210[[#This Row],[REPERE BUTA]])
      )
   ),
0)</f>
        <v>0</v>
      </c>
      <c r="BE1275" s="153">
        <f>IFERROR(VLOOKUP(Tableau210[[#This Row],[OPERATION]],Tableau4[],3,FALSE),"")</f>
        <v>1</v>
      </c>
      <c r="BF1275" s="153" cm="1">
        <f t="array" ref="BF1275">IFERROR(
   SUM(
      _xlfn._xlws.FILTER(
         Tableau3[Joint Définitif Nb],
         (Tableau3[ITEM]=Tableau210[[#This Row],[NOM]])*
         (Tableau3[Rep.]=Tableau210[[#This Row],[REPERE BUTA]])
      )
   ),
0)</f>
        <v>2</v>
      </c>
      <c r="BG1275" s="153" t="s">
        <v>129</v>
      </c>
      <c r="BH1275" s="153" t="str" cm="1">
        <f t="array" ref="BH12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5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5" s="153" t="s">
        <v>2281</v>
      </c>
      <c r="BK1275" s="153" t="s">
        <v>2269</v>
      </c>
      <c r="BL1275" s="153" t="s">
        <v>2485</v>
      </c>
      <c r="BM1275" s="153" t="s">
        <v>3438</v>
      </c>
      <c r="BN1275" s="153"/>
      <c r="BO1275" s="153"/>
      <c r="BP1275" s="153"/>
      <c r="BQ1275" s="152"/>
      <c r="BR1275" s="150"/>
      <c r="BS1275" s="152"/>
      <c r="BT1275" s="152"/>
      <c r="BU1275" s="152"/>
      <c r="BV1275" s="152"/>
      <c r="BW1275" s="152"/>
      <c r="BX1275" s="152"/>
    </row>
    <row r="1276" spans="1:76" ht="15.75" hidden="1" x14ac:dyDescent="0.25">
      <c r="A1276" s="48" t="e" cm="1">
        <f t="array" ref="A1276">_xlfn.XLOOKUP(Tableau210[[#This Row],[NOM]]&amp;Tableau210[[#This Row],[REPERE BUTA]],[6]!Tableau16[POSTE TECHNIQUE]&amp;[6]!Tableau16[Repere ADM],[6]!Tableau16[NUMERO CLIENT])</f>
        <v>#N/A</v>
      </c>
      <c r="B1276" s="48" t="e" cm="1">
        <f t="array" ref="B1276">_xlfn.XLOOKUP(Tableau210[[#This Row],[NOM]]&amp;Tableau210[[#This Row],[REPERE BUTA]],[6]!Tableau16[POSTE TECHNIQUE]&amp;[6]!Tableau16[Repere REF],[6]!Tableau16[NUMERO CLIENT])</f>
        <v>#N/A</v>
      </c>
      <c r="C1276" s="48" cm="1">
        <f t="array" ref="C1276">_xlfn.XLOOKUP(Tableau210[[#This Row],[NOM]]&amp;Tableau210[[#This Row],[Repere Ubleam]],[7]Sheet1!$C$2:$C$2995&amp;[7]Sheet1!$I$2:$I$2995,[7]Sheet1!$A$2:$A$2995)</f>
        <v>1271</v>
      </c>
      <c r="D1276" s="48" t="str">
        <f>C1276&amp;""</f>
        <v>1271</v>
      </c>
      <c r="E1276" s="48" t="e">
        <v>#N/A</v>
      </c>
      <c r="F1276" s="48" t="e">
        <v>#N/A</v>
      </c>
      <c r="G1276" s="176" t="s">
        <v>1927</v>
      </c>
      <c r="H1276" s="119" t="s">
        <v>1068</v>
      </c>
      <c r="I1276" s="119" t="s">
        <v>80</v>
      </c>
      <c r="J1276" s="119" t="s">
        <v>1076</v>
      </c>
      <c r="K1276" s="119" t="str">
        <f>_xlfn.XLOOKUP(Tableau210[[#This Row],[NOM]],[8]LUT!$I$5:$I$301,[8]LUT!$N$5:$N$301)</f>
        <v>Tank</v>
      </c>
      <c r="L1276" s="119">
        <v>8</v>
      </c>
      <c r="M1276" s="119"/>
      <c r="N1276" s="119">
        <v>8</v>
      </c>
      <c r="O1276" s="119"/>
      <c r="P1276" s="119"/>
      <c r="Q1276" s="119"/>
      <c r="R1276" s="119"/>
      <c r="S1276" s="119"/>
      <c r="T1276" s="119"/>
      <c r="U1276" s="119"/>
      <c r="V1276" s="119"/>
      <c r="W1276" s="148" t="s">
        <v>1118</v>
      </c>
      <c r="X1276" s="207" cm="1">
        <f t="array" ref="X12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7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76" s="148" t="s">
        <v>3424</v>
      </c>
      <c r="AA1276" s="207" cm="1">
        <f t="array" ref="AA12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76" s="48"/>
      <c r="AD1276" s="117" t="s">
        <v>2103</v>
      </c>
      <c r="AE1276" s="119"/>
      <c r="AF1276" s="183">
        <f>IFERROR(VLOOKUP(Tableau210[[#This Row],[OPERATION]],Tableau4[],5,FALSE),"")</f>
        <v>1</v>
      </c>
      <c r="AG1276" s="178" cm="1">
        <f t="array" ref="AG1276">IFERROR(
   SUM(
      _xlfn._xlws.FILTER(
         Tableau3[JP],
         (Tableau3[ITEM]=Tableau210[[#This Row],[NOM]])*
         (Tableau3[Rep.]=Tableau210[[#This Row],[REPERE BUTA]])
      )
   ),
0)</f>
        <v>1</v>
      </c>
      <c r="AH1276" s="183">
        <f>IFERROR(VLOOKUP(Tableau210[[#This Row],[OPERATION]],Tableau4[],4,FALSE),"")</f>
        <v>0</v>
      </c>
      <c r="AI1276" s="178" cm="1">
        <f t="array" ref="AI1276">IFERROR(
   SUM(
      _xlfn._xlws.FILTER(
         Tableau3[BP],
         (Tableau3[ITEM]=Tableau210[[#This Row],[NOM]])*
         (Tableau3[Rep.]=Tableau210[[#This Row],[REPERE BUTA]])
      )
   ),
0)</f>
        <v>0</v>
      </c>
      <c r="AJ1276" s="181" t="str">
        <f>IF(Tableau210[[#This Row],[NB JP EMIS]]=1,"1 JP","") &amp; IF(Tableau210[[#This Row],[NB BP EMIS]]=1," 1 BP","")</f>
        <v>1 JP</v>
      </c>
      <c r="AK1276" s="178" t="str">
        <f>IF(Tableau210[[#This Row],[NB JP BUTA]]=1,"1 JP","") &amp; IF(Tableau210[[#This Row],[Nb BP BUTA]]=1," 1 BP","") &amp; IF(Tableau210[[#This Row],[Nb BP BUTA]]=2," 2 BP","")</f>
        <v>1 JP</v>
      </c>
      <c r="AL1276" s="117" t="s">
        <v>103</v>
      </c>
      <c r="AM1276" s="117">
        <f>IFERROR(+VLOOKUP(AY1276,Tiges!$G$4:$I$569,3,FALSE),"")</f>
        <v>27</v>
      </c>
      <c r="AN1276" s="48"/>
      <c r="AO1276" s="117">
        <v>4</v>
      </c>
      <c r="AP1276" s="177" cm="1">
        <f t="array" ref="AP12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76" s="117" t="s">
        <v>2161</v>
      </c>
      <c r="AS1276" s="177" t="str" cm="1">
        <f t="array" ref="AS12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2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276" s="117" t="s">
        <v>1123</v>
      </c>
      <c r="AV1276" s="177" t="str" cm="1">
        <f t="array" ref="AV12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6" s="117"/>
      <c r="AY1276" s="117" cm="1">
        <f t="array" ref="AY1276">IFERROR(_xlfn.XLOOKUP(Tableau210[[#This Row],[DN DONNEES BUTA ]]&amp;Tableau210[[#This Row],[PN DONNEES BUTA]],Tiges!$B$4:$B$79&amp;Tiges!$C$4:$C$79,Tiges!$G$4:$G$79),"")</f>
        <v>16</v>
      </c>
      <c r="AZ1276" s="117"/>
      <c r="BA1276" s="117" cm="1">
        <f t="array" ref="BA1276">IFERROR(_xlfn.XLOOKUP(Tableau210[[#This Row],[DN DONNEES BUTA ]]&amp;Tableau210[[#This Row],[PN DONNEES BUTA]],Tiges!$B$4:$B$79&amp;Tiges!$C$4:$C$79,Tiges!$H$4:$H$79),"")</f>
        <v>90</v>
      </c>
      <c r="BB1276" s="117"/>
      <c r="BC1276" s="184">
        <f>IFERROR(VLOOKUP(Tableau210[[#This Row],[OPERATION]],Tableau4[],2,FALSE),"")</f>
        <v>2</v>
      </c>
      <c r="BD1276" s="177" cm="1">
        <f t="array" ref="BD1276">IFERROR(
   SUM(
      _xlfn._xlws.FILTER(
         Tableau3[Nb Platinage Joint],
         (Tableau3[ITEM]=Tableau210[[#This Row],[NOM]])*
         (Tableau3[Rep.]=Tableau210[[#This Row],[REPERE BUTA]])
      )
   ),
0)</f>
        <v>2</v>
      </c>
      <c r="BE1276" s="182">
        <f>IFERROR(VLOOKUP(Tableau210[[#This Row],[OPERATION]],Tableau4[],3,FALSE),"")</f>
        <v>1</v>
      </c>
      <c r="BF1276" s="177" cm="1">
        <f t="array" ref="BF1276">IFERROR(
   SUM(
      _xlfn._xlws.FILTER(
         Tableau3[Joint Définitif Nb],
         (Tableau3[ITEM]=Tableau210[[#This Row],[NOM]])*
         (Tableau3[Rep.]=Tableau210[[#This Row],[REPERE BUTA]])
      )
   ),
0)</f>
        <v>1</v>
      </c>
      <c r="BG1276" s="117" t="s">
        <v>129</v>
      </c>
      <c r="BH1276" s="177" t="str" cm="1">
        <f t="array" ref="BH12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6" s="117" t="s">
        <v>2281</v>
      </c>
      <c r="BK1276" s="117" t="s">
        <v>2269</v>
      </c>
      <c r="BL1276" s="167" t="s">
        <v>2380</v>
      </c>
      <c r="BM1276" s="117"/>
      <c r="BN1276" s="117"/>
      <c r="BO1276" s="117"/>
      <c r="BP1276" s="117"/>
      <c r="BQ1276" s="48"/>
      <c r="BR1276" s="119"/>
      <c r="BS1276" s="48"/>
      <c r="BT1276" s="48"/>
      <c r="BU1276" s="48"/>
      <c r="BV1276" s="48"/>
      <c r="BW1276" s="48"/>
      <c r="BX1276" s="48"/>
    </row>
    <row r="1277" spans="1:76" ht="15.75" hidden="1" x14ac:dyDescent="0.25">
      <c r="A1277" s="48" t="e" cm="1">
        <f t="array" ref="A1277">_xlfn.XLOOKUP(Tableau210[[#This Row],[NOM]]&amp;Tableau210[[#This Row],[REPERE BUTA]],[6]!Tableau16[POSTE TECHNIQUE]&amp;[6]!Tableau16[Repere ADM],[6]!Tableau16[NUMERO CLIENT])</f>
        <v>#N/A</v>
      </c>
      <c r="B1277" s="48" t="e" cm="1">
        <f t="array" ref="B1277">_xlfn.XLOOKUP(Tableau210[[#This Row],[NOM]]&amp;Tableau210[[#This Row],[REPERE BUTA]],[6]!Tableau16[POSTE TECHNIQUE]&amp;[6]!Tableau16[Repere REF],[6]!Tableau16[NUMERO CLIENT])</f>
        <v>#N/A</v>
      </c>
      <c r="C1277" s="48" cm="1">
        <f t="array" ref="C1277">_xlfn.XLOOKUP(Tableau210[[#This Row],[NOM]]&amp;Tableau210[[#This Row],[Repere Ubleam]],[7]Sheet1!$C$2:$C$2995&amp;[7]Sheet1!$I$2:$I$2995,[7]Sheet1!$A$2:$A$2995)</f>
        <v>1272</v>
      </c>
      <c r="D1277" s="48" t="str">
        <f>C1277&amp;""</f>
        <v>1272</v>
      </c>
      <c r="E1277" s="48" t="e">
        <v>#N/A</v>
      </c>
      <c r="F1277" s="48" t="e">
        <v>#N/A</v>
      </c>
      <c r="G1277" s="176" t="s">
        <v>1927</v>
      </c>
      <c r="H1277" s="119" t="s">
        <v>1068</v>
      </c>
      <c r="I1277" s="119" t="s">
        <v>80</v>
      </c>
      <c r="J1277" s="119" t="s">
        <v>1076</v>
      </c>
      <c r="K1277" s="119" t="str">
        <f>_xlfn.XLOOKUP(Tableau210[[#This Row],[NOM]],[8]LUT!$I$5:$I$301,[8]LUT!$N$5:$N$301)</f>
        <v>Tank</v>
      </c>
      <c r="L1277" s="119">
        <v>9</v>
      </c>
      <c r="M1277" s="119"/>
      <c r="N1277" s="119">
        <v>9</v>
      </c>
      <c r="O1277" s="119"/>
      <c r="P1277" s="119"/>
      <c r="Q1277" s="119"/>
      <c r="R1277" s="119"/>
      <c r="S1277" s="119"/>
      <c r="T1277" s="119"/>
      <c r="U1277" s="119"/>
      <c r="V1277" s="119"/>
      <c r="W1277" s="148">
        <v>80</v>
      </c>
      <c r="X1277" s="207" cm="1">
        <f t="array" ref="X12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27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77" s="148">
        <v>20</v>
      </c>
      <c r="AA1277" s="207" cm="1">
        <f t="array" ref="AA12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77" s="48"/>
      <c r="AD1277" s="117" t="s">
        <v>2103</v>
      </c>
      <c r="AE1277" s="119"/>
      <c r="AF1277" s="183">
        <f>IFERROR(VLOOKUP(Tableau210[[#This Row],[OPERATION]],Tableau4[],5,FALSE),"")</f>
        <v>1</v>
      </c>
      <c r="AG1277" s="178" cm="1">
        <f t="array" ref="AG1277">IFERROR(
   SUM(
      _xlfn._xlws.FILTER(
         Tableau3[JP],
         (Tableau3[ITEM]=Tableau210[[#This Row],[NOM]])*
         (Tableau3[Rep.]=Tableau210[[#This Row],[REPERE BUTA]])
      )
   ),
0)</f>
        <v>1</v>
      </c>
      <c r="AH1277" s="183">
        <f>IFERROR(VLOOKUP(Tableau210[[#This Row],[OPERATION]],Tableau4[],4,FALSE),"")</f>
        <v>0</v>
      </c>
      <c r="AI1277" s="178" cm="1">
        <f t="array" ref="AI1277">IFERROR(
   SUM(
      _xlfn._xlws.FILTER(
         Tableau3[BP],
         (Tableau3[ITEM]=Tableau210[[#This Row],[NOM]])*
         (Tableau3[Rep.]=Tableau210[[#This Row],[REPERE BUTA]])
      )
   ),
0)</f>
        <v>0</v>
      </c>
      <c r="AJ1277" s="181" t="str">
        <f>IF(Tableau210[[#This Row],[NB JP EMIS]]=1,"1 JP","") &amp; IF(Tableau210[[#This Row],[NB BP EMIS]]=1," 1 BP","")</f>
        <v>1 JP</v>
      </c>
      <c r="AK1277" s="178" t="str">
        <f>IF(Tableau210[[#This Row],[NB JP BUTA]]=1,"1 JP","") &amp; IF(Tableau210[[#This Row],[Nb BP BUTA]]=1," 1 BP","") &amp; IF(Tableau210[[#This Row],[Nb BP BUTA]]=2," 2 BP","")</f>
        <v>1 JP</v>
      </c>
      <c r="AL1277" s="117" t="s">
        <v>103</v>
      </c>
      <c r="AM1277" s="117">
        <f>IFERROR(+VLOOKUP(AY1277,Tiges!$G$4:$I$569,3,FALSE),"")</f>
        <v>27</v>
      </c>
      <c r="AN1277" s="48"/>
      <c r="AO1277" s="117">
        <v>4</v>
      </c>
      <c r="AP1277" s="177" cm="1">
        <f t="array" ref="AP12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7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77" s="117" t="s">
        <v>2163</v>
      </c>
      <c r="AS1277" s="177" t="str" cm="1">
        <f t="array" ref="AS12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7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77" s="117" t="s">
        <v>1123</v>
      </c>
      <c r="AV1277" s="177" t="str" cm="1">
        <f t="array" ref="AV12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7" s="117"/>
      <c r="AY1277" s="117" cm="1">
        <f t="array" ref="AY1277">IFERROR(_xlfn.XLOOKUP(Tableau210[[#This Row],[DN DONNEES BUTA ]]&amp;Tableau210[[#This Row],[PN DONNEES BUTA]],Tiges!$B$4:$B$79&amp;Tiges!$C$4:$C$79,Tiges!$G$4:$G$79),"")</f>
        <v>16</v>
      </c>
      <c r="AZ1277" s="117"/>
      <c r="BA1277" s="117" cm="1">
        <f t="array" ref="BA1277">IFERROR(_xlfn.XLOOKUP(Tableau210[[#This Row],[DN DONNEES BUTA ]]&amp;Tableau210[[#This Row],[PN DONNEES BUTA]],Tiges!$B$4:$B$79&amp;Tiges!$C$4:$C$79,Tiges!$H$4:$H$79),"")</f>
        <v>100</v>
      </c>
      <c r="BB1277" s="117"/>
      <c r="BC1277" s="184">
        <f>IFERROR(VLOOKUP(Tableau210[[#This Row],[OPERATION]],Tableau4[],2,FALSE),"")</f>
        <v>2</v>
      </c>
      <c r="BD1277" s="177" cm="1">
        <f t="array" ref="BD1277">IFERROR(
   SUM(
      _xlfn._xlws.FILTER(
         Tableau3[Nb Platinage Joint],
         (Tableau3[ITEM]=Tableau210[[#This Row],[NOM]])*
         (Tableau3[Rep.]=Tableau210[[#This Row],[REPERE BUTA]])
      )
   ),
0)</f>
        <v>2</v>
      </c>
      <c r="BE1277" s="182">
        <f>IFERROR(VLOOKUP(Tableau210[[#This Row],[OPERATION]],Tableau4[],3,FALSE),"")</f>
        <v>1</v>
      </c>
      <c r="BF1277" s="177" cm="1">
        <f t="array" ref="BF1277">IFERROR(
   SUM(
      _xlfn._xlws.FILTER(
         Tableau3[Joint Définitif Nb],
         (Tableau3[ITEM]=Tableau210[[#This Row],[NOM]])*
         (Tableau3[Rep.]=Tableau210[[#This Row],[REPERE BUTA]])
      )
   ),
0)</f>
        <v>1</v>
      </c>
      <c r="BG1277" s="117" t="s">
        <v>129</v>
      </c>
      <c r="BH1277" s="177" t="str" cm="1">
        <f t="array" ref="BH12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7" s="117" t="s">
        <v>2268</v>
      </c>
      <c r="BK1277" s="117" t="s">
        <v>2269</v>
      </c>
      <c r="BL1277" s="167" t="s">
        <v>2380</v>
      </c>
      <c r="BM1277" s="117"/>
      <c r="BN1277" s="117"/>
      <c r="BO1277" s="117"/>
      <c r="BP1277" s="117"/>
      <c r="BQ1277" s="48"/>
      <c r="BR1277" s="119"/>
      <c r="BS1277" s="48"/>
      <c r="BT1277" s="48"/>
      <c r="BU1277" s="48"/>
      <c r="BV1277" s="48"/>
      <c r="BW1277" s="48"/>
      <c r="BX1277" s="48"/>
    </row>
    <row r="1278" spans="1:76" ht="15.75" hidden="1" x14ac:dyDescent="0.25">
      <c r="A1278" s="48" t="e" cm="1">
        <f t="array" ref="A1278">_xlfn.XLOOKUP(Tableau210[[#This Row],[NOM]]&amp;Tableau210[[#This Row],[REPERE BUTA]],[6]!Tableau16[POSTE TECHNIQUE]&amp;[6]!Tableau16[Repere ADM],[6]!Tableau16[NUMERO CLIENT])</f>
        <v>#N/A</v>
      </c>
      <c r="B1278" s="48" t="e" cm="1">
        <f t="array" ref="B1278">_xlfn.XLOOKUP(Tableau210[[#This Row],[NOM]]&amp;Tableau210[[#This Row],[REPERE BUTA]],[6]!Tableau16[POSTE TECHNIQUE]&amp;[6]!Tableau16[Repere REF],[6]!Tableau16[NUMERO CLIENT])</f>
        <v>#N/A</v>
      </c>
      <c r="C1278" s="48" cm="1">
        <f t="array" ref="C1278">_xlfn.XLOOKUP(Tableau210[[#This Row],[NOM]]&amp;Tableau210[[#This Row],[Repere Ubleam]],[7]Sheet1!$C$2:$C$2995&amp;[7]Sheet1!$I$2:$I$2995,[7]Sheet1!$A$2:$A$2995)</f>
        <v>1273</v>
      </c>
      <c r="D1278" s="48" t="str">
        <f>C1278&amp;""</f>
        <v>1273</v>
      </c>
      <c r="E1278" s="48" t="e">
        <v>#N/A</v>
      </c>
      <c r="F1278" s="48" t="e">
        <v>#N/A</v>
      </c>
      <c r="G1278" s="176" t="s">
        <v>1927</v>
      </c>
      <c r="H1278" s="119" t="s">
        <v>1068</v>
      </c>
      <c r="I1278" s="119" t="s">
        <v>80</v>
      </c>
      <c r="J1278" s="119" t="s">
        <v>1076</v>
      </c>
      <c r="K1278" s="119" t="str">
        <f>_xlfn.XLOOKUP(Tableau210[[#This Row],[NOM]],[8]LUT!$I$5:$I$301,[8]LUT!$N$5:$N$301)</f>
        <v>Tank</v>
      </c>
      <c r="L1278" s="119">
        <v>10</v>
      </c>
      <c r="M1278" s="119"/>
      <c r="N1278" s="119">
        <v>10</v>
      </c>
      <c r="O1278" s="119"/>
      <c r="P1278" s="119"/>
      <c r="Q1278" s="119"/>
      <c r="R1278" s="119"/>
      <c r="S1278" s="119"/>
      <c r="T1278" s="119"/>
      <c r="U1278" s="119"/>
      <c r="V1278" s="119"/>
      <c r="W1278" s="148">
        <v>100</v>
      </c>
      <c r="X1278" s="207" cm="1">
        <f t="array" ref="X12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78" s="148">
        <v>20</v>
      </c>
      <c r="AA1278" s="207" cm="1">
        <f t="array" ref="AA12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78" s="48"/>
      <c r="AD1278" s="117" t="s">
        <v>2103</v>
      </c>
      <c r="AE1278" s="119"/>
      <c r="AF1278" s="183">
        <f>IFERROR(VLOOKUP(Tableau210[[#This Row],[OPERATION]],Tableau4[],5,FALSE),"")</f>
        <v>1</v>
      </c>
      <c r="AG1278" s="178" cm="1">
        <f t="array" ref="AG1278">IFERROR(
   SUM(
      _xlfn._xlws.FILTER(
         Tableau3[JP],
         (Tableau3[ITEM]=Tableau210[[#This Row],[NOM]])*
         (Tableau3[Rep.]=Tableau210[[#This Row],[REPERE BUTA]])
      )
   ),
0)</f>
        <v>1</v>
      </c>
      <c r="AH1278" s="183">
        <f>IFERROR(VLOOKUP(Tableau210[[#This Row],[OPERATION]],Tableau4[],4,FALSE),"")</f>
        <v>0</v>
      </c>
      <c r="AI1278" s="178" cm="1">
        <f t="array" ref="AI1278">IFERROR(
   SUM(
      _xlfn._xlws.FILTER(
         Tableau3[BP],
         (Tableau3[ITEM]=Tableau210[[#This Row],[NOM]])*
         (Tableau3[Rep.]=Tableau210[[#This Row],[REPERE BUTA]])
      )
   ),
0)</f>
        <v>0</v>
      </c>
      <c r="AJ1278" s="181" t="str">
        <f>IF(Tableau210[[#This Row],[NB JP EMIS]]=1,"1 JP","") &amp; IF(Tableau210[[#This Row],[NB BP EMIS]]=1," 1 BP","")</f>
        <v>1 JP</v>
      </c>
      <c r="AK1278" s="178" t="str">
        <f>IF(Tableau210[[#This Row],[NB JP BUTA]]=1,"1 JP","") &amp; IF(Tableau210[[#This Row],[Nb BP BUTA]]=1," 1 BP","") &amp; IF(Tableau210[[#This Row],[Nb BP BUTA]]=2," 2 BP","")</f>
        <v>1 JP</v>
      </c>
      <c r="AL1278" s="117" t="s">
        <v>103</v>
      </c>
      <c r="AM1278" s="117">
        <f>IFERROR(+VLOOKUP(AY1278,Tiges!$G$4:$I$569,3,FALSE),"")</f>
        <v>27</v>
      </c>
      <c r="AN1278" s="48"/>
      <c r="AO1278" s="117">
        <v>8</v>
      </c>
      <c r="AP1278" s="177" cm="1">
        <f t="array" ref="AP12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78" s="117" t="s">
        <v>2163</v>
      </c>
      <c r="AS1278" s="177" t="str" cm="1">
        <f t="array" ref="AS12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78" s="117" t="s">
        <v>1123</v>
      </c>
      <c r="AV1278" s="177" t="str" cm="1">
        <f t="array" ref="AV12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8" s="117"/>
      <c r="AY1278" s="117" cm="1">
        <f t="array" ref="AY1278">IFERROR(_xlfn.XLOOKUP(Tableau210[[#This Row],[DN DONNEES BUTA ]]&amp;Tableau210[[#This Row],[PN DONNEES BUTA]],Tiges!$B$4:$B$79&amp;Tiges!$C$4:$C$79,Tiges!$G$4:$G$79),"")</f>
        <v>16</v>
      </c>
      <c r="AZ1278" s="117"/>
      <c r="BA1278" s="117" cm="1">
        <f t="array" ref="BA1278">IFERROR(_xlfn.XLOOKUP(Tableau210[[#This Row],[DN DONNEES BUTA ]]&amp;Tableau210[[#This Row],[PN DONNEES BUTA]],Tiges!$B$4:$B$79&amp;Tiges!$C$4:$C$79,Tiges!$H$4:$H$79),"")</f>
        <v>100</v>
      </c>
      <c r="BB1278" s="117"/>
      <c r="BC1278" s="184">
        <f>IFERROR(VLOOKUP(Tableau210[[#This Row],[OPERATION]],Tableau4[],2,FALSE),"")</f>
        <v>2</v>
      </c>
      <c r="BD1278" s="177" cm="1">
        <f t="array" ref="BD1278">IFERROR(
   SUM(
      _xlfn._xlws.FILTER(
         Tableau3[Nb Platinage Joint],
         (Tableau3[ITEM]=Tableau210[[#This Row],[NOM]])*
         (Tableau3[Rep.]=Tableau210[[#This Row],[REPERE BUTA]])
      )
   ),
0)</f>
        <v>2</v>
      </c>
      <c r="BE1278" s="182">
        <f>IFERROR(VLOOKUP(Tableau210[[#This Row],[OPERATION]],Tableau4[],3,FALSE),"")</f>
        <v>1</v>
      </c>
      <c r="BF1278" s="177" cm="1">
        <f t="array" ref="BF1278">IFERROR(
   SUM(
      _xlfn._xlws.FILTER(
         Tableau3[Joint Définitif Nb],
         (Tableau3[ITEM]=Tableau210[[#This Row],[NOM]])*
         (Tableau3[Rep.]=Tableau210[[#This Row],[REPERE BUTA]])
      )
   ),
0)</f>
        <v>1</v>
      </c>
      <c r="BG1278" s="117" t="s">
        <v>129</v>
      </c>
      <c r="BH1278" s="177" t="str" cm="1">
        <f t="array" ref="BH12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8" s="117" t="s">
        <v>2268</v>
      </c>
      <c r="BK1278" s="117" t="s">
        <v>2269</v>
      </c>
      <c r="BL1278" s="167" t="s">
        <v>2380</v>
      </c>
      <c r="BM1278" s="117"/>
      <c r="BN1278" s="117"/>
      <c r="BO1278" s="117"/>
      <c r="BP1278" s="117"/>
      <c r="BQ1278" s="48"/>
      <c r="BR1278" s="119"/>
      <c r="BS1278" s="48"/>
      <c r="BT1278" s="48"/>
      <c r="BU1278" s="48"/>
      <c r="BV1278" s="48"/>
      <c r="BW1278" s="48"/>
      <c r="BX1278" s="48"/>
    </row>
    <row r="1279" spans="1:76" ht="15.75" hidden="1" x14ac:dyDescent="0.25">
      <c r="A1279" s="48" t="e" cm="1">
        <f t="array" ref="A1279">_xlfn.XLOOKUP(Tableau210[[#This Row],[NOM]]&amp;Tableau210[[#This Row],[REPERE BUTA]],[6]!Tableau16[POSTE TECHNIQUE]&amp;[6]!Tableau16[Repere ADM],[6]!Tableau16[NUMERO CLIENT])</f>
        <v>#N/A</v>
      </c>
      <c r="B1279" s="48" t="e" cm="1">
        <f t="array" ref="B1279">_xlfn.XLOOKUP(Tableau210[[#This Row],[NOM]]&amp;Tableau210[[#This Row],[REPERE BUTA]],[6]!Tableau16[POSTE TECHNIQUE]&amp;[6]!Tableau16[Repere REF],[6]!Tableau16[NUMERO CLIENT])</f>
        <v>#N/A</v>
      </c>
      <c r="C1279" s="48" cm="1">
        <f t="array" ref="C1279">_xlfn.XLOOKUP(Tableau210[[#This Row],[NOM]]&amp;Tableau210[[#This Row],[Repere Ubleam]],[7]Sheet1!$C$2:$C$2995&amp;[7]Sheet1!$I$2:$I$2995,[7]Sheet1!$A$2:$A$2995)</f>
        <v>1274</v>
      </c>
      <c r="D1279" s="48" t="str">
        <f>C1279&amp;""</f>
        <v>1274</v>
      </c>
      <c r="E1279" s="48" t="e">
        <v>#N/A</v>
      </c>
      <c r="F1279" s="48" t="e">
        <v>#N/A</v>
      </c>
      <c r="G1279" s="176" t="s">
        <v>1927</v>
      </c>
      <c r="H1279" s="119" t="s">
        <v>1068</v>
      </c>
      <c r="I1279" s="119" t="s">
        <v>80</v>
      </c>
      <c r="J1279" s="119" t="s">
        <v>1076</v>
      </c>
      <c r="K1279" s="119" t="str">
        <f>_xlfn.XLOOKUP(Tableau210[[#This Row],[NOM]],[8]LUT!$I$5:$I$301,[8]LUT!$N$5:$N$301)</f>
        <v>Tank</v>
      </c>
      <c r="L1279" s="119">
        <v>11</v>
      </c>
      <c r="M1279" s="119"/>
      <c r="N1279" s="119">
        <v>11</v>
      </c>
      <c r="O1279" s="119"/>
      <c r="P1279" s="119"/>
      <c r="Q1279" s="119"/>
      <c r="R1279" s="119"/>
      <c r="S1279" s="119"/>
      <c r="T1279" s="119"/>
      <c r="U1279" s="119"/>
      <c r="V1279" s="119"/>
      <c r="W1279" s="148">
        <v>100</v>
      </c>
      <c r="X1279" s="207" cm="1">
        <f t="array" ref="X12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27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79" s="148">
        <v>20</v>
      </c>
      <c r="AA1279" s="207" cm="1">
        <f t="array" ref="AA12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7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79" s="48"/>
      <c r="AD1279" s="117" t="s">
        <v>2103</v>
      </c>
      <c r="AE1279" s="119"/>
      <c r="AF1279" s="183">
        <f>IFERROR(VLOOKUP(Tableau210[[#This Row],[OPERATION]],Tableau4[],5,FALSE),"")</f>
        <v>1</v>
      </c>
      <c r="AG1279" s="178" cm="1">
        <f t="array" ref="AG1279">IFERROR(
   SUM(
      _xlfn._xlws.FILTER(
         Tableau3[JP],
         (Tableau3[ITEM]=Tableau210[[#This Row],[NOM]])*
         (Tableau3[Rep.]=Tableau210[[#This Row],[REPERE BUTA]])
      )
   ),
0)</f>
        <v>1</v>
      </c>
      <c r="AH1279" s="183">
        <f>IFERROR(VLOOKUP(Tableau210[[#This Row],[OPERATION]],Tableau4[],4,FALSE),"")</f>
        <v>0</v>
      </c>
      <c r="AI1279" s="178" cm="1">
        <f t="array" ref="AI1279">IFERROR(
   SUM(
      _xlfn._xlws.FILTER(
         Tableau3[BP],
         (Tableau3[ITEM]=Tableau210[[#This Row],[NOM]])*
         (Tableau3[Rep.]=Tableau210[[#This Row],[REPERE BUTA]])
      )
   ),
0)</f>
        <v>0</v>
      </c>
      <c r="AJ1279" s="181" t="str">
        <f>IF(Tableau210[[#This Row],[NB JP EMIS]]=1,"1 JP","") &amp; IF(Tableau210[[#This Row],[NB BP EMIS]]=1," 1 BP","")</f>
        <v>1 JP</v>
      </c>
      <c r="AK1279" s="178" t="str">
        <f>IF(Tableau210[[#This Row],[NB JP BUTA]]=1,"1 JP","") &amp; IF(Tableau210[[#This Row],[Nb BP BUTA]]=1," 1 BP","") &amp; IF(Tableau210[[#This Row],[Nb BP BUTA]]=2," 2 BP","")</f>
        <v>1 JP</v>
      </c>
      <c r="AL1279" s="117" t="s">
        <v>103</v>
      </c>
      <c r="AM1279" s="117">
        <f>IFERROR(+VLOOKUP(AY1279,Tiges!$G$4:$I$569,3,FALSE),"")</f>
        <v>27</v>
      </c>
      <c r="AN1279" s="48"/>
      <c r="AO1279" s="117">
        <v>8</v>
      </c>
      <c r="AP1279" s="177" cm="1">
        <f t="array" ref="AP12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79" s="117" t="s">
        <v>2163</v>
      </c>
      <c r="AS1279" s="177" t="str" cm="1">
        <f t="array" ref="AS12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79" s="117" t="s">
        <v>1123</v>
      </c>
      <c r="AV1279" s="177" t="str" cm="1">
        <f t="array" ref="AV12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79" s="117"/>
      <c r="AY1279" s="117" cm="1">
        <f t="array" ref="AY1279">IFERROR(_xlfn.XLOOKUP(Tableau210[[#This Row],[DN DONNEES BUTA ]]&amp;Tableau210[[#This Row],[PN DONNEES BUTA]],Tiges!$B$4:$B$79&amp;Tiges!$C$4:$C$79,Tiges!$G$4:$G$79),"")</f>
        <v>16</v>
      </c>
      <c r="AZ1279" s="117"/>
      <c r="BA1279" s="117" cm="1">
        <f t="array" ref="BA1279">IFERROR(_xlfn.XLOOKUP(Tableau210[[#This Row],[DN DONNEES BUTA ]]&amp;Tableau210[[#This Row],[PN DONNEES BUTA]],Tiges!$B$4:$B$79&amp;Tiges!$C$4:$C$79,Tiges!$H$4:$H$79),"")</f>
        <v>100</v>
      </c>
      <c r="BB1279" s="117"/>
      <c r="BC1279" s="184">
        <f>IFERROR(VLOOKUP(Tableau210[[#This Row],[OPERATION]],Tableau4[],2,FALSE),"")</f>
        <v>2</v>
      </c>
      <c r="BD1279" s="177" cm="1">
        <f t="array" ref="BD1279">IFERROR(
   SUM(
      _xlfn._xlws.FILTER(
         Tableau3[Nb Platinage Joint],
         (Tableau3[ITEM]=Tableau210[[#This Row],[NOM]])*
         (Tableau3[Rep.]=Tableau210[[#This Row],[REPERE BUTA]])
      )
   ),
0)</f>
        <v>2</v>
      </c>
      <c r="BE1279" s="182">
        <f>IFERROR(VLOOKUP(Tableau210[[#This Row],[OPERATION]],Tableau4[],3,FALSE),"")</f>
        <v>1</v>
      </c>
      <c r="BF1279" s="177" cm="1">
        <f t="array" ref="BF1279">IFERROR(
   SUM(
      _xlfn._xlws.FILTER(
         Tableau3[Joint Définitif Nb],
         (Tableau3[ITEM]=Tableau210[[#This Row],[NOM]])*
         (Tableau3[Rep.]=Tableau210[[#This Row],[REPERE BUTA]])
      )
   ),
0)</f>
        <v>1</v>
      </c>
      <c r="BG1279" s="117" t="s">
        <v>129</v>
      </c>
      <c r="BH1279" s="177" t="str" cm="1">
        <f t="array" ref="BH12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7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79" s="117" t="s">
        <v>2268</v>
      </c>
      <c r="BK1279" s="117" t="s">
        <v>2269</v>
      </c>
      <c r="BL1279" s="167" t="s">
        <v>2380</v>
      </c>
      <c r="BM1279" s="117"/>
      <c r="BN1279" s="117"/>
      <c r="BO1279" s="117"/>
      <c r="BP1279" s="117"/>
      <c r="BQ1279" s="48"/>
      <c r="BR1279" s="119"/>
      <c r="BS1279" s="48"/>
      <c r="BT1279" s="48"/>
      <c r="BU1279" s="48"/>
      <c r="BV1279" s="48"/>
      <c r="BW1279" s="48"/>
      <c r="BX1279" s="48"/>
    </row>
    <row r="1280" spans="1:76" ht="15.75" hidden="1" x14ac:dyDescent="0.25">
      <c r="A1280" s="48" t="e" cm="1">
        <f t="array" ref="A1280">_xlfn.XLOOKUP(Tableau210[[#This Row],[NOM]]&amp;Tableau210[[#This Row],[REPERE BUTA]],[6]!Tableau16[POSTE TECHNIQUE]&amp;[6]!Tableau16[Repere ADM],[6]!Tableau16[NUMERO CLIENT])</f>
        <v>#N/A</v>
      </c>
      <c r="B1280" s="48" t="e" cm="1">
        <f t="array" ref="B1280">_xlfn.XLOOKUP(Tableau210[[#This Row],[NOM]]&amp;Tableau210[[#This Row],[REPERE BUTA]],[6]!Tableau16[POSTE TECHNIQUE]&amp;[6]!Tableau16[Repere REF],[6]!Tableau16[NUMERO CLIENT])</f>
        <v>#N/A</v>
      </c>
      <c r="C1280" s="48" cm="1">
        <f t="array" ref="C1280">_xlfn.XLOOKUP(Tableau210[[#This Row],[NOM]]&amp;Tableau210[[#This Row],[Repere Ubleam]],[7]Sheet1!$C$2:$C$2995&amp;[7]Sheet1!$I$2:$I$2995,[7]Sheet1!$A$2:$A$2995)</f>
        <v>1275</v>
      </c>
      <c r="D1280" s="48" t="str">
        <f>C1280&amp;""</f>
        <v>1275</v>
      </c>
      <c r="E1280" s="48" t="e">
        <v>#N/A</v>
      </c>
      <c r="F1280" s="48" t="e">
        <v>#N/A</v>
      </c>
      <c r="G1280" s="176" t="s">
        <v>1927</v>
      </c>
      <c r="H1280" s="119" t="s">
        <v>1068</v>
      </c>
      <c r="I1280" s="119" t="s">
        <v>80</v>
      </c>
      <c r="J1280" s="119" t="s">
        <v>1076</v>
      </c>
      <c r="K1280" s="119" t="str">
        <f>_xlfn.XLOOKUP(Tableau210[[#This Row],[NOM]],[8]LUT!$I$5:$I$301,[8]LUT!$N$5:$N$301)</f>
        <v>Tank</v>
      </c>
      <c r="L1280" s="119">
        <v>12</v>
      </c>
      <c r="M1280" s="119"/>
      <c r="N1280" s="119">
        <v>12</v>
      </c>
      <c r="O1280" s="119"/>
      <c r="P1280" s="119"/>
      <c r="Q1280" s="119"/>
      <c r="R1280" s="119"/>
      <c r="S1280" s="119"/>
      <c r="T1280" s="119"/>
      <c r="U1280" s="119"/>
      <c r="V1280" s="119"/>
      <c r="W1280" s="148" t="s">
        <v>1118</v>
      </c>
      <c r="X1280" s="207" cm="1">
        <f t="array" ref="X12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28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80" s="148" t="s">
        <v>3424</v>
      </c>
      <c r="AA1280" s="207" cm="1">
        <f t="array" ref="AA12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8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80" s="48"/>
      <c r="AD1280" s="117" t="s">
        <v>626</v>
      </c>
      <c r="AE1280" s="119"/>
      <c r="AF1280" s="183">
        <f>IFERROR(VLOOKUP(Tableau210[[#This Row],[OPERATION]],Tableau4[],5,FALSE),"")</f>
        <v>0</v>
      </c>
      <c r="AG1280" s="178" cm="1">
        <f t="array" ref="AG1280">IFERROR(
   SUM(
      _xlfn._xlws.FILTER(
         Tableau3[JP],
         (Tableau3[ITEM]=Tableau210[[#This Row],[NOM]])*
         (Tableau3[Rep.]=Tableau210[[#This Row],[REPERE BUTA]])
      )
   ),
0)</f>
        <v>0</v>
      </c>
      <c r="AH1280" s="183">
        <f>IFERROR(VLOOKUP(Tableau210[[#This Row],[OPERATION]],Tableau4[],4,FALSE),"")</f>
        <v>0</v>
      </c>
      <c r="AI1280" s="178" cm="1">
        <f t="array" ref="AI1280">IFERROR(
   SUM(
      _xlfn._xlws.FILTER(
         Tableau3[BP],
         (Tableau3[ITEM]=Tableau210[[#This Row],[NOM]])*
         (Tableau3[Rep.]=Tableau210[[#This Row],[REPERE BUTA]])
      )
   ),
0)</f>
        <v>0</v>
      </c>
      <c r="AJ1280" s="181" t="s">
        <v>2362</v>
      </c>
      <c r="AK1280" s="178" t="str">
        <f>IF(Tableau210[[#This Row],[NB JP BUTA]]=1,"1 JP","") &amp; IF(Tableau210[[#This Row],[Nb BP BUTA]]=1," 1 BP","") &amp; IF(Tableau210[[#This Row],[Nb BP BUTA]]=2," 2 BP","")</f>
        <v/>
      </c>
      <c r="AL1280" s="117" t="s">
        <v>103</v>
      </c>
      <c r="AM1280" s="117">
        <f>IFERROR(+VLOOKUP(AY1280,Tiges!$G$4:$I$569,3,FALSE),"")</f>
        <v>51</v>
      </c>
      <c r="AN1280" s="48"/>
      <c r="AO1280" s="117">
        <v>20</v>
      </c>
      <c r="AP1280" s="177" cm="1">
        <f t="array" ref="AP12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2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280" s="117" t="s">
        <v>2389</v>
      </c>
      <c r="AS1280" s="177" t="str" cm="1">
        <f t="array" ref="AS12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2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1280" s="117" t="s">
        <v>1123</v>
      </c>
      <c r="AV1280" s="177" t="str" cm="1">
        <f t="array" ref="AV12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0" s="117"/>
      <c r="AY1280" s="117" cm="1">
        <f t="array" ref="AY1280">IFERROR(_xlfn.XLOOKUP(Tableau210[[#This Row],[DN DONNEES BUTA ]]&amp;Tableau210[[#This Row],[PN DONNEES BUTA]],Tiges!$B$4:$B$79&amp;Tiges!$C$4:$C$79,Tiges!$G$4:$G$79),"")</f>
        <v>33</v>
      </c>
      <c r="AZ1280" s="117"/>
      <c r="BA1280" s="117" cm="1">
        <f t="array" ref="BA1280">IFERROR(_xlfn.XLOOKUP(Tableau210[[#This Row],[DN DONNEES BUTA ]]&amp;Tableau210[[#This Row],[PN DONNEES BUTA]],Tiges!$B$4:$B$79&amp;Tiges!$C$4:$C$79,Tiges!$H$4:$H$79),"")</f>
        <v>190</v>
      </c>
      <c r="BB1280" s="117"/>
      <c r="BC1280" s="184">
        <f>IFERROR(VLOOKUP(Tableau210[[#This Row],[OPERATION]],Tableau4[],2,FALSE),"")</f>
        <v>0</v>
      </c>
      <c r="BD1280" s="177" cm="1">
        <f t="array" ref="BD1280">IFERROR(
   SUM(
      _xlfn._xlws.FILTER(
         Tableau3[Nb Platinage Joint],
         (Tableau3[ITEM]=Tableau210[[#This Row],[NOM]])*
         (Tableau3[Rep.]=Tableau210[[#This Row],[REPERE BUTA]])
      )
   ),
0)</f>
        <v>0</v>
      </c>
      <c r="BE1280" s="182">
        <f>IFERROR(VLOOKUP(Tableau210[[#This Row],[OPERATION]],Tableau4[],3,FALSE),"")</f>
        <v>1</v>
      </c>
      <c r="BF1280" s="177" cm="1">
        <f t="array" ref="BF1280">IFERROR(
   SUM(
      _xlfn._xlws.FILTER(
         Tableau3[Joint Définitif Nb],
         (Tableau3[ITEM]=Tableau210[[#This Row],[NOM]])*
         (Tableau3[Rep.]=Tableau210[[#This Row],[REPERE BUTA]])
      )
   ),
0)</f>
        <v>1</v>
      </c>
      <c r="BG1280" s="117" t="s">
        <v>129</v>
      </c>
      <c r="BH1280" s="177" t="str" cm="1">
        <f t="array" ref="BH12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0" s="117" t="s">
        <v>2281</v>
      </c>
      <c r="BK1280" s="117" t="s">
        <v>2269</v>
      </c>
      <c r="BL1280" s="167" t="s">
        <v>2380</v>
      </c>
      <c r="BM1280" s="117"/>
      <c r="BN1280" s="117"/>
      <c r="BO1280" s="117"/>
      <c r="BP1280" s="117"/>
      <c r="BQ1280" s="48"/>
      <c r="BR1280" s="119"/>
      <c r="BS1280" s="48"/>
      <c r="BT1280" s="48"/>
      <c r="BU1280" s="48"/>
      <c r="BV1280" s="48"/>
      <c r="BW1280" s="48"/>
      <c r="BX1280" s="48"/>
    </row>
    <row r="1281" spans="1:76" ht="15.75" hidden="1" x14ac:dyDescent="0.25">
      <c r="A1281" s="48" t="e" cm="1">
        <f t="array" ref="A1281">_xlfn.XLOOKUP(Tableau210[[#This Row],[NOM]]&amp;Tableau210[[#This Row],[REPERE BUTA]],[6]!Tableau16[POSTE TECHNIQUE]&amp;[6]!Tableau16[Repere ADM],[6]!Tableau16[NUMERO CLIENT])</f>
        <v>#N/A</v>
      </c>
      <c r="B1281" s="48" t="e" cm="1">
        <f t="array" ref="B1281">_xlfn.XLOOKUP(Tableau210[[#This Row],[NOM]]&amp;Tableau210[[#This Row],[REPERE BUTA]],[6]!Tableau16[POSTE TECHNIQUE]&amp;[6]!Tableau16[Repere REF],[6]!Tableau16[NUMERO CLIENT])</f>
        <v>#N/A</v>
      </c>
      <c r="C1281" s="48" cm="1">
        <f t="array" ref="C1281">_xlfn.XLOOKUP(Tableau210[[#This Row],[NOM]]&amp;Tableau210[[#This Row],[Repere Ubleam]],[7]Sheet1!$C$2:$C$2995&amp;[7]Sheet1!$I$2:$I$2995,[7]Sheet1!$A$2:$A$2995)</f>
        <v>1276</v>
      </c>
      <c r="D1281" s="48" t="str">
        <f>C1281&amp;""</f>
        <v>1276</v>
      </c>
      <c r="E1281" s="48" t="e">
        <v>#N/A</v>
      </c>
      <c r="F1281" s="48" t="e">
        <v>#N/A</v>
      </c>
      <c r="G1281" s="176" t="s">
        <v>1927</v>
      </c>
      <c r="H1281" s="119" t="s">
        <v>1068</v>
      </c>
      <c r="I1281" s="119" t="s">
        <v>80</v>
      </c>
      <c r="J1281" s="119" t="s">
        <v>1076</v>
      </c>
      <c r="K1281" s="119" t="str">
        <f>_xlfn.XLOOKUP(Tableau210[[#This Row],[NOM]],[8]LUT!$I$5:$I$301,[8]LUT!$N$5:$N$301)</f>
        <v>Tank</v>
      </c>
      <c r="L1281" s="119" t="s">
        <v>73</v>
      </c>
      <c r="M1281" s="119"/>
      <c r="N1281" s="119" t="s">
        <v>73</v>
      </c>
      <c r="O1281" s="119"/>
      <c r="P1281" s="119"/>
      <c r="Q1281" s="119"/>
      <c r="R1281" s="119"/>
      <c r="S1281" s="119"/>
      <c r="T1281" s="119"/>
      <c r="U1281" s="119"/>
      <c r="V1281" s="119"/>
      <c r="W1281" s="148">
        <v>80</v>
      </c>
      <c r="X1281" s="207" cm="1">
        <f t="array" ref="X12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8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281" s="148">
        <v>20</v>
      </c>
      <c r="AA1281" s="207" cm="1">
        <f t="array" ref="AA12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8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281" s="48"/>
      <c r="AD1281" s="117" t="s">
        <v>2197</v>
      </c>
      <c r="AE1281" s="119"/>
      <c r="AF1281" s="183">
        <f>IFERROR(VLOOKUP(Tableau210[[#This Row],[OPERATION]],Tableau4[],5,FALSE),"")</f>
        <v>0</v>
      </c>
      <c r="AG1281" s="178" cm="1">
        <f t="array" ref="AG1281">IFERROR(
   SUM(
      _xlfn._xlws.FILTER(
         Tableau3[JP],
         (Tableau3[ITEM]=Tableau210[[#This Row],[NOM]])*
         (Tableau3[Rep.]=Tableau210[[#This Row],[REPERE BUTA]])
      )
   ),
0)</f>
        <v>0</v>
      </c>
      <c r="AH1281" s="183">
        <f>IFERROR(VLOOKUP(Tableau210[[#This Row],[OPERATION]],Tableau4[],4,FALSE),"")</f>
        <v>1</v>
      </c>
      <c r="AI1281" s="178" cm="1">
        <f t="array" ref="AI1281">IFERROR(
   SUM(
      _xlfn._xlws.FILTER(
         Tableau3[BP],
         (Tableau3[ITEM]=Tableau210[[#This Row],[NOM]])*
         (Tableau3[Rep.]=Tableau210[[#This Row],[REPERE BUTA]])
      )
   ),
0)</f>
        <v>1</v>
      </c>
      <c r="AJ1281" s="181" t="str">
        <f>IF(Tableau210[[#This Row],[NB JP EMIS]]=1,"1 JP","") &amp; IF(Tableau210[[#This Row],[NB BP EMIS]]=1," 1 BP","")</f>
        <v xml:space="preserve"> 1 BP</v>
      </c>
      <c r="AK1281" s="178" t="str">
        <f>IF(Tableau210[[#This Row],[NB JP BUTA]]=1,"1 JP","") &amp; IF(Tableau210[[#This Row],[Nb BP BUTA]]=1," 1 BP","") &amp; IF(Tableau210[[#This Row],[Nb BP BUTA]]=2," 2 BP","")</f>
        <v xml:space="preserve"> 1 BP</v>
      </c>
      <c r="AL1281" s="117" t="s">
        <v>103</v>
      </c>
      <c r="AM1281" s="117">
        <f>IFERROR(+VLOOKUP(AY1281,Tiges!$G$4:$I$569,3,FALSE),"")</f>
        <v>27</v>
      </c>
      <c r="AN1281" s="48"/>
      <c r="AO1281" s="117">
        <v>4</v>
      </c>
      <c r="AP1281" s="177" cm="1">
        <f t="array" ref="AP12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81" s="117" t="s">
        <v>2163</v>
      </c>
      <c r="AS1281" s="177" t="str" cm="1">
        <f t="array" ref="AS12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81" s="117" t="s">
        <v>1123</v>
      </c>
      <c r="AV1281" s="177" t="str" cm="1">
        <f t="array" ref="AV12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1" s="117"/>
      <c r="AY1281" s="117" cm="1">
        <f t="array" ref="AY1281">IFERROR(_xlfn.XLOOKUP(Tableau210[[#This Row],[DN DONNEES BUTA ]]&amp;Tableau210[[#This Row],[PN DONNEES BUTA]],Tiges!$B$4:$B$79&amp;Tiges!$C$4:$C$79,Tiges!$G$4:$G$79),"")</f>
        <v>16</v>
      </c>
      <c r="AZ1281" s="117"/>
      <c r="BA1281" s="117" cm="1">
        <f t="array" ref="BA1281">IFERROR(_xlfn.XLOOKUP(Tableau210[[#This Row],[DN DONNEES BUTA ]]&amp;Tableau210[[#This Row],[PN DONNEES BUTA]],Tiges!$B$4:$B$79&amp;Tiges!$C$4:$C$79,Tiges!$H$4:$H$79),"")</f>
        <v>100</v>
      </c>
      <c r="BB1281" s="117"/>
      <c r="BC1281" s="184">
        <f>IFERROR(VLOOKUP(Tableau210[[#This Row],[OPERATION]],Tableau4[],2,FALSE),"")</f>
        <v>1</v>
      </c>
      <c r="BD1281" s="177" cm="1">
        <f t="array" ref="BD1281">IFERROR(
   SUM(
      _xlfn._xlws.FILTER(
         Tableau3[Nb Platinage Joint],
         (Tableau3[ITEM]=Tableau210[[#This Row],[NOM]])*
         (Tableau3[Rep.]=Tableau210[[#This Row],[REPERE BUTA]])
      )
   ),
0)</f>
        <v>1</v>
      </c>
      <c r="BE1281" s="182">
        <f>IFERROR(VLOOKUP(Tableau210[[#This Row],[OPERATION]],Tableau4[],3,FALSE),"")</f>
        <v>1</v>
      </c>
      <c r="BF1281" s="177" cm="1">
        <f t="array" ref="BF1281">IFERROR(
   SUM(
      _xlfn._xlws.FILTER(
         Tableau3[Joint Définitif Nb],
         (Tableau3[ITEM]=Tableau210[[#This Row],[NOM]])*
         (Tableau3[Rep.]=Tableau210[[#This Row],[REPERE BUTA]])
      )
   ),
0)</f>
        <v>1</v>
      </c>
      <c r="BG1281" s="117" t="s">
        <v>129</v>
      </c>
      <c r="BH1281" s="177" t="str" cm="1">
        <f t="array" ref="BH12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1" s="117" t="s">
        <v>2281</v>
      </c>
      <c r="BK1281" s="117" t="s">
        <v>2269</v>
      </c>
      <c r="BL1281" s="167" t="s">
        <v>2380</v>
      </c>
      <c r="BM1281" s="117"/>
      <c r="BN1281" s="117"/>
      <c r="BO1281" s="117"/>
      <c r="BP1281" s="117"/>
      <c r="BQ1281" s="48"/>
      <c r="BR1281" s="119"/>
      <c r="BS1281" s="48"/>
      <c r="BT1281" s="48"/>
      <c r="BU1281" s="48"/>
      <c r="BV1281" s="48"/>
      <c r="BW1281" s="48"/>
      <c r="BX1281" s="48"/>
    </row>
    <row r="1282" spans="1:76" ht="15.75" hidden="1" x14ac:dyDescent="0.25">
      <c r="A1282" s="48" t="e" cm="1">
        <f t="array" ref="A1282">_xlfn.XLOOKUP(Tableau210[[#This Row],[NOM]]&amp;Tableau210[[#This Row],[REPERE BUTA]],[6]!Tableau16[POSTE TECHNIQUE]&amp;[6]!Tableau16[Repere ADM],[6]!Tableau16[NUMERO CLIENT])</f>
        <v>#N/A</v>
      </c>
      <c r="B1282" s="48" t="e" cm="1">
        <f t="array" ref="B1282">_xlfn.XLOOKUP(Tableau210[[#This Row],[NOM]]&amp;Tableau210[[#This Row],[REPERE BUTA]],[6]!Tableau16[POSTE TECHNIQUE]&amp;[6]!Tableau16[Repere REF],[6]!Tableau16[NUMERO CLIENT])</f>
        <v>#N/A</v>
      </c>
      <c r="C1282" s="48" cm="1">
        <f t="array" ref="C1282">_xlfn.XLOOKUP(Tableau210[[#This Row],[NOM]]&amp;Tableau210[[#This Row],[Repere Ubleam]],[7]Sheet1!$C$2:$C$2995&amp;[7]Sheet1!$I$2:$I$2995,[7]Sheet1!$A$2:$A$2995)</f>
        <v>1277</v>
      </c>
      <c r="D1282" s="48" t="str">
        <f>C1282&amp;""</f>
        <v>1277</v>
      </c>
      <c r="E1282" s="48" t="e">
        <v>#N/A</v>
      </c>
      <c r="F1282" s="48" t="e">
        <v>#N/A</v>
      </c>
      <c r="G1282" s="176" t="s">
        <v>1934</v>
      </c>
      <c r="H1282" s="119" t="s">
        <v>1068</v>
      </c>
      <c r="I1282" s="119" t="s">
        <v>80</v>
      </c>
      <c r="J1282" s="119" t="s">
        <v>1071</v>
      </c>
      <c r="K1282" s="119" t="str">
        <f>_xlfn.XLOOKUP(Tableau210[[#This Row],[NOM]],[8]LUT!$I$5:$I$301,[8]LUT!$N$5:$N$301)</f>
        <v>Echangeur</v>
      </c>
      <c r="L1282" s="119" t="s">
        <v>73</v>
      </c>
      <c r="M1282" s="119" t="s">
        <v>1368</v>
      </c>
      <c r="N1282" s="119" t="s">
        <v>1368</v>
      </c>
      <c r="O1282" s="119" t="s">
        <v>2118</v>
      </c>
      <c r="P1282" s="119"/>
      <c r="Q1282" s="119"/>
      <c r="R1282" s="119"/>
      <c r="S1282" s="119"/>
      <c r="T1282" s="119"/>
      <c r="U1282" s="119"/>
      <c r="V1282" s="119"/>
      <c r="W1282" s="148" t="s">
        <v>2159</v>
      </c>
      <c r="X1282" s="207" cm="1">
        <f t="array" ref="X12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8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82" s="148" t="s">
        <v>3424</v>
      </c>
      <c r="AA1282" s="207" cm="1">
        <f t="array" ref="AA12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8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82" s="48"/>
      <c r="AD1282" s="117" t="s">
        <v>2197</v>
      </c>
      <c r="AE1282" s="119"/>
      <c r="AF1282" s="183">
        <f>IFERROR(VLOOKUP(Tableau210[[#This Row],[OPERATION]],Tableau4[],5,FALSE),"")</f>
        <v>0</v>
      </c>
      <c r="AG1282" s="178" cm="1">
        <f t="array" ref="AG1282">IFERROR(
   SUM(
      _xlfn._xlws.FILTER(
         Tableau3[JP],
         (Tableau3[ITEM]=Tableau210[[#This Row],[NOM]])*
         (Tableau3[Rep.]=Tableau210[[#This Row],[REPERE BUTA]])
      )
   ),
0)</f>
        <v>0</v>
      </c>
      <c r="AH1282" s="183">
        <f>IFERROR(VLOOKUP(Tableau210[[#This Row],[OPERATION]],Tableau4[],4,FALSE),"")</f>
        <v>1</v>
      </c>
      <c r="AI1282" s="178" cm="1">
        <f t="array" ref="AI1282">IFERROR(
   SUM(
      _xlfn._xlws.FILTER(
         Tableau3[BP],
         (Tableau3[ITEM]=Tableau210[[#This Row],[NOM]])*
         (Tableau3[Rep.]=Tableau210[[#This Row],[REPERE BUTA]])
      )
   ),
0)</f>
        <v>1</v>
      </c>
      <c r="AJ1282" s="181" t="str">
        <f>IF(Tableau210[[#This Row],[NB JP EMIS]]=1,"1 JP","") &amp; IF(Tableau210[[#This Row],[NB BP EMIS]]=1," 1 BP","")</f>
        <v xml:space="preserve"> 1 BP</v>
      </c>
      <c r="AK1282" s="178" t="str">
        <f>IF(Tableau210[[#This Row],[NB JP BUTA]]=1,"1 JP","") &amp; IF(Tableau210[[#This Row],[Nb BP BUTA]]=1," 1 BP","") &amp; IF(Tableau210[[#This Row],[Nb BP BUTA]]=2," 2 BP","")</f>
        <v xml:space="preserve"> 1 BP</v>
      </c>
      <c r="AL1282" s="117" t="s">
        <v>103</v>
      </c>
      <c r="AM1282" s="117">
        <f>IFERROR(+VLOOKUP(AY1282,Tiges!$G$4:$I$569,3,FALSE),"")</f>
        <v>27</v>
      </c>
      <c r="AN1282" s="48"/>
      <c r="AO1282" s="170" t="s">
        <v>3424</v>
      </c>
      <c r="AP1282" s="177" cm="1">
        <f t="array" ref="AP12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82" s="170" t="s">
        <v>3424</v>
      </c>
      <c r="AS1282" s="177" t="str" cm="1">
        <f t="array" ref="AS12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82" s="170" t="s">
        <v>3424</v>
      </c>
      <c r="AV1282" s="177" t="str" cm="1">
        <f t="array" ref="AV12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2" s="117"/>
      <c r="AY1282" s="117" cm="1">
        <f t="array" ref="AY1282">IFERROR(_xlfn.XLOOKUP(Tableau210[[#This Row],[DN DONNEES BUTA ]]&amp;Tableau210[[#This Row],[PN DONNEES BUTA]],Tiges!$B$4:$B$79&amp;Tiges!$C$4:$C$79,Tiges!$G$4:$G$79),"")</f>
        <v>16</v>
      </c>
      <c r="AZ1282" s="117"/>
      <c r="BA1282" s="117" cm="1">
        <f t="array" ref="BA1282">IFERROR(_xlfn.XLOOKUP(Tableau210[[#This Row],[DN DONNEES BUTA ]]&amp;Tableau210[[#This Row],[PN DONNEES BUTA]],Tiges!$B$4:$B$79&amp;Tiges!$C$4:$C$79,Tiges!$H$4:$H$79),"")</f>
        <v>90</v>
      </c>
      <c r="BB1282" s="117"/>
      <c r="BC1282" s="184">
        <f>IFERROR(VLOOKUP(Tableau210[[#This Row],[OPERATION]],Tableau4[],2,FALSE),"")</f>
        <v>1</v>
      </c>
      <c r="BD1282" s="177" cm="1">
        <f t="array" ref="BD1282">IFERROR(
   SUM(
      _xlfn._xlws.FILTER(
         Tableau3[Nb Platinage Joint],
         (Tableau3[ITEM]=Tableau210[[#This Row],[NOM]])*
         (Tableau3[Rep.]=Tableau210[[#This Row],[REPERE BUTA]])
      )
   ),
0)</f>
        <v>1</v>
      </c>
      <c r="BE1282" s="182">
        <f>IFERROR(VLOOKUP(Tableau210[[#This Row],[OPERATION]],Tableau4[],3,FALSE),"")</f>
        <v>1</v>
      </c>
      <c r="BF1282" s="177" cm="1">
        <f t="array" ref="BF1282">IFERROR(
   SUM(
      _xlfn._xlws.FILTER(
         Tableau3[Joint Définitif Nb],
         (Tableau3[ITEM]=Tableau210[[#This Row],[NOM]])*
         (Tableau3[Rep.]=Tableau210[[#This Row],[REPERE BUTA]])
      )
   ),
0)</f>
        <v>2</v>
      </c>
      <c r="BG1282" s="170" t="s">
        <v>3424</v>
      </c>
      <c r="BH1282" s="177" t="str" cm="1">
        <f t="array" ref="BH12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2" s="170" t="s">
        <v>3424</v>
      </c>
      <c r="BK1282" s="170" t="s">
        <v>3424</v>
      </c>
      <c r="BL1282" s="167" t="s">
        <v>2380</v>
      </c>
      <c r="BM1282" s="117"/>
      <c r="BN1282" s="117"/>
      <c r="BO1282" s="117"/>
      <c r="BP1282" s="117"/>
      <c r="BQ1282" s="48"/>
      <c r="BR1282" s="119"/>
      <c r="BS1282" s="48"/>
      <c r="BT1282" s="48"/>
      <c r="BU1282" s="48"/>
      <c r="BV1282" s="48"/>
      <c r="BW1282" s="48"/>
      <c r="BX1282" s="48"/>
    </row>
    <row r="1283" spans="1:76" ht="15.75" hidden="1" x14ac:dyDescent="0.25">
      <c r="A1283" s="48" t="e" cm="1">
        <f t="array" ref="A1283">_xlfn.XLOOKUP(Tableau210[[#This Row],[NOM]]&amp;Tableau210[[#This Row],[REPERE BUTA]],[6]!Tableau16[POSTE TECHNIQUE]&amp;[6]!Tableau16[Repere ADM],[6]!Tableau16[NUMERO CLIENT])</f>
        <v>#N/A</v>
      </c>
      <c r="B1283" s="48" t="e" cm="1">
        <f t="array" ref="B1283">_xlfn.XLOOKUP(Tableau210[[#This Row],[NOM]]&amp;Tableau210[[#This Row],[REPERE BUTA]],[6]!Tableau16[POSTE TECHNIQUE]&amp;[6]!Tableau16[Repere REF],[6]!Tableau16[NUMERO CLIENT])</f>
        <v>#N/A</v>
      </c>
      <c r="C1283" s="48" cm="1">
        <f t="array" ref="C1283">_xlfn.XLOOKUP(Tableau210[[#This Row],[NOM]]&amp;Tableau210[[#This Row],[Repere Ubleam]],[7]Sheet1!$C$2:$C$2995&amp;[7]Sheet1!$I$2:$I$2995,[7]Sheet1!$A$2:$A$2995)</f>
        <v>1278</v>
      </c>
      <c r="D1283" s="48" t="str">
        <f>C1283&amp;""</f>
        <v>1278</v>
      </c>
      <c r="E1283" s="48" t="e">
        <v>#N/A</v>
      </c>
      <c r="F1283" s="48" t="e">
        <v>#N/A</v>
      </c>
      <c r="G1283" s="176" t="s">
        <v>1934</v>
      </c>
      <c r="H1283" s="119" t="s">
        <v>1068</v>
      </c>
      <c r="I1283" s="119" t="s">
        <v>80</v>
      </c>
      <c r="J1283" s="119" t="s">
        <v>1071</v>
      </c>
      <c r="K1283" s="119" t="str">
        <f>_xlfn.XLOOKUP(Tableau210[[#This Row],[NOM]],[8]LUT!$I$5:$I$301,[8]LUT!$N$5:$N$301)</f>
        <v>Echangeur</v>
      </c>
      <c r="L1283" s="119" t="s">
        <v>73</v>
      </c>
      <c r="M1283" s="119" t="s">
        <v>1246</v>
      </c>
      <c r="N1283" s="119" t="s">
        <v>1246</v>
      </c>
      <c r="O1283" s="119" t="s">
        <v>2369</v>
      </c>
      <c r="P1283" s="119"/>
      <c r="Q1283" s="119"/>
      <c r="R1283" s="119"/>
      <c r="S1283" s="119"/>
      <c r="T1283" s="119"/>
      <c r="U1283" s="119"/>
      <c r="V1283" s="119"/>
      <c r="W1283" s="148" t="s">
        <v>2159</v>
      </c>
      <c r="X1283" s="207" cm="1">
        <f t="array" ref="X12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8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83" s="148" t="s">
        <v>3424</v>
      </c>
      <c r="AA1283" s="207" cm="1">
        <f t="array" ref="AA12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8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83" s="48"/>
      <c r="AD1283" s="117" t="s">
        <v>2196</v>
      </c>
      <c r="AE1283" s="119"/>
      <c r="AF1283" s="183">
        <f>IFERROR(VLOOKUP(Tableau210[[#This Row],[OPERATION]],Tableau4[],5,FALSE),"")</f>
        <v>0</v>
      </c>
      <c r="AG1283" s="178"/>
      <c r="AH1283" s="183">
        <f>IFERROR(VLOOKUP(Tableau210[[#This Row],[OPERATION]],Tableau4[],4,FALSE),"")</f>
        <v>0</v>
      </c>
      <c r="AI1283" s="178"/>
      <c r="AJ1283" s="181" t="str">
        <f>IF(Tableau210[[#This Row],[NB JP EMIS]]=1,"1 JP","") &amp; IF(Tableau210[[#This Row],[NB BP EMIS]]=1," 1 BP","")</f>
        <v/>
      </c>
      <c r="AK1283" s="178"/>
      <c r="AL1283" s="117" t="s">
        <v>103</v>
      </c>
      <c r="AM1283" s="117">
        <f>IFERROR(+VLOOKUP(AY1283,Tiges!$G$4:$I$569,3,FALSE),"")</f>
        <v>27</v>
      </c>
      <c r="AN1283" s="48"/>
      <c r="AO1283" s="170" t="s">
        <v>3424</v>
      </c>
      <c r="AP1283" s="177" cm="1">
        <f t="array" ref="AP12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83" s="170" t="s">
        <v>3424</v>
      </c>
      <c r="AS1283" s="177" t="str" cm="1">
        <f t="array" ref="AS12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83" s="170" t="s">
        <v>3424</v>
      </c>
      <c r="AV1283" s="177" t="str" cm="1">
        <f t="array" ref="AV12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3" s="117"/>
      <c r="AY1283" s="117" cm="1">
        <f t="array" ref="AY1283">IFERROR(_xlfn.XLOOKUP(Tableau210[[#This Row],[DN DONNEES BUTA ]]&amp;Tableau210[[#This Row],[PN DONNEES BUTA]],Tiges!$B$4:$B$79&amp;Tiges!$C$4:$C$79,Tiges!$G$4:$G$79),"")</f>
        <v>16</v>
      </c>
      <c r="AZ1283" s="117"/>
      <c r="BA1283" s="117" cm="1">
        <f t="array" ref="BA1283">IFERROR(_xlfn.XLOOKUP(Tableau210[[#This Row],[DN DONNEES BUTA ]]&amp;Tableau210[[#This Row],[PN DONNEES BUTA]],Tiges!$B$4:$B$79&amp;Tiges!$C$4:$C$79,Tiges!$H$4:$H$79),"")</f>
        <v>90</v>
      </c>
      <c r="BB1283" s="117"/>
      <c r="BC1283" s="184">
        <f>IFERROR(VLOOKUP(Tableau210[[#This Row],[OPERATION]],Tableau4[],2,FALSE),"")</f>
        <v>0</v>
      </c>
      <c r="BD1283" s="177"/>
      <c r="BE1283" s="182">
        <f>IFERROR(VLOOKUP(Tableau210[[#This Row],[OPERATION]],Tableau4[],3,FALSE),"")</f>
        <v>1</v>
      </c>
      <c r="BF1283" s="177"/>
      <c r="BG1283" s="170" t="s">
        <v>3424</v>
      </c>
      <c r="BH1283" s="177" t="str" cm="1">
        <f t="array" ref="BH12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3" s="170" t="s">
        <v>3424</v>
      </c>
      <c r="BK1283" s="170" t="s">
        <v>3424</v>
      </c>
      <c r="BL1283" s="167" t="s">
        <v>2380</v>
      </c>
      <c r="BM1283" s="117"/>
      <c r="BN1283" s="117"/>
      <c r="BO1283" s="117"/>
      <c r="BP1283" s="117"/>
      <c r="BQ1283" s="48"/>
      <c r="BR1283" s="119"/>
      <c r="BS1283" s="48"/>
      <c r="BT1283" s="48"/>
      <c r="BU1283" s="48"/>
      <c r="BV1283" s="48"/>
      <c r="BW1283" s="48"/>
      <c r="BX1283" s="48"/>
    </row>
    <row r="1284" spans="1:76" ht="15.75" hidden="1" x14ac:dyDescent="0.25">
      <c r="A1284" s="48" t="e" cm="1">
        <f t="array" ref="A1284">_xlfn.XLOOKUP(Tableau210[[#This Row],[NOM]]&amp;Tableau210[[#This Row],[REPERE BUTA]],[6]!Tableau16[POSTE TECHNIQUE]&amp;[6]!Tableau16[Repere ADM],[6]!Tableau16[NUMERO CLIENT])</f>
        <v>#N/A</v>
      </c>
      <c r="B1284" s="48" t="e" cm="1">
        <f t="array" ref="B1284">_xlfn.XLOOKUP(Tableau210[[#This Row],[NOM]]&amp;Tableau210[[#This Row],[REPERE BUTA]],[6]!Tableau16[POSTE TECHNIQUE]&amp;[6]!Tableau16[Repere REF],[6]!Tableau16[NUMERO CLIENT])</f>
        <v>#N/A</v>
      </c>
      <c r="C1284" s="48" cm="1">
        <f t="array" ref="C1284">_xlfn.XLOOKUP(Tableau210[[#This Row],[NOM]]&amp;Tableau210[[#This Row],[Repere Ubleam]],[7]Sheet1!$C$2:$C$2995&amp;[7]Sheet1!$I$2:$I$2995,[7]Sheet1!$A$2:$A$2995)</f>
        <v>1279</v>
      </c>
      <c r="D1284" s="48" t="str">
        <f>C1284&amp;""</f>
        <v>1279</v>
      </c>
      <c r="E1284" s="48" t="e">
        <v>#N/A</v>
      </c>
      <c r="F1284" s="48" t="e">
        <v>#N/A</v>
      </c>
      <c r="G1284" s="176" t="s">
        <v>1934</v>
      </c>
      <c r="H1284" s="119" t="s">
        <v>1068</v>
      </c>
      <c r="I1284" s="119" t="s">
        <v>80</v>
      </c>
      <c r="J1284" s="119" t="s">
        <v>1071</v>
      </c>
      <c r="K1284" s="119" t="str">
        <f>_xlfn.XLOOKUP(Tableau210[[#This Row],[NOM]],[8]LUT!$I$5:$I$301,[8]LUT!$N$5:$N$301)</f>
        <v>Echangeur</v>
      </c>
      <c r="L1284" s="119" t="s">
        <v>83</v>
      </c>
      <c r="M1284" s="119"/>
      <c r="N1284" s="119" t="s">
        <v>83</v>
      </c>
      <c r="O1284" s="119"/>
      <c r="P1284" s="119"/>
      <c r="Q1284" s="119"/>
      <c r="R1284" s="119"/>
      <c r="S1284" s="119"/>
      <c r="T1284" s="119"/>
      <c r="U1284" s="119"/>
      <c r="V1284" s="119"/>
      <c r="W1284" s="148" t="s">
        <v>1118</v>
      </c>
      <c r="X1284" s="207" t="str" cm="1">
        <f t="array" ref="X12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Ø904</v>
      </c>
      <c r="Y128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84" s="148" t="s">
        <v>3424</v>
      </c>
      <c r="AA1284" s="207" cm="1">
        <f t="array" ref="AA12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8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84" s="48"/>
      <c r="AD1284" s="117" t="s">
        <v>2233</v>
      </c>
      <c r="AE1284" s="119"/>
      <c r="AF1284" s="183">
        <f>IFERROR(VLOOKUP(Tableau210[[#This Row],[OPERATION]],Tableau4[],5,FALSE),"")</f>
        <v>0</v>
      </c>
      <c r="AG1284" s="178" cm="1">
        <f t="array" ref="AG1284">IFERROR(
   SUM(
      _xlfn._xlws.FILTER(
         Tableau3[JP],
         (Tableau3[ITEM]=Tableau210[[#This Row],[NOM]])*
         (Tableau3[Rep.]=Tableau210[[#This Row],[REPERE BUTA]])
      )
   ),
0)</f>
        <v>0</v>
      </c>
      <c r="AH1284" s="183">
        <f>IFERROR(VLOOKUP(Tableau210[[#This Row],[OPERATION]],Tableau4[],4,FALSE),"")</f>
        <v>0</v>
      </c>
      <c r="AI1284" s="178" cm="1">
        <f t="array" ref="AI1284">IFERROR(
   SUM(
      _xlfn._xlws.FILTER(
         Tableau3[BP],
         (Tableau3[ITEM]=Tableau210[[#This Row],[NOM]])*
         (Tableau3[Rep.]=Tableau210[[#This Row],[REPERE BUTA]])
      )
   ),
0)</f>
        <v>0</v>
      </c>
      <c r="AJ1284" s="181" t="str">
        <f>IF(Tableau210[[#This Row],[NB JP EMIS]]=1,"1 JP","") &amp; IF(Tableau210[[#This Row],[NB BP EMIS]]=1," 1 BP","")</f>
        <v/>
      </c>
      <c r="AK1284" s="178" t="str">
        <f>IF(Tableau210[[#This Row],[NB JP BUTA]]=1,"1 JP","") &amp; IF(Tableau210[[#This Row],[Nb BP BUTA]]=1," 1 BP","") &amp; IF(Tableau210[[#This Row],[Nb BP BUTA]]=2," 2 BP","")</f>
        <v/>
      </c>
      <c r="AL1284" s="117" t="s">
        <v>103</v>
      </c>
      <c r="AM1284" s="117" t="str">
        <f>IFERROR(+VLOOKUP(AY1284,Tiges!$G$4:$I$569,3,FALSE),"")</f>
        <v/>
      </c>
      <c r="AN1284" s="48"/>
      <c r="AO1284" s="117">
        <v>40</v>
      </c>
      <c r="AP1284" s="177" cm="1">
        <f t="array" ref="AP12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8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40</v>
      </c>
      <c r="AR1284" s="117" t="s">
        <v>2450</v>
      </c>
      <c r="AS1284" s="177" cm="1">
        <f t="array" ref="AS12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8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M27x290</v>
      </c>
      <c r="AU1284" s="117" t="s">
        <v>1123</v>
      </c>
      <c r="AV1284" s="177" cm="1">
        <f t="array" ref="AV12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8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4" s="117"/>
      <c r="AY1284" s="117" t="str" cm="1">
        <f t="array" ref="AY1284">IFERROR(_xlfn.XLOOKUP(Tableau210[[#This Row],[DN DONNEES BUTA ]]&amp;Tableau210[[#This Row],[PN DONNEES BUTA]],Tiges!$B$4:$B$79&amp;Tiges!$C$4:$C$79,Tiges!$G$4:$G$79),"")</f>
        <v/>
      </c>
      <c r="AZ1284" s="117"/>
      <c r="BA1284" s="117" t="str" cm="1">
        <f t="array" ref="BA1284">IFERROR(_xlfn.XLOOKUP(Tableau210[[#This Row],[DN DONNEES BUTA ]]&amp;Tableau210[[#This Row],[PN DONNEES BUTA]],Tiges!$B$4:$B$79&amp;Tiges!$C$4:$C$79,Tiges!$H$4:$H$79),"")</f>
        <v/>
      </c>
      <c r="BB1284" s="117"/>
      <c r="BC1284" s="184">
        <f>IFERROR(VLOOKUP(Tableau210[[#This Row],[OPERATION]],Tableau4[],2,FALSE),"")</f>
        <v>0</v>
      </c>
      <c r="BD1284" s="177" cm="1">
        <f t="array" ref="BD1284">IFERROR(
   SUM(
      _xlfn._xlws.FILTER(
         Tableau3[Nb Platinage Joint],
         (Tableau3[ITEM]=Tableau210[[#This Row],[NOM]])*
         (Tableau3[Rep.]=Tableau210[[#This Row],[REPERE BUTA]])
      )
   ),
0)</f>
        <v>0</v>
      </c>
      <c r="BE1284" s="182">
        <f>IFERROR(VLOOKUP(Tableau210[[#This Row],[OPERATION]],Tableau4[],3,FALSE),"")</f>
        <v>1</v>
      </c>
      <c r="BF1284" s="177" cm="1">
        <f t="array" ref="BF1284">IFERROR(
   SUM(
      _xlfn._xlws.FILTER(
         Tableau3[Joint Définitif Nb],
         (Tableau3[ITEM]=Tableau210[[#This Row],[NOM]])*
         (Tableau3[Rep.]=Tableau210[[#This Row],[REPERE BUTA]])
      )
   ),
0)</f>
        <v>0</v>
      </c>
      <c r="BG1284" s="117" t="s">
        <v>3424</v>
      </c>
      <c r="BH1284" s="177" cm="1">
        <f t="array" ref="BH12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84" s="411" t="s">
        <v>3424</v>
      </c>
      <c r="BJ1284" s="117" t="s">
        <v>2268</v>
      </c>
      <c r="BK1284" s="117" t="s">
        <v>2434</v>
      </c>
      <c r="BL1284" s="167" t="s">
        <v>2457</v>
      </c>
      <c r="BM1284" s="117"/>
      <c r="BN1284" s="117"/>
      <c r="BO1284" s="117"/>
      <c r="BP1284" s="117"/>
      <c r="BQ1284" s="48"/>
      <c r="BR1284" s="119"/>
      <c r="BS1284" s="48"/>
      <c r="BT1284" s="48"/>
      <c r="BU1284" s="48"/>
      <c r="BV1284" s="48"/>
      <c r="BW1284" s="48"/>
      <c r="BX1284" s="48"/>
    </row>
    <row r="1285" spans="1:76" ht="15.75" hidden="1" x14ac:dyDescent="0.25">
      <c r="A1285" s="48" t="e" cm="1">
        <f t="array" ref="A1285">_xlfn.XLOOKUP(Tableau210[[#This Row],[NOM]]&amp;Tableau210[[#This Row],[REPERE BUTA]],[6]!Tableau16[POSTE TECHNIQUE]&amp;[6]!Tableau16[Repere ADM],[6]!Tableau16[NUMERO CLIENT])</f>
        <v>#N/A</v>
      </c>
      <c r="B1285" s="48" t="e" cm="1">
        <f t="array" ref="B1285">_xlfn.XLOOKUP(Tableau210[[#This Row],[NOM]]&amp;Tableau210[[#This Row],[REPERE BUTA]],[6]!Tableau16[POSTE TECHNIQUE]&amp;[6]!Tableau16[Repere REF],[6]!Tableau16[NUMERO CLIENT])</f>
        <v>#N/A</v>
      </c>
      <c r="C1285" s="48" cm="1">
        <f t="array" ref="C1285">_xlfn.XLOOKUP(Tableau210[[#This Row],[NOM]]&amp;Tableau210[[#This Row],[Repere Ubleam]],[7]Sheet1!$C$2:$C$2995&amp;[7]Sheet1!$I$2:$I$2995,[7]Sheet1!$A$2:$A$2995)</f>
        <v>1280</v>
      </c>
      <c r="D1285" s="48" t="str">
        <f>C1285&amp;""</f>
        <v>1280</v>
      </c>
      <c r="E1285" s="48" t="e">
        <v>#N/A</v>
      </c>
      <c r="F1285" s="48" t="e">
        <v>#N/A</v>
      </c>
      <c r="G1285" s="176" t="s">
        <v>1934</v>
      </c>
      <c r="H1285" s="119" t="s">
        <v>1068</v>
      </c>
      <c r="I1285" s="119" t="s">
        <v>80</v>
      </c>
      <c r="J1285" s="119" t="s">
        <v>1071</v>
      </c>
      <c r="K1285" s="119" t="str">
        <f>_xlfn.XLOOKUP(Tableau210[[#This Row],[NOM]],[8]LUT!$I$5:$I$301,[8]LUT!$N$5:$N$301)</f>
        <v>Echangeur</v>
      </c>
      <c r="L1285" s="119" t="s">
        <v>75</v>
      </c>
      <c r="M1285" s="119" t="s">
        <v>1268</v>
      </c>
      <c r="N1285" s="119" t="s">
        <v>1268</v>
      </c>
      <c r="O1285" s="119"/>
      <c r="P1285" s="119"/>
      <c r="Q1285" s="119"/>
      <c r="R1285" s="119"/>
      <c r="S1285" s="119"/>
      <c r="T1285" s="119"/>
      <c r="U1285" s="119"/>
      <c r="V1285" s="119"/>
      <c r="W1285" s="148" t="s">
        <v>2159</v>
      </c>
      <c r="X1285" s="207" cm="1">
        <f t="array" ref="X12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8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85" s="148" t="s">
        <v>3424</v>
      </c>
      <c r="AA1285" s="207" cm="1">
        <f t="array" ref="AA12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8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85" s="48"/>
      <c r="AD1285" s="117" t="s">
        <v>2196</v>
      </c>
      <c r="AE1285" s="119"/>
      <c r="AF1285" s="183">
        <f>IFERROR(VLOOKUP(Tableau210[[#This Row],[OPERATION]],Tableau4[],5,FALSE),"")</f>
        <v>0</v>
      </c>
      <c r="AG1285" s="178" cm="1">
        <f t="array" ref="AG1285">IFERROR(
   SUM(
      _xlfn._xlws.FILTER(
         Tableau3[JP],
         (Tableau3[ITEM]=Tableau210[[#This Row],[NOM]])*
         (Tableau3[Rep.]=Tableau210[[#This Row],[REPERE BUTA]])
      )
   ),
0)</f>
        <v>0</v>
      </c>
      <c r="AH1285" s="183">
        <f>IFERROR(VLOOKUP(Tableau210[[#This Row],[OPERATION]],Tableau4[],4,FALSE),"")</f>
        <v>0</v>
      </c>
      <c r="AI1285" s="178" cm="1">
        <f t="array" ref="AI1285">IFERROR(
   SUM(
      _xlfn._xlws.FILTER(
         Tableau3[BP],
         (Tableau3[ITEM]=Tableau210[[#This Row],[NOM]])*
         (Tableau3[Rep.]=Tableau210[[#This Row],[REPERE BUTA]])
      )
   ),
0)</f>
        <v>0</v>
      </c>
      <c r="AJ1285" s="181" t="str">
        <f>IF(Tableau210[[#This Row],[NB JP EMIS]]=1,"1 JP","") &amp; IF(Tableau210[[#This Row],[NB BP EMIS]]=1," 1 BP","")</f>
        <v/>
      </c>
      <c r="AK1285" s="178" t="str">
        <f>IF(Tableau210[[#This Row],[NB JP BUTA]]=1,"1 JP","") &amp; IF(Tableau210[[#This Row],[Nb BP BUTA]]=1," 1 BP","") &amp; IF(Tableau210[[#This Row],[Nb BP BUTA]]=2," 2 BP","")</f>
        <v/>
      </c>
      <c r="AL1285" s="117" t="s">
        <v>103</v>
      </c>
      <c r="AM1285" s="117">
        <f>IFERROR(+VLOOKUP(AY1285,Tiges!$G$4:$I$569,3,FALSE),"")</f>
        <v>27</v>
      </c>
      <c r="AN1285" s="48"/>
      <c r="AO1285" s="170" t="s">
        <v>3424</v>
      </c>
      <c r="AP1285" s="177" cm="1">
        <f t="array" ref="AP12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85" s="170" t="s">
        <v>3424</v>
      </c>
      <c r="AS1285" s="177" t="str" cm="1">
        <f t="array" ref="AS12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85" s="170" t="s">
        <v>3424</v>
      </c>
      <c r="AV1285" s="177" t="str" cm="1">
        <f t="array" ref="AV12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5" s="117"/>
      <c r="AY1285" s="117" cm="1">
        <f t="array" ref="AY1285">IFERROR(_xlfn.XLOOKUP(Tableau210[[#This Row],[DN DONNEES BUTA ]]&amp;Tableau210[[#This Row],[PN DONNEES BUTA]],Tiges!$B$4:$B$79&amp;Tiges!$C$4:$C$79,Tiges!$G$4:$G$79),"")</f>
        <v>16</v>
      </c>
      <c r="AZ1285" s="117"/>
      <c r="BA1285" s="117" cm="1">
        <f t="array" ref="BA1285">IFERROR(_xlfn.XLOOKUP(Tableau210[[#This Row],[DN DONNEES BUTA ]]&amp;Tableau210[[#This Row],[PN DONNEES BUTA]],Tiges!$B$4:$B$79&amp;Tiges!$C$4:$C$79,Tiges!$H$4:$H$79),"")</f>
        <v>90</v>
      </c>
      <c r="BB1285" s="117"/>
      <c r="BC1285" s="184">
        <f>IFERROR(VLOOKUP(Tableau210[[#This Row],[OPERATION]],Tableau4[],2,FALSE),"")</f>
        <v>0</v>
      </c>
      <c r="BD1285" s="177" cm="1">
        <f t="array" ref="BD1285">IFERROR(
   SUM(
      _xlfn._xlws.FILTER(
         Tableau3[Nb Platinage Joint],
         (Tableau3[ITEM]=Tableau210[[#This Row],[NOM]])*
         (Tableau3[Rep.]=Tableau210[[#This Row],[REPERE BUTA]])
      )
   ),
0)</f>
        <v>0</v>
      </c>
      <c r="BE1285" s="182">
        <f>IFERROR(VLOOKUP(Tableau210[[#This Row],[OPERATION]],Tableau4[],3,FALSE),"")</f>
        <v>1</v>
      </c>
      <c r="BF1285" s="177" cm="1">
        <f t="array" ref="BF1285">IFERROR(
   SUM(
      _xlfn._xlws.FILTER(
         Tableau3[Joint Définitif Nb],
         (Tableau3[ITEM]=Tableau210[[#This Row],[NOM]])*
         (Tableau3[Rep.]=Tableau210[[#This Row],[REPERE BUTA]])
      )
   ),
0)</f>
        <v>1</v>
      </c>
      <c r="BG1285" s="170" t="s">
        <v>3424</v>
      </c>
      <c r="BH1285" s="177" t="str" cm="1">
        <f t="array" ref="BH12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5" s="170" t="s">
        <v>3424</v>
      </c>
      <c r="BK1285" s="170" t="s">
        <v>3424</v>
      </c>
      <c r="BL1285" s="167" t="s">
        <v>2380</v>
      </c>
      <c r="BM1285" s="117"/>
      <c r="BN1285" s="117"/>
      <c r="BO1285" s="117"/>
      <c r="BP1285" s="117"/>
      <c r="BQ1285" s="48"/>
      <c r="BR1285" s="119"/>
      <c r="BS1285" s="48"/>
      <c r="BT1285" s="48"/>
      <c r="BU1285" s="48"/>
      <c r="BV1285" s="48"/>
      <c r="BW1285" s="48"/>
      <c r="BX1285" s="48"/>
    </row>
    <row r="1286" spans="1:76" ht="15.75" hidden="1" x14ac:dyDescent="0.25">
      <c r="A1286" s="48" t="e" cm="1">
        <f t="array" ref="A1286">_xlfn.XLOOKUP(Tableau210[[#This Row],[NOM]]&amp;Tableau210[[#This Row],[REPERE BUTA]],[6]!Tableau16[POSTE TECHNIQUE]&amp;[6]!Tableau16[Repere ADM],[6]!Tableau16[NUMERO CLIENT])</f>
        <v>#N/A</v>
      </c>
      <c r="B1286" s="48" t="e" cm="1">
        <f t="array" ref="B1286">_xlfn.XLOOKUP(Tableau210[[#This Row],[NOM]]&amp;Tableau210[[#This Row],[REPERE BUTA]],[6]!Tableau16[POSTE TECHNIQUE]&amp;[6]!Tableau16[Repere REF],[6]!Tableau16[NUMERO CLIENT])</f>
        <v>#N/A</v>
      </c>
      <c r="C1286" s="48" cm="1">
        <f t="array" ref="C1286">_xlfn.XLOOKUP(Tableau210[[#This Row],[NOM]]&amp;Tableau210[[#This Row],[Repere Ubleam]],[7]Sheet1!$C$2:$C$2995&amp;[7]Sheet1!$I$2:$I$2995,[7]Sheet1!$A$2:$A$2995)</f>
        <v>1281</v>
      </c>
      <c r="D1286" s="48" t="str">
        <f>C1286&amp;""</f>
        <v>1281</v>
      </c>
      <c r="E1286" s="48" t="e">
        <v>#N/A</v>
      </c>
      <c r="F1286" s="48" t="e">
        <v>#N/A</v>
      </c>
      <c r="G1286" s="176" t="s">
        <v>1934</v>
      </c>
      <c r="H1286" s="119" t="s">
        <v>1068</v>
      </c>
      <c r="I1286" s="119" t="s">
        <v>80</v>
      </c>
      <c r="J1286" s="119" t="s">
        <v>1071</v>
      </c>
      <c r="K1286" s="119" t="str">
        <f>_xlfn.XLOOKUP(Tableau210[[#This Row],[NOM]],[8]LUT!$I$5:$I$301,[8]LUT!$N$5:$N$301)</f>
        <v>Echangeur</v>
      </c>
      <c r="L1286" s="119" t="s">
        <v>75</v>
      </c>
      <c r="M1286" s="119" t="s">
        <v>1271</v>
      </c>
      <c r="N1286" s="119" t="s">
        <v>1271</v>
      </c>
      <c r="O1286" s="119"/>
      <c r="P1286" s="119"/>
      <c r="Q1286" s="119"/>
      <c r="R1286" s="119"/>
      <c r="S1286" s="119"/>
      <c r="T1286" s="119"/>
      <c r="U1286" s="119"/>
      <c r="V1286" s="119"/>
      <c r="W1286" s="148" t="s">
        <v>2159</v>
      </c>
      <c r="X1286" s="207" cm="1">
        <f t="array" ref="X12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8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86" s="148" t="s">
        <v>3424</v>
      </c>
      <c r="AA1286" s="207" cm="1">
        <f t="array" ref="AA12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8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86" s="48"/>
      <c r="AD1286" s="117" t="s">
        <v>2196</v>
      </c>
      <c r="AE1286" s="119"/>
      <c r="AF1286" s="183">
        <f>IFERROR(VLOOKUP(Tableau210[[#This Row],[OPERATION]],Tableau4[],5,FALSE),"")</f>
        <v>0</v>
      </c>
      <c r="AG1286" s="178" cm="1">
        <f t="array" ref="AG1286">IFERROR(
   SUM(
      _xlfn._xlws.FILTER(
         Tableau3[JP],
         (Tableau3[ITEM]=Tableau210[[#This Row],[NOM]])*
         (Tableau3[Rep.]=Tableau210[[#This Row],[REPERE BUTA]])
      )
   ),
0)</f>
        <v>0</v>
      </c>
      <c r="AH1286" s="183">
        <f>IFERROR(VLOOKUP(Tableau210[[#This Row],[OPERATION]],Tableau4[],4,FALSE),"")</f>
        <v>0</v>
      </c>
      <c r="AI1286" s="178" cm="1">
        <f t="array" ref="AI1286">IFERROR(
   SUM(
      _xlfn._xlws.FILTER(
         Tableau3[BP],
         (Tableau3[ITEM]=Tableau210[[#This Row],[NOM]])*
         (Tableau3[Rep.]=Tableau210[[#This Row],[REPERE BUTA]])
      )
   ),
0)</f>
        <v>0</v>
      </c>
      <c r="AJ1286" s="181" t="str">
        <f>IF(Tableau210[[#This Row],[NB JP EMIS]]=1,"1 JP","") &amp; IF(Tableau210[[#This Row],[NB BP EMIS]]=1," 1 BP","")</f>
        <v/>
      </c>
      <c r="AK1286" s="178" t="str">
        <f>IF(Tableau210[[#This Row],[NB JP BUTA]]=1,"1 JP","") &amp; IF(Tableau210[[#This Row],[Nb BP BUTA]]=1," 1 BP","") &amp; IF(Tableau210[[#This Row],[Nb BP BUTA]]=2," 2 BP","")</f>
        <v/>
      </c>
      <c r="AL1286" s="117" t="s">
        <v>103</v>
      </c>
      <c r="AM1286" s="117">
        <f>IFERROR(+VLOOKUP(AY1286,Tiges!$G$4:$I$569,3,FALSE),"")</f>
        <v>27</v>
      </c>
      <c r="AN1286" s="48"/>
      <c r="AO1286" s="170" t="s">
        <v>3424</v>
      </c>
      <c r="AP1286" s="177" cm="1">
        <f t="array" ref="AP12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8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86" s="170" t="s">
        <v>3424</v>
      </c>
      <c r="AS1286" s="177" t="str" cm="1">
        <f t="array" ref="AS12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8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86" s="170" t="s">
        <v>3424</v>
      </c>
      <c r="AV1286" s="177" t="str" cm="1">
        <f t="array" ref="AV12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6" s="117"/>
      <c r="AY1286" s="117" cm="1">
        <f t="array" ref="AY1286">IFERROR(_xlfn.XLOOKUP(Tableau210[[#This Row],[DN DONNEES BUTA ]]&amp;Tableau210[[#This Row],[PN DONNEES BUTA]],Tiges!$B$4:$B$79&amp;Tiges!$C$4:$C$79,Tiges!$G$4:$G$79),"")</f>
        <v>16</v>
      </c>
      <c r="AZ1286" s="117"/>
      <c r="BA1286" s="117" cm="1">
        <f t="array" ref="BA1286">IFERROR(_xlfn.XLOOKUP(Tableau210[[#This Row],[DN DONNEES BUTA ]]&amp;Tableau210[[#This Row],[PN DONNEES BUTA]],Tiges!$B$4:$B$79&amp;Tiges!$C$4:$C$79,Tiges!$H$4:$H$79),"")</f>
        <v>90</v>
      </c>
      <c r="BB1286" s="117"/>
      <c r="BC1286" s="184">
        <f>IFERROR(VLOOKUP(Tableau210[[#This Row],[OPERATION]],Tableau4[],2,FALSE),"")</f>
        <v>0</v>
      </c>
      <c r="BD1286" s="177" cm="1">
        <f t="array" ref="BD1286">IFERROR(
   SUM(
      _xlfn._xlws.FILTER(
         Tableau3[Nb Platinage Joint],
         (Tableau3[ITEM]=Tableau210[[#This Row],[NOM]])*
         (Tableau3[Rep.]=Tableau210[[#This Row],[REPERE BUTA]])
      )
   ),
0)</f>
        <v>0</v>
      </c>
      <c r="BE1286" s="182">
        <f>IFERROR(VLOOKUP(Tableau210[[#This Row],[OPERATION]],Tableau4[],3,FALSE),"")</f>
        <v>1</v>
      </c>
      <c r="BF1286" s="177" cm="1">
        <f t="array" ref="BF1286">IFERROR(
   SUM(
      _xlfn._xlws.FILTER(
         Tableau3[Joint Définitif Nb],
         (Tableau3[ITEM]=Tableau210[[#This Row],[NOM]])*
         (Tableau3[Rep.]=Tableau210[[#This Row],[REPERE BUTA]])
      )
   ),
0)</f>
        <v>1</v>
      </c>
      <c r="BG1286" s="170" t="s">
        <v>3424</v>
      </c>
      <c r="BH1286" s="177" t="str" cm="1">
        <f t="array" ref="BH12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6" s="170" t="s">
        <v>3424</v>
      </c>
      <c r="BK1286" s="170" t="s">
        <v>3424</v>
      </c>
      <c r="BL1286" s="167" t="s">
        <v>2380</v>
      </c>
      <c r="BM1286" s="117"/>
      <c r="BN1286" s="117"/>
      <c r="BO1286" s="117"/>
      <c r="BP1286" s="117"/>
      <c r="BQ1286" s="48"/>
      <c r="BR1286" s="119"/>
      <c r="BS1286" s="48"/>
      <c r="BT1286" s="48"/>
      <c r="BU1286" s="48"/>
      <c r="BV1286" s="48"/>
      <c r="BW1286" s="48"/>
      <c r="BX1286" s="48"/>
    </row>
    <row r="1287" spans="1:76" ht="15.75" hidden="1" x14ac:dyDescent="0.25">
      <c r="A1287" s="48" t="e" cm="1">
        <f t="array" ref="A1287">_xlfn.XLOOKUP(Tableau210[[#This Row],[NOM]]&amp;Tableau210[[#This Row],[REPERE BUTA]],[6]!Tableau16[POSTE TECHNIQUE]&amp;[6]!Tableau16[Repere ADM],[6]!Tableau16[NUMERO CLIENT])</f>
        <v>#N/A</v>
      </c>
      <c r="B1287" s="48" t="e" cm="1">
        <f t="array" ref="B1287">_xlfn.XLOOKUP(Tableau210[[#This Row],[NOM]]&amp;Tableau210[[#This Row],[REPERE BUTA]],[6]!Tableau16[POSTE TECHNIQUE]&amp;[6]!Tableau16[Repere REF],[6]!Tableau16[NUMERO CLIENT])</f>
        <v>#N/A</v>
      </c>
      <c r="C1287" s="48" cm="1">
        <f t="array" ref="C1287">_xlfn.XLOOKUP(Tableau210[[#This Row],[NOM]]&amp;Tableau210[[#This Row],[Repere Ubleam]],[7]Sheet1!$C$2:$C$2995&amp;[7]Sheet1!$I$2:$I$2995,[7]Sheet1!$A$2:$A$2995)</f>
        <v>1282</v>
      </c>
      <c r="D1287" s="48" t="str">
        <f>C1287&amp;""</f>
        <v>1282</v>
      </c>
      <c r="E1287" s="48" t="e">
        <v>#N/A</v>
      </c>
      <c r="F1287" s="48" t="e">
        <v>#N/A</v>
      </c>
      <c r="G1287" s="176" t="s">
        <v>1934</v>
      </c>
      <c r="H1287" s="119" t="s">
        <v>1068</v>
      </c>
      <c r="I1287" s="119" t="s">
        <v>80</v>
      </c>
      <c r="J1287" s="119" t="s">
        <v>1071</v>
      </c>
      <c r="K1287" s="119" t="str">
        <f>_xlfn.XLOOKUP(Tableau210[[#This Row],[NOM]],[8]LUT!$I$5:$I$301,[8]LUT!$N$5:$N$301)</f>
        <v>Echangeur</v>
      </c>
      <c r="L1287" s="119" t="s">
        <v>76</v>
      </c>
      <c r="M1287" s="119"/>
      <c r="N1287" s="119" t="s">
        <v>76</v>
      </c>
      <c r="O1287" s="119"/>
      <c r="P1287" s="119"/>
      <c r="Q1287" s="119"/>
      <c r="R1287" s="119"/>
      <c r="S1287" s="119"/>
      <c r="T1287" s="119"/>
      <c r="U1287" s="119"/>
      <c r="V1287" s="119"/>
      <c r="W1287" s="148" t="s">
        <v>2159</v>
      </c>
      <c r="X1287" s="207" cm="1">
        <f t="array" ref="X12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8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87" s="148" t="s">
        <v>3424</v>
      </c>
      <c r="AA1287" s="207" cm="1">
        <f t="array" ref="AA12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8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87" s="48"/>
      <c r="AD1287" s="117" t="s">
        <v>2196</v>
      </c>
      <c r="AE1287" s="119"/>
      <c r="AF1287" s="183">
        <f>IFERROR(VLOOKUP(Tableau210[[#This Row],[OPERATION]],Tableau4[],5,FALSE),"")</f>
        <v>0</v>
      </c>
      <c r="AG1287" s="178" cm="1">
        <f t="array" ref="AG1287">IFERROR(
   SUM(
      _xlfn._xlws.FILTER(
         Tableau3[JP],
         (Tableau3[ITEM]=Tableau210[[#This Row],[NOM]])*
         (Tableau3[Rep.]=Tableau210[[#This Row],[REPERE BUTA]])
      )
   ),
0)</f>
        <v>0</v>
      </c>
      <c r="AH1287" s="183">
        <f>IFERROR(VLOOKUP(Tableau210[[#This Row],[OPERATION]],Tableau4[],4,FALSE),"")</f>
        <v>0</v>
      </c>
      <c r="AI1287" s="178" cm="1">
        <f t="array" ref="AI1287">IFERROR(
   SUM(
      _xlfn._xlws.FILTER(
         Tableau3[BP],
         (Tableau3[ITEM]=Tableau210[[#This Row],[NOM]])*
         (Tableau3[Rep.]=Tableau210[[#This Row],[REPERE BUTA]])
      )
   ),
0)</f>
        <v>0</v>
      </c>
      <c r="AJ1287" s="181" t="str">
        <f>IF(Tableau210[[#This Row],[NB JP EMIS]]=1,"1 JP","") &amp; IF(Tableau210[[#This Row],[NB BP EMIS]]=1," 1 BP","")</f>
        <v/>
      </c>
      <c r="AK1287" s="178" t="str">
        <f>IF(Tableau210[[#This Row],[NB JP BUTA]]=1,"1 JP","") &amp; IF(Tableau210[[#This Row],[Nb BP BUTA]]=1," 1 BP","") &amp; IF(Tableau210[[#This Row],[Nb BP BUTA]]=2," 2 BP","")</f>
        <v/>
      </c>
      <c r="AL1287" s="117" t="s">
        <v>103</v>
      </c>
      <c r="AM1287" s="117">
        <f>IFERROR(+VLOOKUP(AY1287,Tiges!$G$4:$I$569,3,FALSE),"")</f>
        <v>32</v>
      </c>
      <c r="AN1287" s="48"/>
      <c r="AO1287" s="170" t="s">
        <v>3424</v>
      </c>
      <c r="AP1287" s="177" cm="1">
        <f t="array" ref="AP12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2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287" s="170" t="s">
        <v>3424</v>
      </c>
      <c r="AS1287" s="177" t="str" cm="1">
        <f t="array" ref="AS12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2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287" s="170" t="s">
        <v>3424</v>
      </c>
      <c r="AV1287" s="177" t="str" cm="1">
        <f t="array" ref="AV12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7" s="117"/>
      <c r="AY1287" s="117" cm="1">
        <f t="array" ref="AY1287">IFERROR(_xlfn.XLOOKUP(Tableau210[[#This Row],[DN DONNEES BUTA ]]&amp;Tableau210[[#This Row],[PN DONNEES BUTA]],Tiges!$B$4:$B$79&amp;Tiges!$C$4:$C$79,Tiges!$G$4:$G$79),"")</f>
        <v>20</v>
      </c>
      <c r="AZ1287" s="117"/>
      <c r="BA1287" s="117" cm="1">
        <f t="array" ref="BA1287">IFERROR(_xlfn.XLOOKUP(Tableau210[[#This Row],[DN DONNEES BUTA ]]&amp;Tableau210[[#This Row],[PN DONNEES BUTA]],Tiges!$B$4:$B$79&amp;Tiges!$C$4:$C$79,Tiges!$H$4:$H$79),"")</f>
        <v>130</v>
      </c>
      <c r="BB1287" s="117"/>
      <c r="BC1287" s="184">
        <f>IFERROR(VLOOKUP(Tableau210[[#This Row],[OPERATION]],Tableau4[],2,FALSE),"")</f>
        <v>0</v>
      </c>
      <c r="BD1287" s="177" cm="1">
        <f t="array" ref="BD1287">IFERROR(
   SUM(
      _xlfn._xlws.FILTER(
         Tableau3[Nb Platinage Joint],
         (Tableau3[ITEM]=Tableau210[[#This Row],[NOM]])*
         (Tableau3[Rep.]=Tableau210[[#This Row],[REPERE BUTA]])
      )
   ),
0)</f>
        <v>0</v>
      </c>
      <c r="BE1287" s="182">
        <f>IFERROR(VLOOKUP(Tableau210[[#This Row],[OPERATION]],Tableau4[],3,FALSE),"")</f>
        <v>1</v>
      </c>
      <c r="BF1287" s="177" cm="1">
        <f t="array" ref="BF1287">IFERROR(
   SUM(
      _xlfn._xlws.FILTER(
         Tableau3[Joint Définitif Nb],
         (Tableau3[ITEM]=Tableau210[[#This Row],[NOM]])*
         (Tableau3[Rep.]=Tableau210[[#This Row],[REPERE BUTA]])
      )
   ),
0)</f>
        <v>1</v>
      </c>
      <c r="BG1287" s="170" t="s">
        <v>3424</v>
      </c>
      <c r="BH1287" s="177" t="str" cm="1">
        <f t="array" ref="BH12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7" s="170" t="s">
        <v>3424</v>
      </c>
      <c r="BK1287" s="170" t="s">
        <v>3424</v>
      </c>
      <c r="BL1287" s="167" t="s">
        <v>2380</v>
      </c>
      <c r="BM1287" s="117"/>
      <c r="BN1287" s="117"/>
      <c r="BO1287" s="117"/>
      <c r="BP1287" s="117"/>
      <c r="BQ1287" s="48"/>
      <c r="BR1287" s="119"/>
      <c r="BS1287" s="48"/>
      <c r="BT1287" s="48"/>
      <c r="BU1287" s="48"/>
      <c r="BV1287" s="48"/>
      <c r="BW1287" s="48"/>
      <c r="BX1287" s="48"/>
    </row>
    <row r="1288" spans="1:76" ht="15.75" hidden="1" x14ac:dyDescent="0.25">
      <c r="A1288" s="48" t="e" cm="1">
        <f t="array" ref="A1288">_xlfn.XLOOKUP(Tableau210[[#This Row],[NOM]]&amp;Tableau210[[#This Row],[REPERE BUTA]],[6]!Tableau16[POSTE TECHNIQUE]&amp;[6]!Tableau16[Repere ADM],[6]!Tableau16[NUMERO CLIENT])</f>
        <v>#N/A</v>
      </c>
      <c r="B1288" s="48" t="e" cm="1">
        <f t="array" ref="B1288">_xlfn.XLOOKUP(Tableau210[[#This Row],[NOM]]&amp;Tableau210[[#This Row],[REPERE BUTA]],[6]!Tableau16[POSTE TECHNIQUE]&amp;[6]!Tableau16[Repere REF],[6]!Tableau16[NUMERO CLIENT])</f>
        <v>#N/A</v>
      </c>
      <c r="C1288" s="48" cm="1">
        <f t="array" ref="C1288">_xlfn.XLOOKUP(Tableau210[[#This Row],[NOM]]&amp;Tableau210[[#This Row],[Repere Ubleam]],[7]Sheet1!$C$2:$C$2995&amp;[7]Sheet1!$I$2:$I$2995,[7]Sheet1!$A$2:$A$2995)</f>
        <v>1283</v>
      </c>
      <c r="D1288" s="48" t="str">
        <f>C1288&amp;""</f>
        <v>1283</v>
      </c>
      <c r="E1288" s="48" t="e">
        <v>#N/A</v>
      </c>
      <c r="F1288" s="48" t="e">
        <v>#N/A</v>
      </c>
      <c r="G1288" s="176" t="s">
        <v>1934</v>
      </c>
      <c r="H1288" s="119" t="s">
        <v>1068</v>
      </c>
      <c r="I1288" s="119" t="s">
        <v>80</v>
      </c>
      <c r="J1288" s="119" t="s">
        <v>1071</v>
      </c>
      <c r="K1288" s="119" t="str">
        <f>_xlfn.XLOOKUP(Tableau210[[#This Row],[NOM]],[8]LUT!$I$5:$I$301,[8]LUT!$N$5:$N$301)</f>
        <v>Echangeur</v>
      </c>
      <c r="L1288" s="119" t="s">
        <v>81</v>
      </c>
      <c r="M1288" s="119"/>
      <c r="N1288" s="119" t="s">
        <v>81</v>
      </c>
      <c r="O1288" s="119" t="s">
        <v>2110</v>
      </c>
      <c r="P1288" s="119"/>
      <c r="Q1288" s="119"/>
      <c r="R1288" s="119"/>
      <c r="S1288" s="119"/>
      <c r="T1288" s="119"/>
      <c r="U1288" s="119"/>
      <c r="V1288" s="119"/>
      <c r="W1288" s="148" t="s">
        <v>2159</v>
      </c>
      <c r="X1288" s="207" cm="1">
        <f t="array" ref="X12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8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88" s="148" t="s">
        <v>3424</v>
      </c>
      <c r="AA1288" s="207" cm="1">
        <f t="array" ref="AA12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28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88" s="48"/>
      <c r="AD1288" s="117" t="s">
        <v>2197</v>
      </c>
      <c r="AE1288" s="119"/>
      <c r="AF1288" s="183">
        <f>IFERROR(VLOOKUP(Tableau210[[#This Row],[OPERATION]],Tableau4[],5,FALSE),"")</f>
        <v>0</v>
      </c>
      <c r="AG1288" s="178" cm="1">
        <f t="array" ref="AG1288">IFERROR(
   SUM(
      _xlfn._xlws.FILTER(
         Tableau3[JP],
         (Tableau3[ITEM]=Tableau210[[#This Row],[NOM]])*
         (Tableau3[Rep.]=Tableau210[[#This Row],[REPERE BUTA]])
      )
   ),
0)</f>
        <v>0</v>
      </c>
      <c r="AH1288" s="183">
        <f>IFERROR(VLOOKUP(Tableau210[[#This Row],[OPERATION]],Tableau4[],4,FALSE),"")</f>
        <v>1</v>
      </c>
      <c r="AI1288" s="178" cm="1">
        <f t="array" ref="AI1288">IFERROR(
   SUM(
      _xlfn._xlws.FILTER(
         Tableau3[BP],
         (Tableau3[ITEM]=Tableau210[[#This Row],[NOM]])*
         (Tableau3[Rep.]=Tableau210[[#This Row],[REPERE BUTA]])
      )
   ),
0)</f>
        <v>1</v>
      </c>
      <c r="AJ1288" s="181" t="str">
        <f>IF(Tableau210[[#This Row],[NB JP EMIS]]=1,"1 JP","") &amp; IF(Tableau210[[#This Row],[NB BP EMIS]]=1," 1 BP","")</f>
        <v xml:space="preserve"> 1 BP</v>
      </c>
      <c r="AK1288" s="178" t="str">
        <f>IF(Tableau210[[#This Row],[NB JP BUTA]]=1,"1 JP","") &amp; IF(Tableau210[[#This Row],[Nb BP BUTA]]=1," 1 BP","") &amp; IF(Tableau210[[#This Row],[Nb BP BUTA]]=2," 2 BP","")</f>
        <v xml:space="preserve"> 1 BP</v>
      </c>
      <c r="AL1288" s="117" t="s">
        <v>103</v>
      </c>
      <c r="AM1288" s="117">
        <f>IFERROR(+VLOOKUP(AY1288,Tiges!$G$4:$I$569,3,FALSE),"")</f>
        <v>32</v>
      </c>
      <c r="AN1288" s="48"/>
      <c r="AO1288" s="170" t="s">
        <v>3424</v>
      </c>
      <c r="AP1288" s="177" cm="1">
        <f t="array" ref="AP12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88" s="170" t="s">
        <v>3424</v>
      </c>
      <c r="AS1288" s="177" t="str" cm="1">
        <f t="array" ref="AS12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88" s="170" t="s">
        <v>3424</v>
      </c>
      <c r="AV1288" s="177" t="str" cm="1">
        <f t="array" ref="AV12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8" s="117"/>
      <c r="AY1288" s="117" cm="1">
        <f t="array" ref="AY1288">IFERROR(_xlfn.XLOOKUP(Tableau210[[#This Row],[DN DONNEES BUTA ]]&amp;Tableau210[[#This Row],[PN DONNEES BUTA]],Tiges!$B$4:$B$79&amp;Tiges!$C$4:$C$79,Tiges!$G$4:$G$79),"")</f>
        <v>20</v>
      </c>
      <c r="AZ1288" s="117"/>
      <c r="BA1288" s="117" cm="1">
        <f t="array" ref="BA1288">IFERROR(_xlfn.XLOOKUP(Tableau210[[#This Row],[DN DONNEES BUTA ]]&amp;Tableau210[[#This Row],[PN DONNEES BUTA]],Tiges!$B$4:$B$79&amp;Tiges!$C$4:$C$79,Tiges!$H$4:$H$79),"")</f>
        <v>110</v>
      </c>
      <c r="BB1288" s="117"/>
      <c r="BC1288" s="184">
        <f>IFERROR(VLOOKUP(Tableau210[[#This Row],[OPERATION]],Tableau4[],2,FALSE),"")</f>
        <v>1</v>
      </c>
      <c r="BD1288" s="177" cm="1">
        <f t="array" ref="BD1288">IFERROR(
   SUM(
      _xlfn._xlws.FILTER(
         Tableau3[Nb Platinage Joint],
         (Tableau3[ITEM]=Tableau210[[#This Row],[NOM]])*
         (Tableau3[Rep.]=Tableau210[[#This Row],[REPERE BUTA]])
      )
   ),
0)</f>
        <v>1</v>
      </c>
      <c r="BE1288" s="182">
        <f>IFERROR(VLOOKUP(Tableau210[[#This Row],[OPERATION]],Tableau4[],3,FALSE),"")</f>
        <v>1</v>
      </c>
      <c r="BF1288" s="177" cm="1">
        <f t="array" ref="BF1288">IFERROR(
   SUM(
      _xlfn._xlws.FILTER(
         Tableau3[Joint Définitif Nb],
         (Tableau3[ITEM]=Tableau210[[#This Row],[NOM]])*
         (Tableau3[Rep.]=Tableau210[[#This Row],[REPERE BUTA]])
      )
   ),
0)</f>
        <v>1</v>
      </c>
      <c r="BG1288" s="170" t="s">
        <v>3424</v>
      </c>
      <c r="BH1288" s="177" t="str" cm="1">
        <f t="array" ref="BH12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8" s="170" t="s">
        <v>3424</v>
      </c>
      <c r="BK1288" s="170" t="s">
        <v>3424</v>
      </c>
      <c r="BL1288" s="167" t="s">
        <v>2380</v>
      </c>
      <c r="BM1288" s="117"/>
      <c r="BN1288" s="117"/>
      <c r="BO1288" s="117"/>
      <c r="BP1288" s="117"/>
      <c r="BQ1288" s="48"/>
      <c r="BR1288" s="119"/>
      <c r="BS1288" s="48"/>
      <c r="BT1288" s="48"/>
      <c r="BU1288" s="48"/>
      <c r="BV1288" s="48"/>
      <c r="BW1288" s="48"/>
      <c r="BX1288" s="48"/>
    </row>
    <row r="1289" spans="1:76" s="154" customFormat="1" ht="15.75" hidden="1" x14ac:dyDescent="0.25">
      <c r="A1289" s="48" t="e" cm="1">
        <f t="array" ref="A1289">_xlfn.XLOOKUP(Tableau210[[#This Row],[NOM]]&amp;Tableau210[[#This Row],[REPERE BUTA]],[6]!Tableau16[POSTE TECHNIQUE]&amp;[6]!Tableau16[Repere ADM],[6]!Tableau16[NUMERO CLIENT])</f>
        <v>#N/A</v>
      </c>
      <c r="B1289" s="48" t="e" cm="1">
        <f t="array" ref="B1289">_xlfn.XLOOKUP(Tableau210[[#This Row],[NOM]]&amp;Tableau210[[#This Row],[REPERE BUTA]],[6]!Tableau16[POSTE TECHNIQUE]&amp;[6]!Tableau16[Repere REF],[6]!Tableau16[NUMERO CLIENT])</f>
        <v>#N/A</v>
      </c>
      <c r="C1289" s="48" cm="1">
        <f t="array" ref="C1289">_xlfn.XLOOKUP(Tableau210[[#This Row],[NOM]]&amp;Tableau210[[#This Row],[Repere Ubleam]],[7]Sheet1!$C$2:$C$2995&amp;[7]Sheet1!$I$2:$I$2995,[7]Sheet1!$A$2:$A$2995)</f>
        <v>1284</v>
      </c>
      <c r="D1289" s="48" t="str">
        <f>C1289&amp;""</f>
        <v>1284</v>
      </c>
      <c r="E1289" s="48" t="e">
        <v>#N/A</v>
      </c>
      <c r="F1289" s="48" t="e">
        <v>#N/A</v>
      </c>
      <c r="G1289" s="149" t="s">
        <v>1934</v>
      </c>
      <c r="H1289" s="150" t="s">
        <v>1068</v>
      </c>
      <c r="I1289" s="150" t="s">
        <v>80</v>
      </c>
      <c r="J1289" s="150" t="s">
        <v>1071</v>
      </c>
      <c r="K1289" s="150" t="str">
        <f>_xlfn.XLOOKUP(Tableau210[[#This Row],[NOM]],[8]LUT!$I$5:$I$301,[8]LUT!$N$5:$N$301)</f>
        <v>Echangeur</v>
      </c>
      <c r="L1289" s="150" t="s">
        <v>82</v>
      </c>
      <c r="M1289" s="150"/>
      <c r="N1289" s="150" t="s">
        <v>82</v>
      </c>
      <c r="O1289" s="150"/>
      <c r="P1289" s="150"/>
      <c r="Q1289" s="150"/>
      <c r="R1289" s="150"/>
      <c r="S1289" s="150"/>
      <c r="T1289" s="150"/>
      <c r="U1289" s="150"/>
      <c r="V1289" s="150"/>
      <c r="W1289" s="151" t="s">
        <v>2159</v>
      </c>
      <c r="X1289" s="151" cm="1">
        <f t="array" ref="X12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8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89" s="151" t="s">
        <v>3424</v>
      </c>
      <c r="AA1289" s="151" cm="1">
        <f t="array" ref="AA12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8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89" s="152"/>
      <c r="AD1289" s="153" t="s">
        <v>2196</v>
      </c>
      <c r="AE1289" s="150"/>
      <c r="AF1289" s="161">
        <f>IFERROR(VLOOKUP(Tableau210[[#This Row],[OPERATION]],Tableau4[],5,FALSE),"")</f>
        <v>0</v>
      </c>
      <c r="AG1289" s="150" cm="1">
        <f t="array" ref="AG1289">IFERROR(
   SUM(
      _xlfn._xlws.FILTER(
         Tableau3[JP],
         (Tableau3[ITEM]=Tableau210[[#This Row],[NOM]])*
         (Tableau3[Rep.]=Tableau210[[#This Row],[REPERE BUTA]])
      )
   ),
0)</f>
        <v>0</v>
      </c>
      <c r="AH1289" s="161">
        <f>IFERROR(VLOOKUP(Tableau210[[#This Row],[OPERATION]],Tableau4[],4,FALSE),"")</f>
        <v>0</v>
      </c>
      <c r="AI1289" s="150" cm="1">
        <f t="array" ref="AI1289">IFERROR(
   SUM(
      _xlfn._xlws.FILTER(
         Tableau3[BP],
         (Tableau3[ITEM]=Tableau210[[#This Row],[NOM]])*
         (Tableau3[Rep.]=Tableau210[[#This Row],[REPERE BUTA]])
      )
   ),
0)</f>
        <v>1</v>
      </c>
      <c r="AJ1289" s="150" t="str">
        <f>IF(Tableau210[[#This Row],[NB JP EMIS]]=1,"1 JP","") &amp; IF(Tableau210[[#This Row],[NB BP EMIS]]=1," 1 BP","")</f>
        <v/>
      </c>
      <c r="AK1289" s="150" t="str">
        <f>IF(Tableau210[[#This Row],[NB JP BUTA]]=1,"1 JP","") &amp; IF(Tableau210[[#This Row],[Nb BP BUTA]]=1," 1 BP","") &amp; IF(Tableau210[[#This Row],[Nb BP BUTA]]=2," 2 BP","")</f>
        <v xml:space="preserve"> 1 BP</v>
      </c>
      <c r="AL1289" s="153" t="s">
        <v>103</v>
      </c>
      <c r="AM1289" s="153">
        <f>IFERROR(+VLOOKUP(AY1289,Tiges!$G$4:$I$569,3,FALSE),"")</f>
        <v>32</v>
      </c>
      <c r="AN1289" s="152"/>
      <c r="AO1289" s="153" t="s">
        <v>3424</v>
      </c>
      <c r="AP1289" s="153" cm="1">
        <f t="array" ref="AP12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8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89" s="153" t="s">
        <v>3424</v>
      </c>
      <c r="AS1289" s="153" t="str" cm="1">
        <f t="array" ref="AS12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128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289" s="153" t="s">
        <v>3424</v>
      </c>
      <c r="AV1289" s="153" t="str" cm="1">
        <f t="array" ref="AV12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8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89" s="153"/>
      <c r="AY1289" s="153" cm="1">
        <f t="array" ref="AY1289">IFERROR(_xlfn.XLOOKUP(Tableau210[[#This Row],[DN DONNEES BUTA ]]&amp;Tableau210[[#This Row],[PN DONNEES BUTA]],Tiges!$B$4:$B$79&amp;Tiges!$C$4:$C$79,Tiges!$G$4:$G$79),"")</f>
        <v>20</v>
      </c>
      <c r="AZ1289" s="153"/>
      <c r="BA1289" s="153" cm="1">
        <f t="array" ref="BA1289">IFERROR(_xlfn.XLOOKUP(Tableau210[[#This Row],[DN DONNEES BUTA ]]&amp;Tableau210[[#This Row],[PN DONNEES BUTA]],Tiges!$B$4:$B$79&amp;Tiges!$C$4:$C$79,Tiges!$H$4:$H$79),"")</f>
        <v>100</v>
      </c>
      <c r="BB1289" s="153"/>
      <c r="BC1289" s="163">
        <f>IFERROR(VLOOKUP(Tableau210[[#This Row],[OPERATION]],Tableau4[],2,FALSE),"")</f>
        <v>0</v>
      </c>
      <c r="BD1289" s="153" cm="1">
        <f t="array" ref="BD1289">IFERROR(
   SUM(
      _xlfn._xlws.FILTER(
         Tableau3[Nb Platinage Joint],
         (Tableau3[ITEM]=Tableau210[[#This Row],[NOM]])*
         (Tableau3[Rep.]=Tableau210[[#This Row],[REPERE BUTA]])
      )
   ),
0)</f>
        <v>1</v>
      </c>
      <c r="BE1289" s="153">
        <f>IFERROR(VLOOKUP(Tableau210[[#This Row],[OPERATION]],Tableau4[],3,FALSE),"")</f>
        <v>1</v>
      </c>
      <c r="BF1289" s="153" cm="1">
        <f t="array" ref="BF1289">IFERROR(
   SUM(
      _xlfn._xlws.FILTER(
         Tableau3[Joint Définitif Nb],
         (Tableau3[ITEM]=Tableau210[[#This Row],[NOM]])*
         (Tableau3[Rep.]=Tableau210[[#This Row],[REPERE BUTA]])
      )
   ),
0)</f>
        <v>1</v>
      </c>
      <c r="BG1289" s="153" t="s">
        <v>3424</v>
      </c>
      <c r="BH1289" s="153" t="str" cm="1">
        <f t="array" ref="BH12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8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89" s="153" t="s">
        <v>3424</v>
      </c>
      <c r="BK1289" s="153" t="s">
        <v>3424</v>
      </c>
      <c r="BL1289" s="153" t="s">
        <v>2348</v>
      </c>
      <c r="BM1289" s="153" t="s">
        <v>2380</v>
      </c>
      <c r="BN1289" s="153"/>
      <c r="BO1289" s="153"/>
      <c r="BP1289" s="153"/>
      <c r="BQ1289" s="152"/>
      <c r="BR1289" s="150"/>
      <c r="BS1289" s="152"/>
      <c r="BT1289" s="152"/>
      <c r="BU1289" s="152"/>
      <c r="BV1289" s="152"/>
      <c r="BW1289" s="152"/>
      <c r="BX1289" s="152"/>
    </row>
    <row r="1290" spans="1:76" ht="15.75" hidden="1" x14ac:dyDescent="0.25">
      <c r="A1290" s="48" t="e" cm="1">
        <f t="array" ref="A1290">_xlfn.XLOOKUP(Tableau210[[#This Row],[NOM]]&amp;Tableau210[[#This Row],[REPERE BUTA]],[6]!Tableau16[POSTE TECHNIQUE]&amp;[6]!Tableau16[Repere ADM],[6]!Tableau16[NUMERO CLIENT])</f>
        <v>#N/A</v>
      </c>
      <c r="B1290" s="48" t="e" cm="1">
        <f t="array" ref="B1290">_xlfn.XLOOKUP(Tableau210[[#This Row],[NOM]]&amp;Tableau210[[#This Row],[REPERE BUTA]],[6]!Tableau16[POSTE TECHNIQUE]&amp;[6]!Tableau16[Repere REF],[6]!Tableau16[NUMERO CLIENT])</f>
        <v>#N/A</v>
      </c>
      <c r="C1290" s="48" cm="1">
        <f t="array" ref="C1290">_xlfn.XLOOKUP(Tableau210[[#This Row],[NOM]]&amp;Tableau210[[#This Row],[Repere Ubleam]],[7]Sheet1!$C$2:$C$2995&amp;[7]Sheet1!$I$2:$I$2995,[7]Sheet1!$A$2:$A$2995)</f>
        <v>1285</v>
      </c>
      <c r="D1290" s="48" t="str">
        <f>C1290&amp;""</f>
        <v>1285</v>
      </c>
      <c r="E1290" s="48" t="e">
        <v>#N/A</v>
      </c>
      <c r="F1290" s="48" t="e">
        <v>#N/A</v>
      </c>
      <c r="G1290" s="176" t="s">
        <v>1934</v>
      </c>
      <c r="H1290" s="119" t="s">
        <v>1068</v>
      </c>
      <c r="I1290" s="119" t="s">
        <v>80</v>
      </c>
      <c r="J1290" s="119" t="s">
        <v>1071</v>
      </c>
      <c r="K1290" s="119" t="str">
        <f>_xlfn.XLOOKUP(Tableau210[[#This Row],[NOM]],[8]LUT!$I$5:$I$301,[8]LUT!$N$5:$N$301)</f>
        <v>Echangeur</v>
      </c>
      <c r="L1290" s="119" t="s">
        <v>112</v>
      </c>
      <c r="M1290" s="119"/>
      <c r="N1290" s="119" t="s">
        <v>112</v>
      </c>
      <c r="O1290" s="119"/>
      <c r="P1290" s="119"/>
      <c r="Q1290" s="119"/>
      <c r="R1290" s="119"/>
      <c r="S1290" s="119"/>
      <c r="T1290" s="119"/>
      <c r="U1290" s="119"/>
      <c r="V1290" s="119"/>
      <c r="W1290" s="148" t="s">
        <v>2159</v>
      </c>
      <c r="X1290" s="207" cm="1">
        <f t="array" ref="X12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0" s="148" t="s">
        <v>3424</v>
      </c>
      <c r="AA1290" s="207" cm="1">
        <f t="array" ref="AA12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0" s="48"/>
      <c r="AD1290" s="117" t="s">
        <v>2197</v>
      </c>
      <c r="AE1290" s="119"/>
      <c r="AF1290" s="183">
        <f>IFERROR(VLOOKUP(Tableau210[[#This Row],[OPERATION]],Tableau4[],5,FALSE),"")</f>
        <v>0</v>
      </c>
      <c r="AG1290" s="178" cm="1">
        <f t="array" ref="AG1290">IFERROR(
   SUM(
      _xlfn._xlws.FILTER(
         Tableau3[JP],
         (Tableau3[ITEM]=Tableau210[[#This Row],[NOM]])*
         (Tableau3[Rep.]=Tableau210[[#This Row],[REPERE BUTA]])
      )
   ),
0)</f>
        <v>0</v>
      </c>
      <c r="AH1290" s="183">
        <f>IFERROR(VLOOKUP(Tableau210[[#This Row],[OPERATION]],Tableau4[],4,FALSE),"")</f>
        <v>1</v>
      </c>
      <c r="AI1290" s="178" cm="1">
        <f t="array" ref="AI1290">IFERROR(
   SUM(
      _xlfn._xlws.FILTER(
         Tableau3[BP],
         (Tableau3[ITEM]=Tableau210[[#This Row],[NOM]])*
         (Tableau3[Rep.]=Tableau210[[#This Row],[REPERE BUTA]])
      )
   ),
0)</f>
        <v>1</v>
      </c>
      <c r="AJ1290" s="181" t="str">
        <f>IF(Tableau210[[#This Row],[NB JP EMIS]]=1,"1 JP","") &amp; IF(Tableau210[[#This Row],[NB BP EMIS]]=1," 1 BP","")</f>
        <v xml:space="preserve"> 1 BP</v>
      </c>
      <c r="AK1290" s="178" t="str">
        <f>IF(Tableau210[[#This Row],[NB JP BUTA]]=1,"1 JP","") &amp; IF(Tableau210[[#This Row],[Nb BP BUTA]]=1," 1 BP","") &amp; IF(Tableau210[[#This Row],[Nb BP BUTA]]=2," 2 BP","")</f>
        <v xml:space="preserve"> 1 BP</v>
      </c>
      <c r="AL1290" s="117" t="s">
        <v>103</v>
      </c>
      <c r="AM1290" s="117">
        <f>IFERROR(+VLOOKUP(AY1290,Tiges!$G$4:$I$569,3,FALSE),"")</f>
        <v>32</v>
      </c>
      <c r="AN1290" s="48"/>
      <c r="AO1290" s="170" t="s">
        <v>3424</v>
      </c>
      <c r="AP1290" s="177" cm="1">
        <f t="array" ref="AP12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90" s="170" t="s">
        <v>3424</v>
      </c>
      <c r="AS1290" s="177" t="str" cm="1">
        <f t="array" ref="AS12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90" s="170" t="s">
        <v>3424</v>
      </c>
      <c r="AV1290" s="177" t="str" cm="1">
        <f t="array" ref="AV12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0" s="117"/>
      <c r="AY1290" s="117" cm="1">
        <f t="array" ref="AY1290">IFERROR(_xlfn.XLOOKUP(Tableau210[[#This Row],[DN DONNEES BUTA ]]&amp;Tableau210[[#This Row],[PN DONNEES BUTA]],Tiges!$B$4:$B$79&amp;Tiges!$C$4:$C$79,Tiges!$G$4:$G$79),"")</f>
        <v>20</v>
      </c>
      <c r="AZ1290" s="117"/>
      <c r="BA1290" s="117" cm="1">
        <f t="array" ref="BA1290">IFERROR(_xlfn.XLOOKUP(Tableau210[[#This Row],[DN DONNEES BUTA ]]&amp;Tableau210[[#This Row],[PN DONNEES BUTA]],Tiges!$B$4:$B$79&amp;Tiges!$C$4:$C$79,Tiges!$H$4:$H$79),"")</f>
        <v>110</v>
      </c>
      <c r="BB1290" s="117"/>
      <c r="BC1290" s="184">
        <f>IFERROR(VLOOKUP(Tableau210[[#This Row],[OPERATION]],Tableau4[],2,FALSE),"")</f>
        <v>1</v>
      </c>
      <c r="BD1290" s="177" cm="1">
        <f t="array" ref="BD1290">IFERROR(
   SUM(
      _xlfn._xlws.FILTER(
         Tableau3[Nb Platinage Joint],
         (Tableau3[ITEM]=Tableau210[[#This Row],[NOM]])*
         (Tableau3[Rep.]=Tableau210[[#This Row],[REPERE BUTA]])
      )
   ),
0)</f>
        <v>1</v>
      </c>
      <c r="BE1290" s="182">
        <f>IFERROR(VLOOKUP(Tableau210[[#This Row],[OPERATION]],Tableau4[],3,FALSE),"")</f>
        <v>1</v>
      </c>
      <c r="BF1290" s="177" cm="1">
        <f t="array" ref="BF1290">IFERROR(
   SUM(
      _xlfn._xlws.FILTER(
         Tableau3[Joint Définitif Nb],
         (Tableau3[ITEM]=Tableau210[[#This Row],[NOM]])*
         (Tableau3[Rep.]=Tableau210[[#This Row],[REPERE BUTA]])
      )
   ),
0)</f>
        <v>1</v>
      </c>
      <c r="BG1290" s="170" t="s">
        <v>3424</v>
      </c>
      <c r="BH1290" s="177" t="str" cm="1">
        <f t="array" ref="BH12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90" s="170" t="s">
        <v>3424</v>
      </c>
      <c r="BK1290" s="170" t="s">
        <v>3424</v>
      </c>
      <c r="BL1290" s="167" t="s">
        <v>2380</v>
      </c>
      <c r="BM1290" s="117"/>
      <c r="BN1290" s="117"/>
      <c r="BO1290" s="117"/>
      <c r="BP1290" s="117"/>
      <c r="BQ1290" s="48"/>
      <c r="BR1290" s="119"/>
      <c r="BS1290" s="48"/>
      <c r="BT1290" s="48"/>
      <c r="BU1290" s="48"/>
      <c r="BV1290" s="48"/>
      <c r="BW1290" s="48"/>
      <c r="BX1290" s="48"/>
    </row>
    <row r="1291" spans="1:76" ht="15.75" hidden="1" x14ac:dyDescent="0.25">
      <c r="A1291" s="48" t="e" cm="1">
        <f t="array" ref="A1291">_xlfn.XLOOKUP(Tableau210[[#This Row],[NOM]]&amp;Tableau210[[#This Row],[REPERE BUTA]],[6]!Tableau16[POSTE TECHNIQUE]&amp;[6]!Tableau16[Repere ADM],[6]!Tableau16[NUMERO CLIENT])</f>
        <v>#N/A</v>
      </c>
      <c r="B1291" s="48" t="e" cm="1">
        <f t="array" ref="B1291">_xlfn.XLOOKUP(Tableau210[[#This Row],[NOM]]&amp;Tableau210[[#This Row],[REPERE BUTA]],[6]!Tableau16[POSTE TECHNIQUE]&amp;[6]!Tableau16[Repere REF],[6]!Tableau16[NUMERO CLIENT])</f>
        <v>#N/A</v>
      </c>
      <c r="C1291" s="48" cm="1">
        <f t="array" ref="C1291">_xlfn.XLOOKUP(Tableau210[[#This Row],[NOM]]&amp;Tableau210[[#This Row],[Repere Ubleam]],[7]Sheet1!$C$2:$C$2995&amp;[7]Sheet1!$I$2:$I$2995,[7]Sheet1!$A$2:$A$2995)</f>
        <v>1286</v>
      </c>
      <c r="D1291" s="48" t="str">
        <f>C1291&amp;""</f>
        <v>1286</v>
      </c>
      <c r="E1291" s="48" t="e">
        <v>#N/A</v>
      </c>
      <c r="F1291" s="48" t="e">
        <v>#N/A</v>
      </c>
      <c r="G1291" s="176" t="s">
        <v>1934</v>
      </c>
      <c r="H1291" s="119" t="s">
        <v>1068</v>
      </c>
      <c r="I1291" s="119" t="s">
        <v>80</v>
      </c>
      <c r="J1291" s="119" t="s">
        <v>1071</v>
      </c>
      <c r="K1291" s="119" t="str">
        <f>_xlfn.XLOOKUP(Tableau210[[#This Row],[NOM]],[8]LUT!$I$5:$I$301,[8]LUT!$N$5:$N$301)</f>
        <v>Echangeur</v>
      </c>
      <c r="L1291" s="119" t="s">
        <v>105</v>
      </c>
      <c r="M1291" s="119"/>
      <c r="N1291" s="119" t="s">
        <v>105</v>
      </c>
      <c r="O1291" s="119"/>
      <c r="P1291" s="119"/>
      <c r="Q1291" s="119"/>
      <c r="R1291" s="119"/>
      <c r="S1291" s="119"/>
      <c r="T1291" s="119"/>
      <c r="U1291" s="119"/>
      <c r="V1291" s="119"/>
      <c r="W1291" s="148" t="s">
        <v>2159</v>
      </c>
      <c r="X1291" s="207" cm="1">
        <f t="array" ref="X12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9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1" s="148" t="s">
        <v>3424</v>
      </c>
      <c r="AA1291" s="207" cm="1">
        <f t="array" ref="AA12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1" s="48"/>
      <c r="AD1291" s="117" t="s">
        <v>2197</v>
      </c>
      <c r="AE1291" s="119"/>
      <c r="AF1291" s="183">
        <f>IFERROR(VLOOKUP(Tableau210[[#This Row],[OPERATION]],Tableau4[],5,FALSE),"")</f>
        <v>0</v>
      </c>
      <c r="AG1291" s="178" cm="1">
        <f t="array" ref="AG1291">IFERROR(
   SUM(
      _xlfn._xlws.FILTER(
         Tableau3[JP],
         (Tableau3[ITEM]=Tableau210[[#This Row],[NOM]])*
         (Tableau3[Rep.]=Tableau210[[#This Row],[REPERE BUTA]])
      )
   ),
0)</f>
        <v>0</v>
      </c>
      <c r="AH1291" s="183">
        <f>IFERROR(VLOOKUP(Tableau210[[#This Row],[OPERATION]],Tableau4[],4,FALSE),"")</f>
        <v>1</v>
      </c>
      <c r="AI1291" s="178" cm="1">
        <f t="array" ref="AI1291">IFERROR(
   SUM(
      _xlfn._xlws.FILTER(
         Tableau3[BP],
         (Tableau3[ITEM]=Tableau210[[#This Row],[NOM]])*
         (Tableau3[Rep.]=Tableau210[[#This Row],[REPERE BUTA]])
      )
   ),
0)</f>
        <v>1</v>
      </c>
      <c r="AJ1291" s="181" t="str">
        <f>IF(Tableau210[[#This Row],[NB JP EMIS]]=1,"1 JP","") &amp; IF(Tableau210[[#This Row],[NB BP EMIS]]=1," 1 BP","")</f>
        <v xml:space="preserve"> 1 BP</v>
      </c>
      <c r="AK1291" s="178" t="str">
        <f>IF(Tableau210[[#This Row],[NB JP BUTA]]=1,"1 JP","") &amp; IF(Tableau210[[#This Row],[Nb BP BUTA]]=1," 1 BP","") &amp; IF(Tableau210[[#This Row],[Nb BP BUTA]]=2," 2 BP","")</f>
        <v xml:space="preserve"> 1 BP</v>
      </c>
      <c r="AL1291" s="117" t="s">
        <v>103</v>
      </c>
      <c r="AM1291" s="117">
        <f>IFERROR(+VLOOKUP(AY1291,Tiges!$G$4:$I$569,3,FALSE),"")</f>
        <v>32</v>
      </c>
      <c r="AN1291" s="48"/>
      <c r="AO1291" s="170" t="s">
        <v>3424</v>
      </c>
      <c r="AP1291" s="177" cm="1">
        <f t="array" ref="AP12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91" s="170" t="s">
        <v>3424</v>
      </c>
      <c r="AS1291" s="177" t="str" cm="1">
        <f t="array" ref="AS12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91" s="170" t="s">
        <v>3424</v>
      </c>
      <c r="AV1291" s="177" t="str" cm="1">
        <f t="array" ref="AV12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1" s="117"/>
      <c r="AY1291" s="117" cm="1">
        <f t="array" ref="AY1291">IFERROR(_xlfn.XLOOKUP(Tableau210[[#This Row],[DN DONNEES BUTA ]]&amp;Tableau210[[#This Row],[PN DONNEES BUTA]],Tiges!$B$4:$B$79&amp;Tiges!$C$4:$C$79,Tiges!$G$4:$G$79),"")</f>
        <v>20</v>
      </c>
      <c r="AZ1291" s="117"/>
      <c r="BA1291" s="117" cm="1">
        <f t="array" ref="BA1291">IFERROR(_xlfn.XLOOKUP(Tableau210[[#This Row],[DN DONNEES BUTA ]]&amp;Tableau210[[#This Row],[PN DONNEES BUTA]],Tiges!$B$4:$B$79&amp;Tiges!$C$4:$C$79,Tiges!$H$4:$H$79),"")</f>
        <v>110</v>
      </c>
      <c r="BB1291" s="117"/>
      <c r="BC1291" s="184">
        <f>IFERROR(VLOOKUP(Tableau210[[#This Row],[OPERATION]],Tableau4[],2,FALSE),"")</f>
        <v>1</v>
      </c>
      <c r="BD1291" s="177" cm="1">
        <f t="array" ref="BD1291">IFERROR(
   SUM(
      _xlfn._xlws.FILTER(
         Tableau3[Nb Platinage Joint],
         (Tableau3[ITEM]=Tableau210[[#This Row],[NOM]])*
         (Tableau3[Rep.]=Tableau210[[#This Row],[REPERE BUTA]])
      )
   ),
0)</f>
        <v>1</v>
      </c>
      <c r="BE1291" s="182">
        <f>IFERROR(VLOOKUP(Tableau210[[#This Row],[OPERATION]],Tableau4[],3,FALSE),"")</f>
        <v>1</v>
      </c>
      <c r="BF1291" s="177" cm="1">
        <f t="array" ref="BF1291">IFERROR(
   SUM(
      _xlfn._xlws.FILTER(
         Tableau3[Joint Définitif Nb],
         (Tableau3[ITEM]=Tableau210[[#This Row],[NOM]])*
         (Tableau3[Rep.]=Tableau210[[#This Row],[REPERE BUTA]])
      )
   ),
0)</f>
        <v>1</v>
      </c>
      <c r="BG1291" s="170" t="s">
        <v>3424</v>
      </c>
      <c r="BH1291" s="177" t="str" cm="1">
        <f t="array" ref="BH12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9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91" s="170" t="s">
        <v>3424</v>
      </c>
      <c r="BK1291" s="170" t="s">
        <v>3424</v>
      </c>
      <c r="BL1291" s="167" t="s">
        <v>2380</v>
      </c>
      <c r="BM1291" s="117"/>
      <c r="BN1291" s="117"/>
      <c r="BO1291" s="117"/>
      <c r="BP1291" s="117"/>
      <c r="BQ1291" s="48"/>
      <c r="BR1291" s="119"/>
      <c r="BS1291" s="48"/>
      <c r="BT1291" s="48"/>
      <c r="BU1291" s="48"/>
      <c r="BV1291" s="48"/>
      <c r="BW1291" s="48"/>
      <c r="BX1291" s="48"/>
    </row>
    <row r="1292" spans="1:76" ht="15.75" hidden="1" x14ac:dyDescent="0.25">
      <c r="A1292" s="48" t="e" cm="1">
        <f t="array" ref="A1292">_xlfn.XLOOKUP(Tableau210[[#This Row],[NOM]]&amp;Tableau210[[#This Row],[REPERE BUTA]],[6]!Tableau16[POSTE TECHNIQUE]&amp;[6]!Tableau16[Repere ADM],[6]!Tableau16[NUMERO CLIENT])</f>
        <v>#N/A</v>
      </c>
      <c r="B1292" s="48" t="e" cm="1">
        <f t="array" ref="B1292">_xlfn.XLOOKUP(Tableau210[[#This Row],[NOM]]&amp;Tableau210[[#This Row],[REPERE BUTA]],[6]!Tableau16[POSTE TECHNIQUE]&amp;[6]!Tableau16[Repere REF],[6]!Tableau16[NUMERO CLIENT])</f>
        <v>#N/A</v>
      </c>
      <c r="C1292" s="48" cm="1">
        <f t="array" ref="C1292">_xlfn.XLOOKUP(Tableau210[[#This Row],[NOM]]&amp;Tableau210[[#This Row],[Repere Ubleam]],[7]Sheet1!$C$2:$C$2995&amp;[7]Sheet1!$I$2:$I$2995,[7]Sheet1!$A$2:$A$2995)</f>
        <v>1287</v>
      </c>
      <c r="D1292" s="48" t="str">
        <f>C1292&amp;""</f>
        <v>1287</v>
      </c>
      <c r="E1292" s="48" t="e">
        <v>#N/A</v>
      </c>
      <c r="F1292" s="48" t="e">
        <v>#N/A</v>
      </c>
      <c r="G1292" s="176" t="s">
        <v>1934</v>
      </c>
      <c r="H1292" s="119" t="s">
        <v>1068</v>
      </c>
      <c r="I1292" s="119" t="s">
        <v>80</v>
      </c>
      <c r="J1292" s="119" t="s">
        <v>1071</v>
      </c>
      <c r="K1292" s="119" t="str">
        <f>_xlfn.XLOOKUP(Tableau210[[#This Row],[NOM]],[8]LUT!$I$5:$I$301,[8]LUT!$N$5:$N$301)</f>
        <v>Echangeur</v>
      </c>
      <c r="L1292" s="119" t="s">
        <v>106</v>
      </c>
      <c r="M1292" s="119"/>
      <c r="N1292" s="119" t="s">
        <v>106</v>
      </c>
      <c r="O1292" s="119"/>
      <c r="P1292" s="119"/>
      <c r="Q1292" s="119"/>
      <c r="R1292" s="119"/>
      <c r="S1292" s="119"/>
      <c r="T1292" s="119"/>
      <c r="U1292" s="119"/>
      <c r="V1292" s="119"/>
      <c r="W1292" s="148" t="s">
        <v>2159</v>
      </c>
      <c r="X1292" s="207" cm="1">
        <f t="array" ref="X12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2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2" s="148" t="s">
        <v>3424</v>
      </c>
      <c r="AA1292" s="207" cm="1">
        <f t="array" ref="AA12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2" s="48"/>
      <c r="AD1292" s="117" t="s">
        <v>2196</v>
      </c>
      <c r="AE1292" s="119"/>
      <c r="AF1292" s="183">
        <f>IFERROR(VLOOKUP(Tableau210[[#This Row],[OPERATION]],Tableau4[],5,FALSE),"")</f>
        <v>0</v>
      </c>
      <c r="AG1292" s="178" cm="1">
        <f t="array" ref="AG1292">IFERROR(
   SUM(
      _xlfn._xlws.FILTER(
         Tableau3[JP],
         (Tableau3[ITEM]=Tableau210[[#This Row],[NOM]])*
         (Tableau3[Rep.]=Tableau210[[#This Row],[REPERE BUTA]])
      )
   ),
0)</f>
        <v>0</v>
      </c>
      <c r="AH1292" s="183">
        <f>IFERROR(VLOOKUP(Tableau210[[#This Row],[OPERATION]],Tableau4[],4,FALSE),"")</f>
        <v>0</v>
      </c>
      <c r="AI1292" s="178" cm="1">
        <f t="array" ref="AI1292">IFERROR(
   SUM(
      _xlfn._xlws.FILTER(
         Tableau3[BP],
         (Tableau3[ITEM]=Tableau210[[#This Row],[NOM]])*
         (Tableau3[Rep.]=Tableau210[[#This Row],[REPERE BUTA]])
      )
   ),
0)</f>
        <v>0</v>
      </c>
      <c r="AJ1292" s="181" t="str">
        <f>IF(Tableau210[[#This Row],[NB JP EMIS]]=1,"1 JP","") &amp; IF(Tableau210[[#This Row],[NB BP EMIS]]=1," 1 BP","")</f>
        <v/>
      </c>
      <c r="AK1292" s="178" t="str">
        <f>IF(Tableau210[[#This Row],[NB JP BUTA]]=1,"1 JP","") &amp; IF(Tableau210[[#This Row],[Nb BP BUTA]]=1," 1 BP","") &amp; IF(Tableau210[[#This Row],[Nb BP BUTA]]=2," 2 BP","")</f>
        <v/>
      </c>
      <c r="AL1292" s="117" t="s">
        <v>103</v>
      </c>
      <c r="AM1292" s="117">
        <f>IFERROR(+VLOOKUP(AY1292,Tiges!$G$4:$I$569,3,FALSE),"")</f>
        <v>32</v>
      </c>
      <c r="AN1292" s="48"/>
      <c r="AO1292" s="170" t="s">
        <v>3424</v>
      </c>
      <c r="AP1292" s="177" cm="1">
        <f t="array" ref="AP12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2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292" s="170" t="s">
        <v>3424</v>
      </c>
      <c r="AS1292" s="177" t="str" cm="1">
        <f t="array" ref="AS12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M20x110</v>
      </c>
      <c r="AT12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M20x110</v>
      </c>
      <c r="AU1292" s="170" t="s">
        <v>3424</v>
      </c>
      <c r="AV1292" s="177" t="str" cm="1">
        <f t="array" ref="AV12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2" s="117"/>
      <c r="AY1292" s="117" cm="1">
        <f t="array" ref="AY1292">IFERROR(_xlfn.XLOOKUP(Tableau210[[#This Row],[DN DONNEES BUTA ]]&amp;Tableau210[[#This Row],[PN DONNEES BUTA]],Tiges!$B$4:$B$79&amp;Tiges!$C$4:$C$79,Tiges!$G$4:$G$79),"")</f>
        <v>20</v>
      </c>
      <c r="AZ1292" s="117"/>
      <c r="BA1292" s="117" cm="1">
        <f t="array" ref="BA1292">IFERROR(_xlfn.XLOOKUP(Tableau210[[#This Row],[DN DONNEES BUTA ]]&amp;Tableau210[[#This Row],[PN DONNEES BUTA]],Tiges!$B$4:$B$79&amp;Tiges!$C$4:$C$79,Tiges!$H$4:$H$79),"")</f>
        <v>100</v>
      </c>
      <c r="BB1292" s="117"/>
      <c r="BC1292" s="184">
        <f>IFERROR(VLOOKUP(Tableau210[[#This Row],[OPERATION]],Tableau4[],2,FALSE),"")</f>
        <v>0</v>
      </c>
      <c r="BD1292" s="177" cm="1">
        <f t="array" ref="BD1292">IFERROR(
   SUM(
      _xlfn._xlws.FILTER(
         Tableau3[Nb Platinage Joint],
         (Tableau3[ITEM]=Tableau210[[#This Row],[NOM]])*
         (Tableau3[Rep.]=Tableau210[[#This Row],[REPERE BUTA]])
      )
   ),
0)</f>
        <v>0</v>
      </c>
      <c r="BE1292" s="182">
        <f>IFERROR(VLOOKUP(Tableau210[[#This Row],[OPERATION]],Tableau4[],3,FALSE),"")</f>
        <v>1</v>
      </c>
      <c r="BF1292" s="177" cm="1">
        <f t="array" ref="BF1292">IFERROR(
   SUM(
      _xlfn._xlws.FILTER(
         Tableau3[Joint Définitif Nb],
         (Tableau3[ITEM]=Tableau210[[#This Row],[NOM]])*
         (Tableau3[Rep.]=Tableau210[[#This Row],[REPERE BUTA]])
      )
   ),
0)</f>
        <v>1</v>
      </c>
      <c r="BG1292" s="170" t="s">
        <v>3424</v>
      </c>
      <c r="BH1292" s="177" t="str" cm="1">
        <f t="array" ref="BH12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92" s="170" t="s">
        <v>3424</v>
      </c>
      <c r="BK1292" s="170" t="s">
        <v>3424</v>
      </c>
      <c r="BL1292" s="167" t="s">
        <v>2380</v>
      </c>
      <c r="BM1292" s="117"/>
      <c r="BN1292" s="117"/>
      <c r="BO1292" s="117"/>
      <c r="BP1292" s="117"/>
      <c r="BQ1292" s="48"/>
      <c r="BR1292" s="119"/>
      <c r="BS1292" s="48"/>
      <c r="BT1292" s="48"/>
      <c r="BU1292" s="48"/>
      <c r="BV1292" s="48"/>
      <c r="BW1292" s="48"/>
      <c r="BX1292" s="48"/>
    </row>
    <row r="1293" spans="1:76" ht="15.75" hidden="1" x14ac:dyDescent="0.25">
      <c r="A1293" s="48" t="e" cm="1">
        <f t="array" ref="A1293">_xlfn.XLOOKUP(Tableau210[[#This Row],[NOM]]&amp;Tableau210[[#This Row],[REPERE BUTA]],[6]!Tableau16[POSTE TECHNIQUE]&amp;[6]!Tableau16[Repere ADM],[6]!Tableau16[NUMERO CLIENT])</f>
        <v>#N/A</v>
      </c>
      <c r="B1293" s="48" t="e" cm="1">
        <f t="array" ref="B1293">_xlfn.XLOOKUP(Tableau210[[#This Row],[NOM]]&amp;Tableau210[[#This Row],[REPERE BUTA]],[6]!Tableau16[POSTE TECHNIQUE]&amp;[6]!Tableau16[Repere REF],[6]!Tableau16[NUMERO CLIENT])</f>
        <v>#N/A</v>
      </c>
      <c r="C1293" s="48" cm="1">
        <f t="array" ref="C1293">_xlfn.XLOOKUP(Tableau210[[#This Row],[NOM]]&amp;Tableau210[[#This Row],[Repere Ubleam]],[7]Sheet1!$C$2:$C$2995&amp;[7]Sheet1!$I$2:$I$2995,[7]Sheet1!$A$2:$A$2995)</f>
        <v>1288</v>
      </c>
      <c r="D1293" s="48" t="str">
        <f>C1293&amp;""</f>
        <v>1288</v>
      </c>
      <c r="E1293" s="48" t="e">
        <v>#N/A</v>
      </c>
      <c r="F1293" s="48" t="e">
        <v>#N/A</v>
      </c>
      <c r="G1293" s="176" t="s">
        <v>1934</v>
      </c>
      <c r="H1293" s="119" t="s">
        <v>1068</v>
      </c>
      <c r="I1293" s="119" t="s">
        <v>80</v>
      </c>
      <c r="J1293" s="119" t="s">
        <v>1071</v>
      </c>
      <c r="K1293" s="119" t="str">
        <f>_xlfn.XLOOKUP(Tableau210[[#This Row],[NOM]],[8]LUT!$I$5:$I$301,[8]LUT!$N$5:$N$301)</f>
        <v>Echangeur</v>
      </c>
      <c r="L1293" s="119" t="s">
        <v>107</v>
      </c>
      <c r="M1293" s="119"/>
      <c r="N1293" s="119" t="s">
        <v>107</v>
      </c>
      <c r="O1293" s="119" t="s">
        <v>2110</v>
      </c>
      <c r="P1293" s="119"/>
      <c r="Q1293" s="119"/>
      <c r="R1293" s="119"/>
      <c r="S1293" s="119"/>
      <c r="T1293" s="119"/>
      <c r="U1293" s="119"/>
      <c r="V1293" s="119"/>
      <c r="W1293" s="148" t="s">
        <v>2159</v>
      </c>
      <c r="X1293" s="207" cm="1">
        <f t="array" ref="X12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9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3" s="148" t="s">
        <v>3424</v>
      </c>
      <c r="AA1293" s="207" cm="1">
        <f t="array" ref="AA12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3" s="48"/>
      <c r="AD1293" s="117" t="s">
        <v>2197</v>
      </c>
      <c r="AE1293" s="119"/>
      <c r="AF1293" s="183">
        <f>IFERROR(VLOOKUP(Tableau210[[#This Row],[OPERATION]],Tableau4[],5,FALSE),"")</f>
        <v>0</v>
      </c>
      <c r="AG1293" s="178" cm="1">
        <f t="array" ref="AG1293">IFERROR(
   SUM(
      _xlfn._xlws.FILTER(
         Tableau3[JP],
         (Tableau3[ITEM]=Tableau210[[#This Row],[NOM]])*
         (Tableau3[Rep.]=Tableau210[[#This Row],[REPERE BUTA]])
      )
   ),
0)</f>
        <v>0</v>
      </c>
      <c r="AH1293" s="183">
        <f>IFERROR(VLOOKUP(Tableau210[[#This Row],[OPERATION]],Tableau4[],4,FALSE),"")</f>
        <v>1</v>
      </c>
      <c r="AI1293" s="178" cm="1">
        <f t="array" ref="AI1293">IFERROR(
   SUM(
      _xlfn._xlws.FILTER(
         Tableau3[BP],
         (Tableau3[ITEM]=Tableau210[[#This Row],[NOM]])*
         (Tableau3[Rep.]=Tableau210[[#This Row],[REPERE BUTA]])
      )
   ),
0)</f>
        <v>1</v>
      </c>
      <c r="AJ1293" s="181" t="str">
        <f>IF(Tableau210[[#This Row],[NB JP EMIS]]=1,"1 JP","") &amp; IF(Tableau210[[#This Row],[NB BP EMIS]]=1," 1 BP","")</f>
        <v xml:space="preserve"> 1 BP</v>
      </c>
      <c r="AK1293" s="178" t="str">
        <f>IF(Tableau210[[#This Row],[NB JP BUTA]]=1,"1 JP","") &amp; IF(Tableau210[[#This Row],[Nb BP BUTA]]=1," 1 BP","") &amp; IF(Tableau210[[#This Row],[Nb BP BUTA]]=2," 2 BP","")</f>
        <v xml:space="preserve"> 1 BP</v>
      </c>
      <c r="AL1293" s="117" t="s">
        <v>103</v>
      </c>
      <c r="AM1293" s="117">
        <f>IFERROR(+VLOOKUP(AY1293,Tiges!$G$4:$I$569,3,FALSE),"")</f>
        <v>27</v>
      </c>
      <c r="AN1293" s="48"/>
      <c r="AO1293" s="170" t="s">
        <v>3424</v>
      </c>
      <c r="AP1293" s="177" cm="1">
        <f t="array" ref="AP12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9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93" s="170" t="s">
        <v>3424</v>
      </c>
      <c r="AS1293" s="177" t="str" cm="1">
        <f t="array" ref="AS12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9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93" s="170" t="s">
        <v>3424</v>
      </c>
      <c r="AV1293" s="177" t="str" cm="1">
        <f t="array" ref="AV12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3" s="117"/>
      <c r="AY1293" s="117" cm="1">
        <f t="array" ref="AY1293">IFERROR(_xlfn.XLOOKUP(Tableau210[[#This Row],[DN DONNEES BUTA ]]&amp;Tableau210[[#This Row],[PN DONNEES BUTA]],Tiges!$B$4:$B$79&amp;Tiges!$C$4:$C$79,Tiges!$G$4:$G$79),"")</f>
        <v>16</v>
      </c>
      <c r="AZ1293" s="117"/>
      <c r="BA1293" s="117" cm="1">
        <f t="array" ref="BA1293">IFERROR(_xlfn.XLOOKUP(Tableau210[[#This Row],[DN DONNEES BUTA ]]&amp;Tableau210[[#This Row],[PN DONNEES BUTA]],Tiges!$B$4:$B$79&amp;Tiges!$C$4:$C$79,Tiges!$H$4:$H$79),"")</f>
        <v>90</v>
      </c>
      <c r="BB1293" s="117"/>
      <c r="BC1293" s="184">
        <f>IFERROR(VLOOKUP(Tableau210[[#This Row],[OPERATION]],Tableau4[],2,FALSE),"")</f>
        <v>1</v>
      </c>
      <c r="BD1293" s="177" cm="1">
        <f t="array" ref="BD1293">IFERROR(
   SUM(
      _xlfn._xlws.FILTER(
         Tableau3[Nb Platinage Joint],
         (Tableau3[ITEM]=Tableau210[[#This Row],[NOM]])*
         (Tableau3[Rep.]=Tableau210[[#This Row],[REPERE BUTA]])
      )
   ),
0)</f>
        <v>1</v>
      </c>
      <c r="BE1293" s="182">
        <f>IFERROR(VLOOKUP(Tableau210[[#This Row],[OPERATION]],Tableau4[],3,FALSE),"")</f>
        <v>1</v>
      </c>
      <c r="BF1293" s="177" cm="1">
        <f t="array" ref="BF1293">IFERROR(
   SUM(
      _xlfn._xlws.FILTER(
         Tableau3[Joint Définitif Nb],
         (Tableau3[ITEM]=Tableau210[[#This Row],[NOM]])*
         (Tableau3[Rep.]=Tableau210[[#This Row],[REPERE BUTA]])
      )
   ),
0)</f>
        <v>1</v>
      </c>
      <c r="BG1293" s="170" t="s">
        <v>3424</v>
      </c>
      <c r="BH1293" s="177" t="str" cm="1">
        <f t="array" ref="BH12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9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93" s="170" t="s">
        <v>3424</v>
      </c>
      <c r="BK1293" s="170" t="s">
        <v>3424</v>
      </c>
      <c r="BL1293" s="167" t="s">
        <v>2380</v>
      </c>
      <c r="BM1293" s="117"/>
      <c r="BN1293" s="117"/>
      <c r="BO1293" s="117"/>
      <c r="BP1293" s="117"/>
      <c r="BQ1293" s="48"/>
      <c r="BR1293" s="119"/>
      <c r="BS1293" s="48"/>
      <c r="BT1293" s="48"/>
      <c r="BU1293" s="48"/>
      <c r="BV1293" s="48"/>
      <c r="BW1293" s="48"/>
      <c r="BX1293" s="48"/>
    </row>
    <row r="1294" spans="1:76" ht="15.75" hidden="1" x14ac:dyDescent="0.25">
      <c r="A1294" s="48" t="e" cm="1">
        <f t="array" ref="A1294">_xlfn.XLOOKUP(Tableau210[[#This Row],[NOM]]&amp;Tableau210[[#This Row],[REPERE BUTA]],[6]!Tableau16[POSTE TECHNIQUE]&amp;[6]!Tableau16[Repere ADM],[6]!Tableau16[NUMERO CLIENT])</f>
        <v>#N/A</v>
      </c>
      <c r="B1294" s="48" t="e" cm="1">
        <f t="array" ref="B1294">_xlfn.XLOOKUP(Tableau210[[#This Row],[NOM]]&amp;Tableau210[[#This Row],[REPERE BUTA]],[6]!Tableau16[POSTE TECHNIQUE]&amp;[6]!Tableau16[Repere REF],[6]!Tableau16[NUMERO CLIENT])</f>
        <v>#N/A</v>
      </c>
      <c r="C1294" s="48" cm="1">
        <f t="array" ref="C1294">_xlfn.XLOOKUP(Tableau210[[#This Row],[NOM]]&amp;Tableau210[[#This Row],[Repere Ubleam]],[7]Sheet1!$C$2:$C$2995&amp;[7]Sheet1!$I$2:$I$2995,[7]Sheet1!$A$2:$A$2995)</f>
        <v>1289</v>
      </c>
      <c r="D1294" s="48" t="str">
        <f>C1294&amp;""</f>
        <v>1289</v>
      </c>
      <c r="E1294" s="48" t="e">
        <v>#N/A</v>
      </c>
      <c r="F1294" s="48" t="e">
        <v>#N/A</v>
      </c>
      <c r="G1294" s="176" t="s">
        <v>1934</v>
      </c>
      <c r="H1294" s="119" t="s">
        <v>1068</v>
      </c>
      <c r="I1294" s="119" t="s">
        <v>80</v>
      </c>
      <c r="J1294" s="119" t="s">
        <v>1071</v>
      </c>
      <c r="K1294" s="119" t="str">
        <f>_xlfn.XLOOKUP(Tableau210[[#This Row],[NOM]],[8]LUT!$I$5:$I$301,[8]LUT!$N$5:$N$301)</f>
        <v>Echangeur</v>
      </c>
      <c r="L1294" s="119" t="s">
        <v>108</v>
      </c>
      <c r="M1294" s="119"/>
      <c r="N1294" s="119" t="s">
        <v>108</v>
      </c>
      <c r="O1294" s="119"/>
      <c r="P1294" s="119"/>
      <c r="Q1294" s="119"/>
      <c r="R1294" s="119"/>
      <c r="S1294" s="119"/>
      <c r="T1294" s="119"/>
      <c r="U1294" s="119"/>
      <c r="V1294" s="119"/>
      <c r="W1294" s="148" t="s">
        <v>2159</v>
      </c>
      <c r="X1294" s="207" cm="1">
        <f t="array" ref="X12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29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4" s="148" t="s">
        <v>3424</v>
      </c>
      <c r="AA1294" s="207" cm="1">
        <f t="array" ref="AA12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4" s="48"/>
      <c r="AD1294" s="117" t="s">
        <v>2196</v>
      </c>
      <c r="AE1294" s="119"/>
      <c r="AF1294" s="183">
        <f>IFERROR(VLOOKUP(Tableau210[[#This Row],[OPERATION]],Tableau4[],5,FALSE),"")</f>
        <v>0</v>
      </c>
      <c r="AG1294" s="178" cm="1">
        <f t="array" ref="AG1294">IFERROR(
   SUM(
      _xlfn._xlws.FILTER(
         Tableau3[JP],
         (Tableau3[ITEM]=Tableau210[[#This Row],[NOM]])*
         (Tableau3[Rep.]=Tableau210[[#This Row],[REPERE BUTA]])
      )
   ),
0)</f>
        <v>0</v>
      </c>
      <c r="AH1294" s="183">
        <f>IFERROR(VLOOKUP(Tableau210[[#This Row],[OPERATION]],Tableau4[],4,FALSE),"")</f>
        <v>0</v>
      </c>
      <c r="AI1294" s="178" cm="1">
        <f t="array" ref="AI1294">IFERROR(
   SUM(
      _xlfn._xlws.FILTER(
         Tableau3[BP],
         (Tableau3[ITEM]=Tableau210[[#This Row],[NOM]])*
         (Tableau3[Rep.]=Tableau210[[#This Row],[REPERE BUTA]])
      )
   ),
0)</f>
        <v>0</v>
      </c>
      <c r="AJ1294" s="181" t="str">
        <f>IF(Tableau210[[#This Row],[NB JP EMIS]]=1,"1 JP","") &amp; IF(Tableau210[[#This Row],[NB BP EMIS]]=1," 1 BP","")</f>
        <v/>
      </c>
      <c r="AK1294" s="178" t="str">
        <f>IF(Tableau210[[#This Row],[NB JP BUTA]]=1,"1 JP","") &amp; IF(Tableau210[[#This Row],[Nb BP BUTA]]=1," 1 BP","") &amp; IF(Tableau210[[#This Row],[Nb BP BUTA]]=2," 2 BP","")</f>
        <v/>
      </c>
      <c r="AL1294" s="117" t="s">
        <v>103</v>
      </c>
      <c r="AM1294" s="117">
        <f>IFERROR(+VLOOKUP(AY1294,Tiges!$G$4:$I$569,3,FALSE),"")</f>
        <v>32</v>
      </c>
      <c r="AN1294" s="48"/>
      <c r="AO1294" s="170" t="s">
        <v>3424</v>
      </c>
      <c r="AP1294" s="177" cm="1">
        <f t="array" ref="AP12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9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94" s="170" t="s">
        <v>3424</v>
      </c>
      <c r="AS1294" s="177" t="str" cm="1">
        <f t="array" ref="AS12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29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294" s="170" t="s">
        <v>3424</v>
      </c>
      <c r="AV1294" s="177" t="str" cm="1">
        <f t="array" ref="AV12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4" s="117"/>
      <c r="AY1294" s="117" cm="1">
        <f t="array" ref="AY1294">IFERROR(_xlfn.XLOOKUP(Tableau210[[#This Row],[DN DONNEES BUTA ]]&amp;Tableau210[[#This Row],[PN DONNEES BUTA]],Tiges!$B$4:$B$79&amp;Tiges!$C$4:$C$79,Tiges!$G$4:$G$79),"")</f>
        <v>20</v>
      </c>
      <c r="AZ1294" s="117"/>
      <c r="BA1294" s="117" cm="1">
        <f t="array" ref="BA1294">IFERROR(_xlfn.XLOOKUP(Tableau210[[#This Row],[DN DONNEES BUTA ]]&amp;Tableau210[[#This Row],[PN DONNEES BUTA]],Tiges!$B$4:$B$79&amp;Tiges!$C$4:$C$79,Tiges!$H$4:$H$79),"")</f>
        <v>110</v>
      </c>
      <c r="BB1294" s="117"/>
      <c r="BC1294" s="184">
        <f>IFERROR(VLOOKUP(Tableau210[[#This Row],[OPERATION]],Tableau4[],2,FALSE),"")</f>
        <v>0</v>
      </c>
      <c r="BD1294" s="177" cm="1">
        <f t="array" ref="BD1294">IFERROR(
   SUM(
      _xlfn._xlws.FILTER(
         Tableau3[Nb Platinage Joint],
         (Tableau3[ITEM]=Tableau210[[#This Row],[NOM]])*
         (Tableau3[Rep.]=Tableau210[[#This Row],[REPERE BUTA]])
      )
   ),
0)</f>
        <v>0</v>
      </c>
      <c r="BE1294" s="182">
        <f>IFERROR(VLOOKUP(Tableau210[[#This Row],[OPERATION]],Tableau4[],3,FALSE),"")</f>
        <v>1</v>
      </c>
      <c r="BF1294" s="177" cm="1">
        <f t="array" ref="BF1294">IFERROR(
   SUM(
      _xlfn._xlws.FILTER(
         Tableau3[Joint Définitif Nb],
         (Tableau3[ITEM]=Tableau210[[#This Row],[NOM]])*
         (Tableau3[Rep.]=Tableau210[[#This Row],[REPERE BUTA]])
      )
   ),
0)</f>
        <v>1</v>
      </c>
      <c r="BG1294" s="170" t="s">
        <v>3424</v>
      </c>
      <c r="BH1294" s="177" t="str" cm="1">
        <f t="array" ref="BH12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9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94" s="170" t="s">
        <v>3424</v>
      </c>
      <c r="BK1294" s="170" t="s">
        <v>3424</v>
      </c>
      <c r="BL1294" s="167" t="s">
        <v>2380</v>
      </c>
      <c r="BM1294" s="117"/>
      <c r="BN1294" s="117"/>
      <c r="BO1294" s="117"/>
      <c r="BP1294" s="117"/>
      <c r="BQ1294" s="48"/>
      <c r="BR1294" s="119"/>
      <c r="BS1294" s="48"/>
      <c r="BT1294" s="48"/>
      <c r="BU1294" s="48"/>
      <c r="BV1294" s="48"/>
      <c r="BW1294" s="48"/>
      <c r="BX1294" s="48"/>
    </row>
    <row r="1295" spans="1:76" s="154" customFormat="1" ht="15.75" hidden="1" x14ac:dyDescent="0.25">
      <c r="A1295" s="48" t="e" cm="1">
        <f t="array" ref="A1295">_xlfn.XLOOKUP(Tableau210[[#This Row],[NOM]]&amp;Tableau210[[#This Row],[REPERE BUTA]],[6]!Tableau16[POSTE TECHNIQUE]&amp;[6]!Tableau16[Repere ADM],[6]!Tableau16[NUMERO CLIENT])</f>
        <v>#N/A</v>
      </c>
      <c r="B1295" s="48" t="e" cm="1">
        <f t="array" ref="B1295">_xlfn.XLOOKUP(Tableau210[[#This Row],[NOM]]&amp;Tableau210[[#This Row],[REPERE BUTA]],[6]!Tableau16[POSTE TECHNIQUE]&amp;[6]!Tableau16[Repere REF],[6]!Tableau16[NUMERO CLIENT])</f>
        <v>#N/A</v>
      </c>
      <c r="C1295" s="48" cm="1">
        <f t="array" ref="C1295">_xlfn.XLOOKUP(Tableau210[[#This Row],[NOM]]&amp;Tableau210[[#This Row],[Repere Ubleam]],[7]Sheet1!$C$2:$C$2995&amp;[7]Sheet1!$I$2:$I$2995,[7]Sheet1!$A$2:$A$2995)</f>
        <v>1290</v>
      </c>
      <c r="D1295" s="48" t="str">
        <f>C1295&amp;""</f>
        <v>1290</v>
      </c>
      <c r="E1295" s="48" t="e">
        <v>#N/A</v>
      </c>
      <c r="F1295" s="48" t="e">
        <v>#N/A</v>
      </c>
      <c r="G1295" s="149" t="s">
        <v>1934</v>
      </c>
      <c r="H1295" s="150" t="s">
        <v>1068</v>
      </c>
      <c r="I1295" s="150" t="s">
        <v>80</v>
      </c>
      <c r="J1295" s="150" t="s">
        <v>1071</v>
      </c>
      <c r="K1295" s="150" t="str">
        <f>_xlfn.XLOOKUP(Tableau210[[#This Row],[NOM]],[8]LUT!$I$5:$I$301,[8]LUT!$N$5:$N$301)</f>
        <v>Echangeur</v>
      </c>
      <c r="L1295" s="150" t="s">
        <v>109</v>
      </c>
      <c r="M1295" s="150"/>
      <c r="N1295" s="150" t="s">
        <v>109</v>
      </c>
      <c r="O1295" s="150"/>
      <c r="P1295" s="150"/>
      <c r="Q1295" s="150"/>
      <c r="R1295" s="150"/>
      <c r="S1295" s="150"/>
      <c r="T1295" s="150"/>
      <c r="U1295" s="150"/>
      <c r="V1295" s="150"/>
      <c r="W1295" s="151" t="s">
        <v>1118</v>
      </c>
      <c r="X1295" s="151" t="str" cm="1">
        <f t="array" ref="X12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Ø904</v>
      </c>
      <c r="Y1295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5" s="151" t="s">
        <v>3424</v>
      </c>
      <c r="AA1295" s="151" cm="1">
        <f t="array" ref="AA12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5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5" s="152"/>
      <c r="AD1295" s="153" t="s">
        <v>2233</v>
      </c>
      <c r="AE1295" s="150"/>
      <c r="AF1295" s="161">
        <f>IFERROR(VLOOKUP(Tableau210[[#This Row],[OPERATION]],Tableau4[],5,FALSE),"")</f>
        <v>0</v>
      </c>
      <c r="AG1295" s="150" cm="1">
        <f t="array" ref="AG1295">IFERROR(
   SUM(
      _xlfn._xlws.FILTER(
         Tableau3[JP],
         (Tableau3[ITEM]=Tableau210[[#This Row],[NOM]])*
         (Tableau3[Rep.]=Tableau210[[#This Row],[REPERE BUTA]])
      )
   ),
0)</f>
        <v>0</v>
      </c>
      <c r="AH1295" s="161">
        <f>IFERROR(VLOOKUP(Tableau210[[#This Row],[OPERATION]],Tableau4[],4,FALSE),"")</f>
        <v>0</v>
      </c>
      <c r="AI1295" s="150" cm="1">
        <f t="array" ref="AI1295">IFERROR(
   SUM(
      _xlfn._xlws.FILTER(
         Tableau3[BP],
         (Tableau3[ITEM]=Tableau210[[#This Row],[NOM]])*
         (Tableau3[Rep.]=Tableau210[[#This Row],[REPERE BUTA]])
      )
   ),
0)</f>
        <v>1</v>
      </c>
      <c r="AJ1295" s="150" t="str">
        <f>IF(Tableau210[[#This Row],[NB JP EMIS]]=1,"1 JP","") &amp; IF(Tableau210[[#This Row],[NB BP EMIS]]=1," 1 BP","")</f>
        <v/>
      </c>
      <c r="AK1295" s="150" t="str">
        <f>IF(Tableau210[[#This Row],[NB JP BUTA]]=1,"1 JP","") &amp; IF(Tableau210[[#This Row],[Nb BP BUTA]]=1," 1 BP","") &amp; IF(Tableau210[[#This Row],[Nb BP BUTA]]=2," 2 BP","")</f>
        <v xml:space="preserve"> 1 BP</v>
      </c>
      <c r="AL1295" s="153" t="s">
        <v>103</v>
      </c>
      <c r="AM1295" s="153" t="str">
        <f>IFERROR(+VLOOKUP(AY1295,Tiges!$G$4:$I$569,3,FALSE),"")</f>
        <v/>
      </c>
      <c r="AN1295" s="152"/>
      <c r="AO1295" s="153">
        <v>40</v>
      </c>
      <c r="AP1295" s="153" cm="1">
        <f t="array" ref="AP12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295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40</v>
      </c>
      <c r="AR1295" s="153" t="s">
        <v>2450</v>
      </c>
      <c r="AS1295" s="153" cm="1">
        <f t="array" ref="AS12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295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M27x290</v>
      </c>
      <c r="AU1295" s="153" t="s">
        <v>1123</v>
      </c>
      <c r="AV1295" s="153" cm="1">
        <f t="array" ref="AV12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295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5" s="153"/>
      <c r="AY1295" s="153" t="str" cm="1">
        <f t="array" ref="AY1295">IFERROR(_xlfn.XLOOKUP(Tableau210[[#This Row],[DN DONNEES BUTA ]]&amp;Tableau210[[#This Row],[PN DONNEES BUTA]],Tiges!$B$4:$B$79&amp;Tiges!$C$4:$C$79,Tiges!$G$4:$G$79),"")</f>
        <v/>
      </c>
      <c r="AZ1295" s="153"/>
      <c r="BA1295" s="153" t="str" cm="1">
        <f t="array" ref="BA1295">IFERROR(_xlfn.XLOOKUP(Tableau210[[#This Row],[DN DONNEES BUTA ]]&amp;Tableau210[[#This Row],[PN DONNEES BUTA]],Tiges!$B$4:$B$79&amp;Tiges!$C$4:$C$79,Tiges!$H$4:$H$79),"")</f>
        <v/>
      </c>
      <c r="BB1295" s="153"/>
      <c r="BC1295" s="163">
        <f>IFERROR(VLOOKUP(Tableau210[[#This Row],[OPERATION]],Tableau4[],2,FALSE),"")</f>
        <v>0</v>
      </c>
      <c r="BD1295" s="153" cm="1">
        <f t="array" ref="BD1295">IFERROR(
   SUM(
      _xlfn._xlws.FILTER(
         Tableau3[Nb Platinage Joint],
         (Tableau3[ITEM]=Tableau210[[#This Row],[NOM]])*
         (Tableau3[Rep.]=Tableau210[[#This Row],[REPERE BUTA]])
      )
   ),
0)</f>
        <v>1</v>
      </c>
      <c r="BE1295" s="153">
        <f>IFERROR(VLOOKUP(Tableau210[[#This Row],[OPERATION]],Tableau4[],3,FALSE),"")</f>
        <v>1</v>
      </c>
      <c r="BF1295" s="153" cm="1">
        <f t="array" ref="BF1295">IFERROR(
   SUM(
      _xlfn._xlws.FILTER(
         Tableau3[Joint Définitif Nb],
         (Tableau3[ITEM]=Tableau210[[#This Row],[NOM]])*
         (Tableau3[Rep.]=Tableau210[[#This Row],[REPERE BUTA]])
      )
   ),
0)</f>
        <v>0</v>
      </c>
      <c r="BG1295" s="153" t="s">
        <v>3424</v>
      </c>
      <c r="BH1295" s="153" cm="1">
        <f t="array" ref="BH12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295" s="153" t="s">
        <v>3424</v>
      </c>
      <c r="BJ1295" s="153" t="s">
        <v>2268</v>
      </c>
      <c r="BK1295" s="153" t="s">
        <v>2434</v>
      </c>
      <c r="BL1295" s="153" t="s">
        <v>2514</v>
      </c>
      <c r="BM1295" s="153" t="s">
        <v>2380</v>
      </c>
      <c r="BN1295" s="153"/>
      <c r="BO1295" s="153"/>
      <c r="BP1295" s="153"/>
      <c r="BQ1295" s="152"/>
      <c r="BR1295" s="150"/>
      <c r="BS1295" s="152"/>
      <c r="BT1295" s="152"/>
      <c r="BU1295" s="152"/>
      <c r="BV1295" s="152"/>
      <c r="BW1295" s="152"/>
      <c r="BX1295" s="152"/>
    </row>
    <row r="1296" spans="1:76" s="154" customFormat="1" ht="15.75" hidden="1" x14ac:dyDescent="0.25">
      <c r="A1296" s="48" t="e" cm="1">
        <f t="array" ref="A1296">_xlfn.XLOOKUP(Tableau210[[#This Row],[NOM]]&amp;Tableau210[[#This Row],[REPERE BUTA]],[6]!Tableau16[POSTE TECHNIQUE]&amp;[6]!Tableau16[Repere ADM],[6]!Tableau16[NUMERO CLIENT])</f>
        <v>#N/A</v>
      </c>
      <c r="B1296" s="48" t="e" cm="1">
        <f t="array" ref="B1296">_xlfn.XLOOKUP(Tableau210[[#This Row],[NOM]]&amp;Tableau210[[#This Row],[REPERE BUTA]],[6]!Tableau16[POSTE TECHNIQUE]&amp;[6]!Tableau16[Repere REF],[6]!Tableau16[NUMERO CLIENT])</f>
        <v>#N/A</v>
      </c>
      <c r="C1296" s="48" cm="1">
        <f t="array" ref="C1296">_xlfn.XLOOKUP(Tableau210[[#This Row],[NOM]]&amp;Tableau210[[#This Row],[Repere Ubleam]],[7]Sheet1!$C$2:$C$2995&amp;[7]Sheet1!$I$2:$I$2995,[7]Sheet1!$A$2:$A$2995)</f>
        <v>1291</v>
      </c>
      <c r="D1296" s="48" t="str">
        <f>C1296&amp;""</f>
        <v>1291</v>
      </c>
      <c r="E1296" s="48" t="e">
        <v>#N/A</v>
      </c>
      <c r="F1296" s="48" t="e">
        <v>#N/A</v>
      </c>
      <c r="G1296" s="149" t="s">
        <v>1934</v>
      </c>
      <c r="H1296" s="150" t="s">
        <v>1068</v>
      </c>
      <c r="I1296" s="150" t="s">
        <v>80</v>
      </c>
      <c r="J1296" s="150" t="s">
        <v>1071</v>
      </c>
      <c r="K1296" s="150" t="str">
        <f>_xlfn.XLOOKUP(Tableau210[[#This Row],[NOM]],[8]LUT!$I$5:$I$301,[8]LUT!$N$5:$N$301)</f>
        <v>Echangeur</v>
      </c>
      <c r="L1296" s="150" t="s">
        <v>110</v>
      </c>
      <c r="M1296" s="150" t="s">
        <v>1239</v>
      </c>
      <c r="N1296" s="150" t="s">
        <v>1239</v>
      </c>
      <c r="O1296" s="150" t="s">
        <v>2118</v>
      </c>
      <c r="P1296" s="150"/>
      <c r="Q1296" s="150"/>
      <c r="R1296" s="150"/>
      <c r="S1296" s="150"/>
      <c r="T1296" s="150"/>
      <c r="U1296" s="150"/>
      <c r="V1296" s="150"/>
      <c r="W1296" s="151" t="s">
        <v>2159</v>
      </c>
      <c r="X1296" s="151" cm="1">
        <f t="array" ref="X12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96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6" s="151" t="s">
        <v>3424</v>
      </c>
      <c r="AA1296" s="151" cm="1">
        <f t="array" ref="AA12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6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6" s="152"/>
      <c r="AD1296" s="153" t="s">
        <v>2515</v>
      </c>
      <c r="AE1296" s="150"/>
      <c r="AF1296" s="161">
        <f>IFERROR(VLOOKUP(Tableau210[[#This Row],[OPERATION]],Tableau4[],5,FALSE),"")</f>
        <v>0</v>
      </c>
      <c r="AG1296" s="150" cm="1">
        <f t="array" ref="AG1296">IFERROR(
   SUM(
      _xlfn._xlws.FILTER(
         Tableau3[JP],
         (Tableau3[ITEM]=Tableau210[[#This Row],[NOM]])*
         (Tableau3[Rep.]=Tableau210[[#This Row],[REPERE BUTA]])
      )
   ),
0)</f>
        <v>0</v>
      </c>
      <c r="AH1296" s="161">
        <f>IFERROR(VLOOKUP(Tableau210[[#This Row],[OPERATION]],Tableau4[],4,FALSE),"")</f>
        <v>1</v>
      </c>
      <c r="AI1296" s="150" cm="1">
        <f t="array" ref="AI1296">IFERROR(
   SUM(
      _xlfn._xlws.FILTER(
         Tableau3[BP],
         (Tableau3[ITEM]=Tableau210[[#This Row],[NOM]])*
         (Tableau3[Rep.]=Tableau210[[#This Row],[REPERE BUTA]])
      )
   ),
0)</f>
        <v>0</v>
      </c>
      <c r="AJ1296" s="150" t="str">
        <f>IF(Tableau210[[#This Row],[NB JP EMIS]]=1,"1 JP","") &amp; IF(Tableau210[[#This Row],[NB BP EMIS]]=1," 1 BP","")</f>
        <v xml:space="preserve"> 1 BP</v>
      </c>
      <c r="AK1296" s="150" t="str">
        <f>IF(Tableau210[[#This Row],[NB JP BUTA]]=1,"1 JP","") &amp; IF(Tableau210[[#This Row],[Nb BP BUTA]]=1," 1 BP","") &amp; IF(Tableau210[[#This Row],[Nb BP BUTA]]=2," 2 BP","")</f>
        <v/>
      </c>
      <c r="AL1296" s="153" t="s">
        <v>103</v>
      </c>
      <c r="AM1296" s="153">
        <f>IFERROR(+VLOOKUP(AY1296,Tiges!$G$4:$I$569,3,FALSE),"")</f>
        <v>27</v>
      </c>
      <c r="AN1296" s="152"/>
      <c r="AO1296" s="153" t="s">
        <v>3424</v>
      </c>
      <c r="AP1296" s="153" cm="1">
        <f t="array" ref="AP12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96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96" s="153" t="s">
        <v>3424</v>
      </c>
      <c r="AS1296" s="153" t="str" cm="1">
        <f t="array" ref="AS12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96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96" s="153" t="s">
        <v>3424</v>
      </c>
      <c r="AV1296" s="153" t="str" cm="1">
        <f t="array" ref="AV12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6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6" s="153"/>
      <c r="AY1296" s="153" cm="1">
        <f t="array" ref="AY1296">IFERROR(_xlfn.XLOOKUP(Tableau210[[#This Row],[DN DONNEES BUTA ]]&amp;Tableau210[[#This Row],[PN DONNEES BUTA]],Tiges!$B$4:$B$79&amp;Tiges!$C$4:$C$79,Tiges!$G$4:$G$79),"")</f>
        <v>16</v>
      </c>
      <c r="AZ1296" s="153"/>
      <c r="BA1296" s="153" cm="1">
        <f t="array" ref="BA1296">IFERROR(_xlfn.XLOOKUP(Tableau210[[#This Row],[DN DONNEES BUTA ]]&amp;Tableau210[[#This Row],[PN DONNEES BUTA]],Tiges!$B$4:$B$79&amp;Tiges!$C$4:$C$79,Tiges!$H$4:$H$79),"")</f>
        <v>90</v>
      </c>
      <c r="BB1296" s="153"/>
      <c r="BC1296" s="163">
        <f>IFERROR(VLOOKUP(Tableau210[[#This Row],[OPERATION]],Tableau4[],2,FALSE),"")</f>
        <v>1</v>
      </c>
      <c r="BD1296" s="153" cm="1">
        <f t="array" ref="BD1296">IFERROR(
   SUM(
      _xlfn._xlws.FILTER(
         Tableau3[Nb Platinage Joint],
         (Tableau3[ITEM]=Tableau210[[#This Row],[NOM]])*
         (Tableau3[Rep.]=Tableau210[[#This Row],[REPERE BUTA]])
      )
   ),
0)</f>
        <v>0</v>
      </c>
      <c r="BE1296" s="153">
        <f>IFERROR(VLOOKUP(Tableau210[[#This Row],[OPERATION]],Tableau4[],3,FALSE),"")</f>
        <v>2</v>
      </c>
      <c r="BF1296" s="153" cm="1">
        <f t="array" ref="BF1296">IFERROR(
   SUM(
      _xlfn._xlws.FILTER(
         Tableau3[Joint Définitif Nb],
         (Tableau3[ITEM]=Tableau210[[#This Row],[NOM]])*
         (Tableau3[Rep.]=Tableau210[[#This Row],[REPERE BUTA]])
      )
   ),
0)</f>
        <v>3</v>
      </c>
      <c r="BG1296" s="153" t="s">
        <v>3424</v>
      </c>
      <c r="BH1296" s="153" t="str" cm="1">
        <f t="array" ref="BH12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96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96" s="153" t="s">
        <v>3424</v>
      </c>
      <c r="BK1296" s="153" t="s">
        <v>3424</v>
      </c>
      <c r="BL1296" s="153" t="s">
        <v>2368</v>
      </c>
      <c r="BM1296" s="153" t="s">
        <v>2380</v>
      </c>
      <c r="BN1296" s="153"/>
      <c r="BO1296" s="153"/>
      <c r="BP1296" s="153"/>
      <c r="BQ1296" s="152"/>
      <c r="BR1296" s="150"/>
      <c r="BS1296" s="152"/>
      <c r="BT1296" s="152"/>
      <c r="BU1296" s="152"/>
      <c r="BV1296" s="152"/>
      <c r="BW1296" s="152"/>
      <c r="BX1296" s="152"/>
    </row>
    <row r="1297" spans="1:76" s="154" customFormat="1" ht="15.75" hidden="1" x14ac:dyDescent="0.25">
      <c r="A1297" s="48" t="e" cm="1">
        <f t="array" ref="A1297">_xlfn.XLOOKUP(Tableau210[[#This Row],[NOM]]&amp;Tableau210[[#This Row],[REPERE BUTA]],[6]!Tableau16[POSTE TECHNIQUE]&amp;[6]!Tableau16[Repere ADM],[6]!Tableau16[NUMERO CLIENT])</f>
        <v>#N/A</v>
      </c>
      <c r="B1297" s="48" t="e" cm="1">
        <f t="array" ref="B1297">_xlfn.XLOOKUP(Tableau210[[#This Row],[NOM]]&amp;Tableau210[[#This Row],[REPERE BUTA]],[6]!Tableau16[POSTE TECHNIQUE]&amp;[6]!Tableau16[Repere REF],[6]!Tableau16[NUMERO CLIENT])</f>
        <v>#N/A</v>
      </c>
      <c r="C1297" s="48" cm="1">
        <f t="array" ref="C1297">_xlfn.XLOOKUP(Tableau210[[#This Row],[NOM]]&amp;Tableau210[[#This Row],[Repere Ubleam]],[7]Sheet1!$C$2:$C$2995&amp;[7]Sheet1!$I$2:$I$2995,[7]Sheet1!$A$2:$A$2995)</f>
        <v>1292</v>
      </c>
      <c r="D1297" s="48" t="str">
        <f>C1297&amp;""</f>
        <v>1292</v>
      </c>
      <c r="E1297" s="48" t="e">
        <v>#N/A</v>
      </c>
      <c r="F1297" s="48" t="e">
        <v>#N/A</v>
      </c>
      <c r="G1297" s="149" t="s">
        <v>1934</v>
      </c>
      <c r="H1297" s="150" t="s">
        <v>1068</v>
      </c>
      <c r="I1297" s="150" t="s">
        <v>80</v>
      </c>
      <c r="J1297" s="150" t="s">
        <v>1071</v>
      </c>
      <c r="K1297" s="150" t="str">
        <f>_xlfn.XLOOKUP(Tableau210[[#This Row],[NOM]],[8]LUT!$I$5:$I$301,[8]LUT!$N$5:$N$301)</f>
        <v>Echangeur</v>
      </c>
      <c r="L1297" s="150" t="s">
        <v>110</v>
      </c>
      <c r="M1297" s="150" t="s">
        <v>1241</v>
      </c>
      <c r="N1297" s="150" t="s">
        <v>1241</v>
      </c>
      <c r="O1297" s="150" t="s">
        <v>2369</v>
      </c>
      <c r="P1297" s="150"/>
      <c r="Q1297" s="150"/>
      <c r="R1297" s="150"/>
      <c r="S1297" s="150"/>
      <c r="T1297" s="150"/>
      <c r="U1297" s="150"/>
      <c r="V1297" s="150"/>
      <c r="W1297" s="151" t="s">
        <v>2159</v>
      </c>
      <c r="X1297" s="151" cm="1">
        <f t="array" ref="X12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29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7" s="151" t="s">
        <v>3424</v>
      </c>
      <c r="AA1297" s="151" cm="1">
        <f t="array" ref="AA12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7" s="152"/>
      <c r="AD1297" s="153" t="s">
        <v>2196</v>
      </c>
      <c r="AE1297" s="150"/>
      <c r="AF1297" s="161">
        <f>IFERROR(VLOOKUP(Tableau210[[#This Row],[OPERATION]],Tableau4[],5,FALSE),"")</f>
        <v>0</v>
      </c>
      <c r="AG1297" s="150"/>
      <c r="AH1297" s="161">
        <f>IFERROR(VLOOKUP(Tableau210[[#This Row],[OPERATION]],Tableau4[],4,FALSE),"")</f>
        <v>0</v>
      </c>
      <c r="AI1297" s="150"/>
      <c r="AJ1297" s="150" t="str">
        <f>IF(Tableau210[[#This Row],[NB JP EMIS]]=1,"1 JP","") &amp; IF(Tableau210[[#This Row],[NB BP EMIS]]=1," 1 BP","")</f>
        <v/>
      </c>
      <c r="AK1297" s="150" t="str">
        <f>IF(Tableau210[[#This Row],[NB JP BUTA]]=1,"1 JP","") &amp; IF(Tableau210[[#This Row],[Nb BP BUTA]]=1," 1 BP","") &amp; IF(Tableau210[[#This Row],[Nb BP BUTA]]=2," 2 BP","")</f>
        <v/>
      </c>
      <c r="AL1297" s="153" t="s">
        <v>103</v>
      </c>
      <c r="AM1297" s="153">
        <f>IFERROR(+VLOOKUP(AY1297,Tiges!$G$4:$I$569,3,FALSE),"")</f>
        <v>27</v>
      </c>
      <c r="AN1297" s="152"/>
      <c r="AO1297" s="153" t="s">
        <v>3424</v>
      </c>
      <c r="AP1297" s="153" cm="1">
        <f t="array" ref="AP12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29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297" s="153" t="s">
        <v>3424</v>
      </c>
      <c r="AS1297" s="153" t="str" cm="1">
        <f t="array" ref="AS12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29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297" s="153" t="s">
        <v>3424</v>
      </c>
      <c r="AV1297" s="153" t="str" cm="1">
        <f t="array" ref="AV12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7" s="153"/>
      <c r="AY1297" s="153" cm="1">
        <f t="array" ref="AY1297">IFERROR(_xlfn.XLOOKUP(Tableau210[[#This Row],[DN DONNEES BUTA ]]&amp;Tableau210[[#This Row],[PN DONNEES BUTA]],Tiges!$B$4:$B$79&amp;Tiges!$C$4:$C$79,Tiges!$G$4:$G$79),"")</f>
        <v>16</v>
      </c>
      <c r="AZ1297" s="153"/>
      <c r="BA1297" s="153" cm="1">
        <f t="array" ref="BA1297">IFERROR(_xlfn.XLOOKUP(Tableau210[[#This Row],[DN DONNEES BUTA ]]&amp;Tableau210[[#This Row],[PN DONNEES BUTA]],Tiges!$B$4:$B$79&amp;Tiges!$C$4:$C$79,Tiges!$H$4:$H$79),"")</f>
        <v>90</v>
      </c>
      <c r="BB1297" s="153"/>
      <c r="BC1297" s="163">
        <f>IFERROR(VLOOKUP(Tableau210[[#This Row],[OPERATION]],Tableau4[],2,FALSE),"")</f>
        <v>0</v>
      </c>
      <c r="BD1297" s="153"/>
      <c r="BE1297" s="153">
        <f>IFERROR(VLOOKUP(Tableau210[[#This Row],[OPERATION]],Tableau4[],3,FALSE),"")</f>
        <v>1</v>
      </c>
      <c r="BF1297" s="153"/>
      <c r="BG1297" s="153" t="s">
        <v>3424</v>
      </c>
      <c r="BH1297" s="153" t="str" cm="1">
        <f t="array" ref="BH12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9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97" s="153" t="s">
        <v>3424</v>
      </c>
      <c r="BK1297" s="153" t="s">
        <v>3424</v>
      </c>
      <c r="BL1297" s="153"/>
      <c r="BM1297" s="153" t="s">
        <v>2380</v>
      </c>
      <c r="BN1297" s="153"/>
      <c r="BO1297" s="153"/>
      <c r="BP1297" s="153"/>
      <c r="BQ1297" s="152"/>
      <c r="BR1297" s="150"/>
      <c r="BS1297" s="152"/>
      <c r="BT1297" s="152"/>
      <c r="BU1297" s="152"/>
      <c r="BV1297" s="152"/>
      <c r="BW1297" s="152"/>
      <c r="BX1297" s="152"/>
    </row>
    <row r="1298" spans="1:76" s="154" customFormat="1" ht="15.75" hidden="1" x14ac:dyDescent="0.25">
      <c r="A1298" s="48" t="e" cm="1">
        <f t="array" ref="A1298">_xlfn.XLOOKUP(Tableau210[[#This Row],[NOM]]&amp;Tableau210[[#This Row],[REPERE BUTA]],[6]!Tableau16[POSTE TECHNIQUE]&amp;[6]!Tableau16[Repere ADM],[6]!Tableau16[NUMERO CLIENT])</f>
        <v>#N/A</v>
      </c>
      <c r="B1298" s="48" t="e" cm="1">
        <f t="array" ref="B1298">_xlfn.XLOOKUP(Tableau210[[#This Row],[NOM]]&amp;Tableau210[[#This Row],[REPERE BUTA]],[6]!Tableau16[POSTE TECHNIQUE]&amp;[6]!Tableau16[Repere REF],[6]!Tableau16[NUMERO CLIENT])</f>
        <v>#N/A</v>
      </c>
      <c r="C1298" s="48" cm="1">
        <f t="array" ref="C1298">_xlfn.XLOOKUP(Tableau210[[#This Row],[NOM]]&amp;Tableau210[[#This Row],[Repere Ubleam]],[7]Sheet1!$C$2:$C$2995&amp;[7]Sheet1!$I$2:$I$2995,[7]Sheet1!$A$2:$A$2995)</f>
        <v>1293</v>
      </c>
      <c r="D1298" s="48" t="str">
        <f>C1298&amp;""</f>
        <v>1293</v>
      </c>
      <c r="E1298" s="48" t="e">
        <v>#N/A</v>
      </c>
      <c r="F1298" s="48" t="e">
        <v>#N/A</v>
      </c>
      <c r="G1298" s="149" t="s">
        <v>1934</v>
      </c>
      <c r="H1298" s="150" t="s">
        <v>1068</v>
      </c>
      <c r="I1298" s="150" t="s">
        <v>80</v>
      </c>
      <c r="J1298" s="150" t="s">
        <v>1071</v>
      </c>
      <c r="K1298" s="150" t="str">
        <f>_xlfn.XLOOKUP(Tableau210[[#This Row],[NOM]],[8]LUT!$I$5:$I$301,[8]LUT!$N$5:$N$301)</f>
        <v>Echangeur</v>
      </c>
      <c r="L1298" s="150" t="s">
        <v>111</v>
      </c>
      <c r="M1298" s="150" t="s">
        <v>2120</v>
      </c>
      <c r="N1298" s="150" t="s">
        <v>2120</v>
      </c>
      <c r="O1298" s="150" t="s">
        <v>2118</v>
      </c>
      <c r="P1298" s="150"/>
      <c r="Q1298" s="150"/>
      <c r="R1298" s="150"/>
      <c r="S1298" s="150"/>
      <c r="T1298" s="150"/>
      <c r="U1298" s="150"/>
      <c r="V1298" s="150"/>
      <c r="W1298" s="151" t="s">
        <v>2159</v>
      </c>
      <c r="X1298" s="151" cm="1">
        <f t="array" ref="X12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98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8" s="151" t="s">
        <v>3424</v>
      </c>
      <c r="AA1298" s="151" cm="1">
        <f t="array" ref="AA12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8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8" s="152"/>
      <c r="AD1298" s="153" t="s">
        <v>2197</v>
      </c>
      <c r="AE1298" s="150"/>
      <c r="AF1298" s="161">
        <f>IFERROR(VLOOKUP(Tableau210[[#This Row],[OPERATION]],Tableau4[],5,FALSE),"")</f>
        <v>0</v>
      </c>
      <c r="AG1298" s="150" cm="1">
        <f t="array" ref="AG1298">IFERROR(
   SUM(
      _xlfn._xlws.FILTER(
         Tableau3[JP],
         (Tableau3[ITEM]=Tableau210[[#This Row],[NOM]])*
         (Tableau3[Rep.]=Tableau210[[#This Row],[REPERE BUTA]])
      )
   ),
0)</f>
        <v>0</v>
      </c>
      <c r="AH1298" s="161">
        <f>IFERROR(VLOOKUP(Tableau210[[#This Row],[OPERATION]],Tableau4[],4,FALSE),"")</f>
        <v>1</v>
      </c>
      <c r="AI1298" s="150" cm="1">
        <f t="array" ref="AI1298">IFERROR(
   SUM(
      _xlfn._xlws.FILTER(
         Tableau3[BP],
         (Tableau3[ITEM]=Tableau210[[#This Row],[NOM]])*
         (Tableau3[Rep.]=Tableau210[[#This Row],[REPERE BUTA]])
      )
   ),
0)</f>
        <v>0</v>
      </c>
      <c r="AJ1298" s="150" t="str">
        <f>IF(Tableau210[[#This Row],[NB JP EMIS]]=1,"1 JP","") &amp; IF(Tableau210[[#This Row],[NB BP EMIS]]=1," 1 BP","")</f>
        <v xml:space="preserve"> 1 BP</v>
      </c>
      <c r="AK1298" s="150" t="str">
        <f>IF(Tableau210[[#This Row],[NB JP BUTA]]=1,"1 JP","") &amp; IF(Tableau210[[#This Row],[Nb BP BUTA]]=1," 1 BP","") &amp; IF(Tableau210[[#This Row],[Nb BP BUTA]]=2," 2 BP","")</f>
        <v/>
      </c>
      <c r="AL1298" s="153" t="s">
        <v>103</v>
      </c>
      <c r="AM1298" s="153">
        <f>IFERROR(+VLOOKUP(AY1298,Tiges!$G$4:$I$569,3,FALSE),"")</f>
        <v>32</v>
      </c>
      <c r="AN1298" s="152"/>
      <c r="AO1298" s="153" t="s">
        <v>3424</v>
      </c>
      <c r="AP1298" s="153" cm="1">
        <f t="array" ref="AP12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298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298" s="153" t="s">
        <v>3424</v>
      </c>
      <c r="AS1298" s="153" t="str" cm="1">
        <f t="array" ref="AS12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298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298" s="153" t="s">
        <v>3424</v>
      </c>
      <c r="AV1298" s="153" t="str" cm="1">
        <f t="array" ref="AV12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8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8" s="153"/>
      <c r="AY1298" s="153" cm="1">
        <f t="array" ref="AY1298">IFERROR(_xlfn.XLOOKUP(Tableau210[[#This Row],[DN DONNEES BUTA ]]&amp;Tableau210[[#This Row],[PN DONNEES BUTA]],Tiges!$B$4:$B$79&amp;Tiges!$C$4:$C$79,Tiges!$G$4:$G$79),"")</f>
        <v>20</v>
      </c>
      <c r="AZ1298" s="153"/>
      <c r="BA1298" s="153" cm="1">
        <f t="array" ref="BA1298">IFERROR(_xlfn.XLOOKUP(Tableau210[[#This Row],[DN DONNEES BUTA ]]&amp;Tableau210[[#This Row],[PN DONNEES BUTA]],Tiges!$B$4:$B$79&amp;Tiges!$C$4:$C$79,Tiges!$H$4:$H$79),"")</f>
        <v>130</v>
      </c>
      <c r="BB1298" s="153"/>
      <c r="BC1298" s="163">
        <f>IFERROR(VLOOKUP(Tableau210[[#This Row],[OPERATION]],Tableau4[],2,FALSE),"")</f>
        <v>1</v>
      </c>
      <c r="BD1298" s="153" cm="1">
        <f t="array" ref="BD1298">IFERROR(
   SUM(
      _xlfn._xlws.FILTER(
         Tableau3[Nb Platinage Joint],
         (Tableau3[ITEM]=Tableau210[[#This Row],[NOM]])*
         (Tableau3[Rep.]=Tableau210[[#This Row],[REPERE BUTA]])
      )
   ),
0)</f>
        <v>0</v>
      </c>
      <c r="BE1298" s="153">
        <f>IFERROR(VLOOKUP(Tableau210[[#This Row],[OPERATION]],Tableau4[],3,FALSE),"")</f>
        <v>1</v>
      </c>
      <c r="BF1298" s="153" cm="1">
        <f t="array" ref="BF1298">IFERROR(
   SUM(
      _xlfn._xlws.FILTER(
         Tableau3[Joint Définitif Nb],
         (Tableau3[ITEM]=Tableau210[[#This Row],[NOM]])*
         (Tableau3[Rep.]=Tableau210[[#This Row],[REPERE BUTA]])
      )
   ),
0)</f>
        <v>2</v>
      </c>
      <c r="BG1298" s="153" t="s">
        <v>3424</v>
      </c>
      <c r="BH1298" s="153" t="str" cm="1">
        <f t="array" ref="BH12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98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98" s="153" t="s">
        <v>3424</v>
      </c>
      <c r="BK1298" s="153" t="s">
        <v>3424</v>
      </c>
      <c r="BL1298" s="153" t="s">
        <v>2368</v>
      </c>
      <c r="BM1298" s="153" t="s">
        <v>2380</v>
      </c>
      <c r="BN1298" s="153"/>
      <c r="BO1298" s="153"/>
      <c r="BP1298" s="153"/>
      <c r="BQ1298" s="152"/>
      <c r="BR1298" s="150"/>
      <c r="BS1298" s="152"/>
      <c r="BT1298" s="152"/>
      <c r="BU1298" s="152"/>
      <c r="BV1298" s="152"/>
      <c r="BW1298" s="152"/>
      <c r="BX1298" s="152"/>
    </row>
    <row r="1299" spans="1:76" s="154" customFormat="1" ht="15.75" hidden="1" x14ac:dyDescent="0.25">
      <c r="A1299" s="48" t="e" cm="1">
        <f t="array" ref="A1299">_xlfn.XLOOKUP(Tableau210[[#This Row],[NOM]]&amp;Tableau210[[#This Row],[REPERE BUTA]],[6]!Tableau16[POSTE TECHNIQUE]&amp;[6]!Tableau16[Repere ADM],[6]!Tableau16[NUMERO CLIENT])</f>
        <v>#N/A</v>
      </c>
      <c r="B1299" s="48" t="e" cm="1">
        <f t="array" ref="B1299">_xlfn.XLOOKUP(Tableau210[[#This Row],[NOM]]&amp;Tableau210[[#This Row],[REPERE BUTA]],[6]!Tableau16[POSTE TECHNIQUE]&amp;[6]!Tableau16[Repere REF],[6]!Tableau16[NUMERO CLIENT])</f>
        <v>#N/A</v>
      </c>
      <c r="C1299" s="48" cm="1">
        <f t="array" ref="C1299">_xlfn.XLOOKUP(Tableau210[[#This Row],[NOM]]&amp;Tableau210[[#This Row],[Repere Ubleam]],[7]Sheet1!$C$2:$C$2995&amp;[7]Sheet1!$I$2:$I$2995,[7]Sheet1!$A$2:$A$2995)</f>
        <v>1294</v>
      </c>
      <c r="D1299" s="48" t="str">
        <f>C1299&amp;""</f>
        <v>1294</v>
      </c>
      <c r="E1299" s="48" t="e">
        <v>#N/A</v>
      </c>
      <c r="F1299" s="48" t="e">
        <v>#N/A</v>
      </c>
      <c r="G1299" s="149" t="s">
        <v>1934</v>
      </c>
      <c r="H1299" s="150" t="s">
        <v>1068</v>
      </c>
      <c r="I1299" s="150" t="s">
        <v>80</v>
      </c>
      <c r="J1299" s="150" t="s">
        <v>1071</v>
      </c>
      <c r="K1299" s="150" t="str">
        <f>_xlfn.XLOOKUP(Tableau210[[#This Row],[NOM]],[8]LUT!$I$5:$I$301,[8]LUT!$N$5:$N$301)</f>
        <v>Echangeur</v>
      </c>
      <c r="L1299" s="150" t="s">
        <v>111</v>
      </c>
      <c r="M1299" s="150" t="s">
        <v>2125</v>
      </c>
      <c r="N1299" s="150" t="s">
        <v>2125</v>
      </c>
      <c r="O1299" s="150" t="s">
        <v>2369</v>
      </c>
      <c r="P1299" s="150"/>
      <c r="Q1299" s="150"/>
      <c r="R1299" s="150"/>
      <c r="S1299" s="150"/>
      <c r="T1299" s="150"/>
      <c r="U1299" s="150"/>
      <c r="V1299" s="150"/>
      <c r="W1299" s="151" t="s">
        <v>2159</v>
      </c>
      <c r="X1299" s="151" cm="1">
        <f t="array" ref="X12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299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299" s="151" t="s">
        <v>3424</v>
      </c>
      <c r="AA1299" s="151" cm="1">
        <f t="array" ref="AA12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299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299" s="152"/>
      <c r="AD1299" s="153" t="s">
        <v>2196</v>
      </c>
      <c r="AE1299" s="150"/>
      <c r="AF1299" s="161">
        <f>IFERROR(VLOOKUP(Tableau210[[#This Row],[OPERATION]],Tableau4[],5,FALSE),"")</f>
        <v>0</v>
      </c>
      <c r="AG1299" s="150"/>
      <c r="AH1299" s="161">
        <f>IFERROR(VLOOKUP(Tableau210[[#This Row],[OPERATION]],Tableau4[],4,FALSE),"")</f>
        <v>0</v>
      </c>
      <c r="AI1299" s="150"/>
      <c r="AJ1299" s="150" t="str">
        <f>IF(Tableau210[[#This Row],[NB JP EMIS]]=1,"1 JP","") &amp; IF(Tableau210[[#This Row],[NB BP EMIS]]=1," 1 BP","")</f>
        <v/>
      </c>
      <c r="AK1299" s="150"/>
      <c r="AL1299" s="153" t="s">
        <v>103</v>
      </c>
      <c r="AM1299" s="153">
        <f>IFERROR(+VLOOKUP(AY1299,Tiges!$G$4:$I$569,3,FALSE),"")</f>
        <v>32</v>
      </c>
      <c r="AN1299" s="152"/>
      <c r="AO1299" s="151" t="s">
        <v>3424</v>
      </c>
      <c r="AP1299" s="153" cm="1">
        <f t="array" ref="AP12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299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299" s="151" t="s">
        <v>3424</v>
      </c>
      <c r="AS1299" s="153" t="str" cm="1">
        <f t="array" ref="AS12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299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299" s="151" t="s">
        <v>3424</v>
      </c>
      <c r="AV1299" s="153" t="str" cm="1">
        <f t="array" ref="AV12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299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299" s="153"/>
      <c r="AY1299" s="153" cm="1">
        <f t="array" ref="AY1299">IFERROR(_xlfn.XLOOKUP(Tableau210[[#This Row],[DN DONNEES BUTA ]]&amp;Tableau210[[#This Row],[PN DONNEES BUTA]],Tiges!$B$4:$B$79&amp;Tiges!$C$4:$C$79,Tiges!$G$4:$G$79),"")</f>
        <v>20</v>
      </c>
      <c r="AZ1299" s="153"/>
      <c r="BA1299" s="153" cm="1">
        <f t="array" ref="BA1299">IFERROR(_xlfn.XLOOKUP(Tableau210[[#This Row],[DN DONNEES BUTA ]]&amp;Tableau210[[#This Row],[PN DONNEES BUTA]],Tiges!$B$4:$B$79&amp;Tiges!$C$4:$C$79,Tiges!$H$4:$H$79),"")</f>
        <v>130</v>
      </c>
      <c r="BB1299" s="153"/>
      <c r="BC1299" s="163">
        <f>IFERROR(VLOOKUP(Tableau210[[#This Row],[OPERATION]],Tableau4[],2,FALSE),"")</f>
        <v>0</v>
      </c>
      <c r="BD1299" s="153"/>
      <c r="BE1299" s="153">
        <f>IFERROR(VLOOKUP(Tableau210[[#This Row],[OPERATION]],Tableau4[],3,FALSE),"")</f>
        <v>1</v>
      </c>
      <c r="BF1299" s="153"/>
      <c r="BG1299" s="151" t="s">
        <v>3424</v>
      </c>
      <c r="BH1299" s="153" t="str" cm="1">
        <f t="array" ref="BH12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299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299" s="151" t="s">
        <v>3424</v>
      </c>
      <c r="BK1299" s="151" t="s">
        <v>3424</v>
      </c>
      <c r="BL1299" s="153"/>
      <c r="BM1299" s="153" t="s">
        <v>2380</v>
      </c>
      <c r="BN1299" s="153"/>
      <c r="BO1299" s="153"/>
      <c r="BP1299" s="153"/>
      <c r="BQ1299" s="152"/>
      <c r="BR1299" s="150"/>
      <c r="BS1299" s="152"/>
      <c r="BT1299" s="152"/>
      <c r="BU1299" s="152"/>
      <c r="BV1299" s="152"/>
      <c r="BW1299" s="152"/>
      <c r="BX1299" s="152"/>
    </row>
    <row r="1300" spans="1:76" ht="15.75" hidden="1" x14ac:dyDescent="0.25">
      <c r="A1300" s="48" t="str" cm="1">
        <f t="array" ref="A1300">_xlfn.XLOOKUP(Tableau210[[#This Row],[NOM]]&amp;Tableau210[[#This Row],[REPERE BUTA]],[6]!Tableau16[POSTE TECHNIQUE]&amp;[6]!Tableau16[Repere ADM],[6]!Tableau16[NUMERO CLIENT])</f>
        <v>S1-T1063-EVT1063</v>
      </c>
      <c r="B1300" s="48" t="str" cm="1">
        <f t="array" ref="B1300">_xlfn.XLOOKUP(Tableau210[[#This Row],[NOM]]&amp;Tableau210[[#This Row],[REPERE BUTA]],[6]!Tableau16[POSTE TECHNIQUE]&amp;[6]!Tableau16[Repere REF],[6]!Tableau16[NUMERO CLIENT])</f>
        <v>S1-T1063-EVT1063</v>
      </c>
      <c r="C1300" s="48" cm="1">
        <f t="array" ref="C1300">_xlfn.XLOOKUP(Tableau210[[#This Row],[NOM]]&amp;Tableau210[[#This Row],[Repere Ubleam]],[7]Sheet1!$C$2:$C$2995&amp;[7]Sheet1!$I$2:$I$2995,[7]Sheet1!$A$2:$A$2995)</f>
        <v>706</v>
      </c>
      <c r="D1300" s="48" t="str">
        <f>C1300&amp;""</f>
        <v>706</v>
      </c>
      <c r="E1300" s="48" t="s">
        <v>2577</v>
      </c>
      <c r="F1300" s="48" t="s">
        <v>3475</v>
      </c>
      <c r="G1300" s="149" t="s">
        <v>1588</v>
      </c>
      <c r="H1300" s="150" t="s">
        <v>1068</v>
      </c>
      <c r="I1300" s="150" t="s">
        <v>80</v>
      </c>
      <c r="J1300" s="150" t="s">
        <v>1076</v>
      </c>
      <c r="K1300" s="150" t="str">
        <f>_xlfn.XLOOKUP(Tableau210[[#This Row],[NOM]],[8]LUT!$I$5:$I$301,[8]LUT!$N$5:$N$301)</f>
        <v>Tank</v>
      </c>
      <c r="L1300" s="150">
        <v>6</v>
      </c>
      <c r="M1300" s="150"/>
      <c r="N1300" s="150">
        <v>6</v>
      </c>
      <c r="O1300" s="150"/>
      <c r="P1300" s="150"/>
      <c r="Q1300" s="150"/>
      <c r="R1300" s="150"/>
      <c r="S1300" s="150"/>
      <c r="T1300" s="150"/>
      <c r="U1300" s="150"/>
      <c r="V1300" s="150"/>
      <c r="W1300" s="151">
        <v>600</v>
      </c>
      <c r="X1300" s="151" cm="1">
        <f t="array" ref="X13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130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00" s="151">
        <v>20</v>
      </c>
      <c r="AA1300" s="151" cm="1">
        <f t="array" ref="AA13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00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00" s="152"/>
      <c r="AD1300" s="153" t="s">
        <v>626</v>
      </c>
      <c r="AE1300" s="150"/>
      <c r="AF1300" s="161">
        <f>IFERROR(VLOOKUP(Tableau210[[#This Row],[OPERATION]],Tableau4[],5,FALSE),"")</f>
        <v>0</v>
      </c>
      <c r="AG1300" s="150" cm="1">
        <f t="array" ref="AG1300">IFERROR(
   SUM(
      _xlfn._xlws.FILTER(
         Tableau3[JP],
         (Tableau3[ITEM]=Tableau210[[#This Row],[NOM]])*
         (Tableau3[Rep.]=Tableau210[[#This Row],[REPERE BUTA]])
      )
   ),
0)</f>
        <v>0</v>
      </c>
      <c r="AH1300" s="161">
        <f>IFERROR(VLOOKUP(Tableau210[[#This Row],[OPERATION]],Tableau4[],4,FALSE),"")</f>
        <v>0</v>
      </c>
      <c r="AI1300" s="150" cm="1">
        <f t="array" ref="AI1300">IFERROR(
   SUM(
      _xlfn._xlws.FILTER(
         Tableau3[BP],
         (Tableau3[ITEM]=Tableau210[[#This Row],[NOM]])*
         (Tableau3[Rep.]=Tableau210[[#This Row],[REPERE BUTA]])
      )
   ),
0)</f>
        <v>0</v>
      </c>
      <c r="AJ1300" s="150" t="s">
        <v>2313</v>
      </c>
      <c r="AK1300" s="150" t="str">
        <f>IF(Tableau210[[#This Row],[NB JP BUTA]]=1,"1 JP","") &amp; IF(Tableau210[[#This Row],[Nb BP BUTA]]=1," 1 BP","") &amp; IF(Tableau210[[#This Row],[Nb BP BUTA]]=2," 2 BP","")</f>
        <v/>
      </c>
      <c r="AL1300" s="153" t="s">
        <v>103</v>
      </c>
      <c r="AM1300" s="153">
        <f>IFERROR(+VLOOKUP(AY1300,Tiges!$G$4:$I$569,3,FALSE),"")</f>
        <v>46</v>
      </c>
      <c r="AN1300" s="152"/>
      <c r="AO1300" s="153">
        <v>20</v>
      </c>
      <c r="AP1300" s="153" cm="1">
        <f t="array" ref="AP13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30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300" s="153" t="s">
        <v>2396</v>
      </c>
      <c r="AS1300" s="153" t="str" cm="1">
        <f t="array" ref="AS13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M30x180</v>
      </c>
      <c r="AT130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1300" s="153" t="s">
        <v>1123</v>
      </c>
      <c r="AV1300" s="153" t="str" cm="1">
        <f t="array" ref="AV13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0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00" s="153"/>
      <c r="AY1300" s="153" cm="1">
        <f t="array" ref="AY1300">IFERROR(_xlfn.XLOOKUP(Tableau210[[#This Row],[DN DONNEES BUTA ]]&amp;Tableau210[[#This Row],[PN DONNEES BUTA]],Tiges!$B$4:$B$79&amp;Tiges!$C$4:$C$79,Tiges!$G$4:$G$79),"")</f>
        <v>30</v>
      </c>
      <c r="AZ1300" s="153"/>
      <c r="BA1300" s="153" cm="1">
        <f t="array" ref="BA1300">IFERROR(_xlfn.XLOOKUP(Tableau210[[#This Row],[DN DONNEES BUTA ]]&amp;Tableau210[[#This Row],[PN DONNEES BUTA]],Tiges!$B$4:$B$79&amp;Tiges!$C$4:$C$79,Tiges!$H$4:$H$79),"")</f>
        <v>160</v>
      </c>
      <c r="BB1300" s="153"/>
      <c r="BC1300" s="163">
        <f>IFERROR(VLOOKUP(Tableau210[[#This Row],[OPERATION]],Tableau4[],2,FALSE),"")</f>
        <v>0</v>
      </c>
      <c r="BD1300" s="153" cm="1">
        <f t="array" ref="BD1300">IFERROR(
   SUM(
      _xlfn._xlws.FILTER(
         Tableau3[Nb Platinage Joint],
         (Tableau3[ITEM]=Tableau210[[#This Row],[NOM]])*
         (Tableau3[Rep.]=Tableau210[[#This Row],[REPERE BUTA]])
      )
   ),
0)</f>
        <v>0</v>
      </c>
      <c r="BE1300" s="153">
        <f>IFERROR(VLOOKUP(Tableau210[[#This Row],[OPERATION]],Tableau4[],3,FALSE),"")</f>
        <v>1</v>
      </c>
      <c r="BF1300" s="153" cm="1">
        <f t="array" ref="BF1300">IFERROR(
   SUM(
      _xlfn._xlws.FILTER(
         Tableau3[Joint Définitif Nb],
         (Tableau3[ITEM]=Tableau210[[#This Row],[NOM]])*
         (Tableau3[Rep.]=Tableau210[[#This Row],[REPERE BUTA]])
      )
   ),
0)</f>
        <v>2</v>
      </c>
      <c r="BG1300" s="153" t="s">
        <v>129</v>
      </c>
      <c r="BH1300" s="153" t="str" cm="1">
        <f t="array" ref="BH13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0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00" s="153" t="s">
        <v>2268</v>
      </c>
      <c r="BK1300" s="153" t="s">
        <v>2269</v>
      </c>
      <c r="BL1300" s="153" t="s">
        <v>2485</v>
      </c>
      <c r="BM1300" s="153" t="s">
        <v>3438</v>
      </c>
      <c r="BN1300" s="153"/>
      <c r="BO1300" s="153"/>
      <c r="BP1300" s="153"/>
      <c r="BQ1300" s="152"/>
      <c r="BR1300" s="150"/>
      <c r="BS1300" s="152"/>
      <c r="BT1300" s="152"/>
      <c r="BU1300" s="152"/>
      <c r="BV1300" s="152"/>
      <c r="BW1300" s="152"/>
      <c r="BX1300" s="152"/>
    </row>
    <row r="1301" spans="1:76" ht="15.75" hidden="1" x14ac:dyDescent="0.25">
      <c r="A1301" s="48" t="str" cm="1">
        <f t="array" ref="A1301">_xlfn.XLOOKUP(Tableau210[[#This Row],[NOM]]&amp;Tableau210[[#This Row],[REPERE BUTA]],[6]!Tableau16[POSTE TECHNIQUE]&amp;[6]!Tableau16[Repere ADM],[6]!Tableau16[NUMERO CLIENT])</f>
        <v>S1-PSVBS0493</v>
      </c>
      <c r="B1301" s="48" t="e" cm="1">
        <f t="array" ref="B1301">_xlfn.XLOOKUP(Tableau210[[#This Row],[NOM]]&amp;Tableau210[[#This Row],[REPERE BUTA]],[6]!Tableau16[POSTE TECHNIQUE]&amp;[6]!Tableau16[Repere REF],[6]!Tableau16[NUMERO CLIENT])</f>
        <v>#N/A</v>
      </c>
      <c r="C1301" s="48" cm="1">
        <f t="array" ref="C1301">_xlfn.XLOOKUP(Tableau210[[#This Row],[NOM]]&amp;Tableau210[[#This Row],[Repere Ubleam]],[7]Sheet1!$C$2:$C$2995&amp;[7]Sheet1!$I$2:$I$2995,[7]Sheet1!$A$2:$A$2995)</f>
        <v>71</v>
      </c>
      <c r="D1301" s="48" t="str">
        <f>C1301&amp;""</f>
        <v>71</v>
      </c>
      <c r="E1301" s="48" t="s">
        <v>2577</v>
      </c>
      <c r="F1301" s="48" t="s">
        <v>223</v>
      </c>
      <c r="G1301" s="176" t="s">
        <v>1202</v>
      </c>
      <c r="H1301" s="119" t="s">
        <v>1067</v>
      </c>
      <c r="I1301" s="119" t="s">
        <v>91</v>
      </c>
      <c r="J1301" s="119" t="s">
        <v>1079</v>
      </c>
      <c r="K1301" s="119" t="str">
        <f>_xlfn.XLOOKUP(Tableau210[[#This Row],[NOM]],[8]LUT!$I$5:$I$301,[8]LUT!$N$5:$N$301)</f>
        <v xml:space="preserve">Soupape </v>
      </c>
      <c r="L1301" s="119" t="s">
        <v>73</v>
      </c>
      <c r="M1301" s="119"/>
      <c r="N1301" s="119" t="s">
        <v>73</v>
      </c>
      <c r="O1301" s="119"/>
      <c r="P1301" s="119"/>
      <c r="Q1301" s="119"/>
      <c r="R1301" s="119"/>
      <c r="S1301" s="119"/>
      <c r="T1301" s="119"/>
      <c r="U1301" s="119"/>
      <c r="V1301" s="119"/>
      <c r="W1301" s="148" cm="1">
        <f t="array" ref="W1301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01" s="207" cm="1">
        <f t="array" ref="X13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30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01" s="148" cm="1">
        <f t="array" ref="Z1301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01" s="207" cm="1">
        <f t="array" ref="AA13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0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01" s="48"/>
      <c r="AD1301" s="117" t="s">
        <v>2197</v>
      </c>
      <c r="AE1301" s="119"/>
      <c r="AF1301" s="183">
        <f>IFERROR(VLOOKUP(Tableau210[[#This Row],[OPERATION]],Tableau4[],5,FALSE),"")</f>
        <v>0</v>
      </c>
      <c r="AG1301" s="178" cm="1">
        <f t="array" ref="AG1301">IFERROR(
   SUM(
      _xlfn._xlws.FILTER(
         Tableau3[JP],
         (Tableau3[ITEM]=Tableau210[[#This Row],[NOM]])*
         (Tableau3[Rep.]=Tableau210[[#This Row],[REPERE BUTA]])
      )
   ),
0)</f>
        <v>0</v>
      </c>
      <c r="AH1301" s="184">
        <f>IFERROR(VLOOKUP(Tableau210[[#This Row],[OPERATION]],Tableau4[],4,FALSE),"")</f>
        <v>1</v>
      </c>
      <c r="AI1301" s="178" cm="1">
        <f t="array" ref="AI1301">IFERROR(
   SUM(
      _xlfn._xlws.FILTER(
         Tableau3[BP],
         (Tableau3[ITEM]=Tableau210[[#This Row],[NOM]])*
         (Tableau3[Rep.]=Tableau210[[#This Row],[REPERE BUTA]])
      )
   ),
0)</f>
        <v>1</v>
      </c>
      <c r="AJ1301" s="182" t="str">
        <f>IF(Tableau210[[#This Row],[NB JP EMIS]]=1,"1 JP","") &amp; IF(Tableau210[[#This Row],[NB BP EMIS]]=1," 1 BP","")</f>
        <v xml:space="preserve"> 1 BP</v>
      </c>
      <c r="AK1301" s="177" t="str">
        <f>IF(Tableau210[[#This Row],[NB JP BUTA]]=1,"1 JP","") &amp; IF(Tableau210[[#This Row],[Nb BP BUTA]]=1," 1 BP","") &amp; IF(Tableau210[[#This Row],[Nb BP BUTA]]=2," 2 BP","")</f>
        <v xml:space="preserve"> 1 BP</v>
      </c>
      <c r="AL1301" s="117" t="s">
        <v>103</v>
      </c>
      <c r="AM1301" s="117">
        <f>IFERROR(+VLOOKUP(AY1301,Tiges!$G$4:$I$569,3,FALSE),"")</f>
        <v>22</v>
      </c>
      <c r="AN1301" s="48"/>
      <c r="AO1301" s="117">
        <v>4</v>
      </c>
      <c r="AP1301" s="177" cm="1">
        <f t="array" ref="AP13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01" s="117" t="s">
        <v>2542</v>
      </c>
      <c r="AS1301" s="177" t="str" cm="1">
        <f t="array" ref="AS13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M14x100</v>
      </c>
      <c r="AU1301" s="117" t="s">
        <v>3424</v>
      </c>
      <c r="AV1301" s="177" t="str" cm="1">
        <f t="array" ref="AV13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01" s="117"/>
      <c r="AY1301" s="117" cm="1">
        <f t="array" ref="AY1301">IFERROR(_xlfn.XLOOKUP(Tableau210[[#This Row],[DN DONNEES BUTA ]]&amp;Tableau210[[#This Row],[PN DONNEES BUTA]],Tiges!$B$4:$B$79&amp;Tiges!$C$4:$C$79,Tiges!$G$4:$G$79),"")</f>
        <v>14</v>
      </c>
      <c r="AZ1301" s="117"/>
      <c r="BA1301" s="117" cm="1">
        <f t="array" ref="BA1301">IFERROR(_xlfn.XLOOKUP(Tableau210[[#This Row],[DN DONNEES BUTA ]]&amp;Tableau210[[#This Row],[PN DONNEES BUTA]],Tiges!$B$4:$B$79&amp;Tiges!$C$4:$C$79,Tiges!$H$4:$H$79),"")</f>
        <v>80</v>
      </c>
      <c r="BB1301" s="117"/>
      <c r="BC1301" s="184">
        <f>IFERROR(VLOOKUP(Tableau210[[#This Row],[OPERATION]],Tableau4[],2,FALSE),"")</f>
        <v>1</v>
      </c>
      <c r="BD1301" s="177" cm="1">
        <f t="array" ref="BD1301">IFERROR(
   SUM(
      _xlfn._xlws.FILTER(
         Tableau3[Nb Platinage Joint],
         (Tableau3[ITEM]=Tableau210[[#This Row],[NOM]])*
         (Tableau3[Rep.]=Tableau210[[#This Row],[REPERE BUTA]])
      )
   ),
0)</f>
        <v>1</v>
      </c>
      <c r="BE1301" s="182">
        <f>IFERROR(VLOOKUP(Tableau210[[#This Row],[OPERATION]],Tableau4[],3,FALSE),"")</f>
        <v>1</v>
      </c>
      <c r="BF1301" s="177" cm="1">
        <f t="array" ref="BF1301">IFERROR(
   SUM(
      _xlfn._xlws.FILTER(
         Tableau3[Joint Définitif Nb],
         (Tableau3[ITEM]=Tableau210[[#This Row],[NOM]])*
         (Tableau3[Rep.]=Tableau210[[#This Row],[REPERE BUTA]])
      )
   ),
0)</f>
        <v>1</v>
      </c>
      <c r="BG1301" s="117" t="s">
        <v>129</v>
      </c>
      <c r="BH1301" s="177" t="str" cm="1">
        <f t="array" ref="BH13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3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01" s="117"/>
      <c r="BK1301" s="117" t="s">
        <v>37</v>
      </c>
      <c r="BL1301" s="167" t="s">
        <v>2380</v>
      </c>
      <c r="BM1301" s="167"/>
      <c r="BN1301" s="117"/>
      <c r="BO1301" s="117"/>
      <c r="BP1301" s="117"/>
      <c r="BQ1301" s="48"/>
      <c r="BR1301" s="119"/>
      <c r="BS1301" s="48"/>
      <c r="BT1301" s="48"/>
      <c r="BU1301" s="48"/>
      <c r="BV1301" s="48"/>
      <c r="BW1301" s="48"/>
      <c r="BX1301" s="48"/>
    </row>
    <row r="1302" spans="1:76" ht="15.75" hidden="1" x14ac:dyDescent="0.25">
      <c r="A1302" s="48" t="e" cm="1">
        <f t="array" ref="A1302">_xlfn.XLOOKUP(Tableau210[[#This Row],[NOM]]&amp;Tableau210[[#This Row],[REPERE BUTA]],[6]!Tableau16[POSTE TECHNIQUE]&amp;[6]!Tableau16[Repere ADM],[6]!Tableau16[NUMERO CLIENT])</f>
        <v>#N/A</v>
      </c>
      <c r="B1302" s="48" t="str" cm="1">
        <f t="array" ref="B1302">_xlfn.XLOOKUP(Tableau210[[#This Row],[NOM]]&amp;Tableau210[[#This Row],[REPERE BUTA]],[6]!Tableau16[POSTE TECHNIQUE]&amp;[6]!Tableau16[Repere REF],[6]!Tableau16[NUMERO CLIENT])</f>
        <v>S1-PSVBS0493</v>
      </c>
      <c r="C1302" s="48" cm="1">
        <f t="array" ref="C1302">_xlfn.XLOOKUP(Tableau210[[#This Row],[NOM]]&amp;Tableau210[[#This Row],[Repere Ubleam]],[7]Sheet1!$C$2:$C$2995&amp;[7]Sheet1!$I$2:$I$2995,[7]Sheet1!$A$2:$A$2995)</f>
        <v>72</v>
      </c>
      <c r="D1302" s="48" t="str">
        <f>C1302&amp;""</f>
        <v>72</v>
      </c>
      <c r="E1302" s="48" t="s">
        <v>2577</v>
      </c>
      <c r="F1302" s="48" t="s">
        <v>223</v>
      </c>
      <c r="G1302" s="176" t="s">
        <v>1202</v>
      </c>
      <c r="H1302" s="119" t="s">
        <v>1067</v>
      </c>
      <c r="I1302" s="119" t="s">
        <v>91</v>
      </c>
      <c r="J1302" s="119" t="s">
        <v>1079</v>
      </c>
      <c r="K1302" s="119" t="str">
        <f>_xlfn.XLOOKUP(Tableau210[[#This Row],[NOM]],[8]LUT!$I$5:$I$301,[8]LUT!$N$5:$N$301)</f>
        <v xml:space="preserve">Soupape </v>
      </c>
      <c r="L1302" s="119" t="s">
        <v>83</v>
      </c>
      <c r="M1302" s="119"/>
      <c r="N1302" s="119" t="s">
        <v>83</v>
      </c>
      <c r="O1302" s="119"/>
      <c r="P1302" s="119"/>
      <c r="Q1302" s="119"/>
      <c r="R1302" s="119"/>
      <c r="S1302" s="119"/>
      <c r="T1302" s="119"/>
      <c r="U1302" s="119"/>
      <c r="V1302" s="119"/>
      <c r="W1302" s="148" cm="1">
        <f t="array" ref="W1302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02" s="207" cm="1">
        <f t="array" ref="X13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0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02" s="148" cm="1">
        <f t="array" ref="Z1302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02" s="207" cm="1">
        <f t="array" ref="AA13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02" s="48"/>
      <c r="AD1302" s="117" t="s">
        <v>2196</v>
      </c>
      <c r="AE1302" s="119"/>
      <c r="AF1302" s="183">
        <f>IFERROR(VLOOKUP(Tableau210[[#This Row],[OPERATION]],Tableau4[],5,FALSE),"")</f>
        <v>0</v>
      </c>
      <c r="AG1302" s="178" cm="1">
        <f t="array" ref="AG1302">IFERROR(
   SUM(
      _xlfn._xlws.FILTER(
         Tableau3[JP],
         (Tableau3[ITEM]=Tableau210[[#This Row],[NOM]])*
         (Tableau3[Rep.]=Tableau210[[#This Row],[REPERE BUTA]])
      )
   ),
0)</f>
        <v>0</v>
      </c>
      <c r="AH1302" s="184">
        <f>IFERROR(VLOOKUP(Tableau210[[#This Row],[OPERATION]],Tableau4[],4,FALSE),"")</f>
        <v>0</v>
      </c>
      <c r="AI1302" s="178" cm="1">
        <f t="array" ref="AI1302">IFERROR(
   SUM(
      _xlfn._xlws.FILTER(
         Tableau3[BP],
         (Tableau3[ITEM]=Tableau210[[#This Row],[NOM]])*
         (Tableau3[Rep.]=Tableau210[[#This Row],[REPERE BUTA]])
      )
   ),
0)</f>
        <v>0</v>
      </c>
      <c r="AJ1302" s="182" t="str">
        <f>IF(Tableau210[[#This Row],[NB JP EMIS]]=1,"1 JP","") &amp; IF(Tableau210[[#This Row],[NB BP EMIS]]=1," 1 BP","")</f>
        <v/>
      </c>
      <c r="AK1302" s="177" t="str">
        <f>IF(Tableau210[[#This Row],[NB JP BUTA]]=1,"1 JP","") &amp; IF(Tableau210[[#This Row],[Nb BP BUTA]]=1," 1 BP","") &amp; IF(Tableau210[[#This Row],[Nb BP BUTA]]=2," 2 BP","")</f>
        <v/>
      </c>
      <c r="AL1302" s="117" t="s">
        <v>103</v>
      </c>
      <c r="AM1302" s="117">
        <f>IFERROR(+VLOOKUP(AY1302,Tiges!$G$4:$I$569,3,FALSE),"")</f>
        <v>27</v>
      </c>
      <c r="AN1302" s="48"/>
      <c r="AO1302" s="117">
        <v>4</v>
      </c>
      <c r="AP1302" s="177" cm="1">
        <f t="array" ref="AP13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02" s="117" t="s">
        <v>2161</v>
      </c>
      <c r="AS1302" s="177" cm="1">
        <f t="array" ref="AS13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02" s="117" t="s">
        <v>3424</v>
      </c>
      <c r="AV1302" s="177" t="str" cm="1">
        <f t="array" ref="AV13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02" s="117"/>
      <c r="AY1302" s="117" cm="1">
        <f t="array" ref="AY1302">IFERROR(_xlfn.XLOOKUP(Tableau210[[#This Row],[DN DONNEES BUTA ]]&amp;Tableau210[[#This Row],[PN DONNEES BUTA]],Tiges!$B$4:$B$79&amp;Tiges!$C$4:$C$79,Tiges!$G$4:$G$79),"")</f>
        <v>16</v>
      </c>
      <c r="AZ1302" s="117"/>
      <c r="BA1302" s="117" cm="1">
        <f t="array" ref="BA1302">IFERROR(_xlfn.XLOOKUP(Tableau210[[#This Row],[DN DONNEES BUTA ]]&amp;Tableau210[[#This Row],[PN DONNEES BUTA]],Tiges!$B$4:$B$79&amp;Tiges!$C$4:$C$79,Tiges!$H$4:$H$79),"")</f>
        <v>90</v>
      </c>
      <c r="BB1302" s="117"/>
      <c r="BC1302" s="184">
        <f>IFERROR(VLOOKUP(Tableau210[[#This Row],[OPERATION]],Tableau4[],2,FALSE),"")</f>
        <v>0</v>
      </c>
      <c r="BD1302" s="177" cm="1">
        <f t="array" ref="BD1302">IFERROR(
   SUM(
      _xlfn._xlws.FILTER(
         Tableau3[Nb Platinage Joint],
         (Tableau3[ITEM]=Tableau210[[#This Row],[NOM]])*
         (Tableau3[Rep.]=Tableau210[[#This Row],[REPERE BUTA]])
      )
   ),
0)</f>
        <v>0</v>
      </c>
      <c r="BE1302" s="182">
        <f>IFERROR(VLOOKUP(Tableau210[[#This Row],[OPERATION]],Tableau4[],3,FALSE),"")</f>
        <v>1</v>
      </c>
      <c r="BF1302" s="177" cm="1">
        <f t="array" ref="BF1302">IFERROR(
   SUM(
      _xlfn._xlws.FILTER(
         Tableau3[Joint Définitif Nb],
         (Tableau3[ITEM]=Tableau210[[#This Row],[NOM]])*
         (Tableau3[Rep.]=Tableau210[[#This Row],[REPERE BUTA]])
      )
   ),
0)</f>
        <v>1</v>
      </c>
      <c r="BG1302" s="117" t="s">
        <v>129</v>
      </c>
      <c r="BH1302" s="177" t="str" cm="1">
        <f t="array" ref="BH13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3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02" s="117"/>
      <c r="BK1302" s="117" t="s">
        <v>37</v>
      </c>
      <c r="BL1302" s="167" t="s">
        <v>2380</v>
      </c>
      <c r="BM1302" s="167"/>
      <c r="BN1302" s="117"/>
      <c r="BO1302" s="117"/>
      <c r="BP1302" s="117"/>
      <c r="BQ1302" s="48"/>
      <c r="BR1302" s="119"/>
      <c r="BS1302" s="48"/>
      <c r="BT1302" s="48"/>
      <c r="BU1302" s="48"/>
      <c r="BV1302" s="48"/>
      <c r="BW1302" s="48"/>
      <c r="BX1302" s="48"/>
    </row>
    <row r="1303" spans="1:76" ht="15.75" hidden="1" x14ac:dyDescent="0.25">
      <c r="A1303" s="48" t="str" cm="1">
        <f t="array" ref="A1303">_xlfn.XLOOKUP(Tableau210[[#This Row],[NOM]]&amp;Tableau210[[#This Row],[REPERE BUTA]],[6]!Tableau16[POSTE TECHNIQUE]&amp;[6]!Tableau16[Repere ADM],[6]!Tableau16[NUMERO CLIENT])</f>
        <v>S2-K39750BLV</v>
      </c>
      <c r="B1303" s="48" t="str" cm="1">
        <f t="array" ref="B1303">_xlfn.XLOOKUP(Tableau210[[#This Row],[NOM]]&amp;Tableau210[[#This Row],[REPERE BUTA]],[6]!Tableau16[POSTE TECHNIQUE]&amp;[6]!Tableau16[Repere REF],[6]!Tableau16[NUMERO CLIENT])</f>
        <v>S2-K39750BLV</v>
      </c>
      <c r="C1303" s="48" cm="1">
        <f t="array" ref="C1303">_xlfn.XLOOKUP(Tableau210[[#This Row],[NOM]]&amp;Tableau210[[#This Row],[Repere Ubleam]],[7]Sheet1!$C$2:$C$2995&amp;[7]Sheet1!$I$2:$I$2995,[7]Sheet1!$A$2:$A$2995)</f>
        <v>727</v>
      </c>
      <c r="D1303" s="48" t="str">
        <f>C1303&amp;""</f>
        <v>727</v>
      </c>
      <c r="E1303" s="48" t="s">
        <v>2553</v>
      </c>
      <c r="F1303" s="48" t="s">
        <v>640</v>
      </c>
      <c r="G1303" s="176" t="s">
        <v>1596</v>
      </c>
      <c r="H1303" s="119" t="s">
        <v>1067</v>
      </c>
      <c r="I1303" s="119" t="s">
        <v>91</v>
      </c>
      <c r="J1303" s="119" t="s">
        <v>2057</v>
      </c>
      <c r="K1303" s="119" t="str">
        <f>_xlfn.XLOOKUP(Tableau210[[#This Row],[NOM]],[8]LUT!$I$5:$I$301,[8]LUT!$N$5:$N$301)</f>
        <v>Vanne auto</v>
      </c>
      <c r="L1303" s="119" t="s">
        <v>73</v>
      </c>
      <c r="M1303" s="119" t="s">
        <v>1368</v>
      </c>
      <c r="N1303" s="119" t="s">
        <v>1368</v>
      </c>
      <c r="O1303" s="119"/>
      <c r="P1303" s="119"/>
      <c r="Q1303" s="119"/>
      <c r="R1303" s="119"/>
      <c r="S1303" s="119"/>
      <c r="T1303" s="119"/>
      <c r="U1303" s="119"/>
      <c r="V1303" s="119"/>
      <c r="W1303" s="148" cm="1">
        <f t="array" ref="W130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03" s="207" cm="1">
        <f t="array" ref="X13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30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03" s="148" cm="1">
        <f t="array" ref="Z130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03" s="207" cm="1">
        <f t="array" ref="AA13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30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03" s="48"/>
      <c r="AD1303" s="117" t="s">
        <v>2196</v>
      </c>
      <c r="AE1303" s="119"/>
      <c r="AF1303" s="183">
        <f>IFERROR(VLOOKUP(Tableau210[[#This Row],[OPERATION]],Tableau4[],5,FALSE),"")</f>
        <v>0</v>
      </c>
      <c r="AG1303" s="178" cm="1">
        <f t="array" ref="AG1303">IFERROR(
   SUM(
      _xlfn._xlws.FILTER(
         Tableau3[JP],
         (Tableau3[ITEM]=Tableau210[[#This Row],[NOM]])*
         (Tableau3[Rep.]=Tableau210[[#This Row],[REPERE BUTA]])
      )
   ),
0)</f>
        <v>0</v>
      </c>
      <c r="AH1303" s="183">
        <f>IFERROR(VLOOKUP(Tableau210[[#This Row],[OPERATION]],Tableau4[],4,FALSE),"")</f>
        <v>0</v>
      </c>
      <c r="AI1303" s="178" cm="1">
        <f t="array" ref="AI1303">IFERROR(
   SUM(
      _xlfn._xlws.FILTER(
         Tableau3[BP],
         (Tableau3[ITEM]=Tableau210[[#This Row],[NOM]])*
         (Tableau3[Rep.]=Tableau210[[#This Row],[REPERE BUTA]])
      )
   ),
0)</f>
        <v>0</v>
      </c>
      <c r="AJ1303" s="181" t="str">
        <f>IF(Tableau210[[#This Row],[NB JP EMIS]]=1,"1 JP","") &amp; IF(Tableau210[[#This Row],[NB BP EMIS]]=1," 1 BP","")</f>
        <v/>
      </c>
      <c r="AK1303" s="178" t="str">
        <f>IF(Tableau210[[#This Row],[NB JP BUTA]]=1,"1 JP","") &amp; IF(Tableau210[[#This Row],[Nb BP BUTA]]=1," 1 BP","") &amp; IF(Tableau210[[#This Row],[Nb BP BUTA]]=2," 2 BP","")</f>
        <v/>
      </c>
      <c r="AL1303" s="117" t="s">
        <v>103</v>
      </c>
      <c r="AM1303" s="117">
        <f>IFERROR(+VLOOKUP(AY1303,Tiges!$G$4:$I$569,3,FALSE),"")</f>
        <v>32</v>
      </c>
      <c r="AN1303" s="48"/>
      <c r="AO1303" s="117" t="s">
        <v>3424</v>
      </c>
      <c r="AP1303" s="177" cm="1">
        <f t="array" ref="AP13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03" s="117" t="s">
        <v>3424</v>
      </c>
      <c r="AS1303" s="177" t="str" cm="1">
        <f t="array" ref="AS13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13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1303" s="117" t="s">
        <v>3424</v>
      </c>
      <c r="AV1303" s="177" t="str" cm="1">
        <f t="array" ref="AV13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03" s="117"/>
      <c r="AY1303" s="117" cm="1">
        <f t="array" ref="AY1303">IFERROR(_xlfn.XLOOKUP(Tableau210[[#This Row],[DN DONNEES BUTA ]]&amp;Tableau210[[#This Row],[PN DONNEES BUTA]],Tiges!$B$4:$B$79&amp;Tiges!$C$4:$C$79,Tiges!$G$4:$G$79),"")</f>
        <v>20</v>
      </c>
      <c r="AZ1303" s="117"/>
      <c r="BA1303" s="117" cm="1">
        <f t="array" ref="BA1303">IFERROR(_xlfn.XLOOKUP(Tableau210[[#This Row],[DN DONNEES BUTA ]]&amp;Tableau210[[#This Row],[PN DONNEES BUTA]],Tiges!$B$4:$B$79&amp;Tiges!$C$4:$C$79,Tiges!$H$4:$H$79),"")</f>
        <v>110</v>
      </c>
      <c r="BB1303" s="117"/>
      <c r="BC1303" s="184">
        <f>IFERROR(VLOOKUP(Tableau210[[#This Row],[OPERATION]],Tableau4[],2,FALSE),"")</f>
        <v>0</v>
      </c>
      <c r="BD1303" s="177" cm="1">
        <f t="array" ref="BD1303">IFERROR(
   SUM(
      _xlfn._xlws.FILTER(
         Tableau3[Nb Platinage Joint],
         (Tableau3[ITEM]=Tableau210[[#This Row],[NOM]])*
         (Tableau3[Rep.]=Tableau210[[#This Row],[REPERE BUTA]])
      )
   ),
0)</f>
        <v>0</v>
      </c>
      <c r="BE1303" s="182">
        <f>IFERROR(VLOOKUP(Tableau210[[#This Row],[OPERATION]],Tableau4[],3,FALSE),"")</f>
        <v>1</v>
      </c>
      <c r="BF1303" s="177" cm="1">
        <f t="array" ref="BF1303">IFERROR(
   SUM(
      _xlfn._xlws.FILTER(
         Tableau3[Joint Définitif Nb],
         (Tableau3[ITEM]=Tableau210[[#This Row],[NOM]])*
         (Tableau3[Rep.]=Tableau210[[#This Row],[REPERE BUTA]])
      )
   ),
0)</f>
        <v>2</v>
      </c>
      <c r="BG1303" s="117" t="s">
        <v>3424</v>
      </c>
      <c r="BH1303" s="177" t="str" cm="1">
        <f t="array" ref="BH13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3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303" s="117"/>
      <c r="BK1303" s="117" t="s">
        <v>3424</v>
      </c>
      <c r="BL1303" s="167" t="s">
        <v>2380</v>
      </c>
      <c r="BM1303" s="167"/>
      <c r="BN1303" s="117"/>
      <c r="BO1303" s="117"/>
      <c r="BP1303" s="117"/>
      <c r="BQ1303" s="48"/>
      <c r="BR1303" s="119"/>
      <c r="BS1303" s="48"/>
      <c r="BT1303" s="48"/>
      <c r="BU1303" s="48"/>
      <c r="BV1303" s="48"/>
      <c r="BW1303" s="48"/>
      <c r="BX1303" s="48"/>
    </row>
    <row r="1304" spans="1:76" ht="15.75" hidden="1" x14ac:dyDescent="0.25">
      <c r="A1304" s="48" t="str" cm="1">
        <f t="array" ref="A1304">_xlfn.XLOOKUP(Tableau210[[#This Row],[NOM]]&amp;Tableau210[[#This Row],[REPERE BUTA]],[6]!Tableau16[POSTE TECHNIQUE]&amp;[6]!Tableau16[Repere ADM],[6]!Tableau16[NUMERO CLIENT])</f>
        <v>S2-K39750BLV</v>
      </c>
      <c r="B1304" s="48" t="str" cm="1">
        <f t="array" ref="B1304">_xlfn.XLOOKUP(Tableau210[[#This Row],[NOM]]&amp;Tableau210[[#This Row],[REPERE BUTA]],[6]!Tableau16[POSTE TECHNIQUE]&amp;[6]!Tableau16[Repere REF],[6]!Tableau16[NUMERO CLIENT])</f>
        <v>S2-K39750BLV</v>
      </c>
      <c r="C1304" s="48" cm="1">
        <f t="array" ref="C1304">_xlfn.XLOOKUP(Tableau210[[#This Row],[NOM]]&amp;Tableau210[[#This Row],[Repere Ubleam]],[7]Sheet1!$C$2:$C$2995&amp;[7]Sheet1!$I$2:$I$2995,[7]Sheet1!$A$2:$A$2995)</f>
        <v>728</v>
      </c>
      <c r="D1304" s="48" t="str">
        <f>C1304&amp;""</f>
        <v>728</v>
      </c>
      <c r="E1304" s="48" t="s">
        <v>2553</v>
      </c>
      <c r="F1304" s="48" t="s">
        <v>640</v>
      </c>
      <c r="G1304" s="176" t="s">
        <v>1596</v>
      </c>
      <c r="H1304" s="119" t="s">
        <v>1067</v>
      </c>
      <c r="I1304" s="119" t="s">
        <v>91</v>
      </c>
      <c r="J1304" s="119" t="s">
        <v>2057</v>
      </c>
      <c r="K1304" s="119" t="str">
        <f>_xlfn.XLOOKUP(Tableau210[[#This Row],[NOM]],[8]LUT!$I$5:$I$301,[8]LUT!$N$5:$N$301)</f>
        <v>Vanne auto</v>
      </c>
      <c r="L1304" s="119" t="s">
        <v>73</v>
      </c>
      <c r="M1304" s="119" t="s">
        <v>1246</v>
      </c>
      <c r="N1304" s="119" t="s">
        <v>1246</v>
      </c>
      <c r="O1304" s="119"/>
      <c r="P1304" s="119"/>
      <c r="Q1304" s="119"/>
      <c r="R1304" s="119"/>
      <c r="S1304" s="119"/>
      <c r="T1304" s="119"/>
      <c r="U1304" s="119"/>
      <c r="V1304" s="119"/>
      <c r="W1304" s="148" cm="1">
        <f t="array" ref="W1304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04" s="207" cm="1">
        <f t="array" ref="X13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30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04" s="148" cm="1">
        <f t="array" ref="Z1304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04" s="207" cm="1">
        <f t="array" ref="AA13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30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04" s="48"/>
      <c r="AD1304" s="117" t="s">
        <v>2196</v>
      </c>
      <c r="AE1304" s="119"/>
      <c r="AF1304" s="183">
        <f>IFERROR(VLOOKUP(Tableau210[[#This Row],[OPERATION]],Tableau4[],5,FALSE),"")</f>
        <v>0</v>
      </c>
      <c r="AG1304" s="178"/>
      <c r="AH1304" s="183">
        <f>IFERROR(VLOOKUP(Tableau210[[#This Row],[OPERATION]],Tableau4[],4,FALSE),"")</f>
        <v>0</v>
      </c>
      <c r="AI1304" s="178"/>
      <c r="AJ1304" s="181" t="str">
        <f>IF(Tableau210[[#This Row],[NB JP EMIS]]=1,"1 JP","") &amp; IF(Tableau210[[#This Row],[NB BP EMIS]]=1," 1 BP","")</f>
        <v/>
      </c>
      <c r="AK1304" s="178"/>
      <c r="AL1304" s="117" t="s">
        <v>103</v>
      </c>
      <c r="AM1304" s="117">
        <f>IFERROR(+VLOOKUP(AY1304,Tiges!$G$4:$I$569,3,FALSE),"")</f>
        <v>32</v>
      </c>
      <c r="AN1304" s="48"/>
      <c r="AO1304" s="117" t="s">
        <v>3424</v>
      </c>
      <c r="AP1304" s="177" cm="1">
        <f t="array" ref="AP13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04" s="117" t="s">
        <v>3424</v>
      </c>
      <c r="AS1304" s="177" t="str" cm="1">
        <f t="array" ref="AS13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M20x130</v>
      </c>
      <c r="AT13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M20x130</v>
      </c>
      <c r="AU1304" s="117" t="s">
        <v>3424</v>
      </c>
      <c r="AV1304" s="177" t="str" cm="1">
        <f t="array" ref="AV13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04" s="117"/>
      <c r="AY1304" s="117" cm="1">
        <f t="array" ref="AY1304">IFERROR(_xlfn.XLOOKUP(Tableau210[[#This Row],[DN DONNEES BUTA ]]&amp;Tableau210[[#This Row],[PN DONNEES BUTA]],Tiges!$B$4:$B$79&amp;Tiges!$C$4:$C$79,Tiges!$G$4:$G$79),"")</f>
        <v>20</v>
      </c>
      <c r="AZ1304" s="117"/>
      <c r="BA1304" s="117" cm="1">
        <f t="array" ref="BA1304">IFERROR(_xlfn.XLOOKUP(Tableau210[[#This Row],[DN DONNEES BUTA ]]&amp;Tableau210[[#This Row],[PN DONNEES BUTA]],Tiges!$B$4:$B$79&amp;Tiges!$C$4:$C$79,Tiges!$H$4:$H$79),"")</f>
        <v>110</v>
      </c>
      <c r="BB1304" s="117"/>
      <c r="BC1304" s="184">
        <f>IFERROR(VLOOKUP(Tableau210[[#This Row],[OPERATION]],Tableau4[],2,FALSE),"")</f>
        <v>0</v>
      </c>
      <c r="BD1304" s="177"/>
      <c r="BE1304" s="182">
        <f>IFERROR(VLOOKUP(Tableau210[[#This Row],[OPERATION]],Tableau4[],3,FALSE),"")</f>
        <v>1</v>
      </c>
      <c r="BF1304" s="177"/>
      <c r="BG1304" s="117" t="s">
        <v>3424</v>
      </c>
      <c r="BH1304" s="177" t="str" cm="1">
        <f t="array" ref="BH13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3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304" s="117"/>
      <c r="BK1304" s="117" t="s">
        <v>3424</v>
      </c>
      <c r="BL1304" s="167" t="s">
        <v>2380</v>
      </c>
      <c r="BM1304" s="167"/>
      <c r="BN1304" s="117"/>
      <c r="BO1304" s="117"/>
      <c r="BP1304" s="117"/>
      <c r="BQ1304" s="48"/>
      <c r="BR1304" s="119"/>
      <c r="BS1304" s="48"/>
      <c r="BT1304" s="48"/>
      <c r="BU1304" s="48"/>
      <c r="BV1304" s="48"/>
      <c r="BW1304" s="48"/>
      <c r="BX1304" s="48"/>
    </row>
    <row r="1305" spans="1:76" ht="15.75" hidden="1" x14ac:dyDescent="0.25">
      <c r="A1305" s="48" t="str" cm="1">
        <f t="array" ref="A1305">_xlfn.XLOOKUP(Tableau210[[#This Row],[NOM]]&amp;Tableau210[[#This Row],[REPERE BUTA]],[6]!Tableau16[POSTE TECHNIQUE]&amp;[6]!Tableau16[Repere ADM],[6]!Tableau16[NUMERO CLIENT])</f>
        <v>S2-PSVBS464</v>
      </c>
      <c r="B1305" s="48" t="e" cm="1">
        <f t="array" ref="B1305">_xlfn.XLOOKUP(Tableau210[[#This Row],[NOM]]&amp;Tableau210[[#This Row],[REPERE BUTA]],[6]!Tableau16[POSTE TECHNIQUE]&amp;[6]!Tableau16[Repere REF],[6]!Tableau16[NUMERO CLIENT])</f>
        <v>#N/A</v>
      </c>
      <c r="C1305" s="48" cm="1">
        <f t="array" ref="C1305">_xlfn.XLOOKUP(Tableau210[[#This Row],[NOM]]&amp;Tableau210[[#This Row],[Repere Ubleam]],[7]Sheet1!$C$2:$C$2995&amp;[7]Sheet1!$I$2:$I$2995,[7]Sheet1!$A$2:$A$2995)</f>
        <v>729</v>
      </c>
      <c r="D1305" s="48" t="str">
        <f>C1305&amp;""</f>
        <v>729</v>
      </c>
      <c r="E1305" s="48" t="s">
        <v>2577</v>
      </c>
      <c r="F1305" s="48" t="s">
        <v>655</v>
      </c>
      <c r="G1305" s="176" t="s">
        <v>1611</v>
      </c>
      <c r="H1305" s="119" t="s">
        <v>1067</v>
      </c>
      <c r="I1305" s="119" t="s">
        <v>91</v>
      </c>
      <c r="J1305" s="119" t="s">
        <v>1079</v>
      </c>
      <c r="K1305" s="119" t="str">
        <f>_xlfn.XLOOKUP(Tableau210[[#This Row],[NOM]],[8]LUT!$I$5:$I$301,[8]LUT!$N$5:$N$301)</f>
        <v xml:space="preserve">Soupape </v>
      </c>
      <c r="L1305" s="119" t="s">
        <v>73</v>
      </c>
      <c r="M1305" s="119"/>
      <c r="N1305" s="119" t="s">
        <v>73</v>
      </c>
      <c r="O1305" s="119"/>
      <c r="P1305" s="119"/>
      <c r="Q1305" s="119"/>
      <c r="R1305" s="119"/>
      <c r="S1305" s="119"/>
      <c r="T1305" s="119"/>
      <c r="U1305" s="119"/>
      <c r="V1305" s="119"/>
      <c r="W1305" s="148" cm="1">
        <f t="array" ref="W130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05" s="207" cm="1">
        <f t="array" ref="X13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30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05" s="148" t="s">
        <v>3424</v>
      </c>
      <c r="AA1305" s="207" cm="1">
        <f t="array" ref="AA13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30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05" s="48"/>
      <c r="AD1305" s="117" t="s">
        <v>2240</v>
      </c>
      <c r="AE1305" s="119"/>
      <c r="AF1305" s="183">
        <f>IFERROR(VLOOKUP(Tableau210[[#This Row],[OPERATION]],Tableau4[],5,FALSE),"")</f>
        <v>0</v>
      </c>
      <c r="AG1305" s="178" cm="1">
        <f t="array" ref="AG1305">IFERROR(
   SUM(
      _xlfn._xlws.FILTER(
         Tableau3[JP],
         (Tableau3[ITEM]=Tableau210[[#This Row],[NOM]])*
         (Tableau3[Rep.]=Tableau210[[#This Row],[REPERE BUTA]])
      )
   ),
0)</f>
        <v>0</v>
      </c>
      <c r="AH1305" s="183">
        <f>IFERROR(VLOOKUP(Tableau210[[#This Row],[OPERATION]],Tableau4[],4,FALSE),"")</f>
        <v>0</v>
      </c>
      <c r="AI1305" s="178" cm="1">
        <f t="array" ref="AI1305">IFERROR(
   SUM(
      _xlfn._xlws.FILTER(
         Tableau3[BP],
         (Tableau3[ITEM]=Tableau210[[#This Row],[NOM]])*
         (Tableau3[Rep.]=Tableau210[[#This Row],[REPERE BUTA]])
      )
   ),
0)</f>
        <v>0</v>
      </c>
      <c r="AJ1305" s="181" t="s">
        <v>39</v>
      </c>
      <c r="AK1305" s="178" t="str">
        <f>IF(Tableau210[[#This Row],[NB JP BUTA]]=1,"1 JP","") &amp; IF(Tableau210[[#This Row],[Nb BP BUTA]]=1," 1 BP","") &amp; IF(Tableau210[[#This Row],[Nb BP BUTA]]=2," 2 BP","")</f>
        <v/>
      </c>
      <c r="AL1305" s="117" t="s">
        <v>103</v>
      </c>
      <c r="AM1305" s="117" t="str">
        <f>IFERROR(+VLOOKUP(AY1305,Tiges!$G$4:$I$569,3,FALSE),"")</f>
        <v/>
      </c>
      <c r="AN1305" s="48"/>
      <c r="AO1305" s="117" t="s">
        <v>2303</v>
      </c>
      <c r="AP1305" s="177" cm="1">
        <f t="array" ref="AP13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05" s="411" t="s">
        <v>2303</v>
      </c>
      <c r="AR1305" s="117" t="s">
        <v>2303</v>
      </c>
      <c r="AS1305" s="177" cm="1">
        <f t="array" ref="AS13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05" s="411" t="s">
        <v>2303</v>
      </c>
      <c r="AU1305" s="117" t="s">
        <v>2303</v>
      </c>
      <c r="AV1305" s="177" cm="1">
        <f t="array" ref="AV13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05" s="411" t="s">
        <v>3424</v>
      </c>
      <c r="AX1305" s="117"/>
      <c r="AY1305" s="117" t="str" cm="1">
        <f t="array" ref="AY1305">IFERROR(_xlfn.XLOOKUP(Tableau210[[#This Row],[DN DONNEES BUTA ]]&amp;Tableau210[[#This Row],[PN DONNEES BUTA]],Tiges!$B$4:$B$79&amp;Tiges!$C$4:$C$79,Tiges!$G$4:$G$79),"")</f>
        <v/>
      </c>
      <c r="AZ1305" s="117"/>
      <c r="BA1305" s="117" t="str" cm="1">
        <f t="array" ref="BA1305">IFERROR(_xlfn.XLOOKUP(Tableau210[[#This Row],[DN DONNEES BUTA ]]&amp;Tableau210[[#This Row],[PN DONNEES BUTA]],Tiges!$B$4:$B$79&amp;Tiges!$C$4:$C$79,Tiges!$H$4:$H$79),"")</f>
        <v/>
      </c>
      <c r="BB1305" s="117"/>
      <c r="BC1305" s="184">
        <f>IFERROR(VLOOKUP(Tableau210[[#This Row],[OPERATION]],Tableau4[],2,FALSE),"")</f>
        <v>0</v>
      </c>
      <c r="BD1305" s="177" cm="1">
        <f t="array" ref="BD1305">IFERROR(
   SUM(
      _xlfn._xlws.FILTER(
         Tableau3[Nb Platinage Joint],
         (Tableau3[ITEM]=Tableau210[[#This Row],[NOM]])*
         (Tableau3[Rep.]=Tableau210[[#This Row],[REPERE BUTA]])
      )
   ),
0)</f>
        <v>0</v>
      </c>
      <c r="BE1305" s="182">
        <f>IFERROR(VLOOKUP(Tableau210[[#This Row],[OPERATION]],Tableau4[],3,FALSE),"")</f>
        <v>0</v>
      </c>
      <c r="BF1305" s="177" cm="1">
        <f t="array" ref="BF1305">IFERROR(
   SUM(
      _xlfn._xlws.FILTER(
         Tableau3[Joint Définitif Nb],
         (Tableau3[ITEM]=Tableau210[[#This Row],[NOM]])*
         (Tableau3[Rep.]=Tableau210[[#This Row],[REPERE BUTA]])
      )
   ),
0)</f>
        <v>0</v>
      </c>
      <c r="BG1305" s="117" t="s">
        <v>2303</v>
      </c>
      <c r="BH1305" s="177" cm="1">
        <f t="array" ref="BH13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05" s="411" t="s">
        <v>3424</v>
      </c>
      <c r="BJ1305" s="117" t="s">
        <v>2303</v>
      </c>
      <c r="BK1305" s="117" t="s">
        <v>2303</v>
      </c>
      <c r="BL1305" s="167" t="s">
        <v>2380</v>
      </c>
      <c r="BM1305" s="167"/>
      <c r="BN1305" s="117"/>
      <c r="BO1305" s="117"/>
      <c r="BP1305" s="117"/>
      <c r="BQ1305" s="48"/>
      <c r="BR1305" s="119"/>
      <c r="BS1305" s="48"/>
      <c r="BT1305" s="48"/>
      <c r="BU1305" s="48"/>
      <c r="BV1305" s="48"/>
      <c r="BW1305" s="48"/>
      <c r="BX1305" s="48"/>
    </row>
    <row r="1306" spans="1:76" ht="15.75" hidden="1" x14ac:dyDescent="0.25">
      <c r="A1306" s="48" t="str" cm="1">
        <f t="array" ref="A1306">_xlfn.XLOOKUP(Tableau210[[#This Row],[NOM]]&amp;Tableau210[[#This Row],[REPERE BUTA]],[6]!Tableau16[POSTE TECHNIQUE]&amp;[6]!Tableau16[Repere ADM],[6]!Tableau16[NUMERO CLIENT])</f>
        <v>S1-PSVBS0563</v>
      </c>
      <c r="B1306" s="48" t="e" cm="1">
        <f t="array" ref="B1306">_xlfn.XLOOKUP(Tableau210[[#This Row],[NOM]]&amp;Tableau210[[#This Row],[REPERE BUTA]],[6]!Tableau16[POSTE TECHNIQUE]&amp;[6]!Tableau16[Repere REF],[6]!Tableau16[NUMERO CLIENT])</f>
        <v>#N/A</v>
      </c>
      <c r="C1306" s="48" cm="1">
        <f t="array" ref="C1306">_xlfn.XLOOKUP(Tableau210[[#This Row],[NOM]]&amp;Tableau210[[#This Row],[Repere Ubleam]],[7]Sheet1!$C$2:$C$2995&amp;[7]Sheet1!$I$2:$I$2995,[7]Sheet1!$A$2:$A$2995)</f>
        <v>73</v>
      </c>
      <c r="D1306" s="48" t="str">
        <f>C1306&amp;""</f>
        <v>73</v>
      </c>
      <c r="E1306" s="48" t="s">
        <v>2592</v>
      </c>
      <c r="F1306" s="48" t="s">
        <v>227</v>
      </c>
      <c r="G1306" s="176" t="s">
        <v>1204</v>
      </c>
      <c r="H1306" s="119" t="s">
        <v>1067</v>
      </c>
      <c r="I1306" s="119" t="s">
        <v>91</v>
      </c>
      <c r="J1306" s="119" t="s">
        <v>1079</v>
      </c>
      <c r="K1306" s="119" t="str">
        <f>_xlfn.XLOOKUP(Tableau210[[#This Row],[NOM]],[8]LUT!$I$5:$I$301,[8]LUT!$N$5:$N$301)</f>
        <v xml:space="preserve">Soupape </v>
      </c>
      <c r="L1306" s="119" t="s">
        <v>73</v>
      </c>
      <c r="M1306" s="119"/>
      <c r="N1306" s="119" t="s">
        <v>73</v>
      </c>
      <c r="O1306" s="119"/>
      <c r="P1306" s="119"/>
      <c r="Q1306" s="119"/>
      <c r="R1306" s="119"/>
      <c r="S1306" s="119"/>
      <c r="T1306" s="119"/>
      <c r="U1306" s="119"/>
      <c r="V1306" s="119"/>
      <c r="W1306" s="148" cm="1">
        <f t="array" ref="W1306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06" s="207" cm="1">
        <f t="array" ref="X13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30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06" s="148" cm="1">
        <f t="array" ref="Z1306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06" s="207" cm="1">
        <f t="array" ref="AA13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0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06" s="48"/>
      <c r="AD1306" s="117" t="s">
        <v>2197</v>
      </c>
      <c r="AE1306" s="119"/>
      <c r="AF1306" s="183">
        <f>IFERROR(VLOOKUP(Tableau210[[#This Row],[OPERATION]],Tableau4[],5,FALSE),"")</f>
        <v>0</v>
      </c>
      <c r="AG1306" s="178" cm="1">
        <f t="array" ref="AG1306">IFERROR(
   SUM(
      _xlfn._xlws.FILTER(
         Tableau3[JP],
         (Tableau3[ITEM]=Tableau210[[#This Row],[NOM]])*
         (Tableau3[Rep.]=Tableau210[[#This Row],[REPERE BUTA]])
      )
   ),
0)</f>
        <v>0</v>
      </c>
      <c r="AH1306" s="184">
        <f>IFERROR(VLOOKUP(Tableau210[[#This Row],[OPERATION]],Tableau4[],4,FALSE),"")</f>
        <v>1</v>
      </c>
      <c r="AI1306" s="178" cm="1">
        <f t="array" ref="AI1306">IFERROR(
   SUM(
      _xlfn._xlws.FILTER(
         Tableau3[BP],
         (Tableau3[ITEM]=Tableau210[[#This Row],[NOM]])*
         (Tableau3[Rep.]=Tableau210[[#This Row],[REPERE BUTA]])
      )
   ),
0)</f>
        <v>1</v>
      </c>
      <c r="AJ1306" s="182" t="str">
        <f>IF(Tableau210[[#This Row],[NB JP EMIS]]=1,"1 JP","") &amp; IF(Tableau210[[#This Row],[NB BP EMIS]]=1," 1 BP","")</f>
        <v xml:space="preserve"> 1 BP</v>
      </c>
      <c r="AK1306" s="177" t="str">
        <f>IF(Tableau210[[#This Row],[NB JP BUTA]]=1,"1 JP","") &amp; IF(Tableau210[[#This Row],[Nb BP BUTA]]=1," 1 BP","") &amp; IF(Tableau210[[#This Row],[Nb BP BUTA]]=2," 2 BP","")</f>
        <v xml:space="preserve"> 1 BP</v>
      </c>
      <c r="AL1306" s="117" t="s">
        <v>2527</v>
      </c>
      <c r="AM1306" s="117">
        <f>IFERROR(+VLOOKUP(AY1306,Tiges!$G$4:$I$569,3,FALSE),"")</f>
        <v>22</v>
      </c>
      <c r="AN1306" s="48"/>
      <c r="AO1306" s="117">
        <v>4</v>
      </c>
      <c r="AP1306" s="177" cm="1">
        <f t="array" ref="AP13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06" s="117" t="s">
        <v>2289</v>
      </c>
      <c r="AS1306" s="177" t="str" cm="1">
        <f t="array" ref="AS13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06" s="117" t="s">
        <v>1123</v>
      </c>
      <c r="AV1306" s="177" t="str" cm="1">
        <f t="array" ref="AV13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06" s="117"/>
      <c r="AY1306" s="117" cm="1">
        <f t="array" ref="AY1306">IFERROR(_xlfn.XLOOKUP(Tableau210[[#This Row],[DN DONNEES BUTA ]]&amp;Tableau210[[#This Row],[PN DONNEES BUTA]],Tiges!$B$4:$B$79&amp;Tiges!$C$4:$C$79,Tiges!$G$4:$G$79),"")</f>
        <v>14</v>
      </c>
      <c r="AZ1306" s="117"/>
      <c r="BA1306" s="117" cm="1">
        <f t="array" ref="BA1306">IFERROR(_xlfn.XLOOKUP(Tableau210[[#This Row],[DN DONNEES BUTA ]]&amp;Tableau210[[#This Row],[PN DONNEES BUTA]],Tiges!$B$4:$B$79&amp;Tiges!$C$4:$C$79,Tiges!$H$4:$H$79),"")</f>
        <v>70</v>
      </c>
      <c r="BB1306" s="117"/>
      <c r="BC1306" s="184">
        <f>IFERROR(VLOOKUP(Tableau210[[#This Row],[OPERATION]],Tableau4[],2,FALSE),"")</f>
        <v>1</v>
      </c>
      <c r="BD1306" s="177" cm="1">
        <f t="array" ref="BD1306">IFERROR(
   SUM(
      _xlfn._xlws.FILTER(
         Tableau3[Nb Platinage Joint],
         (Tableau3[ITEM]=Tableau210[[#This Row],[NOM]])*
         (Tableau3[Rep.]=Tableau210[[#This Row],[REPERE BUTA]])
      )
   ),
0)</f>
        <v>1</v>
      </c>
      <c r="BE1306" s="182">
        <f>IFERROR(VLOOKUP(Tableau210[[#This Row],[OPERATION]],Tableau4[],3,FALSE),"")</f>
        <v>1</v>
      </c>
      <c r="BF1306" s="177" cm="1">
        <f t="array" ref="BF1306">IFERROR(
   SUM(
      _xlfn._xlws.FILTER(
         Tableau3[Joint Définitif Nb],
         (Tableau3[ITEM]=Tableau210[[#This Row],[NOM]])*
         (Tableau3[Rep.]=Tableau210[[#This Row],[REPERE BUTA]])
      )
   ),
0)</f>
        <v>1</v>
      </c>
      <c r="BG1306" s="117" t="s">
        <v>129</v>
      </c>
      <c r="BH1306" s="177" t="str" cm="1">
        <f t="array" ref="BH13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3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06" s="117"/>
      <c r="BK1306" s="117" t="s">
        <v>37</v>
      </c>
      <c r="BL1306" s="167" t="s">
        <v>2380</v>
      </c>
      <c r="BM1306" s="167"/>
      <c r="BN1306" s="117"/>
      <c r="BO1306" s="117"/>
      <c r="BP1306" s="117"/>
      <c r="BQ1306" s="48"/>
      <c r="BR1306" s="119"/>
      <c r="BS1306" s="48"/>
      <c r="BT1306" s="48"/>
      <c r="BU1306" s="48"/>
      <c r="BV1306" s="48"/>
      <c r="BW1306" s="48"/>
      <c r="BX1306" s="48"/>
    </row>
    <row r="1307" spans="1:76" ht="15.75" hidden="1" x14ac:dyDescent="0.25">
      <c r="A1307" s="48" t="e" cm="1">
        <f t="array" ref="A1307">_xlfn.XLOOKUP(Tableau210[[#This Row],[NOM]]&amp;Tableau210[[#This Row],[REPERE BUTA]],[6]!Tableau16[POSTE TECHNIQUE]&amp;[6]!Tableau16[Repere ADM],[6]!Tableau16[NUMERO CLIENT])</f>
        <v>#N/A</v>
      </c>
      <c r="B1307" s="48" t="str" cm="1">
        <f t="array" ref="B1307">_xlfn.XLOOKUP(Tableau210[[#This Row],[NOM]]&amp;Tableau210[[#This Row],[REPERE BUTA]],[6]!Tableau16[POSTE TECHNIQUE]&amp;[6]!Tableau16[Repere REF],[6]!Tableau16[NUMERO CLIENT])</f>
        <v>S2-PSVBS464</v>
      </c>
      <c r="C1307" s="48" cm="1">
        <f t="array" ref="C1307">_xlfn.XLOOKUP(Tableau210[[#This Row],[NOM]]&amp;Tableau210[[#This Row],[Repere Ubleam]],[7]Sheet1!$C$2:$C$2995&amp;[7]Sheet1!$I$2:$I$2995,[7]Sheet1!$A$2:$A$2995)</f>
        <v>730</v>
      </c>
      <c r="D1307" s="48" t="str">
        <f>C1307&amp;""</f>
        <v>730</v>
      </c>
      <c r="E1307" s="48" t="s">
        <v>2577</v>
      </c>
      <c r="F1307" s="48" t="s">
        <v>655</v>
      </c>
      <c r="G1307" s="149" t="s">
        <v>1611</v>
      </c>
      <c r="H1307" s="150" t="s">
        <v>1067</v>
      </c>
      <c r="I1307" s="150" t="s">
        <v>91</v>
      </c>
      <c r="J1307" s="150" t="s">
        <v>1079</v>
      </c>
      <c r="K1307" s="150" t="str">
        <f>_xlfn.XLOOKUP(Tableau210[[#This Row],[NOM]],[8]LUT!$I$5:$I$301,[8]LUT!$N$5:$N$301)</f>
        <v xml:space="preserve">Soupape </v>
      </c>
      <c r="L1307" s="150" t="s">
        <v>83</v>
      </c>
      <c r="M1307" s="150"/>
      <c r="N1307" s="150" t="s">
        <v>83</v>
      </c>
      <c r="O1307" s="150"/>
      <c r="P1307" s="150"/>
      <c r="Q1307" s="150"/>
      <c r="R1307" s="150"/>
      <c r="S1307" s="150"/>
      <c r="T1307" s="150"/>
      <c r="U1307" s="150"/>
      <c r="V1307" s="150"/>
      <c r="W1307" s="151" cm="1">
        <f t="array" ref="W1307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07" s="151" cm="1">
        <f t="array" ref="X13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30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07" s="151" cm="1">
        <f t="array" ref="Z1307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07" s="151" cm="1">
        <f t="array" ref="AA13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0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07" s="152"/>
      <c r="AD1307" s="153" t="s">
        <v>2197</v>
      </c>
      <c r="AE1307" s="150"/>
      <c r="AF1307" s="161">
        <f>IFERROR(VLOOKUP(Tableau210[[#This Row],[OPERATION]],Tableau4[],5,FALSE),"")</f>
        <v>0</v>
      </c>
      <c r="AG1307" s="150" cm="1">
        <f t="array" ref="AG1307">IFERROR(
   SUM(
      _xlfn._xlws.FILTER(
         Tableau3[JP],
         (Tableau3[ITEM]=Tableau210[[#This Row],[NOM]])*
         (Tableau3[Rep.]=Tableau210[[#This Row],[REPERE BUTA]])
      )
   ),
0)</f>
        <v>0</v>
      </c>
      <c r="AH1307" s="161">
        <f>IFERROR(VLOOKUP(Tableau210[[#This Row],[OPERATION]],Tableau4[],4,FALSE),"")</f>
        <v>1</v>
      </c>
      <c r="AI1307" s="150" cm="1">
        <f t="array" ref="AI1307">IFERROR(
   SUM(
      _xlfn._xlws.FILTER(
         Tableau3[BP],
         (Tableau3[ITEM]=Tableau210[[#This Row],[NOM]])*
         (Tableau3[Rep.]=Tableau210[[#This Row],[REPERE BUTA]])
      )
   ),
0)</f>
        <v>0</v>
      </c>
      <c r="AJ1307" s="150" t="str">
        <f>IF(Tableau210[[#This Row],[NB JP EMIS]]=1,"1 JP","") &amp; IF(Tableau210[[#This Row],[NB BP EMIS]]=1," 1 BP","")</f>
        <v xml:space="preserve"> 1 BP</v>
      </c>
      <c r="AK1307" s="150" t="str">
        <f>IF(Tableau210[[#This Row],[NB JP BUTA]]=1,"1 JP","") &amp; IF(Tableau210[[#This Row],[Nb BP BUTA]]=1," 1 BP","") &amp; IF(Tableau210[[#This Row],[Nb BP BUTA]]=2," 2 BP","")</f>
        <v/>
      </c>
      <c r="AL1307" s="153" t="s">
        <v>103</v>
      </c>
      <c r="AM1307" s="153">
        <f>IFERROR(+VLOOKUP(AY1307,Tiges!$G$4:$I$569,3,FALSE),"")</f>
        <v>22</v>
      </c>
      <c r="AN1307" s="152"/>
      <c r="AO1307" s="153" t="s">
        <v>3424</v>
      </c>
      <c r="AP1307" s="153" cm="1">
        <f t="array" ref="AP13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0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07" s="153" t="s">
        <v>3428</v>
      </c>
      <c r="AS1307" s="153" t="str" cm="1">
        <f t="array" ref="AS13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M14x75</v>
      </c>
      <c r="AT130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M10x52mm</v>
      </c>
      <c r="AU1307" s="153" t="s">
        <v>3424</v>
      </c>
      <c r="AV1307" s="153" cm="1">
        <f t="array" ref="AV13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07" s="153" t="s">
        <v>3424</v>
      </c>
      <c r="AX1307" s="153"/>
      <c r="AY1307" s="153" cm="1">
        <f t="array" ref="AY1307">IFERROR(_xlfn.XLOOKUP(Tableau210[[#This Row],[DN DONNEES BUTA ]]&amp;Tableau210[[#This Row],[PN DONNEES BUTA]],Tiges!$B$4:$B$79&amp;Tiges!$C$4:$C$79,Tiges!$G$4:$G$79),"")</f>
        <v>14</v>
      </c>
      <c r="AZ1307" s="153"/>
      <c r="BA1307" s="153" cm="1">
        <f t="array" ref="BA1307">IFERROR(_xlfn.XLOOKUP(Tableau210[[#This Row],[DN DONNEES BUTA ]]&amp;Tableau210[[#This Row],[PN DONNEES BUTA]],Tiges!$B$4:$B$79&amp;Tiges!$C$4:$C$79,Tiges!$H$4:$H$79),"")</f>
        <v>70</v>
      </c>
      <c r="BB1307" s="153"/>
      <c r="BC1307" s="163">
        <f>IFERROR(VLOOKUP(Tableau210[[#This Row],[OPERATION]],Tableau4[],2,FALSE),"")</f>
        <v>1</v>
      </c>
      <c r="BD1307" s="153" cm="1">
        <f t="array" ref="BD1307">IFERROR(
   SUM(
      _xlfn._xlws.FILTER(
         Tableau3[Nb Platinage Joint],
         (Tableau3[ITEM]=Tableau210[[#This Row],[NOM]])*
         (Tableau3[Rep.]=Tableau210[[#This Row],[REPERE BUTA]])
      )
   ),
0)</f>
        <v>0</v>
      </c>
      <c r="BE1307" s="153">
        <f>IFERROR(VLOOKUP(Tableau210[[#This Row],[OPERATION]],Tableau4[],3,FALSE),"")</f>
        <v>1</v>
      </c>
      <c r="BF1307" s="153" cm="1">
        <f t="array" ref="BF1307">IFERROR(
   SUM(
      _xlfn._xlws.FILTER(
         Tableau3[Joint Définitif Nb],
         (Tableau3[ITEM]=Tableau210[[#This Row],[NOM]])*
         (Tableau3[Rep.]=Tableau210[[#This Row],[REPERE BUTA]])
      )
   ),
0)</f>
        <v>1</v>
      </c>
      <c r="BG1307" s="153" t="s">
        <v>3424</v>
      </c>
      <c r="BH1307" s="153" t="str" cm="1">
        <f t="array" ref="BH13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0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07" s="153" t="s">
        <v>3424</v>
      </c>
      <c r="BK1307" s="153" t="s">
        <v>3424</v>
      </c>
      <c r="BL1307" s="153" t="s">
        <v>3429</v>
      </c>
      <c r="BM1307" s="153" t="s">
        <v>2380</v>
      </c>
      <c r="BN1307" s="153"/>
      <c r="BO1307" s="153"/>
      <c r="BP1307" s="153"/>
      <c r="BQ1307" s="152"/>
      <c r="BR1307" s="150"/>
      <c r="BS1307" s="152"/>
      <c r="BT1307" s="152"/>
      <c r="BU1307" s="152"/>
      <c r="BV1307" s="152"/>
      <c r="BW1307" s="152"/>
      <c r="BX1307" s="152"/>
    </row>
    <row r="1308" spans="1:76" ht="15.75" hidden="1" x14ac:dyDescent="0.25">
      <c r="A1308" s="48" t="str" cm="1">
        <f t="array" ref="A1308">_xlfn.XLOOKUP(Tableau210[[#This Row],[NOM]]&amp;Tableau210[[#This Row],[REPERE BUTA]],[6]!Tableau16[POSTE TECHNIQUE]&amp;[6]!Tableau16[Repere ADM],[6]!Tableau16[NUMERO CLIENT])</f>
        <v>S2-PSVBS471</v>
      </c>
      <c r="B1308" s="48" t="e" cm="1">
        <f t="array" ref="B1308">_xlfn.XLOOKUP(Tableau210[[#This Row],[NOM]]&amp;Tableau210[[#This Row],[REPERE BUTA]],[6]!Tableau16[POSTE TECHNIQUE]&amp;[6]!Tableau16[Repere REF],[6]!Tableau16[NUMERO CLIENT])</f>
        <v>#N/A</v>
      </c>
      <c r="C1308" s="48" cm="1">
        <f t="array" ref="C1308">_xlfn.XLOOKUP(Tableau210[[#This Row],[NOM]]&amp;Tableau210[[#This Row],[Repere Ubleam]],[7]Sheet1!$C$2:$C$2995&amp;[7]Sheet1!$I$2:$I$2995,[7]Sheet1!$A$2:$A$2995)</f>
        <v>731</v>
      </c>
      <c r="D1308" s="48" t="str">
        <f>C1308&amp;""</f>
        <v>731</v>
      </c>
      <c r="E1308" s="48" t="s">
        <v>2577</v>
      </c>
      <c r="F1308" s="48" t="s">
        <v>657</v>
      </c>
      <c r="G1308" s="176" t="s">
        <v>1614</v>
      </c>
      <c r="H1308" s="119" t="s">
        <v>1067</v>
      </c>
      <c r="I1308" s="119" t="s">
        <v>91</v>
      </c>
      <c r="J1308" s="119" t="s">
        <v>1079</v>
      </c>
      <c r="K1308" s="119" t="str">
        <f>_xlfn.XLOOKUP(Tableau210[[#This Row],[NOM]],[8]LUT!$I$5:$I$301,[8]LUT!$N$5:$N$301)</f>
        <v xml:space="preserve">Soupape </v>
      </c>
      <c r="L1308" s="119" t="s">
        <v>73</v>
      </c>
      <c r="M1308" s="119"/>
      <c r="N1308" s="119" t="s">
        <v>73</v>
      </c>
      <c r="O1308" s="119"/>
      <c r="P1308" s="119"/>
      <c r="Q1308" s="119"/>
      <c r="R1308" s="119"/>
      <c r="S1308" s="119"/>
      <c r="T1308" s="119"/>
      <c r="U1308" s="119"/>
      <c r="V1308" s="119"/>
      <c r="W1308" s="148" cm="1">
        <f t="array" ref="W130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08" s="207" cm="1">
        <f t="array" ref="X13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30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08" s="148" cm="1">
        <f t="array" ref="Z130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08" s="207" cm="1">
        <f t="array" ref="AA13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0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08" s="48"/>
      <c r="AD1308" s="117" t="s">
        <v>2197</v>
      </c>
      <c r="AE1308" s="119"/>
      <c r="AF1308" s="183">
        <f>IFERROR(VLOOKUP(Tableau210[[#This Row],[OPERATION]],Tableau4[],5,FALSE),"")</f>
        <v>0</v>
      </c>
      <c r="AG1308" s="178" cm="1">
        <f t="array" ref="AG1308">IFERROR(
   SUM(
      _xlfn._xlws.FILTER(
         Tableau3[JP],
         (Tableau3[ITEM]=Tableau210[[#This Row],[NOM]])*
         (Tableau3[Rep.]=Tableau210[[#This Row],[REPERE BUTA]])
      )
   ),
0)</f>
        <v>0</v>
      </c>
      <c r="AH1308" s="183">
        <f>IFERROR(VLOOKUP(Tableau210[[#This Row],[OPERATION]],Tableau4[],4,FALSE),"")</f>
        <v>1</v>
      </c>
      <c r="AI1308" s="178" cm="1">
        <f t="array" ref="AI1308">IFERROR(
   SUM(
      _xlfn._xlws.FILTER(
         Tableau3[BP],
         (Tableau3[ITEM]=Tableau210[[#This Row],[NOM]])*
         (Tableau3[Rep.]=Tableau210[[#This Row],[REPERE BUTA]])
      )
   ),
0)</f>
        <v>1</v>
      </c>
      <c r="AJ1308" s="181" t="str">
        <f>IF(Tableau210[[#This Row],[NB JP EMIS]]=1,"1 JP","") &amp; IF(Tableau210[[#This Row],[NB BP EMIS]]=1," 1 BP","")</f>
        <v xml:space="preserve"> 1 BP</v>
      </c>
      <c r="AK1308" s="178" t="str">
        <f>IF(Tableau210[[#This Row],[NB JP BUTA]]=1,"1 JP","") &amp; IF(Tableau210[[#This Row],[Nb BP BUTA]]=1," 1 BP","") &amp; IF(Tableau210[[#This Row],[Nb BP BUTA]]=2," 2 BP","")</f>
        <v xml:space="preserve"> 1 BP</v>
      </c>
      <c r="AL1308" s="117" t="s">
        <v>103</v>
      </c>
      <c r="AM1308" s="117">
        <f>IFERROR(+VLOOKUP(AY1308,Tiges!$G$4:$I$569,3,FALSE),"")</f>
        <v>22</v>
      </c>
      <c r="AN1308" s="48"/>
      <c r="AO1308" s="117">
        <v>4</v>
      </c>
      <c r="AP1308" s="177" cm="1">
        <f t="array" ref="AP13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0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08" s="117" t="s">
        <v>2163</v>
      </c>
      <c r="AS1308" s="177" t="str" cm="1">
        <f t="array" ref="AS13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0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08" s="117" t="s">
        <v>1115</v>
      </c>
      <c r="AV1308" s="177" t="str" cm="1">
        <f t="array" ref="AV13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0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08" s="117"/>
      <c r="AY1308" s="117" cm="1">
        <f t="array" ref="AY1308">IFERROR(_xlfn.XLOOKUP(Tableau210[[#This Row],[DN DONNEES BUTA ]]&amp;Tableau210[[#This Row],[PN DONNEES BUTA]],Tiges!$B$4:$B$79&amp;Tiges!$C$4:$C$79,Tiges!$G$4:$G$79),"")</f>
        <v>14</v>
      </c>
      <c r="AZ1308" s="117"/>
      <c r="BA1308" s="117" cm="1">
        <f t="array" ref="BA1308">IFERROR(_xlfn.XLOOKUP(Tableau210[[#This Row],[DN DONNEES BUTA ]]&amp;Tableau210[[#This Row],[PN DONNEES BUTA]],Tiges!$B$4:$B$79&amp;Tiges!$C$4:$C$79,Tiges!$H$4:$H$79),"")</f>
        <v>70</v>
      </c>
      <c r="BB1308" s="117"/>
      <c r="BC1308" s="184">
        <f>IFERROR(VLOOKUP(Tableau210[[#This Row],[OPERATION]],Tableau4[],2,FALSE),"")</f>
        <v>1</v>
      </c>
      <c r="BD1308" s="177" cm="1">
        <f t="array" ref="BD1308">IFERROR(
   SUM(
      _xlfn._xlws.FILTER(
         Tableau3[Nb Platinage Joint],
         (Tableau3[ITEM]=Tableau210[[#This Row],[NOM]])*
         (Tableau3[Rep.]=Tableau210[[#This Row],[REPERE BUTA]])
      )
   ),
0)</f>
        <v>1</v>
      </c>
      <c r="BE1308" s="182">
        <f>IFERROR(VLOOKUP(Tableau210[[#This Row],[OPERATION]],Tableau4[],3,FALSE),"")</f>
        <v>1</v>
      </c>
      <c r="BF1308" s="177" cm="1">
        <f t="array" ref="BF1308">IFERROR(
   SUM(
      _xlfn._xlws.FILTER(
         Tableau3[Joint Définitif Nb],
         (Tableau3[ITEM]=Tableau210[[#This Row],[NOM]])*
         (Tableau3[Rep.]=Tableau210[[#This Row],[REPERE BUTA]])
      )
   ),
0)</f>
        <v>1</v>
      </c>
      <c r="BG1308" s="117" t="s">
        <v>129</v>
      </c>
      <c r="BH1308" s="177" t="str" cm="1">
        <f t="array" ref="BH13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0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08" s="117"/>
      <c r="BK1308" s="117" t="s">
        <v>37</v>
      </c>
      <c r="BL1308" s="167" t="s">
        <v>2380</v>
      </c>
      <c r="BM1308" s="167"/>
      <c r="BN1308" s="117"/>
      <c r="BO1308" s="117"/>
      <c r="BP1308" s="117"/>
      <c r="BQ1308" s="48"/>
      <c r="BR1308" s="119"/>
      <c r="BS1308" s="48"/>
      <c r="BT1308" s="48"/>
      <c r="BU1308" s="48"/>
      <c r="BV1308" s="48"/>
      <c r="BW1308" s="48"/>
      <c r="BX1308" s="48"/>
    </row>
    <row r="1309" spans="1:76" ht="15.75" hidden="1" x14ac:dyDescent="0.25">
      <c r="A1309" s="48" t="e" cm="1">
        <f t="array" ref="A1309">_xlfn.XLOOKUP(Tableau210[[#This Row],[NOM]]&amp;Tableau210[[#This Row],[REPERE BUTA]],[6]!Tableau16[POSTE TECHNIQUE]&amp;[6]!Tableau16[Repere ADM],[6]!Tableau16[NUMERO CLIENT])</f>
        <v>#N/A</v>
      </c>
      <c r="B1309" s="48" t="str" cm="1">
        <f t="array" ref="B1309">_xlfn.XLOOKUP(Tableau210[[#This Row],[NOM]]&amp;Tableau210[[#This Row],[REPERE BUTA]],[6]!Tableau16[POSTE TECHNIQUE]&amp;[6]!Tableau16[Repere REF],[6]!Tableau16[NUMERO CLIENT])</f>
        <v>S2-PSVBS471</v>
      </c>
      <c r="C1309" s="48" cm="1">
        <f t="array" ref="C1309">_xlfn.XLOOKUP(Tableau210[[#This Row],[NOM]]&amp;Tableau210[[#This Row],[Repere Ubleam]],[7]Sheet1!$C$2:$C$2995&amp;[7]Sheet1!$I$2:$I$2995,[7]Sheet1!$A$2:$A$2995)</f>
        <v>732</v>
      </c>
      <c r="D1309" s="48" t="str">
        <f>C1309&amp;""</f>
        <v>732</v>
      </c>
      <c r="E1309" s="48" t="s">
        <v>2577</v>
      </c>
      <c r="F1309" s="48" t="s">
        <v>657</v>
      </c>
      <c r="G1309" s="176" t="s">
        <v>1614</v>
      </c>
      <c r="H1309" s="119" t="s">
        <v>1067</v>
      </c>
      <c r="I1309" s="119" t="s">
        <v>91</v>
      </c>
      <c r="J1309" s="119" t="s">
        <v>1079</v>
      </c>
      <c r="K1309" s="119" t="str">
        <f>_xlfn.XLOOKUP(Tableau210[[#This Row],[NOM]],[8]LUT!$I$5:$I$301,[8]LUT!$N$5:$N$301)</f>
        <v xml:space="preserve">Soupape </v>
      </c>
      <c r="L1309" s="119" t="s">
        <v>83</v>
      </c>
      <c r="M1309" s="119"/>
      <c r="N1309" s="119" t="s">
        <v>83</v>
      </c>
      <c r="O1309" s="119"/>
      <c r="P1309" s="119"/>
      <c r="Q1309" s="119"/>
      <c r="R1309" s="119"/>
      <c r="S1309" s="119"/>
      <c r="T1309" s="119"/>
      <c r="U1309" s="119"/>
      <c r="V1309" s="119"/>
      <c r="W1309" s="148" cm="1">
        <f t="array" ref="W1309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09" s="207" cm="1">
        <f t="array" ref="X13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0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09" s="148" cm="1">
        <f t="array" ref="Z1309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09" s="207" cm="1">
        <f t="array" ref="AA13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0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09" s="48"/>
      <c r="AD1309" s="117" t="s">
        <v>2196</v>
      </c>
      <c r="AE1309" s="119"/>
      <c r="AF1309" s="183">
        <f>IFERROR(VLOOKUP(Tableau210[[#This Row],[OPERATION]],Tableau4[],5,FALSE),"")</f>
        <v>0</v>
      </c>
      <c r="AG1309" s="178" cm="1">
        <f t="array" ref="AG1309">IFERROR(
   SUM(
      _xlfn._xlws.FILTER(
         Tableau3[JP],
         (Tableau3[ITEM]=Tableau210[[#This Row],[NOM]])*
         (Tableau3[Rep.]=Tableau210[[#This Row],[REPERE BUTA]])
      )
   ),
0)</f>
        <v>0</v>
      </c>
      <c r="AH1309" s="183">
        <f>IFERROR(VLOOKUP(Tableau210[[#This Row],[OPERATION]],Tableau4[],4,FALSE),"")</f>
        <v>0</v>
      </c>
      <c r="AI1309" s="178" cm="1">
        <f t="array" ref="AI1309">IFERROR(
   SUM(
      _xlfn._xlws.FILTER(
         Tableau3[BP],
         (Tableau3[ITEM]=Tableau210[[#This Row],[NOM]])*
         (Tableau3[Rep.]=Tableau210[[#This Row],[REPERE BUTA]])
      )
   ),
0)</f>
        <v>0</v>
      </c>
      <c r="AJ1309" s="181" t="str">
        <f>IF(Tableau210[[#This Row],[NB JP EMIS]]=1,"1 JP","") &amp; IF(Tableau210[[#This Row],[NB BP EMIS]]=1," 1 BP","")</f>
        <v/>
      </c>
      <c r="AK1309" s="178" t="str">
        <f>IF(Tableau210[[#This Row],[NB JP BUTA]]=1,"1 JP","") &amp; IF(Tableau210[[#This Row],[Nb BP BUTA]]=1," 1 BP","") &amp; IF(Tableau210[[#This Row],[Nb BP BUTA]]=2," 2 BP","")</f>
        <v/>
      </c>
      <c r="AL1309" s="117" t="s">
        <v>103</v>
      </c>
      <c r="AM1309" s="117">
        <f>IFERROR(+VLOOKUP(AY1309,Tiges!$G$4:$I$569,3,FALSE),"")</f>
        <v>22</v>
      </c>
      <c r="AN1309" s="48"/>
      <c r="AO1309" s="117">
        <v>4</v>
      </c>
      <c r="AP1309" s="177" cm="1">
        <f t="array" ref="AP13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09" s="117" t="s">
        <v>2289</v>
      </c>
      <c r="AS1309" s="177" t="str" cm="1">
        <f t="array" ref="AS13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09" s="117" t="s">
        <v>1115</v>
      </c>
      <c r="AV1309" s="177" t="str" cm="1">
        <f t="array" ref="AV13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09" s="117"/>
      <c r="AY1309" s="117" cm="1">
        <f t="array" ref="AY1309">IFERROR(_xlfn.XLOOKUP(Tableau210[[#This Row],[DN DONNEES BUTA ]]&amp;Tableau210[[#This Row],[PN DONNEES BUTA]],Tiges!$B$4:$B$79&amp;Tiges!$C$4:$C$79,Tiges!$G$4:$G$79),"")</f>
        <v>14</v>
      </c>
      <c r="AZ1309" s="117"/>
      <c r="BA1309" s="117" cm="1">
        <f t="array" ref="BA1309">IFERROR(_xlfn.XLOOKUP(Tableau210[[#This Row],[DN DONNEES BUTA ]]&amp;Tableau210[[#This Row],[PN DONNEES BUTA]],Tiges!$B$4:$B$79&amp;Tiges!$C$4:$C$79,Tiges!$H$4:$H$79),"")</f>
        <v>70</v>
      </c>
      <c r="BB1309" s="117"/>
      <c r="BC1309" s="184">
        <f>IFERROR(VLOOKUP(Tableau210[[#This Row],[OPERATION]],Tableau4[],2,FALSE),"")</f>
        <v>0</v>
      </c>
      <c r="BD1309" s="177" cm="1">
        <f t="array" ref="BD1309">IFERROR(
   SUM(
      _xlfn._xlws.FILTER(
         Tableau3[Nb Platinage Joint],
         (Tableau3[ITEM]=Tableau210[[#This Row],[NOM]])*
         (Tableau3[Rep.]=Tableau210[[#This Row],[REPERE BUTA]])
      )
   ),
0)</f>
        <v>0</v>
      </c>
      <c r="BE1309" s="182">
        <f>IFERROR(VLOOKUP(Tableau210[[#This Row],[OPERATION]],Tableau4[],3,FALSE),"")</f>
        <v>1</v>
      </c>
      <c r="BF1309" s="177" cm="1">
        <f t="array" ref="BF1309">IFERROR(
   SUM(
      _xlfn._xlws.FILTER(
         Tableau3[Joint Définitif Nb],
         (Tableau3[ITEM]=Tableau210[[#This Row],[NOM]])*
         (Tableau3[Rep.]=Tableau210[[#This Row],[REPERE BUTA]])
      )
   ),
0)</f>
        <v>1</v>
      </c>
      <c r="BG1309" s="117" t="s">
        <v>129</v>
      </c>
      <c r="BH1309" s="177" t="str" cm="1">
        <f t="array" ref="BH13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09" s="117"/>
      <c r="BK1309" s="117" t="s">
        <v>37</v>
      </c>
      <c r="BL1309" s="167" t="s">
        <v>2380</v>
      </c>
      <c r="BM1309" s="167"/>
      <c r="BN1309" s="117"/>
      <c r="BO1309" s="117"/>
      <c r="BP1309" s="117"/>
      <c r="BQ1309" s="48"/>
      <c r="BR1309" s="119"/>
      <c r="BS1309" s="48"/>
      <c r="BT1309" s="48"/>
      <c r="BU1309" s="48"/>
      <c r="BV1309" s="48"/>
      <c r="BW1309" s="48"/>
      <c r="BX1309" s="48"/>
    </row>
    <row r="1310" spans="1:76" ht="15.75" hidden="1" x14ac:dyDescent="0.25">
      <c r="A1310" s="48" t="str" cm="1">
        <f t="array" ref="A1310">_xlfn.XLOOKUP(Tableau210[[#This Row],[NOM]]&amp;Tableau210[[#This Row],[REPERE BUTA]],[6]!Tableau16[POSTE TECHNIQUE]&amp;[6]!Tableau16[Repere ADM],[6]!Tableau16[NUMERO CLIENT])</f>
        <v>S2-PSVBS473</v>
      </c>
      <c r="B1310" s="48" t="e" cm="1">
        <f t="array" ref="B1310">_xlfn.XLOOKUP(Tableau210[[#This Row],[NOM]]&amp;Tableau210[[#This Row],[REPERE BUTA]],[6]!Tableau16[POSTE TECHNIQUE]&amp;[6]!Tableau16[Repere REF],[6]!Tableau16[NUMERO CLIENT])</f>
        <v>#N/A</v>
      </c>
      <c r="C1310" s="48" cm="1">
        <f t="array" ref="C1310">_xlfn.XLOOKUP(Tableau210[[#This Row],[NOM]]&amp;Tableau210[[#This Row],[Repere Ubleam]],[7]Sheet1!$C$2:$C$2995&amp;[7]Sheet1!$I$2:$I$2995,[7]Sheet1!$A$2:$A$2995)</f>
        <v>733</v>
      </c>
      <c r="D1310" s="48" t="str">
        <f>C1310&amp;""</f>
        <v>733</v>
      </c>
      <c r="E1310" s="48" t="s">
        <v>2577</v>
      </c>
      <c r="F1310" s="48" t="s">
        <v>661</v>
      </c>
      <c r="G1310" s="176" t="s">
        <v>1616</v>
      </c>
      <c r="H1310" s="119" t="s">
        <v>1067</v>
      </c>
      <c r="I1310" s="119" t="s">
        <v>91</v>
      </c>
      <c r="J1310" s="119" t="s">
        <v>1079</v>
      </c>
      <c r="K1310" s="119" t="str">
        <f>_xlfn.XLOOKUP(Tableau210[[#This Row],[NOM]],[8]LUT!$I$5:$I$301,[8]LUT!$N$5:$N$301)</f>
        <v xml:space="preserve">Soupape </v>
      </c>
      <c r="L1310" s="119" t="s">
        <v>73</v>
      </c>
      <c r="M1310" s="119"/>
      <c r="N1310" s="119" t="s">
        <v>73</v>
      </c>
      <c r="O1310" s="119"/>
      <c r="P1310" s="119"/>
      <c r="Q1310" s="119"/>
      <c r="R1310" s="119"/>
      <c r="S1310" s="119"/>
      <c r="T1310" s="119"/>
      <c r="U1310" s="119"/>
      <c r="V1310" s="119"/>
      <c r="W1310" s="148" cm="1">
        <f t="array" ref="W131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10" s="207" cm="1">
        <f t="array" ref="X13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31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10" s="148" cm="1">
        <f t="array" ref="Z131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10" s="207" cm="1">
        <f t="array" ref="AA13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10" s="48"/>
      <c r="AD1310" s="117" t="s">
        <v>2197</v>
      </c>
      <c r="AE1310" s="119"/>
      <c r="AF1310" s="183">
        <f>IFERROR(VLOOKUP(Tableau210[[#This Row],[OPERATION]],Tableau4[],5,FALSE),"")</f>
        <v>0</v>
      </c>
      <c r="AG1310" s="178" cm="1">
        <f t="array" ref="AG1310">IFERROR(
   SUM(
      _xlfn._xlws.FILTER(
         Tableau3[JP],
         (Tableau3[ITEM]=Tableau210[[#This Row],[NOM]])*
         (Tableau3[Rep.]=Tableau210[[#This Row],[REPERE BUTA]])
      )
   ),
0)</f>
        <v>0</v>
      </c>
      <c r="AH1310" s="183">
        <f>IFERROR(VLOOKUP(Tableau210[[#This Row],[OPERATION]],Tableau4[],4,FALSE),"")</f>
        <v>1</v>
      </c>
      <c r="AI1310" s="178" cm="1">
        <f t="array" ref="AI1310">IFERROR(
   SUM(
      _xlfn._xlws.FILTER(
         Tableau3[BP],
         (Tableau3[ITEM]=Tableau210[[#This Row],[NOM]])*
         (Tableau3[Rep.]=Tableau210[[#This Row],[REPERE BUTA]])
      )
   ),
0)</f>
        <v>1</v>
      </c>
      <c r="AJ1310" s="181" t="str">
        <f>IF(Tableau210[[#This Row],[NB JP EMIS]]=1,"1 JP","") &amp; IF(Tableau210[[#This Row],[NB BP EMIS]]=1," 1 BP","")</f>
        <v xml:space="preserve"> 1 BP</v>
      </c>
      <c r="AK1310" s="178" t="str">
        <f>IF(Tableau210[[#This Row],[NB JP BUTA]]=1,"1 JP","") &amp; IF(Tableau210[[#This Row],[Nb BP BUTA]]=1," 1 BP","") &amp; IF(Tableau210[[#This Row],[Nb BP BUTA]]=2," 2 BP","")</f>
        <v xml:space="preserve"> 1 BP</v>
      </c>
      <c r="AL1310" s="117" t="s">
        <v>103</v>
      </c>
      <c r="AM1310" s="117">
        <f>IFERROR(+VLOOKUP(AY1310,Tiges!$G$4:$I$569,3,FALSE),"")</f>
        <v>22</v>
      </c>
      <c r="AN1310" s="48"/>
      <c r="AO1310" s="117">
        <v>4</v>
      </c>
      <c r="AP1310" s="177" cm="1">
        <f t="array" ref="AP13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10" s="117" t="s">
        <v>2542</v>
      </c>
      <c r="AS1310" s="177" t="str" cm="1">
        <f t="array" ref="AS13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M14x100</v>
      </c>
      <c r="AU1310" s="117" t="s">
        <v>1123</v>
      </c>
      <c r="AV1310" s="177" t="str" cm="1">
        <f t="array" ref="AV13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0" s="117"/>
      <c r="AY1310" s="117" cm="1">
        <f t="array" ref="AY1310">IFERROR(_xlfn.XLOOKUP(Tableau210[[#This Row],[DN DONNEES BUTA ]]&amp;Tableau210[[#This Row],[PN DONNEES BUTA]],Tiges!$B$4:$B$79&amp;Tiges!$C$4:$C$79,Tiges!$G$4:$G$79),"")</f>
        <v>14</v>
      </c>
      <c r="AZ1310" s="117"/>
      <c r="BA1310" s="117" cm="1">
        <f t="array" ref="BA1310">IFERROR(_xlfn.XLOOKUP(Tableau210[[#This Row],[DN DONNEES BUTA ]]&amp;Tableau210[[#This Row],[PN DONNEES BUTA]],Tiges!$B$4:$B$79&amp;Tiges!$C$4:$C$79,Tiges!$H$4:$H$79),"")</f>
        <v>80</v>
      </c>
      <c r="BB1310" s="117"/>
      <c r="BC1310" s="184">
        <f>IFERROR(VLOOKUP(Tableau210[[#This Row],[OPERATION]],Tableau4[],2,FALSE),"")</f>
        <v>1</v>
      </c>
      <c r="BD1310" s="177" cm="1">
        <f t="array" ref="BD1310">IFERROR(
   SUM(
      _xlfn._xlws.FILTER(
         Tableau3[Nb Platinage Joint],
         (Tableau3[ITEM]=Tableau210[[#This Row],[NOM]])*
         (Tableau3[Rep.]=Tableau210[[#This Row],[REPERE BUTA]])
      )
   ),
0)</f>
        <v>1</v>
      </c>
      <c r="BE1310" s="182">
        <f>IFERROR(VLOOKUP(Tableau210[[#This Row],[OPERATION]],Tableau4[],3,FALSE),"")</f>
        <v>1</v>
      </c>
      <c r="BF1310" s="177" cm="1">
        <f t="array" ref="BF1310">IFERROR(
   SUM(
      _xlfn._xlws.FILTER(
         Tableau3[Joint Définitif Nb],
         (Tableau3[ITEM]=Tableau210[[#This Row],[NOM]])*
         (Tableau3[Rep.]=Tableau210[[#This Row],[REPERE BUTA]])
      )
   ),
0)</f>
        <v>1</v>
      </c>
      <c r="BG1310" s="117" t="s">
        <v>129</v>
      </c>
      <c r="BH1310" s="177" t="str" cm="1">
        <f t="array" ref="BH13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0" s="117"/>
      <c r="BK1310" s="117" t="s">
        <v>37</v>
      </c>
      <c r="BL1310" s="167" t="s">
        <v>2380</v>
      </c>
      <c r="BM1310" s="167"/>
      <c r="BN1310" s="117"/>
      <c r="BO1310" s="117"/>
      <c r="BP1310" s="117"/>
      <c r="BQ1310" s="48"/>
      <c r="BR1310" s="119"/>
      <c r="BS1310" s="48"/>
      <c r="BT1310" s="48"/>
      <c r="BU1310" s="48"/>
      <c r="BV1310" s="48"/>
      <c r="BW1310" s="48"/>
      <c r="BX1310" s="48"/>
    </row>
    <row r="1311" spans="1:76" ht="15.75" hidden="1" x14ac:dyDescent="0.25">
      <c r="A1311" s="48" t="e" cm="1">
        <f t="array" ref="A1311">_xlfn.XLOOKUP(Tableau210[[#This Row],[NOM]]&amp;Tableau210[[#This Row],[REPERE BUTA]],[6]!Tableau16[POSTE TECHNIQUE]&amp;[6]!Tableau16[Repere ADM],[6]!Tableau16[NUMERO CLIENT])</f>
        <v>#N/A</v>
      </c>
      <c r="B1311" s="48" t="str" cm="1">
        <f t="array" ref="B1311">_xlfn.XLOOKUP(Tableau210[[#This Row],[NOM]]&amp;Tableau210[[#This Row],[REPERE BUTA]],[6]!Tableau16[POSTE TECHNIQUE]&amp;[6]!Tableau16[Repere REF],[6]!Tableau16[NUMERO CLIENT])</f>
        <v>S2-PSVBS473</v>
      </c>
      <c r="C1311" s="48" cm="1">
        <f t="array" ref="C1311">_xlfn.XLOOKUP(Tableau210[[#This Row],[NOM]]&amp;Tableau210[[#This Row],[Repere Ubleam]],[7]Sheet1!$C$2:$C$2995&amp;[7]Sheet1!$I$2:$I$2995,[7]Sheet1!$A$2:$A$2995)</f>
        <v>734</v>
      </c>
      <c r="D1311" s="48" t="str">
        <f>C1311&amp;""</f>
        <v>734</v>
      </c>
      <c r="E1311" s="48" t="s">
        <v>2577</v>
      </c>
      <c r="F1311" s="48" t="s">
        <v>661</v>
      </c>
      <c r="G1311" s="176" t="s">
        <v>1616</v>
      </c>
      <c r="H1311" s="119" t="s">
        <v>1067</v>
      </c>
      <c r="I1311" s="119" t="s">
        <v>91</v>
      </c>
      <c r="J1311" s="119" t="s">
        <v>1079</v>
      </c>
      <c r="K1311" s="119" t="str">
        <f>_xlfn.XLOOKUP(Tableau210[[#This Row],[NOM]],[8]LUT!$I$5:$I$301,[8]LUT!$N$5:$N$301)</f>
        <v xml:space="preserve">Soupape </v>
      </c>
      <c r="L1311" s="119" t="s">
        <v>83</v>
      </c>
      <c r="M1311" s="119"/>
      <c r="N1311" s="119" t="s">
        <v>83</v>
      </c>
      <c r="O1311" s="119"/>
      <c r="P1311" s="119"/>
      <c r="Q1311" s="119"/>
      <c r="R1311" s="119"/>
      <c r="S1311" s="119"/>
      <c r="T1311" s="119"/>
      <c r="U1311" s="119"/>
      <c r="V1311" s="119"/>
      <c r="W1311" s="148" cm="1">
        <f t="array" ref="W1311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11" s="207" cm="1">
        <f t="array" ref="X13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1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11" s="148" cm="1">
        <f t="array" ref="Z1311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11" s="207" cm="1">
        <f t="array" ref="AA13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11" s="48"/>
      <c r="AD1311" s="117" t="s">
        <v>2196</v>
      </c>
      <c r="AE1311" s="119"/>
      <c r="AF1311" s="183">
        <f>IFERROR(VLOOKUP(Tableau210[[#This Row],[OPERATION]],Tableau4[],5,FALSE),"")</f>
        <v>0</v>
      </c>
      <c r="AG1311" s="178" cm="1">
        <f t="array" ref="AG1311">IFERROR(
   SUM(
      _xlfn._xlws.FILTER(
         Tableau3[JP],
         (Tableau3[ITEM]=Tableau210[[#This Row],[NOM]])*
         (Tableau3[Rep.]=Tableau210[[#This Row],[REPERE BUTA]])
      )
   ),
0)</f>
        <v>0</v>
      </c>
      <c r="AH1311" s="183">
        <f>IFERROR(VLOOKUP(Tableau210[[#This Row],[OPERATION]],Tableau4[],4,FALSE),"")</f>
        <v>0</v>
      </c>
      <c r="AI1311" s="178" cm="1">
        <f t="array" ref="AI1311">IFERROR(
   SUM(
      _xlfn._xlws.FILTER(
         Tableau3[BP],
         (Tableau3[ITEM]=Tableau210[[#This Row],[NOM]])*
         (Tableau3[Rep.]=Tableau210[[#This Row],[REPERE BUTA]])
      )
   ),
0)</f>
        <v>0</v>
      </c>
      <c r="AJ1311" s="181" t="str">
        <f>IF(Tableau210[[#This Row],[NB JP EMIS]]=1,"1 JP","") &amp; IF(Tableau210[[#This Row],[NB BP EMIS]]=1," 1 BP","")</f>
        <v/>
      </c>
      <c r="AK1311" s="178" t="str">
        <f>IF(Tableau210[[#This Row],[NB JP BUTA]]=1,"1 JP","") &amp; IF(Tableau210[[#This Row],[Nb BP BUTA]]=1," 1 BP","") &amp; IF(Tableau210[[#This Row],[Nb BP BUTA]]=2," 2 BP","")</f>
        <v/>
      </c>
      <c r="AL1311" s="117" t="s">
        <v>103</v>
      </c>
      <c r="AM1311" s="117">
        <f>IFERROR(+VLOOKUP(AY1311,Tiges!$G$4:$I$569,3,FALSE),"")</f>
        <v>27</v>
      </c>
      <c r="AN1311" s="48"/>
      <c r="AO1311" s="117">
        <v>4</v>
      </c>
      <c r="AP1311" s="177" cm="1">
        <f t="array" ref="AP13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11" s="117" t="s">
        <v>2161</v>
      </c>
      <c r="AS1311" s="177" t="str" cm="1">
        <f t="array" ref="AS13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11" s="117" t="s">
        <v>1123</v>
      </c>
      <c r="AV1311" s="177" t="str" cm="1">
        <f t="array" ref="AV13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1" s="117"/>
      <c r="AY1311" s="117" cm="1">
        <f t="array" ref="AY1311">IFERROR(_xlfn.XLOOKUP(Tableau210[[#This Row],[DN DONNEES BUTA ]]&amp;Tableau210[[#This Row],[PN DONNEES BUTA]],Tiges!$B$4:$B$79&amp;Tiges!$C$4:$C$79,Tiges!$G$4:$G$79),"")</f>
        <v>16</v>
      </c>
      <c r="AZ1311" s="117"/>
      <c r="BA1311" s="117" cm="1">
        <f t="array" ref="BA1311">IFERROR(_xlfn.XLOOKUP(Tableau210[[#This Row],[DN DONNEES BUTA ]]&amp;Tableau210[[#This Row],[PN DONNEES BUTA]],Tiges!$B$4:$B$79&amp;Tiges!$C$4:$C$79,Tiges!$H$4:$H$79),"")</f>
        <v>90</v>
      </c>
      <c r="BB1311" s="117"/>
      <c r="BC1311" s="184">
        <f>IFERROR(VLOOKUP(Tableau210[[#This Row],[OPERATION]],Tableau4[],2,FALSE),"")</f>
        <v>0</v>
      </c>
      <c r="BD1311" s="177" cm="1">
        <f t="array" ref="BD1311">IFERROR(
   SUM(
      _xlfn._xlws.FILTER(
         Tableau3[Nb Platinage Joint],
         (Tableau3[ITEM]=Tableau210[[#This Row],[NOM]])*
         (Tableau3[Rep.]=Tableau210[[#This Row],[REPERE BUTA]])
      )
   ),
0)</f>
        <v>0</v>
      </c>
      <c r="BE1311" s="182">
        <f>IFERROR(VLOOKUP(Tableau210[[#This Row],[OPERATION]],Tableau4[],3,FALSE),"")</f>
        <v>1</v>
      </c>
      <c r="BF1311" s="177" cm="1">
        <f t="array" ref="BF1311">IFERROR(
   SUM(
      _xlfn._xlws.FILTER(
         Tableau3[Joint Définitif Nb],
         (Tableau3[ITEM]=Tableau210[[#This Row],[NOM]])*
         (Tableau3[Rep.]=Tableau210[[#This Row],[REPERE BUTA]])
      )
   ),
0)</f>
        <v>1</v>
      </c>
      <c r="BG1311" s="117" t="s">
        <v>129</v>
      </c>
      <c r="BH1311" s="177" t="str" cm="1">
        <f t="array" ref="BH13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1" s="117"/>
      <c r="BK1311" s="117" t="s">
        <v>37</v>
      </c>
      <c r="BL1311" s="167" t="s">
        <v>2380</v>
      </c>
      <c r="BM1311" s="167"/>
      <c r="BN1311" s="117"/>
      <c r="BO1311" s="117"/>
      <c r="BP1311" s="117"/>
      <c r="BQ1311" s="48"/>
      <c r="BR1311" s="119"/>
      <c r="BS1311" s="48"/>
      <c r="BT1311" s="48"/>
      <c r="BU1311" s="48"/>
      <c r="BV1311" s="48"/>
      <c r="BW1311" s="48"/>
      <c r="BX1311" s="48"/>
    </row>
    <row r="1312" spans="1:76" ht="15.75" hidden="1" x14ac:dyDescent="0.25">
      <c r="A1312" s="48" t="e" cm="1">
        <f t="array" ref="A1312">_xlfn.XLOOKUP(Tableau210[[#This Row],[NOM]]&amp;Tableau210[[#This Row],[REPERE BUTA]],[6]!Tableau16[POSTE TECHNIQUE]&amp;[6]!Tableau16[Repere ADM],[6]!Tableau16[NUMERO CLIENT])</f>
        <v>#N/A</v>
      </c>
      <c r="B1312" s="48" t="e" cm="1">
        <f t="array" ref="B1312">_xlfn.XLOOKUP(Tableau210[[#This Row],[NOM]]&amp;Tableau210[[#This Row],[REPERE BUTA]],[6]!Tableau16[POSTE TECHNIQUE]&amp;[6]!Tableau16[Repere REF],[6]!Tableau16[NUMERO CLIENT])</f>
        <v>#N/A</v>
      </c>
      <c r="C1312" s="48" cm="1">
        <f t="array" ref="C1312">_xlfn.XLOOKUP(Tableau210[[#This Row],[NOM]]&amp;Tableau210[[#This Row],[Repere Ubleam]],[7]Sheet1!$C$2:$C$2995&amp;[7]Sheet1!$I$2:$I$2995,[7]Sheet1!$A$2:$A$2995)</f>
        <v>1307</v>
      </c>
      <c r="D1312" s="48" t="str">
        <f>C1312&amp;""</f>
        <v>1307</v>
      </c>
      <c r="E1312" s="48" t="e">
        <v>#N/A</v>
      </c>
      <c r="F1312" s="48" t="e">
        <v>#N/A</v>
      </c>
      <c r="G1312" s="176" t="s">
        <v>1952</v>
      </c>
      <c r="H1312" s="119" t="s">
        <v>1068</v>
      </c>
      <c r="I1312" s="119" t="s">
        <v>80</v>
      </c>
      <c r="J1312" s="119" t="s">
        <v>1076</v>
      </c>
      <c r="K1312" s="119" t="str">
        <f>_xlfn.XLOOKUP(Tableau210[[#This Row],[NOM]],[8]LUT!$I$5:$I$301,[8]LUT!$N$5:$N$301)</f>
        <v>Tank</v>
      </c>
      <c r="L1312" s="119">
        <v>1</v>
      </c>
      <c r="M1312" s="119"/>
      <c r="N1312" s="119">
        <v>1</v>
      </c>
      <c r="O1312" s="119"/>
      <c r="P1312" s="119"/>
      <c r="Q1312" s="119"/>
      <c r="R1312" s="119"/>
      <c r="S1312" s="119"/>
      <c r="T1312" s="119"/>
      <c r="U1312" s="119"/>
      <c r="V1312" s="119"/>
      <c r="W1312" s="148">
        <v>50</v>
      </c>
      <c r="X1312" s="207" cm="1">
        <f t="array" ref="X13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31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12" s="148">
        <v>20</v>
      </c>
      <c r="AA1312" s="207" cm="1">
        <f t="array" ref="AA13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12" s="48"/>
      <c r="AD1312" s="117" t="s">
        <v>2103</v>
      </c>
      <c r="AE1312" s="119"/>
      <c r="AF1312" s="183">
        <f>IFERROR(VLOOKUP(Tableau210[[#This Row],[OPERATION]],Tableau4[],5,FALSE),"")</f>
        <v>1</v>
      </c>
      <c r="AG1312" s="178" cm="1">
        <f t="array" ref="AG1312">IFERROR(
   SUM(
      _xlfn._xlws.FILTER(
         Tableau3[JP],
         (Tableau3[ITEM]=Tableau210[[#This Row],[NOM]])*
         (Tableau3[Rep.]=Tableau210[[#This Row],[REPERE BUTA]])
      )
   ),
0)</f>
        <v>1</v>
      </c>
      <c r="AH1312" s="183">
        <f>IFERROR(VLOOKUP(Tableau210[[#This Row],[OPERATION]],Tableau4[],4,FALSE),"")</f>
        <v>0</v>
      </c>
      <c r="AI1312" s="178" cm="1">
        <f t="array" ref="AI1312">IFERROR(
   SUM(
      _xlfn._xlws.FILTER(
         Tableau3[BP],
         (Tableau3[ITEM]=Tableau210[[#This Row],[NOM]])*
         (Tableau3[Rep.]=Tableau210[[#This Row],[REPERE BUTA]])
      )
   ),
0)</f>
        <v>0</v>
      </c>
      <c r="AJ1312" s="181" t="str">
        <f>IF(Tableau210[[#This Row],[NB JP EMIS]]=1,"1 JP","") &amp; IF(Tableau210[[#This Row],[NB BP EMIS]]=1," 1 BP","")</f>
        <v>1 JP</v>
      </c>
      <c r="AK1312" s="178" t="str">
        <f>IF(Tableau210[[#This Row],[NB JP BUTA]]=1,"1 JP","") &amp; IF(Tableau210[[#This Row],[Nb BP BUTA]]=1," 1 BP","") &amp; IF(Tableau210[[#This Row],[Nb BP BUTA]]=2," 2 BP","")</f>
        <v>1 JP</v>
      </c>
      <c r="AL1312" s="117" t="s">
        <v>103</v>
      </c>
      <c r="AM1312" s="117">
        <f>IFERROR(+VLOOKUP(AY1312,Tiges!$G$4:$I$569,3,FALSE),"")</f>
        <v>22</v>
      </c>
      <c r="AN1312" s="48"/>
      <c r="AO1312" s="117">
        <v>4</v>
      </c>
      <c r="AP1312" s="177" cm="1">
        <f t="array" ref="AP13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12" s="117" t="s">
        <v>2161</v>
      </c>
      <c r="AS1312" s="177" t="str" cm="1">
        <f t="array" ref="AS13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M14x75</v>
      </c>
      <c r="AT13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12" s="117" t="s">
        <v>1123</v>
      </c>
      <c r="AV1312" s="177" t="str" cm="1">
        <f t="array" ref="AV13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2" s="117"/>
      <c r="AY1312" s="117" cm="1">
        <f t="array" ref="AY1312">IFERROR(_xlfn.XLOOKUP(Tableau210[[#This Row],[DN DONNEES BUTA ]]&amp;Tableau210[[#This Row],[PN DONNEES BUTA]],Tiges!$B$4:$B$79&amp;Tiges!$C$4:$C$79,Tiges!$G$4:$G$79),"")</f>
        <v>14</v>
      </c>
      <c r="AZ1312" s="117"/>
      <c r="BA1312" s="117" cm="1">
        <f t="array" ref="BA1312">IFERROR(_xlfn.XLOOKUP(Tableau210[[#This Row],[DN DONNEES BUTA ]]&amp;Tableau210[[#This Row],[PN DONNEES BUTA]],Tiges!$B$4:$B$79&amp;Tiges!$C$4:$C$79,Tiges!$H$4:$H$79),"")</f>
        <v>70</v>
      </c>
      <c r="BB1312" s="117"/>
      <c r="BC1312" s="184">
        <f>IFERROR(VLOOKUP(Tableau210[[#This Row],[OPERATION]],Tableau4[],2,FALSE),"")</f>
        <v>2</v>
      </c>
      <c r="BD1312" s="177" cm="1">
        <f t="array" ref="BD1312">IFERROR(
   SUM(
      _xlfn._xlws.FILTER(
         Tableau3[Nb Platinage Joint],
         (Tableau3[ITEM]=Tableau210[[#This Row],[NOM]])*
         (Tableau3[Rep.]=Tableau210[[#This Row],[REPERE BUTA]])
      )
   ),
0)</f>
        <v>2</v>
      </c>
      <c r="BE1312" s="182">
        <f>IFERROR(VLOOKUP(Tableau210[[#This Row],[OPERATION]],Tableau4[],3,FALSE),"")</f>
        <v>1</v>
      </c>
      <c r="BF1312" s="177" cm="1">
        <f t="array" ref="BF1312">IFERROR(
   SUM(
      _xlfn._xlws.FILTER(
         Tableau3[Joint Définitif Nb],
         (Tableau3[ITEM]=Tableau210[[#This Row],[NOM]])*
         (Tableau3[Rep.]=Tableau210[[#This Row],[REPERE BUTA]])
      )
   ),
0)</f>
        <v>1</v>
      </c>
      <c r="BG1312" s="117" t="s">
        <v>129</v>
      </c>
      <c r="BH1312" s="177" t="str" cm="1">
        <f t="array" ref="BH13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2" s="117" t="s">
        <v>2281</v>
      </c>
      <c r="BK1312" s="117" t="s">
        <v>2269</v>
      </c>
      <c r="BL1312" s="167" t="s">
        <v>2380</v>
      </c>
      <c r="BM1312" s="117"/>
      <c r="BN1312" s="117"/>
      <c r="BO1312" s="117"/>
      <c r="BP1312" s="117"/>
      <c r="BQ1312" s="48"/>
      <c r="BR1312" s="119"/>
      <c r="BS1312" s="48"/>
      <c r="BT1312" s="48"/>
      <c r="BU1312" s="48"/>
      <c r="BV1312" s="48"/>
      <c r="BW1312" s="48"/>
      <c r="BX1312" s="48"/>
    </row>
    <row r="1313" spans="1:76" ht="15.75" hidden="1" x14ac:dyDescent="0.25">
      <c r="A1313" s="48" t="e" cm="1">
        <f t="array" ref="A1313">_xlfn.XLOOKUP(Tableau210[[#This Row],[NOM]]&amp;Tableau210[[#This Row],[REPERE BUTA]],[6]!Tableau16[POSTE TECHNIQUE]&amp;[6]!Tableau16[Repere ADM],[6]!Tableau16[NUMERO CLIENT])</f>
        <v>#N/A</v>
      </c>
      <c r="B1313" s="48" t="e" cm="1">
        <f t="array" ref="B1313">_xlfn.XLOOKUP(Tableau210[[#This Row],[NOM]]&amp;Tableau210[[#This Row],[REPERE BUTA]],[6]!Tableau16[POSTE TECHNIQUE]&amp;[6]!Tableau16[Repere REF],[6]!Tableau16[NUMERO CLIENT])</f>
        <v>#N/A</v>
      </c>
      <c r="C1313" s="48" cm="1">
        <f t="array" ref="C1313">_xlfn.XLOOKUP(Tableau210[[#This Row],[NOM]]&amp;Tableau210[[#This Row],[Repere Ubleam]],[7]Sheet1!$C$2:$C$2995&amp;[7]Sheet1!$I$2:$I$2995,[7]Sheet1!$A$2:$A$2995)</f>
        <v>1308</v>
      </c>
      <c r="D1313" s="48" t="str">
        <f>C1313&amp;""</f>
        <v>1308</v>
      </c>
      <c r="E1313" s="48" t="e">
        <v>#N/A</v>
      </c>
      <c r="F1313" s="48" t="e">
        <v>#N/A</v>
      </c>
      <c r="G1313" s="176" t="s">
        <v>1952</v>
      </c>
      <c r="H1313" s="119" t="s">
        <v>1068</v>
      </c>
      <c r="I1313" s="119" t="s">
        <v>80</v>
      </c>
      <c r="J1313" s="119" t="s">
        <v>1076</v>
      </c>
      <c r="K1313" s="119" t="str">
        <f>_xlfn.XLOOKUP(Tableau210[[#This Row],[NOM]],[8]LUT!$I$5:$I$301,[8]LUT!$N$5:$N$301)</f>
        <v>Tank</v>
      </c>
      <c r="L1313" s="119">
        <v>2</v>
      </c>
      <c r="M1313" s="119"/>
      <c r="N1313" s="119">
        <v>2</v>
      </c>
      <c r="O1313" s="119"/>
      <c r="P1313" s="119"/>
      <c r="Q1313" s="119"/>
      <c r="R1313" s="119"/>
      <c r="S1313" s="119"/>
      <c r="T1313" s="119"/>
      <c r="U1313" s="119"/>
      <c r="V1313" s="119"/>
      <c r="W1313" s="148" t="s">
        <v>1118</v>
      </c>
      <c r="X1313" s="207" cm="1">
        <f t="array" ref="X13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1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13" s="148" t="s">
        <v>3424</v>
      </c>
      <c r="AA1313" s="207" cm="1">
        <f t="array" ref="AA13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13" s="48"/>
      <c r="AD1313" s="117" t="s">
        <v>2103</v>
      </c>
      <c r="AE1313" s="119"/>
      <c r="AF1313" s="183">
        <f>IFERROR(VLOOKUP(Tableau210[[#This Row],[OPERATION]],Tableau4[],5,FALSE),"")</f>
        <v>1</v>
      </c>
      <c r="AG1313" s="178" cm="1">
        <f t="array" ref="AG1313">IFERROR(
   SUM(
      _xlfn._xlws.FILTER(
         Tableau3[JP],
         (Tableau3[ITEM]=Tableau210[[#This Row],[NOM]])*
         (Tableau3[Rep.]=Tableau210[[#This Row],[REPERE BUTA]])
      )
   ),
0)</f>
        <v>1</v>
      </c>
      <c r="AH1313" s="183">
        <f>IFERROR(VLOOKUP(Tableau210[[#This Row],[OPERATION]],Tableau4[],4,FALSE),"")</f>
        <v>0</v>
      </c>
      <c r="AI1313" s="178" cm="1">
        <f t="array" ref="AI1313">IFERROR(
   SUM(
      _xlfn._xlws.FILTER(
         Tableau3[BP],
         (Tableau3[ITEM]=Tableau210[[#This Row],[NOM]])*
         (Tableau3[Rep.]=Tableau210[[#This Row],[REPERE BUTA]])
      )
   ),
0)</f>
        <v>0</v>
      </c>
      <c r="AJ1313" s="181" t="str">
        <f>IF(Tableau210[[#This Row],[NB JP EMIS]]=1,"1 JP","") &amp; IF(Tableau210[[#This Row],[NB BP EMIS]]=1," 1 BP","")</f>
        <v>1 JP</v>
      </c>
      <c r="AK1313" s="178" t="str">
        <f>IF(Tableau210[[#This Row],[NB JP BUTA]]=1,"1 JP","") &amp; IF(Tableau210[[#This Row],[Nb BP BUTA]]=1," 1 BP","") &amp; IF(Tableau210[[#This Row],[Nb BP BUTA]]=2," 2 BP","")</f>
        <v>1 JP</v>
      </c>
      <c r="AL1313" s="117" t="s">
        <v>103</v>
      </c>
      <c r="AM1313" s="117">
        <f>IFERROR(+VLOOKUP(AY1313,Tiges!$G$4:$I$569,3,FALSE),"")</f>
        <v>27</v>
      </c>
      <c r="AN1313" s="48"/>
      <c r="AO1313" s="117">
        <v>4</v>
      </c>
      <c r="AP1313" s="177" cm="1">
        <f t="array" ref="AP13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13" s="117" t="s">
        <v>2405</v>
      </c>
      <c r="AS1313" s="177" t="str" cm="1">
        <f t="array" ref="AS13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1313" s="117" t="s">
        <v>3424</v>
      </c>
      <c r="AV1313" s="177" t="str" cm="1">
        <f t="array" ref="AV13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3" s="117"/>
      <c r="AY1313" s="117" cm="1">
        <f t="array" ref="AY1313">IFERROR(_xlfn.XLOOKUP(Tableau210[[#This Row],[DN DONNEES BUTA ]]&amp;Tableau210[[#This Row],[PN DONNEES BUTA]],Tiges!$B$4:$B$79&amp;Tiges!$C$4:$C$79,Tiges!$G$4:$G$79),"")</f>
        <v>16</v>
      </c>
      <c r="AZ1313" s="117"/>
      <c r="BA1313" s="117" cm="1">
        <f t="array" ref="BA1313">IFERROR(_xlfn.XLOOKUP(Tableau210[[#This Row],[DN DONNEES BUTA ]]&amp;Tableau210[[#This Row],[PN DONNEES BUTA]],Tiges!$B$4:$B$79&amp;Tiges!$C$4:$C$79,Tiges!$H$4:$H$79),"")</f>
        <v>90</v>
      </c>
      <c r="BB1313" s="117"/>
      <c r="BC1313" s="184">
        <f>IFERROR(VLOOKUP(Tableau210[[#This Row],[OPERATION]],Tableau4[],2,FALSE),"")</f>
        <v>2</v>
      </c>
      <c r="BD1313" s="177" cm="1">
        <f t="array" ref="BD1313">IFERROR(
   SUM(
      _xlfn._xlws.FILTER(
         Tableau3[Nb Platinage Joint],
         (Tableau3[ITEM]=Tableau210[[#This Row],[NOM]])*
         (Tableau3[Rep.]=Tableau210[[#This Row],[REPERE BUTA]])
      )
   ),
0)</f>
        <v>2</v>
      </c>
      <c r="BE1313" s="182">
        <f>IFERROR(VLOOKUP(Tableau210[[#This Row],[OPERATION]],Tableau4[],3,FALSE),"")</f>
        <v>1</v>
      </c>
      <c r="BF1313" s="177" cm="1">
        <f t="array" ref="BF1313">IFERROR(
   SUM(
      _xlfn._xlws.FILTER(
         Tableau3[Joint Définitif Nb],
         (Tableau3[ITEM]=Tableau210[[#This Row],[NOM]])*
         (Tableau3[Rep.]=Tableau210[[#This Row],[REPERE BUTA]])
      )
   ),
0)</f>
        <v>1</v>
      </c>
      <c r="BG1313" s="117" t="s">
        <v>129</v>
      </c>
      <c r="BH1313" s="177" t="str" cm="1">
        <f t="array" ref="BH13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3" s="117" t="s">
        <v>2281</v>
      </c>
      <c r="BK1313" s="117" t="s">
        <v>2269</v>
      </c>
      <c r="BL1313" s="167" t="s">
        <v>2380</v>
      </c>
      <c r="BM1313" s="117"/>
      <c r="BN1313" s="117"/>
      <c r="BO1313" s="117"/>
      <c r="BP1313" s="117"/>
      <c r="BQ1313" s="48"/>
      <c r="BR1313" s="119"/>
      <c r="BS1313" s="48"/>
      <c r="BT1313" s="48"/>
      <c r="BU1313" s="48"/>
      <c r="BV1313" s="48"/>
      <c r="BW1313" s="48"/>
      <c r="BX1313" s="48"/>
    </row>
    <row r="1314" spans="1:76" ht="15.75" hidden="1" x14ac:dyDescent="0.25">
      <c r="A1314" s="48" t="e" cm="1">
        <f t="array" ref="A1314">_xlfn.XLOOKUP(Tableau210[[#This Row],[NOM]]&amp;Tableau210[[#This Row],[REPERE BUTA]],[6]!Tableau16[POSTE TECHNIQUE]&amp;[6]!Tableau16[Repere ADM],[6]!Tableau16[NUMERO CLIENT])</f>
        <v>#N/A</v>
      </c>
      <c r="B1314" s="48" t="e" cm="1">
        <f t="array" ref="B1314">_xlfn.XLOOKUP(Tableau210[[#This Row],[NOM]]&amp;Tableau210[[#This Row],[REPERE BUTA]],[6]!Tableau16[POSTE TECHNIQUE]&amp;[6]!Tableau16[Repere REF],[6]!Tableau16[NUMERO CLIENT])</f>
        <v>#N/A</v>
      </c>
      <c r="C1314" s="48" cm="1">
        <f t="array" ref="C1314">_xlfn.XLOOKUP(Tableau210[[#This Row],[NOM]]&amp;Tableau210[[#This Row],[Repere Ubleam]],[7]Sheet1!$C$2:$C$2995&amp;[7]Sheet1!$I$2:$I$2995,[7]Sheet1!$A$2:$A$2995)</f>
        <v>1309</v>
      </c>
      <c r="D1314" s="48" t="str">
        <f>C1314&amp;""</f>
        <v>1309</v>
      </c>
      <c r="E1314" s="48" t="e">
        <v>#N/A</v>
      </c>
      <c r="F1314" s="48" t="e">
        <v>#N/A</v>
      </c>
      <c r="G1314" s="176" t="s">
        <v>1952</v>
      </c>
      <c r="H1314" s="119" t="s">
        <v>1068</v>
      </c>
      <c r="I1314" s="119" t="s">
        <v>80</v>
      </c>
      <c r="J1314" s="119" t="s">
        <v>1076</v>
      </c>
      <c r="K1314" s="119" t="str">
        <f>_xlfn.XLOOKUP(Tableau210[[#This Row],[NOM]],[8]LUT!$I$5:$I$301,[8]LUT!$N$5:$N$301)</f>
        <v>Tank</v>
      </c>
      <c r="L1314" s="119">
        <v>3</v>
      </c>
      <c r="M1314" s="119"/>
      <c r="N1314" s="119">
        <v>3</v>
      </c>
      <c r="O1314" s="119"/>
      <c r="P1314" s="119"/>
      <c r="Q1314" s="119"/>
      <c r="R1314" s="119"/>
      <c r="S1314" s="119"/>
      <c r="T1314" s="119"/>
      <c r="U1314" s="119"/>
      <c r="V1314" s="119"/>
      <c r="W1314" s="148">
        <v>50</v>
      </c>
      <c r="X1314" s="207" cm="1">
        <f t="array" ref="X13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1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14" s="148">
        <v>20</v>
      </c>
      <c r="AA1314" s="207" cm="1">
        <f t="array" ref="AA13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14" s="48"/>
      <c r="AD1314" s="117" t="s">
        <v>2103</v>
      </c>
      <c r="AE1314" s="119"/>
      <c r="AF1314" s="183">
        <f>IFERROR(VLOOKUP(Tableau210[[#This Row],[OPERATION]],Tableau4[],5,FALSE),"")</f>
        <v>1</v>
      </c>
      <c r="AG1314" s="178" cm="1">
        <f t="array" ref="AG1314">IFERROR(
   SUM(
      _xlfn._xlws.FILTER(
         Tableau3[JP],
         (Tableau3[ITEM]=Tableau210[[#This Row],[NOM]])*
         (Tableau3[Rep.]=Tableau210[[#This Row],[REPERE BUTA]])
      )
   ),
0)</f>
        <v>1</v>
      </c>
      <c r="AH1314" s="183">
        <f>IFERROR(VLOOKUP(Tableau210[[#This Row],[OPERATION]],Tableau4[],4,FALSE),"")</f>
        <v>0</v>
      </c>
      <c r="AI1314" s="178" cm="1">
        <f t="array" ref="AI1314">IFERROR(
   SUM(
      _xlfn._xlws.FILTER(
         Tableau3[BP],
         (Tableau3[ITEM]=Tableau210[[#This Row],[NOM]])*
         (Tableau3[Rep.]=Tableau210[[#This Row],[REPERE BUTA]])
      )
   ),
0)</f>
        <v>0</v>
      </c>
      <c r="AJ1314" s="181" t="str">
        <f>IF(Tableau210[[#This Row],[NB JP EMIS]]=1,"1 JP","") &amp; IF(Tableau210[[#This Row],[NB BP EMIS]]=1," 1 BP","")</f>
        <v>1 JP</v>
      </c>
      <c r="AK1314" s="178" t="str">
        <f>IF(Tableau210[[#This Row],[NB JP BUTA]]=1,"1 JP","") &amp; IF(Tableau210[[#This Row],[Nb BP BUTA]]=1," 1 BP","") &amp; IF(Tableau210[[#This Row],[Nb BP BUTA]]=2," 2 BP","")</f>
        <v>1 JP</v>
      </c>
      <c r="AL1314" s="117" t="s">
        <v>103</v>
      </c>
      <c r="AM1314" s="117">
        <f>IFERROR(+VLOOKUP(AY1314,Tiges!$G$4:$I$569,3,FALSE),"")</f>
        <v>27</v>
      </c>
      <c r="AN1314" s="48"/>
      <c r="AO1314" s="117">
        <v>4</v>
      </c>
      <c r="AP1314" s="177" cm="1">
        <f t="array" ref="AP13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1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14" s="117" t="s">
        <v>2161</v>
      </c>
      <c r="AS1314" s="177" t="str" cm="1">
        <f t="array" ref="AS13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1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14" s="117" t="s">
        <v>1123</v>
      </c>
      <c r="AV1314" s="177" t="str" cm="1">
        <f t="array" ref="AV13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4" s="117"/>
      <c r="AY1314" s="117" cm="1">
        <f t="array" ref="AY1314">IFERROR(_xlfn.XLOOKUP(Tableau210[[#This Row],[DN DONNEES BUTA ]]&amp;Tableau210[[#This Row],[PN DONNEES BUTA]],Tiges!$B$4:$B$79&amp;Tiges!$C$4:$C$79,Tiges!$G$4:$G$79),"")</f>
        <v>16</v>
      </c>
      <c r="AZ1314" s="117"/>
      <c r="BA1314" s="117" cm="1">
        <f t="array" ref="BA1314">IFERROR(_xlfn.XLOOKUP(Tableau210[[#This Row],[DN DONNEES BUTA ]]&amp;Tableau210[[#This Row],[PN DONNEES BUTA]],Tiges!$B$4:$B$79&amp;Tiges!$C$4:$C$79,Tiges!$H$4:$H$79),"")</f>
        <v>90</v>
      </c>
      <c r="BB1314" s="117"/>
      <c r="BC1314" s="184">
        <f>IFERROR(VLOOKUP(Tableau210[[#This Row],[OPERATION]],Tableau4[],2,FALSE),"")</f>
        <v>2</v>
      </c>
      <c r="BD1314" s="177" cm="1">
        <f t="array" ref="BD1314">IFERROR(
   SUM(
      _xlfn._xlws.FILTER(
         Tableau3[Nb Platinage Joint],
         (Tableau3[ITEM]=Tableau210[[#This Row],[NOM]])*
         (Tableau3[Rep.]=Tableau210[[#This Row],[REPERE BUTA]])
      )
   ),
0)</f>
        <v>2</v>
      </c>
      <c r="BE1314" s="182">
        <f>IFERROR(VLOOKUP(Tableau210[[#This Row],[OPERATION]],Tableau4[],3,FALSE),"")</f>
        <v>1</v>
      </c>
      <c r="BF1314" s="177" cm="1">
        <f t="array" ref="BF1314">IFERROR(
   SUM(
      _xlfn._xlws.FILTER(
         Tableau3[Joint Définitif Nb],
         (Tableau3[ITEM]=Tableau210[[#This Row],[NOM]])*
         (Tableau3[Rep.]=Tableau210[[#This Row],[REPERE BUTA]])
      )
   ),
0)</f>
        <v>1</v>
      </c>
      <c r="BG1314" s="117" t="s">
        <v>129</v>
      </c>
      <c r="BH1314" s="177" t="str" cm="1">
        <f t="array" ref="BH13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4" s="117" t="s">
        <v>2281</v>
      </c>
      <c r="BK1314" s="117" t="s">
        <v>2269</v>
      </c>
      <c r="BL1314" s="167" t="s">
        <v>2380</v>
      </c>
      <c r="BM1314" s="117"/>
      <c r="BN1314" s="117"/>
      <c r="BO1314" s="117"/>
      <c r="BP1314" s="117"/>
      <c r="BQ1314" s="48"/>
      <c r="BR1314" s="119"/>
      <c r="BS1314" s="48"/>
      <c r="BT1314" s="48"/>
      <c r="BU1314" s="48"/>
      <c r="BV1314" s="48"/>
      <c r="BW1314" s="48"/>
      <c r="BX1314" s="48"/>
    </row>
    <row r="1315" spans="1:76" ht="15.75" hidden="1" x14ac:dyDescent="0.25">
      <c r="A1315" s="48" t="str" cm="1">
        <f t="array" ref="A1315">_xlfn.XLOOKUP(Tableau210[[#This Row],[NOM]]&amp;Tableau210[[#This Row],[REPERE BUTA]],[6]!Tableau16[POSTE TECHNIQUE]&amp;[6]!Tableau16[Repere ADM],[6]!Tableau16[NUMERO CLIENT])</f>
        <v>S2-PSVBS474</v>
      </c>
      <c r="B1315" s="48" t="e" cm="1">
        <f t="array" ref="B1315">_xlfn.XLOOKUP(Tableau210[[#This Row],[NOM]]&amp;Tableau210[[#This Row],[REPERE BUTA]],[6]!Tableau16[POSTE TECHNIQUE]&amp;[6]!Tableau16[Repere REF],[6]!Tableau16[NUMERO CLIENT])</f>
        <v>#N/A</v>
      </c>
      <c r="C1315" s="48" cm="1">
        <f t="array" ref="C1315">_xlfn.XLOOKUP(Tableau210[[#This Row],[NOM]]&amp;Tableau210[[#This Row],[Repere Ubleam]],[7]Sheet1!$C$2:$C$2995&amp;[7]Sheet1!$I$2:$I$2995,[7]Sheet1!$A$2:$A$2995)</f>
        <v>737</v>
      </c>
      <c r="D1315" s="48" t="str">
        <f>C1315&amp;""</f>
        <v>737</v>
      </c>
      <c r="E1315" s="48" t="s">
        <v>2577</v>
      </c>
      <c r="F1315" s="48" t="s">
        <v>664</v>
      </c>
      <c r="G1315" s="176" t="s">
        <v>1617</v>
      </c>
      <c r="H1315" s="119" t="s">
        <v>1067</v>
      </c>
      <c r="I1315" s="119" t="s">
        <v>91</v>
      </c>
      <c r="J1315" s="119" t="s">
        <v>1079</v>
      </c>
      <c r="K1315" s="119" t="str">
        <f>_xlfn.XLOOKUP(Tableau210[[#This Row],[NOM]],[8]LUT!$I$5:$I$301,[8]LUT!$N$5:$N$301)</f>
        <v xml:space="preserve">Soupape </v>
      </c>
      <c r="L1315" s="119" t="s">
        <v>70</v>
      </c>
      <c r="M1315" s="119"/>
      <c r="N1315" s="119" t="s">
        <v>70</v>
      </c>
      <c r="O1315" s="119"/>
      <c r="P1315" s="119"/>
      <c r="Q1315" s="119"/>
      <c r="R1315" s="119"/>
      <c r="S1315" s="119"/>
      <c r="T1315" s="119"/>
      <c r="U1315" s="119"/>
      <c r="V1315" s="119"/>
      <c r="W1315" s="148" cm="1">
        <f t="array" ref="W131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15" s="207" cm="1">
        <f t="array" ref="X13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31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15" s="148" cm="1">
        <f t="array" ref="Z131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15" s="207" cm="1">
        <f t="array" ref="AA13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15" s="48"/>
      <c r="AD1315" s="117" t="s">
        <v>2196</v>
      </c>
      <c r="AE1315" s="119"/>
      <c r="AF1315" s="183">
        <f>IFERROR(VLOOKUP(Tableau210[[#This Row],[OPERATION]],Tableau4[],5,FALSE),"")</f>
        <v>0</v>
      </c>
      <c r="AG1315" s="178" cm="1">
        <f t="array" ref="AG1315">IFERROR(
   SUM(
      _xlfn._xlws.FILTER(
         Tableau3[JP],
         (Tableau3[ITEM]=Tableau210[[#This Row],[NOM]])*
         (Tableau3[Rep.]=Tableau210[[#This Row],[REPERE BUTA]])
      )
   ),
0)</f>
        <v>0</v>
      </c>
      <c r="AH1315" s="183">
        <f>IFERROR(VLOOKUP(Tableau210[[#This Row],[OPERATION]],Tableau4[],4,FALSE),"")</f>
        <v>0</v>
      </c>
      <c r="AI1315" s="178" cm="1">
        <f t="array" ref="AI1315">IFERROR(
   SUM(
      _xlfn._xlws.FILTER(
         Tableau3[BP],
         (Tableau3[ITEM]=Tableau210[[#This Row],[NOM]])*
         (Tableau3[Rep.]=Tableau210[[#This Row],[REPERE BUTA]])
      )
   ),
0)</f>
        <v>0</v>
      </c>
      <c r="AJ1315" s="181" t="str">
        <f>IF(Tableau210[[#This Row],[NB JP EMIS]]=1,"1 JP","") &amp; IF(Tableau210[[#This Row],[NB BP EMIS]]=1," 1 BP","")</f>
        <v/>
      </c>
      <c r="AK1315" s="178" t="str">
        <f>IF(Tableau210[[#This Row],[NB JP BUTA]]=1,"1 JP","") &amp; IF(Tableau210[[#This Row],[Nb BP BUTA]]=1," 1 BP","") &amp; IF(Tableau210[[#This Row],[Nb BP BUTA]]=2," 2 BP","")</f>
        <v/>
      </c>
      <c r="AL1315" s="117" t="s">
        <v>103</v>
      </c>
      <c r="AM1315" s="117">
        <f>IFERROR(+VLOOKUP(AY1315,Tiges!$G$4:$I$569,3,FALSE),"")</f>
        <v>22</v>
      </c>
      <c r="AN1315" s="48"/>
      <c r="AO1315" s="117">
        <v>4</v>
      </c>
      <c r="AP1315" s="177" cm="1">
        <f t="array" ref="AP13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15" s="117" t="s">
        <v>2542</v>
      </c>
      <c r="AS1315" s="177" t="str" cm="1">
        <f t="array" ref="AS13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M14x100</v>
      </c>
      <c r="AU1315" s="117" t="s">
        <v>1123</v>
      </c>
      <c r="AV1315" s="177" t="str" cm="1">
        <f t="array" ref="AV13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5" s="117"/>
      <c r="AY1315" s="117" cm="1">
        <f t="array" ref="AY1315">IFERROR(_xlfn.XLOOKUP(Tableau210[[#This Row],[DN DONNEES BUTA ]]&amp;Tableau210[[#This Row],[PN DONNEES BUTA]],Tiges!$B$4:$B$79&amp;Tiges!$C$4:$C$79,Tiges!$G$4:$G$79),"")</f>
        <v>14</v>
      </c>
      <c r="AZ1315" s="117"/>
      <c r="BA1315" s="117" cm="1">
        <f t="array" ref="BA1315">IFERROR(_xlfn.XLOOKUP(Tableau210[[#This Row],[DN DONNEES BUTA ]]&amp;Tableau210[[#This Row],[PN DONNEES BUTA]],Tiges!$B$4:$B$79&amp;Tiges!$C$4:$C$79,Tiges!$H$4:$H$79),"")</f>
        <v>80</v>
      </c>
      <c r="BB1315" s="117"/>
      <c r="BC1315" s="184">
        <f>IFERROR(VLOOKUP(Tableau210[[#This Row],[OPERATION]],Tableau4[],2,FALSE),"")</f>
        <v>0</v>
      </c>
      <c r="BD1315" s="177" cm="1">
        <f t="array" ref="BD1315">IFERROR(
   SUM(
      _xlfn._xlws.FILTER(
         Tableau3[Nb Platinage Joint],
         (Tableau3[ITEM]=Tableau210[[#This Row],[NOM]])*
         (Tableau3[Rep.]=Tableau210[[#This Row],[REPERE BUTA]])
      )
   ),
0)</f>
        <v>0</v>
      </c>
      <c r="BE1315" s="182">
        <f>IFERROR(VLOOKUP(Tableau210[[#This Row],[OPERATION]],Tableau4[],3,FALSE),"")</f>
        <v>1</v>
      </c>
      <c r="BF1315" s="177" cm="1">
        <f t="array" ref="BF1315">IFERROR(
   SUM(
      _xlfn._xlws.FILTER(
         Tableau3[Joint Définitif Nb],
         (Tableau3[ITEM]=Tableau210[[#This Row],[NOM]])*
         (Tableau3[Rep.]=Tableau210[[#This Row],[REPERE BUTA]])
      )
   ),
0)</f>
        <v>1</v>
      </c>
      <c r="BG1315" s="117" t="s">
        <v>129</v>
      </c>
      <c r="BH1315" s="177" t="str" cm="1">
        <f t="array" ref="BH13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5" s="117"/>
      <c r="BK1315" s="117" t="s">
        <v>37</v>
      </c>
      <c r="BL1315" s="167" t="s">
        <v>2380</v>
      </c>
      <c r="BM1315" s="167"/>
      <c r="BN1315" s="117"/>
      <c r="BO1315" s="117"/>
      <c r="BP1315" s="117"/>
      <c r="BQ1315" s="48"/>
      <c r="BR1315" s="119"/>
      <c r="BS1315" s="48"/>
      <c r="BT1315" s="48"/>
      <c r="BU1315" s="48"/>
      <c r="BV1315" s="48"/>
      <c r="BW1315" s="48"/>
      <c r="BX1315" s="48"/>
    </row>
    <row r="1316" spans="1:76" ht="15.75" hidden="1" x14ac:dyDescent="0.25">
      <c r="A1316" s="48" t="e" cm="1">
        <f t="array" ref="A1316">_xlfn.XLOOKUP(Tableau210[[#This Row],[NOM]]&amp;Tableau210[[#This Row],[REPERE BUTA]],[6]!Tableau16[POSTE TECHNIQUE]&amp;[6]!Tableau16[Repere ADM],[6]!Tableau16[NUMERO CLIENT])</f>
        <v>#N/A</v>
      </c>
      <c r="B1316" s="48" t="str" cm="1">
        <f t="array" ref="B1316">_xlfn.XLOOKUP(Tableau210[[#This Row],[NOM]]&amp;Tableau210[[#This Row],[REPERE BUTA]],[6]!Tableau16[POSTE TECHNIQUE]&amp;[6]!Tableau16[Repere REF],[6]!Tableau16[NUMERO CLIENT])</f>
        <v>S2-PSVBS474</v>
      </c>
      <c r="C1316" s="48" cm="1">
        <f t="array" ref="C1316">_xlfn.XLOOKUP(Tableau210[[#This Row],[NOM]]&amp;Tableau210[[#This Row],[Repere Ubleam]],[7]Sheet1!$C$2:$C$2995&amp;[7]Sheet1!$I$2:$I$2995,[7]Sheet1!$A$2:$A$2995)</f>
        <v>738</v>
      </c>
      <c r="D1316" s="48" t="str">
        <f>C1316&amp;""</f>
        <v>738</v>
      </c>
      <c r="E1316" s="48" t="s">
        <v>2577</v>
      </c>
      <c r="F1316" s="48" t="s">
        <v>664</v>
      </c>
      <c r="G1316" s="176" t="s">
        <v>1617</v>
      </c>
      <c r="H1316" s="119" t="s">
        <v>1067</v>
      </c>
      <c r="I1316" s="119" t="s">
        <v>91</v>
      </c>
      <c r="J1316" s="119" t="s">
        <v>1079</v>
      </c>
      <c r="K1316" s="119" t="str">
        <f>_xlfn.XLOOKUP(Tableau210[[#This Row],[NOM]],[8]LUT!$I$5:$I$301,[8]LUT!$N$5:$N$301)</f>
        <v xml:space="preserve">Soupape </v>
      </c>
      <c r="L1316" s="119" t="s">
        <v>75</v>
      </c>
      <c r="M1316" s="119"/>
      <c r="N1316" s="119" t="s">
        <v>75</v>
      </c>
      <c r="O1316" s="119"/>
      <c r="P1316" s="119"/>
      <c r="Q1316" s="119"/>
      <c r="R1316" s="119"/>
      <c r="S1316" s="119"/>
      <c r="T1316" s="119"/>
      <c r="U1316" s="119"/>
      <c r="V1316" s="119"/>
      <c r="W1316" s="148" cm="1">
        <f t="array" ref="W1316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16" s="207" cm="1">
        <f t="array" ref="X13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31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16" s="148" cm="1">
        <f t="array" ref="Z1316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16" s="207" cm="1">
        <f t="array" ref="AA13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16" s="48"/>
      <c r="AD1316" s="117" t="s">
        <v>2196</v>
      </c>
      <c r="AE1316" s="119"/>
      <c r="AF1316" s="183">
        <f>IFERROR(VLOOKUP(Tableau210[[#This Row],[OPERATION]],Tableau4[],5,FALSE),"")</f>
        <v>0</v>
      </c>
      <c r="AG1316" s="178" cm="1">
        <f t="array" ref="AG1316">IFERROR(
   SUM(
      _xlfn._xlws.FILTER(
         Tableau3[JP],
         (Tableau3[ITEM]=Tableau210[[#This Row],[NOM]])*
         (Tableau3[Rep.]=Tableau210[[#This Row],[REPERE BUTA]])
      )
   ),
0)</f>
        <v>0</v>
      </c>
      <c r="AH1316" s="183">
        <f>IFERROR(VLOOKUP(Tableau210[[#This Row],[OPERATION]],Tableau4[],4,FALSE),"")</f>
        <v>0</v>
      </c>
      <c r="AI1316" s="178" cm="1">
        <f t="array" ref="AI1316">IFERROR(
   SUM(
      _xlfn._xlws.FILTER(
         Tableau3[BP],
         (Tableau3[ITEM]=Tableau210[[#This Row],[NOM]])*
         (Tableau3[Rep.]=Tableau210[[#This Row],[REPERE BUTA]])
      )
   ),
0)</f>
        <v>0</v>
      </c>
      <c r="AJ1316" s="181" t="str">
        <f>IF(Tableau210[[#This Row],[NB JP EMIS]]=1,"1 JP","") &amp; IF(Tableau210[[#This Row],[NB BP EMIS]]=1," 1 BP","")</f>
        <v/>
      </c>
      <c r="AK1316" s="178" t="str">
        <f>IF(Tableau210[[#This Row],[NB JP BUTA]]=1,"1 JP","") &amp; IF(Tableau210[[#This Row],[Nb BP BUTA]]=1," 1 BP","") &amp; IF(Tableau210[[#This Row],[Nb BP BUTA]]=2," 2 BP","")</f>
        <v/>
      </c>
      <c r="AL1316" s="117" t="s">
        <v>103</v>
      </c>
      <c r="AM1316" s="117">
        <f>IFERROR(+VLOOKUP(AY1316,Tiges!$G$4:$I$569,3,FALSE),"")</f>
        <v>27</v>
      </c>
      <c r="AN1316" s="48"/>
      <c r="AO1316" s="117">
        <v>4</v>
      </c>
      <c r="AP1316" s="177" cm="1">
        <f t="array" ref="AP13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1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16" s="117" t="s">
        <v>2163</v>
      </c>
      <c r="AS1316" s="177" t="str" cm="1">
        <f t="array" ref="AS13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1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16" s="117" t="s">
        <v>1123</v>
      </c>
      <c r="AV1316" s="177" t="str" cm="1">
        <f t="array" ref="AV13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6" s="117"/>
      <c r="AY1316" s="117" cm="1">
        <f t="array" ref="AY1316">IFERROR(_xlfn.XLOOKUP(Tableau210[[#This Row],[DN DONNEES BUTA ]]&amp;Tableau210[[#This Row],[PN DONNEES BUTA]],Tiges!$B$4:$B$79&amp;Tiges!$C$4:$C$79,Tiges!$G$4:$G$79),"")</f>
        <v>16</v>
      </c>
      <c r="AZ1316" s="117"/>
      <c r="BA1316" s="117" cm="1">
        <f t="array" ref="BA1316">IFERROR(_xlfn.XLOOKUP(Tableau210[[#This Row],[DN DONNEES BUTA ]]&amp;Tableau210[[#This Row],[PN DONNEES BUTA]],Tiges!$B$4:$B$79&amp;Tiges!$C$4:$C$79,Tiges!$H$4:$H$79),"")</f>
        <v>100</v>
      </c>
      <c r="BB1316" s="117"/>
      <c r="BC1316" s="184">
        <f>IFERROR(VLOOKUP(Tableau210[[#This Row],[OPERATION]],Tableau4[],2,FALSE),"")</f>
        <v>0</v>
      </c>
      <c r="BD1316" s="177" cm="1">
        <f t="array" ref="BD1316">IFERROR(
   SUM(
      _xlfn._xlws.FILTER(
         Tableau3[Nb Platinage Joint],
         (Tableau3[ITEM]=Tableau210[[#This Row],[NOM]])*
         (Tableau3[Rep.]=Tableau210[[#This Row],[REPERE BUTA]])
      )
   ),
0)</f>
        <v>0</v>
      </c>
      <c r="BE1316" s="182">
        <f>IFERROR(VLOOKUP(Tableau210[[#This Row],[OPERATION]],Tableau4[],3,FALSE),"")</f>
        <v>1</v>
      </c>
      <c r="BF1316" s="177" cm="1">
        <f t="array" ref="BF1316">IFERROR(
   SUM(
      _xlfn._xlws.FILTER(
         Tableau3[Joint Définitif Nb],
         (Tableau3[ITEM]=Tableau210[[#This Row],[NOM]])*
         (Tableau3[Rep.]=Tableau210[[#This Row],[REPERE BUTA]])
      )
   ),
0)</f>
        <v>1</v>
      </c>
      <c r="BG1316" s="117" t="s">
        <v>129</v>
      </c>
      <c r="BH1316" s="177" t="str" cm="1">
        <f t="array" ref="BH13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6" s="117"/>
      <c r="BK1316" s="117" t="s">
        <v>37</v>
      </c>
      <c r="BL1316" s="167" t="s">
        <v>2380</v>
      </c>
      <c r="BM1316" s="167"/>
      <c r="BN1316" s="117"/>
      <c r="BO1316" s="117"/>
      <c r="BP1316" s="117"/>
      <c r="BQ1316" s="48"/>
      <c r="BR1316" s="119"/>
      <c r="BS1316" s="48"/>
      <c r="BT1316" s="48"/>
      <c r="BU1316" s="48"/>
      <c r="BV1316" s="48"/>
      <c r="BW1316" s="48"/>
      <c r="BX1316" s="48"/>
    </row>
    <row r="1317" spans="1:76" s="154" customFormat="1" ht="15.75" hidden="1" x14ac:dyDescent="0.25">
      <c r="A1317" s="48" t="e" cm="1">
        <f t="array" ref="A1317">_xlfn.XLOOKUP(Tableau210[[#This Row],[NOM]]&amp;Tableau210[[#This Row],[REPERE BUTA]],[6]!Tableau16[POSTE TECHNIQUE]&amp;[6]!Tableau16[Repere ADM],[6]!Tableau16[NUMERO CLIENT])</f>
        <v>#N/A</v>
      </c>
      <c r="B1317" s="48" t="e" cm="1">
        <f t="array" ref="B1317">_xlfn.XLOOKUP(Tableau210[[#This Row],[NOM]]&amp;Tableau210[[#This Row],[REPERE BUTA]],[6]!Tableau16[POSTE TECHNIQUE]&amp;[6]!Tableau16[Repere REF],[6]!Tableau16[NUMERO CLIENT])</f>
        <v>#N/A</v>
      </c>
      <c r="C1317" s="48" cm="1">
        <f t="array" ref="C1317">_xlfn.XLOOKUP(Tableau210[[#This Row],[NOM]]&amp;Tableau210[[#This Row],[Repere Ubleam]],[7]Sheet1!$C$2:$C$2995&amp;[7]Sheet1!$I$2:$I$2995,[7]Sheet1!$A$2:$A$2995)</f>
        <v>1312</v>
      </c>
      <c r="D1317" s="48" t="str">
        <f>C1317&amp;""</f>
        <v>1312</v>
      </c>
      <c r="E1317" s="48" t="e">
        <v>#N/A</v>
      </c>
      <c r="F1317" s="48" t="e">
        <v>#N/A</v>
      </c>
      <c r="G1317" s="149" t="s">
        <v>1952</v>
      </c>
      <c r="H1317" s="150" t="s">
        <v>1068</v>
      </c>
      <c r="I1317" s="150" t="s">
        <v>80</v>
      </c>
      <c r="J1317" s="150" t="s">
        <v>1076</v>
      </c>
      <c r="K1317" s="150" t="str">
        <f>_xlfn.XLOOKUP(Tableau210[[#This Row],[NOM]],[8]LUT!$I$5:$I$301,[8]LUT!$N$5:$N$301)</f>
        <v>Tank</v>
      </c>
      <c r="L1317" s="150">
        <v>7</v>
      </c>
      <c r="M1317" s="150"/>
      <c r="N1317" s="150">
        <v>7</v>
      </c>
      <c r="O1317" s="150"/>
      <c r="P1317" s="150"/>
      <c r="Q1317" s="150"/>
      <c r="R1317" s="150"/>
      <c r="S1317" s="150"/>
      <c r="T1317" s="150"/>
      <c r="U1317" s="150"/>
      <c r="V1317" s="150"/>
      <c r="W1317" s="151">
        <v>100</v>
      </c>
      <c r="X1317" s="151" cm="1">
        <f t="array" ref="X13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17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17" s="151">
        <v>20</v>
      </c>
      <c r="AA1317" s="151" cm="1">
        <f t="array" ref="AA13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7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17" s="152"/>
      <c r="AD1317" s="153" t="s">
        <v>2196</v>
      </c>
      <c r="AE1317" s="150"/>
      <c r="AF1317" s="161">
        <f>IFERROR(VLOOKUP(Tableau210[[#This Row],[OPERATION]],Tableau4[],5,FALSE),"")</f>
        <v>0</v>
      </c>
      <c r="AG1317" s="150" cm="1">
        <f t="array" ref="AG1317">IFERROR(
   SUM(
      _xlfn._xlws.FILTER(
         Tableau3[JP],
         (Tableau3[ITEM]=Tableau210[[#This Row],[NOM]])*
         (Tableau3[Rep.]=Tableau210[[#This Row],[REPERE BUTA]])
      )
   ),
0)</f>
        <v>0</v>
      </c>
      <c r="AH1317" s="161">
        <f>IFERROR(VLOOKUP(Tableau210[[#This Row],[OPERATION]],Tableau4[],4,FALSE),"")</f>
        <v>0</v>
      </c>
      <c r="AI1317" s="150" cm="1">
        <f t="array" ref="AI1317">IFERROR(
   SUM(
      _xlfn._xlws.FILTER(
         Tableau3[BP],
         (Tableau3[ITEM]=Tableau210[[#This Row],[NOM]])*
         (Tableau3[Rep.]=Tableau210[[#This Row],[REPERE BUTA]])
      )
   ),
0)</f>
        <v>1</v>
      </c>
      <c r="AJ1317" s="150" t="str">
        <f>IF(Tableau210[[#This Row],[NB JP EMIS]]=1,"1 JP","") &amp; IF(Tableau210[[#This Row],[NB BP EMIS]]=1," 1 BP","")</f>
        <v/>
      </c>
      <c r="AK1317" s="150" t="str">
        <f>IF(Tableau210[[#This Row],[NB JP BUTA]]=1,"1 JP","") &amp; IF(Tableau210[[#This Row],[Nb BP BUTA]]=1," 1 BP","") &amp; IF(Tableau210[[#This Row],[Nb BP BUTA]]=2," 2 BP","")</f>
        <v xml:space="preserve"> 1 BP</v>
      </c>
      <c r="AL1317" s="153" t="s">
        <v>103</v>
      </c>
      <c r="AM1317" s="153">
        <f>IFERROR(+VLOOKUP(AY1317,Tiges!$G$4:$I$569,3,FALSE),"")</f>
        <v>27</v>
      </c>
      <c r="AN1317" s="152"/>
      <c r="AO1317" s="153">
        <v>8</v>
      </c>
      <c r="AP1317" s="153" cm="1">
        <f t="array" ref="AP13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1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17" s="153" t="s">
        <v>2163</v>
      </c>
      <c r="AS1317" s="153" t="str" cm="1">
        <f t="array" ref="AS13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1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17" s="153" t="s">
        <v>1123</v>
      </c>
      <c r="AV1317" s="153" t="str" cm="1">
        <f t="array" ref="AV13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7" s="153"/>
      <c r="AY1317" s="153" cm="1">
        <f t="array" ref="AY1317">IFERROR(_xlfn.XLOOKUP(Tableau210[[#This Row],[DN DONNEES BUTA ]]&amp;Tableau210[[#This Row],[PN DONNEES BUTA]],Tiges!$B$4:$B$79&amp;Tiges!$C$4:$C$79,Tiges!$G$4:$G$79),"")</f>
        <v>16</v>
      </c>
      <c r="AZ1317" s="153"/>
      <c r="BA1317" s="153" cm="1">
        <f t="array" ref="BA1317">IFERROR(_xlfn.XLOOKUP(Tableau210[[#This Row],[DN DONNEES BUTA ]]&amp;Tableau210[[#This Row],[PN DONNEES BUTA]],Tiges!$B$4:$B$79&amp;Tiges!$C$4:$C$79,Tiges!$H$4:$H$79),"")</f>
        <v>100</v>
      </c>
      <c r="BB1317" s="153"/>
      <c r="BC1317" s="163">
        <f>IFERROR(VLOOKUP(Tableau210[[#This Row],[OPERATION]],Tableau4[],2,FALSE),"")</f>
        <v>0</v>
      </c>
      <c r="BD1317" s="153" cm="1">
        <f t="array" ref="BD1317">IFERROR(
   SUM(
      _xlfn._xlws.FILTER(
         Tableau3[Nb Platinage Joint],
         (Tableau3[ITEM]=Tableau210[[#This Row],[NOM]])*
         (Tableau3[Rep.]=Tableau210[[#This Row],[REPERE BUTA]])
      )
   ),
0)</f>
        <v>1</v>
      </c>
      <c r="BE1317" s="153">
        <f>IFERROR(VLOOKUP(Tableau210[[#This Row],[OPERATION]],Tableau4[],3,FALSE),"")</f>
        <v>1</v>
      </c>
      <c r="BF1317" s="153" cm="1">
        <f t="array" ref="BF1317">IFERROR(
   SUM(
      _xlfn._xlws.FILTER(
         Tableau3[Joint Définitif Nb],
         (Tableau3[ITEM]=Tableau210[[#This Row],[NOM]])*
         (Tableau3[Rep.]=Tableau210[[#This Row],[REPERE BUTA]])
      )
   ),
0)</f>
        <v>1</v>
      </c>
      <c r="BG1317" s="153" t="s">
        <v>129</v>
      </c>
      <c r="BH1317" s="153" t="str" cm="1">
        <f t="array" ref="BH13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7" s="153" t="s">
        <v>2281</v>
      </c>
      <c r="BK1317" s="153" t="s">
        <v>2269</v>
      </c>
      <c r="BL1317" s="153" t="s">
        <v>2516</v>
      </c>
      <c r="BM1317" s="153" t="s">
        <v>2380</v>
      </c>
      <c r="BN1317" s="153"/>
      <c r="BO1317" s="153"/>
      <c r="BP1317" s="153"/>
      <c r="BQ1317" s="152"/>
      <c r="BR1317" s="150"/>
      <c r="BS1317" s="152"/>
      <c r="BT1317" s="152"/>
      <c r="BU1317" s="152"/>
      <c r="BV1317" s="152"/>
      <c r="BW1317" s="152"/>
      <c r="BX1317" s="152"/>
    </row>
    <row r="1318" spans="1:76" ht="15.75" hidden="1" x14ac:dyDescent="0.25">
      <c r="A1318" s="48" t="e" cm="1">
        <f t="array" ref="A1318">_xlfn.XLOOKUP(Tableau210[[#This Row],[NOM]]&amp;Tableau210[[#This Row],[REPERE BUTA]],[6]!Tableau16[POSTE TECHNIQUE]&amp;[6]!Tableau16[Repere ADM],[6]!Tableau16[NUMERO CLIENT])</f>
        <v>#N/A</v>
      </c>
      <c r="B1318" s="48" t="e" cm="1">
        <f t="array" ref="B1318">_xlfn.XLOOKUP(Tableau210[[#This Row],[NOM]]&amp;Tableau210[[#This Row],[REPERE BUTA]],[6]!Tableau16[POSTE TECHNIQUE]&amp;[6]!Tableau16[Repere REF],[6]!Tableau16[NUMERO CLIENT])</f>
        <v>#N/A</v>
      </c>
      <c r="C1318" s="48" cm="1">
        <f t="array" ref="C1318">_xlfn.XLOOKUP(Tableau210[[#This Row],[NOM]]&amp;Tableau210[[#This Row],[Repere Ubleam]],[7]Sheet1!$C$2:$C$2995&amp;[7]Sheet1!$I$2:$I$2995,[7]Sheet1!$A$2:$A$2995)</f>
        <v>1313</v>
      </c>
      <c r="D1318" s="48" t="str">
        <f>C1318&amp;""</f>
        <v>1313</v>
      </c>
      <c r="E1318" s="48" t="e">
        <v>#N/A</v>
      </c>
      <c r="F1318" s="48" t="e">
        <v>#N/A</v>
      </c>
      <c r="G1318" s="176" t="s">
        <v>1952</v>
      </c>
      <c r="H1318" s="119" t="s">
        <v>1068</v>
      </c>
      <c r="I1318" s="119" t="s">
        <v>80</v>
      </c>
      <c r="J1318" s="119" t="s">
        <v>1076</v>
      </c>
      <c r="K1318" s="119" t="str">
        <f>_xlfn.XLOOKUP(Tableau210[[#This Row],[NOM]],[8]LUT!$I$5:$I$301,[8]LUT!$N$5:$N$301)</f>
        <v>Tank</v>
      </c>
      <c r="L1318" s="119">
        <v>8</v>
      </c>
      <c r="M1318" s="119"/>
      <c r="N1318" s="119">
        <v>8</v>
      </c>
      <c r="O1318" s="119"/>
      <c r="P1318" s="119"/>
      <c r="Q1318" s="119"/>
      <c r="R1318" s="119"/>
      <c r="S1318" s="119"/>
      <c r="T1318" s="119"/>
      <c r="U1318" s="119"/>
      <c r="V1318" s="119"/>
      <c r="W1318" s="148">
        <v>80</v>
      </c>
      <c r="X1318" s="207" cm="1">
        <f t="array" ref="X13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31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18" s="148">
        <v>20</v>
      </c>
      <c r="AA1318" s="207" cm="1">
        <f t="array" ref="AA13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18" s="48"/>
      <c r="AD1318" s="117" t="s">
        <v>2103</v>
      </c>
      <c r="AE1318" s="119"/>
      <c r="AF1318" s="183">
        <f>IFERROR(VLOOKUP(Tableau210[[#This Row],[OPERATION]],Tableau4[],5,FALSE),"")</f>
        <v>1</v>
      </c>
      <c r="AG1318" s="178" cm="1">
        <f t="array" ref="AG1318">IFERROR(
   SUM(
      _xlfn._xlws.FILTER(
         Tableau3[JP],
         (Tableau3[ITEM]=Tableau210[[#This Row],[NOM]])*
         (Tableau3[Rep.]=Tableau210[[#This Row],[REPERE BUTA]])
      )
   ),
0)</f>
        <v>1</v>
      </c>
      <c r="AH1318" s="183">
        <f>IFERROR(VLOOKUP(Tableau210[[#This Row],[OPERATION]],Tableau4[],4,FALSE),"")</f>
        <v>0</v>
      </c>
      <c r="AI1318" s="178" cm="1">
        <f t="array" ref="AI1318">IFERROR(
   SUM(
      _xlfn._xlws.FILTER(
         Tableau3[BP],
         (Tableau3[ITEM]=Tableau210[[#This Row],[NOM]])*
         (Tableau3[Rep.]=Tableau210[[#This Row],[REPERE BUTA]])
      )
   ),
0)</f>
        <v>0</v>
      </c>
      <c r="AJ1318" s="181" t="str">
        <f>IF(Tableau210[[#This Row],[NB JP EMIS]]=1,"1 JP","") &amp; IF(Tableau210[[#This Row],[NB BP EMIS]]=1," 1 BP","")</f>
        <v>1 JP</v>
      </c>
      <c r="AK1318" s="178" t="str">
        <f>IF(Tableau210[[#This Row],[NB JP BUTA]]=1,"1 JP","") &amp; IF(Tableau210[[#This Row],[Nb BP BUTA]]=1," 1 BP","") &amp; IF(Tableau210[[#This Row],[Nb BP BUTA]]=2," 2 BP","")</f>
        <v>1 JP</v>
      </c>
      <c r="AL1318" s="117" t="s">
        <v>103</v>
      </c>
      <c r="AM1318" s="117">
        <f>IFERROR(+VLOOKUP(AY1318,Tiges!$G$4:$I$569,3,FALSE),"")</f>
        <v>27</v>
      </c>
      <c r="AN1318" s="48"/>
      <c r="AO1318" s="117">
        <v>4</v>
      </c>
      <c r="AP1318" s="177" cm="1">
        <f t="array" ref="AP13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1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18" s="117" t="s">
        <v>2163</v>
      </c>
      <c r="AS1318" s="177" t="str" cm="1">
        <f t="array" ref="AS13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1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18" s="117" t="s">
        <v>1123</v>
      </c>
      <c r="AV1318" s="177" t="str" cm="1">
        <f t="array" ref="AV13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8" s="117"/>
      <c r="AY1318" s="117" cm="1">
        <f t="array" ref="AY1318">IFERROR(_xlfn.XLOOKUP(Tableau210[[#This Row],[DN DONNEES BUTA ]]&amp;Tableau210[[#This Row],[PN DONNEES BUTA]],Tiges!$B$4:$B$79&amp;Tiges!$C$4:$C$79,Tiges!$G$4:$G$79),"")</f>
        <v>16</v>
      </c>
      <c r="AZ1318" s="117"/>
      <c r="BA1318" s="117" cm="1">
        <f t="array" ref="BA1318">IFERROR(_xlfn.XLOOKUP(Tableau210[[#This Row],[DN DONNEES BUTA ]]&amp;Tableau210[[#This Row],[PN DONNEES BUTA]],Tiges!$B$4:$B$79&amp;Tiges!$C$4:$C$79,Tiges!$H$4:$H$79),"")</f>
        <v>100</v>
      </c>
      <c r="BB1318" s="117"/>
      <c r="BC1318" s="184">
        <f>IFERROR(VLOOKUP(Tableau210[[#This Row],[OPERATION]],Tableau4[],2,FALSE),"")</f>
        <v>2</v>
      </c>
      <c r="BD1318" s="177" cm="1">
        <f t="array" ref="BD1318">IFERROR(
   SUM(
      _xlfn._xlws.FILTER(
         Tableau3[Nb Platinage Joint],
         (Tableau3[ITEM]=Tableau210[[#This Row],[NOM]])*
         (Tableau3[Rep.]=Tableau210[[#This Row],[REPERE BUTA]])
      )
   ),
0)</f>
        <v>2</v>
      </c>
      <c r="BE1318" s="182">
        <f>IFERROR(VLOOKUP(Tableau210[[#This Row],[OPERATION]],Tableau4[],3,FALSE),"")</f>
        <v>1</v>
      </c>
      <c r="BF1318" s="177" cm="1">
        <f t="array" ref="BF1318">IFERROR(
   SUM(
      _xlfn._xlws.FILTER(
         Tableau3[Joint Définitif Nb],
         (Tableau3[ITEM]=Tableau210[[#This Row],[NOM]])*
         (Tableau3[Rep.]=Tableau210[[#This Row],[REPERE BUTA]])
      )
   ),
0)</f>
        <v>1</v>
      </c>
      <c r="BG1318" s="117" t="s">
        <v>129</v>
      </c>
      <c r="BH1318" s="177" t="str" cm="1">
        <f t="array" ref="BH13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8" s="117" t="s">
        <v>2268</v>
      </c>
      <c r="BK1318" s="117" t="s">
        <v>2269</v>
      </c>
      <c r="BL1318" s="167" t="s">
        <v>2380</v>
      </c>
      <c r="BM1318" s="117"/>
      <c r="BN1318" s="117"/>
      <c r="BO1318" s="117"/>
      <c r="BP1318" s="117"/>
      <c r="BQ1318" s="48"/>
      <c r="BR1318" s="119"/>
      <c r="BS1318" s="48"/>
      <c r="BT1318" s="48"/>
      <c r="BU1318" s="48"/>
      <c r="BV1318" s="48"/>
      <c r="BW1318" s="48"/>
      <c r="BX1318" s="48"/>
    </row>
    <row r="1319" spans="1:76" ht="15.75" hidden="1" x14ac:dyDescent="0.25">
      <c r="A1319" s="48" t="e" cm="1">
        <f t="array" ref="A1319">_xlfn.XLOOKUP(Tableau210[[#This Row],[NOM]]&amp;Tableau210[[#This Row],[REPERE BUTA]],[6]!Tableau16[POSTE TECHNIQUE]&amp;[6]!Tableau16[Repere ADM],[6]!Tableau16[NUMERO CLIENT])</f>
        <v>#N/A</v>
      </c>
      <c r="B1319" s="48" t="e" cm="1">
        <f t="array" ref="B1319">_xlfn.XLOOKUP(Tableau210[[#This Row],[NOM]]&amp;Tableau210[[#This Row],[REPERE BUTA]],[6]!Tableau16[POSTE TECHNIQUE]&amp;[6]!Tableau16[Repere REF],[6]!Tableau16[NUMERO CLIENT])</f>
        <v>#N/A</v>
      </c>
      <c r="C1319" s="48" cm="1">
        <f t="array" ref="C1319">_xlfn.XLOOKUP(Tableau210[[#This Row],[NOM]]&amp;Tableau210[[#This Row],[Repere Ubleam]],[7]Sheet1!$C$2:$C$2995&amp;[7]Sheet1!$I$2:$I$2995,[7]Sheet1!$A$2:$A$2995)</f>
        <v>1314</v>
      </c>
      <c r="D1319" s="48" t="str">
        <f>C1319&amp;""</f>
        <v>1314</v>
      </c>
      <c r="E1319" s="48" t="e">
        <v>#N/A</v>
      </c>
      <c r="F1319" s="48" t="e">
        <v>#N/A</v>
      </c>
      <c r="G1319" s="176" t="s">
        <v>1952</v>
      </c>
      <c r="H1319" s="119" t="s">
        <v>1068</v>
      </c>
      <c r="I1319" s="119" t="s">
        <v>80</v>
      </c>
      <c r="J1319" s="119" t="s">
        <v>1076</v>
      </c>
      <c r="K1319" s="119" t="str">
        <f>_xlfn.XLOOKUP(Tableau210[[#This Row],[NOM]],[8]LUT!$I$5:$I$301,[8]LUT!$N$5:$N$301)</f>
        <v>Tank</v>
      </c>
      <c r="L1319" s="119">
        <v>9</v>
      </c>
      <c r="M1319" s="119"/>
      <c r="N1319" s="119">
        <v>9</v>
      </c>
      <c r="O1319" s="119"/>
      <c r="P1319" s="119"/>
      <c r="Q1319" s="119"/>
      <c r="R1319" s="119"/>
      <c r="S1319" s="119"/>
      <c r="T1319" s="119"/>
      <c r="U1319" s="119"/>
      <c r="V1319" s="119"/>
      <c r="W1319" s="148">
        <v>50</v>
      </c>
      <c r="X1319" s="207" cm="1">
        <f t="array" ref="X13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1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19" s="148">
        <v>20</v>
      </c>
      <c r="AA1319" s="207" cm="1">
        <f t="array" ref="AA13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1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19" s="48"/>
      <c r="AD1319" s="117" t="s">
        <v>2103</v>
      </c>
      <c r="AE1319" s="119"/>
      <c r="AF1319" s="183">
        <f>IFERROR(VLOOKUP(Tableau210[[#This Row],[OPERATION]],Tableau4[],5,FALSE),"")</f>
        <v>1</v>
      </c>
      <c r="AG1319" s="178" cm="1">
        <f t="array" ref="AG1319">IFERROR(
   SUM(
      _xlfn._xlws.FILTER(
         Tableau3[JP],
         (Tableau3[ITEM]=Tableau210[[#This Row],[NOM]])*
         (Tableau3[Rep.]=Tableau210[[#This Row],[REPERE BUTA]])
      )
   ),
0)</f>
        <v>1</v>
      </c>
      <c r="AH1319" s="183">
        <f>IFERROR(VLOOKUP(Tableau210[[#This Row],[OPERATION]],Tableau4[],4,FALSE),"")</f>
        <v>0</v>
      </c>
      <c r="AI1319" s="178" cm="1">
        <f t="array" ref="AI1319">IFERROR(
   SUM(
      _xlfn._xlws.FILTER(
         Tableau3[BP],
         (Tableau3[ITEM]=Tableau210[[#This Row],[NOM]])*
         (Tableau3[Rep.]=Tableau210[[#This Row],[REPERE BUTA]])
      )
   ),
0)</f>
        <v>0</v>
      </c>
      <c r="AJ1319" s="181" t="str">
        <f>IF(Tableau210[[#This Row],[NB JP EMIS]]=1,"1 JP","") &amp; IF(Tableau210[[#This Row],[NB BP EMIS]]=1," 1 BP","")</f>
        <v>1 JP</v>
      </c>
      <c r="AK1319" s="178" t="str">
        <f>IF(Tableau210[[#This Row],[NB JP BUTA]]=1,"1 JP","") &amp; IF(Tableau210[[#This Row],[Nb BP BUTA]]=1," 1 BP","") &amp; IF(Tableau210[[#This Row],[Nb BP BUTA]]=2," 2 BP","")</f>
        <v>1 JP</v>
      </c>
      <c r="AL1319" s="117" t="s">
        <v>103</v>
      </c>
      <c r="AM1319" s="117">
        <f>IFERROR(+VLOOKUP(AY1319,Tiges!$G$4:$I$569,3,FALSE),"")</f>
        <v>27</v>
      </c>
      <c r="AN1319" s="48"/>
      <c r="AO1319" s="117">
        <v>4</v>
      </c>
      <c r="AP1319" s="177" cm="1">
        <f t="array" ref="AP13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1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19" s="117" t="s">
        <v>2163</v>
      </c>
      <c r="AS1319" s="177" t="str" cm="1">
        <f t="array" ref="AS13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1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19" s="117" t="s">
        <v>1123</v>
      </c>
      <c r="AV1319" s="177" t="str" cm="1">
        <f t="array" ref="AV13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1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19" s="117"/>
      <c r="AY1319" s="117" cm="1">
        <f t="array" ref="AY1319">IFERROR(_xlfn.XLOOKUP(Tableau210[[#This Row],[DN DONNEES BUTA ]]&amp;Tableau210[[#This Row],[PN DONNEES BUTA]],Tiges!$B$4:$B$79&amp;Tiges!$C$4:$C$79,Tiges!$G$4:$G$79),"")</f>
        <v>16</v>
      </c>
      <c r="AZ1319" s="117"/>
      <c r="BA1319" s="117" cm="1">
        <f t="array" ref="BA1319">IFERROR(_xlfn.XLOOKUP(Tableau210[[#This Row],[DN DONNEES BUTA ]]&amp;Tableau210[[#This Row],[PN DONNEES BUTA]],Tiges!$B$4:$B$79&amp;Tiges!$C$4:$C$79,Tiges!$H$4:$H$79),"")</f>
        <v>90</v>
      </c>
      <c r="BB1319" s="117"/>
      <c r="BC1319" s="184">
        <f>IFERROR(VLOOKUP(Tableau210[[#This Row],[OPERATION]],Tableau4[],2,FALSE),"")</f>
        <v>2</v>
      </c>
      <c r="BD1319" s="177" cm="1">
        <f t="array" ref="BD1319">IFERROR(
   SUM(
      _xlfn._xlws.FILTER(
         Tableau3[Nb Platinage Joint],
         (Tableau3[ITEM]=Tableau210[[#This Row],[NOM]])*
         (Tableau3[Rep.]=Tableau210[[#This Row],[REPERE BUTA]])
      )
   ),
0)</f>
        <v>2</v>
      </c>
      <c r="BE1319" s="182">
        <f>IFERROR(VLOOKUP(Tableau210[[#This Row],[OPERATION]],Tableau4[],3,FALSE),"")</f>
        <v>1</v>
      </c>
      <c r="BF1319" s="177" cm="1">
        <f t="array" ref="BF1319">IFERROR(
   SUM(
      _xlfn._xlws.FILTER(
         Tableau3[Joint Définitif Nb],
         (Tableau3[ITEM]=Tableau210[[#This Row],[NOM]])*
         (Tableau3[Rep.]=Tableau210[[#This Row],[REPERE BUTA]])
      )
   ),
0)</f>
        <v>1</v>
      </c>
      <c r="BG1319" s="117" t="s">
        <v>129</v>
      </c>
      <c r="BH1319" s="177" t="str" cm="1">
        <f t="array" ref="BH13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1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19" s="117" t="s">
        <v>2268</v>
      </c>
      <c r="BK1319" s="117" t="s">
        <v>2269</v>
      </c>
      <c r="BL1319" s="167" t="s">
        <v>2380</v>
      </c>
      <c r="BM1319" s="117"/>
      <c r="BN1319" s="117"/>
      <c r="BO1319" s="117"/>
      <c r="BP1319" s="117"/>
      <c r="BQ1319" s="48"/>
      <c r="BR1319" s="119"/>
      <c r="BS1319" s="48"/>
      <c r="BT1319" s="48"/>
      <c r="BU1319" s="48"/>
      <c r="BV1319" s="48"/>
      <c r="BW1319" s="48"/>
      <c r="BX1319" s="48"/>
    </row>
    <row r="1320" spans="1:76" ht="15.75" hidden="1" x14ac:dyDescent="0.25">
      <c r="A1320" s="48" t="e" cm="1">
        <f t="array" ref="A1320">_xlfn.XLOOKUP(Tableau210[[#This Row],[NOM]]&amp;Tableau210[[#This Row],[REPERE BUTA]],[6]!Tableau16[POSTE TECHNIQUE]&amp;[6]!Tableau16[Repere ADM],[6]!Tableau16[NUMERO CLIENT])</f>
        <v>#N/A</v>
      </c>
      <c r="B1320" s="48" t="e" cm="1">
        <f t="array" ref="B1320">_xlfn.XLOOKUP(Tableau210[[#This Row],[NOM]]&amp;Tableau210[[#This Row],[REPERE BUTA]],[6]!Tableau16[POSTE TECHNIQUE]&amp;[6]!Tableau16[Repere REF],[6]!Tableau16[NUMERO CLIENT])</f>
        <v>#N/A</v>
      </c>
      <c r="C1320" s="48" cm="1">
        <f t="array" ref="C1320">_xlfn.XLOOKUP(Tableau210[[#This Row],[NOM]]&amp;Tableau210[[#This Row],[Repere Ubleam]],[7]Sheet1!$C$2:$C$2995&amp;[7]Sheet1!$I$2:$I$2995,[7]Sheet1!$A$2:$A$2995)</f>
        <v>1315</v>
      </c>
      <c r="D1320" s="48" t="str">
        <f>C1320&amp;""</f>
        <v>1315</v>
      </c>
      <c r="E1320" s="48" t="e">
        <v>#N/A</v>
      </c>
      <c r="F1320" s="48" t="e">
        <v>#N/A</v>
      </c>
      <c r="G1320" s="176" t="s">
        <v>1952</v>
      </c>
      <c r="H1320" s="119" t="s">
        <v>1068</v>
      </c>
      <c r="I1320" s="119" t="s">
        <v>80</v>
      </c>
      <c r="J1320" s="119" t="s">
        <v>1076</v>
      </c>
      <c r="K1320" s="119" t="str">
        <f>_xlfn.XLOOKUP(Tableau210[[#This Row],[NOM]],[8]LUT!$I$5:$I$301,[8]LUT!$N$5:$N$301)</f>
        <v>Tank</v>
      </c>
      <c r="L1320" s="119">
        <v>10</v>
      </c>
      <c r="M1320" s="119"/>
      <c r="N1320" s="119">
        <v>10</v>
      </c>
      <c r="O1320" s="119"/>
      <c r="P1320" s="119"/>
      <c r="Q1320" s="119"/>
      <c r="R1320" s="119"/>
      <c r="S1320" s="119"/>
      <c r="T1320" s="119"/>
      <c r="U1320" s="119"/>
      <c r="V1320" s="119"/>
      <c r="W1320" s="148">
        <v>150</v>
      </c>
      <c r="X1320" s="207" cm="1">
        <f t="array" ref="X13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2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20" s="148">
        <v>20</v>
      </c>
      <c r="AA1320" s="207" cm="1">
        <f t="array" ref="AA13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20" s="48"/>
      <c r="AD1320" s="117" t="s">
        <v>2103</v>
      </c>
      <c r="AE1320" s="119"/>
      <c r="AF1320" s="183">
        <f>IFERROR(VLOOKUP(Tableau210[[#This Row],[OPERATION]],Tableau4[],5,FALSE),"")</f>
        <v>1</v>
      </c>
      <c r="AG1320" s="178" cm="1">
        <f t="array" ref="AG1320">IFERROR(
   SUM(
      _xlfn._xlws.FILTER(
         Tableau3[JP],
         (Tableau3[ITEM]=Tableau210[[#This Row],[NOM]])*
         (Tableau3[Rep.]=Tableau210[[#This Row],[REPERE BUTA]])
      )
   ),
0)</f>
        <v>1</v>
      </c>
      <c r="AH1320" s="183">
        <f>IFERROR(VLOOKUP(Tableau210[[#This Row],[OPERATION]],Tableau4[],4,FALSE),"")</f>
        <v>0</v>
      </c>
      <c r="AI1320" s="178" cm="1">
        <f t="array" ref="AI1320">IFERROR(
   SUM(
      _xlfn._xlws.FILTER(
         Tableau3[BP],
         (Tableau3[ITEM]=Tableau210[[#This Row],[NOM]])*
         (Tableau3[Rep.]=Tableau210[[#This Row],[REPERE BUTA]])
      )
   ),
0)</f>
        <v>0</v>
      </c>
      <c r="AJ1320" s="181" t="str">
        <f>IF(Tableau210[[#This Row],[NB JP EMIS]]=1,"1 JP","") &amp; IF(Tableau210[[#This Row],[NB BP EMIS]]=1," 1 BP","")</f>
        <v>1 JP</v>
      </c>
      <c r="AK1320" s="178" t="str">
        <f>IF(Tableau210[[#This Row],[NB JP BUTA]]=1,"1 JP","") &amp; IF(Tableau210[[#This Row],[Nb BP BUTA]]=1," 1 BP","") &amp; IF(Tableau210[[#This Row],[Nb BP BUTA]]=2," 2 BP","")</f>
        <v>1 JP</v>
      </c>
      <c r="AL1320" s="117" t="s">
        <v>103</v>
      </c>
      <c r="AM1320" s="117">
        <f>IFERROR(+VLOOKUP(AY1320,Tiges!$G$4:$I$569,3,FALSE),"")</f>
        <v>27</v>
      </c>
      <c r="AN1320" s="48"/>
      <c r="AO1320" s="117">
        <v>8</v>
      </c>
      <c r="AP1320" s="177" cm="1">
        <f t="array" ref="AP13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2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20" s="117" t="s">
        <v>2282</v>
      </c>
      <c r="AS1320" s="177" t="str" cm="1">
        <f t="array" ref="AS13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2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20" s="117" t="s">
        <v>1123</v>
      </c>
      <c r="AV1320" s="177" t="str" cm="1">
        <f t="array" ref="AV13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2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20" s="117"/>
      <c r="AY1320" s="117" cm="1">
        <f t="array" ref="AY1320">IFERROR(_xlfn.XLOOKUP(Tableau210[[#This Row],[DN DONNEES BUTA ]]&amp;Tableau210[[#This Row],[PN DONNEES BUTA]],Tiges!$B$4:$B$79&amp;Tiges!$C$4:$C$79,Tiges!$G$4:$G$79),"")</f>
        <v>16</v>
      </c>
      <c r="AZ1320" s="117"/>
      <c r="BA1320" s="117" cm="1">
        <f t="array" ref="BA1320">IFERROR(_xlfn.XLOOKUP(Tableau210[[#This Row],[DN DONNEES BUTA ]]&amp;Tableau210[[#This Row],[PN DONNEES BUTA]],Tiges!$B$4:$B$79&amp;Tiges!$C$4:$C$79,Tiges!$H$4:$H$79),"")</f>
        <v>90</v>
      </c>
      <c r="BB1320" s="117"/>
      <c r="BC1320" s="184">
        <f>IFERROR(VLOOKUP(Tableau210[[#This Row],[OPERATION]],Tableau4[],2,FALSE),"")</f>
        <v>2</v>
      </c>
      <c r="BD1320" s="177" cm="1">
        <f t="array" ref="BD1320">IFERROR(
   SUM(
      _xlfn._xlws.FILTER(
         Tableau3[Nb Platinage Joint],
         (Tableau3[ITEM]=Tableau210[[#This Row],[NOM]])*
         (Tableau3[Rep.]=Tableau210[[#This Row],[REPERE BUTA]])
      )
   ),
0)</f>
        <v>2</v>
      </c>
      <c r="BE1320" s="182">
        <f>IFERROR(VLOOKUP(Tableau210[[#This Row],[OPERATION]],Tableau4[],3,FALSE),"")</f>
        <v>1</v>
      </c>
      <c r="BF1320" s="177" cm="1">
        <f t="array" ref="BF1320">IFERROR(
   SUM(
      _xlfn._xlws.FILTER(
         Tableau3[Joint Définitif Nb],
         (Tableau3[ITEM]=Tableau210[[#This Row],[NOM]])*
         (Tableau3[Rep.]=Tableau210[[#This Row],[REPERE BUTA]])
      )
   ),
0)</f>
        <v>1</v>
      </c>
      <c r="BG1320" s="117" t="s">
        <v>129</v>
      </c>
      <c r="BH1320" s="177" t="str" cm="1">
        <f t="array" ref="BH13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0" s="117" t="s">
        <v>2268</v>
      </c>
      <c r="BK1320" s="117" t="s">
        <v>2269</v>
      </c>
      <c r="BL1320" s="167" t="s">
        <v>2380</v>
      </c>
      <c r="BM1320" s="117"/>
      <c r="BN1320" s="117"/>
      <c r="BO1320" s="117"/>
      <c r="BP1320" s="117"/>
      <c r="BQ1320" s="48"/>
      <c r="BR1320" s="119"/>
      <c r="BS1320" s="48"/>
      <c r="BT1320" s="48"/>
      <c r="BU1320" s="48"/>
      <c r="BV1320" s="48"/>
      <c r="BW1320" s="48"/>
      <c r="BX1320" s="48"/>
    </row>
    <row r="1321" spans="1:76" ht="15.75" hidden="1" x14ac:dyDescent="0.25">
      <c r="A1321" s="48" t="e" cm="1">
        <f t="array" ref="A1321">_xlfn.XLOOKUP(Tableau210[[#This Row],[NOM]]&amp;Tableau210[[#This Row],[REPERE BUTA]],[6]!Tableau16[POSTE TECHNIQUE]&amp;[6]!Tableau16[Repere ADM],[6]!Tableau16[NUMERO CLIENT])</f>
        <v>#N/A</v>
      </c>
      <c r="B1321" s="48" t="e" cm="1">
        <f t="array" ref="B1321">_xlfn.XLOOKUP(Tableau210[[#This Row],[NOM]]&amp;Tableau210[[#This Row],[REPERE BUTA]],[6]!Tableau16[POSTE TECHNIQUE]&amp;[6]!Tableau16[Repere REF],[6]!Tableau16[NUMERO CLIENT])</f>
        <v>#N/A</v>
      </c>
      <c r="C1321" s="48" cm="1">
        <f t="array" ref="C1321">_xlfn.XLOOKUP(Tableau210[[#This Row],[NOM]]&amp;Tableau210[[#This Row],[Repere Ubleam]],[7]Sheet1!$C$2:$C$2995&amp;[7]Sheet1!$I$2:$I$2995,[7]Sheet1!$A$2:$A$2995)</f>
        <v>1316</v>
      </c>
      <c r="D1321" s="48" t="str">
        <f>C1321&amp;""</f>
        <v>1316</v>
      </c>
      <c r="E1321" s="48" t="e">
        <v>#N/A</v>
      </c>
      <c r="F1321" s="48" t="e">
        <v>#N/A</v>
      </c>
      <c r="G1321" s="176" t="s">
        <v>1952</v>
      </c>
      <c r="H1321" s="119" t="s">
        <v>1068</v>
      </c>
      <c r="I1321" s="119" t="s">
        <v>80</v>
      </c>
      <c r="J1321" s="119" t="s">
        <v>1076</v>
      </c>
      <c r="K1321" s="119" t="str">
        <f>_xlfn.XLOOKUP(Tableau210[[#This Row],[NOM]],[8]LUT!$I$5:$I$301,[8]LUT!$N$5:$N$301)</f>
        <v>Tank</v>
      </c>
      <c r="L1321" s="119">
        <v>11</v>
      </c>
      <c r="M1321" s="119"/>
      <c r="N1321" s="119">
        <v>11</v>
      </c>
      <c r="O1321" s="119"/>
      <c r="P1321" s="119"/>
      <c r="Q1321" s="119"/>
      <c r="R1321" s="119"/>
      <c r="S1321" s="119"/>
      <c r="T1321" s="119"/>
      <c r="U1321" s="119"/>
      <c r="V1321" s="119"/>
      <c r="W1321" s="148">
        <v>50</v>
      </c>
      <c r="X1321" s="207" cm="1">
        <f t="array" ref="X13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2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21" s="148">
        <v>20</v>
      </c>
      <c r="AA1321" s="207" cm="1">
        <f t="array" ref="AA13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21" s="48"/>
      <c r="AD1321" s="117" t="s">
        <v>2103</v>
      </c>
      <c r="AE1321" s="119"/>
      <c r="AF1321" s="183">
        <f>IFERROR(VLOOKUP(Tableau210[[#This Row],[OPERATION]],Tableau4[],5,FALSE),"")</f>
        <v>1</v>
      </c>
      <c r="AG1321" s="178" cm="1">
        <f t="array" ref="AG1321">IFERROR(
   SUM(
      _xlfn._xlws.FILTER(
         Tableau3[JP],
         (Tableau3[ITEM]=Tableau210[[#This Row],[NOM]])*
         (Tableau3[Rep.]=Tableau210[[#This Row],[REPERE BUTA]])
      )
   ),
0)</f>
        <v>1</v>
      </c>
      <c r="AH1321" s="183">
        <f>IFERROR(VLOOKUP(Tableau210[[#This Row],[OPERATION]],Tableau4[],4,FALSE),"")</f>
        <v>0</v>
      </c>
      <c r="AI1321" s="178" cm="1">
        <f t="array" ref="AI1321">IFERROR(
   SUM(
      _xlfn._xlws.FILTER(
         Tableau3[BP],
         (Tableau3[ITEM]=Tableau210[[#This Row],[NOM]])*
         (Tableau3[Rep.]=Tableau210[[#This Row],[REPERE BUTA]])
      )
   ),
0)</f>
        <v>0</v>
      </c>
      <c r="AJ1321" s="181" t="str">
        <f>IF(Tableau210[[#This Row],[NB JP EMIS]]=1,"1 JP","") &amp; IF(Tableau210[[#This Row],[NB BP EMIS]]=1," 1 BP","")</f>
        <v>1 JP</v>
      </c>
      <c r="AK1321" s="178" t="str">
        <f>IF(Tableau210[[#This Row],[NB JP BUTA]]=1,"1 JP","") &amp; IF(Tableau210[[#This Row],[Nb BP BUTA]]=1," 1 BP","") &amp; IF(Tableau210[[#This Row],[Nb BP BUTA]]=2," 2 BP","")</f>
        <v>1 JP</v>
      </c>
      <c r="AL1321" s="117" t="s">
        <v>103</v>
      </c>
      <c r="AM1321" s="117">
        <f>IFERROR(+VLOOKUP(AY1321,Tiges!$G$4:$I$569,3,FALSE),"")</f>
        <v>32</v>
      </c>
      <c r="AN1321" s="48"/>
      <c r="AO1321" s="117">
        <v>4</v>
      </c>
      <c r="AP1321" s="177" cm="1">
        <f t="array" ref="AP13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21" s="117" t="s">
        <v>2163</v>
      </c>
      <c r="AS1321" s="177" t="str" cm="1">
        <f t="array" ref="AS13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21" s="117" t="s">
        <v>1123</v>
      </c>
      <c r="AV1321" s="177" t="str" cm="1">
        <f t="array" ref="AV13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2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21" s="117"/>
      <c r="AY1321" s="117" cm="1">
        <f t="array" ref="AY1321">IFERROR(_xlfn.XLOOKUP(Tableau210[[#This Row],[DN DONNEES BUTA ]]&amp;Tableau210[[#This Row],[PN DONNEES BUTA]],Tiges!$B$4:$B$79&amp;Tiges!$C$4:$C$79,Tiges!$G$4:$G$79),"")</f>
        <v>20</v>
      </c>
      <c r="AZ1321" s="117"/>
      <c r="BA1321" s="117" cm="1">
        <f t="array" ref="BA1321">IFERROR(_xlfn.XLOOKUP(Tableau210[[#This Row],[DN DONNEES BUTA ]]&amp;Tableau210[[#This Row],[PN DONNEES BUTA]],Tiges!$B$4:$B$79&amp;Tiges!$C$4:$C$79,Tiges!$H$4:$H$79),"")</f>
        <v>110</v>
      </c>
      <c r="BB1321" s="117"/>
      <c r="BC1321" s="184">
        <f>IFERROR(VLOOKUP(Tableau210[[#This Row],[OPERATION]],Tableau4[],2,FALSE),"")</f>
        <v>2</v>
      </c>
      <c r="BD1321" s="177" cm="1">
        <f t="array" ref="BD1321">IFERROR(
   SUM(
      _xlfn._xlws.FILTER(
         Tableau3[Nb Platinage Joint],
         (Tableau3[ITEM]=Tableau210[[#This Row],[NOM]])*
         (Tableau3[Rep.]=Tableau210[[#This Row],[REPERE BUTA]])
      )
   ),
0)</f>
        <v>2</v>
      </c>
      <c r="BE1321" s="182">
        <f>IFERROR(VLOOKUP(Tableau210[[#This Row],[OPERATION]],Tableau4[],3,FALSE),"")</f>
        <v>1</v>
      </c>
      <c r="BF1321" s="177" cm="1">
        <f t="array" ref="BF1321">IFERROR(
   SUM(
      _xlfn._xlws.FILTER(
         Tableau3[Joint Définitif Nb],
         (Tableau3[ITEM]=Tableau210[[#This Row],[NOM]])*
         (Tableau3[Rep.]=Tableau210[[#This Row],[REPERE BUTA]])
      )
   ),
0)</f>
        <v>1</v>
      </c>
      <c r="BG1321" s="117" t="s">
        <v>129</v>
      </c>
      <c r="BH1321" s="177" t="str" cm="1">
        <f t="array" ref="BH13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1" s="117" t="s">
        <v>2268</v>
      </c>
      <c r="BK1321" s="117" t="s">
        <v>2269</v>
      </c>
      <c r="BL1321" s="167" t="s">
        <v>2380</v>
      </c>
      <c r="BM1321" s="117"/>
      <c r="BN1321" s="117"/>
      <c r="BO1321" s="117"/>
      <c r="BP1321" s="117"/>
      <c r="BQ1321" s="48"/>
      <c r="BR1321" s="119"/>
      <c r="BS1321" s="48"/>
      <c r="BT1321" s="48"/>
      <c r="BU1321" s="48"/>
      <c r="BV1321" s="48"/>
      <c r="BW1321" s="48"/>
      <c r="BX1321" s="48"/>
    </row>
    <row r="1322" spans="1:76" ht="15.75" hidden="1" x14ac:dyDescent="0.25">
      <c r="A1322" s="48" t="e" cm="1">
        <f t="array" ref="A1322">_xlfn.XLOOKUP(Tableau210[[#This Row],[NOM]]&amp;Tableau210[[#This Row],[REPERE BUTA]],[6]!Tableau16[POSTE TECHNIQUE]&amp;[6]!Tableau16[Repere ADM],[6]!Tableau16[NUMERO CLIENT])</f>
        <v>#N/A</v>
      </c>
      <c r="B1322" s="48" t="e" cm="1">
        <f t="array" ref="B1322">_xlfn.XLOOKUP(Tableau210[[#This Row],[NOM]]&amp;Tableau210[[#This Row],[REPERE BUTA]],[6]!Tableau16[POSTE TECHNIQUE]&amp;[6]!Tableau16[Repere REF],[6]!Tableau16[NUMERO CLIENT])</f>
        <v>#N/A</v>
      </c>
      <c r="C1322" s="48" cm="1">
        <f t="array" ref="C1322">_xlfn.XLOOKUP(Tableau210[[#This Row],[NOM]]&amp;Tableau210[[#This Row],[Repere Ubleam]],[7]Sheet1!$C$2:$C$2995&amp;[7]Sheet1!$I$2:$I$2995,[7]Sheet1!$A$2:$A$2995)</f>
        <v>1317</v>
      </c>
      <c r="D1322" s="48" t="str">
        <f>C1322&amp;""</f>
        <v>1317</v>
      </c>
      <c r="E1322" s="48" t="e">
        <v>#N/A</v>
      </c>
      <c r="F1322" s="48" t="e">
        <v>#N/A</v>
      </c>
      <c r="G1322" s="176" t="s">
        <v>1952</v>
      </c>
      <c r="H1322" s="119" t="s">
        <v>1068</v>
      </c>
      <c r="I1322" s="119" t="s">
        <v>80</v>
      </c>
      <c r="J1322" s="119" t="s">
        <v>1076</v>
      </c>
      <c r="K1322" s="119" t="str">
        <f>_xlfn.XLOOKUP(Tableau210[[#This Row],[NOM]],[8]LUT!$I$5:$I$301,[8]LUT!$N$5:$N$301)</f>
        <v>Tank</v>
      </c>
      <c r="L1322" s="119">
        <v>13</v>
      </c>
      <c r="M1322" s="119"/>
      <c r="N1322" s="119">
        <v>13</v>
      </c>
      <c r="O1322" s="119"/>
      <c r="P1322" s="119"/>
      <c r="Q1322" s="119"/>
      <c r="R1322" s="119"/>
      <c r="S1322" s="119"/>
      <c r="T1322" s="119"/>
      <c r="U1322" s="119"/>
      <c r="V1322" s="119"/>
      <c r="W1322" s="148" t="s">
        <v>1118</v>
      </c>
      <c r="X1322" s="207" cm="1">
        <f t="array" ref="X13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32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22" s="148" t="s">
        <v>3424</v>
      </c>
      <c r="AA1322" s="207" cm="1">
        <f t="array" ref="AA13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22" s="48"/>
      <c r="AD1322" s="117" t="s">
        <v>626</v>
      </c>
      <c r="AE1322" s="119"/>
      <c r="AF1322" s="183">
        <f>IFERROR(VLOOKUP(Tableau210[[#This Row],[OPERATION]],Tableau4[],5,FALSE),"")</f>
        <v>0</v>
      </c>
      <c r="AG1322" s="178" cm="1">
        <f t="array" ref="AG1322">IFERROR(
   SUM(
      _xlfn._xlws.FILTER(
         Tableau3[JP],
         (Tableau3[ITEM]=Tableau210[[#This Row],[NOM]])*
         (Tableau3[Rep.]=Tableau210[[#This Row],[REPERE BUTA]])
      )
   ),
0)</f>
        <v>0</v>
      </c>
      <c r="AH1322" s="183">
        <f>IFERROR(VLOOKUP(Tableau210[[#This Row],[OPERATION]],Tableau4[],4,FALSE),"")</f>
        <v>0</v>
      </c>
      <c r="AI1322" s="178" cm="1">
        <f t="array" ref="AI1322">IFERROR(
   SUM(
      _xlfn._xlws.FILTER(
         Tableau3[BP],
         (Tableau3[ITEM]=Tableau210[[#This Row],[NOM]])*
         (Tableau3[Rep.]=Tableau210[[#This Row],[REPERE BUTA]])
      )
   ),
0)</f>
        <v>0</v>
      </c>
      <c r="AJ1322" s="181" t="s">
        <v>2523</v>
      </c>
      <c r="AK1322" s="178" t="str">
        <f>IF(Tableau210[[#This Row],[NB JP BUTA]]=1,"1 JP","") &amp; IF(Tableau210[[#This Row],[Nb BP BUTA]]=1," 1 BP","") &amp; IF(Tableau210[[#This Row],[Nb BP BUTA]]=2," 2 BP","")</f>
        <v/>
      </c>
      <c r="AL1322" s="117" t="s">
        <v>103</v>
      </c>
      <c r="AM1322" s="117">
        <f>IFERROR(+VLOOKUP(AY1322,Tiges!$G$4:$I$569,3,FALSE),"")</f>
        <v>51</v>
      </c>
      <c r="AN1322" s="48"/>
      <c r="AO1322" s="117">
        <v>20</v>
      </c>
      <c r="AP1322" s="177" cm="1">
        <f t="array" ref="AP13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3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322" s="117" t="s">
        <v>2443</v>
      </c>
      <c r="AS1322" s="177" t="str" cm="1">
        <f t="array" ref="AS13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32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M33x180</v>
      </c>
      <c r="AU1322" s="117" t="s">
        <v>1123</v>
      </c>
      <c r="AV1322" s="177" t="str" cm="1">
        <f t="array" ref="AV13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2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22" s="117"/>
      <c r="AY1322" s="117" cm="1">
        <f t="array" ref="AY1322">IFERROR(_xlfn.XLOOKUP(Tableau210[[#This Row],[DN DONNEES BUTA ]]&amp;Tableau210[[#This Row],[PN DONNEES BUTA]],Tiges!$B$4:$B$79&amp;Tiges!$C$4:$C$79,Tiges!$G$4:$G$79),"")</f>
        <v>33</v>
      </c>
      <c r="AZ1322" s="117"/>
      <c r="BA1322" s="117" cm="1">
        <f t="array" ref="BA1322">IFERROR(_xlfn.XLOOKUP(Tableau210[[#This Row],[DN DONNEES BUTA ]]&amp;Tableau210[[#This Row],[PN DONNEES BUTA]],Tiges!$B$4:$B$79&amp;Tiges!$C$4:$C$79,Tiges!$H$4:$H$79),"")</f>
        <v>190</v>
      </c>
      <c r="BB1322" s="117"/>
      <c r="BC1322" s="184">
        <f>IFERROR(VLOOKUP(Tableau210[[#This Row],[OPERATION]],Tableau4[],2,FALSE),"")</f>
        <v>0</v>
      </c>
      <c r="BD1322" s="177" cm="1">
        <f t="array" ref="BD1322">IFERROR(
   SUM(
      _xlfn._xlws.FILTER(
         Tableau3[Nb Platinage Joint],
         (Tableau3[ITEM]=Tableau210[[#This Row],[NOM]])*
         (Tableau3[Rep.]=Tableau210[[#This Row],[REPERE BUTA]])
      )
   ),
0)</f>
        <v>0</v>
      </c>
      <c r="BE1322" s="182">
        <f>IFERROR(VLOOKUP(Tableau210[[#This Row],[OPERATION]],Tableau4[],3,FALSE),"")</f>
        <v>1</v>
      </c>
      <c r="BF1322" s="177" cm="1">
        <f t="array" ref="BF1322">IFERROR(
   SUM(
      _xlfn._xlws.FILTER(
         Tableau3[Joint Définitif Nb],
         (Tableau3[ITEM]=Tableau210[[#This Row],[NOM]])*
         (Tableau3[Rep.]=Tableau210[[#This Row],[REPERE BUTA]])
      )
   ),
0)</f>
        <v>1</v>
      </c>
      <c r="BG1322" s="117" t="s">
        <v>129</v>
      </c>
      <c r="BH1322" s="177" t="str" cm="1">
        <f t="array" ref="BH13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2" s="117" t="s">
        <v>2281</v>
      </c>
      <c r="BK1322" s="117" t="s">
        <v>2269</v>
      </c>
      <c r="BL1322" s="167" t="s">
        <v>2380</v>
      </c>
      <c r="BM1322" s="117"/>
      <c r="BN1322" s="117"/>
      <c r="BO1322" s="117"/>
      <c r="BP1322" s="117"/>
      <c r="BQ1322" s="48"/>
      <c r="BR1322" s="119"/>
      <c r="BS1322" s="48"/>
      <c r="BT1322" s="48"/>
      <c r="BU1322" s="48"/>
      <c r="BV1322" s="48"/>
      <c r="BW1322" s="48"/>
      <c r="BX1322" s="48"/>
    </row>
    <row r="1323" spans="1:76" ht="15.75" hidden="1" x14ac:dyDescent="0.25">
      <c r="A1323" s="48" t="str" cm="1">
        <f t="array" ref="A1323">_xlfn.XLOOKUP(Tableau210[[#This Row],[NOM]]&amp;Tableau210[[#This Row],[REPERE BUTA]],[6]!Tableau16[POSTE TECHNIQUE]&amp;[6]!Tableau16[Repere ADM],[6]!Tableau16[NUMERO CLIENT])</f>
        <v>S2-PSVBS475</v>
      </c>
      <c r="B1323" s="48" t="e" cm="1">
        <f t="array" ref="B1323">_xlfn.XLOOKUP(Tableau210[[#This Row],[NOM]]&amp;Tableau210[[#This Row],[REPERE BUTA]],[6]!Tableau16[POSTE TECHNIQUE]&amp;[6]!Tableau16[Repere REF],[6]!Tableau16[NUMERO CLIENT])</f>
        <v>#N/A</v>
      </c>
      <c r="C1323" s="48" cm="1">
        <f t="array" ref="C1323">_xlfn.XLOOKUP(Tableau210[[#This Row],[NOM]]&amp;Tableau210[[#This Row],[Repere Ubleam]],[7]Sheet1!$C$2:$C$2995&amp;[7]Sheet1!$I$2:$I$2995,[7]Sheet1!$A$2:$A$2995)</f>
        <v>739</v>
      </c>
      <c r="D1323" s="48" t="str">
        <f>C1323&amp;""</f>
        <v>739</v>
      </c>
      <c r="E1323" s="48" t="s">
        <v>2577</v>
      </c>
      <c r="F1323" s="48" t="s">
        <v>669</v>
      </c>
      <c r="G1323" s="176" t="s">
        <v>1619</v>
      </c>
      <c r="H1323" s="119" t="s">
        <v>1067</v>
      </c>
      <c r="I1323" s="119" t="s">
        <v>91</v>
      </c>
      <c r="J1323" s="119" t="s">
        <v>1079</v>
      </c>
      <c r="K1323" s="119" t="str">
        <f>_xlfn.XLOOKUP(Tableau210[[#This Row],[NOM]],[8]LUT!$I$5:$I$301,[8]LUT!$N$5:$N$301)</f>
        <v xml:space="preserve">Soupape </v>
      </c>
      <c r="L1323" s="119" t="s">
        <v>73</v>
      </c>
      <c r="M1323" s="119"/>
      <c r="N1323" s="119" t="s">
        <v>73</v>
      </c>
      <c r="O1323" s="119"/>
      <c r="P1323" s="119"/>
      <c r="Q1323" s="119"/>
      <c r="R1323" s="119"/>
      <c r="S1323" s="119"/>
      <c r="T1323" s="119"/>
      <c r="U1323" s="119"/>
      <c r="V1323" s="119"/>
      <c r="W1323" s="148" cm="1">
        <f t="array" ref="W132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23" s="207" cm="1">
        <f t="array" ref="X13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2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23" s="148" cm="1">
        <f t="array" ref="Z132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23" s="207" cm="1">
        <f t="array" ref="AA13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23" s="48"/>
      <c r="AD1323" s="117" t="s">
        <v>2197</v>
      </c>
      <c r="AE1323" s="119"/>
      <c r="AF1323" s="183">
        <f>IFERROR(VLOOKUP(Tableau210[[#This Row],[OPERATION]],Tableau4[],5,FALSE),"")</f>
        <v>0</v>
      </c>
      <c r="AG1323" s="178" cm="1">
        <f t="array" ref="AG1323">IFERROR(
   SUM(
      _xlfn._xlws.FILTER(
         Tableau3[JP],
         (Tableau3[ITEM]=Tableau210[[#This Row],[NOM]])*
         (Tableau3[Rep.]=Tableau210[[#This Row],[REPERE BUTA]])
      )
   ),
0)</f>
        <v>0</v>
      </c>
      <c r="AH1323" s="183">
        <f>IFERROR(VLOOKUP(Tableau210[[#This Row],[OPERATION]],Tableau4[],4,FALSE),"")</f>
        <v>1</v>
      </c>
      <c r="AI1323" s="178" cm="1">
        <f t="array" ref="AI1323">IFERROR(
   SUM(
      _xlfn._xlws.FILTER(
         Tableau3[BP],
         (Tableau3[ITEM]=Tableau210[[#This Row],[NOM]])*
         (Tableau3[Rep.]=Tableau210[[#This Row],[REPERE BUTA]])
      )
   ),
0)</f>
        <v>1</v>
      </c>
      <c r="AJ1323" s="181" t="str">
        <f>IF(Tableau210[[#This Row],[NB JP EMIS]]=1,"1 JP","") &amp; IF(Tableau210[[#This Row],[NB BP EMIS]]=1," 1 BP","")</f>
        <v xml:space="preserve"> 1 BP</v>
      </c>
      <c r="AK1323" s="178" t="str">
        <f>IF(Tableau210[[#This Row],[NB JP BUTA]]=1,"1 JP","") &amp; IF(Tableau210[[#This Row],[Nb BP BUTA]]=1," 1 BP","") &amp; IF(Tableau210[[#This Row],[Nb BP BUTA]]=2," 2 BP","")</f>
        <v xml:space="preserve"> 1 BP</v>
      </c>
      <c r="AL1323" s="117" t="s">
        <v>103</v>
      </c>
      <c r="AM1323" s="117">
        <f>IFERROR(+VLOOKUP(AY1323,Tiges!$G$4:$I$569,3,FALSE),"")</f>
        <v>22</v>
      </c>
      <c r="AN1323" s="48"/>
      <c r="AO1323" s="117">
        <v>4</v>
      </c>
      <c r="AP1323" s="177" cm="1">
        <f t="array" ref="AP13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23" s="117" t="s">
        <v>2542</v>
      </c>
      <c r="AS1323" s="177" t="str" cm="1">
        <f t="array" ref="AS13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M14x100</v>
      </c>
      <c r="AU1323" s="117" t="s">
        <v>1123</v>
      </c>
      <c r="AV1323" s="177" t="str" cm="1">
        <f t="array" ref="AV13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2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23" s="117"/>
      <c r="AY1323" s="117" cm="1">
        <f t="array" ref="AY1323">IFERROR(_xlfn.XLOOKUP(Tableau210[[#This Row],[DN DONNEES BUTA ]]&amp;Tableau210[[#This Row],[PN DONNEES BUTA]],Tiges!$B$4:$B$79&amp;Tiges!$C$4:$C$79,Tiges!$G$4:$G$79),"")</f>
        <v>14</v>
      </c>
      <c r="AZ1323" s="117"/>
      <c r="BA1323" s="117" cm="1">
        <f t="array" ref="BA1323">IFERROR(_xlfn.XLOOKUP(Tableau210[[#This Row],[DN DONNEES BUTA ]]&amp;Tableau210[[#This Row],[PN DONNEES BUTA]],Tiges!$B$4:$B$79&amp;Tiges!$C$4:$C$79,Tiges!$H$4:$H$79),"")</f>
        <v>70</v>
      </c>
      <c r="BB1323" s="117"/>
      <c r="BC1323" s="184">
        <f>IFERROR(VLOOKUP(Tableau210[[#This Row],[OPERATION]],Tableau4[],2,FALSE),"")</f>
        <v>1</v>
      </c>
      <c r="BD1323" s="177" cm="1">
        <f t="array" ref="BD1323">IFERROR(
   SUM(
      _xlfn._xlws.FILTER(
         Tableau3[Nb Platinage Joint],
         (Tableau3[ITEM]=Tableau210[[#This Row],[NOM]])*
         (Tableau3[Rep.]=Tableau210[[#This Row],[REPERE BUTA]])
      )
   ),
0)</f>
        <v>1</v>
      </c>
      <c r="BE1323" s="182">
        <f>IFERROR(VLOOKUP(Tableau210[[#This Row],[OPERATION]],Tableau4[],3,FALSE),"")</f>
        <v>1</v>
      </c>
      <c r="BF1323" s="177" cm="1">
        <f t="array" ref="BF1323">IFERROR(
   SUM(
      _xlfn._xlws.FILTER(
         Tableau3[Joint Définitif Nb],
         (Tableau3[ITEM]=Tableau210[[#This Row],[NOM]])*
         (Tableau3[Rep.]=Tableau210[[#This Row],[REPERE BUTA]])
      )
   ),
0)</f>
        <v>1</v>
      </c>
      <c r="BG1323" s="117" t="s">
        <v>129</v>
      </c>
      <c r="BH1323" s="177" t="str" cm="1">
        <f t="array" ref="BH13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3" s="117"/>
      <c r="BK1323" s="117" t="s">
        <v>37</v>
      </c>
      <c r="BL1323" s="167" t="s">
        <v>2380</v>
      </c>
      <c r="BM1323" s="167"/>
      <c r="BN1323" s="117"/>
      <c r="BO1323" s="117"/>
      <c r="BP1323" s="117"/>
      <c r="BQ1323" s="48"/>
      <c r="BR1323" s="119"/>
      <c r="BS1323" s="48"/>
      <c r="BT1323" s="48"/>
      <c r="BU1323" s="48"/>
      <c r="BV1323" s="48"/>
      <c r="BW1323" s="48"/>
      <c r="BX1323" s="48"/>
    </row>
    <row r="1324" spans="1:76" ht="15.75" hidden="1" x14ac:dyDescent="0.25">
      <c r="A1324" s="48" t="e" cm="1">
        <f t="array" ref="A1324">_xlfn.XLOOKUP(Tableau210[[#This Row],[NOM]]&amp;Tableau210[[#This Row],[REPERE BUTA]],[6]!Tableau16[POSTE TECHNIQUE]&amp;[6]!Tableau16[Repere ADM],[6]!Tableau16[NUMERO CLIENT])</f>
        <v>#N/A</v>
      </c>
      <c r="B1324" s="48" t="str" cm="1">
        <f t="array" ref="B1324">_xlfn.XLOOKUP(Tableau210[[#This Row],[NOM]]&amp;Tableau210[[#This Row],[REPERE BUTA]],[6]!Tableau16[POSTE TECHNIQUE]&amp;[6]!Tableau16[Repere REF],[6]!Tableau16[NUMERO CLIENT])</f>
        <v>S1-PSVBS0563</v>
      </c>
      <c r="C1324" s="48" cm="1">
        <f t="array" ref="C1324">_xlfn.XLOOKUP(Tableau210[[#This Row],[NOM]]&amp;Tableau210[[#This Row],[Repere Ubleam]],[7]Sheet1!$C$2:$C$2995&amp;[7]Sheet1!$I$2:$I$2995,[7]Sheet1!$A$2:$A$2995)</f>
        <v>74</v>
      </c>
      <c r="D1324" s="48" t="str">
        <f>C1324&amp;""</f>
        <v>74</v>
      </c>
      <c r="E1324" s="48" t="s">
        <v>2592</v>
      </c>
      <c r="F1324" s="48" t="s">
        <v>227</v>
      </c>
      <c r="G1324" s="176" t="s">
        <v>1204</v>
      </c>
      <c r="H1324" s="119" t="s">
        <v>1067</v>
      </c>
      <c r="I1324" s="119" t="s">
        <v>91</v>
      </c>
      <c r="J1324" s="119" t="s">
        <v>1079</v>
      </c>
      <c r="K1324" s="119" t="str">
        <f>_xlfn.XLOOKUP(Tableau210[[#This Row],[NOM]],[8]LUT!$I$5:$I$301,[8]LUT!$N$5:$N$301)</f>
        <v xml:space="preserve">Soupape </v>
      </c>
      <c r="L1324" s="119" t="s">
        <v>83</v>
      </c>
      <c r="M1324" s="119"/>
      <c r="N1324" s="119" t="s">
        <v>83</v>
      </c>
      <c r="O1324" s="119"/>
      <c r="P1324" s="119"/>
      <c r="Q1324" s="119"/>
      <c r="R1324" s="119"/>
      <c r="S1324" s="119"/>
      <c r="T1324" s="119"/>
      <c r="U1324" s="119"/>
      <c r="V1324" s="119"/>
      <c r="W1324" s="148" cm="1">
        <f t="array" ref="W1324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24" s="207" cm="1">
        <f t="array" ref="X13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2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24" s="148" cm="1">
        <f t="array" ref="Z1324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24" s="207" cm="1">
        <f t="array" ref="AA13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24" s="48"/>
      <c r="AD1324" s="117" t="s">
        <v>2197</v>
      </c>
      <c r="AE1324" s="119"/>
      <c r="AF1324" s="183">
        <f>IFERROR(VLOOKUP(Tableau210[[#This Row],[OPERATION]],Tableau4[],5,FALSE),"")</f>
        <v>0</v>
      </c>
      <c r="AG1324" s="178" cm="1">
        <f t="array" ref="AG1324">IFERROR(
   SUM(
      _xlfn._xlws.FILTER(
         Tableau3[JP],
         (Tableau3[ITEM]=Tableau210[[#This Row],[NOM]])*
         (Tableau3[Rep.]=Tableau210[[#This Row],[REPERE BUTA]])
      )
   ),
0)</f>
        <v>0</v>
      </c>
      <c r="AH1324" s="184">
        <f>IFERROR(VLOOKUP(Tableau210[[#This Row],[OPERATION]],Tableau4[],4,FALSE),"")</f>
        <v>1</v>
      </c>
      <c r="AI1324" s="178" cm="1">
        <f t="array" ref="AI1324">IFERROR(
   SUM(
      _xlfn._xlws.FILTER(
         Tableau3[BP],
         (Tableau3[ITEM]=Tableau210[[#This Row],[NOM]])*
         (Tableau3[Rep.]=Tableau210[[#This Row],[REPERE BUTA]])
      )
   ),
0)</f>
        <v>1</v>
      </c>
      <c r="AJ1324" s="182" t="str">
        <f>IF(Tableau210[[#This Row],[NB JP EMIS]]=1,"1 JP","") &amp; IF(Tableau210[[#This Row],[NB BP EMIS]]=1," 1 BP","")</f>
        <v xml:space="preserve"> 1 BP</v>
      </c>
      <c r="AK1324" s="177" t="str">
        <f>IF(Tableau210[[#This Row],[NB JP BUTA]]=1,"1 JP","") &amp; IF(Tableau210[[#This Row],[Nb BP BUTA]]=1," 1 BP","") &amp; IF(Tableau210[[#This Row],[Nb BP BUTA]]=2," 2 BP","")</f>
        <v xml:space="preserve"> 1 BP</v>
      </c>
      <c r="AL1324" s="117" t="s">
        <v>2527</v>
      </c>
      <c r="AM1324" s="117">
        <f>IFERROR(+VLOOKUP(AY1324,Tiges!$G$4:$I$569,3,FALSE),"")</f>
        <v>22</v>
      </c>
      <c r="AN1324" s="48"/>
      <c r="AO1324" s="117">
        <v>4</v>
      </c>
      <c r="AP1324" s="177" cm="1">
        <f t="array" ref="AP13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2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24" s="117" t="s">
        <v>2289</v>
      </c>
      <c r="AS1324" s="177" t="str" cm="1">
        <f t="array" ref="AS13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2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24" s="117" t="s">
        <v>1123</v>
      </c>
      <c r="AV1324" s="177" t="str" cm="1">
        <f t="array" ref="AV13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2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24" s="117"/>
      <c r="AY1324" s="117" cm="1">
        <f t="array" ref="AY1324">IFERROR(_xlfn.XLOOKUP(Tableau210[[#This Row],[DN DONNEES BUTA ]]&amp;Tableau210[[#This Row],[PN DONNEES BUTA]],Tiges!$B$4:$B$79&amp;Tiges!$C$4:$C$79,Tiges!$G$4:$G$79),"")</f>
        <v>14</v>
      </c>
      <c r="AZ1324" s="117"/>
      <c r="BA1324" s="117" cm="1">
        <f t="array" ref="BA1324">IFERROR(_xlfn.XLOOKUP(Tableau210[[#This Row],[DN DONNEES BUTA ]]&amp;Tableau210[[#This Row],[PN DONNEES BUTA]],Tiges!$B$4:$B$79&amp;Tiges!$C$4:$C$79,Tiges!$H$4:$H$79),"")</f>
        <v>70</v>
      </c>
      <c r="BB1324" s="117"/>
      <c r="BC1324" s="184">
        <f>IFERROR(VLOOKUP(Tableau210[[#This Row],[OPERATION]],Tableau4[],2,FALSE),"")</f>
        <v>1</v>
      </c>
      <c r="BD1324" s="177" cm="1">
        <f t="array" ref="BD1324">IFERROR(
   SUM(
      _xlfn._xlws.FILTER(
         Tableau3[Nb Platinage Joint],
         (Tableau3[ITEM]=Tableau210[[#This Row],[NOM]])*
         (Tableau3[Rep.]=Tableau210[[#This Row],[REPERE BUTA]])
      )
   ),
0)</f>
        <v>1</v>
      </c>
      <c r="BE1324" s="182">
        <f>IFERROR(VLOOKUP(Tableau210[[#This Row],[OPERATION]],Tableau4[],3,FALSE),"")</f>
        <v>1</v>
      </c>
      <c r="BF1324" s="177" cm="1">
        <f t="array" ref="BF1324">IFERROR(
   SUM(
      _xlfn._xlws.FILTER(
         Tableau3[Joint Définitif Nb],
         (Tableau3[ITEM]=Tableau210[[#This Row],[NOM]])*
         (Tableau3[Rep.]=Tableau210[[#This Row],[REPERE BUTA]])
      )
   ),
0)</f>
        <v>1</v>
      </c>
      <c r="BG1324" s="117" t="s">
        <v>129</v>
      </c>
      <c r="BH1324" s="177" t="str" cm="1">
        <f t="array" ref="BH13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32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4" s="117"/>
      <c r="BK1324" s="117" t="s">
        <v>37</v>
      </c>
      <c r="BL1324" s="167" t="s">
        <v>2380</v>
      </c>
      <c r="BM1324" s="167"/>
      <c r="BN1324" s="117"/>
      <c r="BO1324" s="117"/>
      <c r="BP1324" s="117"/>
      <c r="BQ1324" s="48"/>
      <c r="BR1324" s="119"/>
      <c r="BS1324" s="48"/>
      <c r="BT1324" s="48"/>
      <c r="BU1324" s="48"/>
      <c r="BV1324" s="48"/>
      <c r="BW1324" s="48"/>
      <c r="BX1324" s="48"/>
    </row>
    <row r="1325" spans="1:76" ht="15.75" hidden="1" x14ac:dyDescent="0.25">
      <c r="A1325" s="48" t="e" cm="1">
        <f t="array" ref="A1325">_xlfn.XLOOKUP(Tableau210[[#This Row],[NOM]]&amp;Tableau210[[#This Row],[REPERE BUTA]],[6]!Tableau16[POSTE TECHNIQUE]&amp;[6]!Tableau16[Repere ADM],[6]!Tableau16[NUMERO CLIENT])</f>
        <v>#N/A</v>
      </c>
      <c r="B1325" s="48" t="e" cm="1">
        <f t="array" ref="B1325">_xlfn.XLOOKUP(Tableau210[[#This Row],[NOM]]&amp;Tableau210[[#This Row],[REPERE BUTA]],[6]!Tableau16[POSTE TECHNIQUE]&amp;[6]!Tableau16[Repere REF],[6]!Tableau16[NUMERO CLIENT])</f>
        <v>#N/A</v>
      </c>
      <c r="C1325" s="48" cm="1">
        <f t="array" ref="C1325">_xlfn.XLOOKUP(Tableau210[[#This Row],[NOM]]&amp;Tableau210[[#This Row],[Repere Ubleam]],[7]Sheet1!$C$2:$C$2995&amp;[7]Sheet1!$I$2:$I$2995,[7]Sheet1!$A$2:$A$2995)</f>
        <v>1320</v>
      </c>
      <c r="D1325" s="48" t="str">
        <f>C1325&amp;""</f>
        <v>1320</v>
      </c>
      <c r="E1325" s="48" t="e">
        <v>#N/A</v>
      </c>
      <c r="F1325" s="48" t="e">
        <v>#N/A</v>
      </c>
      <c r="G1325" s="176" t="s">
        <v>1957</v>
      </c>
      <c r="H1325" s="119" t="s">
        <v>1068</v>
      </c>
      <c r="I1325" s="119" t="s">
        <v>80</v>
      </c>
      <c r="J1325" s="119" t="s">
        <v>1071</v>
      </c>
      <c r="K1325" s="119" t="str">
        <f>_xlfn.XLOOKUP(Tableau210[[#This Row],[NOM]],[8]LUT!$I$5:$I$301,[8]LUT!$N$5:$N$301)</f>
        <v>Echangeur</v>
      </c>
      <c r="L1325" s="119" t="s">
        <v>75</v>
      </c>
      <c r="M1325" s="119"/>
      <c r="N1325" s="119" t="s">
        <v>75</v>
      </c>
      <c r="O1325" s="119"/>
      <c r="P1325" s="119"/>
      <c r="Q1325" s="119"/>
      <c r="R1325" s="119"/>
      <c r="S1325" s="119"/>
      <c r="T1325" s="119"/>
      <c r="U1325" s="119"/>
      <c r="V1325" s="119"/>
      <c r="W1325" s="148" t="s">
        <v>2159</v>
      </c>
      <c r="X1325" s="207" cm="1">
        <f t="array" ref="X13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2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25" s="148" t="s">
        <v>3424</v>
      </c>
      <c r="AA1325" s="207" cm="1">
        <f t="array" ref="AA13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25" s="48"/>
      <c r="AD1325" s="117" t="s">
        <v>2196</v>
      </c>
      <c r="AE1325" s="119"/>
      <c r="AF1325" s="183">
        <f>IFERROR(VLOOKUP(Tableau210[[#This Row],[OPERATION]],Tableau4[],5,FALSE),"")</f>
        <v>0</v>
      </c>
      <c r="AG1325" s="178" cm="1">
        <f t="array" ref="AG1325">IFERROR(
   SUM(
      _xlfn._xlws.FILTER(
         Tableau3[JP],
         (Tableau3[ITEM]=Tableau210[[#This Row],[NOM]])*
         (Tableau3[Rep.]=Tableau210[[#This Row],[REPERE BUTA]])
      )
   ),
0)</f>
        <v>0</v>
      </c>
      <c r="AH1325" s="183">
        <f>IFERROR(VLOOKUP(Tableau210[[#This Row],[OPERATION]],Tableau4[],4,FALSE),"")</f>
        <v>0</v>
      </c>
      <c r="AI1325" s="178" cm="1">
        <f t="array" ref="AI1325">IFERROR(
   SUM(
      _xlfn._xlws.FILTER(
         Tableau3[BP],
         (Tableau3[ITEM]=Tableau210[[#This Row],[NOM]])*
         (Tableau3[Rep.]=Tableau210[[#This Row],[REPERE BUTA]])
      )
   ),
0)</f>
        <v>0</v>
      </c>
      <c r="AJ1325" s="181" t="str">
        <f>IF(Tableau210[[#This Row],[NB JP EMIS]]=1,"1 JP","") &amp; IF(Tableau210[[#This Row],[NB BP EMIS]]=1," 1 BP","")</f>
        <v/>
      </c>
      <c r="AK1325" s="178" t="str">
        <f>IF(Tableau210[[#This Row],[NB JP BUTA]]=1,"1 JP","") &amp; IF(Tableau210[[#This Row],[Nb BP BUTA]]=1," 1 BP","") &amp; IF(Tableau210[[#This Row],[Nb BP BUTA]]=2," 2 BP","")</f>
        <v/>
      </c>
      <c r="AL1325" s="117" t="s">
        <v>103</v>
      </c>
      <c r="AM1325" s="117">
        <f>IFERROR(+VLOOKUP(AY1325,Tiges!$G$4:$I$569,3,FALSE),"")</f>
        <v>32</v>
      </c>
      <c r="AN1325" s="48"/>
      <c r="AO1325" s="170" t="s">
        <v>3424</v>
      </c>
      <c r="AP1325" s="177" cm="1">
        <f t="array" ref="AP13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2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25" s="170" t="s">
        <v>3424</v>
      </c>
      <c r="AS1325" s="177" t="str" cm="1">
        <f t="array" ref="AS13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2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25" s="170" t="s">
        <v>3424</v>
      </c>
      <c r="AV1325" s="177" cm="1">
        <f t="array" ref="AV13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25" s="411" t="s">
        <v>3424</v>
      </c>
      <c r="AX1325" s="117"/>
      <c r="AY1325" s="117" cm="1">
        <f t="array" ref="AY1325">IFERROR(_xlfn.XLOOKUP(Tableau210[[#This Row],[DN DONNEES BUTA ]]&amp;Tableau210[[#This Row],[PN DONNEES BUTA]],Tiges!$B$4:$B$79&amp;Tiges!$C$4:$C$79,Tiges!$G$4:$G$79),"")</f>
        <v>20</v>
      </c>
      <c r="AZ1325" s="117"/>
      <c r="BA1325" s="117" cm="1">
        <f t="array" ref="BA1325">IFERROR(_xlfn.XLOOKUP(Tableau210[[#This Row],[DN DONNEES BUTA ]]&amp;Tableau210[[#This Row],[PN DONNEES BUTA]],Tiges!$B$4:$B$79&amp;Tiges!$C$4:$C$79,Tiges!$H$4:$H$79),"")</f>
        <v>110</v>
      </c>
      <c r="BB1325" s="117"/>
      <c r="BC1325" s="184">
        <f>IFERROR(VLOOKUP(Tableau210[[#This Row],[OPERATION]],Tableau4[],2,FALSE),"")</f>
        <v>0</v>
      </c>
      <c r="BD1325" s="177" cm="1">
        <f t="array" ref="BD1325">IFERROR(
   SUM(
      _xlfn._xlws.FILTER(
         Tableau3[Nb Platinage Joint],
         (Tableau3[ITEM]=Tableau210[[#This Row],[NOM]])*
         (Tableau3[Rep.]=Tableau210[[#This Row],[REPERE BUTA]])
      )
   ),
0)</f>
        <v>0</v>
      </c>
      <c r="BE1325" s="182">
        <f>IFERROR(VLOOKUP(Tableau210[[#This Row],[OPERATION]],Tableau4[],3,FALSE),"")</f>
        <v>1</v>
      </c>
      <c r="BF1325" s="177" cm="1">
        <f t="array" ref="BF1325">IFERROR(
   SUM(
      _xlfn._xlws.FILTER(
         Tableau3[Joint Définitif Nb],
         (Tableau3[ITEM]=Tableau210[[#This Row],[NOM]])*
         (Tableau3[Rep.]=Tableau210[[#This Row],[REPERE BUTA]])
      )
   ),
0)</f>
        <v>1</v>
      </c>
      <c r="BG1325" s="170" t="s">
        <v>3424</v>
      </c>
      <c r="BH1325" s="177" t="str" cm="1">
        <f t="array" ref="BH13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5" s="170" t="s">
        <v>3424</v>
      </c>
      <c r="BK1325" s="170" t="s">
        <v>3424</v>
      </c>
      <c r="BL1325" s="167" t="s">
        <v>2380</v>
      </c>
      <c r="BM1325" s="117"/>
      <c r="BN1325" s="117"/>
      <c r="BO1325" s="117"/>
      <c r="BP1325" s="117"/>
      <c r="BQ1325" s="48"/>
      <c r="BR1325" s="119"/>
      <c r="BS1325" s="48"/>
      <c r="BT1325" s="48"/>
      <c r="BU1325" s="48"/>
      <c r="BV1325" s="48"/>
      <c r="BW1325" s="48"/>
      <c r="BX1325" s="48"/>
    </row>
    <row r="1326" spans="1:76" ht="15.75" hidden="1" x14ac:dyDescent="0.25">
      <c r="A1326" s="48" t="e" cm="1">
        <f t="array" ref="A1326">_xlfn.XLOOKUP(Tableau210[[#This Row],[NOM]]&amp;Tableau210[[#This Row],[REPERE BUTA]],[6]!Tableau16[POSTE TECHNIQUE]&amp;[6]!Tableau16[Repere ADM],[6]!Tableau16[NUMERO CLIENT])</f>
        <v>#N/A</v>
      </c>
      <c r="B1326" s="48" t="e" cm="1">
        <f t="array" ref="B1326">_xlfn.XLOOKUP(Tableau210[[#This Row],[NOM]]&amp;Tableau210[[#This Row],[REPERE BUTA]],[6]!Tableau16[POSTE TECHNIQUE]&amp;[6]!Tableau16[Repere REF],[6]!Tableau16[NUMERO CLIENT])</f>
        <v>#N/A</v>
      </c>
      <c r="C1326" s="48" cm="1">
        <f t="array" ref="C1326">_xlfn.XLOOKUP(Tableau210[[#This Row],[NOM]]&amp;Tableau210[[#This Row],[Repere Ubleam]],[7]Sheet1!$C$2:$C$2995&amp;[7]Sheet1!$I$2:$I$2995,[7]Sheet1!$A$2:$A$2995)</f>
        <v>1321</v>
      </c>
      <c r="D1326" s="48" t="str">
        <f>C1326&amp;""</f>
        <v>1321</v>
      </c>
      <c r="E1326" s="48" t="e">
        <v>#N/A</v>
      </c>
      <c r="F1326" s="48" t="e">
        <v>#N/A</v>
      </c>
      <c r="G1326" s="176" t="s">
        <v>1957</v>
      </c>
      <c r="H1326" s="119" t="s">
        <v>1068</v>
      </c>
      <c r="I1326" s="119" t="s">
        <v>80</v>
      </c>
      <c r="J1326" s="119" t="s">
        <v>1071</v>
      </c>
      <c r="K1326" s="119" t="str">
        <f>_xlfn.XLOOKUP(Tableau210[[#This Row],[NOM]],[8]LUT!$I$5:$I$301,[8]LUT!$N$5:$N$301)</f>
        <v>Echangeur</v>
      </c>
      <c r="L1326" s="119" t="s">
        <v>70</v>
      </c>
      <c r="M1326" s="119"/>
      <c r="N1326" s="119" t="s">
        <v>70</v>
      </c>
      <c r="O1326" s="119" t="s">
        <v>2118</v>
      </c>
      <c r="P1326" s="119"/>
      <c r="Q1326" s="119"/>
      <c r="R1326" s="119"/>
      <c r="S1326" s="119"/>
      <c r="T1326" s="119"/>
      <c r="U1326" s="119"/>
      <c r="V1326" s="119"/>
      <c r="W1326" s="148" t="s">
        <v>2159</v>
      </c>
      <c r="X1326" s="207" cm="1">
        <f t="array" ref="X13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2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26" s="148" t="s">
        <v>3424</v>
      </c>
      <c r="AA1326" s="207" cm="1">
        <f t="array" ref="AA13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26" s="48"/>
      <c r="AD1326" s="117" t="s">
        <v>2197</v>
      </c>
      <c r="AE1326" s="119"/>
      <c r="AF1326" s="183">
        <f>IFERROR(VLOOKUP(Tableau210[[#This Row],[OPERATION]],Tableau4[],5,FALSE),"")</f>
        <v>0</v>
      </c>
      <c r="AG1326" s="178" cm="1">
        <f t="array" ref="AG1326">IFERROR(
   SUM(
      _xlfn._xlws.FILTER(
         Tableau3[JP],
         (Tableau3[ITEM]=Tableau210[[#This Row],[NOM]])*
         (Tableau3[Rep.]=Tableau210[[#This Row],[REPERE BUTA]])
      )
   ),
0)</f>
        <v>0</v>
      </c>
      <c r="AH1326" s="183">
        <f>IFERROR(VLOOKUP(Tableau210[[#This Row],[OPERATION]],Tableau4[],4,FALSE),"")</f>
        <v>1</v>
      </c>
      <c r="AI1326" s="178" cm="1">
        <f t="array" ref="AI1326">IFERROR(
   SUM(
      _xlfn._xlws.FILTER(
         Tableau3[BP],
         (Tableau3[ITEM]=Tableau210[[#This Row],[NOM]])*
         (Tableau3[Rep.]=Tableau210[[#This Row],[REPERE BUTA]])
      )
   ),
0)</f>
        <v>1</v>
      </c>
      <c r="AJ1326" s="181" t="str">
        <f>IF(Tableau210[[#This Row],[NB JP EMIS]]=1,"1 JP","") &amp; IF(Tableau210[[#This Row],[NB BP EMIS]]=1," 1 BP","")</f>
        <v xml:space="preserve"> 1 BP</v>
      </c>
      <c r="AK1326" s="178" t="str">
        <f>IF(Tableau210[[#This Row],[NB JP BUTA]]=1,"1 JP","") &amp; IF(Tableau210[[#This Row],[Nb BP BUTA]]=1," 1 BP","") &amp; IF(Tableau210[[#This Row],[Nb BP BUTA]]=2," 2 BP","")</f>
        <v xml:space="preserve"> 1 BP</v>
      </c>
      <c r="AL1326" s="117" t="s">
        <v>103</v>
      </c>
      <c r="AM1326" s="117">
        <f>IFERROR(+VLOOKUP(AY1326,Tiges!$G$4:$I$569,3,FALSE),"")</f>
        <v>32</v>
      </c>
      <c r="AN1326" s="48"/>
      <c r="AO1326" s="170" t="s">
        <v>3424</v>
      </c>
      <c r="AP1326" s="177" cm="1">
        <f t="array" ref="AP13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26" s="170" t="s">
        <v>3424</v>
      </c>
      <c r="AS1326" s="177" t="str" cm="1">
        <f t="array" ref="AS13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26" s="170" t="s">
        <v>3424</v>
      </c>
      <c r="AV1326" s="177" cm="1">
        <f t="array" ref="AV13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26" s="411" t="s">
        <v>3424</v>
      </c>
      <c r="AX1326" s="117"/>
      <c r="AY1326" s="117" cm="1">
        <f t="array" ref="AY1326">IFERROR(_xlfn.XLOOKUP(Tableau210[[#This Row],[DN DONNEES BUTA ]]&amp;Tableau210[[#This Row],[PN DONNEES BUTA]],Tiges!$B$4:$B$79&amp;Tiges!$C$4:$C$79,Tiges!$G$4:$G$79),"")</f>
        <v>20</v>
      </c>
      <c r="AZ1326" s="117"/>
      <c r="BA1326" s="117" cm="1">
        <f t="array" ref="BA1326">IFERROR(_xlfn.XLOOKUP(Tableau210[[#This Row],[DN DONNEES BUTA ]]&amp;Tableau210[[#This Row],[PN DONNEES BUTA]],Tiges!$B$4:$B$79&amp;Tiges!$C$4:$C$79,Tiges!$H$4:$H$79),"")</f>
        <v>110</v>
      </c>
      <c r="BB1326" s="117"/>
      <c r="BC1326" s="184">
        <f>IFERROR(VLOOKUP(Tableau210[[#This Row],[OPERATION]],Tableau4[],2,FALSE),"")</f>
        <v>1</v>
      </c>
      <c r="BD1326" s="177" cm="1">
        <f t="array" ref="BD1326">IFERROR(
   SUM(
      _xlfn._xlws.FILTER(
         Tableau3[Nb Platinage Joint],
         (Tableau3[ITEM]=Tableau210[[#This Row],[NOM]])*
         (Tableau3[Rep.]=Tableau210[[#This Row],[REPERE BUTA]])
      )
   ),
0)</f>
        <v>1</v>
      </c>
      <c r="BE1326" s="182">
        <f>IFERROR(VLOOKUP(Tableau210[[#This Row],[OPERATION]],Tableau4[],3,FALSE),"")</f>
        <v>1</v>
      </c>
      <c r="BF1326" s="177" cm="1">
        <f t="array" ref="BF1326">IFERROR(
   SUM(
      _xlfn._xlws.FILTER(
         Tableau3[Joint Définitif Nb],
         (Tableau3[ITEM]=Tableau210[[#This Row],[NOM]])*
         (Tableau3[Rep.]=Tableau210[[#This Row],[REPERE BUTA]])
      )
   ),
0)</f>
        <v>1</v>
      </c>
      <c r="BG1326" s="170" t="s">
        <v>3424</v>
      </c>
      <c r="BH1326" s="177" t="str" cm="1">
        <f t="array" ref="BH13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6" s="170" t="s">
        <v>3424</v>
      </c>
      <c r="BK1326" s="170" t="s">
        <v>3424</v>
      </c>
      <c r="BL1326" s="167" t="s">
        <v>2380</v>
      </c>
      <c r="BM1326" s="117"/>
      <c r="BN1326" s="117"/>
      <c r="BO1326" s="117"/>
      <c r="BP1326" s="117"/>
      <c r="BQ1326" s="48"/>
      <c r="BR1326" s="119"/>
      <c r="BS1326" s="48"/>
      <c r="BT1326" s="48"/>
      <c r="BU1326" s="48"/>
      <c r="BV1326" s="48"/>
      <c r="BW1326" s="48"/>
      <c r="BX1326" s="48"/>
    </row>
    <row r="1327" spans="1:76" s="154" customFormat="1" ht="15.75" hidden="1" x14ac:dyDescent="0.25">
      <c r="A1327" s="48" t="e" cm="1">
        <f t="array" ref="A1327">_xlfn.XLOOKUP(Tableau210[[#This Row],[NOM]]&amp;Tableau210[[#This Row],[REPERE BUTA]],[6]!Tableau16[POSTE TECHNIQUE]&amp;[6]!Tableau16[Repere ADM],[6]!Tableau16[NUMERO CLIENT])</f>
        <v>#N/A</v>
      </c>
      <c r="B1327" s="48" t="e" cm="1">
        <f t="array" ref="B1327">_xlfn.XLOOKUP(Tableau210[[#This Row],[NOM]]&amp;Tableau210[[#This Row],[REPERE BUTA]],[6]!Tableau16[POSTE TECHNIQUE]&amp;[6]!Tableau16[Repere REF],[6]!Tableau16[NUMERO CLIENT])</f>
        <v>#N/A</v>
      </c>
      <c r="C1327" s="48" cm="1">
        <f t="array" ref="C1327">_xlfn.XLOOKUP(Tableau210[[#This Row],[NOM]]&amp;Tableau210[[#This Row],[Repere Ubleam]],[7]Sheet1!$C$2:$C$2995&amp;[7]Sheet1!$I$2:$I$2995,[7]Sheet1!$A$2:$A$2995)</f>
        <v>1322</v>
      </c>
      <c r="D1327" s="48" t="str">
        <f>C1327&amp;""</f>
        <v>1322</v>
      </c>
      <c r="E1327" s="48" t="e">
        <v>#N/A</v>
      </c>
      <c r="F1327" s="48" t="e">
        <v>#N/A</v>
      </c>
      <c r="G1327" s="149" t="s">
        <v>1957</v>
      </c>
      <c r="H1327" s="150" t="s">
        <v>1068</v>
      </c>
      <c r="I1327" s="150" t="s">
        <v>80</v>
      </c>
      <c r="J1327" s="150" t="s">
        <v>1071</v>
      </c>
      <c r="K1327" s="150" t="str">
        <f>_xlfn.XLOOKUP(Tableau210[[#This Row],[NOM]],[8]LUT!$I$5:$I$301,[8]LUT!$N$5:$N$301)</f>
        <v>Echangeur</v>
      </c>
      <c r="L1327" s="150" t="s">
        <v>76</v>
      </c>
      <c r="M1327" s="150"/>
      <c r="N1327" s="150" t="s">
        <v>76</v>
      </c>
      <c r="O1327" s="150"/>
      <c r="P1327" s="150"/>
      <c r="Q1327" s="150"/>
      <c r="R1327" s="150"/>
      <c r="S1327" s="150"/>
      <c r="T1327" s="150"/>
      <c r="U1327" s="150"/>
      <c r="V1327" s="150"/>
      <c r="W1327" s="151">
        <v>150</v>
      </c>
      <c r="X1327" s="151" cm="1">
        <f t="array" ref="X13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27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27" s="151">
        <v>20</v>
      </c>
      <c r="AA1327" s="151" cm="1">
        <f t="array" ref="AA13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7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27" s="152"/>
      <c r="AD1327" s="153" t="s">
        <v>2245</v>
      </c>
      <c r="AE1327" s="150"/>
      <c r="AF1327" s="161">
        <f>IFERROR(VLOOKUP(Tableau210[[#This Row],[OPERATION]],Tableau4[],5,FALSE),"")</f>
        <v>0</v>
      </c>
      <c r="AG1327" s="150" cm="1">
        <f t="array" ref="AG1327">IFERROR(
   SUM(
      _xlfn._xlws.FILTER(
         Tableau3[JP],
         (Tableau3[ITEM]=Tableau210[[#This Row],[NOM]])*
         (Tableau3[Rep.]=Tableau210[[#This Row],[REPERE BUTA]])
      )
   ),
0)</f>
        <v>0</v>
      </c>
      <c r="AH1327" s="161">
        <f>IFERROR(VLOOKUP(Tableau210[[#This Row],[OPERATION]],Tableau4[],4,FALSE),"")</f>
        <v>1</v>
      </c>
      <c r="AI1327" s="150" cm="1">
        <f t="array" ref="AI1327">IFERROR(
   SUM(
      _xlfn._xlws.FILTER(
         Tableau3[BP],
         (Tableau3[ITEM]=Tableau210[[#This Row],[NOM]])*
         (Tableau3[Rep.]=Tableau210[[#This Row],[REPERE BUTA]])
      )
   ),
0)</f>
        <v>0</v>
      </c>
      <c r="AJ1327" s="150" t="s">
        <v>2340</v>
      </c>
      <c r="AK1327" s="150" t="str">
        <f>IF(Tableau210[[#This Row],[NB JP BUTA]]=1,"1 JP","") &amp; IF(Tableau210[[#This Row],[Nb BP BUTA]]=1," 1 BP","") &amp; IF(Tableau210[[#This Row],[Nb BP BUTA]]=2," 2 BP","")</f>
        <v/>
      </c>
      <c r="AL1327" s="153" t="s">
        <v>103</v>
      </c>
      <c r="AM1327" s="153">
        <f>IFERROR(+VLOOKUP(AY1327,Tiges!$G$4:$I$569,3,FALSE),"")</f>
        <v>32</v>
      </c>
      <c r="AN1327" s="152"/>
      <c r="AO1327" s="153">
        <v>8</v>
      </c>
      <c r="AP1327" s="153" cm="1">
        <f t="array" ref="AP13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2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27" s="153" t="s">
        <v>2282</v>
      </c>
      <c r="AS1327" s="153" t="str" cm="1">
        <f t="array" ref="AS13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2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27" s="153" t="s">
        <v>1123</v>
      </c>
      <c r="AV1327" s="153" cm="1">
        <f t="array" ref="AV13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2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27" s="153"/>
      <c r="AY1327" s="153" cm="1">
        <f t="array" ref="AY1327">IFERROR(_xlfn.XLOOKUP(Tableau210[[#This Row],[DN DONNEES BUTA ]]&amp;Tableau210[[#This Row],[PN DONNEES BUTA]],Tiges!$B$4:$B$79&amp;Tiges!$C$4:$C$79,Tiges!$G$4:$G$79),"")</f>
        <v>20</v>
      </c>
      <c r="AZ1327" s="153"/>
      <c r="BA1327" s="153" cm="1">
        <f t="array" ref="BA1327">IFERROR(_xlfn.XLOOKUP(Tableau210[[#This Row],[DN DONNEES BUTA ]]&amp;Tableau210[[#This Row],[PN DONNEES BUTA]],Tiges!$B$4:$B$79&amp;Tiges!$C$4:$C$79,Tiges!$H$4:$H$79),"")</f>
        <v>110</v>
      </c>
      <c r="BB1327" s="153"/>
      <c r="BC1327" s="163">
        <f>IFERROR(VLOOKUP(Tableau210[[#This Row],[OPERATION]],Tableau4[],2,FALSE),"")</f>
        <v>1</v>
      </c>
      <c r="BD1327" s="153" cm="1">
        <f t="array" ref="BD1327">IFERROR(
   SUM(
      _xlfn._xlws.FILTER(
         Tableau3[Nb Platinage Joint],
         (Tableau3[ITEM]=Tableau210[[#This Row],[NOM]])*
         (Tableau3[Rep.]=Tableau210[[#This Row],[REPERE BUTA]])
      )
   ),
0)</f>
        <v>1</v>
      </c>
      <c r="BE1327" s="153">
        <f>IFERROR(VLOOKUP(Tableau210[[#This Row],[OPERATION]],Tableau4[],3,FALSE),"")</f>
        <v>1</v>
      </c>
      <c r="BF1327" s="153" cm="1">
        <f t="array" ref="BF1327">IFERROR(
   SUM(
      _xlfn._xlws.FILTER(
         Tableau3[Joint Définitif Nb],
         (Tableau3[ITEM]=Tableau210[[#This Row],[NOM]])*
         (Tableau3[Rep.]=Tableau210[[#This Row],[REPERE BUTA]])
      )
   ),
0)</f>
        <v>1</v>
      </c>
      <c r="BG1327" s="153" t="s">
        <v>129</v>
      </c>
      <c r="BH1327" s="153" t="str" cm="1">
        <f t="array" ref="BH13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7" s="153" t="s">
        <v>2268</v>
      </c>
      <c r="BK1327" s="153" t="s">
        <v>2269</v>
      </c>
      <c r="BL1327" s="153" t="s">
        <v>2344</v>
      </c>
      <c r="BM1327" s="153" t="s">
        <v>3445</v>
      </c>
      <c r="BN1327" s="153"/>
      <c r="BO1327" s="153"/>
      <c r="BP1327" s="153"/>
      <c r="BQ1327" s="152"/>
      <c r="BR1327" s="150"/>
      <c r="BS1327" s="152"/>
      <c r="BT1327" s="152"/>
      <c r="BU1327" s="152"/>
      <c r="BV1327" s="152"/>
      <c r="BW1327" s="152"/>
      <c r="BX1327" s="152"/>
    </row>
    <row r="1328" spans="1:76" ht="15.75" hidden="1" x14ac:dyDescent="0.25">
      <c r="A1328" s="48" t="e" cm="1">
        <f t="array" ref="A1328">_xlfn.XLOOKUP(Tableau210[[#This Row],[NOM]]&amp;Tableau210[[#This Row],[REPERE BUTA]],[6]!Tableau16[POSTE TECHNIQUE]&amp;[6]!Tableau16[Repere ADM],[6]!Tableau16[NUMERO CLIENT])</f>
        <v>#N/A</v>
      </c>
      <c r="B1328" s="48" t="e" cm="1">
        <f t="array" ref="B1328">_xlfn.XLOOKUP(Tableau210[[#This Row],[NOM]]&amp;Tableau210[[#This Row],[REPERE BUTA]],[6]!Tableau16[POSTE TECHNIQUE]&amp;[6]!Tableau16[Repere REF],[6]!Tableau16[NUMERO CLIENT])</f>
        <v>#N/A</v>
      </c>
      <c r="C1328" s="48" cm="1">
        <f t="array" ref="C1328">_xlfn.XLOOKUP(Tableau210[[#This Row],[NOM]]&amp;Tableau210[[#This Row],[Repere Ubleam]],[7]Sheet1!$C$2:$C$2995&amp;[7]Sheet1!$I$2:$I$2995,[7]Sheet1!$A$2:$A$2995)</f>
        <v>1323</v>
      </c>
      <c r="D1328" s="48" t="str">
        <f>C1328&amp;""</f>
        <v>1323</v>
      </c>
      <c r="E1328" s="48" t="e">
        <v>#N/A</v>
      </c>
      <c r="F1328" s="48" t="e">
        <v>#N/A</v>
      </c>
      <c r="G1328" s="176" t="s">
        <v>1957</v>
      </c>
      <c r="H1328" s="119" t="s">
        <v>1068</v>
      </c>
      <c r="I1328" s="119" t="s">
        <v>80</v>
      </c>
      <c r="J1328" s="119" t="s">
        <v>1071</v>
      </c>
      <c r="K1328" s="119" t="str">
        <f>_xlfn.XLOOKUP(Tableau210[[#This Row],[NOM]],[8]LUT!$I$5:$I$301,[8]LUT!$N$5:$N$301)</f>
        <v>Echangeur</v>
      </c>
      <c r="L1328" s="119" t="s">
        <v>81</v>
      </c>
      <c r="M1328" s="119"/>
      <c r="N1328" s="119" t="s">
        <v>81</v>
      </c>
      <c r="O1328" s="119" t="s">
        <v>2370</v>
      </c>
      <c r="P1328" s="119"/>
      <c r="Q1328" s="119"/>
      <c r="R1328" s="119"/>
      <c r="S1328" s="119"/>
      <c r="T1328" s="119"/>
      <c r="U1328" s="119"/>
      <c r="V1328" s="119"/>
      <c r="W1328" s="148">
        <v>150</v>
      </c>
      <c r="X1328" s="207" cm="1">
        <f t="array" ref="X13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2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28" s="148">
        <v>20</v>
      </c>
      <c r="AA1328" s="207" cm="1">
        <f t="array" ref="AA13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28" s="48"/>
      <c r="AD1328" s="117" t="s">
        <v>2197</v>
      </c>
      <c r="AE1328" s="119"/>
      <c r="AF1328" s="183">
        <f>IFERROR(VLOOKUP(Tableau210[[#This Row],[OPERATION]],Tableau4[],5,FALSE),"")</f>
        <v>0</v>
      </c>
      <c r="AG1328" s="178" cm="1">
        <f t="array" ref="AG1328">IFERROR(
   SUM(
      _xlfn._xlws.FILTER(
         Tableau3[JP],
         (Tableau3[ITEM]=Tableau210[[#This Row],[NOM]])*
         (Tableau3[Rep.]=Tableau210[[#This Row],[REPERE BUTA]])
      )
   ),
0)</f>
        <v>0</v>
      </c>
      <c r="AH1328" s="183">
        <f>IFERROR(VLOOKUP(Tableau210[[#This Row],[OPERATION]],Tableau4[],4,FALSE),"")</f>
        <v>1</v>
      </c>
      <c r="AI1328" s="178" cm="1">
        <f t="array" ref="AI1328">IFERROR(
   SUM(
      _xlfn._xlws.FILTER(
         Tableau3[BP],
         (Tableau3[ITEM]=Tableau210[[#This Row],[NOM]])*
         (Tableau3[Rep.]=Tableau210[[#This Row],[REPERE BUTA]])
      )
   ),
0)</f>
        <v>1</v>
      </c>
      <c r="AJ1328" s="181" t="str">
        <f>IF(Tableau210[[#This Row],[NB JP EMIS]]=1,"1 JP","") &amp; IF(Tableau210[[#This Row],[NB BP EMIS]]=1," 1 BP","")</f>
        <v xml:space="preserve"> 1 BP</v>
      </c>
      <c r="AK1328" s="178" t="str">
        <f>IF(Tableau210[[#This Row],[NB JP BUTA]]=1,"1 JP","") &amp; IF(Tableau210[[#This Row],[Nb BP BUTA]]=1," 1 BP","") &amp; IF(Tableau210[[#This Row],[Nb BP BUTA]]=2," 2 BP","")</f>
        <v xml:space="preserve"> 1 BP</v>
      </c>
      <c r="AL1328" s="117" t="s">
        <v>103</v>
      </c>
      <c r="AM1328" s="117">
        <f>IFERROR(+VLOOKUP(AY1328,Tiges!$G$4:$I$569,3,FALSE),"")</f>
        <v>32</v>
      </c>
      <c r="AN1328" s="48"/>
      <c r="AO1328" s="117">
        <v>8</v>
      </c>
      <c r="AP1328" s="177" cm="1">
        <f t="array" ref="AP13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28" s="117" t="s">
        <v>2282</v>
      </c>
      <c r="AS1328" s="177" t="str" cm="1">
        <f t="array" ref="AS13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28" s="117" t="s">
        <v>1123</v>
      </c>
      <c r="AV1328" s="177" cm="1">
        <f t="array" ref="AV13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2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28" s="117"/>
      <c r="AY1328" s="117" cm="1">
        <f t="array" ref="AY1328">IFERROR(_xlfn.XLOOKUP(Tableau210[[#This Row],[DN DONNEES BUTA ]]&amp;Tableau210[[#This Row],[PN DONNEES BUTA]],Tiges!$B$4:$B$79&amp;Tiges!$C$4:$C$79,Tiges!$G$4:$G$79),"")</f>
        <v>20</v>
      </c>
      <c r="AZ1328" s="117"/>
      <c r="BA1328" s="117" cm="1">
        <f t="array" ref="BA1328">IFERROR(_xlfn.XLOOKUP(Tableau210[[#This Row],[DN DONNEES BUTA ]]&amp;Tableau210[[#This Row],[PN DONNEES BUTA]],Tiges!$B$4:$B$79&amp;Tiges!$C$4:$C$79,Tiges!$H$4:$H$79),"")</f>
        <v>110</v>
      </c>
      <c r="BB1328" s="117"/>
      <c r="BC1328" s="184">
        <f>IFERROR(VLOOKUP(Tableau210[[#This Row],[OPERATION]],Tableau4[],2,FALSE),"")</f>
        <v>1</v>
      </c>
      <c r="BD1328" s="177" cm="1">
        <f t="array" ref="BD1328">IFERROR(
   SUM(
      _xlfn._xlws.FILTER(
         Tableau3[Nb Platinage Joint],
         (Tableau3[ITEM]=Tableau210[[#This Row],[NOM]])*
         (Tableau3[Rep.]=Tableau210[[#This Row],[REPERE BUTA]])
      )
   ),
0)</f>
        <v>1</v>
      </c>
      <c r="BE1328" s="182">
        <f>IFERROR(VLOOKUP(Tableau210[[#This Row],[OPERATION]],Tableau4[],3,FALSE),"")</f>
        <v>1</v>
      </c>
      <c r="BF1328" s="177" cm="1">
        <f t="array" ref="BF1328">IFERROR(
   SUM(
      _xlfn._xlws.FILTER(
         Tableau3[Joint Définitif Nb],
         (Tableau3[ITEM]=Tableau210[[#This Row],[NOM]])*
         (Tableau3[Rep.]=Tableau210[[#This Row],[REPERE BUTA]])
      )
   ),
0)</f>
        <v>1</v>
      </c>
      <c r="BG1328" s="117" t="s">
        <v>129</v>
      </c>
      <c r="BH1328" s="177" t="str" cm="1">
        <f t="array" ref="BH13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8" s="117" t="s">
        <v>2268</v>
      </c>
      <c r="BK1328" s="117" t="s">
        <v>2269</v>
      </c>
      <c r="BL1328" s="167" t="s">
        <v>2380</v>
      </c>
      <c r="BM1328" s="117"/>
      <c r="BN1328" s="117"/>
      <c r="BO1328" s="117"/>
      <c r="BP1328" s="117"/>
      <c r="BQ1328" s="48"/>
      <c r="BR1328" s="119"/>
      <c r="BS1328" s="48"/>
      <c r="BT1328" s="48"/>
      <c r="BU1328" s="48"/>
      <c r="BV1328" s="48"/>
      <c r="BW1328" s="48"/>
      <c r="BX1328" s="48"/>
    </row>
    <row r="1329" spans="1:76" ht="15.75" hidden="1" x14ac:dyDescent="0.25">
      <c r="A1329" s="48" t="e" cm="1">
        <f t="array" ref="A1329">_xlfn.XLOOKUP(Tableau210[[#This Row],[NOM]]&amp;Tableau210[[#This Row],[REPERE BUTA]],[6]!Tableau16[POSTE TECHNIQUE]&amp;[6]!Tableau16[Repere ADM],[6]!Tableau16[NUMERO CLIENT])</f>
        <v>#N/A</v>
      </c>
      <c r="B1329" s="48" t="str" cm="1">
        <f t="array" ref="B1329">_xlfn.XLOOKUP(Tableau210[[#This Row],[NOM]]&amp;Tableau210[[#This Row],[REPERE BUTA]],[6]!Tableau16[POSTE TECHNIQUE]&amp;[6]!Tableau16[Repere REF],[6]!Tableau16[NUMERO CLIENT])</f>
        <v>S2-PSVBS475</v>
      </c>
      <c r="C1329" s="48" cm="1">
        <f t="array" ref="C1329">_xlfn.XLOOKUP(Tableau210[[#This Row],[NOM]]&amp;Tableau210[[#This Row],[Repere Ubleam]],[7]Sheet1!$C$2:$C$2995&amp;[7]Sheet1!$I$2:$I$2995,[7]Sheet1!$A$2:$A$2995)</f>
        <v>740</v>
      </c>
      <c r="D1329" s="48" t="str">
        <f>C1329&amp;""</f>
        <v>740</v>
      </c>
      <c r="E1329" s="48" t="s">
        <v>2577</v>
      </c>
      <c r="F1329" s="48" t="s">
        <v>669</v>
      </c>
      <c r="G1329" s="176" t="s">
        <v>1619</v>
      </c>
      <c r="H1329" s="119" t="s">
        <v>1067</v>
      </c>
      <c r="I1329" s="119" t="s">
        <v>91</v>
      </c>
      <c r="J1329" s="119" t="s">
        <v>1079</v>
      </c>
      <c r="K1329" s="119" t="str">
        <f>_xlfn.XLOOKUP(Tableau210[[#This Row],[NOM]],[8]LUT!$I$5:$I$301,[8]LUT!$N$5:$N$301)</f>
        <v xml:space="preserve">Soupape </v>
      </c>
      <c r="L1329" s="119" t="s">
        <v>83</v>
      </c>
      <c r="M1329" s="119"/>
      <c r="N1329" s="119" t="s">
        <v>83</v>
      </c>
      <c r="O1329" s="119"/>
      <c r="P1329" s="119"/>
      <c r="Q1329" s="119"/>
      <c r="R1329" s="119"/>
      <c r="S1329" s="119"/>
      <c r="T1329" s="119"/>
      <c r="U1329" s="119"/>
      <c r="V1329" s="119"/>
      <c r="W1329" s="148" cm="1">
        <f t="array" ref="W1329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29" s="207" cm="1">
        <f t="array" ref="X13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2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29" s="148" cm="1">
        <f t="array" ref="Z1329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29" s="207" cm="1">
        <f t="array" ref="AA13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2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29" s="48"/>
      <c r="AD1329" s="117" t="s">
        <v>2196</v>
      </c>
      <c r="AE1329" s="119"/>
      <c r="AF1329" s="183">
        <f>IFERROR(VLOOKUP(Tableau210[[#This Row],[OPERATION]],Tableau4[],5,FALSE),"")</f>
        <v>0</v>
      </c>
      <c r="AG1329" s="178" cm="1">
        <f t="array" ref="AG1329">IFERROR(
   SUM(
      _xlfn._xlws.FILTER(
         Tableau3[JP],
         (Tableau3[ITEM]=Tableau210[[#This Row],[NOM]])*
         (Tableau3[Rep.]=Tableau210[[#This Row],[REPERE BUTA]])
      )
   ),
0)</f>
        <v>0</v>
      </c>
      <c r="AH1329" s="183">
        <f>IFERROR(VLOOKUP(Tableau210[[#This Row],[OPERATION]],Tableau4[],4,FALSE),"")</f>
        <v>0</v>
      </c>
      <c r="AI1329" s="178" cm="1">
        <f t="array" ref="AI1329">IFERROR(
   SUM(
      _xlfn._xlws.FILTER(
         Tableau3[BP],
         (Tableau3[ITEM]=Tableau210[[#This Row],[NOM]])*
         (Tableau3[Rep.]=Tableau210[[#This Row],[REPERE BUTA]])
      )
   ),
0)</f>
        <v>0</v>
      </c>
      <c r="AJ1329" s="181" t="str">
        <f>IF(Tableau210[[#This Row],[NB JP EMIS]]=1,"1 JP","") &amp; IF(Tableau210[[#This Row],[NB BP EMIS]]=1," 1 BP","")</f>
        <v/>
      </c>
      <c r="AK1329" s="178" t="str">
        <f>IF(Tableau210[[#This Row],[NB JP BUTA]]=1,"1 JP","") &amp; IF(Tableau210[[#This Row],[Nb BP BUTA]]=1," 1 BP","") &amp; IF(Tableau210[[#This Row],[Nb BP BUTA]]=2," 2 BP","")</f>
        <v/>
      </c>
      <c r="AL1329" s="117" t="s">
        <v>103</v>
      </c>
      <c r="AM1329" s="117">
        <f>IFERROR(+VLOOKUP(AY1329,Tiges!$G$4:$I$569,3,FALSE),"")</f>
        <v>27</v>
      </c>
      <c r="AN1329" s="48"/>
      <c r="AO1329" s="117">
        <v>4</v>
      </c>
      <c r="AP1329" s="177" cm="1">
        <f t="array" ref="AP13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29" s="117" t="s">
        <v>2161</v>
      </c>
      <c r="AS1329" s="177" t="str" cm="1">
        <f t="array" ref="AS13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29" s="117" t="s">
        <v>1123</v>
      </c>
      <c r="AV1329" s="177" t="str" cm="1">
        <f t="array" ref="AV13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2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29" s="117"/>
      <c r="AY1329" s="117" cm="1">
        <f t="array" ref="AY1329">IFERROR(_xlfn.XLOOKUP(Tableau210[[#This Row],[DN DONNEES BUTA ]]&amp;Tableau210[[#This Row],[PN DONNEES BUTA]],Tiges!$B$4:$B$79&amp;Tiges!$C$4:$C$79,Tiges!$G$4:$G$79),"")</f>
        <v>16</v>
      </c>
      <c r="AZ1329" s="117"/>
      <c r="BA1329" s="117" cm="1">
        <f t="array" ref="BA1329">IFERROR(_xlfn.XLOOKUP(Tableau210[[#This Row],[DN DONNEES BUTA ]]&amp;Tableau210[[#This Row],[PN DONNEES BUTA]],Tiges!$B$4:$B$79&amp;Tiges!$C$4:$C$79,Tiges!$H$4:$H$79),"")</f>
        <v>90</v>
      </c>
      <c r="BB1329" s="117"/>
      <c r="BC1329" s="184">
        <f>IFERROR(VLOOKUP(Tableau210[[#This Row],[OPERATION]],Tableau4[],2,FALSE),"")</f>
        <v>0</v>
      </c>
      <c r="BD1329" s="177" cm="1">
        <f t="array" ref="BD1329">IFERROR(
   SUM(
      _xlfn._xlws.FILTER(
         Tableau3[Nb Platinage Joint],
         (Tableau3[ITEM]=Tableau210[[#This Row],[NOM]])*
         (Tableau3[Rep.]=Tableau210[[#This Row],[REPERE BUTA]])
      )
   ),
0)</f>
        <v>0</v>
      </c>
      <c r="BE1329" s="182">
        <f>IFERROR(VLOOKUP(Tableau210[[#This Row],[OPERATION]],Tableau4[],3,FALSE),"")</f>
        <v>1</v>
      </c>
      <c r="BF1329" s="177" cm="1">
        <f t="array" ref="BF1329">IFERROR(
   SUM(
      _xlfn._xlws.FILTER(
         Tableau3[Joint Définitif Nb],
         (Tableau3[ITEM]=Tableau210[[#This Row],[NOM]])*
         (Tableau3[Rep.]=Tableau210[[#This Row],[REPERE BUTA]])
      )
   ),
0)</f>
        <v>1</v>
      </c>
      <c r="BG1329" s="117" t="s">
        <v>129</v>
      </c>
      <c r="BH1329" s="177" t="str" cm="1">
        <f t="array" ref="BH13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2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29" s="117"/>
      <c r="BK1329" s="117" t="s">
        <v>37</v>
      </c>
      <c r="BL1329" s="167" t="s">
        <v>2380</v>
      </c>
      <c r="BM1329" s="167"/>
      <c r="BN1329" s="117"/>
      <c r="BO1329" s="117"/>
      <c r="BP1329" s="117"/>
      <c r="BQ1329" s="48"/>
      <c r="BR1329" s="119"/>
      <c r="BS1329" s="48"/>
      <c r="BT1329" s="48"/>
      <c r="BU1329" s="48"/>
      <c r="BV1329" s="48"/>
      <c r="BW1329" s="48"/>
      <c r="BX1329" s="48"/>
    </row>
    <row r="1330" spans="1:76" s="154" customFormat="1" ht="15.75" hidden="1" x14ac:dyDescent="0.25">
      <c r="A1330" s="48" t="e" cm="1">
        <f t="array" ref="A1330">_xlfn.XLOOKUP(Tableau210[[#This Row],[NOM]]&amp;Tableau210[[#This Row],[REPERE BUTA]],[6]!Tableau16[POSTE TECHNIQUE]&amp;[6]!Tableau16[Repere ADM],[6]!Tableau16[NUMERO CLIENT])</f>
        <v>#N/A</v>
      </c>
      <c r="B1330" s="48" t="e" cm="1">
        <f t="array" ref="B1330">_xlfn.XLOOKUP(Tableau210[[#This Row],[NOM]]&amp;Tableau210[[#This Row],[REPERE BUTA]],[6]!Tableau16[POSTE TECHNIQUE]&amp;[6]!Tableau16[Repere REF],[6]!Tableau16[NUMERO CLIENT])</f>
        <v>#N/A</v>
      </c>
      <c r="C1330" s="48" cm="1">
        <f t="array" ref="C1330">_xlfn.XLOOKUP(Tableau210[[#This Row],[NOM]]&amp;Tableau210[[#This Row],[Repere Ubleam]],[7]Sheet1!$C$2:$C$2995&amp;[7]Sheet1!$I$2:$I$2995,[7]Sheet1!$A$2:$A$2995)</f>
        <v>1325</v>
      </c>
      <c r="D1330" s="48" t="str">
        <f>C1330&amp;""</f>
        <v>1325</v>
      </c>
      <c r="E1330" s="48" t="e">
        <v>#N/A</v>
      </c>
      <c r="F1330" s="48" t="e">
        <v>#N/A</v>
      </c>
      <c r="G1330" s="149" t="s">
        <v>1957</v>
      </c>
      <c r="H1330" s="150" t="s">
        <v>1068</v>
      </c>
      <c r="I1330" s="150" t="s">
        <v>80</v>
      </c>
      <c r="J1330" s="150" t="s">
        <v>1071</v>
      </c>
      <c r="K1330" s="150" t="str">
        <f>_xlfn.XLOOKUP(Tableau210[[#This Row],[NOM]],[8]LUT!$I$5:$I$301,[8]LUT!$N$5:$N$301)</f>
        <v>Echangeur</v>
      </c>
      <c r="L1330" s="150" t="s">
        <v>112</v>
      </c>
      <c r="M1330" s="150" t="s">
        <v>1276</v>
      </c>
      <c r="N1330" s="150" t="s">
        <v>1276</v>
      </c>
      <c r="O1330" s="150" t="s">
        <v>2371</v>
      </c>
      <c r="P1330" s="150"/>
      <c r="Q1330" s="150"/>
      <c r="R1330" s="150"/>
      <c r="S1330" s="150"/>
      <c r="T1330" s="150"/>
      <c r="U1330" s="150"/>
      <c r="V1330" s="150"/>
      <c r="W1330" s="151" t="s">
        <v>1118</v>
      </c>
      <c r="X1330" s="151" cm="1">
        <f t="array" ref="X13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30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30" s="151" t="s">
        <v>3424</v>
      </c>
      <c r="AA1330" s="151" cm="1">
        <f t="array" ref="AA13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30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30" s="152"/>
      <c r="AD1330" s="153" t="s">
        <v>2197</v>
      </c>
      <c r="AE1330" s="150"/>
      <c r="AF1330" s="161">
        <f>IFERROR(VLOOKUP(Tableau210[[#This Row],[OPERATION]],Tableau4[],5,FALSE),"")</f>
        <v>0</v>
      </c>
      <c r="AG1330" s="150" cm="1">
        <f t="array" ref="AG1330">IFERROR(
   SUM(
      _xlfn._xlws.FILTER(
         Tableau3[JP],
         (Tableau3[ITEM]=Tableau210[[#This Row],[NOM]])*
         (Tableau3[Rep.]=Tableau210[[#This Row],[REPERE BUTA]])
      )
   ),
0)</f>
        <v>0</v>
      </c>
      <c r="AH1330" s="161">
        <f>IFERROR(VLOOKUP(Tableau210[[#This Row],[OPERATION]],Tableau4[],4,FALSE),"")</f>
        <v>1</v>
      </c>
      <c r="AI1330" s="150" cm="1">
        <f t="array" ref="AI1330">IFERROR(
   SUM(
      _xlfn._xlws.FILTER(
         Tableau3[BP],
         (Tableau3[ITEM]=Tableau210[[#This Row],[NOM]])*
         (Tableau3[Rep.]=Tableau210[[#This Row],[REPERE BUTA]])
      )
   ),
0)</f>
        <v>1</v>
      </c>
      <c r="AJ1330" s="150" t="str">
        <f>IF(Tableau210[[#This Row],[NB JP EMIS]]=1,"1 JP","") &amp; IF(Tableau210[[#This Row],[NB BP EMIS]]=1," 1 BP","")</f>
        <v xml:space="preserve"> 1 BP</v>
      </c>
      <c r="AK1330" s="150" t="str">
        <f>IF(Tableau210[[#This Row],[NB JP BUTA]]=1,"1 JP","") &amp; IF(Tableau210[[#This Row],[Nb BP BUTA]]=1," 1 BP","") &amp; IF(Tableau210[[#This Row],[Nb BP BUTA]]=2," 2 BP","")</f>
        <v xml:space="preserve"> 1 BP</v>
      </c>
      <c r="AL1330" s="153" t="s">
        <v>103</v>
      </c>
      <c r="AM1330" s="153">
        <f>IFERROR(+VLOOKUP(AY1330,Tiges!$G$4:$I$569,3,FALSE),"")</f>
        <v>27</v>
      </c>
      <c r="AN1330" s="152"/>
      <c r="AO1330" s="153">
        <v>4</v>
      </c>
      <c r="AP1330" s="153" cm="1">
        <f t="array" ref="AP13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3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30" s="153" t="s">
        <v>2163</v>
      </c>
      <c r="AS1330" s="153" t="str" cm="1">
        <f t="array" ref="AS13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3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30" s="153" t="s">
        <v>1123</v>
      </c>
      <c r="AV1330" s="153" cm="1">
        <f t="array" ref="AV13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0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30" s="153"/>
      <c r="AY1330" s="153" cm="1">
        <f t="array" ref="AY1330">IFERROR(_xlfn.XLOOKUP(Tableau210[[#This Row],[DN DONNEES BUTA ]]&amp;Tableau210[[#This Row],[PN DONNEES BUTA]],Tiges!$B$4:$B$79&amp;Tiges!$C$4:$C$79,Tiges!$G$4:$G$79),"")</f>
        <v>16</v>
      </c>
      <c r="AZ1330" s="153"/>
      <c r="BA1330" s="153" cm="1">
        <f t="array" ref="BA1330">IFERROR(_xlfn.XLOOKUP(Tableau210[[#This Row],[DN DONNEES BUTA ]]&amp;Tableau210[[#This Row],[PN DONNEES BUTA]],Tiges!$B$4:$B$79&amp;Tiges!$C$4:$C$79,Tiges!$H$4:$H$79),"")</f>
        <v>90</v>
      </c>
      <c r="BB1330" s="153"/>
      <c r="BC1330" s="163">
        <f>IFERROR(VLOOKUP(Tableau210[[#This Row],[OPERATION]],Tableau4[],2,FALSE),"")</f>
        <v>1</v>
      </c>
      <c r="BD1330" s="153" cm="1">
        <f t="array" ref="BD1330">IFERROR(
   SUM(
      _xlfn._xlws.FILTER(
         Tableau3[Nb Platinage Joint],
         (Tableau3[ITEM]=Tableau210[[#This Row],[NOM]])*
         (Tableau3[Rep.]=Tableau210[[#This Row],[REPERE BUTA]])
      )
   ),
0)</f>
        <v>1</v>
      </c>
      <c r="BE1330" s="153">
        <f>IFERROR(VLOOKUP(Tableau210[[#This Row],[OPERATION]],Tableau4[],3,FALSE),"")</f>
        <v>1</v>
      </c>
      <c r="BF1330" s="153" cm="1">
        <f t="array" ref="BF1330">IFERROR(
   SUM(
      _xlfn._xlws.FILTER(
         Tableau3[Joint Définitif Nb],
         (Tableau3[ITEM]=Tableau210[[#This Row],[NOM]])*
         (Tableau3[Rep.]=Tableau210[[#This Row],[REPERE BUTA]])
      )
   ),
0)</f>
        <v>1</v>
      </c>
      <c r="BG1330" s="153" t="s">
        <v>129</v>
      </c>
      <c r="BH1330" s="153" t="str" cm="1">
        <f t="array" ref="BH13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30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30" s="153" t="s">
        <v>2268</v>
      </c>
      <c r="BK1330" s="153" t="s">
        <v>2269</v>
      </c>
      <c r="BL1330" s="153" t="s">
        <v>2262</v>
      </c>
      <c r="BM1330" s="153" t="s">
        <v>2380</v>
      </c>
      <c r="BN1330" s="153"/>
      <c r="BO1330" s="153"/>
      <c r="BP1330" s="153"/>
      <c r="BQ1330" s="152"/>
      <c r="BR1330" s="150"/>
      <c r="BS1330" s="152"/>
      <c r="BT1330" s="152"/>
      <c r="BU1330" s="152"/>
      <c r="BV1330" s="152"/>
      <c r="BW1330" s="152"/>
      <c r="BX1330" s="152"/>
    </row>
    <row r="1331" spans="1:76" s="154" customFormat="1" ht="15.75" hidden="1" x14ac:dyDescent="0.25">
      <c r="A1331" s="48" t="e" cm="1">
        <f t="array" ref="A1331">_xlfn.XLOOKUP(Tableau210[[#This Row],[NOM]]&amp;Tableau210[[#This Row],[REPERE BUTA]],[6]!Tableau16[POSTE TECHNIQUE]&amp;[6]!Tableau16[Repere ADM],[6]!Tableau16[NUMERO CLIENT])</f>
        <v>#N/A</v>
      </c>
      <c r="B1331" s="48" t="e" cm="1">
        <f t="array" ref="B1331">_xlfn.XLOOKUP(Tableau210[[#This Row],[NOM]]&amp;Tableau210[[#This Row],[REPERE BUTA]],[6]!Tableau16[POSTE TECHNIQUE]&amp;[6]!Tableau16[Repere REF],[6]!Tableau16[NUMERO CLIENT])</f>
        <v>#N/A</v>
      </c>
      <c r="C1331" s="48" cm="1">
        <f t="array" ref="C1331">_xlfn.XLOOKUP(Tableau210[[#This Row],[NOM]]&amp;Tableau210[[#This Row],[Repere Ubleam]],[7]Sheet1!$C$2:$C$2995&amp;[7]Sheet1!$I$2:$I$2995,[7]Sheet1!$A$2:$A$2995)</f>
        <v>1326</v>
      </c>
      <c r="D1331" s="48" t="str">
        <f>C1331&amp;""</f>
        <v>1326</v>
      </c>
      <c r="E1331" s="48" t="e">
        <v>#N/A</v>
      </c>
      <c r="F1331" s="48" t="e">
        <v>#N/A</v>
      </c>
      <c r="G1331" s="149" t="s">
        <v>1957</v>
      </c>
      <c r="H1331" s="150" t="s">
        <v>1068</v>
      </c>
      <c r="I1331" s="150" t="s">
        <v>80</v>
      </c>
      <c r="J1331" s="150" t="s">
        <v>1071</v>
      </c>
      <c r="K1331" s="150" t="str">
        <f>_xlfn.XLOOKUP(Tableau210[[#This Row],[NOM]],[8]LUT!$I$5:$I$301,[8]LUT!$N$5:$N$301)</f>
        <v>Echangeur</v>
      </c>
      <c r="L1331" s="150" t="s">
        <v>112</v>
      </c>
      <c r="M1331" s="150" t="s">
        <v>1273</v>
      </c>
      <c r="N1331" s="150" t="s">
        <v>1273</v>
      </c>
      <c r="O1331" s="150" t="s">
        <v>2118</v>
      </c>
      <c r="P1331" s="150"/>
      <c r="Q1331" s="150"/>
      <c r="R1331" s="150"/>
      <c r="S1331" s="150"/>
      <c r="T1331" s="150"/>
      <c r="U1331" s="150"/>
      <c r="V1331" s="150"/>
      <c r="W1331" s="151" t="s">
        <v>1118</v>
      </c>
      <c r="X1331" s="151" cm="1">
        <f t="array" ref="X13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31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31" s="151" t="s">
        <v>3424</v>
      </c>
      <c r="AA1331" s="151" cm="1">
        <f t="array" ref="AA13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31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31" s="152"/>
      <c r="AD1331" s="153" t="s">
        <v>2196</v>
      </c>
      <c r="AE1331" s="150"/>
      <c r="AF1331" s="161">
        <f>IFERROR(VLOOKUP(Tableau210[[#This Row],[OPERATION]],Tableau4[],5,FALSE),"")</f>
        <v>0</v>
      </c>
      <c r="AG1331" s="150"/>
      <c r="AH1331" s="161">
        <f>IFERROR(VLOOKUP(Tableau210[[#This Row],[OPERATION]],Tableau4[],4,FALSE),"")</f>
        <v>0</v>
      </c>
      <c r="AI1331" s="150"/>
      <c r="AJ1331" s="150" t="str">
        <f>IF(Tableau210[[#This Row],[NB JP EMIS]]=1,"1 JP","") &amp; IF(Tableau210[[#This Row],[NB BP EMIS]]=1," 1 BP","")</f>
        <v/>
      </c>
      <c r="AK1331" s="150"/>
      <c r="AL1331" s="153" t="s">
        <v>103</v>
      </c>
      <c r="AM1331" s="153">
        <f>IFERROR(+VLOOKUP(AY1331,Tiges!$G$4:$I$569,3,FALSE),"")</f>
        <v>27</v>
      </c>
      <c r="AN1331" s="152"/>
      <c r="AO1331" s="153">
        <v>4</v>
      </c>
      <c r="AP1331" s="153" cm="1">
        <f t="array" ref="AP13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31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31" s="153" t="s">
        <v>2163</v>
      </c>
      <c r="AS1331" s="153" t="str" cm="1">
        <f t="array" ref="AS13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31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31" s="153" t="s">
        <v>1123</v>
      </c>
      <c r="AV1331" s="153" cm="1">
        <f t="array" ref="AV13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1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31" s="153"/>
      <c r="AY1331" s="153" cm="1">
        <f t="array" ref="AY1331">IFERROR(_xlfn.XLOOKUP(Tableau210[[#This Row],[DN DONNEES BUTA ]]&amp;Tableau210[[#This Row],[PN DONNEES BUTA]],Tiges!$B$4:$B$79&amp;Tiges!$C$4:$C$79,Tiges!$G$4:$G$79),"")</f>
        <v>16</v>
      </c>
      <c r="AZ1331" s="153"/>
      <c r="BA1331" s="153" cm="1">
        <f t="array" ref="BA1331">IFERROR(_xlfn.XLOOKUP(Tableau210[[#This Row],[DN DONNEES BUTA ]]&amp;Tableau210[[#This Row],[PN DONNEES BUTA]],Tiges!$B$4:$B$79&amp;Tiges!$C$4:$C$79,Tiges!$H$4:$H$79),"")</f>
        <v>90</v>
      </c>
      <c r="BB1331" s="153"/>
      <c r="BC1331" s="163">
        <f>IFERROR(VLOOKUP(Tableau210[[#This Row],[OPERATION]],Tableau4[],2,FALSE),"")</f>
        <v>0</v>
      </c>
      <c r="BD1331" s="153"/>
      <c r="BE1331" s="153">
        <f>IFERROR(VLOOKUP(Tableau210[[#This Row],[OPERATION]],Tableau4[],3,FALSE),"")</f>
        <v>1</v>
      </c>
      <c r="BF1331" s="153"/>
      <c r="BG1331" s="153" t="s">
        <v>129</v>
      </c>
      <c r="BH1331" s="153" t="str" cm="1">
        <f t="array" ref="BH13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31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31" s="153" t="s">
        <v>2268</v>
      </c>
      <c r="BK1331" s="153" t="s">
        <v>2269</v>
      </c>
      <c r="BL1331" s="153" t="s">
        <v>2262</v>
      </c>
      <c r="BM1331" s="153" t="s">
        <v>2380</v>
      </c>
      <c r="BN1331" s="153"/>
      <c r="BO1331" s="153"/>
      <c r="BP1331" s="153"/>
      <c r="BQ1331" s="152"/>
      <c r="BR1331" s="150"/>
      <c r="BS1331" s="152"/>
      <c r="BT1331" s="152"/>
      <c r="BU1331" s="152"/>
      <c r="BV1331" s="152"/>
      <c r="BW1331" s="152"/>
      <c r="BX1331" s="152"/>
    </row>
    <row r="1332" spans="1:76" ht="15.75" hidden="1" x14ac:dyDescent="0.25">
      <c r="A1332" s="48" t="e" cm="1">
        <f t="array" ref="A1332">_xlfn.XLOOKUP(Tableau210[[#This Row],[NOM]]&amp;Tableau210[[#This Row],[REPERE BUTA]],[6]!Tableau16[POSTE TECHNIQUE]&amp;[6]!Tableau16[Repere ADM],[6]!Tableau16[NUMERO CLIENT])</f>
        <v>#N/A</v>
      </c>
      <c r="B1332" s="48" t="e" cm="1">
        <f t="array" ref="B1332">_xlfn.XLOOKUP(Tableau210[[#This Row],[NOM]]&amp;Tableau210[[#This Row],[REPERE BUTA]],[6]!Tableau16[POSTE TECHNIQUE]&amp;[6]!Tableau16[Repere REF],[6]!Tableau16[NUMERO CLIENT])</f>
        <v>#N/A</v>
      </c>
      <c r="C1332" s="48" cm="1">
        <f t="array" ref="C1332">_xlfn.XLOOKUP(Tableau210[[#This Row],[NOM]]&amp;Tableau210[[#This Row],[Repere Ubleam]],[7]Sheet1!$C$2:$C$2995&amp;[7]Sheet1!$I$2:$I$2995,[7]Sheet1!$A$2:$A$2995)</f>
        <v>1327</v>
      </c>
      <c r="D1332" s="48" t="str">
        <f>C1332&amp;""</f>
        <v>1327</v>
      </c>
      <c r="E1332" s="48" t="e">
        <v>#N/A</v>
      </c>
      <c r="F1332" s="48" t="e">
        <v>#N/A</v>
      </c>
      <c r="G1332" s="176" t="s">
        <v>1957</v>
      </c>
      <c r="H1332" s="119" t="s">
        <v>1068</v>
      </c>
      <c r="I1332" s="119" t="s">
        <v>80</v>
      </c>
      <c r="J1332" s="119" t="s">
        <v>1071</v>
      </c>
      <c r="K1332" s="119" t="str">
        <f>_xlfn.XLOOKUP(Tableau210[[#This Row],[NOM]],[8]LUT!$I$5:$I$301,[8]LUT!$N$5:$N$301)</f>
        <v>Echangeur</v>
      </c>
      <c r="L1332" s="119" t="s">
        <v>105</v>
      </c>
      <c r="M1332" s="119"/>
      <c r="N1332" s="119" t="s">
        <v>105</v>
      </c>
      <c r="O1332" s="119"/>
      <c r="P1332" s="119"/>
      <c r="Q1332" s="119"/>
      <c r="R1332" s="119"/>
      <c r="S1332" s="119"/>
      <c r="T1332" s="119"/>
      <c r="U1332" s="119"/>
      <c r="V1332" s="119"/>
      <c r="W1332" s="148" t="s">
        <v>2159</v>
      </c>
      <c r="X1332" s="207" t="str" cm="1">
        <f t="array" ref="X13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Ø1185</v>
      </c>
      <c r="Y133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32" s="148" t="s">
        <v>3424</v>
      </c>
      <c r="AA1332" s="207" cm="1">
        <f t="array" ref="AA13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33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32" s="48"/>
      <c r="AD1332" s="117" t="s">
        <v>2233</v>
      </c>
      <c r="AE1332" s="119"/>
      <c r="AF1332" s="183">
        <f>IFERROR(VLOOKUP(Tableau210[[#This Row],[OPERATION]],Tableau4[],5,FALSE),"")</f>
        <v>0</v>
      </c>
      <c r="AG1332" s="178" cm="1">
        <f t="array" ref="AG1332">IFERROR(
   SUM(
      _xlfn._xlws.FILTER(
         Tableau3[JP],
         (Tableau3[ITEM]=Tableau210[[#This Row],[NOM]])*
         (Tableau3[Rep.]=Tableau210[[#This Row],[REPERE BUTA]])
      )
   ),
0)</f>
        <v>0</v>
      </c>
      <c r="AH1332" s="183">
        <f>IFERROR(VLOOKUP(Tableau210[[#This Row],[OPERATION]],Tableau4[],4,FALSE),"")</f>
        <v>0</v>
      </c>
      <c r="AI1332" s="178" cm="1">
        <f t="array" ref="AI1332">IFERROR(
   SUM(
      _xlfn._xlws.FILTER(
         Tableau3[BP],
         (Tableau3[ITEM]=Tableau210[[#This Row],[NOM]])*
         (Tableau3[Rep.]=Tableau210[[#This Row],[REPERE BUTA]])
      )
   ),
0)</f>
        <v>0</v>
      </c>
      <c r="AJ1332" s="181" t="str">
        <f>IF(Tableau210[[#This Row],[NB JP EMIS]]=1,"1 JP","") &amp; IF(Tableau210[[#This Row],[NB BP EMIS]]=1," 1 BP","")</f>
        <v/>
      </c>
      <c r="AK1332" s="178" t="str">
        <f>IF(Tableau210[[#This Row],[NB JP BUTA]]=1,"1 JP","") &amp; IF(Tableau210[[#This Row],[Nb BP BUTA]]=1," 1 BP","") &amp; IF(Tableau210[[#This Row],[Nb BP BUTA]]=2," 2 BP","")</f>
        <v/>
      </c>
      <c r="AL1332" s="117" t="s">
        <v>103</v>
      </c>
      <c r="AM1332" s="117" t="str">
        <f>IFERROR(+VLOOKUP(AY1332,Tiges!$G$4:$I$569,3,FALSE),"")</f>
        <v/>
      </c>
      <c r="AN1332" s="48"/>
      <c r="AO1332" s="170" t="s">
        <v>3424</v>
      </c>
      <c r="AP1332" s="177" cm="1">
        <f t="array" ref="AP13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32" s="411" t="s">
        <v>3424</v>
      </c>
      <c r="AR1332" s="170" t="s">
        <v>3424</v>
      </c>
      <c r="AS1332" s="177" cm="1">
        <f t="array" ref="AS13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32" s="411" t="s">
        <v>3424</v>
      </c>
      <c r="AU1332" s="170" t="s">
        <v>3424</v>
      </c>
      <c r="AV1332" s="177" cm="1">
        <f t="array" ref="AV13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2" s="411" t="s">
        <v>3424</v>
      </c>
      <c r="AX1332" s="117"/>
      <c r="AY1332" s="117" t="str" cm="1">
        <f t="array" ref="AY1332">IFERROR(_xlfn.XLOOKUP(Tableau210[[#This Row],[DN DONNEES BUTA ]]&amp;Tableau210[[#This Row],[PN DONNEES BUTA]],Tiges!$B$4:$B$79&amp;Tiges!$C$4:$C$79,Tiges!$G$4:$G$79),"")</f>
        <v/>
      </c>
      <c r="AZ1332" s="117"/>
      <c r="BA1332" s="117" t="str" cm="1">
        <f t="array" ref="BA1332">IFERROR(_xlfn.XLOOKUP(Tableau210[[#This Row],[DN DONNEES BUTA ]]&amp;Tableau210[[#This Row],[PN DONNEES BUTA]],Tiges!$B$4:$B$79&amp;Tiges!$C$4:$C$79,Tiges!$H$4:$H$79),"")</f>
        <v/>
      </c>
      <c r="BB1332" s="117"/>
      <c r="BC1332" s="184">
        <f>IFERROR(VLOOKUP(Tableau210[[#This Row],[OPERATION]],Tableau4[],2,FALSE),"")</f>
        <v>0</v>
      </c>
      <c r="BD1332" s="177" cm="1">
        <f t="array" ref="BD1332">IFERROR(
   SUM(
      _xlfn._xlws.FILTER(
         Tableau3[Nb Platinage Joint],
         (Tableau3[ITEM]=Tableau210[[#This Row],[NOM]])*
         (Tableau3[Rep.]=Tableau210[[#This Row],[REPERE BUTA]])
      )
   ),
0)</f>
        <v>0</v>
      </c>
      <c r="BE1332" s="182">
        <f>IFERROR(VLOOKUP(Tableau210[[#This Row],[OPERATION]],Tableau4[],3,FALSE),"")</f>
        <v>1</v>
      </c>
      <c r="BF1332" s="177" cm="1">
        <f t="array" ref="BF1332">IFERROR(
   SUM(
      _xlfn._xlws.FILTER(
         Tableau3[Joint Définitif Nb],
         (Tableau3[ITEM]=Tableau210[[#This Row],[NOM]])*
         (Tableau3[Rep.]=Tableau210[[#This Row],[REPERE BUTA]])
      )
   ),
0)</f>
        <v>0</v>
      </c>
      <c r="BG1332" s="170" t="s">
        <v>3424</v>
      </c>
      <c r="BH1332" s="177" cm="1">
        <f t="array" ref="BH13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32" s="411" t="s">
        <v>3424</v>
      </c>
      <c r="BJ1332" s="170" t="s">
        <v>3424</v>
      </c>
      <c r="BK1332" s="170" t="s">
        <v>3424</v>
      </c>
      <c r="BL1332" s="167" t="s">
        <v>2457</v>
      </c>
      <c r="BM1332" s="117"/>
      <c r="BN1332" s="117"/>
      <c r="BO1332" s="117"/>
      <c r="BP1332" s="117"/>
      <c r="BQ1332" s="48"/>
      <c r="BR1332" s="119"/>
      <c r="BS1332" s="48"/>
      <c r="BT1332" s="48"/>
      <c r="BU1332" s="48"/>
      <c r="BV1332" s="48"/>
      <c r="BW1332" s="48"/>
      <c r="BX1332" s="48"/>
    </row>
    <row r="1333" spans="1:76" ht="15.75" hidden="1" x14ac:dyDescent="0.25">
      <c r="A1333" s="48" t="e" cm="1">
        <f t="array" ref="A1333">_xlfn.XLOOKUP(Tableau210[[#This Row],[NOM]]&amp;Tableau210[[#This Row],[REPERE BUTA]],[6]!Tableau16[POSTE TECHNIQUE]&amp;[6]!Tableau16[Repere ADM],[6]!Tableau16[NUMERO CLIENT])</f>
        <v>#N/A</v>
      </c>
      <c r="B1333" s="48" t="e" cm="1">
        <f t="array" ref="B1333">_xlfn.XLOOKUP(Tableau210[[#This Row],[NOM]]&amp;Tableau210[[#This Row],[REPERE BUTA]],[6]!Tableau16[POSTE TECHNIQUE]&amp;[6]!Tableau16[Repere REF],[6]!Tableau16[NUMERO CLIENT])</f>
        <v>#N/A</v>
      </c>
      <c r="C1333" s="48" cm="1">
        <f t="array" ref="C1333">_xlfn.XLOOKUP(Tableau210[[#This Row],[NOM]]&amp;Tableau210[[#This Row],[Repere Ubleam]],[7]Sheet1!$C$2:$C$2995&amp;[7]Sheet1!$I$2:$I$2995,[7]Sheet1!$A$2:$A$2995)</f>
        <v>1328</v>
      </c>
      <c r="D1333" s="48" t="str">
        <f>C1333&amp;""</f>
        <v>1328</v>
      </c>
      <c r="E1333" s="48" t="e">
        <v>#N/A</v>
      </c>
      <c r="F1333" s="48" t="e">
        <v>#N/A</v>
      </c>
      <c r="G1333" s="176" t="s">
        <v>1957</v>
      </c>
      <c r="H1333" s="119" t="s">
        <v>1068</v>
      </c>
      <c r="I1333" s="119" t="s">
        <v>80</v>
      </c>
      <c r="J1333" s="119" t="s">
        <v>1071</v>
      </c>
      <c r="K1333" s="119" t="str">
        <f>_xlfn.XLOOKUP(Tableau210[[#This Row],[NOM]],[8]LUT!$I$5:$I$301,[8]LUT!$N$5:$N$301)</f>
        <v>Echangeur</v>
      </c>
      <c r="L1333" s="119" t="s">
        <v>106</v>
      </c>
      <c r="M1333" s="119"/>
      <c r="N1333" s="119" t="s">
        <v>106</v>
      </c>
      <c r="O1333" s="119"/>
      <c r="P1333" s="119"/>
      <c r="Q1333" s="119"/>
      <c r="R1333" s="119"/>
      <c r="S1333" s="119"/>
      <c r="T1333" s="119"/>
      <c r="U1333" s="119"/>
      <c r="V1333" s="119"/>
      <c r="W1333" s="148" t="s">
        <v>1118</v>
      </c>
      <c r="X1333" s="207" cm="1">
        <f t="array" ref="X13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3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33" s="148" t="s">
        <v>3424</v>
      </c>
      <c r="AA1333" s="207" cm="1">
        <f t="array" ref="AA13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3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33" s="48"/>
      <c r="AD1333" s="117" t="s">
        <v>2196</v>
      </c>
      <c r="AE1333" s="119"/>
      <c r="AF1333" s="183">
        <f>IFERROR(VLOOKUP(Tableau210[[#This Row],[OPERATION]],Tableau4[],5,FALSE),"")</f>
        <v>0</v>
      </c>
      <c r="AG1333" s="178" cm="1">
        <f t="array" ref="AG1333">IFERROR(
   SUM(
      _xlfn._xlws.FILTER(
         Tableau3[JP],
         (Tableau3[ITEM]=Tableau210[[#This Row],[NOM]])*
         (Tableau3[Rep.]=Tableau210[[#This Row],[REPERE BUTA]])
      )
   ),
0)</f>
        <v>0</v>
      </c>
      <c r="AH1333" s="183">
        <f>IFERROR(VLOOKUP(Tableau210[[#This Row],[OPERATION]],Tableau4[],4,FALSE),"")</f>
        <v>0</v>
      </c>
      <c r="AI1333" s="178" cm="1">
        <f t="array" ref="AI1333">IFERROR(
   SUM(
      _xlfn._xlws.FILTER(
         Tableau3[BP],
         (Tableau3[ITEM]=Tableau210[[#This Row],[NOM]])*
         (Tableau3[Rep.]=Tableau210[[#This Row],[REPERE BUTA]])
      )
   ),
0)</f>
        <v>0</v>
      </c>
      <c r="AJ1333" s="181" t="str">
        <f>IF(Tableau210[[#This Row],[NB JP EMIS]]=1,"1 JP","") &amp; IF(Tableau210[[#This Row],[NB BP EMIS]]=1," 1 BP","")</f>
        <v/>
      </c>
      <c r="AK1333" s="178" t="str">
        <f>IF(Tableau210[[#This Row],[NB JP BUTA]]=1,"1 JP","") &amp; IF(Tableau210[[#This Row],[Nb BP BUTA]]=1," 1 BP","") &amp; IF(Tableau210[[#This Row],[Nb BP BUTA]]=2," 2 BP","")</f>
        <v/>
      </c>
      <c r="AL1333" s="117" t="s">
        <v>103</v>
      </c>
      <c r="AM1333" s="117">
        <f>IFERROR(+VLOOKUP(AY1333,Tiges!$G$4:$I$569,3,FALSE),"")</f>
        <v>27</v>
      </c>
      <c r="AN1333" s="48"/>
      <c r="AO1333" s="117">
        <v>4</v>
      </c>
      <c r="AP1333" s="177" cm="1">
        <f t="array" ref="AP13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33" s="117" t="s">
        <v>2163</v>
      </c>
      <c r="AS1333" s="177" t="str" cm="1">
        <f t="array" ref="AS13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33" s="117" t="s">
        <v>1123</v>
      </c>
      <c r="AV1333" s="177" cm="1">
        <f t="array" ref="AV13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33" s="117"/>
      <c r="AY1333" s="117" cm="1">
        <f t="array" ref="AY1333">IFERROR(_xlfn.XLOOKUP(Tableau210[[#This Row],[DN DONNEES BUTA ]]&amp;Tableau210[[#This Row],[PN DONNEES BUTA]],Tiges!$B$4:$B$79&amp;Tiges!$C$4:$C$79,Tiges!$G$4:$G$79),"")</f>
        <v>16</v>
      </c>
      <c r="AZ1333" s="117"/>
      <c r="BA1333" s="117" cm="1">
        <f t="array" ref="BA1333">IFERROR(_xlfn.XLOOKUP(Tableau210[[#This Row],[DN DONNEES BUTA ]]&amp;Tableau210[[#This Row],[PN DONNEES BUTA]],Tiges!$B$4:$B$79&amp;Tiges!$C$4:$C$79,Tiges!$H$4:$H$79),"")</f>
        <v>90</v>
      </c>
      <c r="BB1333" s="117"/>
      <c r="BC1333" s="184">
        <f>IFERROR(VLOOKUP(Tableau210[[#This Row],[OPERATION]],Tableau4[],2,FALSE),"")</f>
        <v>0</v>
      </c>
      <c r="BD1333" s="177" cm="1">
        <f t="array" ref="BD1333">IFERROR(
   SUM(
      _xlfn._xlws.FILTER(
         Tableau3[Nb Platinage Joint],
         (Tableau3[ITEM]=Tableau210[[#This Row],[NOM]])*
         (Tableau3[Rep.]=Tableau210[[#This Row],[REPERE BUTA]])
      )
   ),
0)</f>
        <v>0</v>
      </c>
      <c r="BE1333" s="182">
        <f>IFERROR(VLOOKUP(Tableau210[[#This Row],[OPERATION]],Tableau4[],3,FALSE),"")</f>
        <v>1</v>
      </c>
      <c r="BF1333" s="177" cm="1">
        <f t="array" ref="BF1333">IFERROR(
   SUM(
      _xlfn._xlws.FILTER(
         Tableau3[Joint Définitif Nb],
         (Tableau3[ITEM]=Tableau210[[#This Row],[NOM]])*
         (Tableau3[Rep.]=Tableau210[[#This Row],[REPERE BUTA]])
      )
   ),
0)</f>
        <v>1</v>
      </c>
      <c r="BG1333" s="117" t="s">
        <v>129</v>
      </c>
      <c r="BH1333" s="177" t="str" cm="1">
        <f t="array" ref="BH13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3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33" s="117" t="s">
        <v>2268</v>
      </c>
      <c r="BK1333" s="117" t="s">
        <v>2269</v>
      </c>
      <c r="BL1333" s="167" t="s">
        <v>2380</v>
      </c>
      <c r="BM1333" s="117"/>
      <c r="BN1333" s="117"/>
      <c r="BO1333" s="117"/>
      <c r="BP1333" s="117"/>
      <c r="BQ1333" s="48"/>
      <c r="BR1333" s="119"/>
      <c r="BS1333" s="48"/>
      <c r="BT1333" s="48"/>
      <c r="BU1333" s="48"/>
      <c r="BV1333" s="48"/>
      <c r="BW1333" s="48"/>
      <c r="BX1333" s="48"/>
    </row>
    <row r="1334" spans="1:76" s="154" customFormat="1" ht="15.75" hidden="1" x14ac:dyDescent="0.25">
      <c r="A1334" s="48" t="e" cm="1">
        <f t="array" ref="A1334">_xlfn.XLOOKUP(Tableau210[[#This Row],[NOM]]&amp;Tableau210[[#This Row],[REPERE BUTA]],[6]!Tableau16[POSTE TECHNIQUE]&amp;[6]!Tableau16[Repere ADM],[6]!Tableau16[NUMERO CLIENT])</f>
        <v>#N/A</v>
      </c>
      <c r="B1334" s="48" t="e" cm="1">
        <f t="array" ref="B1334">_xlfn.XLOOKUP(Tableau210[[#This Row],[NOM]]&amp;Tableau210[[#This Row],[REPERE BUTA]],[6]!Tableau16[POSTE TECHNIQUE]&amp;[6]!Tableau16[Repere REF],[6]!Tableau16[NUMERO CLIENT])</f>
        <v>#N/A</v>
      </c>
      <c r="C1334" s="48" cm="1">
        <f t="array" ref="C1334">_xlfn.XLOOKUP(Tableau210[[#This Row],[NOM]]&amp;Tableau210[[#This Row],[Repere Ubleam]],[7]Sheet1!$C$2:$C$2995&amp;[7]Sheet1!$I$2:$I$2995,[7]Sheet1!$A$2:$A$2995)</f>
        <v>1329</v>
      </c>
      <c r="D1334" s="48" t="str">
        <f>C1334&amp;""</f>
        <v>1329</v>
      </c>
      <c r="E1334" s="48" t="e">
        <v>#N/A</v>
      </c>
      <c r="F1334" s="48" t="e">
        <v>#N/A</v>
      </c>
      <c r="G1334" s="149" t="s">
        <v>1957</v>
      </c>
      <c r="H1334" s="150" t="s">
        <v>1068</v>
      </c>
      <c r="I1334" s="150" t="s">
        <v>80</v>
      </c>
      <c r="J1334" s="150" t="s">
        <v>1071</v>
      </c>
      <c r="K1334" s="150" t="str">
        <f>_xlfn.XLOOKUP(Tableau210[[#This Row],[NOM]],[8]LUT!$I$5:$I$301,[8]LUT!$N$5:$N$301)</f>
        <v>Echangeur</v>
      </c>
      <c r="L1334" s="150" t="s">
        <v>107</v>
      </c>
      <c r="M1334" s="150"/>
      <c r="N1334" s="150" t="s">
        <v>107</v>
      </c>
      <c r="O1334" s="150"/>
      <c r="P1334" s="150"/>
      <c r="Q1334" s="150"/>
      <c r="R1334" s="150"/>
      <c r="S1334" s="150"/>
      <c r="T1334" s="150"/>
      <c r="U1334" s="150"/>
      <c r="V1334" s="150"/>
      <c r="W1334" s="151">
        <v>150</v>
      </c>
      <c r="X1334" s="151" cm="1">
        <f t="array" ref="X13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34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34" s="151">
        <v>20</v>
      </c>
      <c r="AA1334" s="151" cm="1">
        <f t="array" ref="AA13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34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34" s="152"/>
      <c r="AD1334" s="153" t="s">
        <v>2245</v>
      </c>
      <c r="AE1334" s="150"/>
      <c r="AF1334" s="161">
        <f>IFERROR(VLOOKUP(Tableau210[[#This Row],[OPERATION]],Tableau4[],5,FALSE),"")</f>
        <v>0</v>
      </c>
      <c r="AG1334" s="150" cm="1">
        <f t="array" ref="AG1334">IFERROR(
   SUM(
      _xlfn._xlws.FILTER(
         Tableau3[JP],
         (Tableau3[ITEM]=Tableau210[[#This Row],[NOM]])*
         (Tableau3[Rep.]=Tableau210[[#This Row],[REPERE BUTA]])
      )
   ),
0)</f>
        <v>0</v>
      </c>
      <c r="AH1334" s="161">
        <f>IFERROR(VLOOKUP(Tableau210[[#This Row],[OPERATION]],Tableau4[],4,FALSE),"")</f>
        <v>1</v>
      </c>
      <c r="AI1334" s="150" cm="1">
        <f t="array" ref="AI1334">IFERROR(
   SUM(
      _xlfn._xlws.FILTER(
         Tableau3[BP],
         (Tableau3[ITEM]=Tableau210[[#This Row],[NOM]])*
         (Tableau3[Rep.]=Tableau210[[#This Row],[REPERE BUTA]])
      )
   ),
0)</f>
        <v>0</v>
      </c>
      <c r="AJ1334" s="150" t="s">
        <v>2340</v>
      </c>
      <c r="AK1334" s="150" t="str">
        <f>IF(Tableau210[[#This Row],[NB JP BUTA]]=1,"1 JP","") &amp; IF(Tableau210[[#This Row],[Nb BP BUTA]]=1," 1 BP","") &amp; IF(Tableau210[[#This Row],[Nb BP BUTA]]=2," 2 BP","")</f>
        <v/>
      </c>
      <c r="AL1334" s="153" t="s">
        <v>103</v>
      </c>
      <c r="AM1334" s="153">
        <f>IFERROR(+VLOOKUP(AY1334,Tiges!$G$4:$I$569,3,FALSE),"")</f>
        <v>32</v>
      </c>
      <c r="AN1334" s="152"/>
      <c r="AO1334" s="153">
        <v>8</v>
      </c>
      <c r="AP1334" s="153" cm="1">
        <f t="array" ref="AP13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34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34" s="153" t="s">
        <v>2282</v>
      </c>
      <c r="AS1334" s="153" t="str" cm="1">
        <f t="array" ref="AS13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34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34" s="153" t="s">
        <v>1123</v>
      </c>
      <c r="AV1334" s="153" cm="1">
        <f t="array" ref="AV13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4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34" s="153"/>
      <c r="AY1334" s="153" cm="1">
        <f t="array" ref="AY1334">IFERROR(_xlfn.XLOOKUP(Tableau210[[#This Row],[DN DONNEES BUTA ]]&amp;Tableau210[[#This Row],[PN DONNEES BUTA]],Tiges!$B$4:$B$79&amp;Tiges!$C$4:$C$79,Tiges!$G$4:$G$79),"")</f>
        <v>20</v>
      </c>
      <c r="AZ1334" s="153"/>
      <c r="BA1334" s="153" cm="1">
        <f t="array" ref="BA1334">IFERROR(_xlfn.XLOOKUP(Tableau210[[#This Row],[DN DONNEES BUTA ]]&amp;Tableau210[[#This Row],[PN DONNEES BUTA]],Tiges!$B$4:$B$79&amp;Tiges!$C$4:$C$79,Tiges!$H$4:$H$79),"")</f>
        <v>110</v>
      </c>
      <c r="BB1334" s="153"/>
      <c r="BC1334" s="163">
        <f>IFERROR(VLOOKUP(Tableau210[[#This Row],[OPERATION]],Tableau4[],2,FALSE),"")</f>
        <v>1</v>
      </c>
      <c r="BD1334" s="153" cm="1">
        <f t="array" ref="BD1334">IFERROR(
   SUM(
      _xlfn._xlws.FILTER(
         Tableau3[Nb Platinage Joint],
         (Tableau3[ITEM]=Tableau210[[#This Row],[NOM]])*
         (Tableau3[Rep.]=Tableau210[[#This Row],[REPERE BUTA]])
      )
   ),
0)</f>
        <v>1</v>
      </c>
      <c r="BE1334" s="153">
        <f>IFERROR(VLOOKUP(Tableau210[[#This Row],[OPERATION]],Tableau4[],3,FALSE),"")</f>
        <v>1</v>
      </c>
      <c r="BF1334" s="153" cm="1">
        <f t="array" ref="BF1334">IFERROR(
   SUM(
      _xlfn._xlws.FILTER(
         Tableau3[Joint Définitif Nb],
         (Tableau3[ITEM]=Tableau210[[#This Row],[NOM]])*
         (Tableau3[Rep.]=Tableau210[[#This Row],[REPERE BUTA]])
      )
   ),
0)</f>
        <v>1</v>
      </c>
      <c r="BG1334" s="153" t="s">
        <v>129</v>
      </c>
      <c r="BH1334" s="153" t="str" cm="1">
        <f t="array" ref="BH13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34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34" s="153" t="s">
        <v>2268</v>
      </c>
      <c r="BK1334" s="153" t="s">
        <v>2269</v>
      </c>
      <c r="BL1334" s="153" t="s">
        <v>2344</v>
      </c>
      <c r="BM1334" s="153" t="s">
        <v>3445</v>
      </c>
      <c r="BN1334" s="153"/>
      <c r="BO1334" s="153"/>
      <c r="BP1334" s="153"/>
      <c r="BQ1334" s="152"/>
      <c r="BR1334" s="150"/>
      <c r="BS1334" s="152"/>
      <c r="BT1334" s="152"/>
      <c r="BU1334" s="152"/>
      <c r="BV1334" s="152"/>
      <c r="BW1334" s="152"/>
      <c r="BX1334" s="152"/>
    </row>
    <row r="1335" spans="1:76" ht="15.75" hidden="1" x14ac:dyDescent="0.25">
      <c r="A1335" s="48" t="e" cm="1">
        <f t="array" ref="A1335">_xlfn.XLOOKUP(Tableau210[[#This Row],[NOM]]&amp;Tableau210[[#This Row],[REPERE BUTA]],[6]!Tableau16[POSTE TECHNIQUE]&amp;[6]!Tableau16[Repere ADM],[6]!Tableau16[NUMERO CLIENT])</f>
        <v>#N/A</v>
      </c>
      <c r="B1335" s="48" t="e" cm="1">
        <f t="array" ref="B1335">_xlfn.XLOOKUP(Tableau210[[#This Row],[NOM]]&amp;Tableau210[[#This Row],[REPERE BUTA]],[6]!Tableau16[POSTE TECHNIQUE]&amp;[6]!Tableau16[Repere REF],[6]!Tableau16[NUMERO CLIENT])</f>
        <v>#N/A</v>
      </c>
      <c r="C1335" s="48" cm="1">
        <f t="array" ref="C1335">_xlfn.XLOOKUP(Tableau210[[#This Row],[NOM]]&amp;Tableau210[[#This Row],[Repere Ubleam]],[7]Sheet1!$C$2:$C$2995&amp;[7]Sheet1!$I$2:$I$2995,[7]Sheet1!$A$2:$A$2995)</f>
        <v>1330</v>
      </c>
      <c r="D1335" s="48" t="str">
        <f>C1335&amp;""</f>
        <v>1330</v>
      </c>
      <c r="E1335" s="48" t="e">
        <v>#N/A</v>
      </c>
      <c r="F1335" s="48" t="e">
        <v>#N/A</v>
      </c>
      <c r="G1335" s="176" t="s">
        <v>1957</v>
      </c>
      <c r="H1335" s="119" t="s">
        <v>1068</v>
      </c>
      <c r="I1335" s="119" t="s">
        <v>80</v>
      </c>
      <c r="J1335" s="119" t="s">
        <v>1071</v>
      </c>
      <c r="K1335" s="119" t="str">
        <f>_xlfn.XLOOKUP(Tableau210[[#This Row],[NOM]],[8]LUT!$I$5:$I$301,[8]LUT!$N$5:$N$301)</f>
        <v>Echangeur</v>
      </c>
      <c r="L1335" s="119" t="s">
        <v>108</v>
      </c>
      <c r="M1335" s="119" t="s">
        <v>1262</v>
      </c>
      <c r="N1335" s="119" t="s">
        <v>1262</v>
      </c>
      <c r="O1335" s="119" t="s">
        <v>2118</v>
      </c>
      <c r="P1335" s="119"/>
      <c r="Q1335" s="119"/>
      <c r="R1335" s="119"/>
      <c r="S1335" s="119"/>
      <c r="T1335" s="119"/>
      <c r="U1335" s="119"/>
      <c r="V1335" s="119"/>
      <c r="W1335" s="148">
        <v>150</v>
      </c>
      <c r="X1335" s="207" cm="1">
        <f t="array" ref="X13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3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35" s="148">
        <v>20</v>
      </c>
      <c r="AA1335" s="207" cm="1">
        <f t="array" ref="AA13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3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35" s="48"/>
      <c r="AD1335" s="117" t="s">
        <v>2197</v>
      </c>
      <c r="AE1335" s="119"/>
      <c r="AF1335" s="183">
        <f>IFERROR(VLOOKUP(Tableau210[[#This Row],[OPERATION]],Tableau4[],5,FALSE),"")</f>
        <v>0</v>
      </c>
      <c r="AG1335" s="178" cm="1">
        <f t="array" ref="AG1335">IFERROR(
   SUM(
      _xlfn._xlws.FILTER(
         Tableau3[JP],
         (Tableau3[ITEM]=Tableau210[[#This Row],[NOM]])*
         (Tableau3[Rep.]=Tableau210[[#This Row],[REPERE BUTA]])
      )
   ),
0)</f>
        <v>0</v>
      </c>
      <c r="AH1335" s="183">
        <f>IFERROR(VLOOKUP(Tableau210[[#This Row],[OPERATION]],Tableau4[],4,FALSE),"")</f>
        <v>1</v>
      </c>
      <c r="AI1335" s="178" cm="1">
        <f t="array" ref="AI1335">IFERROR(
   SUM(
      _xlfn._xlws.FILTER(
         Tableau3[BP],
         (Tableau3[ITEM]=Tableau210[[#This Row],[NOM]])*
         (Tableau3[Rep.]=Tableau210[[#This Row],[REPERE BUTA]])
      )
   ),
0)</f>
        <v>1</v>
      </c>
      <c r="AJ1335" s="181" t="str">
        <f>IF(Tableau210[[#This Row],[NB JP EMIS]]=1,"1 JP","") &amp; IF(Tableau210[[#This Row],[NB BP EMIS]]=1," 1 BP","")</f>
        <v xml:space="preserve"> 1 BP</v>
      </c>
      <c r="AK1335" s="178" t="str">
        <f>IF(Tableau210[[#This Row],[NB JP BUTA]]=1,"1 JP","") &amp; IF(Tableau210[[#This Row],[Nb BP BUTA]]=1," 1 BP","") &amp; IF(Tableau210[[#This Row],[Nb BP BUTA]]=2," 2 BP","")</f>
        <v xml:space="preserve"> 1 BP</v>
      </c>
      <c r="AL1335" s="117" t="s">
        <v>103</v>
      </c>
      <c r="AM1335" s="117">
        <f>IFERROR(+VLOOKUP(AY1335,Tiges!$G$4:$I$569,3,FALSE),"")</f>
        <v>32</v>
      </c>
      <c r="AN1335" s="48"/>
      <c r="AO1335" s="117">
        <v>12</v>
      </c>
      <c r="AP1335" s="177" cm="1">
        <f t="array" ref="AP13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335" s="117" t="s">
        <v>2312</v>
      </c>
      <c r="AS1335" s="177" t="str" cm="1">
        <f t="array" ref="AS13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M20x210</v>
      </c>
      <c r="AU1335" s="117" t="s">
        <v>1123</v>
      </c>
      <c r="AV1335" s="177" cm="1">
        <f t="array" ref="AV13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35" s="117"/>
      <c r="AY1335" s="117" cm="1">
        <f t="array" ref="AY1335">IFERROR(_xlfn.XLOOKUP(Tableau210[[#This Row],[DN DONNEES BUTA ]]&amp;Tableau210[[#This Row],[PN DONNEES BUTA]],Tiges!$B$4:$B$79&amp;Tiges!$C$4:$C$79,Tiges!$G$4:$G$79),"")</f>
        <v>20</v>
      </c>
      <c r="AZ1335" s="117"/>
      <c r="BA1335" s="117" cm="1">
        <f t="array" ref="BA1335">IFERROR(_xlfn.XLOOKUP(Tableau210[[#This Row],[DN DONNEES BUTA ]]&amp;Tableau210[[#This Row],[PN DONNEES BUTA]],Tiges!$B$4:$B$79&amp;Tiges!$C$4:$C$79,Tiges!$H$4:$H$79),"")</f>
        <v>110</v>
      </c>
      <c r="BB1335" s="117"/>
      <c r="BC1335" s="184">
        <f>IFERROR(VLOOKUP(Tableau210[[#This Row],[OPERATION]],Tableau4[],2,FALSE),"")</f>
        <v>1</v>
      </c>
      <c r="BD1335" s="177" cm="1">
        <f t="array" ref="BD1335">IFERROR(
   SUM(
      _xlfn._xlws.FILTER(
         Tableau3[Nb Platinage Joint],
         (Tableau3[ITEM]=Tableau210[[#This Row],[NOM]])*
         (Tableau3[Rep.]=Tableau210[[#This Row],[REPERE BUTA]])
      )
   ),
0)</f>
        <v>1</v>
      </c>
      <c r="BE1335" s="182">
        <f>IFERROR(VLOOKUP(Tableau210[[#This Row],[OPERATION]],Tableau4[],3,FALSE),"")</f>
        <v>1</v>
      </c>
      <c r="BF1335" s="177" cm="1">
        <f t="array" ref="BF1335">IFERROR(
   SUM(
      _xlfn._xlws.FILTER(
         Tableau3[Joint Définitif Nb],
         (Tableau3[ITEM]=Tableau210[[#This Row],[NOM]])*
         (Tableau3[Rep.]=Tableau210[[#This Row],[REPERE BUTA]])
      )
   ),
0)</f>
        <v>2</v>
      </c>
      <c r="BG1335" s="117" t="s">
        <v>3424</v>
      </c>
      <c r="BH1335" s="177" t="str" cm="1">
        <f t="array" ref="BH13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33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335" s="117" t="s">
        <v>2268</v>
      </c>
      <c r="BK1335" s="117" t="s">
        <v>2434</v>
      </c>
      <c r="BL1335" s="167" t="s">
        <v>2380</v>
      </c>
      <c r="BM1335" s="117"/>
      <c r="BN1335" s="117"/>
      <c r="BO1335" s="117"/>
      <c r="BP1335" s="117"/>
      <c r="BQ1335" s="48"/>
      <c r="BR1335" s="119"/>
      <c r="BS1335" s="48"/>
      <c r="BT1335" s="48"/>
      <c r="BU1335" s="48"/>
      <c r="BV1335" s="48"/>
      <c r="BW1335" s="48"/>
      <c r="BX1335" s="48"/>
    </row>
    <row r="1336" spans="1:76" ht="15.75" hidden="1" x14ac:dyDescent="0.25">
      <c r="A1336" s="48" t="e" cm="1">
        <f t="array" ref="A1336">_xlfn.XLOOKUP(Tableau210[[#This Row],[NOM]]&amp;Tableau210[[#This Row],[REPERE BUTA]],[6]!Tableau16[POSTE TECHNIQUE]&amp;[6]!Tableau16[Repere ADM],[6]!Tableau16[NUMERO CLIENT])</f>
        <v>#N/A</v>
      </c>
      <c r="B1336" s="48" t="e" cm="1">
        <f t="array" ref="B1336">_xlfn.XLOOKUP(Tableau210[[#This Row],[NOM]]&amp;Tableau210[[#This Row],[REPERE BUTA]],[6]!Tableau16[POSTE TECHNIQUE]&amp;[6]!Tableau16[Repere REF],[6]!Tableau16[NUMERO CLIENT])</f>
        <v>#N/A</v>
      </c>
      <c r="C1336" s="48" cm="1">
        <f t="array" ref="C1336">_xlfn.XLOOKUP(Tableau210[[#This Row],[NOM]]&amp;Tableau210[[#This Row],[Repere Ubleam]],[7]Sheet1!$C$2:$C$2995&amp;[7]Sheet1!$I$2:$I$2995,[7]Sheet1!$A$2:$A$2995)</f>
        <v>1331</v>
      </c>
      <c r="D1336" s="48" t="str">
        <f>C1336&amp;""</f>
        <v>1331</v>
      </c>
      <c r="E1336" s="48" t="e">
        <v>#N/A</v>
      </c>
      <c r="F1336" s="48" t="e">
        <v>#N/A</v>
      </c>
      <c r="G1336" s="176" t="s">
        <v>1957</v>
      </c>
      <c r="H1336" s="119" t="s">
        <v>1068</v>
      </c>
      <c r="I1336" s="119" t="s">
        <v>80</v>
      </c>
      <c r="J1336" s="119" t="s">
        <v>1071</v>
      </c>
      <c r="K1336" s="119" t="str">
        <f>_xlfn.XLOOKUP(Tableau210[[#This Row],[NOM]],[8]LUT!$I$5:$I$301,[8]LUT!$N$5:$N$301)</f>
        <v>Echangeur</v>
      </c>
      <c r="L1336" s="119" t="s">
        <v>108</v>
      </c>
      <c r="M1336" s="119" t="s">
        <v>1263</v>
      </c>
      <c r="N1336" s="119" t="s">
        <v>1263</v>
      </c>
      <c r="O1336" s="119" t="s">
        <v>2371</v>
      </c>
      <c r="P1336" s="119"/>
      <c r="Q1336" s="119"/>
      <c r="R1336" s="119"/>
      <c r="S1336" s="119"/>
      <c r="T1336" s="119"/>
      <c r="U1336" s="119"/>
      <c r="V1336" s="119"/>
      <c r="W1336" s="148">
        <v>150</v>
      </c>
      <c r="X1336" s="207" cm="1">
        <f t="array" ref="X13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3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36" s="148">
        <v>20</v>
      </c>
      <c r="AA1336" s="207" cm="1">
        <f t="array" ref="AA13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3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36" s="48"/>
      <c r="AD1336" s="117" t="s">
        <v>2197</v>
      </c>
      <c r="AE1336" s="119"/>
      <c r="AF1336" s="183">
        <f>IFERROR(VLOOKUP(Tableau210[[#This Row],[OPERATION]],Tableau4[],5,FALSE),"")</f>
        <v>0</v>
      </c>
      <c r="AG1336" s="178" cm="1">
        <f t="array" ref="AG1336">IFERROR(
   SUM(
      _xlfn._xlws.FILTER(
         Tableau3[JP],
         (Tableau3[ITEM]=Tableau210[[#This Row],[NOM]])*
         (Tableau3[Rep.]=Tableau210[[#This Row],[REPERE BUTA]])
      )
   ),
0)</f>
        <v>0</v>
      </c>
      <c r="AH1336" s="183">
        <f>IFERROR(VLOOKUP(Tableau210[[#This Row],[OPERATION]],Tableau4[],4,FALSE),"")</f>
        <v>1</v>
      </c>
      <c r="AI1336" s="178" cm="1">
        <f t="array" ref="AI1336">IFERROR(
   SUM(
      _xlfn._xlws.FILTER(
         Tableau3[BP],
         (Tableau3[ITEM]=Tableau210[[#This Row],[NOM]])*
         (Tableau3[Rep.]=Tableau210[[#This Row],[REPERE BUTA]])
      )
   ),
0)</f>
        <v>1</v>
      </c>
      <c r="AJ1336" s="181" t="str">
        <f>IF(Tableau210[[#This Row],[NB JP EMIS]]=1,"1 JP","") &amp; IF(Tableau210[[#This Row],[NB BP EMIS]]=1," 1 BP","")</f>
        <v xml:space="preserve"> 1 BP</v>
      </c>
      <c r="AK1336" s="178" t="str">
        <f>IF(Tableau210[[#This Row],[NB JP BUTA]]=1,"1 JP","") &amp; IF(Tableau210[[#This Row],[Nb BP BUTA]]=1," 1 BP","") &amp; IF(Tableau210[[#This Row],[Nb BP BUTA]]=2," 2 BP","")</f>
        <v xml:space="preserve"> 1 BP</v>
      </c>
      <c r="AL1336" s="117" t="s">
        <v>103</v>
      </c>
      <c r="AM1336" s="117">
        <f>IFERROR(+VLOOKUP(AY1336,Tiges!$G$4:$I$569,3,FALSE),"")</f>
        <v>32</v>
      </c>
      <c r="AN1336" s="48"/>
      <c r="AO1336" s="117">
        <v>0</v>
      </c>
      <c r="AP1336" s="177" cm="1">
        <f t="array" ref="AP13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3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336" s="117" t="s">
        <v>3424</v>
      </c>
      <c r="AS1336" s="177" t="str" cm="1">
        <f t="array" ref="AS13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3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36" s="117" t="s">
        <v>1123</v>
      </c>
      <c r="AV1336" s="177" cm="1">
        <f t="array" ref="AV13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36" s="117"/>
      <c r="AY1336" s="117" cm="1">
        <f t="array" ref="AY1336">IFERROR(_xlfn.XLOOKUP(Tableau210[[#This Row],[DN DONNEES BUTA ]]&amp;Tableau210[[#This Row],[PN DONNEES BUTA]],Tiges!$B$4:$B$79&amp;Tiges!$C$4:$C$79,Tiges!$G$4:$G$79),"")</f>
        <v>20</v>
      </c>
      <c r="AZ1336" s="117"/>
      <c r="BA1336" s="117" cm="1">
        <f t="array" ref="BA1336">IFERROR(_xlfn.XLOOKUP(Tableau210[[#This Row],[DN DONNEES BUTA ]]&amp;Tableau210[[#This Row],[PN DONNEES BUTA]],Tiges!$B$4:$B$79&amp;Tiges!$C$4:$C$79,Tiges!$H$4:$H$79),"")</f>
        <v>110</v>
      </c>
      <c r="BB1336" s="117"/>
      <c r="BC1336" s="184">
        <f>IFERROR(VLOOKUP(Tableau210[[#This Row],[OPERATION]],Tableau4[],2,FALSE),"")</f>
        <v>1</v>
      </c>
      <c r="BD1336" s="177" cm="1">
        <f t="array" ref="BD1336">IFERROR(
   SUM(
      _xlfn._xlws.FILTER(
         Tableau3[Nb Platinage Joint],
         (Tableau3[ITEM]=Tableau210[[#This Row],[NOM]])*
         (Tableau3[Rep.]=Tableau210[[#This Row],[REPERE BUTA]])
      )
   ),
0)</f>
        <v>1</v>
      </c>
      <c r="BE1336" s="182">
        <f>IFERROR(VLOOKUP(Tableau210[[#This Row],[OPERATION]],Tableau4[],3,FALSE),"")</f>
        <v>1</v>
      </c>
      <c r="BF1336" s="177" cm="1">
        <f t="array" ref="BF1336">IFERROR(
   SUM(
      _xlfn._xlws.FILTER(
         Tableau3[Joint Définitif Nb],
         (Tableau3[ITEM]=Tableau210[[#This Row],[NOM]])*
         (Tableau3[Rep.]=Tableau210[[#This Row],[REPERE BUTA]])
      )
   ),
0)</f>
        <v>2</v>
      </c>
      <c r="BG1336" s="117" t="s">
        <v>3424</v>
      </c>
      <c r="BH1336" s="177" t="str" cm="1">
        <f t="array" ref="BH13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SIG/V1J</v>
      </c>
      <c r="BI133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SIG/V1J</v>
      </c>
      <c r="BJ1336" s="117" t="s">
        <v>2268</v>
      </c>
      <c r="BK1336" s="117" t="s">
        <v>2434</v>
      </c>
      <c r="BL1336" s="167" t="s">
        <v>2380</v>
      </c>
      <c r="BM1336" s="117"/>
      <c r="BN1336" s="117"/>
      <c r="BO1336" s="117"/>
      <c r="BP1336" s="117"/>
      <c r="BQ1336" s="48"/>
      <c r="BR1336" s="119"/>
      <c r="BS1336" s="48"/>
      <c r="BT1336" s="48"/>
      <c r="BU1336" s="48"/>
      <c r="BV1336" s="48"/>
      <c r="BW1336" s="48"/>
      <c r="BX1336" s="48"/>
    </row>
    <row r="1337" spans="1:76" s="154" customFormat="1" ht="15.75" hidden="1" x14ac:dyDescent="0.25">
      <c r="A1337" s="48" t="e" cm="1">
        <f t="array" ref="A1337">_xlfn.XLOOKUP(Tableau210[[#This Row],[NOM]]&amp;Tableau210[[#This Row],[REPERE BUTA]],[6]!Tableau16[POSTE TECHNIQUE]&amp;[6]!Tableau16[Repere ADM],[6]!Tableau16[NUMERO CLIENT])</f>
        <v>#N/A</v>
      </c>
      <c r="B1337" s="48" t="e" cm="1">
        <f t="array" ref="B1337">_xlfn.XLOOKUP(Tableau210[[#This Row],[NOM]]&amp;Tableau210[[#This Row],[REPERE BUTA]],[6]!Tableau16[POSTE TECHNIQUE]&amp;[6]!Tableau16[Repere REF],[6]!Tableau16[NUMERO CLIENT])</f>
        <v>#N/A</v>
      </c>
      <c r="C1337" s="48" cm="1">
        <f t="array" ref="C1337">_xlfn.XLOOKUP(Tableau210[[#This Row],[NOM]]&amp;Tableau210[[#This Row],[Repere Ubleam]],[7]Sheet1!$C$2:$C$2995&amp;[7]Sheet1!$I$2:$I$2995,[7]Sheet1!$A$2:$A$2995)</f>
        <v>1332</v>
      </c>
      <c r="D1337" s="48" t="str">
        <f>C1337&amp;""</f>
        <v>1332</v>
      </c>
      <c r="E1337" s="48" t="e">
        <v>#N/A</v>
      </c>
      <c r="F1337" s="48" t="e">
        <v>#N/A</v>
      </c>
      <c r="G1337" s="149" t="s">
        <v>1957</v>
      </c>
      <c r="H1337" s="150" t="s">
        <v>1068</v>
      </c>
      <c r="I1337" s="150" t="s">
        <v>80</v>
      </c>
      <c r="J1337" s="150" t="s">
        <v>1071</v>
      </c>
      <c r="K1337" s="150" t="str">
        <f>_xlfn.XLOOKUP(Tableau210[[#This Row],[NOM]],[8]LUT!$I$5:$I$301,[8]LUT!$N$5:$N$301)</f>
        <v>Echangeur</v>
      </c>
      <c r="L1337" s="150" t="s">
        <v>109</v>
      </c>
      <c r="M1337" s="150"/>
      <c r="N1337" s="150" t="s">
        <v>109</v>
      </c>
      <c r="O1337" s="150"/>
      <c r="P1337" s="150"/>
      <c r="Q1337" s="150"/>
      <c r="R1337" s="150"/>
      <c r="S1337" s="150"/>
      <c r="T1337" s="150"/>
      <c r="U1337" s="150"/>
      <c r="V1337" s="150"/>
      <c r="W1337" s="151">
        <v>50</v>
      </c>
      <c r="X1337" s="151" cm="1">
        <f t="array" ref="X13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37" s="151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37" s="151">
        <v>20</v>
      </c>
      <c r="AA1337" s="151" cm="1">
        <f t="array" ref="AA13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37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37" s="152"/>
      <c r="AD1337" s="153" t="s">
        <v>2322</v>
      </c>
      <c r="AE1337" s="150"/>
      <c r="AF1337" s="161">
        <f>IFERROR(VLOOKUP(Tableau210[[#This Row],[OPERATION]],Tableau4[],5,FALSE),"")</f>
        <v>0</v>
      </c>
      <c r="AG1337" s="150" cm="1">
        <f t="array" ref="AG1337">IFERROR(
   SUM(
      _xlfn._xlws.FILTER(
         Tableau3[JP],
         (Tableau3[ITEM]=Tableau210[[#This Row],[NOM]])*
         (Tableau3[Rep.]=Tableau210[[#This Row],[REPERE BUTA]])
      )
   ),
0)</f>
        <v>0</v>
      </c>
      <c r="AH1337" s="161">
        <f>IFERROR(VLOOKUP(Tableau210[[#This Row],[OPERATION]],Tableau4[],4,FALSE),"")</f>
        <v>1</v>
      </c>
      <c r="AI1337" s="150" cm="1">
        <f t="array" ref="AI1337">IFERROR(
   SUM(
      _xlfn._xlws.FILTER(
         Tableau3[BP],
         (Tableau3[ITEM]=Tableau210[[#This Row],[NOM]])*
         (Tableau3[Rep.]=Tableau210[[#This Row],[REPERE BUTA]])
      )
   ),
0)</f>
        <v>0</v>
      </c>
      <c r="AJ1337" s="150" t="s">
        <v>2372</v>
      </c>
      <c r="AK1337" s="150" t="str">
        <f>IF(Tableau210[[#This Row],[NB JP BUTA]]=1,"1 JP","") &amp; IF(Tableau210[[#This Row],[Nb BP BUTA]]=1," 1 BP","") &amp; IF(Tableau210[[#This Row],[Nb BP BUTA]]=2," 2 BP","")</f>
        <v/>
      </c>
      <c r="AL1337" s="153" t="s">
        <v>103</v>
      </c>
      <c r="AM1337" s="153">
        <f>IFERROR(+VLOOKUP(AY1337,Tiges!$G$4:$I$569,3,FALSE),"")</f>
        <v>27</v>
      </c>
      <c r="AN1337" s="152"/>
      <c r="AO1337" s="153">
        <v>4</v>
      </c>
      <c r="AP1337" s="153" cm="1">
        <f t="array" ref="AP13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3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37" s="153" t="s">
        <v>2161</v>
      </c>
      <c r="AS1337" s="153" t="str" cm="1">
        <f t="array" ref="AS13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3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37" s="153" t="s">
        <v>1123</v>
      </c>
      <c r="AV1337" s="153" cm="1">
        <f t="array" ref="AV13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37" s="153"/>
      <c r="AY1337" s="153" cm="1">
        <f t="array" ref="AY1337">IFERROR(_xlfn.XLOOKUP(Tableau210[[#This Row],[DN DONNEES BUTA ]]&amp;Tableau210[[#This Row],[PN DONNEES BUTA]],Tiges!$B$4:$B$79&amp;Tiges!$C$4:$C$79,Tiges!$G$4:$G$79),"")</f>
        <v>16</v>
      </c>
      <c r="AZ1337" s="153"/>
      <c r="BA1337" s="153" cm="1">
        <f t="array" ref="BA1337">IFERROR(_xlfn.XLOOKUP(Tableau210[[#This Row],[DN DONNEES BUTA ]]&amp;Tableau210[[#This Row],[PN DONNEES BUTA]],Tiges!$B$4:$B$79&amp;Tiges!$C$4:$C$79,Tiges!$H$4:$H$79),"")</f>
        <v>90</v>
      </c>
      <c r="BB1337" s="153"/>
      <c r="BC1337" s="163">
        <f>IFERROR(VLOOKUP(Tableau210[[#This Row],[OPERATION]],Tableau4[],2,FALSE),"")</f>
        <v>1</v>
      </c>
      <c r="BD1337" s="153" cm="1">
        <f t="array" ref="BD1337">IFERROR(
   SUM(
      _xlfn._xlws.FILTER(
         Tableau3[Nb Platinage Joint],
         (Tableau3[ITEM]=Tableau210[[#This Row],[NOM]])*
         (Tableau3[Rep.]=Tableau210[[#This Row],[REPERE BUTA]])
      )
   ),
0)</f>
        <v>1</v>
      </c>
      <c r="BE1337" s="153">
        <f>IFERROR(VLOOKUP(Tableau210[[#This Row],[OPERATION]],Tableau4[],3,FALSE),"")</f>
        <v>1</v>
      </c>
      <c r="BF1337" s="153" cm="1">
        <f t="array" ref="BF1337">IFERROR(
   SUM(
      _xlfn._xlws.FILTER(
         Tableau3[Joint Définitif Nb],
         (Tableau3[ITEM]=Tableau210[[#This Row],[NOM]])*
         (Tableau3[Rep.]=Tableau210[[#This Row],[REPERE BUTA]])
      )
   ),
0)</f>
        <v>1</v>
      </c>
      <c r="BG1337" s="153" t="s">
        <v>129</v>
      </c>
      <c r="BH1337" s="153" t="str" cm="1">
        <f t="array" ref="BH13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37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37" s="153" t="s">
        <v>2281</v>
      </c>
      <c r="BK1337" s="153" t="s">
        <v>2269</v>
      </c>
      <c r="BL1337" s="153" t="s">
        <v>2344</v>
      </c>
      <c r="BM1337" s="153" t="s">
        <v>3445</v>
      </c>
      <c r="BN1337" s="153"/>
      <c r="BO1337" s="153"/>
      <c r="BP1337" s="153"/>
      <c r="BQ1337" s="152"/>
      <c r="BR1337" s="150"/>
      <c r="BS1337" s="152"/>
      <c r="BT1337" s="152"/>
      <c r="BU1337" s="152"/>
      <c r="BV1337" s="152"/>
      <c r="BW1337" s="152"/>
      <c r="BX1337" s="152"/>
    </row>
    <row r="1338" spans="1:76" ht="15.75" hidden="1" x14ac:dyDescent="0.25">
      <c r="A1338" s="48" t="e" cm="1">
        <f t="array" ref="A1338">_xlfn.XLOOKUP(Tableau210[[#This Row],[NOM]]&amp;Tableau210[[#This Row],[REPERE BUTA]],[6]!Tableau16[POSTE TECHNIQUE]&amp;[6]!Tableau16[Repere ADM],[6]!Tableau16[NUMERO CLIENT])</f>
        <v>#N/A</v>
      </c>
      <c r="B1338" s="48" t="e" cm="1">
        <f t="array" ref="B1338">_xlfn.XLOOKUP(Tableau210[[#This Row],[NOM]]&amp;Tableau210[[#This Row],[REPERE BUTA]],[6]!Tableau16[POSTE TECHNIQUE]&amp;[6]!Tableau16[Repere REF],[6]!Tableau16[NUMERO CLIENT])</f>
        <v>#N/A</v>
      </c>
      <c r="C1338" s="48" cm="1">
        <f t="array" ref="C1338">_xlfn.XLOOKUP(Tableau210[[#This Row],[NOM]]&amp;Tableau210[[#This Row],[Repere Ubleam]],[7]Sheet1!$C$2:$C$2995&amp;[7]Sheet1!$I$2:$I$2995,[7]Sheet1!$A$2:$A$2995)</f>
        <v>1333</v>
      </c>
      <c r="D1338" s="48" t="str">
        <f>C1338&amp;""</f>
        <v>1333</v>
      </c>
      <c r="E1338" s="48" t="e">
        <v>#N/A</v>
      </c>
      <c r="F1338" s="48" t="e">
        <v>#N/A</v>
      </c>
      <c r="G1338" s="176" t="s">
        <v>1957</v>
      </c>
      <c r="H1338" s="119" t="s">
        <v>1068</v>
      </c>
      <c r="I1338" s="119" t="s">
        <v>80</v>
      </c>
      <c r="J1338" s="119" t="s">
        <v>1071</v>
      </c>
      <c r="K1338" s="119" t="str">
        <f>_xlfn.XLOOKUP(Tableau210[[#This Row],[NOM]],[8]LUT!$I$5:$I$301,[8]LUT!$N$5:$N$301)</f>
        <v>Echangeur</v>
      </c>
      <c r="L1338" s="119" t="s">
        <v>110</v>
      </c>
      <c r="M1338" s="119"/>
      <c r="N1338" s="119" t="s">
        <v>110</v>
      </c>
      <c r="O1338" s="119"/>
      <c r="P1338" s="119"/>
      <c r="Q1338" s="119"/>
      <c r="R1338" s="119"/>
      <c r="S1338" s="119"/>
      <c r="T1338" s="119"/>
      <c r="U1338" s="119"/>
      <c r="V1338" s="119"/>
      <c r="W1338" s="148" t="s">
        <v>2159</v>
      </c>
      <c r="X1338" s="207" cm="1">
        <f t="array" ref="X13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3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38" s="148" t="s">
        <v>3424</v>
      </c>
      <c r="AA1338" s="207" cm="1">
        <f t="array" ref="AA13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3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38" s="48"/>
      <c r="AD1338" s="117" t="s">
        <v>2196</v>
      </c>
      <c r="AE1338" s="119"/>
      <c r="AF1338" s="183">
        <f>IFERROR(VLOOKUP(Tableau210[[#This Row],[OPERATION]],Tableau4[],5,FALSE),"")</f>
        <v>0</v>
      </c>
      <c r="AG1338" s="178" cm="1">
        <f t="array" ref="AG1338">IFERROR(
   SUM(
      _xlfn._xlws.FILTER(
         Tableau3[JP],
         (Tableau3[ITEM]=Tableau210[[#This Row],[NOM]])*
         (Tableau3[Rep.]=Tableau210[[#This Row],[REPERE BUTA]])
      )
   ),
0)</f>
        <v>0</v>
      </c>
      <c r="AH1338" s="183">
        <f>IFERROR(VLOOKUP(Tableau210[[#This Row],[OPERATION]],Tableau4[],4,FALSE),"")</f>
        <v>0</v>
      </c>
      <c r="AI1338" s="178" cm="1">
        <f t="array" ref="AI1338">IFERROR(
   SUM(
      _xlfn._xlws.FILTER(
         Tableau3[BP],
         (Tableau3[ITEM]=Tableau210[[#This Row],[NOM]])*
         (Tableau3[Rep.]=Tableau210[[#This Row],[REPERE BUTA]])
      )
   ),
0)</f>
        <v>0</v>
      </c>
      <c r="AJ1338" s="181" t="str">
        <f>IF(Tableau210[[#This Row],[NB JP EMIS]]=1,"1 JP","") &amp; IF(Tableau210[[#This Row],[NB BP EMIS]]=1," 1 BP","")</f>
        <v/>
      </c>
      <c r="AK1338" s="178" t="str">
        <f>IF(Tableau210[[#This Row],[NB JP BUTA]]=1,"1 JP","") &amp; IF(Tableau210[[#This Row],[Nb BP BUTA]]=1," 1 BP","") &amp; IF(Tableau210[[#This Row],[Nb BP BUTA]]=2," 2 BP","")</f>
        <v/>
      </c>
      <c r="AL1338" s="117" t="s">
        <v>103</v>
      </c>
      <c r="AM1338" s="117">
        <f>IFERROR(+VLOOKUP(AY1338,Tiges!$G$4:$I$569,3,FALSE),"")</f>
        <v>32</v>
      </c>
      <c r="AN1338" s="48"/>
      <c r="AO1338" s="170" t="s">
        <v>3424</v>
      </c>
      <c r="AP1338" s="177" cm="1">
        <f t="array" ref="AP13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38" s="170" t="s">
        <v>3424</v>
      </c>
      <c r="AS1338" s="177" t="str" cm="1">
        <f t="array" ref="AS13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38" s="170" t="s">
        <v>3424</v>
      </c>
      <c r="AV1338" s="177" cm="1">
        <f t="array" ref="AV13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8" s="411" t="s">
        <v>3424</v>
      </c>
      <c r="AX1338" s="117"/>
      <c r="AY1338" s="117" cm="1">
        <f t="array" ref="AY1338">IFERROR(_xlfn.XLOOKUP(Tableau210[[#This Row],[DN DONNEES BUTA ]]&amp;Tableau210[[#This Row],[PN DONNEES BUTA]],Tiges!$B$4:$B$79&amp;Tiges!$C$4:$C$79,Tiges!$G$4:$G$79),"")</f>
        <v>20</v>
      </c>
      <c r="AZ1338" s="117"/>
      <c r="BA1338" s="117" cm="1">
        <f t="array" ref="BA1338">IFERROR(_xlfn.XLOOKUP(Tableau210[[#This Row],[DN DONNEES BUTA ]]&amp;Tableau210[[#This Row],[PN DONNEES BUTA]],Tiges!$B$4:$B$79&amp;Tiges!$C$4:$C$79,Tiges!$H$4:$H$79),"")</f>
        <v>110</v>
      </c>
      <c r="BB1338" s="117"/>
      <c r="BC1338" s="184">
        <f>IFERROR(VLOOKUP(Tableau210[[#This Row],[OPERATION]],Tableau4[],2,FALSE),"")</f>
        <v>0</v>
      </c>
      <c r="BD1338" s="177" cm="1">
        <f t="array" ref="BD1338">IFERROR(
   SUM(
      _xlfn._xlws.FILTER(
         Tableau3[Nb Platinage Joint],
         (Tableau3[ITEM]=Tableau210[[#This Row],[NOM]])*
         (Tableau3[Rep.]=Tableau210[[#This Row],[REPERE BUTA]])
      )
   ),
0)</f>
        <v>0</v>
      </c>
      <c r="BE1338" s="182">
        <f>IFERROR(VLOOKUP(Tableau210[[#This Row],[OPERATION]],Tableau4[],3,FALSE),"")</f>
        <v>1</v>
      </c>
      <c r="BF1338" s="177" cm="1">
        <f t="array" ref="BF1338">IFERROR(
   SUM(
      _xlfn._xlws.FILTER(
         Tableau3[Joint Définitif Nb],
         (Tableau3[ITEM]=Tableau210[[#This Row],[NOM]])*
         (Tableau3[Rep.]=Tableau210[[#This Row],[REPERE BUTA]])
      )
   ),
0)</f>
        <v>1</v>
      </c>
      <c r="BG1338" s="170" t="s">
        <v>3424</v>
      </c>
      <c r="BH1338" s="177" t="str" cm="1">
        <f t="array" ref="BH13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3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38" s="170" t="s">
        <v>3424</v>
      </c>
      <c r="BK1338" s="170" t="s">
        <v>3424</v>
      </c>
      <c r="BL1338" s="167" t="s">
        <v>2380</v>
      </c>
      <c r="BM1338" s="117"/>
      <c r="BN1338" s="117"/>
      <c r="BO1338" s="117"/>
      <c r="BP1338" s="117"/>
      <c r="BQ1338" s="48"/>
      <c r="BR1338" s="119"/>
      <c r="BS1338" s="48"/>
      <c r="BT1338" s="48"/>
      <c r="BU1338" s="48"/>
      <c r="BV1338" s="48"/>
      <c r="BW1338" s="48"/>
      <c r="BX1338" s="48"/>
    </row>
    <row r="1339" spans="1:76" ht="15.75" hidden="1" x14ac:dyDescent="0.25">
      <c r="A1339" s="48" t="e" cm="1">
        <f t="array" ref="A1339">_xlfn.XLOOKUP(Tableau210[[#This Row],[NOM]]&amp;Tableau210[[#This Row],[REPERE BUTA]],[6]!Tableau16[POSTE TECHNIQUE]&amp;[6]!Tableau16[Repere ADM],[6]!Tableau16[NUMERO CLIENT])</f>
        <v>#N/A</v>
      </c>
      <c r="B1339" s="48" t="e" cm="1">
        <f t="array" ref="B1339">_xlfn.XLOOKUP(Tableau210[[#This Row],[NOM]]&amp;Tableau210[[#This Row],[REPERE BUTA]],[6]!Tableau16[POSTE TECHNIQUE]&amp;[6]!Tableau16[Repere REF],[6]!Tableau16[NUMERO CLIENT])</f>
        <v>#N/A</v>
      </c>
      <c r="C1339" s="48" cm="1">
        <f t="array" ref="C1339">_xlfn.XLOOKUP(Tableau210[[#This Row],[NOM]]&amp;Tableau210[[#This Row],[Repere Ubleam]],[7]Sheet1!$C$2:$C$2995&amp;[7]Sheet1!$I$2:$I$2995,[7]Sheet1!$A$2:$A$2995)</f>
        <v>1334</v>
      </c>
      <c r="D1339" s="48" t="str">
        <f>C1339&amp;""</f>
        <v>1334</v>
      </c>
      <c r="E1339" s="48" t="e">
        <v>#N/A</v>
      </c>
      <c r="F1339" s="48" t="e">
        <v>#N/A</v>
      </c>
      <c r="G1339" s="176" t="s">
        <v>1957</v>
      </c>
      <c r="H1339" s="119" t="s">
        <v>1068</v>
      </c>
      <c r="I1339" s="119" t="s">
        <v>80</v>
      </c>
      <c r="J1339" s="119" t="s">
        <v>1071</v>
      </c>
      <c r="K1339" s="119" t="str">
        <f>_xlfn.XLOOKUP(Tableau210[[#This Row],[NOM]],[8]LUT!$I$5:$I$301,[8]LUT!$N$5:$N$301)</f>
        <v>Echangeur</v>
      </c>
      <c r="L1339" s="119" t="s">
        <v>111</v>
      </c>
      <c r="M1339" s="119"/>
      <c r="N1339" s="119" t="s">
        <v>111</v>
      </c>
      <c r="O1339" s="119"/>
      <c r="P1339" s="119"/>
      <c r="Q1339" s="119"/>
      <c r="R1339" s="119"/>
      <c r="S1339" s="119"/>
      <c r="T1339" s="119"/>
      <c r="U1339" s="119"/>
      <c r="V1339" s="119"/>
      <c r="W1339" s="148" t="s">
        <v>2159</v>
      </c>
      <c r="X1339" s="207" t="str" cm="1">
        <f t="array" ref="X13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Ø1185</v>
      </c>
      <c r="Y133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39" s="148" t="s">
        <v>3424</v>
      </c>
      <c r="AA1339" s="207" cm="1">
        <f t="array" ref="AA13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33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39" s="48"/>
      <c r="AD1339" s="117" t="s">
        <v>2233</v>
      </c>
      <c r="AE1339" s="119"/>
      <c r="AF1339" s="183">
        <f>IFERROR(VLOOKUP(Tableau210[[#This Row],[OPERATION]],Tableau4[],5,FALSE),"")</f>
        <v>0</v>
      </c>
      <c r="AG1339" s="178" cm="1">
        <f t="array" ref="AG1339">IFERROR(
   SUM(
      _xlfn._xlws.FILTER(
         Tableau3[JP],
         (Tableau3[ITEM]=Tableau210[[#This Row],[NOM]])*
         (Tableau3[Rep.]=Tableau210[[#This Row],[REPERE BUTA]])
      )
   ),
0)</f>
        <v>0</v>
      </c>
      <c r="AH1339" s="183">
        <f>IFERROR(VLOOKUP(Tableau210[[#This Row],[OPERATION]],Tableau4[],4,FALSE),"")</f>
        <v>0</v>
      </c>
      <c r="AI1339" s="178" cm="1">
        <f t="array" ref="AI1339">IFERROR(
   SUM(
      _xlfn._xlws.FILTER(
         Tableau3[BP],
         (Tableau3[ITEM]=Tableau210[[#This Row],[NOM]])*
         (Tableau3[Rep.]=Tableau210[[#This Row],[REPERE BUTA]])
      )
   ),
0)</f>
        <v>0</v>
      </c>
      <c r="AJ1339" s="181" t="str">
        <f>IF(Tableau210[[#This Row],[NB JP EMIS]]=1,"1 JP","") &amp; IF(Tableau210[[#This Row],[NB BP EMIS]]=1," 1 BP","")</f>
        <v/>
      </c>
      <c r="AK1339" s="178" t="str">
        <f>IF(Tableau210[[#This Row],[NB JP BUTA]]=1,"1 JP","") &amp; IF(Tableau210[[#This Row],[Nb BP BUTA]]=1," 1 BP","") &amp; IF(Tableau210[[#This Row],[Nb BP BUTA]]=2," 2 BP","")</f>
        <v/>
      </c>
      <c r="AL1339" s="117" t="s">
        <v>103</v>
      </c>
      <c r="AM1339" s="117" t="str">
        <f>IFERROR(+VLOOKUP(AY1339,Tiges!$G$4:$I$569,3,FALSE),"")</f>
        <v/>
      </c>
      <c r="AN1339" s="48"/>
      <c r="AO1339" s="170" t="s">
        <v>3424</v>
      </c>
      <c r="AP1339" s="177" cm="1">
        <f t="array" ref="AP13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39" s="411" t="s">
        <v>3424</v>
      </c>
      <c r="AR1339" s="170" t="s">
        <v>3424</v>
      </c>
      <c r="AS1339" s="177" cm="1">
        <f t="array" ref="AS13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39" s="411" t="s">
        <v>3424</v>
      </c>
      <c r="AU1339" s="170" t="s">
        <v>3424</v>
      </c>
      <c r="AV1339" s="177" cm="1">
        <f t="array" ref="AV13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39" s="411" t="s">
        <v>3424</v>
      </c>
      <c r="AX1339" s="117"/>
      <c r="AY1339" s="117" t="str" cm="1">
        <f t="array" ref="AY1339">IFERROR(_xlfn.XLOOKUP(Tableau210[[#This Row],[DN DONNEES BUTA ]]&amp;Tableau210[[#This Row],[PN DONNEES BUTA]],Tiges!$B$4:$B$79&amp;Tiges!$C$4:$C$79,Tiges!$G$4:$G$79),"")</f>
        <v/>
      </c>
      <c r="AZ1339" s="117"/>
      <c r="BA1339" s="117" t="str" cm="1">
        <f t="array" ref="BA1339">IFERROR(_xlfn.XLOOKUP(Tableau210[[#This Row],[DN DONNEES BUTA ]]&amp;Tableau210[[#This Row],[PN DONNEES BUTA]],Tiges!$B$4:$B$79&amp;Tiges!$C$4:$C$79,Tiges!$H$4:$H$79),"")</f>
        <v/>
      </c>
      <c r="BB1339" s="117"/>
      <c r="BC1339" s="184">
        <f>IFERROR(VLOOKUP(Tableau210[[#This Row],[OPERATION]],Tableau4[],2,FALSE),"")</f>
        <v>0</v>
      </c>
      <c r="BD1339" s="177" cm="1">
        <f t="array" ref="BD1339">IFERROR(
   SUM(
      _xlfn._xlws.FILTER(
         Tableau3[Nb Platinage Joint],
         (Tableau3[ITEM]=Tableau210[[#This Row],[NOM]])*
         (Tableau3[Rep.]=Tableau210[[#This Row],[REPERE BUTA]])
      )
   ),
0)</f>
        <v>0</v>
      </c>
      <c r="BE1339" s="182">
        <f>IFERROR(VLOOKUP(Tableau210[[#This Row],[OPERATION]],Tableau4[],3,FALSE),"")</f>
        <v>1</v>
      </c>
      <c r="BF1339" s="177" cm="1">
        <f t="array" ref="BF1339">IFERROR(
   SUM(
      _xlfn._xlws.FILTER(
         Tableau3[Joint Définitif Nb],
         (Tableau3[ITEM]=Tableau210[[#This Row],[NOM]])*
         (Tableau3[Rep.]=Tableau210[[#This Row],[REPERE BUTA]])
      )
   ),
0)</f>
        <v>0</v>
      </c>
      <c r="BG1339" s="170" t="s">
        <v>3424</v>
      </c>
      <c r="BH1339" s="177" cm="1">
        <f t="array" ref="BH13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39" s="411" t="s">
        <v>3424</v>
      </c>
      <c r="BJ1339" s="170" t="s">
        <v>3424</v>
      </c>
      <c r="BK1339" s="170" t="s">
        <v>3424</v>
      </c>
      <c r="BL1339" s="167" t="s">
        <v>2457</v>
      </c>
      <c r="BM1339" s="117"/>
      <c r="BN1339" s="117"/>
      <c r="BO1339" s="117"/>
      <c r="BP1339" s="117"/>
      <c r="BQ1339" s="48"/>
      <c r="BR1339" s="119"/>
      <c r="BS1339" s="48"/>
      <c r="BT1339" s="48"/>
      <c r="BU1339" s="48"/>
      <c r="BV1339" s="48"/>
      <c r="BW1339" s="48"/>
      <c r="BX1339" s="48"/>
    </row>
    <row r="1340" spans="1:76" ht="15.75" hidden="1" x14ac:dyDescent="0.25">
      <c r="A1340" s="48" t="e" cm="1">
        <f t="array" ref="A1340">_xlfn.XLOOKUP(Tableau210[[#This Row],[NOM]]&amp;Tableau210[[#This Row],[REPERE BUTA]],[6]!Tableau16[POSTE TECHNIQUE]&amp;[6]!Tableau16[Repere ADM],[6]!Tableau16[NUMERO CLIENT])</f>
        <v>#N/A</v>
      </c>
      <c r="B1340" s="48" t="e" cm="1">
        <f t="array" ref="B1340">_xlfn.XLOOKUP(Tableau210[[#This Row],[NOM]]&amp;Tableau210[[#This Row],[REPERE BUTA]],[6]!Tableau16[POSTE TECHNIQUE]&amp;[6]!Tableau16[Repere REF],[6]!Tableau16[NUMERO CLIENT])</f>
        <v>#N/A</v>
      </c>
      <c r="C1340" s="48" cm="1">
        <f t="array" ref="C1340">_xlfn.XLOOKUP(Tableau210[[#This Row],[NOM]]&amp;Tableau210[[#This Row],[Repere Ubleam]],[7]Sheet1!$C$2:$C$2995&amp;[7]Sheet1!$I$2:$I$2995,[7]Sheet1!$A$2:$A$2995)</f>
        <v>1335</v>
      </c>
      <c r="D1340" s="48" t="str">
        <f>C1340&amp;""</f>
        <v>1335</v>
      </c>
      <c r="E1340" s="48" t="e">
        <v>#N/A</v>
      </c>
      <c r="F1340" s="48" t="e">
        <v>#N/A</v>
      </c>
      <c r="G1340" s="176" t="s">
        <v>1957</v>
      </c>
      <c r="H1340" s="119" t="s">
        <v>1068</v>
      </c>
      <c r="I1340" s="119" t="s">
        <v>80</v>
      </c>
      <c r="J1340" s="119" t="s">
        <v>1071</v>
      </c>
      <c r="K1340" s="119" t="str">
        <f>_xlfn.XLOOKUP(Tableau210[[#This Row],[NOM]],[8]LUT!$I$5:$I$301,[8]LUT!$N$5:$N$301)</f>
        <v>Echangeur</v>
      </c>
      <c r="L1340" s="119" t="s">
        <v>113</v>
      </c>
      <c r="M1340" s="119"/>
      <c r="N1340" s="119" t="s">
        <v>113</v>
      </c>
      <c r="O1340" s="119" t="s">
        <v>2118</v>
      </c>
      <c r="P1340" s="119"/>
      <c r="Q1340" s="119"/>
      <c r="R1340" s="119"/>
      <c r="S1340" s="119"/>
      <c r="T1340" s="119"/>
      <c r="U1340" s="119"/>
      <c r="V1340" s="119"/>
      <c r="W1340" s="148" t="s">
        <v>2159</v>
      </c>
      <c r="X1340" s="207" cm="1">
        <f t="array" ref="X13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4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40" s="148" t="s">
        <v>3424</v>
      </c>
      <c r="AA1340" s="207" cm="1">
        <f t="array" ref="AA13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40" s="48"/>
      <c r="AD1340" s="117" t="s">
        <v>2197</v>
      </c>
      <c r="AE1340" s="119"/>
      <c r="AF1340" s="183">
        <f>IFERROR(VLOOKUP(Tableau210[[#This Row],[OPERATION]],Tableau4[],5,FALSE),"")</f>
        <v>0</v>
      </c>
      <c r="AG1340" s="178" cm="1">
        <f t="array" ref="AG1340">IFERROR(
   SUM(
      _xlfn._xlws.FILTER(
         Tableau3[JP],
         (Tableau3[ITEM]=Tableau210[[#This Row],[NOM]])*
         (Tableau3[Rep.]=Tableau210[[#This Row],[REPERE BUTA]])
      )
   ),
0)</f>
        <v>0</v>
      </c>
      <c r="AH1340" s="183">
        <f>IFERROR(VLOOKUP(Tableau210[[#This Row],[OPERATION]],Tableau4[],4,FALSE),"")</f>
        <v>1</v>
      </c>
      <c r="AI1340" s="178" cm="1">
        <f t="array" ref="AI1340">IFERROR(
   SUM(
      _xlfn._xlws.FILTER(
         Tableau3[BP],
         (Tableau3[ITEM]=Tableau210[[#This Row],[NOM]])*
         (Tableau3[Rep.]=Tableau210[[#This Row],[REPERE BUTA]])
      )
   ),
0)</f>
        <v>1</v>
      </c>
      <c r="AJ1340" s="181" t="str">
        <f>IF(Tableau210[[#This Row],[NB JP EMIS]]=1,"1 JP","") &amp; IF(Tableau210[[#This Row],[NB BP EMIS]]=1," 1 BP","")</f>
        <v xml:space="preserve"> 1 BP</v>
      </c>
      <c r="AK1340" s="178" t="str">
        <f>IF(Tableau210[[#This Row],[NB JP BUTA]]=1,"1 JP","") &amp; IF(Tableau210[[#This Row],[Nb BP BUTA]]=1," 1 BP","") &amp; IF(Tableau210[[#This Row],[Nb BP BUTA]]=2," 2 BP","")</f>
        <v xml:space="preserve"> 1 BP</v>
      </c>
      <c r="AL1340" s="117" t="s">
        <v>103</v>
      </c>
      <c r="AM1340" s="117">
        <f>IFERROR(+VLOOKUP(AY1340,Tiges!$G$4:$I$569,3,FALSE),"")</f>
        <v>27</v>
      </c>
      <c r="AN1340" s="48"/>
      <c r="AO1340" s="170" t="s">
        <v>3424</v>
      </c>
      <c r="AP1340" s="177" cm="1">
        <f t="array" ref="AP13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4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40" s="170" t="s">
        <v>3424</v>
      </c>
      <c r="AS1340" s="177" t="str" cm="1">
        <f t="array" ref="AS13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4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340" s="170" t="s">
        <v>3424</v>
      </c>
      <c r="AV1340" s="177" cm="1">
        <f t="array" ref="AV13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40" s="411" t="s">
        <v>3424</v>
      </c>
      <c r="AX1340" s="117"/>
      <c r="AY1340" s="117" cm="1">
        <f t="array" ref="AY1340">IFERROR(_xlfn.XLOOKUP(Tableau210[[#This Row],[DN DONNEES BUTA ]]&amp;Tableau210[[#This Row],[PN DONNEES BUTA]],Tiges!$B$4:$B$79&amp;Tiges!$C$4:$C$79,Tiges!$G$4:$G$79),"")</f>
        <v>16</v>
      </c>
      <c r="AZ1340" s="117"/>
      <c r="BA1340" s="117" cm="1">
        <f t="array" ref="BA1340">IFERROR(_xlfn.XLOOKUP(Tableau210[[#This Row],[DN DONNEES BUTA ]]&amp;Tableau210[[#This Row],[PN DONNEES BUTA]],Tiges!$B$4:$B$79&amp;Tiges!$C$4:$C$79,Tiges!$H$4:$H$79),"")</f>
        <v>90</v>
      </c>
      <c r="BB1340" s="117"/>
      <c r="BC1340" s="184">
        <f>IFERROR(VLOOKUP(Tableau210[[#This Row],[OPERATION]],Tableau4[],2,FALSE),"")</f>
        <v>1</v>
      </c>
      <c r="BD1340" s="177" cm="1">
        <f t="array" ref="BD1340">IFERROR(
   SUM(
      _xlfn._xlws.FILTER(
         Tableau3[Nb Platinage Joint],
         (Tableau3[ITEM]=Tableau210[[#This Row],[NOM]])*
         (Tableau3[Rep.]=Tableau210[[#This Row],[REPERE BUTA]])
      )
   ),
0)</f>
        <v>1</v>
      </c>
      <c r="BE1340" s="182">
        <f>IFERROR(VLOOKUP(Tableau210[[#This Row],[OPERATION]],Tableau4[],3,FALSE),"")</f>
        <v>1</v>
      </c>
      <c r="BF1340" s="177" cm="1">
        <f t="array" ref="BF1340">IFERROR(
   SUM(
      _xlfn._xlws.FILTER(
         Tableau3[Joint Définitif Nb],
         (Tableau3[ITEM]=Tableau210[[#This Row],[NOM]])*
         (Tableau3[Rep.]=Tableau210[[#This Row],[REPERE BUTA]])
      )
   ),
0)</f>
        <v>1</v>
      </c>
      <c r="BG1340" s="170" t="s">
        <v>3424</v>
      </c>
      <c r="BH1340" s="177" t="str" cm="1">
        <f t="array" ref="BH13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4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40" s="170" t="s">
        <v>3424</v>
      </c>
      <c r="BK1340" s="170" t="s">
        <v>3424</v>
      </c>
      <c r="BL1340" s="167" t="s">
        <v>2380</v>
      </c>
      <c r="BM1340" s="117"/>
      <c r="BN1340" s="117"/>
      <c r="BO1340" s="117"/>
      <c r="BP1340" s="117"/>
      <c r="BQ1340" s="48"/>
      <c r="BR1340" s="119"/>
      <c r="BS1340" s="48"/>
      <c r="BT1340" s="48"/>
      <c r="BU1340" s="48"/>
      <c r="BV1340" s="48"/>
      <c r="BW1340" s="48"/>
      <c r="BX1340" s="48"/>
    </row>
    <row r="1341" spans="1:76" ht="15.75" hidden="1" x14ac:dyDescent="0.25">
      <c r="A1341" s="48" t="e" cm="1">
        <f t="array" ref="A1341">_xlfn.XLOOKUP(Tableau210[[#This Row],[NOM]]&amp;Tableau210[[#This Row],[REPERE BUTA]],[6]!Tableau16[POSTE TECHNIQUE]&amp;[6]!Tableau16[Repere ADM],[6]!Tableau16[NUMERO CLIENT])</f>
        <v>#N/A</v>
      </c>
      <c r="B1341" s="48" t="e" cm="1">
        <f t="array" ref="B1341">_xlfn.XLOOKUP(Tableau210[[#This Row],[NOM]]&amp;Tableau210[[#This Row],[REPERE BUTA]],[6]!Tableau16[POSTE TECHNIQUE]&amp;[6]!Tableau16[Repere REF],[6]!Tableau16[NUMERO CLIENT])</f>
        <v>#N/A</v>
      </c>
      <c r="C1341" s="48" cm="1">
        <f t="array" ref="C1341">_xlfn.XLOOKUP(Tableau210[[#This Row],[NOM]]&amp;Tableau210[[#This Row],[Repere Ubleam]],[7]Sheet1!$C$2:$C$2995&amp;[7]Sheet1!$I$2:$I$2995,[7]Sheet1!$A$2:$A$2995)</f>
        <v>1336</v>
      </c>
      <c r="D1341" s="48" t="str">
        <f>C1341&amp;""</f>
        <v>1336</v>
      </c>
      <c r="E1341" s="48" t="e">
        <v>#N/A</v>
      </c>
      <c r="F1341" s="48" t="e">
        <v>#N/A</v>
      </c>
      <c r="G1341" s="176" t="s">
        <v>1957</v>
      </c>
      <c r="H1341" s="119" t="s">
        <v>1068</v>
      </c>
      <c r="I1341" s="119" t="s">
        <v>80</v>
      </c>
      <c r="J1341" s="119" t="s">
        <v>1071</v>
      </c>
      <c r="K1341" s="119" t="str">
        <f>_xlfn.XLOOKUP(Tableau210[[#This Row],[NOM]],[8]LUT!$I$5:$I$301,[8]LUT!$N$5:$N$301)</f>
        <v>Echangeur</v>
      </c>
      <c r="L1341" s="119" t="s">
        <v>114</v>
      </c>
      <c r="M1341" s="119"/>
      <c r="N1341" s="119" t="s">
        <v>114</v>
      </c>
      <c r="O1341" s="119" t="s">
        <v>2370</v>
      </c>
      <c r="P1341" s="119"/>
      <c r="Q1341" s="119"/>
      <c r="R1341" s="119"/>
      <c r="S1341" s="119"/>
      <c r="T1341" s="119"/>
      <c r="U1341" s="119"/>
      <c r="V1341" s="119"/>
      <c r="W1341" s="148" t="s">
        <v>2159</v>
      </c>
      <c r="X1341" s="207" cm="1">
        <f t="array" ref="X13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34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41" s="148" t="s">
        <v>3424</v>
      </c>
      <c r="AA1341" s="207" cm="1">
        <f t="array" ref="AA13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41" s="48"/>
      <c r="AD1341" s="117" t="s">
        <v>2197</v>
      </c>
      <c r="AE1341" s="119"/>
      <c r="AF1341" s="183">
        <f>IFERROR(VLOOKUP(Tableau210[[#This Row],[OPERATION]],Tableau4[],5,FALSE),"")</f>
        <v>0</v>
      </c>
      <c r="AG1341" s="178" cm="1">
        <f t="array" ref="AG1341">IFERROR(
   SUM(
      _xlfn._xlws.FILTER(
         Tableau3[JP],
         (Tableau3[ITEM]=Tableau210[[#This Row],[NOM]])*
         (Tableau3[Rep.]=Tableau210[[#This Row],[REPERE BUTA]])
      )
   ),
0)</f>
        <v>0</v>
      </c>
      <c r="AH1341" s="183">
        <f>IFERROR(VLOOKUP(Tableau210[[#This Row],[OPERATION]],Tableau4[],4,FALSE),"")</f>
        <v>1</v>
      </c>
      <c r="AI1341" s="178" cm="1">
        <f t="array" ref="AI1341">IFERROR(
   SUM(
      _xlfn._xlws.FILTER(
         Tableau3[BP],
         (Tableau3[ITEM]=Tableau210[[#This Row],[NOM]])*
         (Tableau3[Rep.]=Tableau210[[#This Row],[REPERE BUTA]])
      )
   ),
0)</f>
        <v>1</v>
      </c>
      <c r="AJ1341" s="181" t="str">
        <f>IF(Tableau210[[#This Row],[NB JP EMIS]]=1,"1 JP","") &amp; IF(Tableau210[[#This Row],[NB BP EMIS]]=1," 1 BP","")</f>
        <v xml:space="preserve"> 1 BP</v>
      </c>
      <c r="AK1341" s="178" t="str">
        <f>IF(Tableau210[[#This Row],[NB JP BUTA]]=1,"1 JP","") &amp; IF(Tableau210[[#This Row],[Nb BP BUTA]]=1," 1 BP","") &amp; IF(Tableau210[[#This Row],[Nb BP BUTA]]=2," 2 BP","")</f>
        <v xml:space="preserve"> 1 BP</v>
      </c>
      <c r="AL1341" s="117" t="s">
        <v>103</v>
      </c>
      <c r="AM1341" s="117">
        <f>IFERROR(+VLOOKUP(AY1341,Tiges!$G$4:$I$569,3,FALSE),"")</f>
        <v>32</v>
      </c>
      <c r="AN1341" s="48"/>
      <c r="AO1341" s="170" t="s">
        <v>3424</v>
      </c>
      <c r="AP1341" s="177" cm="1">
        <f t="array" ref="AP13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4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41" s="170" t="s">
        <v>3424</v>
      </c>
      <c r="AS1341" s="177" t="str" cm="1">
        <f t="array" ref="AS13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4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41" s="170" t="s">
        <v>3424</v>
      </c>
      <c r="AV1341" s="177" cm="1">
        <f t="array" ref="AV13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41" s="411" t="s">
        <v>3424</v>
      </c>
      <c r="AX1341" s="117"/>
      <c r="AY1341" s="117" cm="1">
        <f t="array" ref="AY1341">IFERROR(_xlfn.XLOOKUP(Tableau210[[#This Row],[DN DONNEES BUTA ]]&amp;Tableau210[[#This Row],[PN DONNEES BUTA]],Tiges!$B$4:$B$79&amp;Tiges!$C$4:$C$79,Tiges!$G$4:$G$79),"")</f>
        <v>20</v>
      </c>
      <c r="AZ1341" s="117"/>
      <c r="BA1341" s="117" cm="1">
        <f t="array" ref="BA1341">IFERROR(_xlfn.XLOOKUP(Tableau210[[#This Row],[DN DONNEES BUTA ]]&amp;Tableau210[[#This Row],[PN DONNEES BUTA]],Tiges!$B$4:$B$79&amp;Tiges!$C$4:$C$79,Tiges!$H$4:$H$79),"")</f>
        <v>110</v>
      </c>
      <c r="BB1341" s="117"/>
      <c r="BC1341" s="184">
        <f>IFERROR(VLOOKUP(Tableau210[[#This Row],[OPERATION]],Tableau4[],2,FALSE),"")</f>
        <v>1</v>
      </c>
      <c r="BD1341" s="177" cm="1">
        <f t="array" ref="BD1341">IFERROR(
   SUM(
      _xlfn._xlws.FILTER(
         Tableau3[Nb Platinage Joint],
         (Tableau3[ITEM]=Tableau210[[#This Row],[NOM]])*
         (Tableau3[Rep.]=Tableau210[[#This Row],[REPERE BUTA]])
      )
   ),
0)</f>
        <v>1</v>
      </c>
      <c r="BE1341" s="182">
        <f>IFERROR(VLOOKUP(Tableau210[[#This Row],[OPERATION]],Tableau4[],3,FALSE),"")</f>
        <v>1</v>
      </c>
      <c r="BF1341" s="177" cm="1">
        <f t="array" ref="BF1341">IFERROR(
   SUM(
      _xlfn._xlws.FILTER(
         Tableau3[Joint Définitif Nb],
         (Tableau3[ITEM]=Tableau210[[#This Row],[NOM]])*
         (Tableau3[Rep.]=Tableau210[[#This Row],[REPERE BUTA]])
      )
   ),
0)</f>
        <v>1</v>
      </c>
      <c r="BG1341" s="170" t="s">
        <v>3424</v>
      </c>
      <c r="BH1341" s="177" t="str" cm="1">
        <f t="array" ref="BH13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4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41" s="170" t="s">
        <v>3424</v>
      </c>
      <c r="BK1341" s="170" t="s">
        <v>3424</v>
      </c>
      <c r="BL1341" s="167" t="s">
        <v>2380</v>
      </c>
      <c r="BM1341" s="117"/>
      <c r="BN1341" s="117"/>
      <c r="BO1341" s="117"/>
      <c r="BP1341" s="117"/>
      <c r="BQ1341" s="48"/>
      <c r="BR1341" s="119"/>
      <c r="BS1341" s="48"/>
      <c r="BT1341" s="48"/>
      <c r="BU1341" s="48"/>
      <c r="BV1341" s="48"/>
      <c r="BW1341" s="48"/>
      <c r="BX1341" s="48"/>
    </row>
    <row r="1342" spans="1:76" ht="15.75" hidden="1" x14ac:dyDescent="0.25">
      <c r="A1342" s="48" t="e" cm="1">
        <f t="array" ref="A1342">_xlfn.XLOOKUP(Tableau210[[#This Row],[NOM]]&amp;Tableau210[[#This Row],[REPERE BUTA]],[6]!Tableau16[POSTE TECHNIQUE]&amp;[6]!Tableau16[Repere ADM],[6]!Tableau16[NUMERO CLIENT])</f>
        <v>#N/A</v>
      </c>
      <c r="B1342" s="48" t="e" cm="1">
        <f t="array" ref="B1342">_xlfn.XLOOKUP(Tableau210[[#This Row],[NOM]]&amp;Tableau210[[#This Row],[REPERE BUTA]],[6]!Tableau16[POSTE TECHNIQUE]&amp;[6]!Tableau16[Repere REF],[6]!Tableau16[NUMERO CLIENT])</f>
        <v>#N/A</v>
      </c>
      <c r="C1342" s="48" cm="1">
        <f t="array" ref="C1342">_xlfn.XLOOKUP(Tableau210[[#This Row],[NOM]]&amp;Tableau210[[#This Row],[Repere Ubleam]],[7]Sheet1!$C$2:$C$2995&amp;[7]Sheet1!$I$2:$I$2995,[7]Sheet1!$A$2:$A$2995)</f>
        <v>1337</v>
      </c>
      <c r="D1342" s="48" t="str">
        <f>C1342&amp;""</f>
        <v>1337</v>
      </c>
      <c r="E1342" s="48" t="e">
        <v>#N/A</v>
      </c>
      <c r="F1342" s="48" t="e">
        <v>#N/A</v>
      </c>
      <c r="G1342" s="176" t="s">
        <v>1957</v>
      </c>
      <c r="H1342" s="119" t="s">
        <v>1068</v>
      </c>
      <c r="I1342" s="119" t="s">
        <v>80</v>
      </c>
      <c r="J1342" s="119" t="s">
        <v>1071</v>
      </c>
      <c r="K1342" s="119" t="str">
        <f>_xlfn.XLOOKUP(Tableau210[[#This Row],[NOM]],[8]LUT!$I$5:$I$301,[8]LUT!$N$5:$N$301)</f>
        <v>Echangeur</v>
      </c>
      <c r="L1342" s="119" t="s">
        <v>115</v>
      </c>
      <c r="M1342" s="119"/>
      <c r="N1342" s="119" t="s">
        <v>115</v>
      </c>
      <c r="O1342" s="119" t="s">
        <v>2118</v>
      </c>
      <c r="P1342" s="119"/>
      <c r="Q1342" s="119"/>
      <c r="R1342" s="119"/>
      <c r="S1342" s="119"/>
      <c r="T1342" s="119"/>
      <c r="U1342" s="119"/>
      <c r="V1342" s="119"/>
      <c r="W1342" s="148">
        <v>50</v>
      </c>
      <c r="X1342" s="207" cm="1">
        <f t="array" ref="X13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4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42" s="148">
        <v>20</v>
      </c>
      <c r="AA1342" s="207" cm="1">
        <f t="array" ref="AA13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42" s="48"/>
      <c r="AD1342" s="117" t="s">
        <v>2197</v>
      </c>
      <c r="AE1342" s="119"/>
      <c r="AF1342" s="183">
        <f>IFERROR(VLOOKUP(Tableau210[[#This Row],[OPERATION]],Tableau4[],5,FALSE),"")</f>
        <v>0</v>
      </c>
      <c r="AG1342" s="178" cm="1">
        <f t="array" ref="AG1342">IFERROR(
   SUM(
      _xlfn._xlws.FILTER(
         Tableau3[JP],
         (Tableau3[ITEM]=Tableau210[[#This Row],[NOM]])*
         (Tableau3[Rep.]=Tableau210[[#This Row],[REPERE BUTA]])
      )
   ),
0)</f>
        <v>0</v>
      </c>
      <c r="AH1342" s="183">
        <f>IFERROR(VLOOKUP(Tableau210[[#This Row],[OPERATION]],Tableau4[],4,FALSE),"")</f>
        <v>1</v>
      </c>
      <c r="AI1342" s="178" cm="1">
        <f t="array" ref="AI1342">IFERROR(
   SUM(
      _xlfn._xlws.FILTER(
         Tableau3[BP],
         (Tableau3[ITEM]=Tableau210[[#This Row],[NOM]])*
         (Tableau3[Rep.]=Tableau210[[#This Row],[REPERE BUTA]])
      )
   ),
0)</f>
        <v>1</v>
      </c>
      <c r="AJ1342" s="181" t="str">
        <f>IF(Tableau210[[#This Row],[NB JP EMIS]]=1,"1 JP","") &amp; IF(Tableau210[[#This Row],[NB BP EMIS]]=1," 1 BP","")</f>
        <v xml:space="preserve"> 1 BP</v>
      </c>
      <c r="AK1342" s="178" t="str">
        <f>IF(Tableau210[[#This Row],[NB JP BUTA]]=1,"1 JP","") &amp; IF(Tableau210[[#This Row],[Nb BP BUTA]]=1," 1 BP","") &amp; IF(Tableau210[[#This Row],[Nb BP BUTA]]=2," 2 BP","")</f>
        <v xml:space="preserve"> 1 BP</v>
      </c>
      <c r="AL1342" s="117" t="s">
        <v>103</v>
      </c>
      <c r="AM1342" s="117">
        <f>IFERROR(+VLOOKUP(AY1342,Tiges!$G$4:$I$569,3,FALSE),"")</f>
        <v>27</v>
      </c>
      <c r="AN1342" s="48"/>
      <c r="AO1342" s="117">
        <v>4</v>
      </c>
      <c r="AP1342" s="177" cm="1">
        <f t="array" ref="AP13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4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42" s="117" t="s">
        <v>2163</v>
      </c>
      <c r="AS1342" s="177" t="str" cm="1">
        <f t="array" ref="AS13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4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42" s="117" t="s">
        <v>1123</v>
      </c>
      <c r="AV1342" s="177" cm="1">
        <f t="array" ref="AV13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4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42" s="117"/>
      <c r="AY1342" s="117" cm="1">
        <f t="array" ref="AY1342">IFERROR(_xlfn.XLOOKUP(Tableau210[[#This Row],[DN DONNEES BUTA ]]&amp;Tableau210[[#This Row],[PN DONNEES BUTA]],Tiges!$B$4:$B$79&amp;Tiges!$C$4:$C$79,Tiges!$G$4:$G$79),"")</f>
        <v>16</v>
      </c>
      <c r="AZ1342" s="117"/>
      <c r="BA1342" s="117" cm="1">
        <f t="array" ref="BA1342">IFERROR(_xlfn.XLOOKUP(Tableau210[[#This Row],[DN DONNEES BUTA ]]&amp;Tableau210[[#This Row],[PN DONNEES BUTA]],Tiges!$B$4:$B$79&amp;Tiges!$C$4:$C$79,Tiges!$H$4:$H$79),"")</f>
        <v>90</v>
      </c>
      <c r="BB1342" s="117"/>
      <c r="BC1342" s="184">
        <f>IFERROR(VLOOKUP(Tableau210[[#This Row],[OPERATION]],Tableau4[],2,FALSE),"")</f>
        <v>1</v>
      </c>
      <c r="BD1342" s="177" cm="1">
        <f t="array" ref="BD1342">IFERROR(
   SUM(
      _xlfn._xlws.FILTER(
         Tableau3[Nb Platinage Joint],
         (Tableau3[ITEM]=Tableau210[[#This Row],[NOM]])*
         (Tableau3[Rep.]=Tableau210[[#This Row],[REPERE BUTA]])
      )
   ),
0)</f>
        <v>1</v>
      </c>
      <c r="BE1342" s="182">
        <f>IFERROR(VLOOKUP(Tableau210[[#This Row],[OPERATION]],Tableau4[],3,FALSE),"")</f>
        <v>1</v>
      </c>
      <c r="BF1342" s="177" cm="1">
        <f t="array" ref="BF1342">IFERROR(
   SUM(
      _xlfn._xlws.FILTER(
         Tableau3[Joint Définitif Nb],
         (Tableau3[ITEM]=Tableau210[[#This Row],[NOM]])*
         (Tableau3[Rep.]=Tableau210[[#This Row],[REPERE BUTA]])
      )
   ),
0)</f>
        <v>1</v>
      </c>
      <c r="BG1342" s="117" t="s">
        <v>129</v>
      </c>
      <c r="BH1342" s="177" t="str" cm="1">
        <f t="array" ref="BH13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4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42" s="117" t="s">
        <v>2268</v>
      </c>
      <c r="BK1342" s="117" t="s">
        <v>2269</v>
      </c>
      <c r="BL1342" s="167" t="s">
        <v>2380</v>
      </c>
      <c r="BM1342" s="117"/>
      <c r="BN1342" s="117"/>
      <c r="BO1342" s="117"/>
      <c r="BP1342" s="117"/>
      <c r="BQ1342" s="48"/>
      <c r="BR1342" s="119"/>
      <c r="BS1342" s="48"/>
      <c r="BT1342" s="48"/>
      <c r="BU1342" s="48"/>
      <c r="BV1342" s="48"/>
      <c r="BW1342" s="48"/>
      <c r="BX1342" s="48"/>
    </row>
    <row r="1343" spans="1:76" ht="15.75" hidden="1" x14ac:dyDescent="0.25">
      <c r="A1343" s="48" t="e" cm="1">
        <f t="array" ref="A1343">_xlfn.XLOOKUP(Tableau210[[#This Row],[NOM]]&amp;Tableau210[[#This Row],[REPERE BUTA]],[6]!Tableau16[POSTE TECHNIQUE]&amp;[6]!Tableau16[Repere ADM],[6]!Tableau16[NUMERO CLIENT])</f>
        <v>#N/A</v>
      </c>
      <c r="B1343" s="48" t="e" cm="1">
        <f t="array" ref="B1343">_xlfn.XLOOKUP(Tableau210[[#This Row],[NOM]]&amp;Tableau210[[#This Row],[REPERE BUTA]],[6]!Tableau16[POSTE TECHNIQUE]&amp;[6]!Tableau16[Repere REF],[6]!Tableau16[NUMERO CLIENT])</f>
        <v>#N/A</v>
      </c>
      <c r="C1343" s="48" cm="1">
        <f t="array" ref="C1343">_xlfn.XLOOKUP(Tableau210[[#This Row],[NOM]]&amp;Tableau210[[#This Row],[Repere Ubleam]],[7]Sheet1!$C$2:$C$2995&amp;[7]Sheet1!$I$2:$I$2995,[7]Sheet1!$A$2:$A$2995)</f>
        <v>1338</v>
      </c>
      <c r="D1343" s="48" t="str">
        <f>C1343&amp;""</f>
        <v>1338</v>
      </c>
      <c r="E1343" s="48" t="e">
        <v>#N/A</v>
      </c>
      <c r="F1343" s="48" t="e">
        <v>#N/A</v>
      </c>
      <c r="G1343" s="176" t="s">
        <v>1957</v>
      </c>
      <c r="H1343" s="119" t="s">
        <v>1068</v>
      </c>
      <c r="I1343" s="119" t="s">
        <v>80</v>
      </c>
      <c r="J1343" s="119" t="s">
        <v>1071</v>
      </c>
      <c r="K1343" s="119" t="str">
        <f>_xlfn.XLOOKUP(Tableau210[[#This Row],[NOM]],[8]LUT!$I$5:$I$301,[8]LUT!$N$5:$N$301)</f>
        <v>Echangeur</v>
      </c>
      <c r="L1343" s="119" t="s">
        <v>194</v>
      </c>
      <c r="M1343" s="119" t="s">
        <v>1275</v>
      </c>
      <c r="N1343" s="119" t="s">
        <v>1275</v>
      </c>
      <c r="O1343" s="119" t="s">
        <v>2373</v>
      </c>
      <c r="P1343" s="119"/>
      <c r="Q1343" s="119"/>
      <c r="R1343" s="119"/>
      <c r="S1343" s="119"/>
      <c r="T1343" s="119"/>
      <c r="U1343" s="119"/>
      <c r="V1343" s="119"/>
      <c r="W1343" s="148">
        <v>50</v>
      </c>
      <c r="X1343" s="207" cm="1">
        <f t="array" ref="X13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4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43" s="148">
        <v>20</v>
      </c>
      <c r="AA1343" s="207" cm="1">
        <f t="array" ref="AA13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43" s="48"/>
      <c r="AD1343" s="117" t="s">
        <v>2322</v>
      </c>
      <c r="AE1343" s="119"/>
      <c r="AF1343" s="183">
        <f>IFERROR(VLOOKUP(Tableau210[[#This Row],[OPERATION]],Tableau4[],5,FALSE),"")</f>
        <v>0</v>
      </c>
      <c r="AG1343" s="178" cm="1">
        <f t="array" ref="AG1343">IFERROR(
   SUM(
      _xlfn._xlws.FILTER(
         Tableau3[JP],
         (Tableau3[ITEM]=Tableau210[[#This Row],[NOM]])*
         (Tableau3[Rep.]=Tableau210[[#This Row],[REPERE BUTA]])
      )
   ),
0)</f>
        <v>0</v>
      </c>
      <c r="AH1343" s="183">
        <f>IFERROR(VLOOKUP(Tableau210[[#This Row],[OPERATION]],Tableau4[],4,FALSE),"")</f>
        <v>1</v>
      </c>
      <c r="AI1343" s="178" cm="1">
        <f t="array" ref="AI1343">IFERROR(
   SUM(
      _xlfn._xlws.FILTER(
         Tableau3[BP],
         (Tableau3[ITEM]=Tableau210[[#This Row],[NOM]])*
         (Tableau3[Rep.]=Tableau210[[#This Row],[REPERE BUTA]])
      )
   ),
0)</f>
        <v>1</v>
      </c>
      <c r="AJ1343" s="181" t="s">
        <v>2372</v>
      </c>
      <c r="AK1343" s="178" t="str">
        <f>IF(Tableau210[[#This Row],[NB JP BUTA]]=1,"1 JP","") &amp; IF(Tableau210[[#This Row],[Nb BP BUTA]]=1," 1 BP","") &amp; IF(Tableau210[[#This Row],[Nb BP BUTA]]=2," 2 BP","")</f>
        <v xml:space="preserve"> 1 BP</v>
      </c>
      <c r="AL1343" s="117" t="s">
        <v>103</v>
      </c>
      <c r="AM1343" s="117">
        <f>IFERROR(+VLOOKUP(AY1343,Tiges!$G$4:$I$569,3,FALSE),"")</f>
        <v>27</v>
      </c>
      <c r="AN1343" s="48"/>
      <c r="AO1343" s="117">
        <v>4</v>
      </c>
      <c r="AP1343" s="177" cm="1">
        <f t="array" ref="AP13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4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43" s="117" t="s">
        <v>2161</v>
      </c>
      <c r="AS1343" s="177" t="str" cm="1">
        <f t="array" ref="AS13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4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43" s="117" t="s">
        <v>1123</v>
      </c>
      <c r="AV1343" s="177" cm="1">
        <f t="array" ref="AV13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4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43" s="117"/>
      <c r="AY1343" s="117" cm="1">
        <f t="array" ref="AY1343">IFERROR(_xlfn.XLOOKUP(Tableau210[[#This Row],[DN DONNEES BUTA ]]&amp;Tableau210[[#This Row],[PN DONNEES BUTA]],Tiges!$B$4:$B$79&amp;Tiges!$C$4:$C$79,Tiges!$G$4:$G$79),"")</f>
        <v>16</v>
      </c>
      <c r="AZ1343" s="117"/>
      <c r="BA1343" s="117" cm="1">
        <f t="array" ref="BA1343">IFERROR(_xlfn.XLOOKUP(Tableau210[[#This Row],[DN DONNEES BUTA ]]&amp;Tableau210[[#This Row],[PN DONNEES BUTA]],Tiges!$B$4:$B$79&amp;Tiges!$C$4:$C$79,Tiges!$H$4:$H$79),"")</f>
        <v>90</v>
      </c>
      <c r="BB1343" s="117"/>
      <c r="BC1343" s="184">
        <f>IFERROR(VLOOKUP(Tableau210[[#This Row],[OPERATION]],Tableau4[],2,FALSE),"")</f>
        <v>1</v>
      </c>
      <c r="BD1343" s="177" cm="1">
        <f t="array" ref="BD1343">IFERROR(
   SUM(
      _xlfn._xlws.FILTER(
         Tableau3[Nb Platinage Joint],
         (Tableau3[ITEM]=Tableau210[[#This Row],[NOM]])*
         (Tableau3[Rep.]=Tableau210[[#This Row],[REPERE BUTA]])
      )
   ),
0)</f>
        <v>1</v>
      </c>
      <c r="BE1343" s="182">
        <f>IFERROR(VLOOKUP(Tableau210[[#This Row],[OPERATION]],Tableau4[],3,FALSE),"")</f>
        <v>1</v>
      </c>
      <c r="BF1343" s="177" cm="1">
        <f t="array" ref="BF1343">IFERROR(
   SUM(
      _xlfn._xlws.FILTER(
         Tableau3[Joint Définitif Nb],
         (Tableau3[ITEM]=Tableau210[[#This Row],[NOM]])*
         (Tableau3[Rep.]=Tableau210[[#This Row],[REPERE BUTA]])
      )
   ),
0)</f>
        <v>2</v>
      </c>
      <c r="BG1343" s="117" t="s">
        <v>129</v>
      </c>
      <c r="BH1343" s="177" t="str" cm="1">
        <f t="array" ref="BH13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4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43" s="117" t="s">
        <v>2281</v>
      </c>
      <c r="BK1343" s="117" t="s">
        <v>2269</v>
      </c>
      <c r="BL1343" s="167" t="s">
        <v>2380</v>
      </c>
      <c r="BM1343" s="117"/>
      <c r="BN1343" s="117"/>
      <c r="BO1343" s="117"/>
      <c r="BP1343" s="117"/>
      <c r="BQ1343" s="48"/>
      <c r="BR1343" s="119"/>
      <c r="BS1343" s="48"/>
      <c r="BT1343" s="48"/>
      <c r="BU1343" s="48"/>
      <c r="BV1343" s="48"/>
      <c r="BW1343" s="48"/>
      <c r="BX1343" s="48"/>
    </row>
    <row r="1344" spans="1:76" ht="15.75" hidden="1" x14ac:dyDescent="0.25">
      <c r="A1344" s="48" t="e" cm="1">
        <f t="array" ref="A1344">_xlfn.XLOOKUP(Tableau210[[#This Row],[NOM]]&amp;Tableau210[[#This Row],[REPERE BUTA]],[6]!Tableau16[POSTE TECHNIQUE]&amp;[6]!Tableau16[Repere ADM],[6]!Tableau16[NUMERO CLIENT])</f>
        <v>#N/A</v>
      </c>
      <c r="B1344" s="48" t="e" cm="1">
        <f t="array" ref="B1344">_xlfn.XLOOKUP(Tableau210[[#This Row],[NOM]]&amp;Tableau210[[#This Row],[REPERE BUTA]],[6]!Tableau16[POSTE TECHNIQUE]&amp;[6]!Tableau16[Repere REF],[6]!Tableau16[NUMERO CLIENT])</f>
        <v>#N/A</v>
      </c>
      <c r="C1344" s="48" cm="1">
        <f t="array" ref="C1344">_xlfn.XLOOKUP(Tableau210[[#This Row],[NOM]]&amp;Tableau210[[#This Row],[Repere Ubleam]],[7]Sheet1!$C$2:$C$2995&amp;[7]Sheet1!$I$2:$I$2995,[7]Sheet1!$A$2:$A$2995)</f>
        <v>1339</v>
      </c>
      <c r="D1344" s="48" t="str">
        <f>C1344&amp;""</f>
        <v>1339</v>
      </c>
      <c r="E1344" s="48" t="e">
        <v>#N/A</v>
      </c>
      <c r="F1344" s="48" t="e">
        <v>#N/A</v>
      </c>
      <c r="G1344" s="176" t="s">
        <v>1957</v>
      </c>
      <c r="H1344" s="119" t="s">
        <v>1068</v>
      </c>
      <c r="I1344" s="119" t="s">
        <v>80</v>
      </c>
      <c r="J1344" s="119" t="s">
        <v>1071</v>
      </c>
      <c r="K1344" s="119" t="str">
        <f>_xlfn.XLOOKUP(Tableau210[[#This Row],[NOM]],[8]LUT!$I$5:$I$301,[8]LUT!$N$5:$N$301)</f>
        <v>Echangeur</v>
      </c>
      <c r="L1344" s="119" t="s">
        <v>194</v>
      </c>
      <c r="M1344" s="119" t="s">
        <v>1990</v>
      </c>
      <c r="N1344" s="119" t="s">
        <v>1990</v>
      </c>
      <c r="O1344" s="119" t="s">
        <v>2371</v>
      </c>
      <c r="P1344" s="119"/>
      <c r="Q1344" s="119"/>
      <c r="R1344" s="119"/>
      <c r="S1344" s="119"/>
      <c r="T1344" s="119"/>
      <c r="U1344" s="119"/>
      <c r="V1344" s="119"/>
      <c r="W1344" s="148">
        <v>50</v>
      </c>
      <c r="X1344" s="207" cm="1">
        <f t="array" ref="X13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4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44" s="148">
        <v>20</v>
      </c>
      <c r="AA1344" s="207" cm="1">
        <f t="array" ref="AA13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44" s="48"/>
      <c r="AD1344" s="117" t="s">
        <v>2196</v>
      </c>
      <c r="AE1344" s="119"/>
      <c r="AF1344" s="183">
        <f>IFERROR(VLOOKUP(Tableau210[[#This Row],[OPERATION]],Tableau4[],5,FALSE),"")</f>
        <v>0</v>
      </c>
      <c r="AG1344" s="178"/>
      <c r="AH1344" s="183">
        <f>IFERROR(VLOOKUP(Tableau210[[#This Row],[OPERATION]],Tableau4[],4,FALSE),"")</f>
        <v>0</v>
      </c>
      <c r="AI1344" s="178"/>
      <c r="AJ1344" s="181" t="str">
        <f>IF(Tableau210[[#This Row],[NB JP EMIS]]=1,"1 JP","") &amp; IF(Tableau210[[#This Row],[NB BP EMIS]]=1," 1 BP","")</f>
        <v/>
      </c>
      <c r="AK1344" s="178" t="str">
        <f>IF(Tableau210[[#This Row],[NB JP BUTA]]=1,"1 JP","") &amp; IF(Tableau210[[#This Row],[Nb BP BUTA]]=1," 1 BP","") &amp; IF(Tableau210[[#This Row],[Nb BP BUTA]]=2," 2 BP","")</f>
        <v/>
      </c>
      <c r="AL1344" s="117" t="s">
        <v>103</v>
      </c>
      <c r="AM1344" s="117">
        <f>IFERROR(+VLOOKUP(AY1344,Tiges!$G$4:$I$569,3,FALSE),"")</f>
        <v>27</v>
      </c>
      <c r="AN1344" s="48"/>
      <c r="AO1344" s="117">
        <v>4</v>
      </c>
      <c r="AP1344" s="177" cm="1">
        <f t="array" ref="AP13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4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44" s="117" t="s">
        <v>2161</v>
      </c>
      <c r="AS1344" s="177" t="str" cm="1">
        <f t="array" ref="AS13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4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44" s="117" t="s">
        <v>1123</v>
      </c>
      <c r="AV1344" s="177" cm="1">
        <f t="array" ref="AV13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4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44" s="117"/>
      <c r="AY1344" s="117" cm="1">
        <f t="array" ref="AY1344">IFERROR(_xlfn.XLOOKUP(Tableau210[[#This Row],[DN DONNEES BUTA ]]&amp;Tableau210[[#This Row],[PN DONNEES BUTA]],Tiges!$B$4:$B$79&amp;Tiges!$C$4:$C$79,Tiges!$G$4:$G$79),"")</f>
        <v>16</v>
      </c>
      <c r="AZ1344" s="117"/>
      <c r="BA1344" s="117" cm="1">
        <f t="array" ref="BA1344">IFERROR(_xlfn.XLOOKUP(Tableau210[[#This Row],[DN DONNEES BUTA ]]&amp;Tableau210[[#This Row],[PN DONNEES BUTA]],Tiges!$B$4:$B$79&amp;Tiges!$C$4:$C$79,Tiges!$H$4:$H$79),"")</f>
        <v>90</v>
      </c>
      <c r="BB1344" s="117"/>
      <c r="BC1344" s="184">
        <f>IFERROR(VLOOKUP(Tableau210[[#This Row],[OPERATION]],Tableau4[],2,FALSE),"")</f>
        <v>0</v>
      </c>
      <c r="BD1344" s="177"/>
      <c r="BE1344" s="182">
        <f>IFERROR(VLOOKUP(Tableau210[[#This Row],[OPERATION]],Tableau4[],3,FALSE),"")</f>
        <v>1</v>
      </c>
      <c r="BF1344" s="177"/>
      <c r="BG1344" s="117" t="s">
        <v>129</v>
      </c>
      <c r="BH1344" s="177" t="str" cm="1">
        <f t="array" ref="BH13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4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44" s="117" t="s">
        <v>2281</v>
      </c>
      <c r="BK1344" s="117" t="s">
        <v>2269</v>
      </c>
      <c r="BL1344" s="167" t="s">
        <v>2380</v>
      </c>
      <c r="BM1344" s="117"/>
      <c r="BN1344" s="117"/>
      <c r="BO1344" s="117"/>
      <c r="BP1344" s="117"/>
      <c r="BQ1344" s="48"/>
      <c r="BR1344" s="119"/>
      <c r="BS1344" s="48"/>
      <c r="BT1344" s="48"/>
      <c r="BU1344" s="48"/>
      <c r="BV1344" s="48"/>
      <c r="BW1344" s="48"/>
      <c r="BX1344" s="48"/>
    </row>
    <row r="1345" spans="1:76" ht="15.75" hidden="1" x14ac:dyDescent="0.25">
      <c r="A1345" s="48" t="e" cm="1">
        <f t="array" ref="A1345">_xlfn.XLOOKUP(Tableau210[[#This Row],[NOM]]&amp;Tableau210[[#This Row],[REPERE BUTA]],[6]!Tableau16[POSTE TECHNIQUE]&amp;[6]!Tableau16[Repere ADM],[6]!Tableau16[NUMERO CLIENT])</f>
        <v>#N/A</v>
      </c>
      <c r="B1345" s="48" t="e" cm="1">
        <f t="array" ref="B1345">_xlfn.XLOOKUP(Tableau210[[#This Row],[NOM]]&amp;Tableau210[[#This Row],[REPERE BUTA]],[6]!Tableau16[POSTE TECHNIQUE]&amp;[6]!Tableau16[Repere REF],[6]!Tableau16[NUMERO CLIENT])</f>
        <v>#N/A</v>
      </c>
      <c r="C1345" s="48" cm="1">
        <f t="array" ref="C1345">_xlfn.XLOOKUP(Tableau210[[#This Row],[NOM]]&amp;Tableau210[[#This Row],[Repere Ubleam]],[7]Sheet1!$C$2:$C$2995&amp;[7]Sheet1!$I$2:$I$2995,[7]Sheet1!$A$2:$A$2995)</f>
        <v>1340</v>
      </c>
      <c r="D1345" s="48" t="str">
        <f>C1345&amp;""</f>
        <v>1340</v>
      </c>
      <c r="E1345" s="48" t="e">
        <v>#N/A</v>
      </c>
      <c r="F1345" s="48" t="e">
        <v>#N/A</v>
      </c>
      <c r="G1345" s="176" t="s">
        <v>1968</v>
      </c>
      <c r="H1345" s="119" t="s">
        <v>1068</v>
      </c>
      <c r="I1345" s="119" t="s">
        <v>80</v>
      </c>
      <c r="J1345" s="119" t="s">
        <v>1071</v>
      </c>
      <c r="K1345" s="119" t="str">
        <f>_xlfn.XLOOKUP(Tableau210[[#This Row],[NOM]],[8]LUT!$I$5:$I$301,[8]LUT!$N$5:$N$301)</f>
        <v>Echangeur</v>
      </c>
      <c r="L1345" s="119" t="s">
        <v>73</v>
      </c>
      <c r="M1345" s="119"/>
      <c r="N1345" s="119" t="s">
        <v>73</v>
      </c>
      <c r="O1345" s="119" t="s">
        <v>2118</v>
      </c>
      <c r="P1345" s="119"/>
      <c r="Q1345" s="119"/>
      <c r="R1345" s="119"/>
      <c r="S1345" s="119"/>
      <c r="T1345" s="119"/>
      <c r="U1345" s="119"/>
      <c r="V1345" s="119"/>
      <c r="W1345" s="148" t="s">
        <v>2159</v>
      </c>
      <c r="X1345" s="207" cm="1">
        <f t="array" ref="X13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4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45" s="148" t="s">
        <v>3424</v>
      </c>
      <c r="AA1345" s="207" cm="1">
        <f t="array" ref="AA13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45" s="48"/>
      <c r="AD1345" s="117" t="s">
        <v>2197</v>
      </c>
      <c r="AE1345" s="119"/>
      <c r="AF1345" s="183">
        <f>IFERROR(VLOOKUP(Tableau210[[#This Row],[OPERATION]],Tableau4[],5,FALSE),"")</f>
        <v>0</v>
      </c>
      <c r="AG1345" s="178" cm="1">
        <f t="array" ref="AG1345">IFERROR(
   SUM(
      _xlfn._xlws.FILTER(
         Tableau3[JP],
         (Tableau3[ITEM]=Tableau210[[#This Row],[NOM]])*
         (Tableau3[Rep.]=Tableau210[[#This Row],[REPERE BUTA]])
      )
   ),
0)</f>
        <v>0</v>
      </c>
      <c r="AH1345" s="183">
        <f>IFERROR(VLOOKUP(Tableau210[[#This Row],[OPERATION]],Tableau4[],4,FALSE),"")</f>
        <v>1</v>
      </c>
      <c r="AI1345" s="178" cm="1">
        <f t="array" ref="AI1345">IFERROR(
   SUM(
      _xlfn._xlws.FILTER(
         Tableau3[BP],
         (Tableau3[ITEM]=Tableau210[[#This Row],[NOM]])*
         (Tableau3[Rep.]=Tableau210[[#This Row],[REPERE BUTA]])
      )
   ),
0)</f>
        <v>1</v>
      </c>
      <c r="AJ1345" s="181" t="str">
        <f>IF(Tableau210[[#This Row],[NB JP EMIS]]=1,"1 JP","") &amp; IF(Tableau210[[#This Row],[NB BP EMIS]]=1," 1 BP","")</f>
        <v xml:space="preserve"> 1 BP</v>
      </c>
      <c r="AK1345" s="178" t="str">
        <f>IF(Tableau210[[#This Row],[NB JP BUTA]]=1,"1 JP","") &amp; IF(Tableau210[[#This Row],[Nb BP BUTA]]=1," 1 BP","") &amp; IF(Tableau210[[#This Row],[Nb BP BUTA]]=2," 2 BP","")</f>
        <v xml:space="preserve"> 1 BP</v>
      </c>
      <c r="AL1345" s="117" t="s">
        <v>103</v>
      </c>
      <c r="AM1345" s="117">
        <f>IFERROR(+VLOOKUP(AY1345,Tiges!$G$4:$I$569,3,FALSE),"")</f>
        <v>27</v>
      </c>
      <c r="AN1345" s="48"/>
      <c r="AO1345" s="170" t="s">
        <v>3424</v>
      </c>
      <c r="AP1345" s="177" cm="1">
        <f t="array" ref="AP13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4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45" s="170" t="s">
        <v>3424</v>
      </c>
      <c r="AS1345" s="177" t="str" cm="1">
        <f t="array" ref="AS13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4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45" s="170" t="s">
        <v>3424</v>
      </c>
      <c r="AV1345" s="177" t="str" cm="1">
        <f t="array" ref="AV13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4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45" s="117"/>
      <c r="AY1345" s="117" cm="1">
        <f t="array" ref="AY1345">IFERROR(_xlfn.XLOOKUP(Tableau210[[#This Row],[DN DONNEES BUTA ]]&amp;Tableau210[[#This Row],[PN DONNEES BUTA]],Tiges!$B$4:$B$79&amp;Tiges!$C$4:$C$79,Tiges!$G$4:$G$79),"")</f>
        <v>16</v>
      </c>
      <c r="AZ1345" s="117"/>
      <c r="BA1345" s="117" cm="1">
        <f t="array" ref="BA1345">IFERROR(_xlfn.XLOOKUP(Tableau210[[#This Row],[DN DONNEES BUTA ]]&amp;Tableau210[[#This Row],[PN DONNEES BUTA]],Tiges!$B$4:$B$79&amp;Tiges!$C$4:$C$79,Tiges!$H$4:$H$79),"")</f>
        <v>90</v>
      </c>
      <c r="BB1345" s="117"/>
      <c r="BC1345" s="184">
        <f>IFERROR(VLOOKUP(Tableau210[[#This Row],[OPERATION]],Tableau4[],2,FALSE),"")</f>
        <v>1</v>
      </c>
      <c r="BD1345" s="177" cm="1">
        <f t="array" ref="BD1345">IFERROR(
   SUM(
      _xlfn._xlws.FILTER(
         Tableau3[Nb Platinage Joint],
         (Tableau3[ITEM]=Tableau210[[#This Row],[NOM]])*
         (Tableau3[Rep.]=Tableau210[[#This Row],[REPERE BUTA]])
      )
   ),
0)</f>
        <v>1</v>
      </c>
      <c r="BE1345" s="182">
        <f>IFERROR(VLOOKUP(Tableau210[[#This Row],[OPERATION]],Tableau4[],3,FALSE),"")</f>
        <v>1</v>
      </c>
      <c r="BF1345" s="177" cm="1">
        <f t="array" ref="BF1345">IFERROR(
   SUM(
      _xlfn._xlws.FILTER(
         Tableau3[Joint Définitif Nb],
         (Tableau3[ITEM]=Tableau210[[#This Row],[NOM]])*
         (Tableau3[Rep.]=Tableau210[[#This Row],[REPERE BUTA]])
      )
   ),
0)</f>
        <v>1</v>
      </c>
      <c r="BG1345" s="170" t="s">
        <v>3424</v>
      </c>
      <c r="BH1345" s="177" t="str" cm="1">
        <f t="array" ref="BH13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V1J</v>
      </c>
      <c r="BI1345" s="411" t="s">
        <v>150</v>
      </c>
      <c r="BJ1345" s="170" t="s">
        <v>3424</v>
      </c>
      <c r="BK1345" s="170" t="s">
        <v>3424</v>
      </c>
      <c r="BL1345" s="167" t="s">
        <v>2380</v>
      </c>
      <c r="BM1345" s="117"/>
      <c r="BN1345" s="117"/>
      <c r="BO1345" s="117"/>
      <c r="BP1345" s="117"/>
      <c r="BQ1345" s="48"/>
      <c r="BR1345" s="119"/>
      <c r="BS1345" s="48"/>
      <c r="BT1345" s="48"/>
      <c r="BU1345" s="48"/>
      <c r="BV1345" s="48"/>
      <c r="BW1345" s="48"/>
      <c r="BX1345" s="48"/>
    </row>
    <row r="1346" spans="1:76" ht="15.75" hidden="1" x14ac:dyDescent="0.25">
      <c r="A1346" s="48" t="e" cm="1">
        <f t="array" ref="A1346">_xlfn.XLOOKUP(Tableau210[[#This Row],[NOM]]&amp;Tableau210[[#This Row],[REPERE BUTA]],[6]!Tableau16[POSTE TECHNIQUE]&amp;[6]!Tableau16[Repere ADM],[6]!Tableau16[NUMERO CLIENT])</f>
        <v>#N/A</v>
      </c>
      <c r="B1346" s="48" t="e" cm="1">
        <f t="array" ref="B1346">_xlfn.XLOOKUP(Tableau210[[#This Row],[NOM]]&amp;Tableau210[[#This Row],[REPERE BUTA]],[6]!Tableau16[POSTE TECHNIQUE]&amp;[6]!Tableau16[Repere REF],[6]!Tableau16[NUMERO CLIENT])</f>
        <v>#N/A</v>
      </c>
      <c r="C1346" s="48" cm="1">
        <f t="array" ref="C1346">_xlfn.XLOOKUP(Tableau210[[#This Row],[NOM]]&amp;Tableau210[[#This Row],[Repere Ubleam]],[7]Sheet1!$C$2:$C$2995&amp;[7]Sheet1!$I$2:$I$2995,[7]Sheet1!$A$2:$A$2995)</f>
        <v>1341</v>
      </c>
      <c r="D1346" s="48" t="str">
        <f>C1346&amp;""</f>
        <v>1341</v>
      </c>
      <c r="E1346" s="48" t="e">
        <v>#N/A</v>
      </c>
      <c r="F1346" s="48" t="e">
        <v>#N/A</v>
      </c>
      <c r="G1346" s="176" t="s">
        <v>1968</v>
      </c>
      <c r="H1346" s="119" t="s">
        <v>1068</v>
      </c>
      <c r="I1346" s="119" t="s">
        <v>80</v>
      </c>
      <c r="J1346" s="119" t="s">
        <v>1071</v>
      </c>
      <c r="K1346" s="119" t="str">
        <f>_xlfn.XLOOKUP(Tableau210[[#This Row],[NOM]],[8]LUT!$I$5:$I$301,[8]LUT!$N$5:$N$301)</f>
        <v>Echangeur</v>
      </c>
      <c r="L1346" s="119" t="s">
        <v>83</v>
      </c>
      <c r="M1346" s="119"/>
      <c r="N1346" s="119" t="s">
        <v>83</v>
      </c>
      <c r="O1346" s="119" t="s">
        <v>2118</v>
      </c>
      <c r="P1346" s="119"/>
      <c r="Q1346" s="119"/>
      <c r="R1346" s="119"/>
      <c r="S1346" s="119"/>
      <c r="T1346" s="119"/>
      <c r="U1346" s="119"/>
      <c r="V1346" s="119"/>
      <c r="W1346" s="148" t="s">
        <v>2159</v>
      </c>
      <c r="X1346" s="207" cm="1">
        <f t="array" ref="X13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4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46" s="148" t="s">
        <v>3424</v>
      </c>
      <c r="AA1346" s="207" cm="1">
        <f t="array" ref="AA13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46" s="48"/>
      <c r="AD1346" s="117" t="s">
        <v>2197</v>
      </c>
      <c r="AE1346" s="119"/>
      <c r="AF1346" s="183">
        <f>IFERROR(VLOOKUP(Tableau210[[#This Row],[OPERATION]],Tableau4[],5,FALSE),"")</f>
        <v>0</v>
      </c>
      <c r="AG1346" s="178" cm="1">
        <f t="array" ref="AG1346">IFERROR(
   SUM(
      _xlfn._xlws.FILTER(
         Tableau3[JP],
         (Tableau3[ITEM]=Tableau210[[#This Row],[NOM]])*
         (Tableau3[Rep.]=Tableau210[[#This Row],[REPERE BUTA]])
      )
   ),
0)</f>
        <v>0</v>
      </c>
      <c r="AH1346" s="183">
        <f>IFERROR(VLOOKUP(Tableau210[[#This Row],[OPERATION]],Tableau4[],4,FALSE),"")</f>
        <v>1</v>
      </c>
      <c r="AI1346" s="178" cm="1">
        <f t="array" ref="AI1346">IFERROR(
   SUM(
      _xlfn._xlws.FILTER(
         Tableau3[BP],
         (Tableau3[ITEM]=Tableau210[[#This Row],[NOM]])*
         (Tableau3[Rep.]=Tableau210[[#This Row],[REPERE BUTA]])
      )
   ),
0)</f>
        <v>1</v>
      </c>
      <c r="AJ1346" s="181" t="str">
        <f>IF(Tableau210[[#This Row],[NB JP EMIS]]=1,"1 JP","") &amp; IF(Tableau210[[#This Row],[NB BP EMIS]]=1," 1 BP","")</f>
        <v xml:space="preserve"> 1 BP</v>
      </c>
      <c r="AK1346" s="178" t="str">
        <f>IF(Tableau210[[#This Row],[NB JP BUTA]]=1,"1 JP","") &amp; IF(Tableau210[[#This Row],[Nb BP BUTA]]=1," 1 BP","") &amp; IF(Tableau210[[#This Row],[Nb BP BUTA]]=2," 2 BP","")</f>
        <v xml:space="preserve"> 1 BP</v>
      </c>
      <c r="AL1346" s="117" t="s">
        <v>103</v>
      </c>
      <c r="AM1346" s="117">
        <f>IFERROR(+VLOOKUP(AY1346,Tiges!$G$4:$I$569,3,FALSE),"")</f>
        <v>27</v>
      </c>
      <c r="AN1346" s="48"/>
      <c r="AO1346" s="170" t="s">
        <v>3424</v>
      </c>
      <c r="AP1346" s="177" cm="1">
        <f t="array" ref="AP13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4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46" s="170" t="s">
        <v>3424</v>
      </c>
      <c r="AS1346" s="177" t="str" cm="1">
        <f t="array" ref="AS13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4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46" s="170" t="s">
        <v>3424</v>
      </c>
      <c r="AV1346" s="177" t="str" cm="1">
        <f t="array" ref="AV13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4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46" s="117"/>
      <c r="AY1346" s="117" cm="1">
        <f t="array" ref="AY1346">IFERROR(_xlfn.XLOOKUP(Tableau210[[#This Row],[DN DONNEES BUTA ]]&amp;Tableau210[[#This Row],[PN DONNEES BUTA]],Tiges!$B$4:$B$79&amp;Tiges!$C$4:$C$79,Tiges!$G$4:$G$79),"")</f>
        <v>16</v>
      </c>
      <c r="AZ1346" s="117"/>
      <c r="BA1346" s="117" cm="1">
        <f t="array" ref="BA1346">IFERROR(_xlfn.XLOOKUP(Tableau210[[#This Row],[DN DONNEES BUTA ]]&amp;Tableau210[[#This Row],[PN DONNEES BUTA]],Tiges!$B$4:$B$79&amp;Tiges!$C$4:$C$79,Tiges!$H$4:$H$79),"")</f>
        <v>90</v>
      </c>
      <c r="BB1346" s="117"/>
      <c r="BC1346" s="184">
        <f>IFERROR(VLOOKUP(Tableau210[[#This Row],[OPERATION]],Tableau4[],2,FALSE),"")</f>
        <v>1</v>
      </c>
      <c r="BD1346" s="177" cm="1">
        <f t="array" ref="BD1346">IFERROR(
   SUM(
      _xlfn._xlws.FILTER(
         Tableau3[Nb Platinage Joint],
         (Tableau3[ITEM]=Tableau210[[#This Row],[NOM]])*
         (Tableau3[Rep.]=Tableau210[[#This Row],[REPERE BUTA]])
      )
   ),
0)</f>
        <v>1</v>
      </c>
      <c r="BE1346" s="182">
        <f>IFERROR(VLOOKUP(Tableau210[[#This Row],[OPERATION]],Tableau4[],3,FALSE),"")</f>
        <v>1</v>
      </c>
      <c r="BF1346" s="177" cm="1">
        <f t="array" ref="BF1346">IFERROR(
   SUM(
      _xlfn._xlws.FILTER(
         Tableau3[Joint Définitif Nb],
         (Tableau3[ITEM]=Tableau210[[#This Row],[NOM]])*
         (Tableau3[Rep.]=Tableau210[[#This Row],[REPERE BUTA]])
      )
   ),
0)</f>
        <v>1</v>
      </c>
      <c r="BG1346" s="170" t="s">
        <v>3424</v>
      </c>
      <c r="BH1346" s="177" t="str" cm="1">
        <f t="array" ref="BH13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V1J</v>
      </c>
      <c r="BI1346" s="411" t="s">
        <v>150</v>
      </c>
      <c r="BJ1346" s="170" t="s">
        <v>3424</v>
      </c>
      <c r="BK1346" s="170" t="s">
        <v>3424</v>
      </c>
      <c r="BL1346" s="167" t="s">
        <v>2380</v>
      </c>
      <c r="BM1346" s="117"/>
      <c r="BN1346" s="117"/>
      <c r="BO1346" s="117"/>
      <c r="BP1346" s="117"/>
      <c r="BQ1346" s="48"/>
      <c r="BR1346" s="119"/>
      <c r="BS1346" s="48"/>
      <c r="BT1346" s="48"/>
      <c r="BU1346" s="48"/>
      <c r="BV1346" s="48"/>
      <c r="BW1346" s="48"/>
      <c r="BX1346" s="48"/>
    </row>
    <row r="1347" spans="1:76" s="154" customFormat="1" ht="15.75" hidden="1" x14ac:dyDescent="0.25">
      <c r="A1347" s="48" t="e" cm="1">
        <f t="array" ref="A1347">_xlfn.XLOOKUP(Tableau210[[#This Row],[NOM]]&amp;Tableau210[[#This Row],[REPERE BUTA]],[6]!Tableau16[POSTE TECHNIQUE]&amp;[6]!Tableau16[Repere ADM],[6]!Tableau16[NUMERO CLIENT])</f>
        <v>#N/A</v>
      </c>
      <c r="B1347" s="48" t="e" cm="1">
        <f t="array" ref="B1347">_xlfn.XLOOKUP(Tableau210[[#This Row],[NOM]]&amp;Tableau210[[#This Row],[REPERE BUTA]],[6]!Tableau16[POSTE TECHNIQUE]&amp;[6]!Tableau16[Repere REF],[6]!Tableau16[NUMERO CLIENT])</f>
        <v>#N/A</v>
      </c>
      <c r="C1347" s="48" cm="1">
        <f t="array" ref="C1347">_xlfn.XLOOKUP(Tableau210[[#This Row],[NOM]]&amp;Tableau210[[#This Row],[Repere Ubleam]],[7]Sheet1!$C$2:$C$2995&amp;[7]Sheet1!$I$2:$I$2995,[7]Sheet1!$A$2:$A$2995)</f>
        <v>1342</v>
      </c>
      <c r="D1347" s="48" t="str">
        <f>C1347&amp;""</f>
        <v>1342</v>
      </c>
      <c r="E1347" s="48" t="e">
        <v>#N/A</v>
      </c>
      <c r="F1347" s="48" t="e">
        <v>#N/A</v>
      </c>
      <c r="G1347" s="149" t="s">
        <v>1968</v>
      </c>
      <c r="H1347" s="150" t="s">
        <v>1068</v>
      </c>
      <c r="I1347" s="150" t="s">
        <v>80</v>
      </c>
      <c r="J1347" s="150" t="s">
        <v>1071</v>
      </c>
      <c r="K1347" s="150" t="str">
        <f>_xlfn.XLOOKUP(Tableau210[[#This Row],[NOM]],[8]LUT!$I$5:$I$301,[8]LUT!$N$5:$N$301)</f>
        <v>Echangeur</v>
      </c>
      <c r="L1347" s="150" t="s">
        <v>75</v>
      </c>
      <c r="M1347" s="150"/>
      <c r="N1347" s="150" t="s">
        <v>75</v>
      </c>
      <c r="O1347" s="150"/>
      <c r="P1347" s="150"/>
      <c r="Q1347" s="150"/>
      <c r="R1347" s="150"/>
      <c r="S1347" s="150"/>
      <c r="T1347" s="150"/>
      <c r="U1347" s="150"/>
      <c r="V1347" s="150"/>
      <c r="W1347" s="151" t="s">
        <v>1118</v>
      </c>
      <c r="X1347" s="151" t="str" cm="1">
        <f t="array" ref="X13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Ø460</v>
      </c>
      <c r="Y134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47" s="151" t="s">
        <v>3424</v>
      </c>
      <c r="AA1347" s="151" cm="1">
        <f t="array" ref="AA13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347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47" s="152"/>
      <c r="AD1347" s="153" t="s">
        <v>2233</v>
      </c>
      <c r="AE1347" s="150"/>
      <c r="AF1347" s="161">
        <f>IFERROR(VLOOKUP(Tableau210[[#This Row],[OPERATION]],Tableau4[],5,FALSE),"")</f>
        <v>0</v>
      </c>
      <c r="AG1347" s="150" cm="1">
        <f t="array" ref="AG1347">IFERROR(
   SUM(
      _xlfn._xlws.FILTER(
         Tableau3[JP],
         (Tableau3[ITEM]=Tableau210[[#This Row],[NOM]])*
         (Tableau3[Rep.]=Tableau210[[#This Row],[REPERE BUTA]])
      )
   ),
0)</f>
        <v>1</v>
      </c>
      <c r="AH1347" s="161">
        <f>IFERROR(VLOOKUP(Tableau210[[#This Row],[OPERATION]],Tableau4[],4,FALSE),"")</f>
        <v>0</v>
      </c>
      <c r="AI1347" s="150" cm="1">
        <f t="array" ref="AI1347">IFERROR(
   SUM(
      _xlfn._xlws.FILTER(
         Tableau3[BP],
         (Tableau3[ITEM]=Tableau210[[#This Row],[NOM]])*
         (Tableau3[Rep.]=Tableau210[[#This Row],[REPERE BUTA]])
      )
   ),
0)</f>
        <v>0</v>
      </c>
      <c r="AJ1347" s="150" t="str">
        <f>IF(Tableau210[[#This Row],[NB JP EMIS]]=1,"1 JP","") &amp; IF(Tableau210[[#This Row],[NB BP EMIS]]=1," 1 BP","")</f>
        <v/>
      </c>
      <c r="AK1347" s="150" t="str">
        <f>IF(Tableau210[[#This Row],[NB JP BUTA]]=1,"1 JP","") &amp; IF(Tableau210[[#This Row],[Nb BP BUTA]]=1," 1 BP","") &amp; IF(Tableau210[[#This Row],[Nb BP BUTA]]=2," 2 BP","")</f>
        <v>1 JP</v>
      </c>
      <c r="AL1347" s="153" t="s">
        <v>103</v>
      </c>
      <c r="AM1347" s="153" t="str">
        <f>IFERROR(+VLOOKUP(AY1347,Tiges!$G$4:$I$569,3,FALSE),"")</f>
        <v/>
      </c>
      <c r="AN1347" s="152"/>
      <c r="AO1347" s="153">
        <v>16</v>
      </c>
      <c r="AP1347" s="153" cm="1">
        <f t="array" ref="AP13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47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16</v>
      </c>
      <c r="AR1347" s="153" t="s">
        <v>2444</v>
      </c>
      <c r="AS1347" s="153" cm="1">
        <f t="array" ref="AS13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47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M20x190</v>
      </c>
      <c r="AU1347" s="153" t="s">
        <v>1123</v>
      </c>
      <c r="AV1347" s="153" t="str" cm="1">
        <f t="array" ref="AV13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47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47" s="153"/>
      <c r="AY1347" s="153" t="str" cm="1">
        <f t="array" ref="AY1347">IFERROR(_xlfn.XLOOKUP(Tableau210[[#This Row],[DN DONNEES BUTA ]]&amp;Tableau210[[#This Row],[PN DONNEES BUTA]],Tiges!$B$4:$B$79&amp;Tiges!$C$4:$C$79,Tiges!$G$4:$G$79),"")</f>
        <v/>
      </c>
      <c r="AZ1347" s="153"/>
      <c r="BA1347" s="153" t="str" cm="1">
        <f t="array" ref="BA1347">IFERROR(_xlfn.XLOOKUP(Tableau210[[#This Row],[DN DONNEES BUTA ]]&amp;Tableau210[[#This Row],[PN DONNEES BUTA]],Tiges!$B$4:$B$79&amp;Tiges!$C$4:$C$79,Tiges!$H$4:$H$79),"")</f>
        <v/>
      </c>
      <c r="BB1347" s="153"/>
      <c r="BC1347" s="163">
        <f>IFERROR(VLOOKUP(Tableau210[[#This Row],[OPERATION]],Tableau4[],2,FALSE),"")</f>
        <v>0</v>
      </c>
      <c r="BD1347" s="153" cm="1">
        <f t="array" ref="BD1347">IFERROR(
   SUM(
      _xlfn._xlws.FILTER(
         Tableau3[Nb Platinage Joint],
         (Tableau3[ITEM]=Tableau210[[#This Row],[NOM]])*
         (Tableau3[Rep.]=Tableau210[[#This Row],[REPERE BUTA]])
      )
   ),
0)</f>
        <v>2</v>
      </c>
      <c r="BE1347" s="153">
        <f>IFERROR(VLOOKUP(Tableau210[[#This Row],[OPERATION]],Tableau4[],3,FALSE),"")</f>
        <v>1</v>
      </c>
      <c r="BF1347" s="153" cm="1">
        <f t="array" ref="BF1347">IFERROR(
   SUM(
      _xlfn._xlws.FILTER(
         Tableau3[Joint Définitif Nb],
         (Tableau3[ITEM]=Tableau210[[#This Row],[NOM]])*
         (Tableau3[Rep.]=Tableau210[[#This Row],[REPERE BUTA]])
      )
   ),
0)</f>
        <v>0</v>
      </c>
      <c r="BG1347" s="153" t="s">
        <v>3424</v>
      </c>
      <c r="BH1347" s="153" cm="1">
        <f t="array" ref="BH13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47" s="153" t="s">
        <v>3424</v>
      </c>
      <c r="BJ1347" s="153" t="s">
        <v>2268</v>
      </c>
      <c r="BK1347" s="153" t="s">
        <v>3424</v>
      </c>
      <c r="BL1347" s="153" t="s">
        <v>2374</v>
      </c>
      <c r="BM1347" s="153" t="s">
        <v>2380</v>
      </c>
      <c r="BN1347" s="153"/>
      <c r="BO1347" s="153"/>
      <c r="BP1347" s="153"/>
      <c r="BQ1347" s="152"/>
      <c r="BR1347" s="150"/>
      <c r="BS1347" s="152"/>
      <c r="BT1347" s="152"/>
      <c r="BU1347" s="152"/>
      <c r="BV1347" s="152"/>
      <c r="BW1347" s="152"/>
      <c r="BX1347" s="152"/>
    </row>
    <row r="1348" spans="1:76" ht="15.75" hidden="1" x14ac:dyDescent="0.25">
      <c r="A1348" s="48" t="e" cm="1">
        <f t="array" ref="A1348">_xlfn.XLOOKUP(Tableau210[[#This Row],[NOM]]&amp;Tableau210[[#This Row],[REPERE BUTA]],[6]!Tableau16[POSTE TECHNIQUE]&amp;[6]!Tableau16[Repere ADM],[6]!Tableau16[NUMERO CLIENT])</f>
        <v>#N/A</v>
      </c>
      <c r="B1348" s="48" t="e" cm="1">
        <f t="array" ref="B1348">_xlfn.XLOOKUP(Tableau210[[#This Row],[NOM]]&amp;Tableau210[[#This Row],[REPERE BUTA]],[6]!Tableau16[POSTE TECHNIQUE]&amp;[6]!Tableau16[Repere REF],[6]!Tableau16[NUMERO CLIENT])</f>
        <v>#N/A</v>
      </c>
      <c r="C1348" s="48" cm="1">
        <f t="array" ref="C1348">_xlfn.XLOOKUP(Tableau210[[#This Row],[NOM]]&amp;Tableau210[[#This Row],[Repere Ubleam]],[7]Sheet1!$C$2:$C$2995&amp;[7]Sheet1!$I$2:$I$2995,[7]Sheet1!$A$2:$A$2995)</f>
        <v>1343</v>
      </c>
      <c r="D1348" s="48" t="str">
        <f>C1348&amp;""</f>
        <v>1343</v>
      </c>
      <c r="E1348" s="48" t="e">
        <v>#N/A</v>
      </c>
      <c r="F1348" s="48" t="e">
        <v>#N/A</v>
      </c>
      <c r="G1348" s="176" t="s">
        <v>1968</v>
      </c>
      <c r="H1348" s="119" t="s">
        <v>1068</v>
      </c>
      <c r="I1348" s="119" t="s">
        <v>80</v>
      </c>
      <c r="J1348" s="119" t="s">
        <v>1071</v>
      </c>
      <c r="K1348" s="119" t="str">
        <f>_xlfn.XLOOKUP(Tableau210[[#This Row],[NOM]],[8]LUT!$I$5:$I$301,[8]LUT!$N$5:$N$301)</f>
        <v>Echangeur</v>
      </c>
      <c r="L1348" s="119" t="s">
        <v>76</v>
      </c>
      <c r="M1348" s="119"/>
      <c r="N1348" s="119" t="s">
        <v>76</v>
      </c>
      <c r="O1348" s="119"/>
      <c r="P1348" s="119"/>
      <c r="Q1348" s="119"/>
      <c r="R1348" s="119"/>
      <c r="S1348" s="119"/>
      <c r="T1348" s="119"/>
      <c r="U1348" s="119"/>
      <c r="V1348" s="119"/>
      <c r="W1348" s="148">
        <v>50</v>
      </c>
      <c r="X1348" s="207" cm="1">
        <f t="array" ref="X13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4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48" s="148">
        <v>20</v>
      </c>
      <c r="AA1348" s="207" cm="1">
        <f t="array" ref="AA13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48" s="48"/>
      <c r="AD1348" s="117" t="s">
        <v>2103</v>
      </c>
      <c r="AE1348" s="119"/>
      <c r="AF1348" s="183">
        <f>IFERROR(VLOOKUP(Tableau210[[#This Row],[OPERATION]],Tableau4[],5,FALSE),"")</f>
        <v>1</v>
      </c>
      <c r="AG1348" s="178" cm="1">
        <f t="array" ref="AG1348">IFERROR(
   SUM(
      _xlfn._xlws.FILTER(
         Tableau3[JP],
         (Tableau3[ITEM]=Tableau210[[#This Row],[NOM]])*
         (Tableau3[Rep.]=Tableau210[[#This Row],[REPERE BUTA]])
      )
   ),
0)</f>
        <v>1</v>
      </c>
      <c r="AH1348" s="183">
        <f>IFERROR(VLOOKUP(Tableau210[[#This Row],[OPERATION]],Tableau4[],4,FALSE),"")</f>
        <v>0</v>
      </c>
      <c r="AI1348" s="178" cm="1">
        <f t="array" ref="AI1348">IFERROR(
   SUM(
      _xlfn._xlws.FILTER(
         Tableau3[BP],
         (Tableau3[ITEM]=Tableau210[[#This Row],[NOM]])*
         (Tableau3[Rep.]=Tableau210[[#This Row],[REPERE BUTA]])
      )
   ),
0)</f>
        <v>0</v>
      </c>
      <c r="AJ1348" s="181" t="str">
        <f>IF(Tableau210[[#This Row],[NB JP EMIS]]=1,"1 JP","") &amp; IF(Tableau210[[#This Row],[NB BP EMIS]]=1," 1 BP","")</f>
        <v>1 JP</v>
      </c>
      <c r="AK1348" s="178" t="str">
        <f>IF(Tableau210[[#This Row],[NB JP BUTA]]=1,"1 JP","") &amp; IF(Tableau210[[#This Row],[Nb BP BUTA]]=1," 1 BP","") &amp; IF(Tableau210[[#This Row],[Nb BP BUTA]]=2," 2 BP","")</f>
        <v>1 JP</v>
      </c>
      <c r="AL1348" s="117" t="s">
        <v>103</v>
      </c>
      <c r="AM1348" s="117">
        <f>IFERROR(+VLOOKUP(AY1348,Tiges!$G$4:$I$569,3,FALSE),"")</f>
        <v>27</v>
      </c>
      <c r="AN1348" s="48"/>
      <c r="AO1348" s="117">
        <v>4</v>
      </c>
      <c r="AP1348" s="177" cm="1">
        <f t="array" ref="AP13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4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48" s="117" t="s">
        <v>2161</v>
      </c>
      <c r="AS1348" s="177" t="str" cm="1">
        <f t="array" ref="AS13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4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48" s="117" t="s">
        <v>1123</v>
      </c>
      <c r="AV1348" s="177" t="str" cm="1">
        <f t="array" ref="AV13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4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48" s="117"/>
      <c r="AY1348" s="117" cm="1">
        <f t="array" ref="AY1348">IFERROR(_xlfn.XLOOKUP(Tableau210[[#This Row],[DN DONNEES BUTA ]]&amp;Tableau210[[#This Row],[PN DONNEES BUTA]],Tiges!$B$4:$B$79&amp;Tiges!$C$4:$C$79,Tiges!$G$4:$G$79),"")</f>
        <v>16</v>
      </c>
      <c r="AZ1348" s="117"/>
      <c r="BA1348" s="117" cm="1">
        <f t="array" ref="BA1348">IFERROR(_xlfn.XLOOKUP(Tableau210[[#This Row],[DN DONNEES BUTA ]]&amp;Tableau210[[#This Row],[PN DONNEES BUTA]],Tiges!$B$4:$B$79&amp;Tiges!$C$4:$C$79,Tiges!$H$4:$H$79),"")</f>
        <v>90</v>
      </c>
      <c r="BB1348" s="117"/>
      <c r="BC1348" s="184">
        <f>IFERROR(VLOOKUP(Tableau210[[#This Row],[OPERATION]],Tableau4[],2,FALSE),"")</f>
        <v>2</v>
      </c>
      <c r="BD1348" s="177" cm="1">
        <f t="array" ref="BD1348">IFERROR(
   SUM(
      _xlfn._xlws.FILTER(
         Tableau3[Nb Platinage Joint],
         (Tableau3[ITEM]=Tableau210[[#This Row],[NOM]])*
         (Tableau3[Rep.]=Tableau210[[#This Row],[REPERE BUTA]])
      )
   ),
0)</f>
        <v>2</v>
      </c>
      <c r="BE1348" s="182">
        <f>IFERROR(VLOOKUP(Tableau210[[#This Row],[OPERATION]],Tableau4[],3,FALSE),"")</f>
        <v>1</v>
      </c>
      <c r="BF1348" s="177" cm="1">
        <f t="array" ref="BF1348">IFERROR(
   SUM(
      _xlfn._xlws.FILTER(
         Tableau3[Joint Définitif Nb],
         (Tableau3[ITEM]=Tableau210[[#This Row],[NOM]])*
         (Tableau3[Rep.]=Tableau210[[#This Row],[REPERE BUTA]])
      )
   ),
0)</f>
        <v>1</v>
      </c>
      <c r="BG1348" s="117" t="s">
        <v>129</v>
      </c>
      <c r="BH1348" s="177" t="str" cm="1">
        <f t="array" ref="BH13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4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48" s="117" t="s">
        <v>2268</v>
      </c>
      <c r="BK1348" s="117" t="s">
        <v>2269</v>
      </c>
      <c r="BL1348" s="167" t="s">
        <v>2380</v>
      </c>
      <c r="BM1348" s="117"/>
      <c r="BN1348" s="117"/>
      <c r="BO1348" s="117"/>
      <c r="BP1348" s="117"/>
      <c r="BQ1348" s="48"/>
      <c r="BR1348" s="119"/>
      <c r="BS1348" s="48"/>
      <c r="BT1348" s="48"/>
      <c r="BU1348" s="48"/>
      <c r="BV1348" s="48"/>
      <c r="BW1348" s="48"/>
      <c r="BX1348" s="48"/>
    </row>
    <row r="1349" spans="1:76" ht="15.75" hidden="1" x14ac:dyDescent="0.25">
      <c r="A1349" s="48" t="str" cm="1">
        <f t="array" ref="A1349">_xlfn.XLOOKUP(Tableau210[[#This Row],[NOM]]&amp;Tableau210[[#This Row],[REPERE BUTA]],[6]!Tableau16[POSTE TECHNIQUE]&amp;[6]!Tableau16[Repere ADM],[6]!Tableau16[NUMERO CLIENT])</f>
        <v>S2-PSVBS507</v>
      </c>
      <c r="B1349" s="48" t="e" cm="1">
        <f t="array" ref="B1349">_xlfn.XLOOKUP(Tableau210[[#This Row],[NOM]]&amp;Tableau210[[#This Row],[REPERE BUTA]],[6]!Tableau16[POSTE TECHNIQUE]&amp;[6]!Tableau16[Repere REF],[6]!Tableau16[NUMERO CLIENT])</f>
        <v>#N/A</v>
      </c>
      <c r="C1349" s="48" cm="1">
        <f t="array" ref="C1349">_xlfn.XLOOKUP(Tableau210[[#This Row],[NOM]]&amp;Tableau210[[#This Row],[Repere Ubleam]],[7]Sheet1!$C$2:$C$2995&amp;[7]Sheet1!$I$2:$I$2995,[7]Sheet1!$A$2:$A$2995)</f>
        <v>741</v>
      </c>
      <c r="D1349" s="48" t="str">
        <f>C1349&amp;""</f>
        <v>741</v>
      </c>
      <c r="E1349" s="48" t="s">
        <v>2577</v>
      </c>
      <c r="F1349" s="48" t="s">
        <v>672</v>
      </c>
      <c r="G1349" s="176" t="s">
        <v>1624</v>
      </c>
      <c r="H1349" s="119" t="s">
        <v>1067</v>
      </c>
      <c r="I1349" s="119" t="s">
        <v>91</v>
      </c>
      <c r="J1349" s="119" t="s">
        <v>1079</v>
      </c>
      <c r="K1349" s="119" t="str">
        <f>_xlfn.XLOOKUP(Tableau210[[#This Row],[NOM]],[8]LUT!$I$5:$I$301,[8]LUT!$N$5:$N$301)</f>
        <v xml:space="preserve">Soupape </v>
      </c>
      <c r="L1349" s="119" t="s">
        <v>73</v>
      </c>
      <c r="M1349" s="119"/>
      <c r="N1349" s="119" t="s">
        <v>73</v>
      </c>
      <c r="O1349" s="119"/>
      <c r="P1349" s="119"/>
      <c r="Q1349" s="119"/>
      <c r="R1349" s="119"/>
      <c r="S1349" s="119"/>
      <c r="T1349" s="119"/>
      <c r="U1349" s="119"/>
      <c r="V1349" s="119"/>
      <c r="W1349" s="148" cm="1">
        <f t="array" ref="W1349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49" s="207" cm="1">
        <f t="array" ref="X13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34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49" s="148" cm="1">
        <f t="array" ref="Z1349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49" s="207" cm="1">
        <f t="array" ref="AA13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4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49" s="48"/>
      <c r="AD1349" s="117" t="s">
        <v>2197</v>
      </c>
      <c r="AE1349" s="119"/>
      <c r="AF1349" s="183">
        <f>IFERROR(VLOOKUP(Tableau210[[#This Row],[OPERATION]],Tableau4[],5,FALSE),"")</f>
        <v>0</v>
      </c>
      <c r="AG1349" s="178" cm="1">
        <f t="array" ref="AG1349">IFERROR(
   SUM(
      _xlfn._xlws.FILTER(
         Tableau3[JP],
         (Tableau3[ITEM]=Tableau210[[#This Row],[NOM]])*
         (Tableau3[Rep.]=Tableau210[[#This Row],[REPERE BUTA]])
      )
   ),
0)</f>
        <v>0</v>
      </c>
      <c r="AH1349" s="183">
        <f>IFERROR(VLOOKUP(Tableau210[[#This Row],[OPERATION]],Tableau4[],4,FALSE),"")</f>
        <v>1</v>
      </c>
      <c r="AI1349" s="178" cm="1">
        <f t="array" ref="AI1349">IFERROR(
   SUM(
      _xlfn._xlws.FILTER(
         Tableau3[BP],
         (Tableau3[ITEM]=Tableau210[[#This Row],[NOM]])*
         (Tableau3[Rep.]=Tableau210[[#This Row],[REPERE BUTA]])
      )
   ),
0)</f>
        <v>1</v>
      </c>
      <c r="AJ1349" s="181" t="str">
        <f>IF(Tableau210[[#This Row],[NB JP EMIS]]=1,"1 JP","") &amp; IF(Tableau210[[#This Row],[NB BP EMIS]]=1," 1 BP","")</f>
        <v xml:space="preserve"> 1 BP</v>
      </c>
      <c r="AK1349" s="178" t="str">
        <f>IF(Tableau210[[#This Row],[NB JP BUTA]]=1,"1 JP","") &amp; IF(Tableau210[[#This Row],[Nb BP BUTA]]=1," 1 BP","") &amp; IF(Tableau210[[#This Row],[Nb BP BUTA]]=2," 2 BP","")</f>
        <v xml:space="preserve"> 1 BP</v>
      </c>
      <c r="AL1349" s="117" t="s">
        <v>103</v>
      </c>
      <c r="AM1349" s="117">
        <f>IFERROR(+VLOOKUP(AY1349,Tiges!$G$4:$I$569,3,FALSE),"")</f>
        <v>22</v>
      </c>
      <c r="AN1349" s="48"/>
      <c r="AO1349" s="117" t="s">
        <v>3424</v>
      </c>
      <c r="AP1349" s="177" cm="1">
        <f t="array" ref="AP13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49" s="411" t="s">
        <v>3424</v>
      </c>
      <c r="AR1349" s="117" t="s">
        <v>3424</v>
      </c>
      <c r="AS1349" s="177" cm="1">
        <f t="array" ref="AS13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49" s="411" t="s">
        <v>3424</v>
      </c>
      <c r="AU1349" s="117" t="s">
        <v>3424</v>
      </c>
      <c r="AV1349" s="177" t="str" cm="1">
        <f t="array" ref="AV13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4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49" s="117"/>
      <c r="AY1349" s="117" cm="1">
        <f t="array" ref="AY1349">IFERROR(_xlfn.XLOOKUP(Tableau210[[#This Row],[DN DONNEES BUTA ]]&amp;Tableau210[[#This Row],[PN DONNEES BUTA]],Tiges!$B$4:$B$79&amp;Tiges!$C$4:$C$79,Tiges!$G$4:$G$79),"")</f>
        <v>14</v>
      </c>
      <c r="AZ1349" s="117"/>
      <c r="BA1349" s="117" cm="1">
        <f t="array" ref="BA1349">IFERROR(_xlfn.XLOOKUP(Tableau210[[#This Row],[DN DONNEES BUTA ]]&amp;Tableau210[[#This Row],[PN DONNEES BUTA]],Tiges!$B$4:$B$79&amp;Tiges!$C$4:$C$79,Tiges!$H$4:$H$79),"")</f>
        <v>80</v>
      </c>
      <c r="BB1349" s="117"/>
      <c r="BC1349" s="184">
        <f>IFERROR(VLOOKUP(Tableau210[[#This Row],[OPERATION]],Tableau4[],2,FALSE),"")</f>
        <v>1</v>
      </c>
      <c r="BD1349" s="177" cm="1">
        <f t="array" ref="BD1349">IFERROR(
   SUM(
      _xlfn._xlws.FILTER(
         Tableau3[Nb Platinage Joint],
         (Tableau3[ITEM]=Tableau210[[#This Row],[NOM]])*
         (Tableau3[Rep.]=Tableau210[[#This Row],[REPERE BUTA]])
      )
   ),
0)</f>
        <v>1</v>
      </c>
      <c r="BE1349" s="182">
        <f>IFERROR(VLOOKUP(Tableau210[[#This Row],[OPERATION]],Tableau4[],3,FALSE),"")</f>
        <v>1</v>
      </c>
      <c r="BF1349" s="177" cm="1">
        <f t="array" ref="BF1349">IFERROR(
   SUM(
      _xlfn._xlws.FILTER(
         Tableau3[Joint Définitif Nb],
         (Tableau3[ITEM]=Tableau210[[#This Row],[NOM]])*
         (Tableau3[Rep.]=Tableau210[[#This Row],[REPERE BUTA]])
      )
   ),
0)</f>
        <v>1</v>
      </c>
      <c r="BG1349" s="117" t="s">
        <v>3424</v>
      </c>
      <c r="BH1349" s="177" t="str" cm="1">
        <f t="array" ref="BH13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4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49" s="117"/>
      <c r="BK1349" s="117" t="s">
        <v>3424</v>
      </c>
      <c r="BL1349" s="167" t="s">
        <v>2380</v>
      </c>
      <c r="BM1349" s="167"/>
      <c r="BN1349" s="117"/>
      <c r="BO1349" s="117"/>
      <c r="BP1349" s="117"/>
      <c r="BQ1349" s="48"/>
      <c r="BR1349" s="119"/>
      <c r="BS1349" s="48"/>
      <c r="BT1349" s="48"/>
      <c r="BU1349" s="48"/>
      <c r="BV1349" s="48"/>
      <c r="BW1349" s="48"/>
      <c r="BX1349" s="48"/>
    </row>
    <row r="1350" spans="1:76" ht="15.75" hidden="1" x14ac:dyDescent="0.25">
      <c r="A1350" s="48" t="e" cm="1">
        <f t="array" ref="A1350">_xlfn.XLOOKUP(Tableau210[[#This Row],[NOM]]&amp;Tableau210[[#This Row],[REPERE BUTA]],[6]!Tableau16[POSTE TECHNIQUE]&amp;[6]!Tableau16[Repere ADM],[6]!Tableau16[NUMERO CLIENT])</f>
        <v>#N/A</v>
      </c>
      <c r="B1350" s="48" t="str" cm="1">
        <f t="array" ref="B1350">_xlfn.XLOOKUP(Tableau210[[#This Row],[NOM]]&amp;Tableau210[[#This Row],[REPERE BUTA]],[6]!Tableau16[POSTE TECHNIQUE]&amp;[6]!Tableau16[Repere REF],[6]!Tableau16[NUMERO CLIENT])</f>
        <v>S2-PSVBS507</v>
      </c>
      <c r="C1350" s="48" cm="1">
        <f t="array" ref="C1350">_xlfn.XLOOKUP(Tableau210[[#This Row],[NOM]]&amp;Tableau210[[#This Row],[Repere Ubleam]],[7]Sheet1!$C$2:$C$2995&amp;[7]Sheet1!$I$2:$I$2995,[7]Sheet1!$A$2:$A$2995)</f>
        <v>742</v>
      </c>
      <c r="D1350" s="48" t="str">
        <f>C1350&amp;""</f>
        <v>742</v>
      </c>
      <c r="E1350" s="48" t="s">
        <v>2577</v>
      </c>
      <c r="F1350" s="48" t="s">
        <v>672</v>
      </c>
      <c r="G1350" s="176" t="s">
        <v>1624</v>
      </c>
      <c r="H1350" s="119" t="s">
        <v>1067</v>
      </c>
      <c r="I1350" s="119" t="s">
        <v>91</v>
      </c>
      <c r="J1350" s="119" t="s">
        <v>1079</v>
      </c>
      <c r="K1350" s="119" t="str">
        <f>_xlfn.XLOOKUP(Tableau210[[#This Row],[NOM]],[8]LUT!$I$5:$I$301,[8]LUT!$N$5:$N$301)</f>
        <v xml:space="preserve">Soupape </v>
      </c>
      <c r="L1350" s="119" t="s">
        <v>83</v>
      </c>
      <c r="M1350" s="119"/>
      <c r="N1350" s="119" t="s">
        <v>83</v>
      </c>
      <c r="O1350" s="119"/>
      <c r="P1350" s="119"/>
      <c r="Q1350" s="119"/>
      <c r="R1350" s="119"/>
      <c r="S1350" s="119"/>
      <c r="T1350" s="119"/>
      <c r="U1350" s="119"/>
      <c r="V1350" s="119"/>
      <c r="W1350" s="148" cm="1">
        <f t="array" ref="W1350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50" s="207" cm="1">
        <f t="array" ref="X13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35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50" s="148" cm="1">
        <f t="array" ref="Z1350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50" s="207" cm="1">
        <f t="array" ref="AA13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50" s="48"/>
      <c r="AD1350" s="117" t="s">
        <v>2196</v>
      </c>
      <c r="AE1350" s="119"/>
      <c r="AF1350" s="183">
        <f>IFERROR(VLOOKUP(Tableau210[[#This Row],[OPERATION]],Tableau4[],5,FALSE),"")</f>
        <v>0</v>
      </c>
      <c r="AG1350" s="178" cm="1">
        <f t="array" ref="AG1350">IFERROR(
   SUM(
      _xlfn._xlws.FILTER(
         Tableau3[JP],
         (Tableau3[ITEM]=Tableau210[[#This Row],[NOM]])*
         (Tableau3[Rep.]=Tableau210[[#This Row],[REPERE BUTA]])
      )
   ),
0)</f>
        <v>0</v>
      </c>
      <c r="AH1350" s="183">
        <f>IFERROR(VLOOKUP(Tableau210[[#This Row],[OPERATION]],Tableau4[],4,FALSE),"")</f>
        <v>0</v>
      </c>
      <c r="AI1350" s="178" cm="1">
        <f t="array" ref="AI1350">IFERROR(
   SUM(
      _xlfn._xlws.FILTER(
         Tableau3[BP],
         (Tableau3[ITEM]=Tableau210[[#This Row],[NOM]])*
         (Tableau3[Rep.]=Tableau210[[#This Row],[REPERE BUTA]])
      )
   ),
0)</f>
        <v>0</v>
      </c>
      <c r="AJ1350" s="181" t="str">
        <f>IF(Tableau210[[#This Row],[NB JP EMIS]]=1,"1 JP","") &amp; IF(Tableau210[[#This Row],[NB BP EMIS]]=1," 1 BP","")</f>
        <v/>
      </c>
      <c r="AK1350" s="178" t="str">
        <f>IF(Tableau210[[#This Row],[NB JP BUTA]]=1,"1 JP","") &amp; IF(Tableau210[[#This Row],[Nb BP BUTA]]=1," 1 BP","") &amp; IF(Tableau210[[#This Row],[Nb BP BUTA]]=2," 2 BP","")</f>
        <v/>
      </c>
      <c r="AL1350" s="117" t="s">
        <v>103</v>
      </c>
      <c r="AM1350" s="117">
        <f>IFERROR(+VLOOKUP(AY1350,Tiges!$G$4:$I$569,3,FALSE),"")</f>
        <v>27</v>
      </c>
      <c r="AN1350" s="48"/>
      <c r="AO1350" s="117" t="s">
        <v>3424</v>
      </c>
      <c r="AP1350" s="177" cm="1">
        <f t="array" ref="AP13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50" s="411" t="s">
        <v>3424</v>
      </c>
      <c r="AR1350" s="117" t="s">
        <v>3424</v>
      </c>
      <c r="AS1350" s="177" cm="1">
        <f t="array" ref="AS13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50" s="411" t="s">
        <v>3424</v>
      </c>
      <c r="AU1350" s="117" t="s">
        <v>3424</v>
      </c>
      <c r="AV1350" s="177" t="str" cm="1">
        <f t="array" ref="AV13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50" s="117"/>
      <c r="AY1350" s="117" cm="1">
        <f t="array" ref="AY1350">IFERROR(_xlfn.XLOOKUP(Tableau210[[#This Row],[DN DONNEES BUTA ]]&amp;Tableau210[[#This Row],[PN DONNEES BUTA]],Tiges!$B$4:$B$79&amp;Tiges!$C$4:$C$79,Tiges!$G$4:$G$79),"")</f>
        <v>16</v>
      </c>
      <c r="AZ1350" s="117"/>
      <c r="BA1350" s="117" cm="1">
        <f t="array" ref="BA1350">IFERROR(_xlfn.XLOOKUP(Tableau210[[#This Row],[DN DONNEES BUTA ]]&amp;Tableau210[[#This Row],[PN DONNEES BUTA]],Tiges!$B$4:$B$79&amp;Tiges!$C$4:$C$79,Tiges!$H$4:$H$79),"")</f>
        <v>100</v>
      </c>
      <c r="BB1350" s="117"/>
      <c r="BC1350" s="184">
        <f>IFERROR(VLOOKUP(Tableau210[[#This Row],[OPERATION]],Tableau4[],2,FALSE),"")</f>
        <v>0</v>
      </c>
      <c r="BD1350" s="177" cm="1">
        <f t="array" ref="BD1350">IFERROR(
   SUM(
      _xlfn._xlws.FILTER(
         Tableau3[Nb Platinage Joint],
         (Tableau3[ITEM]=Tableau210[[#This Row],[NOM]])*
         (Tableau3[Rep.]=Tableau210[[#This Row],[REPERE BUTA]])
      )
   ),
0)</f>
        <v>0</v>
      </c>
      <c r="BE1350" s="182">
        <f>IFERROR(VLOOKUP(Tableau210[[#This Row],[OPERATION]],Tableau4[],3,FALSE),"")</f>
        <v>1</v>
      </c>
      <c r="BF1350" s="177" cm="1">
        <f t="array" ref="BF1350">IFERROR(
   SUM(
      _xlfn._xlws.FILTER(
         Tableau3[Joint Définitif Nb],
         (Tableau3[ITEM]=Tableau210[[#This Row],[NOM]])*
         (Tableau3[Rep.]=Tableau210[[#This Row],[REPERE BUTA]])
      )
   ),
0)</f>
        <v>1</v>
      </c>
      <c r="BG1350" s="117" t="s">
        <v>3424</v>
      </c>
      <c r="BH1350" s="177" t="str" cm="1">
        <f t="array" ref="BH13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50" s="117"/>
      <c r="BK1350" s="117" t="s">
        <v>3424</v>
      </c>
      <c r="BL1350" s="167" t="s">
        <v>2380</v>
      </c>
      <c r="BM1350" s="167"/>
      <c r="BN1350" s="117"/>
      <c r="BO1350" s="117"/>
      <c r="BP1350" s="117"/>
      <c r="BQ1350" s="48"/>
      <c r="BR1350" s="119"/>
      <c r="BS1350" s="48"/>
      <c r="BT1350" s="48"/>
      <c r="BU1350" s="48"/>
      <c r="BV1350" s="48"/>
      <c r="BW1350" s="48"/>
      <c r="BX1350" s="48"/>
    </row>
    <row r="1351" spans="1:76" ht="15.75" hidden="1" x14ac:dyDescent="0.25">
      <c r="A1351" s="48" t="e" cm="1">
        <f t="array" ref="A1351">_xlfn.XLOOKUP(Tableau210[[#This Row],[NOM]]&amp;Tableau210[[#This Row],[REPERE BUTA]],[6]!Tableau16[POSTE TECHNIQUE]&amp;[6]!Tableau16[Repere ADM],[6]!Tableau16[NUMERO CLIENT])</f>
        <v>#N/A</v>
      </c>
      <c r="B1351" s="48" t="e" cm="1">
        <f t="array" ref="B1351">_xlfn.XLOOKUP(Tableau210[[#This Row],[NOM]]&amp;Tableau210[[#This Row],[REPERE BUTA]],[6]!Tableau16[POSTE TECHNIQUE]&amp;[6]!Tableau16[Repere REF],[6]!Tableau16[NUMERO CLIENT])</f>
        <v>#N/A</v>
      </c>
      <c r="C1351" s="48" cm="1">
        <f t="array" ref="C1351">_xlfn.XLOOKUP(Tableau210[[#This Row],[NOM]]&amp;Tableau210[[#This Row],[Repere Ubleam]],[7]Sheet1!$C$2:$C$2995&amp;[7]Sheet1!$I$2:$I$2995,[7]Sheet1!$A$2:$A$2995)</f>
        <v>1348</v>
      </c>
      <c r="D1351" s="48" t="str">
        <f>C1351&amp;""</f>
        <v>1348</v>
      </c>
      <c r="E1351" s="48" t="e">
        <v>#N/A</v>
      </c>
      <c r="F1351" s="48" t="e">
        <v>#N/A</v>
      </c>
      <c r="G1351" s="176" t="s">
        <v>1968</v>
      </c>
      <c r="H1351" s="119" t="s">
        <v>1068</v>
      </c>
      <c r="I1351" s="119" t="s">
        <v>80</v>
      </c>
      <c r="J1351" s="119" t="s">
        <v>1071</v>
      </c>
      <c r="K1351" s="119" t="str">
        <f>_xlfn.XLOOKUP(Tableau210[[#This Row],[NOM]],[8]LUT!$I$5:$I$301,[8]LUT!$N$5:$N$301)</f>
        <v>Echangeur</v>
      </c>
      <c r="L1351" s="119" t="s">
        <v>105</v>
      </c>
      <c r="M1351" s="119"/>
      <c r="N1351" s="119" t="s">
        <v>105</v>
      </c>
      <c r="O1351" s="119"/>
      <c r="P1351" s="119"/>
      <c r="Q1351" s="119"/>
      <c r="R1351" s="119"/>
      <c r="S1351" s="119"/>
      <c r="T1351" s="119"/>
      <c r="U1351" s="119"/>
      <c r="V1351" s="119"/>
      <c r="W1351" s="148">
        <v>50</v>
      </c>
      <c r="X1351" s="207" cm="1">
        <f t="array" ref="X13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5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51" s="148">
        <v>20</v>
      </c>
      <c r="AA1351" s="207" cm="1">
        <f t="array" ref="AA13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51" s="48"/>
      <c r="AD1351" s="117" t="s">
        <v>2103</v>
      </c>
      <c r="AE1351" s="119"/>
      <c r="AF1351" s="183">
        <f>IFERROR(VLOOKUP(Tableau210[[#This Row],[OPERATION]],Tableau4[],5,FALSE),"")</f>
        <v>1</v>
      </c>
      <c r="AG1351" s="178" cm="1">
        <f t="array" ref="AG1351">IFERROR(
   SUM(
      _xlfn._xlws.FILTER(
         Tableau3[JP],
         (Tableau3[ITEM]=Tableau210[[#This Row],[NOM]])*
         (Tableau3[Rep.]=Tableau210[[#This Row],[REPERE BUTA]])
      )
   ),
0)</f>
        <v>1</v>
      </c>
      <c r="AH1351" s="183">
        <f>IFERROR(VLOOKUP(Tableau210[[#This Row],[OPERATION]],Tableau4[],4,FALSE),"")</f>
        <v>0</v>
      </c>
      <c r="AI1351" s="178" cm="1">
        <f t="array" ref="AI1351">IFERROR(
   SUM(
      _xlfn._xlws.FILTER(
         Tableau3[BP],
         (Tableau3[ITEM]=Tableau210[[#This Row],[NOM]])*
         (Tableau3[Rep.]=Tableau210[[#This Row],[REPERE BUTA]])
      )
   ),
0)</f>
        <v>0</v>
      </c>
      <c r="AJ1351" s="181" t="str">
        <f>IF(Tableau210[[#This Row],[NB JP EMIS]]=1,"1 JP","") &amp; IF(Tableau210[[#This Row],[NB BP EMIS]]=1," 1 BP","")</f>
        <v>1 JP</v>
      </c>
      <c r="AK1351" s="178" t="str">
        <f>IF(Tableau210[[#This Row],[NB JP BUTA]]=1,"1 JP","") &amp; IF(Tableau210[[#This Row],[Nb BP BUTA]]=1," 1 BP","") &amp; IF(Tableau210[[#This Row],[Nb BP BUTA]]=2," 2 BP","")</f>
        <v>1 JP</v>
      </c>
      <c r="AL1351" s="117" t="s">
        <v>103</v>
      </c>
      <c r="AM1351" s="117">
        <f>IFERROR(+VLOOKUP(AY1351,Tiges!$G$4:$I$569,3,FALSE),"")</f>
        <v>27</v>
      </c>
      <c r="AN1351" s="48"/>
      <c r="AO1351" s="117">
        <v>4</v>
      </c>
      <c r="AP1351" s="177" cm="1">
        <f t="array" ref="AP13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5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51" s="117" t="s">
        <v>2161</v>
      </c>
      <c r="AS1351" s="177" t="str" cm="1">
        <f t="array" ref="AS13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5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M16x90</v>
      </c>
      <c r="AU1351" s="117" t="s">
        <v>1123</v>
      </c>
      <c r="AV1351" s="177" t="str" cm="1">
        <f t="array" ref="AV13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51" s="117"/>
      <c r="AY1351" s="117" cm="1">
        <f t="array" ref="AY1351">IFERROR(_xlfn.XLOOKUP(Tableau210[[#This Row],[DN DONNEES BUTA ]]&amp;Tableau210[[#This Row],[PN DONNEES BUTA]],Tiges!$B$4:$B$79&amp;Tiges!$C$4:$C$79,Tiges!$G$4:$G$79),"")</f>
        <v>16</v>
      </c>
      <c r="AZ1351" s="117"/>
      <c r="BA1351" s="117" cm="1">
        <f t="array" ref="BA1351">IFERROR(_xlfn.XLOOKUP(Tableau210[[#This Row],[DN DONNEES BUTA ]]&amp;Tableau210[[#This Row],[PN DONNEES BUTA]],Tiges!$B$4:$B$79&amp;Tiges!$C$4:$C$79,Tiges!$H$4:$H$79),"")</f>
        <v>90</v>
      </c>
      <c r="BB1351" s="117"/>
      <c r="BC1351" s="184">
        <f>IFERROR(VLOOKUP(Tableau210[[#This Row],[OPERATION]],Tableau4[],2,FALSE),"")</f>
        <v>2</v>
      </c>
      <c r="BD1351" s="177" cm="1">
        <f t="array" ref="BD1351">IFERROR(
   SUM(
      _xlfn._xlws.FILTER(
         Tableau3[Nb Platinage Joint],
         (Tableau3[ITEM]=Tableau210[[#This Row],[NOM]])*
         (Tableau3[Rep.]=Tableau210[[#This Row],[REPERE BUTA]])
      )
   ),
0)</f>
        <v>2</v>
      </c>
      <c r="BE1351" s="182">
        <f>IFERROR(VLOOKUP(Tableau210[[#This Row],[OPERATION]],Tableau4[],3,FALSE),"")</f>
        <v>1</v>
      </c>
      <c r="BF1351" s="177" cm="1">
        <f t="array" ref="BF1351">IFERROR(
   SUM(
      _xlfn._xlws.FILTER(
         Tableau3[Joint Définitif Nb],
         (Tableau3[ITEM]=Tableau210[[#This Row],[NOM]])*
         (Tableau3[Rep.]=Tableau210[[#This Row],[REPERE BUTA]])
      )
   ),
0)</f>
        <v>1</v>
      </c>
      <c r="BG1351" s="117" t="s">
        <v>129</v>
      </c>
      <c r="BH1351" s="177" t="str" cm="1">
        <f t="array" ref="BH13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51" s="117" t="s">
        <v>2268</v>
      </c>
      <c r="BK1351" s="117" t="s">
        <v>2269</v>
      </c>
      <c r="BL1351" s="167" t="s">
        <v>2380</v>
      </c>
      <c r="BM1351" s="117"/>
      <c r="BN1351" s="117"/>
      <c r="BO1351" s="117"/>
      <c r="BP1351" s="117"/>
      <c r="BQ1351" s="48"/>
      <c r="BR1351" s="119"/>
      <c r="BS1351" s="48"/>
      <c r="BT1351" s="48"/>
      <c r="BU1351" s="48"/>
      <c r="BV1351" s="48"/>
      <c r="BW1351" s="48"/>
      <c r="BX1351" s="48"/>
    </row>
    <row r="1352" spans="1:76" s="154" customFormat="1" ht="15.75" hidden="1" x14ac:dyDescent="0.25">
      <c r="A1352" s="48" t="e" cm="1">
        <f t="array" ref="A1352">_xlfn.XLOOKUP(Tableau210[[#This Row],[NOM]]&amp;Tableau210[[#This Row],[REPERE BUTA]],[6]!Tableau16[POSTE TECHNIQUE]&amp;[6]!Tableau16[Repere ADM],[6]!Tableau16[NUMERO CLIENT])</f>
        <v>#N/A</v>
      </c>
      <c r="B1352" s="48" t="e" cm="1">
        <f t="array" ref="B1352">_xlfn.XLOOKUP(Tableau210[[#This Row],[NOM]]&amp;Tableau210[[#This Row],[REPERE BUTA]],[6]!Tableau16[POSTE TECHNIQUE]&amp;[6]!Tableau16[Repere REF],[6]!Tableau16[NUMERO CLIENT])</f>
        <v>#N/A</v>
      </c>
      <c r="C1352" s="48" cm="1">
        <f t="array" ref="C1352">_xlfn.XLOOKUP(Tableau210[[#This Row],[NOM]]&amp;Tableau210[[#This Row],[Repere Ubleam]],[7]Sheet1!$C$2:$C$2995&amp;[7]Sheet1!$I$2:$I$2995,[7]Sheet1!$A$2:$A$2995)</f>
        <v>1349</v>
      </c>
      <c r="D1352" s="48" t="str">
        <f>C1352&amp;""</f>
        <v>1349</v>
      </c>
      <c r="E1352" s="48" t="e">
        <v>#N/A</v>
      </c>
      <c r="F1352" s="48" t="e">
        <v>#N/A</v>
      </c>
      <c r="G1352" s="149" t="s">
        <v>1973</v>
      </c>
      <c r="H1352" s="150" t="s">
        <v>1068</v>
      </c>
      <c r="I1352" s="150" t="s">
        <v>80</v>
      </c>
      <c r="J1352" s="150" t="s">
        <v>1075</v>
      </c>
      <c r="K1352" s="415" t="str">
        <f>_xlfn.XLOOKUP(Tableau210[[#This Row],[NOM]],[8]LUT!$I$5:$I$301,[8]LUT!$N$5:$N$301)</f>
        <v xml:space="preserve">Ballon </v>
      </c>
      <c r="L1352" s="150" t="s">
        <v>73</v>
      </c>
      <c r="M1352" s="150" t="s">
        <v>1368</v>
      </c>
      <c r="N1352" s="150" t="s">
        <v>1368</v>
      </c>
      <c r="O1352" s="150" t="s">
        <v>3366</v>
      </c>
      <c r="P1352" s="150"/>
      <c r="Q1352" s="150"/>
      <c r="R1352" s="150"/>
      <c r="S1352" s="150"/>
      <c r="T1352" s="150"/>
      <c r="U1352" s="150"/>
      <c r="V1352" s="150"/>
      <c r="W1352" s="153" t="s">
        <v>2538</v>
      </c>
      <c r="X1352" s="151" cm="1">
        <f t="array" ref="X13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5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52" s="153" t="s">
        <v>3424</v>
      </c>
      <c r="AA1352" s="151" cm="1">
        <f t="array" ref="AA13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52" s="152"/>
      <c r="AD1352" s="153" t="s">
        <v>2196</v>
      </c>
      <c r="AE1352" s="150"/>
      <c r="AF1352" s="161">
        <f>IFERROR(VLOOKUP(Tableau210[[#This Row],[OPERATION]],Tableau4[],5,FALSE),"")</f>
        <v>0</v>
      </c>
      <c r="AG1352" s="150" cm="1">
        <f t="array" ref="AG1352">IFERROR(
   SUM(
      _xlfn._xlws.FILTER(
         Tableau3[JP],
         (Tableau3[ITEM]=Tableau210[[#This Row],[NOM]])*
         (Tableau3[Rep.]=Tableau210[[#This Row],[REPERE BUTA]])
      )
   ),
0)</f>
        <v>0</v>
      </c>
      <c r="AH1352" s="161">
        <f>IFERROR(VLOOKUP(Tableau210[[#This Row],[OPERATION]],Tableau4[],4,FALSE),"")</f>
        <v>0</v>
      </c>
      <c r="AI1352" s="150" cm="1">
        <f t="array" ref="AI1352">IFERROR(
   SUM(
      _xlfn._xlws.FILTER(
         Tableau3[BP],
         (Tableau3[ITEM]=Tableau210[[#This Row],[NOM]])*
         (Tableau3[Rep.]=Tableau210[[#This Row],[REPERE BUTA]])
      )
   ),
0)</f>
        <v>1</v>
      </c>
      <c r="AJ1352" s="150" t="str">
        <f>IF(Tableau210[[#This Row],[NB JP EMIS]]=1,"1 JP","") &amp; IF(Tableau210[[#This Row],[NB BP EMIS]]=1," 1 BP","")</f>
        <v/>
      </c>
      <c r="AK1352" s="150" t="str">
        <f>IF(Tableau210[[#This Row],[NB JP BUTA]]=1,"1 JP","") &amp; IF(Tableau210[[#This Row],[Nb BP BUTA]]=1," 1 BP","") &amp; IF(Tableau210[[#This Row],[Nb BP BUTA]]=2," 2 BP","")</f>
        <v xml:space="preserve"> 1 BP</v>
      </c>
      <c r="AL1352" s="153" t="s">
        <v>103</v>
      </c>
      <c r="AM1352" s="153">
        <f>IFERROR(+VLOOKUP(AY1352,Tiges!$G$4:$I$569,3,FALSE),"")</f>
        <v>22</v>
      </c>
      <c r="AN1352" s="152"/>
      <c r="AO1352" s="153" t="s">
        <v>3424</v>
      </c>
      <c r="AP1352" s="153" cm="1">
        <f t="array" ref="AP13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5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52" s="153" t="s">
        <v>3424</v>
      </c>
      <c r="AS1352" s="153" t="str" cm="1">
        <f t="array" ref="AS13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5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52" s="153" t="s">
        <v>3424</v>
      </c>
      <c r="AV1352" s="153" t="str" cm="1">
        <f t="array" ref="AV13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52" s="153"/>
      <c r="AY1352" s="153" cm="1">
        <f t="array" ref="AY1352">IFERROR(_xlfn.XLOOKUP(Tableau210[[#This Row],[DN DONNEES BUTA ]]&amp;Tableau210[[#This Row],[PN DONNEES BUTA]],Tiges!$B$4:$B$79&amp;Tiges!$C$4:$C$79,Tiges!$G$4:$G$79),"")</f>
        <v>14</v>
      </c>
      <c r="AZ1352" s="153"/>
      <c r="BA1352" s="153" cm="1">
        <f t="array" ref="BA1352">IFERROR(_xlfn.XLOOKUP(Tableau210[[#This Row],[DN DONNEES BUTA ]]&amp;Tableau210[[#This Row],[PN DONNEES BUTA]],Tiges!$B$4:$B$79&amp;Tiges!$C$4:$C$79,Tiges!$H$4:$H$79),"")</f>
        <v>70</v>
      </c>
      <c r="BB1352" s="153"/>
      <c r="BC1352" s="163">
        <f>IFERROR(VLOOKUP(Tableau210[[#This Row],[OPERATION]],Tableau4[],2,FALSE),"")</f>
        <v>0</v>
      </c>
      <c r="BD1352" s="153" cm="1">
        <f t="array" ref="BD1352">IFERROR(
   SUM(
      _xlfn._xlws.FILTER(
         Tableau3[Nb Platinage Joint],
         (Tableau3[ITEM]=Tableau210[[#This Row],[NOM]])*
         (Tableau3[Rep.]=Tableau210[[#This Row],[REPERE BUTA]])
      )
   ),
0)</f>
        <v>1</v>
      </c>
      <c r="BE1352" s="153">
        <f>IFERROR(VLOOKUP(Tableau210[[#This Row],[OPERATION]],Tableau4[],3,FALSE),"")</f>
        <v>1</v>
      </c>
      <c r="BF1352" s="153" cm="1">
        <f t="array" ref="BF1352">IFERROR(
   SUM(
      _xlfn._xlws.FILTER(
         Tableau3[Joint Définitif Nb],
         (Tableau3[ITEM]=Tableau210[[#This Row],[NOM]])*
         (Tableau3[Rep.]=Tableau210[[#This Row],[REPERE BUTA]])
      )
   ),
0)</f>
        <v>0</v>
      </c>
      <c r="BG1352" s="153" t="s">
        <v>3424</v>
      </c>
      <c r="BH1352" s="153" t="str" cm="1">
        <f t="array" ref="BH13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52" s="153" t="s">
        <v>3424</v>
      </c>
      <c r="BK1352" s="153" t="s">
        <v>3424</v>
      </c>
      <c r="BL1352" s="153" t="s">
        <v>2375</v>
      </c>
      <c r="BM1352" s="153" t="s">
        <v>2380</v>
      </c>
      <c r="BN1352" s="153"/>
      <c r="BO1352" s="153"/>
      <c r="BP1352" s="153"/>
      <c r="BQ1352" s="152"/>
      <c r="BR1352" s="150"/>
      <c r="BS1352" s="152"/>
      <c r="BT1352" s="152"/>
      <c r="BU1352" s="152"/>
      <c r="BV1352" s="152"/>
      <c r="BW1352" s="152"/>
      <c r="BX1352" s="152"/>
    </row>
    <row r="1353" spans="1:76" s="154" customFormat="1" ht="15.75" hidden="1" x14ac:dyDescent="0.25">
      <c r="A1353" s="48" t="e" cm="1">
        <f t="array" ref="A1353">_xlfn.XLOOKUP(Tableau210[[#This Row],[NOM]]&amp;Tableau210[[#This Row],[REPERE BUTA]],[6]!Tableau16[POSTE TECHNIQUE]&amp;[6]!Tableau16[Repere ADM],[6]!Tableau16[NUMERO CLIENT])</f>
        <v>#N/A</v>
      </c>
      <c r="B1353" s="48" t="e" cm="1">
        <f t="array" ref="B1353">_xlfn.XLOOKUP(Tableau210[[#This Row],[NOM]]&amp;Tableau210[[#This Row],[REPERE BUTA]],[6]!Tableau16[POSTE TECHNIQUE]&amp;[6]!Tableau16[Repere REF],[6]!Tableau16[NUMERO CLIENT])</f>
        <v>#N/A</v>
      </c>
      <c r="C1353" s="48" cm="1">
        <f t="array" ref="C1353">_xlfn.XLOOKUP(Tableau210[[#This Row],[NOM]]&amp;Tableau210[[#This Row],[Repere Ubleam]],[7]Sheet1!$C$2:$C$2995&amp;[7]Sheet1!$I$2:$I$2995,[7]Sheet1!$A$2:$A$2995)</f>
        <v>1350</v>
      </c>
      <c r="D1353" s="48" t="str">
        <f>C1353&amp;""</f>
        <v>1350</v>
      </c>
      <c r="E1353" s="48" t="e">
        <v>#N/A</v>
      </c>
      <c r="F1353" s="48" t="e">
        <v>#N/A</v>
      </c>
      <c r="G1353" s="149" t="s">
        <v>1973</v>
      </c>
      <c r="H1353" s="150" t="s">
        <v>1068</v>
      </c>
      <c r="I1353" s="150" t="s">
        <v>80</v>
      </c>
      <c r="J1353" s="150" t="s">
        <v>1075</v>
      </c>
      <c r="K1353" s="415" t="str">
        <f>_xlfn.XLOOKUP(Tableau210[[#This Row],[NOM]],[8]LUT!$I$5:$I$301,[8]LUT!$N$5:$N$301)</f>
        <v xml:space="preserve">Ballon </v>
      </c>
      <c r="L1353" s="150" t="s">
        <v>73</v>
      </c>
      <c r="M1353" s="150" t="s">
        <v>1246</v>
      </c>
      <c r="N1353" s="150" t="s">
        <v>1246</v>
      </c>
      <c r="O1353" s="150" t="s">
        <v>3367</v>
      </c>
      <c r="P1353" s="150"/>
      <c r="Q1353" s="150"/>
      <c r="R1353" s="150"/>
      <c r="S1353" s="150"/>
      <c r="T1353" s="150"/>
      <c r="U1353" s="150"/>
      <c r="V1353" s="150"/>
      <c r="W1353" s="148"/>
      <c r="X1353" s="148" cm="1">
        <f t="array" ref="X13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5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53" s="148"/>
      <c r="AA1353" s="148" cm="1">
        <f t="array" ref="AA13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53" s="152"/>
      <c r="AD1353" s="153" t="s">
        <v>2196</v>
      </c>
      <c r="AE1353" s="150"/>
      <c r="AF1353" s="161">
        <f>IFERROR(VLOOKUP(Tableau210[[#This Row],[OPERATION]],Tableau4[],5,FALSE),"")</f>
        <v>0</v>
      </c>
      <c r="AG1353" s="150"/>
      <c r="AH1353" s="161">
        <f>IFERROR(VLOOKUP(Tableau210[[#This Row],[OPERATION]],Tableau4[],4,FALSE),"")</f>
        <v>0</v>
      </c>
      <c r="AI1353" s="150"/>
      <c r="AJ1353" s="181" t="str">
        <f>IF(Tableau210[[#This Row],[NB JP EMIS]]=1,"1 JP","") &amp; IF(Tableau210[[#This Row],[NB BP EMIS]]=1," 1 BP","")</f>
        <v/>
      </c>
      <c r="AK1353" s="150" t="str">
        <f>IF(Tableau210[[#This Row],[NB JP BUTA]]=1,"1 JP","") &amp; IF(Tableau210[[#This Row],[Nb BP BUTA]]=1," 1 BP","") &amp; IF(Tableau210[[#This Row],[Nb BP BUTA]]=2," 2 BP","")</f>
        <v/>
      </c>
      <c r="AL1353" s="153"/>
      <c r="AM1353" s="153">
        <f>IFERROR(+VLOOKUP(AY1353,Tiges!$G$4:$I$569,3,FALSE),"")</f>
        <v>22</v>
      </c>
      <c r="AN1353" s="152"/>
      <c r="AO1353" s="153"/>
      <c r="AP1353" s="153" cm="1">
        <f t="array" ref="AP13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53" s="411" t="s">
        <v>3441</v>
      </c>
      <c r="AR1353" s="153"/>
      <c r="AS1353" s="153" t="str" cm="1">
        <f t="array" ref="AS13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53" s="411" t="s">
        <v>3441</v>
      </c>
      <c r="AU1353" s="153" t="s">
        <v>3424</v>
      </c>
      <c r="AV1353" s="153" t="str" cm="1">
        <f t="array" ref="AV13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3" s="153" t="s">
        <v>3441</v>
      </c>
      <c r="AX1353" s="153"/>
      <c r="AY1353" s="153" cm="1">
        <f t="array" ref="AY1353">IFERROR(_xlfn.XLOOKUP(Tableau210[[#This Row],[DN DONNEES BUTA ]]&amp;Tableau210[[#This Row],[PN DONNEES BUTA]],Tiges!$B$4:$B$79&amp;Tiges!$C$4:$C$79,Tiges!$G$4:$G$79),"")</f>
        <v>14</v>
      </c>
      <c r="AZ1353" s="153"/>
      <c r="BA1353" s="153" cm="1">
        <f t="array" ref="BA1353">IFERROR(_xlfn.XLOOKUP(Tableau210[[#This Row],[DN DONNEES BUTA ]]&amp;Tableau210[[#This Row],[PN DONNEES BUTA]],Tiges!$B$4:$B$79&amp;Tiges!$C$4:$C$79,Tiges!$H$4:$H$79),"")</f>
        <v>70</v>
      </c>
      <c r="BB1353" s="153"/>
      <c r="BC1353" s="163">
        <f>IFERROR(VLOOKUP(Tableau210[[#This Row],[OPERATION]],Tableau4[],2,FALSE),"")</f>
        <v>0</v>
      </c>
      <c r="BD1353" s="153"/>
      <c r="BE1353" s="153">
        <f>IFERROR(VLOOKUP(Tableau210[[#This Row],[OPERATION]],Tableau4[],3,FALSE),"")</f>
        <v>1</v>
      </c>
      <c r="BF1353" s="153"/>
      <c r="BG1353" s="153" t="s">
        <v>3424</v>
      </c>
      <c r="BH1353" s="153" t="str" cm="1">
        <f t="array" ref="BH13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3" s="153" t="s">
        <v>3441</v>
      </c>
      <c r="BJ1353" s="153" t="s">
        <v>3424</v>
      </c>
      <c r="BK1353" s="153" t="s">
        <v>3424</v>
      </c>
      <c r="BL1353" s="153" t="s">
        <v>3374</v>
      </c>
      <c r="BM1353" s="153" t="s">
        <v>2380</v>
      </c>
      <c r="BN1353" s="153"/>
      <c r="BO1353" s="153"/>
      <c r="BP1353" s="153"/>
      <c r="BQ1353" s="152"/>
      <c r="BR1353" s="150"/>
      <c r="BS1353" s="152"/>
      <c r="BT1353" s="152"/>
      <c r="BU1353" s="152"/>
      <c r="BV1353" s="152"/>
      <c r="BW1353" s="152"/>
      <c r="BX1353" s="152"/>
    </row>
    <row r="1354" spans="1:76" s="154" customFormat="1" ht="15.75" hidden="1" x14ac:dyDescent="0.25">
      <c r="A1354" s="48" t="e" cm="1">
        <f t="array" ref="A1354">_xlfn.XLOOKUP(Tableau210[[#This Row],[NOM]]&amp;Tableau210[[#This Row],[REPERE BUTA]],[6]!Tableau16[POSTE TECHNIQUE]&amp;[6]!Tableau16[Repere ADM],[6]!Tableau16[NUMERO CLIENT])</f>
        <v>#N/A</v>
      </c>
      <c r="B1354" s="48" t="e" cm="1">
        <f t="array" ref="B1354">_xlfn.XLOOKUP(Tableau210[[#This Row],[NOM]]&amp;Tableau210[[#This Row],[REPERE BUTA]],[6]!Tableau16[POSTE TECHNIQUE]&amp;[6]!Tableau16[Repere REF],[6]!Tableau16[NUMERO CLIENT])</f>
        <v>#N/A</v>
      </c>
      <c r="C1354" s="48" cm="1">
        <f t="array" ref="C1354">_xlfn.XLOOKUP(Tableau210[[#This Row],[NOM]]&amp;Tableau210[[#This Row],[Repere Ubleam]],[7]Sheet1!$C$2:$C$2995&amp;[7]Sheet1!$I$2:$I$2995,[7]Sheet1!$A$2:$A$2995)</f>
        <v>1351</v>
      </c>
      <c r="D1354" s="48" t="str">
        <f>C1354&amp;""</f>
        <v>1351</v>
      </c>
      <c r="E1354" s="48" t="e">
        <v>#N/A</v>
      </c>
      <c r="F1354" s="48" t="e">
        <v>#N/A</v>
      </c>
      <c r="G1354" s="149" t="s">
        <v>1973</v>
      </c>
      <c r="H1354" s="150" t="s">
        <v>1068</v>
      </c>
      <c r="I1354" s="150" t="s">
        <v>80</v>
      </c>
      <c r="J1354" s="150" t="s">
        <v>1075</v>
      </c>
      <c r="K1354" s="415" t="str">
        <f>_xlfn.XLOOKUP(Tableau210[[#This Row],[NOM]],[8]LUT!$I$5:$I$301,[8]LUT!$N$5:$N$301)</f>
        <v xml:space="preserve">Ballon </v>
      </c>
      <c r="L1354" s="150" t="s">
        <v>73</v>
      </c>
      <c r="M1354" s="150" t="s">
        <v>1280</v>
      </c>
      <c r="N1354" s="150" t="s">
        <v>1280</v>
      </c>
      <c r="O1354" s="150" t="s">
        <v>3368</v>
      </c>
      <c r="P1354" s="150"/>
      <c r="Q1354" s="150"/>
      <c r="R1354" s="150"/>
      <c r="S1354" s="150"/>
      <c r="T1354" s="150"/>
      <c r="U1354" s="150"/>
      <c r="V1354" s="150"/>
      <c r="W1354" s="148"/>
      <c r="X1354" s="148" cm="1">
        <f t="array" ref="X13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5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354" s="148"/>
      <c r="AA1354" s="148" cm="1">
        <f t="array" ref="AA13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354" s="152"/>
      <c r="AD1354" s="153" t="s">
        <v>2197</v>
      </c>
      <c r="AE1354" s="150"/>
      <c r="AF1354" s="161">
        <f>IFERROR(VLOOKUP(Tableau210[[#This Row],[OPERATION]],Tableau4[],5,FALSE),"")</f>
        <v>0</v>
      </c>
      <c r="AG1354" s="150"/>
      <c r="AH1354" s="161">
        <f>IFERROR(VLOOKUP(Tableau210[[#This Row],[OPERATION]],Tableau4[],4,FALSE),"")</f>
        <v>1</v>
      </c>
      <c r="AI1354" s="150"/>
      <c r="AJ1354" s="181" t="str">
        <f>IF(Tableau210[[#This Row],[NB JP EMIS]]=1,"1 JP","") &amp; IF(Tableau210[[#This Row],[NB BP EMIS]]=1," 1 BP","")</f>
        <v xml:space="preserve"> 1 BP</v>
      </c>
      <c r="AK1354" s="150" t="str">
        <f>IF(Tableau210[[#This Row],[NB JP BUTA]]=1,"1 JP","") &amp; IF(Tableau210[[#This Row],[Nb BP BUTA]]=1," 1 BP","") &amp; IF(Tableau210[[#This Row],[Nb BP BUTA]]=2," 2 BP","")</f>
        <v/>
      </c>
      <c r="AL1354" s="153"/>
      <c r="AM1354" s="153">
        <f>IFERROR(+VLOOKUP(AY1354,Tiges!$G$4:$I$569,3,FALSE),"")</f>
        <v>22</v>
      </c>
      <c r="AN1354" s="152"/>
      <c r="AO1354" s="153"/>
      <c r="AP1354" s="153" cm="1">
        <f t="array" ref="AP13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54" s="411" t="s">
        <v>3441</v>
      </c>
      <c r="AR1354" s="153"/>
      <c r="AS1354" s="153" t="str" cm="1">
        <f t="array" ref="AS13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54" s="411" t="s">
        <v>3441</v>
      </c>
      <c r="AU1354" s="153" t="s">
        <v>3424</v>
      </c>
      <c r="AV1354" s="153" t="str" cm="1">
        <f t="array" ref="AV13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4" s="153" t="s">
        <v>3441</v>
      </c>
      <c r="AX1354" s="153"/>
      <c r="AY1354" s="153" cm="1">
        <f t="array" ref="AY1354">IFERROR(_xlfn.XLOOKUP(Tableau210[[#This Row],[DN DONNEES BUTA ]]&amp;Tableau210[[#This Row],[PN DONNEES BUTA]],Tiges!$B$4:$B$79&amp;Tiges!$C$4:$C$79,Tiges!$G$4:$G$79),"")</f>
        <v>14</v>
      </c>
      <c r="AZ1354" s="153"/>
      <c r="BA1354" s="153" cm="1">
        <f t="array" ref="BA1354">IFERROR(_xlfn.XLOOKUP(Tableau210[[#This Row],[DN DONNEES BUTA ]]&amp;Tableau210[[#This Row],[PN DONNEES BUTA]],Tiges!$B$4:$B$79&amp;Tiges!$C$4:$C$79,Tiges!$H$4:$H$79),"")</f>
        <v>70</v>
      </c>
      <c r="BB1354" s="153"/>
      <c r="BC1354" s="163">
        <f>IFERROR(VLOOKUP(Tableau210[[#This Row],[OPERATION]],Tableau4[],2,FALSE),"")</f>
        <v>1</v>
      </c>
      <c r="BD1354" s="153"/>
      <c r="BE1354" s="153">
        <f>IFERROR(VLOOKUP(Tableau210[[#This Row],[OPERATION]],Tableau4[],3,FALSE),"")</f>
        <v>1</v>
      </c>
      <c r="BF1354" s="153"/>
      <c r="BG1354" s="153" t="s">
        <v>3424</v>
      </c>
      <c r="BH1354" s="153" t="str" cm="1">
        <f t="array" ref="BH13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4" s="153" t="s">
        <v>3441</v>
      </c>
      <c r="BJ1354" s="153" t="s">
        <v>3424</v>
      </c>
      <c r="BK1354" s="153" t="s">
        <v>3424</v>
      </c>
      <c r="BL1354" s="153" t="s">
        <v>3374</v>
      </c>
      <c r="BM1354" s="153" t="s">
        <v>2380</v>
      </c>
      <c r="BN1354" s="153"/>
      <c r="BO1354" s="153"/>
      <c r="BP1354" s="153"/>
      <c r="BQ1354" s="152"/>
      <c r="BR1354" s="150"/>
      <c r="BS1354" s="152"/>
      <c r="BT1354" s="152"/>
      <c r="BU1354" s="152"/>
      <c r="BV1354" s="152"/>
      <c r="BW1354" s="152"/>
      <c r="BX1354" s="152"/>
    </row>
    <row r="1355" spans="1:76" ht="15.75" hidden="1" x14ac:dyDescent="0.25">
      <c r="A1355" s="48" t="e" cm="1">
        <f t="array" ref="A1355">_xlfn.XLOOKUP(Tableau210[[#This Row],[NOM]]&amp;Tableau210[[#This Row],[REPERE BUTA]],[6]!Tableau16[POSTE TECHNIQUE]&amp;[6]!Tableau16[Repere ADM],[6]!Tableau16[NUMERO CLIENT])</f>
        <v>#N/A</v>
      </c>
      <c r="B1355" s="48" t="e" cm="1">
        <f t="array" ref="B1355">_xlfn.XLOOKUP(Tableau210[[#This Row],[NOM]]&amp;Tableau210[[#This Row],[REPERE BUTA]],[6]!Tableau16[POSTE TECHNIQUE]&amp;[6]!Tableau16[Repere REF],[6]!Tableau16[NUMERO CLIENT])</f>
        <v>#N/A</v>
      </c>
      <c r="C1355" s="48" cm="1">
        <f t="array" ref="C1355">_xlfn.XLOOKUP(Tableau210[[#This Row],[NOM]]&amp;Tableau210[[#This Row],[Repere Ubleam]],[7]Sheet1!$C$2:$C$2995&amp;[7]Sheet1!$I$2:$I$2995,[7]Sheet1!$A$2:$A$2995)</f>
        <v>1352</v>
      </c>
      <c r="D1355" s="48" t="str">
        <f>C1355&amp;""</f>
        <v>1352</v>
      </c>
      <c r="E1355" s="48" t="e">
        <v>#N/A</v>
      </c>
      <c r="F1355" s="48" t="e">
        <v>#N/A</v>
      </c>
      <c r="G1355" s="176" t="s">
        <v>1977</v>
      </c>
      <c r="H1355" s="119" t="s">
        <v>1068</v>
      </c>
      <c r="I1355" s="119" t="s">
        <v>80</v>
      </c>
      <c r="J1355" s="119" t="s">
        <v>1075</v>
      </c>
      <c r="K1355" s="119" t="str">
        <f>_xlfn.XLOOKUP(Tableau210[[#This Row],[NOM]],[8]LUT!$I$5:$I$301,[8]LUT!$N$5:$N$301)</f>
        <v>divers</v>
      </c>
      <c r="L1355" s="119" t="s">
        <v>73</v>
      </c>
      <c r="M1355" s="119"/>
      <c r="N1355" s="119" t="s">
        <v>73</v>
      </c>
      <c r="O1355" s="119"/>
      <c r="P1355" s="119"/>
      <c r="Q1355" s="119"/>
      <c r="R1355" s="119"/>
      <c r="S1355" s="119"/>
      <c r="T1355" s="119"/>
      <c r="U1355" s="119"/>
      <c r="V1355" s="119"/>
      <c r="W1355" s="148" t="s">
        <v>2159</v>
      </c>
      <c r="X1355" s="207" cm="1">
        <f t="array" ref="X13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5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55" s="148" t="s">
        <v>3424</v>
      </c>
      <c r="AA1355" s="207" cm="1">
        <f t="array" ref="AA13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55" s="48"/>
      <c r="AD1355" s="117" t="s">
        <v>2103</v>
      </c>
      <c r="AE1355" s="119"/>
      <c r="AF1355" s="183">
        <f>IFERROR(VLOOKUP(Tableau210[[#This Row],[OPERATION]],Tableau4[],5,FALSE),"")</f>
        <v>1</v>
      </c>
      <c r="AG1355" s="178" cm="1">
        <f t="array" ref="AG1355">IFERROR(
   SUM(
      _xlfn._xlws.FILTER(
         Tableau3[JP],
         (Tableau3[ITEM]=Tableau210[[#This Row],[NOM]])*
         (Tableau3[Rep.]=Tableau210[[#This Row],[REPERE BUTA]])
      )
   ),
0)</f>
        <v>1</v>
      </c>
      <c r="AH1355" s="183">
        <f>IFERROR(VLOOKUP(Tableau210[[#This Row],[OPERATION]],Tableau4[],4,FALSE),"")</f>
        <v>0</v>
      </c>
      <c r="AI1355" s="178" cm="1">
        <f t="array" ref="AI1355">IFERROR(
   SUM(
      _xlfn._xlws.FILTER(
         Tableau3[BP],
         (Tableau3[ITEM]=Tableau210[[#This Row],[NOM]])*
         (Tableau3[Rep.]=Tableau210[[#This Row],[REPERE BUTA]])
      )
   ),
0)</f>
        <v>0</v>
      </c>
      <c r="AJ1355" s="181" t="str">
        <f>IF(Tableau210[[#This Row],[NB JP EMIS]]=1,"1 JP","") &amp; IF(Tableau210[[#This Row],[NB BP EMIS]]=1," 1 BP","")</f>
        <v>1 JP</v>
      </c>
      <c r="AK1355" s="178" t="str">
        <f>IF(Tableau210[[#This Row],[NB JP BUTA]]=1,"1 JP","") &amp; IF(Tableau210[[#This Row],[Nb BP BUTA]]=1," 1 BP","") &amp; IF(Tableau210[[#This Row],[Nb BP BUTA]]=2," 2 BP","")</f>
        <v>1 JP</v>
      </c>
      <c r="AL1355" s="117" t="s">
        <v>103</v>
      </c>
      <c r="AM1355" s="117">
        <f>IFERROR(+VLOOKUP(AY1355,Tiges!$G$4:$I$569,3,FALSE),"")</f>
        <v>27</v>
      </c>
      <c r="AN1355" s="48"/>
      <c r="AO1355" s="117" t="s">
        <v>3424</v>
      </c>
      <c r="AP1355" s="177" cm="1">
        <f t="array" ref="AP13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5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55" s="117" t="s">
        <v>3424</v>
      </c>
      <c r="AS1355" s="177" t="str" cm="1">
        <f t="array" ref="AS13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5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55" s="117" t="s">
        <v>3424</v>
      </c>
      <c r="AV1355" s="177" t="str" cm="1">
        <f t="array" ref="AV13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55" s="117"/>
      <c r="AY1355" s="117" cm="1">
        <f t="array" ref="AY1355">IFERROR(_xlfn.XLOOKUP(Tableau210[[#This Row],[DN DONNEES BUTA ]]&amp;Tableau210[[#This Row],[PN DONNEES BUTA]],Tiges!$B$4:$B$79&amp;Tiges!$C$4:$C$79,Tiges!$G$4:$G$79),"")</f>
        <v>16</v>
      </c>
      <c r="AZ1355" s="117"/>
      <c r="BA1355" s="117" cm="1">
        <f t="array" ref="BA1355">IFERROR(_xlfn.XLOOKUP(Tableau210[[#This Row],[DN DONNEES BUTA ]]&amp;Tableau210[[#This Row],[PN DONNEES BUTA]],Tiges!$B$4:$B$79&amp;Tiges!$C$4:$C$79,Tiges!$H$4:$H$79),"")</f>
        <v>100</v>
      </c>
      <c r="BB1355" s="117"/>
      <c r="BC1355" s="184">
        <f>IFERROR(VLOOKUP(Tableau210[[#This Row],[OPERATION]],Tableau4[],2,FALSE),"")</f>
        <v>2</v>
      </c>
      <c r="BD1355" s="177" cm="1">
        <f t="array" ref="BD1355">IFERROR(
   SUM(
      _xlfn._xlws.FILTER(
         Tableau3[Nb Platinage Joint],
         (Tableau3[ITEM]=Tableau210[[#This Row],[NOM]])*
         (Tableau3[Rep.]=Tableau210[[#This Row],[REPERE BUTA]])
      )
   ),
0)</f>
        <v>2</v>
      </c>
      <c r="BE1355" s="182">
        <f>IFERROR(VLOOKUP(Tableau210[[#This Row],[OPERATION]],Tableau4[],3,FALSE),"")</f>
        <v>1</v>
      </c>
      <c r="BF1355" s="177" cm="1">
        <f t="array" ref="BF1355">IFERROR(
   SUM(
      _xlfn._xlws.FILTER(
         Tableau3[Joint Définitif Nb],
         (Tableau3[ITEM]=Tableau210[[#This Row],[NOM]])*
         (Tableau3[Rep.]=Tableau210[[#This Row],[REPERE BUTA]])
      )
   ),
0)</f>
        <v>1</v>
      </c>
      <c r="BG1355" s="117" t="s">
        <v>3424</v>
      </c>
      <c r="BH1355" s="177" t="str" cm="1">
        <f t="array" ref="BH13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55" s="117" t="s">
        <v>3424</v>
      </c>
      <c r="BK1355" s="117" t="s">
        <v>3424</v>
      </c>
      <c r="BL1355" s="167" t="s">
        <v>2380</v>
      </c>
      <c r="BM1355" s="117"/>
      <c r="BN1355" s="117"/>
      <c r="BO1355" s="117"/>
      <c r="BP1355" s="117"/>
      <c r="BQ1355" s="48"/>
      <c r="BR1355" s="119"/>
      <c r="BS1355" s="48"/>
      <c r="BT1355" s="48"/>
      <c r="BU1355" s="48"/>
      <c r="BV1355" s="48"/>
      <c r="BW1355" s="48"/>
      <c r="BX1355" s="48"/>
    </row>
    <row r="1356" spans="1:76" ht="15.75" hidden="1" x14ac:dyDescent="0.25">
      <c r="A1356" s="48" t="e" cm="1">
        <f t="array" ref="A1356">_xlfn.XLOOKUP(Tableau210[[#This Row],[NOM]]&amp;Tableau210[[#This Row],[REPERE BUTA]],[6]!Tableau16[POSTE TECHNIQUE]&amp;[6]!Tableau16[Repere ADM],[6]!Tableau16[NUMERO CLIENT])</f>
        <v>#N/A</v>
      </c>
      <c r="B1356" s="48" t="e" cm="1">
        <f t="array" ref="B1356">_xlfn.XLOOKUP(Tableau210[[#This Row],[NOM]]&amp;Tableau210[[#This Row],[REPERE BUTA]],[6]!Tableau16[POSTE TECHNIQUE]&amp;[6]!Tableau16[Repere REF],[6]!Tableau16[NUMERO CLIENT])</f>
        <v>#N/A</v>
      </c>
      <c r="C1356" s="48" cm="1">
        <f t="array" ref="C1356">_xlfn.XLOOKUP(Tableau210[[#This Row],[NOM]]&amp;Tableau210[[#This Row],[Repere Ubleam]],[7]Sheet1!$C$2:$C$2995&amp;[7]Sheet1!$I$2:$I$2995,[7]Sheet1!$A$2:$A$2995)</f>
        <v>1353</v>
      </c>
      <c r="D1356" s="48" t="str">
        <f>C1356&amp;""</f>
        <v>1353</v>
      </c>
      <c r="E1356" s="48" t="e">
        <v>#N/A</v>
      </c>
      <c r="F1356" s="48" t="e">
        <v>#N/A</v>
      </c>
      <c r="G1356" s="176" t="s">
        <v>1977</v>
      </c>
      <c r="H1356" s="119" t="s">
        <v>1068</v>
      </c>
      <c r="I1356" s="119" t="s">
        <v>80</v>
      </c>
      <c r="J1356" s="119" t="s">
        <v>1075</v>
      </c>
      <c r="K1356" s="119" t="str">
        <f>_xlfn.XLOOKUP(Tableau210[[#This Row],[NOM]],[8]LUT!$I$5:$I$301,[8]LUT!$N$5:$N$301)</f>
        <v>divers</v>
      </c>
      <c r="L1356" s="119" t="s">
        <v>83</v>
      </c>
      <c r="M1356" s="119"/>
      <c r="N1356" s="119" t="s">
        <v>83</v>
      </c>
      <c r="O1356" s="119"/>
      <c r="P1356" s="119"/>
      <c r="Q1356" s="119"/>
      <c r="R1356" s="119"/>
      <c r="S1356" s="119"/>
      <c r="T1356" s="119"/>
      <c r="U1356" s="119"/>
      <c r="V1356" s="119"/>
      <c r="W1356" s="148" t="s">
        <v>2159</v>
      </c>
      <c r="X1356" s="207" cm="1">
        <f t="array" ref="X13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5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56" s="148" t="s">
        <v>3424</v>
      </c>
      <c r="AA1356" s="207" cm="1">
        <f t="array" ref="AA13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56" s="48"/>
      <c r="AD1356" s="117" t="s">
        <v>2103</v>
      </c>
      <c r="AE1356" s="119"/>
      <c r="AF1356" s="183">
        <f>IFERROR(VLOOKUP(Tableau210[[#This Row],[OPERATION]],Tableau4[],5,FALSE),"")</f>
        <v>1</v>
      </c>
      <c r="AG1356" s="178" cm="1">
        <f t="array" ref="AG1356">IFERROR(
   SUM(
      _xlfn._xlws.FILTER(
         Tableau3[JP],
         (Tableau3[ITEM]=Tableau210[[#This Row],[NOM]])*
         (Tableau3[Rep.]=Tableau210[[#This Row],[REPERE BUTA]])
      )
   ),
0)</f>
        <v>1</v>
      </c>
      <c r="AH1356" s="183">
        <f>IFERROR(VLOOKUP(Tableau210[[#This Row],[OPERATION]],Tableau4[],4,FALSE),"")</f>
        <v>0</v>
      </c>
      <c r="AI1356" s="178" cm="1">
        <f t="array" ref="AI1356">IFERROR(
   SUM(
      _xlfn._xlws.FILTER(
         Tableau3[BP],
         (Tableau3[ITEM]=Tableau210[[#This Row],[NOM]])*
         (Tableau3[Rep.]=Tableau210[[#This Row],[REPERE BUTA]])
      )
   ),
0)</f>
        <v>0</v>
      </c>
      <c r="AJ1356" s="181" t="str">
        <f>IF(Tableau210[[#This Row],[NB JP EMIS]]=1,"1 JP","") &amp; IF(Tableau210[[#This Row],[NB BP EMIS]]=1," 1 BP","")</f>
        <v>1 JP</v>
      </c>
      <c r="AK1356" s="178" t="str">
        <f>IF(Tableau210[[#This Row],[NB JP BUTA]]=1,"1 JP","") &amp; IF(Tableau210[[#This Row],[Nb BP BUTA]]=1," 1 BP","") &amp; IF(Tableau210[[#This Row],[Nb BP BUTA]]=2," 2 BP","")</f>
        <v>1 JP</v>
      </c>
      <c r="AL1356" s="117" t="s">
        <v>103</v>
      </c>
      <c r="AM1356" s="117">
        <f>IFERROR(+VLOOKUP(AY1356,Tiges!$G$4:$I$569,3,FALSE),"")</f>
        <v>27</v>
      </c>
      <c r="AN1356" s="48"/>
      <c r="AO1356" s="117" t="s">
        <v>3424</v>
      </c>
      <c r="AP1356" s="177" cm="1">
        <f t="array" ref="AP13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5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56" s="117" t="s">
        <v>3424</v>
      </c>
      <c r="AS1356" s="177" t="str" cm="1">
        <f t="array" ref="AS13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5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356" s="117" t="s">
        <v>3424</v>
      </c>
      <c r="AV1356" s="177" t="str" cm="1">
        <f t="array" ref="AV13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56" s="117"/>
      <c r="AY1356" s="117" cm="1">
        <f t="array" ref="AY1356">IFERROR(_xlfn.XLOOKUP(Tableau210[[#This Row],[DN DONNEES BUTA ]]&amp;Tableau210[[#This Row],[PN DONNEES BUTA]],Tiges!$B$4:$B$79&amp;Tiges!$C$4:$C$79,Tiges!$G$4:$G$79),"")</f>
        <v>16</v>
      </c>
      <c r="AZ1356" s="117"/>
      <c r="BA1356" s="117" cm="1">
        <f t="array" ref="BA1356">IFERROR(_xlfn.XLOOKUP(Tableau210[[#This Row],[DN DONNEES BUTA ]]&amp;Tableau210[[#This Row],[PN DONNEES BUTA]],Tiges!$B$4:$B$79&amp;Tiges!$C$4:$C$79,Tiges!$H$4:$H$79),"")</f>
        <v>90</v>
      </c>
      <c r="BB1356" s="117"/>
      <c r="BC1356" s="184">
        <f>IFERROR(VLOOKUP(Tableau210[[#This Row],[OPERATION]],Tableau4[],2,FALSE),"")</f>
        <v>2</v>
      </c>
      <c r="BD1356" s="177" cm="1">
        <f t="array" ref="BD1356">IFERROR(
   SUM(
      _xlfn._xlws.FILTER(
         Tableau3[Nb Platinage Joint],
         (Tableau3[ITEM]=Tableau210[[#This Row],[NOM]])*
         (Tableau3[Rep.]=Tableau210[[#This Row],[REPERE BUTA]])
      )
   ),
0)</f>
        <v>2</v>
      </c>
      <c r="BE1356" s="182">
        <f>IFERROR(VLOOKUP(Tableau210[[#This Row],[OPERATION]],Tableau4[],3,FALSE),"")</f>
        <v>1</v>
      </c>
      <c r="BF1356" s="177" cm="1">
        <f t="array" ref="BF1356">IFERROR(
   SUM(
      _xlfn._xlws.FILTER(
         Tableau3[Joint Définitif Nb],
         (Tableau3[ITEM]=Tableau210[[#This Row],[NOM]])*
         (Tableau3[Rep.]=Tableau210[[#This Row],[REPERE BUTA]])
      )
   ),
0)</f>
        <v>1</v>
      </c>
      <c r="BG1356" s="117" t="s">
        <v>3424</v>
      </c>
      <c r="BH1356" s="177" t="str" cm="1">
        <f t="array" ref="BH13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56" s="117" t="s">
        <v>3424</v>
      </c>
      <c r="BK1356" s="117" t="s">
        <v>3424</v>
      </c>
      <c r="BL1356" s="167" t="s">
        <v>2380</v>
      </c>
      <c r="BM1356" s="117"/>
      <c r="BN1356" s="117"/>
      <c r="BO1356" s="117"/>
      <c r="BP1356" s="117"/>
      <c r="BQ1356" s="48"/>
      <c r="BR1356" s="119"/>
      <c r="BS1356" s="48"/>
      <c r="BT1356" s="48"/>
      <c r="BU1356" s="48"/>
      <c r="BV1356" s="48"/>
      <c r="BW1356" s="48"/>
      <c r="BX1356" s="48"/>
    </row>
    <row r="1357" spans="1:76" ht="15.75" hidden="1" x14ac:dyDescent="0.25">
      <c r="A1357" s="48" t="e" cm="1">
        <f t="array" ref="A1357">_xlfn.XLOOKUP(Tableau210[[#This Row],[NOM]]&amp;Tableau210[[#This Row],[REPERE BUTA]],[6]!Tableau16[POSTE TECHNIQUE]&amp;[6]!Tableau16[Repere ADM],[6]!Tableau16[NUMERO CLIENT])</f>
        <v>#N/A</v>
      </c>
      <c r="B1357" s="48" t="e" cm="1">
        <f t="array" ref="B1357">_xlfn.XLOOKUP(Tableau210[[#This Row],[NOM]]&amp;Tableau210[[#This Row],[REPERE BUTA]],[6]!Tableau16[POSTE TECHNIQUE]&amp;[6]!Tableau16[Repere REF],[6]!Tableau16[NUMERO CLIENT])</f>
        <v>#N/A</v>
      </c>
      <c r="C1357" s="48" cm="1">
        <f t="array" ref="C1357">_xlfn.XLOOKUP(Tableau210[[#This Row],[NOM]]&amp;Tableau210[[#This Row],[Repere Ubleam]],[7]Sheet1!$C$2:$C$2995&amp;[7]Sheet1!$I$2:$I$2995,[7]Sheet1!$A$2:$A$2995)</f>
        <v>1354</v>
      </c>
      <c r="D1357" s="48" t="str">
        <f>C1357&amp;""</f>
        <v>1354</v>
      </c>
      <c r="E1357" s="48" t="e">
        <v>#N/A</v>
      </c>
      <c r="F1357" s="48" t="e">
        <v>#N/A</v>
      </c>
      <c r="G1357" s="176" t="s">
        <v>1977</v>
      </c>
      <c r="H1357" s="119" t="s">
        <v>1068</v>
      </c>
      <c r="I1357" s="119" t="s">
        <v>80</v>
      </c>
      <c r="J1357" s="119" t="s">
        <v>1075</v>
      </c>
      <c r="K1357" s="119" t="str">
        <f>_xlfn.XLOOKUP(Tableau210[[#This Row],[NOM]],[8]LUT!$I$5:$I$301,[8]LUT!$N$5:$N$301)</f>
        <v>divers</v>
      </c>
      <c r="L1357" s="119" t="s">
        <v>75</v>
      </c>
      <c r="M1357" s="119"/>
      <c r="N1357" s="119" t="s">
        <v>75</v>
      </c>
      <c r="O1357" s="119"/>
      <c r="P1357" s="119"/>
      <c r="Q1357" s="119"/>
      <c r="R1357" s="119"/>
      <c r="S1357" s="119"/>
      <c r="T1357" s="119"/>
      <c r="U1357" s="119"/>
      <c r="V1357" s="119"/>
      <c r="W1357" s="148">
        <v>80</v>
      </c>
      <c r="X1357" s="207" cm="1">
        <f t="array" ref="X13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35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57" s="148">
        <v>20</v>
      </c>
      <c r="AA1357" s="207" cm="1">
        <f t="array" ref="AA13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57" s="48"/>
      <c r="AD1357" s="117" t="s">
        <v>2103</v>
      </c>
      <c r="AE1357" s="119"/>
      <c r="AF1357" s="183">
        <f>IFERROR(VLOOKUP(Tableau210[[#This Row],[OPERATION]],Tableau4[],5,FALSE),"")</f>
        <v>1</v>
      </c>
      <c r="AG1357" s="178" cm="1">
        <f t="array" ref="AG1357">IFERROR(
   SUM(
      _xlfn._xlws.FILTER(
         Tableau3[JP],
         (Tableau3[ITEM]=Tableau210[[#This Row],[NOM]])*
         (Tableau3[Rep.]=Tableau210[[#This Row],[REPERE BUTA]])
      )
   ),
0)</f>
        <v>1</v>
      </c>
      <c r="AH1357" s="183">
        <f>IFERROR(VLOOKUP(Tableau210[[#This Row],[OPERATION]],Tableau4[],4,FALSE),"")</f>
        <v>0</v>
      </c>
      <c r="AI1357" s="178" cm="1">
        <f t="array" ref="AI1357">IFERROR(
   SUM(
      _xlfn._xlws.FILTER(
         Tableau3[BP],
         (Tableau3[ITEM]=Tableau210[[#This Row],[NOM]])*
         (Tableau3[Rep.]=Tableau210[[#This Row],[REPERE BUTA]])
      )
   ),
0)</f>
        <v>0</v>
      </c>
      <c r="AJ1357" s="181" t="str">
        <f>IF(Tableau210[[#This Row],[NB JP EMIS]]=1,"1 JP","") &amp; IF(Tableau210[[#This Row],[NB BP EMIS]]=1," 1 BP","")</f>
        <v>1 JP</v>
      </c>
      <c r="AK1357" s="178" t="str">
        <f>IF(Tableau210[[#This Row],[NB JP BUTA]]=1,"1 JP","") &amp; IF(Tableau210[[#This Row],[Nb BP BUTA]]=1," 1 BP","") &amp; IF(Tableau210[[#This Row],[Nb BP BUTA]]=2," 2 BP","")</f>
        <v>1 JP</v>
      </c>
      <c r="AL1357" s="117" t="s">
        <v>103</v>
      </c>
      <c r="AM1357" s="117">
        <f>IFERROR(+VLOOKUP(AY1357,Tiges!$G$4:$I$569,3,FALSE),"")</f>
        <v>27</v>
      </c>
      <c r="AN1357" s="48"/>
      <c r="AO1357" s="117">
        <v>4</v>
      </c>
      <c r="AP1357" s="177" cm="1">
        <f t="array" ref="AP13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5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57" s="117" t="s">
        <v>2163</v>
      </c>
      <c r="AS1357" s="177" t="str" cm="1">
        <f t="array" ref="AS13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5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57" s="117" t="s">
        <v>1123</v>
      </c>
      <c r="AV1357" s="177" t="str" cm="1">
        <f t="array" ref="AV13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57" s="117"/>
      <c r="AY1357" s="117" cm="1">
        <f t="array" ref="AY1357">IFERROR(_xlfn.XLOOKUP(Tableau210[[#This Row],[DN DONNEES BUTA ]]&amp;Tableau210[[#This Row],[PN DONNEES BUTA]],Tiges!$B$4:$B$79&amp;Tiges!$C$4:$C$79,Tiges!$G$4:$G$79),"")</f>
        <v>16</v>
      </c>
      <c r="AZ1357" s="117"/>
      <c r="BA1357" s="117" cm="1">
        <f t="array" ref="BA1357">IFERROR(_xlfn.XLOOKUP(Tableau210[[#This Row],[DN DONNEES BUTA ]]&amp;Tableau210[[#This Row],[PN DONNEES BUTA]],Tiges!$B$4:$B$79&amp;Tiges!$C$4:$C$79,Tiges!$H$4:$H$79),"")</f>
        <v>100</v>
      </c>
      <c r="BB1357" s="117"/>
      <c r="BC1357" s="184">
        <f>IFERROR(VLOOKUP(Tableau210[[#This Row],[OPERATION]],Tableau4[],2,FALSE),"")</f>
        <v>2</v>
      </c>
      <c r="BD1357" s="177" cm="1">
        <f t="array" ref="BD1357">IFERROR(
   SUM(
      _xlfn._xlws.FILTER(
         Tableau3[Nb Platinage Joint],
         (Tableau3[ITEM]=Tableau210[[#This Row],[NOM]])*
         (Tableau3[Rep.]=Tableau210[[#This Row],[REPERE BUTA]])
      )
   ),
0)</f>
        <v>2</v>
      </c>
      <c r="BE1357" s="182">
        <f>IFERROR(VLOOKUP(Tableau210[[#This Row],[OPERATION]],Tableau4[],3,FALSE),"")</f>
        <v>1</v>
      </c>
      <c r="BF1357" s="177" cm="1">
        <f t="array" ref="BF1357">IFERROR(
   SUM(
      _xlfn._xlws.FILTER(
         Tableau3[Joint Définitif Nb],
         (Tableau3[ITEM]=Tableau210[[#This Row],[NOM]])*
         (Tableau3[Rep.]=Tableau210[[#This Row],[REPERE BUTA]])
      )
   ),
0)</f>
        <v>1</v>
      </c>
      <c r="BG1357" s="117" t="s">
        <v>129</v>
      </c>
      <c r="BH1357" s="177" t="str" cm="1">
        <f t="array" ref="BH13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57" s="117" t="s">
        <v>2268</v>
      </c>
      <c r="BK1357" s="117" t="s">
        <v>2269</v>
      </c>
      <c r="BL1357" s="167" t="s">
        <v>2380</v>
      </c>
      <c r="BM1357" s="117"/>
      <c r="BN1357" s="117"/>
      <c r="BO1357" s="117"/>
      <c r="BP1357" s="117"/>
      <c r="BQ1357" s="48"/>
      <c r="BR1357" s="119"/>
      <c r="BS1357" s="48"/>
      <c r="BT1357" s="48"/>
      <c r="BU1357" s="48"/>
      <c r="BV1357" s="48"/>
      <c r="BW1357" s="48"/>
      <c r="BX1357" s="48"/>
    </row>
    <row r="1358" spans="1:76" ht="15.75" hidden="1" x14ac:dyDescent="0.25">
      <c r="A1358" s="48" t="e" cm="1">
        <f t="array" ref="A1358">_xlfn.XLOOKUP(Tableau210[[#This Row],[NOM]]&amp;Tableau210[[#This Row],[REPERE BUTA]],[6]!Tableau16[POSTE TECHNIQUE]&amp;[6]!Tableau16[Repere ADM],[6]!Tableau16[NUMERO CLIENT])</f>
        <v>#N/A</v>
      </c>
      <c r="B1358" s="48" t="e" cm="1">
        <f t="array" ref="B1358">_xlfn.XLOOKUP(Tableau210[[#This Row],[NOM]]&amp;Tableau210[[#This Row],[REPERE BUTA]],[6]!Tableau16[POSTE TECHNIQUE]&amp;[6]!Tableau16[Repere REF],[6]!Tableau16[NUMERO CLIENT])</f>
        <v>#N/A</v>
      </c>
      <c r="C1358" s="48" cm="1">
        <f t="array" ref="C1358">_xlfn.XLOOKUP(Tableau210[[#This Row],[NOM]]&amp;Tableau210[[#This Row],[Repere Ubleam]],[7]Sheet1!$C$2:$C$2995&amp;[7]Sheet1!$I$2:$I$2995,[7]Sheet1!$A$2:$A$2995)</f>
        <v>1355</v>
      </c>
      <c r="D1358" s="48" t="str">
        <f>C1358&amp;""</f>
        <v>1355</v>
      </c>
      <c r="E1358" s="48" t="e">
        <v>#N/A</v>
      </c>
      <c r="F1358" s="48" t="e">
        <v>#N/A</v>
      </c>
      <c r="G1358" s="176" t="s">
        <v>1977</v>
      </c>
      <c r="H1358" s="119" t="s">
        <v>1068</v>
      </c>
      <c r="I1358" s="119" t="s">
        <v>80</v>
      </c>
      <c r="J1358" s="119" t="s">
        <v>1075</v>
      </c>
      <c r="K1358" s="119" t="str">
        <f>_xlfn.XLOOKUP(Tableau210[[#This Row],[NOM]],[8]LUT!$I$5:$I$301,[8]LUT!$N$5:$N$301)</f>
        <v>divers</v>
      </c>
      <c r="L1358" s="119" t="s">
        <v>70</v>
      </c>
      <c r="M1358" s="119"/>
      <c r="N1358" s="119" t="s">
        <v>70</v>
      </c>
      <c r="O1358" s="119"/>
      <c r="P1358" s="119"/>
      <c r="Q1358" s="119"/>
      <c r="R1358" s="119"/>
      <c r="S1358" s="119"/>
      <c r="T1358" s="119"/>
      <c r="U1358" s="119"/>
      <c r="V1358" s="119"/>
      <c r="W1358" s="148">
        <v>15</v>
      </c>
      <c r="X1358" s="207" cm="1">
        <f t="array" ref="X13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35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58" s="148">
        <v>20</v>
      </c>
      <c r="AA1358" s="207" cm="1">
        <f t="array" ref="AA13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58" s="48"/>
      <c r="AD1358" s="117" t="s">
        <v>2103</v>
      </c>
      <c r="AE1358" s="119"/>
      <c r="AF1358" s="183">
        <f>IFERROR(VLOOKUP(Tableau210[[#This Row],[OPERATION]],Tableau4[],5,FALSE),"")</f>
        <v>1</v>
      </c>
      <c r="AG1358" s="178" cm="1">
        <f t="array" ref="AG1358">IFERROR(
   SUM(
      _xlfn._xlws.FILTER(
         Tableau3[JP],
         (Tableau3[ITEM]=Tableau210[[#This Row],[NOM]])*
         (Tableau3[Rep.]=Tableau210[[#This Row],[REPERE BUTA]])
      )
   ),
0)</f>
        <v>1</v>
      </c>
      <c r="AH1358" s="183">
        <f>IFERROR(VLOOKUP(Tableau210[[#This Row],[OPERATION]],Tableau4[],4,FALSE),"")</f>
        <v>0</v>
      </c>
      <c r="AI1358" s="178" cm="1">
        <f t="array" ref="AI1358">IFERROR(
   SUM(
      _xlfn._xlws.FILTER(
         Tableau3[BP],
         (Tableau3[ITEM]=Tableau210[[#This Row],[NOM]])*
         (Tableau3[Rep.]=Tableau210[[#This Row],[REPERE BUTA]])
      )
   ),
0)</f>
        <v>0</v>
      </c>
      <c r="AJ1358" s="181" t="str">
        <f>IF(Tableau210[[#This Row],[NB JP EMIS]]=1,"1 JP","") &amp; IF(Tableau210[[#This Row],[NB BP EMIS]]=1," 1 BP","")</f>
        <v>1 JP</v>
      </c>
      <c r="AK1358" s="178" t="str">
        <f>IF(Tableau210[[#This Row],[NB JP BUTA]]=1,"1 JP","") &amp; IF(Tableau210[[#This Row],[Nb BP BUTA]]=1," 1 BP","") &amp; IF(Tableau210[[#This Row],[Nb BP BUTA]]=2," 2 BP","")</f>
        <v>1 JP</v>
      </c>
      <c r="AL1358" s="117" t="s">
        <v>103</v>
      </c>
      <c r="AM1358" s="117">
        <f>IFERROR(+VLOOKUP(AY1358,Tiges!$G$4:$I$569,3,FALSE),"")</f>
        <v>22</v>
      </c>
      <c r="AN1358" s="48"/>
      <c r="AO1358" s="117">
        <v>4</v>
      </c>
      <c r="AP1358" s="177" cm="1">
        <f t="array" ref="AP13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5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58" s="117" t="s">
        <v>2405</v>
      </c>
      <c r="AS1358" s="177" t="str" cm="1">
        <f t="array" ref="AS13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M14x75</v>
      </c>
      <c r="AT135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M14x70</v>
      </c>
      <c r="AU1358" s="117" t="s">
        <v>1123</v>
      </c>
      <c r="AV1358" s="177" t="str" cm="1">
        <f t="array" ref="AV13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58" s="117"/>
      <c r="AY1358" s="117" cm="1">
        <f t="array" ref="AY1358">IFERROR(_xlfn.XLOOKUP(Tableau210[[#This Row],[DN DONNEES BUTA ]]&amp;Tableau210[[#This Row],[PN DONNEES BUTA]],Tiges!$B$4:$B$79&amp;Tiges!$C$4:$C$79,Tiges!$G$4:$G$79),"")</f>
        <v>14</v>
      </c>
      <c r="AZ1358" s="117"/>
      <c r="BA1358" s="117" cm="1">
        <f t="array" ref="BA1358">IFERROR(_xlfn.XLOOKUP(Tableau210[[#This Row],[DN DONNEES BUTA ]]&amp;Tableau210[[#This Row],[PN DONNEES BUTA]],Tiges!$B$4:$B$79&amp;Tiges!$C$4:$C$79,Tiges!$H$4:$H$79),"")</f>
        <v>70</v>
      </c>
      <c r="BB1358" s="117"/>
      <c r="BC1358" s="184">
        <f>IFERROR(VLOOKUP(Tableau210[[#This Row],[OPERATION]],Tableau4[],2,FALSE),"")</f>
        <v>2</v>
      </c>
      <c r="BD1358" s="177" cm="1">
        <f t="array" ref="BD1358">IFERROR(
   SUM(
      _xlfn._xlws.FILTER(
         Tableau3[Nb Platinage Joint],
         (Tableau3[ITEM]=Tableau210[[#This Row],[NOM]])*
         (Tableau3[Rep.]=Tableau210[[#This Row],[REPERE BUTA]])
      )
   ),
0)</f>
        <v>2</v>
      </c>
      <c r="BE1358" s="182">
        <f>IFERROR(VLOOKUP(Tableau210[[#This Row],[OPERATION]],Tableau4[],3,FALSE),"")</f>
        <v>1</v>
      </c>
      <c r="BF1358" s="177" cm="1">
        <f t="array" ref="BF1358">IFERROR(
   SUM(
      _xlfn._xlws.FILTER(
         Tableau3[Joint Définitif Nb],
         (Tableau3[ITEM]=Tableau210[[#This Row],[NOM]])*
         (Tableau3[Rep.]=Tableau210[[#This Row],[REPERE BUTA]])
      )
   ),
0)</f>
        <v>1</v>
      </c>
      <c r="BG1358" s="117" t="s">
        <v>129</v>
      </c>
      <c r="BH1358" s="177" t="str" cm="1">
        <f t="array" ref="BH13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58" s="117" t="s">
        <v>2268</v>
      </c>
      <c r="BK1358" s="117" t="s">
        <v>2269</v>
      </c>
      <c r="BL1358" s="167" t="s">
        <v>2380</v>
      </c>
      <c r="BM1358" s="117"/>
      <c r="BN1358" s="117"/>
      <c r="BO1358" s="117"/>
      <c r="BP1358" s="117"/>
      <c r="BQ1358" s="48"/>
      <c r="BR1358" s="119"/>
      <c r="BS1358" s="48"/>
      <c r="BT1358" s="48"/>
      <c r="BU1358" s="48"/>
      <c r="BV1358" s="48"/>
      <c r="BW1358" s="48"/>
      <c r="BX1358" s="48"/>
    </row>
    <row r="1359" spans="1:76" ht="15.75" hidden="1" x14ac:dyDescent="0.25">
      <c r="A1359" s="48" t="e" cm="1">
        <f t="array" ref="A1359">_xlfn.XLOOKUP(Tableau210[[#This Row],[NOM]]&amp;Tableau210[[#This Row],[REPERE BUTA]],[6]!Tableau16[POSTE TECHNIQUE]&amp;[6]!Tableau16[Repere ADM],[6]!Tableau16[NUMERO CLIENT])</f>
        <v>#N/A</v>
      </c>
      <c r="B1359" s="48" t="e" cm="1">
        <f t="array" ref="B1359">_xlfn.XLOOKUP(Tableau210[[#This Row],[NOM]]&amp;Tableau210[[#This Row],[REPERE BUTA]],[6]!Tableau16[POSTE TECHNIQUE]&amp;[6]!Tableau16[Repere REF],[6]!Tableau16[NUMERO CLIENT])</f>
        <v>#N/A</v>
      </c>
      <c r="C1359" s="48" cm="1">
        <f t="array" ref="C1359">_xlfn.XLOOKUP(Tableau210[[#This Row],[NOM]]&amp;Tableau210[[#This Row],[Repere Ubleam]],[7]Sheet1!$C$2:$C$2995&amp;[7]Sheet1!$I$2:$I$2995,[7]Sheet1!$A$2:$A$2995)</f>
        <v>1356</v>
      </c>
      <c r="D1359" s="48" t="str">
        <f>C1359&amp;""</f>
        <v>1356</v>
      </c>
      <c r="E1359" s="48" t="e">
        <v>#N/A</v>
      </c>
      <c r="F1359" s="48" t="e">
        <v>#N/A</v>
      </c>
      <c r="G1359" s="176" t="s">
        <v>1977</v>
      </c>
      <c r="H1359" s="119" t="s">
        <v>1068</v>
      </c>
      <c r="I1359" s="119" t="s">
        <v>80</v>
      </c>
      <c r="J1359" s="119" t="s">
        <v>1075</v>
      </c>
      <c r="K1359" s="119" t="str">
        <f>_xlfn.XLOOKUP(Tableau210[[#This Row],[NOM]],[8]LUT!$I$5:$I$301,[8]LUT!$N$5:$N$301)</f>
        <v>divers</v>
      </c>
      <c r="L1359" s="119" t="s">
        <v>76</v>
      </c>
      <c r="M1359" s="119"/>
      <c r="N1359" s="119" t="s">
        <v>76</v>
      </c>
      <c r="O1359" s="119"/>
      <c r="P1359" s="119"/>
      <c r="Q1359" s="119"/>
      <c r="R1359" s="119"/>
      <c r="S1359" s="119"/>
      <c r="T1359" s="119"/>
      <c r="U1359" s="119"/>
      <c r="V1359" s="119"/>
      <c r="W1359" s="148">
        <v>100</v>
      </c>
      <c r="X1359" s="207" cm="1">
        <f t="array" ref="X13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59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59" s="148">
        <v>20</v>
      </c>
      <c r="AA1359" s="207" cm="1">
        <f t="array" ref="AA13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59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59" s="48"/>
      <c r="AD1359" s="117" t="s">
        <v>2103</v>
      </c>
      <c r="AE1359" s="119"/>
      <c r="AF1359" s="183">
        <f>IFERROR(VLOOKUP(Tableau210[[#This Row],[OPERATION]],Tableau4[],5,FALSE),"")</f>
        <v>1</v>
      </c>
      <c r="AG1359" s="178" cm="1">
        <f t="array" ref="AG1359">IFERROR(
   SUM(
      _xlfn._xlws.FILTER(
         Tableau3[JP],
         (Tableau3[ITEM]=Tableau210[[#This Row],[NOM]])*
         (Tableau3[Rep.]=Tableau210[[#This Row],[REPERE BUTA]])
      )
   ),
0)</f>
        <v>1</v>
      </c>
      <c r="AH1359" s="183">
        <f>IFERROR(VLOOKUP(Tableau210[[#This Row],[OPERATION]],Tableau4[],4,FALSE),"")</f>
        <v>0</v>
      </c>
      <c r="AI1359" s="178" cm="1">
        <f t="array" ref="AI1359">IFERROR(
   SUM(
      _xlfn._xlws.FILTER(
         Tableau3[BP],
         (Tableau3[ITEM]=Tableau210[[#This Row],[NOM]])*
         (Tableau3[Rep.]=Tableau210[[#This Row],[REPERE BUTA]])
      )
   ),
0)</f>
        <v>0</v>
      </c>
      <c r="AJ1359" s="181" t="str">
        <f>IF(Tableau210[[#This Row],[NB JP EMIS]]=1,"1 JP","") &amp; IF(Tableau210[[#This Row],[NB BP EMIS]]=1," 1 BP","")</f>
        <v>1 JP</v>
      </c>
      <c r="AK1359" s="178" t="str">
        <f>IF(Tableau210[[#This Row],[NB JP BUTA]]=1,"1 JP","") &amp; IF(Tableau210[[#This Row],[Nb BP BUTA]]=1," 1 BP","") &amp; IF(Tableau210[[#This Row],[Nb BP BUTA]]=2," 2 BP","")</f>
        <v>1 JP</v>
      </c>
      <c r="AL1359" s="117" t="s">
        <v>103</v>
      </c>
      <c r="AM1359" s="117">
        <f>IFERROR(+VLOOKUP(AY1359,Tiges!$G$4:$I$569,3,FALSE),"")</f>
        <v>27</v>
      </c>
      <c r="AN1359" s="48"/>
      <c r="AO1359" s="117">
        <v>8</v>
      </c>
      <c r="AP1359" s="177" cm="1">
        <f t="array" ref="AP13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5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59" s="117" t="s">
        <v>2163</v>
      </c>
      <c r="AS1359" s="177" t="str" cm="1">
        <f t="array" ref="AS13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5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59" s="117" t="s">
        <v>1115</v>
      </c>
      <c r="AV1359" s="177" t="str" cm="1">
        <f t="array" ref="AV13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5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59" s="117"/>
      <c r="AY1359" s="117" cm="1">
        <f t="array" ref="AY1359">IFERROR(_xlfn.XLOOKUP(Tableau210[[#This Row],[DN DONNEES BUTA ]]&amp;Tableau210[[#This Row],[PN DONNEES BUTA]],Tiges!$B$4:$B$79&amp;Tiges!$C$4:$C$79,Tiges!$G$4:$G$79),"")</f>
        <v>16</v>
      </c>
      <c r="AZ1359" s="117"/>
      <c r="BA1359" s="117" cm="1">
        <f t="array" ref="BA1359">IFERROR(_xlfn.XLOOKUP(Tableau210[[#This Row],[DN DONNEES BUTA ]]&amp;Tableau210[[#This Row],[PN DONNEES BUTA]],Tiges!$B$4:$B$79&amp;Tiges!$C$4:$C$79,Tiges!$H$4:$H$79),"")</f>
        <v>100</v>
      </c>
      <c r="BB1359" s="117"/>
      <c r="BC1359" s="184">
        <f>IFERROR(VLOOKUP(Tableau210[[#This Row],[OPERATION]],Tableau4[],2,FALSE),"")</f>
        <v>2</v>
      </c>
      <c r="BD1359" s="177" cm="1">
        <f t="array" ref="BD1359">IFERROR(
   SUM(
      _xlfn._xlws.FILTER(
         Tableau3[Nb Platinage Joint],
         (Tableau3[ITEM]=Tableau210[[#This Row],[NOM]])*
         (Tableau3[Rep.]=Tableau210[[#This Row],[REPERE BUTA]])
      )
   ),
0)</f>
        <v>2</v>
      </c>
      <c r="BE1359" s="182">
        <f>IFERROR(VLOOKUP(Tableau210[[#This Row],[OPERATION]],Tableau4[],3,FALSE),"")</f>
        <v>1</v>
      </c>
      <c r="BF1359" s="177" cm="1">
        <f t="array" ref="BF1359">IFERROR(
   SUM(
      _xlfn._xlws.FILTER(
         Tableau3[Joint Définitif Nb],
         (Tableau3[ITEM]=Tableau210[[#This Row],[NOM]])*
         (Tableau3[Rep.]=Tableau210[[#This Row],[REPERE BUTA]])
      )
   ),
0)</f>
        <v>1</v>
      </c>
      <c r="BG1359" s="117" t="s">
        <v>129</v>
      </c>
      <c r="BH1359" s="177" t="str" cm="1">
        <f t="array" ref="BH13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5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59" s="117" t="s">
        <v>2281</v>
      </c>
      <c r="BK1359" s="117" t="s">
        <v>2269</v>
      </c>
      <c r="BL1359" s="167" t="s">
        <v>2380</v>
      </c>
      <c r="BM1359" s="117"/>
      <c r="BN1359" s="117"/>
      <c r="BO1359" s="117"/>
      <c r="BP1359" s="117"/>
      <c r="BQ1359" s="48"/>
      <c r="BR1359" s="119"/>
      <c r="BS1359" s="48"/>
      <c r="BT1359" s="48"/>
      <c r="BU1359" s="48"/>
      <c r="BV1359" s="48"/>
      <c r="BW1359" s="48"/>
      <c r="BX1359" s="48"/>
    </row>
    <row r="1360" spans="1:76" ht="15.75" hidden="1" x14ac:dyDescent="0.25">
      <c r="A1360" s="48" t="e" cm="1">
        <f t="array" ref="A1360">_xlfn.XLOOKUP(Tableau210[[#This Row],[NOM]]&amp;Tableau210[[#This Row],[REPERE BUTA]],[6]!Tableau16[POSTE TECHNIQUE]&amp;[6]!Tableau16[Repere ADM],[6]!Tableau16[NUMERO CLIENT])</f>
        <v>#N/A</v>
      </c>
      <c r="B1360" s="48" t="e" cm="1">
        <f t="array" ref="B1360">_xlfn.XLOOKUP(Tableau210[[#This Row],[NOM]]&amp;Tableau210[[#This Row],[REPERE BUTA]],[6]!Tableau16[POSTE TECHNIQUE]&amp;[6]!Tableau16[Repere REF],[6]!Tableau16[NUMERO CLIENT])</f>
        <v>#N/A</v>
      </c>
      <c r="C1360" s="48" cm="1">
        <f t="array" ref="C1360">_xlfn.XLOOKUP(Tableau210[[#This Row],[NOM]]&amp;Tableau210[[#This Row],[Repere Ubleam]],[7]Sheet1!$C$2:$C$2995&amp;[7]Sheet1!$I$2:$I$2995,[7]Sheet1!$A$2:$A$2995)</f>
        <v>1357</v>
      </c>
      <c r="D1360" s="48" t="str">
        <f>C1360&amp;""</f>
        <v>1357</v>
      </c>
      <c r="E1360" s="48" t="e">
        <v>#N/A</v>
      </c>
      <c r="F1360" s="48" t="e">
        <v>#N/A</v>
      </c>
      <c r="G1360" s="176" t="s">
        <v>1977</v>
      </c>
      <c r="H1360" s="119" t="s">
        <v>1068</v>
      </c>
      <c r="I1360" s="119" t="s">
        <v>80</v>
      </c>
      <c r="J1360" s="119" t="s">
        <v>1075</v>
      </c>
      <c r="K1360" s="119" t="str">
        <f>_xlfn.XLOOKUP(Tableau210[[#This Row],[NOM]],[8]LUT!$I$5:$I$301,[8]LUT!$N$5:$N$301)</f>
        <v>divers</v>
      </c>
      <c r="L1360" s="119" t="s">
        <v>81</v>
      </c>
      <c r="M1360" s="119"/>
      <c r="N1360" s="119" t="s">
        <v>81</v>
      </c>
      <c r="O1360" s="119"/>
      <c r="P1360" s="119"/>
      <c r="Q1360" s="119"/>
      <c r="R1360" s="119"/>
      <c r="S1360" s="119"/>
      <c r="T1360" s="119"/>
      <c r="U1360" s="119"/>
      <c r="V1360" s="119"/>
      <c r="W1360" s="148">
        <v>25</v>
      </c>
      <c r="X1360" s="207" cm="1">
        <f t="array" ref="X13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6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60" s="148">
        <v>20</v>
      </c>
      <c r="AA1360" s="207" cm="1">
        <f t="array" ref="AA13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60" s="48"/>
      <c r="AD1360" s="117" t="s">
        <v>2103</v>
      </c>
      <c r="AE1360" s="119"/>
      <c r="AF1360" s="183">
        <f>IFERROR(VLOOKUP(Tableau210[[#This Row],[OPERATION]],Tableau4[],5,FALSE),"")</f>
        <v>1</v>
      </c>
      <c r="AG1360" s="178" cm="1">
        <f t="array" ref="AG1360">IFERROR(
   SUM(
      _xlfn._xlws.FILTER(
         Tableau3[JP],
         (Tableau3[ITEM]=Tableau210[[#This Row],[NOM]])*
         (Tableau3[Rep.]=Tableau210[[#This Row],[REPERE BUTA]])
      )
   ),
0)</f>
        <v>1</v>
      </c>
      <c r="AH1360" s="183">
        <f>IFERROR(VLOOKUP(Tableau210[[#This Row],[OPERATION]],Tableau4[],4,FALSE),"")</f>
        <v>0</v>
      </c>
      <c r="AI1360" s="178" cm="1">
        <f t="array" ref="AI1360">IFERROR(
   SUM(
      _xlfn._xlws.FILTER(
         Tableau3[BP],
         (Tableau3[ITEM]=Tableau210[[#This Row],[NOM]])*
         (Tableau3[Rep.]=Tableau210[[#This Row],[REPERE BUTA]])
      )
   ),
0)</f>
        <v>0</v>
      </c>
      <c r="AJ1360" s="181" t="str">
        <f>IF(Tableau210[[#This Row],[NB JP EMIS]]=1,"1 JP","") &amp; IF(Tableau210[[#This Row],[NB BP EMIS]]=1," 1 BP","")</f>
        <v>1 JP</v>
      </c>
      <c r="AK1360" s="178" t="str">
        <f>IF(Tableau210[[#This Row],[NB JP BUTA]]=1,"1 JP","") &amp; IF(Tableau210[[#This Row],[Nb BP BUTA]]=1," 1 BP","") &amp; IF(Tableau210[[#This Row],[Nb BP BUTA]]=2," 2 BP","")</f>
        <v>1 JP</v>
      </c>
      <c r="AL1360" s="117" t="s">
        <v>103</v>
      </c>
      <c r="AM1360" s="117">
        <f>IFERROR(+VLOOKUP(AY1360,Tiges!$G$4:$I$569,3,FALSE),"")</f>
        <v>22</v>
      </c>
      <c r="AN1360" s="48"/>
      <c r="AO1360" s="117">
        <v>4</v>
      </c>
      <c r="AP1360" s="177" cm="1">
        <f t="array" ref="AP13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6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60" s="117" t="s">
        <v>2271</v>
      </c>
      <c r="AS1360" s="177" t="str" cm="1">
        <f t="array" ref="AS13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6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M14x75</v>
      </c>
      <c r="AU1360" s="117" t="s">
        <v>1123</v>
      </c>
      <c r="AV1360" s="177" t="str" cm="1">
        <f t="array" ref="AV13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0" s="117"/>
      <c r="AY1360" s="117" cm="1">
        <f t="array" ref="AY1360">IFERROR(_xlfn.XLOOKUP(Tableau210[[#This Row],[DN DONNEES BUTA ]]&amp;Tableau210[[#This Row],[PN DONNEES BUTA]],Tiges!$B$4:$B$79&amp;Tiges!$C$4:$C$79,Tiges!$G$4:$G$79),"")</f>
        <v>14</v>
      </c>
      <c r="AZ1360" s="117"/>
      <c r="BA1360" s="117" cm="1">
        <f t="array" ref="BA1360">IFERROR(_xlfn.XLOOKUP(Tableau210[[#This Row],[DN DONNEES BUTA ]]&amp;Tableau210[[#This Row],[PN DONNEES BUTA]],Tiges!$B$4:$B$79&amp;Tiges!$C$4:$C$79,Tiges!$H$4:$H$79),"")</f>
        <v>70</v>
      </c>
      <c r="BB1360" s="117"/>
      <c r="BC1360" s="184">
        <f>IFERROR(VLOOKUP(Tableau210[[#This Row],[OPERATION]],Tableau4[],2,FALSE),"")</f>
        <v>2</v>
      </c>
      <c r="BD1360" s="177" cm="1">
        <f t="array" ref="BD1360">IFERROR(
   SUM(
      _xlfn._xlws.FILTER(
         Tableau3[Nb Platinage Joint],
         (Tableau3[ITEM]=Tableau210[[#This Row],[NOM]])*
         (Tableau3[Rep.]=Tableau210[[#This Row],[REPERE BUTA]])
      )
   ),
0)</f>
        <v>2</v>
      </c>
      <c r="BE1360" s="182">
        <f>IFERROR(VLOOKUP(Tableau210[[#This Row],[OPERATION]],Tableau4[],3,FALSE),"")</f>
        <v>1</v>
      </c>
      <c r="BF1360" s="177" cm="1">
        <f t="array" ref="BF1360">IFERROR(
   SUM(
      _xlfn._xlws.FILTER(
         Tableau3[Joint Définitif Nb],
         (Tableau3[ITEM]=Tableau210[[#This Row],[NOM]])*
         (Tableau3[Rep.]=Tableau210[[#This Row],[REPERE BUTA]])
      )
   ),
0)</f>
        <v>1</v>
      </c>
      <c r="BG1360" s="117" t="s">
        <v>129</v>
      </c>
      <c r="BH1360" s="177" t="str" cm="1">
        <f t="array" ref="BH13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6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60" s="117" t="s">
        <v>2268</v>
      </c>
      <c r="BK1360" s="117" t="s">
        <v>2269</v>
      </c>
      <c r="BL1360" s="167" t="s">
        <v>2380</v>
      </c>
      <c r="BM1360" s="117"/>
      <c r="BN1360" s="117"/>
      <c r="BO1360" s="117"/>
      <c r="BP1360" s="117"/>
      <c r="BQ1360" s="48"/>
      <c r="BR1360" s="119"/>
      <c r="BS1360" s="48"/>
      <c r="BT1360" s="48"/>
      <c r="BU1360" s="48"/>
      <c r="BV1360" s="48"/>
      <c r="BW1360" s="48"/>
      <c r="BX1360" s="48"/>
    </row>
    <row r="1361" spans="1:76" ht="15.75" hidden="1" x14ac:dyDescent="0.25">
      <c r="A1361" s="48" t="str" cm="1">
        <f t="array" ref="A1361">_xlfn.XLOOKUP(Tableau210[[#This Row],[NOM]]&amp;Tableau210[[#This Row],[REPERE BUTA]],[6]!Tableau16[POSTE TECHNIQUE]&amp;[6]!Tableau16[Repere ADM],[6]!Tableau16[NUMERO CLIENT])</f>
        <v>S2-PSVBS530</v>
      </c>
      <c r="B1361" s="48" t="e" cm="1">
        <f t="array" ref="B1361">_xlfn.XLOOKUP(Tableau210[[#This Row],[NOM]]&amp;Tableau210[[#This Row],[REPERE BUTA]],[6]!Tableau16[POSTE TECHNIQUE]&amp;[6]!Tableau16[Repere REF],[6]!Tableau16[NUMERO CLIENT])</f>
        <v>#N/A</v>
      </c>
      <c r="C1361" s="48" cm="1">
        <f t="array" ref="C1361">_xlfn.XLOOKUP(Tableau210[[#This Row],[NOM]]&amp;Tableau210[[#This Row],[Repere Ubleam]],[7]Sheet1!$C$2:$C$2995&amp;[7]Sheet1!$I$2:$I$2995,[7]Sheet1!$A$2:$A$2995)</f>
        <v>743</v>
      </c>
      <c r="D1361" s="48" t="str">
        <f>C1361&amp;""</f>
        <v>743</v>
      </c>
      <c r="E1361" s="48" t="s">
        <v>2577</v>
      </c>
      <c r="F1361" s="48" t="s">
        <v>675</v>
      </c>
      <c r="G1361" s="176" t="s">
        <v>1625</v>
      </c>
      <c r="H1361" s="119" t="s">
        <v>1067</v>
      </c>
      <c r="I1361" s="119" t="s">
        <v>91</v>
      </c>
      <c r="J1361" s="119" t="s">
        <v>1079</v>
      </c>
      <c r="K1361" s="119" t="str">
        <f>_xlfn.XLOOKUP(Tableau210[[#This Row],[NOM]],[8]LUT!$I$5:$I$301,[8]LUT!$N$5:$N$301)</f>
        <v xml:space="preserve">Soupape </v>
      </c>
      <c r="L1361" s="119" t="s">
        <v>73</v>
      </c>
      <c r="M1361" s="119"/>
      <c r="N1361" s="119" t="s">
        <v>73</v>
      </c>
      <c r="O1361" s="119"/>
      <c r="P1361" s="119"/>
      <c r="Q1361" s="119"/>
      <c r="R1361" s="119"/>
      <c r="S1361" s="119"/>
      <c r="T1361" s="119"/>
      <c r="U1361" s="119"/>
      <c r="V1361" s="119"/>
      <c r="W1361" s="148" cm="1">
        <f t="array" ref="W1361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61" s="207" cm="1">
        <f t="array" ref="X13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36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61" s="148" cm="1">
        <f t="array" ref="Z1361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61" s="207" cm="1">
        <f t="array" ref="AA13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61" s="48"/>
      <c r="AD1361" s="117" t="s">
        <v>2197</v>
      </c>
      <c r="AE1361" s="119"/>
      <c r="AF1361" s="183">
        <f>IFERROR(VLOOKUP(Tableau210[[#This Row],[OPERATION]],Tableau4[],5,FALSE),"")</f>
        <v>0</v>
      </c>
      <c r="AG1361" s="178" cm="1">
        <f t="array" ref="AG1361">IFERROR(
   SUM(
      _xlfn._xlws.FILTER(
         Tableau3[JP],
         (Tableau3[ITEM]=Tableau210[[#This Row],[NOM]])*
         (Tableau3[Rep.]=Tableau210[[#This Row],[REPERE BUTA]])
      )
   ),
0)</f>
        <v>0</v>
      </c>
      <c r="AH1361" s="183">
        <f>IFERROR(VLOOKUP(Tableau210[[#This Row],[OPERATION]],Tableau4[],4,FALSE),"")</f>
        <v>1</v>
      </c>
      <c r="AI1361" s="178" cm="1">
        <f t="array" ref="AI1361">IFERROR(
   SUM(
      _xlfn._xlws.FILTER(
         Tableau3[BP],
         (Tableau3[ITEM]=Tableau210[[#This Row],[NOM]])*
         (Tableau3[Rep.]=Tableau210[[#This Row],[REPERE BUTA]])
      )
   ),
0)</f>
        <v>1</v>
      </c>
      <c r="AJ1361" s="181" t="str">
        <f>IF(Tableau210[[#This Row],[NB JP EMIS]]=1,"1 JP","") &amp; IF(Tableau210[[#This Row],[NB BP EMIS]]=1," 1 BP","")</f>
        <v xml:space="preserve"> 1 BP</v>
      </c>
      <c r="AK1361" s="178" t="str">
        <f>IF(Tableau210[[#This Row],[NB JP BUTA]]=1,"1 JP","") &amp; IF(Tableau210[[#This Row],[Nb BP BUTA]]=1," 1 BP","") &amp; IF(Tableau210[[#This Row],[Nb BP BUTA]]=2," 2 BP","")</f>
        <v xml:space="preserve"> 1 BP</v>
      </c>
      <c r="AL1361" s="117" t="s">
        <v>103</v>
      </c>
      <c r="AM1361" s="117">
        <f>IFERROR(+VLOOKUP(AY1361,Tiges!$G$4:$I$569,3,FALSE),"")</f>
        <v>32</v>
      </c>
      <c r="AN1361" s="48"/>
      <c r="AO1361" s="117">
        <v>8</v>
      </c>
      <c r="AP1361" s="177" cm="1">
        <f t="array" ref="AP13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6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61" s="117" t="s">
        <v>2273</v>
      </c>
      <c r="AS1361" s="177" t="str" cm="1">
        <f t="array" ref="AS13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6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M24x140</v>
      </c>
      <c r="AU1361" s="117" t="s">
        <v>1123</v>
      </c>
      <c r="AV1361" s="177" t="str" cm="1">
        <f t="array" ref="AV13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1" s="117"/>
      <c r="AY1361" s="117" cm="1">
        <f t="array" ref="AY1361">IFERROR(_xlfn.XLOOKUP(Tableau210[[#This Row],[DN DONNEES BUTA ]]&amp;Tableau210[[#This Row],[PN DONNEES BUTA]],Tiges!$B$4:$B$79&amp;Tiges!$C$4:$C$79,Tiges!$G$4:$G$79),"")</f>
        <v>20</v>
      </c>
      <c r="AZ1361" s="117"/>
      <c r="BA1361" s="117" cm="1">
        <f t="array" ref="BA1361">IFERROR(_xlfn.XLOOKUP(Tableau210[[#This Row],[DN DONNEES BUTA ]]&amp;Tableau210[[#This Row],[PN DONNEES BUTA]],Tiges!$B$4:$B$79&amp;Tiges!$C$4:$C$79,Tiges!$H$4:$H$79),"")</f>
        <v>110</v>
      </c>
      <c r="BB1361" s="117"/>
      <c r="BC1361" s="184">
        <f>IFERROR(VLOOKUP(Tableau210[[#This Row],[OPERATION]],Tableau4[],2,FALSE),"")</f>
        <v>1</v>
      </c>
      <c r="BD1361" s="177" cm="1">
        <f t="array" ref="BD1361">IFERROR(
   SUM(
      _xlfn._xlws.FILTER(
         Tableau3[Nb Platinage Joint],
         (Tableau3[ITEM]=Tableau210[[#This Row],[NOM]])*
         (Tableau3[Rep.]=Tableau210[[#This Row],[REPERE BUTA]])
      )
   ),
0)</f>
        <v>1</v>
      </c>
      <c r="BE1361" s="182">
        <f>IFERROR(VLOOKUP(Tableau210[[#This Row],[OPERATION]],Tableau4[],3,FALSE),"")</f>
        <v>1</v>
      </c>
      <c r="BF1361" s="177" cm="1">
        <f t="array" ref="BF1361">IFERROR(
   SUM(
      _xlfn._xlws.FILTER(
         Tableau3[Joint Définitif Nb],
         (Tableau3[ITEM]=Tableau210[[#This Row],[NOM]])*
         (Tableau3[Rep.]=Tableau210[[#This Row],[REPERE BUTA]])
      )
   ),
0)</f>
        <v>1</v>
      </c>
      <c r="BG1361" s="117" t="s">
        <v>129</v>
      </c>
      <c r="BH1361" s="177" t="str" cm="1">
        <f t="array" ref="BH13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6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61" s="117"/>
      <c r="BK1361" s="117" t="s">
        <v>37</v>
      </c>
      <c r="BL1361" s="167" t="s">
        <v>2380</v>
      </c>
      <c r="BM1361" s="167"/>
      <c r="BN1361" s="117"/>
      <c r="BO1361" s="117"/>
      <c r="BP1361" s="117"/>
      <c r="BQ1361" s="48"/>
      <c r="BR1361" s="119"/>
      <c r="BS1361" s="48"/>
      <c r="BT1361" s="48"/>
      <c r="BU1361" s="48"/>
      <c r="BV1361" s="48"/>
      <c r="BW1361" s="48"/>
      <c r="BX1361" s="48"/>
    </row>
    <row r="1362" spans="1:76" ht="15.75" hidden="1" x14ac:dyDescent="0.25">
      <c r="A1362" s="48" t="e" cm="1">
        <f t="array" ref="A1362">_xlfn.XLOOKUP(Tableau210[[#This Row],[NOM]]&amp;Tableau210[[#This Row],[REPERE BUTA]],[6]!Tableau16[POSTE TECHNIQUE]&amp;[6]!Tableau16[Repere ADM],[6]!Tableau16[NUMERO CLIENT])</f>
        <v>#N/A</v>
      </c>
      <c r="B1362" s="48" t="str" cm="1">
        <f t="array" ref="B1362">_xlfn.XLOOKUP(Tableau210[[#This Row],[NOM]]&amp;Tableau210[[#This Row],[REPERE BUTA]],[6]!Tableau16[POSTE TECHNIQUE]&amp;[6]!Tableau16[Repere REF],[6]!Tableau16[NUMERO CLIENT])</f>
        <v>S2-PSVBS530</v>
      </c>
      <c r="C1362" s="48" cm="1">
        <f t="array" ref="C1362">_xlfn.XLOOKUP(Tableau210[[#This Row],[NOM]]&amp;Tableau210[[#This Row],[Repere Ubleam]],[7]Sheet1!$C$2:$C$2995&amp;[7]Sheet1!$I$2:$I$2995,[7]Sheet1!$A$2:$A$2995)</f>
        <v>744</v>
      </c>
      <c r="D1362" s="48" t="str">
        <f>C1362&amp;""</f>
        <v>744</v>
      </c>
      <c r="E1362" s="48" t="s">
        <v>2577</v>
      </c>
      <c r="F1362" s="48" t="s">
        <v>675</v>
      </c>
      <c r="G1362" s="149" t="s">
        <v>1625</v>
      </c>
      <c r="H1362" s="150" t="s">
        <v>1067</v>
      </c>
      <c r="I1362" s="150" t="s">
        <v>91</v>
      </c>
      <c r="J1362" s="150" t="s">
        <v>1079</v>
      </c>
      <c r="K1362" s="150" t="str">
        <f>_xlfn.XLOOKUP(Tableau210[[#This Row],[NOM]],[8]LUT!$I$5:$I$301,[8]LUT!$N$5:$N$301)</f>
        <v xml:space="preserve">Soupape </v>
      </c>
      <c r="L1362" s="150" t="s">
        <v>83</v>
      </c>
      <c r="M1362" s="150"/>
      <c r="N1362" s="150" t="s">
        <v>83</v>
      </c>
      <c r="O1362" s="150"/>
      <c r="P1362" s="150"/>
      <c r="Q1362" s="150"/>
      <c r="R1362" s="150"/>
      <c r="S1362" s="150"/>
      <c r="T1362" s="150"/>
      <c r="U1362" s="150"/>
      <c r="V1362" s="150"/>
      <c r="W1362" s="151" cm="1">
        <f t="array" ref="W1362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62" s="151" cm="1">
        <f t="array" ref="X13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362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62" s="151" cm="1">
        <f t="array" ref="Z1362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62" s="151" cm="1">
        <f t="array" ref="AA13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2" s="151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62" s="152"/>
      <c r="AD1362" s="153" t="s">
        <v>2197</v>
      </c>
      <c r="AE1362" s="150"/>
      <c r="AF1362" s="161">
        <f>IFERROR(VLOOKUP(Tableau210[[#This Row],[OPERATION]],Tableau4[],5,FALSE),"")</f>
        <v>0</v>
      </c>
      <c r="AG1362" s="150" cm="1">
        <f t="array" ref="AG1362">IFERROR(
   SUM(
      _xlfn._xlws.FILTER(
         Tableau3[JP],
         (Tableau3[ITEM]=Tableau210[[#This Row],[NOM]])*
         (Tableau3[Rep.]=Tableau210[[#This Row],[REPERE BUTA]])
      )
   ),
0)</f>
        <v>0</v>
      </c>
      <c r="AH1362" s="161">
        <f>IFERROR(VLOOKUP(Tableau210[[#This Row],[OPERATION]],Tableau4[],4,FALSE),"")</f>
        <v>1</v>
      </c>
      <c r="AI1362" s="150" cm="1">
        <f t="array" ref="AI1362">IFERROR(
   SUM(
      _xlfn._xlws.FILTER(
         Tableau3[BP],
         (Tableau3[ITEM]=Tableau210[[#This Row],[NOM]])*
         (Tableau3[Rep.]=Tableau210[[#This Row],[REPERE BUTA]])
      )
   ),
0)</f>
        <v>0</v>
      </c>
      <c r="AJ1362" s="150" t="str">
        <f>IF(Tableau210[[#This Row],[NB JP EMIS]]=1,"1 JP","") &amp; IF(Tableau210[[#This Row],[NB BP EMIS]]=1," 1 BP","")</f>
        <v xml:space="preserve"> 1 BP</v>
      </c>
      <c r="AK1362" s="150" t="str">
        <f>IF(Tableau210[[#This Row],[NB JP BUTA]]=1,"1 JP","") &amp; IF(Tableau210[[#This Row],[Nb BP BUTA]]=1," 1 BP","") &amp; IF(Tableau210[[#This Row],[Nb BP BUTA]]=2," 2 BP","")</f>
        <v/>
      </c>
      <c r="AL1362" s="153" t="s">
        <v>103</v>
      </c>
      <c r="AM1362" s="153">
        <f>IFERROR(+VLOOKUP(AY1362,Tiges!$G$4:$I$569,3,FALSE),"")</f>
        <v>36</v>
      </c>
      <c r="AN1362" s="152"/>
      <c r="AO1362" s="153">
        <v>12</v>
      </c>
      <c r="AP1362" s="153" cm="1">
        <f t="array" ref="AP13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362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362" s="153" t="s">
        <v>2302</v>
      </c>
      <c r="AS1362" s="153" t="str" cm="1">
        <f t="array" ref="AS13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M24x160</v>
      </c>
      <c r="AT1362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M20x150</v>
      </c>
      <c r="AU1362" s="153" t="s">
        <v>1123</v>
      </c>
      <c r="AV1362" s="153" t="str" cm="1">
        <f t="array" ref="AV13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2" s="153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2" s="153"/>
      <c r="AY1362" s="153" cm="1">
        <f t="array" ref="AY1362">IFERROR(_xlfn.XLOOKUP(Tableau210[[#This Row],[DN DONNEES BUTA ]]&amp;Tableau210[[#This Row],[PN DONNEES BUTA]],Tiges!$B$4:$B$79&amp;Tiges!$C$4:$C$79,Tiges!$G$4:$G$79),"")</f>
        <v>22</v>
      </c>
      <c r="AZ1362" s="153"/>
      <c r="BA1362" s="153" cm="1">
        <f t="array" ref="BA1362">IFERROR(_xlfn.XLOOKUP(Tableau210[[#This Row],[DN DONNEES BUTA ]]&amp;Tableau210[[#This Row],[PN DONNEES BUTA]],Tiges!$B$4:$B$79&amp;Tiges!$C$4:$C$79,Tiges!$H$4:$H$79),"")</f>
        <v>130</v>
      </c>
      <c r="BB1362" s="153"/>
      <c r="BC1362" s="163">
        <f>IFERROR(VLOOKUP(Tableau210[[#This Row],[OPERATION]],Tableau4[],2,FALSE),"")</f>
        <v>1</v>
      </c>
      <c r="BD1362" s="153" cm="1">
        <f t="array" ref="BD1362">IFERROR(
   SUM(
      _xlfn._xlws.FILTER(
         Tableau3[Nb Platinage Joint],
         (Tableau3[ITEM]=Tableau210[[#This Row],[NOM]])*
         (Tableau3[Rep.]=Tableau210[[#This Row],[REPERE BUTA]])
      )
   ),
0)</f>
        <v>0</v>
      </c>
      <c r="BE1362" s="153">
        <f>IFERROR(VLOOKUP(Tableau210[[#This Row],[OPERATION]],Tableau4[],3,FALSE),"")</f>
        <v>1</v>
      </c>
      <c r="BF1362" s="153" cm="1">
        <f t="array" ref="BF1362">IFERROR(
   SUM(
      _xlfn._xlws.FILTER(
         Tableau3[Joint Définitif Nb],
         (Tableau3[ITEM]=Tableau210[[#This Row],[NOM]])*
         (Tableau3[Rep.]=Tableau210[[#This Row],[REPERE BUTA]])
      )
   ),
0)</f>
        <v>1</v>
      </c>
      <c r="BG1362" s="153" t="s">
        <v>129</v>
      </c>
      <c r="BH1362" s="153" t="str" cm="1">
        <f t="array" ref="BH13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62" s="153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62" s="153"/>
      <c r="BK1362" s="153" t="s">
        <v>37</v>
      </c>
      <c r="BL1362" s="153" t="s">
        <v>2486</v>
      </c>
      <c r="BM1362" s="153"/>
      <c r="BN1362" s="153"/>
      <c r="BO1362" s="153"/>
      <c r="BP1362" s="153"/>
      <c r="BQ1362" s="152"/>
      <c r="BR1362" s="150"/>
      <c r="BS1362" s="152"/>
      <c r="BT1362" s="152"/>
      <c r="BU1362" s="152"/>
      <c r="BV1362" s="152"/>
      <c r="BW1362" s="152"/>
      <c r="BX1362" s="152"/>
    </row>
    <row r="1363" spans="1:76" ht="15.75" hidden="1" x14ac:dyDescent="0.25">
      <c r="A1363" s="48" t="str" cm="1">
        <f t="array" ref="A1363">_xlfn.XLOOKUP(Tableau210[[#This Row],[NOM]]&amp;Tableau210[[#This Row],[REPERE BUTA]],[6]!Tableau16[POSTE TECHNIQUE]&amp;[6]!Tableau16[Repere ADM],[6]!Tableau16[NUMERO CLIENT])</f>
        <v>S2-PSVBS594</v>
      </c>
      <c r="B1363" s="48" t="e" cm="1">
        <f t="array" ref="B1363">_xlfn.XLOOKUP(Tableau210[[#This Row],[NOM]]&amp;Tableau210[[#This Row],[REPERE BUTA]],[6]!Tableau16[POSTE TECHNIQUE]&amp;[6]!Tableau16[Repere REF],[6]!Tableau16[NUMERO CLIENT])</f>
        <v>#N/A</v>
      </c>
      <c r="C1363" s="48" cm="1">
        <f t="array" ref="C1363">_xlfn.XLOOKUP(Tableau210[[#This Row],[NOM]]&amp;Tableau210[[#This Row],[Repere Ubleam]],[7]Sheet1!$C$2:$C$2995&amp;[7]Sheet1!$I$2:$I$2995,[7]Sheet1!$A$2:$A$2995)</f>
        <v>745</v>
      </c>
      <c r="D1363" s="48" t="str">
        <f>C1363&amp;""</f>
        <v>745</v>
      </c>
      <c r="E1363" s="48" t="s">
        <v>2577</v>
      </c>
      <c r="F1363" s="48" t="s">
        <v>679</v>
      </c>
      <c r="G1363" s="176" t="s">
        <v>1627</v>
      </c>
      <c r="H1363" s="119" t="s">
        <v>1067</v>
      </c>
      <c r="I1363" s="119" t="s">
        <v>91</v>
      </c>
      <c r="J1363" s="119" t="s">
        <v>1079</v>
      </c>
      <c r="K1363" s="119" t="str">
        <f>_xlfn.XLOOKUP(Tableau210[[#This Row],[NOM]],[8]LUT!$I$5:$I$301,[8]LUT!$N$5:$N$301)</f>
        <v xml:space="preserve">Soupape </v>
      </c>
      <c r="L1363" s="119" t="s">
        <v>73</v>
      </c>
      <c r="M1363" s="119"/>
      <c r="N1363" s="119" t="s">
        <v>73</v>
      </c>
      <c r="O1363" s="119"/>
      <c r="P1363" s="119"/>
      <c r="Q1363" s="119"/>
      <c r="R1363" s="119"/>
      <c r="S1363" s="119"/>
      <c r="T1363" s="119"/>
      <c r="U1363" s="119"/>
      <c r="V1363" s="119"/>
      <c r="W1363" s="148" cm="1">
        <f t="array" ref="W1363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63" s="207" cm="1">
        <f t="array" ref="X13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36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63" s="148" cm="1">
        <f t="array" ref="Z1363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63" s="207" cm="1">
        <f t="array" ref="AA13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63" s="48"/>
      <c r="AD1363" s="117" t="s">
        <v>2196</v>
      </c>
      <c r="AE1363" s="119"/>
      <c r="AF1363" s="183">
        <f>IFERROR(VLOOKUP(Tableau210[[#This Row],[OPERATION]],Tableau4[],5,FALSE),"")</f>
        <v>0</v>
      </c>
      <c r="AG1363" s="178" cm="1">
        <f t="array" ref="AG1363">IFERROR(
   SUM(
      _xlfn._xlws.FILTER(
         Tableau3[JP],
         (Tableau3[ITEM]=Tableau210[[#This Row],[NOM]])*
         (Tableau3[Rep.]=Tableau210[[#This Row],[REPERE BUTA]])
      )
   ),
0)</f>
        <v>0</v>
      </c>
      <c r="AH1363" s="183">
        <f>IFERROR(VLOOKUP(Tableau210[[#This Row],[OPERATION]],Tableau4[],4,FALSE),"")</f>
        <v>0</v>
      </c>
      <c r="AI1363" s="178" cm="1">
        <f t="array" ref="AI1363">IFERROR(
   SUM(
      _xlfn._xlws.FILTER(
         Tableau3[BP],
         (Tableau3[ITEM]=Tableau210[[#This Row],[NOM]])*
         (Tableau3[Rep.]=Tableau210[[#This Row],[REPERE BUTA]])
      )
   ),
0)</f>
        <v>0</v>
      </c>
      <c r="AJ1363" s="181" t="str">
        <f>IF(Tableau210[[#This Row],[NB JP EMIS]]=1,"1 JP","") &amp; IF(Tableau210[[#This Row],[NB BP EMIS]]=1," 1 BP","")</f>
        <v/>
      </c>
      <c r="AK1363" s="178" t="str">
        <f>IF(Tableau210[[#This Row],[NB JP BUTA]]=1,"1 JP","") &amp; IF(Tableau210[[#This Row],[Nb BP BUTA]]=1," 1 BP","") &amp; IF(Tableau210[[#This Row],[Nb BP BUTA]]=2," 2 BP","")</f>
        <v/>
      </c>
      <c r="AL1363" s="117" t="s">
        <v>103</v>
      </c>
      <c r="AM1363" s="117">
        <f>IFERROR(+VLOOKUP(AY1363,Tiges!$G$4:$I$569,3,FALSE),"")</f>
        <v>22</v>
      </c>
      <c r="AN1363" s="48"/>
      <c r="AO1363" s="117" t="s">
        <v>3424</v>
      </c>
      <c r="AP1363" s="177" cm="1">
        <f t="array" ref="AP13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6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63" s="117" t="s">
        <v>3424</v>
      </c>
      <c r="AS1363" s="177" t="str" cm="1">
        <f t="array" ref="AS13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63" s="411" t="s">
        <v>3424</v>
      </c>
      <c r="AU1363" s="117" t="s">
        <v>3424</v>
      </c>
      <c r="AV1363" s="177" t="str" cm="1">
        <f t="array" ref="AV13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3" s="117"/>
      <c r="AY1363" s="117" cm="1">
        <f t="array" ref="AY1363">IFERROR(_xlfn.XLOOKUP(Tableau210[[#This Row],[DN DONNEES BUTA ]]&amp;Tableau210[[#This Row],[PN DONNEES BUTA]],Tiges!$B$4:$B$79&amp;Tiges!$C$4:$C$79,Tiges!$G$4:$G$79),"")</f>
        <v>14</v>
      </c>
      <c r="AZ1363" s="117"/>
      <c r="BA1363" s="117" cm="1">
        <f t="array" ref="BA1363">IFERROR(_xlfn.XLOOKUP(Tableau210[[#This Row],[DN DONNEES BUTA ]]&amp;Tableau210[[#This Row],[PN DONNEES BUTA]],Tiges!$B$4:$B$79&amp;Tiges!$C$4:$C$79,Tiges!$H$4:$H$79),"")</f>
        <v>70</v>
      </c>
      <c r="BB1363" s="117"/>
      <c r="BC1363" s="184">
        <f>IFERROR(VLOOKUP(Tableau210[[#This Row],[OPERATION]],Tableau4[],2,FALSE),"")</f>
        <v>0</v>
      </c>
      <c r="BD1363" s="177" cm="1">
        <f t="array" ref="BD1363">IFERROR(
   SUM(
      _xlfn._xlws.FILTER(
         Tableau3[Nb Platinage Joint],
         (Tableau3[ITEM]=Tableau210[[#This Row],[NOM]])*
         (Tableau3[Rep.]=Tableau210[[#This Row],[REPERE BUTA]])
      )
   ),
0)</f>
        <v>0</v>
      </c>
      <c r="BE1363" s="182">
        <f>IFERROR(VLOOKUP(Tableau210[[#This Row],[OPERATION]],Tableau4[],3,FALSE),"")</f>
        <v>1</v>
      </c>
      <c r="BF1363" s="177" cm="1">
        <f t="array" ref="BF1363">IFERROR(
   SUM(
      _xlfn._xlws.FILTER(
         Tableau3[Joint Définitif Nb],
         (Tableau3[ITEM]=Tableau210[[#This Row],[NOM]])*
         (Tableau3[Rep.]=Tableau210[[#This Row],[REPERE BUTA]])
      )
   ),
0)</f>
        <v>1</v>
      </c>
      <c r="BG1363" s="117" t="s">
        <v>3424</v>
      </c>
      <c r="BH1363" s="177" t="str" cm="1">
        <f t="array" ref="BH13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6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63" s="117"/>
      <c r="BK1363" s="117" t="s">
        <v>3424</v>
      </c>
      <c r="BL1363" s="167" t="s">
        <v>2380</v>
      </c>
      <c r="BM1363" s="167"/>
      <c r="BN1363" s="117"/>
      <c r="BO1363" s="117"/>
      <c r="BP1363" s="117"/>
      <c r="BQ1363" s="48"/>
      <c r="BR1363" s="119"/>
      <c r="BS1363" s="48"/>
      <c r="BT1363" s="48"/>
      <c r="BU1363" s="48"/>
      <c r="BV1363" s="48"/>
      <c r="BW1363" s="48"/>
      <c r="BX1363" s="48"/>
    </row>
    <row r="1364" spans="1:76" ht="15.75" hidden="1" x14ac:dyDescent="0.25">
      <c r="A1364" s="48" t="e" cm="1">
        <f t="array" ref="A1364">_xlfn.XLOOKUP(Tableau210[[#This Row],[NOM]]&amp;Tableau210[[#This Row],[REPERE BUTA]],[6]!Tableau16[POSTE TECHNIQUE]&amp;[6]!Tableau16[Repere ADM],[6]!Tableau16[NUMERO CLIENT])</f>
        <v>#N/A</v>
      </c>
      <c r="B1364" s="48" t="str" cm="1">
        <f t="array" ref="B1364">_xlfn.XLOOKUP(Tableau210[[#This Row],[NOM]]&amp;Tableau210[[#This Row],[REPERE BUTA]],[6]!Tableau16[POSTE TECHNIQUE]&amp;[6]!Tableau16[Repere REF],[6]!Tableau16[NUMERO CLIENT])</f>
        <v>S2-PSVBS594</v>
      </c>
      <c r="C1364" s="48" cm="1">
        <f t="array" ref="C1364">_xlfn.XLOOKUP(Tableau210[[#This Row],[NOM]]&amp;Tableau210[[#This Row],[Repere Ubleam]],[7]Sheet1!$C$2:$C$2995&amp;[7]Sheet1!$I$2:$I$2995,[7]Sheet1!$A$2:$A$2995)</f>
        <v>746</v>
      </c>
      <c r="D1364" s="48" t="str">
        <f>C1364&amp;""</f>
        <v>746</v>
      </c>
      <c r="E1364" s="48" t="s">
        <v>2577</v>
      </c>
      <c r="F1364" s="48" t="s">
        <v>679</v>
      </c>
      <c r="G1364" s="176" t="s">
        <v>1627</v>
      </c>
      <c r="H1364" s="119" t="s">
        <v>1067</v>
      </c>
      <c r="I1364" s="119" t="s">
        <v>91</v>
      </c>
      <c r="J1364" s="119" t="s">
        <v>1079</v>
      </c>
      <c r="K1364" s="119" t="str">
        <f>_xlfn.XLOOKUP(Tableau210[[#This Row],[NOM]],[8]LUT!$I$5:$I$301,[8]LUT!$N$5:$N$301)</f>
        <v xml:space="preserve">Soupape </v>
      </c>
      <c r="L1364" s="119" t="s">
        <v>83</v>
      </c>
      <c r="M1364" s="119"/>
      <c r="N1364" s="119" t="s">
        <v>83</v>
      </c>
      <c r="O1364" s="119"/>
      <c r="P1364" s="119"/>
      <c r="Q1364" s="119"/>
      <c r="R1364" s="119"/>
      <c r="S1364" s="119"/>
      <c r="T1364" s="119"/>
      <c r="U1364" s="119"/>
      <c r="V1364" s="119"/>
      <c r="W1364" s="148" cm="1">
        <f t="array" ref="W1364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64" s="207" cm="1">
        <f t="array" ref="X13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6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64" s="148" cm="1">
        <f t="array" ref="Z1364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64" s="207" cm="1">
        <f t="array" ref="AA13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64" s="48"/>
      <c r="AD1364" s="117" t="s">
        <v>2196</v>
      </c>
      <c r="AE1364" s="119"/>
      <c r="AF1364" s="183">
        <f>IFERROR(VLOOKUP(Tableau210[[#This Row],[OPERATION]],Tableau4[],5,FALSE),"")</f>
        <v>0</v>
      </c>
      <c r="AG1364" s="178" cm="1">
        <f t="array" ref="AG1364">IFERROR(
   SUM(
      _xlfn._xlws.FILTER(
         Tableau3[JP],
         (Tableau3[ITEM]=Tableau210[[#This Row],[NOM]])*
         (Tableau3[Rep.]=Tableau210[[#This Row],[REPERE BUTA]])
      )
   ),
0)</f>
        <v>0</v>
      </c>
      <c r="AH1364" s="183">
        <f>IFERROR(VLOOKUP(Tableau210[[#This Row],[OPERATION]],Tableau4[],4,FALSE),"")</f>
        <v>0</v>
      </c>
      <c r="AI1364" s="178" cm="1">
        <f t="array" ref="AI1364">IFERROR(
   SUM(
      _xlfn._xlws.FILTER(
         Tableau3[BP],
         (Tableau3[ITEM]=Tableau210[[#This Row],[NOM]])*
         (Tableau3[Rep.]=Tableau210[[#This Row],[REPERE BUTA]])
      )
   ),
0)</f>
        <v>0</v>
      </c>
      <c r="AJ1364" s="181" t="str">
        <f>IF(Tableau210[[#This Row],[NB JP EMIS]]=1,"1 JP","") &amp; IF(Tableau210[[#This Row],[NB BP EMIS]]=1," 1 BP","")</f>
        <v/>
      </c>
      <c r="AK1364" s="178" t="str">
        <f>IF(Tableau210[[#This Row],[NB JP BUTA]]=1,"1 JP","") &amp; IF(Tableau210[[#This Row],[Nb BP BUTA]]=1," 1 BP","") &amp; IF(Tableau210[[#This Row],[Nb BP BUTA]]=2," 2 BP","")</f>
        <v/>
      </c>
      <c r="AL1364" s="117" t="s">
        <v>103</v>
      </c>
      <c r="AM1364" s="117">
        <f>IFERROR(+VLOOKUP(AY1364,Tiges!$G$4:$I$569,3,FALSE),"")</f>
        <v>22</v>
      </c>
      <c r="AN1364" s="48"/>
      <c r="AO1364" s="117" t="s">
        <v>3424</v>
      </c>
      <c r="AP1364" s="177" cm="1">
        <f t="array" ref="AP13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6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64" s="117" t="s">
        <v>3424</v>
      </c>
      <c r="AS1364" s="177" t="str" cm="1">
        <f t="array" ref="AS13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64" s="411" t="s">
        <v>3424</v>
      </c>
      <c r="AU1364" s="117" t="s">
        <v>3424</v>
      </c>
      <c r="AV1364" s="177" t="str" cm="1">
        <f t="array" ref="AV13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4" s="117"/>
      <c r="AY1364" s="117" cm="1">
        <f t="array" ref="AY1364">IFERROR(_xlfn.XLOOKUP(Tableau210[[#This Row],[DN DONNEES BUTA ]]&amp;Tableau210[[#This Row],[PN DONNEES BUTA]],Tiges!$B$4:$B$79&amp;Tiges!$C$4:$C$79,Tiges!$G$4:$G$79),"")</f>
        <v>14</v>
      </c>
      <c r="AZ1364" s="117"/>
      <c r="BA1364" s="117" cm="1">
        <f t="array" ref="BA1364">IFERROR(_xlfn.XLOOKUP(Tableau210[[#This Row],[DN DONNEES BUTA ]]&amp;Tableau210[[#This Row],[PN DONNEES BUTA]],Tiges!$B$4:$B$79&amp;Tiges!$C$4:$C$79,Tiges!$H$4:$H$79),"")</f>
        <v>70</v>
      </c>
      <c r="BB1364" s="117"/>
      <c r="BC1364" s="184">
        <f>IFERROR(VLOOKUP(Tableau210[[#This Row],[OPERATION]],Tableau4[],2,FALSE),"")</f>
        <v>0</v>
      </c>
      <c r="BD1364" s="177" cm="1">
        <f t="array" ref="BD1364">IFERROR(
   SUM(
      _xlfn._xlws.FILTER(
         Tableau3[Nb Platinage Joint],
         (Tableau3[ITEM]=Tableau210[[#This Row],[NOM]])*
         (Tableau3[Rep.]=Tableau210[[#This Row],[REPERE BUTA]])
      )
   ),
0)</f>
        <v>0</v>
      </c>
      <c r="BE1364" s="182">
        <f>IFERROR(VLOOKUP(Tableau210[[#This Row],[OPERATION]],Tableau4[],3,FALSE),"")</f>
        <v>1</v>
      </c>
      <c r="BF1364" s="177" cm="1">
        <f t="array" ref="BF1364">IFERROR(
   SUM(
      _xlfn._xlws.FILTER(
         Tableau3[Joint Définitif Nb],
         (Tableau3[ITEM]=Tableau210[[#This Row],[NOM]])*
         (Tableau3[Rep.]=Tableau210[[#This Row],[REPERE BUTA]])
      )
   ),
0)</f>
        <v>1</v>
      </c>
      <c r="BG1364" s="117" t="s">
        <v>3424</v>
      </c>
      <c r="BH1364" s="177" t="str" cm="1">
        <f t="array" ref="BH13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6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64" s="117"/>
      <c r="BK1364" s="117" t="s">
        <v>3424</v>
      </c>
      <c r="BL1364" s="167" t="s">
        <v>2380</v>
      </c>
      <c r="BM1364" s="167"/>
      <c r="BN1364" s="117"/>
      <c r="BO1364" s="117"/>
      <c r="BP1364" s="117"/>
      <c r="BQ1364" s="48"/>
      <c r="BR1364" s="119"/>
      <c r="BS1364" s="48"/>
      <c r="BT1364" s="48"/>
      <c r="BU1364" s="48"/>
      <c r="BV1364" s="48"/>
      <c r="BW1364" s="48"/>
      <c r="BX1364" s="48"/>
    </row>
    <row r="1365" spans="1:76" ht="15.75" hidden="1" x14ac:dyDescent="0.25">
      <c r="A1365" s="48" t="str" cm="1">
        <f t="array" ref="A1365">_xlfn.XLOOKUP(Tableau210[[#This Row],[NOM]]&amp;Tableau210[[#This Row],[REPERE BUTA]],[6]!Tableau16[POSTE TECHNIQUE]&amp;[6]!Tableau16[Repere ADM],[6]!Tableau16[NUMERO CLIENT])</f>
        <v>S2-PSVBT0762</v>
      </c>
      <c r="B1365" s="48" t="e" cm="1">
        <f t="array" ref="B1365">_xlfn.XLOOKUP(Tableau210[[#This Row],[NOM]]&amp;Tableau210[[#This Row],[REPERE BUTA]],[6]!Tableau16[POSTE TECHNIQUE]&amp;[6]!Tableau16[Repere REF],[6]!Tableau16[NUMERO CLIENT])</f>
        <v>#N/A</v>
      </c>
      <c r="C1365" s="48" cm="1">
        <f t="array" ref="C1365">_xlfn.XLOOKUP(Tableau210[[#This Row],[NOM]]&amp;Tableau210[[#This Row],[Repere Ubleam]],[7]Sheet1!$C$2:$C$2995&amp;[7]Sheet1!$I$2:$I$2995,[7]Sheet1!$A$2:$A$2995)</f>
        <v>747</v>
      </c>
      <c r="D1365" s="48" t="str">
        <f>C1365&amp;""</f>
        <v>747</v>
      </c>
      <c r="E1365" s="48" t="s">
        <v>2577</v>
      </c>
      <c r="F1365" s="48" t="s">
        <v>681</v>
      </c>
      <c r="G1365" s="176" t="s">
        <v>1629</v>
      </c>
      <c r="H1365" s="119" t="s">
        <v>1068</v>
      </c>
      <c r="I1365" s="119" t="s">
        <v>91</v>
      </c>
      <c r="J1365" s="119" t="s">
        <v>1079</v>
      </c>
      <c r="K1365" s="119" t="str">
        <f>_xlfn.XLOOKUP(Tableau210[[#This Row],[NOM]],[8]LUT!$I$5:$I$301,[8]LUT!$N$5:$N$301)</f>
        <v xml:space="preserve">Soupape </v>
      </c>
      <c r="L1365" s="119" t="s">
        <v>73</v>
      </c>
      <c r="M1365" s="119"/>
      <c r="N1365" s="119" t="s">
        <v>73</v>
      </c>
      <c r="O1365" s="119"/>
      <c r="P1365" s="119"/>
      <c r="Q1365" s="119"/>
      <c r="R1365" s="119"/>
      <c r="S1365" s="119"/>
      <c r="T1365" s="119"/>
      <c r="U1365" s="119"/>
      <c r="V1365" s="119"/>
      <c r="W1365" s="148" cm="1">
        <f t="array" ref="W1365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65" s="207" cm="1">
        <f t="array" ref="X13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36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65" s="148" cm="1">
        <f t="array" ref="Z1365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65" s="207" cm="1">
        <f t="array" ref="AA13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65" s="48"/>
      <c r="AD1365" s="117" t="s">
        <v>2197</v>
      </c>
      <c r="AE1365" s="119"/>
      <c r="AF1365" s="183">
        <f>IFERROR(VLOOKUP(Tableau210[[#This Row],[OPERATION]],Tableau4[],5,FALSE),"")</f>
        <v>0</v>
      </c>
      <c r="AG1365" s="178" cm="1">
        <f t="array" ref="AG1365">IFERROR(
   SUM(
      _xlfn._xlws.FILTER(
         Tableau3[JP],
         (Tableau3[ITEM]=Tableau210[[#This Row],[NOM]])*
         (Tableau3[Rep.]=Tableau210[[#This Row],[REPERE BUTA]])
      )
   ),
0)</f>
        <v>0</v>
      </c>
      <c r="AH1365" s="183">
        <f>IFERROR(VLOOKUP(Tableau210[[#This Row],[OPERATION]],Tableau4[],4,FALSE),"")</f>
        <v>1</v>
      </c>
      <c r="AI1365" s="178" cm="1">
        <f t="array" ref="AI1365">IFERROR(
   SUM(
      _xlfn._xlws.FILTER(
         Tableau3[BP],
         (Tableau3[ITEM]=Tableau210[[#This Row],[NOM]])*
         (Tableau3[Rep.]=Tableau210[[#This Row],[REPERE BUTA]])
      )
   ),
0)</f>
        <v>1</v>
      </c>
      <c r="AJ1365" s="181" t="str">
        <f>IF(Tableau210[[#This Row],[NB JP EMIS]]=1,"1 JP","") &amp; IF(Tableau210[[#This Row],[NB BP EMIS]]=1," 1 BP","")</f>
        <v xml:space="preserve"> 1 BP</v>
      </c>
      <c r="AK1365" s="178" t="str">
        <f>IF(Tableau210[[#This Row],[NB JP BUTA]]=1,"1 JP","") &amp; IF(Tableau210[[#This Row],[Nb BP BUTA]]=1," 1 BP","") &amp; IF(Tableau210[[#This Row],[Nb BP BUTA]]=2," 2 BP","")</f>
        <v xml:space="preserve"> 1 BP</v>
      </c>
      <c r="AL1365" s="117" t="s">
        <v>2527</v>
      </c>
      <c r="AM1365" s="117">
        <f>IFERROR(+VLOOKUP(AY1365,Tiges!$G$4:$I$569,3,FALSE),"")</f>
        <v>22</v>
      </c>
      <c r="AN1365" s="48"/>
      <c r="AO1365" s="117" t="s">
        <v>3424</v>
      </c>
      <c r="AP1365" s="177" cm="1">
        <f t="array" ref="AP13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6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65" s="118" t="s">
        <v>3424</v>
      </c>
      <c r="AS1365" s="177" t="str" cm="1">
        <f t="array" ref="AS13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6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65" s="117" t="s">
        <v>3424</v>
      </c>
      <c r="AV1365" s="177" t="str" cm="1">
        <f t="array" ref="AV13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5" s="117"/>
      <c r="AY1365" s="117" cm="1">
        <f t="array" ref="AY1365">IFERROR(_xlfn.XLOOKUP(Tableau210[[#This Row],[DN DONNEES BUTA ]]&amp;Tableau210[[#This Row],[PN DONNEES BUTA]],Tiges!$B$4:$B$79&amp;Tiges!$C$4:$C$79,Tiges!$G$4:$G$79),"")</f>
        <v>14</v>
      </c>
      <c r="AZ1365" s="117"/>
      <c r="BA1365" s="117" cm="1">
        <f t="array" ref="BA1365">IFERROR(_xlfn.XLOOKUP(Tableau210[[#This Row],[DN DONNEES BUTA ]]&amp;Tableau210[[#This Row],[PN DONNEES BUTA]],Tiges!$B$4:$B$79&amp;Tiges!$C$4:$C$79,Tiges!$H$4:$H$79),"")</f>
        <v>70</v>
      </c>
      <c r="BB1365" s="117"/>
      <c r="BC1365" s="184">
        <f>IFERROR(VLOOKUP(Tableau210[[#This Row],[OPERATION]],Tableau4[],2,FALSE),"")</f>
        <v>1</v>
      </c>
      <c r="BD1365" s="177" cm="1">
        <f t="array" ref="BD1365">IFERROR(
   SUM(
      _xlfn._xlws.FILTER(
         Tableau3[Nb Platinage Joint],
         (Tableau3[ITEM]=Tableau210[[#This Row],[NOM]])*
         (Tableau3[Rep.]=Tableau210[[#This Row],[REPERE BUTA]])
      )
   ),
0)</f>
        <v>1</v>
      </c>
      <c r="BE1365" s="182">
        <f>IFERROR(VLOOKUP(Tableau210[[#This Row],[OPERATION]],Tableau4[],3,FALSE),"")</f>
        <v>1</v>
      </c>
      <c r="BF1365" s="177" cm="1">
        <f t="array" ref="BF1365">IFERROR(
   SUM(
      _xlfn._xlws.FILTER(
         Tableau3[Joint Définitif Nb],
         (Tableau3[ITEM]=Tableau210[[#This Row],[NOM]])*
         (Tableau3[Rep.]=Tableau210[[#This Row],[REPERE BUTA]])
      )
   ),
0)</f>
        <v>1</v>
      </c>
      <c r="BG1365" s="117" t="s">
        <v>3424</v>
      </c>
      <c r="BH1365" s="177" t="str" cm="1">
        <f t="array" ref="BH13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6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65" s="117"/>
      <c r="BK1365" s="117" t="s">
        <v>3424</v>
      </c>
      <c r="BL1365" s="167" t="s">
        <v>2380</v>
      </c>
      <c r="BM1365" s="167"/>
      <c r="BN1365" s="117"/>
      <c r="BO1365" s="117"/>
      <c r="BP1365" s="117"/>
      <c r="BQ1365" s="48"/>
      <c r="BR1365" s="119"/>
      <c r="BS1365" s="48"/>
      <c r="BT1365" s="48"/>
      <c r="BU1365" s="48"/>
      <c r="BV1365" s="48"/>
      <c r="BW1365" s="48"/>
      <c r="BX1365" s="48"/>
    </row>
    <row r="1366" spans="1:76" ht="15.75" hidden="1" x14ac:dyDescent="0.25">
      <c r="A1366" s="48" t="e" cm="1">
        <f t="array" ref="A1366">_xlfn.XLOOKUP(Tableau210[[#This Row],[NOM]]&amp;Tableau210[[#This Row],[REPERE BUTA]],[6]!Tableau16[POSTE TECHNIQUE]&amp;[6]!Tableau16[Repere ADM],[6]!Tableau16[NUMERO CLIENT])</f>
        <v>#N/A</v>
      </c>
      <c r="B1366" s="48" t="str" cm="1">
        <f t="array" ref="B1366">_xlfn.XLOOKUP(Tableau210[[#This Row],[NOM]]&amp;Tableau210[[#This Row],[REPERE BUTA]],[6]!Tableau16[POSTE TECHNIQUE]&amp;[6]!Tableau16[Repere REF],[6]!Tableau16[NUMERO CLIENT])</f>
        <v>S2-PSVBT0762</v>
      </c>
      <c r="C1366" s="48" cm="1">
        <f t="array" ref="C1366">_xlfn.XLOOKUP(Tableau210[[#This Row],[NOM]]&amp;Tableau210[[#This Row],[Repere Ubleam]],[7]Sheet1!$C$2:$C$2995&amp;[7]Sheet1!$I$2:$I$2995,[7]Sheet1!$A$2:$A$2995)</f>
        <v>748</v>
      </c>
      <c r="D1366" s="48" t="str">
        <f>C1366&amp;""</f>
        <v>748</v>
      </c>
      <c r="E1366" s="48" t="s">
        <v>2577</v>
      </c>
      <c r="F1366" s="48" t="s">
        <v>681</v>
      </c>
      <c r="G1366" s="176" t="s">
        <v>1629</v>
      </c>
      <c r="H1366" s="119" t="s">
        <v>1068</v>
      </c>
      <c r="I1366" s="119" t="s">
        <v>91</v>
      </c>
      <c r="J1366" s="119" t="s">
        <v>1079</v>
      </c>
      <c r="K1366" s="119" t="str">
        <f>_xlfn.XLOOKUP(Tableau210[[#This Row],[NOM]],[8]LUT!$I$5:$I$301,[8]LUT!$N$5:$N$301)</f>
        <v xml:space="preserve">Soupape </v>
      </c>
      <c r="L1366" s="119" t="s">
        <v>83</v>
      </c>
      <c r="M1366" s="119"/>
      <c r="N1366" s="119" t="s">
        <v>83</v>
      </c>
      <c r="O1366" s="119"/>
      <c r="P1366" s="119"/>
      <c r="Q1366" s="119"/>
      <c r="R1366" s="119"/>
      <c r="S1366" s="119"/>
      <c r="T1366" s="119"/>
      <c r="U1366" s="119"/>
      <c r="V1366" s="119"/>
      <c r="W1366" s="148" cm="1">
        <f t="array" ref="W1366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66" s="207" cm="1">
        <f t="array" ref="X13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6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66" s="148" cm="1">
        <f t="array" ref="Z1366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66" s="207" cm="1">
        <f t="array" ref="AA13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66" s="48"/>
      <c r="AD1366" s="117" t="s">
        <v>2197</v>
      </c>
      <c r="AE1366" s="119"/>
      <c r="AF1366" s="183">
        <f>IFERROR(VLOOKUP(Tableau210[[#This Row],[OPERATION]],Tableau4[],5,FALSE),"")</f>
        <v>0</v>
      </c>
      <c r="AG1366" s="178" cm="1">
        <f t="array" ref="AG1366">IFERROR(
   SUM(
      _xlfn._xlws.FILTER(
         Tableau3[JP],
         (Tableau3[ITEM]=Tableau210[[#This Row],[NOM]])*
         (Tableau3[Rep.]=Tableau210[[#This Row],[REPERE BUTA]])
      )
   ),
0)</f>
        <v>0</v>
      </c>
      <c r="AH1366" s="183">
        <f>IFERROR(VLOOKUP(Tableau210[[#This Row],[OPERATION]],Tableau4[],4,FALSE),"")</f>
        <v>1</v>
      </c>
      <c r="AI1366" s="178" cm="1">
        <f t="array" ref="AI1366">IFERROR(
   SUM(
      _xlfn._xlws.FILTER(
         Tableau3[BP],
         (Tableau3[ITEM]=Tableau210[[#This Row],[NOM]])*
         (Tableau3[Rep.]=Tableau210[[#This Row],[REPERE BUTA]])
      )
   ),
0)</f>
        <v>1</v>
      </c>
      <c r="AJ1366" s="181" t="str">
        <f>IF(Tableau210[[#This Row],[NB JP EMIS]]=1,"1 JP","") &amp; IF(Tableau210[[#This Row],[NB BP EMIS]]=1," 1 BP","")</f>
        <v xml:space="preserve"> 1 BP</v>
      </c>
      <c r="AK1366" s="178" t="str">
        <f>IF(Tableau210[[#This Row],[NB JP BUTA]]=1,"1 JP","") &amp; IF(Tableau210[[#This Row],[Nb BP BUTA]]=1," 1 BP","") &amp; IF(Tableau210[[#This Row],[Nb BP BUTA]]=2," 2 BP","")</f>
        <v xml:space="preserve"> 1 BP</v>
      </c>
      <c r="AL1366" s="117" t="s">
        <v>2527</v>
      </c>
      <c r="AM1366" s="117">
        <f>IFERROR(+VLOOKUP(AY1366,Tiges!$G$4:$I$569,3,FALSE),"")</f>
        <v>22</v>
      </c>
      <c r="AN1366" s="48"/>
      <c r="AO1366" s="117" t="s">
        <v>3424</v>
      </c>
      <c r="AP1366" s="177" cm="1">
        <f t="array" ref="AP13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6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66" s="118" t="s">
        <v>3424</v>
      </c>
      <c r="AS1366" s="177" t="str" cm="1">
        <f t="array" ref="AS13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6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66" s="117" t="s">
        <v>3424</v>
      </c>
      <c r="AV1366" s="177" t="str" cm="1">
        <f t="array" ref="AV13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6" s="117"/>
      <c r="AY1366" s="117" cm="1">
        <f t="array" ref="AY1366">IFERROR(_xlfn.XLOOKUP(Tableau210[[#This Row],[DN DONNEES BUTA ]]&amp;Tableau210[[#This Row],[PN DONNEES BUTA]],Tiges!$B$4:$B$79&amp;Tiges!$C$4:$C$79,Tiges!$G$4:$G$79),"")</f>
        <v>14</v>
      </c>
      <c r="AZ1366" s="117"/>
      <c r="BA1366" s="117" cm="1">
        <f t="array" ref="BA1366">IFERROR(_xlfn.XLOOKUP(Tableau210[[#This Row],[DN DONNEES BUTA ]]&amp;Tableau210[[#This Row],[PN DONNEES BUTA]],Tiges!$B$4:$B$79&amp;Tiges!$C$4:$C$79,Tiges!$H$4:$H$79),"")</f>
        <v>70</v>
      </c>
      <c r="BB1366" s="117"/>
      <c r="BC1366" s="184">
        <f>IFERROR(VLOOKUP(Tableau210[[#This Row],[OPERATION]],Tableau4[],2,FALSE),"")</f>
        <v>1</v>
      </c>
      <c r="BD1366" s="177" cm="1">
        <f t="array" ref="BD1366">IFERROR(
   SUM(
      _xlfn._xlws.FILTER(
         Tableau3[Nb Platinage Joint],
         (Tableau3[ITEM]=Tableau210[[#This Row],[NOM]])*
         (Tableau3[Rep.]=Tableau210[[#This Row],[REPERE BUTA]])
      )
   ),
0)</f>
        <v>1</v>
      </c>
      <c r="BE1366" s="182">
        <f>IFERROR(VLOOKUP(Tableau210[[#This Row],[OPERATION]],Tableau4[],3,FALSE),"")</f>
        <v>1</v>
      </c>
      <c r="BF1366" s="177" cm="1">
        <f t="array" ref="BF1366">IFERROR(
   SUM(
      _xlfn._xlws.FILTER(
         Tableau3[Joint Définitif Nb],
         (Tableau3[ITEM]=Tableau210[[#This Row],[NOM]])*
         (Tableau3[Rep.]=Tableau210[[#This Row],[REPERE BUTA]])
      )
   ),
0)</f>
        <v>1</v>
      </c>
      <c r="BG1366" s="117" t="s">
        <v>3424</v>
      </c>
      <c r="BH1366" s="177" t="str" cm="1">
        <f t="array" ref="BH13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6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66" s="117"/>
      <c r="BK1366" s="117" t="s">
        <v>3424</v>
      </c>
      <c r="BL1366" s="167" t="s">
        <v>2380</v>
      </c>
      <c r="BM1366" s="167"/>
      <c r="BN1366" s="117"/>
      <c r="BO1366" s="117"/>
      <c r="BP1366" s="117"/>
      <c r="BQ1366" s="48"/>
      <c r="BR1366" s="119"/>
      <c r="BS1366" s="48"/>
      <c r="BT1366" s="48"/>
      <c r="BU1366" s="48"/>
      <c r="BV1366" s="48"/>
      <c r="BW1366" s="48"/>
      <c r="BX1366" s="48"/>
    </row>
    <row r="1367" spans="1:76" ht="15.75" hidden="1" x14ac:dyDescent="0.25">
      <c r="A1367" s="48" t="str" cm="1">
        <f t="array" ref="A1367">_xlfn.XLOOKUP(Tableau210[[#This Row],[NOM]]&amp;Tableau210[[#This Row],[REPERE BUTA]],[6]!Tableau16[POSTE TECHNIQUE]&amp;[6]!Tableau16[Repere ADM],[6]!Tableau16[NUMERO CLIENT])</f>
        <v>S2-PSVBT-798</v>
      </c>
      <c r="B1367" s="48" t="e" cm="1">
        <f t="array" ref="B1367">_xlfn.XLOOKUP(Tableau210[[#This Row],[NOM]]&amp;Tableau210[[#This Row],[REPERE BUTA]],[6]!Tableau16[POSTE TECHNIQUE]&amp;[6]!Tableau16[Repere REF],[6]!Tableau16[NUMERO CLIENT])</f>
        <v>#N/A</v>
      </c>
      <c r="C1367" s="48" cm="1">
        <f t="array" ref="C1367">_xlfn.XLOOKUP(Tableau210[[#This Row],[NOM]]&amp;Tableau210[[#This Row],[Repere Ubleam]],[7]Sheet1!$C$2:$C$2995&amp;[7]Sheet1!$I$2:$I$2995,[7]Sheet1!$A$2:$A$2995)</f>
        <v>749</v>
      </c>
      <c r="D1367" s="48" t="str">
        <f>C1367&amp;""</f>
        <v>749</v>
      </c>
      <c r="E1367" s="48" t="s">
        <v>2592</v>
      </c>
      <c r="F1367" s="48" t="s">
        <v>684</v>
      </c>
      <c r="G1367" s="149" t="s">
        <v>1630</v>
      </c>
      <c r="H1367" s="150" t="s">
        <v>1068</v>
      </c>
      <c r="I1367" s="150" t="s">
        <v>91</v>
      </c>
      <c r="J1367" s="150" t="s">
        <v>1079</v>
      </c>
      <c r="K1367" s="150" t="str">
        <f>_xlfn.XLOOKUP(Tableau210[[#This Row],[NOM]],[8]LUT!$I$5:$I$301,[8]LUT!$N$5:$N$301)</f>
        <v xml:space="preserve">Soupape </v>
      </c>
      <c r="L1367" s="150" t="s">
        <v>73</v>
      </c>
      <c r="M1367" s="150"/>
      <c r="N1367" s="150" t="s">
        <v>73</v>
      </c>
      <c r="O1367" s="150"/>
      <c r="P1367" s="150"/>
      <c r="Q1367" s="150"/>
      <c r="R1367" s="150"/>
      <c r="S1367" s="150"/>
      <c r="T1367" s="150"/>
      <c r="U1367" s="150"/>
      <c r="V1367" s="150"/>
      <c r="W1367" s="151" cm="1">
        <f t="array" ref="W1367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67" s="151" cm="1">
        <f t="array" ref="X13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367" s="151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67" s="151" cm="1">
        <f t="array" ref="Z1367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67" s="151" cm="1">
        <f t="array" ref="AA13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367" s="151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67" s="152"/>
      <c r="AD1367" s="153" t="s">
        <v>2197</v>
      </c>
      <c r="AE1367" s="150"/>
      <c r="AF1367" s="161">
        <f>IFERROR(VLOOKUP(Tableau210[[#This Row],[OPERATION]],Tableau4[],5,FALSE),"")</f>
        <v>0</v>
      </c>
      <c r="AG1367" s="150" cm="1">
        <f t="array" ref="AG1367">IFERROR(
   SUM(
      _xlfn._xlws.FILTER(
         Tableau3[JP],
         (Tableau3[ITEM]=Tableau210[[#This Row],[NOM]])*
         (Tableau3[Rep.]=Tableau210[[#This Row],[REPERE BUTA]])
      )
   ),
0)</f>
        <v>0</v>
      </c>
      <c r="AH1367" s="161">
        <f>IFERROR(VLOOKUP(Tableau210[[#This Row],[OPERATION]],Tableau4[],4,FALSE),"")</f>
        <v>1</v>
      </c>
      <c r="AI1367" s="150" cm="1">
        <f t="array" ref="AI1367">IFERROR(
   SUM(
      _xlfn._xlws.FILTER(
         Tableau3[BP],
         (Tableau3[ITEM]=Tableau210[[#This Row],[NOM]])*
         (Tableau3[Rep.]=Tableau210[[#This Row],[REPERE BUTA]])
      )
   ),
0)</f>
        <v>0</v>
      </c>
      <c r="AJ1367" s="150" t="str">
        <f>IF(Tableau210[[#This Row],[NB JP EMIS]]=1,"1 JP","") &amp; IF(Tableau210[[#This Row],[NB BP EMIS]]=1," 1 BP","")</f>
        <v xml:space="preserve"> 1 BP</v>
      </c>
      <c r="AK1367" s="150" t="str">
        <f>IF(Tableau210[[#This Row],[NB JP BUTA]]=1,"1 JP","") &amp; IF(Tableau210[[#This Row],[Nb BP BUTA]]=1," 1 BP","") &amp; IF(Tableau210[[#This Row],[Nb BP BUTA]]=2," 2 BP","")</f>
        <v/>
      </c>
      <c r="AL1367" s="153" t="s">
        <v>2527</v>
      </c>
      <c r="AM1367" s="153" t="str">
        <f>IFERROR(+VLOOKUP(AY1367,Tiges!$G$4:$I$569,3,FALSE),"")</f>
        <v/>
      </c>
      <c r="AN1367" s="152"/>
      <c r="AO1367" s="153" t="s">
        <v>2303</v>
      </c>
      <c r="AP1367" s="153" cm="1">
        <f t="array" ref="AP13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67" s="153" t="s">
        <v>2303</v>
      </c>
      <c r="AR1367" s="153" t="s">
        <v>2303</v>
      </c>
      <c r="AS1367" s="153" cm="1">
        <f t="array" ref="AS13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67" s="153" t="s">
        <v>2303</v>
      </c>
      <c r="AU1367" s="153" t="s">
        <v>2303</v>
      </c>
      <c r="AV1367" s="153" cm="1">
        <f t="array" ref="AV13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67" s="153" t="s">
        <v>3424</v>
      </c>
      <c r="AX1367" s="153"/>
      <c r="AY1367" s="153" t="str" cm="1">
        <f t="array" ref="AY1367">IFERROR(_xlfn.XLOOKUP(Tableau210[[#This Row],[DN DONNEES BUTA ]]&amp;Tableau210[[#This Row],[PN DONNEES BUTA]],Tiges!$B$4:$B$79&amp;Tiges!$C$4:$C$79,Tiges!$G$4:$G$79),"")</f>
        <v/>
      </c>
      <c r="AZ1367" s="153"/>
      <c r="BA1367" s="153" t="str" cm="1">
        <f t="array" ref="BA1367">IFERROR(_xlfn.XLOOKUP(Tableau210[[#This Row],[DN DONNEES BUTA ]]&amp;Tableau210[[#This Row],[PN DONNEES BUTA]],Tiges!$B$4:$B$79&amp;Tiges!$C$4:$C$79,Tiges!$H$4:$H$79),"")</f>
        <v/>
      </c>
      <c r="BB1367" s="153"/>
      <c r="BC1367" s="163">
        <f>IFERROR(VLOOKUP(Tableau210[[#This Row],[OPERATION]],Tableau4[],2,FALSE),"")</f>
        <v>1</v>
      </c>
      <c r="BD1367" s="153" cm="1">
        <f t="array" ref="BD1367">IFERROR(
   SUM(
      _xlfn._xlws.FILTER(
         Tableau3[Nb Platinage Joint],
         (Tableau3[ITEM]=Tableau210[[#This Row],[NOM]])*
         (Tableau3[Rep.]=Tableau210[[#This Row],[REPERE BUTA]])
      )
   ),
0)</f>
        <v>0</v>
      </c>
      <c r="BE1367" s="153">
        <f>IFERROR(VLOOKUP(Tableau210[[#This Row],[OPERATION]],Tableau4[],3,FALSE),"")</f>
        <v>1</v>
      </c>
      <c r="BF1367" s="153" cm="1">
        <f t="array" ref="BF1367">IFERROR(
   SUM(
      _xlfn._xlws.FILTER(
         Tableau3[Joint Définitif Nb],
         (Tableau3[ITEM]=Tableau210[[#This Row],[NOM]])*
         (Tableau3[Rep.]=Tableau210[[#This Row],[REPERE BUTA]])
      )
   ),
0)</f>
        <v>0</v>
      </c>
      <c r="BG1367" s="153" t="s">
        <v>2546</v>
      </c>
      <c r="BH1367" s="153" cm="1">
        <f t="array" ref="BH13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67" s="153" t="s">
        <v>3424</v>
      </c>
      <c r="BJ1367" s="153" t="s">
        <v>2303</v>
      </c>
      <c r="BK1367" s="153" t="s">
        <v>2303</v>
      </c>
      <c r="BL1367" s="153" t="s">
        <v>2486</v>
      </c>
      <c r="BM1367" s="153"/>
      <c r="BN1367" s="153"/>
      <c r="BO1367" s="153"/>
      <c r="BP1367" s="153"/>
      <c r="BQ1367" s="152"/>
      <c r="BR1367" s="150"/>
      <c r="BS1367" s="152"/>
      <c r="BT1367" s="152"/>
      <c r="BU1367" s="152"/>
      <c r="BV1367" s="152"/>
      <c r="BW1367" s="152"/>
      <c r="BX1367" s="152"/>
    </row>
    <row r="1368" spans="1:76" ht="15.75" hidden="1" x14ac:dyDescent="0.25">
      <c r="A1368" s="48" t="str" cm="1">
        <f t="array" ref="A1368">_xlfn.XLOOKUP(Tableau210[[#This Row],[NOM]]&amp;Tableau210[[#This Row],[REPERE BUTA]],[6]!Tableau16[POSTE TECHNIQUE]&amp;[6]!Tableau16[Repere ADM],[6]!Tableau16[NUMERO CLIENT])</f>
        <v>S1-PSVBS0590</v>
      </c>
      <c r="B1368" s="48" t="e" cm="1">
        <f t="array" ref="B1368">_xlfn.XLOOKUP(Tableau210[[#This Row],[NOM]]&amp;Tableau210[[#This Row],[REPERE BUTA]],[6]!Tableau16[POSTE TECHNIQUE]&amp;[6]!Tableau16[Repere REF],[6]!Tableau16[NUMERO CLIENT])</f>
        <v>#N/A</v>
      </c>
      <c r="C1368" s="48" cm="1">
        <f t="array" ref="C1368">_xlfn.XLOOKUP(Tableau210[[#This Row],[NOM]]&amp;Tableau210[[#This Row],[Repere Ubleam]],[7]Sheet1!$C$2:$C$2995&amp;[7]Sheet1!$I$2:$I$2995,[7]Sheet1!$A$2:$A$2995)</f>
        <v>75</v>
      </c>
      <c r="D1368" s="48" t="str">
        <f>C1368&amp;""</f>
        <v>75</v>
      </c>
      <c r="E1368" s="48" t="s">
        <v>2577</v>
      </c>
      <c r="F1368" s="48" t="s">
        <v>230</v>
      </c>
      <c r="G1368" s="176" t="s">
        <v>1205</v>
      </c>
      <c r="H1368" s="119" t="s">
        <v>1067</v>
      </c>
      <c r="I1368" s="119" t="s">
        <v>91</v>
      </c>
      <c r="J1368" s="119" t="s">
        <v>1079</v>
      </c>
      <c r="K1368" s="119" t="str">
        <f>_xlfn.XLOOKUP(Tableau210[[#This Row],[NOM]],[8]LUT!$I$5:$I$301,[8]LUT!$N$5:$N$301)</f>
        <v xml:space="preserve">Soupape </v>
      </c>
      <c r="L1368" s="119" t="s">
        <v>73</v>
      </c>
      <c r="M1368" s="119"/>
      <c r="N1368" s="119" t="s">
        <v>73</v>
      </c>
      <c r="O1368" s="119"/>
      <c r="P1368" s="119"/>
      <c r="Q1368" s="119"/>
      <c r="R1368" s="119"/>
      <c r="S1368" s="119"/>
      <c r="T1368" s="119"/>
      <c r="U1368" s="119"/>
      <c r="V1368" s="119"/>
      <c r="W1368" s="148" cm="1">
        <f t="array" ref="W1368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368" s="207" cm="1">
        <f t="array" ref="X13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36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68" s="148" cm="1">
        <f t="array" ref="Z1368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368" s="207" cm="1">
        <f t="array" ref="AA13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68" s="48"/>
      <c r="AD1368" s="117" t="s">
        <v>2197</v>
      </c>
      <c r="AE1368" s="119"/>
      <c r="AF1368" s="183">
        <f>IFERROR(VLOOKUP(Tableau210[[#This Row],[OPERATION]],Tableau4[],5,FALSE),"")</f>
        <v>0</v>
      </c>
      <c r="AG1368" s="178" cm="1">
        <f t="array" ref="AG1368">IFERROR(
   SUM(
      _xlfn._xlws.FILTER(
         Tableau3[JP],
         (Tableau3[ITEM]=Tableau210[[#This Row],[NOM]])*
         (Tableau3[Rep.]=Tableau210[[#This Row],[REPERE BUTA]])
      )
   ),
0)</f>
        <v>0</v>
      </c>
      <c r="AH1368" s="184">
        <f>IFERROR(VLOOKUP(Tableau210[[#This Row],[OPERATION]],Tableau4[],4,FALSE),"")</f>
        <v>1</v>
      </c>
      <c r="AI1368" s="178" cm="1">
        <f t="array" ref="AI1368">IFERROR(
   SUM(
      _xlfn._xlws.FILTER(
         Tableau3[BP],
         (Tableau3[ITEM]=Tableau210[[#This Row],[NOM]])*
         (Tableau3[Rep.]=Tableau210[[#This Row],[REPERE BUTA]])
      )
   ),
0)</f>
        <v>1</v>
      </c>
      <c r="AJ1368" s="182" t="str">
        <f>IF(Tableau210[[#This Row],[NB JP EMIS]]=1,"1 JP","") &amp; IF(Tableau210[[#This Row],[NB BP EMIS]]=1," 1 BP","")</f>
        <v xml:space="preserve"> 1 BP</v>
      </c>
      <c r="AK1368" s="177" t="str">
        <f>IF(Tableau210[[#This Row],[NB JP BUTA]]=1,"1 JP","") &amp; IF(Tableau210[[#This Row],[Nb BP BUTA]]=1," 1 BP","") &amp; IF(Tableau210[[#This Row],[Nb BP BUTA]]=2," 2 BP","")</f>
        <v xml:space="preserve"> 1 BP</v>
      </c>
      <c r="AL1368" s="117" t="s">
        <v>103</v>
      </c>
      <c r="AM1368" s="117">
        <f>IFERROR(+VLOOKUP(AY1368,Tiges!$G$4:$I$569,3,FALSE),"")</f>
        <v>22</v>
      </c>
      <c r="AN1368" s="48"/>
      <c r="AO1368" s="117" t="s">
        <v>3424</v>
      </c>
      <c r="AP1368" s="177" cm="1">
        <f t="array" ref="AP13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6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68" s="117" t="s">
        <v>3424</v>
      </c>
      <c r="AS1368" s="177" t="str" cm="1">
        <f t="array" ref="AS13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68" s="411" t="s">
        <v>3424</v>
      </c>
      <c r="AU1368" s="117" t="s">
        <v>3424</v>
      </c>
      <c r="AV1368" s="177" t="str" cm="1">
        <f t="array" ref="AV13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8" s="117"/>
      <c r="AY1368" s="117" cm="1">
        <f t="array" ref="AY1368">IFERROR(_xlfn.XLOOKUP(Tableau210[[#This Row],[DN DONNEES BUTA ]]&amp;Tableau210[[#This Row],[PN DONNEES BUTA]],Tiges!$B$4:$B$79&amp;Tiges!$C$4:$C$79,Tiges!$G$4:$G$79),"")</f>
        <v>14</v>
      </c>
      <c r="AZ1368" s="117"/>
      <c r="BA1368" s="117" cm="1">
        <f t="array" ref="BA1368">IFERROR(_xlfn.XLOOKUP(Tableau210[[#This Row],[DN DONNEES BUTA ]]&amp;Tableau210[[#This Row],[PN DONNEES BUTA]],Tiges!$B$4:$B$79&amp;Tiges!$C$4:$C$79,Tiges!$H$4:$H$79),"")</f>
        <v>70</v>
      </c>
      <c r="BB1368" s="117"/>
      <c r="BC1368" s="184">
        <f>IFERROR(VLOOKUP(Tableau210[[#This Row],[OPERATION]],Tableau4[],2,FALSE),"")</f>
        <v>1</v>
      </c>
      <c r="BD1368" s="177" cm="1">
        <f t="array" ref="BD1368">IFERROR(
   SUM(
      _xlfn._xlws.FILTER(
         Tableau3[Nb Platinage Joint],
         (Tableau3[ITEM]=Tableau210[[#This Row],[NOM]])*
         (Tableau3[Rep.]=Tableau210[[#This Row],[REPERE BUTA]])
      )
   ),
0)</f>
        <v>1</v>
      </c>
      <c r="BE1368" s="182">
        <f>IFERROR(VLOOKUP(Tableau210[[#This Row],[OPERATION]],Tableau4[],3,FALSE),"")</f>
        <v>1</v>
      </c>
      <c r="BF1368" s="177" cm="1">
        <f t="array" ref="BF1368">IFERROR(
   SUM(
      _xlfn._xlws.FILTER(
         Tableau3[Joint Définitif Nb],
         (Tableau3[ITEM]=Tableau210[[#This Row],[NOM]])*
         (Tableau3[Rep.]=Tableau210[[#This Row],[REPERE BUTA]])
      )
   ),
0)</f>
        <v>1</v>
      </c>
      <c r="BG1368" s="117" t="s">
        <v>3424</v>
      </c>
      <c r="BH1368" s="177" t="str" cm="1">
        <f t="array" ref="BH13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368" s="411" t="s">
        <v>129</v>
      </c>
      <c r="BJ1368" s="117"/>
      <c r="BK1368" s="117" t="s">
        <v>3424</v>
      </c>
      <c r="BL1368" s="167" t="s">
        <v>2380</v>
      </c>
      <c r="BM1368" s="167"/>
      <c r="BN1368" s="117"/>
      <c r="BO1368" s="117"/>
      <c r="BP1368" s="117"/>
      <c r="BQ1368" s="48"/>
      <c r="BR1368" s="119"/>
      <c r="BS1368" s="48"/>
      <c r="BT1368" s="48"/>
      <c r="BU1368" s="48"/>
      <c r="BV1368" s="48"/>
      <c r="BW1368" s="48"/>
      <c r="BX1368" s="48"/>
    </row>
    <row r="1369" spans="1:76" ht="15.75" hidden="1" x14ac:dyDescent="0.25">
      <c r="A1369" s="48" t="e" cm="1">
        <f t="array" ref="A1369">_xlfn.XLOOKUP(Tableau210[[#This Row],[NOM]]&amp;Tableau210[[#This Row],[REPERE BUTA]],[6]!Tableau16[POSTE TECHNIQUE]&amp;[6]!Tableau16[Repere ADM],[6]!Tableau16[NUMERO CLIENT])</f>
        <v>#N/A</v>
      </c>
      <c r="B1369" s="48" t="e" cm="1">
        <f t="array" ref="B1369">_xlfn.XLOOKUP(Tableau210[[#This Row],[NOM]]&amp;Tableau210[[#This Row],[REPERE BUTA]],[6]!Tableau16[POSTE TECHNIQUE]&amp;[6]!Tableau16[Repere REF],[6]!Tableau16[NUMERO CLIENT])</f>
        <v>#N/A</v>
      </c>
      <c r="C1369" s="48" cm="1">
        <f t="array" ref="C1369">_xlfn.XLOOKUP(Tableau210[[#This Row],[NOM]]&amp;Tableau210[[#This Row],[Repere Ubleam]],[7]Sheet1!$C$2:$C$2995&amp;[7]Sheet1!$I$2:$I$2995,[7]Sheet1!$A$2:$A$2995)</f>
        <v>1367</v>
      </c>
      <c r="D1369" s="48" t="str">
        <f>C1369&amp;""</f>
        <v>1367</v>
      </c>
      <c r="E1369" s="48" t="e">
        <v>#N/A</v>
      </c>
      <c r="F1369" s="48" t="e">
        <v>#N/A</v>
      </c>
      <c r="G1369" s="176" t="s">
        <v>1986</v>
      </c>
      <c r="H1369" s="119" t="s">
        <v>1068</v>
      </c>
      <c r="I1369" s="119" t="s">
        <v>80</v>
      </c>
      <c r="J1369" s="119" t="s">
        <v>1076</v>
      </c>
      <c r="K1369" s="119" t="str">
        <f>_xlfn.XLOOKUP(Tableau210[[#This Row],[NOM]],[8]LUT!$I$5:$I$301,[8]LUT!$N$5:$N$301)</f>
        <v>Tank</v>
      </c>
      <c r="L1369" s="119">
        <v>7</v>
      </c>
      <c r="M1369" s="119"/>
      <c r="N1369" s="119">
        <v>7</v>
      </c>
      <c r="O1369" s="119"/>
      <c r="P1369" s="119"/>
      <c r="Q1369" s="119"/>
      <c r="R1369" s="119"/>
      <c r="S1369" s="119"/>
      <c r="T1369" s="119"/>
      <c r="U1369" s="119"/>
      <c r="V1369" s="119"/>
      <c r="W1369" s="148" t="s">
        <v>2159</v>
      </c>
      <c r="X1369" s="207" cm="1">
        <f t="array" ref="X13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6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69" s="148" t="s">
        <v>3424</v>
      </c>
      <c r="AA1369" s="207" cm="1">
        <f t="array" ref="AA13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6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69" s="48"/>
      <c r="AD1369" s="117" t="s">
        <v>2103</v>
      </c>
      <c r="AE1369" s="119"/>
      <c r="AF1369" s="183">
        <f>IFERROR(VLOOKUP(Tableau210[[#This Row],[OPERATION]],Tableau4[],5,FALSE),"")</f>
        <v>1</v>
      </c>
      <c r="AG1369" s="178" cm="1">
        <f t="array" ref="AG1369">IFERROR(
   SUM(
      _xlfn._xlws.FILTER(
         Tableau3[JP],
         (Tableau3[ITEM]=Tableau210[[#This Row],[NOM]])*
         (Tableau3[Rep.]=Tableau210[[#This Row],[REPERE BUTA]])
      )
   ),
0)</f>
        <v>1</v>
      </c>
      <c r="AH1369" s="183">
        <f>IFERROR(VLOOKUP(Tableau210[[#This Row],[OPERATION]],Tableau4[],4,FALSE),"")</f>
        <v>0</v>
      </c>
      <c r="AI1369" s="178" cm="1">
        <f t="array" ref="AI1369">IFERROR(
   SUM(
      _xlfn._xlws.FILTER(
         Tableau3[BP],
         (Tableau3[ITEM]=Tableau210[[#This Row],[NOM]])*
         (Tableau3[Rep.]=Tableau210[[#This Row],[REPERE BUTA]])
      )
   ),
0)</f>
        <v>0</v>
      </c>
      <c r="AJ1369" s="181" t="str">
        <f>IF(Tableau210[[#This Row],[NB JP EMIS]]=1,"1 JP","") &amp; IF(Tableau210[[#This Row],[NB BP EMIS]]=1," 1 BP","")</f>
        <v>1 JP</v>
      </c>
      <c r="AK1369" s="178" t="str">
        <f>IF(Tableau210[[#This Row],[NB JP BUTA]]=1,"1 JP","") &amp; IF(Tableau210[[#This Row],[Nb BP BUTA]]=1," 1 BP","") &amp; IF(Tableau210[[#This Row],[Nb BP BUTA]]=2," 2 BP","")</f>
        <v>1 JP</v>
      </c>
      <c r="AL1369" s="117" t="s">
        <v>2527</v>
      </c>
      <c r="AM1369" s="117">
        <f>IFERROR(+VLOOKUP(AY1369,Tiges!$G$4:$I$569,3,FALSE),"")</f>
        <v>27</v>
      </c>
      <c r="AN1369" s="48"/>
      <c r="AO1369" s="117" t="s">
        <v>3424</v>
      </c>
      <c r="AP1369" s="177" cm="1">
        <f t="array" ref="AP13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6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69" s="117" t="s">
        <v>3424</v>
      </c>
      <c r="AS1369" s="177" t="str" cm="1">
        <f t="array" ref="AS13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6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369" s="117" t="s">
        <v>3424</v>
      </c>
      <c r="AV1369" s="177" t="str" cm="1">
        <f t="array" ref="AV13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6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69" s="117"/>
      <c r="AY1369" s="117" cm="1">
        <f t="array" ref="AY1369">IFERROR(_xlfn.XLOOKUP(Tableau210[[#This Row],[DN DONNEES BUTA ]]&amp;Tableau210[[#This Row],[PN DONNEES BUTA]],Tiges!$B$4:$B$79&amp;Tiges!$C$4:$C$79,Tiges!$G$4:$G$79),"")</f>
        <v>16</v>
      </c>
      <c r="AZ1369" s="117"/>
      <c r="BA1369" s="117" cm="1">
        <f t="array" ref="BA1369">IFERROR(_xlfn.XLOOKUP(Tableau210[[#This Row],[DN DONNEES BUTA ]]&amp;Tableau210[[#This Row],[PN DONNEES BUTA]],Tiges!$B$4:$B$79&amp;Tiges!$C$4:$C$79,Tiges!$H$4:$H$79),"")</f>
        <v>90</v>
      </c>
      <c r="BB1369" s="117"/>
      <c r="BC1369" s="184">
        <f>IFERROR(VLOOKUP(Tableau210[[#This Row],[OPERATION]],Tableau4[],2,FALSE),"")</f>
        <v>2</v>
      </c>
      <c r="BD1369" s="177" cm="1">
        <f t="array" ref="BD1369">IFERROR(
   SUM(
      _xlfn._xlws.FILTER(
         Tableau3[Nb Platinage Joint],
         (Tableau3[ITEM]=Tableau210[[#This Row],[NOM]])*
         (Tableau3[Rep.]=Tableau210[[#This Row],[REPERE BUTA]])
      )
   ),
0)</f>
        <v>2</v>
      </c>
      <c r="BE1369" s="182">
        <f>IFERROR(VLOOKUP(Tableau210[[#This Row],[OPERATION]],Tableau4[],3,FALSE),"")</f>
        <v>1</v>
      </c>
      <c r="BF1369" s="177" cm="1">
        <f t="array" ref="BF1369">IFERROR(
   SUM(
      _xlfn._xlws.FILTER(
         Tableau3[Joint Définitif Nb],
         (Tableau3[ITEM]=Tableau210[[#This Row],[NOM]])*
         (Tableau3[Rep.]=Tableau210[[#This Row],[REPERE BUTA]])
      )
   ),
0)</f>
        <v>1</v>
      </c>
      <c r="BG1369" s="117" t="s">
        <v>3424</v>
      </c>
      <c r="BH1369" s="177" t="str" cm="1">
        <f t="array" ref="BH13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6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69" s="117" t="s">
        <v>3424</v>
      </c>
      <c r="BK1369" s="117" t="s">
        <v>3424</v>
      </c>
      <c r="BL1369" s="167" t="s">
        <v>2380</v>
      </c>
      <c r="BM1369" s="117"/>
      <c r="BN1369" s="117"/>
      <c r="BO1369" s="117"/>
      <c r="BP1369" s="117"/>
      <c r="BQ1369" s="48"/>
      <c r="BR1369" s="119"/>
      <c r="BS1369" s="48"/>
      <c r="BT1369" s="48"/>
      <c r="BU1369" s="48"/>
      <c r="BV1369" s="48"/>
      <c r="BW1369" s="48"/>
      <c r="BX1369" s="48"/>
    </row>
    <row r="1370" spans="1:76" ht="15.75" hidden="1" x14ac:dyDescent="0.25">
      <c r="A1370" s="48" t="e" cm="1">
        <f t="array" ref="A1370">_xlfn.XLOOKUP(Tableau210[[#This Row],[NOM]]&amp;Tableau210[[#This Row],[REPERE BUTA]],[6]!Tableau16[POSTE TECHNIQUE]&amp;[6]!Tableau16[Repere ADM],[6]!Tableau16[NUMERO CLIENT])</f>
        <v>#N/A</v>
      </c>
      <c r="B1370" s="48" t="e" cm="1">
        <f t="array" ref="B1370">_xlfn.XLOOKUP(Tableau210[[#This Row],[NOM]]&amp;Tableau210[[#This Row],[REPERE BUTA]],[6]!Tableau16[POSTE TECHNIQUE]&amp;[6]!Tableau16[Repere REF],[6]!Tableau16[NUMERO CLIENT])</f>
        <v>#N/A</v>
      </c>
      <c r="C1370" s="48" cm="1">
        <f t="array" ref="C1370">_xlfn.XLOOKUP(Tableau210[[#This Row],[NOM]]&amp;Tableau210[[#This Row],[Repere Ubleam]],[7]Sheet1!$C$2:$C$2995&amp;[7]Sheet1!$I$2:$I$2995,[7]Sheet1!$A$2:$A$2995)</f>
        <v>1368</v>
      </c>
      <c r="D1370" s="48" t="str">
        <f>C1370&amp;""</f>
        <v>1368</v>
      </c>
      <c r="E1370" s="48" t="e">
        <v>#N/A</v>
      </c>
      <c r="F1370" s="48" t="e">
        <v>#N/A</v>
      </c>
      <c r="G1370" s="176" t="s">
        <v>1986</v>
      </c>
      <c r="H1370" s="119" t="s">
        <v>1068</v>
      </c>
      <c r="I1370" s="119" t="s">
        <v>80</v>
      </c>
      <c r="J1370" s="119" t="s">
        <v>1076</v>
      </c>
      <c r="K1370" s="119" t="str">
        <f>_xlfn.XLOOKUP(Tableau210[[#This Row],[NOM]],[8]LUT!$I$5:$I$301,[8]LUT!$N$5:$N$301)</f>
        <v>Tank</v>
      </c>
      <c r="L1370" s="119">
        <v>8</v>
      </c>
      <c r="M1370" s="119"/>
      <c r="N1370" s="119">
        <v>8</v>
      </c>
      <c r="O1370" s="119"/>
      <c r="P1370" s="119"/>
      <c r="Q1370" s="119"/>
      <c r="R1370" s="119"/>
      <c r="S1370" s="119"/>
      <c r="T1370" s="119"/>
      <c r="U1370" s="119"/>
      <c r="V1370" s="119"/>
      <c r="W1370" s="148" t="s">
        <v>2159</v>
      </c>
      <c r="X1370" s="207" cm="1">
        <f t="array" ref="X13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7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70" s="148" t="s">
        <v>3424</v>
      </c>
      <c r="AA1370" s="207" cm="1">
        <f t="array" ref="AA13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70" s="48"/>
      <c r="AD1370" s="117" t="s">
        <v>2103</v>
      </c>
      <c r="AE1370" s="119"/>
      <c r="AF1370" s="183">
        <f>IFERROR(VLOOKUP(Tableau210[[#This Row],[OPERATION]],Tableau4[],5,FALSE),"")</f>
        <v>1</v>
      </c>
      <c r="AG1370" s="178" cm="1">
        <f t="array" ref="AG1370">IFERROR(
   SUM(
      _xlfn._xlws.FILTER(
         Tableau3[JP],
         (Tableau3[ITEM]=Tableau210[[#This Row],[NOM]])*
         (Tableau3[Rep.]=Tableau210[[#This Row],[REPERE BUTA]])
      )
   ),
0)</f>
        <v>1</v>
      </c>
      <c r="AH1370" s="183">
        <f>IFERROR(VLOOKUP(Tableau210[[#This Row],[OPERATION]],Tableau4[],4,FALSE),"")</f>
        <v>0</v>
      </c>
      <c r="AI1370" s="178" cm="1">
        <f t="array" ref="AI1370">IFERROR(
   SUM(
      _xlfn._xlws.FILTER(
         Tableau3[BP],
         (Tableau3[ITEM]=Tableau210[[#This Row],[NOM]])*
         (Tableau3[Rep.]=Tableau210[[#This Row],[REPERE BUTA]])
      )
   ),
0)</f>
        <v>0</v>
      </c>
      <c r="AJ1370" s="181" t="str">
        <f>IF(Tableau210[[#This Row],[NB JP EMIS]]=1,"1 JP","") &amp; IF(Tableau210[[#This Row],[NB BP EMIS]]=1," 1 BP","")</f>
        <v>1 JP</v>
      </c>
      <c r="AK1370" s="178" t="str">
        <f>IF(Tableau210[[#This Row],[NB JP BUTA]]=1,"1 JP","") &amp; IF(Tableau210[[#This Row],[Nb BP BUTA]]=1," 1 BP","") &amp; IF(Tableau210[[#This Row],[Nb BP BUTA]]=2," 2 BP","")</f>
        <v>1 JP</v>
      </c>
      <c r="AL1370" s="117" t="s">
        <v>2527</v>
      </c>
      <c r="AM1370" s="117">
        <f>IFERROR(+VLOOKUP(AY1370,Tiges!$G$4:$I$569,3,FALSE),"")</f>
        <v>27</v>
      </c>
      <c r="AN1370" s="48"/>
      <c r="AO1370" s="117" t="s">
        <v>3424</v>
      </c>
      <c r="AP1370" s="177" cm="1">
        <f t="array" ref="AP13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7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70" s="117" t="s">
        <v>3424</v>
      </c>
      <c r="AS1370" s="177" t="str" cm="1">
        <f t="array" ref="AS13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7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70" s="117" t="s">
        <v>3424</v>
      </c>
      <c r="AV1370" s="177" t="str" cm="1">
        <f t="array" ref="AV13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7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70" s="117"/>
      <c r="AY1370" s="117" cm="1">
        <f t="array" ref="AY1370">IFERROR(_xlfn.XLOOKUP(Tableau210[[#This Row],[DN DONNEES BUTA ]]&amp;Tableau210[[#This Row],[PN DONNEES BUTA]],Tiges!$B$4:$B$79&amp;Tiges!$C$4:$C$79,Tiges!$G$4:$G$79),"")</f>
        <v>16</v>
      </c>
      <c r="AZ1370" s="117"/>
      <c r="BA1370" s="117" cm="1">
        <f t="array" ref="BA1370">IFERROR(_xlfn.XLOOKUP(Tableau210[[#This Row],[DN DONNEES BUTA ]]&amp;Tableau210[[#This Row],[PN DONNEES BUTA]],Tiges!$B$4:$B$79&amp;Tiges!$C$4:$C$79,Tiges!$H$4:$H$79),"")</f>
        <v>100</v>
      </c>
      <c r="BB1370" s="117"/>
      <c r="BC1370" s="184">
        <f>IFERROR(VLOOKUP(Tableau210[[#This Row],[OPERATION]],Tableau4[],2,FALSE),"")</f>
        <v>2</v>
      </c>
      <c r="BD1370" s="177" cm="1">
        <f t="array" ref="BD1370">IFERROR(
   SUM(
      _xlfn._xlws.FILTER(
         Tableau3[Nb Platinage Joint],
         (Tableau3[ITEM]=Tableau210[[#This Row],[NOM]])*
         (Tableau3[Rep.]=Tableau210[[#This Row],[REPERE BUTA]])
      )
   ),
0)</f>
        <v>2</v>
      </c>
      <c r="BE1370" s="182">
        <f>IFERROR(VLOOKUP(Tableau210[[#This Row],[OPERATION]],Tableau4[],3,FALSE),"")</f>
        <v>1</v>
      </c>
      <c r="BF1370" s="177" cm="1">
        <f t="array" ref="BF1370">IFERROR(
   SUM(
      _xlfn._xlws.FILTER(
         Tableau3[Joint Définitif Nb],
         (Tableau3[ITEM]=Tableau210[[#This Row],[NOM]])*
         (Tableau3[Rep.]=Tableau210[[#This Row],[REPERE BUTA]])
      )
   ),
0)</f>
        <v>1</v>
      </c>
      <c r="BG1370" s="117" t="s">
        <v>3424</v>
      </c>
      <c r="BH1370" s="177" t="str" cm="1">
        <f t="array" ref="BH13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0" s="117" t="s">
        <v>3424</v>
      </c>
      <c r="BK1370" s="117" t="s">
        <v>3424</v>
      </c>
      <c r="BL1370" s="167" t="s">
        <v>2380</v>
      </c>
      <c r="BM1370" s="117"/>
      <c r="BN1370" s="117"/>
      <c r="BO1370" s="117"/>
      <c r="BP1370" s="117"/>
      <c r="BQ1370" s="48"/>
      <c r="BR1370" s="119"/>
      <c r="BS1370" s="48"/>
      <c r="BT1370" s="48"/>
      <c r="BU1370" s="48"/>
      <c r="BV1370" s="48"/>
      <c r="BW1370" s="48"/>
      <c r="BX1370" s="48"/>
    </row>
    <row r="1371" spans="1:76" ht="15.75" hidden="1" x14ac:dyDescent="0.25">
      <c r="A1371" s="48" t="e" cm="1">
        <f t="array" ref="A1371">_xlfn.XLOOKUP(Tableau210[[#This Row],[NOM]]&amp;Tableau210[[#This Row],[REPERE BUTA]],[6]!Tableau16[POSTE TECHNIQUE]&amp;[6]!Tableau16[Repere ADM],[6]!Tableau16[NUMERO CLIENT])</f>
        <v>#N/A</v>
      </c>
      <c r="B1371" s="48" t="e" cm="1">
        <f t="array" ref="B1371">_xlfn.XLOOKUP(Tableau210[[#This Row],[NOM]]&amp;Tableau210[[#This Row],[REPERE BUTA]],[6]!Tableau16[POSTE TECHNIQUE]&amp;[6]!Tableau16[Repere REF],[6]!Tableau16[NUMERO CLIENT])</f>
        <v>#N/A</v>
      </c>
      <c r="C1371" s="48" cm="1">
        <f t="array" ref="C1371">_xlfn.XLOOKUP(Tableau210[[#This Row],[NOM]]&amp;Tableau210[[#This Row],[Repere Ubleam]],[7]Sheet1!$C$2:$C$2995&amp;[7]Sheet1!$I$2:$I$2995,[7]Sheet1!$A$2:$A$2995)</f>
        <v>1369</v>
      </c>
      <c r="D1371" s="48" t="str">
        <f>C1371&amp;""</f>
        <v>1369</v>
      </c>
      <c r="E1371" s="48" t="e">
        <v>#N/A</v>
      </c>
      <c r="F1371" s="48" t="e">
        <v>#N/A</v>
      </c>
      <c r="G1371" s="176" t="s">
        <v>1986</v>
      </c>
      <c r="H1371" s="119" t="s">
        <v>1068</v>
      </c>
      <c r="I1371" s="119" t="s">
        <v>80</v>
      </c>
      <c r="J1371" s="119" t="s">
        <v>1076</v>
      </c>
      <c r="K1371" s="119" t="str">
        <f>_xlfn.XLOOKUP(Tableau210[[#This Row],[NOM]],[8]LUT!$I$5:$I$301,[8]LUT!$N$5:$N$301)</f>
        <v>Tank</v>
      </c>
      <c r="L1371" s="119">
        <v>9</v>
      </c>
      <c r="M1371" s="119"/>
      <c r="N1371" s="119">
        <v>9</v>
      </c>
      <c r="O1371" s="119"/>
      <c r="P1371" s="119"/>
      <c r="Q1371" s="119"/>
      <c r="R1371" s="119"/>
      <c r="S1371" s="119"/>
      <c r="T1371" s="119"/>
      <c r="U1371" s="119"/>
      <c r="V1371" s="119"/>
      <c r="W1371" s="148" t="s">
        <v>2159</v>
      </c>
      <c r="X1371" s="207" cm="1">
        <f t="array" ref="X13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7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71" s="148" t="s">
        <v>3424</v>
      </c>
      <c r="AA1371" s="207" cm="1">
        <f t="array" ref="AA13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71" s="48"/>
      <c r="AD1371" s="117" t="s">
        <v>2103</v>
      </c>
      <c r="AE1371" s="119"/>
      <c r="AF1371" s="183">
        <f>IFERROR(VLOOKUP(Tableau210[[#This Row],[OPERATION]],Tableau4[],5,FALSE),"")</f>
        <v>1</v>
      </c>
      <c r="AG1371" s="178" cm="1">
        <f t="array" ref="AG1371">IFERROR(
   SUM(
      _xlfn._xlws.FILTER(
         Tableau3[JP],
         (Tableau3[ITEM]=Tableau210[[#This Row],[NOM]])*
         (Tableau3[Rep.]=Tableau210[[#This Row],[REPERE BUTA]])
      )
   ),
0)</f>
        <v>1</v>
      </c>
      <c r="AH1371" s="183">
        <f>IFERROR(VLOOKUP(Tableau210[[#This Row],[OPERATION]],Tableau4[],4,FALSE),"")</f>
        <v>0</v>
      </c>
      <c r="AI1371" s="178" cm="1">
        <f t="array" ref="AI1371">IFERROR(
   SUM(
      _xlfn._xlws.FILTER(
         Tableau3[BP],
         (Tableau3[ITEM]=Tableau210[[#This Row],[NOM]])*
         (Tableau3[Rep.]=Tableau210[[#This Row],[REPERE BUTA]])
      )
   ),
0)</f>
        <v>0</v>
      </c>
      <c r="AJ1371" s="181" t="str">
        <f>IF(Tableau210[[#This Row],[NB JP EMIS]]=1,"1 JP","") &amp; IF(Tableau210[[#This Row],[NB BP EMIS]]=1," 1 BP","")</f>
        <v>1 JP</v>
      </c>
      <c r="AK1371" s="178" t="str">
        <f>IF(Tableau210[[#This Row],[NB JP BUTA]]=1,"1 JP","") &amp; IF(Tableau210[[#This Row],[Nb BP BUTA]]=1," 1 BP","") &amp; IF(Tableau210[[#This Row],[Nb BP BUTA]]=2," 2 BP","")</f>
        <v>1 JP</v>
      </c>
      <c r="AL1371" s="117" t="s">
        <v>2527</v>
      </c>
      <c r="AM1371" s="117">
        <f>IFERROR(+VLOOKUP(AY1371,Tiges!$G$4:$I$569,3,FALSE),"")</f>
        <v>27</v>
      </c>
      <c r="AN1371" s="48"/>
      <c r="AO1371" s="117" t="s">
        <v>3424</v>
      </c>
      <c r="AP1371" s="177" cm="1">
        <f t="array" ref="AP13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7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71" s="117" t="s">
        <v>3424</v>
      </c>
      <c r="AS1371" s="177" t="str" cm="1">
        <f t="array" ref="AS13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7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71" s="117" t="s">
        <v>3424</v>
      </c>
      <c r="AV1371" s="177" t="str" cm="1">
        <f t="array" ref="AV13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7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71" s="117"/>
      <c r="AY1371" s="117" cm="1">
        <f t="array" ref="AY1371">IFERROR(_xlfn.XLOOKUP(Tableau210[[#This Row],[DN DONNEES BUTA ]]&amp;Tableau210[[#This Row],[PN DONNEES BUTA]],Tiges!$B$4:$B$79&amp;Tiges!$C$4:$C$79,Tiges!$G$4:$G$79),"")</f>
        <v>16</v>
      </c>
      <c r="AZ1371" s="117"/>
      <c r="BA1371" s="117" cm="1">
        <f t="array" ref="BA1371">IFERROR(_xlfn.XLOOKUP(Tableau210[[#This Row],[DN DONNEES BUTA ]]&amp;Tableau210[[#This Row],[PN DONNEES BUTA]],Tiges!$B$4:$B$79&amp;Tiges!$C$4:$C$79,Tiges!$H$4:$H$79),"")</f>
        <v>100</v>
      </c>
      <c r="BB1371" s="117"/>
      <c r="BC1371" s="184">
        <f>IFERROR(VLOOKUP(Tableau210[[#This Row],[OPERATION]],Tableau4[],2,FALSE),"")</f>
        <v>2</v>
      </c>
      <c r="BD1371" s="177" cm="1">
        <f t="array" ref="BD1371">IFERROR(
   SUM(
      _xlfn._xlws.FILTER(
         Tableau3[Nb Platinage Joint],
         (Tableau3[ITEM]=Tableau210[[#This Row],[NOM]])*
         (Tableau3[Rep.]=Tableau210[[#This Row],[REPERE BUTA]])
      )
   ),
0)</f>
        <v>2</v>
      </c>
      <c r="BE1371" s="182">
        <f>IFERROR(VLOOKUP(Tableau210[[#This Row],[OPERATION]],Tableau4[],3,FALSE),"")</f>
        <v>1</v>
      </c>
      <c r="BF1371" s="177" cm="1">
        <f t="array" ref="BF1371">IFERROR(
   SUM(
      _xlfn._xlws.FILTER(
         Tableau3[Joint Définitif Nb],
         (Tableau3[ITEM]=Tableau210[[#This Row],[NOM]])*
         (Tableau3[Rep.]=Tableau210[[#This Row],[REPERE BUTA]])
      )
   ),
0)</f>
        <v>1</v>
      </c>
      <c r="BG1371" s="117" t="s">
        <v>3424</v>
      </c>
      <c r="BH1371" s="177" t="str" cm="1">
        <f t="array" ref="BH13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1" s="117" t="s">
        <v>3424</v>
      </c>
      <c r="BK1371" s="117" t="s">
        <v>3424</v>
      </c>
      <c r="BL1371" s="167" t="s">
        <v>2380</v>
      </c>
      <c r="BM1371" s="117"/>
      <c r="BN1371" s="117"/>
      <c r="BO1371" s="117"/>
      <c r="BP1371" s="117"/>
      <c r="BQ1371" s="48"/>
      <c r="BR1371" s="119"/>
      <c r="BS1371" s="48"/>
      <c r="BT1371" s="48"/>
      <c r="BU1371" s="48"/>
      <c r="BV1371" s="48"/>
      <c r="BW1371" s="48"/>
      <c r="BX1371" s="48"/>
    </row>
    <row r="1372" spans="1:76" ht="15.75" hidden="1" x14ac:dyDescent="0.25">
      <c r="A1372" s="48" t="e" cm="1">
        <f t="array" ref="A1372">_xlfn.XLOOKUP(Tableau210[[#This Row],[NOM]]&amp;Tableau210[[#This Row],[REPERE BUTA]],[6]!Tableau16[POSTE TECHNIQUE]&amp;[6]!Tableau16[Repere ADM],[6]!Tableau16[NUMERO CLIENT])</f>
        <v>#N/A</v>
      </c>
      <c r="B1372" s="48" t="e" cm="1">
        <f t="array" ref="B1372">_xlfn.XLOOKUP(Tableau210[[#This Row],[NOM]]&amp;Tableau210[[#This Row],[REPERE BUTA]],[6]!Tableau16[POSTE TECHNIQUE]&amp;[6]!Tableau16[Repere REF],[6]!Tableau16[NUMERO CLIENT])</f>
        <v>#N/A</v>
      </c>
      <c r="C1372" s="48" cm="1">
        <f t="array" ref="C1372">_xlfn.XLOOKUP(Tableau210[[#This Row],[NOM]]&amp;Tableau210[[#This Row],[Repere Ubleam]],[7]Sheet1!$C$2:$C$2995&amp;[7]Sheet1!$I$2:$I$2995,[7]Sheet1!$A$2:$A$2995)</f>
        <v>1370</v>
      </c>
      <c r="D1372" s="48" t="str">
        <f>C1372&amp;""</f>
        <v>1370</v>
      </c>
      <c r="E1372" s="48" t="e">
        <v>#N/A</v>
      </c>
      <c r="F1372" s="48" t="e">
        <v>#N/A</v>
      </c>
      <c r="G1372" s="176" t="s">
        <v>1986</v>
      </c>
      <c r="H1372" s="119" t="s">
        <v>1068</v>
      </c>
      <c r="I1372" s="119" t="s">
        <v>80</v>
      </c>
      <c r="J1372" s="119" t="s">
        <v>1076</v>
      </c>
      <c r="K1372" s="119" t="str">
        <f>_xlfn.XLOOKUP(Tableau210[[#This Row],[NOM]],[8]LUT!$I$5:$I$301,[8]LUT!$N$5:$N$301)</f>
        <v>Tank</v>
      </c>
      <c r="L1372" s="119">
        <v>13</v>
      </c>
      <c r="M1372" s="119"/>
      <c r="N1372" s="119">
        <v>13</v>
      </c>
      <c r="O1372" s="119"/>
      <c r="P1372" s="119"/>
      <c r="Q1372" s="119"/>
      <c r="R1372" s="119"/>
      <c r="S1372" s="119"/>
      <c r="T1372" s="119"/>
      <c r="U1372" s="119"/>
      <c r="V1372" s="119"/>
      <c r="W1372" s="148">
        <v>600</v>
      </c>
      <c r="X1372" s="207" cm="1">
        <f t="array" ref="X13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372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372" s="148">
        <v>20</v>
      </c>
      <c r="AA1372" s="207" cm="1">
        <f t="array" ref="AA13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2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372" s="48"/>
      <c r="AD1372" s="117" t="s">
        <v>2196</v>
      </c>
      <c r="AE1372" s="119"/>
      <c r="AF1372" s="183">
        <f>IFERROR(VLOOKUP(Tableau210[[#This Row],[OPERATION]],Tableau4[],5,FALSE),"")</f>
        <v>0</v>
      </c>
      <c r="AG1372" s="178" cm="1">
        <f t="array" ref="AG1372">IFERROR(
   SUM(
      _xlfn._xlws.FILTER(
         Tableau3[JP],
         (Tableau3[ITEM]=Tableau210[[#This Row],[NOM]])*
         (Tableau3[Rep.]=Tableau210[[#This Row],[REPERE BUTA]])
      )
   ),
0)</f>
        <v>0</v>
      </c>
      <c r="AH1372" s="183">
        <f>IFERROR(VLOOKUP(Tableau210[[#This Row],[OPERATION]],Tableau4[],4,FALSE),"")</f>
        <v>0</v>
      </c>
      <c r="AI1372" s="178" cm="1">
        <f t="array" ref="AI1372">IFERROR(
   SUM(
      _xlfn._xlws.FILTER(
         Tableau3[BP],
         (Tableau3[ITEM]=Tableau210[[#This Row],[NOM]])*
         (Tableau3[Rep.]=Tableau210[[#This Row],[REPERE BUTA]])
      )
   ),
0)</f>
        <v>0</v>
      </c>
      <c r="AJ1372" s="181" t="s">
        <v>2258</v>
      </c>
      <c r="AK1372" s="178" t="str">
        <f>IF(Tableau210[[#This Row],[NB JP BUTA]]=1,"1 JP","") &amp; IF(Tableau210[[#This Row],[Nb BP BUTA]]=1," 1 BP","") &amp; IF(Tableau210[[#This Row],[Nb BP BUTA]]=2," 2 BP","")</f>
        <v/>
      </c>
      <c r="AL1372" s="117" t="s">
        <v>2527</v>
      </c>
      <c r="AM1372" s="117">
        <f>IFERROR(+VLOOKUP(AY1372,Tiges!$G$4:$I$569,3,FALSE),"")</f>
        <v>51</v>
      </c>
      <c r="AN1372" s="48"/>
      <c r="AO1372" s="117">
        <v>20</v>
      </c>
      <c r="AP1372" s="177" cm="1">
        <f t="array" ref="AP13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37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372" s="117" t="s">
        <v>2396</v>
      </c>
      <c r="AS1372" s="177" t="str" cm="1">
        <f t="array" ref="AS13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37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M33x190</v>
      </c>
      <c r="AU1372" s="117" t="s">
        <v>1123</v>
      </c>
      <c r="AV1372" s="177" t="str" cm="1">
        <f t="array" ref="AV13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7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72" s="117"/>
      <c r="AY1372" s="117" cm="1">
        <f t="array" ref="AY1372">IFERROR(_xlfn.XLOOKUP(Tableau210[[#This Row],[DN DONNEES BUTA ]]&amp;Tableau210[[#This Row],[PN DONNEES BUTA]],Tiges!$B$4:$B$79&amp;Tiges!$C$4:$C$79,Tiges!$G$4:$G$79),"")</f>
        <v>33</v>
      </c>
      <c r="AZ1372" s="117"/>
      <c r="BA1372" s="117" cm="1">
        <f t="array" ref="BA1372">IFERROR(_xlfn.XLOOKUP(Tableau210[[#This Row],[DN DONNEES BUTA ]]&amp;Tableau210[[#This Row],[PN DONNEES BUTA]],Tiges!$B$4:$B$79&amp;Tiges!$C$4:$C$79,Tiges!$H$4:$H$79),"")</f>
        <v>190</v>
      </c>
      <c r="BB1372" s="117"/>
      <c r="BC1372" s="184">
        <f>IFERROR(VLOOKUP(Tableau210[[#This Row],[OPERATION]],Tableau4[],2,FALSE),"")</f>
        <v>0</v>
      </c>
      <c r="BD1372" s="177" cm="1">
        <f t="array" ref="BD1372">IFERROR(
   SUM(
      _xlfn._xlws.FILTER(
         Tableau3[Nb Platinage Joint],
         (Tableau3[ITEM]=Tableau210[[#This Row],[NOM]])*
         (Tableau3[Rep.]=Tableau210[[#This Row],[REPERE BUTA]])
      )
   ),
0)</f>
        <v>0</v>
      </c>
      <c r="BE1372" s="182">
        <f>IFERROR(VLOOKUP(Tableau210[[#This Row],[OPERATION]],Tableau4[],3,FALSE),"")</f>
        <v>1</v>
      </c>
      <c r="BF1372" s="177" cm="1">
        <f t="array" ref="BF1372">IFERROR(
   SUM(
      _xlfn._xlws.FILTER(
         Tableau3[Joint Définitif Nb],
         (Tableau3[ITEM]=Tableau210[[#This Row],[NOM]])*
         (Tableau3[Rep.]=Tableau210[[#This Row],[REPERE BUTA]])
      )
   ),
0)</f>
        <v>1</v>
      </c>
      <c r="BG1372" s="117" t="s">
        <v>129</v>
      </c>
      <c r="BH1372" s="177" t="str" cm="1">
        <f t="array" ref="BH13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2" s="117" t="s">
        <v>2268</v>
      </c>
      <c r="BK1372" s="117" t="s">
        <v>2269</v>
      </c>
      <c r="BL1372" s="167" t="s">
        <v>2380</v>
      </c>
      <c r="BM1372" s="117"/>
      <c r="BN1372" s="117"/>
      <c r="BO1372" s="117"/>
      <c r="BP1372" s="117"/>
      <c r="BQ1372" s="48"/>
      <c r="BR1372" s="119"/>
      <c r="BS1372" s="48"/>
      <c r="BT1372" s="48"/>
      <c r="BU1372" s="48"/>
      <c r="BV1372" s="48"/>
      <c r="BW1372" s="48"/>
      <c r="BX1372" s="48"/>
    </row>
    <row r="1373" spans="1:76" ht="15.75" hidden="1" x14ac:dyDescent="0.25">
      <c r="A1373" s="48" t="e" cm="1">
        <f t="array" ref="A1373">_xlfn.XLOOKUP(Tableau210[[#This Row],[NOM]]&amp;Tableau210[[#This Row],[REPERE BUTA]],[6]!Tableau16[POSTE TECHNIQUE]&amp;[6]!Tableau16[Repere ADM],[6]!Tableau16[NUMERO CLIENT])</f>
        <v>#N/A</v>
      </c>
      <c r="B1373" s="48" t="e" cm="1">
        <f t="array" ref="B1373">_xlfn.XLOOKUP(Tableau210[[#This Row],[NOM]]&amp;Tableau210[[#This Row],[REPERE BUTA]],[6]!Tableau16[POSTE TECHNIQUE]&amp;[6]!Tableau16[Repere REF],[6]!Tableau16[NUMERO CLIENT])</f>
        <v>#N/A</v>
      </c>
      <c r="C1373" s="48" cm="1">
        <f t="array" ref="C1373">_xlfn.XLOOKUP(Tableau210[[#This Row],[NOM]]&amp;Tableau210[[#This Row],[Repere Ubleam]],[7]Sheet1!$C$2:$C$2995&amp;[7]Sheet1!$I$2:$I$2995,[7]Sheet1!$A$2:$A$2995)</f>
        <v>1371</v>
      </c>
      <c r="D1373" s="48" t="str">
        <f>C1373&amp;""</f>
        <v>1371</v>
      </c>
      <c r="E1373" s="48" t="e">
        <v>#N/A</v>
      </c>
      <c r="F1373" s="48" t="e">
        <v>#N/A</v>
      </c>
      <c r="G1373" s="176" t="s">
        <v>1986</v>
      </c>
      <c r="H1373" s="119" t="s">
        <v>1068</v>
      </c>
      <c r="I1373" s="119" t="s">
        <v>80</v>
      </c>
      <c r="J1373" s="119" t="s">
        <v>1076</v>
      </c>
      <c r="K1373" s="119" t="str">
        <f>_xlfn.XLOOKUP(Tableau210[[#This Row],[NOM]],[8]LUT!$I$5:$I$301,[8]LUT!$N$5:$N$301)</f>
        <v>Tank</v>
      </c>
      <c r="L1373" s="119">
        <v>14</v>
      </c>
      <c r="M1373" s="119"/>
      <c r="N1373" s="119">
        <v>14</v>
      </c>
      <c r="O1373" s="119"/>
      <c r="P1373" s="119"/>
      <c r="Q1373" s="119"/>
      <c r="R1373" s="119"/>
      <c r="S1373" s="119"/>
      <c r="T1373" s="119"/>
      <c r="U1373" s="119"/>
      <c r="V1373" s="119"/>
      <c r="W1373" s="148" t="s">
        <v>2159</v>
      </c>
      <c r="X1373" s="207" cm="1">
        <f t="array" ref="X13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7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73" s="148" t="s">
        <v>3424</v>
      </c>
      <c r="AA1373" s="207" cm="1">
        <f t="array" ref="AA13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73" s="48"/>
      <c r="AD1373" s="117" t="s">
        <v>2103</v>
      </c>
      <c r="AE1373" s="119"/>
      <c r="AF1373" s="183">
        <f>IFERROR(VLOOKUP(Tableau210[[#This Row],[OPERATION]],Tableau4[],5,FALSE),"")</f>
        <v>1</v>
      </c>
      <c r="AG1373" s="178" cm="1">
        <f t="array" ref="AG1373">IFERROR(
   SUM(
      _xlfn._xlws.FILTER(
         Tableau3[JP],
         (Tableau3[ITEM]=Tableau210[[#This Row],[NOM]])*
         (Tableau3[Rep.]=Tableau210[[#This Row],[REPERE BUTA]])
      )
   ),
0)</f>
        <v>1</v>
      </c>
      <c r="AH1373" s="183">
        <f>IFERROR(VLOOKUP(Tableau210[[#This Row],[OPERATION]],Tableau4[],4,FALSE),"")</f>
        <v>0</v>
      </c>
      <c r="AI1373" s="178" cm="1">
        <f t="array" ref="AI1373">IFERROR(
   SUM(
      _xlfn._xlws.FILTER(
         Tableau3[BP],
         (Tableau3[ITEM]=Tableau210[[#This Row],[NOM]])*
         (Tableau3[Rep.]=Tableau210[[#This Row],[REPERE BUTA]])
      )
   ),
0)</f>
        <v>0</v>
      </c>
      <c r="AJ1373" s="181" t="str">
        <f>IF(Tableau210[[#This Row],[NB JP EMIS]]=1,"1 JP","") &amp; IF(Tableau210[[#This Row],[NB BP EMIS]]=1," 1 BP","")</f>
        <v>1 JP</v>
      </c>
      <c r="AK1373" s="178" t="str">
        <f>IF(Tableau210[[#This Row],[NB JP BUTA]]=1,"1 JP","") &amp; IF(Tableau210[[#This Row],[Nb BP BUTA]]=1," 1 BP","") &amp; IF(Tableau210[[#This Row],[Nb BP BUTA]]=2," 2 BP","")</f>
        <v>1 JP</v>
      </c>
      <c r="AL1373" s="117" t="s">
        <v>2527</v>
      </c>
      <c r="AM1373" s="117">
        <f>IFERROR(+VLOOKUP(AY1373,Tiges!$G$4:$I$569,3,FALSE),"")</f>
        <v>27</v>
      </c>
      <c r="AN1373" s="48"/>
      <c r="AO1373" s="117" t="s">
        <v>3424</v>
      </c>
      <c r="AP1373" s="177" cm="1">
        <f t="array" ref="AP13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7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73" s="117" t="s">
        <v>3424</v>
      </c>
      <c r="AS1373" s="177" t="str" cm="1">
        <f t="array" ref="AS13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7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73" s="117" t="s">
        <v>3424</v>
      </c>
      <c r="AV1373" s="177" t="str" cm="1">
        <f t="array" ref="AV13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7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73" s="117"/>
      <c r="AY1373" s="117" cm="1">
        <f t="array" ref="AY1373">IFERROR(_xlfn.XLOOKUP(Tableau210[[#This Row],[DN DONNEES BUTA ]]&amp;Tableau210[[#This Row],[PN DONNEES BUTA]],Tiges!$B$4:$B$79&amp;Tiges!$C$4:$C$79,Tiges!$G$4:$G$79),"")</f>
        <v>16</v>
      </c>
      <c r="AZ1373" s="117"/>
      <c r="BA1373" s="117" cm="1">
        <f t="array" ref="BA1373">IFERROR(_xlfn.XLOOKUP(Tableau210[[#This Row],[DN DONNEES BUTA ]]&amp;Tableau210[[#This Row],[PN DONNEES BUTA]],Tiges!$B$4:$B$79&amp;Tiges!$C$4:$C$79,Tiges!$H$4:$H$79),"")</f>
        <v>100</v>
      </c>
      <c r="BB1373" s="117"/>
      <c r="BC1373" s="184">
        <f>IFERROR(VLOOKUP(Tableau210[[#This Row],[OPERATION]],Tableau4[],2,FALSE),"")</f>
        <v>2</v>
      </c>
      <c r="BD1373" s="177" cm="1">
        <f t="array" ref="BD1373">IFERROR(
   SUM(
      _xlfn._xlws.FILTER(
         Tableau3[Nb Platinage Joint],
         (Tableau3[ITEM]=Tableau210[[#This Row],[NOM]])*
         (Tableau3[Rep.]=Tableau210[[#This Row],[REPERE BUTA]])
      )
   ),
0)</f>
        <v>2</v>
      </c>
      <c r="BE1373" s="182">
        <f>IFERROR(VLOOKUP(Tableau210[[#This Row],[OPERATION]],Tableau4[],3,FALSE),"")</f>
        <v>1</v>
      </c>
      <c r="BF1373" s="177" cm="1">
        <f t="array" ref="BF1373">IFERROR(
   SUM(
      _xlfn._xlws.FILTER(
         Tableau3[Joint Définitif Nb],
         (Tableau3[ITEM]=Tableau210[[#This Row],[NOM]])*
         (Tableau3[Rep.]=Tableau210[[#This Row],[REPERE BUTA]])
      )
   ),
0)</f>
        <v>1</v>
      </c>
      <c r="BG1373" s="117" t="s">
        <v>3424</v>
      </c>
      <c r="BH1373" s="177" t="str" cm="1">
        <f t="array" ref="BH13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3" s="117" t="s">
        <v>3424</v>
      </c>
      <c r="BK1373" s="117" t="s">
        <v>3424</v>
      </c>
      <c r="BL1373" s="167" t="s">
        <v>2380</v>
      </c>
      <c r="BM1373" s="117"/>
      <c r="BN1373" s="117"/>
      <c r="BO1373" s="117"/>
      <c r="BP1373" s="117"/>
      <c r="BQ1373" s="48"/>
      <c r="BR1373" s="119"/>
      <c r="BS1373" s="48"/>
      <c r="BT1373" s="48"/>
      <c r="BU1373" s="48"/>
      <c r="BV1373" s="48"/>
      <c r="BW1373" s="48"/>
      <c r="BX1373" s="48"/>
    </row>
    <row r="1374" spans="1:76" ht="15.75" hidden="1" x14ac:dyDescent="0.25">
      <c r="A1374" s="48" t="e" cm="1">
        <f t="array" ref="A1374">_xlfn.XLOOKUP(Tableau210[[#This Row],[NOM]]&amp;Tableau210[[#This Row],[REPERE BUTA]],[6]!Tableau16[POSTE TECHNIQUE]&amp;[6]!Tableau16[Repere ADM],[6]!Tableau16[NUMERO CLIENT])</f>
        <v>#N/A</v>
      </c>
      <c r="B1374" s="48" t="e" cm="1">
        <f t="array" ref="B1374">_xlfn.XLOOKUP(Tableau210[[#This Row],[NOM]]&amp;Tableau210[[#This Row],[REPERE BUTA]],[6]!Tableau16[POSTE TECHNIQUE]&amp;[6]!Tableau16[Repere REF],[6]!Tableau16[NUMERO CLIENT])</f>
        <v>#N/A</v>
      </c>
      <c r="C1374" s="48" cm="1">
        <f t="array" ref="C1374">_xlfn.XLOOKUP(Tableau210[[#This Row],[NOM]]&amp;Tableau210[[#This Row],[Repere Ubleam]],[7]Sheet1!$C$2:$C$2995&amp;[7]Sheet1!$I$2:$I$2995,[7]Sheet1!$A$2:$A$2995)</f>
        <v>1372</v>
      </c>
      <c r="D1374" s="48" t="str">
        <f>C1374&amp;""</f>
        <v>1372</v>
      </c>
      <c r="E1374" s="48" t="e">
        <v>#N/A</v>
      </c>
      <c r="F1374" s="48" t="e">
        <v>#N/A</v>
      </c>
      <c r="G1374" s="176" t="s">
        <v>1986</v>
      </c>
      <c r="H1374" s="119" t="s">
        <v>1068</v>
      </c>
      <c r="I1374" s="119" t="s">
        <v>80</v>
      </c>
      <c r="J1374" s="119" t="s">
        <v>1076</v>
      </c>
      <c r="K1374" s="119" t="str">
        <f>_xlfn.XLOOKUP(Tableau210[[#This Row],[NOM]],[8]LUT!$I$5:$I$301,[8]LUT!$N$5:$N$301)</f>
        <v>Tank</v>
      </c>
      <c r="L1374" s="119" t="s">
        <v>73</v>
      </c>
      <c r="M1374" s="119"/>
      <c r="N1374" s="119" t="s">
        <v>73</v>
      </c>
      <c r="O1374" s="119"/>
      <c r="P1374" s="119"/>
      <c r="Q1374" s="119"/>
      <c r="R1374" s="119"/>
      <c r="S1374" s="119"/>
      <c r="T1374" s="119"/>
      <c r="U1374" s="119"/>
      <c r="V1374" s="119"/>
      <c r="W1374" s="169" t="s">
        <v>2159</v>
      </c>
      <c r="X1374" s="207" cm="1">
        <f t="array" ref="X13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7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74" s="169" t="s">
        <v>3424</v>
      </c>
      <c r="AA1374" s="207" cm="1">
        <f t="array" ref="AA13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74" s="48"/>
      <c r="AD1374" s="117" t="s">
        <v>2197</v>
      </c>
      <c r="AE1374" s="119"/>
      <c r="AF1374" s="183">
        <f>IFERROR(VLOOKUP(Tableau210[[#This Row],[OPERATION]],Tableau4[],5,FALSE),"")</f>
        <v>0</v>
      </c>
      <c r="AG1374" s="178" cm="1">
        <f t="array" ref="AG1374">IFERROR(
   SUM(
      _xlfn._xlws.FILTER(
         Tableau3[JP],
         (Tableau3[ITEM]=Tableau210[[#This Row],[NOM]])*
         (Tableau3[Rep.]=Tableau210[[#This Row],[REPERE BUTA]])
      )
   ),
0)</f>
        <v>0</v>
      </c>
      <c r="AH1374" s="183">
        <f>IFERROR(VLOOKUP(Tableau210[[#This Row],[OPERATION]],Tableau4[],4,FALSE),"")</f>
        <v>1</v>
      </c>
      <c r="AI1374" s="178" cm="1">
        <f t="array" ref="AI1374">IFERROR(
   SUM(
      _xlfn._xlws.FILTER(
         Tableau3[BP],
         (Tableau3[ITEM]=Tableau210[[#This Row],[NOM]])*
         (Tableau3[Rep.]=Tableau210[[#This Row],[REPERE BUTA]])
      )
   ),
0)</f>
        <v>1</v>
      </c>
      <c r="AJ1374" s="181" t="str">
        <f>IF(Tableau210[[#This Row],[NB JP EMIS]]=1,"1 JP","") &amp; IF(Tableau210[[#This Row],[NB BP EMIS]]=1," 1 BP","")</f>
        <v xml:space="preserve"> 1 BP</v>
      </c>
      <c r="AK1374" s="178" t="str">
        <f>IF(Tableau210[[#This Row],[NB JP BUTA]]=1,"1 JP","") &amp; IF(Tableau210[[#This Row],[Nb BP BUTA]]=1," 1 BP","") &amp; IF(Tableau210[[#This Row],[Nb BP BUTA]]=2," 2 BP","")</f>
        <v xml:space="preserve"> 1 BP</v>
      </c>
      <c r="AL1374" s="117" t="s">
        <v>2527</v>
      </c>
      <c r="AM1374" s="117">
        <f>IFERROR(+VLOOKUP(AY1374,Tiges!$G$4:$I$569,3,FALSE),"")</f>
        <v>27</v>
      </c>
      <c r="AN1374" s="48"/>
      <c r="AO1374" s="117" t="s">
        <v>3424</v>
      </c>
      <c r="AP1374" s="177" cm="1">
        <f t="array" ref="AP13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7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74" s="117" t="s">
        <v>3424</v>
      </c>
      <c r="AS1374" s="177" t="str" cm="1">
        <f t="array" ref="AS13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74" s="411" t="s">
        <v>3424</v>
      </c>
      <c r="AU1374" s="117" t="s">
        <v>3424</v>
      </c>
      <c r="AV1374" s="177" t="str" cm="1">
        <f t="array" ref="AV13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7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74" s="117"/>
      <c r="AY1374" s="117" cm="1">
        <f t="array" ref="AY1374">IFERROR(_xlfn.XLOOKUP(Tableau210[[#This Row],[DN DONNEES BUTA ]]&amp;Tableau210[[#This Row],[PN DONNEES BUTA]],Tiges!$B$4:$B$79&amp;Tiges!$C$4:$C$79,Tiges!$G$4:$G$79),"")</f>
        <v>16</v>
      </c>
      <c r="AZ1374" s="117"/>
      <c r="BA1374" s="117" cm="1">
        <f t="array" ref="BA1374">IFERROR(_xlfn.XLOOKUP(Tableau210[[#This Row],[DN DONNEES BUTA ]]&amp;Tableau210[[#This Row],[PN DONNEES BUTA]],Tiges!$B$4:$B$79&amp;Tiges!$C$4:$C$79,Tiges!$H$4:$H$79),"")</f>
        <v>100</v>
      </c>
      <c r="BB1374" s="117"/>
      <c r="BC1374" s="184">
        <f>IFERROR(VLOOKUP(Tableau210[[#This Row],[OPERATION]],Tableau4[],2,FALSE),"")</f>
        <v>1</v>
      </c>
      <c r="BD1374" s="177" cm="1">
        <f t="array" ref="BD1374">IFERROR(
   SUM(
      _xlfn._xlws.FILTER(
         Tableau3[Nb Platinage Joint],
         (Tableau3[ITEM]=Tableau210[[#This Row],[NOM]])*
         (Tableau3[Rep.]=Tableau210[[#This Row],[REPERE BUTA]])
      )
   ),
0)</f>
        <v>1</v>
      </c>
      <c r="BE1374" s="182">
        <f>IFERROR(VLOOKUP(Tableau210[[#This Row],[OPERATION]],Tableau4[],3,FALSE),"")</f>
        <v>1</v>
      </c>
      <c r="BF1374" s="177" cm="1">
        <f t="array" ref="BF1374">IFERROR(
   SUM(
      _xlfn._xlws.FILTER(
         Tableau3[Joint Définitif Nb],
         (Tableau3[ITEM]=Tableau210[[#This Row],[NOM]])*
         (Tableau3[Rep.]=Tableau210[[#This Row],[REPERE BUTA]])
      )
   ),
0)</f>
        <v>1</v>
      </c>
      <c r="BG1374" s="117" t="s">
        <v>3424</v>
      </c>
      <c r="BH1374" s="177" t="str" cm="1">
        <f t="array" ref="BH13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4" s="117" t="s">
        <v>3424</v>
      </c>
      <c r="BK1374" s="117" t="s">
        <v>3424</v>
      </c>
      <c r="BL1374" s="167" t="s">
        <v>2380</v>
      </c>
      <c r="BM1374" s="117"/>
      <c r="BN1374" s="117"/>
      <c r="BO1374" s="117"/>
      <c r="BP1374" s="117"/>
      <c r="BQ1374" s="48"/>
      <c r="BR1374" s="119"/>
      <c r="BS1374" s="48"/>
      <c r="BT1374" s="48"/>
      <c r="BU1374" s="48"/>
      <c r="BV1374" s="48"/>
      <c r="BW1374" s="48"/>
      <c r="BX1374" s="48"/>
    </row>
    <row r="1375" spans="1:76" ht="15.75" hidden="1" x14ac:dyDescent="0.25">
      <c r="A1375" s="48" t="e" cm="1">
        <f t="array" ref="A1375">_xlfn.XLOOKUP(Tableau210[[#This Row],[NOM]]&amp;Tableau210[[#This Row],[REPERE BUTA]],[6]!Tableau16[POSTE TECHNIQUE]&amp;[6]!Tableau16[Repere ADM],[6]!Tableau16[NUMERO CLIENT])</f>
        <v>#N/A</v>
      </c>
      <c r="B1375" s="48" t="e" cm="1">
        <f t="array" ref="B1375">_xlfn.XLOOKUP(Tableau210[[#This Row],[NOM]]&amp;Tableau210[[#This Row],[REPERE BUTA]],[6]!Tableau16[POSTE TECHNIQUE]&amp;[6]!Tableau16[Repere REF],[6]!Tableau16[NUMERO CLIENT])</f>
        <v>#N/A</v>
      </c>
      <c r="C1375" s="48" cm="1">
        <f t="array" ref="C1375">_xlfn.XLOOKUP(Tableau210[[#This Row],[NOM]]&amp;Tableau210[[#This Row],[Repere Ubleam]],[7]Sheet1!$C$2:$C$2995&amp;[7]Sheet1!$I$2:$I$2995,[7]Sheet1!$A$2:$A$2995)</f>
        <v>1373</v>
      </c>
      <c r="D1375" s="48" t="str">
        <f>C1375&amp;""</f>
        <v>1373</v>
      </c>
      <c r="E1375" s="48" t="e">
        <v>#N/A</v>
      </c>
      <c r="F1375" s="48" t="e">
        <v>#N/A</v>
      </c>
      <c r="G1375" s="176" t="s">
        <v>1996</v>
      </c>
      <c r="H1375" s="119" t="s">
        <v>1068</v>
      </c>
      <c r="I1375" s="119" t="s">
        <v>80</v>
      </c>
      <c r="J1375" s="119" t="s">
        <v>1074</v>
      </c>
      <c r="K1375" s="119" t="str">
        <f>_xlfn.XLOOKUP(Tableau210[[#This Row],[NOM]],[8]LUT!$I$5:$I$301,[8]LUT!$N$5:$N$301)</f>
        <v xml:space="preserve">Ballon </v>
      </c>
      <c r="L1375" s="119">
        <v>1</v>
      </c>
      <c r="M1375" s="119"/>
      <c r="N1375" s="119">
        <v>1</v>
      </c>
      <c r="O1375" s="119"/>
      <c r="P1375" s="119"/>
      <c r="Q1375" s="119"/>
      <c r="R1375" s="119"/>
      <c r="S1375" s="119"/>
      <c r="T1375" s="119"/>
      <c r="U1375" s="119"/>
      <c r="V1375" s="119"/>
      <c r="W1375" s="117" t="s">
        <v>2537</v>
      </c>
      <c r="X1375" s="207" cm="1">
        <f t="array" ref="X13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7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75" s="117" t="s">
        <v>3424</v>
      </c>
      <c r="AA1375" s="207" cm="1">
        <f t="array" ref="AA13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75" s="48"/>
      <c r="AD1375" s="117" t="s">
        <v>2103</v>
      </c>
      <c r="AE1375" s="119"/>
      <c r="AF1375" s="183">
        <f>IFERROR(VLOOKUP(Tableau210[[#This Row],[OPERATION]],Tableau4[],5,FALSE),"")</f>
        <v>1</v>
      </c>
      <c r="AG1375" s="178" cm="1">
        <f t="array" ref="AG1375">IFERROR(
   SUM(
      _xlfn._xlws.FILTER(
         Tableau3[JP],
         (Tableau3[ITEM]=Tableau210[[#This Row],[NOM]])*
         (Tableau3[Rep.]=Tableau210[[#This Row],[REPERE BUTA]])
      )
   ),
0)</f>
        <v>1</v>
      </c>
      <c r="AH1375" s="183">
        <f>IFERROR(VLOOKUP(Tableau210[[#This Row],[OPERATION]],Tableau4[],4,FALSE),"")</f>
        <v>0</v>
      </c>
      <c r="AI1375" s="178" cm="1">
        <f t="array" ref="AI1375">IFERROR(
   SUM(
      _xlfn._xlws.FILTER(
         Tableau3[BP],
         (Tableau3[ITEM]=Tableau210[[#This Row],[NOM]])*
         (Tableau3[Rep.]=Tableau210[[#This Row],[REPERE BUTA]])
      )
   ),
0)</f>
        <v>0</v>
      </c>
      <c r="AJ1375" s="181" t="str">
        <f>IF(Tableau210[[#This Row],[NB JP EMIS]]=1,"1 JP","") &amp; IF(Tableau210[[#This Row],[NB BP EMIS]]=1," 1 BP","")</f>
        <v>1 JP</v>
      </c>
      <c r="AK1375" s="178" t="str">
        <f>IF(Tableau210[[#This Row],[NB JP BUTA]]=1,"1 JP","") &amp; IF(Tableau210[[#This Row],[Nb BP BUTA]]=1," 1 BP","") &amp; IF(Tableau210[[#This Row],[Nb BP BUTA]]=2," 2 BP","")</f>
        <v>1 JP</v>
      </c>
      <c r="AL1375" s="117" t="s">
        <v>2527</v>
      </c>
      <c r="AM1375" s="117">
        <f>IFERROR(+VLOOKUP(AY1375,Tiges!$G$4:$I$569,3,FALSE),"")</f>
        <v>27</v>
      </c>
      <c r="AN1375" s="48"/>
      <c r="AO1375" s="117" t="s">
        <v>3424</v>
      </c>
      <c r="AP1375" s="177" cm="1">
        <f t="array" ref="AP13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7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75" s="117" t="s">
        <v>3424</v>
      </c>
      <c r="AS1375" s="177" t="str" cm="1">
        <f t="array" ref="AS13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7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375" s="117" t="s">
        <v>3424</v>
      </c>
      <c r="AV1375" s="177" t="str" cm="1">
        <f t="array" ref="AV13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7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75" s="117"/>
      <c r="AY1375" s="117" cm="1">
        <f t="array" ref="AY1375">IFERROR(_xlfn.XLOOKUP(Tableau210[[#This Row],[DN DONNEES BUTA ]]&amp;Tableau210[[#This Row],[PN DONNEES BUTA]],Tiges!$B$4:$B$79&amp;Tiges!$C$4:$C$79,Tiges!$G$4:$G$79),"")</f>
        <v>16</v>
      </c>
      <c r="AZ1375" s="117"/>
      <c r="BA1375" s="117" cm="1">
        <f t="array" ref="BA1375">IFERROR(_xlfn.XLOOKUP(Tableau210[[#This Row],[DN DONNEES BUTA ]]&amp;Tableau210[[#This Row],[PN DONNEES BUTA]],Tiges!$B$4:$B$79&amp;Tiges!$C$4:$C$79,Tiges!$H$4:$H$79),"")</f>
        <v>90</v>
      </c>
      <c r="BB1375" s="117"/>
      <c r="BC1375" s="184">
        <f>IFERROR(VLOOKUP(Tableau210[[#This Row],[OPERATION]],Tableau4[],2,FALSE),"")</f>
        <v>2</v>
      </c>
      <c r="BD1375" s="177" cm="1">
        <f t="array" ref="BD1375">IFERROR(
   SUM(
      _xlfn._xlws.FILTER(
         Tableau3[Nb Platinage Joint],
         (Tableau3[ITEM]=Tableau210[[#This Row],[NOM]])*
         (Tableau3[Rep.]=Tableau210[[#This Row],[REPERE BUTA]])
      )
   ),
0)</f>
        <v>2</v>
      </c>
      <c r="BE1375" s="182">
        <f>IFERROR(VLOOKUP(Tableau210[[#This Row],[OPERATION]],Tableau4[],3,FALSE),"")</f>
        <v>1</v>
      </c>
      <c r="BF1375" s="177" cm="1">
        <f t="array" ref="BF1375">IFERROR(
   SUM(
      _xlfn._xlws.FILTER(
         Tableau3[Joint Définitif Nb],
         (Tableau3[ITEM]=Tableau210[[#This Row],[NOM]])*
         (Tableau3[Rep.]=Tableau210[[#This Row],[REPERE BUTA]])
      )
   ),
0)</f>
        <v>1</v>
      </c>
      <c r="BG1375" s="117" t="s">
        <v>3424</v>
      </c>
      <c r="BH1375" s="177" t="str" cm="1">
        <f t="array" ref="BH13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5" s="117" t="s">
        <v>3424</v>
      </c>
      <c r="BK1375" s="117" t="s">
        <v>3424</v>
      </c>
      <c r="BL1375" s="167" t="s">
        <v>2380</v>
      </c>
      <c r="BM1375" s="117"/>
      <c r="BN1375" s="117"/>
      <c r="BO1375" s="117"/>
      <c r="BP1375" s="117"/>
      <c r="BQ1375" s="48"/>
      <c r="BR1375" s="119"/>
      <c r="BS1375" s="48"/>
      <c r="BT1375" s="48"/>
      <c r="BU1375" s="48"/>
      <c r="BV1375" s="48"/>
      <c r="BW1375" s="48"/>
      <c r="BX1375" s="48"/>
    </row>
    <row r="1376" spans="1:76" ht="15.75" hidden="1" x14ac:dyDescent="0.25">
      <c r="A1376" s="48" t="e" cm="1">
        <f t="array" ref="A1376">_xlfn.XLOOKUP(Tableau210[[#This Row],[NOM]]&amp;Tableau210[[#This Row],[REPERE BUTA]],[6]!Tableau16[POSTE TECHNIQUE]&amp;[6]!Tableau16[Repere ADM],[6]!Tableau16[NUMERO CLIENT])</f>
        <v>#N/A</v>
      </c>
      <c r="B1376" s="48" t="e" cm="1">
        <f t="array" ref="B1376">_xlfn.XLOOKUP(Tableau210[[#This Row],[NOM]]&amp;Tableau210[[#This Row],[REPERE BUTA]],[6]!Tableau16[POSTE TECHNIQUE]&amp;[6]!Tableau16[Repere REF],[6]!Tableau16[NUMERO CLIENT])</f>
        <v>#N/A</v>
      </c>
      <c r="C1376" s="48" cm="1">
        <f t="array" ref="C1376">_xlfn.XLOOKUP(Tableau210[[#This Row],[NOM]]&amp;Tableau210[[#This Row],[Repere Ubleam]],[7]Sheet1!$C$2:$C$2995&amp;[7]Sheet1!$I$2:$I$2995,[7]Sheet1!$A$2:$A$2995)</f>
        <v>1374</v>
      </c>
      <c r="D1376" s="48" t="str">
        <f>C1376&amp;""</f>
        <v>1374</v>
      </c>
      <c r="E1376" s="48" t="e">
        <v>#N/A</v>
      </c>
      <c r="F1376" s="48" t="e">
        <v>#N/A</v>
      </c>
      <c r="G1376" s="176" t="s">
        <v>1996</v>
      </c>
      <c r="H1376" s="119" t="s">
        <v>1068</v>
      </c>
      <c r="I1376" s="119" t="s">
        <v>80</v>
      </c>
      <c r="J1376" s="119" t="s">
        <v>1074</v>
      </c>
      <c r="K1376" s="119" t="str">
        <f>_xlfn.XLOOKUP(Tableau210[[#This Row],[NOM]],[8]LUT!$I$5:$I$301,[8]LUT!$N$5:$N$301)</f>
        <v xml:space="preserve">Ballon </v>
      </c>
      <c r="L1376" s="119">
        <v>3</v>
      </c>
      <c r="M1376" s="119"/>
      <c r="N1376" s="119">
        <v>3</v>
      </c>
      <c r="O1376" s="119"/>
      <c r="P1376" s="119"/>
      <c r="Q1376" s="119"/>
      <c r="R1376" s="119"/>
      <c r="S1376" s="119"/>
      <c r="T1376" s="119"/>
      <c r="U1376" s="119"/>
      <c r="V1376" s="119"/>
      <c r="W1376" s="117" t="s">
        <v>2537</v>
      </c>
      <c r="X1376" s="207" cm="1">
        <f t="array" ref="X13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37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76" s="117" t="s">
        <v>3424</v>
      </c>
      <c r="AA1376" s="207" cm="1">
        <f t="array" ref="AA13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76" s="48"/>
      <c r="AD1376" s="117" t="s">
        <v>2103</v>
      </c>
      <c r="AE1376" s="119"/>
      <c r="AF1376" s="183">
        <f>IFERROR(VLOOKUP(Tableau210[[#This Row],[OPERATION]],Tableau4[],5,FALSE),"")</f>
        <v>1</v>
      </c>
      <c r="AG1376" s="178" cm="1">
        <f t="array" ref="AG1376">IFERROR(
   SUM(
      _xlfn._xlws.FILTER(
         Tableau3[JP],
         (Tableau3[ITEM]=Tableau210[[#This Row],[NOM]])*
         (Tableau3[Rep.]=Tableau210[[#This Row],[REPERE BUTA]])
      )
   ),
0)</f>
        <v>1</v>
      </c>
      <c r="AH1376" s="183">
        <f>IFERROR(VLOOKUP(Tableau210[[#This Row],[OPERATION]],Tableau4[],4,FALSE),"")</f>
        <v>0</v>
      </c>
      <c r="AI1376" s="178" cm="1">
        <f t="array" ref="AI1376">IFERROR(
   SUM(
      _xlfn._xlws.FILTER(
         Tableau3[BP],
         (Tableau3[ITEM]=Tableau210[[#This Row],[NOM]])*
         (Tableau3[Rep.]=Tableau210[[#This Row],[REPERE BUTA]])
      )
   ),
0)</f>
        <v>0</v>
      </c>
      <c r="AJ1376" s="181" t="str">
        <f>IF(Tableau210[[#This Row],[NB JP EMIS]]=1,"1 JP","") &amp; IF(Tableau210[[#This Row],[NB BP EMIS]]=1," 1 BP","")</f>
        <v>1 JP</v>
      </c>
      <c r="AK1376" s="178" t="str">
        <f>IF(Tableau210[[#This Row],[NB JP BUTA]]=1,"1 JP","") &amp; IF(Tableau210[[#This Row],[Nb BP BUTA]]=1," 1 BP","") &amp; IF(Tableau210[[#This Row],[Nb BP BUTA]]=2," 2 BP","")</f>
        <v>1 JP</v>
      </c>
      <c r="AL1376" s="117" t="s">
        <v>2527</v>
      </c>
      <c r="AM1376" s="117">
        <f>IFERROR(+VLOOKUP(AY1376,Tiges!$G$4:$I$569,3,FALSE),"")</f>
        <v>32</v>
      </c>
      <c r="AN1376" s="48"/>
      <c r="AO1376" s="117" t="s">
        <v>3424</v>
      </c>
      <c r="AP1376" s="177" cm="1">
        <f t="array" ref="AP13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7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76" s="117" t="s">
        <v>3424</v>
      </c>
      <c r="AS1376" s="177" t="str" cm="1">
        <f t="array" ref="AS13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37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376" s="117" t="s">
        <v>3424</v>
      </c>
      <c r="AV1376" s="177" t="str" cm="1">
        <f t="array" ref="AV13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7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76" s="117"/>
      <c r="AY1376" s="117" cm="1">
        <f t="array" ref="AY1376">IFERROR(_xlfn.XLOOKUP(Tableau210[[#This Row],[DN DONNEES BUTA ]]&amp;Tableau210[[#This Row],[PN DONNEES BUTA]],Tiges!$B$4:$B$79&amp;Tiges!$C$4:$C$79,Tiges!$G$4:$G$79),"")</f>
        <v>20</v>
      </c>
      <c r="AZ1376" s="117"/>
      <c r="BA1376" s="117" cm="1">
        <f t="array" ref="BA1376">IFERROR(_xlfn.XLOOKUP(Tableau210[[#This Row],[DN DONNEES BUTA ]]&amp;Tableau210[[#This Row],[PN DONNEES BUTA]],Tiges!$B$4:$B$79&amp;Tiges!$C$4:$C$79,Tiges!$H$4:$H$79),"")</f>
        <v>110</v>
      </c>
      <c r="BB1376" s="117"/>
      <c r="BC1376" s="184">
        <f>IFERROR(VLOOKUP(Tableau210[[#This Row],[OPERATION]],Tableau4[],2,FALSE),"")</f>
        <v>2</v>
      </c>
      <c r="BD1376" s="177" cm="1">
        <f t="array" ref="BD1376">IFERROR(
   SUM(
      _xlfn._xlws.FILTER(
         Tableau3[Nb Platinage Joint],
         (Tableau3[ITEM]=Tableau210[[#This Row],[NOM]])*
         (Tableau3[Rep.]=Tableau210[[#This Row],[REPERE BUTA]])
      )
   ),
0)</f>
        <v>2</v>
      </c>
      <c r="BE1376" s="182">
        <f>IFERROR(VLOOKUP(Tableau210[[#This Row],[OPERATION]],Tableau4[],3,FALSE),"")</f>
        <v>1</v>
      </c>
      <c r="BF1376" s="177" cm="1">
        <f t="array" ref="BF1376">IFERROR(
   SUM(
      _xlfn._xlws.FILTER(
         Tableau3[Joint Définitif Nb],
         (Tableau3[ITEM]=Tableau210[[#This Row],[NOM]])*
         (Tableau3[Rep.]=Tableau210[[#This Row],[REPERE BUTA]])
      )
   ),
0)</f>
        <v>1</v>
      </c>
      <c r="BG1376" s="117" t="s">
        <v>3424</v>
      </c>
      <c r="BH1376" s="177" t="str" cm="1">
        <f t="array" ref="BH13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6" s="117" t="s">
        <v>3424</v>
      </c>
      <c r="BK1376" s="117" t="s">
        <v>3424</v>
      </c>
      <c r="BL1376" s="167" t="s">
        <v>2380</v>
      </c>
      <c r="BM1376" s="117"/>
      <c r="BN1376" s="117"/>
      <c r="BO1376" s="117"/>
      <c r="BP1376" s="117"/>
      <c r="BQ1376" s="48"/>
      <c r="BR1376" s="119"/>
      <c r="BS1376" s="48"/>
      <c r="BT1376" s="48"/>
      <c r="BU1376" s="48"/>
      <c r="BV1376" s="48"/>
      <c r="BW1376" s="48"/>
      <c r="BX1376" s="48"/>
    </row>
    <row r="1377" spans="1:76" ht="15.75" hidden="1" x14ac:dyDescent="0.25">
      <c r="A1377" s="48" t="e" cm="1">
        <f t="array" ref="A1377">_xlfn.XLOOKUP(Tableau210[[#This Row],[NOM]]&amp;Tableau210[[#This Row],[REPERE BUTA]],[6]!Tableau16[POSTE TECHNIQUE]&amp;[6]!Tableau16[Repere ADM],[6]!Tableau16[NUMERO CLIENT])</f>
        <v>#N/A</v>
      </c>
      <c r="B1377" s="48" t="e" cm="1">
        <f t="array" ref="B1377">_xlfn.XLOOKUP(Tableau210[[#This Row],[NOM]]&amp;Tableau210[[#This Row],[REPERE BUTA]],[6]!Tableau16[POSTE TECHNIQUE]&amp;[6]!Tableau16[Repere REF],[6]!Tableau16[NUMERO CLIENT])</f>
        <v>#N/A</v>
      </c>
      <c r="C1377" s="48" cm="1">
        <f t="array" ref="C1377">_xlfn.XLOOKUP(Tableau210[[#This Row],[NOM]]&amp;Tableau210[[#This Row],[Repere Ubleam]],[7]Sheet1!$C$2:$C$2995&amp;[7]Sheet1!$I$2:$I$2995,[7]Sheet1!$A$2:$A$2995)</f>
        <v>1375</v>
      </c>
      <c r="D1377" s="48" t="str">
        <f>C1377&amp;""</f>
        <v>1375</v>
      </c>
      <c r="E1377" s="48" t="e">
        <v>#N/A</v>
      </c>
      <c r="F1377" s="48" t="e">
        <v>#N/A</v>
      </c>
      <c r="G1377" s="176" t="s">
        <v>1996</v>
      </c>
      <c r="H1377" s="119" t="s">
        <v>1068</v>
      </c>
      <c r="I1377" s="119" t="s">
        <v>80</v>
      </c>
      <c r="J1377" s="119" t="s">
        <v>1074</v>
      </c>
      <c r="K1377" s="119" t="str">
        <f>_xlfn.XLOOKUP(Tableau210[[#This Row],[NOM]],[8]LUT!$I$5:$I$301,[8]LUT!$N$5:$N$301)</f>
        <v xml:space="preserve">Ballon </v>
      </c>
      <c r="L1377" s="119">
        <v>4</v>
      </c>
      <c r="M1377" s="119"/>
      <c r="N1377" s="119">
        <v>4</v>
      </c>
      <c r="O1377" s="119"/>
      <c r="P1377" s="119"/>
      <c r="Q1377" s="119"/>
      <c r="R1377" s="119"/>
      <c r="S1377" s="119"/>
      <c r="T1377" s="119"/>
      <c r="U1377" s="119"/>
      <c r="V1377" s="119"/>
      <c r="W1377" s="117" t="s">
        <v>2537</v>
      </c>
      <c r="X1377" s="207" cm="1">
        <f t="array" ref="X13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37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77" s="117" t="s">
        <v>3424</v>
      </c>
      <c r="AA1377" s="207" cm="1">
        <f t="array" ref="AA13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77" s="48"/>
      <c r="AD1377" s="117" t="s">
        <v>626</v>
      </c>
      <c r="AE1377" s="119"/>
      <c r="AF1377" s="183">
        <f>IFERROR(VLOOKUP(Tableau210[[#This Row],[OPERATION]],Tableau4[],5,FALSE),"")</f>
        <v>0</v>
      </c>
      <c r="AG1377" s="178" cm="1">
        <f t="array" ref="AG1377">IFERROR(
   SUM(
      _xlfn._xlws.FILTER(
         Tableau3[JP],
         (Tableau3[ITEM]=Tableau210[[#This Row],[NOM]])*
         (Tableau3[Rep.]=Tableau210[[#This Row],[REPERE BUTA]])
      )
   ),
0)</f>
        <v>0</v>
      </c>
      <c r="AH1377" s="183">
        <f>IFERROR(VLOOKUP(Tableau210[[#This Row],[OPERATION]],Tableau4[],4,FALSE),"")</f>
        <v>0</v>
      </c>
      <c r="AI1377" s="178" cm="1">
        <f t="array" ref="AI1377">IFERROR(
   SUM(
      _xlfn._xlws.FILTER(
         Tableau3[BP],
         (Tableau3[ITEM]=Tableau210[[#This Row],[NOM]])*
         (Tableau3[Rep.]=Tableau210[[#This Row],[REPERE BUTA]])
      )
   ),
0)</f>
        <v>0</v>
      </c>
      <c r="AJ1377" s="181" t="s">
        <v>2520</v>
      </c>
      <c r="AK1377" s="178" t="str">
        <f>IF(Tableau210[[#This Row],[NB JP BUTA]]=1,"1 JP","") &amp; IF(Tableau210[[#This Row],[Nb BP BUTA]]=1," 1 BP","") &amp; IF(Tableau210[[#This Row],[Nb BP BUTA]]=2," 2 BP","")</f>
        <v/>
      </c>
      <c r="AL1377" s="117" t="s">
        <v>2527</v>
      </c>
      <c r="AM1377" s="117">
        <f>IFERROR(+VLOOKUP(AY1377,Tiges!$G$4:$I$569,3,FALSE),"")</f>
        <v>51</v>
      </c>
      <c r="AN1377" s="48"/>
      <c r="AO1377" s="117" t="s">
        <v>3424</v>
      </c>
      <c r="AP1377" s="177" cm="1">
        <f t="array" ref="AP13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77" s="411" t="s">
        <v>3424</v>
      </c>
      <c r="AR1377" s="117" t="s">
        <v>3424</v>
      </c>
      <c r="AS1377" s="177" cm="1">
        <f t="array" ref="AS13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77" s="411" t="s">
        <v>3424</v>
      </c>
      <c r="AU1377" s="117" t="s">
        <v>3424</v>
      </c>
      <c r="AV1377" s="177" t="str" cm="1">
        <f t="array" ref="AV13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7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77" s="117"/>
      <c r="AY1377" s="117" cm="1">
        <f t="array" ref="AY1377">IFERROR(_xlfn.XLOOKUP(Tableau210[[#This Row],[DN DONNEES BUTA ]]&amp;Tableau210[[#This Row],[PN DONNEES BUTA]],Tiges!$B$4:$B$79&amp;Tiges!$C$4:$C$79,Tiges!$G$4:$G$79),"")</f>
        <v>33</v>
      </c>
      <c r="AZ1377" s="117"/>
      <c r="BA1377" s="117" cm="1">
        <f t="array" ref="BA1377">IFERROR(_xlfn.XLOOKUP(Tableau210[[#This Row],[DN DONNEES BUTA ]]&amp;Tableau210[[#This Row],[PN DONNEES BUTA]],Tiges!$B$4:$B$79&amp;Tiges!$C$4:$C$79,Tiges!$H$4:$H$79),"")</f>
        <v>190</v>
      </c>
      <c r="BB1377" s="117"/>
      <c r="BC1377" s="184">
        <f>IFERROR(VLOOKUP(Tableau210[[#This Row],[OPERATION]],Tableau4[],2,FALSE),"")</f>
        <v>0</v>
      </c>
      <c r="BD1377" s="177" cm="1">
        <f t="array" ref="BD1377">IFERROR(
   SUM(
      _xlfn._xlws.FILTER(
         Tableau3[Nb Platinage Joint],
         (Tableau3[ITEM]=Tableau210[[#This Row],[NOM]])*
         (Tableau3[Rep.]=Tableau210[[#This Row],[REPERE BUTA]])
      )
   ),
0)</f>
        <v>0</v>
      </c>
      <c r="BE1377" s="182">
        <f>IFERROR(VLOOKUP(Tableau210[[#This Row],[OPERATION]],Tableau4[],3,FALSE),"")</f>
        <v>1</v>
      </c>
      <c r="BF1377" s="177" cm="1">
        <f t="array" ref="BF1377">IFERROR(
   SUM(
      _xlfn._xlws.FILTER(
         Tableau3[Joint Définitif Nb],
         (Tableau3[ITEM]=Tableau210[[#This Row],[NOM]])*
         (Tableau3[Rep.]=Tableau210[[#This Row],[REPERE BUTA]])
      )
   ),
0)</f>
        <v>0</v>
      </c>
      <c r="BG1377" s="117" t="s">
        <v>3424</v>
      </c>
      <c r="BH1377" s="177" t="str" cm="1">
        <f t="array" ref="BH13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7" s="117" t="s">
        <v>3424</v>
      </c>
      <c r="BK1377" s="117" t="s">
        <v>3424</v>
      </c>
      <c r="BL1377" s="167" t="s">
        <v>2457</v>
      </c>
      <c r="BM1377" s="117"/>
      <c r="BN1377" s="117"/>
      <c r="BO1377" s="117"/>
      <c r="BP1377" s="117"/>
      <c r="BQ1377" s="48"/>
      <c r="BR1377" s="119"/>
      <c r="BS1377" s="48"/>
      <c r="BT1377" s="48"/>
      <c r="BU1377" s="48"/>
      <c r="BV1377" s="48"/>
      <c r="BW1377" s="48"/>
      <c r="BX1377" s="48"/>
    </row>
    <row r="1378" spans="1:76" ht="15.75" hidden="1" x14ac:dyDescent="0.25">
      <c r="A1378" s="48" t="e" cm="1">
        <f t="array" ref="A1378">_xlfn.XLOOKUP(Tableau210[[#This Row],[NOM]]&amp;Tableau210[[#This Row],[REPERE BUTA]],[6]!Tableau16[POSTE TECHNIQUE]&amp;[6]!Tableau16[Repere ADM],[6]!Tableau16[NUMERO CLIENT])</f>
        <v>#N/A</v>
      </c>
      <c r="B1378" s="48" t="e" cm="1">
        <f t="array" ref="B1378">_xlfn.XLOOKUP(Tableau210[[#This Row],[NOM]]&amp;Tableau210[[#This Row],[REPERE BUTA]],[6]!Tableau16[POSTE TECHNIQUE]&amp;[6]!Tableau16[Repere REF],[6]!Tableau16[NUMERO CLIENT])</f>
        <v>#N/A</v>
      </c>
      <c r="C1378" s="48" cm="1">
        <f t="array" ref="C1378">_xlfn.XLOOKUP(Tableau210[[#This Row],[NOM]]&amp;Tableau210[[#This Row],[Repere Ubleam]],[7]Sheet1!$C$2:$C$2995&amp;[7]Sheet1!$I$2:$I$2995,[7]Sheet1!$A$2:$A$2995)</f>
        <v>1376</v>
      </c>
      <c r="D1378" s="48" t="str">
        <f>C1378&amp;""</f>
        <v>1376</v>
      </c>
      <c r="E1378" s="48" t="e">
        <v>#N/A</v>
      </c>
      <c r="F1378" s="48" t="e">
        <v>#N/A</v>
      </c>
      <c r="G1378" s="176" t="s">
        <v>1996</v>
      </c>
      <c r="H1378" s="119" t="s">
        <v>1068</v>
      </c>
      <c r="I1378" s="119" t="s">
        <v>80</v>
      </c>
      <c r="J1378" s="119" t="s">
        <v>1074</v>
      </c>
      <c r="K1378" s="119" t="str">
        <f>_xlfn.XLOOKUP(Tableau210[[#This Row],[NOM]],[8]LUT!$I$5:$I$301,[8]LUT!$N$5:$N$301)</f>
        <v xml:space="preserve">Ballon </v>
      </c>
      <c r="L1378" s="119">
        <v>5</v>
      </c>
      <c r="M1378" s="119"/>
      <c r="N1378" s="119">
        <v>5</v>
      </c>
      <c r="O1378" s="119"/>
      <c r="P1378" s="119"/>
      <c r="Q1378" s="119"/>
      <c r="R1378" s="119"/>
      <c r="S1378" s="119"/>
      <c r="T1378" s="119"/>
      <c r="U1378" s="119"/>
      <c r="V1378" s="119"/>
      <c r="W1378" s="117" t="s">
        <v>2537</v>
      </c>
      <c r="X1378" s="207" cm="1">
        <f t="array" ref="X13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7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78" s="117" t="s">
        <v>3424</v>
      </c>
      <c r="AA1378" s="207" cm="1">
        <f t="array" ref="AA13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78" s="48"/>
      <c r="AD1378" s="117" t="s">
        <v>2103</v>
      </c>
      <c r="AE1378" s="119"/>
      <c r="AF1378" s="183">
        <f>IFERROR(VLOOKUP(Tableau210[[#This Row],[OPERATION]],Tableau4[],5,FALSE),"")</f>
        <v>1</v>
      </c>
      <c r="AG1378" s="178" cm="1">
        <f t="array" ref="AG1378">IFERROR(
   SUM(
      _xlfn._xlws.FILTER(
         Tableau3[JP],
         (Tableau3[ITEM]=Tableau210[[#This Row],[NOM]])*
         (Tableau3[Rep.]=Tableau210[[#This Row],[REPERE BUTA]])
      )
   ),
0)</f>
        <v>1</v>
      </c>
      <c r="AH1378" s="183">
        <f>IFERROR(VLOOKUP(Tableau210[[#This Row],[OPERATION]],Tableau4[],4,FALSE),"")</f>
        <v>0</v>
      </c>
      <c r="AI1378" s="178" cm="1">
        <f t="array" ref="AI1378">IFERROR(
   SUM(
      _xlfn._xlws.FILTER(
         Tableau3[BP],
         (Tableau3[ITEM]=Tableau210[[#This Row],[NOM]])*
         (Tableau3[Rep.]=Tableau210[[#This Row],[REPERE BUTA]])
      )
   ),
0)</f>
        <v>0</v>
      </c>
      <c r="AJ1378" s="181" t="str">
        <f>IF(Tableau210[[#This Row],[NB JP EMIS]]=1,"1 JP","") &amp; IF(Tableau210[[#This Row],[NB BP EMIS]]=1," 1 BP","")</f>
        <v>1 JP</v>
      </c>
      <c r="AK1378" s="178" t="str">
        <f>IF(Tableau210[[#This Row],[NB JP BUTA]]=1,"1 JP","") &amp; IF(Tableau210[[#This Row],[Nb BP BUTA]]=1," 1 BP","") &amp; IF(Tableau210[[#This Row],[Nb BP BUTA]]=2," 2 BP","")</f>
        <v>1 JP</v>
      </c>
      <c r="AL1378" s="117" t="s">
        <v>2527</v>
      </c>
      <c r="AM1378" s="117">
        <f>IFERROR(+VLOOKUP(AY1378,Tiges!$G$4:$I$569,3,FALSE),"")</f>
        <v>22</v>
      </c>
      <c r="AN1378" s="48"/>
      <c r="AO1378" s="117" t="s">
        <v>3424</v>
      </c>
      <c r="AP1378" s="177" cm="1">
        <f t="array" ref="AP13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7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78" s="117" t="s">
        <v>3424</v>
      </c>
      <c r="AS1378" s="177" t="str" cm="1">
        <f t="array" ref="AS13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7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78" s="117" t="s">
        <v>3424</v>
      </c>
      <c r="AV1378" s="177" t="str" cm="1">
        <f t="array" ref="AV13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7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78" s="117"/>
      <c r="AY1378" s="117" cm="1">
        <f t="array" ref="AY1378">IFERROR(_xlfn.XLOOKUP(Tableau210[[#This Row],[DN DONNEES BUTA ]]&amp;Tableau210[[#This Row],[PN DONNEES BUTA]],Tiges!$B$4:$B$79&amp;Tiges!$C$4:$C$79,Tiges!$G$4:$G$79),"")</f>
        <v>14</v>
      </c>
      <c r="AZ1378" s="117"/>
      <c r="BA1378" s="117" cm="1">
        <f t="array" ref="BA1378">IFERROR(_xlfn.XLOOKUP(Tableau210[[#This Row],[DN DONNEES BUTA ]]&amp;Tableau210[[#This Row],[PN DONNEES BUTA]],Tiges!$B$4:$B$79&amp;Tiges!$C$4:$C$79,Tiges!$H$4:$H$79),"")</f>
        <v>70</v>
      </c>
      <c r="BB1378" s="117"/>
      <c r="BC1378" s="184">
        <f>IFERROR(VLOOKUP(Tableau210[[#This Row],[OPERATION]],Tableau4[],2,FALSE),"")</f>
        <v>2</v>
      </c>
      <c r="BD1378" s="177" cm="1">
        <f t="array" ref="BD1378">IFERROR(
   SUM(
      _xlfn._xlws.FILTER(
         Tableau3[Nb Platinage Joint],
         (Tableau3[ITEM]=Tableau210[[#This Row],[NOM]])*
         (Tableau3[Rep.]=Tableau210[[#This Row],[REPERE BUTA]])
      )
   ),
0)</f>
        <v>2</v>
      </c>
      <c r="BE1378" s="182">
        <f>IFERROR(VLOOKUP(Tableau210[[#This Row],[OPERATION]],Tableau4[],3,FALSE),"")</f>
        <v>1</v>
      </c>
      <c r="BF1378" s="177" cm="1">
        <f t="array" ref="BF1378">IFERROR(
   SUM(
      _xlfn._xlws.FILTER(
         Tableau3[Joint Définitif Nb],
         (Tableau3[ITEM]=Tableau210[[#This Row],[NOM]])*
         (Tableau3[Rep.]=Tableau210[[#This Row],[REPERE BUTA]])
      )
   ),
0)</f>
        <v>1</v>
      </c>
      <c r="BG1378" s="117" t="s">
        <v>3424</v>
      </c>
      <c r="BH1378" s="177" t="str" cm="1">
        <f t="array" ref="BH13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8" s="117" t="s">
        <v>3424</v>
      </c>
      <c r="BK1378" s="117" t="s">
        <v>3424</v>
      </c>
      <c r="BL1378" s="167" t="s">
        <v>2380</v>
      </c>
      <c r="BM1378" s="117"/>
      <c r="BN1378" s="117"/>
      <c r="BO1378" s="117"/>
      <c r="BP1378" s="117"/>
      <c r="BQ1378" s="48"/>
      <c r="BR1378" s="119"/>
      <c r="BS1378" s="48"/>
      <c r="BT1378" s="48"/>
      <c r="BU1378" s="48"/>
      <c r="BV1378" s="48"/>
      <c r="BW1378" s="48"/>
      <c r="BX1378" s="48"/>
    </row>
    <row r="1379" spans="1:76" ht="15.75" hidden="1" x14ac:dyDescent="0.25">
      <c r="A1379" s="48" t="e" cm="1">
        <f t="array" ref="A1379">_xlfn.XLOOKUP(Tableau210[[#This Row],[NOM]]&amp;Tableau210[[#This Row],[REPERE BUTA]],[6]!Tableau16[POSTE TECHNIQUE]&amp;[6]!Tableau16[Repere ADM],[6]!Tableau16[NUMERO CLIENT])</f>
        <v>#N/A</v>
      </c>
      <c r="B1379" s="48" t="e" cm="1">
        <f t="array" ref="B1379">_xlfn.XLOOKUP(Tableau210[[#This Row],[NOM]]&amp;Tableau210[[#This Row],[REPERE BUTA]],[6]!Tableau16[POSTE TECHNIQUE]&amp;[6]!Tableau16[Repere REF],[6]!Tableau16[NUMERO CLIENT])</f>
        <v>#N/A</v>
      </c>
      <c r="C1379" s="48" cm="1">
        <f t="array" ref="C1379">_xlfn.XLOOKUP(Tableau210[[#This Row],[NOM]]&amp;Tableau210[[#This Row],[Repere Ubleam]],[7]Sheet1!$C$2:$C$2995&amp;[7]Sheet1!$I$2:$I$2995,[7]Sheet1!$A$2:$A$2995)</f>
        <v>1377</v>
      </c>
      <c r="D1379" s="48" t="str">
        <f>C1379&amp;""</f>
        <v>1377</v>
      </c>
      <c r="E1379" s="48" t="e">
        <v>#N/A</v>
      </c>
      <c r="F1379" s="48" t="e">
        <v>#N/A</v>
      </c>
      <c r="G1379" s="176" t="s">
        <v>1996</v>
      </c>
      <c r="H1379" s="119" t="s">
        <v>1068</v>
      </c>
      <c r="I1379" s="119" t="s">
        <v>80</v>
      </c>
      <c r="J1379" s="119" t="s">
        <v>1074</v>
      </c>
      <c r="K1379" s="119" t="str">
        <f>_xlfn.XLOOKUP(Tableau210[[#This Row],[NOM]],[8]LUT!$I$5:$I$301,[8]LUT!$N$5:$N$301)</f>
        <v xml:space="preserve">Ballon </v>
      </c>
      <c r="L1379" s="119">
        <v>6</v>
      </c>
      <c r="M1379" s="119"/>
      <c r="N1379" s="119">
        <v>6</v>
      </c>
      <c r="O1379" s="119"/>
      <c r="P1379" s="119"/>
      <c r="Q1379" s="119"/>
      <c r="R1379" s="119"/>
      <c r="S1379" s="119"/>
      <c r="T1379" s="119"/>
      <c r="U1379" s="119"/>
      <c r="V1379" s="119"/>
      <c r="W1379" s="117" t="s">
        <v>2537</v>
      </c>
      <c r="X1379" s="207" cm="1">
        <f t="array" ref="X13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7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79" s="117" t="s">
        <v>3424</v>
      </c>
      <c r="AA1379" s="207" cm="1">
        <f t="array" ref="AA13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7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79" s="48"/>
      <c r="AD1379" s="117" t="s">
        <v>2103</v>
      </c>
      <c r="AE1379" s="119"/>
      <c r="AF1379" s="183">
        <f>IFERROR(VLOOKUP(Tableau210[[#This Row],[OPERATION]],Tableau4[],5,FALSE),"")</f>
        <v>1</v>
      </c>
      <c r="AG1379" s="178" cm="1">
        <f t="array" ref="AG1379">IFERROR(
   SUM(
      _xlfn._xlws.FILTER(
         Tableau3[JP],
         (Tableau3[ITEM]=Tableau210[[#This Row],[NOM]])*
         (Tableau3[Rep.]=Tableau210[[#This Row],[REPERE BUTA]])
      )
   ),
0)</f>
        <v>1</v>
      </c>
      <c r="AH1379" s="183">
        <f>IFERROR(VLOOKUP(Tableau210[[#This Row],[OPERATION]],Tableau4[],4,FALSE),"")</f>
        <v>0</v>
      </c>
      <c r="AI1379" s="178" cm="1">
        <f t="array" ref="AI1379">IFERROR(
   SUM(
      _xlfn._xlws.FILTER(
         Tableau3[BP],
         (Tableau3[ITEM]=Tableau210[[#This Row],[NOM]])*
         (Tableau3[Rep.]=Tableau210[[#This Row],[REPERE BUTA]])
      )
   ),
0)</f>
        <v>0</v>
      </c>
      <c r="AJ1379" s="181" t="str">
        <f>IF(Tableau210[[#This Row],[NB JP EMIS]]=1,"1 JP","") &amp; IF(Tableau210[[#This Row],[NB BP EMIS]]=1," 1 BP","")</f>
        <v>1 JP</v>
      </c>
      <c r="AK1379" s="178" t="str">
        <f>IF(Tableau210[[#This Row],[NB JP BUTA]]=1,"1 JP","") &amp; IF(Tableau210[[#This Row],[Nb BP BUTA]]=1," 1 BP","") &amp; IF(Tableau210[[#This Row],[Nb BP BUTA]]=2," 2 BP","")</f>
        <v>1 JP</v>
      </c>
      <c r="AL1379" s="117" t="s">
        <v>2527</v>
      </c>
      <c r="AM1379" s="117">
        <f>IFERROR(+VLOOKUP(AY1379,Tiges!$G$4:$I$569,3,FALSE),"")</f>
        <v>22</v>
      </c>
      <c r="AN1379" s="48"/>
      <c r="AO1379" s="117" t="s">
        <v>3424</v>
      </c>
      <c r="AP1379" s="177" cm="1">
        <f t="array" ref="AP13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7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79" s="117" t="s">
        <v>3424</v>
      </c>
      <c r="AS1379" s="177" t="str" cm="1">
        <f t="array" ref="AS13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7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79" s="117" t="s">
        <v>3424</v>
      </c>
      <c r="AV1379" s="177" t="str" cm="1">
        <f t="array" ref="AV13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7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79" s="117"/>
      <c r="AY1379" s="117" cm="1">
        <f t="array" ref="AY1379">IFERROR(_xlfn.XLOOKUP(Tableau210[[#This Row],[DN DONNEES BUTA ]]&amp;Tableau210[[#This Row],[PN DONNEES BUTA]],Tiges!$B$4:$B$79&amp;Tiges!$C$4:$C$79,Tiges!$G$4:$G$79),"")</f>
        <v>14</v>
      </c>
      <c r="AZ1379" s="117"/>
      <c r="BA1379" s="117" cm="1">
        <f t="array" ref="BA1379">IFERROR(_xlfn.XLOOKUP(Tableau210[[#This Row],[DN DONNEES BUTA ]]&amp;Tableau210[[#This Row],[PN DONNEES BUTA]],Tiges!$B$4:$B$79&amp;Tiges!$C$4:$C$79,Tiges!$H$4:$H$79),"")</f>
        <v>70</v>
      </c>
      <c r="BB1379" s="117"/>
      <c r="BC1379" s="184">
        <f>IFERROR(VLOOKUP(Tableau210[[#This Row],[OPERATION]],Tableau4[],2,FALSE),"")</f>
        <v>2</v>
      </c>
      <c r="BD1379" s="177" cm="1">
        <f t="array" ref="BD1379">IFERROR(
   SUM(
      _xlfn._xlws.FILTER(
         Tableau3[Nb Platinage Joint],
         (Tableau3[ITEM]=Tableau210[[#This Row],[NOM]])*
         (Tableau3[Rep.]=Tableau210[[#This Row],[REPERE BUTA]])
      )
   ),
0)</f>
        <v>2</v>
      </c>
      <c r="BE1379" s="182">
        <f>IFERROR(VLOOKUP(Tableau210[[#This Row],[OPERATION]],Tableau4[],3,FALSE),"")</f>
        <v>1</v>
      </c>
      <c r="BF1379" s="177" cm="1">
        <f t="array" ref="BF1379">IFERROR(
   SUM(
      _xlfn._xlws.FILTER(
         Tableau3[Joint Définitif Nb],
         (Tableau3[ITEM]=Tableau210[[#This Row],[NOM]])*
         (Tableau3[Rep.]=Tableau210[[#This Row],[REPERE BUTA]])
      )
   ),
0)</f>
        <v>1</v>
      </c>
      <c r="BG1379" s="117" t="s">
        <v>3424</v>
      </c>
      <c r="BH1379" s="177" t="str" cm="1">
        <f t="array" ref="BH13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7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79" s="117" t="s">
        <v>3424</v>
      </c>
      <c r="BK1379" s="117" t="s">
        <v>3424</v>
      </c>
      <c r="BL1379" s="167" t="s">
        <v>2380</v>
      </c>
      <c r="BM1379" s="117"/>
      <c r="BN1379" s="117"/>
      <c r="BO1379" s="117"/>
      <c r="BP1379" s="117"/>
      <c r="BQ1379" s="48"/>
      <c r="BR1379" s="119"/>
      <c r="BS1379" s="48"/>
      <c r="BT1379" s="48"/>
      <c r="BU1379" s="48"/>
      <c r="BV1379" s="48"/>
      <c r="BW1379" s="48"/>
      <c r="BX1379" s="48"/>
    </row>
    <row r="1380" spans="1:76" ht="15.75" hidden="1" x14ac:dyDescent="0.25">
      <c r="A1380" s="48" t="e" cm="1">
        <f t="array" ref="A1380">_xlfn.XLOOKUP(Tableau210[[#This Row],[NOM]]&amp;Tableau210[[#This Row],[REPERE BUTA]],[6]!Tableau16[POSTE TECHNIQUE]&amp;[6]!Tableau16[Repere ADM],[6]!Tableau16[NUMERO CLIENT])</f>
        <v>#N/A</v>
      </c>
      <c r="B1380" s="48" t="e" cm="1">
        <f t="array" ref="B1380">_xlfn.XLOOKUP(Tableau210[[#This Row],[NOM]]&amp;Tableau210[[#This Row],[REPERE BUTA]],[6]!Tableau16[POSTE TECHNIQUE]&amp;[6]!Tableau16[Repere REF],[6]!Tableau16[NUMERO CLIENT])</f>
        <v>#N/A</v>
      </c>
      <c r="C1380" s="48" cm="1">
        <f t="array" ref="C1380">_xlfn.XLOOKUP(Tableau210[[#This Row],[NOM]]&amp;Tableau210[[#This Row],[Repere Ubleam]],[7]Sheet1!$C$2:$C$2995&amp;[7]Sheet1!$I$2:$I$2995,[7]Sheet1!$A$2:$A$2995)</f>
        <v>1378</v>
      </c>
      <c r="D1380" s="48" t="str">
        <f>C1380&amp;""</f>
        <v>1378</v>
      </c>
      <c r="E1380" s="48" t="e">
        <v>#N/A</v>
      </c>
      <c r="F1380" s="48" t="e">
        <v>#N/A</v>
      </c>
      <c r="G1380" s="176" t="s">
        <v>1996</v>
      </c>
      <c r="H1380" s="119" t="s">
        <v>1068</v>
      </c>
      <c r="I1380" s="119" t="s">
        <v>80</v>
      </c>
      <c r="J1380" s="119" t="s">
        <v>1074</v>
      </c>
      <c r="K1380" s="119" t="str">
        <f>_xlfn.XLOOKUP(Tableau210[[#This Row],[NOM]],[8]LUT!$I$5:$I$301,[8]LUT!$N$5:$N$301)</f>
        <v xml:space="preserve">Ballon </v>
      </c>
      <c r="L1380" s="119">
        <v>7</v>
      </c>
      <c r="M1380" s="119"/>
      <c r="N1380" s="119">
        <v>7</v>
      </c>
      <c r="O1380" s="119"/>
      <c r="P1380" s="119"/>
      <c r="Q1380" s="119"/>
      <c r="R1380" s="119"/>
      <c r="S1380" s="119"/>
      <c r="T1380" s="119"/>
      <c r="U1380" s="119"/>
      <c r="V1380" s="119"/>
      <c r="W1380" s="117" t="s">
        <v>2537</v>
      </c>
      <c r="X1380" s="207" cm="1">
        <f t="array" ref="X13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8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0" s="117" t="s">
        <v>3424</v>
      </c>
      <c r="AA1380" s="207" cm="1">
        <f t="array" ref="AA13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8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0" s="48"/>
      <c r="AD1380" s="117" t="s">
        <v>2103</v>
      </c>
      <c r="AE1380" s="119"/>
      <c r="AF1380" s="183">
        <f>IFERROR(VLOOKUP(Tableau210[[#This Row],[OPERATION]],Tableau4[],5,FALSE),"")</f>
        <v>1</v>
      </c>
      <c r="AG1380" s="178" cm="1">
        <f t="array" ref="AG1380">IFERROR(
   SUM(
      _xlfn._xlws.FILTER(
         Tableau3[JP],
         (Tableau3[ITEM]=Tableau210[[#This Row],[NOM]])*
         (Tableau3[Rep.]=Tableau210[[#This Row],[REPERE BUTA]])
      )
   ),
0)</f>
        <v>1</v>
      </c>
      <c r="AH1380" s="183">
        <f>IFERROR(VLOOKUP(Tableau210[[#This Row],[OPERATION]],Tableau4[],4,FALSE),"")</f>
        <v>0</v>
      </c>
      <c r="AI1380" s="178" cm="1">
        <f t="array" ref="AI1380">IFERROR(
   SUM(
      _xlfn._xlws.FILTER(
         Tableau3[BP],
         (Tableau3[ITEM]=Tableau210[[#This Row],[NOM]])*
         (Tableau3[Rep.]=Tableau210[[#This Row],[REPERE BUTA]])
      )
   ),
0)</f>
        <v>0</v>
      </c>
      <c r="AJ1380" s="181" t="str">
        <f>IF(Tableau210[[#This Row],[NB JP EMIS]]=1,"1 JP","") &amp; IF(Tableau210[[#This Row],[NB BP EMIS]]=1," 1 BP","")</f>
        <v>1 JP</v>
      </c>
      <c r="AK1380" s="178" t="str">
        <f>IF(Tableau210[[#This Row],[NB JP BUTA]]=1,"1 JP","") &amp; IF(Tableau210[[#This Row],[Nb BP BUTA]]=1," 1 BP","") &amp; IF(Tableau210[[#This Row],[Nb BP BUTA]]=2," 2 BP","")</f>
        <v>1 JP</v>
      </c>
      <c r="AL1380" s="117" t="s">
        <v>2527</v>
      </c>
      <c r="AM1380" s="117">
        <f>IFERROR(+VLOOKUP(AY1380,Tiges!$G$4:$I$569,3,FALSE),"")</f>
        <v>22</v>
      </c>
      <c r="AN1380" s="48"/>
      <c r="AO1380" s="117" t="s">
        <v>3424</v>
      </c>
      <c r="AP1380" s="177" cm="1">
        <f t="array" ref="AP13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8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80" s="117" t="s">
        <v>3424</v>
      </c>
      <c r="AS1380" s="177" t="str" cm="1">
        <f t="array" ref="AS13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8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80" s="117" t="s">
        <v>3424</v>
      </c>
      <c r="AV1380" s="177" t="str" cm="1">
        <f t="array" ref="AV13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8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80" s="117"/>
      <c r="AY1380" s="117" cm="1">
        <f t="array" ref="AY1380">IFERROR(_xlfn.XLOOKUP(Tableau210[[#This Row],[DN DONNEES BUTA ]]&amp;Tableau210[[#This Row],[PN DONNEES BUTA]],Tiges!$B$4:$B$79&amp;Tiges!$C$4:$C$79,Tiges!$G$4:$G$79),"")</f>
        <v>14</v>
      </c>
      <c r="AZ1380" s="117"/>
      <c r="BA1380" s="117" cm="1">
        <f t="array" ref="BA1380">IFERROR(_xlfn.XLOOKUP(Tableau210[[#This Row],[DN DONNEES BUTA ]]&amp;Tableau210[[#This Row],[PN DONNEES BUTA]],Tiges!$B$4:$B$79&amp;Tiges!$C$4:$C$79,Tiges!$H$4:$H$79),"")</f>
        <v>70</v>
      </c>
      <c r="BB1380" s="117"/>
      <c r="BC1380" s="184">
        <f>IFERROR(VLOOKUP(Tableau210[[#This Row],[OPERATION]],Tableau4[],2,FALSE),"")</f>
        <v>2</v>
      </c>
      <c r="BD1380" s="177" cm="1">
        <f t="array" ref="BD1380">IFERROR(
   SUM(
      _xlfn._xlws.FILTER(
         Tableau3[Nb Platinage Joint],
         (Tableau3[ITEM]=Tableau210[[#This Row],[NOM]])*
         (Tableau3[Rep.]=Tableau210[[#This Row],[REPERE BUTA]])
      )
   ),
0)</f>
        <v>2</v>
      </c>
      <c r="BE1380" s="182">
        <f>IFERROR(VLOOKUP(Tableau210[[#This Row],[OPERATION]],Tableau4[],3,FALSE),"")</f>
        <v>1</v>
      </c>
      <c r="BF1380" s="177" cm="1">
        <f t="array" ref="BF1380">IFERROR(
   SUM(
      _xlfn._xlws.FILTER(
         Tableau3[Joint Définitif Nb],
         (Tableau3[ITEM]=Tableau210[[#This Row],[NOM]])*
         (Tableau3[Rep.]=Tableau210[[#This Row],[REPERE BUTA]])
      )
   ),
0)</f>
        <v>1</v>
      </c>
      <c r="BG1380" s="117" t="s">
        <v>3424</v>
      </c>
      <c r="BH1380" s="177" t="str" cm="1">
        <f t="array" ref="BH13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8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80" s="117" t="s">
        <v>3424</v>
      </c>
      <c r="BK1380" s="117" t="s">
        <v>3424</v>
      </c>
      <c r="BL1380" s="167" t="s">
        <v>2380</v>
      </c>
      <c r="BM1380" s="117"/>
      <c r="BN1380" s="117"/>
      <c r="BO1380" s="117"/>
      <c r="BP1380" s="117"/>
      <c r="BQ1380" s="48"/>
      <c r="BR1380" s="119"/>
      <c r="BS1380" s="48"/>
      <c r="BT1380" s="48"/>
      <c r="BU1380" s="48"/>
      <c r="BV1380" s="48"/>
      <c r="BW1380" s="48"/>
      <c r="BX1380" s="48"/>
    </row>
    <row r="1381" spans="1:76" ht="15.75" hidden="1" x14ac:dyDescent="0.25">
      <c r="A1381" s="48" t="e" cm="1">
        <f t="array" ref="A1381">_xlfn.XLOOKUP(Tableau210[[#This Row],[NOM]]&amp;Tableau210[[#This Row],[REPERE BUTA]],[6]!Tableau16[POSTE TECHNIQUE]&amp;[6]!Tableau16[Repere ADM],[6]!Tableau16[NUMERO CLIENT])</f>
        <v>#N/A</v>
      </c>
      <c r="B1381" s="48" t="e" cm="1">
        <f t="array" ref="B1381">_xlfn.XLOOKUP(Tableau210[[#This Row],[NOM]]&amp;Tableau210[[#This Row],[REPERE BUTA]],[6]!Tableau16[POSTE TECHNIQUE]&amp;[6]!Tableau16[Repere REF],[6]!Tableau16[NUMERO CLIENT])</f>
        <v>#N/A</v>
      </c>
      <c r="C1381" s="48" cm="1">
        <f t="array" ref="C1381">_xlfn.XLOOKUP(Tableau210[[#This Row],[NOM]]&amp;Tableau210[[#This Row],[Repere Ubleam]],[7]Sheet1!$C$2:$C$2995&amp;[7]Sheet1!$I$2:$I$2995,[7]Sheet1!$A$2:$A$2995)</f>
        <v>1379</v>
      </c>
      <c r="D1381" s="48" t="str">
        <f>C1381&amp;""</f>
        <v>1379</v>
      </c>
      <c r="E1381" s="48" t="e">
        <v>#N/A</v>
      </c>
      <c r="F1381" s="48" t="e">
        <v>#N/A</v>
      </c>
      <c r="G1381" s="176" t="s">
        <v>1996</v>
      </c>
      <c r="H1381" s="119" t="s">
        <v>1068</v>
      </c>
      <c r="I1381" s="119" t="s">
        <v>80</v>
      </c>
      <c r="J1381" s="119" t="s">
        <v>1074</v>
      </c>
      <c r="K1381" s="119" t="str">
        <f>_xlfn.XLOOKUP(Tableau210[[#This Row],[NOM]],[8]LUT!$I$5:$I$301,[8]LUT!$N$5:$N$301)</f>
        <v xml:space="preserve">Ballon </v>
      </c>
      <c r="L1381" s="119">
        <v>8</v>
      </c>
      <c r="M1381" s="119"/>
      <c r="N1381" s="119">
        <v>8</v>
      </c>
      <c r="O1381" s="119"/>
      <c r="P1381" s="119"/>
      <c r="Q1381" s="119"/>
      <c r="R1381" s="119"/>
      <c r="S1381" s="119"/>
      <c r="T1381" s="119"/>
      <c r="U1381" s="119"/>
      <c r="V1381" s="119"/>
      <c r="W1381" s="117" t="s">
        <v>2537</v>
      </c>
      <c r="X1381" s="207" cm="1">
        <f t="array" ref="X13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38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1" s="117" t="s">
        <v>3424</v>
      </c>
      <c r="AA1381" s="207" cm="1">
        <f t="array" ref="AA13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8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1" s="48"/>
      <c r="AD1381" s="117" t="s">
        <v>2103</v>
      </c>
      <c r="AE1381" s="119"/>
      <c r="AF1381" s="183">
        <f>IFERROR(VLOOKUP(Tableau210[[#This Row],[OPERATION]],Tableau4[],5,FALSE),"")</f>
        <v>1</v>
      </c>
      <c r="AG1381" s="178" cm="1">
        <f t="array" ref="AG1381">IFERROR(
   SUM(
      _xlfn._xlws.FILTER(
         Tableau3[JP],
         (Tableau3[ITEM]=Tableau210[[#This Row],[NOM]])*
         (Tableau3[Rep.]=Tableau210[[#This Row],[REPERE BUTA]])
      )
   ),
0)</f>
        <v>1</v>
      </c>
      <c r="AH1381" s="183">
        <f>IFERROR(VLOOKUP(Tableau210[[#This Row],[OPERATION]],Tableau4[],4,FALSE),"")</f>
        <v>0</v>
      </c>
      <c r="AI1381" s="178" cm="1">
        <f t="array" ref="AI1381">IFERROR(
   SUM(
      _xlfn._xlws.FILTER(
         Tableau3[BP],
         (Tableau3[ITEM]=Tableau210[[#This Row],[NOM]])*
         (Tableau3[Rep.]=Tableau210[[#This Row],[REPERE BUTA]])
      )
   ),
0)</f>
        <v>0</v>
      </c>
      <c r="AJ1381" s="181" t="str">
        <f>IF(Tableau210[[#This Row],[NB JP EMIS]]=1,"1 JP","") &amp; IF(Tableau210[[#This Row],[NB BP EMIS]]=1," 1 BP","")</f>
        <v>1 JP</v>
      </c>
      <c r="AK1381" s="178" t="str">
        <f>IF(Tableau210[[#This Row],[NB JP BUTA]]=1,"1 JP","") &amp; IF(Tableau210[[#This Row],[Nb BP BUTA]]=1," 1 BP","") &amp; IF(Tableau210[[#This Row],[Nb BP BUTA]]=2," 2 BP","")</f>
        <v>1 JP</v>
      </c>
      <c r="AL1381" s="117" t="s">
        <v>2527</v>
      </c>
      <c r="AM1381" s="117">
        <f>IFERROR(+VLOOKUP(AY1381,Tiges!$G$4:$I$569,3,FALSE),"")</f>
        <v>27</v>
      </c>
      <c r="AN1381" s="48"/>
      <c r="AO1381" s="117" t="s">
        <v>3424</v>
      </c>
      <c r="AP1381" s="177" cm="1">
        <f t="array" ref="AP13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8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81" s="117" t="s">
        <v>3424</v>
      </c>
      <c r="AS1381" s="177" t="str" cm="1">
        <f t="array" ref="AS13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8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81" s="117" t="s">
        <v>3424</v>
      </c>
      <c r="AV1381" s="177" t="str" cm="1">
        <f t="array" ref="AV13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8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81" s="117"/>
      <c r="AY1381" s="117" cm="1">
        <f t="array" ref="AY1381">IFERROR(_xlfn.XLOOKUP(Tableau210[[#This Row],[DN DONNEES BUTA ]]&amp;Tableau210[[#This Row],[PN DONNEES BUTA]],Tiges!$B$4:$B$79&amp;Tiges!$C$4:$C$79,Tiges!$G$4:$G$79),"")</f>
        <v>16</v>
      </c>
      <c r="AZ1381" s="117"/>
      <c r="BA1381" s="117" cm="1">
        <f t="array" ref="BA1381">IFERROR(_xlfn.XLOOKUP(Tableau210[[#This Row],[DN DONNEES BUTA ]]&amp;Tableau210[[#This Row],[PN DONNEES BUTA]],Tiges!$B$4:$B$79&amp;Tiges!$C$4:$C$79,Tiges!$H$4:$H$79),"")</f>
        <v>100</v>
      </c>
      <c r="BB1381" s="117"/>
      <c r="BC1381" s="184">
        <f>IFERROR(VLOOKUP(Tableau210[[#This Row],[OPERATION]],Tableau4[],2,FALSE),"")</f>
        <v>2</v>
      </c>
      <c r="BD1381" s="177" cm="1">
        <f t="array" ref="BD1381">IFERROR(
   SUM(
      _xlfn._xlws.FILTER(
         Tableau3[Nb Platinage Joint],
         (Tableau3[ITEM]=Tableau210[[#This Row],[NOM]])*
         (Tableau3[Rep.]=Tableau210[[#This Row],[REPERE BUTA]])
      )
   ),
0)</f>
        <v>2</v>
      </c>
      <c r="BE1381" s="182">
        <f>IFERROR(VLOOKUP(Tableau210[[#This Row],[OPERATION]],Tableau4[],3,FALSE),"")</f>
        <v>1</v>
      </c>
      <c r="BF1381" s="177" cm="1">
        <f t="array" ref="BF1381">IFERROR(
   SUM(
      _xlfn._xlws.FILTER(
         Tableau3[Joint Définitif Nb],
         (Tableau3[ITEM]=Tableau210[[#This Row],[NOM]])*
         (Tableau3[Rep.]=Tableau210[[#This Row],[REPERE BUTA]])
      )
   ),
0)</f>
        <v>1</v>
      </c>
      <c r="BG1381" s="117" t="s">
        <v>3424</v>
      </c>
      <c r="BH1381" s="177" t="str" cm="1">
        <f t="array" ref="BH13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8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81" s="117" t="s">
        <v>3424</v>
      </c>
      <c r="BK1381" s="117" t="s">
        <v>3424</v>
      </c>
      <c r="BL1381" s="167" t="s">
        <v>2380</v>
      </c>
      <c r="BM1381" s="117"/>
      <c r="BN1381" s="117"/>
      <c r="BO1381" s="117"/>
      <c r="BP1381" s="117"/>
      <c r="BQ1381" s="48"/>
      <c r="BR1381" s="119"/>
      <c r="BS1381" s="48"/>
      <c r="BT1381" s="48"/>
      <c r="BU1381" s="48"/>
      <c r="BV1381" s="48"/>
      <c r="BW1381" s="48"/>
      <c r="BX1381" s="48"/>
    </row>
    <row r="1382" spans="1:76" ht="15.75" hidden="1" x14ac:dyDescent="0.25">
      <c r="A1382" s="48" t="e" cm="1">
        <f t="array" ref="A1382">_xlfn.XLOOKUP(Tableau210[[#This Row],[NOM]]&amp;Tableau210[[#This Row],[REPERE BUTA]],[6]!Tableau16[POSTE TECHNIQUE]&amp;[6]!Tableau16[Repere ADM],[6]!Tableau16[NUMERO CLIENT])</f>
        <v>#N/A</v>
      </c>
      <c r="B1382" s="48" t="e" cm="1">
        <f t="array" ref="B1382">_xlfn.XLOOKUP(Tableau210[[#This Row],[NOM]]&amp;Tableau210[[#This Row],[REPERE BUTA]],[6]!Tableau16[POSTE TECHNIQUE]&amp;[6]!Tableau16[Repere REF],[6]!Tableau16[NUMERO CLIENT])</f>
        <v>#N/A</v>
      </c>
      <c r="C1382" s="48" cm="1">
        <f t="array" ref="C1382">_xlfn.XLOOKUP(Tableau210[[#This Row],[NOM]]&amp;Tableau210[[#This Row],[Repere Ubleam]],[7]Sheet1!$C$2:$C$2995&amp;[7]Sheet1!$I$2:$I$2995,[7]Sheet1!$A$2:$A$2995)</f>
        <v>1380</v>
      </c>
      <c r="D1382" s="48" t="str">
        <f>C1382&amp;""</f>
        <v>1380</v>
      </c>
      <c r="E1382" s="48" t="e">
        <v>#N/A</v>
      </c>
      <c r="F1382" s="48" t="e">
        <v>#N/A</v>
      </c>
      <c r="G1382" s="176" t="s">
        <v>1996</v>
      </c>
      <c r="H1382" s="119" t="s">
        <v>1068</v>
      </c>
      <c r="I1382" s="119" t="s">
        <v>80</v>
      </c>
      <c r="J1382" s="119" t="s">
        <v>1074</v>
      </c>
      <c r="K1382" s="119" t="str">
        <f>_xlfn.XLOOKUP(Tableau210[[#This Row],[NOM]],[8]LUT!$I$5:$I$301,[8]LUT!$N$5:$N$301)</f>
        <v xml:space="preserve">Ballon </v>
      </c>
      <c r="L1382" s="119">
        <v>9</v>
      </c>
      <c r="M1382" s="119"/>
      <c r="N1382" s="119">
        <v>9</v>
      </c>
      <c r="O1382" s="119"/>
      <c r="P1382" s="119"/>
      <c r="Q1382" s="119"/>
      <c r="R1382" s="119"/>
      <c r="S1382" s="119"/>
      <c r="T1382" s="119"/>
      <c r="U1382" s="119"/>
      <c r="V1382" s="119"/>
      <c r="W1382" s="117" t="s">
        <v>2537</v>
      </c>
      <c r="X1382" s="207" cm="1">
        <f t="array" ref="X13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38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2" s="117" t="s">
        <v>3424</v>
      </c>
      <c r="AA1382" s="207" cm="1">
        <f t="array" ref="AA13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8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2" s="48"/>
      <c r="AD1382" s="117" t="s">
        <v>2103</v>
      </c>
      <c r="AE1382" s="119"/>
      <c r="AF1382" s="183">
        <f>IFERROR(VLOOKUP(Tableau210[[#This Row],[OPERATION]],Tableau4[],5,FALSE),"")</f>
        <v>1</v>
      </c>
      <c r="AG1382" s="178" cm="1">
        <f t="array" ref="AG1382">IFERROR(
   SUM(
      _xlfn._xlws.FILTER(
         Tableau3[JP],
         (Tableau3[ITEM]=Tableau210[[#This Row],[NOM]])*
         (Tableau3[Rep.]=Tableau210[[#This Row],[REPERE BUTA]])
      )
   ),
0)</f>
        <v>1</v>
      </c>
      <c r="AH1382" s="183">
        <f>IFERROR(VLOOKUP(Tableau210[[#This Row],[OPERATION]],Tableau4[],4,FALSE),"")</f>
        <v>0</v>
      </c>
      <c r="AI1382" s="178" cm="1">
        <f t="array" ref="AI1382">IFERROR(
   SUM(
      _xlfn._xlws.FILTER(
         Tableau3[BP],
         (Tableau3[ITEM]=Tableau210[[#This Row],[NOM]])*
         (Tableau3[Rep.]=Tableau210[[#This Row],[REPERE BUTA]])
      )
   ),
0)</f>
        <v>0</v>
      </c>
      <c r="AJ1382" s="181" t="str">
        <f>IF(Tableau210[[#This Row],[NB JP EMIS]]=1,"1 JP","") &amp; IF(Tableau210[[#This Row],[NB BP EMIS]]=1," 1 BP","")</f>
        <v>1 JP</v>
      </c>
      <c r="AK1382" s="178" t="str">
        <f>IF(Tableau210[[#This Row],[NB JP BUTA]]=1,"1 JP","") &amp; IF(Tableau210[[#This Row],[Nb BP BUTA]]=1," 1 BP","") &amp; IF(Tableau210[[#This Row],[Nb BP BUTA]]=2," 2 BP","")</f>
        <v>1 JP</v>
      </c>
      <c r="AL1382" s="117" t="s">
        <v>2527</v>
      </c>
      <c r="AM1382" s="117">
        <f>IFERROR(+VLOOKUP(AY1382,Tiges!$G$4:$I$569,3,FALSE),"")</f>
        <v>27</v>
      </c>
      <c r="AN1382" s="48"/>
      <c r="AO1382" s="117" t="s">
        <v>3424</v>
      </c>
      <c r="AP1382" s="177" cm="1">
        <f t="array" ref="AP13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8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82" s="117" t="s">
        <v>3424</v>
      </c>
      <c r="AS1382" s="177" t="str" cm="1">
        <f t="array" ref="AS13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8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82" s="117" t="s">
        <v>3424</v>
      </c>
      <c r="AV1382" s="177" t="str" cm="1">
        <f t="array" ref="AV13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8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82" s="117"/>
      <c r="AY1382" s="117" cm="1">
        <f t="array" ref="AY1382">IFERROR(_xlfn.XLOOKUP(Tableau210[[#This Row],[DN DONNEES BUTA ]]&amp;Tableau210[[#This Row],[PN DONNEES BUTA]],Tiges!$B$4:$B$79&amp;Tiges!$C$4:$C$79,Tiges!$G$4:$G$79),"")</f>
        <v>16</v>
      </c>
      <c r="AZ1382" s="117"/>
      <c r="BA1382" s="117" cm="1">
        <f t="array" ref="BA1382">IFERROR(_xlfn.XLOOKUP(Tableau210[[#This Row],[DN DONNEES BUTA ]]&amp;Tableau210[[#This Row],[PN DONNEES BUTA]],Tiges!$B$4:$B$79&amp;Tiges!$C$4:$C$79,Tiges!$H$4:$H$79),"")</f>
        <v>100</v>
      </c>
      <c r="BB1382" s="117"/>
      <c r="BC1382" s="184">
        <f>IFERROR(VLOOKUP(Tableau210[[#This Row],[OPERATION]],Tableau4[],2,FALSE),"")</f>
        <v>2</v>
      </c>
      <c r="BD1382" s="177" cm="1">
        <f t="array" ref="BD1382">IFERROR(
   SUM(
      _xlfn._xlws.FILTER(
         Tableau3[Nb Platinage Joint],
         (Tableau3[ITEM]=Tableau210[[#This Row],[NOM]])*
         (Tableau3[Rep.]=Tableau210[[#This Row],[REPERE BUTA]])
      )
   ),
0)</f>
        <v>2</v>
      </c>
      <c r="BE1382" s="182">
        <f>IFERROR(VLOOKUP(Tableau210[[#This Row],[OPERATION]],Tableau4[],3,FALSE),"")</f>
        <v>1</v>
      </c>
      <c r="BF1382" s="177" cm="1">
        <f t="array" ref="BF1382">IFERROR(
   SUM(
      _xlfn._xlws.FILTER(
         Tableau3[Joint Définitif Nb],
         (Tableau3[ITEM]=Tableau210[[#This Row],[NOM]])*
         (Tableau3[Rep.]=Tableau210[[#This Row],[REPERE BUTA]])
      )
   ),
0)</f>
        <v>1</v>
      </c>
      <c r="BG1382" s="117" t="s">
        <v>3424</v>
      </c>
      <c r="BH1382" s="177" t="str" cm="1">
        <f t="array" ref="BH13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8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82" s="117" t="s">
        <v>3424</v>
      </c>
      <c r="BK1382" s="117" t="s">
        <v>3424</v>
      </c>
      <c r="BL1382" s="167" t="s">
        <v>2380</v>
      </c>
      <c r="BM1382" s="117"/>
      <c r="BN1382" s="117"/>
      <c r="BO1382" s="117"/>
      <c r="BP1382" s="117"/>
      <c r="BQ1382" s="48"/>
      <c r="BR1382" s="119"/>
      <c r="BS1382" s="48"/>
      <c r="BT1382" s="48"/>
      <c r="BU1382" s="48"/>
      <c r="BV1382" s="48"/>
      <c r="BW1382" s="48"/>
      <c r="BX1382" s="48"/>
    </row>
    <row r="1383" spans="1:76" ht="15.75" hidden="1" x14ac:dyDescent="0.25">
      <c r="A1383" s="48" t="e" cm="1">
        <f t="array" ref="A1383">_xlfn.XLOOKUP(Tableau210[[#This Row],[NOM]]&amp;Tableau210[[#This Row],[REPERE BUTA]],[6]!Tableau16[POSTE TECHNIQUE]&amp;[6]!Tableau16[Repere ADM],[6]!Tableau16[NUMERO CLIENT])</f>
        <v>#N/A</v>
      </c>
      <c r="B1383" s="48" t="e" cm="1">
        <f t="array" ref="B1383">_xlfn.XLOOKUP(Tableau210[[#This Row],[NOM]]&amp;Tableau210[[#This Row],[REPERE BUTA]],[6]!Tableau16[POSTE TECHNIQUE]&amp;[6]!Tableau16[Repere REF],[6]!Tableau16[NUMERO CLIENT])</f>
        <v>#N/A</v>
      </c>
      <c r="C1383" s="48" cm="1">
        <f t="array" ref="C1383">_xlfn.XLOOKUP(Tableau210[[#This Row],[NOM]]&amp;Tableau210[[#This Row],[Repere Ubleam]],[7]Sheet1!$C$2:$C$2995&amp;[7]Sheet1!$I$2:$I$2995,[7]Sheet1!$A$2:$A$2995)</f>
        <v>1381</v>
      </c>
      <c r="D1383" s="48" t="str">
        <f>C1383&amp;""</f>
        <v>1381</v>
      </c>
      <c r="E1383" s="48" t="e">
        <v>#N/A</v>
      </c>
      <c r="F1383" s="48" t="e">
        <v>#N/A</v>
      </c>
      <c r="G1383" s="176" t="s">
        <v>1996</v>
      </c>
      <c r="H1383" s="119" t="s">
        <v>1068</v>
      </c>
      <c r="I1383" s="119" t="s">
        <v>80</v>
      </c>
      <c r="J1383" s="119" t="s">
        <v>1074</v>
      </c>
      <c r="K1383" s="119" t="str">
        <f>_xlfn.XLOOKUP(Tableau210[[#This Row],[NOM]],[8]LUT!$I$5:$I$301,[8]LUT!$N$5:$N$301)</f>
        <v xml:space="preserve">Ballon </v>
      </c>
      <c r="L1383" s="119">
        <v>10</v>
      </c>
      <c r="M1383" s="119"/>
      <c r="N1383" s="119">
        <v>10</v>
      </c>
      <c r="O1383" s="119"/>
      <c r="P1383" s="119"/>
      <c r="Q1383" s="119"/>
      <c r="R1383" s="119"/>
      <c r="S1383" s="119"/>
      <c r="T1383" s="119"/>
      <c r="U1383" s="119"/>
      <c r="V1383" s="119"/>
      <c r="W1383" s="117" t="s">
        <v>2537</v>
      </c>
      <c r="X1383" s="207" cm="1">
        <f t="array" ref="X13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83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3" s="117" t="s">
        <v>3424</v>
      </c>
      <c r="AA1383" s="207" cm="1">
        <f t="array" ref="AA13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83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3" s="48"/>
      <c r="AD1383" s="117" t="s">
        <v>2103</v>
      </c>
      <c r="AE1383" s="119"/>
      <c r="AF1383" s="183">
        <f>IFERROR(VLOOKUP(Tableau210[[#This Row],[OPERATION]],Tableau4[],5,FALSE),"")</f>
        <v>1</v>
      </c>
      <c r="AG1383" s="178" cm="1">
        <f t="array" ref="AG1383">IFERROR(
   SUM(
      _xlfn._xlws.FILTER(
         Tableau3[JP],
         (Tableau3[ITEM]=Tableau210[[#This Row],[NOM]])*
         (Tableau3[Rep.]=Tableau210[[#This Row],[REPERE BUTA]])
      )
   ),
0)</f>
        <v>1</v>
      </c>
      <c r="AH1383" s="183">
        <f>IFERROR(VLOOKUP(Tableau210[[#This Row],[OPERATION]],Tableau4[],4,FALSE),"")</f>
        <v>0</v>
      </c>
      <c r="AI1383" s="178" cm="1">
        <f t="array" ref="AI1383">IFERROR(
   SUM(
      _xlfn._xlws.FILTER(
         Tableau3[BP],
         (Tableau3[ITEM]=Tableau210[[#This Row],[NOM]])*
         (Tableau3[Rep.]=Tableau210[[#This Row],[REPERE BUTA]])
      )
   ),
0)</f>
        <v>0</v>
      </c>
      <c r="AJ1383" s="181" t="str">
        <f>IF(Tableau210[[#This Row],[NB JP EMIS]]=1,"1 JP","") &amp; IF(Tableau210[[#This Row],[NB BP EMIS]]=1," 1 BP","")</f>
        <v>1 JP</v>
      </c>
      <c r="AK1383" s="178" t="str">
        <f>IF(Tableau210[[#This Row],[NB JP BUTA]]=1,"1 JP","") &amp; IF(Tableau210[[#This Row],[Nb BP BUTA]]=1," 1 BP","") &amp; IF(Tableau210[[#This Row],[Nb BP BUTA]]=2," 2 BP","")</f>
        <v>1 JP</v>
      </c>
      <c r="AL1383" s="117" t="s">
        <v>2527</v>
      </c>
      <c r="AM1383" s="117">
        <f>IFERROR(+VLOOKUP(AY1383,Tiges!$G$4:$I$569,3,FALSE),"")</f>
        <v>27</v>
      </c>
      <c r="AN1383" s="48"/>
      <c r="AO1383" s="117" t="s">
        <v>3424</v>
      </c>
      <c r="AP1383" s="177" cm="1">
        <f t="array" ref="AP13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8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83" s="117" t="s">
        <v>3424</v>
      </c>
      <c r="AS1383" s="177" t="str" cm="1">
        <f t="array" ref="AS13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8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383" s="117" t="s">
        <v>3424</v>
      </c>
      <c r="AV1383" s="177" t="str" cm="1">
        <f t="array" ref="AV13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8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83" s="117"/>
      <c r="AY1383" s="117" cm="1">
        <f t="array" ref="AY1383">IFERROR(_xlfn.XLOOKUP(Tableau210[[#This Row],[DN DONNEES BUTA ]]&amp;Tableau210[[#This Row],[PN DONNEES BUTA]],Tiges!$B$4:$B$79&amp;Tiges!$C$4:$C$79,Tiges!$G$4:$G$79),"")</f>
        <v>16</v>
      </c>
      <c r="AZ1383" s="117"/>
      <c r="BA1383" s="117" cm="1">
        <f t="array" ref="BA1383">IFERROR(_xlfn.XLOOKUP(Tableau210[[#This Row],[DN DONNEES BUTA ]]&amp;Tableau210[[#This Row],[PN DONNEES BUTA]],Tiges!$B$4:$B$79&amp;Tiges!$C$4:$C$79,Tiges!$H$4:$H$79),"")</f>
        <v>90</v>
      </c>
      <c r="BB1383" s="117"/>
      <c r="BC1383" s="184">
        <f>IFERROR(VLOOKUP(Tableau210[[#This Row],[OPERATION]],Tableau4[],2,FALSE),"")</f>
        <v>2</v>
      </c>
      <c r="BD1383" s="177" cm="1">
        <f t="array" ref="BD1383">IFERROR(
   SUM(
      _xlfn._xlws.FILTER(
         Tableau3[Nb Platinage Joint],
         (Tableau3[ITEM]=Tableau210[[#This Row],[NOM]])*
         (Tableau3[Rep.]=Tableau210[[#This Row],[REPERE BUTA]])
      )
   ),
0)</f>
        <v>2</v>
      </c>
      <c r="BE1383" s="182">
        <f>IFERROR(VLOOKUP(Tableau210[[#This Row],[OPERATION]],Tableau4[],3,FALSE),"")</f>
        <v>1</v>
      </c>
      <c r="BF1383" s="177" cm="1">
        <f t="array" ref="BF1383">IFERROR(
   SUM(
      _xlfn._xlws.FILTER(
         Tableau3[Joint Définitif Nb],
         (Tableau3[ITEM]=Tableau210[[#This Row],[NOM]])*
         (Tableau3[Rep.]=Tableau210[[#This Row],[REPERE BUTA]])
      )
   ),
0)</f>
        <v>1</v>
      </c>
      <c r="BG1383" s="117" t="s">
        <v>3424</v>
      </c>
      <c r="BH1383" s="177" t="str" cm="1">
        <f t="array" ref="BH13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8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83" s="117" t="s">
        <v>3424</v>
      </c>
      <c r="BK1383" s="117" t="s">
        <v>3424</v>
      </c>
      <c r="BL1383" s="167" t="s">
        <v>2380</v>
      </c>
      <c r="BM1383" s="117"/>
      <c r="BN1383" s="117"/>
      <c r="BO1383" s="117"/>
      <c r="BP1383" s="117"/>
      <c r="BQ1383" s="48"/>
      <c r="BR1383" s="119"/>
      <c r="BS1383" s="48"/>
      <c r="BT1383" s="48"/>
      <c r="BU1383" s="48"/>
      <c r="BV1383" s="48"/>
      <c r="BW1383" s="48"/>
      <c r="BX1383" s="48"/>
    </row>
    <row r="1384" spans="1:76" ht="15.75" hidden="1" x14ac:dyDescent="0.25">
      <c r="A1384" s="48" t="e" cm="1">
        <f t="array" ref="A1384">_xlfn.XLOOKUP(Tableau210[[#This Row],[NOM]]&amp;Tableau210[[#This Row],[REPERE BUTA]],[6]!Tableau16[POSTE TECHNIQUE]&amp;[6]!Tableau16[Repere ADM],[6]!Tableau16[NUMERO CLIENT])</f>
        <v>#N/A</v>
      </c>
      <c r="B1384" s="48" t="e" cm="1">
        <f t="array" ref="B1384">_xlfn.XLOOKUP(Tableau210[[#This Row],[NOM]]&amp;Tableau210[[#This Row],[REPERE BUTA]],[6]!Tableau16[POSTE TECHNIQUE]&amp;[6]!Tableau16[Repere REF],[6]!Tableau16[NUMERO CLIENT])</f>
        <v>#N/A</v>
      </c>
      <c r="C1384" s="48" cm="1">
        <f t="array" ref="C1384">_xlfn.XLOOKUP(Tableau210[[#This Row],[NOM]]&amp;Tableau210[[#This Row],[Repere Ubleam]],[7]Sheet1!$C$2:$C$2995&amp;[7]Sheet1!$I$2:$I$2995,[7]Sheet1!$A$2:$A$2995)</f>
        <v>1382</v>
      </c>
      <c r="D1384" s="48" t="str">
        <f>C1384&amp;""</f>
        <v>1382</v>
      </c>
      <c r="E1384" s="48" t="e">
        <v>#N/A</v>
      </c>
      <c r="F1384" s="48" t="e">
        <v>#N/A</v>
      </c>
      <c r="G1384" s="176" t="s">
        <v>1996</v>
      </c>
      <c r="H1384" s="119" t="s">
        <v>1068</v>
      </c>
      <c r="I1384" s="119" t="s">
        <v>80</v>
      </c>
      <c r="J1384" s="119" t="s">
        <v>1074</v>
      </c>
      <c r="K1384" s="119" t="str">
        <f>_xlfn.XLOOKUP(Tableau210[[#This Row],[NOM]],[8]LUT!$I$5:$I$301,[8]LUT!$N$5:$N$301)</f>
        <v xml:space="preserve">Ballon </v>
      </c>
      <c r="L1384" s="119">
        <v>11</v>
      </c>
      <c r="M1384" s="119"/>
      <c r="N1384" s="119">
        <v>11</v>
      </c>
      <c r="O1384" s="119"/>
      <c r="P1384" s="119"/>
      <c r="Q1384" s="119"/>
      <c r="R1384" s="119"/>
      <c r="S1384" s="119"/>
      <c r="T1384" s="119"/>
      <c r="U1384" s="119"/>
      <c r="V1384" s="119"/>
      <c r="W1384" s="117" t="s">
        <v>2537</v>
      </c>
      <c r="X1384" s="207" cm="1">
        <f t="array" ref="X13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384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4" s="117" t="s">
        <v>3424</v>
      </c>
      <c r="AA1384" s="207" cm="1">
        <f t="array" ref="AA13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384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4" s="48"/>
      <c r="AD1384" s="117" t="s">
        <v>2240</v>
      </c>
      <c r="AE1384" s="119"/>
      <c r="AF1384" s="183">
        <f>IFERROR(VLOOKUP(Tableau210[[#This Row],[OPERATION]],Tableau4[],5,FALSE),"")</f>
        <v>0</v>
      </c>
      <c r="AG1384" s="178" cm="1">
        <f t="array" ref="AG1384">IFERROR(
   SUM(
      _xlfn._xlws.FILTER(
         Tableau3[JP],
         (Tableau3[ITEM]=Tableau210[[#This Row],[NOM]])*
         (Tableau3[Rep.]=Tableau210[[#This Row],[REPERE BUTA]])
      )
   ),
0)</f>
        <v>0</v>
      </c>
      <c r="AH1384" s="183">
        <f>IFERROR(VLOOKUP(Tableau210[[#This Row],[OPERATION]],Tableau4[],4,FALSE),"")</f>
        <v>0</v>
      </c>
      <c r="AI1384" s="178" cm="1">
        <f t="array" ref="AI1384">IFERROR(
   SUM(
      _xlfn._xlws.FILTER(
         Tableau3[BP],
         (Tableau3[ITEM]=Tableau210[[#This Row],[NOM]])*
         (Tableau3[Rep.]=Tableau210[[#This Row],[REPERE BUTA]])
      )
   ),
0)</f>
        <v>0</v>
      </c>
      <c r="AJ1384" s="181" t="s">
        <v>2323</v>
      </c>
      <c r="AK1384" s="178" t="str">
        <f>IF(Tableau210[[#This Row],[NB JP BUTA]]=1,"1 JP","") &amp; IF(Tableau210[[#This Row],[Nb BP BUTA]]=1," 1 BP","") &amp; IF(Tableau210[[#This Row],[Nb BP BUTA]]=2," 2 BP","")</f>
        <v/>
      </c>
      <c r="AL1384" s="117" t="s">
        <v>2527</v>
      </c>
      <c r="AM1384" s="117" t="str">
        <f>IFERROR(+VLOOKUP(AY1384,Tiges!$G$4:$I$569,3,FALSE),"")</f>
        <v/>
      </c>
      <c r="AN1384" s="48"/>
      <c r="AO1384" s="117" t="s">
        <v>3424</v>
      </c>
      <c r="AP1384" s="177" cm="1">
        <f t="array" ref="AP13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84" s="411" t="s">
        <v>3424</v>
      </c>
      <c r="AR1384" s="117" t="s">
        <v>3424</v>
      </c>
      <c r="AS1384" s="177" cm="1">
        <f t="array" ref="AS13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84" s="411" t="s">
        <v>3424</v>
      </c>
      <c r="AU1384" s="117" t="s">
        <v>3424</v>
      </c>
      <c r="AV1384" s="177" cm="1">
        <f t="array" ref="AV13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84" s="411" t="s">
        <v>3424</v>
      </c>
      <c r="AX1384" s="117"/>
      <c r="AY1384" s="117" t="str" cm="1">
        <f t="array" ref="AY1384">IFERROR(_xlfn.XLOOKUP(Tableau210[[#This Row],[DN DONNEES BUTA ]]&amp;Tableau210[[#This Row],[PN DONNEES BUTA]],Tiges!$B$4:$B$79&amp;Tiges!$C$4:$C$79,Tiges!$G$4:$G$79),"")</f>
        <v/>
      </c>
      <c r="AZ1384" s="117"/>
      <c r="BA1384" s="117" t="str" cm="1">
        <f t="array" ref="BA1384">IFERROR(_xlfn.XLOOKUP(Tableau210[[#This Row],[DN DONNEES BUTA ]]&amp;Tableau210[[#This Row],[PN DONNEES BUTA]],Tiges!$B$4:$B$79&amp;Tiges!$C$4:$C$79,Tiges!$H$4:$H$79),"")</f>
        <v/>
      </c>
      <c r="BB1384" s="117"/>
      <c r="BC1384" s="184">
        <f>IFERROR(VLOOKUP(Tableau210[[#This Row],[OPERATION]],Tableau4[],2,FALSE),"")</f>
        <v>0</v>
      </c>
      <c r="BD1384" s="177" cm="1">
        <f t="array" ref="BD1384">IFERROR(
   SUM(
      _xlfn._xlws.FILTER(
         Tableau3[Nb Platinage Joint],
         (Tableau3[ITEM]=Tableau210[[#This Row],[NOM]])*
         (Tableau3[Rep.]=Tableau210[[#This Row],[REPERE BUTA]])
      )
   ),
0)</f>
        <v>0</v>
      </c>
      <c r="BE1384" s="182">
        <f>IFERROR(VLOOKUP(Tableau210[[#This Row],[OPERATION]],Tableau4[],3,FALSE),"")</f>
        <v>0</v>
      </c>
      <c r="BF1384" s="177" cm="1">
        <f t="array" ref="BF1384">IFERROR(
   SUM(
      _xlfn._xlws.FILTER(
         Tableau3[Joint Définitif Nb],
         (Tableau3[ITEM]=Tableau210[[#This Row],[NOM]])*
         (Tableau3[Rep.]=Tableau210[[#This Row],[REPERE BUTA]])
      )
   ),
0)</f>
        <v>0</v>
      </c>
      <c r="BG1384" s="117" t="s">
        <v>3424</v>
      </c>
      <c r="BH1384" s="177" cm="1">
        <f t="array" ref="BH13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84" s="411" t="s">
        <v>3424</v>
      </c>
      <c r="BJ1384" s="117" t="s">
        <v>3424</v>
      </c>
      <c r="BK1384" s="117" t="s">
        <v>3424</v>
      </c>
      <c r="BL1384" s="167" t="s">
        <v>2380</v>
      </c>
      <c r="BM1384" s="117"/>
      <c r="BN1384" s="117"/>
      <c r="BO1384" s="117"/>
      <c r="BP1384" s="117"/>
      <c r="BQ1384" s="48"/>
      <c r="BR1384" s="119"/>
      <c r="BS1384" s="48"/>
      <c r="BT1384" s="48"/>
      <c r="BU1384" s="48"/>
      <c r="BV1384" s="48"/>
      <c r="BW1384" s="48"/>
      <c r="BX1384" s="48"/>
    </row>
    <row r="1385" spans="1:76" ht="15.75" hidden="1" x14ac:dyDescent="0.25">
      <c r="A1385" s="48" t="e" cm="1">
        <f t="array" ref="A1385">_xlfn.XLOOKUP(Tableau210[[#This Row],[NOM]]&amp;Tableau210[[#This Row],[REPERE BUTA]],[6]!Tableau16[POSTE TECHNIQUE]&amp;[6]!Tableau16[Repere ADM],[6]!Tableau16[NUMERO CLIENT])</f>
        <v>#N/A</v>
      </c>
      <c r="B1385" s="48" t="e" cm="1">
        <f t="array" ref="B1385">_xlfn.XLOOKUP(Tableau210[[#This Row],[NOM]]&amp;Tableau210[[#This Row],[REPERE BUTA]],[6]!Tableau16[POSTE TECHNIQUE]&amp;[6]!Tableau16[Repere REF],[6]!Tableau16[NUMERO CLIENT])</f>
        <v>#N/A</v>
      </c>
      <c r="C1385" s="48" cm="1">
        <f t="array" ref="C1385">_xlfn.XLOOKUP(Tableau210[[#This Row],[NOM]]&amp;Tableau210[[#This Row],[Repere Ubleam]],[7]Sheet1!$C$2:$C$2995&amp;[7]Sheet1!$I$2:$I$2995,[7]Sheet1!$A$2:$A$2995)</f>
        <v>1383</v>
      </c>
      <c r="D1385" s="48" t="str">
        <f>C1385&amp;""</f>
        <v>1383</v>
      </c>
      <c r="E1385" s="48" t="e">
        <v>#N/A</v>
      </c>
      <c r="F1385" s="48" t="e">
        <v>#N/A</v>
      </c>
      <c r="G1385" s="176" t="s">
        <v>1996</v>
      </c>
      <c r="H1385" s="119" t="s">
        <v>1068</v>
      </c>
      <c r="I1385" s="119" t="s">
        <v>80</v>
      </c>
      <c r="J1385" s="119" t="s">
        <v>1074</v>
      </c>
      <c r="K1385" s="119" t="str">
        <f>_xlfn.XLOOKUP(Tableau210[[#This Row],[NOM]],[8]LUT!$I$5:$I$301,[8]LUT!$N$5:$N$301)</f>
        <v xml:space="preserve">Ballon </v>
      </c>
      <c r="L1385" s="119">
        <v>14</v>
      </c>
      <c r="M1385" s="119"/>
      <c r="N1385" s="119">
        <v>14</v>
      </c>
      <c r="O1385" s="119"/>
      <c r="P1385" s="119"/>
      <c r="Q1385" s="119"/>
      <c r="R1385" s="119"/>
      <c r="S1385" s="119"/>
      <c r="T1385" s="119"/>
      <c r="U1385" s="119"/>
      <c r="V1385" s="119"/>
      <c r="W1385" s="117" t="s">
        <v>2537</v>
      </c>
      <c r="X1385" s="207" cm="1">
        <f t="array" ref="X13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85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5" s="117" t="s">
        <v>3424</v>
      </c>
      <c r="AA1385" s="207" cm="1">
        <f t="array" ref="AA13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85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5" s="48"/>
      <c r="AD1385" s="117" t="s">
        <v>2103</v>
      </c>
      <c r="AE1385" s="119"/>
      <c r="AF1385" s="183">
        <f>IFERROR(VLOOKUP(Tableau210[[#This Row],[OPERATION]],Tableau4[],5,FALSE),"")</f>
        <v>1</v>
      </c>
      <c r="AG1385" s="178" cm="1">
        <f t="array" ref="AG1385">IFERROR(
   SUM(
      _xlfn._xlws.FILTER(
         Tableau3[JP],
         (Tableau3[ITEM]=Tableau210[[#This Row],[NOM]])*
         (Tableau3[Rep.]=Tableau210[[#This Row],[REPERE BUTA]])
      )
   ),
0)</f>
        <v>1</v>
      </c>
      <c r="AH1385" s="183">
        <f>IFERROR(VLOOKUP(Tableau210[[#This Row],[OPERATION]],Tableau4[],4,FALSE),"")</f>
        <v>0</v>
      </c>
      <c r="AI1385" s="178" cm="1">
        <f t="array" ref="AI1385">IFERROR(
   SUM(
      _xlfn._xlws.FILTER(
         Tableau3[BP],
         (Tableau3[ITEM]=Tableau210[[#This Row],[NOM]])*
         (Tableau3[Rep.]=Tableau210[[#This Row],[REPERE BUTA]])
      )
   ),
0)</f>
        <v>0</v>
      </c>
      <c r="AJ1385" s="181" t="str">
        <f>IF(Tableau210[[#This Row],[NB JP EMIS]]=1,"1 JP","") &amp; IF(Tableau210[[#This Row],[NB BP EMIS]]=1," 1 BP","")</f>
        <v>1 JP</v>
      </c>
      <c r="AK1385" s="178" t="str">
        <f>IF(Tableau210[[#This Row],[NB JP BUTA]]=1,"1 JP","") &amp; IF(Tableau210[[#This Row],[Nb BP BUTA]]=1," 1 BP","") &amp; IF(Tableau210[[#This Row],[Nb BP BUTA]]=2," 2 BP","")</f>
        <v>1 JP</v>
      </c>
      <c r="AL1385" s="117" t="s">
        <v>2527</v>
      </c>
      <c r="AM1385" s="117">
        <f>IFERROR(+VLOOKUP(AY1385,Tiges!$G$4:$I$569,3,FALSE),"")</f>
        <v>27</v>
      </c>
      <c r="AN1385" s="48"/>
      <c r="AO1385" s="117" t="s">
        <v>3424</v>
      </c>
      <c r="AP1385" s="177" cm="1">
        <f t="array" ref="AP13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8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85" s="117" t="s">
        <v>3424</v>
      </c>
      <c r="AS1385" s="177" t="str" cm="1">
        <f t="array" ref="AS13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8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385" s="117" t="s">
        <v>3424</v>
      </c>
      <c r="AV1385" s="177" t="str" cm="1">
        <f t="array" ref="AV13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8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85" s="117"/>
      <c r="AY1385" s="117" cm="1">
        <f t="array" ref="AY1385">IFERROR(_xlfn.XLOOKUP(Tableau210[[#This Row],[DN DONNEES BUTA ]]&amp;Tableau210[[#This Row],[PN DONNEES BUTA]],Tiges!$B$4:$B$79&amp;Tiges!$C$4:$C$79,Tiges!$G$4:$G$79),"")</f>
        <v>16</v>
      </c>
      <c r="AZ1385" s="117"/>
      <c r="BA1385" s="117" cm="1">
        <f t="array" ref="BA1385">IFERROR(_xlfn.XLOOKUP(Tableau210[[#This Row],[DN DONNEES BUTA ]]&amp;Tableau210[[#This Row],[PN DONNEES BUTA]],Tiges!$B$4:$B$79&amp;Tiges!$C$4:$C$79,Tiges!$H$4:$H$79),"")</f>
        <v>90</v>
      </c>
      <c r="BB1385" s="117"/>
      <c r="BC1385" s="184">
        <f>IFERROR(VLOOKUP(Tableau210[[#This Row],[OPERATION]],Tableau4[],2,FALSE),"")</f>
        <v>2</v>
      </c>
      <c r="BD1385" s="177" cm="1">
        <f t="array" ref="BD1385">IFERROR(
   SUM(
      _xlfn._xlws.FILTER(
         Tableau3[Nb Platinage Joint],
         (Tableau3[ITEM]=Tableau210[[#This Row],[NOM]])*
         (Tableau3[Rep.]=Tableau210[[#This Row],[REPERE BUTA]])
      )
   ),
0)</f>
        <v>2</v>
      </c>
      <c r="BE1385" s="182">
        <f>IFERROR(VLOOKUP(Tableau210[[#This Row],[OPERATION]],Tableau4[],3,FALSE),"")</f>
        <v>1</v>
      </c>
      <c r="BF1385" s="177" cm="1">
        <f t="array" ref="BF1385">IFERROR(
   SUM(
      _xlfn._xlws.FILTER(
         Tableau3[Joint Définitif Nb],
         (Tableau3[ITEM]=Tableau210[[#This Row],[NOM]])*
         (Tableau3[Rep.]=Tableau210[[#This Row],[REPERE BUTA]])
      )
   ),
0)</f>
        <v>1</v>
      </c>
      <c r="BG1385" s="117" t="s">
        <v>3424</v>
      </c>
      <c r="BH1385" s="177" t="str" cm="1">
        <f t="array" ref="BH13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8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85" s="117" t="s">
        <v>3424</v>
      </c>
      <c r="BK1385" s="117" t="s">
        <v>3424</v>
      </c>
      <c r="BL1385" s="167" t="s">
        <v>2380</v>
      </c>
      <c r="BM1385" s="117"/>
      <c r="BN1385" s="117"/>
      <c r="BO1385" s="117"/>
      <c r="BP1385" s="117"/>
      <c r="BQ1385" s="48"/>
      <c r="BR1385" s="119"/>
      <c r="BS1385" s="48"/>
      <c r="BT1385" s="48"/>
      <c r="BU1385" s="48"/>
      <c r="BV1385" s="48"/>
      <c r="BW1385" s="48"/>
      <c r="BX1385" s="48"/>
    </row>
    <row r="1386" spans="1:76" ht="15.75" hidden="1" x14ac:dyDescent="0.25">
      <c r="A1386" s="48" t="e" cm="1">
        <f t="array" ref="A1386">_xlfn.XLOOKUP(Tableau210[[#This Row],[NOM]]&amp;Tableau210[[#This Row],[REPERE BUTA]],[6]!Tableau16[POSTE TECHNIQUE]&amp;[6]!Tableau16[Repere ADM],[6]!Tableau16[NUMERO CLIENT])</f>
        <v>#N/A</v>
      </c>
      <c r="B1386" s="48" t="e" cm="1">
        <f t="array" ref="B1386">_xlfn.XLOOKUP(Tableau210[[#This Row],[NOM]]&amp;Tableau210[[#This Row],[REPERE BUTA]],[6]!Tableau16[POSTE TECHNIQUE]&amp;[6]!Tableau16[Repere REF],[6]!Tableau16[NUMERO CLIENT])</f>
        <v>#N/A</v>
      </c>
      <c r="C1386" s="48" cm="1">
        <f t="array" ref="C1386">_xlfn.XLOOKUP(Tableau210[[#This Row],[NOM]]&amp;Tableau210[[#This Row],[Repere Ubleam]],[7]Sheet1!$C$2:$C$2995&amp;[7]Sheet1!$I$2:$I$2995,[7]Sheet1!$A$2:$A$2995)</f>
        <v>1384</v>
      </c>
      <c r="D1386" s="48" t="str">
        <f>C1386&amp;""</f>
        <v>1384</v>
      </c>
      <c r="E1386" s="48" t="e">
        <v>#N/A</v>
      </c>
      <c r="F1386" s="48" t="e">
        <v>#N/A</v>
      </c>
      <c r="G1386" s="176" t="s">
        <v>1996</v>
      </c>
      <c r="H1386" s="119" t="s">
        <v>1068</v>
      </c>
      <c r="I1386" s="119" t="s">
        <v>80</v>
      </c>
      <c r="J1386" s="119" t="s">
        <v>1074</v>
      </c>
      <c r="K1386" s="119" t="str">
        <f>_xlfn.XLOOKUP(Tableau210[[#This Row],[NOM]],[8]LUT!$I$5:$I$301,[8]LUT!$N$5:$N$301)</f>
        <v xml:space="preserve">Ballon </v>
      </c>
      <c r="L1386" s="119">
        <v>15</v>
      </c>
      <c r="M1386" s="119"/>
      <c r="N1386" s="119">
        <v>15</v>
      </c>
      <c r="O1386" s="119"/>
      <c r="P1386" s="119"/>
      <c r="Q1386" s="119"/>
      <c r="R1386" s="119"/>
      <c r="S1386" s="119"/>
      <c r="T1386" s="119"/>
      <c r="U1386" s="119"/>
      <c r="V1386" s="119"/>
      <c r="W1386" s="117" t="s">
        <v>2537</v>
      </c>
      <c r="X1386" s="207" cm="1">
        <f t="array" ref="X13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38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6" s="117" t="s">
        <v>3424</v>
      </c>
      <c r="AA1386" s="207" cm="1">
        <f t="array" ref="AA13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38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6" s="48"/>
      <c r="AD1386" s="117" t="s">
        <v>2240</v>
      </c>
      <c r="AE1386" s="119"/>
      <c r="AF1386" s="183">
        <f>IFERROR(VLOOKUP(Tableau210[[#This Row],[OPERATION]],Tableau4[],5,FALSE),"")</f>
        <v>0</v>
      </c>
      <c r="AG1386" s="178" cm="1">
        <f t="array" ref="AG1386">IFERROR(
   SUM(
      _xlfn._xlws.FILTER(
         Tableau3[JP],
         (Tableau3[ITEM]=Tableau210[[#This Row],[NOM]])*
         (Tableau3[Rep.]=Tableau210[[#This Row],[REPERE BUTA]])
      )
   ),
0)</f>
        <v>0</v>
      </c>
      <c r="AH1386" s="183">
        <f>IFERROR(VLOOKUP(Tableau210[[#This Row],[OPERATION]],Tableau4[],4,FALSE),"")</f>
        <v>0</v>
      </c>
      <c r="AI1386" s="178" cm="1">
        <f t="array" ref="AI1386">IFERROR(
   SUM(
      _xlfn._xlws.FILTER(
         Tableau3[BP],
         (Tableau3[ITEM]=Tableau210[[#This Row],[NOM]])*
         (Tableau3[Rep.]=Tableau210[[#This Row],[REPERE BUTA]])
      )
   ),
0)</f>
        <v>0</v>
      </c>
      <c r="AJ1386" s="181" t="s">
        <v>2323</v>
      </c>
      <c r="AK1386" s="178" t="str">
        <f>IF(Tableau210[[#This Row],[NB JP BUTA]]=1,"1 JP","") &amp; IF(Tableau210[[#This Row],[Nb BP BUTA]]=1," 1 BP","") &amp; IF(Tableau210[[#This Row],[Nb BP BUTA]]=2," 2 BP","")</f>
        <v/>
      </c>
      <c r="AL1386" s="117" t="s">
        <v>2527</v>
      </c>
      <c r="AM1386" s="117" t="str">
        <f>IFERROR(+VLOOKUP(AY1386,Tiges!$G$4:$I$569,3,FALSE),"")</f>
        <v/>
      </c>
      <c r="AN1386" s="48"/>
      <c r="AO1386" s="117" t="s">
        <v>3424</v>
      </c>
      <c r="AP1386" s="177" cm="1">
        <f t="array" ref="AP13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86" s="411" t="s">
        <v>3424</v>
      </c>
      <c r="AR1386" s="117" t="s">
        <v>3424</v>
      </c>
      <c r="AS1386" s="177" cm="1">
        <f t="array" ref="AS13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86" s="411" t="s">
        <v>3424</v>
      </c>
      <c r="AU1386" s="117" t="s">
        <v>3424</v>
      </c>
      <c r="AV1386" s="177" cm="1">
        <f t="array" ref="AV13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86" s="411" t="s">
        <v>3424</v>
      </c>
      <c r="AX1386" s="117"/>
      <c r="AY1386" s="117" t="str" cm="1">
        <f t="array" ref="AY1386">IFERROR(_xlfn.XLOOKUP(Tableau210[[#This Row],[DN DONNEES BUTA ]]&amp;Tableau210[[#This Row],[PN DONNEES BUTA]],Tiges!$B$4:$B$79&amp;Tiges!$C$4:$C$79,Tiges!$G$4:$G$79),"")</f>
        <v/>
      </c>
      <c r="AZ1386" s="117"/>
      <c r="BA1386" s="117" t="str" cm="1">
        <f t="array" ref="BA1386">IFERROR(_xlfn.XLOOKUP(Tableau210[[#This Row],[DN DONNEES BUTA ]]&amp;Tableau210[[#This Row],[PN DONNEES BUTA]],Tiges!$B$4:$B$79&amp;Tiges!$C$4:$C$79,Tiges!$H$4:$H$79),"")</f>
        <v/>
      </c>
      <c r="BB1386" s="117"/>
      <c r="BC1386" s="184">
        <f>IFERROR(VLOOKUP(Tableau210[[#This Row],[OPERATION]],Tableau4[],2,FALSE),"")</f>
        <v>0</v>
      </c>
      <c r="BD1386" s="177" cm="1">
        <f t="array" ref="BD1386">IFERROR(
   SUM(
      _xlfn._xlws.FILTER(
         Tableau3[Nb Platinage Joint],
         (Tableau3[ITEM]=Tableau210[[#This Row],[NOM]])*
         (Tableau3[Rep.]=Tableau210[[#This Row],[REPERE BUTA]])
      )
   ),
0)</f>
        <v>0</v>
      </c>
      <c r="BE1386" s="182">
        <f>IFERROR(VLOOKUP(Tableau210[[#This Row],[OPERATION]],Tableau4[],3,FALSE),"")</f>
        <v>0</v>
      </c>
      <c r="BF1386" s="177" cm="1">
        <f t="array" ref="BF1386">IFERROR(
   SUM(
      _xlfn._xlws.FILTER(
         Tableau3[Joint Définitif Nb],
         (Tableau3[ITEM]=Tableau210[[#This Row],[NOM]])*
         (Tableau3[Rep.]=Tableau210[[#This Row],[REPERE BUTA]])
      )
   ),
0)</f>
        <v>0</v>
      </c>
      <c r="BG1386" s="117" t="s">
        <v>3424</v>
      </c>
      <c r="BH1386" s="177" cm="1">
        <f t="array" ref="BH13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86" s="411" t="s">
        <v>3424</v>
      </c>
      <c r="BJ1386" s="117" t="s">
        <v>3424</v>
      </c>
      <c r="BK1386" s="117" t="s">
        <v>3424</v>
      </c>
      <c r="BL1386" s="167" t="s">
        <v>2380</v>
      </c>
      <c r="BM1386" s="117"/>
      <c r="BN1386" s="117"/>
      <c r="BO1386" s="117"/>
      <c r="BP1386" s="117"/>
      <c r="BQ1386" s="48"/>
      <c r="BR1386" s="119"/>
      <c r="BS1386" s="48"/>
      <c r="BT1386" s="48"/>
      <c r="BU1386" s="48"/>
      <c r="BV1386" s="48"/>
      <c r="BW1386" s="48"/>
      <c r="BX1386" s="48"/>
    </row>
    <row r="1387" spans="1:76" ht="15.75" hidden="1" x14ac:dyDescent="0.25">
      <c r="A1387" s="48" t="e" cm="1">
        <f t="array" ref="A1387">_xlfn.XLOOKUP(Tableau210[[#This Row],[NOM]]&amp;Tableau210[[#This Row],[REPERE BUTA]],[6]!Tableau16[POSTE TECHNIQUE]&amp;[6]!Tableau16[Repere ADM],[6]!Tableau16[NUMERO CLIENT])</f>
        <v>#N/A</v>
      </c>
      <c r="B1387" s="48" t="e" cm="1">
        <f t="array" ref="B1387">_xlfn.XLOOKUP(Tableau210[[#This Row],[NOM]]&amp;Tableau210[[#This Row],[REPERE BUTA]],[6]!Tableau16[POSTE TECHNIQUE]&amp;[6]!Tableau16[Repere REF],[6]!Tableau16[NUMERO CLIENT])</f>
        <v>#N/A</v>
      </c>
      <c r="C1387" s="48" cm="1">
        <f t="array" ref="C1387">_xlfn.XLOOKUP(Tableau210[[#This Row],[NOM]]&amp;Tableau210[[#This Row],[Repere Ubleam]],[7]Sheet1!$C$2:$C$2995&amp;[7]Sheet1!$I$2:$I$2995,[7]Sheet1!$A$2:$A$2995)</f>
        <v>1385</v>
      </c>
      <c r="D1387" s="48" t="str">
        <f>C1387&amp;""</f>
        <v>1385</v>
      </c>
      <c r="E1387" s="48" t="e">
        <v>#N/A</v>
      </c>
      <c r="F1387" s="48" t="e">
        <v>#N/A</v>
      </c>
      <c r="G1387" s="176" t="s">
        <v>1996</v>
      </c>
      <c r="H1387" s="119" t="s">
        <v>1068</v>
      </c>
      <c r="I1387" s="119" t="s">
        <v>80</v>
      </c>
      <c r="J1387" s="119" t="s">
        <v>1074</v>
      </c>
      <c r="K1387" s="119" t="str">
        <f>_xlfn.XLOOKUP(Tableau210[[#This Row],[NOM]],[8]LUT!$I$5:$I$301,[8]LUT!$N$5:$N$301)</f>
        <v xml:space="preserve">Ballon </v>
      </c>
      <c r="L1387" s="119">
        <v>16</v>
      </c>
      <c r="M1387" s="119"/>
      <c r="N1387" s="119">
        <v>16</v>
      </c>
      <c r="O1387" s="119"/>
      <c r="P1387" s="119"/>
      <c r="Q1387" s="119"/>
      <c r="R1387" s="119"/>
      <c r="S1387" s="119"/>
      <c r="T1387" s="119"/>
      <c r="U1387" s="119"/>
      <c r="V1387" s="119"/>
      <c r="W1387" s="117" t="s">
        <v>2537</v>
      </c>
      <c r="X1387" s="207" cm="1">
        <f t="array" ref="X13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387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7" s="117" t="s">
        <v>3424</v>
      </c>
      <c r="AA1387" s="207" cm="1">
        <f t="array" ref="AA13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87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7" s="48"/>
      <c r="AD1387" s="117" t="s">
        <v>2103</v>
      </c>
      <c r="AE1387" s="119"/>
      <c r="AF1387" s="183">
        <f>IFERROR(VLOOKUP(Tableau210[[#This Row],[OPERATION]],Tableau4[],5,FALSE),"")</f>
        <v>1</v>
      </c>
      <c r="AG1387" s="178" cm="1">
        <f t="array" ref="AG1387">IFERROR(
   SUM(
      _xlfn._xlws.FILTER(
         Tableau3[JP],
         (Tableau3[ITEM]=Tableau210[[#This Row],[NOM]])*
         (Tableau3[Rep.]=Tableau210[[#This Row],[REPERE BUTA]])
      )
   ),
0)</f>
        <v>1</v>
      </c>
      <c r="AH1387" s="183">
        <f>IFERROR(VLOOKUP(Tableau210[[#This Row],[OPERATION]],Tableau4[],4,FALSE),"")</f>
        <v>0</v>
      </c>
      <c r="AI1387" s="178" cm="1">
        <f t="array" ref="AI1387">IFERROR(
   SUM(
      _xlfn._xlws.FILTER(
         Tableau3[BP],
         (Tableau3[ITEM]=Tableau210[[#This Row],[NOM]])*
         (Tableau3[Rep.]=Tableau210[[#This Row],[REPERE BUTA]])
      )
   ),
0)</f>
        <v>0</v>
      </c>
      <c r="AJ1387" s="181" t="str">
        <f>IF(Tableau210[[#This Row],[NB JP EMIS]]=1,"1 JP","") &amp; IF(Tableau210[[#This Row],[NB BP EMIS]]=1," 1 BP","")</f>
        <v>1 JP</v>
      </c>
      <c r="AK1387" s="178" t="str">
        <f>IF(Tableau210[[#This Row],[NB JP BUTA]]=1,"1 JP","") &amp; IF(Tableau210[[#This Row],[Nb BP BUTA]]=1," 1 BP","") &amp; IF(Tableau210[[#This Row],[Nb BP BUTA]]=2," 2 BP","")</f>
        <v>1 JP</v>
      </c>
      <c r="AL1387" s="117" t="s">
        <v>2527</v>
      </c>
      <c r="AM1387" s="117">
        <f>IFERROR(+VLOOKUP(AY1387,Tiges!$G$4:$I$569,3,FALSE),"")</f>
        <v>27</v>
      </c>
      <c r="AN1387" s="48"/>
      <c r="AO1387" s="117" t="s">
        <v>3424</v>
      </c>
      <c r="AP1387" s="177" cm="1">
        <f t="array" ref="AP13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8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87" s="117" t="s">
        <v>3424</v>
      </c>
      <c r="AS1387" s="177" t="str" cm="1">
        <f t="array" ref="AS13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38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M16x95</v>
      </c>
      <c r="AU1387" s="117" t="s">
        <v>3424</v>
      </c>
      <c r="AV1387" s="177" t="str" cm="1">
        <f t="array" ref="AV13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8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87" s="117"/>
      <c r="AY1387" s="117" cm="1">
        <f t="array" ref="AY1387">IFERROR(_xlfn.XLOOKUP(Tableau210[[#This Row],[DN DONNEES BUTA ]]&amp;Tableau210[[#This Row],[PN DONNEES BUTA]],Tiges!$B$4:$B$79&amp;Tiges!$C$4:$C$79,Tiges!$G$4:$G$79),"")</f>
        <v>16</v>
      </c>
      <c r="AZ1387" s="117"/>
      <c r="BA1387" s="117" cm="1">
        <f t="array" ref="BA1387">IFERROR(_xlfn.XLOOKUP(Tableau210[[#This Row],[DN DONNEES BUTA ]]&amp;Tableau210[[#This Row],[PN DONNEES BUTA]],Tiges!$B$4:$B$79&amp;Tiges!$C$4:$C$79,Tiges!$H$4:$H$79),"")</f>
        <v>90</v>
      </c>
      <c r="BB1387" s="117"/>
      <c r="BC1387" s="184">
        <f>IFERROR(VLOOKUP(Tableau210[[#This Row],[OPERATION]],Tableau4[],2,FALSE),"")</f>
        <v>2</v>
      </c>
      <c r="BD1387" s="177" cm="1">
        <f t="array" ref="BD1387">IFERROR(
   SUM(
      _xlfn._xlws.FILTER(
         Tableau3[Nb Platinage Joint],
         (Tableau3[ITEM]=Tableau210[[#This Row],[NOM]])*
         (Tableau3[Rep.]=Tableau210[[#This Row],[REPERE BUTA]])
      )
   ),
0)</f>
        <v>2</v>
      </c>
      <c r="BE1387" s="182">
        <f>IFERROR(VLOOKUP(Tableau210[[#This Row],[OPERATION]],Tableau4[],3,FALSE),"")</f>
        <v>1</v>
      </c>
      <c r="BF1387" s="177" cm="1">
        <f t="array" ref="BF1387">IFERROR(
   SUM(
      _xlfn._xlws.FILTER(
         Tableau3[Joint Définitif Nb],
         (Tableau3[ITEM]=Tableau210[[#This Row],[NOM]])*
         (Tableau3[Rep.]=Tableau210[[#This Row],[REPERE BUTA]])
      )
   ),
0)</f>
        <v>1</v>
      </c>
      <c r="BG1387" s="117" t="s">
        <v>3424</v>
      </c>
      <c r="BH1387" s="177" t="str" cm="1">
        <f t="array" ref="BH13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8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87" s="117" t="s">
        <v>3424</v>
      </c>
      <c r="BK1387" s="117" t="s">
        <v>3424</v>
      </c>
      <c r="BL1387" s="167" t="s">
        <v>2380</v>
      </c>
      <c r="BM1387" s="117"/>
      <c r="BN1387" s="117"/>
      <c r="BO1387" s="117"/>
      <c r="BP1387" s="117"/>
      <c r="BQ1387" s="48"/>
      <c r="BR1387" s="119"/>
      <c r="BS1387" s="48"/>
      <c r="BT1387" s="48"/>
      <c r="BU1387" s="48"/>
      <c r="BV1387" s="48"/>
      <c r="BW1387" s="48"/>
      <c r="BX1387" s="48"/>
    </row>
    <row r="1388" spans="1:76" ht="15.75" hidden="1" x14ac:dyDescent="0.25">
      <c r="A1388" s="48" t="e" cm="1">
        <f t="array" ref="A1388">_xlfn.XLOOKUP(Tableau210[[#This Row],[NOM]]&amp;Tableau210[[#This Row],[REPERE BUTA]],[6]!Tableau16[POSTE TECHNIQUE]&amp;[6]!Tableau16[Repere ADM],[6]!Tableau16[NUMERO CLIENT])</f>
        <v>#N/A</v>
      </c>
      <c r="B1388" s="48" t="e" cm="1">
        <f t="array" ref="B1388">_xlfn.XLOOKUP(Tableau210[[#This Row],[NOM]]&amp;Tableau210[[#This Row],[REPERE BUTA]],[6]!Tableau16[POSTE TECHNIQUE]&amp;[6]!Tableau16[Repere REF],[6]!Tableau16[NUMERO CLIENT])</f>
        <v>#N/A</v>
      </c>
      <c r="C1388" s="48" cm="1">
        <f t="array" ref="C1388">_xlfn.XLOOKUP(Tableau210[[#This Row],[NOM]]&amp;Tableau210[[#This Row],[Repere Ubleam]],[7]Sheet1!$C$2:$C$2995&amp;[7]Sheet1!$I$2:$I$2995,[7]Sheet1!$A$2:$A$2995)</f>
        <v>1386</v>
      </c>
      <c r="D1388" s="48" t="str">
        <f>C1388&amp;""</f>
        <v>1386</v>
      </c>
      <c r="E1388" s="48" t="e">
        <v>#N/A</v>
      </c>
      <c r="F1388" s="48" t="e">
        <v>#N/A</v>
      </c>
      <c r="G1388" s="176" t="s">
        <v>1996</v>
      </c>
      <c r="H1388" s="119" t="s">
        <v>1068</v>
      </c>
      <c r="I1388" s="119" t="s">
        <v>80</v>
      </c>
      <c r="J1388" s="119" t="s">
        <v>1074</v>
      </c>
      <c r="K1388" s="119" t="str">
        <f>_xlfn.XLOOKUP(Tableau210[[#This Row],[NOM]],[8]LUT!$I$5:$I$301,[8]LUT!$N$5:$N$301)</f>
        <v xml:space="preserve">Ballon </v>
      </c>
      <c r="L1388" s="119">
        <v>18</v>
      </c>
      <c r="M1388" s="119"/>
      <c r="N1388" s="119">
        <v>18</v>
      </c>
      <c r="O1388" s="119"/>
      <c r="P1388" s="119"/>
      <c r="Q1388" s="119"/>
      <c r="R1388" s="119"/>
      <c r="S1388" s="119"/>
      <c r="T1388" s="119"/>
      <c r="U1388" s="119"/>
      <c r="V1388" s="119"/>
      <c r="W1388" s="117" t="s">
        <v>2537</v>
      </c>
      <c r="X1388" s="207" cm="1">
        <f t="array" ref="X13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38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8" s="117" t="s">
        <v>3424</v>
      </c>
      <c r="AA1388" s="207" cm="1">
        <f t="array" ref="AA13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8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8" s="48"/>
      <c r="AD1388" s="117" t="s">
        <v>2103</v>
      </c>
      <c r="AE1388" s="119"/>
      <c r="AF1388" s="183">
        <f>IFERROR(VLOOKUP(Tableau210[[#This Row],[OPERATION]],Tableau4[],5,FALSE),"")</f>
        <v>1</v>
      </c>
      <c r="AG1388" s="178" cm="1">
        <f t="array" ref="AG1388">IFERROR(
   SUM(
      _xlfn._xlws.FILTER(
         Tableau3[JP],
         (Tableau3[ITEM]=Tableau210[[#This Row],[NOM]])*
         (Tableau3[Rep.]=Tableau210[[#This Row],[REPERE BUTA]])
      )
   ),
0)</f>
        <v>1</v>
      </c>
      <c r="AH1388" s="183">
        <f>IFERROR(VLOOKUP(Tableau210[[#This Row],[OPERATION]],Tableau4[],4,FALSE),"")</f>
        <v>0</v>
      </c>
      <c r="AI1388" s="178" cm="1">
        <f t="array" ref="AI1388">IFERROR(
   SUM(
      _xlfn._xlws.FILTER(
         Tableau3[BP],
         (Tableau3[ITEM]=Tableau210[[#This Row],[NOM]])*
         (Tableau3[Rep.]=Tableau210[[#This Row],[REPERE BUTA]])
      )
   ),
0)</f>
        <v>0</v>
      </c>
      <c r="AJ1388" s="181" t="str">
        <f>IF(Tableau210[[#This Row],[NB JP EMIS]]=1,"1 JP","") &amp; IF(Tableau210[[#This Row],[NB BP EMIS]]=1," 1 BP","")</f>
        <v>1 JP</v>
      </c>
      <c r="AK1388" s="178" t="str">
        <f>IF(Tableau210[[#This Row],[NB JP BUTA]]=1,"1 JP","") &amp; IF(Tableau210[[#This Row],[Nb BP BUTA]]=1," 1 BP","") &amp; IF(Tableau210[[#This Row],[Nb BP BUTA]]=2," 2 BP","")</f>
        <v>1 JP</v>
      </c>
      <c r="AL1388" s="117" t="s">
        <v>2527</v>
      </c>
      <c r="AM1388" s="117">
        <f>IFERROR(+VLOOKUP(AY1388,Tiges!$G$4:$I$569,3,FALSE),"")</f>
        <v>27</v>
      </c>
      <c r="AN1388" s="48"/>
      <c r="AO1388" s="117" t="s">
        <v>3424</v>
      </c>
      <c r="AP1388" s="177" cm="1">
        <f t="array" ref="AP13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38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388" s="117" t="s">
        <v>3424</v>
      </c>
      <c r="AS1388" s="177" t="str" cm="1">
        <f t="array" ref="AS13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38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M16x100</v>
      </c>
      <c r="AU1388" s="117" t="s">
        <v>3424</v>
      </c>
      <c r="AV1388" s="177" t="str" cm="1">
        <f t="array" ref="AV13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8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88" s="117"/>
      <c r="AY1388" s="117" cm="1">
        <f t="array" ref="AY1388">IFERROR(_xlfn.XLOOKUP(Tableau210[[#This Row],[DN DONNEES BUTA ]]&amp;Tableau210[[#This Row],[PN DONNEES BUTA]],Tiges!$B$4:$B$79&amp;Tiges!$C$4:$C$79,Tiges!$G$4:$G$79),"")</f>
        <v>16</v>
      </c>
      <c r="AZ1388" s="117"/>
      <c r="BA1388" s="117" cm="1">
        <f t="array" ref="BA1388">IFERROR(_xlfn.XLOOKUP(Tableau210[[#This Row],[DN DONNEES BUTA ]]&amp;Tableau210[[#This Row],[PN DONNEES BUTA]],Tiges!$B$4:$B$79&amp;Tiges!$C$4:$C$79,Tiges!$H$4:$H$79),"")</f>
        <v>100</v>
      </c>
      <c r="BB1388" s="117"/>
      <c r="BC1388" s="184">
        <f>IFERROR(VLOOKUP(Tableau210[[#This Row],[OPERATION]],Tableau4[],2,FALSE),"")</f>
        <v>2</v>
      </c>
      <c r="BD1388" s="177" cm="1">
        <f t="array" ref="BD1388">IFERROR(
   SUM(
      _xlfn._xlws.FILTER(
         Tableau3[Nb Platinage Joint],
         (Tableau3[ITEM]=Tableau210[[#This Row],[NOM]])*
         (Tableau3[Rep.]=Tableau210[[#This Row],[REPERE BUTA]])
      )
   ),
0)</f>
        <v>2</v>
      </c>
      <c r="BE1388" s="182">
        <f>IFERROR(VLOOKUP(Tableau210[[#This Row],[OPERATION]],Tableau4[],3,FALSE),"")</f>
        <v>1</v>
      </c>
      <c r="BF1388" s="177" cm="1">
        <f t="array" ref="BF1388">IFERROR(
   SUM(
      _xlfn._xlws.FILTER(
         Tableau3[Joint Définitif Nb],
         (Tableau3[ITEM]=Tableau210[[#This Row],[NOM]])*
         (Tableau3[Rep.]=Tableau210[[#This Row],[REPERE BUTA]])
      )
   ),
0)</f>
        <v>1</v>
      </c>
      <c r="BG1388" s="117" t="s">
        <v>3424</v>
      </c>
      <c r="BH1388" s="177" t="str" cm="1">
        <f t="array" ref="BH13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8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88" s="117" t="s">
        <v>3424</v>
      </c>
      <c r="BK1388" s="117" t="s">
        <v>3424</v>
      </c>
      <c r="BL1388" s="167" t="s">
        <v>2380</v>
      </c>
      <c r="BM1388" s="117"/>
      <c r="BN1388" s="117"/>
      <c r="BO1388" s="117"/>
      <c r="BP1388" s="117"/>
      <c r="BQ1388" s="48"/>
      <c r="BR1388" s="119"/>
      <c r="BS1388" s="48"/>
      <c r="BT1388" s="48"/>
      <c r="BU1388" s="48"/>
      <c r="BV1388" s="48"/>
      <c r="BW1388" s="48"/>
      <c r="BX1388" s="48"/>
    </row>
    <row r="1389" spans="1:76" ht="15.75" hidden="1" x14ac:dyDescent="0.25">
      <c r="A1389" s="48" t="e" cm="1">
        <f t="array" ref="A1389">_xlfn.XLOOKUP(Tableau210[[#This Row],[NOM]]&amp;Tableau210[[#This Row],[REPERE BUTA]],[6]!Tableau16[POSTE TECHNIQUE]&amp;[6]!Tableau16[Repere ADM],[6]!Tableau16[NUMERO CLIENT])</f>
        <v>#N/A</v>
      </c>
      <c r="B1389" s="48" t="e" cm="1">
        <f t="array" ref="B1389">_xlfn.XLOOKUP(Tableau210[[#This Row],[NOM]]&amp;Tableau210[[#This Row],[REPERE BUTA]],[6]!Tableau16[POSTE TECHNIQUE]&amp;[6]!Tableau16[Repere REF],[6]!Tableau16[NUMERO CLIENT])</f>
        <v>#N/A</v>
      </c>
      <c r="C1389" s="48" cm="1">
        <f t="array" ref="C1389">_xlfn.XLOOKUP(Tableau210[[#This Row],[NOM]]&amp;Tableau210[[#This Row],[Repere Ubleam]],[7]Sheet1!$C$2:$C$2995&amp;[7]Sheet1!$I$2:$I$2995,[7]Sheet1!$A$2:$A$2995)</f>
        <v>1387</v>
      </c>
      <c r="D1389" s="48" t="str">
        <f>C1389&amp;""</f>
        <v>1387</v>
      </c>
      <c r="E1389" s="48" t="e">
        <v>#N/A</v>
      </c>
      <c r="F1389" s="48" t="e">
        <v>#N/A</v>
      </c>
      <c r="G1389" s="176" t="s">
        <v>1996</v>
      </c>
      <c r="H1389" s="119" t="s">
        <v>1068</v>
      </c>
      <c r="I1389" s="119" t="s">
        <v>80</v>
      </c>
      <c r="J1389" s="119" t="s">
        <v>1074</v>
      </c>
      <c r="K1389" s="119" t="str">
        <f>_xlfn.XLOOKUP(Tableau210[[#This Row],[NOM]],[8]LUT!$I$5:$I$301,[8]LUT!$N$5:$N$301)</f>
        <v xml:space="preserve">Ballon </v>
      </c>
      <c r="L1389" s="119">
        <v>19</v>
      </c>
      <c r="M1389" s="119"/>
      <c r="N1389" s="119">
        <v>19</v>
      </c>
      <c r="O1389" s="119"/>
      <c r="P1389" s="119"/>
      <c r="Q1389" s="119"/>
      <c r="R1389" s="119"/>
      <c r="S1389" s="119"/>
      <c r="T1389" s="119"/>
      <c r="U1389" s="119"/>
      <c r="V1389" s="119"/>
      <c r="W1389" s="117" t="s">
        <v>2537</v>
      </c>
      <c r="X1389" s="207" cm="1">
        <f t="array" ref="X13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38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89" s="117" t="s">
        <v>3424</v>
      </c>
      <c r="AA1389" s="207" cm="1">
        <f t="array" ref="AA13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8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89" s="48"/>
      <c r="AD1389" s="117" t="s">
        <v>2103</v>
      </c>
      <c r="AE1389" s="119"/>
      <c r="AF1389" s="183">
        <f>IFERROR(VLOOKUP(Tableau210[[#This Row],[OPERATION]],Tableau4[],5,FALSE),"")</f>
        <v>1</v>
      </c>
      <c r="AG1389" s="178" cm="1">
        <f t="array" ref="AG1389">IFERROR(
   SUM(
      _xlfn._xlws.FILTER(
         Tableau3[JP],
         (Tableau3[ITEM]=Tableau210[[#This Row],[NOM]])*
         (Tableau3[Rep.]=Tableau210[[#This Row],[REPERE BUTA]])
      )
   ),
0)</f>
        <v>1</v>
      </c>
      <c r="AH1389" s="183">
        <f>IFERROR(VLOOKUP(Tableau210[[#This Row],[OPERATION]],Tableau4[],4,FALSE),"")</f>
        <v>0</v>
      </c>
      <c r="AI1389" s="178" cm="1">
        <f t="array" ref="AI1389">IFERROR(
   SUM(
      _xlfn._xlws.FILTER(
         Tableau3[BP],
         (Tableau3[ITEM]=Tableau210[[#This Row],[NOM]])*
         (Tableau3[Rep.]=Tableau210[[#This Row],[REPERE BUTA]])
      )
   ),
0)</f>
        <v>0</v>
      </c>
      <c r="AJ1389" s="181" t="str">
        <f>IF(Tableau210[[#This Row],[NB JP EMIS]]=1,"1 JP","") &amp; IF(Tableau210[[#This Row],[NB BP EMIS]]=1," 1 BP","")</f>
        <v>1 JP</v>
      </c>
      <c r="AK1389" s="178" t="str">
        <f>IF(Tableau210[[#This Row],[NB JP BUTA]]=1,"1 JP","") &amp; IF(Tableau210[[#This Row],[Nb BP BUTA]]=1," 1 BP","") &amp; IF(Tableau210[[#This Row],[Nb BP BUTA]]=2," 2 BP","")</f>
        <v>1 JP</v>
      </c>
      <c r="AL1389" s="117" t="s">
        <v>2527</v>
      </c>
      <c r="AM1389" s="117">
        <f>IFERROR(+VLOOKUP(AY1389,Tiges!$G$4:$I$569,3,FALSE),"")</f>
        <v>22</v>
      </c>
      <c r="AN1389" s="48"/>
      <c r="AO1389" s="117" t="s">
        <v>3424</v>
      </c>
      <c r="AP1389" s="177" cm="1">
        <f t="array" ref="AP13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8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89" s="117" t="s">
        <v>3424</v>
      </c>
      <c r="AS1389" s="177" t="str" cm="1">
        <f t="array" ref="AS13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8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89" s="117" t="s">
        <v>3424</v>
      </c>
      <c r="AV1389" s="177" t="str" cm="1">
        <f t="array" ref="AV13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8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89" s="117"/>
      <c r="AY1389" s="117" cm="1">
        <f t="array" ref="AY1389">IFERROR(_xlfn.XLOOKUP(Tableau210[[#This Row],[DN DONNEES BUTA ]]&amp;Tableau210[[#This Row],[PN DONNEES BUTA]],Tiges!$B$4:$B$79&amp;Tiges!$C$4:$C$79,Tiges!$G$4:$G$79),"")</f>
        <v>14</v>
      </c>
      <c r="AZ1389" s="117"/>
      <c r="BA1389" s="117" cm="1">
        <f t="array" ref="BA1389">IFERROR(_xlfn.XLOOKUP(Tableau210[[#This Row],[DN DONNEES BUTA ]]&amp;Tableau210[[#This Row],[PN DONNEES BUTA]],Tiges!$B$4:$B$79&amp;Tiges!$C$4:$C$79,Tiges!$H$4:$H$79),"")</f>
        <v>70</v>
      </c>
      <c r="BB1389" s="117"/>
      <c r="BC1389" s="184">
        <f>IFERROR(VLOOKUP(Tableau210[[#This Row],[OPERATION]],Tableau4[],2,FALSE),"")</f>
        <v>2</v>
      </c>
      <c r="BD1389" s="177" cm="1">
        <f t="array" ref="BD1389">IFERROR(
   SUM(
      _xlfn._xlws.FILTER(
         Tableau3[Nb Platinage Joint],
         (Tableau3[ITEM]=Tableau210[[#This Row],[NOM]])*
         (Tableau3[Rep.]=Tableau210[[#This Row],[REPERE BUTA]])
      )
   ),
0)</f>
        <v>2</v>
      </c>
      <c r="BE1389" s="182">
        <f>IFERROR(VLOOKUP(Tableau210[[#This Row],[OPERATION]],Tableau4[],3,FALSE),"")</f>
        <v>1</v>
      </c>
      <c r="BF1389" s="177" cm="1">
        <f t="array" ref="BF1389">IFERROR(
   SUM(
      _xlfn._xlws.FILTER(
         Tableau3[Joint Définitif Nb],
         (Tableau3[ITEM]=Tableau210[[#This Row],[NOM]])*
         (Tableau3[Rep.]=Tableau210[[#This Row],[REPERE BUTA]])
      )
   ),
0)</f>
        <v>1</v>
      </c>
      <c r="BG1389" s="117" t="s">
        <v>3424</v>
      </c>
      <c r="BH1389" s="177" t="str" cm="1">
        <f t="array" ref="BH13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8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89" s="117" t="s">
        <v>3424</v>
      </c>
      <c r="BK1389" s="117" t="s">
        <v>3424</v>
      </c>
      <c r="BL1389" s="167" t="s">
        <v>2380</v>
      </c>
      <c r="BM1389" s="117"/>
      <c r="BN1389" s="117"/>
      <c r="BO1389" s="117"/>
      <c r="BP1389" s="117"/>
      <c r="BQ1389" s="48"/>
      <c r="BR1389" s="119"/>
      <c r="BS1389" s="48"/>
      <c r="BT1389" s="48"/>
      <c r="BU1389" s="48"/>
      <c r="BV1389" s="48"/>
      <c r="BW1389" s="48"/>
      <c r="BX1389" s="48"/>
    </row>
    <row r="1390" spans="1:76" ht="15.75" hidden="1" x14ac:dyDescent="0.25">
      <c r="A1390" s="48" t="e" cm="1">
        <f t="array" ref="A1390">_xlfn.XLOOKUP(Tableau210[[#This Row],[NOM]]&amp;Tableau210[[#This Row],[REPERE BUTA]],[6]!Tableau16[POSTE TECHNIQUE]&amp;[6]!Tableau16[Repere ADM],[6]!Tableau16[NUMERO CLIENT])</f>
        <v>#N/A</v>
      </c>
      <c r="B1390" s="48" t="e" cm="1">
        <f t="array" ref="B1390">_xlfn.XLOOKUP(Tableau210[[#This Row],[NOM]]&amp;Tableau210[[#This Row],[REPERE BUTA]],[6]!Tableau16[POSTE TECHNIQUE]&amp;[6]!Tableau16[Repere REF],[6]!Tableau16[NUMERO CLIENT])</f>
        <v>#N/A</v>
      </c>
      <c r="C1390" s="48" cm="1">
        <f t="array" ref="C1390">_xlfn.XLOOKUP(Tableau210[[#This Row],[NOM]]&amp;Tableau210[[#This Row],[Repere Ubleam]],[7]Sheet1!$C$2:$C$2995&amp;[7]Sheet1!$I$2:$I$2995,[7]Sheet1!$A$2:$A$2995)</f>
        <v>1388</v>
      </c>
      <c r="D1390" s="48" t="str">
        <f>C1390&amp;""</f>
        <v>1388</v>
      </c>
      <c r="E1390" s="48" t="e">
        <v>#N/A</v>
      </c>
      <c r="F1390" s="48" t="e">
        <v>#N/A</v>
      </c>
      <c r="G1390" s="176" t="s">
        <v>1996</v>
      </c>
      <c r="H1390" s="119" t="s">
        <v>1068</v>
      </c>
      <c r="I1390" s="119" t="s">
        <v>80</v>
      </c>
      <c r="J1390" s="119" t="s">
        <v>1074</v>
      </c>
      <c r="K1390" s="119" t="str">
        <f>_xlfn.XLOOKUP(Tableau210[[#This Row],[NOM]],[8]LUT!$I$5:$I$301,[8]LUT!$N$5:$N$301)</f>
        <v xml:space="preserve">Ballon </v>
      </c>
      <c r="L1390" s="119">
        <v>20</v>
      </c>
      <c r="M1390" s="119"/>
      <c r="N1390" s="119">
        <v>20</v>
      </c>
      <c r="O1390" s="119"/>
      <c r="P1390" s="119"/>
      <c r="Q1390" s="119"/>
      <c r="R1390" s="119"/>
      <c r="S1390" s="119"/>
      <c r="T1390" s="119"/>
      <c r="U1390" s="119"/>
      <c r="V1390" s="119"/>
      <c r="W1390" s="117" t="s">
        <v>2537</v>
      </c>
      <c r="X1390" s="207" cm="1">
        <f t="array" ref="X13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39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0" s="117" t="s">
        <v>3424</v>
      </c>
      <c r="AA1390" s="207" cm="1">
        <f t="array" ref="AA13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0" s="48"/>
      <c r="AD1390" s="117" t="s">
        <v>2103</v>
      </c>
      <c r="AE1390" s="119"/>
      <c r="AF1390" s="183">
        <f>IFERROR(VLOOKUP(Tableau210[[#This Row],[OPERATION]],Tableau4[],5,FALSE),"")</f>
        <v>1</v>
      </c>
      <c r="AG1390" s="178" cm="1">
        <f t="array" ref="AG1390">IFERROR(
   SUM(
      _xlfn._xlws.FILTER(
         Tableau3[JP],
         (Tableau3[ITEM]=Tableau210[[#This Row],[NOM]])*
         (Tableau3[Rep.]=Tableau210[[#This Row],[REPERE BUTA]])
      )
   ),
0)</f>
        <v>1</v>
      </c>
      <c r="AH1390" s="183">
        <f>IFERROR(VLOOKUP(Tableau210[[#This Row],[OPERATION]],Tableau4[],4,FALSE),"")</f>
        <v>0</v>
      </c>
      <c r="AI1390" s="178" cm="1">
        <f t="array" ref="AI1390">IFERROR(
   SUM(
      _xlfn._xlws.FILTER(
         Tableau3[BP],
         (Tableau3[ITEM]=Tableau210[[#This Row],[NOM]])*
         (Tableau3[Rep.]=Tableau210[[#This Row],[REPERE BUTA]])
      )
   ),
0)</f>
        <v>0</v>
      </c>
      <c r="AJ1390" s="181" t="str">
        <f>IF(Tableau210[[#This Row],[NB JP EMIS]]=1,"1 JP","") &amp; IF(Tableau210[[#This Row],[NB BP EMIS]]=1," 1 BP","")</f>
        <v>1 JP</v>
      </c>
      <c r="AK1390" s="178" t="str">
        <f>IF(Tableau210[[#This Row],[NB JP BUTA]]=1,"1 JP","") &amp; IF(Tableau210[[#This Row],[Nb BP BUTA]]=1," 1 BP","") &amp; IF(Tableau210[[#This Row],[Nb BP BUTA]]=2," 2 BP","")</f>
        <v>1 JP</v>
      </c>
      <c r="AL1390" s="117" t="s">
        <v>2527</v>
      </c>
      <c r="AM1390" s="117">
        <f>IFERROR(+VLOOKUP(AY1390,Tiges!$G$4:$I$569,3,FALSE),"")</f>
        <v>22</v>
      </c>
      <c r="AN1390" s="48"/>
      <c r="AO1390" s="117" t="s">
        <v>3424</v>
      </c>
      <c r="AP1390" s="177" cm="1">
        <f t="array" ref="AP13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9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90" s="117" t="s">
        <v>3424</v>
      </c>
      <c r="AS1390" s="177" t="str" cm="1">
        <f t="array" ref="AS13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9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90" s="117" t="s">
        <v>3424</v>
      </c>
      <c r="AV1390" s="177" t="str" cm="1">
        <f t="array" ref="AV13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9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90" s="117"/>
      <c r="AY1390" s="117" cm="1">
        <f t="array" ref="AY1390">IFERROR(_xlfn.XLOOKUP(Tableau210[[#This Row],[DN DONNEES BUTA ]]&amp;Tableau210[[#This Row],[PN DONNEES BUTA]],Tiges!$B$4:$B$79&amp;Tiges!$C$4:$C$79,Tiges!$G$4:$G$79),"")</f>
        <v>14</v>
      </c>
      <c r="AZ1390" s="117"/>
      <c r="BA1390" s="117" cm="1">
        <f t="array" ref="BA1390">IFERROR(_xlfn.XLOOKUP(Tableau210[[#This Row],[DN DONNEES BUTA ]]&amp;Tableau210[[#This Row],[PN DONNEES BUTA]],Tiges!$B$4:$B$79&amp;Tiges!$C$4:$C$79,Tiges!$H$4:$H$79),"")</f>
        <v>70</v>
      </c>
      <c r="BB1390" s="117"/>
      <c r="BC1390" s="184">
        <f>IFERROR(VLOOKUP(Tableau210[[#This Row],[OPERATION]],Tableau4[],2,FALSE),"")</f>
        <v>2</v>
      </c>
      <c r="BD1390" s="177" cm="1">
        <f t="array" ref="BD1390">IFERROR(
   SUM(
      _xlfn._xlws.FILTER(
         Tableau3[Nb Platinage Joint],
         (Tableau3[ITEM]=Tableau210[[#This Row],[NOM]])*
         (Tableau3[Rep.]=Tableau210[[#This Row],[REPERE BUTA]])
      )
   ),
0)</f>
        <v>2</v>
      </c>
      <c r="BE1390" s="182">
        <f>IFERROR(VLOOKUP(Tableau210[[#This Row],[OPERATION]],Tableau4[],3,FALSE),"")</f>
        <v>1</v>
      </c>
      <c r="BF1390" s="177" cm="1">
        <f t="array" ref="BF1390">IFERROR(
   SUM(
      _xlfn._xlws.FILTER(
         Tableau3[Joint Définitif Nb],
         (Tableau3[ITEM]=Tableau210[[#This Row],[NOM]])*
         (Tableau3[Rep.]=Tableau210[[#This Row],[REPERE BUTA]])
      )
   ),
0)</f>
        <v>1</v>
      </c>
      <c r="BG1390" s="117" t="s">
        <v>3424</v>
      </c>
      <c r="BH1390" s="177" t="str" cm="1">
        <f t="array" ref="BH13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9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90" s="117" t="s">
        <v>3424</v>
      </c>
      <c r="BK1390" s="117" t="s">
        <v>3424</v>
      </c>
      <c r="BL1390" s="167" t="s">
        <v>2380</v>
      </c>
      <c r="BM1390" s="117"/>
      <c r="BN1390" s="117"/>
      <c r="BO1390" s="117"/>
      <c r="BP1390" s="117"/>
      <c r="BQ1390" s="48"/>
      <c r="BR1390" s="119"/>
      <c r="BS1390" s="48"/>
      <c r="BT1390" s="48"/>
      <c r="BU1390" s="48"/>
      <c r="BV1390" s="48"/>
      <c r="BW1390" s="48"/>
      <c r="BX1390" s="48"/>
    </row>
    <row r="1391" spans="1:76" ht="15.75" hidden="1" x14ac:dyDescent="0.25">
      <c r="A1391" s="48" t="e" cm="1">
        <f t="array" ref="A1391">_xlfn.XLOOKUP(Tableau210[[#This Row],[NOM]]&amp;Tableau210[[#This Row],[REPERE BUTA]],[6]!Tableau16[POSTE TECHNIQUE]&amp;[6]!Tableau16[Repere ADM],[6]!Tableau16[NUMERO CLIENT])</f>
        <v>#N/A</v>
      </c>
      <c r="B1391" s="48" t="e" cm="1">
        <f t="array" ref="B1391">_xlfn.XLOOKUP(Tableau210[[#This Row],[NOM]]&amp;Tableau210[[#This Row],[REPERE BUTA]],[6]!Tableau16[POSTE TECHNIQUE]&amp;[6]!Tableau16[Repere REF],[6]!Tableau16[NUMERO CLIENT])</f>
        <v>#N/A</v>
      </c>
      <c r="C1391" s="48" cm="1">
        <f t="array" ref="C1391">_xlfn.XLOOKUP(Tableau210[[#This Row],[NOM]]&amp;Tableau210[[#This Row],[Repere Ubleam]],[7]Sheet1!$C$2:$C$2995&amp;[7]Sheet1!$I$2:$I$2995,[7]Sheet1!$A$2:$A$2995)</f>
        <v>1389</v>
      </c>
      <c r="D1391" s="48" t="str">
        <f>C1391&amp;""</f>
        <v>1389</v>
      </c>
      <c r="E1391" s="48" t="e">
        <v>#N/A</v>
      </c>
      <c r="F1391" s="48" t="e">
        <v>#N/A</v>
      </c>
      <c r="G1391" s="176" t="s">
        <v>1996</v>
      </c>
      <c r="H1391" s="119" t="s">
        <v>1068</v>
      </c>
      <c r="I1391" s="119" t="s">
        <v>80</v>
      </c>
      <c r="J1391" s="119" t="s">
        <v>1074</v>
      </c>
      <c r="K1391" s="119" t="str">
        <f>_xlfn.XLOOKUP(Tableau210[[#This Row],[NOM]],[8]LUT!$I$5:$I$301,[8]LUT!$N$5:$N$301)</f>
        <v xml:space="preserve">Ballon </v>
      </c>
      <c r="L1391" s="119">
        <v>21</v>
      </c>
      <c r="M1391" s="119"/>
      <c r="N1391" s="119">
        <v>21</v>
      </c>
      <c r="O1391" s="119"/>
      <c r="P1391" s="119"/>
      <c r="Q1391" s="119"/>
      <c r="R1391" s="119"/>
      <c r="S1391" s="119"/>
      <c r="T1391" s="119"/>
      <c r="U1391" s="119"/>
      <c r="V1391" s="119"/>
      <c r="W1391" s="117" t="s">
        <v>2537</v>
      </c>
      <c r="X1391" s="207" cm="1">
        <f t="array" ref="X13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600</v>
      </c>
      <c r="Y139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1" s="117" t="s">
        <v>3424</v>
      </c>
      <c r="AA1391" s="207" cm="1">
        <f t="array" ref="AA13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1" s="48"/>
      <c r="AD1391" s="117" t="s">
        <v>626</v>
      </c>
      <c r="AE1391" s="119"/>
      <c r="AF1391" s="183">
        <f>IFERROR(VLOOKUP(Tableau210[[#This Row],[OPERATION]],Tableau4[],5,FALSE),"")</f>
        <v>0</v>
      </c>
      <c r="AG1391" s="178" cm="1">
        <f t="array" ref="AG1391">IFERROR(
   SUM(
      _xlfn._xlws.FILTER(
         Tableau3[JP],
         (Tableau3[ITEM]=Tableau210[[#This Row],[NOM]])*
         (Tableau3[Rep.]=Tableau210[[#This Row],[REPERE BUTA]])
      )
   ),
0)</f>
        <v>0</v>
      </c>
      <c r="AH1391" s="183">
        <f>IFERROR(VLOOKUP(Tableau210[[#This Row],[OPERATION]],Tableau4[],4,FALSE),"")</f>
        <v>0</v>
      </c>
      <c r="AI1391" s="178" cm="1">
        <f t="array" ref="AI1391">IFERROR(
   SUM(
      _xlfn._xlws.FILTER(
         Tableau3[BP],
         (Tableau3[ITEM]=Tableau210[[#This Row],[NOM]])*
         (Tableau3[Rep.]=Tableau210[[#This Row],[REPERE BUTA]])
      )
   ),
0)</f>
        <v>0</v>
      </c>
      <c r="AJ1391" s="181" t="s">
        <v>2343</v>
      </c>
      <c r="AK1391" s="178" t="str">
        <f>IF(Tableau210[[#This Row],[NB JP BUTA]]=1,"1 JP","") &amp; IF(Tableau210[[#This Row],[Nb BP BUTA]]=1," 1 BP","") &amp; IF(Tableau210[[#This Row],[Nb BP BUTA]]=2," 2 BP","")</f>
        <v/>
      </c>
      <c r="AL1391" s="117" t="s">
        <v>2527</v>
      </c>
      <c r="AM1391" s="117">
        <f>IFERROR(+VLOOKUP(AY1391,Tiges!$G$4:$I$569,3,FALSE),"")</f>
        <v>51</v>
      </c>
      <c r="AN1391" s="48"/>
      <c r="AO1391" s="117" t="s">
        <v>3424</v>
      </c>
      <c r="AP1391" s="177" cm="1">
        <f t="array" ref="AP13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20</v>
      </c>
      <c r="AQ139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20</v>
      </c>
      <c r="AR1391" s="117" t="s">
        <v>3424</v>
      </c>
      <c r="AS1391" s="177" t="str" cm="1">
        <f t="array" ref="AS13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M33x200</v>
      </c>
      <c r="AT139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M33x200</v>
      </c>
      <c r="AU1391" s="117" t="s">
        <v>3424</v>
      </c>
      <c r="AV1391" s="177" t="str" cm="1">
        <f t="array" ref="AV13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9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91" s="117"/>
      <c r="AY1391" s="117" cm="1">
        <f t="array" ref="AY1391">IFERROR(_xlfn.XLOOKUP(Tableau210[[#This Row],[DN DONNEES BUTA ]]&amp;Tableau210[[#This Row],[PN DONNEES BUTA]],Tiges!$B$4:$B$79&amp;Tiges!$C$4:$C$79,Tiges!$G$4:$G$79),"")</f>
        <v>33</v>
      </c>
      <c r="AZ1391" s="117"/>
      <c r="BA1391" s="117" cm="1">
        <f t="array" ref="BA1391">IFERROR(_xlfn.XLOOKUP(Tableau210[[#This Row],[DN DONNEES BUTA ]]&amp;Tableau210[[#This Row],[PN DONNEES BUTA]],Tiges!$B$4:$B$79&amp;Tiges!$C$4:$C$79,Tiges!$H$4:$H$79),"")</f>
        <v>190</v>
      </c>
      <c r="BB1391" s="117"/>
      <c r="BC1391" s="184">
        <f>IFERROR(VLOOKUP(Tableau210[[#This Row],[OPERATION]],Tableau4[],2,FALSE),"")</f>
        <v>0</v>
      </c>
      <c r="BD1391" s="177" cm="1">
        <f t="array" ref="BD1391">IFERROR(
   SUM(
      _xlfn._xlws.FILTER(
         Tableau3[Nb Platinage Joint],
         (Tableau3[ITEM]=Tableau210[[#This Row],[NOM]])*
         (Tableau3[Rep.]=Tableau210[[#This Row],[REPERE BUTA]])
      )
   ),
0)</f>
        <v>0</v>
      </c>
      <c r="BE1391" s="182">
        <f>IFERROR(VLOOKUP(Tableau210[[#This Row],[OPERATION]],Tableau4[],3,FALSE),"")</f>
        <v>1</v>
      </c>
      <c r="BF1391" s="177" cm="1">
        <f t="array" ref="BF1391">IFERROR(
   SUM(
      _xlfn._xlws.FILTER(
         Tableau3[Joint Définitif Nb],
         (Tableau3[ITEM]=Tableau210[[#This Row],[NOM]])*
         (Tableau3[Rep.]=Tableau210[[#This Row],[REPERE BUTA]])
      )
   ),
0)</f>
        <v>1</v>
      </c>
      <c r="BG1391" s="117" t="s">
        <v>3424</v>
      </c>
      <c r="BH1391" s="177" t="str" cm="1">
        <f t="array" ref="BH13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9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91" s="117" t="s">
        <v>3424</v>
      </c>
      <c r="BK1391" s="117" t="s">
        <v>3424</v>
      </c>
      <c r="BL1391" s="167" t="s">
        <v>2380</v>
      </c>
      <c r="BM1391" s="117"/>
      <c r="BN1391" s="117"/>
      <c r="BO1391" s="117"/>
      <c r="BP1391" s="117"/>
      <c r="BQ1391" s="48"/>
      <c r="BR1391" s="119"/>
      <c r="BS1391" s="48"/>
      <c r="BT1391" s="48"/>
      <c r="BU1391" s="48"/>
      <c r="BV1391" s="48"/>
      <c r="BW1391" s="48"/>
      <c r="BX1391" s="48"/>
    </row>
    <row r="1392" spans="1:76" ht="15.75" hidden="1" x14ac:dyDescent="0.25">
      <c r="A1392" s="48" t="e" cm="1">
        <f t="array" ref="A1392">_xlfn.XLOOKUP(Tableau210[[#This Row],[NOM]]&amp;Tableau210[[#This Row],[REPERE BUTA]],[6]!Tableau16[POSTE TECHNIQUE]&amp;[6]!Tableau16[Repere ADM],[6]!Tableau16[NUMERO CLIENT])</f>
        <v>#N/A</v>
      </c>
      <c r="B1392" s="48" t="e" cm="1">
        <f t="array" ref="B1392">_xlfn.XLOOKUP(Tableau210[[#This Row],[NOM]]&amp;Tableau210[[#This Row],[REPERE BUTA]],[6]!Tableau16[POSTE TECHNIQUE]&amp;[6]!Tableau16[Repere REF],[6]!Tableau16[NUMERO CLIENT])</f>
        <v>#N/A</v>
      </c>
      <c r="C1392" s="48" cm="1">
        <f t="array" ref="C1392">_xlfn.XLOOKUP(Tableau210[[#This Row],[NOM]]&amp;Tableau210[[#This Row],[Repere Ubleam]],[7]Sheet1!$C$2:$C$2995&amp;[7]Sheet1!$I$2:$I$2995,[7]Sheet1!$A$2:$A$2995)</f>
        <v>1390</v>
      </c>
      <c r="D1392" s="48" t="str">
        <f>C1392&amp;""</f>
        <v>1390</v>
      </c>
      <c r="E1392" s="48" t="e">
        <v>#N/A</v>
      </c>
      <c r="F1392" s="48" t="e">
        <v>#N/A</v>
      </c>
      <c r="G1392" s="176" t="s">
        <v>1996</v>
      </c>
      <c r="H1392" s="119" t="s">
        <v>1068</v>
      </c>
      <c r="I1392" s="119" t="s">
        <v>80</v>
      </c>
      <c r="J1392" s="119" t="s">
        <v>1074</v>
      </c>
      <c r="K1392" s="119" t="str">
        <f>_xlfn.XLOOKUP(Tableau210[[#This Row],[NOM]],[8]LUT!$I$5:$I$301,[8]LUT!$N$5:$N$301)</f>
        <v xml:space="preserve">Ballon </v>
      </c>
      <c r="L1392" s="119">
        <v>23</v>
      </c>
      <c r="M1392" s="119"/>
      <c r="N1392" s="119">
        <v>23</v>
      </c>
      <c r="O1392" s="119"/>
      <c r="P1392" s="119"/>
      <c r="Q1392" s="119"/>
      <c r="R1392" s="119"/>
      <c r="S1392" s="119"/>
      <c r="T1392" s="119"/>
      <c r="U1392" s="119"/>
      <c r="V1392" s="119"/>
      <c r="W1392" s="117" t="s">
        <v>2537</v>
      </c>
      <c r="X1392" s="207" cm="1">
        <f t="array" ref="X13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39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2" s="117" t="s">
        <v>3424</v>
      </c>
      <c r="AA1392" s="207" cm="1">
        <f t="array" ref="AA13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2" s="48"/>
      <c r="AD1392" s="117" t="s">
        <v>2103</v>
      </c>
      <c r="AE1392" s="119"/>
      <c r="AF1392" s="183">
        <f>IFERROR(VLOOKUP(Tableau210[[#This Row],[OPERATION]],Tableau4[],5,FALSE),"")</f>
        <v>1</v>
      </c>
      <c r="AG1392" s="178" cm="1">
        <f t="array" ref="AG1392">IFERROR(
   SUM(
      _xlfn._xlws.FILTER(
         Tableau3[JP],
         (Tableau3[ITEM]=Tableau210[[#This Row],[NOM]])*
         (Tableau3[Rep.]=Tableau210[[#This Row],[REPERE BUTA]])
      )
   ),
0)</f>
        <v>1</v>
      </c>
      <c r="AH1392" s="183">
        <f>IFERROR(VLOOKUP(Tableau210[[#This Row],[OPERATION]],Tableau4[],4,FALSE),"")</f>
        <v>0</v>
      </c>
      <c r="AI1392" s="178" cm="1">
        <f t="array" ref="AI1392">IFERROR(
   SUM(
      _xlfn._xlws.FILTER(
         Tableau3[BP],
         (Tableau3[ITEM]=Tableau210[[#This Row],[NOM]])*
         (Tableau3[Rep.]=Tableau210[[#This Row],[REPERE BUTA]])
      )
   ),
0)</f>
        <v>0</v>
      </c>
      <c r="AJ1392" s="181" t="str">
        <f>IF(Tableau210[[#This Row],[NB JP EMIS]]=1,"1 JP","") &amp; IF(Tableau210[[#This Row],[NB BP EMIS]]=1," 1 BP","")</f>
        <v>1 JP</v>
      </c>
      <c r="AK1392" s="178" t="str">
        <f>IF(Tableau210[[#This Row],[NB JP BUTA]]=1,"1 JP","") &amp; IF(Tableau210[[#This Row],[Nb BP BUTA]]=1," 1 BP","") &amp; IF(Tableau210[[#This Row],[Nb BP BUTA]]=2," 2 BP","")</f>
        <v>1 JP</v>
      </c>
      <c r="AL1392" s="117" t="s">
        <v>2527</v>
      </c>
      <c r="AM1392" s="117">
        <f>IFERROR(+VLOOKUP(AY1392,Tiges!$G$4:$I$569,3,FALSE),"")</f>
        <v>22</v>
      </c>
      <c r="AN1392" s="48"/>
      <c r="AO1392" s="117" t="s">
        <v>3424</v>
      </c>
      <c r="AP1392" s="177" cm="1">
        <f t="array" ref="AP13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9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92" s="117" t="s">
        <v>3424</v>
      </c>
      <c r="AS1392" s="177" t="str" cm="1">
        <f t="array" ref="AS13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9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92" s="117" t="s">
        <v>3424</v>
      </c>
      <c r="AV1392" s="177" t="str" cm="1">
        <f t="array" ref="AV13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9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92" s="117"/>
      <c r="AY1392" s="117" cm="1">
        <f t="array" ref="AY1392">IFERROR(_xlfn.XLOOKUP(Tableau210[[#This Row],[DN DONNEES BUTA ]]&amp;Tableau210[[#This Row],[PN DONNEES BUTA]],Tiges!$B$4:$B$79&amp;Tiges!$C$4:$C$79,Tiges!$G$4:$G$79),"")</f>
        <v>14</v>
      </c>
      <c r="AZ1392" s="117"/>
      <c r="BA1392" s="117" cm="1">
        <f t="array" ref="BA1392">IFERROR(_xlfn.XLOOKUP(Tableau210[[#This Row],[DN DONNEES BUTA ]]&amp;Tableau210[[#This Row],[PN DONNEES BUTA]],Tiges!$B$4:$B$79&amp;Tiges!$C$4:$C$79,Tiges!$H$4:$H$79),"")</f>
        <v>70</v>
      </c>
      <c r="BB1392" s="117"/>
      <c r="BC1392" s="184">
        <f>IFERROR(VLOOKUP(Tableau210[[#This Row],[OPERATION]],Tableau4[],2,FALSE),"")</f>
        <v>2</v>
      </c>
      <c r="BD1392" s="177" cm="1">
        <f t="array" ref="BD1392">IFERROR(
   SUM(
      _xlfn._xlws.FILTER(
         Tableau3[Nb Platinage Joint],
         (Tableau3[ITEM]=Tableau210[[#This Row],[NOM]])*
         (Tableau3[Rep.]=Tableau210[[#This Row],[REPERE BUTA]])
      )
   ),
0)</f>
        <v>2</v>
      </c>
      <c r="BE1392" s="182">
        <f>IFERROR(VLOOKUP(Tableau210[[#This Row],[OPERATION]],Tableau4[],3,FALSE),"")</f>
        <v>1</v>
      </c>
      <c r="BF1392" s="177" cm="1">
        <f t="array" ref="BF1392">IFERROR(
   SUM(
      _xlfn._xlws.FILTER(
         Tableau3[Joint Définitif Nb],
         (Tableau3[ITEM]=Tableau210[[#This Row],[NOM]])*
         (Tableau3[Rep.]=Tableau210[[#This Row],[REPERE BUTA]])
      )
   ),
0)</f>
        <v>1</v>
      </c>
      <c r="BG1392" s="117" t="s">
        <v>3424</v>
      </c>
      <c r="BH1392" s="177" t="str" cm="1">
        <f t="array" ref="BH13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9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92" s="117" t="s">
        <v>3424</v>
      </c>
      <c r="BK1392" s="117" t="s">
        <v>3424</v>
      </c>
      <c r="BL1392" s="167" t="s">
        <v>2380</v>
      </c>
      <c r="BM1392" s="117"/>
      <c r="BN1392" s="117"/>
      <c r="BO1392" s="117"/>
      <c r="BP1392" s="117"/>
      <c r="BQ1392" s="48"/>
      <c r="BR1392" s="119"/>
      <c r="BS1392" s="48"/>
      <c r="BT1392" s="48"/>
      <c r="BU1392" s="48"/>
      <c r="BV1392" s="48"/>
      <c r="BW1392" s="48"/>
      <c r="BX1392" s="48"/>
    </row>
    <row r="1393" spans="1:76" ht="15.75" hidden="1" x14ac:dyDescent="0.25">
      <c r="A1393" s="48" t="e" cm="1">
        <f t="array" ref="A1393">_xlfn.XLOOKUP(Tableau210[[#This Row],[NOM]]&amp;Tableau210[[#This Row],[REPERE BUTA]],[6]!Tableau16[POSTE TECHNIQUE]&amp;[6]!Tableau16[Repere ADM],[6]!Tableau16[NUMERO CLIENT])</f>
        <v>#N/A</v>
      </c>
      <c r="B1393" s="48" t="e" cm="1">
        <f t="array" ref="B1393">_xlfn.XLOOKUP(Tableau210[[#This Row],[NOM]]&amp;Tableau210[[#This Row],[REPERE BUTA]],[6]!Tableau16[POSTE TECHNIQUE]&amp;[6]!Tableau16[Repere REF],[6]!Tableau16[NUMERO CLIENT])</f>
        <v>#N/A</v>
      </c>
      <c r="C1393" s="48" cm="1">
        <f t="array" ref="C1393">_xlfn.XLOOKUP(Tableau210[[#This Row],[NOM]]&amp;Tableau210[[#This Row],[Repere Ubleam]],[7]Sheet1!$C$2:$C$2995&amp;[7]Sheet1!$I$2:$I$2995,[7]Sheet1!$A$2:$A$2995)</f>
        <v>1391</v>
      </c>
      <c r="D1393" s="48" t="str">
        <f>C1393&amp;""</f>
        <v>1391</v>
      </c>
      <c r="E1393" s="48" t="e">
        <v>#N/A</v>
      </c>
      <c r="F1393" s="48" t="e">
        <v>#N/A</v>
      </c>
      <c r="G1393" s="186" t="s">
        <v>1996</v>
      </c>
      <c r="H1393" s="158" t="s">
        <v>1068</v>
      </c>
      <c r="I1393" s="158" t="s">
        <v>80</v>
      </c>
      <c r="J1393" s="158" t="s">
        <v>1074</v>
      </c>
      <c r="K1393" s="158" t="str">
        <f>_xlfn.XLOOKUP(Tableau210[[#This Row],[NOM]],[8]LUT!$I$5:$I$301,[8]LUT!$N$5:$N$301)</f>
        <v xml:space="preserve">Ballon </v>
      </c>
      <c r="L1393" s="158">
        <v>24</v>
      </c>
      <c r="M1393" s="158"/>
      <c r="N1393" s="158">
        <v>24</v>
      </c>
      <c r="O1393" s="158"/>
      <c r="P1393" s="158"/>
      <c r="Q1393" s="158"/>
      <c r="R1393" s="158"/>
      <c r="S1393" s="158"/>
      <c r="T1393" s="158"/>
      <c r="U1393" s="158"/>
      <c r="V1393" s="158"/>
      <c r="W1393" s="117" t="s">
        <v>2537</v>
      </c>
      <c r="X1393" s="208" cm="1">
        <f t="array" ref="X13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</v>
      </c>
      <c r="Y1393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3" s="117" t="s">
        <v>3424</v>
      </c>
      <c r="AA1393" s="208" cm="1">
        <f t="array" ref="AA13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3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3" s="159"/>
      <c r="AD1393" s="117" t="s">
        <v>2103</v>
      </c>
      <c r="AE1393" s="158"/>
      <c r="AF1393" s="183">
        <f>IFERROR(VLOOKUP(Tableau210[[#This Row],[OPERATION]],Tableau4[],5,FALSE),"")</f>
        <v>1</v>
      </c>
      <c r="AG1393" s="179" cm="1">
        <f t="array" ref="AG1393">IFERROR(
   SUM(
      _xlfn._xlws.FILTER(
         Tableau3[JP],
         (Tableau3[ITEM]=Tableau210[[#This Row],[NOM]])*
         (Tableau3[Rep.]=Tableau210[[#This Row],[REPERE BUTA]])
      )
   ),
0)</f>
        <v>1</v>
      </c>
      <c r="AH1393" s="183">
        <f>IFERROR(VLOOKUP(Tableau210[[#This Row],[OPERATION]],Tableau4[],4,FALSE),"")</f>
        <v>0</v>
      </c>
      <c r="AI1393" s="179" cm="1">
        <f t="array" ref="AI1393">IFERROR(
   SUM(
      _xlfn._xlws.FILTER(
         Tableau3[BP],
         (Tableau3[ITEM]=Tableau210[[#This Row],[NOM]])*
         (Tableau3[Rep.]=Tableau210[[#This Row],[REPERE BUTA]])
      )
   ),
0)</f>
        <v>0</v>
      </c>
      <c r="AJ1393" s="183" t="str">
        <f>IF(Tableau210[[#This Row],[NB JP EMIS]]=1,"1 JP","") &amp; IF(Tableau210[[#This Row],[NB BP EMIS]]=1," 1 BP","")</f>
        <v>1 JP</v>
      </c>
      <c r="AK1393" s="179" t="str">
        <f>IF(Tableau210[[#This Row],[NB JP BUTA]]=1,"1 JP","") &amp; IF(Tableau210[[#This Row],[Nb BP BUTA]]=1," 1 BP","") &amp; IF(Tableau210[[#This Row],[Nb BP BUTA]]=2," 2 BP","")</f>
        <v>1 JP</v>
      </c>
      <c r="AL1393" s="118" t="s">
        <v>2527</v>
      </c>
      <c r="AM1393" s="118">
        <f>IFERROR(+VLOOKUP(AY1393,Tiges!$G$4:$I$569,3,FALSE),"")</f>
        <v>22</v>
      </c>
      <c r="AN1393" s="159"/>
      <c r="AO1393" s="117" t="s">
        <v>3424</v>
      </c>
      <c r="AP1393" s="180" cm="1">
        <f t="array" ref="AP13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93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93" s="117" t="s">
        <v>3424</v>
      </c>
      <c r="AS1393" s="180" t="str" cm="1">
        <f t="array" ref="AS13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93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93" s="117" t="s">
        <v>3424</v>
      </c>
      <c r="AV1393" s="180" t="str" cm="1">
        <f t="array" ref="AV13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393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393" s="118"/>
      <c r="AY1393" s="118" cm="1">
        <f t="array" ref="AY1393">IFERROR(_xlfn.XLOOKUP(Tableau210[[#This Row],[DN DONNEES BUTA ]]&amp;Tableau210[[#This Row],[PN DONNEES BUTA]],Tiges!$B$4:$B$79&amp;Tiges!$C$4:$C$79,Tiges!$G$4:$G$79),"")</f>
        <v>14</v>
      </c>
      <c r="AZ1393" s="118"/>
      <c r="BA1393" s="118" cm="1">
        <f t="array" ref="BA1393">IFERROR(_xlfn.XLOOKUP(Tableau210[[#This Row],[DN DONNEES BUTA ]]&amp;Tableau210[[#This Row],[PN DONNEES BUTA]],Tiges!$B$4:$B$79&amp;Tiges!$C$4:$C$79,Tiges!$H$4:$H$79),"")</f>
        <v>70</v>
      </c>
      <c r="BB1393" s="118"/>
      <c r="BC1393" s="184">
        <f>IFERROR(VLOOKUP(Tableau210[[#This Row],[OPERATION]],Tableau4[],2,FALSE),"")</f>
        <v>2</v>
      </c>
      <c r="BD1393" s="180" cm="1">
        <f t="array" ref="BD1393">IFERROR(
   SUM(
      _xlfn._xlws.FILTER(
         Tableau3[Nb Platinage Joint],
         (Tableau3[ITEM]=Tableau210[[#This Row],[NOM]])*
         (Tableau3[Rep.]=Tableau210[[#This Row],[REPERE BUTA]])
      )
   ),
0)</f>
        <v>2</v>
      </c>
      <c r="BE1393" s="182">
        <f>IFERROR(VLOOKUP(Tableau210[[#This Row],[OPERATION]],Tableau4[],3,FALSE),"")</f>
        <v>1</v>
      </c>
      <c r="BF1393" s="180" cm="1">
        <f t="array" ref="BF1393">IFERROR(
   SUM(
      _xlfn._xlws.FILTER(
         Tableau3[Joint Définitif Nb],
         (Tableau3[ITEM]=Tableau210[[#This Row],[NOM]])*
         (Tableau3[Rep.]=Tableau210[[#This Row],[REPERE BUTA]])
      )
   ),
0)</f>
        <v>1</v>
      </c>
      <c r="BG1393" s="117" t="s">
        <v>3424</v>
      </c>
      <c r="BH1393" s="180" t="str" cm="1">
        <f t="array" ref="BH13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93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93" s="117" t="s">
        <v>3424</v>
      </c>
      <c r="BK1393" s="117" t="s">
        <v>3424</v>
      </c>
      <c r="BL1393" s="167" t="s">
        <v>2380</v>
      </c>
      <c r="BM1393" s="118"/>
      <c r="BN1393" s="118"/>
      <c r="BO1393" s="118"/>
      <c r="BP1393" s="118"/>
      <c r="BQ1393" s="159"/>
      <c r="BR1393" s="158"/>
      <c r="BS1393" s="159"/>
      <c r="BT1393" s="159"/>
      <c r="BU1393" s="159"/>
      <c r="BV1393" s="159"/>
      <c r="BW1393" s="159"/>
      <c r="BX1393" s="159"/>
    </row>
    <row r="1394" spans="1:76" ht="15.75" hidden="1" x14ac:dyDescent="0.25">
      <c r="A1394" s="48" t="e" cm="1">
        <f t="array" ref="A1394">_xlfn.XLOOKUP(Tableau210[[#This Row],[NOM]]&amp;Tableau210[[#This Row],[REPERE BUTA]],[6]!Tableau16[POSTE TECHNIQUE]&amp;[6]!Tableau16[Repere ADM],[6]!Tableau16[NUMERO CLIENT])</f>
        <v>#N/A</v>
      </c>
      <c r="B1394" s="48" t="e" cm="1">
        <f t="array" ref="B1394">_xlfn.XLOOKUP(Tableau210[[#This Row],[NOM]]&amp;Tableau210[[#This Row],[REPERE BUTA]],[6]!Tableau16[POSTE TECHNIQUE]&amp;[6]!Tableau16[Repere REF],[6]!Tableau16[NUMERO CLIENT])</f>
        <v>#N/A</v>
      </c>
      <c r="C1394" s="48" cm="1">
        <f t="array" ref="C1394">_xlfn.XLOOKUP(Tableau210[[#This Row],[NOM]]&amp;Tableau210[[#This Row],[Repere Ubleam]],[7]Sheet1!$C$2:$C$2995&amp;[7]Sheet1!$I$2:$I$2995,[7]Sheet1!$A$2:$A$2995)</f>
        <v>1392</v>
      </c>
      <c r="D1394" s="48" t="str">
        <f>C1394&amp;""</f>
        <v>1392</v>
      </c>
      <c r="E1394" s="48" t="e">
        <v>#N/A</v>
      </c>
      <c r="F1394" s="48" t="e">
        <v>#N/A</v>
      </c>
      <c r="G1394" s="186" t="s">
        <v>2017</v>
      </c>
      <c r="H1394" s="158" t="s">
        <v>1066</v>
      </c>
      <c r="I1394" s="119" t="s">
        <v>91</v>
      </c>
      <c r="J1394" s="119" t="s">
        <v>91</v>
      </c>
      <c r="K1394" s="158" t="str">
        <f>_xlfn.XLOOKUP(Tableau210[[#This Row],[NOM]],[8]LUT!$I$5:$I$301,[8]LUT!$N$5:$N$301)</f>
        <v>Robinetterie</v>
      </c>
      <c r="L1394" s="158" t="s">
        <v>73</v>
      </c>
      <c r="M1394" s="158"/>
      <c r="N1394" s="158" t="s">
        <v>73</v>
      </c>
      <c r="O1394" s="158"/>
      <c r="P1394" s="158"/>
      <c r="Q1394" s="158"/>
      <c r="R1394" s="158"/>
      <c r="S1394" s="158"/>
      <c r="T1394" s="158"/>
      <c r="U1394" s="158"/>
      <c r="V1394" s="158"/>
      <c r="W1394" s="117" t="s">
        <v>3424</v>
      </c>
      <c r="X1394" s="208" cm="1">
        <f t="array" ref="X13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394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4" s="117" t="s">
        <v>3424</v>
      </c>
      <c r="AA1394" s="208" cm="1">
        <f t="array" ref="AA13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4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4" s="159"/>
      <c r="AD1394" s="117" t="s">
        <v>2196</v>
      </c>
      <c r="AE1394" s="158"/>
      <c r="AF1394" s="183">
        <f>IFERROR(VLOOKUP(Tableau210[[#This Row],[OPERATION]],Tableau4[],5,FALSE),"")</f>
        <v>0</v>
      </c>
      <c r="AG1394" s="179" cm="1">
        <f t="array" ref="AG1394">IFERROR(
   SUM(
      _xlfn._xlws.FILTER(
         Tableau3[JP],
         (Tableau3[ITEM]=Tableau210[[#This Row],[NOM]])*
         (Tableau3[Rep.]=Tableau210[[#This Row],[REPERE BUTA]])
      )
   ),
0)</f>
        <v>0</v>
      </c>
      <c r="AH1394" s="183">
        <f>IFERROR(VLOOKUP(Tableau210[[#This Row],[OPERATION]],Tableau4[],4,FALSE),"")</f>
        <v>0</v>
      </c>
      <c r="AI1394" s="179" cm="1">
        <f t="array" ref="AI1394">IFERROR(
   SUM(
      _xlfn._xlws.FILTER(
         Tableau3[BP],
         (Tableau3[ITEM]=Tableau210[[#This Row],[NOM]])*
         (Tableau3[Rep.]=Tableau210[[#This Row],[REPERE BUTA]])
      )
   ),
0)</f>
        <v>0</v>
      </c>
      <c r="AJ1394" s="183" t="str">
        <f>IF(Tableau210[[#This Row],[NB JP EMIS]]=1,"1 JP","") &amp; IF(Tableau210[[#This Row],[NB BP EMIS]]=1," 1 BP","")</f>
        <v/>
      </c>
      <c r="AK1394" s="179" t="str">
        <f>IF(Tableau210[[#This Row],[NB JP BUTA]]=1,"1 JP","") &amp; IF(Tableau210[[#This Row],[Nb BP BUTA]]=1," 1 BP","") &amp; IF(Tableau210[[#This Row],[Nb BP BUTA]]=2," 2 BP","")</f>
        <v/>
      </c>
      <c r="AL1394" s="118" t="s">
        <v>2527</v>
      </c>
      <c r="AM1394" s="118">
        <f>IFERROR(+VLOOKUP(AY1394,Tiges!$G$4:$I$569,3,FALSE),"")</f>
        <v>22</v>
      </c>
      <c r="AN1394" s="159"/>
      <c r="AO1394" s="117" t="s">
        <v>3424</v>
      </c>
      <c r="AP1394" s="180" cm="1">
        <f t="array" ref="AP13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94" s="411" t="s">
        <v>3424</v>
      </c>
      <c r="AR1394" s="117" t="s">
        <v>3424</v>
      </c>
      <c r="AS1394" s="180" cm="1">
        <f t="array" ref="AS13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94" s="411" t="s">
        <v>3424</v>
      </c>
      <c r="AU1394" s="117" t="s">
        <v>3424</v>
      </c>
      <c r="AV1394" s="180" cm="1">
        <f t="array" ref="AV13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94" s="411" t="s">
        <v>3424</v>
      </c>
      <c r="AX1394" s="118"/>
      <c r="AY1394" s="118" cm="1">
        <f t="array" ref="AY1394">IFERROR(_xlfn.XLOOKUP(Tableau210[[#This Row],[DN DONNEES BUTA ]]&amp;Tableau210[[#This Row],[PN DONNEES BUTA]],Tiges!$B$4:$B$79&amp;Tiges!$C$4:$C$79,Tiges!$G$4:$G$79),"")</f>
        <v>14</v>
      </c>
      <c r="AZ1394" s="118"/>
      <c r="BA1394" s="118" cm="1">
        <f t="array" ref="BA1394">IFERROR(_xlfn.XLOOKUP(Tableau210[[#This Row],[DN DONNEES BUTA ]]&amp;Tableau210[[#This Row],[PN DONNEES BUTA]],Tiges!$B$4:$B$79&amp;Tiges!$C$4:$C$79,Tiges!$H$4:$H$79),"")</f>
        <v>70</v>
      </c>
      <c r="BB1394" s="118"/>
      <c r="BC1394" s="184">
        <f>IFERROR(VLOOKUP(Tableau210[[#This Row],[OPERATION]],Tableau4[],2,FALSE),"")</f>
        <v>0</v>
      </c>
      <c r="BD1394" s="180" cm="1">
        <f t="array" ref="BD1394">IFERROR(
   SUM(
      _xlfn._xlws.FILTER(
         Tableau3[Nb Platinage Joint],
         (Tableau3[ITEM]=Tableau210[[#This Row],[NOM]])*
         (Tableau3[Rep.]=Tableau210[[#This Row],[REPERE BUTA]])
      )
   ),
0)</f>
        <v>0</v>
      </c>
      <c r="BE1394" s="182">
        <f>IFERROR(VLOOKUP(Tableau210[[#This Row],[OPERATION]],Tableau4[],3,FALSE),"")</f>
        <v>1</v>
      </c>
      <c r="BF1394" s="180" cm="1">
        <f t="array" ref="BF1394">IFERROR(
   SUM(
      _xlfn._xlws.FILTER(
         Tableau3[Joint Définitif Nb],
         (Tableau3[ITEM]=Tableau210[[#This Row],[NOM]])*
         (Tableau3[Rep.]=Tableau210[[#This Row],[REPERE BUTA]])
      )
   ),
0)</f>
        <v>1</v>
      </c>
      <c r="BG1394" s="117" t="s">
        <v>3424</v>
      </c>
      <c r="BH1394" s="180" cm="1">
        <f t="array" ref="BH13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94" s="411" t="s">
        <v>3424</v>
      </c>
      <c r="BJ1394" s="117"/>
      <c r="BK1394" s="117" t="s">
        <v>3424</v>
      </c>
      <c r="BL1394" s="167" t="s">
        <v>2380</v>
      </c>
      <c r="BM1394" s="118"/>
      <c r="BN1394" s="118"/>
      <c r="BO1394" s="118"/>
      <c r="BP1394" s="118"/>
      <c r="BQ1394" s="159"/>
      <c r="BR1394" s="158"/>
      <c r="BS1394" s="159"/>
      <c r="BT1394" s="159"/>
      <c r="BU1394" s="159"/>
      <c r="BV1394" s="159"/>
      <c r="BW1394" s="159"/>
      <c r="BX1394" s="159"/>
    </row>
    <row r="1395" spans="1:76" ht="15.75" hidden="1" x14ac:dyDescent="0.25">
      <c r="A1395" s="48" t="e" cm="1">
        <f t="array" ref="A1395">_xlfn.XLOOKUP(Tableau210[[#This Row],[NOM]]&amp;Tableau210[[#This Row],[REPERE BUTA]],[6]!Tableau16[POSTE TECHNIQUE]&amp;[6]!Tableau16[Repere ADM],[6]!Tableau16[NUMERO CLIENT])</f>
        <v>#N/A</v>
      </c>
      <c r="B1395" s="48" t="e" cm="1">
        <f t="array" ref="B1395">_xlfn.XLOOKUP(Tableau210[[#This Row],[NOM]]&amp;Tableau210[[#This Row],[REPERE BUTA]],[6]!Tableau16[POSTE TECHNIQUE]&amp;[6]!Tableau16[Repere REF],[6]!Tableau16[NUMERO CLIENT])</f>
        <v>#N/A</v>
      </c>
      <c r="C1395" s="48" cm="1">
        <f t="array" ref="C1395">_xlfn.XLOOKUP(Tableau210[[#This Row],[NOM]]&amp;Tableau210[[#This Row],[Repere Ubleam]],[7]Sheet1!$C$2:$C$2995&amp;[7]Sheet1!$I$2:$I$2995,[7]Sheet1!$A$2:$A$2995)</f>
        <v>1393</v>
      </c>
      <c r="D1395" s="48" t="str">
        <f>C1395&amp;""</f>
        <v>1393</v>
      </c>
      <c r="E1395" s="48" t="e">
        <v>#N/A</v>
      </c>
      <c r="F1395" s="48" t="e">
        <v>#N/A</v>
      </c>
      <c r="G1395" s="186" t="s">
        <v>2017</v>
      </c>
      <c r="H1395" s="158" t="s">
        <v>1066</v>
      </c>
      <c r="I1395" s="158" t="s">
        <v>91</v>
      </c>
      <c r="J1395" s="119" t="s">
        <v>91</v>
      </c>
      <c r="K1395" s="158" t="str">
        <f>_xlfn.XLOOKUP(Tableau210[[#This Row],[NOM]],[8]LUT!$I$5:$I$301,[8]LUT!$N$5:$N$301)</f>
        <v>Robinetterie</v>
      </c>
      <c r="L1395" s="158" t="s">
        <v>83</v>
      </c>
      <c r="M1395" s="158"/>
      <c r="N1395" s="158" t="s">
        <v>83</v>
      </c>
      <c r="O1395" s="158"/>
      <c r="P1395" s="158"/>
      <c r="Q1395" s="158"/>
      <c r="R1395" s="158"/>
      <c r="S1395" s="158"/>
      <c r="T1395" s="158"/>
      <c r="U1395" s="158"/>
      <c r="V1395" s="158"/>
      <c r="W1395" s="117" t="s">
        <v>3424</v>
      </c>
      <c r="X1395" s="208" cm="1">
        <f t="array" ref="X13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95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5" s="117" t="s">
        <v>3424</v>
      </c>
      <c r="AA1395" s="208" cm="1">
        <f t="array" ref="AA13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5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5" s="159"/>
      <c r="AD1395" s="117" t="s">
        <v>2196</v>
      </c>
      <c r="AE1395" s="158"/>
      <c r="AF1395" s="183">
        <f>IFERROR(VLOOKUP(Tableau210[[#This Row],[OPERATION]],Tableau4[],5,FALSE),"")</f>
        <v>0</v>
      </c>
      <c r="AG1395" s="179" cm="1">
        <f t="array" ref="AG1395">IFERROR(
   SUM(
      _xlfn._xlws.FILTER(
         Tableau3[JP],
         (Tableau3[ITEM]=Tableau210[[#This Row],[NOM]])*
         (Tableau3[Rep.]=Tableau210[[#This Row],[REPERE BUTA]])
      )
   ),
0)</f>
        <v>0</v>
      </c>
      <c r="AH1395" s="183">
        <f>IFERROR(VLOOKUP(Tableau210[[#This Row],[OPERATION]],Tableau4[],4,FALSE),"")</f>
        <v>0</v>
      </c>
      <c r="AI1395" s="179" cm="1">
        <f t="array" ref="AI1395">IFERROR(
   SUM(
      _xlfn._xlws.FILTER(
         Tableau3[BP],
         (Tableau3[ITEM]=Tableau210[[#This Row],[NOM]])*
         (Tableau3[Rep.]=Tableau210[[#This Row],[REPERE BUTA]])
      )
   ),
0)</f>
        <v>0</v>
      </c>
      <c r="AJ1395" s="183" t="str">
        <f>IF(Tableau210[[#This Row],[NB JP EMIS]]=1,"1 JP","") &amp; IF(Tableau210[[#This Row],[NB BP EMIS]]=1," 1 BP","")</f>
        <v/>
      </c>
      <c r="AK1395" s="179" t="str">
        <f>IF(Tableau210[[#This Row],[NB JP BUTA]]=1,"1 JP","") &amp; IF(Tableau210[[#This Row],[Nb BP BUTA]]=1," 1 BP","") &amp; IF(Tableau210[[#This Row],[Nb BP BUTA]]=2," 2 BP","")</f>
        <v/>
      </c>
      <c r="AL1395" s="118" t="s">
        <v>2527</v>
      </c>
      <c r="AM1395" s="118">
        <f>IFERROR(+VLOOKUP(AY1395,Tiges!$G$4:$I$569,3,FALSE),"")</f>
        <v>22</v>
      </c>
      <c r="AN1395" s="159"/>
      <c r="AO1395" s="117" t="s">
        <v>3424</v>
      </c>
      <c r="AP1395" s="180" cm="1">
        <f t="array" ref="AP13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95" s="411" t="s">
        <v>3424</v>
      </c>
      <c r="AR1395" s="117" t="s">
        <v>3424</v>
      </c>
      <c r="AS1395" s="180" cm="1">
        <f t="array" ref="AS13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95" s="411" t="s">
        <v>3424</v>
      </c>
      <c r="AU1395" s="117" t="s">
        <v>3424</v>
      </c>
      <c r="AV1395" s="180" cm="1">
        <f t="array" ref="AV13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95" s="411" t="s">
        <v>3424</v>
      </c>
      <c r="AX1395" s="118"/>
      <c r="AY1395" s="118" cm="1">
        <f t="array" ref="AY1395">IFERROR(_xlfn.XLOOKUP(Tableau210[[#This Row],[DN DONNEES BUTA ]]&amp;Tableau210[[#This Row],[PN DONNEES BUTA]],Tiges!$B$4:$B$79&amp;Tiges!$C$4:$C$79,Tiges!$G$4:$G$79),"")</f>
        <v>14</v>
      </c>
      <c r="AZ1395" s="118"/>
      <c r="BA1395" s="118" cm="1">
        <f t="array" ref="BA1395">IFERROR(_xlfn.XLOOKUP(Tableau210[[#This Row],[DN DONNEES BUTA ]]&amp;Tableau210[[#This Row],[PN DONNEES BUTA]],Tiges!$B$4:$B$79&amp;Tiges!$C$4:$C$79,Tiges!$H$4:$H$79),"")</f>
        <v>70</v>
      </c>
      <c r="BB1395" s="118"/>
      <c r="BC1395" s="184">
        <f>IFERROR(VLOOKUP(Tableau210[[#This Row],[OPERATION]],Tableau4[],2,FALSE),"")</f>
        <v>0</v>
      </c>
      <c r="BD1395" s="180" cm="1">
        <f t="array" ref="BD1395">IFERROR(
   SUM(
      _xlfn._xlws.FILTER(
         Tableau3[Nb Platinage Joint],
         (Tableau3[ITEM]=Tableau210[[#This Row],[NOM]])*
         (Tableau3[Rep.]=Tableau210[[#This Row],[REPERE BUTA]])
      )
   ),
0)</f>
        <v>0</v>
      </c>
      <c r="BE1395" s="182">
        <f>IFERROR(VLOOKUP(Tableau210[[#This Row],[OPERATION]],Tableau4[],3,FALSE),"")</f>
        <v>1</v>
      </c>
      <c r="BF1395" s="180" cm="1">
        <f t="array" ref="BF1395">IFERROR(
   SUM(
      _xlfn._xlws.FILTER(
         Tableau3[Joint Définitif Nb],
         (Tableau3[ITEM]=Tableau210[[#This Row],[NOM]])*
         (Tableau3[Rep.]=Tableau210[[#This Row],[REPERE BUTA]])
      )
   ),
0)</f>
        <v>1</v>
      </c>
      <c r="BG1395" s="117" t="s">
        <v>3424</v>
      </c>
      <c r="BH1395" s="180" cm="1">
        <f t="array" ref="BH13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95" s="411" t="s">
        <v>3424</v>
      </c>
      <c r="BJ1395" s="117"/>
      <c r="BK1395" s="117" t="s">
        <v>3424</v>
      </c>
      <c r="BL1395" s="167" t="s">
        <v>2380</v>
      </c>
      <c r="BM1395" s="118"/>
      <c r="BN1395" s="118"/>
      <c r="BO1395" s="118"/>
      <c r="BP1395" s="118"/>
      <c r="BQ1395" s="159"/>
      <c r="BR1395" s="158"/>
      <c r="BS1395" s="159"/>
      <c r="BT1395" s="159"/>
      <c r="BU1395" s="159"/>
      <c r="BV1395" s="159"/>
      <c r="BW1395" s="159"/>
      <c r="BX1395" s="159"/>
    </row>
    <row r="1396" spans="1:76" ht="15.75" hidden="1" x14ac:dyDescent="0.25">
      <c r="A1396" s="48" t="e" cm="1">
        <f t="array" ref="A1396">_xlfn.XLOOKUP(Tableau210[[#This Row],[NOM]]&amp;Tableau210[[#This Row],[REPERE BUTA]],[6]!Tableau16[POSTE TECHNIQUE]&amp;[6]!Tableau16[Repere ADM],[6]!Tableau16[NUMERO CLIENT])</f>
        <v>#N/A</v>
      </c>
      <c r="B1396" s="48" t="e" cm="1">
        <f t="array" ref="B1396">_xlfn.XLOOKUP(Tableau210[[#This Row],[NOM]]&amp;Tableau210[[#This Row],[REPERE BUTA]],[6]!Tableau16[POSTE TECHNIQUE]&amp;[6]!Tableau16[Repere REF],[6]!Tableau16[NUMERO CLIENT])</f>
        <v>#N/A</v>
      </c>
      <c r="C1396" s="48" cm="1">
        <f t="array" ref="C1396">_xlfn.XLOOKUP(Tableau210[[#This Row],[NOM]]&amp;Tableau210[[#This Row],[Repere Ubleam]],[7]Sheet1!$C$2:$C$2995&amp;[7]Sheet1!$I$2:$I$2995,[7]Sheet1!$A$2:$A$2995)</f>
        <v>1394</v>
      </c>
      <c r="D1396" s="48" t="str">
        <f>C1396&amp;""</f>
        <v>1394</v>
      </c>
      <c r="E1396" s="48" t="e">
        <v>#N/A</v>
      </c>
      <c r="F1396" s="48" t="e">
        <v>#N/A</v>
      </c>
      <c r="G1396" s="176" t="s">
        <v>2017</v>
      </c>
      <c r="H1396" s="119" t="s">
        <v>1066</v>
      </c>
      <c r="I1396" s="119" t="s">
        <v>91</v>
      </c>
      <c r="J1396" s="119" t="s">
        <v>91</v>
      </c>
      <c r="K1396" s="158" t="str">
        <f>_xlfn.XLOOKUP(Tableau210[[#This Row],[NOM]],[8]LUT!$I$5:$I$301,[8]LUT!$N$5:$N$301)</f>
        <v>Robinetterie</v>
      </c>
      <c r="L1396" s="119" t="s">
        <v>75</v>
      </c>
      <c r="M1396" s="119"/>
      <c r="N1396" s="119" t="s">
        <v>75</v>
      </c>
      <c r="O1396" s="119"/>
      <c r="P1396" s="119"/>
      <c r="Q1396" s="119"/>
      <c r="R1396" s="119"/>
      <c r="S1396" s="119"/>
      <c r="T1396" s="119"/>
      <c r="U1396" s="119"/>
      <c r="V1396" s="119"/>
      <c r="W1396" s="117" t="s">
        <v>3424</v>
      </c>
      <c r="X1396" s="207" cm="1">
        <f t="array" ref="X13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</v>
      </c>
      <c r="Y1396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6" s="117" t="s">
        <v>3424</v>
      </c>
      <c r="AA1396" s="207" cm="1">
        <f t="array" ref="AA13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6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6" s="48"/>
      <c r="AD1396" s="117" t="s">
        <v>2196</v>
      </c>
      <c r="AE1396" s="119"/>
      <c r="AF1396" s="183">
        <f>IFERROR(VLOOKUP(Tableau210[[#This Row],[OPERATION]],Tableau4[],5,FALSE),"")</f>
        <v>0</v>
      </c>
      <c r="AG1396" s="178" cm="1">
        <f t="array" ref="AG1396">IFERROR(
   SUM(
      _xlfn._xlws.FILTER(
         Tableau3[JP],
         (Tableau3[ITEM]=Tableau210[[#This Row],[NOM]])*
         (Tableau3[Rep.]=Tableau210[[#This Row],[REPERE BUTA]])
      )
   ),
0)</f>
        <v>0</v>
      </c>
      <c r="AH1396" s="183">
        <f>IFERROR(VLOOKUP(Tableau210[[#This Row],[OPERATION]],Tableau4[],4,FALSE),"")</f>
        <v>0</v>
      </c>
      <c r="AI1396" s="178" cm="1">
        <f t="array" ref="AI1396">IFERROR(
   SUM(
      _xlfn._xlws.FILTER(
         Tableau3[BP],
         (Tableau3[ITEM]=Tableau210[[#This Row],[NOM]])*
         (Tableau3[Rep.]=Tableau210[[#This Row],[REPERE BUTA]])
      )
   ),
0)</f>
        <v>0</v>
      </c>
      <c r="AJ1396" s="181" t="str">
        <f>IF(Tableau210[[#This Row],[NB JP EMIS]]=1,"1 JP","") &amp; IF(Tableau210[[#This Row],[NB BP EMIS]]=1," 1 BP","")</f>
        <v/>
      </c>
      <c r="AK1396" s="178" t="str">
        <f>IF(Tableau210[[#This Row],[NB JP BUTA]]=1,"1 JP","") &amp; IF(Tableau210[[#This Row],[Nb BP BUTA]]=1," 1 BP","") &amp; IF(Tableau210[[#This Row],[Nb BP BUTA]]=2," 2 BP","")</f>
        <v/>
      </c>
      <c r="AL1396" s="117" t="s">
        <v>2527</v>
      </c>
      <c r="AM1396" s="117">
        <f>IFERROR(+VLOOKUP(AY1396,Tiges!$G$4:$I$569,3,FALSE),"")</f>
        <v>22</v>
      </c>
      <c r="AN1396" s="48"/>
      <c r="AO1396" s="117" t="s">
        <v>3424</v>
      </c>
      <c r="AP1396" s="177" cm="1">
        <f t="array" ref="AP13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96" s="411" t="s">
        <v>3424</v>
      </c>
      <c r="AR1396" s="117" t="s">
        <v>3424</v>
      </c>
      <c r="AS1396" s="177" cm="1">
        <f t="array" ref="AS13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96" s="411" t="s">
        <v>3424</v>
      </c>
      <c r="AU1396" s="117" t="s">
        <v>3424</v>
      </c>
      <c r="AV1396" s="177" cm="1">
        <f t="array" ref="AV13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96" s="411" t="s">
        <v>3424</v>
      </c>
      <c r="AX1396" s="117"/>
      <c r="AY1396" s="117" cm="1">
        <f t="array" ref="AY1396">IFERROR(_xlfn.XLOOKUP(Tableau210[[#This Row],[DN DONNEES BUTA ]]&amp;Tableau210[[#This Row],[PN DONNEES BUTA]],Tiges!$B$4:$B$79&amp;Tiges!$C$4:$C$79,Tiges!$G$4:$G$79),"")</f>
        <v>14</v>
      </c>
      <c r="AZ1396" s="117"/>
      <c r="BA1396" s="117" cm="1">
        <f t="array" ref="BA1396">IFERROR(_xlfn.XLOOKUP(Tableau210[[#This Row],[DN DONNEES BUTA ]]&amp;Tableau210[[#This Row],[PN DONNEES BUTA]],Tiges!$B$4:$B$79&amp;Tiges!$C$4:$C$79,Tiges!$H$4:$H$79),"")</f>
        <v>70</v>
      </c>
      <c r="BB1396" s="117"/>
      <c r="BC1396" s="184">
        <f>IFERROR(VLOOKUP(Tableau210[[#This Row],[OPERATION]],Tableau4[],2,FALSE),"")</f>
        <v>0</v>
      </c>
      <c r="BD1396" s="177" cm="1">
        <f t="array" ref="BD1396">IFERROR(
   SUM(
      _xlfn._xlws.FILTER(
         Tableau3[Nb Platinage Joint],
         (Tableau3[ITEM]=Tableau210[[#This Row],[NOM]])*
         (Tableau3[Rep.]=Tableau210[[#This Row],[REPERE BUTA]])
      )
   ),
0)</f>
        <v>0</v>
      </c>
      <c r="BE1396" s="182">
        <f>IFERROR(VLOOKUP(Tableau210[[#This Row],[OPERATION]],Tableau4[],3,FALSE),"")</f>
        <v>1</v>
      </c>
      <c r="BF1396" s="177" cm="1">
        <f t="array" ref="BF1396">IFERROR(
   SUM(
      _xlfn._xlws.FILTER(
         Tableau3[Joint Définitif Nb],
         (Tableau3[ITEM]=Tableau210[[#This Row],[NOM]])*
         (Tableau3[Rep.]=Tableau210[[#This Row],[REPERE BUTA]])
      )
   ),
0)</f>
        <v>1</v>
      </c>
      <c r="BG1396" s="117" t="s">
        <v>3424</v>
      </c>
      <c r="BH1396" s="177" cm="1">
        <f t="array" ref="BH13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96" s="411" t="s">
        <v>3424</v>
      </c>
      <c r="BJ1396" s="117"/>
      <c r="BK1396" s="117" t="s">
        <v>3424</v>
      </c>
      <c r="BL1396" s="167" t="s">
        <v>2380</v>
      </c>
      <c r="BM1396" s="117"/>
      <c r="BN1396" s="117"/>
      <c r="BO1396" s="117"/>
      <c r="BP1396" s="117"/>
      <c r="BQ1396" s="48"/>
      <c r="BR1396" s="119"/>
      <c r="BS1396" s="48"/>
      <c r="BT1396" s="48"/>
      <c r="BU1396" s="48"/>
      <c r="BV1396" s="48"/>
      <c r="BW1396" s="48"/>
      <c r="BX1396" s="48"/>
    </row>
    <row r="1397" spans="1:76" ht="15.75" hidden="1" x14ac:dyDescent="0.25">
      <c r="A1397" s="48" t="e" cm="1">
        <f t="array" ref="A1397">_xlfn.XLOOKUP(Tableau210[[#This Row],[NOM]]&amp;Tableau210[[#This Row],[REPERE BUTA]],[6]!Tableau16[POSTE TECHNIQUE]&amp;[6]!Tableau16[Repere ADM],[6]!Tableau16[NUMERO CLIENT])</f>
        <v>#N/A</v>
      </c>
      <c r="B1397" s="48" t="e" cm="1">
        <f t="array" ref="B1397">_xlfn.XLOOKUP(Tableau210[[#This Row],[NOM]]&amp;Tableau210[[#This Row],[REPERE BUTA]],[6]!Tableau16[POSTE TECHNIQUE]&amp;[6]!Tableau16[Repere REF],[6]!Tableau16[NUMERO CLIENT])</f>
        <v>#N/A</v>
      </c>
      <c r="C1397" s="48" cm="1">
        <f t="array" ref="C1397">_xlfn.XLOOKUP(Tableau210[[#This Row],[NOM]]&amp;Tableau210[[#This Row],[Repere Ubleam]],[7]Sheet1!$C$2:$C$2995&amp;[7]Sheet1!$I$2:$I$2995,[7]Sheet1!$A$2:$A$2995)</f>
        <v>1395</v>
      </c>
      <c r="D1397" s="48" t="str">
        <f>C1397&amp;""</f>
        <v>1395</v>
      </c>
      <c r="E1397" s="48" t="e">
        <v>#N/A</v>
      </c>
      <c r="F1397" s="48" t="e">
        <v>#N/A</v>
      </c>
      <c r="G1397" s="186" t="s">
        <v>2017</v>
      </c>
      <c r="H1397" s="158" t="s">
        <v>1066</v>
      </c>
      <c r="I1397" s="158" t="s">
        <v>91</v>
      </c>
      <c r="J1397" s="119" t="s">
        <v>91</v>
      </c>
      <c r="K1397" s="158" t="str">
        <f>_xlfn.XLOOKUP(Tableau210[[#This Row],[NOM]],[8]LUT!$I$5:$I$301,[8]LUT!$N$5:$N$301)</f>
        <v>Robinetterie</v>
      </c>
      <c r="L1397" s="158" t="s">
        <v>70</v>
      </c>
      <c r="M1397" s="158"/>
      <c r="N1397" s="158" t="s">
        <v>70</v>
      </c>
      <c r="O1397" s="158"/>
      <c r="P1397" s="158"/>
      <c r="Q1397" s="158"/>
      <c r="R1397" s="158"/>
      <c r="S1397" s="158"/>
      <c r="T1397" s="158"/>
      <c r="U1397" s="158"/>
      <c r="V1397" s="158"/>
      <c r="W1397" s="117" t="s">
        <v>3424</v>
      </c>
      <c r="X1397" s="208" cm="1">
        <f t="array" ref="X13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97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7" s="117" t="s">
        <v>3424</v>
      </c>
      <c r="AA1397" s="208" cm="1">
        <f t="array" ref="AA13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7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7" s="159"/>
      <c r="AD1397" s="117" t="s">
        <v>2196</v>
      </c>
      <c r="AE1397" s="158"/>
      <c r="AF1397" s="183">
        <f>IFERROR(VLOOKUP(Tableau210[[#This Row],[OPERATION]],Tableau4[],5,FALSE),"")</f>
        <v>0</v>
      </c>
      <c r="AG1397" s="179" cm="1">
        <f t="array" ref="AG1397">IFERROR(
   SUM(
      _xlfn._xlws.FILTER(
         Tableau3[JP],
         (Tableau3[ITEM]=Tableau210[[#This Row],[NOM]])*
         (Tableau3[Rep.]=Tableau210[[#This Row],[REPERE BUTA]])
      )
   ),
0)</f>
        <v>0</v>
      </c>
      <c r="AH1397" s="183">
        <f>IFERROR(VLOOKUP(Tableau210[[#This Row],[OPERATION]],Tableau4[],4,FALSE),"")</f>
        <v>0</v>
      </c>
      <c r="AI1397" s="179" cm="1">
        <f t="array" ref="AI1397">IFERROR(
   SUM(
      _xlfn._xlws.FILTER(
         Tableau3[BP],
         (Tableau3[ITEM]=Tableau210[[#This Row],[NOM]])*
         (Tableau3[Rep.]=Tableau210[[#This Row],[REPERE BUTA]])
      )
   ),
0)</f>
        <v>0</v>
      </c>
      <c r="AJ1397" s="183" t="str">
        <f>IF(Tableau210[[#This Row],[NB JP EMIS]]=1,"1 JP","") &amp; IF(Tableau210[[#This Row],[NB BP EMIS]]=1," 1 BP","")</f>
        <v/>
      </c>
      <c r="AK1397" s="179" t="str">
        <f>IF(Tableau210[[#This Row],[NB JP BUTA]]=1,"1 JP","") &amp; IF(Tableau210[[#This Row],[Nb BP BUTA]]=1," 1 BP","") &amp; IF(Tableau210[[#This Row],[Nb BP BUTA]]=2," 2 BP","")</f>
        <v/>
      </c>
      <c r="AL1397" s="118" t="s">
        <v>2527</v>
      </c>
      <c r="AM1397" s="118">
        <f>IFERROR(+VLOOKUP(AY1397,Tiges!$G$4:$I$569,3,FALSE),"")</f>
        <v>22</v>
      </c>
      <c r="AN1397" s="159"/>
      <c r="AO1397" s="117" t="s">
        <v>3424</v>
      </c>
      <c r="AP1397" s="180" cm="1">
        <f t="array" ref="AP13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397" s="411" t="s">
        <v>3424</v>
      </c>
      <c r="AR1397" s="117" t="s">
        <v>3424</v>
      </c>
      <c r="AS1397" s="180" cm="1">
        <f t="array" ref="AS13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397" s="411" t="s">
        <v>3424</v>
      </c>
      <c r="AU1397" s="117" t="s">
        <v>3424</v>
      </c>
      <c r="AV1397" s="180" cm="1">
        <f t="array" ref="AV13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397" s="411" t="s">
        <v>3424</v>
      </c>
      <c r="AX1397" s="118"/>
      <c r="AY1397" s="118" cm="1">
        <f t="array" ref="AY1397">IFERROR(_xlfn.XLOOKUP(Tableau210[[#This Row],[DN DONNEES BUTA ]]&amp;Tableau210[[#This Row],[PN DONNEES BUTA]],Tiges!$B$4:$B$79&amp;Tiges!$C$4:$C$79,Tiges!$G$4:$G$79),"")</f>
        <v>14</v>
      </c>
      <c r="AZ1397" s="118"/>
      <c r="BA1397" s="118" cm="1">
        <f t="array" ref="BA1397">IFERROR(_xlfn.XLOOKUP(Tableau210[[#This Row],[DN DONNEES BUTA ]]&amp;Tableau210[[#This Row],[PN DONNEES BUTA]],Tiges!$B$4:$B$79&amp;Tiges!$C$4:$C$79,Tiges!$H$4:$H$79),"")</f>
        <v>70</v>
      </c>
      <c r="BB1397" s="118"/>
      <c r="BC1397" s="184">
        <f>IFERROR(VLOOKUP(Tableau210[[#This Row],[OPERATION]],Tableau4[],2,FALSE),"")</f>
        <v>0</v>
      </c>
      <c r="BD1397" s="180" cm="1">
        <f t="array" ref="BD1397">IFERROR(
   SUM(
      _xlfn._xlws.FILTER(
         Tableau3[Nb Platinage Joint],
         (Tableau3[ITEM]=Tableau210[[#This Row],[NOM]])*
         (Tableau3[Rep.]=Tableau210[[#This Row],[REPERE BUTA]])
      )
   ),
0)</f>
        <v>0</v>
      </c>
      <c r="BE1397" s="182">
        <f>IFERROR(VLOOKUP(Tableau210[[#This Row],[OPERATION]],Tableau4[],3,FALSE),"")</f>
        <v>1</v>
      </c>
      <c r="BF1397" s="180" cm="1">
        <f t="array" ref="BF1397">IFERROR(
   SUM(
      _xlfn._xlws.FILTER(
         Tableau3[Joint Définitif Nb],
         (Tableau3[ITEM]=Tableau210[[#This Row],[NOM]])*
         (Tableau3[Rep.]=Tableau210[[#This Row],[REPERE BUTA]])
      )
   ),
0)</f>
        <v>1</v>
      </c>
      <c r="BG1397" s="117" t="s">
        <v>3424</v>
      </c>
      <c r="BH1397" s="180" cm="1">
        <f t="array" ref="BH13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397" s="411" t="s">
        <v>3424</v>
      </c>
      <c r="BJ1397" s="117"/>
      <c r="BK1397" s="117" t="s">
        <v>3424</v>
      </c>
      <c r="BL1397" s="167" t="s">
        <v>2380</v>
      </c>
      <c r="BM1397" s="118"/>
      <c r="BN1397" s="118"/>
      <c r="BO1397" s="118"/>
      <c r="BP1397" s="118"/>
      <c r="BQ1397" s="159"/>
      <c r="BR1397" s="158"/>
      <c r="BS1397" s="159"/>
      <c r="BT1397" s="159"/>
      <c r="BU1397" s="159"/>
      <c r="BV1397" s="159"/>
      <c r="BW1397" s="159"/>
      <c r="BX1397" s="159"/>
    </row>
    <row r="1398" spans="1:76" ht="15.75" hidden="1" x14ac:dyDescent="0.25">
      <c r="A1398" s="48" t="e" cm="1">
        <f t="array" ref="A1398">_xlfn.XLOOKUP(Tableau210[[#This Row],[NOM]]&amp;Tableau210[[#This Row],[REPERE BUTA]],[6]!Tableau16[POSTE TECHNIQUE]&amp;[6]!Tableau16[Repere ADM],[6]!Tableau16[NUMERO CLIENT])</f>
        <v>#N/A</v>
      </c>
      <c r="B1398" s="48" t="str" cm="1">
        <f t="array" ref="B1398">_xlfn.XLOOKUP(Tableau210[[#This Row],[NOM]]&amp;Tableau210[[#This Row],[REPERE BUTA]],[6]!Tableau16[POSTE TECHNIQUE]&amp;[6]!Tableau16[Repere REF],[6]!Tableau16[NUMERO CLIENT])</f>
        <v>S2-PSVBT-798</v>
      </c>
      <c r="C1398" s="48" cm="1">
        <f t="array" ref="C1398">_xlfn.XLOOKUP(Tableau210[[#This Row],[NOM]]&amp;Tableau210[[#This Row],[Repere Ubleam]],[7]Sheet1!$C$2:$C$2995&amp;[7]Sheet1!$I$2:$I$2995,[7]Sheet1!$A$2:$A$2995)</f>
        <v>750</v>
      </c>
      <c r="D1398" s="48" t="str">
        <f>C1398&amp;""</f>
        <v>750</v>
      </c>
      <c r="E1398" s="48" t="s">
        <v>2592</v>
      </c>
      <c r="F1398" s="48" t="s">
        <v>684</v>
      </c>
      <c r="G1398" s="176" t="s">
        <v>1630</v>
      </c>
      <c r="H1398" s="119" t="s">
        <v>1068</v>
      </c>
      <c r="I1398" s="119" t="s">
        <v>91</v>
      </c>
      <c r="J1398" s="119" t="s">
        <v>1079</v>
      </c>
      <c r="K1398" s="158" t="str">
        <f>_xlfn.XLOOKUP(Tableau210[[#This Row],[NOM]],[8]LUT!$I$5:$I$301,[8]LUT!$N$5:$N$301)</f>
        <v xml:space="preserve">Soupape </v>
      </c>
      <c r="L1398" s="119" t="s">
        <v>83</v>
      </c>
      <c r="M1398" s="119"/>
      <c r="N1398" s="119" t="s">
        <v>83</v>
      </c>
      <c r="O1398" s="119"/>
      <c r="P1398" s="119"/>
      <c r="Q1398" s="119"/>
      <c r="R1398" s="119"/>
      <c r="S1398" s="119"/>
      <c r="T1398" s="119"/>
      <c r="U1398" s="119"/>
      <c r="V1398" s="119"/>
      <c r="W1398" s="148" cm="1">
        <f t="array" ref="W1398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98" s="207" cm="1">
        <f t="array" ref="X13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98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8" s="148" cm="1">
        <f t="array" ref="Z1398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98" s="207" cm="1">
        <f t="array" ref="AA13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8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8" s="48"/>
      <c r="AD1398" s="117" t="s">
        <v>2197</v>
      </c>
      <c r="AE1398" s="119"/>
      <c r="AF1398" s="183">
        <f>IFERROR(VLOOKUP(Tableau210[[#This Row],[OPERATION]],Tableau4[],5,FALSE),"")</f>
        <v>0</v>
      </c>
      <c r="AG1398" s="178" cm="1">
        <f t="array" ref="AG1398">IFERROR(
   SUM(
      _xlfn._xlws.FILTER(
         Tableau3[JP],
         (Tableau3[ITEM]=Tableau210[[#This Row],[NOM]])*
         (Tableau3[Rep.]=Tableau210[[#This Row],[REPERE BUTA]])
      )
   ),
0)</f>
        <v>0</v>
      </c>
      <c r="AH1398" s="183">
        <f>IFERROR(VLOOKUP(Tableau210[[#This Row],[OPERATION]],Tableau4[],4,FALSE),"")</f>
        <v>1</v>
      </c>
      <c r="AI1398" s="178" cm="1">
        <f t="array" ref="AI1398">IFERROR(
   SUM(
      _xlfn._xlws.FILTER(
         Tableau3[BP],
         (Tableau3[ITEM]=Tableau210[[#This Row],[NOM]])*
         (Tableau3[Rep.]=Tableau210[[#This Row],[REPERE BUTA]])
      )
   ),
0)</f>
        <v>1</v>
      </c>
      <c r="AJ1398" s="181" t="str">
        <f>IF(Tableau210[[#This Row],[NB JP EMIS]]=1,"1 JP","") &amp; IF(Tableau210[[#This Row],[NB BP EMIS]]=1," 1 BP","")</f>
        <v xml:space="preserve"> 1 BP</v>
      </c>
      <c r="AK1398" s="178" t="str">
        <f>IF(Tableau210[[#This Row],[NB JP BUTA]]=1,"1 JP","") &amp; IF(Tableau210[[#This Row],[Nb BP BUTA]]=1," 1 BP","") &amp; IF(Tableau210[[#This Row],[Nb BP BUTA]]=2," 2 BP","")</f>
        <v xml:space="preserve"> 1 BP</v>
      </c>
      <c r="AL1398" s="117" t="s">
        <v>2527</v>
      </c>
      <c r="AM1398" s="117">
        <f>IFERROR(+VLOOKUP(AY1398,Tiges!$G$4:$I$569,3,FALSE),"")</f>
        <v>22</v>
      </c>
      <c r="AN1398" s="48"/>
      <c r="AO1398" s="117">
        <v>4</v>
      </c>
      <c r="AP1398" s="177" cm="1">
        <f t="array" ref="AP13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98" s="117" t="s">
        <v>2289</v>
      </c>
      <c r="AS1398" s="177" t="str" cm="1">
        <f t="array" ref="AS13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3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M14x80</v>
      </c>
      <c r="AU1398" s="117" t="s">
        <v>1123</v>
      </c>
      <c r="AV1398" s="177" t="str" cm="1">
        <f t="array" ref="AV13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9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98" s="117"/>
      <c r="AY1398" s="117" cm="1">
        <f t="array" ref="AY1398">IFERROR(_xlfn.XLOOKUP(Tableau210[[#This Row],[DN DONNEES BUTA ]]&amp;Tableau210[[#This Row],[PN DONNEES BUTA]],Tiges!$B$4:$B$79&amp;Tiges!$C$4:$C$79,Tiges!$G$4:$G$79),"")</f>
        <v>14</v>
      </c>
      <c r="AZ1398" s="117"/>
      <c r="BA1398" s="117" cm="1">
        <f t="array" ref="BA1398">IFERROR(_xlfn.XLOOKUP(Tableau210[[#This Row],[DN DONNEES BUTA ]]&amp;Tableau210[[#This Row],[PN DONNEES BUTA]],Tiges!$B$4:$B$79&amp;Tiges!$C$4:$C$79,Tiges!$H$4:$H$79),"")</f>
        <v>70</v>
      </c>
      <c r="BB1398" s="117"/>
      <c r="BC1398" s="184">
        <f>IFERROR(VLOOKUP(Tableau210[[#This Row],[OPERATION]],Tableau4[],2,FALSE),"")</f>
        <v>1</v>
      </c>
      <c r="BD1398" s="177" cm="1">
        <f t="array" ref="BD1398">IFERROR(
   SUM(
      _xlfn._xlws.FILTER(
         Tableau3[Nb Platinage Joint],
         (Tableau3[ITEM]=Tableau210[[#This Row],[NOM]])*
         (Tableau3[Rep.]=Tableau210[[#This Row],[REPERE BUTA]])
      )
   ),
0)</f>
        <v>1</v>
      </c>
      <c r="BE1398" s="182">
        <f>IFERROR(VLOOKUP(Tableau210[[#This Row],[OPERATION]],Tableau4[],3,FALSE),"")</f>
        <v>1</v>
      </c>
      <c r="BF1398" s="177" cm="1">
        <f t="array" ref="BF1398">IFERROR(
   SUM(
      _xlfn._xlws.FILTER(
         Tableau3[Joint Définitif Nb],
         (Tableau3[ITEM]=Tableau210[[#This Row],[NOM]])*
         (Tableau3[Rep.]=Tableau210[[#This Row],[REPERE BUTA]])
      )
   ),
0)</f>
        <v>1</v>
      </c>
      <c r="BG1398" s="117" t="s">
        <v>129</v>
      </c>
      <c r="BH1398" s="177" t="str" cm="1">
        <f t="array" ref="BH13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39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398" s="117"/>
      <c r="BK1398" s="117" t="s">
        <v>37</v>
      </c>
      <c r="BL1398" s="167" t="s">
        <v>2380</v>
      </c>
      <c r="BM1398" s="167"/>
      <c r="BN1398" s="117"/>
      <c r="BO1398" s="117"/>
      <c r="BP1398" s="117"/>
      <c r="BQ1398" s="48"/>
      <c r="BR1398" s="119"/>
      <c r="BS1398" s="48"/>
      <c r="BT1398" s="48"/>
      <c r="BU1398" s="48"/>
      <c r="BV1398" s="48"/>
      <c r="BW1398" s="48"/>
      <c r="BX1398" s="48"/>
    </row>
    <row r="1399" spans="1:76" ht="15.75" hidden="1" x14ac:dyDescent="0.25">
      <c r="A1399" s="48" t="e" cm="1">
        <f t="array" ref="A1399">_xlfn.XLOOKUP(Tableau210[[#This Row],[NOM]]&amp;Tableau210[[#This Row],[REPERE BUTA]],[6]!Tableau16[POSTE TECHNIQUE]&amp;[6]!Tableau16[Repere ADM],[6]!Tableau16[NUMERO CLIENT])</f>
        <v>#N/A</v>
      </c>
      <c r="B1399" s="48" t="str" cm="1">
        <f t="array" ref="B1399">_xlfn.XLOOKUP(Tableau210[[#This Row],[NOM]]&amp;Tableau210[[#This Row],[REPERE BUTA]],[6]!Tableau16[POSTE TECHNIQUE]&amp;[6]!Tableau16[Repere REF],[6]!Tableau16[NUMERO CLIENT])</f>
        <v>S1-PSVBS0590</v>
      </c>
      <c r="C1399" s="48" cm="1">
        <f t="array" ref="C1399">_xlfn.XLOOKUP(Tableau210[[#This Row],[NOM]]&amp;Tableau210[[#This Row],[Repere Ubleam]],[7]Sheet1!$C$2:$C$2995&amp;[7]Sheet1!$I$2:$I$2995,[7]Sheet1!$A$2:$A$2995)</f>
        <v>76</v>
      </c>
      <c r="D1399" s="48" t="str">
        <f>C1399&amp;""</f>
        <v>76</v>
      </c>
      <c r="E1399" s="48" t="s">
        <v>2577</v>
      </c>
      <c r="F1399" s="48" t="s">
        <v>230</v>
      </c>
      <c r="G1399" s="186" t="s">
        <v>1205</v>
      </c>
      <c r="H1399" s="158" t="s">
        <v>1067</v>
      </c>
      <c r="I1399" s="158" t="s">
        <v>91</v>
      </c>
      <c r="J1399" s="119" t="s">
        <v>1079</v>
      </c>
      <c r="K1399" s="158" t="str">
        <f>_xlfn.XLOOKUP(Tableau210[[#This Row],[NOM]],[8]LUT!$I$5:$I$301,[8]LUT!$N$5:$N$301)</f>
        <v xml:space="preserve">Soupape </v>
      </c>
      <c r="L1399" s="158" t="s">
        <v>83</v>
      </c>
      <c r="M1399" s="158"/>
      <c r="N1399" s="158" t="s">
        <v>83</v>
      </c>
      <c r="O1399" s="158"/>
      <c r="P1399" s="158"/>
      <c r="Q1399" s="158"/>
      <c r="R1399" s="158"/>
      <c r="S1399" s="158"/>
      <c r="T1399" s="158"/>
      <c r="U1399" s="158"/>
      <c r="V1399" s="158"/>
      <c r="W1399" s="148" cm="1">
        <f t="array" ref="W1399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399" s="208" cm="1">
        <f t="array" ref="X13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399" s="208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399" s="148" cm="1">
        <f t="array" ref="Z1399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399" s="208" cm="1">
        <f t="array" ref="AA13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399" s="208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399" s="159"/>
      <c r="AD1399" s="117" t="s">
        <v>2196</v>
      </c>
      <c r="AE1399" s="158"/>
      <c r="AF1399" s="183">
        <f>IFERROR(VLOOKUP(Tableau210[[#This Row],[OPERATION]],Tableau4[],5,FALSE),"")</f>
        <v>0</v>
      </c>
      <c r="AG1399" s="179" cm="1">
        <f t="array" ref="AG1399">IFERROR(
   SUM(
      _xlfn._xlws.FILTER(
         Tableau3[JP],
         (Tableau3[ITEM]=Tableau210[[#This Row],[NOM]])*
         (Tableau3[Rep.]=Tableau210[[#This Row],[REPERE BUTA]])
      )
   ),
0)</f>
        <v>0</v>
      </c>
      <c r="AH1399" s="184">
        <f>IFERROR(VLOOKUP(Tableau210[[#This Row],[OPERATION]],Tableau4[],4,FALSE),"")</f>
        <v>0</v>
      </c>
      <c r="AI1399" s="179" cm="1">
        <f t="array" ref="AI1399">IFERROR(
   SUM(
      _xlfn._xlws.FILTER(
         Tableau3[BP],
         (Tableau3[ITEM]=Tableau210[[#This Row],[NOM]])*
         (Tableau3[Rep.]=Tableau210[[#This Row],[REPERE BUTA]])
      )
   ),
0)</f>
        <v>0</v>
      </c>
      <c r="AJ1399" s="184" t="str">
        <f>IF(Tableau210[[#This Row],[NB JP EMIS]]=1,"1 JP","") &amp; IF(Tableau210[[#This Row],[NB BP EMIS]]=1," 1 BP","")</f>
        <v/>
      </c>
      <c r="AK1399" s="180" t="str">
        <f>IF(Tableau210[[#This Row],[NB JP BUTA]]=1,"1 JP","") &amp; IF(Tableau210[[#This Row],[Nb BP BUTA]]=1," 1 BP","") &amp; IF(Tableau210[[#This Row],[Nb BP BUTA]]=2," 2 BP","")</f>
        <v/>
      </c>
      <c r="AL1399" s="118" t="s">
        <v>103</v>
      </c>
      <c r="AM1399" s="118">
        <f>IFERROR(+VLOOKUP(AY1399,Tiges!$G$4:$I$569,3,FALSE),"")</f>
        <v>22</v>
      </c>
      <c r="AN1399" s="159"/>
      <c r="AO1399" s="117" t="s">
        <v>3424</v>
      </c>
      <c r="AP1399" s="180" cm="1">
        <f t="array" ref="AP13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3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4</v>
      </c>
      <c r="AR1399" s="117" t="s">
        <v>3424</v>
      </c>
      <c r="AS1399" s="180" t="str" cm="1">
        <f t="array" ref="AS13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399" s="411" t="s">
        <v>3424</v>
      </c>
      <c r="AU1399" s="117" t="s">
        <v>3424</v>
      </c>
      <c r="AV1399" s="180" t="str" cm="1">
        <f t="array" ref="AV13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399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399" s="118"/>
      <c r="AY1399" s="118" cm="1">
        <f t="array" ref="AY1399">IFERROR(_xlfn.XLOOKUP(Tableau210[[#This Row],[DN DONNEES BUTA ]]&amp;Tableau210[[#This Row],[PN DONNEES BUTA]],Tiges!$B$4:$B$79&amp;Tiges!$C$4:$C$79,Tiges!$G$4:$G$79),"")</f>
        <v>14</v>
      </c>
      <c r="AZ1399" s="118"/>
      <c r="BA1399" s="118" cm="1">
        <f t="array" ref="BA1399">IFERROR(_xlfn.XLOOKUP(Tableau210[[#This Row],[DN DONNEES BUTA ]]&amp;Tableau210[[#This Row],[PN DONNEES BUTA]],Tiges!$B$4:$B$79&amp;Tiges!$C$4:$C$79,Tiges!$H$4:$H$79),"")</f>
        <v>70</v>
      </c>
      <c r="BB1399" s="118"/>
      <c r="BC1399" s="184">
        <f>IFERROR(VLOOKUP(Tableau210[[#This Row],[OPERATION]],Tableau4[],2,FALSE),"")</f>
        <v>0</v>
      </c>
      <c r="BD1399" s="180" cm="1">
        <f t="array" ref="BD1399">IFERROR(
   SUM(
      _xlfn._xlws.FILTER(
         Tableau3[Nb Platinage Joint],
         (Tableau3[ITEM]=Tableau210[[#This Row],[NOM]])*
         (Tableau3[Rep.]=Tableau210[[#This Row],[REPERE BUTA]])
      )
   ),
0)</f>
        <v>0</v>
      </c>
      <c r="BE1399" s="182">
        <f>IFERROR(VLOOKUP(Tableau210[[#This Row],[OPERATION]],Tableau4[],3,FALSE),"")</f>
        <v>1</v>
      </c>
      <c r="BF1399" s="180" cm="1">
        <f t="array" ref="BF1399">IFERROR(
   SUM(
      _xlfn._xlws.FILTER(
         Tableau3[Joint Définitif Nb],
         (Tableau3[ITEM]=Tableau210[[#This Row],[NOM]])*
         (Tableau3[Rep.]=Tableau210[[#This Row],[REPERE BUTA]])
      )
   ),
0)</f>
        <v>1</v>
      </c>
      <c r="BG1399" s="117" t="s">
        <v>3424</v>
      </c>
      <c r="BH1399" s="180" t="str" cm="1">
        <f t="array" ref="BH13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399" s="412" t="s">
        <v>129</v>
      </c>
      <c r="BJ1399" s="117"/>
      <c r="BK1399" s="117" t="s">
        <v>3424</v>
      </c>
      <c r="BL1399" s="167" t="s">
        <v>2380</v>
      </c>
      <c r="BM1399" s="210"/>
      <c r="BN1399" s="118"/>
      <c r="BO1399" s="118"/>
      <c r="BP1399" s="118"/>
      <c r="BQ1399" s="159"/>
      <c r="BR1399" s="158"/>
      <c r="BS1399" s="159"/>
      <c r="BT1399" s="159"/>
      <c r="BU1399" s="159"/>
      <c r="BV1399" s="159"/>
      <c r="BW1399" s="159"/>
      <c r="BX1399" s="159"/>
    </row>
    <row r="1400" spans="1:76" ht="15.75" hidden="1" x14ac:dyDescent="0.25">
      <c r="A1400" s="48" t="str" cm="1">
        <f t="array" ref="A1400">_xlfn.XLOOKUP(Tableau210[[#This Row],[NOM]]&amp;Tableau210[[#This Row],[REPERE BUTA]],[6]!Tableau16[POSTE TECHNIQUE]&amp;[6]!Tableau16[Repere ADM],[6]!Tableau16[NUMERO CLIENT])</f>
        <v>S1-PSVBS6103</v>
      </c>
      <c r="B1400" s="48" t="e" cm="1">
        <f t="array" ref="B1400">_xlfn.XLOOKUP(Tableau210[[#This Row],[NOM]]&amp;Tableau210[[#This Row],[REPERE BUTA]],[6]!Tableau16[POSTE TECHNIQUE]&amp;[6]!Tableau16[Repere REF],[6]!Tableau16[NUMERO CLIENT])</f>
        <v>#N/A</v>
      </c>
      <c r="C1400" s="48" cm="1">
        <f t="array" ref="C1400">_xlfn.XLOOKUP(Tableau210[[#This Row],[NOM]]&amp;Tableau210[[#This Row],[Repere Ubleam]],[7]Sheet1!$C$2:$C$2995&amp;[7]Sheet1!$I$2:$I$2995,[7]Sheet1!$A$2:$A$2995)</f>
        <v>77</v>
      </c>
      <c r="D1400" s="48" t="str">
        <f>C1400&amp;""</f>
        <v>77</v>
      </c>
      <c r="E1400" s="48" t="s">
        <v>2577</v>
      </c>
      <c r="F1400" s="48" t="s">
        <v>234</v>
      </c>
      <c r="G1400" s="176" t="s">
        <v>1208</v>
      </c>
      <c r="H1400" s="119" t="s">
        <v>1067</v>
      </c>
      <c r="I1400" s="119" t="s">
        <v>91</v>
      </c>
      <c r="J1400" s="158" t="s">
        <v>1079</v>
      </c>
      <c r="K1400" s="158" t="str">
        <f>_xlfn.XLOOKUP(Tableau210[[#This Row],[NOM]],[8]LUT!$I$5:$I$301,[8]LUT!$N$5:$N$301)</f>
        <v xml:space="preserve">Soupape </v>
      </c>
      <c r="L1400" s="119" t="s">
        <v>73</v>
      </c>
      <c r="M1400" s="119"/>
      <c r="N1400" s="119" t="s">
        <v>73</v>
      </c>
      <c r="O1400" s="119"/>
      <c r="P1400" s="119"/>
      <c r="Q1400" s="119"/>
      <c r="R1400" s="119"/>
      <c r="S1400" s="119"/>
      <c r="T1400" s="119"/>
      <c r="U1400" s="119"/>
      <c r="V1400" s="119"/>
      <c r="W1400" s="148" cm="1">
        <f t="array" ref="W1400">_xlfn.LET(
    _xlpm.cle, Tableau210[[#This Row],[NOM]] &amp; Tableau210[[#This Row],[REPERE BUTA]],
    _xlpm.table_cle,
        Tableau16[POSTE TECHNIQUE] &amp;
        Tableau16[Repere ADM],
    _xlpm.resultat,
        Tableau16[DIAM ADM],
    _xlfn.XLOOKUP(_xlpm.cle, _xlpm.table_cle, _xlpm.resultat)
)</f>
        <v>0</v>
      </c>
      <c r="X1400" s="207" cm="1">
        <f t="array" ref="X14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40</v>
      </c>
      <c r="Y1400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400" s="148" cm="1">
        <f t="array" ref="Z1400">_xlfn.LET(
    _xlpm.cle, Tableau210[[#This Row],[NOM]] &amp; Tableau210[[#This Row],[REPERE BUTA]],
    _xlpm.table_cle,
        Tableau16[POSTE TECHNIQUE] &amp;
        Tableau16[Repere ADM],
    _xlpm.resultat,
        Tableau16[SERIE ADM],
    _xlfn.XLOOKUP(_xlpm.cle, _xlpm.table_cle, _xlpm.resultat)
)</f>
        <v>0</v>
      </c>
      <c r="AA1400" s="207" cm="1">
        <f t="array" ref="AA14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00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400" s="48"/>
      <c r="AD1400" s="117" t="s">
        <v>2197</v>
      </c>
      <c r="AE1400" s="119"/>
      <c r="AF1400" s="183">
        <f>IFERROR(VLOOKUP(Tableau210[[#This Row],[OPERATION]],Tableau4[],5,FALSE),"")</f>
        <v>0</v>
      </c>
      <c r="AG1400" s="178" cm="1">
        <f t="array" ref="AG1400">IFERROR(
   SUM(
      _xlfn._xlws.FILTER(
         Tableau3[JP],
         (Tableau3[ITEM]=Tableau210[[#This Row],[NOM]])*
         (Tableau3[Rep.]=Tableau210[[#This Row],[REPERE BUTA]])
      )
   ),
0)</f>
        <v>0</v>
      </c>
      <c r="AH1400" s="184">
        <f>IFERROR(VLOOKUP(Tableau210[[#This Row],[OPERATION]],Tableau4[],4,FALSE),"")</f>
        <v>1</v>
      </c>
      <c r="AI1400" s="178" cm="1">
        <f t="array" ref="AI1400">IFERROR(
   SUM(
      _xlfn._xlws.FILTER(
         Tableau3[BP],
         (Tableau3[ITEM]=Tableau210[[#This Row],[NOM]])*
         (Tableau3[Rep.]=Tableau210[[#This Row],[REPERE BUTA]])
      )
   ),
0)</f>
        <v>1</v>
      </c>
      <c r="AJ1400" s="182" t="str">
        <f>IF(Tableau210[[#This Row],[NB JP EMIS]]=1,"1 JP","") &amp; IF(Tableau210[[#This Row],[NB BP EMIS]]=1," 1 BP","")</f>
        <v xml:space="preserve"> 1 BP</v>
      </c>
      <c r="AK1400" s="177" t="str">
        <f>IF(Tableau210[[#This Row],[NB JP BUTA]]=1,"1 JP","") &amp; IF(Tableau210[[#This Row],[Nb BP BUTA]]=1," 1 BP","") &amp; IF(Tableau210[[#This Row],[Nb BP BUTA]]=2," 2 BP","")</f>
        <v xml:space="preserve"> 1 BP</v>
      </c>
      <c r="AL1400" s="117" t="s">
        <v>103</v>
      </c>
      <c r="AM1400" s="117">
        <f>IFERROR(+VLOOKUP(AY1400,Tiges!$G$4:$I$569,3,FALSE),"")</f>
        <v>22</v>
      </c>
      <c r="AN1400" s="48"/>
      <c r="AO1400" s="117" t="s">
        <v>3424</v>
      </c>
      <c r="AP1400" s="177" cm="1">
        <f t="array" ref="AP14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00" s="411" t="s">
        <v>3424</v>
      </c>
      <c r="AR1400" s="117" t="s">
        <v>3424</v>
      </c>
      <c r="AS1400" s="177" cm="1">
        <f t="array" ref="AS14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00" s="411" t="s">
        <v>3424</v>
      </c>
      <c r="AU1400" s="117" t="s">
        <v>3424</v>
      </c>
      <c r="AV1400" s="177" t="str" cm="1">
        <f t="array" ref="AV14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40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400" s="117"/>
      <c r="AY1400" s="117" cm="1">
        <f t="array" ref="AY1400">IFERROR(_xlfn.XLOOKUP(Tableau210[[#This Row],[DN DONNEES BUTA ]]&amp;Tableau210[[#This Row],[PN DONNEES BUTA]],Tiges!$B$4:$B$79&amp;Tiges!$C$4:$C$79,Tiges!$G$4:$G$79),"")</f>
        <v>14</v>
      </c>
      <c r="AZ1400" s="117"/>
      <c r="BA1400" s="117" cm="1">
        <f t="array" ref="BA1400">IFERROR(_xlfn.XLOOKUP(Tableau210[[#This Row],[DN DONNEES BUTA ]]&amp;Tableau210[[#This Row],[PN DONNEES BUTA]],Tiges!$B$4:$B$79&amp;Tiges!$C$4:$C$79,Tiges!$H$4:$H$79),"")</f>
        <v>80</v>
      </c>
      <c r="BB1400" s="117"/>
      <c r="BC1400" s="184">
        <f>IFERROR(VLOOKUP(Tableau210[[#This Row],[OPERATION]],Tableau4[],2,FALSE),"")</f>
        <v>1</v>
      </c>
      <c r="BD1400" s="177" cm="1">
        <f t="array" ref="BD1400">IFERROR(
   SUM(
      _xlfn._xlws.FILTER(
         Tableau3[Nb Platinage Joint],
         (Tableau3[ITEM]=Tableau210[[#This Row],[NOM]])*
         (Tableau3[Rep.]=Tableau210[[#This Row],[REPERE BUTA]])
      )
   ),
0)</f>
        <v>1</v>
      </c>
      <c r="BE1400" s="182">
        <f>IFERROR(VLOOKUP(Tableau210[[#This Row],[OPERATION]],Tableau4[],3,FALSE),"")</f>
        <v>1</v>
      </c>
      <c r="BF1400" s="177" cm="1">
        <f t="array" ref="BF1400">IFERROR(
   SUM(
      _xlfn._xlws.FILTER(
         Tableau3[Joint Définitif Nb],
         (Tableau3[ITEM]=Tableau210[[#This Row],[NOM]])*
         (Tableau3[Rep.]=Tableau210[[#This Row],[REPERE BUTA]])
      )
   ),
0)</f>
        <v>1</v>
      </c>
      <c r="BG1400" s="117" t="s">
        <v>3424</v>
      </c>
      <c r="BH1400" s="177" t="str" cm="1">
        <f t="array" ref="BH14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0" s="117"/>
      <c r="BK1400" s="117" t="s">
        <v>3424</v>
      </c>
      <c r="BL1400" s="167" t="s">
        <v>2380</v>
      </c>
      <c r="BM1400" s="167"/>
      <c r="BN1400" s="117"/>
      <c r="BO1400" s="117"/>
      <c r="BP1400" s="117"/>
      <c r="BQ1400" s="48"/>
      <c r="BR1400" s="119"/>
      <c r="BS1400" s="48"/>
      <c r="BT1400" s="48"/>
      <c r="BU1400" s="48"/>
      <c r="BV1400" s="48"/>
      <c r="BW1400" s="48"/>
      <c r="BX1400" s="48"/>
    </row>
    <row r="1401" spans="1:76" ht="15.75" hidden="1" x14ac:dyDescent="0.25">
      <c r="A1401" s="48" t="e" cm="1">
        <f t="array" ref="A1401">_xlfn.XLOOKUP(Tableau210[[#This Row],[NOM]]&amp;Tableau210[[#This Row],[REPERE BUTA]],[6]!Tableau16[POSTE TECHNIQUE]&amp;[6]!Tableau16[Repere ADM],[6]!Tableau16[NUMERO CLIENT])</f>
        <v>#N/A</v>
      </c>
      <c r="B1401" s="48" t="str" cm="1">
        <f t="array" ref="B1401">_xlfn.XLOOKUP(Tableau210[[#This Row],[NOM]]&amp;Tableau210[[#This Row],[REPERE BUTA]],[6]!Tableau16[POSTE TECHNIQUE]&amp;[6]!Tableau16[Repere REF],[6]!Tableau16[NUMERO CLIENT])</f>
        <v>S1-PSVBS6103</v>
      </c>
      <c r="C1401" s="48" cm="1">
        <f t="array" ref="C1401">_xlfn.XLOOKUP(Tableau210[[#This Row],[NOM]]&amp;Tableau210[[#This Row],[Repere Ubleam]],[7]Sheet1!$C$2:$C$2995&amp;[7]Sheet1!$I$2:$I$2995,[7]Sheet1!$A$2:$A$2995)</f>
        <v>78</v>
      </c>
      <c r="D1401" s="48" t="str">
        <f>C1401&amp;""</f>
        <v>78</v>
      </c>
      <c r="E1401" s="48" t="s">
        <v>2577</v>
      </c>
      <c r="F1401" s="48" t="s">
        <v>234</v>
      </c>
      <c r="G1401" s="176" t="s">
        <v>1208</v>
      </c>
      <c r="H1401" s="158" t="s">
        <v>1067</v>
      </c>
      <c r="I1401" s="158" t="s">
        <v>91</v>
      </c>
      <c r="J1401" s="158" t="s">
        <v>1079</v>
      </c>
      <c r="K1401" s="158" t="str">
        <f>_xlfn.XLOOKUP(Tableau210[[#This Row],[NOM]],[8]LUT!$I$5:$I$301,[8]LUT!$N$5:$N$301)</f>
        <v xml:space="preserve">Soupape </v>
      </c>
      <c r="L1401" s="119" t="s">
        <v>83</v>
      </c>
      <c r="M1401" s="119"/>
      <c r="N1401" s="119" t="s">
        <v>83</v>
      </c>
      <c r="O1401" s="119"/>
      <c r="P1401" s="119"/>
      <c r="Q1401" s="119"/>
      <c r="R1401" s="119"/>
      <c r="S1401" s="119"/>
      <c r="T1401" s="119"/>
      <c r="U1401" s="119"/>
      <c r="V1401" s="119"/>
      <c r="W1401" s="148" cm="1">
        <f t="array" ref="W1401">_xlfn.LET(
    _xlpm.cle, Tableau210[[#This Row],[NOM]] &amp; Tableau210[[#This Row],[REPERE BUTA]],
    _xlpm.table_cle,
        Tableau16[POSTE TECHNIQUE] &amp;
        Tableau16[Repere REF],
    _xlpm.resultat,
        Tableau16[DIAM REF],
    _xlfn.XLOOKUP(_xlpm.cle, _xlpm.table_cle, _xlpm.resultat)
)</f>
        <v>0</v>
      </c>
      <c r="X1401" s="207" cm="1">
        <f t="array" ref="X14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401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401" s="148" cm="1">
        <f t="array" ref="Z1401">_xlfn.LET(
    _xlpm.cle, Tableau210[[#This Row],[NOM]] &amp; Tableau210[[#This Row],[REPERE BUTA]],
    _xlpm.table_cle,
        Tableau16[POSTE TECHNIQUE] &amp;
        Tableau16[Repere REF],
    _xlpm.resultat,
        Tableau16[SERIE REF],
    _xlfn.XLOOKUP(_xlpm.cle, _xlpm.table_cle, _xlpm.resultat)
)</f>
        <v>0</v>
      </c>
      <c r="AA1401" s="207" cm="1">
        <f t="array" ref="AA14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01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401" s="48"/>
      <c r="AD1401" s="117" t="s">
        <v>2197</v>
      </c>
      <c r="AE1401" s="119"/>
      <c r="AF1401" s="183">
        <f>IFERROR(VLOOKUP(Tableau210[[#This Row],[OPERATION]],Tableau4[],5,FALSE),"")</f>
        <v>0</v>
      </c>
      <c r="AG1401" s="178" cm="1">
        <f t="array" ref="AG1401">IFERROR(
   SUM(
      _xlfn._xlws.FILTER(
         Tableau3[JP],
         (Tableau3[ITEM]=Tableau210[[#This Row],[NOM]])*
         (Tableau3[Rep.]=Tableau210[[#This Row],[REPERE BUTA]])
      )
   ),
0)</f>
        <v>0</v>
      </c>
      <c r="AH1401" s="184">
        <f>IFERROR(VLOOKUP(Tableau210[[#This Row],[OPERATION]],Tableau4[],4,FALSE),"")</f>
        <v>1</v>
      </c>
      <c r="AI1401" s="178" cm="1">
        <f t="array" ref="AI1401">IFERROR(
   SUM(
      _xlfn._xlws.FILTER(
         Tableau3[BP],
         (Tableau3[ITEM]=Tableau210[[#This Row],[NOM]])*
         (Tableau3[Rep.]=Tableau210[[#This Row],[REPERE BUTA]])
      )
   ),
0)</f>
        <v>1</v>
      </c>
      <c r="AJ1401" s="182" t="str">
        <f>IF(Tableau210[[#This Row],[NB JP EMIS]]=1,"1 JP","") &amp; IF(Tableau210[[#This Row],[NB BP EMIS]]=1," 1 BP","")</f>
        <v xml:space="preserve"> 1 BP</v>
      </c>
      <c r="AK1401" s="177" t="str">
        <f>IF(Tableau210[[#This Row],[NB JP BUTA]]=1,"1 JP","") &amp; IF(Tableau210[[#This Row],[Nb BP BUTA]]=1," 1 BP","") &amp; IF(Tableau210[[#This Row],[Nb BP BUTA]]=2," 2 BP","")</f>
        <v xml:space="preserve"> 1 BP</v>
      </c>
      <c r="AL1401" s="117" t="s">
        <v>103</v>
      </c>
      <c r="AM1401" s="117">
        <f>IFERROR(+VLOOKUP(AY1401,Tiges!$G$4:$I$569,3,FALSE),"")</f>
        <v>27</v>
      </c>
      <c r="AN1401" s="48"/>
      <c r="AO1401" s="117" t="s">
        <v>3424</v>
      </c>
      <c r="AP1401" s="177" cm="1">
        <f t="array" ref="AP14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01" s="411" t="s">
        <v>3424</v>
      </c>
      <c r="AR1401" s="117" t="s">
        <v>3424</v>
      </c>
      <c r="AS1401" s="177" cm="1">
        <f t="array" ref="AS14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01" s="411" t="s">
        <v>3424</v>
      </c>
      <c r="AU1401" s="117" t="s">
        <v>3424</v>
      </c>
      <c r="AV1401" s="177" t="str" cm="1">
        <f t="array" ref="AV14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B8</v>
      </c>
      <c r="AW140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B8</v>
      </c>
      <c r="AX1401" s="117"/>
      <c r="AY1401" s="117" cm="1">
        <f t="array" ref="AY1401">IFERROR(_xlfn.XLOOKUP(Tableau210[[#This Row],[DN DONNEES BUTA ]]&amp;Tableau210[[#This Row],[PN DONNEES BUTA]],Tiges!$B$4:$B$79&amp;Tiges!$C$4:$C$79,Tiges!$G$4:$G$79),"")</f>
        <v>16</v>
      </c>
      <c r="AZ1401" s="117"/>
      <c r="BA1401" s="117" cm="1">
        <f t="array" ref="BA1401">IFERROR(_xlfn.XLOOKUP(Tableau210[[#This Row],[DN DONNEES BUTA ]]&amp;Tableau210[[#This Row],[PN DONNEES BUTA]],Tiges!$B$4:$B$79&amp;Tiges!$C$4:$C$79,Tiges!$H$4:$H$79),"")</f>
        <v>100</v>
      </c>
      <c r="BB1401" s="117"/>
      <c r="BC1401" s="184">
        <f>IFERROR(VLOOKUP(Tableau210[[#This Row],[OPERATION]],Tableau4[],2,FALSE),"")</f>
        <v>1</v>
      </c>
      <c r="BD1401" s="177" cm="1">
        <f t="array" ref="BD1401">IFERROR(
   SUM(
      _xlfn._xlws.FILTER(
         Tableau3[Nb Platinage Joint],
         (Tableau3[ITEM]=Tableau210[[#This Row],[NOM]])*
         (Tableau3[Rep.]=Tableau210[[#This Row],[REPERE BUTA]])
      )
   ),
0)</f>
        <v>1</v>
      </c>
      <c r="BE1401" s="182">
        <f>IFERROR(VLOOKUP(Tableau210[[#This Row],[OPERATION]],Tableau4[],3,FALSE),"")</f>
        <v>1</v>
      </c>
      <c r="BF1401" s="177" cm="1">
        <f t="array" ref="BF1401">IFERROR(
   SUM(
      _xlfn._xlws.FILTER(
         Tableau3[Joint Définitif Nb],
         (Tableau3[ITEM]=Tableau210[[#This Row],[NOM]])*
         (Tableau3[Rep.]=Tableau210[[#This Row],[REPERE BUTA]])
      )
   ),
0)</f>
        <v>1</v>
      </c>
      <c r="BG1401" s="117" t="s">
        <v>3424</v>
      </c>
      <c r="BH1401" s="177" t="str" cm="1">
        <f t="array" ref="BH14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1" s="117"/>
      <c r="BK1401" s="117" t="s">
        <v>3424</v>
      </c>
      <c r="BL1401" s="167" t="s">
        <v>2380</v>
      </c>
      <c r="BM1401" s="167"/>
      <c r="BN1401" s="117"/>
      <c r="BO1401" s="117"/>
      <c r="BP1401" s="117"/>
      <c r="BQ1401" s="48"/>
      <c r="BR1401" s="119"/>
      <c r="BS1401" s="48"/>
      <c r="BT1401" s="48"/>
      <c r="BU1401" s="48"/>
      <c r="BV1401" s="48"/>
      <c r="BW1401" s="48"/>
      <c r="BX1401" s="48"/>
    </row>
    <row r="1402" spans="1:76" ht="15.75" hidden="1" x14ac:dyDescent="0.25">
      <c r="A1402" s="48" t="str" cm="1">
        <f t="array" ref="A1402">_xlfn.XLOOKUP(Tableau210[[#This Row],[NOM]]&amp;Tableau210[[#This Row],[REPERE BUTA]],[6]!Tableau16[POSTE TECHNIQUE]&amp;[6]!Tableau16[Repere ADM],[6]!Tableau16[NUMERO CLIENT])</f>
        <v>S1-B4701-VMC</v>
      </c>
      <c r="B1402" s="48" t="str" cm="1">
        <f t="array" ref="B1402">_xlfn.XLOOKUP(Tableau210[[#This Row],[NOM]]&amp;Tableau210[[#This Row],[REPERE BUTA]],[6]!Tableau16[POSTE TECHNIQUE]&amp;[6]!Tableau16[Repere REF],[6]!Tableau16[NUMERO CLIENT])</f>
        <v>S1-B4701-VMC</v>
      </c>
      <c r="C1402" s="48" cm="1">
        <f t="array" ref="C1402">_xlfn.XLOOKUP(Tableau210[[#This Row],[NOM]]&amp;Tableau210[[#This Row],[Repere Ubleam]],[7]Sheet1!$C$2:$C$2995&amp;[7]Sheet1!$I$2:$I$2995,[7]Sheet1!$A$2:$A$2995)</f>
        <v>8</v>
      </c>
      <c r="D1402" s="48" t="str">
        <f>C1402&amp;""</f>
        <v>8</v>
      </c>
      <c r="E1402" s="48" t="s">
        <v>2553</v>
      </c>
      <c r="F1402" s="48" t="s">
        <v>3267</v>
      </c>
      <c r="G1402" s="176" t="s">
        <v>1120</v>
      </c>
      <c r="H1402" s="119" t="s">
        <v>1066</v>
      </c>
      <c r="I1402" s="119" t="s">
        <v>80</v>
      </c>
      <c r="J1402" s="158" t="s">
        <v>1078</v>
      </c>
      <c r="K1402" s="158" t="str">
        <f>_xlfn.XLOOKUP(Tableau210[[#This Row],[NOM]],[8]LUT!$I$5:$I$301,[8]LUT!$N$5:$N$301)</f>
        <v xml:space="preserve">Filtre </v>
      </c>
      <c r="L1402" s="119" t="s">
        <v>75</v>
      </c>
      <c r="M1402" s="119" t="s">
        <v>1271</v>
      </c>
      <c r="N1402" s="119" t="s">
        <v>1271</v>
      </c>
      <c r="O1402" s="119"/>
      <c r="P1402" s="119"/>
      <c r="Q1402" s="119"/>
      <c r="R1402" s="119"/>
      <c r="S1402" s="119"/>
      <c r="T1402" s="119"/>
      <c r="U1402" s="119"/>
      <c r="V1402" s="119"/>
      <c r="W1402" s="148" t="s">
        <v>2159</v>
      </c>
      <c r="X1402" s="207" cm="1">
        <f t="array" ref="X14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402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402" s="148" t="s">
        <v>3424</v>
      </c>
      <c r="AA1402" s="207" cm="1">
        <f t="array" ref="AA14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402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402" s="48"/>
      <c r="AD1402" s="117" t="s">
        <v>2196</v>
      </c>
      <c r="AE1402" s="119"/>
      <c r="AF1402" s="183">
        <f>IFERROR(VLOOKUP(Tableau210[[#This Row],[OPERATION]],Tableau4[],5,FALSE),"")</f>
        <v>0</v>
      </c>
      <c r="AG1402" s="178" cm="1">
        <f t="array" ref="AG1402">IFERROR(
   SUM(
      _xlfn._xlws.FILTER(
         Tableau3[JP],
         (Tableau3[ITEM]=Tableau210[[#This Row],[NOM]])*
         (Tableau3[Rep.]=Tableau210[[#This Row],[REPERE BUTA]])
      )
   ),
0)</f>
        <v>0</v>
      </c>
      <c r="AH1402" s="184">
        <f>IFERROR(VLOOKUP(Tableau210[[#This Row],[OPERATION]],Tableau4[],4,FALSE),"")</f>
        <v>0</v>
      </c>
      <c r="AI1402" s="178" cm="1">
        <f t="array" ref="AI1402">IFERROR(
   SUM(
      _xlfn._xlws.FILTER(
         Tableau3[BP],
         (Tableau3[ITEM]=Tableau210[[#This Row],[NOM]])*
         (Tableau3[Rep.]=Tableau210[[#This Row],[REPERE BUTA]])
      )
   ),
0)</f>
        <v>0</v>
      </c>
      <c r="AJ1402" s="182" t="str">
        <f>IF(Tableau210[[#This Row],[NB JP EMIS]]=1,"1 JP","") &amp; IF(Tableau210[[#This Row],[NB BP EMIS]]=1," 1 BP","")</f>
        <v/>
      </c>
      <c r="AK1402" s="177" t="str">
        <f>IF(Tableau210[[#This Row],[NB JP BUTA]]=1,"1 JP","") &amp; IF(Tableau210[[#This Row],[Nb BP BUTA]]=1," 1 BP","") &amp; IF(Tableau210[[#This Row],[Nb BP BUTA]]=2," 2 BP","")</f>
        <v/>
      </c>
      <c r="AL1402" s="117" t="s">
        <v>2527</v>
      </c>
      <c r="AM1402" s="117">
        <f>IFERROR(+VLOOKUP(AY1402,Tiges!$G$4:$I$569,3,FALSE),"")</f>
        <v>32</v>
      </c>
      <c r="AN1402" s="48"/>
      <c r="AO1402" s="148" t="s">
        <v>3424</v>
      </c>
      <c r="AP1402" s="177" cm="1">
        <f t="array" ref="AP14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4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402" s="148" t="s">
        <v>3424</v>
      </c>
      <c r="AS1402" s="177" t="str" cm="1">
        <f t="array" ref="AS14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4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402" s="148" t="s">
        <v>3424</v>
      </c>
      <c r="AV1402" s="177" t="str" cm="1">
        <f t="array" ref="AV14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02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02" s="117"/>
      <c r="AY1402" s="117" cm="1">
        <f t="array" ref="AY1402">IFERROR(_xlfn.XLOOKUP(Tableau210[[#This Row],[DN DONNEES BUTA ]]&amp;Tableau210[[#This Row],[PN DONNEES BUTA]],Tiges!$B$4:$B$79&amp;Tiges!$C$4:$C$79,Tiges!$G$4:$G$79),"")</f>
        <v>20</v>
      </c>
      <c r="AZ1402" s="117"/>
      <c r="BA1402" s="117" cm="1">
        <f t="array" ref="BA1402">IFERROR(_xlfn.XLOOKUP(Tableau210[[#This Row],[DN DONNEES BUTA ]]&amp;Tableau210[[#This Row],[PN DONNEES BUTA]],Tiges!$B$4:$B$79&amp;Tiges!$C$4:$C$79,Tiges!$H$4:$H$79),"")</f>
        <v>130</v>
      </c>
      <c r="BB1402" s="117"/>
      <c r="BC1402" s="184">
        <f>IFERROR(VLOOKUP(Tableau210[[#This Row],[OPERATION]],Tableau4[],2,FALSE),"")</f>
        <v>0</v>
      </c>
      <c r="BD1402" s="177"/>
      <c r="BE1402" s="182">
        <f>IFERROR(VLOOKUP(Tableau210[[#This Row],[OPERATION]],Tableau4[],3,FALSE),"")</f>
        <v>1</v>
      </c>
      <c r="BF1402" s="177"/>
      <c r="BG1402" s="148" t="s">
        <v>3424</v>
      </c>
      <c r="BH1402" s="177" t="str" cm="1">
        <f t="array" ref="BH14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2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2" s="148" t="s">
        <v>3424</v>
      </c>
      <c r="BK1402" s="148" t="s">
        <v>3424</v>
      </c>
      <c r="BL1402" s="167" t="s">
        <v>2380</v>
      </c>
      <c r="BM1402" s="167"/>
      <c r="BN1402" s="117"/>
      <c r="BO1402" s="117"/>
      <c r="BP1402" s="117"/>
      <c r="BQ1402" s="48"/>
      <c r="BR1402" s="119"/>
      <c r="BS1402" s="48"/>
      <c r="BT1402" s="48"/>
      <c r="BU1402" s="48"/>
      <c r="BV1402" s="48"/>
      <c r="BW1402" s="48"/>
      <c r="BX1402" s="48"/>
    </row>
    <row r="1403" spans="1:76" ht="15.75" hidden="1" x14ac:dyDescent="0.25">
      <c r="A1403" s="48" t="str" cm="1">
        <f t="array" ref="A1403">_xlfn.XLOOKUP(Tableau210[[#This Row],[NOM]]&amp;Tableau210[[#This Row],[REPERE BUTA]],[6]!Tableau16[POSTE TECHNIQUE]&amp;[6]!Tableau16[Repere ADM],[6]!Tableau16[NUMERO CLIENT])</f>
        <v>S2-S2020-PSVBS0564</v>
      </c>
      <c r="B1403" s="48" t="e" cm="1">
        <f t="array" ref="B1403">_xlfn.XLOOKUP(Tableau210[[#This Row],[NOM]]&amp;Tableau210[[#This Row],[REPERE BUTA]],[6]!Tableau16[POSTE TECHNIQUE]&amp;[6]!Tableau16[Repere REF],[6]!Tableau16[NUMERO CLIENT])</f>
        <v>#N/A</v>
      </c>
      <c r="C1403" s="48" cm="1">
        <f t="array" ref="C1403">_xlfn.XLOOKUP(Tableau210[[#This Row],[NOM]]&amp;Tableau210[[#This Row],[Repere Ubleam]],[7]Sheet1!$C$2:$C$2995&amp;[7]Sheet1!$I$2:$I$2995,[7]Sheet1!$A$2:$A$2995)</f>
        <v>835</v>
      </c>
      <c r="D1403" s="48" t="str">
        <f>C1403&amp;""</f>
        <v>835</v>
      </c>
      <c r="E1403" s="48" t="s">
        <v>2577</v>
      </c>
      <c r="F1403" s="48" t="s">
        <v>2871</v>
      </c>
      <c r="G1403" s="190" t="s">
        <v>1648</v>
      </c>
      <c r="H1403" s="158" t="s">
        <v>1067</v>
      </c>
      <c r="I1403" s="158" t="s">
        <v>80</v>
      </c>
      <c r="J1403" s="158" t="s">
        <v>1072</v>
      </c>
      <c r="K1403" s="158" t="str">
        <f>_xlfn.XLOOKUP(Tableau210[[#This Row],[NOM]],[8]LUT!$I$5:$I$301,[8]LUT!$N$5:$N$301)</f>
        <v xml:space="preserve">Réacteur </v>
      </c>
      <c r="L1403" s="119" t="s">
        <v>73</v>
      </c>
      <c r="M1403" s="119"/>
      <c r="N1403" s="119" t="s">
        <v>73</v>
      </c>
      <c r="O1403" s="119"/>
      <c r="P1403" s="119"/>
      <c r="Q1403" s="119"/>
      <c r="R1403" s="119"/>
      <c r="S1403" s="119"/>
      <c r="T1403" s="119"/>
      <c r="U1403" s="119"/>
      <c r="V1403" s="119"/>
      <c r="W1403" s="148">
        <v>100</v>
      </c>
      <c r="X1403" s="207" cm="1">
        <f t="array" ref="X14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403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403" s="148">
        <v>20</v>
      </c>
      <c r="AA1403" s="207" cm="1">
        <f t="array" ref="AA14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03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403" s="48"/>
      <c r="AD1403" s="117" t="s">
        <v>2196</v>
      </c>
      <c r="AE1403" s="119"/>
      <c r="AF1403" s="183">
        <f>IFERROR(VLOOKUP(Tableau210[[#This Row],[OPERATION]],Tableau4[],5,FALSE),"")</f>
        <v>0</v>
      </c>
      <c r="AG1403" s="178" cm="1">
        <f t="array" ref="AG1403">IFERROR(
   SUM(
      _xlfn._xlws.FILTER(
         Tableau3[JP],
         (Tableau3[ITEM]=Tableau210[[#This Row],[NOM]])*
         (Tableau3[Rep.]=Tableau210[[#This Row],[REPERE BUTA]])
      )
   ),
0)</f>
        <v>0</v>
      </c>
      <c r="AH1403" s="183">
        <f>IFERROR(VLOOKUP(Tableau210[[#This Row],[OPERATION]],Tableau4[],4,FALSE),"")</f>
        <v>0</v>
      </c>
      <c r="AI1403" s="178" cm="1">
        <f t="array" ref="AI1403">IFERROR(
   SUM(
      _xlfn._xlws.FILTER(
         Tableau3[BP],
         (Tableau3[ITEM]=Tableau210[[#This Row],[NOM]])*
         (Tableau3[Rep.]=Tableau210[[#This Row],[REPERE BUTA]])
      )
   ),
0)</f>
        <v>0</v>
      </c>
      <c r="AJ1403" s="181" t="str">
        <f>IF(Tableau210[[#This Row],[NB JP EMIS]]=1,"1 JP","") &amp; IF(Tableau210[[#This Row],[NB BP EMIS]]=1," 1 BP","")</f>
        <v/>
      </c>
      <c r="AK1403" s="178" t="str">
        <f>IF(Tableau210[[#This Row],[NB JP BUTA]]=1,"1 JP","") &amp; IF(Tableau210[[#This Row],[Nb BP BUTA]]=1," 1 BP","") &amp; IF(Tableau210[[#This Row],[Nb BP BUTA]]=2," 2 BP","")</f>
        <v/>
      </c>
      <c r="AL1403" s="117" t="s">
        <v>2527</v>
      </c>
      <c r="AM1403" s="117">
        <f>IFERROR(+VLOOKUP(AY1403,Tiges!$G$4:$I$569,3,FALSE),"")</f>
        <v>27</v>
      </c>
      <c r="AN1403" s="48"/>
      <c r="AO1403" s="117">
        <v>8</v>
      </c>
      <c r="AP1403" s="177" cm="1">
        <f t="array" ref="AP14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4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403" s="117" t="s">
        <v>2293</v>
      </c>
      <c r="AS1403" s="177" t="str" cm="1">
        <f t="array" ref="AS14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4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M16x130</v>
      </c>
      <c r="AU1403" s="117" t="s">
        <v>1123</v>
      </c>
      <c r="AV1403" s="177" cm="1">
        <f t="array" ref="AV14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03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03" s="117"/>
      <c r="AY1403" s="117" cm="1">
        <f t="array" ref="AY1403">IFERROR(_xlfn.XLOOKUP(Tableau210[[#This Row],[DN DONNEES BUTA ]]&amp;Tableau210[[#This Row],[PN DONNEES BUTA]],Tiges!$B$4:$B$79&amp;Tiges!$C$4:$C$79,Tiges!$G$4:$G$79),"")</f>
        <v>16</v>
      </c>
      <c r="AZ1403" s="117"/>
      <c r="BA1403" s="117" cm="1">
        <f t="array" ref="BA1403">IFERROR(_xlfn.XLOOKUP(Tableau210[[#This Row],[DN DONNEES BUTA ]]&amp;Tableau210[[#This Row],[PN DONNEES BUTA]],Tiges!$B$4:$B$79&amp;Tiges!$C$4:$C$79,Tiges!$H$4:$H$79),"")</f>
        <v>100</v>
      </c>
      <c r="BB1403" s="117"/>
      <c r="BC1403" s="184">
        <f>IFERROR(VLOOKUP(Tableau210[[#This Row],[OPERATION]],Tableau4[],2,FALSE),"")</f>
        <v>0</v>
      </c>
      <c r="BD1403" s="177" cm="1">
        <f t="array" ref="BD1403">IFERROR(
   SUM(
      _xlfn._xlws.FILTER(
         Tableau3[Nb Platinage Joint],
         (Tableau3[ITEM]=Tableau210[[#This Row],[NOM]])*
         (Tableau3[Rep.]=Tableau210[[#This Row],[REPERE BUTA]])
      )
   ),
0)</f>
        <v>0</v>
      </c>
      <c r="BE1403" s="182">
        <f>IFERROR(VLOOKUP(Tableau210[[#This Row],[OPERATION]],Tableau4[],3,FALSE),"")</f>
        <v>1</v>
      </c>
      <c r="BF1403" s="177" cm="1">
        <f t="array" ref="BF1403">IFERROR(
   SUM(
      _xlfn._xlws.FILTER(
         Tableau3[Joint Définitif Nb],
         (Tableau3[ITEM]=Tableau210[[#This Row],[NOM]])*
         (Tableau3[Rep.]=Tableau210[[#This Row],[REPERE BUTA]])
      )
   ),
0)</f>
        <v>1</v>
      </c>
      <c r="BG1403" s="117" t="s">
        <v>129</v>
      </c>
      <c r="BH1403" s="177" t="str" cm="1">
        <f t="array" ref="BH14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3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3" s="117" t="s">
        <v>2268</v>
      </c>
      <c r="BK1403" s="117" t="s">
        <v>2269</v>
      </c>
      <c r="BL1403" s="167" t="s">
        <v>2380</v>
      </c>
      <c r="BM1403" s="167"/>
      <c r="BN1403" s="117"/>
      <c r="BO1403" s="117"/>
      <c r="BP1403" s="117"/>
      <c r="BQ1403" s="48"/>
      <c r="BR1403" s="119"/>
      <c r="BS1403" s="48"/>
      <c r="BT1403" s="48"/>
      <c r="BU1403" s="48"/>
      <c r="BV1403" s="48"/>
      <c r="BW1403" s="48"/>
      <c r="BX1403" s="48"/>
    </row>
    <row r="1404" spans="1:76" ht="15.75" hidden="1" x14ac:dyDescent="0.25">
      <c r="A1404" s="48" t="e" cm="1">
        <f t="array" ref="A1404">_xlfn.XLOOKUP(Tableau210[[#This Row],[NOM]]&amp;Tableau210[[#This Row],[REPERE BUTA]],[6]!Tableau16[POSTE TECHNIQUE]&amp;[6]!Tableau16[Repere ADM],[6]!Tableau16[NUMERO CLIENT])</f>
        <v>#N/A</v>
      </c>
      <c r="B1404" s="48" t="str" cm="1">
        <f t="array" ref="B1404">_xlfn.XLOOKUP(Tableau210[[#This Row],[NOM]]&amp;Tableau210[[#This Row],[REPERE BUTA]],[6]!Tableau16[POSTE TECHNIQUE]&amp;[6]!Tableau16[Repere REF],[6]!Tableau16[NUMERO CLIENT])</f>
        <v>S2-S2020-PSVBS0564</v>
      </c>
      <c r="C1404" s="48" cm="1">
        <f t="array" ref="C1404">_xlfn.XLOOKUP(Tableau210[[#This Row],[NOM]]&amp;Tableau210[[#This Row],[Repere Ubleam]],[7]Sheet1!$C$2:$C$2995&amp;[7]Sheet1!$I$2:$I$2995,[7]Sheet1!$A$2:$A$2995)</f>
        <v>836</v>
      </c>
      <c r="D1404" s="48" t="str">
        <f>C1404&amp;""</f>
        <v>836</v>
      </c>
      <c r="E1404" s="48" t="s">
        <v>2577</v>
      </c>
      <c r="F1404" s="48" t="s">
        <v>2871</v>
      </c>
      <c r="G1404" s="190" t="s">
        <v>1648</v>
      </c>
      <c r="H1404" s="119" t="s">
        <v>1067</v>
      </c>
      <c r="I1404" s="119" t="s">
        <v>80</v>
      </c>
      <c r="J1404" s="158" t="s">
        <v>1072</v>
      </c>
      <c r="K1404" s="158" t="str">
        <f>_xlfn.XLOOKUP(Tableau210[[#This Row],[NOM]],[8]LUT!$I$5:$I$301,[8]LUT!$N$5:$N$301)</f>
        <v xml:space="preserve">Réacteur </v>
      </c>
      <c r="L1404" s="119" t="s">
        <v>83</v>
      </c>
      <c r="M1404" s="119"/>
      <c r="N1404" s="119" t="s">
        <v>83</v>
      </c>
      <c r="O1404" s="119"/>
      <c r="P1404" s="119"/>
      <c r="Q1404" s="119"/>
      <c r="R1404" s="119"/>
      <c r="S1404" s="119"/>
      <c r="T1404" s="119"/>
      <c r="U1404" s="119"/>
      <c r="V1404" s="119"/>
      <c r="W1404" s="148">
        <v>150</v>
      </c>
      <c r="X1404" s="207" cm="1">
        <f t="array" ref="X14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404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404" s="148">
        <v>20</v>
      </c>
      <c r="AA1404" s="207" cm="1">
        <f t="array" ref="AA14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04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404" s="48"/>
      <c r="AD1404" s="117" t="s">
        <v>2197</v>
      </c>
      <c r="AE1404" s="119"/>
      <c r="AF1404" s="183">
        <f>IFERROR(VLOOKUP(Tableau210[[#This Row],[OPERATION]],Tableau4[],5,FALSE),"")</f>
        <v>0</v>
      </c>
      <c r="AG1404" s="178" cm="1">
        <f t="array" ref="AG1404">IFERROR(
   SUM(
      _xlfn._xlws.FILTER(
         Tableau3[JP],
         (Tableau3[ITEM]=Tableau210[[#This Row],[NOM]])*
         (Tableau3[Rep.]=Tableau210[[#This Row],[REPERE BUTA]])
      )
   ),
0)</f>
        <v>0</v>
      </c>
      <c r="AH1404" s="183">
        <f>IFERROR(VLOOKUP(Tableau210[[#This Row],[OPERATION]],Tableau4[],4,FALSE),"")</f>
        <v>1</v>
      </c>
      <c r="AI1404" s="178" cm="1">
        <f t="array" ref="AI1404">IFERROR(
   SUM(
      _xlfn._xlws.FILTER(
         Tableau3[BP],
         (Tableau3[ITEM]=Tableau210[[#This Row],[NOM]])*
         (Tableau3[Rep.]=Tableau210[[#This Row],[REPERE BUTA]])
      )
   ),
0)</f>
        <v>1</v>
      </c>
      <c r="AJ1404" s="181" t="str">
        <f>IF(Tableau210[[#This Row],[NB JP EMIS]]=1,"1 JP","") &amp; IF(Tableau210[[#This Row],[NB BP EMIS]]=1," 1 BP","")</f>
        <v xml:space="preserve"> 1 BP</v>
      </c>
      <c r="AK1404" s="178" t="str">
        <f>IF(Tableau210[[#This Row],[NB JP BUTA]]=1,"1 JP","") &amp; IF(Tableau210[[#This Row],[Nb BP BUTA]]=1," 1 BP","") &amp; IF(Tableau210[[#This Row],[Nb BP BUTA]]=2," 2 BP","")</f>
        <v xml:space="preserve"> 1 BP</v>
      </c>
      <c r="AL1404" s="117" t="s">
        <v>2527</v>
      </c>
      <c r="AM1404" s="117">
        <f>IFERROR(+VLOOKUP(AY1404,Tiges!$G$4:$I$569,3,FALSE),"")</f>
        <v>32</v>
      </c>
      <c r="AN1404" s="48"/>
      <c r="AO1404" s="117">
        <v>8</v>
      </c>
      <c r="AP1404" s="177" cm="1">
        <f t="array" ref="AP14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4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404" s="117" t="s">
        <v>2282</v>
      </c>
      <c r="AS1404" s="177" t="str" cm="1">
        <f t="array" ref="AS14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4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404" s="117" t="s">
        <v>1123</v>
      </c>
      <c r="AV1404" s="177" cm="1">
        <f t="array" ref="AV14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04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04" s="117"/>
      <c r="AY1404" s="117" cm="1">
        <f t="array" ref="AY1404">IFERROR(_xlfn.XLOOKUP(Tableau210[[#This Row],[DN DONNEES BUTA ]]&amp;Tableau210[[#This Row],[PN DONNEES BUTA]],Tiges!$B$4:$B$79&amp;Tiges!$C$4:$C$79,Tiges!$G$4:$G$79),"")</f>
        <v>20</v>
      </c>
      <c r="AZ1404" s="117"/>
      <c r="BA1404" s="117" cm="1">
        <f t="array" ref="BA1404">IFERROR(_xlfn.XLOOKUP(Tableau210[[#This Row],[DN DONNEES BUTA ]]&amp;Tableau210[[#This Row],[PN DONNEES BUTA]],Tiges!$B$4:$B$79&amp;Tiges!$C$4:$C$79,Tiges!$H$4:$H$79),"")</f>
        <v>110</v>
      </c>
      <c r="BB1404" s="117"/>
      <c r="BC1404" s="184">
        <f>IFERROR(VLOOKUP(Tableau210[[#This Row],[OPERATION]],Tableau4[],2,FALSE),"")</f>
        <v>1</v>
      </c>
      <c r="BD1404" s="177" cm="1">
        <f t="array" ref="BD1404">IFERROR(
   SUM(
      _xlfn._xlws.FILTER(
         Tableau3[Nb Platinage Joint],
         (Tableau3[ITEM]=Tableau210[[#This Row],[NOM]])*
         (Tableau3[Rep.]=Tableau210[[#This Row],[REPERE BUTA]])
      )
   ),
0)</f>
        <v>1</v>
      </c>
      <c r="BE1404" s="182">
        <f>IFERROR(VLOOKUP(Tableau210[[#This Row],[OPERATION]],Tableau4[],3,FALSE),"")</f>
        <v>1</v>
      </c>
      <c r="BF1404" s="177" cm="1">
        <f t="array" ref="BF1404">IFERROR(
   SUM(
      _xlfn._xlws.FILTER(
         Tableau3[Joint Définitif Nb],
         (Tableau3[ITEM]=Tableau210[[#This Row],[NOM]])*
         (Tableau3[Rep.]=Tableau210[[#This Row],[REPERE BUTA]])
      )
   ),
0)</f>
        <v>1</v>
      </c>
      <c r="BG1404" s="117" t="s">
        <v>129</v>
      </c>
      <c r="BH1404" s="177" t="str" cm="1">
        <f t="array" ref="BH14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4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4" s="117" t="s">
        <v>2268</v>
      </c>
      <c r="BK1404" s="117" t="s">
        <v>2269</v>
      </c>
      <c r="BL1404" s="167" t="s">
        <v>2380</v>
      </c>
      <c r="BM1404" s="167"/>
      <c r="BN1404" s="117"/>
      <c r="BO1404" s="117"/>
      <c r="BP1404" s="117"/>
      <c r="BQ1404" s="48"/>
      <c r="BR1404" s="119"/>
      <c r="BS1404" s="48"/>
      <c r="BT1404" s="48"/>
      <c r="BU1404" s="48"/>
      <c r="BV1404" s="48"/>
      <c r="BW1404" s="48"/>
      <c r="BX1404" s="48"/>
    </row>
    <row r="1405" spans="1:76" ht="15.75" hidden="1" x14ac:dyDescent="0.25">
      <c r="A1405" s="48" t="e" cm="1">
        <f t="array" ref="A1405">_xlfn.XLOOKUP(Tableau210[[#This Row],[NOM]]&amp;Tableau210[[#This Row],[REPERE BUTA]],[6]!Tableau16[POSTE TECHNIQUE]&amp;[6]!Tableau16[Repere ADM],[6]!Tableau16[NUMERO CLIENT])</f>
        <v>#N/A</v>
      </c>
      <c r="B1405" s="48" t="str" cm="1">
        <f t="array" ref="B1405">_xlfn.XLOOKUP(Tableau210[[#This Row],[NOM]]&amp;Tableau210[[#This Row],[REPERE BUTA]],[6]!Tableau16[POSTE TECHNIQUE]&amp;[6]!Tableau16[Repere REF],[6]!Tableau16[NUMERO CLIENT])</f>
        <v>S2-S2020-PSVBS0562</v>
      </c>
      <c r="C1405" s="48" cm="1">
        <f t="array" ref="C1405">_xlfn.XLOOKUP(Tableau210[[#This Row],[NOM]]&amp;Tableau210[[#This Row],[Repere Ubleam]],[7]Sheet1!$C$2:$C$2995&amp;[7]Sheet1!$I$2:$I$2995,[7]Sheet1!$A$2:$A$2995)</f>
        <v>839</v>
      </c>
      <c r="D1405" s="48" t="str">
        <f>C1405&amp;""</f>
        <v>839</v>
      </c>
      <c r="E1405" s="48" t="s">
        <v>2577</v>
      </c>
      <c r="F1405" s="48" t="s">
        <v>2875</v>
      </c>
      <c r="G1405" s="190" t="s">
        <v>1648</v>
      </c>
      <c r="H1405" s="158" t="s">
        <v>1067</v>
      </c>
      <c r="I1405" s="158" t="s">
        <v>80</v>
      </c>
      <c r="J1405" s="158" t="s">
        <v>1072</v>
      </c>
      <c r="K1405" s="158" t="str">
        <f>_xlfn.XLOOKUP(Tableau210[[#This Row],[NOM]],[8]LUT!$I$5:$I$301,[8]LUT!$N$5:$N$301)</f>
        <v xml:space="preserve">Réacteur </v>
      </c>
      <c r="L1405" s="119" t="s">
        <v>76</v>
      </c>
      <c r="M1405" s="119"/>
      <c r="N1405" s="119" t="s">
        <v>76</v>
      </c>
      <c r="O1405" s="119"/>
      <c r="P1405" s="119"/>
      <c r="Q1405" s="119"/>
      <c r="R1405" s="119"/>
      <c r="S1405" s="119"/>
      <c r="T1405" s="119"/>
      <c r="U1405" s="119"/>
      <c r="V1405" s="119"/>
      <c r="W1405" s="148">
        <v>200</v>
      </c>
      <c r="X1405" s="207" cm="1">
        <f t="array" ref="X14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40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405" s="148">
        <v>20</v>
      </c>
      <c r="AA1405" s="207" cm="1">
        <f t="array" ref="AA14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0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405" s="48"/>
      <c r="AD1405" s="117" t="s">
        <v>2196</v>
      </c>
      <c r="AE1405" s="119"/>
      <c r="AF1405" s="183">
        <f>IFERROR(VLOOKUP(Tableau210[[#This Row],[OPERATION]],Tableau4[],5,FALSE),"")</f>
        <v>0</v>
      </c>
      <c r="AG1405" s="178" cm="1">
        <f t="array" ref="AG1405">IFERROR(
   SUM(
      _xlfn._xlws.FILTER(
         Tableau3[JP],
         (Tableau3[ITEM]=Tableau210[[#This Row],[NOM]])*
         (Tableau3[Rep.]=Tableau210[[#This Row],[REPERE BUTA]])
      )
   ),
0)</f>
        <v>0</v>
      </c>
      <c r="AH1405" s="183">
        <f>IFERROR(VLOOKUP(Tableau210[[#This Row],[OPERATION]],Tableau4[],4,FALSE),"")</f>
        <v>0</v>
      </c>
      <c r="AI1405" s="178" cm="1">
        <f t="array" ref="AI1405">IFERROR(
   SUM(
      _xlfn._xlws.FILTER(
         Tableau3[BP],
         (Tableau3[ITEM]=Tableau210[[#This Row],[NOM]])*
         (Tableau3[Rep.]=Tableau210[[#This Row],[REPERE BUTA]])
      )
   ),
0)</f>
        <v>0</v>
      </c>
      <c r="AJ1405" s="181" t="str">
        <f>IF(Tableau210[[#This Row],[NB JP EMIS]]=1,"1 JP","") &amp; IF(Tableau210[[#This Row],[NB BP EMIS]]=1," 1 BP","")</f>
        <v/>
      </c>
      <c r="AK1405" s="178" t="str">
        <f>IF(Tableau210[[#This Row],[NB JP BUTA]]=1,"1 JP","") &amp; IF(Tableau210[[#This Row],[Nb BP BUTA]]=1," 1 BP","") &amp; IF(Tableau210[[#This Row],[Nb BP BUTA]]=2," 2 BP","")</f>
        <v/>
      </c>
      <c r="AL1405" s="117" t="s">
        <v>2527</v>
      </c>
      <c r="AM1405" s="117">
        <f>IFERROR(+VLOOKUP(AY1405,Tiges!$G$4:$I$569,3,FALSE),"")</f>
        <v>32</v>
      </c>
      <c r="AN1405" s="48"/>
      <c r="AO1405" s="117">
        <v>8</v>
      </c>
      <c r="AP1405" s="177" cm="1">
        <f t="array" ref="AP14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4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405" s="117" t="s">
        <v>2282</v>
      </c>
      <c r="AS1405" s="177" t="str" cm="1">
        <f t="array" ref="AS14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4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405" s="117" t="s">
        <v>1123</v>
      </c>
      <c r="AV1405" s="177" t="str" cm="1">
        <f t="array" ref="AV14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0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05" s="117"/>
      <c r="AY1405" s="117" cm="1">
        <f t="array" ref="AY1405">IFERROR(_xlfn.XLOOKUP(Tableau210[[#This Row],[DN DONNEES BUTA ]]&amp;Tableau210[[#This Row],[PN DONNEES BUTA]],Tiges!$B$4:$B$79&amp;Tiges!$C$4:$C$79,Tiges!$G$4:$G$79),"")</f>
        <v>20</v>
      </c>
      <c r="AZ1405" s="117"/>
      <c r="BA1405" s="117" cm="1">
        <f t="array" ref="BA1405">IFERROR(_xlfn.XLOOKUP(Tableau210[[#This Row],[DN DONNEES BUTA ]]&amp;Tableau210[[#This Row],[PN DONNEES BUTA]],Tiges!$B$4:$B$79&amp;Tiges!$C$4:$C$79,Tiges!$H$4:$H$79),"")</f>
        <v>110</v>
      </c>
      <c r="BB1405" s="117"/>
      <c r="BC1405" s="184">
        <f>IFERROR(VLOOKUP(Tableau210[[#This Row],[OPERATION]],Tableau4[],2,FALSE),"")</f>
        <v>0</v>
      </c>
      <c r="BD1405" s="177" cm="1">
        <f t="array" ref="BD1405">IFERROR(
   SUM(
      _xlfn._xlws.FILTER(
         Tableau3[Nb Platinage Joint],
         (Tableau3[ITEM]=Tableau210[[#This Row],[NOM]])*
         (Tableau3[Rep.]=Tableau210[[#This Row],[REPERE BUTA]])
      )
   ),
0)</f>
        <v>0</v>
      </c>
      <c r="BE1405" s="182">
        <f>IFERROR(VLOOKUP(Tableau210[[#This Row],[OPERATION]],Tableau4[],3,FALSE),"")</f>
        <v>1</v>
      </c>
      <c r="BF1405" s="177" cm="1">
        <f t="array" ref="BF1405">IFERROR(
   SUM(
      _xlfn._xlws.FILTER(
         Tableau3[Joint Définitif Nb],
         (Tableau3[ITEM]=Tableau210[[#This Row],[NOM]])*
         (Tableau3[Rep.]=Tableau210[[#This Row],[REPERE BUTA]])
      )
   ),
0)</f>
        <v>1</v>
      </c>
      <c r="BG1405" s="117" t="s">
        <v>129</v>
      </c>
      <c r="BH1405" s="177" t="str" cm="1">
        <f t="array" ref="BH14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5" s="117" t="s">
        <v>2268</v>
      </c>
      <c r="BK1405" s="117" t="s">
        <v>2269</v>
      </c>
      <c r="BL1405" s="167" t="s">
        <v>2380</v>
      </c>
      <c r="BM1405" s="167"/>
      <c r="BN1405" s="117"/>
      <c r="BO1405" s="117"/>
      <c r="BP1405" s="117"/>
      <c r="BQ1405" s="48"/>
      <c r="BR1405" s="119"/>
      <c r="BS1405" s="48"/>
      <c r="BT1405" s="48"/>
      <c r="BU1405" s="48"/>
      <c r="BV1405" s="48"/>
      <c r="BW1405" s="48"/>
      <c r="BX1405" s="48"/>
    </row>
    <row r="1406" spans="1:76" ht="15.75" hidden="1" x14ac:dyDescent="0.25">
      <c r="A1406" s="48" t="str" cm="1">
        <f t="array" ref="A1406">_xlfn.XLOOKUP(Tableau210[[#This Row],[NOM]]&amp;Tableau210[[#This Row],[REPERE BUTA]],[6]!Tableau16[POSTE TECHNIQUE]&amp;[6]!Tableau16[Repere ADM],[6]!Tableau16[NUMERO CLIENT])</f>
        <v>S2-S2020-PSVBS0562</v>
      </c>
      <c r="B1406" s="48" t="e" cm="1">
        <f t="array" ref="B1406">_xlfn.XLOOKUP(Tableau210[[#This Row],[NOM]]&amp;Tableau210[[#This Row],[REPERE BUTA]],[6]!Tableau16[POSTE TECHNIQUE]&amp;[6]!Tableau16[Repere REF],[6]!Tableau16[NUMERO CLIENT])</f>
        <v>#N/A</v>
      </c>
      <c r="C1406" s="48" cm="1">
        <f t="array" ref="C1406">_xlfn.XLOOKUP(Tableau210[[#This Row],[NOM]]&amp;Tableau210[[#This Row],[Repere Ubleam]],[7]Sheet1!$C$2:$C$2995&amp;[7]Sheet1!$I$2:$I$2995,[7]Sheet1!$A$2:$A$2995)</f>
        <v>840</v>
      </c>
      <c r="D1406" s="48" t="str">
        <f>C1406&amp;""</f>
        <v>840</v>
      </c>
      <c r="E1406" s="48" t="s">
        <v>2577</v>
      </c>
      <c r="F1406" s="48" t="s">
        <v>2875</v>
      </c>
      <c r="G1406" s="190" t="s">
        <v>1648</v>
      </c>
      <c r="H1406" s="119" t="s">
        <v>1067</v>
      </c>
      <c r="I1406" s="119" t="s">
        <v>80</v>
      </c>
      <c r="J1406" s="158" t="s">
        <v>1072</v>
      </c>
      <c r="K1406" s="158" t="str">
        <f>_xlfn.XLOOKUP(Tableau210[[#This Row],[NOM]],[8]LUT!$I$5:$I$301,[8]LUT!$N$5:$N$301)</f>
        <v xml:space="preserve">Réacteur </v>
      </c>
      <c r="L1406" s="119" t="s">
        <v>81</v>
      </c>
      <c r="M1406" s="119"/>
      <c r="N1406" s="119" t="s">
        <v>81</v>
      </c>
      <c r="O1406" s="119"/>
      <c r="P1406" s="119"/>
      <c r="Q1406" s="119"/>
      <c r="R1406" s="119"/>
      <c r="S1406" s="119"/>
      <c r="T1406" s="119"/>
      <c r="U1406" s="119"/>
      <c r="V1406" s="119"/>
      <c r="W1406" s="148">
        <v>150</v>
      </c>
      <c r="X1406" s="207" cm="1">
        <f t="array" ref="X14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406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406" s="148">
        <v>20</v>
      </c>
      <c r="AA1406" s="207" cm="1">
        <f t="array" ref="AA14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06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406" s="48"/>
      <c r="AD1406" s="117" t="s">
        <v>2196</v>
      </c>
      <c r="AE1406" s="119"/>
      <c r="AF1406" s="183">
        <f>IFERROR(VLOOKUP(Tableau210[[#This Row],[OPERATION]],Tableau4[],5,FALSE),"")</f>
        <v>0</v>
      </c>
      <c r="AG1406" s="178" cm="1">
        <f t="array" ref="AG1406">IFERROR(
   SUM(
      _xlfn._xlws.FILTER(
         Tableau3[JP],
         (Tableau3[ITEM]=Tableau210[[#This Row],[NOM]])*
         (Tableau3[Rep.]=Tableau210[[#This Row],[REPERE BUTA]])
      )
   ),
0)</f>
        <v>0</v>
      </c>
      <c r="AH1406" s="183">
        <f>IFERROR(VLOOKUP(Tableau210[[#This Row],[OPERATION]],Tableau4[],4,FALSE),"")</f>
        <v>0</v>
      </c>
      <c r="AI1406" s="178" cm="1">
        <f t="array" ref="AI1406">IFERROR(
   SUM(
      _xlfn._xlws.FILTER(
         Tableau3[BP],
         (Tableau3[ITEM]=Tableau210[[#This Row],[NOM]])*
         (Tableau3[Rep.]=Tableau210[[#This Row],[REPERE BUTA]])
      )
   ),
0)</f>
        <v>0</v>
      </c>
      <c r="AJ1406" s="181" t="str">
        <f>IF(Tableau210[[#This Row],[NB JP EMIS]]=1,"1 JP","") &amp; IF(Tableau210[[#This Row],[NB BP EMIS]]=1," 1 BP","")</f>
        <v/>
      </c>
      <c r="AK1406" s="178" t="str">
        <f>IF(Tableau210[[#This Row],[NB JP BUTA]]=1,"1 JP","") &amp; IF(Tableau210[[#This Row],[Nb BP BUTA]]=1," 1 BP","") &amp; IF(Tableau210[[#This Row],[Nb BP BUTA]]=2," 2 BP","")</f>
        <v/>
      </c>
      <c r="AL1406" s="117" t="s">
        <v>2527</v>
      </c>
      <c r="AM1406" s="117">
        <f>IFERROR(+VLOOKUP(AY1406,Tiges!$G$4:$I$569,3,FALSE),"")</f>
        <v>32</v>
      </c>
      <c r="AN1406" s="48"/>
      <c r="AO1406" s="117">
        <v>8</v>
      </c>
      <c r="AP1406" s="177" cm="1">
        <f t="array" ref="AP14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4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406" s="117" t="s">
        <v>2286</v>
      </c>
      <c r="AS1406" s="177" t="str" cm="1">
        <f t="array" ref="AS14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4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406" s="117" t="s">
        <v>1123</v>
      </c>
      <c r="AV1406" s="177" t="str" cm="1">
        <f t="array" ref="AV14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06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06" s="117"/>
      <c r="AY1406" s="117" cm="1">
        <f t="array" ref="AY1406">IFERROR(_xlfn.XLOOKUP(Tableau210[[#This Row],[DN DONNEES BUTA ]]&amp;Tableau210[[#This Row],[PN DONNEES BUTA]],Tiges!$B$4:$B$79&amp;Tiges!$C$4:$C$79,Tiges!$G$4:$G$79),"")</f>
        <v>20</v>
      </c>
      <c r="AZ1406" s="117"/>
      <c r="BA1406" s="117" cm="1">
        <f t="array" ref="BA1406">IFERROR(_xlfn.XLOOKUP(Tableau210[[#This Row],[DN DONNEES BUTA ]]&amp;Tableau210[[#This Row],[PN DONNEES BUTA]],Tiges!$B$4:$B$79&amp;Tiges!$C$4:$C$79,Tiges!$H$4:$H$79),"")</f>
        <v>110</v>
      </c>
      <c r="BB1406" s="117"/>
      <c r="BC1406" s="184">
        <f>IFERROR(VLOOKUP(Tableau210[[#This Row],[OPERATION]],Tableau4[],2,FALSE),"")</f>
        <v>0</v>
      </c>
      <c r="BD1406" s="177" cm="1">
        <f t="array" ref="BD1406">IFERROR(
   SUM(
      _xlfn._xlws.FILTER(
         Tableau3[Nb Platinage Joint],
         (Tableau3[ITEM]=Tableau210[[#This Row],[NOM]])*
         (Tableau3[Rep.]=Tableau210[[#This Row],[REPERE BUTA]])
      )
   ),
0)</f>
        <v>0</v>
      </c>
      <c r="BE1406" s="182">
        <f>IFERROR(VLOOKUP(Tableau210[[#This Row],[OPERATION]],Tableau4[],3,FALSE),"")</f>
        <v>1</v>
      </c>
      <c r="BF1406" s="177" cm="1">
        <f t="array" ref="BF1406">IFERROR(
   SUM(
      _xlfn._xlws.FILTER(
         Tableau3[Joint Définitif Nb],
         (Tableau3[ITEM]=Tableau210[[#This Row],[NOM]])*
         (Tableau3[Rep.]=Tableau210[[#This Row],[REPERE BUTA]])
      )
   ),
0)</f>
        <v>1</v>
      </c>
      <c r="BG1406" s="117" t="s">
        <v>129</v>
      </c>
      <c r="BH1406" s="177" t="str" cm="1">
        <f t="array" ref="BH14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6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6" s="117" t="s">
        <v>2268</v>
      </c>
      <c r="BK1406" s="117" t="s">
        <v>2269</v>
      </c>
      <c r="BL1406" s="167" t="s">
        <v>2380</v>
      </c>
      <c r="BM1406" s="167"/>
      <c r="BN1406" s="117"/>
      <c r="BO1406" s="117"/>
      <c r="BP1406" s="117"/>
      <c r="BQ1406" s="48"/>
      <c r="BR1406" s="119"/>
      <c r="BS1406" s="48"/>
      <c r="BT1406" s="48"/>
      <c r="BU1406" s="48"/>
      <c r="BV1406" s="48"/>
      <c r="BW1406" s="48"/>
      <c r="BX1406" s="48"/>
    </row>
    <row r="1407" spans="1:76" ht="15.75" hidden="1" x14ac:dyDescent="0.25">
      <c r="A1407" s="48" t="str" cm="1">
        <f t="array" ref="A1407">_xlfn.XLOOKUP(Tableau210[[#This Row],[NOM]]&amp;Tableau210[[#This Row],[REPERE BUTA]],[6]!Tableau16[POSTE TECHNIQUE]&amp;[6]!Tableau16[Repere ADM],[6]!Tableau16[NUMERO CLIENT])</f>
        <v>S2-S2021-PSVBS415</v>
      </c>
      <c r="B1407" s="48" t="e" cm="1">
        <f t="array" ref="B1407">_xlfn.XLOOKUP(Tableau210[[#This Row],[NOM]]&amp;Tableau210[[#This Row],[REPERE BUTA]],[6]!Tableau16[POSTE TECHNIQUE]&amp;[6]!Tableau16[Repere REF],[6]!Tableau16[NUMERO CLIENT])</f>
        <v>#N/A</v>
      </c>
      <c r="C1407" s="48" cm="1">
        <f t="array" ref="C1407">_xlfn.XLOOKUP(Tableau210[[#This Row],[NOM]]&amp;Tableau210[[#This Row],[Repere Ubleam]],[7]Sheet1!$C$2:$C$2995&amp;[7]Sheet1!$I$2:$I$2995,[7]Sheet1!$A$2:$A$2995)</f>
        <v>893</v>
      </c>
      <c r="D1407" s="48" t="str">
        <f>C1407&amp;""</f>
        <v>893</v>
      </c>
      <c r="E1407" s="48" t="s">
        <v>2577</v>
      </c>
      <c r="F1407" s="48" t="s">
        <v>2866</v>
      </c>
      <c r="G1407" s="190" t="s">
        <v>1711</v>
      </c>
      <c r="H1407" s="158" t="s">
        <v>1067</v>
      </c>
      <c r="I1407" s="158" t="s">
        <v>80</v>
      </c>
      <c r="J1407" s="158" t="s">
        <v>1072</v>
      </c>
      <c r="K1407" s="158" t="str">
        <f>_xlfn.XLOOKUP(Tableau210[[#This Row],[NOM]],[8]LUT!$I$5:$I$301,[8]LUT!$N$5:$N$301)</f>
        <v xml:space="preserve">Réacteur </v>
      </c>
      <c r="L1407" s="119" t="s">
        <v>73</v>
      </c>
      <c r="M1407" s="119"/>
      <c r="N1407" s="119" t="s">
        <v>73</v>
      </c>
      <c r="O1407" s="119"/>
      <c r="P1407" s="119"/>
      <c r="Q1407" s="119"/>
      <c r="R1407" s="119"/>
      <c r="S1407" s="119"/>
      <c r="T1407" s="119"/>
      <c r="U1407" s="119"/>
      <c r="V1407" s="119"/>
      <c r="W1407" s="148">
        <v>200</v>
      </c>
      <c r="X1407" s="207" cm="1">
        <f t="array" ref="X14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407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407" s="148">
        <v>20</v>
      </c>
      <c r="AA1407" s="207" cm="1">
        <f t="array" ref="AA14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07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407" s="48"/>
      <c r="AD1407" s="117" t="s">
        <v>2196</v>
      </c>
      <c r="AE1407" s="119"/>
      <c r="AF1407" s="183">
        <f>IFERROR(VLOOKUP(Tableau210[[#This Row],[OPERATION]],Tableau4[],5,FALSE),"")</f>
        <v>0</v>
      </c>
      <c r="AG1407" s="178" cm="1">
        <f t="array" ref="AG1407">IFERROR(
   SUM(
      _xlfn._xlws.FILTER(
         Tableau3[JP],
         (Tableau3[ITEM]=Tableau210[[#This Row],[NOM]])*
         (Tableau3[Rep.]=Tableau210[[#This Row],[REPERE BUTA]])
      )
   ),
0)</f>
        <v>0</v>
      </c>
      <c r="AH1407" s="183">
        <f>IFERROR(VLOOKUP(Tableau210[[#This Row],[OPERATION]],Tableau4[],4,FALSE),"")</f>
        <v>0</v>
      </c>
      <c r="AI1407" s="178" cm="1">
        <f t="array" ref="AI1407">IFERROR(
   SUM(
      _xlfn._xlws.FILTER(
         Tableau3[BP],
         (Tableau3[ITEM]=Tableau210[[#This Row],[NOM]])*
         (Tableau3[Rep.]=Tableau210[[#This Row],[REPERE BUTA]])
      )
   ),
0)</f>
        <v>0</v>
      </c>
      <c r="AJ1407" s="181" t="str">
        <f>IF(Tableau210[[#This Row],[NB JP EMIS]]=1,"1 JP","") &amp; IF(Tableau210[[#This Row],[NB BP EMIS]]=1," 1 BP","")</f>
        <v/>
      </c>
      <c r="AK1407" s="178" t="str">
        <f>IF(Tableau210[[#This Row],[NB JP BUTA]]=1,"1 JP","") &amp; IF(Tableau210[[#This Row],[Nb BP BUTA]]=1," 1 BP","") &amp; IF(Tableau210[[#This Row],[Nb BP BUTA]]=2," 2 BP","")</f>
        <v/>
      </c>
      <c r="AL1407" s="117" t="s">
        <v>103</v>
      </c>
      <c r="AM1407" s="117">
        <f>IFERROR(+VLOOKUP(AY1407,Tiges!$G$4:$I$569,3,FALSE),"")</f>
        <v>32</v>
      </c>
      <c r="AN1407" s="48"/>
      <c r="AO1407" s="117">
        <v>8</v>
      </c>
      <c r="AP1407" s="177" cm="1">
        <f t="array" ref="AP14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40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407" s="117" t="s">
        <v>2302</v>
      </c>
      <c r="AS1407" s="177" t="str" cm="1">
        <f t="array" ref="AS14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40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M20x150</v>
      </c>
      <c r="AU1407" s="117" t="s">
        <v>1123</v>
      </c>
      <c r="AV1407" s="177" t="str" cm="1">
        <f t="array" ref="AV14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07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07" s="117"/>
      <c r="AY1407" s="117" cm="1">
        <f t="array" ref="AY1407">IFERROR(_xlfn.XLOOKUP(Tableau210[[#This Row],[DN DONNEES BUTA ]]&amp;Tableau210[[#This Row],[PN DONNEES BUTA]],Tiges!$B$4:$B$79&amp;Tiges!$C$4:$C$79,Tiges!$G$4:$G$79),"")</f>
        <v>20</v>
      </c>
      <c r="AZ1407" s="117"/>
      <c r="BA1407" s="117" cm="1">
        <f t="array" ref="BA1407">IFERROR(_xlfn.XLOOKUP(Tableau210[[#This Row],[DN DONNEES BUTA ]]&amp;Tableau210[[#This Row],[PN DONNEES BUTA]],Tiges!$B$4:$B$79&amp;Tiges!$C$4:$C$79,Tiges!$H$4:$H$79),"")</f>
        <v>110</v>
      </c>
      <c r="BB1407" s="117"/>
      <c r="BC1407" s="184">
        <f>IFERROR(VLOOKUP(Tableau210[[#This Row],[OPERATION]],Tableau4[],2,FALSE),"")</f>
        <v>0</v>
      </c>
      <c r="BD1407" s="177" cm="1">
        <f t="array" ref="BD1407">IFERROR(
   SUM(
      _xlfn._xlws.FILTER(
         Tableau3[Nb Platinage Joint],
         (Tableau3[ITEM]=Tableau210[[#This Row],[NOM]])*
         (Tableau3[Rep.]=Tableau210[[#This Row],[REPERE BUTA]])
      )
   ),
0)</f>
        <v>0</v>
      </c>
      <c r="BE1407" s="182">
        <f>IFERROR(VLOOKUP(Tableau210[[#This Row],[OPERATION]],Tableau4[],3,FALSE),"")</f>
        <v>1</v>
      </c>
      <c r="BF1407" s="177" cm="1">
        <f t="array" ref="BF1407">IFERROR(
   SUM(
      _xlfn._xlws.FILTER(
         Tableau3[Joint Définitif Nb],
         (Tableau3[ITEM]=Tableau210[[#This Row],[NOM]])*
         (Tableau3[Rep.]=Tableau210[[#This Row],[REPERE BUTA]])
      )
   ),
0)</f>
        <v>1</v>
      </c>
      <c r="BG1407" s="117" t="s">
        <v>129</v>
      </c>
      <c r="BH1407" s="177" t="str" cm="1">
        <f t="array" ref="BH14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7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7" s="117" t="s">
        <v>2268</v>
      </c>
      <c r="BK1407" s="117" t="s">
        <v>2269</v>
      </c>
      <c r="BL1407" s="167" t="s">
        <v>2380</v>
      </c>
      <c r="BM1407" s="167"/>
      <c r="BN1407" s="117"/>
      <c r="BO1407" s="117"/>
      <c r="BP1407" s="117"/>
      <c r="BQ1407" s="48"/>
      <c r="BR1407" s="119"/>
      <c r="BS1407" s="48"/>
      <c r="BT1407" s="48"/>
      <c r="BU1407" s="48"/>
      <c r="BV1407" s="48"/>
      <c r="BW1407" s="48"/>
      <c r="BX1407" s="48"/>
    </row>
    <row r="1408" spans="1:76" ht="15.75" hidden="1" x14ac:dyDescent="0.25">
      <c r="A1408" s="48" t="e" cm="1">
        <f t="array" ref="A1408">_xlfn.XLOOKUP(Tableau210[[#This Row],[NOM]]&amp;Tableau210[[#This Row],[REPERE BUTA]],[6]!Tableau16[POSTE TECHNIQUE]&amp;[6]!Tableau16[Repere ADM],[6]!Tableau16[NUMERO CLIENT])</f>
        <v>#N/A</v>
      </c>
      <c r="B1408" s="48" t="str" cm="1">
        <f t="array" ref="B1408">_xlfn.XLOOKUP(Tableau210[[#This Row],[NOM]]&amp;Tableau210[[#This Row],[REPERE BUTA]],[6]!Tableau16[POSTE TECHNIQUE]&amp;[6]!Tableau16[Repere REF],[6]!Tableau16[NUMERO CLIENT])</f>
        <v>S2-S2021-PSVBS415</v>
      </c>
      <c r="C1408" s="48" cm="1">
        <f t="array" ref="C1408">_xlfn.XLOOKUP(Tableau210[[#This Row],[NOM]]&amp;Tableau210[[#This Row],[Repere Ubleam]],[7]Sheet1!$C$2:$C$2995&amp;[7]Sheet1!$I$2:$I$2995,[7]Sheet1!$A$2:$A$2995)</f>
        <v>894</v>
      </c>
      <c r="D1408" s="48" t="str">
        <f>C1408&amp;""</f>
        <v>894</v>
      </c>
      <c r="E1408" s="48" t="s">
        <v>2577</v>
      </c>
      <c r="F1408" s="48" t="s">
        <v>2866</v>
      </c>
      <c r="G1408" s="190" t="s">
        <v>1711</v>
      </c>
      <c r="H1408" s="158" t="s">
        <v>1067</v>
      </c>
      <c r="I1408" s="158" t="s">
        <v>80</v>
      </c>
      <c r="J1408" s="158" t="s">
        <v>1072</v>
      </c>
      <c r="K1408" s="158" t="str">
        <f>_xlfn.XLOOKUP(Tableau210[[#This Row],[NOM]],[8]LUT!$I$5:$I$301,[8]LUT!$N$5:$N$301)</f>
        <v xml:space="preserve">Réacteur </v>
      </c>
      <c r="L1408" s="119" t="s">
        <v>83</v>
      </c>
      <c r="M1408" s="119"/>
      <c r="N1408" s="119" t="s">
        <v>83</v>
      </c>
      <c r="O1408" s="119"/>
      <c r="P1408" s="119"/>
      <c r="Q1408" s="119"/>
      <c r="R1408" s="119"/>
      <c r="S1408" s="119"/>
      <c r="T1408" s="119"/>
      <c r="U1408" s="119"/>
      <c r="V1408" s="119"/>
      <c r="W1408" s="148">
        <v>250</v>
      </c>
      <c r="X1408" s="207" cm="1">
        <f t="array" ref="X14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408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408" s="148">
        <v>20</v>
      </c>
      <c r="AA1408" s="207" cm="1">
        <f t="array" ref="AA14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08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408" s="48"/>
      <c r="AD1408" s="117" t="s">
        <v>2197</v>
      </c>
      <c r="AE1408" s="119"/>
      <c r="AF1408" s="183">
        <f>IFERROR(VLOOKUP(Tableau210[[#This Row],[OPERATION]],Tableau4[],5,FALSE),"")</f>
        <v>0</v>
      </c>
      <c r="AG1408" s="178" cm="1">
        <f t="array" ref="AG1408">IFERROR(
   SUM(
      _xlfn._xlws.FILTER(
         Tableau3[JP],
         (Tableau3[ITEM]=Tableau210[[#This Row],[NOM]])*
         (Tableau3[Rep.]=Tableau210[[#This Row],[REPERE BUTA]])
      )
   ),
0)</f>
        <v>0</v>
      </c>
      <c r="AH1408" s="183">
        <f>IFERROR(VLOOKUP(Tableau210[[#This Row],[OPERATION]],Tableau4[],4,FALSE),"")</f>
        <v>1</v>
      </c>
      <c r="AI1408" s="178" cm="1">
        <f t="array" ref="AI1408">IFERROR(
   SUM(
      _xlfn._xlws.FILTER(
         Tableau3[BP],
         (Tableau3[ITEM]=Tableau210[[#This Row],[NOM]])*
         (Tableau3[Rep.]=Tableau210[[#This Row],[REPERE BUTA]])
      )
   ),
0)</f>
        <v>1</v>
      </c>
      <c r="AJ1408" s="181" t="str">
        <f>IF(Tableau210[[#This Row],[NB JP EMIS]]=1,"1 JP","") &amp; IF(Tableau210[[#This Row],[NB BP EMIS]]=1," 1 BP","")</f>
        <v xml:space="preserve"> 1 BP</v>
      </c>
      <c r="AK1408" s="178" t="str">
        <f>IF(Tableau210[[#This Row],[NB JP BUTA]]=1,"1 JP","") &amp; IF(Tableau210[[#This Row],[Nb BP BUTA]]=1," 1 BP","") &amp; IF(Tableau210[[#This Row],[Nb BP BUTA]]=2," 2 BP","")</f>
        <v xml:space="preserve"> 1 BP</v>
      </c>
      <c r="AL1408" s="117" t="s">
        <v>103</v>
      </c>
      <c r="AM1408" s="117">
        <f>IFERROR(+VLOOKUP(AY1408,Tiges!$G$4:$I$569,3,FALSE),"")</f>
        <v>36</v>
      </c>
      <c r="AN1408" s="48"/>
      <c r="AO1408" s="117">
        <v>12</v>
      </c>
      <c r="AP1408" s="177" cm="1">
        <f t="array" ref="AP14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40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408" s="117" t="s">
        <v>2302</v>
      </c>
      <c r="AS1408" s="177" t="str" cm="1">
        <f t="array" ref="AS14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140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M20x150</v>
      </c>
      <c r="AU1408" s="117" t="s">
        <v>1123</v>
      </c>
      <c r="AV1408" s="177" t="str" cm="1">
        <f t="array" ref="AV14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08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08" s="117"/>
      <c r="AY1408" s="117" cm="1">
        <f t="array" ref="AY1408">IFERROR(_xlfn.XLOOKUP(Tableau210[[#This Row],[DN DONNEES BUTA ]]&amp;Tableau210[[#This Row],[PN DONNEES BUTA]],Tiges!$B$4:$B$79&amp;Tiges!$C$4:$C$79,Tiges!$G$4:$G$79),"")</f>
        <v>22</v>
      </c>
      <c r="AZ1408" s="117"/>
      <c r="BA1408" s="117" cm="1">
        <f t="array" ref="BA1408">IFERROR(_xlfn.XLOOKUP(Tableau210[[#This Row],[DN DONNEES BUTA ]]&amp;Tableau210[[#This Row],[PN DONNEES BUTA]],Tiges!$B$4:$B$79&amp;Tiges!$C$4:$C$79,Tiges!$H$4:$H$79),"")</f>
        <v>130</v>
      </c>
      <c r="BB1408" s="117"/>
      <c r="BC1408" s="184">
        <f>IFERROR(VLOOKUP(Tableau210[[#This Row],[OPERATION]],Tableau4[],2,FALSE),"")</f>
        <v>1</v>
      </c>
      <c r="BD1408" s="177" cm="1">
        <f t="array" ref="BD1408">IFERROR(
   SUM(
      _xlfn._xlws.FILTER(
         Tableau3[Nb Platinage Joint],
         (Tableau3[ITEM]=Tableau210[[#This Row],[NOM]])*
         (Tableau3[Rep.]=Tableau210[[#This Row],[REPERE BUTA]])
      )
   ),
0)</f>
        <v>1</v>
      </c>
      <c r="BE1408" s="182">
        <f>IFERROR(VLOOKUP(Tableau210[[#This Row],[OPERATION]],Tableau4[],3,FALSE),"")</f>
        <v>1</v>
      </c>
      <c r="BF1408" s="177" cm="1">
        <f t="array" ref="BF1408">IFERROR(
   SUM(
      _xlfn._xlws.FILTER(
         Tableau3[Joint Définitif Nb],
         (Tableau3[ITEM]=Tableau210[[#This Row],[NOM]])*
         (Tableau3[Rep.]=Tableau210[[#This Row],[REPERE BUTA]])
      )
   ),
0)</f>
        <v>1</v>
      </c>
      <c r="BG1408" s="117" t="s">
        <v>129</v>
      </c>
      <c r="BH1408" s="177" t="str" cm="1">
        <f t="array" ref="BH14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8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8" s="117" t="s">
        <v>2268</v>
      </c>
      <c r="BK1408" s="117" t="s">
        <v>2269</v>
      </c>
      <c r="BL1408" s="167" t="s">
        <v>2380</v>
      </c>
      <c r="BM1408" s="153" t="s">
        <v>2524</v>
      </c>
      <c r="BN1408" s="117"/>
      <c r="BO1408" s="117"/>
      <c r="BP1408" s="117"/>
      <c r="BQ1408" s="48"/>
      <c r="BR1408" s="119"/>
      <c r="BS1408" s="48"/>
      <c r="BT1408" s="48"/>
      <c r="BU1408" s="48"/>
      <c r="BV1408" s="48"/>
      <c r="BW1408" s="48"/>
      <c r="BX1408" s="48"/>
    </row>
    <row r="1409" spans="1:76" ht="15.75" hidden="1" x14ac:dyDescent="0.25">
      <c r="A1409" s="48" t="str" cm="1">
        <f t="array" ref="A1409">_xlfn.XLOOKUP(Tableau210[[#This Row],[NOM]]&amp;Tableau210[[#This Row],[REPERE BUTA]],[6]!Tableau16[POSTE TECHNIQUE]&amp;[6]!Tableau16[Repere ADM],[6]!Tableau16[NUMERO CLIENT])</f>
        <v>S1-B4701-VMD</v>
      </c>
      <c r="B1409" s="48" t="str" cm="1">
        <f t="array" ref="B1409">_xlfn.XLOOKUP(Tableau210[[#This Row],[NOM]]&amp;Tableau210[[#This Row],[REPERE BUTA]],[6]!Tableau16[POSTE TECHNIQUE]&amp;[6]!Tableau16[Repere REF],[6]!Tableau16[NUMERO CLIENT])</f>
        <v>S1-B4701-VMD</v>
      </c>
      <c r="C1409" s="48" cm="1">
        <f t="array" ref="C1409">_xlfn.XLOOKUP(Tableau210[[#This Row],[NOM]]&amp;Tableau210[[#This Row],[Repere Ubleam]],[7]Sheet1!$C$2:$C$2995&amp;[7]Sheet1!$I$2:$I$2995,[7]Sheet1!$A$2:$A$2995)</f>
        <v>9</v>
      </c>
      <c r="D1409" s="48" t="str">
        <f>C1409&amp;""</f>
        <v>9</v>
      </c>
      <c r="E1409" s="48" t="s">
        <v>2553</v>
      </c>
      <c r="F1409" s="48" t="s">
        <v>3263</v>
      </c>
      <c r="G1409" s="176" t="s">
        <v>1120</v>
      </c>
      <c r="H1409" s="158" t="s">
        <v>1066</v>
      </c>
      <c r="I1409" s="158" t="s">
        <v>80</v>
      </c>
      <c r="J1409" s="158" t="s">
        <v>1078</v>
      </c>
      <c r="K1409" s="158" t="str">
        <f>_xlfn.XLOOKUP(Tableau210[[#This Row],[NOM]],[8]LUT!$I$5:$I$301,[8]LUT!$N$5:$N$301)</f>
        <v xml:space="preserve">Filtre </v>
      </c>
      <c r="L1409" s="119" t="s">
        <v>70</v>
      </c>
      <c r="M1409" s="119" t="s">
        <v>1227</v>
      </c>
      <c r="N1409" s="119" t="s">
        <v>1227</v>
      </c>
      <c r="O1409" s="119"/>
      <c r="P1409" s="119"/>
      <c r="Q1409" s="119"/>
      <c r="R1409" s="119"/>
      <c r="S1409" s="119"/>
      <c r="T1409" s="119"/>
      <c r="U1409" s="119"/>
      <c r="V1409" s="119"/>
      <c r="W1409" s="148" t="s">
        <v>2159</v>
      </c>
      <c r="X1409" s="207" cm="1">
        <f t="array" ref="X14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409" s="207" t="str">
        <f>IF(OR(Tableau210[[#This Row],[DN]]="",Tableau210[[#This Row],[DN DONNEES BUTA ]]=""),"",IF(UPPER(LEFT(Tableau210[[#This Row],[DN]],3))=UPPER(LEFT(Tableau210[[#This Row],[DN DONNEES BUTA ]],3)),"Pareil","Différent"))</f>
        <v>Différent</v>
      </c>
      <c r="Z1409" s="148" t="s">
        <v>3424</v>
      </c>
      <c r="AA1409" s="207" cm="1">
        <f t="array" ref="AA14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50</v>
      </c>
      <c r="AB1409" s="207" t="str">
        <f>IF(OR(Tableau210[[#This Row],[PN]]="",Tableau210[[#This Row],[PN DONNEES BUTA]]=""),"",IF(UPPER(LEFT(Tableau210[[#This Row],[PN]],3))=UPPER(LEFT(Tableau210[[#This Row],[PN DONNEES BUTA]],3)),"Pareil","Différent"))</f>
        <v>Différent</v>
      </c>
      <c r="AC1409" s="48"/>
      <c r="AD1409" s="117" t="s">
        <v>2196</v>
      </c>
      <c r="AE1409" s="119"/>
      <c r="AF1409" s="183">
        <f>IFERROR(VLOOKUP(Tableau210[[#This Row],[OPERATION]],Tableau4[],5,FALSE),"")</f>
        <v>0</v>
      </c>
      <c r="AG1409" s="178" cm="1">
        <f t="array" ref="AG1409">IFERROR(
   SUM(
      _xlfn._xlws.FILTER(
         Tableau3[JP],
         (Tableau3[ITEM]=Tableau210[[#This Row],[NOM]])*
         (Tableau3[Rep.]=Tableau210[[#This Row],[REPERE BUTA]])
      )
   ),
0)</f>
        <v>0</v>
      </c>
      <c r="AH1409" s="184">
        <f>IFERROR(VLOOKUP(Tableau210[[#This Row],[OPERATION]],Tableau4[],4,FALSE),"")</f>
        <v>0</v>
      </c>
      <c r="AI1409" s="178" cm="1">
        <f t="array" ref="AI1409">IFERROR(
   SUM(
      _xlfn._xlws.FILTER(
         Tableau3[BP],
         (Tableau3[ITEM]=Tableau210[[#This Row],[NOM]])*
         (Tableau3[Rep.]=Tableau210[[#This Row],[REPERE BUTA]])
      )
   ),
0)</f>
        <v>0</v>
      </c>
      <c r="AJ1409" s="182" t="str">
        <f>IF(Tableau210[[#This Row],[NB JP EMIS]]=1,"1 JP","") &amp; IF(Tableau210[[#This Row],[NB BP EMIS]]=1," 1 BP","")</f>
        <v/>
      </c>
      <c r="AK1409" s="177" t="str">
        <f>IF(Tableau210[[#This Row],[NB JP BUTA]]=1,"1 JP","") &amp; IF(Tableau210[[#This Row],[Nb BP BUTA]]=1," 1 BP","") &amp; IF(Tableau210[[#This Row],[Nb BP BUTA]]=2," 2 BP","")</f>
        <v/>
      </c>
      <c r="AL1409" s="117" t="s">
        <v>2527</v>
      </c>
      <c r="AM1409" s="117">
        <f>IFERROR(+VLOOKUP(AY1409,Tiges!$G$4:$I$569,3,FALSE),"")</f>
        <v>32</v>
      </c>
      <c r="AN1409" s="48"/>
      <c r="AO1409" s="148" t="s">
        <v>3424</v>
      </c>
      <c r="AP1409" s="177" cm="1">
        <f t="array" ref="AP14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40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409" s="148" t="s">
        <v>3424</v>
      </c>
      <c r="AS1409" s="177" t="str" cm="1">
        <f t="array" ref="AS14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M20x140</v>
      </c>
      <c r="AT140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409" s="148" t="s">
        <v>3424</v>
      </c>
      <c r="AV1409" s="177" t="str" cm="1">
        <f t="array" ref="AV14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09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09" s="117"/>
      <c r="AY1409" s="117" cm="1">
        <f t="array" ref="AY1409">IFERROR(_xlfn.XLOOKUP(Tableau210[[#This Row],[DN DONNEES BUTA ]]&amp;Tableau210[[#This Row],[PN DONNEES BUTA]],Tiges!$B$4:$B$79&amp;Tiges!$C$4:$C$79,Tiges!$G$4:$G$79),"")</f>
        <v>20</v>
      </c>
      <c r="AZ1409" s="117"/>
      <c r="BA1409" s="117" cm="1">
        <f t="array" ref="BA1409">IFERROR(_xlfn.XLOOKUP(Tableau210[[#This Row],[DN DONNEES BUTA ]]&amp;Tableau210[[#This Row],[PN DONNEES BUTA]],Tiges!$B$4:$B$79&amp;Tiges!$C$4:$C$79,Tiges!$H$4:$H$79),"")</f>
        <v>130</v>
      </c>
      <c r="BB1409" s="117"/>
      <c r="BC1409" s="184">
        <f>IFERROR(VLOOKUP(Tableau210[[#This Row],[OPERATION]],Tableau4[],2,FALSE),"")</f>
        <v>0</v>
      </c>
      <c r="BD1409" s="177" cm="1">
        <f t="array" ref="BD1409">IFERROR(
   SUM(
      _xlfn._xlws.FILTER(
         Tableau3[Nb Platinage Joint],
         (Tableau3[ITEM]=Tableau210[[#This Row],[NOM]])*
         (Tableau3[Rep.]=Tableau210[[#This Row],[REPERE BUTA]])
      )
   ),
0)</f>
        <v>0</v>
      </c>
      <c r="BE1409" s="182">
        <f>IFERROR(VLOOKUP(Tableau210[[#This Row],[OPERATION]],Tableau4[],3,FALSE),"")</f>
        <v>1</v>
      </c>
      <c r="BF1409" s="177" cm="1">
        <f t="array" ref="BF1409">IFERROR(
   SUM(
      _xlfn._xlws.FILTER(
         Tableau3[Joint Définitif Nb],
         (Tableau3[ITEM]=Tableau210[[#This Row],[NOM]])*
         (Tableau3[Rep.]=Tableau210[[#This Row],[REPERE BUTA]])
      )
   ),
0)</f>
        <v>2</v>
      </c>
      <c r="BG1409" s="148" t="s">
        <v>3424</v>
      </c>
      <c r="BH1409" s="177" t="str" cm="1">
        <f t="array" ref="BH14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09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09" s="148" t="s">
        <v>3424</v>
      </c>
      <c r="BK1409" s="148" t="s">
        <v>3424</v>
      </c>
      <c r="BL1409" s="167" t="s">
        <v>2380</v>
      </c>
      <c r="BM1409" s="167"/>
      <c r="BN1409" s="117"/>
      <c r="BO1409" s="117"/>
      <c r="BP1409" s="117"/>
      <c r="BQ1409" s="48"/>
      <c r="BR1409" s="119"/>
      <c r="BS1409" s="48"/>
      <c r="BT1409" s="48"/>
      <c r="BU1409" s="48"/>
      <c r="BV1409" s="48"/>
      <c r="BW1409" s="48"/>
      <c r="BX1409" s="48"/>
    </row>
    <row r="1410" spans="1:76" ht="15.75" hidden="1" x14ac:dyDescent="0.25">
      <c r="A1410" s="48" t="str" cm="1">
        <f t="array" ref="A1410">_xlfn.XLOOKUP(Tableau210[[#This Row],[NOM]]&amp;Tableau210[[#This Row],[REPERE BUTA]],[6]!Tableau16[POSTE TECHNIQUE]&amp;[6]!Tableau16[Repere ADM],[6]!Tableau16[NUMERO CLIENT])</f>
        <v>S2-S2022-PSVBS455</v>
      </c>
      <c r="B1410" s="48" t="e" cm="1">
        <f t="array" ref="B1410">_xlfn.XLOOKUP(Tableau210[[#This Row],[NOM]]&amp;Tableau210[[#This Row],[REPERE BUTA]],[6]!Tableau16[POSTE TECHNIQUE]&amp;[6]!Tableau16[Repere REF],[6]!Tableau16[NUMERO CLIENT])</f>
        <v>#N/A</v>
      </c>
      <c r="C1410" s="48" cm="1">
        <f t="array" ref="C1410">_xlfn.XLOOKUP(Tableau210[[#This Row],[NOM]]&amp;Tableau210[[#This Row],[Repere Ubleam]],[7]Sheet1!$C$2:$C$2995&amp;[7]Sheet1!$I$2:$I$2995,[7]Sheet1!$A$2:$A$2995)</f>
        <v>936</v>
      </c>
      <c r="D1410" s="48" t="str">
        <f>C1410&amp;""</f>
        <v>936</v>
      </c>
      <c r="E1410" s="48" t="s">
        <v>2577</v>
      </c>
      <c r="F1410" s="48" t="s">
        <v>2860</v>
      </c>
      <c r="G1410" s="190" t="s">
        <v>1730</v>
      </c>
      <c r="H1410" s="158" t="s">
        <v>1067</v>
      </c>
      <c r="I1410" s="158" t="s">
        <v>80</v>
      </c>
      <c r="J1410" s="158" t="s">
        <v>1072</v>
      </c>
      <c r="K1410" s="158" t="str">
        <f>_xlfn.XLOOKUP(Tableau210[[#This Row],[NOM]],[8]LUT!$I$5:$I$301,[8]LUT!$N$5:$N$301)</f>
        <v xml:space="preserve">Réacteur </v>
      </c>
      <c r="L1410" s="119" t="s">
        <v>73</v>
      </c>
      <c r="M1410" s="119"/>
      <c r="N1410" s="119" t="s">
        <v>73</v>
      </c>
      <c r="O1410" s="119"/>
      <c r="P1410" s="119"/>
      <c r="Q1410" s="119"/>
      <c r="R1410" s="119"/>
      <c r="S1410" s="119"/>
      <c r="T1410" s="119"/>
      <c r="U1410" s="119"/>
      <c r="V1410" s="119"/>
      <c r="W1410" s="148">
        <v>200</v>
      </c>
      <c r="X1410" s="207" cm="1">
        <f t="array" ref="X14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410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410" s="148">
        <v>20</v>
      </c>
      <c r="AA1410" s="207" cm="1">
        <f t="array" ref="AA14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10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410" s="48"/>
      <c r="AD1410" s="117" t="s">
        <v>2196</v>
      </c>
      <c r="AE1410" s="119"/>
      <c r="AF1410" s="183">
        <f>IFERROR(VLOOKUP(Tableau210[[#This Row],[OPERATION]],Tableau4[],5,FALSE),"")</f>
        <v>0</v>
      </c>
      <c r="AG1410" s="178" cm="1">
        <f t="array" ref="AG1410">IFERROR(
   SUM(
      _xlfn._xlws.FILTER(
         Tableau3[JP],
         (Tableau3[ITEM]=Tableau210[[#This Row],[NOM]])*
         (Tableau3[Rep.]=Tableau210[[#This Row],[REPERE BUTA]])
      )
   ),
0)</f>
        <v>0</v>
      </c>
      <c r="AH1410" s="183">
        <f>IFERROR(VLOOKUP(Tableau210[[#This Row],[OPERATION]],Tableau4[],4,FALSE),"")</f>
        <v>0</v>
      </c>
      <c r="AI1410" s="178" cm="1">
        <f t="array" ref="AI1410">IFERROR(
   SUM(
      _xlfn._xlws.FILTER(
         Tableau3[BP],
         (Tableau3[ITEM]=Tableau210[[#This Row],[NOM]])*
         (Tableau3[Rep.]=Tableau210[[#This Row],[REPERE BUTA]])
      )
   ),
0)</f>
        <v>0</v>
      </c>
      <c r="AJ1410" s="181" t="str">
        <f>IF(Tableau210[[#This Row],[NB JP EMIS]]=1,"1 JP","") &amp; IF(Tableau210[[#This Row],[NB BP EMIS]]=1," 1 BP","")</f>
        <v/>
      </c>
      <c r="AK1410" s="178" t="str">
        <f>IF(Tableau210[[#This Row],[NB JP BUTA]]=1,"1 JP","") &amp; IF(Tableau210[[#This Row],[Nb BP BUTA]]=1," 1 BP","") &amp; IF(Tableau210[[#This Row],[Nb BP BUTA]]=2," 2 BP","")</f>
        <v/>
      </c>
      <c r="AL1410" s="117" t="s">
        <v>103</v>
      </c>
      <c r="AM1410" s="117">
        <f>IFERROR(+VLOOKUP(AY1410,Tiges!$G$4:$I$569,3,FALSE),"")</f>
        <v>32</v>
      </c>
      <c r="AN1410" s="48"/>
      <c r="AO1410" s="117">
        <v>8</v>
      </c>
      <c r="AP1410" s="177" cm="1">
        <f t="array" ref="AP14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4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410" s="117" t="s">
        <v>2302</v>
      </c>
      <c r="AS1410" s="177" t="str" cm="1">
        <f t="array" ref="AS14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4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M20x150</v>
      </c>
      <c r="AU1410" s="117" t="s">
        <v>1123</v>
      </c>
      <c r="AV1410" s="177" t="str" cm="1">
        <f t="array" ref="AV14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10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10" s="117"/>
      <c r="AY1410" s="117" cm="1">
        <f t="array" ref="AY1410">IFERROR(_xlfn.XLOOKUP(Tableau210[[#This Row],[DN DONNEES BUTA ]]&amp;Tableau210[[#This Row],[PN DONNEES BUTA]],Tiges!$B$4:$B$79&amp;Tiges!$C$4:$C$79,Tiges!$G$4:$G$79),"")</f>
        <v>20</v>
      </c>
      <c r="AZ1410" s="117"/>
      <c r="BA1410" s="117" cm="1">
        <f t="array" ref="BA1410">IFERROR(_xlfn.XLOOKUP(Tableau210[[#This Row],[DN DONNEES BUTA ]]&amp;Tableau210[[#This Row],[PN DONNEES BUTA]],Tiges!$B$4:$B$79&amp;Tiges!$C$4:$C$79,Tiges!$H$4:$H$79),"")</f>
        <v>110</v>
      </c>
      <c r="BB1410" s="117"/>
      <c r="BC1410" s="184">
        <f>IFERROR(VLOOKUP(Tableau210[[#This Row],[OPERATION]],Tableau4[],2,FALSE),"")</f>
        <v>0</v>
      </c>
      <c r="BD1410" s="177" cm="1">
        <f t="array" ref="BD1410">IFERROR(
   SUM(
      _xlfn._xlws.FILTER(
         Tableau3[Nb Platinage Joint],
         (Tableau3[ITEM]=Tableau210[[#This Row],[NOM]])*
         (Tableau3[Rep.]=Tableau210[[#This Row],[REPERE BUTA]])
      )
   ),
0)</f>
        <v>0</v>
      </c>
      <c r="BE1410" s="182">
        <f>IFERROR(VLOOKUP(Tableau210[[#This Row],[OPERATION]],Tableau4[],3,FALSE),"")</f>
        <v>1</v>
      </c>
      <c r="BF1410" s="177" cm="1">
        <f t="array" ref="BF1410">IFERROR(
   SUM(
      _xlfn._xlws.FILTER(
         Tableau3[Joint Définitif Nb],
         (Tableau3[ITEM]=Tableau210[[#This Row],[NOM]])*
         (Tableau3[Rep.]=Tableau210[[#This Row],[REPERE BUTA]])
      )
   ),
0)</f>
        <v>1</v>
      </c>
      <c r="BG1410" s="117" t="s">
        <v>129</v>
      </c>
      <c r="BH1410" s="177" t="str" cm="1">
        <f t="array" ref="BH14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10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10" s="117" t="s">
        <v>2268</v>
      </c>
      <c r="BK1410" s="117" t="s">
        <v>2269</v>
      </c>
      <c r="BL1410" s="167" t="s">
        <v>2380</v>
      </c>
      <c r="BM1410" s="167"/>
      <c r="BN1410" s="117"/>
      <c r="BO1410" s="117"/>
      <c r="BP1410" s="117"/>
      <c r="BQ1410" s="48"/>
      <c r="BR1410" s="119"/>
      <c r="BS1410" s="48"/>
      <c r="BT1410" s="48"/>
      <c r="BU1410" s="48"/>
      <c r="BV1410" s="48"/>
      <c r="BW1410" s="48"/>
      <c r="BX1410" s="48"/>
    </row>
    <row r="1411" spans="1:76" ht="15.75" hidden="1" x14ac:dyDescent="0.25">
      <c r="A1411" s="48" t="e" cm="1">
        <f t="array" ref="A1411">_xlfn.XLOOKUP(Tableau210[[#This Row],[NOM]]&amp;Tableau210[[#This Row],[REPERE BUTA]],[6]!Tableau16[POSTE TECHNIQUE]&amp;[6]!Tableau16[Repere ADM],[6]!Tableau16[NUMERO CLIENT])</f>
        <v>#N/A</v>
      </c>
      <c r="B1411" s="48" t="str" cm="1">
        <f t="array" ref="B1411">_xlfn.XLOOKUP(Tableau210[[#This Row],[NOM]]&amp;Tableau210[[#This Row],[REPERE BUTA]],[6]!Tableau16[POSTE TECHNIQUE]&amp;[6]!Tableau16[Repere REF],[6]!Tableau16[NUMERO CLIENT])</f>
        <v>S2-S2022-PSVBS455</v>
      </c>
      <c r="C1411" s="48" cm="1">
        <f t="array" ref="C1411">_xlfn.XLOOKUP(Tableau210[[#This Row],[NOM]]&amp;Tableau210[[#This Row],[Repere Ubleam]],[7]Sheet1!$C$2:$C$2995&amp;[7]Sheet1!$I$2:$I$2995,[7]Sheet1!$A$2:$A$2995)</f>
        <v>937</v>
      </c>
      <c r="D1411" s="48" t="str">
        <f>C1411&amp;""</f>
        <v>937</v>
      </c>
      <c r="E1411" s="48" t="s">
        <v>2577</v>
      </c>
      <c r="F1411" s="48" t="s">
        <v>2860</v>
      </c>
      <c r="G1411" s="190" t="s">
        <v>1730</v>
      </c>
      <c r="H1411" s="158" t="s">
        <v>1067</v>
      </c>
      <c r="I1411" s="158" t="s">
        <v>80</v>
      </c>
      <c r="J1411" s="158" t="s">
        <v>1072</v>
      </c>
      <c r="K1411" s="158" t="str">
        <f>_xlfn.XLOOKUP(Tableau210[[#This Row],[NOM]],[8]LUT!$I$5:$I$301,[8]LUT!$N$5:$N$301)</f>
        <v xml:space="preserve">Réacteur </v>
      </c>
      <c r="L1411" s="119" t="s">
        <v>83</v>
      </c>
      <c r="M1411" s="119"/>
      <c r="N1411" s="119" t="s">
        <v>83</v>
      </c>
      <c r="O1411" s="119"/>
      <c r="P1411" s="119"/>
      <c r="Q1411" s="119"/>
      <c r="R1411" s="119"/>
      <c r="S1411" s="119"/>
      <c r="T1411" s="119"/>
      <c r="U1411" s="119"/>
      <c r="V1411" s="119"/>
      <c r="W1411" s="148">
        <v>250</v>
      </c>
      <c r="X1411" s="207" cm="1">
        <f t="array" ref="X14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250</v>
      </c>
      <c r="Y1411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411" s="148">
        <v>20</v>
      </c>
      <c r="AA1411" s="207" cm="1">
        <f t="array" ref="AA14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11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411" s="48"/>
      <c r="AD1411" s="117" t="s">
        <v>2197</v>
      </c>
      <c r="AE1411" s="119"/>
      <c r="AF1411" s="183">
        <f>IFERROR(VLOOKUP(Tableau210[[#This Row],[OPERATION]],Tableau4[],5,FALSE),"")</f>
        <v>0</v>
      </c>
      <c r="AG1411" s="178" cm="1">
        <f t="array" ref="AG1411">IFERROR(
   SUM(
      _xlfn._xlws.FILTER(
         Tableau3[JP],
         (Tableau3[ITEM]=Tableau210[[#This Row],[NOM]])*
         (Tableau3[Rep.]=Tableau210[[#This Row],[REPERE BUTA]])
      )
   ),
0)</f>
        <v>0</v>
      </c>
      <c r="AH1411" s="183">
        <f>IFERROR(VLOOKUP(Tableau210[[#This Row],[OPERATION]],Tableau4[],4,FALSE),"")</f>
        <v>1</v>
      </c>
      <c r="AI1411" s="178" cm="1">
        <f t="array" ref="AI1411">IFERROR(
   SUM(
      _xlfn._xlws.FILTER(
         Tableau3[BP],
         (Tableau3[ITEM]=Tableau210[[#This Row],[NOM]])*
         (Tableau3[Rep.]=Tableau210[[#This Row],[REPERE BUTA]])
      )
   ),
0)</f>
        <v>1</v>
      </c>
      <c r="AJ1411" s="181" t="str">
        <f>IF(Tableau210[[#This Row],[NB JP EMIS]]=1,"1 JP","") &amp; IF(Tableau210[[#This Row],[NB BP EMIS]]=1," 1 BP","")</f>
        <v xml:space="preserve"> 1 BP</v>
      </c>
      <c r="AK1411" s="178" t="str">
        <f>IF(Tableau210[[#This Row],[NB JP BUTA]]=1,"1 JP","") &amp; IF(Tableau210[[#This Row],[Nb BP BUTA]]=1," 1 BP","") &amp; IF(Tableau210[[#This Row],[Nb BP BUTA]]=2," 2 BP","")</f>
        <v xml:space="preserve"> 1 BP</v>
      </c>
      <c r="AL1411" s="117" t="s">
        <v>103</v>
      </c>
      <c r="AM1411" s="117">
        <f>IFERROR(+VLOOKUP(AY1411,Tiges!$G$4:$I$569,3,FALSE),"")</f>
        <v>36</v>
      </c>
      <c r="AN1411" s="48"/>
      <c r="AO1411" s="117">
        <v>12</v>
      </c>
      <c r="AP1411" s="177" cm="1">
        <f t="array" ref="AP14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4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12</v>
      </c>
      <c r="AR1411" s="117" t="s">
        <v>2302</v>
      </c>
      <c r="AS1411" s="177" t="str" cm="1">
        <f t="array" ref="AS14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14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M20x150</v>
      </c>
      <c r="AU1411" s="117" t="s">
        <v>1123</v>
      </c>
      <c r="AV1411" s="177" t="str" cm="1">
        <f t="array" ref="AV14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11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411" s="117"/>
      <c r="AY1411" s="117" cm="1">
        <f t="array" ref="AY1411">IFERROR(_xlfn.XLOOKUP(Tableau210[[#This Row],[DN DONNEES BUTA ]]&amp;Tableau210[[#This Row],[PN DONNEES BUTA]],Tiges!$B$4:$B$79&amp;Tiges!$C$4:$C$79,Tiges!$G$4:$G$79),"")</f>
        <v>22</v>
      </c>
      <c r="AZ1411" s="117"/>
      <c r="BA1411" s="117" cm="1">
        <f t="array" ref="BA1411">IFERROR(_xlfn.XLOOKUP(Tableau210[[#This Row],[DN DONNEES BUTA ]]&amp;Tableau210[[#This Row],[PN DONNEES BUTA]],Tiges!$B$4:$B$79&amp;Tiges!$C$4:$C$79,Tiges!$H$4:$H$79),"")</f>
        <v>130</v>
      </c>
      <c r="BB1411" s="117"/>
      <c r="BC1411" s="184">
        <f>IFERROR(VLOOKUP(Tableau210[[#This Row],[OPERATION]],Tableau4[],2,FALSE),"")</f>
        <v>1</v>
      </c>
      <c r="BD1411" s="177" cm="1">
        <f t="array" ref="BD1411">IFERROR(
   SUM(
      _xlfn._xlws.FILTER(
         Tableau3[Nb Platinage Joint],
         (Tableau3[ITEM]=Tableau210[[#This Row],[NOM]])*
         (Tableau3[Rep.]=Tableau210[[#This Row],[REPERE BUTA]])
      )
   ),
0)</f>
        <v>1</v>
      </c>
      <c r="BE1411" s="182">
        <f>IFERROR(VLOOKUP(Tableau210[[#This Row],[OPERATION]],Tableau4[],3,FALSE),"")</f>
        <v>1</v>
      </c>
      <c r="BF1411" s="177" cm="1">
        <f t="array" ref="BF1411">IFERROR(
   SUM(
      _xlfn._xlws.FILTER(
         Tableau3[Joint Définitif Nb],
         (Tableau3[ITEM]=Tableau210[[#This Row],[NOM]])*
         (Tableau3[Rep.]=Tableau210[[#This Row],[REPERE BUTA]])
      )
   ),
0)</f>
        <v>1</v>
      </c>
      <c r="BG1411" s="117" t="s">
        <v>129</v>
      </c>
      <c r="BH1411" s="177" t="str" cm="1">
        <f t="array" ref="BH14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SIG/V2J</v>
      </c>
      <c r="BI1411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411" s="117" t="s">
        <v>2268</v>
      </c>
      <c r="BK1411" s="117" t="s">
        <v>2269</v>
      </c>
      <c r="BL1411" s="167" t="s">
        <v>2380</v>
      </c>
      <c r="BM1411" s="153" t="s">
        <v>2524</v>
      </c>
      <c r="BN1411" s="117"/>
      <c r="BO1411" s="117"/>
      <c r="BP1411" s="117"/>
      <c r="BQ1411" s="48"/>
      <c r="BR1411" s="119"/>
      <c r="BS1411" s="48"/>
      <c r="BT1411" s="48"/>
      <c r="BU1411" s="48"/>
      <c r="BV1411" s="48"/>
      <c r="BW1411" s="48"/>
      <c r="BX1411" s="48"/>
    </row>
    <row r="1412" spans="1:76" ht="15.75" hidden="1" x14ac:dyDescent="0.25">
      <c r="A1412" s="48" t="e" cm="1">
        <f t="array" ref="A1412">_xlfn.XLOOKUP(Tableau210[[#This Row],[NOM]]&amp;Tableau210[[#This Row],[REPERE BUTA]],[6]!Tableau16[POSTE TECHNIQUE]&amp;[6]!Tableau16[Repere ADM],[6]!Tableau16[NUMERO CLIENT])</f>
        <v>#N/A</v>
      </c>
      <c r="B1412" s="48" t="e" cm="1">
        <f t="array" ref="B1412">_xlfn.XLOOKUP(Tableau210[[#This Row],[NOM]]&amp;Tableau210[[#This Row],[REPERE BUTA]],[6]!Tableau16[POSTE TECHNIQUE]&amp;[6]!Tableau16[Repere REF],[6]!Tableau16[NUMERO CLIENT])</f>
        <v>#N/A</v>
      </c>
      <c r="C1412" s="48" cm="1">
        <f t="array" ref="C1412">_xlfn.XLOOKUP(Tableau210[[#This Row],[NOM]]&amp;Tableau210[[#This Row],[Repere Ubleam]],[7]Sheet1!$C$2:$C$2995&amp;[7]Sheet1!$I$2:$I$2995,[7]Sheet1!$A$2:$A$2995)</f>
        <v>1412</v>
      </c>
      <c r="D1412" s="48" t="str">
        <f>C1412&amp;""</f>
        <v>1412</v>
      </c>
      <c r="E1412" s="48" t="e">
        <v>#N/A</v>
      </c>
      <c r="F1412" s="48" t="e">
        <v>#N/A</v>
      </c>
      <c r="G1412" s="187" t="s">
        <v>3355</v>
      </c>
      <c r="H1412" s="119" t="s">
        <v>1068</v>
      </c>
      <c r="I1412" s="158" t="s">
        <v>1069</v>
      </c>
      <c r="J1412" s="158" t="s">
        <v>1069</v>
      </c>
      <c r="K1412" s="158" t="e">
        <f>_xlfn.XLOOKUP(Tableau210[[#This Row],[NOM]],[8]LUT!$I$5:$I$301,[8]LUT!$N$5:$N$301)</f>
        <v>#N/A</v>
      </c>
      <c r="L1412" s="158" t="s">
        <v>73</v>
      </c>
      <c r="M1412" s="158"/>
      <c r="N1412" s="158" t="s">
        <v>73</v>
      </c>
      <c r="O1412" s="158"/>
      <c r="P1412" s="158"/>
      <c r="Q1412" s="158"/>
      <c r="R1412" s="158"/>
      <c r="S1412" s="158"/>
      <c r="T1412" s="158"/>
      <c r="U1412" s="158"/>
      <c r="V1412" s="158"/>
      <c r="W1412" s="175"/>
      <c r="X1412" s="207" cm="1">
        <f t="array" ref="X14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12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12" s="175"/>
      <c r="AA1412" s="207" cm="1">
        <f t="array" ref="AA14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12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12" s="159"/>
      <c r="AD1412" s="117" t="s">
        <v>2103</v>
      </c>
      <c r="AE1412" s="158"/>
      <c r="AF1412" s="183">
        <f>IFERROR(VLOOKUP(Tableau210[[#This Row],[OPERATION]],Tableau4[],5,FALSE),"")</f>
        <v>1</v>
      </c>
      <c r="AG1412" s="158" cm="1">
        <f t="array" ref="AG1412">IFERROR(
   SUM(
      _xlfn._xlws.FILTER(
         Tableau3[JP],
         (Tableau3[ITEM]=Tableau210[[#This Row],[NOM]])*
         (Tableau3[Rep.]=Tableau210[[#This Row],[REPERE BUTA]])
      )
   ),
0)</f>
        <v>0</v>
      </c>
      <c r="AH1412" s="183">
        <f>IFERROR(VLOOKUP(Tableau210[[#This Row],[OPERATION]],Tableau4[],4,FALSE),"")</f>
        <v>0</v>
      </c>
      <c r="AI1412" s="158" cm="1">
        <f t="array" ref="AI1412">IFERROR(
   SUM(
      _xlfn._xlws.FILTER(
         Tableau3[BP],
         (Tableau3[ITEM]=Tableau210[[#This Row],[NOM]])*
         (Tableau3[Rep.]=Tableau210[[#This Row],[REPERE BUTA]])
      )
   ),
0)</f>
        <v>0</v>
      </c>
      <c r="AJ1412" s="183" t="str">
        <f>IF(Tableau210[[#This Row],[NB JP EMIS]]=1,"1 JP","") &amp; IF(Tableau210[[#This Row],[NB BP EMIS]]=1," 1 BP","")</f>
        <v>1 JP</v>
      </c>
      <c r="AK1412" s="158" t="str">
        <f>IF(Tableau210[[#This Row],[NB JP BUTA]]=1,"1 JP","") &amp; IF(Tableau210[[#This Row],[Nb BP BUTA]]=1," 1 BP","") &amp; IF(Tableau210[[#This Row],[Nb BP BUTA]]=2," 2 BP","")</f>
        <v/>
      </c>
      <c r="AL1412" s="118"/>
      <c r="AM1412" s="117" t="str">
        <f>IFERROR(+VLOOKUP(AY1412,Tiges!$G$4:$I$569,3,FALSE),"")</f>
        <v/>
      </c>
      <c r="AN1412" s="159"/>
      <c r="AO1412" s="118"/>
      <c r="AP1412" s="118" cm="1">
        <f t="array" ref="AP14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12" s="411" t="s">
        <v>3441</v>
      </c>
      <c r="AR1412" s="118"/>
      <c r="AS1412" s="118" cm="1">
        <f t="array" ref="AS14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12" s="411" t="s">
        <v>3441</v>
      </c>
      <c r="AU1412" s="118"/>
      <c r="AV1412" s="118" cm="1">
        <f t="array" ref="AV14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12" s="411" t="s">
        <v>3441</v>
      </c>
      <c r="AX1412" s="118"/>
      <c r="AY1412" s="118" t="str" cm="1">
        <f t="array" ref="AY1412">IFERROR(_xlfn.XLOOKUP(Tableau210[[#This Row],[DN DONNEES BUTA ]]&amp;Tableau210[[#This Row],[PN DONNEES BUTA]],Tiges!$B$4:$B$79&amp;Tiges!$C$4:$C$79,Tiges!$G$4:$G$79),"")</f>
        <v/>
      </c>
      <c r="AZ1412" s="118"/>
      <c r="BA1412" s="118" t="str" cm="1">
        <f t="array" ref="BA1412">IFERROR(_xlfn.XLOOKUP(Tableau210[[#This Row],[DN DONNEES BUTA ]]&amp;Tableau210[[#This Row],[PN DONNEES BUTA]],Tiges!$B$4:$B$79&amp;Tiges!$C$4:$C$79,Tiges!$H$4:$H$79),"")</f>
        <v/>
      </c>
      <c r="BB1412" s="118"/>
      <c r="BC1412" s="184">
        <f>IFERROR(VLOOKUP(Tableau210[[#This Row],[OPERATION]],Tableau4[],2,FALSE),"")</f>
        <v>2</v>
      </c>
      <c r="BD1412" s="118" cm="1">
        <f t="array" ref="BD1412">IFERROR(
   SUM(
      _xlfn._xlws.FILTER(
         Tableau3[Nb Platinage Joint],
         (Tableau3[ITEM]=Tableau210[[#This Row],[NOM]])*
         (Tableau3[Rep.]=Tableau210[[#This Row],[REPERE BUTA]])
      )
   ),
0)</f>
        <v>0</v>
      </c>
      <c r="BE1412" s="182">
        <f>IFERROR(VLOOKUP(Tableau210[[#This Row],[OPERATION]],Tableau4[],3,FALSE),"")</f>
        <v>1</v>
      </c>
      <c r="BF1412" s="118" cm="1">
        <f t="array" ref="BF1412">IFERROR(
   SUM(
      _xlfn._xlws.FILTER(
         Tableau3[Joint Définitif Nb],
         (Tableau3[ITEM]=Tableau210[[#This Row],[NOM]])*
         (Tableau3[Rep.]=Tableau210[[#This Row],[REPERE BUTA]])
      )
   ),
0)</f>
        <v>0</v>
      </c>
      <c r="BG1412" s="118"/>
      <c r="BH1412" s="118" cm="1">
        <f t="array" ref="BH14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12" s="411" t="s">
        <v>3441</v>
      </c>
      <c r="BJ1412" s="118"/>
      <c r="BK1412" s="118"/>
      <c r="BL1412" s="118"/>
      <c r="BM1412" s="118"/>
      <c r="BN1412" s="118"/>
      <c r="BO1412" s="118"/>
      <c r="BP1412" s="118"/>
      <c r="BQ1412" s="159"/>
      <c r="BR1412" s="158"/>
      <c r="BS1412" s="159"/>
      <c r="BT1412" s="159"/>
      <c r="BU1412" s="159"/>
      <c r="BV1412" s="159"/>
      <c r="BW1412" s="159"/>
      <c r="BX1412" s="159"/>
    </row>
    <row r="1413" spans="1:76" ht="15.75" hidden="1" x14ac:dyDescent="0.25">
      <c r="A1413" s="48" t="e" cm="1">
        <f t="array" ref="A1413">_xlfn.XLOOKUP(Tableau210[[#This Row],[NOM]]&amp;Tableau210[[#This Row],[REPERE BUTA]],[6]!Tableau16[POSTE TECHNIQUE]&amp;[6]!Tableau16[Repere ADM],[6]!Tableau16[NUMERO CLIENT])</f>
        <v>#N/A</v>
      </c>
      <c r="B1413" s="48" t="e" cm="1">
        <f t="array" ref="B1413">_xlfn.XLOOKUP(Tableau210[[#This Row],[NOM]]&amp;Tableau210[[#This Row],[REPERE BUTA]],[6]!Tableau16[POSTE TECHNIQUE]&amp;[6]!Tableau16[Repere REF],[6]!Tableau16[NUMERO CLIENT])</f>
        <v>#N/A</v>
      </c>
      <c r="C1413" s="48" cm="1">
        <f t="array" ref="C1413">_xlfn.XLOOKUP(Tableau210[[#This Row],[NOM]]&amp;Tableau210[[#This Row],[Repere Ubleam]],[7]Sheet1!$C$2:$C$2995&amp;[7]Sheet1!$I$2:$I$2995,[7]Sheet1!$A$2:$A$2995)</f>
        <v>1413</v>
      </c>
      <c r="D1413" s="48" t="str">
        <f>C1413&amp;""</f>
        <v>1413</v>
      </c>
      <c r="E1413" s="48" t="e">
        <v>#N/A</v>
      </c>
      <c r="F1413" s="48" t="e">
        <v>#N/A</v>
      </c>
      <c r="G1413" s="187" t="s">
        <v>3355</v>
      </c>
      <c r="H1413" s="119" t="s">
        <v>1068</v>
      </c>
      <c r="I1413" s="158" t="s">
        <v>1069</v>
      </c>
      <c r="J1413" s="158" t="s">
        <v>1069</v>
      </c>
      <c r="K1413" s="158" t="e">
        <f>_xlfn.XLOOKUP(Tableau210[[#This Row],[NOM]],[8]LUT!$I$5:$I$301,[8]LUT!$N$5:$N$301)</f>
        <v>#N/A</v>
      </c>
      <c r="L1413" s="158" t="s">
        <v>83</v>
      </c>
      <c r="M1413" s="158" t="s">
        <v>1298</v>
      </c>
      <c r="N1413" s="158" t="s">
        <v>1298</v>
      </c>
      <c r="O1413" s="158"/>
      <c r="P1413" s="158"/>
      <c r="Q1413" s="158"/>
      <c r="R1413" s="158"/>
      <c r="S1413" s="158"/>
      <c r="T1413" s="158"/>
      <c r="U1413" s="158"/>
      <c r="V1413" s="158"/>
      <c r="W1413" s="175"/>
      <c r="X1413" s="207" cm="1">
        <f t="array" ref="X14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13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13" s="175"/>
      <c r="AA1413" s="207" cm="1">
        <f t="array" ref="AA14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13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13" s="159"/>
      <c r="AD1413" s="117" t="s">
        <v>2197</v>
      </c>
      <c r="AE1413" s="158"/>
      <c r="AF1413" s="183">
        <f>IFERROR(VLOOKUP(Tableau210[[#This Row],[OPERATION]],Tableau4[],5,FALSE),"")</f>
        <v>0</v>
      </c>
      <c r="AG1413" s="158" cm="1">
        <f t="array" ref="AG1413">IFERROR(
   SUM(
      _xlfn._xlws.FILTER(
         Tableau3[JP],
         (Tableau3[ITEM]=Tableau210[[#This Row],[NOM]])*
         (Tableau3[Rep.]=Tableau210[[#This Row],[REPERE BUTA]])
      )
   ),
0)</f>
        <v>0</v>
      </c>
      <c r="AH1413" s="183">
        <f>IFERROR(VLOOKUP(Tableau210[[#This Row],[OPERATION]],Tableau4[],4,FALSE),"")</f>
        <v>1</v>
      </c>
      <c r="AI1413" s="158" cm="1">
        <f t="array" ref="AI1413">IFERROR(
   SUM(
      _xlfn._xlws.FILTER(
         Tableau3[BP],
         (Tableau3[ITEM]=Tableau210[[#This Row],[NOM]])*
         (Tableau3[Rep.]=Tableau210[[#This Row],[REPERE BUTA]])
      )
   ),
0)</f>
        <v>0</v>
      </c>
      <c r="AJ1413" s="183" t="str">
        <f>IF(Tableau210[[#This Row],[NB JP EMIS]]=1,"1 JP","") &amp; IF(Tableau210[[#This Row],[NB BP EMIS]]=1," 1 BP","")</f>
        <v xml:space="preserve"> 1 BP</v>
      </c>
      <c r="AK1413" s="158" t="str">
        <f>IF(Tableau210[[#This Row],[NB JP BUTA]]=1,"1 JP","") &amp; IF(Tableau210[[#This Row],[Nb BP BUTA]]=1," 1 BP","") &amp; IF(Tableau210[[#This Row],[Nb BP BUTA]]=2," 2 BP","")</f>
        <v/>
      </c>
      <c r="AL1413" s="118"/>
      <c r="AM1413" s="117" t="str">
        <f>IFERROR(+VLOOKUP(AY1413,Tiges!$G$4:$I$569,3,FALSE),"")</f>
        <v/>
      </c>
      <c r="AN1413" s="159"/>
      <c r="AO1413" s="118"/>
      <c r="AP1413" s="118" cm="1">
        <f t="array" ref="AP14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13" s="411" t="s">
        <v>3441</v>
      </c>
      <c r="AR1413" s="118"/>
      <c r="AS1413" s="118" cm="1">
        <f t="array" ref="AS14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13" s="411" t="s">
        <v>3441</v>
      </c>
      <c r="AU1413" s="118"/>
      <c r="AV1413" s="118" cm="1">
        <f t="array" ref="AV14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13" s="411" t="s">
        <v>3441</v>
      </c>
      <c r="AX1413" s="118"/>
      <c r="AY1413" s="118" t="str" cm="1">
        <f t="array" ref="AY1413">IFERROR(_xlfn.XLOOKUP(Tableau210[[#This Row],[DN DONNEES BUTA ]]&amp;Tableau210[[#This Row],[PN DONNEES BUTA]],Tiges!$B$4:$B$79&amp;Tiges!$C$4:$C$79,Tiges!$G$4:$G$79),"")</f>
        <v/>
      </c>
      <c r="AZ1413" s="118"/>
      <c r="BA1413" s="118" t="str" cm="1">
        <f t="array" ref="BA1413">IFERROR(_xlfn.XLOOKUP(Tableau210[[#This Row],[DN DONNEES BUTA ]]&amp;Tableau210[[#This Row],[PN DONNEES BUTA]],Tiges!$B$4:$B$79&amp;Tiges!$C$4:$C$79,Tiges!$H$4:$H$79),"")</f>
        <v/>
      </c>
      <c r="BB1413" s="118"/>
      <c r="BC1413" s="184">
        <f>IFERROR(VLOOKUP(Tableau210[[#This Row],[OPERATION]],Tableau4[],2,FALSE),"")</f>
        <v>1</v>
      </c>
      <c r="BD1413" s="118" cm="1">
        <f t="array" ref="BD1413">IFERROR(
   SUM(
      _xlfn._xlws.FILTER(
         Tableau3[Nb Platinage Joint],
         (Tableau3[ITEM]=Tableau210[[#This Row],[NOM]])*
         (Tableau3[Rep.]=Tableau210[[#This Row],[REPERE BUTA]])
      )
   ),
0)</f>
        <v>0</v>
      </c>
      <c r="BE1413" s="182">
        <f>IFERROR(VLOOKUP(Tableau210[[#This Row],[OPERATION]],Tableau4[],3,FALSE),"")</f>
        <v>1</v>
      </c>
      <c r="BF1413" s="118" cm="1">
        <f t="array" ref="BF1413">IFERROR(
   SUM(
      _xlfn._xlws.FILTER(
         Tableau3[Joint Définitif Nb],
         (Tableau3[ITEM]=Tableau210[[#This Row],[NOM]])*
         (Tableau3[Rep.]=Tableau210[[#This Row],[REPERE BUTA]])
      )
   ),
0)</f>
        <v>0</v>
      </c>
      <c r="BG1413" s="118"/>
      <c r="BH1413" s="118" cm="1">
        <f t="array" ref="BH14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13" s="411" t="s">
        <v>3441</v>
      </c>
      <c r="BJ1413" s="118"/>
      <c r="BK1413" s="118"/>
      <c r="BL1413" s="118"/>
      <c r="BM1413" s="118"/>
      <c r="BN1413" s="118"/>
      <c r="BO1413" s="118"/>
      <c r="BP1413" s="118"/>
      <c r="BQ1413" s="159"/>
      <c r="BR1413" s="158"/>
      <c r="BS1413" s="159"/>
      <c r="BT1413" s="159"/>
      <c r="BU1413" s="159"/>
      <c r="BV1413" s="159"/>
      <c r="BW1413" s="159"/>
      <c r="BX1413" s="159"/>
    </row>
    <row r="1414" spans="1:76" ht="15.75" hidden="1" x14ac:dyDescent="0.25">
      <c r="A1414" s="48" t="e" cm="1">
        <f t="array" ref="A1414">_xlfn.XLOOKUP(Tableau210[[#This Row],[NOM]]&amp;Tableau210[[#This Row],[REPERE BUTA]],[6]!Tableau16[POSTE TECHNIQUE]&amp;[6]!Tableau16[Repere ADM],[6]!Tableau16[NUMERO CLIENT])</f>
        <v>#N/A</v>
      </c>
      <c r="B1414" s="48" t="e" cm="1">
        <f t="array" ref="B1414">_xlfn.XLOOKUP(Tableau210[[#This Row],[NOM]]&amp;Tableau210[[#This Row],[REPERE BUTA]],[6]!Tableau16[POSTE TECHNIQUE]&amp;[6]!Tableau16[Repere REF],[6]!Tableau16[NUMERO CLIENT])</f>
        <v>#N/A</v>
      </c>
      <c r="C1414" s="48" cm="1">
        <f t="array" ref="C1414">_xlfn.XLOOKUP(Tableau210[[#This Row],[NOM]]&amp;Tableau210[[#This Row],[Repere Ubleam]],[7]Sheet1!$C$2:$C$2995&amp;[7]Sheet1!$I$2:$I$2995,[7]Sheet1!$A$2:$A$2995)</f>
        <v>1414</v>
      </c>
      <c r="D1414" s="48" t="str">
        <f>C1414&amp;""</f>
        <v>1414</v>
      </c>
      <c r="E1414" s="48" t="e">
        <v>#N/A</v>
      </c>
      <c r="F1414" s="48" t="e">
        <v>#N/A</v>
      </c>
      <c r="G1414" s="187" t="s">
        <v>3355</v>
      </c>
      <c r="H1414" s="119" t="s">
        <v>1068</v>
      </c>
      <c r="I1414" s="158" t="s">
        <v>1069</v>
      </c>
      <c r="J1414" s="158" t="s">
        <v>1069</v>
      </c>
      <c r="K1414" s="158" t="e">
        <f>_xlfn.XLOOKUP(Tableau210[[#This Row],[NOM]],[8]LUT!$I$5:$I$301,[8]LUT!$N$5:$N$301)</f>
        <v>#N/A</v>
      </c>
      <c r="L1414" s="158" t="s">
        <v>83</v>
      </c>
      <c r="M1414" s="158" t="s">
        <v>1230</v>
      </c>
      <c r="N1414" s="158" t="s">
        <v>1230</v>
      </c>
      <c r="O1414" s="158"/>
      <c r="P1414" s="158"/>
      <c r="Q1414" s="158"/>
      <c r="R1414" s="158"/>
      <c r="S1414" s="158"/>
      <c r="T1414" s="158"/>
      <c r="U1414" s="158"/>
      <c r="V1414" s="158"/>
      <c r="W1414" s="175"/>
      <c r="X1414" s="207" cm="1">
        <f t="array" ref="X14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14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14" s="175"/>
      <c r="AA1414" s="207" cm="1">
        <f t="array" ref="AA14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14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14" s="159"/>
      <c r="AD1414" s="117" t="s">
        <v>2196</v>
      </c>
      <c r="AE1414" s="158"/>
      <c r="AF1414" s="183">
        <f>IFERROR(VLOOKUP(Tableau210[[#This Row],[OPERATION]],Tableau4[],5,FALSE),"")</f>
        <v>0</v>
      </c>
      <c r="AG1414" s="158"/>
      <c r="AH1414" s="183">
        <f>IFERROR(VLOOKUP(Tableau210[[#This Row],[OPERATION]],Tableau4[],4,FALSE),"")</f>
        <v>0</v>
      </c>
      <c r="AI1414" s="158"/>
      <c r="AJ1414" s="183" t="str">
        <f>IF(Tableau210[[#This Row],[NB JP EMIS]]=1,"1 JP","") &amp; IF(Tableau210[[#This Row],[NB BP EMIS]]=1," 1 BP","")</f>
        <v/>
      </c>
      <c r="AK1414" s="158"/>
      <c r="AL1414" s="118"/>
      <c r="AM1414" s="117" t="str">
        <f>IFERROR(+VLOOKUP(AY1414,Tiges!$G$4:$I$569,3,FALSE),"")</f>
        <v/>
      </c>
      <c r="AN1414" s="159"/>
      <c r="AO1414" s="118"/>
      <c r="AP1414" s="118" cm="1">
        <f t="array" ref="AP14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14" s="411" t="s">
        <v>3441</v>
      </c>
      <c r="AR1414" s="118"/>
      <c r="AS1414" s="118" cm="1">
        <f t="array" ref="AS14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14" s="411" t="s">
        <v>3441</v>
      </c>
      <c r="AU1414" s="118"/>
      <c r="AV1414" s="118" cm="1">
        <f t="array" ref="AV14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14" s="411" t="s">
        <v>3441</v>
      </c>
      <c r="AX1414" s="118"/>
      <c r="AY1414" s="118" t="str" cm="1">
        <f t="array" ref="AY1414">IFERROR(_xlfn.XLOOKUP(Tableau210[[#This Row],[DN DONNEES BUTA ]]&amp;Tableau210[[#This Row],[PN DONNEES BUTA]],Tiges!$B$4:$B$79&amp;Tiges!$C$4:$C$79,Tiges!$G$4:$G$79),"")</f>
        <v/>
      </c>
      <c r="AZ1414" s="118"/>
      <c r="BA1414" s="118" t="str" cm="1">
        <f t="array" ref="BA1414">IFERROR(_xlfn.XLOOKUP(Tableau210[[#This Row],[DN DONNEES BUTA ]]&amp;Tableau210[[#This Row],[PN DONNEES BUTA]],Tiges!$B$4:$B$79&amp;Tiges!$C$4:$C$79,Tiges!$H$4:$H$79),"")</f>
        <v/>
      </c>
      <c r="BB1414" s="118"/>
      <c r="BC1414" s="184">
        <f>IFERROR(VLOOKUP(Tableau210[[#This Row],[OPERATION]],Tableau4[],2,FALSE),"")</f>
        <v>0</v>
      </c>
      <c r="BD1414" s="118"/>
      <c r="BE1414" s="182">
        <f>IFERROR(VLOOKUP(Tableau210[[#This Row],[OPERATION]],Tableau4[],3,FALSE),"")</f>
        <v>1</v>
      </c>
      <c r="BF1414" s="118"/>
      <c r="BG1414" s="118"/>
      <c r="BH1414" s="118" cm="1">
        <f t="array" ref="BH14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14" s="411" t="s">
        <v>3441</v>
      </c>
      <c r="BJ1414" s="118"/>
      <c r="BK1414" s="118"/>
      <c r="BL1414" s="118"/>
      <c r="BM1414" s="118"/>
      <c r="BN1414" s="118"/>
      <c r="BO1414" s="118"/>
      <c r="BP1414" s="118"/>
      <c r="BQ1414" s="159"/>
      <c r="BR1414" s="158"/>
      <c r="BS1414" s="159"/>
      <c r="BT1414" s="159"/>
      <c r="BU1414" s="159"/>
      <c r="BV1414" s="159"/>
      <c r="BW1414" s="159"/>
      <c r="BX1414" s="159"/>
    </row>
    <row r="1415" spans="1:76" ht="15.75" hidden="1" x14ac:dyDescent="0.25">
      <c r="A1415" s="48" t="e" cm="1">
        <f t="array" ref="A1415">_xlfn.XLOOKUP(Tableau210[[#This Row],[NOM]]&amp;Tableau210[[#This Row],[REPERE BUTA]],[6]!Tableau16[POSTE TECHNIQUE]&amp;[6]!Tableau16[Repere ADM],[6]!Tableau16[NUMERO CLIENT])</f>
        <v>#N/A</v>
      </c>
      <c r="B1415" s="48" t="e" cm="1">
        <f t="array" ref="B1415">_xlfn.XLOOKUP(Tableau210[[#This Row],[NOM]]&amp;Tableau210[[#This Row],[REPERE BUTA]],[6]!Tableau16[POSTE TECHNIQUE]&amp;[6]!Tableau16[Repere REF],[6]!Tableau16[NUMERO CLIENT])</f>
        <v>#N/A</v>
      </c>
      <c r="C1415" s="48" cm="1">
        <f t="array" ref="C1415">_xlfn.XLOOKUP(Tableau210[[#This Row],[NOM]]&amp;Tableau210[[#This Row],[Repere Ubleam]],[7]Sheet1!$C$2:$C$2995&amp;[7]Sheet1!$I$2:$I$2995,[7]Sheet1!$A$2:$A$2995)</f>
        <v>1415</v>
      </c>
      <c r="D1415" s="48" t="str">
        <f>C1415&amp;""</f>
        <v>1415</v>
      </c>
      <c r="E1415" s="48" t="e">
        <v>#N/A</v>
      </c>
      <c r="F1415" s="48" t="e">
        <v>#N/A</v>
      </c>
      <c r="G1415" s="187" t="s">
        <v>3356</v>
      </c>
      <c r="H1415" s="119" t="s">
        <v>1068</v>
      </c>
      <c r="I1415" s="158" t="s">
        <v>1069</v>
      </c>
      <c r="J1415" s="158" t="s">
        <v>1069</v>
      </c>
      <c r="K1415" s="158" t="e">
        <f>_xlfn.XLOOKUP(Tableau210[[#This Row],[NOM]],[8]LUT!$I$5:$I$301,[8]LUT!$N$5:$N$301)</f>
        <v>#N/A</v>
      </c>
      <c r="L1415" s="158" t="s">
        <v>73</v>
      </c>
      <c r="M1415" s="119"/>
      <c r="N1415" s="119" t="s">
        <v>73</v>
      </c>
      <c r="O1415" s="119"/>
      <c r="P1415" s="119"/>
      <c r="Q1415" s="119"/>
      <c r="R1415" s="119"/>
      <c r="S1415" s="119"/>
      <c r="T1415" s="119"/>
      <c r="U1415" s="119"/>
      <c r="V1415" s="119"/>
      <c r="W1415" s="148"/>
      <c r="X1415" s="207" cm="1">
        <f t="array" ref="X14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1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15" s="148"/>
      <c r="AA1415" s="207" cm="1">
        <f t="array" ref="AA14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1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15" s="48"/>
      <c r="AD1415" s="117" t="s">
        <v>2103</v>
      </c>
      <c r="AE1415" s="119"/>
      <c r="AF1415" s="183">
        <f>IFERROR(VLOOKUP(Tableau210[[#This Row],[OPERATION]],Tableau4[],5,FALSE),"")</f>
        <v>1</v>
      </c>
      <c r="AG1415" s="119" cm="1">
        <f t="array" ref="AG1415">IFERROR(
   SUM(
      _xlfn._xlws.FILTER(
         Tableau3[JP],
         (Tableau3[ITEM]=Tableau210[[#This Row],[NOM]])*
         (Tableau3[Rep.]=Tableau210[[#This Row],[REPERE BUTA]])
      )
   ),
0)</f>
        <v>0</v>
      </c>
      <c r="AH1415" s="183">
        <f>IFERROR(VLOOKUP(Tableau210[[#This Row],[OPERATION]],Tableau4[],4,FALSE),"")</f>
        <v>0</v>
      </c>
      <c r="AI1415" s="119" cm="1">
        <f t="array" ref="AI1415">IFERROR(
   SUM(
      _xlfn._xlws.FILTER(
         Tableau3[BP],
         (Tableau3[ITEM]=Tableau210[[#This Row],[NOM]])*
         (Tableau3[Rep.]=Tableau210[[#This Row],[REPERE BUTA]])
      )
   ),
0)</f>
        <v>0</v>
      </c>
      <c r="AJ1415" s="181" t="str">
        <f>IF(Tableau210[[#This Row],[NB JP EMIS]]=1,"1 JP","") &amp; IF(Tableau210[[#This Row],[NB BP EMIS]]=1," 1 BP","")</f>
        <v>1 JP</v>
      </c>
      <c r="AK1415" s="119" t="str">
        <f>IF(Tableau210[[#This Row],[NB JP BUTA]]=1,"1 JP","") &amp; IF(Tableau210[[#This Row],[Nb BP BUTA]]=1," 1 BP","") &amp; IF(Tableau210[[#This Row],[Nb BP BUTA]]=2," 2 BP","")</f>
        <v/>
      </c>
      <c r="AL1415" s="117"/>
      <c r="AM1415" s="117" t="str">
        <f>IFERROR(+VLOOKUP(AY1415,Tiges!$G$4:$I$569,3,FALSE),"")</f>
        <v/>
      </c>
      <c r="AN1415" s="48"/>
      <c r="AO1415" s="117"/>
      <c r="AP1415" s="117" cm="1">
        <f t="array" ref="AP14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15" s="411" t="s">
        <v>3441</v>
      </c>
      <c r="AR1415" s="117"/>
      <c r="AS1415" s="117" cm="1">
        <f t="array" ref="AS14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15" s="411" t="s">
        <v>3441</v>
      </c>
      <c r="AU1415" s="117"/>
      <c r="AV1415" s="117" cm="1">
        <f t="array" ref="AV14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15" s="411" t="s">
        <v>3441</v>
      </c>
      <c r="AX1415" s="117"/>
      <c r="AY1415" s="117" t="str" cm="1">
        <f t="array" ref="AY1415">IFERROR(_xlfn.XLOOKUP(Tableau210[[#This Row],[DN DONNEES BUTA ]]&amp;Tableau210[[#This Row],[PN DONNEES BUTA]],Tiges!$B$4:$B$79&amp;Tiges!$C$4:$C$79,Tiges!$G$4:$G$79),"")</f>
        <v/>
      </c>
      <c r="AZ1415" s="117"/>
      <c r="BA1415" s="117" t="str" cm="1">
        <f t="array" ref="BA1415">IFERROR(_xlfn.XLOOKUP(Tableau210[[#This Row],[DN DONNEES BUTA ]]&amp;Tableau210[[#This Row],[PN DONNEES BUTA]],Tiges!$B$4:$B$79&amp;Tiges!$C$4:$C$79,Tiges!$H$4:$H$79),"")</f>
        <v/>
      </c>
      <c r="BB1415" s="117"/>
      <c r="BC1415" s="184">
        <f>IFERROR(VLOOKUP(Tableau210[[#This Row],[OPERATION]],Tableau4[],2,FALSE),"")</f>
        <v>2</v>
      </c>
      <c r="BD1415" s="117" cm="1">
        <f t="array" ref="BD1415">IFERROR(
   SUM(
      _xlfn._xlws.FILTER(
         Tableau3[Nb Platinage Joint],
         (Tableau3[ITEM]=Tableau210[[#This Row],[NOM]])*
         (Tableau3[Rep.]=Tableau210[[#This Row],[REPERE BUTA]])
      )
   ),
0)</f>
        <v>0</v>
      </c>
      <c r="BE1415" s="182">
        <f>IFERROR(VLOOKUP(Tableau210[[#This Row],[OPERATION]],Tableau4[],3,FALSE),"")</f>
        <v>1</v>
      </c>
      <c r="BF1415" s="117" cm="1">
        <f t="array" ref="BF1415">IFERROR(
   SUM(
      _xlfn._xlws.FILTER(
         Tableau3[Joint Définitif Nb],
         (Tableau3[ITEM]=Tableau210[[#This Row],[NOM]])*
         (Tableau3[Rep.]=Tableau210[[#This Row],[REPERE BUTA]])
      )
   ),
0)</f>
        <v>0</v>
      </c>
      <c r="BG1415" s="117"/>
      <c r="BH1415" s="117" cm="1">
        <f t="array" ref="BH14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15" s="411" t="s">
        <v>3441</v>
      </c>
      <c r="BJ1415" s="117"/>
      <c r="BK1415" s="117"/>
      <c r="BL1415" s="117"/>
      <c r="BM1415" s="117"/>
      <c r="BN1415" s="117"/>
      <c r="BO1415" s="117"/>
      <c r="BP1415" s="117"/>
      <c r="BQ1415" s="48"/>
      <c r="BR1415" s="119"/>
      <c r="BS1415" s="48"/>
      <c r="BT1415" s="48"/>
      <c r="BU1415" s="48"/>
      <c r="BV1415" s="48"/>
      <c r="BW1415" s="48"/>
      <c r="BX1415" s="48"/>
    </row>
    <row r="1416" spans="1:76" ht="15.75" hidden="1" x14ac:dyDescent="0.25">
      <c r="A1416" s="48" t="e" cm="1">
        <f t="array" ref="A1416">_xlfn.XLOOKUP(Tableau210[[#This Row],[NOM]]&amp;Tableau210[[#This Row],[REPERE BUTA]],[6]!Tableau16[POSTE TECHNIQUE]&amp;[6]!Tableau16[Repere ADM],[6]!Tableau16[NUMERO CLIENT])</f>
        <v>#N/A</v>
      </c>
      <c r="B1416" s="48" t="e" cm="1">
        <f t="array" ref="B1416">_xlfn.XLOOKUP(Tableau210[[#This Row],[NOM]]&amp;Tableau210[[#This Row],[REPERE BUTA]],[6]!Tableau16[POSTE TECHNIQUE]&amp;[6]!Tableau16[Repere REF],[6]!Tableau16[NUMERO CLIENT])</f>
        <v>#N/A</v>
      </c>
      <c r="C1416" s="48" cm="1">
        <f t="array" ref="C1416">_xlfn.XLOOKUP(Tableau210[[#This Row],[NOM]]&amp;Tableau210[[#This Row],[Repere Ubleam]],[7]Sheet1!$C$2:$C$2995&amp;[7]Sheet1!$I$2:$I$2995,[7]Sheet1!$A$2:$A$2995)</f>
        <v>1416</v>
      </c>
      <c r="D1416" s="48" t="str">
        <f>C1416&amp;""</f>
        <v>1416</v>
      </c>
      <c r="E1416" s="48" t="e">
        <v>#N/A</v>
      </c>
      <c r="F1416" s="48" t="e">
        <v>#N/A</v>
      </c>
      <c r="G1416" s="187" t="s">
        <v>3356</v>
      </c>
      <c r="H1416" s="119" t="s">
        <v>1068</v>
      </c>
      <c r="I1416" s="158" t="s">
        <v>1069</v>
      </c>
      <c r="J1416" s="158" t="s">
        <v>1069</v>
      </c>
      <c r="K1416" s="158" t="e">
        <f>_xlfn.XLOOKUP(Tableau210[[#This Row],[NOM]],[8]LUT!$I$5:$I$301,[8]LUT!$N$5:$N$301)</f>
        <v>#N/A</v>
      </c>
      <c r="L1416" s="158" t="s">
        <v>83</v>
      </c>
      <c r="M1416" s="119"/>
      <c r="N1416" s="119" t="s">
        <v>83</v>
      </c>
      <c r="O1416" s="119"/>
      <c r="P1416" s="119"/>
      <c r="Q1416" s="119"/>
      <c r="R1416" s="119"/>
      <c r="S1416" s="119"/>
      <c r="T1416" s="119"/>
      <c r="U1416" s="119"/>
      <c r="V1416" s="119"/>
      <c r="W1416" s="148"/>
      <c r="X1416" s="207" cm="1">
        <f t="array" ref="X14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1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16" s="148"/>
      <c r="AA1416" s="207" cm="1">
        <f t="array" ref="AA14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1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16" s="48"/>
      <c r="AD1416" s="117" t="s">
        <v>2103</v>
      </c>
      <c r="AE1416" s="119"/>
      <c r="AF1416" s="183">
        <f>IFERROR(VLOOKUP(Tableau210[[#This Row],[OPERATION]],Tableau4[],5,FALSE),"")</f>
        <v>1</v>
      </c>
      <c r="AG1416" s="119" cm="1">
        <f t="array" ref="AG1416">IFERROR(
   SUM(
      _xlfn._xlws.FILTER(
         Tableau3[JP],
         (Tableau3[ITEM]=Tableau210[[#This Row],[NOM]])*
         (Tableau3[Rep.]=Tableau210[[#This Row],[REPERE BUTA]])
      )
   ),
0)</f>
        <v>0</v>
      </c>
      <c r="AH1416" s="183">
        <f>IFERROR(VLOOKUP(Tableau210[[#This Row],[OPERATION]],Tableau4[],4,FALSE),"")</f>
        <v>0</v>
      </c>
      <c r="AI1416" s="119" cm="1">
        <f t="array" ref="AI1416">IFERROR(
   SUM(
      _xlfn._xlws.FILTER(
         Tableau3[BP],
         (Tableau3[ITEM]=Tableau210[[#This Row],[NOM]])*
         (Tableau3[Rep.]=Tableau210[[#This Row],[REPERE BUTA]])
      )
   ),
0)</f>
        <v>0</v>
      </c>
      <c r="AJ1416" s="181" t="str">
        <f>IF(Tableau210[[#This Row],[NB JP EMIS]]=1,"1 JP","") &amp; IF(Tableau210[[#This Row],[NB BP EMIS]]=1," 1 BP","")</f>
        <v>1 JP</v>
      </c>
      <c r="AK1416" s="119" t="str">
        <f>IF(Tableau210[[#This Row],[NB JP BUTA]]=1,"1 JP","") &amp; IF(Tableau210[[#This Row],[Nb BP BUTA]]=1," 1 BP","") &amp; IF(Tableau210[[#This Row],[Nb BP BUTA]]=2," 2 BP","")</f>
        <v/>
      </c>
      <c r="AL1416" s="117"/>
      <c r="AM1416" s="117" t="str">
        <f>IFERROR(+VLOOKUP(AY1416,Tiges!$G$4:$I$569,3,FALSE),"")</f>
        <v/>
      </c>
      <c r="AN1416" s="48"/>
      <c r="AO1416" s="117"/>
      <c r="AP1416" s="117" cm="1">
        <f t="array" ref="AP14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16" s="411" t="s">
        <v>3441</v>
      </c>
      <c r="AR1416" s="117"/>
      <c r="AS1416" s="117" cm="1">
        <f t="array" ref="AS14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16" s="411" t="s">
        <v>3441</v>
      </c>
      <c r="AU1416" s="117"/>
      <c r="AV1416" s="117" cm="1">
        <f t="array" ref="AV14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16" s="411" t="s">
        <v>3441</v>
      </c>
      <c r="AX1416" s="117"/>
      <c r="AY1416" s="117" t="str" cm="1">
        <f t="array" ref="AY1416">IFERROR(_xlfn.XLOOKUP(Tableau210[[#This Row],[DN DONNEES BUTA ]]&amp;Tableau210[[#This Row],[PN DONNEES BUTA]],Tiges!$B$4:$B$79&amp;Tiges!$C$4:$C$79,Tiges!$G$4:$G$79),"")</f>
        <v/>
      </c>
      <c r="AZ1416" s="117"/>
      <c r="BA1416" s="117" t="str" cm="1">
        <f t="array" ref="BA1416">IFERROR(_xlfn.XLOOKUP(Tableau210[[#This Row],[DN DONNEES BUTA ]]&amp;Tableau210[[#This Row],[PN DONNEES BUTA]],Tiges!$B$4:$B$79&amp;Tiges!$C$4:$C$79,Tiges!$H$4:$H$79),"")</f>
        <v/>
      </c>
      <c r="BB1416" s="117"/>
      <c r="BC1416" s="184">
        <f>IFERROR(VLOOKUP(Tableau210[[#This Row],[OPERATION]],Tableau4[],2,FALSE),"")</f>
        <v>2</v>
      </c>
      <c r="BD1416" s="117" cm="1">
        <f t="array" ref="BD1416">IFERROR(
   SUM(
      _xlfn._xlws.FILTER(
         Tableau3[Nb Platinage Joint],
         (Tableau3[ITEM]=Tableau210[[#This Row],[NOM]])*
         (Tableau3[Rep.]=Tableau210[[#This Row],[REPERE BUTA]])
      )
   ),
0)</f>
        <v>0</v>
      </c>
      <c r="BE1416" s="182">
        <f>IFERROR(VLOOKUP(Tableau210[[#This Row],[OPERATION]],Tableau4[],3,FALSE),"")</f>
        <v>1</v>
      </c>
      <c r="BF1416" s="117" cm="1">
        <f t="array" ref="BF1416">IFERROR(
   SUM(
      _xlfn._xlws.FILTER(
         Tableau3[Joint Définitif Nb],
         (Tableau3[ITEM]=Tableau210[[#This Row],[NOM]])*
         (Tableau3[Rep.]=Tableau210[[#This Row],[REPERE BUTA]])
      )
   ),
0)</f>
        <v>0</v>
      </c>
      <c r="BG1416" s="117"/>
      <c r="BH1416" s="117" cm="1">
        <f t="array" ref="BH14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16" s="411" t="s">
        <v>3441</v>
      </c>
      <c r="BJ1416" s="117"/>
      <c r="BK1416" s="117"/>
      <c r="BL1416" s="117"/>
      <c r="BM1416" s="117"/>
      <c r="BN1416" s="117"/>
      <c r="BO1416" s="117"/>
      <c r="BP1416" s="117"/>
      <c r="BQ1416" s="48"/>
      <c r="BR1416" s="119"/>
      <c r="BS1416" s="48"/>
      <c r="BT1416" s="48"/>
      <c r="BU1416" s="48"/>
      <c r="BV1416" s="48"/>
      <c r="BW1416" s="48"/>
      <c r="BX1416" s="48"/>
    </row>
    <row r="1417" spans="1:76" ht="15.75" hidden="1" x14ac:dyDescent="0.25">
      <c r="A1417" s="48" t="e" cm="1">
        <f t="array" ref="A1417">_xlfn.XLOOKUP(Tableau210[[#This Row],[NOM]]&amp;Tableau210[[#This Row],[REPERE BUTA]],[6]!Tableau16[POSTE TECHNIQUE]&amp;[6]!Tableau16[Repere ADM],[6]!Tableau16[NUMERO CLIENT])</f>
        <v>#N/A</v>
      </c>
      <c r="B1417" s="48" t="e" cm="1">
        <f t="array" ref="B1417">_xlfn.XLOOKUP(Tableau210[[#This Row],[NOM]]&amp;Tableau210[[#This Row],[REPERE BUTA]],[6]!Tableau16[POSTE TECHNIQUE]&amp;[6]!Tableau16[Repere REF],[6]!Tableau16[NUMERO CLIENT])</f>
        <v>#N/A</v>
      </c>
      <c r="C1417" s="48" cm="1">
        <f t="array" ref="C1417">_xlfn.XLOOKUP(Tableau210[[#This Row],[NOM]]&amp;Tableau210[[#This Row],[Repere Ubleam]],[7]Sheet1!$C$2:$C$2995&amp;[7]Sheet1!$I$2:$I$2995,[7]Sheet1!$A$2:$A$2995)</f>
        <v>1417</v>
      </c>
      <c r="D1417" s="48" t="str">
        <f>C1417&amp;""</f>
        <v>1417</v>
      </c>
      <c r="E1417" s="48" t="e">
        <v>#N/A</v>
      </c>
      <c r="F1417" s="48" t="e">
        <v>#N/A</v>
      </c>
      <c r="G1417" s="190" t="s">
        <v>3357</v>
      </c>
      <c r="H1417" s="119" t="s">
        <v>1068</v>
      </c>
      <c r="I1417" s="158" t="s">
        <v>1069</v>
      </c>
      <c r="J1417" s="158" t="s">
        <v>1069</v>
      </c>
      <c r="K1417" s="158" t="e">
        <f>_xlfn.XLOOKUP(Tableau210[[#This Row],[NOM]],[8]LUT!$I$5:$I$301,[8]LUT!$N$5:$N$301)</f>
        <v>#N/A</v>
      </c>
      <c r="L1417" s="158" t="s">
        <v>73</v>
      </c>
      <c r="M1417" s="119"/>
      <c r="N1417" s="119" t="s">
        <v>73</v>
      </c>
      <c r="O1417" s="119"/>
      <c r="P1417" s="119"/>
      <c r="Q1417" s="119"/>
      <c r="R1417" s="119"/>
      <c r="S1417" s="119"/>
      <c r="T1417" s="119"/>
      <c r="U1417" s="119"/>
      <c r="V1417" s="119"/>
      <c r="W1417" s="148"/>
      <c r="X1417" s="207" cm="1">
        <f t="array" ref="X14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1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17" s="148"/>
      <c r="AA1417" s="207" cm="1">
        <f t="array" ref="AA14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1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17" s="48"/>
      <c r="AD1417" s="117" t="s">
        <v>2197</v>
      </c>
      <c r="AE1417" s="119"/>
      <c r="AF1417" s="183">
        <f>IFERROR(VLOOKUP(Tableau210[[#This Row],[OPERATION]],Tableau4[],5,FALSE),"")</f>
        <v>0</v>
      </c>
      <c r="AG1417" s="119" cm="1">
        <f t="array" ref="AG1417">IFERROR(
   SUM(
      _xlfn._xlws.FILTER(
         Tableau3[JP],
         (Tableau3[ITEM]=Tableau210[[#This Row],[NOM]])*
         (Tableau3[Rep.]=Tableau210[[#This Row],[REPERE BUTA]])
      )
   ),
0)</f>
        <v>0</v>
      </c>
      <c r="AH1417" s="183">
        <f>IFERROR(VLOOKUP(Tableau210[[#This Row],[OPERATION]],Tableau4[],4,FALSE),"")</f>
        <v>1</v>
      </c>
      <c r="AI1417" s="119" cm="1">
        <f t="array" ref="AI1417">IFERROR(
   SUM(
      _xlfn._xlws.FILTER(
         Tableau3[BP],
         (Tableau3[ITEM]=Tableau210[[#This Row],[NOM]])*
         (Tableau3[Rep.]=Tableau210[[#This Row],[REPERE BUTA]])
      )
   ),
0)</f>
        <v>0</v>
      </c>
      <c r="AJ1417" s="181" t="str">
        <f>IF(Tableau210[[#This Row],[NB JP EMIS]]=1,"1 JP","") &amp; IF(Tableau210[[#This Row],[NB BP EMIS]]=1," 1 BP","")</f>
        <v xml:space="preserve"> 1 BP</v>
      </c>
      <c r="AK1417" s="119" t="str">
        <f>IF(Tableau210[[#This Row],[NB JP BUTA]]=1,"1 JP","") &amp; IF(Tableau210[[#This Row],[Nb BP BUTA]]=1," 1 BP","") &amp; IF(Tableau210[[#This Row],[Nb BP BUTA]]=2," 2 BP","")</f>
        <v/>
      </c>
      <c r="AL1417" s="117"/>
      <c r="AM1417" s="117" t="str">
        <f>IFERROR(+VLOOKUP(AY1417,Tiges!$G$4:$I$569,3,FALSE),"")</f>
        <v/>
      </c>
      <c r="AN1417" s="48"/>
      <c r="AO1417" s="117"/>
      <c r="AP1417" s="117" cm="1">
        <f t="array" ref="AP14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17" s="411" t="s">
        <v>3441</v>
      </c>
      <c r="AR1417" s="117"/>
      <c r="AS1417" s="117" cm="1">
        <f t="array" ref="AS14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17" s="411" t="s">
        <v>3441</v>
      </c>
      <c r="AU1417" s="117"/>
      <c r="AV1417" s="117" cm="1">
        <f t="array" ref="AV14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17" s="411" t="s">
        <v>3441</v>
      </c>
      <c r="AX1417" s="117"/>
      <c r="AY1417" s="117" t="str" cm="1">
        <f t="array" ref="AY1417">IFERROR(_xlfn.XLOOKUP(Tableau210[[#This Row],[DN DONNEES BUTA ]]&amp;Tableau210[[#This Row],[PN DONNEES BUTA]],Tiges!$B$4:$B$79&amp;Tiges!$C$4:$C$79,Tiges!$G$4:$G$79),"")</f>
        <v/>
      </c>
      <c r="AZ1417" s="117"/>
      <c r="BA1417" s="117" t="str" cm="1">
        <f t="array" ref="BA1417">IFERROR(_xlfn.XLOOKUP(Tableau210[[#This Row],[DN DONNEES BUTA ]]&amp;Tableau210[[#This Row],[PN DONNEES BUTA]],Tiges!$B$4:$B$79&amp;Tiges!$C$4:$C$79,Tiges!$H$4:$H$79),"")</f>
        <v/>
      </c>
      <c r="BB1417" s="117"/>
      <c r="BC1417" s="184">
        <f>IFERROR(VLOOKUP(Tableau210[[#This Row],[OPERATION]],Tableau4[],2,FALSE),"")</f>
        <v>1</v>
      </c>
      <c r="BD1417" s="117" cm="1">
        <f t="array" ref="BD1417">IFERROR(
   SUM(
      _xlfn._xlws.FILTER(
         Tableau3[Nb Platinage Joint],
         (Tableau3[ITEM]=Tableau210[[#This Row],[NOM]])*
         (Tableau3[Rep.]=Tableau210[[#This Row],[REPERE BUTA]])
      )
   ),
0)</f>
        <v>0</v>
      </c>
      <c r="BE1417" s="182">
        <f>IFERROR(VLOOKUP(Tableau210[[#This Row],[OPERATION]],Tableau4[],3,FALSE),"")</f>
        <v>1</v>
      </c>
      <c r="BF1417" s="117" cm="1">
        <f t="array" ref="BF1417">IFERROR(
   SUM(
      _xlfn._xlws.FILTER(
         Tableau3[Joint Définitif Nb],
         (Tableau3[ITEM]=Tableau210[[#This Row],[NOM]])*
         (Tableau3[Rep.]=Tableau210[[#This Row],[REPERE BUTA]])
      )
   ),
0)</f>
        <v>0</v>
      </c>
      <c r="BG1417" s="117"/>
      <c r="BH1417" s="117" cm="1">
        <f t="array" ref="BH14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17" s="411" t="s">
        <v>3441</v>
      </c>
      <c r="BJ1417" s="117"/>
      <c r="BK1417" s="117"/>
      <c r="BL1417" s="117"/>
      <c r="BM1417" s="117"/>
      <c r="BN1417" s="117"/>
      <c r="BO1417" s="117"/>
      <c r="BP1417" s="117"/>
      <c r="BQ1417" s="48"/>
      <c r="BR1417" s="119"/>
      <c r="BS1417" s="48"/>
      <c r="BT1417" s="48"/>
      <c r="BU1417" s="48"/>
      <c r="BV1417" s="48"/>
      <c r="BW1417" s="48"/>
      <c r="BX1417" s="48"/>
    </row>
    <row r="1418" spans="1:76" ht="15.75" hidden="1" x14ac:dyDescent="0.25">
      <c r="A1418" s="48" t="e" cm="1">
        <f t="array" ref="A1418">_xlfn.XLOOKUP(Tableau210[[#This Row],[NOM]]&amp;Tableau210[[#This Row],[REPERE BUTA]],[6]!Tableau16[POSTE TECHNIQUE]&amp;[6]!Tableau16[Repere ADM],[6]!Tableau16[NUMERO CLIENT])</f>
        <v>#N/A</v>
      </c>
      <c r="B1418" s="48" t="e" cm="1">
        <f t="array" ref="B1418">_xlfn.XLOOKUP(Tableau210[[#This Row],[NOM]]&amp;Tableau210[[#This Row],[REPERE BUTA]],[6]!Tableau16[POSTE TECHNIQUE]&amp;[6]!Tableau16[Repere REF],[6]!Tableau16[NUMERO CLIENT])</f>
        <v>#N/A</v>
      </c>
      <c r="C1418" s="48" cm="1">
        <f t="array" ref="C1418">_xlfn.XLOOKUP(Tableau210[[#This Row],[NOM]]&amp;Tableau210[[#This Row],[Repere Ubleam]],[7]Sheet1!$C$2:$C$2995&amp;[7]Sheet1!$I$2:$I$2995,[7]Sheet1!$A$2:$A$2995)</f>
        <v>1418</v>
      </c>
      <c r="D1418" s="48" t="str">
        <f>C1418&amp;""</f>
        <v>1418</v>
      </c>
      <c r="E1418" s="48" t="e">
        <v>#N/A</v>
      </c>
      <c r="F1418" s="48" t="e">
        <v>#N/A</v>
      </c>
      <c r="G1418" s="190" t="s">
        <v>3357</v>
      </c>
      <c r="H1418" s="119" t="s">
        <v>1068</v>
      </c>
      <c r="I1418" s="158" t="s">
        <v>1069</v>
      </c>
      <c r="J1418" s="158" t="s">
        <v>1069</v>
      </c>
      <c r="K1418" s="158" t="e">
        <f>_xlfn.XLOOKUP(Tableau210[[#This Row],[NOM]],[8]LUT!$I$5:$I$301,[8]LUT!$N$5:$N$301)</f>
        <v>#N/A</v>
      </c>
      <c r="L1418" s="119" t="s">
        <v>83</v>
      </c>
      <c r="M1418" s="119"/>
      <c r="N1418" s="119" t="s">
        <v>83</v>
      </c>
      <c r="O1418" s="119"/>
      <c r="P1418" s="119"/>
      <c r="Q1418" s="119"/>
      <c r="R1418" s="119"/>
      <c r="S1418" s="119"/>
      <c r="T1418" s="119"/>
      <c r="U1418" s="119"/>
      <c r="V1418" s="119"/>
      <c r="W1418" s="148"/>
      <c r="X1418" s="207" cm="1">
        <f t="array" ref="X14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1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18" s="148"/>
      <c r="AA1418" s="207" cm="1">
        <f t="array" ref="AA14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1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18" s="48"/>
      <c r="AD1418" s="117" t="s">
        <v>2103</v>
      </c>
      <c r="AE1418" s="119"/>
      <c r="AF1418" s="183">
        <f>IFERROR(VLOOKUP(Tableau210[[#This Row],[OPERATION]],Tableau4[],5,FALSE),"")</f>
        <v>1</v>
      </c>
      <c r="AG1418" s="119" cm="1">
        <f t="array" ref="AG1418">IFERROR(
   SUM(
      _xlfn._xlws.FILTER(
         Tableau3[JP],
         (Tableau3[ITEM]=Tableau210[[#This Row],[NOM]])*
         (Tableau3[Rep.]=Tableau210[[#This Row],[REPERE BUTA]])
      )
   ),
0)</f>
        <v>0</v>
      </c>
      <c r="AH1418" s="183">
        <f>IFERROR(VLOOKUP(Tableau210[[#This Row],[OPERATION]],Tableau4[],4,FALSE),"")</f>
        <v>0</v>
      </c>
      <c r="AI1418" s="119" cm="1">
        <f t="array" ref="AI1418">IFERROR(
   SUM(
      _xlfn._xlws.FILTER(
         Tableau3[BP],
         (Tableau3[ITEM]=Tableau210[[#This Row],[NOM]])*
         (Tableau3[Rep.]=Tableau210[[#This Row],[REPERE BUTA]])
      )
   ),
0)</f>
        <v>0</v>
      </c>
      <c r="AJ1418" s="181" t="str">
        <f>IF(Tableau210[[#This Row],[NB JP EMIS]]=1,"1 JP","") &amp; IF(Tableau210[[#This Row],[NB BP EMIS]]=1," 1 BP","")</f>
        <v>1 JP</v>
      </c>
      <c r="AK1418" s="119" t="str">
        <f>IF(Tableau210[[#This Row],[NB JP BUTA]]=1,"1 JP","") &amp; IF(Tableau210[[#This Row],[Nb BP BUTA]]=1," 1 BP","") &amp; IF(Tableau210[[#This Row],[Nb BP BUTA]]=2," 2 BP","")</f>
        <v/>
      </c>
      <c r="AL1418" s="117"/>
      <c r="AM1418" s="117" t="str">
        <f>IFERROR(+VLOOKUP(AY1418,Tiges!$G$4:$I$569,3,FALSE),"")</f>
        <v/>
      </c>
      <c r="AN1418" s="48"/>
      <c r="AO1418" s="117"/>
      <c r="AP1418" s="117" cm="1">
        <f t="array" ref="AP14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18" s="411" t="s">
        <v>3441</v>
      </c>
      <c r="AR1418" s="117"/>
      <c r="AS1418" s="117" cm="1">
        <f t="array" ref="AS14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18" s="411" t="s">
        <v>3441</v>
      </c>
      <c r="AU1418" s="117"/>
      <c r="AV1418" s="117" cm="1">
        <f t="array" ref="AV14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18" s="411" t="s">
        <v>3441</v>
      </c>
      <c r="AX1418" s="117"/>
      <c r="AY1418" s="117" t="str" cm="1">
        <f t="array" ref="AY1418">IFERROR(_xlfn.XLOOKUP(Tableau210[[#This Row],[DN DONNEES BUTA ]]&amp;Tableau210[[#This Row],[PN DONNEES BUTA]],Tiges!$B$4:$B$79&amp;Tiges!$C$4:$C$79,Tiges!$G$4:$G$79),"")</f>
        <v/>
      </c>
      <c r="AZ1418" s="117"/>
      <c r="BA1418" s="117" t="str" cm="1">
        <f t="array" ref="BA1418">IFERROR(_xlfn.XLOOKUP(Tableau210[[#This Row],[DN DONNEES BUTA ]]&amp;Tableau210[[#This Row],[PN DONNEES BUTA]],Tiges!$B$4:$B$79&amp;Tiges!$C$4:$C$79,Tiges!$H$4:$H$79),"")</f>
        <v/>
      </c>
      <c r="BB1418" s="117"/>
      <c r="BC1418" s="184">
        <f>IFERROR(VLOOKUP(Tableau210[[#This Row],[OPERATION]],Tableau4[],2,FALSE),"")</f>
        <v>2</v>
      </c>
      <c r="BD1418" s="117" cm="1">
        <f t="array" ref="BD1418">IFERROR(
   SUM(
      _xlfn._xlws.FILTER(
         Tableau3[Nb Platinage Joint],
         (Tableau3[ITEM]=Tableau210[[#This Row],[NOM]])*
         (Tableau3[Rep.]=Tableau210[[#This Row],[REPERE BUTA]])
      )
   ),
0)</f>
        <v>0</v>
      </c>
      <c r="BE1418" s="182">
        <f>IFERROR(VLOOKUP(Tableau210[[#This Row],[OPERATION]],Tableau4[],3,FALSE),"")</f>
        <v>1</v>
      </c>
      <c r="BF1418" s="117" cm="1">
        <f t="array" ref="BF1418">IFERROR(
   SUM(
      _xlfn._xlws.FILTER(
         Tableau3[Joint Définitif Nb],
         (Tableau3[ITEM]=Tableau210[[#This Row],[NOM]])*
         (Tableau3[Rep.]=Tableau210[[#This Row],[REPERE BUTA]])
      )
   ),
0)</f>
        <v>0</v>
      </c>
      <c r="BG1418" s="117"/>
      <c r="BH1418" s="117" cm="1">
        <f t="array" ref="BH14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18" s="411" t="s">
        <v>3441</v>
      </c>
      <c r="BJ1418" s="117"/>
      <c r="BK1418" s="117"/>
      <c r="BL1418" s="117"/>
      <c r="BM1418" s="117"/>
      <c r="BN1418" s="117"/>
      <c r="BO1418" s="117"/>
      <c r="BP1418" s="117"/>
      <c r="BQ1418" s="48"/>
      <c r="BR1418" s="119"/>
      <c r="BS1418" s="48"/>
      <c r="BT1418" s="48"/>
      <c r="BU1418" s="48"/>
      <c r="BV1418" s="48"/>
      <c r="BW1418" s="48"/>
      <c r="BX1418" s="48"/>
    </row>
    <row r="1419" spans="1:76" ht="15.75" hidden="1" x14ac:dyDescent="0.25">
      <c r="A1419" s="48" t="e" cm="1">
        <f t="array" ref="A1419">_xlfn.XLOOKUP(Tableau210[[#This Row],[NOM]]&amp;Tableau210[[#This Row],[REPERE BUTA]],[6]!Tableau16[POSTE TECHNIQUE]&amp;[6]!Tableau16[Repere ADM],[6]!Tableau16[NUMERO CLIENT])</f>
        <v>#N/A</v>
      </c>
      <c r="B1419" s="48" t="e" cm="1">
        <f t="array" ref="B1419">_xlfn.XLOOKUP(Tableau210[[#This Row],[NOM]]&amp;Tableau210[[#This Row],[REPERE BUTA]],[6]!Tableau16[POSTE TECHNIQUE]&amp;[6]!Tableau16[Repere REF],[6]!Tableau16[NUMERO CLIENT])</f>
        <v>#N/A</v>
      </c>
      <c r="C1419" s="48" cm="1">
        <f t="array" ref="C1419">_xlfn.XLOOKUP(Tableau210[[#This Row],[NOM]]&amp;Tableau210[[#This Row],[Repere Ubleam]],[7]Sheet1!$C$2:$C$2995&amp;[7]Sheet1!$I$2:$I$2995,[7]Sheet1!$A$2:$A$2995)</f>
        <v>1419</v>
      </c>
      <c r="D1419" s="48" t="str">
        <f>C1419&amp;""</f>
        <v>1419</v>
      </c>
      <c r="E1419" s="48" t="e">
        <v>#N/A</v>
      </c>
      <c r="F1419" s="48" t="e">
        <v>#N/A</v>
      </c>
      <c r="G1419" s="190" t="s">
        <v>3358</v>
      </c>
      <c r="H1419" s="119" t="s">
        <v>1068</v>
      </c>
      <c r="I1419" s="158" t="s">
        <v>1069</v>
      </c>
      <c r="J1419" s="158" t="s">
        <v>1069</v>
      </c>
      <c r="K1419" s="158" t="e">
        <f>_xlfn.XLOOKUP(Tableau210[[#This Row],[NOM]],[8]LUT!$I$5:$I$301,[8]LUT!$N$5:$N$301)</f>
        <v>#N/A</v>
      </c>
      <c r="L1419" s="158" t="s">
        <v>73</v>
      </c>
      <c r="M1419" s="119" t="s">
        <v>1368</v>
      </c>
      <c r="N1419" s="119" t="s">
        <v>1368</v>
      </c>
      <c r="O1419" s="119"/>
      <c r="P1419" s="119"/>
      <c r="Q1419" s="119"/>
      <c r="R1419" s="119"/>
      <c r="S1419" s="119"/>
      <c r="T1419" s="119"/>
      <c r="U1419" s="119"/>
      <c r="V1419" s="119"/>
      <c r="W1419" s="148"/>
      <c r="X1419" s="207" cm="1">
        <f t="array" ref="X14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1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19" s="148"/>
      <c r="AA1419" s="207" cm="1">
        <f t="array" ref="AA14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1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19" s="48"/>
      <c r="AD1419" s="117" t="s">
        <v>2197</v>
      </c>
      <c r="AE1419" s="119"/>
      <c r="AF1419" s="183">
        <f>IFERROR(VLOOKUP(Tableau210[[#This Row],[OPERATION]],Tableau4[],5,FALSE),"")</f>
        <v>0</v>
      </c>
      <c r="AG1419" s="119" cm="1">
        <f t="array" ref="AG1419">IFERROR(
   SUM(
      _xlfn._xlws.FILTER(
         Tableau3[JP],
         (Tableau3[ITEM]=Tableau210[[#This Row],[NOM]])*
         (Tableau3[Rep.]=Tableau210[[#This Row],[REPERE BUTA]])
      )
   ),
0)</f>
        <v>0</v>
      </c>
      <c r="AH1419" s="183">
        <f>IFERROR(VLOOKUP(Tableau210[[#This Row],[OPERATION]],Tableau4[],4,FALSE),"")</f>
        <v>1</v>
      </c>
      <c r="AI1419" s="119" cm="1">
        <f t="array" ref="AI1419">IFERROR(
   SUM(
      _xlfn._xlws.FILTER(
         Tableau3[BP],
         (Tableau3[ITEM]=Tableau210[[#This Row],[NOM]])*
         (Tableau3[Rep.]=Tableau210[[#This Row],[REPERE BUTA]])
      )
   ),
0)</f>
        <v>0</v>
      </c>
      <c r="AJ1419" s="181" t="str">
        <f>IF(Tableau210[[#This Row],[NB JP EMIS]]=1,"1 JP","") &amp; IF(Tableau210[[#This Row],[NB BP EMIS]]=1," 1 BP","")</f>
        <v xml:space="preserve"> 1 BP</v>
      </c>
      <c r="AK1419" s="119" t="str">
        <f>IF(Tableau210[[#This Row],[NB JP BUTA]]=1,"1 JP","") &amp; IF(Tableau210[[#This Row],[Nb BP BUTA]]=1," 1 BP","") &amp; IF(Tableau210[[#This Row],[Nb BP BUTA]]=2," 2 BP","")</f>
        <v/>
      </c>
      <c r="AL1419" s="117"/>
      <c r="AM1419" s="117" t="str">
        <f>IFERROR(+VLOOKUP(AY1419,Tiges!$G$4:$I$569,3,FALSE),"")</f>
        <v/>
      </c>
      <c r="AN1419" s="48"/>
      <c r="AO1419" s="117"/>
      <c r="AP1419" s="117" cm="1">
        <f t="array" ref="AP14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19" s="411" t="s">
        <v>3441</v>
      </c>
      <c r="AR1419" s="117"/>
      <c r="AS1419" s="117" cm="1">
        <f t="array" ref="AS14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19" s="411" t="s">
        <v>3441</v>
      </c>
      <c r="AU1419" s="117"/>
      <c r="AV1419" s="117" cm="1">
        <f t="array" ref="AV14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19" s="411" t="s">
        <v>3441</v>
      </c>
      <c r="AX1419" s="117"/>
      <c r="AY1419" s="117" t="str" cm="1">
        <f t="array" ref="AY1419">IFERROR(_xlfn.XLOOKUP(Tableau210[[#This Row],[DN DONNEES BUTA ]]&amp;Tableau210[[#This Row],[PN DONNEES BUTA]],Tiges!$B$4:$B$79&amp;Tiges!$C$4:$C$79,Tiges!$G$4:$G$79),"")</f>
        <v/>
      </c>
      <c r="AZ1419" s="117"/>
      <c r="BA1419" s="117" t="str" cm="1">
        <f t="array" ref="BA1419">IFERROR(_xlfn.XLOOKUP(Tableau210[[#This Row],[DN DONNEES BUTA ]]&amp;Tableau210[[#This Row],[PN DONNEES BUTA]],Tiges!$B$4:$B$79&amp;Tiges!$C$4:$C$79,Tiges!$H$4:$H$79),"")</f>
        <v/>
      </c>
      <c r="BB1419" s="117"/>
      <c r="BC1419" s="184">
        <f>IFERROR(VLOOKUP(Tableau210[[#This Row],[OPERATION]],Tableau4[],2,FALSE),"")</f>
        <v>1</v>
      </c>
      <c r="BD1419" s="117" cm="1">
        <f t="array" ref="BD1419">IFERROR(
   SUM(
      _xlfn._xlws.FILTER(
         Tableau3[Nb Platinage Joint],
         (Tableau3[ITEM]=Tableau210[[#This Row],[NOM]])*
         (Tableau3[Rep.]=Tableau210[[#This Row],[REPERE BUTA]])
      )
   ),
0)</f>
        <v>0</v>
      </c>
      <c r="BE1419" s="182">
        <f>IFERROR(VLOOKUP(Tableau210[[#This Row],[OPERATION]],Tableau4[],3,FALSE),"")</f>
        <v>1</v>
      </c>
      <c r="BF1419" s="117" cm="1">
        <f t="array" ref="BF1419">IFERROR(
   SUM(
      _xlfn._xlws.FILTER(
         Tableau3[Joint Définitif Nb],
         (Tableau3[ITEM]=Tableau210[[#This Row],[NOM]])*
         (Tableau3[Rep.]=Tableau210[[#This Row],[REPERE BUTA]])
      )
   ),
0)</f>
        <v>0</v>
      </c>
      <c r="BG1419" s="117"/>
      <c r="BH1419" s="117" cm="1">
        <f t="array" ref="BH14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19" s="411" t="s">
        <v>3441</v>
      </c>
      <c r="BJ1419" s="117"/>
      <c r="BK1419" s="117"/>
      <c r="BL1419" s="117"/>
      <c r="BM1419" s="117"/>
      <c r="BN1419" s="117"/>
      <c r="BO1419" s="117"/>
      <c r="BP1419" s="117"/>
      <c r="BQ1419" s="48"/>
      <c r="BR1419" s="119"/>
      <c r="BS1419" s="48"/>
      <c r="BT1419" s="48"/>
      <c r="BU1419" s="48"/>
      <c r="BV1419" s="48"/>
      <c r="BW1419" s="48"/>
      <c r="BX1419" s="48"/>
    </row>
    <row r="1420" spans="1:76" ht="15.75" hidden="1" x14ac:dyDescent="0.25">
      <c r="A1420" s="48" t="e" cm="1">
        <f t="array" ref="A1420">_xlfn.XLOOKUP(Tableau210[[#This Row],[NOM]]&amp;Tableau210[[#This Row],[REPERE BUTA]],[6]!Tableau16[POSTE TECHNIQUE]&amp;[6]!Tableau16[Repere ADM],[6]!Tableau16[NUMERO CLIENT])</f>
        <v>#N/A</v>
      </c>
      <c r="B1420" s="48" t="e" cm="1">
        <f t="array" ref="B1420">_xlfn.XLOOKUP(Tableau210[[#This Row],[NOM]]&amp;Tableau210[[#This Row],[REPERE BUTA]],[6]!Tableau16[POSTE TECHNIQUE]&amp;[6]!Tableau16[Repere REF],[6]!Tableau16[NUMERO CLIENT])</f>
        <v>#N/A</v>
      </c>
      <c r="C1420" s="48" cm="1">
        <f t="array" ref="C1420">_xlfn.XLOOKUP(Tableau210[[#This Row],[NOM]]&amp;Tableau210[[#This Row],[Repere Ubleam]],[7]Sheet1!$C$2:$C$2995&amp;[7]Sheet1!$I$2:$I$2995,[7]Sheet1!$A$2:$A$2995)</f>
        <v>1420</v>
      </c>
      <c r="D1420" s="48" t="str">
        <f>C1420&amp;""</f>
        <v>1420</v>
      </c>
      <c r="E1420" s="48" t="e">
        <v>#N/A</v>
      </c>
      <c r="F1420" s="48" t="e">
        <v>#N/A</v>
      </c>
      <c r="G1420" s="190" t="s">
        <v>3358</v>
      </c>
      <c r="H1420" s="119" t="s">
        <v>1068</v>
      </c>
      <c r="I1420" s="158" t="s">
        <v>1069</v>
      </c>
      <c r="J1420" s="158" t="s">
        <v>1069</v>
      </c>
      <c r="K1420" s="158" t="e">
        <f>_xlfn.XLOOKUP(Tableau210[[#This Row],[NOM]],[8]LUT!$I$5:$I$301,[8]LUT!$N$5:$N$301)</f>
        <v>#N/A</v>
      </c>
      <c r="L1420" s="158" t="s">
        <v>73</v>
      </c>
      <c r="M1420" s="119" t="s">
        <v>1246</v>
      </c>
      <c r="N1420" s="119" t="s">
        <v>1246</v>
      </c>
      <c r="O1420" s="119"/>
      <c r="P1420" s="119"/>
      <c r="Q1420" s="119"/>
      <c r="R1420" s="119"/>
      <c r="S1420" s="119"/>
      <c r="T1420" s="119"/>
      <c r="U1420" s="119"/>
      <c r="V1420" s="119"/>
      <c r="W1420" s="148"/>
      <c r="X1420" s="207" cm="1">
        <f t="array" ref="X14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0" s="148"/>
      <c r="AA1420" s="207" cm="1">
        <f t="array" ref="AA14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0" s="48"/>
      <c r="AD1420" s="117" t="s">
        <v>2196</v>
      </c>
      <c r="AE1420" s="119"/>
      <c r="AF1420" s="183"/>
      <c r="AG1420" s="119" cm="1">
        <f t="array" ref="AG1420">IFERROR(
   SUM(
      _xlfn._xlws.FILTER(
         Tableau3[JP],
         (Tableau3[ITEM]=Tableau210[[#This Row],[NOM]])*
         (Tableau3[Rep.]=Tableau210[[#This Row],[REPERE BUTA]])
      )
   ),
0)</f>
        <v>0</v>
      </c>
      <c r="AH1420" s="183"/>
      <c r="AI1420" s="119" cm="1">
        <f t="array" ref="AI1420">IFERROR(
   SUM(
      _xlfn._xlws.FILTER(
         Tableau3[BP],
         (Tableau3[ITEM]=Tableau210[[#This Row],[NOM]])*
         (Tableau3[Rep.]=Tableau210[[#This Row],[REPERE BUTA]])
      )
   ),
0)</f>
        <v>0</v>
      </c>
      <c r="AJ1420" s="181" t="str">
        <f>IF(Tableau210[[#This Row],[NB JP EMIS]]=1,"1 JP","") &amp; IF(Tableau210[[#This Row],[NB BP EMIS]]=1," 1 BP","")</f>
        <v/>
      </c>
      <c r="AK1420" s="119" t="str">
        <f>IF(Tableau210[[#This Row],[NB JP BUTA]]=1,"1 JP","") &amp; IF(Tableau210[[#This Row],[Nb BP BUTA]]=1," 1 BP","") &amp; IF(Tableau210[[#This Row],[Nb BP BUTA]]=2," 2 BP","")</f>
        <v/>
      </c>
      <c r="AL1420" s="117"/>
      <c r="AM1420" s="117" t="str">
        <f>IFERROR(+VLOOKUP(AY1420,Tiges!$G$4:$I$569,3,FALSE),"")</f>
        <v/>
      </c>
      <c r="AN1420" s="48"/>
      <c r="AO1420" s="117"/>
      <c r="AP1420" s="117" cm="1">
        <f t="array" ref="AP14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0" s="411" t="s">
        <v>3441</v>
      </c>
      <c r="AR1420" s="117"/>
      <c r="AS1420" s="117" cm="1">
        <f t="array" ref="AS14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0" s="411" t="s">
        <v>3441</v>
      </c>
      <c r="AU1420" s="117"/>
      <c r="AV1420" s="117" cm="1">
        <f t="array" ref="AV14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0" s="411" t="s">
        <v>3441</v>
      </c>
      <c r="AX1420" s="117"/>
      <c r="AY1420" s="117" t="str" cm="1">
        <f t="array" ref="AY1420">IFERROR(_xlfn.XLOOKUP(Tableau210[[#This Row],[DN DONNEES BUTA ]]&amp;Tableau210[[#This Row],[PN DONNEES BUTA]],Tiges!$B$4:$B$79&amp;Tiges!$C$4:$C$79,Tiges!$G$4:$G$79),"")</f>
        <v/>
      </c>
      <c r="AZ1420" s="117"/>
      <c r="BA1420" s="117" t="str" cm="1">
        <f t="array" ref="BA1420">IFERROR(_xlfn.XLOOKUP(Tableau210[[#This Row],[DN DONNEES BUTA ]]&amp;Tableau210[[#This Row],[PN DONNEES BUTA]],Tiges!$B$4:$B$79&amp;Tiges!$C$4:$C$79,Tiges!$H$4:$H$79),"")</f>
        <v/>
      </c>
      <c r="BB1420" s="117"/>
      <c r="BC1420" s="182"/>
      <c r="BD1420" s="117" cm="1">
        <f t="array" ref="BD1420">IFERROR(
   SUM(
      _xlfn._xlws.FILTER(
         Tableau3[Nb Platinage Joint],
         (Tableau3[ITEM]=Tableau210[[#This Row],[NOM]])*
         (Tableau3[Rep.]=Tableau210[[#This Row],[REPERE BUTA]])
      )
   ),
0)</f>
        <v>0</v>
      </c>
      <c r="BE1420" s="182">
        <f>IFERROR(VLOOKUP(Tableau210[[#This Row],[OPERATION]],Tableau4[],3,FALSE),"")</f>
        <v>1</v>
      </c>
      <c r="BF1420" s="117" cm="1">
        <f t="array" ref="BF1420">IFERROR(
   SUM(
      _xlfn._xlws.FILTER(
         Tableau3[Joint Définitif Nb],
         (Tableau3[ITEM]=Tableau210[[#This Row],[NOM]])*
         (Tableau3[Rep.]=Tableau210[[#This Row],[REPERE BUTA]])
      )
   ),
0)</f>
        <v>0</v>
      </c>
      <c r="BG1420" s="117"/>
      <c r="BH1420" s="117" cm="1">
        <f t="array" ref="BH14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0" s="411" t="s">
        <v>3441</v>
      </c>
      <c r="BJ1420" s="117"/>
      <c r="BK1420" s="117"/>
      <c r="BL1420" s="117"/>
      <c r="BM1420" s="117"/>
      <c r="BN1420" s="117"/>
      <c r="BO1420" s="117"/>
      <c r="BP1420" s="117"/>
      <c r="BQ1420" s="48"/>
      <c r="BR1420" s="119"/>
      <c r="BS1420" s="48"/>
      <c r="BT1420" s="48"/>
      <c r="BU1420" s="48"/>
      <c r="BV1420" s="48"/>
      <c r="BW1420" s="48"/>
      <c r="BX1420" s="48"/>
    </row>
    <row r="1421" spans="1:76" ht="15.75" hidden="1" x14ac:dyDescent="0.25">
      <c r="A1421" s="48" t="e" cm="1">
        <f t="array" ref="A1421">_xlfn.XLOOKUP(Tableau210[[#This Row],[NOM]]&amp;Tableau210[[#This Row],[REPERE BUTA]],[6]!Tableau16[POSTE TECHNIQUE]&amp;[6]!Tableau16[Repere ADM],[6]!Tableau16[NUMERO CLIENT])</f>
        <v>#N/A</v>
      </c>
      <c r="B1421" s="48" t="e" cm="1">
        <f t="array" ref="B1421">_xlfn.XLOOKUP(Tableau210[[#This Row],[NOM]]&amp;Tableau210[[#This Row],[REPERE BUTA]],[6]!Tableau16[POSTE TECHNIQUE]&amp;[6]!Tableau16[Repere REF],[6]!Tableau16[NUMERO CLIENT])</f>
        <v>#N/A</v>
      </c>
      <c r="C1421" s="48" cm="1">
        <f t="array" ref="C1421">_xlfn.XLOOKUP(Tableau210[[#This Row],[NOM]]&amp;Tableau210[[#This Row],[Repere Ubleam]],[7]Sheet1!$C$2:$C$2995&amp;[7]Sheet1!$I$2:$I$2995,[7]Sheet1!$A$2:$A$2995)</f>
        <v>1421</v>
      </c>
      <c r="D1421" s="48" t="str">
        <f>C1421&amp;""</f>
        <v>1421</v>
      </c>
      <c r="E1421" s="48" t="e">
        <v>#N/A</v>
      </c>
      <c r="F1421" s="48" t="e">
        <v>#N/A</v>
      </c>
      <c r="G1421" s="190" t="s">
        <v>3358</v>
      </c>
      <c r="H1421" s="119" t="s">
        <v>1068</v>
      </c>
      <c r="I1421" s="158" t="s">
        <v>1069</v>
      </c>
      <c r="J1421" s="158" t="s">
        <v>1069</v>
      </c>
      <c r="K1421" s="158" t="e">
        <f>_xlfn.XLOOKUP(Tableau210[[#This Row],[NOM]],[8]LUT!$I$5:$I$301,[8]LUT!$N$5:$N$301)</f>
        <v>#N/A</v>
      </c>
      <c r="L1421" s="119" t="s">
        <v>83</v>
      </c>
      <c r="M1421" s="119"/>
      <c r="N1421" s="119" t="s">
        <v>83</v>
      </c>
      <c r="O1421" s="119"/>
      <c r="P1421" s="119"/>
      <c r="Q1421" s="119"/>
      <c r="R1421" s="119"/>
      <c r="S1421" s="119"/>
      <c r="T1421" s="119"/>
      <c r="U1421" s="119"/>
      <c r="V1421" s="119"/>
      <c r="W1421" s="148"/>
      <c r="X1421" s="207" cm="1">
        <f t="array" ref="X14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1" s="148"/>
      <c r="AA1421" s="207" cm="1">
        <f t="array" ref="AA14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1" s="48"/>
      <c r="AD1421" s="117" t="s">
        <v>2103</v>
      </c>
      <c r="AE1421" s="119"/>
      <c r="AF1421" s="183">
        <f>IFERROR(VLOOKUP(Tableau210[[#This Row],[OPERATION]],Tableau4[],5,FALSE),"")</f>
        <v>1</v>
      </c>
      <c r="AG1421" s="119" cm="1">
        <f t="array" ref="AG1421">IFERROR(
   SUM(
      _xlfn._xlws.FILTER(
         Tableau3[JP],
         (Tableau3[ITEM]=Tableau210[[#This Row],[NOM]])*
         (Tableau3[Rep.]=Tableau210[[#This Row],[REPERE BUTA]])
      )
   ),
0)</f>
        <v>0</v>
      </c>
      <c r="AH1421" s="183">
        <f>IFERROR(VLOOKUP(Tableau210[[#This Row],[OPERATION]],Tableau4[],4,FALSE),"")</f>
        <v>0</v>
      </c>
      <c r="AI1421" s="119" cm="1">
        <f t="array" ref="AI1421">IFERROR(
   SUM(
      _xlfn._xlws.FILTER(
         Tableau3[BP],
         (Tableau3[ITEM]=Tableau210[[#This Row],[NOM]])*
         (Tableau3[Rep.]=Tableau210[[#This Row],[REPERE BUTA]])
      )
   ),
0)</f>
        <v>0</v>
      </c>
      <c r="AJ1421" s="181" t="str">
        <f>IF(Tableau210[[#This Row],[NB JP EMIS]]=1,"1 JP","") &amp; IF(Tableau210[[#This Row],[NB BP EMIS]]=1," 1 BP","")</f>
        <v>1 JP</v>
      </c>
      <c r="AK1421" s="119" t="str">
        <f>IF(Tableau210[[#This Row],[NB JP BUTA]]=1,"1 JP","") &amp; IF(Tableau210[[#This Row],[Nb BP BUTA]]=1," 1 BP","") &amp; IF(Tableau210[[#This Row],[Nb BP BUTA]]=2," 2 BP","")</f>
        <v/>
      </c>
      <c r="AL1421" s="117"/>
      <c r="AM1421" s="117" t="str">
        <f>IFERROR(+VLOOKUP(AY1421,Tiges!$G$4:$I$569,3,FALSE),"")</f>
        <v/>
      </c>
      <c r="AN1421" s="48"/>
      <c r="AO1421" s="117"/>
      <c r="AP1421" s="117" cm="1">
        <f t="array" ref="AP14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1" s="411" t="s">
        <v>3441</v>
      </c>
      <c r="AR1421" s="117"/>
      <c r="AS1421" s="117" cm="1">
        <f t="array" ref="AS14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1" s="411" t="s">
        <v>3441</v>
      </c>
      <c r="AU1421" s="117"/>
      <c r="AV1421" s="117" cm="1">
        <f t="array" ref="AV14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1" s="411" t="s">
        <v>3441</v>
      </c>
      <c r="AX1421" s="117"/>
      <c r="AY1421" s="117" t="str" cm="1">
        <f t="array" ref="AY1421">IFERROR(_xlfn.XLOOKUP(Tableau210[[#This Row],[DN DONNEES BUTA ]]&amp;Tableau210[[#This Row],[PN DONNEES BUTA]],Tiges!$B$4:$B$79&amp;Tiges!$C$4:$C$79,Tiges!$G$4:$G$79),"")</f>
        <v/>
      </c>
      <c r="AZ1421" s="117"/>
      <c r="BA1421" s="117" t="str" cm="1">
        <f t="array" ref="BA1421">IFERROR(_xlfn.XLOOKUP(Tableau210[[#This Row],[DN DONNEES BUTA ]]&amp;Tableau210[[#This Row],[PN DONNEES BUTA]],Tiges!$B$4:$B$79&amp;Tiges!$C$4:$C$79,Tiges!$H$4:$H$79),"")</f>
        <v/>
      </c>
      <c r="BB1421" s="117"/>
      <c r="BC1421" s="184">
        <f>IFERROR(VLOOKUP(Tableau210[[#This Row],[OPERATION]],Tableau4[],2,FALSE),"")</f>
        <v>2</v>
      </c>
      <c r="BD1421" s="117" cm="1">
        <f t="array" ref="BD1421">IFERROR(
   SUM(
      _xlfn._xlws.FILTER(
         Tableau3[Nb Platinage Joint],
         (Tableau3[ITEM]=Tableau210[[#This Row],[NOM]])*
         (Tableau3[Rep.]=Tableau210[[#This Row],[REPERE BUTA]])
      )
   ),
0)</f>
        <v>0</v>
      </c>
      <c r="BE1421" s="182">
        <f>IFERROR(VLOOKUP(Tableau210[[#This Row],[OPERATION]],Tableau4[],3,FALSE),"")</f>
        <v>1</v>
      </c>
      <c r="BF1421" s="117" cm="1">
        <f t="array" ref="BF1421">IFERROR(
   SUM(
      _xlfn._xlws.FILTER(
         Tableau3[Joint Définitif Nb],
         (Tableau3[ITEM]=Tableau210[[#This Row],[NOM]])*
         (Tableau3[Rep.]=Tableau210[[#This Row],[REPERE BUTA]])
      )
   ),
0)</f>
        <v>0</v>
      </c>
      <c r="BG1421" s="117"/>
      <c r="BH1421" s="117" cm="1">
        <f t="array" ref="BH14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1" s="411" t="s">
        <v>3441</v>
      </c>
      <c r="BJ1421" s="117"/>
      <c r="BK1421" s="117"/>
      <c r="BL1421" s="117"/>
      <c r="BM1421" s="117"/>
      <c r="BN1421" s="117"/>
      <c r="BO1421" s="117"/>
      <c r="BP1421" s="117"/>
      <c r="BQ1421" s="48"/>
      <c r="BR1421" s="119"/>
      <c r="BS1421" s="48"/>
      <c r="BT1421" s="48"/>
      <c r="BU1421" s="48"/>
      <c r="BV1421" s="48"/>
      <c r="BW1421" s="48"/>
      <c r="BX1421" s="48"/>
    </row>
    <row r="1422" spans="1:76" ht="15.75" hidden="1" x14ac:dyDescent="0.25">
      <c r="A1422" s="48" t="e" cm="1">
        <f t="array" ref="A1422">_xlfn.XLOOKUP(Tableau210[[#This Row],[NOM]]&amp;Tableau210[[#This Row],[REPERE BUTA]],[6]!Tableau16[POSTE TECHNIQUE]&amp;[6]!Tableau16[Repere ADM],[6]!Tableau16[NUMERO CLIENT])</f>
        <v>#N/A</v>
      </c>
      <c r="B1422" s="48" t="e" cm="1">
        <f t="array" ref="B1422">_xlfn.XLOOKUP(Tableau210[[#This Row],[NOM]]&amp;Tableau210[[#This Row],[REPERE BUTA]],[6]!Tableau16[POSTE TECHNIQUE]&amp;[6]!Tableau16[Repere REF],[6]!Tableau16[NUMERO CLIENT])</f>
        <v>#N/A</v>
      </c>
      <c r="C1422" s="48" cm="1">
        <f t="array" ref="C1422">_xlfn.XLOOKUP(Tableau210[[#This Row],[NOM]]&amp;Tableau210[[#This Row],[Repere Ubleam]],[7]Sheet1!$C$2:$C$2995&amp;[7]Sheet1!$I$2:$I$2995,[7]Sheet1!$A$2:$A$2995)</f>
        <v>1422</v>
      </c>
      <c r="D1422" s="48" t="str">
        <f>C1422&amp;""</f>
        <v>1422</v>
      </c>
      <c r="E1422" s="48" t="e">
        <v>#N/A</v>
      </c>
      <c r="F1422" s="48" t="e">
        <v>#N/A</v>
      </c>
      <c r="G1422" s="190" t="s">
        <v>3358</v>
      </c>
      <c r="H1422" s="119" t="s">
        <v>1068</v>
      </c>
      <c r="I1422" s="158" t="s">
        <v>1069</v>
      </c>
      <c r="J1422" s="158" t="s">
        <v>1069</v>
      </c>
      <c r="K1422" s="158" t="e">
        <f>_xlfn.XLOOKUP(Tableau210[[#This Row],[NOM]],[8]LUT!$I$5:$I$301,[8]LUT!$N$5:$N$301)</f>
        <v>#N/A</v>
      </c>
      <c r="L1422" s="158" t="s">
        <v>75</v>
      </c>
      <c r="M1422" s="119"/>
      <c r="N1422" s="119" t="s">
        <v>75</v>
      </c>
      <c r="O1422" s="119"/>
      <c r="P1422" s="119"/>
      <c r="Q1422" s="119"/>
      <c r="R1422" s="119"/>
      <c r="S1422" s="119"/>
      <c r="T1422" s="119"/>
      <c r="U1422" s="119"/>
      <c r="V1422" s="119"/>
      <c r="W1422" s="148"/>
      <c r="X1422" s="207" cm="1">
        <f t="array" ref="X14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2" s="148"/>
      <c r="AA1422" s="207" cm="1">
        <f t="array" ref="AA14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2" s="48"/>
      <c r="AD1422" s="117" t="s">
        <v>2103</v>
      </c>
      <c r="AE1422" s="119"/>
      <c r="AF1422" s="183">
        <f>IFERROR(VLOOKUP(Tableau210[[#This Row],[OPERATION]],Tableau4[],5,FALSE),"")</f>
        <v>1</v>
      </c>
      <c r="AG1422" s="119" cm="1">
        <f t="array" ref="AG1422">IFERROR(
   SUM(
      _xlfn._xlws.FILTER(
         Tableau3[JP],
         (Tableau3[ITEM]=Tableau210[[#This Row],[NOM]])*
         (Tableau3[Rep.]=Tableau210[[#This Row],[REPERE BUTA]])
      )
   ),
0)</f>
        <v>0</v>
      </c>
      <c r="AH1422" s="183">
        <f>IFERROR(VLOOKUP(Tableau210[[#This Row],[OPERATION]],Tableau4[],4,FALSE),"")</f>
        <v>0</v>
      </c>
      <c r="AI1422" s="119" cm="1">
        <f t="array" ref="AI1422">IFERROR(
   SUM(
      _xlfn._xlws.FILTER(
         Tableau3[BP],
         (Tableau3[ITEM]=Tableau210[[#This Row],[NOM]])*
         (Tableau3[Rep.]=Tableau210[[#This Row],[REPERE BUTA]])
      )
   ),
0)</f>
        <v>0</v>
      </c>
      <c r="AJ1422" s="181" t="str">
        <f>IF(Tableau210[[#This Row],[NB JP EMIS]]=1,"1 JP","") &amp; IF(Tableau210[[#This Row],[NB BP EMIS]]=1," 1 BP","")</f>
        <v>1 JP</v>
      </c>
      <c r="AK1422" s="119" t="str">
        <f>IF(Tableau210[[#This Row],[NB JP BUTA]]=1,"1 JP","") &amp; IF(Tableau210[[#This Row],[Nb BP BUTA]]=1," 1 BP","") &amp; IF(Tableau210[[#This Row],[Nb BP BUTA]]=2," 2 BP","")</f>
        <v/>
      </c>
      <c r="AL1422" s="117"/>
      <c r="AM1422" s="117" t="str">
        <f>IFERROR(+VLOOKUP(AY1422,Tiges!$G$4:$I$569,3,FALSE),"")</f>
        <v/>
      </c>
      <c r="AN1422" s="48"/>
      <c r="AO1422" s="117"/>
      <c r="AP1422" s="117" cm="1">
        <f t="array" ref="AP14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2" s="411" t="s">
        <v>3441</v>
      </c>
      <c r="AR1422" s="117"/>
      <c r="AS1422" s="117" cm="1">
        <f t="array" ref="AS14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2" s="411" t="s">
        <v>3441</v>
      </c>
      <c r="AU1422" s="117"/>
      <c r="AV1422" s="117" cm="1">
        <f t="array" ref="AV14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2" s="411" t="s">
        <v>3441</v>
      </c>
      <c r="AX1422" s="117"/>
      <c r="AY1422" s="117" t="str" cm="1">
        <f t="array" ref="AY1422">IFERROR(_xlfn.XLOOKUP(Tableau210[[#This Row],[DN DONNEES BUTA ]]&amp;Tableau210[[#This Row],[PN DONNEES BUTA]],Tiges!$B$4:$B$79&amp;Tiges!$C$4:$C$79,Tiges!$G$4:$G$79),"")</f>
        <v/>
      </c>
      <c r="AZ1422" s="117"/>
      <c r="BA1422" s="117" t="str" cm="1">
        <f t="array" ref="BA1422">IFERROR(_xlfn.XLOOKUP(Tableau210[[#This Row],[DN DONNEES BUTA ]]&amp;Tableau210[[#This Row],[PN DONNEES BUTA]],Tiges!$B$4:$B$79&amp;Tiges!$C$4:$C$79,Tiges!$H$4:$H$79),"")</f>
        <v/>
      </c>
      <c r="BB1422" s="117"/>
      <c r="BC1422" s="184">
        <f>IFERROR(VLOOKUP(Tableau210[[#This Row],[OPERATION]],Tableau4[],2,FALSE),"")</f>
        <v>2</v>
      </c>
      <c r="BD1422" s="117" cm="1">
        <f t="array" ref="BD1422">IFERROR(
   SUM(
      _xlfn._xlws.FILTER(
         Tableau3[Nb Platinage Joint],
         (Tableau3[ITEM]=Tableau210[[#This Row],[NOM]])*
         (Tableau3[Rep.]=Tableau210[[#This Row],[REPERE BUTA]])
      )
   ),
0)</f>
        <v>0</v>
      </c>
      <c r="BE1422" s="182">
        <f>IFERROR(VLOOKUP(Tableau210[[#This Row],[OPERATION]],Tableau4[],3,FALSE),"")</f>
        <v>1</v>
      </c>
      <c r="BF1422" s="117" cm="1">
        <f t="array" ref="BF1422">IFERROR(
   SUM(
      _xlfn._xlws.FILTER(
         Tableau3[Joint Définitif Nb],
         (Tableau3[ITEM]=Tableau210[[#This Row],[NOM]])*
         (Tableau3[Rep.]=Tableau210[[#This Row],[REPERE BUTA]])
      )
   ),
0)</f>
        <v>0</v>
      </c>
      <c r="BG1422" s="117"/>
      <c r="BH1422" s="117" cm="1">
        <f t="array" ref="BH14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2" s="411" t="s">
        <v>3441</v>
      </c>
      <c r="BJ1422" s="117"/>
      <c r="BK1422" s="117"/>
      <c r="BL1422" s="117"/>
      <c r="BM1422" s="117"/>
      <c r="BN1422" s="117"/>
      <c r="BO1422" s="117"/>
      <c r="BP1422" s="117"/>
      <c r="BQ1422" s="48"/>
      <c r="BR1422" s="119"/>
      <c r="BS1422" s="48"/>
      <c r="BT1422" s="48"/>
      <c r="BU1422" s="48"/>
      <c r="BV1422" s="48"/>
      <c r="BW1422" s="48"/>
      <c r="BX1422" s="48"/>
    </row>
    <row r="1423" spans="1:76" ht="15.75" hidden="1" x14ac:dyDescent="0.25">
      <c r="A1423" s="48" t="e" cm="1">
        <f t="array" ref="A1423">_xlfn.XLOOKUP(Tableau210[[#This Row],[NOM]]&amp;Tableau210[[#This Row],[REPERE BUTA]],[6]!Tableau16[POSTE TECHNIQUE]&amp;[6]!Tableau16[Repere ADM],[6]!Tableau16[NUMERO CLIENT])</f>
        <v>#N/A</v>
      </c>
      <c r="B1423" s="48" t="e" cm="1">
        <f t="array" ref="B1423">_xlfn.XLOOKUP(Tableau210[[#This Row],[NOM]]&amp;Tableau210[[#This Row],[REPERE BUTA]],[6]!Tableau16[POSTE TECHNIQUE]&amp;[6]!Tableau16[Repere REF],[6]!Tableau16[NUMERO CLIENT])</f>
        <v>#N/A</v>
      </c>
      <c r="C1423" s="48" cm="1">
        <f t="array" ref="C1423">_xlfn.XLOOKUP(Tableau210[[#This Row],[NOM]]&amp;Tableau210[[#This Row],[Repere Ubleam]],[7]Sheet1!$C$2:$C$2995&amp;[7]Sheet1!$I$2:$I$2995,[7]Sheet1!$A$2:$A$2995)</f>
        <v>1423</v>
      </c>
      <c r="D1423" s="48" t="str">
        <f>C1423&amp;""</f>
        <v>1423</v>
      </c>
      <c r="E1423" s="48" t="e">
        <v>#N/A</v>
      </c>
      <c r="F1423" s="48" t="e">
        <v>#N/A</v>
      </c>
      <c r="G1423" s="190" t="s">
        <v>3358</v>
      </c>
      <c r="H1423" s="119" t="s">
        <v>1068</v>
      </c>
      <c r="I1423" s="158" t="s">
        <v>1069</v>
      </c>
      <c r="J1423" s="158" t="s">
        <v>1069</v>
      </c>
      <c r="K1423" s="158" t="e">
        <f>_xlfn.XLOOKUP(Tableau210[[#This Row],[NOM]],[8]LUT!$I$5:$I$301,[8]LUT!$N$5:$N$301)</f>
        <v>#N/A</v>
      </c>
      <c r="L1423" s="119" t="s">
        <v>70</v>
      </c>
      <c r="M1423" s="119"/>
      <c r="N1423" s="119" t="s">
        <v>70</v>
      </c>
      <c r="O1423" s="119"/>
      <c r="P1423" s="119"/>
      <c r="Q1423" s="119"/>
      <c r="R1423" s="119"/>
      <c r="S1423" s="119"/>
      <c r="T1423" s="119"/>
      <c r="U1423" s="119"/>
      <c r="V1423" s="119"/>
      <c r="W1423" s="148"/>
      <c r="X1423" s="207" cm="1">
        <f t="array" ref="X14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3" s="148"/>
      <c r="AA1423" s="207" cm="1">
        <f t="array" ref="AA14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3" s="48"/>
      <c r="AD1423" s="117" t="s">
        <v>2103</v>
      </c>
      <c r="AE1423" s="119"/>
      <c r="AF1423" s="183">
        <f>IFERROR(VLOOKUP(Tableau210[[#This Row],[OPERATION]],Tableau4[],5,FALSE),"")</f>
        <v>1</v>
      </c>
      <c r="AG1423" s="119" cm="1">
        <f t="array" ref="AG1423">IFERROR(
   SUM(
      _xlfn._xlws.FILTER(
         Tableau3[JP],
         (Tableau3[ITEM]=Tableau210[[#This Row],[NOM]])*
         (Tableau3[Rep.]=Tableau210[[#This Row],[REPERE BUTA]])
      )
   ),
0)</f>
        <v>0</v>
      </c>
      <c r="AH1423" s="183">
        <f>IFERROR(VLOOKUP(Tableau210[[#This Row],[OPERATION]],Tableau4[],4,FALSE),"")</f>
        <v>0</v>
      </c>
      <c r="AI1423" s="119" cm="1">
        <f t="array" ref="AI1423">IFERROR(
   SUM(
      _xlfn._xlws.FILTER(
         Tableau3[BP],
         (Tableau3[ITEM]=Tableau210[[#This Row],[NOM]])*
         (Tableau3[Rep.]=Tableau210[[#This Row],[REPERE BUTA]])
      )
   ),
0)</f>
        <v>0</v>
      </c>
      <c r="AJ1423" s="181" t="str">
        <f>IF(Tableau210[[#This Row],[NB JP EMIS]]=1,"1 JP","") &amp; IF(Tableau210[[#This Row],[NB BP EMIS]]=1," 1 BP","")</f>
        <v>1 JP</v>
      </c>
      <c r="AK1423" s="119" t="str">
        <f>IF(Tableau210[[#This Row],[NB JP BUTA]]=1,"1 JP","") &amp; IF(Tableau210[[#This Row],[Nb BP BUTA]]=1," 1 BP","") &amp; IF(Tableau210[[#This Row],[Nb BP BUTA]]=2," 2 BP","")</f>
        <v/>
      </c>
      <c r="AL1423" s="117"/>
      <c r="AM1423" s="117" t="str">
        <f>IFERROR(+VLOOKUP(AY1423,Tiges!$G$4:$I$569,3,FALSE),"")</f>
        <v/>
      </c>
      <c r="AN1423" s="48"/>
      <c r="AO1423" s="117"/>
      <c r="AP1423" s="117" cm="1">
        <f t="array" ref="AP14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3" s="411" t="s">
        <v>3441</v>
      </c>
      <c r="AR1423" s="117"/>
      <c r="AS1423" s="117" cm="1">
        <f t="array" ref="AS14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3" s="411" t="s">
        <v>3441</v>
      </c>
      <c r="AU1423" s="117"/>
      <c r="AV1423" s="117" cm="1">
        <f t="array" ref="AV14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3" s="411" t="s">
        <v>3441</v>
      </c>
      <c r="AX1423" s="117"/>
      <c r="AY1423" s="117" t="str" cm="1">
        <f t="array" ref="AY1423">IFERROR(_xlfn.XLOOKUP(Tableau210[[#This Row],[DN DONNEES BUTA ]]&amp;Tableau210[[#This Row],[PN DONNEES BUTA]],Tiges!$B$4:$B$79&amp;Tiges!$C$4:$C$79,Tiges!$G$4:$G$79),"")</f>
        <v/>
      </c>
      <c r="AZ1423" s="117"/>
      <c r="BA1423" s="117" t="str" cm="1">
        <f t="array" ref="BA1423">IFERROR(_xlfn.XLOOKUP(Tableau210[[#This Row],[DN DONNEES BUTA ]]&amp;Tableau210[[#This Row],[PN DONNEES BUTA]],Tiges!$B$4:$B$79&amp;Tiges!$C$4:$C$79,Tiges!$H$4:$H$79),"")</f>
        <v/>
      </c>
      <c r="BB1423" s="117"/>
      <c r="BC1423" s="184">
        <f>IFERROR(VLOOKUP(Tableau210[[#This Row],[OPERATION]],Tableau4[],2,FALSE),"")</f>
        <v>2</v>
      </c>
      <c r="BD1423" s="117" cm="1">
        <f t="array" ref="BD1423">IFERROR(
   SUM(
      _xlfn._xlws.FILTER(
         Tableau3[Nb Platinage Joint],
         (Tableau3[ITEM]=Tableau210[[#This Row],[NOM]])*
         (Tableau3[Rep.]=Tableau210[[#This Row],[REPERE BUTA]])
      )
   ),
0)</f>
        <v>0</v>
      </c>
      <c r="BE1423" s="182">
        <f>IFERROR(VLOOKUP(Tableau210[[#This Row],[OPERATION]],Tableau4[],3,FALSE),"")</f>
        <v>1</v>
      </c>
      <c r="BF1423" s="117" cm="1">
        <f t="array" ref="BF1423">IFERROR(
   SUM(
      _xlfn._xlws.FILTER(
         Tableau3[Joint Définitif Nb],
         (Tableau3[ITEM]=Tableau210[[#This Row],[NOM]])*
         (Tableau3[Rep.]=Tableau210[[#This Row],[REPERE BUTA]])
      )
   ),
0)</f>
        <v>0</v>
      </c>
      <c r="BG1423" s="117"/>
      <c r="BH1423" s="117" cm="1">
        <f t="array" ref="BH14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3" s="411" t="s">
        <v>3441</v>
      </c>
      <c r="BJ1423" s="117"/>
      <c r="BK1423" s="117"/>
      <c r="BL1423" s="117"/>
      <c r="BM1423" s="117"/>
      <c r="BN1423" s="117"/>
      <c r="BO1423" s="117"/>
      <c r="BP1423" s="117"/>
      <c r="BQ1423" s="48"/>
      <c r="BR1423" s="119"/>
      <c r="BS1423" s="48"/>
      <c r="BT1423" s="48"/>
      <c r="BU1423" s="48"/>
      <c r="BV1423" s="48"/>
      <c r="BW1423" s="48"/>
      <c r="BX1423" s="48"/>
    </row>
    <row r="1424" spans="1:76" ht="15.75" hidden="1" x14ac:dyDescent="0.25">
      <c r="A1424" s="48" t="e" cm="1">
        <f t="array" ref="A1424">_xlfn.XLOOKUP(Tableau210[[#This Row],[NOM]]&amp;Tableau210[[#This Row],[REPERE BUTA]],[6]!Tableau16[POSTE TECHNIQUE]&amp;[6]!Tableau16[Repere ADM],[6]!Tableau16[NUMERO CLIENT])</f>
        <v>#N/A</v>
      </c>
      <c r="B1424" s="48" t="e" cm="1">
        <f t="array" ref="B1424">_xlfn.XLOOKUP(Tableau210[[#This Row],[NOM]]&amp;Tableau210[[#This Row],[REPERE BUTA]],[6]!Tableau16[POSTE TECHNIQUE]&amp;[6]!Tableau16[Repere REF],[6]!Tableau16[NUMERO CLIENT])</f>
        <v>#N/A</v>
      </c>
      <c r="C1424" s="48" cm="1">
        <f t="array" ref="C1424">_xlfn.XLOOKUP(Tableau210[[#This Row],[NOM]]&amp;Tableau210[[#This Row],[Repere Ubleam]],[7]Sheet1!$C$2:$C$2995&amp;[7]Sheet1!$I$2:$I$2995,[7]Sheet1!$A$2:$A$2995)</f>
        <v>1424</v>
      </c>
      <c r="D1424" s="48" t="str">
        <f>C1424&amp;""</f>
        <v>1424</v>
      </c>
      <c r="E1424" s="48" t="e">
        <v>#N/A</v>
      </c>
      <c r="F1424" s="48" t="e">
        <v>#N/A</v>
      </c>
      <c r="G1424" s="190" t="s">
        <v>3358</v>
      </c>
      <c r="H1424" s="119" t="s">
        <v>1068</v>
      </c>
      <c r="I1424" s="158" t="s">
        <v>1069</v>
      </c>
      <c r="J1424" s="158" t="s">
        <v>1069</v>
      </c>
      <c r="K1424" s="158" t="e">
        <f>_xlfn.XLOOKUP(Tableau210[[#This Row],[NOM]],[8]LUT!$I$5:$I$301,[8]LUT!$N$5:$N$301)</f>
        <v>#N/A</v>
      </c>
      <c r="L1424" s="158" t="s">
        <v>76</v>
      </c>
      <c r="M1424" s="119"/>
      <c r="N1424" s="119" t="s">
        <v>76</v>
      </c>
      <c r="O1424" s="119"/>
      <c r="P1424" s="119"/>
      <c r="Q1424" s="119"/>
      <c r="R1424" s="119"/>
      <c r="S1424" s="119"/>
      <c r="T1424" s="119"/>
      <c r="U1424" s="119"/>
      <c r="V1424" s="119"/>
      <c r="W1424" s="148"/>
      <c r="X1424" s="207" cm="1">
        <f t="array" ref="X14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4" s="148"/>
      <c r="AA1424" s="207" cm="1">
        <f t="array" ref="AA14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4" s="48"/>
      <c r="AD1424" s="117" t="s">
        <v>2103</v>
      </c>
      <c r="AE1424" s="119"/>
      <c r="AF1424" s="183">
        <f>IFERROR(VLOOKUP(Tableau210[[#This Row],[OPERATION]],Tableau4[],5,FALSE),"")</f>
        <v>1</v>
      </c>
      <c r="AG1424" s="119" cm="1">
        <f t="array" ref="AG1424">IFERROR(
   SUM(
      _xlfn._xlws.FILTER(
         Tableau3[JP],
         (Tableau3[ITEM]=Tableau210[[#This Row],[NOM]])*
         (Tableau3[Rep.]=Tableau210[[#This Row],[REPERE BUTA]])
      )
   ),
0)</f>
        <v>0</v>
      </c>
      <c r="AH1424" s="183">
        <f>IFERROR(VLOOKUP(Tableau210[[#This Row],[OPERATION]],Tableau4[],4,FALSE),"")</f>
        <v>0</v>
      </c>
      <c r="AI1424" s="119" cm="1">
        <f t="array" ref="AI1424">IFERROR(
   SUM(
      _xlfn._xlws.FILTER(
         Tableau3[BP],
         (Tableau3[ITEM]=Tableau210[[#This Row],[NOM]])*
         (Tableau3[Rep.]=Tableau210[[#This Row],[REPERE BUTA]])
      )
   ),
0)</f>
        <v>0</v>
      </c>
      <c r="AJ1424" s="181" t="str">
        <f>IF(Tableau210[[#This Row],[NB JP EMIS]]=1,"1 JP","") &amp; IF(Tableau210[[#This Row],[NB BP EMIS]]=1," 1 BP","")</f>
        <v>1 JP</v>
      </c>
      <c r="AK1424" s="119" t="str">
        <f>IF(Tableau210[[#This Row],[NB JP BUTA]]=1,"1 JP","") &amp; IF(Tableau210[[#This Row],[Nb BP BUTA]]=1," 1 BP","") &amp; IF(Tableau210[[#This Row],[Nb BP BUTA]]=2," 2 BP","")</f>
        <v/>
      </c>
      <c r="AL1424" s="117"/>
      <c r="AM1424" s="117" t="str">
        <f>IFERROR(+VLOOKUP(AY1424,Tiges!$G$4:$I$569,3,FALSE),"")</f>
        <v/>
      </c>
      <c r="AN1424" s="48"/>
      <c r="AO1424" s="117"/>
      <c r="AP1424" s="117" cm="1">
        <f t="array" ref="AP14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4" s="411" t="s">
        <v>3441</v>
      </c>
      <c r="AR1424" s="117"/>
      <c r="AS1424" s="117" cm="1">
        <f t="array" ref="AS14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4" s="411" t="s">
        <v>3441</v>
      </c>
      <c r="AU1424" s="117"/>
      <c r="AV1424" s="117" cm="1">
        <f t="array" ref="AV14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4" s="411" t="s">
        <v>3441</v>
      </c>
      <c r="AX1424" s="117"/>
      <c r="AY1424" s="117" t="str" cm="1">
        <f t="array" ref="AY1424">IFERROR(_xlfn.XLOOKUP(Tableau210[[#This Row],[DN DONNEES BUTA ]]&amp;Tableau210[[#This Row],[PN DONNEES BUTA]],Tiges!$B$4:$B$79&amp;Tiges!$C$4:$C$79,Tiges!$G$4:$G$79),"")</f>
        <v/>
      </c>
      <c r="AZ1424" s="117"/>
      <c r="BA1424" s="117" t="str" cm="1">
        <f t="array" ref="BA1424">IFERROR(_xlfn.XLOOKUP(Tableau210[[#This Row],[DN DONNEES BUTA ]]&amp;Tableau210[[#This Row],[PN DONNEES BUTA]],Tiges!$B$4:$B$79&amp;Tiges!$C$4:$C$79,Tiges!$H$4:$H$79),"")</f>
        <v/>
      </c>
      <c r="BB1424" s="117"/>
      <c r="BC1424" s="184">
        <f>IFERROR(VLOOKUP(Tableau210[[#This Row],[OPERATION]],Tableau4[],2,FALSE),"")</f>
        <v>2</v>
      </c>
      <c r="BD1424" s="117" cm="1">
        <f t="array" ref="BD1424">IFERROR(
   SUM(
      _xlfn._xlws.FILTER(
         Tableau3[Nb Platinage Joint],
         (Tableau3[ITEM]=Tableau210[[#This Row],[NOM]])*
         (Tableau3[Rep.]=Tableau210[[#This Row],[REPERE BUTA]])
      )
   ),
0)</f>
        <v>0</v>
      </c>
      <c r="BE1424" s="182">
        <f>IFERROR(VLOOKUP(Tableau210[[#This Row],[OPERATION]],Tableau4[],3,FALSE),"")</f>
        <v>1</v>
      </c>
      <c r="BF1424" s="117" cm="1">
        <f t="array" ref="BF1424">IFERROR(
   SUM(
      _xlfn._xlws.FILTER(
         Tableau3[Joint Définitif Nb],
         (Tableau3[ITEM]=Tableau210[[#This Row],[NOM]])*
         (Tableau3[Rep.]=Tableau210[[#This Row],[REPERE BUTA]])
      )
   ),
0)</f>
        <v>0</v>
      </c>
      <c r="BG1424" s="117"/>
      <c r="BH1424" s="117" cm="1">
        <f t="array" ref="BH14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4" s="411" t="s">
        <v>3441</v>
      </c>
      <c r="BJ1424" s="117"/>
      <c r="BK1424" s="117"/>
      <c r="BL1424" s="117"/>
      <c r="BM1424" s="117"/>
      <c r="BN1424" s="117"/>
      <c r="BO1424" s="117"/>
      <c r="BP1424" s="117"/>
      <c r="BQ1424" s="48"/>
      <c r="BR1424" s="119"/>
      <c r="BS1424" s="48"/>
      <c r="BT1424" s="48"/>
      <c r="BU1424" s="48"/>
      <c r="BV1424" s="48"/>
      <c r="BW1424" s="48"/>
      <c r="BX1424" s="48"/>
    </row>
    <row r="1425" spans="1:76" ht="15.75" hidden="1" x14ac:dyDescent="0.25">
      <c r="A1425" s="48" t="e" cm="1">
        <f t="array" ref="A1425">_xlfn.XLOOKUP(Tableau210[[#This Row],[NOM]]&amp;Tableau210[[#This Row],[REPERE BUTA]],[6]!Tableau16[POSTE TECHNIQUE]&amp;[6]!Tableau16[Repere ADM],[6]!Tableau16[NUMERO CLIENT])</f>
        <v>#N/A</v>
      </c>
      <c r="B1425" s="48" t="e" cm="1">
        <f t="array" ref="B1425">_xlfn.XLOOKUP(Tableau210[[#This Row],[NOM]]&amp;Tableau210[[#This Row],[REPERE BUTA]],[6]!Tableau16[POSTE TECHNIQUE]&amp;[6]!Tableau16[Repere REF],[6]!Tableau16[NUMERO CLIENT])</f>
        <v>#N/A</v>
      </c>
      <c r="C1425" s="48" cm="1">
        <f t="array" ref="C1425">_xlfn.XLOOKUP(Tableau210[[#This Row],[NOM]]&amp;Tableau210[[#This Row],[Repere Ubleam]],[7]Sheet1!$C$2:$C$2995&amp;[7]Sheet1!$I$2:$I$2995,[7]Sheet1!$A$2:$A$2995)</f>
        <v>1425</v>
      </c>
      <c r="D1425" s="48" t="str">
        <f>C1425&amp;""</f>
        <v>1425</v>
      </c>
      <c r="E1425" s="48" t="e">
        <v>#N/A</v>
      </c>
      <c r="F1425" s="48" t="e">
        <v>#N/A</v>
      </c>
      <c r="G1425" s="190" t="s">
        <v>3359</v>
      </c>
      <c r="H1425" s="119" t="s">
        <v>1068</v>
      </c>
      <c r="I1425" s="158" t="s">
        <v>1069</v>
      </c>
      <c r="J1425" s="158" t="s">
        <v>1069</v>
      </c>
      <c r="K1425" s="158" t="str">
        <f>_xlfn.XLOOKUP(Tableau210[[#This Row],[NOM]],[8]LUT!$I$5:$I$301,[8]LUT!$N$5:$N$301)</f>
        <v xml:space="preserve">Tuyauterie </v>
      </c>
      <c r="L1425" s="119" t="s">
        <v>73</v>
      </c>
      <c r="M1425" s="119" t="s">
        <v>1368</v>
      </c>
      <c r="N1425" s="119" t="s">
        <v>1368</v>
      </c>
      <c r="O1425" s="119"/>
      <c r="P1425" s="119"/>
      <c r="Q1425" s="119"/>
      <c r="R1425" s="119"/>
      <c r="S1425" s="119"/>
      <c r="T1425" s="119"/>
      <c r="U1425" s="119"/>
      <c r="V1425" s="119"/>
      <c r="W1425" s="148"/>
      <c r="X1425" s="207" cm="1">
        <f t="array" ref="X14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5" s="148"/>
      <c r="AA1425" s="207" cm="1">
        <f t="array" ref="AA14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5" s="48"/>
      <c r="AD1425" s="117" t="s">
        <v>2197</v>
      </c>
      <c r="AE1425" s="119"/>
      <c r="AF1425" s="183">
        <f>IFERROR(VLOOKUP(Tableau210[[#This Row],[OPERATION]],Tableau4[],5,FALSE),"")</f>
        <v>0</v>
      </c>
      <c r="AG1425" s="119" cm="1">
        <f t="array" ref="AG1425">IFERROR(
   SUM(
      _xlfn._xlws.FILTER(
         Tableau3[JP],
         (Tableau3[ITEM]=Tableau210[[#This Row],[NOM]])*
         (Tableau3[Rep.]=Tableau210[[#This Row],[REPERE BUTA]])
      )
   ),
0)</f>
        <v>0</v>
      </c>
      <c r="AH1425" s="183">
        <f>IFERROR(VLOOKUP(Tableau210[[#This Row],[OPERATION]],Tableau4[],4,FALSE),"")</f>
        <v>1</v>
      </c>
      <c r="AI1425" s="119" cm="1">
        <f t="array" ref="AI1425">IFERROR(
   SUM(
      _xlfn._xlws.FILTER(
         Tableau3[BP],
         (Tableau3[ITEM]=Tableau210[[#This Row],[NOM]])*
         (Tableau3[Rep.]=Tableau210[[#This Row],[REPERE BUTA]])
      )
   ),
0)</f>
        <v>0</v>
      </c>
      <c r="AJ1425" s="181" t="str">
        <f>IF(Tableau210[[#This Row],[NB JP EMIS]]=1,"1 JP","") &amp; IF(Tableau210[[#This Row],[NB BP EMIS]]=1," 1 BP","")</f>
        <v xml:space="preserve"> 1 BP</v>
      </c>
      <c r="AK1425" s="119" t="str">
        <f>IF(Tableau210[[#This Row],[NB JP BUTA]]=1,"1 JP","") &amp; IF(Tableau210[[#This Row],[Nb BP BUTA]]=1," 1 BP","") &amp; IF(Tableau210[[#This Row],[Nb BP BUTA]]=2," 2 BP","")</f>
        <v/>
      </c>
      <c r="AL1425" s="117"/>
      <c r="AM1425" s="117" t="str">
        <f>IFERROR(+VLOOKUP(AY1425,Tiges!$G$4:$I$569,3,FALSE),"")</f>
        <v/>
      </c>
      <c r="AN1425" s="48"/>
      <c r="AO1425" s="117"/>
      <c r="AP1425" s="117" cm="1">
        <f t="array" ref="AP14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5" s="411" t="s">
        <v>3441</v>
      </c>
      <c r="AR1425" s="117"/>
      <c r="AS1425" s="117" cm="1">
        <f t="array" ref="AS14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5" s="411" t="s">
        <v>3441</v>
      </c>
      <c r="AU1425" s="117"/>
      <c r="AV1425" s="117" cm="1">
        <f t="array" ref="AV14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5" s="411" t="s">
        <v>3441</v>
      </c>
      <c r="AX1425" s="117"/>
      <c r="AY1425" s="117" t="str" cm="1">
        <f t="array" ref="AY1425">IFERROR(_xlfn.XLOOKUP(Tableau210[[#This Row],[DN DONNEES BUTA ]]&amp;Tableau210[[#This Row],[PN DONNEES BUTA]],Tiges!$B$4:$B$79&amp;Tiges!$C$4:$C$79,Tiges!$G$4:$G$79),"")</f>
        <v/>
      </c>
      <c r="AZ1425" s="117"/>
      <c r="BA1425" s="117" t="str" cm="1">
        <f t="array" ref="BA1425">IFERROR(_xlfn.XLOOKUP(Tableau210[[#This Row],[DN DONNEES BUTA ]]&amp;Tableau210[[#This Row],[PN DONNEES BUTA]],Tiges!$B$4:$B$79&amp;Tiges!$C$4:$C$79,Tiges!$H$4:$H$79),"")</f>
        <v/>
      </c>
      <c r="BB1425" s="117"/>
      <c r="BC1425" s="184">
        <f>IFERROR(VLOOKUP(Tableau210[[#This Row],[OPERATION]],Tableau4[],2,FALSE),"")</f>
        <v>1</v>
      </c>
      <c r="BD1425" s="117" cm="1">
        <f t="array" ref="BD1425">IFERROR(
   SUM(
      _xlfn._xlws.FILTER(
         Tableau3[Nb Platinage Joint],
         (Tableau3[ITEM]=Tableau210[[#This Row],[NOM]])*
         (Tableau3[Rep.]=Tableau210[[#This Row],[REPERE BUTA]])
      )
   ),
0)</f>
        <v>0</v>
      </c>
      <c r="BE1425" s="182">
        <f>IFERROR(VLOOKUP(Tableau210[[#This Row],[OPERATION]],Tableau4[],3,FALSE),"")</f>
        <v>1</v>
      </c>
      <c r="BF1425" s="117" cm="1">
        <f t="array" ref="BF1425">IFERROR(
   SUM(
      _xlfn._xlws.FILTER(
         Tableau3[Joint Définitif Nb],
         (Tableau3[ITEM]=Tableau210[[#This Row],[NOM]])*
         (Tableau3[Rep.]=Tableau210[[#This Row],[REPERE BUTA]])
      )
   ),
0)</f>
        <v>0</v>
      </c>
      <c r="BG1425" s="117"/>
      <c r="BH1425" s="117" cm="1">
        <f t="array" ref="BH14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5" s="411" t="s">
        <v>3441</v>
      </c>
      <c r="BJ1425" s="117"/>
      <c r="BK1425" s="117"/>
      <c r="BL1425" s="117"/>
      <c r="BM1425" s="117"/>
      <c r="BN1425" s="117"/>
      <c r="BO1425" s="117"/>
      <c r="BP1425" s="117"/>
      <c r="BQ1425" s="48"/>
      <c r="BR1425" s="119"/>
      <c r="BS1425" s="48"/>
      <c r="BT1425" s="48"/>
      <c r="BU1425" s="48"/>
      <c r="BV1425" s="48"/>
      <c r="BW1425" s="48"/>
      <c r="BX1425" s="48"/>
    </row>
    <row r="1426" spans="1:76" ht="15.75" hidden="1" x14ac:dyDescent="0.25">
      <c r="A1426" s="48" t="e" cm="1">
        <f t="array" ref="A1426">_xlfn.XLOOKUP(Tableau210[[#This Row],[NOM]]&amp;Tableau210[[#This Row],[REPERE BUTA]],[6]!Tableau16[POSTE TECHNIQUE]&amp;[6]!Tableau16[Repere ADM],[6]!Tableau16[NUMERO CLIENT])</f>
        <v>#N/A</v>
      </c>
      <c r="B1426" s="48" t="e" cm="1">
        <f t="array" ref="B1426">_xlfn.XLOOKUP(Tableau210[[#This Row],[NOM]]&amp;Tableau210[[#This Row],[REPERE BUTA]],[6]!Tableau16[POSTE TECHNIQUE]&amp;[6]!Tableau16[Repere REF],[6]!Tableau16[NUMERO CLIENT])</f>
        <v>#N/A</v>
      </c>
      <c r="C1426" s="48" cm="1">
        <f t="array" ref="C1426">_xlfn.XLOOKUP(Tableau210[[#This Row],[NOM]]&amp;Tableau210[[#This Row],[Repere Ubleam]],[7]Sheet1!$C$2:$C$2995&amp;[7]Sheet1!$I$2:$I$2995,[7]Sheet1!$A$2:$A$2995)</f>
        <v>1426</v>
      </c>
      <c r="D1426" s="48" t="str">
        <f>C1426&amp;""</f>
        <v>1426</v>
      </c>
      <c r="E1426" s="48" t="e">
        <v>#N/A</v>
      </c>
      <c r="F1426" s="48" t="e">
        <v>#N/A</v>
      </c>
      <c r="G1426" s="190" t="s">
        <v>3359</v>
      </c>
      <c r="H1426" s="119" t="s">
        <v>1068</v>
      </c>
      <c r="I1426" s="158" t="s">
        <v>1069</v>
      </c>
      <c r="J1426" s="158" t="s">
        <v>1069</v>
      </c>
      <c r="K1426" s="158" t="str">
        <f>_xlfn.XLOOKUP(Tableau210[[#This Row],[NOM]],[8]LUT!$I$5:$I$301,[8]LUT!$N$5:$N$301)</f>
        <v xml:space="preserve">Tuyauterie </v>
      </c>
      <c r="L1426" s="119" t="s">
        <v>73</v>
      </c>
      <c r="M1426" s="119" t="s">
        <v>1246</v>
      </c>
      <c r="N1426" s="119" t="s">
        <v>1246</v>
      </c>
      <c r="O1426" s="119"/>
      <c r="P1426" s="119"/>
      <c r="Q1426" s="119"/>
      <c r="R1426" s="119"/>
      <c r="S1426" s="119"/>
      <c r="T1426" s="119"/>
      <c r="U1426" s="119"/>
      <c r="V1426" s="119"/>
      <c r="W1426" s="148"/>
      <c r="X1426" s="207" cm="1">
        <f t="array" ref="X14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6" s="148"/>
      <c r="AA1426" s="207" cm="1">
        <f t="array" ref="AA14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6" s="48"/>
      <c r="AD1426" s="117" t="s">
        <v>2196</v>
      </c>
      <c r="AE1426" s="119"/>
      <c r="AF1426" s="183">
        <f>IFERROR(VLOOKUP(Tableau210[[#This Row],[OPERATION]],Tableau4[],5,FALSE),"")</f>
        <v>0</v>
      </c>
      <c r="AG1426" s="119"/>
      <c r="AH1426" s="183">
        <f>IFERROR(VLOOKUP(Tableau210[[#This Row],[OPERATION]],Tableau4[],4,FALSE),"")</f>
        <v>0</v>
      </c>
      <c r="AI1426" s="119"/>
      <c r="AJ1426" s="181" t="str">
        <f>IF(Tableau210[[#This Row],[NB JP EMIS]]=1,"1 JP","") &amp; IF(Tableau210[[#This Row],[NB BP EMIS]]=1," 1 BP","")</f>
        <v/>
      </c>
      <c r="AK1426" s="119"/>
      <c r="AL1426" s="117"/>
      <c r="AM1426" s="117" t="str">
        <f>IFERROR(+VLOOKUP(AY1426,Tiges!$G$4:$I$569,3,FALSE),"")</f>
        <v/>
      </c>
      <c r="AN1426" s="48"/>
      <c r="AO1426" s="117"/>
      <c r="AP1426" s="117" cm="1">
        <f t="array" ref="AP14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6" s="411" t="s">
        <v>3441</v>
      </c>
      <c r="AR1426" s="117"/>
      <c r="AS1426" s="117" cm="1">
        <f t="array" ref="AS14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6" s="411" t="s">
        <v>3441</v>
      </c>
      <c r="AU1426" s="117"/>
      <c r="AV1426" s="117" cm="1">
        <f t="array" ref="AV14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6" s="411" t="s">
        <v>3441</v>
      </c>
      <c r="AX1426" s="117"/>
      <c r="AY1426" s="117" t="str" cm="1">
        <f t="array" ref="AY1426">IFERROR(_xlfn.XLOOKUP(Tableau210[[#This Row],[DN DONNEES BUTA ]]&amp;Tableau210[[#This Row],[PN DONNEES BUTA]],Tiges!$B$4:$B$79&amp;Tiges!$C$4:$C$79,Tiges!$G$4:$G$79),"")</f>
        <v/>
      </c>
      <c r="AZ1426" s="117"/>
      <c r="BA1426" s="117" t="str" cm="1">
        <f t="array" ref="BA1426">IFERROR(_xlfn.XLOOKUP(Tableau210[[#This Row],[DN DONNEES BUTA ]]&amp;Tableau210[[#This Row],[PN DONNEES BUTA]],Tiges!$B$4:$B$79&amp;Tiges!$C$4:$C$79,Tiges!$H$4:$H$79),"")</f>
        <v/>
      </c>
      <c r="BB1426" s="117"/>
      <c r="BC1426" s="184">
        <f>IFERROR(VLOOKUP(Tableau210[[#This Row],[OPERATION]],Tableau4[],2,FALSE),"")</f>
        <v>0</v>
      </c>
      <c r="BD1426" s="117"/>
      <c r="BE1426" s="182">
        <f>IFERROR(VLOOKUP(Tableau210[[#This Row],[OPERATION]],Tableau4[],3,FALSE),"")</f>
        <v>1</v>
      </c>
      <c r="BF1426" s="117"/>
      <c r="BG1426" s="117"/>
      <c r="BH1426" s="117" cm="1">
        <f t="array" ref="BH14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6" s="411" t="s">
        <v>3441</v>
      </c>
      <c r="BJ1426" s="117"/>
      <c r="BK1426" s="117"/>
      <c r="BL1426" s="117"/>
      <c r="BM1426" s="117"/>
      <c r="BN1426" s="117"/>
      <c r="BO1426" s="117"/>
      <c r="BP1426" s="117"/>
      <c r="BQ1426" s="48"/>
      <c r="BR1426" s="119"/>
      <c r="BS1426" s="48"/>
      <c r="BT1426" s="48"/>
      <c r="BU1426" s="48"/>
      <c r="BV1426" s="48"/>
      <c r="BW1426" s="48"/>
      <c r="BX1426" s="48"/>
    </row>
    <row r="1427" spans="1:76" ht="15.75" hidden="1" x14ac:dyDescent="0.25">
      <c r="A1427" s="48" t="e" cm="1">
        <f t="array" ref="A1427">_xlfn.XLOOKUP(Tableau210[[#This Row],[NOM]]&amp;Tableau210[[#This Row],[REPERE BUTA]],[6]!Tableau16[POSTE TECHNIQUE]&amp;[6]!Tableau16[Repere ADM],[6]!Tableau16[NUMERO CLIENT])</f>
        <v>#N/A</v>
      </c>
      <c r="B1427" s="48" t="e" cm="1">
        <f t="array" ref="B1427">_xlfn.XLOOKUP(Tableau210[[#This Row],[NOM]]&amp;Tableau210[[#This Row],[REPERE BUTA]],[6]!Tableau16[POSTE TECHNIQUE]&amp;[6]!Tableau16[Repere REF],[6]!Tableau16[NUMERO CLIENT])</f>
        <v>#N/A</v>
      </c>
      <c r="C1427" s="48" cm="1">
        <f t="array" ref="C1427">_xlfn.XLOOKUP(Tableau210[[#This Row],[NOM]]&amp;Tableau210[[#This Row],[Repere Ubleam]],[7]Sheet1!$C$2:$C$2995&amp;[7]Sheet1!$I$2:$I$2995,[7]Sheet1!$A$2:$A$2995)</f>
        <v>1427</v>
      </c>
      <c r="D1427" s="48" t="str">
        <f>C1427&amp;""</f>
        <v>1427</v>
      </c>
      <c r="E1427" s="48" t="e">
        <v>#N/A</v>
      </c>
      <c r="F1427" s="48" t="e">
        <v>#N/A</v>
      </c>
      <c r="G1427" s="190" t="s">
        <v>3359</v>
      </c>
      <c r="H1427" s="119" t="s">
        <v>1068</v>
      </c>
      <c r="I1427" s="158" t="s">
        <v>1069</v>
      </c>
      <c r="J1427" s="158" t="s">
        <v>1069</v>
      </c>
      <c r="K1427" s="158" t="str">
        <f>_xlfn.XLOOKUP(Tableau210[[#This Row],[NOM]],[8]LUT!$I$5:$I$301,[8]LUT!$N$5:$N$301)</f>
        <v xml:space="preserve">Tuyauterie </v>
      </c>
      <c r="L1427" s="119" t="s">
        <v>83</v>
      </c>
      <c r="M1427" s="119"/>
      <c r="N1427" s="119" t="s">
        <v>83</v>
      </c>
      <c r="O1427" s="119"/>
      <c r="P1427" s="119"/>
      <c r="Q1427" s="119"/>
      <c r="R1427" s="119"/>
      <c r="S1427" s="119"/>
      <c r="T1427" s="119"/>
      <c r="U1427" s="119"/>
      <c r="V1427" s="119"/>
      <c r="W1427" s="148"/>
      <c r="X1427" s="207" cm="1">
        <f t="array" ref="X14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7" s="148"/>
      <c r="AA1427" s="207" cm="1">
        <f t="array" ref="AA14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7" s="48"/>
      <c r="AD1427" s="117" t="s">
        <v>2196</v>
      </c>
      <c r="AE1427" s="119"/>
      <c r="AF1427" s="183">
        <f>IFERROR(VLOOKUP(Tableau210[[#This Row],[OPERATION]],Tableau4[],5,FALSE),"")</f>
        <v>0</v>
      </c>
      <c r="AG1427" s="119" cm="1">
        <f t="array" ref="AG1427">IFERROR(
   SUM(
      _xlfn._xlws.FILTER(
         Tableau3[JP],
         (Tableau3[ITEM]=Tableau210[[#This Row],[NOM]])*
         (Tableau3[Rep.]=Tableau210[[#This Row],[REPERE BUTA]])
      )
   ),
0)</f>
        <v>0</v>
      </c>
      <c r="AH1427" s="183">
        <f>IFERROR(VLOOKUP(Tableau210[[#This Row],[OPERATION]],Tableau4[],4,FALSE),"")</f>
        <v>0</v>
      </c>
      <c r="AI1427" s="119" cm="1">
        <f t="array" ref="AI1427">IFERROR(
   SUM(
      _xlfn._xlws.FILTER(
         Tableau3[BP],
         (Tableau3[ITEM]=Tableau210[[#This Row],[NOM]])*
         (Tableau3[Rep.]=Tableau210[[#This Row],[REPERE BUTA]])
      )
   ),
0)</f>
        <v>0</v>
      </c>
      <c r="AJ1427" s="181" t="str">
        <f>IF(Tableau210[[#This Row],[NB JP EMIS]]=1,"1 JP","") &amp; IF(Tableau210[[#This Row],[NB BP EMIS]]=1," 1 BP","")</f>
        <v/>
      </c>
      <c r="AK1427" s="119" t="str">
        <f>IF(Tableau210[[#This Row],[NB JP BUTA]]=1,"1 JP","") &amp; IF(Tableau210[[#This Row],[Nb BP BUTA]]=1," 1 BP","") &amp; IF(Tableau210[[#This Row],[Nb BP BUTA]]=2," 2 BP","")</f>
        <v/>
      </c>
      <c r="AL1427" s="117"/>
      <c r="AM1427" s="117" t="str">
        <f>IFERROR(+VLOOKUP(AY1427,Tiges!$G$4:$I$569,3,FALSE),"")</f>
        <v/>
      </c>
      <c r="AN1427" s="48"/>
      <c r="AO1427" s="117"/>
      <c r="AP1427" s="117" cm="1">
        <f t="array" ref="AP14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7" s="411" t="s">
        <v>3441</v>
      </c>
      <c r="AR1427" s="117"/>
      <c r="AS1427" s="117" cm="1">
        <f t="array" ref="AS14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7" s="411" t="s">
        <v>3441</v>
      </c>
      <c r="AU1427" s="117"/>
      <c r="AV1427" s="117" cm="1">
        <f t="array" ref="AV14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7" s="411" t="s">
        <v>3441</v>
      </c>
      <c r="AX1427" s="117"/>
      <c r="AY1427" s="117" t="str" cm="1">
        <f t="array" ref="AY1427">IFERROR(_xlfn.XLOOKUP(Tableau210[[#This Row],[DN DONNEES BUTA ]]&amp;Tableau210[[#This Row],[PN DONNEES BUTA]],Tiges!$B$4:$B$79&amp;Tiges!$C$4:$C$79,Tiges!$G$4:$G$79),"")</f>
        <v/>
      </c>
      <c r="AZ1427" s="117"/>
      <c r="BA1427" s="117" t="str" cm="1">
        <f t="array" ref="BA1427">IFERROR(_xlfn.XLOOKUP(Tableau210[[#This Row],[DN DONNEES BUTA ]]&amp;Tableau210[[#This Row],[PN DONNEES BUTA]],Tiges!$B$4:$B$79&amp;Tiges!$C$4:$C$79,Tiges!$H$4:$H$79),"")</f>
        <v/>
      </c>
      <c r="BB1427" s="117"/>
      <c r="BC1427" s="184">
        <f>IFERROR(VLOOKUP(Tableau210[[#This Row],[OPERATION]],Tableau4[],2,FALSE),"")</f>
        <v>0</v>
      </c>
      <c r="BD1427" s="117" cm="1">
        <f t="array" ref="BD1427">IFERROR(
   SUM(
      _xlfn._xlws.FILTER(
         Tableau3[Nb Platinage Joint],
         (Tableau3[ITEM]=Tableau210[[#This Row],[NOM]])*
         (Tableau3[Rep.]=Tableau210[[#This Row],[REPERE BUTA]])
      )
   ),
0)</f>
        <v>0</v>
      </c>
      <c r="BE1427" s="182">
        <f>IFERROR(VLOOKUP(Tableau210[[#This Row],[OPERATION]],Tableau4[],3,FALSE),"")</f>
        <v>1</v>
      </c>
      <c r="BF1427" s="117" cm="1">
        <f t="array" ref="BF1427">IFERROR(
   SUM(
      _xlfn._xlws.FILTER(
         Tableau3[Joint Définitif Nb],
         (Tableau3[ITEM]=Tableau210[[#This Row],[NOM]])*
         (Tableau3[Rep.]=Tableau210[[#This Row],[REPERE BUTA]])
      )
   ),
0)</f>
        <v>0</v>
      </c>
      <c r="BG1427" s="117"/>
      <c r="BH1427" s="117" cm="1">
        <f t="array" ref="BH14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7" s="411" t="s">
        <v>3441</v>
      </c>
      <c r="BJ1427" s="117"/>
      <c r="BK1427" s="117"/>
      <c r="BL1427" s="117"/>
      <c r="BM1427" s="117"/>
      <c r="BN1427" s="117"/>
      <c r="BO1427" s="117"/>
      <c r="BP1427" s="117"/>
      <c r="BQ1427" s="48"/>
      <c r="BR1427" s="119"/>
      <c r="BS1427" s="48"/>
      <c r="BT1427" s="48"/>
      <c r="BU1427" s="48"/>
      <c r="BV1427" s="48"/>
      <c r="BW1427" s="48"/>
      <c r="BX1427" s="48"/>
    </row>
    <row r="1428" spans="1:76" ht="15.75" hidden="1" x14ac:dyDescent="0.25">
      <c r="A1428" s="48" t="e" cm="1">
        <f t="array" ref="A1428">_xlfn.XLOOKUP(Tableau210[[#This Row],[NOM]]&amp;Tableau210[[#This Row],[REPERE BUTA]],[6]!Tableau16[POSTE TECHNIQUE]&amp;[6]!Tableau16[Repere ADM],[6]!Tableau16[NUMERO CLIENT])</f>
        <v>#N/A</v>
      </c>
      <c r="B1428" s="48" t="e" cm="1">
        <f t="array" ref="B1428">_xlfn.XLOOKUP(Tableau210[[#This Row],[NOM]]&amp;Tableau210[[#This Row],[REPERE BUTA]],[6]!Tableau16[POSTE TECHNIQUE]&amp;[6]!Tableau16[Repere REF],[6]!Tableau16[NUMERO CLIENT])</f>
        <v>#N/A</v>
      </c>
      <c r="C1428" s="48" cm="1">
        <f t="array" ref="C1428">_xlfn.XLOOKUP(Tableau210[[#This Row],[NOM]]&amp;Tableau210[[#This Row],[Repere Ubleam]],[7]Sheet1!$C$2:$C$2995&amp;[7]Sheet1!$I$2:$I$2995,[7]Sheet1!$A$2:$A$2995)</f>
        <v>1428</v>
      </c>
      <c r="D1428" s="48" t="str">
        <f>C1428&amp;""</f>
        <v>1428</v>
      </c>
      <c r="E1428" s="48" t="e">
        <v>#N/A</v>
      </c>
      <c r="F1428" s="48" t="e">
        <v>#N/A</v>
      </c>
      <c r="G1428" s="190" t="s">
        <v>3359</v>
      </c>
      <c r="H1428" s="119" t="s">
        <v>1068</v>
      </c>
      <c r="I1428" s="158" t="s">
        <v>1069</v>
      </c>
      <c r="J1428" s="158" t="s">
        <v>1069</v>
      </c>
      <c r="K1428" s="158" t="str">
        <f>_xlfn.XLOOKUP(Tableau210[[#This Row],[NOM]],[8]LUT!$I$5:$I$301,[8]LUT!$N$5:$N$301)</f>
        <v xml:space="preserve">Tuyauterie </v>
      </c>
      <c r="L1428" s="119" t="s">
        <v>75</v>
      </c>
      <c r="M1428" s="119"/>
      <c r="N1428" s="119" t="s">
        <v>75</v>
      </c>
      <c r="O1428" s="119"/>
      <c r="P1428" s="119"/>
      <c r="Q1428" s="119"/>
      <c r="R1428" s="119"/>
      <c r="S1428" s="119"/>
      <c r="T1428" s="119"/>
      <c r="U1428" s="119"/>
      <c r="V1428" s="119"/>
      <c r="W1428" s="148"/>
      <c r="X1428" s="207" cm="1">
        <f t="array" ref="X14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8" s="148"/>
      <c r="AA1428" s="207" cm="1">
        <f t="array" ref="AA14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8" s="48"/>
      <c r="AD1428" s="117" t="s">
        <v>2197</v>
      </c>
      <c r="AE1428" s="119"/>
      <c r="AF1428" s="183">
        <f>IFERROR(VLOOKUP(Tableau210[[#This Row],[OPERATION]],Tableau4[],5,FALSE),"")</f>
        <v>0</v>
      </c>
      <c r="AG1428" s="119" cm="1">
        <f t="array" ref="AG1428">IFERROR(
   SUM(
      _xlfn._xlws.FILTER(
         Tableau3[JP],
         (Tableau3[ITEM]=Tableau210[[#This Row],[NOM]])*
         (Tableau3[Rep.]=Tableau210[[#This Row],[REPERE BUTA]])
      )
   ),
0)</f>
        <v>0</v>
      </c>
      <c r="AH1428" s="183">
        <f>IFERROR(VLOOKUP(Tableau210[[#This Row],[OPERATION]],Tableau4[],4,FALSE),"")</f>
        <v>1</v>
      </c>
      <c r="AI1428" s="119" cm="1">
        <f t="array" ref="AI1428">IFERROR(
   SUM(
      _xlfn._xlws.FILTER(
         Tableau3[BP],
         (Tableau3[ITEM]=Tableau210[[#This Row],[NOM]])*
         (Tableau3[Rep.]=Tableau210[[#This Row],[REPERE BUTA]])
      )
   ),
0)</f>
        <v>0</v>
      </c>
      <c r="AJ1428" s="181" t="str">
        <f>IF(Tableau210[[#This Row],[NB JP EMIS]]=1,"1 JP","") &amp; IF(Tableau210[[#This Row],[NB BP EMIS]]=1," 1 BP","")</f>
        <v xml:space="preserve"> 1 BP</v>
      </c>
      <c r="AK1428" s="119" t="str">
        <f>IF(Tableau210[[#This Row],[NB JP BUTA]]=1,"1 JP","") &amp; IF(Tableau210[[#This Row],[Nb BP BUTA]]=1," 1 BP","") &amp; IF(Tableau210[[#This Row],[Nb BP BUTA]]=2," 2 BP","")</f>
        <v/>
      </c>
      <c r="AL1428" s="117"/>
      <c r="AM1428" s="117" t="str">
        <f>IFERROR(+VLOOKUP(AY1428,Tiges!$G$4:$I$569,3,FALSE),"")</f>
        <v/>
      </c>
      <c r="AN1428" s="48"/>
      <c r="AO1428" s="117"/>
      <c r="AP1428" s="117" cm="1">
        <f t="array" ref="AP14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8" s="411" t="s">
        <v>3441</v>
      </c>
      <c r="AR1428" s="117"/>
      <c r="AS1428" s="117" cm="1">
        <f t="array" ref="AS14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8" s="411" t="s">
        <v>3441</v>
      </c>
      <c r="AU1428" s="117"/>
      <c r="AV1428" s="117" cm="1">
        <f t="array" ref="AV14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8" s="411" t="s">
        <v>3441</v>
      </c>
      <c r="AX1428" s="117"/>
      <c r="AY1428" s="117" t="str" cm="1">
        <f t="array" ref="AY1428">IFERROR(_xlfn.XLOOKUP(Tableau210[[#This Row],[DN DONNEES BUTA ]]&amp;Tableau210[[#This Row],[PN DONNEES BUTA]],Tiges!$B$4:$B$79&amp;Tiges!$C$4:$C$79,Tiges!$G$4:$G$79),"")</f>
        <v/>
      </c>
      <c r="AZ1428" s="117"/>
      <c r="BA1428" s="117" t="str" cm="1">
        <f t="array" ref="BA1428">IFERROR(_xlfn.XLOOKUP(Tableau210[[#This Row],[DN DONNEES BUTA ]]&amp;Tableau210[[#This Row],[PN DONNEES BUTA]],Tiges!$B$4:$B$79&amp;Tiges!$C$4:$C$79,Tiges!$H$4:$H$79),"")</f>
        <v/>
      </c>
      <c r="BB1428" s="117"/>
      <c r="BC1428" s="184">
        <f>IFERROR(VLOOKUP(Tableau210[[#This Row],[OPERATION]],Tableau4[],2,FALSE),"")</f>
        <v>1</v>
      </c>
      <c r="BD1428" s="117" cm="1">
        <f t="array" ref="BD1428">IFERROR(
   SUM(
      _xlfn._xlws.FILTER(
         Tableau3[Nb Platinage Joint],
         (Tableau3[ITEM]=Tableau210[[#This Row],[NOM]])*
         (Tableau3[Rep.]=Tableau210[[#This Row],[REPERE BUTA]])
      )
   ),
0)</f>
        <v>0</v>
      </c>
      <c r="BE1428" s="182">
        <f>IFERROR(VLOOKUP(Tableau210[[#This Row],[OPERATION]],Tableau4[],3,FALSE),"")</f>
        <v>1</v>
      </c>
      <c r="BF1428" s="117" cm="1">
        <f t="array" ref="BF1428">IFERROR(
   SUM(
      _xlfn._xlws.FILTER(
         Tableau3[Joint Définitif Nb],
         (Tableau3[ITEM]=Tableau210[[#This Row],[NOM]])*
         (Tableau3[Rep.]=Tableau210[[#This Row],[REPERE BUTA]])
      )
   ),
0)</f>
        <v>0</v>
      </c>
      <c r="BG1428" s="117"/>
      <c r="BH1428" s="117" cm="1">
        <f t="array" ref="BH14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8" s="411" t="s">
        <v>3441</v>
      </c>
      <c r="BJ1428" s="117"/>
      <c r="BK1428" s="117"/>
      <c r="BL1428" s="117"/>
      <c r="BM1428" s="117"/>
      <c r="BN1428" s="117"/>
      <c r="BO1428" s="117"/>
      <c r="BP1428" s="117"/>
      <c r="BQ1428" s="48"/>
      <c r="BR1428" s="119"/>
      <c r="BS1428" s="48"/>
      <c r="BT1428" s="48"/>
      <c r="BU1428" s="48"/>
      <c r="BV1428" s="48"/>
      <c r="BW1428" s="48"/>
      <c r="BX1428" s="48"/>
    </row>
    <row r="1429" spans="1:76" ht="15.75" hidden="1" x14ac:dyDescent="0.25">
      <c r="A1429" s="48" t="e" cm="1">
        <f t="array" ref="A1429">_xlfn.XLOOKUP(Tableau210[[#This Row],[NOM]]&amp;Tableau210[[#This Row],[REPERE BUTA]],[6]!Tableau16[POSTE TECHNIQUE]&amp;[6]!Tableau16[Repere ADM],[6]!Tableau16[NUMERO CLIENT])</f>
        <v>#N/A</v>
      </c>
      <c r="B1429" s="48" t="e" cm="1">
        <f t="array" ref="B1429">_xlfn.XLOOKUP(Tableau210[[#This Row],[NOM]]&amp;Tableau210[[#This Row],[REPERE BUTA]],[6]!Tableau16[POSTE TECHNIQUE]&amp;[6]!Tableau16[Repere REF],[6]!Tableau16[NUMERO CLIENT])</f>
        <v>#N/A</v>
      </c>
      <c r="C1429" s="48" cm="1">
        <f t="array" ref="C1429">_xlfn.XLOOKUP(Tableau210[[#This Row],[NOM]]&amp;Tableau210[[#This Row],[Repere Ubleam]],[7]Sheet1!$C$2:$C$2995&amp;[7]Sheet1!$I$2:$I$2995,[7]Sheet1!$A$2:$A$2995)</f>
        <v>1429</v>
      </c>
      <c r="D1429" s="48" t="str">
        <f>C1429&amp;""</f>
        <v>1429</v>
      </c>
      <c r="E1429" s="48" t="e">
        <v>#N/A</v>
      </c>
      <c r="F1429" s="48" t="e">
        <v>#N/A</v>
      </c>
      <c r="G1429" s="190" t="s">
        <v>3359</v>
      </c>
      <c r="H1429" s="119" t="s">
        <v>1068</v>
      </c>
      <c r="I1429" s="158" t="s">
        <v>1069</v>
      </c>
      <c r="J1429" s="158" t="s">
        <v>1069</v>
      </c>
      <c r="K1429" s="158" t="str">
        <f>_xlfn.XLOOKUP(Tableau210[[#This Row],[NOM]],[8]LUT!$I$5:$I$301,[8]LUT!$N$5:$N$301)</f>
        <v xml:space="preserve">Tuyauterie </v>
      </c>
      <c r="L1429" s="119" t="s">
        <v>70</v>
      </c>
      <c r="M1429" s="119"/>
      <c r="N1429" s="119" t="s">
        <v>70</v>
      </c>
      <c r="O1429" s="119"/>
      <c r="P1429" s="119"/>
      <c r="Q1429" s="119"/>
      <c r="R1429" s="119"/>
      <c r="S1429" s="119"/>
      <c r="T1429" s="119"/>
      <c r="U1429" s="119"/>
      <c r="V1429" s="119"/>
      <c r="W1429" s="148"/>
      <c r="X1429" s="207" cm="1">
        <f t="array" ref="X14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2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29" s="148"/>
      <c r="AA1429" s="207" cm="1">
        <f t="array" ref="AA14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2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29" s="48"/>
      <c r="AD1429" s="117" t="s">
        <v>2197</v>
      </c>
      <c r="AE1429" s="119"/>
      <c r="AF1429" s="183">
        <f>IFERROR(VLOOKUP(Tableau210[[#This Row],[OPERATION]],Tableau4[],5,FALSE),"")</f>
        <v>0</v>
      </c>
      <c r="AG1429" s="119" cm="1">
        <f t="array" ref="AG1429">IFERROR(
   SUM(
      _xlfn._xlws.FILTER(
         Tableau3[JP],
         (Tableau3[ITEM]=Tableau210[[#This Row],[NOM]])*
         (Tableau3[Rep.]=Tableau210[[#This Row],[REPERE BUTA]])
      )
   ),
0)</f>
        <v>0</v>
      </c>
      <c r="AH1429" s="183">
        <f>IFERROR(VLOOKUP(Tableau210[[#This Row],[OPERATION]],Tableau4[],4,FALSE),"")</f>
        <v>1</v>
      </c>
      <c r="AI1429" s="119" cm="1">
        <f t="array" ref="AI1429">IFERROR(
   SUM(
      _xlfn._xlws.FILTER(
         Tableau3[BP],
         (Tableau3[ITEM]=Tableau210[[#This Row],[NOM]])*
         (Tableau3[Rep.]=Tableau210[[#This Row],[REPERE BUTA]])
      )
   ),
0)</f>
        <v>0</v>
      </c>
      <c r="AJ1429" s="181" t="str">
        <f>IF(Tableau210[[#This Row],[NB JP EMIS]]=1,"1 JP","") &amp; IF(Tableau210[[#This Row],[NB BP EMIS]]=1," 1 BP","")</f>
        <v xml:space="preserve"> 1 BP</v>
      </c>
      <c r="AK1429" s="119" t="str">
        <f>IF(Tableau210[[#This Row],[NB JP BUTA]]=1,"1 JP","") &amp; IF(Tableau210[[#This Row],[Nb BP BUTA]]=1," 1 BP","") &amp; IF(Tableau210[[#This Row],[Nb BP BUTA]]=2," 2 BP","")</f>
        <v/>
      </c>
      <c r="AL1429" s="117"/>
      <c r="AM1429" s="117" t="str">
        <f>IFERROR(+VLOOKUP(AY1429,Tiges!$G$4:$I$569,3,FALSE),"")</f>
        <v/>
      </c>
      <c r="AN1429" s="48"/>
      <c r="AO1429" s="117"/>
      <c r="AP1429" s="117" cm="1">
        <f t="array" ref="AP14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29" s="411" t="s">
        <v>3441</v>
      </c>
      <c r="AR1429" s="117"/>
      <c r="AS1429" s="117" cm="1">
        <f t="array" ref="AS14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29" s="411" t="s">
        <v>3441</v>
      </c>
      <c r="AU1429" s="117"/>
      <c r="AV1429" s="117" cm="1">
        <f t="array" ref="AV14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29" s="411" t="s">
        <v>3441</v>
      </c>
      <c r="AX1429" s="117"/>
      <c r="AY1429" s="117" t="str" cm="1">
        <f t="array" ref="AY1429">IFERROR(_xlfn.XLOOKUP(Tableau210[[#This Row],[DN DONNEES BUTA ]]&amp;Tableau210[[#This Row],[PN DONNEES BUTA]],Tiges!$B$4:$B$79&amp;Tiges!$C$4:$C$79,Tiges!$G$4:$G$79),"")</f>
        <v/>
      </c>
      <c r="AZ1429" s="117"/>
      <c r="BA1429" s="117" t="str" cm="1">
        <f t="array" ref="BA1429">IFERROR(_xlfn.XLOOKUP(Tableau210[[#This Row],[DN DONNEES BUTA ]]&amp;Tableau210[[#This Row],[PN DONNEES BUTA]],Tiges!$B$4:$B$79&amp;Tiges!$C$4:$C$79,Tiges!$H$4:$H$79),"")</f>
        <v/>
      </c>
      <c r="BB1429" s="117"/>
      <c r="BC1429" s="184">
        <f>IFERROR(VLOOKUP(Tableau210[[#This Row],[OPERATION]],Tableau4[],2,FALSE),"")</f>
        <v>1</v>
      </c>
      <c r="BD1429" s="117" cm="1">
        <f t="array" ref="BD1429">IFERROR(
   SUM(
      _xlfn._xlws.FILTER(
         Tableau3[Nb Platinage Joint],
         (Tableau3[ITEM]=Tableau210[[#This Row],[NOM]])*
         (Tableau3[Rep.]=Tableau210[[#This Row],[REPERE BUTA]])
      )
   ),
0)</f>
        <v>0</v>
      </c>
      <c r="BE1429" s="182">
        <f>IFERROR(VLOOKUP(Tableau210[[#This Row],[OPERATION]],Tableau4[],3,FALSE),"")</f>
        <v>1</v>
      </c>
      <c r="BF1429" s="117" cm="1">
        <f t="array" ref="BF1429">IFERROR(
   SUM(
      _xlfn._xlws.FILTER(
         Tableau3[Joint Définitif Nb],
         (Tableau3[ITEM]=Tableau210[[#This Row],[NOM]])*
         (Tableau3[Rep.]=Tableau210[[#This Row],[REPERE BUTA]])
      )
   ),
0)</f>
        <v>0</v>
      </c>
      <c r="BG1429" s="117"/>
      <c r="BH1429" s="117" cm="1">
        <f t="array" ref="BH14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29" s="411" t="s">
        <v>3441</v>
      </c>
      <c r="BJ1429" s="117"/>
      <c r="BK1429" s="117"/>
      <c r="BL1429" s="117"/>
      <c r="BM1429" s="117"/>
      <c r="BN1429" s="117"/>
      <c r="BO1429" s="117"/>
      <c r="BP1429" s="117"/>
      <c r="BQ1429" s="48"/>
      <c r="BR1429" s="119"/>
      <c r="BS1429" s="48"/>
      <c r="BT1429" s="48"/>
      <c r="BU1429" s="48"/>
      <c r="BV1429" s="48"/>
      <c r="BW1429" s="48"/>
      <c r="BX1429" s="48"/>
    </row>
    <row r="1430" spans="1:76" ht="15.75" hidden="1" x14ac:dyDescent="0.25">
      <c r="A1430" s="48" t="e" cm="1">
        <f t="array" ref="A1430">_xlfn.XLOOKUP(Tableau210[[#This Row],[NOM]]&amp;Tableau210[[#This Row],[REPERE BUTA]],[6]!Tableau16[POSTE TECHNIQUE]&amp;[6]!Tableau16[Repere ADM],[6]!Tableau16[NUMERO CLIENT])</f>
        <v>#N/A</v>
      </c>
      <c r="B1430" s="48" t="e" cm="1">
        <f t="array" ref="B1430">_xlfn.XLOOKUP(Tableau210[[#This Row],[NOM]]&amp;Tableau210[[#This Row],[REPERE BUTA]],[6]!Tableau16[POSTE TECHNIQUE]&amp;[6]!Tableau16[Repere REF],[6]!Tableau16[NUMERO CLIENT])</f>
        <v>#N/A</v>
      </c>
      <c r="C1430" s="48" cm="1">
        <f t="array" ref="C1430">_xlfn.XLOOKUP(Tableau210[[#This Row],[NOM]]&amp;Tableau210[[#This Row],[Repere Ubleam]],[7]Sheet1!$C$2:$C$2995&amp;[7]Sheet1!$I$2:$I$2995,[7]Sheet1!$A$2:$A$2995)</f>
        <v>1430</v>
      </c>
      <c r="D1430" s="48" t="str">
        <f>C1430&amp;""</f>
        <v>1430</v>
      </c>
      <c r="E1430" s="48" t="e">
        <v>#N/A</v>
      </c>
      <c r="F1430" s="48" t="e">
        <v>#N/A</v>
      </c>
      <c r="G1430" s="190" t="s">
        <v>3359</v>
      </c>
      <c r="H1430" s="119" t="s">
        <v>1068</v>
      </c>
      <c r="I1430" s="158" t="s">
        <v>1069</v>
      </c>
      <c r="J1430" s="158" t="s">
        <v>1069</v>
      </c>
      <c r="K1430" s="158" t="str">
        <f>_xlfn.XLOOKUP(Tableau210[[#This Row],[NOM]],[8]LUT!$I$5:$I$301,[8]LUT!$N$5:$N$301)</f>
        <v xml:space="preserve">Tuyauterie </v>
      </c>
      <c r="L1430" s="119" t="s">
        <v>76</v>
      </c>
      <c r="M1430" s="119"/>
      <c r="N1430" s="119" t="s">
        <v>76</v>
      </c>
      <c r="O1430" s="119"/>
      <c r="P1430" s="119"/>
      <c r="Q1430" s="119"/>
      <c r="R1430" s="119"/>
      <c r="S1430" s="119"/>
      <c r="T1430" s="119"/>
      <c r="U1430" s="119"/>
      <c r="V1430" s="119"/>
      <c r="W1430" s="148"/>
      <c r="X1430" s="207" cm="1">
        <f t="array" ref="X14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0" s="148"/>
      <c r="AA1430" s="207" cm="1">
        <f t="array" ref="AA14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0" s="48"/>
      <c r="AD1430" s="117" t="s">
        <v>2197</v>
      </c>
      <c r="AE1430" s="119"/>
      <c r="AF1430" s="183">
        <f>IFERROR(VLOOKUP(Tableau210[[#This Row],[OPERATION]],Tableau4[],5,FALSE),"")</f>
        <v>0</v>
      </c>
      <c r="AG1430" s="119" cm="1">
        <f t="array" ref="AG1430">IFERROR(
   SUM(
      _xlfn._xlws.FILTER(
         Tableau3[JP],
         (Tableau3[ITEM]=Tableau210[[#This Row],[NOM]])*
         (Tableau3[Rep.]=Tableau210[[#This Row],[REPERE BUTA]])
      )
   ),
0)</f>
        <v>0</v>
      </c>
      <c r="AH1430" s="183">
        <f>IFERROR(VLOOKUP(Tableau210[[#This Row],[OPERATION]],Tableau4[],4,FALSE),"")</f>
        <v>1</v>
      </c>
      <c r="AI1430" s="119" cm="1">
        <f t="array" ref="AI1430">IFERROR(
   SUM(
      _xlfn._xlws.FILTER(
         Tableau3[BP],
         (Tableau3[ITEM]=Tableau210[[#This Row],[NOM]])*
         (Tableau3[Rep.]=Tableau210[[#This Row],[REPERE BUTA]])
      )
   ),
0)</f>
        <v>0</v>
      </c>
      <c r="AJ1430" s="181" t="str">
        <f>IF(Tableau210[[#This Row],[NB JP EMIS]]=1,"1 JP","") &amp; IF(Tableau210[[#This Row],[NB BP EMIS]]=1," 1 BP","")</f>
        <v xml:space="preserve"> 1 BP</v>
      </c>
      <c r="AK1430" s="119" t="str">
        <f>IF(Tableau210[[#This Row],[NB JP BUTA]]=1,"1 JP","") &amp; IF(Tableau210[[#This Row],[Nb BP BUTA]]=1," 1 BP","") &amp; IF(Tableau210[[#This Row],[Nb BP BUTA]]=2," 2 BP","")</f>
        <v/>
      </c>
      <c r="AL1430" s="117"/>
      <c r="AM1430" s="117" t="str">
        <f>IFERROR(+VLOOKUP(AY1430,Tiges!$G$4:$I$569,3,FALSE),"")</f>
        <v/>
      </c>
      <c r="AN1430" s="48"/>
      <c r="AO1430" s="117"/>
      <c r="AP1430" s="117" cm="1">
        <f t="array" ref="AP14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0" s="411" t="s">
        <v>3441</v>
      </c>
      <c r="AR1430" s="117"/>
      <c r="AS1430" s="117" cm="1">
        <f t="array" ref="AS14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0" s="411" t="s">
        <v>3441</v>
      </c>
      <c r="AU1430" s="117"/>
      <c r="AV1430" s="117" cm="1">
        <f t="array" ref="AV14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0" s="411" t="s">
        <v>3441</v>
      </c>
      <c r="AX1430" s="117"/>
      <c r="AY1430" s="117" t="str" cm="1">
        <f t="array" ref="AY1430">IFERROR(_xlfn.XLOOKUP(Tableau210[[#This Row],[DN DONNEES BUTA ]]&amp;Tableau210[[#This Row],[PN DONNEES BUTA]],Tiges!$B$4:$B$79&amp;Tiges!$C$4:$C$79,Tiges!$G$4:$G$79),"")</f>
        <v/>
      </c>
      <c r="AZ1430" s="117"/>
      <c r="BA1430" s="117" t="str" cm="1">
        <f t="array" ref="BA1430">IFERROR(_xlfn.XLOOKUP(Tableau210[[#This Row],[DN DONNEES BUTA ]]&amp;Tableau210[[#This Row],[PN DONNEES BUTA]],Tiges!$B$4:$B$79&amp;Tiges!$C$4:$C$79,Tiges!$H$4:$H$79),"")</f>
        <v/>
      </c>
      <c r="BB1430" s="117"/>
      <c r="BC1430" s="184">
        <f>IFERROR(VLOOKUP(Tableau210[[#This Row],[OPERATION]],Tableau4[],2,FALSE),"")</f>
        <v>1</v>
      </c>
      <c r="BD1430" s="117" cm="1">
        <f t="array" ref="BD1430">IFERROR(
   SUM(
      _xlfn._xlws.FILTER(
         Tableau3[Nb Platinage Joint],
         (Tableau3[ITEM]=Tableau210[[#This Row],[NOM]])*
         (Tableau3[Rep.]=Tableau210[[#This Row],[REPERE BUTA]])
      )
   ),
0)</f>
        <v>0</v>
      </c>
      <c r="BE1430" s="182">
        <f>IFERROR(VLOOKUP(Tableau210[[#This Row],[OPERATION]],Tableau4[],3,FALSE),"")</f>
        <v>1</v>
      </c>
      <c r="BF1430" s="117" cm="1">
        <f t="array" ref="BF1430">IFERROR(
   SUM(
      _xlfn._xlws.FILTER(
         Tableau3[Joint Définitif Nb],
         (Tableau3[ITEM]=Tableau210[[#This Row],[NOM]])*
         (Tableau3[Rep.]=Tableau210[[#This Row],[REPERE BUTA]])
      )
   ),
0)</f>
        <v>0</v>
      </c>
      <c r="BG1430" s="117"/>
      <c r="BH1430" s="117" cm="1">
        <f t="array" ref="BH14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0" s="411" t="s">
        <v>3441</v>
      </c>
      <c r="BJ1430" s="117"/>
      <c r="BK1430" s="117"/>
      <c r="BL1430" s="117"/>
      <c r="BM1430" s="117"/>
      <c r="BN1430" s="117"/>
      <c r="BO1430" s="117"/>
      <c r="BP1430" s="117"/>
      <c r="BQ1430" s="48"/>
      <c r="BR1430" s="119"/>
      <c r="BS1430" s="48"/>
      <c r="BT1430" s="48"/>
      <c r="BU1430" s="48"/>
      <c r="BV1430" s="48"/>
      <c r="BW1430" s="48"/>
      <c r="BX1430" s="48"/>
    </row>
    <row r="1431" spans="1:76" ht="15.75" hidden="1" x14ac:dyDescent="0.25">
      <c r="A1431" s="48" t="e" cm="1">
        <f t="array" ref="A1431">_xlfn.XLOOKUP(Tableau210[[#This Row],[NOM]]&amp;Tableau210[[#This Row],[REPERE BUTA]],[6]!Tableau16[POSTE TECHNIQUE]&amp;[6]!Tableau16[Repere ADM],[6]!Tableau16[NUMERO CLIENT])</f>
        <v>#N/A</v>
      </c>
      <c r="B1431" s="48" t="e" cm="1">
        <f t="array" ref="B1431">_xlfn.XLOOKUP(Tableau210[[#This Row],[NOM]]&amp;Tableau210[[#This Row],[REPERE BUTA]],[6]!Tableau16[POSTE TECHNIQUE]&amp;[6]!Tableau16[Repere REF],[6]!Tableau16[NUMERO CLIENT])</f>
        <v>#N/A</v>
      </c>
      <c r="C1431" s="48" cm="1">
        <f t="array" ref="C1431">_xlfn.XLOOKUP(Tableau210[[#This Row],[NOM]]&amp;Tableau210[[#This Row],[Repere Ubleam]],[7]Sheet1!$C$2:$C$2995&amp;[7]Sheet1!$I$2:$I$2995,[7]Sheet1!$A$2:$A$2995)</f>
        <v>1431</v>
      </c>
      <c r="D1431" s="48" t="str">
        <f>C1431&amp;""</f>
        <v>1431</v>
      </c>
      <c r="E1431" s="48" t="e">
        <v>#N/A</v>
      </c>
      <c r="F1431" s="48" t="e">
        <v>#N/A</v>
      </c>
      <c r="G1431" s="190" t="s">
        <v>3359</v>
      </c>
      <c r="H1431" s="119" t="s">
        <v>1068</v>
      </c>
      <c r="I1431" s="158" t="s">
        <v>1069</v>
      </c>
      <c r="J1431" s="158" t="s">
        <v>1069</v>
      </c>
      <c r="K1431" s="158" t="str">
        <f>_xlfn.XLOOKUP(Tableau210[[#This Row],[NOM]],[8]LUT!$I$5:$I$301,[8]LUT!$N$5:$N$301)</f>
        <v xml:space="preserve">Tuyauterie </v>
      </c>
      <c r="L1431" s="119" t="s">
        <v>81</v>
      </c>
      <c r="M1431" s="119" t="s">
        <v>2101</v>
      </c>
      <c r="N1431" s="119" t="s">
        <v>2101</v>
      </c>
      <c r="O1431" s="119"/>
      <c r="P1431" s="119"/>
      <c r="Q1431" s="119"/>
      <c r="R1431" s="119"/>
      <c r="S1431" s="119"/>
      <c r="T1431" s="119"/>
      <c r="U1431" s="119"/>
      <c r="V1431" s="119"/>
      <c r="W1431" s="148"/>
      <c r="X1431" s="207" cm="1">
        <f t="array" ref="X14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1" s="148"/>
      <c r="AA1431" s="207" cm="1">
        <f t="array" ref="AA14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1" s="48"/>
      <c r="AD1431" s="117" t="s">
        <v>2197</v>
      </c>
      <c r="AE1431" s="119"/>
      <c r="AF1431" s="183">
        <f>IFERROR(VLOOKUP(Tableau210[[#This Row],[OPERATION]],Tableau4[],5,FALSE),"")</f>
        <v>0</v>
      </c>
      <c r="AG1431" s="119" cm="1">
        <f t="array" ref="AG1431">IFERROR(
   SUM(
      _xlfn._xlws.FILTER(
         Tableau3[JP],
         (Tableau3[ITEM]=Tableau210[[#This Row],[NOM]])*
         (Tableau3[Rep.]=Tableau210[[#This Row],[REPERE BUTA]])
      )
   ),
0)</f>
        <v>0</v>
      </c>
      <c r="AH1431" s="183">
        <f>IFERROR(VLOOKUP(Tableau210[[#This Row],[OPERATION]],Tableau4[],4,FALSE),"")</f>
        <v>1</v>
      </c>
      <c r="AI1431" s="119"/>
      <c r="AJ1431" s="181" t="str">
        <f>IF(Tableau210[[#This Row],[NB JP EMIS]]=1,"1 JP","") &amp; IF(Tableau210[[#This Row],[NB BP EMIS]]=1," 1 BP","")</f>
        <v xml:space="preserve"> 1 BP</v>
      </c>
      <c r="AK1431" s="119"/>
      <c r="AL1431" s="117"/>
      <c r="AM1431" s="117" t="str">
        <f>IFERROR(+VLOOKUP(AY1431,Tiges!$G$4:$I$569,3,FALSE),"")</f>
        <v/>
      </c>
      <c r="AN1431" s="48"/>
      <c r="AO1431" s="117"/>
      <c r="AP1431" s="117" cm="1">
        <f t="array" ref="AP14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1" s="411" t="s">
        <v>3441</v>
      </c>
      <c r="AR1431" s="117"/>
      <c r="AS1431" s="117" cm="1">
        <f t="array" ref="AS14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1" s="411" t="s">
        <v>3441</v>
      </c>
      <c r="AU1431" s="117"/>
      <c r="AV1431" s="117" cm="1">
        <f t="array" ref="AV14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1" s="411" t="s">
        <v>3441</v>
      </c>
      <c r="AX1431" s="117"/>
      <c r="AY1431" s="117" t="str" cm="1">
        <f t="array" ref="AY1431">IFERROR(_xlfn.XLOOKUP(Tableau210[[#This Row],[DN DONNEES BUTA ]]&amp;Tableau210[[#This Row],[PN DONNEES BUTA]],Tiges!$B$4:$B$79&amp;Tiges!$C$4:$C$79,Tiges!$G$4:$G$79),"")</f>
        <v/>
      </c>
      <c r="AZ1431" s="117"/>
      <c r="BA1431" s="117" t="str" cm="1">
        <f t="array" ref="BA1431">IFERROR(_xlfn.XLOOKUP(Tableau210[[#This Row],[DN DONNEES BUTA ]]&amp;Tableau210[[#This Row],[PN DONNEES BUTA]],Tiges!$B$4:$B$79&amp;Tiges!$C$4:$C$79,Tiges!$H$4:$H$79),"")</f>
        <v/>
      </c>
      <c r="BB1431" s="117"/>
      <c r="BC1431" s="184">
        <f>IFERROR(VLOOKUP(Tableau210[[#This Row],[OPERATION]],Tableau4[],2,FALSE),"")</f>
        <v>1</v>
      </c>
      <c r="BD1431" s="117"/>
      <c r="BE1431" s="182">
        <f>IFERROR(VLOOKUP(Tableau210[[#This Row],[OPERATION]],Tableau4[],3,FALSE),"")</f>
        <v>1</v>
      </c>
      <c r="BF1431" s="117"/>
      <c r="BG1431" s="117"/>
      <c r="BH1431" s="117" cm="1">
        <f t="array" ref="BH14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1" s="411" t="s">
        <v>3441</v>
      </c>
      <c r="BJ1431" s="117"/>
      <c r="BK1431" s="117"/>
      <c r="BL1431" s="117"/>
      <c r="BM1431" s="117"/>
      <c r="BN1431" s="117"/>
      <c r="BO1431" s="117"/>
      <c r="BP1431" s="117"/>
      <c r="BQ1431" s="48"/>
      <c r="BR1431" s="119"/>
      <c r="BS1431" s="48"/>
      <c r="BT1431" s="48"/>
      <c r="BU1431" s="48"/>
      <c r="BV1431" s="48"/>
      <c r="BW1431" s="48"/>
      <c r="BX1431" s="48"/>
    </row>
    <row r="1432" spans="1:76" ht="15.75" hidden="1" x14ac:dyDescent="0.25">
      <c r="A1432" s="48" t="e" cm="1">
        <f t="array" ref="A1432">_xlfn.XLOOKUP(Tableau210[[#This Row],[NOM]]&amp;Tableau210[[#This Row],[REPERE BUTA]],[6]!Tableau16[POSTE TECHNIQUE]&amp;[6]!Tableau16[Repere ADM],[6]!Tableau16[NUMERO CLIENT])</f>
        <v>#N/A</v>
      </c>
      <c r="B1432" s="48" t="e" cm="1">
        <f t="array" ref="B1432">_xlfn.XLOOKUP(Tableau210[[#This Row],[NOM]]&amp;Tableau210[[#This Row],[REPERE BUTA]],[6]!Tableau16[POSTE TECHNIQUE]&amp;[6]!Tableau16[Repere REF],[6]!Tableau16[NUMERO CLIENT])</f>
        <v>#N/A</v>
      </c>
      <c r="C1432" s="48" cm="1">
        <f t="array" ref="C1432">_xlfn.XLOOKUP(Tableau210[[#This Row],[NOM]]&amp;Tableau210[[#This Row],[Repere Ubleam]],[7]Sheet1!$C$2:$C$2995&amp;[7]Sheet1!$I$2:$I$2995,[7]Sheet1!$A$2:$A$2995)</f>
        <v>1432</v>
      </c>
      <c r="D1432" s="48" t="str">
        <f>C1432&amp;""</f>
        <v>1432</v>
      </c>
      <c r="E1432" s="48" t="e">
        <v>#N/A</v>
      </c>
      <c r="F1432" s="48" t="e">
        <v>#N/A</v>
      </c>
      <c r="G1432" s="190" t="s">
        <v>3359</v>
      </c>
      <c r="H1432" s="119" t="s">
        <v>1068</v>
      </c>
      <c r="I1432" s="158" t="s">
        <v>1069</v>
      </c>
      <c r="J1432" s="158" t="s">
        <v>1069</v>
      </c>
      <c r="K1432" s="158" t="str">
        <f>_xlfn.XLOOKUP(Tableau210[[#This Row],[NOM]],[8]LUT!$I$5:$I$301,[8]LUT!$N$5:$N$301)</f>
        <v xml:space="preserve">Tuyauterie </v>
      </c>
      <c r="L1432" s="119" t="s">
        <v>81</v>
      </c>
      <c r="M1432" s="119" t="s">
        <v>2102</v>
      </c>
      <c r="N1432" s="119" t="s">
        <v>2102</v>
      </c>
      <c r="O1432" s="119"/>
      <c r="P1432" s="119"/>
      <c r="Q1432" s="119"/>
      <c r="R1432" s="119"/>
      <c r="S1432" s="119"/>
      <c r="T1432" s="119"/>
      <c r="U1432" s="119"/>
      <c r="V1432" s="119"/>
      <c r="W1432" s="148"/>
      <c r="X1432" s="207" cm="1">
        <f t="array" ref="X14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2" s="148"/>
      <c r="AA1432" s="207" cm="1">
        <f t="array" ref="AA14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2" s="48"/>
      <c r="AD1432" s="117" t="s">
        <v>2196</v>
      </c>
      <c r="AE1432" s="119"/>
      <c r="AF1432" s="183">
        <f>IFERROR(VLOOKUP(Tableau210[[#This Row],[OPERATION]],Tableau4[],5,FALSE),"")</f>
        <v>0</v>
      </c>
      <c r="AG1432" s="119"/>
      <c r="AH1432" s="183">
        <f>IFERROR(VLOOKUP(Tableau210[[#This Row],[OPERATION]],Tableau4[],4,FALSE),"")</f>
        <v>0</v>
      </c>
      <c r="AI1432" s="119" cm="1">
        <f t="array" ref="AI1432">IFERROR(
   SUM(
      _xlfn._xlws.FILTER(
         Tableau3[BP],
         (Tableau3[ITEM]=Tableau210[[#This Row],[NOM]])*
         (Tableau3[Rep.]=Tableau210[[#This Row],[REPERE BUTA]])
      )
   ),
0)</f>
        <v>0</v>
      </c>
      <c r="AJ1432" s="181" t="str">
        <f>IF(Tableau210[[#This Row],[NB JP EMIS]]=1,"1 JP","") &amp; IF(Tableau210[[#This Row],[NB BP EMIS]]=1," 1 BP","")</f>
        <v/>
      </c>
      <c r="AK1432" s="119" t="str">
        <f>IF(Tableau210[[#This Row],[NB JP BUTA]]=1,"1 JP","") &amp; IF(Tableau210[[#This Row],[Nb BP BUTA]]=1," 1 BP","") &amp; IF(Tableau210[[#This Row],[Nb BP BUTA]]=2," 2 BP","")</f>
        <v/>
      </c>
      <c r="AL1432" s="117"/>
      <c r="AM1432" s="117" t="str">
        <f>IFERROR(+VLOOKUP(AY1432,Tiges!$G$4:$I$569,3,FALSE),"")</f>
        <v/>
      </c>
      <c r="AN1432" s="48"/>
      <c r="AO1432" s="117"/>
      <c r="AP1432" s="117" cm="1">
        <f t="array" ref="AP14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2" s="411" t="s">
        <v>3441</v>
      </c>
      <c r="AR1432" s="117"/>
      <c r="AS1432" s="117" cm="1">
        <f t="array" ref="AS14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2" s="411" t="s">
        <v>3441</v>
      </c>
      <c r="AU1432" s="117"/>
      <c r="AV1432" s="117" cm="1">
        <f t="array" ref="AV14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2" s="411" t="s">
        <v>3441</v>
      </c>
      <c r="AX1432" s="117"/>
      <c r="AY1432" s="117" t="str" cm="1">
        <f t="array" ref="AY1432">IFERROR(_xlfn.XLOOKUP(Tableau210[[#This Row],[DN DONNEES BUTA ]]&amp;Tableau210[[#This Row],[PN DONNEES BUTA]],Tiges!$B$4:$B$79&amp;Tiges!$C$4:$C$79,Tiges!$G$4:$G$79),"")</f>
        <v/>
      </c>
      <c r="AZ1432" s="117"/>
      <c r="BA1432" s="117" t="str" cm="1">
        <f t="array" ref="BA1432">IFERROR(_xlfn.XLOOKUP(Tableau210[[#This Row],[DN DONNEES BUTA ]]&amp;Tableau210[[#This Row],[PN DONNEES BUTA]],Tiges!$B$4:$B$79&amp;Tiges!$C$4:$C$79,Tiges!$H$4:$H$79),"")</f>
        <v/>
      </c>
      <c r="BB1432" s="117"/>
      <c r="BC1432" s="184">
        <f>IFERROR(VLOOKUP(Tableau210[[#This Row],[OPERATION]],Tableau4[],2,FALSE),"")</f>
        <v>0</v>
      </c>
      <c r="BD1432" s="117" cm="1">
        <f t="array" ref="BD1432">IFERROR(
   SUM(
      _xlfn._xlws.FILTER(
         Tableau3[Nb Platinage Joint],
         (Tableau3[ITEM]=Tableau210[[#This Row],[NOM]])*
         (Tableau3[Rep.]=Tableau210[[#This Row],[REPERE BUTA]])
      )
   ),
0)</f>
        <v>0</v>
      </c>
      <c r="BE1432" s="182">
        <f>IFERROR(VLOOKUP(Tableau210[[#This Row],[OPERATION]],Tableau4[],3,FALSE),"")</f>
        <v>1</v>
      </c>
      <c r="BF1432" s="117" cm="1">
        <f t="array" ref="BF1432">IFERROR(
   SUM(
      _xlfn._xlws.FILTER(
         Tableau3[Joint Définitif Nb],
         (Tableau3[ITEM]=Tableau210[[#This Row],[NOM]])*
         (Tableau3[Rep.]=Tableau210[[#This Row],[REPERE BUTA]])
      )
   ),
0)</f>
        <v>0</v>
      </c>
      <c r="BG1432" s="117"/>
      <c r="BH1432" s="117" cm="1">
        <f t="array" ref="BH14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2" s="411" t="s">
        <v>3441</v>
      </c>
      <c r="BJ1432" s="117"/>
      <c r="BK1432" s="117"/>
      <c r="BL1432" s="117"/>
      <c r="BM1432" s="117"/>
      <c r="BN1432" s="117"/>
      <c r="BO1432" s="117"/>
      <c r="BP1432" s="117"/>
      <c r="BQ1432" s="48"/>
      <c r="BR1432" s="119"/>
      <c r="BS1432" s="48"/>
      <c r="BT1432" s="48"/>
      <c r="BU1432" s="48"/>
      <c r="BV1432" s="48"/>
      <c r="BW1432" s="48"/>
      <c r="BX1432" s="48"/>
    </row>
    <row r="1433" spans="1:76" ht="15.75" hidden="1" x14ac:dyDescent="0.25">
      <c r="A1433" s="48" t="e" cm="1">
        <f t="array" ref="A1433">_xlfn.XLOOKUP(Tableau210[[#This Row],[NOM]]&amp;Tableau210[[#This Row],[REPERE BUTA]],[6]!Tableau16[POSTE TECHNIQUE]&amp;[6]!Tableau16[Repere ADM],[6]!Tableau16[NUMERO CLIENT])</f>
        <v>#N/A</v>
      </c>
      <c r="B1433" s="48" t="e" cm="1">
        <f t="array" ref="B1433">_xlfn.XLOOKUP(Tableau210[[#This Row],[NOM]]&amp;Tableau210[[#This Row],[REPERE BUTA]],[6]!Tableau16[POSTE TECHNIQUE]&amp;[6]!Tableau16[Repere REF],[6]!Tableau16[NUMERO CLIENT])</f>
        <v>#N/A</v>
      </c>
      <c r="C1433" s="48" cm="1">
        <f t="array" ref="C1433">_xlfn.XLOOKUP(Tableau210[[#This Row],[NOM]]&amp;Tableau210[[#This Row],[Repere Ubleam]],[7]Sheet1!$C$2:$C$2995&amp;[7]Sheet1!$I$2:$I$2995,[7]Sheet1!$A$2:$A$2995)</f>
        <v>1433</v>
      </c>
      <c r="D1433" s="48" t="str">
        <f>C1433&amp;""</f>
        <v>1433</v>
      </c>
      <c r="E1433" s="48" t="e">
        <v>#N/A</v>
      </c>
      <c r="F1433" s="48" t="e">
        <v>#N/A</v>
      </c>
      <c r="G1433" s="190" t="s">
        <v>3359</v>
      </c>
      <c r="H1433" s="119" t="s">
        <v>1068</v>
      </c>
      <c r="I1433" s="158" t="s">
        <v>1069</v>
      </c>
      <c r="J1433" s="158" t="s">
        <v>1069</v>
      </c>
      <c r="K1433" s="158" t="str">
        <f>_xlfn.XLOOKUP(Tableau210[[#This Row],[NOM]],[8]LUT!$I$5:$I$301,[8]LUT!$N$5:$N$301)</f>
        <v xml:space="preserve">Tuyauterie </v>
      </c>
      <c r="L1433" s="119" t="s">
        <v>82</v>
      </c>
      <c r="M1433" s="119" t="s">
        <v>1918</v>
      </c>
      <c r="N1433" s="119" t="s">
        <v>1918</v>
      </c>
      <c r="O1433" s="119"/>
      <c r="P1433" s="119"/>
      <c r="Q1433" s="119"/>
      <c r="R1433" s="119"/>
      <c r="S1433" s="119"/>
      <c r="T1433" s="119"/>
      <c r="U1433" s="119"/>
      <c r="V1433" s="119"/>
      <c r="W1433" s="148"/>
      <c r="X1433" s="207" cm="1">
        <f t="array" ref="X14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3" s="148"/>
      <c r="AA1433" s="207" cm="1">
        <f t="array" ref="AA14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3" s="48"/>
      <c r="AD1433" s="117" t="s">
        <v>2197</v>
      </c>
      <c r="AE1433" s="119"/>
      <c r="AF1433" s="183">
        <f>IFERROR(VLOOKUP(Tableau210[[#This Row],[OPERATION]],Tableau4[],5,FALSE),"")</f>
        <v>0</v>
      </c>
      <c r="AG1433" s="119" cm="1">
        <f t="array" ref="AG1433">IFERROR(
   SUM(
      _xlfn._xlws.FILTER(
         Tableau3[JP],
         (Tableau3[ITEM]=Tableau210[[#This Row],[NOM]])*
         (Tableau3[Rep.]=Tableau210[[#This Row],[REPERE BUTA]])
      )
   ),
0)</f>
        <v>0</v>
      </c>
      <c r="AH1433" s="183">
        <f>IFERROR(VLOOKUP(Tableau210[[#This Row],[OPERATION]],Tableau4[],4,FALSE),"")</f>
        <v>1</v>
      </c>
      <c r="AI1433" s="119" cm="1">
        <f t="array" ref="AI1433">IFERROR(
   SUM(
      _xlfn._xlws.FILTER(
         Tableau3[BP],
         (Tableau3[ITEM]=Tableau210[[#This Row],[NOM]])*
         (Tableau3[Rep.]=Tableau210[[#This Row],[REPERE BUTA]])
      )
   ),
0)</f>
        <v>0</v>
      </c>
      <c r="AJ1433" s="181" t="str">
        <f>IF(Tableau210[[#This Row],[NB JP EMIS]]=1,"1 JP","") &amp; IF(Tableau210[[#This Row],[NB BP EMIS]]=1," 1 BP","")</f>
        <v xml:space="preserve"> 1 BP</v>
      </c>
      <c r="AK1433" s="119" t="str">
        <f>IF(Tableau210[[#This Row],[NB JP BUTA]]=1,"1 JP","") &amp; IF(Tableau210[[#This Row],[Nb BP BUTA]]=1," 1 BP","") &amp; IF(Tableau210[[#This Row],[Nb BP BUTA]]=2," 2 BP","")</f>
        <v/>
      </c>
      <c r="AL1433" s="117"/>
      <c r="AM1433" s="117" t="str">
        <f>IFERROR(+VLOOKUP(AY1433,Tiges!$G$4:$I$569,3,FALSE),"")</f>
        <v/>
      </c>
      <c r="AN1433" s="48"/>
      <c r="AO1433" s="117"/>
      <c r="AP1433" s="117" cm="1">
        <f t="array" ref="AP14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3" s="411" t="s">
        <v>3441</v>
      </c>
      <c r="AR1433" s="117"/>
      <c r="AS1433" s="117" cm="1">
        <f t="array" ref="AS14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3" s="411" t="s">
        <v>3441</v>
      </c>
      <c r="AU1433" s="117"/>
      <c r="AV1433" s="117" cm="1">
        <f t="array" ref="AV14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3" s="411" t="s">
        <v>3441</v>
      </c>
      <c r="AX1433" s="117"/>
      <c r="AY1433" s="117" t="str" cm="1">
        <f t="array" ref="AY1433">IFERROR(_xlfn.XLOOKUP(Tableau210[[#This Row],[DN DONNEES BUTA ]]&amp;Tableau210[[#This Row],[PN DONNEES BUTA]],Tiges!$B$4:$B$79&amp;Tiges!$C$4:$C$79,Tiges!$G$4:$G$79),"")</f>
        <v/>
      </c>
      <c r="AZ1433" s="117"/>
      <c r="BA1433" s="117" t="str" cm="1">
        <f t="array" ref="BA1433">IFERROR(_xlfn.XLOOKUP(Tableau210[[#This Row],[DN DONNEES BUTA ]]&amp;Tableau210[[#This Row],[PN DONNEES BUTA]],Tiges!$B$4:$B$79&amp;Tiges!$C$4:$C$79,Tiges!$H$4:$H$79),"")</f>
        <v/>
      </c>
      <c r="BB1433" s="117"/>
      <c r="BC1433" s="184">
        <f>IFERROR(VLOOKUP(Tableau210[[#This Row],[OPERATION]],Tableau4[],2,FALSE),"")</f>
        <v>1</v>
      </c>
      <c r="BD1433" s="117" cm="1">
        <f t="array" ref="BD1433">IFERROR(
   SUM(
      _xlfn._xlws.FILTER(
         Tableau3[Nb Platinage Joint],
         (Tableau3[ITEM]=Tableau210[[#This Row],[NOM]])*
         (Tableau3[Rep.]=Tableau210[[#This Row],[REPERE BUTA]])
      )
   ),
0)</f>
        <v>0</v>
      </c>
      <c r="BE1433" s="182">
        <f>IFERROR(VLOOKUP(Tableau210[[#This Row],[OPERATION]],Tableau4[],3,FALSE),"")</f>
        <v>1</v>
      </c>
      <c r="BF1433" s="117" cm="1">
        <f t="array" ref="BF1433">IFERROR(
   SUM(
      _xlfn._xlws.FILTER(
         Tableau3[Joint Définitif Nb],
         (Tableau3[ITEM]=Tableau210[[#This Row],[NOM]])*
         (Tableau3[Rep.]=Tableau210[[#This Row],[REPERE BUTA]])
      )
   ),
0)</f>
        <v>0</v>
      </c>
      <c r="BG1433" s="117"/>
      <c r="BH1433" s="117" cm="1">
        <f t="array" ref="BH14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3" s="411" t="s">
        <v>3441</v>
      </c>
      <c r="BJ1433" s="117"/>
      <c r="BK1433" s="117"/>
      <c r="BL1433" s="117"/>
      <c r="BM1433" s="117"/>
      <c r="BN1433" s="117"/>
      <c r="BO1433" s="117"/>
      <c r="BP1433" s="117"/>
      <c r="BQ1433" s="48"/>
      <c r="BR1433" s="119"/>
      <c r="BS1433" s="48"/>
      <c r="BT1433" s="48"/>
      <c r="BU1433" s="48"/>
      <c r="BV1433" s="48"/>
      <c r="BW1433" s="48"/>
      <c r="BX1433" s="48"/>
    </row>
    <row r="1434" spans="1:76" ht="15.75" hidden="1" x14ac:dyDescent="0.25">
      <c r="A1434" s="48" t="e" cm="1">
        <f t="array" ref="A1434">_xlfn.XLOOKUP(Tableau210[[#This Row],[NOM]]&amp;Tableau210[[#This Row],[REPERE BUTA]],[6]!Tableau16[POSTE TECHNIQUE]&amp;[6]!Tableau16[Repere ADM],[6]!Tableau16[NUMERO CLIENT])</f>
        <v>#N/A</v>
      </c>
      <c r="B1434" s="48" t="e" cm="1">
        <f t="array" ref="B1434">_xlfn.XLOOKUP(Tableau210[[#This Row],[NOM]]&amp;Tableau210[[#This Row],[REPERE BUTA]],[6]!Tableau16[POSTE TECHNIQUE]&amp;[6]!Tableau16[Repere REF],[6]!Tableau16[NUMERO CLIENT])</f>
        <v>#N/A</v>
      </c>
      <c r="C1434" s="48" cm="1">
        <f t="array" ref="C1434">_xlfn.XLOOKUP(Tableau210[[#This Row],[NOM]]&amp;Tableau210[[#This Row],[Repere Ubleam]],[7]Sheet1!$C$2:$C$2995&amp;[7]Sheet1!$I$2:$I$2995,[7]Sheet1!$A$2:$A$2995)</f>
        <v>1434</v>
      </c>
      <c r="D1434" s="48" t="str">
        <f>C1434&amp;""</f>
        <v>1434</v>
      </c>
      <c r="E1434" s="48" t="e">
        <v>#N/A</v>
      </c>
      <c r="F1434" s="48" t="e">
        <v>#N/A</v>
      </c>
      <c r="G1434" s="190" t="s">
        <v>3359</v>
      </c>
      <c r="H1434" s="119" t="s">
        <v>1068</v>
      </c>
      <c r="I1434" s="158" t="s">
        <v>1069</v>
      </c>
      <c r="J1434" s="158" t="s">
        <v>1069</v>
      </c>
      <c r="K1434" s="158" t="str">
        <f>_xlfn.XLOOKUP(Tableau210[[#This Row],[NOM]],[8]LUT!$I$5:$I$301,[8]LUT!$N$5:$N$301)</f>
        <v xml:space="preserve">Tuyauterie </v>
      </c>
      <c r="L1434" s="119" t="s">
        <v>82</v>
      </c>
      <c r="M1434" s="119" t="s">
        <v>1917</v>
      </c>
      <c r="N1434" s="119" t="s">
        <v>1917</v>
      </c>
      <c r="O1434" s="119"/>
      <c r="P1434" s="119"/>
      <c r="Q1434" s="119"/>
      <c r="R1434" s="119"/>
      <c r="S1434" s="119"/>
      <c r="T1434" s="119"/>
      <c r="U1434" s="119"/>
      <c r="V1434" s="119"/>
      <c r="W1434" s="148"/>
      <c r="X1434" s="207" cm="1">
        <f t="array" ref="X14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4" s="148"/>
      <c r="AA1434" s="207" cm="1">
        <f t="array" ref="AA14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4" s="48"/>
      <c r="AD1434" s="117" t="s">
        <v>2196</v>
      </c>
      <c r="AE1434" s="119"/>
      <c r="AF1434" s="183">
        <f>IFERROR(VLOOKUP(Tableau210[[#This Row],[OPERATION]],Tableau4[],5,FALSE),"")</f>
        <v>0</v>
      </c>
      <c r="AG1434" s="119"/>
      <c r="AH1434" s="183">
        <f>IFERROR(VLOOKUP(Tableau210[[#This Row],[OPERATION]],Tableau4[],4,FALSE),"")</f>
        <v>0</v>
      </c>
      <c r="AI1434" s="119"/>
      <c r="AJ1434" s="181" t="str">
        <f>IF(Tableau210[[#This Row],[NB JP EMIS]]=1,"1 JP","") &amp; IF(Tableau210[[#This Row],[NB BP EMIS]]=1," 1 BP","")</f>
        <v/>
      </c>
      <c r="AK1434" s="119"/>
      <c r="AL1434" s="117"/>
      <c r="AM1434" s="117" t="str">
        <f>IFERROR(+VLOOKUP(AY1434,Tiges!$G$4:$I$569,3,FALSE),"")</f>
        <v/>
      </c>
      <c r="AN1434" s="48"/>
      <c r="AO1434" s="117"/>
      <c r="AP1434" s="117" cm="1">
        <f t="array" ref="AP14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4" s="411" t="s">
        <v>3441</v>
      </c>
      <c r="AR1434" s="117"/>
      <c r="AS1434" s="117" cm="1">
        <f t="array" ref="AS14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4" s="411" t="s">
        <v>3441</v>
      </c>
      <c r="AU1434" s="117"/>
      <c r="AV1434" s="117" cm="1">
        <f t="array" ref="AV14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4" s="411" t="s">
        <v>3441</v>
      </c>
      <c r="AX1434" s="117"/>
      <c r="AY1434" s="117" t="str" cm="1">
        <f t="array" ref="AY1434">IFERROR(_xlfn.XLOOKUP(Tableau210[[#This Row],[DN DONNEES BUTA ]]&amp;Tableau210[[#This Row],[PN DONNEES BUTA]],Tiges!$B$4:$B$79&amp;Tiges!$C$4:$C$79,Tiges!$G$4:$G$79),"")</f>
        <v/>
      </c>
      <c r="AZ1434" s="117"/>
      <c r="BA1434" s="117" t="str" cm="1">
        <f t="array" ref="BA1434">IFERROR(_xlfn.XLOOKUP(Tableau210[[#This Row],[DN DONNEES BUTA ]]&amp;Tableau210[[#This Row],[PN DONNEES BUTA]],Tiges!$B$4:$B$79&amp;Tiges!$C$4:$C$79,Tiges!$H$4:$H$79),"")</f>
        <v/>
      </c>
      <c r="BB1434" s="117"/>
      <c r="BC1434" s="184">
        <f>IFERROR(VLOOKUP(Tableau210[[#This Row],[OPERATION]],Tableau4[],2,FALSE),"")</f>
        <v>0</v>
      </c>
      <c r="BD1434" s="117"/>
      <c r="BE1434" s="182">
        <f>IFERROR(VLOOKUP(Tableau210[[#This Row],[OPERATION]],Tableau4[],3,FALSE),"")</f>
        <v>1</v>
      </c>
      <c r="BF1434" s="117"/>
      <c r="BG1434" s="117"/>
      <c r="BH1434" s="117" cm="1">
        <f t="array" ref="BH14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4" s="411" t="s">
        <v>3441</v>
      </c>
      <c r="BJ1434" s="117"/>
      <c r="BK1434" s="117"/>
      <c r="BL1434" s="117"/>
      <c r="BM1434" s="117"/>
      <c r="BN1434" s="117"/>
      <c r="BO1434" s="117"/>
      <c r="BP1434" s="117"/>
      <c r="BQ1434" s="48"/>
      <c r="BR1434" s="119"/>
      <c r="BS1434" s="48"/>
      <c r="BT1434" s="48"/>
      <c r="BU1434" s="48"/>
      <c r="BV1434" s="48"/>
      <c r="BW1434" s="48"/>
      <c r="BX1434" s="48"/>
    </row>
    <row r="1435" spans="1:76" ht="15.75" hidden="1" x14ac:dyDescent="0.25">
      <c r="A1435" s="48" t="e" cm="1">
        <f t="array" ref="A1435">_xlfn.XLOOKUP(Tableau210[[#This Row],[NOM]]&amp;Tableau210[[#This Row],[REPERE BUTA]],[6]!Tableau16[POSTE TECHNIQUE]&amp;[6]!Tableau16[Repere ADM],[6]!Tableau16[NUMERO CLIENT])</f>
        <v>#N/A</v>
      </c>
      <c r="B1435" s="48" t="e" cm="1">
        <f t="array" ref="B1435">_xlfn.XLOOKUP(Tableau210[[#This Row],[NOM]]&amp;Tableau210[[#This Row],[REPERE BUTA]],[6]!Tableau16[POSTE TECHNIQUE]&amp;[6]!Tableau16[Repere REF],[6]!Tableau16[NUMERO CLIENT])</f>
        <v>#N/A</v>
      </c>
      <c r="C1435" s="48" cm="1">
        <f t="array" ref="C1435">_xlfn.XLOOKUP(Tableau210[[#This Row],[NOM]]&amp;Tableau210[[#This Row],[Repere Ubleam]],[7]Sheet1!$C$2:$C$2995&amp;[7]Sheet1!$I$2:$I$2995,[7]Sheet1!$A$2:$A$2995)</f>
        <v>1435</v>
      </c>
      <c r="D1435" s="48" t="str">
        <f>C1435&amp;""</f>
        <v>1435</v>
      </c>
      <c r="E1435" s="48" t="e">
        <v>#N/A</v>
      </c>
      <c r="F1435" s="48" t="e">
        <v>#N/A</v>
      </c>
      <c r="G1435" s="190" t="s">
        <v>3360</v>
      </c>
      <c r="H1435" s="119" t="s">
        <v>1068</v>
      </c>
      <c r="I1435" s="158" t="s">
        <v>1069</v>
      </c>
      <c r="J1435" s="158" t="s">
        <v>1069</v>
      </c>
      <c r="K1435" s="158" t="str">
        <f>_xlfn.XLOOKUP(Tableau210[[#This Row],[NOM]],[8]LUT!$I$5:$I$301,[8]LUT!$N$5:$N$301)</f>
        <v xml:space="preserve">Tuyauterie </v>
      </c>
      <c r="L1435" s="119" t="s">
        <v>73</v>
      </c>
      <c r="M1435" s="119"/>
      <c r="N1435" s="119" t="s">
        <v>73</v>
      </c>
      <c r="O1435" s="119"/>
      <c r="P1435" s="119"/>
      <c r="Q1435" s="119"/>
      <c r="R1435" s="119"/>
      <c r="S1435" s="119"/>
      <c r="T1435" s="119"/>
      <c r="U1435" s="119"/>
      <c r="V1435" s="119"/>
      <c r="W1435" s="148"/>
      <c r="X1435" s="207" cm="1">
        <f t="array" ref="X14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5" s="148"/>
      <c r="AA1435" s="207" cm="1">
        <f t="array" ref="AA14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5" s="48"/>
      <c r="AD1435" s="117" t="s">
        <v>2103</v>
      </c>
      <c r="AE1435" s="119"/>
      <c r="AF1435" s="183">
        <f>IFERROR(VLOOKUP(Tableau210[[#This Row],[OPERATION]],Tableau4[],5,FALSE),"")</f>
        <v>1</v>
      </c>
      <c r="AG1435" s="119" cm="1">
        <f t="array" ref="AG1435">IFERROR(
   SUM(
      _xlfn._xlws.FILTER(
         Tableau3[JP],
         (Tableau3[ITEM]=Tableau210[[#This Row],[NOM]])*
         (Tableau3[Rep.]=Tableau210[[#This Row],[REPERE BUTA]])
      )
   ),
0)</f>
        <v>0</v>
      </c>
      <c r="AH1435" s="183">
        <f>IFERROR(VLOOKUP(Tableau210[[#This Row],[OPERATION]],Tableau4[],4,FALSE),"")</f>
        <v>0</v>
      </c>
      <c r="AI1435" s="119" cm="1">
        <f t="array" ref="AI1435">IFERROR(
   SUM(
      _xlfn._xlws.FILTER(
         Tableau3[BP],
         (Tableau3[ITEM]=Tableau210[[#This Row],[NOM]])*
         (Tableau3[Rep.]=Tableau210[[#This Row],[REPERE BUTA]])
      )
   ),
0)</f>
        <v>0</v>
      </c>
      <c r="AJ1435" s="181" t="str">
        <f>IF(Tableau210[[#This Row],[NB JP EMIS]]=1,"1 JP","") &amp; IF(Tableau210[[#This Row],[NB BP EMIS]]=1," 1 BP","")</f>
        <v>1 JP</v>
      </c>
      <c r="AK1435" s="119" t="str">
        <f>IF(Tableau210[[#This Row],[NB JP BUTA]]=1,"1 JP","") &amp; IF(Tableau210[[#This Row],[Nb BP BUTA]]=1," 1 BP","") &amp; IF(Tableau210[[#This Row],[Nb BP BUTA]]=2," 2 BP","")</f>
        <v/>
      </c>
      <c r="AL1435" s="117"/>
      <c r="AM1435" s="117" t="str">
        <f>IFERROR(+VLOOKUP(AY1435,Tiges!$G$4:$I$569,3,FALSE),"")</f>
        <v/>
      </c>
      <c r="AN1435" s="48"/>
      <c r="AO1435" s="117"/>
      <c r="AP1435" s="117" cm="1">
        <f t="array" ref="AP14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5" s="411" t="s">
        <v>3441</v>
      </c>
      <c r="AR1435" s="117"/>
      <c r="AS1435" s="117" cm="1">
        <f t="array" ref="AS14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5" s="411" t="s">
        <v>3441</v>
      </c>
      <c r="AU1435" s="117"/>
      <c r="AV1435" s="117" cm="1">
        <f t="array" ref="AV14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5" s="411" t="s">
        <v>3441</v>
      </c>
      <c r="AX1435" s="117"/>
      <c r="AY1435" s="117" t="str" cm="1">
        <f t="array" ref="AY1435">IFERROR(_xlfn.XLOOKUP(Tableau210[[#This Row],[DN DONNEES BUTA ]]&amp;Tableau210[[#This Row],[PN DONNEES BUTA]],Tiges!$B$4:$B$79&amp;Tiges!$C$4:$C$79,Tiges!$G$4:$G$79),"")</f>
        <v/>
      </c>
      <c r="AZ1435" s="117"/>
      <c r="BA1435" s="117" t="str" cm="1">
        <f t="array" ref="BA1435">IFERROR(_xlfn.XLOOKUP(Tableau210[[#This Row],[DN DONNEES BUTA ]]&amp;Tableau210[[#This Row],[PN DONNEES BUTA]],Tiges!$B$4:$B$79&amp;Tiges!$C$4:$C$79,Tiges!$H$4:$H$79),"")</f>
        <v/>
      </c>
      <c r="BB1435" s="117"/>
      <c r="BC1435" s="184">
        <f>IFERROR(VLOOKUP(Tableau210[[#This Row],[OPERATION]],Tableau4[],2,FALSE),"")</f>
        <v>2</v>
      </c>
      <c r="BD1435" s="117" cm="1">
        <f t="array" ref="BD1435">IFERROR(
   SUM(
      _xlfn._xlws.FILTER(
         Tableau3[Nb Platinage Joint],
         (Tableau3[ITEM]=Tableau210[[#This Row],[NOM]])*
         (Tableau3[Rep.]=Tableau210[[#This Row],[REPERE BUTA]])
      )
   ),
0)</f>
        <v>0</v>
      </c>
      <c r="BE1435" s="182">
        <f>IFERROR(VLOOKUP(Tableau210[[#This Row],[OPERATION]],Tableau4[],3,FALSE),"")</f>
        <v>1</v>
      </c>
      <c r="BF1435" s="117" cm="1">
        <f t="array" ref="BF1435">IFERROR(
   SUM(
      _xlfn._xlws.FILTER(
         Tableau3[Joint Définitif Nb],
         (Tableau3[ITEM]=Tableau210[[#This Row],[NOM]])*
         (Tableau3[Rep.]=Tableau210[[#This Row],[REPERE BUTA]])
      )
   ),
0)</f>
        <v>0</v>
      </c>
      <c r="BG1435" s="117"/>
      <c r="BH1435" s="117" cm="1">
        <f t="array" ref="BH14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5" s="411" t="s">
        <v>3441</v>
      </c>
      <c r="BJ1435" s="117"/>
      <c r="BK1435" s="117"/>
      <c r="BL1435" s="117"/>
      <c r="BM1435" s="117"/>
      <c r="BN1435" s="117"/>
      <c r="BO1435" s="117"/>
      <c r="BP1435" s="117"/>
      <c r="BQ1435" s="48"/>
      <c r="BR1435" s="119"/>
      <c r="BS1435" s="48"/>
      <c r="BT1435" s="48"/>
      <c r="BU1435" s="48"/>
      <c r="BV1435" s="48"/>
      <c r="BW1435" s="48"/>
      <c r="BX1435" s="48"/>
    </row>
    <row r="1436" spans="1:76" ht="15.75" hidden="1" x14ac:dyDescent="0.25">
      <c r="A1436" s="48" t="e" cm="1">
        <f t="array" ref="A1436">_xlfn.XLOOKUP(Tableau210[[#This Row],[NOM]]&amp;Tableau210[[#This Row],[REPERE BUTA]],[6]!Tableau16[POSTE TECHNIQUE]&amp;[6]!Tableau16[Repere ADM],[6]!Tableau16[NUMERO CLIENT])</f>
        <v>#N/A</v>
      </c>
      <c r="B1436" s="48" t="e" cm="1">
        <f t="array" ref="B1436">_xlfn.XLOOKUP(Tableau210[[#This Row],[NOM]]&amp;Tableau210[[#This Row],[REPERE BUTA]],[6]!Tableau16[POSTE TECHNIQUE]&amp;[6]!Tableau16[Repere REF],[6]!Tableau16[NUMERO CLIENT])</f>
        <v>#N/A</v>
      </c>
      <c r="C1436" s="48" cm="1">
        <f t="array" ref="C1436">_xlfn.XLOOKUP(Tableau210[[#This Row],[NOM]]&amp;Tableau210[[#This Row],[Repere Ubleam]],[7]Sheet1!$C$2:$C$2995&amp;[7]Sheet1!$I$2:$I$2995,[7]Sheet1!$A$2:$A$2995)</f>
        <v>1436</v>
      </c>
      <c r="D1436" s="48" t="str">
        <f>C1436&amp;""</f>
        <v>1436</v>
      </c>
      <c r="E1436" s="48" t="e">
        <v>#N/A</v>
      </c>
      <c r="F1436" s="48" t="e">
        <v>#N/A</v>
      </c>
      <c r="G1436" s="190" t="s">
        <v>3360</v>
      </c>
      <c r="H1436" s="119" t="s">
        <v>1068</v>
      </c>
      <c r="I1436" s="158" t="s">
        <v>1069</v>
      </c>
      <c r="J1436" s="158" t="s">
        <v>1069</v>
      </c>
      <c r="K1436" s="158" t="str">
        <f>_xlfn.XLOOKUP(Tableau210[[#This Row],[NOM]],[8]LUT!$I$5:$I$301,[8]LUT!$N$5:$N$301)</f>
        <v xml:space="preserve">Tuyauterie </v>
      </c>
      <c r="L1436" s="119" t="s">
        <v>83</v>
      </c>
      <c r="M1436" s="119"/>
      <c r="N1436" s="119" t="s">
        <v>83</v>
      </c>
      <c r="O1436" s="119"/>
      <c r="P1436" s="119"/>
      <c r="Q1436" s="119"/>
      <c r="R1436" s="119"/>
      <c r="S1436" s="119"/>
      <c r="T1436" s="119"/>
      <c r="U1436" s="119"/>
      <c r="V1436" s="119"/>
      <c r="W1436" s="148"/>
      <c r="X1436" s="207" cm="1">
        <f t="array" ref="X14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6" s="148"/>
      <c r="AA1436" s="207" cm="1">
        <f t="array" ref="AA14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6" s="48"/>
      <c r="AD1436" s="117" t="s">
        <v>2103</v>
      </c>
      <c r="AE1436" s="119"/>
      <c r="AF1436" s="183">
        <f>IFERROR(VLOOKUP(Tableau210[[#This Row],[OPERATION]],Tableau4[],5,FALSE),"")</f>
        <v>1</v>
      </c>
      <c r="AG1436" s="119" cm="1">
        <f t="array" ref="AG1436">IFERROR(
   SUM(
      _xlfn._xlws.FILTER(
         Tableau3[JP],
         (Tableau3[ITEM]=Tableau210[[#This Row],[NOM]])*
         (Tableau3[Rep.]=Tableau210[[#This Row],[REPERE BUTA]])
      )
   ),
0)</f>
        <v>0</v>
      </c>
      <c r="AH1436" s="183">
        <f>IFERROR(VLOOKUP(Tableau210[[#This Row],[OPERATION]],Tableau4[],4,FALSE),"")</f>
        <v>0</v>
      </c>
      <c r="AI1436" s="119" cm="1">
        <f t="array" ref="AI1436">IFERROR(
   SUM(
      _xlfn._xlws.FILTER(
         Tableau3[BP],
         (Tableau3[ITEM]=Tableau210[[#This Row],[NOM]])*
         (Tableau3[Rep.]=Tableau210[[#This Row],[REPERE BUTA]])
      )
   ),
0)</f>
        <v>0</v>
      </c>
      <c r="AJ1436" s="181" t="str">
        <f>IF(Tableau210[[#This Row],[NB JP EMIS]]=1,"1 JP","") &amp; IF(Tableau210[[#This Row],[NB BP EMIS]]=1," 1 BP","")</f>
        <v>1 JP</v>
      </c>
      <c r="AK1436" s="119" t="str">
        <f>IF(Tableau210[[#This Row],[NB JP BUTA]]=1,"1 JP","") &amp; IF(Tableau210[[#This Row],[Nb BP BUTA]]=1," 1 BP","") &amp; IF(Tableau210[[#This Row],[Nb BP BUTA]]=2," 2 BP","")</f>
        <v/>
      </c>
      <c r="AL1436" s="117"/>
      <c r="AM1436" s="117" t="str">
        <f>IFERROR(+VLOOKUP(AY1436,Tiges!$G$4:$I$569,3,FALSE),"")</f>
        <v/>
      </c>
      <c r="AN1436" s="48"/>
      <c r="AO1436" s="117"/>
      <c r="AP1436" s="117" cm="1">
        <f t="array" ref="AP14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6" s="411" t="s">
        <v>3441</v>
      </c>
      <c r="AR1436" s="117"/>
      <c r="AS1436" s="117" cm="1">
        <f t="array" ref="AS14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6" s="411" t="s">
        <v>3441</v>
      </c>
      <c r="AU1436" s="117"/>
      <c r="AV1436" s="117" cm="1">
        <f t="array" ref="AV14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6" s="411" t="s">
        <v>3441</v>
      </c>
      <c r="AX1436" s="117"/>
      <c r="AY1436" s="117" t="str" cm="1">
        <f t="array" ref="AY1436">IFERROR(_xlfn.XLOOKUP(Tableau210[[#This Row],[DN DONNEES BUTA ]]&amp;Tableau210[[#This Row],[PN DONNEES BUTA]],Tiges!$B$4:$B$79&amp;Tiges!$C$4:$C$79,Tiges!$G$4:$G$79),"")</f>
        <v/>
      </c>
      <c r="AZ1436" s="117"/>
      <c r="BA1436" s="117" t="str" cm="1">
        <f t="array" ref="BA1436">IFERROR(_xlfn.XLOOKUP(Tableau210[[#This Row],[DN DONNEES BUTA ]]&amp;Tableau210[[#This Row],[PN DONNEES BUTA]],Tiges!$B$4:$B$79&amp;Tiges!$C$4:$C$79,Tiges!$H$4:$H$79),"")</f>
        <v/>
      </c>
      <c r="BB1436" s="117"/>
      <c r="BC1436" s="184">
        <f>IFERROR(VLOOKUP(Tableau210[[#This Row],[OPERATION]],Tableau4[],2,FALSE),"")</f>
        <v>2</v>
      </c>
      <c r="BD1436" s="117" cm="1">
        <f t="array" ref="BD1436">IFERROR(
   SUM(
      _xlfn._xlws.FILTER(
         Tableau3[Nb Platinage Joint],
         (Tableau3[ITEM]=Tableau210[[#This Row],[NOM]])*
         (Tableau3[Rep.]=Tableau210[[#This Row],[REPERE BUTA]])
      )
   ),
0)</f>
        <v>0</v>
      </c>
      <c r="BE1436" s="182">
        <f>IFERROR(VLOOKUP(Tableau210[[#This Row],[OPERATION]],Tableau4[],3,FALSE),"")</f>
        <v>1</v>
      </c>
      <c r="BF1436" s="117" cm="1">
        <f t="array" ref="BF1436">IFERROR(
   SUM(
      _xlfn._xlws.FILTER(
         Tableau3[Joint Définitif Nb],
         (Tableau3[ITEM]=Tableau210[[#This Row],[NOM]])*
         (Tableau3[Rep.]=Tableau210[[#This Row],[REPERE BUTA]])
      )
   ),
0)</f>
        <v>0</v>
      </c>
      <c r="BG1436" s="117"/>
      <c r="BH1436" s="117" cm="1">
        <f t="array" ref="BH14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6" s="411" t="s">
        <v>3441</v>
      </c>
      <c r="BJ1436" s="117"/>
      <c r="BK1436" s="117"/>
      <c r="BL1436" s="117"/>
      <c r="BM1436" s="117"/>
      <c r="BN1436" s="117"/>
      <c r="BO1436" s="117"/>
      <c r="BP1436" s="117"/>
      <c r="BQ1436" s="48"/>
      <c r="BR1436" s="119"/>
      <c r="BS1436" s="48"/>
      <c r="BT1436" s="48"/>
      <c r="BU1436" s="48"/>
      <c r="BV1436" s="48"/>
      <c r="BW1436" s="48"/>
      <c r="BX1436" s="48"/>
    </row>
    <row r="1437" spans="1:76" ht="15.75" hidden="1" x14ac:dyDescent="0.25">
      <c r="A1437" s="48" t="e" cm="1">
        <f t="array" ref="A1437">_xlfn.XLOOKUP(Tableau210[[#This Row],[NOM]]&amp;Tableau210[[#This Row],[REPERE BUTA]],[6]!Tableau16[POSTE TECHNIQUE]&amp;[6]!Tableau16[Repere ADM],[6]!Tableau16[NUMERO CLIENT])</f>
        <v>#N/A</v>
      </c>
      <c r="B1437" s="48" t="e" cm="1">
        <f t="array" ref="B1437">_xlfn.XLOOKUP(Tableau210[[#This Row],[NOM]]&amp;Tableau210[[#This Row],[REPERE BUTA]],[6]!Tableau16[POSTE TECHNIQUE]&amp;[6]!Tableau16[Repere REF],[6]!Tableau16[NUMERO CLIENT])</f>
        <v>#N/A</v>
      </c>
      <c r="C1437" s="48" cm="1">
        <f t="array" ref="C1437">_xlfn.XLOOKUP(Tableau210[[#This Row],[NOM]]&amp;Tableau210[[#This Row],[Repere Ubleam]],[7]Sheet1!$C$2:$C$2995&amp;[7]Sheet1!$I$2:$I$2995,[7]Sheet1!$A$2:$A$2995)</f>
        <v>1437</v>
      </c>
      <c r="D1437" s="48" t="str">
        <f>C1437&amp;""</f>
        <v>1437</v>
      </c>
      <c r="E1437" s="48" t="e">
        <v>#N/A</v>
      </c>
      <c r="F1437" s="48" t="e">
        <v>#N/A</v>
      </c>
      <c r="G1437" s="190" t="s">
        <v>3360</v>
      </c>
      <c r="H1437" s="119" t="s">
        <v>1068</v>
      </c>
      <c r="I1437" s="158" t="s">
        <v>1069</v>
      </c>
      <c r="J1437" s="158" t="s">
        <v>1069</v>
      </c>
      <c r="K1437" s="158" t="str">
        <f>_xlfn.XLOOKUP(Tableau210[[#This Row],[NOM]],[8]LUT!$I$5:$I$301,[8]LUT!$N$5:$N$301)</f>
        <v xml:space="preserve">Tuyauterie </v>
      </c>
      <c r="L1437" s="119" t="s">
        <v>75</v>
      </c>
      <c r="M1437" s="119"/>
      <c r="N1437" s="119" t="s">
        <v>75</v>
      </c>
      <c r="O1437" s="119"/>
      <c r="P1437" s="119"/>
      <c r="Q1437" s="119"/>
      <c r="R1437" s="119"/>
      <c r="S1437" s="119"/>
      <c r="T1437" s="119"/>
      <c r="U1437" s="119"/>
      <c r="V1437" s="119"/>
      <c r="W1437" s="148"/>
      <c r="X1437" s="207" cm="1">
        <f t="array" ref="X14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7" s="148"/>
      <c r="AA1437" s="207" cm="1">
        <f t="array" ref="AA14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7" s="48"/>
      <c r="AD1437" s="117" t="s">
        <v>2103</v>
      </c>
      <c r="AE1437" s="119"/>
      <c r="AF1437" s="183">
        <f>IFERROR(VLOOKUP(Tableau210[[#This Row],[OPERATION]],Tableau4[],5,FALSE),"")</f>
        <v>1</v>
      </c>
      <c r="AG1437" s="119" cm="1">
        <f t="array" ref="AG1437">IFERROR(
   SUM(
      _xlfn._xlws.FILTER(
         Tableau3[JP],
         (Tableau3[ITEM]=Tableau210[[#This Row],[NOM]])*
         (Tableau3[Rep.]=Tableau210[[#This Row],[REPERE BUTA]])
      )
   ),
0)</f>
        <v>0</v>
      </c>
      <c r="AH1437" s="183">
        <f>IFERROR(VLOOKUP(Tableau210[[#This Row],[OPERATION]],Tableau4[],4,FALSE),"")</f>
        <v>0</v>
      </c>
      <c r="AI1437" s="119" cm="1">
        <f t="array" ref="AI1437">IFERROR(
   SUM(
      _xlfn._xlws.FILTER(
         Tableau3[BP],
         (Tableau3[ITEM]=Tableau210[[#This Row],[NOM]])*
         (Tableau3[Rep.]=Tableau210[[#This Row],[REPERE BUTA]])
      )
   ),
0)</f>
        <v>0</v>
      </c>
      <c r="AJ1437" s="181" t="str">
        <f>IF(Tableau210[[#This Row],[NB JP EMIS]]=1,"1 JP","") &amp; IF(Tableau210[[#This Row],[NB BP EMIS]]=1," 1 BP","")</f>
        <v>1 JP</v>
      </c>
      <c r="AK1437" s="119" t="str">
        <f>IF(Tableau210[[#This Row],[NB JP BUTA]]=1,"1 JP","") &amp; IF(Tableau210[[#This Row],[Nb BP BUTA]]=1," 1 BP","") &amp; IF(Tableau210[[#This Row],[Nb BP BUTA]]=2," 2 BP","")</f>
        <v/>
      </c>
      <c r="AL1437" s="117"/>
      <c r="AM1437" s="117" t="str">
        <f>IFERROR(+VLOOKUP(AY1437,Tiges!$G$4:$I$569,3,FALSE),"")</f>
        <v/>
      </c>
      <c r="AN1437" s="48"/>
      <c r="AO1437" s="117"/>
      <c r="AP1437" s="117" cm="1">
        <f t="array" ref="AP14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7" s="411" t="s">
        <v>3441</v>
      </c>
      <c r="AR1437" s="117"/>
      <c r="AS1437" s="117" cm="1">
        <f t="array" ref="AS14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7" s="411" t="s">
        <v>3441</v>
      </c>
      <c r="AU1437" s="117"/>
      <c r="AV1437" s="117" cm="1">
        <f t="array" ref="AV14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7" s="411" t="s">
        <v>3441</v>
      </c>
      <c r="AX1437" s="117"/>
      <c r="AY1437" s="117" t="str" cm="1">
        <f t="array" ref="AY1437">IFERROR(_xlfn.XLOOKUP(Tableau210[[#This Row],[DN DONNEES BUTA ]]&amp;Tableau210[[#This Row],[PN DONNEES BUTA]],Tiges!$B$4:$B$79&amp;Tiges!$C$4:$C$79,Tiges!$G$4:$G$79),"")</f>
        <v/>
      </c>
      <c r="AZ1437" s="117"/>
      <c r="BA1437" s="117" t="str" cm="1">
        <f t="array" ref="BA1437">IFERROR(_xlfn.XLOOKUP(Tableau210[[#This Row],[DN DONNEES BUTA ]]&amp;Tableau210[[#This Row],[PN DONNEES BUTA]],Tiges!$B$4:$B$79&amp;Tiges!$C$4:$C$79,Tiges!$H$4:$H$79),"")</f>
        <v/>
      </c>
      <c r="BB1437" s="117"/>
      <c r="BC1437" s="184">
        <f>IFERROR(VLOOKUP(Tableau210[[#This Row],[OPERATION]],Tableau4[],2,FALSE),"")</f>
        <v>2</v>
      </c>
      <c r="BD1437" s="117" cm="1">
        <f t="array" ref="BD1437">IFERROR(
   SUM(
      _xlfn._xlws.FILTER(
         Tableau3[Nb Platinage Joint],
         (Tableau3[ITEM]=Tableau210[[#This Row],[NOM]])*
         (Tableau3[Rep.]=Tableau210[[#This Row],[REPERE BUTA]])
      )
   ),
0)</f>
        <v>0</v>
      </c>
      <c r="BE1437" s="182">
        <f>IFERROR(VLOOKUP(Tableau210[[#This Row],[OPERATION]],Tableau4[],3,FALSE),"")</f>
        <v>1</v>
      </c>
      <c r="BF1437" s="117" cm="1">
        <f t="array" ref="BF1437">IFERROR(
   SUM(
      _xlfn._xlws.FILTER(
         Tableau3[Joint Définitif Nb],
         (Tableau3[ITEM]=Tableau210[[#This Row],[NOM]])*
         (Tableau3[Rep.]=Tableau210[[#This Row],[REPERE BUTA]])
      )
   ),
0)</f>
        <v>0</v>
      </c>
      <c r="BG1437" s="117"/>
      <c r="BH1437" s="117" cm="1">
        <f t="array" ref="BH14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7" s="411" t="s">
        <v>3441</v>
      </c>
      <c r="BJ1437" s="117"/>
      <c r="BK1437" s="117"/>
      <c r="BL1437" s="117"/>
      <c r="BM1437" s="117"/>
      <c r="BN1437" s="117"/>
      <c r="BO1437" s="117"/>
      <c r="BP1437" s="117"/>
      <c r="BQ1437" s="48"/>
      <c r="BR1437" s="119"/>
      <c r="BS1437" s="48"/>
      <c r="BT1437" s="48"/>
      <c r="BU1437" s="48"/>
      <c r="BV1437" s="48"/>
      <c r="BW1437" s="48"/>
      <c r="BX1437" s="48"/>
    </row>
    <row r="1438" spans="1:76" ht="15.75" hidden="1" x14ac:dyDescent="0.25">
      <c r="A1438" s="48" t="e" cm="1">
        <f t="array" ref="A1438">_xlfn.XLOOKUP(Tableau210[[#This Row],[NOM]]&amp;Tableau210[[#This Row],[REPERE BUTA]],[6]!Tableau16[POSTE TECHNIQUE]&amp;[6]!Tableau16[Repere ADM],[6]!Tableau16[NUMERO CLIENT])</f>
        <v>#N/A</v>
      </c>
      <c r="B1438" s="48" t="e" cm="1">
        <f t="array" ref="B1438">_xlfn.XLOOKUP(Tableau210[[#This Row],[NOM]]&amp;Tableau210[[#This Row],[REPERE BUTA]],[6]!Tableau16[POSTE TECHNIQUE]&amp;[6]!Tableau16[Repere REF],[6]!Tableau16[NUMERO CLIENT])</f>
        <v>#N/A</v>
      </c>
      <c r="C1438" s="48" cm="1">
        <f t="array" ref="C1438">_xlfn.XLOOKUP(Tableau210[[#This Row],[NOM]]&amp;Tableau210[[#This Row],[Repere Ubleam]],[7]Sheet1!$C$2:$C$2995&amp;[7]Sheet1!$I$2:$I$2995,[7]Sheet1!$A$2:$A$2995)</f>
        <v>1438</v>
      </c>
      <c r="D1438" s="48" t="str">
        <f>C1438&amp;""</f>
        <v>1438</v>
      </c>
      <c r="E1438" s="48" t="e">
        <v>#N/A</v>
      </c>
      <c r="F1438" s="48" t="e">
        <v>#N/A</v>
      </c>
      <c r="G1438" s="190" t="s">
        <v>3360</v>
      </c>
      <c r="H1438" s="119" t="s">
        <v>1068</v>
      </c>
      <c r="I1438" s="158" t="s">
        <v>1069</v>
      </c>
      <c r="J1438" s="158" t="s">
        <v>1069</v>
      </c>
      <c r="K1438" s="158" t="str">
        <f>_xlfn.XLOOKUP(Tableau210[[#This Row],[NOM]],[8]LUT!$I$5:$I$301,[8]LUT!$N$5:$N$301)</f>
        <v xml:space="preserve">Tuyauterie </v>
      </c>
      <c r="L1438" s="119" t="s">
        <v>70</v>
      </c>
      <c r="M1438" s="119"/>
      <c r="N1438" s="119" t="s">
        <v>70</v>
      </c>
      <c r="O1438" s="119"/>
      <c r="P1438" s="119"/>
      <c r="Q1438" s="119"/>
      <c r="R1438" s="119"/>
      <c r="S1438" s="119"/>
      <c r="T1438" s="119"/>
      <c r="U1438" s="119"/>
      <c r="V1438" s="119"/>
      <c r="W1438" s="148"/>
      <c r="X1438" s="207" cm="1">
        <f t="array" ref="X14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8" s="148"/>
      <c r="AA1438" s="207" cm="1">
        <f t="array" ref="AA14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8" s="48"/>
      <c r="AD1438" s="117" t="s">
        <v>2103</v>
      </c>
      <c r="AE1438" s="119"/>
      <c r="AF1438" s="183">
        <f>IFERROR(VLOOKUP(Tableau210[[#This Row],[OPERATION]],Tableau4[],5,FALSE),"")</f>
        <v>1</v>
      </c>
      <c r="AG1438" s="119" cm="1">
        <f t="array" ref="AG1438">IFERROR(
   SUM(
      _xlfn._xlws.FILTER(
         Tableau3[JP],
         (Tableau3[ITEM]=Tableau210[[#This Row],[NOM]])*
         (Tableau3[Rep.]=Tableau210[[#This Row],[REPERE BUTA]])
      )
   ),
0)</f>
        <v>0</v>
      </c>
      <c r="AH1438" s="183">
        <f>IFERROR(VLOOKUP(Tableau210[[#This Row],[OPERATION]],Tableau4[],4,FALSE),"")</f>
        <v>0</v>
      </c>
      <c r="AI1438" s="119" cm="1">
        <f t="array" ref="AI1438">IFERROR(
   SUM(
      _xlfn._xlws.FILTER(
         Tableau3[BP],
         (Tableau3[ITEM]=Tableau210[[#This Row],[NOM]])*
         (Tableau3[Rep.]=Tableau210[[#This Row],[REPERE BUTA]])
      )
   ),
0)</f>
        <v>0</v>
      </c>
      <c r="AJ1438" s="181" t="str">
        <f>IF(Tableau210[[#This Row],[NB JP EMIS]]=1,"1 JP","") &amp; IF(Tableau210[[#This Row],[NB BP EMIS]]=1," 1 BP","")</f>
        <v>1 JP</v>
      </c>
      <c r="AK1438" s="119" t="str">
        <f>IF(Tableau210[[#This Row],[NB JP BUTA]]=1,"1 JP","") &amp; IF(Tableau210[[#This Row],[Nb BP BUTA]]=1," 1 BP","") &amp; IF(Tableau210[[#This Row],[Nb BP BUTA]]=2," 2 BP","")</f>
        <v/>
      </c>
      <c r="AL1438" s="117"/>
      <c r="AM1438" s="117" t="str">
        <f>IFERROR(+VLOOKUP(AY1438,Tiges!$G$4:$I$569,3,FALSE),"")</f>
        <v/>
      </c>
      <c r="AN1438" s="48"/>
      <c r="AO1438" s="117"/>
      <c r="AP1438" s="117" cm="1">
        <f t="array" ref="AP14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8" s="411" t="s">
        <v>3441</v>
      </c>
      <c r="AR1438" s="117"/>
      <c r="AS1438" s="117" cm="1">
        <f t="array" ref="AS14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8" s="411" t="s">
        <v>3441</v>
      </c>
      <c r="AU1438" s="117"/>
      <c r="AV1438" s="117" cm="1">
        <f t="array" ref="AV14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8" s="411" t="s">
        <v>3441</v>
      </c>
      <c r="AX1438" s="117"/>
      <c r="AY1438" s="117" t="str" cm="1">
        <f t="array" ref="AY1438">IFERROR(_xlfn.XLOOKUP(Tableau210[[#This Row],[DN DONNEES BUTA ]]&amp;Tableau210[[#This Row],[PN DONNEES BUTA]],Tiges!$B$4:$B$79&amp;Tiges!$C$4:$C$79,Tiges!$G$4:$G$79),"")</f>
        <v/>
      </c>
      <c r="AZ1438" s="117"/>
      <c r="BA1438" s="117" t="str" cm="1">
        <f t="array" ref="BA1438">IFERROR(_xlfn.XLOOKUP(Tableau210[[#This Row],[DN DONNEES BUTA ]]&amp;Tableau210[[#This Row],[PN DONNEES BUTA]],Tiges!$B$4:$B$79&amp;Tiges!$C$4:$C$79,Tiges!$H$4:$H$79),"")</f>
        <v/>
      </c>
      <c r="BB1438" s="117"/>
      <c r="BC1438" s="184">
        <f>IFERROR(VLOOKUP(Tableau210[[#This Row],[OPERATION]],Tableau4[],2,FALSE),"")</f>
        <v>2</v>
      </c>
      <c r="BD1438" s="117" cm="1">
        <f t="array" ref="BD1438">IFERROR(
   SUM(
      _xlfn._xlws.FILTER(
         Tableau3[Nb Platinage Joint],
         (Tableau3[ITEM]=Tableau210[[#This Row],[NOM]])*
         (Tableau3[Rep.]=Tableau210[[#This Row],[REPERE BUTA]])
      )
   ),
0)</f>
        <v>0</v>
      </c>
      <c r="BE1438" s="182">
        <f>IFERROR(VLOOKUP(Tableau210[[#This Row],[OPERATION]],Tableau4[],3,FALSE),"")</f>
        <v>1</v>
      </c>
      <c r="BF1438" s="117" cm="1">
        <f t="array" ref="BF1438">IFERROR(
   SUM(
      _xlfn._xlws.FILTER(
         Tableau3[Joint Définitif Nb],
         (Tableau3[ITEM]=Tableau210[[#This Row],[NOM]])*
         (Tableau3[Rep.]=Tableau210[[#This Row],[REPERE BUTA]])
      )
   ),
0)</f>
        <v>0</v>
      </c>
      <c r="BG1438" s="117"/>
      <c r="BH1438" s="117" cm="1">
        <f t="array" ref="BH14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8" s="411" t="s">
        <v>3441</v>
      </c>
      <c r="BJ1438" s="117"/>
      <c r="BK1438" s="117"/>
      <c r="BL1438" s="117"/>
      <c r="BM1438" s="117"/>
      <c r="BN1438" s="117"/>
      <c r="BO1438" s="117"/>
      <c r="BP1438" s="117"/>
      <c r="BQ1438" s="48"/>
      <c r="BR1438" s="119"/>
      <c r="BS1438" s="48"/>
      <c r="BT1438" s="48"/>
      <c r="BU1438" s="48"/>
      <c r="BV1438" s="48"/>
      <c r="BW1438" s="48"/>
      <c r="BX1438" s="48"/>
    </row>
    <row r="1439" spans="1:76" ht="15.75" hidden="1" x14ac:dyDescent="0.25">
      <c r="A1439" s="48" t="e" cm="1">
        <f t="array" ref="A1439">_xlfn.XLOOKUP(Tableau210[[#This Row],[NOM]]&amp;Tableau210[[#This Row],[REPERE BUTA]],[6]!Tableau16[POSTE TECHNIQUE]&amp;[6]!Tableau16[Repere ADM],[6]!Tableau16[NUMERO CLIENT])</f>
        <v>#N/A</v>
      </c>
      <c r="B1439" s="48" t="e" cm="1">
        <f t="array" ref="B1439">_xlfn.XLOOKUP(Tableau210[[#This Row],[NOM]]&amp;Tableau210[[#This Row],[REPERE BUTA]],[6]!Tableau16[POSTE TECHNIQUE]&amp;[6]!Tableau16[Repere REF],[6]!Tableau16[NUMERO CLIENT])</f>
        <v>#N/A</v>
      </c>
      <c r="C1439" s="48" cm="1">
        <f t="array" ref="C1439">_xlfn.XLOOKUP(Tableau210[[#This Row],[NOM]]&amp;Tableau210[[#This Row],[Repere Ubleam]],[7]Sheet1!$C$2:$C$2995&amp;[7]Sheet1!$I$2:$I$2995,[7]Sheet1!$A$2:$A$2995)</f>
        <v>1439</v>
      </c>
      <c r="D1439" s="48" t="str">
        <f>C1439&amp;""</f>
        <v>1439</v>
      </c>
      <c r="E1439" s="48" t="e">
        <v>#N/A</v>
      </c>
      <c r="F1439" s="48" t="e">
        <v>#N/A</v>
      </c>
      <c r="G1439" s="190" t="s">
        <v>3360</v>
      </c>
      <c r="H1439" s="119" t="s">
        <v>1068</v>
      </c>
      <c r="I1439" s="158" t="s">
        <v>1069</v>
      </c>
      <c r="J1439" s="158" t="s">
        <v>1069</v>
      </c>
      <c r="K1439" s="158" t="str">
        <f>_xlfn.XLOOKUP(Tableau210[[#This Row],[NOM]],[8]LUT!$I$5:$I$301,[8]LUT!$N$5:$N$301)</f>
        <v xml:space="preserve">Tuyauterie </v>
      </c>
      <c r="L1439" s="119" t="s">
        <v>76</v>
      </c>
      <c r="M1439" s="119"/>
      <c r="N1439" s="119" t="s">
        <v>76</v>
      </c>
      <c r="O1439" s="119"/>
      <c r="P1439" s="119"/>
      <c r="Q1439" s="119"/>
      <c r="R1439" s="119"/>
      <c r="S1439" s="119"/>
      <c r="T1439" s="119"/>
      <c r="U1439" s="119"/>
      <c r="V1439" s="119"/>
      <c r="W1439" s="148"/>
      <c r="X1439" s="207" cm="1">
        <f t="array" ref="X14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3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39" s="148"/>
      <c r="AA1439" s="207" cm="1">
        <f t="array" ref="AA14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3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39" s="48"/>
      <c r="AD1439" s="117" t="s">
        <v>2103</v>
      </c>
      <c r="AE1439" s="119"/>
      <c r="AF1439" s="183">
        <f>IFERROR(VLOOKUP(Tableau210[[#This Row],[OPERATION]],Tableau4[],5,FALSE),"")</f>
        <v>1</v>
      </c>
      <c r="AG1439" s="119" cm="1">
        <f t="array" ref="AG1439">IFERROR(
   SUM(
      _xlfn._xlws.FILTER(
         Tableau3[JP],
         (Tableau3[ITEM]=Tableau210[[#This Row],[NOM]])*
         (Tableau3[Rep.]=Tableau210[[#This Row],[REPERE BUTA]])
      )
   ),
0)</f>
        <v>0</v>
      </c>
      <c r="AH1439" s="183">
        <f>IFERROR(VLOOKUP(Tableau210[[#This Row],[OPERATION]],Tableau4[],4,FALSE),"")</f>
        <v>0</v>
      </c>
      <c r="AI1439" s="119" cm="1">
        <f t="array" ref="AI1439">IFERROR(
   SUM(
      _xlfn._xlws.FILTER(
         Tableau3[BP],
         (Tableau3[ITEM]=Tableau210[[#This Row],[NOM]])*
         (Tableau3[Rep.]=Tableau210[[#This Row],[REPERE BUTA]])
      )
   ),
0)</f>
        <v>0</v>
      </c>
      <c r="AJ1439" s="181" t="str">
        <f>IF(Tableau210[[#This Row],[NB JP EMIS]]=1,"1 JP","") &amp; IF(Tableau210[[#This Row],[NB BP EMIS]]=1," 1 BP","")</f>
        <v>1 JP</v>
      </c>
      <c r="AK1439" s="119" t="str">
        <f>IF(Tableau210[[#This Row],[NB JP BUTA]]=1,"1 JP","") &amp; IF(Tableau210[[#This Row],[Nb BP BUTA]]=1," 1 BP","") &amp; IF(Tableau210[[#This Row],[Nb BP BUTA]]=2," 2 BP","")</f>
        <v/>
      </c>
      <c r="AL1439" s="117"/>
      <c r="AM1439" s="117" t="str">
        <f>IFERROR(+VLOOKUP(AY1439,Tiges!$G$4:$I$569,3,FALSE),"")</f>
        <v/>
      </c>
      <c r="AN1439" s="48"/>
      <c r="AO1439" s="117"/>
      <c r="AP1439" s="117" cm="1">
        <f t="array" ref="AP14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39" s="411" t="s">
        <v>3441</v>
      </c>
      <c r="AR1439" s="117"/>
      <c r="AS1439" s="117" cm="1">
        <f t="array" ref="AS14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39" s="411" t="s">
        <v>3441</v>
      </c>
      <c r="AU1439" s="117"/>
      <c r="AV1439" s="117" cm="1">
        <f t="array" ref="AV14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39" s="411" t="s">
        <v>3441</v>
      </c>
      <c r="AX1439" s="117"/>
      <c r="AY1439" s="117" t="str" cm="1">
        <f t="array" ref="AY1439">IFERROR(_xlfn.XLOOKUP(Tableau210[[#This Row],[DN DONNEES BUTA ]]&amp;Tableau210[[#This Row],[PN DONNEES BUTA]],Tiges!$B$4:$B$79&amp;Tiges!$C$4:$C$79,Tiges!$G$4:$G$79),"")</f>
        <v/>
      </c>
      <c r="AZ1439" s="117"/>
      <c r="BA1439" s="117" t="str" cm="1">
        <f t="array" ref="BA1439">IFERROR(_xlfn.XLOOKUP(Tableau210[[#This Row],[DN DONNEES BUTA ]]&amp;Tableau210[[#This Row],[PN DONNEES BUTA]],Tiges!$B$4:$B$79&amp;Tiges!$C$4:$C$79,Tiges!$H$4:$H$79),"")</f>
        <v/>
      </c>
      <c r="BB1439" s="117"/>
      <c r="BC1439" s="184">
        <f>IFERROR(VLOOKUP(Tableau210[[#This Row],[OPERATION]],Tableau4[],2,FALSE),"")</f>
        <v>2</v>
      </c>
      <c r="BD1439" s="117" cm="1">
        <f t="array" ref="BD1439">IFERROR(
   SUM(
      _xlfn._xlws.FILTER(
         Tableau3[Nb Platinage Joint],
         (Tableau3[ITEM]=Tableau210[[#This Row],[NOM]])*
         (Tableau3[Rep.]=Tableau210[[#This Row],[REPERE BUTA]])
      )
   ),
0)</f>
        <v>0</v>
      </c>
      <c r="BE1439" s="182">
        <f>IFERROR(VLOOKUP(Tableau210[[#This Row],[OPERATION]],Tableau4[],3,FALSE),"")</f>
        <v>1</v>
      </c>
      <c r="BF1439" s="117" cm="1">
        <f t="array" ref="BF1439">IFERROR(
   SUM(
      _xlfn._xlws.FILTER(
         Tableau3[Joint Définitif Nb],
         (Tableau3[ITEM]=Tableau210[[#This Row],[NOM]])*
         (Tableau3[Rep.]=Tableau210[[#This Row],[REPERE BUTA]])
      )
   ),
0)</f>
        <v>0</v>
      </c>
      <c r="BG1439" s="117"/>
      <c r="BH1439" s="117" cm="1">
        <f t="array" ref="BH14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39" s="411" t="s">
        <v>3441</v>
      </c>
      <c r="BJ1439" s="117"/>
      <c r="BK1439" s="117"/>
      <c r="BL1439" s="117"/>
      <c r="BM1439" s="117"/>
      <c r="BN1439" s="117"/>
      <c r="BO1439" s="117"/>
      <c r="BP1439" s="117"/>
      <c r="BQ1439" s="48"/>
      <c r="BR1439" s="119"/>
      <c r="BS1439" s="48"/>
      <c r="BT1439" s="48"/>
      <c r="BU1439" s="48"/>
      <c r="BV1439" s="48"/>
      <c r="BW1439" s="48"/>
      <c r="BX1439" s="48"/>
    </row>
    <row r="1440" spans="1:76" ht="15.75" hidden="1" x14ac:dyDescent="0.25">
      <c r="A1440" s="48" t="e" cm="1">
        <f t="array" ref="A1440">_xlfn.XLOOKUP(Tableau210[[#This Row],[NOM]]&amp;Tableau210[[#This Row],[REPERE BUTA]],[6]!Tableau16[POSTE TECHNIQUE]&amp;[6]!Tableau16[Repere ADM],[6]!Tableau16[NUMERO CLIENT])</f>
        <v>#N/A</v>
      </c>
      <c r="B1440" s="48" t="e" cm="1">
        <f t="array" ref="B1440">_xlfn.XLOOKUP(Tableau210[[#This Row],[NOM]]&amp;Tableau210[[#This Row],[REPERE BUTA]],[6]!Tableau16[POSTE TECHNIQUE]&amp;[6]!Tableau16[Repere REF],[6]!Tableau16[NUMERO CLIENT])</f>
        <v>#N/A</v>
      </c>
      <c r="C1440" s="48" cm="1">
        <f t="array" ref="C1440">_xlfn.XLOOKUP(Tableau210[[#This Row],[NOM]]&amp;Tableau210[[#This Row],[Repere Ubleam]],[7]Sheet1!$C$2:$C$2995&amp;[7]Sheet1!$I$2:$I$2995,[7]Sheet1!$A$2:$A$2995)</f>
        <v>1440</v>
      </c>
      <c r="D1440" s="48" t="str">
        <f>C1440&amp;""</f>
        <v>1440</v>
      </c>
      <c r="E1440" s="48" t="e">
        <v>#N/A</v>
      </c>
      <c r="F1440" s="48" t="e">
        <v>#N/A</v>
      </c>
      <c r="G1440" s="190" t="s">
        <v>3360</v>
      </c>
      <c r="H1440" s="119" t="s">
        <v>1068</v>
      </c>
      <c r="I1440" s="158" t="s">
        <v>1069</v>
      </c>
      <c r="J1440" s="158" t="s">
        <v>1069</v>
      </c>
      <c r="K1440" s="158" t="str">
        <f>_xlfn.XLOOKUP(Tableau210[[#This Row],[NOM]],[8]LUT!$I$5:$I$301,[8]LUT!$N$5:$N$301)</f>
        <v xml:space="preserve">Tuyauterie </v>
      </c>
      <c r="L1440" s="119" t="s">
        <v>81</v>
      </c>
      <c r="M1440" s="119"/>
      <c r="N1440" s="119" t="s">
        <v>81</v>
      </c>
      <c r="O1440" s="119"/>
      <c r="P1440" s="119"/>
      <c r="Q1440" s="119"/>
      <c r="R1440" s="119"/>
      <c r="S1440" s="119"/>
      <c r="T1440" s="119"/>
      <c r="U1440" s="119"/>
      <c r="V1440" s="119"/>
      <c r="W1440" s="148"/>
      <c r="X1440" s="207" cm="1">
        <f t="array" ref="X14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0" s="148"/>
      <c r="AA1440" s="207" cm="1">
        <f t="array" ref="AA14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0" s="48"/>
      <c r="AD1440" s="117" t="s">
        <v>2103</v>
      </c>
      <c r="AE1440" s="119"/>
      <c r="AF1440" s="183">
        <f>IFERROR(VLOOKUP(Tableau210[[#This Row],[OPERATION]],Tableau4[],5,FALSE),"")</f>
        <v>1</v>
      </c>
      <c r="AG1440" s="119" cm="1">
        <f t="array" ref="AG1440">IFERROR(
   SUM(
      _xlfn._xlws.FILTER(
         Tableau3[JP],
         (Tableau3[ITEM]=Tableau210[[#This Row],[NOM]])*
         (Tableau3[Rep.]=Tableau210[[#This Row],[REPERE BUTA]])
      )
   ),
0)</f>
        <v>0</v>
      </c>
      <c r="AH1440" s="183">
        <f>IFERROR(VLOOKUP(Tableau210[[#This Row],[OPERATION]],Tableau4[],4,FALSE),"")</f>
        <v>0</v>
      </c>
      <c r="AI1440" s="119" cm="1">
        <f t="array" ref="AI1440">IFERROR(
   SUM(
      _xlfn._xlws.FILTER(
         Tableau3[BP],
         (Tableau3[ITEM]=Tableau210[[#This Row],[NOM]])*
         (Tableau3[Rep.]=Tableau210[[#This Row],[REPERE BUTA]])
      )
   ),
0)</f>
        <v>0</v>
      </c>
      <c r="AJ1440" s="181" t="str">
        <f>IF(Tableau210[[#This Row],[NB JP EMIS]]=1,"1 JP","") &amp; IF(Tableau210[[#This Row],[NB BP EMIS]]=1," 1 BP","")</f>
        <v>1 JP</v>
      </c>
      <c r="AK1440" s="119" t="str">
        <f>IF(Tableau210[[#This Row],[NB JP BUTA]]=1,"1 JP","") &amp; IF(Tableau210[[#This Row],[Nb BP BUTA]]=1," 1 BP","") &amp; IF(Tableau210[[#This Row],[Nb BP BUTA]]=2," 2 BP","")</f>
        <v/>
      </c>
      <c r="AL1440" s="117"/>
      <c r="AM1440" s="117" t="str">
        <f>IFERROR(+VLOOKUP(AY1440,Tiges!$G$4:$I$569,3,FALSE),"")</f>
        <v/>
      </c>
      <c r="AN1440" s="48"/>
      <c r="AO1440" s="117"/>
      <c r="AP1440" s="117" cm="1">
        <f t="array" ref="AP14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0" s="411" t="s">
        <v>3441</v>
      </c>
      <c r="AR1440" s="117"/>
      <c r="AS1440" s="117" cm="1">
        <f t="array" ref="AS14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0" s="411" t="s">
        <v>3441</v>
      </c>
      <c r="AU1440" s="117"/>
      <c r="AV1440" s="117" cm="1">
        <f t="array" ref="AV14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0" s="411" t="s">
        <v>3441</v>
      </c>
      <c r="AX1440" s="117"/>
      <c r="AY1440" s="117" t="str" cm="1">
        <f t="array" ref="AY1440">IFERROR(_xlfn.XLOOKUP(Tableau210[[#This Row],[DN DONNEES BUTA ]]&amp;Tableau210[[#This Row],[PN DONNEES BUTA]],Tiges!$B$4:$B$79&amp;Tiges!$C$4:$C$79,Tiges!$G$4:$G$79),"")</f>
        <v/>
      </c>
      <c r="AZ1440" s="117"/>
      <c r="BA1440" s="117" t="str" cm="1">
        <f t="array" ref="BA1440">IFERROR(_xlfn.XLOOKUP(Tableau210[[#This Row],[DN DONNEES BUTA ]]&amp;Tableau210[[#This Row],[PN DONNEES BUTA]],Tiges!$B$4:$B$79&amp;Tiges!$C$4:$C$79,Tiges!$H$4:$H$79),"")</f>
        <v/>
      </c>
      <c r="BB1440" s="117"/>
      <c r="BC1440" s="184">
        <f>IFERROR(VLOOKUP(Tableau210[[#This Row],[OPERATION]],Tableau4[],2,FALSE),"")</f>
        <v>2</v>
      </c>
      <c r="BD1440" s="117" cm="1">
        <f t="array" ref="BD1440">IFERROR(
   SUM(
      _xlfn._xlws.FILTER(
         Tableau3[Nb Platinage Joint],
         (Tableau3[ITEM]=Tableau210[[#This Row],[NOM]])*
         (Tableau3[Rep.]=Tableau210[[#This Row],[REPERE BUTA]])
      )
   ),
0)</f>
        <v>0</v>
      </c>
      <c r="BE1440" s="182">
        <f>IFERROR(VLOOKUP(Tableau210[[#This Row],[OPERATION]],Tableau4[],3,FALSE),"")</f>
        <v>1</v>
      </c>
      <c r="BF1440" s="117" cm="1">
        <f t="array" ref="BF1440">IFERROR(
   SUM(
      _xlfn._xlws.FILTER(
         Tableau3[Joint Définitif Nb],
         (Tableau3[ITEM]=Tableau210[[#This Row],[NOM]])*
         (Tableau3[Rep.]=Tableau210[[#This Row],[REPERE BUTA]])
      )
   ),
0)</f>
        <v>0</v>
      </c>
      <c r="BG1440" s="117"/>
      <c r="BH1440" s="117" cm="1">
        <f t="array" ref="BH14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0" s="411" t="s">
        <v>3441</v>
      </c>
      <c r="BJ1440" s="117"/>
      <c r="BK1440" s="117"/>
      <c r="BL1440" s="117"/>
      <c r="BM1440" s="117"/>
      <c r="BN1440" s="117"/>
      <c r="BO1440" s="117"/>
      <c r="BP1440" s="117"/>
      <c r="BQ1440" s="48"/>
      <c r="BR1440" s="119"/>
      <c r="BS1440" s="48"/>
      <c r="BT1440" s="48"/>
      <c r="BU1440" s="48"/>
      <c r="BV1440" s="48"/>
      <c r="BW1440" s="48"/>
      <c r="BX1440" s="48"/>
    </row>
    <row r="1441" spans="1:76" ht="15.75" hidden="1" x14ac:dyDescent="0.25">
      <c r="A1441" s="48" t="e" cm="1">
        <f t="array" ref="A1441">_xlfn.XLOOKUP(Tableau210[[#This Row],[NOM]]&amp;Tableau210[[#This Row],[REPERE BUTA]],[6]!Tableau16[POSTE TECHNIQUE]&amp;[6]!Tableau16[Repere ADM],[6]!Tableau16[NUMERO CLIENT])</f>
        <v>#N/A</v>
      </c>
      <c r="B1441" s="48" t="e" cm="1">
        <f t="array" ref="B1441">_xlfn.XLOOKUP(Tableau210[[#This Row],[NOM]]&amp;Tableau210[[#This Row],[REPERE BUTA]],[6]!Tableau16[POSTE TECHNIQUE]&amp;[6]!Tableau16[Repere REF],[6]!Tableau16[NUMERO CLIENT])</f>
        <v>#N/A</v>
      </c>
      <c r="C1441" s="48" cm="1">
        <f t="array" ref="C1441">_xlfn.XLOOKUP(Tableau210[[#This Row],[NOM]]&amp;Tableau210[[#This Row],[Repere Ubleam]],[7]Sheet1!$C$2:$C$2995&amp;[7]Sheet1!$I$2:$I$2995,[7]Sheet1!$A$2:$A$2995)</f>
        <v>1441</v>
      </c>
      <c r="D1441" s="48" t="str">
        <f>C1441&amp;""</f>
        <v>1441</v>
      </c>
      <c r="E1441" s="48" t="e">
        <v>#N/A</v>
      </c>
      <c r="F1441" s="48" t="e">
        <v>#N/A</v>
      </c>
      <c r="G1441" s="190" t="s">
        <v>3360</v>
      </c>
      <c r="H1441" s="119" t="s">
        <v>1068</v>
      </c>
      <c r="I1441" s="158" t="s">
        <v>1069</v>
      </c>
      <c r="J1441" s="158" t="s">
        <v>1069</v>
      </c>
      <c r="K1441" s="158" t="str">
        <f>_xlfn.XLOOKUP(Tableau210[[#This Row],[NOM]],[8]LUT!$I$5:$I$301,[8]LUT!$N$5:$N$301)</f>
        <v xml:space="preserve">Tuyauterie </v>
      </c>
      <c r="L1441" s="119" t="s">
        <v>82</v>
      </c>
      <c r="M1441" s="119"/>
      <c r="N1441" s="119" t="s">
        <v>82</v>
      </c>
      <c r="O1441" s="119"/>
      <c r="P1441" s="119"/>
      <c r="Q1441" s="119"/>
      <c r="R1441" s="119"/>
      <c r="S1441" s="119"/>
      <c r="T1441" s="119"/>
      <c r="U1441" s="119"/>
      <c r="V1441" s="119"/>
      <c r="W1441" s="148"/>
      <c r="X1441" s="207" cm="1">
        <f t="array" ref="X14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1" s="148"/>
      <c r="AA1441" s="207" cm="1">
        <f t="array" ref="AA14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1" s="48"/>
      <c r="AD1441" s="117" t="s">
        <v>2103</v>
      </c>
      <c r="AE1441" s="119"/>
      <c r="AF1441" s="183">
        <f>IFERROR(VLOOKUP(Tableau210[[#This Row],[OPERATION]],Tableau4[],5,FALSE),"")</f>
        <v>1</v>
      </c>
      <c r="AG1441" s="119" cm="1">
        <f t="array" ref="AG1441">IFERROR(
   SUM(
      _xlfn._xlws.FILTER(
         Tableau3[JP],
         (Tableau3[ITEM]=Tableau210[[#This Row],[NOM]])*
         (Tableau3[Rep.]=Tableau210[[#This Row],[REPERE BUTA]])
      )
   ),
0)</f>
        <v>0</v>
      </c>
      <c r="AH1441" s="183">
        <f>IFERROR(VLOOKUP(Tableau210[[#This Row],[OPERATION]],Tableau4[],4,FALSE),"")</f>
        <v>0</v>
      </c>
      <c r="AI1441" s="119" cm="1">
        <f t="array" ref="AI1441">IFERROR(
   SUM(
      _xlfn._xlws.FILTER(
         Tableau3[BP],
         (Tableau3[ITEM]=Tableau210[[#This Row],[NOM]])*
         (Tableau3[Rep.]=Tableau210[[#This Row],[REPERE BUTA]])
      )
   ),
0)</f>
        <v>0</v>
      </c>
      <c r="AJ1441" s="181" t="str">
        <f>IF(Tableau210[[#This Row],[NB JP EMIS]]=1,"1 JP","") &amp; IF(Tableau210[[#This Row],[NB BP EMIS]]=1," 1 BP","")</f>
        <v>1 JP</v>
      </c>
      <c r="AK1441" s="119" t="str">
        <f>IF(Tableau210[[#This Row],[NB JP BUTA]]=1,"1 JP","") &amp; IF(Tableau210[[#This Row],[Nb BP BUTA]]=1," 1 BP","") &amp; IF(Tableau210[[#This Row],[Nb BP BUTA]]=2," 2 BP","")</f>
        <v/>
      </c>
      <c r="AL1441" s="117"/>
      <c r="AM1441" s="117" t="str">
        <f>IFERROR(+VLOOKUP(AY1441,Tiges!$G$4:$I$569,3,FALSE),"")</f>
        <v/>
      </c>
      <c r="AN1441" s="48"/>
      <c r="AO1441" s="117"/>
      <c r="AP1441" s="117" cm="1">
        <f t="array" ref="AP14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1" s="411" t="s">
        <v>3441</v>
      </c>
      <c r="AR1441" s="117"/>
      <c r="AS1441" s="117" cm="1">
        <f t="array" ref="AS14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1" s="411" t="s">
        <v>3441</v>
      </c>
      <c r="AU1441" s="117"/>
      <c r="AV1441" s="117" cm="1">
        <f t="array" ref="AV14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1" s="411" t="s">
        <v>3441</v>
      </c>
      <c r="AX1441" s="117"/>
      <c r="AY1441" s="117" t="str" cm="1">
        <f t="array" ref="AY1441">IFERROR(_xlfn.XLOOKUP(Tableau210[[#This Row],[DN DONNEES BUTA ]]&amp;Tableau210[[#This Row],[PN DONNEES BUTA]],Tiges!$B$4:$B$79&amp;Tiges!$C$4:$C$79,Tiges!$G$4:$G$79),"")</f>
        <v/>
      </c>
      <c r="AZ1441" s="117"/>
      <c r="BA1441" s="117" t="str" cm="1">
        <f t="array" ref="BA1441">IFERROR(_xlfn.XLOOKUP(Tableau210[[#This Row],[DN DONNEES BUTA ]]&amp;Tableau210[[#This Row],[PN DONNEES BUTA]],Tiges!$B$4:$B$79&amp;Tiges!$C$4:$C$79,Tiges!$H$4:$H$79),"")</f>
        <v/>
      </c>
      <c r="BB1441" s="117"/>
      <c r="BC1441" s="184">
        <f>IFERROR(VLOOKUP(Tableau210[[#This Row],[OPERATION]],Tableau4[],2,FALSE),"")</f>
        <v>2</v>
      </c>
      <c r="BD1441" s="117" cm="1">
        <f t="array" ref="BD1441">IFERROR(
   SUM(
      _xlfn._xlws.FILTER(
         Tableau3[Nb Platinage Joint],
         (Tableau3[ITEM]=Tableau210[[#This Row],[NOM]])*
         (Tableau3[Rep.]=Tableau210[[#This Row],[REPERE BUTA]])
      )
   ),
0)</f>
        <v>0</v>
      </c>
      <c r="BE1441" s="182">
        <f>IFERROR(VLOOKUP(Tableau210[[#This Row],[OPERATION]],Tableau4[],3,FALSE),"")</f>
        <v>1</v>
      </c>
      <c r="BF1441" s="117" cm="1">
        <f t="array" ref="BF1441">IFERROR(
   SUM(
      _xlfn._xlws.FILTER(
         Tableau3[Joint Définitif Nb],
         (Tableau3[ITEM]=Tableau210[[#This Row],[NOM]])*
         (Tableau3[Rep.]=Tableau210[[#This Row],[REPERE BUTA]])
      )
   ),
0)</f>
        <v>0</v>
      </c>
      <c r="BG1441" s="117"/>
      <c r="BH1441" s="117" cm="1">
        <f t="array" ref="BH14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1" s="411" t="s">
        <v>3441</v>
      </c>
      <c r="BJ1441" s="117"/>
      <c r="BK1441" s="117"/>
      <c r="BL1441" s="117"/>
      <c r="BM1441" s="117"/>
      <c r="BN1441" s="117"/>
      <c r="BO1441" s="117"/>
      <c r="BP1441" s="117"/>
      <c r="BQ1441" s="48"/>
      <c r="BR1441" s="119"/>
      <c r="BS1441" s="48"/>
      <c r="BT1441" s="48"/>
      <c r="BU1441" s="48"/>
      <c r="BV1441" s="48"/>
      <c r="BW1441" s="48"/>
      <c r="BX1441" s="48"/>
    </row>
    <row r="1442" spans="1:76" ht="15.75" hidden="1" x14ac:dyDescent="0.25">
      <c r="A1442" s="48" t="e" cm="1">
        <f t="array" ref="A1442">_xlfn.XLOOKUP(Tableau210[[#This Row],[NOM]]&amp;Tableau210[[#This Row],[REPERE BUTA]],[6]!Tableau16[POSTE TECHNIQUE]&amp;[6]!Tableau16[Repere ADM],[6]!Tableau16[NUMERO CLIENT])</f>
        <v>#N/A</v>
      </c>
      <c r="B1442" s="48" t="e" cm="1">
        <f t="array" ref="B1442">_xlfn.XLOOKUP(Tableau210[[#This Row],[NOM]]&amp;Tableau210[[#This Row],[REPERE BUTA]],[6]!Tableau16[POSTE TECHNIQUE]&amp;[6]!Tableau16[Repere REF],[6]!Tableau16[NUMERO CLIENT])</f>
        <v>#N/A</v>
      </c>
      <c r="C1442" s="48" cm="1">
        <f t="array" ref="C1442">_xlfn.XLOOKUP(Tableau210[[#This Row],[NOM]]&amp;Tableau210[[#This Row],[Repere Ubleam]],[7]Sheet1!$C$2:$C$2995&amp;[7]Sheet1!$I$2:$I$2995,[7]Sheet1!$A$2:$A$2995)</f>
        <v>1442</v>
      </c>
      <c r="D1442" s="48" t="str">
        <f>C1442&amp;""</f>
        <v>1442</v>
      </c>
      <c r="E1442" s="48" t="e">
        <v>#N/A</v>
      </c>
      <c r="F1442" s="48" t="e">
        <v>#N/A</v>
      </c>
      <c r="G1442" s="190" t="s">
        <v>3361</v>
      </c>
      <c r="H1442" s="119" t="s">
        <v>1068</v>
      </c>
      <c r="I1442" s="158" t="s">
        <v>1069</v>
      </c>
      <c r="J1442" s="158" t="s">
        <v>1069</v>
      </c>
      <c r="K1442" s="158" t="str">
        <f>_xlfn.XLOOKUP(Tableau210[[#This Row],[NOM]],[8]LUT!$I$5:$I$301,[8]LUT!$N$5:$N$301)</f>
        <v xml:space="preserve">Tuyauterie </v>
      </c>
      <c r="L1442" s="119" t="s">
        <v>73</v>
      </c>
      <c r="M1442" s="119"/>
      <c r="N1442" s="119" t="s">
        <v>73</v>
      </c>
      <c r="O1442" s="119"/>
      <c r="P1442" s="119"/>
      <c r="Q1442" s="119"/>
      <c r="R1442" s="119"/>
      <c r="S1442" s="119"/>
      <c r="T1442" s="119"/>
      <c r="U1442" s="119"/>
      <c r="V1442" s="119"/>
      <c r="W1442" s="148"/>
      <c r="X1442" s="207" cm="1">
        <f t="array" ref="X14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2" s="148"/>
      <c r="AA1442" s="207" cm="1">
        <f t="array" ref="AA14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2" s="48"/>
      <c r="AD1442" s="117" t="s">
        <v>2103</v>
      </c>
      <c r="AE1442" s="119"/>
      <c r="AF1442" s="183">
        <f>IFERROR(VLOOKUP(Tableau210[[#This Row],[OPERATION]],Tableau4[],5,FALSE),"")</f>
        <v>1</v>
      </c>
      <c r="AG1442" s="119" cm="1">
        <f t="array" ref="AG1442">IFERROR(
   SUM(
      _xlfn._xlws.FILTER(
         Tableau3[JP],
         (Tableau3[ITEM]=Tableau210[[#This Row],[NOM]])*
         (Tableau3[Rep.]=Tableau210[[#This Row],[REPERE BUTA]])
      )
   ),
0)</f>
        <v>0</v>
      </c>
      <c r="AH1442" s="183">
        <f>IFERROR(VLOOKUP(Tableau210[[#This Row],[OPERATION]],Tableau4[],4,FALSE),"")</f>
        <v>0</v>
      </c>
      <c r="AI1442" s="119" cm="1">
        <f t="array" ref="AI1442">IFERROR(
   SUM(
      _xlfn._xlws.FILTER(
         Tableau3[BP],
         (Tableau3[ITEM]=Tableau210[[#This Row],[NOM]])*
         (Tableau3[Rep.]=Tableau210[[#This Row],[REPERE BUTA]])
      )
   ),
0)</f>
        <v>0</v>
      </c>
      <c r="AJ1442" s="181" t="str">
        <f>IF(Tableau210[[#This Row],[NB JP EMIS]]=1,"1 JP","") &amp; IF(Tableau210[[#This Row],[NB BP EMIS]]=1," 1 BP","")</f>
        <v>1 JP</v>
      </c>
      <c r="AK1442" s="119" t="str">
        <f>IF(Tableau210[[#This Row],[NB JP BUTA]]=1,"1 JP","") &amp; IF(Tableau210[[#This Row],[Nb BP BUTA]]=1," 1 BP","") &amp; IF(Tableau210[[#This Row],[Nb BP BUTA]]=2," 2 BP","")</f>
        <v/>
      </c>
      <c r="AL1442" s="117"/>
      <c r="AM1442" s="117" t="str">
        <f>IFERROR(+VLOOKUP(AY1442,Tiges!$G$4:$I$569,3,FALSE),"")</f>
        <v/>
      </c>
      <c r="AN1442" s="48"/>
      <c r="AO1442" s="117"/>
      <c r="AP1442" s="117" cm="1">
        <f t="array" ref="AP14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2" s="411" t="s">
        <v>3441</v>
      </c>
      <c r="AR1442" s="117"/>
      <c r="AS1442" s="117" cm="1">
        <f t="array" ref="AS14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2" s="411" t="s">
        <v>3441</v>
      </c>
      <c r="AU1442" s="117"/>
      <c r="AV1442" s="117" cm="1">
        <f t="array" ref="AV14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2" s="411" t="s">
        <v>3441</v>
      </c>
      <c r="AX1442" s="117"/>
      <c r="AY1442" s="117" t="str" cm="1">
        <f t="array" ref="AY1442">IFERROR(_xlfn.XLOOKUP(Tableau210[[#This Row],[DN DONNEES BUTA ]]&amp;Tableau210[[#This Row],[PN DONNEES BUTA]],Tiges!$B$4:$B$79&amp;Tiges!$C$4:$C$79,Tiges!$G$4:$G$79),"")</f>
        <v/>
      </c>
      <c r="AZ1442" s="117"/>
      <c r="BA1442" s="117" t="str" cm="1">
        <f t="array" ref="BA1442">IFERROR(_xlfn.XLOOKUP(Tableau210[[#This Row],[DN DONNEES BUTA ]]&amp;Tableau210[[#This Row],[PN DONNEES BUTA]],Tiges!$B$4:$B$79&amp;Tiges!$C$4:$C$79,Tiges!$H$4:$H$79),"")</f>
        <v/>
      </c>
      <c r="BB1442" s="117"/>
      <c r="BC1442" s="184">
        <f>IFERROR(VLOOKUP(Tableau210[[#This Row],[OPERATION]],Tableau4[],2,FALSE),"")</f>
        <v>2</v>
      </c>
      <c r="BD1442" s="117" cm="1">
        <f t="array" ref="BD1442">IFERROR(
   SUM(
      _xlfn._xlws.FILTER(
         Tableau3[Nb Platinage Joint],
         (Tableau3[ITEM]=Tableau210[[#This Row],[NOM]])*
         (Tableau3[Rep.]=Tableau210[[#This Row],[REPERE BUTA]])
      )
   ),
0)</f>
        <v>0</v>
      </c>
      <c r="BE1442" s="182">
        <f>IFERROR(VLOOKUP(Tableau210[[#This Row],[OPERATION]],Tableau4[],3,FALSE),"")</f>
        <v>1</v>
      </c>
      <c r="BF1442" s="117" cm="1">
        <f t="array" ref="BF1442">IFERROR(
   SUM(
      _xlfn._xlws.FILTER(
         Tableau3[Joint Définitif Nb],
         (Tableau3[ITEM]=Tableau210[[#This Row],[NOM]])*
         (Tableau3[Rep.]=Tableau210[[#This Row],[REPERE BUTA]])
      )
   ),
0)</f>
        <v>0</v>
      </c>
      <c r="BG1442" s="117"/>
      <c r="BH1442" s="117" cm="1">
        <f t="array" ref="BH14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2" s="411" t="s">
        <v>3441</v>
      </c>
      <c r="BJ1442" s="117"/>
      <c r="BK1442" s="117"/>
      <c r="BL1442" s="117"/>
      <c r="BM1442" s="117"/>
      <c r="BN1442" s="117"/>
      <c r="BO1442" s="117"/>
      <c r="BP1442" s="117"/>
      <c r="BQ1442" s="48"/>
      <c r="BR1442" s="119"/>
      <c r="BS1442" s="48"/>
      <c r="BT1442" s="48"/>
      <c r="BU1442" s="48"/>
      <c r="BV1442" s="48"/>
      <c r="BW1442" s="48"/>
      <c r="BX1442" s="48"/>
    </row>
    <row r="1443" spans="1:76" ht="15.75" hidden="1" x14ac:dyDescent="0.25">
      <c r="A1443" s="48" t="e" cm="1">
        <f t="array" ref="A1443">_xlfn.XLOOKUP(Tableau210[[#This Row],[NOM]]&amp;Tableau210[[#This Row],[REPERE BUTA]],[6]!Tableau16[POSTE TECHNIQUE]&amp;[6]!Tableau16[Repere ADM],[6]!Tableau16[NUMERO CLIENT])</f>
        <v>#N/A</v>
      </c>
      <c r="B1443" s="48" t="e" cm="1">
        <f t="array" ref="B1443">_xlfn.XLOOKUP(Tableau210[[#This Row],[NOM]]&amp;Tableau210[[#This Row],[REPERE BUTA]],[6]!Tableau16[POSTE TECHNIQUE]&amp;[6]!Tableau16[Repere REF],[6]!Tableau16[NUMERO CLIENT])</f>
        <v>#N/A</v>
      </c>
      <c r="C1443" s="48" cm="1">
        <f t="array" ref="C1443">_xlfn.XLOOKUP(Tableau210[[#This Row],[NOM]]&amp;Tableau210[[#This Row],[Repere Ubleam]],[7]Sheet1!$C$2:$C$2995&amp;[7]Sheet1!$I$2:$I$2995,[7]Sheet1!$A$2:$A$2995)</f>
        <v>1443</v>
      </c>
      <c r="D1443" s="48" t="str">
        <f>C1443&amp;""</f>
        <v>1443</v>
      </c>
      <c r="E1443" s="48" t="e">
        <v>#N/A</v>
      </c>
      <c r="F1443" s="48" t="e">
        <v>#N/A</v>
      </c>
      <c r="G1443" s="190" t="s">
        <v>3361</v>
      </c>
      <c r="H1443" s="119" t="s">
        <v>1068</v>
      </c>
      <c r="I1443" s="158" t="s">
        <v>1069</v>
      </c>
      <c r="J1443" s="158" t="s">
        <v>1069</v>
      </c>
      <c r="K1443" s="158" t="str">
        <f>_xlfn.XLOOKUP(Tableau210[[#This Row],[NOM]],[8]LUT!$I$5:$I$301,[8]LUT!$N$5:$N$301)</f>
        <v xml:space="preserve">Tuyauterie </v>
      </c>
      <c r="L1443" s="119" t="s">
        <v>83</v>
      </c>
      <c r="M1443" s="119"/>
      <c r="N1443" s="119" t="s">
        <v>83</v>
      </c>
      <c r="O1443" s="119"/>
      <c r="P1443" s="119"/>
      <c r="Q1443" s="119"/>
      <c r="R1443" s="119"/>
      <c r="S1443" s="119"/>
      <c r="T1443" s="119"/>
      <c r="U1443" s="119"/>
      <c r="V1443" s="119"/>
      <c r="W1443" s="148"/>
      <c r="X1443" s="207" cm="1">
        <f t="array" ref="X14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3" s="148"/>
      <c r="AA1443" s="207" cm="1">
        <f t="array" ref="AA14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3" s="48"/>
      <c r="AD1443" s="117" t="s">
        <v>2103</v>
      </c>
      <c r="AE1443" s="119"/>
      <c r="AF1443" s="183">
        <f>IFERROR(VLOOKUP(Tableau210[[#This Row],[OPERATION]],Tableau4[],5,FALSE),"")</f>
        <v>1</v>
      </c>
      <c r="AG1443" s="119" cm="1">
        <f t="array" ref="AG1443">IFERROR(
   SUM(
      _xlfn._xlws.FILTER(
         Tableau3[JP],
         (Tableau3[ITEM]=Tableau210[[#This Row],[NOM]])*
         (Tableau3[Rep.]=Tableau210[[#This Row],[REPERE BUTA]])
      )
   ),
0)</f>
        <v>0</v>
      </c>
      <c r="AH1443" s="183">
        <f>IFERROR(VLOOKUP(Tableau210[[#This Row],[OPERATION]],Tableau4[],4,FALSE),"")</f>
        <v>0</v>
      </c>
      <c r="AI1443" s="119" cm="1">
        <f t="array" ref="AI1443">IFERROR(
   SUM(
      _xlfn._xlws.FILTER(
         Tableau3[BP],
         (Tableau3[ITEM]=Tableau210[[#This Row],[NOM]])*
         (Tableau3[Rep.]=Tableau210[[#This Row],[REPERE BUTA]])
      )
   ),
0)</f>
        <v>0</v>
      </c>
      <c r="AJ1443" s="181" t="str">
        <f>IF(Tableau210[[#This Row],[NB JP EMIS]]=1,"1 JP","") &amp; IF(Tableau210[[#This Row],[NB BP EMIS]]=1," 1 BP","")</f>
        <v>1 JP</v>
      </c>
      <c r="AK1443" s="119" t="str">
        <f>IF(Tableau210[[#This Row],[NB JP BUTA]]=1,"1 JP","") &amp; IF(Tableau210[[#This Row],[Nb BP BUTA]]=1," 1 BP","") &amp; IF(Tableau210[[#This Row],[Nb BP BUTA]]=2," 2 BP","")</f>
        <v/>
      </c>
      <c r="AL1443" s="117"/>
      <c r="AM1443" s="117" t="str">
        <f>IFERROR(+VLOOKUP(AY1443,Tiges!$G$4:$I$569,3,FALSE),"")</f>
        <v/>
      </c>
      <c r="AN1443" s="48"/>
      <c r="AO1443" s="117"/>
      <c r="AP1443" s="117" cm="1">
        <f t="array" ref="AP14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3" s="411" t="s">
        <v>3441</v>
      </c>
      <c r="AR1443" s="117"/>
      <c r="AS1443" s="117" cm="1">
        <f t="array" ref="AS14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3" s="411" t="s">
        <v>3441</v>
      </c>
      <c r="AU1443" s="117"/>
      <c r="AV1443" s="117" cm="1">
        <f t="array" ref="AV14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3" s="411" t="s">
        <v>3441</v>
      </c>
      <c r="AX1443" s="117"/>
      <c r="AY1443" s="117" t="str" cm="1">
        <f t="array" ref="AY1443">IFERROR(_xlfn.XLOOKUP(Tableau210[[#This Row],[DN DONNEES BUTA ]]&amp;Tableau210[[#This Row],[PN DONNEES BUTA]],Tiges!$B$4:$B$79&amp;Tiges!$C$4:$C$79,Tiges!$G$4:$G$79),"")</f>
        <v/>
      </c>
      <c r="AZ1443" s="117"/>
      <c r="BA1443" s="117" t="str" cm="1">
        <f t="array" ref="BA1443">IFERROR(_xlfn.XLOOKUP(Tableau210[[#This Row],[DN DONNEES BUTA ]]&amp;Tableau210[[#This Row],[PN DONNEES BUTA]],Tiges!$B$4:$B$79&amp;Tiges!$C$4:$C$79,Tiges!$H$4:$H$79),"")</f>
        <v/>
      </c>
      <c r="BB1443" s="117"/>
      <c r="BC1443" s="184">
        <f>IFERROR(VLOOKUP(Tableau210[[#This Row],[OPERATION]],Tableau4[],2,FALSE),"")</f>
        <v>2</v>
      </c>
      <c r="BD1443" s="117" cm="1">
        <f t="array" ref="BD1443">IFERROR(
   SUM(
      _xlfn._xlws.FILTER(
         Tableau3[Nb Platinage Joint],
         (Tableau3[ITEM]=Tableau210[[#This Row],[NOM]])*
         (Tableau3[Rep.]=Tableau210[[#This Row],[REPERE BUTA]])
      )
   ),
0)</f>
        <v>0</v>
      </c>
      <c r="BE1443" s="182">
        <f>IFERROR(VLOOKUP(Tableau210[[#This Row],[OPERATION]],Tableau4[],3,FALSE),"")</f>
        <v>1</v>
      </c>
      <c r="BF1443" s="117" cm="1">
        <f t="array" ref="BF1443">IFERROR(
   SUM(
      _xlfn._xlws.FILTER(
         Tableau3[Joint Définitif Nb],
         (Tableau3[ITEM]=Tableau210[[#This Row],[NOM]])*
         (Tableau3[Rep.]=Tableau210[[#This Row],[REPERE BUTA]])
      )
   ),
0)</f>
        <v>0</v>
      </c>
      <c r="BG1443" s="117"/>
      <c r="BH1443" s="117" cm="1">
        <f t="array" ref="BH14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3" s="411" t="s">
        <v>3441</v>
      </c>
      <c r="BJ1443" s="117"/>
      <c r="BK1443" s="117"/>
      <c r="BL1443" s="117"/>
      <c r="BM1443" s="117"/>
      <c r="BN1443" s="117"/>
      <c r="BO1443" s="117"/>
      <c r="BP1443" s="117"/>
      <c r="BQ1443" s="48"/>
      <c r="BR1443" s="119"/>
      <c r="BS1443" s="48"/>
      <c r="BT1443" s="48"/>
      <c r="BU1443" s="48"/>
      <c r="BV1443" s="48"/>
      <c r="BW1443" s="48"/>
      <c r="BX1443" s="48"/>
    </row>
    <row r="1444" spans="1:76" ht="15.75" hidden="1" x14ac:dyDescent="0.25">
      <c r="A1444" s="48" t="e" cm="1">
        <f t="array" ref="A1444">_xlfn.XLOOKUP(Tableau210[[#This Row],[NOM]]&amp;Tableau210[[#This Row],[REPERE BUTA]],[6]!Tableau16[POSTE TECHNIQUE]&amp;[6]!Tableau16[Repere ADM],[6]!Tableau16[NUMERO CLIENT])</f>
        <v>#N/A</v>
      </c>
      <c r="B1444" s="48" t="e" cm="1">
        <f t="array" ref="B1444">_xlfn.XLOOKUP(Tableau210[[#This Row],[NOM]]&amp;Tableau210[[#This Row],[REPERE BUTA]],[6]!Tableau16[POSTE TECHNIQUE]&amp;[6]!Tableau16[Repere REF],[6]!Tableau16[NUMERO CLIENT])</f>
        <v>#N/A</v>
      </c>
      <c r="C1444" s="48" cm="1">
        <f t="array" ref="C1444">_xlfn.XLOOKUP(Tableau210[[#This Row],[NOM]]&amp;Tableau210[[#This Row],[Repere Ubleam]],[7]Sheet1!$C$2:$C$2995&amp;[7]Sheet1!$I$2:$I$2995,[7]Sheet1!$A$2:$A$2995)</f>
        <v>1444</v>
      </c>
      <c r="D1444" s="48" t="str">
        <f>C1444&amp;""</f>
        <v>1444</v>
      </c>
      <c r="E1444" s="48" t="e">
        <v>#N/A</v>
      </c>
      <c r="F1444" s="48" t="e">
        <v>#N/A</v>
      </c>
      <c r="G1444" s="190" t="s">
        <v>3361</v>
      </c>
      <c r="H1444" s="119" t="s">
        <v>1068</v>
      </c>
      <c r="I1444" s="158" t="s">
        <v>1069</v>
      </c>
      <c r="J1444" s="158" t="s">
        <v>1069</v>
      </c>
      <c r="K1444" s="158" t="str">
        <f>_xlfn.XLOOKUP(Tableau210[[#This Row],[NOM]],[8]LUT!$I$5:$I$301,[8]LUT!$N$5:$N$301)</f>
        <v xml:space="preserve">Tuyauterie </v>
      </c>
      <c r="L1444" s="119" t="s">
        <v>75</v>
      </c>
      <c r="M1444" s="119"/>
      <c r="N1444" s="119" t="s">
        <v>75</v>
      </c>
      <c r="O1444" s="119"/>
      <c r="P1444" s="119"/>
      <c r="Q1444" s="119"/>
      <c r="R1444" s="119"/>
      <c r="S1444" s="119"/>
      <c r="T1444" s="119"/>
      <c r="U1444" s="119"/>
      <c r="V1444" s="119"/>
      <c r="W1444" s="148"/>
      <c r="X1444" s="207" cm="1">
        <f t="array" ref="X144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4" s="148"/>
      <c r="AA1444" s="207" cm="1">
        <f t="array" ref="AA144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4" s="48"/>
      <c r="AD1444" s="117" t="s">
        <v>2103</v>
      </c>
      <c r="AE1444" s="119"/>
      <c r="AF1444" s="183">
        <f>IFERROR(VLOOKUP(Tableau210[[#This Row],[OPERATION]],Tableau4[],5,FALSE),"")</f>
        <v>1</v>
      </c>
      <c r="AG1444" s="119" cm="1">
        <f t="array" ref="AG1444">IFERROR(
   SUM(
      _xlfn._xlws.FILTER(
         Tableau3[JP],
         (Tableau3[ITEM]=Tableau210[[#This Row],[NOM]])*
         (Tableau3[Rep.]=Tableau210[[#This Row],[REPERE BUTA]])
      )
   ),
0)</f>
        <v>0</v>
      </c>
      <c r="AH1444" s="183">
        <f>IFERROR(VLOOKUP(Tableau210[[#This Row],[OPERATION]],Tableau4[],4,FALSE),"")</f>
        <v>0</v>
      </c>
      <c r="AI1444" s="119" cm="1">
        <f t="array" ref="AI1444">IFERROR(
   SUM(
      _xlfn._xlws.FILTER(
         Tableau3[BP],
         (Tableau3[ITEM]=Tableau210[[#This Row],[NOM]])*
         (Tableau3[Rep.]=Tableau210[[#This Row],[REPERE BUTA]])
      )
   ),
0)</f>
        <v>0</v>
      </c>
      <c r="AJ1444" s="181" t="str">
        <f>IF(Tableau210[[#This Row],[NB JP EMIS]]=1,"1 JP","") &amp; IF(Tableau210[[#This Row],[NB BP EMIS]]=1," 1 BP","")</f>
        <v>1 JP</v>
      </c>
      <c r="AK1444" s="119" t="str">
        <f>IF(Tableau210[[#This Row],[NB JP BUTA]]=1,"1 JP","") &amp; IF(Tableau210[[#This Row],[Nb BP BUTA]]=1," 1 BP","") &amp; IF(Tableau210[[#This Row],[Nb BP BUTA]]=2," 2 BP","")</f>
        <v/>
      </c>
      <c r="AL1444" s="117"/>
      <c r="AM1444" s="117" t="str">
        <f>IFERROR(+VLOOKUP(AY1444,Tiges!$G$4:$I$569,3,FALSE),"")</f>
        <v/>
      </c>
      <c r="AN1444" s="48"/>
      <c r="AO1444" s="117"/>
      <c r="AP1444" s="117" cm="1">
        <f t="array" ref="AP144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4" s="411" t="s">
        <v>3441</v>
      </c>
      <c r="AR1444" s="117"/>
      <c r="AS1444" s="117" cm="1">
        <f t="array" ref="AS144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4" s="411" t="s">
        <v>3441</v>
      </c>
      <c r="AU1444" s="117"/>
      <c r="AV1444" s="117" cm="1">
        <f t="array" ref="AV144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4" s="411" t="s">
        <v>3441</v>
      </c>
      <c r="AX1444" s="117"/>
      <c r="AY1444" s="117" t="str" cm="1">
        <f t="array" ref="AY1444">IFERROR(_xlfn.XLOOKUP(Tableau210[[#This Row],[DN DONNEES BUTA ]]&amp;Tableau210[[#This Row],[PN DONNEES BUTA]],Tiges!$B$4:$B$79&amp;Tiges!$C$4:$C$79,Tiges!$G$4:$G$79),"")</f>
        <v/>
      </c>
      <c r="AZ1444" s="117"/>
      <c r="BA1444" s="117" t="str" cm="1">
        <f t="array" ref="BA1444">IFERROR(_xlfn.XLOOKUP(Tableau210[[#This Row],[DN DONNEES BUTA ]]&amp;Tableau210[[#This Row],[PN DONNEES BUTA]],Tiges!$B$4:$B$79&amp;Tiges!$C$4:$C$79,Tiges!$H$4:$H$79),"")</f>
        <v/>
      </c>
      <c r="BB1444" s="117"/>
      <c r="BC1444" s="184">
        <f>IFERROR(VLOOKUP(Tableau210[[#This Row],[OPERATION]],Tableau4[],2,FALSE),"")</f>
        <v>2</v>
      </c>
      <c r="BD1444" s="117" cm="1">
        <f t="array" ref="BD1444">IFERROR(
   SUM(
      _xlfn._xlws.FILTER(
         Tableau3[Nb Platinage Joint],
         (Tableau3[ITEM]=Tableau210[[#This Row],[NOM]])*
         (Tableau3[Rep.]=Tableau210[[#This Row],[REPERE BUTA]])
      )
   ),
0)</f>
        <v>0</v>
      </c>
      <c r="BE1444" s="182">
        <f>IFERROR(VLOOKUP(Tableau210[[#This Row],[OPERATION]],Tableau4[],3,FALSE),"")</f>
        <v>1</v>
      </c>
      <c r="BF1444" s="117" cm="1">
        <f t="array" ref="BF1444">IFERROR(
   SUM(
      _xlfn._xlws.FILTER(
         Tableau3[Joint Définitif Nb],
         (Tableau3[ITEM]=Tableau210[[#This Row],[NOM]])*
         (Tableau3[Rep.]=Tableau210[[#This Row],[REPERE BUTA]])
      )
   ),
0)</f>
        <v>0</v>
      </c>
      <c r="BG1444" s="117"/>
      <c r="BH1444" s="117" cm="1">
        <f t="array" ref="BH144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4" s="411" t="s">
        <v>3441</v>
      </c>
      <c r="BJ1444" s="117"/>
      <c r="BK1444" s="117"/>
      <c r="BL1444" s="117"/>
      <c r="BM1444" s="117"/>
      <c r="BN1444" s="117"/>
      <c r="BO1444" s="117"/>
      <c r="BP1444" s="117"/>
      <c r="BQ1444" s="48"/>
      <c r="BR1444" s="119"/>
      <c r="BS1444" s="48"/>
      <c r="BT1444" s="48"/>
      <c r="BU1444" s="48"/>
      <c r="BV1444" s="48"/>
      <c r="BW1444" s="48"/>
      <c r="BX1444" s="48"/>
    </row>
    <row r="1445" spans="1:76" ht="15.75" hidden="1" x14ac:dyDescent="0.25">
      <c r="A1445" s="48" t="e" cm="1">
        <f t="array" ref="A1445">_xlfn.XLOOKUP(Tableau210[[#This Row],[NOM]]&amp;Tableau210[[#This Row],[REPERE BUTA]],[6]!Tableau16[POSTE TECHNIQUE]&amp;[6]!Tableau16[Repere ADM],[6]!Tableau16[NUMERO CLIENT])</f>
        <v>#N/A</v>
      </c>
      <c r="B1445" s="48" t="e" cm="1">
        <f t="array" ref="B1445">_xlfn.XLOOKUP(Tableau210[[#This Row],[NOM]]&amp;Tableau210[[#This Row],[REPERE BUTA]],[6]!Tableau16[POSTE TECHNIQUE]&amp;[6]!Tableau16[Repere REF],[6]!Tableau16[NUMERO CLIENT])</f>
        <v>#N/A</v>
      </c>
      <c r="C1445" s="48" cm="1">
        <f t="array" ref="C1445">_xlfn.XLOOKUP(Tableau210[[#This Row],[NOM]]&amp;Tableau210[[#This Row],[Repere Ubleam]],[7]Sheet1!$C$2:$C$2995&amp;[7]Sheet1!$I$2:$I$2995,[7]Sheet1!$A$2:$A$2995)</f>
        <v>1445</v>
      </c>
      <c r="D1445" s="48" t="str">
        <f>C1445&amp;""</f>
        <v>1445</v>
      </c>
      <c r="E1445" s="48" t="e">
        <v>#N/A</v>
      </c>
      <c r="F1445" s="48" t="e">
        <v>#N/A</v>
      </c>
      <c r="G1445" s="190" t="s">
        <v>3361</v>
      </c>
      <c r="H1445" s="119" t="s">
        <v>1068</v>
      </c>
      <c r="I1445" s="158" t="s">
        <v>1069</v>
      </c>
      <c r="J1445" s="158" t="s">
        <v>1069</v>
      </c>
      <c r="K1445" s="158" t="str">
        <f>_xlfn.XLOOKUP(Tableau210[[#This Row],[NOM]],[8]LUT!$I$5:$I$301,[8]LUT!$N$5:$N$301)</f>
        <v xml:space="preserve">Tuyauterie </v>
      </c>
      <c r="L1445" s="119" t="s">
        <v>70</v>
      </c>
      <c r="M1445" s="119"/>
      <c r="N1445" s="119" t="s">
        <v>70</v>
      </c>
      <c r="O1445" s="119"/>
      <c r="P1445" s="119"/>
      <c r="Q1445" s="119"/>
      <c r="R1445" s="119"/>
      <c r="S1445" s="119"/>
      <c r="T1445" s="119"/>
      <c r="U1445" s="119"/>
      <c r="V1445" s="119"/>
      <c r="W1445" s="148"/>
      <c r="X1445" s="207" cm="1">
        <f t="array" ref="X144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5" s="148"/>
      <c r="AA1445" s="207" cm="1">
        <f t="array" ref="AA144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5" s="48"/>
      <c r="AD1445" s="117" t="s">
        <v>2103</v>
      </c>
      <c r="AE1445" s="119"/>
      <c r="AF1445" s="183">
        <f>IFERROR(VLOOKUP(Tableau210[[#This Row],[OPERATION]],Tableau4[],5,FALSE),"")</f>
        <v>1</v>
      </c>
      <c r="AG1445" s="119" cm="1">
        <f t="array" ref="AG1445">IFERROR(
   SUM(
      _xlfn._xlws.FILTER(
         Tableau3[JP],
         (Tableau3[ITEM]=Tableau210[[#This Row],[NOM]])*
         (Tableau3[Rep.]=Tableau210[[#This Row],[REPERE BUTA]])
      )
   ),
0)</f>
        <v>0</v>
      </c>
      <c r="AH1445" s="183">
        <f>IFERROR(VLOOKUP(Tableau210[[#This Row],[OPERATION]],Tableau4[],4,FALSE),"")</f>
        <v>0</v>
      </c>
      <c r="AI1445" s="119" cm="1">
        <f t="array" ref="AI1445">IFERROR(
   SUM(
      _xlfn._xlws.FILTER(
         Tableau3[BP],
         (Tableau3[ITEM]=Tableau210[[#This Row],[NOM]])*
         (Tableau3[Rep.]=Tableau210[[#This Row],[REPERE BUTA]])
      )
   ),
0)</f>
        <v>0</v>
      </c>
      <c r="AJ1445" s="181" t="str">
        <f>IF(Tableau210[[#This Row],[NB JP EMIS]]=1,"1 JP","") &amp; IF(Tableau210[[#This Row],[NB BP EMIS]]=1," 1 BP","")</f>
        <v>1 JP</v>
      </c>
      <c r="AK1445" s="119" t="str">
        <f>IF(Tableau210[[#This Row],[NB JP BUTA]]=1,"1 JP","") &amp; IF(Tableau210[[#This Row],[Nb BP BUTA]]=1," 1 BP","") &amp; IF(Tableau210[[#This Row],[Nb BP BUTA]]=2," 2 BP","")</f>
        <v/>
      </c>
      <c r="AL1445" s="117"/>
      <c r="AM1445" s="117" t="str">
        <f>IFERROR(+VLOOKUP(AY1445,Tiges!$G$4:$I$569,3,FALSE),"")</f>
        <v/>
      </c>
      <c r="AN1445" s="48"/>
      <c r="AO1445" s="117"/>
      <c r="AP1445" s="117" cm="1">
        <f t="array" ref="AP144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5" s="411" t="s">
        <v>3441</v>
      </c>
      <c r="AR1445" s="117"/>
      <c r="AS1445" s="117" cm="1">
        <f t="array" ref="AS144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5" s="411" t="s">
        <v>3441</v>
      </c>
      <c r="AU1445" s="117"/>
      <c r="AV1445" s="117" cm="1">
        <f t="array" ref="AV144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5" s="411" t="s">
        <v>3441</v>
      </c>
      <c r="AX1445" s="117"/>
      <c r="AY1445" s="117" t="str" cm="1">
        <f t="array" ref="AY1445">IFERROR(_xlfn.XLOOKUP(Tableau210[[#This Row],[DN DONNEES BUTA ]]&amp;Tableau210[[#This Row],[PN DONNEES BUTA]],Tiges!$B$4:$B$79&amp;Tiges!$C$4:$C$79,Tiges!$G$4:$G$79),"")</f>
        <v/>
      </c>
      <c r="AZ1445" s="117"/>
      <c r="BA1445" s="117" t="str" cm="1">
        <f t="array" ref="BA1445">IFERROR(_xlfn.XLOOKUP(Tableau210[[#This Row],[DN DONNEES BUTA ]]&amp;Tableau210[[#This Row],[PN DONNEES BUTA]],Tiges!$B$4:$B$79&amp;Tiges!$C$4:$C$79,Tiges!$H$4:$H$79),"")</f>
        <v/>
      </c>
      <c r="BB1445" s="117"/>
      <c r="BC1445" s="184">
        <f>IFERROR(VLOOKUP(Tableau210[[#This Row],[OPERATION]],Tableau4[],2,FALSE),"")</f>
        <v>2</v>
      </c>
      <c r="BD1445" s="117" cm="1">
        <f t="array" ref="BD1445">IFERROR(
   SUM(
      _xlfn._xlws.FILTER(
         Tableau3[Nb Platinage Joint],
         (Tableau3[ITEM]=Tableau210[[#This Row],[NOM]])*
         (Tableau3[Rep.]=Tableau210[[#This Row],[REPERE BUTA]])
      )
   ),
0)</f>
        <v>0</v>
      </c>
      <c r="BE1445" s="182">
        <f>IFERROR(VLOOKUP(Tableau210[[#This Row],[OPERATION]],Tableau4[],3,FALSE),"")</f>
        <v>1</v>
      </c>
      <c r="BF1445" s="117" cm="1">
        <f t="array" ref="BF1445">IFERROR(
   SUM(
      _xlfn._xlws.FILTER(
         Tableau3[Joint Définitif Nb],
         (Tableau3[ITEM]=Tableau210[[#This Row],[NOM]])*
         (Tableau3[Rep.]=Tableau210[[#This Row],[REPERE BUTA]])
      )
   ),
0)</f>
        <v>0</v>
      </c>
      <c r="BG1445" s="117"/>
      <c r="BH1445" s="117" cm="1">
        <f t="array" ref="BH144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5" s="411" t="s">
        <v>3441</v>
      </c>
      <c r="BJ1445" s="117"/>
      <c r="BK1445" s="117"/>
      <c r="BL1445" s="117"/>
      <c r="BM1445" s="117"/>
      <c r="BN1445" s="117"/>
      <c r="BO1445" s="117"/>
      <c r="BP1445" s="117"/>
      <c r="BQ1445" s="48"/>
      <c r="BR1445" s="119"/>
      <c r="BS1445" s="48"/>
      <c r="BT1445" s="48"/>
      <c r="BU1445" s="48"/>
      <c r="BV1445" s="48"/>
      <c r="BW1445" s="48"/>
      <c r="BX1445" s="48"/>
    </row>
    <row r="1446" spans="1:76" ht="15.75" hidden="1" x14ac:dyDescent="0.25">
      <c r="A1446" s="48" t="e" cm="1">
        <f t="array" ref="A1446">_xlfn.XLOOKUP(Tableau210[[#This Row],[NOM]]&amp;Tableau210[[#This Row],[REPERE BUTA]],[6]!Tableau16[POSTE TECHNIQUE]&amp;[6]!Tableau16[Repere ADM],[6]!Tableau16[NUMERO CLIENT])</f>
        <v>#N/A</v>
      </c>
      <c r="B1446" s="48" t="e" cm="1">
        <f t="array" ref="B1446">_xlfn.XLOOKUP(Tableau210[[#This Row],[NOM]]&amp;Tableau210[[#This Row],[REPERE BUTA]],[6]!Tableau16[POSTE TECHNIQUE]&amp;[6]!Tableau16[Repere REF],[6]!Tableau16[NUMERO CLIENT])</f>
        <v>#N/A</v>
      </c>
      <c r="C1446" s="48" cm="1">
        <f t="array" ref="C1446">_xlfn.XLOOKUP(Tableau210[[#This Row],[NOM]]&amp;Tableau210[[#This Row],[Repere Ubleam]],[7]Sheet1!$C$2:$C$2995&amp;[7]Sheet1!$I$2:$I$2995,[7]Sheet1!$A$2:$A$2995)</f>
        <v>1446</v>
      </c>
      <c r="D1446" s="48" t="str">
        <f>C1446&amp;""</f>
        <v>1446</v>
      </c>
      <c r="E1446" s="48" t="e">
        <v>#N/A</v>
      </c>
      <c r="F1446" s="48" t="e">
        <v>#N/A</v>
      </c>
      <c r="G1446" s="190" t="s">
        <v>3361</v>
      </c>
      <c r="H1446" s="119" t="s">
        <v>1068</v>
      </c>
      <c r="I1446" s="158" t="s">
        <v>1069</v>
      </c>
      <c r="J1446" s="158" t="s">
        <v>1069</v>
      </c>
      <c r="K1446" s="158" t="str">
        <f>_xlfn.XLOOKUP(Tableau210[[#This Row],[NOM]],[8]LUT!$I$5:$I$301,[8]LUT!$N$5:$N$301)</f>
        <v xml:space="preserve">Tuyauterie </v>
      </c>
      <c r="L1446" s="119" t="s">
        <v>76</v>
      </c>
      <c r="M1446" s="119"/>
      <c r="N1446" s="119" t="s">
        <v>76</v>
      </c>
      <c r="O1446" s="119"/>
      <c r="P1446" s="119"/>
      <c r="Q1446" s="119"/>
      <c r="R1446" s="119"/>
      <c r="S1446" s="119"/>
      <c r="T1446" s="119"/>
      <c r="U1446" s="119"/>
      <c r="V1446" s="119"/>
      <c r="W1446" s="148"/>
      <c r="X1446" s="207" cm="1">
        <f t="array" ref="X144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6" s="148"/>
      <c r="AA1446" s="207" cm="1">
        <f t="array" ref="AA144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6" s="48"/>
      <c r="AD1446" s="117" t="s">
        <v>2103</v>
      </c>
      <c r="AE1446" s="119"/>
      <c r="AF1446" s="183">
        <f>IFERROR(VLOOKUP(Tableau210[[#This Row],[OPERATION]],Tableau4[],5,FALSE),"")</f>
        <v>1</v>
      </c>
      <c r="AG1446" s="119" cm="1">
        <f t="array" ref="AG1446">IFERROR(
   SUM(
      _xlfn._xlws.FILTER(
         Tableau3[JP],
         (Tableau3[ITEM]=Tableau210[[#This Row],[NOM]])*
         (Tableau3[Rep.]=Tableau210[[#This Row],[REPERE BUTA]])
      )
   ),
0)</f>
        <v>0</v>
      </c>
      <c r="AH1446" s="183">
        <f>IFERROR(VLOOKUP(Tableau210[[#This Row],[OPERATION]],Tableau4[],4,FALSE),"")</f>
        <v>0</v>
      </c>
      <c r="AI1446" s="119" cm="1">
        <f t="array" ref="AI1446">IFERROR(
   SUM(
      _xlfn._xlws.FILTER(
         Tableau3[BP],
         (Tableau3[ITEM]=Tableau210[[#This Row],[NOM]])*
         (Tableau3[Rep.]=Tableau210[[#This Row],[REPERE BUTA]])
      )
   ),
0)</f>
        <v>0</v>
      </c>
      <c r="AJ1446" s="181" t="str">
        <f>IF(Tableau210[[#This Row],[NB JP EMIS]]=1,"1 JP","") &amp; IF(Tableau210[[#This Row],[NB BP EMIS]]=1," 1 BP","")</f>
        <v>1 JP</v>
      </c>
      <c r="AK1446" s="119" t="str">
        <f>IF(Tableau210[[#This Row],[NB JP BUTA]]=1,"1 JP","") &amp; IF(Tableau210[[#This Row],[Nb BP BUTA]]=1," 1 BP","") &amp; IF(Tableau210[[#This Row],[Nb BP BUTA]]=2," 2 BP","")</f>
        <v/>
      </c>
      <c r="AL1446" s="117"/>
      <c r="AM1446" s="117" t="str">
        <f>IFERROR(+VLOOKUP(AY1446,Tiges!$G$4:$I$569,3,FALSE),"")</f>
        <v/>
      </c>
      <c r="AN1446" s="48"/>
      <c r="AO1446" s="117"/>
      <c r="AP1446" s="117" cm="1">
        <f t="array" ref="AP144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6" s="411" t="s">
        <v>3441</v>
      </c>
      <c r="AR1446" s="117"/>
      <c r="AS1446" s="117" cm="1">
        <f t="array" ref="AS144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6" s="411" t="s">
        <v>3441</v>
      </c>
      <c r="AU1446" s="117"/>
      <c r="AV1446" s="117" cm="1">
        <f t="array" ref="AV144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6" s="411" t="s">
        <v>3441</v>
      </c>
      <c r="AX1446" s="117"/>
      <c r="AY1446" s="117" t="str" cm="1">
        <f t="array" ref="AY1446">IFERROR(_xlfn.XLOOKUP(Tableau210[[#This Row],[DN DONNEES BUTA ]]&amp;Tableau210[[#This Row],[PN DONNEES BUTA]],Tiges!$B$4:$B$79&amp;Tiges!$C$4:$C$79,Tiges!$G$4:$G$79),"")</f>
        <v/>
      </c>
      <c r="AZ1446" s="117"/>
      <c r="BA1446" s="117" t="str" cm="1">
        <f t="array" ref="BA1446">IFERROR(_xlfn.XLOOKUP(Tableau210[[#This Row],[DN DONNEES BUTA ]]&amp;Tableau210[[#This Row],[PN DONNEES BUTA]],Tiges!$B$4:$B$79&amp;Tiges!$C$4:$C$79,Tiges!$H$4:$H$79),"")</f>
        <v/>
      </c>
      <c r="BB1446" s="117"/>
      <c r="BC1446" s="184">
        <f>IFERROR(VLOOKUP(Tableau210[[#This Row],[OPERATION]],Tableau4[],2,FALSE),"")</f>
        <v>2</v>
      </c>
      <c r="BD1446" s="117" cm="1">
        <f t="array" ref="BD1446">IFERROR(
   SUM(
      _xlfn._xlws.FILTER(
         Tableau3[Nb Platinage Joint],
         (Tableau3[ITEM]=Tableau210[[#This Row],[NOM]])*
         (Tableau3[Rep.]=Tableau210[[#This Row],[REPERE BUTA]])
      )
   ),
0)</f>
        <v>0</v>
      </c>
      <c r="BE1446" s="182">
        <f>IFERROR(VLOOKUP(Tableau210[[#This Row],[OPERATION]],Tableau4[],3,FALSE),"")</f>
        <v>1</v>
      </c>
      <c r="BF1446" s="117" cm="1">
        <f t="array" ref="BF1446">IFERROR(
   SUM(
      _xlfn._xlws.FILTER(
         Tableau3[Joint Définitif Nb],
         (Tableau3[ITEM]=Tableau210[[#This Row],[NOM]])*
         (Tableau3[Rep.]=Tableau210[[#This Row],[REPERE BUTA]])
      )
   ),
0)</f>
        <v>0</v>
      </c>
      <c r="BG1446" s="117"/>
      <c r="BH1446" s="117" cm="1">
        <f t="array" ref="BH144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6" s="411" t="s">
        <v>3441</v>
      </c>
      <c r="BJ1446" s="117"/>
      <c r="BK1446" s="117"/>
      <c r="BL1446" s="117"/>
      <c r="BM1446" s="117"/>
      <c r="BN1446" s="117"/>
      <c r="BO1446" s="117"/>
      <c r="BP1446" s="117"/>
      <c r="BQ1446" s="48"/>
      <c r="BR1446" s="119"/>
      <c r="BS1446" s="48"/>
      <c r="BT1446" s="48"/>
      <c r="BU1446" s="48"/>
      <c r="BV1446" s="48"/>
      <c r="BW1446" s="48"/>
      <c r="BX1446" s="48"/>
    </row>
    <row r="1447" spans="1:76" ht="15.75" hidden="1" x14ac:dyDescent="0.25">
      <c r="A1447" s="48" t="e" cm="1">
        <f t="array" ref="A1447">_xlfn.XLOOKUP(Tableau210[[#This Row],[NOM]]&amp;Tableau210[[#This Row],[REPERE BUTA]],[6]!Tableau16[POSTE TECHNIQUE]&amp;[6]!Tableau16[Repere ADM],[6]!Tableau16[NUMERO CLIENT])</f>
        <v>#N/A</v>
      </c>
      <c r="B1447" s="48" t="e" cm="1">
        <f t="array" ref="B1447">_xlfn.XLOOKUP(Tableau210[[#This Row],[NOM]]&amp;Tableau210[[#This Row],[REPERE BUTA]],[6]!Tableau16[POSTE TECHNIQUE]&amp;[6]!Tableau16[Repere REF],[6]!Tableau16[NUMERO CLIENT])</f>
        <v>#N/A</v>
      </c>
      <c r="C1447" s="48" cm="1">
        <f t="array" ref="C1447">_xlfn.XLOOKUP(Tableau210[[#This Row],[NOM]]&amp;Tableau210[[#This Row],[Repere Ubleam]],[7]Sheet1!$C$2:$C$2995&amp;[7]Sheet1!$I$2:$I$2995,[7]Sheet1!$A$2:$A$2995)</f>
        <v>1447</v>
      </c>
      <c r="D1447" s="48" t="str">
        <f>C1447&amp;""</f>
        <v>1447</v>
      </c>
      <c r="E1447" s="48" t="e">
        <v>#N/A</v>
      </c>
      <c r="F1447" s="48" t="e">
        <v>#N/A</v>
      </c>
      <c r="G1447" s="190" t="s">
        <v>3361</v>
      </c>
      <c r="H1447" s="119" t="s">
        <v>1068</v>
      </c>
      <c r="I1447" s="158" t="s">
        <v>1069</v>
      </c>
      <c r="J1447" s="158" t="s">
        <v>1069</v>
      </c>
      <c r="K1447" s="158" t="str">
        <f>_xlfn.XLOOKUP(Tableau210[[#This Row],[NOM]],[8]LUT!$I$5:$I$301,[8]LUT!$N$5:$N$301)</f>
        <v xml:space="preserve">Tuyauterie </v>
      </c>
      <c r="L1447" s="119" t="s">
        <v>81</v>
      </c>
      <c r="M1447" s="119"/>
      <c r="N1447" s="119" t="s">
        <v>81</v>
      </c>
      <c r="O1447" s="119"/>
      <c r="P1447" s="119"/>
      <c r="Q1447" s="119"/>
      <c r="R1447" s="119"/>
      <c r="S1447" s="119"/>
      <c r="T1447" s="119"/>
      <c r="U1447" s="119"/>
      <c r="V1447" s="119"/>
      <c r="W1447" s="148"/>
      <c r="X1447" s="207" cm="1">
        <f t="array" ref="X144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7" s="148"/>
      <c r="AA1447" s="207" cm="1">
        <f t="array" ref="AA144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7" s="48"/>
      <c r="AD1447" s="117" t="s">
        <v>2103</v>
      </c>
      <c r="AE1447" s="119"/>
      <c r="AF1447" s="183">
        <f>IFERROR(VLOOKUP(Tableau210[[#This Row],[OPERATION]],Tableau4[],5,FALSE),"")</f>
        <v>1</v>
      </c>
      <c r="AG1447" s="119" cm="1">
        <f t="array" ref="AG1447">IFERROR(
   SUM(
      _xlfn._xlws.FILTER(
         Tableau3[JP],
         (Tableau3[ITEM]=Tableau210[[#This Row],[NOM]])*
         (Tableau3[Rep.]=Tableau210[[#This Row],[REPERE BUTA]])
      )
   ),
0)</f>
        <v>0</v>
      </c>
      <c r="AH1447" s="183">
        <f>IFERROR(VLOOKUP(Tableau210[[#This Row],[OPERATION]],Tableau4[],4,FALSE),"")</f>
        <v>0</v>
      </c>
      <c r="AI1447" s="119" cm="1">
        <f t="array" ref="AI1447">IFERROR(
   SUM(
      _xlfn._xlws.FILTER(
         Tableau3[BP],
         (Tableau3[ITEM]=Tableau210[[#This Row],[NOM]])*
         (Tableau3[Rep.]=Tableau210[[#This Row],[REPERE BUTA]])
      )
   ),
0)</f>
        <v>0</v>
      </c>
      <c r="AJ1447" s="181" t="str">
        <f>IF(Tableau210[[#This Row],[NB JP EMIS]]=1,"1 JP","") &amp; IF(Tableau210[[#This Row],[NB BP EMIS]]=1," 1 BP","")</f>
        <v>1 JP</v>
      </c>
      <c r="AK1447" s="119" t="str">
        <f>IF(Tableau210[[#This Row],[NB JP BUTA]]=1,"1 JP","") &amp; IF(Tableau210[[#This Row],[Nb BP BUTA]]=1," 1 BP","") &amp; IF(Tableau210[[#This Row],[Nb BP BUTA]]=2," 2 BP","")</f>
        <v/>
      </c>
      <c r="AL1447" s="117"/>
      <c r="AM1447" s="117" t="str">
        <f>IFERROR(+VLOOKUP(AY1447,Tiges!$G$4:$I$569,3,FALSE),"")</f>
        <v/>
      </c>
      <c r="AN1447" s="48"/>
      <c r="AO1447" s="117"/>
      <c r="AP1447" s="117" cm="1">
        <f t="array" ref="AP144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7" s="411" t="s">
        <v>3441</v>
      </c>
      <c r="AR1447" s="117"/>
      <c r="AS1447" s="117" cm="1">
        <f t="array" ref="AS144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7" s="411" t="s">
        <v>3441</v>
      </c>
      <c r="AU1447" s="117"/>
      <c r="AV1447" s="117" cm="1">
        <f t="array" ref="AV144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7" s="411" t="s">
        <v>3441</v>
      </c>
      <c r="AX1447" s="117"/>
      <c r="AY1447" s="117" t="str" cm="1">
        <f t="array" ref="AY1447">IFERROR(_xlfn.XLOOKUP(Tableau210[[#This Row],[DN DONNEES BUTA ]]&amp;Tableau210[[#This Row],[PN DONNEES BUTA]],Tiges!$B$4:$B$79&amp;Tiges!$C$4:$C$79,Tiges!$G$4:$G$79),"")</f>
        <v/>
      </c>
      <c r="AZ1447" s="117"/>
      <c r="BA1447" s="117" t="str" cm="1">
        <f t="array" ref="BA1447">IFERROR(_xlfn.XLOOKUP(Tableau210[[#This Row],[DN DONNEES BUTA ]]&amp;Tableau210[[#This Row],[PN DONNEES BUTA]],Tiges!$B$4:$B$79&amp;Tiges!$C$4:$C$79,Tiges!$H$4:$H$79),"")</f>
        <v/>
      </c>
      <c r="BB1447" s="117"/>
      <c r="BC1447" s="184">
        <f>IFERROR(VLOOKUP(Tableau210[[#This Row],[OPERATION]],Tableau4[],2,FALSE),"")</f>
        <v>2</v>
      </c>
      <c r="BD1447" s="117" cm="1">
        <f t="array" ref="BD1447">IFERROR(
   SUM(
      _xlfn._xlws.FILTER(
         Tableau3[Nb Platinage Joint],
         (Tableau3[ITEM]=Tableau210[[#This Row],[NOM]])*
         (Tableau3[Rep.]=Tableau210[[#This Row],[REPERE BUTA]])
      )
   ),
0)</f>
        <v>0</v>
      </c>
      <c r="BE1447" s="182">
        <f>IFERROR(VLOOKUP(Tableau210[[#This Row],[OPERATION]],Tableau4[],3,FALSE),"")</f>
        <v>1</v>
      </c>
      <c r="BF1447" s="117" cm="1">
        <f t="array" ref="BF1447">IFERROR(
   SUM(
      _xlfn._xlws.FILTER(
         Tableau3[Joint Définitif Nb],
         (Tableau3[ITEM]=Tableau210[[#This Row],[NOM]])*
         (Tableau3[Rep.]=Tableau210[[#This Row],[REPERE BUTA]])
      )
   ),
0)</f>
        <v>0</v>
      </c>
      <c r="BG1447" s="117"/>
      <c r="BH1447" s="117" cm="1">
        <f t="array" ref="BH144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7" s="411" t="s">
        <v>3441</v>
      </c>
      <c r="BJ1447" s="117"/>
      <c r="BK1447" s="117"/>
      <c r="BL1447" s="117"/>
      <c r="BM1447" s="117"/>
      <c r="BN1447" s="117"/>
      <c r="BO1447" s="117"/>
      <c r="BP1447" s="117"/>
      <c r="BQ1447" s="48"/>
      <c r="BR1447" s="119"/>
      <c r="BS1447" s="48"/>
      <c r="BT1447" s="48"/>
      <c r="BU1447" s="48"/>
      <c r="BV1447" s="48"/>
      <c r="BW1447" s="48"/>
      <c r="BX1447" s="48"/>
    </row>
    <row r="1448" spans="1:76" ht="15.75" hidden="1" x14ac:dyDescent="0.25">
      <c r="A1448" s="48" t="e" cm="1">
        <f t="array" ref="A1448">_xlfn.XLOOKUP(Tableau210[[#This Row],[NOM]]&amp;Tableau210[[#This Row],[REPERE BUTA]],[6]!Tableau16[POSTE TECHNIQUE]&amp;[6]!Tableau16[Repere ADM],[6]!Tableau16[NUMERO CLIENT])</f>
        <v>#N/A</v>
      </c>
      <c r="B1448" s="48" t="e" cm="1">
        <f t="array" ref="B1448">_xlfn.XLOOKUP(Tableau210[[#This Row],[NOM]]&amp;Tableau210[[#This Row],[REPERE BUTA]],[6]!Tableau16[POSTE TECHNIQUE]&amp;[6]!Tableau16[Repere REF],[6]!Tableau16[NUMERO CLIENT])</f>
        <v>#N/A</v>
      </c>
      <c r="C1448" s="48" cm="1">
        <f t="array" ref="C1448">_xlfn.XLOOKUP(Tableau210[[#This Row],[NOM]]&amp;Tableau210[[#This Row],[Repere Ubleam]],[7]Sheet1!$C$2:$C$2995&amp;[7]Sheet1!$I$2:$I$2995,[7]Sheet1!$A$2:$A$2995)</f>
        <v>1448</v>
      </c>
      <c r="D1448" s="48" t="str">
        <f>C1448&amp;""</f>
        <v>1448</v>
      </c>
      <c r="E1448" s="48" t="e">
        <v>#N/A</v>
      </c>
      <c r="F1448" s="48" t="e">
        <v>#N/A</v>
      </c>
      <c r="G1448" s="190" t="s">
        <v>3361</v>
      </c>
      <c r="H1448" s="119" t="s">
        <v>1068</v>
      </c>
      <c r="I1448" s="158" t="s">
        <v>1069</v>
      </c>
      <c r="J1448" s="158" t="s">
        <v>1069</v>
      </c>
      <c r="K1448" s="158" t="str">
        <f>_xlfn.XLOOKUP(Tableau210[[#This Row],[NOM]],[8]LUT!$I$5:$I$301,[8]LUT!$N$5:$N$301)</f>
        <v xml:space="preserve">Tuyauterie </v>
      </c>
      <c r="L1448" s="119" t="s">
        <v>82</v>
      </c>
      <c r="M1448" s="119"/>
      <c r="N1448" s="119" t="s">
        <v>82</v>
      </c>
      <c r="O1448" s="119"/>
      <c r="P1448" s="119"/>
      <c r="Q1448" s="119"/>
      <c r="R1448" s="119"/>
      <c r="S1448" s="119"/>
      <c r="T1448" s="119"/>
      <c r="U1448" s="119"/>
      <c r="V1448" s="119"/>
      <c r="W1448" s="148"/>
      <c r="X1448" s="207" cm="1">
        <f t="array" ref="X144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8" s="148"/>
      <c r="AA1448" s="207" cm="1">
        <f t="array" ref="AA144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8" s="48"/>
      <c r="AD1448" s="117" t="s">
        <v>2103</v>
      </c>
      <c r="AE1448" s="119"/>
      <c r="AF1448" s="183">
        <f>IFERROR(VLOOKUP(Tableau210[[#This Row],[OPERATION]],Tableau4[],5,FALSE),"")</f>
        <v>1</v>
      </c>
      <c r="AG1448" s="119" cm="1">
        <f t="array" ref="AG1448">IFERROR(
   SUM(
      _xlfn._xlws.FILTER(
         Tableau3[JP],
         (Tableau3[ITEM]=Tableau210[[#This Row],[NOM]])*
         (Tableau3[Rep.]=Tableau210[[#This Row],[REPERE BUTA]])
      )
   ),
0)</f>
        <v>0</v>
      </c>
      <c r="AH1448" s="183">
        <f>IFERROR(VLOOKUP(Tableau210[[#This Row],[OPERATION]],Tableau4[],4,FALSE),"")</f>
        <v>0</v>
      </c>
      <c r="AI1448" s="119" cm="1">
        <f t="array" ref="AI1448">IFERROR(
   SUM(
      _xlfn._xlws.FILTER(
         Tableau3[BP],
         (Tableau3[ITEM]=Tableau210[[#This Row],[NOM]])*
         (Tableau3[Rep.]=Tableau210[[#This Row],[REPERE BUTA]])
      )
   ),
0)</f>
        <v>0</v>
      </c>
      <c r="AJ1448" s="181" t="str">
        <f>IF(Tableau210[[#This Row],[NB JP EMIS]]=1,"1 JP","") &amp; IF(Tableau210[[#This Row],[NB BP EMIS]]=1," 1 BP","")</f>
        <v>1 JP</v>
      </c>
      <c r="AK1448" s="119" t="str">
        <f>IF(Tableau210[[#This Row],[NB JP BUTA]]=1,"1 JP","") &amp; IF(Tableau210[[#This Row],[Nb BP BUTA]]=1," 1 BP","") &amp; IF(Tableau210[[#This Row],[Nb BP BUTA]]=2," 2 BP","")</f>
        <v/>
      </c>
      <c r="AL1448" s="117"/>
      <c r="AM1448" s="117" t="str">
        <f>IFERROR(+VLOOKUP(AY1448,Tiges!$G$4:$I$569,3,FALSE),"")</f>
        <v/>
      </c>
      <c r="AN1448" s="48"/>
      <c r="AO1448" s="117"/>
      <c r="AP1448" s="117" cm="1">
        <f t="array" ref="AP144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8" s="411" t="s">
        <v>3441</v>
      </c>
      <c r="AR1448" s="117"/>
      <c r="AS1448" s="117" cm="1">
        <f t="array" ref="AS144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8" s="411" t="s">
        <v>3441</v>
      </c>
      <c r="AU1448" s="117"/>
      <c r="AV1448" s="117" cm="1">
        <f t="array" ref="AV144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8" s="411" t="s">
        <v>3441</v>
      </c>
      <c r="AX1448" s="117"/>
      <c r="AY1448" s="117" t="str" cm="1">
        <f t="array" ref="AY1448">IFERROR(_xlfn.XLOOKUP(Tableau210[[#This Row],[DN DONNEES BUTA ]]&amp;Tableau210[[#This Row],[PN DONNEES BUTA]],Tiges!$B$4:$B$79&amp;Tiges!$C$4:$C$79,Tiges!$G$4:$G$79),"")</f>
        <v/>
      </c>
      <c r="AZ1448" s="117"/>
      <c r="BA1448" s="117" t="str" cm="1">
        <f t="array" ref="BA1448">IFERROR(_xlfn.XLOOKUP(Tableau210[[#This Row],[DN DONNEES BUTA ]]&amp;Tableau210[[#This Row],[PN DONNEES BUTA]],Tiges!$B$4:$B$79&amp;Tiges!$C$4:$C$79,Tiges!$H$4:$H$79),"")</f>
        <v/>
      </c>
      <c r="BB1448" s="117"/>
      <c r="BC1448" s="184">
        <f>IFERROR(VLOOKUP(Tableau210[[#This Row],[OPERATION]],Tableau4[],2,FALSE),"")</f>
        <v>2</v>
      </c>
      <c r="BD1448" s="117" cm="1">
        <f t="array" ref="BD1448">IFERROR(
   SUM(
      _xlfn._xlws.FILTER(
         Tableau3[Nb Platinage Joint],
         (Tableau3[ITEM]=Tableau210[[#This Row],[NOM]])*
         (Tableau3[Rep.]=Tableau210[[#This Row],[REPERE BUTA]])
      )
   ),
0)</f>
        <v>0</v>
      </c>
      <c r="BE1448" s="182">
        <f>IFERROR(VLOOKUP(Tableau210[[#This Row],[OPERATION]],Tableau4[],3,FALSE),"")</f>
        <v>1</v>
      </c>
      <c r="BF1448" s="117" cm="1">
        <f t="array" ref="BF1448">IFERROR(
   SUM(
      _xlfn._xlws.FILTER(
         Tableau3[Joint Définitif Nb],
         (Tableau3[ITEM]=Tableau210[[#This Row],[NOM]])*
         (Tableau3[Rep.]=Tableau210[[#This Row],[REPERE BUTA]])
      )
   ),
0)</f>
        <v>0</v>
      </c>
      <c r="BG1448" s="117"/>
      <c r="BH1448" s="117" cm="1">
        <f t="array" ref="BH144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8" s="411" t="s">
        <v>3441</v>
      </c>
      <c r="BJ1448" s="117"/>
      <c r="BK1448" s="117"/>
      <c r="BL1448" s="117"/>
      <c r="BM1448" s="117"/>
      <c r="BN1448" s="117"/>
      <c r="BO1448" s="117"/>
      <c r="BP1448" s="117"/>
      <c r="BQ1448" s="48"/>
      <c r="BR1448" s="119"/>
      <c r="BS1448" s="48"/>
      <c r="BT1448" s="48"/>
      <c r="BU1448" s="48"/>
      <c r="BV1448" s="48"/>
      <c r="BW1448" s="48"/>
      <c r="BX1448" s="48"/>
    </row>
    <row r="1449" spans="1:76" ht="15.75" hidden="1" x14ac:dyDescent="0.25">
      <c r="A1449" s="48" t="e" cm="1">
        <f t="array" ref="A1449">_xlfn.XLOOKUP(Tableau210[[#This Row],[NOM]]&amp;Tableau210[[#This Row],[REPERE BUTA]],[6]!Tableau16[POSTE TECHNIQUE]&amp;[6]!Tableau16[Repere ADM],[6]!Tableau16[NUMERO CLIENT])</f>
        <v>#N/A</v>
      </c>
      <c r="B1449" s="48" t="e" cm="1">
        <f t="array" ref="B1449">_xlfn.XLOOKUP(Tableau210[[#This Row],[NOM]]&amp;Tableau210[[#This Row],[REPERE BUTA]],[6]!Tableau16[POSTE TECHNIQUE]&amp;[6]!Tableau16[Repere REF],[6]!Tableau16[NUMERO CLIENT])</f>
        <v>#N/A</v>
      </c>
      <c r="C1449" s="48" cm="1">
        <f t="array" ref="C1449">_xlfn.XLOOKUP(Tableau210[[#This Row],[NOM]]&amp;Tableau210[[#This Row],[Repere Ubleam]],[7]Sheet1!$C$2:$C$2995&amp;[7]Sheet1!$I$2:$I$2995,[7]Sheet1!$A$2:$A$2995)</f>
        <v>1449</v>
      </c>
      <c r="D1449" s="48" t="str">
        <f>C1449&amp;""</f>
        <v>1449</v>
      </c>
      <c r="E1449" s="48" t="e">
        <v>#N/A</v>
      </c>
      <c r="F1449" s="48" t="e">
        <v>#N/A</v>
      </c>
      <c r="G1449" s="190" t="s">
        <v>3362</v>
      </c>
      <c r="H1449" s="119" t="s">
        <v>1068</v>
      </c>
      <c r="I1449" s="158" t="s">
        <v>1069</v>
      </c>
      <c r="J1449" s="158" t="s">
        <v>1069</v>
      </c>
      <c r="K1449" s="158" t="str">
        <f>_xlfn.XLOOKUP(Tableau210[[#This Row],[NOM]],[8]LUT!$I$5:$I$301,[8]LUT!$N$5:$N$301)</f>
        <v xml:space="preserve">Tuyauterie </v>
      </c>
      <c r="L1449" s="119" t="s">
        <v>73</v>
      </c>
      <c r="M1449" s="119" t="s">
        <v>1368</v>
      </c>
      <c r="N1449" s="119" t="s">
        <v>1368</v>
      </c>
      <c r="O1449" s="119"/>
      <c r="P1449" s="119"/>
      <c r="Q1449" s="119"/>
      <c r="R1449" s="119"/>
      <c r="S1449" s="119"/>
      <c r="T1449" s="119"/>
      <c r="U1449" s="119"/>
      <c r="V1449" s="119"/>
      <c r="W1449" s="148"/>
      <c r="X1449" s="207" cm="1">
        <f t="array" ref="X144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4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49" s="148"/>
      <c r="AA1449" s="207" cm="1">
        <f t="array" ref="AA144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4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49" s="48"/>
      <c r="AD1449" s="117" t="s">
        <v>2197</v>
      </c>
      <c r="AE1449" s="119"/>
      <c r="AF1449" s="183">
        <f>IFERROR(VLOOKUP(Tableau210[[#This Row],[OPERATION]],Tableau4[],5,FALSE),"")</f>
        <v>0</v>
      </c>
      <c r="AG1449" s="119" cm="1">
        <f t="array" ref="AG1449">IFERROR(
   SUM(
      _xlfn._xlws.FILTER(
         Tableau3[JP],
         (Tableau3[ITEM]=Tableau210[[#This Row],[NOM]])*
         (Tableau3[Rep.]=Tableau210[[#This Row],[REPERE BUTA]])
      )
   ),
0)</f>
        <v>0</v>
      </c>
      <c r="AH1449" s="183">
        <f>IFERROR(VLOOKUP(Tableau210[[#This Row],[OPERATION]],Tableau4[],4,FALSE),"")</f>
        <v>1</v>
      </c>
      <c r="AI1449" s="119" cm="1">
        <f t="array" ref="AI1449">IFERROR(
   SUM(
      _xlfn._xlws.FILTER(
         Tableau3[BP],
         (Tableau3[ITEM]=Tableau210[[#This Row],[NOM]])*
         (Tableau3[Rep.]=Tableau210[[#This Row],[REPERE BUTA]])
      )
   ),
0)</f>
        <v>0</v>
      </c>
      <c r="AJ1449" s="181" t="str">
        <f>IF(Tableau210[[#This Row],[NB JP EMIS]]=1,"1 JP","") &amp; IF(Tableau210[[#This Row],[NB BP EMIS]]=1," 1 BP","")</f>
        <v xml:space="preserve"> 1 BP</v>
      </c>
      <c r="AK1449" s="119" t="str">
        <f>IF(Tableau210[[#This Row],[NB JP BUTA]]=1,"1 JP","") &amp; IF(Tableau210[[#This Row],[Nb BP BUTA]]=1," 1 BP","") &amp; IF(Tableau210[[#This Row],[Nb BP BUTA]]=2," 2 BP","")</f>
        <v/>
      </c>
      <c r="AL1449" s="117"/>
      <c r="AM1449" s="117" t="str">
        <f>IFERROR(+VLOOKUP(AY1449,Tiges!$G$4:$I$569,3,FALSE),"")</f>
        <v/>
      </c>
      <c r="AN1449" s="48"/>
      <c r="AO1449" s="117"/>
      <c r="AP1449" s="117" cm="1">
        <f t="array" ref="AP144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49" s="411" t="s">
        <v>3441</v>
      </c>
      <c r="AR1449" s="117"/>
      <c r="AS1449" s="117" cm="1">
        <f t="array" ref="AS144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49" s="411" t="s">
        <v>3441</v>
      </c>
      <c r="AU1449" s="117"/>
      <c r="AV1449" s="117" cm="1">
        <f t="array" ref="AV144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49" s="411" t="s">
        <v>3441</v>
      </c>
      <c r="AX1449" s="117"/>
      <c r="AY1449" s="117" t="str" cm="1">
        <f t="array" ref="AY1449">IFERROR(_xlfn.XLOOKUP(Tableau210[[#This Row],[DN DONNEES BUTA ]]&amp;Tableau210[[#This Row],[PN DONNEES BUTA]],Tiges!$B$4:$B$79&amp;Tiges!$C$4:$C$79,Tiges!$G$4:$G$79),"")</f>
        <v/>
      </c>
      <c r="AZ1449" s="117"/>
      <c r="BA1449" s="117" t="str" cm="1">
        <f t="array" ref="BA1449">IFERROR(_xlfn.XLOOKUP(Tableau210[[#This Row],[DN DONNEES BUTA ]]&amp;Tableau210[[#This Row],[PN DONNEES BUTA]],Tiges!$B$4:$B$79&amp;Tiges!$C$4:$C$79,Tiges!$H$4:$H$79),"")</f>
        <v/>
      </c>
      <c r="BB1449" s="117"/>
      <c r="BC1449" s="184">
        <f>IFERROR(VLOOKUP(Tableau210[[#This Row],[OPERATION]],Tableau4[],2,FALSE),"")</f>
        <v>1</v>
      </c>
      <c r="BD1449" s="117" cm="1">
        <f t="array" ref="BD1449">IFERROR(
   SUM(
      _xlfn._xlws.FILTER(
         Tableau3[Nb Platinage Joint],
         (Tableau3[ITEM]=Tableau210[[#This Row],[NOM]])*
         (Tableau3[Rep.]=Tableau210[[#This Row],[REPERE BUTA]])
      )
   ),
0)</f>
        <v>0</v>
      </c>
      <c r="BE1449" s="182">
        <f>IFERROR(VLOOKUP(Tableau210[[#This Row],[OPERATION]],Tableau4[],3,FALSE),"")</f>
        <v>1</v>
      </c>
      <c r="BF1449" s="117" cm="1">
        <f t="array" ref="BF1449">IFERROR(
   SUM(
      _xlfn._xlws.FILTER(
         Tableau3[Joint Définitif Nb],
         (Tableau3[ITEM]=Tableau210[[#This Row],[NOM]])*
         (Tableau3[Rep.]=Tableau210[[#This Row],[REPERE BUTA]])
      )
   ),
0)</f>
        <v>0</v>
      </c>
      <c r="BG1449" s="117"/>
      <c r="BH1449" s="117" cm="1">
        <f t="array" ref="BH144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49" s="411" t="s">
        <v>3441</v>
      </c>
      <c r="BJ1449" s="117"/>
      <c r="BK1449" s="117"/>
      <c r="BL1449" s="117" t="s">
        <v>3363</v>
      </c>
      <c r="BM1449" s="117"/>
      <c r="BN1449" s="117"/>
      <c r="BO1449" s="117"/>
      <c r="BP1449" s="117"/>
      <c r="BQ1449" s="48"/>
      <c r="BR1449" s="119"/>
      <c r="BS1449" s="48"/>
      <c r="BT1449" s="48"/>
      <c r="BU1449" s="48"/>
      <c r="BV1449" s="48"/>
      <c r="BW1449" s="48"/>
      <c r="BX1449" s="48"/>
    </row>
    <row r="1450" spans="1:76" ht="15.75" hidden="1" x14ac:dyDescent="0.25">
      <c r="A1450" s="48" t="e" cm="1">
        <f t="array" ref="A1450">_xlfn.XLOOKUP(Tableau210[[#This Row],[NOM]]&amp;Tableau210[[#This Row],[REPERE BUTA]],[6]!Tableau16[POSTE TECHNIQUE]&amp;[6]!Tableau16[Repere ADM],[6]!Tableau16[NUMERO CLIENT])</f>
        <v>#N/A</v>
      </c>
      <c r="B1450" s="48" t="e" cm="1">
        <f t="array" ref="B1450">_xlfn.XLOOKUP(Tableau210[[#This Row],[NOM]]&amp;Tableau210[[#This Row],[REPERE BUTA]],[6]!Tableau16[POSTE TECHNIQUE]&amp;[6]!Tableau16[Repere REF],[6]!Tableau16[NUMERO CLIENT])</f>
        <v>#N/A</v>
      </c>
      <c r="C1450" s="48" cm="1">
        <f t="array" ref="C1450">_xlfn.XLOOKUP(Tableau210[[#This Row],[NOM]]&amp;Tableau210[[#This Row],[Repere Ubleam]],[7]Sheet1!$C$2:$C$2995&amp;[7]Sheet1!$I$2:$I$2995,[7]Sheet1!$A$2:$A$2995)</f>
        <v>1450</v>
      </c>
      <c r="D1450" s="48" t="str">
        <f>C1450&amp;""</f>
        <v>1450</v>
      </c>
      <c r="E1450" s="48" t="e">
        <v>#N/A</v>
      </c>
      <c r="F1450" s="48" t="e">
        <v>#N/A</v>
      </c>
      <c r="G1450" s="190" t="s">
        <v>3362</v>
      </c>
      <c r="H1450" s="119" t="s">
        <v>1068</v>
      </c>
      <c r="I1450" s="158" t="s">
        <v>1069</v>
      </c>
      <c r="J1450" s="158" t="s">
        <v>1069</v>
      </c>
      <c r="K1450" s="158" t="str">
        <f>_xlfn.XLOOKUP(Tableau210[[#This Row],[NOM]],[8]LUT!$I$5:$I$301,[8]LUT!$N$5:$N$301)</f>
        <v xml:space="preserve">Tuyauterie </v>
      </c>
      <c r="L1450" s="119" t="s">
        <v>73</v>
      </c>
      <c r="M1450" s="119" t="s">
        <v>1246</v>
      </c>
      <c r="N1450" s="119" t="s">
        <v>1246</v>
      </c>
      <c r="O1450" s="119"/>
      <c r="P1450" s="119"/>
      <c r="Q1450" s="119"/>
      <c r="R1450" s="119"/>
      <c r="S1450" s="119"/>
      <c r="T1450" s="119"/>
      <c r="U1450" s="119"/>
      <c r="V1450" s="119"/>
      <c r="W1450" s="148"/>
      <c r="X1450" s="207" cm="1">
        <f t="array" ref="X145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0" s="148"/>
      <c r="AA1450" s="207" cm="1">
        <f t="array" ref="AA145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0" s="48"/>
      <c r="AD1450" s="117" t="s">
        <v>2196</v>
      </c>
      <c r="AE1450" s="119"/>
      <c r="AF1450" s="183">
        <f>IFERROR(VLOOKUP(Tableau210[[#This Row],[OPERATION]],Tableau4[],5,FALSE),"")</f>
        <v>0</v>
      </c>
      <c r="AG1450" s="119"/>
      <c r="AH1450" s="183">
        <f>IFERROR(VLOOKUP(Tableau210[[#This Row],[OPERATION]],Tableau4[],4,FALSE),"")</f>
        <v>0</v>
      </c>
      <c r="AI1450" s="119"/>
      <c r="AJ1450" s="181" t="str">
        <f>IF(Tableau210[[#This Row],[NB JP EMIS]]=1,"1 JP","") &amp; IF(Tableau210[[#This Row],[NB BP EMIS]]=1," 1 BP","")</f>
        <v/>
      </c>
      <c r="AK1450" s="119"/>
      <c r="AL1450" s="117"/>
      <c r="AM1450" s="117" t="str">
        <f>IFERROR(+VLOOKUP(AY1450,Tiges!$G$4:$I$569,3,FALSE),"")</f>
        <v/>
      </c>
      <c r="AN1450" s="48"/>
      <c r="AO1450" s="117"/>
      <c r="AP1450" s="117" cm="1">
        <f t="array" ref="AP145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0" s="411" t="s">
        <v>3441</v>
      </c>
      <c r="AR1450" s="117"/>
      <c r="AS1450" s="117" cm="1">
        <f t="array" ref="AS145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0" s="411" t="s">
        <v>3441</v>
      </c>
      <c r="AU1450" s="117"/>
      <c r="AV1450" s="117" cm="1">
        <f t="array" ref="AV145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0" s="411" t="s">
        <v>3441</v>
      </c>
      <c r="AX1450" s="117"/>
      <c r="AY1450" s="117" t="str" cm="1">
        <f t="array" ref="AY1450">IFERROR(_xlfn.XLOOKUP(Tableau210[[#This Row],[DN DONNEES BUTA ]]&amp;Tableau210[[#This Row],[PN DONNEES BUTA]],Tiges!$B$4:$B$79&amp;Tiges!$C$4:$C$79,Tiges!$G$4:$G$79),"")</f>
        <v/>
      </c>
      <c r="AZ1450" s="117"/>
      <c r="BA1450" s="117" t="str" cm="1">
        <f t="array" ref="BA1450">IFERROR(_xlfn.XLOOKUP(Tableau210[[#This Row],[DN DONNEES BUTA ]]&amp;Tableau210[[#This Row],[PN DONNEES BUTA]],Tiges!$B$4:$B$79&amp;Tiges!$C$4:$C$79,Tiges!$H$4:$H$79),"")</f>
        <v/>
      </c>
      <c r="BB1450" s="117"/>
      <c r="BC1450" s="184">
        <f>IFERROR(VLOOKUP(Tableau210[[#This Row],[OPERATION]],Tableau4[],2,FALSE),"")</f>
        <v>0</v>
      </c>
      <c r="BD1450" s="117"/>
      <c r="BE1450" s="182">
        <f>IFERROR(VLOOKUP(Tableau210[[#This Row],[OPERATION]],Tableau4[],3,FALSE),"")</f>
        <v>1</v>
      </c>
      <c r="BF1450" s="117"/>
      <c r="BG1450" s="117"/>
      <c r="BH1450" s="117" cm="1">
        <f t="array" ref="BH145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0" s="411" t="s">
        <v>3441</v>
      </c>
      <c r="BJ1450" s="117"/>
      <c r="BK1450" s="117"/>
      <c r="BL1450" s="117" t="s">
        <v>3363</v>
      </c>
      <c r="BM1450" s="117"/>
      <c r="BN1450" s="117"/>
      <c r="BO1450" s="117"/>
      <c r="BP1450" s="117"/>
      <c r="BQ1450" s="48"/>
      <c r="BR1450" s="119"/>
      <c r="BS1450" s="48"/>
      <c r="BT1450" s="48"/>
      <c r="BU1450" s="48"/>
      <c r="BV1450" s="48"/>
      <c r="BW1450" s="48"/>
      <c r="BX1450" s="48"/>
    </row>
    <row r="1451" spans="1:76" ht="15.75" hidden="1" x14ac:dyDescent="0.25">
      <c r="A1451" s="48" t="e" cm="1">
        <f t="array" ref="A1451">_xlfn.XLOOKUP(Tableau210[[#This Row],[NOM]]&amp;Tableau210[[#This Row],[REPERE BUTA]],[6]!Tableau16[POSTE TECHNIQUE]&amp;[6]!Tableau16[Repere ADM],[6]!Tableau16[NUMERO CLIENT])</f>
        <v>#N/A</v>
      </c>
      <c r="B1451" s="48" t="e" cm="1">
        <f t="array" ref="B1451">_xlfn.XLOOKUP(Tableau210[[#This Row],[NOM]]&amp;Tableau210[[#This Row],[REPERE BUTA]],[6]!Tableau16[POSTE TECHNIQUE]&amp;[6]!Tableau16[Repere REF],[6]!Tableau16[NUMERO CLIENT])</f>
        <v>#N/A</v>
      </c>
      <c r="C1451" s="48" cm="1">
        <f t="array" ref="C1451">_xlfn.XLOOKUP(Tableau210[[#This Row],[NOM]]&amp;Tableau210[[#This Row],[Repere Ubleam]],[7]Sheet1!$C$2:$C$2995&amp;[7]Sheet1!$I$2:$I$2995,[7]Sheet1!$A$2:$A$2995)</f>
        <v>1451</v>
      </c>
      <c r="D1451" s="48" t="str">
        <f>C1451&amp;""</f>
        <v>1451</v>
      </c>
      <c r="E1451" s="48" t="e">
        <v>#N/A</v>
      </c>
      <c r="F1451" s="48" t="e">
        <v>#N/A</v>
      </c>
      <c r="G1451" s="190" t="s">
        <v>3362</v>
      </c>
      <c r="H1451" s="119" t="s">
        <v>1068</v>
      </c>
      <c r="I1451" s="158" t="s">
        <v>1069</v>
      </c>
      <c r="J1451" s="158" t="s">
        <v>1069</v>
      </c>
      <c r="K1451" s="158" t="str">
        <f>_xlfn.XLOOKUP(Tableau210[[#This Row],[NOM]],[8]LUT!$I$5:$I$301,[8]LUT!$N$5:$N$301)</f>
        <v xml:space="preserve">Tuyauterie </v>
      </c>
      <c r="L1451" s="119" t="s">
        <v>83</v>
      </c>
      <c r="M1451" s="119" t="s">
        <v>1298</v>
      </c>
      <c r="N1451" s="119" t="s">
        <v>1298</v>
      </c>
      <c r="O1451" s="119"/>
      <c r="P1451" s="119"/>
      <c r="Q1451" s="119"/>
      <c r="R1451" s="119"/>
      <c r="S1451" s="119"/>
      <c r="T1451" s="119"/>
      <c r="U1451" s="119"/>
      <c r="V1451" s="119"/>
      <c r="W1451" s="148"/>
      <c r="X1451" s="207" cm="1">
        <f t="array" ref="X145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1" s="148"/>
      <c r="AA1451" s="207" cm="1">
        <f t="array" ref="AA145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1" s="48"/>
      <c r="AD1451" s="117" t="s">
        <v>2197</v>
      </c>
      <c r="AE1451" s="119"/>
      <c r="AF1451" s="183">
        <f>IFERROR(VLOOKUP(Tableau210[[#This Row],[OPERATION]],Tableau4[],5,FALSE),"")</f>
        <v>0</v>
      </c>
      <c r="AG1451" s="119" cm="1">
        <f t="array" ref="AG1451">IFERROR(
   SUM(
      _xlfn._xlws.FILTER(
         Tableau3[JP],
         (Tableau3[ITEM]=Tableau210[[#This Row],[NOM]])*
         (Tableau3[Rep.]=Tableau210[[#This Row],[REPERE BUTA]])
      )
   ),
0)</f>
        <v>0</v>
      </c>
      <c r="AH1451" s="183">
        <f>IFERROR(VLOOKUP(Tableau210[[#This Row],[OPERATION]],Tableau4[],4,FALSE),"")</f>
        <v>1</v>
      </c>
      <c r="AI1451" s="119" cm="1">
        <f t="array" ref="AI1451">IFERROR(
   SUM(
      _xlfn._xlws.FILTER(
         Tableau3[BP],
         (Tableau3[ITEM]=Tableau210[[#This Row],[NOM]])*
         (Tableau3[Rep.]=Tableau210[[#This Row],[REPERE BUTA]])
      )
   ),
0)</f>
        <v>0</v>
      </c>
      <c r="AJ1451" s="181" t="str">
        <f>IF(Tableau210[[#This Row],[NB JP EMIS]]=1,"1 JP","") &amp; IF(Tableau210[[#This Row],[NB BP EMIS]]=1," 1 BP","")</f>
        <v xml:space="preserve"> 1 BP</v>
      </c>
      <c r="AK1451" s="119" t="str">
        <f>IF(Tableau210[[#This Row],[NB JP BUTA]]=1,"1 JP","") &amp; IF(Tableau210[[#This Row],[Nb BP BUTA]]=1," 1 BP","") &amp; IF(Tableau210[[#This Row],[Nb BP BUTA]]=2," 2 BP","")</f>
        <v/>
      </c>
      <c r="AL1451" s="117"/>
      <c r="AM1451" s="117" t="str">
        <f>IFERROR(+VLOOKUP(AY1451,Tiges!$G$4:$I$569,3,FALSE),"")</f>
        <v/>
      </c>
      <c r="AN1451" s="48"/>
      <c r="AO1451" s="117"/>
      <c r="AP1451" s="117" cm="1">
        <f t="array" ref="AP145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1" s="411" t="s">
        <v>3441</v>
      </c>
      <c r="AR1451" s="117"/>
      <c r="AS1451" s="117" cm="1">
        <f t="array" ref="AS145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1" s="411" t="s">
        <v>3441</v>
      </c>
      <c r="AU1451" s="117"/>
      <c r="AV1451" s="117" cm="1">
        <f t="array" ref="AV145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1" s="411" t="s">
        <v>3441</v>
      </c>
      <c r="AX1451" s="117"/>
      <c r="AY1451" s="117" t="str" cm="1">
        <f t="array" ref="AY1451">IFERROR(_xlfn.XLOOKUP(Tableau210[[#This Row],[DN DONNEES BUTA ]]&amp;Tableau210[[#This Row],[PN DONNEES BUTA]],Tiges!$B$4:$B$79&amp;Tiges!$C$4:$C$79,Tiges!$G$4:$G$79),"")</f>
        <v/>
      </c>
      <c r="AZ1451" s="117"/>
      <c r="BA1451" s="117" t="str" cm="1">
        <f t="array" ref="BA1451">IFERROR(_xlfn.XLOOKUP(Tableau210[[#This Row],[DN DONNEES BUTA ]]&amp;Tableau210[[#This Row],[PN DONNEES BUTA]],Tiges!$B$4:$B$79&amp;Tiges!$C$4:$C$79,Tiges!$H$4:$H$79),"")</f>
        <v/>
      </c>
      <c r="BB1451" s="117"/>
      <c r="BC1451" s="184">
        <f>IFERROR(VLOOKUP(Tableau210[[#This Row],[OPERATION]],Tableau4[],2,FALSE),"")</f>
        <v>1</v>
      </c>
      <c r="BD1451" s="117" cm="1">
        <f t="array" ref="BD1451">IFERROR(
   SUM(
      _xlfn._xlws.FILTER(
         Tableau3[Nb Platinage Joint],
         (Tableau3[ITEM]=Tableau210[[#This Row],[NOM]])*
         (Tableau3[Rep.]=Tableau210[[#This Row],[REPERE BUTA]])
      )
   ),
0)</f>
        <v>0</v>
      </c>
      <c r="BE1451" s="182">
        <f>IFERROR(VLOOKUP(Tableau210[[#This Row],[OPERATION]],Tableau4[],3,FALSE),"")</f>
        <v>1</v>
      </c>
      <c r="BF1451" s="117" cm="1">
        <f t="array" ref="BF1451">IFERROR(
   SUM(
      _xlfn._xlws.FILTER(
         Tableau3[Joint Définitif Nb],
         (Tableau3[ITEM]=Tableau210[[#This Row],[NOM]])*
         (Tableau3[Rep.]=Tableau210[[#This Row],[REPERE BUTA]])
      )
   ),
0)</f>
        <v>0</v>
      </c>
      <c r="BG1451" s="117"/>
      <c r="BH1451" s="117" cm="1">
        <f t="array" ref="BH145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1" s="411" t="s">
        <v>3441</v>
      </c>
      <c r="BJ1451" s="117"/>
      <c r="BK1451" s="117"/>
      <c r="BL1451" s="117" t="s">
        <v>3363</v>
      </c>
      <c r="BM1451" s="117"/>
      <c r="BN1451" s="117"/>
      <c r="BO1451" s="117"/>
      <c r="BP1451" s="117"/>
      <c r="BQ1451" s="48"/>
      <c r="BR1451" s="119"/>
      <c r="BS1451" s="48"/>
      <c r="BT1451" s="48"/>
      <c r="BU1451" s="48"/>
      <c r="BV1451" s="48"/>
      <c r="BW1451" s="48"/>
      <c r="BX1451" s="48"/>
    </row>
    <row r="1452" spans="1:76" ht="15.75" hidden="1" x14ac:dyDescent="0.25">
      <c r="A1452" s="48" t="e" cm="1">
        <f t="array" ref="A1452">_xlfn.XLOOKUP(Tableau210[[#This Row],[NOM]]&amp;Tableau210[[#This Row],[REPERE BUTA]],[6]!Tableau16[POSTE TECHNIQUE]&amp;[6]!Tableau16[Repere ADM],[6]!Tableau16[NUMERO CLIENT])</f>
        <v>#N/A</v>
      </c>
      <c r="B1452" s="48" t="e" cm="1">
        <f t="array" ref="B1452">_xlfn.XLOOKUP(Tableau210[[#This Row],[NOM]]&amp;Tableau210[[#This Row],[REPERE BUTA]],[6]!Tableau16[POSTE TECHNIQUE]&amp;[6]!Tableau16[Repere REF],[6]!Tableau16[NUMERO CLIENT])</f>
        <v>#N/A</v>
      </c>
      <c r="C1452" s="48" cm="1">
        <f t="array" ref="C1452">_xlfn.XLOOKUP(Tableau210[[#This Row],[NOM]]&amp;Tableau210[[#This Row],[Repere Ubleam]],[7]Sheet1!$C$2:$C$2995&amp;[7]Sheet1!$I$2:$I$2995,[7]Sheet1!$A$2:$A$2995)</f>
        <v>1452</v>
      </c>
      <c r="D1452" s="48" t="str">
        <f>C1452&amp;""</f>
        <v>1452</v>
      </c>
      <c r="E1452" s="48" t="e">
        <v>#N/A</v>
      </c>
      <c r="F1452" s="48" t="e">
        <v>#N/A</v>
      </c>
      <c r="G1452" s="190" t="s">
        <v>3362</v>
      </c>
      <c r="H1452" s="119" t="s">
        <v>1068</v>
      </c>
      <c r="I1452" s="158" t="s">
        <v>1069</v>
      </c>
      <c r="J1452" s="158" t="s">
        <v>1069</v>
      </c>
      <c r="K1452" s="158" t="str">
        <f>_xlfn.XLOOKUP(Tableau210[[#This Row],[NOM]],[8]LUT!$I$5:$I$301,[8]LUT!$N$5:$N$301)</f>
        <v xml:space="preserve">Tuyauterie </v>
      </c>
      <c r="L1452" s="119" t="s">
        <v>83</v>
      </c>
      <c r="M1452" s="119" t="s">
        <v>1230</v>
      </c>
      <c r="N1452" s="119" t="s">
        <v>1230</v>
      </c>
      <c r="O1452" s="119"/>
      <c r="P1452" s="119"/>
      <c r="Q1452" s="119"/>
      <c r="R1452" s="119"/>
      <c r="S1452" s="119"/>
      <c r="T1452" s="119"/>
      <c r="U1452" s="119"/>
      <c r="V1452" s="119"/>
      <c r="W1452" s="148"/>
      <c r="X1452" s="207" cm="1">
        <f t="array" ref="X145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2" s="148"/>
      <c r="AA1452" s="207" cm="1">
        <f t="array" ref="AA145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2" s="48"/>
      <c r="AD1452" s="117" t="s">
        <v>2196</v>
      </c>
      <c r="AE1452" s="119"/>
      <c r="AF1452" s="183">
        <f>IFERROR(VLOOKUP(Tableau210[[#This Row],[OPERATION]],Tableau4[],5,FALSE),"")</f>
        <v>0</v>
      </c>
      <c r="AG1452" s="119"/>
      <c r="AH1452" s="183">
        <f>IFERROR(VLOOKUP(Tableau210[[#This Row],[OPERATION]],Tableau4[],4,FALSE),"")</f>
        <v>0</v>
      </c>
      <c r="AI1452" s="119"/>
      <c r="AJ1452" s="181" t="str">
        <f>IF(Tableau210[[#This Row],[NB JP EMIS]]=1,"1 JP","") &amp; IF(Tableau210[[#This Row],[NB BP EMIS]]=1," 1 BP","")</f>
        <v/>
      </c>
      <c r="AK1452" s="119"/>
      <c r="AL1452" s="117"/>
      <c r="AM1452" s="117" t="str">
        <f>IFERROR(+VLOOKUP(AY1452,Tiges!$G$4:$I$569,3,FALSE),"")</f>
        <v/>
      </c>
      <c r="AN1452" s="48"/>
      <c r="AO1452" s="117"/>
      <c r="AP1452" s="117" cm="1">
        <f t="array" ref="AP145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2" s="411" t="s">
        <v>3441</v>
      </c>
      <c r="AR1452" s="117"/>
      <c r="AS1452" s="117" cm="1">
        <f t="array" ref="AS145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2" s="411" t="s">
        <v>3441</v>
      </c>
      <c r="AU1452" s="117"/>
      <c r="AV1452" s="117" cm="1">
        <f t="array" ref="AV145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2" s="411" t="s">
        <v>3441</v>
      </c>
      <c r="AX1452" s="117"/>
      <c r="AY1452" s="117" t="str" cm="1">
        <f t="array" ref="AY1452">IFERROR(_xlfn.XLOOKUP(Tableau210[[#This Row],[DN DONNEES BUTA ]]&amp;Tableau210[[#This Row],[PN DONNEES BUTA]],Tiges!$B$4:$B$79&amp;Tiges!$C$4:$C$79,Tiges!$G$4:$G$79),"")</f>
        <v/>
      </c>
      <c r="AZ1452" s="117"/>
      <c r="BA1452" s="117" t="str" cm="1">
        <f t="array" ref="BA1452">IFERROR(_xlfn.XLOOKUP(Tableau210[[#This Row],[DN DONNEES BUTA ]]&amp;Tableau210[[#This Row],[PN DONNEES BUTA]],Tiges!$B$4:$B$79&amp;Tiges!$C$4:$C$79,Tiges!$H$4:$H$79),"")</f>
        <v/>
      </c>
      <c r="BB1452" s="117"/>
      <c r="BC1452" s="184">
        <f>IFERROR(VLOOKUP(Tableau210[[#This Row],[OPERATION]],Tableau4[],2,FALSE),"")</f>
        <v>0</v>
      </c>
      <c r="BD1452" s="117"/>
      <c r="BE1452" s="182">
        <f>IFERROR(VLOOKUP(Tableau210[[#This Row],[OPERATION]],Tableau4[],3,FALSE),"")</f>
        <v>1</v>
      </c>
      <c r="BF1452" s="117"/>
      <c r="BG1452" s="117"/>
      <c r="BH1452" s="117" cm="1">
        <f t="array" ref="BH145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2" s="411" t="s">
        <v>3441</v>
      </c>
      <c r="BJ1452" s="117"/>
      <c r="BK1452" s="117"/>
      <c r="BL1452" s="117" t="s">
        <v>3363</v>
      </c>
      <c r="BM1452" s="117"/>
      <c r="BN1452" s="117"/>
      <c r="BO1452" s="117"/>
      <c r="BP1452" s="117"/>
      <c r="BQ1452" s="48"/>
      <c r="BR1452" s="119"/>
      <c r="BS1452" s="48"/>
      <c r="BT1452" s="48"/>
      <c r="BU1452" s="48"/>
      <c r="BV1452" s="48"/>
      <c r="BW1452" s="48"/>
      <c r="BX1452" s="48"/>
    </row>
    <row r="1453" spans="1:76" ht="15.75" hidden="1" x14ac:dyDescent="0.25">
      <c r="A1453" s="48" t="e" cm="1">
        <f t="array" ref="A1453">_xlfn.XLOOKUP(Tableau210[[#This Row],[NOM]]&amp;Tableau210[[#This Row],[REPERE BUTA]],[6]!Tableau16[POSTE TECHNIQUE]&amp;[6]!Tableau16[Repere ADM],[6]!Tableau16[NUMERO CLIENT])</f>
        <v>#N/A</v>
      </c>
      <c r="B1453" s="48" t="e" cm="1">
        <f t="array" ref="B1453">_xlfn.XLOOKUP(Tableau210[[#This Row],[NOM]]&amp;Tableau210[[#This Row],[REPERE BUTA]],[6]!Tableau16[POSTE TECHNIQUE]&amp;[6]!Tableau16[Repere REF],[6]!Tableau16[NUMERO CLIENT])</f>
        <v>#N/A</v>
      </c>
      <c r="C1453" s="48" cm="1">
        <f t="array" ref="C1453">_xlfn.XLOOKUP(Tableau210[[#This Row],[NOM]]&amp;Tableau210[[#This Row],[Repere Ubleam]],[7]Sheet1!$C$2:$C$2995&amp;[7]Sheet1!$I$2:$I$2995,[7]Sheet1!$A$2:$A$2995)</f>
        <v>1453</v>
      </c>
      <c r="D1453" s="48" t="str">
        <f>C1453&amp;""</f>
        <v>1453</v>
      </c>
      <c r="E1453" s="48" t="e">
        <v>#N/A</v>
      </c>
      <c r="F1453" s="48" t="e">
        <v>#N/A</v>
      </c>
      <c r="G1453" s="190" t="s">
        <v>3362</v>
      </c>
      <c r="H1453" s="119" t="s">
        <v>1068</v>
      </c>
      <c r="I1453" s="158" t="s">
        <v>1069</v>
      </c>
      <c r="J1453" s="158" t="s">
        <v>1069</v>
      </c>
      <c r="K1453" s="158" t="str">
        <f>_xlfn.XLOOKUP(Tableau210[[#This Row],[NOM]],[8]LUT!$I$5:$I$301,[8]LUT!$N$5:$N$301)</f>
        <v xml:space="preserve">Tuyauterie </v>
      </c>
      <c r="L1453" s="119" t="s">
        <v>75</v>
      </c>
      <c r="M1453" s="119"/>
      <c r="N1453" s="119" t="s">
        <v>75</v>
      </c>
      <c r="O1453" s="119"/>
      <c r="P1453" s="119"/>
      <c r="Q1453" s="119"/>
      <c r="R1453" s="119"/>
      <c r="S1453" s="119"/>
      <c r="T1453" s="119"/>
      <c r="U1453" s="119"/>
      <c r="V1453" s="119"/>
      <c r="W1453" s="148"/>
      <c r="X1453" s="207" cm="1">
        <f t="array" ref="X145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3" s="148"/>
      <c r="AA1453" s="207" cm="1">
        <f t="array" ref="AA145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3" s="48"/>
      <c r="AD1453" s="117" t="s">
        <v>2103</v>
      </c>
      <c r="AE1453" s="119"/>
      <c r="AF1453" s="183">
        <f>IFERROR(VLOOKUP(Tableau210[[#This Row],[OPERATION]],Tableau4[],5,FALSE),"")</f>
        <v>1</v>
      </c>
      <c r="AG1453" s="119" cm="1">
        <f t="array" ref="AG1453">IFERROR(
   SUM(
      _xlfn._xlws.FILTER(
         Tableau3[JP],
         (Tableau3[ITEM]=Tableau210[[#This Row],[NOM]])*
         (Tableau3[Rep.]=Tableau210[[#This Row],[REPERE BUTA]])
      )
   ),
0)</f>
        <v>0</v>
      </c>
      <c r="AH1453" s="183">
        <f>IFERROR(VLOOKUP(Tableau210[[#This Row],[OPERATION]],Tableau4[],4,FALSE),"")</f>
        <v>0</v>
      </c>
      <c r="AI1453" s="119" cm="1">
        <f t="array" ref="AI1453">IFERROR(
   SUM(
      _xlfn._xlws.FILTER(
         Tableau3[BP],
         (Tableau3[ITEM]=Tableau210[[#This Row],[NOM]])*
         (Tableau3[Rep.]=Tableau210[[#This Row],[REPERE BUTA]])
      )
   ),
0)</f>
        <v>0</v>
      </c>
      <c r="AJ1453" s="181" t="str">
        <f>IF(Tableau210[[#This Row],[NB JP EMIS]]=1,"1 JP","") &amp; IF(Tableau210[[#This Row],[NB BP EMIS]]=1," 1 BP","")</f>
        <v>1 JP</v>
      </c>
      <c r="AK1453" s="119" t="str">
        <f>IF(Tableau210[[#This Row],[NB JP BUTA]]=1,"1 JP","") &amp; IF(Tableau210[[#This Row],[Nb BP BUTA]]=1," 1 BP","") &amp; IF(Tableau210[[#This Row],[Nb BP BUTA]]=2," 2 BP","")</f>
        <v/>
      </c>
      <c r="AL1453" s="117"/>
      <c r="AM1453" s="117" t="str">
        <f>IFERROR(+VLOOKUP(AY1453,Tiges!$G$4:$I$569,3,FALSE),"")</f>
        <v/>
      </c>
      <c r="AN1453" s="48"/>
      <c r="AO1453" s="117"/>
      <c r="AP1453" s="117" cm="1">
        <f t="array" ref="AP145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3" s="411" t="s">
        <v>3441</v>
      </c>
      <c r="AR1453" s="117"/>
      <c r="AS1453" s="117" cm="1">
        <f t="array" ref="AS145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3" s="411" t="s">
        <v>3441</v>
      </c>
      <c r="AU1453" s="117"/>
      <c r="AV1453" s="117" cm="1">
        <f t="array" ref="AV145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3" s="411" t="s">
        <v>3441</v>
      </c>
      <c r="AX1453" s="117"/>
      <c r="AY1453" s="117" t="str" cm="1">
        <f t="array" ref="AY1453">IFERROR(_xlfn.XLOOKUP(Tableau210[[#This Row],[DN DONNEES BUTA ]]&amp;Tableau210[[#This Row],[PN DONNEES BUTA]],Tiges!$B$4:$B$79&amp;Tiges!$C$4:$C$79,Tiges!$G$4:$G$79),"")</f>
        <v/>
      </c>
      <c r="AZ1453" s="117"/>
      <c r="BA1453" s="117" t="str" cm="1">
        <f t="array" ref="BA1453">IFERROR(_xlfn.XLOOKUP(Tableau210[[#This Row],[DN DONNEES BUTA ]]&amp;Tableau210[[#This Row],[PN DONNEES BUTA]],Tiges!$B$4:$B$79&amp;Tiges!$C$4:$C$79,Tiges!$H$4:$H$79),"")</f>
        <v/>
      </c>
      <c r="BB1453" s="117"/>
      <c r="BC1453" s="184">
        <f>IFERROR(VLOOKUP(Tableau210[[#This Row],[OPERATION]],Tableau4[],2,FALSE),"")</f>
        <v>2</v>
      </c>
      <c r="BD1453" s="117" cm="1">
        <f t="array" ref="BD1453">IFERROR(
   SUM(
      _xlfn._xlws.FILTER(
         Tableau3[Nb Platinage Joint],
         (Tableau3[ITEM]=Tableau210[[#This Row],[NOM]])*
         (Tableau3[Rep.]=Tableau210[[#This Row],[REPERE BUTA]])
      )
   ),
0)</f>
        <v>0</v>
      </c>
      <c r="BE1453" s="182">
        <f>IFERROR(VLOOKUP(Tableau210[[#This Row],[OPERATION]],Tableau4[],3,FALSE),"")</f>
        <v>1</v>
      </c>
      <c r="BF1453" s="117" cm="1">
        <f t="array" ref="BF1453">IFERROR(
   SUM(
      _xlfn._xlws.FILTER(
         Tableau3[Joint Définitif Nb],
         (Tableau3[ITEM]=Tableau210[[#This Row],[NOM]])*
         (Tableau3[Rep.]=Tableau210[[#This Row],[REPERE BUTA]])
      )
   ),
0)</f>
        <v>0</v>
      </c>
      <c r="BG1453" s="117"/>
      <c r="BH1453" s="117" cm="1">
        <f t="array" ref="BH145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3" s="411" t="s">
        <v>3441</v>
      </c>
      <c r="BJ1453" s="117"/>
      <c r="BK1453" s="117"/>
      <c r="BL1453" s="117" t="s">
        <v>3363</v>
      </c>
      <c r="BM1453" s="117"/>
      <c r="BN1453" s="117"/>
      <c r="BO1453" s="117"/>
      <c r="BP1453" s="117"/>
      <c r="BQ1453" s="48"/>
      <c r="BR1453" s="119"/>
      <c r="BS1453" s="48"/>
      <c r="BT1453" s="48"/>
      <c r="BU1453" s="48"/>
      <c r="BV1453" s="48"/>
      <c r="BW1453" s="48"/>
      <c r="BX1453" s="48"/>
    </row>
    <row r="1454" spans="1:76" ht="15.75" hidden="1" x14ac:dyDescent="0.25">
      <c r="A1454" s="48" t="e" cm="1">
        <f t="array" ref="A1454">_xlfn.XLOOKUP(Tableau210[[#This Row],[NOM]]&amp;Tableau210[[#This Row],[REPERE BUTA]],[6]!Tableau16[POSTE TECHNIQUE]&amp;[6]!Tableau16[Repere ADM],[6]!Tableau16[NUMERO CLIENT])</f>
        <v>#N/A</v>
      </c>
      <c r="B1454" s="48" t="e" cm="1">
        <f t="array" ref="B1454">_xlfn.XLOOKUP(Tableau210[[#This Row],[NOM]]&amp;Tableau210[[#This Row],[REPERE BUTA]],[6]!Tableau16[POSTE TECHNIQUE]&amp;[6]!Tableau16[Repere REF],[6]!Tableau16[NUMERO CLIENT])</f>
        <v>#N/A</v>
      </c>
      <c r="C1454" s="48" cm="1">
        <f t="array" ref="C1454">_xlfn.XLOOKUP(Tableau210[[#This Row],[NOM]]&amp;Tableau210[[#This Row],[Repere Ubleam]],[7]Sheet1!$C$2:$C$2995&amp;[7]Sheet1!$I$2:$I$2995,[7]Sheet1!$A$2:$A$2995)</f>
        <v>1454</v>
      </c>
      <c r="D1454" s="48" t="str">
        <f>C1454&amp;""</f>
        <v>1454</v>
      </c>
      <c r="E1454" s="48" t="e">
        <v>#N/A</v>
      </c>
      <c r="F1454" s="48" t="e">
        <v>#N/A</v>
      </c>
      <c r="G1454" s="190" t="s">
        <v>3362</v>
      </c>
      <c r="H1454" s="119" t="s">
        <v>1068</v>
      </c>
      <c r="I1454" s="158" t="s">
        <v>1069</v>
      </c>
      <c r="J1454" s="158" t="s">
        <v>1069</v>
      </c>
      <c r="K1454" s="158" t="str">
        <f>_xlfn.XLOOKUP(Tableau210[[#This Row],[NOM]],[8]LUT!$I$5:$I$301,[8]LUT!$N$5:$N$301)</f>
        <v xml:space="preserve">Tuyauterie </v>
      </c>
      <c r="L1454" s="119" t="s">
        <v>70</v>
      </c>
      <c r="M1454" s="119"/>
      <c r="N1454" s="119" t="s">
        <v>70</v>
      </c>
      <c r="O1454" s="119"/>
      <c r="P1454" s="119"/>
      <c r="Q1454" s="119"/>
      <c r="R1454" s="119"/>
      <c r="S1454" s="119"/>
      <c r="T1454" s="119"/>
      <c r="U1454" s="119"/>
      <c r="V1454" s="119"/>
      <c r="W1454" s="148"/>
      <c r="X1454" s="207" cm="1">
        <f t="array" ref="X145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4" s="148"/>
      <c r="AA1454" s="207" cm="1">
        <f t="array" ref="AA145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4" s="48"/>
      <c r="AD1454" s="117" t="s">
        <v>2103</v>
      </c>
      <c r="AE1454" s="119"/>
      <c r="AF1454" s="183">
        <f>IFERROR(VLOOKUP(Tableau210[[#This Row],[OPERATION]],Tableau4[],5,FALSE),"")</f>
        <v>1</v>
      </c>
      <c r="AG1454" s="119" cm="1">
        <f t="array" ref="AG1454">IFERROR(
   SUM(
      _xlfn._xlws.FILTER(
         Tableau3[JP],
         (Tableau3[ITEM]=Tableau210[[#This Row],[NOM]])*
         (Tableau3[Rep.]=Tableau210[[#This Row],[REPERE BUTA]])
      )
   ),
0)</f>
        <v>0</v>
      </c>
      <c r="AH1454" s="183">
        <f>IFERROR(VLOOKUP(Tableau210[[#This Row],[OPERATION]],Tableau4[],4,FALSE),"")</f>
        <v>0</v>
      </c>
      <c r="AI1454" s="119" cm="1">
        <f t="array" ref="AI1454">IFERROR(
   SUM(
      _xlfn._xlws.FILTER(
         Tableau3[BP],
         (Tableau3[ITEM]=Tableau210[[#This Row],[NOM]])*
         (Tableau3[Rep.]=Tableau210[[#This Row],[REPERE BUTA]])
      )
   ),
0)</f>
        <v>0</v>
      </c>
      <c r="AJ1454" s="181" t="str">
        <f>IF(Tableau210[[#This Row],[NB JP EMIS]]=1,"1 JP","") &amp; IF(Tableau210[[#This Row],[NB BP EMIS]]=1," 1 BP","")</f>
        <v>1 JP</v>
      </c>
      <c r="AK1454" s="119" t="str">
        <f>IF(Tableau210[[#This Row],[NB JP BUTA]]=1,"1 JP","") &amp; IF(Tableau210[[#This Row],[Nb BP BUTA]]=1," 1 BP","") &amp; IF(Tableau210[[#This Row],[Nb BP BUTA]]=2," 2 BP","")</f>
        <v/>
      </c>
      <c r="AL1454" s="117"/>
      <c r="AM1454" s="117" t="str">
        <f>IFERROR(+VLOOKUP(AY1454,Tiges!$G$4:$I$569,3,FALSE),"")</f>
        <v/>
      </c>
      <c r="AN1454" s="48"/>
      <c r="AO1454" s="117"/>
      <c r="AP1454" s="117" cm="1">
        <f t="array" ref="AP145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4" s="411" t="s">
        <v>3441</v>
      </c>
      <c r="AR1454" s="117"/>
      <c r="AS1454" s="117" cm="1">
        <f t="array" ref="AS145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4" s="411" t="s">
        <v>3441</v>
      </c>
      <c r="AU1454" s="117"/>
      <c r="AV1454" s="117" cm="1">
        <f t="array" ref="AV145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4" s="411" t="s">
        <v>3441</v>
      </c>
      <c r="AX1454" s="117"/>
      <c r="AY1454" s="117" t="str" cm="1">
        <f t="array" ref="AY1454">IFERROR(_xlfn.XLOOKUP(Tableau210[[#This Row],[DN DONNEES BUTA ]]&amp;Tableau210[[#This Row],[PN DONNEES BUTA]],Tiges!$B$4:$B$79&amp;Tiges!$C$4:$C$79,Tiges!$G$4:$G$79),"")</f>
        <v/>
      </c>
      <c r="AZ1454" s="117"/>
      <c r="BA1454" s="117" t="str" cm="1">
        <f t="array" ref="BA1454">IFERROR(_xlfn.XLOOKUP(Tableau210[[#This Row],[DN DONNEES BUTA ]]&amp;Tableau210[[#This Row],[PN DONNEES BUTA]],Tiges!$B$4:$B$79&amp;Tiges!$C$4:$C$79,Tiges!$H$4:$H$79),"")</f>
        <v/>
      </c>
      <c r="BB1454" s="117"/>
      <c r="BC1454" s="184">
        <f>IFERROR(VLOOKUP(Tableau210[[#This Row],[OPERATION]],Tableau4[],2,FALSE),"")</f>
        <v>2</v>
      </c>
      <c r="BD1454" s="117" cm="1">
        <f t="array" ref="BD1454">IFERROR(
   SUM(
      _xlfn._xlws.FILTER(
         Tableau3[Nb Platinage Joint],
         (Tableau3[ITEM]=Tableau210[[#This Row],[NOM]])*
         (Tableau3[Rep.]=Tableau210[[#This Row],[REPERE BUTA]])
      )
   ),
0)</f>
        <v>0</v>
      </c>
      <c r="BE1454" s="182">
        <f>IFERROR(VLOOKUP(Tableau210[[#This Row],[OPERATION]],Tableau4[],3,FALSE),"")</f>
        <v>1</v>
      </c>
      <c r="BF1454" s="117" cm="1">
        <f t="array" ref="BF1454">IFERROR(
   SUM(
      _xlfn._xlws.FILTER(
         Tableau3[Joint Définitif Nb],
         (Tableau3[ITEM]=Tableau210[[#This Row],[NOM]])*
         (Tableau3[Rep.]=Tableau210[[#This Row],[REPERE BUTA]])
      )
   ),
0)</f>
        <v>0</v>
      </c>
      <c r="BG1454" s="117"/>
      <c r="BH1454" s="117" cm="1">
        <f t="array" ref="BH145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4" s="411" t="s">
        <v>3441</v>
      </c>
      <c r="BJ1454" s="117"/>
      <c r="BK1454" s="117"/>
      <c r="BL1454" s="117" t="s">
        <v>3363</v>
      </c>
      <c r="BM1454" s="117"/>
      <c r="BN1454" s="117"/>
      <c r="BO1454" s="117"/>
      <c r="BP1454" s="117"/>
      <c r="BQ1454" s="48"/>
      <c r="BR1454" s="119"/>
      <c r="BS1454" s="48"/>
      <c r="BT1454" s="48"/>
      <c r="BU1454" s="48"/>
      <c r="BV1454" s="48"/>
      <c r="BW1454" s="48"/>
      <c r="BX1454" s="48"/>
    </row>
    <row r="1455" spans="1:76" ht="15.75" hidden="1" x14ac:dyDescent="0.25">
      <c r="A1455" s="48" t="e" cm="1">
        <f t="array" ref="A1455">_xlfn.XLOOKUP(Tableau210[[#This Row],[NOM]]&amp;Tableau210[[#This Row],[REPERE BUTA]],[6]!Tableau16[POSTE TECHNIQUE]&amp;[6]!Tableau16[Repere ADM],[6]!Tableau16[NUMERO CLIENT])</f>
        <v>#N/A</v>
      </c>
      <c r="B1455" s="48" t="e" cm="1">
        <f t="array" ref="B1455">_xlfn.XLOOKUP(Tableau210[[#This Row],[NOM]]&amp;Tableau210[[#This Row],[REPERE BUTA]],[6]!Tableau16[POSTE TECHNIQUE]&amp;[6]!Tableau16[Repere REF],[6]!Tableau16[NUMERO CLIENT])</f>
        <v>#N/A</v>
      </c>
      <c r="C1455" s="48" cm="1">
        <f t="array" ref="C1455">_xlfn.XLOOKUP(Tableau210[[#This Row],[NOM]]&amp;Tableau210[[#This Row],[Repere Ubleam]],[7]Sheet1!$C$2:$C$2995&amp;[7]Sheet1!$I$2:$I$2995,[7]Sheet1!$A$2:$A$2995)</f>
        <v>1455</v>
      </c>
      <c r="D1455" s="48" t="str">
        <f>C1455&amp;""</f>
        <v>1455</v>
      </c>
      <c r="E1455" s="48" t="e">
        <v>#N/A</v>
      </c>
      <c r="F1455" s="48" t="e">
        <v>#N/A</v>
      </c>
      <c r="G1455" s="190" t="s">
        <v>3362</v>
      </c>
      <c r="H1455" s="119" t="s">
        <v>1068</v>
      </c>
      <c r="I1455" s="158" t="s">
        <v>1069</v>
      </c>
      <c r="J1455" s="158" t="s">
        <v>1069</v>
      </c>
      <c r="K1455" s="158" t="str">
        <f>_xlfn.XLOOKUP(Tableau210[[#This Row],[NOM]],[8]LUT!$I$5:$I$301,[8]LUT!$N$5:$N$301)</f>
        <v xml:space="preserve">Tuyauterie </v>
      </c>
      <c r="L1455" s="119" t="s">
        <v>76</v>
      </c>
      <c r="M1455" s="119"/>
      <c r="N1455" s="119" t="s">
        <v>76</v>
      </c>
      <c r="O1455" s="119"/>
      <c r="P1455" s="119"/>
      <c r="Q1455" s="119"/>
      <c r="R1455" s="119"/>
      <c r="S1455" s="119"/>
      <c r="T1455" s="119"/>
      <c r="U1455" s="119"/>
      <c r="V1455" s="119"/>
      <c r="W1455" s="148"/>
      <c r="X1455" s="207" cm="1">
        <f t="array" ref="X145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5" s="148"/>
      <c r="AA1455" s="207" cm="1">
        <f t="array" ref="AA145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5" s="48"/>
      <c r="AD1455" s="117" t="s">
        <v>2197</v>
      </c>
      <c r="AE1455" s="119"/>
      <c r="AF1455" s="183">
        <f>IFERROR(VLOOKUP(Tableau210[[#This Row],[OPERATION]],Tableau4[],5,FALSE),"")</f>
        <v>0</v>
      </c>
      <c r="AG1455" s="119" cm="1">
        <f t="array" ref="AG1455">IFERROR(
   SUM(
      _xlfn._xlws.FILTER(
         Tableau3[JP],
         (Tableau3[ITEM]=Tableau210[[#This Row],[NOM]])*
         (Tableau3[Rep.]=Tableau210[[#This Row],[REPERE BUTA]])
      )
   ),
0)</f>
        <v>0</v>
      </c>
      <c r="AH1455" s="183">
        <f>IFERROR(VLOOKUP(Tableau210[[#This Row],[OPERATION]],Tableau4[],4,FALSE),"")</f>
        <v>1</v>
      </c>
      <c r="AI1455" s="119" cm="1">
        <f t="array" ref="AI1455">IFERROR(
   SUM(
      _xlfn._xlws.FILTER(
         Tableau3[BP],
         (Tableau3[ITEM]=Tableau210[[#This Row],[NOM]])*
         (Tableau3[Rep.]=Tableau210[[#This Row],[REPERE BUTA]])
      )
   ),
0)</f>
        <v>0</v>
      </c>
      <c r="AJ1455" s="181" t="str">
        <f>IF(Tableau210[[#This Row],[NB JP EMIS]]=1,"1 JP","") &amp; IF(Tableau210[[#This Row],[NB BP EMIS]]=1," 1 BP","")</f>
        <v xml:space="preserve"> 1 BP</v>
      </c>
      <c r="AK1455" s="119" t="str">
        <f>IF(Tableau210[[#This Row],[NB JP BUTA]]=1,"1 JP","") &amp; IF(Tableau210[[#This Row],[Nb BP BUTA]]=1," 1 BP","") &amp; IF(Tableau210[[#This Row],[Nb BP BUTA]]=2," 2 BP","")</f>
        <v/>
      </c>
      <c r="AL1455" s="117"/>
      <c r="AM1455" s="117" t="str">
        <f>IFERROR(+VLOOKUP(AY1455,Tiges!$G$4:$I$569,3,FALSE),"")</f>
        <v/>
      </c>
      <c r="AN1455" s="48"/>
      <c r="AO1455" s="117"/>
      <c r="AP1455" s="117" cm="1">
        <f t="array" ref="AP145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5" s="411" t="s">
        <v>3441</v>
      </c>
      <c r="AR1455" s="117"/>
      <c r="AS1455" s="117" cm="1">
        <f t="array" ref="AS145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5" s="411" t="s">
        <v>3441</v>
      </c>
      <c r="AU1455" s="117"/>
      <c r="AV1455" s="117" cm="1">
        <f t="array" ref="AV145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5" s="411" t="s">
        <v>3441</v>
      </c>
      <c r="AX1455" s="117"/>
      <c r="AY1455" s="117" t="str" cm="1">
        <f t="array" ref="AY1455">IFERROR(_xlfn.XLOOKUP(Tableau210[[#This Row],[DN DONNEES BUTA ]]&amp;Tableau210[[#This Row],[PN DONNEES BUTA]],Tiges!$B$4:$B$79&amp;Tiges!$C$4:$C$79,Tiges!$G$4:$G$79),"")</f>
        <v/>
      </c>
      <c r="AZ1455" s="117"/>
      <c r="BA1455" s="117" t="str" cm="1">
        <f t="array" ref="BA1455">IFERROR(_xlfn.XLOOKUP(Tableau210[[#This Row],[DN DONNEES BUTA ]]&amp;Tableau210[[#This Row],[PN DONNEES BUTA]],Tiges!$B$4:$B$79&amp;Tiges!$C$4:$C$79,Tiges!$H$4:$H$79),"")</f>
        <v/>
      </c>
      <c r="BB1455" s="117"/>
      <c r="BC1455" s="184">
        <f>IFERROR(VLOOKUP(Tableau210[[#This Row],[OPERATION]],Tableau4[],2,FALSE),"")</f>
        <v>1</v>
      </c>
      <c r="BD1455" s="117" cm="1">
        <f t="array" ref="BD1455">IFERROR(
   SUM(
      _xlfn._xlws.FILTER(
         Tableau3[Nb Platinage Joint],
         (Tableau3[ITEM]=Tableau210[[#This Row],[NOM]])*
         (Tableau3[Rep.]=Tableau210[[#This Row],[REPERE BUTA]])
      )
   ),
0)</f>
        <v>0</v>
      </c>
      <c r="BE1455" s="182">
        <f>IFERROR(VLOOKUP(Tableau210[[#This Row],[OPERATION]],Tableau4[],3,FALSE),"")</f>
        <v>1</v>
      </c>
      <c r="BF1455" s="117" cm="1">
        <f t="array" ref="BF1455">IFERROR(
   SUM(
      _xlfn._xlws.FILTER(
         Tableau3[Joint Définitif Nb],
         (Tableau3[ITEM]=Tableau210[[#This Row],[NOM]])*
         (Tableau3[Rep.]=Tableau210[[#This Row],[REPERE BUTA]])
      )
   ),
0)</f>
        <v>0</v>
      </c>
      <c r="BG1455" s="117"/>
      <c r="BH1455" s="117" cm="1">
        <f t="array" ref="BH145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5" s="411" t="s">
        <v>3441</v>
      </c>
      <c r="BJ1455" s="117"/>
      <c r="BK1455" s="117"/>
      <c r="BL1455" s="117" t="s">
        <v>3363</v>
      </c>
      <c r="BM1455" s="117"/>
      <c r="BN1455" s="117"/>
      <c r="BO1455" s="117"/>
      <c r="BP1455" s="117"/>
      <c r="BQ1455" s="48"/>
      <c r="BR1455" s="119"/>
      <c r="BS1455" s="48"/>
      <c r="BT1455" s="48"/>
      <c r="BU1455" s="48"/>
      <c r="BV1455" s="48"/>
      <c r="BW1455" s="48"/>
      <c r="BX1455" s="48"/>
    </row>
    <row r="1456" spans="1:76" s="154" customFormat="1" ht="15.75" hidden="1" x14ac:dyDescent="0.25">
      <c r="A1456" s="48" t="e" cm="1">
        <f t="array" ref="A1456">_xlfn.XLOOKUP(Tableau210[[#This Row],[NOM]]&amp;Tableau210[[#This Row],[REPERE BUTA]],[6]!Tableau16[POSTE TECHNIQUE]&amp;[6]!Tableau16[Repere ADM],[6]!Tableau16[NUMERO CLIENT])</f>
        <v>#N/A</v>
      </c>
      <c r="B1456" s="48" t="e" cm="1">
        <f t="array" ref="B1456">_xlfn.XLOOKUP(Tableau210[[#This Row],[NOM]]&amp;Tableau210[[#This Row],[REPERE BUTA]],[6]!Tableau16[POSTE TECHNIQUE]&amp;[6]!Tableau16[Repere REF],[6]!Tableau16[NUMERO CLIENT])</f>
        <v>#N/A</v>
      </c>
      <c r="C1456" s="48" cm="1">
        <f t="array" ref="C1456">_xlfn.XLOOKUP(Tableau210[[#This Row],[NOM]]&amp;Tableau210[[#This Row],[Repere Ubleam]],[7]Sheet1!$C$2:$C$2995&amp;[7]Sheet1!$I$2:$I$2995,[7]Sheet1!$A$2:$A$2995)</f>
        <v>1456</v>
      </c>
      <c r="D1456" s="48" t="str">
        <f>C1456&amp;""</f>
        <v>1456</v>
      </c>
      <c r="E1456" s="48" t="e">
        <v>#N/A</v>
      </c>
      <c r="F1456" s="48" t="e">
        <v>#N/A</v>
      </c>
      <c r="G1456" s="168" t="s">
        <v>3362</v>
      </c>
      <c r="H1456" s="119" t="s">
        <v>1068</v>
      </c>
      <c r="I1456" s="150"/>
      <c r="J1456" s="158" t="s">
        <v>1069</v>
      </c>
      <c r="K1456" s="158" t="str">
        <f>_xlfn.XLOOKUP(Tableau210[[#This Row],[NOM]],[8]LUT!$I$5:$I$301,[8]LUT!$N$5:$N$301)</f>
        <v xml:space="preserve">Tuyauterie </v>
      </c>
      <c r="L1456" s="150" t="s">
        <v>81</v>
      </c>
      <c r="M1456" s="150"/>
      <c r="N1456" s="150" t="s">
        <v>81</v>
      </c>
      <c r="O1456" s="150"/>
      <c r="P1456" s="150"/>
      <c r="Q1456" s="150"/>
      <c r="R1456" s="150"/>
      <c r="S1456" s="150"/>
      <c r="T1456" s="150"/>
      <c r="U1456" s="150"/>
      <c r="V1456" s="150"/>
      <c r="W1456" s="151"/>
      <c r="X1456" s="151" cm="1">
        <f t="array" ref="X145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6" s="4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6" s="151"/>
      <c r="AA1456" s="151" cm="1">
        <f t="array" ref="AA145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6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6" s="152"/>
      <c r="AD1456" s="153" t="s">
        <v>2103</v>
      </c>
      <c r="AE1456" s="150"/>
      <c r="AF1456" s="161">
        <f>IFERROR(VLOOKUP(Tableau210[[#This Row],[OPERATION]],Tableau4[],5,FALSE),"")</f>
        <v>1</v>
      </c>
      <c r="AG1456" s="150" cm="1">
        <f t="array" ref="AG1456">IFERROR(
   SUM(
      _xlfn._xlws.FILTER(
         Tableau3[JP],
         (Tableau3[ITEM]=Tableau210[[#This Row],[NOM]])*
         (Tableau3[Rep.]=Tableau210[[#This Row],[REPERE BUTA]])
      )
   ),
0)</f>
        <v>0</v>
      </c>
      <c r="AH1456" s="161">
        <f>IFERROR(VLOOKUP(Tableau210[[#This Row],[OPERATION]],Tableau4[],4,FALSE),"")</f>
        <v>0</v>
      </c>
      <c r="AI1456" s="150" cm="1">
        <f t="array" ref="AI1456">IFERROR(
   SUM(
      _xlfn._xlws.FILTER(
         Tableau3[BP],
         (Tableau3[ITEM]=Tableau210[[#This Row],[NOM]])*
         (Tableau3[Rep.]=Tableau210[[#This Row],[REPERE BUTA]])
      )
   ),
0)</f>
        <v>0</v>
      </c>
      <c r="AJ1456" s="150" t="str">
        <f>IF(Tableau210[[#This Row],[NB JP EMIS]]=1,"1 JP","") &amp; IF(Tableau210[[#This Row],[NB BP EMIS]]=1," 1 BP","")</f>
        <v>1 JP</v>
      </c>
      <c r="AK1456" s="150" t="str">
        <f>IF(Tableau210[[#This Row],[NB JP BUTA]]=1,"1 JP","") &amp; IF(Tableau210[[#This Row],[Nb BP BUTA]]=1," 1 BP","") &amp; IF(Tableau210[[#This Row],[Nb BP BUTA]]=2," 2 BP","")</f>
        <v/>
      </c>
      <c r="AL1456" s="153"/>
      <c r="AM1456" s="153" t="str">
        <f>IFERROR(+VLOOKUP(AY1456,Tiges!$G$4:$I$569,3,FALSE),"")</f>
        <v/>
      </c>
      <c r="AN1456" s="152"/>
      <c r="AO1456" s="153"/>
      <c r="AP1456" s="153" cm="1">
        <f t="array" ref="AP145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6" s="153" t="s">
        <v>3441</v>
      </c>
      <c r="AR1456" s="153"/>
      <c r="AS1456" s="153" cm="1">
        <f t="array" ref="AS145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6" s="153" t="s">
        <v>3441</v>
      </c>
      <c r="AU1456" s="153"/>
      <c r="AV1456" s="153" cm="1">
        <f t="array" ref="AV145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6" s="153" t="s">
        <v>3441</v>
      </c>
      <c r="AX1456" s="153"/>
      <c r="AY1456" s="153" t="str" cm="1">
        <f t="array" ref="AY1456">IFERROR(_xlfn.XLOOKUP(Tableau210[[#This Row],[DN DONNEES BUTA ]]&amp;Tableau210[[#This Row],[PN DONNEES BUTA]],Tiges!$B$4:$B$79&amp;Tiges!$C$4:$C$79,Tiges!$G$4:$G$79),"")</f>
        <v/>
      </c>
      <c r="AZ1456" s="153"/>
      <c r="BA1456" s="153" t="str" cm="1">
        <f t="array" ref="BA1456">IFERROR(_xlfn.XLOOKUP(Tableau210[[#This Row],[DN DONNEES BUTA ]]&amp;Tableau210[[#This Row],[PN DONNEES BUTA]],Tiges!$B$4:$B$79&amp;Tiges!$C$4:$C$79,Tiges!$H$4:$H$79),"")</f>
        <v/>
      </c>
      <c r="BB1456" s="153"/>
      <c r="BC1456" s="163">
        <f>IFERROR(VLOOKUP(Tableau210[[#This Row],[OPERATION]],Tableau4[],2,FALSE),"")</f>
        <v>2</v>
      </c>
      <c r="BD1456" s="153" cm="1">
        <f t="array" ref="BD1456">IFERROR(
   SUM(
      _xlfn._xlws.FILTER(
         Tableau3[Nb Platinage Joint],
         (Tableau3[ITEM]=Tableau210[[#This Row],[NOM]])*
         (Tableau3[Rep.]=Tableau210[[#This Row],[REPERE BUTA]])
      )
   ),
0)</f>
        <v>0</v>
      </c>
      <c r="BE1456" s="182">
        <f>IFERROR(VLOOKUP(Tableau210[[#This Row],[OPERATION]],Tableau4[],3,FALSE),"")</f>
        <v>1</v>
      </c>
      <c r="BF1456" s="153" cm="1">
        <f t="array" ref="BF1456">IFERROR(
   SUM(
      _xlfn._xlws.FILTER(
         Tableau3[Joint Définitif Nb],
         (Tableau3[ITEM]=Tableau210[[#This Row],[NOM]])*
         (Tableau3[Rep.]=Tableau210[[#This Row],[REPERE BUTA]])
      )
   ),
0)</f>
        <v>0</v>
      </c>
      <c r="BG1456" s="153"/>
      <c r="BH1456" s="153" cm="1">
        <f t="array" ref="BH145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6" s="153" t="s">
        <v>3441</v>
      </c>
      <c r="BJ1456" s="153"/>
      <c r="BK1456" s="153"/>
      <c r="BL1456" s="153" t="s">
        <v>3364</v>
      </c>
      <c r="BM1456" s="153"/>
      <c r="BN1456" s="153"/>
      <c r="BO1456" s="153"/>
      <c r="BP1456" s="153"/>
      <c r="BQ1456" s="152"/>
      <c r="BR1456" s="150"/>
      <c r="BS1456" s="152"/>
      <c r="BT1456" s="152"/>
      <c r="BU1456" s="152"/>
      <c r="BV1456" s="152"/>
      <c r="BW1456" s="152"/>
      <c r="BX1456" s="152"/>
    </row>
    <row r="1457" spans="1:76" ht="15.75" hidden="1" x14ac:dyDescent="0.25">
      <c r="A1457" s="48" t="e" cm="1">
        <f t="array" ref="A1457">_xlfn.XLOOKUP(Tableau210[[#This Row],[NOM]]&amp;Tableau210[[#This Row],[REPERE BUTA]],[6]!Tableau16[POSTE TECHNIQUE]&amp;[6]!Tableau16[Repere ADM],[6]!Tableau16[NUMERO CLIENT])</f>
        <v>#N/A</v>
      </c>
      <c r="B1457" s="48" t="e" cm="1">
        <f t="array" ref="B1457">_xlfn.XLOOKUP(Tableau210[[#This Row],[NOM]]&amp;Tableau210[[#This Row],[REPERE BUTA]],[6]!Tableau16[POSTE TECHNIQUE]&amp;[6]!Tableau16[Repere REF],[6]!Tableau16[NUMERO CLIENT])</f>
        <v>#N/A</v>
      </c>
      <c r="C1457" s="48" cm="1">
        <f t="array" ref="C1457">_xlfn.XLOOKUP(Tableau210[[#This Row],[NOM]]&amp;Tableau210[[#This Row],[Repere Ubleam]],[7]Sheet1!$C$2:$C$2995&amp;[7]Sheet1!$I$2:$I$2995,[7]Sheet1!$A$2:$A$2995)</f>
        <v>1457</v>
      </c>
      <c r="D1457" s="48" t="str">
        <f>C1457&amp;""</f>
        <v>1457</v>
      </c>
      <c r="E1457" s="48" t="e">
        <v>#N/A</v>
      </c>
      <c r="F1457" s="48" t="e">
        <v>#N/A</v>
      </c>
      <c r="G1457" s="190" t="s">
        <v>3362</v>
      </c>
      <c r="H1457" s="119" t="s">
        <v>1068</v>
      </c>
      <c r="I1457" s="158" t="s">
        <v>1069</v>
      </c>
      <c r="J1457" s="158" t="s">
        <v>1069</v>
      </c>
      <c r="K1457" s="158" t="str">
        <f>_xlfn.XLOOKUP(Tableau210[[#This Row],[NOM]],[8]LUT!$I$5:$I$301,[8]LUT!$N$5:$N$301)</f>
        <v xml:space="preserve">Tuyauterie </v>
      </c>
      <c r="L1457" s="119" t="s">
        <v>82</v>
      </c>
      <c r="M1457" s="119" t="s">
        <v>1918</v>
      </c>
      <c r="N1457" s="119" t="s">
        <v>1918</v>
      </c>
      <c r="O1457" s="119" t="s">
        <v>3365</v>
      </c>
      <c r="P1457" s="119"/>
      <c r="Q1457" s="119"/>
      <c r="R1457" s="119"/>
      <c r="S1457" s="119"/>
      <c r="T1457" s="119"/>
      <c r="U1457" s="119"/>
      <c r="V1457" s="119"/>
      <c r="W1457" s="148"/>
      <c r="X1457" s="207" cm="1">
        <f t="array" ref="X145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7" s="148"/>
      <c r="AA1457" s="207" cm="1">
        <f t="array" ref="AA145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7" s="48"/>
      <c r="AD1457" s="117" t="s">
        <v>2197</v>
      </c>
      <c r="AE1457" s="119"/>
      <c r="AF1457" s="183">
        <f>IFERROR(VLOOKUP(Tableau210[[#This Row],[OPERATION]],Tableau4[],5,FALSE),"")</f>
        <v>0</v>
      </c>
      <c r="AG1457" s="119" cm="1">
        <f t="array" ref="AG1457">IFERROR(
   SUM(
      _xlfn._xlws.FILTER(
         Tableau3[JP],
         (Tableau3[ITEM]=Tableau210[[#This Row],[NOM]])*
         (Tableau3[Rep.]=Tableau210[[#This Row],[REPERE BUTA]])
      )
   ),
0)</f>
        <v>0</v>
      </c>
      <c r="AH1457" s="183">
        <f>IFERROR(VLOOKUP(Tableau210[[#This Row],[OPERATION]],Tableau4[],4,FALSE),"")</f>
        <v>1</v>
      </c>
      <c r="AI1457" s="119" cm="1">
        <f t="array" ref="AI1457">IFERROR(
   SUM(
      _xlfn._xlws.FILTER(
         Tableau3[BP],
         (Tableau3[ITEM]=Tableau210[[#This Row],[NOM]])*
         (Tableau3[Rep.]=Tableau210[[#This Row],[REPERE BUTA]])
      )
   ),
0)</f>
        <v>0</v>
      </c>
      <c r="AJ1457" s="181" t="str">
        <f>IF(Tableau210[[#This Row],[NB JP EMIS]]=1,"1 JP","") &amp; IF(Tableau210[[#This Row],[NB BP EMIS]]=1," 1 BP","")</f>
        <v xml:space="preserve"> 1 BP</v>
      </c>
      <c r="AK1457" s="119" t="str">
        <f>IF(Tableau210[[#This Row],[NB JP BUTA]]=1,"1 JP","") &amp; IF(Tableau210[[#This Row],[Nb BP BUTA]]=1," 1 BP","") &amp; IF(Tableau210[[#This Row],[Nb BP BUTA]]=2," 2 BP","")</f>
        <v/>
      </c>
      <c r="AL1457" s="117"/>
      <c r="AM1457" s="117" t="str">
        <f>IFERROR(+VLOOKUP(AY1457,Tiges!$G$4:$I$569,3,FALSE),"")</f>
        <v/>
      </c>
      <c r="AN1457" s="48"/>
      <c r="AO1457" s="117"/>
      <c r="AP1457" s="117" cm="1">
        <f t="array" ref="AP145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7" s="411" t="s">
        <v>3441</v>
      </c>
      <c r="AR1457" s="117"/>
      <c r="AS1457" s="117" cm="1">
        <f t="array" ref="AS145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7" s="411" t="s">
        <v>3441</v>
      </c>
      <c r="AU1457" s="117"/>
      <c r="AV1457" s="117" cm="1">
        <f t="array" ref="AV145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7" s="411" t="s">
        <v>3441</v>
      </c>
      <c r="AX1457" s="117"/>
      <c r="AY1457" s="117" t="str" cm="1">
        <f t="array" ref="AY1457">IFERROR(_xlfn.XLOOKUP(Tableau210[[#This Row],[DN DONNEES BUTA ]]&amp;Tableau210[[#This Row],[PN DONNEES BUTA]],Tiges!$B$4:$B$79&amp;Tiges!$C$4:$C$79,Tiges!$G$4:$G$79),"")</f>
        <v/>
      </c>
      <c r="AZ1457" s="117"/>
      <c r="BA1457" s="117" t="str" cm="1">
        <f t="array" ref="BA1457">IFERROR(_xlfn.XLOOKUP(Tableau210[[#This Row],[DN DONNEES BUTA ]]&amp;Tableau210[[#This Row],[PN DONNEES BUTA]],Tiges!$B$4:$B$79&amp;Tiges!$C$4:$C$79,Tiges!$H$4:$H$79),"")</f>
        <v/>
      </c>
      <c r="BB1457" s="117"/>
      <c r="BC1457" s="184">
        <f>IFERROR(VLOOKUP(Tableau210[[#This Row],[OPERATION]],Tableau4[],2,FALSE),"")</f>
        <v>1</v>
      </c>
      <c r="BD1457" s="117" cm="1">
        <f t="array" ref="BD1457">IFERROR(
   SUM(
      _xlfn._xlws.FILTER(
         Tableau3[Nb Platinage Joint],
         (Tableau3[ITEM]=Tableau210[[#This Row],[NOM]])*
         (Tableau3[Rep.]=Tableau210[[#This Row],[REPERE BUTA]])
      )
   ),
0)</f>
        <v>0</v>
      </c>
      <c r="BE1457" s="182">
        <f>IFERROR(VLOOKUP(Tableau210[[#This Row],[OPERATION]],Tableau4[],3,FALSE),"")</f>
        <v>1</v>
      </c>
      <c r="BF1457" s="117" cm="1">
        <f t="array" ref="BF1457">IFERROR(
   SUM(
      _xlfn._xlws.FILTER(
         Tableau3[Joint Définitif Nb],
         (Tableau3[ITEM]=Tableau210[[#This Row],[NOM]])*
         (Tableau3[Rep.]=Tableau210[[#This Row],[REPERE BUTA]])
      )
   ),
0)</f>
        <v>0</v>
      </c>
      <c r="BG1457" s="117"/>
      <c r="BH1457" s="117" cm="1">
        <f t="array" ref="BH145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7" s="411" t="s">
        <v>3441</v>
      </c>
      <c r="BJ1457" s="117"/>
      <c r="BK1457" s="117"/>
      <c r="BL1457" s="117" t="s">
        <v>3363</v>
      </c>
      <c r="BM1457" s="117"/>
      <c r="BN1457" s="117"/>
      <c r="BO1457" s="117"/>
      <c r="BP1457" s="117"/>
      <c r="BQ1457" s="48"/>
      <c r="BR1457" s="119"/>
      <c r="BS1457" s="48"/>
      <c r="BT1457" s="48"/>
      <c r="BU1457" s="48"/>
      <c r="BV1457" s="48"/>
      <c r="BW1457" s="48"/>
      <c r="BX1457" s="48"/>
    </row>
    <row r="1458" spans="1:76" ht="15.75" hidden="1" x14ac:dyDescent="0.25">
      <c r="A1458" s="48" t="e" cm="1">
        <f t="array" ref="A1458">_xlfn.XLOOKUP(Tableau210[[#This Row],[NOM]]&amp;Tableau210[[#This Row],[REPERE BUTA]],[6]!Tableau16[POSTE TECHNIQUE]&amp;[6]!Tableau16[Repere ADM],[6]!Tableau16[NUMERO CLIENT])</f>
        <v>#N/A</v>
      </c>
      <c r="B1458" s="48" t="e" cm="1">
        <f t="array" ref="B1458">_xlfn.XLOOKUP(Tableau210[[#This Row],[NOM]]&amp;Tableau210[[#This Row],[REPERE BUTA]],[6]!Tableau16[POSTE TECHNIQUE]&amp;[6]!Tableau16[Repere REF],[6]!Tableau16[NUMERO CLIENT])</f>
        <v>#N/A</v>
      </c>
      <c r="C1458" s="48" cm="1">
        <f t="array" ref="C1458">_xlfn.XLOOKUP(Tableau210[[#This Row],[NOM]]&amp;Tableau210[[#This Row],[Repere Ubleam]],[7]Sheet1!$C$2:$C$2995&amp;[7]Sheet1!$I$2:$I$2995,[7]Sheet1!$A$2:$A$2995)</f>
        <v>1458</v>
      </c>
      <c r="D1458" s="48" t="str">
        <f>C1458&amp;""</f>
        <v>1458</v>
      </c>
      <c r="E1458" s="48" t="e">
        <v>#N/A</v>
      </c>
      <c r="F1458" s="48" t="e">
        <v>#N/A</v>
      </c>
      <c r="G1458" s="190" t="s">
        <v>3362</v>
      </c>
      <c r="H1458" s="119" t="s">
        <v>1068</v>
      </c>
      <c r="I1458" s="158" t="s">
        <v>1069</v>
      </c>
      <c r="J1458" s="158" t="s">
        <v>1069</v>
      </c>
      <c r="K1458" s="158" t="str">
        <f>_xlfn.XLOOKUP(Tableau210[[#This Row],[NOM]],[8]LUT!$I$5:$I$301,[8]LUT!$N$5:$N$301)</f>
        <v xml:space="preserve">Tuyauterie </v>
      </c>
      <c r="L1458" s="119" t="s">
        <v>82</v>
      </c>
      <c r="M1458" s="119" t="s">
        <v>1917</v>
      </c>
      <c r="N1458" s="119" t="s">
        <v>1917</v>
      </c>
      <c r="O1458" s="119" t="s">
        <v>2118</v>
      </c>
      <c r="P1458" s="119"/>
      <c r="Q1458" s="119"/>
      <c r="R1458" s="119"/>
      <c r="S1458" s="119"/>
      <c r="T1458" s="119"/>
      <c r="U1458" s="119"/>
      <c r="V1458" s="119"/>
      <c r="W1458" s="148"/>
      <c r="X1458" s="207" cm="1">
        <f t="array" ref="X145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8" s="148"/>
      <c r="AA1458" s="207" cm="1">
        <f t="array" ref="AA145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8" s="48"/>
      <c r="AD1458" s="117" t="s">
        <v>2196</v>
      </c>
      <c r="AE1458" s="119"/>
      <c r="AF1458" s="183">
        <f>IFERROR(VLOOKUP(Tableau210[[#This Row],[OPERATION]],Tableau4[],5,FALSE),"")</f>
        <v>0</v>
      </c>
      <c r="AG1458" s="119"/>
      <c r="AH1458" s="183">
        <f>IFERROR(VLOOKUP(Tableau210[[#This Row],[OPERATION]],Tableau4[],4,FALSE),"")</f>
        <v>0</v>
      </c>
      <c r="AI1458" s="119"/>
      <c r="AJ1458" s="181" t="str">
        <f>IF(Tableau210[[#This Row],[NB JP EMIS]]=1,"1 JP","") &amp; IF(Tableau210[[#This Row],[NB BP EMIS]]=1," 1 BP","")</f>
        <v/>
      </c>
      <c r="AK1458" s="119"/>
      <c r="AL1458" s="117"/>
      <c r="AM1458" s="117" t="str">
        <f>IFERROR(+VLOOKUP(AY1458,Tiges!$G$4:$I$569,3,FALSE),"")</f>
        <v/>
      </c>
      <c r="AN1458" s="48"/>
      <c r="AO1458" s="117"/>
      <c r="AP1458" s="117" cm="1">
        <f t="array" ref="AP145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8" s="411" t="s">
        <v>3441</v>
      </c>
      <c r="AR1458" s="117"/>
      <c r="AS1458" s="117" cm="1">
        <f t="array" ref="AS145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8" s="411" t="s">
        <v>3441</v>
      </c>
      <c r="AU1458" s="117"/>
      <c r="AV1458" s="117" cm="1">
        <f t="array" ref="AV145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8" s="411" t="s">
        <v>3441</v>
      </c>
      <c r="AX1458" s="117"/>
      <c r="AY1458" s="117" t="str" cm="1">
        <f t="array" ref="AY1458">IFERROR(_xlfn.XLOOKUP(Tableau210[[#This Row],[DN DONNEES BUTA ]]&amp;Tableau210[[#This Row],[PN DONNEES BUTA]],Tiges!$B$4:$B$79&amp;Tiges!$C$4:$C$79,Tiges!$G$4:$G$79),"")</f>
        <v/>
      </c>
      <c r="AZ1458" s="117"/>
      <c r="BA1458" s="117" t="str" cm="1">
        <f t="array" ref="BA1458">IFERROR(_xlfn.XLOOKUP(Tableau210[[#This Row],[DN DONNEES BUTA ]]&amp;Tableau210[[#This Row],[PN DONNEES BUTA]],Tiges!$B$4:$B$79&amp;Tiges!$C$4:$C$79,Tiges!$H$4:$H$79),"")</f>
        <v/>
      </c>
      <c r="BB1458" s="117"/>
      <c r="BC1458" s="184">
        <f>IFERROR(VLOOKUP(Tableau210[[#This Row],[OPERATION]],Tableau4[],2,FALSE),"")</f>
        <v>0</v>
      </c>
      <c r="BD1458" s="117"/>
      <c r="BE1458" s="182">
        <f>IFERROR(VLOOKUP(Tableau210[[#This Row],[OPERATION]],Tableau4[],3,FALSE),"")</f>
        <v>1</v>
      </c>
      <c r="BF1458" s="117"/>
      <c r="BG1458" s="117"/>
      <c r="BH1458" s="117" cm="1">
        <f t="array" ref="BH145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8" s="411" t="s">
        <v>3441</v>
      </c>
      <c r="BJ1458" s="117"/>
      <c r="BK1458" s="117"/>
      <c r="BL1458" s="117" t="s">
        <v>3363</v>
      </c>
      <c r="BM1458" s="117"/>
      <c r="BN1458" s="117"/>
      <c r="BO1458" s="117"/>
      <c r="BP1458" s="117"/>
      <c r="BQ1458" s="48"/>
      <c r="BR1458" s="119"/>
      <c r="BS1458" s="48"/>
      <c r="BT1458" s="48"/>
      <c r="BU1458" s="48"/>
      <c r="BV1458" s="48"/>
      <c r="BW1458" s="48"/>
      <c r="BX1458" s="48"/>
    </row>
    <row r="1459" spans="1:76" ht="15.75" hidden="1" x14ac:dyDescent="0.25">
      <c r="A1459" s="48" t="e" cm="1">
        <f t="array" ref="A1459">_xlfn.XLOOKUP(Tableau210[[#This Row],[NOM]]&amp;Tableau210[[#This Row],[REPERE BUTA]],[6]!Tableau16[POSTE TECHNIQUE]&amp;[6]!Tableau16[Repere ADM],[6]!Tableau16[NUMERO CLIENT])</f>
        <v>#N/A</v>
      </c>
      <c r="B1459" s="48" t="e" cm="1">
        <f t="array" ref="B1459">_xlfn.XLOOKUP(Tableau210[[#This Row],[NOM]]&amp;Tableau210[[#This Row],[REPERE BUTA]],[6]!Tableau16[POSTE TECHNIQUE]&amp;[6]!Tableau16[Repere REF],[6]!Tableau16[NUMERO CLIENT])</f>
        <v>#N/A</v>
      </c>
      <c r="C1459" s="48" cm="1">
        <f t="array" ref="C1459">_xlfn.XLOOKUP(Tableau210[[#This Row],[NOM]]&amp;Tableau210[[#This Row],[Repere Ubleam]],[7]Sheet1!$C$2:$C$2995&amp;[7]Sheet1!$I$2:$I$2995,[7]Sheet1!$A$2:$A$2995)</f>
        <v>1459</v>
      </c>
      <c r="D1459" s="48" t="str">
        <f>C1459&amp;""</f>
        <v>1459</v>
      </c>
      <c r="E1459" s="48" t="e">
        <v>#N/A</v>
      </c>
      <c r="F1459" s="48" t="e">
        <v>#N/A</v>
      </c>
      <c r="G1459" s="190" t="s">
        <v>3362</v>
      </c>
      <c r="H1459" s="119" t="s">
        <v>1068</v>
      </c>
      <c r="I1459" s="158" t="s">
        <v>1069</v>
      </c>
      <c r="J1459" s="158" t="s">
        <v>1069</v>
      </c>
      <c r="K1459" s="158" t="str">
        <f>_xlfn.XLOOKUP(Tableau210[[#This Row],[NOM]],[8]LUT!$I$5:$I$301,[8]LUT!$N$5:$N$301)</f>
        <v xml:space="preserve">Tuyauterie </v>
      </c>
      <c r="L1459" s="119" t="s">
        <v>112</v>
      </c>
      <c r="M1459" s="119"/>
      <c r="N1459" s="119" t="s">
        <v>112</v>
      </c>
      <c r="O1459" s="119"/>
      <c r="P1459" s="119"/>
      <c r="Q1459" s="119"/>
      <c r="R1459" s="119"/>
      <c r="S1459" s="119"/>
      <c r="T1459" s="119"/>
      <c r="U1459" s="119"/>
      <c r="V1459" s="119"/>
      <c r="W1459" s="148"/>
      <c r="X1459" s="207" cm="1">
        <f t="array" ref="X145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5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59" s="148"/>
      <c r="AA1459" s="207" cm="1">
        <f t="array" ref="AA145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5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59" s="48"/>
      <c r="AD1459" s="117" t="s">
        <v>2103</v>
      </c>
      <c r="AE1459" s="119"/>
      <c r="AF1459" s="183">
        <f>IFERROR(VLOOKUP(Tableau210[[#This Row],[OPERATION]],Tableau4[],5,FALSE),"")</f>
        <v>1</v>
      </c>
      <c r="AG1459" s="119" cm="1">
        <f t="array" ref="AG1459">IFERROR(
   SUM(
      _xlfn._xlws.FILTER(
         Tableau3[JP],
         (Tableau3[ITEM]=Tableau210[[#This Row],[NOM]])*
         (Tableau3[Rep.]=Tableau210[[#This Row],[REPERE BUTA]])
      )
   ),
0)</f>
        <v>0</v>
      </c>
      <c r="AH1459" s="183">
        <f>IFERROR(VLOOKUP(Tableau210[[#This Row],[OPERATION]],Tableau4[],4,FALSE),"")</f>
        <v>0</v>
      </c>
      <c r="AI1459" s="119" cm="1">
        <f t="array" ref="AI1459">IFERROR(
   SUM(
      _xlfn._xlws.FILTER(
         Tableau3[BP],
         (Tableau3[ITEM]=Tableau210[[#This Row],[NOM]])*
         (Tableau3[Rep.]=Tableau210[[#This Row],[REPERE BUTA]])
      )
   ),
0)</f>
        <v>0</v>
      </c>
      <c r="AJ1459" s="181" t="str">
        <f>IF(Tableau210[[#This Row],[NB JP EMIS]]=1,"1 JP","") &amp; IF(Tableau210[[#This Row],[NB BP EMIS]]=1," 1 BP","")</f>
        <v>1 JP</v>
      </c>
      <c r="AK1459" s="119" t="str">
        <f>IF(Tableau210[[#This Row],[NB JP BUTA]]=1,"1 JP","") &amp; IF(Tableau210[[#This Row],[Nb BP BUTA]]=1," 1 BP","") &amp; IF(Tableau210[[#This Row],[Nb BP BUTA]]=2," 2 BP","")</f>
        <v/>
      </c>
      <c r="AL1459" s="117"/>
      <c r="AM1459" s="117" t="str">
        <f>IFERROR(+VLOOKUP(AY1459,Tiges!$G$4:$I$569,3,FALSE),"")</f>
        <v/>
      </c>
      <c r="AN1459" s="48"/>
      <c r="AO1459" s="117"/>
      <c r="AP1459" s="117" cm="1">
        <f t="array" ref="AP145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59" s="411" t="s">
        <v>3441</v>
      </c>
      <c r="AR1459" s="117"/>
      <c r="AS1459" s="117" cm="1">
        <f t="array" ref="AS145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59" s="411" t="s">
        <v>3441</v>
      </c>
      <c r="AU1459" s="117"/>
      <c r="AV1459" s="117" cm="1">
        <f t="array" ref="AV145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59" s="411" t="s">
        <v>3441</v>
      </c>
      <c r="AX1459" s="117"/>
      <c r="AY1459" s="117" t="str" cm="1">
        <f t="array" ref="AY1459">IFERROR(_xlfn.XLOOKUP(Tableau210[[#This Row],[DN DONNEES BUTA ]]&amp;Tableau210[[#This Row],[PN DONNEES BUTA]],Tiges!$B$4:$B$79&amp;Tiges!$C$4:$C$79,Tiges!$G$4:$G$79),"")</f>
        <v/>
      </c>
      <c r="AZ1459" s="117"/>
      <c r="BA1459" s="117" t="str" cm="1">
        <f t="array" ref="BA1459">IFERROR(_xlfn.XLOOKUP(Tableau210[[#This Row],[DN DONNEES BUTA ]]&amp;Tableau210[[#This Row],[PN DONNEES BUTA]],Tiges!$B$4:$B$79&amp;Tiges!$C$4:$C$79,Tiges!$H$4:$H$79),"")</f>
        <v/>
      </c>
      <c r="BB1459" s="117"/>
      <c r="BC1459" s="184">
        <f>IFERROR(VLOOKUP(Tableau210[[#This Row],[OPERATION]],Tableau4[],2,FALSE),"")</f>
        <v>2</v>
      </c>
      <c r="BD1459" s="117" cm="1">
        <f t="array" ref="BD1459">IFERROR(
   SUM(
      _xlfn._xlws.FILTER(
         Tableau3[Nb Platinage Joint],
         (Tableau3[ITEM]=Tableau210[[#This Row],[NOM]])*
         (Tableau3[Rep.]=Tableau210[[#This Row],[REPERE BUTA]])
      )
   ),
0)</f>
        <v>0</v>
      </c>
      <c r="BE1459" s="182">
        <f>IFERROR(VLOOKUP(Tableau210[[#This Row],[OPERATION]],Tableau4[],3,FALSE),"")</f>
        <v>1</v>
      </c>
      <c r="BF1459" s="117" cm="1">
        <f t="array" ref="BF1459">IFERROR(
   SUM(
      _xlfn._xlws.FILTER(
         Tableau3[Joint Définitif Nb],
         (Tableau3[ITEM]=Tableau210[[#This Row],[NOM]])*
         (Tableau3[Rep.]=Tableau210[[#This Row],[REPERE BUTA]])
      )
   ),
0)</f>
        <v>0</v>
      </c>
      <c r="BG1459" s="117"/>
      <c r="BH1459" s="117" cm="1">
        <f t="array" ref="BH145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59" s="411" t="s">
        <v>3441</v>
      </c>
      <c r="BJ1459" s="117"/>
      <c r="BK1459" s="117"/>
      <c r="BL1459" s="117"/>
      <c r="BM1459" s="117"/>
      <c r="BN1459" s="117"/>
      <c r="BO1459" s="117"/>
      <c r="BP1459" s="117"/>
      <c r="BQ1459" s="48"/>
      <c r="BR1459" s="119"/>
      <c r="BS1459" s="48"/>
      <c r="BT1459" s="48"/>
      <c r="BU1459" s="48"/>
      <c r="BV1459" s="48"/>
      <c r="BW1459" s="48"/>
      <c r="BX1459" s="48"/>
    </row>
    <row r="1460" spans="1:76" s="154" customFormat="1" ht="15.75" hidden="1" x14ac:dyDescent="0.25">
      <c r="A1460" s="48" t="e" cm="1">
        <f t="array" ref="A1460">_xlfn.XLOOKUP(Tableau210[[#This Row],[NOM]]&amp;Tableau210[[#This Row],[REPERE BUTA]],[6]!Tableau16[POSTE TECHNIQUE]&amp;[6]!Tableau16[Repere ADM],[6]!Tableau16[NUMERO CLIENT])</f>
        <v>#N/A</v>
      </c>
      <c r="B1460" s="48" t="e" cm="1">
        <f t="array" ref="B1460">_xlfn.XLOOKUP(Tableau210[[#This Row],[NOM]]&amp;Tableau210[[#This Row],[REPERE BUTA]],[6]!Tableau16[POSTE TECHNIQUE]&amp;[6]!Tableau16[Repere REF],[6]!Tableau16[NUMERO CLIENT])</f>
        <v>#N/A</v>
      </c>
      <c r="C1460" s="48" cm="1">
        <f t="array" ref="C1460">_xlfn.XLOOKUP(Tableau210[[#This Row],[NOM]]&amp;Tableau210[[#This Row],[Repere Ubleam]],[7]Sheet1!$C$2:$C$2995&amp;[7]Sheet1!$I$2:$I$2995,[7]Sheet1!$A$2:$A$2995)</f>
        <v>1460</v>
      </c>
      <c r="D1460" s="48" t="str">
        <f>C1460&amp;""</f>
        <v>1460</v>
      </c>
      <c r="E1460" s="48" t="e">
        <v>#N/A</v>
      </c>
      <c r="F1460" s="48" t="e">
        <v>#N/A</v>
      </c>
      <c r="G1460" s="168" t="s">
        <v>3369</v>
      </c>
      <c r="H1460" s="150" t="s">
        <v>1066</v>
      </c>
      <c r="I1460" s="150" t="s">
        <v>80</v>
      </c>
      <c r="J1460" s="150" t="s">
        <v>1078</v>
      </c>
      <c r="K1460" s="150" t="str">
        <f>_xlfn.XLOOKUP(Tableau210[[#This Row],[NOM]],[8]LUT!$I$5:$I$301,[8]LUT!$N$5:$N$301)</f>
        <v>Filtre</v>
      </c>
      <c r="L1460" s="150" t="s">
        <v>73</v>
      </c>
      <c r="M1460" s="150"/>
      <c r="N1460" s="150" t="s">
        <v>73</v>
      </c>
      <c r="O1460" s="150"/>
      <c r="P1460" s="150"/>
      <c r="Q1460" s="150"/>
      <c r="R1460" s="150"/>
      <c r="S1460" s="150"/>
      <c r="T1460" s="150"/>
      <c r="U1460" s="150"/>
      <c r="V1460" s="150"/>
      <c r="W1460" s="151"/>
      <c r="X1460" s="151" cm="1">
        <f t="array" ref="X146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0" s="4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0" s="151"/>
      <c r="AA1460" s="151" cm="1">
        <f t="array" ref="AA146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0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0" s="152"/>
      <c r="AD1460" s="153" t="s">
        <v>2196</v>
      </c>
      <c r="AE1460" s="150"/>
      <c r="AF1460" s="161">
        <f>IFERROR(VLOOKUP(Tableau210[[#This Row],[OPERATION]],Tableau4[],5,FALSE),"")</f>
        <v>0</v>
      </c>
      <c r="AG1460" s="150" cm="1">
        <f t="array" ref="AG1460">IFERROR(
   SUM(
      _xlfn._xlws.FILTER(
         Tableau3[JP],
         (Tableau3[ITEM]=Tableau210[[#This Row],[NOM]])*
         (Tableau3[Rep.]=Tableau210[[#This Row],[REPERE BUTA]])
      )
   ),
0)</f>
        <v>0</v>
      </c>
      <c r="AH1460" s="161">
        <f>IFERROR(VLOOKUP(Tableau210[[#This Row],[OPERATION]],Tableau4[],4,FALSE),"")</f>
        <v>0</v>
      </c>
      <c r="AI1460" s="150" cm="1">
        <f t="array" ref="AI1460">IFERROR(
   SUM(
      _xlfn._xlws.FILTER(
         Tableau3[BP],
         (Tableau3[ITEM]=Tableau210[[#This Row],[NOM]])*
         (Tableau3[Rep.]=Tableau210[[#This Row],[REPERE BUTA]])
      )
   ),
0)</f>
        <v>0</v>
      </c>
      <c r="AJ1460" s="150" t="str">
        <f>IF(Tableau210[[#This Row],[NB JP EMIS]]=1,"1 JP","") &amp; IF(Tableau210[[#This Row],[NB BP EMIS]]=1," 1 BP","")</f>
        <v/>
      </c>
      <c r="AK1460" s="150" t="str">
        <f>IF(Tableau210[[#This Row],[NB JP BUTA]]=1,"1 JP","") &amp; IF(Tableau210[[#This Row],[Nb BP BUTA]]=1," 1 BP","") &amp; IF(Tableau210[[#This Row],[Nb BP BUTA]]=2," 2 BP","")</f>
        <v/>
      </c>
      <c r="AL1460" s="153"/>
      <c r="AM1460" s="153" t="str">
        <f>IFERROR(+VLOOKUP(AY1460,Tiges!$G$4:$I$569,3,FALSE),"")</f>
        <v/>
      </c>
      <c r="AN1460" s="152"/>
      <c r="AO1460" s="153"/>
      <c r="AP1460" s="153" cm="1">
        <f t="array" ref="AP146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0" s="153" t="s">
        <v>3441</v>
      </c>
      <c r="AR1460" s="153"/>
      <c r="AS1460" s="153" cm="1">
        <f t="array" ref="AS146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0" s="153" t="s">
        <v>3441</v>
      </c>
      <c r="AU1460" s="153"/>
      <c r="AV1460" s="153" cm="1">
        <f t="array" ref="AV146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0" s="153" t="s">
        <v>3441</v>
      </c>
      <c r="AX1460" s="153"/>
      <c r="AY1460" s="153" t="str" cm="1">
        <f t="array" ref="AY1460">IFERROR(_xlfn.XLOOKUP(Tableau210[[#This Row],[DN DONNEES BUTA ]]&amp;Tableau210[[#This Row],[PN DONNEES BUTA]],Tiges!$B$4:$B$79&amp;Tiges!$C$4:$C$79,Tiges!$G$4:$G$79),"")</f>
        <v/>
      </c>
      <c r="AZ1460" s="153"/>
      <c r="BA1460" s="153" t="str" cm="1">
        <f t="array" ref="BA1460">IFERROR(_xlfn.XLOOKUP(Tableau210[[#This Row],[DN DONNEES BUTA ]]&amp;Tableau210[[#This Row],[PN DONNEES BUTA]],Tiges!$B$4:$B$79&amp;Tiges!$C$4:$C$79,Tiges!$H$4:$H$79),"")</f>
        <v/>
      </c>
      <c r="BB1460" s="153"/>
      <c r="BC1460" s="163">
        <f>IFERROR(VLOOKUP(Tableau210[[#This Row],[OPERATION]],Tableau4[],2,FALSE),"")</f>
        <v>0</v>
      </c>
      <c r="BD1460" s="153" cm="1">
        <f t="array" ref="BD1460">IFERROR(
   SUM(
      _xlfn._xlws.FILTER(
         Tableau3[Nb Platinage Joint],
         (Tableau3[ITEM]=Tableau210[[#This Row],[NOM]])*
         (Tableau3[Rep.]=Tableau210[[#This Row],[REPERE BUTA]])
      )
   ),
0)</f>
        <v>0</v>
      </c>
      <c r="BE1460" s="182">
        <f>IFERROR(VLOOKUP(Tableau210[[#This Row],[OPERATION]],Tableau4[],3,FALSE),"")</f>
        <v>1</v>
      </c>
      <c r="BF1460" s="153" cm="1">
        <f t="array" ref="BF1460">IFERROR(
   SUM(
      _xlfn._xlws.FILTER(
         Tableau3[Joint Définitif Nb],
         (Tableau3[ITEM]=Tableau210[[#This Row],[NOM]])*
         (Tableau3[Rep.]=Tableau210[[#This Row],[REPERE BUTA]])
      )
   ),
0)</f>
        <v>0</v>
      </c>
      <c r="BG1460" s="153"/>
      <c r="BH1460" s="153" cm="1">
        <f t="array" ref="BH146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0" s="153" t="s">
        <v>3441</v>
      </c>
      <c r="BJ1460" s="153"/>
      <c r="BK1460" s="153"/>
      <c r="BL1460" s="153" t="s">
        <v>3370</v>
      </c>
      <c r="BM1460" s="153"/>
      <c r="BN1460" s="153"/>
      <c r="BO1460" s="153"/>
      <c r="BP1460" s="153"/>
      <c r="BQ1460" s="152"/>
      <c r="BR1460" s="150"/>
      <c r="BS1460" s="152"/>
      <c r="BT1460" s="152"/>
      <c r="BU1460" s="152"/>
      <c r="BV1460" s="152"/>
      <c r="BW1460" s="152"/>
      <c r="BX1460" s="152"/>
    </row>
    <row r="1461" spans="1:76" s="154" customFormat="1" ht="15.75" hidden="1" x14ac:dyDescent="0.25">
      <c r="A1461" s="48" t="e" cm="1">
        <f t="array" ref="A1461">_xlfn.XLOOKUP(Tableau210[[#This Row],[NOM]]&amp;Tableau210[[#This Row],[REPERE BUTA]],[6]!Tableau16[POSTE TECHNIQUE]&amp;[6]!Tableau16[Repere ADM],[6]!Tableau16[NUMERO CLIENT])</f>
        <v>#N/A</v>
      </c>
      <c r="B1461" s="48" t="e" cm="1">
        <f t="array" ref="B1461">_xlfn.XLOOKUP(Tableau210[[#This Row],[NOM]]&amp;Tableau210[[#This Row],[REPERE BUTA]],[6]!Tableau16[POSTE TECHNIQUE]&amp;[6]!Tableau16[Repere REF],[6]!Tableau16[NUMERO CLIENT])</f>
        <v>#N/A</v>
      </c>
      <c r="C1461" s="48" cm="1">
        <f t="array" ref="C1461">_xlfn.XLOOKUP(Tableau210[[#This Row],[NOM]]&amp;Tableau210[[#This Row],[Repere Ubleam]],[7]Sheet1!$C$2:$C$2995&amp;[7]Sheet1!$I$2:$I$2995,[7]Sheet1!$A$2:$A$2995)</f>
        <v>1461</v>
      </c>
      <c r="D1461" s="48" t="str">
        <f>C1461&amp;""</f>
        <v>1461</v>
      </c>
      <c r="E1461" s="48" t="e">
        <v>#N/A</v>
      </c>
      <c r="F1461" s="48" t="e">
        <v>#N/A</v>
      </c>
      <c r="G1461" s="168" t="s">
        <v>3369</v>
      </c>
      <c r="H1461" s="150" t="s">
        <v>1066</v>
      </c>
      <c r="I1461" s="150" t="s">
        <v>80</v>
      </c>
      <c r="J1461" s="150" t="s">
        <v>1078</v>
      </c>
      <c r="K1461" s="150" t="str">
        <f>_xlfn.XLOOKUP(Tableau210[[#This Row],[NOM]],[8]LUT!$I$5:$I$301,[8]LUT!$N$5:$N$301)</f>
        <v>Filtre</v>
      </c>
      <c r="L1461" s="150" t="s">
        <v>83</v>
      </c>
      <c r="M1461" s="150"/>
      <c r="N1461" s="150" t="s">
        <v>83</v>
      </c>
      <c r="O1461" s="150"/>
      <c r="P1461" s="150"/>
      <c r="Q1461" s="150"/>
      <c r="R1461" s="150"/>
      <c r="S1461" s="150"/>
      <c r="T1461" s="150"/>
      <c r="U1461" s="150"/>
      <c r="V1461" s="150"/>
      <c r="W1461" s="151"/>
      <c r="X1461" s="151" cm="1">
        <f t="array" ref="X146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1" s="4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1" s="151"/>
      <c r="AA1461" s="151" cm="1">
        <f t="array" ref="AA146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1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1" s="152"/>
      <c r="AD1461" s="153" t="s">
        <v>2197</v>
      </c>
      <c r="AE1461" s="150"/>
      <c r="AF1461" s="161">
        <f>IFERROR(VLOOKUP(Tableau210[[#This Row],[OPERATION]],Tableau4[],5,FALSE),"")</f>
        <v>0</v>
      </c>
      <c r="AG1461" s="150" cm="1">
        <f t="array" ref="AG1461">IFERROR(
   SUM(
      _xlfn._xlws.FILTER(
         Tableau3[JP],
         (Tableau3[ITEM]=Tableau210[[#This Row],[NOM]])*
         (Tableau3[Rep.]=Tableau210[[#This Row],[REPERE BUTA]])
      )
   ),
0)</f>
        <v>0</v>
      </c>
      <c r="AH1461" s="161">
        <f>IFERROR(VLOOKUP(Tableau210[[#This Row],[OPERATION]],Tableau4[],4,FALSE),"")</f>
        <v>1</v>
      </c>
      <c r="AI1461" s="150" cm="1">
        <f t="array" ref="AI1461">IFERROR(
   SUM(
      _xlfn._xlws.FILTER(
         Tableau3[BP],
         (Tableau3[ITEM]=Tableau210[[#This Row],[NOM]])*
         (Tableau3[Rep.]=Tableau210[[#This Row],[REPERE BUTA]])
      )
   ),
0)</f>
        <v>0</v>
      </c>
      <c r="AJ1461" s="150" t="str">
        <f>IF(Tableau210[[#This Row],[NB JP EMIS]]=1,"1 JP","") &amp; IF(Tableau210[[#This Row],[NB BP EMIS]]=1," 1 BP","")</f>
        <v xml:space="preserve"> 1 BP</v>
      </c>
      <c r="AK1461" s="150" t="str">
        <f>IF(Tableau210[[#This Row],[NB JP BUTA]]=1,"1 JP","") &amp; IF(Tableau210[[#This Row],[Nb BP BUTA]]=1," 1 BP","") &amp; IF(Tableau210[[#This Row],[Nb BP BUTA]]=2," 2 BP","")</f>
        <v/>
      </c>
      <c r="AL1461" s="153"/>
      <c r="AM1461" s="153" t="str">
        <f>IFERROR(+VLOOKUP(AY1461,Tiges!$G$4:$I$569,3,FALSE),"")</f>
        <v/>
      </c>
      <c r="AN1461" s="152"/>
      <c r="AO1461" s="153"/>
      <c r="AP1461" s="153" cm="1">
        <f t="array" ref="AP146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1" s="153" t="s">
        <v>3441</v>
      </c>
      <c r="AR1461" s="153"/>
      <c r="AS1461" s="153" cm="1">
        <f t="array" ref="AS146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1" s="153" t="s">
        <v>3441</v>
      </c>
      <c r="AU1461" s="153"/>
      <c r="AV1461" s="153" cm="1">
        <f t="array" ref="AV146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1" s="153" t="s">
        <v>3441</v>
      </c>
      <c r="AX1461" s="153"/>
      <c r="AY1461" s="153" t="str" cm="1">
        <f t="array" ref="AY1461">IFERROR(_xlfn.XLOOKUP(Tableau210[[#This Row],[DN DONNEES BUTA ]]&amp;Tableau210[[#This Row],[PN DONNEES BUTA]],Tiges!$B$4:$B$79&amp;Tiges!$C$4:$C$79,Tiges!$G$4:$G$79),"")</f>
        <v/>
      </c>
      <c r="AZ1461" s="153"/>
      <c r="BA1461" s="153" t="str" cm="1">
        <f t="array" ref="BA1461">IFERROR(_xlfn.XLOOKUP(Tableau210[[#This Row],[DN DONNEES BUTA ]]&amp;Tableau210[[#This Row],[PN DONNEES BUTA]],Tiges!$B$4:$B$79&amp;Tiges!$C$4:$C$79,Tiges!$H$4:$H$79),"")</f>
        <v/>
      </c>
      <c r="BB1461" s="153"/>
      <c r="BC1461" s="163">
        <f>IFERROR(VLOOKUP(Tableau210[[#This Row],[OPERATION]],Tableau4[],2,FALSE),"")</f>
        <v>1</v>
      </c>
      <c r="BD1461" s="153" cm="1">
        <f t="array" ref="BD1461">IFERROR(
   SUM(
      _xlfn._xlws.FILTER(
         Tableau3[Nb Platinage Joint],
         (Tableau3[ITEM]=Tableau210[[#This Row],[NOM]])*
         (Tableau3[Rep.]=Tableau210[[#This Row],[REPERE BUTA]])
      )
   ),
0)</f>
        <v>0</v>
      </c>
      <c r="BE1461" s="182">
        <f>IFERROR(VLOOKUP(Tableau210[[#This Row],[OPERATION]],Tableau4[],3,FALSE),"")</f>
        <v>1</v>
      </c>
      <c r="BF1461" s="153" cm="1">
        <f t="array" ref="BF1461">IFERROR(
   SUM(
      _xlfn._xlws.FILTER(
         Tableau3[Joint Définitif Nb],
         (Tableau3[ITEM]=Tableau210[[#This Row],[NOM]])*
         (Tableau3[Rep.]=Tableau210[[#This Row],[REPERE BUTA]])
      )
   ),
0)</f>
        <v>0</v>
      </c>
      <c r="BG1461" s="153"/>
      <c r="BH1461" s="153" cm="1">
        <f t="array" ref="BH146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1" s="153" t="s">
        <v>3441</v>
      </c>
      <c r="BJ1461" s="153"/>
      <c r="BK1461" s="153"/>
      <c r="BL1461" s="153" t="s">
        <v>3370</v>
      </c>
      <c r="BM1461" s="153"/>
      <c r="BN1461" s="153"/>
      <c r="BO1461" s="153"/>
      <c r="BP1461" s="153"/>
      <c r="BQ1461" s="152"/>
      <c r="BR1461" s="150"/>
      <c r="BS1461" s="152"/>
      <c r="BT1461" s="152"/>
      <c r="BU1461" s="152"/>
      <c r="BV1461" s="152"/>
      <c r="BW1461" s="152"/>
      <c r="BX1461" s="152"/>
    </row>
    <row r="1462" spans="1:76" s="154" customFormat="1" ht="15.75" hidden="1" x14ac:dyDescent="0.25">
      <c r="A1462" s="48" t="e" cm="1">
        <f t="array" ref="A1462">_xlfn.XLOOKUP(Tableau210[[#This Row],[NOM]]&amp;Tableau210[[#This Row],[REPERE BUTA]],[6]!Tableau16[POSTE TECHNIQUE]&amp;[6]!Tableau16[Repere ADM],[6]!Tableau16[NUMERO CLIENT])</f>
        <v>#N/A</v>
      </c>
      <c r="B1462" s="48" t="e" cm="1">
        <f t="array" ref="B1462">_xlfn.XLOOKUP(Tableau210[[#This Row],[NOM]]&amp;Tableau210[[#This Row],[REPERE BUTA]],[6]!Tableau16[POSTE TECHNIQUE]&amp;[6]!Tableau16[Repere REF],[6]!Tableau16[NUMERO CLIENT])</f>
        <v>#N/A</v>
      </c>
      <c r="C1462" s="48" cm="1">
        <f t="array" ref="C1462">_xlfn.XLOOKUP(Tableau210[[#This Row],[NOM]]&amp;Tableau210[[#This Row],[Repere Ubleam]],[7]Sheet1!$C$2:$C$2995&amp;[7]Sheet1!$I$2:$I$2995,[7]Sheet1!$A$2:$A$2995)</f>
        <v>1462</v>
      </c>
      <c r="D1462" s="48" t="str">
        <f>C1462&amp;""</f>
        <v>1462</v>
      </c>
      <c r="E1462" s="48" t="e">
        <v>#N/A</v>
      </c>
      <c r="F1462" s="48" t="e">
        <v>#N/A</v>
      </c>
      <c r="G1462" s="168" t="s">
        <v>3369</v>
      </c>
      <c r="H1462" s="150" t="s">
        <v>1066</v>
      </c>
      <c r="I1462" s="150" t="s">
        <v>80</v>
      </c>
      <c r="J1462" s="150" t="s">
        <v>1078</v>
      </c>
      <c r="K1462" s="150" t="str">
        <f>_xlfn.XLOOKUP(Tableau210[[#This Row],[NOM]],[8]LUT!$I$5:$I$301,[8]LUT!$N$5:$N$301)</f>
        <v>Filtre</v>
      </c>
      <c r="L1462" s="150" t="s">
        <v>75</v>
      </c>
      <c r="M1462" s="150"/>
      <c r="N1462" s="150" t="s">
        <v>75</v>
      </c>
      <c r="O1462" s="150"/>
      <c r="P1462" s="150"/>
      <c r="Q1462" s="150"/>
      <c r="R1462" s="150"/>
      <c r="S1462" s="150"/>
      <c r="T1462" s="150"/>
      <c r="U1462" s="150"/>
      <c r="V1462" s="150"/>
      <c r="W1462" s="151"/>
      <c r="X1462" s="151" cm="1">
        <f t="array" ref="X146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2" s="4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2" s="151"/>
      <c r="AA1462" s="151" cm="1">
        <f t="array" ref="AA146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2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2" s="152"/>
      <c r="AD1462" s="153" t="s">
        <v>139</v>
      </c>
      <c r="AE1462" s="150"/>
      <c r="AF1462" s="161">
        <f>IFERROR(VLOOKUP(Tableau210[[#This Row],[OPERATION]],Tableau4[],5,FALSE),"")</f>
        <v>0</v>
      </c>
      <c r="AG1462" s="150" cm="1">
        <f t="array" ref="AG1462">IFERROR(
   SUM(
      _xlfn._xlws.FILTER(
         Tableau3[JP],
         (Tableau3[ITEM]=Tableau210[[#This Row],[NOM]])*
         (Tableau3[Rep.]=Tableau210[[#This Row],[REPERE BUTA]])
      )
   ),
0)</f>
        <v>0</v>
      </c>
      <c r="AH1462" s="161">
        <f>IFERROR(VLOOKUP(Tableau210[[#This Row],[OPERATION]],Tableau4[],4,FALSE),"")</f>
        <v>0</v>
      </c>
      <c r="AI1462" s="150" cm="1">
        <f t="array" ref="AI1462">IFERROR(
   SUM(
      _xlfn._xlws.FILTER(
         Tableau3[BP],
         (Tableau3[ITEM]=Tableau210[[#This Row],[NOM]])*
         (Tableau3[Rep.]=Tableau210[[#This Row],[REPERE BUTA]])
      )
   ),
0)</f>
        <v>0</v>
      </c>
      <c r="AJ1462" s="150" t="str">
        <f>IF(Tableau210[[#This Row],[NB JP EMIS]]=1,"1 JP","") &amp; IF(Tableau210[[#This Row],[NB BP EMIS]]=1," 1 BP","")</f>
        <v/>
      </c>
      <c r="AK1462" s="150" t="str">
        <f>IF(Tableau210[[#This Row],[NB JP BUTA]]=1,"1 JP","") &amp; IF(Tableau210[[#This Row],[Nb BP BUTA]]=1," 1 BP","") &amp; IF(Tableau210[[#This Row],[Nb BP BUTA]]=2," 2 BP","")</f>
        <v/>
      </c>
      <c r="AL1462" s="153"/>
      <c r="AM1462" s="153" t="str">
        <f>IFERROR(+VLOOKUP(AY1462,Tiges!$G$4:$I$569,3,FALSE),"")</f>
        <v/>
      </c>
      <c r="AN1462" s="152"/>
      <c r="AO1462" s="153"/>
      <c r="AP1462" s="153" cm="1">
        <f t="array" ref="AP146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2" s="153" t="s">
        <v>3441</v>
      </c>
      <c r="AR1462" s="153"/>
      <c r="AS1462" s="153" cm="1">
        <f t="array" ref="AS146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2" s="153" t="s">
        <v>3441</v>
      </c>
      <c r="AU1462" s="153"/>
      <c r="AV1462" s="153" cm="1">
        <f t="array" ref="AV146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2" s="153" t="s">
        <v>3441</v>
      </c>
      <c r="AX1462" s="153"/>
      <c r="AY1462" s="153" t="str" cm="1">
        <f t="array" ref="AY1462">IFERROR(_xlfn.XLOOKUP(Tableau210[[#This Row],[DN DONNEES BUTA ]]&amp;Tableau210[[#This Row],[PN DONNEES BUTA]],Tiges!$B$4:$B$79&amp;Tiges!$C$4:$C$79,Tiges!$G$4:$G$79),"")</f>
        <v/>
      </c>
      <c r="AZ1462" s="153"/>
      <c r="BA1462" s="153" t="str" cm="1">
        <f t="array" ref="BA1462">IFERROR(_xlfn.XLOOKUP(Tableau210[[#This Row],[DN DONNEES BUTA ]]&amp;Tableau210[[#This Row],[PN DONNEES BUTA]],Tiges!$B$4:$B$79&amp;Tiges!$C$4:$C$79,Tiges!$H$4:$H$79),"")</f>
        <v/>
      </c>
      <c r="BB1462" s="153"/>
      <c r="BC1462" s="163">
        <f>IFERROR(VLOOKUP(Tableau210[[#This Row],[OPERATION]],Tableau4[],2,FALSE),"")</f>
        <v>0</v>
      </c>
      <c r="BD1462" s="153" cm="1">
        <f t="array" ref="BD1462">IFERROR(
   SUM(
      _xlfn._xlws.FILTER(
         Tableau3[Nb Platinage Joint],
         (Tableau3[ITEM]=Tableau210[[#This Row],[NOM]])*
         (Tableau3[Rep.]=Tableau210[[#This Row],[REPERE BUTA]])
      )
   ),
0)</f>
        <v>0</v>
      </c>
      <c r="BE1462" s="182">
        <f>IFERROR(VLOOKUP(Tableau210[[#This Row],[OPERATION]],Tableau4[],3,FALSE),"")</f>
        <v>1</v>
      </c>
      <c r="BF1462" s="153" cm="1">
        <f t="array" ref="BF1462">IFERROR(
   SUM(
      _xlfn._xlws.FILTER(
         Tableau3[Joint Définitif Nb],
         (Tableau3[ITEM]=Tableau210[[#This Row],[NOM]])*
         (Tableau3[Rep.]=Tableau210[[#This Row],[REPERE BUTA]])
      )
   ),
0)</f>
        <v>0</v>
      </c>
      <c r="BG1462" s="153"/>
      <c r="BH1462" s="153" cm="1">
        <f t="array" ref="BH146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2" s="153" t="s">
        <v>3441</v>
      </c>
      <c r="BJ1462" s="153"/>
      <c r="BK1462" s="153"/>
      <c r="BL1462" s="153" t="s">
        <v>3370</v>
      </c>
      <c r="BM1462" s="153"/>
      <c r="BN1462" s="153"/>
      <c r="BO1462" s="153"/>
      <c r="BP1462" s="153"/>
      <c r="BQ1462" s="152"/>
      <c r="BR1462" s="150"/>
      <c r="BS1462" s="152"/>
      <c r="BT1462" s="152"/>
      <c r="BU1462" s="152"/>
      <c r="BV1462" s="152"/>
      <c r="BW1462" s="152"/>
      <c r="BX1462" s="152"/>
    </row>
    <row r="1463" spans="1:76" ht="15.75" hidden="1" x14ac:dyDescent="0.25">
      <c r="A1463" s="48" t="e" cm="1">
        <f t="array" ref="A1463">_xlfn.XLOOKUP(Tableau210[[#This Row],[NOM]]&amp;Tableau210[[#This Row],[REPERE BUTA]],[6]!Tableau16[POSTE TECHNIQUE]&amp;[6]!Tableau16[Repere ADM],[6]!Tableau16[NUMERO CLIENT])</f>
        <v>#N/A</v>
      </c>
      <c r="B1463" s="48" t="e" cm="1">
        <f t="array" ref="B1463">_xlfn.XLOOKUP(Tableau210[[#This Row],[NOM]]&amp;Tableau210[[#This Row],[REPERE BUTA]],[6]!Tableau16[POSTE TECHNIQUE]&amp;[6]!Tableau16[Repere REF],[6]!Tableau16[NUMERO CLIENT])</f>
        <v>#N/A</v>
      </c>
      <c r="C1463" s="48" cm="1">
        <f t="array" ref="C1463">_xlfn.XLOOKUP(Tableau210[[#This Row],[NOM]]&amp;Tableau210[[#This Row],[Repere Ubleam]],[7]Sheet1!$C$2:$C$2995&amp;[7]Sheet1!$I$2:$I$2995,[7]Sheet1!$A$2:$A$2995)</f>
        <v>1463</v>
      </c>
      <c r="D1463" s="48" t="str">
        <f>C1463&amp;""</f>
        <v>1463</v>
      </c>
      <c r="E1463" s="48" t="e">
        <v>#N/A</v>
      </c>
      <c r="F1463" s="48" t="e">
        <v>#N/A</v>
      </c>
      <c r="G1463" s="190" t="s">
        <v>3371</v>
      </c>
      <c r="H1463" s="119" t="s">
        <v>1068</v>
      </c>
      <c r="I1463" s="119" t="s">
        <v>1076</v>
      </c>
      <c r="J1463" s="119" t="s">
        <v>1076</v>
      </c>
      <c r="K1463" s="119" t="str">
        <f>_xlfn.XLOOKUP(Tableau210[[#This Row],[NOM]],[8]LUT!$I$5:$I$301,[8]LUT!$N$5:$N$301)</f>
        <v>Tank</v>
      </c>
      <c r="L1463" s="119" t="s">
        <v>73</v>
      </c>
      <c r="M1463" s="119"/>
      <c r="N1463" s="119" t="s">
        <v>73</v>
      </c>
      <c r="O1463" s="119"/>
      <c r="P1463" s="119"/>
      <c r="Q1463" s="119"/>
      <c r="R1463" s="119"/>
      <c r="S1463" s="119"/>
      <c r="T1463" s="119"/>
      <c r="U1463" s="119"/>
      <c r="V1463" s="119"/>
      <c r="W1463" s="148"/>
      <c r="X1463" s="207" cm="1">
        <f t="array" ref="X146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3" s="148"/>
      <c r="AA1463" s="207" cm="1">
        <f t="array" ref="AA146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3" s="48"/>
      <c r="AD1463" s="117" t="s">
        <v>2103</v>
      </c>
      <c r="AE1463" s="119"/>
      <c r="AF1463" s="183">
        <f>IFERROR(VLOOKUP(Tableau210[[#This Row],[OPERATION]],Tableau4[],5,FALSE),"")</f>
        <v>1</v>
      </c>
      <c r="AG1463" s="119" cm="1">
        <f t="array" ref="AG1463">IFERROR(
   SUM(
      _xlfn._xlws.FILTER(
         Tableau3[JP],
         (Tableau3[ITEM]=Tableau210[[#This Row],[NOM]])*
         (Tableau3[Rep.]=Tableau210[[#This Row],[REPERE BUTA]])
      )
   ),
0)</f>
        <v>0</v>
      </c>
      <c r="AH1463" s="183">
        <f>IFERROR(VLOOKUP(Tableau210[[#This Row],[OPERATION]],Tableau4[],4,FALSE),"")</f>
        <v>0</v>
      </c>
      <c r="AI1463" s="119" cm="1">
        <f t="array" ref="AI1463">IFERROR(
   SUM(
      _xlfn._xlws.FILTER(
         Tableau3[BP],
         (Tableau3[ITEM]=Tableau210[[#This Row],[NOM]])*
         (Tableau3[Rep.]=Tableau210[[#This Row],[REPERE BUTA]])
      )
   ),
0)</f>
        <v>0</v>
      </c>
      <c r="AJ1463" s="181" t="str">
        <f>IF(Tableau210[[#This Row],[NB JP EMIS]]=1,"1 JP","") &amp; IF(Tableau210[[#This Row],[NB BP EMIS]]=1," 1 BP","")</f>
        <v>1 JP</v>
      </c>
      <c r="AK1463" s="119" t="str">
        <f>IF(Tableau210[[#This Row],[NB JP BUTA]]=1,"1 JP","") &amp; IF(Tableau210[[#This Row],[Nb BP BUTA]]=1," 1 BP","") &amp; IF(Tableau210[[#This Row],[Nb BP BUTA]]=2," 2 BP","")</f>
        <v/>
      </c>
      <c r="AL1463" s="117"/>
      <c r="AM1463" s="117" t="str">
        <f>IFERROR(+VLOOKUP(AY1463,Tiges!$G$4:$I$569,3,FALSE),"")</f>
        <v/>
      </c>
      <c r="AN1463" s="48"/>
      <c r="AO1463" s="117"/>
      <c r="AP1463" s="117" cm="1">
        <f t="array" ref="AP146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3" s="411" t="s">
        <v>3441</v>
      </c>
      <c r="AR1463" s="117"/>
      <c r="AS1463" s="117" cm="1">
        <f t="array" ref="AS146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3" s="411" t="s">
        <v>3441</v>
      </c>
      <c r="AU1463" s="117"/>
      <c r="AV1463" s="117" cm="1">
        <f t="array" ref="AV146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3" s="411" t="s">
        <v>3441</v>
      </c>
      <c r="AX1463" s="117"/>
      <c r="AY1463" s="117" t="str" cm="1">
        <f t="array" ref="AY1463">IFERROR(_xlfn.XLOOKUP(Tableau210[[#This Row],[DN DONNEES BUTA ]]&amp;Tableau210[[#This Row],[PN DONNEES BUTA]],Tiges!$B$4:$B$79&amp;Tiges!$C$4:$C$79,Tiges!$G$4:$G$79),"")</f>
        <v/>
      </c>
      <c r="AZ1463" s="117"/>
      <c r="BA1463" s="117" t="str" cm="1">
        <f t="array" ref="BA1463">IFERROR(_xlfn.XLOOKUP(Tableau210[[#This Row],[DN DONNEES BUTA ]]&amp;Tableau210[[#This Row],[PN DONNEES BUTA]],Tiges!$B$4:$B$79&amp;Tiges!$C$4:$C$79,Tiges!$H$4:$H$79),"")</f>
        <v/>
      </c>
      <c r="BB1463" s="117"/>
      <c r="BC1463" s="184">
        <f>IFERROR(VLOOKUP(Tableau210[[#This Row],[OPERATION]],Tableau4[],2,FALSE),"")</f>
        <v>2</v>
      </c>
      <c r="BD1463" s="117" cm="1">
        <f t="array" ref="BD1463">IFERROR(
   SUM(
      _xlfn._xlws.FILTER(
         Tableau3[Nb Platinage Joint],
         (Tableau3[ITEM]=Tableau210[[#This Row],[NOM]])*
         (Tableau3[Rep.]=Tableau210[[#This Row],[REPERE BUTA]])
      )
   ),
0)</f>
        <v>0</v>
      </c>
      <c r="BE1463" s="182">
        <f>IFERROR(VLOOKUP(Tableau210[[#This Row],[OPERATION]],Tableau4[],3,FALSE),"")</f>
        <v>1</v>
      </c>
      <c r="BF1463" s="117" cm="1">
        <f t="array" ref="BF1463">IFERROR(
   SUM(
      _xlfn._xlws.FILTER(
         Tableau3[Joint Définitif Nb],
         (Tableau3[ITEM]=Tableau210[[#This Row],[NOM]])*
         (Tableau3[Rep.]=Tableau210[[#This Row],[REPERE BUTA]])
      )
   ),
0)</f>
        <v>0</v>
      </c>
      <c r="BG1463" s="117"/>
      <c r="BH1463" s="117" cm="1">
        <f t="array" ref="BH146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3" s="411" t="s">
        <v>3441</v>
      </c>
      <c r="BJ1463" s="117"/>
      <c r="BK1463" s="117"/>
      <c r="BL1463" s="117"/>
      <c r="BM1463" s="117"/>
      <c r="BN1463" s="117"/>
      <c r="BO1463" s="117"/>
      <c r="BP1463" s="117"/>
      <c r="BQ1463" s="48"/>
      <c r="BR1463" s="119"/>
      <c r="BS1463" s="48"/>
      <c r="BT1463" s="48"/>
      <c r="BU1463" s="48"/>
      <c r="BV1463" s="48"/>
      <c r="BW1463" s="48"/>
      <c r="BX1463" s="48"/>
    </row>
    <row r="1464" spans="1:76" ht="15.75" hidden="1" x14ac:dyDescent="0.25">
      <c r="A1464" s="48" t="e" cm="1">
        <f t="array" ref="A1464">_xlfn.XLOOKUP(Tableau210[[#This Row],[NOM]]&amp;Tableau210[[#This Row],[REPERE BUTA]],[6]!Tableau16[POSTE TECHNIQUE]&amp;[6]!Tableau16[Repere ADM],[6]!Tableau16[NUMERO CLIENT])</f>
        <v>#N/A</v>
      </c>
      <c r="B1464" s="48" t="e" cm="1">
        <f t="array" ref="B1464">_xlfn.XLOOKUP(Tableau210[[#This Row],[NOM]]&amp;Tableau210[[#This Row],[REPERE BUTA]],[6]!Tableau16[POSTE TECHNIQUE]&amp;[6]!Tableau16[Repere REF],[6]!Tableau16[NUMERO CLIENT])</f>
        <v>#N/A</v>
      </c>
      <c r="C1464" s="48" cm="1">
        <f t="array" ref="C1464">_xlfn.XLOOKUP(Tableau210[[#This Row],[NOM]]&amp;Tableau210[[#This Row],[Repere Ubleam]],[7]Sheet1!$C$2:$C$2995&amp;[7]Sheet1!$I$2:$I$2995,[7]Sheet1!$A$2:$A$2995)</f>
        <v>1464</v>
      </c>
      <c r="D1464" s="48" t="str">
        <f>C1464&amp;""</f>
        <v>1464</v>
      </c>
      <c r="E1464" s="48" t="e">
        <v>#N/A</v>
      </c>
      <c r="F1464" s="48" t="e">
        <v>#N/A</v>
      </c>
      <c r="G1464" s="190" t="s">
        <v>3371</v>
      </c>
      <c r="H1464" s="119" t="s">
        <v>1068</v>
      </c>
      <c r="I1464" s="119" t="s">
        <v>1076</v>
      </c>
      <c r="J1464" s="119" t="s">
        <v>1076</v>
      </c>
      <c r="K1464" s="119" t="str">
        <f>_xlfn.XLOOKUP(Tableau210[[#This Row],[NOM]],[8]LUT!$I$5:$I$301,[8]LUT!$N$5:$N$301)</f>
        <v>Tank</v>
      </c>
      <c r="L1464" s="119" t="s">
        <v>83</v>
      </c>
      <c r="M1464" s="119"/>
      <c r="N1464" s="119" t="s">
        <v>83</v>
      </c>
      <c r="O1464" s="119"/>
      <c r="P1464" s="119"/>
      <c r="Q1464" s="119"/>
      <c r="R1464" s="119"/>
      <c r="S1464" s="119"/>
      <c r="T1464" s="119"/>
      <c r="U1464" s="119"/>
      <c r="V1464" s="119"/>
      <c r="W1464" s="148"/>
      <c r="X1464" s="207" cm="1">
        <f t="array" ref="X146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4" s="148"/>
      <c r="AA1464" s="207" cm="1">
        <f t="array" ref="AA146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4" s="48"/>
      <c r="AD1464" s="117" t="s">
        <v>2103</v>
      </c>
      <c r="AE1464" s="119"/>
      <c r="AF1464" s="183">
        <f>IFERROR(VLOOKUP(Tableau210[[#This Row],[OPERATION]],Tableau4[],5,FALSE),"")</f>
        <v>1</v>
      </c>
      <c r="AG1464" s="119" cm="1">
        <f t="array" ref="AG1464">IFERROR(
   SUM(
      _xlfn._xlws.FILTER(
         Tableau3[JP],
         (Tableau3[ITEM]=Tableau210[[#This Row],[NOM]])*
         (Tableau3[Rep.]=Tableau210[[#This Row],[REPERE BUTA]])
      )
   ),
0)</f>
        <v>0</v>
      </c>
      <c r="AH1464" s="183">
        <f>IFERROR(VLOOKUP(Tableau210[[#This Row],[OPERATION]],Tableau4[],4,FALSE),"")</f>
        <v>0</v>
      </c>
      <c r="AI1464" s="119" cm="1">
        <f t="array" ref="AI1464">IFERROR(
   SUM(
      _xlfn._xlws.FILTER(
         Tableau3[BP],
         (Tableau3[ITEM]=Tableau210[[#This Row],[NOM]])*
         (Tableau3[Rep.]=Tableau210[[#This Row],[REPERE BUTA]])
      )
   ),
0)</f>
        <v>0</v>
      </c>
      <c r="AJ1464" s="181" t="str">
        <f>IF(Tableau210[[#This Row],[NB JP EMIS]]=1,"1 JP","") &amp; IF(Tableau210[[#This Row],[NB BP EMIS]]=1," 1 BP","")</f>
        <v>1 JP</v>
      </c>
      <c r="AK1464" s="119" t="str">
        <f>IF(Tableau210[[#This Row],[NB JP BUTA]]=1,"1 JP","") &amp; IF(Tableau210[[#This Row],[Nb BP BUTA]]=1," 1 BP","") &amp; IF(Tableau210[[#This Row],[Nb BP BUTA]]=2," 2 BP","")</f>
        <v/>
      </c>
      <c r="AL1464" s="117"/>
      <c r="AM1464" s="117" t="str">
        <f>IFERROR(+VLOOKUP(AY1464,Tiges!$G$4:$I$569,3,FALSE),"")</f>
        <v/>
      </c>
      <c r="AN1464" s="48"/>
      <c r="AO1464" s="117"/>
      <c r="AP1464" s="117" cm="1">
        <f t="array" ref="AP146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4" s="411" t="s">
        <v>3441</v>
      </c>
      <c r="AR1464" s="117"/>
      <c r="AS1464" s="117" cm="1">
        <f t="array" ref="AS146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4" s="411" t="s">
        <v>3441</v>
      </c>
      <c r="AU1464" s="117"/>
      <c r="AV1464" s="117" cm="1">
        <f t="array" ref="AV146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4" s="411" t="s">
        <v>3441</v>
      </c>
      <c r="AX1464" s="117"/>
      <c r="AY1464" s="117" t="str" cm="1">
        <f t="array" ref="AY1464">IFERROR(_xlfn.XLOOKUP(Tableau210[[#This Row],[DN DONNEES BUTA ]]&amp;Tableau210[[#This Row],[PN DONNEES BUTA]],Tiges!$B$4:$B$79&amp;Tiges!$C$4:$C$79,Tiges!$G$4:$G$79),"")</f>
        <v/>
      </c>
      <c r="AZ1464" s="117"/>
      <c r="BA1464" s="117" t="str" cm="1">
        <f t="array" ref="BA1464">IFERROR(_xlfn.XLOOKUP(Tableau210[[#This Row],[DN DONNEES BUTA ]]&amp;Tableau210[[#This Row],[PN DONNEES BUTA]],Tiges!$B$4:$B$79&amp;Tiges!$C$4:$C$79,Tiges!$H$4:$H$79),"")</f>
        <v/>
      </c>
      <c r="BB1464" s="117"/>
      <c r="BC1464" s="184">
        <f>IFERROR(VLOOKUP(Tableau210[[#This Row],[OPERATION]],Tableau4[],2,FALSE),"")</f>
        <v>2</v>
      </c>
      <c r="BD1464" s="117" cm="1">
        <f t="array" ref="BD1464">IFERROR(
   SUM(
      _xlfn._xlws.FILTER(
         Tableau3[Nb Platinage Joint],
         (Tableau3[ITEM]=Tableau210[[#This Row],[NOM]])*
         (Tableau3[Rep.]=Tableau210[[#This Row],[REPERE BUTA]])
      )
   ),
0)</f>
        <v>0</v>
      </c>
      <c r="BE1464" s="182">
        <f>IFERROR(VLOOKUP(Tableau210[[#This Row],[OPERATION]],Tableau4[],3,FALSE),"")</f>
        <v>1</v>
      </c>
      <c r="BF1464" s="117" cm="1">
        <f t="array" ref="BF1464">IFERROR(
   SUM(
      _xlfn._xlws.FILTER(
         Tableau3[Joint Définitif Nb],
         (Tableau3[ITEM]=Tableau210[[#This Row],[NOM]])*
         (Tableau3[Rep.]=Tableau210[[#This Row],[REPERE BUTA]])
      )
   ),
0)</f>
        <v>0</v>
      </c>
      <c r="BG1464" s="117"/>
      <c r="BH1464" s="117" cm="1">
        <f t="array" ref="BH146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4" s="411" t="s">
        <v>3441</v>
      </c>
      <c r="BJ1464" s="117"/>
      <c r="BK1464" s="117"/>
      <c r="BL1464" s="117"/>
      <c r="BM1464" s="117"/>
      <c r="BN1464" s="117"/>
      <c r="BO1464" s="117"/>
      <c r="BP1464" s="117"/>
      <c r="BQ1464" s="48"/>
      <c r="BR1464" s="119"/>
      <c r="BS1464" s="48"/>
      <c r="BT1464" s="48"/>
      <c r="BU1464" s="48"/>
      <c r="BV1464" s="48"/>
      <c r="BW1464" s="48"/>
      <c r="BX1464" s="48"/>
    </row>
    <row r="1465" spans="1:76" ht="15.75" hidden="1" x14ac:dyDescent="0.25">
      <c r="A1465" s="48" t="e" cm="1">
        <f t="array" ref="A1465">_xlfn.XLOOKUP(Tableau210[[#This Row],[NOM]]&amp;Tableau210[[#This Row],[REPERE BUTA]],[6]!Tableau16[POSTE TECHNIQUE]&amp;[6]!Tableau16[Repere ADM],[6]!Tableau16[NUMERO CLIENT])</f>
        <v>#N/A</v>
      </c>
      <c r="B1465" s="48" t="e" cm="1">
        <f t="array" ref="B1465">_xlfn.XLOOKUP(Tableau210[[#This Row],[NOM]]&amp;Tableau210[[#This Row],[REPERE BUTA]],[6]!Tableau16[POSTE TECHNIQUE]&amp;[6]!Tableau16[Repere REF],[6]!Tableau16[NUMERO CLIENT])</f>
        <v>#N/A</v>
      </c>
      <c r="C1465" s="48" cm="1">
        <f t="array" ref="C1465">_xlfn.XLOOKUP(Tableau210[[#This Row],[NOM]]&amp;Tableau210[[#This Row],[Repere Ubleam]],[7]Sheet1!$C$2:$C$2995&amp;[7]Sheet1!$I$2:$I$2995,[7]Sheet1!$A$2:$A$2995)</f>
        <v>1465</v>
      </c>
      <c r="D1465" s="48" t="str">
        <f>C1465&amp;""</f>
        <v>1465</v>
      </c>
      <c r="E1465" s="48" t="e">
        <v>#N/A</v>
      </c>
      <c r="F1465" s="48" t="e">
        <v>#N/A</v>
      </c>
      <c r="G1465" s="190" t="s">
        <v>3371</v>
      </c>
      <c r="H1465" s="119" t="s">
        <v>1068</v>
      </c>
      <c r="I1465" s="119" t="s">
        <v>1076</v>
      </c>
      <c r="J1465" s="119" t="s">
        <v>1076</v>
      </c>
      <c r="K1465" s="119" t="str">
        <f>_xlfn.XLOOKUP(Tableau210[[#This Row],[NOM]],[8]LUT!$I$5:$I$301,[8]LUT!$N$5:$N$301)</f>
        <v>Tank</v>
      </c>
      <c r="L1465" s="119" t="s">
        <v>75</v>
      </c>
      <c r="M1465" s="119"/>
      <c r="N1465" s="119" t="s">
        <v>75</v>
      </c>
      <c r="O1465" s="119"/>
      <c r="P1465" s="119"/>
      <c r="Q1465" s="119"/>
      <c r="R1465" s="119"/>
      <c r="S1465" s="119"/>
      <c r="T1465" s="119"/>
      <c r="U1465" s="119"/>
      <c r="V1465" s="119"/>
      <c r="W1465" s="148"/>
      <c r="X1465" s="207" cm="1">
        <f t="array" ref="X146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5" s="148"/>
      <c r="AA1465" s="207" cm="1">
        <f t="array" ref="AA146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5" s="48"/>
      <c r="AD1465" s="117" t="s">
        <v>2103</v>
      </c>
      <c r="AE1465" s="119"/>
      <c r="AF1465" s="183">
        <f>IFERROR(VLOOKUP(Tableau210[[#This Row],[OPERATION]],Tableau4[],5,FALSE),"")</f>
        <v>1</v>
      </c>
      <c r="AG1465" s="119" cm="1">
        <f t="array" ref="AG1465">IFERROR(
   SUM(
      _xlfn._xlws.FILTER(
         Tableau3[JP],
         (Tableau3[ITEM]=Tableau210[[#This Row],[NOM]])*
         (Tableau3[Rep.]=Tableau210[[#This Row],[REPERE BUTA]])
      )
   ),
0)</f>
        <v>0</v>
      </c>
      <c r="AH1465" s="183">
        <f>IFERROR(VLOOKUP(Tableau210[[#This Row],[OPERATION]],Tableau4[],4,FALSE),"")</f>
        <v>0</v>
      </c>
      <c r="AI1465" s="119" cm="1">
        <f t="array" ref="AI1465">IFERROR(
   SUM(
      _xlfn._xlws.FILTER(
         Tableau3[BP],
         (Tableau3[ITEM]=Tableau210[[#This Row],[NOM]])*
         (Tableau3[Rep.]=Tableau210[[#This Row],[REPERE BUTA]])
      )
   ),
0)</f>
        <v>0</v>
      </c>
      <c r="AJ1465" s="181" t="str">
        <f>IF(Tableau210[[#This Row],[NB JP EMIS]]=1,"1 JP","") &amp; IF(Tableau210[[#This Row],[NB BP EMIS]]=1," 1 BP","")</f>
        <v>1 JP</v>
      </c>
      <c r="AK1465" s="119" t="str">
        <f>IF(Tableau210[[#This Row],[NB JP BUTA]]=1,"1 JP","") &amp; IF(Tableau210[[#This Row],[Nb BP BUTA]]=1," 1 BP","") &amp; IF(Tableau210[[#This Row],[Nb BP BUTA]]=2," 2 BP","")</f>
        <v/>
      </c>
      <c r="AL1465" s="117"/>
      <c r="AM1465" s="117" t="str">
        <f>IFERROR(+VLOOKUP(AY1465,Tiges!$G$4:$I$569,3,FALSE),"")</f>
        <v/>
      </c>
      <c r="AN1465" s="48"/>
      <c r="AO1465" s="117"/>
      <c r="AP1465" s="117" cm="1">
        <f t="array" ref="AP146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5" s="411" t="s">
        <v>3441</v>
      </c>
      <c r="AR1465" s="117"/>
      <c r="AS1465" s="117" cm="1">
        <f t="array" ref="AS146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5" s="411" t="s">
        <v>3441</v>
      </c>
      <c r="AU1465" s="117"/>
      <c r="AV1465" s="117" cm="1">
        <f t="array" ref="AV146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5" s="411" t="s">
        <v>3441</v>
      </c>
      <c r="AX1465" s="117"/>
      <c r="AY1465" s="117" t="str" cm="1">
        <f t="array" ref="AY1465">IFERROR(_xlfn.XLOOKUP(Tableau210[[#This Row],[DN DONNEES BUTA ]]&amp;Tableau210[[#This Row],[PN DONNEES BUTA]],Tiges!$B$4:$B$79&amp;Tiges!$C$4:$C$79,Tiges!$G$4:$G$79),"")</f>
        <v/>
      </c>
      <c r="AZ1465" s="117"/>
      <c r="BA1465" s="117" t="str" cm="1">
        <f t="array" ref="BA1465">IFERROR(_xlfn.XLOOKUP(Tableau210[[#This Row],[DN DONNEES BUTA ]]&amp;Tableau210[[#This Row],[PN DONNEES BUTA]],Tiges!$B$4:$B$79&amp;Tiges!$C$4:$C$79,Tiges!$H$4:$H$79),"")</f>
        <v/>
      </c>
      <c r="BB1465" s="117"/>
      <c r="BC1465" s="184">
        <f>IFERROR(VLOOKUP(Tableau210[[#This Row],[OPERATION]],Tableau4[],2,FALSE),"")</f>
        <v>2</v>
      </c>
      <c r="BD1465" s="117" cm="1">
        <f t="array" ref="BD1465">IFERROR(
   SUM(
      _xlfn._xlws.FILTER(
         Tableau3[Nb Platinage Joint],
         (Tableau3[ITEM]=Tableau210[[#This Row],[NOM]])*
         (Tableau3[Rep.]=Tableau210[[#This Row],[REPERE BUTA]])
      )
   ),
0)</f>
        <v>0</v>
      </c>
      <c r="BE1465" s="182">
        <f>IFERROR(VLOOKUP(Tableau210[[#This Row],[OPERATION]],Tableau4[],3,FALSE),"")</f>
        <v>1</v>
      </c>
      <c r="BF1465" s="117" cm="1">
        <f t="array" ref="BF1465">IFERROR(
   SUM(
      _xlfn._xlws.FILTER(
         Tableau3[Joint Définitif Nb],
         (Tableau3[ITEM]=Tableau210[[#This Row],[NOM]])*
         (Tableau3[Rep.]=Tableau210[[#This Row],[REPERE BUTA]])
      )
   ),
0)</f>
        <v>0</v>
      </c>
      <c r="BG1465" s="117"/>
      <c r="BH1465" s="117" cm="1">
        <f t="array" ref="BH146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5" s="411" t="s">
        <v>3441</v>
      </c>
      <c r="BJ1465" s="117"/>
      <c r="BK1465" s="117"/>
      <c r="BL1465" s="117"/>
      <c r="BM1465" s="117"/>
      <c r="BN1465" s="117"/>
      <c r="BO1465" s="117"/>
      <c r="BP1465" s="117"/>
      <c r="BQ1465" s="48"/>
      <c r="BR1465" s="119"/>
      <c r="BS1465" s="48"/>
      <c r="BT1465" s="48"/>
      <c r="BU1465" s="48"/>
      <c r="BV1465" s="48"/>
      <c r="BW1465" s="48"/>
      <c r="BX1465" s="48"/>
    </row>
    <row r="1466" spans="1:76" ht="15.75" hidden="1" x14ac:dyDescent="0.25">
      <c r="A1466" s="48" t="e" cm="1">
        <f t="array" ref="A1466">_xlfn.XLOOKUP(Tableau210[[#This Row],[NOM]]&amp;Tableau210[[#This Row],[REPERE BUTA]],[6]!Tableau16[POSTE TECHNIQUE]&amp;[6]!Tableau16[Repere ADM],[6]!Tableau16[NUMERO CLIENT])</f>
        <v>#N/A</v>
      </c>
      <c r="B1466" s="48" t="e" cm="1">
        <f t="array" ref="B1466">_xlfn.XLOOKUP(Tableau210[[#This Row],[NOM]]&amp;Tableau210[[#This Row],[REPERE BUTA]],[6]!Tableau16[POSTE TECHNIQUE]&amp;[6]!Tableau16[Repere REF],[6]!Tableau16[NUMERO CLIENT])</f>
        <v>#N/A</v>
      </c>
      <c r="C1466" s="48" cm="1">
        <f t="array" ref="C1466">_xlfn.XLOOKUP(Tableau210[[#This Row],[NOM]]&amp;Tableau210[[#This Row],[Repere Ubleam]],[7]Sheet1!$C$2:$C$2995&amp;[7]Sheet1!$I$2:$I$2995,[7]Sheet1!$A$2:$A$2995)</f>
        <v>1466</v>
      </c>
      <c r="D1466" s="48" t="str">
        <f>C1466&amp;""</f>
        <v>1466</v>
      </c>
      <c r="E1466" s="48" t="e">
        <v>#N/A</v>
      </c>
      <c r="F1466" s="48" t="e">
        <v>#N/A</v>
      </c>
      <c r="G1466" s="190" t="s">
        <v>3372</v>
      </c>
      <c r="H1466" s="158" t="s">
        <v>1067</v>
      </c>
      <c r="I1466" s="119" t="s">
        <v>1069</v>
      </c>
      <c r="J1466" s="119" t="s">
        <v>1069</v>
      </c>
      <c r="K1466" s="119" t="str">
        <f>_xlfn.XLOOKUP(Tableau210[[#This Row],[NOM]],[8]LUT!$I$5:$I$301,[8]LUT!$N$5:$N$301)</f>
        <v xml:space="preserve">Tuyauterie </v>
      </c>
      <c r="L1466" s="119" t="s">
        <v>73</v>
      </c>
      <c r="M1466" s="119"/>
      <c r="N1466" s="119" t="s">
        <v>73</v>
      </c>
      <c r="O1466" s="119"/>
      <c r="P1466" s="119"/>
      <c r="Q1466" s="119"/>
      <c r="R1466" s="119"/>
      <c r="S1466" s="119"/>
      <c r="T1466" s="119"/>
      <c r="U1466" s="119"/>
      <c r="V1466" s="119"/>
      <c r="W1466" s="148"/>
      <c r="X1466" s="207" cm="1">
        <f t="array" ref="X146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6" s="148"/>
      <c r="AA1466" s="207" cm="1">
        <f t="array" ref="AA146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6" s="48"/>
      <c r="AD1466" s="117" t="s">
        <v>2196</v>
      </c>
      <c r="AE1466" s="119"/>
      <c r="AF1466" s="183">
        <f>IFERROR(VLOOKUP(Tableau210[[#This Row],[OPERATION]],Tableau4[],5,FALSE),"")</f>
        <v>0</v>
      </c>
      <c r="AG1466" s="119" cm="1">
        <f t="array" ref="AG1466">IFERROR(
   SUM(
      _xlfn._xlws.FILTER(
         Tableau3[JP],
         (Tableau3[ITEM]=Tableau210[[#This Row],[NOM]])*
         (Tableau3[Rep.]=Tableau210[[#This Row],[REPERE BUTA]])
      )
   ),
0)</f>
        <v>0</v>
      </c>
      <c r="AH1466" s="183">
        <f>IFERROR(VLOOKUP(Tableau210[[#This Row],[OPERATION]],Tableau4[],4,FALSE),"")</f>
        <v>0</v>
      </c>
      <c r="AI1466" s="119" cm="1">
        <f t="array" ref="AI1466">IFERROR(
   SUM(
      _xlfn._xlws.FILTER(
         Tableau3[BP],
         (Tableau3[ITEM]=Tableau210[[#This Row],[NOM]])*
         (Tableau3[Rep.]=Tableau210[[#This Row],[REPERE BUTA]])
      )
   ),
0)</f>
        <v>0</v>
      </c>
      <c r="AJ1466" s="181" t="str">
        <f>IF(Tableau210[[#This Row],[NB JP EMIS]]=1,"1 JP","") &amp; IF(Tableau210[[#This Row],[NB BP EMIS]]=1," 1 BP","")</f>
        <v/>
      </c>
      <c r="AK1466" s="119" t="str">
        <f>IF(Tableau210[[#This Row],[NB JP BUTA]]=1,"1 JP","") &amp; IF(Tableau210[[#This Row],[Nb BP BUTA]]=1," 1 BP","") &amp; IF(Tableau210[[#This Row],[Nb BP BUTA]]=2," 2 BP","")</f>
        <v/>
      </c>
      <c r="AL1466" s="117"/>
      <c r="AM1466" s="117" t="str">
        <f>IFERROR(+VLOOKUP(AY1466,Tiges!$G$4:$I$569,3,FALSE),"")</f>
        <v/>
      </c>
      <c r="AN1466" s="48"/>
      <c r="AO1466" s="117"/>
      <c r="AP1466" s="117" cm="1">
        <f t="array" ref="AP146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6" s="411" t="s">
        <v>3441</v>
      </c>
      <c r="AR1466" s="117"/>
      <c r="AS1466" s="117" cm="1">
        <f t="array" ref="AS146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6" s="411" t="s">
        <v>3441</v>
      </c>
      <c r="AU1466" s="117"/>
      <c r="AV1466" s="117" cm="1">
        <f t="array" ref="AV146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6" s="411" t="s">
        <v>3441</v>
      </c>
      <c r="AX1466" s="117"/>
      <c r="AY1466" s="117" t="str" cm="1">
        <f t="array" ref="AY1466">IFERROR(_xlfn.XLOOKUP(Tableau210[[#This Row],[DN DONNEES BUTA ]]&amp;Tableau210[[#This Row],[PN DONNEES BUTA]],Tiges!$B$4:$B$79&amp;Tiges!$C$4:$C$79,Tiges!$G$4:$G$79),"")</f>
        <v/>
      </c>
      <c r="AZ1466" s="117"/>
      <c r="BA1466" s="117" t="str" cm="1">
        <f t="array" ref="BA1466">IFERROR(_xlfn.XLOOKUP(Tableau210[[#This Row],[DN DONNEES BUTA ]]&amp;Tableau210[[#This Row],[PN DONNEES BUTA]],Tiges!$B$4:$B$79&amp;Tiges!$C$4:$C$79,Tiges!$H$4:$H$79),"")</f>
        <v/>
      </c>
      <c r="BB1466" s="117"/>
      <c r="BC1466" s="184">
        <f>IFERROR(VLOOKUP(Tableau210[[#This Row],[OPERATION]],Tableau4[],2,FALSE),"")</f>
        <v>0</v>
      </c>
      <c r="BD1466" s="117" cm="1">
        <f t="array" ref="BD1466">IFERROR(
   SUM(
      _xlfn._xlws.FILTER(
         Tableau3[Nb Platinage Joint],
         (Tableau3[ITEM]=Tableau210[[#This Row],[NOM]])*
         (Tableau3[Rep.]=Tableau210[[#This Row],[REPERE BUTA]])
      )
   ),
0)</f>
        <v>0</v>
      </c>
      <c r="BE1466" s="182">
        <f>IFERROR(VLOOKUP(Tableau210[[#This Row],[OPERATION]],Tableau4[],3,FALSE),"")</f>
        <v>1</v>
      </c>
      <c r="BF1466" s="117" cm="1">
        <f t="array" ref="BF1466">IFERROR(
   SUM(
      _xlfn._xlws.FILTER(
         Tableau3[Joint Définitif Nb],
         (Tableau3[ITEM]=Tableau210[[#This Row],[NOM]])*
         (Tableau3[Rep.]=Tableau210[[#This Row],[REPERE BUTA]])
      )
   ),
0)</f>
        <v>0</v>
      </c>
      <c r="BG1466" s="117"/>
      <c r="BH1466" s="117" cm="1">
        <f t="array" ref="BH146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6" s="411" t="s">
        <v>3441</v>
      </c>
      <c r="BJ1466" s="117"/>
      <c r="BK1466" s="117"/>
      <c r="BL1466" s="117"/>
      <c r="BM1466" s="117"/>
      <c r="BN1466" s="117"/>
      <c r="BO1466" s="117"/>
      <c r="BP1466" s="117"/>
      <c r="BQ1466" s="48"/>
      <c r="BR1466" s="119"/>
      <c r="BS1466" s="48"/>
      <c r="BT1466" s="48"/>
      <c r="BU1466" s="48"/>
      <c r="BV1466" s="48"/>
      <c r="BW1466" s="48"/>
      <c r="BX1466" s="48"/>
    </row>
    <row r="1467" spans="1:76" s="154" customFormat="1" ht="15.75" hidden="1" x14ac:dyDescent="0.25">
      <c r="A1467" s="48" t="e" cm="1">
        <f t="array" ref="A1467">_xlfn.XLOOKUP(Tableau210[[#This Row],[NOM]]&amp;Tableau210[[#This Row],[REPERE BUTA]],[6]!Tableau16[POSTE TECHNIQUE]&amp;[6]!Tableau16[Repere ADM],[6]!Tableau16[NUMERO CLIENT])</f>
        <v>#N/A</v>
      </c>
      <c r="B1467" s="48" t="e" cm="1">
        <f t="array" ref="B1467">_xlfn.XLOOKUP(Tableau210[[#This Row],[NOM]]&amp;Tableau210[[#This Row],[REPERE BUTA]],[6]!Tableau16[POSTE TECHNIQUE]&amp;[6]!Tableau16[Repere REF],[6]!Tableau16[NUMERO CLIENT])</f>
        <v>#N/A</v>
      </c>
      <c r="C1467" s="48" cm="1">
        <f t="array" ref="C1467">_xlfn.XLOOKUP(Tableau210[[#This Row],[NOM]]&amp;Tableau210[[#This Row],[Repere Ubleam]],[7]Sheet1!$C$2:$C$2995&amp;[7]Sheet1!$I$2:$I$2995,[7]Sheet1!$A$2:$A$2995)</f>
        <v>1467</v>
      </c>
      <c r="D1467" s="48" t="str">
        <f>C1467&amp;""</f>
        <v>1467</v>
      </c>
      <c r="E1467" s="48" t="e">
        <v>#N/A</v>
      </c>
      <c r="F1467" s="48" t="e">
        <v>#N/A</v>
      </c>
      <c r="G1467" s="168" t="s">
        <v>3372</v>
      </c>
      <c r="H1467" s="158" t="s">
        <v>1067</v>
      </c>
      <c r="I1467" s="150" t="s">
        <v>1069</v>
      </c>
      <c r="J1467" s="119" t="s">
        <v>1069</v>
      </c>
      <c r="K1467" s="119" t="str">
        <f>_xlfn.XLOOKUP(Tableau210[[#This Row],[NOM]],[8]LUT!$I$5:$I$301,[8]LUT!$N$5:$N$301)</f>
        <v xml:space="preserve">Tuyauterie </v>
      </c>
      <c r="L1467" s="150" t="s">
        <v>83</v>
      </c>
      <c r="M1467" s="150"/>
      <c r="N1467" s="150" t="s">
        <v>83</v>
      </c>
      <c r="O1467" s="150"/>
      <c r="P1467" s="150"/>
      <c r="Q1467" s="150"/>
      <c r="R1467" s="150"/>
      <c r="S1467" s="150"/>
      <c r="T1467" s="150"/>
      <c r="U1467" s="150"/>
      <c r="V1467" s="150"/>
      <c r="W1467" s="151"/>
      <c r="X1467" s="151" cm="1">
        <f t="array" ref="X146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7" s="4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7" s="151"/>
      <c r="AA1467" s="151" cm="1">
        <f t="array" ref="AA146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7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7" s="152"/>
      <c r="AD1467" s="153" t="s">
        <v>2197</v>
      </c>
      <c r="AE1467" s="150"/>
      <c r="AF1467" s="161">
        <f>IFERROR(VLOOKUP(Tableau210[[#This Row],[OPERATION]],Tableau4[],5,FALSE),"")</f>
        <v>0</v>
      </c>
      <c r="AG1467" s="150" cm="1">
        <f t="array" ref="AG1467">IFERROR(
   SUM(
      _xlfn._xlws.FILTER(
         Tableau3[JP],
         (Tableau3[ITEM]=Tableau210[[#This Row],[NOM]])*
         (Tableau3[Rep.]=Tableau210[[#This Row],[REPERE BUTA]])
      )
   ),
0)</f>
        <v>0</v>
      </c>
      <c r="AH1467" s="161">
        <f>IFERROR(VLOOKUP(Tableau210[[#This Row],[OPERATION]],Tableau4[],4,FALSE),"")</f>
        <v>1</v>
      </c>
      <c r="AI1467" s="150" cm="1">
        <f t="array" ref="AI1467">IFERROR(
   SUM(
      _xlfn._xlws.FILTER(
         Tableau3[BP],
         (Tableau3[ITEM]=Tableau210[[#This Row],[NOM]])*
         (Tableau3[Rep.]=Tableau210[[#This Row],[REPERE BUTA]])
      )
   ),
0)</f>
        <v>0</v>
      </c>
      <c r="AJ1467" s="150" t="str">
        <f>IF(Tableau210[[#This Row],[NB JP EMIS]]=1,"1 JP","") &amp; IF(Tableau210[[#This Row],[NB BP EMIS]]=1," 1 BP","")</f>
        <v xml:space="preserve"> 1 BP</v>
      </c>
      <c r="AK1467" s="150" t="str">
        <f>IF(Tableau210[[#This Row],[NB JP BUTA]]=1,"1 JP","") &amp; IF(Tableau210[[#This Row],[Nb BP BUTA]]=1," 1 BP","") &amp; IF(Tableau210[[#This Row],[Nb BP BUTA]]=2," 2 BP","")</f>
        <v/>
      </c>
      <c r="AL1467" s="153"/>
      <c r="AM1467" s="153" t="str">
        <f>IFERROR(+VLOOKUP(AY1467,Tiges!$G$4:$I$569,3,FALSE),"")</f>
        <v/>
      </c>
      <c r="AN1467" s="152"/>
      <c r="AO1467" s="153"/>
      <c r="AP1467" s="153" cm="1">
        <f t="array" ref="AP146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7" s="153" t="s">
        <v>3441</v>
      </c>
      <c r="AR1467" s="153"/>
      <c r="AS1467" s="153" cm="1">
        <f t="array" ref="AS146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7" s="153" t="s">
        <v>3441</v>
      </c>
      <c r="AU1467" s="153"/>
      <c r="AV1467" s="153" cm="1">
        <f t="array" ref="AV146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7" s="153" t="s">
        <v>3441</v>
      </c>
      <c r="AX1467" s="153"/>
      <c r="AY1467" s="153" t="str" cm="1">
        <f t="array" ref="AY1467">IFERROR(_xlfn.XLOOKUP(Tableau210[[#This Row],[DN DONNEES BUTA ]]&amp;Tableau210[[#This Row],[PN DONNEES BUTA]],Tiges!$B$4:$B$79&amp;Tiges!$C$4:$C$79,Tiges!$G$4:$G$79),"")</f>
        <v/>
      </c>
      <c r="AZ1467" s="153"/>
      <c r="BA1467" s="153" t="str" cm="1">
        <f t="array" ref="BA1467">IFERROR(_xlfn.XLOOKUP(Tableau210[[#This Row],[DN DONNEES BUTA ]]&amp;Tableau210[[#This Row],[PN DONNEES BUTA]],Tiges!$B$4:$B$79&amp;Tiges!$C$4:$C$79,Tiges!$H$4:$H$79),"")</f>
        <v/>
      </c>
      <c r="BB1467" s="153"/>
      <c r="BC1467" s="163">
        <f>IFERROR(VLOOKUP(Tableau210[[#This Row],[OPERATION]],Tableau4[],2,FALSE),"")</f>
        <v>1</v>
      </c>
      <c r="BD1467" s="153" cm="1">
        <f t="array" ref="BD1467">IFERROR(
   SUM(
      _xlfn._xlws.FILTER(
         Tableau3[Nb Platinage Joint],
         (Tableau3[ITEM]=Tableau210[[#This Row],[NOM]])*
         (Tableau3[Rep.]=Tableau210[[#This Row],[REPERE BUTA]])
      )
   ),
0)</f>
        <v>0</v>
      </c>
      <c r="BE1467" s="182">
        <f>IFERROR(VLOOKUP(Tableau210[[#This Row],[OPERATION]],Tableau4[],3,FALSE),"")</f>
        <v>1</v>
      </c>
      <c r="BF1467" s="153" cm="1">
        <f t="array" ref="BF1467">IFERROR(
   SUM(
      _xlfn._xlws.FILTER(
         Tableau3[Joint Définitif Nb],
         (Tableau3[ITEM]=Tableau210[[#This Row],[NOM]])*
         (Tableau3[Rep.]=Tableau210[[#This Row],[REPERE BUTA]])
      )
   ),
0)</f>
        <v>0</v>
      </c>
      <c r="BG1467" s="153"/>
      <c r="BH1467" s="153" cm="1">
        <f t="array" ref="BH146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7" s="153" t="s">
        <v>3441</v>
      </c>
      <c r="BJ1467" s="153"/>
      <c r="BK1467" s="153"/>
      <c r="BL1467" s="153" t="s">
        <v>3373</v>
      </c>
      <c r="BM1467" s="153"/>
      <c r="BN1467" s="153"/>
      <c r="BO1467" s="153"/>
      <c r="BP1467" s="153"/>
      <c r="BQ1467" s="152"/>
      <c r="BR1467" s="150"/>
      <c r="BS1467" s="152"/>
      <c r="BT1467" s="152"/>
      <c r="BU1467" s="152"/>
      <c r="BV1467" s="152"/>
      <c r="BW1467" s="152"/>
      <c r="BX1467" s="152"/>
    </row>
    <row r="1468" spans="1:76" ht="15.75" hidden="1" x14ac:dyDescent="0.25">
      <c r="A1468" s="48" t="e" cm="1">
        <f t="array" ref="A1468">_xlfn.XLOOKUP(Tableau210[[#This Row],[NOM]]&amp;Tableau210[[#This Row],[REPERE BUTA]],[6]!Tableau16[POSTE TECHNIQUE]&amp;[6]!Tableau16[Repere ADM],[6]!Tableau16[NUMERO CLIENT])</f>
        <v>#N/A</v>
      </c>
      <c r="B1468" s="48" t="e" cm="1">
        <f t="array" ref="B1468">_xlfn.XLOOKUP(Tableau210[[#This Row],[NOM]]&amp;Tableau210[[#This Row],[REPERE BUTA]],[6]!Tableau16[POSTE TECHNIQUE]&amp;[6]!Tableau16[Repere REF],[6]!Tableau16[NUMERO CLIENT])</f>
        <v>#N/A</v>
      </c>
      <c r="C1468" s="48" cm="1">
        <f t="array" ref="C1468">_xlfn.XLOOKUP(Tableau210[[#This Row],[NOM]]&amp;Tableau210[[#This Row],[Repere Ubleam]],[7]Sheet1!$C$2:$C$2995&amp;[7]Sheet1!$I$2:$I$2995,[7]Sheet1!$A$2:$A$2995)</f>
        <v>1468</v>
      </c>
      <c r="D1468" s="48" t="str">
        <f>C1468&amp;""</f>
        <v>1468</v>
      </c>
      <c r="E1468" s="48" t="e">
        <v>#N/A</v>
      </c>
      <c r="F1468" s="48" t="e">
        <v>#N/A</v>
      </c>
      <c r="G1468" s="190" t="s">
        <v>3372</v>
      </c>
      <c r="H1468" s="158" t="s">
        <v>1067</v>
      </c>
      <c r="I1468" s="119" t="s">
        <v>1069</v>
      </c>
      <c r="J1468" s="119" t="s">
        <v>1069</v>
      </c>
      <c r="K1468" s="119" t="str">
        <f>_xlfn.XLOOKUP(Tableau210[[#This Row],[NOM]],[8]LUT!$I$5:$I$301,[8]LUT!$N$5:$N$301)</f>
        <v xml:space="preserve">Tuyauterie </v>
      </c>
      <c r="L1468" s="119" t="s">
        <v>75</v>
      </c>
      <c r="M1468" s="119"/>
      <c r="N1468" s="119" t="s">
        <v>75</v>
      </c>
      <c r="O1468" s="119"/>
      <c r="P1468" s="119"/>
      <c r="Q1468" s="119"/>
      <c r="R1468" s="119"/>
      <c r="S1468" s="119"/>
      <c r="T1468" s="119"/>
      <c r="U1468" s="119"/>
      <c r="V1468" s="119"/>
      <c r="W1468" s="148"/>
      <c r="X1468" s="207" cm="1">
        <f t="array" ref="X146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8" s="148"/>
      <c r="AA1468" s="207" cm="1">
        <f t="array" ref="AA146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8" s="48"/>
      <c r="AD1468" s="117" t="s">
        <v>2197</v>
      </c>
      <c r="AE1468" s="119"/>
      <c r="AF1468" s="183">
        <f>IFERROR(VLOOKUP(Tableau210[[#This Row],[OPERATION]],Tableau4[],5,FALSE),"")</f>
        <v>0</v>
      </c>
      <c r="AG1468" s="119" cm="1">
        <f t="array" ref="AG1468">IFERROR(
   SUM(
      _xlfn._xlws.FILTER(
         Tableau3[JP],
         (Tableau3[ITEM]=Tableau210[[#This Row],[NOM]])*
         (Tableau3[Rep.]=Tableau210[[#This Row],[REPERE BUTA]])
      )
   ),
0)</f>
        <v>0</v>
      </c>
      <c r="AH1468" s="183">
        <f>IFERROR(VLOOKUP(Tableau210[[#This Row],[OPERATION]],Tableau4[],4,FALSE),"")</f>
        <v>1</v>
      </c>
      <c r="AI1468" s="119" cm="1">
        <f t="array" ref="AI1468">IFERROR(
   SUM(
      _xlfn._xlws.FILTER(
         Tableau3[BP],
         (Tableau3[ITEM]=Tableau210[[#This Row],[NOM]])*
         (Tableau3[Rep.]=Tableau210[[#This Row],[REPERE BUTA]])
      )
   ),
0)</f>
        <v>0</v>
      </c>
      <c r="AJ1468" s="181" t="str">
        <f>IF(Tableau210[[#This Row],[NB JP EMIS]]=1,"1 JP","") &amp; IF(Tableau210[[#This Row],[NB BP EMIS]]=1," 1 BP","")</f>
        <v xml:space="preserve"> 1 BP</v>
      </c>
      <c r="AK1468" s="119" t="str">
        <f>IF(Tableau210[[#This Row],[NB JP BUTA]]=1,"1 JP","") &amp; IF(Tableau210[[#This Row],[Nb BP BUTA]]=1," 1 BP","") &amp; IF(Tableau210[[#This Row],[Nb BP BUTA]]=2," 2 BP","")</f>
        <v/>
      </c>
      <c r="AL1468" s="117"/>
      <c r="AM1468" s="117" t="str">
        <f>IFERROR(+VLOOKUP(AY1468,Tiges!$G$4:$I$569,3,FALSE),"")</f>
        <v/>
      </c>
      <c r="AN1468" s="48"/>
      <c r="AO1468" s="117"/>
      <c r="AP1468" s="117" cm="1">
        <f t="array" ref="AP146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8" s="411" t="s">
        <v>3441</v>
      </c>
      <c r="AR1468" s="117"/>
      <c r="AS1468" s="117" cm="1">
        <f t="array" ref="AS146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8" s="411" t="s">
        <v>3441</v>
      </c>
      <c r="AU1468" s="117"/>
      <c r="AV1468" s="117" cm="1">
        <f t="array" ref="AV146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8" s="411" t="s">
        <v>3441</v>
      </c>
      <c r="AX1468" s="117"/>
      <c r="AY1468" s="117" t="str" cm="1">
        <f t="array" ref="AY1468">IFERROR(_xlfn.XLOOKUP(Tableau210[[#This Row],[DN DONNEES BUTA ]]&amp;Tableau210[[#This Row],[PN DONNEES BUTA]],Tiges!$B$4:$B$79&amp;Tiges!$C$4:$C$79,Tiges!$G$4:$G$79),"")</f>
        <v/>
      </c>
      <c r="AZ1468" s="117"/>
      <c r="BA1468" s="117" t="str" cm="1">
        <f t="array" ref="BA1468">IFERROR(_xlfn.XLOOKUP(Tableau210[[#This Row],[DN DONNEES BUTA ]]&amp;Tableau210[[#This Row],[PN DONNEES BUTA]],Tiges!$B$4:$B$79&amp;Tiges!$C$4:$C$79,Tiges!$H$4:$H$79),"")</f>
        <v/>
      </c>
      <c r="BB1468" s="117"/>
      <c r="BC1468" s="184">
        <f>IFERROR(VLOOKUP(Tableau210[[#This Row],[OPERATION]],Tableau4[],2,FALSE),"")</f>
        <v>1</v>
      </c>
      <c r="BD1468" s="117" cm="1">
        <f t="array" ref="BD1468">IFERROR(
   SUM(
      _xlfn._xlws.FILTER(
         Tableau3[Nb Platinage Joint],
         (Tableau3[ITEM]=Tableau210[[#This Row],[NOM]])*
         (Tableau3[Rep.]=Tableau210[[#This Row],[REPERE BUTA]])
      )
   ),
0)</f>
        <v>0</v>
      </c>
      <c r="BE1468" s="182">
        <f>IFERROR(VLOOKUP(Tableau210[[#This Row],[OPERATION]],Tableau4[],3,FALSE),"")</f>
        <v>1</v>
      </c>
      <c r="BF1468" s="117" cm="1">
        <f t="array" ref="BF1468">IFERROR(
   SUM(
      _xlfn._xlws.FILTER(
         Tableau3[Joint Définitif Nb],
         (Tableau3[ITEM]=Tableau210[[#This Row],[NOM]])*
         (Tableau3[Rep.]=Tableau210[[#This Row],[REPERE BUTA]])
      )
   ),
0)</f>
        <v>0</v>
      </c>
      <c r="BG1468" s="117"/>
      <c r="BH1468" s="117" cm="1">
        <f t="array" ref="BH146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8" s="411" t="s">
        <v>3441</v>
      </c>
      <c r="BJ1468" s="117"/>
      <c r="BK1468" s="117"/>
      <c r="BL1468" s="117"/>
      <c r="BM1468" s="117"/>
      <c r="BN1468" s="117"/>
      <c r="BO1468" s="117"/>
      <c r="BP1468" s="117"/>
      <c r="BQ1468" s="48"/>
      <c r="BR1468" s="119"/>
      <c r="BS1468" s="48"/>
      <c r="BT1468" s="48"/>
      <c r="BU1468" s="48"/>
      <c r="BV1468" s="48"/>
      <c r="BW1468" s="48"/>
      <c r="BX1468" s="48"/>
    </row>
    <row r="1469" spans="1:76" ht="15.75" hidden="1" x14ac:dyDescent="0.25">
      <c r="A1469" s="48" t="e" cm="1">
        <f t="array" ref="A1469">_xlfn.XLOOKUP(Tableau210[[#This Row],[NOM]]&amp;Tableau210[[#This Row],[REPERE BUTA]],[6]!Tableau16[POSTE TECHNIQUE]&amp;[6]!Tableau16[Repere ADM],[6]!Tableau16[NUMERO CLIENT])</f>
        <v>#N/A</v>
      </c>
      <c r="B1469" s="48" t="e" cm="1">
        <f t="array" ref="B1469">_xlfn.XLOOKUP(Tableau210[[#This Row],[NOM]]&amp;Tableau210[[#This Row],[REPERE BUTA]],[6]!Tableau16[POSTE TECHNIQUE]&amp;[6]!Tableau16[Repere REF],[6]!Tableau16[NUMERO CLIENT])</f>
        <v>#N/A</v>
      </c>
      <c r="C1469" s="48" cm="1">
        <f t="array" ref="C1469">_xlfn.XLOOKUP(Tableau210[[#This Row],[NOM]]&amp;Tableau210[[#This Row],[Repere Ubleam]],[7]Sheet1!$C$2:$C$2995&amp;[7]Sheet1!$I$2:$I$2995,[7]Sheet1!$A$2:$A$2995)</f>
        <v>1469</v>
      </c>
      <c r="D1469" s="48" t="str">
        <f>C1469&amp;""</f>
        <v>1469</v>
      </c>
      <c r="E1469" s="48" t="e">
        <v>#N/A</v>
      </c>
      <c r="F1469" s="48" t="e">
        <v>#N/A</v>
      </c>
      <c r="G1469" s="190" t="s">
        <v>3375</v>
      </c>
      <c r="H1469" s="158" t="s">
        <v>1067</v>
      </c>
      <c r="I1469" s="119" t="s">
        <v>1069</v>
      </c>
      <c r="J1469" s="119" t="s">
        <v>1069</v>
      </c>
      <c r="K1469" s="119" t="str">
        <f>_xlfn.XLOOKUP(Tableau210[[#This Row],[NOM]],[8]LUT!$I$5:$I$301,[8]LUT!$N$5:$N$301)</f>
        <v xml:space="preserve">Tuyauterie </v>
      </c>
      <c r="L1469" s="119" t="s">
        <v>73</v>
      </c>
      <c r="M1469" s="119"/>
      <c r="N1469" s="119" t="s">
        <v>73</v>
      </c>
      <c r="O1469" s="119"/>
      <c r="P1469" s="119"/>
      <c r="Q1469" s="119"/>
      <c r="R1469" s="119"/>
      <c r="S1469" s="119"/>
      <c r="T1469" s="119"/>
      <c r="U1469" s="119"/>
      <c r="V1469" s="119"/>
      <c r="W1469" s="148"/>
      <c r="X1469" s="207" cm="1">
        <f t="array" ref="X146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6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69" s="148"/>
      <c r="AA1469" s="207" cm="1">
        <f t="array" ref="AA146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6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69" s="48"/>
      <c r="AD1469" s="117" t="s">
        <v>2197</v>
      </c>
      <c r="AE1469" s="119"/>
      <c r="AF1469" s="183">
        <f>IFERROR(VLOOKUP(Tableau210[[#This Row],[OPERATION]],Tableau4[],5,FALSE),"")</f>
        <v>0</v>
      </c>
      <c r="AG1469" s="119" cm="1">
        <f t="array" ref="AG1469">IFERROR(
   SUM(
      _xlfn._xlws.FILTER(
         Tableau3[JP],
         (Tableau3[ITEM]=Tableau210[[#This Row],[NOM]])*
         (Tableau3[Rep.]=Tableau210[[#This Row],[REPERE BUTA]])
      )
   ),
0)</f>
        <v>0</v>
      </c>
      <c r="AH1469" s="183">
        <f>IFERROR(VLOOKUP(Tableau210[[#This Row],[OPERATION]],Tableau4[],4,FALSE),"")</f>
        <v>1</v>
      </c>
      <c r="AI1469" s="119" cm="1">
        <f t="array" ref="AI1469">IFERROR(
   SUM(
      _xlfn._xlws.FILTER(
         Tableau3[BP],
         (Tableau3[ITEM]=Tableau210[[#This Row],[NOM]])*
         (Tableau3[Rep.]=Tableau210[[#This Row],[REPERE BUTA]])
      )
   ),
0)</f>
        <v>0</v>
      </c>
      <c r="AJ1469" s="181" t="str">
        <f>IF(Tableau210[[#This Row],[NB JP EMIS]]=1,"1 JP","") &amp; IF(Tableau210[[#This Row],[NB BP EMIS]]=1," 1 BP","")</f>
        <v xml:space="preserve"> 1 BP</v>
      </c>
      <c r="AK1469" s="119" t="str">
        <f>IF(Tableau210[[#This Row],[NB JP BUTA]]=1,"1 JP","") &amp; IF(Tableau210[[#This Row],[Nb BP BUTA]]=1," 1 BP","") &amp; IF(Tableau210[[#This Row],[Nb BP BUTA]]=2," 2 BP","")</f>
        <v/>
      </c>
      <c r="AL1469" s="117"/>
      <c r="AM1469" s="117" t="str">
        <f>IFERROR(+VLOOKUP(AY1469,Tiges!$G$4:$I$569,3,FALSE),"")</f>
        <v/>
      </c>
      <c r="AN1469" s="48"/>
      <c r="AO1469" s="117"/>
      <c r="AP1469" s="117" cm="1">
        <f t="array" ref="AP146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69" s="411" t="s">
        <v>3441</v>
      </c>
      <c r="AR1469" s="117"/>
      <c r="AS1469" s="117" cm="1">
        <f t="array" ref="AS146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69" s="411" t="s">
        <v>3441</v>
      </c>
      <c r="AU1469" s="117"/>
      <c r="AV1469" s="117" cm="1">
        <f t="array" ref="AV146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69" s="411" t="s">
        <v>3441</v>
      </c>
      <c r="AX1469" s="117"/>
      <c r="AY1469" s="117" t="str" cm="1">
        <f t="array" ref="AY1469">IFERROR(_xlfn.XLOOKUP(Tableau210[[#This Row],[DN DONNEES BUTA ]]&amp;Tableau210[[#This Row],[PN DONNEES BUTA]],Tiges!$B$4:$B$79&amp;Tiges!$C$4:$C$79,Tiges!$G$4:$G$79),"")</f>
        <v/>
      </c>
      <c r="AZ1469" s="117"/>
      <c r="BA1469" s="117" t="str" cm="1">
        <f t="array" ref="BA1469">IFERROR(_xlfn.XLOOKUP(Tableau210[[#This Row],[DN DONNEES BUTA ]]&amp;Tableau210[[#This Row],[PN DONNEES BUTA]],Tiges!$B$4:$B$79&amp;Tiges!$C$4:$C$79,Tiges!$H$4:$H$79),"")</f>
        <v/>
      </c>
      <c r="BB1469" s="117"/>
      <c r="BC1469" s="184">
        <f>IFERROR(VLOOKUP(Tableau210[[#This Row],[OPERATION]],Tableau4[],2,FALSE),"")</f>
        <v>1</v>
      </c>
      <c r="BD1469" s="117" cm="1">
        <f t="array" ref="BD1469">IFERROR(
   SUM(
      _xlfn._xlws.FILTER(
         Tableau3[Nb Platinage Joint],
         (Tableau3[ITEM]=Tableau210[[#This Row],[NOM]])*
         (Tableau3[Rep.]=Tableau210[[#This Row],[REPERE BUTA]])
      )
   ),
0)</f>
        <v>0</v>
      </c>
      <c r="BE1469" s="182">
        <f>IFERROR(VLOOKUP(Tableau210[[#This Row],[OPERATION]],Tableau4[],3,FALSE),"")</f>
        <v>1</v>
      </c>
      <c r="BF1469" s="117" cm="1">
        <f t="array" ref="BF1469">IFERROR(
   SUM(
      _xlfn._xlws.FILTER(
         Tableau3[Joint Définitif Nb],
         (Tableau3[ITEM]=Tableau210[[#This Row],[NOM]])*
         (Tableau3[Rep.]=Tableau210[[#This Row],[REPERE BUTA]])
      )
   ),
0)</f>
        <v>0</v>
      </c>
      <c r="BG1469" s="117"/>
      <c r="BH1469" s="117" cm="1">
        <f t="array" ref="BH146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69" s="411" t="s">
        <v>3441</v>
      </c>
      <c r="BJ1469" s="117"/>
      <c r="BK1469" s="117"/>
      <c r="BL1469" s="117"/>
      <c r="BM1469" s="117"/>
      <c r="BN1469" s="117"/>
      <c r="BO1469" s="117"/>
      <c r="BP1469" s="117"/>
      <c r="BQ1469" s="48"/>
      <c r="BR1469" s="119"/>
      <c r="BS1469" s="48"/>
      <c r="BT1469" s="48"/>
      <c r="BU1469" s="48"/>
      <c r="BV1469" s="48"/>
      <c r="BW1469" s="48"/>
      <c r="BX1469" s="48"/>
    </row>
    <row r="1470" spans="1:76" ht="15.75" hidden="1" x14ac:dyDescent="0.25">
      <c r="A1470" s="48" t="e" cm="1">
        <f t="array" ref="A1470">_xlfn.XLOOKUP(Tableau210[[#This Row],[NOM]]&amp;Tableau210[[#This Row],[REPERE BUTA]],[6]!Tableau16[POSTE TECHNIQUE]&amp;[6]!Tableau16[Repere ADM],[6]!Tableau16[NUMERO CLIENT])</f>
        <v>#N/A</v>
      </c>
      <c r="B1470" s="48" t="e" cm="1">
        <f t="array" ref="B1470">_xlfn.XLOOKUP(Tableau210[[#This Row],[NOM]]&amp;Tableau210[[#This Row],[REPERE BUTA]],[6]!Tableau16[POSTE TECHNIQUE]&amp;[6]!Tableau16[Repere REF],[6]!Tableau16[NUMERO CLIENT])</f>
        <v>#N/A</v>
      </c>
      <c r="C1470" s="48" cm="1">
        <f t="array" ref="C1470">_xlfn.XLOOKUP(Tableau210[[#This Row],[NOM]]&amp;Tableau210[[#This Row],[Repere Ubleam]],[7]Sheet1!$C$2:$C$2995&amp;[7]Sheet1!$I$2:$I$2995,[7]Sheet1!$A$2:$A$2995)</f>
        <v>1470</v>
      </c>
      <c r="D1470" s="48" t="str">
        <f>C1470&amp;""</f>
        <v>1470</v>
      </c>
      <c r="E1470" s="48" t="e">
        <v>#N/A</v>
      </c>
      <c r="F1470" s="48" t="e">
        <v>#N/A</v>
      </c>
      <c r="G1470" s="190" t="s">
        <v>3375</v>
      </c>
      <c r="H1470" s="158" t="s">
        <v>1067</v>
      </c>
      <c r="I1470" s="119" t="s">
        <v>1069</v>
      </c>
      <c r="J1470" s="119" t="s">
        <v>1069</v>
      </c>
      <c r="K1470" s="119" t="str">
        <f>_xlfn.XLOOKUP(Tableau210[[#This Row],[NOM]],[8]LUT!$I$5:$I$301,[8]LUT!$N$5:$N$301)</f>
        <v xml:space="preserve">Tuyauterie </v>
      </c>
      <c r="L1470" s="119" t="s">
        <v>83</v>
      </c>
      <c r="M1470" s="119"/>
      <c r="N1470" s="119" t="s">
        <v>83</v>
      </c>
      <c r="O1470" s="119"/>
      <c r="P1470" s="119"/>
      <c r="Q1470" s="119"/>
      <c r="R1470" s="119"/>
      <c r="S1470" s="119"/>
      <c r="T1470" s="119"/>
      <c r="U1470" s="119"/>
      <c r="V1470" s="119"/>
      <c r="W1470" s="148"/>
      <c r="X1470" s="207" cm="1">
        <f t="array" ref="X147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7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0" s="148"/>
      <c r="AA1470" s="207" cm="1">
        <f t="array" ref="AA147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7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0" s="48"/>
      <c r="AD1470" s="117" t="s">
        <v>2197</v>
      </c>
      <c r="AE1470" s="119"/>
      <c r="AF1470" s="183">
        <f>IFERROR(VLOOKUP(Tableau210[[#This Row],[OPERATION]],Tableau4[],5,FALSE),"")</f>
        <v>0</v>
      </c>
      <c r="AG1470" s="119" cm="1">
        <f t="array" ref="AG1470">IFERROR(
   SUM(
      _xlfn._xlws.FILTER(
         Tableau3[JP],
         (Tableau3[ITEM]=Tableau210[[#This Row],[NOM]])*
         (Tableau3[Rep.]=Tableau210[[#This Row],[REPERE BUTA]])
      )
   ),
0)</f>
        <v>0</v>
      </c>
      <c r="AH1470" s="183">
        <f>IFERROR(VLOOKUP(Tableau210[[#This Row],[OPERATION]],Tableau4[],4,FALSE),"")</f>
        <v>1</v>
      </c>
      <c r="AI1470" s="119" cm="1">
        <f t="array" ref="AI1470">IFERROR(
   SUM(
      _xlfn._xlws.FILTER(
         Tableau3[BP],
         (Tableau3[ITEM]=Tableau210[[#This Row],[NOM]])*
         (Tableau3[Rep.]=Tableau210[[#This Row],[REPERE BUTA]])
      )
   ),
0)</f>
        <v>0</v>
      </c>
      <c r="AJ1470" s="181" t="str">
        <f>IF(Tableau210[[#This Row],[NB JP EMIS]]=1,"1 JP","") &amp; IF(Tableau210[[#This Row],[NB BP EMIS]]=1," 1 BP","")</f>
        <v xml:space="preserve"> 1 BP</v>
      </c>
      <c r="AK1470" s="119" t="str">
        <f>IF(Tableau210[[#This Row],[NB JP BUTA]]=1,"1 JP","") &amp; IF(Tableau210[[#This Row],[Nb BP BUTA]]=1," 1 BP","") &amp; IF(Tableau210[[#This Row],[Nb BP BUTA]]=2," 2 BP","")</f>
        <v/>
      </c>
      <c r="AL1470" s="117"/>
      <c r="AM1470" s="117" t="str">
        <f>IFERROR(+VLOOKUP(AY1470,Tiges!$G$4:$I$569,3,FALSE),"")</f>
        <v/>
      </c>
      <c r="AN1470" s="48"/>
      <c r="AO1470" s="117"/>
      <c r="AP1470" s="117" cm="1">
        <f t="array" ref="AP147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70" s="411" t="s">
        <v>3441</v>
      </c>
      <c r="AR1470" s="117"/>
      <c r="AS1470" s="117" cm="1">
        <f t="array" ref="AS147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70" s="411" t="s">
        <v>3441</v>
      </c>
      <c r="AU1470" s="117"/>
      <c r="AV1470" s="117" cm="1">
        <f t="array" ref="AV147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70" s="411" t="s">
        <v>3441</v>
      </c>
      <c r="AX1470" s="117"/>
      <c r="AY1470" s="117" t="str" cm="1">
        <f t="array" ref="AY1470">IFERROR(_xlfn.XLOOKUP(Tableau210[[#This Row],[DN DONNEES BUTA ]]&amp;Tableau210[[#This Row],[PN DONNEES BUTA]],Tiges!$B$4:$B$79&amp;Tiges!$C$4:$C$79,Tiges!$G$4:$G$79),"")</f>
        <v/>
      </c>
      <c r="AZ1470" s="117"/>
      <c r="BA1470" s="117" t="str" cm="1">
        <f t="array" ref="BA1470">IFERROR(_xlfn.XLOOKUP(Tableau210[[#This Row],[DN DONNEES BUTA ]]&amp;Tableau210[[#This Row],[PN DONNEES BUTA]],Tiges!$B$4:$B$79&amp;Tiges!$C$4:$C$79,Tiges!$H$4:$H$79),"")</f>
        <v/>
      </c>
      <c r="BB1470" s="117"/>
      <c r="BC1470" s="184">
        <f>IFERROR(VLOOKUP(Tableau210[[#This Row],[OPERATION]],Tableau4[],2,FALSE),"")</f>
        <v>1</v>
      </c>
      <c r="BD1470" s="117" cm="1">
        <f t="array" ref="BD1470">IFERROR(
   SUM(
      _xlfn._xlws.FILTER(
         Tableau3[Nb Platinage Joint],
         (Tableau3[ITEM]=Tableau210[[#This Row],[NOM]])*
         (Tableau3[Rep.]=Tableau210[[#This Row],[REPERE BUTA]])
      )
   ),
0)</f>
        <v>0</v>
      </c>
      <c r="BE1470" s="182">
        <f>IFERROR(VLOOKUP(Tableau210[[#This Row],[OPERATION]],Tableau4[],3,FALSE),"")</f>
        <v>1</v>
      </c>
      <c r="BF1470" s="117" cm="1">
        <f t="array" ref="BF1470">IFERROR(
   SUM(
      _xlfn._xlws.FILTER(
         Tableau3[Joint Définitif Nb],
         (Tableau3[ITEM]=Tableau210[[#This Row],[NOM]])*
         (Tableau3[Rep.]=Tableau210[[#This Row],[REPERE BUTA]])
      )
   ),
0)</f>
        <v>0</v>
      </c>
      <c r="BG1470" s="117"/>
      <c r="BH1470" s="117" cm="1">
        <f t="array" ref="BH147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70" s="411" t="s">
        <v>3441</v>
      </c>
      <c r="BJ1470" s="117"/>
      <c r="BK1470" s="117"/>
      <c r="BL1470" s="117"/>
      <c r="BM1470" s="117"/>
      <c r="BN1470" s="117"/>
      <c r="BO1470" s="117"/>
      <c r="BP1470" s="117"/>
      <c r="BQ1470" s="48"/>
      <c r="BR1470" s="119"/>
      <c r="BS1470" s="48"/>
      <c r="BT1470" s="48"/>
      <c r="BU1470" s="48"/>
      <c r="BV1470" s="48"/>
      <c r="BW1470" s="48"/>
      <c r="BX1470" s="48"/>
    </row>
    <row r="1471" spans="1:76" ht="15.75" hidden="1" x14ac:dyDescent="0.25">
      <c r="A1471" s="48" t="e" cm="1">
        <f t="array" ref="A1471">_xlfn.XLOOKUP(Tableau210[[#This Row],[NOM]]&amp;Tableau210[[#This Row],[REPERE BUTA]],[6]!Tableau16[POSTE TECHNIQUE]&amp;[6]!Tableau16[Repere ADM],[6]!Tableau16[NUMERO CLIENT])</f>
        <v>#N/A</v>
      </c>
      <c r="B1471" s="48" t="e" cm="1">
        <f t="array" ref="B1471">_xlfn.XLOOKUP(Tableau210[[#This Row],[NOM]]&amp;Tableau210[[#This Row],[REPERE BUTA]],[6]!Tableau16[POSTE TECHNIQUE]&amp;[6]!Tableau16[Repere REF],[6]!Tableau16[NUMERO CLIENT])</f>
        <v>#N/A</v>
      </c>
      <c r="C1471" s="48" cm="1">
        <f t="array" ref="C1471">_xlfn.XLOOKUP(Tableau210[[#This Row],[NOM]]&amp;Tableau210[[#This Row],[Repere Ubleam]],[7]Sheet1!$C$2:$C$2995&amp;[7]Sheet1!$I$2:$I$2995,[7]Sheet1!$A$2:$A$2995)</f>
        <v>1471</v>
      </c>
      <c r="D1471" s="48" t="str">
        <f>C1471&amp;""</f>
        <v>1471</v>
      </c>
      <c r="E1471" s="48" t="e">
        <v>#N/A</v>
      </c>
      <c r="F1471" s="48" t="e">
        <v>#N/A</v>
      </c>
      <c r="G1471" s="187" t="s">
        <v>1644</v>
      </c>
      <c r="H1471" s="158" t="s">
        <v>1067</v>
      </c>
      <c r="I1471" s="158" t="s">
        <v>80</v>
      </c>
      <c r="J1471" s="158" t="s">
        <v>1074</v>
      </c>
      <c r="K1471" s="158" t="str">
        <f>_xlfn.XLOOKUP(Tableau210[[#This Row],[NOM]],[8]LUT!$I$5:$I$301,[8]LUT!$N$5:$N$301)</f>
        <v xml:space="preserve">Ballon </v>
      </c>
      <c r="L1471" s="158">
        <v>1</v>
      </c>
      <c r="M1471" s="158"/>
      <c r="N1471" s="158">
        <v>1</v>
      </c>
      <c r="O1471" s="158"/>
      <c r="P1471" s="158"/>
      <c r="Q1471" s="158"/>
      <c r="R1471" s="158"/>
      <c r="S1471" s="158"/>
      <c r="T1471" s="158"/>
      <c r="U1471" s="158"/>
      <c r="V1471" s="158"/>
      <c r="W1471" s="175"/>
      <c r="X1471" s="207" cm="1">
        <f t="array" ref="X147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1471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1" s="175"/>
      <c r="AA1471" s="207" cm="1">
        <f t="array" ref="AA147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1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1" s="159"/>
      <c r="AD1471" s="117" t="s">
        <v>2196</v>
      </c>
      <c r="AE1471" s="158"/>
      <c r="AF1471" s="183">
        <f>IFERROR(VLOOKUP(Tableau210[[#This Row],[OPERATION]],Tableau4[],5,FALSE),"")</f>
        <v>0</v>
      </c>
      <c r="AG1471" s="158" cm="1">
        <f t="array" ref="AG1471">IFERROR(
   SUM(
      _xlfn._xlws.FILTER(
         Tableau3[JP],
         (Tableau3[ITEM]=Tableau210[[#This Row],[NOM]])*
         (Tableau3[Rep.]=Tableau210[[#This Row],[REPERE BUTA]])
      )
   ),
0)</f>
        <v>0</v>
      </c>
      <c r="AH1471" s="183">
        <f>IFERROR(VLOOKUP(Tableau210[[#This Row],[OPERATION]],Tableau4[],4,FALSE),"")</f>
        <v>0</v>
      </c>
      <c r="AI1471" s="158" cm="1">
        <f t="array" ref="AI1471">IFERROR(
   SUM(
      _xlfn._xlws.FILTER(
         Tableau3[BP],
         (Tableau3[ITEM]=Tableau210[[#This Row],[NOM]])*
         (Tableau3[Rep.]=Tableau210[[#This Row],[REPERE BUTA]])
      )
   ),
0)</f>
        <v>0</v>
      </c>
      <c r="AJ1471" s="183" t="s">
        <v>2258</v>
      </c>
      <c r="AK1471" s="158" t="str">
        <f>IF(Tableau210[[#This Row],[NB JP BUTA]]=1,"1 JP","") &amp; IF(Tableau210[[#This Row],[Nb BP BUTA]]=1," 1 BP","") &amp; IF(Tableau210[[#This Row],[Nb BP BUTA]]=2," 2 BP","")</f>
        <v/>
      </c>
      <c r="AL1471" s="118"/>
      <c r="AM1471" s="118">
        <f>IFERROR(+VLOOKUP(AY1471,Tiges!$G$4:$I$569,3,FALSE),"")</f>
        <v>46</v>
      </c>
      <c r="AN1471" s="159"/>
      <c r="AO1471" s="118"/>
      <c r="AP1471" s="118" cm="1">
        <f t="array" ref="AP147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71" s="411" t="s">
        <v>3441</v>
      </c>
      <c r="AR1471" s="118"/>
      <c r="AS1471" s="118" cm="1">
        <f t="array" ref="AS147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71" s="411" t="s">
        <v>3441</v>
      </c>
      <c r="AU1471" s="118"/>
      <c r="AV1471" s="118" t="str" cm="1">
        <f t="array" ref="AV147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1" s="411" t="s">
        <v>3441</v>
      </c>
      <c r="AX1471" s="118"/>
      <c r="AY1471" s="118" cm="1">
        <f t="array" ref="AY1471">IFERROR(_xlfn.XLOOKUP(Tableau210[[#This Row],[DN DONNEES BUTA ]]&amp;Tableau210[[#This Row],[PN DONNEES BUTA]],Tiges!$B$4:$B$79&amp;Tiges!$C$4:$C$79,Tiges!$G$4:$G$79),"")</f>
        <v>30</v>
      </c>
      <c r="AZ1471" s="118"/>
      <c r="BA1471" s="118" cm="1">
        <f t="array" ref="BA1471">IFERROR(_xlfn.XLOOKUP(Tableau210[[#This Row],[DN DONNEES BUTA ]]&amp;Tableau210[[#This Row],[PN DONNEES BUTA]],Tiges!$B$4:$B$79&amp;Tiges!$C$4:$C$79,Tiges!$H$4:$H$79),"")</f>
        <v>160</v>
      </c>
      <c r="BB1471" s="118"/>
      <c r="BC1471" s="184">
        <f>IFERROR(VLOOKUP(Tableau210[[#This Row],[OPERATION]],Tableau4[],2,FALSE),"")</f>
        <v>0</v>
      </c>
      <c r="BD1471" s="118" cm="1">
        <f t="array" ref="BD1471">IFERROR(
   SUM(
      _xlfn._xlws.FILTER(
         Tableau3[Nb Platinage Joint],
         (Tableau3[ITEM]=Tableau210[[#This Row],[NOM]])*
         (Tableau3[Rep.]=Tableau210[[#This Row],[REPERE BUTA]])
      )
   ),
0)</f>
        <v>0</v>
      </c>
      <c r="BE1471" s="182">
        <f>IFERROR(VLOOKUP(Tableau210[[#This Row],[OPERATION]],Tableau4[],3,FALSE),"")</f>
        <v>1</v>
      </c>
      <c r="BF1471" s="118" cm="1">
        <f t="array" ref="BF1471">IFERROR(
   SUM(
      _xlfn._xlws.FILTER(
         Tableau3[Joint Définitif Nb],
         (Tableau3[ITEM]=Tableau210[[#This Row],[NOM]])*
         (Tableau3[Rep.]=Tableau210[[#This Row],[REPERE BUTA]])
      )
   ),
0)</f>
        <v>1</v>
      </c>
      <c r="BG1471" s="118"/>
      <c r="BH1471" s="118" t="str" cm="1">
        <f t="array" ref="BH147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71" s="411" t="s">
        <v>3441</v>
      </c>
      <c r="BJ1471" s="118"/>
      <c r="BK1471" s="118"/>
      <c r="BL1471" s="118"/>
      <c r="BM1471" s="118"/>
      <c r="BN1471" s="118"/>
      <c r="BO1471" s="118"/>
      <c r="BP1471" s="118"/>
      <c r="BQ1471" s="159"/>
      <c r="BR1471" s="158"/>
      <c r="BS1471" s="159"/>
      <c r="BT1471" s="159"/>
      <c r="BU1471" s="159"/>
      <c r="BV1471" s="159"/>
      <c r="BW1471" s="159"/>
      <c r="BX1471" s="159"/>
    </row>
    <row r="1472" spans="1:76" ht="15.75" hidden="1" x14ac:dyDescent="0.25">
      <c r="A1472" s="48" t="e" cm="1">
        <f t="array" ref="A1472">_xlfn.XLOOKUP(Tableau210[[#This Row],[NOM]]&amp;Tableau210[[#This Row],[REPERE BUTA]],[6]!Tableau16[POSTE TECHNIQUE]&amp;[6]!Tableau16[Repere ADM],[6]!Tableau16[NUMERO CLIENT])</f>
        <v>#N/A</v>
      </c>
      <c r="B1472" s="48" t="e" cm="1">
        <f t="array" ref="B1472">_xlfn.XLOOKUP(Tableau210[[#This Row],[NOM]]&amp;Tableau210[[#This Row],[REPERE BUTA]],[6]!Tableau16[POSTE TECHNIQUE]&amp;[6]!Tableau16[Repere REF],[6]!Tableau16[NUMERO CLIENT])</f>
        <v>#N/A</v>
      </c>
      <c r="C1472" s="48" cm="1">
        <f t="array" ref="C1472">_xlfn.XLOOKUP(Tableau210[[#This Row],[NOM]]&amp;Tableau210[[#This Row],[Repere Ubleam]],[7]Sheet1!$C$2:$C$2995&amp;[7]Sheet1!$I$2:$I$2995,[7]Sheet1!$A$2:$A$2995)</f>
        <v>1472</v>
      </c>
      <c r="D1472" s="48" t="str">
        <f>C1472&amp;""</f>
        <v>1472</v>
      </c>
      <c r="E1472" s="48" t="e">
        <v>#N/A</v>
      </c>
      <c r="F1472" s="48" t="e">
        <v>#N/A</v>
      </c>
      <c r="G1472" s="187" t="s">
        <v>1644</v>
      </c>
      <c r="H1472" s="158" t="s">
        <v>1067</v>
      </c>
      <c r="I1472" s="158" t="s">
        <v>80</v>
      </c>
      <c r="J1472" s="158" t="s">
        <v>1074</v>
      </c>
      <c r="K1472" s="158" t="str">
        <f>_xlfn.XLOOKUP(Tableau210[[#This Row],[NOM]],[8]LUT!$I$5:$I$301,[8]LUT!$N$5:$N$301)</f>
        <v xml:space="preserve">Ballon </v>
      </c>
      <c r="L1472" s="158">
        <v>2</v>
      </c>
      <c r="M1472" s="158"/>
      <c r="N1472" s="158">
        <v>2</v>
      </c>
      <c r="O1472" s="158"/>
      <c r="P1472" s="158"/>
      <c r="Q1472" s="158"/>
      <c r="R1472" s="158"/>
      <c r="S1472" s="158"/>
      <c r="T1472" s="158"/>
      <c r="U1472" s="158"/>
      <c r="V1472" s="158"/>
      <c r="W1472" s="175"/>
      <c r="X1472" s="207" cm="1">
        <f t="array" ref="X147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1472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2" s="175"/>
      <c r="AA1472" s="207" cm="1">
        <f t="array" ref="AA147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2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2" s="159"/>
      <c r="AD1472" s="117" t="s">
        <v>2103</v>
      </c>
      <c r="AE1472" s="158"/>
      <c r="AF1472" s="183">
        <f>IFERROR(VLOOKUP(Tableau210[[#This Row],[OPERATION]],Tableau4[],5,FALSE),"")</f>
        <v>1</v>
      </c>
      <c r="AG1472" s="158" cm="1">
        <f t="array" ref="AG1472">IFERROR(
   SUM(
      _xlfn._xlws.FILTER(
         Tableau3[JP],
         (Tableau3[ITEM]=Tableau210[[#This Row],[NOM]])*
         (Tableau3[Rep.]=Tableau210[[#This Row],[REPERE BUTA]])
      )
   ),
0)</f>
        <v>1</v>
      </c>
      <c r="AH1472" s="183">
        <f>IFERROR(VLOOKUP(Tableau210[[#This Row],[OPERATION]],Tableau4[],4,FALSE),"")</f>
        <v>0</v>
      </c>
      <c r="AI1472" s="158" cm="1">
        <f t="array" ref="AI1472">IFERROR(
   SUM(
      _xlfn._xlws.FILTER(
         Tableau3[BP],
         (Tableau3[ITEM]=Tableau210[[#This Row],[NOM]])*
         (Tableau3[Rep.]=Tableau210[[#This Row],[REPERE BUTA]])
      )
   ),
0)</f>
        <v>0</v>
      </c>
      <c r="AJ1472" s="183" t="str">
        <f>IF(Tableau210[[#This Row],[NB JP EMIS]]=1,"1 JP","") &amp; IF(Tableau210[[#This Row],[NB BP EMIS]]=1," 1 BP","")</f>
        <v>1 JP</v>
      </c>
      <c r="AK1472" s="158" t="str">
        <f>IF(Tableau210[[#This Row],[NB JP BUTA]]=1,"1 JP","") &amp; IF(Tableau210[[#This Row],[Nb BP BUTA]]=1," 1 BP","") &amp; IF(Tableau210[[#This Row],[Nb BP BUTA]]=2," 2 BP","")</f>
        <v>1 JP</v>
      </c>
      <c r="AL1472" s="118"/>
      <c r="AM1472" s="118">
        <f>IFERROR(+VLOOKUP(AY1472,Tiges!$G$4:$I$569,3,FALSE),"")</f>
        <v>36</v>
      </c>
      <c r="AN1472" s="159"/>
      <c r="AO1472" s="118"/>
      <c r="AP1472" s="118" cm="1">
        <f t="array" ref="AP147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472" s="411" t="s">
        <v>3441</v>
      </c>
      <c r="AR1472" s="118"/>
      <c r="AS1472" s="118" t="str" cm="1">
        <f t="array" ref="AS147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1472" s="411" t="s">
        <v>3441</v>
      </c>
      <c r="AU1472" s="118"/>
      <c r="AV1472" s="118" t="str" cm="1">
        <f t="array" ref="AV147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2" s="411" t="s">
        <v>3441</v>
      </c>
      <c r="AX1472" s="118"/>
      <c r="AY1472" s="118" cm="1">
        <f t="array" ref="AY1472">IFERROR(_xlfn.XLOOKUP(Tableau210[[#This Row],[DN DONNEES BUTA ]]&amp;Tableau210[[#This Row],[PN DONNEES BUTA]],Tiges!$B$4:$B$79&amp;Tiges!$C$4:$C$79,Tiges!$G$4:$G$79),"")</f>
        <v>22</v>
      </c>
      <c r="AZ1472" s="118"/>
      <c r="BA1472" s="118" cm="1">
        <f t="array" ref="BA1472">IFERROR(_xlfn.XLOOKUP(Tableau210[[#This Row],[DN DONNEES BUTA ]]&amp;Tableau210[[#This Row],[PN DONNEES BUTA]],Tiges!$B$4:$B$79&amp;Tiges!$C$4:$C$79,Tiges!$H$4:$H$79),"")</f>
        <v>130</v>
      </c>
      <c r="BB1472" s="118"/>
      <c r="BC1472" s="184">
        <f>IFERROR(VLOOKUP(Tableau210[[#This Row],[OPERATION]],Tableau4[],2,FALSE),"")</f>
        <v>2</v>
      </c>
      <c r="BD1472" s="118" cm="1">
        <f t="array" ref="BD1472">IFERROR(
   SUM(
      _xlfn._xlws.FILTER(
         Tableau3[Nb Platinage Joint],
         (Tableau3[ITEM]=Tableau210[[#This Row],[NOM]])*
         (Tableau3[Rep.]=Tableau210[[#This Row],[REPERE BUTA]])
      )
   ),
0)</f>
        <v>2</v>
      </c>
      <c r="BE1472" s="182">
        <f>IFERROR(VLOOKUP(Tableau210[[#This Row],[OPERATION]],Tableau4[],3,FALSE),"")</f>
        <v>1</v>
      </c>
      <c r="BF1472" s="118" cm="1">
        <f t="array" ref="BF1472">IFERROR(
   SUM(
      _xlfn._xlws.FILTER(
         Tableau3[Joint Définitif Nb],
         (Tableau3[ITEM]=Tableau210[[#This Row],[NOM]])*
         (Tableau3[Rep.]=Tableau210[[#This Row],[REPERE BUTA]])
      )
   ),
0)</f>
        <v>1</v>
      </c>
      <c r="BG1472" s="118"/>
      <c r="BH1472" s="118" t="str" cm="1">
        <f t="array" ref="BH147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72" s="411" t="s">
        <v>3441</v>
      </c>
      <c r="BJ1472" s="118"/>
      <c r="BK1472" s="118"/>
      <c r="BL1472" s="118"/>
      <c r="BM1472" s="118"/>
      <c r="BN1472" s="118"/>
      <c r="BO1472" s="118"/>
      <c r="BP1472" s="118"/>
      <c r="BQ1472" s="159"/>
      <c r="BR1472" s="158"/>
      <c r="BS1472" s="159"/>
      <c r="BT1472" s="159"/>
      <c r="BU1472" s="159"/>
      <c r="BV1472" s="159"/>
      <c r="BW1472" s="159"/>
      <c r="BX1472" s="159"/>
    </row>
    <row r="1473" spans="1:76" ht="15.75" hidden="1" x14ac:dyDescent="0.25">
      <c r="A1473" s="48" t="e" cm="1">
        <f t="array" ref="A1473">_xlfn.XLOOKUP(Tableau210[[#This Row],[NOM]]&amp;Tableau210[[#This Row],[REPERE BUTA]],[6]!Tableau16[POSTE TECHNIQUE]&amp;[6]!Tableau16[Repere ADM],[6]!Tableau16[NUMERO CLIENT])</f>
        <v>#N/A</v>
      </c>
      <c r="B1473" s="48" t="e" cm="1">
        <f t="array" ref="B1473">_xlfn.XLOOKUP(Tableau210[[#This Row],[NOM]]&amp;Tableau210[[#This Row],[REPERE BUTA]],[6]!Tableau16[POSTE TECHNIQUE]&amp;[6]!Tableau16[Repere REF],[6]!Tableau16[NUMERO CLIENT])</f>
        <v>#N/A</v>
      </c>
      <c r="C1473" s="48" cm="1">
        <f t="array" ref="C1473">_xlfn.XLOOKUP(Tableau210[[#This Row],[NOM]]&amp;Tableau210[[#This Row],[Repere Ubleam]],[7]Sheet1!$C$2:$C$2995&amp;[7]Sheet1!$I$2:$I$2995,[7]Sheet1!$A$2:$A$2995)</f>
        <v>1473</v>
      </c>
      <c r="D1473" s="48" t="str">
        <f>C1473&amp;""</f>
        <v>1473</v>
      </c>
      <c r="E1473" s="48" t="e">
        <v>#N/A</v>
      </c>
      <c r="F1473" s="48" t="e">
        <v>#N/A</v>
      </c>
      <c r="G1473" s="187" t="s">
        <v>1644</v>
      </c>
      <c r="H1473" s="158" t="s">
        <v>1067</v>
      </c>
      <c r="I1473" s="158" t="s">
        <v>80</v>
      </c>
      <c r="J1473" s="158" t="s">
        <v>1074</v>
      </c>
      <c r="K1473" s="158" t="str">
        <f>_xlfn.XLOOKUP(Tableau210[[#This Row],[NOM]],[8]LUT!$I$5:$I$301,[8]LUT!$N$5:$N$301)</f>
        <v xml:space="preserve">Ballon </v>
      </c>
      <c r="L1473" s="158">
        <v>4</v>
      </c>
      <c r="M1473" s="119"/>
      <c r="N1473" s="119">
        <v>4</v>
      </c>
      <c r="O1473" s="119"/>
      <c r="P1473" s="119"/>
      <c r="Q1473" s="119"/>
      <c r="R1473" s="119"/>
      <c r="S1473" s="119"/>
      <c r="T1473" s="119"/>
      <c r="U1473" s="119"/>
      <c r="V1473" s="119"/>
      <c r="W1473" s="148"/>
      <c r="X1473" s="207" cm="1">
        <f t="array" ref="X147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47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3" s="148"/>
      <c r="AA1473" s="207" cm="1">
        <f t="array" ref="AA147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3" s="48"/>
      <c r="AD1473" s="117" t="s">
        <v>2103</v>
      </c>
      <c r="AE1473" s="119"/>
      <c r="AF1473" s="183">
        <f>IFERROR(VLOOKUP(Tableau210[[#This Row],[OPERATION]],Tableau4[],5,FALSE),"")</f>
        <v>1</v>
      </c>
      <c r="AG1473" s="119" cm="1">
        <f t="array" ref="AG1473">IFERROR(
   SUM(
      _xlfn._xlws.FILTER(
         Tableau3[JP],
         (Tableau3[ITEM]=Tableau210[[#This Row],[NOM]])*
         (Tableau3[Rep.]=Tableau210[[#This Row],[REPERE BUTA]])
      )
   ),
0)</f>
        <v>1</v>
      </c>
      <c r="AH1473" s="183">
        <f>IFERROR(VLOOKUP(Tableau210[[#This Row],[OPERATION]],Tableau4[],4,FALSE),"")</f>
        <v>0</v>
      </c>
      <c r="AI1473" s="119" cm="1">
        <f t="array" ref="AI1473">IFERROR(
   SUM(
      _xlfn._xlws.FILTER(
         Tableau3[BP],
         (Tableau3[ITEM]=Tableau210[[#This Row],[NOM]])*
         (Tableau3[Rep.]=Tableau210[[#This Row],[REPERE BUTA]])
      )
   ),
0)</f>
        <v>0</v>
      </c>
      <c r="AJ1473" s="181" t="str">
        <f>IF(Tableau210[[#This Row],[NB JP EMIS]]=1,"1 JP","") &amp; IF(Tableau210[[#This Row],[NB BP EMIS]]=1," 1 BP","")</f>
        <v>1 JP</v>
      </c>
      <c r="AK1473" s="119" t="str">
        <f>IF(Tableau210[[#This Row],[NB JP BUTA]]=1,"1 JP","") &amp; IF(Tableau210[[#This Row],[Nb BP BUTA]]=1," 1 BP","") &amp; IF(Tableau210[[#This Row],[Nb BP BUTA]]=2," 2 BP","")</f>
        <v>1 JP</v>
      </c>
      <c r="AL1473" s="117"/>
      <c r="AM1473" s="117">
        <f>IFERROR(+VLOOKUP(AY1473,Tiges!$G$4:$I$569,3,FALSE),"")</f>
        <v>22</v>
      </c>
      <c r="AN1473" s="48"/>
      <c r="AO1473" s="117"/>
      <c r="AP1473" s="117" cm="1">
        <f t="array" ref="AP147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73" s="411" t="s">
        <v>3441</v>
      </c>
      <c r="AR1473" s="117"/>
      <c r="AS1473" s="117" t="str" cm="1">
        <f t="array" ref="AS147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473" s="411" t="s">
        <v>3441</v>
      </c>
      <c r="AU1473" s="117"/>
      <c r="AV1473" s="117" t="str" cm="1">
        <f t="array" ref="AV147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3" s="411" t="s">
        <v>3441</v>
      </c>
      <c r="AX1473" s="117"/>
      <c r="AY1473" s="117" cm="1">
        <f t="array" ref="AY1473">IFERROR(_xlfn.XLOOKUP(Tableau210[[#This Row],[DN DONNEES BUTA ]]&amp;Tableau210[[#This Row],[PN DONNEES BUTA]],Tiges!$B$4:$B$79&amp;Tiges!$C$4:$C$79,Tiges!$G$4:$G$79),"")</f>
        <v>14</v>
      </c>
      <c r="AZ1473" s="117"/>
      <c r="BA1473" s="117" cm="1">
        <f t="array" ref="BA1473">IFERROR(_xlfn.XLOOKUP(Tableau210[[#This Row],[DN DONNEES BUTA ]]&amp;Tableau210[[#This Row],[PN DONNEES BUTA]],Tiges!$B$4:$B$79&amp;Tiges!$C$4:$C$79,Tiges!$H$4:$H$79),"")</f>
        <v>70</v>
      </c>
      <c r="BB1473" s="117"/>
      <c r="BC1473" s="184">
        <f>IFERROR(VLOOKUP(Tableau210[[#This Row],[OPERATION]],Tableau4[],2,FALSE),"")</f>
        <v>2</v>
      </c>
      <c r="BD1473" s="117" cm="1">
        <f t="array" ref="BD1473">IFERROR(
   SUM(
      _xlfn._xlws.FILTER(
         Tableau3[Nb Platinage Joint],
         (Tableau3[ITEM]=Tableau210[[#This Row],[NOM]])*
         (Tableau3[Rep.]=Tableau210[[#This Row],[REPERE BUTA]])
      )
   ),
0)</f>
        <v>2</v>
      </c>
      <c r="BE1473" s="182">
        <f>IFERROR(VLOOKUP(Tableau210[[#This Row],[OPERATION]],Tableau4[],3,FALSE),"")</f>
        <v>1</v>
      </c>
      <c r="BF1473" s="117" cm="1">
        <f t="array" ref="BF1473">IFERROR(
   SUM(
      _xlfn._xlws.FILTER(
         Tableau3[Joint Définitif Nb],
         (Tableau3[ITEM]=Tableau210[[#This Row],[NOM]])*
         (Tableau3[Rep.]=Tableau210[[#This Row],[REPERE BUTA]])
      )
   ),
0)</f>
        <v>1</v>
      </c>
      <c r="BG1473" s="117"/>
      <c r="BH1473" s="117" t="str" cm="1">
        <f t="array" ref="BH147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73" s="411" t="s">
        <v>3441</v>
      </c>
      <c r="BJ1473" s="117"/>
      <c r="BK1473" s="117"/>
      <c r="BL1473" s="117"/>
      <c r="BM1473" s="117"/>
      <c r="BN1473" s="117"/>
      <c r="BO1473" s="117"/>
      <c r="BP1473" s="117"/>
      <c r="BQ1473" s="48"/>
      <c r="BR1473" s="119"/>
      <c r="BS1473" s="48"/>
      <c r="BT1473" s="48"/>
      <c r="BU1473" s="48"/>
      <c r="BV1473" s="48"/>
      <c r="BW1473" s="48"/>
      <c r="BX1473" s="48"/>
    </row>
    <row r="1474" spans="1:76" ht="15.75" hidden="1" x14ac:dyDescent="0.25">
      <c r="A1474" s="48" t="e" cm="1">
        <f t="array" ref="A1474">_xlfn.XLOOKUP(Tableau210[[#This Row],[NOM]]&amp;Tableau210[[#This Row],[REPERE BUTA]],[6]!Tableau16[POSTE TECHNIQUE]&amp;[6]!Tableau16[Repere ADM],[6]!Tableau16[NUMERO CLIENT])</f>
        <v>#N/A</v>
      </c>
      <c r="B1474" s="48" t="e" cm="1">
        <f t="array" ref="B1474">_xlfn.XLOOKUP(Tableau210[[#This Row],[NOM]]&amp;Tableau210[[#This Row],[REPERE BUTA]],[6]!Tableau16[POSTE TECHNIQUE]&amp;[6]!Tableau16[Repere REF],[6]!Tableau16[NUMERO CLIENT])</f>
        <v>#N/A</v>
      </c>
      <c r="C1474" s="48" cm="1">
        <f t="array" ref="C1474">_xlfn.XLOOKUP(Tableau210[[#This Row],[NOM]]&amp;Tableau210[[#This Row],[Repere Ubleam]],[7]Sheet1!$C$2:$C$2995&amp;[7]Sheet1!$I$2:$I$2995,[7]Sheet1!$A$2:$A$2995)</f>
        <v>1474</v>
      </c>
      <c r="D1474" s="48" t="str">
        <f>C1474&amp;""</f>
        <v>1474</v>
      </c>
      <c r="E1474" s="48" t="e">
        <v>#N/A</v>
      </c>
      <c r="F1474" s="48" t="e">
        <v>#N/A</v>
      </c>
      <c r="G1474" s="187" t="s">
        <v>1644</v>
      </c>
      <c r="H1474" s="158" t="s">
        <v>1067</v>
      </c>
      <c r="I1474" s="158" t="s">
        <v>80</v>
      </c>
      <c r="J1474" s="158" t="s">
        <v>1074</v>
      </c>
      <c r="K1474" s="158" t="str">
        <f>_xlfn.XLOOKUP(Tableau210[[#This Row],[NOM]],[8]LUT!$I$5:$I$301,[8]LUT!$N$5:$N$301)</f>
        <v xml:space="preserve">Ballon </v>
      </c>
      <c r="L1474" s="158">
        <v>5</v>
      </c>
      <c r="M1474" s="119"/>
      <c r="N1474" s="119">
        <v>5</v>
      </c>
      <c r="O1474" s="119"/>
      <c r="P1474" s="119"/>
      <c r="Q1474" s="119"/>
      <c r="R1474" s="119"/>
      <c r="S1474" s="119"/>
      <c r="T1474" s="119"/>
      <c r="U1474" s="119"/>
      <c r="V1474" s="119"/>
      <c r="W1474" s="148"/>
      <c r="X1474" s="207" cm="1">
        <f t="array" ref="X147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500</v>
      </c>
      <c r="Y147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4" s="148"/>
      <c r="AA1474" s="207" cm="1">
        <f t="array" ref="AA147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4" s="48"/>
      <c r="AD1474" s="117" t="s">
        <v>626</v>
      </c>
      <c r="AE1474" s="119"/>
      <c r="AF1474" s="183">
        <f>IFERROR(VLOOKUP(Tableau210[[#This Row],[OPERATION]],Tableau4[],5,FALSE),"")</f>
        <v>0</v>
      </c>
      <c r="AG1474" s="119" cm="1">
        <f t="array" ref="AG1474">IFERROR(
   SUM(
      _xlfn._xlws.FILTER(
         Tableau3[JP],
         (Tableau3[ITEM]=Tableau210[[#This Row],[NOM]])*
         (Tableau3[Rep.]=Tableau210[[#This Row],[REPERE BUTA]])
      )
   ),
0)</f>
        <v>0</v>
      </c>
      <c r="AH1474" s="183">
        <f>IFERROR(VLOOKUP(Tableau210[[#This Row],[OPERATION]],Tableau4[],4,FALSE),"")</f>
        <v>0</v>
      </c>
      <c r="AI1474" s="119" cm="1">
        <f t="array" ref="AI1474">IFERROR(
   SUM(
      _xlfn._xlws.FILTER(
         Tableau3[BP],
         (Tableau3[ITEM]=Tableau210[[#This Row],[NOM]])*
         (Tableau3[Rep.]=Tableau210[[#This Row],[REPERE BUTA]])
      )
   ),
0)</f>
        <v>0</v>
      </c>
      <c r="AJ1474" s="181" t="s">
        <v>2313</v>
      </c>
      <c r="AK1474" s="119" t="str">
        <f>IF(Tableau210[[#This Row],[NB JP BUTA]]=1,"1 JP","") &amp; IF(Tableau210[[#This Row],[Nb BP BUTA]]=1," 1 BP","") &amp; IF(Tableau210[[#This Row],[Nb BP BUTA]]=2," 2 BP","")</f>
        <v/>
      </c>
      <c r="AL1474" s="117"/>
      <c r="AM1474" s="117">
        <f>IFERROR(+VLOOKUP(AY1474,Tiges!$G$4:$I$569,3,FALSE),"")</f>
        <v>46</v>
      </c>
      <c r="AN1474" s="48"/>
      <c r="AO1474" s="117"/>
      <c r="AP1474" s="117" cm="1">
        <f t="array" ref="AP147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74" s="411" t="s">
        <v>3441</v>
      </c>
      <c r="AR1474" s="117"/>
      <c r="AS1474" s="117" cm="1">
        <f t="array" ref="AS147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74" s="411" t="s">
        <v>3441</v>
      </c>
      <c r="AU1474" s="117"/>
      <c r="AV1474" s="117" t="str" cm="1">
        <f t="array" ref="AV147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4" s="411" t="s">
        <v>3441</v>
      </c>
      <c r="AX1474" s="117"/>
      <c r="AY1474" s="117" cm="1">
        <f t="array" ref="AY1474">IFERROR(_xlfn.XLOOKUP(Tableau210[[#This Row],[DN DONNEES BUTA ]]&amp;Tableau210[[#This Row],[PN DONNEES BUTA]],Tiges!$B$4:$B$79&amp;Tiges!$C$4:$C$79,Tiges!$G$4:$G$79),"")</f>
        <v>30</v>
      </c>
      <c r="AZ1474" s="117"/>
      <c r="BA1474" s="117" cm="1">
        <f t="array" ref="BA1474">IFERROR(_xlfn.XLOOKUP(Tableau210[[#This Row],[DN DONNEES BUTA ]]&amp;Tableau210[[#This Row],[PN DONNEES BUTA]],Tiges!$B$4:$B$79&amp;Tiges!$C$4:$C$79,Tiges!$H$4:$H$79),"")</f>
        <v>160</v>
      </c>
      <c r="BB1474" s="117"/>
      <c r="BC1474" s="184">
        <f>IFERROR(VLOOKUP(Tableau210[[#This Row],[OPERATION]],Tableau4[],2,FALSE),"")</f>
        <v>0</v>
      </c>
      <c r="BD1474" s="117" cm="1">
        <f t="array" ref="BD1474">IFERROR(
   SUM(
      _xlfn._xlws.FILTER(
         Tableau3[Nb Platinage Joint],
         (Tableau3[ITEM]=Tableau210[[#This Row],[NOM]])*
         (Tableau3[Rep.]=Tableau210[[#This Row],[REPERE BUTA]])
      )
   ),
0)</f>
        <v>0</v>
      </c>
      <c r="BE1474" s="182">
        <f>IFERROR(VLOOKUP(Tableau210[[#This Row],[OPERATION]],Tableau4[],3,FALSE),"")</f>
        <v>1</v>
      </c>
      <c r="BF1474" s="117" cm="1">
        <f t="array" ref="BF1474">IFERROR(
   SUM(
      _xlfn._xlws.FILTER(
         Tableau3[Joint Définitif Nb],
         (Tableau3[ITEM]=Tableau210[[#This Row],[NOM]])*
         (Tableau3[Rep.]=Tableau210[[#This Row],[REPERE BUTA]])
      )
   ),
0)</f>
        <v>1</v>
      </c>
      <c r="BG1474" s="117"/>
      <c r="BH1474" s="117" t="str" cm="1">
        <f t="array" ref="BH147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74" s="411" t="s">
        <v>3441</v>
      </c>
      <c r="BJ1474" s="117"/>
      <c r="BK1474" s="117"/>
      <c r="BL1474" s="117"/>
      <c r="BM1474" s="117"/>
      <c r="BN1474" s="117"/>
      <c r="BO1474" s="117"/>
      <c r="BP1474" s="117"/>
      <c r="BQ1474" s="48"/>
      <c r="BR1474" s="119"/>
      <c r="BS1474" s="48"/>
      <c r="BT1474" s="48"/>
      <c r="BU1474" s="48"/>
      <c r="BV1474" s="48"/>
      <c r="BW1474" s="48"/>
      <c r="BX1474" s="48"/>
    </row>
    <row r="1475" spans="1:76" ht="15.75" hidden="1" x14ac:dyDescent="0.25">
      <c r="A1475" s="48" t="e" cm="1">
        <f t="array" ref="A1475">_xlfn.XLOOKUP(Tableau210[[#This Row],[NOM]]&amp;Tableau210[[#This Row],[REPERE BUTA]],[6]!Tableau16[POSTE TECHNIQUE]&amp;[6]!Tableau16[Repere ADM],[6]!Tableau16[NUMERO CLIENT])</f>
        <v>#N/A</v>
      </c>
      <c r="B1475" s="48" t="e" cm="1">
        <f t="array" ref="B1475">_xlfn.XLOOKUP(Tableau210[[#This Row],[NOM]]&amp;Tableau210[[#This Row],[REPERE BUTA]],[6]!Tableau16[POSTE TECHNIQUE]&amp;[6]!Tableau16[Repere REF],[6]!Tableau16[NUMERO CLIENT])</f>
        <v>#N/A</v>
      </c>
      <c r="C1475" s="48" cm="1">
        <f t="array" ref="C1475">_xlfn.XLOOKUP(Tableau210[[#This Row],[NOM]]&amp;Tableau210[[#This Row],[Repere Ubleam]],[7]Sheet1!$C$2:$C$2995&amp;[7]Sheet1!$I$2:$I$2995,[7]Sheet1!$A$2:$A$2995)</f>
        <v>1475</v>
      </c>
      <c r="D1475" s="48" t="str">
        <f>C1475&amp;""</f>
        <v>1475</v>
      </c>
      <c r="E1475" s="48" t="e">
        <v>#N/A</v>
      </c>
      <c r="F1475" s="48" t="e">
        <v>#N/A</v>
      </c>
      <c r="G1475" s="187" t="s">
        <v>1644</v>
      </c>
      <c r="H1475" s="158" t="s">
        <v>1067</v>
      </c>
      <c r="I1475" s="158" t="s">
        <v>80</v>
      </c>
      <c r="J1475" s="158" t="s">
        <v>1074</v>
      </c>
      <c r="K1475" s="158" t="str">
        <f>_xlfn.XLOOKUP(Tableau210[[#This Row],[NOM]],[8]LUT!$I$5:$I$301,[8]LUT!$N$5:$N$301)</f>
        <v xml:space="preserve">Ballon </v>
      </c>
      <c r="L1475" s="158">
        <v>6</v>
      </c>
      <c r="M1475" s="119"/>
      <c r="N1475" s="119">
        <v>6</v>
      </c>
      <c r="O1475" s="119"/>
      <c r="P1475" s="119"/>
      <c r="Q1475" s="119"/>
      <c r="R1475" s="119"/>
      <c r="S1475" s="119"/>
      <c r="T1475" s="119"/>
      <c r="U1475" s="119"/>
      <c r="V1475" s="119"/>
      <c r="W1475" s="148"/>
      <c r="X1475" s="207" cm="1">
        <f t="array" ref="X147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47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5" s="148"/>
      <c r="AA1475" s="207" cm="1">
        <f t="array" ref="AA147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5" s="48"/>
      <c r="AD1475" s="117" t="s">
        <v>2103</v>
      </c>
      <c r="AE1475" s="119"/>
      <c r="AF1475" s="183">
        <f>IFERROR(VLOOKUP(Tableau210[[#This Row],[OPERATION]],Tableau4[],5,FALSE),"")</f>
        <v>1</v>
      </c>
      <c r="AG1475" s="119" cm="1">
        <f t="array" ref="AG1475">IFERROR(
   SUM(
      _xlfn._xlws.FILTER(
         Tableau3[JP],
         (Tableau3[ITEM]=Tableau210[[#This Row],[NOM]])*
         (Tableau3[Rep.]=Tableau210[[#This Row],[REPERE BUTA]])
      )
   ),
0)</f>
        <v>1</v>
      </c>
      <c r="AH1475" s="183">
        <f>IFERROR(VLOOKUP(Tableau210[[#This Row],[OPERATION]],Tableau4[],4,FALSE),"")</f>
        <v>0</v>
      </c>
      <c r="AI1475" s="119" cm="1">
        <f t="array" ref="AI1475">IFERROR(
   SUM(
      _xlfn._xlws.FILTER(
         Tableau3[BP],
         (Tableau3[ITEM]=Tableau210[[#This Row],[NOM]])*
         (Tableau3[Rep.]=Tableau210[[#This Row],[REPERE BUTA]])
      )
   ),
0)</f>
        <v>0</v>
      </c>
      <c r="AJ1475" s="181" t="str">
        <f>IF(Tableau210[[#This Row],[NB JP EMIS]]=1,"1 JP","") &amp; IF(Tableau210[[#This Row],[NB BP EMIS]]=1," 1 BP","")</f>
        <v>1 JP</v>
      </c>
      <c r="AK1475" s="119" t="str">
        <f>IF(Tableau210[[#This Row],[NB JP BUTA]]=1,"1 JP","") &amp; IF(Tableau210[[#This Row],[Nb BP BUTA]]=1," 1 BP","") &amp; IF(Tableau210[[#This Row],[Nb BP BUTA]]=2," 2 BP","")</f>
        <v>1 JP</v>
      </c>
      <c r="AL1475" s="117"/>
      <c r="AM1475" s="117">
        <f>IFERROR(+VLOOKUP(AY1475,Tiges!$G$4:$I$569,3,FALSE),"")</f>
        <v>22</v>
      </c>
      <c r="AN1475" s="48"/>
      <c r="AO1475" s="117"/>
      <c r="AP1475" s="117" cm="1">
        <f t="array" ref="AP147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75" s="411" t="s">
        <v>3441</v>
      </c>
      <c r="AR1475" s="117"/>
      <c r="AS1475" s="117" t="str" cm="1">
        <f t="array" ref="AS147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475" s="411" t="s">
        <v>3441</v>
      </c>
      <c r="AU1475" s="117"/>
      <c r="AV1475" s="117" t="str" cm="1">
        <f t="array" ref="AV147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5" s="411" t="s">
        <v>3441</v>
      </c>
      <c r="AX1475" s="117"/>
      <c r="AY1475" s="117" cm="1">
        <f t="array" ref="AY1475">IFERROR(_xlfn.XLOOKUP(Tableau210[[#This Row],[DN DONNEES BUTA ]]&amp;Tableau210[[#This Row],[PN DONNEES BUTA]],Tiges!$B$4:$B$79&amp;Tiges!$C$4:$C$79,Tiges!$G$4:$G$79),"")</f>
        <v>14</v>
      </c>
      <c r="AZ1475" s="117"/>
      <c r="BA1475" s="117" cm="1">
        <f t="array" ref="BA1475">IFERROR(_xlfn.XLOOKUP(Tableau210[[#This Row],[DN DONNEES BUTA ]]&amp;Tableau210[[#This Row],[PN DONNEES BUTA]],Tiges!$B$4:$B$79&amp;Tiges!$C$4:$C$79,Tiges!$H$4:$H$79),"")</f>
        <v>70</v>
      </c>
      <c r="BB1475" s="117"/>
      <c r="BC1475" s="184">
        <f>IFERROR(VLOOKUP(Tableau210[[#This Row],[OPERATION]],Tableau4[],2,FALSE),"")</f>
        <v>2</v>
      </c>
      <c r="BD1475" s="117" cm="1">
        <f t="array" ref="BD1475">IFERROR(
   SUM(
      _xlfn._xlws.FILTER(
         Tableau3[Nb Platinage Joint],
         (Tableau3[ITEM]=Tableau210[[#This Row],[NOM]])*
         (Tableau3[Rep.]=Tableau210[[#This Row],[REPERE BUTA]])
      )
   ),
0)</f>
        <v>2</v>
      </c>
      <c r="BE1475" s="182">
        <f>IFERROR(VLOOKUP(Tableau210[[#This Row],[OPERATION]],Tableau4[],3,FALSE),"")</f>
        <v>1</v>
      </c>
      <c r="BF1475" s="117" cm="1">
        <f t="array" ref="BF1475">IFERROR(
   SUM(
      _xlfn._xlws.FILTER(
         Tableau3[Joint Définitif Nb],
         (Tableau3[ITEM]=Tableau210[[#This Row],[NOM]])*
         (Tableau3[Rep.]=Tableau210[[#This Row],[REPERE BUTA]])
      )
   ),
0)</f>
        <v>1</v>
      </c>
      <c r="BG1475" s="117"/>
      <c r="BH1475" s="117" t="str" cm="1">
        <f t="array" ref="BH147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75" s="411" t="s">
        <v>3441</v>
      </c>
      <c r="BJ1475" s="117"/>
      <c r="BK1475" s="117"/>
      <c r="BL1475" s="117"/>
      <c r="BM1475" s="117"/>
      <c r="BN1475" s="117"/>
      <c r="BO1475" s="117"/>
      <c r="BP1475" s="117"/>
      <c r="BQ1475" s="48"/>
      <c r="BR1475" s="119"/>
      <c r="BS1475" s="48"/>
      <c r="BT1475" s="48"/>
      <c r="BU1475" s="48"/>
      <c r="BV1475" s="48"/>
      <c r="BW1475" s="48"/>
      <c r="BX1475" s="48"/>
    </row>
    <row r="1476" spans="1:76" ht="15.75" hidden="1" x14ac:dyDescent="0.25">
      <c r="A1476" s="48" t="e" cm="1">
        <f t="array" ref="A1476">_xlfn.XLOOKUP(Tableau210[[#This Row],[NOM]]&amp;Tableau210[[#This Row],[REPERE BUTA]],[6]!Tableau16[POSTE TECHNIQUE]&amp;[6]!Tableau16[Repere ADM],[6]!Tableau16[NUMERO CLIENT])</f>
        <v>#N/A</v>
      </c>
      <c r="B1476" s="48" t="e" cm="1">
        <f t="array" ref="B1476">_xlfn.XLOOKUP(Tableau210[[#This Row],[NOM]]&amp;Tableau210[[#This Row],[REPERE BUTA]],[6]!Tableau16[POSTE TECHNIQUE]&amp;[6]!Tableau16[Repere REF],[6]!Tableau16[NUMERO CLIENT])</f>
        <v>#N/A</v>
      </c>
      <c r="C1476" s="48" cm="1">
        <f t="array" ref="C1476">_xlfn.XLOOKUP(Tableau210[[#This Row],[NOM]]&amp;Tableau210[[#This Row],[Repere Ubleam]],[7]Sheet1!$C$2:$C$2995&amp;[7]Sheet1!$I$2:$I$2995,[7]Sheet1!$A$2:$A$2995)</f>
        <v>1476</v>
      </c>
      <c r="D1476" s="48" t="str">
        <f>C1476&amp;""</f>
        <v>1476</v>
      </c>
      <c r="E1476" s="48" t="e">
        <v>#N/A</v>
      </c>
      <c r="F1476" s="48" t="e">
        <v>#N/A</v>
      </c>
      <c r="G1476" s="187" t="s">
        <v>1644</v>
      </c>
      <c r="H1476" s="158" t="s">
        <v>1067</v>
      </c>
      <c r="I1476" s="158" t="s">
        <v>80</v>
      </c>
      <c r="J1476" s="158" t="s">
        <v>1074</v>
      </c>
      <c r="K1476" s="158" t="str">
        <f>_xlfn.XLOOKUP(Tableau210[[#This Row],[NOM]],[8]LUT!$I$5:$I$301,[8]LUT!$N$5:$N$301)</f>
        <v xml:space="preserve">Ballon </v>
      </c>
      <c r="L1476" s="158">
        <v>7</v>
      </c>
      <c r="M1476" s="119"/>
      <c r="N1476" s="119">
        <v>7</v>
      </c>
      <c r="O1476" s="119"/>
      <c r="P1476" s="119"/>
      <c r="Q1476" s="119"/>
      <c r="R1476" s="119"/>
      <c r="S1476" s="119"/>
      <c r="T1476" s="119"/>
      <c r="U1476" s="119"/>
      <c r="V1476" s="119"/>
      <c r="W1476" s="148"/>
      <c r="X1476" s="207" cm="1">
        <f t="array" ref="X147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25</v>
      </c>
      <c r="Y147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6" s="148"/>
      <c r="AA1476" s="207" cm="1">
        <f t="array" ref="AA147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6" s="48"/>
      <c r="AD1476" s="117" t="s">
        <v>2103</v>
      </c>
      <c r="AE1476" s="119"/>
      <c r="AF1476" s="183">
        <f>IFERROR(VLOOKUP(Tableau210[[#This Row],[OPERATION]],Tableau4[],5,FALSE),"")</f>
        <v>1</v>
      </c>
      <c r="AG1476" s="119" cm="1">
        <f t="array" ref="AG1476">IFERROR(
   SUM(
      _xlfn._xlws.FILTER(
         Tableau3[JP],
         (Tableau3[ITEM]=Tableau210[[#This Row],[NOM]])*
         (Tableau3[Rep.]=Tableau210[[#This Row],[REPERE BUTA]])
      )
   ),
0)</f>
        <v>1</v>
      </c>
      <c r="AH1476" s="183">
        <f>IFERROR(VLOOKUP(Tableau210[[#This Row],[OPERATION]],Tableau4[],4,FALSE),"")</f>
        <v>0</v>
      </c>
      <c r="AI1476" s="119" cm="1">
        <f t="array" ref="AI1476">IFERROR(
   SUM(
      _xlfn._xlws.FILTER(
         Tableau3[BP],
         (Tableau3[ITEM]=Tableau210[[#This Row],[NOM]])*
         (Tableau3[Rep.]=Tableau210[[#This Row],[REPERE BUTA]])
      )
   ),
0)</f>
        <v>0</v>
      </c>
      <c r="AJ1476" s="181" t="str">
        <f>IF(Tableau210[[#This Row],[NB JP EMIS]]=1,"1 JP","") &amp; IF(Tableau210[[#This Row],[NB BP EMIS]]=1," 1 BP","")</f>
        <v>1 JP</v>
      </c>
      <c r="AK1476" s="119" t="str">
        <f>IF(Tableau210[[#This Row],[NB JP BUTA]]=1,"1 JP","") &amp; IF(Tableau210[[#This Row],[Nb BP BUTA]]=1," 1 BP","") &amp; IF(Tableau210[[#This Row],[Nb BP BUTA]]=2," 2 BP","")</f>
        <v>1 JP</v>
      </c>
      <c r="AL1476" s="117"/>
      <c r="AM1476" s="117">
        <f>IFERROR(+VLOOKUP(AY1476,Tiges!$G$4:$I$569,3,FALSE),"")</f>
        <v>22</v>
      </c>
      <c r="AN1476" s="48"/>
      <c r="AO1476" s="117"/>
      <c r="AP1476" s="117" cm="1">
        <f t="array" ref="AP147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76" s="411" t="s">
        <v>3441</v>
      </c>
      <c r="AR1476" s="117"/>
      <c r="AS1476" s="117" t="str" cm="1">
        <f t="array" ref="AS147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M14x80</v>
      </c>
      <c r="AT1476" s="411" t="s">
        <v>3441</v>
      </c>
      <c r="AU1476" s="117"/>
      <c r="AV1476" s="117" t="str" cm="1">
        <f t="array" ref="AV147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6" s="411" t="s">
        <v>3441</v>
      </c>
      <c r="AX1476" s="117"/>
      <c r="AY1476" s="117" cm="1">
        <f t="array" ref="AY1476">IFERROR(_xlfn.XLOOKUP(Tableau210[[#This Row],[DN DONNEES BUTA ]]&amp;Tableau210[[#This Row],[PN DONNEES BUTA]],Tiges!$B$4:$B$79&amp;Tiges!$C$4:$C$79,Tiges!$G$4:$G$79),"")</f>
        <v>14</v>
      </c>
      <c r="AZ1476" s="117"/>
      <c r="BA1476" s="117" cm="1">
        <f t="array" ref="BA1476">IFERROR(_xlfn.XLOOKUP(Tableau210[[#This Row],[DN DONNEES BUTA ]]&amp;Tableau210[[#This Row],[PN DONNEES BUTA]],Tiges!$B$4:$B$79&amp;Tiges!$C$4:$C$79,Tiges!$H$4:$H$79),"")</f>
        <v>70</v>
      </c>
      <c r="BB1476" s="117"/>
      <c r="BC1476" s="184">
        <f>IFERROR(VLOOKUP(Tableau210[[#This Row],[OPERATION]],Tableau4[],2,FALSE),"")</f>
        <v>2</v>
      </c>
      <c r="BD1476" s="117" cm="1">
        <f t="array" ref="BD1476">IFERROR(
   SUM(
      _xlfn._xlws.FILTER(
         Tableau3[Nb Platinage Joint],
         (Tableau3[ITEM]=Tableau210[[#This Row],[NOM]])*
         (Tableau3[Rep.]=Tableau210[[#This Row],[REPERE BUTA]])
      )
   ),
0)</f>
        <v>2</v>
      </c>
      <c r="BE1476" s="182">
        <f>IFERROR(VLOOKUP(Tableau210[[#This Row],[OPERATION]],Tableau4[],3,FALSE),"")</f>
        <v>1</v>
      </c>
      <c r="BF1476" s="117" cm="1">
        <f t="array" ref="BF1476">IFERROR(
   SUM(
      _xlfn._xlws.FILTER(
         Tableau3[Joint Définitif Nb],
         (Tableau3[ITEM]=Tableau210[[#This Row],[NOM]])*
         (Tableau3[Rep.]=Tableau210[[#This Row],[REPERE BUTA]])
      )
   ),
0)</f>
        <v>1</v>
      </c>
      <c r="BG1476" s="117"/>
      <c r="BH1476" s="117" t="str" cm="1">
        <f t="array" ref="BH147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76" s="411" t="s">
        <v>3441</v>
      </c>
      <c r="BJ1476" s="117"/>
      <c r="BK1476" s="117"/>
      <c r="BL1476" s="117"/>
      <c r="BM1476" s="117"/>
      <c r="BN1476" s="117"/>
      <c r="BO1476" s="117"/>
      <c r="BP1476" s="117"/>
      <c r="BQ1476" s="48"/>
      <c r="BR1476" s="119"/>
      <c r="BS1476" s="48"/>
      <c r="BT1476" s="48"/>
      <c r="BU1476" s="48"/>
      <c r="BV1476" s="48"/>
      <c r="BW1476" s="48"/>
      <c r="BX1476" s="48"/>
    </row>
    <row r="1477" spans="1:76" ht="15.75" hidden="1" x14ac:dyDescent="0.25">
      <c r="A1477" s="48" t="e" cm="1">
        <f t="array" ref="A1477">_xlfn.XLOOKUP(Tableau210[[#This Row],[NOM]]&amp;Tableau210[[#This Row],[REPERE BUTA]],[6]!Tableau16[POSTE TECHNIQUE]&amp;[6]!Tableau16[Repere ADM],[6]!Tableau16[NUMERO CLIENT])</f>
        <v>#N/A</v>
      </c>
      <c r="B1477" s="48" t="e" cm="1">
        <f t="array" ref="B1477">_xlfn.XLOOKUP(Tableau210[[#This Row],[NOM]]&amp;Tableau210[[#This Row],[REPERE BUTA]],[6]!Tableau16[POSTE TECHNIQUE]&amp;[6]!Tableau16[Repere REF],[6]!Tableau16[NUMERO CLIENT])</f>
        <v>#N/A</v>
      </c>
      <c r="C1477" s="48" cm="1">
        <f t="array" ref="C1477">_xlfn.XLOOKUP(Tableau210[[#This Row],[NOM]]&amp;Tableau210[[#This Row],[Repere Ubleam]],[7]Sheet1!$C$2:$C$2995&amp;[7]Sheet1!$I$2:$I$2995,[7]Sheet1!$A$2:$A$2995)</f>
        <v>1477</v>
      </c>
      <c r="D1477" s="48" t="str">
        <f>C1477&amp;""</f>
        <v>1477</v>
      </c>
      <c r="E1477" s="48" t="e">
        <v>#N/A</v>
      </c>
      <c r="F1477" s="48" t="e">
        <v>#N/A</v>
      </c>
      <c r="G1477" s="187" t="s">
        <v>1644</v>
      </c>
      <c r="H1477" s="158" t="s">
        <v>1067</v>
      </c>
      <c r="I1477" s="158" t="s">
        <v>80</v>
      </c>
      <c r="J1477" s="158" t="s">
        <v>1074</v>
      </c>
      <c r="K1477" s="158" t="str">
        <f>_xlfn.XLOOKUP(Tableau210[[#This Row],[NOM]],[8]LUT!$I$5:$I$301,[8]LUT!$N$5:$N$301)</f>
        <v xml:space="preserve">Ballon </v>
      </c>
      <c r="L1477" s="158">
        <v>8</v>
      </c>
      <c r="M1477" s="119" t="s">
        <v>3439</v>
      </c>
      <c r="N1477" s="119" t="s">
        <v>3439</v>
      </c>
      <c r="O1477" s="119"/>
      <c r="P1477" s="119"/>
      <c r="Q1477" s="119"/>
      <c r="R1477" s="119"/>
      <c r="S1477" s="119"/>
      <c r="T1477" s="119"/>
      <c r="U1477" s="119"/>
      <c r="V1477" s="119"/>
      <c r="W1477" s="148"/>
      <c r="X1477" s="207" cm="1">
        <f t="array" ref="X147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47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7" s="148"/>
      <c r="AA1477" s="207" cm="1">
        <f t="array" ref="AA147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7" s="48"/>
      <c r="AD1477" s="117" t="s">
        <v>2197</v>
      </c>
      <c r="AE1477" s="119"/>
      <c r="AF1477" s="183">
        <f>IFERROR(VLOOKUP(Tableau210[[#This Row],[OPERATION]],Tableau4[],5,FALSE),"")</f>
        <v>0</v>
      </c>
      <c r="AG1477" s="119" cm="1">
        <f t="array" ref="AG1477">IFERROR(
   SUM(
      _xlfn._xlws.FILTER(
         Tableau3[JP],
         (Tableau3[ITEM]=Tableau210[[#This Row],[NOM]])*
         (Tableau3[Rep.]=Tableau210[[#This Row],[REPERE BUTA]])
      )
   ),
0)</f>
        <v>0</v>
      </c>
      <c r="AH1477" s="183">
        <f>IFERROR(VLOOKUP(Tableau210[[#This Row],[OPERATION]],Tableau4[],4,FALSE),"")</f>
        <v>1</v>
      </c>
      <c r="AI1477" s="119" cm="1">
        <f t="array" ref="AI1477">IFERROR(
   SUM(
      _xlfn._xlws.FILTER(
         Tableau3[BP],
         (Tableau3[ITEM]=Tableau210[[#This Row],[NOM]])*
         (Tableau3[Rep.]=Tableau210[[#This Row],[REPERE BUTA]])
      )
   ),
0)</f>
        <v>1</v>
      </c>
      <c r="AJ1477" s="181" t="str">
        <f>IF(Tableau210[[#This Row],[NB JP EMIS]]=1,"1 JP","") &amp; IF(Tableau210[[#This Row],[NB BP EMIS]]=1," 1 BP","")</f>
        <v xml:space="preserve"> 1 BP</v>
      </c>
      <c r="AK1477" s="119" t="str">
        <f>IF(Tableau210[[#This Row],[NB JP BUTA]]=1,"1 JP","") &amp; IF(Tableau210[[#This Row],[Nb BP BUTA]]=1," 1 BP","") &amp; IF(Tableau210[[#This Row],[Nb BP BUTA]]=2," 2 BP","")</f>
        <v xml:space="preserve"> 1 BP</v>
      </c>
      <c r="AL1477" s="117"/>
      <c r="AM1477" s="117">
        <f>IFERROR(+VLOOKUP(AY1477,Tiges!$G$4:$I$569,3,FALSE),"")</f>
        <v>27</v>
      </c>
      <c r="AN1477" s="48"/>
      <c r="AO1477" s="117"/>
      <c r="AP1477" s="117" cm="1">
        <f t="array" ref="AP147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477" s="411" t="s">
        <v>3441</v>
      </c>
      <c r="AR1477" s="117"/>
      <c r="AS1477" s="117" t="str" cm="1">
        <f t="array" ref="AS147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77" s="411" t="s">
        <v>3441</v>
      </c>
      <c r="AU1477" s="117"/>
      <c r="AV1477" s="117" t="str" cm="1">
        <f t="array" ref="AV147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7" s="411" t="s">
        <v>3441</v>
      </c>
      <c r="AX1477" s="117"/>
      <c r="AY1477" s="117" cm="1">
        <f t="array" ref="AY1477">IFERROR(_xlfn.XLOOKUP(Tableau210[[#This Row],[DN DONNEES BUTA ]]&amp;Tableau210[[#This Row],[PN DONNEES BUTA]],Tiges!$B$4:$B$79&amp;Tiges!$C$4:$C$79,Tiges!$G$4:$G$79),"")</f>
        <v>16</v>
      </c>
      <c r="AZ1477" s="117"/>
      <c r="BA1477" s="117" cm="1">
        <f t="array" ref="BA1477">IFERROR(_xlfn.XLOOKUP(Tableau210[[#This Row],[DN DONNEES BUTA ]]&amp;Tableau210[[#This Row],[PN DONNEES BUTA]],Tiges!$B$4:$B$79&amp;Tiges!$C$4:$C$79,Tiges!$H$4:$H$79),"")</f>
        <v>100</v>
      </c>
      <c r="BB1477" s="117"/>
      <c r="BC1477" s="184">
        <f>IFERROR(VLOOKUP(Tableau210[[#This Row],[OPERATION]],Tableau4[],2,FALSE),"")</f>
        <v>1</v>
      </c>
      <c r="BD1477" s="117" cm="1">
        <f t="array" ref="BD1477">IFERROR(
   SUM(
      _xlfn._xlws.FILTER(
         Tableau3[Nb Platinage Joint],
         (Tableau3[ITEM]=Tableau210[[#This Row],[NOM]])*
         (Tableau3[Rep.]=Tableau210[[#This Row],[REPERE BUTA]])
      )
   ),
0)</f>
        <v>1</v>
      </c>
      <c r="BE1477" s="182">
        <f>IFERROR(VLOOKUP(Tableau210[[#This Row],[OPERATION]],Tableau4[],3,FALSE),"")</f>
        <v>1</v>
      </c>
      <c r="BF1477" s="117" cm="1">
        <f t="array" ref="BF1477">IFERROR(
   SUM(
      _xlfn._xlws.FILTER(
         Tableau3[Joint Définitif Nb],
         (Tableau3[ITEM]=Tableau210[[#This Row],[NOM]])*
         (Tableau3[Rep.]=Tableau210[[#This Row],[REPERE BUTA]])
      )
   ),
0)</f>
        <v>2</v>
      </c>
      <c r="BG1477" s="117"/>
      <c r="BH1477" s="117" t="str" cm="1">
        <f t="array" ref="BH147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77" s="411" t="s">
        <v>3441</v>
      </c>
      <c r="BJ1477" s="117"/>
      <c r="BK1477" s="117"/>
      <c r="BL1477" s="117"/>
      <c r="BM1477" s="117"/>
      <c r="BN1477" s="117"/>
      <c r="BO1477" s="117"/>
      <c r="BP1477" s="117"/>
      <c r="BQ1477" s="48"/>
      <c r="BR1477" s="119"/>
      <c r="BS1477" s="48"/>
      <c r="BT1477" s="48"/>
      <c r="BU1477" s="48"/>
      <c r="BV1477" s="48"/>
      <c r="BW1477" s="48"/>
      <c r="BX1477" s="48"/>
    </row>
    <row r="1478" spans="1:76" ht="15.75" hidden="1" x14ac:dyDescent="0.25">
      <c r="A1478" s="48" t="e" cm="1">
        <f t="array" ref="A1478">_xlfn.XLOOKUP(Tableau210[[#This Row],[NOM]]&amp;Tableau210[[#This Row],[REPERE BUTA]],[6]!Tableau16[POSTE TECHNIQUE]&amp;[6]!Tableau16[Repere ADM],[6]!Tableau16[NUMERO CLIENT])</f>
        <v>#N/A</v>
      </c>
      <c r="B1478" s="48" t="e" cm="1">
        <f t="array" ref="B1478">_xlfn.XLOOKUP(Tableau210[[#This Row],[NOM]]&amp;Tableau210[[#This Row],[REPERE BUTA]],[6]!Tableau16[POSTE TECHNIQUE]&amp;[6]!Tableau16[Repere REF],[6]!Tableau16[NUMERO CLIENT])</f>
        <v>#N/A</v>
      </c>
      <c r="C1478" s="48" cm="1">
        <f t="array" ref="C1478">_xlfn.XLOOKUP(Tableau210[[#This Row],[NOM]]&amp;Tableau210[[#This Row],[Repere Ubleam]],[7]Sheet1!$C$2:$C$2995&amp;[7]Sheet1!$I$2:$I$2995,[7]Sheet1!$A$2:$A$2995)</f>
        <v>1478</v>
      </c>
      <c r="D1478" s="48" t="str">
        <f>C1478&amp;""</f>
        <v>1478</v>
      </c>
      <c r="E1478" s="48" t="e">
        <v>#N/A</v>
      </c>
      <c r="F1478" s="48" t="e">
        <v>#N/A</v>
      </c>
      <c r="G1478" s="187" t="s">
        <v>1644</v>
      </c>
      <c r="H1478" s="158" t="s">
        <v>1067</v>
      </c>
      <c r="I1478" s="158" t="s">
        <v>80</v>
      </c>
      <c r="J1478" s="158" t="s">
        <v>1074</v>
      </c>
      <c r="K1478" s="158" t="str">
        <f>_xlfn.XLOOKUP(Tableau210[[#This Row],[NOM]],[8]LUT!$I$5:$I$301,[8]LUT!$N$5:$N$301)</f>
        <v xml:space="preserve">Ballon </v>
      </c>
      <c r="L1478" s="158">
        <v>8</v>
      </c>
      <c r="M1478" s="119" t="s">
        <v>3440</v>
      </c>
      <c r="N1478" s="119" t="s">
        <v>3440</v>
      </c>
      <c r="O1478" s="119"/>
      <c r="P1478" s="119"/>
      <c r="Q1478" s="119"/>
      <c r="R1478" s="119"/>
      <c r="S1478" s="119"/>
      <c r="T1478" s="119"/>
      <c r="U1478" s="119"/>
      <c r="V1478" s="119"/>
      <c r="W1478" s="148"/>
      <c r="X1478" s="207" cm="1">
        <f t="array" ref="X147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100</v>
      </c>
      <c r="Y147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8" s="148"/>
      <c r="AA1478" s="207" cm="1">
        <f t="array" ref="AA147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8" s="48"/>
      <c r="AD1478" s="117" t="s">
        <v>2196</v>
      </c>
      <c r="AE1478" s="119"/>
      <c r="AF1478" s="183">
        <f>IFERROR(VLOOKUP(Tableau210[[#This Row],[OPERATION]],Tableau4[],5,FALSE),"")</f>
        <v>0</v>
      </c>
      <c r="AG1478" s="119"/>
      <c r="AH1478" s="183">
        <f>IFERROR(VLOOKUP(Tableau210[[#This Row],[OPERATION]],Tableau4[],4,FALSE),"")</f>
        <v>0</v>
      </c>
      <c r="AI1478" s="119"/>
      <c r="AJ1478" s="181" t="str">
        <f>IF(Tableau210[[#This Row],[NB JP EMIS]]=1,"1 JP","") &amp; IF(Tableau210[[#This Row],[NB BP EMIS]]=1," 1 BP","")</f>
        <v/>
      </c>
      <c r="AK1478" s="119"/>
      <c r="AL1478" s="117"/>
      <c r="AM1478" s="117">
        <f>IFERROR(+VLOOKUP(AY1478,Tiges!$G$4:$I$569,3,FALSE),"")</f>
        <v>27</v>
      </c>
      <c r="AN1478" s="48"/>
      <c r="AO1478" s="117"/>
      <c r="AP1478" s="117" cm="1">
        <f t="array" ref="AP147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478" s="411" t="s">
        <v>3441</v>
      </c>
      <c r="AR1478" s="117"/>
      <c r="AS1478" s="117" t="str" cm="1">
        <f t="array" ref="AS147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78" s="411" t="s">
        <v>3441</v>
      </c>
      <c r="AU1478" s="117"/>
      <c r="AV1478" s="117" t="str" cm="1">
        <f t="array" ref="AV147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8" s="411" t="s">
        <v>3441</v>
      </c>
      <c r="AX1478" s="117"/>
      <c r="AY1478" s="117" cm="1">
        <f t="array" ref="AY1478">IFERROR(_xlfn.XLOOKUP(Tableau210[[#This Row],[DN DONNEES BUTA ]]&amp;Tableau210[[#This Row],[PN DONNEES BUTA]],Tiges!$B$4:$B$79&amp;Tiges!$C$4:$C$79,Tiges!$G$4:$G$79),"")</f>
        <v>16</v>
      </c>
      <c r="AZ1478" s="117"/>
      <c r="BA1478" s="117" cm="1">
        <f t="array" ref="BA1478">IFERROR(_xlfn.XLOOKUP(Tableau210[[#This Row],[DN DONNEES BUTA ]]&amp;Tableau210[[#This Row],[PN DONNEES BUTA]],Tiges!$B$4:$B$79&amp;Tiges!$C$4:$C$79,Tiges!$H$4:$H$79),"")</f>
        <v>100</v>
      </c>
      <c r="BB1478" s="117"/>
      <c r="BC1478" s="184">
        <f>IFERROR(VLOOKUP(Tableau210[[#This Row],[OPERATION]],Tableau4[],2,FALSE),"")</f>
        <v>0</v>
      </c>
      <c r="BD1478" s="117"/>
      <c r="BE1478" s="182">
        <f>IFERROR(VLOOKUP(Tableau210[[#This Row],[OPERATION]],Tableau4[],3,FALSE),"")</f>
        <v>1</v>
      </c>
      <c r="BF1478" s="117"/>
      <c r="BG1478" s="117"/>
      <c r="BH1478" s="117" t="str" cm="1">
        <f t="array" ref="BH147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78" s="411" t="s">
        <v>3441</v>
      </c>
      <c r="BJ1478" s="117"/>
      <c r="BK1478" s="117"/>
      <c r="BL1478" s="117"/>
      <c r="BM1478" s="117"/>
      <c r="BN1478" s="117"/>
      <c r="BO1478" s="117"/>
      <c r="BP1478" s="117"/>
      <c r="BQ1478" s="48"/>
      <c r="BR1478" s="119"/>
      <c r="BS1478" s="48"/>
      <c r="BT1478" s="48"/>
      <c r="BU1478" s="48"/>
      <c r="BV1478" s="48"/>
      <c r="BW1478" s="48"/>
      <c r="BX1478" s="48"/>
    </row>
    <row r="1479" spans="1:76" ht="15.75" hidden="1" x14ac:dyDescent="0.25">
      <c r="A1479" s="48" t="e" cm="1">
        <f t="array" ref="A1479">_xlfn.XLOOKUP(Tableau210[[#This Row],[NOM]]&amp;Tableau210[[#This Row],[REPERE BUTA]],[6]!Tableau16[POSTE TECHNIQUE]&amp;[6]!Tableau16[Repere ADM],[6]!Tableau16[NUMERO CLIENT])</f>
        <v>#N/A</v>
      </c>
      <c r="B1479" s="48" t="e" cm="1">
        <f t="array" ref="B1479">_xlfn.XLOOKUP(Tableau210[[#This Row],[NOM]]&amp;Tableau210[[#This Row],[REPERE BUTA]],[6]!Tableau16[POSTE TECHNIQUE]&amp;[6]!Tableau16[Repere REF],[6]!Tableau16[NUMERO CLIENT])</f>
        <v>#N/A</v>
      </c>
      <c r="C1479" s="48" cm="1">
        <f t="array" ref="C1479">_xlfn.XLOOKUP(Tableau210[[#This Row],[NOM]]&amp;Tableau210[[#This Row],[Repere Ubleam]],[7]Sheet1!$C$2:$C$2995&amp;[7]Sheet1!$I$2:$I$2995,[7]Sheet1!$A$2:$A$2995)</f>
        <v>1479</v>
      </c>
      <c r="D1479" s="48" t="str">
        <f>C1479&amp;""</f>
        <v>1479</v>
      </c>
      <c r="E1479" s="48" t="e">
        <v>#N/A</v>
      </c>
      <c r="F1479" s="48" t="e">
        <v>#N/A</v>
      </c>
      <c r="G1479" s="187" t="s">
        <v>1644</v>
      </c>
      <c r="H1479" s="158" t="s">
        <v>1067</v>
      </c>
      <c r="I1479" s="158" t="s">
        <v>80</v>
      </c>
      <c r="J1479" s="158" t="s">
        <v>1074</v>
      </c>
      <c r="K1479" s="158" t="str">
        <f>_xlfn.XLOOKUP(Tableau210[[#This Row],[NOM]],[8]LUT!$I$5:$I$301,[8]LUT!$N$5:$N$301)</f>
        <v xml:space="preserve">Ballon </v>
      </c>
      <c r="L1479" s="158">
        <v>9</v>
      </c>
      <c r="M1479" s="119"/>
      <c r="N1479" s="119">
        <v>9</v>
      </c>
      <c r="O1479" s="119"/>
      <c r="P1479" s="119"/>
      <c r="Q1479" s="119"/>
      <c r="R1479" s="119"/>
      <c r="S1479" s="119"/>
      <c r="T1479" s="119"/>
      <c r="U1479" s="119"/>
      <c r="V1479" s="119"/>
      <c r="W1479" s="148"/>
      <c r="X1479" s="207" cm="1">
        <f t="array" ref="X147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7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79" s="148"/>
      <c r="AA1479" s="207" cm="1">
        <f t="array" ref="AA147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7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79" s="48"/>
      <c r="AD1479" s="117" t="s">
        <v>2103</v>
      </c>
      <c r="AE1479" s="119"/>
      <c r="AF1479" s="183">
        <f>IFERROR(VLOOKUP(Tableau210[[#This Row],[OPERATION]],Tableau4[],5,FALSE),"")</f>
        <v>1</v>
      </c>
      <c r="AG1479" s="119" cm="1">
        <f t="array" ref="AG1479">IFERROR(
   SUM(
      _xlfn._xlws.FILTER(
         Tableau3[JP],
         (Tableau3[ITEM]=Tableau210[[#This Row],[NOM]])*
         (Tableau3[Rep.]=Tableau210[[#This Row],[REPERE BUTA]])
      )
   ),
0)</f>
        <v>1</v>
      </c>
      <c r="AH1479" s="183">
        <f>IFERROR(VLOOKUP(Tableau210[[#This Row],[OPERATION]],Tableau4[],4,FALSE),"")</f>
        <v>0</v>
      </c>
      <c r="AI1479" s="119" cm="1">
        <f t="array" ref="AI1479">IFERROR(
   SUM(
      _xlfn._xlws.FILTER(
         Tableau3[BP],
         (Tableau3[ITEM]=Tableau210[[#This Row],[NOM]])*
         (Tableau3[Rep.]=Tableau210[[#This Row],[REPERE BUTA]])
      )
   ),
0)</f>
        <v>0</v>
      </c>
      <c r="AJ1479" s="181" t="str">
        <f>IF(Tableau210[[#This Row],[NB JP EMIS]]=1,"1 JP","") &amp; IF(Tableau210[[#This Row],[NB BP EMIS]]=1," 1 BP","")</f>
        <v>1 JP</v>
      </c>
      <c r="AK1479" s="119" t="str">
        <f>IF(Tableau210[[#This Row],[NB JP BUTA]]=1,"1 JP","") &amp; IF(Tableau210[[#This Row],[Nb BP BUTA]]=1," 1 BP","") &amp; IF(Tableau210[[#This Row],[Nb BP BUTA]]=2," 2 BP","")</f>
        <v>1 JP</v>
      </c>
      <c r="AL1479" s="117"/>
      <c r="AM1479" s="117">
        <f>IFERROR(+VLOOKUP(AY1479,Tiges!$G$4:$I$569,3,FALSE),"")</f>
        <v>27</v>
      </c>
      <c r="AN1479" s="48"/>
      <c r="AO1479" s="117"/>
      <c r="AP1479" s="117" cm="1">
        <f t="array" ref="AP147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79" s="411" t="s">
        <v>3441</v>
      </c>
      <c r="AR1479" s="117"/>
      <c r="AS1479" s="117" t="str" cm="1">
        <f t="array" ref="AS147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479" s="411" t="s">
        <v>3441</v>
      </c>
      <c r="AU1479" s="117"/>
      <c r="AV1479" s="117" t="str" cm="1">
        <f t="array" ref="AV147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79" s="411" t="s">
        <v>3441</v>
      </c>
      <c r="AX1479" s="117"/>
      <c r="AY1479" s="117" cm="1">
        <f t="array" ref="AY1479">IFERROR(_xlfn.XLOOKUP(Tableau210[[#This Row],[DN DONNEES BUTA ]]&amp;Tableau210[[#This Row],[PN DONNEES BUTA]],Tiges!$B$4:$B$79&amp;Tiges!$C$4:$C$79,Tiges!$G$4:$G$79),"")</f>
        <v>16</v>
      </c>
      <c r="AZ1479" s="117"/>
      <c r="BA1479" s="117" cm="1">
        <f t="array" ref="BA1479">IFERROR(_xlfn.XLOOKUP(Tableau210[[#This Row],[DN DONNEES BUTA ]]&amp;Tableau210[[#This Row],[PN DONNEES BUTA]],Tiges!$B$4:$B$79&amp;Tiges!$C$4:$C$79,Tiges!$H$4:$H$79),"")</f>
        <v>90</v>
      </c>
      <c r="BB1479" s="117"/>
      <c r="BC1479" s="184">
        <f>IFERROR(VLOOKUP(Tableau210[[#This Row],[OPERATION]],Tableau4[],2,FALSE),"")</f>
        <v>2</v>
      </c>
      <c r="BD1479" s="117" cm="1">
        <f t="array" ref="BD1479">IFERROR(
   SUM(
      _xlfn._xlws.FILTER(
         Tableau3[Nb Platinage Joint],
         (Tableau3[ITEM]=Tableau210[[#This Row],[NOM]])*
         (Tableau3[Rep.]=Tableau210[[#This Row],[REPERE BUTA]])
      )
   ),
0)</f>
        <v>2</v>
      </c>
      <c r="BE1479" s="182">
        <f>IFERROR(VLOOKUP(Tableau210[[#This Row],[OPERATION]],Tableau4[],3,FALSE),"")</f>
        <v>1</v>
      </c>
      <c r="BF1479" s="117" cm="1">
        <f t="array" ref="BF1479">IFERROR(
   SUM(
      _xlfn._xlws.FILTER(
         Tableau3[Joint Définitif Nb],
         (Tableau3[ITEM]=Tableau210[[#This Row],[NOM]])*
         (Tableau3[Rep.]=Tableau210[[#This Row],[REPERE BUTA]])
      )
   ),
0)</f>
        <v>1</v>
      </c>
      <c r="BG1479" s="117"/>
      <c r="BH1479" s="117" t="str" cm="1">
        <f t="array" ref="BH147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79" s="411" t="s">
        <v>3441</v>
      </c>
      <c r="BJ1479" s="117"/>
      <c r="BK1479" s="117"/>
      <c r="BL1479" s="117"/>
      <c r="BM1479" s="117"/>
      <c r="BN1479" s="117"/>
      <c r="BO1479" s="117"/>
      <c r="BP1479" s="117"/>
      <c r="BQ1479" s="48"/>
      <c r="BR1479" s="119"/>
      <c r="BS1479" s="48"/>
      <c r="BT1479" s="48"/>
      <c r="BU1479" s="48"/>
      <c r="BV1479" s="48"/>
      <c r="BW1479" s="48"/>
      <c r="BX1479" s="48"/>
    </row>
    <row r="1480" spans="1:76" ht="15.75" hidden="1" x14ac:dyDescent="0.25">
      <c r="A1480" s="48" t="e" cm="1">
        <f t="array" ref="A1480">_xlfn.XLOOKUP(Tableau210[[#This Row],[NOM]]&amp;Tableau210[[#This Row],[REPERE BUTA]],[6]!Tableau16[POSTE TECHNIQUE]&amp;[6]!Tableau16[Repere ADM],[6]!Tableau16[NUMERO CLIENT])</f>
        <v>#N/A</v>
      </c>
      <c r="B1480" s="48" t="e" cm="1">
        <f t="array" ref="B1480">_xlfn.XLOOKUP(Tableau210[[#This Row],[NOM]]&amp;Tableau210[[#This Row],[REPERE BUTA]],[6]!Tableau16[POSTE TECHNIQUE]&amp;[6]!Tableau16[Repere REF],[6]!Tableau16[NUMERO CLIENT])</f>
        <v>#N/A</v>
      </c>
      <c r="C1480" s="48" cm="1">
        <f t="array" ref="C1480">_xlfn.XLOOKUP(Tableau210[[#This Row],[NOM]]&amp;Tableau210[[#This Row],[Repere Ubleam]],[7]Sheet1!$C$2:$C$2995&amp;[7]Sheet1!$I$2:$I$2995,[7]Sheet1!$A$2:$A$2995)</f>
        <v>1480</v>
      </c>
      <c r="D1480" s="48" t="str">
        <f>C1480&amp;""</f>
        <v>1480</v>
      </c>
      <c r="E1480" s="48" t="e">
        <v>#N/A</v>
      </c>
      <c r="F1480" s="48" t="e">
        <v>#N/A</v>
      </c>
      <c r="G1480" s="187" t="s">
        <v>1644</v>
      </c>
      <c r="H1480" s="158" t="s">
        <v>1067</v>
      </c>
      <c r="I1480" s="158" t="s">
        <v>80</v>
      </c>
      <c r="J1480" s="158" t="s">
        <v>1074</v>
      </c>
      <c r="K1480" s="158" t="str">
        <f>_xlfn.XLOOKUP(Tableau210[[#This Row],[NOM]],[8]LUT!$I$5:$I$301,[8]LUT!$N$5:$N$301)</f>
        <v xml:space="preserve">Ballon </v>
      </c>
      <c r="L1480" s="158">
        <v>10</v>
      </c>
      <c r="M1480" s="119"/>
      <c r="N1480" s="119">
        <v>10</v>
      </c>
      <c r="O1480" s="119"/>
      <c r="P1480" s="119"/>
      <c r="Q1480" s="119"/>
      <c r="R1480" s="119"/>
      <c r="S1480" s="119"/>
      <c r="T1480" s="119"/>
      <c r="U1480" s="119"/>
      <c r="V1480" s="119"/>
      <c r="W1480" s="148"/>
      <c r="X1480" s="207" cm="1">
        <f t="array" ref="X148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8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0" s="148"/>
      <c r="AA1480" s="207" cm="1">
        <f t="array" ref="AA148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0" s="48"/>
      <c r="AD1480" s="117" t="s">
        <v>2103</v>
      </c>
      <c r="AE1480" s="119"/>
      <c r="AF1480" s="183">
        <f>IFERROR(VLOOKUP(Tableau210[[#This Row],[OPERATION]],Tableau4[],5,FALSE),"")</f>
        <v>1</v>
      </c>
      <c r="AG1480" s="119" cm="1">
        <f t="array" ref="AG1480">IFERROR(
   SUM(
      _xlfn._xlws.FILTER(
         Tableau3[JP],
         (Tableau3[ITEM]=Tableau210[[#This Row],[NOM]])*
         (Tableau3[Rep.]=Tableau210[[#This Row],[REPERE BUTA]])
      )
   ),
0)</f>
        <v>1</v>
      </c>
      <c r="AH1480" s="183">
        <f>IFERROR(VLOOKUP(Tableau210[[#This Row],[OPERATION]],Tableau4[],4,FALSE),"")</f>
        <v>0</v>
      </c>
      <c r="AI1480" s="119" cm="1">
        <f t="array" ref="AI1480">IFERROR(
   SUM(
      _xlfn._xlws.FILTER(
         Tableau3[BP],
         (Tableau3[ITEM]=Tableau210[[#This Row],[NOM]])*
         (Tableau3[Rep.]=Tableau210[[#This Row],[REPERE BUTA]])
      )
   ),
0)</f>
        <v>0</v>
      </c>
      <c r="AJ1480" s="181" t="str">
        <f>IF(Tableau210[[#This Row],[NB JP EMIS]]=1,"1 JP","") &amp; IF(Tableau210[[#This Row],[NB BP EMIS]]=1," 1 BP","")</f>
        <v>1 JP</v>
      </c>
      <c r="AK1480" s="119" t="str">
        <f>IF(Tableau210[[#This Row],[NB JP BUTA]]=1,"1 JP","") &amp; IF(Tableau210[[#This Row],[Nb BP BUTA]]=1," 1 BP","") &amp; IF(Tableau210[[#This Row],[Nb BP BUTA]]=2," 2 BP","")</f>
        <v>1 JP</v>
      </c>
      <c r="AL1480" s="117"/>
      <c r="AM1480" s="117">
        <f>IFERROR(+VLOOKUP(AY1480,Tiges!$G$4:$I$569,3,FALSE),"")</f>
        <v>27</v>
      </c>
      <c r="AN1480" s="48"/>
      <c r="AO1480" s="117"/>
      <c r="AP1480" s="117" cm="1">
        <f t="array" ref="AP148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0" s="411" t="s">
        <v>3441</v>
      </c>
      <c r="AR1480" s="117"/>
      <c r="AS1480" s="117" t="str" cm="1">
        <f t="array" ref="AS148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480" s="411" t="s">
        <v>3441</v>
      </c>
      <c r="AU1480" s="117"/>
      <c r="AV1480" s="117" t="str" cm="1">
        <f t="array" ref="AV148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80" s="411" t="s">
        <v>3441</v>
      </c>
      <c r="AX1480" s="117"/>
      <c r="AY1480" s="117" cm="1">
        <f t="array" ref="AY1480">IFERROR(_xlfn.XLOOKUP(Tableau210[[#This Row],[DN DONNEES BUTA ]]&amp;Tableau210[[#This Row],[PN DONNEES BUTA]],Tiges!$B$4:$B$79&amp;Tiges!$C$4:$C$79,Tiges!$G$4:$G$79),"")</f>
        <v>16</v>
      </c>
      <c r="AZ1480" s="117"/>
      <c r="BA1480" s="117" cm="1">
        <f t="array" ref="BA1480">IFERROR(_xlfn.XLOOKUP(Tableau210[[#This Row],[DN DONNEES BUTA ]]&amp;Tableau210[[#This Row],[PN DONNEES BUTA]],Tiges!$B$4:$B$79&amp;Tiges!$C$4:$C$79,Tiges!$H$4:$H$79),"")</f>
        <v>90</v>
      </c>
      <c r="BB1480" s="117"/>
      <c r="BC1480" s="184">
        <f>IFERROR(VLOOKUP(Tableau210[[#This Row],[OPERATION]],Tableau4[],2,FALSE),"")</f>
        <v>2</v>
      </c>
      <c r="BD1480" s="117" cm="1">
        <f t="array" ref="BD1480">IFERROR(
   SUM(
      _xlfn._xlws.FILTER(
         Tableau3[Nb Platinage Joint],
         (Tableau3[ITEM]=Tableau210[[#This Row],[NOM]])*
         (Tableau3[Rep.]=Tableau210[[#This Row],[REPERE BUTA]])
      )
   ),
0)</f>
        <v>2</v>
      </c>
      <c r="BE1480" s="182">
        <f>IFERROR(VLOOKUP(Tableau210[[#This Row],[OPERATION]],Tableau4[],3,FALSE),"")</f>
        <v>1</v>
      </c>
      <c r="BF1480" s="117" cm="1">
        <f t="array" ref="BF1480">IFERROR(
   SUM(
      _xlfn._xlws.FILTER(
         Tableau3[Joint Définitif Nb],
         (Tableau3[ITEM]=Tableau210[[#This Row],[NOM]])*
         (Tableau3[Rep.]=Tableau210[[#This Row],[REPERE BUTA]])
      )
   ),
0)</f>
        <v>1</v>
      </c>
      <c r="BG1480" s="117"/>
      <c r="BH1480" s="117" t="str" cm="1">
        <f t="array" ref="BH148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0" s="411" t="s">
        <v>3441</v>
      </c>
      <c r="BJ1480" s="117"/>
      <c r="BK1480" s="117"/>
      <c r="BL1480" s="117"/>
      <c r="BM1480" s="117"/>
      <c r="BN1480" s="117"/>
      <c r="BO1480" s="117"/>
      <c r="BP1480" s="117"/>
      <c r="BQ1480" s="48"/>
      <c r="BR1480" s="119"/>
      <c r="BS1480" s="48"/>
      <c r="BT1480" s="48"/>
      <c r="BU1480" s="48"/>
      <c r="BV1480" s="48"/>
      <c r="BW1480" s="48"/>
      <c r="BX1480" s="48"/>
    </row>
    <row r="1481" spans="1:76" ht="15.75" hidden="1" x14ac:dyDescent="0.25">
      <c r="A1481" s="48" t="e" cm="1">
        <f t="array" ref="A1481">_xlfn.XLOOKUP(Tableau210[[#This Row],[NOM]]&amp;Tableau210[[#This Row],[REPERE BUTA]],[6]!Tableau16[POSTE TECHNIQUE]&amp;[6]!Tableau16[Repere ADM],[6]!Tableau16[NUMERO CLIENT])</f>
        <v>#N/A</v>
      </c>
      <c r="B1481" s="48" t="e" cm="1">
        <f t="array" ref="B1481">_xlfn.XLOOKUP(Tableau210[[#This Row],[NOM]]&amp;Tableau210[[#This Row],[REPERE BUTA]],[6]!Tableau16[POSTE TECHNIQUE]&amp;[6]!Tableau16[Repere REF],[6]!Tableau16[NUMERO CLIENT])</f>
        <v>#N/A</v>
      </c>
      <c r="C1481" s="48" cm="1">
        <f t="array" ref="C1481">_xlfn.XLOOKUP(Tableau210[[#This Row],[NOM]]&amp;Tableau210[[#This Row],[Repere Ubleam]],[7]Sheet1!$C$2:$C$2995&amp;[7]Sheet1!$I$2:$I$2995,[7]Sheet1!$A$2:$A$2995)</f>
        <v>1481</v>
      </c>
      <c r="D1481" s="48" t="str">
        <f>C1481&amp;""</f>
        <v>1481</v>
      </c>
      <c r="E1481" s="48" t="e">
        <v>#N/A</v>
      </c>
      <c r="F1481" s="48" t="e">
        <v>#N/A</v>
      </c>
      <c r="G1481" s="187" t="s">
        <v>1644</v>
      </c>
      <c r="H1481" s="158" t="s">
        <v>1067</v>
      </c>
      <c r="I1481" s="158" t="s">
        <v>80</v>
      </c>
      <c r="J1481" s="158" t="s">
        <v>1074</v>
      </c>
      <c r="K1481" s="158" t="str">
        <f>_xlfn.XLOOKUP(Tableau210[[#This Row],[NOM]],[8]LUT!$I$5:$I$301,[8]LUT!$N$5:$N$301)</f>
        <v xml:space="preserve">Ballon </v>
      </c>
      <c r="L1481" s="158">
        <v>12</v>
      </c>
      <c r="M1481" s="119"/>
      <c r="N1481" s="119">
        <v>12</v>
      </c>
      <c r="O1481" s="119"/>
      <c r="P1481" s="119"/>
      <c r="Q1481" s="119"/>
      <c r="R1481" s="119"/>
      <c r="S1481" s="119"/>
      <c r="T1481" s="119"/>
      <c r="U1481" s="119"/>
      <c r="V1481" s="119"/>
      <c r="W1481" s="148"/>
      <c r="X1481" s="207" cm="1">
        <f t="array" ref="X148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300</v>
      </c>
      <c r="Y148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1" s="148"/>
      <c r="AA1481" s="207" cm="1">
        <f t="array" ref="AA148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1" s="48"/>
      <c r="AD1481" s="117" t="s">
        <v>2103</v>
      </c>
      <c r="AE1481" s="119"/>
      <c r="AF1481" s="183">
        <f>IFERROR(VLOOKUP(Tableau210[[#This Row],[OPERATION]],Tableau4[],5,FALSE),"")</f>
        <v>1</v>
      </c>
      <c r="AG1481" s="119" cm="1">
        <f t="array" ref="AG1481">IFERROR(
   SUM(
      _xlfn._xlws.FILTER(
         Tableau3[JP],
         (Tableau3[ITEM]=Tableau210[[#This Row],[NOM]])*
         (Tableau3[Rep.]=Tableau210[[#This Row],[REPERE BUTA]])
      )
   ),
0)</f>
        <v>1</v>
      </c>
      <c r="AH1481" s="183">
        <f>IFERROR(VLOOKUP(Tableau210[[#This Row],[OPERATION]],Tableau4[],4,FALSE),"")</f>
        <v>0</v>
      </c>
      <c r="AI1481" s="119" cm="1">
        <f t="array" ref="AI1481">IFERROR(
   SUM(
      _xlfn._xlws.FILTER(
         Tableau3[BP],
         (Tableau3[ITEM]=Tableau210[[#This Row],[NOM]])*
         (Tableau3[Rep.]=Tableau210[[#This Row],[REPERE BUTA]])
      )
   ),
0)</f>
        <v>0</v>
      </c>
      <c r="AJ1481" s="181" t="str">
        <f>IF(Tableau210[[#This Row],[NB JP EMIS]]=1,"1 JP","") &amp; IF(Tableau210[[#This Row],[NB BP EMIS]]=1," 1 BP","")</f>
        <v>1 JP</v>
      </c>
      <c r="AK1481" s="119" t="str">
        <f>IF(Tableau210[[#This Row],[NB JP BUTA]]=1,"1 JP","") &amp; IF(Tableau210[[#This Row],[Nb BP BUTA]]=1," 1 BP","") &amp; IF(Tableau210[[#This Row],[Nb BP BUTA]]=2," 2 BP","")</f>
        <v>1 JP</v>
      </c>
      <c r="AL1481" s="117"/>
      <c r="AM1481" s="117">
        <f>IFERROR(+VLOOKUP(AY1481,Tiges!$G$4:$I$569,3,FALSE),"")</f>
        <v>36</v>
      </c>
      <c r="AN1481" s="48"/>
      <c r="AO1481" s="117"/>
      <c r="AP1481" s="117" cm="1">
        <f t="array" ref="AP148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12</v>
      </c>
      <c r="AQ1481" s="411" t="s">
        <v>3441</v>
      </c>
      <c r="AR1481" s="117"/>
      <c r="AS1481" s="117" t="str" cm="1">
        <f t="array" ref="AS148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M24x140</v>
      </c>
      <c r="AT1481" s="411" t="s">
        <v>3441</v>
      </c>
      <c r="AU1481" s="117"/>
      <c r="AV1481" s="117" t="str" cm="1">
        <f t="array" ref="AV148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81" s="411" t="s">
        <v>3441</v>
      </c>
      <c r="AX1481" s="117"/>
      <c r="AY1481" s="117" cm="1">
        <f t="array" ref="AY1481">IFERROR(_xlfn.XLOOKUP(Tableau210[[#This Row],[DN DONNEES BUTA ]]&amp;Tableau210[[#This Row],[PN DONNEES BUTA]],Tiges!$B$4:$B$79&amp;Tiges!$C$4:$C$79,Tiges!$G$4:$G$79),"")</f>
        <v>22</v>
      </c>
      <c r="AZ1481" s="117"/>
      <c r="BA1481" s="117" cm="1">
        <f t="array" ref="BA1481">IFERROR(_xlfn.XLOOKUP(Tableau210[[#This Row],[DN DONNEES BUTA ]]&amp;Tableau210[[#This Row],[PN DONNEES BUTA]],Tiges!$B$4:$B$79&amp;Tiges!$C$4:$C$79,Tiges!$H$4:$H$79),"")</f>
        <v>130</v>
      </c>
      <c r="BB1481" s="117"/>
      <c r="BC1481" s="184">
        <f>IFERROR(VLOOKUP(Tableau210[[#This Row],[OPERATION]],Tableau4[],2,FALSE),"")</f>
        <v>2</v>
      </c>
      <c r="BD1481" s="117" cm="1">
        <f t="array" ref="BD1481">IFERROR(
   SUM(
      _xlfn._xlws.FILTER(
         Tableau3[Nb Platinage Joint],
         (Tableau3[ITEM]=Tableau210[[#This Row],[NOM]])*
         (Tableau3[Rep.]=Tableau210[[#This Row],[REPERE BUTA]])
      )
   ),
0)</f>
        <v>2</v>
      </c>
      <c r="BE1481" s="182">
        <f>IFERROR(VLOOKUP(Tableau210[[#This Row],[OPERATION]],Tableau4[],3,FALSE),"")</f>
        <v>1</v>
      </c>
      <c r="BF1481" s="117" cm="1">
        <f t="array" ref="BF1481">IFERROR(
   SUM(
      _xlfn._xlws.FILTER(
         Tableau3[Joint Définitif Nb],
         (Tableau3[ITEM]=Tableau210[[#This Row],[NOM]])*
         (Tableau3[Rep.]=Tableau210[[#This Row],[REPERE BUTA]])
      )
   ),
0)</f>
        <v>1</v>
      </c>
      <c r="BG1481" s="117"/>
      <c r="BH1481" s="117" t="str" cm="1">
        <f t="array" ref="BH148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1" s="411" t="s">
        <v>3441</v>
      </c>
      <c r="BJ1481" s="117"/>
      <c r="BK1481" s="117"/>
      <c r="BL1481" s="117"/>
      <c r="BM1481" s="117"/>
      <c r="BN1481" s="117"/>
      <c r="BO1481" s="117"/>
      <c r="BP1481" s="117"/>
      <c r="BQ1481" s="48"/>
      <c r="BR1481" s="119"/>
      <c r="BS1481" s="48"/>
      <c r="BT1481" s="48"/>
      <c r="BU1481" s="48"/>
      <c r="BV1481" s="48"/>
      <c r="BW1481" s="48"/>
      <c r="BX1481" s="48"/>
    </row>
    <row r="1482" spans="1:76" ht="15.75" hidden="1" x14ac:dyDescent="0.25">
      <c r="A1482" s="48" t="e" cm="1">
        <f t="array" ref="A1482">_xlfn.XLOOKUP(Tableau210[[#This Row],[NOM]]&amp;Tableau210[[#This Row],[REPERE BUTA]],[6]!Tableau16[POSTE TECHNIQUE]&amp;[6]!Tableau16[Repere ADM],[6]!Tableau16[NUMERO CLIENT])</f>
        <v>#N/A</v>
      </c>
      <c r="B1482" s="48" t="e" cm="1">
        <f t="array" ref="B1482">_xlfn.XLOOKUP(Tableau210[[#This Row],[NOM]]&amp;Tableau210[[#This Row],[REPERE BUTA]],[6]!Tableau16[POSTE TECHNIQUE]&amp;[6]!Tableau16[Repere REF],[6]!Tableau16[NUMERO CLIENT])</f>
        <v>#N/A</v>
      </c>
      <c r="C1482" s="48" cm="1">
        <f t="array" ref="C1482">_xlfn.XLOOKUP(Tableau210[[#This Row],[NOM]]&amp;Tableau210[[#This Row],[Repere Ubleam]],[7]Sheet1!$C$2:$C$2995&amp;[7]Sheet1!$I$2:$I$2995,[7]Sheet1!$A$2:$A$2995)</f>
        <v>1482</v>
      </c>
      <c r="D1482" s="48" t="str">
        <f>C1482&amp;""</f>
        <v>1482</v>
      </c>
      <c r="E1482" s="48" t="e">
        <v>#N/A</v>
      </c>
      <c r="F1482" s="48" t="e">
        <v>#N/A</v>
      </c>
      <c r="G1482" s="187" t="s">
        <v>1644</v>
      </c>
      <c r="H1482" s="158" t="s">
        <v>1067</v>
      </c>
      <c r="I1482" s="158" t="s">
        <v>80</v>
      </c>
      <c r="J1482" s="158" t="s">
        <v>1074</v>
      </c>
      <c r="K1482" s="158" t="str">
        <f>_xlfn.XLOOKUP(Tableau210[[#This Row],[NOM]],[8]LUT!$I$5:$I$301,[8]LUT!$N$5:$N$301)</f>
        <v xml:space="preserve">Ballon </v>
      </c>
      <c r="L1482" s="158">
        <v>13</v>
      </c>
      <c r="M1482" s="119"/>
      <c r="N1482" s="119">
        <v>13</v>
      </c>
      <c r="O1482" s="119"/>
      <c r="P1482" s="119"/>
      <c r="Q1482" s="119"/>
      <c r="R1482" s="119"/>
      <c r="S1482" s="119"/>
      <c r="T1482" s="119"/>
      <c r="U1482" s="119"/>
      <c r="V1482" s="119"/>
      <c r="W1482" s="148"/>
      <c r="X1482" s="207" cm="1">
        <f t="array" ref="X148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80</v>
      </c>
      <c r="Y148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2" s="148"/>
      <c r="AA1482" s="207" cm="1">
        <f t="array" ref="AA148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2" s="48"/>
      <c r="AD1482" s="117" t="s">
        <v>2103</v>
      </c>
      <c r="AE1482" s="119"/>
      <c r="AF1482" s="183">
        <f>IFERROR(VLOOKUP(Tableau210[[#This Row],[OPERATION]],Tableau4[],5,FALSE),"")</f>
        <v>1</v>
      </c>
      <c r="AG1482" s="119" cm="1">
        <f t="array" ref="AG1482">IFERROR(
   SUM(
      _xlfn._xlws.FILTER(
         Tableau3[JP],
         (Tableau3[ITEM]=Tableau210[[#This Row],[NOM]])*
         (Tableau3[Rep.]=Tableau210[[#This Row],[REPERE BUTA]])
      )
   ),
0)</f>
        <v>1</v>
      </c>
      <c r="AH1482" s="183">
        <f>IFERROR(VLOOKUP(Tableau210[[#This Row],[OPERATION]],Tableau4[],4,FALSE),"")</f>
        <v>0</v>
      </c>
      <c r="AI1482" s="119" cm="1">
        <f t="array" ref="AI1482">IFERROR(
   SUM(
      _xlfn._xlws.FILTER(
         Tableau3[BP],
         (Tableau3[ITEM]=Tableau210[[#This Row],[NOM]])*
         (Tableau3[Rep.]=Tableau210[[#This Row],[REPERE BUTA]])
      )
   ),
0)</f>
        <v>0</v>
      </c>
      <c r="AJ1482" s="181" t="str">
        <f>IF(Tableau210[[#This Row],[NB JP EMIS]]=1,"1 JP","") &amp; IF(Tableau210[[#This Row],[NB BP EMIS]]=1," 1 BP","")</f>
        <v>1 JP</v>
      </c>
      <c r="AK1482" s="119" t="str">
        <f>IF(Tableau210[[#This Row],[NB JP BUTA]]=1,"1 JP","") &amp; IF(Tableau210[[#This Row],[Nb BP BUTA]]=1," 1 BP","") &amp; IF(Tableau210[[#This Row],[Nb BP BUTA]]=2," 2 BP","")</f>
        <v>1 JP</v>
      </c>
      <c r="AL1482" s="117"/>
      <c r="AM1482" s="117">
        <f>IFERROR(+VLOOKUP(AY1482,Tiges!$G$4:$I$569,3,FALSE),"")</f>
        <v>27</v>
      </c>
      <c r="AN1482" s="48"/>
      <c r="AO1482" s="117"/>
      <c r="AP1482" s="117" cm="1">
        <f t="array" ref="AP148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2" s="411" t="s">
        <v>3441</v>
      </c>
      <c r="AR1482" s="117"/>
      <c r="AS1482" s="117" t="str" cm="1">
        <f t="array" ref="AS148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M16x100</v>
      </c>
      <c r="AT1482" s="411" t="s">
        <v>3441</v>
      </c>
      <c r="AU1482" s="117"/>
      <c r="AV1482" s="117" t="str" cm="1">
        <f t="array" ref="AV148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82" s="411" t="s">
        <v>3441</v>
      </c>
      <c r="AX1482" s="117"/>
      <c r="AY1482" s="117" cm="1">
        <f t="array" ref="AY1482">IFERROR(_xlfn.XLOOKUP(Tableau210[[#This Row],[DN DONNEES BUTA ]]&amp;Tableau210[[#This Row],[PN DONNEES BUTA]],Tiges!$B$4:$B$79&amp;Tiges!$C$4:$C$79,Tiges!$G$4:$G$79),"")</f>
        <v>16</v>
      </c>
      <c r="AZ1482" s="117"/>
      <c r="BA1482" s="117" cm="1">
        <f t="array" ref="BA1482">IFERROR(_xlfn.XLOOKUP(Tableau210[[#This Row],[DN DONNEES BUTA ]]&amp;Tableau210[[#This Row],[PN DONNEES BUTA]],Tiges!$B$4:$B$79&amp;Tiges!$C$4:$C$79,Tiges!$H$4:$H$79),"")</f>
        <v>100</v>
      </c>
      <c r="BB1482" s="117"/>
      <c r="BC1482" s="184">
        <f>IFERROR(VLOOKUP(Tableau210[[#This Row],[OPERATION]],Tableau4[],2,FALSE),"")</f>
        <v>2</v>
      </c>
      <c r="BD1482" s="117" cm="1">
        <f t="array" ref="BD1482">IFERROR(
   SUM(
      _xlfn._xlws.FILTER(
         Tableau3[Nb Platinage Joint],
         (Tableau3[ITEM]=Tableau210[[#This Row],[NOM]])*
         (Tableau3[Rep.]=Tableau210[[#This Row],[REPERE BUTA]])
      )
   ),
0)</f>
        <v>2</v>
      </c>
      <c r="BE1482" s="182">
        <f>IFERROR(VLOOKUP(Tableau210[[#This Row],[OPERATION]],Tableau4[],3,FALSE),"")</f>
        <v>1</v>
      </c>
      <c r="BF1482" s="117" cm="1">
        <f t="array" ref="BF1482">IFERROR(
   SUM(
      _xlfn._xlws.FILTER(
         Tableau3[Joint Définitif Nb],
         (Tableau3[ITEM]=Tableau210[[#This Row],[NOM]])*
         (Tableau3[Rep.]=Tableau210[[#This Row],[REPERE BUTA]])
      )
   ),
0)</f>
        <v>1</v>
      </c>
      <c r="BG1482" s="117"/>
      <c r="BH1482" s="117" t="str" cm="1">
        <f t="array" ref="BH148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2" s="411" t="s">
        <v>3441</v>
      </c>
      <c r="BJ1482" s="117"/>
      <c r="BK1482" s="117"/>
      <c r="BL1482" s="117"/>
      <c r="BM1482" s="117"/>
      <c r="BN1482" s="117"/>
      <c r="BO1482" s="117"/>
      <c r="BP1482" s="117"/>
      <c r="BQ1482" s="48"/>
      <c r="BR1482" s="119"/>
      <c r="BS1482" s="48"/>
      <c r="BT1482" s="48"/>
      <c r="BU1482" s="48"/>
      <c r="BV1482" s="48"/>
      <c r="BW1482" s="48"/>
      <c r="BX1482" s="48"/>
    </row>
    <row r="1483" spans="1:76" ht="15.75" hidden="1" x14ac:dyDescent="0.25">
      <c r="A1483" s="48" t="e" cm="1">
        <f t="array" ref="A1483">_xlfn.XLOOKUP(Tableau210[[#This Row],[NOM]]&amp;Tableau210[[#This Row],[REPERE BUTA]],[6]!Tableau16[POSTE TECHNIQUE]&amp;[6]!Tableau16[Repere ADM],[6]!Tableau16[NUMERO CLIENT])</f>
        <v>#N/A</v>
      </c>
      <c r="B1483" s="48" t="e" cm="1">
        <f t="array" ref="B1483">_xlfn.XLOOKUP(Tableau210[[#This Row],[NOM]]&amp;Tableau210[[#This Row],[REPERE BUTA]],[6]!Tableau16[POSTE TECHNIQUE]&amp;[6]!Tableau16[Repere REF],[6]!Tableau16[NUMERO CLIENT])</f>
        <v>#N/A</v>
      </c>
      <c r="C1483" s="48" cm="1">
        <f t="array" ref="C1483">_xlfn.XLOOKUP(Tableau210[[#This Row],[NOM]]&amp;Tableau210[[#This Row],[Repere Ubleam]],[7]Sheet1!$C$2:$C$2995&amp;[7]Sheet1!$I$2:$I$2995,[7]Sheet1!$A$2:$A$2995)</f>
        <v>1483</v>
      </c>
      <c r="D1483" s="48" t="str">
        <f>C1483&amp;""</f>
        <v>1483</v>
      </c>
      <c r="E1483" s="48" t="e">
        <v>#N/A</v>
      </c>
      <c r="F1483" s="48" t="e">
        <v>#N/A</v>
      </c>
      <c r="G1483" s="187" t="s">
        <v>1644</v>
      </c>
      <c r="H1483" s="158" t="s">
        <v>1067</v>
      </c>
      <c r="I1483" s="158" t="s">
        <v>80</v>
      </c>
      <c r="J1483" s="158" t="s">
        <v>1074</v>
      </c>
      <c r="K1483" s="158" t="str">
        <f>_xlfn.XLOOKUP(Tableau210[[#This Row],[NOM]],[8]LUT!$I$5:$I$301,[8]LUT!$N$5:$N$301)</f>
        <v xml:space="preserve">Ballon </v>
      </c>
      <c r="L1483" s="158">
        <v>14</v>
      </c>
      <c r="M1483" s="119"/>
      <c r="N1483" s="119">
        <v>14</v>
      </c>
      <c r="O1483" s="119"/>
      <c r="P1483" s="119"/>
      <c r="Q1483" s="119"/>
      <c r="R1483" s="119"/>
      <c r="S1483" s="119"/>
      <c r="T1483" s="119"/>
      <c r="U1483" s="119"/>
      <c r="V1483" s="119"/>
      <c r="W1483" s="148"/>
      <c r="X1483" s="207" cm="1">
        <f t="array" ref="X148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8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3" s="148"/>
      <c r="AA1483" s="207" cm="1">
        <f t="array" ref="AA148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3" s="48"/>
      <c r="AD1483" s="117" t="s">
        <v>2103</v>
      </c>
      <c r="AE1483" s="119"/>
      <c r="AF1483" s="183">
        <f>IFERROR(VLOOKUP(Tableau210[[#This Row],[OPERATION]],Tableau4[],5,FALSE),"")</f>
        <v>1</v>
      </c>
      <c r="AG1483" s="119" cm="1">
        <f t="array" ref="AG1483">IFERROR(
   SUM(
      _xlfn._xlws.FILTER(
         Tableau3[JP],
         (Tableau3[ITEM]=Tableau210[[#This Row],[NOM]])*
         (Tableau3[Rep.]=Tableau210[[#This Row],[REPERE BUTA]])
      )
   ),
0)</f>
        <v>1</v>
      </c>
      <c r="AH1483" s="183">
        <f>IFERROR(VLOOKUP(Tableau210[[#This Row],[OPERATION]],Tableau4[],4,FALSE),"")</f>
        <v>0</v>
      </c>
      <c r="AI1483" s="119" cm="1">
        <f t="array" ref="AI1483">IFERROR(
   SUM(
      _xlfn._xlws.FILTER(
         Tableau3[BP],
         (Tableau3[ITEM]=Tableau210[[#This Row],[NOM]])*
         (Tableau3[Rep.]=Tableau210[[#This Row],[REPERE BUTA]])
      )
   ),
0)</f>
        <v>0</v>
      </c>
      <c r="AJ1483" s="181" t="str">
        <f>IF(Tableau210[[#This Row],[NB JP EMIS]]=1,"1 JP","") &amp; IF(Tableau210[[#This Row],[NB BP EMIS]]=1," 1 BP","")</f>
        <v>1 JP</v>
      </c>
      <c r="AK1483" s="119" t="str">
        <f>IF(Tableau210[[#This Row],[NB JP BUTA]]=1,"1 JP","") &amp; IF(Tableau210[[#This Row],[Nb BP BUTA]]=1," 1 BP","") &amp; IF(Tableau210[[#This Row],[Nb BP BUTA]]=2," 2 BP","")</f>
        <v>1 JP</v>
      </c>
      <c r="AL1483" s="117"/>
      <c r="AM1483" s="117">
        <f>IFERROR(+VLOOKUP(AY1483,Tiges!$G$4:$I$569,3,FALSE),"")</f>
        <v>27</v>
      </c>
      <c r="AN1483" s="48"/>
      <c r="AO1483" s="117"/>
      <c r="AP1483" s="117" cm="1">
        <f t="array" ref="AP148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3" s="411" t="s">
        <v>3441</v>
      </c>
      <c r="AR1483" s="117"/>
      <c r="AS1483" s="117" t="str" cm="1">
        <f t="array" ref="AS148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M16x95</v>
      </c>
      <c r="AT1483" s="411" t="s">
        <v>3441</v>
      </c>
      <c r="AU1483" s="117"/>
      <c r="AV1483" s="117" t="str" cm="1">
        <f t="array" ref="AV148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483" s="411" t="s">
        <v>3441</v>
      </c>
      <c r="AX1483" s="117"/>
      <c r="AY1483" s="117" cm="1">
        <f t="array" ref="AY1483">IFERROR(_xlfn.XLOOKUP(Tableau210[[#This Row],[DN DONNEES BUTA ]]&amp;Tableau210[[#This Row],[PN DONNEES BUTA]],Tiges!$B$4:$B$79&amp;Tiges!$C$4:$C$79,Tiges!$G$4:$G$79),"")</f>
        <v>16</v>
      </c>
      <c r="AZ1483" s="117"/>
      <c r="BA1483" s="117" cm="1">
        <f t="array" ref="BA1483">IFERROR(_xlfn.XLOOKUP(Tableau210[[#This Row],[DN DONNEES BUTA ]]&amp;Tableau210[[#This Row],[PN DONNEES BUTA]],Tiges!$B$4:$B$79&amp;Tiges!$C$4:$C$79,Tiges!$H$4:$H$79),"")</f>
        <v>90</v>
      </c>
      <c r="BB1483" s="117"/>
      <c r="BC1483" s="184">
        <f>IFERROR(VLOOKUP(Tableau210[[#This Row],[OPERATION]],Tableau4[],2,FALSE),"")</f>
        <v>2</v>
      </c>
      <c r="BD1483" s="117" cm="1">
        <f t="array" ref="BD1483">IFERROR(
   SUM(
      _xlfn._xlws.FILTER(
         Tableau3[Nb Platinage Joint],
         (Tableau3[ITEM]=Tableau210[[#This Row],[NOM]])*
         (Tableau3[Rep.]=Tableau210[[#This Row],[REPERE BUTA]])
      )
   ),
0)</f>
        <v>2</v>
      </c>
      <c r="BE1483" s="182">
        <f>IFERROR(VLOOKUP(Tableau210[[#This Row],[OPERATION]],Tableau4[],3,FALSE),"")</f>
        <v>1</v>
      </c>
      <c r="BF1483" s="117" cm="1">
        <f t="array" ref="BF1483">IFERROR(
   SUM(
      _xlfn._xlws.FILTER(
         Tableau3[Joint Définitif Nb],
         (Tableau3[ITEM]=Tableau210[[#This Row],[NOM]])*
         (Tableau3[Rep.]=Tableau210[[#This Row],[REPERE BUTA]])
      )
   ),
0)</f>
        <v>1</v>
      </c>
      <c r="BG1483" s="117"/>
      <c r="BH1483" s="117" t="str" cm="1">
        <f t="array" ref="BH148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3" s="411" t="s">
        <v>3441</v>
      </c>
      <c r="BJ1483" s="117"/>
      <c r="BK1483" s="117"/>
      <c r="BL1483" s="117"/>
      <c r="BM1483" s="117"/>
      <c r="BN1483" s="117"/>
      <c r="BO1483" s="117"/>
      <c r="BP1483" s="117"/>
      <c r="BQ1483" s="48"/>
      <c r="BR1483" s="119"/>
      <c r="BS1483" s="48"/>
      <c r="BT1483" s="48"/>
      <c r="BU1483" s="48"/>
      <c r="BV1483" s="48"/>
      <c r="BW1483" s="48"/>
      <c r="BX1483" s="48"/>
    </row>
    <row r="1484" spans="1:76" ht="15.75" hidden="1" x14ac:dyDescent="0.25">
      <c r="A1484" s="48" t="e" cm="1">
        <f t="array" ref="A1484">_xlfn.XLOOKUP(Tableau210[[#This Row],[NOM]]&amp;Tableau210[[#This Row],[REPERE BUTA]],[6]!Tableau16[POSTE TECHNIQUE]&amp;[6]!Tableau16[Repere ADM],[6]!Tableau16[NUMERO CLIENT])</f>
        <v>#N/A</v>
      </c>
      <c r="B1484" s="48" t="e" cm="1">
        <f t="array" ref="B1484">_xlfn.XLOOKUP(Tableau210[[#This Row],[NOM]]&amp;Tableau210[[#This Row],[REPERE BUTA]],[6]!Tableau16[POSTE TECHNIQUE]&amp;[6]!Tableau16[Repere REF],[6]!Tableau16[NUMERO CLIENT])</f>
        <v>#N/A</v>
      </c>
      <c r="C1484" s="48" cm="1">
        <f t="array" ref="C1484">_xlfn.XLOOKUP(Tableau210[[#This Row],[NOM]]&amp;Tableau210[[#This Row],[Repere Ubleam]],[7]Sheet1!$C$2:$C$2995&amp;[7]Sheet1!$I$2:$I$2995,[7]Sheet1!$A$2:$A$2995)</f>
        <v>1484</v>
      </c>
      <c r="D1484" s="48" t="str">
        <f>C1484&amp;""</f>
        <v>1484</v>
      </c>
      <c r="E1484" s="48" t="e">
        <v>#N/A</v>
      </c>
      <c r="F1484" s="48" t="e">
        <v>#N/A</v>
      </c>
      <c r="G1484" s="190" t="s">
        <v>1644</v>
      </c>
      <c r="H1484" s="158" t="s">
        <v>1067</v>
      </c>
      <c r="I1484" s="158" t="s">
        <v>80</v>
      </c>
      <c r="J1484" s="158" t="s">
        <v>1074</v>
      </c>
      <c r="K1484" s="158" t="str">
        <f>_xlfn.XLOOKUP(Tableau210[[#This Row],[NOM]],[8]LUT!$I$5:$I$301,[8]LUT!$N$5:$N$301)</f>
        <v xml:space="preserve">Ballon </v>
      </c>
      <c r="L1484" s="119" t="s">
        <v>73</v>
      </c>
      <c r="M1484" s="119" t="s">
        <v>1368</v>
      </c>
      <c r="N1484" s="119" t="s">
        <v>1368</v>
      </c>
      <c r="O1484" s="119"/>
      <c r="P1484" s="119"/>
      <c r="Q1484" s="119"/>
      <c r="R1484" s="119"/>
      <c r="S1484" s="119"/>
      <c r="T1484" s="119"/>
      <c r="U1484" s="119"/>
      <c r="V1484" s="119"/>
      <c r="W1484" s="148"/>
      <c r="X1484" s="207" cm="1">
        <f t="array" ref="X148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8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4" s="148"/>
      <c r="AA1484" s="207" cm="1">
        <f t="array" ref="AA148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4" s="48"/>
      <c r="AD1484" s="117" t="s">
        <v>2196</v>
      </c>
      <c r="AE1484" s="119"/>
      <c r="AF1484" s="183">
        <f>IFERROR(VLOOKUP(Tableau210[[#This Row],[OPERATION]],Tableau4[],5,FALSE),"")</f>
        <v>0</v>
      </c>
      <c r="AG1484" s="119" cm="1">
        <f t="array" ref="AG1484">IFERROR(
   SUM(
      _xlfn._xlws.FILTER(
         Tableau3[JP],
         (Tableau3[ITEM]=Tableau210[[#This Row],[NOM]])*
         (Tableau3[Rep.]=Tableau210[[#This Row],[REPERE BUTA]])
      )
   ),
0)</f>
        <v>0</v>
      </c>
      <c r="AH1484" s="183">
        <f>IFERROR(VLOOKUP(Tableau210[[#This Row],[OPERATION]],Tableau4[],4,FALSE),"")</f>
        <v>0</v>
      </c>
      <c r="AI1484" s="119" cm="1">
        <f t="array" ref="AI1484">IFERROR(
   SUM(
      _xlfn._xlws.FILTER(
         Tableau3[BP],
         (Tableau3[ITEM]=Tableau210[[#This Row],[NOM]])*
         (Tableau3[Rep.]=Tableau210[[#This Row],[REPERE BUTA]])
      )
   ),
0)</f>
        <v>0</v>
      </c>
      <c r="AJ1484" s="181" t="str">
        <f>IF(Tableau210[[#This Row],[NB JP EMIS]]=1,"1 JP","") &amp; IF(Tableau210[[#This Row],[NB BP EMIS]]=1," 1 BP","")</f>
        <v/>
      </c>
      <c r="AK1484" s="119" t="str">
        <f>IF(Tableau210[[#This Row],[NB JP BUTA]]=1,"1 JP","") &amp; IF(Tableau210[[#This Row],[Nb BP BUTA]]=1," 1 BP","") &amp; IF(Tableau210[[#This Row],[Nb BP BUTA]]=2," 2 BP","")</f>
        <v/>
      </c>
      <c r="AL1484" s="117"/>
      <c r="AM1484" s="117">
        <f>IFERROR(+VLOOKUP(AY1484,Tiges!$G$4:$I$569,3,FALSE),"")</f>
        <v>27</v>
      </c>
      <c r="AN1484" s="48"/>
      <c r="AO1484" s="117"/>
      <c r="AP1484" s="117" cm="1">
        <f t="array" ref="AP148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4" s="411" t="s">
        <v>3441</v>
      </c>
      <c r="AR1484" s="117"/>
      <c r="AS1484" s="117" t="str" cm="1">
        <f t="array" ref="AS148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84" s="411" t="s">
        <v>3441</v>
      </c>
      <c r="AU1484" s="117"/>
      <c r="AV1484" s="117" cm="1">
        <f t="array" ref="AV148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84" s="411" t="s">
        <v>3441</v>
      </c>
      <c r="AX1484" s="117"/>
      <c r="AY1484" s="117" cm="1">
        <f t="array" ref="AY1484">IFERROR(_xlfn.XLOOKUP(Tableau210[[#This Row],[DN DONNEES BUTA ]]&amp;Tableau210[[#This Row],[PN DONNEES BUTA]],Tiges!$B$4:$B$79&amp;Tiges!$C$4:$C$79,Tiges!$G$4:$G$79),"")</f>
        <v>16</v>
      </c>
      <c r="AZ1484" s="117"/>
      <c r="BA1484" s="117" cm="1">
        <f t="array" ref="BA1484">IFERROR(_xlfn.XLOOKUP(Tableau210[[#This Row],[DN DONNEES BUTA ]]&amp;Tableau210[[#This Row],[PN DONNEES BUTA]],Tiges!$B$4:$B$79&amp;Tiges!$C$4:$C$79,Tiges!$H$4:$H$79),"")</f>
        <v>90</v>
      </c>
      <c r="BB1484" s="117"/>
      <c r="BC1484" s="184">
        <f>IFERROR(VLOOKUP(Tableau210[[#This Row],[OPERATION]],Tableau4[],2,FALSE),"")</f>
        <v>0</v>
      </c>
      <c r="BD1484" s="117" cm="1">
        <f t="array" ref="BD1484">IFERROR(
   SUM(
      _xlfn._xlws.FILTER(
         Tableau3[Nb Platinage Joint],
         (Tableau3[ITEM]=Tableau210[[#This Row],[NOM]])*
         (Tableau3[Rep.]=Tableau210[[#This Row],[REPERE BUTA]])
      )
   ),
0)</f>
        <v>0</v>
      </c>
      <c r="BE1484" s="182">
        <f>IFERROR(VLOOKUP(Tableau210[[#This Row],[OPERATION]],Tableau4[],3,FALSE),"")</f>
        <v>1</v>
      </c>
      <c r="BF1484" s="117" cm="1">
        <f t="array" ref="BF1484">IFERROR(
   SUM(
      _xlfn._xlws.FILTER(
         Tableau3[Joint Définitif Nb],
         (Tableau3[ITEM]=Tableau210[[#This Row],[NOM]])*
         (Tableau3[Rep.]=Tableau210[[#This Row],[REPERE BUTA]])
      )
   ),
0)</f>
        <v>2</v>
      </c>
      <c r="BG1484" s="117"/>
      <c r="BH1484" s="117" t="str" cm="1">
        <f t="array" ref="BH148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4" s="411" t="s">
        <v>3441</v>
      </c>
      <c r="BJ1484" s="117"/>
      <c r="BK1484" s="117"/>
      <c r="BL1484" s="117"/>
      <c r="BM1484" s="117"/>
      <c r="BN1484" s="117"/>
      <c r="BO1484" s="117"/>
      <c r="BP1484" s="117"/>
      <c r="BQ1484" s="48"/>
      <c r="BR1484" s="119"/>
      <c r="BS1484" s="48"/>
      <c r="BT1484" s="48"/>
      <c r="BU1484" s="48"/>
      <c r="BV1484" s="48"/>
      <c r="BW1484" s="48"/>
      <c r="BX1484" s="48"/>
    </row>
    <row r="1485" spans="1:76" ht="15.75" hidden="1" x14ac:dyDescent="0.25">
      <c r="A1485" s="48" t="e" cm="1">
        <f t="array" ref="A1485">_xlfn.XLOOKUP(Tableau210[[#This Row],[NOM]]&amp;Tableau210[[#This Row],[REPERE BUTA]],[6]!Tableau16[POSTE TECHNIQUE]&amp;[6]!Tableau16[Repere ADM],[6]!Tableau16[NUMERO CLIENT])</f>
        <v>#N/A</v>
      </c>
      <c r="B1485" s="48" t="e" cm="1">
        <f t="array" ref="B1485">_xlfn.XLOOKUP(Tableau210[[#This Row],[NOM]]&amp;Tableau210[[#This Row],[REPERE BUTA]],[6]!Tableau16[POSTE TECHNIQUE]&amp;[6]!Tableau16[Repere REF],[6]!Tableau16[NUMERO CLIENT])</f>
        <v>#N/A</v>
      </c>
      <c r="C1485" s="48" cm="1">
        <f t="array" ref="C1485">_xlfn.XLOOKUP(Tableau210[[#This Row],[NOM]]&amp;Tableau210[[#This Row],[Repere Ubleam]],[7]Sheet1!$C$2:$C$2995&amp;[7]Sheet1!$I$2:$I$2995,[7]Sheet1!$A$2:$A$2995)</f>
        <v>1485</v>
      </c>
      <c r="D1485" s="48" t="str">
        <f>C1485&amp;""</f>
        <v>1485</v>
      </c>
      <c r="E1485" s="48" t="e">
        <v>#N/A</v>
      </c>
      <c r="F1485" s="48" t="e">
        <v>#N/A</v>
      </c>
      <c r="G1485" s="190" t="s">
        <v>1644</v>
      </c>
      <c r="H1485" s="158" t="s">
        <v>1067</v>
      </c>
      <c r="I1485" s="158" t="s">
        <v>80</v>
      </c>
      <c r="J1485" s="158" t="s">
        <v>1074</v>
      </c>
      <c r="K1485" s="158" t="str">
        <f>_xlfn.XLOOKUP(Tableau210[[#This Row],[NOM]],[8]LUT!$I$5:$I$301,[8]LUT!$N$5:$N$301)</f>
        <v xml:space="preserve">Ballon </v>
      </c>
      <c r="L1485" s="119" t="s">
        <v>73</v>
      </c>
      <c r="M1485" s="119" t="s">
        <v>1246</v>
      </c>
      <c r="N1485" s="119" t="s">
        <v>1246</v>
      </c>
      <c r="O1485" s="119"/>
      <c r="P1485" s="119"/>
      <c r="Q1485" s="119"/>
      <c r="R1485" s="119"/>
      <c r="S1485" s="119"/>
      <c r="T1485" s="119"/>
      <c r="U1485" s="119"/>
      <c r="V1485" s="119"/>
      <c r="W1485" s="148"/>
      <c r="X1485" s="207" cm="1">
        <f t="array" ref="X148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8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5" s="148"/>
      <c r="AA1485" s="207" cm="1">
        <f t="array" ref="AA148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5" s="48"/>
      <c r="AD1485" s="117" t="s">
        <v>2196</v>
      </c>
      <c r="AE1485" s="119"/>
      <c r="AF1485" s="183">
        <f>IFERROR(VLOOKUP(Tableau210[[#This Row],[OPERATION]],Tableau4[],5,FALSE),"")</f>
        <v>0</v>
      </c>
      <c r="AG1485" s="119"/>
      <c r="AH1485" s="183">
        <f>IFERROR(VLOOKUP(Tableau210[[#This Row],[OPERATION]],Tableau4[],4,FALSE),"")</f>
        <v>0</v>
      </c>
      <c r="AI1485" s="119"/>
      <c r="AJ1485" s="181" t="str">
        <f>IF(Tableau210[[#This Row],[NB JP EMIS]]=1,"1 JP","") &amp; IF(Tableau210[[#This Row],[NB BP EMIS]]=1," 1 BP","")</f>
        <v/>
      </c>
      <c r="AK1485" s="119" t="str">
        <f>IF(Tableau210[[#This Row],[NB JP BUTA]]=1,"1 JP","") &amp; IF(Tableau210[[#This Row],[Nb BP BUTA]]=1," 1 BP","") &amp; IF(Tableau210[[#This Row],[Nb BP BUTA]]=2," 2 BP","")</f>
        <v/>
      </c>
      <c r="AL1485" s="117"/>
      <c r="AM1485" s="117">
        <f>IFERROR(+VLOOKUP(AY1485,Tiges!$G$4:$I$569,3,FALSE),"")</f>
        <v>27</v>
      </c>
      <c r="AN1485" s="48"/>
      <c r="AO1485" s="117"/>
      <c r="AP1485" s="117" cm="1">
        <f t="array" ref="AP148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5" s="411" t="s">
        <v>3441</v>
      </c>
      <c r="AR1485" s="117"/>
      <c r="AS1485" s="117" t="str" cm="1">
        <f t="array" ref="AS148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85" s="411" t="s">
        <v>3441</v>
      </c>
      <c r="AU1485" s="117"/>
      <c r="AV1485" s="117" cm="1">
        <f t="array" ref="AV148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85" s="411" t="s">
        <v>3441</v>
      </c>
      <c r="AX1485" s="117"/>
      <c r="AY1485" s="117" cm="1">
        <f t="array" ref="AY1485">IFERROR(_xlfn.XLOOKUP(Tableau210[[#This Row],[DN DONNEES BUTA ]]&amp;Tableau210[[#This Row],[PN DONNEES BUTA]],Tiges!$B$4:$B$79&amp;Tiges!$C$4:$C$79,Tiges!$G$4:$G$79),"")</f>
        <v>16</v>
      </c>
      <c r="AZ1485" s="117"/>
      <c r="BA1485" s="117" cm="1">
        <f t="array" ref="BA1485">IFERROR(_xlfn.XLOOKUP(Tableau210[[#This Row],[DN DONNEES BUTA ]]&amp;Tableau210[[#This Row],[PN DONNEES BUTA]],Tiges!$B$4:$B$79&amp;Tiges!$C$4:$C$79,Tiges!$H$4:$H$79),"")</f>
        <v>90</v>
      </c>
      <c r="BB1485" s="117"/>
      <c r="BC1485" s="184">
        <f>IFERROR(VLOOKUP(Tableau210[[#This Row],[OPERATION]],Tableau4[],2,FALSE),"")</f>
        <v>0</v>
      </c>
      <c r="BD1485" s="117"/>
      <c r="BE1485" s="182">
        <f>IFERROR(VLOOKUP(Tableau210[[#This Row],[OPERATION]],Tableau4[],3,FALSE),"")</f>
        <v>1</v>
      </c>
      <c r="BF1485" s="117"/>
      <c r="BG1485" s="117"/>
      <c r="BH1485" s="117" t="str" cm="1">
        <f t="array" ref="BH148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5" s="411" t="s">
        <v>3441</v>
      </c>
      <c r="BJ1485" s="117"/>
      <c r="BK1485" s="117"/>
      <c r="BL1485" s="117"/>
      <c r="BM1485" s="117"/>
      <c r="BN1485" s="117"/>
      <c r="BO1485" s="117"/>
      <c r="BP1485" s="117"/>
      <c r="BQ1485" s="48"/>
      <c r="BR1485" s="119"/>
      <c r="BS1485" s="48"/>
      <c r="BT1485" s="48"/>
      <c r="BU1485" s="48"/>
      <c r="BV1485" s="48"/>
      <c r="BW1485" s="48"/>
      <c r="BX1485" s="48"/>
    </row>
    <row r="1486" spans="1:76" ht="15.75" hidden="1" x14ac:dyDescent="0.25">
      <c r="A1486" s="48" t="e" cm="1">
        <f t="array" ref="A1486">_xlfn.XLOOKUP(Tableau210[[#This Row],[NOM]]&amp;Tableau210[[#This Row],[REPERE BUTA]],[6]!Tableau16[POSTE TECHNIQUE]&amp;[6]!Tableau16[Repere ADM],[6]!Tableau16[NUMERO CLIENT])</f>
        <v>#N/A</v>
      </c>
      <c r="B1486" s="48" t="e" cm="1">
        <f t="array" ref="B1486">_xlfn.XLOOKUP(Tableau210[[#This Row],[NOM]]&amp;Tableau210[[#This Row],[REPERE BUTA]],[6]!Tableau16[POSTE TECHNIQUE]&amp;[6]!Tableau16[Repere REF],[6]!Tableau16[NUMERO CLIENT])</f>
        <v>#N/A</v>
      </c>
      <c r="C1486" s="48" cm="1">
        <f t="array" ref="C1486">_xlfn.XLOOKUP(Tableau210[[#This Row],[NOM]]&amp;Tableau210[[#This Row],[Repere Ubleam]],[7]Sheet1!$C$2:$C$2995&amp;[7]Sheet1!$I$2:$I$2995,[7]Sheet1!$A$2:$A$2995)</f>
        <v>1486</v>
      </c>
      <c r="D1486" s="48" t="str">
        <f>C1486&amp;""</f>
        <v>1486</v>
      </c>
      <c r="E1486" s="48" t="e">
        <v>#N/A</v>
      </c>
      <c r="F1486" s="48" t="e">
        <v>#N/A</v>
      </c>
      <c r="G1486" s="190" t="s">
        <v>1644</v>
      </c>
      <c r="H1486" s="158" t="s">
        <v>1067</v>
      </c>
      <c r="I1486" s="158" t="s">
        <v>80</v>
      </c>
      <c r="J1486" s="158" t="s">
        <v>1074</v>
      </c>
      <c r="K1486" s="158" t="str">
        <f>_xlfn.XLOOKUP(Tableau210[[#This Row],[NOM]],[8]LUT!$I$5:$I$301,[8]LUT!$N$5:$N$301)</f>
        <v xml:space="preserve">Ballon </v>
      </c>
      <c r="L1486" s="119" t="s">
        <v>83</v>
      </c>
      <c r="M1486" s="119" t="s">
        <v>1298</v>
      </c>
      <c r="N1486" s="119" t="s">
        <v>1298</v>
      </c>
      <c r="O1486" s="119"/>
      <c r="P1486" s="119"/>
      <c r="Q1486" s="119"/>
      <c r="R1486" s="119"/>
      <c r="S1486" s="119"/>
      <c r="T1486" s="119"/>
      <c r="U1486" s="119"/>
      <c r="V1486" s="119"/>
      <c r="W1486" s="148"/>
      <c r="X1486" s="207" cm="1">
        <f t="array" ref="X148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8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6" s="148"/>
      <c r="AA1486" s="207" cm="1">
        <f t="array" ref="AA148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6" s="48"/>
      <c r="AD1486" s="117" t="s">
        <v>2196</v>
      </c>
      <c r="AE1486" s="119"/>
      <c r="AF1486" s="183">
        <f>IFERROR(VLOOKUP(Tableau210[[#This Row],[OPERATION]],Tableau4[],5,FALSE),"")</f>
        <v>0</v>
      </c>
      <c r="AG1486" s="119" cm="1">
        <f t="array" ref="AG1486">IFERROR(
   SUM(
      _xlfn._xlws.FILTER(
         Tableau3[JP],
         (Tableau3[ITEM]=Tableau210[[#This Row],[NOM]])*
         (Tableau3[Rep.]=Tableau210[[#This Row],[REPERE BUTA]])
      )
   ),
0)</f>
        <v>0</v>
      </c>
      <c r="AH1486" s="183">
        <f>IFERROR(VLOOKUP(Tableau210[[#This Row],[OPERATION]],Tableau4[],4,FALSE),"")</f>
        <v>0</v>
      </c>
      <c r="AI1486" s="119" cm="1">
        <f t="array" ref="AI1486">IFERROR(
   SUM(
      _xlfn._xlws.FILTER(
         Tableau3[BP],
         (Tableau3[ITEM]=Tableau210[[#This Row],[NOM]])*
         (Tableau3[Rep.]=Tableau210[[#This Row],[REPERE BUTA]])
      )
   ),
0)</f>
        <v>0</v>
      </c>
      <c r="AJ1486" s="181" t="str">
        <f>IF(Tableau210[[#This Row],[NB JP EMIS]]=1,"1 JP","") &amp; IF(Tableau210[[#This Row],[NB BP EMIS]]=1," 1 BP","")</f>
        <v/>
      </c>
      <c r="AK1486" s="119" t="str">
        <f>IF(Tableau210[[#This Row],[NB JP BUTA]]=1,"1 JP","") &amp; IF(Tableau210[[#This Row],[Nb BP BUTA]]=1," 1 BP","") &amp; IF(Tableau210[[#This Row],[Nb BP BUTA]]=2," 2 BP","")</f>
        <v/>
      </c>
      <c r="AL1486" s="117"/>
      <c r="AM1486" s="117">
        <f>IFERROR(+VLOOKUP(AY1486,Tiges!$G$4:$I$569,3,FALSE),"")</f>
        <v>27</v>
      </c>
      <c r="AN1486" s="48"/>
      <c r="AO1486" s="117"/>
      <c r="AP1486" s="117" cm="1">
        <f t="array" ref="AP148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6" s="411" t="s">
        <v>3441</v>
      </c>
      <c r="AR1486" s="117"/>
      <c r="AS1486" s="117" t="str" cm="1">
        <f t="array" ref="AS148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86" s="411" t="s">
        <v>3441</v>
      </c>
      <c r="AU1486" s="117"/>
      <c r="AV1486" s="117" cm="1">
        <f t="array" ref="AV148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86" s="411" t="s">
        <v>3441</v>
      </c>
      <c r="AX1486" s="117"/>
      <c r="AY1486" s="117" cm="1">
        <f t="array" ref="AY1486">IFERROR(_xlfn.XLOOKUP(Tableau210[[#This Row],[DN DONNEES BUTA ]]&amp;Tableau210[[#This Row],[PN DONNEES BUTA]],Tiges!$B$4:$B$79&amp;Tiges!$C$4:$C$79,Tiges!$G$4:$G$79),"")</f>
        <v>16</v>
      </c>
      <c r="AZ1486" s="117"/>
      <c r="BA1486" s="117" cm="1">
        <f t="array" ref="BA1486">IFERROR(_xlfn.XLOOKUP(Tableau210[[#This Row],[DN DONNEES BUTA ]]&amp;Tableau210[[#This Row],[PN DONNEES BUTA]],Tiges!$B$4:$B$79&amp;Tiges!$C$4:$C$79,Tiges!$H$4:$H$79),"")</f>
        <v>90</v>
      </c>
      <c r="BB1486" s="117"/>
      <c r="BC1486" s="184">
        <f>IFERROR(VLOOKUP(Tableau210[[#This Row],[OPERATION]],Tableau4[],2,FALSE),"")</f>
        <v>0</v>
      </c>
      <c r="BD1486" s="117" cm="1">
        <f t="array" ref="BD1486">IFERROR(
   SUM(
      _xlfn._xlws.FILTER(
         Tableau3[Nb Platinage Joint],
         (Tableau3[ITEM]=Tableau210[[#This Row],[NOM]])*
         (Tableau3[Rep.]=Tableau210[[#This Row],[REPERE BUTA]])
      )
   ),
0)</f>
        <v>0</v>
      </c>
      <c r="BE1486" s="182">
        <f>IFERROR(VLOOKUP(Tableau210[[#This Row],[OPERATION]],Tableau4[],3,FALSE),"")</f>
        <v>1</v>
      </c>
      <c r="BF1486" s="117" cm="1">
        <f t="array" ref="BF1486">IFERROR(
   SUM(
      _xlfn._xlws.FILTER(
         Tableau3[Joint Définitif Nb],
         (Tableau3[ITEM]=Tableau210[[#This Row],[NOM]])*
         (Tableau3[Rep.]=Tableau210[[#This Row],[REPERE BUTA]])
      )
   ),
0)</f>
        <v>2</v>
      </c>
      <c r="BG1486" s="117"/>
      <c r="BH1486" s="117" t="str" cm="1">
        <f t="array" ref="BH148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6" s="411" t="s">
        <v>3441</v>
      </c>
      <c r="BJ1486" s="117"/>
      <c r="BK1486" s="117"/>
      <c r="BL1486" s="117"/>
      <c r="BM1486" s="117"/>
      <c r="BN1486" s="117"/>
      <c r="BO1486" s="117"/>
      <c r="BP1486" s="117"/>
      <c r="BQ1486" s="48"/>
      <c r="BR1486" s="119"/>
      <c r="BS1486" s="48"/>
      <c r="BT1486" s="48"/>
      <c r="BU1486" s="48"/>
      <c r="BV1486" s="48"/>
      <c r="BW1486" s="48"/>
      <c r="BX1486" s="48"/>
    </row>
    <row r="1487" spans="1:76" ht="15.75" hidden="1" x14ac:dyDescent="0.25">
      <c r="A1487" s="48" t="e" cm="1">
        <f t="array" ref="A1487">_xlfn.XLOOKUP(Tableau210[[#This Row],[NOM]]&amp;Tableau210[[#This Row],[REPERE BUTA]],[6]!Tableau16[POSTE TECHNIQUE]&amp;[6]!Tableau16[Repere ADM],[6]!Tableau16[NUMERO CLIENT])</f>
        <v>#N/A</v>
      </c>
      <c r="B1487" s="48" t="e" cm="1">
        <f t="array" ref="B1487">_xlfn.XLOOKUP(Tableau210[[#This Row],[NOM]]&amp;Tableau210[[#This Row],[REPERE BUTA]],[6]!Tableau16[POSTE TECHNIQUE]&amp;[6]!Tableau16[Repere REF],[6]!Tableau16[NUMERO CLIENT])</f>
        <v>#N/A</v>
      </c>
      <c r="C1487" s="48" cm="1">
        <f t="array" ref="C1487">_xlfn.XLOOKUP(Tableau210[[#This Row],[NOM]]&amp;Tableau210[[#This Row],[Repere Ubleam]],[7]Sheet1!$C$2:$C$2995&amp;[7]Sheet1!$I$2:$I$2995,[7]Sheet1!$A$2:$A$2995)</f>
        <v>1487</v>
      </c>
      <c r="D1487" s="48" t="str">
        <f>C1487&amp;""</f>
        <v>1487</v>
      </c>
      <c r="E1487" s="48" t="e">
        <v>#N/A</v>
      </c>
      <c r="F1487" s="48" t="e">
        <v>#N/A</v>
      </c>
      <c r="G1487" s="190" t="s">
        <v>1644</v>
      </c>
      <c r="H1487" s="158" t="s">
        <v>1067</v>
      </c>
      <c r="I1487" s="158" t="s">
        <v>80</v>
      </c>
      <c r="J1487" s="158" t="s">
        <v>1074</v>
      </c>
      <c r="K1487" s="158" t="str">
        <f>_xlfn.XLOOKUP(Tableau210[[#This Row],[NOM]],[8]LUT!$I$5:$I$301,[8]LUT!$N$5:$N$301)</f>
        <v xml:space="preserve">Ballon </v>
      </c>
      <c r="L1487" s="119" t="s">
        <v>83</v>
      </c>
      <c r="M1487" s="119" t="s">
        <v>1230</v>
      </c>
      <c r="N1487" s="119" t="s">
        <v>1230</v>
      </c>
      <c r="O1487" s="119"/>
      <c r="P1487" s="119"/>
      <c r="Q1487" s="119"/>
      <c r="R1487" s="119"/>
      <c r="S1487" s="119"/>
      <c r="T1487" s="119"/>
      <c r="U1487" s="119"/>
      <c r="V1487" s="119"/>
      <c r="W1487" s="148"/>
      <c r="X1487" s="207" cm="1">
        <f t="array" ref="X148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8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7" s="148"/>
      <c r="AA1487" s="207" cm="1">
        <f t="array" ref="AA148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7" s="48"/>
      <c r="AD1487" s="117" t="s">
        <v>2196</v>
      </c>
      <c r="AE1487" s="119"/>
      <c r="AF1487" s="183">
        <f>IFERROR(VLOOKUP(Tableau210[[#This Row],[OPERATION]],Tableau4[],5,FALSE),"")</f>
        <v>0</v>
      </c>
      <c r="AG1487" s="119"/>
      <c r="AH1487" s="183">
        <f>IFERROR(VLOOKUP(Tableau210[[#This Row],[OPERATION]],Tableau4[],4,FALSE),"")</f>
        <v>0</v>
      </c>
      <c r="AI1487" s="119"/>
      <c r="AJ1487" s="181" t="str">
        <f>IF(Tableau210[[#This Row],[NB JP EMIS]]=1,"1 JP","") &amp; IF(Tableau210[[#This Row],[NB BP EMIS]]=1," 1 BP","")</f>
        <v/>
      </c>
      <c r="AK1487" s="119" t="str">
        <f>IF(Tableau210[[#This Row],[NB JP BUTA]]=1,"1 JP","") &amp; IF(Tableau210[[#This Row],[Nb BP BUTA]]=1," 1 BP","") &amp; IF(Tableau210[[#This Row],[Nb BP BUTA]]=2," 2 BP","")</f>
        <v/>
      </c>
      <c r="AL1487" s="117"/>
      <c r="AM1487" s="117">
        <f>IFERROR(+VLOOKUP(AY1487,Tiges!$G$4:$I$569,3,FALSE),"")</f>
        <v>27</v>
      </c>
      <c r="AN1487" s="48"/>
      <c r="AO1487" s="117"/>
      <c r="AP1487" s="117" cm="1">
        <f t="array" ref="AP148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7" s="411" t="s">
        <v>3441</v>
      </c>
      <c r="AR1487" s="117"/>
      <c r="AS1487" s="117" t="str" cm="1">
        <f t="array" ref="AS148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87" s="411" t="s">
        <v>3441</v>
      </c>
      <c r="AU1487" s="117"/>
      <c r="AV1487" s="117" cm="1">
        <f t="array" ref="AV148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87" s="411" t="s">
        <v>3441</v>
      </c>
      <c r="AX1487" s="117"/>
      <c r="AY1487" s="117" cm="1">
        <f t="array" ref="AY1487">IFERROR(_xlfn.XLOOKUP(Tableau210[[#This Row],[DN DONNEES BUTA ]]&amp;Tableau210[[#This Row],[PN DONNEES BUTA]],Tiges!$B$4:$B$79&amp;Tiges!$C$4:$C$79,Tiges!$G$4:$G$79),"")</f>
        <v>16</v>
      </c>
      <c r="AZ1487" s="117"/>
      <c r="BA1487" s="117" cm="1">
        <f t="array" ref="BA1487">IFERROR(_xlfn.XLOOKUP(Tableau210[[#This Row],[DN DONNEES BUTA ]]&amp;Tableau210[[#This Row],[PN DONNEES BUTA]],Tiges!$B$4:$B$79&amp;Tiges!$C$4:$C$79,Tiges!$H$4:$H$79),"")</f>
        <v>90</v>
      </c>
      <c r="BB1487" s="117"/>
      <c r="BC1487" s="184">
        <f>IFERROR(VLOOKUP(Tableau210[[#This Row],[OPERATION]],Tableau4[],2,FALSE),"")</f>
        <v>0</v>
      </c>
      <c r="BD1487" s="117"/>
      <c r="BE1487" s="182">
        <f>IFERROR(VLOOKUP(Tableau210[[#This Row],[OPERATION]],Tableau4[],3,FALSE),"")</f>
        <v>1</v>
      </c>
      <c r="BF1487" s="117"/>
      <c r="BG1487" s="117"/>
      <c r="BH1487" s="117" t="str" cm="1">
        <f t="array" ref="BH148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7" s="411" t="s">
        <v>3441</v>
      </c>
      <c r="BJ1487" s="117"/>
      <c r="BK1487" s="117"/>
      <c r="BL1487" s="117"/>
      <c r="BM1487" s="117"/>
      <c r="BN1487" s="117"/>
      <c r="BO1487" s="117"/>
      <c r="BP1487" s="117"/>
      <c r="BQ1487" s="48"/>
      <c r="BR1487" s="119"/>
      <c r="BS1487" s="48"/>
      <c r="BT1487" s="48"/>
      <c r="BU1487" s="48"/>
      <c r="BV1487" s="48"/>
      <c r="BW1487" s="48"/>
      <c r="BX1487" s="48"/>
    </row>
    <row r="1488" spans="1:76" ht="15.75" hidden="1" x14ac:dyDescent="0.25">
      <c r="A1488" s="48" t="e" cm="1">
        <f t="array" ref="A1488">_xlfn.XLOOKUP(Tableau210[[#This Row],[NOM]]&amp;Tableau210[[#This Row],[REPERE BUTA]],[6]!Tableau16[POSTE TECHNIQUE]&amp;[6]!Tableau16[Repere ADM],[6]!Tableau16[NUMERO CLIENT])</f>
        <v>#N/A</v>
      </c>
      <c r="B1488" s="48" t="e" cm="1">
        <f t="array" ref="B1488">_xlfn.XLOOKUP(Tableau210[[#This Row],[NOM]]&amp;Tableau210[[#This Row],[REPERE BUTA]],[6]!Tableau16[POSTE TECHNIQUE]&amp;[6]!Tableau16[Repere REF],[6]!Tableau16[NUMERO CLIENT])</f>
        <v>#N/A</v>
      </c>
      <c r="C1488" s="48" cm="1">
        <f t="array" ref="C1488">_xlfn.XLOOKUP(Tableau210[[#This Row],[NOM]]&amp;Tableau210[[#This Row],[Repere Ubleam]],[7]Sheet1!$C$2:$C$2995&amp;[7]Sheet1!$I$2:$I$2995,[7]Sheet1!$A$2:$A$2995)</f>
        <v>1488</v>
      </c>
      <c r="D1488" s="48" t="str">
        <f>C1488&amp;""</f>
        <v>1488</v>
      </c>
      <c r="E1488" s="48" t="e">
        <v>#N/A</v>
      </c>
      <c r="F1488" s="48" t="e">
        <v>#N/A</v>
      </c>
      <c r="G1488" s="190" t="s">
        <v>1644</v>
      </c>
      <c r="H1488" s="158" t="s">
        <v>1067</v>
      </c>
      <c r="I1488" s="158" t="s">
        <v>80</v>
      </c>
      <c r="J1488" s="158" t="s">
        <v>1074</v>
      </c>
      <c r="K1488" s="158" t="str">
        <f>_xlfn.XLOOKUP(Tableau210[[#This Row],[NOM]],[8]LUT!$I$5:$I$301,[8]LUT!$N$5:$N$301)</f>
        <v xml:space="preserve">Ballon </v>
      </c>
      <c r="L1488" s="119" t="s">
        <v>75</v>
      </c>
      <c r="M1488" s="119" t="s">
        <v>1268</v>
      </c>
      <c r="N1488" s="119" t="s">
        <v>1268</v>
      </c>
      <c r="O1488" s="119"/>
      <c r="P1488" s="119"/>
      <c r="Q1488" s="119"/>
      <c r="R1488" s="119"/>
      <c r="S1488" s="119"/>
      <c r="T1488" s="119"/>
      <c r="U1488" s="119"/>
      <c r="V1488" s="119"/>
      <c r="W1488" s="148"/>
      <c r="X1488" s="207" cm="1">
        <f t="array" ref="X148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8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8" s="148"/>
      <c r="AA1488" s="207" cm="1">
        <f t="array" ref="AA148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8" s="48"/>
      <c r="AD1488" s="117" t="s">
        <v>2196</v>
      </c>
      <c r="AE1488" s="119"/>
      <c r="AF1488" s="183">
        <f>IFERROR(VLOOKUP(Tableau210[[#This Row],[OPERATION]],Tableau4[],5,FALSE),"")</f>
        <v>0</v>
      </c>
      <c r="AG1488" s="119" cm="1">
        <f t="array" ref="AG1488">IFERROR(
   SUM(
      _xlfn._xlws.FILTER(
         Tableau3[JP],
         (Tableau3[ITEM]=Tableau210[[#This Row],[NOM]])*
         (Tableau3[Rep.]=Tableau210[[#This Row],[REPERE BUTA]])
      )
   ),
0)</f>
        <v>0</v>
      </c>
      <c r="AH1488" s="183">
        <f>IFERROR(VLOOKUP(Tableau210[[#This Row],[OPERATION]],Tableau4[],4,FALSE),"")</f>
        <v>0</v>
      </c>
      <c r="AI1488" s="119" cm="1">
        <f t="array" ref="AI1488">IFERROR(
   SUM(
      _xlfn._xlws.FILTER(
         Tableau3[BP],
         (Tableau3[ITEM]=Tableau210[[#This Row],[NOM]])*
         (Tableau3[Rep.]=Tableau210[[#This Row],[REPERE BUTA]])
      )
   ),
0)</f>
        <v>0</v>
      </c>
      <c r="AJ1488" s="181" t="str">
        <f>IF(Tableau210[[#This Row],[NB JP EMIS]]=1,"1 JP","") &amp; IF(Tableau210[[#This Row],[NB BP EMIS]]=1," 1 BP","")</f>
        <v/>
      </c>
      <c r="AK1488" s="119" t="str">
        <f>IF(Tableau210[[#This Row],[NB JP BUTA]]=1,"1 JP","") &amp; IF(Tableau210[[#This Row],[Nb BP BUTA]]=1," 1 BP","") &amp; IF(Tableau210[[#This Row],[Nb BP BUTA]]=2," 2 BP","")</f>
        <v/>
      </c>
      <c r="AL1488" s="117"/>
      <c r="AM1488" s="117">
        <f>IFERROR(+VLOOKUP(AY1488,Tiges!$G$4:$I$569,3,FALSE),"")</f>
        <v>27</v>
      </c>
      <c r="AN1488" s="48"/>
      <c r="AO1488" s="117"/>
      <c r="AP1488" s="117" cm="1">
        <f t="array" ref="AP148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8" s="411" t="s">
        <v>3441</v>
      </c>
      <c r="AR1488" s="117"/>
      <c r="AS1488" s="117" t="str" cm="1">
        <f t="array" ref="AS148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88" s="411" t="s">
        <v>3441</v>
      </c>
      <c r="AU1488" s="117"/>
      <c r="AV1488" s="117" cm="1">
        <f t="array" ref="AV148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88" s="411" t="s">
        <v>3441</v>
      </c>
      <c r="AX1488" s="117"/>
      <c r="AY1488" s="117" cm="1">
        <f t="array" ref="AY1488">IFERROR(_xlfn.XLOOKUP(Tableau210[[#This Row],[DN DONNEES BUTA ]]&amp;Tableau210[[#This Row],[PN DONNEES BUTA]],Tiges!$B$4:$B$79&amp;Tiges!$C$4:$C$79,Tiges!$G$4:$G$79),"")</f>
        <v>16</v>
      </c>
      <c r="AZ1488" s="117"/>
      <c r="BA1488" s="117" cm="1">
        <f t="array" ref="BA1488">IFERROR(_xlfn.XLOOKUP(Tableau210[[#This Row],[DN DONNEES BUTA ]]&amp;Tableau210[[#This Row],[PN DONNEES BUTA]],Tiges!$B$4:$B$79&amp;Tiges!$C$4:$C$79,Tiges!$H$4:$H$79),"")</f>
        <v>90</v>
      </c>
      <c r="BB1488" s="117"/>
      <c r="BC1488" s="184">
        <f>IFERROR(VLOOKUP(Tableau210[[#This Row],[OPERATION]],Tableau4[],2,FALSE),"")</f>
        <v>0</v>
      </c>
      <c r="BD1488" s="117" cm="1">
        <f t="array" ref="BD1488">IFERROR(
   SUM(
      _xlfn._xlws.FILTER(
         Tableau3[Nb Platinage Joint],
         (Tableau3[ITEM]=Tableau210[[#This Row],[NOM]])*
         (Tableau3[Rep.]=Tableau210[[#This Row],[REPERE BUTA]])
      )
   ),
0)</f>
        <v>0</v>
      </c>
      <c r="BE1488" s="182">
        <f>IFERROR(VLOOKUP(Tableau210[[#This Row],[OPERATION]],Tableau4[],3,FALSE),"")</f>
        <v>1</v>
      </c>
      <c r="BF1488" s="117" cm="1">
        <f t="array" ref="BF1488">IFERROR(
   SUM(
      _xlfn._xlws.FILTER(
         Tableau3[Joint Définitif Nb],
         (Tableau3[ITEM]=Tableau210[[#This Row],[NOM]])*
         (Tableau3[Rep.]=Tableau210[[#This Row],[REPERE BUTA]])
      )
   ),
0)</f>
        <v>2</v>
      </c>
      <c r="BG1488" s="117"/>
      <c r="BH1488" s="117" t="str" cm="1">
        <f t="array" ref="BH148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8" s="411" t="s">
        <v>3441</v>
      </c>
      <c r="BJ1488" s="117"/>
      <c r="BK1488" s="117"/>
      <c r="BL1488" s="117"/>
      <c r="BM1488" s="117"/>
      <c r="BN1488" s="117"/>
      <c r="BO1488" s="117"/>
      <c r="BP1488" s="117"/>
      <c r="BQ1488" s="48"/>
      <c r="BR1488" s="119"/>
      <c r="BS1488" s="48"/>
      <c r="BT1488" s="48"/>
      <c r="BU1488" s="48"/>
      <c r="BV1488" s="48"/>
      <c r="BW1488" s="48"/>
      <c r="BX1488" s="48"/>
    </row>
    <row r="1489" spans="1:76" ht="15.75" hidden="1" x14ac:dyDescent="0.25">
      <c r="A1489" s="48" t="e" cm="1">
        <f t="array" ref="A1489">_xlfn.XLOOKUP(Tableau210[[#This Row],[NOM]]&amp;Tableau210[[#This Row],[REPERE BUTA]],[6]!Tableau16[POSTE TECHNIQUE]&amp;[6]!Tableau16[Repere ADM],[6]!Tableau16[NUMERO CLIENT])</f>
        <v>#N/A</v>
      </c>
      <c r="B1489" s="48" t="e" cm="1">
        <f t="array" ref="B1489">_xlfn.XLOOKUP(Tableau210[[#This Row],[NOM]]&amp;Tableau210[[#This Row],[REPERE BUTA]],[6]!Tableau16[POSTE TECHNIQUE]&amp;[6]!Tableau16[Repere REF],[6]!Tableau16[NUMERO CLIENT])</f>
        <v>#N/A</v>
      </c>
      <c r="C1489" s="48" cm="1">
        <f t="array" ref="C1489">_xlfn.XLOOKUP(Tableau210[[#This Row],[NOM]]&amp;Tableau210[[#This Row],[Repere Ubleam]],[7]Sheet1!$C$2:$C$2995&amp;[7]Sheet1!$I$2:$I$2995,[7]Sheet1!$A$2:$A$2995)</f>
        <v>1489</v>
      </c>
      <c r="D1489" s="48" t="str">
        <f>C1489&amp;""</f>
        <v>1489</v>
      </c>
      <c r="E1489" s="48" t="e">
        <v>#N/A</v>
      </c>
      <c r="F1489" s="48" t="e">
        <v>#N/A</v>
      </c>
      <c r="G1489" s="190" t="s">
        <v>1644</v>
      </c>
      <c r="H1489" s="158" t="s">
        <v>1067</v>
      </c>
      <c r="I1489" s="158" t="s">
        <v>80</v>
      </c>
      <c r="J1489" s="158" t="s">
        <v>1074</v>
      </c>
      <c r="K1489" s="158" t="str">
        <f>_xlfn.XLOOKUP(Tableau210[[#This Row],[NOM]],[8]LUT!$I$5:$I$301,[8]LUT!$N$5:$N$301)</f>
        <v xml:space="preserve">Ballon </v>
      </c>
      <c r="L1489" s="119" t="s">
        <v>75</v>
      </c>
      <c r="M1489" s="119" t="s">
        <v>1271</v>
      </c>
      <c r="N1489" s="119" t="s">
        <v>1271</v>
      </c>
      <c r="O1489" s="119"/>
      <c r="P1489" s="119"/>
      <c r="Q1489" s="119"/>
      <c r="R1489" s="119"/>
      <c r="S1489" s="119"/>
      <c r="T1489" s="119"/>
      <c r="U1489" s="119"/>
      <c r="V1489" s="119"/>
      <c r="W1489" s="148"/>
      <c r="X1489" s="207" cm="1">
        <f t="array" ref="X148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8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89" s="148"/>
      <c r="AA1489" s="207" cm="1">
        <f t="array" ref="AA148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8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89" s="48"/>
      <c r="AD1489" s="117" t="s">
        <v>2196</v>
      </c>
      <c r="AE1489" s="119"/>
      <c r="AF1489" s="183">
        <f>IFERROR(VLOOKUP(Tableau210[[#This Row],[OPERATION]],Tableau4[],5,FALSE),"")</f>
        <v>0</v>
      </c>
      <c r="AG1489" s="119"/>
      <c r="AH1489" s="183">
        <f>IFERROR(VLOOKUP(Tableau210[[#This Row],[OPERATION]],Tableau4[],4,FALSE),"")</f>
        <v>0</v>
      </c>
      <c r="AI1489" s="119"/>
      <c r="AJ1489" s="181" t="str">
        <f>IF(Tableau210[[#This Row],[NB JP EMIS]]=1,"1 JP","") &amp; IF(Tableau210[[#This Row],[NB BP EMIS]]=1," 1 BP","")</f>
        <v/>
      </c>
      <c r="AK1489" s="119" t="str">
        <f>IF(Tableau210[[#This Row],[NB JP BUTA]]=1,"1 JP","") &amp; IF(Tableau210[[#This Row],[Nb BP BUTA]]=1," 1 BP","") &amp; IF(Tableau210[[#This Row],[Nb BP BUTA]]=2," 2 BP","")</f>
        <v/>
      </c>
      <c r="AL1489" s="117"/>
      <c r="AM1489" s="117">
        <f>IFERROR(+VLOOKUP(AY1489,Tiges!$G$4:$I$569,3,FALSE),"")</f>
        <v>27</v>
      </c>
      <c r="AN1489" s="48"/>
      <c r="AO1489" s="117"/>
      <c r="AP1489" s="117" cm="1">
        <f t="array" ref="AP148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89" s="411" t="s">
        <v>3441</v>
      </c>
      <c r="AR1489" s="117"/>
      <c r="AS1489" s="117" t="str" cm="1">
        <f t="array" ref="AS148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89" s="411" t="s">
        <v>3441</v>
      </c>
      <c r="AU1489" s="117"/>
      <c r="AV1489" s="117" cm="1">
        <f t="array" ref="AV148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89" s="411" t="s">
        <v>3441</v>
      </c>
      <c r="AX1489" s="117"/>
      <c r="AY1489" s="117" cm="1">
        <f t="array" ref="AY1489">IFERROR(_xlfn.XLOOKUP(Tableau210[[#This Row],[DN DONNEES BUTA ]]&amp;Tableau210[[#This Row],[PN DONNEES BUTA]],Tiges!$B$4:$B$79&amp;Tiges!$C$4:$C$79,Tiges!$G$4:$G$79),"")</f>
        <v>16</v>
      </c>
      <c r="AZ1489" s="117"/>
      <c r="BA1489" s="117" cm="1">
        <f t="array" ref="BA1489">IFERROR(_xlfn.XLOOKUP(Tableau210[[#This Row],[DN DONNEES BUTA ]]&amp;Tableau210[[#This Row],[PN DONNEES BUTA]],Tiges!$B$4:$B$79&amp;Tiges!$C$4:$C$79,Tiges!$H$4:$H$79),"")</f>
        <v>90</v>
      </c>
      <c r="BB1489" s="117"/>
      <c r="BC1489" s="184">
        <f>IFERROR(VLOOKUP(Tableau210[[#This Row],[OPERATION]],Tableau4[],2,FALSE),"")</f>
        <v>0</v>
      </c>
      <c r="BD1489" s="117"/>
      <c r="BE1489" s="182">
        <f>IFERROR(VLOOKUP(Tableau210[[#This Row],[OPERATION]],Tableau4[],3,FALSE),"")</f>
        <v>1</v>
      </c>
      <c r="BF1489" s="117"/>
      <c r="BG1489" s="117"/>
      <c r="BH1489" s="117" t="str" cm="1">
        <f t="array" ref="BH148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89" s="411" t="s">
        <v>3441</v>
      </c>
      <c r="BJ1489" s="117"/>
      <c r="BK1489" s="117"/>
      <c r="BL1489" s="117"/>
      <c r="BM1489" s="117"/>
      <c r="BN1489" s="117"/>
      <c r="BO1489" s="117"/>
      <c r="BP1489" s="117"/>
      <c r="BQ1489" s="48"/>
      <c r="BR1489" s="119"/>
      <c r="BS1489" s="48"/>
      <c r="BT1489" s="48"/>
      <c r="BU1489" s="48"/>
      <c r="BV1489" s="48"/>
      <c r="BW1489" s="48"/>
      <c r="BX1489" s="48"/>
    </row>
    <row r="1490" spans="1:76" ht="15.75" hidden="1" x14ac:dyDescent="0.25">
      <c r="A1490" s="48" t="e" cm="1">
        <f t="array" ref="A1490">_xlfn.XLOOKUP(Tableau210[[#This Row],[NOM]]&amp;Tableau210[[#This Row],[REPERE BUTA]],[6]!Tableau16[POSTE TECHNIQUE]&amp;[6]!Tableau16[Repere ADM],[6]!Tableau16[NUMERO CLIENT])</f>
        <v>#N/A</v>
      </c>
      <c r="B1490" s="48" t="e" cm="1">
        <f t="array" ref="B1490">_xlfn.XLOOKUP(Tableau210[[#This Row],[NOM]]&amp;Tableau210[[#This Row],[REPERE BUTA]],[6]!Tableau16[POSTE TECHNIQUE]&amp;[6]!Tableau16[Repere REF],[6]!Tableau16[NUMERO CLIENT])</f>
        <v>#N/A</v>
      </c>
      <c r="C1490" s="48" cm="1">
        <f t="array" ref="C1490">_xlfn.XLOOKUP(Tableau210[[#This Row],[NOM]]&amp;Tableau210[[#This Row],[Repere Ubleam]],[7]Sheet1!$C$2:$C$2995&amp;[7]Sheet1!$I$2:$I$2995,[7]Sheet1!$A$2:$A$2995)</f>
        <v>1490</v>
      </c>
      <c r="D1490" s="48" t="str">
        <f>C1490&amp;""</f>
        <v>1490</v>
      </c>
      <c r="E1490" s="48" t="e">
        <v>#N/A</v>
      </c>
      <c r="F1490" s="48" t="e">
        <v>#N/A</v>
      </c>
      <c r="G1490" s="190" t="s">
        <v>1644</v>
      </c>
      <c r="H1490" s="158" t="s">
        <v>1067</v>
      </c>
      <c r="I1490" s="158" t="s">
        <v>80</v>
      </c>
      <c r="J1490" s="158" t="s">
        <v>1074</v>
      </c>
      <c r="K1490" s="158" t="str">
        <f>_xlfn.XLOOKUP(Tableau210[[#This Row],[NOM]],[8]LUT!$I$5:$I$301,[8]LUT!$N$5:$N$301)</f>
        <v xml:space="preserve">Ballon </v>
      </c>
      <c r="L1490" s="119" t="s">
        <v>70</v>
      </c>
      <c r="M1490" s="119" t="s">
        <v>1227</v>
      </c>
      <c r="N1490" s="119" t="s">
        <v>1227</v>
      </c>
      <c r="O1490" s="119"/>
      <c r="P1490" s="119"/>
      <c r="Q1490" s="119"/>
      <c r="R1490" s="119"/>
      <c r="S1490" s="119"/>
      <c r="T1490" s="119"/>
      <c r="U1490" s="119"/>
      <c r="V1490" s="119"/>
      <c r="W1490" s="148"/>
      <c r="X1490" s="207" cm="1">
        <f t="array" ref="X149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9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0" s="148"/>
      <c r="AA1490" s="207" cm="1">
        <f t="array" ref="AA149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9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0" s="48"/>
      <c r="AD1490" s="117" t="s">
        <v>2196</v>
      </c>
      <c r="AE1490" s="119"/>
      <c r="AF1490" s="183">
        <f>IFERROR(VLOOKUP(Tableau210[[#This Row],[OPERATION]],Tableau4[],5,FALSE),"")</f>
        <v>0</v>
      </c>
      <c r="AG1490" s="119" cm="1">
        <f t="array" ref="AG1490">IFERROR(
   SUM(
      _xlfn._xlws.FILTER(
         Tableau3[JP],
         (Tableau3[ITEM]=Tableau210[[#This Row],[NOM]])*
         (Tableau3[Rep.]=Tableau210[[#This Row],[REPERE BUTA]])
      )
   ),
0)</f>
        <v>0</v>
      </c>
      <c r="AH1490" s="183">
        <f>IFERROR(VLOOKUP(Tableau210[[#This Row],[OPERATION]],Tableau4[],4,FALSE),"")</f>
        <v>0</v>
      </c>
      <c r="AI1490" s="119" cm="1">
        <f t="array" ref="AI1490">IFERROR(
   SUM(
      _xlfn._xlws.FILTER(
         Tableau3[BP],
         (Tableau3[ITEM]=Tableau210[[#This Row],[NOM]])*
         (Tableau3[Rep.]=Tableau210[[#This Row],[REPERE BUTA]])
      )
   ),
0)</f>
        <v>0</v>
      </c>
      <c r="AJ1490" s="181" t="str">
        <f>IF(Tableau210[[#This Row],[NB JP EMIS]]=1,"1 JP","") &amp; IF(Tableau210[[#This Row],[NB BP EMIS]]=1," 1 BP","")</f>
        <v/>
      </c>
      <c r="AK1490" s="119" t="str">
        <f>IF(Tableau210[[#This Row],[NB JP BUTA]]=1,"1 JP","") &amp; IF(Tableau210[[#This Row],[Nb BP BUTA]]=1," 1 BP","") &amp; IF(Tableau210[[#This Row],[Nb BP BUTA]]=2," 2 BP","")</f>
        <v/>
      </c>
      <c r="AL1490" s="117"/>
      <c r="AM1490" s="117">
        <f>IFERROR(+VLOOKUP(AY1490,Tiges!$G$4:$I$569,3,FALSE),"")</f>
        <v>27</v>
      </c>
      <c r="AN1490" s="48"/>
      <c r="AO1490" s="117"/>
      <c r="AP1490" s="117" cm="1">
        <f t="array" ref="AP149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90" s="411" t="s">
        <v>3441</v>
      </c>
      <c r="AR1490" s="117"/>
      <c r="AS1490" s="117" t="str" cm="1">
        <f t="array" ref="AS149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90" s="411" t="s">
        <v>3441</v>
      </c>
      <c r="AU1490" s="117"/>
      <c r="AV1490" s="117" cm="1">
        <f t="array" ref="AV149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0" s="411" t="s">
        <v>3441</v>
      </c>
      <c r="AX1490" s="117"/>
      <c r="AY1490" s="117" cm="1">
        <f t="array" ref="AY1490">IFERROR(_xlfn.XLOOKUP(Tableau210[[#This Row],[DN DONNEES BUTA ]]&amp;Tableau210[[#This Row],[PN DONNEES BUTA]],Tiges!$B$4:$B$79&amp;Tiges!$C$4:$C$79,Tiges!$G$4:$G$79),"")</f>
        <v>16</v>
      </c>
      <c r="AZ1490" s="117"/>
      <c r="BA1490" s="117" cm="1">
        <f t="array" ref="BA1490">IFERROR(_xlfn.XLOOKUP(Tableau210[[#This Row],[DN DONNEES BUTA ]]&amp;Tableau210[[#This Row],[PN DONNEES BUTA]],Tiges!$B$4:$B$79&amp;Tiges!$C$4:$C$79,Tiges!$H$4:$H$79),"")</f>
        <v>90</v>
      </c>
      <c r="BB1490" s="117"/>
      <c r="BC1490" s="184">
        <f>IFERROR(VLOOKUP(Tableau210[[#This Row],[OPERATION]],Tableau4[],2,FALSE),"")</f>
        <v>0</v>
      </c>
      <c r="BD1490" s="117" cm="1">
        <f t="array" ref="BD1490">IFERROR(
   SUM(
      _xlfn._xlws.FILTER(
         Tableau3[Nb Platinage Joint],
         (Tableau3[ITEM]=Tableau210[[#This Row],[NOM]])*
         (Tableau3[Rep.]=Tableau210[[#This Row],[REPERE BUTA]])
      )
   ),
0)</f>
        <v>0</v>
      </c>
      <c r="BE1490" s="182">
        <f>IFERROR(VLOOKUP(Tableau210[[#This Row],[OPERATION]],Tableau4[],3,FALSE),"")</f>
        <v>1</v>
      </c>
      <c r="BF1490" s="117" cm="1">
        <f t="array" ref="BF1490">IFERROR(
   SUM(
      _xlfn._xlws.FILTER(
         Tableau3[Joint Définitif Nb],
         (Tableau3[ITEM]=Tableau210[[#This Row],[NOM]])*
         (Tableau3[Rep.]=Tableau210[[#This Row],[REPERE BUTA]])
      )
   ),
0)</f>
        <v>2</v>
      </c>
      <c r="BG1490" s="117"/>
      <c r="BH1490" s="117" t="str" cm="1">
        <f t="array" ref="BH149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90" s="411" t="s">
        <v>3441</v>
      </c>
      <c r="BJ1490" s="117"/>
      <c r="BK1490" s="117"/>
      <c r="BL1490" s="117"/>
      <c r="BM1490" s="117"/>
      <c r="BN1490" s="117"/>
      <c r="BO1490" s="117"/>
      <c r="BP1490" s="117"/>
      <c r="BQ1490" s="48"/>
      <c r="BR1490" s="119"/>
      <c r="BS1490" s="48"/>
      <c r="BT1490" s="48"/>
      <c r="BU1490" s="48"/>
      <c r="BV1490" s="48"/>
      <c r="BW1490" s="48"/>
      <c r="BX1490" s="48"/>
    </row>
    <row r="1491" spans="1:76" ht="15.75" hidden="1" x14ac:dyDescent="0.25">
      <c r="A1491" s="48" t="e" cm="1">
        <f t="array" ref="A1491">_xlfn.XLOOKUP(Tableau210[[#This Row],[NOM]]&amp;Tableau210[[#This Row],[REPERE BUTA]],[6]!Tableau16[POSTE TECHNIQUE]&amp;[6]!Tableau16[Repere ADM],[6]!Tableau16[NUMERO CLIENT])</f>
        <v>#N/A</v>
      </c>
      <c r="B1491" s="48" t="e" cm="1">
        <f t="array" ref="B1491">_xlfn.XLOOKUP(Tableau210[[#This Row],[NOM]]&amp;Tableau210[[#This Row],[REPERE BUTA]],[6]!Tableau16[POSTE TECHNIQUE]&amp;[6]!Tableau16[Repere REF],[6]!Tableau16[NUMERO CLIENT])</f>
        <v>#N/A</v>
      </c>
      <c r="C1491" s="48" cm="1">
        <f t="array" ref="C1491">_xlfn.XLOOKUP(Tableau210[[#This Row],[NOM]]&amp;Tableau210[[#This Row],[Repere Ubleam]],[7]Sheet1!$C$2:$C$2995&amp;[7]Sheet1!$I$2:$I$2995,[7]Sheet1!$A$2:$A$2995)</f>
        <v>1491</v>
      </c>
      <c r="D1491" s="48" t="str">
        <f>C1491&amp;""</f>
        <v>1491</v>
      </c>
      <c r="E1491" s="48" t="e">
        <v>#N/A</v>
      </c>
      <c r="F1491" s="48" t="e">
        <v>#N/A</v>
      </c>
      <c r="G1491" s="190" t="s">
        <v>1644</v>
      </c>
      <c r="H1491" s="158" t="s">
        <v>1067</v>
      </c>
      <c r="I1491" s="158" t="s">
        <v>80</v>
      </c>
      <c r="J1491" s="158" t="s">
        <v>1074</v>
      </c>
      <c r="K1491" s="158" t="str">
        <f>_xlfn.XLOOKUP(Tableau210[[#This Row],[NOM]],[8]LUT!$I$5:$I$301,[8]LUT!$N$5:$N$301)</f>
        <v xml:space="preserve">Ballon </v>
      </c>
      <c r="L1491" s="119" t="s">
        <v>70</v>
      </c>
      <c r="M1491" s="119" t="s">
        <v>1233</v>
      </c>
      <c r="N1491" s="119" t="s">
        <v>1233</v>
      </c>
      <c r="O1491" s="119"/>
      <c r="P1491" s="119"/>
      <c r="Q1491" s="119"/>
      <c r="R1491" s="119"/>
      <c r="S1491" s="119"/>
      <c r="T1491" s="119"/>
      <c r="U1491" s="119"/>
      <c r="V1491" s="119"/>
      <c r="W1491" s="148"/>
      <c r="X1491" s="207" cm="1">
        <f t="array" ref="X149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9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1" s="148"/>
      <c r="AA1491" s="207" cm="1">
        <f t="array" ref="AA149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9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1" s="48"/>
      <c r="AD1491" s="117" t="s">
        <v>2196</v>
      </c>
      <c r="AE1491" s="119"/>
      <c r="AF1491" s="183">
        <f>IFERROR(VLOOKUP(Tableau210[[#This Row],[OPERATION]],Tableau4[],5,FALSE),"")</f>
        <v>0</v>
      </c>
      <c r="AG1491" s="119"/>
      <c r="AH1491" s="183">
        <f>IFERROR(VLOOKUP(Tableau210[[#This Row],[OPERATION]],Tableau4[],4,FALSE),"")</f>
        <v>0</v>
      </c>
      <c r="AI1491" s="119"/>
      <c r="AJ1491" s="181" t="str">
        <f>IF(Tableau210[[#This Row],[NB JP EMIS]]=1,"1 JP","") &amp; IF(Tableau210[[#This Row],[NB BP EMIS]]=1," 1 BP","")</f>
        <v/>
      </c>
      <c r="AK1491" s="119" t="str">
        <f>IF(Tableau210[[#This Row],[NB JP BUTA]]=1,"1 JP","") &amp; IF(Tableau210[[#This Row],[Nb BP BUTA]]=1," 1 BP","") &amp; IF(Tableau210[[#This Row],[Nb BP BUTA]]=2," 2 BP","")</f>
        <v/>
      </c>
      <c r="AL1491" s="117"/>
      <c r="AM1491" s="117">
        <f>IFERROR(+VLOOKUP(AY1491,Tiges!$G$4:$I$569,3,FALSE),"")</f>
        <v>27</v>
      </c>
      <c r="AN1491" s="48"/>
      <c r="AO1491" s="117"/>
      <c r="AP1491" s="117" cm="1">
        <f t="array" ref="AP149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91" s="411" t="s">
        <v>3441</v>
      </c>
      <c r="AR1491" s="117"/>
      <c r="AS1491" s="117" t="str" cm="1">
        <f t="array" ref="AS149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91" s="411" t="s">
        <v>3441</v>
      </c>
      <c r="AU1491" s="117"/>
      <c r="AV1491" s="117" cm="1">
        <f t="array" ref="AV149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1" s="411" t="s">
        <v>3441</v>
      </c>
      <c r="AX1491" s="117"/>
      <c r="AY1491" s="117" cm="1">
        <f t="array" ref="AY1491">IFERROR(_xlfn.XLOOKUP(Tableau210[[#This Row],[DN DONNEES BUTA ]]&amp;Tableau210[[#This Row],[PN DONNEES BUTA]],Tiges!$B$4:$B$79&amp;Tiges!$C$4:$C$79,Tiges!$G$4:$G$79),"")</f>
        <v>16</v>
      </c>
      <c r="AZ1491" s="117"/>
      <c r="BA1491" s="117" cm="1">
        <f t="array" ref="BA1491">IFERROR(_xlfn.XLOOKUP(Tableau210[[#This Row],[DN DONNEES BUTA ]]&amp;Tableau210[[#This Row],[PN DONNEES BUTA]],Tiges!$B$4:$B$79&amp;Tiges!$C$4:$C$79,Tiges!$H$4:$H$79),"")</f>
        <v>90</v>
      </c>
      <c r="BB1491" s="117"/>
      <c r="BC1491" s="184">
        <f>IFERROR(VLOOKUP(Tableau210[[#This Row],[OPERATION]],Tableau4[],2,FALSE),"")</f>
        <v>0</v>
      </c>
      <c r="BD1491" s="117"/>
      <c r="BE1491" s="182">
        <f>IFERROR(VLOOKUP(Tableau210[[#This Row],[OPERATION]],Tableau4[],3,FALSE),"")</f>
        <v>1</v>
      </c>
      <c r="BF1491" s="117"/>
      <c r="BG1491" s="117"/>
      <c r="BH1491" s="117" t="str" cm="1">
        <f t="array" ref="BH149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91" s="411" t="s">
        <v>3441</v>
      </c>
      <c r="BJ1491" s="117"/>
      <c r="BK1491" s="117"/>
      <c r="BL1491" s="117"/>
      <c r="BM1491" s="117"/>
      <c r="BN1491" s="117"/>
      <c r="BO1491" s="117"/>
      <c r="BP1491" s="117"/>
      <c r="BQ1491" s="48"/>
      <c r="BR1491" s="119"/>
      <c r="BS1491" s="48"/>
      <c r="BT1491" s="48"/>
      <c r="BU1491" s="48"/>
      <c r="BV1491" s="48"/>
      <c r="BW1491" s="48"/>
      <c r="BX1491" s="48"/>
    </row>
    <row r="1492" spans="1:76" ht="15.75" hidden="1" x14ac:dyDescent="0.25">
      <c r="A1492" s="48" t="e" cm="1">
        <f t="array" ref="A1492">_xlfn.XLOOKUP(Tableau210[[#This Row],[NOM]]&amp;Tableau210[[#This Row],[REPERE BUTA]],[6]!Tableau16[POSTE TECHNIQUE]&amp;[6]!Tableau16[Repere ADM],[6]!Tableau16[NUMERO CLIENT])</f>
        <v>#N/A</v>
      </c>
      <c r="B1492" s="48" t="e" cm="1">
        <f t="array" ref="B1492">_xlfn.XLOOKUP(Tableau210[[#This Row],[NOM]]&amp;Tableau210[[#This Row],[REPERE BUTA]],[6]!Tableau16[POSTE TECHNIQUE]&amp;[6]!Tableau16[Repere REF],[6]!Tableau16[NUMERO CLIENT])</f>
        <v>#N/A</v>
      </c>
      <c r="C1492" s="48" cm="1">
        <f t="array" ref="C1492">_xlfn.XLOOKUP(Tableau210[[#This Row],[NOM]]&amp;Tableau210[[#This Row],[Repere Ubleam]],[7]Sheet1!$C$2:$C$2995&amp;[7]Sheet1!$I$2:$I$2995,[7]Sheet1!$A$2:$A$2995)</f>
        <v>1492</v>
      </c>
      <c r="D1492" s="48" t="str">
        <f>C1492&amp;""</f>
        <v>1492</v>
      </c>
      <c r="E1492" s="48" t="e">
        <v>#N/A</v>
      </c>
      <c r="F1492" s="48" t="e">
        <v>#N/A</v>
      </c>
      <c r="G1492" s="190" t="s">
        <v>1644</v>
      </c>
      <c r="H1492" s="158" t="s">
        <v>1067</v>
      </c>
      <c r="I1492" s="158" t="s">
        <v>80</v>
      </c>
      <c r="J1492" s="158" t="s">
        <v>1074</v>
      </c>
      <c r="K1492" s="158" t="str">
        <f>_xlfn.XLOOKUP(Tableau210[[#This Row],[NOM]],[8]LUT!$I$5:$I$301,[8]LUT!$N$5:$N$301)</f>
        <v xml:space="preserve">Ballon </v>
      </c>
      <c r="L1492" s="119" t="s">
        <v>76</v>
      </c>
      <c r="M1492" s="119" t="s">
        <v>1247</v>
      </c>
      <c r="N1492" s="119" t="s">
        <v>1247</v>
      </c>
      <c r="O1492" s="119"/>
      <c r="P1492" s="119"/>
      <c r="Q1492" s="119"/>
      <c r="R1492" s="119"/>
      <c r="S1492" s="119"/>
      <c r="T1492" s="119"/>
      <c r="U1492" s="119"/>
      <c r="V1492" s="119"/>
      <c r="W1492" s="148"/>
      <c r="X1492" s="207" cm="1">
        <f t="array" ref="X149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9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2" s="148"/>
      <c r="AA1492" s="207" cm="1">
        <f t="array" ref="AA149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9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2" s="48"/>
      <c r="AD1492" s="117" t="s">
        <v>2196</v>
      </c>
      <c r="AE1492" s="119"/>
      <c r="AF1492" s="183">
        <f>IFERROR(VLOOKUP(Tableau210[[#This Row],[OPERATION]],Tableau4[],5,FALSE),"")</f>
        <v>0</v>
      </c>
      <c r="AG1492" s="119" cm="1">
        <f t="array" ref="AG1492">IFERROR(
   SUM(
      _xlfn._xlws.FILTER(
         Tableau3[JP],
         (Tableau3[ITEM]=Tableau210[[#This Row],[NOM]])*
         (Tableau3[Rep.]=Tableau210[[#This Row],[REPERE BUTA]])
      )
   ),
0)</f>
        <v>0</v>
      </c>
      <c r="AH1492" s="183">
        <f>IFERROR(VLOOKUP(Tableau210[[#This Row],[OPERATION]],Tableau4[],4,FALSE),"")</f>
        <v>0</v>
      </c>
      <c r="AI1492" s="119" cm="1">
        <f t="array" ref="AI1492">IFERROR(
   SUM(
      _xlfn._xlws.FILTER(
         Tableau3[BP],
         (Tableau3[ITEM]=Tableau210[[#This Row],[NOM]])*
         (Tableau3[Rep.]=Tableau210[[#This Row],[REPERE BUTA]])
      )
   ),
0)</f>
        <v>0</v>
      </c>
      <c r="AJ1492" s="181" t="str">
        <f>IF(Tableau210[[#This Row],[NB JP EMIS]]=1,"1 JP","") &amp; IF(Tableau210[[#This Row],[NB BP EMIS]]=1," 1 BP","")</f>
        <v/>
      </c>
      <c r="AK1492" s="119" t="str">
        <f>IF(Tableau210[[#This Row],[NB JP BUTA]]=1,"1 JP","") &amp; IF(Tableau210[[#This Row],[Nb BP BUTA]]=1," 1 BP","") &amp; IF(Tableau210[[#This Row],[Nb BP BUTA]]=2," 2 BP","")</f>
        <v/>
      </c>
      <c r="AL1492" s="117"/>
      <c r="AM1492" s="117">
        <f>IFERROR(+VLOOKUP(AY1492,Tiges!$G$4:$I$569,3,FALSE),"")</f>
        <v>27</v>
      </c>
      <c r="AN1492" s="48"/>
      <c r="AO1492" s="117"/>
      <c r="AP1492" s="117" cm="1">
        <f t="array" ref="AP149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92" s="411" t="s">
        <v>3441</v>
      </c>
      <c r="AR1492" s="117"/>
      <c r="AS1492" s="117" t="str" cm="1">
        <f t="array" ref="AS149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92" s="411" t="s">
        <v>3441</v>
      </c>
      <c r="AU1492" s="117"/>
      <c r="AV1492" s="117" cm="1">
        <f t="array" ref="AV149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2" s="411" t="s">
        <v>3441</v>
      </c>
      <c r="AX1492" s="117"/>
      <c r="AY1492" s="117" cm="1">
        <f t="array" ref="AY1492">IFERROR(_xlfn.XLOOKUP(Tableau210[[#This Row],[DN DONNEES BUTA ]]&amp;Tableau210[[#This Row],[PN DONNEES BUTA]],Tiges!$B$4:$B$79&amp;Tiges!$C$4:$C$79,Tiges!$G$4:$G$79),"")</f>
        <v>16</v>
      </c>
      <c r="AZ1492" s="117"/>
      <c r="BA1492" s="117" cm="1">
        <f t="array" ref="BA1492">IFERROR(_xlfn.XLOOKUP(Tableau210[[#This Row],[DN DONNEES BUTA ]]&amp;Tableau210[[#This Row],[PN DONNEES BUTA]],Tiges!$B$4:$B$79&amp;Tiges!$C$4:$C$79,Tiges!$H$4:$H$79),"")</f>
        <v>90</v>
      </c>
      <c r="BB1492" s="117"/>
      <c r="BC1492" s="184">
        <f>IFERROR(VLOOKUP(Tableau210[[#This Row],[OPERATION]],Tableau4[],2,FALSE),"")</f>
        <v>0</v>
      </c>
      <c r="BD1492" s="117" cm="1">
        <f t="array" ref="BD1492">IFERROR(
   SUM(
      _xlfn._xlws.FILTER(
         Tableau3[Nb Platinage Joint],
         (Tableau3[ITEM]=Tableau210[[#This Row],[NOM]])*
         (Tableau3[Rep.]=Tableau210[[#This Row],[REPERE BUTA]])
      )
   ),
0)</f>
        <v>0</v>
      </c>
      <c r="BE1492" s="182">
        <f>IFERROR(VLOOKUP(Tableau210[[#This Row],[OPERATION]],Tableau4[],3,FALSE),"")</f>
        <v>1</v>
      </c>
      <c r="BF1492" s="117" cm="1">
        <f t="array" ref="BF1492">IFERROR(
   SUM(
      _xlfn._xlws.FILTER(
         Tableau3[Joint Définitif Nb],
         (Tableau3[ITEM]=Tableau210[[#This Row],[NOM]])*
         (Tableau3[Rep.]=Tableau210[[#This Row],[REPERE BUTA]])
      )
   ),
0)</f>
        <v>2</v>
      </c>
      <c r="BG1492" s="117"/>
      <c r="BH1492" s="117" t="str" cm="1">
        <f t="array" ref="BH149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92" s="411" t="s">
        <v>3441</v>
      </c>
      <c r="BJ1492" s="117"/>
      <c r="BK1492" s="117"/>
      <c r="BL1492" s="117"/>
      <c r="BM1492" s="117"/>
      <c r="BN1492" s="117"/>
      <c r="BO1492" s="117"/>
      <c r="BP1492" s="117"/>
      <c r="BQ1492" s="48"/>
      <c r="BR1492" s="119"/>
      <c r="BS1492" s="48"/>
      <c r="BT1492" s="48"/>
      <c r="BU1492" s="48"/>
      <c r="BV1492" s="48"/>
      <c r="BW1492" s="48"/>
      <c r="BX1492" s="48"/>
    </row>
    <row r="1493" spans="1:76" ht="15.75" hidden="1" x14ac:dyDescent="0.25">
      <c r="A1493" s="48" t="e" cm="1">
        <f t="array" ref="A1493">_xlfn.XLOOKUP(Tableau210[[#This Row],[NOM]]&amp;Tableau210[[#This Row],[REPERE BUTA]],[6]!Tableau16[POSTE TECHNIQUE]&amp;[6]!Tableau16[Repere ADM],[6]!Tableau16[NUMERO CLIENT])</f>
        <v>#N/A</v>
      </c>
      <c r="B1493" s="48" t="e" cm="1">
        <f t="array" ref="B1493">_xlfn.XLOOKUP(Tableau210[[#This Row],[NOM]]&amp;Tableau210[[#This Row],[REPERE BUTA]],[6]!Tableau16[POSTE TECHNIQUE]&amp;[6]!Tableau16[Repere REF],[6]!Tableau16[NUMERO CLIENT])</f>
        <v>#N/A</v>
      </c>
      <c r="C1493" s="48" cm="1">
        <f t="array" ref="C1493">_xlfn.XLOOKUP(Tableau210[[#This Row],[NOM]]&amp;Tableau210[[#This Row],[Repere Ubleam]],[7]Sheet1!$C$2:$C$2995&amp;[7]Sheet1!$I$2:$I$2995,[7]Sheet1!$A$2:$A$2995)</f>
        <v>1493</v>
      </c>
      <c r="D1493" s="48" t="str">
        <f>C1493&amp;""</f>
        <v>1493</v>
      </c>
      <c r="E1493" s="48" t="e">
        <v>#N/A</v>
      </c>
      <c r="F1493" s="48" t="e">
        <v>#N/A</v>
      </c>
      <c r="G1493" s="190" t="s">
        <v>1644</v>
      </c>
      <c r="H1493" s="158" t="s">
        <v>1067</v>
      </c>
      <c r="I1493" s="158" t="s">
        <v>80</v>
      </c>
      <c r="J1493" s="158" t="s">
        <v>1074</v>
      </c>
      <c r="K1493" s="158" t="str">
        <f>_xlfn.XLOOKUP(Tableau210[[#This Row],[NOM]],[8]LUT!$I$5:$I$301,[8]LUT!$N$5:$N$301)</f>
        <v xml:space="preserve">Ballon </v>
      </c>
      <c r="L1493" s="119" t="s">
        <v>76</v>
      </c>
      <c r="M1493" s="119" t="s">
        <v>1364</v>
      </c>
      <c r="N1493" s="119" t="s">
        <v>1364</v>
      </c>
      <c r="O1493" s="119"/>
      <c r="P1493" s="119"/>
      <c r="Q1493" s="119"/>
      <c r="R1493" s="119"/>
      <c r="S1493" s="119"/>
      <c r="T1493" s="119"/>
      <c r="U1493" s="119"/>
      <c r="V1493" s="119"/>
      <c r="W1493" s="148"/>
      <c r="X1493" s="207" cm="1">
        <f t="array" ref="X149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9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3" s="148"/>
      <c r="AA1493" s="207" cm="1">
        <f t="array" ref="AA149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9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3" s="48"/>
      <c r="AD1493" s="117" t="s">
        <v>2196</v>
      </c>
      <c r="AE1493" s="119"/>
      <c r="AF1493" s="183">
        <f>IFERROR(VLOOKUP(Tableau210[[#This Row],[OPERATION]],Tableau4[],5,FALSE),"")</f>
        <v>0</v>
      </c>
      <c r="AG1493" s="119"/>
      <c r="AH1493" s="183">
        <f>IFERROR(VLOOKUP(Tableau210[[#This Row],[OPERATION]],Tableau4[],4,FALSE),"")</f>
        <v>0</v>
      </c>
      <c r="AI1493" s="119"/>
      <c r="AJ1493" s="181" t="str">
        <f>IF(Tableau210[[#This Row],[NB JP EMIS]]=1,"1 JP","") &amp; IF(Tableau210[[#This Row],[NB BP EMIS]]=1," 1 BP","")</f>
        <v/>
      </c>
      <c r="AK1493" s="119" t="str">
        <f>IF(Tableau210[[#This Row],[NB JP BUTA]]=1,"1 JP","") &amp; IF(Tableau210[[#This Row],[Nb BP BUTA]]=1," 1 BP","") &amp; IF(Tableau210[[#This Row],[Nb BP BUTA]]=2," 2 BP","")</f>
        <v/>
      </c>
      <c r="AL1493" s="117"/>
      <c r="AM1493" s="117">
        <f>IFERROR(+VLOOKUP(AY1493,Tiges!$G$4:$I$569,3,FALSE),"")</f>
        <v>27</v>
      </c>
      <c r="AN1493" s="48"/>
      <c r="AO1493" s="117"/>
      <c r="AP1493" s="117" cm="1">
        <f t="array" ref="AP149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93" s="411" t="s">
        <v>3441</v>
      </c>
      <c r="AR1493" s="117"/>
      <c r="AS1493" s="117" t="str" cm="1">
        <f t="array" ref="AS149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93" s="411" t="s">
        <v>3441</v>
      </c>
      <c r="AU1493" s="117"/>
      <c r="AV1493" s="117" cm="1">
        <f t="array" ref="AV149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3" s="411" t="s">
        <v>3441</v>
      </c>
      <c r="AX1493" s="117"/>
      <c r="AY1493" s="117" cm="1">
        <f t="array" ref="AY1493">IFERROR(_xlfn.XLOOKUP(Tableau210[[#This Row],[DN DONNEES BUTA ]]&amp;Tableau210[[#This Row],[PN DONNEES BUTA]],Tiges!$B$4:$B$79&amp;Tiges!$C$4:$C$79,Tiges!$G$4:$G$79),"")</f>
        <v>16</v>
      </c>
      <c r="AZ1493" s="117"/>
      <c r="BA1493" s="117" cm="1">
        <f t="array" ref="BA1493">IFERROR(_xlfn.XLOOKUP(Tableau210[[#This Row],[DN DONNEES BUTA ]]&amp;Tableau210[[#This Row],[PN DONNEES BUTA]],Tiges!$B$4:$B$79&amp;Tiges!$C$4:$C$79,Tiges!$H$4:$H$79),"")</f>
        <v>90</v>
      </c>
      <c r="BB1493" s="117"/>
      <c r="BC1493" s="184">
        <f>IFERROR(VLOOKUP(Tableau210[[#This Row],[OPERATION]],Tableau4[],2,FALSE),"")</f>
        <v>0</v>
      </c>
      <c r="BD1493" s="117"/>
      <c r="BE1493" s="182">
        <f>IFERROR(VLOOKUP(Tableau210[[#This Row],[OPERATION]],Tableau4[],3,FALSE),"")</f>
        <v>1</v>
      </c>
      <c r="BF1493" s="117"/>
      <c r="BG1493" s="117"/>
      <c r="BH1493" s="117" t="str" cm="1">
        <f t="array" ref="BH149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93" s="411" t="s">
        <v>3441</v>
      </c>
      <c r="BJ1493" s="117"/>
      <c r="BK1493" s="117"/>
      <c r="BL1493" s="117"/>
      <c r="BM1493" s="117"/>
      <c r="BN1493" s="117"/>
      <c r="BO1493" s="117"/>
      <c r="BP1493" s="117"/>
      <c r="BQ1493" s="48"/>
      <c r="BR1493" s="119"/>
      <c r="BS1493" s="48"/>
      <c r="BT1493" s="48"/>
      <c r="BU1493" s="48"/>
      <c r="BV1493" s="48"/>
      <c r="BW1493" s="48"/>
      <c r="BX1493" s="48"/>
    </row>
    <row r="1494" spans="1:76" ht="15.75" hidden="1" x14ac:dyDescent="0.25">
      <c r="A1494" s="48" t="e" cm="1">
        <f t="array" ref="A1494">_xlfn.XLOOKUP(Tableau210[[#This Row],[NOM]]&amp;Tableau210[[#This Row],[REPERE BUTA]],[6]!Tableau16[POSTE TECHNIQUE]&amp;[6]!Tableau16[Repere ADM],[6]!Tableau16[NUMERO CLIENT])</f>
        <v>#N/A</v>
      </c>
      <c r="B1494" s="48" t="e" cm="1">
        <f t="array" ref="B1494">_xlfn.XLOOKUP(Tableau210[[#This Row],[NOM]]&amp;Tableau210[[#This Row],[REPERE BUTA]],[6]!Tableau16[POSTE TECHNIQUE]&amp;[6]!Tableau16[Repere REF],[6]!Tableau16[NUMERO CLIENT])</f>
        <v>#N/A</v>
      </c>
      <c r="C1494" s="48" cm="1">
        <f t="array" ref="C1494">_xlfn.XLOOKUP(Tableau210[[#This Row],[NOM]]&amp;Tableau210[[#This Row],[Repere Ubleam]],[7]Sheet1!$C$2:$C$2995&amp;[7]Sheet1!$I$2:$I$2995,[7]Sheet1!$A$2:$A$2995)</f>
        <v>1494</v>
      </c>
      <c r="D1494" s="48" t="str">
        <f>C1494&amp;""</f>
        <v>1494</v>
      </c>
      <c r="E1494" s="48" t="e">
        <v>#N/A</v>
      </c>
      <c r="F1494" s="48" t="e">
        <v>#N/A</v>
      </c>
      <c r="G1494" s="190" t="s">
        <v>1644</v>
      </c>
      <c r="H1494" s="158" t="s">
        <v>1067</v>
      </c>
      <c r="I1494" s="158" t="s">
        <v>80</v>
      </c>
      <c r="J1494" s="158" t="s">
        <v>1074</v>
      </c>
      <c r="K1494" s="158" t="str">
        <f>_xlfn.XLOOKUP(Tableau210[[#This Row],[NOM]],[8]LUT!$I$5:$I$301,[8]LUT!$N$5:$N$301)</f>
        <v xml:space="preserve">Ballon </v>
      </c>
      <c r="L1494" s="119" t="s">
        <v>81</v>
      </c>
      <c r="M1494" s="119" t="s">
        <v>2101</v>
      </c>
      <c r="N1494" s="119" t="s">
        <v>2101</v>
      </c>
      <c r="O1494" s="119"/>
      <c r="P1494" s="119"/>
      <c r="Q1494" s="119"/>
      <c r="R1494" s="119"/>
      <c r="S1494" s="119"/>
      <c r="T1494" s="119"/>
      <c r="U1494" s="119"/>
      <c r="V1494" s="119"/>
      <c r="W1494" s="148"/>
      <c r="X1494" s="207" cm="1">
        <f t="array" ref="X149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9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4" s="148"/>
      <c r="AA1494" s="207" cm="1">
        <f t="array" ref="AA149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9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4" s="48"/>
      <c r="AD1494" s="117" t="s">
        <v>2196</v>
      </c>
      <c r="AE1494" s="119"/>
      <c r="AF1494" s="183">
        <f>IFERROR(VLOOKUP(Tableau210[[#This Row],[OPERATION]],Tableau4[],5,FALSE),"")</f>
        <v>0</v>
      </c>
      <c r="AG1494" s="119" cm="1">
        <f t="array" ref="AG1494">IFERROR(
   SUM(
      _xlfn._xlws.FILTER(
         Tableau3[JP],
         (Tableau3[ITEM]=Tableau210[[#This Row],[NOM]])*
         (Tableau3[Rep.]=Tableau210[[#This Row],[REPERE BUTA]])
      )
   ),
0)</f>
        <v>0</v>
      </c>
      <c r="AH1494" s="183">
        <f>IFERROR(VLOOKUP(Tableau210[[#This Row],[OPERATION]],Tableau4[],4,FALSE),"")</f>
        <v>0</v>
      </c>
      <c r="AI1494" s="119" cm="1">
        <f t="array" ref="AI1494">IFERROR(
   SUM(
      _xlfn._xlws.FILTER(
         Tableau3[BP],
         (Tableau3[ITEM]=Tableau210[[#This Row],[NOM]])*
         (Tableau3[Rep.]=Tableau210[[#This Row],[REPERE BUTA]])
      )
   ),
0)</f>
        <v>0</v>
      </c>
      <c r="AJ1494" s="181" t="str">
        <f>IF(Tableau210[[#This Row],[NB JP EMIS]]=1,"1 JP","") &amp; IF(Tableau210[[#This Row],[NB BP EMIS]]=1," 1 BP","")</f>
        <v/>
      </c>
      <c r="AK1494" s="119" t="str">
        <f>IF(Tableau210[[#This Row],[NB JP BUTA]]=1,"1 JP","") &amp; IF(Tableau210[[#This Row],[Nb BP BUTA]]=1," 1 BP","") &amp; IF(Tableau210[[#This Row],[Nb BP BUTA]]=2," 2 BP","")</f>
        <v/>
      </c>
      <c r="AL1494" s="117"/>
      <c r="AM1494" s="117">
        <f>IFERROR(+VLOOKUP(AY1494,Tiges!$G$4:$I$569,3,FALSE),"")</f>
        <v>27</v>
      </c>
      <c r="AN1494" s="48"/>
      <c r="AO1494" s="117"/>
      <c r="AP1494" s="117" cm="1">
        <f t="array" ref="AP149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94" s="411" t="s">
        <v>3441</v>
      </c>
      <c r="AR1494" s="117"/>
      <c r="AS1494" s="117" t="str" cm="1">
        <f t="array" ref="AS149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94" s="411" t="s">
        <v>3441</v>
      </c>
      <c r="AU1494" s="117"/>
      <c r="AV1494" s="117" cm="1">
        <f t="array" ref="AV149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4" s="411" t="s">
        <v>3441</v>
      </c>
      <c r="AX1494" s="117"/>
      <c r="AY1494" s="117" cm="1">
        <f t="array" ref="AY1494">IFERROR(_xlfn.XLOOKUP(Tableau210[[#This Row],[DN DONNEES BUTA ]]&amp;Tableau210[[#This Row],[PN DONNEES BUTA]],Tiges!$B$4:$B$79&amp;Tiges!$C$4:$C$79,Tiges!$G$4:$G$79),"")</f>
        <v>16</v>
      </c>
      <c r="AZ1494" s="117"/>
      <c r="BA1494" s="117" cm="1">
        <f t="array" ref="BA1494">IFERROR(_xlfn.XLOOKUP(Tableau210[[#This Row],[DN DONNEES BUTA ]]&amp;Tableau210[[#This Row],[PN DONNEES BUTA]],Tiges!$B$4:$B$79&amp;Tiges!$C$4:$C$79,Tiges!$H$4:$H$79),"")</f>
        <v>90</v>
      </c>
      <c r="BB1494" s="117"/>
      <c r="BC1494" s="184">
        <f>IFERROR(VLOOKUP(Tableau210[[#This Row],[OPERATION]],Tableau4[],2,FALSE),"")</f>
        <v>0</v>
      </c>
      <c r="BD1494" s="117" cm="1">
        <f t="array" ref="BD1494">IFERROR(
   SUM(
      _xlfn._xlws.FILTER(
         Tableau3[Nb Platinage Joint],
         (Tableau3[ITEM]=Tableau210[[#This Row],[NOM]])*
         (Tableau3[Rep.]=Tableau210[[#This Row],[REPERE BUTA]])
      )
   ),
0)</f>
        <v>0</v>
      </c>
      <c r="BE1494" s="182">
        <f>IFERROR(VLOOKUP(Tableau210[[#This Row],[OPERATION]],Tableau4[],3,FALSE),"")</f>
        <v>1</v>
      </c>
      <c r="BF1494" s="117" cm="1">
        <f t="array" ref="BF1494">IFERROR(
   SUM(
      _xlfn._xlws.FILTER(
         Tableau3[Joint Définitif Nb],
         (Tableau3[ITEM]=Tableau210[[#This Row],[NOM]])*
         (Tableau3[Rep.]=Tableau210[[#This Row],[REPERE BUTA]])
      )
   ),
0)</f>
        <v>2</v>
      </c>
      <c r="BG1494" s="117"/>
      <c r="BH1494" s="117" t="str" cm="1">
        <f t="array" ref="BH149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94" s="411" t="s">
        <v>3441</v>
      </c>
      <c r="BJ1494" s="117"/>
      <c r="BK1494" s="117"/>
      <c r="BL1494" s="117"/>
      <c r="BM1494" s="117"/>
      <c r="BN1494" s="117"/>
      <c r="BO1494" s="117"/>
      <c r="BP1494" s="117"/>
      <c r="BQ1494" s="48"/>
      <c r="BR1494" s="119"/>
      <c r="BS1494" s="48"/>
      <c r="BT1494" s="48"/>
      <c r="BU1494" s="48"/>
      <c r="BV1494" s="48"/>
      <c r="BW1494" s="48"/>
      <c r="BX1494" s="48"/>
    </row>
    <row r="1495" spans="1:76" ht="15.75" hidden="1" x14ac:dyDescent="0.25">
      <c r="A1495" s="48" t="e" cm="1">
        <f t="array" ref="A1495">_xlfn.XLOOKUP(Tableau210[[#This Row],[NOM]]&amp;Tableau210[[#This Row],[REPERE BUTA]],[6]!Tableau16[POSTE TECHNIQUE]&amp;[6]!Tableau16[Repere ADM],[6]!Tableau16[NUMERO CLIENT])</f>
        <v>#N/A</v>
      </c>
      <c r="B1495" s="48" t="e" cm="1">
        <f t="array" ref="B1495">_xlfn.XLOOKUP(Tableau210[[#This Row],[NOM]]&amp;Tableau210[[#This Row],[REPERE BUTA]],[6]!Tableau16[POSTE TECHNIQUE]&amp;[6]!Tableau16[Repere REF],[6]!Tableau16[NUMERO CLIENT])</f>
        <v>#N/A</v>
      </c>
      <c r="C1495" s="48" cm="1">
        <f t="array" ref="C1495">_xlfn.XLOOKUP(Tableau210[[#This Row],[NOM]]&amp;Tableau210[[#This Row],[Repere Ubleam]],[7]Sheet1!$C$2:$C$2995&amp;[7]Sheet1!$I$2:$I$2995,[7]Sheet1!$A$2:$A$2995)</f>
        <v>1495</v>
      </c>
      <c r="D1495" s="48" t="str">
        <f>C1495&amp;""</f>
        <v>1495</v>
      </c>
      <c r="E1495" s="48" t="e">
        <v>#N/A</v>
      </c>
      <c r="F1495" s="48" t="e">
        <v>#N/A</v>
      </c>
      <c r="G1495" s="190" t="s">
        <v>1644</v>
      </c>
      <c r="H1495" s="119" t="s">
        <v>1067</v>
      </c>
      <c r="I1495" s="158" t="s">
        <v>80</v>
      </c>
      <c r="J1495" s="158" t="s">
        <v>1074</v>
      </c>
      <c r="K1495" s="158" t="str">
        <f>_xlfn.XLOOKUP(Tableau210[[#This Row],[NOM]],[8]LUT!$I$5:$I$301,[8]LUT!$N$5:$N$301)</f>
        <v xml:space="preserve">Ballon </v>
      </c>
      <c r="L1495" s="119" t="s">
        <v>81</v>
      </c>
      <c r="M1495" s="119" t="s">
        <v>2102</v>
      </c>
      <c r="N1495" s="119" t="s">
        <v>2102</v>
      </c>
      <c r="O1495" s="119"/>
      <c r="P1495" s="119"/>
      <c r="Q1495" s="119"/>
      <c r="R1495" s="119"/>
      <c r="S1495" s="119"/>
      <c r="T1495" s="119"/>
      <c r="U1495" s="119"/>
      <c r="V1495" s="119"/>
      <c r="W1495" s="148"/>
      <c r="X1495" s="207" cm="1">
        <f t="array" ref="X149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50</v>
      </c>
      <c r="Y149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5" s="148"/>
      <c r="AA1495" s="207" cm="1">
        <f t="array" ref="AA149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49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5" s="48"/>
      <c r="AD1495" s="117" t="s">
        <v>2196</v>
      </c>
      <c r="AE1495" s="119"/>
      <c r="AF1495" s="183">
        <f>IFERROR(VLOOKUP(Tableau210[[#This Row],[OPERATION]],Tableau4[],5,FALSE),"")</f>
        <v>0</v>
      </c>
      <c r="AG1495" s="119"/>
      <c r="AH1495" s="183">
        <f>IFERROR(VLOOKUP(Tableau210[[#This Row],[OPERATION]],Tableau4[],4,FALSE),"")</f>
        <v>0</v>
      </c>
      <c r="AI1495" s="119"/>
      <c r="AJ1495" s="181" t="str">
        <f>IF(Tableau210[[#This Row],[NB JP EMIS]]=1,"1 JP","") &amp; IF(Tableau210[[#This Row],[NB BP EMIS]]=1," 1 BP","")</f>
        <v/>
      </c>
      <c r="AK1495" s="119" t="str">
        <f>IF(Tableau210[[#This Row],[NB JP BUTA]]=1,"1 JP","") &amp; IF(Tableau210[[#This Row],[Nb BP BUTA]]=1," 1 BP","") &amp; IF(Tableau210[[#This Row],[Nb BP BUTA]]=2," 2 BP","")</f>
        <v/>
      </c>
      <c r="AL1495" s="117"/>
      <c r="AM1495" s="117">
        <f>IFERROR(+VLOOKUP(AY1495,Tiges!$G$4:$I$569,3,FALSE),"")</f>
        <v>27</v>
      </c>
      <c r="AN1495" s="48"/>
      <c r="AO1495" s="117"/>
      <c r="AP1495" s="117" cm="1">
        <f t="array" ref="AP149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4</v>
      </c>
      <c r="AQ1495" s="411" t="s">
        <v>3441</v>
      </c>
      <c r="AR1495" s="117"/>
      <c r="AS1495" s="117" t="str" cm="1">
        <f t="array" ref="AS149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Hors standard</v>
      </c>
      <c r="AT1495" s="411" t="s">
        <v>3441</v>
      </c>
      <c r="AU1495" s="117"/>
      <c r="AV1495" s="117" cm="1">
        <f t="array" ref="AV149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5" s="411" t="s">
        <v>3441</v>
      </c>
      <c r="AX1495" s="117"/>
      <c r="AY1495" s="117" cm="1">
        <f t="array" ref="AY1495">IFERROR(_xlfn.XLOOKUP(Tableau210[[#This Row],[DN DONNEES BUTA ]]&amp;Tableau210[[#This Row],[PN DONNEES BUTA]],Tiges!$B$4:$B$79&amp;Tiges!$C$4:$C$79,Tiges!$G$4:$G$79),"")</f>
        <v>16</v>
      </c>
      <c r="AZ1495" s="117"/>
      <c r="BA1495" s="117" cm="1">
        <f t="array" ref="BA1495">IFERROR(_xlfn.XLOOKUP(Tableau210[[#This Row],[DN DONNEES BUTA ]]&amp;Tableau210[[#This Row],[PN DONNEES BUTA]],Tiges!$B$4:$B$79&amp;Tiges!$C$4:$C$79,Tiges!$H$4:$H$79),"")</f>
        <v>90</v>
      </c>
      <c r="BB1495" s="117"/>
      <c r="BC1495" s="184">
        <f>IFERROR(VLOOKUP(Tableau210[[#This Row],[OPERATION]],Tableau4[],2,FALSE),"")</f>
        <v>0</v>
      </c>
      <c r="BD1495" s="117"/>
      <c r="BE1495" s="182">
        <f>IFERROR(VLOOKUP(Tableau210[[#This Row],[OPERATION]],Tableau4[],3,FALSE),"")</f>
        <v>1</v>
      </c>
      <c r="BF1495" s="117"/>
      <c r="BG1495" s="117"/>
      <c r="BH1495" s="117" t="str" cm="1">
        <f t="array" ref="BH149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495" s="411" t="s">
        <v>3441</v>
      </c>
      <c r="BJ1495" s="117"/>
      <c r="BK1495" s="117"/>
      <c r="BL1495" s="117"/>
      <c r="BM1495" s="117"/>
      <c r="BN1495" s="117"/>
      <c r="BO1495" s="117"/>
      <c r="BP1495" s="117"/>
      <c r="BQ1495" s="48"/>
      <c r="BR1495" s="119"/>
      <c r="BS1495" s="48"/>
      <c r="BT1495" s="48"/>
      <c r="BU1495" s="48"/>
      <c r="BV1495" s="48"/>
      <c r="BW1495" s="48"/>
      <c r="BX1495" s="48"/>
    </row>
    <row r="1496" spans="1:76" ht="15.75" hidden="1" x14ac:dyDescent="0.25">
      <c r="A1496" s="48" t="e" cm="1">
        <f t="array" ref="A1496">_xlfn.XLOOKUP(Tableau210[[#This Row],[NOM]]&amp;Tableau210[[#This Row],[REPERE BUTA]],[6]!Tableau16[POSTE TECHNIQUE]&amp;[6]!Tableau16[Repere ADM],[6]!Tableau16[NUMERO CLIENT])</f>
        <v>#N/A</v>
      </c>
      <c r="B1496" s="48" t="e" cm="1">
        <f t="array" ref="B1496">_xlfn.XLOOKUP(Tableau210[[#This Row],[NOM]]&amp;Tableau210[[#This Row],[REPERE BUTA]],[6]!Tableau16[POSTE TECHNIQUE]&amp;[6]!Tableau16[Repere REF],[6]!Tableau16[NUMERO CLIENT])</f>
        <v>#N/A</v>
      </c>
      <c r="C1496" s="48">
        <v>1532</v>
      </c>
      <c r="D1496" s="48" t="str">
        <f>C1496&amp;""</f>
        <v>1532</v>
      </c>
      <c r="E1496" s="48" t="e">
        <v>#N/A</v>
      </c>
      <c r="F1496" s="48" t="e">
        <v>#N/A</v>
      </c>
      <c r="G1496" s="187" t="s">
        <v>3448</v>
      </c>
      <c r="H1496" s="119" t="s">
        <v>1067</v>
      </c>
      <c r="I1496" s="119" t="s">
        <v>1069</v>
      </c>
      <c r="J1496" s="119" t="s">
        <v>1069</v>
      </c>
      <c r="K1496" s="158" t="str">
        <f>_xlfn.XLOOKUP(Tableau210[[#This Row],[NOM]],[8]LUT!$I$5:$I$301,[8]LUT!$N$5:$N$301)</f>
        <v xml:space="preserve">Tuyauterie </v>
      </c>
      <c r="L1496" s="158" t="s">
        <v>73</v>
      </c>
      <c r="M1496" s="158"/>
      <c r="N1496" s="158" t="s">
        <v>73</v>
      </c>
      <c r="O1496" s="158"/>
      <c r="P1496" s="158"/>
      <c r="Q1496" s="158"/>
      <c r="R1496" s="158"/>
      <c r="S1496" s="158"/>
      <c r="T1496" s="158"/>
      <c r="U1496" s="158"/>
      <c r="V1496" s="158"/>
      <c r="W1496" s="175"/>
      <c r="X1496" s="175" cm="1">
        <f t="array" ref="X149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96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6" s="175"/>
      <c r="AA1496" s="175" cm="1">
        <f t="array" ref="AA149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96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6" s="159"/>
      <c r="AD1496" s="117" t="s">
        <v>2103</v>
      </c>
      <c r="AE1496" s="158"/>
      <c r="AF1496" s="183">
        <f>IFERROR(VLOOKUP(Tableau210[[#This Row],[OPERATION]],Tableau4[],5,FALSE),"")</f>
        <v>1</v>
      </c>
      <c r="AG1496" s="158" cm="1">
        <f t="array" ref="AG1496">IFERROR(
   SUM(
      _xlfn._xlws.FILTER(
         Tableau3[JP],
         (Tableau3[ITEM]=Tableau210[[#This Row],[NOM]])*
         (Tableau3[Rep.]=Tableau210[[#This Row],[REPERE BUTA]])
      )
   ),
0)</f>
        <v>0</v>
      </c>
      <c r="AH1496" s="183">
        <f>IFERROR(VLOOKUP(Tableau210[[#This Row],[OPERATION]],Tableau4[],4,FALSE),"")</f>
        <v>0</v>
      </c>
      <c r="AI1496" s="158" cm="1">
        <f t="array" ref="AI1496">IFERROR(
   SUM(
      _xlfn._xlws.FILTER(
         Tableau3[BP],
         (Tableau3[ITEM]=Tableau210[[#This Row],[NOM]])*
         (Tableau3[Rep.]=Tableau210[[#This Row],[REPERE BUTA]])
      )
   ),
0)</f>
        <v>0</v>
      </c>
      <c r="AJ1496" s="183" t="str">
        <f>IF(Tableau210[[#This Row],[NB JP EMIS]]=1,"1 JP","") &amp; IF(Tableau210[[#This Row],[NB BP EMIS]]=1," 1 BP","")</f>
        <v>1 JP</v>
      </c>
      <c r="AK1496" s="158" t="str">
        <f>IF(Tableau210[[#This Row],[NB JP BUTA]]=1,"1 JP","") &amp; IF(Tableau210[[#This Row],[Nb BP BUTA]]=1," 1 BP","") &amp; IF(Tableau210[[#This Row],[Nb BP BUTA]]=2," 2 BP","")</f>
        <v/>
      </c>
      <c r="AL1496" s="118"/>
      <c r="AM1496" s="117" t="str">
        <f>IFERROR(+VLOOKUP(AY1496,Tiges!$G$4:$I$569,3,FALSE),"")</f>
        <v/>
      </c>
      <c r="AN1496" s="159"/>
      <c r="AO1496" s="118"/>
      <c r="AP1496" s="118" cm="1">
        <f t="array" ref="AP149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96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496" s="118"/>
      <c r="AS1496" s="118" cm="1">
        <f t="array" ref="AS149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96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496" s="118"/>
      <c r="AV1496" s="118" cm="1">
        <f t="array" ref="AV149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6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496" s="118"/>
      <c r="AY1496" s="118" t="str" cm="1">
        <f t="array" ref="AY1496">IFERROR(_xlfn.XLOOKUP(Tableau210[[#This Row],[DN DONNEES BUTA ]]&amp;Tableau210[[#This Row],[PN DONNEES BUTA]],Tiges!$B$4:$B$79&amp;Tiges!$C$4:$C$79,Tiges!$G$4:$G$79),"")</f>
        <v/>
      </c>
      <c r="AZ1496" s="118"/>
      <c r="BA1496" s="118" t="str" cm="1">
        <f t="array" ref="BA1496">IFERROR(_xlfn.XLOOKUP(Tableau210[[#This Row],[DN DONNEES BUTA ]]&amp;Tableau210[[#This Row],[PN DONNEES BUTA]],Tiges!$B$4:$B$79&amp;Tiges!$C$4:$C$79,Tiges!$H$4:$H$79),"")</f>
        <v/>
      </c>
      <c r="BB1496" s="118"/>
      <c r="BC1496" s="184">
        <f>IFERROR(VLOOKUP(Tableau210[[#This Row],[OPERATION]],Tableau4[],2,FALSE),"")</f>
        <v>2</v>
      </c>
      <c r="BD1496" s="118" cm="1">
        <f t="array" ref="BD1496">IFERROR(
   SUM(
      _xlfn._xlws.FILTER(
         Tableau3[Nb Platinage Joint],
         (Tableau3[ITEM]=Tableau210[[#This Row],[NOM]])*
         (Tableau3[Rep.]=Tableau210[[#This Row],[REPERE BUTA]])
      )
   ),
0)</f>
        <v>0</v>
      </c>
      <c r="BE1496" s="118">
        <f>IFERROR(VLOOKUP(Tableau210[[#This Row],[OPERATION]],Tableau4[],3,FALSE),"")</f>
        <v>1</v>
      </c>
      <c r="BF1496" s="118" cm="1">
        <f t="array" ref="BF1496">IFERROR(
   SUM(
      _xlfn._xlws.FILTER(
         Tableau3[Joint Définitif Nb],
         (Tableau3[ITEM]=Tableau210[[#This Row],[NOM]])*
         (Tableau3[Rep.]=Tableau210[[#This Row],[REPERE BUTA]])
      )
   ),
0)</f>
        <v>0</v>
      </c>
      <c r="BG1496" s="118"/>
      <c r="BH1496" s="118" cm="1">
        <f t="array" ref="BH149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96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496" s="118"/>
      <c r="BK1496" s="118"/>
      <c r="BL1496" s="118"/>
      <c r="BM1496" s="118" t="s">
        <v>3449</v>
      </c>
      <c r="BN1496" s="118"/>
      <c r="BO1496" s="118"/>
      <c r="BP1496" s="118"/>
      <c r="BQ1496" s="159"/>
      <c r="BR1496" s="158"/>
      <c r="BS1496" s="159"/>
      <c r="BT1496" s="159"/>
      <c r="BU1496" s="159"/>
      <c r="BV1496" s="159"/>
      <c r="BW1496" s="159"/>
      <c r="BX1496" s="159"/>
    </row>
    <row r="1497" spans="1:76" ht="15.75" hidden="1" x14ac:dyDescent="0.25">
      <c r="A1497" s="48" t="e" cm="1">
        <f t="array" ref="A1497">_xlfn.XLOOKUP(Tableau210[[#This Row],[NOM]]&amp;Tableau210[[#This Row],[REPERE BUTA]],[6]!Tableau16[POSTE TECHNIQUE]&amp;[6]!Tableau16[Repere ADM],[6]!Tableau16[NUMERO CLIENT])</f>
        <v>#N/A</v>
      </c>
      <c r="B1497" s="48" t="e" cm="1">
        <f t="array" ref="B1497">_xlfn.XLOOKUP(Tableau210[[#This Row],[NOM]]&amp;Tableau210[[#This Row],[REPERE BUTA]],[6]!Tableau16[POSTE TECHNIQUE]&amp;[6]!Tableau16[Repere REF],[6]!Tableau16[NUMERO CLIENT])</f>
        <v>#N/A</v>
      </c>
      <c r="C1497" s="48">
        <v>1533</v>
      </c>
      <c r="D1497" s="48" t="str">
        <f>C1497&amp;""</f>
        <v>1533</v>
      </c>
      <c r="E1497" s="48" t="e">
        <v>#N/A</v>
      </c>
      <c r="F1497" s="48" t="e">
        <v>#N/A</v>
      </c>
      <c r="G1497" s="187" t="s">
        <v>3448</v>
      </c>
      <c r="H1497" s="119" t="s">
        <v>1067</v>
      </c>
      <c r="I1497" s="119" t="s">
        <v>1069</v>
      </c>
      <c r="J1497" s="119" t="s">
        <v>1069</v>
      </c>
      <c r="K1497" s="158" t="str">
        <f>_xlfn.XLOOKUP(Tableau210[[#This Row],[NOM]],[8]LUT!$I$5:$I$301,[8]LUT!$N$5:$N$301)</f>
        <v xml:space="preserve">Tuyauterie </v>
      </c>
      <c r="L1497" s="158" t="s">
        <v>83</v>
      </c>
      <c r="M1497" s="158"/>
      <c r="N1497" s="158" t="s">
        <v>83</v>
      </c>
      <c r="O1497" s="158"/>
      <c r="P1497" s="158"/>
      <c r="Q1497" s="158"/>
      <c r="R1497" s="158"/>
      <c r="S1497" s="158"/>
      <c r="T1497" s="158"/>
      <c r="U1497" s="158"/>
      <c r="V1497" s="158"/>
      <c r="W1497" s="175"/>
      <c r="X1497" s="175" cm="1">
        <f t="array" ref="X149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97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7" s="175"/>
      <c r="AA1497" s="175" cm="1">
        <f t="array" ref="AA149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97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7" s="159"/>
      <c r="AD1497" s="117" t="s">
        <v>2103</v>
      </c>
      <c r="AE1497" s="158"/>
      <c r="AF1497" s="183">
        <f>IFERROR(VLOOKUP(Tableau210[[#This Row],[OPERATION]],Tableau4[],5,FALSE),"")</f>
        <v>1</v>
      </c>
      <c r="AG1497" s="158" cm="1">
        <f t="array" ref="AG1497">IFERROR(
   SUM(
      _xlfn._xlws.FILTER(
         Tableau3[JP],
         (Tableau3[ITEM]=Tableau210[[#This Row],[NOM]])*
         (Tableau3[Rep.]=Tableau210[[#This Row],[REPERE BUTA]])
      )
   ),
0)</f>
        <v>0</v>
      </c>
      <c r="AH1497" s="183">
        <f>IFERROR(VLOOKUP(Tableau210[[#This Row],[OPERATION]],Tableau4[],4,FALSE),"")</f>
        <v>0</v>
      </c>
      <c r="AI1497" s="158" cm="1">
        <f t="array" ref="AI1497">IFERROR(
   SUM(
      _xlfn._xlws.FILTER(
         Tableau3[BP],
         (Tableau3[ITEM]=Tableau210[[#This Row],[NOM]])*
         (Tableau3[Rep.]=Tableau210[[#This Row],[REPERE BUTA]])
      )
   ),
0)</f>
        <v>0</v>
      </c>
      <c r="AJ1497" s="183" t="str">
        <f>IF(Tableau210[[#This Row],[NB JP EMIS]]=1,"1 JP","") &amp; IF(Tableau210[[#This Row],[NB BP EMIS]]=1," 1 BP","")</f>
        <v>1 JP</v>
      </c>
      <c r="AK1497" s="158" t="str">
        <f>IF(Tableau210[[#This Row],[NB JP BUTA]]=1,"1 JP","") &amp; IF(Tableau210[[#This Row],[Nb BP BUTA]]=1," 1 BP","") &amp; IF(Tableau210[[#This Row],[Nb BP BUTA]]=2," 2 BP","")</f>
        <v/>
      </c>
      <c r="AL1497" s="118"/>
      <c r="AM1497" s="117" t="str">
        <f>IFERROR(+VLOOKUP(AY1497,Tiges!$G$4:$I$569,3,FALSE),"")</f>
        <v/>
      </c>
      <c r="AN1497" s="159"/>
      <c r="AO1497" s="118"/>
      <c r="AP1497" s="118" cm="1">
        <f t="array" ref="AP149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97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497" s="118"/>
      <c r="AS1497" s="118" cm="1">
        <f t="array" ref="AS149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97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497" s="118"/>
      <c r="AV1497" s="118" cm="1">
        <f t="array" ref="AV149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7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497" s="118"/>
      <c r="AY1497" s="118" t="str" cm="1">
        <f t="array" ref="AY1497">IFERROR(_xlfn.XLOOKUP(Tableau210[[#This Row],[DN DONNEES BUTA ]]&amp;Tableau210[[#This Row],[PN DONNEES BUTA]],Tiges!$B$4:$B$79&amp;Tiges!$C$4:$C$79,Tiges!$G$4:$G$79),"")</f>
        <v/>
      </c>
      <c r="AZ1497" s="118"/>
      <c r="BA1497" s="118" t="str" cm="1">
        <f t="array" ref="BA1497">IFERROR(_xlfn.XLOOKUP(Tableau210[[#This Row],[DN DONNEES BUTA ]]&amp;Tableau210[[#This Row],[PN DONNEES BUTA]],Tiges!$B$4:$B$79&amp;Tiges!$C$4:$C$79,Tiges!$H$4:$H$79),"")</f>
        <v/>
      </c>
      <c r="BB1497" s="118"/>
      <c r="BC1497" s="184">
        <f>IFERROR(VLOOKUP(Tableau210[[#This Row],[OPERATION]],Tableau4[],2,FALSE),"")</f>
        <v>2</v>
      </c>
      <c r="BD1497" s="118" cm="1">
        <f t="array" ref="BD1497">IFERROR(
   SUM(
      _xlfn._xlws.FILTER(
         Tableau3[Nb Platinage Joint],
         (Tableau3[ITEM]=Tableau210[[#This Row],[NOM]])*
         (Tableau3[Rep.]=Tableau210[[#This Row],[REPERE BUTA]])
      )
   ),
0)</f>
        <v>0</v>
      </c>
      <c r="BE1497" s="118">
        <f>IFERROR(VLOOKUP(Tableau210[[#This Row],[OPERATION]],Tableau4[],3,FALSE),"")</f>
        <v>1</v>
      </c>
      <c r="BF1497" s="118" cm="1">
        <f t="array" ref="BF1497">IFERROR(
   SUM(
      _xlfn._xlws.FILTER(
         Tableau3[Joint Définitif Nb],
         (Tableau3[ITEM]=Tableau210[[#This Row],[NOM]])*
         (Tableau3[Rep.]=Tableau210[[#This Row],[REPERE BUTA]])
      )
   ),
0)</f>
        <v>0</v>
      </c>
      <c r="BG1497" s="118"/>
      <c r="BH1497" s="118" cm="1">
        <f t="array" ref="BH149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97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497" s="118"/>
      <c r="BK1497" s="118"/>
      <c r="BL1497" s="118"/>
      <c r="BM1497" s="118" t="s">
        <v>3449</v>
      </c>
      <c r="BN1497" s="118"/>
      <c r="BO1497" s="118"/>
      <c r="BP1497" s="118"/>
      <c r="BQ1497" s="159"/>
      <c r="BR1497" s="158"/>
      <c r="BS1497" s="159"/>
      <c r="BT1497" s="159"/>
      <c r="BU1497" s="159"/>
      <c r="BV1497" s="159"/>
      <c r="BW1497" s="159"/>
      <c r="BX1497" s="159"/>
    </row>
    <row r="1498" spans="1:76" ht="15.75" hidden="1" x14ac:dyDescent="0.25">
      <c r="A1498" s="48" t="e" cm="1">
        <f t="array" ref="A1498">_xlfn.XLOOKUP(Tableau210[[#This Row],[NOM]]&amp;Tableau210[[#This Row],[REPERE BUTA]],[6]!Tableau16[POSTE TECHNIQUE]&amp;[6]!Tableau16[Repere ADM],[6]!Tableau16[NUMERO CLIENT])</f>
        <v>#N/A</v>
      </c>
      <c r="B1498" s="48" t="e" cm="1">
        <f t="array" ref="B1498">_xlfn.XLOOKUP(Tableau210[[#This Row],[NOM]]&amp;Tableau210[[#This Row],[REPERE BUTA]],[6]!Tableau16[POSTE TECHNIQUE]&amp;[6]!Tableau16[Repere REF],[6]!Tableau16[NUMERO CLIENT])</f>
        <v>#N/A</v>
      </c>
      <c r="C1498" s="48">
        <v>1534</v>
      </c>
      <c r="D1498" s="48" t="str">
        <f>C1498&amp;""</f>
        <v>1534</v>
      </c>
      <c r="E1498" s="48" t="e">
        <v>#N/A</v>
      </c>
      <c r="F1498" s="48" t="e">
        <v>#N/A</v>
      </c>
      <c r="G1498" s="187" t="s">
        <v>3448</v>
      </c>
      <c r="H1498" s="119" t="s">
        <v>1067</v>
      </c>
      <c r="I1498" s="119" t="s">
        <v>1069</v>
      </c>
      <c r="J1498" s="119" t="s">
        <v>1069</v>
      </c>
      <c r="K1498" s="158" t="str">
        <f>_xlfn.XLOOKUP(Tableau210[[#This Row],[NOM]],[8]LUT!$I$5:$I$301,[8]LUT!$N$5:$N$301)</f>
        <v xml:space="preserve">Tuyauterie </v>
      </c>
      <c r="L1498" s="158" t="s">
        <v>75</v>
      </c>
      <c r="M1498" s="119"/>
      <c r="N1498" s="158" t="s">
        <v>75</v>
      </c>
      <c r="O1498" s="119"/>
      <c r="P1498" s="119"/>
      <c r="Q1498" s="119"/>
      <c r="R1498" s="119"/>
      <c r="S1498" s="119"/>
      <c r="T1498" s="119"/>
      <c r="U1498" s="119"/>
      <c r="V1498" s="119"/>
      <c r="W1498" s="148"/>
      <c r="X1498" s="148" cm="1">
        <f t="array" ref="X149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9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8" s="148"/>
      <c r="AA1498" s="148" cm="1">
        <f t="array" ref="AA149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9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8" s="48"/>
      <c r="AD1498" s="117" t="s">
        <v>2103</v>
      </c>
      <c r="AE1498" s="119"/>
      <c r="AF1498" s="183">
        <f>IFERROR(VLOOKUP(Tableau210[[#This Row],[OPERATION]],Tableau4[],5,FALSE),"")</f>
        <v>1</v>
      </c>
      <c r="AG1498" s="119" cm="1">
        <f t="array" ref="AG1498">IFERROR(
   SUM(
      _xlfn._xlws.FILTER(
         Tableau3[JP],
         (Tableau3[ITEM]=Tableau210[[#This Row],[NOM]])*
         (Tableau3[Rep.]=Tableau210[[#This Row],[REPERE BUTA]])
      )
   ),
0)</f>
        <v>0</v>
      </c>
      <c r="AH1498" s="183">
        <f>IFERROR(VLOOKUP(Tableau210[[#This Row],[OPERATION]],Tableau4[],4,FALSE),"")</f>
        <v>0</v>
      </c>
      <c r="AI1498" s="119" cm="1">
        <f t="array" ref="AI1498">IFERROR(
   SUM(
      _xlfn._xlws.FILTER(
         Tableau3[BP],
         (Tableau3[ITEM]=Tableau210[[#This Row],[NOM]])*
         (Tableau3[Rep.]=Tableau210[[#This Row],[REPERE BUTA]])
      )
   ),
0)</f>
        <v>0</v>
      </c>
      <c r="AJ1498" s="181" t="str">
        <f>IF(Tableau210[[#This Row],[NB JP EMIS]]=1,"1 JP","") &amp; IF(Tableau210[[#This Row],[NB BP EMIS]]=1," 1 BP","")</f>
        <v>1 JP</v>
      </c>
      <c r="AK1498" s="119" t="str">
        <f>IF(Tableau210[[#This Row],[NB JP BUTA]]=1,"1 JP","") &amp; IF(Tableau210[[#This Row],[Nb BP BUTA]]=1," 1 BP","") &amp; IF(Tableau210[[#This Row],[Nb BP BUTA]]=2," 2 BP","")</f>
        <v/>
      </c>
      <c r="AL1498" s="117"/>
      <c r="AM1498" s="117" t="str">
        <f>IFERROR(+VLOOKUP(AY1498,Tiges!$G$4:$I$569,3,FALSE),"")</f>
        <v/>
      </c>
      <c r="AN1498" s="48"/>
      <c r="AO1498" s="117"/>
      <c r="AP1498" s="117" cm="1">
        <f t="array" ref="AP149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9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498" s="117"/>
      <c r="AS1498" s="117" cm="1">
        <f t="array" ref="AS149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9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498" s="117"/>
      <c r="AV1498" s="117" cm="1">
        <f t="array" ref="AV149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8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498" s="117"/>
      <c r="AY1498" s="117" t="str" cm="1">
        <f t="array" ref="AY1498">IFERROR(_xlfn.XLOOKUP(Tableau210[[#This Row],[DN DONNEES BUTA ]]&amp;Tableau210[[#This Row],[PN DONNEES BUTA]],Tiges!$B$4:$B$79&amp;Tiges!$C$4:$C$79,Tiges!$G$4:$G$79),"")</f>
        <v/>
      </c>
      <c r="AZ1498" s="117"/>
      <c r="BA1498" s="117" t="str" cm="1">
        <f t="array" ref="BA1498">IFERROR(_xlfn.XLOOKUP(Tableau210[[#This Row],[DN DONNEES BUTA ]]&amp;Tableau210[[#This Row],[PN DONNEES BUTA]],Tiges!$B$4:$B$79&amp;Tiges!$C$4:$C$79,Tiges!$H$4:$H$79),"")</f>
        <v/>
      </c>
      <c r="BB1498" s="117"/>
      <c r="BC1498" s="184">
        <f>IFERROR(VLOOKUP(Tableau210[[#This Row],[OPERATION]],Tableau4[],2,FALSE),"")</f>
        <v>2</v>
      </c>
      <c r="BD1498" s="117" cm="1">
        <f t="array" ref="BD1498">IFERROR(
   SUM(
      _xlfn._xlws.FILTER(
         Tableau3[Nb Platinage Joint],
         (Tableau3[ITEM]=Tableau210[[#This Row],[NOM]])*
         (Tableau3[Rep.]=Tableau210[[#This Row],[REPERE BUTA]])
      )
   ),
0)</f>
        <v>0</v>
      </c>
      <c r="BE1498" s="117">
        <f>IFERROR(VLOOKUP(Tableau210[[#This Row],[OPERATION]],Tableau4[],3,FALSE),"")</f>
        <v>1</v>
      </c>
      <c r="BF1498" s="117" cm="1">
        <f t="array" ref="BF1498">IFERROR(
   SUM(
      _xlfn._xlws.FILTER(
         Tableau3[Joint Définitif Nb],
         (Tableau3[ITEM]=Tableau210[[#This Row],[NOM]])*
         (Tableau3[Rep.]=Tableau210[[#This Row],[REPERE BUTA]])
      )
   ),
0)</f>
        <v>0</v>
      </c>
      <c r="BG1498" s="117"/>
      <c r="BH1498" s="117" cm="1">
        <f t="array" ref="BH149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98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498" s="117"/>
      <c r="BK1498" s="117"/>
      <c r="BL1498" s="117"/>
      <c r="BM1498" s="118" t="s">
        <v>3449</v>
      </c>
      <c r="BN1498" s="117"/>
      <c r="BO1498" s="117"/>
      <c r="BP1498" s="117"/>
      <c r="BQ1498" s="48"/>
      <c r="BR1498" s="119"/>
      <c r="BS1498" s="48"/>
      <c r="BT1498" s="48"/>
      <c r="BU1498" s="48"/>
      <c r="BV1498" s="48"/>
      <c r="BW1498" s="48"/>
      <c r="BX1498" s="48"/>
    </row>
    <row r="1499" spans="1:76" ht="15.75" hidden="1" x14ac:dyDescent="0.25">
      <c r="A1499" s="48" t="e" cm="1">
        <f t="array" ref="A1499">_xlfn.XLOOKUP(Tableau210[[#This Row],[NOM]]&amp;Tableau210[[#This Row],[REPERE BUTA]],[6]!Tableau16[POSTE TECHNIQUE]&amp;[6]!Tableau16[Repere ADM],[6]!Tableau16[NUMERO CLIENT])</f>
        <v>#N/A</v>
      </c>
      <c r="B1499" s="48" t="e" cm="1">
        <f t="array" ref="B1499">_xlfn.XLOOKUP(Tableau210[[#This Row],[NOM]]&amp;Tableau210[[#This Row],[REPERE BUTA]],[6]!Tableau16[POSTE TECHNIQUE]&amp;[6]!Tableau16[Repere REF],[6]!Tableau16[NUMERO CLIENT])</f>
        <v>#N/A</v>
      </c>
      <c r="C1499" s="48">
        <v>1535</v>
      </c>
      <c r="D1499" s="48" t="str">
        <f>C1499&amp;""</f>
        <v>1535</v>
      </c>
      <c r="E1499" s="48" t="e">
        <v>#N/A</v>
      </c>
      <c r="F1499" s="48" t="e">
        <v>#N/A</v>
      </c>
      <c r="G1499" s="187" t="s">
        <v>3448</v>
      </c>
      <c r="H1499" s="119" t="s">
        <v>1067</v>
      </c>
      <c r="I1499" s="119" t="s">
        <v>1069</v>
      </c>
      <c r="J1499" s="119" t="s">
        <v>1069</v>
      </c>
      <c r="K1499" s="158" t="str">
        <f>_xlfn.XLOOKUP(Tableau210[[#This Row],[NOM]],[8]LUT!$I$5:$I$301,[8]LUT!$N$5:$N$301)</f>
        <v xml:space="preserve">Tuyauterie </v>
      </c>
      <c r="L1499" s="158" t="s">
        <v>70</v>
      </c>
      <c r="M1499" s="119"/>
      <c r="N1499" s="158" t="s">
        <v>70</v>
      </c>
      <c r="O1499" s="119"/>
      <c r="P1499" s="119"/>
      <c r="Q1499" s="119"/>
      <c r="R1499" s="119"/>
      <c r="S1499" s="119"/>
      <c r="T1499" s="119"/>
      <c r="U1499" s="119"/>
      <c r="V1499" s="119"/>
      <c r="W1499" s="148"/>
      <c r="X1499" s="148" cm="1">
        <f t="array" ref="X149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49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499" s="148"/>
      <c r="AA1499" s="148" cm="1">
        <f t="array" ref="AA149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49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499" s="48"/>
      <c r="AD1499" s="117" t="s">
        <v>2103</v>
      </c>
      <c r="AE1499" s="119"/>
      <c r="AF1499" s="183">
        <f>IFERROR(VLOOKUP(Tableau210[[#This Row],[OPERATION]],Tableau4[],5,FALSE),"")</f>
        <v>1</v>
      </c>
      <c r="AG1499" s="119" cm="1">
        <f t="array" ref="AG1499">IFERROR(
   SUM(
      _xlfn._xlws.FILTER(
         Tableau3[JP],
         (Tableau3[ITEM]=Tableau210[[#This Row],[NOM]])*
         (Tableau3[Rep.]=Tableau210[[#This Row],[REPERE BUTA]])
      )
   ),
0)</f>
        <v>0</v>
      </c>
      <c r="AH1499" s="183">
        <f>IFERROR(VLOOKUP(Tableau210[[#This Row],[OPERATION]],Tableau4[],4,FALSE),"")</f>
        <v>0</v>
      </c>
      <c r="AI1499" s="119" cm="1">
        <f t="array" ref="AI1499">IFERROR(
   SUM(
      _xlfn._xlws.FILTER(
         Tableau3[BP],
         (Tableau3[ITEM]=Tableau210[[#This Row],[NOM]])*
         (Tableau3[Rep.]=Tableau210[[#This Row],[REPERE BUTA]])
      )
   ),
0)</f>
        <v>0</v>
      </c>
      <c r="AJ1499" s="181" t="str">
        <f>IF(Tableau210[[#This Row],[NB JP EMIS]]=1,"1 JP","") &amp; IF(Tableau210[[#This Row],[NB BP EMIS]]=1," 1 BP","")</f>
        <v>1 JP</v>
      </c>
      <c r="AK1499" s="119" t="str">
        <f>IF(Tableau210[[#This Row],[NB JP BUTA]]=1,"1 JP","") &amp; IF(Tableau210[[#This Row],[Nb BP BUTA]]=1," 1 BP","") &amp; IF(Tableau210[[#This Row],[Nb BP BUTA]]=2," 2 BP","")</f>
        <v/>
      </c>
      <c r="AL1499" s="117"/>
      <c r="AM1499" s="117" t="str">
        <f>IFERROR(+VLOOKUP(AY1499,Tiges!$G$4:$I$569,3,FALSE),"")</f>
        <v/>
      </c>
      <c r="AN1499" s="48"/>
      <c r="AO1499" s="117"/>
      <c r="AP1499" s="117" cm="1">
        <f t="array" ref="AP149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49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499" s="117"/>
      <c r="AS1499" s="117" cm="1">
        <f t="array" ref="AS149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49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499" s="117"/>
      <c r="AV1499" s="117" cm="1">
        <f t="array" ref="AV149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499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499" s="117"/>
      <c r="AY1499" s="117" t="str" cm="1">
        <f t="array" ref="AY1499">IFERROR(_xlfn.XLOOKUP(Tableau210[[#This Row],[DN DONNEES BUTA ]]&amp;Tableau210[[#This Row],[PN DONNEES BUTA]],Tiges!$B$4:$B$79&amp;Tiges!$C$4:$C$79,Tiges!$G$4:$G$79),"")</f>
        <v/>
      </c>
      <c r="AZ1499" s="117"/>
      <c r="BA1499" s="117" t="str" cm="1">
        <f t="array" ref="BA1499">IFERROR(_xlfn.XLOOKUP(Tableau210[[#This Row],[DN DONNEES BUTA ]]&amp;Tableau210[[#This Row],[PN DONNEES BUTA]],Tiges!$B$4:$B$79&amp;Tiges!$C$4:$C$79,Tiges!$H$4:$H$79),"")</f>
        <v/>
      </c>
      <c r="BB1499" s="117"/>
      <c r="BC1499" s="184">
        <f>IFERROR(VLOOKUP(Tableau210[[#This Row],[OPERATION]],Tableau4[],2,FALSE),"")</f>
        <v>2</v>
      </c>
      <c r="BD1499" s="117" cm="1">
        <f t="array" ref="BD1499">IFERROR(
   SUM(
      _xlfn._xlws.FILTER(
         Tableau3[Nb Platinage Joint],
         (Tableau3[ITEM]=Tableau210[[#This Row],[NOM]])*
         (Tableau3[Rep.]=Tableau210[[#This Row],[REPERE BUTA]])
      )
   ),
0)</f>
        <v>0</v>
      </c>
      <c r="BE1499" s="117">
        <f>IFERROR(VLOOKUP(Tableau210[[#This Row],[OPERATION]],Tableau4[],3,FALSE),"")</f>
        <v>1</v>
      </c>
      <c r="BF1499" s="117" cm="1">
        <f t="array" ref="BF1499">IFERROR(
   SUM(
      _xlfn._xlws.FILTER(
         Tableau3[Joint Définitif Nb],
         (Tableau3[ITEM]=Tableau210[[#This Row],[NOM]])*
         (Tableau3[Rep.]=Tableau210[[#This Row],[REPERE BUTA]])
      )
   ),
0)</f>
        <v>0</v>
      </c>
      <c r="BG1499" s="117"/>
      <c r="BH1499" s="117" cm="1">
        <f t="array" ref="BH149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499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499" s="117"/>
      <c r="BK1499" s="117"/>
      <c r="BL1499" s="117"/>
      <c r="BM1499" s="118" t="s">
        <v>3449</v>
      </c>
      <c r="BN1499" s="117"/>
      <c r="BO1499" s="117"/>
      <c r="BP1499" s="117"/>
      <c r="BQ1499" s="48"/>
      <c r="BR1499" s="119"/>
      <c r="BS1499" s="48"/>
      <c r="BT1499" s="48"/>
      <c r="BU1499" s="48"/>
      <c r="BV1499" s="48"/>
      <c r="BW1499" s="48"/>
      <c r="BX1499" s="48"/>
    </row>
    <row r="1500" spans="1:76" ht="15.75" hidden="1" x14ac:dyDescent="0.25">
      <c r="A1500" s="48" t="e" cm="1">
        <f t="array" ref="A1500">_xlfn.XLOOKUP(Tableau210[[#This Row],[NOM]]&amp;Tableau210[[#This Row],[REPERE BUTA]],[6]!Tableau16[POSTE TECHNIQUE]&amp;[6]!Tableau16[Repere ADM],[6]!Tableau16[NUMERO CLIENT])</f>
        <v>#N/A</v>
      </c>
      <c r="B1500" s="48" t="e" cm="1">
        <f t="array" ref="B1500">_xlfn.XLOOKUP(Tableau210[[#This Row],[NOM]]&amp;Tableau210[[#This Row],[REPERE BUTA]],[6]!Tableau16[POSTE TECHNIQUE]&amp;[6]!Tableau16[Repere REF],[6]!Tableau16[NUMERO CLIENT])</f>
        <v>#N/A</v>
      </c>
      <c r="C1500" s="48">
        <v>1536</v>
      </c>
      <c r="D1500" s="48" t="str">
        <f>C1500&amp;""</f>
        <v>1536</v>
      </c>
      <c r="E1500" s="48" t="e">
        <v>#N/A</v>
      </c>
      <c r="F1500" s="48" t="e">
        <v>#N/A</v>
      </c>
      <c r="G1500" s="187" t="s">
        <v>3448</v>
      </c>
      <c r="H1500" s="119" t="s">
        <v>1067</v>
      </c>
      <c r="I1500" s="119" t="s">
        <v>1069</v>
      </c>
      <c r="J1500" s="119" t="s">
        <v>1069</v>
      </c>
      <c r="K1500" s="158" t="str">
        <f>_xlfn.XLOOKUP(Tableau210[[#This Row],[NOM]],[8]LUT!$I$5:$I$301,[8]LUT!$N$5:$N$301)</f>
        <v xml:space="preserve">Tuyauterie </v>
      </c>
      <c r="L1500" s="158" t="s">
        <v>76</v>
      </c>
      <c r="M1500" s="119"/>
      <c r="N1500" s="158" t="s">
        <v>76</v>
      </c>
      <c r="O1500" s="119"/>
      <c r="P1500" s="119"/>
      <c r="Q1500" s="119"/>
      <c r="R1500" s="119"/>
      <c r="S1500" s="119"/>
      <c r="T1500" s="119"/>
      <c r="U1500" s="119"/>
      <c r="V1500" s="119"/>
      <c r="W1500" s="148"/>
      <c r="X1500" s="148" cm="1">
        <f t="array" ref="X150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0" s="148"/>
      <c r="AA1500" s="148" cm="1">
        <f t="array" ref="AA150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0" s="48"/>
      <c r="AD1500" s="117" t="s">
        <v>2240</v>
      </c>
      <c r="AE1500" s="119"/>
      <c r="AF1500" s="183">
        <f>IFERROR(VLOOKUP(Tableau210[[#This Row],[OPERATION]],Tableau4[],5,FALSE),"")</f>
        <v>0</v>
      </c>
      <c r="AG1500" s="119" cm="1">
        <f t="array" ref="AG1500">IFERROR(
   SUM(
      _xlfn._xlws.FILTER(
         Tableau3[JP],
         (Tableau3[ITEM]=Tableau210[[#This Row],[NOM]])*
         (Tableau3[Rep.]=Tableau210[[#This Row],[REPERE BUTA]])
      )
   ),
0)</f>
        <v>0</v>
      </c>
      <c r="AH1500" s="183">
        <f>IFERROR(VLOOKUP(Tableau210[[#This Row],[OPERATION]],Tableau4[],4,FALSE),"")</f>
        <v>0</v>
      </c>
      <c r="AI1500" s="119" cm="1">
        <f t="array" ref="AI1500">IFERROR(
   SUM(
      _xlfn._xlws.FILTER(
         Tableau3[BP],
         (Tableau3[ITEM]=Tableau210[[#This Row],[NOM]])*
         (Tableau3[Rep.]=Tableau210[[#This Row],[REPERE BUTA]])
      )
   ),
0)</f>
        <v>0</v>
      </c>
      <c r="AJ1500" s="181" t="str">
        <f>IF(Tableau210[[#This Row],[NB JP EMIS]]=1,"1 JP","") &amp; IF(Tableau210[[#This Row],[NB BP EMIS]]=1," 1 BP","")</f>
        <v/>
      </c>
      <c r="AK1500" s="119" t="str">
        <f>IF(Tableau210[[#This Row],[NB JP BUTA]]=1,"1 JP","") &amp; IF(Tableau210[[#This Row],[Nb BP BUTA]]=1," 1 BP","") &amp; IF(Tableau210[[#This Row],[Nb BP BUTA]]=2," 2 BP","")</f>
        <v/>
      </c>
      <c r="AL1500" s="117"/>
      <c r="AM1500" s="117" t="str">
        <f>IFERROR(+VLOOKUP(AY1500,Tiges!$G$4:$I$569,3,FALSE),"")</f>
        <v/>
      </c>
      <c r="AN1500" s="48"/>
      <c r="AO1500" s="117"/>
      <c r="AP1500" s="117" cm="1">
        <f t="array" ref="AP150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0" s="117"/>
      <c r="AS1500" s="117" cm="1">
        <f t="array" ref="AS150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0" s="117"/>
      <c r="AV1500" s="117" cm="1">
        <f t="array" ref="AV150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0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0" s="117"/>
      <c r="AY1500" s="117" t="str" cm="1">
        <f t="array" ref="AY1500">IFERROR(_xlfn.XLOOKUP(Tableau210[[#This Row],[DN DONNEES BUTA ]]&amp;Tableau210[[#This Row],[PN DONNEES BUTA]],Tiges!$B$4:$B$79&amp;Tiges!$C$4:$C$79,Tiges!$G$4:$G$79),"")</f>
        <v/>
      </c>
      <c r="AZ1500" s="117"/>
      <c r="BA1500" s="117" t="str" cm="1">
        <f t="array" ref="BA1500">IFERROR(_xlfn.XLOOKUP(Tableau210[[#This Row],[DN DONNEES BUTA ]]&amp;Tableau210[[#This Row],[PN DONNEES BUTA]],Tiges!$B$4:$B$79&amp;Tiges!$C$4:$C$79,Tiges!$H$4:$H$79),"")</f>
        <v/>
      </c>
      <c r="BB1500" s="117"/>
      <c r="BC1500" s="184">
        <f>IFERROR(VLOOKUP(Tableau210[[#This Row],[OPERATION]],Tableau4[],2,FALSE),"")</f>
        <v>0</v>
      </c>
      <c r="BD1500" s="117" cm="1">
        <f t="array" ref="BD1500">IFERROR(
   SUM(
      _xlfn._xlws.FILTER(
         Tableau3[Nb Platinage Joint],
         (Tableau3[ITEM]=Tableau210[[#This Row],[NOM]])*
         (Tableau3[Rep.]=Tableau210[[#This Row],[REPERE BUTA]])
      )
   ),
0)</f>
        <v>0</v>
      </c>
      <c r="BE1500" s="117">
        <f>IFERROR(VLOOKUP(Tableau210[[#This Row],[OPERATION]],Tableau4[],3,FALSE),"")</f>
        <v>0</v>
      </c>
      <c r="BF1500" s="117" cm="1">
        <f t="array" ref="BF1500">IFERROR(
   SUM(
      _xlfn._xlws.FILTER(
         Tableau3[Joint Définitif Nb],
         (Tableau3[ITEM]=Tableau210[[#This Row],[NOM]])*
         (Tableau3[Rep.]=Tableau210[[#This Row],[REPERE BUTA]])
      )
   ),
0)</f>
        <v>0</v>
      </c>
      <c r="BG1500" s="117"/>
      <c r="BH1500" s="117" cm="1">
        <f t="array" ref="BH150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0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0" s="117"/>
      <c r="BK1500" s="117"/>
      <c r="BL1500" s="117"/>
      <c r="BM1500" s="118" t="s">
        <v>3449</v>
      </c>
      <c r="BN1500" s="117"/>
      <c r="BO1500" s="117"/>
      <c r="BP1500" s="117"/>
      <c r="BQ1500" s="48"/>
      <c r="BR1500" s="119"/>
      <c r="BS1500" s="48"/>
      <c r="BT1500" s="48"/>
      <c r="BU1500" s="48"/>
      <c r="BV1500" s="48"/>
      <c r="BW1500" s="48"/>
      <c r="BX1500" s="48"/>
    </row>
    <row r="1501" spans="1:76" ht="15.75" hidden="1" x14ac:dyDescent="0.25">
      <c r="A1501" s="48" t="e" cm="1">
        <f t="array" ref="A1501">_xlfn.XLOOKUP(Tableau210[[#This Row],[NOM]]&amp;Tableau210[[#This Row],[REPERE BUTA]],[6]!Tableau16[POSTE TECHNIQUE]&amp;[6]!Tableau16[Repere ADM],[6]!Tableau16[NUMERO CLIENT])</f>
        <v>#N/A</v>
      </c>
      <c r="B1501" s="48" t="e" cm="1">
        <f t="array" ref="B1501">_xlfn.XLOOKUP(Tableau210[[#This Row],[NOM]]&amp;Tableau210[[#This Row],[REPERE BUTA]],[6]!Tableau16[POSTE TECHNIQUE]&amp;[6]!Tableau16[Repere REF],[6]!Tableau16[NUMERO CLIENT])</f>
        <v>#N/A</v>
      </c>
      <c r="C1501" s="48">
        <v>1537</v>
      </c>
      <c r="D1501" s="48" t="str">
        <f>C1501&amp;""</f>
        <v>1537</v>
      </c>
      <c r="E1501" s="48" t="e">
        <v>#N/A</v>
      </c>
      <c r="F1501" s="48" t="e">
        <v>#N/A</v>
      </c>
      <c r="G1501" s="187" t="s">
        <v>3448</v>
      </c>
      <c r="H1501" s="119" t="s">
        <v>1067</v>
      </c>
      <c r="I1501" s="119" t="s">
        <v>1069</v>
      </c>
      <c r="J1501" s="119" t="s">
        <v>1069</v>
      </c>
      <c r="K1501" s="158" t="str">
        <f>_xlfn.XLOOKUP(Tableau210[[#This Row],[NOM]],[8]LUT!$I$5:$I$301,[8]LUT!$N$5:$N$301)</f>
        <v xml:space="preserve">Tuyauterie </v>
      </c>
      <c r="L1501" s="158" t="s">
        <v>81</v>
      </c>
      <c r="M1501" s="119"/>
      <c r="N1501" s="158" t="s">
        <v>81</v>
      </c>
      <c r="O1501" s="119"/>
      <c r="P1501" s="119"/>
      <c r="Q1501" s="119"/>
      <c r="R1501" s="119"/>
      <c r="S1501" s="119"/>
      <c r="T1501" s="119"/>
      <c r="U1501" s="119"/>
      <c r="V1501" s="119"/>
      <c r="W1501" s="148"/>
      <c r="X1501" s="148" cm="1">
        <f t="array" ref="X150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1" s="148"/>
      <c r="AA1501" s="148" cm="1">
        <f t="array" ref="AA150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1" s="48"/>
      <c r="AD1501" s="117" t="s">
        <v>2103</v>
      </c>
      <c r="AE1501" s="119"/>
      <c r="AF1501" s="183">
        <f>IFERROR(VLOOKUP(Tableau210[[#This Row],[OPERATION]],Tableau4[],5,FALSE),"")</f>
        <v>1</v>
      </c>
      <c r="AG1501" s="119" cm="1">
        <f t="array" ref="AG1501">IFERROR(
   SUM(
      _xlfn._xlws.FILTER(
         Tableau3[JP],
         (Tableau3[ITEM]=Tableau210[[#This Row],[NOM]])*
         (Tableau3[Rep.]=Tableau210[[#This Row],[REPERE BUTA]])
      )
   ),
0)</f>
        <v>0</v>
      </c>
      <c r="AH1501" s="183">
        <f>IFERROR(VLOOKUP(Tableau210[[#This Row],[OPERATION]],Tableau4[],4,FALSE),"")</f>
        <v>0</v>
      </c>
      <c r="AI1501" s="119" cm="1">
        <f t="array" ref="AI1501">IFERROR(
   SUM(
      _xlfn._xlws.FILTER(
         Tableau3[BP],
         (Tableau3[ITEM]=Tableau210[[#This Row],[NOM]])*
         (Tableau3[Rep.]=Tableau210[[#This Row],[REPERE BUTA]])
      )
   ),
0)</f>
        <v>0</v>
      </c>
      <c r="AJ1501" s="181" t="str">
        <f>IF(Tableau210[[#This Row],[NB JP EMIS]]=1,"1 JP","") &amp; IF(Tableau210[[#This Row],[NB BP EMIS]]=1," 1 BP","")</f>
        <v>1 JP</v>
      </c>
      <c r="AK1501" s="119" t="str">
        <f>IF(Tableau210[[#This Row],[NB JP BUTA]]=1,"1 JP","") &amp; IF(Tableau210[[#This Row],[Nb BP BUTA]]=1," 1 BP","") &amp; IF(Tableau210[[#This Row],[Nb BP BUTA]]=2," 2 BP","")</f>
        <v/>
      </c>
      <c r="AL1501" s="117"/>
      <c r="AM1501" s="117" t="str">
        <f>IFERROR(+VLOOKUP(AY1501,Tiges!$G$4:$I$569,3,FALSE),"")</f>
        <v/>
      </c>
      <c r="AN1501" s="48"/>
      <c r="AO1501" s="117"/>
      <c r="AP1501" s="117" cm="1">
        <f t="array" ref="AP150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1" s="117"/>
      <c r="AS1501" s="117" cm="1">
        <f t="array" ref="AS150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1" s="117"/>
      <c r="AV1501" s="117" cm="1">
        <f t="array" ref="AV150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1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1" s="117"/>
      <c r="AY1501" s="117" t="str" cm="1">
        <f t="array" ref="AY1501">IFERROR(_xlfn.XLOOKUP(Tableau210[[#This Row],[DN DONNEES BUTA ]]&amp;Tableau210[[#This Row],[PN DONNEES BUTA]],Tiges!$B$4:$B$79&amp;Tiges!$C$4:$C$79,Tiges!$G$4:$G$79),"")</f>
        <v/>
      </c>
      <c r="AZ1501" s="117"/>
      <c r="BA1501" s="117" t="str" cm="1">
        <f t="array" ref="BA1501">IFERROR(_xlfn.XLOOKUP(Tableau210[[#This Row],[DN DONNEES BUTA ]]&amp;Tableau210[[#This Row],[PN DONNEES BUTA]],Tiges!$B$4:$B$79&amp;Tiges!$C$4:$C$79,Tiges!$H$4:$H$79),"")</f>
        <v/>
      </c>
      <c r="BB1501" s="117"/>
      <c r="BC1501" s="184">
        <f>IFERROR(VLOOKUP(Tableau210[[#This Row],[OPERATION]],Tableau4[],2,FALSE),"")</f>
        <v>2</v>
      </c>
      <c r="BD1501" s="117" cm="1">
        <f t="array" ref="BD1501">IFERROR(
   SUM(
      _xlfn._xlws.FILTER(
         Tableau3[Nb Platinage Joint],
         (Tableau3[ITEM]=Tableau210[[#This Row],[NOM]])*
         (Tableau3[Rep.]=Tableau210[[#This Row],[REPERE BUTA]])
      )
   ),
0)</f>
        <v>0</v>
      </c>
      <c r="BE1501" s="117">
        <f>IFERROR(VLOOKUP(Tableau210[[#This Row],[OPERATION]],Tableau4[],3,FALSE),"")</f>
        <v>1</v>
      </c>
      <c r="BF1501" s="117" cm="1">
        <f t="array" ref="BF1501">IFERROR(
   SUM(
      _xlfn._xlws.FILTER(
         Tableau3[Joint Définitif Nb],
         (Tableau3[ITEM]=Tableau210[[#This Row],[NOM]])*
         (Tableau3[Rep.]=Tableau210[[#This Row],[REPERE BUTA]])
      )
   ),
0)</f>
        <v>0</v>
      </c>
      <c r="BG1501" s="117"/>
      <c r="BH1501" s="117" cm="1">
        <f t="array" ref="BH150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1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1" s="117"/>
      <c r="BK1501" s="117"/>
      <c r="BL1501" s="117"/>
      <c r="BM1501" s="118" t="s">
        <v>3449</v>
      </c>
      <c r="BN1501" s="117"/>
      <c r="BO1501" s="117"/>
      <c r="BP1501" s="117"/>
      <c r="BQ1501" s="48"/>
      <c r="BR1501" s="119"/>
      <c r="BS1501" s="48"/>
      <c r="BT1501" s="48"/>
      <c r="BU1501" s="48"/>
      <c r="BV1501" s="48"/>
      <c r="BW1501" s="48"/>
      <c r="BX1501" s="48"/>
    </row>
    <row r="1502" spans="1:76" ht="15.75" hidden="1" x14ac:dyDescent="0.25">
      <c r="A1502" s="48" t="e" cm="1">
        <f t="array" ref="A1502">_xlfn.XLOOKUP(Tableau210[[#This Row],[NOM]]&amp;Tableau210[[#This Row],[REPERE BUTA]],[6]!Tableau16[POSTE TECHNIQUE]&amp;[6]!Tableau16[Repere ADM],[6]!Tableau16[NUMERO CLIENT])</f>
        <v>#N/A</v>
      </c>
      <c r="B1502" s="48" t="e" cm="1">
        <f t="array" ref="B1502">_xlfn.XLOOKUP(Tableau210[[#This Row],[NOM]]&amp;Tableau210[[#This Row],[REPERE BUTA]],[6]!Tableau16[POSTE TECHNIQUE]&amp;[6]!Tableau16[Repere REF],[6]!Tableau16[NUMERO CLIENT])</f>
        <v>#N/A</v>
      </c>
      <c r="C1502" s="48">
        <v>1538</v>
      </c>
      <c r="D1502" s="48" t="str">
        <f>C1502&amp;""</f>
        <v>1538</v>
      </c>
      <c r="E1502" s="48" t="e">
        <v>#N/A</v>
      </c>
      <c r="F1502" s="48" t="e">
        <v>#N/A</v>
      </c>
      <c r="G1502" s="187" t="s">
        <v>3448</v>
      </c>
      <c r="H1502" s="119" t="s">
        <v>1067</v>
      </c>
      <c r="I1502" s="119" t="s">
        <v>1069</v>
      </c>
      <c r="J1502" s="119" t="s">
        <v>1069</v>
      </c>
      <c r="K1502" s="158" t="str">
        <f>_xlfn.XLOOKUP(Tableau210[[#This Row],[NOM]],[8]LUT!$I$5:$I$301,[8]LUT!$N$5:$N$301)</f>
        <v xml:space="preserve">Tuyauterie </v>
      </c>
      <c r="L1502" s="158" t="s">
        <v>82</v>
      </c>
      <c r="M1502" s="119"/>
      <c r="N1502" s="158" t="s">
        <v>82</v>
      </c>
      <c r="O1502" s="119"/>
      <c r="P1502" s="119"/>
      <c r="Q1502" s="119"/>
      <c r="R1502" s="119"/>
      <c r="S1502" s="119"/>
      <c r="T1502" s="119"/>
      <c r="U1502" s="119"/>
      <c r="V1502" s="119"/>
      <c r="W1502" s="148"/>
      <c r="X1502" s="148" cm="1">
        <f t="array" ref="X150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2" s="148"/>
      <c r="AA1502" s="148" cm="1">
        <f t="array" ref="AA150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2" s="48"/>
      <c r="AD1502" s="117" t="s">
        <v>2196</v>
      </c>
      <c r="AE1502" s="119"/>
      <c r="AF1502" s="183">
        <f>IFERROR(VLOOKUP(Tableau210[[#This Row],[OPERATION]],Tableau4[],5,FALSE),"")</f>
        <v>0</v>
      </c>
      <c r="AG1502" s="119" cm="1">
        <f t="array" ref="AG1502">IFERROR(
   SUM(
      _xlfn._xlws.FILTER(
         Tableau3[JP],
         (Tableau3[ITEM]=Tableau210[[#This Row],[NOM]])*
         (Tableau3[Rep.]=Tableau210[[#This Row],[REPERE BUTA]])
      )
   ),
0)</f>
        <v>0</v>
      </c>
      <c r="AH1502" s="183">
        <f>IFERROR(VLOOKUP(Tableau210[[#This Row],[OPERATION]],Tableau4[],4,FALSE),"")</f>
        <v>0</v>
      </c>
      <c r="AI1502" s="119" cm="1">
        <f t="array" ref="AI1502">IFERROR(
   SUM(
      _xlfn._xlws.FILTER(
         Tableau3[BP],
         (Tableau3[ITEM]=Tableau210[[#This Row],[NOM]])*
         (Tableau3[Rep.]=Tableau210[[#This Row],[REPERE BUTA]])
      )
   ),
0)</f>
        <v>0</v>
      </c>
      <c r="AJ1502" s="181" t="str">
        <f>IF(Tableau210[[#This Row],[NB JP EMIS]]=1,"1 JP","") &amp; IF(Tableau210[[#This Row],[NB BP EMIS]]=1," 1 BP","")</f>
        <v/>
      </c>
      <c r="AK1502" s="119" t="str">
        <f>IF(Tableau210[[#This Row],[NB JP BUTA]]=1,"1 JP","") &amp; IF(Tableau210[[#This Row],[Nb BP BUTA]]=1," 1 BP","") &amp; IF(Tableau210[[#This Row],[Nb BP BUTA]]=2," 2 BP","")</f>
        <v/>
      </c>
      <c r="AL1502" s="117"/>
      <c r="AM1502" s="117" t="str">
        <f>IFERROR(+VLOOKUP(AY1502,Tiges!$G$4:$I$569,3,FALSE),"")</f>
        <v/>
      </c>
      <c r="AN1502" s="48"/>
      <c r="AO1502" s="117"/>
      <c r="AP1502" s="117" cm="1">
        <f t="array" ref="AP150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2" s="117"/>
      <c r="AS1502" s="117" cm="1">
        <f t="array" ref="AS150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2" s="117"/>
      <c r="AV1502" s="117" cm="1">
        <f t="array" ref="AV150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2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2" s="117"/>
      <c r="AY1502" s="117" t="str" cm="1">
        <f t="array" ref="AY1502">IFERROR(_xlfn.XLOOKUP(Tableau210[[#This Row],[DN DONNEES BUTA ]]&amp;Tableau210[[#This Row],[PN DONNEES BUTA]],Tiges!$B$4:$B$79&amp;Tiges!$C$4:$C$79,Tiges!$G$4:$G$79),"")</f>
        <v/>
      </c>
      <c r="AZ1502" s="117"/>
      <c r="BA1502" s="117" t="str" cm="1">
        <f t="array" ref="BA1502">IFERROR(_xlfn.XLOOKUP(Tableau210[[#This Row],[DN DONNEES BUTA ]]&amp;Tableau210[[#This Row],[PN DONNEES BUTA]],Tiges!$B$4:$B$79&amp;Tiges!$C$4:$C$79,Tiges!$H$4:$H$79),"")</f>
        <v/>
      </c>
      <c r="BB1502" s="117"/>
      <c r="BC1502" s="184">
        <f>IFERROR(VLOOKUP(Tableau210[[#This Row],[OPERATION]],Tableau4[],2,FALSE),"")</f>
        <v>0</v>
      </c>
      <c r="BD1502" s="117" cm="1">
        <f t="array" ref="BD1502">IFERROR(
   SUM(
      _xlfn._xlws.FILTER(
         Tableau3[Nb Platinage Joint],
         (Tableau3[ITEM]=Tableau210[[#This Row],[NOM]])*
         (Tableau3[Rep.]=Tableau210[[#This Row],[REPERE BUTA]])
      )
   ),
0)</f>
        <v>0</v>
      </c>
      <c r="BE1502" s="117">
        <f>IFERROR(VLOOKUP(Tableau210[[#This Row],[OPERATION]],Tableau4[],3,FALSE),"")</f>
        <v>1</v>
      </c>
      <c r="BF1502" s="117" cm="1">
        <f t="array" ref="BF1502">IFERROR(
   SUM(
      _xlfn._xlws.FILTER(
         Tableau3[Joint Définitif Nb],
         (Tableau3[ITEM]=Tableau210[[#This Row],[NOM]])*
         (Tableau3[Rep.]=Tableau210[[#This Row],[REPERE BUTA]])
      )
   ),
0)</f>
        <v>0</v>
      </c>
      <c r="BG1502" s="117"/>
      <c r="BH1502" s="117" cm="1">
        <f t="array" ref="BH150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2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2" s="117"/>
      <c r="BK1502" s="117"/>
      <c r="BL1502" s="117"/>
      <c r="BM1502" s="118" t="s">
        <v>3449</v>
      </c>
      <c r="BN1502" s="117"/>
      <c r="BO1502" s="117"/>
      <c r="BP1502" s="117"/>
      <c r="BQ1502" s="48"/>
      <c r="BR1502" s="119"/>
      <c r="BS1502" s="48"/>
      <c r="BT1502" s="48"/>
      <c r="BU1502" s="48"/>
      <c r="BV1502" s="48"/>
      <c r="BW1502" s="48"/>
      <c r="BX1502" s="48"/>
    </row>
    <row r="1503" spans="1:76" ht="15.75" hidden="1" x14ac:dyDescent="0.25">
      <c r="A1503" s="48" t="e" cm="1">
        <f t="array" ref="A1503">_xlfn.XLOOKUP(Tableau210[[#This Row],[NOM]]&amp;Tableau210[[#This Row],[REPERE BUTA]],[6]!Tableau16[POSTE TECHNIQUE]&amp;[6]!Tableau16[Repere ADM],[6]!Tableau16[NUMERO CLIENT])</f>
        <v>#N/A</v>
      </c>
      <c r="B1503" s="48" t="e" cm="1">
        <f t="array" ref="B1503">_xlfn.XLOOKUP(Tableau210[[#This Row],[NOM]]&amp;Tableau210[[#This Row],[REPERE BUTA]],[6]!Tableau16[POSTE TECHNIQUE]&amp;[6]!Tableau16[Repere REF],[6]!Tableau16[NUMERO CLIENT])</f>
        <v>#N/A</v>
      </c>
      <c r="C1503" s="48">
        <v>1539</v>
      </c>
      <c r="D1503" s="48" t="str">
        <f>C1503&amp;""</f>
        <v>1539</v>
      </c>
      <c r="E1503" s="48" t="e">
        <v>#N/A</v>
      </c>
      <c r="F1503" s="48" t="e">
        <v>#N/A</v>
      </c>
      <c r="G1503" s="187" t="s">
        <v>3448</v>
      </c>
      <c r="H1503" s="119" t="s">
        <v>1067</v>
      </c>
      <c r="I1503" s="119" t="s">
        <v>1069</v>
      </c>
      <c r="J1503" s="119" t="s">
        <v>1069</v>
      </c>
      <c r="K1503" s="158" t="str">
        <f>_xlfn.XLOOKUP(Tableau210[[#This Row],[NOM]],[8]LUT!$I$5:$I$301,[8]LUT!$N$5:$N$301)</f>
        <v xml:space="preserve">Tuyauterie </v>
      </c>
      <c r="L1503" s="158" t="s">
        <v>112</v>
      </c>
      <c r="M1503" s="119"/>
      <c r="N1503" s="158" t="s">
        <v>112</v>
      </c>
      <c r="O1503" s="119"/>
      <c r="P1503" s="119"/>
      <c r="Q1503" s="119"/>
      <c r="R1503" s="119"/>
      <c r="S1503" s="119"/>
      <c r="T1503" s="119"/>
      <c r="U1503" s="119"/>
      <c r="V1503" s="119"/>
      <c r="W1503" s="148"/>
      <c r="X1503" s="148" cm="1">
        <f t="array" ref="X150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3" s="148"/>
      <c r="AA1503" s="148" cm="1">
        <f t="array" ref="AA150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3" s="48"/>
      <c r="AD1503" s="117" t="s">
        <v>2103</v>
      </c>
      <c r="AE1503" s="119"/>
      <c r="AF1503" s="183">
        <f>IFERROR(VLOOKUP(Tableau210[[#This Row],[OPERATION]],Tableau4[],5,FALSE),"")</f>
        <v>1</v>
      </c>
      <c r="AG1503" s="119" cm="1">
        <f t="array" ref="AG1503">IFERROR(
   SUM(
      _xlfn._xlws.FILTER(
         Tableau3[JP],
         (Tableau3[ITEM]=Tableau210[[#This Row],[NOM]])*
         (Tableau3[Rep.]=Tableau210[[#This Row],[REPERE BUTA]])
      )
   ),
0)</f>
        <v>0</v>
      </c>
      <c r="AH1503" s="183">
        <f>IFERROR(VLOOKUP(Tableau210[[#This Row],[OPERATION]],Tableau4[],4,FALSE),"")</f>
        <v>0</v>
      </c>
      <c r="AI1503" s="119" cm="1">
        <f t="array" ref="AI1503">IFERROR(
   SUM(
      _xlfn._xlws.FILTER(
         Tableau3[BP],
         (Tableau3[ITEM]=Tableau210[[#This Row],[NOM]])*
         (Tableau3[Rep.]=Tableau210[[#This Row],[REPERE BUTA]])
      )
   ),
0)</f>
        <v>0</v>
      </c>
      <c r="AJ1503" s="181" t="str">
        <f>IF(Tableau210[[#This Row],[NB JP EMIS]]=1,"1 JP","") &amp; IF(Tableau210[[#This Row],[NB BP EMIS]]=1," 1 BP","")</f>
        <v>1 JP</v>
      </c>
      <c r="AK1503" s="119" t="str">
        <f>IF(Tableau210[[#This Row],[NB JP BUTA]]=1,"1 JP","") &amp; IF(Tableau210[[#This Row],[Nb BP BUTA]]=1," 1 BP","") &amp; IF(Tableau210[[#This Row],[Nb BP BUTA]]=2," 2 BP","")</f>
        <v/>
      </c>
      <c r="AL1503" s="117"/>
      <c r="AM1503" s="117" t="str">
        <f>IFERROR(+VLOOKUP(AY1503,Tiges!$G$4:$I$569,3,FALSE),"")</f>
        <v/>
      </c>
      <c r="AN1503" s="48"/>
      <c r="AO1503" s="117"/>
      <c r="AP1503" s="117" cm="1">
        <f t="array" ref="AP150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3" s="117"/>
      <c r="AS1503" s="117" cm="1">
        <f t="array" ref="AS150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3" s="117"/>
      <c r="AV1503" s="117" cm="1">
        <f t="array" ref="AV150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3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3" s="117"/>
      <c r="AY1503" s="117" t="str" cm="1">
        <f t="array" ref="AY1503">IFERROR(_xlfn.XLOOKUP(Tableau210[[#This Row],[DN DONNEES BUTA ]]&amp;Tableau210[[#This Row],[PN DONNEES BUTA]],Tiges!$B$4:$B$79&amp;Tiges!$C$4:$C$79,Tiges!$G$4:$G$79),"")</f>
        <v/>
      </c>
      <c r="AZ1503" s="117"/>
      <c r="BA1503" s="117" t="str" cm="1">
        <f t="array" ref="BA1503">IFERROR(_xlfn.XLOOKUP(Tableau210[[#This Row],[DN DONNEES BUTA ]]&amp;Tableau210[[#This Row],[PN DONNEES BUTA]],Tiges!$B$4:$B$79&amp;Tiges!$C$4:$C$79,Tiges!$H$4:$H$79),"")</f>
        <v/>
      </c>
      <c r="BB1503" s="117"/>
      <c r="BC1503" s="184">
        <f>IFERROR(VLOOKUP(Tableau210[[#This Row],[OPERATION]],Tableau4[],2,FALSE),"")</f>
        <v>2</v>
      </c>
      <c r="BD1503" s="117" cm="1">
        <f t="array" ref="BD1503">IFERROR(
   SUM(
      _xlfn._xlws.FILTER(
         Tableau3[Nb Platinage Joint],
         (Tableau3[ITEM]=Tableau210[[#This Row],[NOM]])*
         (Tableau3[Rep.]=Tableau210[[#This Row],[REPERE BUTA]])
      )
   ),
0)</f>
        <v>0</v>
      </c>
      <c r="BE1503" s="117">
        <f>IFERROR(VLOOKUP(Tableau210[[#This Row],[OPERATION]],Tableau4[],3,FALSE),"")</f>
        <v>1</v>
      </c>
      <c r="BF1503" s="117" cm="1">
        <f t="array" ref="BF1503">IFERROR(
   SUM(
      _xlfn._xlws.FILTER(
         Tableau3[Joint Définitif Nb],
         (Tableau3[ITEM]=Tableau210[[#This Row],[NOM]])*
         (Tableau3[Rep.]=Tableau210[[#This Row],[REPERE BUTA]])
      )
   ),
0)</f>
        <v>0</v>
      </c>
      <c r="BG1503" s="117"/>
      <c r="BH1503" s="117" cm="1">
        <f t="array" ref="BH150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3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3" s="117"/>
      <c r="BK1503" s="117"/>
      <c r="BL1503" s="117"/>
      <c r="BM1503" s="118" t="s">
        <v>3449</v>
      </c>
      <c r="BN1503" s="117"/>
      <c r="BO1503" s="117"/>
      <c r="BP1503" s="117"/>
      <c r="BQ1503" s="48"/>
      <c r="BR1503" s="119"/>
      <c r="BS1503" s="48"/>
      <c r="BT1503" s="48"/>
      <c r="BU1503" s="48"/>
      <c r="BV1503" s="48"/>
      <c r="BW1503" s="48"/>
      <c r="BX1503" s="48"/>
    </row>
    <row r="1504" spans="1:76" ht="15.75" hidden="1" x14ac:dyDescent="0.25">
      <c r="A1504" s="48" t="e" cm="1">
        <f t="array" ref="A1504">_xlfn.XLOOKUP(Tableau210[[#This Row],[NOM]]&amp;Tableau210[[#This Row],[REPERE BUTA]],[6]!Tableau16[POSTE TECHNIQUE]&amp;[6]!Tableau16[Repere ADM],[6]!Tableau16[NUMERO CLIENT])</f>
        <v>#N/A</v>
      </c>
      <c r="B1504" s="48" t="e" cm="1">
        <f t="array" ref="B1504">_xlfn.XLOOKUP(Tableau210[[#This Row],[NOM]]&amp;Tableau210[[#This Row],[REPERE BUTA]],[6]!Tableau16[POSTE TECHNIQUE]&amp;[6]!Tableau16[Repere REF],[6]!Tableau16[NUMERO CLIENT])</f>
        <v>#N/A</v>
      </c>
      <c r="C1504" s="48">
        <v>1540</v>
      </c>
      <c r="D1504" s="48" t="str">
        <f>C1504&amp;""</f>
        <v>1540</v>
      </c>
      <c r="E1504" s="48" t="e">
        <v>#N/A</v>
      </c>
      <c r="F1504" s="48" t="e">
        <v>#N/A</v>
      </c>
      <c r="G1504" s="187" t="s">
        <v>3448</v>
      </c>
      <c r="H1504" s="119" t="s">
        <v>1067</v>
      </c>
      <c r="I1504" s="119" t="s">
        <v>1069</v>
      </c>
      <c r="J1504" s="119" t="s">
        <v>1069</v>
      </c>
      <c r="K1504" s="158" t="str">
        <f>_xlfn.XLOOKUP(Tableau210[[#This Row],[NOM]],[8]LUT!$I$5:$I$301,[8]LUT!$N$5:$N$301)</f>
        <v xml:space="preserve">Tuyauterie </v>
      </c>
      <c r="L1504" s="158" t="s">
        <v>105</v>
      </c>
      <c r="M1504" s="119"/>
      <c r="N1504" s="158" t="s">
        <v>105</v>
      </c>
      <c r="O1504" s="119"/>
      <c r="P1504" s="119"/>
      <c r="Q1504" s="119"/>
      <c r="R1504" s="119"/>
      <c r="S1504" s="119"/>
      <c r="T1504" s="119"/>
      <c r="U1504" s="119"/>
      <c r="V1504" s="119"/>
      <c r="W1504" s="148"/>
      <c r="X1504" s="148" cm="1">
        <f t="array" ref="X150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4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4" s="148"/>
      <c r="AA1504" s="148" cm="1">
        <f t="array" ref="AA150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4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4" s="48"/>
      <c r="AD1504" s="117" t="s">
        <v>2103</v>
      </c>
      <c r="AE1504" s="119"/>
      <c r="AF1504" s="183">
        <f>IFERROR(VLOOKUP(Tableau210[[#This Row],[OPERATION]],Tableau4[],5,FALSE),"")</f>
        <v>1</v>
      </c>
      <c r="AG1504" s="119" cm="1">
        <f t="array" ref="AG1504">IFERROR(
   SUM(
      _xlfn._xlws.FILTER(
         Tableau3[JP],
         (Tableau3[ITEM]=Tableau210[[#This Row],[NOM]])*
         (Tableau3[Rep.]=Tableau210[[#This Row],[REPERE BUTA]])
      )
   ),
0)</f>
        <v>0</v>
      </c>
      <c r="AH1504" s="183">
        <f>IFERROR(VLOOKUP(Tableau210[[#This Row],[OPERATION]],Tableau4[],4,FALSE),"")</f>
        <v>0</v>
      </c>
      <c r="AI1504" s="119" cm="1">
        <f t="array" ref="AI1504">IFERROR(
   SUM(
      _xlfn._xlws.FILTER(
         Tableau3[BP],
         (Tableau3[ITEM]=Tableau210[[#This Row],[NOM]])*
         (Tableau3[Rep.]=Tableau210[[#This Row],[REPERE BUTA]])
      )
   ),
0)</f>
        <v>0</v>
      </c>
      <c r="AJ1504" s="181" t="str">
        <f>IF(Tableau210[[#This Row],[NB JP EMIS]]=1,"1 JP","") &amp; IF(Tableau210[[#This Row],[NB BP EMIS]]=1," 1 BP","")</f>
        <v>1 JP</v>
      </c>
      <c r="AK1504" s="119" t="str">
        <f>IF(Tableau210[[#This Row],[NB JP BUTA]]=1,"1 JP","") &amp; IF(Tableau210[[#This Row],[Nb BP BUTA]]=1," 1 BP","") &amp; IF(Tableau210[[#This Row],[Nb BP BUTA]]=2," 2 BP","")</f>
        <v/>
      </c>
      <c r="AL1504" s="117"/>
      <c r="AM1504" s="117" t="str">
        <f>IFERROR(+VLOOKUP(AY1504,Tiges!$G$4:$I$569,3,FALSE),"")</f>
        <v/>
      </c>
      <c r="AN1504" s="48"/>
      <c r="AO1504" s="117"/>
      <c r="AP1504" s="117" cm="1">
        <f t="array" ref="AP150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4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4" s="117"/>
      <c r="AS1504" s="117" cm="1">
        <f t="array" ref="AS150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4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4" s="117"/>
      <c r="AV1504" s="117" cm="1">
        <f t="array" ref="AV150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4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4" s="117"/>
      <c r="AY1504" s="117" t="str" cm="1">
        <f t="array" ref="AY1504">IFERROR(_xlfn.XLOOKUP(Tableau210[[#This Row],[DN DONNEES BUTA ]]&amp;Tableau210[[#This Row],[PN DONNEES BUTA]],Tiges!$B$4:$B$79&amp;Tiges!$C$4:$C$79,Tiges!$G$4:$G$79),"")</f>
        <v/>
      </c>
      <c r="AZ1504" s="117"/>
      <c r="BA1504" s="117" t="str" cm="1">
        <f t="array" ref="BA1504">IFERROR(_xlfn.XLOOKUP(Tableau210[[#This Row],[DN DONNEES BUTA ]]&amp;Tableau210[[#This Row],[PN DONNEES BUTA]],Tiges!$B$4:$B$79&amp;Tiges!$C$4:$C$79,Tiges!$H$4:$H$79),"")</f>
        <v/>
      </c>
      <c r="BB1504" s="117"/>
      <c r="BC1504" s="184">
        <f>IFERROR(VLOOKUP(Tableau210[[#This Row],[OPERATION]],Tableau4[],2,FALSE),"")</f>
        <v>2</v>
      </c>
      <c r="BD1504" s="117" cm="1">
        <f t="array" ref="BD1504">IFERROR(
   SUM(
      _xlfn._xlws.FILTER(
         Tableau3[Nb Platinage Joint],
         (Tableau3[ITEM]=Tableau210[[#This Row],[NOM]])*
         (Tableau3[Rep.]=Tableau210[[#This Row],[REPERE BUTA]])
      )
   ),
0)</f>
        <v>0</v>
      </c>
      <c r="BE1504" s="117">
        <f>IFERROR(VLOOKUP(Tableau210[[#This Row],[OPERATION]],Tableau4[],3,FALSE),"")</f>
        <v>1</v>
      </c>
      <c r="BF1504" s="117" cm="1">
        <f t="array" ref="BF1504">IFERROR(
   SUM(
      _xlfn._xlws.FILTER(
         Tableau3[Joint Définitif Nb],
         (Tableau3[ITEM]=Tableau210[[#This Row],[NOM]])*
         (Tableau3[Rep.]=Tableau210[[#This Row],[REPERE BUTA]])
      )
   ),
0)</f>
        <v>0</v>
      </c>
      <c r="BG1504" s="117"/>
      <c r="BH1504" s="117" cm="1">
        <f t="array" ref="BH150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4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4" s="117"/>
      <c r="BK1504" s="117"/>
      <c r="BL1504" s="117"/>
      <c r="BM1504" s="118" t="s">
        <v>3449</v>
      </c>
      <c r="BN1504" s="117"/>
      <c r="BO1504" s="117"/>
      <c r="BP1504" s="117"/>
      <c r="BQ1504" s="48"/>
      <c r="BR1504" s="119"/>
      <c r="BS1504" s="48"/>
      <c r="BT1504" s="48"/>
      <c r="BU1504" s="48"/>
      <c r="BV1504" s="48"/>
      <c r="BW1504" s="48"/>
      <c r="BX1504" s="48"/>
    </row>
    <row r="1505" spans="1:76" ht="15.75" hidden="1" x14ac:dyDescent="0.25">
      <c r="A1505" s="48" t="e" cm="1">
        <f t="array" ref="A1505">_xlfn.XLOOKUP(Tableau210[[#This Row],[NOM]]&amp;Tableau210[[#This Row],[REPERE BUTA]],[6]!Tableau16[POSTE TECHNIQUE]&amp;[6]!Tableau16[Repere ADM],[6]!Tableau16[NUMERO CLIENT])</f>
        <v>#N/A</v>
      </c>
      <c r="B1505" s="48" t="e" cm="1">
        <f t="array" ref="B1505">_xlfn.XLOOKUP(Tableau210[[#This Row],[NOM]]&amp;Tableau210[[#This Row],[REPERE BUTA]],[6]!Tableau16[POSTE TECHNIQUE]&amp;[6]!Tableau16[Repere REF],[6]!Tableau16[NUMERO CLIENT])</f>
        <v>#N/A</v>
      </c>
      <c r="C1505" s="48">
        <v>1541</v>
      </c>
      <c r="D1505" s="48" t="str">
        <f>C1505&amp;""</f>
        <v>1541</v>
      </c>
      <c r="E1505" s="48" t="e">
        <v>#N/A</v>
      </c>
      <c r="F1505" s="48" t="e">
        <v>#N/A</v>
      </c>
      <c r="G1505" s="187" t="s">
        <v>3448</v>
      </c>
      <c r="H1505" s="119" t="s">
        <v>1067</v>
      </c>
      <c r="I1505" s="119" t="s">
        <v>1069</v>
      </c>
      <c r="J1505" s="119" t="s">
        <v>1069</v>
      </c>
      <c r="K1505" s="158" t="str">
        <f>_xlfn.XLOOKUP(Tableau210[[#This Row],[NOM]],[8]LUT!$I$5:$I$301,[8]LUT!$N$5:$N$301)</f>
        <v xml:space="preserve">Tuyauterie </v>
      </c>
      <c r="L1505" s="158" t="s">
        <v>106</v>
      </c>
      <c r="M1505" s="119"/>
      <c r="N1505" s="158" t="s">
        <v>106</v>
      </c>
      <c r="O1505" s="119"/>
      <c r="P1505" s="119"/>
      <c r="Q1505" s="119"/>
      <c r="R1505" s="119"/>
      <c r="S1505" s="119"/>
      <c r="T1505" s="119"/>
      <c r="U1505" s="119"/>
      <c r="V1505" s="119"/>
      <c r="W1505" s="148"/>
      <c r="X1505" s="148" cm="1">
        <f t="array" ref="X150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5" s="148"/>
      <c r="AA1505" s="148" cm="1">
        <f t="array" ref="AA150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5" s="48"/>
      <c r="AD1505" s="117" t="s">
        <v>2103</v>
      </c>
      <c r="AE1505" s="119"/>
      <c r="AF1505" s="183">
        <f>IFERROR(VLOOKUP(Tableau210[[#This Row],[OPERATION]],Tableau4[],5,FALSE),"")</f>
        <v>1</v>
      </c>
      <c r="AG1505" s="119" cm="1">
        <f t="array" ref="AG1505">IFERROR(
   SUM(
      _xlfn._xlws.FILTER(
         Tableau3[JP],
         (Tableau3[ITEM]=Tableau210[[#This Row],[NOM]])*
         (Tableau3[Rep.]=Tableau210[[#This Row],[REPERE BUTA]])
      )
   ),
0)</f>
        <v>0</v>
      </c>
      <c r="AH1505" s="183">
        <f>IFERROR(VLOOKUP(Tableau210[[#This Row],[OPERATION]],Tableau4[],4,FALSE),"")</f>
        <v>0</v>
      </c>
      <c r="AI1505" s="119" cm="1">
        <f t="array" ref="AI1505">IFERROR(
   SUM(
      _xlfn._xlws.FILTER(
         Tableau3[BP],
         (Tableau3[ITEM]=Tableau210[[#This Row],[NOM]])*
         (Tableau3[Rep.]=Tableau210[[#This Row],[REPERE BUTA]])
      )
   ),
0)</f>
        <v>0</v>
      </c>
      <c r="AJ1505" s="181" t="str">
        <f>IF(Tableau210[[#This Row],[NB JP EMIS]]=1,"1 JP","") &amp; IF(Tableau210[[#This Row],[NB BP EMIS]]=1," 1 BP","")</f>
        <v>1 JP</v>
      </c>
      <c r="AK1505" s="119" t="str">
        <f>IF(Tableau210[[#This Row],[NB JP BUTA]]=1,"1 JP","") &amp; IF(Tableau210[[#This Row],[Nb BP BUTA]]=1," 1 BP","") &amp; IF(Tableau210[[#This Row],[Nb BP BUTA]]=2," 2 BP","")</f>
        <v/>
      </c>
      <c r="AL1505" s="117"/>
      <c r="AM1505" s="117" t="str">
        <f>IFERROR(+VLOOKUP(AY1505,Tiges!$G$4:$I$569,3,FALSE),"")</f>
        <v/>
      </c>
      <c r="AN1505" s="48"/>
      <c r="AO1505" s="117"/>
      <c r="AP1505" s="117" cm="1">
        <f t="array" ref="AP150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5" s="117"/>
      <c r="AS1505" s="117" cm="1">
        <f t="array" ref="AS150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5" s="117"/>
      <c r="AV1505" s="117" cm="1">
        <f t="array" ref="AV150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5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5" s="117"/>
      <c r="AY1505" s="117" t="str" cm="1">
        <f t="array" ref="AY1505">IFERROR(_xlfn.XLOOKUP(Tableau210[[#This Row],[DN DONNEES BUTA ]]&amp;Tableau210[[#This Row],[PN DONNEES BUTA]],Tiges!$B$4:$B$79&amp;Tiges!$C$4:$C$79,Tiges!$G$4:$G$79),"")</f>
        <v/>
      </c>
      <c r="AZ1505" s="117"/>
      <c r="BA1505" s="117" t="str" cm="1">
        <f t="array" ref="BA1505">IFERROR(_xlfn.XLOOKUP(Tableau210[[#This Row],[DN DONNEES BUTA ]]&amp;Tableau210[[#This Row],[PN DONNEES BUTA]],Tiges!$B$4:$B$79&amp;Tiges!$C$4:$C$79,Tiges!$H$4:$H$79),"")</f>
        <v/>
      </c>
      <c r="BB1505" s="117"/>
      <c r="BC1505" s="184">
        <f>IFERROR(VLOOKUP(Tableau210[[#This Row],[OPERATION]],Tableau4[],2,FALSE),"")</f>
        <v>2</v>
      </c>
      <c r="BD1505" s="117" cm="1">
        <f t="array" ref="BD1505">IFERROR(
   SUM(
      _xlfn._xlws.FILTER(
         Tableau3[Nb Platinage Joint],
         (Tableau3[ITEM]=Tableau210[[#This Row],[NOM]])*
         (Tableau3[Rep.]=Tableau210[[#This Row],[REPERE BUTA]])
      )
   ),
0)</f>
        <v>0</v>
      </c>
      <c r="BE1505" s="117">
        <f>IFERROR(VLOOKUP(Tableau210[[#This Row],[OPERATION]],Tableau4[],3,FALSE),"")</f>
        <v>1</v>
      </c>
      <c r="BF1505" s="117" cm="1">
        <f t="array" ref="BF1505">IFERROR(
   SUM(
      _xlfn._xlws.FILTER(
         Tableau3[Joint Définitif Nb],
         (Tableau3[ITEM]=Tableau210[[#This Row],[NOM]])*
         (Tableau3[Rep.]=Tableau210[[#This Row],[REPERE BUTA]])
      )
   ),
0)</f>
        <v>0</v>
      </c>
      <c r="BG1505" s="117"/>
      <c r="BH1505" s="117" cm="1">
        <f t="array" ref="BH150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5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5" s="117"/>
      <c r="BK1505" s="117"/>
      <c r="BL1505" s="117"/>
      <c r="BM1505" s="118" t="s">
        <v>3449</v>
      </c>
      <c r="BN1505" s="117"/>
      <c r="BO1505" s="117"/>
      <c r="BP1505" s="117"/>
      <c r="BQ1505" s="48"/>
      <c r="BR1505" s="119"/>
      <c r="BS1505" s="48"/>
      <c r="BT1505" s="48"/>
      <c r="BU1505" s="48"/>
      <c r="BV1505" s="48"/>
      <c r="BW1505" s="48"/>
      <c r="BX1505" s="48"/>
    </row>
    <row r="1506" spans="1:76" ht="15.75" hidden="1" x14ac:dyDescent="0.25">
      <c r="A1506" s="48" t="e" cm="1">
        <f t="array" ref="A1506">_xlfn.XLOOKUP(Tableau210[[#This Row],[NOM]]&amp;Tableau210[[#This Row],[REPERE BUTA]],[6]!Tableau16[POSTE TECHNIQUE]&amp;[6]!Tableau16[Repere ADM],[6]!Tableau16[NUMERO CLIENT])</f>
        <v>#N/A</v>
      </c>
      <c r="B1506" s="48" t="e" cm="1">
        <f t="array" ref="B1506">_xlfn.XLOOKUP(Tableau210[[#This Row],[NOM]]&amp;Tableau210[[#This Row],[REPERE BUTA]],[6]!Tableau16[POSTE TECHNIQUE]&amp;[6]!Tableau16[Repere REF],[6]!Tableau16[NUMERO CLIENT])</f>
        <v>#N/A</v>
      </c>
      <c r="C1506" s="48">
        <v>1542</v>
      </c>
      <c r="D1506" s="48" t="str">
        <f>C1506&amp;""</f>
        <v>1542</v>
      </c>
      <c r="E1506" s="48" t="e">
        <v>#N/A</v>
      </c>
      <c r="F1506" s="48" t="e">
        <v>#N/A</v>
      </c>
      <c r="G1506" s="187" t="s">
        <v>3448</v>
      </c>
      <c r="H1506" s="119" t="s">
        <v>1067</v>
      </c>
      <c r="I1506" s="119" t="s">
        <v>1069</v>
      </c>
      <c r="J1506" s="119" t="s">
        <v>1069</v>
      </c>
      <c r="K1506" s="158" t="str">
        <f>_xlfn.XLOOKUP(Tableau210[[#This Row],[NOM]],[8]LUT!$I$5:$I$301,[8]LUT!$N$5:$N$301)</f>
        <v xml:space="preserve">Tuyauterie </v>
      </c>
      <c r="L1506" s="158" t="s">
        <v>107</v>
      </c>
      <c r="M1506" s="119"/>
      <c r="N1506" s="158" t="s">
        <v>107</v>
      </c>
      <c r="O1506" s="119"/>
      <c r="P1506" s="119"/>
      <c r="Q1506" s="119"/>
      <c r="R1506" s="119"/>
      <c r="S1506" s="119"/>
      <c r="T1506" s="119"/>
      <c r="U1506" s="119"/>
      <c r="V1506" s="119"/>
      <c r="W1506" s="148"/>
      <c r="X1506" s="148" cm="1">
        <f t="array" ref="X150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6" s="148"/>
      <c r="AA1506" s="148" cm="1">
        <f t="array" ref="AA150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6" s="48"/>
      <c r="AD1506" s="117" t="s">
        <v>2103</v>
      </c>
      <c r="AE1506" s="119"/>
      <c r="AF1506" s="183">
        <f>IFERROR(VLOOKUP(Tableau210[[#This Row],[OPERATION]],Tableau4[],5,FALSE),"")</f>
        <v>1</v>
      </c>
      <c r="AG1506" s="119" cm="1">
        <f t="array" ref="AG1506">IFERROR(
   SUM(
      _xlfn._xlws.FILTER(
         Tableau3[JP],
         (Tableau3[ITEM]=Tableau210[[#This Row],[NOM]])*
         (Tableau3[Rep.]=Tableau210[[#This Row],[REPERE BUTA]])
      )
   ),
0)</f>
        <v>0</v>
      </c>
      <c r="AH1506" s="183">
        <f>IFERROR(VLOOKUP(Tableau210[[#This Row],[OPERATION]],Tableau4[],4,FALSE),"")</f>
        <v>0</v>
      </c>
      <c r="AI1506" s="119" cm="1">
        <f t="array" ref="AI1506">IFERROR(
   SUM(
      _xlfn._xlws.FILTER(
         Tableau3[BP],
         (Tableau3[ITEM]=Tableau210[[#This Row],[NOM]])*
         (Tableau3[Rep.]=Tableau210[[#This Row],[REPERE BUTA]])
      )
   ),
0)</f>
        <v>0</v>
      </c>
      <c r="AJ1506" s="181" t="str">
        <f>IF(Tableau210[[#This Row],[NB JP EMIS]]=1,"1 JP","") &amp; IF(Tableau210[[#This Row],[NB BP EMIS]]=1," 1 BP","")</f>
        <v>1 JP</v>
      </c>
      <c r="AK1506" s="119" t="str">
        <f>IF(Tableau210[[#This Row],[NB JP BUTA]]=1,"1 JP","") &amp; IF(Tableau210[[#This Row],[Nb BP BUTA]]=1," 1 BP","") &amp; IF(Tableau210[[#This Row],[Nb BP BUTA]]=2," 2 BP","")</f>
        <v/>
      </c>
      <c r="AL1506" s="117"/>
      <c r="AM1506" s="117" t="str">
        <f>IFERROR(+VLOOKUP(AY1506,Tiges!$G$4:$I$569,3,FALSE),"")</f>
        <v/>
      </c>
      <c r="AN1506" s="48"/>
      <c r="AO1506" s="117"/>
      <c r="AP1506" s="117" cm="1">
        <f t="array" ref="AP150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6" s="117"/>
      <c r="AS1506" s="117" cm="1">
        <f t="array" ref="AS150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6" s="117"/>
      <c r="AV1506" s="117" cm="1">
        <f t="array" ref="AV150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6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6" s="117"/>
      <c r="AY1506" s="117" t="str" cm="1">
        <f t="array" ref="AY1506">IFERROR(_xlfn.XLOOKUP(Tableau210[[#This Row],[DN DONNEES BUTA ]]&amp;Tableau210[[#This Row],[PN DONNEES BUTA]],Tiges!$B$4:$B$79&amp;Tiges!$C$4:$C$79,Tiges!$G$4:$G$79),"")</f>
        <v/>
      </c>
      <c r="AZ1506" s="117"/>
      <c r="BA1506" s="117" t="str" cm="1">
        <f t="array" ref="BA1506">IFERROR(_xlfn.XLOOKUP(Tableau210[[#This Row],[DN DONNEES BUTA ]]&amp;Tableau210[[#This Row],[PN DONNEES BUTA]],Tiges!$B$4:$B$79&amp;Tiges!$C$4:$C$79,Tiges!$H$4:$H$79),"")</f>
        <v/>
      </c>
      <c r="BB1506" s="117"/>
      <c r="BC1506" s="184">
        <f>IFERROR(VLOOKUP(Tableau210[[#This Row],[OPERATION]],Tableau4[],2,FALSE),"")</f>
        <v>2</v>
      </c>
      <c r="BD1506" s="117" cm="1">
        <f t="array" ref="BD1506">IFERROR(
   SUM(
      _xlfn._xlws.FILTER(
         Tableau3[Nb Platinage Joint],
         (Tableau3[ITEM]=Tableau210[[#This Row],[NOM]])*
         (Tableau3[Rep.]=Tableau210[[#This Row],[REPERE BUTA]])
      )
   ),
0)</f>
        <v>0</v>
      </c>
      <c r="BE1506" s="117">
        <f>IFERROR(VLOOKUP(Tableau210[[#This Row],[OPERATION]],Tableau4[],3,FALSE),"")</f>
        <v>1</v>
      </c>
      <c r="BF1506" s="117" cm="1">
        <f t="array" ref="BF1506">IFERROR(
   SUM(
      _xlfn._xlws.FILTER(
         Tableau3[Joint Définitif Nb],
         (Tableau3[ITEM]=Tableau210[[#This Row],[NOM]])*
         (Tableau3[Rep.]=Tableau210[[#This Row],[REPERE BUTA]])
      )
   ),
0)</f>
        <v>0</v>
      </c>
      <c r="BG1506" s="117"/>
      <c r="BH1506" s="117" cm="1">
        <f t="array" ref="BH150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6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6" s="117"/>
      <c r="BK1506" s="117"/>
      <c r="BL1506" s="117"/>
      <c r="BM1506" s="118" t="s">
        <v>3449</v>
      </c>
      <c r="BN1506" s="117"/>
      <c r="BO1506" s="117"/>
      <c r="BP1506" s="117"/>
      <c r="BQ1506" s="48"/>
      <c r="BR1506" s="119"/>
      <c r="BS1506" s="48"/>
      <c r="BT1506" s="48"/>
      <c r="BU1506" s="48"/>
      <c r="BV1506" s="48"/>
      <c r="BW1506" s="48"/>
      <c r="BX1506" s="48"/>
    </row>
    <row r="1507" spans="1:76" ht="15.75" hidden="1" x14ac:dyDescent="0.25">
      <c r="A1507" s="48" t="e" cm="1">
        <f t="array" ref="A1507">_xlfn.XLOOKUP(Tableau210[[#This Row],[NOM]]&amp;Tableau210[[#This Row],[REPERE BUTA]],[6]!Tableau16[POSTE TECHNIQUE]&amp;[6]!Tableau16[Repere ADM],[6]!Tableau16[NUMERO CLIENT])</f>
        <v>#N/A</v>
      </c>
      <c r="B1507" s="48" t="e" cm="1">
        <f t="array" ref="B1507">_xlfn.XLOOKUP(Tableau210[[#This Row],[NOM]]&amp;Tableau210[[#This Row],[REPERE BUTA]],[6]!Tableau16[POSTE TECHNIQUE]&amp;[6]!Tableau16[Repere REF],[6]!Tableau16[NUMERO CLIENT])</f>
        <v>#N/A</v>
      </c>
      <c r="C1507" s="48">
        <v>1543</v>
      </c>
      <c r="D1507" s="48" t="str">
        <f>C1507&amp;""</f>
        <v>1543</v>
      </c>
      <c r="E1507" s="48" t="e">
        <v>#N/A</v>
      </c>
      <c r="F1507" s="48" t="e">
        <v>#N/A</v>
      </c>
      <c r="G1507" s="187" t="s">
        <v>3448</v>
      </c>
      <c r="H1507" s="119" t="s">
        <v>1067</v>
      </c>
      <c r="I1507" s="119" t="s">
        <v>1069</v>
      </c>
      <c r="J1507" s="119" t="s">
        <v>1069</v>
      </c>
      <c r="K1507" s="158" t="str">
        <f>_xlfn.XLOOKUP(Tableau210[[#This Row],[NOM]],[8]LUT!$I$5:$I$301,[8]LUT!$N$5:$N$301)</f>
        <v xml:space="preserve">Tuyauterie </v>
      </c>
      <c r="L1507" s="158" t="s">
        <v>108</v>
      </c>
      <c r="M1507" s="119"/>
      <c r="N1507" s="158" t="s">
        <v>108</v>
      </c>
      <c r="O1507" s="119"/>
      <c r="P1507" s="119"/>
      <c r="Q1507" s="119"/>
      <c r="R1507" s="119"/>
      <c r="S1507" s="119"/>
      <c r="T1507" s="119"/>
      <c r="U1507" s="119"/>
      <c r="V1507" s="119"/>
      <c r="W1507" s="148"/>
      <c r="X1507" s="148" cm="1">
        <f t="array" ref="X150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7" s="148"/>
      <c r="AA1507" s="148" cm="1">
        <f t="array" ref="AA150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7" s="48"/>
      <c r="AD1507" s="117" t="s">
        <v>2196</v>
      </c>
      <c r="AE1507" s="119"/>
      <c r="AF1507" s="183">
        <f>IFERROR(VLOOKUP(Tableau210[[#This Row],[OPERATION]],Tableau4[],5,FALSE),"")</f>
        <v>0</v>
      </c>
      <c r="AG1507" s="119" cm="1">
        <f t="array" ref="AG1507">IFERROR(
   SUM(
      _xlfn._xlws.FILTER(
         Tableau3[JP],
         (Tableau3[ITEM]=Tableau210[[#This Row],[NOM]])*
         (Tableau3[Rep.]=Tableau210[[#This Row],[REPERE BUTA]])
      )
   ),
0)</f>
        <v>0</v>
      </c>
      <c r="AH1507" s="183">
        <f>IFERROR(VLOOKUP(Tableau210[[#This Row],[OPERATION]],Tableau4[],4,FALSE),"")</f>
        <v>0</v>
      </c>
      <c r="AI1507" s="119" cm="1">
        <f t="array" ref="AI1507">IFERROR(
   SUM(
      _xlfn._xlws.FILTER(
         Tableau3[BP],
         (Tableau3[ITEM]=Tableau210[[#This Row],[NOM]])*
         (Tableau3[Rep.]=Tableau210[[#This Row],[REPERE BUTA]])
      )
   ),
0)</f>
        <v>0</v>
      </c>
      <c r="AJ1507" s="181" t="str">
        <f>IF(Tableau210[[#This Row],[NB JP EMIS]]=1,"1 JP","") &amp; IF(Tableau210[[#This Row],[NB BP EMIS]]=1," 1 BP","")</f>
        <v/>
      </c>
      <c r="AK1507" s="119" t="str">
        <f>IF(Tableau210[[#This Row],[NB JP BUTA]]=1,"1 JP","") &amp; IF(Tableau210[[#This Row],[Nb BP BUTA]]=1," 1 BP","") &amp; IF(Tableau210[[#This Row],[Nb BP BUTA]]=2," 2 BP","")</f>
        <v/>
      </c>
      <c r="AL1507" s="117"/>
      <c r="AM1507" s="117" t="str">
        <f>IFERROR(+VLOOKUP(AY1507,Tiges!$G$4:$I$569,3,FALSE),"")</f>
        <v/>
      </c>
      <c r="AN1507" s="48"/>
      <c r="AO1507" s="117"/>
      <c r="AP1507" s="117" cm="1">
        <f t="array" ref="AP150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7" s="117"/>
      <c r="AS1507" s="117" cm="1">
        <f t="array" ref="AS150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7" s="117"/>
      <c r="AV1507" s="117" cm="1">
        <f t="array" ref="AV150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7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7" s="117"/>
      <c r="AY1507" s="117" t="str" cm="1">
        <f t="array" ref="AY1507">IFERROR(_xlfn.XLOOKUP(Tableau210[[#This Row],[DN DONNEES BUTA ]]&amp;Tableau210[[#This Row],[PN DONNEES BUTA]],Tiges!$B$4:$B$79&amp;Tiges!$C$4:$C$79,Tiges!$G$4:$G$79),"")</f>
        <v/>
      </c>
      <c r="AZ1507" s="117"/>
      <c r="BA1507" s="117" t="str" cm="1">
        <f t="array" ref="BA1507">IFERROR(_xlfn.XLOOKUP(Tableau210[[#This Row],[DN DONNEES BUTA ]]&amp;Tableau210[[#This Row],[PN DONNEES BUTA]],Tiges!$B$4:$B$79&amp;Tiges!$C$4:$C$79,Tiges!$H$4:$H$79),"")</f>
        <v/>
      </c>
      <c r="BB1507" s="117"/>
      <c r="BC1507" s="184">
        <f>IFERROR(VLOOKUP(Tableau210[[#This Row],[OPERATION]],Tableau4[],2,FALSE),"")</f>
        <v>0</v>
      </c>
      <c r="BD1507" s="117" cm="1">
        <f t="array" ref="BD1507">IFERROR(
   SUM(
      _xlfn._xlws.FILTER(
         Tableau3[Nb Platinage Joint],
         (Tableau3[ITEM]=Tableau210[[#This Row],[NOM]])*
         (Tableau3[Rep.]=Tableau210[[#This Row],[REPERE BUTA]])
      )
   ),
0)</f>
        <v>0</v>
      </c>
      <c r="BE1507" s="117">
        <f>IFERROR(VLOOKUP(Tableau210[[#This Row],[OPERATION]],Tableau4[],3,FALSE),"")</f>
        <v>1</v>
      </c>
      <c r="BF1507" s="117" cm="1">
        <f t="array" ref="BF1507">IFERROR(
   SUM(
      _xlfn._xlws.FILTER(
         Tableau3[Joint Définitif Nb],
         (Tableau3[ITEM]=Tableau210[[#This Row],[NOM]])*
         (Tableau3[Rep.]=Tableau210[[#This Row],[REPERE BUTA]])
      )
   ),
0)</f>
        <v>0</v>
      </c>
      <c r="BG1507" s="117"/>
      <c r="BH1507" s="117" cm="1">
        <f t="array" ref="BH150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7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7" s="117"/>
      <c r="BK1507" s="117"/>
      <c r="BL1507" s="117"/>
      <c r="BM1507" s="118" t="s">
        <v>3449</v>
      </c>
      <c r="BN1507" s="117"/>
      <c r="BO1507" s="117"/>
      <c r="BP1507" s="117"/>
      <c r="BQ1507" s="48"/>
      <c r="BR1507" s="119"/>
      <c r="BS1507" s="48"/>
      <c r="BT1507" s="48"/>
      <c r="BU1507" s="48"/>
      <c r="BV1507" s="48"/>
      <c r="BW1507" s="48"/>
      <c r="BX1507" s="48"/>
    </row>
    <row r="1508" spans="1:76" ht="15.75" hidden="1" x14ac:dyDescent="0.25">
      <c r="A1508" s="48" t="e" cm="1">
        <f t="array" ref="A1508">_xlfn.XLOOKUP(Tableau210[[#This Row],[NOM]]&amp;Tableau210[[#This Row],[REPERE BUTA]],[6]!Tableau16[POSTE TECHNIQUE]&amp;[6]!Tableau16[Repere ADM],[6]!Tableau16[NUMERO CLIENT])</f>
        <v>#N/A</v>
      </c>
      <c r="B1508" s="48" t="e" cm="1">
        <f t="array" ref="B1508">_xlfn.XLOOKUP(Tableau210[[#This Row],[NOM]]&amp;Tableau210[[#This Row],[REPERE BUTA]],[6]!Tableau16[POSTE TECHNIQUE]&amp;[6]!Tableau16[Repere REF],[6]!Tableau16[NUMERO CLIENT])</f>
        <v>#N/A</v>
      </c>
      <c r="C1508" s="48">
        <v>1544</v>
      </c>
      <c r="D1508" s="48" t="str">
        <f>C1508&amp;""</f>
        <v>1544</v>
      </c>
      <c r="E1508" s="48" t="e">
        <v>#N/A</v>
      </c>
      <c r="F1508" s="48" t="e">
        <v>#N/A</v>
      </c>
      <c r="G1508" s="190" t="s">
        <v>3457</v>
      </c>
      <c r="H1508" s="158" t="s">
        <v>1068</v>
      </c>
      <c r="I1508" s="119" t="s">
        <v>1069</v>
      </c>
      <c r="J1508" s="119" t="s">
        <v>1069</v>
      </c>
      <c r="K1508" s="158" t="str">
        <f>_xlfn.XLOOKUP(Tableau210[[#This Row],[NOM]],[8]LUT!$I$5:$I$301,[8]LUT!$N$5:$N$301)</f>
        <v xml:space="preserve">Tuyauterie </v>
      </c>
      <c r="L1508" s="119" t="s">
        <v>73</v>
      </c>
      <c r="M1508" s="119"/>
      <c r="N1508" s="119" t="s">
        <v>73</v>
      </c>
      <c r="O1508" s="119"/>
      <c r="P1508" s="119"/>
      <c r="Q1508" s="119"/>
      <c r="R1508" s="119"/>
      <c r="S1508" s="119"/>
      <c r="T1508" s="119"/>
      <c r="U1508" s="119"/>
      <c r="V1508" s="119"/>
      <c r="W1508" s="148"/>
      <c r="X1508" s="148" cm="1">
        <f t="array" ref="X150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8" s="148"/>
      <c r="AA1508" s="148" cm="1">
        <f t="array" ref="AA150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8" s="48"/>
      <c r="AD1508" s="117" t="s">
        <v>2103</v>
      </c>
      <c r="AE1508" s="119"/>
      <c r="AF1508" s="183">
        <f>IFERROR(VLOOKUP(Tableau210[[#This Row],[OPERATION]],Tableau4[],5,FALSE),"")</f>
        <v>1</v>
      </c>
      <c r="AG1508" s="119" cm="1">
        <f t="array" ref="AG1508">IFERROR(
   SUM(
      _xlfn._xlws.FILTER(
         Tableau3[JP],
         (Tableau3[ITEM]=Tableau210[[#This Row],[NOM]])*
         (Tableau3[Rep.]=Tableau210[[#This Row],[REPERE BUTA]])
      )
   ),
0)</f>
        <v>0</v>
      </c>
      <c r="AH1508" s="183">
        <f>IFERROR(VLOOKUP(Tableau210[[#This Row],[OPERATION]],Tableau4[],4,FALSE),"")</f>
        <v>0</v>
      </c>
      <c r="AI1508" s="119" cm="1">
        <f t="array" ref="AI1508">IFERROR(
   SUM(
      _xlfn._xlws.FILTER(
         Tableau3[BP],
         (Tableau3[ITEM]=Tableau210[[#This Row],[NOM]])*
         (Tableau3[Rep.]=Tableau210[[#This Row],[REPERE BUTA]])
      )
   ),
0)</f>
        <v>0</v>
      </c>
      <c r="AJ1508" s="181" t="str">
        <f>IF(Tableau210[[#This Row],[NB JP EMIS]]=1,"1 JP","") &amp; IF(Tableau210[[#This Row],[NB BP EMIS]]=1," 1 BP","")</f>
        <v>1 JP</v>
      </c>
      <c r="AK1508" s="119" t="str">
        <f>IF(Tableau210[[#This Row],[NB JP BUTA]]=1,"1 JP","") &amp; IF(Tableau210[[#This Row],[Nb BP BUTA]]=1," 1 BP","") &amp; IF(Tableau210[[#This Row],[Nb BP BUTA]]=2," 2 BP","")</f>
        <v/>
      </c>
      <c r="AL1508" s="117"/>
      <c r="AM1508" s="117" t="str">
        <f>IFERROR(+VLOOKUP(AY1508,Tiges!$G$4:$I$569,3,FALSE),"")</f>
        <v/>
      </c>
      <c r="AN1508" s="48"/>
      <c r="AO1508" s="117"/>
      <c r="AP1508" s="117" cm="1">
        <f t="array" ref="AP150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8" s="117"/>
      <c r="AS1508" s="117" cm="1">
        <f t="array" ref="AS150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8" s="117"/>
      <c r="AV1508" s="117" cm="1">
        <f t="array" ref="AV150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8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8" s="117"/>
      <c r="AY1508" s="117" t="str" cm="1">
        <f t="array" ref="AY1508">IFERROR(_xlfn.XLOOKUP(Tableau210[[#This Row],[DN DONNEES BUTA ]]&amp;Tableau210[[#This Row],[PN DONNEES BUTA]],Tiges!$B$4:$B$79&amp;Tiges!$C$4:$C$79,Tiges!$G$4:$G$79),"")</f>
        <v/>
      </c>
      <c r="AZ1508" s="117"/>
      <c r="BA1508" s="117" t="str" cm="1">
        <f t="array" ref="BA1508">IFERROR(_xlfn.XLOOKUP(Tableau210[[#This Row],[DN DONNEES BUTA ]]&amp;Tableau210[[#This Row],[PN DONNEES BUTA]],Tiges!$B$4:$B$79&amp;Tiges!$C$4:$C$79,Tiges!$H$4:$H$79),"")</f>
        <v/>
      </c>
      <c r="BB1508" s="117"/>
      <c r="BC1508" s="184">
        <f>IFERROR(VLOOKUP(Tableau210[[#This Row],[OPERATION]],Tableau4[],2,FALSE),"")</f>
        <v>2</v>
      </c>
      <c r="BD1508" s="117" cm="1">
        <f t="array" ref="BD1508">IFERROR(
   SUM(
      _xlfn._xlws.FILTER(
         Tableau3[Nb Platinage Joint],
         (Tableau3[ITEM]=Tableau210[[#This Row],[NOM]])*
         (Tableau3[Rep.]=Tableau210[[#This Row],[REPERE BUTA]])
      )
   ),
0)</f>
        <v>0</v>
      </c>
      <c r="BE1508" s="117">
        <f>IFERROR(VLOOKUP(Tableau210[[#This Row],[OPERATION]],Tableau4[],3,FALSE),"")</f>
        <v>1</v>
      </c>
      <c r="BF1508" s="117" cm="1">
        <f t="array" ref="BF1508">IFERROR(
   SUM(
      _xlfn._xlws.FILTER(
         Tableau3[Joint Définitif Nb],
         (Tableau3[ITEM]=Tableau210[[#This Row],[NOM]])*
         (Tableau3[Rep.]=Tableau210[[#This Row],[REPERE BUTA]])
      )
   ),
0)</f>
        <v>0</v>
      </c>
      <c r="BG1508" s="117"/>
      <c r="BH1508" s="117" cm="1">
        <f t="array" ref="BH150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8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8" s="117"/>
      <c r="BK1508" s="117"/>
      <c r="BL1508" s="117"/>
      <c r="BM1508" s="118" t="s">
        <v>3449</v>
      </c>
      <c r="BN1508" s="117"/>
      <c r="BO1508" s="117"/>
      <c r="BP1508" s="117"/>
      <c r="BQ1508" s="48"/>
      <c r="BR1508" s="119"/>
      <c r="BS1508" s="48"/>
      <c r="BT1508" s="48"/>
      <c r="BU1508" s="48"/>
      <c r="BV1508" s="48"/>
      <c r="BW1508" s="48"/>
      <c r="BX1508" s="48"/>
    </row>
    <row r="1509" spans="1:76" ht="15.75" hidden="1" x14ac:dyDescent="0.25">
      <c r="A1509" s="48" t="e" cm="1">
        <f t="array" ref="A1509">_xlfn.XLOOKUP(Tableau210[[#This Row],[NOM]]&amp;Tableau210[[#This Row],[REPERE BUTA]],[6]!Tableau16[POSTE TECHNIQUE]&amp;[6]!Tableau16[Repere ADM],[6]!Tableau16[NUMERO CLIENT])</f>
        <v>#N/A</v>
      </c>
      <c r="B1509" s="48" t="e" cm="1">
        <f t="array" ref="B1509">_xlfn.XLOOKUP(Tableau210[[#This Row],[NOM]]&amp;Tableau210[[#This Row],[REPERE BUTA]],[6]!Tableau16[POSTE TECHNIQUE]&amp;[6]!Tableau16[Repere REF],[6]!Tableau16[NUMERO CLIENT])</f>
        <v>#N/A</v>
      </c>
      <c r="C1509" s="48">
        <v>1545</v>
      </c>
      <c r="D1509" s="48" t="str">
        <f>C1509&amp;""</f>
        <v>1545</v>
      </c>
      <c r="E1509" s="48" t="e">
        <v>#N/A</v>
      </c>
      <c r="F1509" s="48" t="e">
        <v>#N/A</v>
      </c>
      <c r="G1509" s="187" t="s">
        <v>3457</v>
      </c>
      <c r="H1509" s="158" t="s">
        <v>1068</v>
      </c>
      <c r="I1509" s="119" t="s">
        <v>1069</v>
      </c>
      <c r="J1509" s="119" t="s">
        <v>1069</v>
      </c>
      <c r="K1509" s="119" t="str">
        <f>_xlfn.XLOOKUP(Tableau210[[#This Row],[NOM]],[8]LUT!$I$5:$I$301,[8]LUT!$N$5:$N$301)</f>
        <v xml:space="preserve">Tuyauterie </v>
      </c>
      <c r="L1509" s="119" t="s">
        <v>83</v>
      </c>
      <c r="M1509" s="158"/>
      <c r="N1509" s="119" t="s">
        <v>83</v>
      </c>
      <c r="O1509" s="158"/>
      <c r="P1509" s="158"/>
      <c r="Q1509" s="158"/>
      <c r="R1509" s="158"/>
      <c r="S1509" s="158"/>
      <c r="T1509" s="158"/>
      <c r="U1509" s="158"/>
      <c r="V1509" s="158"/>
      <c r="W1509" s="175"/>
      <c r="X1509" s="175" cm="1">
        <f t="array" ref="X150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09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09" s="175"/>
      <c r="AA1509" s="175" cm="1">
        <f t="array" ref="AA150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09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09" s="159"/>
      <c r="AD1509" s="117" t="s">
        <v>2197</v>
      </c>
      <c r="AE1509" s="158"/>
      <c r="AF1509" s="183">
        <f>IFERROR(VLOOKUP(Tableau210[[#This Row],[OPERATION]],Tableau4[],5,FALSE),"")</f>
        <v>0</v>
      </c>
      <c r="AG1509" s="158" cm="1">
        <f t="array" ref="AG1509">IFERROR(
   SUM(
      _xlfn._xlws.FILTER(
         Tableau3[JP],
         (Tableau3[ITEM]=Tableau210[[#This Row],[NOM]])*
         (Tableau3[Rep.]=Tableau210[[#This Row],[REPERE BUTA]])
      )
   ),
0)</f>
        <v>0</v>
      </c>
      <c r="AH1509" s="183">
        <f>IFERROR(VLOOKUP(Tableau210[[#This Row],[OPERATION]],Tableau4[],4,FALSE),"")</f>
        <v>1</v>
      </c>
      <c r="AI1509" s="158" cm="1">
        <f t="array" ref="AI1509">IFERROR(
   SUM(
      _xlfn._xlws.FILTER(
         Tableau3[BP],
         (Tableau3[ITEM]=Tableau210[[#This Row],[NOM]])*
         (Tableau3[Rep.]=Tableau210[[#This Row],[REPERE BUTA]])
      )
   ),
0)</f>
        <v>0</v>
      </c>
      <c r="AJ1509" s="183" t="str">
        <f>IF(Tableau210[[#This Row],[NB JP EMIS]]=1,"1 JP","") &amp; IF(Tableau210[[#This Row],[NB BP EMIS]]=1," 1 BP","")</f>
        <v xml:space="preserve"> 1 BP</v>
      </c>
      <c r="AK1509" s="158" t="str">
        <f>IF(Tableau210[[#This Row],[NB JP BUTA]]=1,"1 JP","") &amp; IF(Tableau210[[#This Row],[Nb BP BUTA]]=1," 1 BP","") &amp; IF(Tableau210[[#This Row],[Nb BP BUTA]]=2," 2 BP","")</f>
        <v/>
      </c>
      <c r="AL1509" s="118"/>
      <c r="AM1509" s="118" t="str">
        <f>IFERROR(+VLOOKUP(AY1509,Tiges!$G$4:$I$569,3,FALSE),"")</f>
        <v/>
      </c>
      <c r="AN1509" s="159"/>
      <c r="AO1509" s="118"/>
      <c r="AP1509" s="118" cm="1">
        <f t="array" ref="AP150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09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09" s="118"/>
      <c r="AS1509" s="118" cm="1">
        <f t="array" ref="AS150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09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09" s="118"/>
      <c r="AV1509" s="118" cm="1">
        <f t="array" ref="AV150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09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09" s="118"/>
      <c r="AY1509" s="118" t="str" cm="1">
        <f t="array" ref="AY1509">IFERROR(_xlfn.XLOOKUP(Tableau210[[#This Row],[DN DONNEES BUTA ]]&amp;Tableau210[[#This Row],[PN DONNEES BUTA]],Tiges!$B$4:$B$79&amp;Tiges!$C$4:$C$79,Tiges!$G$4:$G$79),"")</f>
        <v/>
      </c>
      <c r="AZ1509" s="118"/>
      <c r="BA1509" s="118" t="str" cm="1">
        <f t="array" ref="BA1509">IFERROR(_xlfn.XLOOKUP(Tableau210[[#This Row],[DN DONNEES BUTA ]]&amp;Tableau210[[#This Row],[PN DONNEES BUTA]],Tiges!$B$4:$B$79&amp;Tiges!$C$4:$C$79,Tiges!$H$4:$H$79),"")</f>
        <v/>
      </c>
      <c r="BB1509" s="118"/>
      <c r="BC1509" s="184">
        <f>IFERROR(VLOOKUP(Tableau210[[#This Row],[OPERATION]],Tableau4[],2,FALSE),"")</f>
        <v>1</v>
      </c>
      <c r="BD1509" s="118" cm="1">
        <f t="array" ref="BD1509">IFERROR(
   SUM(
      _xlfn._xlws.FILTER(
         Tableau3[Nb Platinage Joint],
         (Tableau3[ITEM]=Tableau210[[#This Row],[NOM]])*
         (Tableau3[Rep.]=Tableau210[[#This Row],[REPERE BUTA]])
      )
   ),
0)</f>
        <v>0</v>
      </c>
      <c r="BE1509" s="118">
        <f>IFERROR(VLOOKUP(Tableau210[[#This Row],[OPERATION]],Tableau4[],3,FALSE),"")</f>
        <v>1</v>
      </c>
      <c r="BF1509" s="118" cm="1">
        <f t="array" ref="BF1509">IFERROR(
   SUM(
      _xlfn._xlws.FILTER(
         Tableau3[Joint Définitif Nb],
         (Tableau3[ITEM]=Tableau210[[#This Row],[NOM]])*
         (Tableau3[Rep.]=Tableau210[[#This Row],[REPERE BUTA]])
      )
   ),
0)</f>
        <v>0</v>
      </c>
      <c r="BG1509" s="118"/>
      <c r="BH1509" s="118" cm="1">
        <f t="array" ref="BH150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09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09" s="118"/>
      <c r="BK1509" s="118"/>
      <c r="BL1509" s="118"/>
      <c r="BM1509" s="118" t="s">
        <v>3449</v>
      </c>
      <c r="BN1509" s="118"/>
      <c r="BO1509" s="118"/>
      <c r="BP1509" s="118"/>
      <c r="BQ1509" s="159"/>
      <c r="BR1509" s="158"/>
      <c r="BS1509" s="159"/>
      <c r="BT1509" s="159"/>
      <c r="BU1509" s="159"/>
      <c r="BV1509" s="159"/>
      <c r="BW1509" s="159"/>
      <c r="BX1509" s="159"/>
    </row>
    <row r="1510" spans="1:76" ht="15.75" hidden="1" x14ac:dyDescent="0.25">
      <c r="A1510" s="48" t="e" cm="1">
        <f t="array" ref="A1510">_xlfn.XLOOKUP(Tableau210[[#This Row],[NOM]]&amp;Tableau210[[#This Row],[REPERE BUTA]],[6]!Tableau16[POSTE TECHNIQUE]&amp;[6]!Tableau16[Repere ADM],[6]!Tableau16[NUMERO CLIENT])</f>
        <v>#N/A</v>
      </c>
      <c r="B1510" s="48" t="e" cm="1">
        <f t="array" ref="B1510">_xlfn.XLOOKUP(Tableau210[[#This Row],[NOM]]&amp;Tableau210[[#This Row],[REPERE BUTA]],[6]!Tableau16[POSTE TECHNIQUE]&amp;[6]!Tableau16[Repere REF],[6]!Tableau16[NUMERO CLIENT])</f>
        <v>#N/A</v>
      </c>
      <c r="C1510" s="48">
        <v>1546</v>
      </c>
      <c r="D1510" s="48" t="str">
        <f>C1510&amp;""</f>
        <v>1546</v>
      </c>
      <c r="E1510" s="48" t="e">
        <v>#N/A</v>
      </c>
      <c r="F1510" s="48" t="e">
        <v>#N/A</v>
      </c>
      <c r="G1510" s="190" t="s">
        <v>3457</v>
      </c>
      <c r="H1510" s="158" t="s">
        <v>1068</v>
      </c>
      <c r="I1510" s="119" t="s">
        <v>1069</v>
      </c>
      <c r="J1510" s="119" t="s">
        <v>1069</v>
      </c>
      <c r="K1510" s="119" t="str">
        <f>_xlfn.XLOOKUP(Tableau210[[#This Row],[NOM]],[8]LUT!$I$5:$I$301,[8]LUT!$N$5:$N$301)</f>
        <v xml:space="preserve">Tuyauterie </v>
      </c>
      <c r="L1510" s="119" t="s">
        <v>75</v>
      </c>
      <c r="M1510" s="119"/>
      <c r="N1510" s="119" t="s">
        <v>75</v>
      </c>
      <c r="O1510" s="119"/>
      <c r="P1510" s="119"/>
      <c r="Q1510" s="119"/>
      <c r="R1510" s="119"/>
      <c r="S1510" s="119"/>
      <c r="T1510" s="119"/>
      <c r="U1510" s="119"/>
      <c r="V1510" s="119"/>
      <c r="W1510" s="148"/>
      <c r="X1510" s="148" cm="1">
        <f t="array" ref="X151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1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10" s="148"/>
      <c r="AA1510" s="148" cm="1">
        <f t="array" ref="AA151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1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10" s="48"/>
      <c r="AD1510" s="117" t="s">
        <v>2197</v>
      </c>
      <c r="AE1510" s="119"/>
      <c r="AF1510" s="183">
        <f>IFERROR(VLOOKUP(Tableau210[[#This Row],[OPERATION]],Tableau4[],5,FALSE),"")</f>
        <v>0</v>
      </c>
      <c r="AG1510" s="119" cm="1">
        <f t="array" ref="AG1510">IFERROR(
   SUM(
      _xlfn._xlws.FILTER(
         Tableau3[JP],
         (Tableau3[ITEM]=Tableau210[[#This Row],[NOM]])*
         (Tableau3[Rep.]=Tableau210[[#This Row],[REPERE BUTA]])
      )
   ),
0)</f>
        <v>0</v>
      </c>
      <c r="AH1510" s="183">
        <f>IFERROR(VLOOKUP(Tableau210[[#This Row],[OPERATION]],Tableau4[],4,FALSE),"")</f>
        <v>1</v>
      </c>
      <c r="AI1510" s="119" cm="1">
        <f t="array" ref="AI1510">IFERROR(
   SUM(
      _xlfn._xlws.FILTER(
         Tableau3[BP],
         (Tableau3[ITEM]=Tableau210[[#This Row],[NOM]])*
         (Tableau3[Rep.]=Tableau210[[#This Row],[REPERE BUTA]])
      )
   ),
0)</f>
        <v>0</v>
      </c>
      <c r="AJ1510" s="181" t="str">
        <f>IF(Tableau210[[#This Row],[NB JP EMIS]]=1,"1 JP","") &amp; IF(Tableau210[[#This Row],[NB BP EMIS]]=1," 1 BP","")</f>
        <v xml:space="preserve"> 1 BP</v>
      </c>
      <c r="AK1510" s="119" t="str">
        <f>IF(Tableau210[[#This Row],[NB JP BUTA]]=1,"1 JP","") &amp; IF(Tableau210[[#This Row],[Nb BP BUTA]]=1," 1 BP","") &amp; IF(Tableau210[[#This Row],[Nb BP BUTA]]=2," 2 BP","")</f>
        <v/>
      </c>
      <c r="AL1510" s="117"/>
      <c r="AM1510" s="117" t="str">
        <f>IFERROR(+VLOOKUP(AY1510,Tiges!$G$4:$I$569,3,FALSE),"")</f>
        <v/>
      </c>
      <c r="AN1510" s="48"/>
      <c r="AO1510" s="117"/>
      <c r="AP1510" s="117" cm="1">
        <f t="array" ref="AP151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1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10" s="117"/>
      <c r="AS1510" s="117" cm="1">
        <f t="array" ref="AS151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1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10" s="117"/>
      <c r="AV1510" s="117" cm="1">
        <f t="array" ref="AV151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10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10" s="117"/>
      <c r="AY1510" s="117" t="str" cm="1">
        <f t="array" ref="AY1510">IFERROR(_xlfn.XLOOKUP(Tableau210[[#This Row],[DN DONNEES BUTA ]]&amp;Tableau210[[#This Row],[PN DONNEES BUTA]],Tiges!$B$4:$B$79&amp;Tiges!$C$4:$C$79,Tiges!$G$4:$G$79),"")</f>
        <v/>
      </c>
      <c r="AZ1510" s="117"/>
      <c r="BA1510" s="117" t="str" cm="1">
        <f t="array" ref="BA1510">IFERROR(_xlfn.XLOOKUP(Tableau210[[#This Row],[DN DONNEES BUTA ]]&amp;Tableau210[[#This Row],[PN DONNEES BUTA]],Tiges!$B$4:$B$79&amp;Tiges!$C$4:$C$79,Tiges!$H$4:$H$79),"")</f>
        <v/>
      </c>
      <c r="BB1510" s="117"/>
      <c r="BC1510" s="184">
        <f>IFERROR(VLOOKUP(Tableau210[[#This Row],[OPERATION]],Tableau4[],2,FALSE),"")</f>
        <v>1</v>
      </c>
      <c r="BD1510" s="117" cm="1">
        <f t="array" ref="BD1510">IFERROR(
   SUM(
      _xlfn._xlws.FILTER(
         Tableau3[Nb Platinage Joint],
         (Tableau3[ITEM]=Tableau210[[#This Row],[NOM]])*
         (Tableau3[Rep.]=Tableau210[[#This Row],[REPERE BUTA]])
      )
   ),
0)</f>
        <v>0</v>
      </c>
      <c r="BE1510" s="117">
        <f>IFERROR(VLOOKUP(Tableau210[[#This Row],[OPERATION]],Tableau4[],3,FALSE),"")</f>
        <v>1</v>
      </c>
      <c r="BF1510" s="117" cm="1">
        <f t="array" ref="BF1510">IFERROR(
   SUM(
      _xlfn._xlws.FILTER(
         Tableau3[Joint Définitif Nb],
         (Tableau3[ITEM]=Tableau210[[#This Row],[NOM]])*
         (Tableau3[Rep.]=Tableau210[[#This Row],[REPERE BUTA]])
      )
   ),
0)</f>
        <v>0</v>
      </c>
      <c r="BG1510" s="117"/>
      <c r="BH1510" s="117" cm="1">
        <f t="array" ref="BH151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10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10" s="117"/>
      <c r="BK1510" s="117"/>
      <c r="BL1510" s="117"/>
      <c r="BM1510" s="118" t="s">
        <v>3449</v>
      </c>
      <c r="BN1510" s="117"/>
      <c r="BO1510" s="117"/>
      <c r="BP1510" s="117"/>
      <c r="BQ1510" s="48"/>
      <c r="BR1510" s="119"/>
      <c r="BS1510" s="48"/>
      <c r="BT1510" s="48"/>
      <c r="BU1510" s="48"/>
      <c r="BV1510" s="48"/>
      <c r="BW1510" s="48"/>
      <c r="BX1510" s="48"/>
    </row>
    <row r="1511" spans="1:76" ht="15.75" hidden="1" x14ac:dyDescent="0.25">
      <c r="A1511" s="48" t="e" cm="1">
        <f t="array" ref="A1511">_xlfn.XLOOKUP(Tableau210[[#This Row],[NOM]]&amp;Tableau210[[#This Row],[REPERE BUTA]],[6]!Tableau16[POSTE TECHNIQUE]&amp;[6]!Tableau16[Repere ADM],[6]!Tableau16[NUMERO CLIENT])</f>
        <v>#N/A</v>
      </c>
      <c r="B1511" s="48" t="e" cm="1">
        <f t="array" ref="B1511">_xlfn.XLOOKUP(Tableau210[[#This Row],[NOM]]&amp;Tableau210[[#This Row],[REPERE BUTA]],[6]!Tableau16[POSTE TECHNIQUE]&amp;[6]!Tableau16[Repere REF],[6]!Tableau16[NUMERO CLIENT])</f>
        <v>#N/A</v>
      </c>
      <c r="C1511" s="48">
        <v>1547</v>
      </c>
      <c r="D1511" s="48" t="str">
        <f>C1511&amp;""</f>
        <v>1547</v>
      </c>
      <c r="E1511" s="48" t="e">
        <v>#N/A</v>
      </c>
      <c r="F1511" s="48" t="e">
        <v>#N/A</v>
      </c>
      <c r="G1511" s="190" t="s">
        <v>3457</v>
      </c>
      <c r="H1511" s="158" t="s">
        <v>1068</v>
      </c>
      <c r="I1511" s="119" t="s">
        <v>1069</v>
      </c>
      <c r="J1511" s="119" t="s">
        <v>1069</v>
      </c>
      <c r="K1511" s="119" t="str">
        <f>_xlfn.XLOOKUP(Tableau210[[#This Row],[NOM]],[8]LUT!$I$5:$I$301,[8]LUT!$N$5:$N$301)</f>
        <v xml:space="preserve">Tuyauterie </v>
      </c>
      <c r="L1511" s="119" t="s">
        <v>70</v>
      </c>
      <c r="M1511" s="119"/>
      <c r="N1511" s="119" t="s">
        <v>70</v>
      </c>
      <c r="O1511" s="119"/>
      <c r="P1511" s="119"/>
      <c r="Q1511" s="119"/>
      <c r="R1511" s="119"/>
      <c r="S1511" s="119"/>
      <c r="T1511" s="119"/>
      <c r="U1511" s="119"/>
      <c r="V1511" s="119"/>
      <c r="W1511" s="148"/>
      <c r="X1511" s="148" cm="1">
        <f t="array" ref="X151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1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11" s="148"/>
      <c r="AA1511" s="148" cm="1">
        <f t="array" ref="AA151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1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11" s="48"/>
      <c r="AD1511" s="117" t="s">
        <v>2197</v>
      </c>
      <c r="AE1511" s="119"/>
      <c r="AF1511" s="183">
        <f>IFERROR(VLOOKUP(Tableau210[[#This Row],[OPERATION]],Tableau4[],5,FALSE),"")</f>
        <v>0</v>
      </c>
      <c r="AG1511" s="119" cm="1">
        <f t="array" ref="AG1511">IFERROR(
   SUM(
      _xlfn._xlws.FILTER(
         Tableau3[JP],
         (Tableau3[ITEM]=Tableau210[[#This Row],[NOM]])*
         (Tableau3[Rep.]=Tableau210[[#This Row],[REPERE BUTA]])
      )
   ),
0)</f>
        <v>0</v>
      </c>
      <c r="AH1511" s="183">
        <f>IFERROR(VLOOKUP(Tableau210[[#This Row],[OPERATION]],Tableau4[],4,FALSE),"")</f>
        <v>1</v>
      </c>
      <c r="AI1511" s="119" cm="1">
        <f t="array" ref="AI1511">IFERROR(
   SUM(
      _xlfn._xlws.FILTER(
         Tableau3[BP],
         (Tableau3[ITEM]=Tableau210[[#This Row],[NOM]])*
         (Tableau3[Rep.]=Tableau210[[#This Row],[REPERE BUTA]])
      )
   ),
0)</f>
        <v>0</v>
      </c>
      <c r="AJ1511" s="181" t="str">
        <f>IF(Tableau210[[#This Row],[NB JP EMIS]]=1,"1 JP","") &amp; IF(Tableau210[[#This Row],[NB BP EMIS]]=1," 1 BP","")</f>
        <v xml:space="preserve"> 1 BP</v>
      </c>
      <c r="AK1511" s="119" t="str">
        <f>IF(Tableau210[[#This Row],[NB JP BUTA]]=1,"1 JP","") &amp; IF(Tableau210[[#This Row],[Nb BP BUTA]]=1," 1 BP","") &amp; IF(Tableau210[[#This Row],[Nb BP BUTA]]=2," 2 BP","")</f>
        <v/>
      </c>
      <c r="AL1511" s="117"/>
      <c r="AM1511" s="117" t="str">
        <f>IFERROR(+VLOOKUP(AY1511,Tiges!$G$4:$I$569,3,FALSE),"")</f>
        <v/>
      </c>
      <c r="AN1511" s="48"/>
      <c r="AO1511" s="117"/>
      <c r="AP1511" s="117" cm="1">
        <f t="array" ref="AP151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1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11" s="117"/>
      <c r="AS1511" s="117" cm="1">
        <f t="array" ref="AS151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1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11" s="117"/>
      <c r="AV1511" s="117" cm="1">
        <f t="array" ref="AV151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11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11" s="117"/>
      <c r="AY1511" s="117" t="str" cm="1">
        <f t="array" ref="AY1511">IFERROR(_xlfn.XLOOKUP(Tableau210[[#This Row],[DN DONNEES BUTA ]]&amp;Tableau210[[#This Row],[PN DONNEES BUTA]],Tiges!$B$4:$B$79&amp;Tiges!$C$4:$C$79,Tiges!$G$4:$G$79),"")</f>
        <v/>
      </c>
      <c r="AZ1511" s="117"/>
      <c r="BA1511" s="117" t="str" cm="1">
        <f t="array" ref="BA1511">IFERROR(_xlfn.XLOOKUP(Tableau210[[#This Row],[DN DONNEES BUTA ]]&amp;Tableau210[[#This Row],[PN DONNEES BUTA]],Tiges!$B$4:$B$79&amp;Tiges!$C$4:$C$79,Tiges!$H$4:$H$79),"")</f>
        <v/>
      </c>
      <c r="BB1511" s="117"/>
      <c r="BC1511" s="184">
        <f>IFERROR(VLOOKUP(Tableau210[[#This Row],[OPERATION]],Tableau4[],2,FALSE),"")</f>
        <v>1</v>
      </c>
      <c r="BD1511" s="117" cm="1">
        <f t="array" ref="BD1511">IFERROR(
   SUM(
      _xlfn._xlws.FILTER(
         Tableau3[Nb Platinage Joint],
         (Tableau3[ITEM]=Tableau210[[#This Row],[NOM]])*
         (Tableau3[Rep.]=Tableau210[[#This Row],[REPERE BUTA]])
      )
   ),
0)</f>
        <v>0</v>
      </c>
      <c r="BE1511" s="117">
        <f>IFERROR(VLOOKUP(Tableau210[[#This Row],[OPERATION]],Tableau4[],3,FALSE),"")</f>
        <v>1</v>
      </c>
      <c r="BF1511" s="117" cm="1">
        <f t="array" ref="BF1511">IFERROR(
   SUM(
      _xlfn._xlws.FILTER(
         Tableau3[Joint Définitif Nb],
         (Tableau3[ITEM]=Tableau210[[#This Row],[NOM]])*
         (Tableau3[Rep.]=Tableau210[[#This Row],[REPERE BUTA]])
      )
   ),
0)</f>
        <v>0</v>
      </c>
      <c r="BG1511" s="117"/>
      <c r="BH1511" s="117" cm="1">
        <f t="array" ref="BH151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11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11" s="117"/>
      <c r="BK1511" s="117"/>
      <c r="BL1511" s="117"/>
      <c r="BM1511" s="118" t="s">
        <v>3449</v>
      </c>
      <c r="BN1511" s="117"/>
      <c r="BO1511" s="117"/>
      <c r="BP1511" s="117"/>
      <c r="BQ1511" s="48"/>
      <c r="BR1511" s="119"/>
      <c r="BS1511" s="48"/>
      <c r="BT1511" s="48"/>
      <c r="BU1511" s="48"/>
      <c r="BV1511" s="48"/>
      <c r="BW1511" s="48"/>
      <c r="BX1511" s="48"/>
    </row>
    <row r="1512" spans="1:76" ht="15.75" hidden="1" x14ac:dyDescent="0.25">
      <c r="A1512" s="48" t="e" cm="1">
        <f t="array" ref="A1512">_xlfn.XLOOKUP(Tableau210[[#This Row],[NOM]]&amp;Tableau210[[#This Row],[REPERE BUTA]],[6]!Tableau16[POSTE TECHNIQUE]&amp;[6]!Tableau16[Repere ADM],[6]!Tableau16[NUMERO CLIENT])</f>
        <v>#N/A</v>
      </c>
      <c r="B1512" s="48" t="e" cm="1">
        <f t="array" ref="B1512">_xlfn.XLOOKUP(Tableau210[[#This Row],[NOM]]&amp;Tableau210[[#This Row],[REPERE BUTA]],[6]!Tableau16[POSTE TECHNIQUE]&amp;[6]!Tableau16[Repere REF],[6]!Tableau16[NUMERO CLIENT])</f>
        <v>#N/A</v>
      </c>
      <c r="C1512" s="48">
        <v>1548</v>
      </c>
      <c r="D1512" s="48" t="str">
        <f>C1512&amp;""</f>
        <v>1548</v>
      </c>
      <c r="E1512" s="48" t="e">
        <v>#N/A</v>
      </c>
      <c r="F1512" s="48" t="e">
        <v>#N/A</v>
      </c>
      <c r="G1512" s="190" t="s">
        <v>3457</v>
      </c>
      <c r="H1512" s="158" t="s">
        <v>1068</v>
      </c>
      <c r="I1512" s="119" t="s">
        <v>1069</v>
      </c>
      <c r="J1512" s="119" t="s">
        <v>1069</v>
      </c>
      <c r="K1512" s="119" t="str">
        <f>_xlfn.XLOOKUP(Tableau210[[#This Row],[NOM]],[8]LUT!$I$5:$I$301,[8]LUT!$N$5:$N$301)</f>
        <v xml:space="preserve">Tuyauterie </v>
      </c>
      <c r="L1512" s="119" t="s">
        <v>76</v>
      </c>
      <c r="M1512" s="119"/>
      <c r="N1512" s="119" t="s">
        <v>76</v>
      </c>
      <c r="O1512" s="119"/>
      <c r="P1512" s="119"/>
      <c r="Q1512" s="119"/>
      <c r="R1512" s="119"/>
      <c r="S1512" s="119"/>
      <c r="T1512" s="119"/>
      <c r="U1512" s="119"/>
      <c r="V1512" s="119"/>
      <c r="W1512" s="148"/>
      <c r="X1512" s="148" cm="1">
        <f t="array" ref="X151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1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12" s="148"/>
      <c r="AA1512" s="148" cm="1">
        <f t="array" ref="AA151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1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12" s="48"/>
      <c r="AD1512" s="117" t="s">
        <v>2197</v>
      </c>
      <c r="AE1512" s="119"/>
      <c r="AF1512" s="183">
        <f>IFERROR(VLOOKUP(Tableau210[[#This Row],[OPERATION]],Tableau4[],5,FALSE),"")</f>
        <v>0</v>
      </c>
      <c r="AG1512" s="119" cm="1">
        <f t="array" ref="AG1512">IFERROR(
   SUM(
      _xlfn._xlws.FILTER(
         Tableau3[JP],
         (Tableau3[ITEM]=Tableau210[[#This Row],[NOM]])*
         (Tableau3[Rep.]=Tableau210[[#This Row],[REPERE BUTA]])
      )
   ),
0)</f>
        <v>0</v>
      </c>
      <c r="AH1512" s="183">
        <f>IFERROR(VLOOKUP(Tableau210[[#This Row],[OPERATION]],Tableau4[],4,FALSE),"")</f>
        <v>1</v>
      </c>
      <c r="AI1512" s="119" cm="1">
        <f t="array" ref="AI1512">IFERROR(
   SUM(
      _xlfn._xlws.FILTER(
         Tableau3[BP],
         (Tableau3[ITEM]=Tableau210[[#This Row],[NOM]])*
         (Tableau3[Rep.]=Tableau210[[#This Row],[REPERE BUTA]])
      )
   ),
0)</f>
        <v>0</v>
      </c>
      <c r="AJ1512" s="181" t="str">
        <f>IF(Tableau210[[#This Row],[NB JP EMIS]]=1,"1 JP","") &amp; IF(Tableau210[[#This Row],[NB BP EMIS]]=1," 1 BP","")</f>
        <v xml:space="preserve"> 1 BP</v>
      </c>
      <c r="AK1512" s="119" t="str">
        <f>IF(Tableau210[[#This Row],[NB JP BUTA]]=1,"1 JP","") &amp; IF(Tableau210[[#This Row],[Nb BP BUTA]]=1," 1 BP","") &amp; IF(Tableau210[[#This Row],[Nb BP BUTA]]=2," 2 BP","")</f>
        <v/>
      </c>
      <c r="AL1512" s="117"/>
      <c r="AM1512" s="117" t="str">
        <f>IFERROR(+VLOOKUP(AY1512,Tiges!$G$4:$I$569,3,FALSE),"")</f>
        <v/>
      </c>
      <c r="AN1512" s="48"/>
      <c r="AO1512" s="117"/>
      <c r="AP1512" s="117" cm="1">
        <f t="array" ref="AP151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1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12" s="117"/>
      <c r="AS1512" s="117" cm="1">
        <f t="array" ref="AS151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1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12" s="117"/>
      <c r="AV1512" s="117" cm="1">
        <f t="array" ref="AV151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12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12" s="117"/>
      <c r="AY1512" s="117" t="str" cm="1">
        <f t="array" ref="AY1512">IFERROR(_xlfn.XLOOKUP(Tableau210[[#This Row],[DN DONNEES BUTA ]]&amp;Tableau210[[#This Row],[PN DONNEES BUTA]],Tiges!$B$4:$B$79&amp;Tiges!$C$4:$C$79,Tiges!$G$4:$G$79),"")</f>
        <v/>
      </c>
      <c r="AZ1512" s="117"/>
      <c r="BA1512" s="117" t="str" cm="1">
        <f t="array" ref="BA1512">IFERROR(_xlfn.XLOOKUP(Tableau210[[#This Row],[DN DONNEES BUTA ]]&amp;Tableau210[[#This Row],[PN DONNEES BUTA]],Tiges!$B$4:$B$79&amp;Tiges!$C$4:$C$79,Tiges!$H$4:$H$79),"")</f>
        <v/>
      </c>
      <c r="BB1512" s="117"/>
      <c r="BC1512" s="184">
        <f>IFERROR(VLOOKUP(Tableau210[[#This Row],[OPERATION]],Tableau4[],2,FALSE),"")</f>
        <v>1</v>
      </c>
      <c r="BD1512" s="117" cm="1">
        <f t="array" ref="BD1512">IFERROR(
   SUM(
      _xlfn._xlws.FILTER(
         Tableau3[Nb Platinage Joint],
         (Tableau3[ITEM]=Tableau210[[#This Row],[NOM]])*
         (Tableau3[Rep.]=Tableau210[[#This Row],[REPERE BUTA]])
      )
   ),
0)</f>
        <v>0</v>
      </c>
      <c r="BE1512" s="117">
        <f>IFERROR(VLOOKUP(Tableau210[[#This Row],[OPERATION]],Tableau4[],3,FALSE),"")</f>
        <v>1</v>
      </c>
      <c r="BF1512" s="117" cm="1">
        <f t="array" ref="BF1512">IFERROR(
   SUM(
      _xlfn._xlws.FILTER(
         Tableau3[Joint Définitif Nb],
         (Tableau3[ITEM]=Tableau210[[#This Row],[NOM]])*
         (Tableau3[Rep.]=Tableau210[[#This Row],[REPERE BUTA]])
      )
   ),
0)</f>
        <v>0</v>
      </c>
      <c r="BG1512" s="117"/>
      <c r="BH1512" s="117" cm="1">
        <f t="array" ref="BH151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12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12" s="117"/>
      <c r="BK1512" s="117"/>
      <c r="BL1512" s="117"/>
      <c r="BM1512" s="118" t="s">
        <v>3449</v>
      </c>
      <c r="BN1512" s="117"/>
      <c r="BO1512" s="117"/>
      <c r="BP1512" s="117"/>
      <c r="BQ1512" s="48"/>
      <c r="BR1512" s="119"/>
      <c r="BS1512" s="48"/>
      <c r="BT1512" s="48"/>
      <c r="BU1512" s="48"/>
      <c r="BV1512" s="48"/>
      <c r="BW1512" s="48"/>
      <c r="BX1512" s="48"/>
    </row>
    <row r="1513" spans="1:76" ht="15.75" hidden="1" x14ac:dyDescent="0.25">
      <c r="A1513" s="48" t="e" cm="1">
        <f t="array" ref="A1513">_xlfn.XLOOKUP(Tableau210[[#This Row],[NOM]]&amp;Tableau210[[#This Row],[REPERE BUTA]],[6]!Tableau16[POSTE TECHNIQUE]&amp;[6]!Tableau16[Repere ADM],[6]!Tableau16[NUMERO CLIENT])</f>
        <v>#N/A</v>
      </c>
      <c r="B1513" s="48" t="e" cm="1">
        <f t="array" ref="B1513">_xlfn.XLOOKUP(Tableau210[[#This Row],[NOM]]&amp;Tableau210[[#This Row],[REPERE BUTA]],[6]!Tableau16[POSTE TECHNIQUE]&amp;[6]!Tableau16[Repere REF],[6]!Tableau16[NUMERO CLIENT])</f>
        <v>#N/A</v>
      </c>
      <c r="C1513" s="48">
        <v>1549</v>
      </c>
      <c r="D1513" s="48" t="str">
        <f>C1513&amp;""</f>
        <v>1549</v>
      </c>
      <c r="E1513" s="48" t="e">
        <v>#N/A</v>
      </c>
      <c r="F1513" s="48" t="e">
        <v>#N/A</v>
      </c>
      <c r="G1513" s="190" t="s">
        <v>3457</v>
      </c>
      <c r="H1513" s="158" t="s">
        <v>1068</v>
      </c>
      <c r="I1513" s="119" t="s">
        <v>1069</v>
      </c>
      <c r="J1513" s="119" t="s">
        <v>1069</v>
      </c>
      <c r="K1513" s="119" t="str">
        <f>_xlfn.XLOOKUP(Tableau210[[#This Row],[NOM]],[8]LUT!$I$5:$I$301,[8]LUT!$N$5:$N$301)</f>
        <v xml:space="preserve">Tuyauterie </v>
      </c>
      <c r="L1513" s="119" t="s">
        <v>81</v>
      </c>
      <c r="M1513" s="119"/>
      <c r="N1513" s="119" t="s">
        <v>81</v>
      </c>
      <c r="O1513" s="119"/>
      <c r="P1513" s="119"/>
      <c r="Q1513" s="119"/>
      <c r="R1513" s="119"/>
      <c r="S1513" s="119"/>
      <c r="T1513" s="119"/>
      <c r="U1513" s="119"/>
      <c r="V1513" s="119"/>
      <c r="W1513" s="148"/>
      <c r="X1513" s="148" cm="1">
        <f t="array" ref="X151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1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13" s="148"/>
      <c r="AA1513" s="148" cm="1">
        <f t="array" ref="AA151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1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13" s="48"/>
      <c r="AD1513" s="117" t="s">
        <v>2197</v>
      </c>
      <c r="AE1513" s="119"/>
      <c r="AF1513" s="183">
        <f>IFERROR(VLOOKUP(Tableau210[[#This Row],[OPERATION]],Tableau4[],5,FALSE),"")</f>
        <v>0</v>
      </c>
      <c r="AG1513" s="119" cm="1">
        <f t="array" ref="AG1513">IFERROR(
   SUM(
      _xlfn._xlws.FILTER(
         Tableau3[JP],
         (Tableau3[ITEM]=Tableau210[[#This Row],[NOM]])*
         (Tableau3[Rep.]=Tableau210[[#This Row],[REPERE BUTA]])
      )
   ),
0)</f>
        <v>0</v>
      </c>
      <c r="AH1513" s="183">
        <f>IFERROR(VLOOKUP(Tableau210[[#This Row],[OPERATION]],Tableau4[],4,FALSE),"")</f>
        <v>1</v>
      </c>
      <c r="AI1513" s="119" cm="1">
        <f t="array" ref="AI1513">IFERROR(
   SUM(
      _xlfn._xlws.FILTER(
         Tableau3[BP],
         (Tableau3[ITEM]=Tableau210[[#This Row],[NOM]])*
         (Tableau3[Rep.]=Tableau210[[#This Row],[REPERE BUTA]])
      )
   ),
0)</f>
        <v>0</v>
      </c>
      <c r="AJ1513" s="181" t="str">
        <f>IF(Tableau210[[#This Row],[NB JP EMIS]]=1,"1 JP","") &amp; IF(Tableau210[[#This Row],[NB BP EMIS]]=1," 1 BP","")</f>
        <v xml:space="preserve"> 1 BP</v>
      </c>
      <c r="AK1513" s="119" t="str">
        <f>IF(Tableau210[[#This Row],[NB JP BUTA]]=1,"1 JP","") &amp; IF(Tableau210[[#This Row],[Nb BP BUTA]]=1," 1 BP","") &amp; IF(Tableau210[[#This Row],[Nb BP BUTA]]=2," 2 BP","")</f>
        <v/>
      </c>
      <c r="AL1513" s="117"/>
      <c r="AM1513" s="117" t="str">
        <f>IFERROR(+VLOOKUP(AY1513,Tiges!$G$4:$I$569,3,FALSE),"")</f>
        <v/>
      </c>
      <c r="AN1513" s="48"/>
      <c r="AO1513" s="117"/>
      <c r="AP1513" s="117" cm="1">
        <f t="array" ref="AP151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1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13" s="117"/>
      <c r="AS1513" s="117" cm="1">
        <f t="array" ref="AS151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1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13" s="117"/>
      <c r="AV1513" s="117" cm="1">
        <f t="array" ref="AV151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13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13" s="117"/>
      <c r="AY1513" s="117" t="str" cm="1">
        <f t="array" ref="AY1513">IFERROR(_xlfn.XLOOKUP(Tableau210[[#This Row],[DN DONNEES BUTA ]]&amp;Tableau210[[#This Row],[PN DONNEES BUTA]],Tiges!$B$4:$B$79&amp;Tiges!$C$4:$C$79,Tiges!$G$4:$G$79),"")</f>
        <v/>
      </c>
      <c r="AZ1513" s="117"/>
      <c r="BA1513" s="117" t="str" cm="1">
        <f t="array" ref="BA1513">IFERROR(_xlfn.XLOOKUP(Tableau210[[#This Row],[DN DONNEES BUTA ]]&amp;Tableau210[[#This Row],[PN DONNEES BUTA]],Tiges!$B$4:$B$79&amp;Tiges!$C$4:$C$79,Tiges!$H$4:$H$79),"")</f>
        <v/>
      </c>
      <c r="BB1513" s="117"/>
      <c r="BC1513" s="184">
        <f>IFERROR(VLOOKUP(Tableau210[[#This Row],[OPERATION]],Tableau4[],2,FALSE),"")</f>
        <v>1</v>
      </c>
      <c r="BD1513" s="117" cm="1">
        <f t="array" ref="BD1513">IFERROR(
   SUM(
      _xlfn._xlws.FILTER(
         Tableau3[Nb Platinage Joint],
         (Tableau3[ITEM]=Tableau210[[#This Row],[NOM]])*
         (Tableau3[Rep.]=Tableau210[[#This Row],[REPERE BUTA]])
      )
   ),
0)</f>
        <v>0</v>
      </c>
      <c r="BE1513" s="117">
        <f>IFERROR(VLOOKUP(Tableau210[[#This Row],[OPERATION]],Tableau4[],3,FALSE),"")</f>
        <v>1</v>
      </c>
      <c r="BF1513" s="117" cm="1">
        <f t="array" ref="BF1513">IFERROR(
   SUM(
      _xlfn._xlws.FILTER(
         Tableau3[Joint Définitif Nb],
         (Tableau3[ITEM]=Tableau210[[#This Row],[NOM]])*
         (Tableau3[Rep.]=Tableau210[[#This Row],[REPERE BUTA]])
      )
   ),
0)</f>
        <v>0</v>
      </c>
      <c r="BG1513" s="117"/>
      <c r="BH1513" s="117" cm="1">
        <f t="array" ref="BH151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13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13" s="117"/>
      <c r="BK1513" s="117"/>
      <c r="BL1513" s="117"/>
      <c r="BM1513" s="118" t="s">
        <v>3449</v>
      </c>
      <c r="BN1513" s="117"/>
      <c r="BO1513" s="117"/>
      <c r="BP1513" s="117"/>
      <c r="BQ1513" s="48"/>
      <c r="BR1513" s="119"/>
      <c r="BS1513" s="48"/>
      <c r="BT1513" s="48"/>
      <c r="BU1513" s="48"/>
      <c r="BV1513" s="48"/>
      <c r="BW1513" s="48"/>
      <c r="BX1513" s="48"/>
    </row>
    <row r="1514" spans="1:76" ht="15.75" hidden="1" x14ac:dyDescent="0.25">
      <c r="A1514" s="48" t="e" cm="1">
        <f t="array" ref="A1514">_xlfn.XLOOKUP(Tableau210[[#This Row],[NOM]]&amp;Tableau210[[#This Row],[REPERE BUTA]],[6]!Tableau16[POSTE TECHNIQUE]&amp;[6]!Tableau16[Repere ADM],[6]!Tableau16[NUMERO CLIENT])</f>
        <v>#N/A</v>
      </c>
      <c r="B1514" s="48" t="e" cm="1">
        <f t="array" ref="B1514">_xlfn.XLOOKUP(Tableau210[[#This Row],[NOM]]&amp;Tableau210[[#This Row],[REPERE BUTA]],[6]!Tableau16[POSTE TECHNIQUE]&amp;[6]!Tableau16[Repere REF],[6]!Tableau16[NUMERO CLIENT])</f>
        <v>#N/A</v>
      </c>
      <c r="C1514" s="48">
        <v>1550</v>
      </c>
      <c r="D1514" s="48" t="str">
        <f>C1514&amp;""</f>
        <v>1550</v>
      </c>
      <c r="E1514" s="48" t="e">
        <v>#N/A</v>
      </c>
      <c r="F1514" s="48" t="e">
        <v>#N/A</v>
      </c>
      <c r="G1514" s="187" t="s">
        <v>3457</v>
      </c>
      <c r="H1514" s="158" t="s">
        <v>1068</v>
      </c>
      <c r="I1514" s="119" t="s">
        <v>1069</v>
      </c>
      <c r="J1514" s="119" t="s">
        <v>1069</v>
      </c>
      <c r="K1514" s="119" t="str">
        <f>_xlfn.XLOOKUP(Tableau210[[#This Row],[NOM]],[8]LUT!$I$5:$I$301,[8]LUT!$N$5:$N$301)</f>
        <v xml:space="preserve">Tuyauterie </v>
      </c>
      <c r="L1514" s="119" t="s">
        <v>82</v>
      </c>
      <c r="M1514" s="158"/>
      <c r="N1514" s="119" t="s">
        <v>82</v>
      </c>
      <c r="O1514" s="158"/>
      <c r="P1514" s="158"/>
      <c r="Q1514" s="158"/>
      <c r="R1514" s="158"/>
      <c r="S1514" s="158"/>
      <c r="T1514" s="158"/>
      <c r="U1514" s="158"/>
      <c r="V1514" s="158"/>
      <c r="W1514" s="175"/>
      <c r="X1514" s="175" cm="1">
        <f t="array" ref="X151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14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14" s="175"/>
      <c r="AA1514" s="175" cm="1">
        <f t="array" ref="AA151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14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14" s="159"/>
      <c r="AD1514" s="117" t="s">
        <v>2197</v>
      </c>
      <c r="AE1514" s="158"/>
      <c r="AF1514" s="183">
        <f>IFERROR(VLOOKUP(Tableau210[[#This Row],[OPERATION]],Tableau4[],5,FALSE),"")</f>
        <v>0</v>
      </c>
      <c r="AG1514" s="158" cm="1">
        <f t="array" ref="AG1514">IFERROR(
   SUM(
      _xlfn._xlws.FILTER(
         Tableau3[JP],
         (Tableau3[ITEM]=Tableau210[[#This Row],[NOM]])*
         (Tableau3[Rep.]=Tableau210[[#This Row],[REPERE BUTA]])
      )
   ),
0)</f>
        <v>0</v>
      </c>
      <c r="AH1514" s="183">
        <f>IFERROR(VLOOKUP(Tableau210[[#This Row],[OPERATION]],Tableau4[],4,FALSE),"")</f>
        <v>1</v>
      </c>
      <c r="AI1514" s="158" cm="1">
        <f t="array" ref="AI1514">IFERROR(
   SUM(
      _xlfn._xlws.FILTER(
         Tableau3[BP],
         (Tableau3[ITEM]=Tableau210[[#This Row],[NOM]])*
         (Tableau3[Rep.]=Tableau210[[#This Row],[REPERE BUTA]])
      )
   ),
0)</f>
        <v>0</v>
      </c>
      <c r="AJ1514" s="183" t="str">
        <f>IF(Tableau210[[#This Row],[NB JP EMIS]]=1,"1 JP","") &amp; IF(Tableau210[[#This Row],[NB BP EMIS]]=1," 1 BP","")</f>
        <v xml:space="preserve"> 1 BP</v>
      </c>
      <c r="AK1514" s="158" t="str">
        <f>IF(Tableau210[[#This Row],[NB JP BUTA]]=1,"1 JP","") &amp; IF(Tableau210[[#This Row],[Nb BP BUTA]]=1," 1 BP","") &amp; IF(Tableau210[[#This Row],[Nb BP BUTA]]=2," 2 BP","")</f>
        <v/>
      </c>
      <c r="AL1514" s="118"/>
      <c r="AM1514" s="118" t="str">
        <f>IFERROR(+VLOOKUP(AY1514,Tiges!$G$4:$I$569,3,FALSE),"")</f>
        <v/>
      </c>
      <c r="AN1514" s="159"/>
      <c r="AO1514" s="118"/>
      <c r="AP1514" s="118" cm="1">
        <f t="array" ref="AP151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14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14" s="118"/>
      <c r="AS1514" s="118" cm="1">
        <f t="array" ref="AS151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14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14" s="118"/>
      <c r="AV1514" s="118" cm="1">
        <f t="array" ref="AV151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14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14" s="118"/>
      <c r="AY1514" s="118" t="str" cm="1">
        <f t="array" ref="AY1514">IFERROR(_xlfn.XLOOKUP(Tableau210[[#This Row],[DN DONNEES BUTA ]]&amp;Tableau210[[#This Row],[PN DONNEES BUTA]],Tiges!$B$4:$B$79&amp;Tiges!$C$4:$C$79,Tiges!$G$4:$G$79),"")</f>
        <v/>
      </c>
      <c r="AZ1514" s="118"/>
      <c r="BA1514" s="118" t="str" cm="1">
        <f t="array" ref="BA1514">IFERROR(_xlfn.XLOOKUP(Tableau210[[#This Row],[DN DONNEES BUTA ]]&amp;Tableau210[[#This Row],[PN DONNEES BUTA]],Tiges!$B$4:$B$79&amp;Tiges!$C$4:$C$79,Tiges!$H$4:$H$79),"")</f>
        <v/>
      </c>
      <c r="BB1514" s="118"/>
      <c r="BC1514" s="184">
        <f>IFERROR(VLOOKUP(Tableau210[[#This Row],[OPERATION]],Tableau4[],2,FALSE),"")</f>
        <v>1</v>
      </c>
      <c r="BD1514" s="118" cm="1">
        <f t="array" ref="BD1514">IFERROR(
   SUM(
      _xlfn._xlws.FILTER(
         Tableau3[Nb Platinage Joint],
         (Tableau3[ITEM]=Tableau210[[#This Row],[NOM]])*
         (Tableau3[Rep.]=Tableau210[[#This Row],[REPERE BUTA]])
      )
   ),
0)</f>
        <v>0</v>
      </c>
      <c r="BE1514" s="118">
        <f>IFERROR(VLOOKUP(Tableau210[[#This Row],[OPERATION]],Tableau4[],3,FALSE),"")</f>
        <v>1</v>
      </c>
      <c r="BF1514" s="118" cm="1">
        <f t="array" ref="BF1514">IFERROR(
   SUM(
      _xlfn._xlws.FILTER(
         Tableau3[Joint Définitif Nb],
         (Tableau3[ITEM]=Tableau210[[#This Row],[NOM]])*
         (Tableau3[Rep.]=Tableau210[[#This Row],[REPERE BUTA]])
      )
   ),
0)</f>
        <v>0</v>
      </c>
      <c r="BG1514" s="118"/>
      <c r="BH1514" s="118" cm="1">
        <f t="array" ref="BH151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14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14" s="118"/>
      <c r="BK1514" s="118"/>
      <c r="BL1514" s="118"/>
      <c r="BM1514" s="118" t="s">
        <v>3449</v>
      </c>
      <c r="BN1514" s="118"/>
      <c r="BO1514" s="118"/>
      <c r="BP1514" s="118"/>
      <c r="BQ1514" s="159"/>
      <c r="BR1514" s="158"/>
      <c r="BS1514" s="159"/>
      <c r="BT1514" s="159"/>
      <c r="BU1514" s="159"/>
      <c r="BV1514" s="159"/>
      <c r="BW1514" s="159"/>
      <c r="BX1514" s="159"/>
    </row>
    <row r="1515" spans="1:76" ht="15.75" hidden="1" x14ac:dyDescent="0.25">
      <c r="A1515" s="48" t="str" cm="1">
        <f t="array" ref="A1515">_xlfn.XLOOKUP(Tableau210[[#This Row],[NOM]]&amp;Tableau210[[#This Row],[REPERE BUTA]],[6]!Tableau16[POSTE TECHNIQUE]&amp;[6]!Tableau16[Repere ADM],[6]!Tableau16[NUMERO CLIENT])</f>
        <v>S2-S2221-PSVBS440</v>
      </c>
      <c r="B1515" s="48" t="e" cm="1">
        <f t="array" ref="B1515">_xlfn.XLOOKUP(Tableau210[[#This Row],[NOM]]&amp;Tableau210[[#This Row],[REPERE BUTA]],[6]!Tableau16[POSTE TECHNIQUE]&amp;[6]!Tableau16[Repere REF],[6]!Tableau16[NUMERO CLIENT])</f>
        <v>#N/A</v>
      </c>
      <c r="C1515" s="48" cm="1">
        <f t="array" ref="C1515">_xlfn.XLOOKUP(Tableau210[[#This Row],[NOM]]&amp;Tableau210[[#This Row],[Repere Ubleam]],[7]Sheet1!$C$2:$C$2995&amp;[7]Sheet1!$I$2:$I$2995,[7]Sheet1!$A$2:$A$2995)</f>
        <v>992</v>
      </c>
      <c r="D1515" s="48" t="str">
        <f>C1515&amp;""</f>
        <v>992</v>
      </c>
      <c r="E1515" s="48" t="s">
        <v>2592</v>
      </c>
      <c r="F1515" s="48" t="s">
        <v>2854</v>
      </c>
      <c r="G1515" s="176" t="s">
        <v>1735</v>
      </c>
      <c r="H1515" s="119" t="s">
        <v>1067</v>
      </c>
      <c r="I1515" s="119" t="s">
        <v>80</v>
      </c>
      <c r="J1515" s="119" t="s">
        <v>48</v>
      </c>
      <c r="K1515" s="119" t="str">
        <f>_xlfn.XLOOKUP(Tableau210[[#This Row],[NOM]],[8]LUT!$I$5:$I$301,[8]LUT!$N$5:$N$301)</f>
        <v xml:space="preserve">Réacteur </v>
      </c>
      <c r="L1515" s="119" t="s">
        <v>73</v>
      </c>
      <c r="M1515" s="119"/>
      <c r="N1515" s="119" t="s">
        <v>73</v>
      </c>
      <c r="O1515" s="119"/>
      <c r="P1515" s="119"/>
      <c r="Q1515" s="119"/>
      <c r="R1515" s="119"/>
      <c r="S1515" s="119"/>
      <c r="T1515" s="119"/>
      <c r="U1515" s="119"/>
      <c r="V1515" s="119"/>
      <c r="W1515" s="148">
        <v>150</v>
      </c>
      <c r="X1515" s="207" cm="1">
        <f t="array" ref="X151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515" s="207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515" s="148">
        <v>20</v>
      </c>
      <c r="AA1515" s="207" cm="1">
        <f t="array" ref="AA151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515" s="207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515" s="48"/>
      <c r="AD1515" s="117" t="s">
        <v>2197</v>
      </c>
      <c r="AE1515" s="119"/>
      <c r="AF1515" s="183">
        <f>IFERROR(VLOOKUP(Tableau210[[#This Row],[OPERATION]],Tableau4[],5,FALSE),"")</f>
        <v>0</v>
      </c>
      <c r="AG1515" s="178" cm="1">
        <f t="array" ref="AG1515">IFERROR(
   SUM(
      _xlfn._xlws.FILTER(
         Tableau3[JP],
         (Tableau3[ITEM]=Tableau210[[#This Row],[NOM]])*
         (Tableau3[Rep.]=Tableau210[[#This Row],[REPERE BUTA]])
      )
   ),
0)</f>
        <v>0</v>
      </c>
      <c r="AH1515" s="183">
        <f>IFERROR(VLOOKUP(Tableau210[[#This Row],[OPERATION]],Tableau4[],4,FALSE),"")</f>
        <v>1</v>
      </c>
      <c r="AI1515" s="178" cm="1">
        <f t="array" ref="AI1515">IFERROR(
   SUM(
      _xlfn._xlws.FILTER(
         Tableau3[BP],
         (Tableau3[ITEM]=Tableau210[[#This Row],[NOM]])*
         (Tableau3[Rep.]=Tableau210[[#This Row],[REPERE BUTA]])
      )
   ),
0)</f>
        <v>1</v>
      </c>
      <c r="AJ1515" s="181" t="str">
        <f>IF(Tableau210[[#This Row],[NB JP EMIS]]=1,"1 JP","") &amp; IF(Tableau210[[#This Row],[NB BP EMIS]]=1," 1 BP","")</f>
        <v xml:space="preserve"> 1 BP</v>
      </c>
      <c r="AK1515" s="178" t="str">
        <f>IF(Tableau210[[#This Row],[NB JP BUTA]]=1,"1 JP","") &amp; IF(Tableau210[[#This Row],[Nb BP BUTA]]=1," 1 BP","") &amp; IF(Tableau210[[#This Row],[Nb BP BUTA]]=2," 2 BP","")</f>
        <v xml:space="preserve"> 1 BP</v>
      </c>
      <c r="AL1515" s="117" t="s">
        <v>2527</v>
      </c>
      <c r="AM1515" s="117">
        <f>IFERROR(+VLOOKUP(AY1515,Tiges!$G$4:$I$569,3,FALSE),"")</f>
        <v>32</v>
      </c>
      <c r="AN1515" s="48"/>
      <c r="AO1515" s="117">
        <v>8</v>
      </c>
      <c r="AP1515" s="177" cm="1">
        <f t="array" ref="AP151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51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515" s="117" t="s">
        <v>2286</v>
      </c>
      <c r="AS1515" s="177" t="str" cm="1">
        <f t="array" ref="AS151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51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515" s="117" t="s">
        <v>1123</v>
      </c>
      <c r="AV1515" s="177" t="str" cm="1">
        <f t="array" ref="AV151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515" s="411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515" s="117"/>
      <c r="AY1515" s="117" cm="1">
        <f t="array" ref="AY1515">IFERROR(_xlfn.XLOOKUP(Tableau210[[#This Row],[DN DONNEES BUTA ]]&amp;Tableau210[[#This Row],[PN DONNEES BUTA]],Tiges!$B$4:$B$79&amp;Tiges!$C$4:$C$79,Tiges!$G$4:$G$79),"")</f>
        <v>20</v>
      </c>
      <c r="AZ1515" s="117"/>
      <c r="BA1515" s="117" cm="1">
        <f t="array" ref="BA1515">IFERROR(_xlfn.XLOOKUP(Tableau210[[#This Row],[DN DONNEES BUTA ]]&amp;Tableau210[[#This Row],[PN DONNEES BUTA]],Tiges!$B$4:$B$79&amp;Tiges!$C$4:$C$79,Tiges!$H$4:$H$79),"")</f>
        <v>110</v>
      </c>
      <c r="BB1515" s="117"/>
      <c r="BC1515" s="184">
        <f>IFERROR(VLOOKUP(Tableau210[[#This Row],[OPERATION]],Tableau4[],2,FALSE),"")</f>
        <v>1</v>
      </c>
      <c r="BD1515" s="177" cm="1">
        <f t="array" ref="BD1515">IFERROR(
   SUM(
      _xlfn._xlws.FILTER(
         Tableau3[Nb Platinage Joint],
         (Tableau3[ITEM]=Tableau210[[#This Row],[NOM]])*
         (Tableau3[Rep.]=Tableau210[[#This Row],[REPERE BUTA]])
      )
   ),
0)</f>
        <v>1</v>
      </c>
      <c r="BE1515" s="182">
        <f>IFERROR(VLOOKUP(Tableau210[[#This Row],[OPERATION]],Tableau4[],3,FALSE),"")</f>
        <v>1</v>
      </c>
      <c r="BF1515" s="177" cm="1">
        <f t="array" ref="BF1515">IFERROR(
   SUM(
      _xlfn._xlws.FILTER(
         Tableau3[Joint Définitif Nb],
         (Tableau3[ITEM]=Tableau210[[#This Row],[NOM]])*
         (Tableau3[Rep.]=Tableau210[[#This Row],[REPERE BUTA]])
      )
   ),
0)</f>
        <v>1</v>
      </c>
      <c r="BG1515" s="117" t="s">
        <v>129</v>
      </c>
      <c r="BH1515" s="177" t="str" cm="1">
        <f t="array" ref="BH151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515" s="411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515" s="117" t="s">
        <v>2281</v>
      </c>
      <c r="BK1515" s="117" t="s">
        <v>2269</v>
      </c>
      <c r="BL1515" s="167" t="s">
        <v>2380</v>
      </c>
      <c r="BM1515" s="210"/>
      <c r="BN1515" s="117"/>
      <c r="BO1515" s="117"/>
      <c r="BP1515" s="117"/>
      <c r="BQ1515" s="48"/>
      <c r="BR1515" s="119"/>
      <c r="BS1515" s="48"/>
      <c r="BT1515" s="48"/>
      <c r="BU1515" s="48"/>
      <c r="BV1515" s="48"/>
      <c r="BW1515" s="48"/>
      <c r="BX1515" s="48"/>
    </row>
    <row r="1516" spans="1:76" ht="15.75" hidden="1" x14ac:dyDescent="0.25">
      <c r="A1516" s="48" t="e" cm="1">
        <f t="array" ref="A1516">_xlfn.XLOOKUP(Tableau210[[#This Row],[NOM]]&amp;Tableau210[[#This Row],[REPERE BUTA]],[6]!Tableau16[POSTE TECHNIQUE]&amp;[6]!Tableau16[Repere ADM],[6]!Tableau16[NUMERO CLIENT])</f>
        <v>#N/A</v>
      </c>
      <c r="B1516" s="48" t="str" cm="1">
        <f t="array" ref="B1516">_xlfn.XLOOKUP(Tableau210[[#This Row],[NOM]]&amp;Tableau210[[#This Row],[REPERE BUTA]],[6]!Tableau16[POSTE TECHNIQUE]&amp;[6]!Tableau16[Repere REF],[6]!Tableau16[NUMERO CLIENT])</f>
        <v>S2-S2221-PSVBS440</v>
      </c>
      <c r="C1516" s="48" cm="1">
        <f t="array" ref="C1516">_xlfn.XLOOKUP(Tableau210[[#This Row],[NOM]]&amp;Tableau210[[#This Row],[Repere Ubleam]],[7]Sheet1!$C$2:$C$2995&amp;[7]Sheet1!$I$2:$I$2995,[7]Sheet1!$A$2:$A$2995)</f>
        <v>993</v>
      </c>
      <c r="D1516" s="48" t="str">
        <f>C1516&amp;""</f>
        <v>993</v>
      </c>
      <c r="E1516" s="48" t="s">
        <v>2592</v>
      </c>
      <c r="F1516" s="48" t="s">
        <v>2854</v>
      </c>
      <c r="G1516" s="186" t="s">
        <v>1735</v>
      </c>
      <c r="H1516" s="119" t="s">
        <v>1067</v>
      </c>
      <c r="I1516" s="119" t="s">
        <v>80</v>
      </c>
      <c r="J1516" s="119" t="s">
        <v>48</v>
      </c>
      <c r="K1516" s="119" t="str">
        <f>_xlfn.XLOOKUP(Tableau210[[#This Row],[NOM]],[8]LUT!$I$5:$I$301,[8]LUT!$N$5:$N$301)</f>
        <v xml:space="preserve">Réacteur </v>
      </c>
      <c r="L1516" s="119" t="s">
        <v>83</v>
      </c>
      <c r="M1516" s="158"/>
      <c r="N1516" s="158" t="s">
        <v>83</v>
      </c>
      <c r="O1516" s="158"/>
      <c r="P1516" s="158"/>
      <c r="Q1516" s="158"/>
      <c r="R1516" s="158"/>
      <c r="S1516" s="158"/>
      <c r="T1516" s="158"/>
      <c r="U1516" s="158"/>
      <c r="V1516" s="158"/>
      <c r="W1516" s="175">
        <v>200</v>
      </c>
      <c r="X1516" s="208" cm="1">
        <f t="array" ref="X151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516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516" s="175">
        <v>20</v>
      </c>
      <c r="AA1516" s="208" cm="1">
        <f t="array" ref="AA151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516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516" s="159"/>
      <c r="AD1516" s="117" t="s">
        <v>2197</v>
      </c>
      <c r="AE1516" s="158"/>
      <c r="AF1516" s="183">
        <f>IFERROR(VLOOKUP(Tableau210[[#This Row],[OPERATION]],Tableau4[],5,FALSE),"")</f>
        <v>0</v>
      </c>
      <c r="AG1516" s="179" cm="1">
        <f t="array" ref="AG1516">IFERROR(
   SUM(
      _xlfn._xlws.FILTER(
         Tableau3[JP],
         (Tableau3[ITEM]=Tableau210[[#This Row],[NOM]])*
         (Tableau3[Rep.]=Tableau210[[#This Row],[REPERE BUTA]])
      )
   ),
0)</f>
        <v>0</v>
      </c>
      <c r="AH1516" s="183">
        <f>IFERROR(VLOOKUP(Tableau210[[#This Row],[OPERATION]],Tableau4[],4,FALSE),"")</f>
        <v>1</v>
      </c>
      <c r="AI1516" s="179" cm="1">
        <f t="array" ref="AI1516">IFERROR(
   SUM(
      _xlfn._xlws.FILTER(
         Tableau3[BP],
         (Tableau3[ITEM]=Tableau210[[#This Row],[NOM]])*
         (Tableau3[Rep.]=Tableau210[[#This Row],[REPERE BUTA]])
      )
   ),
0)</f>
        <v>1</v>
      </c>
      <c r="AJ1516" s="183" t="str">
        <f>IF(Tableau210[[#This Row],[NB JP EMIS]]=1,"1 JP","") &amp; IF(Tableau210[[#This Row],[NB BP EMIS]]=1," 1 BP","")</f>
        <v xml:space="preserve"> 1 BP</v>
      </c>
      <c r="AK1516" s="179" t="str">
        <f>IF(Tableau210[[#This Row],[NB JP BUTA]]=1,"1 JP","") &amp; IF(Tableau210[[#This Row],[Nb BP BUTA]]=1," 1 BP","") &amp; IF(Tableau210[[#This Row],[Nb BP BUTA]]=2," 2 BP","")</f>
        <v xml:space="preserve"> 1 BP</v>
      </c>
      <c r="AL1516" s="118" t="s">
        <v>2527</v>
      </c>
      <c r="AM1516" s="118">
        <f>IFERROR(+VLOOKUP(AY1516,Tiges!$G$4:$I$569,3,FALSE),"")</f>
        <v>32</v>
      </c>
      <c r="AN1516" s="159"/>
      <c r="AO1516" s="118">
        <v>8</v>
      </c>
      <c r="AP1516" s="180" cm="1">
        <f t="array" ref="AP151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516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516" s="118" t="s">
        <v>2282</v>
      </c>
      <c r="AS1516" s="180" t="str" cm="1">
        <f t="array" ref="AS151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516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516" s="118" t="s">
        <v>1123</v>
      </c>
      <c r="AV1516" s="180" t="str" cm="1">
        <f t="array" ref="AV151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516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516" s="118"/>
      <c r="AY1516" s="118" cm="1">
        <f t="array" ref="AY1516">IFERROR(_xlfn.XLOOKUP(Tableau210[[#This Row],[DN DONNEES BUTA ]]&amp;Tableau210[[#This Row],[PN DONNEES BUTA]],Tiges!$B$4:$B$79&amp;Tiges!$C$4:$C$79,Tiges!$G$4:$G$79),"")</f>
        <v>20</v>
      </c>
      <c r="AZ1516" s="118"/>
      <c r="BA1516" s="118" cm="1">
        <f t="array" ref="BA1516">IFERROR(_xlfn.XLOOKUP(Tableau210[[#This Row],[DN DONNEES BUTA ]]&amp;Tableau210[[#This Row],[PN DONNEES BUTA]],Tiges!$B$4:$B$79&amp;Tiges!$C$4:$C$79,Tiges!$H$4:$H$79),"")</f>
        <v>110</v>
      </c>
      <c r="BB1516" s="118"/>
      <c r="BC1516" s="184">
        <f>IFERROR(VLOOKUP(Tableau210[[#This Row],[OPERATION]],Tableau4[],2,FALSE),"")</f>
        <v>1</v>
      </c>
      <c r="BD1516" s="180" cm="1">
        <f t="array" ref="BD1516">IFERROR(
   SUM(
      _xlfn._xlws.FILTER(
         Tableau3[Nb Platinage Joint],
         (Tableau3[ITEM]=Tableau210[[#This Row],[NOM]])*
         (Tableau3[Rep.]=Tableau210[[#This Row],[REPERE BUTA]])
      )
   ),
0)</f>
        <v>1</v>
      </c>
      <c r="BE1516" s="184">
        <f>IFERROR(VLOOKUP(Tableau210[[#This Row],[OPERATION]],Tableau4[],3,FALSE),"")</f>
        <v>1</v>
      </c>
      <c r="BF1516" s="180" cm="1">
        <f t="array" ref="BF1516">IFERROR(
   SUM(
      _xlfn._xlws.FILTER(
         Tableau3[Joint Définitif Nb],
         (Tableau3[ITEM]=Tableau210[[#This Row],[NOM]])*
         (Tableau3[Rep.]=Tableau210[[#This Row],[REPERE BUTA]])
      )
   ),
0)</f>
        <v>1</v>
      </c>
      <c r="BG1516" s="118" t="s">
        <v>129</v>
      </c>
      <c r="BH1516" s="180" t="str" cm="1">
        <f t="array" ref="BH151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516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516" s="118" t="s">
        <v>2281</v>
      </c>
      <c r="BK1516" s="118" t="s">
        <v>2269</v>
      </c>
      <c r="BL1516" s="210" t="s">
        <v>2380</v>
      </c>
      <c r="BM1516" s="210"/>
      <c r="BN1516" s="118"/>
      <c r="BO1516" s="118"/>
      <c r="BP1516" s="118"/>
      <c r="BQ1516" s="159"/>
      <c r="BR1516" s="158"/>
      <c r="BS1516" s="159"/>
      <c r="BT1516" s="159"/>
      <c r="BU1516" s="159"/>
      <c r="BV1516" s="159"/>
      <c r="BW1516" s="159"/>
      <c r="BX1516" s="159"/>
    </row>
    <row r="1517" spans="1:76" ht="15.75" hidden="1" x14ac:dyDescent="0.25">
      <c r="A1517" s="48" t="e" cm="1">
        <f t="array" ref="A1517">_xlfn.XLOOKUP(Tableau210[[#This Row],[NOM]]&amp;Tableau210[[#This Row],[REPERE BUTA]],[6]!Tableau16[POSTE TECHNIQUE]&amp;[6]!Tableau16[Repere ADM],[6]!Tableau16[NUMERO CLIENT])</f>
        <v>#N/A</v>
      </c>
      <c r="B1517" s="48" t="e" cm="1">
        <f t="array" ref="B1517">_xlfn.XLOOKUP(Tableau210[[#This Row],[NOM]]&amp;Tableau210[[#This Row],[REPERE BUTA]],[6]!Tableau16[POSTE TECHNIQUE]&amp;[6]!Tableau16[Repere REF],[6]!Tableau16[NUMERO CLIENT])</f>
        <v>#N/A</v>
      </c>
      <c r="C1517" s="48">
        <v>1553</v>
      </c>
      <c r="D1517" s="48" t="str">
        <f>C1517&amp;""</f>
        <v>1553</v>
      </c>
      <c r="E1517" s="48" t="e">
        <v>#N/A</v>
      </c>
      <c r="F1517" s="48" t="e">
        <v>#N/A</v>
      </c>
      <c r="G1517" s="187" t="s">
        <v>3459</v>
      </c>
      <c r="H1517" s="119" t="s">
        <v>1067</v>
      </c>
      <c r="I1517" s="158" t="s">
        <v>80</v>
      </c>
      <c r="J1517" s="158" t="s">
        <v>1071</v>
      </c>
      <c r="K1517" s="158" t="str">
        <f>_xlfn.XLOOKUP(Tableau210[[#This Row],[NOM]],[8]LUT!$I$5:$I$301,[8]LUT!$N$5:$N$301)</f>
        <v>Echangeur</v>
      </c>
      <c r="L1517" s="158" t="s">
        <v>73</v>
      </c>
      <c r="M1517" s="158"/>
      <c r="N1517" s="158" t="s">
        <v>73</v>
      </c>
      <c r="O1517" s="158"/>
      <c r="P1517" s="158"/>
      <c r="Q1517" s="158"/>
      <c r="R1517" s="158"/>
      <c r="S1517" s="158"/>
      <c r="T1517" s="158"/>
      <c r="U1517" s="158"/>
      <c r="V1517" s="158"/>
      <c r="W1517" s="175"/>
      <c r="X1517" s="175" cm="1">
        <f t="array" ref="X151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17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17" s="175"/>
      <c r="AA1517" s="175" cm="1">
        <f t="array" ref="AA151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17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17" s="159"/>
      <c r="AD1517" s="117" t="s">
        <v>2230</v>
      </c>
      <c r="AE1517" s="158"/>
      <c r="AF1517" s="183">
        <f>IFERROR(VLOOKUP(Tableau210[[#This Row],[OPERATION]],Tableau4[],5,FALSE),"")</f>
        <v>1</v>
      </c>
      <c r="AG1517" s="158" cm="1">
        <f t="array" ref="AG1517">IFERROR(
   SUM(
      _xlfn._xlws.FILTER(
         Tableau3[JP],
         (Tableau3[ITEM]=Tableau210[[#This Row],[NOM]])*
         (Tableau3[Rep.]=Tableau210[[#This Row],[REPERE BUTA]])
      )
   ),
0)</f>
        <v>0</v>
      </c>
      <c r="AH1517" s="183">
        <f>IFERROR(VLOOKUP(Tableau210[[#This Row],[OPERATION]],Tableau4[],4,FALSE),"")</f>
        <v>0</v>
      </c>
      <c r="AI1517" s="158" cm="1">
        <f t="array" ref="AI1517">IFERROR(
   SUM(
      _xlfn._xlws.FILTER(
         Tableau3[BP],
         (Tableau3[ITEM]=Tableau210[[#This Row],[NOM]])*
         (Tableau3[Rep.]=Tableau210[[#This Row],[REPERE BUTA]])
      )
   ),
0)</f>
        <v>0</v>
      </c>
      <c r="AJ1517" s="183" t="str">
        <f>IF(Tableau210[[#This Row],[NB JP EMIS]]=1,"1 JP","") &amp; IF(Tableau210[[#This Row],[NB BP EMIS]]=1," 1 BP","")</f>
        <v>1 JP</v>
      </c>
      <c r="AK1517" s="158" t="str">
        <f>IF(Tableau210[[#This Row],[NB JP BUTA]]=1,"1 JP","") &amp; IF(Tableau210[[#This Row],[Nb BP BUTA]]=1," 1 BP","") &amp; IF(Tableau210[[#This Row],[Nb BP BUTA]]=2," 2 BP","")</f>
        <v/>
      </c>
      <c r="AL1517" s="118"/>
      <c r="AM1517" s="118" t="str">
        <f>IFERROR(+VLOOKUP(AY1517,Tiges!$G$4:$I$569,3,FALSE),"")</f>
        <v/>
      </c>
      <c r="AN1517" s="159"/>
      <c r="AO1517" s="118"/>
      <c r="AP1517" s="118" cm="1">
        <f t="array" ref="AP151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17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17" s="118"/>
      <c r="AS1517" s="118" cm="1">
        <f t="array" ref="AS151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17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17" s="118"/>
      <c r="AV1517" s="118" cm="1">
        <f t="array" ref="AV151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17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17" s="118"/>
      <c r="AY1517" s="118" t="str" cm="1">
        <f t="array" ref="AY1517">IFERROR(_xlfn.XLOOKUP(Tableau210[[#This Row],[DN DONNEES BUTA ]]&amp;Tableau210[[#This Row],[PN DONNEES BUTA]],Tiges!$B$4:$B$79&amp;Tiges!$C$4:$C$79,Tiges!$G$4:$G$79),"")</f>
        <v/>
      </c>
      <c r="AZ1517" s="118"/>
      <c r="BA1517" s="118" t="str" cm="1">
        <f t="array" ref="BA1517">IFERROR(_xlfn.XLOOKUP(Tableau210[[#This Row],[DN DONNEES BUTA ]]&amp;Tableau210[[#This Row],[PN DONNEES BUTA]],Tiges!$B$4:$B$79&amp;Tiges!$C$4:$C$79,Tiges!$H$4:$H$79),"")</f>
        <v/>
      </c>
      <c r="BB1517" s="118"/>
      <c r="BC1517" s="184">
        <f>IFERROR(VLOOKUP(Tableau210[[#This Row],[OPERATION]],Tableau4[],2,FALSE),"")</f>
        <v>2</v>
      </c>
      <c r="BD1517" s="118" cm="1">
        <f t="array" ref="BD1517">IFERROR(
   SUM(
      _xlfn._xlws.FILTER(
         Tableau3[Nb Platinage Joint],
         (Tableau3[ITEM]=Tableau210[[#This Row],[NOM]])*
         (Tableau3[Rep.]=Tableau210[[#This Row],[REPERE BUTA]])
      )
   ),
0)</f>
        <v>0</v>
      </c>
      <c r="BE1517" s="118">
        <f>IFERROR(VLOOKUP(Tableau210[[#This Row],[OPERATION]],Tableau4[],3,FALSE),"")</f>
        <v>1</v>
      </c>
      <c r="BF1517" s="118" cm="1">
        <f t="array" ref="BF1517">IFERROR(
   SUM(
      _xlfn._xlws.FILTER(
         Tableau3[Joint Définitif Nb],
         (Tableau3[ITEM]=Tableau210[[#This Row],[NOM]])*
         (Tableau3[Rep.]=Tableau210[[#This Row],[REPERE BUTA]])
      )
   ),
0)</f>
        <v>0</v>
      </c>
      <c r="BG1517" s="118"/>
      <c r="BH1517" s="118" cm="1">
        <f t="array" ref="BH151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17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17" s="118"/>
      <c r="BK1517" s="118"/>
      <c r="BL1517" s="118"/>
      <c r="BM1517" s="118" t="s">
        <v>3449</v>
      </c>
      <c r="BN1517" s="118"/>
      <c r="BO1517" s="118"/>
      <c r="BP1517" s="118"/>
      <c r="BQ1517" s="159"/>
      <c r="BR1517" s="158"/>
      <c r="BS1517" s="159"/>
      <c r="BT1517" s="159"/>
      <c r="BU1517" s="159"/>
      <c r="BV1517" s="159"/>
      <c r="BW1517" s="159"/>
      <c r="BX1517" s="159"/>
    </row>
    <row r="1518" spans="1:76" ht="15.75" hidden="1" x14ac:dyDescent="0.25">
      <c r="A1518" s="48" t="e" cm="1">
        <f t="array" ref="A1518">_xlfn.XLOOKUP(Tableau210[[#This Row],[NOM]]&amp;Tableau210[[#This Row],[REPERE BUTA]],[6]!Tableau16[POSTE TECHNIQUE]&amp;[6]!Tableau16[Repere ADM],[6]!Tableau16[NUMERO CLIENT])</f>
        <v>#N/A</v>
      </c>
      <c r="B1518" s="48" t="e" cm="1">
        <f t="array" ref="B1518">_xlfn.XLOOKUP(Tableau210[[#This Row],[NOM]]&amp;Tableau210[[#This Row],[REPERE BUTA]],[6]!Tableau16[POSTE TECHNIQUE]&amp;[6]!Tableau16[Repere REF],[6]!Tableau16[NUMERO CLIENT])</f>
        <v>#N/A</v>
      </c>
      <c r="C1518" s="48">
        <v>1554</v>
      </c>
      <c r="D1518" s="48" t="str">
        <f>C1518&amp;""</f>
        <v>1554</v>
      </c>
      <c r="E1518" s="48" t="e">
        <v>#N/A</v>
      </c>
      <c r="F1518" s="48" t="e">
        <v>#N/A</v>
      </c>
      <c r="G1518" s="190" t="s">
        <v>3459</v>
      </c>
      <c r="H1518" s="119" t="s">
        <v>1067</v>
      </c>
      <c r="I1518" s="158" t="s">
        <v>80</v>
      </c>
      <c r="J1518" s="158" t="s">
        <v>1071</v>
      </c>
      <c r="K1518" s="119" t="str">
        <f>_xlfn.XLOOKUP(Tableau210[[#This Row],[NOM]],[8]LUT!$I$5:$I$301,[8]LUT!$N$5:$N$301)</f>
        <v>Echangeur</v>
      </c>
      <c r="L1518" s="119" t="s">
        <v>83</v>
      </c>
      <c r="M1518" s="119"/>
      <c r="N1518" s="119" t="s">
        <v>83</v>
      </c>
      <c r="O1518" s="119"/>
      <c r="P1518" s="119"/>
      <c r="Q1518" s="119"/>
      <c r="R1518" s="119"/>
      <c r="S1518" s="119"/>
      <c r="T1518" s="119"/>
      <c r="U1518" s="119"/>
      <c r="V1518" s="119"/>
      <c r="W1518" s="148"/>
      <c r="X1518" s="148" cm="1">
        <f t="array" ref="X151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1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18" s="148"/>
      <c r="AA1518" s="148" cm="1">
        <f t="array" ref="AA151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1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18" s="48"/>
      <c r="AD1518" s="117" t="s">
        <v>2352</v>
      </c>
      <c r="AE1518" s="119"/>
      <c r="AF1518" s="183">
        <f>IFERROR(VLOOKUP(Tableau210[[#This Row],[OPERATION]],Tableau4[],5,FALSE),"")</f>
        <v>0</v>
      </c>
      <c r="AG1518" s="119" cm="1">
        <f t="array" ref="AG1518">IFERROR(
   SUM(
      _xlfn._xlws.FILTER(
         Tableau3[JP],
         (Tableau3[ITEM]=Tableau210[[#This Row],[NOM]])*
         (Tableau3[Rep.]=Tableau210[[#This Row],[REPERE BUTA]])
      )
   ),
0)</f>
        <v>0</v>
      </c>
      <c r="AH1518" s="183">
        <f>IFERROR(VLOOKUP(Tableau210[[#This Row],[OPERATION]],Tableau4[],4,FALSE),"")</f>
        <v>1</v>
      </c>
      <c r="AI1518" s="119" cm="1">
        <f t="array" ref="AI1518">IFERROR(
   SUM(
      _xlfn._xlws.FILTER(
         Tableau3[BP],
         (Tableau3[ITEM]=Tableau210[[#This Row],[NOM]])*
         (Tableau3[Rep.]=Tableau210[[#This Row],[REPERE BUTA]])
      )
   ),
0)</f>
        <v>0</v>
      </c>
      <c r="AJ1518" s="181" t="str">
        <f>IF(Tableau210[[#This Row],[NB JP EMIS]]=1,"1 JP","") &amp; IF(Tableau210[[#This Row],[NB BP EMIS]]=1," 1 BP","")</f>
        <v xml:space="preserve"> 1 BP</v>
      </c>
      <c r="AK1518" s="119" t="str">
        <f>IF(Tableau210[[#This Row],[NB JP BUTA]]=1,"1 JP","") &amp; IF(Tableau210[[#This Row],[Nb BP BUTA]]=1," 1 BP","") &amp; IF(Tableau210[[#This Row],[Nb BP BUTA]]=2," 2 BP","")</f>
        <v/>
      </c>
      <c r="AL1518" s="117"/>
      <c r="AM1518" s="117" t="str">
        <f>IFERROR(+VLOOKUP(AY1518,Tiges!$G$4:$I$569,3,FALSE),"")</f>
        <v/>
      </c>
      <c r="AN1518" s="48"/>
      <c r="AO1518" s="117"/>
      <c r="AP1518" s="117" cm="1">
        <f t="array" ref="AP151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1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18" s="117"/>
      <c r="AS1518" s="117" cm="1">
        <f t="array" ref="AS151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1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18" s="117"/>
      <c r="AV1518" s="117" cm="1">
        <f t="array" ref="AV151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18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18" s="117"/>
      <c r="AY1518" s="117" t="str" cm="1">
        <f t="array" ref="AY1518">IFERROR(_xlfn.XLOOKUP(Tableau210[[#This Row],[DN DONNEES BUTA ]]&amp;Tableau210[[#This Row],[PN DONNEES BUTA]],Tiges!$B$4:$B$79&amp;Tiges!$C$4:$C$79,Tiges!$G$4:$G$79),"")</f>
        <v/>
      </c>
      <c r="AZ1518" s="117"/>
      <c r="BA1518" s="117" t="str" cm="1">
        <f t="array" ref="BA1518">IFERROR(_xlfn.XLOOKUP(Tableau210[[#This Row],[DN DONNEES BUTA ]]&amp;Tableau210[[#This Row],[PN DONNEES BUTA]],Tiges!$B$4:$B$79&amp;Tiges!$C$4:$C$79,Tiges!$H$4:$H$79),"")</f>
        <v/>
      </c>
      <c r="BB1518" s="117"/>
      <c r="BC1518" s="184">
        <f>IFERROR(VLOOKUP(Tableau210[[#This Row],[OPERATION]],Tableau4[],2,FALSE),"")</f>
        <v>1</v>
      </c>
      <c r="BD1518" s="117" cm="1">
        <f t="array" ref="BD1518">IFERROR(
   SUM(
      _xlfn._xlws.FILTER(
         Tableau3[Nb Platinage Joint],
         (Tableau3[ITEM]=Tableau210[[#This Row],[NOM]])*
         (Tableau3[Rep.]=Tableau210[[#This Row],[REPERE BUTA]])
      )
   ),
0)</f>
        <v>0</v>
      </c>
      <c r="BE1518" s="117">
        <f>IFERROR(VLOOKUP(Tableau210[[#This Row],[OPERATION]],Tableau4[],3,FALSE),"")</f>
        <v>1</v>
      </c>
      <c r="BF1518" s="117" cm="1">
        <f t="array" ref="BF1518">IFERROR(
   SUM(
      _xlfn._xlws.FILTER(
         Tableau3[Joint Définitif Nb],
         (Tableau3[ITEM]=Tableau210[[#This Row],[NOM]])*
         (Tableau3[Rep.]=Tableau210[[#This Row],[REPERE BUTA]])
      )
   ),
0)</f>
        <v>0</v>
      </c>
      <c r="BG1518" s="117"/>
      <c r="BH1518" s="117" cm="1">
        <f t="array" ref="BH151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18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18" s="117"/>
      <c r="BK1518" s="117"/>
      <c r="BL1518" s="117"/>
      <c r="BM1518" s="118" t="s">
        <v>3449</v>
      </c>
      <c r="BN1518" s="117"/>
      <c r="BO1518" s="117"/>
      <c r="BP1518" s="117"/>
      <c r="BQ1518" s="48"/>
      <c r="BR1518" s="119"/>
      <c r="BS1518" s="48"/>
      <c r="BT1518" s="48"/>
      <c r="BU1518" s="48"/>
      <c r="BV1518" s="48"/>
      <c r="BW1518" s="48"/>
      <c r="BX1518" s="48"/>
    </row>
    <row r="1519" spans="1:76" ht="15.75" hidden="1" x14ac:dyDescent="0.25">
      <c r="A1519" s="48" t="e" cm="1">
        <f t="array" ref="A1519">_xlfn.XLOOKUP(Tableau210[[#This Row],[NOM]]&amp;Tableau210[[#This Row],[REPERE BUTA]],[6]!Tableau16[POSTE TECHNIQUE]&amp;[6]!Tableau16[Repere ADM],[6]!Tableau16[NUMERO CLIENT])</f>
        <v>#N/A</v>
      </c>
      <c r="B1519" s="48" t="e" cm="1">
        <f t="array" ref="B1519">_xlfn.XLOOKUP(Tableau210[[#This Row],[NOM]]&amp;Tableau210[[#This Row],[REPERE BUTA]],[6]!Tableau16[POSTE TECHNIQUE]&amp;[6]!Tableau16[Repere REF],[6]!Tableau16[NUMERO CLIENT])</f>
        <v>#N/A</v>
      </c>
      <c r="C1519" s="48">
        <v>1555</v>
      </c>
      <c r="D1519" s="48" t="str">
        <f>C1519&amp;""</f>
        <v>1555</v>
      </c>
      <c r="E1519" s="48" t="e">
        <v>#N/A</v>
      </c>
      <c r="F1519" s="48" t="e">
        <v>#N/A</v>
      </c>
      <c r="G1519" s="190" t="s">
        <v>3459</v>
      </c>
      <c r="H1519" s="119" t="s">
        <v>1067</v>
      </c>
      <c r="I1519" s="158" t="s">
        <v>80</v>
      </c>
      <c r="J1519" s="158" t="s">
        <v>1071</v>
      </c>
      <c r="K1519" s="119" t="str">
        <f>_xlfn.XLOOKUP(Tableau210[[#This Row],[NOM]],[8]LUT!$I$5:$I$301,[8]LUT!$N$5:$N$301)</f>
        <v>Echangeur</v>
      </c>
      <c r="L1519" s="119" t="s">
        <v>75</v>
      </c>
      <c r="M1519" s="119"/>
      <c r="N1519" s="119" t="s">
        <v>75</v>
      </c>
      <c r="O1519" s="119"/>
      <c r="P1519" s="119"/>
      <c r="Q1519" s="119"/>
      <c r="R1519" s="119"/>
      <c r="S1519" s="119"/>
      <c r="T1519" s="119"/>
      <c r="U1519" s="119"/>
      <c r="V1519" s="119"/>
      <c r="W1519" s="148"/>
      <c r="X1519" s="148" cm="1">
        <f t="array" ref="X151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1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19" s="148"/>
      <c r="AA1519" s="148" cm="1">
        <f t="array" ref="AA151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1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19" s="48"/>
      <c r="AD1519" s="117" t="s">
        <v>2233</v>
      </c>
      <c r="AE1519" s="119"/>
      <c r="AF1519" s="183">
        <f>IFERROR(VLOOKUP(Tableau210[[#This Row],[OPERATION]],Tableau4[],5,FALSE),"")</f>
        <v>0</v>
      </c>
      <c r="AG1519" s="119" cm="1">
        <f t="array" ref="AG1519">IFERROR(
   SUM(
      _xlfn._xlws.FILTER(
         Tableau3[JP],
         (Tableau3[ITEM]=Tableau210[[#This Row],[NOM]])*
         (Tableau3[Rep.]=Tableau210[[#This Row],[REPERE BUTA]])
      )
   ),
0)</f>
        <v>0</v>
      </c>
      <c r="AH1519" s="183">
        <f>IFERROR(VLOOKUP(Tableau210[[#This Row],[OPERATION]],Tableau4[],4,FALSE),"")</f>
        <v>0</v>
      </c>
      <c r="AI1519" s="119" cm="1">
        <f t="array" ref="AI1519">IFERROR(
   SUM(
      _xlfn._xlws.FILTER(
         Tableau3[BP],
         (Tableau3[ITEM]=Tableau210[[#This Row],[NOM]])*
         (Tableau3[Rep.]=Tableau210[[#This Row],[REPERE BUTA]])
      )
   ),
0)</f>
        <v>0</v>
      </c>
      <c r="AJ1519" s="181" t="str">
        <f>IF(Tableau210[[#This Row],[NB JP EMIS]]=1,"1 JP","") &amp; IF(Tableau210[[#This Row],[NB BP EMIS]]=1," 1 BP","")</f>
        <v/>
      </c>
      <c r="AK1519" s="119" t="str">
        <f>IF(Tableau210[[#This Row],[NB JP BUTA]]=1,"1 JP","") &amp; IF(Tableau210[[#This Row],[Nb BP BUTA]]=1," 1 BP","") &amp; IF(Tableau210[[#This Row],[Nb BP BUTA]]=2," 2 BP","")</f>
        <v/>
      </c>
      <c r="AL1519" s="117"/>
      <c r="AM1519" s="117" t="str">
        <f>IFERROR(+VLOOKUP(AY1519,Tiges!$G$4:$I$569,3,FALSE),"")</f>
        <v/>
      </c>
      <c r="AN1519" s="48"/>
      <c r="AO1519" s="117"/>
      <c r="AP1519" s="117" cm="1">
        <f t="array" ref="AP151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1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19" s="117"/>
      <c r="AS1519" s="117" cm="1">
        <f t="array" ref="AS151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1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19" s="117"/>
      <c r="AV1519" s="117" cm="1">
        <f t="array" ref="AV151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19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19" s="117"/>
      <c r="AY1519" s="117" t="str" cm="1">
        <f t="array" ref="AY1519">IFERROR(_xlfn.XLOOKUP(Tableau210[[#This Row],[DN DONNEES BUTA ]]&amp;Tableau210[[#This Row],[PN DONNEES BUTA]],Tiges!$B$4:$B$79&amp;Tiges!$C$4:$C$79,Tiges!$G$4:$G$79),"")</f>
        <v/>
      </c>
      <c r="AZ1519" s="117"/>
      <c r="BA1519" s="117" t="str" cm="1">
        <f t="array" ref="BA1519">IFERROR(_xlfn.XLOOKUP(Tableau210[[#This Row],[DN DONNEES BUTA ]]&amp;Tableau210[[#This Row],[PN DONNEES BUTA]],Tiges!$B$4:$B$79&amp;Tiges!$C$4:$C$79,Tiges!$H$4:$H$79),"")</f>
        <v/>
      </c>
      <c r="BB1519" s="117"/>
      <c r="BC1519" s="184">
        <f>IFERROR(VLOOKUP(Tableau210[[#This Row],[OPERATION]],Tableau4[],2,FALSE),"")</f>
        <v>0</v>
      </c>
      <c r="BD1519" s="117" cm="1">
        <f t="array" ref="BD1519">IFERROR(
   SUM(
      _xlfn._xlws.FILTER(
         Tableau3[Nb Platinage Joint],
         (Tableau3[ITEM]=Tableau210[[#This Row],[NOM]])*
         (Tableau3[Rep.]=Tableau210[[#This Row],[REPERE BUTA]])
      )
   ),
0)</f>
        <v>0</v>
      </c>
      <c r="BE1519" s="117">
        <f>IFERROR(VLOOKUP(Tableau210[[#This Row],[OPERATION]],Tableau4[],3,FALSE),"")</f>
        <v>1</v>
      </c>
      <c r="BF1519" s="117" cm="1">
        <f t="array" ref="BF1519">IFERROR(
   SUM(
      _xlfn._xlws.FILTER(
         Tableau3[Joint Définitif Nb],
         (Tableau3[ITEM]=Tableau210[[#This Row],[NOM]])*
         (Tableau3[Rep.]=Tableau210[[#This Row],[REPERE BUTA]])
      )
   ),
0)</f>
        <v>0</v>
      </c>
      <c r="BG1519" s="117"/>
      <c r="BH1519" s="117" cm="1">
        <f t="array" ref="BH151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19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19" s="117"/>
      <c r="BK1519" s="117"/>
      <c r="BL1519" s="117"/>
      <c r="BM1519" s="118" t="s">
        <v>3449</v>
      </c>
      <c r="BN1519" s="117"/>
      <c r="BO1519" s="117"/>
      <c r="BP1519" s="117"/>
      <c r="BQ1519" s="48"/>
      <c r="BR1519" s="119"/>
      <c r="BS1519" s="48"/>
      <c r="BT1519" s="48"/>
      <c r="BU1519" s="48"/>
      <c r="BV1519" s="48"/>
      <c r="BW1519" s="48"/>
      <c r="BX1519" s="48"/>
    </row>
    <row r="1520" spans="1:76" s="154" customFormat="1" ht="15.75" hidden="1" x14ac:dyDescent="0.25">
      <c r="A1520" s="48" t="e" cm="1">
        <f t="array" ref="A1520">_xlfn.XLOOKUP(Tableau210[[#This Row],[NOM]]&amp;Tableau210[[#This Row],[REPERE BUTA]],[6]!Tableau16[POSTE TECHNIQUE]&amp;[6]!Tableau16[Repere ADM],[6]!Tableau16[NUMERO CLIENT])</f>
        <v>#N/A</v>
      </c>
      <c r="B1520" s="48" t="e" cm="1">
        <f t="array" ref="B1520">_xlfn.XLOOKUP(Tableau210[[#This Row],[NOM]]&amp;Tableau210[[#This Row],[REPERE BUTA]],[6]!Tableau16[POSTE TECHNIQUE]&amp;[6]!Tableau16[Repere REF],[6]!Tableau16[NUMERO CLIENT])</f>
        <v>#N/A</v>
      </c>
      <c r="C1520" s="48">
        <v>1556</v>
      </c>
      <c r="D1520" s="48" t="str">
        <f>C1520&amp;""</f>
        <v>1556</v>
      </c>
      <c r="E1520" s="48" t="e">
        <v>#N/A</v>
      </c>
      <c r="F1520" s="48" t="e">
        <v>#N/A</v>
      </c>
      <c r="G1520" s="168" t="s">
        <v>3459</v>
      </c>
      <c r="H1520" s="150" t="s">
        <v>1067</v>
      </c>
      <c r="I1520" s="161" t="s">
        <v>80</v>
      </c>
      <c r="J1520" s="161" t="s">
        <v>1071</v>
      </c>
      <c r="K1520" s="150" t="str">
        <f>_xlfn.XLOOKUP(Tableau210[[#This Row],[NOM]],[8]LUT!$I$5:$I$301,[8]LUT!$N$5:$N$301)</f>
        <v>Echangeur</v>
      </c>
      <c r="L1520" s="150" t="s">
        <v>70</v>
      </c>
      <c r="M1520" s="150"/>
      <c r="N1520" s="150" t="s">
        <v>70</v>
      </c>
      <c r="O1520" s="150"/>
      <c r="P1520" s="150"/>
      <c r="Q1520" s="150"/>
      <c r="R1520" s="150"/>
      <c r="S1520" s="150"/>
      <c r="T1520" s="150"/>
      <c r="U1520" s="150"/>
      <c r="V1520" s="150"/>
      <c r="W1520" s="151"/>
      <c r="X1520" s="151" cm="1">
        <f t="array" ref="X152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0" s="407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0" s="151"/>
      <c r="AA1520" s="151" cm="1">
        <f t="array" ref="AA152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0" s="151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0" s="152"/>
      <c r="AD1520" s="153" t="s">
        <v>2352</v>
      </c>
      <c r="AE1520" s="150"/>
      <c r="AF1520" s="161">
        <f>IFERROR(VLOOKUP(Tableau210[[#This Row],[OPERATION]],Tableau4[],5,FALSE),"")</f>
        <v>0</v>
      </c>
      <c r="AG1520" s="150" cm="1">
        <f t="array" ref="AG1520">IFERROR(
   SUM(
      _xlfn._xlws.FILTER(
         Tableau3[JP],
         (Tableau3[ITEM]=Tableau210[[#This Row],[NOM]])*
         (Tableau3[Rep.]=Tableau210[[#This Row],[REPERE BUTA]])
      )
   ),
0)</f>
        <v>0</v>
      </c>
      <c r="AH1520" s="161">
        <f>IFERROR(VLOOKUP(Tableau210[[#This Row],[OPERATION]],Tableau4[],4,FALSE),"")</f>
        <v>1</v>
      </c>
      <c r="AI1520" s="150" cm="1">
        <f t="array" ref="AI1520">IFERROR(
   SUM(
      _xlfn._xlws.FILTER(
         Tableau3[BP],
         (Tableau3[ITEM]=Tableau210[[#This Row],[NOM]])*
         (Tableau3[Rep.]=Tableau210[[#This Row],[REPERE BUTA]])
      )
   ),
0)</f>
        <v>0</v>
      </c>
      <c r="AJ1520" s="150" t="str">
        <f>IF(Tableau210[[#This Row],[NB JP EMIS]]=1,"1 JP","") &amp; IF(Tableau210[[#This Row],[NB BP EMIS]]=1," 1 BP","")</f>
        <v xml:space="preserve"> 1 BP</v>
      </c>
      <c r="AK1520" s="150" t="str">
        <f>IF(Tableau210[[#This Row],[NB JP BUTA]]=1,"1 JP","") &amp; IF(Tableau210[[#This Row],[Nb BP BUTA]]=1," 1 BP","") &amp; IF(Tableau210[[#This Row],[Nb BP BUTA]]=2," 2 BP","")</f>
        <v/>
      </c>
      <c r="AL1520" s="153"/>
      <c r="AM1520" s="153" t="str">
        <f>IFERROR(+VLOOKUP(AY1520,Tiges!$G$4:$I$569,3,FALSE),"")</f>
        <v/>
      </c>
      <c r="AN1520" s="152"/>
      <c r="AO1520" s="153"/>
      <c r="AP1520" s="153" cm="1">
        <f t="array" ref="AP152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0" s="153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0" s="153"/>
      <c r="AS1520" s="153" cm="1">
        <f t="array" ref="AS152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0" s="153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0" s="153"/>
      <c r="AV1520" s="153" cm="1">
        <f t="array" ref="AV152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0" s="153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0" s="153"/>
      <c r="AY1520" s="153" t="str" cm="1">
        <f t="array" ref="AY1520">IFERROR(_xlfn.XLOOKUP(Tableau210[[#This Row],[DN DONNEES BUTA ]]&amp;Tableau210[[#This Row],[PN DONNEES BUTA]],Tiges!$B$4:$B$79&amp;Tiges!$C$4:$C$79,Tiges!$G$4:$G$79),"")</f>
        <v/>
      </c>
      <c r="AZ1520" s="153"/>
      <c r="BA1520" s="153" t="str" cm="1">
        <f t="array" ref="BA1520">IFERROR(_xlfn.XLOOKUP(Tableau210[[#This Row],[DN DONNEES BUTA ]]&amp;Tableau210[[#This Row],[PN DONNEES BUTA]],Tiges!$B$4:$B$79&amp;Tiges!$C$4:$C$79,Tiges!$H$4:$H$79),"")</f>
        <v/>
      </c>
      <c r="BB1520" s="153"/>
      <c r="BC1520" s="163">
        <f>IFERROR(VLOOKUP(Tableau210[[#This Row],[OPERATION]],Tableau4[],2,FALSE),"")</f>
        <v>1</v>
      </c>
      <c r="BD1520" s="153" cm="1">
        <f t="array" ref="BD1520">IFERROR(
   SUM(
      _xlfn._xlws.FILTER(
         Tableau3[Nb Platinage Joint],
         (Tableau3[ITEM]=Tableau210[[#This Row],[NOM]])*
         (Tableau3[Rep.]=Tableau210[[#This Row],[REPERE BUTA]])
      )
   ),
0)</f>
        <v>0</v>
      </c>
      <c r="BE1520" s="153">
        <f>IFERROR(VLOOKUP(Tableau210[[#This Row],[OPERATION]],Tableau4[],3,FALSE),"")</f>
        <v>1</v>
      </c>
      <c r="BF1520" s="153" cm="1">
        <f t="array" ref="BF1520">IFERROR(
   SUM(
      _xlfn._xlws.FILTER(
         Tableau3[Joint Définitif Nb],
         (Tableau3[ITEM]=Tableau210[[#This Row],[NOM]])*
         (Tableau3[Rep.]=Tableau210[[#This Row],[REPERE BUTA]])
      )
   ),
0)</f>
        <v>0</v>
      </c>
      <c r="BG1520" s="153"/>
      <c r="BH1520" s="153" cm="1">
        <f t="array" ref="BH152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0" s="153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0" s="153"/>
      <c r="BK1520" s="153"/>
      <c r="BL1520" s="153" t="s">
        <v>3460</v>
      </c>
      <c r="BM1520" s="118" t="s">
        <v>3449</v>
      </c>
      <c r="BN1520" s="153"/>
      <c r="BO1520" s="153"/>
      <c r="BP1520" s="153"/>
      <c r="BQ1520" s="152"/>
      <c r="BR1520" s="150"/>
      <c r="BS1520" s="152"/>
      <c r="BT1520" s="152"/>
      <c r="BU1520" s="152"/>
      <c r="BV1520" s="152"/>
      <c r="BW1520" s="152"/>
      <c r="BX1520" s="152"/>
    </row>
    <row r="1521" spans="1:76" ht="15.75" hidden="1" x14ac:dyDescent="0.25">
      <c r="A1521" s="48" t="e" cm="1">
        <f t="array" ref="A1521">_xlfn.XLOOKUP(Tableau210[[#This Row],[NOM]]&amp;Tableau210[[#This Row],[REPERE BUTA]],[6]!Tableau16[POSTE TECHNIQUE]&amp;[6]!Tableau16[Repere ADM],[6]!Tableau16[NUMERO CLIENT])</f>
        <v>#N/A</v>
      </c>
      <c r="B1521" s="48" t="e" cm="1">
        <f t="array" ref="B1521">_xlfn.XLOOKUP(Tableau210[[#This Row],[NOM]]&amp;Tableau210[[#This Row],[REPERE BUTA]],[6]!Tableau16[POSTE TECHNIQUE]&amp;[6]!Tableau16[Repere REF],[6]!Tableau16[NUMERO CLIENT])</f>
        <v>#N/A</v>
      </c>
      <c r="C1521" s="48">
        <v>1557</v>
      </c>
      <c r="D1521" s="48" t="str">
        <f>C1521&amp;""</f>
        <v>1557</v>
      </c>
      <c r="E1521" s="48" t="e">
        <v>#N/A</v>
      </c>
      <c r="F1521" s="48" t="e">
        <v>#N/A</v>
      </c>
      <c r="G1521" s="190" t="s">
        <v>3459</v>
      </c>
      <c r="H1521" s="119" t="s">
        <v>1067</v>
      </c>
      <c r="I1521" s="158" t="s">
        <v>80</v>
      </c>
      <c r="J1521" s="158" t="s">
        <v>1071</v>
      </c>
      <c r="K1521" s="119" t="str">
        <f>_xlfn.XLOOKUP(Tableau210[[#This Row],[NOM]],[8]LUT!$I$5:$I$301,[8]LUT!$N$5:$N$301)</f>
        <v>Echangeur</v>
      </c>
      <c r="L1521" s="119" t="s">
        <v>76</v>
      </c>
      <c r="M1521" s="119"/>
      <c r="N1521" s="119" t="s">
        <v>76</v>
      </c>
      <c r="O1521" s="119"/>
      <c r="P1521" s="119"/>
      <c r="Q1521" s="119"/>
      <c r="R1521" s="119"/>
      <c r="S1521" s="119"/>
      <c r="T1521" s="119"/>
      <c r="U1521" s="119"/>
      <c r="V1521" s="119"/>
      <c r="W1521" s="148"/>
      <c r="X1521" s="148" cm="1">
        <f t="array" ref="X152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1" s="148"/>
      <c r="AA1521" s="148" cm="1">
        <f t="array" ref="AA152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1" s="48"/>
      <c r="AD1521" s="117" t="s">
        <v>2233</v>
      </c>
      <c r="AE1521" s="119"/>
      <c r="AF1521" s="183">
        <f>IFERROR(VLOOKUP(Tableau210[[#This Row],[OPERATION]],Tableau4[],5,FALSE),"")</f>
        <v>0</v>
      </c>
      <c r="AG1521" s="119" cm="1">
        <f t="array" ref="AG1521">IFERROR(
   SUM(
      _xlfn._xlws.FILTER(
         Tableau3[JP],
         (Tableau3[ITEM]=Tableau210[[#This Row],[NOM]])*
         (Tableau3[Rep.]=Tableau210[[#This Row],[REPERE BUTA]])
      )
   ),
0)</f>
        <v>0</v>
      </c>
      <c r="AH1521" s="183">
        <f>IFERROR(VLOOKUP(Tableau210[[#This Row],[OPERATION]],Tableau4[],4,FALSE),"")</f>
        <v>0</v>
      </c>
      <c r="AI1521" s="119" cm="1">
        <f t="array" ref="AI1521">IFERROR(
   SUM(
      _xlfn._xlws.FILTER(
         Tableau3[BP],
         (Tableau3[ITEM]=Tableau210[[#This Row],[NOM]])*
         (Tableau3[Rep.]=Tableau210[[#This Row],[REPERE BUTA]])
      )
   ),
0)</f>
        <v>0</v>
      </c>
      <c r="AJ1521" s="181" t="str">
        <f>IF(Tableau210[[#This Row],[NB JP EMIS]]=1,"1 JP","") &amp; IF(Tableau210[[#This Row],[NB BP EMIS]]=1," 1 BP","")</f>
        <v/>
      </c>
      <c r="AK1521" s="119" t="str">
        <f>IF(Tableau210[[#This Row],[NB JP BUTA]]=1,"1 JP","") &amp; IF(Tableau210[[#This Row],[Nb BP BUTA]]=1," 1 BP","") &amp; IF(Tableau210[[#This Row],[Nb BP BUTA]]=2," 2 BP","")</f>
        <v/>
      </c>
      <c r="AL1521" s="117"/>
      <c r="AM1521" s="117" t="str">
        <f>IFERROR(+VLOOKUP(AY1521,Tiges!$G$4:$I$569,3,FALSE),"")</f>
        <v/>
      </c>
      <c r="AN1521" s="48"/>
      <c r="AO1521" s="117"/>
      <c r="AP1521" s="117" cm="1">
        <f t="array" ref="AP152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1" s="117"/>
      <c r="AS1521" s="117" cm="1">
        <f t="array" ref="AS152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1" s="117"/>
      <c r="AV1521" s="117" cm="1">
        <f t="array" ref="AV152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1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1" s="117"/>
      <c r="AY1521" s="117" t="str" cm="1">
        <f t="array" ref="AY1521">IFERROR(_xlfn.XLOOKUP(Tableau210[[#This Row],[DN DONNEES BUTA ]]&amp;Tableau210[[#This Row],[PN DONNEES BUTA]],Tiges!$B$4:$B$79&amp;Tiges!$C$4:$C$79,Tiges!$G$4:$G$79),"")</f>
        <v/>
      </c>
      <c r="AZ1521" s="117"/>
      <c r="BA1521" s="117" t="str" cm="1">
        <f t="array" ref="BA1521">IFERROR(_xlfn.XLOOKUP(Tableau210[[#This Row],[DN DONNEES BUTA ]]&amp;Tableau210[[#This Row],[PN DONNEES BUTA]],Tiges!$B$4:$B$79&amp;Tiges!$C$4:$C$79,Tiges!$H$4:$H$79),"")</f>
        <v/>
      </c>
      <c r="BB1521" s="117"/>
      <c r="BC1521" s="184">
        <f>IFERROR(VLOOKUP(Tableau210[[#This Row],[OPERATION]],Tableau4[],2,FALSE),"")</f>
        <v>0</v>
      </c>
      <c r="BD1521" s="117" cm="1">
        <f t="array" ref="BD1521">IFERROR(
   SUM(
      _xlfn._xlws.FILTER(
         Tableau3[Nb Platinage Joint],
         (Tableau3[ITEM]=Tableau210[[#This Row],[NOM]])*
         (Tableau3[Rep.]=Tableau210[[#This Row],[REPERE BUTA]])
      )
   ),
0)</f>
        <v>0</v>
      </c>
      <c r="BE1521" s="117">
        <f>IFERROR(VLOOKUP(Tableau210[[#This Row],[OPERATION]],Tableau4[],3,FALSE),"")</f>
        <v>1</v>
      </c>
      <c r="BF1521" s="117" cm="1">
        <f t="array" ref="BF1521">IFERROR(
   SUM(
      _xlfn._xlws.FILTER(
         Tableau3[Joint Définitif Nb],
         (Tableau3[ITEM]=Tableau210[[#This Row],[NOM]])*
         (Tableau3[Rep.]=Tableau210[[#This Row],[REPERE BUTA]])
      )
   ),
0)</f>
        <v>0</v>
      </c>
      <c r="BG1521" s="117"/>
      <c r="BH1521" s="117" cm="1">
        <f t="array" ref="BH152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1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1" s="117"/>
      <c r="BK1521" s="117"/>
      <c r="BL1521" s="117"/>
      <c r="BM1521" s="118" t="s">
        <v>3449</v>
      </c>
      <c r="BN1521" s="117"/>
      <c r="BO1521" s="117"/>
      <c r="BP1521" s="117"/>
      <c r="BQ1521" s="48"/>
      <c r="BR1521" s="119"/>
      <c r="BS1521" s="48"/>
      <c r="BT1521" s="48"/>
      <c r="BU1521" s="48"/>
      <c r="BV1521" s="48"/>
      <c r="BW1521" s="48"/>
      <c r="BX1521" s="48"/>
    </row>
    <row r="1522" spans="1:76" ht="15.75" hidden="1" x14ac:dyDescent="0.25">
      <c r="A1522" s="48" t="e" cm="1">
        <f t="array" ref="A1522">_xlfn.XLOOKUP(Tableau210[[#This Row],[NOM]]&amp;Tableau210[[#This Row],[REPERE BUTA]],[6]!Tableau16[POSTE TECHNIQUE]&amp;[6]!Tableau16[Repere ADM],[6]!Tableau16[NUMERO CLIENT])</f>
        <v>#N/A</v>
      </c>
      <c r="B1522" s="48" t="e" cm="1">
        <f t="array" ref="B1522">_xlfn.XLOOKUP(Tableau210[[#This Row],[NOM]]&amp;Tableau210[[#This Row],[REPERE BUTA]],[6]!Tableau16[POSTE TECHNIQUE]&amp;[6]!Tableau16[Repere REF],[6]!Tableau16[NUMERO CLIENT])</f>
        <v>#N/A</v>
      </c>
      <c r="C1522" s="48">
        <v>1558</v>
      </c>
      <c r="D1522" s="48" t="str">
        <f>C1522&amp;""</f>
        <v>1558</v>
      </c>
      <c r="E1522" s="48" t="e">
        <v>#N/A</v>
      </c>
      <c r="F1522" s="48" t="e">
        <v>#N/A</v>
      </c>
      <c r="G1522" s="190" t="s">
        <v>3459</v>
      </c>
      <c r="H1522" s="119" t="s">
        <v>1067</v>
      </c>
      <c r="I1522" s="158" t="s">
        <v>80</v>
      </c>
      <c r="J1522" s="158" t="s">
        <v>1071</v>
      </c>
      <c r="K1522" s="119" t="str">
        <f>_xlfn.XLOOKUP(Tableau210[[#This Row],[NOM]],[8]LUT!$I$5:$I$301,[8]LUT!$N$5:$N$301)</f>
        <v>Echangeur</v>
      </c>
      <c r="L1522" s="119" t="s">
        <v>81</v>
      </c>
      <c r="M1522" s="119"/>
      <c r="N1522" s="119" t="s">
        <v>81</v>
      </c>
      <c r="O1522" s="119"/>
      <c r="P1522" s="119"/>
      <c r="Q1522" s="119"/>
      <c r="R1522" s="119"/>
      <c r="S1522" s="119"/>
      <c r="T1522" s="119"/>
      <c r="U1522" s="119"/>
      <c r="V1522" s="119"/>
      <c r="W1522" s="148"/>
      <c r="X1522" s="148" cm="1">
        <f t="array" ref="X152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2" s="148"/>
      <c r="AA1522" s="148" cm="1">
        <f t="array" ref="AA152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2" s="48"/>
      <c r="AD1522" s="117" t="s">
        <v>2197</v>
      </c>
      <c r="AE1522" s="119"/>
      <c r="AF1522" s="183">
        <f>IFERROR(VLOOKUP(Tableau210[[#This Row],[OPERATION]],Tableau4[],5,FALSE),"")</f>
        <v>0</v>
      </c>
      <c r="AG1522" s="119" cm="1">
        <f t="array" ref="AG1522">IFERROR(
   SUM(
      _xlfn._xlws.FILTER(
         Tableau3[JP],
         (Tableau3[ITEM]=Tableau210[[#This Row],[NOM]])*
         (Tableau3[Rep.]=Tableau210[[#This Row],[REPERE BUTA]])
      )
   ),
0)</f>
        <v>0</v>
      </c>
      <c r="AH1522" s="183">
        <f>IFERROR(VLOOKUP(Tableau210[[#This Row],[OPERATION]],Tableau4[],4,FALSE),"")</f>
        <v>1</v>
      </c>
      <c r="AI1522" s="119" cm="1">
        <f t="array" ref="AI1522">IFERROR(
   SUM(
      _xlfn._xlws.FILTER(
         Tableau3[BP],
         (Tableau3[ITEM]=Tableau210[[#This Row],[NOM]])*
         (Tableau3[Rep.]=Tableau210[[#This Row],[REPERE BUTA]])
      )
   ),
0)</f>
        <v>0</v>
      </c>
      <c r="AJ1522" s="181" t="str">
        <f>IF(Tableau210[[#This Row],[NB JP EMIS]]=1,"1 JP","") &amp; IF(Tableau210[[#This Row],[NB BP EMIS]]=1," 1 BP","")</f>
        <v xml:space="preserve"> 1 BP</v>
      </c>
      <c r="AK1522" s="119" t="str">
        <f>IF(Tableau210[[#This Row],[NB JP BUTA]]=1,"1 JP","") &amp; IF(Tableau210[[#This Row],[Nb BP BUTA]]=1," 1 BP","") &amp; IF(Tableau210[[#This Row],[Nb BP BUTA]]=2," 2 BP","")</f>
        <v/>
      </c>
      <c r="AL1522" s="117"/>
      <c r="AM1522" s="117" t="str">
        <f>IFERROR(+VLOOKUP(AY1522,Tiges!$G$4:$I$569,3,FALSE),"")</f>
        <v/>
      </c>
      <c r="AN1522" s="48"/>
      <c r="AO1522" s="117"/>
      <c r="AP1522" s="117" cm="1">
        <f t="array" ref="AP152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2" s="117"/>
      <c r="AS1522" s="117" cm="1">
        <f t="array" ref="AS152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2" s="117"/>
      <c r="AV1522" s="117" cm="1">
        <f t="array" ref="AV152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2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2" s="117"/>
      <c r="AY1522" s="117" t="str" cm="1">
        <f t="array" ref="AY1522">IFERROR(_xlfn.XLOOKUP(Tableau210[[#This Row],[DN DONNEES BUTA ]]&amp;Tableau210[[#This Row],[PN DONNEES BUTA]],Tiges!$B$4:$B$79&amp;Tiges!$C$4:$C$79,Tiges!$G$4:$G$79),"")</f>
        <v/>
      </c>
      <c r="AZ1522" s="117"/>
      <c r="BA1522" s="117" t="str" cm="1">
        <f t="array" ref="BA1522">IFERROR(_xlfn.XLOOKUP(Tableau210[[#This Row],[DN DONNEES BUTA ]]&amp;Tableau210[[#This Row],[PN DONNEES BUTA]],Tiges!$B$4:$B$79&amp;Tiges!$C$4:$C$79,Tiges!$H$4:$H$79),"")</f>
        <v/>
      </c>
      <c r="BB1522" s="117"/>
      <c r="BC1522" s="184">
        <f>IFERROR(VLOOKUP(Tableau210[[#This Row],[OPERATION]],Tableau4[],2,FALSE),"")</f>
        <v>1</v>
      </c>
      <c r="BD1522" s="117" cm="1">
        <f t="array" ref="BD1522">IFERROR(
   SUM(
      _xlfn._xlws.FILTER(
         Tableau3[Nb Platinage Joint],
         (Tableau3[ITEM]=Tableau210[[#This Row],[NOM]])*
         (Tableau3[Rep.]=Tableau210[[#This Row],[REPERE BUTA]])
      )
   ),
0)</f>
        <v>0</v>
      </c>
      <c r="BE1522" s="117">
        <f>IFERROR(VLOOKUP(Tableau210[[#This Row],[OPERATION]],Tableau4[],3,FALSE),"")</f>
        <v>1</v>
      </c>
      <c r="BF1522" s="117" cm="1">
        <f t="array" ref="BF1522">IFERROR(
   SUM(
      _xlfn._xlws.FILTER(
         Tableau3[Joint Définitif Nb],
         (Tableau3[ITEM]=Tableau210[[#This Row],[NOM]])*
         (Tableau3[Rep.]=Tableau210[[#This Row],[REPERE BUTA]])
      )
   ),
0)</f>
        <v>0</v>
      </c>
      <c r="BG1522" s="117"/>
      <c r="BH1522" s="117" cm="1">
        <f t="array" ref="BH152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2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2" s="117"/>
      <c r="BK1522" s="117"/>
      <c r="BL1522" s="117"/>
      <c r="BM1522" s="118" t="s">
        <v>3449</v>
      </c>
      <c r="BN1522" s="117"/>
      <c r="BO1522" s="117"/>
      <c r="BP1522" s="117"/>
      <c r="BQ1522" s="48"/>
      <c r="BR1522" s="119"/>
      <c r="BS1522" s="48"/>
      <c r="BT1522" s="48"/>
      <c r="BU1522" s="48"/>
      <c r="BV1522" s="48"/>
      <c r="BW1522" s="48"/>
      <c r="BX1522" s="48"/>
    </row>
    <row r="1523" spans="1:76" ht="15.75" hidden="1" x14ac:dyDescent="0.25">
      <c r="A1523" s="48" t="e" cm="1">
        <f t="array" ref="A1523">_xlfn.XLOOKUP(Tableau210[[#This Row],[NOM]]&amp;Tableau210[[#This Row],[REPERE BUTA]],[6]!Tableau16[POSTE TECHNIQUE]&amp;[6]!Tableau16[Repere ADM],[6]!Tableau16[NUMERO CLIENT])</f>
        <v>#N/A</v>
      </c>
      <c r="B1523" s="48" t="e" cm="1">
        <f t="array" ref="B1523">_xlfn.XLOOKUP(Tableau210[[#This Row],[NOM]]&amp;Tableau210[[#This Row],[REPERE BUTA]],[6]!Tableau16[POSTE TECHNIQUE]&amp;[6]!Tableau16[Repere REF],[6]!Tableau16[NUMERO CLIENT])</f>
        <v>#N/A</v>
      </c>
      <c r="C1523" s="48">
        <v>1559</v>
      </c>
      <c r="D1523" s="48" t="str">
        <f>C1523&amp;""</f>
        <v>1559</v>
      </c>
      <c r="E1523" s="48" t="e">
        <v>#N/A</v>
      </c>
      <c r="F1523" s="48" t="e">
        <v>#N/A</v>
      </c>
      <c r="G1523" s="190" t="s">
        <v>3459</v>
      </c>
      <c r="H1523" s="119" t="s">
        <v>1067</v>
      </c>
      <c r="I1523" s="158" t="s">
        <v>80</v>
      </c>
      <c r="J1523" s="158" t="s">
        <v>1071</v>
      </c>
      <c r="K1523" s="119" t="str">
        <f>_xlfn.XLOOKUP(Tableau210[[#This Row],[NOM]],[8]LUT!$I$5:$I$301,[8]LUT!$N$5:$N$301)</f>
        <v>Echangeur</v>
      </c>
      <c r="L1523" s="119" t="s">
        <v>82</v>
      </c>
      <c r="M1523" s="119"/>
      <c r="N1523" s="119" t="s">
        <v>82</v>
      </c>
      <c r="O1523" s="119"/>
      <c r="P1523" s="119"/>
      <c r="Q1523" s="119"/>
      <c r="R1523" s="119"/>
      <c r="S1523" s="119"/>
      <c r="T1523" s="119"/>
      <c r="U1523" s="119"/>
      <c r="V1523" s="119"/>
      <c r="W1523" s="148"/>
      <c r="X1523" s="148" cm="1">
        <f t="array" ref="X152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3" s="148"/>
      <c r="AA1523" s="148" cm="1">
        <f t="array" ref="AA152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3" s="48"/>
      <c r="AD1523" s="117" t="s">
        <v>2197</v>
      </c>
      <c r="AE1523" s="119"/>
      <c r="AF1523" s="183">
        <f>IFERROR(VLOOKUP(Tableau210[[#This Row],[OPERATION]],Tableau4[],5,FALSE),"")</f>
        <v>0</v>
      </c>
      <c r="AG1523" s="119" cm="1">
        <f t="array" ref="AG1523">IFERROR(
   SUM(
      _xlfn._xlws.FILTER(
         Tableau3[JP],
         (Tableau3[ITEM]=Tableau210[[#This Row],[NOM]])*
         (Tableau3[Rep.]=Tableau210[[#This Row],[REPERE BUTA]])
      )
   ),
0)</f>
        <v>0</v>
      </c>
      <c r="AH1523" s="183">
        <f>IFERROR(VLOOKUP(Tableau210[[#This Row],[OPERATION]],Tableau4[],4,FALSE),"")</f>
        <v>1</v>
      </c>
      <c r="AI1523" s="119" cm="1">
        <f t="array" ref="AI1523">IFERROR(
   SUM(
      _xlfn._xlws.FILTER(
         Tableau3[BP],
         (Tableau3[ITEM]=Tableau210[[#This Row],[NOM]])*
         (Tableau3[Rep.]=Tableau210[[#This Row],[REPERE BUTA]])
      )
   ),
0)</f>
        <v>0</v>
      </c>
      <c r="AJ1523" s="181" t="str">
        <f>IF(Tableau210[[#This Row],[NB JP EMIS]]=1,"1 JP","") &amp; IF(Tableau210[[#This Row],[NB BP EMIS]]=1," 1 BP","")</f>
        <v xml:space="preserve"> 1 BP</v>
      </c>
      <c r="AK1523" s="119" t="str">
        <f>IF(Tableau210[[#This Row],[NB JP BUTA]]=1,"1 JP","") &amp; IF(Tableau210[[#This Row],[Nb BP BUTA]]=1," 1 BP","") &amp; IF(Tableau210[[#This Row],[Nb BP BUTA]]=2," 2 BP","")</f>
        <v/>
      </c>
      <c r="AL1523" s="117"/>
      <c r="AM1523" s="117" t="str">
        <f>IFERROR(+VLOOKUP(AY1523,Tiges!$G$4:$I$569,3,FALSE),"")</f>
        <v/>
      </c>
      <c r="AN1523" s="48"/>
      <c r="AO1523" s="117"/>
      <c r="AP1523" s="117" cm="1">
        <f t="array" ref="AP152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3" s="117"/>
      <c r="AS1523" s="117" cm="1">
        <f t="array" ref="AS152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3" s="117"/>
      <c r="AV1523" s="117" cm="1">
        <f t="array" ref="AV152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3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3" s="117"/>
      <c r="AY1523" s="117" t="str" cm="1">
        <f t="array" ref="AY1523">IFERROR(_xlfn.XLOOKUP(Tableau210[[#This Row],[DN DONNEES BUTA ]]&amp;Tableau210[[#This Row],[PN DONNEES BUTA]],Tiges!$B$4:$B$79&amp;Tiges!$C$4:$C$79,Tiges!$G$4:$G$79),"")</f>
        <v/>
      </c>
      <c r="AZ1523" s="117"/>
      <c r="BA1523" s="117" t="str" cm="1">
        <f t="array" ref="BA1523">IFERROR(_xlfn.XLOOKUP(Tableau210[[#This Row],[DN DONNEES BUTA ]]&amp;Tableau210[[#This Row],[PN DONNEES BUTA]],Tiges!$B$4:$B$79&amp;Tiges!$C$4:$C$79,Tiges!$H$4:$H$79),"")</f>
        <v/>
      </c>
      <c r="BB1523" s="117"/>
      <c r="BC1523" s="184">
        <f>IFERROR(VLOOKUP(Tableau210[[#This Row],[OPERATION]],Tableau4[],2,FALSE),"")</f>
        <v>1</v>
      </c>
      <c r="BD1523" s="117" cm="1">
        <f t="array" ref="BD1523">IFERROR(
   SUM(
      _xlfn._xlws.FILTER(
         Tableau3[Nb Platinage Joint],
         (Tableau3[ITEM]=Tableau210[[#This Row],[NOM]])*
         (Tableau3[Rep.]=Tableau210[[#This Row],[REPERE BUTA]])
      )
   ),
0)</f>
        <v>0</v>
      </c>
      <c r="BE1523" s="117">
        <f>IFERROR(VLOOKUP(Tableau210[[#This Row],[OPERATION]],Tableau4[],3,FALSE),"")</f>
        <v>1</v>
      </c>
      <c r="BF1523" s="117" cm="1">
        <f t="array" ref="BF1523">IFERROR(
   SUM(
      _xlfn._xlws.FILTER(
         Tableau3[Joint Définitif Nb],
         (Tableau3[ITEM]=Tableau210[[#This Row],[NOM]])*
         (Tableau3[Rep.]=Tableau210[[#This Row],[REPERE BUTA]])
      )
   ),
0)</f>
        <v>0</v>
      </c>
      <c r="BG1523" s="117"/>
      <c r="BH1523" s="117" cm="1">
        <f t="array" ref="BH152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3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3" s="117"/>
      <c r="BK1523" s="117"/>
      <c r="BL1523" s="117"/>
      <c r="BM1523" s="118" t="s">
        <v>3449</v>
      </c>
      <c r="BN1523" s="117"/>
      <c r="BO1523" s="117"/>
      <c r="BP1523" s="117"/>
      <c r="BQ1523" s="48"/>
      <c r="BR1523" s="119"/>
      <c r="BS1523" s="48"/>
      <c r="BT1523" s="48"/>
      <c r="BU1523" s="48"/>
      <c r="BV1523" s="48"/>
      <c r="BW1523" s="48"/>
      <c r="BX1523" s="48"/>
    </row>
    <row r="1524" spans="1:76" ht="15.75" hidden="1" x14ac:dyDescent="0.25">
      <c r="A1524" s="48" t="e" cm="1">
        <f t="array" ref="A1524">_xlfn.XLOOKUP(Tableau210[[#This Row],[NOM]]&amp;Tableau210[[#This Row],[REPERE BUTA]],[6]!Tableau16[POSTE TECHNIQUE]&amp;[6]!Tableau16[Repere ADM],[6]!Tableau16[NUMERO CLIENT])</f>
        <v>#N/A</v>
      </c>
      <c r="B1524" s="48" t="e" cm="1">
        <f t="array" ref="B1524">_xlfn.XLOOKUP(Tableau210[[#This Row],[NOM]]&amp;Tableau210[[#This Row],[REPERE BUTA]],[6]!Tableau16[POSTE TECHNIQUE]&amp;[6]!Tableau16[Repere REF],[6]!Tableau16[NUMERO CLIENT])</f>
        <v>#N/A</v>
      </c>
      <c r="C1524" s="48">
        <v>1560</v>
      </c>
      <c r="D1524" s="48" t="str">
        <f>C1524&amp;""</f>
        <v>1560</v>
      </c>
      <c r="E1524" s="48" t="e">
        <v>#N/A</v>
      </c>
      <c r="F1524" s="48" t="e">
        <v>#N/A</v>
      </c>
      <c r="G1524" s="187" t="s">
        <v>3459</v>
      </c>
      <c r="H1524" s="119" t="s">
        <v>1067</v>
      </c>
      <c r="I1524" s="158" t="s">
        <v>80</v>
      </c>
      <c r="J1524" s="158" t="s">
        <v>1071</v>
      </c>
      <c r="K1524" s="119" t="str">
        <f>_xlfn.XLOOKUP(Tableau210[[#This Row],[NOM]],[8]LUT!$I$5:$I$301,[8]LUT!$N$5:$N$301)</f>
        <v>Echangeur</v>
      </c>
      <c r="L1524" s="158" t="s">
        <v>112</v>
      </c>
      <c r="M1524" s="158"/>
      <c r="N1524" s="158" t="s">
        <v>112</v>
      </c>
      <c r="O1524" s="158"/>
      <c r="P1524" s="158"/>
      <c r="Q1524" s="158"/>
      <c r="R1524" s="158"/>
      <c r="S1524" s="158"/>
      <c r="T1524" s="158"/>
      <c r="U1524" s="158"/>
      <c r="V1524" s="158"/>
      <c r="W1524" s="175"/>
      <c r="X1524" s="175" cm="1">
        <f t="array" ref="X152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4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4" s="175"/>
      <c r="AA1524" s="175" cm="1">
        <f t="array" ref="AA152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4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4" s="159"/>
      <c r="AD1524" s="117" t="s">
        <v>2197</v>
      </c>
      <c r="AE1524" s="158"/>
      <c r="AF1524" s="183">
        <f>IFERROR(VLOOKUP(Tableau210[[#This Row],[OPERATION]],Tableau4[],5,FALSE),"")</f>
        <v>0</v>
      </c>
      <c r="AG1524" s="158" cm="1">
        <f t="array" ref="AG1524">IFERROR(
   SUM(
      _xlfn._xlws.FILTER(
         Tableau3[JP],
         (Tableau3[ITEM]=Tableau210[[#This Row],[NOM]])*
         (Tableau3[Rep.]=Tableau210[[#This Row],[REPERE BUTA]])
      )
   ),
0)</f>
        <v>0</v>
      </c>
      <c r="AH1524" s="183">
        <f>IFERROR(VLOOKUP(Tableau210[[#This Row],[OPERATION]],Tableau4[],4,FALSE),"")</f>
        <v>1</v>
      </c>
      <c r="AI1524" s="158" cm="1">
        <f t="array" ref="AI1524">IFERROR(
   SUM(
      _xlfn._xlws.FILTER(
         Tableau3[BP],
         (Tableau3[ITEM]=Tableau210[[#This Row],[NOM]])*
         (Tableau3[Rep.]=Tableau210[[#This Row],[REPERE BUTA]])
      )
   ),
0)</f>
        <v>0</v>
      </c>
      <c r="AJ1524" s="183" t="str">
        <f>IF(Tableau210[[#This Row],[NB JP EMIS]]=1,"1 JP","") &amp; IF(Tableau210[[#This Row],[NB BP EMIS]]=1," 1 BP","")</f>
        <v xml:space="preserve"> 1 BP</v>
      </c>
      <c r="AK1524" s="158" t="str">
        <f>IF(Tableau210[[#This Row],[NB JP BUTA]]=1,"1 JP","") &amp; IF(Tableau210[[#This Row],[Nb BP BUTA]]=1," 1 BP","") &amp; IF(Tableau210[[#This Row],[Nb BP BUTA]]=2," 2 BP","")</f>
        <v/>
      </c>
      <c r="AL1524" s="118"/>
      <c r="AM1524" s="118" t="str">
        <f>IFERROR(+VLOOKUP(AY1524,Tiges!$G$4:$I$569,3,FALSE),"")</f>
        <v/>
      </c>
      <c r="AN1524" s="159"/>
      <c r="AO1524" s="118"/>
      <c r="AP1524" s="118" cm="1">
        <f t="array" ref="AP152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4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4" s="118"/>
      <c r="AS1524" s="118" cm="1">
        <f t="array" ref="AS152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4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4" s="118"/>
      <c r="AV1524" s="118" cm="1">
        <f t="array" ref="AV152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4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4" s="118"/>
      <c r="AY1524" s="118" t="str" cm="1">
        <f t="array" ref="AY1524">IFERROR(_xlfn.XLOOKUP(Tableau210[[#This Row],[DN DONNEES BUTA ]]&amp;Tableau210[[#This Row],[PN DONNEES BUTA]],Tiges!$B$4:$B$79&amp;Tiges!$C$4:$C$79,Tiges!$G$4:$G$79),"")</f>
        <v/>
      </c>
      <c r="AZ1524" s="118"/>
      <c r="BA1524" s="118" t="str" cm="1">
        <f t="array" ref="BA1524">IFERROR(_xlfn.XLOOKUP(Tableau210[[#This Row],[DN DONNEES BUTA ]]&amp;Tableau210[[#This Row],[PN DONNEES BUTA]],Tiges!$B$4:$B$79&amp;Tiges!$C$4:$C$79,Tiges!$H$4:$H$79),"")</f>
        <v/>
      </c>
      <c r="BB1524" s="118"/>
      <c r="BC1524" s="184">
        <f>IFERROR(VLOOKUP(Tableau210[[#This Row],[OPERATION]],Tableau4[],2,FALSE),"")</f>
        <v>1</v>
      </c>
      <c r="BD1524" s="118" cm="1">
        <f t="array" ref="BD1524">IFERROR(
   SUM(
      _xlfn._xlws.FILTER(
         Tableau3[Nb Platinage Joint],
         (Tableau3[ITEM]=Tableau210[[#This Row],[NOM]])*
         (Tableau3[Rep.]=Tableau210[[#This Row],[REPERE BUTA]])
      )
   ),
0)</f>
        <v>0</v>
      </c>
      <c r="BE1524" s="118">
        <f>IFERROR(VLOOKUP(Tableau210[[#This Row],[OPERATION]],Tableau4[],3,FALSE),"")</f>
        <v>1</v>
      </c>
      <c r="BF1524" s="118" cm="1">
        <f t="array" ref="BF1524">IFERROR(
   SUM(
      _xlfn._xlws.FILTER(
         Tableau3[Joint Définitif Nb],
         (Tableau3[ITEM]=Tableau210[[#This Row],[NOM]])*
         (Tableau3[Rep.]=Tableau210[[#This Row],[REPERE BUTA]])
      )
   ),
0)</f>
        <v>0</v>
      </c>
      <c r="BG1524" s="118"/>
      <c r="BH1524" s="118" cm="1">
        <f t="array" ref="BH152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4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4" s="118"/>
      <c r="BK1524" s="118"/>
      <c r="BL1524" s="118"/>
      <c r="BM1524" s="118" t="s">
        <v>3449</v>
      </c>
      <c r="BN1524" s="118"/>
      <c r="BO1524" s="118"/>
      <c r="BP1524" s="118"/>
      <c r="BQ1524" s="159"/>
      <c r="BR1524" s="158"/>
      <c r="BS1524" s="159"/>
      <c r="BT1524" s="159"/>
      <c r="BU1524" s="159"/>
      <c r="BV1524" s="159"/>
      <c r="BW1524" s="159"/>
      <c r="BX1524" s="159"/>
    </row>
    <row r="1525" spans="1:76" ht="15.75" hidden="1" x14ac:dyDescent="0.25">
      <c r="A1525" s="48" t="e" cm="1">
        <f t="array" ref="A1525">_xlfn.XLOOKUP(Tableau210[[#This Row],[NOM]]&amp;Tableau210[[#This Row],[REPERE BUTA]],[6]!Tableau16[POSTE TECHNIQUE]&amp;[6]!Tableau16[Repere ADM],[6]!Tableau16[NUMERO CLIENT])</f>
        <v>#N/A</v>
      </c>
      <c r="B1525" s="48" t="e" cm="1">
        <f t="array" ref="B1525">_xlfn.XLOOKUP(Tableau210[[#This Row],[NOM]]&amp;Tableau210[[#This Row],[REPERE BUTA]],[6]!Tableau16[POSTE TECHNIQUE]&amp;[6]!Tableau16[Repere REF],[6]!Tableau16[NUMERO CLIENT])</f>
        <v>#N/A</v>
      </c>
      <c r="C1525" s="48">
        <v>1561</v>
      </c>
      <c r="D1525" s="48" t="str">
        <f>C1525&amp;""</f>
        <v>1561</v>
      </c>
      <c r="E1525" s="48" t="e">
        <v>#N/A</v>
      </c>
      <c r="F1525" s="48" t="e">
        <v>#N/A</v>
      </c>
      <c r="G1525" s="187" t="s">
        <v>3459</v>
      </c>
      <c r="H1525" s="119" t="s">
        <v>1067</v>
      </c>
      <c r="I1525" s="158" t="s">
        <v>80</v>
      </c>
      <c r="J1525" s="158" t="s">
        <v>1071</v>
      </c>
      <c r="K1525" s="158" t="str">
        <f>_xlfn.XLOOKUP(Tableau210[[#This Row],[NOM]],[8]LUT!$I$5:$I$301,[8]LUT!$N$5:$N$301)</f>
        <v>Echangeur</v>
      </c>
      <c r="L1525" s="158" t="s">
        <v>105</v>
      </c>
      <c r="M1525" s="158"/>
      <c r="N1525" s="158" t="s">
        <v>105</v>
      </c>
      <c r="O1525" s="158"/>
      <c r="P1525" s="158"/>
      <c r="Q1525" s="158"/>
      <c r="R1525" s="158"/>
      <c r="S1525" s="158"/>
      <c r="T1525" s="158"/>
      <c r="U1525" s="158"/>
      <c r="V1525" s="158"/>
      <c r="W1525" s="175"/>
      <c r="X1525" s="175" cm="1">
        <f t="array" ref="X152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5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5" s="175"/>
      <c r="AA1525" s="175" cm="1">
        <f t="array" ref="AA152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5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5" s="159"/>
      <c r="AD1525" s="117" t="s">
        <v>2197</v>
      </c>
      <c r="AE1525" s="158"/>
      <c r="AF1525" s="183">
        <f>IFERROR(VLOOKUP(Tableau210[[#This Row],[OPERATION]],Tableau4[],5,FALSE),"")</f>
        <v>0</v>
      </c>
      <c r="AG1525" s="158" cm="1">
        <f t="array" ref="AG1525">IFERROR(
   SUM(
      _xlfn._xlws.FILTER(
         Tableau3[JP],
         (Tableau3[ITEM]=Tableau210[[#This Row],[NOM]])*
         (Tableau3[Rep.]=Tableau210[[#This Row],[REPERE BUTA]])
      )
   ),
0)</f>
        <v>0</v>
      </c>
      <c r="AH1525" s="183">
        <f>IFERROR(VLOOKUP(Tableau210[[#This Row],[OPERATION]],Tableau4[],4,FALSE),"")</f>
        <v>1</v>
      </c>
      <c r="AI1525" s="158" cm="1">
        <f t="array" ref="AI1525">IFERROR(
   SUM(
      _xlfn._xlws.FILTER(
         Tableau3[BP],
         (Tableau3[ITEM]=Tableau210[[#This Row],[NOM]])*
         (Tableau3[Rep.]=Tableau210[[#This Row],[REPERE BUTA]])
      )
   ),
0)</f>
        <v>0</v>
      </c>
      <c r="AJ1525" s="183" t="str">
        <f>IF(Tableau210[[#This Row],[NB JP EMIS]]=1,"1 JP","") &amp; IF(Tableau210[[#This Row],[NB BP EMIS]]=1," 1 BP","")</f>
        <v xml:space="preserve"> 1 BP</v>
      </c>
      <c r="AK1525" s="158" t="str">
        <f>IF(Tableau210[[#This Row],[NB JP BUTA]]=1,"1 JP","") &amp; IF(Tableau210[[#This Row],[Nb BP BUTA]]=1," 1 BP","") &amp; IF(Tableau210[[#This Row],[Nb BP BUTA]]=2," 2 BP","")</f>
        <v/>
      </c>
      <c r="AL1525" s="118"/>
      <c r="AM1525" s="118" t="str">
        <f>IFERROR(+VLOOKUP(AY1525,Tiges!$G$4:$I$569,3,FALSE),"")</f>
        <v/>
      </c>
      <c r="AN1525" s="159"/>
      <c r="AO1525" s="118"/>
      <c r="AP1525" s="118" cm="1">
        <f t="array" ref="AP152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5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5" s="118"/>
      <c r="AS1525" s="118" cm="1">
        <f t="array" ref="AS152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5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5" s="118"/>
      <c r="AV1525" s="118" cm="1">
        <f t="array" ref="AV152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5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5" s="118"/>
      <c r="AY1525" s="118" t="str" cm="1">
        <f t="array" ref="AY1525">IFERROR(_xlfn.XLOOKUP(Tableau210[[#This Row],[DN DONNEES BUTA ]]&amp;Tableau210[[#This Row],[PN DONNEES BUTA]],Tiges!$B$4:$B$79&amp;Tiges!$C$4:$C$79,Tiges!$G$4:$G$79),"")</f>
        <v/>
      </c>
      <c r="AZ1525" s="118"/>
      <c r="BA1525" s="118" t="str" cm="1">
        <f t="array" ref="BA1525">IFERROR(_xlfn.XLOOKUP(Tableau210[[#This Row],[DN DONNEES BUTA ]]&amp;Tableau210[[#This Row],[PN DONNEES BUTA]],Tiges!$B$4:$B$79&amp;Tiges!$C$4:$C$79,Tiges!$H$4:$H$79),"")</f>
        <v/>
      </c>
      <c r="BB1525" s="118"/>
      <c r="BC1525" s="184">
        <f>IFERROR(VLOOKUP(Tableau210[[#This Row],[OPERATION]],Tableau4[],2,FALSE),"")</f>
        <v>1</v>
      </c>
      <c r="BD1525" s="118" cm="1">
        <f t="array" ref="BD1525">IFERROR(
   SUM(
      _xlfn._xlws.FILTER(
         Tableau3[Nb Platinage Joint],
         (Tableau3[ITEM]=Tableau210[[#This Row],[NOM]])*
         (Tableau3[Rep.]=Tableau210[[#This Row],[REPERE BUTA]])
      )
   ),
0)</f>
        <v>0</v>
      </c>
      <c r="BE1525" s="118">
        <f>IFERROR(VLOOKUP(Tableau210[[#This Row],[OPERATION]],Tableau4[],3,FALSE),"")</f>
        <v>1</v>
      </c>
      <c r="BF1525" s="118" cm="1">
        <f t="array" ref="BF1525">IFERROR(
   SUM(
      _xlfn._xlws.FILTER(
         Tableau3[Joint Définitif Nb],
         (Tableau3[ITEM]=Tableau210[[#This Row],[NOM]])*
         (Tableau3[Rep.]=Tableau210[[#This Row],[REPERE BUTA]])
      )
   ),
0)</f>
        <v>0</v>
      </c>
      <c r="BG1525" s="118"/>
      <c r="BH1525" s="118" cm="1">
        <f t="array" ref="BH152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5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5" s="118"/>
      <c r="BK1525" s="118"/>
      <c r="BL1525" s="118"/>
      <c r="BM1525" s="118" t="s">
        <v>3449</v>
      </c>
      <c r="BN1525" s="118"/>
      <c r="BO1525" s="118"/>
      <c r="BP1525" s="118"/>
      <c r="BQ1525" s="159"/>
      <c r="BR1525" s="158"/>
      <c r="BS1525" s="159"/>
      <c r="BT1525" s="159"/>
      <c r="BU1525" s="159"/>
      <c r="BV1525" s="159"/>
      <c r="BW1525" s="159"/>
      <c r="BX1525" s="159"/>
    </row>
    <row r="1526" spans="1:76" ht="15.75" hidden="1" x14ac:dyDescent="0.25">
      <c r="A1526" s="48" t="e" cm="1">
        <f t="array" ref="A1526">_xlfn.XLOOKUP(Tableau210[[#This Row],[NOM]]&amp;Tableau210[[#This Row],[REPERE BUTA]],[6]!Tableau16[POSTE TECHNIQUE]&amp;[6]!Tableau16[Repere ADM],[6]!Tableau16[NUMERO CLIENT])</f>
        <v>#N/A</v>
      </c>
      <c r="B1526" s="48" t="e" cm="1">
        <f t="array" ref="B1526">_xlfn.XLOOKUP(Tableau210[[#This Row],[NOM]]&amp;Tableau210[[#This Row],[REPERE BUTA]],[6]!Tableau16[POSTE TECHNIQUE]&amp;[6]!Tableau16[Repere REF],[6]!Tableau16[NUMERO CLIENT])</f>
        <v>#N/A</v>
      </c>
      <c r="C1526" s="48">
        <v>1562</v>
      </c>
      <c r="D1526" s="48" t="str">
        <f>C1526&amp;""</f>
        <v>1562</v>
      </c>
      <c r="E1526" s="48" t="e">
        <v>#N/A</v>
      </c>
      <c r="F1526" s="48" t="e">
        <v>#N/A</v>
      </c>
      <c r="G1526" s="190" t="s">
        <v>3461</v>
      </c>
      <c r="H1526" s="119" t="s">
        <v>1067</v>
      </c>
      <c r="I1526" s="119" t="s">
        <v>80</v>
      </c>
      <c r="J1526" s="119" t="s">
        <v>1071</v>
      </c>
      <c r="K1526" s="158" t="str">
        <f>_xlfn.XLOOKUP(Tableau210[[#This Row],[NOM]],[8]LUT!$I$5:$I$301,[8]LUT!$N$5:$N$301)</f>
        <v>Echangeur</v>
      </c>
      <c r="L1526" s="119" t="s">
        <v>73</v>
      </c>
      <c r="M1526" s="119"/>
      <c r="N1526" s="119" t="s">
        <v>73</v>
      </c>
      <c r="O1526" s="119"/>
      <c r="P1526" s="119"/>
      <c r="Q1526" s="119"/>
      <c r="R1526" s="119"/>
      <c r="S1526" s="119"/>
      <c r="T1526" s="119"/>
      <c r="U1526" s="119"/>
      <c r="V1526" s="119"/>
      <c r="W1526" s="148"/>
      <c r="X1526" s="148" cm="1">
        <f t="array" ref="X152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6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6" s="148"/>
      <c r="AA1526" s="148" cm="1">
        <f t="array" ref="AA152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6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6" s="48"/>
      <c r="AD1526" s="117" t="s">
        <v>2230</v>
      </c>
      <c r="AE1526" s="119"/>
      <c r="AF1526" s="183">
        <f>IFERROR(VLOOKUP(Tableau210[[#This Row],[OPERATION]],Tableau4[],5,FALSE),"")</f>
        <v>1</v>
      </c>
      <c r="AG1526" s="119" cm="1">
        <f t="array" ref="AG1526">IFERROR(
   SUM(
      _xlfn._xlws.FILTER(
         Tableau3[JP],
         (Tableau3[ITEM]=Tableau210[[#This Row],[NOM]])*
         (Tableau3[Rep.]=Tableau210[[#This Row],[REPERE BUTA]])
      )
   ),
0)</f>
        <v>0</v>
      </c>
      <c r="AH1526" s="183">
        <f>IFERROR(VLOOKUP(Tableau210[[#This Row],[OPERATION]],Tableau4[],4,FALSE),"")</f>
        <v>0</v>
      </c>
      <c r="AI1526" s="119" cm="1">
        <f t="array" ref="AI1526">IFERROR(
   SUM(
      _xlfn._xlws.FILTER(
         Tableau3[BP],
         (Tableau3[ITEM]=Tableau210[[#This Row],[NOM]])*
         (Tableau3[Rep.]=Tableau210[[#This Row],[REPERE BUTA]])
      )
   ),
0)</f>
        <v>0</v>
      </c>
      <c r="AJ1526" s="181" t="str">
        <f>IF(Tableau210[[#This Row],[NB JP EMIS]]=1,"1 JP","") &amp; IF(Tableau210[[#This Row],[NB BP EMIS]]=1," 1 BP","")</f>
        <v>1 JP</v>
      </c>
      <c r="AK1526" s="119" t="str">
        <f>IF(Tableau210[[#This Row],[NB JP BUTA]]=1,"1 JP","") &amp; IF(Tableau210[[#This Row],[Nb BP BUTA]]=1," 1 BP","") &amp; IF(Tableau210[[#This Row],[Nb BP BUTA]]=2," 2 BP","")</f>
        <v/>
      </c>
      <c r="AL1526" s="117"/>
      <c r="AM1526" s="117" t="str">
        <f>IFERROR(+VLOOKUP(AY1526,Tiges!$G$4:$I$569,3,FALSE),"")</f>
        <v/>
      </c>
      <c r="AN1526" s="48"/>
      <c r="AO1526" s="117"/>
      <c r="AP1526" s="117" cm="1">
        <f t="array" ref="AP152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6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6" s="117"/>
      <c r="AS1526" s="117" cm="1">
        <f t="array" ref="AS152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6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6" s="117"/>
      <c r="AV1526" s="117" cm="1">
        <f t="array" ref="AV152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6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6" s="117"/>
      <c r="AY1526" s="117" t="str" cm="1">
        <f t="array" ref="AY1526">IFERROR(_xlfn.XLOOKUP(Tableau210[[#This Row],[DN DONNEES BUTA ]]&amp;Tableau210[[#This Row],[PN DONNEES BUTA]],Tiges!$B$4:$B$79&amp;Tiges!$C$4:$C$79,Tiges!$G$4:$G$79),"")</f>
        <v/>
      </c>
      <c r="AZ1526" s="117"/>
      <c r="BA1526" s="117" t="str" cm="1">
        <f t="array" ref="BA1526">IFERROR(_xlfn.XLOOKUP(Tableau210[[#This Row],[DN DONNEES BUTA ]]&amp;Tableau210[[#This Row],[PN DONNEES BUTA]],Tiges!$B$4:$B$79&amp;Tiges!$C$4:$C$79,Tiges!$H$4:$H$79),"")</f>
        <v/>
      </c>
      <c r="BB1526" s="117"/>
      <c r="BC1526" s="184">
        <f>IFERROR(VLOOKUP(Tableau210[[#This Row],[OPERATION]],Tableau4[],2,FALSE),"")</f>
        <v>2</v>
      </c>
      <c r="BD1526" s="117" cm="1">
        <f t="array" ref="BD1526">IFERROR(
   SUM(
      _xlfn._xlws.FILTER(
         Tableau3[Nb Platinage Joint],
         (Tableau3[ITEM]=Tableau210[[#This Row],[NOM]])*
         (Tableau3[Rep.]=Tableau210[[#This Row],[REPERE BUTA]])
      )
   ),
0)</f>
        <v>0</v>
      </c>
      <c r="BE1526" s="117">
        <f>IFERROR(VLOOKUP(Tableau210[[#This Row],[OPERATION]],Tableau4[],3,FALSE),"")</f>
        <v>1</v>
      </c>
      <c r="BF1526" s="117" cm="1">
        <f t="array" ref="BF1526">IFERROR(
   SUM(
      _xlfn._xlws.FILTER(
         Tableau3[Joint Définitif Nb],
         (Tableau3[ITEM]=Tableau210[[#This Row],[NOM]])*
         (Tableau3[Rep.]=Tableau210[[#This Row],[REPERE BUTA]])
      )
   ),
0)</f>
        <v>0</v>
      </c>
      <c r="BG1526" s="117"/>
      <c r="BH1526" s="117" cm="1">
        <f t="array" ref="BH152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6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6" s="117"/>
      <c r="BK1526" s="117"/>
      <c r="BL1526" s="117"/>
      <c r="BM1526" s="118" t="s">
        <v>3449</v>
      </c>
      <c r="BN1526" s="117"/>
      <c r="BO1526" s="117"/>
      <c r="BP1526" s="117"/>
      <c r="BQ1526" s="48"/>
      <c r="BR1526" s="119"/>
      <c r="BS1526" s="48"/>
      <c r="BT1526" s="48"/>
      <c r="BU1526" s="48"/>
      <c r="BV1526" s="48"/>
      <c r="BW1526" s="48"/>
      <c r="BX1526" s="48"/>
    </row>
    <row r="1527" spans="1:76" ht="15.75" hidden="1" x14ac:dyDescent="0.25">
      <c r="A1527" s="48" t="e" cm="1">
        <f t="array" ref="A1527">_xlfn.XLOOKUP(Tableau210[[#This Row],[NOM]]&amp;Tableau210[[#This Row],[REPERE BUTA]],[6]!Tableau16[POSTE TECHNIQUE]&amp;[6]!Tableau16[Repere ADM],[6]!Tableau16[NUMERO CLIENT])</f>
        <v>#N/A</v>
      </c>
      <c r="B1527" s="48" t="e" cm="1">
        <f t="array" ref="B1527">_xlfn.XLOOKUP(Tableau210[[#This Row],[NOM]]&amp;Tableau210[[#This Row],[REPERE BUTA]],[6]!Tableau16[POSTE TECHNIQUE]&amp;[6]!Tableau16[Repere REF],[6]!Tableau16[NUMERO CLIENT])</f>
        <v>#N/A</v>
      </c>
      <c r="C1527" s="48">
        <v>1563</v>
      </c>
      <c r="D1527" s="48" t="str">
        <f>C1527&amp;""</f>
        <v>1563</v>
      </c>
      <c r="E1527" s="48" t="e">
        <v>#N/A</v>
      </c>
      <c r="F1527" s="48" t="e">
        <v>#N/A</v>
      </c>
      <c r="G1527" s="190" t="s">
        <v>3461</v>
      </c>
      <c r="H1527" s="119" t="s">
        <v>1067</v>
      </c>
      <c r="I1527" s="119" t="s">
        <v>80</v>
      </c>
      <c r="J1527" s="119" t="s">
        <v>1071</v>
      </c>
      <c r="K1527" s="119" t="str">
        <f>_xlfn.XLOOKUP(Tableau210[[#This Row],[NOM]],[8]LUT!$I$5:$I$301,[8]LUT!$N$5:$N$301)</f>
        <v>Echangeur</v>
      </c>
      <c r="L1527" s="119" t="s">
        <v>83</v>
      </c>
      <c r="M1527" s="119"/>
      <c r="N1527" s="119" t="s">
        <v>83</v>
      </c>
      <c r="O1527" s="119"/>
      <c r="P1527" s="119"/>
      <c r="Q1527" s="119"/>
      <c r="R1527" s="119"/>
      <c r="S1527" s="119"/>
      <c r="T1527" s="119"/>
      <c r="U1527" s="119"/>
      <c r="V1527" s="119"/>
      <c r="W1527" s="148"/>
      <c r="X1527" s="148" cm="1">
        <f t="array" ref="X152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7" s="148"/>
      <c r="AA1527" s="148" cm="1">
        <f t="array" ref="AA152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7" s="48"/>
      <c r="AD1527" s="117" t="s">
        <v>2352</v>
      </c>
      <c r="AE1527" s="119"/>
      <c r="AF1527" s="183">
        <f>IFERROR(VLOOKUP(Tableau210[[#This Row],[OPERATION]],Tableau4[],5,FALSE),"")</f>
        <v>0</v>
      </c>
      <c r="AG1527" s="119" cm="1">
        <f t="array" ref="AG1527">IFERROR(
   SUM(
      _xlfn._xlws.FILTER(
         Tableau3[JP],
         (Tableau3[ITEM]=Tableau210[[#This Row],[NOM]])*
         (Tableau3[Rep.]=Tableau210[[#This Row],[REPERE BUTA]])
      )
   ),
0)</f>
        <v>0</v>
      </c>
      <c r="AH1527" s="183">
        <f>IFERROR(VLOOKUP(Tableau210[[#This Row],[OPERATION]],Tableau4[],4,FALSE),"")</f>
        <v>1</v>
      </c>
      <c r="AI1527" s="119" cm="1">
        <f t="array" ref="AI1527">IFERROR(
   SUM(
      _xlfn._xlws.FILTER(
         Tableau3[BP],
         (Tableau3[ITEM]=Tableau210[[#This Row],[NOM]])*
         (Tableau3[Rep.]=Tableau210[[#This Row],[REPERE BUTA]])
      )
   ),
0)</f>
        <v>0</v>
      </c>
      <c r="AJ1527" s="181" t="str">
        <f>IF(Tableau210[[#This Row],[NB JP EMIS]]=1,"1 JP","") &amp; IF(Tableau210[[#This Row],[NB BP EMIS]]=1," 1 BP","")</f>
        <v xml:space="preserve"> 1 BP</v>
      </c>
      <c r="AK1527" s="119" t="str">
        <f>IF(Tableau210[[#This Row],[NB JP BUTA]]=1,"1 JP","") &amp; IF(Tableau210[[#This Row],[Nb BP BUTA]]=1," 1 BP","") &amp; IF(Tableau210[[#This Row],[Nb BP BUTA]]=2," 2 BP","")</f>
        <v/>
      </c>
      <c r="AL1527" s="117"/>
      <c r="AM1527" s="117" t="str">
        <f>IFERROR(+VLOOKUP(AY1527,Tiges!$G$4:$I$569,3,FALSE),"")</f>
        <v/>
      </c>
      <c r="AN1527" s="48"/>
      <c r="AO1527" s="117"/>
      <c r="AP1527" s="117" cm="1">
        <f t="array" ref="AP152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7" s="117"/>
      <c r="AS1527" s="117" cm="1">
        <f t="array" ref="AS152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7" s="117"/>
      <c r="AV1527" s="117" cm="1">
        <f t="array" ref="AV152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7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7" s="117"/>
      <c r="AY1527" s="117" t="str" cm="1">
        <f t="array" ref="AY1527">IFERROR(_xlfn.XLOOKUP(Tableau210[[#This Row],[DN DONNEES BUTA ]]&amp;Tableau210[[#This Row],[PN DONNEES BUTA]],Tiges!$B$4:$B$79&amp;Tiges!$C$4:$C$79,Tiges!$G$4:$G$79),"")</f>
        <v/>
      </c>
      <c r="AZ1527" s="117"/>
      <c r="BA1527" s="117" t="str" cm="1">
        <f t="array" ref="BA1527">IFERROR(_xlfn.XLOOKUP(Tableau210[[#This Row],[DN DONNEES BUTA ]]&amp;Tableau210[[#This Row],[PN DONNEES BUTA]],Tiges!$B$4:$B$79&amp;Tiges!$C$4:$C$79,Tiges!$H$4:$H$79),"")</f>
        <v/>
      </c>
      <c r="BB1527" s="117"/>
      <c r="BC1527" s="184">
        <f>IFERROR(VLOOKUP(Tableau210[[#This Row],[OPERATION]],Tableau4[],2,FALSE),"")</f>
        <v>1</v>
      </c>
      <c r="BD1527" s="117" cm="1">
        <f t="array" ref="BD1527">IFERROR(
   SUM(
      _xlfn._xlws.FILTER(
         Tableau3[Nb Platinage Joint],
         (Tableau3[ITEM]=Tableau210[[#This Row],[NOM]])*
         (Tableau3[Rep.]=Tableau210[[#This Row],[REPERE BUTA]])
      )
   ),
0)</f>
        <v>0</v>
      </c>
      <c r="BE1527" s="117">
        <f>IFERROR(VLOOKUP(Tableau210[[#This Row],[OPERATION]],Tableau4[],3,FALSE),"")</f>
        <v>1</v>
      </c>
      <c r="BF1527" s="117" cm="1">
        <f t="array" ref="BF1527">IFERROR(
   SUM(
      _xlfn._xlws.FILTER(
         Tableau3[Joint Définitif Nb],
         (Tableau3[ITEM]=Tableau210[[#This Row],[NOM]])*
         (Tableau3[Rep.]=Tableau210[[#This Row],[REPERE BUTA]])
      )
   ),
0)</f>
        <v>0</v>
      </c>
      <c r="BG1527" s="117"/>
      <c r="BH1527" s="117" cm="1">
        <f t="array" ref="BH152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7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7" s="117"/>
      <c r="BK1527" s="117"/>
      <c r="BL1527" s="117"/>
      <c r="BM1527" s="118" t="s">
        <v>3449</v>
      </c>
      <c r="BN1527" s="117"/>
      <c r="BO1527" s="117"/>
      <c r="BP1527" s="117"/>
      <c r="BQ1527" s="48"/>
      <c r="BR1527" s="119"/>
      <c r="BS1527" s="48"/>
      <c r="BT1527" s="48"/>
      <c r="BU1527" s="48"/>
      <c r="BV1527" s="48"/>
      <c r="BW1527" s="48"/>
      <c r="BX1527" s="48"/>
    </row>
    <row r="1528" spans="1:76" ht="15.75" hidden="1" x14ac:dyDescent="0.25">
      <c r="A1528" s="48" t="e" cm="1">
        <f t="array" ref="A1528">_xlfn.XLOOKUP(Tableau210[[#This Row],[NOM]]&amp;Tableau210[[#This Row],[REPERE BUTA]],[6]!Tableau16[POSTE TECHNIQUE]&amp;[6]!Tableau16[Repere ADM],[6]!Tableau16[NUMERO CLIENT])</f>
        <v>#N/A</v>
      </c>
      <c r="B1528" s="48" t="e" cm="1">
        <f t="array" ref="B1528">_xlfn.XLOOKUP(Tableau210[[#This Row],[NOM]]&amp;Tableau210[[#This Row],[REPERE BUTA]],[6]!Tableau16[POSTE TECHNIQUE]&amp;[6]!Tableau16[Repere REF],[6]!Tableau16[NUMERO CLIENT])</f>
        <v>#N/A</v>
      </c>
      <c r="C1528" s="48">
        <v>1564</v>
      </c>
      <c r="D1528" s="48" t="str">
        <f>C1528&amp;""</f>
        <v>1564</v>
      </c>
      <c r="E1528" s="48" t="e">
        <v>#N/A</v>
      </c>
      <c r="F1528" s="48" t="e">
        <v>#N/A</v>
      </c>
      <c r="G1528" s="190" t="s">
        <v>3461</v>
      </c>
      <c r="H1528" s="119" t="s">
        <v>1067</v>
      </c>
      <c r="I1528" s="119" t="s">
        <v>80</v>
      </c>
      <c r="J1528" s="119" t="s">
        <v>1071</v>
      </c>
      <c r="K1528" s="119" t="str">
        <f>_xlfn.XLOOKUP(Tableau210[[#This Row],[NOM]],[8]LUT!$I$5:$I$301,[8]LUT!$N$5:$N$301)</f>
        <v>Echangeur</v>
      </c>
      <c r="L1528" s="119" t="s">
        <v>75</v>
      </c>
      <c r="M1528" s="119"/>
      <c r="N1528" s="119" t="s">
        <v>75</v>
      </c>
      <c r="O1528" s="119"/>
      <c r="P1528" s="119"/>
      <c r="Q1528" s="119"/>
      <c r="R1528" s="119"/>
      <c r="S1528" s="119"/>
      <c r="T1528" s="119"/>
      <c r="U1528" s="119"/>
      <c r="V1528" s="119"/>
      <c r="W1528" s="148"/>
      <c r="X1528" s="148" cm="1">
        <f t="array" ref="X152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8" s="148"/>
      <c r="AA1528" s="148" cm="1">
        <f t="array" ref="AA152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8" s="48"/>
      <c r="AD1528" s="117" t="s">
        <v>2233</v>
      </c>
      <c r="AE1528" s="119"/>
      <c r="AF1528" s="183">
        <f>IFERROR(VLOOKUP(Tableau210[[#This Row],[OPERATION]],Tableau4[],5,FALSE),"")</f>
        <v>0</v>
      </c>
      <c r="AG1528" s="119" cm="1">
        <f t="array" ref="AG1528">IFERROR(
   SUM(
      _xlfn._xlws.FILTER(
         Tableau3[JP],
         (Tableau3[ITEM]=Tableau210[[#This Row],[NOM]])*
         (Tableau3[Rep.]=Tableau210[[#This Row],[REPERE BUTA]])
      )
   ),
0)</f>
        <v>0</v>
      </c>
      <c r="AH1528" s="183">
        <f>IFERROR(VLOOKUP(Tableau210[[#This Row],[OPERATION]],Tableau4[],4,FALSE),"")</f>
        <v>0</v>
      </c>
      <c r="AI1528" s="119" cm="1">
        <f t="array" ref="AI1528">IFERROR(
   SUM(
      _xlfn._xlws.FILTER(
         Tableau3[BP],
         (Tableau3[ITEM]=Tableau210[[#This Row],[NOM]])*
         (Tableau3[Rep.]=Tableau210[[#This Row],[REPERE BUTA]])
      )
   ),
0)</f>
        <v>0</v>
      </c>
      <c r="AJ1528" s="181" t="str">
        <f>IF(Tableau210[[#This Row],[NB JP EMIS]]=1,"1 JP","") &amp; IF(Tableau210[[#This Row],[NB BP EMIS]]=1," 1 BP","")</f>
        <v/>
      </c>
      <c r="AK1528" s="119" t="str">
        <f>IF(Tableau210[[#This Row],[NB JP BUTA]]=1,"1 JP","") &amp; IF(Tableau210[[#This Row],[Nb BP BUTA]]=1," 1 BP","") &amp; IF(Tableau210[[#This Row],[Nb BP BUTA]]=2," 2 BP","")</f>
        <v/>
      </c>
      <c r="AL1528" s="117"/>
      <c r="AM1528" s="117" t="str">
        <f>IFERROR(+VLOOKUP(AY1528,Tiges!$G$4:$I$569,3,FALSE),"")</f>
        <v/>
      </c>
      <c r="AN1528" s="48"/>
      <c r="AO1528" s="117"/>
      <c r="AP1528" s="117" cm="1">
        <f t="array" ref="AP152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8" s="117"/>
      <c r="AS1528" s="117" cm="1">
        <f t="array" ref="AS152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8" s="117"/>
      <c r="AV1528" s="117" cm="1">
        <f t="array" ref="AV152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8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8" s="117"/>
      <c r="AY1528" s="117" t="str" cm="1">
        <f t="array" ref="AY1528">IFERROR(_xlfn.XLOOKUP(Tableau210[[#This Row],[DN DONNEES BUTA ]]&amp;Tableau210[[#This Row],[PN DONNEES BUTA]],Tiges!$B$4:$B$79&amp;Tiges!$C$4:$C$79,Tiges!$G$4:$G$79),"")</f>
        <v/>
      </c>
      <c r="AZ1528" s="117"/>
      <c r="BA1528" s="117" t="str" cm="1">
        <f t="array" ref="BA1528">IFERROR(_xlfn.XLOOKUP(Tableau210[[#This Row],[DN DONNEES BUTA ]]&amp;Tableau210[[#This Row],[PN DONNEES BUTA]],Tiges!$B$4:$B$79&amp;Tiges!$C$4:$C$79,Tiges!$H$4:$H$79),"")</f>
        <v/>
      </c>
      <c r="BB1528" s="117"/>
      <c r="BC1528" s="184">
        <f>IFERROR(VLOOKUP(Tableau210[[#This Row],[OPERATION]],Tableau4[],2,FALSE),"")</f>
        <v>0</v>
      </c>
      <c r="BD1528" s="117" cm="1">
        <f t="array" ref="BD1528">IFERROR(
   SUM(
      _xlfn._xlws.FILTER(
         Tableau3[Nb Platinage Joint],
         (Tableau3[ITEM]=Tableau210[[#This Row],[NOM]])*
         (Tableau3[Rep.]=Tableau210[[#This Row],[REPERE BUTA]])
      )
   ),
0)</f>
        <v>0</v>
      </c>
      <c r="BE1528" s="117">
        <f>IFERROR(VLOOKUP(Tableau210[[#This Row],[OPERATION]],Tableau4[],3,FALSE),"")</f>
        <v>1</v>
      </c>
      <c r="BF1528" s="117" cm="1">
        <f t="array" ref="BF1528">IFERROR(
   SUM(
      _xlfn._xlws.FILTER(
         Tableau3[Joint Définitif Nb],
         (Tableau3[ITEM]=Tableau210[[#This Row],[NOM]])*
         (Tableau3[Rep.]=Tableau210[[#This Row],[REPERE BUTA]])
      )
   ),
0)</f>
        <v>0</v>
      </c>
      <c r="BG1528" s="117"/>
      <c r="BH1528" s="117" cm="1">
        <f t="array" ref="BH152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8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8" s="117"/>
      <c r="BK1528" s="117"/>
      <c r="BL1528" s="117"/>
      <c r="BM1528" s="118" t="s">
        <v>3449</v>
      </c>
      <c r="BN1528" s="117"/>
      <c r="BO1528" s="117"/>
      <c r="BP1528" s="117"/>
      <c r="BQ1528" s="48"/>
      <c r="BR1528" s="119"/>
      <c r="BS1528" s="48"/>
      <c r="BT1528" s="48"/>
      <c r="BU1528" s="48"/>
      <c r="BV1528" s="48"/>
      <c r="BW1528" s="48"/>
      <c r="BX1528" s="48"/>
    </row>
    <row r="1529" spans="1:76" ht="15.75" hidden="1" x14ac:dyDescent="0.25">
      <c r="A1529" s="48" t="e" cm="1">
        <f t="array" ref="A1529">_xlfn.XLOOKUP(Tableau210[[#This Row],[NOM]]&amp;Tableau210[[#This Row],[REPERE BUTA]],[6]!Tableau16[POSTE TECHNIQUE]&amp;[6]!Tableau16[Repere ADM],[6]!Tableau16[NUMERO CLIENT])</f>
        <v>#N/A</v>
      </c>
      <c r="B1529" s="48" t="e" cm="1">
        <f t="array" ref="B1529">_xlfn.XLOOKUP(Tableau210[[#This Row],[NOM]]&amp;Tableau210[[#This Row],[REPERE BUTA]],[6]!Tableau16[POSTE TECHNIQUE]&amp;[6]!Tableau16[Repere REF],[6]!Tableau16[NUMERO CLIENT])</f>
        <v>#N/A</v>
      </c>
      <c r="C1529" s="48">
        <v>1565</v>
      </c>
      <c r="D1529" s="48" t="str">
        <f>C1529&amp;""</f>
        <v>1565</v>
      </c>
      <c r="E1529" s="48" t="e">
        <v>#N/A</v>
      </c>
      <c r="F1529" s="48" t="e">
        <v>#N/A</v>
      </c>
      <c r="G1529" s="190" t="s">
        <v>3461</v>
      </c>
      <c r="H1529" s="119" t="s">
        <v>1067</v>
      </c>
      <c r="I1529" s="119" t="s">
        <v>80</v>
      </c>
      <c r="J1529" s="119" t="s">
        <v>1071</v>
      </c>
      <c r="K1529" s="119" t="str">
        <f>_xlfn.XLOOKUP(Tableau210[[#This Row],[NOM]],[8]LUT!$I$5:$I$301,[8]LUT!$N$5:$N$301)</f>
        <v>Echangeur</v>
      </c>
      <c r="L1529" s="119" t="s">
        <v>70</v>
      </c>
      <c r="M1529" s="119"/>
      <c r="N1529" s="119" t="s">
        <v>70</v>
      </c>
      <c r="O1529" s="119"/>
      <c r="P1529" s="119"/>
      <c r="Q1529" s="119"/>
      <c r="R1529" s="119"/>
      <c r="S1529" s="119"/>
      <c r="T1529" s="119"/>
      <c r="U1529" s="119"/>
      <c r="V1529" s="119"/>
      <c r="W1529" s="148"/>
      <c r="X1529" s="148" cm="1">
        <f t="array" ref="X152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29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29" s="148"/>
      <c r="AA1529" s="148" cm="1">
        <f t="array" ref="AA152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29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29" s="48"/>
      <c r="AD1529" s="117" t="s">
        <v>2197</v>
      </c>
      <c r="AE1529" s="119"/>
      <c r="AF1529" s="183">
        <f>IFERROR(VLOOKUP(Tableau210[[#This Row],[OPERATION]],Tableau4[],5,FALSE),"")</f>
        <v>0</v>
      </c>
      <c r="AG1529" s="119" cm="1">
        <f t="array" ref="AG1529">IFERROR(
   SUM(
      _xlfn._xlws.FILTER(
         Tableau3[JP],
         (Tableau3[ITEM]=Tableau210[[#This Row],[NOM]])*
         (Tableau3[Rep.]=Tableau210[[#This Row],[REPERE BUTA]])
      )
   ),
0)</f>
        <v>0</v>
      </c>
      <c r="AH1529" s="183">
        <f>IFERROR(VLOOKUP(Tableau210[[#This Row],[OPERATION]],Tableau4[],4,FALSE),"")</f>
        <v>1</v>
      </c>
      <c r="AI1529" s="119" cm="1">
        <f t="array" ref="AI1529">IFERROR(
   SUM(
      _xlfn._xlws.FILTER(
         Tableau3[BP],
         (Tableau3[ITEM]=Tableau210[[#This Row],[NOM]])*
         (Tableau3[Rep.]=Tableau210[[#This Row],[REPERE BUTA]])
      )
   ),
0)</f>
        <v>0</v>
      </c>
      <c r="AJ1529" s="181" t="str">
        <f>IF(Tableau210[[#This Row],[NB JP EMIS]]=1,"1 JP","") &amp; IF(Tableau210[[#This Row],[NB BP EMIS]]=1," 1 BP","")</f>
        <v xml:space="preserve"> 1 BP</v>
      </c>
      <c r="AK1529" s="119" t="str">
        <f>IF(Tableau210[[#This Row],[NB JP BUTA]]=1,"1 JP","") &amp; IF(Tableau210[[#This Row],[Nb BP BUTA]]=1," 1 BP","") &amp; IF(Tableau210[[#This Row],[Nb BP BUTA]]=2," 2 BP","")</f>
        <v/>
      </c>
      <c r="AL1529" s="117"/>
      <c r="AM1529" s="117" t="str">
        <f>IFERROR(+VLOOKUP(AY1529,Tiges!$G$4:$I$569,3,FALSE),"")</f>
        <v/>
      </c>
      <c r="AN1529" s="48"/>
      <c r="AO1529" s="117"/>
      <c r="AP1529" s="117" cm="1">
        <f t="array" ref="AP152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29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29" s="117"/>
      <c r="AS1529" s="117" cm="1">
        <f t="array" ref="AS152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29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29" s="117"/>
      <c r="AV1529" s="117" cm="1">
        <f t="array" ref="AV152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29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29" s="117"/>
      <c r="AY1529" s="117" t="str" cm="1">
        <f t="array" ref="AY1529">IFERROR(_xlfn.XLOOKUP(Tableau210[[#This Row],[DN DONNEES BUTA ]]&amp;Tableau210[[#This Row],[PN DONNEES BUTA]],Tiges!$B$4:$B$79&amp;Tiges!$C$4:$C$79,Tiges!$G$4:$G$79),"")</f>
        <v/>
      </c>
      <c r="AZ1529" s="117"/>
      <c r="BA1529" s="117" t="str" cm="1">
        <f t="array" ref="BA1529">IFERROR(_xlfn.XLOOKUP(Tableau210[[#This Row],[DN DONNEES BUTA ]]&amp;Tableau210[[#This Row],[PN DONNEES BUTA]],Tiges!$B$4:$B$79&amp;Tiges!$C$4:$C$79,Tiges!$H$4:$H$79),"")</f>
        <v/>
      </c>
      <c r="BB1529" s="117"/>
      <c r="BC1529" s="184">
        <f>IFERROR(VLOOKUP(Tableau210[[#This Row],[OPERATION]],Tableau4[],2,FALSE),"")</f>
        <v>1</v>
      </c>
      <c r="BD1529" s="117" cm="1">
        <f t="array" ref="BD1529">IFERROR(
   SUM(
      _xlfn._xlws.FILTER(
         Tableau3[Nb Platinage Joint],
         (Tableau3[ITEM]=Tableau210[[#This Row],[NOM]])*
         (Tableau3[Rep.]=Tableau210[[#This Row],[REPERE BUTA]])
      )
   ),
0)</f>
        <v>0</v>
      </c>
      <c r="BE1529" s="117">
        <f>IFERROR(VLOOKUP(Tableau210[[#This Row],[OPERATION]],Tableau4[],3,FALSE),"")</f>
        <v>1</v>
      </c>
      <c r="BF1529" s="117" cm="1">
        <f t="array" ref="BF1529">IFERROR(
   SUM(
      _xlfn._xlws.FILTER(
         Tableau3[Joint Définitif Nb],
         (Tableau3[ITEM]=Tableau210[[#This Row],[NOM]])*
         (Tableau3[Rep.]=Tableau210[[#This Row],[REPERE BUTA]])
      )
   ),
0)</f>
        <v>0</v>
      </c>
      <c r="BG1529" s="117"/>
      <c r="BH1529" s="117" cm="1">
        <f t="array" ref="BH152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29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29" s="117"/>
      <c r="BK1529" s="117"/>
      <c r="BL1529" s="117"/>
      <c r="BM1529" s="118" t="s">
        <v>3449</v>
      </c>
      <c r="BN1529" s="117"/>
      <c r="BO1529" s="117"/>
      <c r="BP1529" s="117"/>
      <c r="BQ1529" s="48"/>
      <c r="BR1529" s="119"/>
      <c r="BS1529" s="48"/>
      <c r="BT1529" s="48"/>
      <c r="BU1529" s="48"/>
      <c r="BV1529" s="48"/>
      <c r="BW1529" s="48"/>
      <c r="BX1529" s="48"/>
    </row>
    <row r="1530" spans="1:76" ht="15.75" hidden="1" x14ac:dyDescent="0.25">
      <c r="A1530" s="48" t="e" cm="1">
        <f t="array" ref="A1530">_xlfn.XLOOKUP(Tableau210[[#This Row],[NOM]]&amp;Tableau210[[#This Row],[REPERE BUTA]],[6]!Tableau16[POSTE TECHNIQUE]&amp;[6]!Tableau16[Repere ADM],[6]!Tableau16[NUMERO CLIENT])</f>
        <v>#N/A</v>
      </c>
      <c r="B1530" s="48" t="e" cm="1">
        <f t="array" ref="B1530">_xlfn.XLOOKUP(Tableau210[[#This Row],[NOM]]&amp;Tableau210[[#This Row],[REPERE BUTA]],[6]!Tableau16[POSTE TECHNIQUE]&amp;[6]!Tableau16[Repere REF],[6]!Tableau16[NUMERO CLIENT])</f>
        <v>#N/A</v>
      </c>
      <c r="C1530" s="48">
        <v>1566</v>
      </c>
      <c r="D1530" s="48" t="str">
        <f>C1530&amp;""</f>
        <v>1566</v>
      </c>
      <c r="E1530" s="48" t="e">
        <v>#N/A</v>
      </c>
      <c r="F1530" s="48" t="e">
        <v>#N/A</v>
      </c>
      <c r="G1530" s="190" t="s">
        <v>3461</v>
      </c>
      <c r="H1530" s="119" t="s">
        <v>1067</v>
      </c>
      <c r="I1530" s="119" t="s">
        <v>80</v>
      </c>
      <c r="J1530" s="119" t="s">
        <v>1071</v>
      </c>
      <c r="K1530" s="119" t="str">
        <f>_xlfn.XLOOKUP(Tableau210[[#This Row],[NOM]],[8]LUT!$I$5:$I$301,[8]LUT!$N$5:$N$301)</f>
        <v>Echangeur</v>
      </c>
      <c r="L1530" s="119" t="s">
        <v>76</v>
      </c>
      <c r="M1530" s="119"/>
      <c r="N1530" s="119" t="s">
        <v>76</v>
      </c>
      <c r="O1530" s="119"/>
      <c r="P1530" s="119"/>
      <c r="Q1530" s="119"/>
      <c r="R1530" s="119"/>
      <c r="S1530" s="119"/>
      <c r="T1530" s="119"/>
      <c r="U1530" s="119"/>
      <c r="V1530" s="119"/>
      <c r="W1530" s="148"/>
      <c r="X1530" s="148" cm="1">
        <f t="array" ref="X153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0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0" s="148"/>
      <c r="AA1530" s="148" cm="1">
        <f t="array" ref="AA153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0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0" s="48"/>
      <c r="AD1530" s="117" t="s">
        <v>2352</v>
      </c>
      <c r="AE1530" s="119"/>
      <c r="AF1530" s="183">
        <f>IFERROR(VLOOKUP(Tableau210[[#This Row],[OPERATION]],Tableau4[],5,FALSE),"")</f>
        <v>0</v>
      </c>
      <c r="AG1530" s="119" cm="1">
        <f t="array" ref="AG1530">IFERROR(
   SUM(
      _xlfn._xlws.FILTER(
         Tableau3[JP],
         (Tableau3[ITEM]=Tableau210[[#This Row],[NOM]])*
         (Tableau3[Rep.]=Tableau210[[#This Row],[REPERE BUTA]])
      )
   ),
0)</f>
        <v>0</v>
      </c>
      <c r="AH1530" s="183">
        <f>IFERROR(VLOOKUP(Tableau210[[#This Row],[OPERATION]],Tableau4[],4,FALSE),"")</f>
        <v>1</v>
      </c>
      <c r="AI1530" s="119" cm="1">
        <f t="array" ref="AI1530">IFERROR(
   SUM(
      _xlfn._xlws.FILTER(
         Tableau3[BP],
         (Tableau3[ITEM]=Tableau210[[#This Row],[NOM]])*
         (Tableau3[Rep.]=Tableau210[[#This Row],[REPERE BUTA]])
      )
   ),
0)</f>
        <v>0</v>
      </c>
      <c r="AJ1530" s="181" t="str">
        <f>IF(Tableau210[[#This Row],[NB JP EMIS]]=1,"1 JP","") &amp; IF(Tableau210[[#This Row],[NB BP EMIS]]=1," 1 BP","")</f>
        <v xml:space="preserve"> 1 BP</v>
      </c>
      <c r="AK1530" s="119" t="str">
        <f>IF(Tableau210[[#This Row],[NB JP BUTA]]=1,"1 JP","") &amp; IF(Tableau210[[#This Row],[Nb BP BUTA]]=1," 1 BP","") &amp; IF(Tableau210[[#This Row],[Nb BP BUTA]]=2," 2 BP","")</f>
        <v/>
      </c>
      <c r="AL1530" s="117"/>
      <c r="AM1530" s="117" t="str">
        <f>IFERROR(+VLOOKUP(AY1530,Tiges!$G$4:$I$569,3,FALSE),"")</f>
        <v/>
      </c>
      <c r="AN1530" s="48"/>
      <c r="AO1530" s="117"/>
      <c r="AP1530" s="117" cm="1">
        <f t="array" ref="AP153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0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0" s="117"/>
      <c r="AS1530" s="117" cm="1">
        <f t="array" ref="AS153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0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0" s="117"/>
      <c r="AV1530" s="117" cm="1">
        <f t="array" ref="AV153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0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0" s="117"/>
      <c r="AY1530" s="117" t="str" cm="1">
        <f t="array" ref="AY1530">IFERROR(_xlfn.XLOOKUP(Tableau210[[#This Row],[DN DONNEES BUTA ]]&amp;Tableau210[[#This Row],[PN DONNEES BUTA]],Tiges!$B$4:$B$79&amp;Tiges!$C$4:$C$79,Tiges!$G$4:$G$79),"")</f>
        <v/>
      </c>
      <c r="AZ1530" s="117"/>
      <c r="BA1530" s="117" t="str" cm="1">
        <f t="array" ref="BA1530">IFERROR(_xlfn.XLOOKUP(Tableau210[[#This Row],[DN DONNEES BUTA ]]&amp;Tableau210[[#This Row],[PN DONNEES BUTA]],Tiges!$B$4:$B$79&amp;Tiges!$C$4:$C$79,Tiges!$H$4:$H$79),"")</f>
        <v/>
      </c>
      <c r="BB1530" s="117"/>
      <c r="BC1530" s="184">
        <f>IFERROR(VLOOKUP(Tableau210[[#This Row],[OPERATION]],Tableau4[],2,FALSE),"")</f>
        <v>1</v>
      </c>
      <c r="BD1530" s="117" cm="1">
        <f t="array" ref="BD1530">IFERROR(
   SUM(
      _xlfn._xlws.FILTER(
         Tableau3[Nb Platinage Joint],
         (Tableau3[ITEM]=Tableau210[[#This Row],[NOM]])*
         (Tableau3[Rep.]=Tableau210[[#This Row],[REPERE BUTA]])
      )
   ),
0)</f>
        <v>0</v>
      </c>
      <c r="BE1530" s="117">
        <f>IFERROR(VLOOKUP(Tableau210[[#This Row],[OPERATION]],Tableau4[],3,FALSE),"")</f>
        <v>1</v>
      </c>
      <c r="BF1530" s="117" cm="1">
        <f t="array" ref="BF1530">IFERROR(
   SUM(
      _xlfn._xlws.FILTER(
         Tableau3[Joint Définitif Nb],
         (Tableau3[ITEM]=Tableau210[[#This Row],[NOM]])*
         (Tableau3[Rep.]=Tableau210[[#This Row],[REPERE BUTA]])
      )
   ),
0)</f>
        <v>0</v>
      </c>
      <c r="BG1530" s="117"/>
      <c r="BH1530" s="117" cm="1">
        <f t="array" ref="BH153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0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0" s="117"/>
      <c r="BK1530" s="117"/>
      <c r="BL1530" s="117"/>
      <c r="BM1530" s="118" t="s">
        <v>3449</v>
      </c>
      <c r="BN1530" s="117"/>
      <c r="BO1530" s="117"/>
      <c r="BP1530" s="117"/>
      <c r="BQ1530" s="48"/>
      <c r="BR1530" s="119"/>
      <c r="BS1530" s="48"/>
      <c r="BT1530" s="48"/>
      <c r="BU1530" s="48"/>
      <c r="BV1530" s="48"/>
      <c r="BW1530" s="48"/>
      <c r="BX1530" s="48"/>
    </row>
    <row r="1531" spans="1:76" ht="15.75" hidden="1" x14ac:dyDescent="0.25">
      <c r="A1531" s="48" t="e" cm="1">
        <f t="array" ref="A1531">_xlfn.XLOOKUP(Tableau210[[#This Row],[NOM]]&amp;Tableau210[[#This Row],[REPERE BUTA]],[6]!Tableau16[POSTE TECHNIQUE]&amp;[6]!Tableau16[Repere ADM],[6]!Tableau16[NUMERO CLIENT])</f>
        <v>#N/A</v>
      </c>
      <c r="B1531" s="48" t="e" cm="1">
        <f t="array" ref="B1531">_xlfn.XLOOKUP(Tableau210[[#This Row],[NOM]]&amp;Tableau210[[#This Row],[REPERE BUTA]],[6]!Tableau16[POSTE TECHNIQUE]&amp;[6]!Tableau16[Repere REF],[6]!Tableau16[NUMERO CLIENT])</f>
        <v>#N/A</v>
      </c>
      <c r="C1531" s="48">
        <v>1567</v>
      </c>
      <c r="D1531" s="48" t="str">
        <f>C1531&amp;""</f>
        <v>1567</v>
      </c>
      <c r="E1531" s="48" t="e">
        <v>#N/A</v>
      </c>
      <c r="F1531" s="48" t="e">
        <v>#N/A</v>
      </c>
      <c r="G1531" s="190" t="s">
        <v>3461</v>
      </c>
      <c r="H1531" s="119" t="s">
        <v>1067</v>
      </c>
      <c r="I1531" s="119" t="s">
        <v>80</v>
      </c>
      <c r="J1531" s="119" t="s">
        <v>1071</v>
      </c>
      <c r="K1531" s="119" t="str">
        <f>_xlfn.XLOOKUP(Tableau210[[#This Row],[NOM]],[8]LUT!$I$5:$I$301,[8]LUT!$N$5:$N$301)</f>
        <v>Echangeur</v>
      </c>
      <c r="L1531" s="119" t="s">
        <v>81</v>
      </c>
      <c r="M1531" s="119"/>
      <c r="N1531" s="119" t="s">
        <v>81</v>
      </c>
      <c r="O1531" s="119"/>
      <c r="P1531" s="119"/>
      <c r="Q1531" s="119"/>
      <c r="R1531" s="119"/>
      <c r="S1531" s="119"/>
      <c r="T1531" s="119"/>
      <c r="U1531" s="119"/>
      <c r="V1531" s="119"/>
      <c r="W1531" s="148"/>
      <c r="X1531" s="148" cm="1">
        <f t="array" ref="X153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1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1" s="148"/>
      <c r="AA1531" s="148" cm="1">
        <f t="array" ref="AA153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1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1" s="48"/>
      <c r="AD1531" s="117" t="s">
        <v>2197</v>
      </c>
      <c r="AE1531" s="119"/>
      <c r="AF1531" s="183">
        <f>IFERROR(VLOOKUP(Tableau210[[#This Row],[OPERATION]],Tableau4[],5,FALSE),"")</f>
        <v>0</v>
      </c>
      <c r="AG1531" s="119" cm="1">
        <f t="array" ref="AG1531">IFERROR(
   SUM(
      _xlfn._xlws.FILTER(
         Tableau3[JP],
         (Tableau3[ITEM]=Tableau210[[#This Row],[NOM]])*
         (Tableau3[Rep.]=Tableau210[[#This Row],[REPERE BUTA]])
      )
   ),
0)</f>
        <v>0</v>
      </c>
      <c r="AH1531" s="183">
        <f>IFERROR(VLOOKUP(Tableau210[[#This Row],[OPERATION]],Tableau4[],4,FALSE),"")</f>
        <v>1</v>
      </c>
      <c r="AI1531" s="119" cm="1">
        <f t="array" ref="AI1531">IFERROR(
   SUM(
      _xlfn._xlws.FILTER(
         Tableau3[BP],
         (Tableau3[ITEM]=Tableau210[[#This Row],[NOM]])*
         (Tableau3[Rep.]=Tableau210[[#This Row],[REPERE BUTA]])
      )
   ),
0)</f>
        <v>0</v>
      </c>
      <c r="AJ1531" s="181" t="str">
        <f>IF(Tableau210[[#This Row],[NB JP EMIS]]=1,"1 JP","") &amp; IF(Tableau210[[#This Row],[NB BP EMIS]]=1," 1 BP","")</f>
        <v xml:space="preserve"> 1 BP</v>
      </c>
      <c r="AK1531" s="119" t="str">
        <f>IF(Tableau210[[#This Row],[NB JP BUTA]]=1,"1 JP","") &amp; IF(Tableau210[[#This Row],[Nb BP BUTA]]=1," 1 BP","") &amp; IF(Tableau210[[#This Row],[Nb BP BUTA]]=2," 2 BP","")</f>
        <v/>
      </c>
      <c r="AL1531" s="117"/>
      <c r="AM1531" s="117" t="str">
        <f>IFERROR(+VLOOKUP(AY1531,Tiges!$G$4:$I$569,3,FALSE),"")</f>
        <v/>
      </c>
      <c r="AN1531" s="48"/>
      <c r="AO1531" s="117"/>
      <c r="AP1531" s="117" cm="1">
        <f t="array" ref="AP153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1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1" s="117"/>
      <c r="AS1531" s="117" cm="1">
        <f t="array" ref="AS153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1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1" s="117"/>
      <c r="AV1531" s="117" cm="1">
        <f t="array" ref="AV153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1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1" s="117"/>
      <c r="AY1531" s="117" t="str" cm="1">
        <f t="array" ref="AY1531">IFERROR(_xlfn.XLOOKUP(Tableau210[[#This Row],[DN DONNEES BUTA ]]&amp;Tableau210[[#This Row],[PN DONNEES BUTA]],Tiges!$B$4:$B$79&amp;Tiges!$C$4:$C$79,Tiges!$G$4:$G$79),"")</f>
        <v/>
      </c>
      <c r="AZ1531" s="117"/>
      <c r="BA1531" s="117" t="str" cm="1">
        <f t="array" ref="BA1531">IFERROR(_xlfn.XLOOKUP(Tableau210[[#This Row],[DN DONNEES BUTA ]]&amp;Tableau210[[#This Row],[PN DONNEES BUTA]],Tiges!$B$4:$B$79&amp;Tiges!$C$4:$C$79,Tiges!$H$4:$H$79),"")</f>
        <v/>
      </c>
      <c r="BB1531" s="117"/>
      <c r="BC1531" s="184">
        <f>IFERROR(VLOOKUP(Tableau210[[#This Row],[OPERATION]],Tableau4[],2,FALSE),"")</f>
        <v>1</v>
      </c>
      <c r="BD1531" s="117" cm="1">
        <f t="array" ref="BD1531">IFERROR(
   SUM(
      _xlfn._xlws.FILTER(
         Tableau3[Nb Platinage Joint],
         (Tableau3[ITEM]=Tableau210[[#This Row],[NOM]])*
         (Tableau3[Rep.]=Tableau210[[#This Row],[REPERE BUTA]])
      )
   ),
0)</f>
        <v>0</v>
      </c>
      <c r="BE1531" s="117">
        <f>IFERROR(VLOOKUP(Tableau210[[#This Row],[OPERATION]],Tableau4[],3,FALSE),"")</f>
        <v>1</v>
      </c>
      <c r="BF1531" s="117" cm="1">
        <f t="array" ref="BF1531">IFERROR(
   SUM(
      _xlfn._xlws.FILTER(
         Tableau3[Joint Définitif Nb],
         (Tableau3[ITEM]=Tableau210[[#This Row],[NOM]])*
         (Tableau3[Rep.]=Tableau210[[#This Row],[REPERE BUTA]])
      )
   ),
0)</f>
        <v>0</v>
      </c>
      <c r="BG1531" s="117"/>
      <c r="BH1531" s="117" cm="1">
        <f t="array" ref="BH153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1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1" s="117"/>
      <c r="BK1531" s="117"/>
      <c r="BL1531" s="117"/>
      <c r="BM1531" s="118" t="s">
        <v>3449</v>
      </c>
      <c r="BN1531" s="117"/>
      <c r="BO1531" s="117"/>
      <c r="BP1531" s="117"/>
      <c r="BQ1531" s="48"/>
      <c r="BR1531" s="119"/>
      <c r="BS1531" s="48"/>
      <c r="BT1531" s="48"/>
      <c r="BU1531" s="48"/>
      <c r="BV1531" s="48"/>
      <c r="BW1531" s="48"/>
      <c r="BX1531" s="48"/>
    </row>
    <row r="1532" spans="1:76" ht="15.75" hidden="1" x14ac:dyDescent="0.25">
      <c r="A1532" s="48" t="e" cm="1">
        <f t="array" ref="A1532">_xlfn.XLOOKUP(Tableau210[[#This Row],[NOM]]&amp;Tableau210[[#This Row],[REPERE BUTA]],[6]!Tableau16[POSTE TECHNIQUE]&amp;[6]!Tableau16[Repere ADM],[6]!Tableau16[NUMERO CLIENT])</f>
        <v>#N/A</v>
      </c>
      <c r="B1532" s="48" t="e" cm="1">
        <f t="array" ref="B1532">_xlfn.XLOOKUP(Tableau210[[#This Row],[NOM]]&amp;Tableau210[[#This Row],[REPERE BUTA]],[6]!Tableau16[POSTE TECHNIQUE]&amp;[6]!Tableau16[Repere REF],[6]!Tableau16[NUMERO CLIENT])</f>
        <v>#N/A</v>
      </c>
      <c r="C1532" s="48">
        <v>1568</v>
      </c>
      <c r="D1532" s="48" t="str">
        <f>C1532&amp;""</f>
        <v>1568</v>
      </c>
      <c r="E1532" s="48" t="e">
        <v>#N/A</v>
      </c>
      <c r="F1532" s="48" t="e">
        <v>#N/A</v>
      </c>
      <c r="G1532" s="190" t="s">
        <v>3461</v>
      </c>
      <c r="H1532" s="119" t="s">
        <v>1067</v>
      </c>
      <c r="I1532" s="119" t="s">
        <v>80</v>
      </c>
      <c r="J1532" s="119" t="s">
        <v>1071</v>
      </c>
      <c r="K1532" s="119" t="str">
        <f>_xlfn.XLOOKUP(Tableau210[[#This Row],[NOM]],[8]LUT!$I$5:$I$301,[8]LUT!$N$5:$N$301)</f>
        <v>Echangeur</v>
      </c>
      <c r="L1532" s="119" t="s">
        <v>82</v>
      </c>
      <c r="M1532" s="119"/>
      <c r="N1532" s="119" t="s">
        <v>82</v>
      </c>
      <c r="O1532" s="119"/>
      <c r="P1532" s="119"/>
      <c r="Q1532" s="119"/>
      <c r="R1532" s="119"/>
      <c r="S1532" s="119"/>
      <c r="T1532" s="119"/>
      <c r="U1532" s="119"/>
      <c r="V1532" s="119"/>
      <c r="W1532" s="148"/>
      <c r="X1532" s="148" cm="1">
        <f t="array" ref="X153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2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2" s="148"/>
      <c r="AA1532" s="148" cm="1">
        <f t="array" ref="AA153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2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2" s="48"/>
      <c r="AD1532" s="117" t="s">
        <v>2233</v>
      </c>
      <c r="AE1532" s="119"/>
      <c r="AF1532" s="183">
        <f>IFERROR(VLOOKUP(Tableau210[[#This Row],[OPERATION]],Tableau4[],5,FALSE),"")</f>
        <v>0</v>
      </c>
      <c r="AG1532" s="119" cm="1">
        <f t="array" ref="AG1532">IFERROR(
   SUM(
      _xlfn._xlws.FILTER(
         Tableau3[JP],
         (Tableau3[ITEM]=Tableau210[[#This Row],[NOM]])*
         (Tableau3[Rep.]=Tableau210[[#This Row],[REPERE BUTA]])
      )
   ),
0)</f>
        <v>0</v>
      </c>
      <c r="AH1532" s="183">
        <f>IFERROR(VLOOKUP(Tableau210[[#This Row],[OPERATION]],Tableau4[],4,FALSE),"")</f>
        <v>0</v>
      </c>
      <c r="AI1532" s="119" cm="1">
        <f t="array" ref="AI1532">IFERROR(
   SUM(
      _xlfn._xlws.FILTER(
         Tableau3[BP],
         (Tableau3[ITEM]=Tableau210[[#This Row],[NOM]])*
         (Tableau3[Rep.]=Tableau210[[#This Row],[REPERE BUTA]])
      )
   ),
0)</f>
        <v>0</v>
      </c>
      <c r="AJ1532" s="181" t="str">
        <f>IF(Tableau210[[#This Row],[NB JP EMIS]]=1,"1 JP","") &amp; IF(Tableau210[[#This Row],[NB BP EMIS]]=1," 1 BP","")</f>
        <v/>
      </c>
      <c r="AK1532" s="119" t="str">
        <f>IF(Tableau210[[#This Row],[NB JP BUTA]]=1,"1 JP","") &amp; IF(Tableau210[[#This Row],[Nb BP BUTA]]=1," 1 BP","") &amp; IF(Tableau210[[#This Row],[Nb BP BUTA]]=2," 2 BP","")</f>
        <v/>
      </c>
      <c r="AL1532" s="117"/>
      <c r="AM1532" s="117" t="str">
        <f>IFERROR(+VLOOKUP(AY1532,Tiges!$G$4:$I$569,3,FALSE),"")</f>
        <v/>
      </c>
      <c r="AN1532" s="48"/>
      <c r="AO1532" s="117"/>
      <c r="AP1532" s="117" cm="1">
        <f t="array" ref="AP153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2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2" s="117"/>
      <c r="AS1532" s="117" cm="1">
        <f t="array" ref="AS153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2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2" s="117"/>
      <c r="AV1532" s="117" cm="1">
        <f t="array" ref="AV153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2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2" s="117"/>
      <c r="AY1532" s="117" t="str" cm="1">
        <f t="array" ref="AY1532">IFERROR(_xlfn.XLOOKUP(Tableau210[[#This Row],[DN DONNEES BUTA ]]&amp;Tableau210[[#This Row],[PN DONNEES BUTA]],Tiges!$B$4:$B$79&amp;Tiges!$C$4:$C$79,Tiges!$G$4:$G$79),"")</f>
        <v/>
      </c>
      <c r="AZ1532" s="117"/>
      <c r="BA1532" s="117" t="str" cm="1">
        <f t="array" ref="BA1532">IFERROR(_xlfn.XLOOKUP(Tableau210[[#This Row],[DN DONNEES BUTA ]]&amp;Tableau210[[#This Row],[PN DONNEES BUTA]],Tiges!$B$4:$B$79&amp;Tiges!$C$4:$C$79,Tiges!$H$4:$H$79),"")</f>
        <v/>
      </c>
      <c r="BB1532" s="117"/>
      <c r="BC1532" s="184">
        <f>IFERROR(VLOOKUP(Tableau210[[#This Row],[OPERATION]],Tableau4[],2,FALSE),"")</f>
        <v>0</v>
      </c>
      <c r="BD1532" s="117" cm="1">
        <f t="array" ref="BD1532">IFERROR(
   SUM(
      _xlfn._xlws.FILTER(
         Tableau3[Nb Platinage Joint],
         (Tableau3[ITEM]=Tableau210[[#This Row],[NOM]])*
         (Tableau3[Rep.]=Tableau210[[#This Row],[REPERE BUTA]])
      )
   ),
0)</f>
        <v>0</v>
      </c>
      <c r="BE1532" s="117">
        <f>IFERROR(VLOOKUP(Tableau210[[#This Row],[OPERATION]],Tableau4[],3,FALSE),"")</f>
        <v>1</v>
      </c>
      <c r="BF1532" s="117" cm="1">
        <f t="array" ref="BF1532">IFERROR(
   SUM(
      _xlfn._xlws.FILTER(
         Tableau3[Joint Définitif Nb],
         (Tableau3[ITEM]=Tableau210[[#This Row],[NOM]])*
         (Tableau3[Rep.]=Tableau210[[#This Row],[REPERE BUTA]])
      )
   ),
0)</f>
        <v>0</v>
      </c>
      <c r="BG1532" s="117"/>
      <c r="BH1532" s="117" cm="1">
        <f t="array" ref="BH153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2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2" s="117"/>
      <c r="BK1532" s="117"/>
      <c r="BL1532" s="117"/>
      <c r="BM1532" s="118" t="s">
        <v>3449</v>
      </c>
      <c r="BN1532" s="117"/>
      <c r="BO1532" s="117"/>
      <c r="BP1532" s="117"/>
      <c r="BQ1532" s="48"/>
      <c r="BR1532" s="119"/>
      <c r="BS1532" s="48"/>
      <c r="BT1532" s="48"/>
      <c r="BU1532" s="48"/>
      <c r="BV1532" s="48"/>
      <c r="BW1532" s="48"/>
      <c r="BX1532" s="48"/>
    </row>
    <row r="1533" spans="1:76" ht="15.75" hidden="1" x14ac:dyDescent="0.25">
      <c r="A1533" s="48" t="e" cm="1">
        <f t="array" ref="A1533">_xlfn.XLOOKUP(Tableau210[[#This Row],[NOM]]&amp;Tableau210[[#This Row],[REPERE BUTA]],[6]!Tableau16[POSTE TECHNIQUE]&amp;[6]!Tableau16[Repere ADM],[6]!Tableau16[NUMERO CLIENT])</f>
        <v>#N/A</v>
      </c>
      <c r="B1533" s="48" t="e" cm="1">
        <f t="array" ref="B1533">_xlfn.XLOOKUP(Tableau210[[#This Row],[NOM]]&amp;Tableau210[[#This Row],[REPERE BUTA]],[6]!Tableau16[POSTE TECHNIQUE]&amp;[6]!Tableau16[Repere REF],[6]!Tableau16[NUMERO CLIENT])</f>
        <v>#N/A</v>
      </c>
      <c r="C1533" s="48">
        <v>1569</v>
      </c>
      <c r="D1533" s="48" t="str">
        <f>C1533&amp;""</f>
        <v>1569</v>
      </c>
      <c r="E1533" s="48" t="e">
        <v>#N/A</v>
      </c>
      <c r="F1533" s="48" t="e">
        <v>#N/A</v>
      </c>
      <c r="G1533" s="190" t="s">
        <v>3461</v>
      </c>
      <c r="H1533" s="119" t="s">
        <v>1067</v>
      </c>
      <c r="I1533" s="119" t="s">
        <v>80</v>
      </c>
      <c r="J1533" s="119" t="s">
        <v>1071</v>
      </c>
      <c r="K1533" s="119" t="str">
        <f>_xlfn.XLOOKUP(Tableau210[[#This Row],[NOM]],[8]LUT!$I$5:$I$301,[8]LUT!$N$5:$N$301)</f>
        <v>Echangeur</v>
      </c>
      <c r="L1533" s="119" t="s">
        <v>112</v>
      </c>
      <c r="M1533" s="119"/>
      <c r="N1533" s="119" t="s">
        <v>112</v>
      </c>
      <c r="O1533" s="119"/>
      <c r="P1533" s="119"/>
      <c r="Q1533" s="119"/>
      <c r="R1533" s="119"/>
      <c r="S1533" s="119"/>
      <c r="T1533" s="119"/>
      <c r="U1533" s="119"/>
      <c r="V1533" s="119"/>
      <c r="W1533" s="148"/>
      <c r="X1533" s="148" cm="1">
        <f t="array" ref="X153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3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3" s="148"/>
      <c r="AA1533" s="148" cm="1">
        <f t="array" ref="AA153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3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3" s="48"/>
      <c r="AD1533" s="117" t="s">
        <v>2197</v>
      </c>
      <c r="AE1533" s="119"/>
      <c r="AF1533" s="183">
        <f>IFERROR(VLOOKUP(Tableau210[[#This Row],[OPERATION]],Tableau4[],5,FALSE),"")</f>
        <v>0</v>
      </c>
      <c r="AG1533" s="119" cm="1">
        <f t="array" ref="AG1533">IFERROR(
   SUM(
      _xlfn._xlws.FILTER(
         Tableau3[JP],
         (Tableau3[ITEM]=Tableau210[[#This Row],[NOM]])*
         (Tableau3[Rep.]=Tableau210[[#This Row],[REPERE BUTA]])
      )
   ),
0)</f>
        <v>0</v>
      </c>
      <c r="AH1533" s="183">
        <f>IFERROR(VLOOKUP(Tableau210[[#This Row],[OPERATION]],Tableau4[],4,FALSE),"")</f>
        <v>1</v>
      </c>
      <c r="AI1533" s="119" cm="1">
        <f t="array" ref="AI1533">IFERROR(
   SUM(
      _xlfn._xlws.FILTER(
         Tableau3[BP],
         (Tableau3[ITEM]=Tableau210[[#This Row],[NOM]])*
         (Tableau3[Rep.]=Tableau210[[#This Row],[REPERE BUTA]])
      )
   ),
0)</f>
        <v>0</v>
      </c>
      <c r="AJ1533" s="181" t="str">
        <f>IF(Tableau210[[#This Row],[NB JP EMIS]]=1,"1 JP","") &amp; IF(Tableau210[[#This Row],[NB BP EMIS]]=1," 1 BP","")</f>
        <v xml:space="preserve"> 1 BP</v>
      </c>
      <c r="AK1533" s="119" t="str">
        <f>IF(Tableau210[[#This Row],[NB JP BUTA]]=1,"1 JP","") &amp; IF(Tableau210[[#This Row],[Nb BP BUTA]]=1," 1 BP","") &amp; IF(Tableau210[[#This Row],[Nb BP BUTA]]=2," 2 BP","")</f>
        <v/>
      </c>
      <c r="AL1533" s="117"/>
      <c r="AM1533" s="117" t="str">
        <f>IFERROR(+VLOOKUP(AY1533,Tiges!$G$4:$I$569,3,FALSE),"")</f>
        <v/>
      </c>
      <c r="AN1533" s="48"/>
      <c r="AO1533" s="117"/>
      <c r="AP1533" s="117" cm="1">
        <f t="array" ref="AP153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3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3" s="117"/>
      <c r="AS1533" s="117" cm="1">
        <f t="array" ref="AS153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3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3" s="117"/>
      <c r="AV1533" s="117" cm="1">
        <f t="array" ref="AV153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3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3" s="117"/>
      <c r="AY1533" s="117" t="str" cm="1">
        <f t="array" ref="AY1533">IFERROR(_xlfn.XLOOKUP(Tableau210[[#This Row],[DN DONNEES BUTA ]]&amp;Tableau210[[#This Row],[PN DONNEES BUTA]],Tiges!$B$4:$B$79&amp;Tiges!$C$4:$C$79,Tiges!$G$4:$G$79),"")</f>
        <v/>
      </c>
      <c r="AZ1533" s="117"/>
      <c r="BA1533" s="117" t="str" cm="1">
        <f t="array" ref="BA1533">IFERROR(_xlfn.XLOOKUP(Tableau210[[#This Row],[DN DONNEES BUTA ]]&amp;Tableau210[[#This Row],[PN DONNEES BUTA]],Tiges!$B$4:$B$79&amp;Tiges!$C$4:$C$79,Tiges!$H$4:$H$79),"")</f>
        <v/>
      </c>
      <c r="BB1533" s="117"/>
      <c r="BC1533" s="184">
        <f>IFERROR(VLOOKUP(Tableau210[[#This Row],[OPERATION]],Tableau4[],2,FALSE),"")</f>
        <v>1</v>
      </c>
      <c r="BD1533" s="117" cm="1">
        <f t="array" ref="BD1533">IFERROR(
   SUM(
      _xlfn._xlws.FILTER(
         Tableau3[Nb Platinage Joint],
         (Tableau3[ITEM]=Tableau210[[#This Row],[NOM]])*
         (Tableau3[Rep.]=Tableau210[[#This Row],[REPERE BUTA]])
      )
   ),
0)</f>
        <v>0</v>
      </c>
      <c r="BE1533" s="117">
        <f>IFERROR(VLOOKUP(Tableau210[[#This Row],[OPERATION]],Tableau4[],3,FALSE),"")</f>
        <v>1</v>
      </c>
      <c r="BF1533" s="117" cm="1">
        <f t="array" ref="BF1533">IFERROR(
   SUM(
      _xlfn._xlws.FILTER(
         Tableau3[Joint Définitif Nb],
         (Tableau3[ITEM]=Tableau210[[#This Row],[NOM]])*
         (Tableau3[Rep.]=Tableau210[[#This Row],[REPERE BUTA]])
      )
   ),
0)</f>
        <v>0</v>
      </c>
      <c r="BG1533" s="117"/>
      <c r="BH1533" s="117" cm="1">
        <f t="array" ref="BH153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3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3" s="117"/>
      <c r="BK1533" s="117"/>
      <c r="BL1533" s="117"/>
      <c r="BM1533" s="118" t="s">
        <v>3449</v>
      </c>
      <c r="BN1533" s="117"/>
      <c r="BO1533" s="117"/>
      <c r="BP1533" s="117"/>
      <c r="BQ1533" s="48"/>
      <c r="BR1533" s="119"/>
      <c r="BS1533" s="48"/>
      <c r="BT1533" s="48"/>
      <c r="BU1533" s="48"/>
      <c r="BV1533" s="48"/>
      <c r="BW1533" s="48"/>
      <c r="BX1533" s="48"/>
    </row>
    <row r="1534" spans="1:76" ht="15.75" hidden="1" x14ac:dyDescent="0.25">
      <c r="A1534" s="48" t="e" cm="1">
        <f t="array" ref="A1534">_xlfn.XLOOKUP(Tableau210[[#This Row],[NOM]]&amp;Tableau210[[#This Row],[REPERE BUTA]],[6]!Tableau16[POSTE TECHNIQUE]&amp;[6]!Tableau16[Repere ADM],[6]!Tableau16[NUMERO CLIENT])</f>
        <v>#N/A</v>
      </c>
      <c r="B1534" s="48" t="e" cm="1">
        <f t="array" ref="B1534">_xlfn.XLOOKUP(Tableau210[[#This Row],[NOM]]&amp;Tableau210[[#This Row],[REPERE BUTA]],[6]!Tableau16[POSTE TECHNIQUE]&amp;[6]!Tableau16[Repere REF],[6]!Tableau16[NUMERO CLIENT])</f>
        <v>#N/A</v>
      </c>
      <c r="C1534" s="48">
        <v>1570</v>
      </c>
      <c r="D1534" s="48" t="str">
        <f>C1534&amp;""</f>
        <v>1570</v>
      </c>
      <c r="E1534" s="48" t="e">
        <v>#N/A</v>
      </c>
      <c r="F1534" s="48" t="e">
        <v>#N/A</v>
      </c>
      <c r="G1534" s="190" t="s">
        <v>3461</v>
      </c>
      <c r="H1534" s="158" t="s">
        <v>1067</v>
      </c>
      <c r="I1534" s="158" t="s">
        <v>80</v>
      </c>
      <c r="J1534" s="158" t="s">
        <v>1071</v>
      </c>
      <c r="K1534" s="158" t="str">
        <f>_xlfn.XLOOKUP(Tableau210[[#This Row],[NOM]],[8]LUT!$I$5:$I$301,[8]LUT!$N$5:$N$301)</f>
        <v>Echangeur</v>
      </c>
      <c r="L1534" s="158" t="s">
        <v>105</v>
      </c>
      <c r="M1534" s="158"/>
      <c r="N1534" s="158" t="s">
        <v>105</v>
      </c>
      <c r="O1534" s="158"/>
      <c r="P1534" s="158"/>
      <c r="Q1534" s="158"/>
      <c r="R1534" s="158"/>
      <c r="S1534" s="158"/>
      <c r="T1534" s="158"/>
      <c r="U1534" s="158"/>
      <c r="V1534" s="158"/>
      <c r="W1534" s="175"/>
      <c r="X1534" s="175" cm="1">
        <f t="array" ref="X1534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4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4" s="175"/>
      <c r="AA1534" s="175" cm="1">
        <f t="array" ref="AA1534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4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4" s="159"/>
      <c r="AD1534" s="117" t="s">
        <v>2197</v>
      </c>
      <c r="AE1534" s="158"/>
      <c r="AF1534" s="183">
        <f>IFERROR(VLOOKUP(Tableau210[[#This Row],[OPERATION]],Tableau4[],5,FALSE),"")</f>
        <v>0</v>
      </c>
      <c r="AG1534" s="158" cm="1">
        <f t="array" ref="AG1534">IFERROR(
   SUM(
      _xlfn._xlws.FILTER(
         Tableau3[JP],
         (Tableau3[ITEM]=Tableau210[[#This Row],[NOM]])*
         (Tableau3[Rep.]=Tableau210[[#This Row],[REPERE BUTA]])
      )
   ),
0)</f>
        <v>0</v>
      </c>
      <c r="AH1534" s="183">
        <f>IFERROR(VLOOKUP(Tableau210[[#This Row],[OPERATION]],Tableau4[],4,FALSE),"")</f>
        <v>1</v>
      </c>
      <c r="AI1534" s="158" cm="1">
        <f t="array" ref="AI1534">IFERROR(
   SUM(
      _xlfn._xlws.FILTER(
         Tableau3[BP],
         (Tableau3[ITEM]=Tableau210[[#This Row],[NOM]])*
         (Tableau3[Rep.]=Tableau210[[#This Row],[REPERE BUTA]])
      )
   ),
0)</f>
        <v>0</v>
      </c>
      <c r="AJ1534" s="183" t="str">
        <f>IF(Tableau210[[#This Row],[NB JP EMIS]]=1,"1 JP","") &amp; IF(Tableau210[[#This Row],[NB BP EMIS]]=1," 1 BP","")</f>
        <v xml:space="preserve"> 1 BP</v>
      </c>
      <c r="AK1534" s="158" t="str">
        <f>IF(Tableau210[[#This Row],[NB JP BUTA]]=1,"1 JP","") &amp; IF(Tableau210[[#This Row],[Nb BP BUTA]]=1," 1 BP","") &amp; IF(Tableau210[[#This Row],[Nb BP BUTA]]=2," 2 BP","")</f>
        <v/>
      </c>
      <c r="AL1534" s="118"/>
      <c r="AM1534" s="118" t="str">
        <f>IFERROR(+VLOOKUP(AY1534,Tiges!$G$4:$I$569,3,FALSE),"")</f>
        <v/>
      </c>
      <c r="AN1534" s="159"/>
      <c r="AO1534" s="118"/>
      <c r="AP1534" s="118" cm="1">
        <f t="array" ref="AP1534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4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4" s="118"/>
      <c r="AS1534" s="118" cm="1">
        <f t="array" ref="AS1534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4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4" s="118"/>
      <c r="AV1534" s="118" cm="1">
        <f t="array" ref="AV1534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4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4" s="118"/>
      <c r="AY1534" s="118" t="str" cm="1">
        <f t="array" ref="AY1534">IFERROR(_xlfn.XLOOKUP(Tableau210[[#This Row],[DN DONNEES BUTA ]]&amp;Tableau210[[#This Row],[PN DONNEES BUTA]],Tiges!$B$4:$B$79&amp;Tiges!$C$4:$C$79,Tiges!$G$4:$G$79),"")</f>
        <v/>
      </c>
      <c r="AZ1534" s="118"/>
      <c r="BA1534" s="118" t="str" cm="1">
        <f t="array" ref="BA1534">IFERROR(_xlfn.XLOOKUP(Tableau210[[#This Row],[DN DONNEES BUTA ]]&amp;Tableau210[[#This Row],[PN DONNEES BUTA]],Tiges!$B$4:$B$79&amp;Tiges!$C$4:$C$79,Tiges!$H$4:$H$79),"")</f>
        <v/>
      </c>
      <c r="BB1534" s="118"/>
      <c r="BC1534" s="184">
        <f>IFERROR(VLOOKUP(Tableau210[[#This Row],[OPERATION]],Tableau4[],2,FALSE),"")</f>
        <v>1</v>
      </c>
      <c r="BD1534" s="118" cm="1">
        <f t="array" ref="BD1534">IFERROR(
   SUM(
      _xlfn._xlws.FILTER(
         Tableau3[Nb Platinage Joint],
         (Tableau3[ITEM]=Tableau210[[#This Row],[NOM]])*
         (Tableau3[Rep.]=Tableau210[[#This Row],[REPERE BUTA]])
      )
   ),
0)</f>
        <v>0</v>
      </c>
      <c r="BE1534" s="118">
        <f>IFERROR(VLOOKUP(Tableau210[[#This Row],[OPERATION]],Tableau4[],3,FALSE),"")</f>
        <v>1</v>
      </c>
      <c r="BF1534" s="118" cm="1">
        <f t="array" ref="BF1534">IFERROR(
   SUM(
      _xlfn._xlws.FILTER(
         Tableau3[Joint Définitif Nb],
         (Tableau3[ITEM]=Tableau210[[#This Row],[NOM]])*
         (Tableau3[Rep.]=Tableau210[[#This Row],[REPERE BUTA]])
      )
   ),
0)</f>
        <v>0</v>
      </c>
      <c r="BG1534" s="118"/>
      <c r="BH1534" s="118" cm="1">
        <f t="array" ref="BH1534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4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4" s="118"/>
      <c r="BK1534" s="118"/>
      <c r="BL1534" s="118"/>
      <c r="BM1534" s="118" t="s">
        <v>3449</v>
      </c>
      <c r="BN1534" s="118"/>
      <c r="BO1534" s="118"/>
      <c r="BP1534" s="118"/>
      <c r="BQ1534" s="159"/>
      <c r="BR1534" s="158"/>
      <c r="BS1534" s="159"/>
      <c r="BT1534" s="159"/>
      <c r="BU1534" s="159"/>
      <c r="BV1534" s="159"/>
      <c r="BW1534" s="159"/>
      <c r="BX1534" s="159"/>
    </row>
    <row r="1535" spans="1:76" ht="15.75" hidden="1" x14ac:dyDescent="0.25">
      <c r="A1535" s="48" t="e" cm="1">
        <f t="array" ref="A1535">_xlfn.XLOOKUP(Tableau210[[#This Row],[NOM]]&amp;Tableau210[[#This Row],[REPERE BUTA]],[6]!Tableau16[POSTE TECHNIQUE]&amp;[6]!Tableau16[Repere ADM],[6]!Tableau16[NUMERO CLIENT])</f>
        <v>#N/A</v>
      </c>
      <c r="B1535" s="48" t="e" cm="1">
        <f t="array" ref="B1535">_xlfn.XLOOKUP(Tableau210[[#This Row],[NOM]]&amp;Tableau210[[#This Row],[REPERE BUTA]],[6]!Tableau16[POSTE TECHNIQUE]&amp;[6]!Tableau16[Repere REF],[6]!Tableau16[NUMERO CLIENT])</f>
        <v>#N/A</v>
      </c>
      <c r="C1535" s="48">
        <v>1571</v>
      </c>
      <c r="D1535" s="48" t="str">
        <f>C1535&amp;""</f>
        <v>1571</v>
      </c>
      <c r="E1535" s="48" t="e">
        <v>#N/A</v>
      </c>
      <c r="F1535" s="48" t="e">
        <v>#N/A</v>
      </c>
      <c r="G1535" s="190" t="s">
        <v>3461</v>
      </c>
      <c r="H1535" s="158" t="s">
        <v>1067</v>
      </c>
      <c r="I1535" s="158" t="s">
        <v>80</v>
      </c>
      <c r="J1535" s="158" t="s">
        <v>1071</v>
      </c>
      <c r="K1535" s="158" t="str">
        <f>_xlfn.XLOOKUP(Tableau210[[#This Row],[NOM]],[8]LUT!$I$5:$I$301,[8]LUT!$N$5:$N$301)</f>
        <v>Echangeur</v>
      </c>
      <c r="L1535" s="158" t="s">
        <v>106</v>
      </c>
      <c r="M1535" s="119"/>
      <c r="N1535" s="158" t="s">
        <v>106</v>
      </c>
      <c r="O1535" s="119"/>
      <c r="P1535" s="119"/>
      <c r="Q1535" s="119"/>
      <c r="R1535" s="119"/>
      <c r="S1535" s="119"/>
      <c r="T1535" s="119"/>
      <c r="U1535" s="119"/>
      <c r="V1535" s="119"/>
      <c r="W1535" s="148"/>
      <c r="X1535" s="148" cm="1">
        <f t="array" ref="X1535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5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5" s="148"/>
      <c r="AA1535" s="148" cm="1">
        <f t="array" ref="AA1535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5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5" s="48"/>
      <c r="AD1535" s="117" t="s">
        <v>2197</v>
      </c>
      <c r="AE1535" s="119"/>
      <c r="AF1535" s="183">
        <f>IFERROR(VLOOKUP(Tableau210[[#This Row],[OPERATION]],Tableau4[],5,FALSE),"")</f>
        <v>0</v>
      </c>
      <c r="AG1535" s="119" cm="1">
        <f t="array" ref="AG1535">IFERROR(
   SUM(
      _xlfn._xlws.FILTER(
         Tableau3[JP],
         (Tableau3[ITEM]=Tableau210[[#This Row],[NOM]])*
         (Tableau3[Rep.]=Tableau210[[#This Row],[REPERE BUTA]])
      )
   ),
0)</f>
        <v>0</v>
      </c>
      <c r="AH1535" s="183">
        <f>IFERROR(VLOOKUP(Tableau210[[#This Row],[OPERATION]],Tableau4[],4,FALSE),"")</f>
        <v>1</v>
      </c>
      <c r="AI1535" s="119" cm="1">
        <f t="array" ref="AI1535">IFERROR(
   SUM(
      _xlfn._xlws.FILTER(
         Tableau3[BP],
         (Tableau3[ITEM]=Tableau210[[#This Row],[NOM]])*
         (Tableau3[Rep.]=Tableau210[[#This Row],[REPERE BUTA]])
      )
   ),
0)</f>
        <v>0</v>
      </c>
      <c r="AJ1535" s="181" t="str">
        <f>IF(Tableau210[[#This Row],[NB JP EMIS]]=1,"1 JP","") &amp; IF(Tableau210[[#This Row],[NB BP EMIS]]=1," 1 BP","")</f>
        <v xml:space="preserve"> 1 BP</v>
      </c>
      <c r="AK1535" s="119" t="str">
        <f>IF(Tableau210[[#This Row],[NB JP BUTA]]=1,"1 JP","") &amp; IF(Tableau210[[#This Row],[Nb BP BUTA]]=1," 1 BP","") &amp; IF(Tableau210[[#This Row],[Nb BP BUTA]]=2," 2 BP","")</f>
        <v/>
      </c>
      <c r="AL1535" s="117"/>
      <c r="AM1535" s="117" t="str">
        <f>IFERROR(+VLOOKUP(AY1535,Tiges!$G$4:$I$569,3,FALSE),"")</f>
        <v/>
      </c>
      <c r="AN1535" s="48"/>
      <c r="AO1535" s="117"/>
      <c r="AP1535" s="117" cm="1">
        <f t="array" ref="AP1535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5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5" s="117"/>
      <c r="AS1535" s="117" cm="1">
        <f t="array" ref="AS1535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5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5" s="117"/>
      <c r="AV1535" s="117" cm="1">
        <f t="array" ref="AV1535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5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5" s="117"/>
      <c r="AY1535" s="117" t="str" cm="1">
        <f t="array" ref="AY1535">IFERROR(_xlfn.XLOOKUP(Tableau210[[#This Row],[DN DONNEES BUTA ]]&amp;Tableau210[[#This Row],[PN DONNEES BUTA]],Tiges!$B$4:$B$79&amp;Tiges!$C$4:$C$79,Tiges!$G$4:$G$79),"")</f>
        <v/>
      </c>
      <c r="AZ1535" s="117"/>
      <c r="BA1535" s="117" t="str" cm="1">
        <f t="array" ref="BA1535">IFERROR(_xlfn.XLOOKUP(Tableau210[[#This Row],[DN DONNEES BUTA ]]&amp;Tableau210[[#This Row],[PN DONNEES BUTA]],Tiges!$B$4:$B$79&amp;Tiges!$C$4:$C$79,Tiges!$H$4:$H$79),"")</f>
        <v/>
      </c>
      <c r="BB1535" s="117"/>
      <c r="BC1535" s="184">
        <f>IFERROR(VLOOKUP(Tableau210[[#This Row],[OPERATION]],Tableau4[],2,FALSE),"")</f>
        <v>1</v>
      </c>
      <c r="BD1535" s="117" cm="1">
        <f t="array" ref="BD1535">IFERROR(
   SUM(
      _xlfn._xlws.FILTER(
         Tableau3[Nb Platinage Joint],
         (Tableau3[ITEM]=Tableau210[[#This Row],[NOM]])*
         (Tableau3[Rep.]=Tableau210[[#This Row],[REPERE BUTA]])
      )
   ),
0)</f>
        <v>0</v>
      </c>
      <c r="BE1535" s="117">
        <f>IFERROR(VLOOKUP(Tableau210[[#This Row],[OPERATION]],Tableau4[],3,FALSE),"")</f>
        <v>1</v>
      </c>
      <c r="BF1535" s="117" cm="1">
        <f t="array" ref="BF1535">IFERROR(
   SUM(
      _xlfn._xlws.FILTER(
         Tableau3[Joint Définitif Nb],
         (Tableau3[ITEM]=Tableau210[[#This Row],[NOM]])*
         (Tableau3[Rep.]=Tableau210[[#This Row],[REPERE BUTA]])
      )
   ),
0)</f>
        <v>0</v>
      </c>
      <c r="BG1535" s="117"/>
      <c r="BH1535" s="117" cm="1">
        <f t="array" ref="BH1535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5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5" s="117"/>
      <c r="BK1535" s="117"/>
      <c r="BL1535" s="117"/>
      <c r="BM1535" s="118" t="s">
        <v>3449</v>
      </c>
      <c r="BN1535" s="117"/>
      <c r="BO1535" s="117"/>
      <c r="BP1535" s="117"/>
      <c r="BQ1535" s="48"/>
      <c r="BR1535" s="119"/>
      <c r="BS1535" s="48"/>
      <c r="BT1535" s="48"/>
      <c r="BU1535" s="48"/>
      <c r="BV1535" s="48"/>
      <c r="BW1535" s="48"/>
      <c r="BX1535" s="48"/>
    </row>
    <row r="1536" spans="1:76" ht="15.75" hidden="1" x14ac:dyDescent="0.25">
      <c r="A1536" s="48" t="e" cm="1">
        <f t="array" ref="A1536">_xlfn.XLOOKUP(Tableau210[[#This Row],[NOM]]&amp;Tableau210[[#This Row],[REPERE BUTA]],[6]!Tableau16[POSTE TECHNIQUE]&amp;[6]!Tableau16[Repere ADM],[6]!Tableau16[NUMERO CLIENT])</f>
        <v>#N/A</v>
      </c>
      <c r="B1536" s="48" t="e" cm="1">
        <f t="array" ref="B1536">_xlfn.XLOOKUP(Tableau210[[#This Row],[NOM]]&amp;Tableau210[[#This Row],[REPERE BUTA]],[6]!Tableau16[POSTE TECHNIQUE]&amp;[6]!Tableau16[Repere REF],[6]!Tableau16[NUMERO CLIENT])</f>
        <v>#N/A</v>
      </c>
      <c r="C1536" s="48">
        <v>1572</v>
      </c>
      <c r="D1536" s="48" t="str">
        <f>C1536&amp;""</f>
        <v>1572</v>
      </c>
      <c r="E1536" s="48" t="e">
        <v>#N/A</v>
      </c>
      <c r="F1536" s="48" t="e">
        <v>#N/A</v>
      </c>
      <c r="G1536" s="187" t="s">
        <v>3462</v>
      </c>
      <c r="H1536" s="158" t="s">
        <v>1068</v>
      </c>
      <c r="I1536" s="158" t="s">
        <v>80</v>
      </c>
      <c r="J1536" s="158" t="s">
        <v>1071</v>
      </c>
      <c r="K1536" s="158" t="str">
        <f>_xlfn.XLOOKUP(Tableau210[[#This Row],[NOM]],[8]LUT!$I$5:$I$301,[8]LUT!$N$5:$N$301)</f>
        <v>Echangeur</v>
      </c>
      <c r="L1536" s="158" t="s">
        <v>73</v>
      </c>
      <c r="M1536" s="158"/>
      <c r="N1536" s="158" t="s">
        <v>73</v>
      </c>
      <c r="O1536" s="158"/>
      <c r="P1536" s="158"/>
      <c r="Q1536" s="158"/>
      <c r="R1536" s="158"/>
      <c r="S1536" s="158"/>
      <c r="T1536" s="158"/>
      <c r="U1536" s="158"/>
      <c r="V1536" s="158"/>
      <c r="W1536" s="175"/>
      <c r="X1536" s="175" cm="1">
        <f t="array" ref="X1536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6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6" s="175"/>
      <c r="AA1536" s="175" cm="1">
        <f t="array" ref="AA1536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6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6" s="159"/>
      <c r="AD1536" s="117" t="s">
        <v>2352</v>
      </c>
      <c r="AE1536" s="158"/>
      <c r="AF1536" s="183">
        <f>IFERROR(VLOOKUP(Tableau210[[#This Row],[OPERATION]],Tableau4[],5,FALSE),"")</f>
        <v>0</v>
      </c>
      <c r="AG1536" s="158" cm="1">
        <f t="array" ref="AG1536">IFERROR(
   SUM(
      _xlfn._xlws.FILTER(
         Tableau3[JP],
         (Tableau3[ITEM]=Tableau210[[#This Row],[NOM]])*
         (Tableau3[Rep.]=Tableau210[[#This Row],[REPERE BUTA]])
      )
   ),
0)</f>
        <v>0</v>
      </c>
      <c r="AH1536" s="183">
        <f>IFERROR(VLOOKUP(Tableau210[[#This Row],[OPERATION]],Tableau4[],4,FALSE),"")</f>
        <v>1</v>
      </c>
      <c r="AI1536" s="158" cm="1">
        <f t="array" ref="AI1536">IFERROR(
   SUM(
      _xlfn._xlws.FILTER(
         Tableau3[BP],
         (Tableau3[ITEM]=Tableau210[[#This Row],[NOM]])*
         (Tableau3[Rep.]=Tableau210[[#This Row],[REPERE BUTA]])
      )
   ),
0)</f>
        <v>0</v>
      </c>
      <c r="AJ1536" s="183" t="str">
        <f>IF(Tableau210[[#This Row],[NB JP EMIS]]=1,"1 JP","") &amp; IF(Tableau210[[#This Row],[NB BP EMIS]]=1," 1 BP","")</f>
        <v xml:space="preserve"> 1 BP</v>
      </c>
      <c r="AK1536" s="158" t="str">
        <f>IF(Tableau210[[#This Row],[NB JP BUTA]]=1,"1 JP","") &amp; IF(Tableau210[[#This Row],[Nb BP BUTA]]=1," 1 BP","") &amp; IF(Tableau210[[#This Row],[Nb BP BUTA]]=2," 2 BP","")</f>
        <v/>
      </c>
      <c r="AL1536" s="118"/>
      <c r="AM1536" s="118" t="str">
        <f>IFERROR(+VLOOKUP(AY1536,Tiges!$G$4:$I$569,3,FALSE),"")</f>
        <v/>
      </c>
      <c r="AN1536" s="159"/>
      <c r="AO1536" s="118"/>
      <c r="AP1536" s="118" cm="1">
        <f t="array" ref="AP1536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6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6" s="118"/>
      <c r="AS1536" s="118" cm="1">
        <f t="array" ref="AS1536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6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6" s="118"/>
      <c r="AV1536" s="118" cm="1">
        <f t="array" ref="AV1536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6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6" s="118"/>
      <c r="AY1536" s="118" t="str" cm="1">
        <f t="array" ref="AY1536">IFERROR(_xlfn.XLOOKUP(Tableau210[[#This Row],[DN DONNEES BUTA ]]&amp;Tableau210[[#This Row],[PN DONNEES BUTA]],Tiges!$B$4:$B$79&amp;Tiges!$C$4:$C$79,Tiges!$G$4:$G$79),"")</f>
        <v/>
      </c>
      <c r="AZ1536" s="118"/>
      <c r="BA1536" s="118" t="str" cm="1">
        <f t="array" ref="BA1536">IFERROR(_xlfn.XLOOKUP(Tableau210[[#This Row],[DN DONNEES BUTA ]]&amp;Tableau210[[#This Row],[PN DONNEES BUTA]],Tiges!$B$4:$B$79&amp;Tiges!$C$4:$C$79,Tiges!$H$4:$H$79),"")</f>
        <v/>
      </c>
      <c r="BB1536" s="118"/>
      <c r="BC1536" s="184">
        <f>IFERROR(VLOOKUP(Tableau210[[#This Row],[OPERATION]],Tableau4[],2,FALSE),"")</f>
        <v>1</v>
      </c>
      <c r="BD1536" s="118" cm="1">
        <f t="array" ref="BD1536">IFERROR(
   SUM(
      _xlfn._xlws.FILTER(
         Tableau3[Nb Platinage Joint],
         (Tableau3[ITEM]=Tableau210[[#This Row],[NOM]])*
         (Tableau3[Rep.]=Tableau210[[#This Row],[REPERE BUTA]])
      )
   ),
0)</f>
        <v>0</v>
      </c>
      <c r="BE1536" s="118">
        <f>IFERROR(VLOOKUP(Tableau210[[#This Row],[OPERATION]],Tableau4[],3,FALSE),"")</f>
        <v>1</v>
      </c>
      <c r="BF1536" s="118" cm="1">
        <f t="array" ref="BF1536">IFERROR(
   SUM(
      _xlfn._xlws.FILTER(
         Tableau3[Joint Définitif Nb],
         (Tableau3[ITEM]=Tableau210[[#This Row],[NOM]])*
         (Tableau3[Rep.]=Tableau210[[#This Row],[REPERE BUTA]])
      )
   ),
0)</f>
        <v>0</v>
      </c>
      <c r="BG1536" s="118"/>
      <c r="BH1536" s="118" cm="1">
        <f t="array" ref="BH1536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6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6" s="118"/>
      <c r="BK1536" s="118"/>
      <c r="BL1536" s="118"/>
      <c r="BM1536" s="118" t="s">
        <v>3449</v>
      </c>
      <c r="BN1536" s="118"/>
      <c r="BO1536" s="118"/>
      <c r="BP1536" s="118"/>
      <c r="BQ1536" s="159"/>
      <c r="BR1536" s="158"/>
      <c r="BS1536" s="159"/>
      <c r="BT1536" s="159"/>
      <c r="BU1536" s="159"/>
      <c r="BV1536" s="159"/>
      <c r="BW1536" s="159"/>
      <c r="BX1536" s="159"/>
    </row>
    <row r="1537" spans="1:76" ht="15.75" hidden="1" x14ac:dyDescent="0.25">
      <c r="A1537" s="48" t="e" cm="1">
        <f t="array" ref="A1537">_xlfn.XLOOKUP(Tableau210[[#This Row],[NOM]]&amp;Tableau210[[#This Row],[REPERE BUTA]],[6]!Tableau16[POSTE TECHNIQUE]&amp;[6]!Tableau16[Repere ADM],[6]!Tableau16[NUMERO CLIENT])</f>
        <v>#N/A</v>
      </c>
      <c r="B1537" s="48" t="e" cm="1">
        <f t="array" ref="B1537">_xlfn.XLOOKUP(Tableau210[[#This Row],[NOM]]&amp;Tableau210[[#This Row],[REPERE BUTA]],[6]!Tableau16[POSTE TECHNIQUE]&amp;[6]!Tableau16[Repere REF],[6]!Tableau16[NUMERO CLIENT])</f>
        <v>#N/A</v>
      </c>
      <c r="C1537" s="48">
        <v>1573</v>
      </c>
      <c r="D1537" s="48" t="str">
        <f>C1537&amp;""</f>
        <v>1573</v>
      </c>
      <c r="E1537" s="48" t="e">
        <v>#N/A</v>
      </c>
      <c r="F1537" s="48" t="e">
        <v>#N/A</v>
      </c>
      <c r="G1537" s="190" t="s">
        <v>3462</v>
      </c>
      <c r="H1537" s="158" t="s">
        <v>1068</v>
      </c>
      <c r="I1537" s="119" t="s">
        <v>80</v>
      </c>
      <c r="J1537" s="119" t="s">
        <v>1071</v>
      </c>
      <c r="K1537" s="158" t="str">
        <f>_xlfn.XLOOKUP(Tableau210[[#This Row],[NOM]],[8]LUT!$I$5:$I$301,[8]LUT!$N$5:$N$301)</f>
        <v>Echangeur</v>
      </c>
      <c r="L1537" s="119" t="s">
        <v>83</v>
      </c>
      <c r="M1537" s="119"/>
      <c r="N1537" s="119" t="s">
        <v>83</v>
      </c>
      <c r="O1537" s="119"/>
      <c r="P1537" s="119"/>
      <c r="Q1537" s="119"/>
      <c r="R1537" s="119"/>
      <c r="S1537" s="119"/>
      <c r="T1537" s="119"/>
      <c r="U1537" s="119"/>
      <c r="V1537" s="119"/>
      <c r="W1537" s="148"/>
      <c r="X1537" s="148" cm="1">
        <f t="array" ref="X1537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7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7" s="148"/>
      <c r="AA1537" s="148" cm="1">
        <f t="array" ref="AA1537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7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7" s="48"/>
      <c r="AD1537" s="117" t="s">
        <v>2352</v>
      </c>
      <c r="AE1537" s="119"/>
      <c r="AF1537" s="183">
        <f>IFERROR(VLOOKUP(Tableau210[[#This Row],[OPERATION]],Tableau4[],5,FALSE),"")</f>
        <v>0</v>
      </c>
      <c r="AG1537" s="119" cm="1">
        <f t="array" ref="AG1537">IFERROR(
   SUM(
      _xlfn._xlws.FILTER(
         Tableau3[JP],
         (Tableau3[ITEM]=Tableau210[[#This Row],[NOM]])*
         (Tableau3[Rep.]=Tableau210[[#This Row],[REPERE BUTA]])
      )
   ),
0)</f>
        <v>0</v>
      </c>
      <c r="AH1537" s="183">
        <f>IFERROR(VLOOKUP(Tableau210[[#This Row],[OPERATION]],Tableau4[],4,FALSE),"")</f>
        <v>1</v>
      </c>
      <c r="AI1537" s="119" cm="1">
        <f t="array" ref="AI1537">IFERROR(
   SUM(
      _xlfn._xlws.FILTER(
         Tableau3[BP],
         (Tableau3[ITEM]=Tableau210[[#This Row],[NOM]])*
         (Tableau3[Rep.]=Tableau210[[#This Row],[REPERE BUTA]])
      )
   ),
0)</f>
        <v>0</v>
      </c>
      <c r="AJ1537" s="181" t="str">
        <f>IF(Tableau210[[#This Row],[NB JP EMIS]]=1,"1 JP","") &amp; IF(Tableau210[[#This Row],[NB BP EMIS]]=1," 1 BP","")</f>
        <v xml:space="preserve"> 1 BP</v>
      </c>
      <c r="AK1537" s="119" t="str">
        <f>IF(Tableau210[[#This Row],[NB JP BUTA]]=1,"1 JP","") &amp; IF(Tableau210[[#This Row],[Nb BP BUTA]]=1," 1 BP","") &amp; IF(Tableau210[[#This Row],[Nb BP BUTA]]=2," 2 BP","")</f>
        <v/>
      </c>
      <c r="AL1537" s="117"/>
      <c r="AM1537" s="117" t="str">
        <f>IFERROR(+VLOOKUP(AY1537,Tiges!$G$4:$I$569,3,FALSE),"")</f>
        <v/>
      </c>
      <c r="AN1537" s="48"/>
      <c r="AO1537" s="117"/>
      <c r="AP1537" s="117" cm="1">
        <f t="array" ref="AP1537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7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7" s="117"/>
      <c r="AS1537" s="117" cm="1">
        <f t="array" ref="AS1537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7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7" s="117"/>
      <c r="AV1537" s="117" cm="1">
        <f t="array" ref="AV1537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7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7" s="117"/>
      <c r="AY1537" s="117" t="str" cm="1">
        <f t="array" ref="AY1537">IFERROR(_xlfn.XLOOKUP(Tableau210[[#This Row],[DN DONNEES BUTA ]]&amp;Tableau210[[#This Row],[PN DONNEES BUTA]],Tiges!$B$4:$B$79&amp;Tiges!$C$4:$C$79,Tiges!$G$4:$G$79),"")</f>
        <v/>
      </c>
      <c r="AZ1537" s="117"/>
      <c r="BA1537" s="117" t="str" cm="1">
        <f t="array" ref="BA1537">IFERROR(_xlfn.XLOOKUP(Tableau210[[#This Row],[DN DONNEES BUTA ]]&amp;Tableau210[[#This Row],[PN DONNEES BUTA]],Tiges!$B$4:$B$79&amp;Tiges!$C$4:$C$79,Tiges!$H$4:$H$79),"")</f>
        <v/>
      </c>
      <c r="BB1537" s="117"/>
      <c r="BC1537" s="184">
        <f>IFERROR(VLOOKUP(Tableau210[[#This Row],[OPERATION]],Tableau4[],2,FALSE),"")</f>
        <v>1</v>
      </c>
      <c r="BD1537" s="117" cm="1">
        <f t="array" ref="BD1537">IFERROR(
   SUM(
      _xlfn._xlws.FILTER(
         Tableau3[Nb Platinage Joint],
         (Tableau3[ITEM]=Tableau210[[#This Row],[NOM]])*
         (Tableau3[Rep.]=Tableau210[[#This Row],[REPERE BUTA]])
      )
   ),
0)</f>
        <v>0</v>
      </c>
      <c r="BE1537" s="117">
        <f>IFERROR(VLOOKUP(Tableau210[[#This Row],[OPERATION]],Tableau4[],3,FALSE),"")</f>
        <v>1</v>
      </c>
      <c r="BF1537" s="117" cm="1">
        <f t="array" ref="BF1537">IFERROR(
   SUM(
      _xlfn._xlws.FILTER(
         Tableau3[Joint Définitif Nb],
         (Tableau3[ITEM]=Tableau210[[#This Row],[NOM]])*
         (Tableau3[Rep.]=Tableau210[[#This Row],[REPERE BUTA]])
      )
   ),
0)</f>
        <v>0</v>
      </c>
      <c r="BG1537" s="117"/>
      <c r="BH1537" s="117" cm="1">
        <f t="array" ref="BH1537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7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7" s="117"/>
      <c r="BK1537" s="117"/>
      <c r="BL1537" s="117"/>
      <c r="BM1537" s="118" t="s">
        <v>3449</v>
      </c>
      <c r="BN1537" s="117"/>
      <c r="BO1537" s="117"/>
      <c r="BP1537" s="117"/>
      <c r="BQ1537" s="48"/>
      <c r="BR1537" s="119"/>
      <c r="BS1537" s="48"/>
      <c r="BT1537" s="48"/>
      <c r="BU1537" s="48"/>
      <c r="BV1537" s="48"/>
      <c r="BW1537" s="48"/>
      <c r="BX1537" s="48"/>
    </row>
    <row r="1538" spans="1:76" ht="15.75" hidden="1" x14ac:dyDescent="0.25">
      <c r="A1538" s="48" t="e" cm="1">
        <f t="array" ref="A1538">_xlfn.XLOOKUP(Tableau210[[#This Row],[NOM]]&amp;Tableau210[[#This Row],[REPERE BUTA]],[6]!Tableau16[POSTE TECHNIQUE]&amp;[6]!Tableau16[Repere ADM],[6]!Tableau16[NUMERO CLIENT])</f>
        <v>#N/A</v>
      </c>
      <c r="B1538" s="48" t="e" cm="1">
        <f t="array" ref="B1538">_xlfn.XLOOKUP(Tableau210[[#This Row],[NOM]]&amp;Tableau210[[#This Row],[REPERE BUTA]],[6]!Tableau16[POSTE TECHNIQUE]&amp;[6]!Tableau16[Repere REF],[6]!Tableau16[NUMERO CLIENT])</f>
        <v>#N/A</v>
      </c>
      <c r="C1538" s="48">
        <v>1574</v>
      </c>
      <c r="D1538" s="48" t="str">
        <f>C1538&amp;""</f>
        <v>1574</v>
      </c>
      <c r="E1538" s="48" t="e">
        <v>#N/A</v>
      </c>
      <c r="F1538" s="48" t="e">
        <v>#N/A</v>
      </c>
      <c r="G1538" s="190" t="s">
        <v>3462</v>
      </c>
      <c r="H1538" s="158" t="s">
        <v>1068</v>
      </c>
      <c r="I1538" s="119" t="s">
        <v>80</v>
      </c>
      <c r="J1538" s="119" t="s">
        <v>1071</v>
      </c>
      <c r="K1538" s="158" t="str">
        <f>_xlfn.XLOOKUP(Tableau210[[#This Row],[NOM]],[8]LUT!$I$5:$I$301,[8]LUT!$N$5:$N$301)</f>
        <v>Echangeur</v>
      </c>
      <c r="L1538" s="119" t="s">
        <v>75</v>
      </c>
      <c r="M1538" s="119"/>
      <c r="N1538" s="119" t="s">
        <v>75</v>
      </c>
      <c r="O1538" s="119"/>
      <c r="P1538" s="119"/>
      <c r="Q1538" s="119"/>
      <c r="R1538" s="119"/>
      <c r="S1538" s="119"/>
      <c r="T1538" s="119"/>
      <c r="U1538" s="119"/>
      <c r="V1538" s="119"/>
      <c r="W1538" s="148"/>
      <c r="X1538" s="148" cm="1">
        <f t="array" ref="X1538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8" s="405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8" s="148"/>
      <c r="AA1538" s="148" cm="1">
        <f t="array" ref="AA1538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8" s="207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8" s="48"/>
      <c r="AD1538" s="117" t="s">
        <v>2197</v>
      </c>
      <c r="AE1538" s="119"/>
      <c r="AF1538" s="183">
        <f>IFERROR(VLOOKUP(Tableau210[[#This Row],[OPERATION]],Tableau4[],5,FALSE),"")</f>
        <v>0</v>
      </c>
      <c r="AG1538" s="119" cm="1">
        <f t="array" ref="AG1538">IFERROR(
   SUM(
      _xlfn._xlws.FILTER(
         Tableau3[JP],
         (Tableau3[ITEM]=Tableau210[[#This Row],[NOM]])*
         (Tableau3[Rep.]=Tableau210[[#This Row],[REPERE BUTA]])
      )
   ),
0)</f>
        <v>0</v>
      </c>
      <c r="AH1538" s="183">
        <f>IFERROR(VLOOKUP(Tableau210[[#This Row],[OPERATION]],Tableau4[],4,FALSE),"")</f>
        <v>1</v>
      </c>
      <c r="AI1538" s="119" cm="1">
        <f t="array" ref="AI1538">IFERROR(
   SUM(
      _xlfn._xlws.FILTER(
         Tableau3[BP],
         (Tableau3[ITEM]=Tableau210[[#This Row],[NOM]])*
         (Tableau3[Rep.]=Tableau210[[#This Row],[REPERE BUTA]])
      )
   ),
0)</f>
        <v>0</v>
      </c>
      <c r="AJ1538" s="181" t="str">
        <f>IF(Tableau210[[#This Row],[NB JP EMIS]]=1,"1 JP","") &amp; IF(Tableau210[[#This Row],[NB BP EMIS]]=1," 1 BP","")</f>
        <v xml:space="preserve"> 1 BP</v>
      </c>
      <c r="AK1538" s="119" t="str">
        <f>IF(Tableau210[[#This Row],[NB JP BUTA]]=1,"1 JP","") &amp; IF(Tableau210[[#This Row],[Nb BP BUTA]]=1," 1 BP","") &amp; IF(Tableau210[[#This Row],[Nb BP BUTA]]=2," 2 BP","")</f>
        <v/>
      </c>
      <c r="AL1538" s="117"/>
      <c r="AM1538" s="117" t="str">
        <f>IFERROR(+VLOOKUP(AY1538,Tiges!$G$4:$I$569,3,FALSE),"")</f>
        <v/>
      </c>
      <c r="AN1538" s="48"/>
      <c r="AO1538" s="117"/>
      <c r="AP1538" s="117" cm="1">
        <f t="array" ref="AP1538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8" s="411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8" s="117"/>
      <c r="AS1538" s="117" cm="1">
        <f t="array" ref="AS1538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8" s="411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8" s="117"/>
      <c r="AV1538" s="117" cm="1">
        <f t="array" ref="AV1538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8" s="117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8" s="117"/>
      <c r="AY1538" s="117" t="str" cm="1">
        <f t="array" ref="AY1538">IFERROR(_xlfn.XLOOKUP(Tableau210[[#This Row],[DN DONNEES BUTA ]]&amp;Tableau210[[#This Row],[PN DONNEES BUTA]],Tiges!$B$4:$B$79&amp;Tiges!$C$4:$C$79,Tiges!$G$4:$G$79),"")</f>
        <v/>
      </c>
      <c r="AZ1538" s="117"/>
      <c r="BA1538" s="117" t="str" cm="1">
        <f t="array" ref="BA1538">IFERROR(_xlfn.XLOOKUP(Tableau210[[#This Row],[DN DONNEES BUTA ]]&amp;Tableau210[[#This Row],[PN DONNEES BUTA]],Tiges!$B$4:$B$79&amp;Tiges!$C$4:$C$79,Tiges!$H$4:$H$79),"")</f>
        <v/>
      </c>
      <c r="BB1538" s="117"/>
      <c r="BC1538" s="184">
        <f>IFERROR(VLOOKUP(Tableau210[[#This Row],[OPERATION]],Tableau4[],2,FALSE),"")</f>
        <v>1</v>
      </c>
      <c r="BD1538" s="117" cm="1">
        <f t="array" ref="BD1538">IFERROR(
   SUM(
      _xlfn._xlws.FILTER(
         Tableau3[Nb Platinage Joint],
         (Tableau3[ITEM]=Tableau210[[#This Row],[NOM]])*
         (Tableau3[Rep.]=Tableau210[[#This Row],[REPERE BUTA]])
      )
   ),
0)</f>
        <v>0</v>
      </c>
      <c r="BE1538" s="117">
        <f>IFERROR(VLOOKUP(Tableau210[[#This Row],[OPERATION]],Tableau4[],3,FALSE),"")</f>
        <v>1</v>
      </c>
      <c r="BF1538" s="117" cm="1">
        <f t="array" ref="BF1538">IFERROR(
   SUM(
      _xlfn._xlws.FILTER(
         Tableau3[Joint Définitif Nb],
         (Tableau3[ITEM]=Tableau210[[#This Row],[NOM]])*
         (Tableau3[Rep.]=Tableau210[[#This Row],[REPERE BUTA]])
      )
   ),
0)</f>
        <v>0</v>
      </c>
      <c r="BG1538" s="117"/>
      <c r="BH1538" s="117" cm="1">
        <f t="array" ref="BH1538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8" s="411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8" s="117"/>
      <c r="BK1538" s="117"/>
      <c r="BL1538" s="117"/>
      <c r="BM1538" s="118" t="s">
        <v>3449</v>
      </c>
      <c r="BN1538" s="117"/>
      <c r="BO1538" s="117"/>
      <c r="BP1538" s="117"/>
      <c r="BQ1538" s="48"/>
      <c r="BR1538" s="119"/>
      <c r="BS1538" s="48"/>
      <c r="BT1538" s="48"/>
      <c r="BU1538" s="48"/>
      <c r="BV1538" s="48"/>
      <c r="BW1538" s="48"/>
      <c r="BX1538" s="48"/>
    </row>
    <row r="1539" spans="1:76" ht="15.75" hidden="1" x14ac:dyDescent="0.25">
      <c r="A1539" s="48" t="e" cm="1">
        <f t="array" ref="A1539">_xlfn.XLOOKUP(Tableau210[[#This Row],[NOM]]&amp;Tableau210[[#This Row],[REPERE BUTA]],[6]!Tableau16[POSTE TECHNIQUE]&amp;[6]!Tableau16[Repere ADM],[6]!Tableau16[NUMERO CLIENT])</f>
        <v>#N/A</v>
      </c>
      <c r="B1539" s="48" t="e" cm="1">
        <f t="array" ref="B1539">_xlfn.XLOOKUP(Tableau210[[#This Row],[NOM]]&amp;Tableau210[[#This Row],[REPERE BUTA]],[6]!Tableau16[POSTE TECHNIQUE]&amp;[6]!Tableau16[Repere REF],[6]!Tableau16[NUMERO CLIENT])</f>
        <v>#N/A</v>
      </c>
      <c r="C1539" s="48">
        <v>1575</v>
      </c>
      <c r="D1539" s="48" t="str">
        <f>C1539&amp;""</f>
        <v>1575</v>
      </c>
      <c r="E1539" s="48" t="e">
        <v>#N/A</v>
      </c>
      <c r="F1539" s="48" t="e">
        <v>#N/A</v>
      </c>
      <c r="G1539" s="187" t="s">
        <v>3462</v>
      </c>
      <c r="H1539" s="158" t="s">
        <v>1068</v>
      </c>
      <c r="I1539" s="158" t="s">
        <v>80</v>
      </c>
      <c r="J1539" s="158" t="s">
        <v>1071</v>
      </c>
      <c r="K1539" s="158" t="str">
        <f>_xlfn.XLOOKUP(Tableau210[[#This Row],[NOM]],[8]LUT!$I$5:$I$301,[8]LUT!$N$5:$N$301)</f>
        <v>Echangeur</v>
      </c>
      <c r="L1539" s="158" t="s">
        <v>70</v>
      </c>
      <c r="M1539" s="158"/>
      <c r="N1539" s="158" t="s">
        <v>70</v>
      </c>
      <c r="O1539" s="158"/>
      <c r="P1539" s="158"/>
      <c r="Q1539" s="158"/>
      <c r="R1539" s="158"/>
      <c r="S1539" s="158"/>
      <c r="T1539" s="158"/>
      <c r="U1539" s="158"/>
      <c r="V1539" s="158"/>
      <c r="W1539" s="175"/>
      <c r="X1539" s="175" cm="1">
        <f t="array" ref="X1539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39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39" s="175"/>
      <c r="AA1539" s="175" cm="1">
        <f t="array" ref="AA1539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39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39" s="159"/>
      <c r="AD1539" s="117" t="s">
        <v>2197</v>
      </c>
      <c r="AE1539" s="158"/>
      <c r="AF1539" s="183">
        <f>IFERROR(VLOOKUP(Tableau210[[#This Row],[OPERATION]],Tableau4[],5,FALSE),"")</f>
        <v>0</v>
      </c>
      <c r="AG1539" s="158" cm="1">
        <f t="array" ref="AG1539">IFERROR(
   SUM(
      _xlfn._xlws.FILTER(
         Tableau3[JP],
         (Tableau3[ITEM]=Tableau210[[#This Row],[NOM]])*
         (Tableau3[Rep.]=Tableau210[[#This Row],[REPERE BUTA]])
      )
   ),
0)</f>
        <v>0</v>
      </c>
      <c r="AH1539" s="183">
        <f>IFERROR(VLOOKUP(Tableau210[[#This Row],[OPERATION]],Tableau4[],4,FALSE),"")</f>
        <v>1</v>
      </c>
      <c r="AI1539" s="158" cm="1">
        <f t="array" ref="AI1539">IFERROR(
   SUM(
      _xlfn._xlws.FILTER(
         Tableau3[BP],
         (Tableau3[ITEM]=Tableau210[[#This Row],[NOM]])*
         (Tableau3[Rep.]=Tableau210[[#This Row],[REPERE BUTA]])
      )
   ),
0)</f>
        <v>0</v>
      </c>
      <c r="AJ1539" s="183" t="str">
        <f>IF(Tableau210[[#This Row],[NB JP EMIS]]=1,"1 JP","") &amp; IF(Tableau210[[#This Row],[NB BP EMIS]]=1," 1 BP","")</f>
        <v xml:space="preserve"> 1 BP</v>
      </c>
      <c r="AK1539" s="158" t="str">
        <f>IF(Tableau210[[#This Row],[NB JP BUTA]]=1,"1 JP","") &amp; IF(Tableau210[[#This Row],[Nb BP BUTA]]=1," 1 BP","") &amp; IF(Tableau210[[#This Row],[Nb BP BUTA]]=2," 2 BP","")</f>
        <v/>
      </c>
      <c r="AL1539" s="118"/>
      <c r="AM1539" s="118" t="str">
        <f>IFERROR(+VLOOKUP(AY1539,Tiges!$G$4:$I$569,3,FALSE),"")</f>
        <v/>
      </c>
      <c r="AN1539" s="159"/>
      <c r="AO1539" s="118"/>
      <c r="AP1539" s="118" cm="1">
        <f t="array" ref="AP1539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39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39" s="118"/>
      <c r="AS1539" s="118" cm="1">
        <f t="array" ref="AS1539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39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39" s="118"/>
      <c r="AV1539" s="118" cm="1">
        <f t="array" ref="AV1539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39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39" s="118"/>
      <c r="AY1539" s="118" t="str" cm="1">
        <f t="array" ref="AY1539">IFERROR(_xlfn.XLOOKUP(Tableau210[[#This Row],[DN DONNEES BUTA ]]&amp;Tableau210[[#This Row],[PN DONNEES BUTA]],Tiges!$B$4:$B$79&amp;Tiges!$C$4:$C$79,Tiges!$G$4:$G$79),"")</f>
        <v/>
      </c>
      <c r="AZ1539" s="118"/>
      <c r="BA1539" s="118" t="str" cm="1">
        <f t="array" ref="BA1539">IFERROR(_xlfn.XLOOKUP(Tableau210[[#This Row],[DN DONNEES BUTA ]]&amp;Tableau210[[#This Row],[PN DONNEES BUTA]],Tiges!$B$4:$B$79&amp;Tiges!$C$4:$C$79,Tiges!$H$4:$H$79),"")</f>
        <v/>
      </c>
      <c r="BB1539" s="118"/>
      <c r="BC1539" s="184">
        <f>IFERROR(VLOOKUP(Tableau210[[#This Row],[OPERATION]],Tableau4[],2,FALSE),"")</f>
        <v>1</v>
      </c>
      <c r="BD1539" s="118" cm="1">
        <f t="array" ref="BD1539">IFERROR(
   SUM(
      _xlfn._xlws.FILTER(
         Tableau3[Nb Platinage Joint],
         (Tableau3[ITEM]=Tableau210[[#This Row],[NOM]])*
         (Tableau3[Rep.]=Tableau210[[#This Row],[REPERE BUTA]])
      )
   ),
0)</f>
        <v>0</v>
      </c>
      <c r="BE1539" s="118">
        <f>IFERROR(VLOOKUP(Tableau210[[#This Row],[OPERATION]],Tableau4[],3,FALSE),"")</f>
        <v>1</v>
      </c>
      <c r="BF1539" s="118" cm="1">
        <f t="array" ref="BF1539">IFERROR(
   SUM(
      _xlfn._xlws.FILTER(
         Tableau3[Joint Définitif Nb],
         (Tableau3[ITEM]=Tableau210[[#This Row],[NOM]])*
         (Tableau3[Rep.]=Tableau210[[#This Row],[REPERE BUTA]])
      )
   ),
0)</f>
        <v>0</v>
      </c>
      <c r="BG1539" s="118"/>
      <c r="BH1539" s="118" cm="1">
        <f t="array" ref="BH1539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39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39" s="118"/>
      <c r="BK1539" s="118"/>
      <c r="BL1539" s="118"/>
      <c r="BM1539" s="118" t="s">
        <v>3449</v>
      </c>
      <c r="BN1539" s="118"/>
      <c r="BO1539" s="118"/>
      <c r="BP1539" s="118"/>
      <c r="BQ1539" s="159"/>
      <c r="BR1539" s="158"/>
      <c r="BS1539" s="159"/>
      <c r="BT1539" s="159"/>
      <c r="BU1539" s="159"/>
      <c r="BV1539" s="159"/>
      <c r="BW1539" s="159"/>
      <c r="BX1539" s="159"/>
    </row>
    <row r="1540" spans="1:76" ht="15.75" hidden="1" x14ac:dyDescent="0.25">
      <c r="A1540" s="48" t="e" cm="1">
        <f t="array" ref="A1540">_xlfn.XLOOKUP(Tableau210[[#This Row],[NOM]]&amp;Tableau210[[#This Row],[REPERE BUTA]],[6]!Tableau16[POSTE TECHNIQUE]&amp;[6]!Tableau16[Repere ADM],[6]!Tableau16[NUMERO CLIENT])</f>
        <v>#N/A</v>
      </c>
      <c r="B1540" s="48" t="e" cm="1">
        <f t="array" ref="B1540">_xlfn.XLOOKUP(Tableau210[[#This Row],[NOM]]&amp;Tableau210[[#This Row],[REPERE BUTA]],[6]!Tableau16[POSTE TECHNIQUE]&amp;[6]!Tableau16[Repere REF],[6]!Tableau16[NUMERO CLIENT])</f>
        <v>#N/A</v>
      </c>
      <c r="C1540" s="48">
        <v>1576</v>
      </c>
      <c r="D1540" s="48" t="str">
        <f>C1540&amp;""</f>
        <v>1576</v>
      </c>
      <c r="E1540" s="48" t="e">
        <v>#N/A</v>
      </c>
      <c r="F1540" s="48" t="e">
        <v>#N/A</v>
      </c>
      <c r="G1540" s="187" t="s">
        <v>3468</v>
      </c>
      <c r="H1540" s="158" t="s">
        <v>1067</v>
      </c>
      <c r="I1540" s="158" t="s">
        <v>1069</v>
      </c>
      <c r="J1540" s="158" t="s">
        <v>1069</v>
      </c>
      <c r="K1540" s="158" t="str">
        <f>_xlfn.XLOOKUP(Tableau210[[#This Row],[NOM]],[8]LUT!$I$5:$I$301,[8]LUT!$N$5:$N$301)</f>
        <v xml:space="preserve">Tuyauterie </v>
      </c>
      <c r="L1540" s="158" t="s">
        <v>73</v>
      </c>
      <c r="M1540" s="158"/>
      <c r="N1540" s="158" t="s">
        <v>73</v>
      </c>
      <c r="O1540" s="158"/>
      <c r="P1540" s="158"/>
      <c r="Q1540" s="158"/>
      <c r="R1540" s="158"/>
      <c r="S1540" s="158"/>
      <c r="T1540" s="158"/>
      <c r="U1540" s="158"/>
      <c r="V1540" s="158"/>
      <c r="W1540" s="175"/>
      <c r="X1540" s="175" cm="1">
        <f t="array" ref="X1540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40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40" s="175"/>
      <c r="AA1540" s="175" cm="1">
        <f t="array" ref="AA1540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40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40" s="159"/>
      <c r="AD1540" s="117" t="s">
        <v>2103</v>
      </c>
      <c r="AE1540" s="158"/>
      <c r="AF1540" s="183">
        <f>IFERROR(VLOOKUP(Tableau210[[#This Row],[OPERATION]],Tableau4[],5,FALSE),"")</f>
        <v>1</v>
      </c>
      <c r="AG1540" s="158" cm="1">
        <f t="array" ref="AG1540">IFERROR(
   SUM(
      _xlfn._xlws.FILTER(
         Tableau3[JP],
         (Tableau3[ITEM]=Tableau210[[#This Row],[NOM]])*
         (Tableau3[Rep.]=Tableau210[[#This Row],[REPERE BUTA]])
      )
   ),
0)</f>
        <v>0</v>
      </c>
      <c r="AH1540" s="183">
        <f>IFERROR(VLOOKUP(Tableau210[[#This Row],[OPERATION]],Tableau4[],4,FALSE),"")</f>
        <v>0</v>
      </c>
      <c r="AI1540" s="158" cm="1">
        <f t="array" ref="AI1540">IFERROR(
   SUM(
      _xlfn._xlws.FILTER(
         Tableau3[BP],
         (Tableau3[ITEM]=Tableau210[[#This Row],[NOM]])*
         (Tableau3[Rep.]=Tableau210[[#This Row],[REPERE BUTA]])
      )
   ),
0)</f>
        <v>0</v>
      </c>
      <c r="AJ1540" s="183" t="str">
        <f>IF(Tableau210[[#This Row],[NB JP EMIS]]=1,"1 JP","") &amp; IF(Tableau210[[#This Row],[NB BP EMIS]]=1," 1 BP","")</f>
        <v>1 JP</v>
      </c>
      <c r="AK1540" s="158" t="str">
        <f>IF(Tableau210[[#This Row],[NB JP BUTA]]=1,"1 JP","") &amp; IF(Tableau210[[#This Row],[Nb BP BUTA]]=1," 1 BP","") &amp; IF(Tableau210[[#This Row],[Nb BP BUTA]]=2," 2 BP","")</f>
        <v/>
      </c>
      <c r="AL1540" s="118"/>
      <c r="AM1540" s="118" t="str">
        <f>IFERROR(+VLOOKUP(AY1540,Tiges!$G$4:$I$569,3,FALSE),"")</f>
        <v/>
      </c>
      <c r="AN1540" s="159"/>
      <c r="AO1540" s="118"/>
      <c r="AP1540" s="118" cm="1">
        <f t="array" ref="AP1540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40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40" s="118"/>
      <c r="AS1540" s="118" cm="1">
        <f t="array" ref="AS1540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40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40" s="118"/>
      <c r="AV1540" s="118" cm="1">
        <f t="array" ref="AV1540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40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40" s="118"/>
      <c r="AY1540" s="118" t="str" cm="1">
        <f t="array" ref="AY1540">IFERROR(_xlfn.XLOOKUP(Tableau210[[#This Row],[DN DONNEES BUTA ]]&amp;Tableau210[[#This Row],[PN DONNEES BUTA]],Tiges!$B$4:$B$79&amp;Tiges!$C$4:$C$79,Tiges!$G$4:$G$79),"")</f>
        <v/>
      </c>
      <c r="AZ1540" s="118"/>
      <c r="BA1540" s="118" t="str" cm="1">
        <f t="array" ref="BA1540">IFERROR(_xlfn.XLOOKUP(Tableau210[[#This Row],[DN DONNEES BUTA ]]&amp;Tableau210[[#This Row],[PN DONNEES BUTA]],Tiges!$B$4:$B$79&amp;Tiges!$C$4:$C$79,Tiges!$H$4:$H$79),"")</f>
        <v/>
      </c>
      <c r="BB1540" s="118"/>
      <c r="BC1540" s="184">
        <f>IFERROR(VLOOKUP(Tableau210[[#This Row],[OPERATION]],Tableau4[],2,FALSE),"")</f>
        <v>2</v>
      </c>
      <c r="BD1540" s="118" cm="1">
        <f t="array" ref="BD1540">IFERROR(
   SUM(
      _xlfn._xlws.FILTER(
         Tableau3[Nb Platinage Joint],
         (Tableau3[ITEM]=Tableau210[[#This Row],[NOM]])*
         (Tableau3[Rep.]=Tableau210[[#This Row],[REPERE BUTA]])
      )
   ),
0)</f>
        <v>0</v>
      </c>
      <c r="BE1540" s="118">
        <f>IFERROR(VLOOKUP(Tableau210[[#This Row],[OPERATION]],Tableau4[],3,FALSE),"")</f>
        <v>1</v>
      </c>
      <c r="BF1540" s="118" cm="1">
        <f t="array" ref="BF1540">IFERROR(
   SUM(
      _xlfn._xlws.FILTER(
         Tableau3[Joint Définitif Nb],
         (Tableau3[ITEM]=Tableau210[[#This Row],[NOM]])*
         (Tableau3[Rep.]=Tableau210[[#This Row],[REPERE BUTA]])
      )
   ),
0)</f>
        <v>0</v>
      </c>
      <c r="BG1540" s="118"/>
      <c r="BH1540" s="118" cm="1">
        <f t="array" ref="BH1540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40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40" s="118"/>
      <c r="BK1540" s="118"/>
      <c r="BL1540" s="118"/>
      <c r="BM1540" s="118" t="s">
        <v>3449</v>
      </c>
      <c r="BN1540" s="118"/>
      <c r="BO1540" s="118"/>
      <c r="BP1540" s="118"/>
      <c r="BQ1540" s="159"/>
      <c r="BR1540" s="158"/>
      <c r="BS1540" s="159"/>
      <c r="BT1540" s="159"/>
      <c r="BU1540" s="159"/>
      <c r="BV1540" s="159"/>
      <c r="BW1540" s="159"/>
      <c r="BX1540" s="159"/>
    </row>
    <row r="1541" spans="1:76" ht="15.75" hidden="1" x14ac:dyDescent="0.25">
      <c r="A1541" s="48" t="e" cm="1">
        <f t="array" ref="A1541">_xlfn.XLOOKUP(Tableau210[[#This Row],[NOM]]&amp;Tableau210[[#This Row],[REPERE BUTA]],[6]!Tableau16[POSTE TECHNIQUE]&amp;[6]!Tableau16[Repere ADM],[6]!Tableau16[NUMERO CLIENT])</f>
        <v>#N/A</v>
      </c>
      <c r="B1541" s="48" t="e" cm="1">
        <f t="array" ref="B1541">_xlfn.XLOOKUP(Tableau210[[#This Row],[NOM]]&amp;Tableau210[[#This Row],[REPERE BUTA]],[6]!Tableau16[POSTE TECHNIQUE]&amp;[6]!Tableau16[Repere REF],[6]!Tableau16[NUMERO CLIENT])</f>
        <v>#N/A</v>
      </c>
      <c r="C1541" s="48">
        <v>1577</v>
      </c>
      <c r="D1541" s="48" t="str">
        <f>C1541&amp;""</f>
        <v>1577</v>
      </c>
      <c r="E1541" s="48" t="e">
        <v>#N/A</v>
      </c>
      <c r="F1541" s="48" t="e">
        <v>#N/A</v>
      </c>
      <c r="G1541" s="187" t="s">
        <v>3468</v>
      </c>
      <c r="H1541" s="158" t="s">
        <v>1067</v>
      </c>
      <c r="I1541" s="158" t="s">
        <v>1069</v>
      </c>
      <c r="J1541" s="158" t="s">
        <v>1069</v>
      </c>
      <c r="K1541" s="158" t="str">
        <f>_xlfn.XLOOKUP(Tableau210[[#This Row],[NOM]],[8]LUT!$I$5:$I$301,[8]LUT!$N$5:$N$301)</f>
        <v xml:space="preserve">Tuyauterie </v>
      </c>
      <c r="L1541" s="158" t="s">
        <v>83</v>
      </c>
      <c r="M1541" s="158"/>
      <c r="N1541" s="158" t="s">
        <v>83</v>
      </c>
      <c r="O1541" s="158"/>
      <c r="P1541" s="158"/>
      <c r="Q1541" s="158"/>
      <c r="R1541" s="158"/>
      <c r="S1541" s="158"/>
      <c r="T1541" s="158"/>
      <c r="U1541" s="158"/>
      <c r="V1541" s="158"/>
      <c r="W1541" s="175"/>
      <c r="X1541" s="175" cm="1">
        <f t="array" ref="X1541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0</v>
      </c>
      <c r="Y1541" s="406" t="str">
        <f>IF(OR(Tableau210[[#This Row],[DN]]="",Tableau210[[#This Row],[DN DONNEES BUTA ]]=""),"",IF(UPPER(LEFT(Tableau210[[#This Row],[DN]],3))=UPPER(LEFT(Tableau210[[#This Row],[DN DONNEES BUTA ]],3)),"Pareil","Différent"))</f>
        <v/>
      </c>
      <c r="Z1541" s="175"/>
      <c r="AA1541" s="175" cm="1">
        <f t="array" ref="AA1541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0</v>
      </c>
      <c r="AB1541" s="208" t="str">
        <f>IF(OR(Tableau210[[#This Row],[PN]]="",Tableau210[[#This Row],[PN DONNEES BUTA]]=""),"",IF(UPPER(LEFT(Tableau210[[#This Row],[PN]],3))=UPPER(LEFT(Tableau210[[#This Row],[PN DONNEES BUTA]],3)),"Pareil","Différent"))</f>
        <v/>
      </c>
      <c r="AC1541" s="159"/>
      <c r="AD1541" s="117" t="s">
        <v>2103</v>
      </c>
      <c r="AE1541" s="158"/>
      <c r="AF1541" s="183">
        <f>IFERROR(VLOOKUP(Tableau210[[#This Row],[OPERATION]],Tableau4[],5,FALSE),"")</f>
        <v>1</v>
      </c>
      <c r="AG1541" s="158" cm="1">
        <f t="array" ref="AG1541">IFERROR(
   SUM(
      _xlfn._xlws.FILTER(
         Tableau3[JP],
         (Tableau3[ITEM]=Tableau210[[#This Row],[NOM]])*
         (Tableau3[Rep.]=Tableau210[[#This Row],[REPERE BUTA]])
      )
   ),
0)</f>
        <v>0</v>
      </c>
      <c r="AH1541" s="183">
        <f>IFERROR(VLOOKUP(Tableau210[[#This Row],[OPERATION]],Tableau4[],4,FALSE),"")</f>
        <v>0</v>
      </c>
      <c r="AI1541" s="158" cm="1">
        <f t="array" ref="AI1541">IFERROR(
   SUM(
      _xlfn._xlws.FILTER(
         Tableau3[BP],
         (Tableau3[ITEM]=Tableau210[[#This Row],[NOM]])*
         (Tableau3[Rep.]=Tableau210[[#This Row],[REPERE BUTA]])
      )
   ),
0)</f>
        <v>0</v>
      </c>
      <c r="AJ1541" s="183" t="str">
        <f>IF(Tableau210[[#This Row],[NB JP EMIS]]=1,"1 JP","") &amp; IF(Tableau210[[#This Row],[NB BP EMIS]]=1," 1 BP","")</f>
        <v>1 JP</v>
      </c>
      <c r="AK1541" s="158" t="str">
        <f>IF(Tableau210[[#This Row],[NB JP BUTA]]=1,"1 JP","") &amp; IF(Tableau210[[#This Row],[Nb BP BUTA]]=1," 1 BP","") &amp; IF(Tableau210[[#This Row],[Nb BP BUTA]]=2," 2 BP","")</f>
        <v/>
      </c>
      <c r="AL1541" s="118"/>
      <c r="AM1541" s="118" t="str">
        <f>IFERROR(+VLOOKUP(AY1541,Tiges!$G$4:$I$569,3,FALSE),"")</f>
        <v/>
      </c>
      <c r="AN1541" s="159"/>
      <c r="AO1541" s="118"/>
      <c r="AP1541" s="118" cm="1">
        <f t="array" ref="AP1541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0</v>
      </c>
      <c r="AQ1541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0</v>
      </c>
      <c r="AR1541" s="118"/>
      <c r="AS1541" s="118" cm="1">
        <f t="array" ref="AS1541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0</v>
      </c>
      <c r="AT1541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0</v>
      </c>
      <c r="AU1541" s="118"/>
      <c r="AV1541" s="118" cm="1">
        <f t="array" ref="AV1541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0</v>
      </c>
      <c r="AW1541" s="118">
        <f>IF(AND(Tableau210[[#This Row],[MAT TIGES]]&lt;&gt;"",LEFT(UPPER(Tableau210[[#This Row],[MAT TIGES]]),1)="B"),Tableau210[[#This Row],[MAT TIGES]],IF(Tableau210[[#This Row],[MAT TIGE DONNES BUTA]]="","",Tableau210[[#This Row],[MAT TIGE DONNES BUTA]]))</f>
        <v>0</v>
      </c>
      <c r="AX1541" s="118"/>
      <c r="AY1541" s="118" t="str" cm="1">
        <f t="array" ref="AY1541">IFERROR(_xlfn.XLOOKUP(Tableau210[[#This Row],[DN DONNEES BUTA ]]&amp;Tableau210[[#This Row],[PN DONNEES BUTA]],Tiges!$B$4:$B$79&amp;Tiges!$C$4:$C$79,Tiges!$G$4:$G$79),"")</f>
        <v/>
      </c>
      <c r="AZ1541" s="118"/>
      <c r="BA1541" s="118" t="str" cm="1">
        <f t="array" ref="BA1541">IFERROR(_xlfn.XLOOKUP(Tableau210[[#This Row],[DN DONNEES BUTA ]]&amp;Tableau210[[#This Row],[PN DONNEES BUTA]],Tiges!$B$4:$B$79&amp;Tiges!$C$4:$C$79,Tiges!$H$4:$H$79),"")</f>
        <v/>
      </c>
      <c r="BB1541" s="118"/>
      <c r="BC1541" s="184">
        <f>IFERROR(VLOOKUP(Tableau210[[#This Row],[OPERATION]],Tableau4[],2,FALSE),"")</f>
        <v>2</v>
      </c>
      <c r="BD1541" s="118" cm="1">
        <f t="array" ref="BD1541">IFERROR(
   SUM(
      _xlfn._xlws.FILTER(
         Tableau3[Nb Platinage Joint],
         (Tableau3[ITEM]=Tableau210[[#This Row],[NOM]])*
         (Tableau3[Rep.]=Tableau210[[#This Row],[REPERE BUTA]])
      )
   ),
0)</f>
        <v>0</v>
      </c>
      <c r="BE1541" s="118">
        <f>IFERROR(VLOOKUP(Tableau210[[#This Row],[OPERATION]],Tableau4[],3,FALSE),"")</f>
        <v>1</v>
      </c>
      <c r="BF1541" s="118" cm="1">
        <f t="array" ref="BF1541">IFERROR(
   SUM(
      _xlfn._xlws.FILTER(
         Tableau3[Joint Définitif Nb],
         (Tableau3[ITEM]=Tableau210[[#This Row],[NOM]])*
         (Tableau3[Rep.]=Tableau210[[#This Row],[REPERE BUTA]])
      )
   ),
0)</f>
        <v>0</v>
      </c>
      <c r="BG1541" s="118"/>
      <c r="BH1541" s="118" cm="1">
        <f t="array" ref="BH1541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0</v>
      </c>
      <c r="BI1541" s="412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0</v>
      </c>
      <c r="BJ1541" s="118"/>
      <c r="BK1541" s="118"/>
      <c r="BL1541" s="118"/>
      <c r="BM1541" s="118" t="s">
        <v>3449</v>
      </c>
      <c r="BN1541" s="118"/>
      <c r="BO1541" s="118"/>
      <c r="BP1541" s="118"/>
      <c r="BQ1541" s="159"/>
      <c r="BR1541" s="158"/>
      <c r="BS1541" s="159"/>
      <c r="BT1541" s="159"/>
      <c r="BU1541" s="159"/>
      <c r="BV1541" s="159"/>
      <c r="BW1541" s="159"/>
      <c r="BX1541" s="159"/>
    </row>
    <row r="1542" spans="1:76" ht="15.75" hidden="1" x14ac:dyDescent="0.25">
      <c r="A1542" s="48" t="str" cm="1">
        <f t="array" ref="A1542">_xlfn.XLOOKUP(Tableau210[[#This Row],[NOM]]&amp;Tableau210[[#This Row],[REPERE BUTA]],[6]!Tableau16[POSTE TECHNIQUE]&amp;[6]!Tableau16[Repere ADM],[6]!Tableau16[NUMERO CLIENT])</f>
        <v>S2-S2221-PSVBS441</v>
      </c>
      <c r="B1542" s="48" t="e" cm="1">
        <f t="array" ref="B1542">_xlfn.XLOOKUP(Tableau210[[#This Row],[NOM]]&amp;Tableau210[[#This Row],[REPERE BUTA]],[6]!Tableau16[POSTE TECHNIQUE]&amp;[6]!Tableau16[Repere REF],[6]!Tableau16[NUMERO CLIENT])</f>
        <v>#N/A</v>
      </c>
      <c r="C1542" s="48" cm="1">
        <f t="array" ref="C1542">_xlfn.XLOOKUP(Tableau210[[#This Row],[NOM]]&amp;Tableau210[[#This Row],[Repere Ubleam]],[7]Sheet1!$C$2:$C$2995&amp;[7]Sheet1!$I$2:$I$2995,[7]Sheet1!$A$2:$A$2995)</f>
        <v>994</v>
      </c>
      <c r="D1542" s="48" t="str">
        <f>C1542&amp;""</f>
        <v>994</v>
      </c>
      <c r="E1542" s="48" t="s">
        <v>2592</v>
      </c>
      <c r="F1542" s="48" t="s">
        <v>2850</v>
      </c>
      <c r="G1542" s="186" t="s">
        <v>1735</v>
      </c>
      <c r="H1542" s="158" t="s">
        <v>1067</v>
      </c>
      <c r="I1542" s="119" t="s">
        <v>80</v>
      </c>
      <c r="J1542" s="158" t="s">
        <v>48</v>
      </c>
      <c r="K1542" s="158" t="str">
        <f>_xlfn.XLOOKUP(Tableau210[[#This Row],[NOM]],[8]LUT!$I$5:$I$301,[8]LUT!$N$5:$N$301)</f>
        <v xml:space="preserve">Réacteur </v>
      </c>
      <c r="L1542" s="158" t="s">
        <v>75</v>
      </c>
      <c r="M1542" s="158"/>
      <c r="N1542" s="158" t="s">
        <v>75</v>
      </c>
      <c r="O1542" s="158"/>
      <c r="P1542" s="158"/>
      <c r="Q1542" s="158"/>
      <c r="R1542" s="158"/>
      <c r="S1542" s="158"/>
      <c r="T1542" s="158"/>
      <c r="U1542" s="158"/>
      <c r="V1542" s="158"/>
      <c r="W1542" s="175">
        <v>150</v>
      </c>
      <c r="X1542" s="208" cm="1">
        <f t="array" ref="X1542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150</v>
      </c>
      <c r="Y1542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542" s="175">
        <v>20</v>
      </c>
      <c r="AA1542" s="208" cm="1">
        <f t="array" ref="AA1542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542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542" s="159"/>
      <c r="AD1542" s="117" t="s">
        <v>2197</v>
      </c>
      <c r="AE1542" s="158"/>
      <c r="AF1542" s="183">
        <f>IFERROR(VLOOKUP(Tableau210[[#This Row],[OPERATION]],Tableau4[],5,FALSE),"")</f>
        <v>0</v>
      </c>
      <c r="AG1542" s="179" cm="1">
        <f t="array" ref="AG1542">IFERROR(
   SUM(
      _xlfn._xlws.FILTER(
         Tableau3[JP],
         (Tableau3[ITEM]=Tableau210[[#This Row],[NOM]])*
         (Tableau3[Rep.]=Tableau210[[#This Row],[REPERE BUTA]])
      )
   ),
0)</f>
        <v>0</v>
      </c>
      <c r="AH1542" s="183">
        <f>IFERROR(VLOOKUP(Tableau210[[#This Row],[OPERATION]],Tableau4[],4,FALSE),"")</f>
        <v>1</v>
      </c>
      <c r="AI1542" s="179" cm="1">
        <f t="array" ref="AI1542">IFERROR(
   SUM(
      _xlfn._xlws.FILTER(
         Tableau3[BP],
         (Tableau3[ITEM]=Tableau210[[#This Row],[NOM]])*
         (Tableau3[Rep.]=Tableau210[[#This Row],[REPERE BUTA]])
      )
   ),
0)</f>
        <v>1</v>
      </c>
      <c r="AJ1542" s="183" t="str">
        <f>IF(Tableau210[[#This Row],[NB JP EMIS]]=1,"1 JP","") &amp; IF(Tableau210[[#This Row],[NB BP EMIS]]=1," 1 BP","")</f>
        <v xml:space="preserve"> 1 BP</v>
      </c>
      <c r="AK1542" s="179" t="str">
        <f>IF(Tableau210[[#This Row],[NB JP BUTA]]=1,"1 JP","") &amp; IF(Tableau210[[#This Row],[Nb BP BUTA]]=1," 1 BP","") &amp; IF(Tableau210[[#This Row],[Nb BP BUTA]]=2," 2 BP","")</f>
        <v xml:space="preserve"> 1 BP</v>
      </c>
      <c r="AL1542" s="118" t="s">
        <v>2527</v>
      </c>
      <c r="AM1542" s="118">
        <f>IFERROR(+VLOOKUP(AY1542,Tiges!$G$4:$I$569,3,FALSE),"")</f>
        <v>32</v>
      </c>
      <c r="AN1542" s="159"/>
      <c r="AO1542" s="118">
        <v>8</v>
      </c>
      <c r="AP1542" s="180" cm="1">
        <f t="array" ref="AP1542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542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542" s="118" t="s">
        <v>2286</v>
      </c>
      <c r="AS1542" s="180" t="str" cm="1">
        <f t="array" ref="AS1542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542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M20x140</v>
      </c>
      <c r="AU1542" s="118" t="s">
        <v>1123</v>
      </c>
      <c r="AV1542" s="180" t="str" cm="1">
        <f t="array" ref="AV1542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542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542" s="118"/>
      <c r="AY1542" s="118" cm="1">
        <f t="array" ref="AY1542">IFERROR(_xlfn.XLOOKUP(Tableau210[[#This Row],[DN DONNEES BUTA ]]&amp;Tableau210[[#This Row],[PN DONNEES BUTA]],Tiges!$B$4:$B$79&amp;Tiges!$C$4:$C$79,Tiges!$G$4:$G$79),"")</f>
        <v>20</v>
      </c>
      <c r="AZ1542" s="118"/>
      <c r="BA1542" s="118" cm="1">
        <f t="array" ref="BA1542">IFERROR(_xlfn.XLOOKUP(Tableau210[[#This Row],[DN DONNEES BUTA ]]&amp;Tableau210[[#This Row],[PN DONNEES BUTA]],Tiges!$B$4:$B$79&amp;Tiges!$C$4:$C$79,Tiges!$H$4:$H$79),"")</f>
        <v>110</v>
      </c>
      <c r="BB1542" s="118"/>
      <c r="BC1542" s="184">
        <f>IFERROR(VLOOKUP(Tableau210[[#This Row],[OPERATION]],Tableau4[],2,FALSE),"")</f>
        <v>1</v>
      </c>
      <c r="BD1542" s="180" cm="1">
        <f t="array" ref="BD1542">IFERROR(
   SUM(
      _xlfn._xlws.FILTER(
         Tableau3[Nb Platinage Joint],
         (Tableau3[ITEM]=Tableau210[[#This Row],[NOM]])*
         (Tableau3[Rep.]=Tableau210[[#This Row],[REPERE BUTA]])
      )
   ),
0)</f>
        <v>1</v>
      </c>
      <c r="BE1542" s="184">
        <f>IFERROR(VLOOKUP(Tableau210[[#This Row],[OPERATION]],Tableau4[],3,FALSE),"")</f>
        <v>1</v>
      </c>
      <c r="BF1542" s="180" cm="1">
        <f t="array" ref="BF1542">IFERROR(
   SUM(
      _xlfn._xlws.FILTER(
         Tableau3[Joint Définitif Nb],
         (Tableau3[ITEM]=Tableau210[[#This Row],[NOM]])*
         (Tableau3[Rep.]=Tableau210[[#This Row],[REPERE BUTA]])
      )
   ),
0)</f>
        <v>1</v>
      </c>
      <c r="BG1542" s="118" t="s">
        <v>129</v>
      </c>
      <c r="BH1542" s="180" t="str" cm="1">
        <f t="array" ref="BH1542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542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542" s="118" t="s">
        <v>2281</v>
      </c>
      <c r="BK1542" s="118" t="s">
        <v>2269</v>
      </c>
      <c r="BL1542" s="210" t="s">
        <v>2380</v>
      </c>
      <c r="BM1542" s="210"/>
      <c r="BN1542" s="118"/>
      <c r="BO1542" s="118"/>
      <c r="BP1542" s="118"/>
      <c r="BQ1542" s="159"/>
      <c r="BR1542" s="158"/>
      <c r="BS1542" s="159"/>
      <c r="BT1542" s="159"/>
      <c r="BU1542" s="159"/>
      <c r="BV1542" s="159"/>
      <c r="BW1542" s="159"/>
      <c r="BX1542" s="159"/>
    </row>
    <row r="1543" spans="1:76" ht="15.75" hidden="1" x14ac:dyDescent="0.25">
      <c r="A1543" s="159" t="e" cm="1">
        <f t="array" ref="A1543">_xlfn.XLOOKUP(Tableau210[[#This Row],[NOM]]&amp;Tableau210[[#This Row],[REPERE BUTA]],[6]!Tableau16[POSTE TECHNIQUE]&amp;[6]!Tableau16[Repere ADM],[6]!Tableau16[NUMERO CLIENT])</f>
        <v>#N/A</v>
      </c>
      <c r="B1543" s="159" t="str" cm="1">
        <f t="array" ref="B1543">_xlfn.XLOOKUP(Tableau210[[#This Row],[NOM]]&amp;Tableau210[[#This Row],[REPERE BUTA]],[6]!Tableau16[POSTE TECHNIQUE]&amp;[6]!Tableau16[Repere REF],[6]!Tableau16[NUMERO CLIENT])</f>
        <v>S2-S2221-PSVBS441</v>
      </c>
      <c r="C1543" s="159" cm="1">
        <f t="array" ref="C1543">_xlfn.XLOOKUP(Tableau210[[#This Row],[NOM]]&amp;Tableau210[[#This Row],[Repere Ubleam]],[7]Sheet1!$C$2:$C$2995&amp;[7]Sheet1!$I$2:$I$2995,[7]Sheet1!$A$2:$A$2995)</f>
        <v>995</v>
      </c>
      <c r="D1543" s="159" t="str">
        <f>C1543&amp;""</f>
        <v>995</v>
      </c>
      <c r="E1543" s="159" t="s">
        <v>2592</v>
      </c>
      <c r="F1543" s="159" t="s">
        <v>2850</v>
      </c>
      <c r="G1543" s="186" t="s">
        <v>1735</v>
      </c>
      <c r="H1543" s="158" t="s">
        <v>1067</v>
      </c>
      <c r="I1543" s="119" t="s">
        <v>80</v>
      </c>
      <c r="J1543" s="158" t="s">
        <v>48</v>
      </c>
      <c r="K1543" s="158" t="str">
        <f>_xlfn.XLOOKUP(Tableau210[[#This Row],[NOM]],[8]LUT!$I$5:$I$301,[8]LUT!$N$5:$N$301)</f>
        <v xml:space="preserve">Réacteur </v>
      </c>
      <c r="L1543" s="158" t="s">
        <v>70</v>
      </c>
      <c r="M1543" s="158"/>
      <c r="N1543" s="158" t="s">
        <v>70</v>
      </c>
      <c r="O1543" s="158"/>
      <c r="P1543" s="158"/>
      <c r="Q1543" s="158"/>
      <c r="R1543" s="158"/>
      <c r="S1543" s="158"/>
      <c r="T1543" s="158"/>
      <c r="U1543" s="158"/>
      <c r="V1543" s="158"/>
      <c r="W1543" s="175">
        <v>200</v>
      </c>
      <c r="X1543" s="208" cm="1">
        <f t="array" ref="X1543">IFERROR(
    INDEX(
        _xlfn._xlws.FILTER(
            Tableau3[Bride DN],
            (Tableau3[ITEM]=Tableau210[[#This Row],[NOM]])*
            (Tableau3[Rep.]=Tableau210[[#This Row],[REPERE BUTA]])*
            (Tableau3[Bride DN]&lt;&gt;"")
        ),
    1),
0)</f>
        <v>200</v>
      </c>
      <c r="Y1543" s="208" t="str">
        <f>IF(OR(Tableau210[[#This Row],[DN]]="",Tableau210[[#This Row],[DN DONNEES BUTA ]]=""),"",IF(UPPER(LEFT(Tableau210[[#This Row],[DN]],3))=UPPER(LEFT(Tableau210[[#This Row],[DN DONNEES BUTA ]],3)),"Pareil","Différent"))</f>
        <v>Pareil</v>
      </c>
      <c r="Z1543" s="175">
        <v>20</v>
      </c>
      <c r="AA1543" s="208" cm="1">
        <f t="array" ref="AA1543">IFERROR(
    INDEX(
        _xlfn._xlws.FILTER(
            Tableau3[Bride PN],
            (Tableau3[ITEM]=Tableau210[[#This Row],[NOM]])*
            (Tableau3[Rep.]=Tableau210[[#This Row],[REPERE BUTA]])*
            (Tableau3[Bride DN]&lt;&gt;"")
        ),
    1),
0)</f>
        <v>20</v>
      </c>
      <c r="AB1543" s="208" t="str">
        <f>IF(OR(Tableau210[[#This Row],[PN]]="",Tableau210[[#This Row],[PN DONNEES BUTA]]=""),"",IF(UPPER(LEFT(Tableau210[[#This Row],[PN]],3))=UPPER(LEFT(Tableau210[[#This Row],[PN DONNEES BUTA]],3)),"Pareil","Différent"))</f>
        <v>Pareil</v>
      </c>
      <c r="AC1543" s="159"/>
      <c r="AD1543" s="117" t="s">
        <v>2197</v>
      </c>
      <c r="AE1543" s="158"/>
      <c r="AF1543" s="183">
        <f>IFERROR(VLOOKUP(Tableau210[[#This Row],[OPERATION]],Tableau4[],5,FALSE),"")</f>
        <v>0</v>
      </c>
      <c r="AG1543" s="179" cm="1">
        <f t="array" ref="AG1543">IFERROR(
   SUM(
      _xlfn._xlws.FILTER(
         Tableau3[JP],
         (Tableau3[ITEM]=Tableau210[[#This Row],[NOM]])*
         (Tableau3[Rep.]=Tableau210[[#This Row],[REPERE BUTA]])
      )
   ),
0)</f>
        <v>0</v>
      </c>
      <c r="AH1543" s="183">
        <f>IFERROR(VLOOKUP(Tableau210[[#This Row],[OPERATION]],Tableau4[],4,FALSE),"")</f>
        <v>1</v>
      </c>
      <c r="AI1543" s="179" cm="1">
        <f t="array" ref="AI1543">IFERROR(
   SUM(
      _xlfn._xlws.FILTER(
         Tableau3[BP],
         (Tableau3[ITEM]=Tableau210[[#This Row],[NOM]])*
         (Tableau3[Rep.]=Tableau210[[#This Row],[REPERE BUTA]])
      )
   ),
0)</f>
        <v>1</v>
      </c>
      <c r="AJ1543" s="183" t="str">
        <f>IF(Tableau210[[#This Row],[NB JP EMIS]]=1,"1 JP","") &amp; IF(Tableau210[[#This Row],[NB BP EMIS]]=1," 1 BP","")</f>
        <v xml:space="preserve"> 1 BP</v>
      </c>
      <c r="AK1543" s="179" t="str">
        <f>IF(Tableau210[[#This Row],[NB JP BUTA]]=1,"1 JP","") &amp; IF(Tableau210[[#This Row],[Nb BP BUTA]]=1," 1 BP","") &amp; IF(Tableau210[[#This Row],[Nb BP BUTA]]=2," 2 BP","")</f>
        <v xml:space="preserve"> 1 BP</v>
      </c>
      <c r="AL1543" s="118" t="s">
        <v>2527</v>
      </c>
      <c r="AM1543" s="118">
        <f>IFERROR(+VLOOKUP(AY1543,Tiges!$G$4:$I$569,3,FALSE),"")</f>
        <v>32</v>
      </c>
      <c r="AN1543" s="159"/>
      <c r="AO1543" s="118">
        <v>8</v>
      </c>
      <c r="AP1543" s="180" cm="1">
        <f t="array" ref="AP1543">IFERROR(
    INDEX(
        _xlfn._xlws.FILTER(
            Tableau3[Perçages],
            (Tableau3[ITEM]=Tableau210[[#This Row],[NOM]])*
            (Tableau3[Rep.]=Tableau210[[#This Row],[REPERE BUTA]])*
            (Tableau3[Perçages]&lt;&gt;0)
        ),
    1),
0)</f>
        <v>8</v>
      </c>
      <c r="AQ1543" s="412">
        <f>IFERROR(IF(AND(Tableau210[[#This Row],[NB TIGES]]&lt;&gt;"",ISNUMBER(--LEFT(Tableau210[[#This Row],[NB TIGES]],1))),Tableau210[[#This Row],[NB TIGES]],IF(Tableau210[[#This Row],[NB TIGES DONNEES BUTA]]="","",Tableau210[[#This Row],[NB TIGES DONNEES BUTA]])),"")</f>
        <v>8</v>
      </c>
      <c r="AR1543" s="118" t="s">
        <v>2282</v>
      </c>
      <c r="AS1543" s="180" t="str" cm="1">
        <f t="array" ref="AS1543">IFERROR(
    INDEX(
        _xlfn._xlws.FILTER(
            Tableau3[Dimensions],
            (Tableau3[ITEM]=Tableau210[[#This Row],[NOM]])*
            (Tableau3[Rep.]=Tableau210[[#This Row],[REPERE BUTA]])*
            (Tableau3[Dimensions]&lt;&gt;0)
        ),
    1),
0)</f>
        <v>M20x120</v>
      </c>
      <c r="AT1543" s="412" t="str">
        <f>SUBSTITUTE(IF(AND(Tableau210[[#This Row],[TIGES]]&lt;&gt;"",OR(LEFT(UPPER(Tableau210[[#This Row],[TIGES]]),1)="G",LEFT(UPPER(Tableau210[[#This Row],[TIGES]]),1)="M")),Tableau210[[#This Row],[TIGES]],IF(Tableau210[[#This Row],[TIGES DONNES BUTA]]="","",Tableau210[[#This Row],[TIGES DONNES BUTA]]))," ","")</f>
        <v>M20x120</v>
      </c>
      <c r="AU1543" s="118" t="s">
        <v>1123</v>
      </c>
      <c r="AV1543" s="180" t="str" cm="1">
        <f t="array" ref="AV1543">IFERROR(
    INDEX(
        _xlfn._xlws.FILTER(
            Tableau3[Matiere
Boulonnerie de référence],
            (Tableau3[ITEM]=Tableau210[[#This Row],[NOM]])*
            (Tableau3[Rep.]=Tableau210[[#This Row],[REPERE BUTA]])*
            (Tableau3[Matiere
Boulonnerie de référence]&lt;&gt;0)
        ),
    1),
0)</f>
        <v>B7</v>
      </c>
      <c r="AW1543" s="412" t="str">
        <f>IF(AND(Tableau210[[#This Row],[MAT TIGES]]&lt;&gt;"",LEFT(UPPER(Tableau210[[#This Row],[MAT TIGES]]),1)="B"),Tableau210[[#This Row],[MAT TIGES]],IF(Tableau210[[#This Row],[MAT TIGE DONNES BUTA]]="","",Tableau210[[#This Row],[MAT TIGE DONNES BUTA]]))</f>
        <v>B7</v>
      </c>
      <c r="AX1543" s="118"/>
      <c r="AY1543" s="118" cm="1">
        <f t="array" ref="AY1543">IFERROR(_xlfn.XLOOKUP(Tableau210[[#This Row],[DN DONNEES BUTA ]]&amp;Tableau210[[#This Row],[PN DONNEES BUTA]],Tiges!$B$4:$B$79&amp;Tiges!$C$4:$C$79,Tiges!$G$4:$G$79),"")</f>
        <v>20</v>
      </c>
      <c r="AZ1543" s="118"/>
      <c r="BA1543" s="118" cm="1">
        <f t="array" ref="BA1543">IFERROR(_xlfn.XLOOKUP(Tableau210[[#This Row],[DN DONNEES BUTA ]]&amp;Tableau210[[#This Row],[PN DONNEES BUTA]],Tiges!$B$4:$B$79&amp;Tiges!$C$4:$C$79,Tiges!$H$4:$H$79),"")</f>
        <v>110</v>
      </c>
      <c r="BB1543" s="118"/>
      <c r="BC1543" s="184">
        <f>IFERROR(VLOOKUP(Tableau210[[#This Row],[OPERATION]],Tableau4[],2,FALSE),"")</f>
        <v>1</v>
      </c>
      <c r="BD1543" s="180" cm="1">
        <f t="array" ref="BD1543">IFERROR(
   SUM(
      _xlfn._xlws.FILTER(
         Tableau3[Nb Platinage Joint],
         (Tableau3[ITEM]=Tableau210[[#This Row],[NOM]])*
         (Tableau3[Rep.]=Tableau210[[#This Row],[REPERE BUTA]])
      )
   ),
0)</f>
        <v>1</v>
      </c>
      <c r="BE1543" s="184">
        <f>IFERROR(VLOOKUP(Tableau210[[#This Row],[OPERATION]],Tableau4[],3,FALSE),"")</f>
        <v>1</v>
      </c>
      <c r="BF1543" s="180" cm="1">
        <f t="array" ref="BF1543">IFERROR(
   SUM(
      _xlfn._xlws.FILTER(
         Tableau3[Joint Définitif Nb],
         (Tableau3[ITEM]=Tableau210[[#This Row],[NOM]])*
         (Tableau3[Rep.]=Tableau210[[#This Row],[REPERE BUTA]])
      )
   ),
0)</f>
        <v>1</v>
      </c>
      <c r="BG1543" s="118" t="s">
        <v>129</v>
      </c>
      <c r="BH1543" s="180" t="str" cm="1">
        <f t="array" ref="BH1543">IFERROR(
    INDEX(
        _xlfn._xlws.FILTER(
            Tableau3[Joint Platinage Type],
            (Tableau3[ITEM]=Tableau210[[#This Row],[NOM]])*
            (Tableau3[Rep.]=Tableau210[[#This Row],[REPERE BUTA]])*
            (Tableau3[Joint Platinage Type]&lt;&gt;0)
        ),
    1),
0)</f>
        <v>SIG V2J</v>
      </c>
      <c r="BI1543" s="412" t="str">
        <f>IF(AND(Tableau210[[#This Row],[MAT JT]]&lt;&gt;"",OR(LEFT(UPPER(Tableau210[[#This Row],[MAT JT]]),1)="G",LEFT(UPPER(Tableau210[[#This Row],[MAT JT]]),1)="S")),Tableau210[[#This Row],[MAT JT]],IF(Tableau210[[#This Row],[MATIERE JOINT BUTA]]="","",Tableau210[[#This Row],[MATIERE JOINT BUTA]]))</f>
        <v>SIG/V2J</v>
      </c>
      <c r="BJ1543" s="118" t="s">
        <v>2281</v>
      </c>
      <c r="BK1543" s="118" t="s">
        <v>2269</v>
      </c>
      <c r="BL1543" s="210" t="s">
        <v>2380</v>
      </c>
      <c r="BM1543" s="210"/>
      <c r="BN1543" s="118"/>
      <c r="BO1543" s="118"/>
      <c r="BP1543" s="118"/>
      <c r="BQ1543" s="159"/>
      <c r="BR1543" s="158"/>
      <c r="BS1543" s="159"/>
      <c r="BT1543" s="159"/>
      <c r="BU1543" s="159"/>
      <c r="BV1543" s="159"/>
      <c r="BW1543" s="159"/>
      <c r="BX1543" s="159"/>
    </row>
    <row r="1549" spans="1:76" x14ac:dyDescent="0.25">
      <c r="AD1549" s="2" t="s">
        <v>3469</v>
      </c>
    </row>
  </sheetData>
  <autoFilter ref="BY5:BY7" xr:uid="{337BFFA5-1759-4534-8656-342077BC6345}"/>
  <mergeCells count="9">
    <mergeCell ref="AO5:BK5"/>
    <mergeCell ref="BV5:BY5"/>
    <mergeCell ref="G6:AA6"/>
    <mergeCell ref="AD6:AM6"/>
    <mergeCell ref="AO6:BA6"/>
    <mergeCell ref="BC6:BH6"/>
    <mergeCell ref="BN6:BT6"/>
    <mergeCell ref="BV6:BW6"/>
    <mergeCell ref="BX6:BY6"/>
  </mergeCells>
  <phoneticPr fontId="14" type="noConversion"/>
  <conditionalFormatting sqref="AG1412:AG2998">
    <cfRule type="expression" dxfId="37" priority="4">
      <formula>AND(AG1412&lt;&gt;"",AG1412&lt;&gt;AF1412)</formula>
    </cfRule>
  </conditionalFormatting>
  <conditionalFormatting sqref="AK1412:AK3056">
    <cfRule type="expression" dxfId="36" priority="3">
      <formula>AND(AK1412&lt;&gt;AJ1412)</formula>
    </cfRule>
  </conditionalFormatting>
  <conditionalFormatting sqref="BE8:BE3056 AF8:AF1543 BC8:BC3056">
    <cfRule type="expression" dxfId="35" priority="2">
      <formula>AND(AF8&lt;&gt;"",AF8&lt;&gt;AG8)</formula>
    </cfRule>
  </conditionalFormatting>
  <conditionalFormatting sqref="AJ525:AJ1539 AJ8:AJ501">
    <cfRule type="expression" dxfId="34" priority="5">
      <formula>AND(AJ8&lt;&gt;AK8)</formula>
    </cfRule>
  </conditionalFormatting>
  <conditionalFormatting sqref="C1:D1048576">
    <cfRule type="duplicateValues" dxfId="33" priority="1"/>
  </conditionalFormatting>
  <dataValidations count="4">
    <dataValidation type="list" allowBlank="1" showInputMessage="1" showErrorMessage="1" sqref="O698:O699" xr:uid="{81E65E19-A1FF-4E6A-A427-E57D381C89DF}">
      <formula1>INDIRECT(M698)</formula1>
    </dataValidation>
    <dataValidation type="list" showInputMessage="1" sqref="AD8:AD329 AD1016:AD1543 AD331:AD1014" xr:uid="{3722927B-518D-4FFB-847A-E77ACB007512}">
      <formula1>Liste_operation</formula1>
    </dataValidation>
    <dataValidation type="list" allowBlank="1" showInputMessage="1" showErrorMessage="1" sqref="J656:J657 J710:J1023 J666:J680 J1030:J1364 J8:J315 J697:J702 J1367:J1393 J1400:J1411 J318:J645" xr:uid="{02598362-B8B2-4CF8-B811-AB67A3E51405}">
      <formula1>INDIRECT(I8)</formula1>
    </dataValidation>
    <dataValidation type="list" allowBlank="1" showInputMessage="1" showErrorMessage="1" sqref="AD4272:AD1048576" xr:uid="{5E5103EC-B576-42A7-944F-8A10D97B3837}">
      <formula1>#REF!</formula1>
    </dataValidation>
  </dataValidations>
  <pageMargins left="0.25" right="0.25" top="0.75" bottom="0.75" header="0.3" footer="0.3"/>
  <pageSetup paperSize="9" scale="24" fitToHeight="0" orientation="landscape" r:id="rId1"/>
  <rowBreaks count="6" manualBreakCount="6">
    <brk id="37" max="52" man="1"/>
    <brk id="70" max="52" man="1"/>
    <brk id="103" max="52" man="1"/>
    <brk id="139" max="52" man="1"/>
    <brk id="190" max="52" man="1"/>
    <brk id="223" max="52" man="1"/>
  </rowBreak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208E13-5494-4C8B-B6E6-31E066C17A20}">
          <x14:formula1>
            <xm:f>'LISTES DEROULANTES'!$B$3:$B$5</xm:f>
          </x14:formula1>
          <xm:sqref>H8:H1543</xm:sqref>
        </x14:dataValidation>
        <x14:dataValidation type="list" allowBlank="1" showInputMessage="1" showErrorMessage="1" xr:uid="{D55807B6-15D4-4A84-87E9-86ED5C4EA368}">
          <x14:formula1>
            <xm:f>'LISTES DEROULANTES'!$C$3:$C$6</xm:f>
          </x14:formula1>
          <xm:sqref>J1365:J1366 J316:J317 I1467 J658:J665 J646:J655 J1024:J1029 J681:J696 J703:J709 J1394:J1399 I8:I1459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4A700-CFBC-4AB1-A988-1C836B681C2E}">
  <sheetPr codeName="Feuil5">
    <tabColor rgb="FFFF0000"/>
  </sheetPr>
  <dimension ref="B1:B110"/>
  <sheetViews>
    <sheetView topLeftCell="A100" workbookViewId="0">
      <selection activeCell="C2" sqref="C2"/>
    </sheetView>
  </sheetViews>
  <sheetFormatPr baseColWidth="10" defaultRowHeight="15" x14ac:dyDescent="0.25"/>
  <sheetData>
    <row r="1" spans="2:2" x14ac:dyDescent="0.25">
      <c r="B1" t="s">
        <v>3449</v>
      </c>
    </row>
    <row r="2" spans="2:2" x14ac:dyDescent="0.25">
      <c r="B2" s="48">
        <v>115</v>
      </c>
    </row>
    <row r="3" spans="2:2" x14ac:dyDescent="0.25">
      <c r="B3" s="48">
        <v>116</v>
      </c>
    </row>
    <row r="4" spans="2:2" x14ac:dyDescent="0.25">
      <c r="B4" s="48">
        <v>117</v>
      </c>
    </row>
    <row r="5" spans="2:2" x14ac:dyDescent="0.25">
      <c r="B5" s="48">
        <v>119</v>
      </c>
    </row>
    <row r="6" spans="2:2" x14ac:dyDescent="0.25">
      <c r="B6" s="48">
        <v>120</v>
      </c>
    </row>
    <row r="7" spans="2:2" x14ac:dyDescent="0.25">
      <c r="B7" s="48">
        <v>121</v>
      </c>
    </row>
    <row r="8" spans="2:2" x14ac:dyDescent="0.25">
      <c r="B8" s="48">
        <v>122</v>
      </c>
    </row>
    <row r="9" spans="2:2" x14ac:dyDescent="0.25">
      <c r="B9" s="48">
        <v>123</v>
      </c>
    </row>
    <row r="10" spans="2:2" x14ac:dyDescent="0.25">
      <c r="B10" s="48">
        <v>124</v>
      </c>
    </row>
    <row r="11" spans="2:2" x14ac:dyDescent="0.25">
      <c r="B11" s="48">
        <v>126</v>
      </c>
    </row>
    <row r="12" spans="2:2" x14ac:dyDescent="0.25">
      <c r="B12" s="48">
        <v>127</v>
      </c>
    </row>
    <row r="13" spans="2:2" x14ac:dyDescent="0.25">
      <c r="B13" s="48">
        <v>128</v>
      </c>
    </row>
    <row r="14" spans="2:2" x14ac:dyDescent="0.25">
      <c r="B14" s="48">
        <v>129</v>
      </c>
    </row>
    <row r="15" spans="2:2" x14ac:dyDescent="0.25">
      <c r="B15" s="48">
        <v>132</v>
      </c>
    </row>
    <row r="16" spans="2:2" x14ac:dyDescent="0.25">
      <c r="B16" s="48">
        <v>133</v>
      </c>
    </row>
    <row r="17" spans="2:2" x14ac:dyDescent="0.25">
      <c r="B17" s="48">
        <v>134</v>
      </c>
    </row>
    <row r="18" spans="2:2" x14ac:dyDescent="0.25">
      <c r="B18" s="48">
        <v>135</v>
      </c>
    </row>
    <row r="19" spans="2:2" x14ac:dyDescent="0.25">
      <c r="B19" s="48">
        <v>136</v>
      </c>
    </row>
    <row r="20" spans="2:2" x14ac:dyDescent="0.25">
      <c r="B20" s="48">
        <v>137</v>
      </c>
    </row>
    <row r="21" spans="2:2" x14ac:dyDescent="0.25">
      <c r="B21" s="48">
        <v>138</v>
      </c>
    </row>
    <row r="22" spans="2:2" x14ac:dyDescent="0.25">
      <c r="B22" s="48">
        <v>139</v>
      </c>
    </row>
    <row r="23" spans="2:2" x14ac:dyDescent="0.25">
      <c r="B23" s="48">
        <v>140</v>
      </c>
    </row>
    <row r="24" spans="2:2" x14ac:dyDescent="0.25">
      <c r="B24" s="48">
        <v>141</v>
      </c>
    </row>
    <row r="25" spans="2:2" x14ac:dyDescent="0.25">
      <c r="B25" s="48">
        <v>144</v>
      </c>
    </row>
    <row r="26" spans="2:2" x14ac:dyDescent="0.25">
      <c r="B26" s="48">
        <v>503</v>
      </c>
    </row>
    <row r="27" spans="2:2" x14ac:dyDescent="0.25">
      <c r="B27" s="48">
        <v>504</v>
      </c>
    </row>
    <row r="28" spans="2:2" x14ac:dyDescent="0.25">
      <c r="B28" s="48">
        <v>1496</v>
      </c>
    </row>
    <row r="29" spans="2:2" x14ac:dyDescent="0.25">
      <c r="B29" s="48">
        <v>1497</v>
      </c>
    </row>
    <row r="30" spans="2:2" x14ac:dyDescent="0.25">
      <c r="B30" s="48">
        <v>1498</v>
      </c>
    </row>
    <row r="31" spans="2:2" x14ac:dyDescent="0.25">
      <c r="B31" s="48">
        <v>1499</v>
      </c>
    </row>
    <row r="32" spans="2:2" x14ac:dyDescent="0.25">
      <c r="B32" s="48">
        <v>1500</v>
      </c>
    </row>
    <row r="33" spans="2:2" x14ac:dyDescent="0.25">
      <c r="B33" s="48">
        <v>1501</v>
      </c>
    </row>
    <row r="34" spans="2:2" x14ac:dyDescent="0.25">
      <c r="B34" s="48">
        <v>1502</v>
      </c>
    </row>
    <row r="35" spans="2:2" x14ac:dyDescent="0.25">
      <c r="B35" s="48">
        <v>1503</v>
      </c>
    </row>
    <row r="36" spans="2:2" x14ac:dyDescent="0.25">
      <c r="B36" s="48">
        <v>1504</v>
      </c>
    </row>
    <row r="37" spans="2:2" x14ac:dyDescent="0.25">
      <c r="B37" s="48">
        <v>1505</v>
      </c>
    </row>
    <row r="38" spans="2:2" x14ac:dyDescent="0.25">
      <c r="B38" s="48">
        <v>1506</v>
      </c>
    </row>
    <row r="39" spans="2:2" x14ac:dyDescent="0.25">
      <c r="B39" s="48">
        <v>1507</v>
      </c>
    </row>
    <row r="40" spans="2:2" x14ac:dyDescent="0.25">
      <c r="B40" s="48">
        <v>1508</v>
      </c>
    </row>
    <row r="41" spans="2:2" x14ac:dyDescent="0.25">
      <c r="B41" s="48">
        <v>1509</v>
      </c>
    </row>
    <row r="42" spans="2:2" x14ac:dyDescent="0.25">
      <c r="B42" s="48">
        <v>1510</v>
      </c>
    </row>
    <row r="43" spans="2:2" x14ac:dyDescent="0.25">
      <c r="B43" s="48">
        <v>1511</v>
      </c>
    </row>
    <row r="44" spans="2:2" x14ac:dyDescent="0.25">
      <c r="B44" s="48">
        <v>1512</v>
      </c>
    </row>
    <row r="45" spans="2:2" x14ac:dyDescent="0.25">
      <c r="B45" s="48">
        <v>1513</v>
      </c>
    </row>
    <row r="46" spans="2:2" x14ac:dyDescent="0.25">
      <c r="B46" s="48">
        <v>1514</v>
      </c>
    </row>
    <row r="47" spans="2:2" x14ac:dyDescent="0.25">
      <c r="B47" s="48">
        <v>1515</v>
      </c>
    </row>
    <row r="48" spans="2:2" x14ac:dyDescent="0.25">
      <c r="B48" s="48">
        <v>1516</v>
      </c>
    </row>
    <row r="49" spans="2:2" x14ac:dyDescent="0.25">
      <c r="B49" s="48">
        <v>1517</v>
      </c>
    </row>
    <row r="50" spans="2:2" x14ac:dyDescent="0.25">
      <c r="B50" s="48">
        <v>1518</v>
      </c>
    </row>
    <row r="51" spans="2:2" x14ac:dyDescent="0.25">
      <c r="B51" s="48">
        <v>1519</v>
      </c>
    </row>
    <row r="52" spans="2:2" x14ac:dyDescent="0.25">
      <c r="B52" s="48">
        <v>1520</v>
      </c>
    </row>
    <row r="53" spans="2:2" x14ac:dyDescent="0.25">
      <c r="B53" s="48">
        <v>1521</v>
      </c>
    </row>
    <row r="54" spans="2:2" x14ac:dyDescent="0.25">
      <c r="B54" s="48">
        <v>1522</v>
      </c>
    </row>
    <row r="55" spans="2:2" x14ac:dyDescent="0.25">
      <c r="B55" s="48">
        <v>1523</v>
      </c>
    </row>
    <row r="56" spans="2:2" x14ac:dyDescent="0.25">
      <c r="B56" s="48">
        <v>1524</v>
      </c>
    </row>
    <row r="57" spans="2:2" x14ac:dyDescent="0.25">
      <c r="B57" s="48">
        <v>1525</v>
      </c>
    </row>
    <row r="58" spans="2:2" x14ac:dyDescent="0.25">
      <c r="B58" s="48">
        <v>1526</v>
      </c>
    </row>
    <row r="59" spans="2:2" x14ac:dyDescent="0.25">
      <c r="B59" s="48">
        <v>1527</v>
      </c>
    </row>
    <row r="60" spans="2:2" x14ac:dyDescent="0.25">
      <c r="B60" s="48">
        <v>1528</v>
      </c>
    </row>
    <row r="61" spans="2:2" x14ac:dyDescent="0.25">
      <c r="B61" s="48">
        <v>1529</v>
      </c>
    </row>
    <row r="62" spans="2:2" x14ac:dyDescent="0.25">
      <c r="B62" s="48">
        <v>1530</v>
      </c>
    </row>
    <row r="63" spans="2:2" x14ac:dyDescent="0.25">
      <c r="B63" s="48">
        <v>1532</v>
      </c>
    </row>
    <row r="64" spans="2:2" x14ac:dyDescent="0.25">
      <c r="B64" s="48">
        <v>1533</v>
      </c>
    </row>
    <row r="65" spans="2:2" x14ac:dyDescent="0.25">
      <c r="B65" s="48">
        <v>1534</v>
      </c>
    </row>
    <row r="66" spans="2:2" x14ac:dyDescent="0.25">
      <c r="B66" s="48">
        <v>1535</v>
      </c>
    </row>
    <row r="67" spans="2:2" x14ac:dyDescent="0.25">
      <c r="B67" s="48">
        <v>1536</v>
      </c>
    </row>
    <row r="68" spans="2:2" x14ac:dyDescent="0.25">
      <c r="B68" s="48">
        <v>1537</v>
      </c>
    </row>
    <row r="69" spans="2:2" x14ac:dyDescent="0.25">
      <c r="B69" s="48">
        <v>1538</v>
      </c>
    </row>
    <row r="70" spans="2:2" x14ac:dyDescent="0.25">
      <c r="B70" s="48">
        <v>1539</v>
      </c>
    </row>
    <row r="71" spans="2:2" x14ac:dyDescent="0.25">
      <c r="B71" s="48">
        <v>1540</v>
      </c>
    </row>
    <row r="72" spans="2:2" x14ac:dyDescent="0.25">
      <c r="B72" s="48">
        <v>1541</v>
      </c>
    </row>
    <row r="73" spans="2:2" x14ac:dyDescent="0.25">
      <c r="B73" s="48">
        <v>1542</v>
      </c>
    </row>
    <row r="74" spans="2:2" x14ac:dyDescent="0.25">
      <c r="B74" s="48">
        <v>1543</v>
      </c>
    </row>
    <row r="75" spans="2:2" x14ac:dyDescent="0.25">
      <c r="B75" s="48">
        <v>1544</v>
      </c>
    </row>
    <row r="76" spans="2:2" x14ac:dyDescent="0.25">
      <c r="B76" s="48">
        <v>1545</v>
      </c>
    </row>
    <row r="77" spans="2:2" x14ac:dyDescent="0.25">
      <c r="B77" s="48">
        <v>1546</v>
      </c>
    </row>
    <row r="78" spans="2:2" x14ac:dyDescent="0.25">
      <c r="B78" s="48">
        <v>1547</v>
      </c>
    </row>
    <row r="79" spans="2:2" x14ac:dyDescent="0.25">
      <c r="B79" s="48">
        <v>1548</v>
      </c>
    </row>
    <row r="80" spans="2:2" x14ac:dyDescent="0.25">
      <c r="B80" s="48">
        <v>1549</v>
      </c>
    </row>
    <row r="81" spans="2:2" x14ac:dyDescent="0.25">
      <c r="B81" s="48">
        <v>1550</v>
      </c>
    </row>
    <row r="82" spans="2:2" x14ac:dyDescent="0.25">
      <c r="B82" s="48">
        <v>1551</v>
      </c>
    </row>
    <row r="83" spans="2:2" x14ac:dyDescent="0.25">
      <c r="B83" s="48">
        <v>1552</v>
      </c>
    </row>
    <row r="84" spans="2:2" x14ac:dyDescent="0.25">
      <c r="B84" s="48">
        <v>1553</v>
      </c>
    </row>
    <row r="85" spans="2:2" x14ac:dyDescent="0.25">
      <c r="B85" s="48">
        <v>1554</v>
      </c>
    </row>
    <row r="86" spans="2:2" x14ac:dyDescent="0.25">
      <c r="B86" s="48">
        <v>1555</v>
      </c>
    </row>
    <row r="87" spans="2:2" x14ac:dyDescent="0.25">
      <c r="B87" s="48">
        <v>1556</v>
      </c>
    </row>
    <row r="88" spans="2:2" x14ac:dyDescent="0.25">
      <c r="B88" s="48">
        <v>1557</v>
      </c>
    </row>
    <row r="89" spans="2:2" x14ac:dyDescent="0.25">
      <c r="B89" s="48">
        <v>1558</v>
      </c>
    </row>
    <row r="90" spans="2:2" x14ac:dyDescent="0.25">
      <c r="B90" s="48">
        <v>1559</v>
      </c>
    </row>
    <row r="91" spans="2:2" x14ac:dyDescent="0.25">
      <c r="B91" s="48">
        <v>1560</v>
      </c>
    </row>
    <row r="92" spans="2:2" x14ac:dyDescent="0.25">
      <c r="B92" s="48">
        <v>1561</v>
      </c>
    </row>
    <row r="93" spans="2:2" x14ac:dyDescent="0.25">
      <c r="B93" s="48">
        <v>1562</v>
      </c>
    </row>
    <row r="94" spans="2:2" x14ac:dyDescent="0.25">
      <c r="B94" s="48">
        <v>1563</v>
      </c>
    </row>
    <row r="95" spans="2:2" x14ac:dyDescent="0.25">
      <c r="B95" s="48">
        <v>1564</v>
      </c>
    </row>
    <row r="96" spans="2:2" x14ac:dyDescent="0.25">
      <c r="B96" s="48">
        <v>1565</v>
      </c>
    </row>
    <row r="97" spans="2:2" x14ac:dyDescent="0.25">
      <c r="B97" s="48">
        <v>1566</v>
      </c>
    </row>
    <row r="98" spans="2:2" x14ac:dyDescent="0.25">
      <c r="B98" s="48">
        <v>1567</v>
      </c>
    </row>
    <row r="99" spans="2:2" x14ac:dyDescent="0.25">
      <c r="B99" s="48">
        <v>1568</v>
      </c>
    </row>
    <row r="100" spans="2:2" x14ac:dyDescent="0.25">
      <c r="B100" s="48">
        <v>1569</v>
      </c>
    </row>
    <row r="101" spans="2:2" x14ac:dyDescent="0.25">
      <c r="B101" s="48">
        <v>1570</v>
      </c>
    </row>
    <row r="102" spans="2:2" x14ac:dyDescent="0.25">
      <c r="B102" s="48">
        <v>1571</v>
      </c>
    </row>
    <row r="103" spans="2:2" x14ac:dyDescent="0.25">
      <c r="B103" s="48">
        <v>1572</v>
      </c>
    </row>
    <row r="104" spans="2:2" x14ac:dyDescent="0.25">
      <c r="B104" s="48">
        <v>1573</v>
      </c>
    </row>
    <row r="105" spans="2:2" x14ac:dyDescent="0.25">
      <c r="B105" s="48">
        <v>1574</v>
      </c>
    </row>
    <row r="106" spans="2:2" x14ac:dyDescent="0.25">
      <c r="B106" s="48">
        <v>1575</v>
      </c>
    </row>
    <row r="107" spans="2:2" x14ac:dyDescent="0.25">
      <c r="B107" s="48">
        <v>1576</v>
      </c>
    </row>
    <row r="108" spans="2:2" x14ac:dyDescent="0.25">
      <c r="B108" s="48">
        <v>1577</v>
      </c>
    </row>
    <row r="109" spans="2:2" x14ac:dyDescent="0.25">
      <c r="B109" s="48">
        <v>1578</v>
      </c>
    </row>
    <row r="110" spans="2:2" x14ac:dyDescent="0.25">
      <c r="B110" s="159">
        <v>1579</v>
      </c>
    </row>
  </sheetData>
  <autoFilter ref="B1:B312" xr:uid="{0A34A700-CFBC-4AB1-A988-1C836B681C2E}">
    <sortState xmlns:xlrd2="http://schemas.microsoft.com/office/spreadsheetml/2017/richdata2" ref="B2:B312">
      <sortCondition ref="B1:B312"/>
    </sortState>
  </autoFilter>
  <conditionalFormatting sqref="B2:B110">
    <cfRule type="duplicateValues" dxfId="32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30CB3-0603-447A-9630-4CBC8D0A5147}">
  <sheetPr codeName="Feuil12">
    <tabColor rgb="FFFF0000"/>
  </sheetPr>
  <dimension ref="B1:C312"/>
  <sheetViews>
    <sheetView topLeftCell="A181" workbookViewId="0">
      <selection activeCell="C187" sqref="C187"/>
    </sheetView>
  </sheetViews>
  <sheetFormatPr baseColWidth="10" defaultRowHeight="15" x14ac:dyDescent="0.25"/>
  <sheetData>
    <row r="1" spans="2:3" x14ac:dyDescent="0.25">
      <c r="B1" t="s">
        <v>77</v>
      </c>
      <c r="C1" t="s">
        <v>77</v>
      </c>
    </row>
    <row r="2" spans="2:3" x14ac:dyDescent="0.25">
      <c r="B2" s="451">
        <v>995</v>
      </c>
      <c r="C2" t="str">
        <f>B2&amp;""</f>
        <v>995</v>
      </c>
    </row>
    <row r="3" spans="2:3" x14ac:dyDescent="0.25">
      <c r="B3" s="48">
        <v>994</v>
      </c>
      <c r="C3" t="str">
        <f>B3&amp;""</f>
        <v>994</v>
      </c>
    </row>
    <row r="4" spans="2:3" x14ac:dyDescent="0.25">
      <c r="B4" s="48">
        <v>993</v>
      </c>
      <c r="C4" t="str">
        <f>B4&amp;""</f>
        <v>993</v>
      </c>
    </row>
    <row r="5" spans="2:3" x14ac:dyDescent="0.25">
      <c r="B5" s="48">
        <v>992</v>
      </c>
      <c r="C5" t="str">
        <f>B5&amp;""</f>
        <v>992</v>
      </c>
    </row>
    <row r="6" spans="2:3" x14ac:dyDescent="0.25">
      <c r="B6" s="48">
        <v>937</v>
      </c>
      <c r="C6" t="str">
        <f>B6&amp;""</f>
        <v>937</v>
      </c>
    </row>
    <row r="7" spans="2:3" x14ac:dyDescent="0.25">
      <c r="B7" s="48">
        <v>936</v>
      </c>
      <c r="C7" t="str">
        <f>B7&amp;""</f>
        <v>936</v>
      </c>
    </row>
    <row r="8" spans="2:3" x14ac:dyDescent="0.25">
      <c r="B8" s="48">
        <v>9</v>
      </c>
      <c r="C8" t="str">
        <f>B8&amp;""</f>
        <v>9</v>
      </c>
    </row>
    <row r="9" spans="2:3" x14ac:dyDescent="0.25">
      <c r="B9" s="48">
        <v>894</v>
      </c>
      <c r="C9" t="str">
        <f>B9&amp;""</f>
        <v>894</v>
      </c>
    </row>
    <row r="10" spans="2:3" x14ac:dyDescent="0.25">
      <c r="B10" s="48">
        <v>893</v>
      </c>
      <c r="C10" t="str">
        <f>B10&amp;""</f>
        <v>893</v>
      </c>
    </row>
    <row r="11" spans="2:3" x14ac:dyDescent="0.25">
      <c r="B11" s="48">
        <v>840</v>
      </c>
      <c r="C11" t="str">
        <f>B11&amp;""</f>
        <v>840</v>
      </c>
    </row>
    <row r="12" spans="2:3" x14ac:dyDescent="0.25">
      <c r="B12" s="48">
        <v>839</v>
      </c>
      <c r="C12" t="str">
        <f>B12&amp;""</f>
        <v>839</v>
      </c>
    </row>
    <row r="13" spans="2:3" x14ac:dyDescent="0.25">
      <c r="B13" s="48">
        <v>836</v>
      </c>
      <c r="C13" t="str">
        <f>B13&amp;""</f>
        <v>836</v>
      </c>
    </row>
    <row r="14" spans="2:3" x14ac:dyDescent="0.25">
      <c r="B14" s="48">
        <v>835</v>
      </c>
      <c r="C14" t="str">
        <f>B14&amp;""</f>
        <v>835</v>
      </c>
    </row>
    <row r="15" spans="2:3" x14ac:dyDescent="0.25">
      <c r="B15" s="48">
        <v>8</v>
      </c>
      <c r="C15" t="str">
        <f>B15&amp;""</f>
        <v>8</v>
      </c>
    </row>
    <row r="16" spans="2:3" x14ac:dyDescent="0.25">
      <c r="B16" s="48">
        <v>78</v>
      </c>
      <c r="C16" t="str">
        <f>B16&amp;""</f>
        <v>78</v>
      </c>
    </row>
    <row r="17" spans="2:3" x14ac:dyDescent="0.25">
      <c r="B17" s="48">
        <v>77</v>
      </c>
      <c r="C17" t="str">
        <f>B17&amp;""</f>
        <v>77</v>
      </c>
    </row>
    <row r="18" spans="2:3" x14ac:dyDescent="0.25">
      <c r="B18" s="48">
        <v>76</v>
      </c>
      <c r="C18" t="str">
        <f>B18&amp;""</f>
        <v>76</v>
      </c>
    </row>
    <row r="19" spans="2:3" x14ac:dyDescent="0.25">
      <c r="B19" s="48">
        <v>750</v>
      </c>
      <c r="C19" t="str">
        <f>B19&amp;""</f>
        <v>750</v>
      </c>
    </row>
    <row r="20" spans="2:3" x14ac:dyDescent="0.25">
      <c r="B20" s="48">
        <v>75</v>
      </c>
      <c r="C20" t="str">
        <f>B20&amp;""</f>
        <v>75</v>
      </c>
    </row>
    <row r="21" spans="2:3" x14ac:dyDescent="0.25">
      <c r="B21" s="48">
        <v>749</v>
      </c>
      <c r="C21" t="str">
        <f>B21&amp;""</f>
        <v>749</v>
      </c>
    </row>
    <row r="22" spans="2:3" x14ac:dyDescent="0.25">
      <c r="B22" s="48">
        <v>748</v>
      </c>
      <c r="C22" t="str">
        <f>B22&amp;""</f>
        <v>748</v>
      </c>
    </row>
    <row r="23" spans="2:3" x14ac:dyDescent="0.25">
      <c r="B23" s="48">
        <v>747</v>
      </c>
      <c r="C23" t="str">
        <f>B23&amp;""</f>
        <v>747</v>
      </c>
    </row>
    <row r="24" spans="2:3" x14ac:dyDescent="0.25">
      <c r="B24" s="48">
        <v>746</v>
      </c>
      <c r="C24" t="str">
        <f>B24&amp;""</f>
        <v>746</v>
      </c>
    </row>
    <row r="25" spans="2:3" x14ac:dyDescent="0.25">
      <c r="B25" s="48">
        <v>745</v>
      </c>
      <c r="C25" t="str">
        <f>B25&amp;""</f>
        <v>745</v>
      </c>
    </row>
    <row r="26" spans="2:3" x14ac:dyDescent="0.25">
      <c r="B26" s="48">
        <v>744</v>
      </c>
      <c r="C26" t="str">
        <f>B26&amp;""</f>
        <v>744</v>
      </c>
    </row>
    <row r="27" spans="2:3" x14ac:dyDescent="0.25">
      <c r="B27" s="48">
        <v>743</v>
      </c>
      <c r="C27" t="str">
        <f>B27&amp;""</f>
        <v>743</v>
      </c>
    </row>
    <row r="28" spans="2:3" x14ac:dyDescent="0.25">
      <c r="B28" s="48">
        <v>742</v>
      </c>
      <c r="C28" t="str">
        <f>B28&amp;""</f>
        <v>742</v>
      </c>
    </row>
    <row r="29" spans="2:3" x14ac:dyDescent="0.25">
      <c r="B29" s="48">
        <v>741</v>
      </c>
      <c r="C29" t="str">
        <f>B29&amp;""</f>
        <v>741</v>
      </c>
    </row>
    <row r="30" spans="2:3" x14ac:dyDescent="0.25">
      <c r="B30" s="48">
        <v>740</v>
      </c>
      <c r="C30" t="str">
        <f>B30&amp;""</f>
        <v>740</v>
      </c>
    </row>
    <row r="31" spans="2:3" x14ac:dyDescent="0.25">
      <c r="B31" s="48">
        <v>74</v>
      </c>
      <c r="C31" t="str">
        <f>B31&amp;""</f>
        <v>74</v>
      </c>
    </row>
    <row r="32" spans="2:3" x14ac:dyDescent="0.25">
      <c r="B32" s="48">
        <v>739</v>
      </c>
      <c r="C32" t="str">
        <f>B32&amp;""</f>
        <v>739</v>
      </c>
    </row>
    <row r="33" spans="2:3" x14ac:dyDescent="0.25">
      <c r="B33" s="48">
        <v>738</v>
      </c>
      <c r="C33" t="str">
        <f>B33&amp;""</f>
        <v>738</v>
      </c>
    </row>
    <row r="34" spans="2:3" x14ac:dyDescent="0.25">
      <c r="B34" s="48">
        <v>737</v>
      </c>
      <c r="C34" t="str">
        <f>B34&amp;""</f>
        <v>737</v>
      </c>
    </row>
    <row r="35" spans="2:3" x14ac:dyDescent="0.25">
      <c r="B35" s="48">
        <v>734</v>
      </c>
      <c r="C35" t="str">
        <f>B35&amp;""</f>
        <v>734</v>
      </c>
    </row>
    <row r="36" spans="2:3" x14ac:dyDescent="0.25">
      <c r="B36" s="48">
        <v>733</v>
      </c>
      <c r="C36" t="str">
        <f>B36&amp;""</f>
        <v>733</v>
      </c>
    </row>
    <row r="37" spans="2:3" x14ac:dyDescent="0.25">
      <c r="B37" s="48">
        <v>732</v>
      </c>
      <c r="C37" t="str">
        <f>B37&amp;""</f>
        <v>732</v>
      </c>
    </row>
    <row r="38" spans="2:3" x14ac:dyDescent="0.25">
      <c r="B38" s="48">
        <v>731</v>
      </c>
      <c r="C38" t="str">
        <f>B38&amp;""</f>
        <v>731</v>
      </c>
    </row>
    <row r="39" spans="2:3" x14ac:dyDescent="0.25">
      <c r="B39" s="48">
        <v>730</v>
      </c>
      <c r="C39" t="str">
        <f>B39&amp;""</f>
        <v>730</v>
      </c>
    </row>
    <row r="40" spans="2:3" x14ac:dyDescent="0.25">
      <c r="B40" s="48">
        <v>73</v>
      </c>
      <c r="C40" t="str">
        <f>B40&amp;""</f>
        <v>73</v>
      </c>
    </row>
    <row r="41" spans="2:3" x14ac:dyDescent="0.25">
      <c r="B41" s="48">
        <v>729</v>
      </c>
      <c r="C41" t="str">
        <f>B41&amp;""</f>
        <v>729</v>
      </c>
    </row>
    <row r="42" spans="2:3" x14ac:dyDescent="0.25">
      <c r="B42" s="48">
        <v>728</v>
      </c>
      <c r="C42" t="str">
        <f>B42&amp;""</f>
        <v>728</v>
      </c>
    </row>
    <row r="43" spans="2:3" x14ac:dyDescent="0.25">
      <c r="B43" s="48">
        <v>727</v>
      </c>
      <c r="C43" t="str">
        <f>B43&amp;""</f>
        <v>727</v>
      </c>
    </row>
    <row r="44" spans="2:3" x14ac:dyDescent="0.25">
      <c r="B44" s="48">
        <v>72</v>
      </c>
      <c r="C44" t="str">
        <f>B44&amp;""</f>
        <v>72</v>
      </c>
    </row>
    <row r="45" spans="2:3" x14ac:dyDescent="0.25">
      <c r="B45" s="48">
        <v>71</v>
      </c>
      <c r="C45" t="str">
        <f>B45&amp;""</f>
        <v>71</v>
      </c>
    </row>
    <row r="46" spans="2:3" x14ac:dyDescent="0.25">
      <c r="B46" s="48">
        <v>706</v>
      </c>
      <c r="C46" t="str">
        <f>B46&amp;""</f>
        <v>706</v>
      </c>
    </row>
    <row r="47" spans="2:3" x14ac:dyDescent="0.25">
      <c r="B47" s="48">
        <v>705</v>
      </c>
      <c r="C47" t="str">
        <f>B47&amp;""</f>
        <v>705</v>
      </c>
    </row>
    <row r="48" spans="2:3" x14ac:dyDescent="0.25">
      <c r="B48" s="48">
        <v>70</v>
      </c>
      <c r="C48" t="str">
        <f>B48&amp;""</f>
        <v>70</v>
      </c>
    </row>
    <row r="49" spans="2:3" x14ac:dyDescent="0.25">
      <c r="B49" s="48">
        <v>7</v>
      </c>
      <c r="C49" t="str">
        <f>B49&amp;""</f>
        <v>7</v>
      </c>
    </row>
    <row r="50" spans="2:3" x14ac:dyDescent="0.25">
      <c r="B50" s="48">
        <v>691</v>
      </c>
      <c r="C50" t="str">
        <f>B50&amp;""</f>
        <v>691</v>
      </c>
    </row>
    <row r="51" spans="2:3" x14ac:dyDescent="0.25">
      <c r="B51" s="48">
        <v>690</v>
      </c>
      <c r="C51" t="str">
        <f>B51&amp;""</f>
        <v>690</v>
      </c>
    </row>
    <row r="52" spans="2:3" x14ac:dyDescent="0.25">
      <c r="B52" s="48">
        <v>69</v>
      </c>
      <c r="C52" t="str">
        <f>B52&amp;""</f>
        <v>69</v>
      </c>
    </row>
    <row r="53" spans="2:3" x14ac:dyDescent="0.25">
      <c r="B53" s="48">
        <v>685</v>
      </c>
      <c r="C53" t="str">
        <f>B53&amp;""</f>
        <v>685</v>
      </c>
    </row>
    <row r="54" spans="2:3" x14ac:dyDescent="0.25">
      <c r="B54" s="48">
        <v>684</v>
      </c>
      <c r="C54" t="str">
        <f>B54&amp;""</f>
        <v>684</v>
      </c>
    </row>
    <row r="55" spans="2:3" x14ac:dyDescent="0.25">
      <c r="B55" s="48">
        <v>68</v>
      </c>
      <c r="C55" t="str">
        <f>B55&amp;""</f>
        <v>68</v>
      </c>
    </row>
    <row r="56" spans="2:3" x14ac:dyDescent="0.25">
      <c r="B56" s="48">
        <v>67</v>
      </c>
      <c r="C56" t="str">
        <f>B56&amp;""</f>
        <v>67</v>
      </c>
    </row>
    <row r="57" spans="2:3" x14ac:dyDescent="0.25">
      <c r="B57" s="48">
        <v>665</v>
      </c>
      <c r="C57" t="str">
        <f>B57&amp;""</f>
        <v>665</v>
      </c>
    </row>
    <row r="58" spans="2:3" x14ac:dyDescent="0.25">
      <c r="B58" s="48">
        <v>664</v>
      </c>
      <c r="C58" t="str">
        <f>B58&amp;""</f>
        <v>664</v>
      </c>
    </row>
    <row r="59" spans="2:3" x14ac:dyDescent="0.25">
      <c r="B59" s="48">
        <v>659</v>
      </c>
      <c r="C59" t="str">
        <f>B59&amp;""</f>
        <v>659</v>
      </c>
    </row>
    <row r="60" spans="2:3" x14ac:dyDescent="0.25">
      <c r="B60" s="48">
        <v>658</v>
      </c>
      <c r="C60" t="str">
        <f>B60&amp;""</f>
        <v>658</v>
      </c>
    </row>
    <row r="61" spans="2:3" x14ac:dyDescent="0.25">
      <c r="B61" s="48">
        <v>657</v>
      </c>
      <c r="C61" t="str">
        <f>B61&amp;""</f>
        <v>657</v>
      </c>
    </row>
    <row r="62" spans="2:3" x14ac:dyDescent="0.25">
      <c r="B62" s="48">
        <v>656</v>
      </c>
      <c r="C62" t="str">
        <f>B62&amp;""</f>
        <v>656</v>
      </c>
    </row>
    <row r="63" spans="2:3" x14ac:dyDescent="0.25">
      <c r="B63" s="48">
        <v>655</v>
      </c>
      <c r="C63" t="str">
        <f>B63&amp;""</f>
        <v>655</v>
      </c>
    </row>
    <row r="64" spans="2:3" x14ac:dyDescent="0.25">
      <c r="B64" s="48">
        <v>654</v>
      </c>
      <c r="C64" t="str">
        <f>B64&amp;""</f>
        <v>654</v>
      </c>
    </row>
    <row r="65" spans="2:3" x14ac:dyDescent="0.25">
      <c r="B65" s="48">
        <v>653</v>
      </c>
      <c r="C65" t="str">
        <f>B65&amp;""</f>
        <v>653</v>
      </c>
    </row>
    <row r="66" spans="2:3" x14ac:dyDescent="0.25">
      <c r="B66" s="48">
        <v>652</v>
      </c>
      <c r="C66" t="str">
        <f>B66&amp;""</f>
        <v>652</v>
      </c>
    </row>
    <row r="67" spans="2:3" x14ac:dyDescent="0.25">
      <c r="B67" s="48">
        <v>651</v>
      </c>
      <c r="C67" t="str">
        <f>B67&amp;""</f>
        <v>651</v>
      </c>
    </row>
    <row r="68" spans="2:3" x14ac:dyDescent="0.25">
      <c r="B68" s="48">
        <v>650</v>
      </c>
      <c r="C68" t="str">
        <f>B68&amp;""</f>
        <v>650</v>
      </c>
    </row>
    <row r="69" spans="2:3" x14ac:dyDescent="0.25">
      <c r="B69" s="48">
        <v>649</v>
      </c>
      <c r="C69" t="str">
        <f>B69&amp;""</f>
        <v>649</v>
      </c>
    </row>
    <row r="70" spans="2:3" x14ac:dyDescent="0.25">
      <c r="B70" s="48">
        <v>648</v>
      </c>
      <c r="C70" t="str">
        <f>B70&amp;""</f>
        <v>648</v>
      </c>
    </row>
    <row r="71" spans="2:3" x14ac:dyDescent="0.25">
      <c r="B71" s="48">
        <v>640</v>
      </c>
      <c r="C71" t="str">
        <f>B71&amp;""</f>
        <v>640</v>
      </c>
    </row>
    <row r="72" spans="2:3" x14ac:dyDescent="0.25">
      <c r="B72" s="48">
        <v>639</v>
      </c>
      <c r="C72" t="str">
        <f>B72&amp;""</f>
        <v>639</v>
      </c>
    </row>
    <row r="73" spans="2:3" x14ac:dyDescent="0.25">
      <c r="B73" s="48">
        <v>638</v>
      </c>
      <c r="C73" t="str">
        <f>B73&amp;""</f>
        <v>638</v>
      </c>
    </row>
    <row r="74" spans="2:3" x14ac:dyDescent="0.25">
      <c r="B74" s="48">
        <v>637</v>
      </c>
      <c r="C74" t="str">
        <f>B74&amp;""</f>
        <v>637</v>
      </c>
    </row>
    <row r="75" spans="2:3" x14ac:dyDescent="0.25">
      <c r="B75" s="48">
        <v>636</v>
      </c>
      <c r="C75" t="str">
        <f>B75&amp;""</f>
        <v>636</v>
      </c>
    </row>
    <row r="76" spans="2:3" x14ac:dyDescent="0.25">
      <c r="B76" s="48">
        <v>635</v>
      </c>
      <c r="C76" t="str">
        <f>B76&amp;""</f>
        <v>635</v>
      </c>
    </row>
    <row r="77" spans="2:3" x14ac:dyDescent="0.25">
      <c r="B77" s="48">
        <v>630</v>
      </c>
      <c r="C77" t="str">
        <f>B77&amp;""</f>
        <v>630</v>
      </c>
    </row>
    <row r="78" spans="2:3" x14ac:dyDescent="0.25">
      <c r="B78" s="48">
        <v>629</v>
      </c>
      <c r="C78" t="str">
        <f>B78&amp;""</f>
        <v>629</v>
      </c>
    </row>
    <row r="79" spans="2:3" x14ac:dyDescent="0.25">
      <c r="B79" s="48">
        <v>628</v>
      </c>
      <c r="C79" t="str">
        <f>B79&amp;""</f>
        <v>628</v>
      </c>
    </row>
    <row r="80" spans="2:3" x14ac:dyDescent="0.25">
      <c r="B80" s="48">
        <v>627</v>
      </c>
      <c r="C80" t="str">
        <f>B80&amp;""</f>
        <v>627</v>
      </c>
    </row>
    <row r="81" spans="2:3" x14ac:dyDescent="0.25">
      <c r="B81" s="48">
        <v>626</v>
      </c>
      <c r="C81" t="str">
        <f>B81&amp;""</f>
        <v>626</v>
      </c>
    </row>
    <row r="82" spans="2:3" x14ac:dyDescent="0.25">
      <c r="B82" s="48">
        <v>625</v>
      </c>
      <c r="C82" t="str">
        <f>B82&amp;""</f>
        <v>625</v>
      </c>
    </row>
    <row r="83" spans="2:3" x14ac:dyDescent="0.25">
      <c r="B83" s="48">
        <v>624</v>
      </c>
      <c r="C83" t="str">
        <f>B83&amp;""</f>
        <v>624</v>
      </c>
    </row>
    <row r="84" spans="2:3" x14ac:dyDescent="0.25">
      <c r="B84" s="48">
        <v>623</v>
      </c>
      <c r="C84" t="str">
        <f>B84&amp;""</f>
        <v>623</v>
      </c>
    </row>
    <row r="85" spans="2:3" x14ac:dyDescent="0.25">
      <c r="B85" s="48">
        <v>622</v>
      </c>
      <c r="C85" t="str">
        <f>B85&amp;""</f>
        <v>622</v>
      </c>
    </row>
    <row r="86" spans="2:3" x14ac:dyDescent="0.25">
      <c r="B86" s="48">
        <v>621</v>
      </c>
      <c r="C86" t="str">
        <f>B86&amp;""</f>
        <v>621</v>
      </c>
    </row>
    <row r="87" spans="2:3" x14ac:dyDescent="0.25">
      <c r="B87" s="48">
        <v>620</v>
      </c>
      <c r="C87" t="str">
        <f>B87&amp;""</f>
        <v>620</v>
      </c>
    </row>
    <row r="88" spans="2:3" x14ac:dyDescent="0.25">
      <c r="B88" s="48">
        <v>619</v>
      </c>
      <c r="C88" t="str">
        <f>B88&amp;""</f>
        <v>619</v>
      </c>
    </row>
    <row r="89" spans="2:3" x14ac:dyDescent="0.25">
      <c r="B89" s="48">
        <v>618</v>
      </c>
      <c r="C89" t="str">
        <f>B89&amp;""</f>
        <v>618</v>
      </c>
    </row>
    <row r="90" spans="2:3" x14ac:dyDescent="0.25">
      <c r="B90" s="48">
        <v>617</v>
      </c>
      <c r="C90" t="str">
        <f>B90&amp;""</f>
        <v>617</v>
      </c>
    </row>
    <row r="91" spans="2:3" x14ac:dyDescent="0.25">
      <c r="B91" s="48">
        <v>616</v>
      </c>
      <c r="C91" t="str">
        <f>B91&amp;""</f>
        <v>616</v>
      </c>
    </row>
    <row r="92" spans="2:3" x14ac:dyDescent="0.25">
      <c r="B92" s="48">
        <v>615</v>
      </c>
      <c r="C92" t="str">
        <f>B92&amp;""</f>
        <v>615</v>
      </c>
    </row>
    <row r="93" spans="2:3" x14ac:dyDescent="0.25">
      <c r="B93" s="48">
        <v>614</v>
      </c>
      <c r="C93" t="str">
        <f>B93&amp;""</f>
        <v>614</v>
      </c>
    </row>
    <row r="94" spans="2:3" x14ac:dyDescent="0.25">
      <c r="B94" s="48">
        <v>613</v>
      </c>
      <c r="C94" t="str">
        <f>B94&amp;""</f>
        <v>613</v>
      </c>
    </row>
    <row r="95" spans="2:3" x14ac:dyDescent="0.25">
      <c r="B95" s="48">
        <v>612</v>
      </c>
      <c r="C95" t="str">
        <f>B95&amp;""</f>
        <v>612</v>
      </c>
    </row>
    <row r="96" spans="2:3" x14ac:dyDescent="0.25">
      <c r="B96" s="48">
        <v>611</v>
      </c>
      <c r="C96" t="str">
        <f>B96&amp;""</f>
        <v>611</v>
      </c>
    </row>
    <row r="97" spans="2:3" x14ac:dyDescent="0.25">
      <c r="B97" s="48">
        <v>610</v>
      </c>
      <c r="C97" t="str">
        <f>B97&amp;""</f>
        <v>610</v>
      </c>
    </row>
    <row r="98" spans="2:3" x14ac:dyDescent="0.25">
      <c r="B98" s="48">
        <v>609</v>
      </c>
      <c r="C98" t="str">
        <f>B98&amp;""</f>
        <v>609</v>
      </c>
    </row>
    <row r="99" spans="2:3" x14ac:dyDescent="0.25">
      <c r="B99" s="48">
        <v>608</v>
      </c>
      <c r="C99" t="str">
        <f>B99&amp;""</f>
        <v>608</v>
      </c>
    </row>
    <row r="100" spans="2:3" x14ac:dyDescent="0.25">
      <c r="B100" s="48">
        <v>607</v>
      </c>
      <c r="C100" t="str">
        <f>B100&amp;""</f>
        <v>607</v>
      </c>
    </row>
    <row r="101" spans="2:3" x14ac:dyDescent="0.25">
      <c r="B101" s="48">
        <v>606</v>
      </c>
      <c r="C101" t="str">
        <f>B101&amp;""</f>
        <v>606</v>
      </c>
    </row>
    <row r="102" spans="2:3" x14ac:dyDescent="0.25">
      <c r="B102" s="48">
        <v>605</v>
      </c>
      <c r="C102" t="str">
        <f>B102&amp;""</f>
        <v>605</v>
      </c>
    </row>
    <row r="103" spans="2:3" x14ac:dyDescent="0.25">
      <c r="B103" s="48">
        <v>604</v>
      </c>
      <c r="C103" t="str">
        <f>B103&amp;""</f>
        <v>604</v>
      </c>
    </row>
    <row r="104" spans="2:3" x14ac:dyDescent="0.25">
      <c r="B104" s="48">
        <v>603</v>
      </c>
      <c r="C104" t="str">
        <f>B104&amp;""</f>
        <v>603</v>
      </c>
    </row>
    <row r="105" spans="2:3" x14ac:dyDescent="0.25">
      <c r="B105" s="48">
        <v>602</v>
      </c>
      <c r="C105" t="str">
        <f>B105&amp;""</f>
        <v>602</v>
      </c>
    </row>
    <row r="106" spans="2:3" x14ac:dyDescent="0.25">
      <c r="B106" s="48">
        <v>601</v>
      </c>
      <c r="C106" s="455" t="str">
        <f>B106&amp;""</f>
        <v>601</v>
      </c>
    </row>
    <row r="107" spans="2:3" x14ac:dyDescent="0.25">
      <c r="B107" s="48">
        <v>600</v>
      </c>
      <c r="C107" t="str">
        <f>B107&amp;""</f>
        <v>600</v>
      </c>
    </row>
    <row r="108" spans="2:3" x14ac:dyDescent="0.25">
      <c r="B108" s="48">
        <v>6</v>
      </c>
      <c r="C108" t="str">
        <f>B108&amp;""</f>
        <v>6</v>
      </c>
    </row>
    <row r="109" spans="2:3" x14ac:dyDescent="0.25">
      <c r="B109" s="48">
        <v>599</v>
      </c>
      <c r="C109" t="str">
        <f>B109&amp;""</f>
        <v>599</v>
      </c>
    </row>
    <row r="110" spans="2:3" x14ac:dyDescent="0.25">
      <c r="B110" s="48">
        <v>598</v>
      </c>
      <c r="C110" t="str">
        <f>B110&amp;""</f>
        <v>598</v>
      </c>
    </row>
    <row r="111" spans="2:3" x14ac:dyDescent="0.25">
      <c r="B111" s="48">
        <v>597</v>
      </c>
      <c r="C111" t="str">
        <f>B111&amp;""</f>
        <v>597</v>
      </c>
    </row>
    <row r="112" spans="2:3" x14ac:dyDescent="0.25">
      <c r="B112" s="48">
        <v>596</v>
      </c>
      <c r="C112" t="str">
        <f>B112&amp;""</f>
        <v>596</v>
      </c>
    </row>
    <row r="113" spans="2:3" x14ac:dyDescent="0.25">
      <c r="B113" s="48">
        <v>595</v>
      </c>
      <c r="C113" t="str">
        <f>B113&amp;""</f>
        <v>595</v>
      </c>
    </row>
    <row r="114" spans="2:3" x14ac:dyDescent="0.25">
      <c r="B114" s="48">
        <v>594</v>
      </c>
      <c r="C114" t="str">
        <f>B114&amp;""</f>
        <v>594</v>
      </c>
    </row>
    <row r="115" spans="2:3" x14ac:dyDescent="0.25">
      <c r="B115" s="48">
        <v>593</v>
      </c>
      <c r="C115" t="str">
        <f>B115&amp;""</f>
        <v>593</v>
      </c>
    </row>
    <row r="116" spans="2:3" x14ac:dyDescent="0.25">
      <c r="B116" s="48">
        <v>592</v>
      </c>
      <c r="C116" t="str">
        <f>B116&amp;""</f>
        <v>592</v>
      </c>
    </row>
    <row r="117" spans="2:3" x14ac:dyDescent="0.25">
      <c r="B117" s="48">
        <v>591</v>
      </c>
      <c r="C117" t="str">
        <f>B117&amp;""</f>
        <v>591</v>
      </c>
    </row>
    <row r="118" spans="2:3" x14ac:dyDescent="0.25">
      <c r="B118" s="48">
        <v>590</v>
      </c>
      <c r="C118" t="str">
        <f>B118&amp;""</f>
        <v>590</v>
      </c>
    </row>
    <row r="119" spans="2:3" x14ac:dyDescent="0.25">
      <c r="B119" s="48">
        <v>589</v>
      </c>
      <c r="C119" t="str">
        <f>B119&amp;""</f>
        <v>589</v>
      </c>
    </row>
    <row r="120" spans="2:3" x14ac:dyDescent="0.25">
      <c r="B120" s="48">
        <v>588</v>
      </c>
      <c r="C120" t="str">
        <f>B120&amp;""</f>
        <v>588</v>
      </c>
    </row>
    <row r="121" spans="2:3" x14ac:dyDescent="0.25">
      <c r="B121" s="48">
        <v>587</v>
      </c>
      <c r="C121" t="str">
        <f>B121&amp;""</f>
        <v>587</v>
      </c>
    </row>
    <row r="122" spans="2:3" x14ac:dyDescent="0.25">
      <c r="B122" s="48">
        <v>586</v>
      </c>
      <c r="C122" t="str">
        <f>B122&amp;""</f>
        <v>586</v>
      </c>
    </row>
    <row r="123" spans="2:3" x14ac:dyDescent="0.25">
      <c r="B123" s="48">
        <v>585</v>
      </c>
      <c r="C123" t="str">
        <f>B123&amp;""</f>
        <v>585</v>
      </c>
    </row>
    <row r="124" spans="2:3" x14ac:dyDescent="0.25">
      <c r="B124" s="48">
        <v>584</v>
      </c>
      <c r="C124" t="str">
        <f>B124&amp;""</f>
        <v>584</v>
      </c>
    </row>
    <row r="125" spans="2:3" x14ac:dyDescent="0.25">
      <c r="B125" s="48">
        <v>583</v>
      </c>
      <c r="C125" t="str">
        <f>B125&amp;""</f>
        <v>583</v>
      </c>
    </row>
    <row r="126" spans="2:3" x14ac:dyDescent="0.25">
      <c r="B126" s="48">
        <v>582</v>
      </c>
      <c r="C126" t="str">
        <f>B126&amp;""</f>
        <v>582</v>
      </c>
    </row>
    <row r="127" spans="2:3" x14ac:dyDescent="0.25">
      <c r="B127" s="48">
        <v>581</v>
      </c>
      <c r="C127" t="str">
        <f>B127&amp;""</f>
        <v>581</v>
      </c>
    </row>
    <row r="128" spans="2:3" x14ac:dyDescent="0.25">
      <c r="B128" s="48">
        <v>580</v>
      </c>
      <c r="C128" t="str">
        <f>B128&amp;""</f>
        <v>580</v>
      </c>
    </row>
    <row r="129" spans="2:3" x14ac:dyDescent="0.25">
      <c r="B129" s="48">
        <v>579</v>
      </c>
      <c r="C129" t="str">
        <f>B129&amp;""</f>
        <v>579</v>
      </c>
    </row>
    <row r="130" spans="2:3" x14ac:dyDescent="0.25">
      <c r="B130" s="48">
        <v>558</v>
      </c>
      <c r="C130" t="str">
        <f>B130&amp;""</f>
        <v>558</v>
      </c>
    </row>
    <row r="131" spans="2:3" x14ac:dyDescent="0.25">
      <c r="B131" s="48">
        <v>557</v>
      </c>
      <c r="C131" t="str">
        <f>B131&amp;""</f>
        <v>557</v>
      </c>
    </row>
    <row r="132" spans="2:3" x14ac:dyDescent="0.25">
      <c r="B132" s="48">
        <v>547</v>
      </c>
      <c r="C132" t="str">
        <f>B132&amp;""</f>
        <v>547</v>
      </c>
    </row>
    <row r="133" spans="2:3" x14ac:dyDescent="0.25">
      <c r="B133" s="48">
        <v>546</v>
      </c>
      <c r="C133" t="str">
        <f>B133&amp;""</f>
        <v>546</v>
      </c>
    </row>
    <row r="134" spans="2:3" x14ac:dyDescent="0.25">
      <c r="B134" s="48">
        <v>545</v>
      </c>
      <c r="C134" t="str">
        <f>B134&amp;""</f>
        <v>545</v>
      </c>
    </row>
    <row r="135" spans="2:3" x14ac:dyDescent="0.25">
      <c r="B135" s="48">
        <v>544</v>
      </c>
      <c r="C135" t="str">
        <f>B135&amp;""</f>
        <v>544</v>
      </c>
    </row>
    <row r="136" spans="2:3" x14ac:dyDescent="0.25">
      <c r="B136" s="48">
        <v>539</v>
      </c>
      <c r="C136" t="str">
        <f>B136&amp;""</f>
        <v>539</v>
      </c>
    </row>
    <row r="137" spans="2:3" x14ac:dyDescent="0.25">
      <c r="B137" s="48">
        <v>538</v>
      </c>
      <c r="C137" t="str">
        <f>B137&amp;""</f>
        <v>538</v>
      </c>
    </row>
    <row r="138" spans="2:3" x14ac:dyDescent="0.25">
      <c r="B138" s="48">
        <v>527</v>
      </c>
      <c r="C138" t="str">
        <f>B138&amp;""</f>
        <v>527</v>
      </c>
    </row>
    <row r="139" spans="2:3" x14ac:dyDescent="0.25">
      <c r="B139" s="48">
        <v>526</v>
      </c>
      <c r="C139" t="str">
        <f>B139&amp;""</f>
        <v>526</v>
      </c>
    </row>
    <row r="140" spans="2:3" x14ac:dyDescent="0.25">
      <c r="B140" s="48">
        <v>5</v>
      </c>
      <c r="C140" t="str">
        <f>B140&amp;""</f>
        <v>5</v>
      </c>
    </row>
    <row r="141" spans="2:3" x14ac:dyDescent="0.25">
      <c r="B141" s="48">
        <v>490</v>
      </c>
      <c r="C141" t="str">
        <f>B141&amp;""</f>
        <v>490</v>
      </c>
    </row>
    <row r="142" spans="2:3" x14ac:dyDescent="0.25">
      <c r="B142" s="48">
        <v>489</v>
      </c>
      <c r="C142" t="str">
        <f>B142&amp;""</f>
        <v>489</v>
      </c>
    </row>
    <row r="143" spans="2:3" x14ac:dyDescent="0.25">
      <c r="B143" s="48">
        <v>480</v>
      </c>
      <c r="C143" t="str">
        <f>B143&amp;""</f>
        <v>480</v>
      </c>
    </row>
    <row r="144" spans="2:3" x14ac:dyDescent="0.25">
      <c r="B144" s="48">
        <v>479</v>
      </c>
      <c r="C144" t="str">
        <f>B144&amp;""</f>
        <v>479</v>
      </c>
    </row>
    <row r="145" spans="2:3" x14ac:dyDescent="0.25">
      <c r="B145" s="48">
        <v>413</v>
      </c>
      <c r="C145" t="str">
        <f>B145&amp;""</f>
        <v>413</v>
      </c>
    </row>
    <row r="146" spans="2:3" x14ac:dyDescent="0.25">
      <c r="B146" s="48">
        <v>412</v>
      </c>
      <c r="C146" t="str">
        <f>B146&amp;""</f>
        <v>412</v>
      </c>
    </row>
    <row r="147" spans="2:3" x14ac:dyDescent="0.25">
      <c r="B147" s="48">
        <v>4</v>
      </c>
      <c r="C147" t="str">
        <f>B147&amp;""</f>
        <v>4</v>
      </c>
    </row>
    <row r="148" spans="2:3" x14ac:dyDescent="0.25">
      <c r="B148" s="48">
        <v>335</v>
      </c>
      <c r="C148" t="str">
        <f>B148&amp;""</f>
        <v>335</v>
      </c>
    </row>
    <row r="149" spans="2:3" x14ac:dyDescent="0.25">
      <c r="B149" s="48">
        <v>334</v>
      </c>
      <c r="C149" t="str">
        <f>B149&amp;""</f>
        <v>334</v>
      </c>
    </row>
    <row r="150" spans="2:3" x14ac:dyDescent="0.25">
      <c r="B150" s="48">
        <v>321</v>
      </c>
      <c r="C150" t="str">
        <f>B150&amp;""</f>
        <v>321</v>
      </c>
    </row>
    <row r="151" spans="2:3" x14ac:dyDescent="0.25">
      <c r="B151" s="48">
        <v>320</v>
      </c>
      <c r="C151" t="str">
        <f>B151&amp;""</f>
        <v>320</v>
      </c>
    </row>
    <row r="152" spans="2:3" x14ac:dyDescent="0.25">
      <c r="B152" s="48">
        <v>3</v>
      </c>
      <c r="C152" t="str">
        <f>B152&amp;""</f>
        <v>3</v>
      </c>
    </row>
    <row r="153" spans="2:3" x14ac:dyDescent="0.25">
      <c r="B153" s="48">
        <v>290</v>
      </c>
      <c r="C153" t="str">
        <f>B153&amp;""</f>
        <v>290</v>
      </c>
    </row>
    <row r="154" spans="2:3" x14ac:dyDescent="0.25">
      <c r="B154" s="48">
        <v>289</v>
      </c>
      <c r="C154" t="str">
        <f>B154&amp;""</f>
        <v>289</v>
      </c>
    </row>
    <row r="155" spans="2:3" x14ac:dyDescent="0.25">
      <c r="B155" s="48">
        <v>280</v>
      </c>
      <c r="C155" t="str">
        <f>B155&amp;""</f>
        <v>280</v>
      </c>
    </row>
    <row r="156" spans="2:3" x14ac:dyDescent="0.25">
      <c r="B156" s="48">
        <v>279</v>
      </c>
      <c r="C156" t="str">
        <f>B156&amp;""</f>
        <v>279</v>
      </c>
    </row>
    <row r="157" spans="2:3" x14ac:dyDescent="0.25">
      <c r="B157" s="48">
        <v>263</v>
      </c>
      <c r="C157" t="str">
        <f>B157&amp;""</f>
        <v>263</v>
      </c>
    </row>
    <row r="158" spans="2:3" x14ac:dyDescent="0.25">
      <c r="B158" s="48">
        <v>262</v>
      </c>
      <c r="C158" t="str">
        <f>B158&amp;""</f>
        <v>262</v>
      </c>
    </row>
    <row r="159" spans="2:3" x14ac:dyDescent="0.25">
      <c r="B159" s="48">
        <v>26</v>
      </c>
      <c r="C159" t="str">
        <f>B159&amp;""</f>
        <v>26</v>
      </c>
    </row>
    <row r="160" spans="2:3" x14ac:dyDescent="0.25">
      <c r="B160" s="48">
        <v>25</v>
      </c>
      <c r="C160" t="str">
        <f>B160&amp;""</f>
        <v>25</v>
      </c>
    </row>
    <row r="161" spans="2:3" x14ac:dyDescent="0.25">
      <c r="B161" s="48">
        <v>235</v>
      </c>
      <c r="C161" t="str">
        <f>B161&amp;""</f>
        <v>235</v>
      </c>
    </row>
    <row r="162" spans="2:3" x14ac:dyDescent="0.25">
      <c r="B162" s="48">
        <v>234</v>
      </c>
      <c r="C162" t="str">
        <f>B162&amp;""</f>
        <v>234</v>
      </c>
    </row>
    <row r="163" spans="2:3" x14ac:dyDescent="0.25">
      <c r="B163" s="48">
        <v>22</v>
      </c>
      <c r="C163" t="str">
        <f>B163&amp;""</f>
        <v>22</v>
      </c>
    </row>
    <row r="164" spans="2:3" x14ac:dyDescent="0.25">
      <c r="B164" s="48">
        <v>21</v>
      </c>
      <c r="C164" t="str">
        <f>B164&amp;""</f>
        <v>21</v>
      </c>
    </row>
    <row r="165" spans="2:3" x14ac:dyDescent="0.25">
      <c r="B165" s="48">
        <v>2</v>
      </c>
      <c r="C165" t="str">
        <f>B165&amp;""</f>
        <v>2</v>
      </c>
    </row>
    <row r="166" spans="2:3" x14ac:dyDescent="0.25">
      <c r="B166" s="48">
        <v>19</v>
      </c>
      <c r="C166" t="str">
        <f>B166&amp;""</f>
        <v>19</v>
      </c>
    </row>
    <row r="167" spans="2:3" x14ac:dyDescent="0.25">
      <c r="B167" s="48">
        <v>18</v>
      </c>
      <c r="C167" t="str">
        <f>B167&amp;""</f>
        <v>18</v>
      </c>
    </row>
    <row r="168" spans="2:3" x14ac:dyDescent="0.25">
      <c r="B168" s="48">
        <v>1579</v>
      </c>
      <c r="C168" t="str">
        <f>B168&amp;""</f>
        <v>1579</v>
      </c>
    </row>
    <row r="169" spans="2:3" x14ac:dyDescent="0.25">
      <c r="B169" s="48">
        <v>1578</v>
      </c>
      <c r="C169" t="str">
        <f>B169&amp;""</f>
        <v>1578</v>
      </c>
    </row>
    <row r="170" spans="2:3" x14ac:dyDescent="0.25">
      <c r="B170" s="48">
        <v>1552</v>
      </c>
      <c r="C170" t="str">
        <f>B170&amp;""</f>
        <v>1552</v>
      </c>
    </row>
    <row r="171" spans="2:3" x14ac:dyDescent="0.25">
      <c r="B171" s="48">
        <v>1551</v>
      </c>
      <c r="C171" t="str">
        <f>B171&amp;""</f>
        <v>1551</v>
      </c>
    </row>
    <row r="172" spans="2:3" x14ac:dyDescent="0.25">
      <c r="B172" s="48">
        <v>1411</v>
      </c>
      <c r="C172" t="str">
        <f>B172&amp;""</f>
        <v>1411</v>
      </c>
    </row>
    <row r="173" spans="2:3" x14ac:dyDescent="0.25">
      <c r="B173" s="48">
        <v>1410</v>
      </c>
      <c r="C173" t="str">
        <f>B173&amp;""</f>
        <v>1410</v>
      </c>
    </row>
    <row r="174" spans="2:3" x14ac:dyDescent="0.25">
      <c r="B174" s="48">
        <v>1409</v>
      </c>
      <c r="C174" t="str">
        <f>B174&amp;""</f>
        <v>1409</v>
      </c>
    </row>
    <row r="175" spans="2:3" x14ac:dyDescent="0.25">
      <c r="B175" s="48">
        <v>1408</v>
      </c>
      <c r="C175" t="str">
        <f>B175&amp;""</f>
        <v>1408</v>
      </c>
    </row>
    <row r="176" spans="2:3" x14ac:dyDescent="0.25">
      <c r="B176" s="48">
        <v>1405</v>
      </c>
      <c r="C176" t="str">
        <f>B176&amp;""</f>
        <v>1405</v>
      </c>
    </row>
    <row r="177" spans="2:3" x14ac:dyDescent="0.25">
      <c r="B177" s="48">
        <v>1404</v>
      </c>
      <c r="C177" t="str">
        <f>B177&amp;""</f>
        <v>1404</v>
      </c>
    </row>
    <row r="178" spans="2:3" x14ac:dyDescent="0.25">
      <c r="B178" s="48">
        <v>1403</v>
      </c>
      <c r="C178" t="str">
        <f>B178&amp;""</f>
        <v>1403</v>
      </c>
    </row>
    <row r="179" spans="2:3" x14ac:dyDescent="0.25">
      <c r="B179" s="48">
        <v>1402</v>
      </c>
      <c r="C179" t="str">
        <f>B179&amp;""</f>
        <v>1402</v>
      </c>
    </row>
    <row r="180" spans="2:3" x14ac:dyDescent="0.25">
      <c r="B180" s="48">
        <v>1401</v>
      </c>
      <c r="C180" t="str">
        <f>B180&amp;""</f>
        <v>1401</v>
      </c>
    </row>
    <row r="181" spans="2:3" x14ac:dyDescent="0.25">
      <c r="B181" s="48">
        <v>1400</v>
      </c>
      <c r="C181" t="str">
        <f>B181&amp;""</f>
        <v>1400</v>
      </c>
    </row>
    <row r="182" spans="2:3" x14ac:dyDescent="0.25">
      <c r="B182" s="48">
        <v>14</v>
      </c>
      <c r="C182" t="str">
        <f>B182&amp;""</f>
        <v>14</v>
      </c>
    </row>
    <row r="183" spans="2:3" x14ac:dyDescent="0.25">
      <c r="B183" s="48">
        <v>1399</v>
      </c>
      <c r="C183" t="str">
        <f>B183&amp;""</f>
        <v>1399</v>
      </c>
    </row>
    <row r="184" spans="2:3" x14ac:dyDescent="0.25">
      <c r="B184" s="48">
        <v>1398</v>
      </c>
      <c r="C184" t="str">
        <f>B184&amp;""</f>
        <v>1398</v>
      </c>
    </row>
    <row r="185" spans="2:3" x14ac:dyDescent="0.25">
      <c r="B185" s="48">
        <v>1397</v>
      </c>
      <c r="C185" t="str">
        <f>B185&amp;""</f>
        <v>1397</v>
      </c>
    </row>
    <row r="186" spans="2:3" x14ac:dyDescent="0.25">
      <c r="B186" s="48">
        <v>1396</v>
      </c>
      <c r="C186" t="str">
        <f>B186&amp;""</f>
        <v>1396</v>
      </c>
    </row>
    <row r="187" spans="2:3" x14ac:dyDescent="0.25">
      <c r="B187" s="48">
        <v>1366</v>
      </c>
      <c r="C187" t="str">
        <f>B187&amp;""</f>
        <v>1366</v>
      </c>
    </row>
    <row r="188" spans="2:3" x14ac:dyDescent="0.25">
      <c r="B188" s="48">
        <v>1365</v>
      </c>
      <c r="C188" t="str">
        <f>B188&amp;""</f>
        <v>1365</v>
      </c>
    </row>
    <row r="189" spans="2:3" x14ac:dyDescent="0.25">
      <c r="B189" s="48">
        <v>1363</v>
      </c>
      <c r="C189" t="str">
        <f>B189&amp;""</f>
        <v>1363</v>
      </c>
    </row>
    <row r="190" spans="2:3" x14ac:dyDescent="0.25">
      <c r="B190" s="48">
        <v>1362</v>
      </c>
      <c r="C190" t="str">
        <f>B190&amp;""</f>
        <v>1362</v>
      </c>
    </row>
    <row r="191" spans="2:3" x14ac:dyDescent="0.25">
      <c r="B191" s="48">
        <v>1361</v>
      </c>
      <c r="C191" t="str">
        <f>B191&amp;""</f>
        <v>1361</v>
      </c>
    </row>
    <row r="192" spans="2:3" x14ac:dyDescent="0.25">
      <c r="B192" s="48">
        <v>1360</v>
      </c>
      <c r="C192" t="str">
        <f>B192&amp;""</f>
        <v>1360</v>
      </c>
    </row>
    <row r="193" spans="2:3" x14ac:dyDescent="0.25">
      <c r="B193" s="48">
        <v>1359</v>
      </c>
      <c r="C193" t="str">
        <f>B193&amp;""</f>
        <v>1359</v>
      </c>
    </row>
    <row r="194" spans="2:3" x14ac:dyDescent="0.25">
      <c r="B194" s="48">
        <v>1358</v>
      </c>
      <c r="C194" t="str">
        <f>B194&amp;""</f>
        <v>1358</v>
      </c>
    </row>
    <row r="195" spans="2:3" x14ac:dyDescent="0.25">
      <c r="B195" s="48">
        <v>1345</v>
      </c>
      <c r="C195" t="str">
        <f>B195&amp;""</f>
        <v>1345</v>
      </c>
    </row>
    <row r="196" spans="2:3" x14ac:dyDescent="0.25">
      <c r="B196" s="48">
        <v>1344</v>
      </c>
      <c r="C196" t="str">
        <f>B196&amp;""</f>
        <v>1344</v>
      </c>
    </row>
    <row r="197" spans="2:3" x14ac:dyDescent="0.25">
      <c r="B197" s="48">
        <v>1324</v>
      </c>
      <c r="C197" t="str">
        <f>B197&amp;""</f>
        <v>1324</v>
      </c>
    </row>
    <row r="198" spans="2:3" x14ac:dyDescent="0.25">
      <c r="B198" s="48">
        <v>1319</v>
      </c>
      <c r="C198" t="str">
        <f>B198&amp;""</f>
        <v>1319</v>
      </c>
    </row>
    <row r="199" spans="2:3" x14ac:dyDescent="0.25">
      <c r="B199" s="48">
        <v>1318</v>
      </c>
      <c r="C199" t="str">
        <f>B199&amp;""</f>
        <v>1318</v>
      </c>
    </row>
    <row r="200" spans="2:3" x14ac:dyDescent="0.25">
      <c r="B200" s="48">
        <v>1311</v>
      </c>
      <c r="C200" t="str">
        <f>B200&amp;""</f>
        <v>1311</v>
      </c>
    </row>
    <row r="201" spans="2:3" x14ac:dyDescent="0.25">
      <c r="B201" s="48">
        <v>1310</v>
      </c>
      <c r="C201" t="str">
        <f>B201&amp;""</f>
        <v>1310</v>
      </c>
    </row>
    <row r="202" spans="2:3" x14ac:dyDescent="0.25">
      <c r="B202" s="48">
        <v>1306</v>
      </c>
      <c r="C202" t="str">
        <f>B202&amp;""</f>
        <v>1306</v>
      </c>
    </row>
    <row r="203" spans="2:3" x14ac:dyDescent="0.25">
      <c r="B203" s="48">
        <v>1305</v>
      </c>
      <c r="C203" t="str">
        <f>B203&amp;""</f>
        <v>1305</v>
      </c>
    </row>
    <row r="204" spans="2:3" x14ac:dyDescent="0.25">
      <c r="B204" s="48">
        <v>1304</v>
      </c>
      <c r="C204" t="str">
        <f>B204&amp;""</f>
        <v>1304</v>
      </c>
    </row>
    <row r="205" spans="2:3" x14ac:dyDescent="0.25">
      <c r="B205" s="48">
        <v>1303</v>
      </c>
      <c r="C205" t="str">
        <f>B205&amp;""</f>
        <v>1303</v>
      </c>
    </row>
    <row r="206" spans="2:3" x14ac:dyDescent="0.25">
      <c r="B206" s="48">
        <v>1302</v>
      </c>
      <c r="C206" t="str">
        <f>B206&amp;""</f>
        <v>1302</v>
      </c>
    </row>
    <row r="207" spans="2:3" x14ac:dyDescent="0.25">
      <c r="B207" s="48">
        <v>1301</v>
      </c>
      <c r="C207" t="str">
        <f>B207&amp;""</f>
        <v>1301</v>
      </c>
    </row>
    <row r="208" spans="2:3" x14ac:dyDescent="0.25">
      <c r="B208" s="48">
        <v>1300</v>
      </c>
      <c r="C208" t="str">
        <f>B208&amp;""</f>
        <v>1300</v>
      </c>
    </row>
    <row r="209" spans="2:3" x14ac:dyDescent="0.25">
      <c r="B209" s="48">
        <v>13</v>
      </c>
      <c r="C209" t="str">
        <f>B209&amp;""</f>
        <v>13</v>
      </c>
    </row>
    <row r="210" spans="2:3" x14ac:dyDescent="0.25">
      <c r="B210" s="48">
        <v>1299</v>
      </c>
      <c r="C210" t="str">
        <f>B210&amp;""</f>
        <v>1299</v>
      </c>
    </row>
    <row r="211" spans="2:3" x14ac:dyDescent="0.25">
      <c r="B211" s="48">
        <v>1298</v>
      </c>
      <c r="C211" t="str">
        <f>B211&amp;""</f>
        <v>1298</v>
      </c>
    </row>
    <row r="212" spans="2:3" x14ac:dyDescent="0.25">
      <c r="B212" s="48">
        <v>1297</v>
      </c>
      <c r="C212" t="str">
        <f>B212&amp;""</f>
        <v>1297</v>
      </c>
    </row>
    <row r="213" spans="2:3" x14ac:dyDescent="0.25">
      <c r="B213" s="48">
        <v>1296</v>
      </c>
      <c r="C213" t="str">
        <f>B213&amp;""</f>
        <v>1296</v>
      </c>
    </row>
    <row r="214" spans="2:3" x14ac:dyDescent="0.25">
      <c r="B214" s="48">
        <v>1295</v>
      </c>
      <c r="C214" t="str">
        <f>B214&amp;""</f>
        <v>1295</v>
      </c>
    </row>
    <row r="215" spans="2:3" x14ac:dyDescent="0.25">
      <c r="B215" s="48">
        <v>1270</v>
      </c>
      <c r="C215" t="str">
        <f>B215&amp;""</f>
        <v>1270</v>
      </c>
    </row>
    <row r="216" spans="2:3" x14ac:dyDescent="0.25">
      <c r="B216" s="48">
        <v>1268</v>
      </c>
      <c r="C216" t="str">
        <f>B216&amp;""</f>
        <v>1268</v>
      </c>
    </row>
    <row r="217" spans="2:3" x14ac:dyDescent="0.25">
      <c r="B217" s="48">
        <v>1235</v>
      </c>
      <c r="C217" t="str">
        <f>B217&amp;""</f>
        <v>1235</v>
      </c>
    </row>
    <row r="218" spans="2:3" x14ac:dyDescent="0.25">
      <c r="B218" s="48">
        <v>1234</v>
      </c>
      <c r="C218" t="str">
        <f>B218&amp;""</f>
        <v>1234</v>
      </c>
    </row>
    <row r="219" spans="2:3" x14ac:dyDescent="0.25">
      <c r="B219" s="48">
        <v>1220</v>
      </c>
      <c r="C219" t="str">
        <f>B219&amp;""</f>
        <v>1220</v>
      </c>
    </row>
    <row r="220" spans="2:3" x14ac:dyDescent="0.25">
      <c r="B220" s="48">
        <v>1219</v>
      </c>
      <c r="C220" t="str">
        <f>B220&amp;""</f>
        <v>1219</v>
      </c>
    </row>
    <row r="221" spans="2:3" x14ac:dyDescent="0.25">
      <c r="B221" s="48">
        <v>1218</v>
      </c>
      <c r="C221" t="str">
        <f>B221&amp;""</f>
        <v>1218</v>
      </c>
    </row>
    <row r="222" spans="2:3" x14ac:dyDescent="0.25">
      <c r="B222" s="48">
        <v>1217</v>
      </c>
      <c r="C222" t="str">
        <f>B222&amp;""</f>
        <v>1217</v>
      </c>
    </row>
    <row r="223" spans="2:3" x14ac:dyDescent="0.25">
      <c r="B223" s="48">
        <v>1216</v>
      </c>
      <c r="C223" t="str">
        <f>B223&amp;""</f>
        <v>1216</v>
      </c>
    </row>
    <row r="224" spans="2:3" x14ac:dyDescent="0.25">
      <c r="B224" s="48">
        <v>1215</v>
      </c>
      <c r="C224" t="str">
        <f>B224&amp;""</f>
        <v>1215</v>
      </c>
    </row>
    <row r="225" spans="2:3" x14ac:dyDescent="0.25">
      <c r="B225" s="48">
        <v>1214</v>
      </c>
      <c r="C225" t="str">
        <f>B225&amp;""</f>
        <v>1214</v>
      </c>
    </row>
    <row r="226" spans="2:3" x14ac:dyDescent="0.25">
      <c r="B226" s="48">
        <v>1213</v>
      </c>
      <c r="C226" t="str">
        <f>B226&amp;""</f>
        <v>1213</v>
      </c>
    </row>
    <row r="227" spans="2:3" x14ac:dyDescent="0.25">
      <c r="B227" s="48">
        <v>1212</v>
      </c>
      <c r="C227" t="str">
        <f>B227&amp;""</f>
        <v>1212</v>
      </c>
    </row>
    <row r="228" spans="2:3" x14ac:dyDescent="0.25">
      <c r="B228" s="48">
        <v>1211</v>
      </c>
      <c r="C228" t="str">
        <f>B228&amp;""</f>
        <v>1211</v>
      </c>
    </row>
    <row r="229" spans="2:3" x14ac:dyDescent="0.25">
      <c r="B229" s="48">
        <v>1210</v>
      </c>
      <c r="C229" t="str">
        <f>B229&amp;""</f>
        <v>1210</v>
      </c>
    </row>
    <row r="230" spans="2:3" x14ac:dyDescent="0.25">
      <c r="B230" s="48">
        <v>1209</v>
      </c>
      <c r="C230" t="str">
        <f>B230&amp;""</f>
        <v>1209</v>
      </c>
    </row>
    <row r="231" spans="2:3" x14ac:dyDescent="0.25">
      <c r="B231" s="48">
        <v>1208</v>
      </c>
      <c r="C231" t="str">
        <f>B231&amp;""</f>
        <v>1208</v>
      </c>
    </row>
    <row r="232" spans="2:3" x14ac:dyDescent="0.25">
      <c r="B232" s="48">
        <v>1207</v>
      </c>
      <c r="C232" t="str">
        <f>B232&amp;""</f>
        <v>1207</v>
      </c>
    </row>
    <row r="233" spans="2:3" x14ac:dyDescent="0.25">
      <c r="B233" s="48">
        <v>1206</v>
      </c>
      <c r="C233" t="str">
        <f>B233&amp;""</f>
        <v>1206</v>
      </c>
    </row>
    <row r="234" spans="2:3" x14ac:dyDescent="0.25">
      <c r="B234" s="48">
        <v>1205</v>
      </c>
      <c r="C234" t="str">
        <f>B234&amp;""</f>
        <v>1205</v>
      </c>
    </row>
    <row r="235" spans="2:3" x14ac:dyDescent="0.25">
      <c r="B235" s="48">
        <v>1204</v>
      </c>
      <c r="C235" t="str">
        <f>B235&amp;""</f>
        <v>1204</v>
      </c>
    </row>
    <row r="236" spans="2:3" x14ac:dyDescent="0.25">
      <c r="B236" s="48">
        <v>1203</v>
      </c>
      <c r="C236" t="str">
        <f>B236&amp;""</f>
        <v>1203</v>
      </c>
    </row>
    <row r="237" spans="2:3" x14ac:dyDescent="0.25">
      <c r="B237" s="48">
        <v>12</v>
      </c>
      <c r="C237" t="str">
        <f>B237&amp;""</f>
        <v>12</v>
      </c>
    </row>
    <row r="238" spans="2:3" x14ac:dyDescent="0.25">
      <c r="B238" s="48">
        <v>1197</v>
      </c>
      <c r="C238" t="str">
        <f>B238&amp;""</f>
        <v>1197</v>
      </c>
    </row>
    <row r="239" spans="2:3" x14ac:dyDescent="0.25">
      <c r="B239" s="48">
        <v>1196</v>
      </c>
      <c r="C239" t="str">
        <f>B239&amp;""</f>
        <v>1196</v>
      </c>
    </row>
    <row r="240" spans="2:3" x14ac:dyDescent="0.25">
      <c r="B240" s="48">
        <v>1195</v>
      </c>
      <c r="C240" t="str">
        <f>B240&amp;""</f>
        <v>1195</v>
      </c>
    </row>
    <row r="241" spans="2:3" x14ac:dyDescent="0.25">
      <c r="B241" s="48">
        <v>1194</v>
      </c>
      <c r="C241" t="str">
        <f>B241&amp;""</f>
        <v>1194</v>
      </c>
    </row>
    <row r="242" spans="2:3" x14ac:dyDescent="0.25">
      <c r="B242" s="48">
        <v>1193</v>
      </c>
      <c r="C242" t="str">
        <f>B242&amp;""</f>
        <v>1193</v>
      </c>
    </row>
    <row r="243" spans="2:3" x14ac:dyDescent="0.25">
      <c r="B243" s="48">
        <v>1192</v>
      </c>
      <c r="C243" t="str">
        <f>B243&amp;""</f>
        <v>1192</v>
      </c>
    </row>
    <row r="244" spans="2:3" x14ac:dyDescent="0.25">
      <c r="B244" s="48">
        <v>1191</v>
      </c>
      <c r="C244" t="str">
        <f>B244&amp;""</f>
        <v>1191</v>
      </c>
    </row>
    <row r="245" spans="2:3" x14ac:dyDescent="0.25">
      <c r="B245" s="48">
        <v>1190</v>
      </c>
      <c r="C245" t="str">
        <f>B245&amp;""</f>
        <v>1190</v>
      </c>
    </row>
    <row r="246" spans="2:3" x14ac:dyDescent="0.25">
      <c r="B246" s="48">
        <v>1189</v>
      </c>
      <c r="C246" t="str">
        <f>B246&amp;""</f>
        <v>1189</v>
      </c>
    </row>
    <row r="247" spans="2:3" x14ac:dyDescent="0.25">
      <c r="B247" s="48">
        <v>1188</v>
      </c>
      <c r="C247" t="str">
        <f>B247&amp;""</f>
        <v>1188</v>
      </c>
    </row>
    <row r="248" spans="2:3" x14ac:dyDescent="0.25">
      <c r="B248" s="48">
        <v>1187</v>
      </c>
      <c r="C248" t="str">
        <f>B248&amp;""</f>
        <v>1187</v>
      </c>
    </row>
    <row r="249" spans="2:3" x14ac:dyDescent="0.25">
      <c r="B249" s="48">
        <v>1186</v>
      </c>
      <c r="C249" t="str">
        <f>B249&amp;""</f>
        <v>1186</v>
      </c>
    </row>
    <row r="250" spans="2:3" x14ac:dyDescent="0.25">
      <c r="B250" s="48">
        <v>1185</v>
      </c>
      <c r="C250" t="str">
        <f>B250&amp;""</f>
        <v>1185</v>
      </c>
    </row>
    <row r="251" spans="2:3" x14ac:dyDescent="0.25">
      <c r="B251" s="48">
        <v>1184</v>
      </c>
      <c r="C251" t="str">
        <f>B251&amp;""</f>
        <v>1184</v>
      </c>
    </row>
    <row r="252" spans="2:3" x14ac:dyDescent="0.25">
      <c r="B252" s="48">
        <v>1183</v>
      </c>
      <c r="C252" t="str">
        <f>B252&amp;""</f>
        <v>1183</v>
      </c>
    </row>
    <row r="253" spans="2:3" x14ac:dyDescent="0.25">
      <c r="B253" s="48">
        <v>1182</v>
      </c>
      <c r="C253" t="str">
        <f>B253&amp;""</f>
        <v>1182</v>
      </c>
    </row>
    <row r="254" spans="2:3" x14ac:dyDescent="0.25">
      <c r="B254" s="48">
        <v>1181</v>
      </c>
      <c r="C254" t="str">
        <f>B254&amp;""</f>
        <v>1181</v>
      </c>
    </row>
    <row r="255" spans="2:3" x14ac:dyDescent="0.25">
      <c r="B255" s="48">
        <v>1180</v>
      </c>
      <c r="C255" t="str">
        <f>B255&amp;""</f>
        <v>1180</v>
      </c>
    </row>
    <row r="256" spans="2:3" x14ac:dyDescent="0.25">
      <c r="B256" s="48">
        <v>1179</v>
      </c>
      <c r="C256" t="str">
        <f>B256&amp;""</f>
        <v>1179</v>
      </c>
    </row>
    <row r="257" spans="2:3" x14ac:dyDescent="0.25">
      <c r="B257" s="48">
        <v>1178</v>
      </c>
      <c r="C257" t="str">
        <f>B257&amp;""</f>
        <v>1178</v>
      </c>
    </row>
    <row r="258" spans="2:3" x14ac:dyDescent="0.25">
      <c r="B258" s="48">
        <v>1177</v>
      </c>
      <c r="C258" t="str">
        <f>B258&amp;""</f>
        <v>1177</v>
      </c>
    </row>
    <row r="259" spans="2:3" x14ac:dyDescent="0.25">
      <c r="B259" s="48">
        <v>1176</v>
      </c>
      <c r="C259" t="str">
        <f>B259&amp;""</f>
        <v>1176</v>
      </c>
    </row>
    <row r="260" spans="2:3" x14ac:dyDescent="0.25">
      <c r="B260" s="48">
        <v>1175</v>
      </c>
      <c r="C260" t="str">
        <f>B260&amp;""</f>
        <v>1175</v>
      </c>
    </row>
    <row r="261" spans="2:3" x14ac:dyDescent="0.25">
      <c r="B261" s="48">
        <v>1174</v>
      </c>
      <c r="C261" t="str">
        <f>B261&amp;""</f>
        <v>1174</v>
      </c>
    </row>
    <row r="262" spans="2:3" x14ac:dyDescent="0.25">
      <c r="B262" s="48">
        <v>1173</v>
      </c>
      <c r="C262" t="str">
        <f>B262&amp;""</f>
        <v>1173</v>
      </c>
    </row>
    <row r="263" spans="2:3" x14ac:dyDescent="0.25">
      <c r="B263" s="48">
        <v>1172</v>
      </c>
      <c r="C263" t="str">
        <f>B263&amp;""</f>
        <v>1172</v>
      </c>
    </row>
    <row r="264" spans="2:3" x14ac:dyDescent="0.25">
      <c r="B264" s="48">
        <v>1171</v>
      </c>
      <c r="C264" t="str">
        <f>B264&amp;""</f>
        <v>1171</v>
      </c>
    </row>
    <row r="265" spans="2:3" x14ac:dyDescent="0.25">
      <c r="B265" s="48">
        <v>1170</v>
      </c>
      <c r="C265" t="str">
        <f>B265&amp;""</f>
        <v>1170</v>
      </c>
    </row>
    <row r="266" spans="2:3" x14ac:dyDescent="0.25">
      <c r="B266" s="48">
        <v>1169</v>
      </c>
      <c r="C266" t="str">
        <f>B266&amp;""</f>
        <v>1169</v>
      </c>
    </row>
    <row r="267" spans="2:3" x14ac:dyDescent="0.25">
      <c r="B267" s="48">
        <v>1168</v>
      </c>
      <c r="C267" t="str">
        <f>B267&amp;""</f>
        <v>1168</v>
      </c>
    </row>
    <row r="268" spans="2:3" x14ac:dyDescent="0.25">
      <c r="B268" s="48">
        <v>1167</v>
      </c>
      <c r="C268" t="str">
        <f>B268&amp;""</f>
        <v>1167</v>
      </c>
    </row>
    <row r="269" spans="2:3" x14ac:dyDescent="0.25">
      <c r="B269" s="48">
        <v>1166</v>
      </c>
      <c r="C269" t="str">
        <f>B269&amp;""</f>
        <v>1166</v>
      </c>
    </row>
    <row r="270" spans="2:3" x14ac:dyDescent="0.25">
      <c r="B270" s="48">
        <v>1165</v>
      </c>
      <c r="C270" t="str">
        <f>B270&amp;""</f>
        <v>1165</v>
      </c>
    </row>
    <row r="271" spans="2:3" x14ac:dyDescent="0.25">
      <c r="B271" s="48">
        <v>1164</v>
      </c>
      <c r="C271" t="str">
        <f>B271&amp;""</f>
        <v>1164</v>
      </c>
    </row>
    <row r="272" spans="2:3" x14ac:dyDescent="0.25">
      <c r="B272" s="48">
        <v>1163</v>
      </c>
      <c r="C272" t="str">
        <f>B272&amp;""</f>
        <v>1163</v>
      </c>
    </row>
    <row r="273" spans="2:3" x14ac:dyDescent="0.25">
      <c r="B273" s="48">
        <v>1162</v>
      </c>
      <c r="C273" t="str">
        <f>B273&amp;""</f>
        <v>1162</v>
      </c>
    </row>
    <row r="274" spans="2:3" x14ac:dyDescent="0.25">
      <c r="B274" s="48">
        <v>1161</v>
      </c>
      <c r="C274" t="str">
        <f>B274&amp;""</f>
        <v>1161</v>
      </c>
    </row>
    <row r="275" spans="2:3" x14ac:dyDescent="0.25">
      <c r="B275" s="48">
        <v>1160</v>
      </c>
      <c r="C275" t="str">
        <f>B275&amp;""</f>
        <v>1160</v>
      </c>
    </row>
    <row r="276" spans="2:3" x14ac:dyDescent="0.25">
      <c r="B276" s="48">
        <v>114</v>
      </c>
      <c r="C276" t="str">
        <f>B276&amp;""</f>
        <v>114</v>
      </c>
    </row>
    <row r="277" spans="2:3" x14ac:dyDescent="0.25">
      <c r="B277" s="48">
        <v>113</v>
      </c>
      <c r="C277" t="str">
        <f>B277&amp;""</f>
        <v>113</v>
      </c>
    </row>
    <row r="278" spans="2:3" x14ac:dyDescent="0.25">
      <c r="B278" s="48">
        <v>1124</v>
      </c>
      <c r="C278" t="str">
        <f>B278&amp;""</f>
        <v>1124</v>
      </c>
    </row>
    <row r="279" spans="2:3" x14ac:dyDescent="0.25">
      <c r="B279" s="48">
        <v>1123</v>
      </c>
      <c r="C279" t="str">
        <f>B279&amp;""</f>
        <v>1123</v>
      </c>
    </row>
    <row r="280" spans="2:3" x14ac:dyDescent="0.25">
      <c r="B280" s="48">
        <v>1114</v>
      </c>
      <c r="C280" t="str">
        <f>B280&amp;""</f>
        <v>1114</v>
      </c>
    </row>
    <row r="281" spans="2:3" x14ac:dyDescent="0.25">
      <c r="B281" s="48">
        <v>1113</v>
      </c>
      <c r="C281" t="str">
        <f>B281&amp;""</f>
        <v>1113</v>
      </c>
    </row>
    <row r="282" spans="2:3" x14ac:dyDescent="0.25">
      <c r="B282" s="48">
        <v>1109</v>
      </c>
      <c r="C282" t="str">
        <f>B282&amp;""</f>
        <v>1109</v>
      </c>
    </row>
    <row r="283" spans="2:3" x14ac:dyDescent="0.25">
      <c r="B283" s="48">
        <v>1108</v>
      </c>
      <c r="C283" t="str">
        <f>B283&amp;""</f>
        <v>1108</v>
      </c>
    </row>
    <row r="284" spans="2:3" x14ac:dyDescent="0.25">
      <c r="B284" s="48">
        <v>1102</v>
      </c>
      <c r="C284" t="str">
        <f>B284&amp;""</f>
        <v>1102</v>
      </c>
    </row>
    <row r="285" spans="2:3" x14ac:dyDescent="0.25">
      <c r="B285" s="48">
        <v>1101</v>
      </c>
      <c r="C285" t="str">
        <f>B285&amp;""</f>
        <v>1101</v>
      </c>
    </row>
    <row r="286" spans="2:3" x14ac:dyDescent="0.25">
      <c r="B286" s="48">
        <v>11</v>
      </c>
      <c r="C286" t="str">
        <f>B286&amp;""</f>
        <v>11</v>
      </c>
    </row>
    <row r="287" spans="2:3" x14ac:dyDescent="0.25">
      <c r="B287" s="48">
        <v>1096</v>
      </c>
      <c r="C287" t="str">
        <f>B287&amp;""</f>
        <v>1096</v>
      </c>
    </row>
    <row r="288" spans="2:3" x14ac:dyDescent="0.25">
      <c r="B288" s="48">
        <v>1095</v>
      </c>
      <c r="C288" t="str">
        <f>B288&amp;""</f>
        <v>1095</v>
      </c>
    </row>
    <row r="289" spans="2:3" x14ac:dyDescent="0.25">
      <c r="B289" s="48">
        <v>1094</v>
      </c>
      <c r="C289" t="str">
        <f>B289&amp;""</f>
        <v>1094</v>
      </c>
    </row>
    <row r="290" spans="2:3" x14ac:dyDescent="0.25">
      <c r="B290" s="48">
        <v>1093</v>
      </c>
      <c r="C290" t="str">
        <f>B290&amp;""</f>
        <v>1093</v>
      </c>
    </row>
    <row r="291" spans="2:3" x14ac:dyDescent="0.25">
      <c r="B291" s="48">
        <v>1092</v>
      </c>
      <c r="C291" t="str">
        <f>B291&amp;""</f>
        <v>1092</v>
      </c>
    </row>
    <row r="292" spans="2:3" x14ac:dyDescent="0.25">
      <c r="B292" s="48">
        <v>1091</v>
      </c>
      <c r="C292" t="str">
        <f>B292&amp;""</f>
        <v>1091</v>
      </c>
    </row>
    <row r="293" spans="2:3" x14ac:dyDescent="0.25">
      <c r="B293" s="48">
        <v>1090</v>
      </c>
      <c r="C293" t="str">
        <f>B293&amp;""</f>
        <v>1090</v>
      </c>
    </row>
    <row r="294" spans="2:3" x14ac:dyDescent="0.25">
      <c r="B294" s="48">
        <v>1089</v>
      </c>
      <c r="C294" t="str">
        <f>B294&amp;""</f>
        <v>1089</v>
      </c>
    </row>
    <row r="295" spans="2:3" x14ac:dyDescent="0.25">
      <c r="B295" s="48">
        <v>1088</v>
      </c>
      <c r="C295" t="str">
        <f>B295&amp;""</f>
        <v>1088</v>
      </c>
    </row>
    <row r="296" spans="2:3" x14ac:dyDescent="0.25">
      <c r="B296" s="48">
        <v>1087</v>
      </c>
      <c r="C296" t="str">
        <f>B296&amp;""</f>
        <v>1087</v>
      </c>
    </row>
    <row r="297" spans="2:3" x14ac:dyDescent="0.25">
      <c r="B297" s="48">
        <v>1086</v>
      </c>
      <c r="C297" t="str">
        <f>B297&amp;""</f>
        <v>1086</v>
      </c>
    </row>
    <row r="298" spans="2:3" x14ac:dyDescent="0.25">
      <c r="B298" s="48">
        <v>1085</v>
      </c>
      <c r="C298" t="str">
        <f>B298&amp;""</f>
        <v>1085</v>
      </c>
    </row>
    <row r="299" spans="2:3" x14ac:dyDescent="0.25">
      <c r="B299" s="48">
        <v>1045</v>
      </c>
      <c r="C299" t="str">
        <f>B299&amp;""</f>
        <v>1045</v>
      </c>
    </row>
    <row r="300" spans="2:3" x14ac:dyDescent="0.25">
      <c r="B300" s="48">
        <v>1044</v>
      </c>
      <c r="C300" t="str">
        <f>B300&amp;""</f>
        <v>1044</v>
      </c>
    </row>
    <row r="301" spans="2:3" x14ac:dyDescent="0.25">
      <c r="B301" s="48">
        <v>1043</v>
      </c>
      <c r="C301" t="str">
        <f>B301&amp;""</f>
        <v>1043</v>
      </c>
    </row>
    <row r="302" spans="2:3" x14ac:dyDescent="0.25">
      <c r="B302" s="48">
        <v>1042</v>
      </c>
      <c r="C302" t="str">
        <f>B302&amp;""</f>
        <v>1042</v>
      </c>
    </row>
    <row r="303" spans="2:3" x14ac:dyDescent="0.25">
      <c r="B303" s="48">
        <v>1023</v>
      </c>
      <c r="C303" t="str">
        <f>B303&amp;""</f>
        <v>1023</v>
      </c>
    </row>
    <row r="304" spans="2:3" x14ac:dyDescent="0.25">
      <c r="B304" s="48">
        <v>1022</v>
      </c>
      <c r="C304" t="str">
        <f>B304&amp;""</f>
        <v>1022</v>
      </c>
    </row>
    <row r="305" spans="2:3" x14ac:dyDescent="0.25">
      <c r="B305" s="48">
        <v>1021</v>
      </c>
      <c r="C305" t="str">
        <f>B305&amp;""</f>
        <v>1021</v>
      </c>
    </row>
    <row r="306" spans="2:3" x14ac:dyDescent="0.25">
      <c r="B306" s="48">
        <v>1020</v>
      </c>
      <c r="C306" t="str">
        <f>B306&amp;""</f>
        <v>1020</v>
      </c>
    </row>
    <row r="307" spans="2:3" x14ac:dyDescent="0.25">
      <c r="B307" s="48">
        <v>1019</v>
      </c>
      <c r="C307" t="str">
        <f>B307&amp;""</f>
        <v>1019</v>
      </c>
    </row>
    <row r="308" spans="2:3" x14ac:dyDescent="0.25">
      <c r="B308" s="48">
        <v>1018</v>
      </c>
      <c r="C308" t="str">
        <f>B308&amp;""</f>
        <v>1018</v>
      </c>
    </row>
    <row r="309" spans="2:3" x14ac:dyDescent="0.25">
      <c r="B309" s="48">
        <v>1013</v>
      </c>
      <c r="C309" t="str">
        <f>B309&amp;""</f>
        <v>1013</v>
      </c>
    </row>
    <row r="310" spans="2:3" x14ac:dyDescent="0.25">
      <c r="B310" s="48">
        <v>1012</v>
      </c>
      <c r="C310" t="str">
        <f>B310&amp;""</f>
        <v>1012</v>
      </c>
    </row>
    <row r="311" spans="2:3" x14ac:dyDescent="0.25">
      <c r="B311" s="48">
        <v>10</v>
      </c>
      <c r="C311" t="str">
        <f>B311&amp;""</f>
        <v>10</v>
      </c>
    </row>
    <row r="312" spans="2:3" x14ac:dyDescent="0.25">
      <c r="B312" s="159">
        <v>1</v>
      </c>
      <c r="C312" t="str">
        <f>B312&amp;""</f>
        <v>1</v>
      </c>
    </row>
  </sheetData>
  <autoFilter ref="B1:C312" xr:uid="{3CF30CB3-0603-447A-9630-4CBC8D0A5147}">
    <sortState xmlns:xlrd2="http://schemas.microsoft.com/office/spreadsheetml/2017/richdata2" ref="B2:C312">
      <sortCondition descending="1" ref="C1:C312"/>
    </sortState>
  </autoFilter>
  <conditionalFormatting sqref="B2:B312">
    <cfRule type="duplicateValues" dxfId="3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3111B-4973-4FE6-8F12-6710E1E4E93F}">
  <sheetPr codeName="Feuil8">
    <tabColor rgb="FFFF0000"/>
  </sheetPr>
  <dimension ref="A3:E50"/>
  <sheetViews>
    <sheetView topLeftCell="A3" workbookViewId="0">
      <selection activeCell="B29" sqref="B29"/>
    </sheetView>
  </sheetViews>
  <sheetFormatPr baseColWidth="10" defaultColWidth="10.5703125" defaultRowHeight="15" x14ac:dyDescent="0.25"/>
  <cols>
    <col min="1" max="1" width="21" bestFit="1" customWidth="1"/>
    <col min="2" max="2" width="23.85546875" bestFit="1" customWidth="1"/>
    <col min="3" max="4" width="4" bestFit="1" customWidth="1"/>
    <col min="5" max="5" width="12.5703125" bestFit="1" customWidth="1"/>
    <col min="6" max="7" width="4" bestFit="1" customWidth="1"/>
    <col min="8" max="8" width="24.42578125" bestFit="1" customWidth="1"/>
    <col min="9" max="9" width="26.140625" bestFit="1" customWidth="1"/>
    <col min="10" max="12" width="8.7109375" bestFit="1" customWidth="1"/>
    <col min="13" max="14" width="8.28515625" bestFit="1" customWidth="1"/>
    <col min="15" max="18" width="7.85546875" bestFit="1" customWidth="1"/>
    <col min="19" max="22" width="9.7109375" bestFit="1" customWidth="1"/>
    <col min="23" max="25" width="8.7109375" bestFit="1" customWidth="1"/>
    <col min="26" max="27" width="8.85546875" bestFit="1" customWidth="1"/>
    <col min="28" max="28" width="7.85546875" bestFit="1" customWidth="1"/>
    <col min="29" max="36" width="9.7109375" bestFit="1" customWidth="1"/>
    <col min="37" max="37" width="8.85546875" bestFit="1" customWidth="1"/>
    <col min="38" max="38" width="8.7109375" bestFit="1" customWidth="1"/>
    <col min="39" max="44" width="9.7109375" bestFit="1" customWidth="1"/>
    <col min="45" max="45" width="8.85546875" bestFit="1" customWidth="1"/>
    <col min="46" max="49" width="9.7109375" bestFit="1" customWidth="1"/>
    <col min="50" max="51" width="8.85546875" bestFit="1" customWidth="1"/>
    <col min="52" max="56" width="9.7109375" bestFit="1" customWidth="1"/>
    <col min="57" max="57" width="8.7109375" bestFit="1" customWidth="1"/>
    <col min="58" max="60" width="9.7109375" bestFit="1" customWidth="1"/>
    <col min="61" max="61" width="8.85546875" bestFit="1" customWidth="1"/>
    <col min="62" max="67" width="9.7109375" bestFit="1" customWidth="1"/>
    <col min="68" max="68" width="8.85546875" bestFit="1" customWidth="1"/>
    <col min="69" max="71" width="9.7109375" bestFit="1" customWidth="1"/>
    <col min="72" max="72" width="5.5703125" bestFit="1" customWidth="1"/>
    <col min="73" max="73" width="28.42578125" bestFit="1" customWidth="1"/>
    <col min="75" max="75" width="6.7109375" bestFit="1" customWidth="1"/>
    <col min="76" max="76" width="13.140625" bestFit="1" customWidth="1"/>
    <col min="77" max="77" width="20.85546875" bestFit="1" customWidth="1"/>
    <col min="78" max="78" width="9.7109375" bestFit="1" customWidth="1"/>
    <col min="79" max="83" width="8.7109375" bestFit="1" customWidth="1"/>
    <col min="84" max="85" width="8.28515625" bestFit="1" customWidth="1"/>
    <col min="86" max="89" width="7.85546875" bestFit="1" customWidth="1"/>
    <col min="90" max="93" width="9.7109375" bestFit="1" customWidth="1"/>
    <col min="94" max="96" width="8.7109375" bestFit="1" customWidth="1"/>
    <col min="97" max="98" width="8.85546875" bestFit="1" customWidth="1"/>
    <col min="99" max="99" width="7.85546875" bestFit="1" customWidth="1"/>
    <col min="100" max="107" width="9.7109375" bestFit="1" customWidth="1"/>
    <col min="108" max="108" width="8.85546875" bestFit="1" customWidth="1"/>
    <col min="109" max="109" width="8.7109375" bestFit="1" customWidth="1"/>
    <col min="110" max="115" width="9.7109375" bestFit="1" customWidth="1"/>
    <col min="116" max="116" width="8.85546875" bestFit="1" customWidth="1"/>
    <col min="117" max="120" width="9.7109375" bestFit="1" customWidth="1"/>
    <col min="121" max="122" width="8.85546875" bestFit="1" customWidth="1"/>
    <col min="123" max="127" width="9.7109375" bestFit="1" customWidth="1"/>
    <col min="128" max="128" width="8.7109375" bestFit="1" customWidth="1"/>
    <col min="129" max="131" width="9.7109375" bestFit="1" customWidth="1"/>
    <col min="132" max="132" width="8.85546875" bestFit="1" customWidth="1"/>
    <col min="133" max="138" width="9.7109375" bestFit="1" customWidth="1"/>
    <col min="139" max="139" width="8.85546875" bestFit="1" customWidth="1"/>
    <col min="140" max="142" width="9.7109375" bestFit="1" customWidth="1"/>
    <col min="143" max="143" width="5.5703125" bestFit="1" customWidth="1"/>
    <col min="144" max="144" width="24.42578125" bestFit="1" customWidth="1"/>
    <col min="145" max="145" width="33.42578125" bestFit="1" customWidth="1"/>
  </cols>
  <sheetData>
    <row r="3" spans="1:5" ht="15.75" thickBot="1" x14ac:dyDescent="0.3">
      <c r="A3" s="414" t="s">
        <v>2379</v>
      </c>
      <c r="B3" s="414" t="s">
        <v>3432</v>
      </c>
    </row>
    <row r="4" spans="1:5" ht="15.75" thickBot="1" x14ac:dyDescent="0.3">
      <c r="A4" s="195" t="s">
        <v>2378</v>
      </c>
      <c r="B4">
        <v>16</v>
      </c>
      <c r="C4">
        <v>20</v>
      </c>
      <c r="D4">
        <v>50</v>
      </c>
      <c r="E4" t="s">
        <v>2377</v>
      </c>
    </row>
    <row r="5" spans="1:5" x14ac:dyDescent="0.25">
      <c r="A5" s="174" t="s">
        <v>2525</v>
      </c>
      <c r="C5">
        <v>2</v>
      </c>
      <c r="E5">
        <v>2</v>
      </c>
    </row>
    <row r="6" spans="1:5" x14ac:dyDescent="0.25">
      <c r="A6" s="193">
        <v>200</v>
      </c>
      <c r="C6">
        <v>2</v>
      </c>
      <c r="E6">
        <v>2</v>
      </c>
    </row>
    <row r="7" spans="1:5" x14ac:dyDescent="0.25">
      <c r="A7" s="174" t="s">
        <v>150</v>
      </c>
      <c r="C7">
        <v>13</v>
      </c>
      <c r="D7">
        <v>104</v>
      </c>
      <c r="E7">
        <v>117</v>
      </c>
    </row>
    <row r="8" spans="1:5" x14ac:dyDescent="0.25">
      <c r="A8" s="193">
        <v>25</v>
      </c>
      <c r="D8">
        <v>32</v>
      </c>
      <c r="E8">
        <v>32</v>
      </c>
    </row>
    <row r="9" spans="1:5" x14ac:dyDescent="0.25">
      <c r="A9" s="193">
        <v>40</v>
      </c>
      <c r="D9">
        <v>42</v>
      </c>
      <c r="E9">
        <v>42</v>
      </c>
    </row>
    <row r="10" spans="1:5" x14ac:dyDescent="0.25">
      <c r="A10" s="193">
        <v>50</v>
      </c>
      <c r="C10">
        <v>2</v>
      </c>
      <c r="D10">
        <v>13</v>
      </c>
      <c r="E10">
        <v>15</v>
      </c>
    </row>
    <row r="11" spans="1:5" x14ac:dyDescent="0.25">
      <c r="A11" s="193">
        <v>80</v>
      </c>
      <c r="C11">
        <v>1</v>
      </c>
      <c r="D11">
        <v>12</v>
      </c>
      <c r="E11">
        <v>13</v>
      </c>
    </row>
    <row r="12" spans="1:5" x14ac:dyDescent="0.25">
      <c r="A12" s="193">
        <v>150</v>
      </c>
      <c r="C12">
        <v>2</v>
      </c>
      <c r="D12">
        <v>4</v>
      </c>
      <c r="E12">
        <v>6</v>
      </c>
    </row>
    <row r="13" spans="1:5" x14ac:dyDescent="0.25">
      <c r="A13" s="193">
        <v>450</v>
      </c>
      <c r="C13">
        <v>4</v>
      </c>
      <c r="E13">
        <v>4</v>
      </c>
    </row>
    <row r="14" spans="1:5" x14ac:dyDescent="0.25">
      <c r="A14" s="193">
        <v>500</v>
      </c>
      <c r="C14">
        <v>4</v>
      </c>
      <c r="E14">
        <v>4</v>
      </c>
    </row>
    <row r="15" spans="1:5" x14ac:dyDescent="0.25">
      <c r="A15" s="193">
        <v>800</v>
      </c>
      <c r="D15">
        <v>1</v>
      </c>
      <c r="E15">
        <v>1</v>
      </c>
    </row>
    <row r="16" spans="1:5" x14ac:dyDescent="0.25">
      <c r="A16" s="174" t="s">
        <v>129</v>
      </c>
      <c r="B16">
        <v>2</v>
      </c>
      <c r="C16">
        <v>962</v>
      </c>
      <c r="D16">
        <v>237</v>
      </c>
      <c r="E16">
        <v>1201</v>
      </c>
    </row>
    <row r="17" spans="1:5" x14ac:dyDescent="0.25">
      <c r="A17" s="193">
        <v>15</v>
      </c>
      <c r="C17">
        <v>18</v>
      </c>
      <c r="E17">
        <v>18</v>
      </c>
    </row>
    <row r="18" spans="1:5" x14ac:dyDescent="0.25">
      <c r="A18" s="193">
        <v>20</v>
      </c>
      <c r="C18">
        <v>29</v>
      </c>
      <c r="D18">
        <v>4</v>
      </c>
      <c r="E18">
        <v>33</v>
      </c>
    </row>
    <row r="19" spans="1:5" x14ac:dyDescent="0.25">
      <c r="A19" s="193">
        <v>25</v>
      </c>
      <c r="C19">
        <v>157</v>
      </c>
      <c r="D19">
        <v>32</v>
      </c>
      <c r="E19">
        <v>189</v>
      </c>
    </row>
    <row r="20" spans="1:5" x14ac:dyDescent="0.25">
      <c r="A20" s="193">
        <v>32</v>
      </c>
      <c r="B20">
        <v>2</v>
      </c>
      <c r="E20">
        <v>2</v>
      </c>
    </row>
    <row r="21" spans="1:5" x14ac:dyDescent="0.25">
      <c r="A21" s="193">
        <v>40</v>
      </c>
      <c r="C21">
        <v>45</v>
      </c>
      <c r="D21">
        <v>23</v>
      </c>
      <c r="E21">
        <v>68</v>
      </c>
    </row>
    <row r="22" spans="1:5" x14ac:dyDescent="0.25">
      <c r="A22" s="193">
        <v>50</v>
      </c>
      <c r="C22">
        <v>255</v>
      </c>
      <c r="D22">
        <v>39</v>
      </c>
      <c r="E22">
        <v>294</v>
      </c>
    </row>
    <row r="23" spans="1:5" x14ac:dyDescent="0.25">
      <c r="A23" s="193">
        <v>80</v>
      </c>
      <c r="C23">
        <v>108</v>
      </c>
      <c r="D23">
        <v>32</v>
      </c>
      <c r="E23">
        <v>140</v>
      </c>
    </row>
    <row r="24" spans="1:5" x14ac:dyDescent="0.25">
      <c r="A24" s="193">
        <v>100</v>
      </c>
      <c r="C24">
        <v>91</v>
      </c>
      <c r="D24">
        <v>18</v>
      </c>
      <c r="E24">
        <v>109</v>
      </c>
    </row>
    <row r="25" spans="1:5" x14ac:dyDescent="0.25">
      <c r="A25" s="193">
        <v>150</v>
      </c>
      <c r="C25">
        <v>74</v>
      </c>
      <c r="D25">
        <v>41</v>
      </c>
      <c r="E25">
        <v>115</v>
      </c>
    </row>
    <row r="26" spans="1:5" x14ac:dyDescent="0.25">
      <c r="A26" s="193">
        <v>200</v>
      </c>
      <c r="C26">
        <v>43</v>
      </c>
      <c r="D26">
        <v>15</v>
      </c>
      <c r="E26">
        <v>58</v>
      </c>
    </row>
    <row r="27" spans="1:5" x14ac:dyDescent="0.25">
      <c r="A27" s="193">
        <v>250</v>
      </c>
      <c r="C27">
        <v>25</v>
      </c>
      <c r="D27">
        <v>6</v>
      </c>
      <c r="E27">
        <v>31</v>
      </c>
    </row>
    <row r="28" spans="1:5" x14ac:dyDescent="0.25">
      <c r="A28" s="193">
        <v>300</v>
      </c>
      <c r="C28">
        <v>18</v>
      </c>
      <c r="D28">
        <v>7</v>
      </c>
      <c r="E28">
        <v>25</v>
      </c>
    </row>
    <row r="29" spans="1:5" x14ac:dyDescent="0.25">
      <c r="A29" s="193">
        <v>350</v>
      </c>
      <c r="C29">
        <v>2</v>
      </c>
      <c r="D29">
        <v>3</v>
      </c>
      <c r="E29">
        <v>5</v>
      </c>
    </row>
    <row r="30" spans="1:5" x14ac:dyDescent="0.25">
      <c r="A30" s="193">
        <v>400</v>
      </c>
      <c r="C30">
        <v>4</v>
      </c>
      <c r="D30">
        <v>3</v>
      </c>
      <c r="E30">
        <v>7</v>
      </c>
    </row>
    <row r="31" spans="1:5" x14ac:dyDescent="0.25">
      <c r="A31" s="193">
        <v>450</v>
      </c>
      <c r="D31">
        <v>1</v>
      </c>
      <c r="E31">
        <v>1</v>
      </c>
    </row>
    <row r="32" spans="1:5" x14ac:dyDescent="0.25">
      <c r="A32" s="193">
        <v>500</v>
      </c>
      <c r="C32">
        <v>33</v>
      </c>
      <c r="D32">
        <v>8</v>
      </c>
      <c r="E32">
        <v>41</v>
      </c>
    </row>
    <row r="33" spans="1:5" x14ac:dyDescent="0.25">
      <c r="A33" s="193">
        <v>600</v>
      </c>
      <c r="C33">
        <v>41</v>
      </c>
      <c r="D33">
        <v>4</v>
      </c>
      <c r="E33">
        <v>45</v>
      </c>
    </row>
    <row r="34" spans="1:5" x14ac:dyDescent="0.25">
      <c r="A34" s="193">
        <v>650</v>
      </c>
      <c r="C34">
        <v>1</v>
      </c>
      <c r="E34">
        <v>1</v>
      </c>
    </row>
    <row r="35" spans="1:5" x14ac:dyDescent="0.25">
      <c r="A35" s="193">
        <v>800</v>
      </c>
      <c r="C35">
        <v>4</v>
      </c>
      <c r="D35">
        <v>1</v>
      </c>
      <c r="E35">
        <v>5</v>
      </c>
    </row>
    <row r="36" spans="1:5" x14ac:dyDescent="0.25">
      <c r="A36" s="193">
        <v>900</v>
      </c>
      <c r="C36">
        <v>3</v>
      </c>
      <c r="E36">
        <v>3</v>
      </c>
    </row>
    <row r="37" spans="1:5" x14ac:dyDescent="0.25">
      <c r="A37" s="193">
        <v>1100</v>
      </c>
      <c r="C37">
        <v>2</v>
      </c>
      <c r="E37">
        <v>2</v>
      </c>
    </row>
    <row r="38" spans="1:5" x14ac:dyDescent="0.25">
      <c r="A38" s="193">
        <v>1200</v>
      </c>
      <c r="C38">
        <v>2</v>
      </c>
      <c r="E38">
        <v>2</v>
      </c>
    </row>
    <row r="39" spans="1:5" x14ac:dyDescent="0.25">
      <c r="A39" s="193" t="s">
        <v>1361</v>
      </c>
      <c r="C39">
        <v>2</v>
      </c>
      <c r="E39">
        <v>2</v>
      </c>
    </row>
    <row r="40" spans="1:5" x14ac:dyDescent="0.25">
      <c r="A40" s="193" t="s">
        <v>1762</v>
      </c>
      <c r="C40">
        <v>2</v>
      </c>
      <c r="E40">
        <v>2</v>
      </c>
    </row>
    <row r="41" spans="1:5" x14ac:dyDescent="0.25">
      <c r="A41" s="193" t="s">
        <v>1806</v>
      </c>
      <c r="C41">
        <v>2</v>
      </c>
      <c r="E41">
        <v>2</v>
      </c>
    </row>
    <row r="42" spans="1:5" x14ac:dyDescent="0.25">
      <c r="A42" s="193" t="s">
        <v>3383</v>
      </c>
      <c r="C42">
        <v>1</v>
      </c>
      <c r="E42">
        <v>1</v>
      </c>
    </row>
    <row r="43" spans="1:5" x14ac:dyDescent="0.25">
      <c r="A43" s="174" t="s">
        <v>3424</v>
      </c>
      <c r="C43">
        <v>18</v>
      </c>
      <c r="D43">
        <v>2</v>
      </c>
      <c r="E43">
        <v>20</v>
      </c>
    </row>
    <row r="44" spans="1:5" x14ac:dyDescent="0.25">
      <c r="A44" s="193">
        <v>15</v>
      </c>
      <c r="C44">
        <v>4</v>
      </c>
      <c r="E44">
        <v>4</v>
      </c>
    </row>
    <row r="45" spans="1:5" x14ac:dyDescent="0.25">
      <c r="A45" s="193">
        <v>20</v>
      </c>
      <c r="C45">
        <v>6</v>
      </c>
      <c r="E45">
        <v>6</v>
      </c>
    </row>
    <row r="46" spans="1:5" x14ac:dyDescent="0.25">
      <c r="A46" s="193">
        <v>25</v>
      </c>
      <c r="C46">
        <v>4</v>
      </c>
      <c r="E46">
        <v>4</v>
      </c>
    </row>
    <row r="47" spans="1:5" x14ac:dyDescent="0.25">
      <c r="A47" s="193" t="s">
        <v>1782</v>
      </c>
      <c r="C47">
        <v>2</v>
      </c>
      <c r="E47">
        <v>2</v>
      </c>
    </row>
    <row r="48" spans="1:5" x14ac:dyDescent="0.25">
      <c r="A48" s="193" t="s">
        <v>1909</v>
      </c>
      <c r="C48">
        <v>2</v>
      </c>
      <c r="E48">
        <v>2</v>
      </c>
    </row>
    <row r="49" spans="1:5" x14ac:dyDescent="0.25">
      <c r="A49" s="193" t="s">
        <v>966</v>
      </c>
      <c r="D49">
        <v>2</v>
      </c>
      <c r="E49">
        <v>2</v>
      </c>
    </row>
    <row r="50" spans="1:5" x14ac:dyDescent="0.25">
      <c r="A50" s="174" t="s">
        <v>2377</v>
      </c>
      <c r="B50">
        <v>2</v>
      </c>
      <c r="C50">
        <v>995</v>
      </c>
      <c r="D50">
        <v>343</v>
      </c>
      <c r="E50">
        <v>1340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8FC2-6E1E-41BB-B005-14B7483CE531}">
  <sheetPr codeName="Feuil10">
    <tabColor rgb="FFFF0000"/>
  </sheetPr>
  <dimension ref="A3:E34"/>
  <sheetViews>
    <sheetView workbookViewId="0">
      <selection activeCell="C34" sqref="C34"/>
    </sheetView>
  </sheetViews>
  <sheetFormatPr baseColWidth="10" defaultColWidth="10.5703125" defaultRowHeight="15" x14ac:dyDescent="0.25"/>
  <cols>
    <col min="1" max="1" width="21.28515625" bestFit="1" customWidth="1"/>
    <col min="2" max="2" width="23.85546875" bestFit="1" customWidth="1"/>
    <col min="3" max="4" width="4" bestFit="1" customWidth="1"/>
    <col min="5" max="5" width="12.5703125" bestFit="1" customWidth="1"/>
    <col min="6" max="6" width="19.42578125" bestFit="1" customWidth="1"/>
    <col min="7" max="7" width="21.28515625" bestFit="1" customWidth="1"/>
    <col min="8" max="8" width="24.42578125" bestFit="1" customWidth="1"/>
    <col min="9" max="9" width="26.140625" bestFit="1" customWidth="1"/>
    <col min="10" max="12" width="8.7109375" bestFit="1" customWidth="1"/>
    <col min="13" max="14" width="8.28515625" bestFit="1" customWidth="1"/>
    <col min="15" max="18" width="7.85546875" bestFit="1" customWidth="1"/>
    <col min="19" max="22" width="9.7109375" bestFit="1" customWidth="1"/>
    <col min="23" max="25" width="8.7109375" bestFit="1" customWidth="1"/>
    <col min="26" max="27" width="8.85546875" bestFit="1" customWidth="1"/>
    <col min="28" max="28" width="7.85546875" bestFit="1" customWidth="1"/>
    <col min="29" max="36" width="9.7109375" bestFit="1" customWidth="1"/>
    <col min="37" max="37" width="8.85546875" bestFit="1" customWidth="1"/>
    <col min="38" max="38" width="8.7109375" bestFit="1" customWidth="1"/>
    <col min="39" max="44" width="9.7109375" bestFit="1" customWidth="1"/>
    <col min="45" max="45" width="8.85546875" bestFit="1" customWidth="1"/>
    <col min="46" max="49" width="9.7109375" bestFit="1" customWidth="1"/>
    <col min="50" max="51" width="8.85546875" bestFit="1" customWidth="1"/>
    <col min="52" max="56" width="9.7109375" bestFit="1" customWidth="1"/>
    <col min="57" max="57" width="8.7109375" bestFit="1" customWidth="1"/>
    <col min="58" max="60" width="9.7109375" bestFit="1" customWidth="1"/>
    <col min="61" max="61" width="8.85546875" bestFit="1" customWidth="1"/>
    <col min="62" max="67" width="9.7109375" bestFit="1" customWidth="1"/>
    <col min="68" max="68" width="8.85546875" bestFit="1" customWidth="1"/>
    <col min="69" max="71" width="9.7109375" bestFit="1" customWidth="1"/>
    <col min="72" max="72" width="5.5703125" bestFit="1" customWidth="1"/>
    <col min="73" max="73" width="28.42578125" bestFit="1" customWidth="1"/>
    <col min="75" max="75" width="6.7109375" bestFit="1" customWidth="1"/>
    <col min="76" max="76" width="13.140625" bestFit="1" customWidth="1"/>
    <col min="77" max="77" width="20.85546875" bestFit="1" customWidth="1"/>
    <col min="78" max="78" width="9.7109375" bestFit="1" customWidth="1"/>
    <col min="79" max="83" width="8.7109375" bestFit="1" customWidth="1"/>
    <col min="84" max="85" width="8.28515625" bestFit="1" customWidth="1"/>
    <col min="86" max="89" width="7.85546875" bestFit="1" customWidth="1"/>
    <col min="90" max="93" width="9.7109375" bestFit="1" customWidth="1"/>
    <col min="94" max="96" width="8.7109375" bestFit="1" customWidth="1"/>
    <col min="97" max="98" width="8.85546875" bestFit="1" customWidth="1"/>
    <col min="99" max="99" width="7.85546875" bestFit="1" customWidth="1"/>
    <col min="100" max="107" width="9.7109375" bestFit="1" customWidth="1"/>
    <col min="108" max="108" width="8.85546875" bestFit="1" customWidth="1"/>
    <col min="109" max="109" width="8.7109375" bestFit="1" customWidth="1"/>
    <col min="110" max="115" width="9.7109375" bestFit="1" customWidth="1"/>
    <col min="116" max="116" width="8.85546875" bestFit="1" customWidth="1"/>
    <col min="117" max="120" width="9.7109375" bestFit="1" customWidth="1"/>
    <col min="121" max="122" width="8.85546875" bestFit="1" customWidth="1"/>
    <col min="123" max="127" width="9.7109375" bestFit="1" customWidth="1"/>
    <col min="128" max="128" width="8.7109375" bestFit="1" customWidth="1"/>
    <col min="129" max="131" width="9.7109375" bestFit="1" customWidth="1"/>
    <col min="132" max="132" width="8.85546875" bestFit="1" customWidth="1"/>
    <col min="133" max="138" width="9.7109375" bestFit="1" customWidth="1"/>
    <col min="139" max="139" width="8.85546875" bestFit="1" customWidth="1"/>
    <col min="140" max="142" width="9.7109375" bestFit="1" customWidth="1"/>
    <col min="143" max="143" width="5.5703125" bestFit="1" customWidth="1"/>
    <col min="144" max="144" width="24.42578125" bestFit="1" customWidth="1"/>
    <col min="145" max="145" width="33.42578125" bestFit="1" customWidth="1"/>
  </cols>
  <sheetData>
    <row r="3" spans="1:5" ht="15.75" thickBot="1" x14ac:dyDescent="0.3">
      <c r="A3" s="414" t="s">
        <v>3423</v>
      </c>
      <c r="B3" s="414" t="s">
        <v>3432</v>
      </c>
    </row>
    <row r="4" spans="1:5" ht="15.75" thickBot="1" x14ac:dyDescent="0.3">
      <c r="A4" s="195" t="s">
        <v>2378</v>
      </c>
      <c r="B4">
        <v>16</v>
      </c>
      <c r="C4">
        <v>20</v>
      </c>
      <c r="D4">
        <v>50</v>
      </c>
      <c r="E4" t="s">
        <v>2377</v>
      </c>
    </row>
    <row r="5" spans="1:5" x14ac:dyDescent="0.25">
      <c r="A5" s="174">
        <v>15</v>
      </c>
      <c r="C5">
        <v>21</v>
      </c>
      <c r="E5">
        <v>21</v>
      </c>
    </row>
    <row r="6" spans="1:5" x14ac:dyDescent="0.25">
      <c r="A6" s="174">
        <v>20</v>
      </c>
      <c r="C6">
        <v>11</v>
      </c>
      <c r="D6">
        <v>4</v>
      </c>
      <c r="E6">
        <v>15</v>
      </c>
    </row>
    <row r="7" spans="1:5" x14ac:dyDescent="0.25">
      <c r="A7" s="174">
        <v>25</v>
      </c>
      <c r="C7">
        <v>157</v>
      </c>
      <c r="D7">
        <v>34</v>
      </c>
      <c r="E7">
        <v>191</v>
      </c>
    </row>
    <row r="8" spans="1:5" x14ac:dyDescent="0.25">
      <c r="A8" s="174">
        <v>32</v>
      </c>
      <c r="B8">
        <v>0</v>
      </c>
      <c r="E8">
        <v>0</v>
      </c>
    </row>
    <row r="9" spans="1:5" x14ac:dyDescent="0.25">
      <c r="A9" s="174">
        <v>40</v>
      </c>
      <c r="C9">
        <v>19</v>
      </c>
      <c r="D9">
        <v>29</v>
      </c>
      <c r="E9">
        <v>48</v>
      </c>
    </row>
    <row r="10" spans="1:5" x14ac:dyDescent="0.25">
      <c r="A10" s="174">
        <v>50</v>
      </c>
      <c r="C10">
        <v>225</v>
      </c>
      <c r="D10">
        <v>18</v>
      </c>
      <c r="E10">
        <v>243</v>
      </c>
    </row>
    <row r="11" spans="1:5" x14ac:dyDescent="0.25">
      <c r="A11" s="174">
        <v>80</v>
      </c>
      <c r="C11">
        <v>65</v>
      </c>
      <c r="D11">
        <v>15</v>
      </c>
      <c r="E11">
        <v>80</v>
      </c>
    </row>
    <row r="12" spans="1:5" x14ac:dyDescent="0.25">
      <c r="A12" s="174">
        <v>100</v>
      </c>
      <c r="C12">
        <v>88</v>
      </c>
      <c r="D12">
        <v>12</v>
      </c>
      <c r="E12">
        <v>100</v>
      </c>
    </row>
    <row r="13" spans="1:5" x14ac:dyDescent="0.25">
      <c r="A13" s="174">
        <v>150</v>
      </c>
      <c r="C13">
        <v>62</v>
      </c>
      <c r="D13">
        <v>15</v>
      </c>
      <c r="E13">
        <v>77</v>
      </c>
    </row>
    <row r="14" spans="1:5" x14ac:dyDescent="0.25">
      <c r="A14" s="174">
        <v>200</v>
      </c>
      <c r="C14">
        <v>51</v>
      </c>
      <c r="D14">
        <v>13</v>
      </c>
      <c r="E14">
        <v>64</v>
      </c>
    </row>
    <row r="15" spans="1:5" x14ac:dyDescent="0.25">
      <c r="A15" s="174">
        <v>250</v>
      </c>
      <c r="C15">
        <v>14</v>
      </c>
      <c r="D15">
        <v>2</v>
      </c>
      <c r="E15">
        <v>16</v>
      </c>
    </row>
    <row r="16" spans="1:5" x14ac:dyDescent="0.25">
      <c r="A16" s="174">
        <v>300</v>
      </c>
      <c r="C16">
        <v>17</v>
      </c>
      <c r="D16">
        <v>2</v>
      </c>
      <c r="E16">
        <v>19</v>
      </c>
    </row>
    <row r="17" spans="1:5" x14ac:dyDescent="0.25">
      <c r="A17" s="174">
        <v>350</v>
      </c>
      <c r="C17">
        <v>3</v>
      </c>
      <c r="D17">
        <v>0</v>
      </c>
      <c r="E17">
        <v>3</v>
      </c>
    </row>
    <row r="18" spans="1:5" x14ac:dyDescent="0.25">
      <c r="A18" s="174">
        <v>400</v>
      </c>
      <c r="C18">
        <v>3</v>
      </c>
      <c r="D18">
        <v>1</v>
      </c>
      <c r="E18">
        <v>4</v>
      </c>
    </row>
    <row r="19" spans="1:5" x14ac:dyDescent="0.25">
      <c r="A19" s="174">
        <v>450</v>
      </c>
      <c r="C19">
        <v>8</v>
      </c>
      <c r="D19">
        <v>0</v>
      </c>
      <c r="E19">
        <v>8</v>
      </c>
    </row>
    <row r="20" spans="1:5" x14ac:dyDescent="0.25">
      <c r="A20" s="174">
        <v>500</v>
      </c>
      <c r="C20">
        <v>17</v>
      </c>
      <c r="D20">
        <v>2</v>
      </c>
      <c r="E20">
        <v>19</v>
      </c>
    </row>
    <row r="21" spans="1:5" x14ac:dyDescent="0.25">
      <c r="A21" s="174">
        <v>600</v>
      </c>
      <c r="C21">
        <v>12</v>
      </c>
      <c r="D21">
        <v>0</v>
      </c>
      <c r="E21">
        <v>12</v>
      </c>
    </row>
    <row r="22" spans="1:5" x14ac:dyDescent="0.25">
      <c r="A22" s="174">
        <v>650</v>
      </c>
      <c r="C22">
        <v>0</v>
      </c>
      <c r="E22">
        <v>0</v>
      </c>
    </row>
    <row r="23" spans="1:5" x14ac:dyDescent="0.25">
      <c r="A23" s="174">
        <v>800</v>
      </c>
      <c r="C23">
        <v>4</v>
      </c>
      <c r="D23">
        <v>0</v>
      </c>
      <c r="E23">
        <v>4</v>
      </c>
    </row>
    <row r="24" spans="1:5" x14ac:dyDescent="0.25">
      <c r="A24" s="174">
        <v>900</v>
      </c>
      <c r="C24">
        <v>0</v>
      </c>
      <c r="E24">
        <v>0</v>
      </c>
    </row>
    <row r="25" spans="1:5" x14ac:dyDescent="0.25">
      <c r="A25" s="174">
        <v>1100</v>
      </c>
      <c r="C25">
        <v>0</v>
      </c>
      <c r="E25">
        <v>0</v>
      </c>
    </row>
    <row r="26" spans="1:5" x14ac:dyDescent="0.25">
      <c r="A26" s="174">
        <v>1200</v>
      </c>
      <c r="C26">
        <v>0</v>
      </c>
      <c r="E26">
        <v>0</v>
      </c>
    </row>
    <row r="27" spans="1:5" x14ac:dyDescent="0.25">
      <c r="A27" s="174" t="s">
        <v>1782</v>
      </c>
      <c r="C27">
        <v>0</v>
      </c>
      <c r="E27">
        <v>0</v>
      </c>
    </row>
    <row r="28" spans="1:5" x14ac:dyDescent="0.25">
      <c r="A28" s="174" t="s">
        <v>1361</v>
      </c>
      <c r="C28">
        <v>0</v>
      </c>
      <c r="E28">
        <v>0</v>
      </c>
    </row>
    <row r="29" spans="1:5" x14ac:dyDescent="0.25">
      <c r="A29" s="174" t="s">
        <v>1762</v>
      </c>
      <c r="C29">
        <v>0</v>
      </c>
      <c r="E29">
        <v>0</v>
      </c>
    </row>
    <row r="30" spans="1:5" x14ac:dyDescent="0.25">
      <c r="A30" s="174" t="s">
        <v>1909</v>
      </c>
      <c r="C30">
        <v>0</v>
      </c>
      <c r="E30">
        <v>0</v>
      </c>
    </row>
    <row r="31" spans="1:5" x14ac:dyDescent="0.25">
      <c r="A31" s="174" t="s">
        <v>1806</v>
      </c>
      <c r="C31">
        <v>0</v>
      </c>
      <c r="E31">
        <v>0</v>
      </c>
    </row>
    <row r="32" spans="1:5" x14ac:dyDescent="0.25">
      <c r="A32" s="174" t="s">
        <v>966</v>
      </c>
      <c r="D32">
        <v>0</v>
      </c>
      <c r="E32">
        <v>0</v>
      </c>
    </row>
    <row r="33" spans="1:5" x14ac:dyDescent="0.25">
      <c r="A33" s="174" t="s">
        <v>3383</v>
      </c>
      <c r="C33">
        <v>2</v>
      </c>
      <c r="E33">
        <v>2</v>
      </c>
    </row>
    <row r="34" spans="1:5" x14ac:dyDescent="0.25">
      <c r="A34" s="174" t="s">
        <v>2377</v>
      </c>
      <c r="B34">
        <v>0</v>
      </c>
      <c r="C34">
        <v>779</v>
      </c>
      <c r="D34">
        <v>147</v>
      </c>
      <c r="E34">
        <v>926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AB432-9037-40A6-B3E7-5C2535EC7CA3}">
  <sheetPr codeName="Feuil11">
    <tabColor rgb="FFFF0000"/>
  </sheetPr>
  <dimension ref="A1:B108"/>
  <sheetViews>
    <sheetView topLeftCell="A63" workbookViewId="0">
      <selection activeCell="D111" sqref="D111"/>
    </sheetView>
  </sheetViews>
  <sheetFormatPr baseColWidth="10" defaultColWidth="10.5703125" defaultRowHeight="15" x14ac:dyDescent="0.25"/>
  <cols>
    <col min="1" max="1" width="21" bestFit="1" customWidth="1"/>
    <col min="2" max="3" width="43.140625" bestFit="1" customWidth="1"/>
    <col min="4" max="4" width="17.85546875" customWidth="1"/>
    <col min="5" max="5" width="13.140625" bestFit="1" customWidth="1"/>
    <col min="6" max="6" width="20.85546875" bestFit="1" customWidth="1"/>
    <col min="7" max="7" width="9.7109375" bestFit="1" customWidth="1"/>
    <col min="8" max="12" width="8.7109375" bestFit="1" customWidth="1"/>
    <col min="13" max="14" width="8.28515625" bestFit="1" customWidth="1"/>
    <col min="15" max="18" width="7.85546875" bestFit="1" customWidth="1"/>
    <col min="19" max="22" width="9.7109375" bestFit="1" customWidth="1"/>
    <col min="23" max="25" width="8.7109375" bestFit="1" customWidth="1"/>
    <col min="26" max="27" width="8.85546875" bestFit="1" customWidth="1"/>
    <col min="28" max="28" width="7.85546875" bestFit="1" customWidth="1"/>
    <col min="29" max="36" width="9.7109375" bestFit="1" customWidth="1"/>
    <col min="37" max="37" width="8.85546875" bestFit="1" customWidth="1"/>
    <col min="38" max="38" width="8.7109375" bestFit="1" customWidth="1"/>
    <col min="39" max="44" width="9.7109375" bestFit="1" customWidth="1"/>
    <col min="45" max="45" width="8.85546875" bestFit="1" customWidth="1"/>
    <col min="46" max="49" width="9.7109375" bestFit="1" customWidth="1"/>
    <col min="50" max="51" width="8.85546875" bestFit="1" customWidth="1"/>
    <col min="52" max="56" width="9.7109375" bestFit="1" customWidth="1"/>
    <col min="57" max="57" width="8.7109375" bestFit="1" customWidth="1"/>
    <col min="58" max="60" width="9.7109375" bestFit="1" customWidth="1"/>
    <col min="61" max="61" width="8.85546875" bestFit="1" customWidth="1"/>
    <col min="62" max="67" width="9.7109375" bestFit="1" customWidth="1"/>
    <col min="68" max="68" width="8.85546875" bestFit="1" customWidth="1"/>
    <col min="69" max="71" width="9.7109375" bestFit="1" customWidth="1"/>
    <col min="72" max="72" width="5.5703125" bestFit="1" customWidth="1"/>
    <col min="73" max="73" width="28.42578125" bestFit="1" customWidth="1"/>
    <col min="75" max="75" width="6.7109375" bestFit="1" customWidth="1"/>
    <col min="76" max="76" width="13.140625" bestFit="1" customWidth="1"/>
    <col min="77" max="77" width="20.85546875" bestFit="1" customWidth="1"/>
    <col min="78" max="78" width="9.7109375" bestFit="1" customWidth="1"/>
    <col min="79" max="83" width="8.7109375" bestFit="1" customWidth="1"/>
    <col min="84" max="85" width="8.28515625" bestFit="1" customWidth="1"/>
    <col min="86" max="89" width="7.85546875" bestFit="1" customWidth="1"/>
    <col min="90" max="93" width="9.7109375" bestFit="1" customWidth="1"/>
    <col min="94" max="96" width="8.7109375" bestFit="1" customWidth="1"/>
    <col min="97" max="98" width="8.85546875" bestFit="1" customWidth="1"/>
    <col min="99" max="99" width="7.85546875" bestFit="1" customWidth="1"/>
    <col min="100" max="107" width="9.7109375" bestFit="1" customWidth="1"/>
    <col min="108" max="108" width="8.85546875" bestFit="1" customWidth="1"/>
    <col min="109" max="109" width="8.7109375" bestFit="1" customWidth="1"/>
    <col min="110" max="115" width="9.7109375" bestFit="1" customWidth="1"/>
    <col min="116" max="116" width="8.85546875" bestFit="1" customWidth="1"/>
    <col min="117" max="120" width="9.7109375" bestFit="1" customWidth="1"/>
    <col min="121" max="122" width="8.85546875" bestFit="1" customWidth="1"/>
    <col min="123" max="127" width="9.7109375" bestFit="1" customWidth="1"/>
    <col min="128" max="128" width="8.7109375" bestFit="1" customWidth="1"/>
    <col min="129" max="131" width="9.7109375" bestFit="1" customWidth="1"/>
    <col min="132" max="132" width="8.85546875" bestFit="1" customWidth="1"/>
    <col min="133" max="138" width="9.7109375" bestFit="1" customWidth="1"/>
    <col min="139" max="139" width="8.85546875" bestFit="1" customWidth="1"/>
    <col min="140" max="142" width="9.7109375" bestFit="1" customWidth="1"/>
    <col min="143" max="143" width="5.5703125" bestFit="1" customWidth="1"/>
    <col min="144" max="144" width="24.42578125" bestFit="1" customWidth="1"/>
    <col min="145" max="145" width="33.42578125" bestFit="1" customWidth="1"/>
  </cols>
  <sheetData>
    <row r="1" spans="1:2" ht="15.75" thickBot="1" x14ac:dyDescent="0.3"/>
    <row r="3" spans="1:2" x14ac:dyDescent="0.25">
      <c r="A3" s="414" t="s">
        <v>2378</v>
      </c>
      <c r="B3" t="s">
        <v>3384</v>
      </c>
    </row>
    <row r="4" spans="1:2" x14ac:dyDescent="0.25">
      <c r="A4" s="174">
        <v>0</v>
      </c>
      <c r="B4">
        <v>0</v>
      </c>
    </row>
    <row r="5" spans="1:2" x14ac:dyDescent="0.25">
      <c r="A5" s="193" t="s">
        <v>3389</v>
      </c>
      <c r="B5">
        <v>0</v>
      </c>
    </row>
    <row r="6" spans="1:2" x14ac:dyDescent="0.25">
      <c r="A6" s="174" t="s">
        <v>1123</v>
      </c>
      <c r="B6">
        <v>8372</v>
      </c>
    </row>
    <row r="7" spans="1:2" x14ac:dyDescent="0.25">
      <c r="A7" s="193" t="s">
        <v>1188</v>
      </c>
      <c r="B7">
        <v>196</v>
      </c>
    </row>
    <row r="8" spans="1:2" x14ac:dyDescent="0.25">
      <c r="A8" s="193" t="s">
        <v>1182</v>
      </c>
      <c r="B8">
        <v>292</v>
      </c>
    </row>
    <row r="9" spans="1:2" x14ac:dyDescent="0.25">
      <c r="A9" s="193" t="s">
        <v>1213</v>
      </c>
      <c r="B9">
        <v>144</v>
      </c>
    </row>
    <row r="10" spans="1:2" x14ac:dyDescent="0.25">
      <c r="A10" s="193" t="s">
        <v>1356</v>
      </c>
      <c r="B10">
        <v>8</v>
      </c>
    </row>
    <row r="11" spans="1:2" x14ac:dyDescent="0.25">
      <c r="A11" s="193" t="s">
        <v>1129</v>
      </c>
      <c r="B11">
        <v>1220</v>
      </c>
    </row>
    <row r="12" spans="1:2" x14ac:dyDescent="0.25">
      <c r="A12" s="193" t="s">
        <v>1506</v>
      </c>
      <c r="B12">
        <v>64</v>
      </c>
    </row>
    <row r="13" spans="1:2" x14ac:dyDescent="0.25">
      <c r="A13" s="193" t="s">
        <v>1201</v>
      </c>
      <c r="B13">
        <v>432</v>
      </c>
    </row>
    <row r="14" spans="1:2" x14ac:dyDescent="0.25">
      <c r="A14" s="193" t="s">
        <v>1172</v>
      </c>
      <c r="B14">
        <v>280</v>
      </c>
    </row>
    <row r="15" spans="1:2" x14ac:dyDescent="0.25">
      <c r="A15" s="193" t="s">
        <v>1330</v>
      </c>
      <c r="B15">
        <v>136</v>
      </c>
    </row>
    <row r="16" spans="1:2" x14ac:dyDescent="0.25">
      <c r="A16" s="193" t="s">
        <v>1137</v>
      </c>
      <c r="B16">
        <v>772</v>
      </c>
    </row>
    <row r="17" spans="1:2" x14ac:dyDescent="0.25">
      <c r="A17" s="193" t="s">
        <v>1165</v>
      </c>
      <c r="B17">
        <v>216</v>
      </c>
    </row>
    <row r="18" spans="1:2" x14ac:dyDescent="0.25">
      <c r="A18" s="193" t="s">
        <v>1130</v>
      </c>
      <c r="B18">
        <v>356</v>
      </c>
    </row>
    <row r="19" spans="1:2" x14ac:dyDescent="0.25">
      <c r="A19" s="193" t="s">
        <v>1514</v>
      </c>
      <c r="B19">
        <v>24</v>
      </c>
    </row>
    <row r="20" spans="1:2" x14ac:dyDescent="0.25">
      <c r="A20" s="193" t="s">
        <v>1274</v>
      </c>
      <c r="B20">
        <v>204</v>
      </c>
    </row>
    <row r="21" spans="1:2" x14ac:dyDescent="0.25">
      <c r="A21" s="193" t="s">
        <v>1299</v>
      </c>
      <c r="B21">
        <v>120</v>
      </c>
    </row>
    <row r="22" spans="1:2" x14ac:dyDescent="0.25">
      <c r="A22" s="193" t="s">
        <v>1238</v>
      </c>
      <c r="B22">
        <v>12</v>
      </c>
    </row>
    <row r="23" spans="1:2" x14ac:dyDescent="0.25">
      <c r="A23" s="193" t="s">
        <v>1180</v>
      </c>
      <c r="B23">
        <v>60</v>
      </c>
    </row>
    <row r="24" spans="1:2" x14ac:dyDescent="0.25">
      <c r="A24" s="193" t="s">
        <v>1329</v>
      </c>
      <c r="B24">
        <v>96</v>
      </c>
    </row>
    <row r="25" spans="1:2" x14ac:dyDescent="0.25">
      <c r="A25" s="193" t="s">
        <v>1176</v>
      </c>
      <c r="B25">
        <v>280</v>
      </c>
    </row>
    <row r="26" spans="1:2" x14ac:dyDescent="0.25">
      <c r="A26" s="193" t="s">
        <v>1319</v>
      </c>
      <c r="B26">
        <v>156</v>
      </c>
    </row>
    <row r="27" spans="1:2" x14ac:dyDescent="0.25">
      <c r="A27" s="193" t="s">
        <v>1311</v>
      </c>
      <c r="B27">
        <v>66</v>
      </c>
    </row>
    <row r="28" spans="1:2" x14ac:dyDescent="0.25">
      <c r="A28" s="193" t="s">
        <v>1177</v>
      </c>
      <c r="B28">
        <v>380</v>
      </c>
    </row>
    <row r="29" spans="1:2" x14ac:dyDescent="0.25">
      <c r="A29" s="193" t="s">
        <v>1131</v>
      </c>
      <c r="B29">
        <v>80</v>
      </c>
    </row>
    <row r="30" spans="1:2" x14ac:dyDescent="0.25">
      <c r="A30" s="193" t="s">
        <v>1309</v>
      </c>
      <c r="B30">
        <v>24</v>
      </c>
    </row>
    <row r="31" spans="1:2" x14ac:dyDescent="0.25">
      <c r="A31" s="193" t="s">
        <v>1310</v>
      </c>
      <c r="B31">
        <v>192</v>
      </c>
    </row>
    <row r="32" spans="1:2" x14ac:dyDescent="0.25">
      <c r="A32" s="193" t="s">
        <v>3385</v>
      </c>
      <c r="B32">
        <v>80</v>
      </c>
    </row>
    <row r="33" spans="1:2" x14ac:dyDescent="0.25">
      <c r="A33" s="193" t="s">
        <v>3386</v>
      </c>
      <c r="B33">
        <v>220</v>
      </c>
    </row>
    <row r="34" spans="1:2" x14ac:dyDescent="0.25">
      <c r="A34" s="193" t="s">
        <v>3387</v>
      </c>
      <c r="B34">
        <v>40</v>
      </c>
    </row>
    <row r="35" spans="1:2" x14ac:dyDescent="0.25">
      <c r="A35" s="193" t="s">
        <v>3388</v>
      </c>
      <c r="B35">
        <v>16</v>
      </c>
    </row>
    <row r="36" spans="1:2" x14ac:dyDescent="0.25">
      <c r="A36" s="193" t="s">
        <v>3390</v>
      </c>
      <c r="B36">
        <v>76</v>
      </c>
    </row>
    <row r="37" spans="1:2" x14ac:dyDescent="0.25">
      <c r="A37" s="193" t="s">
        <v>3391</v>
      </c>
      <c r="B37">
        <v>80</v>
      </c>
    </row>
    <row r="38" spans="1:2" x14ac:dyDescent="0.25">
      <c r="A38" s="193" t="s">
        <v>3392</v>
      </c>
      <c r="B38">
        <v>16</v>
      </c>
    </row>
    <row r="39" spans="1:2" x14ac:dyDescent="0.25">
      <c r="A39" s="193" t="s">
        <v>3393</v>
      </c>
      <c r="B39">
        <v>32</v>
      </c>
    </row>
    <row r="40" spans="1:2" x14ac:dyDescent="0.25">
      <c r="A40" s="193" t="s">
        <v>3394</v>
      </c>
      <c r="B40">
        <v>48</v>
      </c>
    </row>
    <row r="41" spans="1:2" x14ac:dyDescent="0.25">
      <c r="A41" s="193" t="s">
        <v>1296</v>
      </c>
      <c r="B41">
        <v>48</v>
      </c>
    </row>
    <row r="42" spans="1:2" x14ac:dyDescent="0.25">
      <c r="A42" s="193" t="s">
        <v>3395</v>
      </c>
      <c r="B42">
        <v>40</v>
      </c>
    </row>
    <row r="43" spans="1:2" x14ac:dyDescent="0.25">
      <c r="A43" s="193" t="s">
        <v>1922</v>
      </c>
      <c r="B43">
        <v>16</v>
      </c>
    </row>
    <row r="44" spans="1:2" x14ac:dyDescent="0.25">
      <c r="A44" s="193" t="s">
        <v>3396</v>
      </c>
      <c r="B44">
        <v>16</v>
      </c>
    </row>
    <row r="45" spans="1:2" x14ac:dyDescent="0.25">
      <c r="A45" s="193" t="s">
        <v>3397</v>
      </c>
      <c r="B45">
        <v>84</v>
      </c>
    </row>
    <row r="46" spans="1:2" x14ac:dyDescent="0.25">
      <c r="A46" s="193" t="s">
        <v>3398</v>
      </c>
      <c r="B46">
        <v>24</v>
      </c>
    </row>
    <row r="47" spans="1:2" x14ac:dyDescent="0.25">
      <c r="A47" s="193" t="s">
        <v>3399</v>
      </c>
      <c r="B47">
        <v>28</v>
      </c>
    </row>
    <row r="48" spans="1:2" x14ac:dyDescent="0.25">
      <c r="A48" s="193" t="s">
        <v>3400</v>
      </c>
      <c r="B48">
        <v>12</v>
      </c>
    </row>
    <row r="49" spans="1:2" x14ac:dyDescent="0.25">
      <c r="A49" s="193" t="s">
        <v>3401</v>
      </c>
      <c r="B49">
        <v>4</v>
      </c>
    </row>
    <row r="50" spans="1:2" x14ac:dyDescent="0.25">
      <c r="A50" s="193" t="s">
        <v>3402</v>
      </c>
      <c r="B50">
        <v>12</v>
      </c>
    </row>
    <row r="51" spans="1:2" x14ac:dyDescent="0.25">
      <c r="A51" s="193" t="s">
        <v>3403</v>
      </c>
      <c r="B51">
        <v>132</v>
      </c>
    </row>
    <row r="52" spans="1:2" x14ac:dyDescent="0.25">
      <c r="A52" s="193" t="s">
        <v>3404</v>
      </c>
      <c r="B52">
        <v>12</v>
      </c>
    </row>
    <row r="53" spans="1:2" x14ac:dyDescent="0.25">
      <c r="A53" s="193" t="s">
        <v>3405</v>
      </c>
      <c r="B53">
        <v>16</v>
      </c>
    </row>
    <row r="54" spans="1:2" x14ac:dyDescent="0.25">
      <c r="A54" s="193" t="s">
        <v>3406</v>
      </c>
      <c r="B54">
        <v>136</v>
      </c>
    </row>
    <row r="55" spans="1:2" x14ac:dyDescent="0.25">
      <c r="A55" s="193" t="s">
        <v>3407</v>
      </c>
      <c r="B55">
        <v>24</v>
      </c>
    </row>
    <row r="56" spans="1:2" x14ac:dyDescent="0.25">
      <c r="A56" s="193" t="s">
        <v>3408</v>
      </c>
      <c r="B56">
        <v>36</v>
      </c>
    </row>
    <row r="57" spans="1:2" x14ac:dyDescent="0.25">
      <c r="A57" s="193" t="s">
        <v>3409</v>
      </c>
      <c r="B57">
        <v>40</v>
      </c>
    </row>
    <row r="58" spans="1:2" x14ac:dyDescent="0.25">
      <c r="A58" s="193" t="s">
        <v>1724</v>
      </c>
      <c r="B58">
        <v>20</v>
      </c>
    </row>
    <row r="59" spans="1:2" x14ac:dyDescent="0.25">
      <c r="A59" s="193" t="s">
        <v>3410</v>
      </c>
      <c r="B59">
        <v>28</v>
      </c>
    </row>
    <row r="60" spans="1:2" x14ac:dyDescent="0.25">
      <c r="A60" s="193" t="s">
        <v>3411</v>
      </c>
      <c r="B60">
        <v>40</v>
      </c>
    </row>
    <row r="61" spans="1:2" x14ac:dyDescent="0.25">
      <c r="A61" s="193" t="s">
        <v>3412</v>
      </c>
      <c r="B61">
        <v>16</v>
      </c>
    </row>
    <row r="62" spans="1:2" x14ac:dyDescent="0.25">
      <c r="A62" s="193" t="s">
        <v>3413</v>
      </c>
      <c r="B62">
        <v>64</v>
      </c>
    </row>
    <row r="63" spans="1:2" x14ac:dyDescent="0.25">
      <c r="A63" s="193" t="s">
        <v>3414</v>
      </c>
      <c r="B63">
        <v>64</v>
      </c>
    </row>
    <row r="64" spans="1:2" x14ac:dyDescent="0.25">
      <c r="A64" s="193" t="s">
        <v>3415</v>
      </c>
      <c r="B64">
        <v>200</v>
      </c>
    </row>
    <row r="65" spans="1:2" x14ac:dyDescent="0.25">
      <c r="A65" s="193" t="s">
        <v>3416</v>
      </c>
      <c r="B65">
        <v>56</v>
      </c>
    </row>
    <row r="66" spans="1:2" x14ac:dyDescent="0.25">
      <c r="A66" s="193" t="s">
        <v>3417</v>
      </c>
      <c r="B66">
        <v>60</v>
      </c>
    </row>
    <row r="67" spans="1:2" x14ac:dyDescent="0.25">
      <c r="A67" s="193" t="s">
        <v>3418</v>
      </c>
      <c r="B67">
        <v>80</v>
      </c>
    </row>
    <row r="68" spans="1:2" x14ac:dyDescent="0.25">
      <c r="A68" s="193" t="s">
        <v>3419</v>
      </c>
      <c r="B68">
        <v>112</v>
      </c>
    </row>
    <row r="69" spans="1:2" x14ac:dyDescent="0.25">
      <c r="A69" s="193" t="s">
        <v>3420</v>
      </c>
      <c r="B69">
        <v>56</v>
      </c>
    </row>
    <row r="70" spans="1:2" x14ac:dyDescent="0.25">
      <c r="A70" s="193" t="s">
        <v>3421</v>
      </c>
      <c r="B70">
        <v>20</v>
      </c>
    </row>
    <row r="71" spans="1:2" x14ac:dyDescent="0.25">
      <c r="A71" s="193" t="s">
        <v>3422</v>
      </c>
      <c r="B71">
        <v>80</v>
      </c>
    </row>
    <row r="72" spans="1:2" x14ac:dyDescent="0.25">
      <c r="A72" s="193" t="s">
        <v>3424</v>
      </c>
      <c r="B72">
        <v>378</v>
      </c>
    </row>
    <row r="73" spans="1:2" x14ac:dyDescent="0.25">
      <c r="A73" s="174" t="s">
        <v>2421</v>
      </c>
      <c r="B73">
        <v>32</v>
      </c>
    </row>
    <row r="74" spans="1:2" x14ac:dyDescent="0.25">
      <c r="A74" s="193" t="s">
        <v>1506</v>
      </c>
      <c r="B74">
        <v>16</v>
      </c>
    </row>
    <row r="75" spans="1:2" x14ac:dyDescent="0.25">
      <c r="A75" s="193" t="s">
        <v>1130</v>
      </c>
      <c r="B75">
        <v>16</v>
      </c>
    </row>
    <row r="76" spans="1:2" x14ac:dyDescent="0.25">
      <c r="A76" s="174" t="s">
        <v>1115</v>
      </c>
      <c r="B76">
        <v>1152</v>
      </c>
    </row>
    <row r="77" spans="1:2" x14ac:dyDescent="0.25">
      <c r="A77" s="193" t="s">
        <v>1188</v>
      </c>
      <c r="B77">
        <v>4</v>
      </c>
    </row>
    <row r="78" spans="1:2" x14ac:dyDescent="0.25">
      <c r="A78" s="193" t="s">
        <v>1182</v>
      </c>
      <c r="B78">
        <v>48</v>
      </c>
    </row>
    <row r="79" spans="1:2" x14ac:dyDescent="0.25">
      <c r="A79" s="193" t="s">
        <v>1129</v>
      </c>
      <c r="B79">
        <v>260</v>
      </c>
    </row>
    <row r="80" spans="1:2" x14ac:dyDescent="0.25">
      <c r="A80" s="193" t="s">
        <v>1506</v>
      </c>
      <c r="B80">
        <v>64</v>
      </c>
    </row>
    <row r="81" spans="1:2" x14ac:dyDescent="0.25">
      <c r="A81" s="193" t="s">
        <v>1201</v>
      </c>
      <c r="B81">
        <v>52</v>
      </c>
    </row>
    <row r="82" spans="1:2" x14ac:dyDescent="0.25">
      <c r="A82" s="193" t="s">
        <v>1172</v>
      </c>
      <c r="B82">
        <v>48</v>
      </c>
    </row>
    <row r="83" spans="1:2" x14ac:dyDescent="0.25">
      <c r="A83" s="193" t="s">
        <v>1330</v>
      </c>
      <c r="B83">
        <v>48</v>
      </c>
    </row>
    <row r="84" spans="1:2" x14ac:dyDescent="0.25">
      <c r="A84" s="193" t="s">
        <v>1137</v>
      </c>
      <c r="B84">
        <v>256</v>
      </c>
    </row>
    <row r="85" spans="1:2" x14ac:dyDescent="0.25">
      <c r="A85" s="193" t="s">
        <v>1165</v>
      </c>
      <c r="B85">
        <v>104</v>
      </c>
    </row>
    <row r="86" spans="1:2" x14ac:dyDescent="0.25">
      <c r="A86" s="193" t="s">
        <v>1130</v>
      </c>
      <c r="B86">
        <v>48</v>
      </c>
    </row>
    <row r="87" spans="1:2" x14ac:dyDescent="0.25">
      <c r="A87" s="193" t="s">
        <v>1340</v>
      </c>
      <c r="B87">
        <v>28</v>
      </c>
    </row>
    <row r="88" spans="1:2" x14ac:dyDescent="0.25">
      <c r="A88" s="193" t="s">
        <v>1177</v>
      </c>
      <c r="B88">
        <v>20</v>
      </c>
    </row>
    <row r="89" spans="1:2" x14ac:dyDescent="0.25">
      <c r="A89" s="193" t="s">
        <v>3424</v>
      </c>
      <c r="B89">
        <v>172</v>
      </c>
    </row>
    <row r="90" spans="1:2" x14ac:dyDescent="0.25">
      <c r="A90" s="174" t="s">
        <v>3424</v>
      </c>
      <c r="B90">
        <v>268</v>
      </c>
    </row>
    <row r="91" spans="1:2" x14ac:dyDescent="0.25">
      <c r="A91" s="193" t="s">
        <v>1182</v>
      </c>
      <c r="B91">
        <v>28</v>
      </c>
    </row>
    <row r="92" spans="1:2" x14ac:dyDescent="0.25">
      <c r="A92" s="193" t="s">
        <v>1356</v>
      </c>
      <c r="B92">
        <v>8</v>
      </c>
    </row>
    <row r="93" spans="1:2" x14ac:dyDescent="0.25">
      <c r="A93" s="193" t="s">
        <v>1129</v>
      </c>
      <c r="B93">
        <v>32</v>
      </c>
    </row>
    <row r="94" spans="1:2" x14ac:dyDescent="0.25">
      <c r="A94" s="193" t="s">
        <v>1506</v>
      </c>
      <c r="B94">
        <v>16</v>
      </c>
    </row>
    <row r="95" spans="1:2" x14ac:dyDescent="0.25">
      <c r="A95" s="193" t="s">
        <v>1201</v>
      </c>
      <c r="B95">
        <v>8</v>
      </c>
    </row>
    <row r="96" spans="1:2" x14ac:dyDescent="0.25">
      <c r="A96" s="193" t="s">
        <v>1172</v>
      </c>
      <c r="B96">
        <v>68</v>
      </c>
    </row>
    <row r="97" spans="1:2" x14ac:dyDescent="0.25">
      <c r="A97" s="193" t="s">
        <v>1137</v>
      </c>
      <c r="B97">
        <v>40</v>
      </c>
    </row>
    <row r="98" spans="1:2" x14ac:dyDescent="0.25">
      <c r="A98" s="193" t="s">
        <v>1165</v>
      </c>
      <c r="B98">
        <v>8</v>
      </c>
    </row>
    <row r="99" spans="1:2" x14ac:dyDescent="0.25">
      <c r="A99" s="193" t="s">
        <v>1299</v>
      </c>
      <c r="B99">
        <v>12</v>
      </c>
    </row>
    <row r="100" spans="1:2" x14ac:dyDescent="0.25">
      <c r="A100" s="193" t="s">
        <v>1180</v>
      </c>
      <c r="B100">
        <v>16</v>
      </c>
    </row>
    <row r="101" spans="1:2" x14ac:dyDescent="0.25">
      <c r="A101" s="193" t="s">
        <v>1176</v>
      </c>
      <c r="B101">
        <v>20</v>
      </c>
    </row>
    <row r="102" spans="1:2" x14ac:dyDescent="0.25">
      <c r="A102" s="193" t="s">
        <v>3391</v>
      </c>
      <c r="B102">
        <v>4</v>
      </c>
    </row>
    <row r="103" spans="1:2" x14ac:dyDescent="0.25">
      <c r="A103" s="193" t="s">
        <v>3424</v>
      </c>
      <c r="B103">
        <v>4</v>
      </c>
    </row>
    <row r="104" spans="1:2" x14ac:dyDescent="0.25">
      <c r="A104" s="193" t="s">
        <v>2303</v>
      </c>
      <c r="B104">
        <v>0</v>
      </c>
    </row>
    <row r="105" spans="1:2" x14ac:dyDescent="0.25">
      <c r="A105" s="193" t="s">
        <v>3431</v>
      </c>
      <c r="B105">
        <v>4</v>
      </c>
    </row>
    <row r="106" spans="1:2" x14ac:dyDescent="0.25">
      <c r="A106" s="174" t="s">
        <v>2303</v>
      </c>
      <c r="B106">
        <v>0</v>
      </c>
    </row>
    <row r="107" spans="1:2" x14ac:dyDescent="0.25">
      <c r="A107" s="193" t="s">
        <v>2303</v>
      </c>
      <c r="B107">
        <v>0</v>
      </c>
    </row>
    <row r="108" spans="1:2" x14ac:dyDescent="0.25">
      <c r="A108" s="174" t="s">
        <v>2377</v>
      </c>
      <c r="B108">
        <v>9824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7ECCE-A93A-4D7F-A2D1-C4B9A6333581}">
  <sheetPr codeName="Feuil6">
    <tabColor theme="7" tint="0.39997558519241921"/>
  </sheetPr>
  <dimension ref="A1:AK2915"/>
  <sheetViews>
    <sheetView topLeftCell="G1" zoomScale="85" zoomScaleNormal="85" workbookViewId="0">
      <selection activeCell="T965" sqref="T965"/>
    </sheetView>
  </sheetViews>
  <sheetFormatPr baseColWidth="10" defaultColWidth="0" defaultRowHeight="15" x14ac:dyDescent="0.25"/>
  <cols>
    <col min="1" max="1" width="11.140625" customWidth="1"/>
    <col min="2" max="2" width="17" customWidth="1"/>
    <col min="3" max="3" width="9.5703125" customWidth="1"/>
    <col min="4" max="4" width="37.5703125" customWidth="1"/>
    <col min="5" max="5" width="7.28515625" customWidth="1"/>
    <col min="6" max="6" width="19.5703125" customWidth="1"/>
    <col min="7" max="7" width="39.42578125" customWidth="1"/>
    <col min="8" max="8" width="12.42578125" customWidth="1"/>
    <col min="9" max="9" width="15.28515625" customWidth="1"/>
    <col min="10" max="10" width="11.28515625" customWidth="1"/>
    <col min="11" max="11" width="10.85546875" customWidth="1"/>
    <col min="12" max="12" width="11.42578125" customWidth="1"/>
    <col min="13" max="13" width="11.28515625" customWidth="1"/>
    <col min="14" max="14" width="11.42578125" customWidth="1"/>
    <col min="15" max="16" width="21.7109375" customWidth="1"/>
    <col min="17" max="17" width="20" customWidth="1"/>
    <col min="18" max="18" width="18.140625" customWidth="1"/>
    <col min="19" max="19" width="17.28515625" customWidth="1"/>
    <col min="20" max="20" width="16.28515625" customWidth="1"/>
    <col min="21" max="21" width="7.28515625" customWidth="1"/>
    <col min="22" max="22" width="8" customWidth="1"/>
    <col min="23" max="23" width="17.42578125" customWidth="1"/>
    <col min="24" max="24" width="19" customWidth="1"/>
    <col min="25" max="25" width="17.42578125" bestFit="1" customWidth="1"/>
    <col min="26" max="26" width="14" bestFit="1" customWidth="1"/>
    <col min="27" max="27" width="15.5703125" customWidth="1"/>
    <col min="28" max="28" width="17.42578125" bestFit="1" customWidth="1"/>
    <col min="29" max="29" width="18.28515625" customWidth="1"/>
    <col min="30" max="30" width="12" customWidth="1"/>
    <col min="31" max="31" width="14.42578125" customWidth="1"/>
    <col min="32" max="32" width="13" bestFit="1" customWidth="1"/>
    <col min="33" max="37" width="0" hidden="1" customWidth="1"/>
    <col min="38" max="16384" width="11.5703125" hidden="1"/>
  </cols>
  <sheetData>
    <row r="1" spans="1:32" s="67" customFormat="1" ht="16.5" thickBot="1" x14ac:dyDescent="0.3">
      <c r="A1" s="65"/>
      <c r="B1" s="66"/>
      <c r="C1" s="66"/>
      <c r="D1" s="65"/>
      <c r="E1" s="65"/>
      <c r="F1" s="66">
        <v>45922.576608796298</v>
      </c>
      <c r="G1" s="66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</row>
    <row r="2" spans="1:32" ht="15" customHeight="1" x14ac:dyDescent="0.25">
      <c r="A2" s="436" t="s">
        <v>1081</v>
      </c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68"/>
    </row>
    <row r="3" spans="1:32" x14ac:dyDescent="0.25">
      <c r="A3" s="438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  <c r="AE3" s="439"/>
      <c r="AF3" s="69"/>
    </row>
    <row r="4" spans="1:32" ht="15.75" thickBot="1" x14ac:dyDescent="0.3">
      <c r="A4" s="440"/>
      <c r="B4" s="441"/>
      <c r="C4" s="441"/>
      <c r="D4" s="441"/>
      <c r="E4" s="441"/>
      <c r="F4" s="441"/>
      <c r="G4" s="441"/>
      <c r="H4" s="441"/>
      <c r="I4" s="441"/>
      <c r="J4" s="441"/>
      <c r="K4" s="441"/>
      <c r="L4" s="441"/>
      <c r="M4" s="441"/>
      <c r="N4" s="441"/>
      <c r="O4" s="441"/>
      <c r="P4" s="441"/>
      <c r="Q4" s="441"/>
      <c r="R4" s="441"/>
      <c r="S4" s="441"/>
      <c r="T4" s="441"/>
      <c r="U4" s="441"/>
      <c r="V4" s="441"/>
      <c r="W4" s="441"/>
      <c r="X4" s="441"/>
      <c r="Y4" s="441"/>
      <c r="Z4" s="441"/>
      <c r="AA4" s="441"/>
      <c r="AB4" s="441"/>
      <c r="AC4" s="441"/>
      <c r="AD4" s="441"/>
      <c r="AE4" s="441"/>
      <c r="AF4" s="70"/>
    </row>
    <row r="5" spans="1:32" ht="15.6" hidden="1" customHeight="1" thickBot="1" x14ac:dyDescent="0.3">
      <c r="A5" s="432" t="s">
        <v>1082</v>
      </c>
      <c r="B5" s="432" t="s">
        <v>117</v>
      </c>
      <c r="C5" s="432" t="s">
        <v>1083</v>
      </c>
      <c r="D5" s="432" t="s">
        <v>1084</v>
      </c>
      <c r="E5" s="432" t="s">
        <v>1085</v>
      </c>
      <c r="F5" s="432" t="s">
        <v>1086</v>
      </c>
      <c r="G5" s="432" t="s">
        <v>1087</v>
      </c>
      <c r="H5" s="432" t="s">
        <v>1088</v>
      </c>
      <c r="I5" s="432" t="s">
        <v>1089</v>
      </c>
      <c r="J5" s="72"/>
      <c r="K5" s="429" t="s">
        <v>1090</v>
      </c>
      <c r="L5" s="430"/>
      <c r="M5" s="430"/>
      <c r="N5" s="431"/>
      <c r="O5" s="429" t="s">
        <v>1091</v>
      </c>
      <c r="P5" s="430"/>
      <c r="Q5" s="431"/>
      <c r="R5" s="71" t="s">
        <v>1092</v>
      </c>
      <c r="S5" s="429" t="s">
        <v>1093</v>
      </c>
      <c r="T5" s="431"/>
      <c r="U5" s="432" t="s">
        <v>1094</v>
      </c>
      <c r="V5" s="432" t="s">
        <v>1095</v>
      </c>
      <c r="W5" s="434" t="s">
        <v>1096</v>
      </c>
      <c r="X5" s="432" t="s">
        <v>1097</v>
      </c>
      <c r="Y5" s="434" t="s">
        <v>1098</v>
      </c>
      <c r="Z5" s="442" t="s">
        <v>1099</v>
      </c>
      <c r="AA5" s="443"/>
      <c r="AB5" s="443"/>
      <c r="AC5" s="443"/>
      <c r="AD5" s="443"/>
      <c r="AE5" s="444"/>
      <c r="AF5" s="427" t="s">
        <v>1100</v>
      </c>
    </row>
    <row r="6" spans="1:32" ht="15.75" hidden="1" customHeight="1" thickBot="1" x14ac:dyDescent="0.3">
      <c r="A6" s="433"/>
      <c r="B6" s="433"/>
      <c r="C6" s="433"/>
      <c r="D6" s="433"/>
      <c r="E6" s="433"/>
      <c r="F6" s="433"/>
      <c r="G6" s="433"/>
      <c r="H6" s="433"/>
      <c r="I6" s="433"/>
      <c r="J6" s="73" t="s">
        <v>1</v>
      </c>
      <c r="K6" s="71" t="s">
        <v>35</v>
      </c>
      <c r="L6" s="71" t="s">
        <v>36</v>
      </c>
      <c r="M6" s="71" t="s">
        <v>1101</v>
      </c>
      <c r="N6" s="71" t="s">
        <v>1102</v>
      </c>
      <c r="O6" s="71" t="s">
        <v>74</v>
      </c>
      <c r="P6" s="71" t="s">
        <v>1103</v>
      </c>
      <c r="Q6" s="71" t="s">
        <v>1104</v>
      </c>
      <c r="R6" s="71" t="s">
        <v>1104</v>
      </c>
      <c r="S6" s="71" t="s">
        <v>1105</v>
      </c>
      <c r="T6" s="71" t="s">
        <v>1106</v>
      </c>
      <c r="U6" s="433"/>
      <c r="V6" s="433"/>
      <c r="W6" s="435"/>
      <c r="X6" s="433"/>
      <c r="Y6" s="435"/>
      <c r="Z6" s="74" t="s">
        <v>1107</v>
      </c>
      <c r="AA6" s="74" t="s">
        <v>1108</v>
      </c>
      <c r="AB6" s="74" t="s">
        <v>1109</v>
      </c>
      <c r="AC6" s="74" t="s">
        <v>1110</v>
      </c>
      <c r="AD6" s="74" t="s">
        <v>1111</v>
      </c>
      <c r="AE6" s="75" t="s">
        <v>1112</v>
      </c>
      <c r="AF6" s="428"/>
    </row>
    <row r="7" spans="1:32" s="93" customFormat="1" ht="45.75" customHeight="1" thickBot="1" x14ac:dyDescent="0.3">
      <c r="A7" s="94" t="s">
        <v>1082</v>
      </c>
      <c r="B7" s="90" t="s">
        <v>117</v>
      </c>
      <c r="C7" s="90" t="s">
        <v>1083</v>
      </c>
      <c r="D7" s="90" t="s">
        <v>1084</v>
      </c>
      <c r="E7" s="90" t="s">
        <v>1085</v>
      </c>
      <c r="F7" s="90" t="s">
        <v>1086</v>
      </c>
      <c r="G7" s="90" t="s">
        <v>1087</v>
      </c>
      <c r="H7" s="90" t="s">
        <v>1088</v>
      </c>
      <c r="I7" s="90" t="s">
        <v>1089</v>
      </c>
      <c r="J7" s="90" t="s">
        <v>1</v>
      </c>
      <c r="K7" s="88" t="s">
        <v>2043</v>
      </c>
      <c r="L7" s="88" t="s">
        <v>2049</v>
      </c>
      <c r="M7" s="88" t="s">
        <v>1101</v>
      </c>
      <c r="N7" s="88" t="s">
        <v>1102</v>
      </c>
      <c r="O7" s="88" t="s">
        <v>2044</v>
      </c>
      <c r="P7" s="88" t="s">
        <v>2047</v>
      </c>
      <c r="Q7" s="88" t="s">
        <v>2062</v>
      </c>
      <c r="R7" s="88" t="s">
        <v>2045</v>
      </c>
      <c r="S7" s="88" t="s">
        <v>2046</v>
      </c>
      <c r="T7" s="88" t="s">
        <v>2048</v>
      </c>
      <c r="U7" s="90" t="s">
        <v>1094</v>
      </c>
      <c r="V7" s="90" t="s">
        <v>1095</v>
      </c>
      <c r="W7" s="90" t="s">
        <v>1096</v>
      </c>
      <c r="X7" s="90" t="s">
        <v>1097</v>
      </c>
      <c r="Y7" s="90" t="s">
        <v>1098</v>
      </c>
      <c r="Z7" s="91" t="s">
        <v>1107</v>
      </c>
      <c r="AA7" s="91" t="s">
        <v>1108</v>
      </c>
      <c r="AB7" s="91" t="s">
        <v>1109</v>
      </c>
      <c r="AC7" s="91" t="s">
        <v>1110</v>
      </c>
      <c r="AD7" s="91" t="s">
        <v>1111</v>
      </c>
      <c r="AE7" s="92" t="s">
        <v>1112</v>
      </c>
      <c r="AF7" s="103"/>
    </row>
    <row r="8" spans="1:32" ht="15.75" hidden="1" thickBot="1" x14ac:dyDescent="0.3">
      <c r="A8" s="95" t="s">
        <v>116</v>
      </c>
      <c r="B8" s="76" t="s">
        <v>126</v>
      </c>
      <c r="C8" s="76" t="s">
        <v>73</v>
      </c>
      <c r="D8" s="76" t="s">
        <v>127</v>
      </c>
      <c r="E8" s="76" t="s">
        <v>73</v>
      </c>
      <c r="F8" s="76"/>
      <c r="G8" s="76" t="s">
        <v>128</v>
      </c>
      <c r="H8" s="76" t="s">
        <v>110</v>
      </c>
      <c r="I8" s="76">
        <v>18</v>
      </c>
      <c r="J8" s="77">
        <v>8</v>
      </c>
      <c r="K8" s="76">
        <v>80</v>
      </c>
      <c r="L8" s="76">
        <v>50</v>
      </c>
      <c r="M8" s="76"/>
      <c r="N8" s="76">
        <v>1</v>
      </c>
      <c r="O8" s="76" t="s">
        <v>129</v>
      </c>
      <c r="P8" s="76" t="s">
        <v>1113</v>
      </c>
      <c r="Q8" s="76">
        <v>1</v>
      </c>
      <c r="R8" s="76">
        <v>0</v>
      </c>
      <c r="S8" s="76"/>
      <c r="T8" s="76"/>
      <c r="U8" s="76" t="s">
        <v>1114</v>
      </c>
      <c r="V8" s="76"/>
      <c r="W8" s="76" t="s">
        <v>1115</v>
      </c>
      <c r="X8" s="76">
        <v>3</v>
      </c>
      <c r="Y8" s="76" t="s">
        <v>1116</v>
      </c>
      <c r="Z8" s="76" t="s">
        <v>1117</v>
      </c>
      <c r="AA8" s="76" t="s">
        <v>1118</v>
      </c>
      <c r="AB8" s="76" t="s">
        <v>1118</v>
      </c>
      <c r="AC8" s="76" t="s">
        <v>1118</v>
      </c>
      <c r="AD8" s="76">
        <v>8</v>
      </c>
      <c r="AE8" s="76" t="s">
        <v>1119</v>
      </c>
      <c r="AF8" s="104"/>
    </row>
    <row r="9" spans="1:32" ht="15.75" hidden="1" thickBot="1" x14ac:dyDescent="0.3">
      <c r="A9" s="96" t="s">
        <v>116</v>
      </c>
      <c r="B9" s="77" t="s">
        <v>126</v>
      </c>
      <c r="C9" s="77" t="s">
        <v>73</v>
      </c>
      <c r="D9" s="77" t="s">
        <v>127</v>
      </c>
      <c r="E9" s="77" t="s">
        <v>83</v>
      </c>
      <c r="F9" s="77"/>
      <c r="G9" s="77" t="s">
        <v>128</v>
      </c>
      <c r="H9" s="77" t="s">
        <v>110</v>
      </c>
      <c r="I9" s="77">
        <v>18</v>
      </c>
      <c r="J9" s="77">
        <v>8</v>
      </c>
      <c r="K9" s="77">
        <v>80</v>
      </c>
      <c r="L9" s="77">
        <v>50</v>
      </c>
      <c r="M9" s="77"/>
      <c r="N9" s="77">
        <v>1</v>
      </c>
      <c r="O9" s="77" t="s">
        <v>129</v>
      </c>
      <c r="P9" s="77" t="s">
        <v>1113</v>
      </c>
      <c r="Q9" s="77">
        <v>1</v>
      </c>
      <c r="R9" s="77">
        <v>0</v>
      </c>
      <c r="S9" s="77"/>
      <c r="T9" s="77"/>
      <c r="U9" s="77" t="s">
        <v>1114</v>
      </c>
      <c r="V9" s="77"/>
      <c r="W9" s="77" t="s">
        <v>1115</v>
      </c>
      <c r="X9" s="77">
        <v>3</v>
      </c>
      <c r="Y9" s="77" t="s">
        <v>1116</v>
      </c>
      <c r="Z9" s="77" t="s">
        <v>1117</v>
      </c>
      <c r="AA9" s="77" t="s">
        <v>1118</v>
      </c>
      <c r="AB9" s="77" t="s">
        <v>1118</v>
      </c>
      <c r="AC9" s="77" t="s">
        <v>1118</v>
      </c>
      <c r="AD9" s="77">
        <v>8</v>
      </c>
      <c r="AE9" s="77" t="s">
        <v>1119</v>
      </c>
      <c r="AF9" s="105"/>
    </row>
    <row r="10" spans="1:32" ht="30.75" hidden="1" thickBot="1" x14ac:dyDescent="0.3">
      <c r="A10" s="96" t="s">
        <v>116</v>
      </c>
      <c r="B10" s="77" t="s">
        <v>126</v>
      </c>
      <c r="C10" s="77" t="s">
        <v>73</v>
      </c>
      <c r="D10" s="77" t="s">
        <v>130</v>
      </c>
      <c r="E10" s="77" t="s">
        <v>73</v>
      </c>
      <c r="F10" s="77"/>
      <c r="G10" s="77" t="s">
        <v>131</v>
      </c>
      <c r="H10" s="77" t="s">
        <v>110</v>
      </c>
      <c r="I10" s="77">
        <v>18</v>
      </c>
      <c r="J10" s="77">
        <v>8</v>
      </c>
      <c r="K10" s="77">
        <v>80</v>
      </c>
      <c r="L10" s="77">
        <v>50</v>
      </c>
      <c r="M10" s="77"/>
      <c r="N10" s="77"/>
      <c r="O10" s="77" t="s">
        <v>129</v>
      </c>
      <c r="P10" s="77" t="s">
        <v>1113</v>
      </c>
      <c r="Q10" s="77">
        <v>0</v>
      </c>
      <c r="R10" s="77">
        <v>1</v>
      </c>
      <c r="S10" s="77" t="s">
        <v>1115</v>
      </c>
      <c r="T10" s="77">
        <v>1</v>
      </c>
      <c r="U10" s="77" t="s">
        <v>37</v>
      </c>
      <c r="V10" s="77"/>
      <c r="W10" s="77" t="s">
        <v>1115</v>
      </c>
      <c r="X10" s="77">
        <v>3</v>
      </c>
      <c r="Y10" s="77" t="s">
        <v>1116</v>
      </c>
      <c r="Z10" s="77" t="s">
        <v>1117</v>
      </c>
      <c r="AA10" s="77" t="s">
        <v>1118</v>
      </c>
      <c r="AB10" s="77" t="s">
        <v>1118</v>
      </c>
      <c r="AC10" s="77" t="s">
        <v>1118</v>
      </c>
      <c r="AD10" s="77">
        <v>8</v>
      </c>
      <c r="AE10" s="77" t="s">
        <v>1119</v>
      </c>
      <c r="AF10" s="105"/>
    </row>
    <row r="11" spans="1:32" ht="30.75" hidden="1" thickBot="1" x14ac:dyDescent="0.3">
      <c r="A11" s="97" t="s">
        <v>116</v>
      </c>
      <c r="B11" s="78" t="s">
        <v>126</v>
      </c>
      <c r="C11" s="78" t="s">
        <v>73</v>
      </c>
      <c r="D11" s="78" t="s">
        <v>130</v>
      </c>
      <c r="E11" s="78" t="s">
        <v>83</v>
      </c>
      <c r="F11" s="78"/>
      <c r="G11" s="78" t="s">
        <v>131</v>
      </c>
      <c r="H11" s="78" t="s">
        <v>110</v>
      </c>
      <c r="I11" s="78">
        <v>18</v>
      </c>
      <c r="J11" s="77">
        <v>8</v>
      </c>
      <c r="K11" s="78">
        <v>80</v>
      </c>
      <c r="L11" s="78">
        <v>50</v>
      </c>
      <c r="M11" s="78"/>
      <c r="N11" s="78"/>
      <c r="O11" s="78" t="s">
        <v>129</v>
      </c>
      <c r="P11" s="78" t="s">
        <v>1113</v>
      </c>
      <c r="Q11" s="78">
        <v>0</v>
      </c>
      <c r="R11" s="78">
        <v>1</v>
      </c>
      <c r="S11" s="78" t="s">
        <v>1115</v>
      </c>
      <c r="T11" s="78">
        <v>1</v>
      </c>
      <c r="U11" s="78" t="s">
        <v>37</v>
      </c>
      <c r="V11" s="78"/>
      <c r="W11" s="78" t="s">
        <v>1115</v>
      </c>
      <c r="X11" s="78">
        <v>3</v>
      </c>
      <c r="Y11" s="78" t="s">
        <v>1116</v>
      </c>
      <c r="Z11" s="78" t="s">
        <v>1117</v>
      </c>
      <c r="AA11" s="78" t="s">
        <v>1118</v>
      </c>
      <c r="AB11" s="78" t="s">
        <v>1118</v>
      </c>
      <c r="AC11" s="78" t="s">
        <v>1118</v>
      </c>
      <c r="AD11" s="78">
        <v>8</v>
      </c>
      <c r="AE11" s="78" t="s">
        <v>1119</v>
      </c>
      <c r="AF11" s="106"/>
    </row>
    <row r="12" spans="1:32" ht="30.75" hidden="1" thickBot="1" x14ac:dyDescent="0.3">
      <c r="A12" s="98" t="s">
        <v>1120</v>
      </c>
      <c r="B12" s="79" t="s">
        <v>132</v>
      </c>
      <c r="C12" s="79" t="s">
        <v>73</v>
      </c>
      <c r="D12" s="79" t="s">
        <v>1121</v>
      </c>
      <c r="E12" s="79" t="s">
        <v>73</v>
      </c>
      <c r="F12" s="79"/>
      <c r="G12" s="79" t="s">
        <v>1122</v>
      </c>
      <c r="H12" s="79" t="s">
        <v>110</v>
      </c>
      <c r="I12" s="79">
        <v>18</v>
      </c>
      <c r="J12" s="77">
        <v>12</v>
      </c>
      <c r="K12" s="79">
        <v>150</v>
      </c>
      <c r="L12" s="79">
        <v>50</v>
      </c>
      <c r="M12" s="79"/>
      <c r="N12" s="79"/>
      <c r="O12" s="79" t="s">
        <v>129</v>
      </c>
      <c r="P12" s="79"/>
      <c r="Q12" s="79">
        <v>0</v>
      </c>
      <c r="R12" s="79">
        <v>0</v>
      </c>
      <c r="S12" s="79"/>
      <c r="T12" s="79"/>
      <c r="U12" s="79" t="s">
        <v>70</v>
      </c>
      <c r="V12" s="79"/>
      <c r="W12" s="79" t="s">
        <v>1123</v>
      </c>
      <c r="X12" s="79">
        <v>6</v>
      </c>
      <c r="Y12" s="79" t="s">
        <v>1116</v>
      </c>
      <c r="Z12" s="79"/>
      <c r="AA12" s="79"/>
      <c r="AB12" s="79"/>
      <c r="AC12" s="79"/>
      <c r="AD12" s="79"/>
      <c r="AE12" s="79"/>
      <c r="AF12" s="107"/>
    </row>
    <row r="13" spans="1:32" ht="30.75" hidden="1" thickBot="1" x14ac:dyDescent="0.3">
      <c r="A13" s="99" t="s">
        <v>1120</v>
      </c>
      <c r="B13" s="80" t="s">
        <v>132</v>
      </c>
      <c r="C13" s="80" t="s">
        <v>73</v>
      </c>
      <c r="D13" s="80" t="s">
        <v>1121</v>
      </c>
      <c r="E13" s="80" t="s">
        <v>83</v>
      </c>
      <c r="F13" s="80"/>
      <c r="G13" s="80" t="s">
        <v>1122</v>
      </c>
      <c r="H13" s="80" t="s">
        <v>110</v>
      </c>
      <c r="I13" s="80">
        <v>18</v>
      </c>
      <c r="J13" s="77">
        <v>12</v>
      </c>
      <c r="K13" s="80">
        <v>150</v>
      </c>
      <c r="L13" s="80">
        <v>50</v>
      </c>
      <c r="M13" s="80"/>
      <c r="N13" s="80"/>
      <c r="O13" s="80" t="s">
        <v>129</v>
      </c>
      <c r="P13" s="80"/>
      <c r="Q13" s="80">
        <v>0</v>
      </c>
      <c r="R13" s="80">
        <v>0</v>
      </c>
      <c r="S13" s="80"/>
      <c r="T13" s="80"/>
      <c r="U13" s="80" t="s">
        <v>70</v>
      </c>
      <c r="V13" s="80"/>
      <c r="W13" s="80" t="s">
        <v>1123</v>
      </c>
      <c r="X13" s="80">
        <v>6</v>
      </c>
      <c r="Y13" s="80" t="s">
        <v>1116</v>
      </c>
      <c r="Z13" s="80"/>
      <c r="AA13" s="80"/>
      <c r="AB13" s="80"/>
      <c r="AC13" s="80"/>
      <c r="AD13" s="80"/>
      <c r="AE13" s="80"/>
      <c r="AF13" s="108"/>
    </row>
    <row r="14" spans="1:32" ht="30.75" hidden="1" thickBot="1" x14ac:dyDescent="0.3">
      <c r="A14" s="99" t="s">
        <v>1120</v>
      </c>
      <c r="B14" s="80" t="s">
        <v>132</v>
      </c>
      <c r="C14" s="80" t="s">
        <v>73</v>
      </c>
      <c r="D14" s="80" t="s">
        <v>1121</v>
      </c>
      <c r="E14" s="80" t="s">
        <v>75</v>
      </c>
      <c r="F14" s="80"/>
      <c r="G14" s="80" t="s">
        <v>1122</v>
      </c>
      <c r="H14" s="80" t="s">
        <v>110</v>
      </c>
      <c r="I14" s="80">
        <v>18</v>
      </c>
      <c r="J14" s="77">
        <v>12</v>
      </c>
      <c r="K14" s="80">
        <v>150</v>
      </c>
      <c r="L14" s="80">
        <v>50</v>
      </c>
      <c r="M14" s="80"/>
      <c r="N14" s="80"/>
      <c r="O14" s="80" t="s">
        <v>129</v>
      </c>
      <c r="P14" s="80"/>
      <c r="Q14" s="80">
        <v>0</v>
      </c>
      <c r="R14" s="80">
        <v>0</v>
      </c>
      <c r="S14" s="80"/>
      <c r="T14" s="80"/>
      <c r="U14" s="80" t="s">
        <v>70</v>
      </c>
      <c r="V14" s="80"/>
      <c r="W14" s="80" t="s">
        <v>1123</v>
      </c>
      <c r="X14" s="80">
        <v>6</v>
      </c>
      <c r="Y14" s="80" t="s">
        <v>1116</v>
      </c>
      <c r="Z14" s="80"/>
      <c r="AA14" s="80"/>
      <c r="AB14" s="80"/>
      <c r="AC14" s="80"/>
      <c r="AD14" s="80"/>
      <c r="AE14" s="80"/>
      <c r="AF14" s="108"/>
    </row>
    <row r="15" spans="1:32" ht="30.75" hidden="1" thickBot="1" x14ac:dyDescent="0.3">
      <c r="A15" s="99" t="s">
        <v>1120</v>
      </c>
      <c r="B15" s="80" t="s">
        <v>132</v>
      </c>
      <c r="C15" s="80" t="s">
        <v>73</v>
      </c>
      <c r="D15" s="80" t="s">
        <v>1121</v>
      </c>
      <c r="E15" s="80" t="s">
        <v>70</v>
      </c>
      <c r="F15" s="80"/>
      <c r="G15" s="80" t="s">
        <v>1122</v>
      </c>
      <c r="H15" s="80" t="s">
        <v>110</v>
      </c>
      <c r="I15" s="80">
        <v>18</v>
      </c>
      <c r="J15" s="77">
        <v>12</v>
      </c>
      <c r="K15" s="80">
        <v>150</v>
      </c>
      <c r="L15" s="80">
        <v>50</v>
      </c>
      <c r="M15" s="80"/>
      <c r="N15" s="80"/>
      <c r="O15" s="80" t="s">
        <v>129</v>
      </c>
      <c r="P15" s="80"/>
      <c r="Q15" s="80">
        <v>0</v>
      </c>
      <c r="R15" s="80">
        <v>0</v>
      </c>
      <c r="S15" s="80"/>
      <c r="T15" s="89"/>
      <c r="U15" s="80" t="s">
        <v>70</v>
      </c>
      <c r="V15" s="80"/>
      <c r="W15" s="80" t="s">
        <v>1123</v>
      </c>
      <c r="X15" s="80">
        <v>6</v>
      </c>
      <c r="Y15" s="80" t="s">
        <v>1116</v>
      </c>
      <c r="Z15" s="80"/>
      <c r="AA15" s="80"/>
      <c r="AB15" s="80"/>
      <c r="AC15" s="80"/>
      <c r="AD15" s="80"/>
      <c r="AE15" s="80"/>
      <c r="AF15" s="108"/>
    </row>
    <row r="16" spans="1:32" ht="30.75" hidden="1" thickBot="1" x14ac:dyDescent="0.3">
      <c r="A16" s="99" t="s">
        <v>1120</v>
      </c>
      <c r="B16" s="80" t="s">
        <v>132</v>
      </c>
      <c r="C16" s="80" t="s">
        <v>73</v>
      </c>
      <c r="D16" s="80" t="s">
        <v>1121</v>
      </c>
      <c r="E16" s="80" t="s">
        <v>76</v>
      </c>
      <c r="F16" s="80"/>
      <c r="G16" s="80" t="s">
        <v>1122</v>
      </c>
      <c r="H16" s="80" t="s">
        <v>110</v>
      </c>
      <c r="I16" s="80">
        <v>18</v>
      </c>
      <c r="J16" s="77">
        <v>12</v>
      </c>
      <c r="K16" s="80">
        <v>150</v>
      </c>
      <c r="L16" s="80">
        <v>50</v>
      </c>
      <c r="M16" s="80"/>
      <c r="N16" s="80"/>
      <c r="O16" s="80" t="s">
        <v>129</v>
      </c>
      <c r="P16" s="80"/>
      <c r="Q16" s="80">
        <v>0</v>
      </c>
      <c r="R16" s="80">
        <v>0</v>
      </c>
      <c r="S16" s="80"/>
      <c r="T16" s="80"/>
      <c r="U16" s="80" t="s">
        <v>70</v>
      </c>
      <c r="V16" s="80"/>
      <c r="W16" s="80" t="s">
        <v>1123</v>
      </c>
      <c r="X16" s="80">
        <v>6</v>
      </c>
      <c r="Y16" s="80" t="s">
        <v>1116</v>
      </c>
      <c r="Z16" s="80"/>
      <c r="AA16" s="80"/>
      <c r="AB16" s="80"/>
      <c r="AC16" s="80"/>
      <c r="AD16" s="80"/>
      <c r="AE16" s="80"/>
      <c r="AF16" s="108"/>
    </row>
    <row r="17" spans="1:32" ht="30.75" hidden="1" thickBot="1" x14ac:dyDescent="0.3">
      <c r="A17" s="99" t="s">
        <v>1120</v>
      </c>
      <c r="B17" s="80" t="s">
        <v>132</v>
      </c>
      <c r="C17" s="80" t="s">
        <v>73</v>
      </c>
      <c r="D17" s="80" t="s">
        <v>1121</v>
      </c>
      <c r="E17" s="80" t="s">
        <v>81</v>
      </c>
      <c r="F17" s="80"/>
      <c r="G17" s="80" t="s">
        <v>1122</v>
      </c>
      <c r="H17" s="80" t="s">
        <v>110</v>
      </c>
      <c r="I17" s="80">
        <v>18</v>
      </c>
      <c r="J17" s="77">
        <v>12</v>
      </c>
      <c r="K17" s="80">
        <v>150</v>
      </c>
      <c r="L17" s="80">
        <v>50</v>
      </c>
      <c r="M17" s="80"/>
      <c r="N17" s="80"/>
      <c r="O17" s="80" t="s">
        <v>129</v>
      </c>
      <c r="P17" s="80"/>
      <c r="Q17" s="80">
        <v>0</v>
      </c>
      <c r="R17" s="80">
        <v>0</v>
      </c>
      <c r="S17" s="80"/>
      <c r="T17" s="80"/>
      <c r="U17" s="80" t="s">
        <v>70</v>
      </c>
      <c r="V17" s="80"/>
      <c r="W17" s="80" t="s">
        <v>1123</v>
      </c>
      <c r="X17" s="80">
        <v>6</v>
      </c>
      <c r="Y17" s="80" t="s">
        <v>1116</v>
      </c>
      <c r="Z17" s="80"/>
      <c r="AA17" s="80"/>
      <c r="AB17" s="80"/>
      <c r="AC17" s="80"/>
      <c r="AD17" s="80"/>
      <c r="AE17" s="80"/>
      <c r="AF17" s="108"/>
    </row>
    <row r="18" spans="1:32" ht="15.75" hidden="1" thickBot="1" x14ac:dyDescent="0.3">
      <c r="A18" s="99" t="s">
        <v>1120</v>
      </c>
      <c r="B18" s="80" t="s">
        <v>132</v>
      </c>
      <c r="C18" s="80" t="s">
        <v>73</v>
      </c>
      <c r="D18" s="80" t="s">
        <v>133</v>
      </c>
      <c r="E18" s="80" t="s">
        <v>82</v>
      </c>
      <c r="F18" s="80"/>
      <c r="G18" s="80" t="s">
        <v>134</v>
      </c>
      <c r="H18" s="80" t="s">
        <v>110</v>
      </c>
      <c r="I18" s="80">
        <v>18</v>
      </c>
      <c r="J18" s="77">
        <v>8</v>
      </c>
      <c r="K18" s="80">
        <v>50</v>
      </c>
      <c r="L18" s="80">
        <v>50</v>
      </c>
      <c r="M18" s="80">
        <v>1</v>
      </c>
      <c r="N18" s="80"/>
      <c r="O18" s="80" t="s">
        <v>129</v>
      </c>
      <c r="P18" s="80" t="s">
        <v>1124</v>
      </c>
      <c r="Q18" s="80">
        <v>2</v>
      </c>
      <c r="R18" s="80">
        <v>0</v>
      </c>
      <c r="S18" s="80"/>
      <c r="T18" s="80"/>
      <c r="U18" s="80"/>
      <c r="V18" s="80"/>
      <c r="W18" s="80" t="s">
        <v>1123</v>
      </c>
      <c r="X18" s="80">
        <v>4</v>
      </c>
      <c r="Y18" s="80" t="s">
        <v>1116</v>
      </c>
      <c r="Z18" s="80" t="s">
        <v>1125</v>
      </c>
      <c r="AA18" s="80" t="s">
        <v>1126</v>
      </c>
      <c r="AB18" s="80" t="s">
        <v>1127</v>
      </c>
      <c r="AC18" s="80" t="s">
        <v>1128</v>
      </c>
      <c r="AD18" s="80">
        <v>8</v>
      </c>
      <c r="AE18" s="80" t="s">
        <v>1129</v>
      </c>
      <c r="AF18" s="108"/>
    </row>
    <row r="19" spans="1:32" ht="15.75" hidden="1" thickBot="1" x14ac:dyDescent="0.3">
      <c r="A19" s="99" t="s">
        <v>1120</v>
      </c>
      <c r="B19" s="80" t="s">
        <v>132</v>
      </c>
      <c r="C19" s="80" t="s">
        <v>73</v>
      </c>
      <c r="D19" s="80" t="s">
        <v>133</v>
      </c>
      <c r="E19" s="80" t="s">
        <v>112</v>
      </c>
      <c r="F19" s="80"/>
      <c r="G19" s="80" t="s">
        <v>138</v>
      </c>
      <c r="H19" s="80" t="s">
        <v>110</v>
      </c>
      <c r="I19" s="80">
        <v>18</v>
      </c>
      <c r="J19" s="77">
        <v>8</v>
      </c>
      <c r="K19" s="80">
        <v>50</v>
      </c>
      <c r="L19" s="80">
        <v>50</v>
      </c>
      <c r="M19" s="80"/>
      <c r="N19" s="80"/>
      <c r="O19" s="80" t="s">
        <v>129</v>
      </c>
      <c r="P19" s="80"/>
      <c r="Q19" s="80">
        <v>0</v>
      </c>
      <c r="R19" s="80">
        <v>0</v>
      </c>
      <c r="S19" s="80"/>
      <c r="T19" s="80"/>
      <c r="U19" s="80"/>
      <c r="V19" s="80"/>
      <c r="W19" s="80" t="s">
        <v>1123</v>
      </c>
      <c r="X19" s="80">
        <v>2</v>
      </c>
      <c r="Y19" s="80" t="s">
        <v>1116</v>
      </c>
      <c r="Z19" s="80"/>
      <c r="AA19" s="80"/>
      <c r="AB19" s="80"/>
      <c r="AC19" s="80"/>
      <c r="AD19" s="80"/>
      <c r="AE19" s="80"/>
      <c r="AF19" s="108"/>
    </row>
    <row r="20" spans="1:32" ht="15.75" hidden="1" thickBot="1" x14ac:dyDescent="0.3">
      <c r="A20" s="99" t="s">
        <v>1120</v>
      </c>
      <c r="B20" s="80" t="s">
        <v>132</v>
      </c>
      <c r="C20" s="80" t="s">
        <v>73</v>
      </c>
      <c r="D20" s="80" t="s">
        <v>133</v>
      </c>
      <c r="E20" s="80" t="s">
        <v>105</v>
      </c>
      <c r="F20" s="80"/>
      <c r="G20" s="80" t="s">
        <v>139</v>
      </c>
      <c r="H20" s="80" t="s">
        <v>110</v>
      </c>
      <c r="I20" s="80">
        <v>18</v>
      </c>
      <c r="J20" s="77">
        <v>20</v>
      </c>
      <c r="K20" s="80">
        <v>400</v>
      </c>
      <c r="L20" s="80">
        <v>50</v>
      </c>
      <c r="M20" s="80"/>
      <c r="N20" s="80"/>
      <c r="O20" s="80" t="s">
        <v>129</v>
      </c>
      <c r="P20" s="80"/>
      <c r="Q20" s="80">
        <v>0</v>
      </c>
      <c r="R20" s="80">
        <v>0</v>
      </c>
      <c r="S20" s="80"/>
      <c r="T20" s="80"/>
      <c r="U20" s="80"/>
      <c r="V20" s="80"/>
      <c r="W20" s="80" t="s">
        <v>1123</v>
      </c>
      <c r="X20" s="80">
        <v>16</v>
      </c>
      <c r="Y20" s="80" t="s">
        <v>1116</v>
      </c>
      <c r="Z20" s="80"/>
      <c r="AA20" s="80"/>
      <c r="AB20" s="80"/>
      <c r="AC20" s="80"/>
      <c r="AD20" s="80"/>
      <c r="AE20" s="80"/>
      <c r="AF20" s="108"/>
    </row>
    <row r="21" spans="1:32" ht="30.75" hidden="1" thickBot="1" x14ac:dyDescent="0.3">
      <c r="A21" s="99" t="s">
        <v>1120</v>
      </c>
      <c r="B21" s="80" t="s">
        <v>132</v>
      </c>
      <c r="C21" s="80" t="s">
        <v>73</v>
      </c>
      <c r="D21" s="80" t="s">
        <v>135</v>
      </c>
      <c r="E21" s="80" t="s">
        <v>73</v>
      </c>
      <c r="F21" s="80"/>
      <c r="G21" s="80" t="s">
        <v>136</v>
      </c>
      <c r="H21" s="80" t="s">
        <v>110</v>
      </c>
      <c r="I21" s="80">
        <v>18</v>
      </c>
      <c r="J21" s="77">
        <v>12</v>
      </c>
      <c r="K21" s="80">
        <v>150</v>
      </c>
      <c r="L21" s="80">
        <v>50</v>
      </c>
      <c r="M21" s="80"/>
      <c r="N21" s="80"/>
      <c r="O21" s="80" t="s">
        <v>129</v>
      </c>
      <c r="P21" s="80" t="s">
        <v>1124</v>
      </c>
      <c r="Q21" s="80">
        <v>0</v>
      </c>
      <c r="R21" s="80">
        <v>2</v>
      </c>
      <c r="S21" s="80" t="s">
        <v>1123</v>
      </c>
      <c r="T21" s="80">
        <v>2</v>
      </c>
      <c r="U21" s="80" t="s">
        <v>115</v>
      </c>
      <c r="V21" s="80"/>
      <c r="W21" s="80" t="s">
        <v>1123</v>
      </c>
      <c r="X21" s="80">
        <v>12</v>
      </c>
      <c r="Y21" s="80" t="s">
        <v>1116</v>
      </c>
      <c r="Z21" s="80" t="s">
        <v>1125</v>
      </c>
      <c r="AA21" s="80" t="s">
        <v>1126</v>
      </c>
      <c r="AB21" s="80" t="s">
        <v>1127</v>
      </c>
      <c r="AC21" s="80" t="s">
        <v>1128</v>
      </c>
      <c r="AD21" s="80">
        <v>12</v>
      </c>
      <c r="AE21" s="80" t="s">
        <v>1130</v>
      </c>
      <c r="AF21" s="108"/>
    </row>
    <row r="22" spans="1:32" ht="30.75" hidden="1" thickBot="1" x14ac:dyDescent="0.3">
      <c r="A22" s="99" t="s">
        <v>1120</v>
      </c>
      <c r="B22" s="80" t="s">
        <v>132</v>
      </c>
      <c r="C22" s="80" t="s">
        <v>73</v>
      </c>
      <c r="D22" s="80" t="s">
        <v>135</v>
      </c>
      <c r="E22" s="80" t="s">
        <v>83</v>
      </c>
      <c r="F22" s="80"/>
      <c r="G22" s="80" t="s">
        <v>136</v>
      </c>
      <c r="H22" s="80" t="s">
        <v>110</v>
      </c>
      <c r="I22" s="80">
        <v>18</v>
      </c>
      <c r="J22" s="77">
        <v>12</v>
      </c>
      <c r="K22" s="80">
        <v>150</v>
      </c>
      <c r="L22" s="80">
        <v>50</v>
      </c>
      <c r="M22" s="80"/>
      <c r="N22" s="80"/>
      <c r="O22" s="80" t="s">
        <v>129</v>
      </c>
      <c r="P22" s="80" t="s">
        <v>1124</v>
      </c>
      <c r="Q22" s="80">
        <v>0</v>
      </c>
      <c r="R22" s="80">
        <v>2</v>
      </c>
      <c r="S22" s="80" t="s">
        <v>1123</v>
      </c>
      <c r="T22" s="80">
        <v>2</v>
      </c>
      <c r="U22" s="80" t="s">
        <v>115</v>
      </c>
      <c r="V22" s="80"/>
      <c r="W22" s="80" t="s">
        <v>1123</v>
      </c>
      <c r="X22" s="80">
        <v>12</v>
      </c>
      <c r="Y22" s="80" t="s">
        <v>1116</v>
      </c>
      <c r="Z22" s="80" t="s">
        <v>1125</v>
      </c>
      <c r="AA22" s="80" t="s">
        <v>1126</v>
      </c>
      <c r="AB22" s="80" t="s">
        <v>1127</v>
      </c>
      <c r="AC22" s="80" t="s">
        <v>1128</v>
      </c>
      <c r="AD22" s="80">
        <v>12</v>
      </c>
      <c r="AE22" s="80" t="s">
        <v>1130</v>
      </c>
      <c r="AF22" s="108"/>
    </row>
    <row r="23" spans="1:32" ht="30.75" hidden="1" thickBot="1" x14ac:dyDescent="0.3">
      <c r="A23" s="99" t="s">
        <v>1120</v>
      </c>
      <c r="B23" s="80" t="s">
        <v>132</v>
      </c>
      <c r="C23" s="80" t="s">
        <v>73</v>
      </c>
      <c r="D23" s="80" t="s">
        <v>135</v>
      </c>
      <c r="E23" s="80" t="s">
        <v>75</v>
      </c>
      <c r="F23" s="80"/>
      <c r="G23" s="80" t="s">
        <v>136</v>
      </c>
      <c r="H23" s="80" t="s">
        <v>110</v>
      </c>
      <c r="I23" s="80">
        <v>18</v>
      </c>
      <c r="J23" s="77">
        <v>12</v>
      </c>
      <c r="K23" s="80">
        <v>150</v>
      </c>
      <c r="L23" s="80">
        <v>50</v>
      </c>
      <c r="M23" s="80"/>
      <c r="N23" s="80"/>
      <c r="O23" s="80" t="s">
        <v>129</v>
      </c>
      <c r="P23" s="80" t="s">
        <v>1124</v>
      </c>
      <c r="Q23" s="80">
        <v>0</v>
      </c>
      <c r="R23" s="80">
        <v>2</v>
      </c>
      <c r="S23" s="80" t="s">
        <v>1123</v>
      </c>
      <c r="T23" s="80">
        <v>2</v>
      </c>
      <c r="U23" s="80" t="s">
        <v>115</v>
      </c>
      <c r="V23" s="80"/>
      <c r="W23" s="80" t="s">
        <v>1123</v>
      </c>
      <c r="X23" s="80">
        <v>12</v>
      </c>
      <c r="Y23" s="80" t="s">
        <v>1116</v>
      </c>
      <c r="Z23" s="80" t="s">
        <v>1125</v>
      </c>
      <c r="AA23" s="80" t="s">
        <v>1126</v>
      </c>
      <c r="AB23" s="80" t="s">
        <v>1127</v>
      </c>
      <c r="AC23" s="80" t="s">
        <v>1128</v>
      </c>
      <c r="AD23" s="80">
        <v>12</v>
      </c>
      <c r="AE23" s="80" t="s">
        <v>1130</v>
      </c>
      <c r="AF23" s="108"/>
    </row>
    <row r="24" spans="1:32" ht="30.75" hidden="1" thickBot="1" x14ac:dyDescent="0.3">
      <c r="A24" s="99" t="s">
        <v>1120</v>
      </c>
      <c r="B24" s="80" t="s">
        <v>132</v>
      </c>
      <c r="C24" s="80" t="s">
        <v>73</v>
      </c>
      <c r="D24" s="80" t="s">
        <v>135</v>
      </c>
      <c r="E24" s="80" t="s">
        <v>70</v>
      </c>
      <c r="F24" s="80"/>
      <c r="G24" s="80" t="s">
        <v>136</v>
      </c>
      <c r="H24" s="80" t="s">
        <v>110</v>
      </c>
      <c r="I24" s="80">
        <v>18</v>
      </c>
      <c r="J24" s="77">
        <v>12</v>
      </c>
      <c r="K24" s="80">
        <v>150</v>
      </c>
      <c r="L24" s="80">
        <v>50</v>
      </c>
      <c r="M24" s="80"/>
      <c r="N24" s="80"/>
      <c r="O24" s="80" t="s">
        <v>129</v>
      </c>
      <c r="P24" s="80" t="s">
        <v>1124</v>
      </c>
      <c r="Q24" s="80">
        <v>0</v>
      </c>
      <c r="R24" s="80">
        <v>2</v>
      </c>
      <c r="S24" s="80" t="s">
        <v>1123</v>
      </c>
      <c r="T24" s="80">
        <v>2</v>
      </c>
      <c r="U24" s="80" t="s">
        <v>115</v>
      </c>
      <c r="V24" s="80"/>
      <c r="W24" s="80" t="s">
        <v>1123</v>
      </c>
      <c r="X24" s="80">
        <v>12</v>
      </c>
      <c r="Y24" s="80" t="s">
        <v>1116</v>
      </c>
      <c r="Z24" s="80" t="s">
        <v>1125</v>
      </c>
      <c r="AA24" s="80" t="s">
        <v>1126</v>
      </c>
      <c r="AB24" s="80" t="s">
        <v>1127</v>
      </c>
      <c r="AC24" s="80" t="s">
        <v>1128</v>
      </c>
      <c r="AD24" s="80">
        <v>12</v>
      </c>
      <c r="AE24" s="80" t="s">
        <v>1130</v>
      </c>
      <c r="AF24" s="108"/>
    </row>
    <row r="25" spans="1:32" ht="30.75" hidden="1" thickBot="1" x14ac:dyDescent="0.3">
      <c r="A25" s="99" t="s">
        <v>1120</v>
      </c>
      <c r="B25" s="80" t="s">
        <v>132</v>
      </c>
      <c r="C25" s="80" t="s">
        <v>73</v>
      </c>
      <c r="D25" s="80" t="s">
        <v>135</v>
      </c>
      <c r="E25" s="80" t="s">
        <v>76</v>
      </c>
      <c r="F25" s="80"/>
      <c r="G25" s="80" t="s">
        <v>136</v>
      </c>
      <c r="H25" s="80" t="s">
        <v>110</v>
      </c>
      <c r="I25" s="80">
        <v>18</v>
      </c>
      <c r="J25" s="77">
        <v>12</v>
      </c>
      <c r="K25" s="80">
        <v>150</v>
      </c>
      <c r="L25" s="80">
        <v>50</v>
      </c>
      <c r="M25" s="80"/>
      <c r="N25" s="80"/>
      <c r="O25" s="80" t="s">
        <v>129</v>
      </c>
      <c r="P25" s="80" t="s">
        <v>1124</v>
      </c>
      <c r="Q25" s="80">
        <v>0</v>
      </c>
      <c r="R25" s="80">
        <v>2</v>
      </c>
      <c r="S25" s="80" t="s">
        <v>1123</v>
      </c>
      <c r="T25" s="80">
        <v>2</v>
      </c>
      <c r="U25" s="80" t="s">
        <v>115</v>
      </c>
      <c r="V25" s="80"/>
      <c r="W25" s="80" t="s">
        <v>1123</v>
      </c>
      <c r="X25" s="80">
        <v>12</v>
      </c>
      <c r="Y25" s="80" t="s">
        <v>1116</v>
      </c>
      <c r="Z25" s="80" t="s">
        <v>1125</v>
      </c>
      <c r="AA25" s="80" t="s">
        <v>1126</v>
      </c>
      <c r="AB25" s="80" t="s">
        <v>1127</v>
      </c>
      <c r="AC25" s="80" t="s">
        <v>1128</v>
      </c>
      <c r="AD25" s="80">
        <v>12</v>
      </c>
      <c r="AE25" s="80" t="s">
        <v>1130</v>
      </c>
      <c r="AF25" s="108"/>
    </row>
    <row r="26" spans="1:32" ht="30.75" hidden="1" thickBot="1" x14ac:dyDescent="0.3">
      <c r="A26" s="99" t="s">
        <v>1120</v>
      </c>
      <c r="B26" s="80" t="s">
        <v>132</v>
      </c>
      <c r="C26" s="80" t="s">
        <v>73</v>
      </c>
      <c r="D26" s="80" t="s">
        <v>135</v>
      </c>
      <c r="E26" s="80" t="s">
        <v>81</v>
      </c>
      <c r="F26" s="80"/>
      <c r="G26" s="80" t="s">
        <v>136</v>
      </c>
      <c r="H26" s="80" t="s">
        <v>110</v>
      </c>
      <c r="I26" s="80">
        <v>18</v>
      </c>
      <c r="J26" s="77">
        <v>12</v>
      </c>
      <c r="K26" s="80">
        <v>150</v>
      </c>
      <c r="L26" s="80">
        <v>50</v>
      </c>
      <c r="M26" s="80"/>
      <c r="N26" s="80"/>
      <c r="O26" s="80" t="s">
        <v>129</v>
      </c>
      <c r="P26" s="80" t="s">
        <v>1124</v>
      </c>
      <c r="Q26" s="80">
        <v>0</v>
      </c>
      <c r="R26" s="80">
        <v>2</v>
      </c>
      <c r="S26" s="80" t="s">
        <v>1123</v>
      </c>
      <c r="T26" s="80">
        <v>2</v>
      </c>
      <c r="U26" s="80" t="s">
        <v>115</v>
      </c>
      <c r="V26" s="80"/>
      <c r="W26" s="80" t="s">
        <v>1123</v>
      </c>
      <c r="X26" s="80">
        <v>12</v>
      </c>
      <c r="Y26" s="80" t="s">
        <v>1116</v>
      </c>
      <c r="Z26" s="80" t="s">
        <v>1125</v>
      </c>
      <c r="AA26" s="80" t="s">
        <v>1126</v>
      </c>
      <c r="AB26" s="80" t="s">
        <v>1127</v>
      </c>
      <c r="AC26" s="80" t="s">
        <v>1128</v>
      </c>
      <c r="AD26" s="80">
        <v>12</v>
      </c>
      <c r="AE26" s="80" t="s">
        <v>1130</v>
      </c>
      <c r="AF26" s="108"/>
    </row>
    <row r="27" spans="1:32" ht="15.75" hidden="1" thickBot="1" x14ac:dyDescent="0.3">
      <c r="A27" s="99" t="s">
        <v>1120</v>
      </c>
      <c r="B27" s="80" t="s">
        <v>132</v>
      </c>
      <c r="C27" s="80" t="s">
        <v>73</v>
      </c>
      <c r="D27" s="80" t="s">
        <v>137</v>
      </c>
      <c r="E27" s="80" t="s">
        <v>82</v>
      </c>
      <c r="F27" s="80"/>
      <c r="G27" s="80" t="s">
        <v>134</v>
      </c>
      <c r="H27" s="80" t="s">
        <v>110</v>
      </c>
      <c r="I27" s="80">
        <v>18</v>
      </c>
      <c r="J27" s="77">
        <v>8</v>
      </c>
      <c r="K27" s="80">
        <v>50</v>
      </c>
      <c r="L27" s="80">
        <v>50</v>
      </c>
      <c r="M27" s="80"/>
      <c r="N27" s="80"/>
      <c r="O27" s="80" t="s">
        <v>129</v>
      </c>
      <c r="P27" s="80" t="s">
        <v>1124</v>
      </c>
      <c r="Q27" s="80">
        <v>0</v>
      </c>
      <c r="R27" s="80">
        <v>1</v>
      </c>
      <c r="S27" s="80" t="s">
        <v>1123</v>
      </c>
      <c r="T27" s="80">
        <v>1</v>
      </c>
      <c r="U27" s="80"/>
      <c r="V27" s="80"/>
      <c r="W27" s="80" t="s">
        <v>1123</v>
      </c>
      <c r="X27" s="80">
        <v>2</v>
      </c>
      <c r="Y27" s="80" t="s">
        <v>1116</v>
      </c>
      <c r="Z27" s="80" t="s">
        <v>1125</v>
      </c>
      <c r="AA27" s="80" t="s">
        <v>1126</v>
      </c>
      <c r="AB27" s="80" t="s">
        <v>1127</v>
      </c>
      <c r="AC27" s="80" t="s">
        <v>1128</v>
      </c>
      <c r="AD27" s="80">
        <v>8</v>
      </c>
      <c r="AE27" s="80" t="s">
        <v>1129</v>
      </c>
      <c r="AF27" s="108"/>
    </row>
    <row r="28" spans="1:32" ht="15.75" hidden="1" thickBot="1" x14ac:dyDescent="0.3">
      <c r="A28" s="99" t="s">
        <v>1120</v>
      </c>
      <c r="B28" s="80" t="s">
        <v>132</v>
      </c>
      <c r="C28" s="80" t="s">
        <v>73</v>
      </c>
      <c r="D28" s="80" t="s">
        <v>137</v>
      </c>
      <c r="E28" s="80" t="s">
        <v>112</v>
      </c>
      <c r="F28" s="80"/>
      <c r="G28" s="80" t="s">
        <v>138</v>
      </c>
      <c r="H28" s="80" t="s">
        <v>110</v>
      </c>
      <c r="I28" s="80">
        <v>18</v>
      </c>
      <c r="J28" s="77">
        <v>8</v>
      </c>
      <c r="K28" s="80">
        <v>50</v>
      </c>
      <c r="L28" s="80">
        <v>50</v>
      </c>
      <c r="M28" s="80"/>
      <c r="N28" s="80"/>
      <c r="O28" s="80" t="s">
        <v>129</v>
      </c>
      <c r="P28" s="80" t="s">
        <v>1124</v>
      </c>
      <c r="Q28" s="80">
        <v>0</v>
      </c>
      <c r="R28" s="80">
        <v>1</v>
      </c>
      <c r="S28" s="80" t="s">
        <v>1123</v>
      </c>
      <c r="T28" s="80">
        <v>1</v>
      </c>
      <c r="U28" s="80"/>
      <c r="V28" s="80"/>
      <c r="W28" s="80" t="s">
        <v>1123</v>
      </c>
      <c r="X28" s="80">
        <v>2</v>
      </c>
      <c r="Y28" s="80" t="s">
        <v>1116</v>
      </c>
      <c r="Z28" s="80" t="s">
        <v>1125</v>
      </c>
      <c r="AA28" s="80" t="s">
        <v>1126</v>
      </c>
      <c r="AB28" s="80" t="s">
        <v>1127</v>
      </c>
      <c r="AC28" s="80" t="s">
        <v>1128</v>
      </c>
      <c r="AD28" s="80">
        <v>8</v>
      </c>
      <c r="AE28" s="80" t="s">
        <v>1129</v>
      </c>
      <c r="AF28" s="108"/>
    </row>
    <row r="29" spans="1:32" ht="15.75" hidden="1" thickBot="1" x14ac:dyDescent="0.3">
      <c r="A29" s="100" t="s">
        <v>1120</v>
      </c>
      <c r="B29" s="81" t="s">
        <v>132</v>
      </c>
      <c r="C29" s="81" t="s">
        <v>73</v>
      </c>
      <c r="D29" s="81" t="s">
        <v>137</v>
      </c>
      <c r="E29" s="81" t="s">
        <v>105</v>
      </c>
      <c r="F29" s="81"/>
      <c r="G29" s="81" t="s">
        <v>139</v>
      </c>
      <c r="H29" s="81" t="s">
        <v>110</v>
      </c>
      <c r="I29" s="81">
        <v>18</v>
      </c>
      <c r="J29" s="77">
        <v>20</v>
      </c>
      <c r="K29" s="81">
        <v>400</v>
      </c>
      <c r="L29" s="81">
        <v>50</v>
      </c>
      <c r="M29" s="81"/>
      <c r="N29" s="81"/>
      <c r="O29" s="81" t="s">
        <v>129</v>
      </c>
      <c r="P29" s="81" t="s">
        <v>1124</v>
      </c>
      <c r="Q29" s="81">
        <v>0</v>
      </c>
      <c r="R29" s="81">
        <v>1</v>
      </c>
      <c r="S29" s="81" t="s">
        <v>1123</v>
      </c>
      <c r="T29" s="81">
        <v>1</v>
      </c>
      <c r="U29" s="81"/>
      <c r="V29" s="81"/>
      <c r="W29" s="81" t="s">
        <v>1123</v>
      </c>
      <c r="X29" s="81">
        <v>16</v>
      </c>
      <c r="Y29" s="81" t="s">
        <v>1116</v>
      </c>
      <c r="Z29" s="81" t="s">
        <v>1125</v>
      </c>
      <c r="AA29" s="81" t="s">
        <v>1126</v>
      </c>
      <c r="AB29" s="81" t="s">
        <v>1127</v>
      </c>
      <c r="AC29" s="81" t="s">
        <v>1128</v>
      </c>
      <c r="AD29" s="81">
        <v>20</v>
      </c>
      <c r="AE29" s="81" t="s">
        <v>1131</v>
      </c>
      <c r="AF29" s="109"/>
    </row>
    <row r="30" spans="1:32" ht="15.75" hidden="1" thickBot="1" x14ac:dyDescent="0.3">
      <c r="A30" s="95" t="s">
        <v>1132</v>
      </c>
      <c r="B30" s="76" t="s">
        <v>140</v>
      </c>
      <c r="C30" s="76" t="s">
        <v>75</v>
      </c>
      <c r="D30" s="76" t="s">
        <v>141</v>
      </c>
      <c r="E30" s="76" t="s">
        <v>73</v>
      </c>
      <c r="F30" s="76"/>
      <c r="G30" s="76" t="s">
        <v>142</v>
      </c>
      <c r="H30" s="76" t="s">
        <v>110</v>
      </c>
      <c r="I30" s="76">
        <v>18</v>
      </c>
      <c r="J30" s="77">
        <v>8</v>
      </c>
      <c r="K30" s="76">
        <v>200</v>
      </c>
      <c r="L30" s="76">
        <v>20</v>
      </c>
      <c r="M30" s="76"/>
      <c r="N30" s="76"/>
      <c r="O30" s="76" t="s">
        <v>129</v>
      </c>
      <c r="P30" s="76" t="s">
        <v>1133</v>
      </c>
      <c r="Q30" s="76">
        <v>0</v>
      </c>
      <c r="R30" s="76">
        <v>2</v>
      </c>
      <c r="S30" s="76" t="s">
        <v>1115</v>
      </c>
      <c r="T30" s="76">
        <v>2</v>
      </c>
      <c r="U30" s="76" t="s">
        <v>1134</v>
      </c>
      <c r="V30" s="76"/>
      <c r="W30" s="76" t="s">
        <v>1115</v>
      </c>
      <c r="X30" s="76">
        <v>16</v>
      </c>
      <c r="Y30" s="76" t="s">
        <v>1135</v>
      </c>
      <c r="Z30" s="76" t="s">
        <v>1136</v>
      </c>
      <c r="AA30" s="76" t="s">
        <v>1126</v>
      </c>
      <c r="AB30" s="76" t="s">
        <v>1127</v>
      </c>
      <c r="AC30" s="76" t="s">
        <v>1128</v>
      </c>
      <c r="AD30" s="76">
        <v>8</v>
      </c>
      <c r="AE30" s="76" t="s">
        <v>1137</v>
      </c>
      <c r="AF30" s="104"/>
    </row>
    <row r="31" spans="1:32" ht="15.75" hidden="1" thickBot="1" x14ac:dyDescent="0.3">
      <c r="A31" s="96" t="s">
        <v>1132</v>
      </c>
      <c r="B31" s="77" t="s">
        <v>140</v>
      </c>
      <c r="C31" s="77" t="s">
        <v>75</v>
      </c>
      <c r="D31" s="77" t="s">
        <v>141</v>
      </c>
      <c r="E31" s="77" t="s">
        <v>83</v>
      </c>
      <c r="F31" s="77"/>
      <c r="G31" s="77" t="s">
        <v>142</v>
      </c>
      <c r="H31" s="77" t="s">
        <v>110</v>
      </c>
      <c r="I31" s="77">
        <v>18</v>
      </c>
      <c r="J31" s="77">
        <v>8</v>
      </c>
      <c r="K31" s="77">
        <v>200</v>
      </c>
      <c r="L31" s="77">
        <v>20</v>
      </c>
      <c r="M31" s="77"/>
      <c r="N31" s="77"/>
      <c r="O31" s="77" t="s">
        <v>129</v>
      </c>
      <c r="P31" s="77" t="s">
        <v>1133</v>
      </c>
      <c r="Q31" s="77">
        <v>0</v>
      </c>
      <c r="R31" s="77">
        <v>2</v>
      </c>
      <c r="S31" s="77" t="s">
        <v>1115</v>
      </c>
      <c r="T31" s="77">
        <v>2</v>
      </c>
      <c r="U31" s="77" t="s">
        <v>1134</v>
      </c>
      <c r="V31" s="77"/>
      <c r="W31" s="77" t="s">
        <v>1115</v>
      </c>
      <c r="X31" s="77">
        <v>16</v>
      </c>
      <c r="Y31" s="77" t="s">
        <v>1135</v>
      </c>
      <c r="Z31" s="77" t="s">
        <v>1136</v>
      </c>
      <c r="AA31" s="77" t="s">
        <v>1126</v>
      </c>
      <c r="AB31" s="77" t="s">
        <v>1127</v>
      </c>
      <c r="AC31" s="77" t="s">
        <v>1128</v>
      </c>
      <c r="AD31" s="77">
        <v>8</v>
      </c>
      <c r="AE31" s="77" t="s">
        <v>1137</v>
      </c>
      <c r="AF31" s="105"/>
    </row>
    <row r="32" spans="1:32" ht="15.75" hidden="1" thickBot="1" x14ac:dyDescent="0.3">
      <c r="A32" s="96" t="s">
        <v>1132</v>
      </c>
      <c r="B32" s="77" t="s">
        <v>140</v>
      </c>
      <c r="C32" s="77" t="s">
        <v>75</v>
      </c>
      <c r="D32" s="77" t="s">
        <v>141</v>
      </c>
      <c r="E32" s="77" t="s">
        <v>75</v>
      </c>
      <c r="F32" s="77"/>
      <c r="G32" s="77" t="s">
        <v>142</v>
      </c>
      <c r="H32" s="77" t="s">
        <v>110</v>
      </c>
      <c r="I32" s="77">
        <v>18</v>
      </c>
      <c r="J32" s="77">
        <v>8</v>
      </c>
      <c r="K32" s="77">
        <v>200</v>
      </c>
      <c r="L32" s="77">
        <v>20</v>
      </c>
      <c r="M32" s="77"/>
      <c r="N32" s="77"/>
      <c r="O32" s="77" t="s">
        <v>129</v>
      </c>
      <c r="P32" s="77" t="s">
        <v>1133</v>
      </c>
      <c r="Q32" s="77">
        <v>0</v>
      </c>
      <c r="R32" s="77">
        <v>2</v>
      </c>
      <c r="S32" s="77" t="s">
        <v>1115</v>
      </c>
      <c r="T32" s="77">
        <v>2</v>
      </c>
      <c r="U32" s="77" t="s">
        <v>1134</v>
      </c>
      <c r="V32" s="77"/>
      <c r="W32" s="77" t="s">
        <v>1115</v>
      </c>
      <c r="X32" s="77">
        <v>16</v>
      </c>
      <c r="Y32" s="77" t="s">
        <v>1135</v>
      </c>
      <c r="Z32" s="77" t="s">
        <v>1136</v>
      </c>
      <c r="AA32" s="77" t="s">
        <v>1126</v>
      </c>
      <c r="AB32" s="77" t="s">
        <v>1127</v>
      </c>
      <c r="AC32" s="77" t="s">
        <v>1128</v>
      </c>
      <c r="AD32" s="77">
        <v>8</v>
      </c>
      <c r="AE32" s="77" t="s">
        <v>1137</v>
      </c>
      <c r="AF32" s="105"/>
    </row>
    <row r="33" spans="1:32" ht="15.75" hidden="1" thickBot="1" x14ac:dyDescent="0.3">
      <c r="A33" s="96" t="s">
        <v>1132</v>
      </c>
      <c r="B33" s="77" t="s">
        <v>140</v>
      </c>
      <c r="C33" s="77" t="s">
        <v>75</v>
      </c>
      <c r="D33" s="77" t="s">
        <v>141</v>
      </c>
      <c r="E33" s="77" t="s">
        <v>70</v>
      </c>
      <c r="F33" s="77"/>
      <c r="G33" s="77" t="s">
        <v>143</v>
      </c>
      <c r="H33" s="77" t="s">
        <v>110</v>
      </c>
      <c r="I33" s="77">
        <v>18</v>
      </c>
      <c r="J33" s="77">
        <v>12</v>
      </c>
      <c r="K33" s="77">
        <v>150</v>
      </c>
      <c r="L33" s="77">
        <v>50</v>
      </c>
      <c r="M33" s="77"/>
      <c r="N33" s="77"/>
      <c r="O33" s="77" t="s">
        <v>129</v>
      </c>
      <c r="P33" s="77" t="s">
        <v>1133</v>
      </c>
      <c r="Q33" s="77">
        <v>0</v>
      </c>
      <c r="R33" s="77">
        <v>3</v>
      </c>
      <c r="S33" s="77" t="s">
        <v>1123</v>
      </c>
      <c r="T33" s="77">
        <v>3</v>
      </c>
      <c r="U33" s="77" t="s">
        <v>1134</v>
      </c>
      <c r="V33" s="77"/>
      <c r="W33" s="77" t="s">
        <v>1123</v>
      </c>
      <c r="X33" s="77">
        <v>18</v>
      </c>
      <c r="Y33" s="77" t="s">
        <v>1135</v>
      </c>
      <c r="Z33" s="77" t="s">
        <v>1125</v>
      </c>
      <c r="AA33" s="77" t="s">
        <v>1126</v>
      </c>
      <c r="AB33" s="77" t="s">
        <v>1127</v>
      </c>
      <c r="AC33" s="77" t="s">
        <v>1128</v>
      </c>
      <c r="AD33" s="77">
        <v>12</v>
      </c>
      <c r="AE33" s="77" t="s">
        <v>1130</v>
      </c>
      <c r="AF33" s="105"/>
    </row>
    <row r="34" spans="1:32" ht="15.75" hidden="1" thickBot="1" x14ac:dyDescent="0.3">
      <c r="A34" s="96" t="s">
        <v>1132</v>
      </c>
      <c r="B34" s="77" t="s">
        <v>140</v>
      </c>
      <c r="C34" s="77" t="s">
        <v>75</v>
      </c>
      <c r="D34" s="77" t="s">
        <v>141</v>
      </c>
      <c r="E34" s="77" t="s">
        <v>76</v>
      </c>
      <c r="F34" s="77"/>
      <c r="G34" s="77" t="s">
        <v>142</v>
      </c>
      <c r="H34" s="77" t="s">
        <v>110</v>
      </c>
      <c r="I34" s="77">
        <v>18</v>
      </c>
      <c r="J34" s="77">
        <v>8</v>
      </c>
      <c r="K34" s="77">
        <v>200</v>
      </c>
      <c r="L34" s="77">
        <v>20</v>
      </c>
      <c r="M34" s="77"/>
      <c r="N34" s="77"/>
      <c r="O34" s="77" t="s">
        <v>129</v>
      </c>
      <c r="P34" s="77" t="s">
        <v>1133</v>
      </c>
      <c r="Q34" s="77">
        <v>0</v>
      </c>
      <c r="R34" s="77">
        <v>2</v>
      </c>
      <c r="S34" s="77" t="s">
        <v>1115</v>
      </c>
      <c r="T34" s="77">
        <v>2</v>
      </c>
      <c r="U34" s="77" t="s">
        <v>1134</v>
      </c>
      <c r="V34" s="77"/>
      <c r="W34" s="77" t="s">
        <v>1115</v>
      </c>
      <c r="X34" s="77">
        <v>16</v>
      </c>
      <c r="Y34" s="77" t="s">
        <v>1135</v>
      </c>
      <c r="Z34" s="77" t="s">
        <v>1136</v>
      </c>
      <c r="AA34" s="77" t="s">
        <v>1126</v>
      </c>
      <c r="AB34" s="77" t="s">
        <v>1127</v>
      </c>
      <c r="AC34" s="77" t="s">
        <v>1128</v>
      </c>
      <c r="AD34" s="77">
        <v>8</v>
      </c>
      <c r="AE34" s="77" t="s">
        <v>1137</v>
      </c>
      <c r="AF34" s="105"/>
    </row>
    <row r="35" spans="1:32" ht="15.75" hidden="1" thickBot="1" x14ac:dyDescent="0.3">
      <c r="A35" s="96" t="s">
        <v>1132</v>
      </c>
      <c r="B35" s="77" t="s">
        <v>140</v>
      </c>
      <c r="C35" s="77" t="s">
        <v>75</v>
      </c>
      <c r="D35" s="77" t="s">
        <v>141</v>
      </c>
      <c r="E35" s="77" t="s">
        <v>81</v>
      </c>
      <c r="F35" s="77"/>
      <c r="G35" s="77" t="s">
        <v>142</v>
      </c>
      <c r="H35" s="77" t="s">
        <v>110</v>
      </c>
      <c r="I35" s="77">
        <v>18</v>
      </c>
      <c r="J35" s="77">
        <v>8</v>
      </c>
      <c r="K35" s="77">
        <v>200</v>
      </c>
      <c r="L35" s="77">
        <v>20</v>
      </c>
      <c r="M35" s="77"/>
      <c r="N35" s="77"/>
      <c r="O35" s="77" t="s">
        <v>129</v>
      </c>
      <c r="P35" s="77" t="s">
        <v>1133</v>
      </c>
      <c r="Q35" s="77">
        <v>0</v>
      </c>
      <c r="R35" s="77">
        <v>2</v>
      </c>
      <c r="S35" s="77" t="s">
        <v>1115</v>
      </c>
      <c r="T35" s="77">
        <v>2</v>
      </c>
      <c r="U35" s="77" t="s">
        <v>1134</v>
      </c>
      <c r="V35" s="77"/>
      <c r="W35" s="77" t="s">
        <v>1115</v>
      </c>
      <c r="X35" s="77">
        <v>16</v>
      </c>
      <c r="Y35" s="77" t="s">
        <v>1135</v>
      </c>
      <c r="Z35" s="77" t="s">
        <v>1136</v>
      </c>
      <c r="AA35" s="77" t="s">
        <v>1126</v>
      </c>
      <c r="AB35" s="77" t="s">
        <v>1127</v>
      </c>
      <c r="AC35" s="77" t="s">
        <v>1128</v>
      </c>
      <c r="AD35" s="77">
        <v>8</v>
      </c>
      <c r="AE35" s="77" t="s">
        <v>1137</v>
      </c>
      <c r="AF35" s="105"/>
    </row>
    <row r="36" spans="1:32" ht="15.75" hidden="1" thickBot="1" x14ac:dyDescent="0.3">
      <c r="A36" s="96" t="s">
        <v>1132</v>
      </c>
      <c r="B36" s="77" t="s">
        <v>140</v>
      </c>
      <c r="C36" s="77" t="s">
        <v>75</v>
      </c>
      <c r="D36" s="77" t="s">
        <v>141</v>
      </c>
      <c r="E36" s="77" t="s">
        <v>82</v>
      </c>
      <c r="F36" s="77"/>
      <c r="G36" s="77" t="s">
        <v>142</v>
      </c>
      <c r="H36" s="77" t="s">
        <v>110</v>
      </c>
      <c r="I36" s="77">
        <v>18</v>
      </c>
      <c r="J36" s="77">
        <v>8</v>
      </c>
      <c r="K36" s="77">
        <v>200</v>
      </c>
      <c r="L36" s="77">
        <v>20</v>
      </c>
      <c r="M36" s="77"/>
      <c r="N36" s="77"/>
      <c r="O36" s="77" t="s">
        <v>129</v>
      </c>
      <c r="P36" s="77" t="s">
        <v>1133</v>
      </c>
      <c r="Q36" s="77">
        <v>0</v>
      </c>
      <c r="R36" s="77">
        <v>2</v>
      </c>
      <c r="S36" s="77" t="s">
        <v>1115</v>
      </c>
      <c r="T36" s="77">
        <v>2</v>
      </c>
      <c r="U36" s="77" t="s">
        <v>1134</v>
      </c>
      <c r="V36" s="77"/>
      <c r="W36" s="77" t="s">
        <v>1115</v>
      </c>
      <c r="X36" s="77">
        <v>16</v>
      </c>
      <c r="Y36" s="77" t="s">
        <v>1135</v>
      </c>
      <c r="Z36" s="77" t="s">
        <v>1136</v>
      </c>
      <c r="AA36" s="77" t="s">
        <v>1126</v>
      </c>
      <c r="AB36" s="77" t="s">
        <v>1127</v>
      </c>
      <c r="AC36" s="77" t="s">
        <v>1128</v>
      </c>
      <c r="AD36" s="77">
        <v>8</v>
      </c>
      <c r="AE36" s="77" t="s">
        <v>1137</v>
      </c>
      <c r="AF36" s="105"/>
    </row>
    <row r="37" spans="1:32" ht="30.75" hidden="1" thickBot="1" x14ac:dyDescent="0.3">
      <c r="A37" s="96" t="s">
        <v>1132</v>
      </c>
      <c r="B37" s="77" t="s">
        <v>140</v>
      </c>
      <c r="C37" s="77" t="s">
        <v>75</v>
      </c>
      <c r="D37" s="77" t="s">
        <v>141</v>
      </c>
      <c r="E37" s="77" t="s">
        <v>112</v>
      </c>
      <c r="F37" s="77"/>
      <c r="G37" s="77" t="s">
        <v>144</v>
      </c>
      <c r="H37" s="77" t="s">
        <v>110</v>
      </c>
      <c r="I37" s="77">
        <v>18</v>
      </c>
      <c r="J37" s="77">
        <v>12</v>
      </c>
      <c r="K37" s="77">
        <v>150</v>
      </c>
      <c r="L37" s="77">
        <v>50</v>
      </c>
      <c r="M37" s="77"/>
      <c r="N37" s="77"/>
      <c r="O37" s="77" t="s">
        <v>129</v>
      </c>
      <c r="P37" s="77" t="s">
        <v>1124</v>
      </c>
      <c r="Q37" s="77">
        <v>0</v>
      </c>
      <c r="R37" s="77">
        <v>2</v>
      </c>
      <c r="S37" s="77" t="s">
        <v>1123</v>
      </c>
      <c r="T37" s="77">
        <v>2</v>
      </c>
      <c r="U37" s="77" t="s">
        <v>1134</v>
      </c>
      <c r="V37" s="77"/>
      <c r="W37" s="77" t="s">
        <v>1123</v>
      </c>
      <c r="X37" s="77">
        <v>12</v>
      </c>
      <c r="Y37" s="77" t="s">
        <v>1135</v>
      </c>
      <c r="Z37" s="77" t="s">
        <v>1125</v>
      </c>
      <c r="AA37" s="77" t="s">
        <v>1126</v>
      </c>
      <c r="AB37" s="77" t="s">
        <v>1127</v>
      </c>
      <c r="AC37" s="77" t="s">
        <v>1128</v>
      </c>
      <c r="AD37" s="77">
        <v>12</v>
      </c>
      <c r="AE37" s="77" t="s">
        <v>1130</v>
      </c>
      <c r="AF37" s="105"/>
    </row>
    <row r="38" spans="1:32" ht="15.75" hidden="1" thickBot="1" x14ac:dyDescent="0.3">
      <c r="A38" s="96" t="s">
        <v>1132</v>
      </c>
      <c r="B38" s="77" t="s">
        <v>140</v>
      </c>
      <c r="C38" s="77" t="s">
        <v>75</v>
      </c>
      <c r="D38" s="77" t="s">
        <v>141</v>
      </c>
      <c r="E38" s="77" t="s">
        <v>105</v>
      </c>
      <c r="F38" s="77"/>
      <c r="G38" s="77" t="s">
        <v>145</v>
      </c>
      <c r="H38" s="77" t="s">
        <v>110</v>
      </c>
      <c r="I38" s="77">
        <v>18</v>
      </c>
      <c r="J38" s="77">
        <v>12</v>
      </c>
      <c r="K38" s="77">
        <v>150</v>
      </c>
      <c r="L38" s="77">
        <v>50</v>
      </c>
      <c r="M38" s="77"/>
      <c r="N38" s="77"/>
      <c r="O38" s="77" t="s">
        <v>129</v>
      </c>
      <c r="P38" s="77" t="s">
        <v>1133</v>
      </c>
      <c r="Q38" s="77">
        <v>0</v>
      </c>
      <c r="R38" s="77">
        <v>2</v>
      </c>
      <c r="S38" s="77" t="s">
        <v>1115</v>
      </c>
      <c r="T38" s="77">
        <v>2</v>
      </c>
      <c r="U38" s="77" t="s">
        <v>1134</v>
      </c>
      <c r="V38" s="77"/>
      <c r="W38" s="77" t="s">
        <v>1115</v>
      </c>
      <c r="X38" s="77">
        <v>12</v>
      </c>
      <c r="Y38" s="77" t="s">
        <v>1135</v>
      </c>
      <c r="Z38" s="77" t="s">
        <v>1125</v>
      </c>
      <c r="AA38" s="77" t="s">
        <v>1126</v>
      </c>
      <c r="AB38" s="77" t="s">
        <v>1127</v>
      </c>
      <c r="AC38" s="77" t="s">
        <v>1128</v>
      </c>
      <c r="AD38" s="77">
        <v>12</v>
      </c>
      <c r="AE38" s="77" t="s">
        <v>1130</v>
      </c>
      <c r="AF38" s="105"/>
    </row>
    <row r="39" spans="1:32" ht="15.75" hidden="1" thickBot="1" x14ac:dyDescent="0.3">
      <c r="A39" s="96" t="s">
        <v>1132</v>
      </c>
      <c r="B39" s="77" t="s">
        <v>140</v>
      </c>
      <c r="C39" s="77" t="s">
        <v>75</v>
      </c>
      <c r="D39" s="77" t="s">
        <v>141</v>
      </c>
      <c r="E39" s="77" t="s">
        <v>106</v>
      </c>
      <c r="F39" s="77"/>
      <c r="G39" s="77" t="s">
        <v>145</v>
      </c>
      <c r="H39" s="77" t="s">
        <v>110</v>
      </c>
      <c r="I39" s="77">
        <v>18</v>
      </c>
      <c r="J39" s="77">
        <v>8</v>
      </c>
      <c r="K39" s="77">
        <v>80</v>
      </c>
      <c r="L39" s="77">
        <v>50</v>
      </c>
      <c r="M39" s="77"/>
      <c r="N39" s="77"/>
      <c r="O39" s="77" t="s">
        <v>129</v>
      </c>
      <c r="P39" s="77" t="s">
        <v>1133</v>
      </c>
      <c r="Q39" s="77">
        <v>0</v>
      </c>
      <c r="R39" s="77">
        <v>2</v>
      </c>
      <c r="S39" s="77" t="s">
        <v>1115</v>
      </c>
      <c r="T39" s="77">
        <v>2</v>
      </c>
      <c r="U39" s="77" t="s">
        <v>1134</v>
      </c>
      <c r="V39" s="77"/>
      <c r="W39" s="77" t="s">
        <v>1115</v>
      </c>
      <c r="X39" s="77">
        <v>6</v>
      </c>
      <c r="Y39" s="77" t="s">
        <v>1135</v>
      </c>
      <c r="Z39" s="77" t="s">
        <v>1125</v>
      </c>
      <c r="AA39" s="77" t="s">
        <v>1126</v>
      </c>
      <c r="AB39" s="77" t="s">
        <v>1127</v>
      </c>
      <c r="AC39" s="77" t="s">
        <v>1128</v>
      </c>
      <c r="AD39" s="77">
        <v>8</v>
      </c>
      <c r="AE39" s="77" t="s">
        <v>1137</v>
      </c>
      <c r="AF39" s="105"/>
    </row>
    <row r="40" spans="1:32" ht="30.75" hidden="1" thickBot="1" x14ac:dyDescent="0.3">
      <c r="A40" s="96" t="s">
        <v>1132</v>
      </c>
      <c r="B40" s="77" t="s">
        <v>140</v>
      </c>
      <c r="C40" s="77" t="s">
        <v>75</v>
      </c>
      <c r="D40" s="77" t="s">
        <v>130</v>
      </c>
      <c r="E40" s="77" t="s">
        <v>107</v>
      </c>
      <c r="F40" s="77"/>
      <c r="G40" s="77" t="s">
        <v>146</v>
      </c>
      <c r="H40" s="77"/>
      <c r="I40" s="77">
        <v>18</v>
      </c>
      <c r="J40" s="77">
        <v>12</v>
      </c>
      <c r="K40" s="77">
        <v>200</v>
      </c>
      <c r="L40" s="77">
        <v>50</v>
      </c>
      <c r="M40" s="77"/>
      <c r="N40" s="77"/>
      <c r="O40" s="77" t="s">
        <v>129</v>
      </c>
      <c r="P40" s="77"/>
      <c r="Q40" s="77">
        <v>0</v>
      </c>
      <c r="R40" s="77">
        <v>1</v>
      </c>
      <c r="S40" s="77" t="s">
        <v>1115</v>
      </c>
      <c r="T40" s="77">
        <v>1</v>
      </c>
      <c r="U40" s="77" t="s">
        <v>1134</v>
      </c>
      <c r="V40" s="77"/>
      <c r="W40" s="77" t="s">
        <v>1115</v>
      </c>
      <c r="X40" s="77">
        <v>8</v>
      </c>
      <c r="Y40" s="77" t="s">
        <v>1135</v>
      </c>
      <c r="Z40" s="77"/>
      <c r="AA40" s="77"/>
      <c r="AB40" s="77"/>
      <c r="AC40" s="77"/>
      <c r="AD40" s="77"/>
      <c r="AE40" s="77"/>
      <c r="AF40" s="105"/>
    </row>
    <row r="41" spans="1:32" ht="30.75" hidden="1" thickBot="1" x14ac:dyDescent="0.3">
      <c r="A41" s="96" t="s">
        <v>1132</v>
      </c>
      <c r="B41" s="77" t="s">
        <v>140</v>
      </c>
      <c r="C41" s="77" t="s">
        <v>75</v>
      </c>
      <c r="D41" s="77" t="s">
        <v>130</v>
      </c>
      <c r="E41" s="77" t="s">
        <v>108</v>
      </c>
      <c r="F41" s="77"/>
      <c r="G41" s="77" t="s">
        <v>146</v>
      </c>
      <c r="H41" s="77"/>
      <c r="I41" s="77">
        <v>18</v>
      </c>
      <c r="J41" s="77">
        <v>8</v>
      </c>
      <c r="K41" s="77">
        <v>80</v>
      </c>
      <c r="L41" s="77">
        <v>50</v>
      </c>
      <c r="M41" s="77"/>
      <c r="N41" s="77"/>
      <c r="O41" s="77" t="s">
        <v>129</v>
      </c>
      <c r="P41" s="77"/>
      <c r="Q41" s="77">
        <v>0</v>
      </c>
      <c r="R41" s="77">
        <v>1</v>
      </c>
      <c r="S41" s="77" t="s">
        <v>1115</v>
      </c>
      <c r="T41" s="77">
        <v>1</v>
      </c>
      <c r="U41" s="77" t="s">
        <v>1134</v>
      </c>
      <c r="V41" s="77"/>
      <c r="W41" s="77" t="s">
        <v>1115</v>
      </c>
      <c r="X41" s="77">
        <v>3</v>
      </c>
      <c r="Y41" s="77" t="s">
        <v>1135</v>
      </c>
      <c r="Z41" s="77"/>
      <c r="AA41" s="77"/>
      <c r="AB41" s="77"/>
      <c r="AC41" s="77"/>
      <c r="AD41" s="77"/>
      <c r="AE41" s="77"/>
      <c r="AF41" s="105"/>
    </row>
    <row r="42" spans="1:32" ht="30.75" hidden="1" thickBot="1" x14ac:dyDescent="0.3">
      <c r="A42" s="96" t="s">
        <v>1132</v>
      </c>
      <c r="B42" s="77" t="s">
        <v>140</v>
      </c>
      <c r="C42" s="77" t="s">
        <v>75</v>
      </c>
      <c r="D42" s="77" t="s">
        <v>130</v>
      </c>
      <c r="E42" s="77" t="s">
        <v>105</v>
      </c>
      <c r="F42" s="77"/>
      <c r="G42" s="77" t="s">
        <v>146</v>
      </c>
      <c r="H42" s="77"/>
      <c r="I42" s="77">
        <v>18</v>
      </c>
      <c r="J42" s="77">
        <v>12</v>
      </c>
      <c r="K42" s="77">
        <v>150</v>
      </c>
      <c r="L42" s="77">
        <v>50</v>
      </c>
      <c r="M42" s="77"/>
      <c r="N42" s="77"/>
      <c r="O42" s="77" t="s">
        <v>129</v>
      </c>
      <c r="P42" s="77"/>
      <c r="Q42" s="77">
        <v>0</v>
      </c>
      <c r="R42" s="77">
        <v>1</v>
      </c>
      <c r="S42" s="77" t="s">
        <v>1115</v>
      </c>
      <c r="T42" s="77">
        <v>1</v>
      </c>
      <c r="U42" s="77" t="s">
        <v>1134</v>
      </c>
      <c r="V42" s="77"/>
      <c r="W42" s="77" t="s">
        <v>1115</v>
      </c>
      <c r="X42" s="77">
        <v>6</v>
      </c>
      <c r="Y42" s="77" t="s">
        <v>1135</v>
      </c>
      <c r="Z42" s="77"/>
      <c r="AA42" s="77"/>
      <c r="AB42" s="77"/>
      <c r="AC42" s="77"/>
      <c r="AD42" s="77"/>
      <c r="AE42" s="77"/>
      <c r="AF42" s="105"/>
    </row>
    <row r="43" spans="1:32" ht="30.75" hidden="1" thickBot="1" x14ac:dyDescent="0.3">
      <c r="A43" s="97" t="s">
        <v>1132</v>
      </c>
      <c r="B43" s="78" t="s">
        <v>140</v>
      </c>
      <c r="C43" s="78" t="s">
        <v>75</v>
      </c>
      <c r="D43" s="78" t="s">
        <v>130</v>
      </c>
      <c r="E43" s="78" t="s">
        <v>106</v>
      </c>
      <c r="F43" s="78"/>
      <c r="G43" s="78" t="s">
        <v>146</v>
      </c>
      <c r="H43" s="78"/>
      <c r="I43" s="78">
        <v>18</v>
      </c>
      <c r="J43" s="77">
        <v>8</v>
      </c>
      <c r="K43" s="78">
        <v>80</v>
      </c>
      <c r="L43" s="78">
        <v>50</v>
      </c>
      <c r="M43" s="78"/>
      <c r="N43" s="78"/>
      <c r="O43" s="78" t="s">
        <v>129</v>
      </c>
      <c r="P43" s="78"/>
      <c r="Q43" s="78">
        <v>0</v>
      </c>
      <c r="R43" s="78">
        <v>1</v>
      </c>
      <c r="S43" s="78" t="s">
        <v>1115</v>
      </c>
      <c r="T43" s="78">
        <v>1</v>
      </c>
      <c r="U43" s="78" t="s">
        <v>1134</v>
      </c>
      <c r="V43" s="78"/>
      <c r="W43" s="78" t="s">
        <v>1115</v>
      </c>
      <c r="X43" s="78">
        <v>3</v>
      </c>
      <c r="Y43" s="78" t="s">
        <v>1135</v>
      </c>
      <c r="Z43" s="78"/>
      <c r="AA43" s="78"/>
      <c r="AB43" s="78"/>
      <c r="AC43" s="78"/>
      <c r="AD43" s="78"/>
      <c r="AE43" s="78"/>
      <c r="AF43" s="106"/>
    </row>
    <row r="44" spans="1:32" ht="30.75" hidden="1" thickBot="1" x14ac:dyDescent="0.3">
      <c r="A44" s="101" t="s">
        <v>1138</v>
      </c>
      <c r="B44" s="82" t="s">
        <v>1139</v>
      </c>
      <c r="C44" s="82" t="s">
        <v>73</v>
      </c>
      <c r="D44" s="82" t="s">
        <v>130</v>
      </c>
      <c r="E44" s="82" t="s">
        <v>73</v>
      </c>
      <c r="F44" s="82"/>
      <c r="G44" s="82" t="s">
        <v>1140</v>
      </c>
      <c r="H44" s="82"/>
      <c r="I44" s="82">
        <v>18</v>
      </c>
      <c r="J44" s="77" t="e">
        <v>#N/A</v>
      </c>
      <c r="K44" s="82"/>
      <c r="L44" s="82"/>
      <c r="M44" s="82"/>
      <c r="N44" s="82"/>
      <c r="O44" s="82"/>
      <c r="P44" s="82"/>
      <c r="Q44" s="82">
        <v>0</v>
      </c>
      <c r="R44" s="82">
        <v>0</v>
      </c>
      <c r="S44" s="82"/>
      <c r="T44" s="82"/>
      <c r="U44" s="82"/>
      <c r="V44" s="82"/>
      <c r="W44" s="82"/>
      <c r="X44" s="82">
        <v>0</v>
      </c>
      <c r="Y44" s="82" t="s">
        <v>1116</v>
      </c>
      <c r="Z44" s="82"/>
      <c r="AA44" s="82"/>
      <c r="AB44" s="82"/>
      <c r="AC44" s="82"/>
      <c r="AD44" s="82"/>
      <c r="AE44" s="82"/>
      <c r="AF44" s="110"/>
    </row>
    <row r="45" spans="1:32" ht="30.75" hidden="1" thickBot="1" x14ac:dyDescent="0.3">
      <c r="A45" s="102" t="s">
        <v>1141</v>
      </c>
      <c r="B45" s="83" t="s">
        <v>1142</v>
      </c>
      <c r="C45" s="83" t="s">
        <v>73</v>
      </c>
      <c r="D45" s="83" t="s">
        <v>130</v>
      </c>
      <c r="E45" s="83" t="s">
        <v>73</v>
      </c>
      <c r="F45" s="83"/>
      <c r="G45" s="83" t="s">
        <v>1140</v>
      </c>
      <c r="H45" s="83"/>
      <c r="I45" s="83">
        <v>6</v>
      </c>
      <c r="J45" s="77" t="e">
        <v>#N/A</v>
      </c>
      <c r="K45" s="83"/>
      <c r="L45" s="83"/>
      <c r="M45" s="83"/>
      <c r="N45" s="83"/>
      <c r="O45" s="83"/>
      <c r="P45" s="83"/>
      <c r="Q45" s="83">
        <v>0</v>
      </c>
      <c r="R45" s="83">
        <v>0</v>
      </c>
      <c r="S45" s="83"/>
      <c r="T45" s="83"/>
      <c r="U45" s="83"/>
      <c r="V45" s="83"/>
      <c r="W45" s="83"/>
      <c r="X45" s="83">
        <v>0</v>
      </c>
      <c r="Y45" s="83" t="s">
        <v>1135</v>
      </c>
      <c r="Z45" s="83"/>
      <c r="AA45" s="83"/>
      <c r="AB45" s="83"/>
      <c r="AC45" s="83"/>
      <c r="AD45" s="83"/>
      <c r="AE45" s="83"/>
      <c r="AF45" s="111"/>
    </row>
    <row r="46" spans="1:32" ht="30.75" hidden="1" thickBot="1" x14ac:dyDescent="0.3">
      <c r="A46" s="98" t="s">
        <v>1143</v>
      </c>
      <c r="B46" s="79" t="s">
        <v>1144</v>
      </c>
      <c r="C46" s="79" t="s">
        <v>75</v>
      </c>
      <c r="D46" s="79" t="s">
        <v>148</v>
      </c>
      <c r="E46" s="79" t="s">
        <v>73</v>
      </c>
      <c r="F46" s="79"/>
      <c r="G46" s="79" t="s">
        <v>1145</v>
      </c>
      <c r="H46" s="79"/>
      <c r="I46" s="79">
        <v>18</v>
      </c>
      <c r="J46" s="77" t="e">
        <v>#N/A</v>
      </c>
      <c r="K46" s="79"/>
      <c r="L46" s="79"/>
      <c r="M46" s="79"/>
      <c r="N46" s="79"/>
      <c r="O46" s="79"/>
      <c r="P46" s="79"/>
      <c r="Q46" s="79">
        <v>0</v>
      </c>
      <c r="R46" s="79">
        <v>0</v>
      </c>
      <c r="S46" s="79"/>
      <c r="T46" s="79"/>
      <c r="U46" s="79" t="s">
        <v>1146</v>
      </c>
      <c r="V46" s="79"/>
      <c r="W46" s="79"/>
      <c r="X46" s="79">
        <v>0</v>
      </c>
      <c r="Y46" s="79" t="s">
        <v>1116</v>
      </c>
      <c r="Z46" s="79"/>
      <c r="AA46" s="79"/>
      <c r="AB46" s="79"/>
      <c r="AC46" s="79"/>
      <c r="AD46" s="79"/>
      <c r="AE46" s="79"/>
      <c r="AF46" s="107"/>
    </row>
    <row r="47" spans="1:32" ht="30.75" hidden="1" thickBot="1" x14ac:dyDescent="0.3">
      <c r="A47" s="100" t="s">
        <v>1143</v>
      </c>
      <c r="B47" s="81" t="s">
        <v>1144</v>
      </c>
      <c r="C47" s="81" t="s">
        <v>75</v>
      </c>
      <c r="D47" s="81" t="s">
        <v>148</v>
      </c>
      <c r="E47" s="81" t="s">
        <v>83</v>
      </c>
      <c r="F47" s="81"/>
      <c r="G47" s="81" t="s">
        <v>1147</v>
      </c>
      <c r="H47" s="81"/>
      <c r="I47" s="81">
        <v>18</v>
      </c>
      <c r="J47" s="77" t="e">
        <v>#N/A</v>
      </c>
      <c r="K47" s="81"/>
      <c r="L47" s="81"/>
      <c r="M47" s="81"/>
      <c r="N47" s="81"/>
      <c r="O47" s="81"/>
      <c r="P47" s="81"/>
      <c r="Q47" s="81">
        <v>0</v>
      </c>
      <c r="R47" s="81">
        <v>0</v>
      </c>
      <c r="S47" s="81"/>
      <c r="T47" s="81"/>
      <c r="U47" s="81" t="s">
        <v>1146</v>
      </c>
      <c r="V47" s="81"/>
      <c r="W47" s="81"/>
      <c r="X47" s="81">
        <v>0</v>
      </c>
      <c r="Y47" s="81" t="s">
        <v>1116</v>
      </c>
      <c r="Z47" s="81"/>
      <c r="AA47" s="81"/>
      <c r="AB47" s="81"/>
      <c r="AC47" s="81"/>
      <c r="AD47" s="81"/>
      <c r="AE47" s="81"/>
      <c r="AF47" s="109"/>
    </row>
    <row r="48" spans="1:32" ht="30.75" hidden="1" thickBot="1" x14ac:dyDescent="0.3">
      <c r="A48" s="102" t="s">
        <v>1148</v>
      </c>
      <c r="B48" s="83" t="s">
        <v>1149</v>
      </c>
      <c r="C48" s="83" t="s">
        <v>75</v>
      </c>
      <c r="D48" s="83" t="s">
        <v>148</v>
      </c>
      <c r="E48" s="83" t="s">
        <v>73</v>
      </c>
      <c r="F48" s="83"/>
      <c r="G48" s="83" t="s">
        <v>1150</v>
      </c>
      <c r="H48" s="83"/>
      <c r="I48" s="83">
        <v>18</v>
      </c>
      <c r="J48" s="77" t="e">
        <v>#N/A</v>
      </c>
      <c r="K48" s="83"/>
      <c r="L48" s="83"/>
      <c r="M48" s="83"/>
      <c r="N48" s="83"/>
      <c r="O48" s="83"/>
      <c r="P48" s="83"/>
      <c r="Q48" s="83">
        <v>0</v>
      </c>
      <c r="R48" s="83">
        <v>0</v>
      </c>
      <c r="S48" s="83"/>
      <c r="T48" s="83"/>
      <c r="U48" s="83" t="s">
        <v>1151</v>
      </c>
      <c r="V48" s="83"/>
      <c r="W48" s="83"/>
      <c r="X48" s="83">
        <v>0</v>
      </c>
      <c r="Y48" s="83" t="s">
        <v>1116</v>
      </c>
      <c r="Z48" s="83"/>
      <c r="AA48" s="83"/>
      <c r="AB48" s="83"/>
      <c r="AC48" s="83"/>
      <c r="AD48" s="83"/>
      <c r="AE48" s="83"/>
      <c r="AF48" s="111"/>
    </row>
    <row r="49" spans="1:32" ht="30.75" hidden="1" thickBot="1" x14ac:dyDescent="0.3">
      <c r="A49" s="98" t="s">
        <v>1152</v>
      </c>
      <c r="B49" s="79" t="s">
        <v>1153</v>
      </c>
      <c r="C49" s="79" t="s">
        <v>73</v>
      </c>
      <c r="D49" s="79" t="s">
        <v>148</v>
      </c>
      <c r="E49" s="79" t="s">
        <v>73</v>
      </c>
      <c r="F49" s="79"/>
      <c r="G49" s="79" t="s">
        <v>1150</v>
      </c>
      <c r="H49" s="79"/>
      <c r="I49" s="79">
        <v>18</v>
      </c>
      <c r="J49" s="77" t="e">
        <v>#N/A</v>
      </c>
      <c r="K49" s="79"/>
      <c r="L49" s="79"/>
      <c r="M49" s="79"/>
      <c r="N49" s="79"/>
      <c r="O49" s="79"/>
      <c r="P49" s="79"/>
      <c r="Q49" s="79">
        <v>0</v>
      </c>
      <c r="R49" s="79">
        <v>0</v>
      </c>
      <c r="S49" s="79"/>
      <c r="T49" s="79"/>
      <c r="U49" s="79" t="s">
        <v>1146</v>
      </c>
      <c r="V49" s="79"/>
      <c r="W49" s="79"/>
      <c r="X49" s="79">
        <v>0</v>
      </c>
      <c r="Y49" s="79" t="s">
        <v>1116</v>
      </c>
      <c r="Z49" s="79"/>
      <c r="AA49" s="79"/>
      <c r="AB49" s="79"/>
      <c r="AC49" s="79"/>
      <c r="AD49" s="79"/>
      <c r="AE49" s="79"/>
      <c r="AF49" s="107"/>
    </row>
    <row r="50" spans="1:32" ht="30.75" hidden="1" thickBot="1" x14ac:dyDescent="0.3">
      <c r="A50" s="100" t="s">
        <v>1152</v>
      </c>
      <c r="B50" s="81" t="s">
        <v>1153</v>
      </c>
      <c r="C50" s="81" t="s">
        <v>73</v>
      </c>
      <c r="D50" s="81" t="s">
        <v>148</v>
      </c>
      <c r="E50" s="81" t="s">
        <v>83</v>
      </c>
      <c r="F50" s="81"/>
      <c r="G50" s="81" t="s">
        <v>1150</v>
      </c>
      <c r="H50" s="81"/>
      <c r="I50" s="81">
        <v>18</v>
      </c>
      <c r="J50" s="77" t="e">
        <v>#N/A</v>
      </c>
      <c r="K50" s="81"/>
      <c r="L50" s="81"/>
      <c r="M50" s="81"/>
      <c r="N50" s="81"/>
      <c r="O50" s="81"/>
      <c r="P50" s="81"/>
      <c r="Q50" s="81">
        <v>0</v>
      </c>
      <c r="R50" s="81">
        <v>0</v>
      </c>
      <c r="S50" s="81"/>
      <c r="T50" s="81"/>
      <c r="U50" s="81" t="s">
        <v>1146</v>
      </c>
      <c r="V50" s="81"/>
      <c r="W50" s="81"/>
      <c r="X50" s="81">
        <v>0</v>
      </c>
      <c r="Y50" s="81" t="s">
        <v>1116</v>
      </c>
      <c r="Z50" s="81"/>
      <c r="AA50" s="81"/>
      <c r="AB50" s="81"/>
      <c r="AC50" s="81"/>
      <c r="AD50" s="81"/>
      <c r="AE50" s="81"/>
      <c r="AF50" s="109"/>
    </row>
    <row r="51" spans="1:32" ht="30.75" hidden="1" thickBot="1" x14ac:dyDescent="0.3">
      <c r="A51" s="95" t="s">
        <v>1154</v>
      </c>
      <c r="B51" s="76" t="s">
        <v>1155</v>
      </c>
      <c r="C51" s="76" t="s">
        <v>75</v>
      </c>
      <c r="D51" s="76" t="s">
        <v>148</v>
      </c>
      <c r="E51" s="76" t="s">
        <v>73</v>
      </c>
      <c r="F51" s="76"/>
      <c r="G51" s="76" t="s">
        <v>1150</v>
      </c>
      <c r="H51" s="76"/>
      <c r="I51" s="76">
        <v>18</v>
      </c>
      <c r="J51" s="77" t="e">
        <v>#N/A</v>
      </c>
      <c r="K51" s="76"/>
      <c r="L51" s="76"/>
      <c r="M51" s="76"/>
      <c r="N51" s="76"/>
      <c r="O51" s="76"/>
      <c r="P51" s="76"/>
      <c r="Q51" s="76">
        <v>0</v>
      </c>
      <c r="R51" s="76">
        <v>0</v>
      </c>
      <c r="S51" s="76"/>
      <c r="T51" s="76"/>
      <c r="U51" s="76"/>
      <c r="V51" s="76"/>
      <c r="W51" s="76"/>
      <c r="X51" s="76">
        <v>0</v>
      </c>
      <c r="Y51" s="76" t="s">
        <v>1116</v>
      </c>
      <c r="Z51" s="76"/>
      <c r="AA51" s="76"/>
      <c r="AB51" s="76"/>
      <c r="AC51" s="76"/>
      <c r="AD51" s="76"/>
      <c r="AE51" s="76"/>
      <c r="AF51" s="104"/>
    </row>
    <row r="52" spans="1:32" ht="30.75" hidden="1" thickBot="1" x14ac:dyDescent="0.3">
      <c r="A52" s="96" t="s">
        <v>1154</v>
      </c>
      <c r="B52" s="77" t="s">
        <v>1155</v>
      </c>
      <c r="C52" s="77" t="s">
        <v>75</v>
      </c>
      <c r="D52" s="77" t="s">
        <v>148</v>
      </c>
      <c r="E52" s="77" t="s">
        <v>83</v>
      </c>
      <c r="F52" s="77"/>
      <c r="G52" s="77" t="s">
        <v>1150</v>
      </c>
      <c r="H52" s="77"/>
      <c r="I52" s="77">
        <v>18</v>
      </c>
      <c r="J52" s="77" t="e">
        <v>#N/A</v>
      </c>
      <c r="K52" s="77"/>
      <c r="L52" s="77"/>
      <c r="M52" s="77"/>
      <c r="N52" s="77"/>
      <c r="O52" s="77"/>
      <c r="P52" s="77"/>
      <c r="Q52" s="77">
        <v>0</v>
      </c>
      <c r="R52" s="77">
        <v>0</v>
      </c>
      <c r="S52" s="77"/>
      <c r="T52" s="77"/>
      <c r="U52" s="77"/>
      <c r="V52" s="77"/>
      <c r="W52" s="77"/>
      <c r="X52" s="77">
        <v>0</v>
      </c>
      <c r="Y52" s="77" t="s">
        <v>1116</v>
      </c>
      <c r="Z52" s="77"/>
      <c r="AA52" s="77"/>
      <c r="AB52" s="77"/>
      <c r="AC52" s="77"/>
      <c r="AD52" s="77"/>
      <c r="AE52" s="77"/>
      <c r="AF52" s="105"/>
    </row>
    <row r="53" spans="1:32" ht="30.75" hidden="1" thickBot="1" x14ac:dyDescent="0.3">
      <c r="A53" s="97" t="s">
        <v>1154</v>
      </c>
      <c r="B53" s="78" t="s">
        <v>1155</v>
      </c>
      <c r="C53" s="78" t="s">
        <v>75</v>
      </c>
      <c r="D53" s="78" t="s">
        <v>148</v>
      </c>
      <c r="E53" s="78" t="s">
        <v>75</v>
      </c>
      <c r="F53" s="78"/>
      <c r="G53" s="78" t="s">
        <v>1150</v>
      </c>
      <c r="H53" s="78"/>
      <c r="I53" s="78">
        <v>18</v>
      </c>
      <c r="J53" s="77" t="e">
        <v>#N/A</v>
      </c>
      <c r="K53" s="78"/>
      <c r="L53" s="78"/>
      <c r="M53" s="78"/>
      <c r="N53" s="78"/>
      <c r="O53" s="78"/>
      <c r="P53" s="78"/>
      <c r="Q53" s="78">
        <v>0</v>
      </c>
      <c r="R53" s="78">
        <v>0</v>
      </c>
      <c r="S53" s="78"/>
      <c r="T53" s="78"/>
      <c r="U53" s="78"/>
      <c r="V53" s="78"/>
      <c r="W53" s="78"/>
      <c r="X53" s="78">
        <v>0</v>
      </c>
      <c r="Y53" s="78" t="s">
        <v>1116</v>
      </c>
      <c r="Z53" s="78"/>
      <c r="AA53" s="78"/>
      <c r="AB53" s="78"/>
      <c r="AC53" s="78"/>
      <c r="AD53" s="78"/>
      <c r="AE53" s="78"/>
      <c r="AF53" s="106"/>
    </row>
    <row r="54" spans="1:32" ht="30.75" hidden="1" thickBot="1" x14ac:dyDescent="0.3">
      <c r="A54" s="98" t="s">
        <v>1156</v>
      </c>
      <c r="B54" s="79" t="s">
        <v>1157</v>
      </c>
      <c r="C54" s="79" t="s">
        <v>75</v>
      </c>
      <c r="D54" s="79" t="s">
        <v>148</v>
      </c>
      <c r="E54" s="79" t="s">
        <v>73</v>
      </c>
      <c r="F54" s="79"/>
      <c r="G54" s="79" t="s">
        <v>1150</v>
      </c>
      <c r="H54" s="79"/>
      <c r="I54" s="79">
        <v>18</v>
      </c>
      <c r="J54" s="77" t="e">
        <v>#N/A</v>
      </c>
      <c r="K54" s="79"/>
      <c r="L54" s="79"/>
      <c r="M54" s="79"/>
      <c r="N54" s="79"/>
      <c r="O54" s="79"/>
      <c r="P54" s="79"/>
      <c r="Q54" s="79">
        <v>0</v>
      </c>
      <c r="R54" s="79">
        <v>0</v>
      </c>
      <c r="S54" s="79"/>
      <c r="T54" s="79"/>
      <c r="U54" s="79"/>
      <c r="V54" s="79"/>
      <c r="W54" s="79"/>
      <c r="X54" s="79">
        <v>0</v>
      </c>
      <c r="Y54" s="79" t="s">
        <v>1116</v>
      </c>
      <c r="Z54" s="79"/>
      <c r="AA54" s="79"/>
      <c r="AB54" s="79"/>
      <c r="AC54" s="79"/>
      <c r="AD54" s="79"/>
      <c r="AE54" s="79"/>
      <c r="AF54" s="107"/>
    </row>
    <row r="55" spans="1:32" ht="30.75" hidden="1" thickBot="1" x14ac:dyDescent="0.3">
      <c r="A55" s="99" t="s">
        <v>1156</v>
      </c>
      <c r="B55" s="80" t="s">
        <v>1157</v>
      </c>
      <c r="C55" s="80" t="s">
        <v>75</v>
      </c>
      <c r="D55" s="80" t="s">
        <v>148</v>
      </c>
      <c r="E55" s="80" t="s">
        <v>83</v>
      </c>
      <c r="F55" s="80"/>
      <c r="G55" s="80" t="s">
        <v>1150</v>
      </c>
      <c r="H55" s="80"/>
      <c r="I55" s="80">
        <v>18</v>
      </c>
      <c r="J55" s="77" t="e">
        <v>#N/A</v>
      </c>
      <c r="K55" s="80"/>
      <c r="L55" s="80"/>
      <c r="M55" s="80"/>
      <c r="N55" s="80"/>
      <c r="O55" s="80"/>
      <c r="P55" s="80"/>
      <c r="Q55" s="80">
        <v>0</v>
      </c>
      <c r="R55" s="80">
        <v>0</v>
      </c>
      <c r="S55" s="80"/>
      <c r="T55" s="80"/>
      <c r="U55" s="80"/>
      <c r="V55" s="80"/>
      <c r="W55" s="80"/>
      <c r="X55" s="80">
        <v>0</v>
      </c>
      <c r="Y55" s="80" t="s">
        <v>1116</v>
      </c>
      <c r="Z55" s="80"/>
      <c r="AA55" s="80"/>
      <c r="AB55" s="80"/>
      <c r="AC55" s="80"/>
      <c r="AD55" s="80"/>
      <c r="AE55" s="80"/>
      <c r="AF55" s="108"/>
    </row>
    <row r="56" spans="1:32" ht="30.75" hidden="1" thickBot="1" x14ac:dyDescent="0.3">
      <c r="A56" s="100" t="s">
        <v>1156</v>
      </c>
      <c r="B56" s="81" t="s">
        <v>1157</v>
      </c>
      <c r="C56" s="81" t="s">
        <v>75</v>
      </c>
      <c r="D56" s="81" t="s">
        <v>148</v>
      </c>
      <c r="E56" s="81" t="s">
        <v>75</v>
      </c>
      <c r="F56" s="81"/>
      <c r="G56" s="81" t="s">
        <v>1150</v>
      </c>
      <c r="H56" s="81"/>
      <c r="I56" s="81">
        <v>18</v>
      </c>
      <c r="J56" s="77" t="e">
        <v>#N/A</v>
      </c>
      <c r="K56" s="81"/>
      <c r="L56" s="81"/>
      <c r="M56" s="81"/>
      <c r="N56" s="81"/>
      <c r="O56" s="81"/>
      <c r="P56" s="81"/>
      <c r="Q56" s="81">
        <v>0</v>
      </c>
      <c r="R56" s="81">
        <v>0</v>
      </c>
      <c r="S56" s="81"/>
      <c r="T56" s="81"/>
      <c r="U56" s="81"/>
      <c r="V56" s="81"/>
      <c r="W56" s="81"/>
      <c r="X56" s="81">
        <v>0</v>
      </c>
      <c r="Y56" s="81" t="s">
        <v>1116</v>
      </c>
      <c r="Z56" s="81"/>
      <c r="AA56" s="81"/>
      <c r="AB56" s="81"/>
      <c r="AC56" s="81"/>
      <c r="AD56" s="81"/>
      <c r="AE56" s="81"/>
      <c r="AF56" s="109"/>
    </row>
    <row r="57" spans="1:32" ht="30.75" hidden="1" thickBot="1" x14ac:dyDescent="0.3">
      <c r="A57" s="95" t="s">
        <v>1158</v>
      </c>
      <c r="B57" s="76" t="s">
        <v>147</v>
      </c>
      <c r="C57" s="76" t="s">
        <v>73</v>
      </c>
      <c r="D57" s="76" t="s">
        <v>148</v>
      </c>
      <c r="E57" s="76" t="s">
        <v>73</v>
      </c>
      <c r="F57" s="76"/>
      <c r="G57" s="76" t="s">
        <v>149</v>
      </c>
      <c r="H57" s="76" t="s">
        <v>110</v>
      </c>
      <c r="I57" s="76">
        <v>19</v>
      </c>
      <c r="J57" s="77">
        <v>8</v>
      </c>
      <c r="K57" s="76">
        <v>80</v>
      </c>
      <c r="L57" s="76">
        <v>50</v>
      </c>
      <c r="M57" s="76"/>
      <c r="N57" s="76"/>
      <c r="O57" s="76" t="s">
        <v>150</v>
      </c>
      <c r="P57" s="76" t="s">
        <v>1159</v>
      </c>
      <c r="Q57" s="76">
        <v>0</v>
      </c>
      <c r="R57" s="76">
        <v>2</v>
      </c>
      <c r="S57" s="76" t="s">
        <v>1115</v>
      </c>
      <c r="T57" s="76">
        <v>2</v>
      </c>
      <c r="U57" s="76" t="s">
        <v>1160</v>
      </c>
      <c r="V57" s="76"/>
      <c r="W57" s="76" t="s">
        <v>1115</v>
      </c>
      <c r="X57" s="76">
        <v>6</v>
      </c>
      <c r="Y57" s="76" t="s">
        <v>1135</v>
      </c>
      <c r="Z57" s="76" t="s">
        <v>1161</v>
      </c>
      <c r="AA57" s="76" t="s">
        <v>1162</v>
      </c>
      <c r="AB57" s="76" t="s">
        <v>1163</v>
      </c>
      <c r="AC57" s="76" t="s">
        <v>1164</v>
      </c>
      <c r="AD57" s="76">
        <v>8</v>
      </c>
      <c r="AE57" s="76" t="s">
        <v>1165</v>
      </c>
      <c r="AF57" s="104"/>
    </row>
    <row r="58" spans="1:32" ht="30.75" hidden="1" thickBot="1" x14ac:dyDescent="0.3">
      <c r="A58" s="97" t="s">
        <v>1158</v>
      </c>
      <c r="B58" s="78" t="s">
        <v>147</v>
      </c>
      <c r="C58" s="78" t="s">
        <v>73</v>
      </c>
      <c r="D58" s="78" t="s">
        <v>148</v>
      </c>
      <c r="E58" s="78" t="s">
        <v>83</v>
      </c>
      <c r="F58" s="78"/>
      <c r="G58" s="78" t="s">
        <v>1166</v>
      </c>
      <c r="H58" s="78"/>
      <c r="I58" s="78">
        <v>19</v>
      </c>
      <c r="J58" s="77" t="e">
        <v>#N/A</v>
      </c>
      <c r="K58" s="78"/>
      <c r="L58" s="78"/>
      <c r="M58" s="78"/>
      <c r="N58" s="78"/>
      <c r="O58" s="78"/>
      <c r="P58" s="78"/>
      <c r="Q58" s="78">
        <v>0</v>
      </c>
      <c r="R58" s="78">
        <v>0</v>
      </c>
      <c r="S58" s="78"/>
      <c r="T58" s="78"/>
      <c r="U58" s="78" t="s">
        <v>1160</v>
      </c>
      <c r="V58" s="78"/>
      <c r="W58" s="78"/>
      <c r="X58" s="78">
        <v>0</v>
      </c>
      <c r="Y58" s="78" t="s">
        <v>1135</v>
      </c>
      <c r="Z58" s="78"/>
      <c r="AA58" s="78"/>
      <c r="AB58" s="78"/>
      <c r="AC58" s="78"/>
      <c r="AD58" s="78"/>
      <c r="AE58" s="78"/>
      <c r="AF58" s="106"/>
    </row>
    <row r="59" spans="1:32" ht="30.75" hidden="1" thickBot="1" x14ac:dyDescent="0.3">
      <c r="A59" s="98" t="s">
        <v>1167</v>
      </c>
      <c r="B59" s="79" t="s">
        <v>151</v>
      </c>
      <c r="C59" s="79" t="s">
        <v>73</v>
      </c>
      <c r="D59" s="79" t="s">
        <v>148</v>
      </c>
      <c r="E59" s="79" t="s">
        <v>152</v>
      </c>
      <c r="F59" s="79"/>
      <c r="G59" s="79" t="s">
        <v>153</v>
      </c>
      <c r="H59" s="79"/>
      <c r="I59" s="79" t="s">
        <v>1168</v>
      </c>
      <c r="J59" s="77">
        <v>8</v>
      </c>
      <c r="K59" s="79">
        <v>100</v>
      </c>
      <c r="L59" s="79">
        <v>20</v>
      </c>
      <c r="M59" s="79">
        <v>1</v>
      </c>
      <c r="N59" s="79"/>
      <c r="O59" s="79" t="s">
        <v>129</v>
      </c>
      <c r="P59" s="79" t="s">
        <v>1169</v>
      </c>
      <c r="Q59" s="79">
        <v>2</v>
      </c>
      <c r="R59" s="79">
        <v>0</v>
      </c>
      <c r="S59" s="79"/>
      <c r="T59" s="79"/>
      <c r="U59" s="79"/>
      <c r="V59" s="79" t="s">
        <v>76</v>
      </c>
      <c r="W59" s="79"/>
      <c r="X59" s="79">
        <v>8</v>
      </c>
      <c r="Y59" s="79" t="s">
        <v>1170</v>
      </c>
      <c r="Z59" s="79" t="s">
        <v>1136</v>
      </c>
      <c r="AA59" s="79" t="s">
        <v>1126</v>
      </c>
      <c r="AB59" s="79" t="s">
        <v>1127</v>
      </c>
      <c r="AC59" s="79" t="s">
        <v>1128</v>
      </c>
      <c r="AD59" s="79">
        <v>8</v>
      </c>
      <c r="AE59" s="79" t="s">
        <v>1129</v>
      </c>
      <c r="AF59" s="107"/>
    </row>
    <row r="60" spans="1:32" ht="30.75" hidden="1" thickBot="1" x14ac:dyDescent="0.3">
      <c r="A60" s="99" t="s">
        <v>1167</v>
      </c>
      <c r="B60" s="80" t="s">
        <v>151</v>
      </c>
      <c r="C60" s="80" t="s">
        <v>73</v>
      </c>
      <c r="D60" s="80" t="s">
        <v>148</v>
      </c>
      <c r="E60" s="80" t="s">
        <v>154</v>
      </c>
      <c r="F60" s="80"/>
      <c r="G60" s="80" t="s">
        <v>153</v>
      </c>
      <c r="H60" s="80"/>
      <c r="I60" s="80" t="s">
        <v>1168</v>
      </c>
      <c r="J60" s="77">
        <v>4</v>
      </c>
      <c r="K60" s="80">
        <v>80</v>
      </c>
      <c r="L60" s="80">
        <v>20</v>
      </c>
      <c r="M60" s="80">
        <v>1</v>
      </c>
      <c r="N60" s="80"/>
      <c r="O60" s="80" t="s">
        <v>129</v>
      </c>
      <c r="P60" s="80" t="s">
        <v>1169</v>
      </c>
      <c r="Q60" s="80">
        <v>2</v>
      </c>
      <c r="R60" s="80">
        <v>0</v>
      </c>
      <c r="S60" s="80"/>
      <c r="T60" s="80"/>
      <c r="U60" s="80"/>
      <c r="V60" s="80"/>
      <c r="W60" s="80"/>
      <c r="X60" s="80">
        <v>6</v>
      </c>
      <c r="Y60" s="80" t="s">
        <v>1170</v>
      </c>
      <c r="Z60" s="80" t="s">
        <v>1136</v>
      </c>
      <c r="AA60" s="80" t="s">
        <v>1126</v>
      </c>
      <c r="AB60" s="80" t="s">
        <v>1127</v>
      </c>
      <c r="AC60" s="80" t="s">
        <v>1128</v>
      </c>
      <c r="AD60" s="80">
        <v>4</v>
      </c>
      <c r="AE60" s="80" t="s">
        <v>1129</v>
      </c>
      <c r="AF60" s="108"/>
    </row>
    <row r="61" spans="1:32" ht="30.75" hidden="1" thickBot="1" x14ac:dyDescent="0.3">
      <c r="A61" s="99" t="s">
        <v>1167</v>
      </c>
      <c r="B61" s="80" t="s">
        <v>151</v>
      </c>
      <c r="C61" s="80" t="s">
        <v>73</v>
      </c>
      <c r="D61" s="80" t="s">
        <v>148</v>
      </c>
      <c r="E61" s="80" t="s">
        <v>155</v>
      </c>
      <c r="F61" s="80"/>
      <c r="G61" s="80" t="s">
        <v>153</v>
      </c>
      <c r="H61" s="80"/>
      <c r="I61" s="80" t="s">
        <v>1168</v>
      </c>
      <c r="J61" s="77">
        <v>4</v>
      </c>
      <c r="K61" s="80">
        <v>50</v>
      </c>
      <c r="L61" s="80">
        <v>20</v>
      </c>
      <c r="M61" s="80">
        <v>1</v>
      </c>
      <c r="N61" s="80"/>
      <c r="O61" s="80" t="s">
        <v>129</v>
      </c>
      <c r="P61" s="80" t="s">
        <v>1171</v>
      </c>
      <c r="Q61" s="80">
        <v>2</v>
      </c>
      <c r="R61" s="80">
        <v>0</v>
      </c>
      <c r="S61" s="80"/>
      <c r="T61" s="80"/>
      <c r="U61" s="80" t="s">
        <v>70</v>
      </c>
      <c r="V61" s="80"/>
      <c r="W61" s="80"/>
      <c r="X61" s="80">
        <v>4</v>
      </c>
      <c r="Y61" s="80" t="s">
        <v>1170</v>
      </c>
      <c r="Z61" s="80" t="s">
        <v>1136</v>
      </c>
      <c r="AA61" s="80" t="s">
        <v>1126</v>
      </c>
      <c r="AB61" s="80" t="s">
        <v>1127</v>
      </c>
      <c r="AC61" s="80" t="s">
        <v>1128</v>
      </c>
      <c r="AD61" s="80">
        <v>4</v>
      </c>
      <c r="AE61" s="80" t="s">
        <v>1172</v>
      </c>
      <c r="AF61" s="108"/>
    </row>
    <row r="62" spans="1:32" ht="30.75" hidden="1" thickBot="1" x14ac:dyDescent="0.3">
      <c r="A62" s="99" t="s">
        <v>1167</v>
      </c>
      <c r="B62" s="80" t="s">
        <v>151</v>
      </c>
      <c r="C62" s="80" t="s">
        <v>73</v>
      </c>
      <c r="D62" s="80" t="s">
        <v>148</v>
      </c>
      <c r="E62" s="80" t="s">
        <v>156</v>
      </c>
      <c r="F62" s="80"/>
      <c r="G62" s="80" t="s">
        <v>153</v>
      </c>
      <c r="H62" s="80"/>
      <c r="I62" s="80" t="s">
        <v>1168</v>
      </c>
      <c r="J62" s="77">
        <v>4</v>
      </c>
      <c r="K62" s="80">
        <v>50</v>
      </c>
      <c r="L62" s="80">
        <v>20</v>
      </c>
      <c r="M62" s="80">
        <v>1</v>
      </c>
      <c r="N62" s="80"/>
      <c r="O62" s="80" t="s">
        <v>129</v>
      </c>
      <c r="P62" s="80" t="s">
        <v>1171</v>
      </c>
      <c r="Q62" s="80">
        <v>2</v>
      </c>
      <c r="R62" s="80">
        <v>0</v>
      </c>
      <c r="S62" s="80"/>
      <c r="T62" s="80"/>
      <c r="U62" s="80" t="s">
        <v>70</v>
      </c>
      <c r="V62" s="80" t="s">
        <v>76</v>
      </c>
      <c r="W62" s="80"/>
      <c r="X62" s="80">
        <v>4</v>
      </c>
      <c r="Y62" s="80" t="s">
        <v>1170</v>
      </c>
      <c r="Z62" s="80" t="s">
        <v>1136</v>
      </c>
      <c r="AA62" s="80" t="s">
        <v>1126</v>
      </c>
      <c r="AB62" s="80" t="s">
        <v>1127</v>
      </c>
      <c r="AC62" s="80" t="s">
        <v>1128</v>
      </c>
      <c r="AD62" s="80">
        <v>4</v>
      </c>
      <c r="AE62" s="80" t="s">
        <v>1172</v>
      </c>
      <c r="AF62" s="108"/>
    </row>
    <row r="63" spans="1:32" ht="30.75" hidden="1" thickBot="1" x14ac:dyDescent="0.3">
      <c r="A63" s="99" t="s">
        <v>1167</v>
      </c>
      <c r="B63" s="80" t="s">
        <v>151</v>
      </c>
      <c r="C63" s="80" t="s">
        <v>73</v>
      </c>
      <c r="D63" s="80" t="s">
        <v>148</v>
      </c>
      <c r="E63" s="80" t="s">
        <v>157</v>
      </c>
      <c r="F63" s="80"/>
      <c r="G63" s="80" t="s">
        <v>153</v>
      </c>
      <c r="H63" s="80"/>
      <c r="I63" s="80" t="s">
        <v>1168</v>
      </c>
      <c r="J63" s="77">
        <v>8</v>
      </c>
      <c r="K63" s="80">
        <v>100</v>
      </c>
      <c r="L63" s="80">
        <v>20</v>
      </c>
      <c r="M63" s="80">
        <v>1</v>
      </c>
      <c r="N63" s="80"/>
      <c r="O63" s="80" t="s">
        <v>129</v>
      </c>
      <c r="P63" s="80" t="s">
        <v>1169</v>
      </c>
      <c r="Q63" s="80">
        <v>2</v>
      </c>
      <c r="R63" s="80">
        <v>0</v>
      </c>
      <c r="S63" s="80"/>
      <c r="T63" s="80"/>
      <c r="U63" s="80"/>
      <c r="V63" s="80"/>
      <c r="W63" s="80"/>
      <c r="X63" s="80">
        <v>8</v>
      </c>
      <c r="Y63" s="80" t="s">
        <v>1170</v>
      </c>
      <c r="Z63" s="80" t="s">
        <v>1136</v>
      </c>
      <c r="AA63" s="80" t="s">
        <v>1126</v>
      </c>
      <c r="AB63" s="80" t="s">
        <v>1127</v>
      </c>
      <c r="AC63" s="80" t="s">
        <v>1128</v>
      </c>
      <c r="AD63" s="80">
        <v>8</v>
      </c>
      <c r="AE63" s="80" t="s">
        <v>1129</v>
      </c>
      <c r="AF63" s="108"/>
    </row>
    <row r="64" spans="1:32" ht="30.75" hidden="1" thickBot="1" x14ac:dyDescent="0.3">
      <c r="A64" s="99" t="s">
        <v>1167</v>
      </c>
      <c r="B64" s="80" t="s">
        <v>151</v>
      </c>
      <c r="C64" s="80" t="s">
        <v>73</v>
      </c>
      <c r="D64" s="80" t="s">
        <v>130</v>
      </c>
      <c r="E64" s="80" t="s">
        <v>152</v>
      </c>
      <c r="F64" s="80"/>
      <c r="G64" s="80" t="s">
        <v>158</v>
      </c>
      <c r="H64" s="80"/>
      <c r="I64" s="80" t="s">
        <v>1168</v>
      </c>
      <c r="J64" s="77">
        <v>8</v>
      </c>
      <c r="K64" s="80">
        <v>100</v>
      </c>
      <c r="L64" s="80">
        <v>20</v>
      </c>
      <c r="M64" s="80"/>
      <c r="N64" s="80"/>
      <c r="O64" s="80" t="s">
        <v>129</v>
      </c>
      <c r="P64" s="80" t="s">
        <v>1169</v>
      </c>
      <c r="Q64" s="80">
        <v>0</v>
      </c>
      <c r="R64" s="80">
        <v>1</v>
      </c>
      <c r="S64" s="80" t="s">
        <v>1123</v>
      </c>
      <c r="T64" s="80">
        <v>1</v>
      </c>
      <c r="U64" s="80"/>
      <c r="V64" s="80" t="s">
        <v>76</v>
      </c>
      <c r="W64" s="80"/>
      <c r="X64" s="80">
        <v>4</v>
      </c>
      <c r="Y64" s="80" t="s">
        <v>1170</v>
      </c>
      <c r="Z64" s="80" t="s">
        <v>1136</v>
      </c>
      <c r="AA64" s="80" t="s">
        <v>1126</v>
      </c>
      <c r="AB64" s="80" t="s">
        <v>1127</v>
      </c>
      <c r="AC64" s="80" t="s">
        <v>1128</v>
      </c>
      <c r="AD64" s="80">
        <v>8</v>
      </c>
      <c r="AE64" s="80" t="s">
        <v>1129</v>
      </c>
      <c r="AF64" s="108"/>
    </row>
    <row r="65" spans="1:32" ht="30.75" hidden="1" thickBot="1" x14ac:dyDescent="0.3">
      <c r="A65" s="99" t="s">
        <v>1167</v>
      </c>
      <c r="B65" s="80" t="s">
        <v>151</v>
      </c>
      <c r="C65" s="80" t="s">
        <v>73</v>
      </c>
      <c r="D65" s="80" t="s">
        <v>130</v>
      </c>
      <c r="E65" s="80" t="s">
        <v>154</v>
      </c>
      <c r="F65" s="80"/>
      <c r="G65" s="80" t="s">
        <v>158</v>
      </c>
      <c r="H65" s="80"/>
      <c r="I65" s="80" t="s">
        <v>1168</v>
      </c>
      <c r="J65" s="77">
        <v>4</v>
      </c>
      <c r="K65" s="80">
        <v>80</v>
      </c>
      <c r="L65" s="80">
        <v>20</v>
      </c>
      <c r="M65" s="80"/>
      <c r="N65" s="80"/>
      <c r="O65" s="80" t="s">
        <v>129</v>
      </c>
      <c r="P65" s="80" t="s">
        <v>1169</v>
      </c>
      <c r="Q65" s="80">
        <v>0</v>
      </c>
      <c r="R65" s="80">
        <v>1</v>
      </c>
      <c r="S65" s="80" t="s">
        <v>1123</v>
      </c>
      <c r="T65" s="80">
        <v>1</v>
      </c>
      <c r="U65" s="80"/>
      <c r="V65" s="80"/>
      <c r="W65" s="80"/>
      <c r="X65" s="80">
        <v>3</v>
      </c>
      <c r="Y65" s="80" t="s">
        <v>1170</v>
      </c>
      <c r="Z65" s="80" t="s">
        <v>1136</v>
      </c>
      <c r="AA65" s="80" t="s">
        <v>1126</v>
      </c>
      <c r="AB65" s="80" t="s">
        <v>1127</v>
      </c>
      <c r="AC65" s="80" t="s">
        <v>1128</v>
      </c>
      <c r="AD65" s="80">
        <v>4</v>
      </c>
      <c r="AE65" s="80" t="s">
        <v>1129</v>
      </c>
      <c r="AF65" s="108"/>
    </row>
    <row r="66" spans="1:32" ht="30.75" hidden="1" thickBot="1" x14ac:dyDescent="0.3">
      <c r="A66" s="99" t="s">
        <v>1167</v>
      </c>
      <c r="B66" s="80" t="s">
        <v>151</v>
      </c>
      <c r="C66" s="80" t="s">
        <v>73</v>
      </c>
      <c r="D66" s="80" t="s">
        <v>130</v>
      </c>
      <c r="E66" s="80" t="s">
        <v>155</v>
      </c>
      <c r="F66" s="80"/>
      <c r="G66" s="80" t="s">
        <v>158</v>
      </c>
      <c r="H66" s="80"/>
      <c r="I66" s="80" t="s">
        <v>1168</v>
      </c>
      <c r="J66" s="77">
        <v>4</v>
      </c>
      <c r="K66" s="80">
        <v>50</v>
      </c>
      <c r="L66" s="80">
        <v>20</v>
      </c>
      <c r="M66" s="80"/>
      <c r="N66" s="80"/>
      <c r="O66" s="80" t="s">
        <v>129</v>
      </c>
      <c r="P66" s="80" t="s">
        <v>1171</v>
      </c>
      <c r="Q66" s="80">
        <v>0</v>
      </c>
      <c r="R66" s="80">
        <v>1</v>
      </c>
      <c r="S66" s="80" t="s">
        <v>1123</v>
      </c>
      <c r="T66" s="80">
        <v>1</v>
      </c>
      <c r="U66" s="80" t="s">
        <v>1173</v>
      </c>
      <c r="V66" s="80"/>
      <c r="W66" s="80"/>
      <c r="X66" s="80">
        <v>2</v>
      </c>
      <c r="Y66" s="80" t="s">
        <v>1170</v>
      </c>
      <c r="Z66" s="80" t="s">
        <v>1136</v>
      </c>
      <c r="AA66" s="80" t="s">
        <v>1126</v>
      </c>
      <c r="AB66" s="80" t="s">
        <v>1127</v>
      </c>
      <c r="AC66" s="80" t="s">
        <v>1128</v>
      </c>
      <c r="AD66" s="80">
        <v>4</v>
      </c>
      <c r="AE66" s="80" t="s">
        <v>1172</v>
      </c>
      <c r="AF66" s="108"/>
    </row>
    <row r="67" spans="1:32" ht="30.75" hidden="1" thickBot="1" x14ac:dyDescent="0.3">
      <c r="A67" s="99" t="s">
        <v>1167</v>
      </c>
      <c r="B67" s="80" t="s">
        <v>151</v>
      </c>
      <c r="C67" s="80" t="s">
        <v>73</v>
      </c>
      <c r="D67" s="80" t="s">
        <v>130</v>
      </c>
      <c r="E67" s="80" t="s">
        <v>156</v>
      </c>
      <c r="F67" s="80"/>
      <c r="G67" s="80" t="s">
        <v>158</v>
      </c>
      <c r="H67" s="80"/>
      <c r="I67" s="80" t="s">
        <v>1168</v>
      </c>
      <c r="J67" s="77">
        <v>4</v>
      </c>
      <c r="K67" s="80">
        <v>50</v>
      </c>
      <c r="L67" s="80">
        <v>20</v>
      </c>
      <c r="M67" s="80"/>
      <c r="N67" s="80"/>
      <c r="O67" s="80" t="s">
        <v>129</v>
      </c>
      <c r="P67" s="80" t="s">
        <v>1171</v>
      </c>
      <c r="Q67" s="80">
        <v>0</v>
      </c>
      <c r="R67" s="80">
        <v>1</v>
      </c>
      <c r="S67" s="80" t="s">
        <v>1123</v>
      </c>
      <c r="T67" s="80">
        <v>1</v>
      </c>
      <c r="U67" s="80" t="s">
        <v>115</v>
      </c>
      <c r="V67" s="80" t="s">
        <v>76</v>
      </c>
      <c r="W67" s="80"/>
      <c r="X67" s="80">
        <v>2</v>
      </c>
      <c r="Y67" s="80" t="s">
        <v>1170</v>
      </c>
      <c r="Z67" s="80" t="s">
        <v>1136</v>
      </c>
      <c r="AA67" s="80" t="s">
        <v>1126</v>
      </c>
      <c r="AB67" s="80" t="s">
        <v>1127</v>
      </c>
      <c r="AC67" s="80" t="s">
        <v>1128</v>
      </c>
      <c r="AD67" s="80">
        <v>4</v>
      </c>
      <c r="AE67" s="80" t="s">
        <v>1172</v>
      </c>
      <c r="AF67" s="108"/>
    </row>
    <row r="68" spans="1:32" ht="30.75" hidden="1" thickBot="1" x14ac:dyDescent="0.3">
      <c r="A68" s="100" t="s">
        <v>1167</v>
      </c>
      <c r="B68" s="81" t="s">
        <v>151</v>
      </c>
      <c r="C68" s="81" t="s">
        <v>73</v>
      </c>
      <c r="D68" s="81" t="s">
        <v>130</v>
      </c>
      <c r="E68" s="81" t="s">
        <v>157</v>
      </c>
      <c r="F68" s="81"/>
      <c r="G68" s="81" t="s">
        <v>158</v>
      </c>
      <c r="H68" s="81"/>
      <c r="I68" s="81" t="s">
        <v>1168</v>
      </c>
      <c r="J68" s="77">
        <v>8</v>
      </c>
      <c r="K68" s="81">
        <v>100</v>
      </c>
      <c r="L68" s="81">
        <v>20</v>
      </c>
      <c r="M68" s="81"/>
      <c r="N68" s="81"/>
      <c r="O68" s="81" t="s">
        <v>129</v>
      </c>
      <c r="P68" s="81" t="s">
        <v>1169</v>
      </c>
      <c r="Q68" s="81">
        <v>0</v>
      </c>
      <c r="R68" s="81">
        <v>1</v>
      </c>
      <c r="S68" s="81" t="s">
        <v>1123</v>
      </c>
      <c r="T68" s="81">
        <v>1</v>
      </c>
      <c r="U68" s="81"/>
      <c r="V68" s="81"/>
      <c r="W68" s="81"/>
      <c r="X68" s="81">
        <v>4</v>
      </c>
      <c r="Y68" s="81" t="s">
        <v>1170</v>
      </c>
      <c r="Z68" s="81" t="s">
        <v>1136</v>
      </c>
      <c r="AA68" s="81" t="s">
        <v>1126</v>
      </c>
      <c r="AB68" s="81" t="s">
        <v>1127</v>
      </c>
      <c r="AC68" s="81" t="s">
        <v>1128</v>
      </c>
      <c r="AD68" s="81">
        <v>8</v>
      </c>
      <c r="AE68" s="81" t="s">
        <v>1129</v>
      </c>
      <c r="AF68" s="109"/>
    </row>
    <row r="69" spans="1:32" ht="15.75" hidden="1" thickBot="1" x14ac:dyDescent="0.3">
      <c r="A69" s="95" t="s">
        <v>1174</v>
      </c>
      <c r="B69" s="76" t="s">
        <v>159</v>
      </c>
      <c r="C69" s="76" t="s">
        <v>75</v>
      </c>
      <c r="D69" s="76" t="s">
        <v>160</v>
      </c>
      <c r="E69" s="76" t="s">
        <v>73</v>
      </c>
      <c r="F69" s="76"/>
      <c r="G69" s="76" t="s">
        <v>161</v>
      </c>
      <c r="H69" s="76"/>
      <c r="I69" s="76" t="s">
        <v>1175</v>
      </c>
      <c r="J69" s="77">
        <v>8</v>
      </c>
      <c r="K69" s="76">
        <v>100</v>
      </c>
      <c r="L69" s="76">
        <v>20</v>
      </c>
      <c r="M69" s="76">
        <v>1</v>
      </c>
      <c r="N69" s="76"/>
      <c r="O69" s="76" t="s">
        <v>129</v>
      </c>
      <c r="P69" s="76" t="s">
        <v>1171</v>
      </c>
      <c r="Q69" s="76">
        <v>2</v>
      </c>
      <c r="R69" s="76">
        <v>0</v>
      </c>
      <c r="S69" s="76"/>
      <c r="T69" s="76"/>
      <c r="U69" s="76" t="s">
        <v>70</v>
      </c>
      <c r="V69" s="76"/>
      <c r="W69" s="76" t="s">
        <v>1123</v>
      </c>
      <c r="X69" s="76">
        <v>8</v>
      </c>
      <c r="Y69" s="76" t="s">
        <v>1135</v>
      </c>
      <c r="Z69" s="76" t="s">
        <v>1136</v>
      </c>
      <c r="AA69" s="76" t="s">
        <v>1126</v>
      </c>
      <c r="AB69" s="76" t="s">
        <v>1127</v>
      </c>
      <c r="AC69" s="76" t="s">
        <v>1128</v>
      </c>
      <c r="AD69" s="76">
        <v>8</v>
      </c>
      <c r="AE69" s="76" t="s">
        <v>1129</v>
      </c>
      <c r="AF69" s="104"/>
    </row>
    <row r="70" spans="1:32" ht="30.75" hidden="1" thickBot="1" x14ac:dyDescent="0.3">
      <c r="A70" s="96" t="s">
        <v>1174</v>
      </c>
      <c r="B70" s="77" t="s">
        <v>159</v>
      </c>
      <c r="C70" s="77" t="s">
        <v>75</v>
      </c>
      <c r="D70" s="77" t="s">
        <v>160</v>
      </c>
      <c r="E70" s="77" t="s">
        <v>83</v>
      </c>
      <c r="F70" s="77"/>
      <c r="G70" s="77" t="s">
        <v>162</v>
      </c>
      <c r="H70" s="77"/>
      <c r="I70" s="77" t="s">
        <v>1175</v>
      </c>
      <c r="J70" s="77">
        <v>20</v>
      </c>
      <c r="K70" s="77">
        <v>500</v>
      </c>
      <c r="L70" s="77">
        <v>20</v>
      </c>
      <c r="M70" s="77">
        <v>1</v>
      </c>
      <c r="N70" s="77"/>
      <c r="O70" s="77" t="s">
        <v>129</v>
      </c>
      <c r="P70" s="77" t="s">
        <v>1171</v>
      </c>
      <c r="Q70" s="77">
        <v>2</v>
      </c>
      <c r="R70" s="77">
        <v>0</v>
      </c>
      <c r="S70" s="77"/>
      <c r="T70" s="77"/>
      <c r="U70" s="77" t="s">
        <v>70</v>
      </c>
      <c r="V70" s="77"/>
      <c r="W70" s="77" t="s">
        <v>1123</v>
      </c>
      <c r="X70" s="77">
        <v>40</v>
      </c>
      <c r="Y70" s="77" t="s">
        <v>1135</v>
      </c>
      <c r="Z70" s="77" t="s">
        <v>1136</v>
      </c>
      <c r="AA70" s="77" t="s">
        <v>1126</v>
      </c>
      <c r="AB70" s="77" t="s">
        <v>1127</v>
      </c>
      <c r="AC70" s="77" t="s">
        <v>1128</v>
      </c>
      <c r="AD70" s="77">
        <v>20</v>
      </c>
      <c r="AE70" s="77" t="s">
        <v>1176</v>
      </c>
      <c r="AF70" s="105"/>
    </row>
    <row r="71" spans="1:32" ht="15.75" hidden="1" thickBot="1" x14ac:dyDescent="0.3">
      <c r="A71" s="96" t="s">
        <v>1174</v>
      </c>
      <c r="B71" s="77" t="s">
        <v>159</v>
      </c>
      <c r="C71" s="77" t="s">
        <v>75</v>
      </c>
      <c r="D71" s="77" t="s">
        <v>160</v>
      </c>
      <c r="E71" s="77" t="s">
        <v>75</v>
      </c>
      <c r="F71" s="77"/>
      <c r="G71" s="77" t="s">
        <v>161</v>
      </c>
      <c r="H71" s="77"/>
      <c r="I71" s="77" t="s">
        <v>1175</v>
      </c>
      <c r="J71" s="77">
        <v>20</v>
      </c>
      <c r="K71" s="77">
        <v>600</v>
      </c>
      <c r="L71" s="77">
        <v>20</v>
      </c>
      <c r="M71" s="77">
        <v>1</v>
      </c>
      <c r="N71" s="77"/>
      <c r="O71" s="77" t="s">
        <v>129</v>
      </c>
      <c r="P71" s="77" t="s">
        <v>1171</v>
      </c>
      <c r="Q71" s="77">
        <v>2</v>
      </c>
      <c r="R71" s="77">
        <v>0</v>
      </c>
      <c r="S71" s="77"/>
      <c r="T71" s="77"/>
      <c r="U71" s="77" t="s">
        <v>70</v>
      </c>
      <c r="V71" s="77"/>
      <c r="W71" s="77" t="s">
        <v>1123</v>
      </c>
      <c r="X71" s="77">
        <v>48</v>
      </c>
      <c r="Y71" s="77" t="s">
        <v>1135</v>
      </c>
      <c r="Z71" s="77" t="s">
        <v>1136</v>
      </c>
      <c r="AA71" s="77" t="s">
        <v>1126</v>
      </c>
      <c r="AB71" s="77" t="s">
        <v>1127</v>
      </c>
      <c r="AC71" s="77" t="s">
        <v>1128</v>
      </c>
      <c r="AD71" s="77">
        <v>20</v>
      </c>
      <c r="AE71" s="77" t="s">
        <v>1177</v>
      </c>
      <c r="AF71" s="105"/>
    </row>
    <row r="72" spans="1:32" ht="30.75" hidden="1" thickBot="1" x14ac:dyDescent="0.3">
      <c r="A72" s="96" t="s">
        <v>1174</v>
      </c>
      <c r="B72" s="77" t="s">
        <v>159</v>
      </c>
      <c r="C72" s="77" t="s">
        <v>75</v>
      </c>
      <c r="D72" s="77" t="s">
        <v>160</v>
      </c>
      <c r="E72" s="77" t="s">
        <v>70</v>
      </c>
      <c r="F72" s="77"/>
      <c r="G72" s="77" t="s">
        <v>161</v>
      </c>
      <c r="H72" s="77"/>
      <c r="I72" s="77" t="s">
        <v>1175</v>
      </c>
      <c r="J72" s="77">
        <v>4</v>
      </c>
      <c r="K72" s="77">
        <v>50</v>
      </c>
      <c r="L72" s="77">
        <v>20</v>
      </c>
      <c r="M72" s="77">
        <v>1</v>
      </c>
      <c r="N72" s="77"/>
      <c r="O72" s="77" t="s">
        <v>129</v>
      </c>
      <c r="P72" s="77" t="s">
        <v>1178</v>
      </c>
      <c r="Q72" s="77">
        <v>2</v>
      </c>
      <c r="R72" s="77">
        <v>0</v>
      </c>
      <c r="S72" s="77"/>
      <c r="T72" s="77"/>
      <c r="U72" s="77"/>
      <c r="V72" s="77"/>
      <c r="W72" s="77" t="s">
        <v>1123</v>
      </c>
      <c r="X72" s="77">
        <v>4</v>
      </c>
      <c r="Y72" s="77" t="s">
        <v>1135</v>
      </c>
      <c r="Z72" s="77" t="s">
        <v>1179</v>
      </c>
      <c r="AA72" s="77" t="s">
        <v>1118</v>
      </c>
      <c r="AB72" s="77" t="s">
        <v>1118</v>
      </c>
      <c r="AC72" s="77" t="s">
        <v>1118</v>
      </c>
      <c r="AD72" s="77">
        <v>4</v>
      </c>
      <c r="AE72" s="77" t="s">
        <v>1119</v>
      </c>
      <c r="AF72" s="105"/>
    </row>
    <row r="73" spans="1:32" ht="30.75" hidden="1" thickBot="1" x14ac:dyDescent="0.3">
      <c r="A73" s="96" t="s">
        <v>1174</v>
      </c>
      <c r="B73" s="77" t="s">
        <v>159</v>
      </c>
      <c r="C73" s="77" t="s">
        <v>75</v>
      </c>
      <c r="D73" s="77" t="s">
        <v>160</v>
      </c>
      <c r="E73" s="77" t="s">
        <v>76</v>
      </c>
      <c r="F73" s="77"/>
      <c r="G73" s="77" t="s">
        <v>163</v>
      </c>
      <c r="H73" s="77"/>
      <c r="I73" s="77" t="s">
        <v>1175</v>
      </c>
      <c r="J73" s="77">
        <v>20</v>
      </c>
      <c r="K73" s="77">
        <v>500</v>
      </c>
      <c r="L73" s="77">
        <v>20</v>
      </c>
      <c r="M73" s="77"/>
      <c r="N73" s="77"/>
      <c r="O73" s="77" t="s">
        <v>129</v>
      </c>
      <c r="P73" s="77" t="s">
        <v>1171</v>
      </c>
      <c r="Q73" s="77">
        <v>2</v>
      </c>
      <c r="R73" s="77">
        <v>0</v>
      </c>
      <c r="S73" s="77"/>
      <c r="T73" s="77"/>
      <c r="U73" s="77"/>
      <c r="V73" s="77"/>
      <c r="W73" s="77" t="s">
        <v>1123</v>
      </c>
      <c r="X73" s="77">
        <v>40</v>
      </c>
      <c r="Y73" s="77" t="s">
        <v>1135</v>
      </c>
      <c r="Z73" s="77" t="s">
        <v>1136</v>
      </c>
      <c r="AA73" s="77" t="s">
        <v>1126</v>
      </c>
      <c r="AB73" s="77" t="s">
        <v>1127</v>
      </c>
      <c r="AC73" s="77" t="s">
        <v>1128</v>
      </c>
      <c r="AD73" s="77">
        <v>20</v>
      </c>
      <c r="AE73" s="77" t="s">
        <v>1176</v>
      </c>
      <c r="AF73" s="105"/>
    </row>
    <row r="74" spans="1:32" ht="15.75" hidden="1" thickBot="1" x14ac:dyDescent="0.3">
      <c r="A74" s="96" t="s">
        <v>1174</v>
      </c>
      <c r="B74" s="77" t="s">
        <v>159</v>
      </c>
      <c r="C74" s="77" t="s">
        <v>75</v>
      </c>
      <c r="D74" s="77" t="s">
        <v>160</v>
      </c>
      <c r="E74" s="77" t="s">
        <v>81</v>
      </c>
      <c r="F74" s="77"/>
      <c r="G74" s="77" t="s">
        <v>161</v>
      </c>
      <c r="H74" s="77"/>
      <c r="I74" s="77" t="s">
        <v>1175</v>
      </c>
      <c r="J74" s="77">
        <v>4</v>
      </c>
      <c r="K74" s="77">
        <v>50</v>
      </c>
      <c r="L74" s="77">
        <v>20</v>
      </c>
      <c r="M74" s="77">
        <v>1</v>
      </c>
      <c r="N74" s="77"/>
      <c r="O74" s="77" t="s">
        <v>129</v>
      </c>
      <c r="P74" s="77" t="s">
        <v>1171</v>
      </c>
      <c r="Q74" s="77">
        <v>2</v>
      </c>
      <c r="R74" s="77">
        <v>0</v>
      </c>
      <c r="S74" s="77"/>
      <c r="T74" s="77"/>
      <c r="U74" s="77" t="s">
        <v>70</v>
      </c>
      <c r="V74" s="77"/>
      <c r="W74" s="77" t="s">
        <v>1123</v>
      </c>
      <c r="X74" s="77">
        <v>4</v>
      </c>
      <c r="Y74" s="77" t="s">
        <v>1135</v>
      </c>
      <c r="Z74" s="77" t="s">
        <v>1136</v>
      </c>
      <c r="AA74" s="77" t="s">
        <v>1126</v>
      </c>
      <c r="AB74" s="77" t="s">
        <v>1127</v>
      </c>
      <c r="AC74" s="77" t="s">
        <v>1128</v>
      </c>
      <c r="AD74" s="77">
        <v>4</v>
      </c>
      <c r="AE74" s="77" t="s">
        <v>1172</v>
      </c>
      <c r="AF74" s="105"/>
    </row>
    <row r="75" spans="1:32" ht="15.75" hidden="1" thickBot="1" x14ac:dyDescent="0.3">
      <c r="A75" s="96" t="s">
        <v>1174</v>
      </c>
      <c r="B75" s="77" t="s">
        <v>159</v>
      </c>
      <c r="C75" s="77" t="s">
        <v>75</v>
      </c>
      <c r="D75" s="77" t="s">
        <v>160</v>
      </c>
      <c r="E75" s="77" t="s">
        <v>82</v>
      </c>
      <c r="F75" s="77"/>
      <c r="G75" s="77" t="s">
        <v>161</v>
      </c>
      <c r="H75" s="77"/>
      <c r="I75" s="77" t="s">
        <v>1175</v>
      </c>
      <c r="J75" s="77">
        <v>8</v>
      </c>
      <c r="K75" s="77">
        <v>200</v>
      </c>
      <c r="L75" s="77">
        <v>20</v>
      </c>
      <c r="M75" s="77">
        <v>1</v>
      </c>
      <c r="N75" s="77"/>
      <c r="O75" s="77" t="s">
        <v>129</v>
      </c>
      <c r="P75" s="77" t="s">
        <v>1171</v>
      </c>
      <c r="Q75" s="77">
        <v>2</v>
      </c>
      <c r="R75" s="77">
        <v>0</v>
      </c>
      <c r="S75" s="77"/>
      <c r="T75" s="77"/>
      <c r="U75" s="77"/>
      <c r="V75" s="77"/>
      <c r="W75" s="77" t="s">
        <v>1123</v>
      </c>
      <c r="X75" s="77">
        <v>16</v>
      </c>
      <c r="Y75" s="77" t="s">
        <v>1135</v>
      </c>
      <c r="Z75" s="77" t="s">
        <v>1136</v>
      </c>
      <c r="AA75" s="77" t="s">
        <v>1126</v>
      </c>
      <c r="AB75" s="77" t="s">
        <v>1127</v>
      </c>
      <c r="AC75" s="77" t="s">
        <v>1128</v>
      </c>
      <c r="AD75" s="77">
        <v>8</v>
      </c>
      <c r="AE75" s="77" t="s">
        <v>1137</v>
      </c>
      <c r="AF75" s="105"/>
    </row>
    <row r="76" spans="1:32" ht="45.75" hidden="1" thickBot="1" x14ac:dyDescent="0.3">
      <c r="A76" s="96" t="s">
        <v>1174</v>
      </c>
      <c r="B76" s="77" t="s">
        <v>159</v>
      </c>
      <c r="C76" s="77" t="s">
        <v>75</v>
      </c>
      <c r="D76" s="77" t="s">
        <v>160</v>
      </c>
      <c r="E76" s="77" t="s">
        <v>112</v>
      </c>
      <c r="F76" s="77"/>
      <c r="G76" s="77" t="s">
        <v>164</v>
      </c>
      <c r="H76" s="77"/>
      <c r="I76" s="77" t="s">
        <v>1175</v>
      </c>
      <c r="J76" s="77">
        <v>8</v>
      </c>
      <c r="K76" s="77">
        <v>200</v>
      </c>
      <c r="L76" s="77">
        <v>20</v>
      </c>
      <c r="M76" s="77"/>
      <c r="N76" s="77">
        <v>1</v>
      </c>
      <c r="O76" s="77" t="s">
        <v>129</v>
      </c>
      <c r="P76" s="77" t="s">
        <v>1171</v>
      </c>
      <c r="Q76" s="77">
        <v>1</v>
      </c>
      <c r="R76" s="77">
        <v>0</v>
      </c>
      <c r="S76" s="77"/>
      <c r="T76" s="77"/>
      <c r="U76" s="77"/>
      <c r="V76" s="77"/>
      <c r="W76" s="77" t="s">
        <v>1123</v>
      </c>
      <c r="X76" s="77">
        <v>8</v>
      </c>
      <c r="Y76" s="77" t="s">
        <v>1135</v>
      </c>
      <c r="Z76" s="77" t="s">
        <v>1136</v>
      </c>
      <c r="AA76" s="77" t="s">
        <v>1126</v>
      </c>
      <c r="AB76" s="77" t="s">
        <v>1127</v>
      </c>
      <c r="AC76" s="77" t="s">
        <v>1128</v>
      </c>
      <c r="AD76" s="77">
        <v>8</v>
      </c>
      <c r="AE76" s="77" t="s">
        <v>1137</v>
      </c>
      <c r="AF76" s="105"/>
    </row>
    <row r="77" spans="1:32" ht="15.75" hidden="1" thickBot="1" x14ac:dyDescent="0.3">
      <c r="A77" s="96" t="s">
        <v>1174</v>
      </c>
      <c r="B77" s="77" t="s">
        <v>159</v>
      </c>
      <c r="C77" s="77" t="s">
        <v>75</v>
      </c>
      <c r="D77" s="77" t="s">
        <v>160</v>
      </c>
      <c r="E77" s="77" t="s">
        <v>165</v>
      </c>
      <c r="F77" s="77"/>
      <c r="G77" s="77" t="s">
        <v>161</v>
      </c>
      <c r="H77" s="77"/>
      <c r="I77" s="77" t="s">
        <v>1175</v>
      </c>
      <c r="J77" s="77">
        <v>16</v>
      </c>
      <c r="K77" s="77">
        <v>400</v>
      </c>
      <c r="L77" s="77">
        <v>20</v>
      </c>
      <c r="M77" s="77">
        <v>1</v>
      </c>
      <c r="N77" s="77"/>
      <c r="O77" s="77" t="s">
        <v>129</v>
      </c>
      <c r="P77" s="77" t="s">
        <v>1171</v>
      </c>
      <c r="Q77" s="77">
        <v>2</v>
      </c>
      <c r="R77" s="77">
        <v>0</v>
      </c>
      <c r="S77" s="77"/>
      <c r="T77" s="77"/>
      <c r="U77" s="77"/>
      <c r="V77" s="77"/>
      <c r="W77" s="77" t="s">
        <v>1123</v>
      </c>
      <c r="X77" s="77">
        <v>32</v>
      </c>
      <c r="Y77" s="77" t="s">
        <v>1135</v>
      </c>
      <c r="Z77" s="77" t="s">
        <v>1136</v>
      </c>
      <c r="AA77" s="77" t="s">
        <v>1126</v>
      </c>
      <c r="AB77" s="77" t="s">
        <v>1127</v>
      </c>
      <c r="AC77" s="77" t="s">
        <v>1128</v>
      </c>
      <c r="AD77" s="77">
        <v>16</v>
      </c>
      <c r="AE77" s="77" t="s">
        <v>1180</v>
      </c>
      <c r="AF77" s="105"/>
    </row>
    <row r="78" spans="1:32" ht="15.75" hidden="1" thickBot="1" x14ac:dyDescent="0.3">
      <c r="A78" s="96" t="s">
        <v>1174</v>
      </c>
      <c r="B78" s="77" t="s">
        <v>159</v>
      </c>
      <c r="C78" s="77" t="s">
        <v>75</v>
      </c>
      <c r="D78" s="77" t="s">
        <v>160</v>
      </c>
      <c r="E78" s="77" t="s">
        <v>166</v>
      </c>
      <c r="F78" s="77"/>
      <c r="G78" s="77" t="s">
        <v>167</v>
      </c>
      <c r="H78" s="77"/>
      <c r="I78" s="77" t="s">
        <v>1175</v>
      </c>
      <c r="J78" s="77">
        <v>4</v>
      </c>
      <c r="K78" s="77">
        <v>25</v>
      </c>
      <c r="L78" s="77">
        <v>20</v>
      </c>
      <c r="M78" s="77"/>
      <c r="N78" s="77">
        <v>1</v>
      </c>
      <c r="O78" s="77" t="s">
        <v>129</v>
      </c>
      <c r="P78" s="77" t="s">
        <v>1181</v>
      </c>
      <c r="Q78" s="77">
        <v>1</v>
      </c>
      <c r="R78" s="77">
        <v>0</v>
      </c>
      <c r="S78" s="77"/>
      <c r="T78" s="77"/>
      <c r="U78" s="77"/>
      <c r="V78" s="77"/>
      <c r="W78" s="77" t="s">
        <v>1123</v>
      </c>
      <c r="X78" s="77">
        <v>1</v>
      </c>
      <c r="Y78" s="77" t="s">
        <v>1135</v>
      </c>
      <c r="Z78" s="77" t="s">
        <v>1136</v>
      </c>
      <c r="AA78" s="77" t="s">
        <v>1126</v>
      </c>
      <c r="AB78" s="77" t="s">
        <v>1127</v>
      </c>
      <c r="AC78" s="77" t="s">
        <v>1128</v>
      </c>
      <c r="AD78" s="77">
        <v>4</v>
      </c>
      <c r="AE78" s="77" t="s">
        <v>1182</v>
      </c>
      <c r="AF78" s="105"/>
    </row>
    <row r="79" spans="1:32" ht="15.75" hidden="1" thickBot="1" x14ac:dyDescent="0.3">
      <c r="A79" s="96" t="s">
        <v>1174</v>
      </c>
      <c r="B79" s="77" t="s">
        <v>159</v>
      </c>
      <c r="C79" s="77" t="s">
        <v>75</v>
      </c>
      <c r="D79" s="77" t="s">
        <v>160</v>
      </c>
      <c r="E79" s="77" t="s">
        <v>168</v>
      </c>
      <c r="F79" s="77"/>
      <c r="G79" s="77" t="s">
        <v>169</v>
      </c>
      <c r="H79" s="77"/>
      <c r="I79" s="77" t="s">
        <v>1175</v>
      </c>
      <c r="J79" s="77">
        <v>20</v>
      </c>
      <c r="K79" s="77">
        <v>500</v>
      </c>
      <c r="L79" s="77">
        <v>20</v>
      </c>
      <c r="M79" s="77"/>
      <c r="N79" s="77">
        <v>1</v>
      </c>
      <c r="O79" s="77" t="s">
        <v>129</v>
      </c>
      <c r="P79" s="77" t="s">
        <v>1183</v>
      </c>
      <c r="Q79" s="77">
        <v>2</v>
      </c>
      <c r="R79" s="77">
        <v>0</v>
      </c>
      <c r="S79" s="77"/>
      <c r="T79" s="77"/>
      <c r="U79" s="77"/>
      <c r="V79" s="77"/>
      <c r="W79" s="77" t="s">
        <v>1123</v>
      </c>
      <c r="X79" s="77">
        <v>40</v>
      </c>
      <c r="Y79" s="77" t="s">
        <v>1135</v>
      </c>
      <c r="Z79" s="77" t="s">
        <v>1117</v>
      </c>
      <c r="AA79" s="77" t="s">
        <v>1118</v>
      </c>
      <c r="AB79" s="77" t="s">
        <v>1118</v>
      </c>
      <c r="AC79" s="77" t="s">
        <v>1118</v>
      </c>
      <c r="AD79" s="77">
        <v>20</v>
      </c>
      <c r="AE79" s="77" t="s">
        <v>1119</v>
      </c>
      <c r="AF79" s="105"/>
    </row>
    <row r="80" spans="1:32" ht="15.75" hidden="1" thickBot="1" x14ac:dyDescent="0.3">
      <c r="A80" s="96" t="s">
        <v>1174</v>
      </c>
      <c r="B80" s="77" t="s">
        <v>159</v>
      </c>
      <c r="C80" s="77" t="s">
        <v>75</v>
      </c>
      <c r="D80" s="77" t="s">
        <v>160</v>
      </c>
      <c r="E80" s="77" t="s">
        <v>170</v>
      </c>
      <c r="F80" s="77"/>
      <c r="G80" s="77" t="s">
        <v>169</v>
      </c>
      <c r="H80" s="77"/>
      <c r="I80" s="77" t="s">
        <v>1175</v>
      </c>
      <c r="J80" s="77">
        <v>20</v>
      </c>
      <c r="K80" s="77">
        <v>500</v>
      </c>
      <c r="L80" s="77">
        <v>20</v>
      </c>
      <c r="M80" s="77"/>
      <c r="N80" s="77">
        <v>1</v>
      </c>
      <c r="O80" s="77" t="s">
        <v>129</v>
      </c>
      <c r="P80" s="77" t="s">
        <v>1184</v>
      </c>
      <c r="Q80" s="77">
        <v>2</v>
      </c>
      <c r="R80" s="77">
        <v>0</v>
      </c>
      <c r="S80" s="77"/>
      <c r="T80" s="77"/>
      <c r="U80" s="77"/>
      <c r="V80" s="77"/>
      <c r="W80" s="77" t="s">
        <v>1123</v>
      </c>
      <c r="X80" s="77">
        <v>40</v>
      </c>
      <c r="Y80" s="77" t="s">
        <v>1135</v>
      </c>
      <c r="Z80" s="77" t="s">
        <v>1117</v>
      </c>
      <c r="AA80" s="77" t="s">
        <v>1118</v>
      </c>
      <c r="AB80" s="77" t="s">
        <v>1118</v>
      </c>
      <c r="AC80" s="77" t="s">
        <v>1118</v>
      </c>
      <c r="AD80" s="77">
        <v>20</v>
      </c>
      <c r="AE80" s="77" t="s">
        <v>1119</v>
      </c>
      <c r="AF80" s="105"/>
    </row>
    <row r="81" spans="1:32" ht="15.75" hidden="1" thickBot="1" x14ac:dyDescent="0.3">
      <c r="A81" s="96" t="s">
        <v>1174</v>
      </c>
      <c r="B81" s="77" t="s">
        <v>159</v>
      </c>
      <c r="C81" s="77" t="s">
        <v>75</v>
      </c>
      <c r="D81" s="77" t="s">
        <v>160</v>
      </c>
      <c r="E81" s="77" t="s">
        <v>171</v>
      </c>
      <c r="F81" s="77"/>
      <c r="G81" s="77" t="s">
        <v>172</v>
      </c>
      <c r="H81" s="77"/>
      <c r="I81" s="77" t="s">
        <v>1175</v>
      </c>
      <c r="J81" s="77">
        <v>4</v>
      </c>
      <c r="K81" s="77">
        <v>25</v>
      </c>
      <c r="L81" s="77">
        <v>20</v>
      </c>
      <c r="M81" s="77">
        <v>1</v>
      </c>
      <c r="N81" s="77"/>
      <c r="O81" s="77" t="s">
        <v>129</v>
      </c>
      <c r="P81" s="77"/>
      <c r="Q81" s="77">
        <v>1</v>
      </c>
      <c r="R81" s="77">
        <v>0</v>
      </c>
      <c r="S81" s="77"/>
      <c r="T81" s="77"/>
      <c r="U81" s="77"/>
      <c r="V81" s="77"/>
      <c r="W81" s="77" t="s">
        <v>1123</v>
      </c>
      <c r="X81" s="77">
        <v>1</v>
      </c>
      <c r="Y81" s="77" t="s">
        <v>1135</v>
      </c>
      <c r="Z81" s="77"/>
      <c r="AA81" s="77"/>
      <c r="AB81" s="77"/>
      <c r="AC81" s="77"/>
      <c r="AD81" s="77"/>
      <c r="AE81" s="77"/>
      <c r="AF81" s="105"/>
    </row>
    <row r="82" spans="1:32" ht="15.75" hidden="1" thickBot="1" x14ac:dyDescent="0.3">
      <c r="A82" s="96" t="s">
        <v>1174</v>
      </c>
      <c r="B82" s="77" t="s">
        <v>159</v>
      </c>
      <c r="C82" s="77" t="s">
        <v>75</v>
      </c>
      <c r="D82" s="77" t="s">
        <v>160</v>
      </c>
      <c r="E82" s="77" t="s">
        <v>173</v>
      </c>
      <c r="F82" s="77"/>
      <c r="G82" s="77" t="s">
        <v>172</v>
      </c>
      <c r="H82" s="77"/>
      <c r="I82" s="77" t="s">
        <v>1175</v>
      </c>
      <c r="J82" s="77">
        <v>4</v>
      </c>
      <c r="K82" s="77">
        <v>25</v>
      </c>
      <c r="L82" s="77">
        <v>20</v>
      </c>
      <c r="M82" s="77">
        <v>1</v>
      </c>
      <c r="N82" s="77"/>
      <c r="O82" s="77" t="s">
        <v>129</v>
      </c>
      <c r="P82" s="77"/>
      <c r="Q82" s="77">
        <v>1</v>
      </c>
      <c r="R82" s="77">
        <v>0</v>
      </c>
      <c r="S82" s="77"/>
      <c r="T82" s="77"/>
      <c r="U82" s="77"/>
      <c r="V82" s="77"/>
      <c r="W82" s="77" t="s">
        <v>1123</v>
      </c>
      <c r="X82" s="77">
        <v>1</v>
      </c>
      <c r="Y82" s="77" t="s">
        <v>1135</v>
      </c>
      <c r="Z82" s="77"/>
      <c r="AA82" s="77"/>
      <c r="AB82" s="77"/>
      <c r="AC82" s="77"/>
      <c r="AD82" s="77"/>
      <c r="AE82" s="77"/>
      <c r="AF82" s="105"/>
    </row>
    <row r="83" spans="1:32" ht="30.75" hidden="1" thickBot="1" x14ac:dyDescent="0.3">
      <c r="A83" s="96" t="s">
        <v>1174</v>
      </c>
      <c r="B83" s="77" t="s">
        <v>159</v>
      </c>
      <c r="C83" s="77" t="s">
        <v>75</v>
      </c>
      <c r="D83" s="77" t="s">
        <v>174</v>
      </c>
      <c r="E83" s="77" t="s">
        <v>73</v>
      </c>
      <c r="F83" s="77"/>
      <c r="G83" s="77" t="s">
        <v>175</v>
      </c>
      <c r="H83" s="77"/>
      <c r="I83" s="77" t="s">
        <v>1175</v>
      </c>
      <c r="J83" s="77">
        <v>8</v>
      </c>
      <c r="K83" s="77">
        <v>100</v>
      </c>
      <c r="L83" s="77">
        <v>20</v>
      </c>
      <c r="M83" s="77"/>
      <c r="N83" s="77"/>
      <c r="O83" s="77" t="s">
        <v>129</v>
      </c>
      <c r="P83" s="77"/>
      <c r="Q83" s="77">
        <v>0</v>
      </c>
      <c r="R83" s="77">
        <v>1</v>
      </c>
      <c r="S83" s="77" t="s">
        <v>1123</v>
      </c>
      <c r="T83" s="77">
        <v>1</v>
      </c>
      <c r="U83" s="77" t="s">
        <v>115</v>
      </c>
      <c r="V83" s="77"/>
      <c r="W83" s="77" t="s">
        <v>1123</v>
      </c>
      <c r="X83" s="77">
        <v>4</v>
      </c>
      <c r="Y83" s="77" t="s">
        <v>1135</v>
      </c>
      <c r="Z83" s="77"/>
      <c r="AA83" s="77"/>
      <c r="AB83" s="77"/>
      <c r="AC83" s="77"/>
      <c r="AD83" s="77"/>
      <c r="AE83" s="77"/>
      <c r="AF83" s="105"/>
    </row>
    <row r="84" spans="1:32" ht="30.75" hidden="1" thickBot="1" x14ac:dyDescent="0.3">
      <c r="A84" s="96" t="s">
        <v>1174</v>
      </c>
      <c r="B84" s="77" t="s">
        <v>159</v>
      </c>
      <c r="C84" s="77" t="s">
        <v>75</v>
      </c>
      <c r="D84" s="77" t="s">
        <v>174</v>
      </c>
      <c r="E84" s="77" t="s">
        <v>83</v>
      </c>
      <c r="F84" s="77"/>
      <c r="G84" s="77" t="s">
        <v>176</v>
      </c>
      <c r="H84" s="77"/>
      <c r="I84" s="77" t="s">
        <v>1175</v>
      </c>
      <c r="J84" s="77">
        <v>20</v>
      </c>
      <c r="K84" s="77">
        <v>500</v>
      </c>
      <c r="L84" s="77">
        <v>20</v>
      </c>
      <c r="M84" s="77"/>
      <c r="N84" s="77"/>
      <c r="O84" s="77" t="s">
        <v>129</v>
      </c>
      <c r="P84" s="77"/>
      <c r="Q84" s="77">
        <v>0</v>
      </c>
      <c r="R84" s="77">
        <v>1</v>
      </c>
      <c r="S84" s="77" t="s">
        <v>1123</v>
      </c>
      <c r="T84" s="77">
        <v>1</v>
      </c>
      <c r="U84" s="77" t="s">
        <v>115</v>
      </c>
      <c r="V84" s="77"/>
      <c r="W84" s="77" t="s">
        <v>1123</v>
      </c>
      <c r="X84" s="77">
        <v>20</v>
      </c>
      <c r="Y84" s="77" t="s">
        <v>1135</v>
      </c>
      <c r="Z84" s="77"/>
      <c r="AA84" s="77"/>
      <c r="AB84" s="77"/>
      <c r="AC84" s="77"/>
      <c r="AD84" s="77"/>
      <c r="AE84" s="77"/>
      <c r="AF84" s="105"/>
    </row>
    <row r="85" spans="1:32" ht="30.75" hidden="1" thickBot="1" x14ac:dyDescent="0.3">
      <c r="A85" s="96" t="s">
        <v>1174</v>
      </c>
      <c r="B85" s="77" t="s">
        <v>159</v>
      </c>
      <c r="C85" s="77" t="s">
        <v>75</v>
      </c>
      <c r="D85" s="77" t="s">
        <v>174</v>
      </c>
      <c r="E85" s="77" t="s">
        <v>75</v>
      </c>
      <c r="F85" s="77"/>
      <c r="G85" s="77" t="s">
        <v>175</v>
      </c>
      <c r="H85" s="77"/>
      <c r="I85" s="77" t="s">
        <v>1175</v>
      </c>
      <c r="J85" s="77">
        <v>20</v>
      </c>
      <c r="K85" s="77">
        <v>600</v>
      </c>
      <c r="L85" s="77">
        <v>20</v>
      </c>
      <c r="M85" s="77"/>
      <c r="N85" s="77"/>
      <c r="O85" s="77" t="s">
        <v>129</v>
      </c>
      <c r="P85" s="77"/>
      <c r="Q85" s="77">
        <v>0</v>
      </c>
      <c r="R85" s="77">
        <v>1</v>
      </c>
      <c r="S85" s="77" t="s">
        <v>1123</v>
      </c>
      <c r="T85" s="77">
        <v>1</v>
      </c>
      <c r="U85" s="77" t="s">
        <v>115</v>
      </c>
      <c r="V85" s="77"/>
      <c r="W85" s="77" t="s">
        <v>1123</v>
      </c>
      <c r="X85" s="77">
        <v>24</v>
      </c>
      <c r="Y85" s="77" t="s">
        <v>1135</v>
      </c>
      <c r="Z85" s="77"/>
      <c r="AA85" s="77"/>
      <c r="AB85" s="77"/>
      <c r="AC85" s="77"/>
      <c r="AD85" s="77"/>
      <c r="AE85" s="77"/>
      <c r="AF85" s="105"/>
    </row>
    <row r="86" spans="1:32" ht="30.75" hidden="1" thickBot="1" x14ac:dyDescent="0.3">
      <c r="A86" s="96" t="s">
        <v>1174</v>
      </c>
      <c r="B86" s="77" t="s">
        <v>159</v>
      </c>
      <c r="C86" s="77" t="s">
        <v>75</v>
      </c>
      <c r="D86" s="77" t="s">
        <v>174</v>
      </c>
      <c r="E86" s="77" t="s">
        <v>70</v>
      </c>
      <c r="F86" s="77"/>
      <c r="G86" s="77" t="s">
        <v>175</v>
      </c>
      <c r="H86" s="77"/>
      <c r="I86" s="77" t="s">
        <v>1175</v>
      </c>
      <c r="J86" s="77">
        <v>4</v>
      </c>
      <c r="K86" s="77">
        <v>50</v>
      </c>
      <c r="L86" s="77">
        <v>20</v>
      </c>
      <c r="M86" s="77"/>
      <c r="N86" s="77"/>
      <c r="O86" s="77" t="s">
        <v>129</v>
      </c>
      <c r="P86" s="77"/>
      <c r="Q86" s="77">
        <v>0</v>
      </c>
      <c r="R86" s="77">
        <v>1</v>
      </c>
      <c r="S86" s="77" t="s">
        <v>1123</v>
      </c>
      <c r="T86" s="77">
        <v>1</v>
      </c>
      <c r="U86" s="77"/>
      <c r="V86" s="77"/>
      <c r="W86" s="77" t="s">
        <v>1123</v>
      </c>
      <c r="X86" s="77">
        <v>2</v>
      </c>
      <c r="Y86" s="77" t="s">
        <v>1135</v>
      </c>
      <c r="Z86" s="77"/>
      <c r="AA86" s="77"/>
      <c r="AB86" s="77"/>
      <c r="AC86" s="77"/>
      <c r="AD86" s="77"/>
      <c r="AE86" s="77"/>
      <c r="AF86" s="105"/>
    </row>
    <row r="87" spans="1:32" ht="30.75" hidden="1" thickBot="1" x14ac:dyDescent="0.3">
      <c r="A87" s="96" t="s">
        <v>1174</v>
      </c>
      <c r="B87" s="77" t="s">
        <v>159</v>
      </c>
      <c r="C87" s="77" t="s">
        <v>75</v>
      </c>
      <c r="D87" s="77" t="s">
        <v>174</v>
      </c>
      <c r="E87" s="77" t="s">
        <v>76</v>
      </c>
      <c r="F87" s="77"/>
      <c r="G87" s="77" t="s">
        <v>177</v>
      </c>
      <c r="H87" s="77"/>
      <c r="I87" s="77" t="s">
        <v>1175</v>
      </c>
      <c r="J87" s="77">
        <v>20</v>
      </c>
      <c r="K87" s="77">
        <v>500</v>
      </c>
      <c r="L87" s="77">
        <v>20</v>
      </c>
      <c r="M87" s="77"/>
      <c r="N87" s="77"/>
      <c r="O87" s="77" t="s">
        <v>129</v>
      </c>
      <c r="P87" s="77" t="s">
        <v>1171</v>
      </c>
      <c r="Q87" s="77">
        <v>0</v>
      </c>
      <c r="R87" s="77">
        <v>1</v>
      </c>
      <c r="S87" s="77" t="s">
        <v>1123</v>
      </c>
      <c r="T87" s="77">
        <v>1</v>
      </c>
      <c r="U87" s="77"/>
      <c r="V87" s="77"/>
      <c r="W87" s="77" t="s">
        <v>1123</v>
      </c>
      <c r="X87" s="77">
        <v>20</v>
      </c>
      <c r="Y87" s="77" t="s">
        <v>1135</v>
      </c>
      <c r="Z87" s="77" t="s">
        <v>1136</v>
      </c>
      <c r="AA87" s="77" t="s">
        <v>1126</v>
      </c>
      <c r="AB87" s="77" t="s">
        <v>1127</v>
      </c>
      <c r="AC87" s="77" t="s">
        <v>1128</v>
      </c>
      <c r="AD87" s="77">
        <v>20</v>
      </c>
      <c r="AE87" s="77" t="s">
        <v>1176</v>
      </c>
      <c r="AF87" s="105"/>
    </row>
    <row r="88" spans="1:32" ht="30.75" hidden="1" thickBot="1" x14ac:dyDescent="0.3">
      <c r="A88" s="96" t="s">
        <v>1174</v>
      </c>
      <c r="B88" s="77" t="s">
        <v>159</v>
      </c>
      <c r="C88" s="77" t="s">
        <v>75</v>
      </c>
      <c r="D88" s="77" t="s">
        <v>174</v>
      </c>
      <c r="E88" s="77" t="s">
        <v>81</v>
      </c>
      <c r="F88" s="77"/>
      <c r="G88" s="77" t="s">
        <v>175</v>
      </c>
      <c r="H88" s="77"/>
      <c r="I88" s="77" t="s">
        <v>1175</v>
      </c>
      <c r="J88" s="77">
        <v>4</v>
      </c>
      <c r="K88" s="77">
        <v>50</v>
      </c>
      <c r="L88" s="77">
        <v>20</v>
      </c>
      <c r="M88" s="77"/>
      <c r="N88" s="77"/>
      <c r="O88" s="77" t="s">
        <v>129</v>
      </c>
      <c r="P88" s="77"/>
      <c r="Q88" s="77">
        <v>0</v>
      </c>
      <c r="R88" s="77">
        <v>1</v>
      </c>
      <c r="S88" s="77" t="s">
        <v>1123</v>
      </c>
      <c r="T88" s="77">
        <v>1</v>
      </c>
      <c r="U88" s="77" t="s">
        <v>115</v>
      </c>
      <c r="V88" s="77"/>
      <c r="W88" s="77" t="s">
        <v>1123</v>
      </c>
      <c r="X88" s="77">
        <v>2</v>
      </c>
      <c r="Y88" s="77" t="s">
        <v>1135</v>
      </c>
      <c r="Z88" s="77"/>
      <c r="AA88" s="77"/>
      <c r="AB88" s="77"/>
      <c r="AC88" s="77"/>
      <c r="AD88" s="77"/>
      <c r="AE88" s="77"/>
      <c r="AF88" s="105"/>
    </row>
    <row r="89" spans="1:32" ht="30.75" hidden="1" thickBot="1" x14ac:dyDescent="0.3">
      <c r="A89" s="96" t="s">
        <v>1174</v>
      </c>
      <c r="B89" s="77" t="s">
        <v>159</v>
      </c>
      <c r="C89" s="77" t="s">
        <v>75</v>
      </c>
      <c r="D89" s="77" t="s">
        <v>174</v>
      </c>
      <c r="E89" s="77" t="s">
        <v>82</v>
      </c>
      <c r="F89" s="77"/>
      <c r="G89" s="77" t="s">
        <v>178</v>
      </c>
      <c r="H89" s="77"/>
      <c r="I89" s="77" t="s">
        <v>1175</v>
      </c>
      <c r="J89" s="77">
        <v>8</v>
      </c>
      <c r="K89" s="77">
        <v>200</v>
      </c>
      <c r="L89" s="77">
        <v>20</v>
      </c>
      <c r="M89" s="77"/>
      <c r="N89" s="77"/>
      <c r="O89" s="77" t="s">
        <v>129</v>
      </c>
      <c r="P89" s="77" t="s">
        <v>1171</v>
      </c>
      <c r="Q89" s="77">
        <v>0</v>
      </c>
      <c r="R89" s="77">
        <v>1</v>
      </c>
      <c r="S89" s="77" t="s">
        <v>1123</v>
      </c>
      <c r="T89" s="77">
        <v>1</v>
      </c>
      <c r="U89" s="77"/>
      <c r="V89" s="77"/>
      <c r="W89" s="77" t="s">
        <v>1123</v>
      </c>
      <c r="X89" s="77">
        <v>8</v>
      </c>
      <c r="Y89" s="77" t="s">
        <v>1135</v>
      </c>
      <c r="Z89" s="77" t="s">
        <v>1136</v>
      </c>
      <c r="AA89" s="77" t="s">
        <v>1126</v>
      </c>
      <c r="AB89" s="77" t="s">
        <v>1127</v>
      </c>
      <c r="AC89" s="77" t="s">
        <v>1128</v>
      </c>
      <c r="AD89" s="77">
        <v>8</v>
      </c>
      <c r="AE89" s="77" t="s">
        <v>1137</v>
      </c>
      <c r="AF89" s="105"/>
    </row>
    <row r="90" spans="1:32" ht="45.75" hidden="1" thickBot="1" x14ac:dyDescent="0.3">
      <c r="A90" s="96" t="s">
        <v>1174</v>
      </c>
      <c r="B90" s="77" t="s">
        <v>159</v>
      </c>
      <c r="C90" s="77" t="s">
        <v>75</v>
      </c>
      <c r="D90" s="77" t="s">
        <v>174</v>
      </c>
      <c r="E90" s="77" t="s">
        <v>112</v>
      </c>
      <c r="F90" s="77"/>
      <c r="G90" s="77" t="s">
        <v>179</v>
      </c>
      <c r="H90" s="77"/>
      <c r="I90" s="77" t="s">
        <v>1175</v>
      </c>
      <c r="J90" s="77">
        <v>8</v>
      </c>
      <c r="K90" s="77">
        <v>200</v>
      </c>
      <c r="L90" s="77">
        <v>20</v>
      </c>
      <c r="M90" s="77"/>
      <c r="N90" s="77"/>
      <c r="O90" s="77" t="s">
        <v>129</v>
      </c>
      <c r="P90" s="77" t="s">
        <v>1171</v>
      </c>
      <c r="Q90" s="77">
        <v>0</v>
      </c>
      <c r="R90" s="77">
        <v>1</v>
      </c>
      <c r="S90" s="77" t="s">
        <v>1123</v>
      </c>
      <c r="T90" s="77">
        <v>1</v>
      </c>
      <c r="U90" s="77"/>
      <c r="V90" s="77"/>
      <c r="W90" s="77" t="s">
        <v>1123</v>
      </c>
      <c r="X90" s="77">
        <v>8</v>
      </c>
      <c r="Y90" s="77" t="s">
        <v>1135</v>
      </c>
      <c r="Z90" s="77" t="s">
        <v>1136</v>
      </c>
      <c r="AA90" s="77" t="s">
        <v>1126</v>
      </c>
      <c r="AB90" s="77" t="s">
        <v>1127</v>
      </c>
      <c r="AC90" s="77" t="s">
        <v>1128</v>
      </c>
      <c r="AD90" s="77">
        <v>8</v>
      </c>
      <c r="AE90" s="77" t="s">
        <v>1137</v>
      </c>
      <c r="AF90" s="105"/>
    </row>
    <row r="91" spans="1:32" ht="30.75" hidden="1" thickBot="1" x14ac:dyDescent="0.3">
      <c r="A91" s="96" t="s">
        <v>1174</v>
      </c>
      <c r="B91" s="77" t="s">
        <v>159</v>
      </c>
      <c r="C91" s="77" t="s">
        <v>75</v>
      </c>
      <c r="D91" s="77" t="s">
        <v>174</v>
      </c>
      <c r="E91" s="77" t="s">
        <v>165</v>
      </c>
      <c r="F91" s="77"/>
      <c r="G91" s="77" t="s">
        <v>175</v>
      </c>
      <c r="H91" s="77"/>
      <c r="I91" s="77" t="s">
        <v>1175</v>
      </c>
      <c r="J91" s="77">
        <v>16</v>
      </c>
      <c r="K91" s="77">
        <v>400</v>
      </c>
      <c r="L91" s="77">
        <v>20</v>
      </c>
      <c r="M91" s="77"/>
      <c r="N91" s="77"/>
      <c r="O91" s="77" t="s">
        <v>129</v>
      </c>
      <c r="P91" s="77"/>
      <c r="Q91" s="77">
        <v>0</v>
      </c>
      <c r="R91" s="77">
        <v>1</v>
      </c>
      <c r="S91" s="77" t="s">
        <v>1123</v>
      </c>
      <c r="T91" s="77">
        <v>1</v>
      </c>
      <c r="U91" s="77"/>
      <c r="V91" s="77"/>
      <c r="W91" s="77" t="s">
        <v>1123</v>
      </c>
      <c r="X91" s="77">
        <v>16</v>
      </c>
      <c r="Y91" s="77" t="s">
        <v>1135</v>
      </c>
      <c r="Z91" s="77"/>
      <c r="AA91" s="77"/>
      <c r="AB91" s="77"/>
      <c r="AC91" s="77"/>
      <c r="AD91" s="77"/>
      <c r="AE91" s="77"/>
      <c r="AF91" s="105"/>
    </row>
    <row r="92" spans="1:32" ht="30.75" hidden="1" thickBot="1" x14ac:dyDescent="0.3">
      <c r="A92" s="96" t="s">
        <v>1174</v>
      </c>
      <c r="B92" s="77" t="s">
        <v>159</v>
      </c>
      <c r="C92" s="77" t="s">
        <v>75</v>
      </c>
      <c r="D92" s="77" t="s">
        <v>174</v>
      </c>
      <c r="E92" s="77" t="s">
        <v>166</v>
      </c>
      <c r="F92" s="77"/>
      <c r="G92" s="77" t="s">
        <v>180</v>
      </c>
      <c r="H92" s="77"/>
      <c r="I92" s="77" t="s">
        <v>1175</v>
      </c>
      <c r="J92" s="77">
        <v>4</v>
      </c>
      <c r="K92" s="77">
        <v>25</v>
      </c>
      <c r="L92" s="77">
        <v>20</v>
      </c>
      <c r="M92" s="77"/>
      <c r="N92" s="77"/>
      <c r="O92" s="77" t="s">
        <v>129</v>
      </c>
      <c r="P92" s="77"/>
      <c r="Q92" s="77">
        <v>0</v>
      </c>
      <c r="R92" s="77">
        <v>1</v>
      </c>
      <c r="S92" s="77" t="s">
        <v>1123</v>
      </c>
      <c r="T92" s="77">
        <v>1</v>
      </c>
      <c r="U92" s="77"/>
      <c r="V92" s="77"/>
      <c r="W92" s="77" t="s">
        <v>1123</v>
      </c>
      <c r="X92" s="77">
        <v>1</v>
      </c>
      <c r="Y92" s="77" t="s">
        <v>1135</v>
      </c>
      <c r="Z92" s="77"/>
      <c r="AA92" s="77"/>
      <c r="AB92" s="77"/>
      <c r="AC92" s="77"/>
      <c r="AD92" s="77"/>
      <c r="AE92" s="77"/>
      <c r="AF92" s="105"/>
    </row>
    <row r="93" spans="1:32" ht="30.75" hidden="1" thickBot="1" x14ac:dyDescent="0.3">
      <c r="A93" s="96" t="s">
        <v>1174</v>
      </c>
      <c r="B93" s="77" t="s">
        <v>159</v>
      </c>
      <c r="C93" s="77" t="s">
        <v>75</v>
      </c>
      <c r="D93" s="77" t="s">
        <v>174</v>
      </c>
      <c r="E93" s="77" t="s">
        <v>168</v>
      </c>
      <c r="F93" s="77"/>
      <c r="G93" s="77" t="s">
        <v>1185</v>
      </c>
      <c r="H93" s="77"/>
      <c r="I93" s="77" t="s">
        <v>1175</v>
      </c>
      <c r="J93" s="77" t="e">
        <v>#N/A</v>
      </c>
      <c r="K93" s="77"/>
      <c r="L93" s="77"/>
      <c r="M93" s="77"/>
      <c r="N93" s="77"/>
      <c r="O93" s="77"/>
      <c r="P93" s="77"/>
      <c r="Q93" s="77">
        <v>0</v>
      </c>
      <c r="R93" s="77">
        <v>0</v>
      </c>
      <c r="S93" s="77"/>
      <c r="T93" s="77"/>
      <c r="U93" s="77"/>
      <c r="V93" s="77"/>
      <c r="W93" s="77"/>
      <c r="X93" s="77">
        <v>0</v>
      </c>
      <c r="Y93" s="77" t="s">
        <v>1135</v>
      </c>
      <c r="Z93" s="77"/>
      <c r="AA93" s="77"/>
      <c r="AB93" s="77"/>
      <c r="AC93" s="77"/>
      <c r="AD93" s="77"/>
      <c r="AE93" s="77"/>
      <c r="AF93" s="105"/>
    </row>
    <row r="94" spans="1:32" ht="30.75" hidden="1" thickBot="1" x14ac:dyDescent="0.3">
      <c r="A94" s="96" t="s">
        <v>1174</v>
      </c>
      <c r="B94" s="77" t="s">
        <v>159</v>
      </c>
      <c r="C94" s="77" t="s">
        <v>75</v>
      </c>
      <c r="D94" s="77" t="s">
        <v>174</v>
      </c>
      <c r="E94" s="77" t="s">
        <v>170</v>
      </c>
      <c r="F94" s="77"/>
      <c r="G94" s="77" t="s">
        <v>1186</v>
      </c>
      <c r="H94" s="77"/>
      <c r="I94" s="77" t="s">
        <v>1175</v>
      </c>
      <c r="J94" s="77" t="e">
        <v>#N/A</v>
      </c>
      <c r="K94" s="77"/>
      <c r="L94" s="77"/>
      <c r="M94" s="77"/>
      <c r="N94" s="77"/>
      <c r="O94" s="77"/>
      <c r="P94" s="77"/>
      <c r="Q94" s="77">
        <v>0</v>
      </c>
      <c r="R94" s="77">
        <v>0</v>
      </c>
      <c r="S94" s="77"/>
      <c r="T94" s="77"/>
      <c r="U94" s="77"/>
      <c r="V94" s="77"/>
      <c r="W94" s="77"/>
      <c r="X94" s="77">
        <v>0</v>
      </c>
      <c r="Y94" s="77" t="s">
        <v>1135</v>
      </c>
      <c r="Z94" s="77"/>
      <c r="AA94" s="77"/>
      <c r="AB94" s="77"/>
      <c r="AC94" s="77"/>
      <c r="AD94" s="77"/>
      <c r="AE94" s="77"/>
      <c r="AF94" s="105"/>
    </row>
    <row r="95" spans="1:32" ht="30.75" hidden="1" thickBot="1" x14ac:dyDescent="0.3">
      <c r="A95" s="96" t="s">
        <v>1174</v>
      </c>
      <c r="B95" s="77" t="s">
        <v>159</v>
      </c>
      <c r="C95" s="77" t="s">
        <v>75</v>
      </c>
      <c r="D95" s="77" t="s">
        <v>174</v>
      </c>
      <c r="E95" s="77" t="s">
        <v>171</v>
      </c>
      <c r="F95" s="77"/>
      <c r="G95" s="77" t="s">
        <v>1185</v>
      </c>
      <c r="H95" s="77"/>
      <c r="I95" s="77" t="s">
        <v>1175</v>
      </c>
      <c r="J95" s="77" t="e">
        <v>#N/A</v>
      </c>
      <c r="K95" s="77"/>
      <c r="L95" s="77"/>
      <c r="M95" s="77"/>
      <c r="N95" s="77"/>
      <c r="O95" s="77"/>
      <c r="P95" s="77"/>
      <c r="Q95" s="77">
        <v>0</v>
      </c>
      <c r="R95" s="77">
        <v>0</v>
      </c>
      <c r="S95" s="77"/>
      <c r="T95" s="77"/>
      <c r="U95" s="77"/>
      <c r="V95" s="77"/>
      <c r="W95" s="77"/>
      <c r="X95" s="77">
        <v>0</v>
      </c>
      <c r="Y95" s="77" t="s">
        <v>1135</v>
      </c>
      <c r="Z95" s="77"/>
      <c r="AA95" s="77"/>
      <c r="AB95" s="77"/>
      <c r="AC95" s="77"/>
      <c r="AD95" s="77"/>
      <c r="AE95" s="77"/>
      <c r="AF95" s="105"/>
    </row>
    <row r="96" spans="1:32" ht="30.75" hidden="1" thickBot="1" x14ac:dyDescent="0.3">
      <c r="A96" s="96" t="s">
        <v>1174</v>
      </c>
      <c r="B96" s="77" t="s">
        <v>159</v>
      </c>
      <c r="C96" s="77" t="s">
        <v>75</v>
      </c>
      <c r="D96" s="77" t="s">
        <v>174</v>
      </c>
      <c r="E96" s="77" t="s">
        <v>173</v>
      </c>
      <c r="F96" s="77"/>
      <c r="G96" s="77" t="s">
        <v>1186</v>
      </c>
      <c r="H96" s="77"/>
      <c r="I96" s="77" t="s">
        <v>1175</v>
      </c>
      <c r="J96" s="77" t="e">
        <v>#N/A</v>
      </c>
      <c r="K96" s="77"/>
      <c r="L96" s="77"/>
      <c r="M96" s="77"/>
      <c r="N96" s="77"/>
      <c r="O96" s="77"/>
      <c r="P96" s="77"/>
      <c r="Q96" s="77">
        <v>0</v>
      </c>
      <c r="R96" s="77">
        <v>0</v>
      </c>
      <c r="S96" s="77"/>
      <c r="T96" s="77"/>
      <c r="U96" s="77"/>
      <c r="V96" s="77"/>
      <c r="W96" s="77"/>
      <c r="X96" s="77">
        <v>0</v>
      </c>
      <c r="Y96" s="77" t="s">
        <v>1135</v>
      </c>
      <c r="Z96" s="77"/>
      <c r="AA96" s="77"/>
      <c r="AB96" s="77"/>
      <c r="AC96" s="77"/>
      <c r="AD96" s="77"/>
      <c r="AE96" s="77"/>
      <c r="AF96" s="105"/>
    </row>
    <row r="97" spans="1:32" ht="30.75" hidden="1" thickBot="1" x14ac:dyDescent="0.3">
      <c r="A97" s="96" t="s">
        <v>1174</v>
      </c>
      <c r="B97" s="77" t="s">
        <v>159</v>
      </c>
      <c r="C97" s="77" t="s">
        <v>75</v>
      </c>
      <c r="D97" s="77" t="s">
        <v>181</v>
      </c>
      <c r="E97" s="77" t="s">
        <v>105</v>
      </c>
      <c r="F97" s="77"/>
      <c r="G97" s="77" t="s">
        <v>182</v>
      </c>
      <c r="H97" s="77"/>
      <c r="I97" s="77" t="s">
        <v>1175</v>
      </c>
      <c r="J97" s="77">
        <v>4</v>
      </c>
      <c r="K97" s="77">
        <v>50</v>
      </c>
      <c r="L97" s="77">
        <v>20</v>
      </c>
      <c r="M97" s="77"/>
      <c r="N97" s="77"/>
      <c r="O97" s="77" t="s">
        <v>129</v>
      </c>
      <c r="P97" s="77" t="s">
        <v>1124</v>
      </c>
      <c r="Q97" s="77">
        <v>1</v>
      </c>
      <c r="R97" s="77">
        <v>0</v>
      </c>
      <c r="S97" s="77"/>
      <c r="T97" s="77"/>
      <c r="U97" s="77"/>
      <c r="V97" s="77"/>
      <c r="W97" s="77" t="s">
        <v>1123</v>
      </c>
      <c r="X97" s="77">
        <v>2</v>
      </c>
      <c r="Y97" s="77" t="s">
        <v>1135</v>
      </c>
      <c r="Z97" s="77" t="s">
        <v>1179</v>
      </c>
      <c r="AA97" s="77" t="s">
        <v>1118</v>
      </c>
      <c r="AB97" s="77" t="s">
        <v>1118</v>
      </c>
      <c r="AC97" s="77" t="s">
        <v>1118</v>
      </c>
      <c r="AD97" s="77">
        <v>4</v>
      </c>
      <c r="AE97" s="77" t="s">
        <v>1119</v>
      </c>
      <c r="AF97" s="105"/>
    </row>
    <row r="98" spans="1:32" ht="30.75" hidden="1" thickBot="1" x14ac:dyDescent="0.3">
      <c r="A98" s="96" t="s">
        <v>1174</v>
      </c>
      <c r="B98" s="77" t="s">
        <v>159</v>
      </c>
      <c r="C98" s="77" t="s">
        <v>75</v>
      </c>
      <c r="D98" s="77" t="s">
        <v>181</v>
      </c>
      <c r="E98" s="77" t="s">
        <v>106</v>
      </c>
      <c r="F98" s="77"/>
      <c r="G98" s="77" t="s">
        <v>183</v>
      </c>
      <c r="H98" s="77"/>
      <c r="I98" s="77" t="s">
        <v>1175</v>
      </c>
      <c r="J98" s="77">
        <v>4</v>
      </c>
      <c r="K98" s="77">
        <v>80</v>
      </c>
      <c r="L98" s="77">
        <v>20</v>
      </c>
      <c r="M98" s="77"/>
      <c r="N98" s="77"/>
      <c r="O98" s="77" t="s">
        <v>129</v>
      </c>
      <c r="P98" s="77" t="s">
        <v>1124</v>
      </c>
      <c r="Q98" s="77">
        <v>1</v>
      </c>
      <c r="R98" s="77">
        <v>0</v>
      </c>
      <c r="S98" s="77"/>
      <c r="T98" s="77"/>
      <c r="U98" s="77"/>
      <c r="V98" s="77"/>
      <c r="W98" s="77" t="s">
        <v>1115</v>
      </c>
      <c r="X98" s="77">
        <v>3</v>
      </c>
      <c r="Y98" s="77" t="s">
        <v>1135</v>
      </c>
      <c r="Z98" s="77" t="s">
        <v>1179</v>
      </c>
      <c r="AA98" s="77" t="s">
        <v>1118</v>
      </c>
      <c r="AB98" s="77" t="s">
        <v>1118</v>
      </c>
      <c r="AC98" s="77" t="s">
        <v>1118</v>
      </c>
      <c r="AD98" s="77">
        <v>4</v>
      </c>
      <c r="AE98" s="77" t="s">
        <v>1119</v>
      </c>
      <c r="AF98" s="105"/>
    </row>
    <row r="99" spans="1:32" ht="15.75" hidden="1" thickBot="1" x14ac:dyDescent="0.3">
      <c r="A99" s="96" t="s">
        <v>1174</v>
      </c>
      <c r="B99" s="77" t="s">
        <v>159</v>
      </c>
      <c r="C99" s="77" t="s">
        <v>75</v>
      </c>
      <c r="D99" s="77" t="s">
        <v>181</v>
      </c>
      <c r="E99" s="77" t="s">
        <v>107</v>
      </c>
      <c r="F99" s="77"/>
      <c r="G99" s="77" t="s">
        <v>161</v>
      </c>
      <c r="H99" s="77"/>
      <c r="I99" s="77" t="s">
        <v>1175</v>
      </c>
      <c r="J99" s="77">
        <v>4</v>
      </c>
      <c r="K99" s="77">
        <v>50</v>
      </c>
      <c r="L99" s="77">
        <v>20</v>
      </c>
      <c r="M99" s="77">
        <v>1</v>
      </c>
      <c r="N99" s="77"/>
      <c r="O99" s="77" t="s">
        <v>129</v>
      </c>
      <c r="P99" s="77" t="s">
        <v>1169</v>
      </c>
      <c r="Q99" s="77">
        <v>2</v>
      </c>
      <c r="R99" s="77">
        <v>0</v>
      </c>
      <c r="S99" s="77"/>
      <c r="T99" s="77"/>
      <c r="U99" s="77"/>
      <c r="V99" s="77"/>
      <c r="W99" s="77" t="s">
        <v>1123</v>
      </c>
      <c r="X99" s="77">
        <v>4</v>
      </c>
      <c r="Y99" s="77" t="s">
        <v>1135</v>
      </c>
      <c r="Z99" s="77" t="s">
        <v>1136</v>
      </c>
      <c r="AA99" s="77" t="s">
        <v>1126</v>
      </c>
      <c r="AB99" s="77" t="s">
        <v>1127</v>
      </c>
      <c r="AC99" s="77" t="s">
        <v>1128</v>
      </c>
      <c r="AD99" s="77">
        <v>4</v>
      </c>
      <c r="AE99" s="77" t="s">
        <v>1172</v>
      </c>
      <c r="AF99" s="105"/>
    </row>
    <row r="100" spans="1:32" ht="15.75" hidden="1" thickBot="1" x14ac:dyDescent="0.3">
      <c r="A100" s="96" t="s">
        <v>1174</v>
      </c>
      <c r="B100" s="77" t="s">
        <v>159</v>
      </c>
      <c r="C100" s="77" t="s">
        <v>75</v>
      </c>
      <c r="D100" s="77" t="s">
        <v>181</v>
      </c>
      <c r="E100" s="77" t="s">
        <v>108</v>
      </c>
      <c r="F100" s="77"/>
      <c r="G100" s="77" t="s">
        <v>184</v>
      </c>
      <c r="H100" s="77"/>
      <c r="I100" s="77" t="s">
        <v>1175</v>
      </c>
      <c r="J100" s="77">
        <v>4</v>
      </c>
      <c r="K100" s="77">
        <v>15</v>
      </c>
      <c r="L100" s="77">
        <v>20</v>
      </c>
      <c r="M100" s="77">
        <v>1</v>
      </c>
      <c r="N100" s="77"/>
      <c r="O100" s="77" t="s">
        <v>129</v>
      </c>
      <c r="P100" s="77" t="s">
        <v>1187</v>
      </c>
      <c r="Q100" s="77">
        <v>2</v>
      </c>
      <c r="R100" s="77">
        <v>0</v>
      </c>
      <c r="S100" s="77"/>
      <c r="T100" s="77"/>
      <c r="U100" s="77" t="s">
        <v>70</v>
      </c>
      <c r="V100" s="77"/>
      <c r="W100" s="77" t="s">
        <v>1123</v>
      </c>
      <c r="X100" s="77">
        <v>1</v>
      </c>
      <c r="Y100" s="77" t="s">
        <v>1135</v>
      </c>
      <c r="Z100" s="77" t="s">
        <v>1136</v>
      </c>
      <c r="AA100" s="77" t="s">
        <v>1126</v>
      </c>
      <c r="AB100" s="77" t="s">
        <v>1127</v>
      </c>
      <c r="AC100" s="77" t="s">
        <v>1128</v>
      </c>
      <c r="AD100" s="77">
        <v>4</v>
      </c>
      <c r="AE100" s="77" t="s">
        <v>1188</v>
      </c>
      <c r="AF100" s="105"/>
    </row>
    <row r="101" spans="1:32" ht="30.75" hidden="1" thickBot="1" x14ac:dyDescent="0.3">
      <c r="A101" s="96" t="s">
        <v>1174</v>
      </c>
      <c r="B101" s="77" t="s">
        <v>159</v>
      </c>
      <c r="C101" s="77" t="s">
        <v>75</v>
      </c>
      <c r="D101" s="77" t="s">
        <v>185</v>
      </c>
      <c r="E101" s="77" t="s">
        <v>105</v>
      </c>
      <c r="F101" s="77"/>
      <c r="G101" s="77" t="s">
        <v>186</v>
      </c>
      <c r="H101" s="77"/>
      <c r="I101" s="77" t="s">
        <v>1175</v>
      </c>
      <c r="J101" s="77">
        <v>4</v>
      </c>
      <c r="K101" s="77">
        <v>50</v>
      </c>
      <c r="L101" s="77">
        <v>20</v>
      </c>
      <c r="M101" s="77"/>
      <c r="N101" s="77"/>
      <c r="O101" s="77" t="s">
        <v>129</v>
      </c>
      <c r="P101" s="77" t="s">
        <v>1124</v>
      </c>
      <c r="Q101" s="77">
        <v>0</v>
      </c>
      <c r="R101" s="77">
        <v>2</v>
      </c>
      <c r="S101" s="77" t="s">
        <v>1115</v>
      </c>
      <c r="T101" s="77">
        <v>2</v>
      </c>
      <c r="U101" s="77"/>
      <c r="V101" s="77"/>
      <c r="W101" s="77" t="s">
        <v>1123</v>
      </c>
      <c r="X101" s="77">
        <v>4</v>
      </c>
      <c r="Y101" s="77" t="s">
        <v>1135</v>
      </c>
      <c r="Z101" s="77" t="s">
        <v>1179</v>
      </c>
      <c r="AA101" s="77" t="s">
        <v>1118</v>
      </c>
      <c r="AB101" s="77" t="s">
        <v>1118</v>
      </c>
      <c r="AC101" s="77" t="s">
        <v>1118</v>
      </c>
      <c r="AD101" s="77">
        <v>4</v>
      </c>
      <c r="AE101" s="77" t="s">
        <v>1119</v>
      </c>
      <c r="AF101" s="105"/>
    </row>
    <row r="102" spans="1:32" ht="30.75" hidden="1" thickBot="1" x14ac:dyDescent="0.3">
      <c r="A102" s="96" t="s">
        <v>1174</v>
      </c>
      <c r="B102" s="77" t="s">
        <v>159</v>
      </c>
      <c r="C102" s="77" t="s">
        <v>75</v>
      </c>
      <c r="D102" s="77" t="s">
        <v>185</v>
      </c>
      <c r="E102" s="77" t="s">
        <v>106</v>
      </c>
      <c r="F102" s="77"/>
      <c r="G102" s="77" t="s">
        <v>187</v>
      </c>
      <c r="H102" s="77"/>
      <c r="I102" s="77" t="s">
        <v>1175</v>
      </c>
      <c r="J102" s="77">
        <v>4</v>
      </c>
      <c r="K102" s="77">
        <v>80</v>
      </c>
      <c r="L102" s="77">
        <v>20</v>
      </c>
      <c r="M102" s="77"/>
      <c r="N102" s="77"/>
      <c r="O102" s="77" t="s">
        <v>129</v>
      </c>
      <c r="P102" s="77" t="s">
        <v>1124</v>
      </c>
      <c r="Q102" s="77">
        <v>0</v>
      </c>
      <c r="R102" s="77">
        <v>2</v>
      </c>
      <c r="S102" s="77" t="s">
        <v>1115</v>
      </c>
      <c r="T102" s="77">
        <v>2</v>
      </c>
      <c r="U102" s="77"/>
      <c r="V102" s="77"/>
      <c r="W102" s="77" t="s">
        <v>1115</v>
      </c>
      <c r="X102" s="77">
        <v>6</v>
      </c>
      <c r="Y102" s="77" t="s">
        <v>1135</v>
      </c>
      <c r="Z102" s="77" t="s">
        <v>1179</v>
      </c>
      <c r="AA102" s="77" t="s">
        <v>1118</v>
      </c>
      <c r="AB102" s="77" t="s">
        <v>1118</v>
      </c>
      <c r="AC102" s="77" t="s">
        <v>1118</v>
      </c>
      <c r="AD102" s="77">
        <v>4</v>
      </c>
      <c r="AE102" s="77" t="s">
        <v>1119</v>
      </c>
      <c r="AF102" s="105"/>
    </row>
    <row r="103" spans="1:32" ht="30.75" hidden="1" thickBot="1" x14ac:dyDescent="0.3">
      <c r="A103" s="96" t="s">
        <v>1174</v>
      </c>
      <c r="B103" s="77" t="s">
        <v>159</v>
      </c>
      <c r="C103" s="77" t="s">
        <v>75</v>
      </c>
      <c r="D103" s="77" t="s">
        <v>185</v>
      </c>
      <c r="E103" s="77" t="s">
        <v>107</v>
      </c>
      <c r="F103" s="77"/>
      <c r="G103" s="77" t="s">
        <v>175</v>
      </c>
      <c r="H103" s="77"/>
      <c r="I103" s="77" t="s">
        <v>1175</v>
      </c>
      <c r="J103" s="77">
        <v>4</v>
      </c>
      <c r="K103" s="77">
        <v>50</v>
      </c>
      <c r="L103" s="77">
        <v>20</v>
      </c>
      <c r="M103" s="77"/>
      <c r="N103" s="77"/>
      <c r="O103" s="77" t="s">
        <v>129</v>
      </c>
      <c r="P103" s="77" t="s">
        <v>1169</v>
      </c>
      <c r="Q103" s="77">
        <v>0</v>
      </c>
      <c r="R103" s="77">
        <v>1</v>
      </c>
      <c r="S103" s="77" t="s">
        <v>1123</v>
      </c>
      <c r="T103" s="77">
        <v>1</v>
      </c>
      <c r="U103" s="77"/>
      <c r="V103" s="77"/>
      <c r="W103" s="77" t="s">
        <v>1123</v>
      </c>
      <c r="X103" s="77">
        <v>2</v>
      </c>
      <c r="Y103" s="77" t="s">
        <v>1135</v>
      </c>
      <c r="Z103" s="77" t="s">
        <v>1136</v>
      </c>
      <c r="AA103" s="77" t="s">
        <v>1126</v>
      </c>
      <c r="AB103" s="77" t="s">
        <v>1127</v>
      </c>
      <c r="AC103" s="77" t="s">
        <v>1128</v>
      </c>
      <c r="AD103" s="77">
        <v>4</v>
      </c>
      <c r="AE103" s="77" t="s">
        <v>1172</v>
      </c>
      <c r="AF103" s="105"/>
    </row>
    <row r="104" spans="1:32" ht="30.75" hidden="1" thickBot="1" x14ac:dyDescent="0.3">
      <c r="A104" s="96" t="s">
        <v>1174</v>
      </c>
      <c r="B104" s="77" t="s">
        <v>159</v>
      </c>
      <c r="C104" s="77" t="s">
        <v>75</v>
      </c>
      <c r="D104" s="77" t="s">
        <v>185</v>
      </c>
      <c r="E104" s="77" t="s">
        <v>108</v>
      </c>
      <c r="F104" s="77"/>
      <c r="G104" s="77" t="s">
        <v>188</v>
      </c>
      <c r="H104" s="77"/>
      <c r="I104" s="77" t="s">
        <v>1175</v>
      </c>
      <c r="J104" s="77">
        <v>4</v>
      </c>
      <c r="K104" s="77">
        <v>15</v>
      </c>
      <c r="L104" s="77">
        <v>20</v>
      </c>
      <c r="M104" s="77"/>
      <c r="N104" s="77"/>
      <c r="O104" s="77" t="s">
        <v>129</v>
      </c>
      <c r="P104" s="77" t="s">
        <v>1187</v>
      </c>
      <c r="Q104" s="77">
        <v>0</v>
      </c>
      <c r="R104" s="77">
        <v>1</v>
      </c>
      <c r="S104" s="77" t="s">
        <v>1123</v>
      </c>
      <c r="T104" s="77">
        <v>1</v>
      </c>
      <c r="U104" s="77" t="s">
        <v>115</v>
      </c>
      <c r="V104" s="77"/>
      <c r="W104" s="77" t="s">
        <v>1123</v>
      </c>
      <c r="X104" s="77">
        <v>0.5</v>
      </c>
      <c r="Y104" s="77" t="s">
        <v>1135</v>
      </c>
      <c r="Z104" s="77" t="s">
        <v>1136</v>
      </c>
      <c r="AA104" s="77" t="s">
        <v>1126</v>
      </c>
      <c r="AB104" s="77" t="s">
        <v>1127</v>
      </c>
      <c r="AC104" s="77" t="s">
        <v>1128</v>
      </c>
      <c r="AD104" s="77">
        <v>4</v>
      </c>
      <c r="AE104" s="77" t="s">
        <v>1188</v>
      </c>
      <c r="AF104" s="105"/>
    </row>
    <row r="105" spans="1:32" ht="15.75" hidden="1" thickBot="1" x14ac:dyDescent="0.3">
      <c r="A105" s="96" t="s">
        <v>1174</v>
      </c>
      <c r="B105" s="77" t="s">
        <v>159</v>
      </c>
      <c r="C105" s="77" t="s">
        <v>75</v>
      </c>
      <c r="D105" s="77" t="s">
        <v>181</v>
      </c>
      <c r="E105" s="77" t="s">
        <v>109</v>
      </c>
      <c r="F105" s="77"/>
      <c r="G105" s="77" t="s">
        <v>189</v>
      </c>
      <c r="H105" s="77"/>
      <c r="I105" s="77" t="s">
        <v>1175</v>
      </c>
      <c r="J105" s="77">
        <v>4</v>
      </c>
      <c r="K105" s="77">
        <v>80</v>
      </c>
      <c r="L105" s="77">
        <v>20</v>
      </c>
      <c r="M105" s="77"/>
      <c r="N105" s="77"/>
      <c r="O105" s="77" t="s">
        <v>129</v>
      </c>
      <c r="P105" s="77" t="s">
        <v>1133</v>
      </c>
      <c r="Q105" s="77">
        <v>1</v>
      </c>
      <c r="R105" s="77">
        <v>0</v>
      </c>
      <c r="S105" s="77"/>
      <c r="T105" s="77"/>
      <c r="U105" s="77" t="s">
        <v>1114</v>
      </c>
      <c r="V105" s="77"/>
      <c r="W105" s="77" t="s">
        <v>1115</v>
      </c>
      <c r="X105" s="77">
        <v>3</v>
      </c>
      <c r="Y105" s="77" t="s">
        <v>1135</v>
      </c>
      <c r="Z105" s="77" t="s">
        <v>1136</v>
      </c>
      <c r="AA105" s="77" t="s">
        <v>1126</v>
      </c>
      <c r="AB105" s="77" t="s">
        <v>1127</v>
      </c>
      <c r="AC105" s="77" t="s">
        <v>1128</v>
      </c>
      <c r="AD105" s="77">
        <v>4</v>
      </c>
      <c r="AE105" s="77" t="s">
        <v>1129</v>
      </c>
      <c r="AF105" s="105"/>
    </row>
    <row r="106" spans="1:32" ht="15.75" hidden="1" thickBot="1" x14ac:dyDescent="0.3">
      <c r="A106" s="96" t="s">
        <v>1174</v>
      </c>
      <c r="B106" s="77" t="s">
        <v>159</v>
      </c>
      <c r="C106" s="77" t="s">
        <v>75</v>
      </c>
      <c r="D106" s="77" t="s">
        <v>181</v>
      </c>
      <c r="E106" s="77" t="s">
        <v>110</v>
      </c>
      <c r="F106" s="77"/>
      <c r="G106" s="77" t="s">
        <v>190</v>
      </c>
      <c r="H106" s="77"/>
      <c r="I106" s="77" t="s">
        <v>1175</v>
      </c>
      <c r="J106" s="77">
        <v>8</v>
      </c>
      <c r="K106" s="77">
        <v>50</v>
      </c>
      <c r="L106" s="77">
        <v>50</v>
      </c>
      <c r="M106" s="77"/>
      <c r="N106" s="77"/>
      <c r="O106" s="77" t="s">
        <v>129</v>
      </c>
      <c r="P106" s="77" t="s">
        <v>1133</v>
      </c>
      <c r="Q106" s="77">
        <v>1</v>
      </c>
      <c r="R106" s="77">
        <v>0</v>
      </c>
      <c r="S106" s="77"/>
      <c r="T106" s="77"/>
      <c r="U106" s="77" t="s">
        <v>1114</v>
      </c>
      <c r="V106" s="77" t="s">
        <v>76</v>
      </c>
      <c r="W106" s="77" t="s">
        <v>1115</v>
      </c>
      <c r="X106" s="77">
        <v>2</v>
      </c>
      <c r="Y106" s="77" t="s">
        <v>1135</v>
      </c>
      <c r="Z106" s="77" t="s">
        <v>1125</v>
      </c>
      <c r="AA106" s="77" t="s">
        <v>1126</v>
      </c>
      <c r="AB106" s="77" t="s">
        <v>1127</v>
      </c>
      <c r="AC106" s="77" t="s">
        <v>1128</v>
      </c>
      <c r="AD106" s="77">
        <v>8</v>
      </c>
      <c r="AE106" s="77" t="s">
        <v>1129</v>
      </c>
      <c r="AF106" s="105"/>
    </row>
    <row r="107" spans="1:32" ht="15.75" hidden="1" thickBot="1" x14ac:dyDescent="0.3">
      <c r="A107" s="96" t="s">
        <v>1174</v>
      </c>
      <c r="B107" s="77" t="s">
        <v>159</v>
      </c>
      <c r="C107" s="77" t="s">
        <v>75</v>
      </c>
      <c r="D107" s="77" t="s">
        <v>181</v>
      </c>
      <c r="E107" s="77" t="s">
        <v>111</v>
      </c>
      <c r="F107" s="77"/>
      <c r="G107" s="77" t="s">
        <v>191</v>
      </c>
      <c r="H107" s="77"/>
      <c r="I107" s="77" t="s">
        <v>1175</v>
      </c>
      <c r="J107" s="77">
        <v>8</v>
      </c>
      <c r="K107" s="77">
        <v>100</v>
      </c>
      <c r="L107" s="77">
        <v>20</v>
      </c>
      <c r="M107" s="77"/>
      <c r="N107" s="77"/>
      <c r="O107" s="77" t="s">
        <v>129</v>
      </c>
      <c r="P107" s="77" t="s">
        <v>1133</v>
      </c>
      <c r="Q107" s="77">
        <v>1</v>
      </c>
      <c r="R107" s="77">
        <v>0</v>
      </c>
      <c r="S107" s="77"/>
      <c r="T107" s="77"/>
      <c r="U107" s="77" t="s">
        <v>1114</v>
      </c>
      <c r="V107" s="77"/>
      <c r="W107" s="77" t="s">
        <v>1115</v>
      </c>
      <c r="X107" s="77">
        <v>4</v>
      </c>
      <c r="Y107" s="77" t="s">
        <v>1135</v>
      </c>
      <c r="Z107" s="77" t="s">
        <v>1136</v>
      </c>
      <c r="AA107" s="77" t="s">
        <v>1126</v>
      </c>
      <c r="AB107" s="77" t="s">
        <v>1127</v>
      </c>
      <c r="AC107" s="77" t="s">
        <v>1128</v>
      </c>
      <c r="AD107" s="77">
        <v>8</v>
      </c>
      <c r="AE107" s="77" t="s">
        <v>1129</v>
      </c>
      <c r="AF107" s="105"/>
    </row>
    <row r="108" spans="1:32" ht="15.75" hidden="1" thickBot="1" x14ac:dyDescent="0.3">
      <c r="A108" s="96" t="s">
        <v>1174</v>
      </c>
      <c r="B108" s="77" t="s">
        <v>159</v>
      </c>
      <c r="C108" s="77" t="s">
        <v>75</v>
      </c>
      <c r="D108" s="77" t="s">
        <v>181</v>
      </c>
      <c r="E108" s="77" t="s">
        <v>113</v>
      </c>
      <c r="F108" s="77"/>
      <c r="G108" s="77" t="s">
        <v>161</v>
      </c>
      <c r="H108" s="77"/>
      <c r="I108" s="77" t="s">
        <v>1175</v>
      </c>
      <c r="J108" s="77">
        <v>4</v>
      </c>
      <c r="K108" s="77">
        <v>50</v>
      </c>
      <c r="L108" s="77">
        <v>20</v>
      </c>
      <c r="M108" s="77">
        <v>1</v>
      </c>
      <c r="N108" s="77"/>
      <c r="O108" s="77" t="s">
        <v>129</v>
      </c>
      <c r="P108" s="77" t="s">
        <v>1133</v>
      </c>
      <c r="Q108" s="77">
        <v>2</v>
      </c>
      <c r="R108" s="77">
        <v>0</v>
      </c>
      <c r="S108" s="77"/>
      <c r="T108" s="77"/>
      <c r="U108" s="77"/>
      <c r="V108" s="77" t="s">
        <v>76</v>
      </c>
      <c r="W108" s="77" t="s">
        <v>1115</v>
      </c>
      <c r="X108" s="77">
        <v>4</v>
      </c>
      <c r="Y108" s="77" t="s">
        <v>1135</v>
      </c>
      <c r="Z108" s="77" t="s">
        <v>1136</v>
      </c>
      <c r="AA108" s="77" t="s">
        <v>1126</v>
      </c>
      <c r="AB108" s="77" t="s">
        <v>1127</v>
      </c>
      <c r="AC108" s="77" t="s">
        <v>1128</v>
      </c>
      <c r="AD108" s="77">
        <v>4</v>
      </c>
      <c r="AE108" s="77" t="s">
        <v>1172</v>
      </c>
      <c r="AF108" s="105"/>
    </row>
    <row r="109" spans="1:32" ht="15.75" hidden="1" thickBot="1" x14ac:dyDescent="0.3">
      <c r="A109" s="96" t="s">
        <v>1174</v>
      </c>
      <c r="B109" s="77" t="s">
        <v>159</v>
      </c>
      <c r="C109" s="77" t="s">
        <v>75</v>
      </c>
      <c r="D109" s="77" t="s">
        <v>181</v>
      </c>
      <c r="E109" s="77" t="s">
        <v>114</v>
      </c>
      <c r="F109" s="77"/>
      <c r="G109" s="77" t="s">
        <v>192</v>
      </c>
      <c r="H109" s="77"/>
      <c r="I109" s="77" t="s">
        <v>1175</v>
      </c>
      <c r="J109" s="77">
        <v>8</v>
      </c>
      <c r="K109" s="77">
        <v>150</v>
      </c>
      <c r="L109" s="77">
        <v>20</v>
      </c>
      <c r="M109" s="77"/>
      <c r="N109" s="77"/>
      <c r="O109" s="77" t="s">
        <v>129</v>
      </c>
      <c r="P109" s="77" t="s">
        <v>1133</v>
      </c>
      <c r="Q109" s="77">
        <v>1</v>
      </c>
      <c r="R109" s="77">
        <v>0</v>
      </c>
      <c r="S109" s="77"/>
      <c r="T109" s="77"/>
      <c r="U109" s="77" t="s">
        <v>1114</v>
      </c>
      <c r="V109" s="77"/>
      <c r="W109" s="77" t="s">
        <v>1115</v>
      </c>
      <c r="X109" s="77">
        <v>6</v>
      </c>
      <c r="Y109" s="77" t="s">
        <v>1135</v>
      </c>
      <c r="Z109" s="77" t="s">
        <v>1136</v>
      </c>
      <c r="AA109" s="77" t="s">
        <v>1126</v>
      </c>
      <c r="AB109" s="77" t="s">
        <v>1127</v>
      </c>
      <c r="AC109" s="77" t="s">
        <v>1128</v>
      </c>
      <c r="AD109" s="77">
        <v>8</v>
      </c>
      <c r="AE109" s="77" t="s">
        <v>1137</v>
      </c>
      <c r="AF109" s="105"/>
    </row>
    <row r="110" spans="1:32" ht="15.75" hidden="1" thickBot="1" x14ac:dyDescent="0.3">
      <c r="A110" s="96" t="s">
        <v>1174</v>
      </c>
      <c r="B110" s="77" t="s">
        <v>159</v>
      </c>
      <c r="C110" s="77" t="s">
        <v>75</v>
      </c>
      <c r="D110" s="77" t="s">
        <v>181</v>
      </c>
      <c r="E110" s="77" t="s">
        <v>115</v>
      </c>
      <c r="F110" s="77"/>
      <c r="G110" s="77" t="s">
        <v>193</v>
      </c>
      <c r="H110" s="77"/>
      <c r="I110" s="77" t="s">
        <v>1175</v>
      </c>
      <c r="J110" s="77">
        <v>8</v>
      </c>
      <c r="K110" s="77">
        <v>100</v>
      </c>
      <c r="L110" s="77">
        <v>20</v>
      </c>
      <c r="M110" s="77"/>
      <c r="N110" s="77"/>
      <c r="O110" s="77" t="s">
        <v>129</v>
      </c>
      <c r="P110" s="77" t="s">
        <v>1133</v>
      </c>
      <c r="Q110" s="77">
        <v>1</v>
      </c>
      <c r="R110" s="77">
        <v>0</v>
      </c>
      <c r="S110" s="77"/>
      <c r="T110" s="77"/>
      <c r="U110" s="77" t="s">
        <v>1114</v>
      </c>
      <c r="V110" s="77"/>
      <c r="W110" s="77" t="s">
        <v>1115</v>
      </c>
      <c r="X110" s="77">
        <v>4</v>
      </c>
      <c r="Y110" s="77" t="s">
        <v>1135</v>
      </c>
      <c r="Z110" s="77" t="s">
        <v>1136</v>
      </c>
      <c r="AA110" s="77" t="s">
        <v>1126</v>
      </c>
      <c r="AB110" s="77" t="s">
        <v>1127</v>
      </c>
      <c r="AC110" s="77" t="s">
        <v>1128</v>
      </c>
      <c r="AD110" s="77">
        <v>8</v>
      </c>
      <c r="AE110" s="77" t="s">
        <v>1129</v>
      </c>
      <c r="AF110" s="105"/>
    </row>
    <row r="111" spans="1:32" ht="15.75" hidden="1" thickBot="1" x14ac:dyDescent="0.3">
      <c r="A111" s="96" t="s">
        <v>1174</v>
      </c>
      <c r="B111" s="77" t="s">
        <v>159</v>
      </c>
      <c r="C111" s="77" t="s">
        <v>75</v>
      </c>
      <c r="D111" s="77" t="s">
        <v>181</v>
      </c>
      <c r="E111" s="77" t="s">
        <v>194</v>
      </c>
      <c r="F111" s="77"/>
      <c r="G111" s="77" t="s">
        <v>195</v>
      </c>
      <c r="H111" s="77"/>
      <c r="I111" s="77" t="s">
        <v>1175</v>
      </c>
      <c r="J111" s="77">
        <v>8</v>
      </c>
      <c r="K111" s="77">
        <v>100</v>
      </c>
      <c r="L111" s="77">
        <v>50</v>
      </c>
      <c r="M111" s="77"/>
      <c r="N111" s="77"/>
      <c r="O111" s="77" t="s">
        <v>129</v>
      </c>
      <c r="P111" s="77" t="s">
        <v>1133</v>
      </c>
      <c r="Q111" s="77">
        <v>2</v>
      </c>
      <c r="R111" s="77">
        <v>0</v>
      </c>
      <c r="S111" s="77"/>
      <c r="T111" s="77"/>
      <c r="U111" s="77" t="s">
        <v>70</v>
      </c>
      <c r="V111" s="77"/>
      <c r="W111" s="77" t="s">
        <v>1123</v>
      </c>
      <c r="X111" s="77">
        <v>8</v>
      </c>
      <c r="Y111" s="77" t="s">
        <v>1135</v>
      </c>
      <c r="Z111" s="77" t="s">
        <v>1125</v>
      </c>
      <c r="AA111" s="77" t="s">
        <v>1126</v>
      </c>
      <c r="AB111" s="77" t="s">
        <v>1127</v>
      </c>
      <c r="AC111" s="77" t="s">
        <v>1128</v>
      </c>
      <c r="AD111" s="77">
        <v>8</v>
      </c>
      <c r="AE111" s="77" t="s">
        <v>1165</v>
      </c>
      <c r="AF111" s="105"/>
    </row>
    <row r="112" spans="1:32" ht="15.75" hidden="1" thickBot="1" x14ac:dyDescent="0.3">
      <c r="A112" s="96" t="s">
        <v>1174</v>
      </c>
      <c r="B112" s="77" t="s">
        <v>159</v>
      </c>
      <c r="C112" s="77" t="s">
        <v>75</v>
      </c>
      <c r="D112" s="77" t="s">
        <v>181</v>
      </c>
      <c r="E112" s="77" t="s">
        <v>93</v>
      </c>
      <c r="F112" s="77"/>
      <c r="G112" s="77" t="s">
        <v>195</v>
      </c>
      <c r="H112" s="77"/>
      <c r="I112" s="77" t="s">
        <v>1175</v>
      </c>
      <c r="J112" s="77">
        <v>8</v>
      </c>
      <c r="K112" s="77">
        <v>100</v>
      </c>
      <c r="L112" s="77">
        <v>50</v>
      </c>
      <c r="M112" s="77"/>
      <c r="N112" s="77"/>
      <c r="O112" s="77" t="s">
        <v>129</v>
      </c>
      <c r="P112" s="77" t="s">
        <v>1133</v>
      </c>
      <c r="Q112" s="77">
        <v>2</v>
      </c>
      <c r="R112" s="77">
        <v>0</v>
      </c>
      <c r="S112" s="77"/>
      <c r="T112" s="77"/>
      <c r="U112" s="77" t="s">
        <v>70</v>
      </c>
      <c r="V112" s="77"/>
      <c r="W112" s="77" t="s">
        <v>1123</v>
      </c>
      <c r="X112" s="77">
        <v>8</v>
      </c>
      <c r="Y112" s="77" t="s">
        <v>1135</v>
      </c>
      <c r="Z112" s="77" t="s">
        <v>1125</v>
      </c>
      <c r="AA112" s="77" t="s">
        <v>1126</v>
      </c>
      <c r="AB112" s="77" t="s">
        <v>1127</v>
      </c>
      <c r="AC112" s="77" t="s">
        <v>1128</v>
      </c>
      <c r="AD112" s="77">
        <v>8</v>
      </c>
      <c r="AE112" s="77" t="s">
        <v>1165</v>
      </c>
      <c r="AF112" s="105"/>
    </row>
    <row r="113" spans="1:32" ht="30.75" hidden="1" thickBot="1" x14ac:dyDescent="0.3">
      <c r="A113" s="96" t="s">
        <v>1174</v>
      </c>
      <c r="B113" s="77" t="s">
        <v>159</v>
      </c>
      <c r="C113" s="77" t="s">
        <v>75</v>
      </c>
      <c r="D113" s="77" t="s">
        <v>181</v>
      </c>
      <c r="E113" s="77" t="s">
        <v>196</v>
      </c>
      <c r="F113" s="77"/>
      <c r="G113" s="77" t="s">
        <v>197</v>
      </c>
      <c r="H113" s="77"/>
      <c r="I113" s="77" t="s">
        <v>1175</v>
      </c>
      <c r="J113" s="77">
        <v>4</v>
      </c>
      <c r="K113" s="77">
        <v>80</v>
      </c>
      <c r="L113" s="77">
        <v>20</v>
      </c>
      <c r="M113" s="77"/>
      <c r="N113" s="77">
        <v>1</v>
      </c>
      <c r="O113" s="77" t="s">
        <v>129</v>
      </c>
      <c r="P113" s="77" t="s">
        <v>1169</v>
      </c>
      <c r="Q113" s="77">
        <v>2</v>
      </c>
      <c r="R113" s="77">
        <v>0</v>
      </c>
      <c r="S113" s="77"/>
      <c r="T113" s="77"/>
      <c r="U113" s="77"/>
      <c r="V113" s="77"/>
      <c r="W113" s="77" t="s">
        <v>1123</v>
      </c>
      <c r="X113" s="77">
        <v>6</v>
      </c>
      <c r="Y113" s="77" t="s">
        <v>1135</v>
      </c>
      <c r="Z113" s="77" t="s">
        <v>1136</v>
      </c>
      <c r="AA113" s="77" t="s">
        <v>1126</v>
      </c>
      <c r="AB113" s="77" t="s">
        <v>1127</v>
      </c>
      <c r="AC113" s="77" t="s">
        <v>1128</v>
      </c>
      <c r="AD113" s="77">
        <v>4</v>
      </c>
      <c r="AE113" s="77" t="s">
        <v>1129</v>
      </c>
      <c r="AF113" s="105"/>
    </row>
    <row r="114" spans="1:32" ht="30.75" hidden="1" thickBot="1" x14ac:dyDescent="0.3">
      <c r="A114" s="96" t="s">
        <v>1174</v>
      </c>
      <c r="B114" s="77" t="s">
        <v>159</v>
      </c>
      <c r="C114" s="77" t="s">
        <v>75</v>
      </c>
      <c r="D114" s="77" t="s">
        <v>181</v>
      </c>
      <c r="E114" s="77" t="s">
        <v>198</v>
      </c>
      <c r="F114" s="77"/>
      <c r="G114" s="77" t="s">
        <v>199</v>
      </c>
      <c r="H114" s="77"/>
      <c r="I114" s="77" t="s">
        <v>1175</v>
      </c>
      <c r="J114" s="77">
        <v>8</v>
      </c>
      <c r="K114" s="77">
        <v>150</v>
      </c>
      <c r="L114" s="77">
        <v>20</v>
      </c>
      <c r="M114" s="77"/>
      <c r="N114" s="77">
        <v>1</v>
      </c>
      <c r="O114" s="77" t="s">
        <v>129</v>
      </c>
      <c r="P114" s="77" t="s">
        <v>1133</v>
      </c>
      <c r="Q114" s="77">
        <v>2</v>
      </c>
      <c r="R114" s="77">
        <v>0</v>
      </c>
      <c r="S114" s="77"/>
      <c r="T114" s="77"/>
      <c r="U114" s="77" t="s">
        <v>70</v>
      </c>
      <c r="V114" s="77"/>
      <c r="W114" s="77" t="s">
        <v>1115</v>
      </c>
      <c r="X114" s="77">
        <v>12</v>
      </c>
      <c r="Y114" s="77" t="s">
        <v>1135</v>
      </c>
      <c r="Z114" s="77" t="s">
        <v>1136</v>
      </c>
      <c r="AA114" s="77" t="s">
        <v>1126</v>
      </c>
      <c r="AB114" s="77" t="s">
        <v>1127</v>
      </c>
      <c r="AC114" s="77" t="s">
        <v>1128</v>
      </c>
      <c r="AD114" s="77">
        <v>8</v>
      </c>
      <c r="AE114" s="77" t="s">
        <v>1137</v>
      </c>
      <c r="AF114" s="105"/>
    </row>
    <row r="115" spans="1:32" ht="30.75" hidden="1" thickBot="1" x14ac:dyDescent="0.3">
      <c r="A115" s="96" t="s">
        <v>1174</v>
      </c>
      <c r="B115" s="77" t="s">
        <v>159</v>
      </c>
      <c r="C115" s="77" t="s">
        <v>75</v>
      </c>
      <c r="D115" s="77" t="s">
        <v>185</v>
      </c>
      <c r="E115" s="77" t="s">
        <v>109</v>
      </c>
      <c r="F115" s="77"/>
      <c r="G115" s="77" t="s">
        <v>200</v>
      </c>
      <c r="H115" s="77"/>
      <c r="I115" s="77" t="s">
        <v>1175</v>
      </c>
      <c r="J115" s="77">
        <v>4</v>
      </c>
      <c r="K115" s="77">
        <v>80</v>
      </c>
      <c r="L115" s="77">
        <v>20</v>
      </c>
      <c r="M115" s="77"/>
      <c r="N115" s="77"/>
      <c r="O115" s="77" t="s">
        <v>129</v>
      </c>
      <c r="P115" s="77" t="s">
        <v>1133</v>
      </c>
      <c r="Q115" s="77">
        <v>0</v>
      </c>
      <c r="R115" s="77">
        <v>2</v>
      </c>
      <c r="S115" s="77" t="s">
        <v>1115</v>
      </c>
      <c r="T115" s="77">
        <v>2</v>
      </c>
      <c r="U115" s="77" t="s">
        <v>37</v>
      </c>
      <c r="V115" s="77"/>
      <c r="W115" s="77" t="s">
        <v>1115</v>
      </c>
      <c r="X115" s="77">
        <v>6</v>
      </c>
      <c r="Y115" s="77" t="s">
        <v>1135</v>
      </c>
      <c r="Z115" s="77" t="s">
        <v>1136</v>
      </c>
      <c r="AA115" s="77" t="s">
        <v>1126</v>
      </c>
      <c r="AB115" s="77" t="s">
        <v>1127</v>
      </c>
      <c r="AC115" s="77" t="s">
        <v>1128</v>
      </c>
      <c r="AD115" s="77">
        <v>4</v>
      </c>
      <c r="AE115" s="77" t="s">
        <v>1129</v>
      </c>
      <c r="AF115" s="105"/>
    </row>
    <row r="116" spans="1:32" ht="30.75" hidden="1" thickBot="1" x14ac:dyDescent="0.3">
      <c r="A116" s="96" t="s">
        <v>1174</v>
      </c>
      <c r="B116" s="77" t="s">
        <v>159</v>
      </c>
      <c r="C116" s="77" t="s">
        <v>75</v>
      </c>
      <c r="D116" s="77" t="s">
        <v>185</v>
      </c>
      <c r="E116" s="77" t="s">
        <v>110</v>
      </c>
      <c r="F116" s="77"/>
      <c r="G116" s="77" t="s">
        <v>201</v>
      </c>
      <c r="H116" s="77"/>
      <c r="I116" s="77" t="s">
        <v>1175</v>
      </c>
      <c r="J116" s="77">
        <v>8</v>
      </c>
      <c r="K116" s="77">
        <v>50</v>
      </c>
      <c r="L116" s="77">
        <v>50</v>
      </c>
      <c r="M116" s="77"/>
      <c r="N116" s="77"/>
      <c r="O116" s="77" t="s">
        <v>129</v>
      </c>
      <c r="P116" s="77" t="s">
        <v>1133</v>
      </c>
      <c r="Q116" s="77">
        <v>0</v>
      </c>
      <c r="R116" s="77">
        <v>1</v>
      </c>
      <c r="S116" s="77" t="s">
        <v>1115</v>
      </c>
      <c r="T116" s="77">
        <v>1</v>
      </c>
      <c r="U116" s="77" t="s">
        <v>37</v>
      </c>
      <c r="V116" s="77" t="s">
        <v>76</v>
      </c>
      <c r="W116" s="77" t="s">
        <v>1115</v>
      </c>
      <c r="X116" s="77">
        <v>2</v>
      </c>
      <c r="Y116" s="77" t="s">
        <v>1135</v>
      </c>
      <c r="Z116" s="77" t="s">
        <v>1125</v>
      </c>
      <c r="AA116" s="77" t="s">
        <v>1126</v>
      </c>
      <c r="AB116" s="77" t="s">
        <v>1127</v>
      </c>
      <c r="AC116" s="77" t="s">
        <v>1128</v>
      </c>
      <c r="AD116" s="77">
        <v>8</v>
      </c>
      <c r="AE116" s="77" t="s">
        <v>1129</v>
      </c>
      <c r="AF116" s="105"/>
    </row>
    <row r="117" spans="1:32" ht="30.75" hidden="1" thickBot="1" x14ac:dyDescent="0.3">
      <c r="A117" s="96" t="s">
        <v>1174</v>
      </c>
      <c r="B117" s="77" t="s">
        <v>159</v>
      </c>
      <c r="C117" s="77" t="s">
        <v>75</v>
      </c>
      <c r="D117" s="77" t="s">
        <v>185</v>
      </c>
      <c r="E117" s="77" t="s">
        <v>111</v>
      </c>
      <c r="F117" s="77"/>
      <c r="G117" s="77" t="s">
        <v>202</v>
      </c>
      <c r="H117" s="77"/>
      <c r="I117" s="77" t="s">
        <v>1175</v>
      </c>
      <c r="J117" s="77">
        <v>8</v>
      </c>
      <c r="K117" s="77">
        <v>100</v>
      </c>
      <c r="L117" s="77">
        <v>20</v>
      </c>
      <c r="M117" s="77"/>
      <c r="N117" s="77"/>
      <c r="O117" s="77" t="s">
        <v>129</v>
      </c>
      <c r="P117" s="77" t="s">
        <v>1133</v>
      </c>
      <c r="Q117" s="77">
        <v>0</v>
      </c>
      <c r="R117" s="77">
        <v>2</v>
      </c>
      <c r="S117" s="77" t="s">
        <v>1115</v>
      </c>
      <c r="T117" s="77">
        <v>2</v>
      </c>
      <c r="U117" s="77" t="s">
        <v>37</v>
      </c>
      <c r="V117" s="77"/>
      <c r="W117" s="77" t="s">
        <v>1115</v>
      </c>
      <c r="X117" s="77">
        <v>8</v>
      </c>
      <c r="Y117" s="77" t="s">
        <v>1135</v>
      </c>
      <c r="Z117" s="77" t="s">
        <v>1136</v>
      </c>
      <c r="AA117" s="77" t="s">
        <v>1126</v>
      </c>
      <c r="AB117" s="77" t="s">
        <v>1127</v>
      </c>
      <c r="AC117" s="77" t="s">
        <v>1128</v>
      </c>
      <c r="AD117" s="77">
        <v>8</v>
      </c>
      <c r="AE117" s="77" t="s">
        <v>1129</v>
      </c>
      <c r="AF117" s="105"/>
    </row>
    <row r="118" spans="1:32" ht="30.75" hidden="1" thickBot="1" x14ac:dyDescent="0.3">
      <c r="A118" s="96" t="s">
        <v>1174</v>
      </c>
      <c r="B118" s="77" t="s">
        <v>159</v>
      </c>
      <c r="C118" s="77" t="s">
        <v>75</v>
      </c>
      <c r="D118" s="77" t="s">
        <v>185</v>
      </c>
      <c r="E118" s="77" t="s">
        <v>113</v>
      </c>
      <c r="F118" s="77"/>
      <c r="G118" s="77" t="s">
        <v>175</v>
      </c>
      <c r="H118" s="77"/>
      <c r="I118" s="77" t="s">
        <v>1175</v>
      </c>
      <c r="J118" s="77">
        <v>4</v>
      </c>
      <c r="K118" s="77">
        <v>50</v>
      </c>
      <c r="L118" s="77">
        <v>20</v>
      </c>
      <c r="M118" s="77"/>
      <c r="N118" s="77"/>
      <c r="O118" s="77" t="s">
        <v>129</v>
      </c>
      <c r="P118" s="77" t="s">
        <v>1133</v>
      </c>
      <c r="Q118" s="77">
        <v>0</v>
      </c>
      <c r="R118" s="77">
        <v>1</v>
      </c>
      <c r="S118" s="77" t="s">
        <v>1115</v>
      </c>
      <c r="T118" s="77">
        <v>1</v>
      </c>
      <c r="U118" s="77"/>
      <c r="V118" s="77" t="s">
        <v>76</v>
      </c>
      <c r="W118" s="77" t="s">
        <v>1115</v>
      </c>
      <c r="X118" s="77">
        <v>2</v>
      </c>
      <c r="Y118" s="77" t="s">
        <v>1135</v>
      </c>
      <c r="Z118" s="77" t="s">
        <v>1136</v>
      </c>
      <c r="AA118" s="77" t="s">
        <v>1126</v>
      </c>
      <c r="AB118" s="77" t="s">
        <v>1127</v>
      </c>
      <c r="AC118" s="77" t="s">
        <v>1128</v>
      </c>
      <c r="AD118" s="77">
        <v>4</v>
      </c>
      <c r="AE118" s="77" t="s">
        <v>1172</v>
      </c>
      <c r="AF118" s="105"/>
    </row>
    <row r="119" spans="1:32" ht="30.75" hidden="1" thickBot="1" x14ac:dyDescent="0.3">
      <c r="A119" s="96" t="s">
        <v>1174</v>
      </c>
      <c r="B119" s="77" t="s">
        <v>159</v>
      </c>
      <c r="C119" s="77" t="s">
        <v>75</v>
      </c>
      <c r="D119" s="77" t="s">
        <v>185</v>
      </c>
      <c r="E119" s="77" t="s">
        <v>114</v>
      </c>
      <c r="F119" s="77"/>
      <c r="G119" s="77" t="s">
        <v>203</v>
      </c>
      <c r="H119" s="77"/>
      <c r="I119" s="77" t="s">
        <v>1175</v>
      </c>
      <c r="J119" s="77">
        <v>8</v>
      </c>
      <c r="K119" s="77">
        <v>150</v>
      </c>
      <c r="L119" s="77">
        <v>20</v>
      </c>
      <c r="M119" s="77"/>
      <c r="N119" s="77"/>
      <c r="O119" s="77" t="s">
        <v>129</v>
      </c>
      <c r="P119" s="77" t="s">
        <v>1133</v>
      </c>
      <c r="Q119" s="77">
        <v>0</v>
      </c>
      <c r="R119" s="77">
        <v>2</v>
      </c>
      <c r="S119" s="77" t="s">
        <v>1115</v>
      </c>
      <c r="T119" s="77">
        <v>2</v>
      </c>
      <c r="U119" s="77" t="s">
        <v>37</v>
      </c>
      <c r="V119" s="77"/>
      <c r="W119" s="77" t="s">
        <v>1115</v>
      </c>
      <c r="X119" s="77">
        <v>12</v>
      </c>
      <c r="Y119" s="77" t="s">
        <v>1135</v>
      </c>
      <c r="Z119" s="77" t="s">
        <v>1136</v>
      </c>
      <c r="AA119" s="77" t="s">
        <v>1126</v>
      </c>
      <c r="AB119" s="77" t="s">
        <v>1127</v>
      </c>
      <c r="AC119" s="77" t="s">
        <v>1128</v>
      </c>
      <c r="AD119" s="77">
        <v>8</v>
      </c>
      <c r="AE119" s="77" t="s">
        <v>1137</v>
      </c>
      <c r="AF119" s="105"/>
    </row>
    <row r="120" spans="1:32" ht="30.75" hidden="1" thickBot="1" x14ac:dyDescent="0.3">
      <c r="A120" s="96" t="s">
        <v>1174</v>
      </c>
      <c r="B120" s="77" t="s">
        <v>159</v>
      </c>
      <c r="C120" s="77" t="s">
        <v>75</v>
      </c>
      <c r="D120" s="77" t="s">
        <v>185</v>
      </c>
      <c r="E120" s="77" t="s">
        <v>115</v>
      </c>
      <c r="F120" s="77"/>
      <c r="G120" s="77" t="s">
        <v>204</v>
      </c>
      <c r="H120" s="77"/>
      <c r="I120" s="77" t="s">
        <v>1175</v>
      </c>
      <c r="J120" s="77">
        <v>8</v>
      </c>
      <c r="K120" s="77">
        <v>100</v>
      </c>
      <c r="L120" s="77">
        <v>20</v>
      </c>
      <c r="M120" s="77"/>
      <c r="N120" s="77"/>
      <c r="O120" s="77" t="s">
        <v>129</v>
      </c>
      <c r="P120" s="77" t="s">
        <v>1133</v>
      </c>
      <c r="Q120" s="77">
        <v>0</v>
      </c>
      <c r="R120" s="77">
        <v>2</v>
      </c>
      <c r="S120" s="77" t="s">
        <v>1115</v>
      </c>
      <c r="T120" s="77">
        <v>2</v>
      </c>
      <c r="U120" s="77" t="s">
        <v>37</v>
      </c>
      <c r="V120" s="77"/>
      <c r="W120" s="77" t="s">
        <v>1115</v>
      </c>
      <c r="X120" s="77">
        <v>8</v>
      </c>
      <c r="Y120" s="77" t="s">
        <v>1135</v>
      </c>
      <c r="Z120" s="77" t="s">
        <v>1136</v>
      </c>
      <c r="AA120" s="77" t="s">
        <v>1126</v>
      </c>
      <c r="AB120" s="77" t="s">
        <v>1127</v>
      </c>
      <c r="AC120" s="77" t="s">
        <v>1128</v>
      </c>
      <c r="AD120" s="77">
        <v>8</v>
      </c>
      <c r="AE120" s="77" t="s">
        <v>1129</v>
      </c>
      <c r="AF120" s="105"/>
    </row>
    <row r="121" spans="1:32" ht="30.75" hidden="1" thickBot="1" x14ac:dyDescent="0.3">
      <c r="A121" s="96" t="s">
        <v>1174</v>
      </c>
      <c r="B121" s="77" t="s">
        <v>159</v>
      </c>
      <c r="C121" s="77" t="s">
        <v>75</v>
      </c>
      <c r="D121" s="77" t="s">
        <v>185</v>
      </c>
      <c r="E121" s="77" t="s">
        <v>194</v>
      </c>
      <c r="F121" s="77"/>
      <c r="G121" s="77" t="s">
        <v>205</v>
      </c>
      <c r="H121" s="77"/>
      <c r="I121" s="77" t="s">
        <v>1175</v>
      </c>
      <c r="J121" s="77">
        <v>8</v>
      </c>
      <c r="K121" s="77">
        <v>100</v>
      </c>
      <c r="L121" s="77">
        <v>50</v>
      </c>
      <c r="M121" s="77"/>
      <c r="N121" s="77"/>
      <c r="O121" s="77" t="s">
        <v>129</v>
      </c>
      <c r="P121" s="77" t="s">
        <v>1133</v>
      </c>
      <c r="Q121" s="77">
        <v>0</v>
      </c>
      <c r="R121" s="77">
        <v>1</v>
      </c>
      <c r="S121" s="77" t="s">
        <v>1123</v>
      </c>
      <c r="T121" s="77">
        <v>1</v>
      </c>
      <c r="U121" s="77" t="s">
        <v>115</v>
      </c>
      <c r="V121" s="77"/>
      <c r="W121" s="77" t="s">
        <v>1123</v>
      </c>
      <c r="X121" s="77">
        <v>4</v>
      </c>
      <c r="Y121" s="77" t="s">
        <v>1135</v>
      </c>
      <c r="Z121" s="77" t="s">
        <v>1125</v>
      </c>
      <c r="AA121" s="77" t="s">
        <v>1126</v>
      </c>
      <c r="AB121" s="77" t="s">
        <v>1127</v>
      </c>
      <c r="AC121" s="77" t="s">
        <v>1128</v>
      </c>
      <c r="AD121" s="77">
        <v>8</v>
      </c>
      <c r="AE121" s="77" t="s">
        <v>1165</v>
      </c>
      <c r="AF121" s="105"/>
    </row>
    <row r="122" spans="1:32" ht="30.75" hidden="1" thickBot="1" x14ac:dyDescent="0.3">
      <c r="A122" s="96" t="s">
        <v>1174</v>
      </c>
      <c r="B122" s="77" t="s">
        <v>159</v>
      </c>
      <c r="C122" s="77" t="s">
        <v>75</v>
      </c>
      <c r="D122" s="77" t="s">
        <v>185</v>
      </c>
      <c r="E122" s="77" t="s">
        <v>93</v>
      </c>
      <c r="F122" s="77"/>
      <c r="G122" s="77" t="s">
        <v>205</v>
      </c>
      <c r="H122" s="77"/>
      <c r="I122" s="77" t="s">
        <v>1175</v>
      </c>
      <c r="J122" s="77">
        <v>8</v>
      </c>
      <c r="K122" s="77">
        <v>100</v>
      </c>
      <c r="L122" s="77">
        <v>50</v>
      </c>
      <c r="M122" s="77"/>
      <c r="N122" s="77"/>
      <c r="O122" s="77" t="s">
        <v>129</v>
      </c>
      <c r="P122" s="77" t="s">
        <v>1133</v>
      </c>
      <c r="Q122" s="77">
        <v>0</v>
      </c>
      <c r="R122" s="77">
        <v>1</v>
      </c>
      <c r="S122" s="77" t="s">
        <v>1123</v>
      </c>
      <c r="T122" s="77">
        <v>1</v>
      </c>
      <c r="U122" s="77" t="s">
        <v>115</v>
      </c>
      <c r="V122" s="77"/>
      <c r="W122" s="77" t="s">
        <v>1123</v>
      </c>
      <c r="X122" s="77">
        <v>4</v>
      </c>
      <c r="Y122" s="77" t="s">
        <v>1135</v>
      </c>
      <c r="Z122" s="77" t="s">
        <v>1125</v>
      </c>
      <c r="AA122" s="77" t="s">
        <v>1126</v>
      </c>
      <c r="AB122" s="77" t="s">
        <v>1127</v>
      </c>
      <c r="AC122" s="77" t="s">
        <v>1128</v>
      </c>
      <c r="AD122" s="77">
        <v>8</v>
      </c>
      <c r="AE122" s="77" t="s">
        <v>1165</v>
      </c>
      <c r="AF122" s="105"/>
    </row>
    <row r="123" spans="1:32" ht="30.75" hidden="1" thickBot="1" x14ac:dyDescent="0.3">
      <c r="A123" s="96" t="s">
        <v>1174</v>
      </c>
      <c r="B123" s="77" t="s">
        <v>159</v>
      </c>
      <c r="C123" s="77" t="s">
        <v>75</v>
      </c>
      <c r="D123" s="77" t="s">
        <v>185</v>
      </c>
      <c r="E123" s="77" t="s">
        <v>196</v>
      </c>
      <c r="F123" s="77"/>
      <c r="G123" s="77" t="s">
        <v>206</v>
      </c>
      <c r="H123" s="77"/>
      <c r="I123" s="77" t="s">
        <v>1175</v>
      </c>
      <c r="J123" s="77">
        <v>4</v>
      </c>
      <c r="K123" s="77">
        <v>80</v>
      </c>
      <c r="L123" s="77">
        <v>20</v>
      </c>
      <c r="M123" s="77"/>
      <c r="N123" s="77"/>
      <c r="O123" s="77" t="s">
        <v>129</v>
      </c>
      <c r="P123" s="77" t="s">
        <v>1169</v>
      </c>
      <c r="Q123" s="77">
        <v>0</v>
      </c>
      <c r="R123" s="77">
        <v>3</v>
      </c>
      <c r="S123" s="77" t="s">
        <v>1123</v>
      </c>
      <c r="T123" s="77">
        <v>3</v>
      </c>
      <c r="U123" s="77"/>
      <c r="V123" s="77"/>
      <c r="W123" s="77" t="s">
        <v>1123</v>
      </c>
      <c r="X123" s="77">
        <v>9</v>
      </c>
      <c r="Y123" s="77" t="s">
        <v>1135</v>
      </c>
      <c r="Z123" s="77" t="s">
        <v>1136</v>
      </c>
      <c r="AA123" s="77" t="s">
        <v>1126</v>
      </c>
      <c r="AB123" s="77" t="s">
        <v>1127</v>
      </c>
      <c r="AC123" s="77" t="s">
        <v>1128</v>
      </c>
      <c r="AD123" s="77">
        <v>4</v>
      </c>
      <c r="AE123" s="77" t="s">
        <v>1129</v>
      </c>
      <c r="AF123" s="105"/>
    </row>
    <row r="124" spans="1:32" ht="30.75" hidden="1" thickBot="1" x14ac:dyDescent="0.3">
      <c r="A124" s="96" t="s">
        <v>1174</v>
      </c>
      <c r="B124" s="77" t="s">
        <v>159</v>
      </c>
      <c r="C124" s="77" t="s">
        <v>75</v>
      </c>
      <c r="D124" s="77" t="s">
        <v>185</v>
      </c>
      <c r="E124" s="77" t="s">
        <v>198</v>
      </c>
      <c r="F124" s="77"/>
      <c r="G124" s="77" t="s">
        <v>199</v>
      </c>
      <c r="H124" s="77"/>
      <c r="I124" s="77" t="s">
        <v>1175</v>
      </c>
      <c r="J124" s="77">
        <v>8</v>
      </c>
      <c r="K124" s="77">
        <v>150</v>
      </c>
      <c r="L124" s="77">
        <v>20</v>
      </c>
      <c r="M124" s="77"/>
      <c r="N124" s="77"/>
      <c r="O124" s="77" t="s">
        <v>129</v>
      </c>
      <c r="P124" s="77" t="s">
        <v>1133</v>
      </c>
      <c r="Q124" s="77">
        <v>0</v>
      </c>
      <c r="R124" s="77">
        <v>3</v>
      </c>
      <c r="S124" s="77" t="s">
        <v>1115</v>
      </c>
      <c r="T124" s="77">
        <v>3</v>
      </c>
      <c r="U124" s="77" t="s">
        <v>115</v>
      </c>
      <c r="V124" s="77"/>
      <c r="W124" s="77" t="s">
        <v>1115</v>
      </c>
      <c r="X124" s="77">
        <v>18</v>
      </c>
      <c r="Y124" s="77" t="s">
        <v>1135</v>
      </c>
      <c r="Z124" s="77" t="s">
        <v>1136</v>
      </c>
      <c r="AA124" s="77" t="s">
        <v>1126</v>
      </c>
      <c r="AB124" s="77" t="s">
        <v>1127</v>
      </c>
      <c r="AC124" s="77" t="s">
        <v>1128</v>
      </c>
      <c r="AD124" s="77">
        <v>8</v>
      </c>
      <c r="AE124" s="77" t="s">
        <v>1137</v>
      </c>
      <c r="AF124" s="105"/>
    </row>
    <row r="125" spans="1:32" ht="15.75" hidden="1" thickBot="1" x14ac:dyDescent="0.3">
      <c r="A125" s="96" t="s">
        <v>1174</v>
      </c>
      <c r="B125" s="77" t="s">
        <v>159</v>
      </c>
      <c r="C125" s="77" t="s">
        <v>75</v>
      </c>
      <c r="D125" s="77" t="s">
        <v>181</v>
      </c>
      <c r="E125" s="77" t="s">
        <v>207</v>
      </c>
      <c r="F125" s="77"/>
      <c r="G125" s="77" t="s">
        <v>208</v>
      </c>
      <c r="H125" s="77"/>
      <c r="I125" s="77" t="s">
        <v>1175</v>
      </c>
      <c r="J125" s="77">
        <v>4</v>
      </c>
      <c r="K125" s="77">
        <v>50</v>
      </c>
      <c r="L125" s="77">
        <v>20</v>
      </c>
      <c r="M125" s="77"/>
      <c r="N125" s="77"/>
      <c r="O125" s="77" t="s">
        <v>129</v>
      </c>
      <c r="P125" s="77" t="s">
        <v>1189</v>
      </c>
      <c r="Q125" s="77">
        <v>1</v>
      </c>
      <c r="R125" s="77">
        <v>0</v>
      </c>
      <c r="S125" s="77"/>
      <c r="T125" s="77"/>
      <c r="U125" s="77"/>
      <c r="V125" s="77" t="s">
        <v>76</v>
      </c>
      <c r="W125" s="77" t="s">
        <v>1123</v>
      </c>
      <c r="X125" s="77">
        <v>2</v>
      </c>
      <c r="Y125" s="77" t="s">
        <v>1135</v>
      </c>
      <c r="Z125" s="77" t="s">
        <v>1117</v>
      </c>
      <c r="AA125" s="77" t="s">
        <v>1118</v>
      </c>
      <c r="AB125" s="77" t="s">
        <v>1118</v>
      </c>
      <c r="AC125" s="77" t="s">
        <v>1118</v>
      </c>
      <c r="AD125" s="77">
        <v>4</v>
      </c>
      <c r="AE125" s="77" t="s">
        <v>1119</v>
      </c>
      <c r="AF125" s="105"/>
    </row>
    <row r="126" spans="1:32" ht="15.75" hidden="1" thickBot="1" x14ac:dyDescent="0.3">
      <c r="A126" s="96" t="s">
        <v>1174</v>
      </c>
      <c r="B126" s="77" t="s">
        <v>159</v>
      </c>
      <c r="C126" s="77" t="s">
        <v>75</v>
      </c>
      <c r="D126" s="77" t="s">
        <v>181</v>
      </c>
      <c r="E126" s="77" t="s">
        <v>209</v>
      </c>
      <c r="F126" s="77"/>
      <c r="G126" s="77" t="s">
        <v>210</v>
      </c>
      <c r="H126" s="77"/>
      <c r="I126" s="77" t="s">
        <v>1175</v>
      </c>
      <c r="J126" s="77">
        <v>4</v>
      </c>
      <c r="K126" s="77">
        <v>80</v>
      </c>
      <c r="L126" s="77">
        <v>20</v>
      </c>
      <c r="M126" s="77">
        <v>1</v>
      </c>
      <c r="N126" s="77"/>
      <c r="O126" s="77" t="s">
        <v>129</v>
      </c>
      <c r="P126" s="77" t="s">
        <v>1189</v>
      </c>
      <c r="Q126" s="77">
        <v>2</v>
      </c>
      <c r="R126" s="77">
        <v>0</v>
      </c>
      <c r="S126" s="77"/>
      <c r="T126" s="77"/>
      <c r="U126" s="77" t="s">
        <v>70</v>
      </c>
      <c r="V126" s="77" t="s">
        <v>76</v>
      </c>
      <c r="W126" s="77" t="s">
        <v>1123</v>
      </c>
      <c r="X126" s="77">
        <v>6</v>
      </c>
      <c r="Y126" s="77" t="s">
        <v>1135</v>
      </c>
      <c r="Z126" s="77" t="s">
        <v>1117</v>
      </c>
      <c r="AA126" s="77" t="s">
        <v>1118</v>
      </c>
      <c r="AB126" s="77" t="s">
        <v>1118</v>
      </c>
      <c r="AC126" s="77" t="s">
        <v>1118</v>
      </c>
      <c r="AD126" s="77">
        <v>4</v>
      </c>
      <c r="AE126" s="77" t="s">
        <v>1119</v>
      </c>
      <c r="AF126" s="105"/>
    </row>
    <row r="127" spans="1:32" ht="15.75" hidden="1" thickBot="1" x14ac:dyDescent="0.3">
      <c r="A127" s="96" t="s">
        <v>1174</v>
      </c>
      <c r="B127" s="77" t="s">
        <v>159</v>
      </c>
      <c r="C127" s="77" t="s">
        <v>75</v>
      </c>
      <c r="D127" s="77" t="s">
        <v>181</v>
      </c>
      <c r="E127" s="77" t="s">
        <v>211</v>
      </c>
      <c r="F127" s="77"/>
      <c r="G127" s="77" t="s">
        <v>210</v>
      </c>
      <c r="H127" s="77"/>
      <c r="I127" s="77" t="s">
        <v>1175</v>
      </c>
      <c r="J127" s="77">
        <v>4</v>
      </c>
      <c r="K127" s="77">
        <v>80</v>
      </c>
      <c r="L127" s="77">
        <v>20</v>
      </c>
      <c r="M127" s="77">
        <v>1</v>
      </c>
      <c r="N127" s="77"/>
      <c r="O127" s="77" t="s">
        <v>129</v>
      </c>
      <c r="P127" s="77" t="s">
        <v>1189</v>
      </c>
      <c r="Q127" s="77">
        <v>2</v>
      </c>
      <c r="R127" s="77">
        <v>0</v>
      </c>
      <c r="S127" s="77"/>
      <c r="T127" s="77"/>
      <c r="U127" s="77" t="s">
        <v>70</v>
      </c>
      <c r="V127" s="77" t="s">
        <v>76</v>
      </c>
      <c r="W127" s="77" t="s">
        <v>1123</v>
      </c>
      <c r="X127" s="77">
        <v>6</v>
      </c>
      <c r="Y127" s="77" t="s">
        <v>1135</v>
      </c>
      <c r="Z127" s="77" t="s">
        <v>1117</v>
      </c>
      <c r="AA127" s="77" t="s">
        <v>1118</v>
      </c>
      <c r="AB127" s="77" t="s">
        <v>1118</v>
      </c>
      <c r="AC127" s="77" t="s">
        <v>1118</v>
      </c>
      <c r="AD127" s="77">
        <v>4</v>
      </c>
      <c r="AE127" s="77" t="s">
        <v>1119</v>
      </c>
      <c r="AF127" s="105"/>
    </row>
    <row r="128" spans="1:32" ht="15.75" hidden="1" thickBot="1" x14ac:dyDescent="0.3">
      <c r="A128" s="96" t="s">
        <v>1174</v>
      </c>
      <c r="B128" s="77" t="s">
        <v>159</v>
      </c>
      <c r="C128" s="77" t="s">
        <v>75</v>
      </c>
      <c r="D128" s="77" t="s">
        <v>181</v>
      </c>
      <c r="E128" s="77" t="s">
        <v>42</v>
      </c>
      <c r="F128" s="77"/>
      <c r="G128" s="77" t="s">
        <v>1190</v>
      </c>
      <c r="H128" s="77"/>
      <c r="I128" s="77" t="s">
        <v>1175</v>
      </c>
      <c r="J128" s="77">
        <v>4</v>
      </c>
      <c r="K128" s="77">
        <v>80</v>
      </c>
      <c r="L128" s="77">
        <v>20</v>
      </c>
      <c r="M128" s="77"/>
      <c r="N128" s="77"/>
      <c r="O128" s="77" t="s">
        <v>129</v>
      </c>
      <c r="P128" s="77" t="s">
        <v>1189</v>
      </c>
      <c r="Q128" s="77">
        <v>0</v>
      </c>
      <c r="R128" s="77">
        <v>0</v>
      </c>
      <c r="S128" s="77"/>
      <c r="T128" s="77"/>
      <c r="U128" s="77"/>
      <c r="V128" s="77"/>
      <c r="W128" s="77" t="s">
        <v>1123</v>
      </c>
      <c r="X128" s="77">
        <v>3</v>
      </c>
      <c r="Y128" s="77" t="s">
        <v>1135</v>
      </c>
      <c r="Z128" s="77" t="s">
        <v>1117</v>
      </c>
      <c r="AA128" s="77" t="s">
        <v>1118</v>
      </c>
      <c r="AB128" s="77" t="s">
        <v>1118</v>
      </c>
      <c r="AC128" s="77" t="s">
        <v>1118</v>
      </c>
      <c r="AD128" s="77">
        <v>4</v>
      </c>
      <c r="AE128" s="77" t="s">
        <v>1119</v>
      </c>
      <c r="AF128" s="105"/>
    </row>
    <row r="129" spans="1:32" ht="15.75" hidden="1" thickBot="1" x14ac:dyDescent="0.3">
      <c r="A129" s="96" t="s">
        <v>1174</v>
      </c>
      <c r="B129" s="77" t="s">
        <v>159</v>
      </c>
      <c r="C129" s="77" t="s">
        <v>75</v>
      </c>
      <c r="D129" s="77" t="s">
        <v>181</v>
      </c>
      <c r="E129" s="77" t="s">
        <v>392</v>
      </c>
      <c r="F129" s="77"/>
      <c r="G129" s="77" t="s">
        <v>1191</v>
      </c>
      <c r="H129" s="77"/>
      <c r="I129" s="77" t="s">
        <v>1175</v>
      </c>
      <c r="J129" s="77">
        <v>4</v>
      </c>
      <c r="K129" s="77">
        <v>25</v>
      </c>
      <c r="L129" s="77">
        <v>20</v>
      </c>
      <c r="M129" s="77"/>
      <c r="N129" s="77"/>
      <c r="O129" s="77" t="s">
        <v>129</v>
      </c>
      <c r="P129" s="77" t="s">
        <v>1189</v>
      </c>
      <c r="Q129" s="77">
        <v>0</v>
      </c>
      <c r="R129" s="77">
        <v>0</v>
      </c>
      <c r="S129" s="77"/>
      <c r="T129" s="77"/>
      <c r="U129" s="77"/>
      <c r="V129" s="77"/>
      <c r="W129" s="77" t="s">
        <v>1115</v>
      </c>
      <c r="X129" s="77">
        <v>1</v>
      </c>
      <c r="Y129" s="77" t="s">
        <v>1135</v>
      </c>
      <c r="Z129" s="77" t="s">
        <v>1117</v>
      </c>
      <c r="AA129" s="77" t="s">
        <v>1118</v>
      </c>
      <c r="AB129" s="77" t="s">
        <v>1118</v>
      </c>
      <c r="AC129" s="77" t="s">
        <v>1118</v>
      </c>
      <c r="AD129" s="77">
        <v>4</v>
      </c>
      <c r="AE129" s="77" t="s">
        <v>1119</v>
      </c>
      <c r="AF129" s="105"/>
    </row>
    <row r="130" spans="1:32" ht="15.75" hidden="1" thickBot="1" x14ac:dyDescent="0.3">
      <c r="A130" s="96" t="s">
        <v>1174</v>
      </c>
      <c r="B130" s="77" t="s">
        <v>159</v>
      </c>
      <c r="C130" s="77" t="s">
        <v>75</v>
      </c>
      <c r="D130" s="77" t="s">
        <v>181</v>
      </c>
      <c r="E130" s="77" t="s">
        <v>212</v>
      </c>
      <c r="F130" s="77"/>
      <c r="G130" s="77" t="s">
        <v>153</v>
      </c>
      <c r="H130" s="77"/>
      <c r="I130" s="77" t="s">
        <v>1175</v>
      </c>
      <c r="J130" s="77">
        <v>12</v>
      </c>
      <c r="K130" s="77">
        <v>150</v>
      </c>
      <c r="L130" s="77">
        <v>50</v>
      </c>
      <c r="M130" s="77">
        <v>1</v>
      </c>
      <c r="N130" s="77"/>
      <c r="O130" s="77" t="s">
        <v>129</v>
      </c>
      <c r="P130" s="77" t="s">
        <v>1189</v>
      </c>
      <c r="Q130" s="77">
        <v>2</v>
      </c>
      <c r="R130" s="77">
        <v>0</v>
      </c>
      <c r="S130" s="77"/>
      <c r="T130" s="77"/>
      <c r="U130" s="77" t="s">
        <v>70</v>
      </c>
      <c r="V130" s="77"/>
      <c r="W130" s="77" t="s">
        <v>1123</v>
      </c>
      <c r="X130" s="77">
        <v>12</v>
      </c>
      <c r="Y130" s="77" t="s">
        <v>1135</v>
      </c>
      <c r="Z130" s="77" t="s">
        <v>1117</v>
      </c>
      <c r="AA130" s="77" t="s">
        <v>1118</v>
      </c>
      <c r="AB130" s="77" t="s">
        <v>1118</v>
      </c>
      <c r="AC130" s="77" t="s">
        <v>1118</v>
      </c>
      <c r="AD130" s="77">
        <v>12</v>
      </c>
      <c r="AE130" s="77" t="s">
        <v>1119</v>
      </c>
      <c r="AF130" s="105"/>
    </row>
    <row r="131" spans="1:32" ht="30.75" hidden="1" thickBot="1" x14ac:dyDescent="0.3">
      <c r="A131" s="96" t="s">
        <v>1174</v>
      </c>
      <c r="B131" s="77" t="s">
        <v>159</v>
      </c>
      <c r="C131" s="77" t="s">
        <v>75</v>
      </c>
      <c r="D131" s="77" t="s">
        <v>185</v>
      </c>
      <c r="E131" s="77" t="s">
        <v>207</v>
      </c>
      <c r="F131" s="77"/>
      <c r="G131" s="77" t="s">
        <v>213</v>
      </c>
      <c r="H131" s="77"/>
      <c r="I131" s="77" t="s">
        <v>1175</v>
      </c>
      <c r="J131" s="77">
        <v>4</v>
      </c>
      <c r="K131" s="77">
        <v>50</v>
      </c>
      <c r="L131" s="77">
        <v>20</v>
      </c>
      <c r="M131" s="77"/>
      <c r="N131" s="77"/>
      <c r="O131" s="77" t="s">
        <v>129</v>
      </c>
      <c r="P131" s="77" t="s">
        <v>1189</v>
      </c>
      <c r="Q131" s="77">
        <v>0</v>
      </c>
      <c r="R131" s="77">
        <v>2</v>
      </c>
      <c r="S131" s="77" t="s">
        <v>1123</v>
      </c>
      <c r="T131" s="77">
        <v>2</v>
      </c>
      <c r="U131" s="77"/>
      <c r="V131" s="77" t="s">
        <v>76</v>
      </c>
      <c r="W131" s="77" t="s">
        <v>1123</v>
      </c>
      <c r="X131" s="77">
        <v>4</v>
      </c>
      <c r="Y131" s="77" t="s">
        <v>1135</v>
      </c>
      <c r="Z131" s="77" t="s">
        <v>1117</v>
      </c>
      <c r="AA131" s="77" t="s">
        <v>1118</v>
      </c>
      <c r="AB131" s="77" t="s">
        <v>1118</v>
      </c>
      <c r="AC131" s="77" t="s">
        <v>1118</v>
      </c>
      <c r="AD131" s="77">
        <v>4</v>
      </c>
      <c r="AE131" s="77" t="s">
        <v>1119</v>
      </c>
      <c r="AF131" s="105"/>
    </row>
    <row r="132" spans="1:32" ht="30.75" hidden="1" thickBot="1" x14ac:dyDescent="0.3">
      <c r="A132" s="96" t="s">
        <v>1174</v>
      </c>
      <c r="B132" s="77" t="s">
        <v>159</v>
      </c>
      <c r="C132" s="77" t="s">
        <v>75</v>
      </c>
      <c r="D132" s="77" t="s">
        <v>185</v>
      </c>
      <c r="E132" s="77" t="s">
        <v>209</v>
      </c>
      <c r="F132" s="77"/>
      <c r="G132" s="77" t="s">
        <v>214</v>
      </c>
      <c r="H132" s="77"/>
      <c r="I132" s="77" t="s">
        <v>1175</v>
      </c>
      <c r="J132" s="77">
        <v>4</v>
      </c>
      <c r="K132" s="77">
        <v>80</v>
      </c>
      <c r="L132" s="77">
        <v>20</v>
      </c>
      <c r="M132" s="77"/>
      <c r="N132" s="77"/>
      <c r="O132" s="77" t="s">
        <v>129</v>
      </c>
      <c r="P132" s="77" t="s">
        <v>1189</v>
      </c>
      <c r="Q132" s="77">
        <v>0</v>
      </c>
      <c r="R132" s="77">
        <v>1</v>
      </c>
      <c r="S132" s="77" t="s">
        <v>1123</v>
      </c>
      <c r="T132" s="77">
        <v>1</v>
      </c>
      <c r="U132" s="77" t="s">
        <v>115</v>
      </c>
      <c r="V132" s="77" t="s">
        <v>76</v>
      </c>
      <c r="W132" s="77" t="s">
        <v>1123</v>
      </c>
      <c r="X132" s="77">
        <v>3</v>
      </c>
      <c r="Y132" s="77" t="s">
        <v>1135</v>
      </c>
      <c r="Z132" s="77" t="s">
        <v>1117</v>
      </c>
      <c r="AA132" s="77" t="s">
        <v>1118</v>
      </c>
      <c r="AB132" s="77" t="s">
        <v>1118</v>
      </c>
      <c r="AC132" s="77" t="s">
        <v>1118</v>
      </c>
      <c r="AD132" s="77">
        <v>4</v>
      </c>
      <c r="AE132" s="77" t="s">
        <v>1119</v>
      </c>
      <c r="AF132" s="105"/>
    </row>
    <row r="133" spans="1:32" ht="30.75" hidden="1" thickBot="1" x14ac:dyDescent="0.3">
      <c r="A133" s="96" t="s">
        <v>1174</v>
      </c>
      <c r="B133" s="77" t="s">
        <v>159</v>
      </c>
      <c r="C133" s="77" t="s">
        <v>75</v>
      </c>
      <c r="D133" s="77" t="s">
        <v>185</v>
      </c>
      <c r="E133" s="77" t="s">
        <v>211</v>
      </c>
      <c r="F133" s="77"/>
      <c r="G133" s="77" t="s">
        <v>214</v>
      </c>
      <c r="H133" s="77"/>
      <c r="I133" s="77" t="s">
        <v>1175</v>
      </c>
      <c r="J133" s="77">
        <v>4</v>
      </c>
      <c r="K133" s="77">
        <v>80</v>
      </c>
      <c r="L133" s="77">
        <v>20</v>
      </c>
      <c r="M133" s="77"/>
      <c r="N133" s="77"/>
      <c r="O133" s="77" t="s">
        <v>129</v>
      </c>
      <c r="P133" s="77" t="s">
        <v>1189</v>
      </c>
      <c r="Q133" s="77">
        <v>0</v>
      </c>
      <c r="R133" s="77">
        <v>1</v>
      </c>
      <c r="S133" s="77" t="s">
        <v>1123</v>
      </c>
      <c r="T133" s="77">
        <v>1</v>
      </c>
      <c r="U133" s="77" t="s">
        <v>115</v>
      </c>
      <c r="V133" s="77" t="s">
        <v>76</v>
      </c>
      <c r="W133" s="77" t="s">
        <v>1123</v>
      </c>
      <c r="X133" s="77">
        <v>3</v>
      </c>
      <c r="Y133" s="77" t="s">
        <v>1135</v>
      </c>
      <c r="Z133" s="77" t="s">
        <v>1117</v>
      </c>
      <c r="AA133" s="77" t="s">
        <v>1118</v>
      </c>
      <c r="AB133" s="77" t="s">
        <v>1118</v>
      </c>
      <c r="AC133" s="77" t="s">
        <v>1118</v>
      </c>
      <c r="AD133" s="77">
        <v>4</v>
      </c>
      <c r="AE133" s="77" t="s">
        <v>1119</v>
      </c>
      <c r="AF133" s="105"/>
    </row>
    <row r="134" spans="1:32" ht="30.75" hidden="1" thickBot="1" x14ac:dyDescent="0.3">
      <c r="A134" s="96" t="s">
        <v>1174</v>
      </c>
      <c r="B134" s="77" t="s">
        <v>159</v>
      </c>
      <c r="C134" s="77" t="s">
        <v>75</v>
      </c>
      <c r="D134" s="77" t="s">
        <v>185</v>
      </c>
      <c r="E134" s="77" t="s">
        <v>42</v>
      </c>
      <c r="F134" s="77"/>
      <c r="G134" s="77" t="s">
        <v>215</v>
      </c>
      <c r="H134" s="77"/>
      <c r="I134" s="77" t="s">
        <v>1175</v>
      </c>
      <c r="J134" s="77">
        <v>4</v>
      </c>
      <c r="K134" s="77">
        <v>80</v>
      </c>
      <c r="L134" s="77">
        <v>20</v>
      </c>
      <c r="M134" s="77"/>
      <c r="N134" s="77"/>
      <c r="O134" s="77" t="s">
        <v>129</v>
      </c>
      <c r="P134" s="77" t="s">
        <v>1189</v>
      </c>
      <c r="Q134" s="77">
        <v>0</v>
      </c>
      <c r="R134" s="77">
        <v>1</v>
      </c>
      <c r="S134" s="77" t="s">
        <v>1123</v>
      </c>
      <c r="T134" s="77">
        <v>1</v>
      </c>
      <c r="U134" s="77"/>
      <c r="V134" s="77" t="s">
        <v>76</v>
      </c>
      <c r="W134" s="77" t="s">
        <v>1123</v>
      </c>
      <c r="X134" s="77">
        <v>3</v>
      </c>
      <c r="Y134" s="77" t="s">
        <v>1135</v>
      </c>
      <c r="Z134" s="77" t="s">
        <v>1117</v>
      </c>
      <c r="AA134" s="77" t="s">
        <v>1118</v>
      </c>
      <c r="AB134" s="77" t="s">
        <v>1118</v>
      </c>
      <c r="AC134" s="77" t="s">
        <v>1118</v>
      </c>
      <c r="AD134" s="77">
        <v>4</v>
      </c>
      <c r="AE134" s="77" t="s">
        <v>1119</v>
      </c>
      <c r="AF134" s="105"/>
    </row>
    <row r="135" spans="1:32" ht="30.75" hidden="1" thickBot="1" x14ac:dyDescent="0.3">
      <c r="A135" s="96" t="s">
        <v>1174</v>
      </c>
      <c r="B135" s="77" t="s">
        <v>159</v>
      </c>
      <c r="C135" s="77" t="s">
        <v>75</v>
      </c>
      <c r="D135" s="77" t="s">
        <v>185</v>
      </c>
      <c r="E135" s="77" t="s">
        <v>392</v>
      </c>
      <c r="F135" s="77"/>
      <c r="G135" s="77" t="s">
        <v>1192</v>
      </c>
      <c r="H135" s="77"/>
      <c r="I135" s="77" t="s">
        <v>1175</v>
      </c>
      <c r="J135" s="77">
        <v>4</v>
      </c>
      <c r="K135" s="77">
        <v>25</v>
      </c>
      <c r="L135" s="77">
        <v>20</v>
      </c>
      <c r="M135" s="77"/>
      <c r="N135" s="77"/>
      <c r="O135" s="77" t="s">
        <v>129</v>
      </c>
      <c r="P135" s="77" t="s">
        <v>1189</v>
      </c>
      <c r="Q135" s="77">
        <v>0</v>
      </c>
      <c r="R135" s="77">
        <v>0</v>
      </c>
      <c r="S135" s="77" t="s">
        <v>1115</v>
      </c>
      <c r="T135" s="77"/>
      <c r="U135" s="77"/>
      <c r="V135" s="77"/>
      <c r="W135" s="77" t="s">
        <v>1115</v>
      </c>
      <c r="X135" s="77">
        <v>1</v>
      </c>
      <c r="Y135" s="77" t="s">
        <v>1135</v>
      </c>
      <c r="Z135" s="77" t="s">
        <v>1117</v>
      </c>
      <c r="AA135" s="77" t="s">
        <v>1118</v>
      </c>
      <c r="AB135" s="77" t="s">
        <v>1118</v>
      </c>
      <c r="AC135" s="77" t="s">
        <v>1118</v>
      </c>
      <c r="AD135" s="77">
        <v>4</v>
      </c>
      <c r="AE135" s="77" t="s">
        <v>1119</v>
      </c>
      <c r="AF135" s="105"/>
    </row>
    <row r="136" spans="1:32" ht="30.75" hidden="1" thickBot="1" x14ac:dyDescent="0.3">
      <c r="A136" s="97" t="s">
        <v>1174</v>
      </c>
      <c r="B136" s="78" t="s">
        <v>159</v>
      </c>
      <c r="C136" s="78" t="s">
        <v>75</v>
      </c>
      <c r="D136" s="78" t="s">
        <v>185</v>
      </c>
      <c r="E136" s="78" t="s">
        <v>212</v>
      </c>
      <c r="F136" s="78"/>
      <c r="G136" s="78" t="s">
        <v>158</v>
      </c>
      <c r="H136" s="78"/>
      <c r="I136" s="78" t="s">
        <v>1175</v>
      </c>
      <c r="J136" s="77">
        <v>12</v>
      </c>
      <c r="K136" s="78">
        <v>150</v>
      </c>
      <c r="L136" s="78">
        <v>50</v>
      </c>
      <c r="M136" s="78"/>
      <c r="N136" s="78"/>
      <c r="O136" s="78" t="s">
        <v>129</v>
      </c>
      <c r="P136" s="78" t="s">
        <v>1189</v>
      </c>
      <c r="Q136" s="78">
        <v>0</v>
      </c>
      <c r="R136" s="78">
        <v>1</v>
      </c>
      <c r="S136" s="78" t="s">
        <v>1123</v>
      </c>
      <c r="T136" s="78">
        <v>1</v>
      </c>
      <c r="U136" s="78" t="s">
        <v>115</v>
      </c>
      <c r="V136" s="78"/>
      <c r="W136" s="78" t="s">
        <v>1123</v>
      </c>
      <c r="X136" s="78">
        <v>6</v>
      </c>
      <c r="Y136" s="78" t="s">
        <v>1135</v>
      </c>
      <c r="Z136" s="78" t="s">
        <v>1117</v>
      </c>
      <c r="AA136" s="78" t="s">
        <v>1118</v>
      </c>
      <c r="AB136" s="78" t="s">
        <v>1118</v>
      </c>
      <c r="AC136" s="78" t="s">
        <v>1118</v>
      </c>
      <c r="AD136" s="78">
        <v>12</v>
      </c>
      <c r="AE136" s="78" t="s">
        <v>1119</v>
      </c>
      <c r="AF136" s="106"/>
    </row>
    <row r="137" spans="1:32" ht="15.75" hidden="1" thickBot="1" x14ac:dyDescent="0.3">
      <c r="A137" s="98" t="s">
        <v>1193</v>
      </c>
      <c r="B137" s="79" t="s">
        <v>1194</v>
      </c>
      <c r="C137" s="79" t="s">
        <v>75</v>
      </c>
      <c r="D137" s="79" t="s">
        <v>127</v>
      </c>
      <c r="E137" s="79" t="s">
        <v>73</v>
      </c>
      <c r="F137" s="79"/>
      <c r="G137" s="79" t="s">
        <v>1195</v>
      </c>
      <c r="H137" s="79"/>
      <c r="I137" s="79" t="s">
        <v>73</v>
      </c>
      <c r="J137" s="77" t="e">
        <v>#N/A</v>
      </c>
      <c r="K137" s="79"/>
      <c r="L137" s="79"/>
      <c r="M137" s="79"/>
      <c r="N137" s="79"/>
      <c r="O137" s="79"/>
      <c r="P137" s="79"/>
      <c r="Q137" s="79">
        <v>0</v>
      </c>
      <c r="R137" s="79">
        <v>0</v>
      </c>
      <c r="S137" s="79"/>
      <c r="T137" s="79"/>
      <c r="U137" s="79"/>
      <c r="V137" s="79"/>
      <c r="W137" s="79"/>
      <c r="X137" s="79">
        <v>0</v>
      </c>
      <c r="Y137" s="79" t="s">
        <v>1135</v>
      </c>
      <c r="Z137" s="79"/>
      <c r="AA137" s="79"/>
      <c r="AB137" s="79"/>
      <c r="AC137" s="79"/>
      <c r="AD137" s="79"/>
      <c r="AE137" s="79"/>
      <c r="AF137" s="107"/>
    </row>
    <row r="138" spans="1:32" ht="15.75" hidden="1" thickBot="1" x14ac:dyDescent="0.3">
      <c r="A138" s="99" t="s">
        <v>1193</v>
      </c>
      <c r="B138" s="80" t="s">
        <v>1194</v>
      </c>
      <c r="C138" s="80" t="s">
        <v>75</v>
      </c>
      <c r="D138" s="80" t="s">
        <v>127</v>
      </c>
      <c r="E138" s="80" t="s">
        <v>83</v>
      </c>
      <c r="F138" s="80"/>
      <c r="G138" s="80" t="s">
        <v>1195</v>
      </c>
      <c r="H138" s="80"/>
      <c r="I138" s="80" t="s">
        <v>73</v>
      </c>
      <c r="J138" s="77" t="e">
        <v>#N/A</v>
      </c>
      <c r="K138" s="80"/>
      <c r="L138" s="80"/>
      <c r="M138" s="80"/>
      <c r="N138" s="80"/>
      <c r="O138" s="80"/>
      <c r="P138" s="80"/>
      <c r="Q138" s="80">
        <v>0</v>
      </c>
      <c r="R138" s="80">
        <v>0</v>
      </c>
      <c r="S138" s="80"/>
      <c r="T138" s="80"/>
      <c r="U138" s="80"/>
      <c r="V138" s="80"/>
      <c r="W138" s="80"/>
      <c r="X138" s="80">
        <v>0</v>
      </c>
      <c r="Y138" s="80" t="s">
        <v>1135</v>
      </c>
      <c r="Z138" s="80"/>
      <c r="AA138" s="80"/>
      <c r="AB138" s="80"/>
      <c r="AC138" s="80"/>
      <c r="AD138" s="80"/>
      <c r="AE138" s="80"/>
      <c r="AF138" s="108"/>
    </row>
    <row r="139" spans="1:32" ht="15.75" hidden="1" thickBot="1" x14ac:dyDescent="0.3">
      <c r="A139" s="99" t="s">
        <v>1193</v>
      </c>
      <c r="B139" s="80" t="s">
        <v>1194</v>
      </c>
      <c r="C139" s="80" t="s">
        <v>75</v>
      </c>
      <c r="D139" s="80" t="s">
        <v>127</v>
      </c>
      <c r="E139" s="80" t="s">
        <v>75</v>
      </c>
      <c r="F139" s="80"/>
      <c r="G139" s="80" t="s">
        <v>1195</v>
      </c>
      <c r="H139" s="80"/>
      <c r="I139" s="80" t="s">
        <v>73</v>
      </c>
      <c r="J139" s="77" t="e">
        <v>#N/A</v>
      </c>
      <c r="K139" s="80"/>
      <c r="L139" s="80"/>
      <c r="M139" s="80"/>
      <c r="N139" s="80"/>
      <c r="O139" s="80"/>
      <c r="P139" s="80"/>
      <c r="Q139" s="80">
        <v>0</v>
      </c>
      <c r="R139" s="80">
        <v>0</v>
      </c>
      <c r="S139" s="80"/>
      <c r="T139" s="80"/>
      <c r="U139" s="80"/>
      <c r="V139" s="80"/>
      <c r="W139" s="80"/>
      <c r="X139" s="80">
        <v>0</v>
      </c>
      <c r="Y139" s="80" t="s">
        <v>1135</v>
      </c>
      <c r="Z139" s="80"/>
      <c r="AA139" s="80"/>
      <c r="AB139" s="80"/>
      <c r="AC139" s="80"/>
      <c r="AD139" s="80"/>
      <c r="AE139" s="80"/>
      <c r="AF139" s="108"/>
    </row>
    <row r="140" spans="1:32" ht="30.75" hidden="1" thickBot="1" x14ac:dyDescent="0.3">
      <c r="A140" s="99" t="s">
        <v>1193</v>
      </c>
      <c r="B140" s="80" t="s">
        <v>1194</v>
      </c>
      <c r="C140" s="80" t="s">
        <v>75</v>
      </c>
      <c r="D140" s="80" t="s">
        <v>130</v>
      </c>
      <c r="E140" s="80" t="s">
        <v>73</v>
      </c>
      <c r="F140" s="80"/>
      <c r="G140" s="80" t="s">
        <v>1196</v>
      </c>
      <c r="H140" s="80"/>
      <c r="I140" s="80" t="s">
        <v>73</v>
      </c>
      <c r="J140" s="77" t="e">
        <v>#N/A</v>
      </c>
      <c r="K140" s="80"/>
      <c r="L140" s="80"/>
      <c r="M140" s="80"/>
      <c r="N140" s="80"/>
      <c r="O140" s="80"/>
      <c r="P140" s="80"/>
      <c r="Q140" s="80">
        <v>0</v>
      </c>
      <c r="R140" s="80">
        <v>0</v>
      </c>
      <c r="S140" s="80"/>
      <c r="T140" s="80"/>
      <c r="U140" s="80"/>
      <c r="V140" s="80"/>
      <c r="W140" s="80"/>
      <c r="X140" s="80">
        <v>0</v>
      </c>
      <c r="Y140" s="80" t="s">
        <v>1135</v>
      </c>
      <c r="Z140" s="80"/>
      <c r="AA140" s="80"/>
      <c r="AB140" s="80"/>
      <c r="AC140" s="80"/>
      <c r="AD140" s="80"/>
      <c r="AE140" s="80"/>
      <c r="AF140" s="108"/>
    </row>
    <row r="141" spans="1:32" ht="30.75" hidden="1" thickBot="1" x14ac:dyDescent="0.3">
      <c r="A141" s="99" t="s">
        <v>1193</v>
      </c>
      <c r="B141" s="80" t="s">
        <v>1194</v>
      </c>
      <c r="C141" s="80" t="s">
        <v>75</v>
      </c>
      <c r="D141" s="80" t="s">
        <v>130</v>
      </c>
      <c r="E141" s="80" t="s">
        <v>83</v>
      </c>
      <c r="F141" s="80"/>
      <c r="G141" s="80" t="s">
        <v>1196</v>
      </c>
      <c r="H141" s="80"/>
      <c r="I141" s="80" t="s">
        <v>73</v>
      </c>
      <c r="J141" s="77" t="e">
        <v>#N/A</v>
      </c>
      <c r="K141" s="80"/>
      <c r="L141" s="80"/>
      <c r="M141" s="80"/>
      <c r="N141" s="80"/>
      <c r="O141" s="80"/>
      <c r="P141" s="80"/>
      <c r="Q141" s="80">
        <v>0</v>
      </c>
      <c r="R141" s="80">
        <v>0</v>
      </c>
      <c r="S141" s="80"/>
      <c r="T141" s="80"/>
      <c r="U141" s="80"/>
      <c r="V141" s="80"/>
      <c r="W141" s="80"/>
      <c r="X141" s="80">
        <v>0</v>
      </c>
      <c r="Y141" s="80" t="s">
        <v>1135</v>
      </c>
      <c r="Z141" s="80"/>
      <c r="AA141" s="80"/>
      <c r="AB141" s="80"/>
      <c r="AC141" s="80"/>
      <c r="AD141" s="80"/>
      <c r="AE141" s="80"/>
      <c r="AF141" s="108"/>
    </row>
    <row r="142" spans="1:32" ht="30.75" hidden="1" thickBot="1" x14ac:dyDescent="0.3">
      <c r="A142" s="100" t="s">
        <v>1193</v>
      </c>
      <c r="B142" s="81" t="s">
        <v>1194</v>
      </c>
      <c r="C142" s="81" t="s">
        <v>75</v>
      </c>
      <c r="D142" s="81" t="s">
        <v>130</v>
      </c>
      <c r="E142" s="81" t="s">
        <v>75</v>
      </c>
      <c r="F142" s="81"/>
      <c r="G142" s="81" t="s">
        <v>1196</v>
      </c>
      <c r="H142" s="81"/>
      <c r="I142" s="81" t="s">
        <v>73</v>
      </c>
      <c r="J142" s="77" t="e">
        <v>#N/A</v>
      </c>
      <c r="K142" s="81"/>
      <c r="L142" s="81"/>
      <c r="M142" s="81"/>
      <c r="N142" s="81"/>
      <c r="O142" s="81"/>
      <c r="P142" s="81"/>
      <c r="Q142" s="81">
        <v>0</v>
      </c>
      <c r="R142" s="81">
        <v>0</v>
      </c>
      <c r="S142" s="81"/>
      <c r="T142" s="81"/>
      <c r="U142" s="81"/>
      <c r="V142" s="81"/>
      <c r="W142" s="81"/>
      <c r="X142" s="81">
        <v>0</v>
      </c>
      <c r="Y142" s="81" t="s">
        <v>1135</v>
      </c>
      <c r="Z142" s="81"/>
      <c r="AA142" s="81"/>
      <c r="AB142" s="81"/>
      <c r="AC142" s="81"/>
      <c r="AD142" s="81"/>
      <c r="AE142" s="81"/>
      <c r="AF142" s="109"/>
    </row>
    <row r="143" spans="1:32" ht="15.75" hidden="1" thickBot="1" x14ac:dyDescent="0.3">
      <c r="A143" s="95" t="s">
        <v>1197</v>
      </c>
      <c r="B143" s="76" t="s">
        <v>216</v>
      </c>
      <c r="C143" s="76" t="s">
        <v>73</v>
      </c>
      <c r="D143" s="76" t="s">
        <v>127</v>
      </c>
      <c r="E143" s="76" t="s">
        <v>73</v>
      </c>
      <c r="F143" s="76"/>
      <c r="G143" s="76" t="s">
        <v>217</v>
      </c>
      <c r="H143" s="76" t="s">
        <v>110</v>
      </c>
      <c r="I143" s="76">
        <v>19</v>
      </c>
      <c r="J143" s="77">
        <v>4</v>
      </c>
      <c r="K143" s="76">
        <v>80</v>
      </c>
      <c r="L143" s="76">
        <v>20</v>
      </c>
      <c r="M143" s="76"/>
      <c r="N143" s="76">
        <v>1</v>
      </c>
      <c r="O143" s="76" t="s">
        <v>218</v>
      </c>
      <c r="P143" s="76" t="s">
        <v>1198</v>
      </c>
      <c r="Q143" s="76">
        <v>1</v>
      </c>
      <c r="R143" s="76">
        <v>0</v>
      </c>
      <c r="S143" s="76"/>
      <c r="T143" s="76"/>
      <c r="U143" s="76" t="s">
        <v>70</v>
      </c>
      <c r="V143" s="76"/>
      <c r="W143" s="76" t="s">
        <v>1115</v>
      </c>
      <c r="X143" s="76">
        <v>3</v>
      </c>
      <c r="Y143" s="76" t="s">
        <v>1116</v>
      </c>
      <c r="Z143" s="76" t="s">
        <v>1136</v>
      </c>
      <c r="AA143" s="76" t="s">
        <v>1126</v>
      </c>
      <c r="AB143" s="76" t="s">
        <v>1127</v>
      </c>
      <c r="AC143" s="76" t="s">
        <v>1128</v>
      </c>
      <c r="AD143" s="76">
        <v>4</v>
      </c>
      <c r="AE143" s="76" t="s">
        <v>1129</v>
      </c>
      <c r="AF143" s="104"/>
    </row>
    <row r="144" spans="1:32" ht="15.75" hidden="1" thickBot="1" x14ac:dyDescent="0.3">
      <c r="A144" s="96" t="s">
        <v>1197</v>
      </c>
      <c r="B144" s="77" t="s">
        <v>216</v>
      </c>
      <c r="C144" s="77" t="s">
        <v>73</v>
      </c>
      <c r="D144" s="77" t="s">
        <v>127</v>
      </c>
      <c r="E144" s="77" t="s">
        <v>83</v>
      </c>
      <c r="F144" s="77"/>
      <c r="G144" s="77" t="s">
        <v>217</v>
      </c>
      <c r="H144" s="77" t="s">
        <v>110</v>
      </c>
      <c r="I144" s="77">
        <v>19</v>
      </c>
      <c r="J144" s="77">
        <v>8</v>
      </c>
      <c r="K144" s="77">
        <v>100</v>
      </c>
      <c r="L144" s="77">
        <v>20</v>
      </c>
      <c r="M144" s="77"/>
      <c r="N144" s="77">
        <v>1</v>
      </c>
      <c r="O144" s="77" t="s">
        <v>218</v>
      </c>
      <c r="P144" s="77" t="s">
        <v>1133</v>
      </c>
      <c r="Q144" s="77">
        <v>1</v>
      </c>
      <c r="R144" s="77">
        <v>0</v>
      </c>
      <c r="S144" s="77"/>
      <c r="T144" s="77"/>
      <c r="U144" s="77" t="s">
        <v>70</v>
      </c>
      <c r="V144" s="77"/>
      <c r="W144" s="77" t="s">
        <v>1115</v>
      </c>
      <c r="X144" s="77">
        <v>4</v>
      </c>
      <c r="Y144" s="77" t="s">
        <v>1116</v>
      </c>
      <c r="Z144" s="77" t="s">
        <v>1136</v>
      </c>
      <c r="AA144" s="77" t="s">
        <v>1126</v>
      </c>
      <c r="AB144" s="77" t="s">
        <v>1127</v>
      </c>
      <c r="AC144" s="77" t="s">
        <v>1128</v>
      </c>
      <c r="AD144" s="77">
        <v>8</v>
      </c>
      <c r="AE144" s="77" t="s">
        <v>1129</v>
      </c>
      <c r="AF144" s="105"/>
    </row>
    <row r="145" spans="1:32" ht="30.75" hidden="1" thickBot="1" x14ac:dyDescent="0.3">
      <c r="A145" s="96" t="s">
        <v>1197</v>
      </c>
      <c r="B145" s="77" t="s">
        <v>216</v>
      </c>
      <c r="C145" s="77" t="s">
        <v>73</v>
      </c>
      <c r="D145" s="77" t="s">
        <v>130</v>
      </c>
      <c r="E145" s="77" t="s">
        <v>73</v>
      </c>
      <c r="F145" s="77"/>
      <c r="G145" s="77" t="s">
        <v>219</v>
      </c>
      <c r="H145" s="77" t="s">
        <v>110</v>
      </c>
      <c r="I145" s="77">
        <v>19</v>
      </c>
      <c r="J145" s="77">
        <v>4</v>
      </c>
      <c r="K145" s="77">
        <v>80</v>
      </c>
      <c r="L145" s="77">
        <v>20</v>
      </c>
      <c r="M145" s="77"/>
      <c r="N145" s="77"/>
      <c r="O145" s="77" t="s">
        <v>218</v>
      </c>
      <c r="P145" s="77" t="s">
        <v>1198</v>
      </c>
      <c r="Q145" s="77">
        <v>0</v>
      </c>
      <c r="R145" s="77">
        <v>1</v>
      </c>
      <c r="S145" s="77" t="s">
        <v>1115</v>
      </c>
      <c r="T145" s="77">
        <v>1</v>
      </c>
      <c r="U145" s="77" t="s">
        <v>115</v>
      </c>
      <c r="V145" s="77"/>
      <c r="W145" s="77" t="s">
        <v>1115</v>
      </c>
      <c r="X145" s="77">
        <v>3</v>
      </c>
      <c r="Y145" s="77" t="s">
        <v>1116</v>
      </c>
      <c r="Z145" s="77" t="s">
        <v>1136</v>
      </c>
      <c r="AA145" s="77" t="s">
        <v>1126</v>
      </c>
      <c r="AB145" s="77" t="s">
        <v>1127</v>
      </c>
      <c r="AC145" s="77" t="s">
        <v>1128</v>
      </c>
      <c r="AD145" s="77">
        <v>4</v>
      </c>
      <c r="AE145" s="77" t="s">
        <v>1129</v>
      </c>
      <c r="AF145" s="105"/>
    </row>
    <row r="146" spans="1:32" ht="30.75" hidden="1" thickBot="1" x14ac:dyDescent="0.3">
      <c r="A146" s="97" t="s">
        <v>1197</v>
      </c>
      <c r="B146" s="78" t="s">
        <v>216</v>
      </c>
      <c r="C146" s="78" t="s">
        <v>73</v>
      </c>
      <c r="D146" s="78" t="s">
        <v>130</v>
      </c>
      <c r="E146" s="78" t="s">
        <v>83</v>
      </c>
      <c r="F146" s="78"/>
      <c r="G146" s="78" t="s">
        <v>219</v>
      </c>
      <c r="H146" s="78" t="s">
        <v>110</v>
      </c>
      <c r="I146" s="78">
        <v>19</v>
      </c>
      <c r="J146" s="77">
        <v>8</v>
      </c>
      <c r="K146" s="78">
        <v>100</v>
      </c>
      <c r="L146" s="78">
        <v>20</v>
      </c>
      <c r="M146" s="78"/>
      <c r="N146" s="78"/>
      <c r="O146" s="78" t="s">
        <v>218</v>
      </c>
      <c r="P146" s="78" t="s">
        <v>1133</v>
      </c>
      <c r="Q146" s="78">
        <v>0</v>
      </c>
      <c r="R146" s="78">
        <v>1</v>
      </c>
      <c r="S146" s="78" t="s">
        <v>1115</v>
      </c>
      <c r="T146" s="78">
        <v>1</v>
      </c>
      <c r="U146" s="78" t="s">
        <v>115</v>
      </c>
      <c r="V146" s="78"/>
      <c r="W146" s="78" t="s">
        <v>1115</v>
      </c>
      <c r="X146" s="78">
        <v>4</v>
      </c>
      <c r="Y146" s="78" t="s">
        <v>1116</v>
      </c>
      <c r="Z146" s="78" t="s">
        <v>1136</v>
      </c>
      <c r="AA146" s="78" t="s">
        <v>1126</v>
      </c>
      <c r="AB146" s="78" t="s">
        <v>1127</v>
      </c>
      <c r="AC146" s="78" t="s">
        <v>1128</v>
      </c>
      <c r="AD146" s="78">
        <v>8</v>
      </c>
      <c r="AE146" s="78" t="s">
        <v>1129</v>
      </c>
      <c r="AF146" s="106"/>
    </row>
    <row r="147" spans="1:32" ht="30.75" hidden="1" thickBot="1" x14ac:dyDescent="0.3">
      <c r="A147" s="98" t="s">
        <v>1199</v>
      </c>
      <c r="B147" s="79" t="s">
        <v>220</v>
      </c>
      <c r="C147" s="79" t="s">
        <v>75</v>
      </c>
      <c r="D147" s="79" t="s">
        <v>127</v>
      </c>
      <c r="E147" s="79" t="s">
        <v>73</v>
      </c>
      <c r="F147" s="79"/>
      <c r="G147" s="79" t="s">
        <v>221</v>
      </c>
      <c r="H147" s="79" t="s">
        <v>110</v>
      </c>
      <c r="I147" s="79">
        <v>17</v>
      </c>
      <c r="J147" s="77">
        <v>4</v>
      </c>
      <c r="K147" s="79">
        <v>20</v>
      </c>
      <c r="L147" s="79">
        <v>50</v>
      </c>
      <c r="M147" s="79"/>
      <c r="N147" s="79">
        <v>1</v>
      </c>
      <c r="O147" s="79" t="s">
        <v>218</v>
      </c>
      <c r="P147" s="79" t="s">
        <v>1200</v>
      </c>
      <c r="Q147" s="79">
        <v>1</v>
      </c>
      <c r="R147" s="79">
        <v>0</v>
      </c>
      <c r="S147" s="79"/>
      <c r="T147" s="79"/>
      <c r="U147" s="79"/>
      <c r="V147" s="79"/>
      <c r="W147" s="79" t="s">
        <v>1123</v>
      </c>
      <c r="X147" s="79">
        <v>0.75</v>
      </c>
      <c r="Y147" s="79" t="s">
        <v>1116</v>
      </c>
      <c r="Z147" s="79" t="s">
        <v>1117</v>
      </c>
      <c r="AA147" s="79" t="s">
        <v>1118</v>
      </c>
      <c r="AB147" s="79" t="s">
        <v>1118</v>
      </c>
      <c r="AC147" s="79" t="s">
        <v>1118</v>
      </c>
      <c r="AD147" s="79">
        <v>4</v>
      </c>
      <c r="AE147" s="79" t="s">
        <v>1119</v>
      </c>
      <c r="AF147" s="107"/>
    </row>
    <row r="148" spans="1:32" ht="30.75" hidden="1" thickBot="1" x14ac:dyDescent="0.3">
      <c r="A148" s="99" t="s">
        <v>1199</v>
      </c>
      <c r="B148" s="80" t="s">
        <v>220</v>
      </c>
      <c r="C148" s="80" t="s">
        <v>75</v>
      </c>
      <c r="D148" s="80" t="s">
        <v>127</v>
      </c>
      <c r="E148" s="80" t="s">
        <v>83</v>
      </c>
      <c r="F148" s="80"/>
      <c r="G148" s="80" t="s">
        <v>221</v>
      </c>
      <c r="H148" s="80" t="s">
        <v>110</v>
      </c>
      <c r="I148" s="80">
        <v>17</v>
      </c>
      <c r="J148" s="77">
        <v>4</v>
      </c>
      <c r="K148" s="80">
        <v>25</v>
      </c>
      <c r="L148" s="80">
        <v>50</v>
      </c>
      <c r="M148" s="80"/>
      <c r="N148" s="80">
        <v>1</v>
      </c>
      <c r="O148" s="80" t="s">
        <v>218</v>
      </c>
      <c r="P148" s="80" t="s">
        <v>1124</v>
      </c>
      <c r="Q148" s="80">
        <v>1</v>
      </c>
      <c r="R148" s="80">
        <v>0</v>
      </c>
      <c r="S148" s="80"/>
      <c r="T148" s="80"/>
      <c r="U148" s="80"/>
      <c r="V148" s="80"/>
      <c r="W148" s="80" t="s">
        <v>1123</v>
      </c>
      <c r="X148" s="80">
        <v>1</v>
      </c>
      <c r="Y148" s="80" t="s">
        <v>1116</v>
      </c>
      <c r="Z148" s="80" t="s">
        <v>1125</v>
      </c>
      <c r="AA148" s="80" t="s">
        <v>1126</v>
      </c>
      <c r="AB148" s="80" t="s">
        <v>1127</v>
      </c>
      <c r="AC148" s="80" t="s">
        <v>1128</v>
      </c>
      <c r="AD148" s="80">
        <v>4</v>
      </c>
      <c r="AE148" s="80" t="s">
        <v>1201</v>
      </c>
      <c r="AF148" s="108"/>
    </row>
    <row r="149" spans="1:32" ht="30.75" hidden="1" thickBot="1" x14ac:dyDescent="0.3">
      <c r="A149" s="99" t="s">
        <v>1199</v>
      </c>
      <c r="B149" s="80" t="s">
        <v>220</v>
      </c>
      <c r="C149" s="80" t="s">
        <v>75</v>
      </c>
      <c r="D149" s="80" t="s">
        <v>130</v>
      </c>
      <c r="E149" s="80" t="s">
        <v>73</v>
      </c>
      <c r="F149" s="80"/>
      <c r="G149" s="80" t="s">
        <v>222</v>
      </c>
      <c r="H149" s="80" t="s">
        <v>110</v>
      </c>
      <c r="I149" s="80">
        <v>17</v>
      </c>
      <c r="J149" s="77">
        <v>4</v>
      </c>
      <c r="K149" s="80">
        <v>20</v>
      </c>
      <c r="L149" s="80">
        <v>50</v>
      </c>
      <c r="M149" s="80"/>
      <c r="N149" s="80"/>
      <c r="O149" s="80" t="s">
        <v>218</v>
      </c>
      <c r="P149" s="80" t="s">
        <v>1200</v>
      </c>
      <c r="Q149" s="80">
        <v>0</v>
      </c>
      <c r="R149" s="80">
        <v>1</v>
      </c>
      <c r="S149" s="80" t="s">
        <v>1123</v>
      </c>
      <c r="T149" s="80">
        <v>1</v>
      </c>
      <c r="U149" s="80"/>
      <c r="V149" s="80"/>
      <c r="W149" s="80" t="s">
        <v>1123</v>
      </c>
      <c r="X149" s="80">
        <v>0.75</v>
      </c>
      <c r="Y149" s="80" t="s">
        <v>1116</v>
      </c>
      <c r="Z149" s="80" t="s">
        <v>1117</v>
      </c>
      <c r="AA149" s="80" t="s">
        <v>1118</v>
      </c>
      <c r="AB149" s="80" t="s">
        <v>1118</v>
      </c>
      <c r="AC149" s="80" t="s">
        <v>1118</v>
      </c>
      <c r="AD149" s="80">
        <v>4</v>
      </c>
      <c r="AE149" s="80" t="s">
        <v>1119</v>
      </c>
      <c r="AF149" s="108"/>
    </row>
    <row r="150" spans="1:32" ht="30.75" hidden="1" thickBot="1" x14ac:dyDescent="0.3">
      <c r="A150" s="100" t="s">
        <v>1199</v>
      </c>
      <c r="B150" s="81" t="s">
        <v>220</v>
      </c>
      <c r="C150" s="81" t="s">
        <v>75</v>
      </c>
      <c r="D150" s="81" t="s">
        <v>130</v>
      </c>
      <c r="E150" s="81" t="s">
        <v>83</v>
      </c>
      <c r="F150" s="81"/>
      <c r="G150" s="81" t="s">
        <v>222</v>
      </c>
      <c r="H150" s="81" t="s">
        <v>110</v>
      </c>
      <c r="I150" s="81">
        <v>17</v>
      </c>
      <c r="J150" s="77">
        <v>4</v>
      </c>
      <c r="K150" s="81">
        <v>25</v>
      </c>
      <c r="L150" s="81">
        <v>50</v>
      </c>
      <c r="M150" s="81"/>
      <c r="N150" s="81"/>
      <c r="O150" s="81" t="s">
        <v>218</v>
      </c>
      <c r="P150" s="81" t="s">
        <v>1124</v>
      </c>
      <c r="Q150" s="81">
        <v>0</v>
      </c>
      <c r="R150" s="81">
        <v>1</v>
      </c>
      <c r="S150" s="81" t="s">
        <v>1123</v>
      </c>
      <c r="T150" s="81">
        <v>1</v>
      </c>
      <c r="U150" s="81"/>
      <c r="V150" s="81"/>
      <c r="W150" s="81" t="s">
        <v>1123</v>
      </c>
      <c r="X150" s="81">
        <v>1</v>
      </c>
      <c r="Y150" s="81" t="s">
        <v>1116</v>
      </c>
      <c r="Z150" s="81" t="s">
        <v>1125</v>
      </c>
      <c r="AA150" s="81" t="s">
        <v>1126</v>
      </c>
      <c r="AB150" s="81" t="s">
        <v>1127</v>
      </c>
      <c r="AC150" s="81" t="s">
        <v>1128</v>
      </c>
      <c r="AD150" s="81">
        <v>4</v>
      </c>
      <c r="AE150" s="81" t="s">
        <v>1201</v>
      </c>
      <c r="AF150" s="109"/>
    </row>
    <row r="151" spans="1:32" ht="30.75" hidden="1" thickBot="1" x14ac:dyDescent="0.3">
      <c r="A151" s="95" t="s">
        <v>1202</v>
      </c>
      <c r="B151" s="76" t="s">
        <v>223</v>
      </c>
      <c r="C151" s="76" t="s">
        <v>73</v>
      </c>
      <c r="D151" s="76" t="s">
        <v>127</v>
      </c>
      <c r="E151" s="76" t="s">
        <v>73</v>
      </c>
      <c r="F151" s="76"/>
      <c r="G151" s="76" t="s">
        <v>224</v>
      </c>
      <c r="H151" s="76"/>
      <c r="I151" s="76">
        <v>36</v>
      </c>
      <c r="J151" s="77">
        <v>4</v>
      </c>
      <c r="K151" s="76">
        <v>40</v>
      </c>
      <c r="L151" s="76">
        <v>20</v>
      </c>
      <c r="M151" s="76"/>
      <c r="N151" s="76">
        <v>1</v>
      </c>
      <c r="O151" s="76" t="s">
        <v>218</v>
      </c>
      <c r="P151" s="76" t="s">
        <v>1200</v>
      </c>
      <c r="Q151" s="76">
        <v>1</v>
      </c>
      <c r="R151" s="76">
        <v>0</v>
      </c>
      <c r="S151" s="76"/>
      <c r="T151" s="76"/>
      <c r="U151" s="76"/>
      <c r="V151" s="76"/>
      <c r="W151" s="76" t="s">
        <v>1123</v>
      </c>
      <c r="X151" s="76">
        <v>1.5</v>
      </c>
      <c r="Y151" s="76" t="s">
        <v>1116</v>
      </c>
      <c r="Z151" s="76" t="s">
        <v>1117</v>
      </c>
      <c r="AA151" s="76" t="s">
        <v>1118</v>
      </c>
      <c r="AB151" s="76" t="s">
        <v>1118</v>
      </c>
      <c r="AC151" s="76" t="s">
        <v>1118</v>
      </c>
      <c r="AD151" s="76">
        <v>4</v>
      </c>
      <c r="AE151" s="76" t="s">
        <v>1119</v>
      </c>
      <c r="AF151" s="104"/>
    </row>
    <row r="152" spans="1:32" ht="15.75" hidden="1" thickBot="1" x14ac:dyDescent="0.3">
      <c r="A152" s="96" t="s">
        <v>1202</v>
      </c>
      <c r="B152" s="77" t="s">
        <v>223</v>
      </c>
      <c r="C152" s="77" t="s">
        <v>73</v>
      </c>
      <c r="D152" s="77" t="s">
        <v>127</v>
      </c>
      <c r="E152" s="77" t="s">
        <v>83</v>
      </c>
      <c r="F152" s="77"/>
      <c r="G152" s="77" t="s">
        <v>1203</v>
      </c>
      <c r="H152" s="77"/>
      <c r="I152" s="77">
        <v>36</v>
      </c>
      <c r="J152" s="77">
        <v>4</v>
      </c>
      <c r="K152" s="77">
        <v>50</v>
      </c>
      <c r="L152" s="77">
        <v>20</v>
      </c>
      <c r="M152" s="77"/>
      <c r="N152" s="77"/>
      <c r="O152" s="77" t="s">
        <v>218</v>
      </c>
      <c r="P152" s="77"/>
      <c r="Q152" s="77">
        <v>0</v>
      </c>
      <c r="R152" s="77">
        <v>0</v>
      </c>
      <c r="S152" s="77"/>
      <c r="T152" s="77"/>
      <c r="U152" s="77"/>
      <c r="V152" s="77"/>
      <c r="W152" s="77" t="s">
        <v>1123</v>
      </c>
      <c r="X152" s="77">
        <v>2</v>
      </c>
      <c r="Y152" s="77" t="s">
        <v>1116</v>
      </c>
      <c r="Z152" s="77"/>
      <c r="AA152" s="77"/>
      <c r="AB152" s="77"/>
      <c r="AC152" s="77"/>
      <c r="AD152" s="77"/>
      <c r="AE152" s="77"/>
      <c r="AF152" s="105"/>
    </row>
    <row r="153" spans="1:32" ht="30.75" hidden="1" thickBot="1" x14ac:dyDescent="0.3">
      <c r="A153" s="96" t="s">
        <v>1202</v>
      </c>
      <c r="B153" s="77" t="s">
        <v>223</v>
      </c>
      <c r="C153" s="77" t="s">
        <v>73</v>
      </c>
      <c r="D153" s="77" t="s">
        <v>130</v>
      </c>
      <c r="E153" s="77" t="s">
        <v>73</v>
      </c>
      <c r="F153" s="77"/>
      <c r="G153" s="77" t="s">
        <v>225</v>
      </c>
      <c r="H153" s="77"/>
      <c r="I153" s="77">
        <v>36</v>
      </c>
      <c r="J153" s="77">
        <v>4</v>
      </c>
      <c r="K153" s="77">
        <v>40</v>
      </c>
      <c r="L153" s="77">
        <v>20</v>
      </c>
      <c r="M153" s="77"/>
      <c r="N153" s="77"/>
      <c r="O153" s="77" t="s">
        <v>218</v>
      </c>
      <c r="P153" s="77"/>
      <c r="Q153" s="77">
        <v>0</v>
      </c>
      <c r="R153" s="77">
        <v>1</v>
      </c>
      <c r="S153" s="77" t="s">
        <v>1123</v>
      </c>
      <c r="T153" s="77">
        <v>1</v>
      </c>
      <c r="U153" s="77"/>
      <c r="V153" s="77"/>
      <c r="W153" s="77" t="s">
        <v>1123</v>
      </c>
      <c r="X153" s="77">
        <v>1.5</v>
      </c>
      <c r="Y153" s="77" t="s">
        <v>1116</v>
      </c>
      <c r="Z153" s="77"/>
      <c r="AA153" s="77"/>
      <c r="AB153" s="77"/>
      <c r="AC153" s="77"/>
      <c r="AD153" s="77"/>
      <c r="AE153" s="77"/>
      <c r="AF153" s="105"/>
    </row>
    <row r="154" spans="1:32" ht="30.75" hidden="1" thickBot="1" x14ac:dyDescent="0.3">
      <c r="A154" s="97" t="s">
        <v>1202</v>
      </c>
      <c r="B154" s="78" t="s">
        <v>223</v>
      </c>
      <c r="C154" s="78" t="s">
        <v>73</v>
      </c>
      <c r="D154" s="78" t="s">
        <v>130</v>
      </c>
      <c r="E154" s="78" t="s">
        <v>83</v>
      </c>
      <c r="F154" s="78"/>
      <c r="G154" s="78" t="s">
        <v>226</v>
      </c>
      <c r="H154" s="78"/>
      <c r="I154" s="78">
        <v>36</v>
      </c>
      <c r="J154" s="77">
        <v>4</v>
      </c>
      <c r="K154" s="78">
        <v>50</v>
      </c>
      <c r="L154" s="78">
        <v>20</v>
      </c>
      <c r="M154" s="78"/>
      <c r="N154" s="78"/>
      <c r="O154" s="78" t="s">
        <v>218</v>
      </c>
      <c r="P154" s="78"/>
      <c r="Q154" s="78">
        <v>0</v>
      </c>
      <c r="R154" s="78">
        <v>1</v>
      </c>
      <c r="S154" s="78" t="s">
        <v>1123</v>
      </c>
      <c r="T154" s="78">
        <v>1</v>
      </c>
      <c r="U154" s="78"/>
      <c r="V154" s="78"/>
      <c r="W154" s="78" t="s">
        <v>1123</v>
      </c>
      <c r="X154" s="78">
        <v>2</v>
      </c>
      <c r="Y154" s="78" t="s">
        <v>1116</v>
      </c>
      <c r="Z154" s="78"/>
      <c r="AA154" s="78"/>
      <c r="AB154" s="78"/>
      <c r="AC154" s="78"/>
      <c r="AD154" s="78"/>
      <c r="AE154" s="78"/>
      <c r="AF154" s="106"/>
    </row>
    <row r="155" spans="1:32" ht="30.75" hidden="1" thickBot="1" x14ac:dyDescent="0.3">
      <c r="A155" s="98" t="s">
        <v>1204</v>
      </c>
      <c r="B155" s="79" t="s">
        <v>227</v>
      </c>
      <c r="C155" s="79" t="s">
        <v>73</v>
      </c>
      <c r="D155" s="79" t="s">
        <v>127</v>
      </c>
      <c r="E155" s="79" t="s">
        <v>73</v>
      </c>
      <c r="F155" s="79"/>
      <c r="G155" s="79" t="s">
        <v>228</v>
      </c>
      <c r="H155" s="79" t="s">
        <v>110</v>
      </c>
      <c r="I155" s="79">
        <v>17</v>
      </c>
      <c r="J155" s="77">
        <v>4</v>
      </c>
      <c r="K155" s="79">
        <v>20</v>
      </c>
      <c r="L155" s="79">
        <v>20</v>
      </c>
      <c r="M155" s="79"/>
      <c r="N155" s="79">
        <v>1</v>
      </c>
      <c r="O155" s="79" t="s">
        <v>218</v>
      </c>
      <c r="P155" s="79" t="s">
        <v>1171</v>
      </c>
      <c r="Q155" s="79">
        <v>1</v>
      </c>
      <c r="R155" s="79">
        <v>0</v>
      </c>
      <c r="S155" s="79"/>
      <c r="T155" s="79"/>
      <c r="U155" s="79" t="s">
        <v>70</v>
      </c>
      <c r="V155" s="79"/>
      <c r="W155" s="79" t="s">
        <v>1123</v>
      </c>
      <c r="X155" s="79">
        <v>0.75</v>
      </c>
      <c r="Y155" s="79" t="s">
        <v>1116</v>
      </c>
      <c r="Z155" s="79" t="s">
        <v>1136</v>
      </c>
      <c r="AA155" s="79" t="s">
        <v>1126</v>
      </c>
      <c r="AB155" s="79" t="s">
        <v>1127</v>
      </c>
      <c r="AC155" s="79" t="s">
        <v>1128</v>
      </c>
      <c r="AD155" s="79">
        <v>4</v>
      </c>
      <c r="AE155" s="79" t="s">
        <v>1182</v>
      </c>
      <c r="AF155" s="107"/>
    </row>
    <row r="156" spans="1:32" ht="30.75" hidden="1" thickBot="1" x14ac:dyDescent="0.3">
      <c r="A156" s="99" t="s">
        <v>1204</v>
      </c>
      <c r="B156" s="80" t="s">
        <v>227</v>
      </c>
      <c r="C156" s="80" t="s">
        <v>73</v>
      </c>
      <c r="D156" s="80" t="s">
        <v>127</v>
      </c>
      <c r="E156" s="80" t="s">
        <v>83</v>
      </c>
      <c r="F156" s="80"/>
      <c r="G156" s="80" t="s">
        <v>228</v>
      </c>
      <c r="H156" s="80" t="s">
        <v>110</v>
      </c>
      <c r="I156" s="80">
        <v>17</v>
      </c>
      <c r="J156" s="77">
        <v>4</v>
      </c>
      <c r="K156" s="80">
        <v>25</v>
      </c>
      <c r="L156" s="80">
        <v>20</v>
      </c>
      <c r="M156" s="80"/>
      <c r="N156" s="80">
        <v>1</v>
      </c>
      <c r="O156" s="80" t="s">
        <v>218</v>
      </c>
      <c r="P156" s="80" t="s">
        <v>1200</v>
      </c>
      <c r="Q156" s="80">
        <v>1</v>
      </c>
      <c r="R156" s="80">
        <v>0</v>
      </c>
      <c r="S156" s="80"/>
      <c r="T156" s="80"/>
      <c r="U156" s="80"/>
      <c r="V156" s="80"/>
      <c r="W156" s="80" t="s">
        <v>1123</v>
      </c>
      <c r="X156" s="80">
        <v>1</v>
      </c>
      <c r="Y156" s="80" t="s">
        <v>1116</v>
      </c>
      <c r="Z156" s="80" t="s">
        <v>1117</v>
      </c>
      <c r="AA156" s="80" t="s">
        <v>1118</v>
      </c>
      <c r="AB156" s="80" t="s">
        <v>1118</v>
      </c>
      <c r="AC156" s="80" t="s">
        <v>1118</v>
      </c>
      <c r="AD156" s="80">
        <v>4</v>
      </c>
      <c r="AE156" s="80" t="s">
        <v>1119</v>
      </c>
      <c r="AF156" s="108"/>
    </row>
    <row r="157" spans="1:32" ht="30.75" hidden="1" thickBot="1" x14ac:dyDescent="0.3">
      <c r="A157" s="99" t="s">
        <v>1204</v>
      </c>
      <c r="B157" s="80" t="s">
        <v>227</v>
      </c>
      <c r="C157" s="80" t="s">
        <v>73</v>
      </c>
      <c r="D157" s="80" t="s">
        <v>130</v>
      </c>
      <c r="E157" s="80" t="s">
        <v>73</v>
      </c>
      <c r="F157" s="80"/>
      <c r="G157" s="80" t="s">
        <v>229</v>
      </c>
      <c r="H157" s="80" t="s">
        <v>110</v>
      </c>
      <c r="I157" s="80">
        <v>17</v>
      </c>
      <c r="J157" s="77">
        <v>4</v>
      </c>
      <c r="K157" s="80">
        <v>20</v>
      </c>
      <c r="L157" s="80">
        <v>20</v>
      </c>
      <c r="M157" s="80"/>
      <c r="N157" s="80"/>
      <c r="O157" s="80" t="s">
        <v>218</v>
      </c>
      <c r="P157" s="80" t="s">
        <v>1171</v>
      </c>
      <c r="Q157" s="80">
        <v>0</v>
      </c>
      <c r="R157" s="80">
        <v>1</v>
      </c>
      <c r="S157" s="80" t="s">
        <v>1123</v>
      </c>
      <c r="T157" s="80">
        <v>1</v>
      </c>
      <c r="U157" s="80" t="s">
        <v>115</v>
      </c>
      <c r="V157" s="80"/>
      <c r="W157" s="80" t="s">
        <v>1123</v>
      </c>
      <c r="X157" s="80">
        <v>0.75</v>
      </c>
      <c r="Y157" s="80" t="s">
        <v>1116</v>
      </c>
      <c r="Z157" s="80" t="s">
        <v>1136</v>
      </c>
      <c r="AA157" s="80" t="s">
        <v>1126</v>
      </c>
      <c r="AB157" s="80" t="s">
        <v>1127</v>
      </c>
      <c r="AC157" s="80" t="s">
        <v>1128</v>
      </c>
      <c r="AD157" s="80">
        <v>4</v>
      </c>
      <c r="AE157" s="80" t="s">
        <v>1182</v>
      </c>
      <c r="AF157" s="108"/>
    </row>
    <row r="158" spans="1:32" ht="30.75" hidden="1" thickBot="1" x14ac:dyDescent="0.3">
      <c r="A158" s="100" t="s">
        <v>1204</v>
      </c>
      <c r="B158" s="81" t="s">
        <v>227</v>
      </c>
      <c r="C158" s="81" t="s">
        <v>73</v>
      </c>
      <c r="D158" s="81" t="s">
        <v>130</v>
      </c>
      <c r="E158" s="81" t="s">
        <v>83</v>
      </c>
      <c r="F158" s="81"/>
      <c r="G158" s="81" t="s">
        <v>229</v>
      </c>
      <c r="H158" s="81" t="s">
        <v>110</v>
      </c>
      <c r="I158" s="81">
        <v>17</v>
      </c>
      <c r="J158" s="77">
        <v>4</v>
      </c>
      <c r="K158" s="81">
        <v>25</v>
      </c>
      <c r="L158" s="81">
        <v>20</v>
      </c>
      <c r="M158" s="81"/>
      <c r="N158" s="81"/>
      <c r="O158" s="81" t="s">
        <v>218</v>
      </c>
      <c r="P158" s="81" t="s">
        <v>1200</v>
      </c>
      <c r="Q158" s="81">
        <v>0</v>
      </c>
      <c r="R158" s="81">
        <v>1</v>
      </c>
      <c r="S158" s="81" t="s">
        <v>1123</v>
      </c>
      <c r="T158" s="81">
        <v>1</v>
      </c>
      <c r="U158" s="81"/>
      <c r="V158" s="81"/>
      <c r="W158" s="81" t="s">
        <v>1123</v>
      </c>
      <c r="X158" s="81">
        <v>1</v>
      </c>
      <c r="Y158" s="81" t="s">
        <v>1116</v>
      </c>
      <c r="Z158" s="81" t="s">
        <v>1117</v>
      </c>
      <c r="AA158" s="81" t="s">
        <v>1118</v>
      </c>
      <c r="AB158" s="81" t="s">
        <v>1118</v>
      </c>
      <c r="AC158" s="81" t="s">
        <v>1118</v>
      </c>
      <c r="AD158" s="81">
        <v>4</v>
      </c>
      <c r="AE158" s="81" t="s">
        <v>1119</v>
      </c>
      <c r="AF158" s="109"/>
    </row>
    <row r="159" spans="1:32" ht="30.75" hidden="1" thickBot="1" x14ac:dyDescent="0.3">
      <c r="A159" s="95" t="s">
        <v>1205</v>
      </c>
      <c r="B159" s="76" t="s">
        <v>230</v>
      </c>
      <c r="C159" s="76" t="s">
        <v>73</v>
      </c>
      <c r="D159" s="76" t="s">
        <v>127</v>
      </c>
      <c r="E159" s="76" t="s">
        <v>73</v>
      </c>
      <c r="F159" s="76"/>
      <c r="G159" s="76" t="s">
        <v>231</v>
      </c>
      <c r="H159" s="76" t="s">
        <v>110</v>
      </c>
      <c r="I159" s="76">
        <v>36</v>
      </c>
      <c r="J159" s="77">
        <v>4</v>
      </c>
      <c r="K159" s="76">
        <v>20</v>
      </c>
      <c r="L159" s="76">
        <v>20</v>
      </c>
      <c r="M159" s="76"/>
      <c r="N159" s="76">
        <v>1</v>
      </c>
      <c r="O159" s="76" t="s">
        <v>218</v>
      </c>
      <c r="P159" s="76" t="s">
        <v>1206</v>
      </c>
      <c r="Q159" s="76">
        <v>1</v>
      </c>
      <c r="R159" s="76">
        <v>0</v>
      </c>
      <c r="S159" s="76"/>
      <c r="T159" s="76"/>
      <c r="U159" s="76" t="s">
        <v>70</v>
      </c>
      <c r="V159" s="76"/>
      <c r="W159" s="76" t="s">
        <v>1123</v>
      </c>
      <c r="X159" s="76">
        <v>0.75</v>
      </c>
      <c r="Y159" s="76" t="s">
        <v>1116</v>
      </c>
      <c r="Z159" s="76" t="s">
        <v>1179</v>
      </c>
      <c r="AA159" s="76" t="s">
        <v>1118</v>
      </c>
      <c r="AB159" s="76" t="s">
        <v>1118</v>
      </c>
      <c r="AC159" s="76" t="s">
        <v>1118</v>
      </c>
      <c r="AD159" s="76">
        <v>4</v>
      </c>
      <c r="AE159" s="76" t="s">
        <v>1119</v>
      </c>
      <c r="AF159" s="104"/>
    </row>
    <row r="160" spans="1:32" ht="30.75" hidden="1" thickBot="1" x14ac:dyDescent="0.3">
      <c r="A160" s="96" t="s">
        <v>1205</v>
      </c>
      <c r="B160" s="77" t="s">
        <v>230</v>
      </c>
      <c r="C160" s="77" t="s">
        <v>73</v>
      </c>
      <c r="D160" s="77" t="s">
        <v>127</v>
      </c>
      <c r="E160" s="77" t="s">
        <v>83</v>
      </c>
      <c r="F160" s="77"/>
      <c r="G160" s="77" t="s">
        <v>1207</v>
      </c>
      <c r="H160" s="77" t="s">
        <v>110</v>
      </c>
      <c r="I160" s="77">
        <v>36</v>
      </c>
      <c r="J160" s="77">
        <v>4</v>
      </c>
      <c r="K160" s="77">
        <v>25</v>
      </c>
      <c r="L160" s="77">
        <v>20</v>
      </c>
      <c r="M160" s="77"/>
      <c r="N160" s="77"/>
      <c r="O160" s="77" t="s">
        <v>218</v>
      </c>
      <c r="P160" s="77" t="s">
        <v>1206</v>
      </c>
      <c r="Q160" s="77">
        <v>0</v>
      </c>
      <c r="R160" s="77">
        <v>0</v>
      </c>
      <c r="S160" s="77"/>
      <c r="T160" s="77"/>
      <c r="U160" s="77" t="s">
        <v>70</v>
      </c>
      <c r="V160" s="77"/>
      <c r="W160" s="77" t="s">
        <v>1123</v>
      </c>
      <c r="X160" s="77">
        <v>1</v>
      </c>
      <c r="Y160" s="77" t="s">
        <v>1116</v>
      </c>
      <c r="Z160" s="77" t="s">
        <v>1179</v>
      </c>
      <c r="AA160" s="77" t="s">
        <v>1118</v>
      </c>
      <c r="AB160" s="77" t="s">
        <v>1118</v>
      </c>
      <c r="AC160" s="77" t="s">
        <v>1118</v>
      </c>
      <c r="AD160" s="77">
        <v>4</v>
      </c>
      <c r="AE160" s="77" t="s">
        <v>1119</v>
      </c>
      <c r="AF160" s="105"/>
    </row>
    <row r="161" spans="1:32" ht="30.75" hidden="1" thickBot="1" x14ac:dyDescent="0.3">
      <c r="A161" s="96" t="s">
        <v>1205</v>
      </c>
      <c r="B161" s="77" t="s">
        <v>230</v>
      </c>
      <c r="C161" s="77" t="s">
        <v>73</v>
      </c>
      <c r="D161" s="77" t="s">
        <v>130</v>
      </c>
      <c r="E161" s="77" t="s">
        <v>73</v>
      </c>
      <c r="F161" s="77"/>
      <c r="G161" s="77" t="s">
        <v>232</v>
      </c>
      <c r="H161" s="77" t="s">
        <v>110</v>
      </c>
      <c r="I161" s="77">
        <v>36</v>
      </c>
      <c r="J161" s="77">
        <v>4</v>
      </c>
      <c r="K161" s="77">
        <v>20</v>
      </c>
      <c r="L161" s="77">
        <v>20</v>
      </c>
      <c r="M161" s="77"/>
      <c r="N161" s="77"/>
      <c r="O161" s="77" t="s">
        <v>218</v>
      </c>
      <c r="P161" s="77" t="s">
        <v>1206</v>
      </c>
      <c r="Q161" s="77">
        <v>0</v>
      </c>
      <c r="R161" s="77">
        <v>1</v>
      </c>
      <c r="S161" s="77" t="s">
        <v>1123</v>
      </c>
      <c r="T161" s="77">
        <v>1</v>
      </c>
      <c r="U161" s="77" t="s">
        <v>115</v>
      </c>
      <c r="V161" s="77"/>
      <c r="W161" s="77" t="s">
        <v>1123</v>
      </c>
      <c r="X161" s="77">
        <v>0.75</v>
      </c>
      <c r="Y161" s="77" t="s">
        <v>1116</v>
      </c>
      <c r="Z161" s="77" t="s">
        <v>1179</v>
      </c>
      <c r="AA161" s="77" t="s">
        <v>1118</v>
      </c>
      <c r="AB161" s="77" t="s">
        <v>1118</v>
      </c>
      <c r="AC161" s="77" t="s">
        <v>1118</v>
      </c>
      <c r="AD161" s="77">
        <v>4</v>
      </c>
      <c r="AE161" s="77" t="s">
        <v>1119</v>
      </c>
      <c r="AF161" s="105"/>
    </row>
    <row r="162" spans="1:32" ht="30.75" hidden="1" thickBot="1" x14ac:dyDescent="0.3">
      <c r="A162" s="97" t="s">
        <v>1205</v>
      </c>
      <c r="B162" s="78" t="s">
        <v>230</v>
      </c>
      <c r="C162" s="78" t="s">
        <v>73</v>
      </c>
      <c r="D162" s="78" t="s">
        <v>130</v>
      </c>
      <c r="E162" s="78" t="s">
        <v>83</v>
      </c>
      <c r="F162" s="78"/>
      <c r="G162" s="78" t="s">
        <v>233</v>
      </c>
      <c r="H162" s="78" t="s">
        <v>110</v>
      </c>
      <c r="I162" s="78">
        <v>36</v>
      </c>
      <c r="J162" s="77">
        <v>4</v>
      </c>
      <c r="K162" s="78">
        <v>25</v>
      </c>
      <c r="L162" s="78">
        <v>20</v>
      </c>
      <c r="M162" s="78"/>
      <c r="N162" s="78"/>
      <c r="O162" s="78" t="s">
        <v>218</v>
      </c>
      <c r="P162" s="78" t="s">
        <v>1206</v>
      </c>
      <c r="Q162" s="78">
        <v>0</v>
      </c>
      <c r="R162" s="78">
        <v>1</v>
      </c>
      <c r="S162" s="78" t="s">
        <v>1123</v>
      </c>
      <c r="T162" s="78">
        <v>1</v>
      </c>
      <c r="U162" s="78" t="s">
        <v>115</v>
      </c>
      <c r="V162" s="78"/>
      <c r="W162" s="78" t="s">
        <v>1123</v>
      </c>
      <c r="X162" s="78">
        <v>1</v>
      </c>
      <c r="Y162" s="78" t="s">
        <v>1116</v>
      </c>
      <c r="Z162" s="78" t="s">
        <v>1179</v>
      </c>
      <c r="AA162" s="78" t="s">
        <v>1118</v>
      </c>
      <c r="AB162" s="78" t="s">
        <v>1118</v>
      </c>
      <c r="AC162" s="78" t="s">
        <v>1118</v>
      </c>
      <c r="AD162" s="78">
        <v>4</v>
      </c>
      <c r="AE162" s="78" t="s">
        <v>1119</v>
      </c>
      <c r="AF162" s="106"/>
    </row>
    <row r="163" spans="1:32" ht="15.75" hidden="1" thickBot="1" x14ac:dyDescent="0.3">
      <c r="A163" s="98" t="s">
        <v>1208</v>
      </c>
      <c r="B163" s="79" t="s">
        <v>234</v>
      </c>
      <c r="C163" s="79" t="s">
        <v>75</v>
      </c>
      <c r="D163" s="79" t="s">
        <v>235</v>
      </c>
      <c r="E163" s="79" t="s">
        <v>73</v>
      </c>
      <c r="F163" s="79"/>
      <c r="G163" s="79" t="s">
        <v>236</v>
      </c>
      <c r="H163" s="79"/>
      <c r="I163" s="79">
        <v>17</v>
      </c>
      <c r="J163" s="77">
        <v>4</v>
      </c>
      <c r="K163" s="79">
        <v>40</v>
      </c>
      <c r="L163" s="79">
        <v>20</v>
      </c>
      <c r="M163" s="79"/>
      <c r="N163" s="79">
        <v>1</v>
      </c>
      <c r="O163" s="79" t="s">
        <v>129</v>
      </c>
      <c r="P163" s="79"/>
      <c r="Q163" s="79">
        <v>1</v>
      </c>
      <c r="R163" s="79">
        <v>0</v>
      </c>
      <c r="S163" s="79"/>
      <c r="T163" s="79"/>
      <c r="U163" s="79" t="s">
        <v>70</v>
      </c>
      <c r="V163" s="79"/>
      <c r="W163" s="79" t="s">
        <v>1115</v>
      </c>
      <c r="X163" s="79">
        <v>1.5</v>
      </c>
      <c r="Y163" s="79" t="s">
        <v>1209</v>
      </c>
      <c r="Z163" s="79"/>
      <c r="AA163" s="79"/>
      <c r="AB163" s="79"/>
      <c r="AC163" s="79"/>
      <c r="AD163" s="79"/>
      <c r="AE163" s="79"/>
      <c r="AF163" s="107"/>
    </row>
    <row r="164" spans="1:32" ht="15.75" hidden="1" thickBot="1" x14ac:dyDescent="0.3">
      <c r="A164" s="99" t="s">
        <v>1208</v>
      </c>
      <c r="B164" s="80" t="s">
        <v>234</v>
      </c>
      <c r="C164" s="80" t="s">
        <v>75</v>
      </c>
      <c r="D164" s="80" t="s">
        <v>235</v>
      </c>
      <c r="E164" s="80" t="s">
        <v>83</v>
      </c>
      <c r="F164" s="80"/>
      <c r="G164" s="80" t="s">
        <v>237</v>
      </c>
      <c r="H164" s="80"/>
      <c r="I164" s="80">
        <v>17</v>
      </c>
      <c r="J164" s="77">
        <v>4</v>
      </c>
      <c r="K164" s="80">
        <v>80</v>
      </c>
      <c r="L164" s="80">
        <v>20</v>
      </c>
      <c r="M164" s="80"/>
      <c r="N164" s="80">
        <v>1</v>
      </c>
      <c r="O164" s="80" t="s">
        <v>129</v>
      </c>
      <c r="P164" s="80"/>
      <c r="Q164" s="80">
        <v>1</v>
      </c>
      <c r="R164" s="80">
        <v>0</v>
      </c>
      <c r="S164" s="80"/>
      <c r="T164" s="80"/>
      <c r="U164" s="80" t="s">
        <v>70</v>
      </c>
      <c r="V164" s="80"/>
      <c r="W164" s="80" t="s">
        <v>1115</v>
      </c>
      <c r="X164" s="80">
        <v>3</v>
      </c>
      <c r="Y164" s="80" t="s">
        <v>1209</v>
      </c>
      <c r="Z164" s="80"/>
      <c r="AA164" s="80"/>
      <c r="AB164" s="80"/>
      <c r="AC164" s="80"/>
      <c r="AD164" s="80"/>
      <c r="AE164" s="80"/>
      <c r="AF164" s="108"/>
    </row>
    <row r="165" spans="1:32" ht="15.75" hidden="1" thickBot="1" x14ac:dyDescent="0.3">
      <c r="A165" s="99" t="s">
        <v>1208</v>
      </c>
      <c r="B165" s="80" t="s">
        <v>234</v>
      </c>
      <c r="C165" s="80" t="s">
        <v>75</v>
      </c>
      <c r="D165" s="80" t="s">
        <v>238</v>
      </c>
      <c r="E165" s="80" t="s">
        <v>73</v>
      </c>
      <c r="F165" s="80"/>
      <c r="G165" s="80" t="s">
        <v>239</v>
      </c>
      <c r="H165" s="80"/>
      <c r="I165" s="80">
        <v>17</v>
      </c>
      <c r="J165" s="77">
        <v>4</v>
      </c>
      <c r="K165" s="80">
        <v>40</v>
      </c>
      <c r="L165" s="80">
        <v>20</v>
      </c>
      <c r="M165" s="80"/>
      <c r="N165" s="80"/>
      <c r="O165" s="80" t="s">
        <v>129</v>
      </c>
      <c r="P165" s="80"/>
      <c r="Q165" s="80">
        <v>0</v>
      </c>
      <c r="R165" s="80">
        <v>1</v>
      </c>
      <c r="S165" s="80" t="s">
        <v>1115</v>
      </c>
      <c r="T165" s="80">
        <v>1</v>
      </c>
      <c r="U165" s="80" t="s">
        <v>115</v>
      </c>
      <c r="V165" s="80"/>
      <c r="W165" s="80" t="s">
        <v>1115</v>
      </c>
      <c r="X165" s="80">
        <v>1.5</v>
      </c>
      <c r="Y165" s="80" t="s">
        <v>1209</v>
      </c>
      <c r="Z165" s="80"/>
      <c r="AA165" s="80"/>
      <c r="AB165" s="80"/>
      <c r="AC165" s="80"/>
      <c r="AD165" s="80"/>
      <c r="AE165" s="80"/>
      <c r="AF165" s="108"/>
    </row>
    <row r="166" spans="1:32" ht="15.75" hidden="1" thickBot="1" x14ac:dyDescent="0.3">
      <c r="A166" s="100" t="s">
        <v>1208</v>
      </c>
      <c r="B166" s="81" t="s">
        <v>234</v>
      </c>
      <c r="C166" s="81" t="s">
        <v>75</v>
      </c>
      <c r="D166" s="81" t="s">
        <v>238</v>
      </c>
      <c r="E166" s="81" t="s">
        <v>83</v>
      </c>
      <c r="F166" s="81"/>
      <c r="G166" s="81" t="s">
        <v>240</v>
      </c>
      <c r="H166" s="81"/>
      <c r="I166" s="81">
        <v>17</v>
      </c>
      <c r="J166" s="77">
        <v>4</v>
      </c>
      <c r="K166" s="81">
        <v>80</v>
      </c>
      <c r="L166" s="81">
        <v>20</v>
      </c>
      <c r="M166" s="81"/>
      <c r="N166" s="81"/>
      <c r="O166" s="81" t="s">
        <v>129</v>
      </c>
      <c r="P166" s="81"/>
      <c r="Q166" s="81">
        <v>0</v>
      </c>
      <c r="R166" s="81">
        <v>1</v>
      </c>
      <c r="S166" s="81" t="s">
        <v>1115</v>
      </c>
      <c r="T166" s="81">
        <v>1</v>
      </c>
      <c r="U166" s="81" t="s">
        <v>115</v>
      </c>
      <c r="V166" s="81"/>
      <c r="W166" s="81" t="s">
        <v>1115</v>
      </c>
      <c r="X166" s="81">
        <v>3</v>
      </c>
      <c r="Y166" s="81" t="s">
        <v>1209</v>
      </c>
      <c r="Z166" s="81"/>
      <c r="AA166" s="81"/>
      <c r="AB166" s="81"/>
      <c r="AC166" s="81"/>
      <c r="AD166" s="81"/>
      <c r="AE166" s="81"/>
      <c r="AF166" s="109"/>
    </row>
    <row r="167" spans="1:32" ht="15.75" hidden="1" thickBot="1" x14ac:dyDescent="0.3">
      <c r="A167" s="95" t="s">
        <v>1210</v>
      </c>
      <c r="B167" s="76" t="s">
        <v>241</v>
      </c>
      <c r="C167" s="76" t="s">
        <v>73</v>
      </c>
      <c r="D167" s="76" t="s">
        <v>242</v>
      </c>
      <c r="E167" s="76">
        <v>1</v>
      </c>
      <c r="F167" s="76"/>
      <c r="G167" s="76" t="s">
        <v>1211</v>
      </c>
      <c r="H167" s="76" t="s">
        <v>110</v>
      </c>
      <c r="I167" s="76">
        <v>26</v>
      </c>
      <c r="J167" s="77">
        <v>20</v>
      </c>
      <c r="K167" s="76">
        <v>500</v>
      </c>
      <c r="L167" s="76">
        <v>20</v>
      </c>
      <c r="M167" s="76"/>
      <c r="N167" s="76"/>
      <c r="O167" s="76" t="s">
        <v>129</v>
      </c>
      <c r="P167" s="76" t="s">
        <v>1212</v>
      </c>
      <c r="Q167" s="76">
        <v>0</v>
      </c>
      <c r="R167" s="76">
        <v>0</v>
      </c>
      <c r="S167" s="76"/>
      <c r="T167" s="76"/>
      <c r="U167" s="76"/>
      <c r="V167" s="76" t="s">
        <v>76</v>
      </c>
      <c r="W167" s="76" t="s">
        <v>1123</v>
      </c>
      <c r="X167" s="76">
        <v>20</v>
      </c>
      <c r="Y167" s="76" t="s">
        <v>1116</v>
      </c>
      <c r="Z167" s="76" t="s">
        <v>1136</v>
      </c>
      <c r="AA167" s="76" t="s">
        <v>1126</v>
      </c>
      <c r="AB167" s="76" t="s">
        <v>1127</v>
      </c>
      <c r="AC167" s="76" t="s">
        <v>1128</v>
      </c>
      <c r="AD167" s="76">
        <v>20</v>
      </c>
      <c r="AE167" s="76" t="s">
        <v>1176</v>
      </c>
      <c r="AF167" s="104"/>
    </row>
    <row r="168" spans="1:32" ht="15.75" hidden="1" thickBot="1" x14ac:dyDescent="0.3">
      <c r="A168" s="96" t="s">
        <v>1210</v>
      </c>
      <c r="B168" s="77" t="s">
        <v>241</v>
      </c>
      <c r="C168" s="77" t="s">
        <v>73</v>
      </c>
      <c r="D168" s="77" t="s">
        <v>242</v>
      </c>
      <c r="E168" s="77">
        <v>2</v>
      </c>
      <c r="F168" s="77"/>
      <c r="G168" s="77" t="s">
        <v>184</v>
      </c>
      <c r="H168" s="77" t="s">
        <v>110</v>
      </c>
      <c r="I168" s="77">
        <v>26</v>
      </c>
      <c r="J168" s="77">
        <v>4</v>
      </c>
      <c r="K168" s="77">
        <v>40</v>
      </c>
      <c r="L168" s="77">
        <v>20</v>
      </c>
      <c r="M168" s="77"/>
      <c r="N168" s="77"/>
      <c r="O168" s="77" t="s">
        <v>129</v>
      </c>
      <c r="P168" s="77" t="s">
        <v>1212</v>
      </c>
      <c r="Q168" s="77">
        <v>0</v>
      </c>
      <c r="R168" s="77">
        <v>0</v>
      </c>
      <c r="S168" s="77"/>
      <c r="T168" s="77"/>
      <c r="U168" s="77"/>
      <c r="V168" s="77" t="s">
        <v>76</v>
      </c>
      <c r="W168" s="77" t="s">
        <v>1123</v>
      </c>
      <c r="X168" s="77">
        <v>1.5</v>
      </c>
      <c r="Y168" s="77" t="s">
        <v>1116</v>
      </c>
      <c r="Z168" s="77" t="s">
        <v>1136</v>
      </c>
      <c r="AA168" s="77" t="s">
        <v>1126</v>
      </c>
      <c r="AB168" s="77" t="s">
        <v>1127</v>
      </c>
      <c r="AC168" s="77" t="s">
        <v>1128</v>
      </c>
      <c r="AD168" s="77">
        <v>4</v>
      </c>
      <c r="AE168" s="77" t="s">
        <v>1213</v>
      </c>
      <c r="AF168" s="105"/>
    </row>
    <row r="169" spans="1:32" ht="15.75" hidden="1" thickBot="1" x14ac:dyDescent="0.3">
      <c r="A169" s="96" t="s">
        <v>1210</v>
      </c>
      <c r="B169" s="77" t="s">
        <v>241</v>
      </c>
      <c r="C169" s="77" t="s">
        <v>73</v>
      </c>
      <c r="D169" s="77" t="s">
        <v>242</v>
      </c>
      <c r="E169" s="77">
        <v>3</v>
      </c>
      <c r="F169" s="77"/>
      <c r="G169" s="77" t="s">
        <v>184</v>
      </c>
      <c r="H169" s="77" t="s">
        <v>110</v>
      </c>
      <c r="I169" s="77">
        <v>26</v>
      </c>
      <c r="J169" s="77">
        <v>4</v>
      </c>
      <c r="K169" s="77">
        <v>50</v>
      </c>
      <c r="L169" s="77">
        <v>20</v>
      </c>
      <c r="M169" s="77"/>
      <c r="N169" s="77"/>
      <c r="O169" s="77" t="s">
        <v>129</v>
      </c>
      <c r="P169" s="77" t="s">
        <v>1198</v>
      </c>
      <c r="Q169" s="77">
        <v>0</v>
      </c>
      <c r="R169" s="77">
        <v>0</v>
      </c>
      <c r="S169" s="77"/>
      <c r="T169" s="77"/>
      <c r="U169" s="77"/>
      <c r="V169" s="77" t="s">
        <v>76</v>
      </c>
      <c r="W169" s="77" t="s">
        <v>1123</v>
      </c>
      <c r="X169" s="77">
        <v>2</v>
      </c>
      <c r="Y169" s="77" t="s">
        <v>1116</v>
      </c>
      <c r="Z169" s="77" t="s">
        <v>1136</v>
      </c>
      <c r="AA169" s="77" t="s">
        <v>1126</v>
      </c>
      <c r="AB169" s="77" t="s">
        <v>1127</v>
      </c>
      <c r="AC169" s="77" t="s">
        <v>1128</v>
      </c>
      <c r="AD169" s="77">
        <v>4</v>
      </c>
      <c r="AE169" s="77" t="s">
        <v>1172</v>
      </c>
      <c r="AF169" s="105"/>
    </row>
    <row r="170" spans="1:32" ht="15.75" hidden="1" thickBot="1" x14ac:dyDescent="0.3">
      <c r="A170" s="96" t="s">
        <v>1210</v>
      </c>
      <c r="B170" s="77" t="s">
        <v>241</v>
      </c>
      <c r="C170" s="77" t="s">
        <v>73</v>
      </c>
      <c r="D170" s="77" t="s">
        <v>242</v>
      </c>
      <c r="E170" s="77">
        <v>4</v>
      </c>
      <c r="F170" s="77"/>
      <c r="G170" s="77" t="s">
        <v>161</v>
      </c>
      <c r="H170" s="77" t="s">
        <v>110</v>
      </c>
      <c r="I170" s="77">
        <v>26</v>
      </c>
      <c r="J170" s="77">
        <v>8</v>
      </c>
      <c r="K170" s="77">
        <v>100</v>
      </c>
      <c r="L170" s="77">
        <v>20</v>
      </c>
      <c r="M170" s="77">
        <v>1</v>
      </c>
      <c r="N170" s="77"/>
      <c r="O170" s="77" t="s">
        <v>129</v>
      </c>
      <c r="P170" s="77" t="s">
        <v>1212</v>
      </c>
      <c r="Q170" s="77">
        <v>2</v>
      </c>
      <c r="R170" s="77">
        <v>0</v>
      </c>
      <c r="S170" s="77"/>
      <c r="T170" s="77"/>
      <c r="U170" s="77"/>
      <c r="V170" s="77" t="s">
        <v>76</v>
      </c>
      <c r="W170" s="77" t="s">
        <v>1123</v>
      </c>
      <c r="X170" s="77">
        <v>8</v>
      </c>
      <c r="Y170" s="77" t="s">
        <v>1116</v>
      </c>
      <c r="Z170" s="77" t="s">
        <v>1136</v>
      </c>
      <c r="AA170" s="77" t="s">
        <v>1126</v>
      </c>
      <c r="AB170" s="77" t="s">
        <v>1127</v>
      </c>
      <c r="AC170" s="77" t="s">
        <v>1128</v>
      </c>
      <c r="AD170" s="77">
        <v>8</v>
      </c>
      <c r="AE170" s="77" t="s">
        <v>1129</v>
      </c>
      <c r="AF170" s="105"/>
    </row>
    <row r="171" spans="1:32" ht="15.75" hidden="1" thickBot="1" x14ac:dyDescent="0.3">
      <c r="A171" s="96" t="s">
        <v>1210</v>
      </c>
      <c r="B171" s="77" t="s">
        <v>241</v>
      </c>
      <c r="C171" s="77" t="s">
        <v>73</v>
      </c>
      <c r="D171" s="77" t="s">
        <v>242</v>
      </c>
      <c r="E171" s="77">
        <v>5</v>
      </c>
      <c r="F171" s="77"/>
      <c r="G171" s="77" t="s">
        <v>161</v>
      </c>
      <c r="H171" s="77" t="s">
        <v>110</v>
      </c>
      <c r="I171" s="77">
        <v>26</v>
      </c>
      <c r="J171" s="77">
        <v>8</v>
      </c>
      <c r="K171" s="77">
        <v>100</v>
      </c>
      <c r="L171" s="77">
        <v>20</v>
      </c>
      <c r="M171" s="77">
        <v>1</v>
      </c>
      <c r="N171" s="77"/>
      <c r="O171" s="77" t="s">
        <v>129</v>
      </c>
      <c r="P171" s="77" t="s">
        <v>1212</v>
      </c>
      <c r="Q171" s="77">
        <v>2</v>
      </c>
      <c r="R171" s="77">
        <v>0</v>
      </c>
      <c r="S171" s="77"/>
      <c r="T171" s="77"/>
      <c r="U171" s="77" t="s">
        <v>70</v>
      </c>
      <c r="V171" s="77" t="s">
        <v>76</v>
      </c>
      <c r="W171" s="77" t="s">
        <v>1123</v>
      </c>
      <c r="X171" s="77">
        <v>8</v>
      </c>
      <c r="Y171" s="77" t="s">
        <v>1116</v>
      </c>
      <c r="Z171" s="77" t="s">
        <v>1136</v>
      </c>
      <c r="AA171" s="77" t="s">
        <v>1126</v>
      </c>
      <c r="AB171" s="77" t="s">
        <v>1127</v>
      </c>
      <c r="AC171" s="77" t="s">
        <v>1128</v>
      </c>
      <c r="AD171" s="77">
        <v>8</v>
      </c>
      <c r="AE171" s="77" t="s">
        <v>1129</v>
      </c>
      <c r="AF171" s="105"/>
    </row>
    <row r="172" spans="1:32" ht="15.75" hidden="1" thickBot="1" x14ac:dyDescent="0.3">
      <c r="A172" s="96" t="s">
        <v>1210</v>
      </c>
      <c r="B172" s="77" t="s">
        <v>241</v>
      </c>
      <c r="C172" s="77" t="s">
        <v>73</v>
      </c>
      <c r="D172" s="77" t="s">
        <v>242</v>
      </c>
      <c r="E172" s="77">
        <v>6</v>
      </c>
      <c r="F172" s="77"/>
      <c r="G172" s="77" t="s">
        <v>161</v>
      </c>
      <c r="H172" s="77" t="s">
        <v>110</v>
      </c>
      <c r="I172" s="77">
        <v>26</v>
      </c>
      <c r="J172" s="77">
        <v>8</v>
      </c>
      <c r="K172" s="77">
        <v>100</v>
      </c>
      <c r="L172" s="77">
        <v>20</v>
      </c>
      <c r="M172" s="77">
        <v>1</v>
      </c>
      <c r="N172" s="77"/>
      <c r="O172" s="77" t="s">
        <v>129</v>
      </c>
      <c r="P172" s="77" t="s">
        <v>1212</v>
      </c>
      <c r="Q172" s="77">
        <v>2</v>
      </c>
      <c r="R172" s="77">
        <v>0</v>
      </c>
      <c r="S172" s="77"/>
      <c r="T172" s="77"/>
      <c r="U172" s="77"/>
      <c r="V172" s="77" t="s">
        <v>76</v>
      </c>
      <c r="W172" s="77" t="s">
        <v>1123</v>
      </c>
      <c r="X172" s="77">
        <v>8</v>
      </c>
      <c r="Y172" s="77" t="s">
        <v>1116</v>
      </c>
      <c r="Z172" s="77" t="s">
        <v>1136</v>
      </c>
      <c r="AA172" s="77" t="s">
        <v>1126</v>
      </c>
      <c r="AB172" s="77" t="s">
        <v>1127</v>
      </c>
      <c r="AC172" s="77" t="s">
        <v>1128</v>
      </c>
      <c r="AD172" s="77">
        <v>8</v>
      </c>
      <c r="AE172" s="77" t="s">
        <v>1129</v>
      </c>
      <c r="AF172" s="105"/>
    </row>
    <row r="173" spans="1:32" ht="15.75" hidden="1" thickBot="1" x14ac:dyDescent="0.3">
      <c r="A173" s="96" t="s">
        <v>1210</v>
      </c>
      <c r="B173" s="77" t="s">
        <v>241</v>
      </c>
      <c r="C173" s="77" t="s">
        <v>73</v>
      </c>
      <c r="D173" s="77" t="s">
        <v>242</v>
      </c>
      <c r="E173" s="77">
        <v>7</v>
      </c>
      <c r="F173" s="77"/>
      <c r="G173" s="77" t="s">
        <v>161</v>
      </c>
      <c r="H173" s="77" t="s">
        <v>110</v>
      </c>
      <c r="I173" s="77">
        <v>26</v>
      </c>
      <c r="J173" s="77">
        <v>4</v>
      </c>
      <c r="K173" s="77">
        <v>50</v>
      </c>
      <c r="L173" s="77">
        <v>20</v>
      </c>
      <c r="M173" s="77">
        <v>1</v>
      </c>
      <c r="N173" s="77"/>
      <c r="O173" s="77" t="s">
        <v>129</v>
      </c>
      <c r="P173" s="77" t="s">
        <v>1169</v>
      </c>
      <c r="Q173" s="77">
        <v>2</v>
      </c>
      <c r="R173" s="77">
        <v>0</v>
      </c>
      <c r="S173" s="77"/>
      <c r="T173" s="77"/>
      <c r="U173" s="77"/>
      <c r="V173" s="77" t="s">
        <v>76</v>
      </c>
      <c r="W173" s="77" t="s">
        <v>1123</v>
      </c>
      <c r="X173" s="77">
        <v>4</v>
      </c>
      <c r="Y173" s="77" t="s">
        <v>1116</v>
      </c>
      <c r="Z173" s="77" t="s">
        <v>1136</v>
      </c>
      <c r="AA173" s="77" t="s">
        <v>1126</v>
      </c>
      <c r="AB173" s="77" t="s">
        <v>1127</v>
      </c>
      <c r="AC173" s="77" t="s">
        <v>1128</v>
      </c>
      <c r="AD173" s="77">
        <v>4</v>
      </c>
      <c r="AE173" s="77" t="s">
        <v>1172</v>
      </c>
      <c r="AF173" s="105"/>
    </row>
    <row r="174" spans="1:32" ht="15.75" hidden="1" thickBot="1" x14ac:dyDescent="0.3">
      <c r="A174" s="96" t="s">
        <v>1210</v>
      </c>
      <c r="B174" s="77" t="s">
        <v>241</v>
      </c>
      <c r="C174" s="77" t="s">
        <v>73</v>
      </c>
      <c r="D174" s="77" t="s">
        <v>242</v>
      </c>
      <c r="E174" s="77">
        <v>8</v>
      </c>
      <c r="F174" s="77"/>
      <c r="G174" s="77" t="s">
        <v>161</v>
      </c>
      <c r="H174" s="77" t="s">
        <v>110</v>
      </c>
      <c r="I174" s="77">
        <v>26</v>
      </c>
      <c r="J174" s="77">
        <v>8</v>
      </c>
      <c r="K174" s="77">
        <v>150</v>
      </c>
      <c r="L174" s="77">
        <v>20</v>
      </c>
      <c r="M174" s="77">
        <v>1</v>
      </c>
      <c r="N174" s="77"/>
      <c r="O174" s="77" t="s">
        <v>129</v>
      </c>
      <c r="P174" s="77" t="s">
        <v>1212</v>
      </c>
      <c r="Q174" s="77">
        <v>2</v>
      </c>
      <c r="R174" s="77">
        <v>0</v>
      </c>
      <c r="S174" s="77"/>
      <c r="T174" s="77"/>
      <c r="U174" s="77"/>
      <c r="V174" s="77" t="s">
        <v>76</v>
      </c>
      <c r="W174" s="77" t="s">
        <v>1123</v>
      </c>
      <c r="X174" s="77">
        <v>12</v>
      </c>
      <c r="Y174" s="77" t="s">
        <v>1116</v>
      </c>
      <c r="Z174" s="77" t="s">
        <v>1136</v>
      </c>
      <c r="AA174" s="77" t="s">
        <v>1126</v>
      </c>
      <c r="AB174" s="77" t="s">
        <v>1127</v>
      </c>
      <c r="AC174" s="77" t="s">
        <v>1128</v>
      </c>
      <c r="AD174" s="77">
        <v>8</v>
      </c>
      <c r="AE174" s="77" t="s">
        <v>1137</v>
      </c>
      <c r="AF174" s="105"/>
    </row>
    <row r="175" spans="1:32" ht="15.75" hidden="1" thickBot="1" x14ac:dyDescent="0.3">
      <c r="A175" s="96" t="s">
        <v>1210</v>
      </c>
      <c r="B175" s="77" t="s">
        <v>241</v>
      </c>
      <c r="C175" s="77" t="s">
        <v>73</v>
      </c>
      <c r="D175" s="77" t="s">
        <v>242</v>
      </c>
      <c r="E175" s="77">
        <v>9</v>
      </c>
      <c r="F175" s="77"/>
      <c r="G175" s="77" t="s">
        <v>161</v>
      </c>
      <c r="H175" s="77" t="s">
        <v>110</v>
      </c>
      <c r="I175" s="77">
        <v>26</v>
      </c>
      <c r="J175" s="77">
        <v>4</v>
      </c>
      <c r="K175" s="77">
        <v>50</v>
      </c>
      <c r="L175" s="77">
        <v>20</v>
      </c>
      <c r="M175" s="77">
        <v>1</v>
      </c>
      <c r="N175" s="77"/>
      <c r="O175" s="77" t="s">
        <v>129</v>
      </c>
      <c r="P175" s="77" t="s">
        <v>1169</v>
      </c>
      <c r="Q175" s="77">
        <v>2</v>
      </c>
      <c r="R175" s="77">
        <v>0</v>
      </c>
      <c r="S175" s="77"/>
      <c r="T175" s="77"/>
      <c r="U175" s="77" t="s">
        <v>70</v>
      </c>
      <c r="V175" s="77" t="s">
        <v>76</v>
      </c>
      <c r="W175" s="77" t="s">
        <v>1123</v>
      </c>
      <c r="X175" s="77">
        <v>4</v>
      </c>
      <c r="Y175" s="77" t="s">
        <v>1116</v>
      </c>
      <c r="Z175" s="77" t="s">
        <v>1136</v>
      </c>
      <c r="AA175" s="77" t="s">
        <v>1126</v>
      </c>
      <c r="AB175" s="77" t="s">
        <v>1127</v>
      </c>
      <c r="AC175" s="77" t="s">
        <v>1128</v>
      </c>
      <c r="AD175" s="77">
        <v>4</v>
      </c>
      <c r="AE175" s="77" t="s">
        <v>1172</v>
      </c>
      <c r="AF175" s="105"/>
    </row>
    <row r="176" spans="1:32" ht="30.75" hidden="1" thickBot="1" x14ac:dyDescent="0.3">
      <c r="A176" s="96" t="s">
        <v>1210</v>
      </c>
      <c r="B176" s="77" t="s">
        <v>241</v>
      </c>
      <c r="C176" s="77" t="s">
        <v>73</v>
      </c>
      <c r="D176" s="77" t="s">
        <v>242</v>
      </c>
      <c r="E176" s="77">
        <v>10</v>
      </c>
      <c r="F176" s="77"/>
      <c r="G176" s="77" t="s">
        <v>161</v>
      </c>
      <c r="H176" s="77" t="s">
        <v>110</v>
      </c>
      <c r="I176" s="77">
        <v>26</v>
      </c>
      <c r="J176" s="77">
        <v>4</v>
      </c>
      <c r="K176" s="77">
        <v>50</v>
      </c>
      <c r="L176" s="77">
        <v>20</v>
      </c>
      <c r="M176" s="77">
        <v>1</v>
      </c>
      <c r="N176" s="77"/>
      <c r="O176" s="77" t="s">
        <v>129</v>
      </c>
      <c r="P176" s="77" t="s">
        <v>1214</v>
      </c>
      <c r="Q176" s="77">
        <v>2</v>
      </c>
      <c r="R176" s="77">
        <v>0</v>
      </c>
      <c r="S176" s="77"/>
      <c r="T176" s="77"/>
      <c r="U176" s="77" t="s">
        <v>70</v>
      </c>
      <c r="V176" s="77" t="s">
        <v>76</v>
      </c>
      <c r="W176" s="77" t="s">
        <v>1123</v>
      </c>
      <c r="X176" s="77">
        <v>4</v>
      </c>
      <c r="Y176" s="77" t="s">
        <v>1116</v>
      </c>
      <c r="Z176" s="77" t="s">
        <v>1179</v>
      </c>
      <c r="AA176" s="77" t="s">
        <v>1118</v>
      </c>
      <c r="AB176" s="77" t="s">
        <v>1118</v>
      </c>
      <c r="AC176" s="77" t="s">
        <v>1118</v>
      </c>
      <c r="AD176" s="77">
        <v>4</v>
      </c>
      <c r="AE176" s="77" t="s">
        <v>1119</v>
      </c>
      <c r="AF176" s="105"/>
    </row>
    <row r="177" spans="1:32" ht="15.75" hidden="1" thickBot="1" x14ac:dyDescent="0.3">
      <c r="A177" s="96" t="s">
        <v>1210</v>
      </c>
      <c r="B177" s="77" t="s">
        <v>241</v>
      </c>
      <c r="C177" s="77" t="s">
        <v>73</v>
      </c>
      <c r="D177" s="77" t="s">
        <v>242</v>
      </c>
      <c r="E177" s="77">
        <v>11</v>
      </c>
      <c r="F177" s="77"/>
      <c r="G177" s="77" t="s">
        <v>184</v>
      </c>
      <c r="H177" s="77" t="s">
        <v>110</v>
      </c>
      <c r="I177" s="77">
        <v>26</v>
      </c>
      <c r="J177" s="77">
        <v>4</v>
      </c>
      <c r="K177" s="77">
        <v>50</v>
      </c>
      <c r="L177" s="77">
        <v>20</v>
      </c>
      <c r="M177" s="77"/>
      <c r="N177" s="77"/>
      <c r="O177" s="77" t="s">
        <v>129</v>
      </c>
      <c r="P177" s="77" t="s">
        <v>1212</v>
      </c>
      <c r="Q177" s="77">
        <v>0</v>
      </c>
      <c r="R177" s="77">
        <v>0</v>
      </c>
      <c r="S177" s="77"/>
      <c r="T177" s="77"/>
      <c r="U177" s="77"/>
      <c r="V177" s="77" t="s">
        <v>76</v>
      </c>
      <c r="W177" s="77" t="s">
        <v>1123</v>
      </c>
      <c r="X177" s="77">
        <v>2</v>
      </c>
      <c r="Y177" s="77" t="s">
        <v>1116</v>
      </c>
      <c r="Z177" s="77" t="s">
        <v>1136</v>
      </c>
      <c r="AA177" s="77" t="s">
        <v>1126</v>
      </c>
      <c r="AB177" s="77" t="s">
        <v>1127</v>
      </c>
      <c r="AC177" s="77" t="s">
        <v>1128</v>
      </c>
      <c r="AD177" s="77">
        <v>4</v>
      </c>
      <c r="AE177" s="77" t="s">
        <v>1172</v>
      </c>
      <c r="AF177" s="105"/>
    </row>
    <row r="178" spans="1:32" ht="15.75" hidden="1" thickBot="1" x14ac:dyDescent="0.3">
      <c r="A178" s="96" t="s">
        <v>1210</v>
      </c>
      <c r="B178" s="77" t="s">
        <v>241</v>
      </c>
      <c r="C178" s="77" t="s">
        <v>73</v>
      </c>
      <c r="D178" s="77" t="s">
        <v>242</v>
      </c>
      <c r="E178" s="77">
        <v>12</v>
      </c>
      <c r="F178" s="77"/>
      <c r="G178" s="77" t="s">
        <v>243</v>
      </c>
      <c r="H178" s="77" t="s">
        <v>110</v>
      </c>
      <c r="I178" s="77">
        <v>26</v>
      </c>
      <c r="J178" s="77">
        <v>4</v>
      </c>
      <c r="K178" s="77">
        <v>40</v>
      </c>
      <c r="L178" s="77">
        <v>20</v>
      </c>
      <c r="M178" s="77"/>
      <c r="N178" s="77">
        <v>1</v>
      </c>
      <c r="O178" s="77" t="s">
        <v>129</v>
      </c>
      <c r="P178" s="77" t="s">
        <v>1212</v>
      </c>
      <c r="Q178" s="77">
        <v>1</v>
      </c>
      <c r="R178" s="77">
        <v>0</v>
      </c>
      <c r="S178" s="77"/>
      <c r="T178" s="77"/>
      <c r="U178" s="77"/>
      <c r="V178" s="77" t="s">
        <v>76</v>
      </c>
      <c r="W178" s="77" t="s">
        <v>1123</v>
      </c>
      <c r="X178" s="77">
        <v>1.5</v>
      </c>
      <c r="Y178" s="77" t="s">
        <v>1116</v>
      </c>
      <c r="Z178" s="77" t="s">
        <v>1136</v>
      </c>
      <c r="AA178" s="77" t="s">
        <v>1126</v>
      </c>
      <c r="AB178" s="77" t="s">
        <v>1127</v>
      </c>
      <c r="AC178" s="77" t="s">
        <v>1128</v>
      </c>
      <c r="AD178" s="77">
        <v>4</v>
      </c>
      <c r="AE178" s="77" t="s">
        <v>1213</v>
      </c>
      <c r="AF178" s="105"/>
    </row>
    <row r="179" spans="1:32" ht="15.75" hidden="1" thickBot="1" x14ac:dyDescent="0.3">
      <c r="A179" s="96" t="s">
        <v>1210</v>
      </c>
      <c r="B179" s="77" t="s">
        <v>241</v>
      </c>
      <c r="C179" s="77" t="s">
        <v>73</v>
      </c>
      <c r="D179" s="77" t="s">
        <v>242</v>
      </c>
      <c r="E179" s="77">
        <v>13</v>
      </c>
      <c r="F179" s="77"/>
      <c r="G179" s="77" t="s">
        <v>1211</v>
      </c>
      <c r="H179" s="77" t="s">
        <v>110</v>
      </c>
      <c r="I179" s="77">
        <v>26</v>
      </c>
      <c r="J179" s="77">
        <v>20</v>
      </c>
      <c r="K179" s="77">
        <v>500</v>
      </c>
      <c r="L179" s="77">
        <v>20</v>
      </c>
      <c r="M179" s="77"/>
      <c r="N179" s="77"/>
      <c r="O179" s="77" t="s">
        <v>129</v>
      </c>
      <c r="P179" s="77" t="s">
        <v>1212</v>
      </c>
      <c r="Q179" s="77">
        <v>0</v>
      </c>
      <c r="R179" s="77">
        <v>0</v>
      </c>
      <c r="S179" s="77"/>
      <c r="T179" s="77"/>
      <c r="U179" s="77"/>
      <c r="V179" s="77" t="s">
        <v>76</v>
      </c>
      <c r="W179" s="77" t="s">
        <v>1123</v>
      </c>
      <c r="X179" s="77">
        <v>20</v>
      </c>
      <c r="Y179" s="77" t="s">
        <v>1116</v>
      </c>
      <c r="Z179" s="77" t="s">
        <v>1136</v>
      </c>
      <c r="AA179" s="77" t="s">
        <v>1126</v>
      </c>
      <c r="AB179" s="77" t="s">
        <v>1127</v>
      </c>
      <c r="AC179" s="77" t="s">
        <v>1128</v>
      </c>
      <c r="AD179" s="77">
        <v>20</v>
      </c>
      <c r="AE179" s="77" t="s">
        <v>1176</v>
      </c>
      <c r="AF179" s="105"/>
    </row>
    <row r="180" spans="1:32" ht="30.75" hidden="1" thickBot="1" x14ac:dyDescent="0.3">
      <c r="A180" s="96" t="s">
        <v>1210</v>
      </c>
      <c r="B180" s="77" t="s">
        <v>241</v>
      </c>
      <c r="C180" s="77" t="s">
        <v>73</v>
      </c>
      <c r="D180" s="77" t="s">
        <v>130</v>
      </c>
      <c r="E180" s="77" t="s">
        <v>73</v>
      </c>
      <c r="F180" s="77"/>
      <c r="G180" s="77" t="s">
        <v>1215</v>
      </c>
      <c r="H180" s="77"/>
      <c r="I180" s="77">
        <v>26</v>
      </c>
      <c r="J180" s="77">
        <v>4</v>
      </c>
      <c r="K180" s="77">
        <v>15</v>
      </c>
      <c r="L180" s="77">
        <v>20</v>
      </c>
      <c r="M180" s="77"/>
      <c r="N180" s="77"/>
      <c r="O180" s="77"/>
      <c r="P180" s="77"/>
      <c r="Q180" s="77">
        <v>0</v>
      </c>
      <c r="R180" s="77">
        <v>0</v>
      </c>
      <c r="S180" s="77"/>
      <c r="T180" s="77"/>
      <c r="U180" s="77"/>
      <c r="V180" s="77" t="s">
        <v>76</v>
      </c>
      <c r="W180" s="77"/>
      <c r="X180" s="77">
        <v>0.5</v>
      </c>
      <c r="Y180" s="77" t="s">
        <v>1116</v>
      </c>
      <c r="Z180" s="77"/>
      <c r="AA180" s="77"/>
      <c r="AB180" s="77"/>
      <c r="AC180" s="77"/>
      <c r="AD180" s="77"/>
      <c r="AE180" s="77"/>
      <c r="AF180" s="105"/>
    </row>
    <row r="181" spans="1:32" ht="30.75" hidden="1" thickBot="1" x14ac:dyDescent="0.3">
      <c r="A181" s="96" t="s">
        <v>1210</v>
      </c>
      <c r="B181" s="77" t="s">
        <v>241</v>
      </c>
      <c r="C181" s="77" t="s">
        <v>73</v>
      </c>
      <c r="D181" s="77" t="s">
        <v>130</v>
      </c>
      <c r="E181" s="77" t="s">
        <v>83</v>
      </c>
      <c r="F181" s="77"/>
      <c r="G181" s="77" t="s">
        <v>1215</v>
      </c>
      <c r="H181" s="77"/>
      <c r="I181" s="77">
        <v>26</v>
      </c>
      <c r="J181" s="77">
        <v>4</v>
      </c>
      <c r="K181" s="77">
        <v>15</v>
      </c>
      <c r="L181" s="77">
        <v>20</v>
      </c>
      <c r="M181" s="77"/>
      <c r="N181" s="77"/>
      <c r="O181" s="77"/>
      <c r="P181" s="77"/>
      <c r="Q181" s="77">
        <v>0</v>
      </c>
      <c r="R181" s="77">
        <v>0</v>
      </c>
      <c r="S181" s="77"/>
      <c r="T181" s="77"/>
      <c r="U181" s="77"/>
      <c r="V181" s="77" t="s">
        <v>76</v>
      </c>
      <c r="W181" s="77"/>
      <c r="X181" s="77">
        <v>0.5</v>
      </c>
      <c r="Y181" s="77" t="s">
        <v>1116</v>
      </c>
      <c r="Z181" s="77"/>
      <c r="AA181" s="77"/>
      <c r="AB181" s="77"/>
      <c r="AC181" s="77"/>
      <c r="AD181" s="77"/>
      <c r="AE181" s="77"/>
      <c r="AF181" s="105"/>
    </row>
    <row r="182" spans="1:32" ht="30.75" hidden="1" thickBot="1" x14ac:dyDescent="0.3">
      <c r="A182" s="96" t="s">
        <v>1210</v>
      </c>
      <c r="B182" s="77" t="s">
        <v>241</v>
      </c>
      <c r="C182" s="77" t="s">
        <v>73</v>
      </c>
      <c r="D182" s="77" t="s">
        <v>130</v>
      </c>
      <c r="E182" s="77" t="s">
        <v>75</v>
      </c>
      <c r="F182" s="77"/>
      <c r="G182" s="77" t="s">
        <v>1216</v>
      </c>
      <c r="H182" s="77" t="s">
        <v>110</v>
      </c>
      <c r="I182" s="77">
        <v>26</v>
      </c>
      <c r="J182" s="77">
        <v>4</v>
      </c>
      <c r="K182" s="77">
        <v>80</v>
      </c>
      <c r="L182" s="77">
        <v>20</v>
      </c>
      <c r="M182" s="77"/>
      <c r="N182" s="77"/>
      <c r="O182" s="77" t="s">
        <v>129</v>
      </c>
      <c r="P182" s="77"/>
      <c r="Q182" s="77">
        <v>0</v>
      </c>
      <c r="R182" s="77">
        <v>0</v>
      </c>
      <c r="S182" s="77"/>
      <c r="T182" s="77"/>
      <c r="U182" s="77" t="s">
        <v>70</v>
      </c>
      <c r="V182" s="77" t="s">
        <v>76</v>
      </c>
      <c r="W182" s="77" t="s">
        <v>1123</v>
      </c>
      <c r="X182" s="77">
        <v>3</v>
      </c>
      <c r="Y182" s="77" t="s">
        <v>1116</v>
      </c>
      <c r="Z182" s="77"/>
      <c r="AA182" s="77"/>
      <c r="AB182" s="77"/>
      <c r="AC182" s="77"/>
      <c r="AD182" s="77"/>
      <c r="AE182" s="77"/>
      <c r="AF182" s="105"/>
    </row>
    <row r="183" spans="1:32" ht="30.75" hidden="1" thickBot="1" x14ac:dyDescent="0.3">
      <c r="A183" s="96" t="s">
        <v>1210</v>
      </c>
      <c r="B183" s="77" t="s">
        <v>241</v>
      </c>
      <c r="C183" s="77" t="s">
        <v>73</v>
      </c>
      <c r="D183" s="77" t="s">
        <v>130</v>
      </c>
      <c r="E183" s="77" t="s">
        <v>70</v>
      </c>
      <c r="F183" s="77"/>
      <c r="G183" s="77" t="s">
        <v>1216</v>
      </c>
      <c r="H183" s="77" t="s">
        <v>110</v>
      </c>
      <c r="I183" s="77">
        <v>26</v>
      </c>
      <c r="J183" s="77">
        <v>4</v>
      </c>
      <c r="K183" s="77">
        <v>80</v>
      </c>
      <c r="L183" s="77">
        <v>20</v>
      </c>
      <c r="M183" s="77"/>
      <c r="N183" s="77"/>
      <c r="O183" s="77" t="s">
        <v>129</v>
      </c>
      <c r="P183" s="77"/>
      <c r="Q183" s="77">
        <v>0</v>
      </c>
      <c r="R183" s="77">
        <v>0</v>
      </c>
      <c r="S183" s="77"/>
      <c r="T183" s="77"/>
      <c r="U183" s="77" t="s">
        <v>70</v>
      </c>
      <c r="V183" s="77" t="s">
        <v>76</v>
      </c>
      <c r="W183" s="77" t="s">
        <v>1123</v>
      </c>
      <c r="X183" s="77">
        <v>3</v>
      </c>
      <c r="Y183" s="77" t="s">
        <v>1116</v>
      </c>
      <c r="Z183" s="77"/>
      <c r="AA183" s="77"/>
      <c r="AB183" s="77"/>
      <c r="AC183" s="77"/>
      <c r="AD183" s="77"/>
      <c r="AE183" s="77"/>
      <c r="AF183" s="105"/>
    </row>
    <row r="184" spans="1:32" ht="30.75" hidden="1" thickBot="1" x14ac:dyDescent="0.3">
      <c r="A184" s="96" t="s">
        <v>1210</v>
      </c>
      <c r="B184" s="77" t="s">
        <v>241</v>
      </c>
      <c r="C184" s="77" t="s">
        <v>73</v>
      </c>
      <c r="D184" s="77" t="s">
        <v>130</v>
      </c>
      <c r="E184" s="77" t="s">
        <v>76</v>
      </c>
      <c r="F184" s="77"/>
      <c r="G184" s="77" t="s">
        <v>184</v>
      </c>
      <c r="H184" s="77" t="s">
        <v>110</v>
      </c>
      <c r="I184" s="77">
        <v>26</v>
      </c>
      <c r="J184" s="77">
        <v>4</v>
      </c>
      <c r="K184" s="77">
        <v>80</v>
      </c>
      <c r="L184" s="77">
        <v>20</v>
      </c>
      <c r="M184" s="77"/>
      <c r="N184" s="77"/>
      <c r="O184" s="77" t="s">
        <v>129</v>
      </c>
      <c r="P184" s="77"/>
      <c r="Q184" s="77">
        <v>0</v>
      </c>
      <c r="R184" s="77">
        <v>0</v>
      </c>
      <c r="S184" s="77"/>
      <c r="T184" s="77"/>
      <c r="U184" s="77" t="s">
        <v>70</v>
      </c>
      <c r="V184" s="77" t="s">
        <v>76</v>
      </c>
      <c r="W184" s="77" t="s">
        <v>1123</v>
      </c>
      <c r="X184" s="77">
        <v>3</v>
      </c>
      <c r="Y184" s="77" t="s">
        <v>1116</v>
      </c>
      <c r="Z184" s="77"/>
      <c r="AA184" s="77"/>
      <c r="AB184" s="77"/>
      <c r="AC184" s="77"/>
      <c r="AD184" s="77"/>
      <c r="AE184" s="77"/>
      <c r="AF184" s="105"/>
    </row>
    <row r="185" spans="1:32" ht="30.75" hidden="1" thickBot="1" x14ac:dyDescent="0.3">
      <c r="A185" s="96" t="s">
        <v>1210</v>
      </c>
      <c r="B185" s="77" t="s">
        <v>241</v>
      </c>
      <c r="C185" s="77" t="s">
        <v>73</v>
      </c>
      <c r="D185" s="77" t="s">
        <v>130</v>
      </c>
      <c r="E185" s="77" t="s">
        <v>81</v>
      </c>
      <c r="F185" s="77"/>
      <c r="G185" s="77" t="s">
        <v>1216</v>
      </c>
      <c r="H185" s="77" t="s">
        <v>110</v>
      </c>
      <c r="I185" s="77">
        <v>26</v>
      </c>
      <c r="J185" s="77">
        <v>4</v>
      </c>
      <c r="K185" s="77">
        <v>80</v>
      </c>
      <c r="L185" s="77">
        <v>20</v>
      </c>
      <c r="M185" s="77"/>
      <c r="N185" s="77"/>
      <c r="O185" s="77" t="s">
        <v>129</v>
      </c>
      <c r="P185" s="77"/>
      <c r="Q185" s="77">
        <v>0</v>
      </c>
      <c r="R185" s="77">
        <v>0</v>
      </c>
      <c r="S185" s="77"/>
      <c r="T185" s="77"/>
      <c r="U185" s="77" t="s">
        <v>70</v>
      </c>
      <c r="V185" s="77" t="s">
        <v>76</v>
      </c>
      <c r="W185" s="77" t="s">
        <v>1123</v>
      </c>
      <c r="X185" s="77">
        <v>3</v>
      </c>
      <c r="Y185" s="77" t="s">
        <v>1116</v>
      </c>
      <c r="Z185" s="77"/>
      <c r="AA185" s="77"/>
      <c r="AB185" s="77"/>
      <c r="AC185" s="77"/>
      <c r="AD185" s="77"/>
      <c r="AE185" s="77"/>
      <c r="AF185" s="105"/>
    </row>
    <row r="186" spans="1:32" ht="30.75" hidden="1" thickBot="1" x14ac:dyDescent="0.3">
      <c r="A186" s="96" t="s">
        <v>1210</v>
      </c>
      <c r="B186" s="77" t="s">
        <v>241</v>
      </c>
      <c r="C186" s="77" t="s">
        <v>73</v>
      </c>
      <c r="D186" s="77" t="s">
        <v>130</v>
      </c>
      <c r="E186" s="77" t="s">
        <v>82</v>
      </c>
      <c r="F186" s="77"/>
      <c r="G186" s="77" t="s">
        <v>184</v>
      </c>
      <c r="H186" s="77" t="s">
        <v>110</v>
      </c>
      <c r="I186" s="77">
        <v>26</v>
      </c>
      <c r="J186" s="77">
        <v>4</v>
      </c>
      <c r="K186" s="77">
        <v>40</v>
      </c>
      <c r="L186" s="77">
        <v>20</v>
      </c>
      <c r="M186" s="77"/>
      <c r="N186" s="77"/>
      <c r="O186" s="77" t="s">
        <v>129</v>
      </c>
      <c r="P186" s="77"/>
      <c r="Q186" s="77">
        <v>0</v>
      </c>
      <c r="R186" s="77">
        <v>0</v>
      </c>
      <c r="S186" s="77"/>
      <c r="T186" s="77"/>
      <c r="U186" s="77"/>
      <c r="V186" s="77" t="s">
        <v>76</v>
      </c>
      <c r="W186" s="77" t="s">
        <v>1123</v>
      </c>
      <c r="X186" s="77">
        <v>1.5</v>
      </c>
      <c r="Y186" s="77" t="s">
        <v>1116</v>
      </c>
      <c r="Z186" s="77"/>
      <c r="AA186" s="77"/>
      <c r="AB186" s="77"/>
      <c r="AC186" s="77"/>
      <c r="AD186" s="77"/>
      <c r="AE186" s="77"/>
      <c r="AF186" s="105"/>
    </row>
    <row r="187" spans="1:32" ht="30.75" hidden="1" thickBot="1" x14ac:dyDescent="0.3">
      <c r="A187" s="96" t="s">
        <v>1210</v>
      </c>
      <c r="B187" s="77" t="s">
        <v>241</v>
      </c>
      <c r="C187" s="77" t="s">
        <v>73</v>
      </c>
      <c r="D187" s="77" t="s">
        <v>130</v>
      </c>
      <c r="E187" s="77" t="s">
        <v>112</v>
      </c>
      <c r="F187" s="77"/>
      <c r="G187" s="77" t="s">
        <v>184</v>
      </c>
      <c r="H187" s="77" t="s">
        <v>110</v>
      </c>
      <c r="I187" s="77">
        <v>26</v>
      </c>
      <c r="J187" s="77">
        <v>4</v>
      </c>
      <c r="K187" s="77">
        <v>40</v>
      </c>
      <c r="L187" s="77">
        <v>20</v>
      </c>
      <c r="M187" s="77"/>
      <c r="N187" s="77"/>
      <c r="O187" s="77" t="s">
        <v>129</v>
      </c>
      <c r="P187" s="77"/>
      <c r="Q187" s="77">
        <v>0</v>
      </c>
      <c r="R187" s="77">
        <v>0</v>
      </c>
      <c r="S187" s="77"/>
      <c r="T187" s="77"/>
      <c r="U187" s="77"/>
      <c r="V187" s="77" t="s">
        <v>76</v>
      </c>
      <c r="W187" s="77" t="s">
        <v>1123</v>
      </c>
      <c r="X187" s="77">
        <v>1.5</v>
      </c>
      <c r="Y187" s="77" t="s">
        <v>1116</v>
      </c>
      <c r="Z187" s="77"/>
      <c r="AA187" s="77"/>
      <c r="AB187" s="77"/>
      <c r="AC187" s="77"/>
      <c r="AD187" s="77"/>
      <c r="AE187" s="77"/>
      <c r="AF187" s="105"/>
    </row>
    <row r="188" spans="1:32" ht="30.75" hidden="1" thickBot="1" x14ac:dyDescent="0.3">
      <c r="A188" s="96" t="s">
        <v>1210</v>
      </c>
      <c r="B188" s="77" t="s">
        <v>241</v>
      </c>
      <c r="C188" s="77" t="s">
        <v>73</v>
      </c>
      <c r="D188" s="77" t="s">
        <v>130</v>
      </c>
      <c r="E188" s="77" t="s">
        <v>105</v>
      </c>
      <c r="F188" s="77"/>
      <c r="G188" s="77" t="s">
        <v>1215</v>
      </c>
      <c r="H188" s="77"/>
      <c r="I188" s="77">
        <v>26</v>
      </c>
      <c r="J188" s="77">
        <v>4</v>
      </c>
      <c r="K188" s="77">
        <v>15</v>
      </c>
      <c r="L188" s="77">
        <v>20</v>
      </c>
      <c r="M188" s="77"/>
      <c r="N188" s="77"/>
      <c r="O188" s="77"/>
      <c r="P188" s="77"/>
      <c r="Q188" s="77">
        <v>0</v>
      </c>
      <c r="R188" s="77">
        <v>0</v>
      </c>
      <c r="S188" s="77"/>
      <c r="T188" s="77"/>
      <c r="U188" s="77"/>
      <c r="V188" s="77" t="s">
        <v>76</v>
      </c>
      <c r="W188" s="77"/>
      <c r="X188" s="77">
        <v>0.5</v>
      </c>
      <c r="Y188" s="77" t="s">
        <v>1116</v>
      </c>
      <c r="Z188" s="77"/>
      <c r="AA188" s="77"/>
      <c r="AB188" s="77"/>
      <c r="AC188" s="77"/>
      <c r="AD188" s="77"/>
      <c r="AE188" s="77"/>
      <c r="AF188" s="105"/>
    </row>
    <row r="189" spans="1:32" ht="30.75" hidden="1" thickBot="1" x14ac:dyDescent="0.3">
      <c r="A189" s="96" t="s">
        <v>1210</v>
      </c>
      <c r="B189" s="77" t="s">
        <v>241</v>
      </c>
      <c r="C189" s="77" t="s">
        <v>73</v>
      </c>
      <c r="D189" s="77" t="s">
        <v>130</v>
      </c>
      <c r="E189" s="77" t="s">
        <v>106</v>
      </c>
      <c r="F189" s="77"/>
      <c r="G189" s="77" t="s">
        <v>1215</v>
      </c>
      <c r="H189" s="77"/>
      <c r="I189" s="77">
        <v>26</v>
      </c>
      <c r="J189" s="77">
        <v>4</v>
      </c>
      <c r="K189" s="77">
        <v>15</v>
      </c>
      <c r="L189" s="77">
        <v>20</v>
      </c>
      <c r="M189" s="77"/>
      <c r="N189" s="77"/>
      <c r="O189" s="77"/>
      <c r="P189" s="77"/>
      <c r="Q189" s="77">
        <v>0</v>
      </c>
      <c r="R189" s="77">
        <v>0</v>
      </c>
      <c r="S189" s="77"/>
      <c r="T189" s="77"/>
      <c r="U189" s="77"/>
      <c r="V189" s="77" t="s">
        <v>76</v>
      </c>
      <c r="W189" s="77"/>
      <c r="X189" s="77">
        <v>0.5</v>
      </c>
      <c r="Y189" s="77" t="s">
        <v>1116</v>
      </c>
      <c r="Z189" s="77"/>
      <c r="AA189" s="77"/>
      <c r="AB189" s="77"/>
      <c r="AC189" s="77"/>
      <c r="AD189" s="77"/>
      <c r="AE189" s="77"/>
      <c r="AF189" s="105"/>
    </row>
    <row r="190" spans="1:32" ht="30.75" hidden="1" thickBot="1" x14ac:dyDescent="0.3">
      <c r="A190" s="96" t="s">
        <v>1210</v>
      </c>
      <c r="B190" s="77" t="s">
        <v>241</v>
      </c>
      <c r="C190" s="77" t="s">
        <v>73</v>
      </c>
      <c r="D190" s="77" t="s">
        <v>130</v>
      </c>
      <c r="E190" s="77" t="s">
        <v>107</v>
      </c>
      <c r="F190" s="77"/>
      <c r="G190" s="77" t="s">
        <v>184</v>
      </c>
      <c r="H190" s="77" t="s">
        <v>110</v>
      </c>
      <c r="I190" s="77">
        <v>26</v>
      </c>
      <c r="J190" s="77">
        <v>8</v>
      </c>
      <c r="K190" s="77">
        <v>100</v>
      </c>
      <c r="L190" s="77">
        <v>20</v>
      </c>
      <c r="M190" s="77"/>
      <c r="N190" s="77"/>
      <c r="O190" s="77" t="s">
        <v>129</v>
      </c>
      <c r="P190" s="77"/>
      <c r="Q190" s="77">
        <v>0</v>
      </c>
      <c r="R190" s="77">
        <v>0</v>
      </c>
      <c r="S190" s="77"/>
      <c r="T190" s="77"/>
      <c r="U190" s="77" t="s">
        <v>70</v>
      </c>
      <c r="V190" s="77" t="s">
        <v>76</v>
      </c>
      <c r="W190" s="77" t="s">
        <v>1123</v>
      </c>
      <c r="X190" s="77">
        <v>4</v>
      </c>
      <c r="Y190" s="77" t="s">
        <v>1116</v>
      </c>
      <c r="Z190" s="77"/>
      <c r="AA190" s="77"/>
      <c r="AB190" s="77"/>
      <c r="AC190" s="77"/>
      <c r="AD190" s="77"/>
      <c r="AE190" s="77"/>
      <c r="AF190" s="105"/>
    </row>
    <row r="191" spans="1:32" ht="30.75" hidden="1" thickBot="1" x14ac:dyDescent="0.3">
      <c r="A191" s="96" t="s">
        <v>1210</v>
      </c>
      <c r="B191" s="77" t="s">
        <v>241</v>
      </c>
      <c r="C191" s="77" t="s">
        <v>73</v>
      </c>
      <c r="D191" s="77" t="s">
        <v>130</v>
      </c>
      <c r="E191" s="77" t="s">
        <v>108</v>
      </c>
      <c r="F191" s="77"/>
      <c r="G191" s="77" t="s">
        <v>184</v>
      </c>
      <c r="H191" s="77" t="s">
        <v>110</v>
      </c>
      <c r="I191" s="77">
        <v>26</v>
      </c>
      <c r="J191" s="77">
        <v>4</v>
      </c>
      <c r="K191" s="77">
        <v>25</v>
      </c>
      <c r="L191" s="77">
        <v>20</v>
      </c>
      <c r="M191" s="77"/>
      <c r="N191" s="77"/>
      <c r="O191" s="77" t="s">
        <v>129</v>
      </c>
      <c r="P191" s="77"/>
      <c r="Q191" s="77">
        <v>0</v>
      </c>
      <c r="R191" s="77">
        <v>0</v>
      </c>
      <c r="S191" s="77"/>
      <c r="T191" s="77"/>
      <c r="U191" s="77"/>
      <c r="V191" s="77" t="s">
        <v>76</v>
      </c>
      <c r="W191" s="77" t="s">
        <v>1123</v>
      </c>
      <c r="X191" s="77">
        <v>1</v>
      </c>
      <c r="Y191" s="77" t="s">
        <v>1116</v>
      </c>
      <c r="Z191" s="77"/>
      <c r="AA191" s="77"/>
      <c r="AB191" s="77"/>
      <c r="AC191" s="77"/>
      <c r="AD191" s="77"/>
      <c r="AE191" s="77"/>
      <c r="AF191" s="105"/>
    </row>
    <row r="192" spans="1:32" ht="30.75" hidden="1" thickBot="1" x14ac:dyDescent="0.3">
      <c r="A192" s="96" t="s">
        <v>1210</v>
      </c>
      <c r="B192" s="77" t="s">
        <v>241</v>
      </c>
      <c r="C192" s="77" t="s">
        <v>73</v>
      </c>
      <c r="D192" s="77" t="s">
        <v>130</v>
      </c>
      <c r="E192" s="77" t="s">
        <v>109</v>
      </c>
      <c r="F192" s="77"/>
      <c r="G192" s="77" t="s">
        <v>1216</v>
      </c>
      <c r="H192" s="77" t="s">
        <v>110</v>
      </c>
      <c r="I192" s="77">
        <v>26</v>
      </c>
      <c r="J192" s="77">
        <v>8</v>
      </c>
      <c r="K192" s="77">
        <v>100</v>
      </c>
      <c r="L192" s="77">
        <v>20</v>
      </c>
      <c r="M192" s="77"/>
      <c r="N192" s="77"/>
      <c r="O192" s="77" t="s">
        <v>129</v>
      </c>
      <c r="P192" s="77"/>
      <c r="Q192" s="77">
        <v>0</v>
      </c>
      <c r="R192" s="77">
        <v>0</v>
      </c>
      <c r="S192" s="77"/>
      <c r="T192" s="77"/>
      <c r="U192" s="77" t="s">
        <v>70</v>
      </c>
      <c r="V192" s="77" t="s">
        <v>76</v>
      </c>
      <c r="W192" s="77" t="s">
        <v>1123</v>
      </c>
      <c r="X192" s="77">
        <v>4</v>
      </c>
      <c r="Y192" s="77" t="s">
        <v>1116</v>
      </c>
      <c r="Z192" s="77"/>
      <c r="AA192" s="77"/>
      <c r="AB192" s="77"/>
      <c r="AC192" s="77"/>
      <c r="AD192" s="77"/>
      <c r="AE192" s="77"/>
      <c r="AF192" s="105"/>
    </row>
    <row r="193" spans="1:32" ht="15.75" hidden="1" thickBot="1" x14ac:dyDescent="0.3">
      <c r="A193" s="96" t="s">
        <v>1210</v>
      </c>
      <c r="B193" s="77" t="s">
        <v>241</v>
      </c>
      <c r="C193" s="77" t="s">
        <v>73</v>
      </c>
      <c r="D193" s="77" t="s">
        <v>244</v>
      </c>
      <c r="E193" s="77">
        <v>1</v>
      </c>
      <c r="F193" s="77"/>
      <c r="G193" s="77" t="s">
        <v>245</v>
      </c>
      <c r="H193" s="77" t="s">
        <v>110</v>
      </c>
      <c r="I193" s="77">
        <v>26</v>
      </c>
      <c r="J193" s="77">
        <v>20</v>
      </c>
      <c r="K193" s="77">
        <v>500</v>
      </c>
      <c r="L193" s="77">
        <v>20</v>
      </c>
      <c r="M193" s="77"/>
      <c r="N193" s="77"/>
      <c r="O193" s="77" t="s">
        <v>129</v>
      </c>
      <c r="P193" s="77" t="s">
        <v>1212</v>
      </c>
      <c r="Q193" s="77">
        <v>0</v>
      </c>
      <c r="R193" s="77">
        <v>1</v>
      </c>
      <c r="S193" s="77" t="s">
        <v>1123</v>
      </c>
      <c r="T193" s="77">
        <v>1</v>
      </c>
      <c r="U193" s="77"/>
      <c r="V193" s="77" t="s">
        <v>76</v>
      </c>
      <c r="W193" s="77" t="s">
        <v>1123</v>
      </c>
      <c r="X193" s="77">
        <v>20</v>
      </c>
      <c r="Y193" s="77" t="s">
        <v>1116</v>
      </c>
      <c r="Z193" s="77" t="s">
        <v>1136</v>
      </c>
      <c r="AA193" s="77" t="s">
        <v>1126</v>
      </c>
      <c r="AB193" s="77" t="s">
        <v>1127</v>
      </c>
      <c r="AC193" s="77" t="s">
        <v>1128</v>
      </c>
      <c r="AD193" s="77">
        <v>20</v>
      </c>
      <c r="AE193" s="77" t="s">
        <v>1176</v>
      </c>
      <c r="AF193" s="105"/>
    </row>
    <row r="194" spans="1:32" ht="15.75" hidden="1" thickBot="1" x14ac:dyDescent="0.3">
      <c r="A194" s="96" t="s">
        <v>1210</v>
      </c>
      <c r="B194" s="77" t="s">
        <v>241</v>
      </c>
      <c r="C194" s="77" t="s">
        <v>73</v>
      </c>
      <c r="D194" s="77" t="s">
        <v>244</v>
      </c>
      <c r="E194" s="77">
        <v>13</v>
      </c>
      <c r="F194" s="77"/>
      <c r="G194" s="77" t="s">
        <v>245</v>
      </c>
      <c r="H194" s="77" t="s">
        <v>110</v>
      </c>
      <c r="I194" s="77">
        <v>26</v>
      </c>
      <c r="J194" s="77">
        <v>20</v>
      </c>
      <c r="K194" s="77">
        <v>500</v>
      </c>
      <c r="L194" s="77">
        <v>20</v>
      </c>
      <c r="M194" s="77"/>
      <c r="N194" s="77"/>
      <c r="O194" s="77" t="s">
        <v>129</v>
      </c>
      <c r="P194" s="77" t="s">
        <v>1212</v>
      </c>
      <c r="Q194" s="77">
        <v>0</v>
      </c>
      <c r="R194" s="77">
        <v>1</v>
      </c>
      <c r="S194" s="77" t="s">
        <v>1123</v>
      </c>
      <c r="T194" s="77">
        <v>1</v>
      </c>
      <c r="U194" s="77"/>
      <c r="V194" s="77" t="s">
        <v>76</v>
      </c>
      <c r="W194" s="77" t="s">
        <v>1123</v>
      </c>
      <c r="X194" s="77">
        <v>20</v>
      </c>
      <c r="Y194" s="77" t="s">
        <v>1116</v>
      </c>
      <c r="Z194" s="77" t="s">
        <v>1136</v>
      </c>
      <c r="AA194" s="77" t="s">
        <v>1126</v>
      </c>
      <c r="AB194" s="77" t="s">
        <v>1127</v>
      </c>
      <c r="AC194" s="77" t="s">
        <v>1128</v>
      </c>
      <c r="AD194" s="77">
        <v>20</v>
      </c>
      <c r="AE194" s="77" t="s">
        <v>1176</v>
      </c>
      <c r="AF194" s="105"/>
    </row>
    <row r="195" spans="1:32" ht="15.75" hidden="1" thickBot="1" x14ac:dyDescent="0.3">
      <c r="A195" s="96" t="s">
        <v>1210</v>
      </c>
      <c r="B195" s="77" t="s">
        <v>241</v>
      </c>
      <c r="C195" s="77" t="s">
        <v>73</v>
      </c>
      <c r="D195" s="77" t="s">
        <v>246</v>
      </c>
      <c r="E195" s="77">
        <v>2</v>
      </c>
      <c r="F195" s="77"/>
      <c r="G195" s="77" t="s">
        <v>247</v>
      </c>
      <c r="H195" s="77" t="s">
        <v>110</v>
      </c>
      <c r="I195" s="77">
        <v>26</v>
      </c>
      <c r="J195" s="77">
        <v>4</v>
      </c>
      <c r="K195" s="77">
        <v>40</v>
      </c>
      <c r="L195" s="77">
        <v>20</v>
      </c>
      <c r="M195" s="77"/>
      <c r="N195" s="77"/>
      <c r="O195" s="77" t="s">
        <v>129</v>
      </c>
      <c r="P195" s="77" t="s">
        <v>1212</v>
      </c>
      <c r="Q195" s="77">
        <v>0</v>
      </c>
      <c r="R195" s="77">
        <v>1</v>
      </c>
      <c r="S195" s="77" t="s">
        <v>1123</v>
      </c>
      <c r="T195" s="77">
        <v>1</v>
      </c>
      <c r="U195" s="77"/>
      <c r="V195" s="77" t="s">
        <v>76</v>
      </c>
      <c r="W195" s="77" t="s">
        <v>1123</v>
      </c>
      <c r="X195" s="77">
        <v>1.5</v>
      </c>
      <c r="Y195" s="77" t="s">
        <v>1116</v>
      </c>
      <c r="Z195" s="77" t="s">
        <v>1136</v>
      </c>
      <c r="AA195" s="77" t="s">
        <v>1126</v>
      </c>
      <c r="AB195" s="77" t="s">
        <v>1127</v>
      </c>
      <c r="AC195" s="77" t="s">
        <v>1128</v>
      </c>
      <c r="AD195" s="77">
        <v>4</v>
      </c>
      <c r="AE195" s="77" t="s">
        <v>1213</v>
      </c>
      <c r="AF195" s="105"/>
    </row>
    <row r="196" spans="1:32" ht="15.75" hidden="1" thickBot="1" x14ac:dyDescent="0.3">
      <c r="A196" s="96" t="s">
        <v>1210</v>
      </c>
      <c r="B196" s="77" t="s">
        <v>241</v>
      </c>
      <c r="C196" s="77" t="s">
        <v>73</v>
      </c>
      <c r="D196" s="77" t="s">
        <v>246</v>
      </c>
      <c r="E196" s="77">
        <v>3</v>
      </c>
      <c r="F196" s="77"/>
      <c r="G196" s="77" t="s">
        <v>247</v>
      </c>
      <c r="H196" s="77" t="s">
        <v>110</v>
      </c>
      <c r="I196" s="77">
        <v>26</v>
      </c>
      <c r="J196" s="77">
        <v>4</v>
      </c>
      <c r="K196" s="77">
        <v>50</v>
      </c>
      <c r="L196" s="77">
        <v>20</v>
      </c>
      <c r="M196" s="77"/>
      <c r="N196" s="77"/>
      <c r="O196" s="77" t="s">
        <v>129</v>
      </c>
      <c r="P196" s="77" t="s">
        <v>1198</v>
      </c>
      <c r="Q196" s="77">
        <v>0</v>
      </c>
      <c r="R196" s="77">
        <v>1</v>
      </c>
      <c r="S196" s="77" t="s">
        <v>1123</v>
      </c>
      <c r="T196" s="77">
        <v>1</v>
      </c>
      <c r="U196" s="77"/>
      <c r="V196" s="77" t="s">
        <v>76</v>
      </c>
      <c r="W196" s="77" t="s">
        <v>1123</v>
      </c>
      <c r="X196" s="77">
        <v>2</v>
      </c>
      <c r="Y196" s="77" t="s">
        <v>1116</v>
      </c>
      <c r="Z196" s="77" t="s">
        <v>1136</v>
      </c>
      <c r="AA196" s="77" t="s">
        <v>1126</v>
      </c>
      <c r="AB196" s="77" t="s">
        <v>1127</v>
      </c>
      <c r="AC196" s="77" t="s">
        <v>1128</v>
      </c>
      <c r="AD196" s="77">
        <v>4</v>
      </c>
      <c r="AE196" s="77" t="s">
        <v>1172</v>
      </c>
      <c r="AF196" s="105"/>
    </row>
    <row r="197" spans="1:32" ht="15.75" hidden="1" thickBot="1" x14ac:dyDescent="0.3">
      <c r="A197" s="96" t="s">
        <v>1210</v>
      </c>
      <c r="B197" s="77" t="s">
        <v>241</v>
      </c>
      <c r="C197" s="77" t="s">
        <v>73</v>
      </c>
      <c r="D197" s="77" t="s">
        <v>246</v>
      </c>
      <c r="E197" s="77">
        <v>4</v>
      </c>
      <c r="F197" s="77"/>
      <c r="G197" s="77" t="s">
        <v>175</v>
      </c>
      <c r="H197" s="77" t="s">
        <v>110</v>
      </c>
      <c r="I197" s="77">
        <v>26</v>
      </c>
      <c r="J197" s="77">
        <v>8</v>
      </c>
      <c r="K197" s="77">
        <v>100</v>
      </c>
      <c r="L197" s="77">
        <v>20</v>
      </c>
      <c r="M197" s="77"/>
      <c r="N197" s="77"/>
      <c r="O197" s="77" t="s">
        <v>129</v>
      </c>
      <c r="P197" s="77" t="s">
        <v>1212</v>
      </c>
      <c r="Q197" s="77">
        <v>0</v>
      </c>
      <c r="R197" s="77">
        <v>1</v>
      </c>
      <c r="S197" s="77" t="s">
        <v>1123</v>
      </c>
      <c r="T197" s="77">
        <v>1</v>
      </c>
      <c r="U197" s="77"/>
      <c r="V197" s="77" t="s">
        <v>76</v>
      </c>
      <c r="W197" s="77" t="s">
        <v>1123</v>
      </c>
      <c r="X197" s="77">
        <v>4</v>
      </c>
      <c r="Y197" s="77" t="s">
        <v>1116</v>
      </c>
      <c r="Z197" s="77" t="s">
        <v>1136</v>
      </c>
      <c r="AA197" s="77" t="s">
        <v>1126</v>
      </c>
      <c r="AB197" s="77" t="s">
        <v>1127</v>
      </c>
      <c r="AC197" s="77" t="s">
        <v>1128</v>
      </c>
      <c r="AD197" s="77">
        <v>8</v>
      </c>
      <c r="AE197" s="77" t="s">
        <v>1129</v>
      </c>
      <c r="AF197" s="105"/>
    </row>
    <row r="198" spans="1:32" ht="15.75" hidden="1" thickBot="1" x14ac:dyDescent="0.3">
      <c r="A198" s="96" t="s">
        <v>1210</v>
      </c>
      <c r="B198" s="77" t="s">
        <v>241</v>
      </c>
      <c r="C198" s="77" t="s">
        <v>73</v>
      </c>
      <c r="D198" s="77" t="s">
        <v>246</v>
      </c>
      <c r="E198" s="77">
        <v>5</v>
      </c>
      <c r="F198" s="77"/>
      <c r="G198" s="77" t="s">
        <v>175</v>
      </c>
      <c r="H198" s="77" t="s">
        <v>110</v>
      </c>
      <c r="I198" s="77">
        <v>26</v>
      </c>
      <c r="J198" s="77">
        <v>8</v>
      </c>
      <c r="K198" s="77">
        <v>100</v>
      </c>
      <c r="L198" s="77">
        <v>20</v>
      </c>
      <c r="M198" s="77"/>
      <c r="N198" s="77"/>
      <c r="O198" s="77" t="s">
        <v>129</v>
      </c>
      <c r="P198" s="77" t="s">
        <v>1212</v>
      </c>
      <c r="Q198" s="77">
        <v>0</v>
      </c>
      <c r="R198" s="77">
        <v>1</v>
      </c>
      <c r="S198" s="77" t="s">
        <v>1123</v>
      </c>
      <c r="T198" s="77">
        <v>1</v>
      </c>
      <c r="U198" s="77" t="s">
        <v>115</v>
      </c>
      <c r="V198" s="77" t="s">
        <v>76</v>
      </c>
      <c r="W198" s="77" t="s">
        <v>1123</v>
      </c>
      <c r="X198" s="77">
        <v>4</v>
      </c>
      <c r="Y198" s="77" t="s">
        <v>1116</v>
      </c>
      <c r="Z198" s="77" t="s">
        <v>1136</v>
      </c>
      <c r="AA198" s="77" t="s">
        <v>1126</v>
      </c>
      <c r="AB198" s="77" t="s">
        <v>1127</v>
      </c>
      <c r="AC198" s="77" t="s">
        <v>1128</v>
      </c>
      <c r="AD198" s="77">
        <v>8</v>
      </c>
      <c r="AE198" s="77" t="s">
        <v>1129</v>
      </c>
      <c r="AF198" s="105"/>
    </row>
    <row r="199" spans="1:32" ht="15.75" hidden="1" thickBot="1" x14ac:dyDescent="0.3">
      <c r="A199" s="96" t="s">
        <v>1210</v>
      </c>
      <c r="B199" s="77" t="s">
        <v>241</v>
      </c>
      <c r="C199" s="77" t="s">
        <v>73</v>
      </c>
      <c r="D199" s="77" t="s">
        <v>246</v>
      </c>
      <c r="E199" s="77">
        <v>6</v>
      </c>
      <c r="F199" s="77"/>
      <c r="G199" s="77" t="s">
        <v>175</v>
      </c>
      <c r="H199" s="77" t="s">
        <v>110</v>
      </c>
      <c r="I199" s="77">
        <v>26</v>
      </c>
      <c r="J199" s="77">
        <v>8</v>
      </c>
      <c r="K199" s="77">
        <v>100</v>
      </c>
      <c r="L199" s="77">
        <v>20</v>
      </c>
      <c r="M199" s="77"/>
      <c r="N199" s="77"/>
      <c r="O199" s="77" t="s">
        <v>129</v>
      </c>
      <c r="P199" s="77" t="s">
        <v>1212</v>
      </c>
      <c r="Q199" s="77">
        <v>0</v>
      </c>
      <c r="R199" s="77">
        <v>1</v>
      </c>
      <c r="S199" s="77" t="s">
        <v>1123</v>
      </c>
      <c r="T199" s="77">
        <v>1</v>
      </c>
      <c r="U199" s="77"/>
      <c r="V199" s="77" t="s">
        <v>76</v>
      </c>
      <c r="W199" s="77" t="s">
        <v>1123</v>
      </c>
      <c r="X199" s="77">
        <v>4</v>
      </c>
      <c r="Y199" s="77" t="s">
        <v>1116</v>
      </c>
      <c r="Z199" s="77" t="s">
        <v>1136</v>
      </c>
      <c r="AA199" s="77" t="s">
        <v>1126</v>
      </c>
      <c r="AB199" s="77" t="s">
        <v>1127</v>
      </c>
      <c r="AC199" s="77" t="s">
        <v>1128</v>
      </c>
      <c r="AD199" s="77">
        <v>8</v>
      </c>
      <c r="AE199" s="77" t="s">
        <v>1129</v>
      </c>
      <c r="AF199" s="105"/>
    </row>
    <row r="200" spans="1:32" ht="15.75" hidden="1" thickBot="1" x14ac:dyDescent="0.3">
      <c r="A200" s="96" t="s">
        <v>1210</v>
      </c>
      <c r="B200" s="77" t="s">
        <v>241</v>
      </c>
      <c r="C200" s="77" t="s">
        <v>73</v>
      </c>
      <c r="D200" s="77" t="s">
        <v>246</v>
      </c>
      <c r="E200" s="77">
        <v>7</v>
      </c>
      <c r="F200" s="77"/>
      <c r="G200" s="77" t="s">
        <v>175</v>
      </c>
      <c r="H200" s="77" t="s">
        <v>110</v>
      </c>
      <c r="I200" s="77">
        <v>26</v>
      </c>
      <c r="J200" s="77">
        <v>4</v>
      </c>
      <c r="K200" s="77">
        <v>50</v>
      </c>
      <c r="L200" s="77">
        <v>20</v>
      </c>
      <c r="M200" s="77"/>
      <c r="N200" s="77"/>
      <c r="O200" s="77" t="s">
        <v>129</v>
      </c>
      <c r="P200" s="77" t="s">
        <v>1169</v>
      </c>
      <c r="Q200" s="77">
        <v>0</v>
      </c>
      <c r="R200" s="77">
        <v>1</v>
      </c>
      <c r="S200" s="77" t="s">
        <v>1123</v>
      </c>
      <c r="T200" s="77">
        <v>1</v>
      </c>
      <c r="U200" s="77"/>
      <c r="V200" s="77" t="s">
        <v>76</v>
      </c>
      <c r="W200" s="77" t="s">
        <v>1123</v>
      </c>
      <c r="X200" s="77">
        <v>2</v>
      </c>
      <c r="Y200" s="77" t="s">
        <v>1116</v>
      </c>
      <c r="Z200" s="77" t="s">
        <v>1136</v>
      </c>
      <c r="AA200" s="77" t="s">
        <v>1126</v>
      </c>
      <c r="AB200" s="77" t="s">
        <v>1127</v>
      </c>
      <c r="AC200" s="77" t="s">
        <v>1128</v>
      </c>
      <c r="AD200" s="77">
        <v>4</v>
      </c>
      <c r="AE200" s="77" t="s">
        <v>1172</v>
      </c>
      <c r="AF200" s="105"/>
    </row>
    <row r="201" spans="1:32" ht="15.75" hidden="1" thickBot="1" x14ac:dyDescent="0.3">
      <c r="A201" s="96" t="s">
        <v>1210</v>
      </c>
      <c r="B201" s="77" t="s">
        <v>241</v>
      </c>
      <c r="C201" s="77" t="s">
        <v>73</v>
      </c>
      <c r="D201" s="77" t="s">
        <v>246</v>
      </c>
      <c r="E201" s="77">
        <v>8</v>
      </c>
      <c r="F201" s="77"/>
      <c r="G201" s="77" t="s">
        <v>175</v>
      </c>
      <c r="H201" s="77" t="s">
        <v>110</v>
      </c>
      <c r="I201" s="77">
        <v>26</v>
      </c>
      <c r="J201" s="77">
        <v>8</v>
      </c>
      <c r="K201" s="77">
        <v>150</v>
      </c>
      <c r="L201" s="77">
        <v>20</v>
      </c>
      <c r="M201" s="77"/>
      <c r="N201" s="77"/>
      <c r="O201" s="77" t="s">
        <v>129</v>
      </c>
      <c r="P201" s="77" t="s">
        <v>1212</v>
      </c>
      <c r="Q201" s="77">
        <v>0</v>
      </c>
      <c r="R201" s="77">
        <v>1</v>
      </c>
      <c r="S201" s="77" t="s">
        <v>1123</v>
      </c>
      <c r="T201" s="77">
        <v>1</v>
      </c>
      <c r="U201" s="77"/>
      <c r="V201" s="77" t="s">
        <v>76</v>
      </c>
      <c r="W201" s="77" t="s">
        <v>1123</v>
      </c>
      <c r="X201" s="77">
        <v>6</v>
      </c>
      <c r="Y201" s="77" t="s">
        <v>1116</v>
      </c>
      <c r="Z201" s="77" t="s">
        <v>1136</v>
      </c>
      <c r="AA201" s="77" t="s">
        <v>1126</v>
      </c>
      <c r="AB201" s="77" t="s">
        <v>1127</v>
      </c>
      <c r="AC201" s="77" t="s">
        <v>1128</v>
      </c>
      <c r="AD201" s="77">
        <v>8</v>
      </c>
      <c r="AE201" s="77" t="s">
        <v>1137</v>
      </c>
      <c r="AF201" s="105"/>
    </row>
    <row r="202" spans="1:32" ht="15.75" hidden="1" thickBot="1" x14ac:dyDescent="0.3">
      <c r="A202" s="96" t="s">
        <v>1210</v>
      </c>
      <c r="B202" s="77" t="s">
        <v>241</v>
      </c>
      <c r="C202" s="77" t="s">
        <v>73</v>
      </c>
      <c r="D202" s="77" t="s">
        <v>246</v>
      </c>
      <c r="E202" s="77">
        <v>9</v>
      </c>
      <c r="F202" s="77"/>
      <c r="G202" s="77" t="s">
        <v>175</v>
      </c>
      <c r="H202" s="77" t="s">
        <v>110</v>
      </c>
      <c r="I202" s="77">
        <v>26</v>
      </c>
      <c r="J202" s="77">
        <v>4</v>
      </c>
      <c r="K202" s="77">
        <v>50</v>
      </c>
      <c r="L202" s="77">
        <v>20</v>
      </c>
      <c r="M202" s="77"/>
      <c r="N202" s="77"/>
      <c r="O202" s="77" t="s">
        <v>129</v>
      </c>
      <c r="P202" s="77" t="s">
        <v>1169</v>
      </c>
      <c r="Q202" s="77">
        <v>0</v>
      </c>
      <c r="R202" s="77">
        <v>1</v>
      </c>
      <c r="S202" s="77" t="s">
        <v>1123</v>
      </c>
      <c r="T202" s="77">
        <v>1</v>
      </c>
      <c r="U202" s="77" t="s">
        <v>115</v>
      </c>
      <c r="V202" s="77" t="s">
        <v>76</v>
      </c>
      <c r="W202" s="77" t="s">
        <v>1123</v>
      </c>
      <c r="X202" s="77">
        <v>2</v>
      </c>
      <c r="Y202" s="77" t="s">
        <v>1116</v>
      </c>
      <c r="Z202" s="77" t="s">
        <v>1136</v>
      </c>
      <c r="AA202" s="77" t="s">
        <v>1126</v>
      </c>
      <c r="AB202" s="77" t="s">
        <v>1127</v>
      </c>
      <c r="AC202" s="77" t="s">
        <v>1128</v>
      </c>
      <c r="AD202" s="77">
        <v>4</v>
      </c>
      <c r="AE202" s="77" t="s">
        <v>1172</v>
      </c>
      <c r="AF202" s="105"/>
    </row>
    <row r="203" spans="1:32" ht="30.75" hidden="1" thickBot="1" x14ac:dyDescent="0.3">
      <c r="A203" s="96" t="s">
        <v>1210</v>
      </c>
      <c r="B203" s="77" t="s">
        <v>241</v>
      </c>
      <c r="C203" s="77" t="s">
        <v>73</v>
      </c>
      <c r="D203" s="77" t="s">
        <v>246</v>
      </c>
      <c r="E203" s="77">
        <v>10</v>
      </c>
      <c r="F203" s="77"/>
      <c r="G203" s="77" t="s">
        <v>175</v>
      </c>
      <c r="H203" s="77" t="s">
        <v>110</v>
      </c>
      <c r="I203" s="77">
        <v>26</v>
      </c>
      <c r="J203" s="77">
        <v>4</v>
      </c>
      <c r="K203" s="77">
        <v>50</v>
      </c>
      <c r="L203" s="77">
        <v>20</v>
      </c>
      <c r="M203" s="77"/>
      <c r="N203" s="77"/>
      <c r="O203" s="77" t="s">
        <v>129</v>
      </c>
      <c r="P203" s="77" t="s">
        <v>1214</v>
      </c>
      <c r="Q203" s="77">
        <v>0</v>
      </c>
      <c r="R203" s="77">
        <v>1</v>
      </c>
      <c r="S203" s="77" t="s">
        <v>1123</v>
      </c>
      <c r="T203" s="77">
        <v>1</v>
      </c>
      <c r="U203" s="77" t="s">
        <v>115</v>
      </c>
      <c r="V203" s="77" t="s">
        <v>76</v>
      </c>
      <c r="W203" s="77" t="s">
        <v>1123</v>
      </c>
      <c r="X203" s="77">
        <v>2</v>
      </c>
      <c r="Y203" s="77" t="s">
        <v>1116</v>
      </c>
      <c r="Z203" s="77" t="s">
        <v>1179</v>
      </c>
      <c r="AA203" s="77" t="s">
        <v>1118</v>
      </c>
      <c r="AB203" s="77" t="s">
        <v>1118</v>
      </c>
      <c r="AC203" s="77" t="s">
        <v>1118</v>
      </c>
      <c r="AD203" s="77">
        <v>4</v>
      </c>
      <c r="AE203" s="77" t="s">
        <v>1119</v>
      </c>
      <c r="AF203" s="105"/>
    </row>
    <row r="204" spans="1:32" ht="15.75" hidden="1" thickBot="1" x14ac:dyDescent="0.3">
      <c r="A204" s="96" t="s">
        <v>1210</v>
      </c>
      <c r="B204" s="77" t="s">
        <v>241</v>
      </c>
      <c r="C204" s="77" t="s">
        <v>73</v>
      </c>
      <c r="D204" s="77" t="s">
        <v>246</v>
      </c>
      <c r="E204" s="77">
        <v>11</v>
      </c>
      <c r="F204" s="77"/>
      <c r="G204" s="77" t="s">
        <v>247</v>
      </c>
      <c r="H204" s="77" t="s">
        <v>110</v>
      </c>
      <c r="I204" s="77">
        <v>26</v>
      </c>
      <c r="J204" s="77">
        <v>4</v>
      </c>
      <c r="K204" s="77">
        <v>50</v>
      </c>
      <c r="L204" s="77">
        <v>20</v>
      </c>
      <c r="M204" s="77"/>
      <c r="N204" s="77"/>
      <c r="O204" s="77" t="s">
        <v>129</v>
      </c>
      <c r="P204" s="77" t="s">
        <v>1212</v>
      </c>
      <c r="Q204" s="77">
        <v>0</v>
      </c>
      <c r="R204" s="77">
        <v>1</v>
      </c>
      <c r="S204" s="77" t="s">
        <v>1123</v>
      </c>
      <c r="T204" s="77">
        <v>1</v>
      </c>
      <c r="U204" s="77"/>
      <c r="V204" s="77" t="s">
        <v>76</v>
      </c>
      <c r="W204" s="77" t="s">
        <v>1123</v>
      </c>
      <c r="X204" s="77">
        <v>2</v>
      </c>
      <c r="Y204" s="77" t="s">
        <v>1116</v>
      </c>
      <c r="Z204" s="77" t="s">
        <v>1136</v>
      </c>
      <c r="AA204" s="77" t="s">
        <v>1126</v>
      </c>
      <c r="AB204" s="77" t="s">
        <v>1127</v>
      </c>
      <c r="AC204" s="77" t="s">
        <v>1128</v>
      </c>
      <c r="AD204" s="77">
        <v>4</v>
      </c>
      <c r="AE204" s="77" t="s">
        <v>1172</v>
      </c>
      <c r="AF204" s="105"/>
    </row>
    <row r="205" spans="1:32" ht="15.75" hidden="1" thickBot="1" x14ac:dyDescent="0.3">
      <c r="A205" s="96" t="s">
        <v>1210</v>
      </c>
      <c r="B205" s="77" t="s">
        <v>241</v>
      </c>
      <c r="C205" s="77" t="s">
        <v>73</v>
      </c>
      <c r="D205" s="77" t="s">
        <v>246</v>
      </c>
      <c r="E205" s="77">
        <v>12</v>
      </c>
      <c r="F205" s="77"/>
      <c r="G205" s="77" t="s">
        <v>248</v>
      </c>
      <c r="H205" s="77" t="s">
        <v>110</v>
      </c>
      <c r="I205" s="77">
        <v>26</v>
      </c>
      <c r="J205" s="77">
        <v>4</v>
      </c>
      <c r="K205" s="77">
        <v>40</v>
      </c>
      <c r="L205" s="77">
        <v>20</v>
      </c>
      <c r="M205" s="77"/>
      <c r="N205" s="77"/>
      <c r="O205" s="77" t="s">
        <v>129</v>
      </c>
      <c r="P205" s="77" t="s">
        <v>1212</v>
      </c>
      <c r="Q205" s="77">
        <v>0</v>
      </c>
      <c r="R205" s="77">
        <v>1</v>
      </c>
      <c r="S205" s="77" t="s">
        <v>1123</v>
      </c>
      <c r="T205" s="77">
        <v>1</v>
      </c>
      <c r="U205" s="77"/>
      <c r="V205" s="77" t="s">
        <v>76</v>
      </c>
      <c r="W205" s="77" t="s">
        <v>1123</v>
      </c>
      <c r="X205" s="77">
        <v>1.5</v>
      </c>
      <c r="Y205" s="77" t="s">
        <v>1116</v>
      </c>
      <c r="Z205" s="77" t="s">
        <v>1136</v>
      </c>
      <c r="AA205" s="77" t="s">
        <v>1126</v>
      </c>
      <c r="AB205" s="77" t="s">
        <v>1127</v>
      </c>
      <c r="AC205" s="77" t="s">
        <v>1128</v>
      </c>
      <c r="AD205" s="77">
        <v>4</v>
      </c>
      <c r="AE205" s="77" t="s">
        <v>1213</v>
      </c>
      <c r="AF205" s="105"/>
    </row>
    <row r="206" spans="1:32" ht="30.75" hidden="1" thickBot="1" x14ac:dyDescent="0.3">
      <c r="A206" s="96" t="s">
        <v>1210</v>
      </c>
      <c r="B206" s="77" t="s">
        <v>241</v>
      </c>
      <c r="C206" s="77" t="s">
        <v>73</v>
      </c>
      <c r="D206" s="77" t="s">
        <v>249</v>
      </c>
      <c r="E206" s="77" t="s">
        <v>73</v>
      </c>
      <c r="F206" s="77"/>
      <c r="G206" s="77" t="s">
        <v>1217</v>
      </c>
      <c r="H206" s="77"/>
      <c r="I206" s="77">
        <v>26</v>
      </c>
      <c r="J206" s="77">
        <v>4</v>
      </c>
      <c r="K206" s="77">
        <v>15</v>
      </c>
      <c r="L206" s="77">
        <v>20</v>
      </c>
      <c r="M206" s="77"/>
      <c r="N206" s="77"/>
      <c r="O206" s="77"/>
      <c r="P206" s="77"/>
      <c r="Q206" s="77">
        <v>0</v>
      </c>
      <c r="R206" s="77">
        <v>0</v>
      </c>
      <c r="S206" s="77"/>
      <c r="T206" s="77"/>
      <c r="U206" s="77"/>
      <c r="V206" s="77" t="s">
        <v>76</v>
      </c>
      <c r="W206" s="77"/>
      <c r="X206" s="77">
        <v>0.5</v>
      </c>
      <c r="Y206" s="77" t="s">
        <v>1116</v>
      </c>
      <c r="Z206" s="77"/>
      <c r="AA206" s="77"/>
      <c r="AB206" s="77"/>
      <c r="AC206" s="77"/>
      <c r="AD206" s="77"/>
      <c r="AE206" s="77"/>
      <c r="AF206" s="105"/>
    </row>
    <row r="207" spans="1:32" ht="30.75" hidden="1" thickBot="1" x14ac:dyDescent="0.3">
      <c r="A207" s="96" t="s">
        <v>1210</v>
      </c>
      <c r="B207" s="77" t="s">
        <v>241</v>
      </c>
      <c r="C207" s="77" t="s">
        <v>73</v>
      </c>
      <c r="D207" s="77" t="s">
        <v>249</v>
      </c>
      <c r="E207" s="77" t="s">
        <v>83</v>
      </c>
      <c r="F207" s="77"/>
      <c r="G207" s="77" t="s">
        <v>1217</v>
      </c>
      <c r="H207" s="77"/>
      <c r="I207" s="77">
        <v>26</v>
      </c>
      <c r="J207" s="77">
        <v>4</v>
      </c>
      <c r="K207" s="77">
        <v>15</v>
      </c>
      <c r="L207" s="77">
        <v>20</v>
      </c>
      <c r="M207" s="77"/>
      <c r="N207" s="77"/>
      <c r="O207" s="77"/>
      <c r="P207" s="77"/>
      <c r="Q207" s="77">
        <v>0</v>
      </c>
      <c r="R207" s="77">
        <v>0</v>
      </c>
      <c r="S207" s="77"/>
      <c r="T207" s="77"/>
      <c r="U207" s="77"/>
      <c r="V207" s="77" t="s">
        <v>76</v>
      </c>
      <c r="W207" s="77"/>
      <c r="X207" s="77">
        <v>0.5</v>
      </c>
      <c r="Y207" s="77" t="s">
        <v>1116</v>
      </c>
      <c r="Z207" s="77"/>
      <c r="AA207" s="77"/>
      <c r="AB207" s="77"/>
      <c r="AC207" s="77"/>
      <c r="AD207" s="77"/>
      <c r="AE207" s="77"/>
      <c r="AF207" s="105"/>
    </row>
    <row r="208" spans="1:32" ht="30.75" hidden="1" thickBot="1" x14ac:dyDescent="0.3">
      <c r="A208" s="96" t="s">
        <v>1210</v>
      </c>
      <c r="B208" s="77" t="s">
        <v>241</v>
      </c>
      <c r="C208" s="77" t="s">
        <v>73</v>
      </c>
      <c r="D208" s="77" t="s">
        <v>249</v>
      </c>
      <c r="E208" s="77" t="s">
        <v>75</v>
      </c>
      <c r="F208" s="77"/>
      <c r="G208" s="77" t="s">
        <v>250</v>
      </c>
      <c r="H208" s="77" t="s">
        <v>110</v>
      </c>
      <c r="I208" s="77">
        <v>26</v>
      </c>
      <c r="J208" s="77">
        <v>4</v>
      </c>
      <c r="K208" s="77">
        <v>80</v>
      </c>
      <c r="L208" s="77">
        <v>20</v>
      </c>
      <c r="M208" s="77"/>
      <c r="N208" s="77"/>
      <c r="O208" s="77" t="s">
        <v>129</v>
      </c>
      <c r="P208" s="77" t="s">
        <v>1198</v>
      </c>
      <c r="Q208" s="77">
        <v>0</v>
      </c>
      <c r="R208" s="77">
        <v>1</v>
      </c>
      <c r="S208" s="77" t="s">
        <v>1123</v>
      </c>
      <c r="T208" s="77">
        <v>1</v>
      </c>
      <c r="U208" s="77" t="s">
        <v>115</v>
      </c>
      <c r="V208" s="77" t="s">
        <v>76</v>
      </c>
      <c r="W208" s="77" t="s">
        <v>1123</v>
      </c>
      <c r="X208" s="77">
        <v>3</v>
      </c>
      <c r="Y208" s="77" t="s">
        <v>1116</v>
      </c>
      <c r="Z208" s="77" t="s">
        <v>1136</v>
      </c>
      <c r="AA208" s="77" t="s">
        <v>1126</v>
      </c>
      <c r="AB208" s="77" t="s">
        <v>1127</v>
      </c>
      <c r="AC208" s="77" t="s">
        <v>1128</v>
      </c>
      <c r="AD208" s="77">
        <v>4</v>
      </c>
      <c r="AE208" s="77" t="s">
        <v>1129</v>
      </c>
      <c r="AF208" s="105"/>
    </row>
    <row r="209" spans="1:32" ht="30.75" hidden="1" thickBot="1" x14ac:dyDescent="0.3">
      <c r="A209" s="96" t="s">
        <v>1210</v>
      </c>
      <c r="B209" s="77" t="s">
        <v>241</v>
      </c>
      <c r="C209" s="77" t="s">
        <v>73</v>
      </c>
      <c r="D209" s="77" t="s">
        <v>249</v>
      </c>
      <c r="E209" s="77" t="s">
        <v>70</v>
      </c>
      <c r="F209" s="77"/>
      <c r="G209" s="77" t="s">
        <v>250</v>
      </c>
      <c r="H209" s="77" t="s">
        <v>110</v>
      </c>
      <c r="I209" s="77">
        <v>26</v>
      </c>
      <c r="J209" s="77">
        <v>4</v>
      </c>
      <c r="K209" s="77">
        <v>80</v>
      </c>
      <c r="L209" s="77">
        <v>20</v>
      </c>
      <c r="M209" s="77"/>
      <c r="N209" s="77"/>
      <c r="O209" s="77" t="s">
        <v>129</v>
      </c>
      <c r="P209" s="77" t="s">
        <v>1212</v>
      </c>
      <c r="Q209" s="77">
        <v>0</v>
      </c>
      <c r="R209" s="77">
        <v>1</v>
      </c>
      <c r="S209" s="77" t="s">
        <v>1123</v>
      </c>
      <c r="T209" s="77">
        <v>1</v>
      </c>
      <c r="U209" s="77" t="s">
        <v>115</v>
      </c>
      <c r="V209" s="77" t="s">
        <v>76</v>
      </c>
      <c r="W209" s="77" t="s">
        <v>1123</v>
      </c>
      <c r="X209" s="77">
        <v>3</v>
      </c>
      <c r="Y209" s="77" t="s">
        <v>1116</v>
      </c>
      <c r="Z209" s="77" t="s">
        <v>1136</v>
      </c>
      <c r="AA209" s="77" t="s">
        <v>1126</v>
      </c>
      <c r="AB209" s="77" t="s">
        <v>1127</v>
      </c>
      <c r="AC209" s="77" t="s">
        <v>1128</v>
      </c>
      <c r="AD209" s="77">
        <v>4</v>
      </c>
      <c r="AE209" s="77" t="s">
        <v>1129</v>
      </c>
      <c r="AF209" s="105"/>
    </row>
    <row r="210" spans="1:32" ht="30.75" hidden="1" thickBot="1" x14ac:dyDescent="0.3">
      <c r="A210" s="96" t="s">
        <v>1210</v>
      </c>
      <c r="B210" s="77" t="s">
        <v>241</v>
      </c>
      <c r="C210" s="77" t="s">
        <v>73</v>
      </c>
      <c r="D210" s="77" t="s">
        <v>249</v>
      </c>
      <c r="E210" s="77" t="s">
        <v>76</v>
      </c>
      <c r="F210" s="77"/>
      <c r="G210" s="77" t="s">
        <v>247</v>
      </c>
      <c r="H210" s="77" t="s">
        <v>110</v>
      </c>
      <c r="I210" s="77">
        <v>26</v>
      </c>
      <c r="J210" s="77">
        <v>4</v>
      </c>
      <c r="K210" s="77">
        <v>80</v>
      </c>
      <c r="L210" s="77">
        <v>20</v>
      </c>
      <c r="M210" s="77"/>
      <c r="N210" s="77"/>
      <c r="O210" s="77" t="s">
        <v>129</v>
      </c>
      <c r="P210" s="77" t="s">
        <v>1212</v>
      </c>
      <c r="Q210" s="77">
        <v>0</v>
      </c>
      <c r="R210" s="77">
        <v>1</v>
      </c>
      <c r="S210" s="77" t="s">
        <v>1123</v>
      </c>
      <c r="T210" s="77">
        <v>1</v>
      </c>
      <c r="U210" s="77" t="s">
        <v>115</v>
      </c>
      <c r="V210" s="77" t="s">
        <v>76</v>
      </c>
      <c r="W210" s="77" t="s">
        <v>1123</v>
      </c>
      <c r="X210" s="77">
        <v>3</v>
      </c>
      <c r="Y210" s="77" t="s">
        <v>1116</v>
      </c>
      <c r="Z210" s="77" t="s">
        <v>1136</v>
      </c>
      <c r="AA210" s="77" t="s">
        <v>1126</v>
      </c>
      <c r="AB210" s="77" t="s">
        <v>1127</v>
      </c>
      <c r="AC210" s="77" t="s">
        <v>1128</v>
      </c>
      <c r="AD210" s="77">
        <v>4</v>
      </c>
      <c r="AE210" s="77" t="s">
        <v>1129</v>
      </c>
      <c r="AF210" s="105"/>
    </row>
    <row r="211" spans="1:32" ht="30.75" hidden="1" thickBot="1" x14ac:dyDescent="0.3">
      <c r="A211" s="96" t="s">
        <v>1210</v>
      </c>
      <c r="B211" s="77" t="s">
        <v>241</v>
      </c>
      <c r="C211" s="77" t="s">
        <v>73</v>
      </c>
      <c r="D211" s="77" t="s">
        <v>249</v>
      </c>
      <c r="E211" s="77" t="s">
        <v>81</v>
      </c>
      <c r="F211" s="77"/>
      <c r="G211" s="77" t="s">
        <v>250</v>
      </c>
      <c r="H211" s="77" t="s">
        <v>110</v>
      </c>
      <c r="I211" s="77">
        <v>26</v>
      </c>
      <c r="J211" s="77">
        <v>4</v>
      </c>
      <c r="K211" s="77">
        <v>80</v>
      </c>
      <c r="L211" s="77">
        <v>20</v>
      </c>
      <c r="M211" s="77"/>
      <c r="N211" s="77"/>
      <c r="O211" s="77" t="s">
        <v>129</v>
      </c>
      <c r="P211" s="77" t="s">
        <v>1212</v>
      </c>
      <c r="Q211" s="77">
        <v>0</v>
      </c>
      <c r="R211" s="77">
        <v>1</v>
      </c>
      <c r="S211" s="77" t="s">
        <v>1123</v>
      </c>
      <c r="T211" s="77">
        <v>1</v>
      </c>
      <c r="U211" s="77" t="s">
        <v>115</v>
      </c>
      <c r="V211" s="77" t="s">
        <v>76</v>
      </c>
      <c r="W211" s="77" t="s">
        <v>1123</v>
      </c>
      <c r="X211" s="77">
        <v>3</v>
      </c>
      <c r="Y211" s="77" t="s">
        <v>1116</v>
      </c>
      <c r="Z211" s="77" t="s">
        <v>1136</v>
      </c>
      <c r="AA211" s="77" t="s">
        <v>1126</v>
      </c>
      <c r="AB211" s="77" t="s">
        <v>1127</v>
      </c>
      <c r="AC211" s="77" t="s">
        <v>1128</v>
      </c>
      <c r="AD211" s="77">
        <v>4</v>
      </c>
      <c r="AE211" s="77" t="s">
        <v>1129</v>
      </c>
      <c r="AF211" s="105"/>
    </row>
    <row r="212" spans="1:32" ht="30.75" hidden="1" thickBot="1" x14ac:dyDescent="0.3">
      <c r="A212" s="96" t="s">
        <v>1210</v>
      </c>
      <c r="B212" s="77" t="s">
        <v>241</v>
      </c>
      <c r="C212" s="77" t="s">
        <v>73</v>
      </c>
      <c r="D212" s="77" t="s">
        <v>249</v>
      </c>
      <c r="E212" s="77" t="s">
        <v>82</v>
      </c>
      <c r="F212" s="77"/>
      <c r="G212" s="77" t="s">
        <v>247</v>
      </c>
      <c r="H212" s="77" t="s">
        <v>110</v>
      </c>
      <c r="I212" s="77">
        <v>26</v>
      </c>
      <c r="J212" s="77">
        <v>4</v>
      </c>
      <c r="K212" s="77">
        <v>40</v>
      </c>
      <c r="L212" s="77">
        <v>20</v>
      </c>
      <c r="M212" s="77"/>
      <c r="N212" s="77"/>
      <c r="O212" s="77" t="s">
        <v>129</v>
      </c>
      <c r="P212" s="77" t="s">
        <v>1169</v>
      </c>
      <c r="Q212" s="77">
        <v>0</v>
      </c>
      <c r="R212" s="77">
        <v>1</v>
      </c>
      <c r="S212" s="77" t="s">
        <v>1123</v>
      </c>
      <c r="T212" s="77">
        <v>1</v>
      </c>
      <c r="U212" s="77"/>
      <c r="V212" s="77" t="s">
        <v>76</v>
      </c>
      <c r="W212" s="77" t="s">
        <v>1123</v>
      </c>
      <c r="X212" s="77">
        <v>1.5</v>
      </c>
      <c r="Y212" s="77" t="s">
        <v>1116</v>
      </c>
      <c r="Z212" s="77" t="s">
        <v>1136</v>
      </c>
      <c r="AA212" s="77" t="s">
        <v>1126</v>
      </c>
      <c r="AB212" s="77" t="s">
        <v>1127</v>
      </c>
      <c r="AC212" s="77" t="s">
        <v>1128</v>
      </c>
      <c r="AD212" s="77">
        <v>4</v>
      </c>
      <c r="AE212" s="77" t="s">
        <v>1213</v>
      </c>
      <c r="AF212" s="105"/>
    </row>
    <row r="213" spans="1:32" ht="30.75" hidden="1" thickBot="1" x14ac:dyDescent="0.3">
      <c r="A213" s="96" t="s">
        <v>1210</v>
      </c>
      <c r="B213" s="77" t="s">
        <v>241</v>
      </c>
      <c r="C213" s="77" t="s">
        <v>73</v>
      </c>
      <c r="D213" s="77" t="s">
        <v>249</v>
      </c>
      <c r="E213" s="77" t="s">
        <v>112</v>
      </c>
      <c r="F213" s="77"/>
      <c r="G213" s="77" t="s">
        <v>247</v>
      </c>
      <c r="H213" s="77" t="s">
        <v>110</v>
      </c>
      <c r="I213" s="77">
        <v>26</v>
      </c>
      <c r="J213" s="77">
        <v>4</v>
      </c>
      <c r="K213" s="77">
        <v>40</v>
      </c>
      <c r="L213" s="77">
        <v>20</v>
      </c>
      <c r="M213" s="77"/>
      <c r="N213" s="77"/>
      <c r="O213" s="77" t="s">
        <v>129</v>
      </c>
      <c r="P213" s="77" t="s">
        <v>1212</v>
      </c>
      <c r="Q213" s="77">
        <v>0</v>
      </c>
      <c r="R213" s="77">
        <v>1</v>
      </c>
      <c r="S213" s="77" t="s">
        <v>1123</v>
      </c>
      <c r="T213" s="77">
        <v>1</v>
      </c>
      <c r="U213" s="77"/>
      <c r="V213" s="77" t="s">
        <v>76</v>
      </c>
      <c r="W213" s="77" t="s">
        <v>1123</v>
      </c>
      <c r="X213" s="77">
        <v>1.5</v>
      </c>
      <c r="Y213" s="77" t="s">
        <v>1116</v>
      </c>
      <c r="Z213" s="77" t="s">
        <v>1136</v>
      </c>
      <c r="AA213" s="77" t="s">
        <v>1126</v>
      </c>
      <c r="AB213" s="77" t="s">
        <v>1127</v>
      </c>
      <c r="AC213" s="77" t="s">
        <v>1128</v>
      </c>
      <c r="AD213" s="77">
        <v>4</v>
      </c>
      <c r="AE213" s="77" t="s">
        <v>1213</v>
      </c>
      <c r="AF213" s="105"/>
    </row>
    <row r="214" spans="1:32" ht="30.75" hidden="1" thickBot="1" x14ac:dyDescent="0.3">
      <c r="A214" s="96" t="s">
        <v>1210</v>
      </c>
      <c r="B214" s="77" t="s">
        <v>241</v>
      </c>
      <c r="C214" s="77" t="s">
        <v>73</v>
      </c>
      <c r="D214" s="77" t="s">
        <v>249</v>
      </c>
      <c r="E214" s="77" t="s">
        <v>105</v>
      </c>
      <c r="F214" s="77"/>
      <c r="G214" s="77" t="s">
        <v>1217</v>
      </c>
      <c r="H214" s="77"/>
      <c r="I214" s="77">
        <v>26</v>
      </c>
      <c r="J214" s="77">
        <v>4</v>
      </c>
      <c r="K214" s="77">
        <v>15</v>
      </c>
      <c r="L214" s="77">
        <v>20</v>
      </c>
      <c r="M214" s="77"/>
      <c r="N214" s="77"/>
      <c r="O214" s="77"/>
      <c r="P214" s="77"/>
      <c r="Q214" s="77">
        <v>0</v>
      </c>
      <c r="R214" s="77">
        <v>0</v>
      </c>
      <c r="S214" s="77"/>
      <c r="T214" s="77"/>
      <c r="U214" s="77"/>
      <c r="V214" s="77" t="s">
        <v>76</v>
      </c>
      <c r="W214" s="77"/>
      <c r="X214" s="77">
        <v>0.5</v>
      </c>
      <c r="Y214" s="77" t="s">
        <v>1116</v>
      </c>
      <c r="Z214" s="77"/>
      <c r="AA214" s="77"/>
      <c r="AB214" s="77"/>
      <c r="AC214" s="77"/>
      <c r="AD214" s="77"/>
      <c r="AE214" s="77"/>
      <c r="AF214" s="105"/>
    </row>
    <row r="215" spans="1:32" ht="30.75" hidden="1" thickBot="1" x14ac:dyDescent="0.3">
      <c r="A215" s="96" t="s">
        <v>1210</v>
      </c>
      <c r="B215" s="77" t="s">
        <v>241</v>
      </c>
      <c r="C215" s="77" t="s">
        <v>73</v>
      </c>
      <c r="D215" s="77" t="s">
        <v>249</v>
      </c>
      <c r="E215" s="77" t="s">
        <v>106</v>
      </c>
      <c r="F215" s="77"/>
      <c r="G215" s="77" t="s">
        <v>1217</v>
      </c>
      <c r="H215" s="77"/>
      <c r="I215" s="77">
        <v>26</v>
      </c>
      <c r="J215" s="77">
        <v>4</v>
      </c>
      <c r="K215" s="77">
        <v>15</v>
      </c>
      <c r="L215" s="77">
        <v>20</v>
      </c>
      <c r="M215" s="77"/>
      <c r="N215" s="77"/>
      <c r="O215" s="77"/>
      <c r="P215" s="77"/>
      <c r="Q215" s="77">
        <v>0</v>
      </c>
      <c r="R215" s="77">
        <v>0</v>
      </c>
      <c r="S215" s="77"/>
      <c r="T215" s="77"/>
      <c r="U215" s="77"/>
      <c r="V215" s="77" t="s">
        <v>76</v>
      </c>
      <c r="W215" s="77"/>
      <c r="X215" s="77">
        <v>0.5</v>
      </c>
      <c r="Y215" s="77" t="s">
        <v>1116</v>
      </c>
      <c r="Z215" s="77"/>
      <c r="AA215" s="77"/>
      <c r="AB215" s="77"/>
      <c r="AC215" s="77"/>
      <c r="AD215" s="77"/>
      <c r="AE215" s="77"/>
      <c r="AF215" s="105"/>
    </row>
    <row r="216" spans="1:32" ht="30.75" hidden="1" thickBot="1" x14ac:dyDescent="0.3">
      <c r="A216" s="96" t="s">
        <v>1210</v>
      </c>
      <c r="B216" s="77" t="s">
        <v>241</v>
      </c>
      <c r="C216" s="77" t="s">
        <v>73</v>
      </c>
      <c r="D216" s="77" t="s">
        <v>249</v>
      </c>
      <c r="E216" s="77" t="s">
        <v>107</v>
      </c>
      <c r="F216" s="77"/>
      <c r="G216" s="77" t="s">
        <v>247</v>
      </c>
      <c r="H216" s="77" t="s">
        <v>110</v>
      </c>
      <c r="I216" s="77">
        <v>26</v>
      </c>
      <c r="J216" s="77">
        <v>8</v>
      </c>
      <c r="K216" s="77">
        <v>100</v>
      </c>
      <c r="L216" s="77">
        <v>20</v>
      </c>
      <c r="M216" s="77"/>
      <c r="N216" s="77"/>
      <c r="O216" s="77" t="s">
        <v>129</v>
      </c>
      <c r="P216" s="77" t="s">
        <v>1212</v>
      </c>
      <c r="Q216" s="77">
        <v>0</v>
      </c>
      <c r="R216" s="77">
        <v>1</v>
      </c>
      <c r="S216" s="77" t="s">
        <v>1123</v>
      </c>
      <c r="T216" s="77">
        <v>1</v>
      </c>
      <c r="U216" s="77" t="s">
        <v>115</v>
      </c>
      <c r="V216" s="77" t="s">
        <v>76</v>
      </c>
      <c r="W216" s="77" t="s">
        <v>1123</v>
      </c>
      <c r="X216" s="77">
        <v>4</v>
      </c>
      <c r="Y216" s="77" t="s">
        <v>1116</v>
      </c>
      <c r="Z216" s="77" t="s">
        <v>1136</v>
      </c>
      <c r="AA216" s="77" t="s">
        <v>1126</v>
      </c>
      <c r="AB216" s="77" t="s">
        <v>1127</v>
      </c>
      <c r="AC216" s="77" t="s">
        <v>1128</v>
      </c>
      <c r="AD216" s="77">
        <v>8</v>
      </c>
      <c r="AE216" s="77" t="s">
        <v>1129</v>
      </c>
      <c r="AF216" s="105"/>
    </row>
    <row r="217" spans="1:32" ht="30.75" hidden="1" thickBot="1" x14ac:dyDescent="0.3">
      <c r="A217" s="96" t="s">
        <v>1210</v>
      </c>
      <c r="B217" s="77" t="s">
        <v>241</v>
      </c>
      <c r="C217" s="77" t="s">
        <v>73</v>
      </c>
      <c r="D217" s="77" t="s">
        <v>249</v>
      </c>
      <c r="E217" s="77" t="s">
        <v>108</v>
      </c>
      <c r="F217" s="77"/>
      <c r="G217" s="77" t="s">
        <v>247</v>
      </c>
      <c r="H217" s="77" t="s">
        <v>110</v>
      </c>
      <c r="I217" s="77">
        <v>26</v>
      </c>
      <c r="J217" s="77">
        <v>4</v>
      </c>
      <c r="K217" s="77">
        <v>25</v>
      </c>
      <c r="L217" s="77">
        <v>20</v>
      </c>
      <c r="M217" s="77"/>
      <c r="N217" s="77"/>
      <c r="O217" s="77" t="s">
        <v>129</v>
      </c>
      <c r="P217" s="77" t="s">
        <v>1212</v>
      </c>
      <c r="Q217" s="77">
        <v>0</v>
      </c>
      <c r="R217" s="77">
        <v>1</v>
      </c>
      <c r="S217" s="77" t="s">
        <v>1123</v>
      </c>
      <c r="T217" s="77">
        <v>1</v>
      </c>
      <c r="U217" s="77"/>
      <c r="V217" s="77" t="s">
        <v>76</v>
      </c>
      <c r="W217" s="77" t="s">
        <v>1123</v>
      </c>
      <c r="X217" s="77">
        <v>1</v>
      </c>
      <c r="Y217" s="77" t="s">
        <v>1116</v>
      </c>
      <c r="Z217" s="77" t="s">
        <v>1136</v>
      </c>
      <c r="AA217" s="77" t="s">
        <v>1126</v>
      </c>
      <c r="AB217" s="77" t="s">
        <v>1127</v>
      </c>
      <c r="AC217" s="77" t="s">
        <v>1128</v>
      </c>
      <c r="AD217" s="77">
        <v>4</v>
      </c>
      <c r="AE217" s="77" t="s">
        <v>1182</v>
      </c>
      <c r="AF217" s="105"/>
    </row>
    <row r="218" spans="1:32" ht="30.75" hidden="1" thickBot="1" x14ac:dyDescent="0.3">
      <c r="A218" s="97" t="s">
        <v>1210</v>
      </c>
      <c r="B218" s="78" t="s">
        <v>241</v>
      </c>
      <c r="C218" s="78" t="s">
        <v>73</v>
      </c>
      <c r="D218" s="78" t="s">
        <v>249</v>
      </c>
      <c r="E218" s="78" t="s">
        <v>109</v>
      </c>
      <c r="F218" s="78"/>
      <c r="G218" s="78" t="s">
        <v>250</v>
      </c>
      <c r="H218" s="78" t="s">
        <v>110</v>
      </c>
      <c r="I218" s="78">
        <v>26</v>
      </c>
      <c r="J218" s="77">
        <v>8</v>
      </c>
      <c r="K218" s="78">
        <v>100</v>
      </c>
      <c r="L218" s="78">
        <v>20</v>
      </c>
      <c r="M218" s="78"/>
      <c r="N218" s="78"/>
      <c r="O218" s="78" t="s">
        <v>129</v>
      </c>
      <c r="P218" s="78" t="s">
        <v>1212</v>
      </c>
      <c r="Q218" s="78">
        <v>0</v>
      </c>
      <c r="R218" s="78">
        <v>1</v>
      </c>
      <c r="S218" s="78" t="s">
        <v>1123</v>
      </c>
      <c r="T218" s="78">
        <v>1</v>
      </c>
      <c r="U218" s="78" t="s">
        <v>115</v>
      </c>
      <c r="V218" s="78" t="s">
        <v>76</v>
      </c>
      <c r="W218" s="78" t="s">
        <v>1123</v>
      </c>
      <c r="X218" s="78">
        <v>4</v>
      </c>
      <c r="Y218" s="78" t="s">
        <v>1116</v>
      </c>
      <c r="Z218" s="78" t="s">
        <v>1136</v>
      </c>
      <c r="AA218" s="78" t="s">
        <v>1126</v>
      </c>
      <c r="AB218" s="78" t="s">
        <v>1127</v>
      </c>
      <c r="AC218" s="78" t="s">
        <v>1128</v>
      </c>
      <c r="AD218" s="78">
        <v>8</v>
      </c>
      <c r="AE218" s="78" t="s">
        <v>1129</v>
      </c>
      <c r="AF218" s="106"/>
    </row>
    <row r="219" spans="1:32" ht="15.75" hidden="1" thickBot="1" x14ac:dyDescent="0.3">
      <c r="A219" s="98" t="s">
        <v>1218</v>
      </c>
      <c r="B219" s="79" t="s">
        <v>251</v>
      </c>
      <c r="C219" s="79" t="s">
        <v>73</v>
      </c>
      <c r="D219" s="79" t="s">
        <v>252</v>
      </c>
      <c r="E219" s="79">
        <v>1</v>
      </c>
      <c r="F219" s="79"/>
      <c r="G219" s="79" t="s">
        <v>161</v>
      </c>
      <c r="H219" s="79"/>
      <c r="I219" s="79">
        <v>26</v>
      </c>
      <c r="J219" s="77">
        <v>8</v>
      </c>
      <c r="K219" s="79">
        <v>100</v>
      </c>
      <c r="L219" s="79">
        <v>20</v>
      </c>
      <c r="M219" s="79">
        <v>1</v>
      </c>
      <c r="N219" s="79"/>
      <c r="O219" s="79" t="s">
        <v>129</v>
      </c>
      <c r="P219" s="79"/>
      <c r="Q219" s="79">
        <v>2</v>
      </c>
      <c r="R219" s="79">
        <v>1</v>
      </c>
      <c r="S219" s="79" t="s">
        <v>1123</v>
      </c>
      <c r="T219" s="79">
        <v>1</v>
      </c>
      <c r="U219" s="79" t="s">
        <v>70</v>
      </c>
      <c r="V219" s="79"/>
      <c r="W219" s="79" t="s">
        <v>1123</v>
      </c>
      <c r="X219" s="79">
        <v>12</v>
      </c>
      <c r="Y219" s="79" t="s">
        <v>1116</v>
      </c>
      <c r="Z219" s="79"/>
      <c r="AA219" s="79"/>
      <c r="AB219" s="79"/>
      <c r="AC219" s="79"/>
      <c r="AD219" s="79"/>
      <c r="AE219" s="79"/>
      <c r="AF219" s="107"/>
    </row>
    <row r="220" spans="1:32" ht="15.75" hidden="1" thickBot="1" x14ac:dyDescent="0.3">
      <c r="A220" s="99" t="s">
        <v>1218</v>
      </c>
      <c r="B220" s="80" t="s">
        <v>251</v>
      </c>
      <c r="C220" s="80" t="s">
        <v>73</v>
      </c>
      <c r="D220" s="80" t="s">
        <v>252</v>
      </c>
      <c r="E220" s="80">
        <v>2</v>
      </c>
      <c r="F220" s="80"/>
      <c r="G220" s="80" t="s">
        <v>161</v>
      </c>
      <c r="H220" s="80"/>
      <c r="I220" s="80">
        <v>26</v>
      </c>
      <c r="J220" s="77">
        <v>8</v>
      </c>
      <c r="K220" s="80">
        <v>100</v>
      </c>
      <c r="L220" s="80">
        <v>20</v>
      </c>
      <c r="M220" s="80">
        <v>1</v>
      </c>
      <c r="N220" s="80"/>
      <c r="O220" s="80" t="s">
        <v>129</v>
      </c>
      <c r="P220" s="80"/>
      <c r="Q220" s="80">
        <v>2</v>
      </c>
      <c r="R220" s="80">
        <v>1</v>
      </c>
      <c r="S220" s="80" t="s">
        <v>1123</v>
      </c>
      <c r="T220" s="80">
        <v>1</v>
      </c>
      <c r="U220" s="80" t="s">
        <v>70</v>
      </c>
      <c r="V220" s="80"/>
      <c r="W220" s="80" t="s">
        <v>1123</v>
      </c>
      <c r="X220" s="80">
        <v>12</v>
      </c>
      <c r="Y220" s="80" t="s">
        <v>1116</v>
      </c>
      <c r="Z220" s="80"/>
      <c r="AA220" s="80"/>
      <c r="AB220" s="80"/>
      <c r="AC220" s="80"/>
      <c r="AD220" s="80"/>
      <c r="AE220" s="80"/>
      <c r="AF220" s="108"/>
    </row>
    <row r="221" spans="1:32" ht="15.75" hidden="1" thickBot="1" x14ac:dyDescent="0.3">
      <c r="A221" s="99" t="s">
        <v>1218</v>
      </c>
      <c r="B221" s="80" t="s">
        <v>251</v>
      </c>
      <c r="C221" s="80" t="s">
        <v>73</v>
      </c>
      <c r="D221" s="80" t="s">
        <v>252</v>
      </c>
      <c r="E221" s="80">
        <v>3</v>
      </c>
      <c r="F221" s="80"/>
      <c r="G221" s="80" t="s">
        <v>161</v>
      </c>
      <c r="H221" s="80"/>
      <c r="I221" s="80">
        <v>26</v>
      </c>
      <c r="J221" s="77">
        <v>4</v>
      </c>
      <c r="K221" s="80">
        <v>80</v>
      </c>
      <c r="L221" s="80">
        <v>20</v>
      </c>
      <c r="M221" s="80">
        <v>1</v>
      </c>
      <c r="N221" s="80"/>
      <c r="O221" s="80" t="s">
        <v>129</v>
      </c>
      <c r="P221" s="80"/>
      <c r="Q221" s="80">
        <v>2</v>
      </c>
      <c r="R221" s="80">
        <v>1</v>
      </c>
      <c r="S221" s="80" t="s">
        <v>1123</v>
      </c>
      <c r="T221" s="80">
        <v>1</v>
      </c>
      <c r="U221" s="80"/>
      <c r="V221" s="80"/>
      <c r="W221" s="80" t="s">
        <v>1123</v>
      </c>
      <c r="X221" s="80">
        <v>9</v>
      </c>
      <c r="Y221" s="80" t="s">
        <v>1116</v>
      </c>
      <c r="Z221" s="80"/>
      <c r="AA221" s="80"/>
      <c r="AB221" s="80"/>
      <c r="AC221" s="80"/>
      <c r="AD221" s="80"/>
      <c r="AE221" s="80"/>
      <c r="AF221" s="108"/>
    </row>
    <row r="222" spans="1:32" ht="15.75" hidden="1" thickBot="1" x14ac:dyDescent="0.3">
      <c r="A222" s="99" t="s">
        <v>1218</v>
      </c>
      <c r="B222" s="80" t="s">
        <v>251</v>
      </c>
      <c r="C222" s="80" t="s">
        <v>73</v>
      </c>
      <c r="D222" s="80" t="s">
        <v>252</v>
      </c>
      <c r="E222" s="80">
        <v>7</v>
      </c>
      <c r="F222" s="80"/>
      <c r="G222" s="80" t="s">
        <v>161</v>
      </c>
      <c r="H222" s="80"/>
      <c r="I222" s="80">
        <v>26</v>
      </c>
      <c r="J222" s="77">
        <v>4</v>
      </c>
      <c r="K222" s="80">
        <v>25</v>
      </c>
      <c r="L222" s="80">
        <v>20</v>
      </c>
      <c r="M222" s="80">
        <v>1</v>
      </c>
      <c r="N222" s="80"/>
      <c r="O222" s="80" t="s">
        <v>129</v>
      </c>
      <c r="P222" s="80"/>
      <c r="Q222" s="80">
        <v>2</v>
      </c>
      <c r="R222" s="80">
        <v>1</v>
      </c>
      <c r="S222" s="80" t="s">
        <v>1123</v>
      </c>
      <c r="T222" s="80">
        <v>1</v>
      </c>
      <c r="U222" s="80"/>
      <c r="V222" s="80"/>
      <c r="W222" s="80" t="s">
        <v>1123</v>
      </c>
      <c r="X222" s="80">
        <v>3</v>
      </c>
      <c r="Y222" s="80" t="s">
        <v>1116</v>
      </c>
      <c r="Z222" s="80"/>
      <c r="AA222" s="80"/>
      <c r="AB222" s="80"/>
      <c r="AC222" s="80"/>
      <c r="AD222" s="80"/>
      <c r="AE222" s="80"/>
      <c r="AF222" s="108"/>
    </row>
    <row r="223" spans="1:32" ht="15.75" hidden="1" thickBot="1" x14ac:dyDescent="0.3">
      <c r="A223" s="99" t="s">
        <v>1218</v>
      </c>
      <c r="B223" s="80" t="s">
        <v>251</v>
      </c>
      <c r="C223" s="80" t="s">
        <v>73</v>
      </c>
      <c r="D223" s="80" t="s">
        <v>252</v>
      </c>
      <c r="E223" s="80">
        <v>8</v>
      </c>
      <c r="F223" s="80"/>
      <c r="G223" s="80" t="s">
        <v>161</v>
      </c>
      <c r="H223" s="80"/>
      <c r="I223" s="80">
        <v>26</v>
      </c>
      <c r="J223" s="77">
        <v>4</v>
      </c>
      <c r="K223" s="80">
        <v>25</v>
      </c>
      <c r="L223" s="80">
        <v>20</v>
      </c>
      <c r="M223" s="80">
        <v>1</v>
      </c>
      <c r="N223" s="80"/>
      <c r="O223" s="80" t="s">
        <v>129</v>
      </c>
      <c r="P223" s="80"/>
      <c r="Q223" s="80">
        <v>2</v>
      </c>
      <c r="R223" s="80">
        <v>1</v>
      </c>
      <c r="S223" s="80" t="s">
        <v>1123</v>
      </c>
      <c r="T223" s="80">
        <v>1</v>
      </c>
      <c r="U223" s="80"/>
      <c r="V223" s="80"/>
      <c r="W223" s="80" t="s">
        <v>1123</v>
      </c>
      <c r="X223" s="80">
        <v>3</v>
      </c>
      <c r="Y223" s="80" t="s">
        <v>1116</v>
      </c>
      <c r="Z223" s="80"/>
      <c r="AA223" s="80"/>
      <c r="AB223" s="80"/>
      <c r="AC223" s="80"/>
      <c r="AD223" s="80"/>
      <c r="AE223" s="80"/>
      <c r="AF223" s="108"/>
    </row>
    <row r="224" spans="1:32" ht="15.75" hidden="1" thickBot="1" x14ac:dyDescent="0.3">
      <c r="A224" s="99" t="s">
        <v>1218</v>
      </c>
      <c r="B224" s="80" t="s">
        <v>251</v>
      </c>
      <c r="C224" s="80" t="s">
        <v>73</v>
      </c>
      <c r="D224" s="80" t="s">
        <v>252</v>
      </c>
      <c r="E224" s="80">
        <v>9</v>
      </c>
      <c r="F224" s="80"/>
      <c r="G224" s="80" t="s">
        <v>161</v>
      </c>
      <c r="H224" s="80"/>
      <c r="I224" s="80">
        <v>26</v>
      </c>
      <c r="J224" s="77">
        <v>4</v>
      </c>
      <c r="K224" s="80">
        <v>50</v>
      </c>
      <c r="L224" s="80">
        <v>20</v>
      </c>
      <c r="M224" s="80">
        <v>1</v>
      </c>
      <c r="N224" s="80"/>
      <c r="O224" s="80" t="s">
        <v>129</v>
      </c>
      <c r="P224" s="80"/>
      <c r="Q224" s="80">
        <v>2</v>
      </c>
      <c r="R224" s="80">
        <v>1</v>
      </c>
      <c r="S224" s="80" t="s">
        <v>1123</v>
      </c>
      <c r="T224" s="80">
        <v>1</v>
      </c>
      <c r="U224" s="80"/>
      <c r="V224" s="80"/>
      <c r="W224" s="80" t="s">
        <v>1123</v>
      </c>
      <c r="X224" s="80">
        <v>6</v>
      </c>
      <c r="Y224" s="80" t="s">
        <v>1116</v>
      </c>
      <c r="Z224" s="80"/>
      <c r="AA224" s="80"/>
      <c r="AB224" s="80"/>
      <c r="AC224" s="80"/>
      <c r="AD224" s="80"/>
      <c r="AE224" s="80"/>
      <c r="AF224" s="108"/>
    </row>
    <row r="225" spans="1:32" ht="15.75" hidden="1" thickBot="1" x14ac:dyDescent="0.3">
      <c r="A225" s="99" t="s">
        <v>1218</v>
      </c>
      <c r="B225" s="80" t="s">
        <v>251</v>
      </c>
      <c r="C225" s="80" t="s">
        <v>73</v>
      </c>
      <c r="D225" s="80" t="s">
        <v>252</v>
      </c>
      <c r="E225" s="80">
        <v>10</v>
      </c>
      <c r="F225" s="80"/>
      <c r="G225" s="80" t="s">
        <v>1219</v>
      </c>
      <c r="H225" s="80"/>
      <c r="I225" s="80">
        <v>26</v>
      </c>
      <c r="J225" s="77" t="e">
        <v>#N/A</v>
      </c>
      <c r="K225" s="80"/>
      <c r="L225" s="80"/>
      <c r="M225" s="80"/>
      <c r="N225" s="80"/>
      <c r="O225" s="80"/>
      <c r="P225" s="80"/>
      <c r="Q225" s="80">
        <v>0</v>
      </c>
      <c r="R225" s="80">
        <v>0</v>
      </c>
      <c r="S225" s="80"/>
      <c r="T225" s="80"/>
      <c r="U225" s="80"/>
      <c r="V225" s="80"/>
      <c r="W225" s="80"/>
      <c r="X225" s="80">
        <v>0</v>
      </c>
      <c r="Y225" s="80" t="s">
        <v>1116</v>
      </c>
      <c r="Z225" s="80"/>
      <c r="AA225" s="80"/>
      <c r="AB225" s="80"/>
      <c r="AC225" s="80"/>
      <c r="AD225" s="80"/>
      <c r="AE225" s="80"/>
      <c r="AF225" s="108"/>
    </row>
    <row r="226" spans="1:32" ht="15.75" hidden="1" thickBot="1" x14ac:dyDescent="0.3">
      <c r="A226" s="99" t="s">
        <v>1218</v>
      </c>
      <c r="B226" s="80" t="s">
        <v>251</v>
      </c>
      <c r="C226" s="80" t="s">
        <v>73</v>
      </c>
      <c r="D226" s="80" t="s">
        <v>252</v>
      </c>
      <c r="E226" s="80">
        <v>11</v>
      </c>
      <c r="F226" s="80"/>
      <c r="G226" s="80" t="s">
        <v>1220</v>
      </c>
      <c r="H226" s="80"/>
      <c r="I226" s="80">
        <v>26</v>
      </c>
      <c r="J226" s="77" t="e">
        <v>#N/A</v>
      </c>
      <c r="K226" s="80"/>
      <c r="L226" s="80"/>
      <c r="M226" s="80"/>
      <c r="N226" s="80"/>
      <c r="O226" s="80"/>
      <c r="P226" s="80"/>
      <c r="Q226" s="80">
        <v>0</v>
      </c>
      <c r="R226" s="80">
        <v>0</v>
      </c>
      <c r="S226" s="80"/>
      <c r="T226" s="80"/>
      <c r="U226" s="80"/>
      <c r="V226" s="80"/>
      <c r="W226" s="80"/>
      <c r="X226" s="80">
        <v>0</v>
      </c>
      <c r="Y226" s="80" t="s">
        <v>1116</v>
      </c>
      <c r="Z226" s="80"/>
      <c r="AA226" s="80"/>
      <c r="AB226" s="80"/>
      <c r="AC226" s="80"/>
      <c r="AD226" s="80"/>
      <c r="AE226" s="80"/>
      <c r="AF226" s="108"/>
    </row>
    <row r="227" spans="1:32" ht="15.75" hidden="1" thickBot="1" x14ac:dyDescent="0.3">
      <c r="A227" s="99" t="s">
        <v>1218</v>
      </c>
      <c r="B227" s="80" t="s">
        <v>251</v>
      </c>
      <c r="C227" s="80" t="s">
        <v>73</v>
      </c>
      <c r="D227" s="80" t="s">
        <v>252</v>
      </c>
      <c r="E227" s="80">
        <v>12</v>
      </c>
      <c r="F227" s="80"/>
      <c r="G227" s="80" t="s">
        <v>161</v>
      </c>
      <c r="H227" s="80"/>
      <c r="I227" s="80">
        <v>26</v>
      </c>
      <c r="J227" s="77" t="e">
        <v>#N/A</v>
      </c>
      <c r="K227" s="80"/>
      <c r="L227" s="80"/>
      <c r="M227" s="80">
        <v>1</v>
      </c>
      <c r="N227" s="80"/>
      <c r="O227" s="80"/>
      <c r="P227" s="80"/>
      <c r="Q227" s="80">
        <v>2</v>
      </c>
      <c r="R227" s="80">
        <v>1</v>
      </c>
      <c r="S227" s="80" t="s">
        <v>1123</v>
      </c>
      <c r="T227" s="80">
        <v>1</v>
      </c>
      <c r="U227" s="80"/>
      <c r="V227" s="80"/>
      <c r="W227" s="80"/>
      <c r="X227" s="80">
        <v>0</v>
      </c>
      <c r="Y227" s="80" t="s">
        <v>1116</v>
      </c>
      <c r="Z227" s="80"/>
      <c r="AA227" s="80"/>
      <c r="AB227" s="80"/>
      <c r="AC227" s="80"/>
      <c r="AD227" s="80"/>
      <c r="AE227" s="80"/>
      <c r="AF227" s="108"/>
    </row>
    <row r="228" spans="1:32" ht="30.75" hidden="1" thickBot="1" x14ac:dyDescent="0.3">
      <c r="A228" s="99" t="s">
        <v>1218</v>
      </c>
      <c r="B228" s="80" t="s">
        <v>251</v>
      </c>
      <c r="C228" s="80" t="s">
        <v>73</v>
      </c>
      <c r="D228" s="80" t="s">
        <v>130</v>
      </c>
      <c r="E228" s="80" t="s">
        <v>73</v>
      </c>
      <c r="F228" s="80"/>
      <c r="G228" s="80" t="s">
        <v>253</v>
      </c>
      <c r="H228" s="80"/>
      <c r="I228" s="80">
        <v>26</v>
      </c>
      <c r="J228" s="77">
        <v>8</v>
      </c>
      <c r="K228" s="80">
        <v>150</v>
      </c>
      <c r="L228" s="80">
        <v>20</v>
      </c>
      <c r="M228" s="80"/>
      <c r="N228" s="80"/>
      <c r="O228" s="80" t="s">
        <v>129</v>
      </c>
      <c r="P228" s="80"/>
      <c r="Q228" s="80">
        <v>0</v>
      </c>
      <c r="R228" s="80">
        <v>1</v>
      </c>
      <c r="S228" s="80" t="s">
        <v>1123</v>
      </c>
      <c r="T228" s="80">
        <v>1</v>
      </c>
      <c r="U228" s="80"/>
      <c r="V228" s="80" t="s">
        <v>76</v>
      </c>
      <c r="W228" s="80" t="s">
        <v>1123</v>
      </c>
      <c r="X228" s="80">
        <v>6</v>
      </c>
      <c r="Y228" s="80" t="s">
        <v>1116</v>
      </c>
      <c r="Z228" s="80"/>
      <c r="AA228" s="80"/>
      <c r="AB228" s="80"/>
      <c r="AC228" s="80"/>
      <c r="AD228" s="80"/>
      <c r="AE228" s="80"/>
      <c r="AF228" s="108"/>
    </row>
    <row r="229" spans="1:32" ht="30.75" hidden="1" thickBot="1" x14ac:dyDescent="0.3">
      <c r="A229" s="99" t="s">
        <v>1218</v>
      </c>
      <c r="B229" s="80" t="s">
        <v>251</v>
      </c>
      <c r="C229" s="80" t="s">
        <v>73</v>
      </c>
      <c r="D229" s="80" t="s">
        <v>130</v>
      </c>
      <c r="E229" s="80" t="s">
        <v>83</v>
      </c>
      <c r="F229" s="80"/>
      <c r="G229" s="80" t="s">
        <v>184</v>
      </c>
      <c r="H229" s="80"/>
      <c r="I229" s="80">
        <v>26</v>
      </c>
      <c r="J229" s="77">
        <v>8</v>
      </c>
      <c r="K229" s="80">
        <v>200</v>
      </c>
      <c r="L229" s="80">
        <v>20</v>
      </c>
      <c r="M229" s="80"/>
      <c r="N229" s="80"/>
      <c r="O229" s="80" t="s">
        <v>129</v>
      </c>
      <c r="P229" s="80"/>
      <c r="Q229" s="80">
        <v>0</v>
      </c>
      <c r="R229" s="80">
        <v>1</v>
      </c>
      <c r="S229" s="80" t="s">
        <v>1123</v>
      </c>
      <c r="T229" s="80">
        <v>1</v>
      </c>
      <c r="U229" s="80"/>
      <c r="V229" s="80" t="s">
        <v>76</v>
      </c>
      <c r="W229" s="80" t="s">
        <v>1123</v>
      </c>
      <c r="X229" s="80">
        <v>8</v>
      </c>
      <c r="Y229" s="80" t="s">
        <v>1116</v>
      </c>
      <c r="Z229" s="80"/>
      <c r="AA229" s="80"/>
      <c r="AB229" s="80"/>
      <c r="AC229" s="80"/>
      <c r="AD229" s="80"/>
      <c r="AE229" s="80"/>
      <c r="AF229" s="108"/>
    </row>
    <row r="230" spans="1:32" ht="15.75" hidden="1" thickBot="1" x14ac:dyDescent="0.3">
      <c r="A230" s="99" t="s">
        <v>1218</v>
      </c>
      <c r="B230" s="80" t="s">
        <v>251</v>
      </c>
      <c r="C230" s="80" t="s">
        <v>73</v>
      </c>
      <c r="D230" s="80" t="s">
        <v>1221</v>
      </c>
      <c r="E230" s="80">
        <v>1</v>
      </c>
      <c r="F230" s="80"/>
      <c r="G230" s="80" t="s">
        <v>161</v>
      </c>
      <c r="H230" s="80"/>
      <c r="I230" s="80">
        <v>26</v>
      </c>
      <c r="J230" s="77">
        <v>8</v>
      </c>
      <c r="K230" s="80">
        <v>100</v>
      </c>
      <c r="L230" s="80">
        <v>20</v>
      </c>
      <c r="M230" s="80"/>
      <c r="N230" s="80"/>
      <c r="O230" s="80" t="s">
        <v>129</v>
      </c>
      <c r="P230" s="80"/>
      <c r="Q230" s="80">
        <v>0</v>
      </c>
      <c r="R230" s="80">
        <v>0</v>
      </c>
      <c r="S230" s="80"/>
      <c r="T230" s="80"/>
      <c r="U230" s="80" t="s">
        <v>115</v>
      </c>
      <c r="V230" s="80"/>
      <c r="W230" s="80" t="s">
        <v>1123</v>
      </c>
      <c r="X230" s="80">
        <v>4</v>
      </c>
      <c r="Y230" s="80" t="s">
        <v>1116</v>
      </c>
      <c r="Z230" s="80"/>
      <c r="AA230" s="80"/>
      <c r="AB230" s="80"/>
      <c r="AC230" s="80"/>
      <c r="AD230" s="80"/>
      <c r="AE230" s="80"/>
      <c r="AF230" s="108"/>
    </row>
    <row r="231" spans="1:32" ht="15.75" hidden="1" thickBot="1" x14ac:dyDescent="0.3">
      <c r="A231" s="99" t="s">
        <v>1218</v>
      </c>
      <c r="B231" s="80" t="s">
        <v>251</v>
      </c>
      <c r="C231" s="80" t="s">
        <v>73</v>
      </c>
      <c r="D231" s="80" t="s">
        <v>1221</v>
      </c>
      <c r="E231" s="80">
        <v>2</v>
      </c>
      <c r="F231" s="80"/>
      <c r="G231" s="80" t="s">
        <v>161</v>
      </c>
      <c r="H231" s="80"/>
      <c r="I231" s="80">
        <v>26</v>
      </c>
      <c r="J231" s="77">
        <v>8</v>
      </c>
      <c r="K231" s="80">
        <v>100</v>
      </c>
      <c r="L231" s="80">
        <v>20</v>
      </c>
      <c r="M231" s="80"/>
      <c r="N231" s="80"/>
      <c r="O231" s="80" t="s">
        <v>129</v>
      </c>
      <c r="P231" s="80"/>
      <c r="Q231" s="80">
        <v>0</v>
      </c>
      <c r="R231" s="80">
        <v>0</v>
      </c>
      <c r="S231" s="80"/>
      <c r="T231" s="80"/>
      <c r="U231" s="80" t="s">
        <v>115</v>
      </c>
      <c r="V231" s="80"/>
      <c r="W231" s="80" t="s">
        <v>1123</v>
      </c>
      <c r="X231" s="80">
        <v>4</v>
      </c>
      <c r="Y231" s="80" t="s">
        <v>1116</v>
      </c>
      <c r="Z231" s="80"/>
      <c r="AA231" s="80"/>
      <c r="AB231" s="80"/>
      <c r="AC231" s="80"/>
      <c r="AD231" s="80"/>
      <c r="AE231" s="80"/>
      <c r="AF231" s="108"/>
    </row>
    <row r="232" spans="1:32" ht="15.75" hidden="1" thickBot="1" x14ac:dyDescent="0.3">
      <c r="A232" s="99" t="s">
        <v>1218</v>
      </c>
      <c r="B232" s="80" t="s">
        <v>251</v>
      </c>
      <c r="C232" s="80" t="s">
        <v>73</v>
      </c>
      <c r="D232" s="80" t="s">
        <v>1221</v>
      </c>
      <c r="E232" s="80">
        <v>3</v>
      </c>
      <c r="F232" s="80"/>
      <c r="G232" s="80" t="s">
        <v>161</v>
      </c>
      <c r="H232" s="80"/>
      <c r="I232" s="80">
        <v>26</v>
      </c>
      <c r="J232" s="77">
        <v>4</v>
      </c>
      <c r="K232" s="80">
        <v>80</v>
      </c>
      <c r="L232" s="80">
        <v>20</v>
      </c>
      <c r="M232" s="80"/>
      <c r="N232" s="80"/>
      <c r="O232" s="80" t="s">
        <v>129</v>
      </c>
      <c r="P232" s="80"/>
      <c r="Q232" s="80">
        <v>0</v>
      </c>
      <c r="R232" s="80">
        <v>0</v>
      </c>
      <c r="S232" s="80"/>
      <c r="T232" s="80"/>
      <c r="U232" s="80"/>
      <c r="V232" s="80"/>
      <c r="W232" s="80" t="s">
        <v>1123</v>
      </c>
      <c r="X232" s="80">
        <v>3</v>
      </c>
      <c r="Y232" s="80" t="s">
        <v>1116</v>
      </c>
      <c r="Z232" s="80"/>
      <c r="AA232" s="80"/>
      <c r="AB232" s="80"/>
      <c r="AC232" s="80"/>
      <c r="AD232" s="80"/>
      <c r="AE232" s="80"/>
      <c r="AF232" s="108"/>
    </row>
    <row r="233" spans="1:32" ht="15.75" hidden="1" thickBot="1" x14ac:dyDescent="0.3">
      <c r="A233" s="99" t="s">
        <v>1218</v>
      </c>
      <c r="B233" s="80" t="s">
        <v>251</v>
      </c>
      <c r="C233" s="80" t="s">
        <v>73</v>
      </c>
      <c r="D233" s="80" t="s">
        <v>1221</v>
      </c>
      <c r="E233" s="80">
        <v>7</v>
      </c>
      <c r="F233" s="80"/>
      <c r="G233" s="80" t="s">
        <v>161</v>
      </c>
      <c r="H233" s="80"/>
      <c r="I233" s="80">
        <v>26</v>
      </c>
      <c r="J233" s="77">
        <v>4</v>
      </c>
      <c r="K233" s="80">
        <v>25</v>
      </c>
      <c r="L233" s="80">
        <v>20</v>
      </c>
      <c r="M233" s="80"/>
      <c r="N233" s="80"/>
      <c r="O233" s="80" t="s">
        <v>129</v>
      </c>
      <c r="P233" s="80"/>
      <c r="Q233" s="80">
        <v>0</v>
      </c>
      <c r="R233" s="80">
        <v>0</v>
      </c>
      <c r="S233" s="80"/>
      <c r="T233" s="80"/>
      <c r="U233" s="80"/>
      <c r="V233" s="80"/>
      <c r="W233" s="80" t="s">
        <v>1123</v>
      </c>
      <c r="X233" s="80">
        <v>1</v>
      </c>
      <c r="Y233" s="80" t="s">
        <v>1116</v>
      </c>
      <c r="Z233" s="80"/>
      <c r="AA233" s="80"/>
      <c r="AB233" s="80"/>
      <c r="AC233" s="80"/>
      <c r="AD233" s="80"/>
      <c r="AE233" s="80"/>
      <c r="AF233" s="108"/>
    </row>
    <row r="234" spans="1:32" ht="15.75" hidden="1" thickBot="1" x14ac:dyDescent="0.3">
      <c r="A234" s="99" t="s">
        <v>1218</v>
      </c>
      <c r="B234" s="80" t="s">
        <v>251</v>
      </c>
      <c r="C234" s="80" t="s">
        <v>73</v>
      </c>
      <c r="D234" s="80" t="s">
        <v>1221</v>
      </c>
      <c r="E234" s="80">
        <v>8</v>
      </c>
      <c r="F234" s="80"/>
      <c r="G234" s="80" t="s">
        <v>161</v>
      </c>
      <c r="H234" s="80"/>
      <c r="I234" s="80">
        <v>26</v>
      </c>
      <c r="J234" s="77">
        <v>4</v>
      </c>
      <c r="K234" s="80">
        <v>25</v>
      </c>
      <c r="L234" s="80">
        <v>20</v>
      </c>
      <c r="M234" s="80"/>
      <c r="N234" s="80"/>
      <c r="O234" s="80" t="s">
        <v>129</v>
      </c>
      <c r="P234" s="80"/>
      <c r="Q234" s="80">
        <v>0</v>
      </c>
      <c r="R234" s="80">
        <v>0</v>
      </c>
      <c r="S234" s="80"/>
      <c r="T234" s="80"/>
      <c r="U234" s="80"/>
      <c r="V234" s="80"/>
      <c r="W234" s="80" t="s">
        <v>1123</v>
      </c>
      <c r="X234" s="80">
        <v>1</v>
      </c>
      <c r="Y234" s="80" t="s">
        <v>1116</v>
      </c>
      <c r="Z234" s="80"/>
      <c r="AA234" s="80"/>
      <c r="AB234" s="80"/>
      <c r="AC234" s="80"/>
      <c r="AD234" s="80"/>
      <c r="AE234" s="80"/>
      <c r="AF234" s="108"/>
    </row>
    <row r="235" spans="1:32" ht="15.75" hidden="1" thickBot="1" x14ac:dyDescent="0.3">
      <c r="A235" s="99" t="s">
        <v>1218</v>
      </c>
      <c r="B235" s="80" t="s">
        <v>251</v>
      </c>
      <c r="C235" s="80" t="s">
        <v>73</v>
      </c>
      <c r="D235" s="80" t="s">
        <v>1221</v>
      </c>
      <c r="E235" s="80">
        <v>9</v>
      </c>
      <c r="F235" s="80"/>
      <c r="G235" s="80" t="s">
        <v>161</v>
      </c>
      <c r="H235" s="80"/>
      <c r="I235" s="80">
        <v>26</v>
      </c>
      <c r="J235" s="77">
        <v>4</v>
      </c>
      <c r="K235" s="80">
        <v>50</v>
      </c>
      <c r="L235" s="80">
        <v>20</v>
      </c>
      <c r="M235" s="80"/>
      <c r="N235" s="80"/>
      <c r="O235" s="80" t="s">
        <v>129</v>
      </c>
      <c r="P235" s="80"/>
      <c r="Q235" s="80">
        <v>0</v>
      </c>
      <c r="R235" s="80">
        <v>0</v>
      </c>
      <c r="S235" s="80"/>
      <c r="T235" s="80"/>
      <c r="U235" s="80"/>
      <c r="V235" s="80"/>
      <c r="W235" s="80" t="s">
        <v>1123</v>
      </c>
      <c r="X235" s="80">
        <v>2</v>
      </c>
      <c r="Y235" s="80" t="s">
        <v>1116</v>
      </c>
      <c r="Z235" s="80"/>
      <c r="AA235" s="80"/>
      <c r="AB235" s="80"/>
      <c r="AC235" s="80"/>
      <c r="AD235" s="80"/>
      <c r="AE235" s="80"/>
      <c r="AF235" s="108"/>
    </row>
    <row r="236" spans="1:32" ht="15.75" hidden="1" thickBot="1" x14ac:dyDescent="0.3">
      <c r="A236" s="99" t="s">
        <v>1218</v>
      </c>
      <c r="B236" s="80" t="s">
        <v>251</v>
      </c>
      <c r="C236" s="80" t="s">
        <v>73</v>
      </c>
      <c r="D236" s="80" t="s">
        <v>1221</v>
      </c>
      <c r="E236" s="80">
        <v>10</v>
      </c>
      <c r="F236" s="80"/>
      <c r="G236" s="80" t="s">
        <v>1219</v>
      </c>
      <c r="H236" s="80"/>
      <c r="I236" s="80">
        <v>26</v>
      </c>
      <c r="J236" s="77" t="e">
        <v>#N/A</v>
      </c>
      <c r="K236" s="80"/>
      <c r="L236" s="80"/>
      <c r="M236" s="80"/>
      <c r="N236" s="80"/>
      <c r="O236" s="80"/>
      <c r="P236" s="80"/>
      <c r="Q236" s="80">
        <v>0</v>
      </c>
      <c r="R236" s="80">
        <v>0</v>
      </c>
      <c r="S236" s="80"/>
      <c r="T236" s="80"/>
      <c r="U236" s="80"/>
      <c r="V236" s="80"/>
      <c r="W236" s="80"/>
      <c r="X236" s="80">
        <v>0</v>
      </c>
      <c r="Y236" s="80" t="s">
        <v>1116</v>
      </c>
      <c r="Z236" s="80"/>
      <c r="AA236" s="80"/>
      <c r="AB236" s="80"/>
      <c r="AC236" s="80"/>
      <c r="AD236" s="80"/>
      <c r="AE236" s="80"/>
      <c r="AF236" s="108"/>
    </row>
    <row r="237" spans="1:32" ht="15.75" hidden="1" thickBot="1" x14ac:dyDescent="0.3">
      <c r="A237" s="99" t="s">
        <v>1218</v>
      </c>
      <c r="B237" s="80" t="s">
        <v>251</v>
      </c>
      <c r="C237" s="80" t="s">
        <v>73</v>
      </c>
      <c r="D237" s="80" t="s">
        <v>1221</v>
      </c>
      <c r="E237" s="80">
        <v>11</v>
      </c>
      <c r="F237" s="80"/>
      <c r="G237" s="80" t="s">
        <v>1220</v>
      </c>
      <c r="H237" s="80"/>
      <c r="I237" s="80">
        <v>26</v>
      </c>
      <c r="J237" s="77" t="e">
        <v>#N/A</v>
      </c>
      <c r="K237" s="80"/>
      <c r="L237" s="80"/>
      <c r="M237" s="80"/>
      <c r="N237" s="80"/>
      <c r="O237" s="80"/>
      <c r="P237" s="80"/>
      <c r="Q237" s="80">
        <v>0</v>
      </c>
      <c r="R237" s="80">
        <v>0</v>
      </c>
      <c r="S237" s="80"/>
      <c r="T237" s="80"/>
      <c r="U237" s="80"/>
      <c r="V237" s="80"/>
      <c r="W237" s="80"/>
      <c r="X237" s="80">
        <v>0</v>
      </c>
      <c r="Y237" s="80" t="s">
        <v>1116</v>
      </c>
      <c r="Z237" s="80"/>
      <c r="AA237" s="80"/>
      <c r="AB237" s="80"/>
      <c r="AC237" s="80"/>
      <c r="AD237" s="80"/>
      <c r="AE237" s="80"/>
      <c r="AF237" s="108"/>
    </row>
    <row r="238" spans="1:32" ht="15.75" hidden="1" thickBot="1" x14ac:dyDescent="0.3">
      <c r="A238" s="99" t="s">
        <v>1218</v>
      </c>
      <c r="B238" s="80" t="s">
        <v>251</v>
      </c>
      <c r="C238" s="80" t="s">
        <v>73</v>
      </c>
      <c r="D238" s="80" t="s">
        <v>1221</v>
      </c>
      <c r="E238" s="80">
        <v>12</v>
      </c>
      <c r="F238" s="80"/>
      <c r="G238" s="80" t="s">
        <v>633</v>
      </c>
      <c r="H238" s="80"/>
      <c r="I238" s="80">
        <v>26</v>
      </c>
      <c r="J238" s="77" t="e">
        <v>#N/A</v>
      </c>
      <c r="K238" s="80"/>
      <c r="L238" s="80"/>
      <c r="M238" s="80"/>
      <c r="N238" s="80"/>
      <c r="O238" s="80"/>
      <c r="P238" s="80"/>
      <c r="Q238" s="80">
        <v>0</v>
      </c>
      <c r="R238" s="80">
        <v>0</v>
      </c>
      <c r="S238" s="80"/>
      <c r="T238" s="80"/>
      <c r="U238" s="80"/>
      <c r="V238" s="80"/>
      <c r="W238" s="80"/>
      <c r="X238" s="80">
        <v>0</v>
      </c>
      <c r="Y238" s="80" t="s">
        <v>1116</v>
      </c>
      <c r="Z238" s="80"/>
      <c r="AA238" s="80"/>
      <c r="AB238" s="80"/>
      <c r="AC238" s="80"/>
      <c r="AD238" s="80"/>
      <c r="AE238" s="80"/>
      <c r="AF238" s="108"/>
    </row>
    <row r="239" spans="1:32" ht="30.75" hidden="1" thickBot="1" x14ac:dyDescent="0.3">
      <c r="A239" s="99" t="s">
        <v>1218</v>
      </c>
      <c r="B239" s="80" t="s">
        <v>251</v>
      </c>
      <c r="C239" s="80" t="s">
        <v>73</v>
      </c>
      <c r="D239" s="80" t="s">
        <v>338</v>
      </c>
      <c r="E239" s="80" t="s">
        <v>73</v>
      </c>
      <c r="F239" s="80"/>
      <c r="G239" s="80" t="s">
        <v>1222</v>
      </c>
      <c r="H239" s="80"/>
      <c r="I239" s="80">
        <v>26</v>
      </c>
      <c r="J239" s="77">
        <v>8</v>
      </c>
      <c r="K239" s="80">
        <v>150</v>
      </c>
      <c r="L239" s="80">
        <v>20</v>
      </c>
      <c r="M239" s="80"/>
      <c r="N239" s="80"/>
      <c r="O239" s="80" t="s">
        <v>129</v>
      </c>
      <c r="P239" s="80"/>
      <c r="Q239" s="80">
        <v>0</v>
      </c>
      <c r="R239" s="80">
        <v>0</v>
      </c>
      <c r="S239" s="80"/>
      <c r="T239" s="80"/>
      <c r="U239" s="80"/>
      <c r="V239" s="80" t="s">
        <v>76</v>
      </c>
      <c r="W239" s="80" t="s">
        <v>1123</v>
      </c>
      <c r="X239" s="80">
        <v>6</v>
      </c>
      <c r="Y239" s="80" t="s">
        <v>1116</v>
      </c>
      <c r="Z239" s="80"/>
      <c r="AA239" s="80"/>
      <c r="AB239" s="80"/>
      <c r="AC239" s="80"/>
      <c r="AD239" s="80"/>
      <c r="AE239" s="80"/>
      <c r="AF239" s="108"/>
    </row>
    <row r="240" spans="1:32" ht="30.75" hidden="1" thickBot="1" x14ac:dyDescent="0.3">
      <c r="A240" s="100" t="s">
        <v>1218</v>
      </c>
      <c r="B240" s="81" t="s">
        <v>251</v>
      </c>
      <c r="C240" s="81" t="s">
        <v>73</v>
      </c>
      <c r="D240" s="81" t="s">
        <v>338</v>
      </c>
      <c r="E240" s="81" t="s">
        <v>83</v>
      </c>
      <c r="F240" s="81"/>
      <c r="G240" s="81" t="s">
        <v>247</v>
      </c>
      <c r="H240" s="81"/>
      <c r="I240" s="81">
        <v>26</v>
      </c>
      <c r="J240" s="77">
        <v>8</v>
      </c>
      <c r="K240" s="81">
        <v>200</v>
      </c>
      <c r="L240" s="81">
        <v>20</v>
      </c>
      <c r="M240" s="81"/>
      <c r="N240" s="81"/>
      <c r="O240" s="81" t="s">
        <v>129</v>
      </c>
      <c r="P240" s="81"/>
      <c r="Q240" s="81">
        <v>0</v>
      </c>
      <c r="R240" s="81">
        <v>0</v>
      </c>
      <c r="S240" s="81"/>
      <c r="T240" s="81"/>
      <c r="U240" s="81"/>
      <c r="V240" s="81" t="s">
        <v>76</v>
      </c>
      <c r="W240" s="81" t="s">
        <v>1123</v>
      </c>
      <c r="X240" s="81">
        <v>8</v>
      </c>
      <c r="Y240" s="81" t="s">
        <v>1116</v>
      </c>
      <c r="Z240" s="81"/>
      <c r="AA240" s="81"/>
      <c r="AB240" s="81"/>
      <c r="AC240" s="81"/>
      <c r="AD240" s="81"/>
      <c r="AE240" s="81"/>
      <c r="AF240" s="109"/>
    </row>
    <row r="241" spans="1:32" ht="30.75" hidden="1" thickBot="1" x14ac:dyDescent="0.3">
      <c r="A241" s="95" t="s">
        <v>1223</v>
      </c>
      <c r="B241" s="76" t="s">
        <v>254</v>
      </c>
      <c r="C241" s="76" t="s">
        <v>75</v>
      </c>
      <c r="D241" s="76" t="s">
        <v>1224</v>
      </c>
      <c r="E241" s="76">
        <v>3</v>
      </c>
      <c r="F241" s="76"/>
      <c r="G241" s="76" t="s">
        <v>1225</v>
      </c>
      <c r="H241" s="76"/>
      <c r="I241" s="76">
        <v>36</v>
      </c>
      <c r="J241" s="77" t="e">
        <v>#N/A</v>
      </c>
      <c r="K241" s="76">
        <v>1100</v>
      </c>
      <c r="L241" s="76">
        <v>20</v>
      </c>
      <c r="M241" s="76"/>
      <c r="N241" s="76"/>
      <c r="O241" s="76" t="s">
        <v>129</v>
      </c>
      <c r="P241" s="76"/>
      <c r="Q241" s="76">
        <v>0</v>
      </c>
      <c r="R241" s="76">
        <v>0</v>
      </c>
      <c r="S241" s="76"/>
      <c r="T241" s="76"/>
      <c r="U241" s="76"/>
      <c r="V241" s="76"/>
      <c r="W241" s="76" t="s">
        <v>1123</v>
      </c>
      <c r="X241" s="76">
        <v>44</v>
      </c>
      <c r="Y241" s="76" t="s">
        <v>1116</v>
      </c>
      <c r="Z241" s="76"/>
      <c r="AA241" s="76"/>
      <c r="AB241" s="76"/>
      <c r="AC241" s="76"/>
      <c r="AD241" s="76"/>
      <c r="AE241" s="76"/>
      <c r="AF241" s="104"/>
    </row>
    <row r="242" spans="1:32" ht="30.75" hidden="1" thickBot="1" x14ac:dyDescent="0.3">
      <c r="A242" s="96" t="s">
        <v>1223</v>
      </c>
      <c r="B242" s="77" t="s">
        <v>254</v>
      </c>
      <c r="C242" s="77" t="s">
        <v>75</v>
      </c>
      <c r="D242" s="77" t="s">
        <v>1224</v>
      </c>
      <c r="E242" s="77">
        <v>25</v>
      </c>
      <c r="F242" s="77"/>
      <c r="G242" s="77" t="s">
        <v>1225</v>
      </c>
      <c r="H242" s="77"/>
      <c r="I242" s="77">
        <v>36</v>
      </c>
      <c r="J242" s="77">
        <v>20</v>
      </c>
      <c r="K242" s="77">
        <v>600</v>
      </c>
      <c r="L242" s="77">
        <v>20</v>
      </c>
      <c r="M242" s="77"/>
      <c r="N242" s="77"/>
      <c r="O242" s="77" t="s">
        <v>129</v>
      </c>
      <c r="P242" s="77"/>
      <c r="Q242" s="77">
        <v>0</v>
      </c>
      <c r="R242" s="77">
        <v>0</v>
      </c>
      <c r="S242" s="77"/>
      <c r="T242" s="77"/>
      <c r="U242" s="77"/>
      <c r="V242" s="77"/>
      <c r="W242" s="77" t="s">
        <v>1123</v>
      </c>
      <c r="X242" s="77">
        <v>24</v>
      </c>
      <c r="Y242" s="77" t="s">
        <v>1116</v>
      </c>
      <c r="Z242" s="77"/>
      <c r="AA242" s="77"/>
      <c r="AB242" s="77"/>
      <c r="AC242" s="77"/>
      <c r="AD242" s="77"/>
      <c r="AE242" s="77"/>
      <c r="AF242" s="105"/>
    </row>
    <row r="243" spans="1:32" ht="30.75" hidden="1" thickBot="1" x14ac:dyDescent="0.3">
      <c r="A243" s="96" t="s">
        <v>1223</v>
      </c>
      <c r="B243" s="77" t="s">
        <v>254</v>
      </c>
      <c r="C243" s="77" t="s">
        <v>75</v>
      </c>
      <c r="D243" s="77" t="s">
        <v>1224</v>
      </c>
      <c r="E243" s="77">
        <v>26</v>
      </c>
      <c r="F243" s="77"/>
      <c r="G243" s="77" t="s">
        <v>1225</v>
      </c>
      <c r="H243" s="77"/>
      <c r="I243" s="77">
        <v>36</v>
      </c>
      <c r="J243" s="77">
        <v>20</v>
      </c>
      <c r="K243" s="77">
        <v>600</v>
      </c>
      <c r="L243" s="77">
        <v>20</v>
      </c>
      <c r="M243" s="77"/>
      <c r="N243" s="77"/>
      <c r="O243" s="77" t="s">
        <v>129</v>
      </c>
      <c r="P243" s="77"/>
      <c r="Q243" s="77">
        <v>0</v>
      </c>
      <c r="R243" s="77">
        <v>0</v>
      </c>
      <c r="S243" s="77"/>
      <c r="T243" s="77"/>
      <c r="U243" s="77"/>
      <c r="V243" s="77"/>
      <c r="W243" s="77" t="s">
        <v>1123</v>
      </c>
      <c r="X243" s="77">
        <v>24</v>
      </c>
      <c r="Y243" s="77" t="s">
        <v>1116</v>
      </c>
      <c r="Z243" s="77"/>
      <c r="AA243" s="77"/>
      <c r="AB243" s="77"/>
      <c r="AC243" s="77"/>
      <c r="AD243" s="77"/>
      <c r="AE243" s="77"/>
      <c r="AF243" s="105"/>
    </row>
    <row r="244" spans="1:32" ht="30.75" hidden="1" thickBot="1" x14ac:dyDescent="0.3">
      <c r="A244" s="96" t="s">
        <v>1223</v>
      </c>
      <c r="B244" s="77" t="s">
        <v>254</v>
      </c>
      <c r="C244" s="77" t="s">
        <v>75</v>
      </c>
      <c r="D244" s="77" t="s">
        <v>1224</v>
      </c>
      <c r="E244" s="77" t="s">
        <v>76</v>
      </c>
      <c r="F244" s="77"/>
      <c r="G244" s="77" t="s">
        <v>1225</v>
      </c>
      <c r="H244" s="77"/>
      <c r="I244" s="77">
        <v>36</v>
      </c>
      <c r="J244" s="77">
        <v>12</v>
      </c>
      <c r="K244" s="77">
        <v>250</v>
      </c>
      <c r="L244" s="77">
        <v>20</v>
      </c>
      <c r="M244" s="77"/>
      <c r="N244" s="77"/>
      <c r="O244" s="77" t="s">
        <v>129</v>
      </c>
      <c r="P244" s="77"/>
      <c r="Q244" s="77">
        <v>0</v>
      </c>
      <c r="R244" s="77">
        <v>0</v>
      </c>
      <c r="S244" s="77"/>
      <c r="T244" s="77"/>
      <c r="U244" s="77"/>
      <c r="V244" s="77"/>
      <c r="W244" s="77" t="s">
        <v>1123</v>
      </c>
      <c r="X244" s="77">
        <v>10</v>
      </c>
      <c r="Y244" s="77" t="s">
        <v>1116</v>
      </c>
      <c r="Z244" s="77"/>
      <c r="AA244" s="77"/>
      <c r="AB244" s="77"/>
      <c r="AC244" s="77"/>
      <c r="AD244" s="77"/>
      <c r="AE244" s="77"/>
      <c r="AF244" s="105"/>
    </row>
    <row r="245" spans="1:32" ht="15.75" hidden="1" thickBot="1" x14ac:dyDescent="0.3">
      <c r="A245" s="96" t="s">
        <v>1223</v>
      </c>
      <c r="B245" s="77" t="s">
        <v>254</v>
      </c>
      <c r="C245" s="77" t="s">
        <v>75</v>
      </c>
      <c r="D245" s="77" t="s">
        <v>255</v>
      </c>
      <c r="E245" s="77">
        <v>1</v>
      </c>
      <c r="F245" s="77" t="s">
        <v>1226</v>
      </c>
      <c r="G245" s="77" t="s">
        <v>695</v>
      </c>
      <c r="H245" s="77"/>
      <c r="I245" s="77">
        <v>36</v>
      </c>
      <c r="J245" s="77">
        <v>4</v>
      </c>
      <c r="K245" s="77">
        <v>50</v>
      </c>
      <c r="L245" s="77">
        <v>20</v>
      </c>
      <c r="M245" s="77"/>
      <c r="N245" s="77"/>
      <c r="O245" s="77"/>
      <c r="P245" s="77"/>
      <c r="Q245" s="77">
        <v>0</v>
      </c>
      <c r="R245" s="77">
        <v>0</v>
      </c>
      <c r="S245" s="77"/>
      <c r="T245" s="77"/>
      <c r="U245" s="77" t="s">
        <v>70</v>
      </c>
      <c r="V245" s="77" t="s">
        <v>76</v>
      </c>
      <c r="W245" s="77" t="s">
        <v>1123</v>
      </c>
      <c r="X245" s="77">
        <v>2</v>
      </c>
      <c r="Y245" s="77" t="s">
        <v>1116</v>
      </c>
      <c r="Z245" s="77"/>
      <c r="AA245" s="77"/>
      <c r="AB245" s="77"/>
      <c r="AC245" s="77"/>
      <c r="AD245" s="77"/>
      <c r="AE245" s="77"/>
      <c r="AF245" s="105"/>
    </row>
    <row r="246" spans="1:32" ht="15.75" hidden="1" thickBot="1" x14ac:dyDescent="0.3">
      <c r="A246" s="96" t="s">
        <v>1223</v>
      </c>
      <c r="B246" s="77" t="s">
        <v>254</v>
      </c>
      <c r="C246" s="77" t="s">
        <v>75</v>
      </c>
      <c r="D246" s="77" t="s">
        <v>255</v>
      </c>
      <c r="E246" s="77">
        <v>2</v>
      </c>
      <c r="F246" s="77" t="s">
        <v>1227</v>
      </c>
      <c r="G246" s="77" t="s">
        <v>210</v>
      </c>
      <c r="H246" s="77"/>
      <c r="I246" s="77">
        <v>36</v>
      </c>
      <c r="J246" s="77">
        <v>4</v>
      </c>
      <c r="K246" s="77">
        <v>50</v>
      </c>
      <c r="L246" s="77">
        <v>20</v>
      </c>
      <c r="M246" s="77">
        <v>1</v>
      </c>
      <c r="N246" s="77"/>
      <c r="O246" s="77" t="s">
        <v>129</v>
      </c>
      <c r="P246" s="77" t="s">
        <v>1228</v>
      </c>
      <c r="Q246" s="77">
        <v>2</v>
      </c>
      <c r="R246" s="77">
        <v>0</v>
      </c>
      <c r="S246" s="77"/>
      <c r="T246" s="77"/>
      <c r="U246" s="77" t="s">
        <v>70</v>
      </c>
      <c r="V246" s="77" t="s">
        <v>76</v>
      </c>
      <c r="W246" s="77" t="s">
        <v>1123</v>
      </c>
      <c r="X246" s="77">
        <v>4</v>
      </c>
      <c r="Y246" s="77" t="s">
        <v>1116</v>
      </c>
      <c r="Z246" s="77" t="s">
        <v>1229</v>
      </c>
      <c r="AA246" s="77" t="s">
        <v>1126</v>
      </c>
      <c r="AB246" s="77" t="s">
        <v>1127</v>
      </c>
      <c r="AC246" s="77" t="s">
        <v>1128</v>
      </c>
      <c r="AD246" s="77">
        <v>4</v>
      </c>
      <c r="AE246" s="77" t="s">
        <v>1129</v>
      </c>
      <c r="AF246" s="105"/>
    </row>
    <row r="247" spans="1:32" ht="15.75" hidden="1" thickBot="1" x14ac:dyDescent="0.3">
      <c r="A247" s="96" t="s">
        <v>1223</v>
      </c>
      <c r="B247" s="77" t="s">
        <v>254</v>
      </c>
      <c r="C247" s="77" t="s">
        <v>75</v>
      </c>
      <c r="D247" s="77" t="s">
        <v>255</v>
      </c>
      <c r="E247" s="77">
        <v>3</v>
      </c>
      <c r="F247" s="77" t="s">
        <v>1230</v>
      </c>
      <c r="G247" s="77" t="s">
        <v>1231</v>
      </c>
      <c r="H247" s="77"/>
      <c r="I247" s="77">
        <v>36</v>
      </c>
      <c r="J247" s="77" t="e">
        <v>#N/A</v>
      </c>
      <c r="K247" s="77">
        <v>1100</v>
      </c>
      <c r="L247" s="77">
        <v>20</v>
      </c>
      <c r="M247" s="77"/>
      <c r="N247" s="77"/>
      <c r="O247" s="77" t="s">
        <v>129</v>
      </c>
      <c r="P247" s="77" t="s">
        <v>1232</v>
      </c>
      <c r="Q247" s="77">
        <v>0</v>
      </c>
      <c r="R247" s="77">
        <v>0</v>
      </c>
      <c r="S247" s="77"/>
      <c r="T247" s="77"/>
      <c r="U247" s="77" t="s">
        <v>70</v>
      </c>
      <c r="V247" s="77" t="s">
        <v>76</v>
      </c>
      <c r="W247" s="77" t="s">
        <v>1123</v>
      </c>
      <c r="X247" s="77">
        <v>44</v>
      </c>
      <c r="Y247" s="77" t="s">
        <v>1116</v>
      </c>
      <c r="Z247" s="77" t="s">
        <v>1117</v>
      </c>
      <c r="AA247" s="77" t="s">
        <v>1118</v>
      </c>
      <c r="AB247" s="77" t="s">
        <v>1118</v>
      </c>
      <c r="AC247" s="77" t="s">
        <v>1118</v>
      </c>
      <c r="AD247" s="77">
        <v>40</v>
      </c>
      <c r="AE247" s="77" t="s">
        <v>1119</v>
      </c>
      <c r="AF247" s="105"/>
    </row>
    <row r="248" spans="1:32" ht="15.75" hidden="1" thickBot="1" x14ac:dyDescent="0.3">
      <c r="A248" s="96" t="s">
        <v>1223</v>
      </c>
      <c r="B248" s="77" t="s">
        <v>254</v>
      </c>
      <c r="C248" s="77" t="s">
        <v>75</v>
      </c>
      <c r="D248" s="77" t="s">
        <v>255</v>
      </c>
      <c r="E248" s="77">
        <v>4</v>
      </c>
      <c r="F248" s="77" t="s">
        <v>1233</v>
      </c>
      <c r="G248" s="77" t="s">
        <v>695</v>
      </c>
      <c r="H248" s="77"/>
      <c r="I248" s="77">
        <v>36</v>
      </c>
      <c r="J248" s="77">
        <v>4</v>
      </c>
      <c r="K248" s="77">
        <v>50</v>
      </c>
      <c r="L248" s="77">
        <v>20</v>
      </c>
      <c r="M248" s="77"/>
      <c r="N248" s="77"/>
      <c r="O248" s="77"/>
      <c r="P248" s="77"/>
      <c r="Q248" s="77">
        <v>0</v>
      </c>
      <c r="R248" s="77">
        <v>0</v>
      </c>
      <c r="S248" s="77"/>
      <c r="T248" s="77"/>
      <c r="U248" s="77"/>
      <c r="V248" s="77"/>
      <c r="W248" s="77" t="s">
        <v>1123</v>
      </c>
      <c r="X248" s="77">
        <v>2</v>
      </c>
      <c r="Y248" s="77" t="s">
        <v>1116</v>
      </c>
      <c r="Z248" s="77"/>
      <c r="AA248" s="77"/>
      <c r="AB248" s="77"/>
      <c r="AC248" s="77"/>
      <c r="AD248" s="77"/>
      <c r="AE248" s="77"/>
      <c r="AF248" s="105"/>
    </row>
    <row r="249" spans="1:32" ht="15.75" hidden="1" thickBot="1" x14ac:dyDescent="0.3">
      <c r="A249" s="96" t="s">
        <v>1223</v>
      </c>
      <c r="B249" s="77" t="s">
        <v>254</v>
      </c>
      <c r="C249" s="77" t="s">
        <v>75</v>
      </c>
      <c r="D249" s="77" t="s">
        <v>255</v>
      </c>
      <c r="E249" s="77">
        <v>5</v>
      </c>
      <c r="F249" s="77" t="s">
        <v>1234</v>
      </c>
      <c r="G249" s="77" t="s">
        <v>210</v>
      </c>
      <c r="H249" s="77"/>
      <c r="I249" s="77">
        <v>36</v>
      </c>
      <c r="J249" s="77">
        <v>4</v>
      </c>
      <c r="K249" s="77">
        <v>50</v>
      </c>
      <c r="L249" s="77">
        <v>20</v>
      </c>
      <c r="M249" s="77">
        <v>1</v>
      </c>
      <c r="N249" s="77"/>
      <c r="O249" s="77" t="s">
        <v>129</v>
      </c>
      <c r="P249" s="77" t="s">
        <v>1232</v>
      </c>
      <c r="Q249" s="77">
        <v>2</v>
      </c>
      <c r="R249" s="77">
        <v>0</v>
      </c>
      <c r="S249" s="77"/>
      <c r="T249" s="77"/>
      <c r="U249" s="77" t="s">
        <v>70</v>
      </c>
      <c r="V249" s="77" t="s">
        <v>76</v>
      </c>
      <c r="W249" s="77" t="s">
        <v>1123</v>
      </c>
      <c r="X249" s="77">
        <v>4</v>
      </c>
      <c r="Y249" s="77" t="s">
        <v>1116</v>
      </c>
      <c r="Z249" s="77" t="s">
        <v>1117</v>
      </c>
      <c r="AA249" s="77" t="s">
        <v>1118</v>
      </c>
      <c r="AB249" s="77" t="s">
        <v>1118</v>
      </c>
      <c r="AC249" s="77" t="s">
        <v>1118</v>
      </c>
      <c r="AD249" s="77">
        <v>4</v>
      </c>
      <c r="AE249" s="77" t="s">
        <v>1119</v>
      </c>
      <c r="AF249" s="105"/>
    </row>
    <row r="250" spans="1:32" ht="15.75" hidden="1" thickBot="1" x14ac:dyDescent="0.3">
      <c r="A250" s="96" t="s">
        <v>1223</v>
      </c>
      <c r="B250" s="77" t="s">
        <v>254</v>
      </c>
      <c r="C250" s="77" t="s">
        <v>75</v>
      </c>
      <c r="D250" s="77" t="s">
        <v>255</v>
      </c>
      <c r="E250" s="77">
        <v>6</v>
      </c>
      <c r="F250" s="77"/>
      <c r="G250" s="77" t="s">
        <v>210</v>
      </c>
      <c r="H250" s="77"/>
      <c r="I250" s="77">
        <v>36</v>
      </c>
      <c r="J250" s="77">
        <v>4</v>
      </c>
      <c r="K250" s="77">
        <v>25</v>
      </c>
      <c r="L250" s="77">
        <v>20</v>
      </c>
      <c r="M250" s="77">
        <v>1</v>
      </c>
      <c r="N250" s="77"/>
      <c r="O250" s="77" t="s">
        <v>129</v>
      </c>
      <c r="P250" s="77" t="s">
        <v>1169</v>
      </c>
      <c r="Q250" s="77">
        <v>2</v>
      </c>
      <c r="R250" s="77">
        <v>0</v>
      </c>
      <c r="S250" s="77"/>
      <c r="T250" s="77"/>
      <c r="U250" s="77"/>
      <c r="V250" s="77"/>
      <c r="W250" s="77" t="s">
        <v>1123</v>
      </c>
      <c r="X250" s="77">
        <v>2</v>
      </c>
      <c r="Y250" s="77" t="s">
        <v>1116</v>
      </c>
      <c r="Z250" s="77" t="s">
        <v>1136</v>
      </c>
      <c r="AA250" s="77" t="s">
        <v>1126</v>
      </c>
      <c r="AB250" s="77" t="s">
        <v>1127</v>
      </c>
      <c r="AC250" s="77" t="s">
        <v>1128</v>
      </c>
      <c r="AD250" s="77">
        <v>4</v>
      </c>
      <c r="AE250" s="77" t="s">
        <v>1182</v>
      </c>
      <c r="AF250" s="105"/>
    </row>
    <row r="251" spans="1:32" ht="15.75" hidden="1" thickBot="1" x14ac:dyDescent="0.3">
      <c r="A251" s="96" t="s">
        <v>1223</v>
      </c>
      <c r="B251" s="77" t="s">
        <v>254</v>
      </c>
      <c r="C251" s="77" t="s">
        <v>75</v>
      </c>
      <c r="D251" s="77" t="s">
        <v>255</v>
      </c>
      <c r="E251" s="77">
        <v>7</v>
      </c>
      <c r="F251" s="77"/>
      <c r="G251" s="77" t="s">
        <v>695</v>
      </c>
      <c r="H251" s="77"/>
      <c r="I251" s="77">
        <v>36</v>
      </c>
      <c r="J251" s="77">
        <v>4</v>
      </c>
      <c r="K251" s="77">
        <v>50</v>
      </c>
      <c r="L251" s="77">
        <v>20</v>
      </c>
      <c r="M251" s="77"/>
      <c r="N251" s="77"/>
      <c r="O251" s="77"/>
      <c r="P251" s="77"/>
      <c r="Q251" s="77">
        <v>0</v>
      </c>
      <c r="R251" s="77">
        <v>0</v>
      </c>
      <c r="S251" s="77"/>
      <c r="T251" s="77"/>
      <c r="U251" s="77"/>
      <c r="V251" s="77"/>
      <c r="W251" s="77" t="s">
        <v>1123</v>
      </c>
      <c r="X251" s="77">
        <v>2</v>
      </c>
      <c r="Y251" s="77" t="s">
        <v>1116</v>
      </c>
      <c r="Z251" s="77"/>
      <c r="AA251" s="77"/>
      <c r="AB251" s="77"/>
      <c r="AC251" s="77"/>
      <c r="AD251" s="77"/>
      <c r="AE251" s="77"/>
      <c r="AF251" s="105"/>
    </row>
    <row r="252" spans="1:32" ht="15.75" hidden="1" thickBot="1" x14ac:dyDescent="0.3">
      <c r="A252" s="96" t="s">
        <v>1223</v>
      </c>
      <c r="B252" s="77" t="s">
        <v>254</v>
      </c>
      <c r="C252" s="77" t="s">
        <v>75</v>
      </c>
      <c r="D252" s="77" t="s">
        <v>255</v>
      </c>
      <c r="E252" s="77">
        <v>8</v>
      </c>
      <c r="F252" s="77" t="s">
        <v>1235</v>
      </c>
      <c r="G252" s="77" t="s">
        <v>695</v>
      </c>
      <c r="H252" s="77"/>
      <c r="I252" s="77">
        <v>36</v>
      </c>
      <c r="J252" s="77">
        <v>4</v>
      </c>
      <c r="K252" s="77">
        <v>50</v>
      </c>
      <c r="L252" s="77">
        <v>20</v>
      </c>
      <c r="M252" s="77"/>
      <c r="N252" s="77"/>
      <c r="O252" s="77"/>
      <c r="P252" s="77"/>
      <c r="Q252" s="77">
        <v>0</v>
      </c>
      <c r="R252" s="77">
        <v>0</v>
      </c>
      <c r="S252" s="77"/>
      <c r="T252" s="77"/>
      <c r="U252" s="77"/>
      <c r="V252" s="77"/>
      <c r="W252" s="77" t="s">
        <v>1123</v>
      </c>
      <c r="X252" s="77">
        <v>2</v>
      </c>
      <c r="Y252" s="77" t="s">
        <v>1116</v>
      </c>
      <c r="Z252" s="77"/>
      <c r="AA252" s="77"/>
      <c r="AB252" s="77"/>
      <c r="AC252" s="77"/>
      <c r="AD252" s="77"/>
      <c r="AE252" s="77"/>
      <c r="AF252" s="105"/>
    </row>
    <row r="253" spans="1:32" ht="15.75" hidden="1" thickBot="1" x14ac:dyDescent="0.3">
      <c r="A253" s="96" t="s">
        <v>1223</v>
      </c>
      <c r="B253" s="77" t="s">
        <v>254</v>
      </c>
      <c r="C253" s="77" t="s">
        <v>75</v>
      </c>
      <c r="D253" s="77" t="s">
        <v>255</v>
      </c>
      <c r="E253" s="77">
        <v>9</v>
      </c>
      <c r="F253" s="77" t="s">
        <v>1236</v>
      </c>
      <c r="G253" s="77" t="s">
        <v>695</v>
      </c>
      <c r="H253" s="77"/>
      <c r="I253" s="77">
        <v>36</v>
      </c>
      <c r="J253" s="77">
        <v>4</v>
      </c>
      <c r="K253" s="77">
        <v>50</v>
      </c>
      <c r="L253" s="77">
        <v>20</v>
      </c>
      <c r="M253" s="77"/>
      <c r="N253" s="77"/>
      <c r="O253" s="77"/>
      <c r="P253" s="77"/>
      <c r="Q253" s="77">
        <v>0</v>
      </c>
      <c r="R253" s="77">
        <v>0</v>
      </c>
      <c r="S253" s="77"/>
      <c r="T253" s="77"/>
      <c r="U253" s="77"/>
      <c r="V253" s="77"/>
      <c r="W253" s="77" t="s">
        <v>1123</v>
      </c>
      <c r="X253" s="77">
        <v>2</v>
      </c>
      <c r="Y253" s="77" t="s">
        <v>1116</v>
      </c>
      <c r="Z253" s="77"/>
      <c r="AA253" s="77"/>
      <c r="AB253" s="77"/>
      <c r="AC253" s="77"/>
      <c r="AD253" s="77"/>
      <c r="AE253" s="77"/>
      <c r="AF253" s="105"/>
    </row>
    <row r="254" spans="1:32" ht="15.75" hidden="1" thickBot="1" x14ac:dyDescent="0.3">
      <c r="A254" s="96" t="s">
        <v>1223</v>
      </c>
      <c r="B254" s="77" t="s">
        <v>254</v>
      </c>
      <c r="C254" s="77" t="s">
        <v>75</v>
      </c>
      <c r="D254" s="77" t="s">
        <v>255</v>
      </c>
      <c r="E254" s="77">
        <v>10</v>
      </c>
      <c r="F254" s="77" t="s">
        <v>1236</v>
      </c>
      <c r="G254" s="77" t="s">
        <v>210</v>
      </c>
      <c r="H254" s="77"/>
      <c r="I254" s="77">
        <v>36</v>
      </c>
      <c r="J254" s="77">
        <v>4</v>
      </c>
      <c r="K254" s="77">
        <v>50</v>
      </c>
      <c r="L254" s="77">
        <v>20</v>
      </c>
      <c r="M254" s="77">
        <v>1</v>
      </c>
      <c r="N254" s="77"/>
      <c r="O254" s="77" t="s">
        <v>129</v>
      </c>
      <c r="P254" s="77" t="s">
        <v>1232</v>
      </c>
      <c r="Q254" s="77">
        <v>2</v>
      </c>
      <c r="R254" s="77">
        <v>0</v>
      </c>
      <c r="S254" s="77"/>
      <c r="T254" s="77"/>
      <c r="U254" s="77"/>
      <c r="V254" s="77"/>
      <c r="W254" s="77" t="s">
        <v>1123</v>
      </c>
      <c r="X254" s="77">
        <v>4</v>
      </c>
      <c r="Y254" s="77" t="s">
        <v>1116</v>
      </c>
      <c r="Z254" s="77" t="s">
        <v>1117</v>
      </c>
      <c r="AA254" s="77" t="s">
        <v>1118</v>
      </c>
      <c r="AB254" s="77" t="s">
        <v>1118</v>
      </c>
      <c r="AC254" s="77" t="s">
        <v>1118</v>
      </c>
      <c r="AD254" s="77">
        <v>4</v>
      </c>
      <c r="AE254" s="77" t="s">
        <v>1119</v>
      </c>
      <c r="AF254" s="105"/>
    </row>
    <row r="255" spans="1:32" ht="15.75" hidden="1" thickBot="1" x14ac:dyDescent="0.3">
      <c r="A255" s="96" t="s">
        <v>1223</v>
      </c>
      <c r="B255" s="77" t="s">
        <v>254</v>
      </c>
      <c r="C255" s="77" t="s">
        <v>75</v>
      </c>
      <c r="D255" s="77" t="s">
        <v>255</v>
      </c>
      <c r="E255" s="77">
        <v>11</v>
      </c>
      <c r="F255" s="77" t="s">
        <v>1237</v>
      </c>
      <c r="G255" s="77" t="s">
        <v>256</v>
      </c>
      <c r="H255" s="77"/>
      <c r="I255" s="77">
        <v>36</v>
      </c>
      <c r="J255" s="77">
        <v>12</v>
      </c>
      <c r="K255" s="77">
        <v>350</v>
      </c>
      <c r="L255" s="77">
        <v>20</v>
      </c>
      <c r="M255" s="77"/>
      <c r="N255" s="77"/>
      <c r="O255" s="77" t="s">
        <v>129</v>
      </c>
      <c r="P255" s="77" t="s">
        <v>1171</v>
      </c>
      <c r="Q255" s="77">
        <v>2</v>
      </c>
      <c r="R255" s="77">
        <v>0</v>
      </c>
      <c r="S255" s="77"/>
      <c r="T255" s="77"/>
      <c r="U255" s="77" t="s">
        <v>70</v>
      </c>
      <c r="V255" s="77" t="s">
        <v>76</v>
      </c>
      <c r="W255" s="77" t="s">
        <v>1123</v>
      </c>
      <c r="X255" s="77">
        <v>28</v>
      </c>
      <c r="Y255" s="77" t="s">
        <v>1116</v>
      </c>
      <c r="Z255" s="77" t="s">
        <v>1136</v>
      </c>
      <c r="AA255" s="77" t="s">
        <v>1126</v>
      </c>
      <c r="AB255" s="77" t="s">
        <v>1127</v>
      </c>
      <c r="AC255" s="77" t="s">
        <v>1128</v>
      </c>
      <c r="AD255" s="77">
        <v>12</v>
      </c>
      <c r="AE255" s="77" t="s">
        <v>1238</v>
      </c>
      <c r="AF255" s="105"/>
    </row>
    <row r="256" spans="1:32" ht="15.75" hidden="1" thickBot="1" x14ac:dyDescent="0.3">
      <c r="A256" s="96" t="s">
        <v>1223</v>
      </c>
      <c r="B256" s="77" t="s">
        <v>254</v>
      </c>
      <c r="C256" s="77" t="s">
        <v>75</v>
      </c>
      <c r="D256" s="77" t="s">
        <v>255</v>
      </c>
      <c r="E256" s="77">
        <v>12</v>
      </c>
      <c r="F256" s="77" t="s">
        <v>1239</v>
      </c>
      <c r="G256" s="77" t="s">
        <v>257</v>
      </c>
      <c r="H256" s="77"/>
      <c r="I256" s="77">
        <v>36</v>
      </c>
      <c r="J256" s="77">
        <v>8</v>
      </c>
      <c r="K256" s="77">
        <v>100</v>
      </c>
      <c r="L256" s="77">
        <v>20</v>
      </c>
      <c r="M256" s="77">
        <v>1</v>
      </c>
      <c r="N256" s="77"/>
      <c r="O256" s="77" t="s">
        <v>129</v>
      </c>
      <c r="P256" s="77" t="s">
        <v>1240</v>
      </c>
      <c r="Q256" s="77">
        <v>2</v>
      </c>
      <c r="R256" s="77">
        <v>0</v>
      </c>
      <c r="S256" s="77"/>
      <c r="T256" s="77"/>
      <c r="U256" s="77" t="s">
        <v>70</v>
      </c>
      <c r="V256" s="77"/>
      <c r="W256" s="77" t="s">
        <v>1123</v>
      </c>
      <c r="X256" s="77">
        <v>8</v>
      </c>
      <c r="Y256" s="77" t="s">
        <v>1116</v>
      </c>
      <c r="Z256" s="77" t="s">
        <v>1136</v>
      </c>
      <c r="AA256" s="77" t="s">
        <v>1126</v>
      </c>
      <c r="AB256" s="77" t="s">
        <v>1127</v>
      </c>
      <c r="AC256" s="77" t="s">
        <v>1128</v>
      </c>
      <c r="AD256" s="77">
        <v>8</v>
      </c>
      <c r="AE256" s="77" t="s">
        <v>1129</v>
      </c>
      <c r="AF256" s="105"/>
    </row>
    <row r="257" spans="1:32" ht="15.75" hidden="1" thickBot="1" x14ac:dyDescent="0.3">
      <c r="A257" s="96" t="s">
        <v>1223</v>
      </c>
      <c r="B257" s="77" t="s">
        <v>254</v>
      </c>
      <c r="C257" s="77" t="s">
        <v>75</v>
      </c>
      <c r="D257" s="77" t="s">
        <v>255</v>
      </c>
      <c r="E257" s="77">
        <v>13</v>
      </c>
      <c r="F257" s="77" t="s">
        <v>1241</v>
      </c>
      <c r="G257" s="77" t="s">
        <v>257</v>
      </c>
      <c r="H257" s="77"/>
      <c r="I257" s="77">
        <v>36</v>
      </c>
      <c r="J257" s="77">
        <v>8</v>
      </c>
      <c r="K257" s="77">
        <v>100</v>
      </c>
      <c r="L257" s="77">
        <v>20</v>
      </c>
      <c r="M257" s="77">
        <v>1</v>
      </c>
      <c r="N257" s="77"/>
      <c r="O257" s="77" t="s">
        <v>129</v>
      </c>
      <c r="P257" s="77" t="s">
        <v>1240</v>
      </c>
      <c r="Q257" s="77">
        <v>2</v>
      </c>
      <c r="R257" s="77">
        <v>0</v>
      </c>
      <c r="S257" s="77"/>
      <c r="T257" s="77"/>
      <c r="U257" s="77" t="s">
        <v>70</v>
      </c>
      <c r="V257" s="77" t="s">
        <v>76</v>
      </c>
      <c r="W257" s="77" t="s">
        <v>1123</v>
      </c>
      <c r="X257" s="77">
        <v>8</v>
      </c>
      <c r="Y257" s="77" t="s">
        <v>1116</v>
      </c>
      <c r="Z257" s="77" t="s">
        <v>1136</v>
      </c>
      <c r="AA257" s="77" t="s">
        <v>1126</v>
      </c>
      <c r="AB257" s="77" t="s">
        <v>1127</v>
      </c>
      <c r="AC257" s="77" t="s">
        <v>1128</v>
      </c>
      <c r="AD257" s="77">
        <v>8</v>
      </c>
      <c r="AE257" s="77" t="s">
        <v>1129</v>
      </c>
      <c r="AF257" s="105"/>
    </row>
    <row r="258" spans="1:32" ht="15.75" hidden="1" thickBot="1" x14ac:dyDescent="0.3">
      <c r="A258" s="96" t="s">
        <v>1223</v>
      </c>
      <c r="B258" s="77" t="s">
        <v>254</v>
      </c>
      <c r="C258" s="77" t="s">
        <v>75</v>
      </c>
      <c r="D258" s="77" t="s">
        <v>255</v>
      </c>
      <c r="E258" s="77">
        <v>14</v>
      </c>
      <c r="F258" s="77"/>
      <c r="G258" s="77" t="s">
        <v>258</v>
      </c>
      <c r="H258" s="77"/>
      <c r="I258" s="77">
        <v>36</v>
      </c>
      <c r="J258" s="77">
        <v>4</v>
      </c>
      <c r="K258" s="77">
        <v>50</v>
      </c>
      <c r="L258" s="77">
        <v>20</v>
      </c>
      <c r="M258" s="77">
        <v>1</v>
      </c>
      <c r="N258" s="77"/>
      <c r="O258" s="77" t="s">
        <v>129</v>
      </c>
      <c r="P258" s="77" t="s">
        <v>1171</v>
      </c>
      <c r="Q258" s="77">
        <v>2</v>
      </c>
      <c r="R258" s="77">
        <v>0</v>
      </c>
      <c r="S258" s="77"/>
      <c r="T258" s="77"/>
      <c r="U258" s="77" t="s">
        <v>70</v>
      </c>
      <c r="V258" s="77"/>
      <c r="W258" s="77" t="s">
        <v>1123</v>
      </c>
      <c r="X258" s="77">
        <v>4</v>
      </c>
      <c r="Y258" s="77" t="s">
        <v>1116</v>
      </c>
      <c r="Z258" s="77" t="s">
        <v>1136</v>
      </c>
      <c r="AA258" s="77" t="s">
        <v>1126</v>
      </c>
      <c r="AB258" s="77" t="s">
        <v>1127</v>
      </c>
      <c r="AC258" s="77" t="s">
        <v>1128</v>
      </c>
      <c r="AD258" s="77">
        <v>4</v>
      </c>
      <c r="AE258" s="77" t="s">
        <v>1172</v>
      </c>
      <c r="AF258" s="105"/>
    </row>
    <row r="259" spans="1:32" ht="15.75" hidden="1" thickBot="1" x14ac:dyDescent="0.3">
      <c r="A259" s="96" t="s">
        <v>1223</v>
      </c>
      <c r="B259" s="77" t="s">
        <v>254</v>
      </c>
      <c r="C259" s="77" t="s">
        <v>75</v>
      </c>
      <c r="D259" s="77" t="s">
        <v>255</v>
      </c>
      <c r="E259" s="77">
        <v>15</v>
      </c>
      <c r="F259" s="77"/>
      <c r="G259" s="77" t="s">
        <v>695</v>
      </c>
      <c r="H259" s="77"/>
      <c r="I259" s="77">
        <v>36</v>
      </c>
      <c r="J259" s="77" t="e">
        <v>#N/A</v>
      </c>
      <c r="K259" s="77"/>
      <c r="L259" s="77"/>
      <c r="M259" s="77"/>
      <c r="N259" s="77"/>
      <c r="O259" s="77"/>
      <c r="P259" s="77"/>
      <c r="Q259" s="77">
        <v>0</v>
      </c>
      <c r="R259" s="77">
        <v>0</v>
      </c>
      <c r="S259" s="77"/>
      <c r="T259" s="77"/>
      <c r="U259" s="77"/>
      <c r="V259" s="77"/>
      <c r="W259" s="77" t="s">
        <v>1123</v>
      </c>
      <c r="X259" s="77">
        <v>0</v>
      </c>
      <c r="Y259" s="77" t="s">
        <v>1116</v>
      </c>
      <c r="Z259" s="77"/>
      <c r="AA259" s="77"/>
      <c r="AB259" s="77"/>
      <c r="AC259" s="77"/>
      <c r="AD259" s="77"/>
      <c r="AE259" s="77"/>
      <c r="AF259" s="105"/>
    </row>
    <row r="260" spans="1:32" ht="15.75" hidden="1" thickBot="1" x14ac:dyDescent="0.3">
      <c r="A260" s="96" t="s">
        <v>1223</v>
      </c>
      <c r="B260" s="77" t="s">
        <v>254</v>
      </c>
      <c r="C260" s="77" t="s">
        <v>75</v>
      </c>
      <c r="D260" s="77" t="s">
        <v>255</v>
      </c>
      <c r="E260" s="77">
        <v>16</v>
      </c>
      <c r="F260" s="77" t="s">
        <v>1242</v>
      </c>
      <c r="G260" s="77" t="s">
        <v>695</v>
      </c>
      <c r="H260" s="77"/>
      <c r="I260" s="77">
        <v>36</v>
      </c>
      <c r="J260" s="77">
        <v>4</v>
      </c>
      <c r="K260" s="77">
        <v>50</v>
      </c>
      <c r="L260" s="77">
        <v>20</v>
      </c>
      <c r="M260" s="77"/>
      <c r="N260" s="77"/>
      <c r="O260" s="77"/>
      <c r="P260" s="77"/>
      <c r="Q260" s="77">
        <v>0</v>
      </c>
      <c r="R260" s="77">
        <v>0</v>
      </c>
      <c r="S260" s="77"/>
      <c r="T260" s="77"/>
      <c r="U260" s="77"/>
      <c r="V260" s="77"/>
      <c r="W260" s="77" t="s">
        <v>1123</v>
      </c>
      <c r="X260" s="77">
        <v>2</v>
      </c>
      <c r="Y260" s="77" t="s">
        <v>1116</v>
      </c>
      <c r="Z260" s="77"/>
      <c r="AA260" s="77"/>
      <c r="AB260" s="77"/>
      <c r="AC260" s="77"/>
      <c r="AD260" s="77"/>
      <c r="AE260" s="77"/>
      <c r="AF260" s="105"/>
    </row>
    <row r="261" spans="1:32" ht="15.75" hidden="1" thickBot="1" x14ac:dyDescent="0.3">
      <c r="A261" s="96" t="s">
        <v>1223</v>
      </c>
      <c r="B261" s="77" t="s">
        <v>254</v>
      </c>
      <c r="C261" s="77" t="s">
        <v>75</v>
      </c>
      <c r="D261" s="77" t="s">
        <v>255</v>
      </c>
      <c r="E261" s="77">
        <v>17</v>
      </c>
      <c r="F261" s="77" t="s">
        <v>1243</v>
      </c>
      <c r="G261" s="77" t="s">
        <v>695</v>
      </c>
      <c r="H261" s="77"/>
      <c r="I261" s="77">
        <v>36</v>
      </c>
      <c r="J261" s="77">
        <v>4</v>
      </c>
      <c r="K261" s="77">
        <v>50</v>
      </c>
      <c r="L261" s="77">
        <v>20</v>
      </c>
      <c r="M261" s="77"/>
      <c r="N261" s="77"/>
      <c r="O261" s="77"/>
      <c r="P261" s="77"/>
      <c r="Q261" s="77">
        <v>0</v>
      </c>
      <c r="R261" s="77">
        <v>0</v>
      </c>
      <c r="S261" s="77"/>
      <c r="T261" s="77"/>
      <c r="U261" s="77"/>
      <c r="V261" s="77"/>
      <c r="W261" s="77" t="s">
        <v>1123</v>
      </c>
      <c r="X261" s="77">
        <v>2</v>
      </c>
      <c r="Y261" s="77" t="s">
        <v>1116</v>
      </c>
      <c r="Z261" s="77"/>
      <c r="AA261" s="77"/>
      <c r="AB261" s="77"/>
      <c r="AC261" s="77"/>
      <c r="AD261" s="77"/>
      <c r="AE261" s="77"/>
      <c r="AF261" s="105"/>
    </row>
    <row r="262" spans="1:32" ht="15.75" hidden="1" thickBot="1" x14ac:dyDescent="0.3">
      <c r="A262" s="96" t="s">
        <v>1223</v>
      </c>
      <c r="B262" s="77" t="s">
        <v>254</v>
      </c>
      <c r="C262" s="77" t="s">
        <v>75</v>
      </c>
      <c r="D262" s="77" t="s">
        <v>255</v>
      </c>
      <c r="E262" s="77">
        <v>18</v>
      </c>
      <c r="F262" s="77" t="s">
        <v>1244</v>
      </c>
      <c r="G262" s="77" t="s">
        <v>695</v>
      </c>
      <c r="H262" s="77"/>
      <c r="I262" s="77">
        <v>36</v>
      </c>
      <c r="J262" s="77">
        <v>4</v>
      </c>
      <c r="K262" s="77">
        <v>80</v>
      </c>
      <c r="L262" s="77">
        <v>20</v>
      </c>
      <c r="M262" s="77"/>
      <c r="N262" s="77"/>
      <c r="O262" s="77"/>
      <c r="P262" s="77"/>
      <c r="Q262" s="77">
        <v>0</v>
      </c>
      <c r="R262" s="77">
        <v>0</v>
      </c>
      <c r="S262" s="77"/>
      <c r="T262" s="77"/>
      <c r="U262" s="77"/>
      <c r="V262" s="77"/>
      <c r="W262" s="77" t="s">
        <v>1123</v>
      </c>
      <c r="X262" s="77">
        <v>3</v>
      </c>
      <c r="Y262" s="77" t="s">
        <v>1116</v>
      </c>
      <c r="Z262" s="77"/>
      <c r="AA262" s="77"/>
      <c r="AB262" s="77"/>
      <c r="AC262" s="77"/>
      <c r="AD262" s="77"/>
      <c r="AE262" s="77"/>
      <c r="AF262" s="105"/>
    </row>
    <row r="263" spans="1:32" ht="15.75" hidden="1" thickBot="1" x14ac:dyDescent="0.3">
      <c r="A263" s="96" t="s">
        <v>1223</v>
      </c>
      <c r="B263" s="77" t="s">
        <v>254</v>
      </c>
      <c r="C263" s="77" t="s">
        <v>75</v>
      </c>
      <c r="D263" s="77" t="s">
        <v>255</v>
      </c>
      <c r="E263" s="77">
        <v>19</v>
      </c>
      <c r="F263" s="77" t="s">
        <v>1245</v>
      </c>
      <c r="G263" s="77" t="s">
        <v>257</v>
      </c>
      <c r="H263" s="77"/>
      <c r="I263" s="77">
        <v>36</v>
      </c>
      <c r="J263" s="77">
        <v>8</v>
      </c>
      <c r="K263" s="77">
        <v>100</v>
      </c>
      <c r="L263" s="77">
        <v>20</v>
      </c>
      <c r="M263" s="77">
        <v>1</v>
      </c>
      <c r="N263" s="77"/>
      <c r="O263" s="77" t="s">
        <v>129</v>
      </c>
      <c r="P263" s="77" t="s">
        <v>1240</v>
      </c>
      <c r="Q263" s="77">
        <v>2</v>
      </c>
      <c r="R263" s="77">
        <v>0</v>
      </c>
      <c r="S263" s="77"/>
      <c r="T263" s="77"/>
      <c r="U263" s="77" t="s">
        <v>70</v>
      </c>
      <c r="V263" s="77"/>
      <c r="W263" s="77" t="s">
        <v>1123</v>
      </c>
      <c r="X263" s="77">
        <v>8</v>
      </c>
      <c r="Y263" s="77" t="s">
        <v>1116</v>
      </c>
      <c r="Z263" s="77" t="s">
        <v>1136</v>
      </c>
      <c r="AA263" s="77" t="s">
        <v>1126</v>
      </c>
      <c r="AB263" s="77" t="s">
        <v>1127</v>
      </c>
      <c r="AC263" s="77" t="s">
        <v>1128</v>
      </c>
      <c r="AD263" s="77">
        <v>8</v>
      </c>
      <c r="AE263" s="77" t="s">
        <v>1129</v>
      </c>
      <c r="AF263" s="105"/>
    </row>
    <row r="264" spans="1:32" ht="15.75" hidden="1" thickBot="1" x14ac:dyDescent="0.3">
      <c r="A264" s="96" t="s">
        <v>1223</v>
      </c>
      <c r="B264" s="77" t="s">
        <v>254</v>
      </c>
      <c r="C264" s="77" t="s">
        <v>75</v>
      </c>
      <c r="D264" s="77" t="s">
        <v>255</v>
      </c>
      <c r="E264" s="77">
        <v>20</v>
      </c>
      <c r="F264" s="77" t="s">
        <v>1246</v>
      </c>
      <c r="G264" s="77" t="s">
        <v>695</v>
      </c>
      <c r="H264" s="77"/>
      <c r="I264" s="77">
        <v>36</v>
      </c>
      <c r="J264" s="77">
        <v>16</v>
      </c>
      <c r="K264" s="77">
        <v>400</v>
      </c>
      <c r="L264" s="77">
        <v>20</v>
      </c>
      <c r="M264" s="77"/>
      <c r="N264" s="77"/>
      <c r="O264" s="77"/>
      <c r="P264" s="77"/>
      <c r="Q264" s="77">
        <v>0</v>
      </c>
      <c r="R264" s="77">
        <v>0</v>
      </c>
      <c r="S264" s="77"/>
      <c r="T264" s="77"/>
      <c r="U264" s="77"/>
      <c r="V264" s="77"/>
      <c r="W264" s="77" t="s">
        <v>1123</v>
      </c>
      <c r="X264" s="77">
        <v>16</v>
      </c>
      <c r="Y264" s="77" t="s">
        <v>1116</v>
      </c>
      <c r="Z264" s="77"/>
      <c r="AA264" s="77"/>
      <c r="AB264" s="77"/>
      <c r="AC264" s="77"/>
      <c r="AD264" s="77"/>
      <c r="AE264" s="77"/>
      <c r="AF264" s="105"/>
    </row>
    <row r="265" spans="1:32" ht="15.75" hidden="1" thickBot="1" x14ac:dyDescent="0.3">
      <c r="A265" s="96" t="s">
        <v>1223</v>
      </c>
      <c r="B265" s="77" t="s">
        <v>254</v>
      </c>
      <c r="C265" s="77" t="s">
        <v>75</v>
      </c>
      <c r="D265" s="77" t="s">
        <v>255</v>
      </c>
      <c r="E265" s="77">
        <v>21</v>
      </c>
      <c r="F265" s="77" t="s">
        <v>1247</v>
      </c>
      <c r="G265" s="77" t="s">
        <v>210</v>
      </c>
      <c r="H265" s="77"/>
      <c r="I265" s="77">
        <v>36</v>
      </c>
      <c r="J265" s="77">
        <v>8</v>
      </c>
      <c r="K265" s="77">
        <v>100</v>
      </c>
      <c r="L265" s="77">
        <v>20</v>
      </c>
      <c r="M265" s="77">
        <v>1</v>
      </c>
      <c r="N265" s="77"/>
      <c r="O265" s="77" t="s">
        <v>129</v>
      </c>
      <c r="P265" s="77" t="s">
        <v>1240</v>
      </c>
      <c r="Q265" s="77">
        <v>2</v>
      </c>
      <c r="R265" s="77">
        <v>0</v>
      </c>
      <c r="S265" s="77"/>
      <c r="T265" s="77"/>
      <c r="U265" s="77"/>
      <c r="V265" s="77"/>
      <c r="W265" s="77" t="s">
        <v>1123</v>
      </c>
      <c r="X265" s="77">
        <v>8</v>
      </c>
      <c r="Y265" s="77" t="s">
        <v>1116</v>
      </c>
      <c r="Z265" s="77" t="s">
        <v>1136</v>
      </c>
      <c r="AA265" s="77" t="s">
        <v>1126</v>
      </c>
      <c r="AB265" s="77" t="s">
        <v>1127</v>
      </c>
      <c r="AC265" s="77" t="s">
        <v>1128</v>
      </c>
      <c r="AD265" s="77">
        <v>8</v>
      </c>
      <c r="AE265" s="77" t="s">
        <v>1129</v>
      </c>
      <c r="AF265" s="105"/>
    </row>
    <row r="266" spans="1:32" ht="15.75" hidden="1" thickBot="1" x14ac:dyDescent="0.3">
      <c r="A266" s="96" t="s">
        <v>1223</v>
      </c>
      <c r="B266" s="77" t="s">
        <v>254</v>
      </c>
      <c r="C266" s="77" t="s">
        <v>75</v>
      </c>
      <c r="D266" s="77" t="s">
        <v>255</v>
      </c>
      <c r="E266" s="77">
        <v>22</v>
      </c>
      <c r="F266" s="77" t="s">
        <v>1248</v>
      </c>
      <c r="G266" s="77" t="s">
        <v>695</v>
      </c>
      <c r="H266" s="77"/>
      <c r="I266" s="77">
        <v>36</v>
      </c>
      <c r="J266" s="77">
        <v>4</v>
      </c>
      <c r="K266" s="77">
        <v>50</v>
      </c>
      <c r="L266" s="77">
        <v>20</v>
      </c>
      <c r="M266" s="77"/>
      <c r="N266" s="77"/>
      <c r="O266" s="77"/>
      <c r="P266" s="77"/>
      <c r="Q266" s="77">
        <v>0</v>
      </c>
      <c r="R266" s="77">
        <v>0</v>
      </c>
      <c r="S266" s="77"/>
      <c r="T266" s="77"/>
      <c r="U266" s="77"/>
      <c r="V266" s="77"/>
      <c r="W266" s="77" t="s">
        <v>1123</v>
      </c>
      <c r="X266" s="77">
        <v>2</v>
      </c>
      <c r="Y266" s="77" t="s">
        <v>1116</v>
      </c>
      <c r="Z266" s="77"/>
      <c r="AA266" s="77"/>
      <c r="AB266" s="77"/>
      <c r="AC266" s="77"/>
      <c r="AD266" s="77"/>
      <c r="AE266" s="77"/>
      <c r="AF266" s="105"/>
    </row>
    <row r="267" spans="1:32" ht="15.75" hidden="1" thickBot="1" x14ac:dyDescent="0.3">
      <c r="A267" s="96" t="s">
        <v>1223</v>
      </c>
      <c r="B267" s="77" t="s">
        <v>254</v>
      </c>
      <c r="C267" s="77" t="s">
        <v>75</v>
      </c>
      <c r="D267" s="77" t="s">
        <v>255</v>
      </c>
      <c r="E267" s="77">
        <v>23</v>
      </c>
      <c r="F267" s="77" t="s">
        <v>194</v>
      </c>
      <c r="G267" s="77" t="s">
        <v>210</v>
      </c>
      <c r="H267" s="77"/>
      <c r="I267" s="77">
        <v>36</v>
      </c>
      <c r="J267" s="77">
        <v>8</v>
      </c>
      <c r="K267" s="77">
        <v>150</v>
      </c>
      <c r="L267" s="77">
        <v>20</v>
      </c>
      <c r="M267" s="77">
        <v>1</v>
      </c>
      <c r="N267" s="77"/>
      <c r="O267" s="77" t="s">
        <v>129</v>
      </c>
      <c r="P267" s="77" t="s">
        <v>1169</v>
      </c>
      <c r="Q267" s="77">
        <v>2</v>
      </c>
      <c r="R267" s="77">
        <v>0</v>
      </c>
      <c r="S267" s="77"/>
      <c r="T267" s="77"/>
      <c r="U267" s="77" t="s">
        <v>70</v>
      </c>
      <c r="V267" s="77" t="s">
        <v>76</v>
      </c>
      <c r="W267" s="77" t="s">
        <v>1123</v>
      </c>
      <c r="X267" s="77">
        <v>12</v>
      </c>
      <c r="Y267" s="77" t="s">
        <v>1116</v>
      </c>
      <c r="Z267" s="77" t="s">
        <v>1136</v>
      </c>
      <c r="AA267" s="77" t="s">
        <v>1126</v>
      </c>
      <c r="AB267" s="77" t="s">
        <v>1127</v>
      </c>
      <c r="AC267" s="77" t="s">
        <v>1128</v>
      </c>
      <c r="AD267" s="77">
        <v>8</v>
      </c>
      <c r="AE267" s="77" t="s">
        <v>1137</v>
      </c>
      <c r="AF267" s="105"/>
    </row>
    <row r="268" spans="1:32" ht="15.75" hidden="1" thickBot="1" x14ac:dyDescent="0.3">
      <c r="A268" s="96" t="s">
        <v>1223</v>
      </c>
      <c r="B268" s="77" t="s">
        <v>254</v>
      </c>
      <c r="C268" s="77" t="s">
        <v>75</v>
      </c>
      <c r="D268" s="77" t="s">
        <v>255</v>
      </c>
      <c r="E268" s="77">
        <v>24</v>
      </c>
      <c r="F268" s="77" t="s">
        <v>1249</v>
      </c>
      <c r="G268" s="77" t="s">
        <v>695</v>
      </c>
      <c r="H268" s="77"/>
      <c r="I268" s="77">
        <v>36</v>
      </c>
      <c r="J268" s="77">
        <v>4</v>
      </c>
      <c r="K268" s="77">
        <v>50</v>
      </c>
      <c r="L268" s="77">
        <v>20</v>
      </c>
      <c r="M268" s="77"/>
      <c r="N268" s="77"/>
      <c r="O268" s="77"/>
      <c r="P268" s="77"/>
      <c r="Q268" s="77">
        <v>0</v>
      </c>
      <c r="R268" s="77">
        <v>0</v>
      </c>
      <c r="S268" s="77"/>
      <c r="T268" s="77"/>
      <c r="U268" s="77"/>
      <c r="V268" s="77"/>
      <c r="W268" s="77" t="s">
        <v>1123</v>
      </c>
      <c r="X268" s="77">
        <v>2</v>
      </c>
      <c r="Y268" s="77" t="s">
        <v>1116</v>
      </c>
      <c r="Z268" s="77"/>
      <c r="AA268" s="77"/>
      <c r="AB268" s="77"/>
      <c r="AC268" s="77"/>
      <c r="AD268" s="77"/>
      <c r="AE268" s="77"/>
      <c r="AF268" s="105"/>
    </row>
    <row r="269" spans="1:32" ht="15.75" hidden="1" thickBot="1" x14ac:dyDescent="0.3">
      <c r="A269" s="96" t="s">
        <v>1223</v>
      </c>
      <c r="B269" s="77" t="s">
        <v>254</v>
      </c>
      <c r="C269" s="77" t="s">
        <v>75</v>
      </c>
      <c r="D269" s="77" t="s">
        <v>255</v>
      </c>
      <c r="E269" s="77">
        <v>25</v>
      </c>
      <c r="F269" s="77" t="s">
        <v>1250</v>
      </c>
      <c r="G269" s="77" t="s">
        <v>1251</v>
      </c>
      <c r="H269" s="77"/>
      <c r="I269" s="77">
        <v>36</v>
      </c>
      <c r="J269" s="77">
        <v>20</v>
      </c>
      <c r="K269" s="77">
        <v>600</v>
      </c>
      <c r="L269" s="77">
        <v>20</v>
      </c>
      <c r="M269" s="77"/>
      <c r="N269" s="77"/>
      <c r="O269" s="77" t="s">
        <v>129</v>
      </c>
      <c r="P269" s="77" t="s">
        <v>1232</v>
      </c>
      <c r="Q269" s="77">
        <v>0</v>
      </c>
      <c r="R269" s="77">
        <v>0</v>
      </c>
      <c r="S269" s="77"/>
      <c r="T269" s="77"/>
      <c r="U269" s="77" t="s">
        <v>70</v>
      </c>
      <c r="V269" s="77" t="s">
        <v>76</v>
      </c>
      <c r="W269" s="77" t="s">
        <v>1123</v>
      </c>
      <c r="X269" s="77">
        <v>24</v>
      </c>
      <c r="Y269" s="77" t="s">
        <v>1116</v>
      </c>
      <c r="Z269" s="77" t="s">
        <v>1117</v>
      </c>
      <c r="AA269" s="77" t="s">
        <v>1118</v>
      </c>
      <c r="AB269" s="77" t="s">
        <v>1118</v>
      </c>
      <c r="AC269" s="77" t="s">
        <v>1118</v>
      </c>
      <c r="AD269" s="77">
        <v>20</v>
      </c>
      <c r="AE269" s="77" t="s">
        <v>1119</v>
      </c>
      <c r="AF269" s="105"/>
    </row>
    <row r="270" spans="1:32" ht="15.75" hidden="1" thickBot="1" x14ac:dyDescent="0.3">
      <c r="A270" s="96" t="s">
        <v>1223</v>
      </c>
      <c r="B270" s="77" t="s">
        <v>254</v>
      </c>
      <c r="C270" s="77" t="s">
        <v>75</v>
      </c>
      <c r="D270" s="77" t="s">
        <v>255</v>
      </c>
      <c r="E270" s="77">
        <v>26</v>
      </c>
      <c r="F270" s="77" t="s">
        <v>1252</v>
      </c>
      <c r="G270" s="77" t="s">
        <v>1251</v>
      </c>
      <c r="H270" s="77"/>
      <c r="I270" s="77">
        <v>36</v>
      </c>
      <c r="J270" s="77">
        <v>20</v>
      </c>
      <c r="K270" s="77">
        <v>600</v>
      </c>
      <c r="L270" s="77">
        <v>20</v>
      </c>
      <c r="M270" s="77"/>
      <c r="N270" s="77"/>
      <c r="O270" s="77" t="s">
        <v>129</v>
      </c>
      <c r="P270" s="77" t="s">
        <v>1232</v>
      </c>
      <c r="Q270" s="77">
        <v>0</v>
      </c>
      <c r="R270" s="77">
        <v>0</v>
      </c>
      <c r="S270" s="77"/>
      <c r="T270" s="77"/>
      <c r="U270" s="77" t="s">
        <v>70</v>
      </c>
      <c r="V270" s="77" t="s">
        <v>76</v>
      </c>
      <c r="W270" s="77" t="s">
        <v>1123</v>
      </c>
      <c r="X270" s="77">
        <v>24</v>
      </c>
      <c r="Y270" s="77" t="s">
        <v>1116</v>
      </c>
      <c r="Z270" s="77" t="s">
        <v>1117</v>
      </c>
      <c r="AA270" s="77" t="s">
        <v>1118</v>
      </c>
      <c r="AB270" s="77" t="s">
        <v>1118</v>
      </c>
      <c r="AC270" s="77" t="s">
        <v>1118</v>
      </c>
      <c r="AD270" s="77">
        <v>20</v>
      </c>
      <c r="AE270" s="77" t="s">
        <v>1119</v>
      </c>
      <c r="AF270" s="105"/>
    </row>
    <row r="271" spans="1:32" ht="15.75" hidden="1" thickBot="1" x14ac:dyDescent="0.3">
      <c r="A271" s="96" t="s">
        <v>1223</v>
      </c>
      <c r="B271" s="77" t="s">
        <v>254</v>
      </c>
      <c r="C271" s="77" t="s">
        <v>75</v>
      </c>
      <c r="D271" s="77" t="s">
        <v>255</v>
      </c>
      <c r="E271" s="77">
        <v>27</v>
      </c>
      <c r="F271" s="77"/>
      <c r="G271" s="77" t="s">
        <v>259</v>
      </c>
      <c r="H271" s="77"/>
      <c r="I271" s="77">
        <v>36</v>
      </c>
      <c r="J271" s="77">
        <v>4</v>
      </c>
      <c r="K271" s="77">
        <v>25</v>
      </c>
      <c r="L271" s="77">
        <v>20</v>
      </c>
      <c r="M271" s="77"/>
      <c r="N271" s="77">
        <v>1</v>
      </c>
      <c r="O271" s="77" t="s">
        <v>129</v>
      </c>
      <c r="P271" s="77" t="s">
        <v>1169</v>
      </c>
      <c r="Q271" s="77">
        <v>1</v>
      </c>
      <c r="R271" s="77">
        <v>0</v>
      </c>
      <c r="S271" s="77"/>
      <c r="T271" s="77"/>
      <c r="U271" s="77"/>
      <c r="V271" s="77"/>
      <c r="W271" s="77" t="s">
        <v>1123</v>
      </c>
      <c r="X271" s="77">
        <v>1</v>
      </c>
      <c r="Y271" s="77" t="s">
        <v>1116</v>
      </c>
      <c r="Z271" s="77" t="s">
        <v>1136</v>
      </c>
      <c r="AA271" s="77" t="s">
        <v>1126</v>
      </c>
      <c r="AB271" s="77" t="s">
        <v>1127</v>
      </c>
      <c r="AC271" s="77" t="s">
        <v>1128</v>
      </c>
      <c r="AD271" s="77">
        <v>4</v>
      </c>
      <c r="AE271" s="77" t="s">
        <v>1182</v>
      </c>
      <c r="AF271" s="105"/>
    </row>
    <row r="272" spans="1:32" ht="30.75" hidden="1" thickBot="1" x14ac:dyDescent="0.3">
      <c r="A272" s="96" t="s">
        <v>1223</v>
      </c>
      <c r="B272" s="77" t="s">
        <v>254</v>
      </c>
      <c r="C272" s="77" t="s">
        <v>75</v>
      </c>
      <c r="D272" s="77" t="s">
        <v>255</v>
      </c>
      <c r="E272" s="77">
        <v>28</v>
      </c>
      <c r="F272" s="77"/>
      <c r="G272" s="77" t="s">
        <v>260</v>
      </c>
      <c r="H272" s="77"/>
      <c r="I272" s="77">
        <v>36</v>
      </c>
      <c r="J272" s="77">
        <v>4</v>
      </c>
      <c r="K272" s="77">
        <v>80</v>
      </c>
      <c r="L272" s="77">
        <v>20</v>
      </c>
      <c r="M272" s="77"/>
      <c r="N272" s="77">
        <v>1</v>
      </c>
      <c r="O272" s="77" t="s">
        <v>129</v>
      </c>
      <c r="P272" s="77" t="s">
        <v>1169</v>
      </c>
      <c r="Q272" s="77">
        <v>1</v>
      </c>
      <c r="R272" s="77">
        <v>0</v>
      </c>
      <c r="S272" s="77"/>
      <c r="T272" s="77"/>
      <c r="U272" s="77"/>
      <c r="V272" s="77"/>
      <c r="W272" s="77" t="s">
        <v>1123</v>
      </c>
      <c r="X272" s="77">
        <v>3</v>
      </c>
      <c r="Y272" s="77" t="s">
        <v>1116</v>
      </c>
      <c r="Z272" s="77" t="s">
        <v>1136</v>
      </c>
      <c r="AA272" s="77" t="s">
        <v>1126</v>
      </c>
      <c r="AB272" s="77" t="s">
        <v>1127</v>
      </c>
      <c r="AC272" s="77" t="s">
        <v>1128</v>
      </c>
      <c r="AD272" s="77">
        <v>4</v>
      </c>
      <c r="AE272" s="77" t="s">
        <v>1129</v>
      </c>
      <c r="AF272" s="105"/>
    </row>
    <row r="273" spans="1:32" ht="15.75" hidden="1" thickBot="1" x14ac:dyDescent="0.3">
      <c r="A273" s="96" t="s">
        <v>1223</v>
      </c>
      <c r="B273" s="77" t="s">
        <v>254</v>
      </c>
      <c r="C273" s="77" t="s">
        <v>75</v>
      </c>
      <c r="D273" s="77" t="s">
        <v>255</v>
      </c>
      <c r="E273" s="77">
        <v>29</v>
      </c>
      <c r="F273" s="77"/>
      <c r="G273" s="77" t="s">
        <v>210</v>
      </c>
      <c r="H273" s="77"/>
      <c r="I273" s="77">
        <v>36</v>
      </c>
      <c r="J273" s="77">
        <v>4</v>
      </c>
      <c r="K273" s="77">
        <v>80</v>
      </c>
      <c r="L273" s="77">
        <v>20</v>
      </c>
      <c r="M273" s="77">
        <v>1</v>
      </c>
      <c r="N273" s="77"/>
      <c r="O273" s="77" t="s">
        <v>129</v>
      </c>
      <c r="P273" s="77" t="s">
        <v>1169</v>
      </c>
      <c r="Q273" s="77">
        <v>2</v>
      </c>
      <c r="R273" s="77">
        <v>0</v>
      </c>
      <c r="S273" s="77"/>
      <c r="T273" s="77"/>
      <c r="U273" s="77"/>
      <c r="V273" s="77"/>
      <c r="W273" s="77" t="s">
        <v>1123</v>
      </c>
      <c r="X273" s="77">
        <v>6</v>
      </c>
      <c r="Y273" s="77" t="s">
        <v>1116</v>
      </c>
      <c r="Z273" s="77" t="s">
        <v>1136</v>
      </c>
      <c r="AA273" s="77" t="s">
        <v>1126</v>
      </c>
      <c r="AB273" s="77" t="s">
        <v>1127</v>
      </c>
      <c r="AC273" s="77" t="s">
        <v>1128</v>
      </c>
      <c r="AD273" s="77">
        <v>4</v>
      </c>
      <c r="AE273" s="77" t="s">
        <v>1129</v>
      </c>
      <c r="AF273" s="105"/>
    </row>
    <row r="274" spans="1:32" ht="15.75" hidden="1" thickBot="1" x14ac:dyDescent="0.3">
      <c r="A274" s="96" t="s">
        <v>1223</v>
      </c>
      <c r="B274" s="77" t="s">
        <v>254</v>
      </c>
      <c r="C274" s="77" t="s">
        <v>75</v>
      </c>
      <c r="D274" s="77" t="s">
        <v>255</v>
      </c>
      <c r="E274" s="77">
        <v>30</v>
      </c>
      <c r="F274" s="77"/>
      <c r="G274" s="77" t="s">
        <v>210</v>
      </c>
      <c r="H274" s="77"/>
      <c r="I274" s="77">
        <v>36</v>
      </c>
      <c r="J274" s="77">
        <v>4</v>
      </c>
      <c r="K274" s="77">
        <v>25</v>
      </c>
      <c r="L274" s="77">
        <v>20</v>
      </c>
      <c r="M274" s="77">
        <v>1</v>
      </c>
      <c r="N274" s="77"/>
      <c r="O274" s="77" t="s">
        <v>129</v>
      </c>
      <c r="P274" s="77" t="s">
        <v>1198</v>
      </c>
      <c r="Q274" s="77">
        <v>2</v>
      </c>
      <c r="R274" s="77">
        <v>0</v>
      </c>
      <c r="S274" s="77"/>
      <c r="T274" s="77"/>
      <c r="U274" s="77"/>
      <c r="V274" s="77"/>
      <c r="W274" s="77" t="s">
        <v>1123</v>
      </c>
      <c r="X274" s="77">
        <v>2</v>
      </c>
      <c r="Y274" s="77" t="s">
        <v>1116</v>
      </c>
      <c r="Z274" s="77" t="s">
        <v>1136</v>
      </c>
      <c r="AA274" s="77" t="s">
        <v>1126</v>
      </c>
      <c r="AB274" s="77" t="s">
        <v>1127</v>
      </c>
      <c r="AC274" s="77" t="s">
        <v>1128</v>
      </c>
      <c r="AD274" s="77">
        <v>4</v>
      </c>
      <c r="AE274" s="77" t="s">
        <v>1182</v>
      </c>
      <c r="AF274" s="105"/>
    </row>
    <row r="275" spans="1:32" ht="15.75" hidden="1" thickBot="1" x14ac:dyDescent="0.3">
      <c r="A275" s="96" t="s">
        <v>1223</v>
      </c>
      <c r="B275" s="77" t="s">
        <v>254</v>
      </c>
      <c r="C275" s="77" t="s">
        <v>75</v>
      </c>
      <c r="D275" s="77" t="s">
        <v>255</v>
      </c>
      <c r="E275" s="77">
        <v>31</v>
      </c>
      <c r="F275" s="77"/>
      <c r="G275" s="77" t="s">
        <v>210</v>
      </c>
      <c r="H275" s="77"/>
      <c r="I275" s="77">
        <v>36</v>
      </c>
      <c r="J275" s="77">
        <v>12</v>
      </c>
      <c r="K275" s="77">
        <v>250</v>
      </c>
      <c r="L275" s="77">
        <v>20</v>
      </c>
      <c r="M275" s="77">
        <v>1</v>
      </c>
      <c r="N275" s="77"/>
      <c r="O275" s="77" t="s">
        <v>129</v>
      </c>
      <c r="P275" s="77" t="s">
        <v>1232</v>
      </c>
      <c r="Q275" s="77">
        <v>2</v>
      </c>
      <c r="R275" s="77">
        <v>0</v>
      </c>
      <c r="S275" s="77"/>
      <c r="T275" s="77"/>
      <c r="U275" s="77" t="s">
        <v>70</v>
      </c>
      <c r="V275" s="77"/>
      <c r="W275" s="77" t="s">
        <v>1123</v>
      </c>
      <c r="X275" s="77">
        <v>20</v>
      </c>
      <c r="Y275" s="77" t="s">
        <v>1116</v>
      </c>
      <c r="Z275" s="77" t="s">
        <v>1117</v>
      </c>
      <c r="AA275" s="77" t="s">
        <v>1118</v>
      </c>
      <c r="AB275" s="77" t="s">
        <v>1118</v>
      </c>
      <c r="AC275" s="77" t="s">
        <v>1118</v>
      </c>
      <c r="AD275" s="77">
        <v>12</v>
      </c>
      <c r="AE275" s="77" t="s">
        <v>1119</v>
      </c>
      <c r="AF275" s="105"/>
    </row>
    <row r="276" spans="1:32" ht="15.75" hidden="1" thickBot="1" x14ac:dyDescent="0.3">
      <c r="A276" s="96" t="s">
        <v>1223</v>
      </c>
      <c r="B276" s="77" t="s">
        <v>254</v>
      </c>
      <c r="C276" s="77" t="s">
        <v>75</v>
      </c>
      <c r="D276" s="77" t="s">
        <v>255</v>
      </c>
      <c r="E276" s="77">
        <v>32</v>
      </c>
      <c r="F276" s="77"/>
      <c r="G276" s="77" t="s">
        <v>210</v>
      </c>
      <c r="H276" s="77"/>
      <c r="I276" s="77">
        <v>36</v>
      </c>
      <c r="J276" s="77">
        <v>4</v>
      </c>
      <c r="K276" s="77">
        <v>50</v>
      </c>
      <c r="L276" s="77">
        <v>20</v>
      </c>
      <c r="M276" s="77">
        <v>1</v>
      </c>
      <c r="N276" s="77"/>
      <c r="O276" s="77" t="s">
        <v>129</v>
      </c>
      <c r="P276" s="77" t="s">
        <v>1171</v>
      </c>
      <c r="Q276" s="77">
        <v>2</v>
      </c>
      <c r="R276" s="77">
        <v>0</v>
      </c>
      <c r="S276" s="77"/>
      <c r="T276" s="77"/>
      <c r="U276" s="77" t="s">
        <v>70</v>
      </c>
      <c r="V276" s="77"/>
      <c r="W276" s="77" t="s">
        <v>1123</v>
      </c>
      <c r="X276" s="77">
        <v>4</v>
      </c>
      <c r="Y276" s="77" t="s">
        <v>1116</v>
      </c>
      <c r="Z276" s="77" t="s">
        <v>1136</v>
      </c>
      <c r="AA276" s="77" t="s">
        <v>1126</v>
      </c>
      <c r="AB276" s="77" t="s">
        <v>1127</v>
      </c>
      <c r="AC276" s="77" t="s">
        <v>1128</v>
      </c>
      <c r="AD276" s="77">
        <v>4</v>
      </c>
      <c r="AE276" s="77" t="s">
        <v>1172</v>
      </c>
      <c r="AF276" s="105"/>
    </row>
    <row r="277" spans="1:32" ht="15.75" hidden="1" thickBot="1" x14ac:dyDescent="0.3">
      <c r="A277" s="96" t="s">
        <v>1223</v>
      </c>
      <c r="B277" s="77" t="s">
        <v>254</v>
      </c>
      <c r="C277" s="77" t="s">
        <v>75</v>
      </c>
      <c r="D277" s="77" t="s">
        <v>255</v>
      </c>
      <c r="E277" s="77">
        <v>33</v>
      </c>
      <c r="F277" s="77"/>
      <c r="G277" s="77" t="s">
        <v>210</v>
      </c>
      <c r="H277" s="77"/>
      <c r="I277" s="77">
        <v>36</v>
      </c>
      <c r="J277" s="77">
        <v>4</v>
      </c>
      <c r="K277" s="77">
        <v>50</v>
      </c>
      <c r="L277" s="77">
        <v>20</v>
      </c>
      <c r="M277" s="77">
        <v>1</v>
      </c>
      <c r="N277" s="77"/>
      <c r="O277" s="77" t="s">
        <v>129</v>
      </c>
      <c r="P277" s="77" t="s">
        <v>1171</v>
      </c>
      <c r="Q277" s="77">
        <v>2</v>
      </c>
      <c r="R277" s="77">
        <v>0</v>
      </c>
      <c r="S277" s="77"/>
      <c r="T277" s="77"/>
      <c r="U277" s="77"/>
      <c r="V277" s="77" t="s">
        <v>76</v>
      </c>
      <c r="W277" s="77" t="s">
        <v>1123</v>
      </c>
      <c r="X277" s="77">
        <v>4</v>
      </c>
      <c r="Y277" s="77" t="s">
        <v>1116</v>
      </c>
      <c r="Z277" s="77" t="s">
        <v>1136</v>
      </c>
      <c r="AA277" s="77" t="s">
        <v>1126</v>
      </c>
      <c r="AB277" s="77" t="s">
        <v>1127</v>
      </c>
      <c r="AC277" s="77" t="s">
        <v>1128</v>
      </c>
      <c r="AD277" s="77">
        <v>4</v>
      </c>
      <c r="AE277" s="77" t="s">
        <v>1172</v>
      </c>
      <c r="AF277" s="105"/>
    </row>
    <row r="278" spans="1:32" ht="15.75" hidden="1" thickBot="1" x14ac:dyDescent="0.3">
      <c r="A278" s="96" t="s">
        <v>1223</v>
      </c>
      <c r="B278" s="77" t="s">
        <v>254</v>
      </c>
      <c r="C278" s="77" t="s">
        <v>75</v>
      </c>
      <c r="D278" s="77" t="s">
        <v>255</v>
      </c>
      <c r="E278" s="77">
        <v>34</v>
      </c>
      <c r="F278" s="77"/>
      <c r="G278" s="77" t="s">
        <v>210</v>
      </c>
      <c r="H278" s="77"/>
      <c r="I278" s="77">
        <v>36</v>
      </c>
      <c r="J278" s="77">
        <v>4</v>
      </c>
      <c r="K278" s="77">
        <v>25</v>
      </c>
      <c r="L278" s="77">
        <v>20</v>
      </c>
      <c r="M278" s="77">
        <v>1</v>
      </c>
      <c r="N278" s="77"/>
      <c r="O278" s="77" t="s">
        <v>129</v>
      </c>
      <c r="P278" s="77" t="s">
        <v>1171</v>
      </c>
      <c r="Q278" s="77">
        <v>2</v>
      </c>
      <c r="R278" s="77">
        <v>0</v>
      </c>
      <c r="S278" s="77"/>
      <c r="T278" s="77"/>
      <c r="U278" s="77"/>
      <c r="V278" s="77" t="s">
        <v>76</v>
      </c>
      <c r="W278" s="77" t="s">
        <v>1123</v>
      </c>
      <c r="X278" s="77">
        <v>2</v>
      </c>
      <c r="Y278" s="77" t="s">
        <v>1116</v>
      </c>
      <c r="Z278" s="77" t="s">
        <v>1136</v>
      </c>
      <c r="AA278" s="77" t="s">
        <v>1126</v>
      </c>
      <c r="AB278" s="77" t="s">
        <v>1127</v>
      </c>
      <c r="AC278" s="77" t="s">
        <v>1128</v>
      </c>
      <c r="AD278" s="77">
        <v>4</v>
      </c>
      <c r="AE278" s="77" t="s">
        <v>1182</v>
      </c>
      <c r="AF278" s="105"/>
    </row>
    <row r="279" spans="1:32" ht="15.75" hidden="1" thickBot="1" x14ac:dyDescent="0.3">
      <c r="A279" s="96" t="s">
        <v>1223</v>
      </c>
      <c r="B279" s="77" t="s">
        <v>254</v>
      </c>
      <c r="C279" s="77" t="s">
        <v>75</v>
      </c>
      <c r="D279" s="77" t="s">
        <v>261</v>
      </c>
      <c r="E279" s="77" t="s">
        <v>81</v>
      </c>
      <c r="F279" s="77"/>
      <c r="G279" s="77" t="s">
        <v>259</v>
      </c>
      <c r="H279" s="77"/>
      <c r="I279" s="77">
        <v>36</v>
      </c>
      <c r="J279" s="77">
        <v>4</v>
      </c>
      <c r="K279" s="77">
        <v>25</v>
      </c>
      <c r="L279" s="77">
        <v>20</v>
      </c>
      <c r="M279" s="77"/>
      <c r="N279" s="77">
        <v>1</v>
      </c>
      <c r="O279" s="77" t="s">
        <v>129</v>
      </c>
      <c r="P279" s="77" t="s">
        <v>1240</v>
      </c>
      <c r="Q279" s="77">
        <v>1</v>
      </c>
      <c r="R279" s="77">
        <v>0</v>
      </c>
      <c r="S279" s="77"/>
      <c r="T279" s="77"/>
      <c r="U279" s="77" t="s">
        <v>70</v>
      </c>
      <c r="V279" s="77"/>
      <c r="W279" s="77" t="s">
        <v>1123</v>
      </c>
      <c r="X279" s="77">
        <v>1</v>
      </c>
      <c r="Y279" s="77" t="s">
        <v>1116</v>
      </c>
      <c r="Z279" s="77" t="s">
        <v>1136</v>
      </c>
      <c r="AA279" s="77" t="s">
        <v>1126</v>
      </c>
      <c r="AB279" s="77" t="s">
        <v>1127</v>
      </c>
      <c r="AC279" s="77" t="s">
        <v>1128</v>
      </c>
      <c r="AD279" s="77">
        <v>4</v>
      </c>
      <c r="AE279" s="77" t="s">
        <v>1182</v>
      </c>
      <c r="AF279" s="105"/>
    </row>
    <row r="280" spans="1:32" ht="15.75" hidden="1" thickBot="1" x14ac:dyDescent="0.3">
      <c r="A280" s="96" t="s">
        <v>1223</v>
      </c>
      <c r="B280" s="77" t="s">
        <v>254</v>
      </c>
      <c r="C280" s="77" t="s">
        <v>75</v>
      </c>
      <c r="D280" s="77" t="s">
        <v>261</v>
      </c>
      <c r="E280" s="77" t="s">
        <v>82</v>
      </c>
      <c r="F280" s="77"/>
      <c r="G280" s="77" t="s">
        <v>259</v>
      </c>
      <c r="H280" s="77"/>
      <c r="I280" s="77">
        <v>36</v>
      </c>
      <c r="J280" s="77">
        <v>4</v>
      </c>
      <c r="K280" s="77">
        <v>25</v>
      </c>
      <c r="L280" s="77">
        <v>20</v>
      </c>
      <c r="M280" s="77"/>
      <c r="N280" s="77">
        <v>1</v>
      </c>
      <c r="O280" s="77" t="s">
        <v>129</v>
      </c>
      <c r="P280" s="77" t="s">
        <v>1240</v>
      </c>
      <c r="Q280" s="77">
        <v>1</v>
      </c>
      <c r="R280" s="77">
        <v>0</v>
      </c>
      <c r="S280" s="77"/>
      <c r="T280" s="77"/>
      <c r="U280" s="77" t="s">
        <v>70</v>
      </c>
      <c r="V280" s="77" t="s">
        <v>76</v>
      </c>
      <c r="W280" s="77" t="s">
        <v>1123</v>
      </c>
      <c r="X280" s="77">
        <v>1</v>
      </c>
      <c r="Y280" s="77" t="s">
        <v>1116</v>
      </c>
      <c r="Z280" s="77" t="s">
        <v>1136</v>
      </c>
      <c r="AA280" s="77" t="s">
        <v>1126</v>
      </c>
      <c r="AB280" s="77" t="s">
        <v>1127</v>
      </c>
      <c r="AC280" s="77" t="s">
        <v>1128</v>
      </c>
      <c r="AD280" s="77">
        <v>4</v>
      </c>
      <c r="AE280" s="77" t="s">
        <v>1182</v>
      </c>
      <c r="AF280" s="105"/>
    </row>
    <row r="281" spans="1:32" ht="15.75" hidden="1" thickBot="1" x14ac:dyDescent="0.3">
      <c r="A281" s="96" t="s">
        <v>1223</v>
      </c>
      <c r="B281" s="77" t="s">
        <v>254</v>
      </c>
      <c r="C281" s="77" t="s">
        <v>75</v>
      </c>
      <c r="D281" s="77" t="s">
        <v>261</v>
      </c>
      <c r="E281" s="77" t="s">
        <v>112</v>
      </c>
      <c r="F281" s="77"/>
      <c r="G281" s="77" t="s">
        <v>259</v>
      </c>
      <c r="H281" s="77"/>
      <c r="I281" s="77">
        <v>36</v>
      </c>
      <c r="J281" s="77">
        <v>4</v>
      </c>
      <c r="K281" s="77">
        <v>25</v>
      </c>
      <c r="L281" s="77">
        <v>20</v>
      </c>
      <c r="M281" s="77"/>
      <c r="N281" s="77">
        <v>1</v>
      </c>
      <c r="O281" s="77" t="s">
        <v>129</v>
      </c>
      <c r="P281" s="77" t="s">
        <v>1240</v>
      </c>
      <c r="Q281" s="77">
        <v>1</v>
      </c>
      <c r="R281" s="77">
        <v>0</v>
      </c>
      <c r="S281" s="77"/>
      <c r="T281" s="77"/>
      <c r="U281" s="77" t="s">
        <v>70</v>
      </c>
      <c r="V281" s="77" t="s">
        <v>76</v>
      </c>
      <c r="W281" s="77" t="s">
        <v>1123</v>
      </c>
      <c r="X281" s="77">
        <v>1</v>
      </c>
      <c r="Y281" s="77" t="s">
        <v>1116</v>
      </c>
      <c r="Z281" s="77" t="s">
        <v>1136</v>
      </c>
      <c r="AA281" s="77" t="s">
        <v>1126</v>
      </c>
      <c r="AB281" s="77" t="s">
        <v>1127</v>
      </c>
      <c r="AC281" s="77" t="s">
        <v>1128</v>
      </c>
      <c r="AD281" s="77">
        <v>4</v>
      </c>
      <c r="AE281" s="77" t="s">
        <v>1182</v>
      </c>
      <c r="AF281" s="105"/>
    </row>
    <row r="282" spans="1:32" ht="15.75" hidden="1" thickBot="1" x14ac:dyDescent="0.3">
      <c r="A282" s="96" t="s">
        <v>1223</v>
      </c>
      <c r="B282" s="77" t="s">
        <v>254</v>
      </c>
      <c r="C282" s="77" t="s">
        <v>75</v>
      </c>
      <c r="D282" s="77" t="s">
        <v>261</v>
      </c>
      <c r="E282" s="77" t="s">
        <v>105</v>
      </c>
      <c r="F282" s="77"/>
      <c r="G282" s="77" t="s">
        <v>259</v>
      </c>
      <c r="H282" s="77"/>
      <c r="I282" s="77">
        <v>36</v>
      </c>
      <c r="J282" s="77">
        <v>4</v>
      </c>
      <c r="K282" s="77">
        <v>25</v>
      </c>
      <c r="L282" s="77">
        <v>20</v>
      </c>
      <c r="M282" s="77"/>
      <c r="N282" s="77">
        <v>1</v>
      </c>
      <c r="O282" s="77" t="s">
        <v>129</v>
      </c>
      <c r="P282" s="77" t="s">
        <v>1240</v>
      </c>
      <c r="Q282" s="77">
        <v>1</v>
      </c>
      <c r="R282" s="77">
        <v>0</v>
      </c>
      <c r="S282" s="77"/>
      <c r="T282" s="77"/>
      <c r="U282" s="77" t="s">
        <v>70</v>
      </c>
      <c r="V282" s="77"/>
      <c r="W282" s="77" t="s">
        <v>1123</v>
      </c>
      <c r="X282" s="77">
        <v>1</v>
      </c>
      <c r="Y282" s="77" t="s">
        <v>1116</v>
      </c>
      <c r="Z282" s="77" t="s">
        <v>1136</v>
      </c>
      <c r="AA282" s="77" t="s">
        <v>1126</v>
      </c>
      <c r="AB282" s="77" t="s">
        <v>1127</v>
      </c>
      <c r="AC282" s="77" t="s">
        <v>1128</v>
      </c>
      <c r="AD282" s="77">
        <v>4</v>
      </c>
      <c r="AE282" s="77" t="s">
        <v>1182</v>
      </c>
      <c r="AF282" s="105"/>
    </row>
    <row r="283" spans="1:32" ht="30.75" hidden="1" thickBot="1" x14ac:dyDescent="0.3">
      <c r="A283" s="96" t="s">
        <v>1223</v>
      </c>
      <c r="B283" s="77" t="s">
        <v>254</v>
      </c>
      <c r="C283" s="77" t="s">
        <v>75</v>
      </c>
      <c r="D283" s="77" t="s">
        <v>1253</v>
      </c>
      <c r="E283" s="77" t="s">
        <v>73</v>
      </c>
      <c r="F283" s="77"/>
      <c r="G283" s="77" t="s">
        <v>1254</v>
      </c>
      <c r="H283" s="77"/>
      <c r="I283" s="77">
        <v>36</v>
      </c>
      <c r="J283" s="77">
        <v>8</v>
      </c>
      <c r="K283" s="77">
        <v>100</v>
      </c>
      <c r="L283" s="77">
        <v>20</v>
      </c>
      <c r="M283" s="77"/>
      <c r="N283" s="77"/>
      <c r="O283" s="77" t="s">
        <v>129</v>
      </c>
      <c r="P283" s="77"/>
      <c r="Q283" s="77">
        <v>0</v>
      </c>
      <c r="R283" s="77">
        <v>0</v>
      </c>
      <c r="S283" s="77"/>
      <c r="T283" s="77"/>
      <c r="U283" s="77"/>
      <c r="V283" s="77" t="s">
        <v>105</v>
      </c>
      <c r="W283" s="77" t="s">
        <v>1123</v>
      </c>
      <c r="X283" s="77">
        <v>4</v>
      </c>
      <c r="Y283" s="77" t="s">
        <v>1116</v>
      </c>
      <c r="Z283" s="77"/>
      <c r="AA283" s="77"/>
      <c r="AB283" s="77"/>
      <c r="AC283" s="77"/>
      <c r="AD283" s="77"/>
      <c r="AE283" s="77"/>
      <c r="AF283" s="105"/>
    </row>
    <row r="284" spans="1:32" ht="30.75" hidden="1" thickBot="1" x14ac:dyDescent="0.3">
      <c r="A284" s="96" t="s">
        <v>1223</v>
      </c>
      <c r="B284" s="77" t="s">
        <v>254</v>
      </c>
      <c r="C284" s="77" t="s">
        <v>75</v>
      </c>
      <c r="D284" s="77" t="s">
        <v>1253</v>
      </c>
      <c r="E284" s="77" t="s">
        <v>83</v>
      </c>
      <c r="F284" s="77"/>
      <c r="G284" s="77" t="s">
        <v>1255</v>
      </c>
      <c r="H284" s="77"/>
      <c r="I284" s="77">
        <v>36</v>
      </c>
      <c r="J284" s="77" t="e">
        <v>#N/A</v>
      </c>
      <c r="K284" s="77"/>
      <c r="L284" s="77"/>
      <c r="M284" s="77"/>
      <c r="N284" s="77"/>
      <c r="O284" s="77"/>
      <c r="P284" s="77"/>
      <c r="Q284" s="77">
        <v>0</v>
      </c>
      <c r="R284" s="77">
        <v>0</v>
      </c>
      <c r="S284" s="77"/>
      <c r="T284" s="77"/>
      <c r="U284" s="77"/>
      <c r="V284" s="77" t="s">
        <v>105</v>
      </c>
      <c r="W284" s="77"/>
      <c r="X284" s="77">
        <v>0</v>
      </c>
      <c r="Y284" s="77" t="s">
        <v>1116</v>
      </c>
      <c r="Z284" s="77"/>
      <c r="AA284" s="77"/>
      <c r="AB284" s="77"/>
      <c r="AC284" s="77"/>
      <c r="AD284" s="77"/>
      <c r="AE284" s="77"/>
      <c r="AF284" s="105"/>
    </row>
    <row r="285" spans="1:32" ht="30.75" hidden="1" thickBot="1" x14ac:dyDescent="0.3">
      <c r="A285" s="96" t="s">
        <v>1223</v>
      </c>
      <c r="B285" s="77" t="s">
        <v>254</v>
      </c>
      <c r="C285" s="77" t="s">
        <v>75</v>
      </c>
      <c r="D285" s="77" t="s">
        <v>1253</v>
      </c>
      <c r="E285" s="77" t="s">
        <v>75</v>
      </c>
      <c r="F285" s="77"/>
      <c r="G285" s="77" t="s">
        <v>1256</v>
      </c>
      <c r="H285" s="77"/>
      <c r="I285" s="77">
        <v>36</v>
      </c>
      <c r="J285" s="77" t="e">
        <v>#N/A</v>
      </c>
      <c r="K285" s="77"/>
      <c r="L285" s="77"/>
      <c r="M285" s="77"/>
      <c r="N285" s="77"/>
      <c r="O285" s="77"/>
      <c r="P285" s="77"/>
      <c r="Q285" s="77">
        <v>0</v>
      </c>
      <c r="R285" s="77">
        <v>0</v>
      </c>
      <c r="S285" s="77"/>
      <c r="T285" s="77"/>
      <c r="U285" s="77"/>
      <c r="V285" s="77" t="s">
        <v>105</v>
      </c>
      <c r="W285" s="77"/>
      <c r="X285" s="77">
        <v>0</v>
      </c>
      <c r="Y285" s="77" t="s">
        <v>1116</v>
      </c>
      <c r="Z285" s="77"/>
      <c r="AA285" s="77"/>
      <c r="AB285" s="77"/>
      <c r="AC285" s="77"/>
      <c r="AD285" s="77"/>
      <c r="AE285" s="77"/>
      <c r="AF285" s="105"/>
    </row>
    <row r="286" spans="1:32" ht="30.75" hidden="1" thickBot="1" x14ac:dyDescent="0.3">
      <c r="A286" s="96" t="s">
        <v>1223</v>
      </c>
      <c r="B286" s="77" t="s">
        <v>254</v>
      </c>
      <c r="C286" s="77" t="s">
        <v>75</v>
      </c>
      <c r="D286" s="77" t="s">
        <v>1253</v>
      </c>
      <c r="E286" s="77" t="s">
        <v>70</v>
      </c>
      <c r="F286" s="77"/>
      <c r="G286" s="77" t="s">
        <v>1257</v>
      </c>
      <c r="H286" s="77"/>
      <c r="I286" s="77">
        <v>36</v>
      </c>
      <c r="J286" s="77" t="e">
        <v>#N/A</v>
      </c>
      <c r="K286" s="77"/>
      <c r="L286" s="77"/>
      <c r="M286" s="77"/>
      <c r="N286" s="77"/>
      <c r="O286" s="77"/>
      <c r="P286" s="77"/>
      <c r="Q286" s="77">
        <v>0</v>
      </c>
      <c r="R286" s="77">
        <v>0</v>
      </c>
      <c r="S286" s="77"/>
      <c r="T286" s="77"/>
      <c r="U286" s="77"/>
      <c r="V286" s="77" t="s">
        <v>105</v>
      </c>
      <c r="W286" s="77"/>
      <c r="X286" s="77">
        <v>0</v>
      </c>
      <c r="Y286" s="77" t="s">
        <v>1116</v>
      </c>
      <c r="Z286" s="77"/>
      <c r="AA286" s="77"/>
      <c r="AB286" s="77"/>
      <c r="AC286" s="77"/>
      <c r="AD286" s="77"/>
      <c r="AE286" s="77"/>
      <c r="AF286" s="105"/>
    </row>
    <row r="287" spans="1:32" ht="30.75" hidden="1" thickBot="1" x14ac:dyDescent="0.3">
      <c r="A287" s="96" t="s">
        <v>1223</v>
      </c>
      <c r="B287" s="77" t="s">
        <v>254</v>
      </c>
      <c r="C287" s="77" t="s">
        <v>75</v>
      </c>
      <c r="D287" s="77" t="s">
        <v>1253</v>
      </c>
      <c r="E287" s="77" t="s">
        <v>76</v>
      </c>
      <c r="F287" s="77"/>
      <c r="G287" s="77" t="s">
        <v>1251</v>
      </c>
      <c r="H287" s="77"/>
      <c r="I287" s="77">
        <v>36</v>
      </c>
      <c r="J287" s="77">
        <v>12</v>
      </c>
      <c r="K287" s="77">
        <v>250</v>
      </c>
      <c r="L287" s="77">
        <v>20</v>
      </c>
      <c r="M287" s="77"/>
      <c r="N287" s="77"/>
      <c r="O287" s="77" t="s">
        <v>129</v>
      </c>
      <c r="P287" s="77"/>
      <c r="Q287" s="77">
        <v>0</v>
      </c>
      <c r="R287" s="77">
        <v>0</v>
      </c>
      <c r="S287" s="77"/>
      <c r="T287" s="77"/>
      <c r="U287" s="77" t="s">
        <v>70</v>
      </c>
      <c r="V287" s="77"/>
      <c r="W287" s="77" t="s">
        <v>1123</v>
      </c>
      <c r="X287" s="77">
        <v>10</v>
      </c>
      <c r="Y287" s="77" t="s">
        <v>1116</v>
      </c>
      <c r="Z287" s="77"/>
      <c r="AA287" s="77"/>
      <c r="AB287" s="77"/>
      <c r="AC287" s="77"/>
      <c r="AD287" s="77"/>
      <c r="AE287" s="77"/>
      <c r="AF287" s="105"/>
    </row>
    <row r="288" spans="1:32" ht="30.75" hidden="1" thickBot="1" x14ac:dyDescent="0.3">
      <c r="A288" s="96" t="s">
        <v>1223</v>
      </c>
      <c r="B288" s="77" t="s">
        <v>254</v>
      </c>
      <c r="C288" s="77" t="s">
        <v>75</v>
      </c>
      <c r="D288" s="77" t="s">
        <v>262</v>
      </c>
      <c r="E288" s="77" t="s">
        <v>73</v>
      </c>
      <c r="F288" s="77"/>
      <c r="G288" s="77" t="s">
        <v>1258</v>
      </c>
      <c r="H288" s="77"/>
      <c r="I288" s="77">
        <v>36</v>
      </c>
      <c r="J288" s="77">
        <v>8</v>
      </c>
      <c r="K288" s="77">
        <v>100</v>
      </c>
      <c r="L288" s="77">
        <v>20</v>
      </c>
      <c r="M288" s="77"/>
      <c r="N288" s="77"/>
      <c r="O288" s="77" t="s">
        <v>129</v>
      </c>
      <c r="P288" s="77"/>
      <c r="Q288" s="77">
        <v>0</v>
      </c>
      <c r="R288" s="77">
        <v>0</v>
      </c>
      <c r="S288" s="77"/>
      <c r="T288" s="77"/>
      <c r="U288" s="77"/>
      <c r="V288" s="77" t="s">
        <v>105</v>
      </c>
      <c r="W288" s="77" t="s">
        <v>1123</v>
      </c>
      <c r="X288" s="77">
        <v>4</v>
      </c>
      <c r="Y288" s="77" t="s">
        <v>1116</v>
      </c>
      <c r="Z288" s="77"/>
      <c r="AA288" s="77"/>
      <c r="AB288" s="77"/>
      <c r="AC288" s="77"/>
      <c r="AD288" s="77"/>
      <c r="AE288" s="77"/>
      <c r="AF288" s="105"/>
    </row>
    <row r="289" spans="1:32" ht="30.75" hidden="1" thickBot="1" x14ac:dyDescent="0.3">
      <c r="A289" s="96" t="s">
        <v>1223</v>
      </c>
      <c r="B289" s="77" t="s">
        <v>254</v>
      </c>
      <c r="C289" s="77" t="s">
        <v>75</v>
      </c>
      <c r="D289" s="77" t="s">
        <v>262</v>
      </c>
      <c r="E289" s="77" t="s">
        <v>83</v>
      </c>
      <c r="F289" s="77"/>
      <c r="G289" s="77" t="s">
        <v>1259</v>
      </c>
      <c r="H289" s="77"/>
      <c r="I289" s="77">
        <v>36</v>
      </c>
      <c r="J289" s="77" t="e">
        <v>#N/A</v>
      </c>
      <c r="K289" s="77"/>
      <c r="L289" s="77"/>
      <c r="M289" s="77"/>
      <c r="N289" s="77"/>
      <c r="O289" s="77"/>
      <c r="P289" s="77"/>
      <c r="Q289" s="77">
        <v>0</v>
      </c>
      <c r="R289" s="77">
        <v>0</v>
      </c>
      <c r="S289" s="77"/>
      <c r="T289" s="77"/>
      <c r="U289" s="77"/>
      <c r="V289" s="77" t="s">
        <v>105</v>
      </c>
      <c r="W289" s="77"/>
      <c r="X289" s="77">
        <v>0</v>
      </c>
      <c r="Y289" s="77" t="s">
        <v>1116</v>
      </c>
      <c r="Z289" s="77"/>
      <c r="AA289" s="77"/>
      <c r="AB289" s="77"/>
      <c r="AC289" s="77"/>
      <c r="AD289" s="77"/>
      <c r="AE289" s="77"/>
      <c r="AF289" s="105"/>
    </row>
    <row r="290" spans="1:32" ht="30.75" hidden="1" thickBot="1" x14ac:dyDescent="0.3">
      <c r="A290" s="96" t="s">
        <v>1223</v>
      </c>
      <c r="B290" s="77" t="s">
        <v>254</v>
      </c>
      <c r="C290" s="77" t="s">
        <v>75</v>
      </c>
      <c r="D290" s="77" t="s">
        <v>262</v>
      </c>
      <c r="E290" s="77" t="s">
        <v>75</v>
      </c>
      <c r="F290" s="77"/>
      <c r="G290" s="77" t="s">
        <v>1260</v>
      </c>
      <c r="H290" s="77"/>
      <c r="I290" s="77">
        <v>36</v>
      </c>
      <c r="J290" s="77" t="e">
        <v>#N/A</v>
      </c>
      <c r="K290" s="77"/>
      <c r="L290" s="77"/>
      <c r="M290" s="77"/>
      <c r="N290" s="77"/>
      <c r="O290" s="77"/>
      <c r="P290" s="77"/>
      <c r="Q290" s="77">
        <v>0</v>
      </c>
      <c r="R290" s="77">
        <v>0</v>
      </c>
      <c r="S290" s="77"/>
      <c r="T290" s="77"/>
      <c r="U290" s="77"/>
      <c r="V290" s="77" t="s">
        <v>105</v>
      </c>
      <c r="W290" s="77"/>
      <c r="X290" s="77">
        <v>0</v>
      </c>
      <c r="Y290" s="77" t="s">
        <v>1116</v>
      </c>
      <c r="Z290" s="77"/>
      <c r="AA290" s="77"/>
      <c r="AB290" s="77"/>
      <c r="AC290" s="77"/>
      <c r="AD290" s="77"/>
      <c r="AE290" s="77"/>
      <c r="AF290" s="105"/>
    </row>
    <row r="291" spans="1:32" ht="30.75" hidden="1" thickBot="1" x14ac:dyDescent="0.3">
      <c r="A291" s="96" t="s">
        <v>1223</v>
      </c>
      <c r="B291" s="77" t="s">
        <v>254</v>
      </c>
      <c r="C291" s="77" t="s">
        <v>75</v>
      </c>
      <c r="D291" s="77" t="s">
        <v>262</v>
      </c>
      <c r="E291" s="77" t="s">
        <v>70</v>
      </c>
      <c r="F291" s="77"/>
      <c r="G291" s="77" t="s">
        <v>1261</v>
      </c>
      <c r="H291" s="77"/>
      <c r="I291" s="77">
        <v>36</v>
      </c>
      <c r="J291" s="77" t="e">
        <v>#N/A</v>
      </c>
      <c r="K291" s="77"/>
      <c r="L291" s="77"/>
      <c r="M291" s="77"/>
      <c r="N291" s="77"/>
      <c r="O291" s="77"/>
      <c r="P291" s="77"/>
      <c r="Q291" s="77">
        <v>0</v>
      </c>
      <c r="R291" s="77">
        <v>0</v>
      </c>
      <c r="S291" s="77"/>
      <c r="T291" s="77"/>
      <c r="U291" s="77"/>
      <c r="V291" s="77" t="s">
        <v>105</v>
      </c>
      <c r="W291" s="77"/>
      <c r="X291" s="77">
        <v>0</v>
      </c>
      <c r="Y291" s="77" t="s">
        <v>1116</v>
      </c>
      <c r="Z291" s="77"/>
      <c r="AA291" s="77"/>
      <c r="AB291" s="77"/>
      <c r="AC291" s="77"/>
      <c r="AD291" s="77"/>
      <c r="AE291" s="77"/>
      <c r="AF291" s="105"/>
    </row>
    <row r="292" spans="1:32" ht="30.75" hidden="1" thickBot="1" x14ac:dyDescent="0.3">
      <c r="A292" s="96" t="s">
        <v>1223</v>
      </c>
      <c r="B292" s="77" t="s">
        <v>254</v>
      </c>
      <c r="C292" s="77" t="s">
        <v>75</v>
      </c>
      <c r="D292" s="77" t="s">
        <v>262</v>
      </c>
      <c r="E292" s="77" t="s">
        <v>76</v>
      </c>
      <c r="F292" s="77"/>
      <c r="G292" s="77" t="s">
        <v>263</v>
      </c>
      <c r="H292" s="77"/>
      <c r="I292" s="77">
        <v>36</v>
      </c>
      <c r="J292" s="77">
        <v>12</v>
      </c>
      <c r="K292" s="77">
        <v>250</v>
      </c>
      <c r="L292" s="77">
        <v>20</v>
      </c>
      <c r="M292" s="77"/>
      <c r="N292" s="77"/>
      <c r="O292" s="77" t="s">
        <v>129</v>
      </c>
      <c r="P292" s="77" t="s">
        <v>1232</v>
      </c>
      <c r="Q292" s="77">
        <v>0</v>
      </c>
      <c r="R292" s="77">
        <v>1</v>
      </c>
      <c r="S292" s="77" t="s">
        <v>1123</v>
      </c>
      <c r="T292" s="77">
        <v>1</v>
      </c>
      <c r="U292" s="77" t="s">
        <v>115</v>
      </c>
      <c r="V292" s="77"/>
      <c r="W292" s="77" t="s">
        <v>1123</v>
      </c>
      <c r="X292" s="77">
        <v>10</v>
      </c>
      <c r="Y292" s="77" t="s">
        <v>1116</v>
      </c>
      <c r="Z292" s="77" t="s">
        <v>1117</v>
      </c>
      <c r="AA292" s="77" t="s">
        <v>1118</v>
      </c>
      <c r="AB292" s="77" t="s">
        <v>1118</v>
      </c>
      <c r="AC292" s="77" t="s">
        <v>1118</v>
      </c>
      <c r="AD292" s="77">
        <v>12</v>
      </c>
      <c r="AE292" s="77" t="s">
        <v>1119</v>
      </c>
      <c r="AF292" s="105"/>
    </row>
    <row r="293" spans="1:32" ht="30.75" hidden="1" thickBot="1" x14ac:dyDescent="0.3">
      <c r="A293" s="96" t="s">
        <v>1223</v>
      </c>
      <c r="B293" s="77" t="s">
        <v>254</v>
      </c>
      <c r="C293" s="77" t="s">
        <v>75</v>
      </c>
      <c r="D293" s="77" t="s">
        <v>264</v>
      </c>
      <c r="E293" s="77">
        <v>3</v>
      </c>
      <c r="F293" s="77" t="s">
        <v>1230</v>
      </c>
      <c r="G293" s="77" t="s">
        <v>282</v>
      </c>
      <c r="H293" s="77"/>
      <c r="I293" s="77">
        <v>36</v>
      </c>
      <c r="J293" s="77" t="e">
        <v>#N/A</v>
      </c>
      <c r="K293" s="77">
        <v>1100</v>
      </c>
      <c r="L293" s="77">
        <v>20</v>
      </c>
      <c r="M293" s="77"/>
      <c r="N293" s="77"/>
      <c r="O293" s="77" t="s">
        <v>129</v>
      </c>
      <c r="P293" s="77" t="s">
        <v>1232</v>
      </c>
      <c r="Q293" s="77">
        <v>0</v>
      </c>
      <c r="R293" s="77">
        <v>0</v>
      </c>
      <c r="S293" s="77" t="s">
        <v>1123</v>
      </c>
      <c r="T293" s="77">
        <v>1</v>
      </c>
      <c r="U293" s="77" t="s">
        <v>115</v>
      </c>
      <c r="V293" s="77" t="s">
        <v>76</v>
      </c>
      <c r="W293" s="77" t="s">
        <v>1123</v>
      </c>
      <c r="X293" s="77">
        <v>44</v>
      </c>
      <c r="Y293" s="77" t="s">
        <v>1116</v>
      </c>
      <c r="Z293" s="77" t="s">
        <v>1117</v>
      </c>
      <c r="AA293" s="77" t="s">
        <v>1118</v>
      </c>
      <c r="AB293" s="77" t="s">
        <v>1118</v>
      </c>
      <c r="AC293" s="77" t="s">
        <v>1118</v>
      </c>
      <c r="AD293" s="77">
        <v>40</v>
      </c>
      <c r="AE293" s="77" t="s">
        <v>1119</v>
      </c>
      <c r="AF293" s="105"/>
    </row>
    <row r="294" spans="1:32" ht="30.75" hidden="1" thickBot="1" x14ac:dyDescent="0.3">
      <c r="A294" s="96" t="s">
        <v>1223</v>
      </c>
      <c r="B294" s="77" t="s">
        <v>254</v>
      </c>
      <c r="C294" s="77" t="s">
        <v>75</v>
      </c>
      <c r="D294" s="77" t="s">
        <v>264</v>
      </c>
      <c r="E294" s="77">
        <v>25</v>
      </c>
      <c r="F294" s="77" t="s">
        <v>1250</v>
      </c>
      <c r="G294" s="77" t="s">
        <v>263</v>
      </c>
      <c r="H294" s="77"/>
      <c r="I294" s="77">
        <v>36</v>
      </c>
      <c r="J294" s="77">
        <v>20</v>
      </c>
      <c r="K294" s="77">
        <v>600</v>
      </c>
      <c r="L294" s="77">
        <v>20</v>
      </c>
      <c r="M294" s="77"/>
      <c r="N294" s="77"/>
      <c r="O294" s="77" t="s">
        <v>129</v>
      </c>
      <c r="P294" s="77" t="s">
        <v>1232</v>
      </c>
      <c r="Q294" s="77">
        <v>0</v>
      </c>
      <c r="R294" s="77">
        <v>1</v>
      </c>
      <c r="S294" s="77" t="s">
        <v>1123</v>
      </c>
      <c r="T294" s="77">
        <v>1</v>
      </c>
      <c r="U294" s="77" t="s">
        <v>115</v>
      </c>
      <c r="V294" s="77" t="s">
        <v>76</v>
      </c>
      <c r="W294" s="77" t="s">
        <v>1123</v>
      </c>
      <c r="X294" s="77">
        <v>24</v>
      </c>
      <c r="Y294" s="77" t="s">
        <v>1116</v>
      </c>
      <c r="Z294" s="77" t="s">
        <v>1117</v>
      </c>
      <c r="AA294" s="77" t="s">
        <v>1118</v>
      </c>
      <c r="AB294" s="77" t="s">
        <v>1118</v>
      </c>
      <c r="AC294" s="77" t="s">
        <v>1118</v>
      </c>
      <c r="AD294" s="77">
        <v>20</v>
      </c>
      <c r="AE294" s="77" t="s">
        <v>1119</v>
      </c>
      <c r="AF294" s="105"/>
    </row>
    <row r="295" spans="1:32" ht="30.75" hidden="1" thickBot="1" x14ac:dyDescent="0.3">
      <c r="A295" s="96" t="s">
        <v>1223</v>
      </c>
      <c r="B295" s="77" t="s">
        <v>254</v>
      </c>
      <c r="C295" s="77" t="s">
        <v>75</v>
      </c>
      <c r="D295" s="77" t="s">
        <v>264</v>
      </c>
      <c r="E295" s="77">
        <v>26</v>
      </c>
      <c r="F295" s="77" t="s">
        <v>1252</v>
      </c>
      <c r="G295" s="77" t="s">
        <v>263</v>
      </c>
      <c r="H295" s="77"/>
      <c r="I295" s="77">
        <v>36</v>
      </c>
      <c r="J295" s="77">
        <v>20</v>
      </c>
      <c r="K295" s="77">
        <v>600</v>
      </c>
      <c r="L295" s="77">
        <v>20</v>
      </c>
      <c r="M295" s="77"/>
      <c r="N295" s="77"/>
      <c r="O295" s="77" t="s">
        <v>129</v>
      </c>
      <c r="P295" s="77" t="s">
        <v>1232</v>
      </c>
      <c r="Q295" s="77">
        <v>0</v>
      </c>
      <c r="R295" s="77">
        <v>1</v>
      </c>
      <c r="S295" s="77" t="s">
        <v>1123</v>
      </c>
      <c r="T295" s="77">
        <v>1</v>
      </c>
      <c r="U295" s="77" t="s">
        <v>115</v>
      </c>
      <c r="V295" s="77" t="s">
        <v>76</v>
      </c>
      <c r="W295" s="77" t="s">
        <v>1123</v>
      </c>
      <c r="X295" s="77">
        <v>24</v>
      </c>
      <c r="Y295" s="77" t="s">
        <v>1116</v>
      </c>
      <c r="Z295" s="77" t="s">
        <v>1117</v>
      </c>
      <c r="AA295" s="77" t="s">
        <v>1118</v>
      </c>
      <c r="AB295" s="77" t="s">
        <v>1118</v>
      </c>
      <c r="AC295" s="77" t="s">
        <v>1118</v>
      </c>
      <c r="AD295" s="77">
        <v>20</v>
      </c>
      <c r="AE295" s="77" t="s">
        <v>1119</v>
      </c>
      <c r="AF295" s="105"/>
    </row>
    <row r="296" spans="1:32" ht="15.75" hidden="1" thickBot="1" x14ac:dyDescent="0.3">
      <c r="A296" s="96" t="s">
        <v>1223</v>
      </c>
      <c r="B296" s="77" t="s">
        <v>254</v>
      </c>
      <c r="C296" s="77" t="s">
        <v>75</v>
      </c>
      <c r="D296" s="77" t="s">
        <v>265</v>
      </c>
      <c r="E296" s="77">
        <v>1</v>
      </c>
      <c r="F296" s="77" t="s">
        <v>1226</v>
      </c>
      <c r="G296" s="77" t="s">
        <v>695</v>
      </c>
      <c r="H296" s="77"/>
      <c r="I296" s="77">
        <v>36</v>
      </c>
      <c r="J296" s="77">
        <v>4</v>
      </c>
      <c r="K296" s="77">
        <v>50</v>
      </c>
      <c r="L296" s="77">
        <v>20</v>
      </c>
      <c r="M296" s="77"/>
      <c r="N296" s="77"/>
      <c r="O296" s="77"/>
      <c r="P296" s="77"/>
      <c r="Q296" s="77">
        <v>0</v>
      </c>
      <c r="R296" s="77">
        <v>0</v>
      </c>
      <c r="S296" s="77"/>
      <c r="T296" s="77"/>
      <c r="U296" s="77" t="s">
        <v>115</v>
      </c>
      <c r="V296" s="77" t="s">
        <v>76</v>
      </c>
      <c r="W296" s="77" t="s">
        <v>1123</v>
      </c>
      <c r="X296" s="77">
        <v>2</v>
      </c>
      <c r="Y296" s="77" t="s">
        <v>1116</v>
      </c>
      <c r="Z296" s="77"/>
      <c r="AA296" s="77"/>
      <c r="AB296" s="77"/>
      <c r="AC296" s="77"/>
      <c r="AD296" s="77"/>
      <c r="AE296" s="77"/>
      <c r="AF296" s="105"/>
    </row>
    <row r="297" spans="1:32" ht="15.75" hidden="1" thickBot="1" x14ac:dyDescent="0.3">
      <c r="A297" s="96" t="s">
        <v>1223</v>
      </c>
      <c r="B297" s="77" t="s">
        <v>254</v>
      </c>
      <c r="C297" s="77" t="s">
        <v>75</v>
      </c>
      <c r="D297" s="77" t="s">
        <v>265</v>
      </c>
      <c r="E297" s="77">
        <v>2</v>
      </c>
      <c r="F297" s="77" t="s">
        <v>1227</v>
      </c>
      <c r="G297" s="77" t="s">
        <v>214</v>
      </c>
      <c r="H297" s="77"/>
      <c r="I297" s="77">
        <v>36</v>
      </c>
      <c r="J297" s="77">
        <v>4</v>
      </c>
      <c r="K297" s="77">
        <v>50</v>
      </c>
      <c r="L297" s="77">
        <v>20</v>
      </c>
      <c r="M297" s="77"/>
      <c r="N297" s="77"/>
      <c r="O297" s="77" t="s">
        <v>129</v>
      </c>
      <c r="P297" s="77" t="s">
        <v>1228</v>
      </c>
      <c r="Q297" s="77">
        <v>0</v>
      </c>
      <c r="R297" s="77">
        <v>1</v>
      </c>
      <c r="S297" s="77" t="s">
        <v>1123</v>
      </c>
      <c r="T297" s="77">
        <v>1</v>
      </c>
      <c r="U297" s="77" t="s">
        <v>115</v>
      </c>
      <c r="V297" s="77" t="s">
        <v>76</v>
      </c>
      <c r="W297" s="77" t="s">
        <v>1123</v>
      </c>
      <c r="X297" s="77">
        <v>2</v>
      </c>
      <c r="Y297" s="77" t="s">
        <v>1116</v>
      </c>
      <c r="Z297" s="77" t="s">
        <v>1229</v>
      </c>
      <c r="AA297" s="77" t="s">
        <v>1126</v>
      </c>
      <c r="AB297" s="77" t="s">
        <v>1127</v>
      </c>
      <c r="AC297" s="77" t="s">
        <v>1128</v>
      </c>
      <c r="AD297" s="77">
        <v>4</v>
      </c>
      <c r="AE297" s="77" t="s">
        <v>1129</v>
      </c>
      <c r="AF297" s="105"/>
    </row>
    <row r="298" spans="1:32" ht="15.75" hidden="1" thickBot="1" x14ac:dyDescent="0.3">
      <c r="A298" s="96" t="s">
        <v>1223</v>
      </c>
      <c r="B298" s="77" t="s">
        <v>254</v>
      </c>
      <c r="C298" s="77" t="s">
        <v>75</v>
      </c>
      <c r="D298" s="77" t="s">
        <v>265</v>
      </c>
      <c r="E298" s="77">
        <v>4</v>
      </c>
      <c r="F298" s="77" t="s">
        <v>1233</v>
      </c>
      <c r="G298" s="77" t="s">
        <v>695</v>
      </c>
      <c r="H298" s="77"/>
      <c r="I298" s="77">
        <v>36</v>
      </c>
      <c r="J298" s="77">
        <v>4</v>
      </c>
      <c r="K298" s="77">
        <v>50</v>
      </c>
      <c r="L298" s="77">
        <v>20</v>
      </c>
      <c r="M298" s="77"/>
      <c r="N298" s="77"/>
      <c r="O298" s="77"/>
      <c r="P298" s="77"/>
      <c r="Q298" s="77">
        <v>0</v>
      </c>
      <c r="R298" s="77">
        <v>0</v>
      </c>
      <c r="S298" s="77"/>
      <c r="T298" s="77"/>
      <c r="U298" s="77" t="s">
        <v>115</v>
      </c>
      <c r="V298" s="77" t="s">
        <v>76</v>
      </c>
      <c r="W298" s="77" t="s">
        <v>1123</v>
      </c>
      <c r="X298" s="77">
        <v>2</v>
      </c>
      <c r="Y298" s="77" t="s">
        <v>1116</v>
      </c>
      <c r="Z298" s="77"/>
      <c r="AA298" s="77"/>
      <c r="AB298" s="77"/>
      <c r="AC298" s="77"/>
      <c r="AD298" s="77"/>
      <c r="AE298" s="77"/>
      <c r="AF298" s="105"/>
    </row>
    <row r="299" spans="1:32" ht="15.75" hidden="1" thickBot="1" x14ac:dyDescent="0.3">
      <c r="A299" s="96" t="s">
        <v>1223</v>
      </c>
      <c r="B299" s="77" t="s">
        <v>254</v>
      </c>
      <c r="C299" s="77" t="s">
        <v>75</v>
      </c>
      <c r="D299" s="77" t="s">
        <v>265</v>
      </c>
      <c r="E299" s="77">
        <v>5</v>
      </c>
      <c r="F299" s="77" t="s">
        <v>1234</v>
      </c>
      <c r="G299" s="77" t="s">
        <v>214</v>
      </c>
      <c r="H299" s="77"/>
      <c r="I299" s="77">
        <v>36</v>
      </c>
      <c r="J299" s="77">
        <v>4</v>
      </c>
      <c r="K299" s="77">
        <v>50</v>
      </c>
      <c r="L299" s="77">
        <v>20</v>
      </c>
      <c r="M299" s="77"/>
      <c r="N299" s="77"/>
      <c r="O299" s="77" t="s">
        <v>129</v>
      </c>
      <c r="P299" s="77" t="s">
        <v>1232</v>
      </c>
      <c r="Q299" s="77">
        <v>0</v>
      </c>
      <c r="R299" s="77">
        <v>1</v>
      </c>
      <c r="S299" s="77" t="s">
        <v>1123</v>
      </c>
      <c r="T299" s="77">
        <v>1</v>
      </c>
      <c r="U299" s="77" t="s">
        <v>115</v>
      </c>
      <c r="V299" s="77" t="s">
        <v>76</v>
      </c>
      <c r="W299" s="77" t="s">
        <v>1123</v>
      </c>
      <c r="X299" s="77">
        <v>2</v>
      </c>
      <c r="Y299" s="77" t="s">
        <v>1116</v>
      </c>
      <c r="Z299" s="77" t="s">
        <v>1117</v>
      </c>
      <c r="AA299" s="77" t="s">
        <v>1118</v>
      </c>
      <c r="AB299" s="77" t="s">
        <v>1118</v>
      </c>
      <c r="AC299" s="77" t="s">
        <v>1118</v>
      </c>
      <c r="AD299" s="77">
        <v>4</v>
      </c>
      <c r="AE299" s="77" t="s">
        <v>1119</v>
      </c>
      <c r="AF299" s="105"/>
    </row>
    <row r="300" spans="1:32" ht="15.75" hidden="1" thickBot="1" x14ac:dyDescent="0.3">
      <c r="A300" s="96" t="s">
        <v>1223</v>
      </c>
      <c r="B300" s="77" t="s">
        <v>254</v>
      </c>
      <c r="C300" s="77" t="s">
        <v>75</v>
      </c>
      <c r="D300" s="77" t="s">
        <v>265</v>
      </c>
      <c r="E300" s="77">
        <v>6</v>
      </c>
      <c r="F300" s="77"/>
      <c r="G300" s="77" t="s">
        <v>214</v>
      </c>
      <c r="H300" s="77"/>
      <c r="I300" s="77">
        <v>36</v>
      </c>
      <c r="J300" s="77">
        <v>4</v>
      </c>
      <c r="K300" s="77">
        <v>25</v>
      </c>
      <c r="L300" s="77">
        <v>20</v>
      </c>
      <c r="M300" s="77"/>
      <c r="N300" s="77"/>
      <c r="O300" s="77" t="s">
        <v>129</v>
      </c>
      <c r="P300" s="77" t="s">
        <v>1169</v>
      </c>
      <c r="Q300" s="77">
        <v>0</v>
      </c>
      <c r="R300" s="77">
        <v>1</v>
      </c>
      <c r="S300" s="77" t="s">
        <v>1123</v>
      </c>
      <c r="T300" s="77">
        <v>1</v>
      </c>
      <c r="U300" s="77"/>
      <c r="V300" s="77"/>
      <c r="W300" s="77" t="s">
        <v>1123</v>
      </c>
      <c r="X300" s="77">
        <v>1</v>
      </c>
      <c r="Y300" s="77" t="s">
        <v>1116</v>
      </c>
      <c r="Z300" s="77" t="s">
        <v>1136</v>
      </c>
      <c r="AA300" s="77" t="s">
        <v>1126</v>
      </c>
      <c r="AB300" s="77" t="s">
        <v>1127</v>
      </c>
      <c r="AC300" s="77" t="s">
        <v>1128</v>
      </c>
      <c r="AD300" s="77">
        <v>4</v>
      </c>
      <c r="AE300" s="77" t="s">
        <v>1182</v>
      </c>
      <c r="AF300" s="105"/>
    </row>
    <row r="301" spans="1:32" ht="15.75" hidden="1" thickBot="1" x14ac:dyDescent="0.3">
      <c r="A301" s="96" t="s">
        <v>1223</v>
      </c>
      <c r="B301" s="77" t="s">
        <v>254</v>
      </c>
      <c r="C301" s="77" t="s">
        <v>75</v>
      </c>
      <c r="D301" s="77" t="s">
        <v>265</v>
      </c>
      <c r="E301" s="77">
        <v>7</v>
      </c>
      <c r="F301" s="77"/>
      <c r="G301" s="77" t="s">
        <v>695</v>
      </c>
      <c r="H301" s="77"/>
      <c r="I301" s="77">
        <v>36</v>
      </c>
      <c r="J301" s="77">
        <v>4</v>
      </c>
      <c r="K301" s="77">
        <v>50</v>
      </c>
      <c r="L301" s="77">
        <v>20</v>
      </c>
      <c r="M301" s="77"/>
      <c r="N301" s="77"/>
      <c r="O301" s="77"/>
      <c r="P301" s="77"/>
      <c r="Q301" s="77">
        <v>0</v>
      </c>
      <c r="R301" s="77">
        <v>0</v>
      </c>
      <c r="S301" s="77"/>
      <c r="T301" s="77"/>
      <c r="U301" s="77"/>
      <c r="V301" s="77"/>
      <c r="W301" s="77" t="s">
        <v>1123</v>
      </c>
      <c r="X301" s="77">
        <v>2</v>
      </c>
      <c r="Y301" s="77" t="s">
        <v>1116</v>
      </c>
      <c r="Z301" s="77"/>
      <c r="AA301" s="77"/>
      <c r="AB301" s="77"/>
      <c r="AC301" s="77"/>
      <c r="AD301" s="77"/>
      <c r="AE301" s="77"/>
      <c r="AF301" s="105"/>
    </row>
    <row r="302" spans="1:32" ht="15.75" hidden="1" thickBot="1" x14ac:dyDescent="0.3">
      <c r="A302" s="96" t="s">
        <v>1223</v>
      </c>
      <c r="B302" s="77" t="s">
        <v>254</v>
      </c>
      <c r="C302" s="77" t="s">
        <v>75</v>
      </c>
      <c r="D302" s="77" t="s">
        <v>265</v>
      </c>
      <c r="E302" s="77">
        <v>8</v>
      </c>
      <c r="F302" s="77" t="s">
        <v>1235</v>
      </c>
      <c r="G302" s="77" t="s">
        <v>695</v>
      </c>
      <c r="H302" s="77"/>
      <c r="I302" s="77">
        <v>36</v>
      </c>
      <c r="J302" s="77">
        <v>4</v>
      </c>
      <c r="K302" s="77">
        <v>50</v>
      </c>
      <c r="L302" s="77">
        <v>20</v>
      </c>
      <c r="M302" s="77"/>
      <c r="N302" s="77"/>
      <c r="O302" s="77"/>
      <c r="P302" s="77"/>
      <c r="Q302" s="77">
        <v>0</v>
      </c>
      <c r="R302" s="77">
        <v>0</v>
      </c>
      <c r="S302" s="77"/>
      <c r="T302" s="77"/>
      <c r="U302" s="77"/>
      <c r="V302" s="77"/>
      <c r="W302" s="77" t="s">
        <v>1123</v>
      </c>
      <c r="X302" s="77">
        <v>2</v>
      </c>
      <c r="Y302" s="77" t="s">
        <v>1116</v>
      </c>
      <c r="Z302" s="77"/>
      <c r="AA302" s="77"/>
      <c r="AB302" s="77"/>
      <c r="AC302" s="77"/>
      <c r="AD302" s="77"/>
      <c r="AE302" s="77"/>
      <c r="AF302" s="105"/>
    </row>
    <row r="303" spans="1:32" ht="15.75" hidden="1" thickBot="1" x14ac:dyDescent="0.3">
      <c r="A303" s="96" t="s">
        <v>1223</v>
      </c>
      <c r="B303" s="77" t="s">
        <v>254</v>
      </c>
      <c r="C303" s="77" t="s">
        <v>75</v>
      </c>
      <c r="D303" s="77" t="s">
        <v>265</v>
      </c>
      <c r="E303" s="77">
        <v>9</v>
      </c>
      <c r="F303" s="77" t="s">
        <v>1236</v>
      </c>
      <c r="G303" s="77" t="s">
        <v>695</v>
      </c>
      <c r="H303" s="77"/>
      <c r="I303" s="77">
        <v>36</v>
      </c>
      <c r="J303" s="77">
        <v>4</v>
      </c>
      <c r="K303" s="77">
        <v>50</v>
      </c>
      <c r="L303" s="77">
        <v>20</v>
      </c>
      <c r="M303" s="77"/>
      <c r="N303" s="77"/>
      <c r="O303" s="77"/>
      <c r="P303" s="77"/>
      <c r="Q303" s="77">
        <v>0</v>
      </c>
      <c r="R303" s="77">
        <v>0</v>
      </c>
      <c r="S303" s="77"/>
      <c r="T303" s="77"/>
      <c r="U303" s="77"/>
      <c r="V303" s="77"/>
      <c r="W303" s="77" t="s">
        <v>1123</v>
      </c>
      <c r="X303" s="77">
        <v>2</v>
      </c>
      <c r="Y303" s="77" t="s">
        <v>1116</v>
      </c>
      <c r="Z303" s="77"/>
      <c r="AA303" s="77"/>
      <c r="AB303" s="77"/>
      <c r="AC303" s="77"/>
      <c r="AD303" s="77"/>
      <c r="AE303" s="77"/>
      <c r="AF303" s="105"/>
    </row>
    <row r="304" spans="1:32" ht="15.75" hidden="1" thickBot="1" x14ac:dyDescent="0.3">
      <c r="A304" s="96" t="s">
        <v>1223</v>
      </c>
      <c r="B304" s="77" t="s">
        <v>254</v>
      </c>
      <c r="C304" s="77" t="s">
        <v>75</v>
      </c>
      <c r="D304" s="77" t="s">
        <v>265</v>
      </c>
      <c r="E304" s="77">
        <v>10</v>
      </c>
      <c r="F304" s="77" t="s">
        <v>1236</v>
      </c>
      <c r="G304" s="77" t="s">
        <v>214</v>
      </c>
      <c r="H304" s="77"/>
      <c r="I304" s="77">
        <v>36</v>
      </c>
      <c r="J304" s="77">
        <v>4</v>
      </c>
      <c r="K304" s="77">
        <v>50</v>
      </c>
      <c r="L304" s="77">
        <v>20</v>
      </c>
      <c r="M304" s="77"/>
      <c r="N304" s="77"/>
      <c r="O304" s="77" t="s">
        <v>129</v>
      </c>
      <c r="P304" s="77" t="s">
        <v>1232</v>
      </c>
      <c r="Q304" s="77">
        <v>0</v>
      </c>
      <c r="R304" s="77">
        <v>1</v>
      </c>
      <c r="S304" s="77" t="s">
        <v>1123</v>
      </c>
      <c r="T304" s="77">
        <v>1</v>
      </c>
      <c r="U304" s="77"/>
      <c r="V304" s="77"/>
      <c r="W304" s="77" t="s">
        <v>1123</v>
      </c>
      <c r="X304" s="77">
        <v>2</v>
      </c>
      <c r="Y304" s="77" t="s">
        <v>1116</v>
      </c>
      <c r="Z304" s="77" t="s">
        <v>1117</v>
      </c>
      <c r="AA304" s="77" t="s">
        <v>1118</v>
      </c>
      <c r="AB304" s="77" t="s">
        <v>1118</v>
      </c>
      <c r="AC304" s="77" t="s">
        <v>1118</v>
      </c>
      <c r="AD304" s="77">
        <v>4</v>
      </c>
      <c r="AE304" s="77" t="s">
        <v>1119</v>
      </c>
      <c r="AF304" s="105"/>
    </row>
    <row r="305" spans="1:32" ht="15.75" hidden="1" thickBot="1" x14ac:dyDescent="0.3">
      <c r="A305" s="96" t="s">
        <v>1223</v>
      </c>
      <c r="B305" s="77" t="s">
        <v>254</v>
      </c>
      <c r="C305" s="77" t="s">
        <v>75</v>
      </c>
      <c r="D305" s="77" t="s">
        <v>265</v>
      </c>
      <c r="E305" s="77">
        <v>11</v>
      </c>
      <c r="F305" s="77" t="s">
        <v>1237</v>
      </c>
      <c r="G305" s="77" t="s">
        <v>266</v>
      </c>
      <c r="H305" s="77"/>
      <c r="I305" s="77">
        <v>36</v>
      </c>
      <c r="J305" s="77">
        <v>12</v>
      </c>
      <c r="K305" s="77">
        <v>350</v>
      </c>
      <c r="L305" s="77">
        <v>20</v>
      </c>
      <c r="M305" s="77"/>
      <c r="N305" s="77"/>
      <c r="O305" s="77" t="s">
        <v>129</v>
      </c>
      <c r="P305" s="77" t="s">
        <v>1171</v>
      </c>
      <c r="Q305" s="77">
        <v>0</v>
      </c>
      <c r="R305" s="77">
        <v>2</v>
      </c>
      <c r="S305" s="77" t="s">
        <v>1123</v>
      </c>
      <c r="T305" s="77">
        <v>1</v>
      </c>
      <c r="U305" s="77" t="s">
        <v>115</v>
      </c>
      <c r="V305" s="77" t="s">
        <v>76</v>
      </c>
      <c r="W305" s="77" t="s">
        <v>1123</v>
      </c>
      <c r="X305" s="77">
        <v>28</v>
      </c>
      <c r="Y305" s="77" t="s">
        <v>1116</v>
      </c>
      <c r="Z305" s="77" t="s">
        <v>1136</v>
      </c>
      <c r="AA305" s="77" t="s">
        <v>1126</v>
      </c>
      <c r="AB305" s="77" t="s">
        <v>1127</v>
      </c>
      <c r="AC305" s="77" t="s">
        <v>1128</v>
      </c>
      <c r="AD305" s="77">
        <v>12</v>
      </c>
      <c r="AE305" s="77" t="s">
        <v>1238</v>
      </c>
      <c r="AF305" s="105"/>
    </row>
    <row r="306" spans="1:32" ht="15.75" hidden="1" thickBot="1" x14ac:dyDescent="0.3">
      <c r="A306" s="96" t="s">
        <v>1223</v>
      </c>
      <c r="B306" s="77" t="s">
        <v>254</v>
      </c>
      <c r="C306" s="77" t="s">
        <v>75</v>
      </c>
      <c r="D306" s="77" t="s">
        <v>265</v>
      </c>
      <c r="E306" s="77">
        <v>12</v>
      </c>
      <c r="F306" s="77" t="s">
        <v>1262</v>
      </c>
      <c r="G306" s="77" t="s">
        <v>153</v>
      </c>
      <c r="H306" s="77"/>
      <c r="I306" s="77">
        <v>36</v>
      </c>
      <c r="J306" s="77">
        <v>4</v>
      </c>
      <c r="K306" s="77">
        <v>25</v>
      </c>
      <c r="L306" s="77">
        <v>20</v>
      </c>
      <c r="M306" s="77"/>
      <c r="N306" s="77"/>
      <c r="O306" s="77" t="s">
        <v>129</v>
      </c>
      <c r="P306" s="77" t="s">
        <v>1240</v>
      </c>
      <c r="Q306" s="77">
        <v>0</v>
      </c>
      <c r="R306" s="77">
        <v>1</v>
      </c>
      <c r="S306" s="77" t="s">
        <v>1123</v>
      </c>
      <c r="T306" s="77">
        <v>1</v>
      </c>
      <c r="U306" s="77"/>
      <c r="V306" s="77"/>
      <c r="W306" s="77" t="s">
        <v>1123</v>
      </c>
      <c r="X306" s="77">
        <v>1</v>
      </c>
      <c r="Y306" s="77" t="s">
        <v>1116</v>
      </c>
      <c r="Z306" s="77" t="s">
        <v>1136</v>
      </c>
      <c r="AA306" s="77" t="s">
        <v>1126</v>
      </c>
      <c r="AB306" s="77" t="s">
        <v>1127</v>
      </c>
      <c r="AC306" s="77" t="s">
        <v>1128</v>
      </c>
      <c r="AD306" s="77">
        <v>4</v>
      </c>
      <c r="AE306" s="77" t="s">
        <v>1182</v>
      </c>
      <c r="AF306" s="105"/>
    </row>
    <row r="307" spans="1:32" ht="15.75" hidden="1" thickBot="1" x14ac:dyDescent="0.3">
      <c r="A307" s="96" t="s">
        <v>1223</v>
      </c>
      <c r="B307" s="77" t="s">
        <v>254</v>
      </c>
      <c r="C307" s="77" t="s">
        <v>75</v>
      </c>
      <c r="D307" s="77" t="s">
        <v>265</v>
      </c>
      <c r="E307" s="77">
        <v>13</v>
      </c>
      <c r="F307" s="77" t="s">
        <v>1263</v>
      </c>
      <c r="G307" s="77" t="s">
        <v>153</v>
      </c>
      <c r="H307" s="77"/>
      <c r="I307" s="77">
        <v>36</v>
      </c>
      <c r="J307" s="77">
        <v>4</v>
      </c>
      <c r="K307" s="77">
        <v>25</v>
      </c>
      <c r="L307" s="77">
        <v>20</v>
      </c>
      <c r="M307" s="77"/>
      <c r="N307" s="77"/>
      <c r="O307" s="77" t="s">
        <v>129</v>
      </c>
      <c r="P307" s="77" t="s">
        <v>1240</v>
      </c>
      <c r="Q307" s="77">
        <v>0</v>
      </c>
      <c r="R307" s="77">
        <v>1</v>
      </c>
      <c r="S307" s="77" t="s">
        <v>1123</v>
      </c>
      <c r="T307" s="77">
        <v>1</v>
      </c>
      <c r="U307" s="77" t="s">
        <v>115</v>
      </c>
      <c r="V307" s="77" t="s">
        <v>76</v>
      </c>
      <c r="W307" s="77" t="s">
        <v>1123</v>
      </c>
      <c r="X307" s="77">
        <v>1</v>
      </c>
      <c r="Y307" s="77" t="s">
        <v>1116</v>
      </c>
      <c r="Z307" s="77" t="s">
        <v>1136</v>
      </c>
      <c r="AA307" s="77" t="s">
        <v>1126</v>
      </c>
      <c r="AB307" s="77" t="s">
        <v>1127</v>
      </c>
      <c r="AC307" s="77" t="s">
        <v>1128</v>
      </c>
      <c r="AD307" s="77">
        <v>4</v>
      </c>
      <c r="AE307" s="77" t="s">
        <v>1182</v>
      </c>
      <c r="AF307" s="105"/>
    </row>
    <row r="308" spans="1:32" ht="15.75" hidden="1" thickBot="1" x14ac:dyDescent="0.3">
      <c r="A308" s="96" t="s">
        <v>1223</v>
      </c>
      <c r="B308" s="77" t="s">
        <v>254</v>
      </c>
      <c r="C308" s="77" t="s">
        <v>75</v>
      </c>
      <c r="D308" s="77" t="s">
        <v>265</v>
      </c>
      <c r="E308" s="77">
        <v>14</v>
      </c>
      <c r="F308" s="77"/>
      <c r="G308" s="77" t="s">
        <v>214</v>
      </c>
      <c r="H308" s="77"/>
      <c r="I308" s="77">
        <v>36</v>
      </c>
      <c r="J308" s="77">
        <v>4</v>
      </c>
      <c r="K308" s="77">
        <v>50</v>
      </c>
      <c r="L308" s="77">
        <v>20</v>
      </c>
      <c r="M308" s="77"/>
      <c r="N308" s="77"/>
      <c r="O308" s="77" t="s">
        <v>129</v>
      </c>
      <c r="P308" s="77" t="s">
        <v>1171</v>
      </c>
      <c r="Q308" s="77">
        <v>0</v>
      </c>
      <c r="R308" s="77">
        <v>1</v>
      </c>
      <c r="S308" s="77" t="s">
        <v>1123</v>
      </c>
      <c r="T308" s="77">
        <v>1</v>
      </c>
      <c r="U308" s="77" t="s">
        <v>115</v>
      </c>
      <c r="V308" s="77"/>
      <c r="W308" s="77" t="s">
        <v>1123</v>
      </c>
      <c r="X308" s="77">
        <v>2</v>
      </c>
      <c r="Y308" s="77" t="s">
        <v>1116</v>
      </c>
      <c r="Z308" s="77" t="s">
        <v>1136</v>
      </c>
      <c r="AA308" s="77" t="s">
        <v>1126</v>
      </c>
      <c r="AB308" s="77" t="s">
        <v>1127</v>
      </c>
      <c r="AC308" s="77" t="s">
        <v>1128</v>
      </c>
      <c r="AD308" s="77">
        <v>4</v>
      </c>
      <c r="AE308" s="77" t="s">
        <v>1172</v>
      </c>
      <c r="AF308" s="105"/>
    </row>
    <row r="309" spans="1:32" ht="15.75" hidden="1" thickBot="1" x14ac:dyDescent="0.3">
      <c r="A309" s="96" t="s">
        <v>1223</v>
      </c>
      <c r="B309" s="77" t="s">
        <v>254</v>
      </c>
      <c r="C309" s="77" t="s">
        <v>75</v>
      </c>
      <c r="D309" s="77" t="s">
        <v>265</v>
      </c>
      <c r="E309" s="77">
        <v>15</v>
      </c>
      <c r="F309" s="77"/>
      <c r="G309" s="77" t="s">
        <v>695</v>
      </c>
      <c r="H309" s="77"/>
      <c r="I309" s="77">
        <v>36</v>
      </c>
      <c r="J309" s="77" t="e">
        <v>#N/A</v>
      </c>
      <c r="K309" s="77"/>
      <c r="L309" s="77"/>
      <c r="M309" s="77"/>
      <c r="N309" s="77"/>
      <c r="O309" s="77"/>
      <c r="P309" s="77"/>
      <c r="Q309" s="77">
        <v>0</v>
      </c>
      <c r="R309" s="77">
        <v>0</v>
      </c>
      <c r="S309" s="77" t="s">
        <v>103</v>
      </c>
      <c r="T309" s="77" t="s">
        <v>103</v>
      </c>
      <c r="U309" s="77"/>
      <c r="V309" s="77"/>
      <c r="W309" s="77" t="s">
        <v>1123</v>
      </c>
      <c r="X309" s="77">
        <v>0</v>
      </c>
      <c r="Y309" s="77" t="s">
        <v>1116</v>
      </c>
      <c r="Z309" s="77"/>
      <c r="AA309" s="77"/>
      <c r="AB309" s="77"/>
      <c r="AC309" s="77"/>
      <c r="AD309" s="77"/>
      <c r="AE309" s="77"/>
      <c r="AF309" s="105"/>
    </row>
    <row r="310" spans="1:32" ht="15.75" hidden="1" thickBot="1" x14ac:dyDescent="0.3">
      <c r="A310" s="96" t="s">
        <v>1223</v>
      </c>
      <c r="B310" s="77" t="s">
        <v>254</v>
      </c>
      <c r="C310" s="77" t="s">
        <v>75</v>
      </c>
      <c r="D310" s="77" t="s">
        <v>265</v>
      </c>
      <c r="E310" s="77">
        <v>16</v>
      </c>
      <c r="F310" s="77" t="s">
        <v>1242</v>
      </c>
      <c r="G310" s="77" t="s">
        <v>695</v>
      </c>
      <c r="H310" s="77"/>
      <c r="I310" s="77">
        <v>36</v>
      </c>
      <c r="J310" s="77">
        <v>4</v>
      </c>
      <c r="K310" s="77">
        <v>50</v>
      </c>
      <c r="L310" s="77">
        <v>20</v>
      </c>
      <c r="M310" s="77"/>
      <c r="N310" s="77"/>
      <c r="O310" s="77"/>
      <c r="P310" s="77"/>
      <c r="Q310" s="77">
        <v>0</v>
      </c>
      <c r="R310" s="77">
        <v>0</v>
      </c>
      <c r="S310" s="77"/>
      <c r="T310" s="77"/>
      <c r="U310" s="77"/>
      <c r="V310" s="77"/>
      <c r="W310" s="77" t="s">
        <v>1123</v>
      </c>
      <c r="X310" s="77">
        <v>2</v>
      </c>
      <c r="Y310" s="77" t="s">
        <v>1116</v>
      </c>
      <c r="Z310" s="77"/>
      <c r="AA310" s="77"/>
      <c r="AB310" s="77"/>
      <c r="AC310" s="77"/>
      <c r="AD310" s="77"/>
      <c r="AE310" s="77"/>
      <c r="AF310" s="105"/>
    </row>
    <row r="311" spans="1:32" ht="15.75" hidden="1" thickBot="1" x14ac:dyDescent="0.3">
      <c r="A311" s="96" t="s">
        <v>1223</v>
      </c>
      <c r="B311" s="77" t="s">
        <v>254</v>
      </c>
      <c r="C311" s="77" t="s">
        <v>75</v>
      </c>
      <c r="D311" s="77" t="s">
        <v>265</v>
      </c>
      <c r="E311" s="77">
        <v>17</v>
      </c>
      <c r="F311" s="77" t="s">
        <v>1243</v>
      </c>
      <c r="G311" s="77" t="s">
        <v>695</v>
      </c>
      <c r="H311" s="77"/>
      <c r="I311" s="77">
        <v>36</v>
      </c>
      <c r="J311" s="77">
        <v>4</v>
      </c>
      <c r="K311" s="77">
        <v>50</v>
      </c>
      <c r="L311" s="77">
        <v>20</v>
      </c>
      <c r="M311" s="77"/>
      <c r="N311" s="77"/>
      <c r="O311" s="77"/>
      <c r="P311" s="77"/>
      <c r="Q311" s="77">
        <v>0</v>
      </c>
      <c r="R311" s="77">
        <v>0</v>
      </c>
      <c r="S311" s="77"/>
      <c r="T311" s="77"/>
      <c r="U311" s="77"/>
      <c r="V311" s="77"/>
      <c r="W311" s="77" t="s">
        <v>1123</v>
      </c>
      <c r="X311" s="77">
        <v>2</v>
      </c>
      <c r="Y311" s="77" t="s">
        <v>1116</v>
      </c>
      <c r="Z311" s="77"/>
      <c r="AA311" s="77"/>
      <c r="AB311" s="77"/>
      <c r="AC311" s="77"/>
      <c r="AD311" s="77"/>
      <c r="AE311" s="77"/>
      <c r="AF311" s="105"/>
    </row>
    <row r="312" spans="1:32" ht="15.75" hidden="1" thickBot="1" x14ac:dyDescent="0.3">
      <c r="A312" s="96" t="s">
        <v>1223</v>
      </c>
      <c r="B312" s="77" t="s">
        <v>254</v>
      </c>
      <c r="C312" s="77" t="s">
        <v>75</v>
      </c>
      <c r="D312" s="77" t="s">
        <v>265</v>
      </c>
      <c r="E312" s="77">
        <v>18</v>
      </c>
      <c r="F312" s="77" t="s">
        <v>1244</v>
      </c>
      <c r="G312" s="77" t="s">
        <v>695</v>
      </c>
      <c r="H312" s="77"/>
      <c r="I312" s="77">
        <v>36</v>
      </c>
      <c r="J312" s="77">
        <v>4</v>
      </c>
      <c r="K312" s="77">
        <v>80</v>
      </c>
      <c r="L312" s="77">
        <v>20</v>
      </c>
      <c r="M312" s="77"/>
      <c r="N312" s="77"/>
      <c r="O312" s="77"/>
      <c r="P312" s="77"/>
      <c r="Q312" s="77">
        <v>0</v>
      </c>
      <c r="R312" s="77">
        <v>0</v>
      </c>
      <c r="S312" s="77"/>
      <c r="T312" s="77"/>
      <c r="U312" s="77"/>
      <c r="V312" s="77"/>
      <c r="W312" s="77" t="s">
        <v>1123</v>
      </c>
      <c r="X312" s="77">
        <v>3</v>
      </c>
      <c r="Y312" s="77" t="s">
        <v>1116</v>
      </c>
      <c r="Z312" s="77"/>
      <c r="AA312" s="77"/>
      <c r="AB312" s="77"/>
      <c r="AC312" s="77"/>
      <c r="AD312" s="77"/>
      <c r="AE312" s="77"/>
      <c r="AF312" s="105"/>
    </row>
    <row r="313" spans="1:32" ht="15.75" hidden="1" thickBot="1" x14ac:dyDescent="0.3">
      <c r="A313" s="96" t="s">
        <v>1223</v>
      </c>
      <c r="B313" s="77" t="s">
        <v>254</v>
      </c>
      <c r="C313" s="77" t="s">
        <v>75</v>
      </c>
      <c r="D313" s="77" t="s">
        <v>265</v>
      </c>
      <c r="E313" s="77">
        <v>19</v>
      </c>
      <c r="F313" s="77" t="s">
        <v>1264</v>
      </c>
      <c r="G313" s="77" t="s">
        <v>158</v>
      </c>
      <c r="H313" s="77"/>
      <c r="I313" s="77">
        <v>36</v>
      </c>
      <c r="J313" s="77">
        <v>4</v>
      </c>
      <c r="K313" s="77">
        <v>25</v>
      </c>
      <c r="L313" s="77">
        <v>20</v>
      </c>
      <c r="M313" s="77"/>
      <c r="N313" s="77"/>
      <c r="O313" s="77" t="s">
        <v>129</v>
      </c>
      <c r="P313" s="77" t="s">
        <v>1240</v>
      </c>
      <c r="Q313" s="77">
        <v>0</v>
      </c>
      <c r="R313" s="77">
        <v>1</v>
      </c>
      <c r="S313" s="77" t="s">
        <v>1123</v>
      </c>
      <c r="T313" s="77">
        <v>1</v>
      </c>
      <c r="U313" s="77" t="s">
        <v>115</v>
      </c>
      <c r="V313" s="77"/>
      <c r="W313" s="77" t="s">
        <v>1123</v>
      </c>
      <c r="X313" s="77">
        <v>1</v>
      </c>
      <c r="Y313" s="77" t="s">
        <v>1116</v>
      </c>
      <c r="Z313" s="77" t="s">
        <v>1136</v>
      </c>
      <c r="AA313" s="77" t="s">
        <v>1126</v>
      </c>
      <c r="AB313" s="77" t="s">
        <v>1127</v>
      </c>
      <c r="AC313" s="77" t="s">
        <v>1128</v>
      </c>
      <c r="AD313" s="77">
        <v>4</v>
      </c>
      <c r="AE313" s="77" t="s">
        <v>1182</v>
      </c>
      <c r="AF313" s="105"/>
    </row>
    <row r="314" spans="1:32" ht="15.75" hidden="1" thickBot="1" x14ac:dyDescent="0.3">
      <c r="A314" s="96" t="s">
        <v>1223</v>
      </c>
      <c r="B314" s="77" t="s">
        <v>254</v>
      </c>
      <c r="C314" s="77" t="s">
        <v>75</v>
      </c>
      <c r="D314" s="77" t="s">
        <v>265</v>
      </c>
      <c r="E314" s="77">
        <v>20</v>
      </c>
      <c r="F314" s="77" t="s">
        <v>1246</v>
      </c>
      <c r="G314" s="77" t="s">
        <v>695</v>
      </c>
      <c r="H314" s="77"/>
      <c r="I314" s="77">
        <v>36</v>
      </c>
      <c r="J314" s="77">
        <v>16</v>
      </c>
      <c r="K314" s="77">
        <v>400</v>
      </c>
      <c r="L314" s="77">
        <v>20</v>
      </c>
      <c r="M314" s="77"/>
      <c r="N314" s="77"/>
      <c r="O314" s="77"/>
      <c r="P314" s="77"/>
      <c r="Q314" s="77">
        <v>0</v>
      </c>
      <c r="R314" s="77">
        <v>0</v>
      </c>
      <c r="S314" s="77"/>
      <c r="T314" s="77"/>
      <c r="U314" s="77"/>
      <c r="V314" s="77"/>
      <c r="W314" s="77" t="s">
        <v>1123</v>
      </c>
      <c r="X314" s="77">
        <v>16</v>
      </c>
      <c r="Y314" s="77" t="s">
        <v>1116</v>
      </c>
      <c r="Z314" s="77"/>
      <c r="AA314" s="77"/>
      <c r="AB314" s="77"/>
      <c r="AC314" s="77"/>
      <c r="AD314" s="77"/>
      <c r="AE314" s="77"/>
      <c r="AF314" s="105"/>
    </row>
    <row r="315" spans="1:32" ht="15.75" hidden="1" thickBot="1" x14ac:dyDescent="0.3">
      <c r="A315" s="96" t="s">
        <v>1223</v>
      </c>
      <c r="B315" s="77" t="s">
        <v>254</v>
      </c>
      <c r="C315" s="77" t="s">
        <v>75</v>
      </c>
      <c r="D315" s="77" t="s">
        <v>265</v>
      </c>
      <c r="E315" s="77">
        <v>21</v>
      </c>
      <c r="F315" s="77" t="s">
        <v>1247</v>
      </c>
      <c r="G315" s="77" t="s">
        <v>214</v>
      </c>
      <c r="H315" s="77"/>
      <c r="I315" s="77">
        <v>36</v>
      </c>
      <c r="J315" s="77">
        <v>8</v>
      </c>
      <c r="K315" s="77">
        <v>100</v>
      </c>
      <c r="L315" s="77">
        <v>20</v>
      </c>
      <c r="M315" s="77"/>
      <c r="N315" s="77"/>
      <c r="O315" s="77" t="s">
        <v>129</v>
      </c>
      <c r="P315" s="77" t="s">
        <v>1240</v>
      </c>
      <c r="Q315" s="77">
        <v>0</v>
      </c>
      <c r="R315" s="77">
        <v>1</v>
      </c>
      <c r="S315" s="77" t="s">
        <v>1123</v>
      </c>
      <c r="T315" s="77">
        <v>1</v>
      </c>
      <c r="U315" s="77"/>
      <c r="V315" s="77"/>
      <c r="W315" s="77" t="s">
        <v>1123</v>
      </c>
      <c r="X315" s="77">
        <v>4</v>
      </c>
      <c r="Y315" s="77" t="s">
        <v>1116</v>
      </c>
      <c r="Z315" s="77" t="s">
        <v>1136</v>
      </c>
      <c r="AA315" s="77" t="s">
        <v>1126</v>
      </c>
      <c r="AB315" s="77" t="s">
        <v>1127</v>
      </c>
      <c r="AC315" s="77" t="s">
        <v>1128</v>
      </c>
      <c r="AD315" s="77">
        <v>8</v>
      </c>
      <c r="AE315" s="77" t="s">
        <v>1129</v>
      </c>
      <c r="AF315" s="105"/>
    </row>
    <row r="316" spans="1:32" ht="15.75" hidden="1" thickBot="1" x14ac:dyDescent="0.3">
      <c r="A316" s="96" t="s">
        <v>1223</v>
      </c>
      <c r="B316" s="77" t="s">
        <v>254</v>
      </c>
      <c r="C316" s="77" t="s">
        <v>75</v>
      </c>
      <c r="D316" s="77" t="s">
        <v>265</v>
      </c>
      <c r="E316" s="77">
        <v>22</v>
      </c>
      <c r="F316" s="77" t="s">
        <v>1248</v>
      </c>
      <c r="G316" s="77" t="s">
        <v>695</v>
      </c>
      <c r="H316" s="77"/>
      <c r="I316" s="77">
        <v>36</v>
      </c>
      <c r="J316" s="77">
        <v>4</v>
      </c>
      <c r="K316" s="77">
        <v>50</v>
      </c>
      <c r="L316" s="77">
        <v>20</v>
      </c>
      <c r="M316" s="77"/>
      <c r="N316" s="77"/>
      <c r="O316" s="77"/>
      <c r="P316" s="77"/>
      <c r="Q316" s="77">
        <v>0</v>
      </c>
      <c r="R316" s="77">
        <v>0</v>
      </c>
      <c r="S316" s="77"/>
      <c r="T316" s="77"/>
      <c r="U316" s="77"/>
      <c r="V316" s="77"/>
      <c r="W316" s="77" t="s">
        <v>1123</v>
      </c>
      <c r="X316" s="77">
        <v>2</v>
      </c>
      <c r="Y316" s="77" t="s">
        <v>1116</v>
      </c>
      <c r="Z316" s="77"/>
      <c r="AA316" s="77"/>
      <c r="AB316" s="77"/>
      <c r="AC316" s="77"/>
      <c r="AD316" s="77"/>
      <c r="AE316" s="77"/>
      <c r="AF316" s="105"/>
    </row>
    <row r="317" spans="1:32" ht="15.75" hidden="1" thickBot="1" x14ac:dyDescent="0.3">
      <c r="A317" s="96" t="s">
        <v>1223</v>
      </c>
      <c r="B317" s="77" t="s">
        <v>254</v>
      </c>
      <c r="C317" s="77" t="s">
        <v>75</v>
      </c>
      <c r="D317" s="77" t="s">
        <v>265</v>
      </c>
      <c r="E317" s="77">
        <v>23</v>
      </c>
      <c r="F317" s="77" t="s">
        <v>194</v>
      </c>
      <c r="G317" s="77" t="s">
        <v>214</v>
      </c>
      <c r="H317" s="77"/>
      <c r="I317" s="77">
        <v>36</v>
      </c>
      <c r="J317" s="77">
        <v>8</v>
      </c>
      <c r="K317" s="77">
        <v>150</v>
      </c>
      <c r="L317" s="77">
        <v>20</v>
      </c>
      <c r="M317" s="77"/>
      <c r="N317" s="77"/>
      <c r="O317" s="77" t="s">
        <v>129</v>
      </c>
      <c r="P317" s="77" t="s">
        <v>1169</v>
      </c>
      <c r="Q317" s="77">
        <v>0</v>
      </c>
      <c r="R317" s="77">
        <v>1</v>
      </c>
      <c r="S317" s="77" t="s">
        <v>1123</v>
      </c>
      <c r="T317" s="77">
        <v>1</v>
      </c>
      <c r="U317" s="77" t="s">
        <v>115</v>
      </c>
      <c r="V317" s="77" t="s">
        <v>76</v>
      </c>
      <c r="W317" s="77" t="s">
        <v>1123</v>
      </c>
      <c r="X317" s="77">
        <v>6</v>
      </c>
      <c r="Y317" s="77" t="s">
        <v>1116</v>
      </c>
      <c r="Z317" s="77" t="s">
        <v>1136</v>
      </c>
      <c r="AA317" s="77" t="s">
        <v>1126</v>
      </c>
      <c r="AB317" s="77" t="s">
        <v>1127</v>
      </c>
      <c r="AC317" s="77" t="s">
        <v>1128</v>
      </c>
      <c r="AD317" s="77">
        <v>8</v>
      </c>
      <c r="AE317" s="77" t="s">
        <v>1137</v>
      </c>
      <c r="AF317" s="105"/>
    </row>
    <row r="318" spans="1:32" ht="15.75" hidden="1" thickBot="1" x14ac:dyDescent="0.3">
      <c r="A318" s="96" t="s">
        <v>1223</v>
      </c>
      <c r="B318" s="77" t="s">
        <v>254</v>
      </c>
      <c r="C318" s="77" t="s">
        <v>75</v>
      </c>
      <c r="D318" s="77" t="s">
        <v>265</v>
      </c>
      <c r="E318" s="77">
        <v>24</v>
      </c>
      <c r="F318" s="77" t="s">
        <v>1249</v>
      </c>
      <c r="G318" s="77" t="s">
        <v>695</v>
      </c>
      <c r="H318" s="77"/>
      <c r="I318" s="77">
        <v>36</v>
      </c>
      <c r="J318" s="77">
        <v>4</v>
      </c>
      <c r="K318" s="77">
        <v>50</v>
      </c>
      <c r="L318" s="77">
        <v>20</v>
      </c>
      <c r="M318" s="77"/>
      <c r="N318" s="77"/>
      <c r="O318" s="77"/>
      <c r="P318" s="77"/>
      <c r="Q318" s="77">
        <v>0</v>
      </c>
      <c r="R318" s="77">
        <v>0</v>
      </c>
      <c r="S318" s="77" t="s">
        <v>103</v>
      </c>
      <c r="T318" s="77" t="s">
        <v>103</v>
      </c>
      <c r="U318" s="77"/>
      <c r="V318" s="77"/>
      <c r="W318" s="77" t="s">
        <v>1123</v>
      </c>
      <c r="X318" s="77">
        <v>2</v>
      </c>
      <c r="Y318" s="77" t="s">
        <v>1116</v>
      </c>
      <c r="Z318" s="77"/>
      <c r="AA318" s="77"/>
      <c r="AB318" s="77"/>
      <c r="AC318" s="77"/>
      <c r="AD318" s="77"/>
      <c r="AE318" s="77"/>
      <c r="AF318" s="105"/>
    </row>
    <row r="319" spans="1:32" ht="15.75" hidden="1" thickBot="1" x14ac:dyDescent="0.3">
      <c r="A319" s="96" t="s">
        <v>1223</v>
      </c>
      <c r="B319" s="77" t="s">
        <v>254</v>
      </c>
      <c r="C319" s="77" t="s">
        <v>75</v>
      </c>
      <c r="D319" s="77" t="s">
        <v>265</v>
      </c>
      <c r="E319" s="77">
        <v>27</v>
      </c>
      <c r="F319" s="77"/>
      <c r="G319" s="77" t="s">
        <v>248</v>
      </c>
      <c r="H319" s="77"/>
      <c r="I319" s="77">
        <v>36</v>
      </c>
      <c r="J319" s="77">
        <v>4</v>
      </c>
      <c r="K319" s="77">
        <v>25</v>
      </c>
      <c r="L319" s="77">
        <v>20</v>
      </c>
      <c r="M319" s="77"/>
      <c r="N319" s="77"/>
      <c r="O319" s="77" t="s">
        <v>129</v>
      </c>
      <c r="P319" s="77" t="s">
        <v>1169</v>
      </c>
      <c r="Q319" s="77">
        <v>0</v>
      </c>
      <c r="R319" s="77">
        <v>1</v>
      </c>
      <c r="S319" s="77" t="s">
        <v>1123</v>
      </c>
      <c r="T319" s="77">
        <v>1</v>
      </c>
      <c r="U319" s="77"/>
      <c r="V319" s="77"/>
      <c r="W319" s="77" t="s">
        <v>1123</v>
      </c>
      <c r="X319" s="77">
        <v>1</v>
      </c>
      <c r="Y319" s="77" t="s">
        <v>1116</v>
      </c>
      <c r="Z319" s="77" t="s">
        <v>1136</v>
      </c>
      <c r="AA319" s="77" t="s">
        <v>1126</v>
      </c>
      <c r="AB319" s="77" t="s">
        <v>1127</v>
      </c>
      <c r="AC319" s="77" t="s">
        <v>1128</v>
      </c>
      <c r="AD319" s="77">
        <v>4</v>
      </c>
      <c r="AE319" s="77" t="s">
        <v>1182</v>
      </c>
      <c r="AF319" s="105"/>
    </row>
    <row r="320" spans="1:32" ht="30.75" hidden="1" thickBot="1" x14ac:dyDescent="0.3">
      <c r="A320" s="96" t="s">
        <v>1223</v>
      </c>
      <c r="B320" s="77" t="s">
        <v>254</v>
      </c>
      <c r="C320" s="77" t="s">
        <v>75</v>
      </c>
      <c r="D320" s="77" t="s">
        <v>265</v>
      </c>
      <c r="E320" s="77">
        <v>28</v>
      </c>
      <c r="F320" s="77"/>
      <c r="G320" s="77" t="s">
        <v>267</v>
      </c>
      <c r="H320" s="77"/>
      <c r="I320" s="77">
        <v>36</v>
      </c>
      <c r="J320" s="77">
        <v>4</v>
      </c>
      <c r="K320" s="77">
        <v>80</v>
      </c>
      <c r="L320" s="77">
        <v>20</v>
      </c>
      <c r="M320" s="77"/>
      <c r="N320" s="77"/>
      <c r="O320" s="77" t="s">
        <v>129</v>
      </c>
      <c r="P320" s="77" t="s">
        <v>1169</v>
      </c>
      <c r="Q320" s="77">
        <v>0</v>
      </c>
      <c r="R320" s="77">
        <v>1</v>
      </c>
      <c r="S320" s="77" t="s">
        <v>1123</v>
      </c>
      <c r="T320" s="77">
        <v>1</v>
      </c>
      <c r="U320" s="77"/>
      <c r="V320" s="77"/>
      <c r="W320" s="77" t="s">
        <v>1123</v>
      </c>
      <c r="X320" s="77">
        <v>3</v>
      </c>
      <c r="Y320" s="77" t="s">
        <v>1116</v>
      </c>
      <c r="Z320" s="77" t="s">
        <v>1136</v>
      </c>
      <c r="AA320" s="77" t="s">
        <v>1126</v>
      </c>
      <c r="AB320" s="77" t="s">
        <v>1127</v>
      </c>
      <c r="AC320" s="77" t="s">
        <v>1128</v>
      </c>
      <c r="AD320" s="77">
        <v>4</v>
      </c>
      <c r="AE320" s="77" t="s">
        <v>1129</v>
      </c>
      <c r="AF320" s="105"/>
    </row>
    <row r="321" spans="1:32" ht="15.75" hidden="1" thickBot="1" x14ac:dyDescent="0.3">
      <c r="A321" s="96" t="s">
        <v>1223</v>
      </c>
      <c r="B321" s="77" t="s">
        <v>254</v>
      </c>
      <c r="C321" s="77" t="s">
        <v>75</v>
      </c>
      <c r="D321" s="77" t="s">
        <v>265</v>
      </c>
      <c r="E321" s="77">
        <v>29</v>
      </c>
      <c r="F321" s="77"/>
      <c r="G321" s="77" t="s">
        <v>214</v>
      </c>
      <c r="H321" s="77"/>
      <c r="I321" s="77">
        <v>36</v>
      </c>
      <c r="J321" s="77">
        <v>4</v>
      </c>
      <c r="K321" s="77">
        <v>80</v>
      </c>
      <c r="L321" s="77">
        <v>20</v>
      </c>
      <c r="M321" s="77"/>
      <c r="N321" s="77"/>
      <c r="O321" s="77" t="s">
        <v>129</v>
      </c>
      <c r="P321" s="77" t="s">
        <v>1169</v>
      </c>
      <c r="Q321" s="77">
        <v>0</v>
      </c>
      <c r="R321" s="77">
        <v>1</v>
      </c>
      <c r="S321" s="77" t="s">
        <v>1123</v>
      </c>
      <c r="T321" s="77">
        <v>1</v>
      </c>
      <c r="U321" s="77"/>
      <c r="V321" s="77"/>
      <c r="W321" s="77" t="s">
        <v>1123</v>
      </c>
      <c r="X321" s="77">
        <v>3</v>
      </c>
      <c r="Y321" s="77" t="s">
        <v>1116</v>
      </c>
      <c r="Z321" s="77" t="s">
        <v>1136</v>
      </c>
      <c r="AA321" s="77" t="s">
        <v>1126</v>
      </c>
      <c r="AB321" s="77" t="s">
        <v>1127</v>
      </c>
      <c r="AC321" s="77" t="s">
        <v>1128</v>
      </c>
      <c r="AD321" s="77">
        <v>4</v>
      </c>
      <c r="AE321" s="77" t="s">
        <v>1129</v>
      </c>
      <c r="AF321" s="105"/>
    </row>
    <row r="322" spans="1:32" ht="15.75" hidden="1" thickBot="1" x14ac:dyDescent="0.3">
      <c r="A322" s="96" t="s">
        <v>1223</v>
      </c>
      <c r="B322" s="77" t="s">
        <v>254</v>
      </c>
      <c r="C322" s="77" t="s">
        <v>75</v>
      </c>
      <c r="D322" s="77" t="s">
        <v>265</v>
      </c>
      <c r="E322" s="77">
        <v>30</v>
      </c>
      <c r="F322" s="77"/>
      <c r="G322" s="77" t="s">
        <v>214</v>
      </c>
      <c r="H322" s="77"/>
      <c r="I322" s="77">
        <v>36</v>
      </c>
      <c r="J322" s="77">
        <v>4</v>
      </c>
      <c r="K322" s="77">
        <v>25</v>
      </c>
      <c r="L322" s="77">
        <v>20</v>
      </c>
      <c r="M322" s="77"/>
      <c r="N322" s="77"/>
      <c r="O322" s="77" t="s">
        <v>129</v>
      </c>
      <c r="P322" s="77" t="s">
        <v>1198</v>
      </c>
      <c r="Q322" s="77">
        <v>0</v>
      </c>
      <c r="R322" s="77">
        <v>1</v>
      </c>
      <c r="S322" s="77" t="s">
        <v>1123</v>
      </c>
      <c r="T322" s="77">
        <v>1</v>
      </c>
      <c r="U322" s="77"/>
      <c r="V322" s="77"/>
      <c r="W322" s="77" t="s">
        <v>1123</v>
      </c>
      <c r="X322" s="77">
        <v>1</v>
      </c>
      <c r="Y322" s="77" t="s">
        <v>1116</v>
      </c>
      <c r="Z322" s="77" t="s">
        <v>1136</v>
      </c>
      <c r="AA322" s="77" t="s">
        <v>1126</v>
      </c>
      <c r="AB322" s="77" t="s">
        <v>1127</v>
      </c>
      <c r="AC322" s="77" t="s">
        <v>1128</v>
      </c>
      <c r="AD322" s="77">
        <v>4</v>
      </c>
      <c r="AE322" s="77" t="s">
        <v>1182</v>
      </c>
      <c r="AF322" s="105"/>
    </row>
    <row r="323" spans="1:32" ht="15.75" hidden="1" thickBot="1" x14ac:dyDescent="0.3">
      <c r="A323" s="96" t="s">
        <v>1223</v>
      </c>
      <c r="B323" s="77" t="s">
        <v>254</v>
      </c>
      <c r="C323" s="77" t="s">
        <v>75</v>
      </c>
      <c r="D323" s="77" t="s">
        <v>265</v>
      </c>
      <c r="E323" s="77">
        <v>31</v>
      </c>
      <c r="F323" s="77"/>
      <c r="G323" s="77" t="s">
        <v>210</v>
      </c>
      <c r="H323" s="77"/>
      <c r="I323" s="77">
        <v>36</v>
      </c>
      <c r="J323" s="77">
        <v>12</v>
      </c>
      <c r="K323" s="77">
        <v>250</v>
      </c>
      <c r="L323" s="77">
        <v>20</v>
      </c>
      <c r="M323" s="77"/>
      <c r="N323" s="77"/>
      <c r="O323" s="77" t="s">
        <v>129</v>
      </c>
      <c r="P323" s="77" t="s">
        <v>1232</v>
      </c>
      <c r="Q323" s="77">
        <v>0</v>
      </c>
      <c r="R323" s="77">
        <v>1</v>
      </c>
      <c r="S323" s="77" t="s">
        <v>1123</v>
      </c>
      <c r="T323" s="77">
        <v>1</v>
      </c>
      <c r="U323" s="77" t="s">
        <v>115</v>
      </c>
      <c r="V323" s="77"/>
      <c r="W323" s="77" t="s">
        <v>1123</v>
      </c>
      <c r="X323" s="77">
        <v>10</v>
      </c>
      <c r="Y323" s="77" t="s">
        <v>1116</v>
      </c>
      <c r="Z323" s="77" t="s">
        <v>1117</v>
      </c>
      <c r="AA323" s="77" t="s">
        <v>1118</v>
      </c>
      <c r="AB323" s="77" t="s">
        <v>1118</v>
      </c>
      <c r="AC323" s="77" t="s">
        <v>1118</v>
      </c>
      <c r="AD323" s="77">
        <v>12</v>
      </c>
      <c r="AE323" s="77" t="s">
        <v>1119</v>
      </c>
      <c r="AF323" s="105"/>
    </row>
    <row r="324" spans="1:32" ht="15.75" hidden="1" thickBot="1" x14ac:dyDescent="0.3">
      <c r="A324" s="96" t="s">
        <v>1223</v>
      </c>
      <c r="B324" s="77" t="s">
        <v>254</v>
      </c>
      <c r="C324" s="77" t="s">
        <v>75</v>
      </c>
      <c r="D324" s="77" t="s">
        <v>265</v>
      </c>
      <c r="E324" s="77">
        <v>32</v>
      </c>
      <c r="F324" s="77"/>
      <c r="G324" s="77" t="s">
        <v>268</v>
      </c>
      <c r="H324" s="77"/>
      <c r="I324" s="77">
        <v>36</v>
      </c>
      <c r="J324" s="77">
        <v>4</v>
      </c>
      <c r="K324" s="77">
        <v>50</v>
      </c>
      <c r="L324" s="77">
        <v>20</v>
      </c>
      <c r="M324" s="77"/>
      <c r="N324" s="77"/>
      <c r="O324" s="77" t="s">
        <v>129</v>
      </c>
      <c r="P324" s="77" t="s">
        <v>1171</v>
      </c>
      <c r="Q324" s="77">
        <v>0</v>
      </c>
      <c r="R324" s="77">
        <v>1</v>
      </c>
      <c r="S324" s="77" t="s">
        <v>1123</v>
      </c>
      <c r="T324" s="77">
        <v>1</v>
      </c>
      <c r="U324" s="77" t="s">
        <v>115</v>
      </c>
      <c r="V324" s="77"/>
      <c r="W324" s="77" t="s">
        <v>1123</v>
      </c>
      <c r="X324" s="77">
        <v>2</v>
      </c>
      <c r="Y324" s="77" t="s">
        <v>1116</v>
      </c>
      <c r="Z324" s="77" t="s">
        <v>1136</v>
      </c>
      <c r="AA324" s="77" t="s">
        <v>1126</v>
      </c>
      <c r="AB324" s="77" t="s">
        <v>1127</v>
      </c>
      <c r="AC324" s="77" t="s">
        <v>1128</v>
      </c>
      <c r="AD324" s="77">
        <v>4</v>
      </c>
      <c r="AE324" s="77" t="s">
        <v>1172</v>
      </c>
      <c r="AF324" s="105"/>
    </row>
    <row r="325" spans="1:32" ht="15.75" hidden="1" thickBot="1" x14ac:dyDescent="0.3">
      <c r="A325" s="96" t="s">
        <v>1223</v>
      </c>
      <c r="B325" s="77" t="s">
        <v>254</v>
      </c>
      <c r="C325" s="77" t="s">
        <v>75</v>
      </c>
      <c r="D325" s="77" t="s">
        <v>265</v>
      </c>
      <c r="E325" s="77">
        <v>33</v>
      </c>
      <c r="F325" s="77"/>
      <c r="G325" s="77" t="s">
        <v>214</v>
      </c>
      <c r="H325" s="77"/>
      <c r="I325" s="77">
        <v>36</v>
      </c>
      <c r="J325" s="77">
        <v>4</v>
      </c>
      <c r="K325" s="77">
        <v>50</v>
      </c>
      <c r="L325" s="77">
        <v>20</v>
      </c>
      <c r="M325" s="77"/>
      <c r="N325" s="77"/>
      <c r="O325" s="77" t="s">
        <v>129</v>
      </c>
      <c r="P325" s="77" t="s">
        <v>1171</v>
      </c>
      <c r="Q325" s="77">
        <v>0</v>
      </c>
      <c r="R325" s="77">
        <v>1</v>
      </c>
      <c r="S325" s="77" t="s">
        <v>1123</v>
      </c>
      <c r="T325" s="77">
        <v>1</v>
      </c>
      <c r="U325" s="77"/>
      <c r="V325" s="77" t="s">
        <v>76</v>
      </c>
      <c r="W325" s="77" t="s">
        <v>1123</v>
      </c>
      <c r="X325" s="77">
        <v>2</v>
      </c>
      <c r="Y325" s="77" t="s">
        <v>1116</v>
      </c>
      <c r="Z325" s="77" t="s">
        <v>1136</v>
      </c>
      <c r="AA325" s="77" t="s">
        <v>1126</v>
      </c>
      <c r="AB325" s="77" t="s">
        <v>1127</v>
      </c>
      <c r="AC325" s="77" t="s">
        <v>1128</v>
      </c>
      <c r="AD325" s="77">
        <v>4</v>
      </c>
      <c r="AE325" s="77" t="s">
        <v>1172</v>
      </c>
      <c r="AF325" s="105"/>
    </row>
    <row r="326" spans="1:32" ht="15.75" hidden="1" thickBot="1" x14ac:dyDescent="0.3">
      <c r="A326" s="96" t="s">
        <v>1223</v>
      </c>
      <c r="B326" s="77" t="s">
        <v>254</v>
      </c>
      <c r="C326" s="77" t="s">
        <v>75</v>
      </c>
      <c r="D326" s="77" t="s">
        <v>265</v>
      </c>
      <c r="E326" s="77">
        <v>34</v>
      </c>
      <c r="F326" s="77"/>
      <c r="G326" s="77" t="s">
        <v>214</v>
      </c>
      <c r="H326" s="77"/>
      <c r="I326" s="77">
        <v>36</v>
      </c>
      <c r="J326" s="77">
        <v>4</v>
      </c>
      <c r="K326" s="77">
        <v>25</v>
      </c>
      <c r="L326" s="77">
        <v>20</v>
      </c>
      <c r="M326" s="77"/>
      <c r="N326" s="77"/>
      <c r="O326" s="77" t="s">
        <v>129</v>
      </c>
      <c r="P326" s="77" t="s">
        <v>1171</v>
      </c>
      <c r="Q326" s="77">
        <v>0</v>
      </c>
      <c r="R326" s="77">
        <v>1</v>
      </c>
      <c r="S326" s="77" t="s">
        <v>1123</v>
      </c>
      <c r="T326" s="77">
        <v>1</v>
      </c>
      <c r="U326" s="77"/>
      <c r="V326" s="77" t="s">
        <v>76</v>
      </c>
      <c r="W326" s="77" t="s">
        <v>1123</v>
      </c>
      <c r="X326" s="77">
        <v>1</v>
      </c>
      <c r="Y326" s="77" t="s">
        <v>1116</v>
      </c>
      <c r="Z326" s="77" t="s">
        <v>1136</v>
      </c>
      <c r="AA326" s="77" t="s">
        <v>1126</v>
      </c>
      <c r="AB326" s="77" t="s">
        <v>1127</v>
      </c>
      <c r="AC326" s="77" t="s">
        <v>1128</v>
      </c>
      <c r="AD326" s="77">
        <v>4</v>
      </c>
      <c r="AE326" s="77" t="s">
        <v>1182</v>
      </c>
      <c r="AF326" s="105"/>
    </row>
    <row r="327" spans="1:32" ht="15.75" hidden="1" thickBot="1" x14ac:dyDescent="0.3">
      <c r="A327" s="96" t="s">
        <v>1223</v>
      </c>
      <c r="B327" s="77" t="s">
        <v>254</v>
      </c>
      <c r="C327" s="77" t="s">
        <v>75</v>
      </c>
      <c r="D327" s="77" t="s">
        <v>269</v>
      </c>
      <c r="E327" s="77" t="s">
        <v>81</v>
      </c>
      <c r="F327" s="77"/>
      <c r="G327" s="77" t="s">
        <v>248</v>
      </c>
      <c r="H327" s="77"/>
      <c r="I327" s="77">
        <v>36</v>
      </c>
      <c r="J327" s="77">
        <v>4</v>
      </c>
      <c r="K327" s="77">
        <v>25</v>
      </c>
      <c r="L327" s="77">
        <v>20</v>
      </c>
      <c r="M327" s="77"/>
      <c r="N327" s="77"/>
      <c r="O327" s="77" t="s">
        <v>129</v>
      </c>
      <c r="P327" s="77" t="s">
        <v>1240</v>
      </c>
      <c r="Q327" s="77">
        <v>0</v>
      </c>
      <c r="R327" s="77">
        <v>1</v>
      </c>
      <c r="S327" s="77" t="s">
        <v>1123</v>
      </c>
      <c r="T327" s="77">
        <v>1</v>
      </c>
      <c r="U327" s="77" t="s">
        <v>115</v>
      </c>
      <c r="V327" s="77"/>
      <c r="W327" s="77" t="s">
        <v>1123</v>
      </c>
      <c r="X327" s="77">
        <v>1</v>
      </c>
      <c r="Y327" s="77" t="s">
        <v>1116</v>
      </c>
      <c r="Z327" s="77" t="s">
        <v>1136</v>
      </c>
      <c r="AA327" s="77" t="s">
        <v>1126</v>
      </c>
      <c r="AB327" s="77" t="s">
        <v>1127</v>
      </c>
      <c r="AC327" s="77" t="s">
        <v>1128</v>
      </c>
      <c r="AD327" s="77">
        <v>4</v>
      </c>
      <c r="AE327" s="77" t="s">
        <v>1182</v>
      </c>
      <c r="AF327" s="105"/>
    </row>
    <row r="328" spans="1:32" ht="15.75" hidden="1" thickBot="1" x14ac:dyDescent="0.3">
      <c r="A328" s="96" t="s">
        <v>1223</v>
      </c>
      <c r="B328" s="77" t="s">
        <v>254</v>
      </c>
      <c r="C328" s="77" t="s">
        <v>75</v>
      </c>
      <c r="D328" s="77" t="s">
        <v>269</v>
      </c>
      <c r="E328" s="77" t="s">
        <v>82</v>
      </c>
      <c r="F328" s="77"/>
      <c r="G328" s="77" t="s">
        <v>248</v>
      </c>
      <c r="H328" s="77"/>
      <c r="I328" s="77">
        <v>36</v>
      </c>
      <c r="J328" s="77">
        <v>4</v>
      </c>
      <c r="K328" s="77">
        <v>25</v>
      </c>
      <c r="L328" s="77">
        <v>20</v>
      </c>
      <c r="M328" s="77"/>
      <c r="N328" s="77"/>
      <c r="O328" s="77" t="s">
        <v>129</v>
      </c>
      <c r="P328" s="77" t="s">
        <v>1240</v>
      </c>
      <c r="Q328" s="77">
        <v>0</v>
      </c>
      <c r="R328" s="77">
        <v>1</v>
      </c>
      <c r="S328" s="77" t="s">
        <v>1123</v>
      </c>
      <c r="T328" s="77">
        <v>1</v>
      </c>
      <c r="U328" s="77" t="s">
        <v>115</v>
      </c>
      <c r="V328" s="77" t="s">
        <v>76</v>
      </c>
      <c r="W328" s="77" t="s">
        <v>1123</v>
      </c>
      <c r="X328" s="77">
        <v>1</v>
      </c>
      <c r="Y328" s="77" t="s">
        <v>1116</v>
      </c>
      <c r="Z328" s="77" t="s">
        <v>1136</v>
      </c>
      <c r="AA328" s="77" t="s">
        <v>1126</v>
      </c>
      <c r="AB328" s="77" t="s">
        <v>1127</v>
      </c>
      <c r="AC328" s="77" t="s">
        <v>1128</v>
      </c>
      <c r="AD328" s="77">
        <v>4</v>
      </c>
      <c r="AE328" s="77" t="s">
        <v>1182</v>
      </c>
      <c r="AF328" s="105"/>
    </row>
    <row r="329" spans="1:32" ht="15.75" hidden="1" thickBot="1" x14ac:dyDescent="0.3">
      <c r="A329" s="96" t="s">
        <v>1223</v>
      </c>
      <c r="B329" s="77" t="s">
        <v>254</v>
      </c>
      <c r="C329" s="77" t="s">
        <v>75</v>
      </c>
      <c r="D329" s="77" t="s">
        <v>269</v>
      </c>
      <c r="E329" s="77" t="s">
        <v>112</v>
      </c>
      <c r="F329" s="77"/>
      <c r="G329" s="77" t="s">
        <v>248</v>
      </c>
      <c r="H329" s="77"/>
      <c r="I329" s="77">
        <v>36</v>
      </c>
      <c r="J329" s="77">
        <v>4</v>
      </c>
      <c r="K329" s="77">
        <v>25</v>
      </c>
      <c r="L329" s="77">
        <v>20</v>
      </c>
      <c r="M329" s="77"/>
      <c r="N329" s="77"/>
      <c r="O329" s="77" t="s">
        <v>129</v>
      </c>
      <c r="P329" s="77" t="s">
        <v>1240</v>
      </c>
      <c r="Q329" s="77">
        <v>0</v>
      </c>
      <c r="R329" s="77">
        <v>1</v>
      </c>
      <c r="S329" s="77" t="s">
        <v>1123</v>
      </c>
      <c r="T329" s="77">
        <v>1</v>
      </c>
      <c r="U329" s="77" t="s">
        <v>115</v>
      </c>
      <c r="V329" s="77" t="s">
        <v>76</v>
      </c>
      <c r="W329" s="77" t="s">
        <v>1123</v>
      </c>
      <c r="X329" s="77">
        <v>1</v>
      </c>
      <c r="Y329" s="77" t="s">
        <v>1116</v>
      </c>
      <c r="Z329" s="77" t="s">
        <v>1136</v>
      </c>
      <c r="AA329" s="77" t="s">
        <v>1126</v>
      </c>
      <c r="AB329" s="77" t="s">
        <v>1127</v>
      </c>
      <c r="AC329" s="77" t="s">
        <v>1128</v>
      </c>
      <c r="AD329" s="77">
        <v>4</v>
      </c>
      <c r="AE329" s="77" t="s">
        <v>1182</v>
      </c>
      <c r="AF329" s="105"/>
    </row>
    <row r="330" spans="1:32" ht="15.75" hidden="1" thickBot="1" x14ac:dyDescent="0.3">
      <c r="A330" s="97" t="s">
        <v>1223</v>
      </c>
      <c r="B330" s="78" t="s">
        <v>254</v>
      </c>
      <c r="C330" s="78" t="s">
        <v>75</v>
      </c>
      <c r="D330" s="78" t="s">
        <v>269</v>
      </c>
      <c r="E330" s="78" t="s">
        <v>105</v>
      </c>
      <c r="F330" s="78"/>
      <c r="G330" s="78" t="s">
        <v>248</v>
      </c>
      <c r="H330" s="78"/>
      <c r="I330" s="78">
        <v>36</v>
      </c>
      <c r="J330" s="77">
        <v>4</v>
      </c>
      <c r="K330" s="78">
        <v>25</v>
      </c>
      <c r="L330" s="78">
        <v>20</v>
      </c>
      <c r="M330" s="78"/>
      <c r="N330" s="78"/>
      <c r="O330" s="78" t="s">
        <v>129</v>
      </c>
      <c r="P330" s="78" t="s">
        <v>1240</v>
      </c>
      <c r="Q330" s="78">
        <v>0</v>
      </c>
      <c r="R330" s="78">
        <v>1</v>
      </c>
      <c r="S330" s="78" t="s">
        <v>1123</v>
      </c>
      <c r="T330" s="78">
        <v>1</v>
      </c>
      <c r="U330" s="78" t="s">
        <v>115</v>
      </c>
      <c r="V330" s="78"/>
      <c r="W330" s="78" t="s">
        <v>1123</v>
      </c>
      <c r="X330" s="78">
        <v>1</v>
      </c>
      <c r="Y330" s="78" t="s">
        <v>1116</v>
      </c>
      <c r="Z330" s="78" t="s">
        <v>1136</v>
      </c>
      <c r="AA330" s="78" t="s">
        <v>1126</v>
      </c>
      <c r="AB330" s="78" t="s">
        <v>1127</v>
      </c>
      <c r="AC330" s="78" t="s">
        <v>1128</v>
      </c>
      <c r="AD330" s="78">
        <v>4</v>
      </c>
      <c r="AE330" s="78" t="s">
        <v>1182</v>
      </c>
      <c r="AF330" s="106"/>
    </row>
    <row r="331" spans="1:32" ht="15.75" hidden="1" thickBot="1" x14ac:dyDescent="0.3">
      <c r="A331" s="98" t="s">
        <v>1265</v>
      </c>
      <c r="B331" s="79" t="s">
        <v>1266</v>
      </c>
      <c r="C331" s="79" t="s">
        <v>75</v>
      </c>
      <c r="D331" s="79" t="s">
        <v>127</v>
      </c>
      <c r="E331" s="79" t="s">
        <v>73</v>
      </c>
      <c r="F331" s="79"/>
      <c r="G331" s="79" t="s">
        <v>1195</v>
      </c>
      <c r="H331" s="79"/>
      <c r="I331" s="79">
        <v>36</v>
      </c>
      <c r="J331" s="77" t="e">
        <v>#N/A</v>
      </c>
      <c r="K331" s="79"/>
      <c r="L331" s="79"/>
      <c r="M331" s="79"/>
      <c r="N331" s="79"/>
      <c r="O331" s="79"/>
      <c r="P331" s="79"/>
      <c r="Q331" s="79">
        <v>0</v>
      </c>
      <c r="R331" s="79">
        <v>0</v>
      </c>
      <c r="S331" s="79"/>
      <c r="T331" s="79"/>
      <c r="U331" s="79"/>
      <c r="V331" s="79"/>
      <c r="W331" s="79"/>
      <c r="X331" s="79">
        <v>0</v>
      </c>
      <c r="Y331" s="79" t="s">
        <v>1135</v>
      </c>
      <c r="Z331" s="79"/>
      <c r="AA331" s="79"/>
      <c r="AB331" s="79"/>
      <c r="AC331" s="79"/>
      <c r="AD331" s="79"/>
      <c r="AE331" s="79"/>
      <c r="AF331" s="107"/>
    </row>
    <row r="332" spans="1:32" ht="15.75" hidden="1" thickBot="1" x14ac:dyDescent="0.3">
      <c r="A332" s="99" t="s">
        <v>1265</v>
      </c>
      <c r="B332" s="80" t="s">
        <v>1266</v>
      </c>
      <c r="C332" s="80" t="s">
        <v>75</v>
      </c>
      <c r="D332" s="80" t="s">
        <v>127</v>
      </c>
      <c r="E332" s="80" t="s">
        <v>83</v>
      </c>
      <c r="F332" s="80"/>
      <c r="G332" s="80" t="s">
        <v>1195</v>
      </c>
      <c r="H332" s="80"/>
      <c r="I332" s="80">
        <v>36</v>
      </c>
      <c r="J332" s="77" t="e">
        <v>#N/A</v>
      </c>
      <c r="K332" s="80"/>
      <c r="L332" s="80"/>
      <c r="M332" s="80"/>
      <c r="N332" s="80"/>
      <c r="O332" s="80"/>
      <c r="P332" s="80"/>
      <c r="Q332" s="80">
        <v>0</v>
      </c>
      <c r="R332" s="80">
        <v>0</v>
      </c>
      <c r="S332" s="80"/>
      <c r="T332" s="80"/>
      <c r="U332" s="80"/>
      <c r="V332" s="80"/>
      <c r="W332" s="80"/>
      <c r="X332" s="80">
        <v>0</v>
      </c>
      <c r="Y332" s="80" t="s">
        <v>1135</v>
      </c>
      <c r="Z332" s="80"/>
      <c r="AA332" s="80"/>
      <c r="AB332" s="80"/>
      <c r="AC332" s="80"/>
      <c r="AD332" s="80"/>
      <c r="AE332" s="80"/>
      <c r="AF332" s="108"/>
    </row>
    <row r="333" spans="1:32" ht="15.75" hidden="1" thickBot="1" x14ac:dyDescent="0.3">
      <c r="A333" s="99" t="s">
        <v>1265</v>
      </c>
      <c r="B333" s="80" t="s">
        <v>1266</v>
      </c>
      <c r="C333" s="80" t="s">
        <v>75</v>
      </c>
      <c r="D333" s="80" t="s">
        <v>127</v>
      </c>
      <c r="E333" s="80" t="s">
        <v>75</v>
      </c>
      <c r="F333" s="80"/>
      <c r="G333" s="80" t="s">
        <v>1195</v>
      </c>
      <c r="H333" s="80"/>
      <c r="I333" s="80">
        <v>36</v>
      </c>
      <c r="J333" s="77" t="e">
        <v>#N/A</v>
      </c>
      <c r="K333" s="80"/>
      <c r="L333" s="80"/>
      <c r="M333" s="80"/>
      <c r="N333" s="80"/>
      <c r="O333" s="80"/>
      <c r="P333" s="80"/>
      <c r="Q333" s="80">
        <v>0</v>
      </c>
      <c r="R333" s="80">
        <v>0</v>
      </c>
      <c r="S333" s="80"/>
      <c r="T333" s="80"/>
      <c r="U333" s="80"/>
      <c r="V333" s="80"/>
      <c r="W333" s="80"/>
      <c r="X333" s="80">
        <v>0</v>
      </c>
      <c r="Y333" s="80" t="s">
        <v>1135</v>
      </c>
      <c r="Z333" s="80"/>
      <c r="AA333" s="80"/>
      <c r="AB333" s="80"/>
      <c r="AC333" s="80"/>
      <c r="AD333" s="80"/>
      <c r="AE333" s="80"/>
      <c r="AF333" s="108"/>
    </row>
    <row r="334" spans="1:32" ht="30.75" hidden="1" thickBot="1" x14ac:dyDescent="0.3">
      <c r="A334" s="99" t="s">
        <v>1265</v>
      </c>
      <c r="B334" s="80" t="s">
        <v>1266</v>
      </c>
      <c r="C334" s="80" t="s">
        <v>75</v>
      </c>
      <c r="D334" s="80" t="s">
        <v>130</v>
      </c>
      <c r="E334" s="80" t="s">
        <v>73</v>
      </c>
      <c r="F334" s="80"/>
      <c r="G334" s="80" t="s">
        <v>1196</v>
      </c>
      <c r="H334" s="80"/>
      <c r="I334" s="80">
        <v>36</v>
      </c>
      <c r="J334" s="77" t="e">
        <v>#N/A</v>
      </c>
      <c r="K334" s="80"/>
      <c r="L334" s="80"/>
      <c r="M334" s="80"/>
      <c r="N334" s="80"/>
      <c r="O334" s="80"/>
      <c r="P334" s="80"/>
      <c r="Q334" s="80">
        <v>0</v>
      </c>
      <c r="R334" s="80">
        <v>0</v>
      </c>
      <c r="S334" s="80"/>
      <c r="T334" s="80"/>
      <c r="U334" s="80"/>
      <c r="V334" s="80"/>
      <c r="W334" s="80"/>
      <c r="X334" s="80">
        <v>0</v>
      </c>
      <c r="Y334" s="80" t="s">
        <v>1135</v>
      </c>
      <c r="Z334" s="80"/>
      <c r="AA334" s="80"/>
      <c r="AB334" s="80"/>
      <c r="AC334" s="80"/>
      <c r="AD334" s="80"/>
      <c r="AE334" s="80"/>
      <c r="AF334" s="108"/>
    </row>
    <row r="335" spans="1:32" ht="30.75" hidden="1" thickBot="1" x14ac:dyDescent="0.3">
      <c r="A335" s="99" t="s">
        <v>1265</v>
      </c>
      <c r="B335" s="80" t="s">
        <v>1266</v>
      </c>
      <c r="C335" s="80" t="s">
        <v>75</v>
      </c>
      <c r="D335" s="80" t="s">
        <v>130</v>
      </c>
      <c r="E335" s="80" t="s">
        <v>83</v>
      </c>
      <c r="F335" s="80"/>
      <c r="G335" s="80" t="s">
        <v>1196</v>
      </c>
      <c r="H335" s="80"/>
      <c r="I335" s="80">
        <v>36</v>
      </c>
      <c r="J335" s="77" t="e">
        <v>#N/A</v>
      </c>
      <c r="K335" s="80"/>
      <c r="L335" s="80"/>
      <c r="M335" s="80"/>
      <c r="N335" s="80"/>
      <c r="O335" s="80"/>
      <c r="P335" s="80"/>
      <c r="Q335" s="80">
        <v>0</v>
      </c>
      <c r="R335" s="80">
        <v>0</v>
      </c>
      <c r="S335" s="80"/>
      <c r="T335" s="80"/>
      <c r="U335" s="80"/>
      <c r="V335" s="80"/>
      <c r="W335" s="80"/>
      <c r="X335" s="80">
        <v>0</v>
      </c>
      <c r="Y335" s="80" t="s">
        <v>1135</v>
      </c>
      <c r="Z335" s="80"/>
      <c r="AA335" s="80"/>
      <c r="AB335" s="80"/>
      <c r="AC335" s="80"/>
      <c r="AD335" s="80"/>
      <c r="AE335" s="80"/>
      <c r="AF335" s="108"/>
    </row>
    <row r="336" spans="1:32" ht="30.75" hidden="1" thickBot="1" x14ac:dyDescent="0.3">
      <c r="A336" s="100" t="s">
        <v>1265</v>
      </c>
      <c r="B336" s="81" t="s">
        <v>1266</v>
      </c>
      <c r="C336" s="81" t="s">
        <v>75</v>
      </c>
      <c r="D336" s="81" t="s">
        <v>130</v>
      </c>
      <c r="E336" s="81" t="s">
        <v>75</v>
      </c>
      <c r="F336" s="81"/>
      <c r="G336" s="81" t="s">
        <v>1196</v>
      </c>
      <c r="H336" s="81"/>
      <c r="I336" s="81">
        <v>36</v>
      </c>
      <c r="J336" s="77" t="e">
        <v>#N/A</v>
      </c>
      <c r="K336" s="81"/>
      <c r="L336" s="81"/>
      <c r="M336" s="81"/>
      <c r="N336" s="81"/>
      <c r="O336" s="81"/>
      <c r="P336" s="81"/>
      <c r="Q336" s="81">
        <v>0</v>
      </c>
      <c r="R336" s="81">
        <v>0</v>
      </c>
      <c r="S336" s="81"/>
      <c r="T336" s="81"/>
      <c r="U336" s="81"/>
      <c r="V336" s="81"/>
      <c r="W336" s="81"/>
      <c r="X336" s="81">
        <v>0</v>
      </c>
      <c r="Y336" s="81" t="s">
        <v>1135</v>
      </c>
      <c r="Z336" s="81"/>
      <c r="AA336" s="81"/>
      <c r="AB336" s="81"/>
      <c r="AC336" s="81"/>
      <c r="AD336" s="81"/>
      <c r="AE336" s="81"/>
      <c r="AF336" s="109"/>
    </row>
    <row r="337" spans="1:32" ht="30.75" hidden="1" thickBot="1" x14ac:dyDescent="0.3">
      <c r="A337" s="95" t="s">
        <v>1267</v>
      </c>
      <c r="B337" s="76" t="s">
        <v>270</v>
      </c>
      <c r="C337" s="76" t="s">
        <v>75</v>
      </c>
      <c r="D337" s="76" t="s">
        <v>1224</v>
      </c>
      <c r="E337" s="76">
        <v>3</v>
      </c>
      <c r="F337" s="76"/>
      <c r="G337" s="76" t="s">
        <v>1225</v>
      </c>
      <c r="H337" s="76"/>
      <c r="I337" s="76">
        <v>14</v>
      </c>
      <c r="J337" s="77" t="e">
        <v>#N/A</v>
      </c>
      <c r="K337" s="76">
        <v>1100</v>
      </c>
      <c r="L337" s="76">
        <v>20</v>
      </c>
      <c r="M337" s="76"/>
      <c r="N337" s="76"/>
      <c r="O337" s="76" t="s">
        <v>129</v>
      </c>
      <c r="P337" s="76"/>
      <c r="Q337" s="76">
        <v>0</v>
      </c>
      <c r="R337" s="76">
        <v>0</v>
      </c>
      <c r="S337" s="76"/>
      <c r="T337" s="76"/>
      <c r="U337" s="76"/>
      <c r="V337" s="76"/>
      <c r="W337" s="76" t="s">
        <v>1123</v>
      </c>
      <c r="X337" s="76">
        <v>44</v>
      </c>
      <c r="Y337" s="76" t="s">
        <v>1116</v>
      </c>
      <c r="Z337" s="76"/>
      <c r="AA337" s="76"/>
      <c r="AB337" s="76"/>
      <c r="AC337" s="76"/>
      <c r="AD337" s="76"/>
      <c r="AE337" s="76"/>
      <c r="AF337" s="104"/>
    </row>
    <row r="338" spans="1:32" ht="30.75" hidden="1" thickBot="1" x14ac:dyDescent="0.3">
      <c r="A338" s="96" t="s">
        <v>1267</v>
      </c>
      <c r="B338" s="77" t="s">
        <v>270</v>
      </c>
      <c r="C338" s="77" t="s">
        <v>75</v>
      </c>
      <c r="D338" s="77" t="s">
        <v>1224</v>
      </c>
      <c r="E338" s="77">
        <v>11</v>
      </c>
      <c r="F338" s="77"/>
      <c r="G338" s="77" t="s">
        <v>1225</v>
      </c>
      <c r="H338" s="77"/>
      <c r="I338" s="77">
        <v>14</v>
      </c>
      <c r="J338" s="77">
        <v>20</v>
      </c>
      <c r="K338" s="77">
        <v>600</v>
      </c>
      <c r="L338" s="77">
        <v>20</v>
      </c>
      <c r="M338" s="77"/>
      <c r="N338" s="77"/>
      <c r="O338" s="77" t="s">
        <v>129</v>
      </c>
      <c r="P338" s="77"/>
      <c r="Q338" s="77">
        <v>0</v>
      </c>
      <c r="R338" s="77">
        <v>0</v>
      </c>
      <c r="S338" s="77"/>
      <c r="T338" s="77"/>
      <c r="U338" s="77"/>
      <c r="V338" s="77"/>
      <c r="W338" s="77" t="s">
        <v>1123</v>
      </c>
      <c r="X338" s="77">
        <v>24</v>
      </c>
      <c r="Y338" s="77" t="s">
        <v>1116</v>
      </c>
      <c r="Z338" s="77"/>
      <c r="AA338" s="77"/>
      <c r="AB338" s="77"/>
      <c r="AC338" s="77"/>
      <c r="AD338" s="77"/>
      <c r="AE338" s="77"/>
      <c r="AF338" s="105"/>
    </row>
    <row r="339" spans="1:32" ht="30.75" hidden="1" thickBot="1" x14ac:dyDescent="0.3">
      <c r="A339" s="96" t="s">
        <v>1267</v>
      </c>
      <c r="B339" s="77" t="s">
        <v>270</v>
      </c>
      <c r="C339" s="77" t="s">
        <v>75</v>
      </c>
      <c r="D339" s="77" t="s">
        <v>1224</v>
      </c>
      <c r="E339" s="77">
        <v>18</v>
      </c>
      <c r="F339" s="77"/>
      <c r="G339" s="77" t="s">
        <v>1225</v>
      </c>
      <c r="H339" s="77"/>
      <c r="I339" s="77">
        <v>14</v>
      </c>
      <c r="J339" s="77">
        <v>20</v>
      </c>
      <c r="K339" s="77">
        <v>600</v>
      </c>
      <c r="L339" s="77">
        <v>20</v>
      </c>
      <c r="M339" s="77"/>
      <c r="N339" s="77"/>
      <c r="O339" s="77" t="s">
        <v>129</v>
      </c>
      <c r="P339" s="77"/>
      <c r="Q339" s="77">
        <v>0</v>
      </c>
      <c r="R339" s="77">
        <v>0</v>
      </c>
      <c r="S339" s="77"/>
      <c r="T339" s="77"/>
      <c r="U339" s="77"/>
      <c r="V339" s="77"/>
      <c r="W339" s="77" t="s">
        <v>1123</v>
      </c>
      <c r="X339" s="77">
        <v>24</v>
      </c>
      <c r="Y339" s="77" t="s">
        <v>1116</v>
      </c>
      <c r="Z339" s="77"/>
      <c r="AA339" s="77"/>
      <c r="AB339" s="77"/>
      <c r="AC339" s="77"/>
      <c r="AD339" s="77"/>
      <c r="AE339" s="77"/>
      <c r="AF339" s="105"/>
    </row>
    <row r="340" spans="1:32" ht="30.75" hidden="1" thickBot="1" x14ac:dyDescent="0.3">
      <c r="A340" s="96" t="s">
        <v>1267</v>
      </c>
      <c r="B340" s="77" t="s">
        <v>270</v>
      </c>
      <c r="C340" s="77" t="s">
        <v>75</v>
      </c>
      <c r="D340" s="77" t="s">
        <v>1224</v>
      </c>
      <c r="E340" s="77" t="s">
        <v>70</v>
      </c>
      <c r="F340" s="77"/>
      <c r="G340" s="77" t="s">
        <v>1225</v>
      </c>
      <c r="H340" s="77"/>
      <c r="I340" s="77">
        <v>14</v>
      </c>
      <c r="J340" s="77">
        <v>12</v>
      </c>
      <c r="K340" s="77">
        <v>250</v>
      </c>
      <c r="L340" s="77">
        <v>20</v>
      </c>
      <c r="M340" s="77"/>
      <c r="N340" s="77"/>
      <c r="O340" s="77" t="s">
        <v>129</v>
      </c>
      <c r="P340" s="77"/>
      <c r="Q340" s="77">
        <v>0</v>
      </c>
      <c r="R340" s="77">
        <v>0</v>
      </c>
      <c r="S340" s="77"/>
      <c r="T340" s="77"/>
      <c r="U340" s="77"/>
      <c r="V340" s="77"/>
      <c r="W340" s="77" t="s">
        <v>1123</v>
      </c>
      <c r="X340" s="77">
        <v>10</v>
      </c>
      <c r="Y340" s="77" t="s">
        <v>1116</v>
      </c>
      <c r="Z340" s="77"/>
      <c r="AA340" s="77"/>
      <c r="AB340" s="77"/>
      <c r="AC340" s="77"/>
      <c r="AD340" s="77"/>
      <c r="AE340" s="77"/>
      <c r="AF340" s="105"/>
    </row>
    <row r="341" spans="1:32" ht="15.75" hidden="1" thickBot="1" x14ac:dyDescent="0.3">
      <c r="A341" s="96" t="s">
        <v>1267</v>
      </c>
      <c r="B341" s="77" t="s">
        <v>270</v>
      </c>
      <c r="C341" s="77" t="s">
        <v>75</v>
      </c>
      <c r="D341" s="77" t="s">
        <v>255</v>
      </c>
      <c r="E341" s="77">
        <v>1</v>
      </c>
      <c r="F341" s="77" t="s">
        <v>1226</v>
      </c>
      <c r="G341" s="77" t="s">
        <v>695</v>
      </c>
      <c r="H341" s="77"/>
      <c r="I341" s="77">
        <v>14</v>
      </c>
      <c r="J341" s="77">
        <v>4</v>
      </c>
      <c r="K341" s="77">
        <v>50</v>
      </c>
      <c r="L341" s="77">
        <v>20</v>
      </c>
      <c r="M341" s="77"/>
      <c r="N341" s="77"/>
      <c r="O341" s="77"/>
      <c r="P341" s="77"/>
      <c r="Q341" s="77">
        <v>0</v>
      </c>
      <c r="R341" s="77">
        <v>0</v>
      </c>
      <c r="S341" s="77"/>
      <c r="T341" s="77"/>
      <c r="U341" s="77"/>
      <c r="V341" s="77"/>
      <c r="W341" s="77"/>
      <c r="X341" s="77">
        <v>2</v>
      </c>
      <c r="Y341" s="77" t="s">
        <v>1116</v>
      </c>
      <c r="Z341" s="77"/>
      <c r="AA341" s="77"/>
      <c r="AB341" s="77"/>
      <c r="AC341" s="77"/>
      <c r="AD341" s="77"/>
      <c r="AE341" s="77"/>
      <c r="AF341" s="105"/>
    </row>
    <row r="342" spans="1:32" ht="15.75" hidden="1" thickBot="1" x14ac:dyDescent="0.3">
      <c r="A342" s="96" t="s">
        <v>1267</v>
      </c>
      <c r="B342" s="77" t="s">
        <v>270</v>
      </c>
      <c r="C342" s="77" t="s">
        <v>75</v>
      </c>
      <c r="D342" s="77" t="s">
        <v>255</v>
      </c>
      <c r="E342" s="77">
        <v>2</v>
      </c>
      <c r="F342" s="77" t="s">
        <v>76</v>
      </c>
      <c r="G342" s="77" t="s">
        <v>210</v>
      </c>
      <c r="H342" s="77"/>
      <c r="I342" s="77">
        <v>14</v>
      </c>
      <c r="J342" s="77">
        <v>4</v>
      </c>
      <c r="K342" s="77">
        <v>80</v>
      </c>
      <c r="L342" s="77">
        <v>20</v>
      </c>
      <c r="M342" s="77">
        <v>1</v>
      </c>
      <c r="N342" s="77"/>
      <c r="O342" s="77" t="s">
        <v>129</v>
      </c>
      <c r="P342" s="77" t="s">
        <v>1171</v>
      </c>
      <c r="Q342" s="77">
        <v>2</v>
      </c>
      <c r="R342" s="77">
        <v>0</v>
      </c>
      <c r="S342" s="77"/>
      <c r="T342" s="77"/>
      <c r="U342" s="77"/>
      <c r="V342" s="77"/>
      <c r="W342" s="77" t="s">
        <v>1123</v>
      </c>
      <c r="X342" s="77">
        <v>6</v>
      </c>
      <c r="Y342" s="77" t="s">
        <v>1116</v>
      </c>
      <c r="Z342" s="77" t="s">
        <v>1136</v>
      </c>
      <c r="AA342" s="77" t="s">
        <v>1126</v>
      </c>
      <c r="AB342" s="77" t="s">
        <v>1127</v>
      </c>
      <c r="AC342" s="77" t="s">
        <v>1128</v>
      </c>
      <c r="AD342" s="77">
        <v>4</v>
      </c>
      <c r="AE342" s="77" t="s">
        <v>1129</v>
      </c>
      <c r="AF342" s="105"/>
    </row>
    <row r="343" spans="1:32" ht="15.75" hidden="1" thickBot="1" x14ac:dyDescent="0.3">
      <c r="A343" s="96" t="s">
        <v>1267</v>
      </c>
      <c r="B343" s="77" t="s">
        <v>270</v>
      </c>
      <c r="C343" s="77" t="s">
        <v>75</v>
      </c>
      <c r="D343" s="77" t="s">
        <v>255</v>
      </c>
      <c r="E343" s="77">
        <v>3</v>
      </c>
      <c r="F343" s="77" t="s">
        <v>1230</v>
      </c>
      <c r="G343" s="77" t="s">
        <v>1231</v>
      </c>
      <c r="H343" s="77"/>
      <c r="I343" s="77">
        <v>14</v>
      </c>
      <c r="J343" s="77" t="e">
        <v>#N/A</v>
      </c>
      <c r="K343" s="77">
        <v>1200</v>
      </c>
      <c r="L343" s="77">
        <v>20</v>
      </c>
      <c r="M343" s="77"/>
      <c r="N343" s="77"/>
      <c r="O343" s="77" t="s">
        <v>129</v>
      </c>
      <c r="P343" s="77"/>
      <c r="Q343" s="77">
        <v>0</v>
      </c>
      <c r="R343" s="77">
        <v>0</v>
      </c>
      <c r="S343" s="77"/>
      <c r="T343" s="77"/>
      <c r="U343" s="77"/>
      <c r="V343" s="77"/>
      <c r="W343" s="77" t="s">
        <v>1123</v>
      </c>
      <c r="X343" s="77">
        <v>48</v>
      </c>
      <c r="Y343" s="77" t="s">
        <v>1116</v>
      </c>
      <c r="Z343" s="77"/>
      <c r="AA343" s="77"/>
      <c r="AB343" s="77"/>
      <c r="AC343" s="77"/>
      <c r="AD343" s="77"/>
      <c r="AE343" s="77"/>
      <c r="AF343" s="105"/>
    </row>
    <row r="344" spans="1:32" ht="15.75" hidden="1" thickBot="1" x14ac:dyDescent="0.3">
      <c r="A344" s="96" t="s">
        <v>1267</v>
      </c>
      <c r="B344" s="77" t="s">
        <v>270</v>
      </c>
      <c r="C344" s="77" t="s">
        <v>75</v>
      </c>
      <c r="D344" s="77" t="s">
        <v>255</v>
      </c>
      <c r="E344" s="77">
        <v>4</v>
      </c>
      <c r="F344" s="77" t="s">
        <v>1268</v>
      </c>
      <c r="G344" s="77" t="s">
        <v>210</v>
      </c>
      <c r="H344" s="77"/>
      <c r="I344" s="77">
        <v>14</v>
      </c>
      <c r="J344" s="77">
        <v>8</v>
      </c>
      <c r="K344" s="77">
        <v>100</v>
      </c>
      <c r="L344" s="77">
        <v>20</v>
      </c>
      <c r="M344" s="77">
        <v>1</v>
      </c>
      <c r="N344" s="77"/>
      <c r="O344" s="77" t="s">
        <v>129</v>
      </c>
      <c r="P344" s="77" t="s">
        <v>1171</v>
      </c>
      <c r="Q344" s="77">
        <v>2</v>
      </c>
      <c r="R344" s="77">
        <v>0</v>
      </c>
      <c r="S344" s="77"/>
      <c r="T344" s="77"/>
      <c r="U344" s="77" t="s">
        <v>70</v>
      </c>
      <c r="V344" s="77"/>
      <c r="W344" s="77" t="s">
        <v>1123</v>
      </c>
      <c r="X344" s="77">
        <v>8</v>
      </c>
      <c r="Y344" s="77" t="s">
        <v>1116</v>
      </c>
      <c r="Z344" s="77" t="s">
        <v>1136</v>
      </c>
      <c r="AA344" s="77" t="s">
        <v>1126</v>
      </c>
      <c r="AB344" s="77" t="s">
        <v>1127</v>
      </c>
      <c r="AC344" s="77" t="s">
        <v>1128</v>
      </c>
      <c r="AD344" s="77">
        <v>8</v>
      </c>
      <c r="AE344" s="77" t="s">
        <v>1129</v>
      </c>
      <c r="AF344" s="105"/>
    </row>
    <row r="345" spans="1:32" ht="15.75" hidden="1" thickBot="1" x14ac:dyDescent="0.3">
      <c r="A345" s="96" t="s">
        <v>1267</v>
      </c>
      <c r="B345" s="77" t="s">
        <v>270</v>
      </c>
      <c r="C345" s="77" t="s">
        <v>75</v>
      </c>
      <c r="D345" s="77" t="s">
        <v>255</v>
      </c>
      <c r="E345" s="77">
        <v>5</v>
      </c>
      <c r="F345" s="77" t="s">
        <v>1234</v>
      </c>
      <c r="G345" s="77" t="s">
        <v>210</v>
      </c>
      <c r="H345" s="77"/>
      <c r="I345" s="77">
        <v>14</v>
      </c>
      <c r="J345" s="77">
        <v>4</v>
      </c>
      <c r="K345" s="77">
        <v>25</v>
      </c>
      <c r="L345" s="77">
        <v>20</v>
      </c>
      <c r="M345" s="77">
        <v>1</v>
      </c>
      <c r="N345" s="77"/>
      <c r="O345" s="77" t="s">
        <v>129</v>
      </c>
      <c r="P345" s="77" t="s">
        <v>1171</v>
      </c>
      <c r="Q345" s="77">
        <v>2</v>
      </c>
      <c r="R345" s="77">
        <v>0</v>
      </c>
      <c r="S345" s="77"/>
      <c r="T345" s="77"/>
      <c r="U345" s="77"/>
      <c r="V345" s="77"/>
      <c r="W345" s="77" t="s">
        <v>1123</v>
      </c>
      <c r="X345" s="77">
        <v>2</v>
      </c>
      <c r="Y345" s="77" t="s">
        <v>1116</v>
      </c>
      <c r="Z345" s="77" t="s">
        <v>1136</v>
      </c>
      <c r="AA345" s="77" t="s">
        <v>1126</v>
      </c>
      <c r="AB345" s="77" t="s">
        <v>1127</v>
      </c>
      <c r="AC345" s="77" t="s">
        <v>1128</v>
      </c>
      <c r="AD345" s="77">
        <v>4</v>
      </c>
      <c r="AE345" s="77" t="s">
        <v>1182</v>
      </c>
      <c r="AF345" s="105"/>
    </row>
    <row r="346" spans="1:32" ht="15.75" hidden="1" thickBot="1" x14ac:dyDescent="0.3">
      <c r="A346" s="96" t="s">
        <v>1267</v>
      </c>
      <c r="B346" s="77" t="s">
        <v>270</v>
      </c>
      <c r="C346" s="77" t="s">
        <v>75</v>
      </c>
      <c r="D346" s="77" t="s">
        <v>255</v>
      </c>
      <c r="E346" s="77">
        <v>6</v>
      </c>
      <c r="F346" s="77"/>
      <c r="G346" s="77" t="s">
        <v>1269</v>
      </c>
      <c r="H346" s="77"/>
      <c r="I346" s="77">
        <v>14</v>
      </c>
      <c r="J346" s="77">
        <v>4</v>
      </c>
      <c r="K346" s="77">
        <v>20</v>
      </c>
      <c r="L346" s="77">
        <v>20</v>
      </c>
      <c r="M346" s="77"/>
      <c r="N346" s="77"/>
      <c r="O346" s="77" t="s">
        <v>129</v>
      </c>
      <c r="P346" s="77"/>
      <c r="Q346" s="77">
        <v>0</v>
      </c>
      <c r="R346" s="77">
        <v>0</v>
      </c>
      <c r="S346" s="77"/>
      <c r="T346" s="77"/>
      <c r="U346" s="77"/>
      <c r="V346" s="77"/>
      <c r="W346" s="77" t="s">
        <v>1123</v>
      </c>
      <c r="X346" s="77">
        <v>0.75</v>
      </c>
      <c r="Y346" s="77" t="s">
        <v>1116</v>
      </c>
      <c r="Z346" s="77"/>
      <c r="AA346" s="77"/>
      <c r="AB346" s="77"/>
      <c r="AC346" s="77"/>
      <c r="AD346" s="77"/>
      <c r="AE346" s="77"/>
      <c r="AF346" s="105"/>
    </row>
    <row r="347" spans="1:32" ht="15.75" hidden="1" thickBot="1" x14ac:dyDescent="0.3">
      <c r="A347" s="96" t="s">
        <v>1267</v>
      </c>
      <c r="B347" s="77" t="s">
        <v>270</v>
      </c>
      <c r="C347" s="77" t="s">
        <v>75</v>
      </c>
      <c r="D347" s="77" t="s">
        <v>255</v>
      </c>
      <c r="E347" s="77">
        <v>7</v>
      </c>
      <c r="F347" s="77" t="s">
        <v>1270</v>
      </c>
      <c r="G347" s="77" t="s">
        <v>271</v>
      </c>
      <c r="H347" s="77"/>
      <c r="I347" s="77">
        <v>14</v>
      </c>
      <c r="J347" s="77">
        <v>4</v>
      </c>
      <c r="K347" s="77">
        <v>50</v>
      </c>
      <c r="L347" s="77">
        <v>20</v>
      </c>
      <c r="M347" s="77">
        <v>1</v>
      </c>
      <c r="N347" s="77"/>
      <c r="O347" s="77" t="s">
        <v>129</v>
      </c>
      <c r="P347" s="77" t="s">
        <v>1171</v>
      </c>
      <c r="Q347" s="77">
        <v>2</v>
      </c>
      <c r="R347" s="77">
        <v>0</v>
      </c>
      <c r="S347" s="77"/>
      <c r="T347" s="77"/>
      <c r="U347" s="77"/>
      <c r="V347" s="77"/>
      <c r="W347" s="77" t="s">
        <v>1123</v>
      </c>
      <c r="X347" s="77">
        <v>4</v>
      </c>
      <c r="Y347" s="77" t="s">
        <v>1116</v>
      </c>
      <c r="Z347" s="77" t="s">
        <v>1136</v>
      </c>
      <c r="AA347" s="77" t="s">
        <v>1126</v>
      </c>
      <c r="AB347" s="77" t="s">
        <v>1127</v>
      </c>
      <c r="AC347" s="77" t="s">
        <v>1128</v>
      </c>
      <c r="AD347" s="77">
        <v>4</v>
      </c>
      <c r="AE347" s="77" t="s">
        <v>1172</v>
      </c>
      <c r="AF347" s="105"/>
    </row>
    <row r="348" spans="1:32" ht="15.75" hidden="1" thickBot="1" x14ac:dyDescent="0.3">
      <c r="A348" s="96" t="s">
        <v>1267</v>
      </c>
      <c r="B348" s="77" t="s">
        <v>270</v>
      </c>
      <c r="C348" s="77" t="s">
        <v>75</v>
      </c>
      <c r="D348" s="77" t="s">
        <v>255</v>
      </c>
      <c r="E348" s="77">
        <v>8</v>
      </c>
      <c r="F348" s="77" t="s">
        <v>1271</v>
      </c>
      <c r="G348" s="77" t="s">
        <v>695</v>
      </c>
      <c r="H348" s="77"/>
      <c r="I348" s="77">
        <v>14</v>
      </c>
      <c r="J348" s="77">
        <v>8</v>
      </c>
      <c r="K348" s="77">
        <v>100</v>
      </c>
      <c r="L348" s="77">
        <v>20</v>
      </c>
      <c r="M348" s="77"/>
      <c r="N348" s="77"/>
      <c r="O348" s="77"/>
      <c r="P348" s="77"/>
      <c r="Q348" s="77">
        <v>0</v>
      </c>
      <c r="R348" s="77">
        <v>0</v>
      </c>
      <c r="S348" s="77"/>
      <c r="T348" s="77"/>
      <c r="U348" s="77"/>
      <c r="V348" s="77"/>
      <c r="W348" s="77"/>
      <c r="X348" s="77">
        <v>4</v>
      </c>
      <c r="Y348" s="77" t="s">
        <v>1116</v>
      </c>
      <c r="Z348" s="77"/>
      <c r="AA348" s="77"/>
      <c r="AB348" s="77"/>
      <c r="AC348" s="77"/>
      <c r="AD348" s="77"/>
      <c r="AE348" s="77"/>
      <c r="AF348" s="105"/>
    </row>
    <row r="349" spans="1:32" ht="15.75" hidden="1" thickBot="1" x14ac:dyDescent="0.3">
      <c r="A349" s="96" t="s">
        <v>1267</v>
      </c>
      <c r="B349" s="77" t="s">
        <v>270</v>
      </c>
      <c r="C349" s="77" t="s">
        <v>75</v>
      </c>
      <c r="D349" s="77" t="s">
        <v>255</v>
      </c>
      <c r="E349" s="77">
        <v>9</v>
      </c>
      <c r="F349" s="77" t="s">
        <v>1272</v>
      </c>
      <c r="G349" s="77" t="s">
        <v>272</v>
      </c>
      <c r="H349" s="77"/>
      <c r="I349" s="77">
        <v>14</v>
      </c>
      <c r="J349" s="77">
        <v>8</v>
      </c>
      <c r="K349" s="77">
        <v>100</v>
      </c>
      <c r="L349" s="77">
        <v>20</v>
      </c>
      <c r="M349" s="77">
        <v>1</v>
      </c>
      <c r="N349" s="77"/>
      <c r="O349" s="77" t="s">
        <v>129</v>
      </c>
      <c r="P349" s="77" t="s">
        <v>1171</v>
      </c>
      <c r="Q349" s="77">
        <v>2</v>
      </c>
      <c r="R349" s="77">
        <v>0</v>
      </c>
      <c r="S349" s="77"/>
      <c r="T349" s="77"/>
      <c r="U349" s="77"/>
      <c r="V349" s="77"/>
      <c r="W349" s="77" t="s">
        <v>1123</v>
      </c>
      <c r="X349" s="77">
        <v>8</v>
      </c>
      <c r="Y349" s="77" t="s">
        <v>1116</v>
      </c>
      <c r="Z349" s="77" t="s">
        <v>1136</v>
      </c>
      <c r="AA349" s="77" t="s">
        <v>1126</v>
      </c>
      <c r="AB349" s="77" t="s">
        <v>1127</v>
      </c>
      <c r="AC349" s="77" t="s">
        <v>1128</v>
      </c>
      <c r="AD349" s="77">
        <v>8</v>
      </c>
      <c r="AE349" s="77" t="s">
        <v>1129</v>
      </c>
      <c r="AF349" s="105"/>
    </row>
    <row r="350" spans="1:32" ht="15.75" hidden="1" thickBot="1" x14ac:dyDescent="0.3">
      <c r="A350" s="96" t="s">
        <v>1267</v>
      </c>
      <c r="B350" s="77" t="s">
        <v>270</v>
      </c>
      <c r="C350" s="77" t="s">
        <v>75</v>
      </c>
      <c r="D350" s="77" t="s">
        <v>255</v>
      </c>
      <c r="E350" s="77">
        <v>10</v>
      </c>
      <c r="F350" s="77" t="s">
        <v>1243</v>
      </c>
      <c r="G350" s="77" t="s">
        <v>271</v>
      </c>
      <c r="H350" s="77"/>
      <c r="I350" s="77">
        <v>14</v>
      </c>
      <c r="J350" s="77">
        <v>4</v>
      </c>
      <c r="K350" s="77">
        <v>50</v>
      </c>
      <c r="L350" s="77">
        <v>20</v>
      </c>
      <c r="M350" s="77"/>
      <c r="N350" s="77"/>
      <c r="O350" s="77" t="s">
        <v>129</v>
      </c>
      <c r="P350" s="77"/>
      <c r="Q350" s="77">
        <v>0</v>
      </c>
      <c r="R350" s="77">
        <v>0</v>
      </c>
      <c r="S350" s="77"/>
      <c r="T350" s="77"/>
      <c r="U350" s="77"/>
      <c r="V350" s="77"/>
      <c r="W350" s="77" t="s">
        <v>1123</v>
      </c>
      <c r="X350" s="77">
        <v>2</v>
      </c>
      <c r="Y350" s="77" t="s">
        <v>1116</v>
      </c>
      <c r="Z350" s="77"/>
      <c r="AA350" s="77"/>
      <c r="AB350" s="77"/>
      <c r="AC350" s="77"/>
      <c r="AD350" s="77"/>
      <c r="AE350" s="77"/>
      <c r="AF350" s="105"/>
    </row>
    <row r="351" spans="1:32" ht="15.75" hidden="1" thickBot="1" x14ac:dyDescent="0.3">
      <c r="A351" s="96" t="s">
        <v>1267</v>
      </c>
      <c r="B351" s="77" t="s">
        <v>270</v>
      </c>
      <c r="C351" s="77" t="s">
        <v>75</v>
      </c>
      <c r="D351" s="77" t="s">
        <v>255</v>
      </c>
      <c r="E351" s="77">
        <v>11</v>
      </c>
      <c r="F351" s="77" t="s">
        <v>1273</v>
      </c>
      <c r="G351" s="77" t="s">
        <v>1251</v>
      </c>
      <c r="H351" s="77"/>
      <c r="I351" s="77">
        <v>14</v>
      </c>
      <c r="J351" s="77">
        <v>20</v>
      </c>
      <c r="K351" s="77">
        <v>600</v>
      </c>
      <c r="L351" s="77">
        <v>20</v>
      </c>
      <c r="M351" s="77"/>
      <c r="N351" s="77"/>
      <c r="O351" s="77" t="s">
        <v>129</v>
      </c>
      <c r="P351" s="77"/>
      <c r="Q351" s="77">
        <v>0</v>
      </c>
      <c r="R351" s="77">
        <v>0</v>
      </c>
      <c r="S351" s="77"/>
      <c r="T351" s="77"/>
      <c r="U351" s="77"/>
      <c r="V351" s="77"/>
      <c r="W351" s="77" t="s">
        <v>1123</v>
      </c>
      <c r="X351" s="77">
        <v>24</v>
      </c>
      <c r="Y351" s="77" t="s">
        <v>1116</v>
      </c>
      <c r="Z351" s="77"/>
      <c r="AA351" s="77"/>
      <c r="AB351" s="77"/>
      <c r="AC351" s="77"/>
      <c r="AD351" s="77"/>
      <c r="AE351" s="77"/>
      <c r="AF351" s="105"/>
    </row>
    <row r="352" spans="1:32" ht="15.75" hidden="1" thickBot="1" x14ac:dyDescent="0.3">
      <c r="A352" s="96" t="s">
        <v>1267</v>
      </c>
      <c r="B352" s="77" t="s">
        <v>270</v>
      </c>
      <c r="C352" s="77" t="s">
        <v>75</v>
      </c>
      <c r="D352" s="77" t="s">
        <v>255</v>
      </c>
      <c r="E352" s="77">
        <v>12</v>
      </c>
      <c r="F352" s="77" t="s">
        <v>1264</v>
      </c>
      <c r="G352" s="77" t="s">
        <v>271</v>
      </c>
      <c r="H352" s="77"/>
      <c r="I352" s="77">
        <v>14</v>
      </c>
      <c r="J352" s="77">
        <v>4</v>
      </c>
      <c r="K352" s="77">
        <v>50</v>
      </c>
      <c r="L352" s="77">
        <v>20</v>
      </c>
      <c r="M352" s="77"/>
      <c r="N352" s="77"/>
      <c r="O352" s="77" t="s">
        <v>129</v>
      </c>
      <c r="P352" s="77"/>
      <c r="Q352" s="77">
        <v>0</v>
      </c>
      <c r="R352" s="77">
        <v>0</v>
      </c>
      <c r="S352" s="77"/>
      <c r="T352" s="77"/>
      <c r="U352" s="77"/>
      <c r="V352" s="77"/>
      <c r="W352" s="77" t="s">
        <v>1123</v>
      </c>
      <c r="X352" s="77">
        <v>2</v>
      </c>
      <c r="Y352" s="77" t="s">
        <v>1116</v>
      </c>
      <c r="Z352" s="77"/>
      <c r="AA352" s="77"/>
      <c r="AB352" s="77"/>
      <c r="AC352" s="77"/>
      <c r="AD352" s="77"/>
      <c r="AE352" s="77"/>
      <c r="AF352" s="105"/>
    </row>
    <row r="353" spans="1:32" ht="15.75" hidden="1" thickBot="1" x14ac:dyDescent="0.3">
      <c r="A353" s="96" t="s">
        <v>1267</v>
      </c>
      <c r="B353" s="77" t="s">
        <v>270</v>
      </c>
      <c r="C353" s="77" t="s">
        <v>75</v>
      </c>
      <c r="D353" s="77" t="s">
        <v>255</v>
      </c>
      <c r="E353" s="77">
        <v>13</v>
      </c>
      <c r="F353" s="77"/>
      <c r="G353" s="77" t="s">
        <v>210</v>
      </c>
      <c r="H353" s="77"/>
      <c r="I353" s="77">
        <v>14</v>
      </c>
      <c r="J353" s="77">
        <v>12</v>
      </c>
      <c r="K353" s="77">
        <v>300</v>
      </c>
      <c r="L353" s="77">
        <v>20</v>
      </c>
      <c r="M353" s="77">
        <v>1</v>
      </c>
      <c r="N353" s="77"/>
      <c r="O353" s="77" t="s">
        <v>129</v>
      </c>
      <c r="P353" s="77" t="s">
        <v>1171</v>
      </c>
      <c r="Q353" s="77">
        <v>2</v>
      </c>
      <c r="R353" s="77">
        <v>0</v>
      </c>
      <c r="S353" s="77"/>
      <c r="T353" s="77"/>
      <c r="U353" s="77"/>
      <c r="V353" s="77"/>
      <c r="W353" s="77" t="s">
        <v>1123</v>
      </c>
      <c r="X353" s="77">
        <v>24</v>
      </c>
      <c r="Y353" s="77" t="s">
        <v>1116</v>
      </c>
      <c r="Z353" s="77" t="s">
        <v>1136</v>
      </c>
      <c r="AA353" s="77" t="s">
        <v>1126</v>
      </c>
      <c r="AB353" s="77" t="s">
        <v>1127</v>
      </c>
      <c r="AC353" s="77" t="s">
        <v>1128</v>
      </c>
      <c r="AD353" s="77">
        <v>12</v>
      </c>
      <c r="AE353" s="77" t="s">
        <v>1274</v>
      </c>
      <c r="AF353" s="105"/>
    </row>
    <row r="354" spans="1:32" ht="15.75" hidden="1" thickBot="1" x14ac:dyDescent="0.3">
      <c r="A354" s="96" t="s">
        <v>1267</v>
      </c>
      <c r="B354" s="77" t="s">
        <v>270</v>
      </c>
      <c r="C354" s="77" t="s">
        <v>75</v>
      </c>
      <c r="D354" s="77" t="s">
        <v>255</v>
      </c>
      <c r="E354" s="77">
        <v>14</v>
      </c>
      <c r="F354" s="77" t="s">
        <v>1262</v>
      </c>
      <c r="G354" s="77" t="s">
        <v>271</v>
      </c>
      <c r="H354" s="77"/>
      <c r="I354" s="77">
        <v>14</v>
      </c>
      <c r="J354" s="77">
        <v>4</v>
      </c>
      <c r="K354" s="77">
        <v>50</v>
      </c>
      <c r="L354" s="77">
        <v>20</v>
      </c>
      <c r="M354" s="77"/>
      <c r="N354" s="77"/>
      <c r="O354" s="77" t="s">
        <v>129</v>
      </c>
      <c r="P354" s="77"/>
      <c r="Q354" s="77">
        <v>0</v>
      </c>
      <c r="R354" s="77">
        <v>0</v>
      </c>
      <c r="S354" s="77"/>
      <c r="T354" s="77"/>
      <c r="U354" s="77"/>
      <c r="V354" s="77"/>
      <c r="W354" s="77" t="s">
        <v>1123</v>
      </c>
      <c r="X354" s="77">
        <v>2</v>
      </c>
      <c r="Y354" s="77" t="s">
        <v>1116</v>
      </c>
      <c r="Z354" s="77"/>
      <c r="AA354" s="77"/>
      <c r="AB354" s="77"/>
      <c r="AC354" s="77"/>
      <c r="AD354" s="77"/>
      <c r="AE354" s="77"/>
      <c r="AF354" s="105"/>
    </row>
    <row r="355" spans="1:32" ht="15.75" hidden="1" thickBot="1" x14ac:dyDescent="0.3">
      <c r="A355" s="96" t="s">
        <v>1267</v>
      </c>
      <c r="B355" s="77" t="s">
        <v>270</v>
      </c>
      <c r="C355" s="77" t="s">
        <v>75</v>
      </c>
      <c r="D355" s="77" t="s">
        <v>255</v>
      </c>
      <c r="E355" s="77">
        <v>15</v>
      </c>
      <c r="F355" s="77" t="s">
        <v>1263</v>
      </c>
      <c r="G355" s="77" t="s">
        <v>271</v>
      </c>
      <c r="H355" s="77"/>
      <c r="I355" s="77">
        <v>14</v>
      </c>
      <c r="J355" s="77">
        <v>4</v>
      </c>
      <c r="K355" s="77">
        <v>50</v>
      </c>
      <c r="L355" s="77">
        <v>20</v>
      </c>
      <c r="M355" s="77"/>
      <c r="N355" s="77"/>
      <c r="O355" s="77" t="s">
        <v>129</v>
      </c>
      <c r="P355" s="77"/>
      <c r="Q355" s="77">
        <v>0</v>
      </c>
      <c r="R355" s="77">
        <v>0</v>
      </c>
      <c r="S355" s="77"/>
      <c r="T355" s="77"/>
      <c r="U355" s="77"/>
      <c r="V355" s="77"/>
      <c r="W355" s="77" t="s">
        <v>1123</v>
      </c>
      <c r="X355" s="77">
        <v>2</v>
      </c>
      <c r="Y355" s="77" t="s">
        <v>1116</v>
      </c>
      <c r="Z355" s="77"/>
      <c r="AA355" s="77"/>
      <c r="AB355" s="77"/>
      <c r="AC355" s="77"/>
      <c r="AD355" s="77"/>
      <c r="AE355" s="77"/>
      <c r="AF355" s="105"/>
    </row>
    <row r="356" spans="1:32" ht="15.75" hidden="1" thickBot="1" x14ac:dyDescent="0.3">
      <c r="A356" s="96" t="s">
        <v>1267</v>
      </c>
      <c r="B356" s="77" t="s">
        <v>270</v>
      </c>
      <c r="C356" s="77" t="s">
        <v>75</v>
      </c>
      <c r="D356" s="77" t="s">
        <v>255</v>
      </c>
      <c r="E356" s="77">
        <v>16</v>
      </c>
      <c r="F356" s="77" t="s">
        <v>1246</v>
      </c>
      <c r="G356" s="77" t="s">
        <v>273</v>
      </c>
      <c r="H356" s="77"/>
      <c r="I356" s="77">
        <v>14</v>
      </c>
      <c r="J356" s="77">
        <v>20</v>
      </c>
      <c r="K356" s="77">
        <v>500</v>
      </c>
      <c r="L356" s="77">
        <v>20</v>
      </c>
      <c r="M356" s="77"/>
      <c r="N356" s="77">
        <v>1</v>
      </c>
      <c r="O356" s="77" t="s">
        <v>129</v>
      </c>
      <c r="P356" s="77" t="s">
        <v>1171</v>
      </c>
      <c r="Q356" s="77">
        <v>1</v>
      </c>
      <c r="R356" s="77">
        <v>0</v>
      </c>
      <c r="S356" s="77"/>
      <c r="T356" s="77"/>
      <c r="U356" s="77" t="s">
        <v>70</v>
      </c>
      <c r="V356" s="77" t="s">
        <v>76</v>
      </c>
      <c r="W356" s="77" t="s">
        <v>1123</v>
      </c>
      <c r="X356" s="77">
        <v>20</v>
      </c>
      <c r="Y356" s="77" t="s">
        <v>1116</v>
      </c>
      <c r="Z356" s="77" t="s">
        <v>1136</v>
      </c>
      <c r="AA356" s="77" t="s">
        <v>1126</v>
      </c>
      <c r="AB356" s="77" t="s">
        <v>1127</v>
      </c>
      <c r="AC356" s="77" t="s">
        <v>1128</v>
      </c>
      <c r="AD356" s="77">
        <v>20</v>
      </c>
      <c r="AE356" s="77" t="s">
        <v>1176</v>
      </c>
      <c r="AF356" s="105"/>
    </row>
    <row r="357" spans="1:32" ht="15.75" hidden="1" thickBot="1" x14ac:dyDescent="0.3">
      <c r="A357" s="96" t="s">
        <v>1267</v>
      </c>
      <c r="B357" s="77" t="s">
        <v>270</v>
      </c>
      <c r="C357" s="77" t="s">
        <v>75</v>
      </c>
      <c r="D357" s="77" t="s">
        <v>255</v>
      </c>
      <c r="E357" s="77">
        <v>17</v>
      </c>
      <c r="F357" s="77" t="s">
        <v>1275</v>
      </c>
      <c r="G357" s="77" t="s">
        <v>210</v>
      </c>
      <c r="H357" s="77"/>
      <c r="I357" s="77">
        <v>14</v>
      </c>
      <c r="J357" s="77">
        <v>8</v>
      </c>
      <c r="K357" s="77">
        <v>100</v>
      </c>
      <c r="L357" s="77">
        <v>20</v>
      </c>
      <c r="M357" s="77">
        <v>1</v>
      </c>
      <c r="N357" s="77"/>
      <c r="O357" s="77" t="s">
        <v>129</v>
      </c>
      <c r="P357" s="77" t="s">
        <v>1171</v>
      </c>
      <c r="Q357" s="77">
        <v>2</v>
      </c>
      <c r="R357" s="77">
        <v>0</v>
      </c>
      <c r="S357" s="77"/>
      <c r="T357" s="77"/>
      <c r="U357" s="77" t="s">
        <v>70</v>
      </c>
      <c r="V357" s="77" t="s">
        <v>76</v>
      </c>
      <c r="W357" s="77" t="s">
        <v>1123</v>
      </c>
      <c r="X357" s="77">
        <v>8</v>
      </c>
      <c r="Y357" s="77" t="s">
        <v>1116</v>
      </c>
      <c r="Z357" s="77" t="s">
        <v>1136</v>
      </c>
      <c r="AA357" s="77" t="s">
        <v>1126</v>
      </c>
      <c r="AB357" s="77" t="s">
        <v>1127</v>
      </c>
      <c r="AC357" s="77" t="s">
        <v>1128</v>
      </c>
      <c r="AD357" s="77">
        <v>8</v>
      </c>
      <c r="AE357" s="77" t="s">
        <v>1129</v>
      </c>
      <c r="AF357" s="105"/>
    </row>
    <row r="358" spans="1:32" ht="15.75" hidden="1" thickBot="1" x14ac:dyDescent="0.3">
      <c r="A358" s="96" t="s">
        <v>1267</v>
      </c>
      <c r="B358" s="77" t="s">
        <v>270</v>
      </c>
      <c r="C358" s="77" t="s">
        <v>75</v>
      </c>
      <c r="D358" s="77" t="s">
        <v>255</v>
      </c>
      <c r="E358" s="77">
        <v>18</v>
      </c>
      <c r="F358" s="77" t="s">
        <v>1276</v>
      </c>
      <c r="G358" s="77" t="s">
        <v>1251</v>
      </c>
      <c r="H358" s="77"/>
      <c r="I358" s="77">
        <v>14</v>
      </c>
      <c r="J358" s="77">
        <v>20</v>
      </c>
      <c r="K358" s="77">
        <v>600</v>
      </c>
      <c r="L358" s="77">
        <v>20</v>
      </c>
      <c r="M358" s="77"/>
      <c r="N358" s="77"/>
      <c r="O358" s="77" t="s">
        <v>129</v>
      </c>
      <c r="P358" s="77"/>
      <c r="Q358" s="77">
        <v>0</v>
      </c>
      <c r="R358" s="77">
        <v>0</v>
      </c>
      <c r="S358" s="77"/>
      <c r="T358" s="77"/>
      <c r="U358" s="77"/>
      <c r="V358" s="77" t="s">
        <v>76</v>
      </c>
      <c r="W358" s="77" t="s">
        <v>1123</v>
      </c>
      <c r="X358" s="77">
        <v>24</v>
      </c>
      <c r="Y358" s="77" t="s">
        <v>1116</v>
      </c>
      <c r="Z358" s="77"/>
      <c r="AA358" s="77"/>
      <c r="AB358" s="77"/>
      <c r="AC358" s="77"/>
      <c r="AD358" s="77"/>
      <c r="AE358" s="77"/>
      <c r="AF358" s="105"/>
    </row>
    <row r="359" spans="1:32" ht="15.75" hidden="1" thickBot="1" x14ac:dyDescent="0.3">
      <c r="A359" s="96" t="s">
        <v>1267</v>
      </c>
      <c r="B359" s="77" t="s">
        <v>270</v>
      </c>
      <c r="C359" s="77" t="s">
        <v>75</v>
      </c>
      <c r="D359" s="77" t="s">
        <v>255</v>
      </c>
      <c r="E359" s="77">
        <v>19</v>
      </c>
      <c r="F359" s="77"/>
      <c r="G359" s="77" t="s">
        <v>258</v>
      </c>
      <c r="H359" s="77"/>
      <c r="I359" s="77">
        <v>14</v>
      </c>
      <c r="J359" s="77">
        <v>20</v>
      </c>
      <c r="K359" s="77">
        <v>500</v>
      </c>
      <c r="L359" s="77">
        <v>20</v>
      </c>
      <c r="M359" s="77">
        <v>1</v>
      </c>
      <c r="N359" s="77"/>
      <c r="O359" s="77" t="s">
        <v>129</v>
      </c>
      <c r="P359" s="77" t="s">
        <v>1171</v>
      </c>
      <c r="Q359" s="77">
        <v>2</v>
      </c>
      <c r="R359" s="77">
        <v>0</v>
      </c>
      <c r="S359" s="77"/>
      <c r="T359" s="77"/>
      <c r="U359" s="77"/>
      <c r="V359" s="77"/>
      <c r="W359" s="77" t="s">
        <v>1123</v>
      </c>
      <c r="X359" s="77">
        <v>40</v>
      </c>
      <c r="Y359" s="77" t="s">
        <v>1116</v>
      </c>
      <c r="Z359" s="77" t="s">
        <v>1136</v>
      </c>
      <c r="AA359" s="77" t="s">
        <v>1126</v>
      </c>
      <c r="AB359" s="77" t="s">
        <v>1127</v>
      </c>
      <c r="AC359" s="77" t="s">
        <v>1128</v>
      </c>
      <c r="AD359" s="77">
        <v>20</v>
      </c>
      <c r="AE359" s="77" t="s">
        <v>1176</v>
      </c>
      <c r="AF359" s="105"/>
    </row>
    <row r="360" spans="1:32" ht="15.75" hidden="1" thickBot="1" x14ac:dyDescent="0.3">
      <c r="A360" s="96" t="s">
        <v>1267</v>
      </c>
      <c r="B360" s="77" t="s">
        <v>270</v>
      </c>
      <c r="C360" s="77" t="s">
        <v>75</v>
      </c>
      <c r="D360" s="77" t="s">
        <v>255</v>
      </c>
      <c r="E360" s="77">
        <v>20</v>
      </c>
      <c r="F360" s="77"/>
      <c r="G360" s="77" t="s">
        <v>274</v>
      </c>
      <c r="H360" s="77"/>
      <c r="I360" s="77">
        <v>14</v>
      </c>
      <c r="J360" s="77">
        <v>4</v>
      </c>
      <c r="K360" s="77">
        <v>40</v>
      </c>
      <c r="L360" s="77">
        <v>20</v>
      </c>
      <c r="M360" s="77"/>
      <c r="N360" s="77">
        <v>1</v>
      </c>
      <c r="O360" s="77" t="s">
        <v>129</v>
      </c>
      <c r="P360" s="77" t="s">
        <v>1171</v>
      </c>
      <c r="Q360" s="77">
        <v>1</v>
      </c>
      <c r="R360" s="77">
        <v>0</v>
      </c>
      <c r="S360" s="77"/>
      <c r="T360" s="77"/>
      <c r="U360" s="77"/>
      <c r="V360" s="77"/>
      <c r="W360" s="77" t="s">
        <v>1123</v>
      </c>
      <c r="X360" s="77">
        <v>1.5</v>
      </c>
      <c r="Y360" s="77" t="s">
        <v>1116</v>
      </c>
      <c r="Z360" s="77" t="s">
        <v>1136</v>
      </c>
      <c r="AA360" s="77" t="s">
        <v>1126</v>
      </c>
      <c r="AB360" s="77" t="s">
        <v>1127</v>
      </c>
      <c r="AC360" s="77" t="s">
        <v>1128</v>
      </c>
      <c r="AD360" s="77">
        <v>4</v>
      </c>
      <c r="AE360" s="77" t="s">
        <v>1213</v>
      </c>
      <c r="AF360" s="105"/>
    </row>
    <row r="361" spans="1:32" ht="15.75" hidden="1" thickBot="1" x14ac:dyDescent="0.3">
      <c r="A361" s="96" t="s">
        <v>1267</v>
      </c>
      <c r="B361" s="77" t="s">
        <v>270</v>
      </c>
      <c r="C361" s="77" t="s">
        <v>75</v>
      </c>
      <c r="D361" s="77" t="s">
        <v>255</v>
      </c>
      <c r="E361" s="77">
        <v>21</v>
      </c>
      <c r="F361" s="77"/>
      <c r="G361" s="77" t="s">
        <v>210</v>
      </c>
      <c r="H361" s="77"/>
      <c r="I361" s="77">
        <v>14</v>
      </c>
      <c r="J361" s="77">
        <v>20</v>
      </c>
      <c r="K361" s="77">
        <v>500</v>
      </c>
      <c r="L361" s="77">
        <v>20</v>
      </c>
      <c r="M361" s="77">
        <v>1</v>
      </c>
      <c r="N361" s="77"/>
      <c r="O361" s="77" t="s">
        <v>129</v>
      </c>
      <c r="P361" s="77" t="s">
        <v>1171</v>
      </c>
      <c r="Q361" s="77">
        <v>2</v>
      </c>
      <c r="R361" s="77">
        <v>0</v>
      </c>
      <c r="S361" s="77"/>
      <c r="T361" s="77"/>
      <c r="U361" s="77" t="s">
        <v>70</v>
      </c>
      <c r="V361" s="77" t="s">
        <v>76</v>
      </c>
      <c r="W361" s="77" t="s">
        <v>1123</v>
      </c>
      <c r="X361" s="77">
        <v>40</v>
      </c>
      <c r="Y361" s="77" t="s">
        <v>1116</v>
      </c>
      <c r="Z361" s="77" t="s">
        <v>1136</v>
      </c>
      <c r="AA361" s="77" t="s">
        <v>1126</v>
      </c>
      <c r="AB361" s="77" t="s">
        <v>1127</v>
      </c>
      <c r="AC361" s="77" t="s">
        <v>1128</v>
      </c>
      <c r="AD361" s="77">
        <v>20</v>
      </c>
      <c r="AE361" s="77" t="s">
        <v>1176</v>
      </c>
      <c r="AF361" s="105"/>
    </row>
    <row r="362" spans="1:32" ht="15.75" hidden="1" thickBot="1" x14ac:dyDescent="0.3">
      <c r="A362" s="96" t="s">
        <v>1267</v>
      </c>
      <c r="B362" s="77" t="s">
        <v>270</v>
      </c>
      <c r="C362" s="77" t="s">
        <v>75</v>
      </c>
      <c r="D362" s="77" t="s">
        <v>255</v>
      </c>
      <c r="E362" s="77">
        <v>22</v>
      </c>
      <c r="F362" s="77"/>
      <c r="G362" s="77" t="s">
        <v>161</v>
      </c>
      <c r="H362" s="77"/>
      <c r="I362" s="77">
        <v>14</v>
      </c>
      <c r="J362" s="77">
        <v>8</v>
      </c>
      <c r="K362" s="77">
        <v>200</v>
      </c>
      <c r="L362" s="77">
        <v>20</v>
      </c>
      <c r="M362" s="77">
        <v>1</v>
      </c>
      <c r="N362" s="77"/>
      <c r="O362" s="77" t="s">
        <v>129</v>
      </c>
      <c r="P362" s="77" t="s">
        <v>1171</v>
      </c>
      <c r="Q362" s="77">
        <v>2</v>
      </c>
      <c r="R362" s="77">
        <v>0</v>
      </c>
      <c r="S362" s="77"/>
      <c r="T362" s="77"/>
      <c r="U362" s="77" t="s">
        <v>70</v>
      </c>
      <c r="V362" s="77" t="s">
        <v>76</v>
      </c>
      <c r="W362" s="77" t="s">
        <v>1123</v>
      </c>
      <c r="X362" s="77">
        <v>16</v>
      </c>
      <c r="Y362" s="77" t="s">
        <v>1116</v>
      </c>
      <c r="Z362" s="77" t="s">
        <v>1136</v>
      </c>
      <c r="AA362" s="77" t="s">
        <v>1126</v>
      </c>
      <c r="AB362" s="77" t="s">
        <v>1127</v>
      </c>
      <c r="AC362" s="77" t="s">
        <v>1128</v>
      </c>
      <c r="AD362" s="77">
        <v>8</v>
      </c>
      <c r="AE362" s="77" t="s">
        <v>1137</v>
      </c>
      <c r="AF362" s="105"/>
    </row>
    <row r="363" spans="1:32" ht="30.75" hidden="1" thickBot="1" x14ac:dyDescent="0.3">
      <c r="A363" s="96" t="s">
        <v>1267</v>
      </c>
      <c r="B363" s="77" t="s">
        <v>270</v>
      </c>
      <c r="C363" s="77" t="s">
        <v>75</v>
      </c>
      <c r="D363" s="77" t="s">
        <v>255</v>
      </c>
      <c r="E363" s="77">
        <v>23</v>
      </c>
      <c r="F363" s="77"/>
      <c r="G363" s="77" t="s">
        <v>275</v>
      </c>
      <c r="H363" s="77"/>
      <c r="I363" s="77">
        <v>14</v>
      </c>
      <c r="J363" s="77">
        <v>4</v>
      </c>
      <c r="K363" s="77">
        <v>50</v>
      </c>
      <c r="L363" s="77">
        <v>20</v>
      </c>
      <c r="M363" s="77"/>
      <c r="N363" s="77"/>
      <c r="O363" s="77" t="s">
        <v>129</v>
      </c>
      <c r="P363" s="77" t="s">
        <v>1171</v>
      </c>
      <c r="Q363" s="77">
        <v>1</v>
      </c>
      <c r="R363" s="77">
        <v>0</v>
      </c>
      <c r="S363" s="77"/>
      <c r="T363" s="77"/>
      <c r="U363" s="77"/>
      <c r="V363" s="77"/>
      <c r="W363" s="77" t="s">
        <v>1123</v>
      </c>
      <c r="X363" s="77">
        <v>2</v>
      </c>
      <c r="Y363" s="77" t="s">
        <v>1116</v>
      </c>
      <c r="Z363" s="77" t="s">
        <v>1136</v>
      </c>
      <c r="AA363" s="77" t="s">
        <v>1126</v>
      </c>
      <c r="AB363" s="77" t="s">
        <v>1127</v>
      </c>
      <c r="AC363" s="77" t="s">
        <v>1128</v>
      </c>
      <c r="AD363" s="77">
        <v>4</v>
      </c>
      <c r="AE363" s="77" t="s">
        <v>1172</v>
      </c>
      <c r="AF363" s="105"/>
    </row>
    <row r="364" spans="1:32" ht="15.75" hidden="1" thickBot="1" x14ac:dyDescent="0.3">
      <c r="A364" s="96" t="s">
        <v>1267</v>
      </c>
      <c r="B364" s="77" t="s">
        <v>270</v>
      </c>
      <c r="C364" s="77" t="s">
        <v>75</v>
      </c>
      <c r="D364" s="77" t="s">
        <v>255</v>
      </c>
      <c r="E364" s="77">
        <v>24</v>
      </c>
      <c r="F364" s="77"/>
      <c r="G364" s="77" t="s">
        <v>210</v>
      </c>
      <c r="H364" s="77"/>
      <c r="I364" s="77">
        <v>14</v>
      </c>
      <c r="J364" s="77">
        <v>4</v>
      </c>
      <c r="K364" s="77">
        <v>50</v>
      </c>
      <c r="L364" s="77">
        <v>20</v>
      </c>
      <c r="M364" s="77">
        <v>1</v>
      </c>
      <c r="N364" s="77"/>
      <c r="O364" s="77" t="s">
        <v>129</v>
      </c>
      <c r="P364" s="77" t="s">
        <v>1171</v>
      </c>
      <c r="Q364" s="77">
        <v>2</v>
      </c>
      <c r="R364" s="77">
        <v>0</v>
      </c>
      <c r="S364" s="77"/>
      <c r="T364" s="77"/>
      <c r="U364" s="77"/>
      <c r="V364" s="77"/>
      <c r="W364" s="77" t="s">
        <v>1123</v>
      </c>
      <c r="X364" s="77">
        <v>4</v>
      </c>
      <c r="Y364" s="77" t="s">
        <v>1116</v>
      </c>
      <c r="Z364" s="77" t="s">
        <v>1136</v>
      </c>
      <c r="AA364" s="77" t="s">
        <v>1126</v>
      </c>
      <c r="AB364" s="77" t="s">
        <v>1127</v>
      </c>
      <c r="AC364" s="77" t="s">
        <v>1128</v>
      </c>
      <c r="AD364" s="77">
        <v>4</v>
      </c>
      <c r="AE364" s="77" t="s">
        <v>1172</v>
      </c>
      <c r="AF364" s="105"/>
    </row>
    <row r="365" spans="1:32" ht="15.75" hidden="1" thickBot="1" x14ac:dyDescent="0.3">
      <c r="A365" s="96" t="s">
        <v>1267</v>
      </c>
      <c r="B365" s="77" t="s">
        <v>270</v>
      </c>
      <c r="C365" s="77" t="s">
        <v>75</v>
      </c>
      <c r="D365" s="77" t="s">
        <v>255</v>
      </c>
      <c r="E365" s="77">
        <v>25</v>
      </c>
      <c r="F365" s="77"/>
      <c r="G365" s="77" t="s">
        <v>210</v>
      </c>
      <c r="H365" s="77"/>
      <c r="I365" s="77">
        <v>14</v>
      </c>
      <c r="J365" s="77">
        <v>4</v>
      </c>
      <c r="K365" s="77">
        <v>50</v>
      </c>
      <c r="L365" s="77">
        <v>20</v>
      </c>
      <c r="M365" s="77">
        <v>1</v>
      </c>
      <c r="N365" s="77"/>
      <c r="O365" s="77" t="s">
        <v>129</v>
      </c>
      <c r="P365" s="77" t="s">
        <v>1171</v>
      </c>
      <c r="Q365" s="77">
        <v>2</v>
      </c>
      <c r="R365" s="77">
        <v>0</v>
      </c>
      <c r="S365" s="77"/>
      <c r="T365" s="77"/>
      <c r="U365" s="77"/>
      <c r="V365" s="77"/>
      <c r="W365" s="77" t="s">
        <v>1123</v>
      </c>
      <c r="X365" s="77">
        <v>4</v>
      </c>
      <c r="Y365" s="77" t="s">
        <v>1116</v>
      </c>
      <c r="Z365" s="77" t="s">
        <v>1136</v>
      </c>
      <c r="AA365" s="77" t="s">
        <v>1126</v>
      </c>
      <c r="AB365" s="77" t="s">
        <v>1127</v>
      </c>
      <c r="AC365" s="77" t="s">
        <v>1128</v>
      </c>
      <c r="AD365" s="77">
        <v>4</v>
      </c>
      <c r="AE365" s="77" t="s">
        <v>1172</v>
      </c>
      <c r="AF365" s="105"/>
    </row>
    <row r="366" spans="1:32" ht="15.75" hidden="1" thickBot="1" x14ac:dyDescent="0.3">
      <c r="A366" s="96" t="s">
        <v>1267</v>
      </c>
      <c r="B366" s="77" t="s">
        <v>270</v>
      </c>
      <c r="C366" s="77" t="s">
        <v>75</v>
      </c>
      <c r="D366" s="77" t="s">
        <v>276</v>
      </c>
      <c r="E366" s="77" t="s">
        <v>82</v>
      </c>
      <c r="F366" s="77"/>
      <c r="G366" s="77" t="s">
        <v>277</v>
      </c>
      <c r="H366" s="77"/>
      <c r="I366" s="77">
        <v>14</v>
      </c>
      <c r="J366" s="77">
        <v>4</v>
      </c>
      <c r="K366" s="77">
        <v>25</v>
      </c>
      <c r="L366" s="77">
        <v>20</v>
      </c>
      <c r="M366" s="77"/>
      <c r="N366" s="77">
        <v>1</v>
      </c>
      <c r="O366" s="77" t="s">
        <v>129</v>
      </c>
      <c r="P366" s="77" t="s">
        <v>1240</v>
      </c>
      <c r="Q366" s="77">
        <v>1</v>
      </c>
      <c r="R366" s="77">
        <v>0</v>
      </c>
      <c r="S366" s="77"/>
      <c r="T366" s="77"/>
      <c r="U366" s="77"/>
      <c r="V366" s="77"/>
      <c r="W366" s="77" t="s">
        <v>1123</v>
      </c>
      <c r="X366" s="77">
        <v>1</v>
      </c>
      <c r="Y366" s="77" t="s">
        <v>1116</v>
      </c>
      <c r="Z366" s="77" t="s">
        <v>1136</v>
      </c>
      <c r="AA366" s="77" t="s">
        <v>1126</v>
      </c>
      <c r="AB366" s="77" t="s">
        <v>1127</v>
      </c>
      <c r="AC366" s="77" t="s">
        <v>1128</v>
      </c>
      <c r="AD366" s="77">
        <v>4</v>
      </c>
      <c r="AE366" s="77" t="s">
        <v>1182</v>
      </c>
      <c r="AF366" s="105"/>
    </row>
    <row r="367" spans="1:32" ht="15.75" hidden="1" thickBot="1" x14ac:dyDescent="0.3">
      <c r="A367" s="96" t="s">
        <v>1267</v>
      </c>
      <c r="B367" s="77" t="s">
        <v>270</v>
      </c>
      <c r="C367" s="77" t="s">
        <v>75</v>
      </c>
      <c r="D367" s="77" t="s">
        <v>276</v>
      </c>
      <c r="E367" s="77" t="s">
        <v>112</v>
      </c>
      <c r="F367" s="77"/>
      <c r="G367" s="77" t="s">
        <v>271</v>
      </c>
      <c r="H367" s="77"/>
      <c r="I367" s="77">
        <v>14</v>
      </c>
      <c r="J367" s="77">
        <v>12</v>
      </c>
      <c r="K367" s="77">
        <v>300</v>
      </c>
      <c r="L367" s="77">
        <v>20</v>
      </c>
      <c r="M367" s="77"/>
      <c r="N367" s="77"/>
      <c r="O367" s="77" t="s">
        <v>129</v>
      </c>
      <c r="P367" s="77"/>
      <c r="Q367" s="77">
        <v>0</v>
      </c>
      <c r="R367" s="77">
        <v>0</v>
      </c>
      <c r="S367" s="77"/>
      <c r="T367" s="77"/>
      <c r="U367" s="77"/>
      <c r="V367" s="77"/>
      <c r="W367" s="77" t="s">
        <v>1123</v>
      </c>
      <c r="X367" s="77">
        <v>12</v>
      </c>
      <c r="Y367" s="77" t="s">
        <v>1116</v>
      </c>
      <c r="Z367" s="77"/>
      <c r="AA367" s="77"/>
      <c r="AB367" s="77"/>
      <c r="AC367" s="77"/>
      <c r="AD367" s="77"/>
      <c r="AE367" s="77"/>
      <c r="AF367" s="105"/>
    </row>
    <row r="368" spans="1:32" ht="15.75" hidden="1" thickBot="1" x14ac:dyDescent="0.3">
      <c r="A368" s="96" t="s">
        <v>1267</v>
      </c>
      <c r="B368" s="77" t="s">
        <v>270</v>
      </c>
      <c r="C368" s="77" t="s">
        <v>75</v>
      </c>
      <c r="D368" s="77" t="s">
        <v>276</v>
      </c>
      <c r="E368" s="77" t="s">
        <v>105</v>
      </c>
      <c r="F368" s="77"/>
      <c r="G368" s="77" t="s">
        <v>277</v>
      </c>
      <c r="H368" s="77"/>
      <c r="I368" s="77">
        <v>14</v>
      </c>
      <c r="J368" s="77">
        <v>4</v>
      </c>
      <c r="K368" s="77">
        <v>25</v>
      </c>
      <c r="L368" s="77">
        <v>20</v>
      </c>
      <c r="M368" s="77"/>
      <c r="N368" s="77">
        <v>1</v>
      </c>
      <c r="O368" s="77" t="s">
        <v>129</v>
      </c>
      <c r="P368" s="77" t="s">
        <v>1240</v>
      </c>
      <c r="Q368" s="77">
        <v>1</v>
      </c>
      <c r="R368" s="77">
        <v>0</v>
      </c>
      <c r="S368" s="77"/>
      <c r="T368" s="77"/>
      <c r="U368" s="77"/>
      <c r="V368" s="77"/>
      <c r="W368" s="77" t="s">
        <v>1123</v>
      </c>
      <c r="X368" s="77">
        <v>1</v>
      </c>
      <c r="Y368" s="77" t="s">
        <v>1116</v>
      </c>
      <c r="Z368" s="77" t="s">
        <v>1136</v>
      </c>
      <c r="AA368" s="77" t="s">
        <v>1126</v>
      </c>
      <c r="AB368" s="77" t="s">
        <v>1127</v>
      </c>
      <c r="AC368" s="77" t="s">
        <v>1128</v>
      </c>
      <c r="AD368" s="77">
        <v>4</v>
      </c>
      <c r="AE368" s="77" t="s">
        <v>1182</v>
      </c>
      <c r="AF368" s="105"/>
    </row>
    <row r="369" spans="1:32" ht="15.75" hidden="1" thickBot="1" x14ac:dyDescent="0.3">
      <c r="A369" s="96" t="s">
        <v>1267</v>
      </c>
      <c r="B369" s="77" t="s">
        <v>270</v>
      </c>
      <c r="C369" s="77" t="s">
        <v>75</v>
      </c>
      <c r="D369" s="77" t="s">
        <v>276</v>
      </c>
      <c r="E369" s="77" t="s">
        <v>106</v>
      </c>
      <c r="F369" s="77"/>
      <c r="G369" s="77" t="s">
        <v>277</v>
      </c>
      <c r="H369" s="77"/>
      <c r="I369" s="77">
        <v>14</v>
      </c>
      <c r="J369" s="77">
        <v>4</v>
      </c>
      <c r="K369" s="77">
        <v>25</v>
      </c>
      <c r="L369" s="77">
        <v>20</v>
      </c>
      <c r="M369" s="77"/>
      <c r="N369" s="77">
        <v>1</v>
      </c>
      <c r="O369" s="77" t="s">
        <v>129</v>
      </c>
      <c r="P369" s="77" t="s">
        <v>1240</v>
      </c>
      <c r="Q369" s="77">
        <v>1</v>
      </c>
      <c r="R369" s="77">
        <v>0</v>
      </c>
      <c r="S369" s="77"/>
      <c r="T369" s="77"/>
      <c r="U369" s="77"/>
      <c r="V369" s="77"/>
      <c r="W369" s="77" t="s">
        <v>1123</v>
      </c>
      <c r="X369" s="77">
        <v>1</v>
      </c>
      <c r="Y369" s="77" t="s">
        <v>1116</v>
      </c>
      <c r="Z369" s="77" t="s">
        <v>1136</v>
      </c>
      <c r="AA369" s="77" t="s">
        <v>1126</v>
      </c>
      <c r="AB369" s="77" t="s">
        <v>1127</v>
      </c>
      <c r="AC369" s="77" t="s">
        <v>1128</v>
      </c>
      <c r="AD369" s="77">
        <v>4</v>
      </c>
      <c r="AE369" s="77" t="s">
        <v>1182</v>
      </c>
      <c r="AF369" s="105"/>
    </row>
    <row r="370" spans="1:32" ht="15.75" hidden="1" thickBot="1" x14ac:dyDescent="0.3">
      <c r="A370" s="96" t="s">
        <v>1267</v>
      </c>
      <c r="B370" s="77" t="s">
        <v>270</v>
      </c>
      <c r="C370" s="77" t="s">
        <v>75</v>
      </c>
      <c r="D370" s="77" t="s">
        <v>276</v>
      </c>
      <c r="E370" s="77" t="s">
        <v>107</v>
      </c>
      <c r="F370" s="77"/>
      <c r="G370" s="77" t="s">
        <v>277</v>
      </c>
      <c r="H370" s="77"/>
      <c r="I370" s="77">
        <v>14</v>
      </c>
      <c r="J370" s="77">
        <v>4</v>
      </c>
      <c r="K370" s="77">
        <v>25</v>
      </c>
      <c r="L370" s="77">
        <v>20</v>
      </c>
      <c r="M370" s="77"/>
      <c r="N370" s="77">
        <v>1</v>
      </c>
      <c r="O370" s="77" t="s">
        <v>129</v>
      </c>
      <c r="P370" s="77" t="s">
        <v>1240</v>
      </c>
      <c r="Q370" s="77">
        <v>1</v>
      </c>
      <c r="R370" s="77">
        <v>0</v>
      </c>
      <c r="S370" s="77"/>
      <c r="T370" s="77"/>
      <c r="U370" s="77"/>
      <c r="V370" s="77"/>
      <c r="W370" s="77" t="s">
        <v>1123</v>
      </c>
      <c r="X370" s="77">
        <v>1</v>
      </c>
      <c r="Y370" s="77" t="s">
        <v>1116</v>
      </c>
      <c r="Z370" s="77" t="s">
        <v>1136</v>
      </c>
      <c r="AA370" s="77" t="s">
        <v>1126</v>
      </c>
      <c r="AB370" s="77" t="s">
        <v>1127</v>
      </c>
      <c r="AC370" s="77" t="s">
        <v>1128</v>
      </c>
      <c r="AD370" s="77">
        <v>4</v>
      </c>
      <c r="AE370" s="77" t="s">
        <v>1182</v>
      </c>
      <c r="AF370" s="105"/>
    </row>
    <row r="371" spans="1:32" ht="15.75" hidden="1" thickBot="1" x14ac:dyDescent="0.3">
      <c r="A371" s="96" t="s">
        <v>1267</v>
      </c>
      <c r="B371" s="77" t="s">
        <v>270</v>
      </c>
      <c r="C371" s="77" t="s">
        <v>75</v>
      </c>
      <c r="D371" s="77" t="s">
        <v>276</v>
      </c>
      <c r="E371" s="77" t="s">
        <v>108</v>
      </c>
      <c r="F371" s="77"/>
      <c r="G371" s="77" t="s">
        <v>277</v>
      </c>
      <c r="H371" s="77"/>
      <c r="I371" s="77">
        <v>14</v>
      </c>
      <c r="J371" s="77">
        <v>4</v>
      </c>
      <c r="K371" s="77">
        <v>25</v>
      </c>
      <c r="L371" s="77">
        <v>20</v>
      </c>
      <c r="M371" s="77"/>
      <c r="N371" s="77">
        <v>1</v>
      </c>
      <c r="O371" s="77" t="s">
        <v>129</v>
      </c>
      <c r="P371" s="77" t="s">
        <v>1240</v>
      </c>
      <c r="Q371" s="77">
        <v>1</v>
      </c>
      <c r="R371" s="77">
        <v>0</v>
      </c>
      <c r="S371" s="77"/>
      <c r="T371" s="77"/>
      <c r="U371" s="77"/>
      <c r="V371" s="77"/>
      <c r="W371" s="77" t="s">
        <v>1123</v>
      </c>
      <c r="X371" s="77">
        <v>1</v>
      </c>
      <c r="Y371" s="77" t="s">
        <v>1116</v>
      </c>
      <c r="Z371" s="77" t="s">
        <v>1136</v>
      </c>
      <c r="AA371" s="77" t="s">
        <v>1126</v>
      </c>
      <c r="AB371" s="77" t="s">
        <v>1127</v>
      </c>
      <c r="AC371" s="77" t="s">
        <v>1128</v>
      </c>
      <c r="AD371" s="77">
        <v>4</v>
      </c>
      <c r="AE371" s="77" t="s">
        <v>1182</v>
      </c>
      <c r="AF371" s="105"/>
    </row>
    <row r="372" spans="1:32" ht="15.75" hidden="1" thickBot="1" x14ac:dyDescent="0.3">
      <c r="A372" s="96" t="s">
        <v>1267</v>
      </c>
      <c r="B372" s="77" t="s">
        <v>270</v>
      </c>
      <c r="C372" s="77" t="s">
        <v>75</v>
      </c>
      <c r="D372" s="77" t="s">
        <v>276</v>
      </c>
      <c r="E372" s="77" t="s">
        <v>109</v>
      </c>
      <c r="F372" s="77"/>
      <c r="G372" s="77" t="s">
        <v>278</v>
      </c>
      <c r="H372" s="77"/>
      <c r="I372" s="77">
        <v>14</v>
      </c>
      <c r="J372" s="77">
        <v>4</v>
      </c>
      <c r="K372" s="77">
        <v>50</v>
      </c>
      <c r="L372" s="77">
        <v>20</v>
      </c>
      <c r="M372" s="77"/>
      <c r="N372" s="77">
        <v>1</v>
      </c>
      <c r="O372" s="77" t="s">
        <v>129</v>
      </c>
      <c r="P372" s="77" t="s">
        <v>1171</v>
      </c>
      <c r="Q372" s="77">
        <v>1</v>
      </c>
      <c r="R372" s="77">
        <v>0</v>
      </c>
      <c r="S372" s="77"/>
      <c r="T372" s="77"/>
      <c r="U372" s="77"/>
      <c r="V372" s="77"/>
      <c r="W372" s="77" t="s">
        <v>1123</v>
      </c>
      <c r="X372" s="77">
        <v>2</v>
      </c>
      <c r="Y372" s="77" t="s">
        <v>1116</v>
      </c>
      <c r="Z372" s="77" t="s">
        <v>1136</v>
      </c>
      <c r="AA372" s="77" t="s">
        <v>1126</v>
      </c>
      <c r="AB372" s="77" t="s">
        <v>1127</v>
      </c>
      <c r="AC372" s="77" t="s">
        <v>1128</v>
      </c>
      <c r="AD372" s="77">
        <v>4</v>
      </c>
      <c r="AE372" s="77" t="s">
        <v>1172</v>
      </c>
      <c r="AF372" s="105"/>
    </row>
    <row r="373" spans="1:32" ht="15.75" hidden="1" thickBot="1" x14ac:dyDescent="0.3">
      <c r="A373" s="96" t="s">
        <v>1267</v>
      </c>
      <c r="B373" s="77" t="s">
        <v>270</v>
      </c>
      <c r="C373" s="77" t="s">
        <v>75</v>
      </c>
      <c r="D373" s="77" t="s">
        <v>276</v>
      </c>
      <c r="E373" s="77" t="s">
        <v>110</v>
      </c>
      <c r="F373" s="77"/>
      <c r="G373" s="77" t="s">
        <v>259</v>
      </c>
      <c r="H373" s="77"/>
      <c r="I373" s="77">
        <v>14</v>
      </c>
      <c r="J373" s="77">
        <v>4</v>
      </c>
      <c r="K373" s="77">
        <v>25</v>
      </c>
      <c r="L373" s="77">
        <v>20</v>
      </c>
      <c r="M373" s="77"/>
      <c r="N373" s="77">
        <v>1</v>
      </c>
      <c r="O373" s="77" t="s">
        <v>129</v>
      </c>
      <c r="P373" s="77" t="s">
        <v>1171</v>
      </c>
      <c r="Q373" s="77">
        <v>1</v>
      </c>
      <c r="R373" s="77">
        <v>0</v>
      </c>
      <c r="S373" s="77"/>
      <c r="T373" s="77"/>
      <c r="U373" s="77"/>
      <c r="V373" s="77"/>
      <c r="W373" s="77" t="s">
        <v>1123</v>
      </c>
      <c r="X373" s="77">
        <v>1</v>
      </c>
      <c r="Y373" s="77" t="s">
        <v>1116</v>
      </c>
      <c r="Z373" s="77" t="s">
        <v>1136</v>
      </c>
      <c r="AA373" s="77" t="s">
        <v>1126</v>
      </c>
      <c r="AB373" s="77" t="s">
        <v>1127</v>
      </c>
      <c r="AC373" s="77" t="s">
        <v>1128</v>
      </c>
      <c r="AD373" s="77">
        <v>4</v>
      </c>
      <c r="AE373" s="77" t="s">
        <v>1182</v>
      </c>
      <c r="AF373" s="105"/>
    </row>
    <row r="374" spans="1:32" ht="30.75" hidden="1" thickBot="1" x14ac:dyDescent="0.3">
      <c r="A374" s="96" t="s">
        <v>1267</v>
      </c>
      <c r="B374" s="77" t="s">
        <v>270</v>
      </c>
      <c r="C374" s="77" t="s">
        <v>75</v>
      </c>
      <c r="D374" s="77" t="s">
        <v>279</v>
      </c>
      <c r="E374" s="77" t="s">
        <v>73</v>
      </c>
      <c r="F374" s="77"/>
      <c r="G374" s="77" t="s">
        <v>1277</v>
      </c>
      <c r="H374" s="77"/>
      <c r="I374" s="77">
        <v>14</v>
      </c>
      <c r="J374" s="77">
        <v>4</v>
      </c>
      <c r="K374" s="77">
        <v>50</v>
      </c>
      <c r="L374" s="77">
        <v>20</v>
      </c>
      <c r="M374" s="77"/>
      <c r="N374" s="77"/>
      <c r="O374" s="77" t="s">
        <v>129</v>
      </c>
      <c r="P374" s="77"/>
      <c r="Q374" s="77">
        <v>0</v>
      </c>
      <c r="R374" s="77">
        <v>0</v>
      </c>
      <c r="S374" s="77"/>
      <c r="T374" s="77"/>
      <c r="U374" s="77"/>
      <c r="V374" s="77" t="s">
        <v>105</v>
      </c>
      <c r="W374" s="77" t="s">
        <v>1123</v>
      </c>
      <c r="X374" s="77">
        <v>2</v>
      </c>
      <c r="Y374" s="77" t="s">
        <v>1116</v>
      </c>
      <c r="Z374" s="77"/>
      <c r="AA374" s="77"/>
      <c r="AB374" s="77"/>
      <c r="AC374" s="77"/>
      <c r="AD374" s="77"/>
      <c r="AE374" s="77"/>
      <c r="AF374" s="105"/>
    </row>
    <row r="375" spans="1:32" ht="30.75" hidden="1" thickBot="1" x14ac:dyDescent="0.3">
      <c r="A375" s="96" t="s">
        <v>1267</v>
      </c>
      <c r="B375" s="77" t="s">
        <v>270</v>
      </c>
      <c r="C375" s="77" t="s">
        <v>75</v>
      </c>
      <c r="D375" s="77" t="s">
        <v>279</v>
      </c>
      <c r="E375" s="77" t="s">
        <v>83</v>
      </c>
      <c r="F375" s="77"/>
      <c r="G375" s="77" t="s">
        <v>1255</v>
      </c>
      <c r="H375" s="77"/>
      <c r="I375" s="77">
        <v>14</v>
      </c>
      <c r="J375" s="77" t="e">
        <v>#N/A</v>
      </c>
      <c r="K375" s="77"/>
      <c r="L375" s="77"/>
      <c r="M375" s="77"/>
      <c r="N375" s="77"/>
      <c r="O375" s="77"/>
      <c r="P375" s="77"/>
      <c r="Q375" s="77">
        <v>0</v>
      </c>
      <c r="R375" s="77">
        <v>0</v>
      </c>
      <c r="S375" s="77"/>
      <c r="T375" s="77"/>
      <c r="U375" s="77"/>
      <c r="V375" s="77" t="s">
        <v>105</v>
      </c>
      <c r="W375" s="77"/>
      <c r="X375" s="77">
        <v>0</v>
      </c>
      <c r="Y375" s="77" t="s">
        <v>1116</v>
      </c>
      <c r="Z375" s="77"/>
      <c r="AA375" s="77"/>
      <c r="AB375" s="77"/>
      <c r="AC375" s="77"/>
      <c r="AD375" s="77"/>
      <c r="AE375" s="77"/>
      <c r="AF375" s="105"/>
    </row>
    <row r="376" spans="1:32" ht="30.75" hidden="1" thickBot="1" x14ac:dyDescent="0.3">
      <c r="A376" s="96" t="s">
        <v>1267</v>
      </c>
      <c r="B376" s="77" t="s">
        <v>270</v>
      </c>
      <c r="C376" s="77" t="s">
        <v>75</v>
      </c>
      <c r="D376" s="77" t="s">
        <v>279</v>
      </c>
      <c r="E376" s="77" t="s">
        <v>75</v>
      </c>
      <c r="F376" s="77"/>
      <c r="G376" s="77" t="s">
        <v>1257</v>
      </c>
      <c r="H376" s="77"/>
      <c r="I376" s="77">
        <v>14</v>
      </c>
      <c r="J376" s="77" t="e">
        <v>#N/A</v>
      </c>
      <c r="K376" s="77"/>
      <c r="L376" s="77"/>
      <c r="M376" s="77"/>
      <c r="N376" s="77"/>
      <c r="O376" s="77"/>
      <c r="P376" s="77"/>
      <c r="Q376" s="77">
        <v>0</v>
      </c>
      <c r="R376" s="77">
        <v>0</v>
      </c>
      <c r="S376" s="77"/>
      <c r="T376" s="77"/>
      <c r="U376" s="77"/>
      <c r="V376" s="77" t="s">
        <v>105</v>
      </c>
      <c r="W376" s="77"/>
      <c r="X376" s="77">
        <v>0</v>
      </c>
      <c r="Y376" s="77" t="s">
        <v>1116</v>
      </c>
      <c r="Z376" s="77"/>
      <c r="AA376" s="77"/>
      <c r="AB376" s="77"/>
      <c r="AC376" s="77"/>
      <c r="AD376" s="77"/>
      <c r="AE376" s="77"/>
      <c r="AF376" s="105"/>
    </row>
    <row r="377" spans="1:32" ht="30.75" hidden="1" thickBot="1" x14ac:dyDescent="0.3">
      <c r="A377" s="96" t="s">
        <v>1267</v>
      </c>
      <c r="B377" s="77" t="s">
        <v>270</v>
      </c>
      <c r="C377" s="77" t="s">
        <v>75</v>
      </c>
      <c r="D377" s="77" t="s">
        <v>279</v>
      </c>
      <c r="E377" s="77" t="s">
        <v>70</v>
      </c>
      <c r="F377" s="77"/>
      <c r="G377" s="77" t="s">
        <v>1251</v>
      </c>
      <c r="H377" s="77"/>
      <c r="I377" s="77">
        <v>14</v>
      </c>
      <c r="J377" s="77">
        <v>12</v>
      </c>
      <c r="K377" s="77">
        <v>250</v>
      </c>
      <c r="L377" s="77">
        <v>20</v>
      </c>
      <c r="M377" s="77"/>
      <c r="N377" s="77"/>
      <c r="O377" s="77" t="s">
        <v>129</v>
      </c>
      <c r="P377" s="77"/>
      <c r="Q377" s="77">
        <v>0</v>
      </c>
      <c r="R377" s="77">
        <v>0</v>
      </c>
      <c r="S377" s="77"/>
      <c r="T377" s="77"/>
      <c r="U377" s="77" t="s">
        <v>70</v>
      </c>
      <c r="V377" s="77"/>
      <c r="W377" s="77" t="s">
        <v>1123</v>
      </c>
      <c r="X377" s="77">
        <v>10</v>
      </c>
      <c r="Y377" s="77" t="s">
        <v>1116</v>
      </c>
      <c r="Z377" s="77"/>
      <c r="AA377" s="77"/>
      <c r="AB377" s="77"/>
      <c r="AC377" s="77"/>
      <c r="AD377" s="77"/>
      <c r="AE377" s="77"/>
      <c r="AF377" s="105"/>
    </row>
    <row r="378" spans="1:32" ht="30.75" hidden="1" thickBot="1" x14ac:dyDescent="0.3">
      <c r="A378" s="96" t="s">
        <v>1267</v>
      </c>
      <c r="B378" s="77" t="s">
        <v>270</v>
      </c>
      <c r="C378" s="77" t="s">
        <v>75</v>
      </c>
      <c r="D378" s="77" t="s">
        <v>279</v>
      </c>
      <c r="E378" s="77" t="s">
        <v>76</v>
      </c>
      <c r="F378" s="77"/>
      <c r="G378" s="77" t="s">
        <v>277</v>
      </c>
      <c r="H378" s="77"/>
      <c r="I378" s="77">
        <v>14</v>
      </c>
      <c r="J378" s="77">
        <v>4</v>
      </c>
      <c r="K378" s="77">
        <v>40</v>
      </c>
      <c r="L378" s="77">
        <v>20</v>
      </c>
      <c r="M378" s="77"/>
      <c r="N378" s="77">
        <v>1</v>
      </c>
      <c r="O378" s="77" t="s">
        <v>129</v>
      </c>
      <c r="P378" s="77" t="s">
        <v>1200</v>
      </c>
      <c r="Q378" s="77">
        <v>1</v>
      </c>
      <c r="R378" s="77">
        <v>0</v>
      </c>
      <c r="S378" s="77"/>
      <c r="T378" s="77"/>
      <c r="U378" s="77" t="s">
        <v>70</v>
      </c>
      <c r="V378" s="77"/>
      <c r="W378" s="77" t="s">
        <v>1123</v>
      </c>
      <c r="X378" s="77">
        <v>1.5</v>
      </c>
      <c r="Y378" s="77" t="s">
        <v>1116</v>
      </c>
      <c r="Z378" s="77" t="s">
        <v>1117</v>
      </c>
      <c r="AA378" s="77" t="s">
        <v>1118</v>
      </c>
      <c r="AB378" s="77" t="s">
        <v>1118</v>
      </c>
      <c r="AC378" s="77" t="s">
        <v>1118</v>
      </c>
      <c r="AD378" s="77">
        <v>4</v>
      </c>
      <c r="AE378" s="77" t="s">
        <v>1119</v>
      </c>
      <c r="AF378" s="105"/>
    </row>
    <row r="379" spans="1:32" ht="30.75" hidden="1" thickBot="1" x14ac:dyDescent="0.3">
      <c r="A379" s="96" t="s">
        <v>1267</v>
      </c>
      <c r="B379" s="77" t="s">
        <v>270</v>
      </c>
      <c r="C379" s="77" t="s">
        <v>75</v>
      </c>
      <c r="D379" s="77" t="s">
        <v>279</v>
      </c>
      <c r="E379" s="77" t="s">
        <v>81</v>
      </c>
      <c r="F379" s="77"/>
      <c r="G379" s="77" t="s">
        <v>277</v>
      </c>
      <c r="H379" s="77"/>
      <c r="I379" s="77">
        <v>14</v>
      </c>
      <c r="J379" s="77">
        <v>4</v>
      </c>
      <c r="K379" s="77">
        <v>40</v>
      </c>
      <c r="L379" s="77">
        <v>20</v>
      </c>
      <c r="M379" s="77"/>
      <c r="N379" s="77">
        <v>1</v>
      </c>
      <c r="O379" s="77" t="s">
        <v>129</v>
      </c>
      <c r="P379" s="77" t="s">
        <v>1200</v>
      </c>
      <c r="Q379" s="77">
        <v>1</v>
      </c>
      <c r="R379" s="77">
        <v>0</v>
      </c>
      <c r="S379" s="77"/>
      <c r="T379" s="77"/>
      <c r="U379" s="77" t="s">
        <v>70</v>
      </c>
      <c r="V379" s="77"/>
      <c r="W379" s="77" t="s">
        <v>1123</v>
      </c>
      <c r="X379" s="77">
        <v>1.5</v>
      </c>
      <c r="Y379" s="77" t="s">
        <v>1116</v>
      </c>
      <c r="Z379" s="77" t="s">
        <v>1117</v>
      </c>
      <c r="AA379" s="77" t="s">
        <v>1118</v>
      </c>
      <c r="AB379" s="77" t="s">
        <v>1118</v>
      </c>
      <c r="AC379" s="77" t="s">
        <v>1118</v>
      </c>
      <c r="AD379" s="77">
        <v>4</v>
      </c>
      <c r="AE379" s="77" t="s">
        <v>1119</v>
      </c>
      <c r="AF379" s="105"/>
    </row>
    <row r="380" spans="1:32" ht="30.75" hidden="1" thickBot="1" x14ac:dyDescent="0.3">
      <c r="A380" s="96" t="s">
        <v>1267</v>
      </c>
      <c r="B380" s="77" t="s">
        <v>270</v>
      </c>
      <c r="C380" s="77" t="s">
        <v>75</v>
      </c>
      <c r="D380" s="77" t="s">
        <v>262</v>
      </c>
      <c r="E380" s="77" t="s">
        <v>73</v>
      </c>
      <c r="F380" s="77"/>
      <c r="G380" s="77" t="s">
        <v>1278</v>
      </c>
      <c r="H380" s="77"/>
      <c r="I380" s="77">
        <v>14</v>
      </c>
      <c r="J380" s="77">
        <v>8</v>
      </c>
      <c r="K380" s="77">
        <v>100</v>
      </c>
      <c r="L380" s="77">
        <v>20</v>
      </c>
      <c r="M380" s="77"/>
      <c r="N380" s="77"/>
      <c r="O380" s="77" t="s">
        <v>129</v>
      </c>
      <c r="P380" s="77"/>
      <c r="Q380" s="77">
        <v>0</v>
      </c>
      <c r="R380" s="77">
        <v>0</v>
      </c>
      <c r="S380" s="77"/>
      <c r="T380" s="77"/>
      <c r="U380" s="77"/>
      <c r="V380" s="77" t="s">
        <v>105</v>
      </c>
      <c r="W380" s="77" t="s">
        <v>1123</v>
      </c>
      <c r="X380" s="77">
        <v>4</v>
      </c>
      <c r="Y380" s="77" t="s">
        <v>1116</v>
      </c>
      <c r="Z380" s="77"/>
      <c r="AA380" s="77"/>
      <c r="AB380" s="77"/>
      <c r="AC380" s="77"/>
      <c r="AD380" s="77"/>
      <c r="AE380" s="77"/>
      <c r="AF380" s="105"/>
    </row>
    <row r="381" spans="1:32" ht="30.75" hidden="1" thickBot="1" x14ac:dyDescent="0.3">
      <c r="A381" s="96" t="s">
        <v>1267</v>
      </c>
      <c r="B381" s="77" t="s">
        <v>270</v>
      </c>
      <c r="C381" s="77" t="s">
        <v>75</v>
      </c>
      <c r="D381" s="77" t="s">
        <v>262</v>
      </c>
      <c r="E381" s="77" t="s">
        <v>83</v>
      </c>
      <c r="F381" s="77"/>
      <c r="G381" s="77" t="s">
        <v>1259</v>
      </c>
      <c r="H381" s="77"/>
      <c r="I381" s="77">
        <v>14</v>
      </c>
      <c r="J381" s="77" t="e">
        <v>#N/A</v>
      </c>
      <c r="K381" s="77"/>
      <c r="L381" s="77"/>
      <c r="M381" s="77"/>
      <c r="N381" s="77"/>
      <c r="O381" s="77"/>
      <c r="P381" s="77"/>
      <c r="Q381" s="77">
        <v>0</v>
      </c>
      <c r="R381" s="77">
        <v>0</v>
      </c>
      <c r="S381" s="77"/>
      <c r="T381" s="77"/>
      <c r="U381" s="77"/>
      <c r="V381" s="77" t="s">
        <v>105</v>
      </c>
      <c r="W381" s="77"/>
      <c r="X381" s="77">
        <v>0</v>
      </c>
      <c r="Y381" s="77" t="s">
        <v>1116</v>
      </c>
      <c r="Z381" s="77"/>
      <c r="AA381" s="77"/>
      <c r="AB381" s="77"/>
      <c r="AC381" s="77"/>
      <c r="AD381" s="77"/>
      <c r="AE381" s="77"/>
      <c r="AF381" s="105"/>
    </row>
    <row r="382" spans="1:32" ht="30.75" hidden="1" thickBot="1" x14ac:dyDescent="0.3">
      <c r="A382" s="96" t="s">
        <v>1267</v>
      </c>
      <c r="B382" s="77" t="s">
        <v>270</v>
      </c>
      <c r="C382" s="77" t="s">
        <v>75</v>
      </c>
      <c r="D382" s="77" t="s">
        <v>262</v>
      </c>
      <c r="E382" s="77" t="s">
        <v>75</v>
      </c>
      <c r="F382" s="77"/>
      <c r="G382" s="77" t="s">
        <v>1257</v>
      </c>
      <c r="H382" s="77"/>
      <c r="I382" s="77">
        <v>14</v>
      </c>
      <c r="J382" s="77" t="e">
        <v>#N/A</v>
      </c>
      <c r="K382" s="77"/>
      <c r="L382" s="77"/>
      <c r="M382" s="77"/>
      <c r="N382" s="77"/>
      <c r="O382" s="77"/>
      <c r="P382" s="77"/>
      <c r="Q382" s="77">
        <v>0</v>
      </c>
      <c r="R382" s="77">
        <v>0</v>
      </c>
      <c r="S382" s="77"/>
      <c r="T382" s="77"/>
      <c r="U382" s="77"/>
      <c r="V382" s="77" t="s">
        <v>105</v>
      </c>
      <c r="W382" s="77"/>
      <c r="X382" s="77">
        <v>0</v>
      </c>
      <c r="Y382" s="77" t="s">
        <v>1116</v>
      </c>
      <c r="Z382" s="77"/>
      <c r="AA382" s="77"/>
      <c r="AB382" s="77"/>
      <c r="AC382" s="77"/>
      <c r="AD382" s="77"/>
      <c r="AE382" s="77"/>
      <c r="AF382" s="105"/>
    </row>
    <row r="383" spans="1:32" ht="30.75" hidden="1" thickBot="1" x14ac:dyDescent="0.3">
      <c r="A383" s="96" t="s">
        <v>1267</v>
      </c>
      <c r="B383" s="77" t="s">
        <v>270</v>
      </c>
      <c r="C383" s="77" t="s">
        <v>75</v>
      </c>
      <c r="D383" s="77" t="s">
        <v>262</v>
      </c>
      <c r="E383" s="77" t="s">
        <v>70</v>
      </c>
      <c r="F383" s="77"/>
      <c r="G383" s="77" t="s">
        <v>263</v>
      </c>
      <c r="H383" s="77"/>
      <c r="I383" s="77">
        <v>14</v>
      </c>
      <c r="J383" s="77">
        <v>12</v>
      </c>
      <c r="K383" s="77">
        <v>250</v>
      </c>
      <c r="L383" s="77">
        <v>20</v>
      </c>
      <c r="M383" s="77"/>
      <c r="N383" s="77"/>
      <c r="O383" s="77" t="s">
        <v>129</v>
      </c>
      <c r="P383" s="77" t="s">
        <v>1279</v>
      </c>
      <c r="Q383" s="77">
        <v>0</v>
      </c>
      <c r="R383" s="77">
        <v>1</v>
      </c>
      <c r="S383" s="77" t="s">
        <v>1123</v>
      </c>
      <c r="T383" s="77">
        <v>1</v>
      </c>
      <c r="U383" s="77" t="s">
        <v>70</v>
      </c>
      <c r="V383" s="77"/>
      <c r="W383" s="77" t="s">
        <v>1123</v>
      </c>
      <c r="X383" s="77">
        <v>10</v>
      </c>
      <c r="Y383" s="77" t="s">
        <v>1116</v>
      </c>
      <c r="Z383" s="77" t="s">
        <v>1136</v>
      </c>
      <c r="AA383" s="77" t="s">
        <v>1126</v>
      </c>
      <c r="AB383" s="77" t="s">
        <v>1127</v>
      </c>
      <c r="AC383" s="77" t="s">
        <v>1128</v>
      </c>
      <c r="AD383" s="77">
        <v>12</v>
      </c>
      <c r="AE383" s="77" t="s">
        <v>1274</v>
      </c>
      <c r="AF383" s="105"/>
    </row>
    <row r="384" spans="1:32" ht="30.75" hidden="1" thickBot="1" x14ac:dyDescent="0.3">
      <c r="A384" s="96" t="s">
        <v>1267</v>
      </c>
      <c r="B384" s="77" t="s">
        <v>270</v>
      </c>
      <c r="C384" s="77" t="s">
        <v>75</v>
      </c>
      <c r="D384" s="77" t="s">
        <v>262</v>
      </c>
      <c r="E384" s="77" t="s">
        <v>76</v>
      </c>
      <c r="F384" s="77"/>
      <c r="G384" s="77" t="s">
        <v>280</v>
      </c>
      <c r="H384" s="77"/>
      <c r="I384" s="77">
        <v>14</v>
      </c>
      <c r="J384" s="77">
        <v>4</v>
      </c>
      <c r="K384" s="77">
        <v>40</v>
      </c>
      <c r="L384" s="77">
        <v>20</v>
      </c>
      <c r="M384" s="77"/>
      <c r="N384" s="77"/>
      <c r="O384" s="77" t="s">
        <v>129</v>
      </c>
      <c r="P384" s="77" t="s">
        <v>1279</v>
      </c>
      <c r="Q384" s="77">
        <v>0</v>
      </c>
      <c r="R384" s="77">
        <v>1</v>
      </c>
      <c r="S384" s="77" t="s">
        <v>1123</v>
      </c>
      <c r="T384" s="77">
        <v>1</v>
      </c>
      <c r="U384" s="77" t="s">
        <v>70</v>
      </c>
      <c r="V384" s="77"/>
      <c r="W384" s="77" t="s">
        <v>1123</v>
      </c>
      <c r="X384" s="77">
        <v>1.5</v>
      </c>
      <c r="Y384" s="77" t="s">
        <v>1116</v>
      </c>
      <c r="Z384" s="77" t="s">
        <v>1136</v>
      </c>
      <c r="AA384" s="77" t="s">
        <v>1126</v>
      </c>
      <c r="AB384" s="77" t="s">
        <v>1127</v>
      </c>
      <c r="AC384" s="77" t="s">
        <v>1128</v>
      </c>
      <c r="AD384" s="77">
        <v>4</v>
      </c>
      <c r="AE384" s="77" t="s">
        <v>1213</v>
      </c>
      <c r="AF384" s="105"/>
    </row>
    <row r="385" spans="1:32" ht="30.75" hidden="1" thickBot="1" x14ac:dyDescent="0.3">
      <c r="A385" s="96" t="s">
        <v>1267</v>
      </c>
      <c r="B385" s="77" t="s">
        <v>270</v>
      </c>
      <c r="C385" s="77" t="s">
        <v>75</v>
      </c>
      <c r="D385" s="77" t="s">
        <v>262</v>
      </c>
      <c r="E385" s="77" t="s">
        <v>81</v>
      </c>
      <c r="F385" s="77"/>
      <c r="G385" s="77" t="s">
        <v>280</v>
      </c>
      <c r="H385" s="77"/>
      <c r="I385" s="77">
        <v>14</v>
      </c>
      <c r="J385" s="77">
        <v>4</v>
      </c>
      <c r="K385" s="77">
        <v>40</v>
      </c>
      <c r="L385" s="77">
        <v>20</v>
      </c>
      <c r="M385" s="77"/>
      <c r="N385" s="77"/>
      <c r="O385" s="77" t="s">
        <v>129</v>
      </c>
      <c r="P385" s="77" t="s">
        <v>1279</v>
      </c>
      <c r="Q385" s="77">
        <v>0</v>
      </c>
      <c r="R385" s="77">
        <v>1</v>
      </c>
      <c r="S385" s="77" t="s">
        <v>1123</v>
      </c>
      <c r="T385" s="77">
        <v>1</v>
      </c>
      <c r="U385" s="77" t="s">
        <v>70</v>
      </c>
      <c r="V385" s="77"/>
      <c r="W385" s="77" t="s">
        <v>1123</v>
      </c>
      <c r="X385" s="77">
        <v>1.5</v>
      </c>
      <c r="Y385" s="77" t="s">
        <v>1116</v>
      </c>
      <c r="Z385" s="77" t="s">
        <v>1136</v>
      </c>
      <c r="AA385" s="77" t="s">
        <v>1126</v>
      </c>
      <c r="AB385" s="77" t="s">
        <v>1127</v>
      </c>
      <c r="AC385" s="77" t="s">
        <v>1128</v>
      </c>
      <c r="AD385" s="77">
        <v>4</v>
      </c>
      <c r="AE385" s="77" t="s">
        <v>1213</v>
      </c>
      <c r="AF385" s="105"/>
    </row>
    <row r="386" spans="1:32" ht="15.75" hidden="1" thickBot="1" x14ac:dyDescent="0.3">
      <c r="A386" s="96" t="s">
        <v>1267</v>
      </c>
      <c r="B386" s="77" t="s">
        <v>270</v>
      </c>
      <c r="C386" s="77" t="s">
        <v>75</v>
      </c>
      <c r="D386" s="77" t="s">
        <v>281</v>
      </c>
      <c r="E386" s="77">
        <v>3</v>
      </c>
      <c r="F386" s="77" t="s">
        <v>1230</v>
      </c>
      <c r="G386" s="77" t="s">
        <v>282</v>
      </c>
      <c r="H386" s="77"/>
      <c r="I386" s="77">
        <v>14</v>
      </c>
      <c r="J386" s="77" t="e">
        <v>#N/A</v>
      </c>
      <c r="K386" s="77">
        <v>1200</v>
      </c>
      <c r="L386" s="77">
        <v>20</v>
      </c>
      <c r="M386" s="77"/>
      <c r="N386" s="77"/>
      <c r="O386" s="77" t="s">
        <v>129</v>
      </c>
      <c r="P386" s="77" t="s">
        <v>1171</v>
      </c>
      <c r="Q386" s="77">
        <v>0</v>
      </c>
      <c r="R386" s="77">
        <v>1</v>
      </c>
      <c r="S386" s="77" t="s">
        <v>1123</v>
      </c>
      <c r="T386" s="77">
        <v>1</v>
      </c>
      <c r="U386" s="77"/>
      <c r="V386" s="77"/>
      <c r="W386" s="77" t="s">
        <v>1123</v>
      </c>
      <c r="X386" s="77">
        <v>48</v>
      </c>
      <c r="Y386" s="77" t="s">
        <v>1116</v>
      </c>
      <c r="Z386" s="77" t="s">
        <v>1136</v>
      </c>
      <c r="AA386" s="77" t="s">
        <v>1126</v>
      </c>
      <c r="AB386" s="77" t="s">
        <v>1127</v>
      </c>
      <c r="AC386" s="77" t="s">
        <v>1128</v>
      </c>
      <c r="AD386" s="77">
        <v>44</v>
      </c>
      <c r="AE386" s="77" t="s">
        <v>1119</v>
      </c>
      <c r="AF386" s="105"/>
    </row>
    <row r="387" spans="1:32" ht="15.75" hidden="1" thickBot="1" x14ac:dyDescent="0.3">
      <c r="A387" s="96" t="s">
        <v>1267</v>
      </c>
      <c r="B387" s="77" t="s">
        <v>270</v>
      </c>
      <c r="C387" s="77" t="s">
        <v>75</v>
      </c>
      <c r="D387" s="77" t="s">
        <v>281</v>
      </c>
      <c r="E387" s="77">
        <v>11</v>
      </c>
      <c r="F387" s="77" t="s">
        <v>1273</v>
      </c>
      <c r="G387" s="77" t="s">
        <v>263</v>
      </c>
      <c r="H387" s="77"/>
      <c r="I387" s="77">
        <v>14</v>
      </c>
      <c r="J387" s="77">
        <v>20</v>
      </c>
      <c r="K387" s="77">
        <v>600</v>
      </c>
      <c r="L387" s="77">
        <v>20</v>
      </c>
      <c r="M387" s="77"/>
      <c r="N387" s="77"/>
      <c r="O387" s="77" t="s">
        <v>129</v>
      </c>
      <c r="P387" s="77" t="s">
        <v>1171</v>
      </c>
      <c r="Q387" s="77">
        <v>0</v>
      </c>
      <c r="R387" s="77">
        <v>1</v>
      </c>
      <c r="S387" s="77" t="s">
        <v>1123</v>
      </c>
      <c r="T387" s="77">
        <v>1</v>
      </c>
      <c r="U387" s="77"/>
      <c r="V387" s="77"/>
      <c r="W387" s="77" t="s">
        <v>1123</v>
      </c>
      <c r="X387" s="77">
        <v>24</v>
      </c>
      <c r="Y387" s="77" t="s">
        <v>1116</v>
      </c>
      <c r="Z387" s="77" t="s">
        <v>1136</v>
      </c>
      <c r="AA387" s="77" t="s">
        <v>1126</v>
      </c>
      <c r="AB387" s="77" t="s">
        <v>1127</v>
      </c>
      <c r="AC387" s="77" t="s">
        <v>1128</v>
      </c>
      <c r="AD387" s="77">
        <v>20</v>
      </c>
      <c r="AE387" s="77" t="s">
        <v>1177</v>
      </c>
      <c r="AF387" s="105"/>
    </row>
    <row r="388" spans="1:32" ht="15.75" hidden="1" thickBot="1" x14ac:dyDescent="0.3">
      <c r="A388" s="96" t="s">
        <v>1267</v>
      </c>
      <c r="B388" s="77" t="s">
        <v>270</v>
      </c>
      <c r="C388" s="77" t="s">
        <v>75</v>
      </c>
      <c r="D388" s="77" t="s">
        <v>281</v>
      </c>
      <c r="E388" s="77">
        <v>18</v>
      </c>
      <c r="F388" s="77" t="s">
        <v>1244</v>
      </c>
      <c r="G388" s="77" t="s">
        <v>263</v>
      </c>
      <c r="H388" s="77"/>
      <c r="I388" s="77">
        <v>14</v>
      </c>
      <c r="J388" s="77">
        <v>20</v>
      </c>
      <c r="K388" s="77">
        <v>600</v>
      </c>
      <c r="L388" s="77">
        <v>20</v>
      </c>
      <c r="M388" s="77"/>
      <c r="N388" s="77"/>
      <c r="O388" s="77" t="s">
        <v>129</v>
      </c>
      <c r="P388" s="77" t="s">
        <v>1171</v>
      </c>
      <c r="Q388" s="77">
        <v>0</v>
      </c>
      <c r="R388" s="77">
        <v>1</v>
      </c>
      <c r="S388" s="77" t="s">
        <v>1123</v>
      </c>
      <c r="T388" s="77">
        <v>1</v>
      </c>
      <c r="U388" s="77"/>
      <c r="V388" s="77" t="s">
        <v>76</v>
      </c>
      <c r="W388" s="77" t="s">
        <v>1123</v>
      </c>
      <c r="X388" s="77">
        <v>24</v>
      </c>
      <c r="Y388" s="77" t="s">
        <v>1116</v>
      </c>
      <c r="Z388" s="77" t="s">
        <v>1136</v>
      </c>
      <c r="AA388" s="77" t="s">
        <v>1126</v>
      </c>
      <c r="AB388" s="77" t="s">
        <v>1127</v>
      </c>
      <c r="AC388" s="77" t="s">
        <v>1128</v>
      </c>
      <c r="AD388" s="77">
        <v>20</v>
      </c>
      <c r="AE388" s="77" t="s">
        <v>1177</v>
      </c>
      <c r="AF388" s="105"/>
    </row>
    <row r="389" spans="1:32" ht="15.75" hidden="1" thickBot="1" x14ac:dyDescent="0.3">
      <c r="A389" s="96" t="s">
        <v>1267</v>
      </c>
      <c r="B389" s="77" t="s">
        <v>270</v>
      </c>
      <c r="C389" s="77" t="s">
        <v>75</v>
      </c>
      <c r="D389" s="77" t="s">
        <v>283</v>
      </c>
      <c r="E389" s="77">
        <v>1</v>
      </c>
      <c r="F389" s="77" t="s">
        <v>1226</v>
      </c>
      <c r="G389" s="77" t="s">
        <v>695</v>
      </c>
      <c r="H389" s="77"/>
      <c r="I389" s="77">
        <v>14</v>
      </c>
      <c r="J389" s="77">
        <v>4</v>
      </c>
      <c r="K389" s="77">
        <v>50</v>
      </c>
      <c r="L389" s="77">
        <v>20</v>
      </c>
      <c r="M389" s="77"/>
      <c r="N389" s="77"/>
      <c r="O389" s="77"/>
      <c r="P389" s="77"/>
      <c r="Q389" s="77">
        <v>0</v>
      </c>
      <c r="R389" s="77">
        <v>0</v>
      </c>
      <c r="S389" s="77"/>
      <c r="T389" s="77"/>
      <c r="U389" s="77"/>
      <c r="V389" s="77"/>
      <c r="W389" s="77" t="s">
        <v>1123</v>
      </c>
      <c r="X389" s="77">
        <v>2</v>
      </c>
      <c r="Y389" s="77" t="s">
        <v>1116</v>
      </c>
      <c r="Z389" s="77"/>
      <c r="AA389" s="77"/>
      <c r="AB389" s="77"/>
      <c r="AC389" s="77"/>
      <c r="AD389" s="77"/>
      <c r="AE389" s="77"/>
      <c r="AF389" s="105"/>
    </row>
    <row r="390" spans="1:32" ht="15.75" hidden="1" thickBot="1" x14ac:dyDescent="0.3">
      <c r="A390" s="96" t="s">
        <v>1267</v>
      </c>
      <c r="B390" s="77" t="s">
        <v>270</v>
      </c>
      <c r="C390" s="77" t="s">
        <v>75</v>
      </c>
      <c r="D390" s="77" t="s">
        <v>283</v>
      </c>
      <c r="E390" s="77">
        <v>2</v>
      </c>
      <c r="F390" s="77" t="s">
        <v>76</v>
      </c>
      <c r="G390" s="77" t="s">
        <v>214</v>
      </c>
      <c r="H390" s="77"/>
      <c r="I390" s="77">
        <v>14</v>
      </c>
      <c r="J390" s="77">
        <v>4</v>
      </c>
      <c r="K390" s="77">
        <v>80</v>
      </c>
      <c r="L390" s="77">
        <v>20</v>
      </c>
      <c r="M390" s="77"/>
      <c r="N390" s="77"/>
      <c r="O390" s="77" t="s">
        <v>129</v>
      </c>
      <c r="P390" s="77" t="s">
        <v>1171</v>
      </c>
      <c r="Q390" s="77">
        <v>0</v>
      </c>
      <c r="R390" s="77">
        <v>1</v>
      </c>
      <c r="S390" s="77" t="s">
        <v>1123</v>
      </c>
      <c r="T390" s="77">
        <v>1</v>
      </c>
      <c r="U390" s="77"/>
      <c r="V390" s="77"/>
      <c r="W390" s="77" t="s">
        <v>1123</v>
      </c>
      <c r="X390" s="77">
        <v>3</v>
      </c>
      <c r="Y390" s="77" t="s">
        <v>1116</v>
      </c>
      <c r="Z390" s="77" t="s">
        <v>1136</v>
      </c>
      <c r="AA390" s="77" t="s">
        <v>1126</v>
      </c>
      <c r="AB390" s="77" t="s">
        <v>1127</v>
      </c>
      <c r="AC390" s="77" t="s">
        <v>1128</v>
      </c>
      <c r="AD390" s="77">
        <v>4</v>
      </c>
      <c r="AE390" s="77" t="s">
        <v>1129</v>
      </c>
      <c r="AF390" s="105"/>
    </row>
    <row r="391" spans="1:32" ht="15.75" hidden="1" thickBot="1" x14ac:dyDescent="0.3">
      <c r="A391" s="96" t="s">
        <v>1267</v>
      </c>
      <c r="B391" s="77" t="s">
        <v>270</v>
      </c>
      <c r="C391" s="77" t="s">
        <v>75</v>
      </c>
      <c r="D391" s="77" t="s">
        <v>283</v>
      </c>
      <c r="E391" s="77">
        <v>4</v>
      </c>
      <c r="F391" s="77" t="s">
        <v>1268</v>
      </c>
      <c r="G391" s="77" t="s">
        <v>214</v>
      </c>
      <c r="H391" s="77"/>
      <c r="I391" s="77">
        <v>14</v>
      </c>
      <c r="J391" s="77">
        <v>8</v>
      </c>
      <c r="K391" s="77">
        <v>100</v>
      </c>
      <c r="L391" s="77">
        <v>20</v>
      </c>
      <c r="M391" s="77"/>
      <c r="N391" s="77"/>
      <c r="O391" s="77" t="s">
        <v>129</v>
      </c>
      <c r="P391" s="77" t="s">
        <v>1171</v>
      </c>
      <c r="Q391" s="77">
        <v>0</v>
      </c>
      <c r="R391" s="77">
        <v>1</v>
      </c>
      <c r="S391" s="77" t="s">
        <v>1123</v>
      </c>
      <c r="T391" s="77">
        <v>1</v>
      </c>
      <c r="U391" s="77" t="s">
        <v>115</v>
      </c>
      <c r="V391" s="77"/>
      <c r="W391" s="77" t="s">
        <v>1123</v>
      </c>
      <c r="X391" s="77">
        <v>4</v>
      </c>
      <c r="Y391" s="77" t="s">
        <v>1116</v>
      </c>
      <c r="Z391" s="77" t="s">
        <v>1136</v>
      </c>
      <c r="AA391" s="77" t="s">
        <v>1126</v>
      </c>
      <c r="AB391" s="77" t="s">
        <v>1127</v>
      </c>
      <c r="AC391" s="77" t="s">
        <v>1128</v>
      </c>
      <c r="AD391" s="77">
        <v>8</v>
      </c>
      <c r="AE391" s="77" t="s">
        <v>1129</v>
      </c>
      <c r="AF391" s="105"/>
    </row>
    <row r="392" spans="1:32" ht="15.75" hidden="1" thickBot="1" x14ac:dyDescent="0.3">
      <c r="A392" s="96" t="s">
        <v>1267</v>
      </c>
      <c r="B392" s="77" t="s">
        <v>270</v>
      </c>
      <c r="C392" s="77" t="s">
        <v>75</v>
      </c>
      <c r="D392" s="77" t="s">
        <v>283</v>
      </c>
      <c r="E392" s="77">
        <v>5</v>
      </c>
      <c r="F392" s="77" t="s">
        <v>1234</v>
      </c>
      <c r="G392" s="77" t="s">
        <v>214</v>
      </c>
      <c r="H392" s="77"/>
      <c r="I392" s="77">
        <v>14</v>
      </c>
      <c r="J392" s="77">
        <v>4</v>
      </c>
      <c r="K392" s="77">
        <v>25</v>
      </c>
      <c r="L392" s="77">
        <v>20</v>
      </c>
      <c r="M392" s="77"/>
      <c r="N392" s="77"/>
      <c r="O392" s="77" t="s">
        <v>129</v>
      </c>
      <c r="P392" s="77" t="s">
        <v>1171</v>
      </c>
      <c r="Q392" s="77">
        <v>0</v>
      </c>
      <c r="R392" s="77">
        <v>1</v>
      </c>
      <c r="S392" s="77" t="s">
        <v>1123</v>
      </c>
      <c r="T392" s="77">
        <v>1</v>
      </c>
      <c r="U392" s="77"/>
      <c r="V392" s="77"/>
      <c r="W392" s="77" t="s">
        <v>1123</v>
      </c>
      <c r="X392" s="77">
        <v>1</v>
      </c>
      <c r="Y392" s="77" t="s">
        <v>1116</v>
      </c>
      <c r="Z392" s="77" t="s">
        <v>1136</v>
      </c>
      <c r="AA392" s="77" t="s">
        <v>1126</v>
      </c>
      <c r="AB392" s="77" t="s">
        <v>1127</v>
      </c>
      <c r="AC392" s="77" t="s">
        <v>1128</v>
      </c>
      <c r="AD392" s="77">
        <v>4</v>
      </c>
      <c r="AE392" s="77" t="s">
        <v>1182</v>
      </c>
      <c r="AF392" s="105"/>
    </row>
    <row r="393" spans="1:32" ht="15.75" hidden="1" thickBot="1" x14ac:dyDescent="0.3">
      <c r="A393" s="96" t="s">
        <v>1267</v>
      </c>
      <c r="B393" s="77" t="s">
        <v>270</v>
      </c>
      <c r="C393" s="77" t="s">
        <v>75</v>
      </c>
      <c r="D393" s="77" t="s">
        <v>283</v>
      </c>
      <c r="E393" s="77">
        <v>6</v>
      </c>
      <c r="F393" s="77"/>
      <c r="G393" s="77" t="s">
        <v>284</v>
      </c>
      <c r="H393" s="77"/>
      <c r="I393" s="77">
        <v>14</v>
      </c>
      <c r="J393" s="77">
        <v>4</v>
      </c>
      <c r="K393" s="77">
        <v>20</v>
      </c>
      <c r="L393" s="77">
        <v>20</v>
      </c>
      <c r="M393" s="77"/>
      <c r="N393" s="77"/>
      <c r="O393" s="77" t="s">
        <v>129</v>
      </c>
      <c r="P393" s="77" t="s">
        <v>1171</v>
      </c>
      <c r="Q393" s="77">
        <v>0</v>
      </c>
      <c r="R393" s="77">
        <v>1</v>
      </c>
      <c r="S393" s="77" t="s">
        <v>1123</v>
      </c>
      <c r="T393" s="77">
        <v>1</v>
      </c>
      <c r="U393" s="77"/>
      <c r="V393" s="77"/>
      <c r="W393" s="77" t="s">
        <v>1123</v>
      </c>
      <c r="X393" s="77">
        <v>0.75</v>
      </c>
      <c r="Y393" s="77" t="s">
        <v>1116</v>
      </c>
      <c r="Z393" s="77" t="s">
        <v>1136</v>
      </c>
      <c r="AA393" s="77" t="s">
        <v>1126</v>
      </c>
      <c r="AB393" s="77" t="s">
        <v>1127</v>
      </c>
      <c r="AC393" s="77" t="s">
        <v>1128</v>
      </c>
      <c r="AD393" s="77">
        <v>4</v>
      </c>
      <c r="AE393" s="77" t="s">
        <v>1182</v>
      </c>
      <c r="AF393" s="105"/>
    </row>
    <row r="394" spans="1:32" ht="15.75" hidden="1" thickBot="1" x14ac:dyDescent="0.3">
      <c r="A394" s="96" t="s">
        <v>1267</v>
      </c>
      <c r="B394" s="77" t="s">
        <v>270</v>
      </c>
      <c r="C394" s="77" t="s">
        <v>75</v>
      </c>
      <c r="D394" s="77" t="s">
        <v>283</v>
      </c>
      <c r="E394" s="77">
        <v>7</v>
      </c>
      <c r="F394" s="77" t="s">
        <v>1270</v>
      </c>
      <c r="G394" s="77" t="s">
        <v>285</v>
      </c>
      <c r="H394" s="77"/>
      <c r="I394" s="77">
        <v>14</v>
      </c>
      <c r="J394" s="77">
        <v>4</v>
      </c>
      <c r="K394" s="77">
        <v>50</v>
      </c>
      <c r="L394" s="77">
        <v>20</v>
      </c>
      <c r="M394" s="77"/>
      <c r="N394" s="77"/>
      <c r="O394" s="77" t="s">
        <v>129</v>
      </c>
      <c r="P394" s="77" t="s">
        <v>1171</v>
      </c>
      <c r="Q394" s="77">
        <v>0</v>
      </c>
      <c r="R394" s="77">
        <v>1</v>
      </c>
      <c r="S394" s="77" t="s">
        <v>1123</v>
      </c>
      <c r="T394" s="77">
        <v>1</v>
      </c>
      <c r="U394" s="77"/>
      <c r="V394" s="77"/>
      <c r="W394" s="77" t="s">
        <v>1123</v>
      </c>
      <c r="X394" s="77">
        <v>2</v>
      </c>
      <c r="Y394" s="77" t="s">
        <v>1116</v>
      </c>
      <c r="Z394" s="77" t="s">
        <v>1136</v>
      </c>
      <c r="AA394" s="77" t="s">
        <v>1126</v>
      </c>
      <c r="AB394" s="77" t="s">
        <v>1127</v>
      </c>
      <c r="AC394" s="77" t="s">
        <v>1128</v>
      </c>
      <c r="AD394" s="77">
        <v>4</v>
      </c>
      <c r="AE394" s="77" t="s">
        <v>1172</v>
      </c>
      <c r="AF394" s="105"/>
    </row>
    <row r="395" spans="1:32" ht="15.75" hidden="1" thickBot="1" x14ac:dyDescent="0.3">
      <c r="A395" s="96" t="s">
        <v>1267</v>
      </c>
      <c r="B395" s="77" t="s">
        <v>270</v>
      </c>
      <c r="C395" s="77" t="s">
        <v>75</v>
      </c>
      <c r="D395" s="77" t="s">
        <v>283</v>
      </c>
      <c r="E395" s="77">
        <v>8</v>
      </c>
      <c r="F395" s="77" t="s">
        <v>1271</v>
      </c>
      <c r="G395" s="77" t="s">
        <v>695</v>
      </c>
      <c r="H395" s="77"/>
      <c r="I395" s="77">
        <v>14</v>
      </c>
      <c r="J395" s="77">
        <v>8</v>
      </c>
      <c r="K395" s="77">
        <v>100</v>
      </c>
      <c r="L395" s="77">
        <v>20</v>
      </c>
      <c r="M395" s="77"/>
      <c r="N395" s="77"/>
      <c r="O395" s="77"/>
      <c r="P395" s="77"/>
      <c r="Q395" s="77">
        <v>0</v>
      </c>
      <c r="R395" s="77">
        <v>0</v>
      </c>
      <c r="S395" s="77"/>
      <c r="T395" s="77"/>
      <c r="U395" s="77"/>
      <c r="V395" s="77"/>
      <c r="W395" s="77" t="s">
        <v>1123</v>
      </c>
      <c r="X395" s="77">
        <v>4</v>
      </c>
      <c r="Y395" s="77" t="s">
        <v>1116</v>
      </c>
      <c r="Z395" s="77"/>
      <c r="AA395" s="77"/>
      <c r="AB395" s="77"/>
      <c r="AC395" s="77"/>
      <c r="AD395" s="77"/>
      <c r="AE395" s="77"/>
      <c r="AF395" s="105"/>
    </row>
    <row r="396" spans="1:32" ht="15.75" hidden="1" thickBot="1" x14ac:dyDescent="0.3">
      <c r="A396" s="96" t="s">
        <v>1267</v>
      </c>
      <c r="B396" s="77" t="s">
        <v>270</v>
      </c>
      <c r="C396" s="77" t="s">
        <v>75</v>
      </c>
      <c r="D396" s="77" t="s">
        <v>283</v>
      </c>
      <c r="E396" s="77">
        <v>9</v>
      </c>
      <c r="F396" s="77" t="s">
        <v>1272</v>
      </c>
      <c r="G396" s="77" t="s">
        <v>286</v>
      </c>
      <c r="H396" s="77"/>
      <c r="I396" s="77">
        <v>14</v>
      </c>
      <c r="J396" s="77">
        <v>8</v>
      </c>
      <c r="K396" s="77">
        <v>100</v>
      </c>
      <c r="L396" s="77">
        <v>20</v>
      </c>
      <c r="M396" s="77"/>
      <c r="N396" s="77"/>
      <c r="O396" s="77" t="s">
        <v>129</v>
      </c>
      <c r="P396" s="77" t="s">
        <v>1171</v>
      </c>
      <c r="Q396" s="77">
        <v>0</v>
      </c>
      <c r="R396" s="77">
        <v>1</v>
      </c>
      <c r="S396" s="77" t="s">
        <v>1123</v>
      </c>
      <c r="T396" s="77">
        <v>1</v>
      </c>
      <c r="U396" s="77"/>
      <c r="V396" s="77"/>
      <c r="W396" s="77" t="s">
        <v>1123</v>
      </c>
      <c r="X396" s="77">
        <v>4</v>
      </c>
      <c r="Y396" s="77" t="s">
        <v>1116</v>
      </c>
      <c r="Z396" s="77" t="s">
        <v>1136</v>
      </c>
      <c r="AA396" s="77" t="s">
        <v>1126</v>
      </c>
      <c r="AB396" s="77" t="s">
        <v>1127</v>
      </c>
      <c r="AC396" s="77" t="s">
        <v>1128</v>
      </c>
      <c r="AD396" s="77">
        <v>8</v>
      </c>
      <c r="AE396" s="77" t="s">
        <v>1129</v>
      </c>
      <c r="AF396" s="105"/>
    </row>
    <row r="397" spans="1:32" ht="15.75" hidden="1" thickBot="1" x14ac:dyDescent="0.3">
      <c r="A397" s="96" t="s">
        <v>1267</v>
      </c>
      <c r="B397" s="77" t="s">
        <v>270</v>
      </c>
      <c r="C397" s="77" t="s">
        <v>75</v>
      </c>
      <c r="D397" s="77" t="s">
        <v>283</v>
      </c>
      <c r="E397" s="77">
        <v>10</v>
      </c>
      <c r="F397" s="77" t="s">
        <v>1243</v>
      </c>
      <c r="G397" s="77" t="s">
        <v>285</v>
      </c>
      <c r="H397" s="77"/>
      <c r="I397" s="77">
        <v>14</v>
      </c>
      <c r="J397" s="77">
        <v>4</v>
      </c>
      <c r="K397" s="77">
        <v>50</v>
      </c>
      <c r="L397" s="77">
        <v>20</v>
      </c>
      <c r="M397" s="77"/>
      <c r="N397" s="77"/>
      <c r="O397" s="77" t="s">
        <v>129</v>
      </c>
      <c r="P397" s="77" t="s">
        <v>1171</v>
      </c>
      <c r="Q397" s="77">
        <v>0</v>
      </c>
      <c r="R397" s="77">
        <v>1</v>
      </c>
      <c r="S397" s="77" t="s">
        <v>1123</v>
      </c>
      <c r="T397" s="77">
        <v>1</v>
      </c>
      <c r="U397" s="77"/>
      <c r="V397" s="77"/>
      <c r="W397" s="77" t="s">
        <v>1123</v>
      </c>
      <c r="X397" s="77">
        <v>2</v>
      </c>
      <c r="Y397" s="77" t="s">
        <v>1116</v>
      </c>
      <c r="Z397" s="77" t="s">
        <v>1136</v>
      </c>
      <c r="AA397" s="77" t="s">
        <v>1126</v>
      </c>
      <c r="AB397" s="77" t="s">
        <v>1127</v>
      </c>
      <c r="AC397" s="77" t="s">
        <v>1128</v>
      </c>
      <c r="AD397" s="77">
        <v>4</v>
      </c>
      <c r="AE397" s="77" t="s">
        <v>1172</v>
      </c>
      <c r="AF397" s="105"/>
    </row>
    <row r="398" spans="1:32" ht="15.75" hidden="1" thickBot="1" x14ac:dyDescent="0.3">
      <c r="A398" s="96" t="s">
        <v>1267</v>
      </c>
      <c r="B398" s="77" t="s">
        <v>270</v>
      </c>
      <c r="C398" s="77" t="s">
        <v>75</v>
      </c>
      <c r="D398" s="77" t="s">
        <v>283</v>
      </c>
      <c r="E398" s="77">
        <v>12</v>
      </c>
      <c r="F398" s="77" t="s">
        <v>1264</v>
      </c>
      <c r="G398" s="77" t="s">
        <v>285</v>
      </c>
      <c r="H398" s="77"/>
      <c r="I398" s="77">
        <v>14</v>
      </c>
      <c r="J398" s="77">
        <v>4</v>
      </c>
      <c r="K398" s="77">
        <v>25</v>
      </c>
      <c r="L398" s="77">
        <v>20</v>
      </c>
      <c r="M398" s="77"/>
      <c r="N398" s="77"/>
      <c r="O398" s="77" t="s">
        <v>129</v>
      </c>
      <c r="P398" s="77" t="s">
        <v>1171</v>
      </c>
      <c r="Q398" s="77">
        <v>0</v>
      </c>
      <c r="R398" s="77">
        <v>1</v>
      </c>
      <c r="S398" s="77" t="s">
        <v>1123</v>
      </c>
      <c r="T398" s="77">
        <v>1</v>
      </c>
      <c r="U398" s="77"/>
      <c r="V398" s="77"/>
      <c r="W398" s="77" t="s">
        <v>1123</v>
      </c>
      <c r="X398" s="77">
        <v>1</v>
      </c>
      <c r="Y398" s="77" t="s">
        <v>1116</v>
      </c>
      <c r="Z398" s="77" t="s">
        <v>1136</v>
      </c>
      <c r="AA398" s="77" t="s">
        <v>1126</v>
      </c>
      <c r="AB398" s="77" t="s">
        <v>1127</v>
      </c>
      <c r="AC398" s="77" t="s">
        <v>1128</v>
      </c>
      <c r="AD398" s="77">
        <v>4</v>
      </c>
      <c r="AE398" s="77" t="s">
        <v>1182</v>
      </c>
      <c r="AF398" s="105"/>
    </row>
    <row r="399" spans="1:32" ht="15.75" hidden="1" thickBot="1" x14ac:dyDescent="0.3">
      <c r="A399" s="96" t="s">
        <v>1267</v>
      </c>
      <c r="B399" s="77" t="s">
        <v>270</v>
      </c>
      <c r="C399" s="77" t="s">
        <v>75</v>
      </c>
      <c r="D399" s="77" t="s">
        <v>283</v>
      </c>
      <c r="E399" s="77">
        <v>13</v>
      </c>
      <c r="F399" s="77"/>
      <c r="G399" s="77" t="s">
        <v>214</v>
      </c>
      <c r="H399" s="77"/>
      <c r="I399" s="77">
        <v>14</v>
      </c>
      <c r="J399" s="77">
        <v>12</v>
      </c>
      <c r="K399" s="77">
        <v>300</v>
      </c>
      <c r="L399" s="77">
        <v>20</v>
      </c>
      <c r="M399" s="77"/>
      <c r="N399" s="77"/>
      <c r="O399" s="77" t="s">
        <v>129</v>
      </c>
      <c r="P399" s="77" t="s">
        <v>1171</v>
      </c>
      <c r="Q399" s="77">
        <v>0</v>
      </c>
      <c r="R399" s="77">
        <v>1</v>
      </c>
      <c r="S399" s="77" t="s">
        <v>1123</v>
      </c>
      <c r="T399" s="77">
        <v>1</v>
      </c>
      <c r="U399" s="77"/>
      <c r="V399" s="77"/>
      <c r="W399" s="77" t="s">
        <v>1123</v>
      </c>
      <c r="X399" s="77">
        <v>12</v>
      </c>
      <c r="Y399" s="77" t="s">
        <v>1116</v>
      </c>
      <c r="Z399" s="77" t="s">
        <v>1136</v>
      </c>
      <c r="AA399" s="77" t="s">
        <v>1126</v>
      </c>
      <c r="AB399" s="77" t="s">
        <v>1127</v>
      </c>
      <c r="AC399" s="77" t="s">
        <v>1128</v>
      </c>
      <c r="AD399" s="77">
        <v>12</v>
      </c>
      <c r="AE399" s="77" t="s">
        <v>1274</v>
      </c>
      <c r="AF399" s="105"/>
    </row>
    <row r="400" spans="1:32" ht="15.75" hidden="1" thickBot="1" x14ac:dyDescent="0.3">
      <c r="A400" s="96" t="s">
        <v>1267</v>
      </c>
      <c r="B400" s="77" t="s">
        <v>270</v>
      </c>
      <c r="C400" s="77" t="s">
        <v>75</v>
      </c>
      <c r="D400" s="77" t="s">
        <v>283</v>
      </c>
      <c r="E400" s="77">
        <v>14</v>
      </c>
      <c r="F400" s="77" t="s">
        <v>1262</v>
      </c>
      <c r="G400" s="77" t="s">
        <v>285</v>
      </c>
      <c r="H400" s="77"/>
      <c r="I400" s="77">
        <v>14</v>
      </c>
      <c r="J400" s="77">
        <v>4</v>
      </c>
      <c r="K400" s="77">
        <v>50</v>
      </c>
      <c r="L400" s="77">
        <v>20</v>
      </c>
      <c r="M400" s="77"/>
      <c r="N400" s="77"/>
      <c r="O400" s="77" t="s">
        <v>129</v>
      </c>
      <c r="P400" s="77" t="s">
        <v>1171</v>
      </c>
      <c r="Q400" s="77">
        <v>0</v>
      </c>
      <c r="R400" s="77">
        <v>1</v>
      </c>
      <c r="S400" s="77" t="s">
        <v>1123</v>
      </c>
      <c r="T400" s="77">
        <v>1</v>
      </c>
      <c r="U400" s="77"/>
      <c r="V400" s="77"/>
      <c r="W400" s="77" t="s">
        <v>1123</v>
      </c>
      <c r="X400" s="77">
        <v>2</v>
      </c>
      <c r="Y400" s="77" t="s">
        <v>1116</v>
      </c>
      <c r="Z400" s="77" t="s">
        <v>1136</v>
      </c>
      <c r="AA400" s="77" t="s">
        <v>1126</v>
      </c>
      <c r="AB400" s="77" t="s">
        <v>1127</v>
      </c>
      <c r="AC400" s="77" t="s">
        <v>1128</v>
      </c>
      <c r="AD400" s="77">
        <v>4</v>
      </c>
      <c r="AE400" s="77" t="s">
        <v>1172</v>
      </c>
      <c r="AF400" s="105"/>
    </row>
    <row r="401" spans="1:32" ht="15.75" hidden="1" thickBot="1" x14ac:dyDescent="0.3">
      <c r="A401" s="96" t="s">
        <v>1267</v>
      </c>
      <c r="B401" s="77" t="s">
        <v>270</v>
      </c>
      <c r="C401" s="77" t="s">
        <v>75</v>
      </c>
      <c r="D401" s="77" t="s">
        <v>283</v>
      </c>
      <c r="E401" s="77">
        <v>15</v>
      </c>
      <c r="F401" s="77" t="s">
        <v>1263</v>
      </c>
      <c r="G401" s="77" t="s">
        <v>285</v>
      </c>
      <c r="H401" s="77"/>
      <c r="I401" s="77">
        <v>14</v>
      </c>
      <c r="J401" s="77">
        <v>4</v>
      </c>
      <c r="K401" s="77">
        <v>50</v>
      </c>
      <c r="L401" s="77">
        <v>20</v>
      </c>
      <c r="M401" s="77"/>
      <c r="N401" s="77"/>
      <c r="O401" s="77" t="s">
        <v>129</v>
      </c>
      <c r="P401" s="77" t="s">
        <v>1171</v>
      </c>
      <c r="Q401" s="77">
        <v>0</v>
      </c>
      <c r="R401" s="77">
        <v>1</v>
      </c>
      <c r="S401" s="77" t="s">
        <v>1123</v>
      </c>
      <c r="T401" s="77">
        <v>1</v>
      </c>
      <c r="U401" s="77"/>
      <c r="V401" s="77"/>
      <c r="W401" s="77" t="s">
        <v>1123</v>
      </c>
      <c r="X401" s="77">
        <v>2</v>
      </c>
      <c r="Y401" s="77" t="s">
        <v>1116</v>
      </c>
      <c r="Z401" s="77" t="s">
        <v>1136</v>
      </c>
      <c r="AA401" s="77" t="s">
        <v>1126</v>
      </c>
      <c r="AB401" s="77" t="s">
        <v>1127</v>
      </c>
      <c r="AC401" s="77" t="s">
        <v>1128</v>
      </c>
      <c r="AD401" s="77">
        <v>4</v>
      </c>
      <c r="AE401" s="77" t="s">
        <v>1172</v>
      </c>
      <c r="AF401" s="105"/>
    </row>
    <row r="402" spans="1:32" ht="15.75" hidden="1" thickBot="1" x14ac:dyDescent="0.3">
      <c r="A402" s="96" t="s">
        <v>1267</v>
      </c>
      <c r="B402" s="77" t="s">
        <v>270</v>
      </c>
      <c r="C402" s="77" t="s">
        <v>75</v>
      </c>
      <c r="D402" s="77" t="s">
        <v>283</v>
      </c>
      <c r="E402" s="77">
        <v>16</v>
      </c>
      <c r="F402" s="77" t="s">
        <v>1246</v>
      </c>
      <c r="G402" s="77" t="s">
        <v>287</v>
      </c>
      <c r="H402" s="77"/>
      <c r="I402" s="77">
        <v>14</v>
      </c>
      <c r="J402" s="77">
        <v>20</v>
      </c>
      <c r="K402" s="77">
        <v>500</v>
      </c>
      <c r="L402" s="77">
        <v>20</v>
      </c>
      <c r="M402" s="77"/>
      <c r="N402" s="77"/>
      <c r="O402" s="77" t="s">
        <v>129</v>
      </c>
      <c r="P402" s="77" t="s">
        <v>1171</v>
      </c>
      <c r="Q402" s="77">
        <v>0</v>
      </c>
      <c r="R402" s="77">
        <v>1</v>
      </c>
      <c r="S402" s="77" t="s">
        <v>1123</v>
      </c>
      <c r="T402" s="77">
        <v>1</v>
      </c>
      <c r="U402" s="77" t="s">
        <v>115</v>
      </c>
      <c r="V402" s="77" t="s">
        <v>76</v>
      </c>
      <c r="W402" s="77" t="s">
        <v>1123</v>
      </c>
      <c r="X402" s="77">
        <v>20</v>
      </c>
      <c r="Y402" s="77" t="s">
        <v>1116</v>
      </c>
      <c r="Z402" s="77" t="s">
        <v>1136</v>
      </c>
      <c r="AA402" s="77" t="s">
        <v>1126</v>
      </c>
      <c r="AB402" s="77" t="s">
        <v>1127</v>
      </c>
      <c r="AC402" s="77" t="s">
        <v>1128</v>
      </c>
      <c r="AD402" s="77">
        <v>20</v>
      </c>
      <c r="AE402" s="77" t="s">
        <v>1176</v>
      </c>
      <c r="AF402" s="105"/>
    </row>
    <row r="403" spans="1:32" ht="15.75" hidden="1" thickBot="1" x14ac:dyDescent="0.3">
      <c r="A403" s="96" t="s">
        <v>1267</v>
      </c>
      <c r="B403" s="77" t="s">
        <v>270</v>
      </c>
      <c r="C403" s="77" t="s">
        <v>75</v>
      </c>
      <c r="D403" s="77" t="s">
        <v>283</v>
      </c>
      <c r="E403" s="77">
        <v>17</v>
      </c>
      <c r="F403" s="77" t="s">
        <v>1280</v>
      </c>
      <c r="G403" s="77" t="s">
        <v>214</v>
      </c>
      <c r="H403" s="77"/>
      <c r="I403" s="77">
        <v>14</v>
      </c>
      <c r="J403" s="77">
        <v>8</v>
      </c>
      <c r="K403" s="77">
        <v>100</v>
      </c>
      <c r="L403" s="77">
        <v>20</v>
      </c>
      <c r="M403" s="77"/>
      <c r="N403" s="77"/>
      <c r="O403" s="77" t="s">
        <v>129</v>
      </c>
      <c r="P403" s="77" t="s">
        <v>1171</v>
      </c>
      <c r="Q403" s="77">
        <v>0</v>
      </c>
      <c r="R403" s="77">
        <v>1</v>
      </c>
      <c r="S403" s="77" t="s">
        <v>1123</v>
      </c>
      <c r="T403" s="77">
        <v>1</v>
      </c>
      <c r="U403" s="77" t="s">
        <v>115</v>
      </c>
      <c r="V403" s="77" t="s">
        <v>76</v>
      </c>
      <c r="W403" s="77" t="s">
        <v>1123</v>
      </c>
      <c r="X403" s="77">
        <v>4</v>
      </c>
      <c r="Y403" s="77" t="s">
        <v>1116</v>
      </c>
      <c r="Z403" s="77" t="s">
        <v>1136</v>
      </c>
      <c r="AA403" s="77" t="s">
        <v>1126</v>
      </c>
      <c r="AB403" s="77" t="s">
        <v>1127</v>
      </c>
      <c r="AC403" s="77" t="s">
        <v>1128</v>
      </c>
      <c r="AD403" s="77">
        <v>8</v>
      </c>
      <c r="AE403" s="77" t="s">
        <v>1129</v>
      </c>
      <c r="AF403" s="105"/>
    </row>
    <row r="404" spans="1:32" ht="15.75" hidden="1" thickBot="1" x14ac:dyDescent="0.3">
      <c r="A404" s="96" t="s">
        <v>1267</v>
      </c>
      <c r="B404" s="77" t="s">
        <v>270</v>
      </c>
      <c r="C404" s="77" t="s">
        <v>75</v>
      </c>
      <c r="D404" s="77" t="s">
        <v>283</v>
      </c>
      <c r="E404" s="77">
        <v>19</v>
      </c>
      <c r="F404" s="77"/>
      <c r="G404" s="77" t="s">
        <v>214</v>
      </c>
      <c r="H404" s="77"/>
      <c r="I404" s="77">
        <v>14</v>
      </c>
      <c r="J404" s="77">
        <v>20</v>
      </c>
      <c r="K404" s="77">
        <v>500</v>
      </c>
      <c r="L404" s="77">
        <v>20</v>
      </c>
      <c r="M404" s="77"/>
      <c r="N404" s="77"/>
      <c r="O404" s="77" t="s">
        <v>129</v>
      </c>
      <c r="P404" s="77" t="s">
        <v>1171</v>
      </c>
      <c r="Q404" s="77">
        <v>0</v>
      </c>
      <c r="R404" s="77">
        <v>1</v>
      </c>
      <c r="S404" s="77" t="s">
        <v>1123</v>
      </c>
      <c r="T404" s="77">
        <v>1</v>
      </c>
      <c r="U404" s="77"/>
      <c r="V404" s="77"/>
      <c r="W404" s="77" t="s">
        <v>1123</v>
      </c>
      <c r="X404" s="77">
        <v>20</v>
      </c>
      <c r="Y404" s="77" t="s">
        <v>1116</v>
      </c>
      <c r="Z404" s="77" t="s">
        <v>1136</v>
      </c>
      <c r="AA404" s="77" t="s">
        <v>1126</v>
      </c>
      <c r="AB404" s="77" t="s">
        <v>1127</v>
      </c>
      <c r="AC404" s="77" t="s">
        <v>1128</v>
      </c>
      <c r="AD404" s="77">
        <v>20</v>
      </c>
      <c r="AE404" s="77" t="s">
        <v>1176</v>
      </c>
      <c r="AF404" s="105"/>
    </row>
    <row r="405" spans="1:32" ht="15.75" hidden="1" thickBot="1" x14ac:dyDescent="0.3">
      <c r="A405" s="96" t="s">
        <v>1267</v>
      </c>
      <c r="B405" s="77" t="s">
        <v>270</v>
      </c>
      <c r="C405" s="77" t="s">
        <v>75</v>
      </c>
      <c r="D405" s="77" t="s">
        <v>283</v>
      </c>
      <c r="E405" s="77">
        <v>20</v>
      </c>
      <c r="F405" s="77"/>
      <c r="G405" s="77" t="s">
        <v>282</v>
      </c>
      <c r="H405" s="77"/>
      <c r="I405" s="77">
        <v>14</v>
      </c>
      <c r="J405" s="77">
        <v>4</v>
      </c>
      <c r="K405" s="77">
        <v>40</v>
      </c>
      <c r="L405" s="77">
        <v>20</v>
      </c>
      <c r="M405" s="77"/>
      <c r="N405" s="77"/>
      <c r="O405" s="77" t="s">
        <v>129</v>
      </c>
      <c r="P405" s="77" t="s">
        <v>1171</v>
      </c>
      <c r="Q405" s="77">
        <v>0</v>
      </c>
      <c r="R405" s="77">
        <v>1</v>
      </c>
      <c r="S405" s="77" t="s">
        <v>1123</v>
      </c>
      <c r="T405" s="77">
        <v>1</v>
      </c>
      <c r="U405" s="77"/>
      <c r="V405" s="77"/>
      <c r="W405" s="77" t="s">
        <v>1123</v>
      </c>
      <c r="X405" s="77">
        <v>1.5</v>
      </c>
      <c r="Y405" s="77" t="s">
        <v>1116</v>
      </c>
      <c r="Z405" s="77" t="s">
        <v>1136</v>
      </c>
      <c r="AA405" s="77" t="s">
        <v>1126</v>
      </c>
      <c r="AB405" s="77" t="s">
        <v>1127</v>
      </c>
      <c r="AC405" s="77" t="s">
        <v>1128</v>
      </c>
      <c r="AD405" s="77">
        <v>4</v>
      </c>
      <c r="AE405" s="77" t="s">
        <v>1213</v>
      </c>
      <c r="AF405" s="105"/>
    </row>
    <row r="406" spans="1:32" ht="15.75" hidden="1" thickBot="1" x14ac:dyDescent="0.3">
      <c r="A406" s="96" t="s">
        <v>1267</v>
      </c>
      <c r="B406" s="77" t="s">
        <v>270</v>
      </c>
      <c r="C406" s="77" t="s">
        <v>75</v>
      </c>
      <c r="D406" s="77" t="s">
        <v>283</v>
      </c>
      <c r="E406" s="77">
        <v>21</v>
      </c>
      <c r="F406" s="77"/>
      <c r="G406" s="77" t="s">
        <v>214</v>
      </c>
      <c r="H406" s="77"/>
      <c r="I406" s="77">
        <v>14</v>
      </c>
      <c r="J406" s="77">
        <v>20</v>
      </c>
      <c r="K406" s="77">
        <v>500</v>
      </c>
      <c r="L406" s="77">
        <v>20</v>
      </c>
      <c r="M406" s="77"/>
      <c r="N406" s="77"/>
      <c r="O406" s="77" t="s">
        <v>129</v>
      </c>
      <c r="P406" s="77" t="s">
        <v>1171</v>
      </c>
      <c r="Q406" s="77">
        <v>0</v>
      </c>
      <c r="R406" s="77">
        <v>1</v>
      </c>
      <c r="S406" s="77" t="s">
        <v>1123</v>
      </c>
      <c r="T406" s="77">
        <v>1</v>
      </c>
      <c r="U406" s="77" t="s">
        <v>115</v>
      </c>
      <c r="V406" s="77" t="s">
        <v>76</v>
      </c>
      <c r="W406" s="77" t="s">
        <v>1123</v>
      </c>
      <c r="X406" s="77">
        <v>20</v>
      </c>
      <c r="Y406" s="77" t="s">
        <v>1116</v>
      </c>
      <c r="Z406" s="77" t="s">
        <v>1136</v>
      </c>
      <c r="AA406" s="77" t="s">
        <v>1126</v>
      </c>
      <c r="AB406" s="77" t="s">
        <v>1127</v>
      </c>
      <c r="AC406" s="77" t="s">
        <v>1128</v>
      </c>
      <c r="AD406" s="77">
        <v>20</v>
      </c>
      <c r="AE406" s="77" t="s">
        <v>1176</v>
      </c>
      <c r="AF406" s="105"/>
    </row>
    <row r="407" spans="1:32" ht="15.75" hidden="1" thickBot="1" x14ac:dyDescent="0.3">
      <c r="A407" s="96" t="s">
        <v>1267</v>
      </c>
      <c r="B407" s="77" t="s">
        <v>270</v>
      </c>
      <c r="C407" s="77" t="s">
        <v>75</v>
      </c>
      <c r="D407" s="77" t="s">
        <v>283</v>
      </c>
      <c r="E407" s="77">
        <v>22</v>
      </c>
      <c r="F407" s="77"/>
      <c r="G407" s="77" t="s">
        <v>214</v>
      </c>
      <c r="H407" s="77"/>
      <c r="I407" s="77">
        <v>14</v>
      </c>
      <c r="J407" s="77">
        <v>8</v>
      </c>
      <c r="K407" s="77">
        <v>200</v>
      </c>
      <c r="L407" s="77">
        <v>20</v>
      </c>
      <c r="M407" s="77"/>
      <c r="N407" s="77"/>
      <c r="O407" s="77" t="s">
        <v>129</v>
      </c>
      <c r="P407" s="77" t="s">
        <v>1171</v>
      </c>
      <c r="Q407" s="77">
        <v>0</v>
      </c>
      <c r="R407" s="77">
        <v>1</v>
      </c>
      <c r="S407" s="77" t="s">
        <v>1123</v>
      </c>
      <c r="T407" s="77">
        <v>1</v>
      </c>
      <c r="U407" s="77" t="s">
        <v>115</v>
      </c>
      <c r="V407" s="77" t="s">
        <v>76</v>
      </c>
      <c r="W407" s="77" t="s">
        <v>1123</v>
      </c>
      <c r="X407" s="77">
        <v>8</v>
      </c>
      <c r="Y407" s="77" t="s">
        <v>1116</v>
      </c>
      <c r="Z407" s="77" t="s">
        <v>1136</v>
      </c>
      <c r="AA407" s="77" t="s">
        <v>1126</v>
      </c>
      <c r="AB407" s="77" t="s">
        <v>1127</v>
      </c>
      <c r="AC407" s="77" t="s">
        <v>1128</v>
      </c>
      <c r="AD407" s="77">
        <v>8</v>
      </c>
      <c r="AE407" s="77" t="s">
        <v>1137</v>
      </c>
      <c r="AF407" s="105"/>
    </row>
    <row r="408" spans="1:32" ht="15.75" hidden="1" thickBot="1" x14ac:dyDescent="0.3">
      <c r="A408" s="96" t="s">
        <v>1267</v>
      </c>
      <c r="B408" s="77" t="s">
        <v>270</v>
      </c>
      <c r="C408" s="77" t="s">
        <v>75</v>
      </c>
      <c r="D408" s="77" t="s">
        <v>283</v>
      </c>
      <c r="E408" s="77">
        <v>23</v>
      </c>
      <c r="F408" s="77"/>
      <c r="G408" s="77" t="s">
        <v>288</v>
      </c>
      <c r="H408" s="77"/>
      <c r="I408" s="77">
        <v>14</v>
      </c>
      <c r="J408" s="77">
        <v>4</v>
      </c>
      <c r="K408" s="77">
        <v>50</v>
      </c>
      <c r="L408" s="77">
        <v>20</v>
      </c>
      <c r="M408" s="77"/>
      <c r="N408" s="77"/>
      <c r="O408" s="77" t="s">
        <v>129</v>
      </c>
      <c r="P408" s="77" t="s">
        <v>1171</v>
      </c>
      <c r="Q408" s="77">
        <v>0</v>
      </c>
      <c r="R408" s="77">
        <v>1</v>
      </c>
      <c r="S408" s="77" t="s">
        <v>1123</v>
      </c>
      <c r="T408" s="77">
        <v>1</v>
      </c>
      <c r="U408" s="77"/>
      <c r="V408" s="77"/>
      <c r="W408" s="77" t="s">
        <v>1123</v>
      </c>
      <c r="X408" s="77">
        <v>2</v>
      </c>
      <c r="Y408" s="77" t="s">
        <v>1116</v>
      </c>
      <c r="Z408" s="77" t="s">
        <v>1136</v>
      </c>
      <c r="AA408" s="77" t="s">
        <v>1126</v>
      </c>
      <c r="AB408" s="77" t="s">
        <v>1127</v>
      </c>
      <c r="AC408" s="77" t="s">
        <v>1128</v>
      </c>
      <c r="AD408" s="77">
        <v>4</v>
      </c>
      <c r="AE408" s="77" t="s">
        <v>1172</v>
      </c>
      <c r="AF408" s="105"/>
    </row>
    <row r="409" spans="1:32" ht="15.75" hidden="1" thickBot="1" x14ac:dyDescent="0.3">
      <c r="A409" s="96" t="s">
        <v>1267</v>
      </c>
      <c r="B409" s="77" t="s">
        <v>270</v>
      </c>
      <c r="C409" s="77" t="s">
        <v>75</v>
      </c>
      <c r="D409" s="77" t="s">
        <v>283</v>
      </c>
      <c r="E409" s="77">
        <v>24</v>
      </c>
      <c r="F409" s="77"/>
      <c r="G409" s="77" t="s">
        <v>214</v>
      </c>
      <c r="H409" s="77"/>
      <c r="I409" s="77">
        <v>14</v>
      </c>
      <c r="J409" s="77">
        <v>4</v>
      </c>
      <c r="K409" s="77">
        <v>50</v>
      </c>
      <c r="L409" s="77">
        <v>20</v>
      </c>
      <c r="M409" s="77"/>
      <c r="N409" s="77"/>
      <c r="O409" s="77" t="s">
        <v>129</v>
      </c>
      <c r="P409" s="77" t="s">
        <v>1171</v>
      </c>
      <c r="Q409" s="77">
        <v>0</v>
      </c>
      <c r="R409" s="77">
        <v>1</v>
      </c>
      <c r="S409" s="77" t="s">
        <v>1123</v>
      </c>
      <c r="T409" s="77">
        <v>1</v>
      </c>
      <c r="U409" s="77"/>
      <c r="V409" s="77"/>
      <c r="W409" s="77" t="s">
        <v>1123</v>
      </c>
      <c r="X409" s="77">
        <v>2</v>
      </c>
      <c r="Y409" s="77" t="s">
        <v>1116</v>
      </c>
      <c r="Z409" s="77" t="s">
        <v>1136</v>
      </c>
      <c r="AA409" s="77" t="s">
        <v>1126</v>
      </c>
      <c r="AB409" s="77" t="s">
        <v>1127</v>
      </c>
      <c r="AC409" s="77" t="s">
        <v>1128</v>
      </c>
      <c r="AD409" s="77">
        <v>4</v>
      </c>
      <c r="AE409" s="77" t="s">
        <v>1172</v>
      </c>
      <c r="AF409" s="105"/>
    </row>
    <row r="410" spans="1:32" ht="15.75" hidden="1" thickBot="1" x14ac:dyDescent="0.3">
      <c r="A410" s="96" t="s">
        <v>1267</v>
      </c>
      <c r="B410" s="77" t="s">
        <v>270</v>
      </c>
      <c r="C410" s="77" t="s">
        <v>75</v>
      </c>
      <c r="D410" s="77" t="s">
        <v>283</v>
      </c>
      <c r="E410" s="77">
        <v>25</v>
      </c>
      <c r="F410" s="77"/>
      <c r="G410" s="77" t="s">
        <v>214</v>
      </c>
      <c r="H410" s="77"/>
      <c r="I410" s="77">
        <v>14</v>
      </c>
      <c r="J410" s="77">
        <v>4</v>
      </c>
      <c r="K410" s="77">
        <v>50</v>
      </c>
      <c r="L410" s="77">
        <v>20</v>
      </c>
      <c r="M410" s="77"/>
      <c r="N410" s="77"/>
      <c r="O410" s="77" t="s">
        <v>129</v>
      </c>
      <c r="P410" s="77" t="s">
        <v>1171</v>
      </c>
      <c r="Q410" s="77">
        <v>0</v>
      </c>
      <c r="R410" s="77">
        <v>1</v>
      </c>
      <c r="S410" s="77" t="s">
        <v>1123</v>
      </c>
      <c r="T410" s="77">
        <v>1</v>
      </c>
      <c r="U410" s="77"/>
      <c r="V410" s="77"/>
      <c r="W410" s="77" t="s">
        <v>1123</v>
      </c>
      <c r="X410" s="77">
        <v>2</v>
      </c>
      <c r="Y410" s="77" t="s">
        <v>1116</v>
      </c>
      <c r="Z410" s="77" t="s">
        <v>1136</v>
      </c>
      <c r="AA410" s="77" t="s">
        <v>1126</v>
      </c>
      <c r="AB410" s="77" t="s">
        <v>1127</v>
      </c>
      <c r="AC410" s="77" t="s">
        <v>1128</v>
      </c>
      <c r="AD410" s="77">
        <v>4</v>
      </c>
      <c r="AE410" s="77" t="s">
        <v>1172</v>
      </c>
      <c r="AF410" s="105"/>
    </row>
    <row r="411" spans="1:32" ht="15.75" hidden="1" thickBot="1" x14ac:dyDescent="0.3">
      <c r="A411" s="96" t="s">
        <v>1267</v>
      </c>
      <c r="B411" s="77" t="s">
        <v>270</v>
      </c>
      <c r="C411" s="77" t="s">
        <v>75</v>
      </c>
      <c r="D411" s="77" t="s">
        <v>289</v>
      </c>
      <c r="E411" s="77" t="s">
        <v>82</v>
      </c>
      <c r="F411" s="77"/>
      <c r="G411" s="77" t="s">
        <v>290</v>
      </c>
      <c r="H411" s="77"/>
      <c r="I411" s="77">
        <v>14</v>
      </c>
      <c r="J411" s="77">
        <v>4</v>
      </c>
      <c r="K411" s="77">
        <v>25</v>
      </c>
      <c r="L411" s="77">
        <v>20</v>
      </c>
      <c r="M411" s="77"/>
      <c r="N411" s="77"/>
      <c r="O411" s="77" t="s">
        <v>129</v>
      </c>
      <c r="P411" s="77" t="s">
        <v>1240</v>
      </c>
      <c r="Q411" s="77">
        <v>0</v>
      </c>
      <c r="R411" s="77">
        <v>2</v>
      </c>
      <c r="S411" s="77" t="s">
        <v>1123</v>
      </c>
      <c r="T411" s="77">
        <v>2</v>
      </c>
      <c r="U411" s="77"/>
      <c r="V411" s="77"/>
      <c r="W411" s="77" t="s">
        <v>1123</v>
      </c>
      <c r="X411" s="77">
        <v>2</v>
      </c>
      <c r="Y411" s="77" t="s">
        <v>1116</v>
      </c>
      <c r="Z411" s="77" t="s">
        <v>1136</v>
      </c>
      <c r="AA411" s="77" t="s">
        <v>1126</v>
      </c>
      <c r="AB411" s="77" t="s">
        <v>1127</v>
      </c>
      <c r="AC411" s="77" t="s">
        <v>1128</v>
      </c>
      <c r="AD411" s="77">
        <v>4</v>
      </c>
      <c r="AE411" s="77" t="s">
        <v>1182</v>
      </c>
      <c r="AF411" s="105"/>
    </row>
    <row r="412" spans="1:32" ht="15.75" hidden="1" thickBot="1" x14ac:dyDescent="0.3">
      <c r="A412" s="96" t="s">
        <v>1267</v>
      </c>
      <c r="B412" s="77" t="s">
        <v>270</v>
      </c>
      <c r="C412" s="77" t="s">
        <v>75</v>
      </c>
      <c r="D412" s="77" t="s">
        <v>289</v>
      </c>
      <c r="E412" s="77" t="s">
        <v>112</v>
      </c>
      <c r="F412" s="77"/>
      <c r="G412" s="77" t="s">
        <v>286</v>
      </c>
      <c r="H412" s="77"/>
      <c r="I412" s="77">
        <v>14</v>
      </c>
      <c r="J412" s="77">
        <v>12</v>
      </c>
      <c r="K412" s="77">
        <v>300</v>
      </c>
      <c r="L412" s="77">
        <v>20</v>
      </c>
      <c r="M412" s="77"/>
      <c r="N412" s="77"/>
      <c r="O412" s="77" t="s">
        <v>129</v>
      </c>
      <c r="P412" s="77" t="s">
        <v>1171</v>
      </c>
      <c r="Q412" s="77">
        <v>0</v>
      </c>
      <c r="R412" s="77">
        <v>2</v>
      </c>
      <c r="S412" s="77" t="s">
        <v>1123</v>
      </c>
      <c r="T412" s="77">
        <v>2</v>
      </c>
      <c r="U412" s="77"/>
      <c r="V412" s="77"/>
      <c r="W412" s="77" t="s">
        <v>1123</v>
      </c>
      <c r="X412" s="77">
        <v>24</v>
      </c>
      <c r="Y412" s="77" t="s">
        <v>1116</v>
      </c>
      <c r="Z412" s="77" t="s">
        <v>1136</v>
      </c>
      <c r="AA412" s="77" t="s">
        <v>1126</v>
      </c>
      <c r="AB412" s="77" t="s">
        <v>1127</v>
      </c>
      <c r="AC412" s="77" t="s">
        <v>1128</v>
      </c>
      <c r="AD412" s="77">
        <v>12</v>
      </c>
      <c r="AE412" s="77" t="s">
        <v>1274</v>
      </c>
      <c r="AF412" s="105"/>
    </row>
    <row r="413" spans="1:32" ht="15.75" hidden="1" thickBot="1" x14ac:dyDescent="0.3">
      <c r="A413" s="96" t="s">
        <v>1267</v>
      </c>
      <c r="B413" s="77" t="s">
        <v>270</v>
      </c>
      <c r="C413" s="77" t="s">
        <v>75</v>
      </c>
      <c r="D413" s="77" t="s">
        <v>289</v>
      </c>
      <c r="E413" s="77" t="s">
        <v>105</v>
      </c>
      <c r="F413" s="77"/>
      <c r="G413" s="77" t="s">
        <v>290</v>
      </c>
      <c r="H413" s="77"/>
      <c r="I413" s="77">
        <v>14</v>
      </c>
      <c r="J413" s="77">
        <v>4</v>
      </c>
      <c r="K413" s="77">
        <v>25</v>
      </c>
      <c r="L413" s="77">
        <v>20</v>
      </c>
      <c r="M413" s="77"/>
      <c r="N413" s="77"/>
      <c r="O413" s="77" t="s">
        <v>129</v>
      </c>
      <c r="P413" s="77" t="s">
        <v>1240</v>
      </c>
      <c r="Q413" s="77">
        <v>0</v>
      </c>
      <c r="R413" s="77">
        <v>2</v>
      </c>
      <c r="S413" s="77" t="s">
        <v>1123</v>
      </c>
      <c r="T413" s="77">
        <v>2</v>
      </c>
      <c r="U413" s="77"/>
      <c r="V413" s="77"/>
      <c r="W413" s="77" t="s">
        <v>1123</v>
      </c>
      <c r="X413" s="77">
        <v>2</v>
      </c>
      <c r="Y413" s="77" t="s">
        <v>1116</v>
      </c>
      <c r="Z413" s="77" t="s">
        <v>1136</v>
      </c>
      <c r="AA413" s="77" t="s">
        <v>1126</v>
      </c>
      <c r="AB413" s="77" t="s">
        <v>1127</v>
      </c>
      <c r="AC413" s="77" t="s">
        <v>1128</v>
      </c>
      <c r="AD413" s="77">
        <v>4</v>
      </c>
      <c r="AE413" s="77" t="s">
        <v>1182</v>
      </c>
      <c r="AF413" s="105"/>
    </row>
    <row r="414" spans="1:32" ht="15.75" hidden="1" thickBot="1" x14ac:dyDescent="0.3">
      <c r="A414" s="96" t="s">
        <v>1267</v>
      </c>
      <c r="B414" s="77" t="s">
        <v>270</v>
      </c>
      <c r="C414" s="77" t="s">
        <v>75</v>
      </c>
      <c r="D414" s="77" t="s">
        <v>289</v>
      </c>
      <c r="E414" s="77" t="s">
        <v>106</v>
      </c>
      <c r="F414" s="77"/>
      <c r="G414" s="77" t="s">
        <v>290</v>
      </c>
      <c r="H414" s="77"/>
      <c r="I414" s="77">
        <v>14</v>
      </c>
      <c r="J414" s="77">
        <v>4</v>
      </c>
      <c r="K414" s="77">
        <v>25</v>
      </c>
      <c r="L414" s="77">
        <v>20</v>
      </c>
      <c r="M414" s="77"/>
      <c r="N414" s="77"/>
      <c r="O414" s="77" t="s">
        <v>129</v>
      </c>
      <c r="P414" s="77" t="s">
        <v>1240</v>
      </c>
      <c r="Q414" s="77">
        <v>0</v>
      </c>
      <c r="R414" s="77">
        <v>2</v>
      </c>
      <c r="S414" s="77" t="s">
        <v>1123</v>
      </c>
      <c r="T414" s="77">
        <v>2</v>
      </c>
      <c r="U414" s="77"/>
      <c r="V414" s="77"/>
      <c r="W414" s="77" t="s">
        <v>1123</v>
      </c>
      <c r="X414" s="77">
        <v>2</v>
      </c>
      <c r="Y414" s="77" t="s">
        <v>1116</v>
      </c>
      <c r="Z414" s="77" t="s">
        <v>1136</v>
      </c>
      <c r="AA414" s="77" t="s">
        <v>1126</v>
      </c>
      <c r="AB414" s="77" t="s">
        <v>1127</v>
      </c>
      <c r="AC414" s="77" t="s">
        <v>1128</v>
      </c>
      <c r="AD414" s="77">
        <v>4</v>
      </c>
      <c r="AE414" s="77" t="s">
        <v>1182</v>
      </c>
      <c r="AF414" s="105"/>
    </row>
    <row r="415" spans="1:32" ht="15.75" hidden="1" thickBot="1" x14ac:dyDescent="0.3">
      <c r="A415" s="96" t="s">
        <v>1267</v>
      </c>
      <c r="B415" s="77" t="s">
        <v>270</v>
      </c>
      <c r="C415" s="77" t="s">
        <v>75</v>
      </c>
      <c r="D415" s="77" t="s">
        <v>289</v>
      </c>
      <c r="E415" s="77" t="s">
        <v>107</v>
      </c>
      <c r="F415" s="77"/>
      <c r="G415" s="77" t="s">
        <v>290</v>
      </c>
      <c r="H415" s="77"/>
      <c r="I415" s="77">
        <v>14</v>
      </c>
      <c r="J415" s="77">
        <v>4</v>
      </c>
      <c r="K415" s="77">
        <v>25</v>
      </c>
      <c r="L415" s="77">
        <v>20</v>
      </c>
      <c r="M415" s="77"/>
      <c r="N415" s="77"/>
      <c r="O415" s="77" t="s">
        <v>129</v>
      </c>
      <c r="P415" s="77" t="s">
        <v>1240</v>
      </c>
      <c r="Q415" s="77">
        <v>0</v>
      </c>
      <c r="R415" s="77">
        <v>2</v>
      </c>
      <c r="S415" s="77" t="s">
        <v>1123</v>
      </c>
      <c r="T415" s="77">
        <v>2</v>
      </c>
      <c r="U415" s="77"/>
      <c r="V415" s="77"/>
      <c r="W415" s="77" t="s">
        <v>1123</v>
      </c>
      <c r="X415" s="77">
        <v>2</v>
      </c>
      <c r="Y415" s="77" t="s">
        <v>1116</v>
      </c>
      <c r="Z415" s="77" t="s">
        <v>1136</v>
      </c>
      <c r="AA415" s="77" t="s">
        <v>1126</v>
      </c>
      <c r="AB415" s="77" t="s">
        <v>1127</v>
      </c>
      <c r="AC415" s="77" t="s">
        <v>1128</v>
      </c>
      <c r="AD415" s="77">
        <v>4</v>
      </c>
      <c r="AE415" s="77" t="s">
        <v>1182</v>
      </c>
      <c r="AF415" s="105"/>
    </row>
    <row r="416" spans="1:32" ht="15.75" hidden="1" thickBot="1" x14ac:dyDescent="0.3">
      <c r="A416" s="96" t="s">
        <v>1267</v>
      </c>
      <c r="B416" s="77" t="s">
        <v>270</v>
      </c>
      <c r="C416" s="77" t="s">
        <v>75</v>
      </c>
      <c r="D416" s="77" t="s">
        <v>289</v>
      </c>
      <c r="E416" s="77" t="s">
        <v>108</v>
      </c>
      <c r="F416" s="77"/>
      <c r="G416" s="77" t="s">
        <v>290</v>
      </c>
      <c r="H416" s="77"/>
      <c r="I416" s="77">
        <v>14</v>
      </c>
      <c r="J416" s="77">
        <v>4</v>
      </c>
      <c r="K416" s="77">
        <v>25</v>
      </c>
      <c r="L416" s="77">
        <v>20</v>
      </c>
      <c r="M416" s="77"/>
      <c r="N416" s="77"/>
      <c r="O416" s="77" t="s">
        <v>129</v>
      </c>
      <c r="P416" s="77" t="s">
        <v>1240</v>
      </c>
      <c r="Q416" s="77">
        <v>0</v>
      </c>
      <c r="R416" s="77">
        <v>2</v>
      </c>
      <c r="S416" s="77" t="s">
        <v>1123</v>
      </c>
      <c r="T416" s="77">
        <v>2</v>
      </c>
      <c r="U416" s="77"/>
      <c r="V416" s="77"/>
      <c r="W416" s="77" t="s">
        <v>1123</v>
      </c>
      <c r="X416" s="77">
        <v>2</v>
      </c>
      <c r="Y416" s="77" t="s">
        <v>1116</v>
      </c>
      <c r="Z416" s="77" t="s">
        <v>1136</v>
      </c>
      <c r="AA416" s="77" t="s">
        <v>1126</v>
      </c>
      <c r="AB416" s="77" t="s">
        <v>1127</v>
      </c>
      <c r="AC416" s="77" t="s">
        <v>1128</v>
      </c>
      <c r="AD416" s="77">
        <v>4</v>
      </c>
      <c r="AE416" s="77" t="s">
        <v>1182</v>
      </c>
      <c r="AF416" s="105"/>
    </row>
    <row r="417" spans="1:32" ht="15.75" hidden="1" thickBot="1" x14ac:dyDescent="0.3">
      <c r="A417" s="96" t="s">
        <v>1267</v>
      </c>
      <c r="B417" s="77" t="s">
        <v>270</v>
      </c>
      <c r="C417" s="77" t="s">
        <v>75</v>
      </c>
      <c r="D417" s="77" t="s">
        <v>289</v>
      </c>
      <c r="E417" s="77" t="s">
        <v>109</v>
      </c>
      <c r="F417" s="77"/>
      <c r="G417" s="77" t="s">
        <v>248</v>
      </c>
      <c r="H417" s="77"/>
      <c r="I417" s="77">
        <v>14</v>
      </c>
      <c r="J417" s="77">
        <v>4</v>
      </c>
      <c r="K417" s="77">
        <v>50</v>
      </c>
      <c r="L417" s="77">
        <v>20</v>
      </c>
      <c r="M417" s="77"/>
      <c r="N417" s="77"/>
      <c r="O417" s="77" t="s">
        <v>129</v>
      </c>
      <c r="P417" s="77" t="s">
        <v>1171</v>
      </c>
      <c r="Q417" s="77">
        <v>0</v>
      </c>
      <c r="R417" s="77">
        <v>1</v>
      </c>
      <c r="S417" s="77" t="s">
        <v>1123</v>
      </c>
      <c r="T417" s="77">
        <v>1</v>
      </c>
      <c r="U417" s="77"/>
      <c r="V417" s="77"/>
      <c r="W417" s="77" t="s">
        <v>1123</v>
      </c>
      <c r="X417" s="77">
        <v>2</v>
      </c>
      <c r="Y417" s="77" t="s">
        <v>1116</v>
      </c>
      <c r="Z417" s="77" t="s">
        <v>1136</v>
      </c>
      <c r="AA417" s="77" t="s">
        <v>1126</v>
      </c>
      <c r="AB417" s="77" t="s">
        <v>1127</v>
      </c>
      <c r="AC417" s="77" t="s">
        <v>1128</v>
      </c>
      <c r="AD417" s="77">
        <v>4</v>
      </c>
      <c r="AE417" s="77" t="s">
        <v>1172</v>
      </c>
      <c r="AF417" s="105"/>
    </row>
    <row r="418" spans="1:32" ht="15.75" hidden="1" thickBot="1" x14ac:dyDescent="0.3">
      <c r="A418" s="97" t="s">
        <v>1267</v>
      </c>
      <c r="B418" s="78" t="s">
        <v>270</v>
      </c>
      <c r="C418" s="78" t="s">
        <v>75</v>
      </c>
      <c r="D418" s="78" t="s">
        <v>289</v>
      </c>
      <c r="E418" s="78" t="s">
        <v>110</v>
      </c>
      <c r="F418" s="78"/>
      <c r="G418" s="78" t="s">
        <v>248</v>
      </c>
      <c r="H418" s="78"/>
      <c r="I418" s="78">
        <v>14</v>
      </c>
      <c r="J418" s="77">
        <v>4</v>
      </c>
      <c r="K418" s="78">
        <v>25</v>
      </c>
      <c r="L418" s="78">
        <v>20</v>
      </c>
      <c r="M418" s="78"/>
      <c r="N418" s="78"/>
      <c r="O418" s="78" t="s">
        <v>129</v>
      </c>
      <c r="P418" s="78" t="s">
        <v>1171</v>
      </c>
      <c r="Q418" s="78">
        <v>0</v>
      </c>
      <c r="R418" s="78">
        <v>1</v>
      </c>
      <c r="S418" s="78" t="s">
        <v>1123</v>
      </c>
      <c r="T418" s="78">
        <v>1</v>
      </c>
      <c r="U418" s="78"/>
      <c r="V418" s="78"/>
      <c r="W418" s="78" t="s">
        <v>1123</v>
      </c>
      <c r="X418" s="78">
        <v>1</v>
      </c>
      <c r="Y418" s="78" t="s">
        <v>1116</v>
      </c>
      <c r="Z418" s="78" t="s">
        <v>1136</v>
      </c>
      <c r="AA418" s="78" t="s">
        <v>1126</v>
      </c>
      <c r="AB418" s="78" t="s">
        <v>1127</v>
      </c>
      <c r="AC418" s="78" t="s">
        <v>1128</v>
      </c>
      <c r="AD418" s="78">
        <v>4</v>
      </c>
      <c r="AE418" s="78" t="s">
        <v>1182</v>
      </c>
      <c r="AF418" s="106"/>
    </row>
    <row r="419" spans="1:32" ht="30.75" hidden="1" thickBot="1" x14ac:dyDescent="0.3">
      <c r="A419" s="98" t="s">
        <v>1281</v>
      </c>
      <c r="B419" s="79" t="s">
        <v>291</v>
      </c>
      <c r="C419" s="79" t="s">
        <v>73</v>
      </c>
      <c r="D419" s="79" t="s">
        <v>292</v>
      </c>
      <c r="E419" s="79" t="s">
        <v>73</v>
      </c>
      <c r="F419" s="79"/>
      <c r="G419" s="79" t="s">
        <v>161</v>
      </c>
      <c r="H419" s="79"/>
      <c r="I419" s="79">
        <v>17</v>
      </c>
      <c r="J419" s="77">
        <v>4</v>
      </c>
      <c r="K419" s="79">
        <v>80</v>
      </c>
      <c r="L419" s="79">
        <v>20</v>
      </c>
      <c r="M419" s="79">
        <v>1</v>
      </c>
      <c r="N419" s="79"/>
      <c r="O419" s="79" t="s">
        <v>129</v>
      </c>
      <c r="P419" s="79" t="s">
        <v>1206</v>
      </c>
      <c r="Q419" s="79">
        <v>2</v>
      </c>
      <c r="R419" s="79">
        <v>0</v>
      </c>
      <c r="S419" s="79"/>
      <c r="T419" s="79"/>
      <c r="U419" s="79" t="s">
        <v>70</v>
      </c>
      <c r="V419" s="79" t="s">
        <v>76</v>
      </c>
      <c r="W419" s="79" t="s">
        <v>1123</v>
      </c>
      <c r="X419" s="79">
        <v>6</v>
      </c>
      <c r="Y419" s="79" t="s">
        <v>1116</v>
      </c>
      <c r="Z419" s="79" t="s">
        <v>1179</v>
      </c>
      <c r="AA419" s="79" t="s">
        <v>1118</v>
      </c>
      <c r="AB419" s="79" t="s">
        <v>1118</v>
      </c>
      <c r="AC419" s="79" t="s">
        <v>1118</v>
      </c>
      <c r="AD419" s="79">
        <v>4</v>
      </c>
      <c r="AE419" s="79" t="s">
        <v>1119</v>
      </c>
      <c r="AF419" s="107"/>
    </row>
    <row r="420" spans="1:32" ht="30.75" hidden="1" thickBot="1" x14ac:dyDescent="0.3">
      <c r="A420" s="99" t="s">
        <v>1281</v>
      </c>
      <c r="B420" s="80" t="s">
        <v>291</v>
      </c>
      <c r="C420" s="80" t="s">
        <v>73</v>
      </c>
      <c r="D420" s="80" t="s">
        <v>292</v>
      </c>
      <c r="E420" s="80" t="s">
        <v>83</v>
      </c>
      <c r="F420" s="80"/>
      <c r="G420" s="80" t="s">
        <v>161</v>
      </c>
      <c r="H420" s="80"/>
      <c r="I420" s="80">
        <v>17</v>
      </c>
      <c r="J420" s="77">
        <v>4</v>
      </c>
      <c r="K420" s="80">
        <v>50</v>
      </c>
      <c r="L420" s="80">
        <v>20</v>
      </c>
      <c r="M420" s="80">
        <v>1</v>
      </c>
      <c r="N420" s="80"/>
      <c r="O420" s="80" t="s">
        <v>129</v>
      </c>
      <c r="P420" s="80" t="s">
        <v>1206</v>
      </c>
      <c r="Q420" s="80">
        <v>2</v>
      </c>
      <c r="R420" s="80">
        <v>0</v>
      </c>
      <c r="S420" s="80"/>
      <c r="T420" s="80"/>
      <c r="U420" s="80" t="s">
        <v>70</v>
      </c>
      <c r="V420" s="80" t="s">
        <v>76</v>
      </c>
      <c r="W420" s="80" t="s">
        <v>1123</v>
      </c>
      <c r="X420" s="80">
        <v>4</v>
      </c>
      <c r="Y420" s="80" t="s">
        <v>1116</v>
      </c>
      <c r="Z420" s="80" t="s">
        <v>1179</v>
      </c>
      <c r="AA420" s="80" t="s">
        <v>1118</v>
      </c>
      <c r="AB420" s="80" t="s">
        <v>1118</v>
      </c>
      <c r="AC420" s="80" t="s">
        <v>1118</v>
      </c>
      <c r="AD420" s="80">
        <v>4</v>
      </c>
      <c r="AE420" s="80" t="s">
        <v>1119</v>
      </c>
      <c r="AF420" s="108"/>
    </row>
    <row r="421" spans="1:32" ht="30.75" hidden="1" thickBot="1" x14ac:dyDescent="0.3">
      <c r="A421" s="99" t="s">
        <v>1281</v>
      </c>
      <c r="B421" s="80" t="s">
        <v>291</v>
      </c>
      <c r="C421" s="80" t="s">
        <v>73</v>
      </c>
      <c r="D421" s="80" t="s">
        <v>292</v>
      </c>
      <c r="E421" s="80" t="s">
        <v>75</v>
      </c>
      <c r="F421" s="80"/>
      <c r="G421" s="80" t="s">
        <v>1282</v>
      </c>
      <c r="H421" s="80"/>
      <c r="I421" s="80">
        <v>17</v>
      </c>
      <c r="J421" s="77">
        <v>8</v>
      </c>
      <c r="K421" s="80">
        <v>100</v>
      </c>
      <c r="L421" s="80">
        <v>20</v>
      </c>
      <c r="M421" s="80"/>
      <c r="N421" s="80"/>
      <c r="O421" s="80" t="s">
        <v>129</v>
      </c>
      <c r="P421" s="80"/>
      <c r="Q421" s="80">
        <v>0</v>
      </c>
      <c r="R421" s="80">
        <v>0</v>
      </c>
      <c r="S421" s="80"/>
      <c r="T421" s="80"/>
      <c r="U421" s="80" t="s">
        <v>70</v>
      </c>
      <c r="V421" s="80" t="s">
        <v>76</v>
      </c>
      <c r="W421" s="80" t="s">
        <v>1123</v>
      </c>
      <c r="X421" s="80">
        <v>4</v>
      </c>
      <c r="Y421" s="80" t="s">
        <v>1116</v>
      </c>
      <c r="Z421" s="80"/>
      <c r="AA421" s="80"/>
      <c r="AB421" s="80"/>
      <c r="AC421" s="80"/>
      <c r="AD421" s="80"/>
      <c r="AE421" s="80"/>
      <c r="AF421" s="108"/>
    </row>
    <row r="422" spans="1:32" ht="30.75" hidden="1" thickBot="1" x14ac:dyDescent="0.3">
      <c r="A422" s="99" t="s">
        <v>1281</v>
      </c>
      <c r="B422" s="80" t="s">
        <v>291</v>
      </c>
      <c r="C422" s="80" t="s">
        <v>73</v>
      </c>
      <c r="D422" s="80" t="s">
        <v>292</v>
      </c>
      <c r="E422" s="80" t="s">
        <v>70</v>
      </c>
      <c r="F422" s="80"/>
      <c r="G422" s="80" t="s">
        <v>293</v>
      </c>
      <c r="H422" s="80"/>
      <c r="I422" s="80">
        <v>17</v>
      </c>
      <c r="J422" s="77">
        <v>4</v>
      </c>
      <c r="K422" s="80">
        <v>80</v>
      </c>
      <c r="L422" s="80">
        <v>20</v>
      </c>
      <c r="M422" s="80"/>
      <c r="N422" s="80">
        <v>1</v>
      </c>
      <c r="O422" s="80" t="s">
        <v>129</v>
      </c>
      <c r="P422" s="80" t="s">
        <v>1206</v>
      </c>
      <c r="Q422" s="80">
        <v>1</v>
      </c>
      <c r="R422" s="80">
        <v>0</v>
      </c>
      <c r="S422" s="80"/>
      <c r="T422" s="80"/>
      <c r="U422" s="80" t="s">
        <v>70</v>
      </c>
      <c r="V422" s="80" t="s">
        <v>76</v>
      </c>
      <c r="W422" s="80" t="s">
        <v>1123</v>
      </c>
      <c r="X422" s="80">
        <v>3</v>
      </c>
      <c r="Y422" s="80" t="s">
        <v>1116</v>
      </c>
      <c r="Z422" s="80" t="s">
        <v>1179</v>
      </c>
      <c r="AA422" s="80" t="s">
        <v>1118</v>
      </c>
      <c r="AB422" s="80" t="s">
        <v>1118</v>
      </c>
      <c r="AC422" s="80" t="s">
        <v>1118</v>
      </c>
      <c r="AD422" s="80">
        <v>4</v>
      </c>
      <c r="AE422" s="80" t="s">
        <v>1119</v>
      </c>
      <c r="AF422" s="108"/>
    </row>
    <row r="423" spans="1:32" ht="30.75" hidden="1" thickBot="1" x14ac:dyDescent="0.3">
      <c r="A423" s="99" t="s">
        <v>1281</v>
      </c>
      <c r="B423" s="80" t="s">
        <v>291</v>
      </c>
      <c r="C423" s="80" t="s">
        <v>73</v>
      </c>
      <c r="D423" s="80" t="s">
        <v>292</v>
      </c>
      <c r="E423" s="80" t="s">
        <v>76</v>
      </c>
      <c r="F423" s="80"/>
      <c r="G423" s="80" t="s">
        <v>161</v>
      </c>
      <c r="H423" s="80"/>
      <c r="I423" s="80">
        <v>17</v>
      </c>
      <c r="J423" s="77">
        <v>8</v>
      </c>
      <c r="K423" s="80">
        <v>100</v>
      </c>
      <c r="L423" s="80">
        <v>20</v>
      </c>
      <c r="M423" s="80">
        <v>1</v>
      </c>
      <c r="N423" s="80"/>
      <c r="O423" s="80" t="s">
        <v>129</v>
      </c>
      <c r="P423" s="80" t="s">
        <v>1206</v>
      </c>
      <c r="Q423" s="80">
        <v>2</v>
      </c>
      <c r="R423" s="80">
        <v>0</v>
      </c>
      <c r="S423" s="80"/>
      <c r="T423" s="80"/>
      <c r="U423" s="80" t="s">
        <v>70</v>
      </c>
      <c r="V423" s="80"/>
      <c r="W423" s="80" t="s">
        <v>1123</v>
      </c>
      <c r="X423" s="80">
        <v>8</v>
      </c>
      <c r="Y423" s="80" t="s">
        <v>1116</v>
      </c>
      <c r="Z423" s="80" t="s">
        <v>1179</v>
      </c>
      <c r="AA423" s="80" t="s">
        <v>1118</v>
      </c>
      <c r="AB423" s="80" t="s">
        <v>1118</v>
      </c>
      <c r="AC423" s="80" t="s">
        <v>1118</v>
      </c>
      <c r="AD423" s="80">
        <v>8</v>
      </c>
      <c r="AE423" s="80" t="s">
        <v>1119</v>
      </c>
      <c r="AF423" s="108"/>
    </row>
    <row r="424" spans="1:32" ht="30.75" hidden="1" thickBot="1" x14ac:dyDescent="0.3">
      <c r="A424" s="99" t="s">
        <v>1281</v>
      </c>
      <c r="B424" s="80" t="s">
        <v>291</v>
      </c>
      <c r="C424" s="80" t="s">
        <v>73</v>
      </c>
      <c r="D424" s="80" t="s">
        <v>292</v>
      </c>
      <c r="E424" s="80" t="s">
        <v>81</v>
      </c>
      <c r="F424" s="80"/>
      <c r="G424" s="80" t="s">
        <v>161</v>
      </c>
      <c r="H424" s="80"/>
      <c r="I424" s="80">
        <v>17</v>
      </c>
      <c r="J424" s="77">
        <v>4</v>
      </c>
      <c r="K424" s="80">
        <v>50</v>
      </c>
      <c r="L424" s="80">
        <v>20</v>
      </c>
      <c r="M424" s="80">
        <v>1</v>
      </c>
      <c r="N424" s="80"/>
      <c r="O424" s="80" t="s">
        <v>129</v>
      </c>
      <c r="P424" s="80" t="s">
        <v>1206</v>
      </c>
      <c r="Q424" s="80">
        <v>2</v>
      </c>
      <c r="R424" s="80">
        <v>0</v>
      </c>
      <c r="S424" s="80"/>
      <c r="T424" s="80"/>
      <c r="U424" s="80" t="s">
        <v>70</v>
      </c>
      <c r="V424" s="80" t="s">
        <v>76</v>
      </c>
      <c r="W424" s="80" t="s">
        <v>1123</v>
      </c>
      <c r="X424" s="80">
        <v>4</v>
      </c>
      <c r="Y424" s="80" t="s">
        <v>1116</v>
      </c>
      <c r="Z424" s="80" t="s">
        <v>1179</v>
      </c>
      <c r="AA424" s="80" t="s">
        <v>1118</v>
      </c>
      <c r="AB424" s="80" t="s">
        <v>1118</v>
      </c>
      <c r="AC424" s="80" t="s">
        <v>1118</v>
      </c>
      <c r="AD424" s="80">
        <v>4</v>
      </c>
      <c r="AE424" s="80" t="s">
        <v>1119</v>
      </c>
      <c r="AF424" s="108"/>
    </row>
    <row r="425" spans="1:32" ht="30.75" hidden="1" thickBot="1" x14ac:dyDescent="0.3">
      <c r="A425" s="99" t="s">
        <v>1281</v>
      </c>
      <c r="B425" s="80" t="s">
        <v>291</v>
      </c>
      <c r="C425" s="80" t="s">
        <v>73</v>
      </c>
      <c r="D425" s="80" t="s">
        <v>292</v>
      </c>
      <c r="E425" s="80" t="s">
        <v>82</v>
      </c>
      <c r="F425" s="80"/>
      <c r="G425" s="80" t="s">
        <v>161</v>
      </c>
      <c r="H425" s="80"/>
      <c r="I425" s="80">
        <v>17</v>
      </c>
      <c r="J425" s="77">
        <v>4</v>
      </c>
      <c r="K425" s="80">
        <v>50</v>
      </c>
      <c r="L425" s="80">
        <v>20</v>
      </c>
      <c r="M425" s="80">
        <v>1</v>
      </c>
      <c r="N425" s="80"/>
      <c r="O425" s="80" t="s">
        <v>129</v>
      </c>
      <c r="P425" s="80" t="s">
        <v>1206</v>
      </c>
      <c r="Q425" s="80">
        <v>2</v>
      </c>
      <c r="R425" s="80">
        <v>0</v>
      </c>
      <c r="S425" s="80"/>
      <c r="T425" s="80"/>
      <c r="U425" s="80" t="s">
        <v>70</v>
      </c>
      <c r="V425" s="80" t="s">
        <v>76</v>
      </c>
      <c r="W425" s="80" t="s">
        <v>1123</v>
      </c>
      <c r="X425" s="80">
        <v>4</v>
      </c>
      <c r="Y425" s="80" t="s">
        <v>1116</v>
      </c>
      <c r="Z425" s="80" t="s">
        <v>1179</v>
      </c>
      <c r="AA425" s="80" t="s">
        <v>1118</v>
      </c>
      <c r="AB425" s="80" t="s">
        <v>1118</v>
      </c>
      <c r="AC425" s="80" t="s">
        <v>1118</v>
      </c>
      <c r="AD425" s="80">
        <v>4</v>
      </c>
      <c r="AE425" s="80" t="s">
        <v>1119</v>
      </c>
      <c r="AF425" s="108"/>
    </row>
    <row r="426" spans="1:32" ht="30.75" hidden="1" thickBot="1" x14ac:dyDescent="0.3">
      <c r="A426" s="99" t="s">
        <v>1281</v>
      </c>
      <c r="B426" s="80" t="s">
        <v>291</v>
      </c>
      <c r="C426" s="80" t="s">
        <v>73</v>
      </c>
      <c r="D426" s="80" t="s">
        <v>292</v>
      </c>
      <c r="E426" s="80" t="s">
        <v>1283</v>
      </c>
      <c r="F426" s="80"/>
      <c r="G426" s="80" t="s">
        <v>1284</v>
      </c>
      <c r="H426" s="80"/>
      <c r="I426" s="80">
        <v>17</v>
      </c>
      <c r="J426" s="77" t="e">
        <v>#N/A</v>
      </c>
      <c r="K426" s="80"/>
      <c r="L426" s="80"/>
      <c r="M426" s="80"/>
      <c r="N426" s="80"/>
      <c r="O426" s="80"/>
      <c r="P426" s="80"/>
      <c r="Q426" s="80">
        <v>0</v>
      </c>
      <c r="R426" s="80">
        <v>0</v>
      </c>
      <c r="S426" s="80"/>
      <c r="T426" s="80"/>
      <c r="U426" s="80"/>
      <c r="V426" s="80"/>
      <c r="W426" s="80"/>
      <c r="X426" s="80">
        <v>0</v>
      </c>
      <c r="Y426" s="80" t="s">
        <v>1116</v>
      </c>
      <c r="Z426" s="80"/>
      <c r="AA426" s="80"/>
      <c r="AB426" s="80"/>
      <c r="AC426" s="80"/>
      <c r="AD426" s="80"/>
      <c r="AE426" s="80"/>
      <c r="AF426" s="108"/>
    </row>
    <row r="427" spans="1:32" ht="30.75" hidden="1" thickBot="1" x14ac:dyDescent="0.3">
      <c r="A427" s="99" t="s">
        <v>1281</v>
      </c>
      <c r="B427" s="80" t="s">
        <v>291</v>
      </c>
      <c r="C427" s="80" t="s">
        <v>73</v>
      </c>
      <c r="D427" s="80" t="s">
        <v>130</v>
      </c>
      <c r="E427" s="80" t="s">
        <v>73</v>
      </c>
      <c r="F427" s="80"/>
      <c r="G427" s="80" t="s">
        <v>175</v>
      </c>
      <c r="H427" s="80"/>
      <c r="I427" s="80">
        <v>17</v>
      </c>
      <c r="J427" s="77">
        <v>4</v>
      </c>
      <c r="K427" s="80">
        <v>80</v>
      </c>
      <c r="L427" s="80">
        <v>20</v>
      </c>
      <c r="M427" s="80"/>
      <c r="N427" s="80"/>
      <c r="O427" s="80" t="s">
        <v>129</v>
      </c>
      <c r="P427" s="80"/>
      <c r="Q427" s="80">
        <v>0</v>
      </c>
      <c r="R427" s="80">
        <v>1</v>
      </c>
      <c r="S427" s="80" t="s">
        <v>1123</v>
      </c>
      <c r="T427" s="80">
        <v>1</v>
      </c>
      <c r="U427" s="80" t="s">
        <v>115</v>
      </c>
      <c r="V427" s="80" t="s">
        <v>76</v>
      </c>
      <c r="W427" s="80" t="s">
        <v>1123</v>
      </c>
      <c r="X427" s="80">
        <v>3</v>
      </c>
      <c r="Y427" s="80" t="s">
        <v>1116</v>
      </c>
      <c r="Z427" s="80"/>
      <c r="AA427" s="80"/>
      <c r="AB427" s="80"/>
      <c r="AC427" s="80"/>
      <c r="AD427" s="80"/>
      <c r="AE427" s="80"/>
      <c r="AF427" s="108"/>
    </row>
    <row r="428" spans="1:32" ht="30.75" hidden="1" thickBot="1" x14ac:dyDescent="0.3">
      <c r="A428" s="99" t="s">
        <v>1281</v>
      </c>
      <c r="B428" s="80" t="s">
        <v>291</v>
      </c>
      <c r="C428" s="80" t="s">
        <v>73</v>
      </c>
      <c r="D428" s="80" t="s">
        <v>130</v>
      </c>
      <c r="E428" s="80" t="s">
        <v>83</v>
      </c>
      <c r="F428" s="80"/>
      <c r="G428" s="80" t="s">
        <v>175</v>
      </c>
      <c r="H428" s="80"/>
      <c r="I428" s="80">
        <v>17</v>
      </c>
      <c r="J428" s="77">
        <v>4</v>
      </c>
      <c r="K428" s="80">
        <v>50</v>
      </c>
      <c r="L428" s="80">
        <v>20</v>
      </c>
      <c r="M428" s="80"/>
      <c r="N428" s="80"/>
      <c r="O428" s="80" t="s">
        <v>129</v>
      </c>
      <c r="P428" s="80"/>
      <c r="Q428" s="80">
        <v>0</v>
      </c>
      <c r="R428" s="80">
        <v>1</v>
      </c>
      <c r="S428" s="80" t="s">
        <v>1123</v>
      </c>
      <c r="T428" s="80">
        <v>1</v>
      </c>
      <c r="U428" s="80" t="s">
        <v>115</v>
      </c>
      <c r="V428" s="80" t="s">
        <v>76</v>
      </c>
      <c r="W428" s="80" t="s">
        <v>1123</v>
      </c>
      <c r="X428" s="80">
        <v>2</v>
      </c>
      <c r="Y428" s="80" t="s">
        <v>1116</v>
      </c>
      <c r="Z428" s="80"/>
      <c r="AA428" s="80"/>
      <c r="AB428" s="80"/>
      <c r="AC428" s="80"/>
      <c r="AD428" s="80"/>
      <c r="AE428" s="80"/>
      <c r="AF428" s="108"/>
    </row>
    <row r="429" spans="1:32" ht="30.75" hidden="1" thickBot="1" x14ac:dyDescent="0.3">
      <c r="A429" s="99" t="s">
        <v>1281</v>
      </c>
      <c r="B429" s="80" t="s">
        <v>291</v>
      </c>
      <c r="C429" s="80" t="s">
        <v>73</v>
      </c>
      <c r="D429" s="80" t="s">
        <v>130</v>
      </c>
      <c r="E429" s="80" t="s">
        <v>75</v>
      </c>
      <c r="F429" s="80"/>
      <c r="G429" s="80" t="s">
        <v>294</v>
      </c>
      <c r="H429" s="80"/>
      <c r="I429" s="80">
        <v>17</v>
      </c>
      <c r="J429" s="77">
        <v>8</v>
      </c>
      <c r="K429" s="80">
        <v>100</v>
      </c>
      <c r="L429" s="80">
        <v>20</v>
      </c>
      <c r="M429" s="80"/>
      <c r="N429" s="80"/>
      <c r="O429" s="80" t="s">
        <v>129</v>
      </c>
      <c r="P429" s="80"/>
      <c r="Q429" s="80">
        <v>0</v>
      </c>
      <c r="R429" s="80">
        <v>1</v>
      </c>
      <c r="S429" s="80" t="s">
        <v>1123</v>
      </c>
      <c r="T429" s="80">
        <v>1</v>
      </c>
      <c r="U429" s="80" t="s">
        <v>110</v>
      </c>
      <c r="V429" s="80" t="s">
        <v>76</v>
      </c>
      <c r="W429" s="80" t="s">
        <v>1123</v>
      </c>
      <c r="X429" s="80">
        <v>4</v>
      </c>
      <c r="Y429" s="80" t="s">
        <v>1116</v>
      </c>
      <c r="Z429" s="80"/>
      <c r="AA429" s="80"/>
      <c r="AB429" s="80"/>
      <c r="AC429" s="80"/>
      <c r="AD429" s="80"/>
      <c r="AE429" s="80"/>
      <c r="AF429" s="108"/>
    </row>
    <row r="430" spans="1:32" ht="30.75" hidden="1" thickBot="1" x14ac:dyDescent="0.3">
      <c r="A430" s="99" t="s">
        <v>1281</v>
      </c>
      <c r="B430" s="80" t="s">
        <v>291</v>
      </c>
      <c r="C430" s="80" t="s">
        <v>73</v>
      </c>
      <c r="D430" s="80" t="s">
        <v>130</v>
      </c>
      <c r="E430" s="80" t="s">
        <v>70</v>
      </c>
      <c r="F430" s="80"/>
      <c r="G430" s="80" t="s">
        <v>295</v>
      </c>
      <c r="H430" s="80"/>
      <c r="I430" s="80">
        <v>17</v>
      </c>
      <c r="J430" s="77">
        <v>4</v>
      </c>
      <c r="K430" s="80">
        <v>80</v>
      </c>
      <c r="L430" s="80">
        <v>20</v>
      </c>
      <c r="M430" s="80"/>
      <c r="N430" s="80"/>
      <c r="O430" s="80" t="s">
        <v>129</v>
      </c>
      <c r="P430" s="80"/>
      <c r="Q430" s="80">
        <v>0</v>
      </c>
      <c r="R430" s="80">
        <v>2</v>
      </c>
      <c r="S430" s="80" t="s">
        <v>1123</v>
      </c>
      <c r="T430" s="80">
        <v>2</v>
      </c>
      <c r="U430" s="80" t="s">
        <v>110</v>
      </c>
      <c r="V430" s="80" t="s">
        <v>76</v>
      </c>
      <c r="W430" s="80" t="s">
        <v>1123</v>
      </c>
      <c r="X430" s="80">
        <v>6</v>
      </c>
      <c r="Y430" s="80" t="s">
        <v>1116</v>
      </c>
      <c r="Z430" s="80"/>
      <c r="AA430" s="80"/>
      <c r="AB430" s="80"/>
      <c r="AC430" s="80"/>
      <c r="AD430" s="80"/>
      <c r="AE430" s="80"/>
      <c r="AF430" s="108"/>
    </row>
    <row r="431" spans="1:32" ht="30.75" hidden="1" thickBot="1" x14ac:dyDescent="0.3">
      <c r="A431" s="99" t="s">
        <v>1281</v>
      </c>
      <c r="B431" s="80" t="s">
        <v>291</v>
      </c>
      <c r="C431" s="80" t="s">
        <v>73</v>
      </c>
      <c r="D431" s="80" t="s">
        <v>130</v>
      </c>
      <c r="E431" s="80" t="s">
        <v>76</v>
      </c>
      <c r="F431" s="80"/>
      <c r="G431" s="80" t="s">
        <v>175</v>
      </c>
      <c r="H431" s="80"/>
      <c r="I431" s="80">
        <v>17</v>
      </c>
      <c r="J431" s="77">
        <v>8</v>
      </c>
      <c r="K431" s="80">
        <v>100</v>
      </c>
      <c r="L431" s="80">
        <v>20</v>
      </c>
      <c r="M431" s="80"/>
      <c r="N431" s="80"/>
      <c r="O431" s="80" t="s">
        <v>129</v>
      </c>
      <c r="P431" s="80"/>
      <c r="Q431" s="80">
        <v>0</v>
      </c>
      <c r="R431" s="80">
        <v>1</v>
      </c>
      <c r="S431" s="80" t="s">
        <v>1123</v>
      </c>
      <c r="T431" s="80">
        <v>1</v>
      </c>
      <c r="U431" s="80" t="s">
        <v>115</v>
      </c>
      <c r="V431" s="80"/>
      <c r="W431" s="80" t="s">
        <v>1123</v>
      </c>
      <c r="X431" s="80">
        <v>4</v>
      </c>
      <c r="Y431" s="80" t="s">
        <v>1116</v>
      </c>
      <c r="Z431" s="80"/>
      <c r="AA431" s="80"/>
      <c r="AB431" s="80"/>
      <c r="AC431" s="80"/>
      <c r="AD431" s="80"/>
      <c r="AE431" s="80"/>
      <c r="AF431" s="108"/>
    </row>
    <row r="432" spans="1:32" ht="30.75" hidden="1" thickBot="1" x14ac:dyDescent="0.3">
      <c r="A432" s="99" t="s">
        <v>1281</v>
      </c>
      <c r="B432" s="80" t="s">
        <v>291</v>
      </c>
      <c r="C432" s="80" t="s">
        <v>73</v>
      </c>
      <c r="D432" s="80" t="s">
        <v>130</v>
      </c>
      <c r="E432" s="80" t="s">
        <v>81</v>
      </c>
      <c r="F432" s="80"/>
      <c r="G432" s="80" t="s">
        <v>175</v>
      </c>
      <c r="H432" s="80"/>
      <c r="I432" s="80">
        <v>17</v>
      </c>
      <c r="J432" s="77">
        <v>4</v>
      </c>
      <c r="K432" s="80">
        <v>50</v>
      </c>
      <c r="L432" s="80">
        <v>20</v>
      </c>
      <c r="M432" s="80"/>
      <c r="N432" s="80"/>
      <c r="O432" s="80" t="s">
        <v>129</v>
      </c>
      <c r="P432" s="80"/>
      <c r="Q432" s="80">
        <v>0</v>
      </c>
      <c r="R432" s="80">
        <v>1</v>
      </c>
      <c r="S432" s="80" t="s">
        <v>1123</v>
      </c>
      <c r="T432" s="80">
        <v>1</v>
      </c>
      <c r="U432" s="80" t="s">
        <v>115</v>
      </c>
      <c r="V432" s="80" t="s">
        <v>76</v>
      </c>
      <c r="W432" s="80" t="s">
        <v>1123</v>
      </c>
      <c r="X432" s="80">
        <v>2</v>
      </c>
      <c r="Y432" s="80" t="s">
        <v>1116</v>
      </c>
      <c r="Z432" s="80"/>
      <c r="AA432" s="80"/>
      <c r="AB432" s="80"/>
      <c r="AC432" s="80"/>
      <c r="AD432" s="80"/>
      <c r="AE432" s="80"/>
      <c r="AF432" s="108"/>
    </row>
    <row r="433" spans="1:32" ht="30.75" hidden="1" thickBot="1" x14ac:dyDescent="0.3">
      <c r="A433" s="100" t="s">
        <v>1281</v>
      </c>
      <c r="B433" s="81" t="s">
        <v>291</v>
      </c>
      <c r="C433" s="81" t="s">
        <v>73</v>
      </c>
      <c r="D433" s="81" t="s">
        <v>130</v>
      </c>
      <c r="E433" s="81" t="s">
        <v>82</v>
      </c>
      <c r="F433" s="81"/>
      <c r="G433" s="81" t="s">
        <v>175</v>
      </c>
      <c r="H433" s="81"/>
      <c r="I433" s="81">
        <v>17</v>
      </c>
      <c r="J433" s="77">
        <v>4</v>
      </c>
      <c r="K433" s="81">
        <v>50</v>
      </c>
      <c r="L433" s="81">
        <v>20</v>
      </c>
      <c r="M433" s="81"/>
      <c r="N433" s="81"/>
      <c r="O433" s="81" t="s">
        <v>129</v>
      </c>
      <c r="P433" s="81"/>
      <c r="Q433" s="81">
        <v>0</v>
      </c>
      <c r="R433" s="81">
        <v>1</v>
      </c>
      <c r="S433" s="81" t="s">
        <v>1123</v>
      </c>
      <c r="T433" s="81">
        <v>1</v>
      </c>
      <c r="U433" s="81" t="s">
        <v>115</v>
      </c>
      <c r="V433" s="81" t="s">
        <v>76</v>
      </c>
      <c r="W433" s="81" t="s">
        <v>1123</v>
      </c>
      <c r="X433" s="81">
        <v>2</v>
      </c>
      <c r="Y433" s="81" t="s">
        <v>1116</v>
      </c>
      <c r="Z433" s="81"/>
      <c r="AA433" s="81"/>
      <c r="AB433" s="81"/>
      <c r="AC433" s="81"/>
      <c r="AD433" s="81"/>
      <c r="AE433" s="81"/>
      <c r="AF433" s="109"/>
    </row>
    <row r="434" spans="1:32" ht="15.75" hidden="1" thickBot="1" x14ac:dyDescent="0.3">
      <c r="A434" s="95" t="s">
        <v>1285</v>
      </c>
      <c r="B434" s="76" t="s">
        <v>296</v>
      </c>
      <c r="C434" s="76" t="s">
        <v>73</v>
      </c>
      <c r="D434" s="76" t="s">
        <v>297</v>
      </c>
      <c r="E434" s="76">
        <v>1</v>
      </c>
      <c r="F434" s="76"/>
      <c r="G434" s="76" t="s">
        <v>1286</v>
      </c>
      <c r="H434" s="76" t="s">
        <v>110</v>
      </c>
      <c r="I434" s="76">
        <v>26</v>
      </c>
      <c r="J434" s="77">
        <v>20</v>
      </c>
      <c r="K434" s="76">
        <v>500</v>
      </c>
      <c r="L434" s="76">
        <v>20</v>
      </c>
      <c r="M434" s="76"/>
      <c r="N434" s="76"/>
      <c r="O434" s="76" t="s">
        <v>129</v>
      </c>
      <c r="P434" s="76" t="s">
        <v>1169</v>
      </c>
      <c r="Q434" s="76">
        <v>0</v>
      </c>
      <c r="R434" s="76">
        <v>0</v>
      </c>
      <c r="S434" s="76"/>
      <c r="T434" s="76"/>
      <c r="U434" s="76"/>
      <c r="V434" s="76" t="s">
        <v>76</v>
      </c>
      <c r="W434" s="76"/>
      <c r="X434" s="76">
        <v>20</v>
      </c>
      <c r="Y434" s="76" t="s">
        <v>1116</v>
      </c>
      <c r="Z434" s="76" t="s">
        <v>1136</v>
      </c>
      <c r="AA434" s="76" t="s">
        <v>1126</v>
      </c>
      <c r="AB434" s="76" t="s">
        <v>1127</v>
      </c>
      <c r="AC434" s="76" t="s">
        <v>1128</v>
      </c>
      <c r="AD434" s="76">
        <v>20</v>
      </c>
      <c r="AE434" s="76" t="s">
        <v>1176</v>
      </c>
      <c r="AF434" s="104"/>
    </row>
    <row r="435" spans="1:32" ht="15.75" hidden="1" thickBot="1" x14ac:dyDescent="0.3">
      <c r="A435" s="96" t="s">
        <v>1285</v>
      </c>
      <c r="B435" s="77" t="s">
        <v>296</v>
      </c>
      <c r="C435" s="77" t="s">
        <v>73</v>
      </c>
      <c r="D435" s="77" t="s">
        <v>297</v>
      </c>
      <c r="E435" s="77">
        <v>2</v>
      </c>
      <c r="F435" s="77"/>
      <c r="G435" s="77" t="s">
        <v>258</v>
      </c>
      <c r="H435" s="77" t="s">
        <v>110</v>
      </c>
      <c r="I435" s="77">
        <v>26</v>
      </c>
      <c r="J435" s="77">
        <v>8</v>
      </c>
      <c r="K435" s="77">
        <v>150</v>
      </c>
      <c r="L435" s="77">
        <v>20</v>
      </c>
      <c r="M435" s="77">
        <v>1</v>
      </c>
      <c r="N435" s="77"/>
      <c r="O435" s="77" t="s">
        <v>129</v>
      </c>
      <c r="P435" s="77" t="s">
        <v>1169</v>
      </c>
      <c r="Q435" s="77">
        <v>2</v>
      </c>
      <c r="R435" s="77">
        <v>0</v>
      </c>
      <c r="S435" s="77"/>
      <c r="T435" s="77"/>
      <c r="U435" s="77"/>
      <c r="V435" s="77" t="s">
        <v>76</v>
      </c>
      <c r="W435" s="77"/>
      <c r="X435" s="77">
        <v>12</v>
      </c>
      <c r="Y435" s="77" t="s">
        <v>1116</v>
      </c>
      <c r="Z435" s="77" t="s">
        <v>1136</v>
      </c>
      <c r="AA435" s="77" t="s">
        <v>1126</v>
      </c>
      <c r="AB435" s="77" t="s">
        <v>1127</v>
      </c>
      <c r="AC435" s="77" t="s">
        <v>1128</v>
      </c>
      <c r="AD435" s="77">
        <v>8</v>
      </c>
      <c r="AE435" s="77" t="s">
        <v>1137</v>
      </c>
      <c r="AF435" s="105"/>
    </row>
    <row r="436" spans="1:32" ht="15.75" hidden="1" thickBot="1" x14ac:dyDescent="0.3">
      <c r="A436" s="96" t="s">
        <v>1285</v>
      </c>
      <c r="B436" s="77" t="s">
        <v>296</v>
      </c>
      <c r="C436" s="77" t="s">
        <v>73</v>
      </c>
      <c r="D436" s="77" t="s">
        <v>297</v>
      </c>
      <c r="E436" s="77">
        <v>3</v>
      </c>
      <c r="F436" s="77"/>
      <c r="G436" s="77" t="s">
        <v>1287</v>
      </c>
      <c r="H436" s="77"/>
      <c r="I436" s="77">
        <v>26</v>
      </c>
      <c r="J436" s="77" t="e">
        <v>#N/A</v>
      </c>
      <c r="K436" s="77"/>
      <c r="L436" s="77"/>
      <c r="M436" s="77"/>
      <c r="N436" s="77"/>
      <c r="O436" s="77"/>
      <c r="P436" s="77"/>
      <c r="Q436" s="77">
        <v>0</v>
      </c>
      <c r="R436" s="77">
        <v>0</v>
      </c>
      <c r="S436" s="77"/>
      <c r="T436" s="77"/>
      <c r="U436" s="77"/>
      <c r="V436" s="77"/>
      <c r="W436" s="77"/>
      <c r="X436" s="77">
        <v>0</v>
      </c>
      <c r="Y436" s="77" t="s">
        <v>1116</v>
      </c>
      <c r="Z436" s="77"/>
      <c r="AA436" s="77"/>
      <c r="AB436" s="77"/>
      <c r="AC436" s="77"/>
      <c r="AD436" s="77"/>
      <c r="AE436" s="77"/>
      <c r="AF436" s="105"/>
    </row>
    <row r="437" spans="1:32" ht="15.75" hidden="1" thickBot="1" x14ac:dyDescent="0.3">
      <c r="A437" s="96" t="s">
        <v>1285</v>
      </c>
      <c r="B437" s="77" t="s">
        <v>296</v>
      </c>
      <c r="C437" s="77" t="s">
        <v>73</v>
      </c>
      <c r="D437" s="77" t="s">
        <v>297</v>
      </c>
      <c r="E437" s="77">
        <v>4</v>
      </c>
      <c r="F437" s="77"/>
      <c r="G437" s="77" t="s">
        <v>258</v>
      </c>
      <c r="H437" s="77" t="s">
        <v>110</v>
      </c>
      <c r="I437" s="77">
        <v>26</v>
      </c>
      <c r="J437" s="77">
        <v>4</v>
      </c>
      <c r="K437" s="77">
        <v>50</v>
      </c>
      <c r="L437" s="77">
        <v>20</v>
      </c>
      <c r="M437" s="77">
        <v>1</v>
      </c>
      <c r="N437" s="77"/>
      <c r="O437" s="77" t="s">
        <v>129</v>
      </c>
      <c r="P437" s="77" t="s">
        <v>1169</v>
      </c>
      <c r="Q437" s="77">
        <v>2</v>
      </c>
      <c r="R437" s="77">
        <v>0</v>
      </c>
      <c r="S437" s="77"/>
      <c r="T437" s="77"/>
      <c r="U437" s="77"/>
      <c r="V437" s="77" t="s">
        <v>76</v>
      </c>
      <c r="W437" s="77"/>
      <c r="X437" s="77">
        <v>4</v>
      </c>
      <c r="Y437" s="77" t="s">
        <v>1116</v>
      </c>
      <c r="Z437" s="77" t="s">
        <v>1136</v>
      </c>
      <c r="AA437" s="77" t="s">
        <v>1126</v>
      </c>
      <c r="AB437" s="77" t="s">
        <v>1127</v>
      </c>
      <c r="AC437" s="77" t="s">
        <v>1128</v>
      </c>
      <c r="AD437" s="77">
        <v>4</v>
      </c>
      <c r="AE437" s="77" t="s">
        <v>1172</v>
      </c>
      <c r="AF437" s="105"/>
    </row>
    <row r="438" spans="1:32" ht="15.75" hidden="1" thickBot="1" x14ac:dyDescent="0.3">
      <c r="A438" s="96" t="s">
        <v>1285</v>
      </c>
      <c r="B438" s="77" t="s">
        <v>296</v>
      </c>
      <c r="C438" s="77" t="s">
        <v>73</v>
      </c>
      <c r="D438" s="77" t="s">
        <v>297</v>
      </c>
      <c r="E438" s="77">
        <v>5</v>
      </c>
      <c r="F438" s="77"/>
      <c r="G438" s="77" t="s">
        <v>258</v>
      </c>
      <c r="H438" s="77" t="s">
        <v>110</v>
      </c>
      <c r="I438" s="77">
        <v>26</v>
      </c>
      <c r="J438" s="77">
        <v>4</v>
      </c>
      <c r="K438" s="77">
        <v>50</v>
      </c>
      <c r="L438" s="77">
        <v>20</v>
      </c>
      <c r="M438" s="77">
        <v>1</v>
      </c>
      <c r="N438" s="77"/>
      <c r="O438" s="77" t="s">
        <v>129</v>
      </c>
      <c r="P438" s="77" t="s">
        <v>1169</v>
      </c>
      <c r="Q438" s="77">
        <v>2</v>
      </c>
      <c r="R438" s="77">
        <v>0</v>
      </c>
      <c r="S438" s="77"/>
      <c r="T438" s="77"/>
      <c r="U438" s="77"/>
      <c r="V438" s="77" t="s">
        <v>76</v>
      </c>
      <c r="W438" s="77"/>
      <c r="X438" s="77">
        <v>4</v>
      </c>
      <c r="Y438" s="77" t="s">
        <v>1116</v>
      </c>
      <c r="Z438" s="77" t="s">
        <v>1136</v>
      </c>
      <c r="AA438" s="77" t="s">
        <v>1126</v>
      </c>
      <c r="AB438" s="77" t="s">
        <v>1127</v>
      </c>
      <c r="AC438" s="77" t="s">
        <v>1128</v>
      </c>
      <c r="AD438" s="77">
        <v>4</v>
      </c>
      <c r="AE438" s="77" t="s">
        <v>1172</v>
      </c>
      <c r="AF438" s="105"/>
    </row>
    <row r="439" spans="1:32" ht="15.75" hidden="1" thickBot="1" x14ac:dyDescent="0.3">
      <c r="A439" s="96" t="s">
        <v>1285</v>
      </c>
      <c r="B439" s="77" t="s">
        <v>296</v>
      </c>
      <c r="C439" s="77" t="s">
        <v>73</v>
      </c>
      <c r="D439" s="77" t="s">
        <v>297</v>
      </c>
      <c r="E439" s="77">
        <v>6</v>
      </c>
      <c r="F439" s="77"/>
      <c r="G439" s="77" t="s">
        <v>258</v>
      </c>
      <c r="H439" s="77" t="s">
        <v>110</v>
      </c>
      <c r="I439" s="77">
        <v>26</v>
      </c>
      <c r="J439" s="77">
        <v>8</v>
      </c>
      <c r="K439" s="77">
        <v>100</v>
      </c>
      <c r="L439" s="77">
        <v>20</v>
      </c>
      <c r="M439" s="77">
        <v>1</v>
      </c>
      <c r="N439" s="77"/>
      <c r="O439" s="77" t="s">
        <v>129</v>
      </c>
      <c r="P439" s="77" t="s">
        <v>1169</v>
      </c>
      <c r="Q439" s="77">
        <v>2</v>
      </c>
      <c r="R439" s="77">
        <v>0</v>
      </c>
      <c r="S439" s="77"/>
      <c r="T439" s="77"/>
      <c r="U439" s="77"/>
      <c r="V439" s="77" t="s">
        <v>76</v>
      </c>
      <c r="W439" s="77"/>
      <c r="X439" s="77">
        <v>8</v>
      </c>
      <c r="Y439" s="77" t="s">
        <v>1116</v>
      </c>
      <c r="Z439" s="77" t="s">
        <v>1136</v>
      </c>
      <c r="AA439" s="77" t="s">
        <v>1126</v>
      </c>
      <c r="AB439" s="77" t="s">
        <v>1127</v>
      </c>
      <c r="AC439" s="77" t="s">
        <v>1128</v>
      </c>
      <c r="AD439" s="77">
        <v>8</v>
      </c>
      <c r="AE439" s="77" t="s">
        <v>1129</v>
      </c>
      <c r="AF439" s="105"/>
    </row>
    <row r="440" spans="1:32" ht="15.75" hidden="1" thickBot="1" x14ac:dyDescent="0.3">
      <c r="A440" s="96" t="s">
        <v>1285</v>
      </c>
      <c r="B440" s="77" t="s">
        <v>296</v>
      </c>
      <c r="C440" s="77" t="s">
        <v>73</v>
      </c>
      <c r="D440" s="77" t="s">
        <v>297</v>
      </c>
      <c r="E440" s="77">
        <v>7</v>
      </c>
      <c r="F440" s="77"/>
      <c r="G440" s="77" t="s">
        <v>258</v>
      </c>
      <c r="H440" s="77" t="s">
        <v>110</v>
      </c>
      <c r="I440" s="77">
        <v>26</v>
      </c>
      <c r="J440" s="77">
        <v>4</v>
      </c>
      <c r="K440" s="77">
        <v>50</v>
      </c>
      <c r="L440" s="77">
        <v>20</v>
      </c>
      <c r="M440" s="77">
        <v>1</v>
      </c>
      <c r="N440" s="77"/>
      <c r="O440" s="77" t="s">
        <v>129</v>
      </c>
      <c r="P440" s="77" t="s">
        <v>1169</v>
      </c>
      <c r="Q440" s="77">
        <v>2</v>
      </c>
      <c r="R440" s="77">
        <v>0</v>
      </c>
      <c r="S440" s="77"/>
      <c r="T440" s="77"/>
      <c r="U440" s="77"/>
      <c r="V440" s="77" t="s">
        <v>76</v>
      </c>
      <c r="W440" s="77"/>
      <c r="X440" s="77">
        <v>4</v>
      </c>
      <c r="Y440" s="77" t="s">
        <v>1116</v>
      </c>
      <c r="Z440" s="77" t="s">
        <v>1136</v>
      </c>
      <c r="AA440" s="77" t="s">
        <v>1126</v>
      </c>
      <c r="AB440" s="77" t="s">
        <v>1127</v>
      </c>
      <c r="AC440" s="77" t="s">
        <v>1128</v>
      </c>
      <c r="AD440" s="77">
        <v>4</v>
      </c>
      <c r="AE440" s="77" t="s">
        <v>1172</v>
      </c>
      <c r="AF440" s="105"/>
    </row>
    <row r="441" spans="1:32" ht="15.75" hidden="1" thickBot="1" x14ac:dyDescent="0.3">
      <c r="A441" s="96" t="s">
        <v>1285</v>
      </c>
      <c r="B441" s="77" t="s">
        <v>296</v>
      </c>
      <c r="C441" s="77" t="s">
        <v>73</v>
      </c>
      <c r="D441" s="77" t="s">
        <v>297</v>
      </c>
      <c r="E441" s="77">
        <v>8</v>
      </c>
      <c r="F441" s="77"/>
      <c r="G441" s="77" t="s">
        <v>258</v>
      </c>
      <c r="H441" s="77" t="s">
        <v>110</v>
      </c>
      <c r="I441" s="77">
        <v>26</v>
      </c>
      <c r="J441" s="77">
        <v>4</v>
      </c>
      <c r="K441" s="77">
        <v>50</v>
      </c>
      <c r="L441" s="77">
        <v>20</v>
      </c>
      <c r="M441" s="77">
        <v>1</v>
      </c>
      <c r="N441" s="77"/>
      <c r="O441" s="77" t="s">
        <v>129</v>
      </c>
      <c r="P441" s="77" t="s">
        <v>1169</v>
      </c>
      <c r="Q441" s="77">
        <v>2</v>
      </c>
      <c r="R441" s="77">
        <v>0</v>
      </c>
      <c r="S441" s="77"/>
      <c r="T441" s="77"/>
      <c r="U441" s="77"/>
      <c r="V441" s="77" t="s">
        <v>76</v>
      </c>
      <c r="W441" s="77"/>
      <c r="X441" s="77">
        <v>4</v>
      </c>
      <c r="Y441" s="77" t="s">
        <v>1116</v>
      </c>
      <c r="Z441" s="77" t="s">
        <v>1136</v>
      </c>
      <c r="AA441" s="77" t="s">
        <v>1126</v>
      </c>
      <c r="AB441" s="77" t="s">
        <v>1127</v>
      </c>
      <c r="AC441" s="77" t="s">
        <v>1128</v>
      </c>
      <c r="AD441" s="77">
        <v>4</v>
      </c>
      <c r="AE441" s="77" t="s">
        <v>1172</v>
      </c>
      <c r="AF441" s="105"/>
    </row>
    <row r="442" spans="1:32" ht="15.75" hidden="1" thickBot="1" x14ac:dyDescent="0.3">
      <c r="A442" s="96" t="s">
        <v>1285</v>
      </c>
      <c r="B442" s="77" t="s">
        <v>296</v>
      </c>
      <c r="C442" s="77" t="s">
        <v>73</v>
      </c>
      <c r="D442" s="77" t="s">
        <v>297</v>
      </c>
      <c r="E442" s="77">
        <v>9</v>
      </c>
      <c r="F442" s="77"/>
      <c r="G442" s="77" t="s">
        <v>298</v>
      </c>
      <c r="H442" s="77"/>
      <c r="I442" s="77">
        <v>26</v>
      </c>
      <c r="J442" s="77">
        <v>4</v>
      </c>
      <c r="K442" s="77">
        <v>50</v>
      </c>
      <c r="L442" s="77">
        <v>20</v>
      </c>
      <c r="M442" s="77"/>
      <c r="N442" s="77">
        <v>1</v>
      </c>
      <c r="O442" s="77" t="s">
        <v>129</v>
      </c>
      <c r="P442" s="77" t="s">
        <v>1169</v>
      </c>
      <c r="Q442" s="77">
        <v>1</v>
      </c>
      <c r="R442" s="77">
        <v>0</v>
      </c>
      <c r="S442" s="77"/>
      <c r="T442" s="77"/>
      <c r="U442" s="77"/>
      <c r="V442" s="77"/>
      <c r="W442" s="77"/>
      <c r="X442" s="77">
        <v>2</v>
      </c>
      <c r="Y442" s="77" t="s">
        <v>1116</v>
      </c>
      <c r="Z442" s="77" t="s">
        <v>1136</v>
      </c>
      <c r="AA442" s="77" t="s">
        <v>1126</v>
      </c>
      <c r="AB442" s="77" t="s">
        <v>1127</v>
      </c>
      <c r="AC442" s="77" t="s">
        <v>1128</v>
      </c>
      <c r="AD442" s="77">
        <v>4</v>
      </c>
      <c r="AE442" s="77" t="s">
        <v>1172</v>
      </c>
      <c r="AF442" s="105"/>
    </row>
    <row r="443" spans="1:32" ht="15.75" hidden="1" thickBot="1" x14ac:dyDescent="0.3">
      <c r="A443" s="96" t="s">
        <v>1285</v>
      </c>
      <c r="B443" s="77" t="s">
        <v>296</v>
      </c>
      <c r="C443" s="77" t="s">
        <v>73</v>
      </c>
      <c r="D443" s="77" t="s">
        <v>297</v>
      </c>
      <c r="E443" s="77">
        <v>10</v>
      </c>
      <c r="F443" s="77"/>
      <c r="G443" s="77" t="s">
        <v>1288</v>
      </c>
      <c r="H443" s="77" t="s">
        <v>110</v>
      </c>
      <c r="I443" s="77">
        <v>26</v>
      </c>
      <c r="J443" s="77">
        <v>20</v>
      </c>
      <c r="K443" s="77">
        <v>500</v>
      </c>
      <c r="L443" s="77">
        <v>20</v>
      </c>
      <c r="M443" s="77"/>
      <c r="N443" s="77"/>
      <c r="O443" s="77" t="s">
        <v>129</v>
      </c>
      <c r="P443" s="77" t="s">
        <v>1169</v>
      </c>
      <c r="Q443" s="77">
        <v>0</v>
      </c>
      <c r="R443" s="77">
        <v>0</v>
      </c>
      <c r="S443" s="77"/>
      <c r="T443" s="77"/>
      <c r="U443" s="77"/>
      <c r="V443" s="77" t="s">
        <v>76</v>
      </c>
      <c r="W443" s="77"/>
      <c r="X443" s="77">
        <v>20</v>
      </c>
      <c r="Y443" s="77" t="s">
        <v>1116</v>
      </c>
      <c r="Z443" s="77" t="s">
        <v>1136</v>
      </c>
      <c r="AA443" s="77" t="s">
        <v>1126</v>
      </c>
      <c r="AB443" s="77" t="s">
        <v>1127</v>
      </c>
      <c r="AC443" s="77" t="s">
        <v>1128</v>
      </c>
      <c r="AD443" s="77">
        <v>20</v>
      </c>
      <c r="AE443" s="77" t="s">
        <v>1176</v>
      </c>
      <c r="AF443" s="105"/>
    </row>
    <row r="444" spans="1:32" ht="15.75" hidden="1" thickBot="1" x14ac:dyDescent="0.3">
      <c r="A444" s="96" t="s">
        <v>1285</v>
      </c>
      <c r="B444" s="77" t="s">
        <v>296</v>
      </c>
      <c r="C444" s="77" t="s">
        <v>73</v>
      </c>
      <c r="D444" s="77" t="s">
        <v>297</v>
      </c>
      <c r="E444" s="77">
        <v>11</v>
      </c>
      <c r="F444" s="77"/>
      <c r="G444" s="77" t="s">
        <v>258</v>
      </c>
      <c r="H444" s="77" t="s">
        <v>110</v>
      </c>
      <c r="I444" s="77">
        <v>26</v>
      </c>
      <c r="J444" s="77">
        <v>4</v>
      </c>
      <c r="K444" s="77">
        <v>25</v>
      </c>
      <c r="L444" s="77">
        <v>20</v>
      </c>
      <c r="M444" s="77">
        <v>1</v>
      </c>
      <c r="N444" s="77"/>
      <c r="O444" s="77" t="s">
        <v>129</v>
      </c>
      <c r="P444" s="77" t="s">
        <v>1240</v>
      </c>
      <c r="Q444" s="77">
        <v>2</v>
      </c>
      <c r="R444" s="77">
        <v>0</v>
      </c>
      <c r="S444" s="77"/>
      <c r="T444" s="77"/>
      <c r="U444" s="77"/>
      <c r="V444" s="77" t="s">
        <v>76</v>
      </c>
      <c r="W444" s="77"/>
      <c r="X444" s="77">
        <v>2</v>
      </c>
      <c r="Y444" s="77" t="s">
        <v>1116</v>
      </c>
      <c r="Z444" s="77" t="s">
        <v>1136</v>
      </c>
      <c r="AA444" s="77" t="s">
        <v>1126</v>
      </c>
      <c r="AB444" s="77" t="s">
        <v>1127</v>
      </c>
      <c r="AC444" s="77" t="s">
        <v>1128</v>
      </c>
      <c r="AD444" s="77">
        <v>4</v>
      </c>
      <c r="AE444" s="77" t="s">
        <v>1182</v>
      </c>
      <c r="AF444" s="105"/>
    </row>
    <row r="445" spans="1:32" ht="15.75" hidden="1" thickBot="1" x14ac:dyDescent="0.3">
      <c r="A445" s="96" t="s">
        <v>1285</v>
      </c>
      <c r="B445" s="77" t="s">
        <v>296</v>
      </c>
      <c r="C445" s="77" t="s">
        <v>73</v>
      </c>
      <c r="D445" s="77" t="s">
        <v>297</v>
      </c>
      <c r="E445" s="77">
        <v>12</v>
      </c>
      <c r="F445" s="77"/>
      <c r="G445" s="77" t="s">
        <v>258</v>
      </c>
      <c r="H445" s="77" t="s">
        <v>110</v>
      </c>
      <c r="I445" s="77">
        <v>26</v>
      </c>
      <c r="J445" s="77">
        <v>8</v>
      </c>
      <c r="K445" s="77">
        <v>100</v>
      </c>
      <c r="L445" s="77">
        <v>20</v>
      </c>
      <c r="M445" s="77">
        <v>1</v>
      </c>
      <c r="N445" s="77"/>
      <c r="O445" s="77" t="s">
        <v>129</v>
      </c>
      <c r="P445" s="77" t="s">
        <v>1169</v>
      </c>
      <c r="Q445" s="77">
        <v>2</v>
      </c>
      <c r="R445" s="77">
        <v>0</v>
      </c>
      <c r="S445" s="77"/>
      <c r="T445" s="77"/>
      <c r="U445" s="77"/>
      <c r="V445" s="77" t="s">
        <v>76</v>
      </c>
      <c r="W445" s="77"/>
      <c r="X445" s="77">
        <v>8</v>
      </c>
      <c r="Y445" s="77" t="s">
        <v>1116</v>
      </c>
      <c r="Z445" s="77" t="s">
        <v>1136</v>
      </c>
      <c r="AA445" s="77" t="s">
        <v>1126</v>
      </c>
      <c r="AB445" s="77" t="s">
        <v>1127</v>
      </c>
      <c r="AC445" s="77" t="s">
        <v>1128</v>
      </c>
      <c r="AD445" s="77">
        <v>8</v>
      </c>
      <c r="AE445" s="77" t="s">
        <v>1129</v>
      </c>
      <c r="AF445" s="105"/>
    </row>
    <row r="446" spans="1:32" ht="15.75" hidden="1" thickBot="1" x14ac:dyDescent="0.3">
      <c r="A446" s="96" t="s">
        <v>1285</v>
      </c>
      <c r="B446" s="77" t="s">
        <v>296</v>
      </c>
      <c r="C446" s="77" t="s">
        <v>73</v>
      </c>
      <c r="D446" s="77" t="s">
        <v>297</v>
      </c>
      <c r="E446" s="77">
        <v>13</v>
      </c>
      <c r="F446" s="77"/>
      <c r="G446" s="77" t="s">
        <v>258</v>
      </c>
      <c r="H446" s="77" t="s">
        <v>110</v>
      </c>
      <c r="I446" s="77">
        <v>26</v>
      </c>
      <c r="J446" s="77">
        <v>8</v>
      </c>
      <c r="K446" s="77">
        <v>150</v>
      </c>
      <c r="L446" s="77">
        <v>20</v>
      </c>
      <c r="M446" s="77">
        <v>1</v>
      </c>
      <c r="N446" s="77"/>
      <c r="O446" s="77" t="s">
        <v>129</v>
      </c>
      <c r="P446" s="77" t="s">
        <v>1169</v>
      </c>
      <c r="Q446" s="77">
        <v>2</v>
      </c>
      <c r="R446" s="77">
        <v>0</v>
      </c>
      <c r="S446" s="77"/>
      <c r="T446" s="77"/>
      <c r="U446" s="77"/>
      <c r="V446" s="77" t="s">
        <v>76</v>
      </c>
      <c r="W446" s="77"/>
      <c r="X446" s="77">
        <v>12</v>
      </c>
      <c r="Y446" s="77" t="s">
        <v>1116</v>
      </c>
      <c r="Z446" s="77" t="s">
        <v>1136</v>
      </c>
      <c r="AA446" s="77" t="s">
        <v>1126</v>
      </c>
      <c r="AB446" s="77" t="s">
        <v>1127</v>
      </c>
      <c r="AC446" s="77" t="s">
        <v>1128</v>
      </c>
      <c r="AD446" s="77">
        <v>8</v>
      </c>
      <c r="AE446" s="77" t="s">
        <v>1137</v>
      </c>
      <c r="AF446" s="105"/>
    </row>
    <row r="447" spans="1:32" ht="15.75" hidden="1" thickBot="1" x14ac:dyDescent="0.3">
      <c r="A447" s="96" t="s">
        <v>1285</v>
      </c>
      <c r="B447" s="77" t="s">
        <v>296</v>
      </c>
      <c r="C447" s="77" t="s">
        <v>73</v>
      </c>
      <c r="D447" s="77" t="s">
        <v>297</v>
      </c>
      <c r="E447" s="77">
        <v>14</v>
      </c>
      <c r="F447" s="77"/>
      <c r="G447" s="77" t="s">
        <v>258</v>
      </c>
      <c r="H447" s="77" t="s">
        <v>110</v>
      </c>
      <c r="I447" s="77">
        <v>26</v>
      </c>
      <c r="J447" s="77">
        <v>8</v>
      </c>
      <c r="K447" s="77">
        <v>100</v>
      </c>
      <c r="L447" s="77">
        <v>20</v>
      </c>
      <c r="M447" s="77">
        <v>1</v>
      </c>
      <c r="N447" s="77"/>
      <c r="O447" s="77" t="s">
        <v>129</v>
      </c>
      <c r="P447" s="77" t="s">
        <v>1169</v>
      </c>
      <c r="Q447" s="77">
        <v>2</v>
      </c>
      <c r="R447" s="77">
        <v>0</v>
      </c>
      <c r="S447" s="77"/>
      <c r="T447" s="77"/>
      <c r="U447" s="77"/>
      <c r="V447" s="77" t="s">
        <v>76</v>
      </c>
      <c r="W447" s="77"/>
      <c r="X447" s="77">
        <v>8</v>
      </c>
      <c r="Y447" s="77" t="s">
        <v>1116</v>
      </c>
      <c r="Z447" s="77" t="s">
        <v>1136</v>
      </c>
      <c r="AA447" s="77" t="s">
        <v>1126</v>
      </c>
      <c r="AB447" s="77" t="s">
        <v>1127</v>
      </c>
      <c r="AC447" s="77" t="s">
        <v>1128</v>
      </c>
      <c r="AD447" s="77">
        <v>8</v>
      </c>
      <c r="AE447" s="77" t="s">
        <v>1129</v>
      </c>
      <c r="AF447" s="105"/>
    </row>
    <row r="448" spans="1:32" ht="15.75" hidden="1" thickBot="1" x14ac:dyDescent="0.3">
      <c r="A448" s="96" t="s">
        <v>1285</v>
      </c>
      <c r="B448" s="77" t="s">
        <v>296</v>
      </c>
      <c r="C448" s="77" t="s">
        <v>73</v>
      </c>
      <c r="D448" s="77" t="s">
        <v>297</v>
      </c>
      <c r="E448" s="77">
        <v>15</v>
      </c>
      <c r="F448" s="77"/>
      <c r="G448" s="77" t="s">
        <v>258</v>
      </c>
      <c r="H448" s="77" t="s">
        <v>110</v>
      </c>
      <c r="I448" s="77">
        <v>26</v>
      </c>
      <c r="J448" s="77">
        <v>8</v>
      </c>
      <c r="K448" s="77">
        <v>100</v>
      </c>
      <c r="L448" s="77">
        <v>20</v>
      </c>
      <c r="M448" s="77">
        <v>1</v>
      </c>
      <c r="N448" s="77"/>
      <c r="O448" s="77" t="s">
        <v>129</v>
      </c>
      <c r="P448" s="77" t="s">
        <v>1169</v>
      </c>
      <c r="Q448" s="77">
        <v>2</v>
      </c>
      <c r="R448" s="77">
        <v>0</v>
      </c>
      <c r="S448" s="77"/>
      <c r="T448" s="77"/>
      <c r="U448" s="77"/>
      <c r="V448" s="77" t="s">
        <v>76</v>
      </c>
      <c r="W448" s="77"/>
      <c r="X448" s="77">
        <v>8</v>
      </c>
      <c r="Y448" s="77" t="s">
        <v>1116</v>
      </c>
      <c r="Z448" s="77" t="s">
        <v>1136</v>
      </c>
      <c r="AA448" s="77" t="s">
        <v>1126</v>
      </c>
      <c r="AB448" s="77" t="s">
        <v>1127</v>
      </c>
      <c r="AC448" s="77" t="s">
        <v>1128</v>
      </c>
      <c r="AD448" s="77">
        <v>8</v>
      </c>
      <c r="AE448" s="77" t="s">
        <v>1129</v>
      </c>
      <c r="AF448" s="105"/>
    </row>
    <row r="449" spans="1:32" ht="15.75" hidden="1" thickBot="1" x14ac:dyDescent="0.3">
      <c r="A449" s="96" t="s">
        <v>1285</v>
      </c>
      <c r="B449" s="77" t="s">
        <v>296</v>
      </c>
      <c r="C449" s="77" t="s">
        <v>73</v>
      </c>
      <c r="D449" s="77" t="s">
        <v>297</v>
      </c>
      <c r="E449" s="77">
        <v>16</v>
      </c>
      <c r="F449" s="77"/>
      <c r="G449" s="77" t="s">
        <v>258</v>
      </c>
      <c r="H449" s="77" t="s">
        <v>110</v>
      </c>
      <c r="I449" s="77">
        <v>26</v>
      </c>
      <c r="J449" s="77">
        <v>4</v>
      </c>
      <c r="K449" s="77">
        <v>25</v>
      </c>
      <c r="L449" s="77">
        <v>20</v>
      </c>
      <c r="M449" s="77">
        <v>1</v>
      </c>
      <c r="N449" s="77"/>
      <c r="O449" s="77" t="s">
        <v>129</v>
      </c>
      <c r="P449" s="77" t="s">
        <v>1169</v>
      </c>
      <c r="Q449" s="77">
        <v>2</v>
      </c>
      <c r="R449" s="77">
        <v>0</v>
      </c>
      <c r="S449" s="77"/>
      <c r="T449" s="77"/>
      <c r="U449" s="77"/>
      <c r="V449" s="77" t="s">
        <v>76</v>
      </c>
      <c r="W449" s="77"/>
      <c r="X449" s="77">
        <v>2</v>
      </c>
      <c r="Y449" s="77" t="s">
        <v>1116</v>
      </c>
      <c r="Z449" s="77" t="s">
        <v>1136</v>
      </c>
      <c r="AA449" s="77" t="s">
        <v>1126</v>
      </c>
      <c r="AB449" s="77" t="s">
        <v>1127</v>
      </c>
      <c r="AC449" s="77" t="s">
        <v>1128</v>
      </c>
      <c r="AD449" s="77">
        <v>4</v>
      </c>
      <c r="AE449" s="77" t="s">
        <v>1182</v>
      </c>
      <c r="AF449" s="105"/>
    </row>
    <row r="450" spans="1:32" ht="15.75" hidden="1" thickBot="1" x14ac:dyDescent="0.3">
      <c r="A450" s="96" t="s">
        <v>1285</v>
      </c>
      <c r="B450" s="77" t="s">
        <v>296</v>
      </c>
      <c r="C450" s="77" t="s">
        <v>73</v>
      </c>
      <c r="D450" s="77" t="s">
        <v>297</v>
      </c>
      <c r="E450" s="77">
        <v>17</v>
      </c>
      <c r="F450" s="77"/>
      <c r="G450" s="77" t="s">
        <v>1287</v>
      </c>
      <c r="H450" s="77"/>
      <c r="I450" s="77">
        <v>26</v>
      </c>
      <c r="J450" s="77" t="e">
        <v>#N/A</v>
      </c>
      <c r="K450" s="77"/>
      <c r="L450" s="77"/>
      <c r="M450" s="77"/>
      <c r="N450" s="77"/>
      <c r="O450" s="77"/>
      <c r="P450" s="77"/>
      <c r="Q450" s="77">
        <v>0</v>
      </c>
      <c r="R450" s="77">
        <v>0</v>
      </c>
      <c r="S450" s="77"/>
      <c r="T450" s="77"/>
      <c r="U450" s="77"/>
      <c r="V450" s="77"/>
      <c r="W450" s="77"/>
      <c r="X450" s="77">
        <v>0</v>
      </c>
      <c r="Y450" s="77" t="s">
        <v>1116</v>
      </c>
      <c r="Z450" s="77"/>
      <c r="AA450" s="77"/>
      <c r="AB450" s="77"/>
      <c r="AC450" s="77"/>
      <c r="AD450" s="77"/>
      <c r="AE450" s="77"/>
      <c r="AF450" s="105"/>
    </row>
    <row r="451" spans="1:32" ht="30.75" hidden="1" thickBot="1" x14ac:dyDescent="0.3">
      <c r="A451" s="96" t="s">
        <v>1285</v>
      </c>
      <c r="B451" s="77" t="s">
        <v>296</v>
      </c>
      <c r="C451" s="77" t="s">
        <v>73</v>
      </c>
      <c r="D451" s="77" t="s">
        <v>130</v>
      </c>
      <c r="E451" s="77" t="s">
        <v>73</v>
      </c>
      <c r="F451" s="77"/>
      <c r="G451" s="77" t="s">
        <v>1289</v>
      </c>
      <c r="H451" s="77" t="s">
        <v>110</v>
      </c>
      <c r="I451" s="77">
        <v>26</v>
      </c>
      <c r="J451" s="77" t="e">
        <v>#N/A</v>
      </c>
      <c r="K451" s="77" t="s">
        <v>1290</v>
      </c>
      <c r="L451" s="77"/>
      <c r="M451" s="77"/>
      <c r="N451" s="77"/>
      <c r="O451" s="77"/>
      <c r="P451" s="77"/>
      <c r="Q451" s="77">
        <v>0</v>
      </c>
      <c r="R451" s="77">
        <v>0</v>
      </c>
      <c r="S451" s="77"/>
      <c r="T451" s="77"/>
      <c r="U451" s="77"/>
      <c r="V451" s="77" t="s">
        <v>105</v>
      </c>
      <c r="W451" s="77"/>
      <c r="X451" s="77" t="s">
        <v>1291</v>
      </c>
      <c r="Y451" s="77" t="s">
        <v>1116</v>
      </c>
      <c r="Z451" s="77"/>
      <c r="AA451" s="77"/>
      <c r="AB451" s="77"/>
      <c r="AC451" s="77"/>
      <c r="AD451" s="77"/>
      <c r="AE451" s="77"/>
      <c r="AF451" s="105"/>
    </row>
    <row r="452" spans="1:32" ht="15.75" hidden="1" thickBot="1" x14ac:dyDescent="0.3">
      <c r="A452" s="96" t="s">
        <v>1285</v>
      </c>
      <c r="B452" s="77" t="s">
        <v>296</v>
      </c>
      <c r="C452" s="77" t="s">
        <v>73</v>
      </c>
      <c r="D452" s="77" t="s">
        <v>299</v>
      </c>
      <c r="E452" s="77">
        <v>1</v>
      </c>
      <c r="F452" s="77"/>
      <c r="G452" s="77" t="s">
        <v>300</v>
      </c>
      <c r="H452" s="77" t="s">
        <v>110</v>
      </c>
      <c r="I452" s="77">
        <v>26</v>
      </c>
      <c r="J452" s="77">
        <v>20</v>
      </c>
      <c r="K452" s="77">
        <v>500</v>
      </c>
      <c r="L452" s="77">
        <v>20</v>
      </c>
      <c r="M452" s="77"/>
      <c r="N452" s="77"/>
      <c r="O452" s="77" t="s">
        <v>129</v>
      </c>
      <c r="P452" s="77" t="s">
        <v>1169</v>
      </c>
      <c r="Q452" s="77">
        <v>0</v>
      </c>
      <c r="R452" s="77">
        <v>1</v>
      </c>
      <c r="S452" s="77" t="s">
        <v>1123</v>
      </c>
      <c r="T452" s="77">
        <v>1</v>
      </c>
      <c r="U452" s="77"/>
      <c r="V452" s="77" t="s">
        <v>76</v>
      </c>
      <c r="W452" s="77"/>
      <c r="X452" s="77">
        <v>20</v>
      </c>
      <c r="Y452" s="77" t="s">
        <v>1116</v>
      </c>
      <c r="Z452" s="77" t="s">
        <v>1136</v>
      </c>
      <c r="AA452" s="77" t="s">
        <v>1126</v>
      </c>
      <c r="AB452" s="77" t="s">
        <v>1127</v>
      </c>
      <c r="AC452" s="77" t="s">
        <v>1128</v>
      </c>
      <c r="AD452" s="77">
        <v>20</v>
      </c>
      <c r="AE452" s="77" t="s">
        <v>1176</v>
      </c>
      <c r="AF452" s="105"/>
    </row>
    <row r="453" spans="1:32" ht="15.75" hidden="1" thickBot="1" x14ac:dyDescent="0.3">
      <c r="A453" s="96" t="s">
        <v>1285</v>
      </c>
      <c r="B453" s="77" t="s">
        <v>296</v>
      </c>
      <c r="C453" s="77" t="s">
        <v>73</v>
      </c>
      <c r="D453" s="77" t="s">
        <v>299</v>
      </c>
      <c r="E453" s="77">
        <v>2</v>
      </c>
      <c r="F453" s="77"/>
      <c r="G453" s="77" t="s">
        <v>268</v>
      </c>
      <c r="H453" s="77" t="s">
        <v>110</v>
      </c>
      <c r="I453" s="77">
        <v>26</v>
      </c>
      <c r="J453" s="77">
        <v>8</v>
      </c>
      <c r="K453" s="77">
        <v>150</v>
      </c>
      <c r="L453" s="77">
        <v>20</v>
      </c>
      <c r="M453" s="77"/>
      <c r="N453" s="77"/>
      <c r="O453" s="77" t="s">
        <v>129</v>
      </c>
      <c r="P453" s="77" t="s">
        <v>1169</v>
      </c>
      <c r="Q453" s="77">
        <v>0</v>
      </c>
      <c r="R453" s="77">
        <v>1</v>
      </c>
      <c r="S453" s="77" t="s">
        <v>1123</v>
      </c>
      <c r="T453" s="77">
        <v>1</v>
      </c>
      <c r="U453" s="77"/>
      <c r="V453" s="77" t="s">
        <v>76</v>
      </c>
      <c r="W453" s="77"/>
      <c r="X453" s="77">
        <v>6</v>
      </c>
      <c r="Y453" s="77" t="s">
        <v>1116</v>
      </c>
      <c r="Z453" s="77" t="s">
        <v>1136</v>
      </c>
      <c r="AA453" s="77" t="s">
        <v>1126</v>
      </c>
      <c r="AB453" s="77" t="s">
        <v>1127</v>
      </c>
      <c r="AC453" s="77" t="s">
        <v>1128</v>
      </c>
      <c r="AD453" s="77">
        <v>8</v>
      </c>
      <c r="AE453" s="77" t="s">
        <v>1137</v>
      </c>
      <c r="AF453" s="105"/>
    </row>
    <row r="454" spans="1:32" ht="15.75" hidden="1" thickBot="1" x14ac:dyDescent="0.3">
      <c r="A454" s="96" t="s">
        <v>1285</v>
      </c>
      <c r="B454" s="77" t="s">
        <v>296</v>
      </c>
      <c r="C454" s="77" t="s">
        <v>73</v>
      </c>
      <c r="D454" s="77" t="s">
        <v>299</v>
      </c>
      <c r="E454" s="77">
        <v>3</v>
      </c>
      <c r="F454" s="77"/>
      <c r="G454" s="77" t="s">
        <v>1287</v>
      </c>
      <c r="H454" s="77"/>
      <c r="I454" s="77">
        <v>26</v>
      </c>
      <c r="J454" s="77" t="e">
        <v>#N/A</v>
      </c>
      <c r="K454" s="77"/>
      <c r="L454" s="77"/>
      <c r="M454" s="77"/>
      <c r="N454" s="77"/>
      <c r="O454" s="77"/>
      <c r="P454" s="77"/>
      <c r="Q454" s="77">
        <v>0</v>
      </c>
      <c r="R454" s="77">
        <v>0</v>
      </c>
      <c r="S454" s="77"/>
      <c r="T454" s="77"/>
      <c r="U454" s="77"/>
      <c r="V454" s="77"/>
      <c r="W454" s="77"/>
      <c r="X454" s="77">
        <v>0</v>
      </c>
      <c r="Y454" s="77" t="s">
        <v>1116</v>
      </c>
      <c r="Z454" s="77"/>
      <c r="AA454" s="77"/>
      <c r="AB454" s="77"/>
      <c r="AC454" s="77"/>
      <c r="AD454" s="77"/>
      <c r="AE454" s="77"/>
      <c r="AF454" s="105"/>
    </row>
    <row r="455" spans="1:32" ht="15.75" hidden="1" thickBot="1" x14ac:dyDescent="0.3">
      <c r="A455" s="96" t="s">
        <v>1285</v>
      </c>
      <c r="B455" s="77" t="s">
        <v>296</v>
      </c>
      <c r="C455" s="77" t="s">
        <v>73</v>
      </c>
      <c r="D455" s="77" t="s">
        <v>299</v>
      </c>
      <c r="E455" s="77">
        <v>4</v>
      </c>
      <c r="F455" s="77"/>
      <c r="G455" s="77" t="s">
        <v>268</v>
      </c>
      <c r="H455" s="77" t="s">
        <v>110</v>
      </c>
      <c r="I455" s="77">
        <v>26</v>
      </c>
      <c r="J455" s="77">
        <v>4</v>
      </c>
      <c r="K455" s="77">
        <v>50</v>
      </c>
      <c r="L455" s="77">
        <v>20</v>
      </c>
      <c r="M455" s="77"/>
      <c r="N455" s="77"/>
      <c r="O455" s="77" t="s">
        <v>129</v>
      </c>
      <c r="P455" s="77" t="s">
        <v>1169</v>
      </c>
      <c r="Q455" s="77">
        <v>0</v>
      </c>
      <c r="R455" s="77">
        <v>1</v>
      </c>
      <c r="S455" s="77" t="s">
        <v>1123</v>
      </c>
      <c r="T455" s="77">
        <v>1</v>
      </c>
      <c r="U455" s="77"/>
      <c r="V455" s="77" t="s">
        <v>76</v>
      </c>
      <c r="W455" s="77"/>
      <c r="X455" s="77">
        <v>2</v>
      </c>
      <c r="Y455" s="77" t="s">
        <v>1116</v>
      </c>
      <c r="Z455" s="77" t="s">
        <v>1136</v>
      </c>
      <c r="AA455" s="77" t="s">
        <v>1126</v>
      </c>
      <c r="AB455" s="77" t="s">
        <v>1127</v>
      </c>
      <c r="AC455" s="77" t="s">
        <v>1128</v>
      </c>
      <c r="AD455" s="77">
        <v>4</v>
      </c>
      <c r="AE455" s="77" t="s">
        <v>1172</v>
      </c>
      <c r="AF455" s="105"/>
    </row>
    <row r="456" spans="1:32" ht="15.75" hidden="1" thickBot="1" x14ac:dyDescent="0.3">
      <c r="A456" s="96" t="s">
        <v>1285</v>
      </c>
      <c r="B456" s="77" t="s">
        <v>296</v>
      </c>
      <c r="C456" s="77" t="s">
        <v>73</v>
      </c>
      <c r="D456" s="77" t="s">
        <v>299</v>
      </c>
      <c r="E456" s="77">
        <v>5</v>
      </c>
      <c r="F456" s="77"/>
      <c r="G456" s="77" t="s">
        <v>268</v>
      </c>
      <c r="H456" s="77" t="s">
        <v>110</v>
      </c>
      <c r="I456" s="77">
        <v>26</v>
      </c>
      <c r="J456" s="77">
        <v>4</v>
      </c>
      <c r="K456" s="77">
        <v>50</v>
      </c>
      <c r="L456" s="77">
        <v>20</v>
      </c>
      <c r="M456" s="77"/>
      <c r="N456" s="77"/>
      <c r="O456" s="77" t="s">
        <v>129</v>
      </c>
      <c r="P456" s="77" t="s">
        <v>1169</v>
      </c>
      <c r="Q456" s="77">
        <v>0</v>
      </c>
      <c r="R456" s="77">
        <v>1</v>
      </c>
      <c r="S456" s="77" t="s">
        <v>1123</v>
      </c>
      <c r="T456" s="77">
        <v>1</v>
      </c>
      <c r="U456" s="77"/>
      <c r="V456" s="77" t="s">
        <v>76</v>
      </c>
      <c r="W456" s="77"/>
      <c r="X456" s="77">
        <v>2</v>
      </c>
      <c r="Y456" s="77" t="s">
        <v>1116</v>
      </c>
      <c r="Z456" s="77" t="s">
        <v>1136</v>
      </c>
      <c r="AA456" s="77" t="s">
        <v>1126</v>
      </c>
      <c r="AB456" s="77" t="s">
        <v>1127</v>
      </c>
      <c r="AC456" s="77" t="s">
        <v>1128</v>
      </c>
      <c r="AD456" s="77">
        <v>4</v>
      </c>
      <c r="AE456" s="77" t="s">
        <v>1172</v>
      </c>
      <c r="AF456" s="105"/>
    </row>
    <row r="457" spans="1:32" ht="15.75" hidden="1" thickBot="1" x14ac:dyDescent="0.3">
      <c r="A457" s="96" t="s">
        <v>1285</v>
      </c>
      <c r="B457" s="77" t="s">
        <v>296</v>
      </c>
      <c r="C457" s="77" t="s">
        <v>73</v>
      </c>
      <c r="D457" s="77" t="s">
        <v>299</v>
      </c>
      <c r="E457" s="77">
        <v>6</v>
      </c>
      <c r="F457" s="77"/>
      <c r="G457" s="77" t="s">
        <v>268</v>
      </c>
      <c r="H457" s="77" t="s">
        <v>110</v>
      </c>
      <c r="I457" s="77">
        <v>26</v>
      </c>
      <c r="J457" s="77">
        <v>8</v>
      </c>
      <c r="K457" s="77">
        <v>100</v>
      </c>
      <c r="L457" s="77">
        <v>20</v>
      </c>
      <c r="M457" s="77"/>
      <c r="N457" s="77"/>
      <c r="O457" s="77" t="s">
        <v>129</v>
      </c>
      <c r="P457" s="77" t="s">
        <v>1169</v>
      </c>
      <c r="Q457" s="77">
        <v>0</v>
      </c>
      <c r="R457" s="77">
        <v>1</v>
      </c>
      <c r="S457" s="77" t="s">
        <v>1123</v>
      </c>
      <c r="T457" s="77">
        <v>1</v>
      </c>
      <c r="U457" s="77"/>
      <c r="V457" s="77" t="s">
        <v>76</v>
      </c>
      <c r="W457" s="77"/>
      <c r="X457" s="77">
        <v>4</v>
      </c>
      <c r="Y457" s="77" t="s">
        <v>1116</v>
      </c>
      <c r="Z457" s="77" t="s">
        <v>1136</v>
      </c>
      <c r="AA457" s="77" t="s">
        <v>1126</v>
      </c>
      <c r="AB457" s="77" t="s">
        <v>1127</v>
      </c>
      <c r="AC457" s="77" t="s">
        <v>1128</v>
      </c>
      <c r="AD457" s="77">
        <v>8</v>
      </c>
      <c r="AE457" s="77" t="s">
        <v>1129</v>
      </c>
      <c r="AF457" s="105"/>
    </row>
    <row r="458" spans="1:32" ht="15.75" hidden="1" thickBot="1" x14ac:dyDescent="0.3">
      <c r="A458" s="96" t="s">
        <v>1285</v>
      </c>
      <c r="B458" s="77" t="s">
        <v>296</v>
      </c>
      <c r="C458" s="77" t="s">
        <v>73</v>
      </c>
      <c r="D458" s="77" t="s">
        <v>299</v>
      </c>
      <c r="E458" s="77">
        <v>7</v>
      </c>
      <c r="F458" s="77"/>
      <c r="G458" s="77" t="s">
        <v>268</v>
      </c>
      <c r="H458" s="77" t="s">
        <v>110</v>
      </c>
      <c r="I458" s="77">
        <v>26</v>
      </c>
      <c r="J458" s="77">
        <v>4</v>
      </c>
      <c r="K458" s="77">
        <v>50</v>
      </c>
      <c r="L458" s="77">
        <v>20</v>
      </c>
      <c r="M458" s="77"/>
      <c r="N458" s="77"/>
      <c r="O458" s="77" t="s">
        <v>129</v>
      </c>
      <c r="P458" s="77" t="s">
        <v>1169</v>
      </c>
      <c r="Q458" s="77">
        <v>0</v>
      </c>
      <c r="R458" s="77">
        <v>1</v>
      </c>
      <c r="S458" s="77" t="s">
        <v>1123</v>
      </c>
      <c r="T458" s="77">
        <v>1</v>
      </c>
      <c r="U458" s="77"/>
      <c r="V458" s="77" t="s">
        <v>76</v>
      </c>
      <c r="W458" s="77"/>
      <c r="X458" s="77">
        <v>2</v>
      </c>
      <c r="Y458" s="77" t="s">
        <v>1116</v>
      </c>
      <c r="Z458" s="77" t="s">
        <v>1136</v>
      </c>
      <c r="AA458" s="77" t="s">
        <v>1126</v>
      </c>
      <c r="AB458" s="77" t="s">
        <v>1127</v>
      </c>
      <c r="AC458" s="77" t="s">
        <v>1128</v>
      </c>
      <c r="AD458" s="77">
        <v>4</v>
      </c>
      <c r="AE458" s="77" t="s">
        <v>1172</v>
      </c>
      <c r="AF458" s="105"/>
    </row>
    <row r="459" spans="1:32" ht="15.75" hidden="1" thickBot="1" x14ac:dyDescent="0.3">
      <c r="A459" s="96" t="s">
        <v>1285</v>
      </c>
      <c r="B459" s="77" t="s">
        <v>296</v>
      </c>
      <c r="C459" s="77" t="s">
        <v>73</v>
      </c>
      <c r="D459" s="77" t="s">
        <v>299</v>
      </c>
      <c r="E459" s="77">
        <v>8</v>
      </c>
      <c r="F459" s="77"/>
      <c r="G459" s="77" t="s">
        <v>268</v>
      </c>
      <c r="H459" s="77" t="s">
        <v>110</v>
      </c>
      <c r="I459" s="77">
        <v>26</v>
      </c>
      <c r="J459" s="77">
        <v>4</v>
      </c>
      <c r="K459" s="77">
        <v>50</v>
      </c>
      <c r="L459" s="77">
        <v>20</v>
      </c>
      <c r="M459" s="77"/>
      <c r="N459" s="77"/>
      <c r="O459" s="77" t="s">
        <v>129</v>
      </c>
      <c r="P459" s="77" t="s">
        <v>1169</v>
      </c>
      <c r="Q459" s="77">
        <v>0</v>
      </c>
      <c r="R459" s="77">
        <v>1</v>
      </c>
      <c r="S459" s="77" t="s">
        <v>1123</v>
      </c>
      <c r="T459" s="77">
        <v>1</v>
      </c>
      <c r="U459" s="77"/>
      <c r="V459" s="77" t="s">
        <v>76</v>
      </c>
      <c r="W459" s="77"/>
      <c r="X459" s="77">
        <v>2</v>
      </c>
      <c r="Y459" s="77" t="s">
        <v>1116</v>
      </c>
      <c r="Z459" s="77" t="s">
        <v>1136</v>
      </c>
      <c r="AA459" s="77" t="s">
        <v>1126</v>
      </c>
      <c r="AB459" s="77" t="s">
        <v>1127</v>
      </c>
      <c r="AC459" s="77" t="s">
        <v>1128</v>
      </c>
      <c r="AD459" s="77">
        <v>4</v>
      </c>
      <c r="AE459" s="77" t="s">
        <v>1172</v>
      </c>
      <c r="AF459" s="105"/>
    </row>
    <row r="460" spans="1:32" ht="15.75" hidden="1" thickBot="1" x14ac:dyDescent="0.3">
      <c r="A460" s="96" t="s">
        <v>1285</v>
      </c>
      <c r="B460" s="77" t="s">
        <v>296</v>
      </c>
      <c r="C460" s="77" t="s">
        <v>73</v>
      </c>
      <c r="D460" s="77" t="s">
        <v>299</v>
      </c>
      <c r="E460" s="77">
        <v>9</v>
      </c>
      <c r="F460" s="77"/>
      <c r="G460" s="77" t="s">
        <v>301</v>
      </c>
      <c r="H460" s="77"/>
      <c r="I460" s="77">
        <v>26</v>
      </c>
      <c r="J460" s="77">
        <v>4</v>
      </c>
      <c r="K460" s="77">
        <v>50</v>
      </c>
      <c r="L460" s="77">
        <v>20</v>
      </c>
      <c r="M460" s="77"/>
      <c r="N460" s="77"/>
      <c r="O460" s="77" t="s">
        <v>129</v>
      </c>
      <c r="P460" s="77" t="s">
        <v>1169</v>
      </c>
      <c r="Q460" s="77">
        <v>0</v>
      </c>
      <c r="R460" s="77">
        <v>1</v>
      </c>
      <c r="S460" s="77" t="s">
        <v>1123</v>
      </c>
      <c r="T460" s="77">
        <v>1</v>
      </c>
      <c r="U460" s="77"/>
      <c r="V460" s="77"/>
      <c r="W460" s="77"/>
      <c r="X460" s="77">
        <v>2</v>
      </c>
      <c r="Y460" s="77" t="s">
        <v>1116</v>
      </c>
      <c r="Z460" s="77" t="s">
        <v>1136</v>
      </c>
      <c r="AA460" s="77" t="s">
        <v>1126</v>
      </c>
      <c r="AB460" s="77" t="s">
        <v>1127</v>
      </c>
      <c r="AC460" s="77" t="s">
        <v>1128</v>
      </c>
      <c r="AD460" s="77">
        <v>4</v>
      </c>
      <c r="AE460" s="77" t="s">
        <v>1172</v>
      </c>
      <c r="AF460" s="105"/>
    </row>
    <row r="461" spans="1:32" ht="15.75" hidden="1" thickBot="1" x14ac:dyDescent="0.3">
      <c r="A461" s="96" t="s">
        <v>1285</v>
      </c>
      <c r="B461" s="77" t="s">
        <v>296</v>
      </c>
      <c r="C461" s="77" t="s">
        <v>73</v>
      </c>
      <c r="D461" s="77" t="s">
        <v>299</v>
      </c>
      <c r="E461" s="77">
        <v>10</v>
      </c>
      <c r="F461" s="77"/>
      <c r="G461" s="77" t="s">
        <v>302</v>
      </c>
      <c r="H461" s="77" t="s">
        <v>110</v>
      </c>
      <c r="I461" s="77">
        <v>26</v>
      </c>
      <c r="J461" s="77">
        <v>20</v>
      </c>
      <c r="K461" s="77">
        <v>500</v>
      </c>
      <c r="L461" s="77">
        <v>20</v>
      </c>
      <c r="M461" s="77"/>
      <c r="N461" s="77"/>
      <c r="O461" s="77" t="s">
        <v>129</v>
      </c>
      <c r="P461" s="77" t="s">
        <v>1169</v>
      </c>
      <c r="Q461" s="77">
        <v>0</v>
      </c>
      <c r="R461" s="77">
        <v>1</v>
      </c>
      <c r="S461" s="77" t="s">
        <v>1123</v>
      </c>
      <c r="T461" s="77">
        <v>1</v>
      </c>
      <c r="U461" s="77"/>
      <c r="V461" s="77" t="s">
        <v>76</v>
      </c>
      <c r="W461" s="77"/>
      <c r="X461" s="77">
        <v>20</v>
      </c>
      <c r="Y461" s="77" t="s">
        <v>1116</v>
      </c>
      <c r="Z461" s="77" t="s">
        <v>1136</v>
      </c>
      <c r="AA461" s="77" t="s">
        <v>1126</v>
      </c>
      <c r="AB461" s="77" t="s">
        <v>1127</v>
      </c>
      <c r="AC461" s="77" t="s">
        <v>1128</v>
      </c>
      <c r="AD461" s="77">
        <v>20</v>
      </c>
      <c r="AE461" s="77" t="s">
        <v>1176</v>
      </c>
      <c r="AF461" s="105"/>
    </row>
    <row r="462" spans="1:32" ht="15.75" hidden="1" thickBot="1" x14ac:dyDescent="0.3">
      <c r="A462" s="96" t="s">
        <v>1285</v>
      </c>
      <c r="B462" s="77" t="s">
        <v>296</v>
      </c>
      <c r="C462" s="77" t="s">
        <v>73</v>
      </c>
      <c r="D462" s="77" t="s">
        <v>299</v>
      </c>
      <c r="E462" s="77">
        <v>11</v>
      </c>
      <c r="F462" s="77"/>
      <c r="G462" s="77" t="s">
        <v>268</v>
      </c>
      <c r="H462" s="77" t="s">
        <v>110</v>
      </c>
      <c r="I462" s="77">
        <v>26</v>
      </c>
      <c r="J462" s="77">
        <v>4</v>
      </c>
      <c r="K462" s="77">
        <v>25</v>
      </c>
      <c r="L462" s="77">
        <v>20</v>
      </c>
      <c r="M462" s="77"/>
      <c r="N462" s="77"/>
      <c r="O462" s="77" t="s">
        <v>129</v>
      </c>
      <c r="P462" s="77" t="s">
        <v>1240</v>
      </c>
      <c r="Q462" s="77">
        <v>0</v>
      </c>
      <c r="R462" s="77">
        <v>1</v>
      </c>
      <c r="S462" s="77" t="s">
        <v>1123</v>
      </c>
      <c r="T462" s="77">
        <v>1</v>
      </c>
      <c r="U462" s="77"/>
      <c r="V462" s="77" t="s">
        <v>76</v>
      </c>
      <c r="W462" s="77"/>
      <c r="X462" s="77">
        <v>1</v>
      </c>
      <c r="Y462" s="77" t="s">
        <v>1116</v>
      </c>
      <c r="Z462" s="77" t="s">
        <v>1136</v>
      </c>
      <c r="AA462" s="77" t="s">
        <v>1126</v>
      </c>
      <c r="AB462" s="77" t="s">
        <v>1127</v>
      </c>
      <c r="AC462" s="77" t="s">
        <v>1128</v>
      </c>
      <c r="AD462" s="77">
        <v>4</v>
      </c>
      <c r="AE462" s="77" t="s">
        <v>1182</v>
      </c>
      <c r="AF462" s="105"/>
    </row>
    <row r="463" spans="1:32" ht="15.75" hidden="1" thickBot="1" x14ac:dyDescent="0.3">
      <c r="A463" s="96" t="s">
        <v>1285</v>
      </c>
      <c r="B463" s="77" t="s">
        <v>296</v>
      </c>
      <c r="C463" s="77" t="s">
        <v>73</v>
      </c>
      <c r="D463" s="77" t="s">
        <v>299</v>
      </c>
      <c r="E463" s="77">
        <v>12</v>
      </c>
      <c r="F463" s="77"/>
      <c r="G463" s="77" t="s">
        <v>268</v>
      </c>
      <c r="H463" s="77" t="s">
        <v>110</v>
      </c>
      <c r="I463" s="77">
        <v>26</v>
      </c>
      <c r="J463" s="77">
        <v>8</v>
      </c>
      <c r="K463" s="77">
        <v>100</v>
      </c>
      <c r="L463" s="77">
        <v>20</v>
      </c>
      <c r="M463" s="77"/>
      <c r="N463" s="77"/>
      <c r="O463" s="77" t="s">
        <v>129</v>
      </c>
      <c r="P463" s="77" t="s">
        <v>1169</v>
      </c>
      <c r="Q463" s="77">
        <v>0</v>
      </c>
      <c r="R463" s="77">
        <v>1</v>
      </c>
      <c r="S463" s="77" t="s">
        <v>1123</v>
      </c>
      <c r="T463" s="77">
        <v>1</v>
      </c>
      <c r="U463" s="77"/>
      <c r="V463" s="77" t="s">
        <v>76</v>
      </c>
      <c r="W463" s="77"/>
      <c r="X463" s="77">
        <v>4</v>
      </c>
      <c r="Y463" s="77" t="s">
        <v>1116</v>
      </c>
      <c r="Z463" s="77" t="s">
        <v>1136</v>
      </c>
      <c r="AA463" s="77" t="s">
        <v>1126</v>
      </c>
      <c r="AB463" s="77" t="s">
        <v>1127</v>
      </c>
      <c r="AC463" s="77" t="s">
        <v>1128</v>
      </c>
      <c r="AD463" s="77">
        <v>8</v>
      </c>
      <c r="AE463" s="77" t="s">
        <v>1129</v>
      </c>
      <c r="AF463" s="105"/>
    </row>
    <row r="464" spans="1:32" ht="15.75" hidden="1" thickBot="1" x14ac:dyDescent="0.3">
      <c r="A464" s="96" t="s">
        <v>1285</v>
      </c>
      <c r="B464" s="77" t="s">
        <v>296</v>
      </c>
      <c r="C464" s="77" t="s">
        <v>73</v>
      </c>
      <c r="D464" s="77" t="s">
        <v>299</v>
      </c>
      <c r="E464" s="77">
        <v>13</v>
      </c>
      <c r="F464" s="77"/>
      <c r="G464" s="77" t="s">
        <v>268</v>
      </c>
      <c r="H464" s="77" t="s">
        <v>110</v>
      </c>
      <c r="I464" s="77">
        <v>26</v>
      </c>
      <c r="J464" s="77">
        <v>8</v>
      </c>
      <c r="K464" s="77">
        <v>150</v>
      </c>
      <c r="L464" s="77">
        <v>20</v>
      </c>
      <c r="M464" s="77"/>
      <c r="N464" s="77"/>
      <c r="O464" s="77" t="s">
        <v>129</v>
      </c>
      <c r="P464" s="77" t="s">
        <v>1169</v>
      </c>
      <c r="Q464" s="77">
        <v>0</v>
      </c>
      <c r="R464" s="77">
        <v>1</v>
      </c>
      <c r="S464" s="77" t="s">
        <v>1123</v>
      </c>
      <c r="T464" s="77">
        <v>1</v>
      </c>
      <c r="U464" s="77"/>
      <c r="V464" s="77" t="s">
        <v>76</v>
      </c>
      <c r="W464" s="77"/>
      <c r="X464" s="77">
        <v>6</v>
      </c>
      <c r="Y464" s="77" t="s">
        <v>1116</v>
      </c>
      <c r="Z464" s="77" t="s">
        <v>1136</v>
      </c>
      <c r="AA464" s="77" t="s">
        <v>1126</v>
      </c>
      <c r="AB464" s="77" t="s">
        <v>1127</v>
      </c>
      <c r="AC464" s="77" t="s">
        <v>1128</v>
      </c>
      <c r="AD464" s="77">
        <v>8</v>
      </c>
      <c r="AE464" s="77" t="s">
        <v>1137</v>
      </c>
      <c r="AF464" s="105"/>
    </row>
    <row r="465" spans="1:32" ht="15.75" hidden="1" thickBot="1" x14ac:dyDescent="0.3">
      <c r="A465" s="96" t="s">
        <v>1285</v>
      </c>
      <c r="B465" s="77" t="s">
        <v>296</v>
      </c>
      <c r="C465" s="77" t="s">
        <v>73</v>
      </c>
      <c r="D465" s="77" t="s">
        <v>299</v>
      </c>
      <c r="E465" s="77">
        <v>14</v>
      </c>
      <c r="F465" s="77"/>
      <c r="G465" s="77" t="s">
        <v>268</v>
      </c>
      <c r="H465" s="77" t="s">
        <v>110</v>
      </c>
      <c r="I465" s="77">
        <v>26</v>
      </c>
      <c r="J465" s="77">
        <v>8</v>
      </c>
      <c r="K465" s="77">
        <v>100</v>
      </c>
      <c r="L465" s="77">
        <v>20</v>
      </c>
      <c r="M465" s="77"/>
      <c r="N465" s="77"/>
      <c r="O465" s="77" t="s">
        <v>129</v>
      </c>
      <c r="P465" s="77" t="s">
        <v>1169</v>
      </c>
      <c r="Q465" s="77">
        <v>0</v>
      </c>
      <c r="R465" s="77">
        <v>1</v>
      </c>
      <c r="S465" s="77" t="s">
        <v>1123</v>
      </c>
      <c r="T465" s="77">
        <v>1</v>
      </c>
      <c r="U465" s="77"/>
      <c r="V465" s="77" t="s">
        <v>76</v>
      </c>
      <c r="W465" s="77"/>
      <c r="X465" s="77">
        <v>4</v>
      </c>
      <c r="Y465" s="77" t="s">
        <v>1116</v>
      </c>
      <c r="Z465" s="77" t="s">
        <v>1136</v>
      </c>
      <c r="AA465" s="77" t="s">
        <v>1126</v>
      </c>
      <c r="AB465" s="77" t="s">
        <v>1127</v>
      </c>
      <c r="AC465" s="77" t="s">
        <v>1128</v>
      </c>
      <c r="AD465" s="77">
        <v>8</v>
      </c>
      <c r="AE465" s="77" t="s">
        <v>1129</v>
      </c>
      <c r="AF465" s="105"/>
    </row>
    <row r="466" spans="1:32" ht="15.75" hidden="1" thickBot="1" x14ac:dyDescent="0.3">
      <c r="A466" s="96" t="s">
        <v>1285</v>
      </c>
      <c r="B466" s="77" t="s">
        <v>296</v>
      </c>
      <c r="C466" s="77" t="s">
        <v>73</v>
      </c>
      <c r="D466" s="77" t="s">
        <v>299</v>
      </c>
      <c r="E466" s="77">
        <v>15</v>
      </c>
      <c r="F466" s="77"/>
      <c r="G466" s="77" t="s">
        <v>268</v>
      </c>
      <c r="H466" s="77" t="s">
        <v>110</v>
      </c>
      <c r="I466" s="77">
        <v>26</v>
      </c>
      <c r="J466" s="77">
        <v>8</v>
      </c>
      <c r="K466" s="77">
        <v>100</v>
      </c>
      <c r="L466" s="77">
        <v>20</v>
      </c>
      <c r="M466" s="77"/>
      <c r="N466" s="77"/>
      <c r="O466" s="77" t="s">
        <v>129</v>
      </c>
      <c r="P466" s="77" t="s">
        <v>1169</v>
      </c>
      <c r="Q466" s="77">
        <v>0</v>
      </c>
      <c r="R466" s="77">
        <v>1</v>
      </c>
      <c r="S466" s="77" t="s">
        <v>1123</v>
      </c>
      <c r="T466" s="77">
        <v>1</v>
      </c>
      <c r="U466" s="77"/>
      <c r="V466" s="77" t="s">
        <v>76</v>
      </c>
      <c r="W466" s="77"/>
      <c r="X466" s="77">
        <v>4</v>
      </c>
      <c r="Y466" s="77" t="s">
        <v>1116</v>
      </c>
      <c r="Z466" s="77" t="s">
        <v>1136</v>
      </c>
      <c r="AA466" s="77" t="s">
        <v>1126</v>
      </c>
      <c r="AB466" s="77" t="s">
        <v>1127</v>
      </c>
      <c r="AC466" s="77" t="s">
        <v>1128</v>
      </c>
      <c r="AD466" s="77">
        <v>8</v>
      </c>
      <c r="AE466" s="77" t="s">
        <v>1129</v>
      </c>
      <c r="AF466" s="105"/>
    </row>
    <row r="467" spans="1:32" ht="15.75" hidden="1" thickBot="1" x14ac:dyDescent="0.3">
      <c r="A467" s="96" t="s">
        <v>1285</v>
      </c>
      <c r="B467" s="77" t="s">
        <v>296</v>
      </c>
      <c r="C467" s="77" t="s">
        <v>73</v>
      </c>
      <c r="D467" s="77" t="s">
        <v>299</v>
      </c>
      <c r="E467" s="77">
        <v>16</v>
      </c>
      <c r="F467" s="77"/>
      <c r="G467" s="77" t="s">
        <v>268</v>
      </c>
      <c r="H467" s="77" t="s">
        <v>110</v>
      </c>
      <c r="I467" s="77">
        <v>26</v>
      </c>
      <c r="J467" s="77">
        <v>4</v>
      </c>
      <c r="K467" s="77">
        <v>25</v>
      </c>
      <c r="L467" s="77">
        <v>20</v>
      </c>
      <c r="M467" s="77"/>
      <c r="N467" s="77"/>
      <c r="O467" s="77" t="s">
        <v>129</v>
      </c>
      <c r="P467" s="77" t="s">
        <v>1169</v>
      </c>
      <c r="Q467" s="77">
        <v>0</v>
      </c>
      <c r="R467" s="77">
        <v>1</v>
      </c>
      <c r="S467" s="77" t="s">
        <v>1123</v>
      </c>
      <c r="T467" s="77">
        <v>1</v>
      </c>
      <c r="U467" s="77"/>
      <c r="V467" s="77" t="s">
        <v>76</v>
      </c>
      <c r="W467" s="77"/>
      <c r="X467" s="77">
        <v>1</v>
      </c>
      <c r="Y467" s="77" t="s">
        <v>1116</v>
      </c>
      <c r="Z467" s="77" t="s">
        <v>1136</v>
      </c>
      <c r="AA467" s="77" t="s">
        <v>1126</v>
      </c>
      <c r="AB467" s="77" t="s">
        <v>1127</v>
      </c>
      <c r="AC467" s="77" t="s">
        <v>1128</v>
      </c>
      <c r="AD467" s="77">
        <v>4</v>
      </c>
      <c r="AE467" s="77" t="s">
        <v>1182</v>
      </c>
      <c r="AF467" s="105"/>
    </row>
    <row r="468" spans="1:32" ht="15.75" hidden="1" thickBot="1" x14ac:dyDescent="0.3">
      <c r="A468" s="96" t="s">
        <v>1285</v>
      </c>
      <c r="B468" s="77" t="s">
        <v>296</v>
      </c>
      <c r="C468" s="77" t="s">
        <v>73</v>
      </c>
      <c r="D468" s="77" t="s">
        <v>299</v>
      </c>
      <c r="E468" s="77">
        <v>17</v>
      </c>
      <c r="F468" s="77"/>
      <c r="G468" s="77" t="s">
        <v>1287</v>
      </c>
      <c r="H468" s="77"/>
      <c r="I468" s="77">
        <v>26</v>
      </c>
      <c r="J468" s="77" t="e">
        <v>#N/A</v>
      </c>
      <c r="K468" s="77"/>
      <c r="L468" s="77"/>
      <c r="M468" s="77"/>
      <c r="N468" s="77"/>
      <c r="O468" s="77"/>
      <c r="P468" s="77"/>
      <c r="Q468" s="77">
        <v>0</v>
      </c>
      <c r="R468" s="77">
        <v>0</v>
      </c>
      <c r="S468" s="77"/>
      <c r="T468" s="77"/>
      <c r="U468" s="77"/>
      <c r="V468" s="77"/>
      <c r="W468" s="77"/>
      <c r="X468" s="77">
        <v>0</v>
      </c>
      <c r="Y468" s="77" t="s">
        <v>1116</v>
      </c>
      <c r="Z468" s="77"/>
      <c r="AA468" s="77"/>
      <c r="AB468" s="77"/>
      <c r="AC468" s="77"/>
      <c r="AD468" s="77"/>
      <c r="AE468" s="77"/>
      <c r="AF468" s="105"/>
    </row>
    <row r="469" spans="1:32" ht="30.75" hidden="1" thickBot="1" x14ac:dyDescent="0.3">
      <c r="A469" s="97" t="s">
        <v>1285</v>
      </c>
      <c r="B469" s="78" t="s">
        <v>296</v>
      </c>
      <c r="C469" s="78" t="s">
        <v>73</v>
      </c>
      <c r="D469" s="78" t="s">
        <v>359</v>
      </c>
      <c r="E469" s="78" t="s">
        <v>73</v>
      </c>
      <c r="F469" s="78"/>
      <c r="G469" s="78" t="s">
        <v>1292</v>
      </c>
      <c r="H469" s="78" t="s">
        <v>110</v>
      </c>
      <c r="I469" s="78">
        <v>26</v>
      </c>
      <c r="J469" s="77" t="e">
        <v>#N/A</v>
      </c>
      <c r="K469" s="78" t="s">
        <v>1290</v>
      </c>
      <c r="L469" s="78"/>
      <c r="M469" s="78"/>
      <c r="N469" s="78"/>
      <c r="O469" s="78"/>
      <c r="P469" s="78"/>
      <c r="Q469" s="78">
        <v>0</v>
      </c>
      <c r="R469" s="78">
        <v>0</v>
      </c>
      <c r="S469" s="78"/>
      <c r="T469" s="78"/>
      <c r="U469" s="78"/>
      <c r="V469" s="78" t="s">
        <v>105</v>
      </c>
      <c r="W469" s="78"/>
      <c r="X469" s="78" t="s">
        <v>1291</v>
      </c>
      <c r="Y469" s="78" t="s">
        <v>1116</v>
      </c>
      <c r="Z469" s="78"/>
      <c r="AA469" s="78"/>
      <c r="AB469" s="78"/>
      <c r="AC469" s="78"/>
      <c r="AD469" s="78"/>
      <c r="AE469" s="78"/>
      <c r="AF469" s="106"/>
    </row>
    <row r="470" spans="1:32" ht="15.75" hidden="1" thickBot="1" x14ac:dyDescent="0.3">
      <c r="A470" s="98" t="s">
        <v>1293</v>
      </c>
      <c r="B470" s="79" t="s">
        <v>303</v>
      </c>
      <c r="C470" s="79" t="s">
        <v>75</v>
      </c>
      <c r="D470" s="79" t="s">
        <v>753</v>
      </c>
      <c r="E470" s="79">
        <v>3</v>
      </c>
      <c r="F470" s="79" t="s">
        <v>1273</v>
      </c>
      <c r="G470" s="79" t="s">
        <v>1294</v>
      </c>
      <c r="H470" s="79"/>
      <c r="I470" s="79">
        <v>19</v>
      </c>
      <c r="J470" s="77">
        <v>24</v>
      </c>
      <c r="K470" s="79">
        <v>600</v>
      </c>
      <c r="L470" s="79">
        <v>50</v>
      </c>
      <c r="M470" s="79"/>
      <c r="N470" s="79"/>
      <c r="O470" s="79" t="s">
        <v>218</v>
      </c>
      <c r="P470" s="79" t="s">
        <v>1295</v>
      </c>
      <c r="Q470" s="79">
        <v>0</v>
      </c>
      <c r="R470" s="79">
        <v>0</v>
      </c>
      <c r="S470" s="79" t="s">
        <v>1123</v>
      </c>
      <c r="T470" s="79">
        <v>1</v>
      </c>
      <c r="U470" s="79"/>
      <c r="V470" s="79"/>
      <c r="W470" s="79" t="s">
        <v>1123</v>
      </c>
      <c r="X470" s="79">
        <v>24</v>
      </c>
      <c r="Y470" s="79" t="s">
        <v>1116</v>
      </c>
      <c r="Z470" s="79" t="s">
        <v>1125</v>
      </c>
      <c r="AA470" s="79" t="s">
        <v>1126</v>
      </c>
      <c r="AB470" s="79" t="s">
        <v>1127</v>
      </c>
      <c r="AC470" s="79" t="s">
        <v>1128</v>
      </c>
      <c r="AD470" s="79">
        <v>24</v>
      </c>
      <c r="AE470" s="79" t="s">
        <v>1296</v>
      </c>
      <c r="AF470" s="107"/>
    </row>
    <row r="471" spans="1:32" ht="15.75" hidden="1" thickBot="1" x14ac:dyDescent="0.3">
      <c r="A471" s="99" t="s">
        <v>1293</v>
      </c>
      <c r="B471" s="80" t="s">
        <v>303</v>
      </c>
      <c r="C471" s="80" t="s">
        <v>75</v>
      </c>
      <c r="D471" s="80" t="s">
        <v>753</v>
      </c>
      <c r="E471" s="80">
        <v>7</v>
      </c>
      <c r="F471" s="80" t="s">
        <v>1276</v>
      </c>
      <c r="G471" s="80" t="s">
        <v>1297</v>
      </c>
      <c r="H471" s="80"/>
      <c r="I471" s="80">
        <v>19</v>
      </c>
      <c r="J471" s="77">
        <v>24</v>
      </c>
      <c r="K471" s="80">
        <v>600</v>
      </c>
      <c r="L471" s="80">
        <v>50</v>
      </c>
      <c r="M471" s="80"/>
      <c r="N471" s="80"/>
      <c r="O471" s="80" t="s">
        <v>218</v>
      </c>
      <c r="P471" s="80" t="s">
        <v>1295</v>
      </c>
      <c r="Q471" s="80">
        <v>0</v>
      </c>
      <c r="R471" s="80">
        <v>0</v>
      </c>
      <c r="S471" s="80" t="s">
        <v>1123</v>
      </c>
      <c r="T471" s="80">
        <v>1</v>
      </c>
      <c r="U471" s="80"/>
      <c r="V471" s="80"/>
      <c r="W471" s="80" t="s">
        <v>1123</v>
      </c>
      <c r="X471" s="80">
        <v>24</v>
      </c>
      <c r="Y471" s="80" t="s">
        <v>1116</v>
      </c>
      <c r="Z471" s="80" t="s">
        <v>1125</v>
      </c>
      <c r="AA471" s="80" t="s">
        <v>1126</v>
      </c>
      <c r="AB471" s="80" t="s">
        <v>1127</v>
      </c>
      <c r="AC471" s="80" t="s">
        <v>1128</v>
      </c>
      <c r="AD471" s="80">
        <v>24</v>
      </c>
      <c r="AE471" s="80" t="s">
        <v>1296</v>
      </c>
      <c r="AF471" s="108"/>
    </row>
    <row r="472" spans="1:32" ht="15.75" hidden="1" thickBot="1" x14ac:dyDescent="0.3">
      <c r="A472" s="99" t="s">
        <v>1293</v>
      </c>
      <c r="B472" s="80" t="s">
        <v>303</v>
      </c>
      <c r="C472" s="80" t="s">
        <v>75</v>
      </c>
      <c r="D472" s="80" t="s">
        <v>304</v>
      </c>
      <c r="E472" s="80">
        <v>1</v>
      </c>
      <c r="F472" s="80" t="s">
        <v>1234</v>
      </c>
      <c r="G472" s="80" t="s">
        <v>210</v>
      </c>
      <c r="H472" s="80"/>
      <c r="I472" s="80">
        <v>19</v>
      </c>
      <c r="J472" s="77">
        <v>4</v>
      </c>
      <c r="K472" s="80">
        <v>25</v>
      </c>
      <c r="L472" s="80">
        <v>50</v>
      </c>
      <c r="M472" s="80">
        <v>1</v>
      </c>
      <c r="N472" s="80"/>
      <c r="O472" s="80" t="s">
        <v>218</v>
      </c>
      <c r="P472" s="80" t="s">
        <v>1295</v>
      </c>
      <c r="Q472" s="80">
        <v>2</v>
      </c>
      <c r="R472" s="80">
        <v>0</v>
      </c>
      <c r="S472" s="80" t="s">
        <v>1123</v>
      </c>
      <c r="T472" s="80">
        <v>1</v>
      </c>
      <c r="U472" s="80"/>
      <c r="V472" s="80"/>
      <c r="W472" s="80" t="s">
        <v>1123</v>
      </c>
      <c r="X472" s="80">
        <v>2</v>
      </c>
      <c r="Y472" s="80" t="s">
        <v>1116</v>
      </c>
      <c r="Z472" s="80" t="s">
        <v>1125</v>
      </c>
      <c r="AA472" s="80" t="s">
        <v>1126</v>
      </c>
      <c r="AB472" s="80" t="s">
        <v>1127</v>
      </c>
      <c r="AC472" s="80" t="s">
        <v>1128</v>
      </c>
      <c r="AD472" s="80">
        <v>4</v>
      </c>
      <c r="AE472" s="80" t="s">
        <v>1201</v>
      </c>
      <c r="AF472" s="108"/>
    </row>
    <row r="473" spans="1:32" ht="15.75" hidden="1" thickBot="1" x14ac:dyDescent="0.3">
      <c r="A473" s="99" t="s">
        <v>1293</v>
      </c>
      <c r="B473" s="80" t="s">
        <v>303</v>
      </c>
      <c r="C473" s="80" t="s">
        <v>75</v>
      </c>
      <c r="D473" s="80" t="s">
        <v>304</v>
      </c>
      <c r="E473" s="80">
        <v>2</v>
      </c>
      <c r="F473" s="80" t="s">
        <v>1275</v>
      </c>
      <c r="G473" s="80" t="s">
        <v>1216</v>
      </c>
      <c r="H473" s="80"/>
      <c r="I473" s="80">
        <v>19</v>
      </c>
      <c r="J473" s="77">
        <v>8</v>
      </c>
      <c r="K473" s="80">
        <v>80</v>
      </c>
      <c r="L473" s="80">
        <v>50</v>
      </c>
      <c r="M473" s="80"/>
      <c r="N473" s="80"/>
      <c r="O473" s="80" t="s">
        <v>218</v>
      </c>
      <c r="P473" s="80"/>
      <c r="Q473" s="80">
        <v>0</v>
      </c>
      <c r="R473" s="80">
        <v>0</v>
      </c>
      <c r="S473" s="80"/>
      <c r="T473" s="80"/>
      <c r="U473" s="80" t="s">
        <v>70</v>
      </c>
      <c r="V473" s="80"/>
      <c r="W473" s="80" t="s">
        <v>1123</v>
      </c>
      <c r="X473" s="80">
        <v>3</v>
      </c>
      <c r="Y473" s="80" t="s">
        <v>1116</v>
      </c>
      <c r="Z473" s="80"/>
      <c r="AA473" s="80"/>
      <c r="AB473" s="80"/>
      <c r="AC473" s="80"/>
      <c r="AD473" s="80"/>
      <c r="AE473" s="80"/>
      <c r="AF473" s="108"/>
    </row>
    <row r="474" spans="1:32" ht="15.75" hidden="1" thickBot="1" x14ac:dyDescent="0.3">
      <c r="A474" s="99" t="s">
        <v>1293</v>
      </c>
      <c r="B474" s="80" t="s">
        <v>303</v>
      </c>
      <c r="C474" s="80" t="s">
        <v>75</v>
      </c>
      <c r="D474" s="80" t="s">
        <v>304</v>
      </c>
      <c r="E474" s="80">
        <v>4</v>
      </c>
      <c r="F474" s="80" t="s">
        <v>1268</v>
      </c>
      <c r="G474" s="80" t="s">
        <v>695</v>
      </c>
      <c r="H474" s="80"/>
      <c r="I474" s="80">
        <v>19</v>
      </c>
      <c r="J474" s="77" t="e">
        <v>#N/A</v>
      </c>
      <c r="K474" s="80">
        <v>100</v>
      </c>
      <c r="L474" s="80"/>
      <c r="M474" s="80"/>
      <c r="N474" s="80"/>
      <c r="O474" s="80"/>
      <c r="P474" s="80"/>
      <c r="Q474" s="80">
        <v>0</v>
      </c>
      <c r="R474" s="80">
        <v>0</v>
      </c>
      <c r="S474" s="80"/>
      <c r="T474" s="80"/>
      <c r="U474" s="80"/>
      <c r="V474" s="80"/>
      <c r="W474" s="80"/>
      <c r="X474" s="80">
        <v>4</v>
      </c>
      <c r="Y474" s="80" t="s">
        <v>1116</v>
      </c>
      <c r="Z474" s="80"/>
      <c r="AA474" s="80"/>
      <c r="AB474" s="80"/>
      <c r="AC474" s="80"/>
      <c r="AD474" s="80"/>
      <c r="AE474" s="80"/>
      <c r="AF474" s="108"/>
    </row>
    <row r="475" spans="1:32" ht="15.75" hidden="1" thickBot="1" x14ac:dyDescent="0.3">
      <c r="A475" s="99" t="s">
        <v>1293</v>
      </c>
      <c r="B475" s="80" t="s">
        <v>303</v>
      </c>
      <c r="C475" s="80" t="s">
        <v>75</v>
      </c>
      <c r="D475" s="80" t="s">
        <v>304</v>
      </c>
      <c r="E475" s="80">
        <v>5</v>
      </c>
      <c r="F475" s="80" t="s">
        <v>1298</v>
      </c>
      <c r="G475" s="80" t="s">
        <v>210</v>
      </c>
      <c r="H475" s="80"/>
      <c r="I475" s="80">
        <v>19</v>
      </c>
      <c r="J475" s="77">
        <v>12</v>
      </c>
      <c r="K475" s="80">
        <v>200</v>
      </c>
      <c r="L475" s="80">
        <v>50</v>
      </c>
      <c r="M475" s="80">
        <v>1</v>
      </c>
      <c r="N475" s="80"/>
      <c r="O475" s="80" t="s">
        <v>218</v>
      </c>
      <c r="P475" s="80" t="s">
        <v>1295</v>
      </c>
      <c r="Q475" s="80">
        <v>2</v>
      </c>
      <c r="R475" s="80">
        <v>0</v>
      </c>
      <c r="S475" s="80" t="s">
        <v>1123</v>
      </c>
      <c r="T475" s="80">
        <v>1</v>
      </c>
      <c r="U475" s="80" t="s">
        <v>70</v>
      </c>
      <c r="V475" s="80"/>
      <c r="W475" s="80" t="s">
        <v>1123</v>
      </c>
      <c r="X475" s="80">
        <v>16</v>
      </c>
      <c r="Y475" s="80" t="s">
        <v>1116</v>
      </c>
      <c r="Z475" s="80" t="s">
        <v>1125</v>
      </c>
      <c r="AA475" s="80" t="s">
        <v>1126</v>
      </c>
      <c r="AB475" s="80" t="s">
        <v>1127</v>
      </c>
      <c r="AC475" s="80" t="s">
        <v>1128</v>
      </c>
      <c r="AD475" s="80">
        <v>12</v>
      </c>
      <c r="AE475" s="80" t="s">
        <v>1299</v>
      </c>
      <c r="AF475" s="108"/>
    </row>
    <row r="476" spans="1:32" ht="15.75" hidden="1" thickBot="1" x14ac:dyDescent="0.3">
      <c r="A476" s="99" t="s">
        <v>1293</v>
      </c>
      <c r="B476" s="80" t="s">
        <v>303</v>
      </c>
      <c r="C476" s="80" t="s">
        <v>75</v>
      </c>
      <c r="D476" s="80" t="s">
        <v>304</v>
      </c>
      <c r="E476" s="80">
        <v>6</v>
      </c>
      <c r="F476" s="80" t="s">
        <v>1226</v>
      </c>
      <c r="G476" s="80" t="s">
        <v>695</v>
      </c>
      <c r="H476" s="80"/>
      <c r="I476" s="80">
        <v>19</v>
      </c>
      <c r="J476" s="77" t="e">
        <v>#N/A</v>
      </c>
      <c r="K476" s="80">
        <v>50</v>
      </c>
      <c r="L476" s="80"/>
      <c r="M476" s="80"/>
      <c r="N476" s="80"/>
      <c r="O476" s="80"/>
      <c r="P476" s="80"/>
      <c r="Q476" s="80">
        <v>0</v>
      </c>
      <c r="R476" s="80">
        <v>0</v>
      </c>
      <c r="S476" s="80"/>
      <c r="T476" s="80"/>
      <c r="U476" s="80"/>
      <c r="V476" s="80"/>
      <c r="W476" s="80"/>
      <c r="X476" s="80">
        <v>2</v>
      </c>
      <c r="Y476" s="80" t="s">
        <v>1116</v>
      </c>
      <c r="Z476" s="80"/>
      <c r="AA476" s="80"/>
      <c r="AB476" s="80"/>
      <c r="AC476" s="80"/>
      <c r="AD476" s="80"/>
      <c r="AE476" s="80"/>
      <c r="AF476" s="108"/>
    </row>
    <row r="477" spans="1:32" ht="15.75" hidden="1" thickBot="1" x14ac:dyDescent="0.3">
      <c r="A477" s="99" t="s">
        <v>1293</v>
      </c>
      <c r="B477" s="80" t="s">
        <v>303</v>
      </c>
      <c r="C477" s="80" t="s">
        <v>75</v>
      </c>
      <c r="D477" s="80" t="s">
        <v>304</v>
      </c>
      <c r="E477" s="80">
        <v>8</v>
      </c>
      <c r="F477" s="80" t="s">
        <v>1300</v>
      </c>
      <c r="G477" s="80" t="s">
        <v>1301</v>
      </c>
      <c r="H477" s="80"/>
      <c r="I477" s="80">
        <v>19</v>
      </c>
      <c r="J477" s="77">
        <v>24</v>
      </c>
      <c r="K477" s="80">
        <v>450</v>
      </c>
      <c r="L477" s="80">
        <v>50</v>
      </c>
      <c r="M477" s="80"/>
      <c r="N477" s="80"/>
      <c r="O477" s="80" t="s">
        <v>218</v>
      </c>
      <c r="P477" s="80"/>
      <c r="Q477" s="80">
        <v>0</v>
      </c>
      <c r="R477" s="80">
        <v>0</v>
      </c>
      <c r="S477" s="80"/>
      <c r="T477" s="80"/>
      <c r="U477" s="80" t="s">
        <v>70</v>
      </c>
      <c r="V477" s="80" t="s">
        <v>76</v>
      </c>
      <c r="W477" s="80" t="s">
        <v>1123</v>
      </c>
      <c r="X477" s="80">
        <v>18</v>
      </c>
      <c r="Y477" s="80" t="s">
        <v>1116</v>
      </c>
      <c r="Z477" s="80"/>
      <c r="AA477" s="80"/>
      <c r="AB477" s="80"/>
      <c r="AC477" s="80"/>
      <c r="AD477" s="80"/>
      <c r="AE477" s="80"/>
      <c r="AF477" s="108"/>
    </row>
    <row r="478" spans="1:32" ht="15.75" hidden="1" thickBot="1" x14ac:dyDescent="0.3">
      <c r="A478" s="99" t="s">
        <v>1293</v>
      </c>
      <c r="B478" s="80" t="s">
        <v>303</v>
      </c>
      <c r="C478" s="80" t="s">
        <v>75</v>
      </c>
      <c r="D478" s="80" t="s">
        <v>304</v>
      </c>
      <c r="E478" s="80">
        <v>9</v>
      </c>
      <c r="F478" s="80" t="s">
        <v>1230</v>
      </c>
      <c r="G478" s="80" t="s">
        <v>1302</v>
      </c>
      <c r="H478" s="80"/>
      <c r="I478" s="80">
        <v>19</v>
      </c>
      <c r="J478" s="77">
        <v>24</v>
      </c>
      <c r="K478" s="80">
        <v>500</v>
      </c>
      <c r="L478" s="80">
        <v>50</v>
      </c>
      <c r="M478" s="80"/>
      <c r="N478" s="80"/>
      <c r="O478" s="80" t="s">
        <v>218</v>
      </c>
      <c r="P478" s="80"/>
      <c r="Q478" s="80">
        <v>0</v>
      </c>
      <c r="R478" s="80">
        <v>0</v>
      </c>
      <c r="S478" s="80"/>
      <c r="T478" s="80"/>
      <c r="U478" s="80" t="s">
        <v>70</v>
      </c>
      <c r="V478" s="80"/>
      <c r="W478" s="80" t="s">
        <v>1123</v>
      </c>
      <c r="X478" s="80">
        <v>20</v>
      </c>
      <c r="Y478" s="80" t="s">
        <v>1116</v>
      </c>
      <c r="Z478" s="80"/>
      <c r="AA478" s="80"/>
      <c r="AB478" s="80"/>
      <c r="AC478" s="80"/>
      <c r="AD478" s="80"/>
      <c r="AE478" s="80"/>
      <c r="AF478" s="108"/>
    </row>
    <row r="479" spans="1:32" ht="15.75" hidden="1" thickBot="1" x14ac:dyDescent="0.3">
      <c r="A479" s="99" t="s">
        <v>1293</v>
      </c>
      <c r="B479" s="80" t="s">
        <v>303</v>
      </c>
      <c r="C479" s="80" t="s">
        <v>75</v>
      </c>
      <c r="D479" s="80" t="s">
        <v>304</v>
      </c>
      <c r="E479" s="80">
        <v>10</v>
      </c>
      <c r="F479" s="80" t="s">
        <v>1271</v>
      </c>
      <c r="G479" s="80" t="s">
        <v>695</v>
      </c>
      <c r="H479" s="80"/>
      <c r="I479" s="80">
        <v>19</v>
      </c>
      <c r="J479" s="77" t="e">
        <v>#N/A</v>
      </c>
      <c r="K479" s="80">
        <v>100</v>
      </c>
      <c r="L479" s="80"/>
      <c r="M479" s="80"/>
      <c r="N479" s="80"/>
      <c r="O479" s="80"/>
      <c r="P479" s="80"/>
      <c r="Q479" s="80">
        <v>0</v>
      </c>
      <c r="R479" s="80">
        <v>0</v>
      </c>
      <c r="S479" s="80"/>
      <c r="T479" s="80"/>
      <c r="U479" s="80"/>
      <c r="V479" s="80"/>
      <c r="W479" s="80"/>
      <c r="X479" s="80">
        <v>4</v>
      </c>
      <c r="Y479" s="80" t="s">
        <v>1116</v>
      </c>
      <c r="Z479" s="80"/>
      <c r="AA479" s="80"/>
      <c r="AB479" s="80"/>
      <c r="AC479" s="80"/>
      <c r="AD479" s="80"/>
      <c r="AE479" s="80"/>
      <c r="AF479" s="108"/>
    </row>
    <row r="480" spans="1:32" ht="15.75" hidden="1" thickBot="1" x14ac:dyDescent="0.3">
      <c r="A480" s="99" t="s">
        <v>1293</v>
      </c>
      <c r="B480" s="80" t="s">
        <v>303</v>
      </c>
      <c r="C480" s="80" t="s">
        <v>75</v>
      </c>
      <c r="D480" s="80" t="s">
        <v>304</v>
      </c>
      <c r="E480" s="80">
        <v>11</v>
      </c>
      <c r="F480" s="80" t="s">
        <v>1262</v>
      </c>
      <c r="G480" s="80" t="s">
        <v>210</v>
      </c>
      <c r="H480" s="80"/>
      <c r="I480" s="80">
        <v>19</v>
      </c>
      <c r="J480" s="77">
        <v>4</v>
      </c>
      <c r="K480" s="80">
        <v>25</v>
      </c>
      <c r="L480" s="80">
        <v>50</v>
      </c>
      <c r="M480" s="80">
        <v>1</v>
      </c>
      <c r="N480" s="80"/>
      <c r="O480" s="80" t="s">
        <v>218</v>
      </c>
      <c r="P480" s="80" t="s">
        <v>1295</v>
      </c>
      <c r="Q480" s="80">
        <v>2</v>
      </c>
      <c r="R480" s="80">
        <v>0</v>
      </c>
      <c r="S480" s="80" t="s">
        <v>1123</v>
      </c>
      <c r="T480" s="80">
        <v>1</v>
      </c>
      <c r="U480" s="80"/>
      <c r="V480" s="80"/>
      <c r="W480" s="80" t="s">
        <v>1123</v>
      </c>
      <c r="X480" s="80">
        <v>2</v>
      </c>
      <c r="Y480" s="80" t="s">
        <v>1116</v>
      </c>
      <c r="Z480" s="80" t="s">
        <v>1125</v>
      </c>
      <c r="AA480" s="80" t="s">
        <v>1126</v>
      </c>
      <c r="AB480" s="80" t="s">
        <v>1127</v>
      </c>
      <c r="AC480" s="80" t="s">
        <v>1128</v>
      </c>
      <c r="AD480" s="80">
        <v>4</v>
      </c>
      <c r="AE480" s="80" t="s">
        <v>1201</v>
      </c>
      <c r="AF480" s="108"/>
    </row>
    <row r="481" spans="1:32" ht="30.75" hidden="1" thickBot="1" x14ac:dyDescent="0.3">
      <c r="A481" s="99" t="s">
        <v>1293</v>
      </c>
      <c r="B481" s="80" t="s">
        <v>303</v>
      </c>
      <c r="C481" s="80" t="s">
        <v>75</v>
      </c>
      <c r="D481" s="80" t="s">
        <v>305</v>
      </c>
      <c r="E481" s="80" t="s">
        <v>73</v>
      </c>
      <c r="F481" s="80"/>
      <c r="G481" s="80" t="s">
        <v>306</v>
      </c>
      <c r="H481" s="80"/>
      <c r="I481" s="80">
        <v>19</v>
      </c>
      <c r="J481" s="77">
        <v>8</v>
      </c>
      <c r="K481" s="80">
        <v>100</v>
      </c>
      <c r="L481" s="80">
        <v>20</v>
      </c>
      <c r="M481" s="80"/>
      <c r="N481" s="80">
        <v>1</v>
      </c>
      <c r="O481" s="80" t="s">
        <v>218</v>
      </c>
      <c r="P481" s="80" t="s">
        <v>1198</v>
      </c>
      <c r="Q481" s="80">
        <v>1</v>
      </c>
      <c r="R481" s="80">
        <v>0</v>
      </c>
      <c r="S481" s="80" t="s">
        <v>1115</v>
      </c>
      <c r="T481" s="80">
        <v>1</v>
      </c>
      <c r="U481" s="80" t="s">
        <v>70</v>
      </c>
      <c r="V481" s="80"/>
      <c r="W481" s="80" t="s">
        <v>1123</v>
      </c>
      <c r="X481" s="80">
        <v>4</v>
      </c>
      <c r="Y481" s="80" t="s">
        <v>1116</v>
      </c>
      <c r="Z481" s="80" t="s">
        <v>1136</v>
      </c>
      <c r="AA481" s="80" t="s">
        <v>1126</v>
      </c>
      <c r="AB481" s="80" t="s">
        <v>1127</v>
      </c>
      <c r="AC481" s="80" t="s">
        <v>1128</v>
      </c>
      <c r="AD481" s="80">
        <v>8</v>
      </c>
      <c r="AE481" s="80" t="s">
        <v>1129</v>
      </c>
      <c r="AF481" s="108"/>
    </row>
    <row r="482" spans="1:32" ht="30.75" hidden="1" thickBot="1" x14ac:dyDescent="0.3">
      <c r="A482" s="99" t="s">
        <v>1293</v>
      </c>
      <c r="B482" s="80" t="s">
        <v>303</v>
      </c>
      <c r="C482" s="80" t="s">
        <v>75</v>
      </c>
      <c r="D482" s="80" t="s">
        <v>305</v>
      </c>
      <c r="E482" s="80" t="s">
        <v>83</v>
      </c>
      <c r="F482" s="80"/>
      <c r="G482" s="80" t="s">
        <v>306</v>
      </c>
      <c r="H482" s="80"/>
      <c r="I482" s="80">
        <v>19</v>
      </c>
      <c r="J482" s="77">
        <v>8</v>
      </c>
      <c r="K482" s="80">
        <v>80</v>
      </c>
      <c r="L482" s="80">
        <v>50</v>
      </c>
      <c r="M482" s="80"/>
      <c r="N482" s="80">
        <v>1</v>
      </c>
      <c r="O482" s="80" t="s">
        <v>218</v>
      </c>
      <c r="P482" s="80" t="s">
        <v>1178</v>
      </c>
      <c r="Q482" s="80">
        <v>1</v>
      </c>
      <c r="R482" s="80">
        <v>0</v>
      </c>
      <c r="S482" s="80" t="s">
        <v>1115</v>
      </c>
      <c r="T482" s="80">
        <v>1</v>
      </c>
      <c r="U482" s="80" t="s">
        <v>70</v>
      </c>
      <c r="V482" s="80"/>
      <c r="W482" s="80" t="s">
        <v>1123</v>
      </c>
      <c r="X482" s="80">
        <v>3</v>
      </c>
      <c r="Y482" s="80" t="s">
        <v>1116</v>
      </c>
      <c r="Z482" s="80" t="s">
        <v>1125</v>
      </c>
      <c r="AA482" s="80" t="s">
        <v>1126</v>
      </c>
      <c r="AB482" s="80" t="s">
        <v>1127</v>
      </c>
      <c r="AC482" s="80" t="s">
        <v>1128</v>
      </c>
      <c r="AD482" s="80">
        <v>8</v>
      </c>
      <c r="AE482" s="80" t="s">
        <v>1137</v>
      </c>
      <c r="AF482" s="108"/>
    </row>
    <row r="483" spans="1:32" ht="30.75" hidden="1" thickBot="1" x14ac:dyDescent="0.3">
      <c r="A483" s="99" t="s">
        <v>1293</v>
      </c>
      <c r="B483" s="80" t="s">
        <v>303</v>
      </c>
      <c r="C483" s="80" t="s">
        <v>75</v>
      </c>
      <c r="D483" s="80" t="s">
        <v>305</v>
      </c>
      <c r="E483" s="80" t="s">
        <v>76</v>
      </c>
      <c r="F483" s="80"/>
      <c r="G483" s="80" t="s">
        <v>1303</v>
      </c>
      <c r="H483" s="80"/>
      <c r="I483" s="80">
        <v>19</v>
      </c>
      <c r="J483" s="77">
        <v>20</v>
      </c>
      <c r="K483" s="80">
        <v>400</v>
      </c>
      <c r="L483" s="80">
        <v>50</v>
      </c>
      <c r="M483" s="80"/>
      <c r="N483" s="80"/>
      <c r="O483" s="80" t="s">
        <v>129</v>
      </c>
      <c r="P483" s="80"/>
      <c r="Q483" s="80">
        <v>0</v>
      </c>
      <c r="R483" s="80">
        <v>0</v>
      </c>
      <c r="S483" s="80"/>
      <c r="T483" s="80"/>
      <c r="U483" s="80"/>
      <c r="V483" s="80"/>
      <c r="W483" s="80" t="s">
        <v>1123</v>
      </c>
      <c r="X483" s="80">
        <v>16</v>
      </c>
      <c r="Y483" s="80" t="s">
        <v>1116</v>
      </c>
      <c r="Z483" s="80"/>
      <c r="AA483" s="80"/>
      <c r="AB483" s="80"/>
      <c r="AC483" s="80"/>
      <c r="AD483" s="80"/>
      <c r="AE483" s="80"/>
      <c r="AF483" s="108"/>
    </row>
    <row r="484" spans="1:32" ht="30.75" hidden="1" thickBot="1" x14ac:dyDescent="0.3">
      <c r="A484" s="99" t="s">
        <v>1293</v>
      </c>
      <c r="B484" s="80" t="s">
        <v>303</v>
      </c>
      <c r="C484" s="80" t="s">
        <v>75</v>
      </c>
      <c r="D484" s="80" t="s">
        <v>305</v>
      </c>
      <c r="E484" s="80" t="s">
        <v>81</v>
      </c>
      <c r="F484" s="80"/>
      <c r="G484" s="80" t="s">
        <v>1304</v>
      </c>
      <c r="H484" s="80"/>
      <c r="I484" s="80">
        <v>19</v>
      </c>
      <c r="J484" s="77">
        <v>24</v>
      </c>
      <c r="K484" s="80">
        <v>500</v>
      </c>
      <c r="L484" s="80">
        <v>50</v>
      </c>
      <c r="M484" s="80"/>
      <c r="N484" s="80"/>
      <c r="O484" s="80" t="s">
        <v>218</v>
      </c>
      <c r="P484" s="80"/>
      <c r="Q484" s="80">
        <v>0</v>
      </c>
      <c r="R484" s="80">
        <v>0</v>
      </c>
      <c r="S484" s="80"/>
      <c r="T484" s="80"/>
      <c r="U484" s="80" t="s">
        <v>70</v>
      </c>
      <c r="V484" s="80"/>
      <c r="W484" s="80" t="s">
        <v>1123</v>
      </c>
      <c r="X484" s="80">
        <v>20</v>
      </c>
      <c r="Y484" s="80" t="s">
        <v>1116</v>
      </c>
      <c r="Z484" s="80"/>
      <c r="AA484" s="80"/>
      <c r="AB484" s="80"/>
      <c r="AC484" s="80"/>
      <c r="AD484" s="80"/>
      <c r="AE484" s="80"/>
      <c r="AF484" s="108"/>
    </row>
    <row r="485" spans="1:32" ht="30.75" hidden="1" thickBot="1" x14ac:dyDescent="0.3">
      <c r="A485" s="99" t="s">
        <v>1293</v>
      </c>
      <c r="B485" s="80" t="s">
        <v>303</v>
      </c>
      <c r="C485" s="80" t="s">
        <v>75</v>
      </c>
      <c r="D485" s="80" t="s">
        <v>305</v>
      </c>
      <c r="E485" s="80" t="s">
        <v>82</v>
      </c>
      <c r="F485" s="80"/>
      <c r="G485" s="80" t="s">
        <v>1305</v>
      </c>
      <c r="H485" s="80"/>
      <c r="I485" s="80">
        <v>19</v>
      </c>
      <c r="J485" s="77">
        <v>24</v>
      </c>
      <c r="K485" s="80">
        <v>500</v>
      </c>
      <c r="L485" s="80">
        <v>50</v>
      </c>
      <c r="M485" s="80"/>
      <c r="N485" s="80"/>
      <c r="O485" s="80" t="s">
        <v>218</v>
      </c>
      <c r="P485" s="80"/>
      <c r="Q485" s="80">
        <v>0</v>
      </c>
      <c r="R485" s="80">
        <v>0</v>
      </c>
      <c r="S485" s="80"/>
      <c r="T485" s="80"/>
      <c r="U485" s="80" t="s">
        <v>70</v>
      </c>
      <c r="V485" s="80"/>
      <c r="W485" s="80" t="s">
        <v>1123</v>
      </c>
      <c r="X485" s="80">
        <v>20</v>
      </c>
      <c r="Y485" s="80" t="s">
        <v>1116</v>
      </c>
      <c r="Z485" s="80"/>
      <c r="AA485" s="80"/>
      <c r="AB485" s="80"/>
      <c r="AC485" s="80"/>
      <c r="AD485" s="80"/>
      <c r="AE485" s="80"/>
      <c r="AF485" s="108"/>
    </row>
    <row r="486" spans="1:32" ht="30.75" hidden="1" thickBot="1" x14ac:dyDescent="0.3">
      <c r="A486" s="99" t="s">
        <v>1293</v>
      </c>
      <c r="B486" s="80" t="s">
        <v>303</v>
      </c>
      <c r="C486" s="80" t="s">
        <v>75</v>
      </c>
      <c r="D486" s="80" t="s">
        <v>305</v>
      </c>
      <c r="E486" s="80" t="s">
        <v>112</v>
      </c>
      <c r="F486" s="80"/>
      <c r="G486" s="80" t="s">
        <v>1306</v>
      </c>
      <c r="H486" s="80"/>
      <c r="I486" s="80">
        <v>19</v>
      </c>
      <c r="J486" s="77" t="e">
        <v>#N/A</v>
      </c>
      <c r="K486" s="80"/>
      <c r="L486" s="80"/>
      <c r="M486" s="80"/>
      <c r="N486" s="80"/>
      <c r="O486" s="80"/>
      <c r="P486" s="80"/>
      <c r="Q486" s="80">
        <v>0</v>
      </c>
      <c r="R486" s="80">
        <v>0</v>
      </c>
      <c r="S486" s="80"/>
      <c r="T486" s="80"/>
      <c r="U486" s="80" t="s">
        <v>1146</v>
      </c>
      <c r="V486" s="80" t="s">
        <v>76</v>
      </c>
      <c r="W486" s="80"/>
      <c r="X486" s="80">
        <v>0</v>
      </c>
      <c r="Y486" s="80" t="s">
        <v>1116</v>
      </c>
      <c r="Z486" s="80"/>
      <c r="AA486" s="80"/>
      <c r="AB486" s="80"/>
      <c r="AC486" s="80"/>
      <c r="AD486" s="80"/>
      <c r="AE486" s="80"/>
      <c r="AF486" s="108"/>
    </row>
    <row r="487" spans="1:32" ht="30.75" hidden="1" thickBot="1" x14ac:dyDescent="0.3">
      <c r="A487" s="99" t="s">
        <v>1293</v>
      </c>
      <c r="B487" s="80" t="s">
        <v>303</v>
      </c>
      <c r="C487" s="80" t="s">
        <v>75</v>
      </c>
      <c r="D487" s="80" t="s">
        <v>305</v>
      </c>
      <c r="E487" s="80" t="s">
        <v>105</v>
      </c>
      <c r="F487" s="80"/>
      <c r="G487" s="80" t="s">
        <v>184</v>
      </c>
      <c r="H487" s="80"/>
      <c r="I487" s="80">
        <v>19</v>
      </c>
      <c r="J487" s="77">
        <v>20</v>
      </c>
      <c r="K487" s="80">
        <v>350</v>
      </c>
      <c r="L487" s="80">
        <v>50</v>
      </c>
      <c r="M487" s="80"/>
      <c r="N487" s="80"/>
      <c r="O487" s="80" t="s">
        <v>129</v>
      </c>
      <c r="P487" s="80"/>
      <c r="Q487" s="80">
        <v>0</v>
      </c>
      <c r="R487" s="80">
        <v>0</v>
      </c>
      <c r="S487" s="80"/>
      <c r="T487" s="80"/>
      <c r="U487" s="80" t="s">
        <v>70</v>
      </c>
      <c r="V487" s="80" t="s">
        <v>76</v>
      </c>
      <c r="W487" s="80" t="s">
        <v>1123</v>
      </c>
      <c r="X487" s="80">
        <v>14</v>
      </c>
      <c r="Y487" s="80" t="s">
        <v>1116</v>
      </c>
      <c r="Z487" s="80"/>
      <c r="AA487" s="80"/>
      <c r="AB487" s="80"/>
      <c r="AC487" s="80"/>
      <c r="AD487" s="80"/>
      <c r="AE487" s="80"/>
      <c r="AF487" s="108"/>
    </row>
    <row r="488" spans="1:32" ht="15.75" hidden="1" thickBot="1" x14ac:dyDescent="0.3">
      <c r="A488" s="99" t="s">
        <v>1293</v>
      </c>
      <c r="B488" s="80" t="s">
        <v>303</v>
      </c>
      <c r="C488" s="80" t="s">
        <v>75</v>
      </c>
      <c r="D488" s="80" t="s">
        <v>1307</v>
      </c>
      <c r="E488" s="80" t="s">
        <v>75</v>
      </c>
      <c r="F488" s="80"/>
      <c r="G488" s="80" t="s">
        <v>1308</v>
      </c>
      <c r="H488" s="80"/>
      <c r="I488" s="80">
        <v>19</v>
      </c>
      <c r="J488" s="77" t="e">
        <v>#N/A</v>
      </c>
      <c r="K488" s="80">
        <v>400</v>
      </c>
      <c r="L488" s="80"/>
      <c r="M488" s="80"/>
      <c r="N488" s="80"/>
      <c r="O488" s="80"/>
      <c r="P488" s="80"/>
      <c r="Q488" s="80">
        <v>0</v>
      </c>
      <c r="R488" s="80">
        <v>0</v>
      </c>
      <c r="S488" s="80"/>
      <c r="T488" s="80"/>
      <c r="U488" s="80" t="s">
        <v>70</v>
      </c>
      <c r="V488" s="80"/>
      <c r="W488" s="80"/>
      <c r="X488" s="80">
        <v>16</v>
      </c>
      <c r="Y488" s="80" t="s">
        <v>1116</v>
      </c>
      <c r="Z488" s="80"/>
      <c r="AA488" s="80"/>
      <c r="AB488" s="80"/>
      <c r="AC488" s="80"/>
      <c r="AD488" s="80"/>
      <c r="AE488" s="80"/>
      <c r="AF488" s="108"/>
    </row>
    <row r="489" spans="1:32" ht="15.75" hidden="1" thickBot="1" x14ac:dyDescent="0.3">
      <c r="A489" s="99" t="s">
        <v>1293</v>
      </c>
      <c r="B489" s="80" t="s">
        <v>303</v>
      </c>
      <c r="C489" s="80" t="s">
        <v>75</v>
      </c>
      <c r="D489" s="80" t="s">
        <v>1307</v>
      </c>
      <c r="E489" s="80" t="s">
        <v>70</v>
      </c>
      <c r="F489" s="80"/>
      <c r="G489" s="80" t="s">
        <v>1308</v>
      </c>
      <c r="H489" s="80"/>
      <c r="I489" s="80">
        <v>19</v>
      </c>
      <c r="J489" s="77" t="e">
        <v>#N/A</v>
      </c>
      <c r="K489" s="80">
        <v>400</v>
      </c>
      <c r="L489" s="80"/>
      <c r="M489" s="80"/>
      <c r="N489" s="80"/>
      <c r="O489" s="80"/>
      <c r="P489" s="80"/>
      <c r="Q489" s="80">
        <v>0</v>
      </c>
      <c r="R489" s="80">
        <v>0</v>
      </c>
      <c r="S489" s="80"/>
      <c r="T489" s="80"/>
      <c r="U489" s="80"/>
      <c r="V489" s="80" t="s">
        <v>76</v>
      </c>
      <c r="W489" s="80"/>
      <c r="X489" s="80">
        <v>16</v>
      </c>
      <c r="Y489" s="80" t="s">
        <v>1116</v>
      </c>
      <c r="Z489" s="80"/>
      <c r="AA489" s="80"/>
      <c r="AB489" s="80"/>
      <c r="AC489" s="80"/>
      <c r="AD489" s="80"/>
      <c r="AE489" s="80"/>
      <c r="AF489" s="108"/>
    </row>
    <row r="490" spans="1:32" ht="15.75" hidden="1" thickBot="1" x14ac:dyDescent="0.3">
      <c r="A490" s="99" t="s">
        <v>1293</v>
      </c>
      <c r="B490" s="80" t="s">
        <v>303</v>
      </c>
      <c r="C490" s="80" t="s">
        <v>75</v>
      </c>
      <c r="D490" s="80" t="s">
        <v>307</v>
      </c>
      <c r="E490" s="80">
        <v>2</v>
      </c>
      <c r="F490" s="80" t="s">
        <v>1275</v>
      </c>
      <c r="G490" s="80" t="s">
        <v>250</v>
      </c>
      <c r="H490" s="80"/>
      <c r="I490" s="80">
        <v>19</v>
      </c>
      <c r="J490" s="77">
        <v>8</v>
      </c>
      <c r="K490" s="80">
        <v>80</v>
      </c>
      <c r="L490" s="80">
        <v>50</v>
      </c>
      <c r="M490" s="80"/>
      <c r="N490" s="80"/>
      <c r="O490" s="80" t="s">
        <v>218</v>
      </c>
      <c r="P490" s="80" t="s">
        <v>1178</v>
      </c>
      <c r="Q490" s="80">
        <v>0</v>
      </c>
      <c r="R490" s="80">
        <v>1</v>
      </c>
      <c r="S490" s="80" t="s">
        <v>1123</v>
      </c>
      <c r="T490" s="80">
        <v>1</v>
      </c>
      <c r="U490" s="80" t="s">
        <v>115</v>
      </c>
      <c r="V490" s="80"/>
      <c r="W490" s="80" t="s">
        <v>1123</v>
      </c>
      <c r="X490" s="80">
        <v>3</v>
      </c>
      <c r="Y490" s="80" t="s">
        <v>1116</v>
      </c>
      <c r="Z490" s="80" t="s">
        <v>1125</v>
      </c>
      <c r="AA490" s="80" t="s">
        <v>1126</v>
      </c>
      <c r="AB490" s="80" t="s">
        <v>1127</v>
      </c>
      <c r="AC490" s="80" t="s">
        <v>1128</v>
      </c>
      <c r="AD490" s="80">
        <v>8</v>
      </c>
      <c r="AE490" s="80" t="s">
        <v>1137</v>
      </c>
      <c r="AF490" s="108"/>
    </row>
    <row r="491" spans="1:32" ht="15.75" hidden="1" thickBot="1" x14ac:dyDescent="0.3">
      <c r="A491" s="99" t="s">
        <v>1293</v>
      </c>
      <c r="B491" s="80" t="s">
        <v>303</v>
      </c>
      <c r="C491" s="80" t="s">
        <v>75</v>
      </c>
      <c r="D491" s="80" t="s">
        <v>307</v>
      </c>
      <c r="E491" s="80">
        <v>3</v>
      </c>
      <c r="F491" s="80" t="s">
        <v>1273</v>
      </c>
      <c r="G491" s="80" t="s">
        <v>308</v>
      </c>
      <c r="H491" s="80"/>
      <c r="I491" s="80">
        <v>19</v>
      </c>
      <c r="J491" s="77">
        <v>24</v>
      </c>
      <c r="K491" s="80">
        <v>600</v>
      </c>
      <c r="L491" s="80">
        <v>50</v>
      </c>
      <c r="M491" s="80"/>
      <c r="N491" s="80"/>
      <c r="O491" s="80" t="s">
        <v>218</v>
      </c>
      <c r="P491" s="80" t="s">
        <v>1178</v>
      </c>
      <c r="Q491" s="80">
        <v>0</v>
      </c>
      <c r="R491" s="80">
        <v>1</v>
      </c>
      <c r="S491" s="80" t="s">
        <v>1123</v>
      </c>
      <c r="T491" s="80">
        <v>1</v>
      </c>
      <c r="U491" s="80"/>
      <c r="V491" s="80"/>
      <c r="W491" s="80" t="s">
        <v>1123</v>
      </c>
      <c r="X491" s="80">
        <v>24</v>
      </c>
      <c r="Y491" s="80" t="s">
        <v>1116</v>
      </c>
      <c r="Z491" s="80" t="s">
        <v>1125</v>
      </c>
      <c r="AA491" s="80" t="s">
        <v>1126</v>
      </c>
      <c r="AB491" s="80" t="s">
        <v>1127</v>
      </c>
      <c r="AC491" s="80" t="s">
        <v>1128</v>
      </c>
      <c r="AD491" s="80">
        <v>24</v>
      </c>
      <c r="AE491" s="80" t="s">
        <v>1296</v>
      </c>
      <c r="AF491" s="108"/>
    </row>
    <row r="492" spans="1:32" ht="15.75" hidden="1" thickBot="1" x14ac:dyDescent="0.3">
      <c r="A492" s="99" t="s">
        <v>1293</v>
      </c>
      <c r="B492" s="80" t="s">
        <v>303</v>
      </c>
      <c r="C492" s="80" t="s">
        <v>75</v>
      </c>
      <c r="D492" s="80" t="s">
        <v>307</v>
      </c>
      <c r="E492" s="80">
        <v>7</v>
      </c>
      <c r="F492" s="80" t="s">
        <v>1276</v>
      </c>
      <c r="G492" s="80" t="s">
        <v>309</v>
      </c>
      <c r="H492" s="80"/>
      <c r="I492" s="80">
        <v>19</v>
      </c>
      <c r="J492" s="77">
        <v>24</v>
      </c>
      <c r="K492" s="80">
        <v>600</v>
      </c>
      <c r="L492" s="80">
        <v>50</v>
      </c>
      <c r="M492" s="80"/>
      <c r="N492" s="80"/>
      <c r="O492" s="80" t="s">
        <v>218</v>
      </c>
      <c r="P492" s="80" t="s">
        <v>1178</v>
      </c>
      <c r="Q492" s="80">
        <v>0</v>
      </c>
      <c r="R492" s="80">
        <v>1</v>
      </c>
      <c r="S492" s="80" t="s">
        <v>1123</v>
      </c>
      <c r="T492" s="80">
        <v>1</v>
      </c>
      <c r="U492" s="80"/>
      <c r="V492" s="80"/>
      <c r="W492" s="80" t="s">
        <v>1123</v>
      </c>
      <c r="X492" s="80">
        <v>24</v>
      </c>
      <c r="Y492" s="80" t="s">
        <v>1116</v>
      </c>
      <c r="Z492" s="80" t="s">
        <v>1125</v>
      </c>
      <c r="AA492" s="80" t="s">
        <v>1126</v>
      </c>
      <c r="AB492" s="80" t="s">
        <v>1127</v>
      </c>
      <c r="AC492" s="80" t="s">
        <v>1128</v>
      </c>
      <c r="AD492" s="80">
        <v>24</v>
      </c>
      <c r="AE492" s="80" t="s">
        <v>1296</v>
      </c>
      <c r="AF492" s="108"/>
    </row>
    <row r="493" spans="1:32" ht="15.75" hidden="1" thickBot="1" x14ac:dyDescent="0.3">
      <c r="A493" s="99" t="s">
        <v>1293</v>
      </c>
      <c r="B493" s="80" t="s">
        <v>303</v>
      </c>
      <c r="C493" s="80" t="s">
        <v>75</v>
      </c>
      <c r="D493" s="80" t="s">
        <v>307</v>
      </c>
      <c r="E493" s="80">
        <v>8</v>
      </c>
      <c r="F493" s="80" t="s">
        <v>1300</v>
      </c>
      <c r="G493" s="80" t="s">
        <v>310</v>
      </c>
      <c r="H493" s="80"/>
      <c r="I493" s="80">
        <v>19</v>
      </c>
      <c r="J493" s="77">
        <v>24</v>
      </c>
      <c r="K493" s="80">
        <v>450</v>
      </c>
      <c r="L493" s="80">
        <v>50</v>
      </c>
      <c r="M493" s="80"/>
      <c r="N493" s="80"/>
      <c r="O493" s="80" t="s">
        <v>218</v>
      </c>
      <c r="P493" s="80" t="s">
        <v>1178</v>
      </c>
      <c r="Q493" s="80">
        <v>0</v>
      </c>
      <c r="R493" s="80">
        <v>1</v>
      </c>
      <c r="S493" s="80" t="s">
        <v>1123</v>
      </c>
      <c r="T493" s="80">
        <v>1</v>
      </c>
      <c r="U493" s="80" t="s">
        <v>115</v>
      </c>
      <c r="V493" s="80" t="s">
        <v>76</v>
      </c>
      <c r="W493" s="80" t="s">
        <v>1123</v>
      </c>
      <c r="X493" s="80">
        <v>18</v>
      </c>
      <c r="Y493" s="80" t="s">
        <v>1116</v>
      </c>
      <c r="Z493" s="80" t="s">
        <v>1125</v>
      </c>
      <c r="AA493" s="80" t="s">
        <v>1126</v>
      </c>
      <c r="AB493" s="80" t="s">
        <v>1127</v>
      </c>
      <c r="AC493" s="80" t="s">
        <v>1128</v>
      </c>
      <c r="AD493" s="80">
        <v>24</v>
      </c>
      <c r="AE493" s="80" t="s">
        <v>1309</v>
      </c>
      <c r="AF493" s="108"/>
    </row>
    <row r="494" spans="1:32" ht="15.75" hidden="1" thickBot="1" x14ac:dyDescent="0.3">
      <c r="A494" s="99" t="s">
        <v>1293</v>
      </c>
      <c r="B494" s="80" t="s">
        <v>303</v>
      </c>
      <c r="C494" s="80" t="s">
        <v>75</v>
      </c>
      <c r="D494" s="80" t="s">
        <v>307</v>
      </c>
      <c r="E494" s="80">
        <v>9</v>
      </c>
      <c r="F494" s="80" t="s">
        <v>1230</v>
      </c>
      <c r="G494" s="80" t="s">
        <v>310</v>
      </c>
      <c r="H494" s="80"/>
      <c r="I494" s="80">
        <v>19</v>
      </c>
      <c r="J494" s="77">
        <v>24</v>
      </c>
      <c r="K494" s="80">
        <v>500</v>
      </c>
      <c r="L494" s="80">
        <v>50</v>
      </c>
      <c r="M494" s="80"/>
      <c r="N494" s="80"/>
      <c r="O494" s="80" t="s">
        <v>218</v>
      </c>
      <c r="P494" s="80" t="s">
        <v>1178</v>
      </c>
      <c r="Q494" s="80">
        <v>0</v>
      </c>
      <c r="R494" s="80">
        <v>1</v>
      </c>
      <c r="S494" s="80" t="s">
        <v>1123</v>
      </c>
      <c r="T494" s="80">
        <v>1</v>
      </c>
      <c r="U494" s="80" t="s">
        <v>115</v>
      </c>
      <c r="V494" s="80"/>
      <c r="W494" s="80" t="s">
        <v>1123</v>
      </c>
      <c r="X494" s="80">
        <v>20</v>
      </c>
      <c r="Y494" s="80" t="s">
        <v>1116</v>
      </c>
      <c r="Z494" s="80" t="s">
        <v>1125</v>
      </c>
      <c r="AA494" s="80" t="s">
        <v>1126</v>
      </c>
      <c r="AB494" s="80" t="s">
        <v>1127</v>
      </c>
      <c r="AC494" s="80" t="s">
        <v>1128</v>
      </c>
      <c r="AD494" s="80">
        <v>24</v>
      </c>
      <c r="AE494" s="80" t="s">
        <v>1310</v>
      </c>
      <c r="AF494" s="108"/>
    </row>
    <row r="495" spans="1:32" ht="15.75" hidden="1" thickBot="1" x14ac:dyDescent="0.3">
      <c r="A495" s="99" t="s">
        <v>1293</v>
      </c>
      <c r="B495" s="80" t="s">
        <v>303</v>
      </c>
      <c r="C495" s="80" t="s">
        <v>75</v>
      </c>
      <c r="D495" s="80" t="s">
        <v>311</v>
      </c>
      <c r="E495" s="80">
        <v>1</v>
      </c>
      <c r="F495" s="80" t="s">
        <v>1234</v>
      </c>
      <c r="G495" s="80" t="s">
        <v>214</v>
      </c>
      <c r="H495" s="80"/>
      <c r="I495" s="80">
        <v>19</v>
      </c>
      <c r="J495" s="77">
        <v>4</v>
      </c>
      <c r="K495" s="80">
        <v>25</v>
      </c>
      <c r="L495" s="80">
        <v>50</v>
      </c>
      <c r="M495" s="80"/>
      <c r="N495" s="80"/>
      <c r="O495" s="80" t="s">
        <v>218</v>
      </c>
      <c r="P495" s="80" t="s">
        <v>1178</v>
      </c>
      <c r="Q495" s="80">
        <v>0</v>
      </c>
      <c r="R495" s="80">
        <v>1</v>
      </c>
      <c r="S495" s="80" t="s">
        <v>1123</v>
      </c>
      <c r="T495" s="80">
        <v>1</v>
      </c>
      <c r="U495" s="80"/>
      <c r="V495" s="80"/>
      <c r="W495" s="80" t="s">
        <v>1123</v>
      </c>
      <c r="X495" s="80">
        <v>1</v>
      </c>
      <c r="Y495" s="80" t="s">
        <v>1116</v>
      </c>
      <c r="Z495" s="80" t="s">
        <v>1125</v>
      </c>
      <c r="AA495" s="80" t="s">
        <v>1126</v>
      </c>
      <c r="AB495" s="80" t="s">
        <v>1127</v>
      </c>
      <c r="AC495" s="80" t="s">
        <v>1128</v>
      </c>
      <c r="AD495" s="80">
        <v>4</v>
      </c>
      <c r="AE495" s="80" t="s">
        <v>1201</v>
      </c>
      <c r="AF495" s="108"/>
    </row>
    <row r="496" spans="1:32" ht="15.75" hidden="1" thickBot="1" x14ac:dyDescent="0.3">
      <c r="A496" s="99" t="s">
        <v>1293</v>
      </c>
      <c r="B496" s="80" t="s">
        <v>303</v>
      </c>
      <c r="C496" s="80" t="s">
        <v>75</v>
      </c>
      <c r="D496" s="80" t="s">
        <v>311</v>
      </c>
      <c r="E496" s="80">
        <v>4</v>
      </c>
      <c r="F496" s="80" t="s">
        <v>1268</v>
      </c>
      <c r="G496" s="80" t="s">
        <v>695</v>
      </c>
      <c r="H496" s="80"/>
      <c r="I496" s="80">
        <v>19</v>
      </c>
      <c r="J496" s="77" t="e">
        <v>#N/A</v>
      </c>
      <c r="K496" s="80">
        <v>100</v>
      </c>
      <c r="L496" s="80"/>
      <c r="M496" s="80"/>
      <c r="N496" s="80"/>
      <c r="O496" s="80"/>
      <c r="P496" s="80"/>
      <c r="Q496" s="80">
        <v>0</v>
      </c>
      <c r="R496" s="80">
        <v>0</v>
      </c>
      <c r="S496" s="80"/>
      <c r="T496" s="80"/>
      <c r="U496" s="80"/>
      <c r="V496" s="80"/>
      <c r="W496" s="80"/>
      <c r="X496" s="80">
        <v>4</v>
      </c>
      <c r="Y496" s="80" t="s">
        <v>1116</v>
      </c>
      <c r="Z496" s="80"/>
      <c r="AA496" s="80"/>
      <c r="AB496" s="80"/>
      <c r="AC496" s="80"/>
      <c r="AD496" s="80"/>
      <c r="AE496" s="80"/>
      <c r="AF496" s="108"/>
    </row>
    <row r="497" spans="1:32" ht="15.75" hidden="1" thickBot="1" x14ac:dyDescent="0.3">
      <c r="A497" s="99" t="s">
        <v>1293</v>
      </c>
      <c r="B497" s="80" t="s">
        <v>303</v>
      </c>
      <c r="C497" s="80" t="s">
        <v>75</v>
      </c>
      <c r="D497" s="80" t="s">
        <v>311</v>
      </c>
      <c r="E497" s="80">
        <v>5</v>
      </c>
      <c r="F497" s="80" t="s">
        <v>1298</v>
      </c>
      <c r="G497" s="80" t="s">
        <v>214</v>
      </c>
      <c r="H497" s="80"/>
      <c r="I497" s="80">
        <v>19</v>
      </c>
      <c r="J497" s="77">
        <v>12</v>
      </c>
      <c r="K497" s="80">
        <v>200</v>
      </c>
      <c r="L497" s="80">
        <v>50</v>
      </c>
      <c r="M497" s="80"/>
      <c r="N497" s="80"/>
      <c r="O497" s="80" t="s">
        <v>218</v>
      </c>
      <c r="P497" s="80" t="s">
        <v>1178</v>
      </c>
      <c r="Q497" s="80">
        <v>0</v>
      </c>
      <c r="R497" s="80">
        <v>1</v>
      </c>
      <c r="S497" s="80" t="s">
        <v>1123</v>
      </c>
      <c r="T497" s="80">
        <v>1</v>
      </c>
      <c r="U497" s="80" t="s">
        <v>115</v>
      </c>
      <c r="V497" s="80"/>
      <c r="W497" s="80" t="s">
        <v>1123</v>
      </c>
      <c r="X497" s="80">
        <v>8</v>
      </c>
      <c r="Y497" s="80" t="s">
        <v>1116</v>
      </c>
      <c r="Z497" s="80" t="s">
        <v>1125</v>
      </c>
      <c r="AA497" s="80" t="s">
        <v>1126</v>
      </c>
      <c r="AB497" s="80" t="s">
        <v>1127</v>
      </c>
      <c r="AC497" s="80" t="s">
        <v>1128</v>
      </c>
      <c r="AD497" s="80">
        <v>12</v>
      </c>
      <c r="AE497" s="80" t="s">
        <v>1299</v>
      </c>
      <c r="AF497" s="108"/>
    </row>
    <row r="498" spans="1:32" ht="15.75" hidden="1" thickBot="1" x14ac:dyDescent="0.3">
      <c r="A498" s="99" t="s">
        <v>1293</v>
      </c>
      <c r="B498" s="80" t="s">
        <v>303</v>
      </c>
      <c r="C498" s="80" t="s">
        <v>75</v>
      </c>
      <c r="D498" s="80" t="s">
        <v>311</v>
      </c>
      <c r="E498" s="80">
        <v>6</v>
      </c>
      <c r="F498" s="80" t="s">
        <v>1226</v>
      </c>
      <c r="G498" s="80" t="s">
        <v>695</v>
      </c>
      <c r="H498" s="80"/>
      <c r="I498" s="80">
        <v>19</v>
      </c>
      <c r="J498" s="77" t="e">
        <v>#N/A</v>
      </c>
      <c r="K498" s="80">
        <v>50</v>
      </c>
      <c r="L498" s="80"/>
      <c r="M498" s="80"/>
      <c r="N498" s="80"/>
      <c r="O498" s="80"/>
      <c r="P498" s="80"/>
      <c r="Q498" s="80">
        <v>0</v>
      </c>
      <c r="R498" s="80">
        <v>0</v>
      </c>
      <c r="S498" s="80"/>
      <c r="T498" s="80"/>
      <c r="U498" s="80"/>
      <c r="V498" s="80"/>
      <c r="W498" s="80"/>
      <c r="X498" s="80">
        <v>2</v>
      </c>
      <c r="Y498" s="80" t="s">
        <v>1116</v>
      </c>
      <c r="Z498" s="80"/>
      <c r="AA498" s="80"/>
      <c r="AB498" s="80"/>
      <c r="AC498" s="80"/>
      <c r="AD498" s="80"/>
      <c r="AE498" s="80"/>
      <c r="AF498" s="108"/>
    </row>
    <row r="499" spans="1:32" ht="15.75" hidden="1" thickBot="1" x14ac:dyDescent="0.3">
      <c r="A499" s="99" t="s">
        <v>1293</v>
      </c>
      <c r="B499" s="80" t="s">
        <v>303</v>
      </c>
      <c r="C499" s="80" t="s">
        <v>75</v>
      </c>
      <c r="D499" s="80" t="s">
        <v>311</v>
      </c>
      <c r="E499" s="80">
        <v>10</v>
      </c>
      <c r="F499" s="80" t="s">
        <v>1271</v>
      </c>
      <c r="G499" s="80" t="s">
        <v>695</v>
      </c>
      <c r="H499" s="80"/>
      <c r="I499" s="80">
        <v>19</v>
      </c>
      <c r="J499" s="77" t="e">
        <v>#N/A</v>
      </c>
      <c r="K499" s="80">
        <v>100</v>
      </c>
      <c r="L499" s="80"/>
      <c r="M499" s="80"/>
      <c r="N499" s="80"/>
      <c r="O499" s="80"/>
      <c r="P499" s="80"/>
      <c r="Q499" s="80">
        <v>0</v>
      </c>
      <c r="R499" s="80">
        <v>0</v>
      </c>
      <c r="S499" s="80"/>
      <c r="T499" s="80"/>
      <c r="U499" s="80"/>
      <c r="V499" s="80"/>
      <c r="W499" s="80"/>
      <c r="X499" s="80">
        <v>4</v>
      </c>
      <c r="Y499" s="80" t="s">
        <v>1116</v>
      </c>
      <c r="Z499" s="80"/>
      <c r="AA499" s="80"/>
      <c r="AB499" s="80"/>
      <c r="AC499" s="80"/>
      <c r="AD499" s="80"/>
      <c r="AE499" s="80"/>
      <c r="AF499" s="108"/>
    </row>
    <row r="500" spans="1:32" ht="15.75" hidden="1" thickBot="1" x14ac:dyDescent="0.3">
      <c r="A500" s="99" t="s">
        <v>1293</v>
      </c>
      <c r="B500" s="80" t="s">
        <v>303</v>
      </c>
      <c r="C500" s="80" t="s">
        <v>75</v>
      </c>
      <c r="D500" s="80" t="s">
        <v>311</v>
      </c>
      <c r="E500" s="80">
        <v>11</v>
      </c>
      <c r="F500" s="80" t="s">
        <v>1262</v>
      </c>
      <c r="G500" s="80" t="s">
        <v>214</v>
      </c>
      <c r="H500" s="80"/>
      <c r="I500" s="80">
        <v>19</v>
      </c>
      <c r="J500" s="77">
        <v>4</v>
      </c>
      <c r="K500" s="80">
        <v>25</v>
      </c>
      <c r="L500" s="80">
        <v>50</v>
      </c>
      <c r="M500" s="80"/>
      <c r="N500" s="80"/>
      <c r="O500" s="80" t="s">
        <v>218</v>
      </c>
      <c r="P500" s="80" t="s">
        <v>1178</v>
      </c>
      <c r="Q500" s="80">
        <v>0</v>
      </c>
      <c r="R500" s="80">
        <v>1</v>
      </c>
      <c r="S500" s="80" t="s">
        <v>1123</v>
      </c>
      <c r="T500" s="80">
        <v>1</v>
      </c>
      <c r="U500" s="80"/>
      <c r="V500" s="80"/>
      <c r="W500" s="80" t="s">
        <v>1123</v>
      </c>
      <c r="X500" s="80">
        <v>1</v>
      </c>
      <c r="Y500" s="80" t="s">
        <v>1116</v>
      </c>
      <c r="Z500" s="80" t="s">
        <v>1125</v>
      </c>
      <c r="AA500" s="80" t="s">
        <v>1126</v>
      </c>
      <c r="AB500" s="80" t="s">
        <v>1127</v>
      </c>
      <c r="AC500" s="80" t="s">
        <v>1128</v>
      </c>
      <c r="AD500" s="80">
        <v>4</v>
      </c>
      <c r="AE500" s="80" t="s">
        <v>1201</v>
      </c>
      <c r="AF500" s="108"/>
    </row>
    <row r="501" spans="1:32" ht="30.75" hidden="1" thickBot="1" x14ac:dyDescent="0.3">
      <c r="A501" s="99" t="s">
        <v>1293</v>
      </c>
      <c r="B501" s="80" t="s">
        <v>303</v>
      </c>
      <c r="C501" s="80" t="s">
        <v>75</v>
      </c>
      <c r="D501" s="80" t="s">
        <v>312</v>
      </c>
      <c r="E501" s="80" t="s">
        <v>81</v>
      </c>
      <c r="F501" s="80"/>
      <c r="G501" s="80" t="s">
        <v>310</v>
      </c>
      <c r="H501" s="80"/>
      <c r="I501" s="80">
        <v>19</v>
      </c>
      <c r="J501" s="77">
        <v>24</v>
      </c>
      <c r="K501" s="80">
        <v>500</v>
      </c>
      <c r="L501" s="80">
        <v>50</v>
      </c>
      <c r="M501" s="80"/>
      <c r="N501" s="80"/>
      <c r="O501" s="80" t="s">
        <v>218</v>
      </c>
      <c r="P501" s="80" t="s">
        <v>1178</v>
      </c>
      <c r="Q501" s="80">
        <v>0</v>
      </c>
      <c r="R501" s="80">
        <v>1</v>
      </c>
      <c r="S501" s="80" t="s">
        <v>1123</v>
      </c>
      <c r="T501" s="80">
        <v>1</v>
      </c>
      <c r="U501" s="80" t="s">
        <v>115</v>
      </c>
      <c r="V501" s="80"/>
      <c r="W501" s="80" t="s">
        <v>1123</v>
      </c>
      <c r="X501" s="80">
        <v>20</v>
      </c>
      <c r="Y501" s="80" t="s">
        <v>1116</v>
      </c>
      <c r="Z501" s="80" t="s">
        <v>1125</v>
      </c>
      <c r="AA501" s="80" t="s">
        <v>1126</v>
      </c>
      <c r="AB501" s="80" t="s">
        <v>1127</v>
      </c>
      <c r="AC501" s="80" t="s">
        <v>1128</v>
      </c>
      <c r="AD501" s="80">
        <v>24</v>
      </c>
      <c r="AE501" s="80" t="s">
        <v>1310</v>
      </c>
      <c r="AF501" s="108"/>
    </row>
    <row r="502" spans="1:32" ht="30.75" hidden="1" thickBot="1" x14ac:dyDescent="0.3">
      <c r="A502" s="99" t="s">
        <v>1293</v>
      </c>
      <c r="B502" s="80" t="s">
        <v>303</v>
      </c>
      <c r="C502" s="80" t="s">
        <v>75</v>
      </c>
      <c r="D502" s="80" t="s">
        <v>312</v>
      </c>
      <c r="E502" s="80" t="s">
        <v>82</v>
      </c>
      <c r="F502" s="80"/>
      <c r="G502" s="80" t="s">
        <v>310</v>
      </c>
      <c r="H502" s="80"/>
      <c r="I502" s="80">
        <v>19</v>
      </c>
      <c r="J502" s="77">
        <v>24</v>
      </c>
      <c r="K502" s="80">
        <v>500</v>
      </c>
      <c r="L502" s="80">
        <v>50</v>
      </c>
      <c r="M502" s="80"/>
      <c r="N502" s="80"/>
      <c r="O502" s="80" t="s">
        <v>218</v>
      </c>
      <c r="P502" s="80" t="s">
        <v>1178</v>
      </c>
      <c r="Q502" s="80">
        <v>0</v>
      </c>
      <c r="R502" s="80">
        <v>1</v>
      </c>
      <c r="S502" s="80" t="s">
        <v>1123</v>
      </c>
      <c r="T502" s="80">
        <v>1</v>
      </c>
      <c r="U502" s="80" t="s">
        <v>115</v>
      </c>
      <c r="V502" s="80"/>
      <c r="W502" s="80" t="s">
        <v>1123</v>
      </c>
      <c r="X502" s="80">
        <v>20</v>
      </c>
      <c r="Y502" s="80" t="s">
        <v>1116</v>
      </c>
      <c r="Z502" s="80" t="s">
        <v>1125</v>
      </c>
      <c r="AA502" s="80" t="s">
        <v>1126</v>
      </c>
      <c r="AB502" s="80" t="s">
        <v>1127</v>
      </c>
      <c r="AC502" s="80" t="s">
        <v>1128</v>
      </c>
      <c r="AD502" s="80">
        <v>24</v>
      </c>
      <c r="AE502" s="80" t="s">
        <v>1310</v>
      </c>
      <c r="AF502" s="108"/>
    </row>
    <row r="503" spans="1:32" ht="30.75" hidden="1" thickBot="1" x14ac:dyDescent="0.3">
      <c r="A503" s="99" t="s">
        <v>1293</v>
      </c>
      <c r="B503" s="80" t="s">
        <v>303</v>
      </c>
      <c r="C503" s="80" t="s">
        <v>75</v>
      </c>
      <c r="D503" s="80" t="s">
        <v>312</v>
      </c>
      <c r="E503" s="80" t="s">
        <v>105</v>
      </c>
      <c r="F503" s="80"/>
      <c r="G503" s="80" t="s">
        <v>247</v>
      </c>
      <c r="H503" s="80"/>
      <c r="I503" s="80">
        <v>19</v>
      </c>
      <c r="J503" s="77">
        <v>20</v>
      </c>
      <c r="K503" s="80">
        <v>350</v>
      </c>
      <c r="L503" s="80">
        <v>50</v>
      </c>
      <c r="M503" s="80"/>
      <c r="N503" s="80"/>
      <c r="O503" s="80" t="s">
        <v>129</v>
      </c>
      <c r="P503" s="80" t="s">
        <v>1178</v>
      </c>
      <c r="Q503" s="80">
        <v>0</v>
      </c>
      <c r="R503" s="80">
        <v>1</v>
      </c>
      <c r="S503" s="80" t="s">
        <v>1123</v>
      </c>
      <c r="T503" s="80">
        <v>1</v>
      </c>
      <c r="U503" s="80" t="s">
        <v>115</v>
      </c>
      <c r="V503" s="80" t="s">
        <v>76</v>
      </c>
      <c r="W503" s="80" t="s">
        <v>1123</v>
      </c>
      <c r="X503" s="80">
        <v>14</v>
      </c>
      <c r="Y503" s="80" t="s">
        <v>1116</v>
      </c>
      <c r="Z503" s="80" t="s">
        <v>1125</v>
      </c>
      <c r="AA503" s="80" t="s">
        <v>1126</v>
      </c>
      <c r="AB503" s="80" t="s">
        <v>1127</v>
      </c>
      <c r="AC503" s="80" t="s">
        <v>1128</v>
      </c>
      <c r="AD503" s="80">
        <v>20</v>
      </c>
      <c r="AE503" s="80" t="s">
        <v>1311</v>
      </c>
      <c r="AF503" s="108"/>
    </row>
    <row r="504" spans="1:32" ht="30.75" hidden="1" thickBot="1" x14ac:dyDescent="0.3">
      <c r="A504" s="99" t="s">
        <v>1293</v>
      </c>
      <c r="B504" s="80" t="s">
        <v>303</v>
      </c>
      <c r="C504" s="80" t="s">
        <v>75</v>
      </c>
      <c r="D504" s="80" t="s">
        <v>313</v>
      </c>
      <c r="E504" s="80" t="s">
        <v>73</v>
      </c>
      <c r="F504" s="80"/>
      <c r="G504" s="80" t="s">
        <v>314</v>
      </c>
      <c r="H504" s="80"/>
      <c r="I504" s="80">
        <v>19</v>
      </c>
      <c r="J504" s="77">
        <v>8</v>
      </c>
      <c r="K504" s="80">
        <v>100</v>
      </c>
      <c r="L504" s="80">
        <v>20</v>
      </c>
      <c r="M504" s="80"/>
      <c r="N504" s="80"/>
      <c r="O504" s="80" t="s">
        <v>218</v>
      </c>
      <c r="P504" s="80" t="s">
        <v>1178</v>
      </c>
      <c r="Q504" s="80">
        <v>0</v>
      </c>
      <c r="R504" s="80">
        <v>1</v>
      </c>
      <c r="S504" s="80" t="s">
        <v>1123</v>
      </c>
      <c r="T504" s="80">
        <v>1</v>
      </c>
      <c r="U504" s="80" t="s">
        <v>115</v>
      </c>
      <c r="V504" s="80"/>
      <c r="W504" s="80" t="s">
        <v>1115</v>
      </c>
      <c r="X504" s="80">
        <v>4</v>
      </c>
      <c r="Y504" s="80" t="s">
        <v>1116</v>
      </c>
      <c r="Z504" s="80" t="s">
        <v>1179</v>
      </c>
      <c r="AA504" s="80" t="s">
        <v>1118</v>
      </c>
      <c r="AB504" s="80" t="s">
        <v>1118</v>
      </c>
      <c r="AC504" s="80" t="s">
        <v>1118</v>
      </c>
      <c r="AD504" s="80">
        <v>8</v>
      </c>
      <c r="AE504" s="80" t="s">
        <v>1119</v>
      </c>
      <c r="AF504" s="108"/>
    </row>
    <row r="505" spans="1:32" ht="30.75" hidden="1" thickBot="1" x14ac:dyDescent="0.3">
      <c r="A505" s="99" t="s">
        <v>1293</v>
      </c>
      <c r="B505" s="80" t="s">
        <v>303</v>
      </c>
      <c r="C505" s="80" t="s">
        <v>75</v>
      </c>
      <c r="D505" s="80" t="s">
        <v>313</v>
      </c>
      <c r="E505" s="80" t="s">
        <v>83</v>
      </c>
      <c r="F505" s="80"/>
      <c r="G505" s="80" t="s">
        <v>314</v>
      </c>
      <c r="H505" s="80"/>
      <c r="I505" s="80">
        <v>19</v>
      </c>
      <c r="J505" s="77">
        <v>4</v>
      </c>
      <c r="K505" s="80">
        <v>80</v>
      </c>
      <c r="L505" s="80">
        <v>20</v>
      </c>
      <c r="M505" s="80"/>
      <c r="N505" s="80"/>
      <c r="O505" s="80" t="s">
        <v>218</v>
      </c>
      <c r="P505" s="80" t="s">
        <v>1178</v>
      </c>
      <c r="Q505" s="80">
        <v>0</v>
      </c>
      <c r="R505" s="80">
        <v>1</v>
      </c>
      <c r="S505" s="80" t="s">
        <v>1123</v>
      </c>
      <c r="T505" s="80">
        <v>1</v>
      </c>
      <c r="U505" s="80" t="s">
        <v>115</v>
      </c>
      <c r="V505" s="80"/>
      <c r="W505" s="80" t="s">
        <v>1115</v>
      </c>
      <c r="X505" s="80">
        <v>3</v>
      </c>
      <c r="Y505" s="80" t="s">
        <v>1116</v>
      </c>
      <c r="Z505" s="80" t="s">
        <v>1179</v>
      </c>
      <c r="AA505" s="80" t="s">
        <v>1118</v>
      </c>
      <c r="AB505" s="80" t="s">
        <v>1118</v>
      </c>
      <c r="AC505" s="80" t="s">
        <v>1118</v>
      </c>
      <c r="AD505" s="80">
        <v>4</v>
      </c>
      <c r="AE505" s="80" t="s">
        <v>1119</v>
      </c>
      <c r="AF505" s="108"/>
    </row>
    <row r="506" spans="1:32" ht="30.75" hidden="1" thickBot="1" x14ac:dyDescent="0.3">
      <c r="A506" s="100" t="s">
        <v>1293</v>
      </c>
      <c r="B506" s="81" t="s">
        <v>303</v>
      </c>
      <c r="C506" s="81" t="s">
        <v>75</v>
      </c>
      <c r="D506" s="81" t="s">
        <v>313</v>
      </c>
      <c r="E506" s="81" t="s">
        <v>76</v>
      </c>
      <c r="F506" s="81"/>
      <c r="G506" s="81" t="s">
        <v>1312</v>
      </c>
      <c r="H506" s="81"/>
      <c r="I506" s="81">
        <v>19</v>
      </c>
      <c r="J506" s="77">
        <v>20</v>
      </c>
      <c r="K506" s="81">
        <v>400</v>
      </c>
      <c r="L506" s="81">
        <v>50</v>
      </c>
      <c r="M506" s="81"/>
      <c r="N506" s="81"/>
      <c r="O506" s="81" t="s">
        <v>129</v>
      </c>
      <c r="P506" s="81"/>
      <c r="Q506" s="81">
        <v>0</v>
      </c>
      <c r="R506" s="81">
        <v>0</v>
      </c>
      <c r="S506" s="81"/>
      <c r="T506" s="81"/>
      <c r="U506" s="81"/>
      <c r="V506" s="81"/>
      <c r="W506" s="81" t="s">
        <v>1123</v>
      </c>
      <c r="X506" s="81">
        <v>16</v>
      </c>
      <c r="Y506" s="81" t="s">
        <v>1116</v>
      </c>
      <c r="Z506" s="81"/>
      <c r="AA506" s="81"/>
      <c r="AB506" s="81"/>
      <c r="AC506" s="81"/>
      <c r="AD506" s="81"/>
      <c r="AE506" s="81"/>
      <c r="AF506" s="109"/>
    </row>
    <row r="507" spans="1:32" ht="15.75" hidden="1" thickBot="1" x14ac:dyDescent="0.3">
      <c r="A507" s="95" t="s">
        <v>1313</v>
      </c>
      <c r="B507" s="76" t="s">
        <v>315</v>
      </c>
      <c r="C507" s="76" t="s">
        <v>73</v>
      </c>
      <c r="D507" s="76" t="s">
        <v>252</v>
      </c>
      <c r="E507" s="76">
        <v>3</v>
      </c>
      <c r="F507" s="76" t="s">
        <v>1250</v>
      </c>
      <c r="G507" s="76" t="s">
        <v>1314</v>
      </c>
      <c r="H507" s="76" t="s">
        <v>110</v>
      </c>
      <c r="I507" s="76">
        <v>37</v>
      </c>
      <c r="J507" s="77">
        <v>24</v>
      </c>
      <c r="K507" s="76">
        <v>600</v>
      </c>
      <c r="L507" s="76">
        <v>50</v>
      </c>
      <c r="M507" s="76"/>
      <c r="N507" s="76"/>
      <c r="O507" s="76" t="s">
        <v>129</v>
      </c>
      <c r="P507" s="76"/>
      <c r="Q507" s="76">
        <v>0</v>
      </c>
      <c r="R507" s="76">
        <v>0</v>
      </c>
      <c r="S507" s="76"/>
      <c r="T507" s="76"/>
      <c r="U507" s="76"/>
      <c r="V507" s="76" t="s">
        <v>76</v>
      </c>
      <c r="W507" s="76" t="s">
        <v>1123</v>
      </c>
      <c r="X507" s="76">
        <v>24</v>
      </c>
      <c r="Y507" s="76" t="s">
        <v>1116</v>
      </c>
      <c r="Z507" s="76"/>
      <c r="AA507" s="76"/>
      <c r="AB507" s="76"/>
      <c r="AC507" s="76"/>
      <c r="AD507" s="76"/>
      <c r="AE507" s="76"/>
      <c r="AF507" s="104"/>
    </row>
    <row r="508" spans="1:32" ht="15.75" hidden="1" thickBot="1" x14ac:dyDescent="0.3">
      <c r="A508" s="96" t="s">
        <v>1313</v>
      </c>
      <c r="B508" s="77" t="s">
        <v>315</v>
      </c>
      <c r="C508" s="77" t="s">
        <v>73</v>
      </c>
      <c r="D508" s="77" t="s">
        <v>252</v>
      </c>
      <c r="E508" s="77">
        <v>8</v>
      </c>
      <c r="F508" s="77" t="s">
        <v>1252</v>
      </c>
      <c r="G508" s="77" t="s">
        <v>1315</v>
      </c>
      <c r="H508" s="77" t="s">
        <v>110</v>
      </c>
      <c r="I508" s="77">
        <v>37</v>
      </c>
      <c r="J508" s="77">
        <v>24</v>
      </c>
      <c r="K508" s="77">
        <v>500</v>
      </c>
      <c r="L508" s="77">
        <v>50</v>
      </c>
      <c r="M508" s="77"/>
      <c r="N508" s="77"/>
      <c r="O508" s="77" t="s">
        <v>129</v>
      </c>
      <c r="P508" s="77"/>
      <c r="Q508" s="77">
        <v>0</v>
      </c>
      <c r="R508" s="77">
        <v>0</v>
      </c>
      <c r="S508" s="77"/>
      <c r="T508" s="77"/>
      <c r="U508" s="77"/>
      <c r="V508" s="77" t="s">
        <v>76</v>
      </c>
      <c r="W508" s="77" t="s">
        <v>1123</v>
      </c>
      <c r="X508" s="77">
        <v>20</v>
      </c>
      <c r="Y508" s="77" t="s">
        <v>1116</v>
      </c>
      <c r="Z508" s="77"/>
      <c r="AA508" s="77"/>
      <c r="AB508" s="77"/>
      <c r="AC508" s="77"/>
      <c r="AD508" s="77"/>
      <c r="AE508" s="77"/>
      <c r="AF508" s="105"/>
    </row>
    <row r="509" spans="1:32" ht="15.75" hidden="1" thickBot="1" x14ac:dyDescent="0.3">
      <c r="A509" s="96" t="s">
        <v>1313</v>
      </c>
      <c r="B509" s="77" t="s">
        <v>315</v>
      </c>
      <c r="C509" s="77" t="s">
        <v>73</v>
      </c>
      <c r="D509" s="77" t="s">
        <v>316</v>
      </c>
      <c r="E509" s="77">
        <v>1</v>
      </c>
      <c r="F509" s="77" t="s">
        <v>1262</v>
      </c>
      <c r="G509" s="77" t="s">
        <v>317</v>
      </c>
      <c r="H509" s="77" t="s">
        <v>110</v>
      </c>
      <c r="I509" s="77">
        <v>37</v>
      </c>
      <c r="J509" s="77">
        <v>4</v>
      </c>
      <c r="K509" s="77">
        <v>25</v>
      </c>
      <c r="L509" s="77">
        <v>50</v>
      </c>
      <c r="M509" s="77">
        <v>1</v>
      </c>
      <c r="N509" s="77"/>
      <c r="O509" s="77" t="s">
        <v>129</v>
      </c>
      <c r="P509" s="77" t="s">
        <v>1295</v>
      </c>
      <c r="Q509" s="77">
        <v>2</v>
      </c>
      <c r="R509" s="77">
        <v>0</v>
      </c>
      <c r="S509" s="77"/>
      <c r="T509" s="77"/>
      <c r="U509" s="77"/>
      <c r="V509" s="77"/>
      <c r="W509" s="77" t="s">
        <v>1123</v>
      </c>
      <c r="X509" s="77">
        <v>2</v>
      </c>
      <c r="Y509" s="77" t="s">
        <v>1116</v>
      </c>
      <c r="Z509" s="77" t="s">
        <v>1125</v>
      </c>
      <c r="AA509" s="77" t="s">
        <v>1126</v>
      </c>
      <c r="AB509" s="77" t="s">
        <v>1127</v>
      </c>
      <c r="AC509" s="77" t="s">
        <v>1128</v>
      </c>
      <c r="AD509" s="77">
        <v>4</v>
      </c>
      <c r="AE509" s="77" t="s">
        <v>1201</v>
      </c>
      <c r="AF509" s="105"/>
    </row>
    <row r="510" spans="1:32" ht="15.75" hidden="1" thickBot="1" x14ac:dyDescent="0.3">
      <c r="A510" s="96" t="s">
        <v>1313</v>
      </c>
      <c r="B510" s="77" t="s">
        <v>315</v>
      </c>
      <c r="C510" s="77" t="s">
        <v>73</v>
      </c>
      <c r="D510" s="77" t="s">
        <v>316</v>
      </c>
      <c r="E510" s="77">
        <v>2</v>
      </c>
      <c r="F510" s="77" t="s">
        <v>194</v>
      </c>
      <c r="G510" s="77" t="s">
        <v>1316</v>
      </c>
      <c r="H510" s="77" t="s">
        <v>110</v>
      </c>
      <c r="I510" s="77">
        <v>37</v>
      </c>
      <c r="J510" s="77">
        <v>12</v>
      </c>
      <c r="K510" s="77">
        <v>150</v>
      </c>
      <c r="L510" s="77">
        <v>50</v>
      </c>
      <c r="M510" s="77"/>
      <c r="N510" s="77"/>
      <c r="O510" s="77" t="s">
        <v>129</v>
      </c>
      <c r="P510" s="77"/>
      <c r="Q510" s="77">
        <v>0</v>
      </c>
      <c r="R510" s="77">
        <v>0</v>
      </c>
      <c r="S510" s="77"/>
      <c r="T510" s="77"/>
      <c r="U510" s="77"/>
      <c r="V510" s="77" t="s">
        <v>76</v>
      </c>
      <c r="W510" s="77" t="s">
        <v>1123</v>
      </c>
      <c r="X510" s="77">
        <v>6</v>
      </c>
      <c r="Y510" s="77" t="s">
        <v>1116</v>
      </c>
      <c r="Z510" s="77"/>
      <c r="AA510" s="77"/>
      <c r="AB510" s="77"/>
      <c r="AC510" s="77"/>
      <c r="AD510" s="77"/>
      <c r="AE510" s="77"/>
      <c r="AF510" s="105"/>
    </row>
    <row r="511" spans="1:32" ht="15.75" hidden="1" thickBot="1" x14ac:dyDescent="0.3">
      <c r="A511" s="96" t="s">
        <v>1313</v>
      </c>
      <c r="B511" s="77" t="s">
        <v>315</v>
      </c>
      <c r="C511" s="77" t="s">
        <v>73</v>
      </c>
      <c r="D511" s="77" t="s">
        <v>316</v>
      </c>
      <c r="E511" s="77">
        <v>4</v>
      </c>
      <c r="F511" s="77" t="s">
        <v>1317</v>
      </c>
      <c r="G511" s="77" t="s">
        <v>1287</v>
      </c>
      <c r="H511" s="77"/>
      <c r="I511" s="77">
        <v>37</v>
      </c>
      <c r="J511" s="77">
        <v>8</v>
      </c>
      <c r="K511" s="77">
        <v>50</v>
      </c>
      <c r="L511" s="77">
        <v>50</v>
      </c>
      <c r="M511" s="77"/>
      <c r="N511" s="77"/>
      <c r="O511" s="77"/>
      <c r="P511" s="77"/>
      <c r="Q511" s="77">
        <v>0</v>
      </c>
      <c r="R511" s="77">
        <v>0</v>
      </c>
      <c r="S511" s="77"/>
      <c r="T511" s="77"/>
      <c r="U511" s="77"/>
      <c r="V511" s="77"/>
      <c r="W511" s="77"/>
      <c r="X511" s="77">
        <v>2</v>
      </c>
      <c r="Y511" s="77" t="s">
        <v>1116</v>
      </c>
      <c r="Z511" s="77"/>
      <c r="AA511" s="77"/>
      <c r="AB511" s="77"/>
      <c r="AC511" s="77"/>
      <c r="AD511" s="77"/>
      <c r="AE511" s="77"/>
      <c r="AF511" s="105"/>
    </row>
    <row r="512" spans="1:32" ht="15.75" hidden="1" thickBot="1" x14ac:dyDescent="0.3">
      <c r="A512" s="96" t="s">
        <v>1313</v>
      </c>
      <c r="B512" s="77" t="s">
        <v>315</v>
      </c>
      <c r="C512" s="77" t="s">
        <v>73</v>
      </c>
      <c r="D512" s="77" t="s">
        <v>316</v>
      </c>
      <c r="E512" s="77">
        <v>5</v>
      </c>
      <c r="F512" s="77" t="s">
        <v>1237</v>
      </c>
      <c r="G512" s="77" t="s">
        <v>1287</v>
      </c>
      <c r="H512" s="77"/>
      <c r="I512" s="77">
        <v>37</v>
      </c>
      <c r="J512" s="77">
        <v>8</v>
      </c>
      <c r="K512" s="77">
        <v>50</v>
      </c>
      <c r="L512" s="77">
        <v>50</v>
      </c>
      <c r="M512" s="77"/>
      <c r="N512" s="77"/>
      <c r="O512" s="77"/>
      <c r="P512" s="77"/>
      <c r="Q512" s="77">
        <v>0</v>
      </c>
      <c r="R512" s="77">
        <v>0</v>
      </c>
      <c r="S512" s="77"/>
      <c r="T512" s="77"/>
      <c r="U512" s="77"/>
      <c r="V512" s="77"/>
      <c r="W512" s="77"/>
      <c r="X512" s="77">
        <v>2</v>
      </c>
      <c r="Y512" s="77" t="s">
        <v>1116</v>
      </c>
      <c r="Z512" s="77"/>
      <c r="AA512" s="77"/>
      <c r="AB512" s="77"/>
      <c r="AC512" s="77"/>
      <c r="AD512" s="77"/>
      <c r="AE512" s="77"/>
      <c r="AF512" s="105"/>
    </row>
    <row r="513" spans="1:32" ht="15.75" hidden="1" thickBot="1" x14ac:dyDescent="0.3">
      <c r="A513" s="96" t="s">
        <v>1313</v>
      </c>
      <c r="B513" s="77" t="s">
        <v>315</v>
      </c>
      <c r="C513" s="77" t="s">
        <v>73</v>
      </c>
      <c r="D513" s="77" t="s">
        <v>316</v>
      </c>
      <c r="E513" s="77">
        <v>6</v>
      </c>
      <c r="F513" s="77" t="s">
        <v>1230</v>
      </c>
      <c r="G513" s="77" t="s">
        <v>317</v>
      </c>
      <c r="H513" s="77" t="s">
        <v>110</v>
      </c>
      <c r="I513" s="77">
        <v>37</v>
      </c>
      <c r="J513" s="77">
        <v>12</v>
      </c>
      <c r="K513" s="77">
        <v>150</v>
      </c>
      <c r="L513" s="77">
        <v>50</v>
      </c>
      <c r="M513" s="77">
        <v>1</v>
      </c>
      <c r="N513" s="77"/>
      <c r="O513" s="77" t="s">
        <v>129</v>
      </c>
      <c r="P513" s="77" t="s">
        <v>1295</v>
      </c>
      <c r="Q513" s="77">
        <v>2</v>
      </c>
      <c r="R513" s="77">
        <v>0</v>
      </c>
      <c r="S513" s="77"/>
      <c r="T513" s="77"/>
      <c r="U513" s="77"/>
      <c r="V513" s="77" t="s">
        <v>76</v>
      </c>
      <c r="W513" s="77" t="s">
        <v>1123</v>
      </c>
      <c r="X513" s="77">
        <v>12</v>
      </c>
      <c r="Y513" s="77" t="s">
        <v>1116</v>
      </c>
      <c r="Z513" s="77" t="s">
        <v>1125</v>
      </c>
      <c r="AA513" s="77" t="s">
        <v>1126</v>
      </c>
      <c r="AB513" s="77" t="s">
        <v>1127</v>
      </c>
      <c r="AC513" s="77" t="s">
        <v>1128</v>
      </c>
      <c r="AD513" s="77">
        <v>12</v>
      </c>
      <c r="AE513" s="77" t="s">
        <v>1130</v>
      </c>
      <c r="AF513" s="105"/>
    </row>
    <row r="514" spans="1:32" ht="15.75" hidden="1" thickBot="1" x14ac:dyDescent="0.3">
      <c r="A514" s="96" t="s">
        <v>1313</v>
      </c>
      <c r="B514" s="77" t="s">
        <v>315</v>
      </c>
      <c r="C514" s="77" t="s">
        <v>73</v>
      </c>
      <c r="D514" s="77" t="s">
        <v>316</v>
      </c>
      <c r="E514" s="77">
        <v>7</v>
      </c>
      <c r="F514" s="77" t="s">
        <v>1318</v>
      </c>
      <c r="G514" s="77" t="s">
        <v>1287</v>
      </c>
      <c r="H514" s="77"/>
      <c r="I514" s="77">
        <v>37</v>
      </c>
      <c r="J514" s="77">
        <v>12</v>
      </c>
      <c r="K514" s="77">
        <v>150</v>
      </c>
      <c r="L514" s="77">
        <v>50</v>
      </c>
      <c r="M514" s="77"/>
      <c r="N514" s="77"/>
      <c r="O514" s="77"/>
      <c r="P514" s="77"/>
      <c r="Q514" s="77">
        <v>0</v>
      </c>
      <c r="R514" s="77">
        <v>0</v>
      </c>
      <c r="S514" s="77"/>
      <c r="T514" s="77"/>
      <c r="U514" s="77"/>
      <c r="V514" s="77"/>
      <c r="W514" s="77"/>
      <c r="X514" s="77">
        <v>6</v>
      </c>
      <c r="Y514" s="77" t="s">
        <v>1116</v>
      </c>
      <c r="Z514" s="77"/>
      <c r="AA514" s="77"/>
      <c r="AB514" s="77"/>
      <c r="AC514" s="77"/>
      <c r="AD514" s="77"/>
      <c r="AE514" s="77"/>
      <c r="AF514" s="105"/>
    </row>
    <row r="515" spans="1:32" ht="15.75" hidden="1" thickBot="1" x14ac:dyDescent="0.3">
      <c r="A515" s="96" t="s">
        <v>1313</v>
      </c>
      <c r="B515" s="77" t="s">
        <v>315</v>
      </c>
      <c r="C515" s="77" t="s">
        <v>73</v>
      </c>
      <c r="D515" s="77" t="s">
        <v>316</v>
      </c>
      <c r="E515" s="77">
        <v>9</v>
      </c>
      <c r="F515" s="77" t="s">
        <v>73</v>
      </c>
      <c r="G515" s="77" t="s">
        <v>318</v>
      </c>
      <c r="H515" s="77" t="s">
        <v>110</v>
      </c>
      <c r="I515" s="77">
        <v>37</v>
      </c>
      <c r="J515" s="77">
        <v>16</v>
      </c>
      <c r="K515" s="77">
        <v>300</v>
      </c>
      <c r="L515" s="77">
        <v>50</v>
      </c>
      <c r="M515" s="77"/>
      <c r="N515" s="77">
        <v>1</v>
      </c>
      <c r="O515" s="77" t="s">
        <v>129</v>
      </c>
      <c r="P515" s="77" t="s">
        <v>1295</v>
      </c>
      <c r="Q515" s="77">
        <v>1</v>
      </c>
      <c r="R515" s="77">
        <v>0</v>
      </c>
      <c r="S515" s="77"/>
      <c r="T515" s="77"/>
      <c r="U515" s="77"/>
      <c r="V515" s="77" t="s">
        <v>76</v>
      </c>
      <c r="W515" s="77" t="s">
        <v>1123</v>
      </c>
      <c r="X515" s="77">
        <v>12</v>
      </c>
      <c r="Y515" s="77" t="s">
        <v>1116</v>
      </c>
      <c r="Z515" s="77" t="s">
        <v>1125</v>
      </c>
      <c r="AA515" s="77" t="s">
        <v>1126</v>
      </c>
      <c r="AB515" s="77" t="s">
        <v>1127</v>
      </c>
      <c r="AC515" s="77" t="s">
        <v>1128</v>
      </c>
      <c r="AD515" s="77">
        <v>16</v>
      </c>
      <c r="AE515" s="77" t="s">
        <v>1319</v>
      </c>
      <c r="AF515" s="105"/>
    </row>
    <row r="516" spans="1:32" ht="15.75" hidden="1" thickBot="1" x14ac:dyDescent="0.3">
      <c r="A516" s="96" t="s">
        <v>1313</v>
      </c>
      <c r="B516" s="77" t="s">
        <v>315</v>
      </c>
      <c r="C516" s="77" t="s">
        <v>73</v>
      </c>
      <c r="D516" s="77" t="s">
        <v>316</v>
      </c>
      <c r="E516" s="77">
        <v>10</v>
      </c>
      <c r="F516" s="77" t="s">
        <v>1298</v>
      </c>
      <c r="G516" s="77" t="s">
        <v>1320</v>
      </c>
      <c r="H516" s="77" t="s">
        <v>110</v>
      </c>
      <c r="I516" s="77">
        <v>37</v>
      </c>
      <c r="J516" s="77">
        <v>20</v>
      </c>
      <c r="K516" s="77">
        <v>350</v>
      </c>
      <c r="L516" s="77">
        <v>50</v>
      </c>
      <c r="M516" s="77"/>
      <c r="N516" s="77"/>
      <c r="O516" s="77" t="s">
        <v>129</v>
      </c>
      <c r="P516" s="77"/>
      <c r="Q516" s="77">
        <v>0</v>
      </c>
      <c r="R516" s="77">
        <v>0</v>
      </c>
      <c r="S516" s="77"/>
      <c r="T516" s="77"/>
      <c r="U516" s="77" t="s">
        <v>70</v>
      </c>
      <c r="V516" s="77" t="s">
        <v>76</v>
      </c>
      <c r="W516" s="77" t="s">
        <v>1123</v>
      </c>
      <c r="X516" s="77">
        <v>14</v>
      </c>
      <c r="Y516" s="77" t="s">
        <v>1116</v>
      </c>
      <c r="Z516" s="77"/>
      <c r="AA516" s="77"/>
      <c r="AB516" s="77"/>
      <c r="AC516" s="77"/>
      <c r="AD516" s="77"/>
      <c r="AE516" s="77"/>
      <c r="AF516" s="105"/>
    </row>
    <row r="517" spans="1:32" ht="15.75" hidden="1" thickBot="1" x14ac:dyDescent="0.3">
      <c r="A517" s="96" t="s">
        <v>1313</v>
      </c>
      <c r="B517" s="77" t="s">
        <v>315</v>
      </c>
      <c r="C517" s="77" t="s">
        <v>73</v>
      </c>
      <c r="D517" s="77" t="s">
        <v>316</v>
      </c>
      <c r="E517" s="77">
        <v>11</v>
      </c>
      <c r="F517" s="77" t="s">
        <v>1263</v>
      </c>
      <c r="G517" s="77" t="s">
        <v>317</v>
      </c>
      <c r="H517" s="77"/>
      <c r="I517" s="77">
        <v>37</v>
      </c>
      <c r="J517" s="77">
        <v>4</v>
      </c>
      <c r="K517" s="77">
        <v>25</v>
      </c>
      <c r="L517" s="77">
        <v>50</v>
      </c>
      <c r="M517" s="77">
        <v>1</v>
      </c>
      <c r="N517" s="77"/>
      <c r="O517" s="77" t="s">
        <v>129</v>
      </c>
      <c r="P517" s="77" t="s">
        <v>1295</v>
      </c>
      <c r="Q517" s="77">
        <v>2</v>
      </c>
      <c r="R517" s="77">
        <v>0</v>
      </c>
      <c r="S517" s="77"/>
      <c r="T517" s="77"/>
      <c r="U517" s="77"/>
      <c r="V517" s="77"/>
      <c r="W517" s="77" t="s">
        <v>1123</v>
      </c>
      <c r="X517" s="77">
        <v>2</v>
      </c>
      <c r="Y517" s="77" t="s">
        <v>1116</v>
      </c>
      <c r="Z517" s="77" t="s">
        <v>1125</v>
      </c>
      <c r="AA517" s="77" t="s">
        <v>1126</v>
      </c>
      <c r="AB517" s="77" t="s">
        <v>1127</v>
      </c>
      <c r="AC517" s="77" t="s">
        <v>1128</v>
      </c>
      <c r="AD517" s="77">
        <v>4</v>
      </c>
      <c r="AE517" s="77" t="s">
        <v>1201</v>
      </c>
      <c r="AF517" s="105"/>
    </row>
    <row r="518" spans="1:32" ht="15.75" hidden="1" thickBot="1" x14ac:dyDescent="0.3">
      <c r="A518" s="96" t="s">
        <v>1313</v>
      </c>
      <c r="B518" s="77" t="s">
        <v>315</v>
      </c>
      <c r="C518" s="77" t="s">
        <v>73</v>
      </c>
      <c r="D518" s="77" t="s">
        <v>316</v>
      </c>
      <c r="E518" s="77">
        <v>12</v>
      </c>
      <c r="F518" s="77" t="s">
        <v>93</v>
      </c>
      <c r="G518" s="77" t="s">
        <v>1287</v>
      </c>
      <c r="H518" s="77"/>
      <c r="I518" s="77">
        <v>37</v>
      </c>
      <c r="J518" s="77">
        <v>8</v>
      </c>
      <c r="K518" s="77">
        <v>50</v>
      </c>
      <c r="L518" s="77">
        <v>50</v>
      </c>
      <c r="M518" s="77"/>
      <c r="N518" s="77"/>
      <c r="O518" s="77"/>
      <c r="P518" s="77"/>
      <c r="Q518" s="77">
        <v>0</v>
      </c>
      <c r="R518" s="77">
        <v>0</v>
      </c>
      <c r="S518" s="77"/>
      <c r="T518" s="77"/>
      <c r="U518" s="77"/>
      <c r="V518" s="77"/>
      <c r="W518" s="77"/>
      <c r="X518" s="77">
        <v>2</v>
      </c>
      <c r="Y518" s="77" t="s">
        <v>1116</v>
      </c>
      <c r="Z518" s="77"/>
      <c r="AA518" s="77"/>
      <c r="AB518" s="77"/>
      <c r="AC518" s="77"/>
      <c r="AD518" s="77"/>
      <c r="AE518" s="77"/>
      <c r="AF518" s="105"/>
    </row>
    <row r="519" spans="1:32" ht="15.75" hidden="1" thickBot="1" x14ac:dyDescent="0.3">
      <c r="A519" s="96" t="s">
        <v>1313</v>
      </c>
      <c r="B519" s="77" t="s">
        <v>315</v>
      </c>
      <c r="C519" s="77" t="s">
        <v>73</v>
      </c>
      <c r="D519" s="77" t="s">
        <v>319</v>
      </c>
      <c r="E519" s="77" t="s">
        <v>73</v>
      </c>
      <c r="F519" s="77"/>
      <c r="G519" s="77" t="s">
        <v>1321</v>
      </c>
      <c r="H519" s="77" t="s">
        <v>110</v>
      </c>
      <c r="I519" s="77">
        <v>37</v>
      </c>
      <c r="J519" s="77">
        <v>8</v>
      </c>
      <c r="K519" s="77">
        <v>80</v>
      </c>
      <c r="L519" s="77">
        <v>50</v>
      </c>
      <c r="M519" s="77"/>
      <c r="N519" s="77"/>
      <c r="O519" s="77" t="s">
        <v>129</v>
      </c>
      <c r="P519" s="77"/>
      <c r="Q519" s="77">
        <v>0</v>
      </c>
      <c r="R519" s="77">
        <v>0</v>
      </c>
      <c r="S519" s="77"/>
      <c r="T519" s="77"/>
      <c r="U519" s="77"/>
      <c r="V519" s="77" t="s">
        <v>76</v>
      </c>
      <c r="W519" s="77" t="s">
        <v>1123</v>
      </c>
      <c r="X519" s="77">
        <v>3</v>
      </c>
      <c r="Y519" s="77" t="s">
        <v>1116</v>
      </c>
      <c r="Z519" s="77"/>
      <c r="AA519" s="77"/>
      <c r="AB519" s="77"/>
      <c r="AC519" s="77"/>
      <c r="AD519" s="77"/>
      <c r="AE519" s="77"/>
      <c r="AF519" s="105"/>
    </row>
    <row r="520" spans="1:32" ht="15.75" hidden="1" thickBot="1" x14ac:dyDescent="0.3">
      <c r="A520" s="96" t="s">
        <v>1313</v>
      </c>
      <c r="B520" s="77" t="s">
        <v>315</v>
      </c>
      <c r="C520" s="77" t="s">
        <v>73</v>
      </c>
      <c r="D520" s="77" t="s">
        <v>319</v>
      </c>
      <c r="E520" s="77" t="s">
        <v>83</v>
      </c>
      <c r="F520" s="77"/>
      <c r="G520" s="77" t="s">
        <v>320</v>
      </c>
      <c r="H520" s="77" t="s">
        <v>110</v>
      </c>
      <c r="I520" s="77">
        <v>37</v>
      </c>
      <c r="J520" s="77">
        <v>8</v>
      </c>
      <c r="K520" s="77">
        <v>100</v>
      </c>
      <c r="L520" s="77">
        <v>50</v>
      </c>
      <c r="M520" s="77"/>
      <c r="N520" s="77">
        <v>1</v>
      </c>
      <c r="O520" s="77" t="s">
        <v>129</v>
      </c>
      <c r="P520" s="77" t="s">
        <v>1198</v>
      </c>
      <c r="Q520" s="77">
        <v>1</v>
      </c>
      <c r="R520" s="77">
        <v>0</v>
      </c>
      <c r="S520" s="77"/>
      <c r="T520" s="77"/>
      <c r="U520" s="77"/>
      <c r="V520" s="77" t="s">
        <v>76</v>
      </c>
      <c r="W520" s="77" t="s">
        <v>1123</v>
      </c>
      <c r="X520" s="77">
        <v>4</v>
      </c>
      <c r="Y520" s="77" t="s">
        <v>1116</v>
      </c>
      <c r="Z520" s="77" t="s">
        <v>1125</v>
      </c>
      <c r="AA520" s="77" t="s">
        <v>1126</v>
      </c>
      <c r="AB520" s="77" t="s">
        <v>1127</v>
      </c>
      <c r="AC520" s="77" t="s">
        <v>1128</v>
      </c>
      <c r="AD520" s="77">
        <v>8</v>
      </c>
      <c r="AE520" s="77" t="s">
        <v>1165</v>
      </c>
      <c r="AF520" s="105"/>
    </row>
    <row r="521" spans="1:32" ht="15.75" hidden="1" thickBot="1" x14ac:dyDescent="0.3">
      <c r="A521" s="96" t="s">
        <v>1313</v>
      </c>
      <c r="B521" s="77" t="s">
        <v>315</v>
      </c>
      <c r="C521" s="77" t="s">
        <v>73</v>
      </c>
      <c r="D521" s="77" t="s">
        <v>319</v>
      </c>
      <c r="E521" s="77" t="s">
        <v>75</v>
      </c>
      <c r="F521" s="77"/>
      <c r="G521" s="77" t="s">
        <v>1322</v>
      </c>
      <c r="H521" s="77"/>
      <c r="I521" s="77">
        <v>37</v>
      </c>
      <c r="J521" s="77" t="e">
        <v>#N/A</v>
      </c>
      <c r="K521" s="77">
        <v>300</v>
      </c>
      <c r="L521" s="77"/>
      <c r="M521" s="77"/>
      <c r="N521" s="77"/>
      <c r="O521" s="77" t="s">
        <v>129</v>
      </c>
      <c r="P521" s="77"/>
      <c r="Q521" s="77">
        <v>0</v>
      </c>
      <c r="R521" s="77">
        <v>0</v>
      </c>
      <c r="S521" s="77"/>
      <c r="T521" s="77"/>
      <c r="U521" s="77"/>
      <c r="V521" s="77"/>
      <c r="W521" s="77"/>
      <c r="X521" s="77">
        <v>12</v>
      </c>
      <c r="Y521" s="77" t="s">
        <v>1116</v>
      </c>
      <c r="Z521" s="77"/>
      <c r="AA521" s="77"/>
      <c r="AB521" s="77"/>
      <c r="AC521" s="77"/>
      <c r="AD521" s="77"/>
      <c r="AE521" s="77"/>
      <c r="AF521" s="105"/>
    </row>
    <row r="522" spans="1:32" ht="15.75" hidden="1" thickBot="1" x14ac:dyDescent="0.3">
      <c r="A522" s="96" t="s">
        <v>1313</v>
      </c>
      <c r="B522" s="77" t="s">
        <v>315</v>
      </c>
      <c r="C522" s="77" t="s">
        <v>73</v>
      </c>
      <c r="D522" s="77" t="s">
        <v>319</v>
      </c>
      <c r="E522" s="77" t="s">
        <v>70</v>
      </c>
      <c r="F522" s="77"/>
      <c r="G522" s="77" t="s">
        <v>1322</v>
      </c>
      <c r="H522" s="77"/>
      <c r="I522" s="77">
        <v>37</v>
      </c>
      <c r="J522" s="77" t="e">
        <v>#N/A</v>
      </c>
      <c r="K522" s="77">
        <v>40</v>
      </c>
      <c r="L522" s="77"/>
      <c r="M522" s="77"/>
      <c r="N522" s="77"/>
      <c r="O522" s="77" t="s">
        <v>129</v>
      </c>
      <c r="P522" s="77"/>
      <c r="Q522" s="77">
        <v>0</v>
      </c>
      <c r="R522" s="77">
        <v>0</v>
      </c>
      <c r="S522" s="77"/>
      <c r="T522" s="77"/>
      <c r="U522" s="77"/>
      <c r="V522" s="77"/>
      <c r="W522" s="77"/>
      <c r="X522" s="77">
        <v>1.5</v>
      </c>
      <c r="Y522" s="77" t="s">
        <v>1116</v>
      </c>
      <c r="Z522" s="77"/>
      <c r="AA522" s="77"/>
      <c r="AB522" s="77"/>
      <c r="AC522" s="77"/>
      <c r="AD522" s="77"/>
      <c r="AE522" s="77"/>
      <c r="AF522" s="105"/>
    </row>
    <row r="523" spans="1:32" ht="15.75" hidden="1" thickBot="1" x14ac:dyDescent="0.3">
      <c r="A523" s="96" t="s">
        <v>1313</v>
      </c>
      <c r="B523" s="77" t="s">
        <v>315</v>
      </c>
      <c r="C523" s="77" t="s">
        <v>73</v>
      </c>
      <c r="D523" s="77" t="s">
        <v>319</v>
      </c>
      <c r="E523" s="77" t="s">
        <v>76</v>
      </c>
      <c r="F523" s="77" t="s">
        <v>1323</v>
      </c>
      <c r="G523" s="77" t="s">
        <v>1324</v>
      </c>
      <c r="H523" s="77" t="s">
        <v>110</v>
      </c>
      <c r="I523" s="77">
        <v>37</v>
      </c>
      <c r="J523" s="77">
        <v>16</v>
      </c>
      <c r="K523" s="77">
        <v>250</v>
      </c>
      <c r="L523" s="77">
        <v>50</v>
      </c>
      <c r="M523" s="77"/>
      <c r="N523" s="77"/>
      <c r="O523" s="77" t="s">
        <v>129</v>
      </c>
      <c r="P523" s="77"/>
      <c r="Q523" s="77">
        <v>0</v>
      </c>
      <c r="R523" s="77">
        <v>0</v>
      </c>
      <c r="S523" s="77"/>
      <c r="T523" s="77"/>
      <c r="U523" s="77" t="s">
        <v>70</v>
      </c>
      <c r="V523" s="77"/>
      <c r="W523" s="77" t="s">
        <v>1123</v>
      </c>
      <c r="X523" s="77">
        <v>10</v>
      </c>
      <c r="Y523" s="77" t="s">
        <v>1116</v>
      </c>
      <c r="Z523" s="77"/>
      <c r="AA523" s="77"/>
      <c r="AB523" s="77"/>
      <c r="AC523" s="77"/>
      <c r="AD523" s="77"/>
      <c r="AE523" s="77"/>
      <c r="AF523" s="105"/>
    </row>
    <row r="524" spans="1:32" ht="15.75" hidden="1" thickBot="1" x14ac:dyDescent="0.3">
      <c r="A524" s="96" t="s">
        <v>1313</v>
      </c>
      <c r="B524" s="77" t="s">
        <v>315</v>
      </c>
      <c r="C524" s="77" t="s">
        <v>73</v>
      </c>
      <c r="D524" s="77" t="s">
        <v>319</v>
      </c>
      <c r="E524" s="77" t="s">
        <v>81</v>
      </c>
      <c r="F524" s="77" t="s">
        <v>1325</v>
      </c>
      <c r="G524" s="77" t="s">
        <v>1316</v>
      </c>
      <c r="H524" s="77" t="s">
        <v>110</v>
      </c>
      <c r="I524" s="77">
        <v>37</v>
      </c>
      <c r="J524" s="77">
        <v>16</v>
      </c>
      <c r="K524" s="77">
        <v>300</v>
      </c>
      <c r="L524" s="77">
        <v>50</v>
      </c>
      <c r="M524" s="77"/>
      <c r="N524" s="77"/>
      <c r="O524" s="77" t="s">
        <v>129</v>
      </c>
      <c r="P524" s="77"/>
      <c r="Q524" s="77">
        <v>0</v>
      </c>
      <c r="R524" s="77">
        <v>0</v>
      </c>
      <c r="S524" s="77"/>
      <c r="T524" s="77"/>
      <c r="U524" s="77"/>
      <c r="V524" s="77" t="s">
        <v>76</v>
      </c>
      <c r="W524" s="77" t="s">
        <v>1123</v>
      </c>
      <c r="X524" s="77">
        <v>12</v>
      </c>
      <c r="Y524" s="77" t="s">
        <v>1116</v>
      </c>
      <c r="Z524" s="77"/>
      <c r="AA524" s="77"/>
      <c r="AB524" s="77"/>
      <c r="AC524" s="77"/>
      <c r="AD524" s="77"/>
      <c r="AE524" s="77"/>
      <c r="AF524" s="105"/>
    </row>
    <row r="525" spans="1:32" ht="15.75" hidden="1" thickBot="1" x14ac:dyDescent="0.3">
      <c r="A525" s="96" t="s">
        <v>1313</v>
      </c>
      <c r="B525" s="77" t="s">
        <v>315</v>
      </c>
      <c r="C525" s="77" t="s">
        <v>73</v>
      </c>
      <c r="D525" s="77" t="s">
        <v>319</v>
      </c>
      <c r="E525" s="77" t="s">
        <v>82</v>
      </c>
      <c r="F525" s="77" t="s">
        <v>1325</v>
      </c>
      <c r="G525" s="77" t="s">
        <v>1316</v>
      </c>
      <c r="H525" s="77" t="s">
        <v>110</v>
      </c>
      <c r="I525" s="77">
        <v>37</v>
      </c>
      <c r="J525" s="77">
        <v>16</v>
      </c>
      <c r="K525" s="77">
        <v>300</v>
      </c>
      <c r="L525" s="77">
        <v>50</v>
      </c>
      <c r="M525" s="77"/>
      <c r="N525" s="77"/>
      <c r="O525" s="77" t="s">
        <v>129</v>
      </c>
      <c r="P525" s="77"/>
      <c r="Q525" s="77">
        <v>0</v>
      </c>
      <c r="R525" s="77">
        <v>0</v>
      </c>
      <c r="S525" s="77"/>
      <c r="T525" s="77"/>
      <c r="U525" s="77"/>
      <c r="V525" s="77" t="s">
        <v>76</v>
      </c>
      <c r="W525" s="77" t="s">
        <v>1123</v>
      </c>
      <c r="X525" s="77">
        <v>12</v>
      </c>
      <c r="Y525" s="77" t="s">
        <v>1116</v>
      </c>
      <c r="Z525" s="77"/>
      <c r="AA525" s="77"/>
      <c r="AB525" s="77"/>
      <c r="AC525" s="77"/>
      <c r="AD525" s="77"/>
      <c r="AE525" s="77"/>
      <c r="AF525" s="105"/>
    </row>
    <row r="526" spans="1:32" ht="15.75" hidden="1" thickBot="1" x14ac:dyDescent="0.3">
      <c r="A526" s="96" t="s">
        <v>1313</v>
      </c>
      <c r="B526" s="77" t="s">
        <v>315</v>
      </c>
      <c r="C526" s="77" t="s">
        <v>73</v>
      </c>
      <c r="D526" s="77" t="s">
        <v>319</v>
      </c>
      <c r="E526" s="77" t="s">
        <v>112</v>
      </c>
      <c r="F526" s="77"/>
      <c r="G526" s="77" t="s">
        <v>1322</v>
      </c>
      <c r="H526" s="77"/>
      <c r="I526" s="77">
        <v>37</v>
      </c>
      <c r="J526" s="77">
        <v>16</v>
      </c>
      <c r="K526" s="77">
        <v>250</v>
      </c>
      <c r="L526" s="77">
        <v>50</v>
      </c>
      <c r="M526" s="77"/>
      <c r="N526" s="77"/>
      <c r="O526" s="77" t="s">
        <v>129</v>
      </c>
      <c r="P526" s="77"/>
      <c r="Q526" s="77">
        <v>0</v>
      </c>
      <c r="R526" s="77">
        <v>0</v>
      </c>
      <c r="S526" s="77"/>
      <c r="T526" s="77"/>
      <c r="U526" s="77"/>
      <c r="V526" s="77"/>
      <c r="W526" s="77"/>
      <c r="X526" s="77">
        <v>10</v>
      </c>
      <c r="Y526" s="77" t="s">
        <v>1116</v>
      </c>
      <c r="Z526" s="77"/>
      <c r="AA526" s="77"/>
      <c r="AB526" s="77"/>
      <c r="AC526" s="77"/>
      <c r="AD526" s="77"/>
      <c r="AE526" s="77"/>
      <c r="AF526" s="105"/>
    </row>
    <row r="527" spans="1:32" ht="15.75" hidden="1" thickBot="1" x14ac:dyDescent="0.3">
      <c r="A527" s="96" t="s">
        <v>1313</v>
      </c>
      <c r="B527" s="77" t="s">
        <v>315</v>
      </c>
      <c r="C527" s="77" t="s">
        <v>73</v>
      </c>
      <c r="D527" s="77" t="s">
        <v>319</v>
      </c>
      <c r="E527" s="77" t="s">
        <v>105</v>
      </c>
      <c r="F527" s="77"/>
      <c r="G527" s="77" t="s">
        <v>1326</v>
      </c>
      <c r="H527" s="77" t="s">
        <v>110</v>
      </c>
      <c r="I527" s="77">
        <v>37</v>
      </c>
      <c r="J527" s="77">
        <v>4</v>
      </c>
      <c r="K527" s="77">
        <v>40</v>
      </c>
      <c r="L527" s="77">
        <v>50</v>
      </c>
      <c r="M527" s="77"/>
      <c r="N527" s="77"/>
      <c r="O527" s="77" t="s">
        <v>129</v>
      </c>
      <c r="P527" s="77"/>
      <c r="Q527" s="77">
        <v>0</v>
      </c>
      <c r="R527" s="77">
        <v>0</v>
      </c>
      <c r="S527" s="77"/>
      <c r="T527" s="77"/>
      <c r="U527" s="77"/>
      <c r="V527" s="77"/>
      <c r="W527" s="77"/>
      <c r="X527" s="77">
        <v>1.5</v>
      </c>
      <c r="Y527" s="77" t="s">
        <v>1116</v>
      </c>
      <c r="Z527" s="77"/>
      <c r="AA527" s="77"/>
      <c r="AB527" s="77"/>
      <c r="AC527" s="77"/>
      <c r="AD527" s="77"/>
      <c r="AE527" s="77"/>
      <c r="AF527" s="105"/>
    </row>
    <row r="528" spans="1:32" ht="15.75" hidden="1" thickBot="1" x14ac:dyDescent="0.3">
      <c r="A528" s="96" t="s">
        <v>1313</v>
      </c>
      <c r="B528" s="77" t="s">
        <v>315</v>
      </c>
      <c r="C528" s="77" t="s">
        <v>73</v>
      </c>
      <c r="D528" s="77" t="s">
        <v>319</v>
      </c>
      <c r="E528" s="77" t="s">
        <v>106</v>
      </c>
      <c r="F528" s="77" t="s">
        <v>1327</v>
      </c>
      <c r="G528" s="77" t="s">
        <v>1328</v>
      </c>
      <c r="H528" s="77"/>
      <c r="I528" s="77">
        <v>37</v>
      </c>
      <c r="J528" s="77" t="e">
        <v>#N/A</v>
      </c>
      <c r="K528" s="77"/>
      <c r="L528" s="77"/>
      <c r="M528" s="77"/>
      <c r="N528" s="77"/>
      <c r="O528" s="77"/>
      <c r="P528" s="77"/>
      <c r="Q528" s="77">
        <v>0</v>
      </c>
      <c r="R528" s="77">
        <v>0</v>
      </c>
      <c r="S528" s="77"/>
      <c r="T528" s="77"/>
      <c r="U528" s="77" t="s">
        <v>70</v>
      </c>
      <c r="V528" s="77" t="s">
        <v>76</v>
      </c>
      <c r="W528" s="77"/>
      <c r="X528" s="77">
        <v>0</v>
      </c>
      <c r="Y528" s="77" t="s">
        <v>1116</v>
      </c>
      <c r="Z528" s="77"/>
      <c r="AA528" s="77"/>
      <c r="AB528" s="77"/>
      <c r="AC528" s="77"/>
      <c r="AD528" s="77"/>
      <c r="AE528" s="77"/>
      <c r="AF528" s="105"/>
    </row>
    <row r="529" spans="1:32" ht="15.75" hidden="1" thickBot="1" x14ac:dyDescent="0.3">
      <c r="A529" s="96" t="s">
        <v>1313</v>
      </c>
      <c r="B529" s="77" t="s">
        <v>315</v>
      </c>
      <c r="C529" s="77" t="s">
        <v>73</v>
      </c>
      <c r="D529" s="77" t="s">
        <v>319</v>
      </c>
      <c r="E529" s="77" t="s">
        <v>107</v>
      </c>
      <c r="F529" s="77"/>
      <c r="G529" s="77" t="s">
        <v>1324</v>
      </c>
      <c r="H529" s="77" t="s">
        <v>110</v>
      </c>
      <c r="I529" s="77">
        <v>37</v>
      </c>
      <c r="J529" s="77">
        <v>8</v>
      </c>
      <c r="K529" s="77">
        <v>50</v>
      </c>
      <c r="L529" s="77">
        <v>50</v>
      </c>
      <c r="M529" s="77"/>
      <c r="N529" s="77"/>
      <c r="O529" s="77" t="s">
        <v>129</v>
      </c>
      <c r="P529" s="77"/>
      <c r="Q529" s="77">
        <v>0</v>
      </c>
      <c r="R529" s="77">
        <v>0</v>
      </c>
      <c r="S529" s="77"/>
      <c r="T529" s="77"/>
      <c r="U529" s="77"/>
      <c r="V529" s="77" t="s">
        <v>76</v>
      </c>
      <c r="W529" s="77"/>
      <c r="X529" s="77">
        <v>2</v>
      </c>
      <c r="Y529" s="77" t="s">
        <v>1116</v>
      </c>
      <c r="Z529" s="77"/>
      <c r="AA529" s="77"/>
      <c r="AB529" s="77"/>
      <c r="AC529" s="77"/>
      <c r="AD529" s="77"/>
      <c r="AE529" s="77"/>
      <c r="AF529" s="105"/>
    </row>
    <row r="530" spans="1:32" ht="15.75" hidden="1" thickBot="1" x14ac:dyDescent="0.3">
      <c r="A530" s="96" t="s">
        <v>1313</v>
      </c>
      <c r="B530" s="77" t="s">
        <v>315</v>
      </c>
      <c r="C530" s="77" t="s">
        <v>73</v>
      </c>
      <c r="D530" s="77" t="s">
        <v>319</v>
      </c>
      <c r="E530" s="77" t="s">
        <v>108</v>
      </c>
      <c r="F530" s="77"/>
      <c r="G530" s="77" t="s">
        <v>293</v>
      </c>
      <c r="H530" s="77" t="s">
        <v>110</v>
      </c>
      <c r="I530" s="77">
        <v>37</v>
      </c>
      <c r="J530" s="77">
        <v>4</v>
      </c>
      <c r="K530" s="77">
        <v>25</v>
      </c>
      <c r="L530" s="77">
        <v>50</v>
      </c>
      <c r="M530" s="77"/>
      <c r="N530" s="77">
        <v>1</v>
      </c>
      <c r="O530" s="77" t="s">
        <v>129</v>
      </c>
      <c r="P530" s="77" t="s">
        <v>1295</v>
      </c>
      <c r="Q530" s="77">
        <v>1</v>
      </c>
      <c r="R530" s="77">
        <v>0</v>
      </c>
      <c r="S530" s="77"/>
      <c r="T530" s="77"/>
      <c r="U530" s="77"/>
      <c r="V530" s="77"/>
      <c r="W530" s="77"/>
      <c r="X530" s="77">
        <v>1</v>
      </c>
      <c r="Y530" s="77" t="s">
        <v>1116</v>
      </c>
      <c r="Z530" s="77" t="s">
        <v>1125</v>
      </c>
      <c r="AA530" s="77" t="s">
        <v>1126</v>
      </c>
      <c r="AB530" s="77" t="s">
        <v>1127</v>
      </c>
      <c r="AC530" s="77" t="s">
        <v>1128</v>
      </c>
      <c r="AD530" s="77">
        <v>4</v>
      </c>
      <c r="AE530" s="77" t="s">
        <v>1201</v>
      </c>
      <c r="AF530" s="105"/>
    </row>
    <row r="531" spans="1:32" ht="15.75" hidden="1" thickBot="1" x14ac:dyDescent="0.3">
      <c r="A531" s="96" t="s">
        <v>1313</v>
      </c>
      <c r="B531" s="77" t="s">
        <v>315</v>
      </c>
      <c r="C531" s="77" t="s">
        <v>73</v>
      </c>
      <c r="D531" s="77" t="s">
        <v>246</v>
      </c>
      <c r="E531" s="77">
        <v>3</v>
      </c>
      <c r="F531" s="77" t="s">
        <v>1250</v>
      </c>
      <c r="G531" s="77" t="s">
        <v>321</v>
      </c>
      <c r="H531" s="77" t="s">
        <v>110</v>
      </c>
      <c r="I531" s="77">
        <v>37</v>
      </c>
      <c r="J531" s="77">
        <v>24</v>
      </c>
      <c r="K531" s="77">
        <v>600</v>
      </c>
      <c r="L531" s="77">
        <v>50</v>
      </c>
      <c r="M531" s="77"/>
      <c r="N531" s="77"/>
      <c r="O531" s="77" t="s">
        <v>129</v>
      </c>
      <c r="P531" s="77" t="s">
        <v>1295</v>
      </c>
      <c r="Q531" s="77">
        <v>0</v>
      </c>
      <c r="R531" s="77">
        <v>1</v>
      </c>
      <c r="S531" s="77" t="s">
        <v>1123</v>
      </c>
      <c r="T531" s="77">
        <v>1</v>
      </c>
      <c r="U531" s="77"/>
      <c r="V531" s="77" t="s">
        <v>76</v>
      </c>
      <c r="W531" s="77" t="s">
        <v>1123</v>
      </c>
      <c r="X531" s="77">
        <v>24</v>
      </c>
      <c r="Y531" s="77" t="s">
        <v>1116</v>
      </c>
      <c r="Z531" s="77" t="s">
        <v>1125</v>
      </c>
      <c r="AA531" s="77" t="s">
        <v>1126</v>
      </c>
      <c r="AB531" s="77" t="s">
        <v>1127</v>
      </c>
      <c r="AC531" s="77" t="s">
        <v>1128</v>
      </c>
      <c r="AD531" s="77">
        <v>24</v>
      </c>
      <c r="AE531" s="77" t="s">
        <v>1296</v>
      </c>
      <c r="AF531" s="105"/>
    </row>
    <row r="532" spans="1:32" ht="15.75" hidden="1" thickBot="1" x14ac:dyDescent="0.3">
      <c r="A532" s="96" t="s">
        <v>1313</v>
      </c>
      <c r="B532" s="77" t="s">
        <v>315</v>
      </c>
      <c r="C532" s="77" t="s">
        <v>73</v>
      </c>
      <c r="D532" s="77" t="s">
        <v>246</v>
      </c>
      <c r="E532" s="77">
        <v>8</v>
      </c>
      <c r="F532" s="77" t="s">
        <v>1252</v>
      </c>
      <c r="G532" s="77" t="s">
        <v>322</v>
      </c>
      <c r="H532" s="77" t="s">
        <v>110</v>
      </c>
      <c r="I532" s="77">
        <v>37</v>
      </c>
      <c r="J532" s="77">
        <v>24</v>
      </c>
      <c r="K532" s="77">
        <v>500</v>
      </c>
      <c r="L532" s="77">
        <v>50</v>
      </c>
      <c r="M532" s="77"/>
      <c r="N532" s="77"/>
      <c r="O532" s="77" t="s">
        <v>129</v>
      </c>
      <c r="P532" s="77" t="s">
        <v>1295</v>
      </c>
      <c r="Q532" s="77">
        <v>0</v>
      </c>
      <c r="R532" s="77">
        <v>1</v>
      </c>
      <c r="S532" s="77" t="s">
        <v>1123</v>
      </c>
      <c r="T532" s="77">
        <v>1</v>
      </c>
      <c r="U532" s="77"/>
      <c r="V532" s="77" t="s">
        <v>76</v>
      </c>
      <c r="W532" s="77" t="s">
        <v>1123</v>
      </c>
      <c r="X532" s="77">
        <v>20</v>
      </c>
      <c r="Y532" s="77" t="s">
        <v>1116</v>
      </c>
      <c r="Z532" s="77" t="s">
        <v>1125</v>
      </c>
      <c r="AA532" s="77" t="s">
        <v>1126</v>
      </c>
      <c r="AB532" s="77" t="s">
        <v>1127</v>
      </c>
      <c r="AC532" s="77" t="s">
        <v>1128</v>
      </c>
      <c r="AD532" s="77">
        <v>24</v>
      </c>
      <c r="AE532" s="77" t="s">
        <v>1310</v>
      </c>
      <c r="AF532" s="105"/>
    </row>
    <row r="533" spans="1:32" ht="15.75" hidden="1" thickBot="1" x14ac:dyDescent="0.3">
      <c r="A533" s="96" t="s">
        <v>1313</v>
      </c>
      <c r="B533" s="77" t="s">
        <v>315</v>
      </c>
      <c r="C533" s="77" t="s">
        <v>73</v>
      </c>
      <c r="D533" s="77" t="s">
        <v>323</v>
      </c>
      <c r="E533" s="77">
        <v>1</v>
      </c>
      <c r="F533" s="77" t="s">
        <v>1262</v>
      </c>
      <c r="G533" s="77" t="s">
        <v>268</v>
      </c>
      <c r="H533" s="77" t="s">
        <v>110</v>
      </c>
      <c r="I533" s="77">
        <v>37</v>
      </c>
      <c r="J533" s="77">
        <v>4</v>
      </c>
      <c r="K533" s="77">
        <v>25</v>
      </c>
      <c r="L533" s="77">
        <v>50</v>
      </c>
      <c r="M533" s="77"/>
      <c r="N533" s="77"/>
      <c r="O533" s="77" t="s">
        <v>129</v>
      </c>
      <c r="P533" s="77" t="s">
        <v>1295</v>
      </c>
      <c r="Q533" s="77">
        <v>0</v>
      </c>
      <c r="R533" s="77">
        <v>1</v>
      </c>
      <c r="S533" s="77" t="s">
        <v>1123</v>
      </c>
      <c r="T533" s="77">
        <v>1</v>
      </c>
      <c r="U533" s="77"/>
      <c r="V533" s="77"/>
      <c r="W533" s="77" t="s">
        <v>1123</v>
      </c>
      <c r="X533" s="77">
        <v>1</v>
      </c>
      <c r="Y533" s="77" t="s">
        <v>1116</v>
      </c>
      <c r="Z533" s="77" t="s">
        <v>1125</v>
      </c>
      <c r="AA533" s="77" t="s">
        <v>1126</v>
      </c>
      <c r="AB533" s="77" t="s">
        <v>1127</v>
      </c>
      <c r="AC533" s="77" t="s">
        <v>1128</v>
      </c>
      <c r="AD533" s="77">
        <v>4</v>
      </c>
      <c r="AE533" s="77" t="s">
        <v>1201</v>
      </c>
      <c r="AF533" s="105"/>
    </row>
    <row r="534" spans="1:32" ht="15.75" hidden="1" thickBot="1" x14ac:dyDescent="0.3">
      <c r="A534" s="96" t="s">
        <v>1313</v>
      </c>
      <c r="B534" s="77" t="s">
        <v>315</v>
      </c>
      <c r="C534" s="77" t="s">
        <v>73</v>
      </c>
      <c r="D534" s="77" t="s">
        <v>323</v>
      </c>
      <c r="E534" s="77">
        <v>2</v>
      </c>
      <c r="F534" s="77" t="s">
        <v>194</v>
      </c>
      <c r="G534" s="77" t="s">
        <v>324</v>
      </c>
      <c r="H534" s="77" t="s">
        <v>110</v>
      </c>
      <c r="I534" s="77">
        <v>37</v>
      </c>
      <c r="J534" s="77">
        <v>12</v>
      </c>
      <c r="K534" s="77">
        <v>150</v>
      </c>
      <c r="L534" s="77">
        <v>50</v>
      </c>
      <c r="M534" s="77"/>
      <c r="N534" s="77"/>
      <c r="O534" s="77" t="s">
        <v>129</v>
      </c>
      <c r="P534" s="77" t="s">
        <v>1295</v>
      </c>
      <c r="Q534" s="77">
        <v>0</v>
      </c>
      <c r="R534" s="77">
        <v>1</v>
      </c>
      <c r="S534" s="77" t="s">
        <v>1123</v>
      </c>
      <c r="T534" s="77">
        <v>1</v>
      </c>
      <c r="U534" s="77"/>
      <c r="V534" s="77" t="s">
        <v>76</v>
      </c>
      <c r="W534" s="77" t="s">
        <v>1123</v>
      </c>
      <c r="X534" s="77">
        <v>6</v>
      </c>
      <c r="Y534" s="77" t="s">
        <v>1116</v>
      </c>
      <c r="Z534" s="77" t="s">
        <v>1125</v>
      </c>
      <c r="AA534" s="77" t="s">
        <v>1126</v>
      </c>
      <c r="AB534" s="77" t="s">
        <v>1127</v>
      </c>
      <c r="AC534" s="77" t="s">
        <v>1128</v>
      </c>
      <c r="AD534" s="77">
        <v>12</v>
      </c>
      <c r="AE534" s="77" t="s">
        <v>1130</v>
      </c>
      <c r="AF534" s="105"/>
    </row>
    <row r="535" spans="1:32" ht="15.75" hidden="1" thickBot="1" x14ac:dyDescent="0.3">
      <c r="A535" s="96" t="s">
        <v>1313</v>
      </c>
      <c r="B535" s="77" t="s">
        <v>315</v>
      </c>
      <c r="C535" s="77" t="s">
        <v>73</v>
      </c>
      <c r="D535" s="77" t="s">
        <v>323</v>
      </c>
      <c r="E535" s="77">
        <v>4</v>
      </c>
      <c r="F535" s="77" t="s">
        <v>1317</v>
      </c>
      <c r="G535" s="77" t="s">
        <v>1287</v>
      </c>
      <c r="H535" s="77"/>
      <c r="I535" s="77">
        <v>37</v>
      </c>
      <c r="J535" s="77">
        <v>8</v>
      </c>
      <c r="K535" s="77">
        <v>50</v>
      </c>
      <c r="L535" s="77">
        <v>50</v>
      </c>
      <c r="M535" s="77"/>
      <c r="N535" s="77"/>
      <c r="O535" s="77"/>
      <c r="P535" s="77"/>
      <c r="Q535" s="77">
        <v>0</v>
      </c>
      <c r="R535" s="77">
        <v>0</v>
      </c>
      <c r="S535" s="77"/>
      <c r="T535" s="77"/>
      <c r="U535" s="77"/>
      <c r="V535" s="77"/>
      <c r="W535" s="77"/>
      <c r="X535" s="77">
        <v>2</v>
      </c>
      <c r="Y535" s="77" t="s">
        <v>1116</v>
      </c>
      <c r="Z535" s="77"/>
      <c r="AA535" s="77"/>
      <c r="AB535" s="77"/>
      <c r="AC535" s="77"/>
      <c r="AD535" s="77"/>
      <c r="AE535" s="77"/>
      <c r="AF535" s="105"/>
    </row>
    <row r="536" spans="1:32" ht="15.75" hidden="1" thickBot="1" x14ac:dyDescent="0.3">
      <c r="A536" s="96" t="s">
        <v>1313</v>
      </c>
      <c r="B536" s="77" t="s">
        <v>315</v>
      </c>
      <c r="C536" s="77" t="s">
        <v>73</v>
      </c>
      <c r="D536" s="77" t="s">
        <v>323</v>
      </c>
      <c r="E536" s="77">
        <v>5</v>
      </c>
      <c r="F536" s="77" t="s">
        <v>1237</v>
      </c>
      <c r="G536" s="77" t="s">
        <v>1287</v>
      </c>
      <c r="H536" s="77"/>
      <c r="I536" s="77">
        <v>37</v>
      </c>
      <c r="J536" s="77">
        <v>8</v>
      </c>
      <c r="K536" s="77">
        <v>50</v>
      </c>
      <c r="L536" s="77">
        <v>50</v>
      </c>
      <c r="M536" s="77"/>
      <c r="N536" s="77"/>
      <c r="O536" s="77"/>
      <c r="P536" s="77"/>
      <c r="Q536" s="77">
        <v>0</v>
      </c>
      <c r="R536" s="77">
        <v>0</v>
      </c>
      <c r="S536" s="77"/>
      <c r="T536" s="77"/>
      <c r="U536" s="77"/>
      <c r="V536" s="77"/>
      <c r="W536" s="77"/>
      <c r="X536" s="77">
        <v>2</v>
      </c>
      <c r="Y536" s="77" t="s">
        <v>1116</v>
      </c>
      <c r="Z536" s="77"/>
      <c r="AA536" s="77"/>
      <c r="AB536" s="77"/>
      <c r="AC536" s="77"/>
      <c r="AD536" s="77"/>
      <c r="AE536" s="77"/>
      <c r="AF536" s="105"/>
    </row>
    <row r="537" spans="1:32" ht="15.75" hidden="1" thickBot="1" x14ac:dyDescent="0.3">
      <c r="A537" s="96" t="s">
        <v>1313</v>
      </c>
      <c r="B537" s="77" t="s">
        <v>315</v>
      </c>
      <c r="C537" s="77" t="s">
        <v>73</v>
      </c>
      <c r="D537" s="77" t="s">
        <v>323</v>
      </c>
      <c r="E537" s="77">
        <v>6</v>
      </c>
      <c r="F537" s="77" t="s">
        <v>1230</v>
      </c>
      <c r="G537" s="77" t="s">
        <v>268</v>
      </c>
      <c r="H537" s="77" t="s">
        <v>110</v>
      </c>
      <c r="I537" s="77">
        <v>37</v>
      </c>
      <c r="J537" s="77">
        <v>12</v>
      </c>
      <c r="K537" s="77">
        <v>150</v>
      </c>
      <c r="L537" s="77">
        <v>50</v>
      </c>
      <c r="M537" s="77"/>
      <c r="N537" s="77"/>
      <c r="O537" s="77" t="s">
        <v>129</v>
      </c>
      <c r="P537" s="77" t="s">
        <v>1295</v>
      </c>
      <c r="Q537" s="77">
        <v>0</v>
      </c>
      <c r="R537" s="77">
        <v>1</v>
      </c>
      <c r="S537" s="77" t="s">
        <v>1123</v>
      </c>
      <c r="T537" s="77">
        <v>1</v>
      </c>
      <c r="U537" s="77"/>
      <c r="V537" s="77" t="s">
        <v>76</v>
      </c>
      <c r="W537" s="77" t="s">
        <v>1123</v>
      </c>
      <c r="X537" s="77">
        <v>6</v>
      </c>
      <c r="Y537" s="77" t="s">
        <v>1116</v>
      </c>
      <c r="Z537" s="77" t="s">
        <v>1125</v>
      </c>
      <c r="AA537" s="77" t="s">
        <v>1126</v>
      </c>
      <c r="AB537" s="77" t="s">
        <v>1127</v>
      </c>
      <c r="AC537" s="77" t="s">
        <v>1128</v>
      </c>
      <c r="AD537" s="77">
        <v>12</v>
      </c>
      <c r="AE537" s="77" t="s">
        <v>1130</v>
      </c>
      <c r="AF537" s="105"/>
    </row>
    <row r="538" spans="1:32" ht="15.75" hidden="1" thickBot="1" x14ac:dyDescent="0.3">
      <c r="A538" s="96" t="s">
        <v>1313</v>
      </c>
      <c r="B538" s="77" t="s">
        <v>315</v>
      </c>
      <c r="C538" s="77" t="s">
        <v>73</v>
      </c>
      <c r="D538" s="77" t="s">
        <v>323</v>
      </c>
      <c r="E538" s="77">
        <v>7</v>
      </c>
      <c r="F538" s="77" t="s">
        <v>1318</v>
      </c>
      <c r="G538" s="77" t="s">
        <v>1287</v>
      </c>
      <c r="H538" s="77"/>
      <c r="I538" s="77">
        <v>37</v>
      </c>
      <c r="J538" s="77">
        <v>12</v>
      </c>
      <c r="K538" s="77">
        <v>150</v>
      </c>
      <c r="L538" s="77">
        <v>50</v>
      </c>
      <c r="M538" s="77"/>
      <c r="N538" s="77"/>
      <c r="O538" s="77"/>
      <c r="P538" s="77"/>
      <c r="Q538" s="77">
        <v>0</v>
      </c>
      <c r="R538" s="77">
        <v>0</v>
      </c>
      <c r="S538" s="77"/>
      <c r="T538" s="77"/>
      <c r="U538" s="77"/>
      <c r="V538" s="77"/>
      <c r="W538" s="77"/>
      <c r="X538" s="77">
        <v>6</v>
      </c>
      <c r="Y538" s="77" t="s">
        <v>1116</v>
      </c>
      <c r="Z538" s="77"/>
      <c r="AA538" s="77"/>
      <c r="AB538" s="77"/>
      <c r="AC538" s="77"/>
      <c r="AD538" s="77"/>
      <c r="AE538" s="77"/>
      <c r="AF538" s="105"/>
    </row>
    <row r="539" spans="1:32" ht="15.75" hidden="1" thickBot="1" x14ac:dyDescent="0.3">
      <c r="A539" s="96" t="s">
        <v>1313</v>
      </c>
      <c r="B539" s="77" t="s">
        <v>315</v>
      </c>
      <c r="C539" s="77" t="s">
        <v>73</v>
      </c>
      <c r="D539" s="77" t="s">
        <v>323</v>
      </c>
      <c r="E539" s="77">
        <v>9</v>
      </c>
      <c r="F539" s="77" t="s">
        <v>73</v>
      </c>
      <c r="G539" s="77" t="s">
        <v>325</v>
      </c>
      <c r="H539" s="77" t="s">
        <v>110</v>
      </c>
      <c r="I539" s="77">
        <v>37</v>
      </c>
      <c r="J539" s="77">
        <v>16</v>
      </c>
      <c r="K539" s="77">
        <v>300</v>
      </c>
      <c r="L539" s="77">
        <v>50</v>
      </c>
      <c r="M539" s="77"/>
      <c r="N539" s="77"/>
      <c r="O539" s="77" t="s">
        <v>129</v>
      </c>
      <c r="P539" s="77" t="s">
        <v>1295</v>
      </c>
      <c r="Q539" s="77">
        <v>0</v>
      </c>
      <c r="R539" s="77">
        <v>2</v>
      </c>
      <c r="S539" s="77" t="s">
        <v>1123</v>
      </c>
      <c r="T539" s="77">
        <v>2</v>
      </c>
      <c r="U539" s="77"/>
      <c r="V539" s="77" t="s">
        <v>76</v>
      </c>
      <c r="W539" s="77" t="s">
        <v>1123</v>
      </c>
      <c r="X539" s="77">
        <v>24</v>
      </c>
      <c r="Y539" s="77" t="s">
        <v>1116</v>
      </c>
      <c r="Z539" s="77" t="s">
        <v>1125</v>
      </c>
      <c r="AA539" s="77" t="s">
        <v>1126</v>
      </c>
      <c r="AB539" s="77" t="s">
        <v>1127</v>
      </c>
      <c r="AC539" s="77" t="s">
        <v>1128</v>
      </c>
      <c r="AD539" s="77">
        <v>16</v>
      </c>
      <c r="AE539" s="77" t="s">
        <v>1319</v>
      </c>
      <c r="AF539" s="105"/>
    </row>
    <row r="540" spans="1:32" ht="15.75" hidden="1" thickBot="1" x14ac:dyDescent="0.3">
      <c r="A540" s="96" t="s">
        <v>1313</v>
      </c>
      <c r="B540" s="77" t="s">
        <v>315</v>
      </c>
      <c r="C540" s="77" t="s">
        <v>73</v>
      </c>
      <c r="D540" s="77" t="s">
        <v>323</v>
      </c>
      <c r="E540" s="77">
        <v>10</v>
      </c>
      <c r="F540" s="77" t="s">
        <v>1298</v>
      </c>
      <c r="G540" s="77" t="s">
        <v>344</v>
      </c>
      <c r="H540" s="77" t="s">
        <v>110</v>
      </c>
      <c r="I540" s="77">
        <v>37</v>
      </c>
      <c r="J540" s="77">
        <v>20</v>
      </c>
      <c r="K540" s="77">
        <v>350</v>
      </c>
      <c r="L540" s="77">
        <v>50</v>
      </c>
      <c r="M540" s="77"/>
      <c r="N540" s="77"/>
      <c r="O540" s="77" t="s">
        <v>129</v>
      </c>
      <c r="P540" s="77"/>
      <c r="Q540" s="77">
        <v>0</v>
      </c>
      <c r="R540" s="77">
        <v>0</v>
      </c>
      <c r="S540" s="77"/>
      <c r="T540" s="77"/>
      <c r="U540" s="77" t="s">
        <v>115</v>
      </c>
      <c r="V540" s="77" t="s">
        <v>76</v>
      </c>
      <c r="W540" s="77" t="s">
        <v>1123</v>
      </c>
      <c r="X540" s="77">
        <v>14</v>
      </c>
      <c r="Y540" s="77" t="s">
        <v>1116</v>
      </c>
      <c r="Z540" s="77"/>
      <c r="AA540" s="77"/>
      <c r="AB540" s="77"/>
      <c r="AC540" s="77"/>
      <c r="AD540" s="77"/>
      <c r="AE540" s="77"/>
      <c r="AF540" s="105"/>
    </row>
    <row r="541" spans="1:32" ht="15.75" hidden="1" thickBot="1" x14ac:dyDescent="0.3">
      <c r="A541" s="96" t="s">
        <v>1313</v>
      </c>
      <c r="B541" s="77" t="s">
        <v>315</v>
      </c>
      <c r="C541" s="77" t="s">
        <v>73</v>
      </c>
      <c r="D541" s="77" t="s">
        <v>323</v>
      </c>
      <c r="E541" s="77">
        <v>11</v>
      </c>
      <c r="F541" s="77" t="s">
        <v>1263</v>
      </c>
      <c r="G541" s="77" t="s">
        <v>268</v>
      </c>
      <c r="H541" s="77"/>
      <c r="I541" s="77">
        <v>37</v>
      </c>
      <c r="J541" s="77">
        <v>4</v>
      </c>
      <c r="K541" s="77">
        <v>25</v>
      </c>
      <c r="L541" s="77">
        <v>50</v>
      </c>
      <c r="M541" s="77"/>
      <c r="N541" s="77"/>
      <c r="O541" s="77" t="s">
        <v>129</v>
      </c>
      <c r="P541" s="77" t="s">
        <v>1295</v>
      </c>
      <c r="Q541" s="77">
        <v>0</v>
      </c>
      <c r="R541" s="77">
        <v>1</v>
      </c>
      <c r="S541" s="77" t="s">
        <v>1123</v>
      </c>
      <c r="T541" s="77">
        <v>1</v>
      </c>
      <c r="U541" s="77"/>
      <c r="V541" s="77"/>
      <c r="W541" s="77" t="s">
        <v>1123</v>
      </c>
      <c r="X541" s="77">
        <v>1</v>
      </c>
      <c r="Y541" s="77" t="s">
        <v>1116</v>
      </c>
      <c r="Z541" s="77" t="s">
        <v>1125</v>
      </c>
      <c r="AA541" s="77" t="s">
        <v>1126</v>
      </c>
      <c r="AB541" s="77" t="s">
        <v>1127</v>
      </c>
      <c r="AC541" s="77" t="s">
        <v>1128</v>
      </c>
      <c r="AD541" s="77">
        <v>4</v>
      </c>
      <c r="AE541" s="77" t="s">
        <v>1201</v>
      </c>
      <c r="AF541" s="105"/>
    </row>
    <row r="542" spans="1:32" ht="15.75" hidden="1" thickBot="1" x14ac:dyDescent="0.3">
      <c r="A542" s="96" t="s">
        <v>1313</v>
      </c>
      <c r="B542" s="77" t="s">
        <v>315</v>
      </c>
      <c r="C542" s="77" t="s">
        <v>73</v>
      </c>
      <c r="D542" s="77" t="s">
        <v>323</v>
      </c>
      <c r="E542" s="77">
        <v>12</v>
      </c>
      <c r="F542" s="77" t="s">
        <v>93</v>
      </c>
      <c r="G542" s="77" t="s">
        <v>1287</v>
      </c>
      <c r="H542" s="77"/>
      <c r="I542" s="77">
        <v>37</v>
      </c>
      <c r="J542" s="77">
        <v>8</v>
      </c>
      <c r="K542" s="77">
        <v>50</v>
      </c>
      <c r="L542" s="77">
        <v>50</v>
      </c>
      <c r="M542" s="77"/>
      <c r="N542" s="77"/>
      <c r="O542" s="77"/>
      <c r="P542" s="77"/>
      <c r="Q542" s="77">
        <v>0</v>
      </c>
      <c r="R542" s="77">
        <v>0</v>
      </c>
      <c r="S542" s="77"/>
      <c r="T542" s="77"/>
      <c r="U542" s="77"/>
      <c r="V542" s="77"/>
      <c r="W542" s="77"/>
      <c r="X542" s="77">
        <v>2</v>
      </c>
      <c r="Y542" s="77" t="s">
        <v>1116</v>
      </c>
      <c r="Z542" s="77"/>
      <c r="AA542" s="77"/>
      <c r="AB542" s="77"/>
      <c r="AC542" s="77"/>
      <c r="AD542" s="77"/>
      <c r="AE542" s="77"/>
      <c r="AF542" s="105"/>
    </row>
    <row r="543" spans="1:32" ht="15.75" hidden="1" thickBot="1" x14ac:dyDescent="0.3">
      <c r="A543" s="96" t="s">
        <v>1313</v>
      </c>
      <c r="B543" s="77" t="s">
        <v>315</v>
      </c>
      <c r="C543" s="77" t="s">
        <v>73</v>
      </c>
      <c r="D543" s="77" t="s">
        <v>326</v>
      </c>
      <c r="E543" s="77" t="s">
        <v>73</v>
      </c>
      <c r="F543" s="77"/>
      <c r="G543" s="77" t="s">
        <v>327</v>
      </c>
      <c r="H543" s="77" t="s">
        <v>110</v>
      </c>
      <c r="I543" s="77">
        <v>37</v>
      </c>
      <c r="J543" s="77">
        <v>8</v>
      </c>
      <c r="K543" s="77">
        <v>80</v>
      </c>
      <c r="L543" s="77">
        <v>50</v>
      </c>
      <c r="M543" s="77"/>
      <c r="N543" s="77"/>
      <c r="O543" s="77" t="s">
        <v>129</v>
      </c>
      <c r="P543" s="77" t="s">
        <v>1295</v>
      </c>
      <c r="Q543" s="77">
        <v>0</v>
      </c>
      <c r="R543" s="77">
        <v>1</v>
      </c>
      <c r="S543" s="77" t="s">
        <v>1123</v>
      </c>
      <c r="T543" s="77">
        <v>1</v>
      </c>
      <c r="U543" s="77"/>
      <c r="V543" s="77" t="s">
        <v>76</v>
      </c>
      <c r="W543" s="77" t="s">
        <v>1123</v>
      </c>
      <c r="X543" s="77">
        <v>3</v>
      </c>
      <c r="Y543" s="77" t="s">
        <v>1116</v>
      </c>
      <c r="Z543" s="77" t="s">
        <v>1125</v>
      </c>
      <c r="AA543" s="77" t="s">
        <v>1126</v>
      </c>
      <c r="AB543" s="77" t="s">
        <v>1127</v>
      </c>
      <c r="AC543" s="77" t="s">
        <v>1128</v>
      </c>
      <c r="AD543" s="77">
        <v>8</v>
      </c>
      <c r="AE543" s="77" t="s">
        <v>1137</v>
      </c>
      <c r="AF543" s="105"/>
    </row>
    <row r="544" spans="1:32" ht="15.75" hidden="1" thickBot="1" x14ac:dyDescent="0.3">
      <c r="A544" s="96" t="s">
        <v>1313</v>
      </c>
      <c r="B544" s="77" t="s">
        <v>315</v>
      </c>
      <c r="C544" s="77" t="s">
        <v>73</v>
      </c>
      <c r="D544" s="77" t="s">
        <v>326</v>
      </c>
      <c r="E544" s="77" t="s">
        <v>83</v>
      </c>
      <c r="F544" s="77"/>
      <c r="G544" s="77" t="s">
        <v>328</v>
      </c>
      <c r="H544" s="77" t="s">
        <v>110</v>
      </c>
      <c r="I544" s="77">
        <v>37</v>
      </c>
      <c r="J544" s="77">
        <v>8</v>
      </c>
      <c r="K544" s="77">
        <v>100</v>
      </c>
      <c r="L544" s="77">
        <v>50</v>
      </c>
      <c r="M544" s="77"/>
      <c r="N544" s="77"/>
      <c r="O544" s="77" t="s">
        <v>129</v>
      </c>
      <c r="P544" s="77" t="s">
        <v>1198</v>
      </c>
      <c r="Q544" s="77">
        <v>0</v>
      </c>
      <c r="R544" s="77">
        <v>1</v>
      </c>
      <c r="S544" s="77" t="s">
        <v>1123</v>
      </c>
      <c r="T544" s="77">
        <v>1</v>
      </c>
      <c r="U544" s="77"/>
      <c r="V544" s="77" t="s">
        <v>76</v>
      </c>
      <c r="W544" s="77" t="s">
        <v>1123</v>
      </c>
      <c r="X544" s="77">
        <v>4</v>
      </c>
      <c r="Y544" s="77" t="s">
        <v>1116</v>
      </c>
      <c r="Z544" s="77" t="s">
        <v>1125</v>
      </c>
      <c r="AA544" s="77" t="s">
        <v>1126</v>
      </c>
      <c r="AB544" s="77" t="s">
        <v>1127</v>
      </c>
      <c r="AC544" s="77" t="s">
        <v>1128</v>
      </c>
      <c r="AD544" s="77">
        <v>8</v>
      </c>
      <c r="AE544" s="77" t="s">
        <v>1165</v>
      </c>
      <c r="AF544" s="105"/>
    </row>
    <row r="545" spans="1:32" ht="15.75" hidden="1" thickBot="1" x14ac:dyDescent="0.3">
      <c r="A545" s="96" t="s">
        <v>1313</v>
      </c>
      <c r="B545" s="77" t="s">
        <v>315</v>
      </c>
      <c r="C545" s="77" t="s">
        <v>73</v>
      </c>
      <c r="D545" s="77" t="s">
        <v>326</v>
      </c>
      <c r="E545" s="77" t="s">
        <v>75</v>
      </c>
      <c r="F545" s="77"/>
      <c r="G545" s="77" t="s">
        <v>695</v>
      </c>
      <c r="H545" s="77"/>
      <c r="I545" s="77">
        <v>37</v>
      </c>
      <c r="J545" s="77" t="e">
        <v>#N/A</v>
      </c>
      <c r="K545" s="77">
        <v>300</v>
      </c>
      <c r="L545" s="77"/>
      <c r="M545" s="77"/>
      <c r="N545" s="77"/>
      <c r="O545" s="77" t="s">
        <v>129</v>
      </c>
      <c r="P545" s="77"/>
      <c r="Q545" s="77">
        <v>0</v>
      </c>
      <c r="R545" s="77">
        <v>0</v>
      </c>
      <c r="S545" s="77"/>
      <c r="T545" s="77"/>
      <c r="U545" s="77"/>
      <c r="V545" s="77"/>
      <c r="W545" s="77"/>
      <c r="X545" s="77">
        <v>12</v>
      </c>
      <c r="Y545" s="77" t="s">
        <v>1116</v>
      </c>
      <c r="Z545" s="77"/>
      <c r="AA545" s="77"/>
      <c r="AB545" s="77"/>
      <c r="AC545" s="77"/>
      <c r="AD545" s="77"/>
      <c r="AE545" s="77"/>
      <c r="AF545" s="105"/>
    </row>
    <row r="546" spans="1:32" ht="15.75" hidden="1" thickBot="1" x14ac:dyDescent="0.3">
      <c r="A546" s="96" t="s">
        <v>1313</v>
      </c>
      <c r="B546" s="77" t="s">
        <v>315</v>
      </c>
      <c r="C546" s="77" t="s">
        <v>73</v>
      </c>
      <c r="D546" s="77" t="s">
        <v>326</v>
      </c>
      <c r="E546" s="77" t="s">
        <v>70</v>
      </c>
      <c r="F546" s="77"/>
      <c r="G546" s="77" t="s">
        <v>695</v>
      </c>
      <c r="H546" s="77"/>
      <c r="I546" s="77">
        <v>37</v>
      </c>
      <c r="J546" s="77" t="e">
        <v>#N/A</v>
      </c>
      <c r="K546" s="77">
        <v>40</v>
      </c>
      <c r="L546" s="77"/>
      <c r="M546" s="77"/>
      <c r="N546" s="77"/>
      <c r="O546" s="77" t="s">
        <v>129</v>
      </c>
      <c r="P546" s="77"/>
      <c r="Q546" s="77">
        <v>0</v>
      </c>
      <c r="R546" s="77">
        <v>0</v>
      </c>
      <c r="S546" s="77"/>
      <c r="T546" s="77"/>
      <c r="U546" s="77"/>
      <c r="V546" s="77"/>
      <c r="W546" s="77"/>
      <c r="X546" s="77">
        <v>1.5</v>
      </c>
      <c r="Y546" s="77" t="s">
        <v>1116</v>
      </c>
      <c r="Z546" s="77"/>
      <c r="AA546" s="77"/>
      <c r="AB546" s="77"/>
      <c r="AC546" s="77"/>
      <c r="AD546" s="77"/>
      <c r="AE546" s="77"/>
      <c r="AF546" s="105"/>
    </row>
    <row r="547" spans="1:32" ht="15.75" hidden="1" thickBot="1" x14ac:dyDescent="0.3">
      <c r="A547" s="96" t="s">
        <v>1313</v>
      </c>
      <c r="B547" s="77" t="s">
        <v>315</v>
      </c>
      <c r="C547" s="77" t="s">
        <v>73</v>
      </c>
      <c r="D547" s="77" t="s">
        <v>326</v>
      </c>
      <c r="E547" s="77" t="s">
        <v>76</v>
      </c>
      <c r="F547" s="77" t="s">
        <v>1323</v>
      </c>
      <c r="G547" s="77" t="s">
        <v>329</v>
      </c>
      <c r="H547" s="77" t="s">
        <v>110</v>
      </c>
      <c r="I547" s="77">
        <v>37</v>
      </c>
      <c r="J547" s="77">
        <v>16</v>
      </c>
      <c r="K547" s="77">
        <v>250</v>
      </c>
      <c r="L547" s="77">
        <v>50</v>
      </c>
      <c r="M547" s="77"/>
      <c r="N547" s="77"/>
      <c r="O547" s="77" t="s">
        <v>129</v>
      </c>
      <c r="P547" s="77" t="s">
        <v>1295</v>
      </c>
      <c r="Q547" s="77">
        <v>0</v>
      </c>
      <c r="R547" s="77">
        <v>2</v>
      </c>
      <c r="S547" s="77" t="s">
        <v>1123</v>
      </c>
      <c r="T547" s="77">
        <v>2</v>
      </c>
      <c r="U547" s="77" t="s">
        <v>115</v>
      </c>
      <c r="V547" s="77"/>
      <c r="W547" s="77" t="s">
        <v>1123</v>
      </c>
      <c r="X547" s="77">
        <v>20</v>
      </c>
      <c r="Y547" s="77" t="s">
        <v>1116</v>
      </c>
      <c r="Z547" s="77" t="s">
        <v>1125</v>
      </c>
      <c r="AA547" s="77" t="s">
        <v>1126</v>
      </c>
      <c r="AB547" s="77" t="s">
        <v>1127</v>
      </c>
      <c r="AC547" s="77" t="s">
        <v>1128</v>
      </c>
      <c r="AD547" s="77">
        <v>16</v>
      </c>
      <c r="AE547" s="77" t="s">
        <v>1329</v>
      </c>
      <c r="AF547" s="105"/>
    </row>
    <row r="548" spans="1:32" ht="15.75" hidden="1" thickBot="1" x14ac:dyDescent="0.3">
      <c r="A548" s="96" t="s">
        <v>1313</v>
      </c>
      <c r="B548" s="77" t="s">
        <v>315</v>
      </c>
      <c r="C548" s="77" t="s">
        <v>73</v>
      </c>
      <c r="D548" s="77" t="s">
        <v>326</v>
      </c>
      <c r="E548" s="77" t="s">
        <v>81</v>
      </c>
      <c r="F548" s="77" t="s">
        <v>1325</v>
      </c>
      <c r="G548" s="77" t="s">
        <v>324</v>
      </c>
      <c r="H548" s="77" t="s">
        <v>110</v>
      </c>
      <c r="I548" s="77">
        <v>37</v>
      </c>
      <c r="J548" s="77">
        <v>16</v>
      </c>
      <c r="K548" s="77">
        <v>300</v>
      </c>
      <c r="L548" s="77">
        <v>50</v>
      </c>
      <c r="M548" s="77"/>
      <c r="N548" s="77"/>
      <c r="O548" s="77" t="s">
        <v>129</v>
      </c>
      <c r="P548" s="77" t="s">
        <v>1295</v>
      </c>
      <c r="Q548" s="77">
        <v>0</v>
      </c>
      <c r="R548" s="77">
        <v>1</v>
      </c>
      <c r="S548" s="77" t="s">
        <v>1123</v>
      </c>
      <c r="T548" s="77">
        <v>1</v>
      </c>
      <c r="U548" s="77"/>
      <c r="V548" s="77" t="s">
        <v>76</v>
      </c>
      <c r="W548" s="77" t="s">
        <v>1123</v>
      </c>
      <c r="X548" s="77">
        <v>12</v>
      </c>
      <c r="Y548" s="77" t="s">
        <v>1116</v>
      </c>
      <c r="Z548" s="77" t="s">
        <v>1125</v>
      </c>
      <c r="AA548" s="77" t="s">
        <v>1126</v>
      </c>
      <c r="AB548" s="77" t="s">
        <v>1127</v>
      </c>
      <c r="AC548" s="77" t="s">
        <v>1128</v>
      </c>
      <c r="AD548" s="77">
        <v>16</v>
      </c>
      <c r="AE548" s="77" t="s">
        <v>1319</v>
      </c>
      <c r="AF548" s="105"/>
    </row>
    <row r="549" spans="1:32" ht="15.75" hidden="1" thickBot="1" x14ac:dyDescent="0.3">
      <c r="A549" s="96" t="s">
        <v>1313</v>
      </c>
      <c r="B549" s="77" t="s">
        <v>315</v>
      </c>
      <c r="C549" s="77" t="s">
        <v>73</v>
      </c>
      <c r="D549" s="77" t="s">
        <v>326</v>
      </c>
      <c r="E549" s="77" t="s">
        <v>82</v>
      </c>
      <c r="F549" s="77" t="s">
        <v>1325</v>
      </c>
      <c r="G549" s="77" t="s">
        <v>324</v>
      </c>
      <c r="H549" s="77" t="s">
        <v>110</v>
      </c>
      <c r="I549" s="77">
        <v>37</v>
      </c>
      <c r="J549" s="77">
        <v>16</v>
      </c>
      <c r="K549" s="77">
        <v>300</v>
      </c>
      <c r="L549" s="77">
        <v>50</v>
      </c>
      <c r="M549" s="77"/>
      <c r="N549" s="77"/>
      <c r="O549" s="77" t="s">
        <v>129</v>
      </c>
      <c r="P549" s="77" t="s">
        <v>1295</v>
      </c>
      <c r="Q549" s="77">
        <v>0</v>
      </c>
      <c r="R549" s="77">
        <v>1</v>
      </c>
      <c r="S549" s="77" t="s">
        <v>1123</v>
      </c>
      <c r="T549" s="77">
        <v>1</v>
      </c>
      <c r="U549" s="77"/>
      <c r="V549" s="77" t="s">
        <v>76</v>
      </c>
      <c r="W549" s="77" t="s">
        <v>1123</v>
      </c>
      <c r="X549" s="77">
        <v>12</v>
      </c>
      <c r="Y549" s="77" t="s">
        <v>1116</v>
      </c>
      <c r="Z549" s="77" t="s">
        <v>1125</v>
      </c>
      <c r="AA549" s="77" t="s">
        <v>1126</v>
      </c>
      <c r="AB549" s="77" t="s">
        <v>1127</v>
      </c>
      <c r="AC549" s="77" t="s">
        <v>1128</v>
      </c>
      <c r="AD549" s="77">
        <v>16</v>
      </c>
      <c r="AE549" s="77" t="s">
        <v>1319</v>
      </c>
      <c r="AF549" s="105"/>
    </row>
    <row r="550" spans="1:32" ht="15.75" hidden="1" thickBot="1" x14ac:dyDescent="0.3">
      <c r="A550" s="96" t="s">
        <v>1313</v>
      </c>
      <c r="B550" s="77" t="s">
        <v>315</v>
      </c>
      <c r="C550" s="77" t="s">
        <v>73</v>
      </c>
      <c r="D550" s="77" t="s">
        <v>326</v>
      </c>
      <c r="E550" s="77" t="s">
        <v>112</v>
      </c>
      <c r="F550" s="77"/>
      <c r="G550" s="77" t="s">
        <v>695</v>
      </c>
      <c r="H550" s="77"/>
      <c r="I550" s="77">
        <v>37</v>
      </c>
      <c r="J550" s="77" t="e">
        <v>#N/A</v>
      </c>
      <c r="K550" s="77"/>
      <c r="L550" s="77"/>
      <c r="M550" s="77"/>
      <c r="N550" s="77"/>
      <c r="O550" s="77"/>
      <c r="P550" s="77"/>
      <c r="Q550" s="77">
        <v>0</v>
      </c>
      <c r="R550" s="77">
        <v>0</v>
      </c>
      <c r="S550" s="77"/>
      <c r="T550" s="77"/>
      <c r="U550" s="77"/>
      <c r="V550" s="77"/>
      <c r="W550" s="77"/>
      <c r="X550" s="77">
        <v>0</v>
      </c>
      <c r="Y550" s="77" t="s">
        <v>1116</v>
      </c>
      <c r="Z550" s="77"/>
      <c r="AA550" s="77"/>
      <c r="AB550" s="77"/>
      <c r="AC550" s="77"/>
      <c r="AD550" s="77"/>
      <c r="AE550" s="77"/>
      <c r="AF550" s="105"/>
    </row>
    <row r="551" spans="1:32" ht="15.75" hidden="1" thickBot="1" x14ac:dyDescent="0.3">
      <c r="A551" s="96" t="s">
        <v>1313</v>
      </c>
      <c r="B551" s="77" t="s">
        <v>315</v>
      </c>
      <c r="C551" s="77" t="s">
        <v>73</v>
      </c>
      <c r="D551" s="77" t="s">
        <v>326</v>
      </c>
      <c r="E551" s="77" t="s">
        <v>105</v>
      </c>
      <c r="F551" s="77"/>
      <c r="G551" s="77" t="s">
        <v>330</v>
      </c>
      <c r="H551" s="77" t="s">
        <v>110</v>
      </c>
      <c r="I551" s="77">
        <v>37</v>
      </c>
      <c r="J551" s="77">
        <v>4</v>
      </c>
      <c r="K551" s="77">
        <v>40</v>
      </c>
      <c r="L551" s="77">
        <v>50</v>
      </c>
      <c r="M551" s="77"/>
      <c r="N551" s="77"/>
      <c r="O551" s="77" t="s">
        <v>129</v>
      </c>
      <c r="P551" s="77" t="s">
        <v>1295</v>
      </c>
      <c r="Q551" s="77">
        <v>0</v>
      </c>
      <c r="R551" s="77">
        <v>2</v>
      </c>
      <c r="S551" s="77" t="s">
        <v>1123</v>
      </c>
      <c r="T551" s="77">
        <v>2</v>
      </c>
      <c r="U551" s="77"/>
      <c r="V551" s="77"/>
      <c r="W551" s="77"/>
      <c r="X551" s="77">
        <v>3</v>
      </c>
      <c r="Y551" s="77" t="s">
        <v>1116</v>
      </c>
      <c r="Z551" s="77" t="s">
        <v>1125</v>
      </c>
      <c r="AA551" s="77" t="s">
        <v>1126</v>
      </c>
      <c r="AB551" s="77" t="s">
        <v>1127</v>
      </c>
      <c r="AC551" s="77" t="s">
        <v>1128</v>
      </c>
      <c r="AD551" s="77">
        <v>4</v>
      </c>
      <c r="AE551" s="77" t="s">
        <v>1330</v>
      </c>
      <c r="AF551" s="105"/>
    </row>
    <row r="552" spans="1:32" ht="15.75" hidden="1" thickBot="1" x14ac:dyDescent="0.3">
      <c r="A552" s="96" t="s">
        <v>1313</v>
      </c>
      <c r="B552" s="77" t="s">
        <v>315</v>
      </c>
      <c r="C552" s="77" t="s">
        <v>73</v>
      </c>
      <c r="D552" s="77" t="s">
        <v>326</v>
      </c>
      <c r="E552" s="77" t="s">
        <v>106</v>
      </c>
      <c r="F552" s="77" t="s">
        <v>1327</v>
      </c>
      <c r="G552" s="77" t="s">
        <v>1331</v>
      </c>
      <c r="H552" s="77"/>
      <c r="I552" s="77">
        <v>37</v>
      </c>
      <c r="J552" s="77" t="e">
        <v>#N/A</v>
      </c>
      <c r="K552" s="77"/>
      <c r="L552" s="77"/>
      <c r="M552" s="77"/>
      <c r="N552" s="77"/>
      <c r="O552" s="77"/>
      <c r="P552" s="77"/>
      <c r="Q552" s="77">
        <v>0</v>
      </c>
      <c r="R552" s="77">
        <v>0</v>
      </c>
      <c r="S552" s="77"/>
      <c r="T552" s="77"/>
      <c r="U552" s="77" t="s">
        <v>115</v>
      </c>
      <c r="V552" s="77" t="s">
        <v>76</v>
      </c>
      <c r="W552" s="77"/>
      <c r="X552" s="77">
        <v>0</v>
      </c>
      <c r="Y552" s="77" t="s">
        <v>1116</v>
      </c>
      <c r="Z552" s="77"/>
      <c r="AA552" s="77"/>
      <c r="AB552" s="77"/>
      <c r="AC552" s="77"/>
      <c r="AD552" s="77"/>
      <c r="AE552" s="77"/>
      <c r="AF552" s="105"/>
    </row>
    <row r="553" spans="1:32" ht="15.75" hidden="1" thickBot="1" x14ac:dyDescent="0.3">
      <c r="A553" s="96" t="s">
        <v>1313</v>
      </c>
      <c r="B553" s="77" t="s">
        <v>315</v>
      </c>
      <c r="C553" s="77" t="s">
        <v>73</v>
      </c>
      <c r="D553" s="77" t="s">
        <v>326</v>
      </c>
      <c r="E553" s="77" t="s">
        <v>107</v>
      </c>
      <c r="F553" s="77"/>
      <c r="G553" s="77" t="s">
        <v>331</v>
      </c>
      <c r="H553" s="77" t="s">
        <v>110</v>
      </c>
      <c r="I553" s="77">
        <v>37</v>
      </c>
      <c r="J553" s="77">
        <v>8</v>
      </c>
      <c r="K553" s="77">
        <v>50</v>
      </c>
      <c r="L553" s="77">
        <v>50</v>
      </c>
      <c r="M553" s="77"/>
      <c r="N553" s="77"/>
      <c r="O553" s="77" t="s">
        <v>129</v>
      </c>
      <c r="P553" s="77" t="s">
        <v>1295</v>
      </c>
      <c r="Q553" s="77">
        <v>0</v>
      </c>
      <c r="R553" s="77">
        <v>2</v>
      </c>
      <c r="S553" s="77" t="s">
        <v>1123</v>
      </c>
      <c r="T553" s="77">
        <v>2</v>
      </c>
      <c r="U553" s="77"/>
      <c r="V553" s="77" t="s">
        <v>76</v>
      </c>
      <c r="W553" s="77"/>
      <c r="X553" s="77">
        <v>4</v>
      </c>
      <c r="Y553" s="77" t="s">
        <v>1116</v>
      </c>
      <c r="Z553" s="77" t="s">
        <v>1125</v>
      </c>
      <c r="AA553" s="77" t="s">
        <v>1126</v>
      </c>
      <c r="AB553" s="77" t="s">
        <v>1127</v>
      </c>
      <c r="AC553" s="77" t="s">
        <v>1128</v>
      </c>
      <c r="AD553" s="77">
        <v>8</v>
      </c>
      <c r="AE553" s="77" t="s">
        <v>1129</v>
      </c>
      <c r="AF553" s="105"/>
    </row>
    <row r="554" spans="1:32" ht="15.75" hidden="1" thickBot="1" x14ac:dyDescent="0.3">
      <c r="A554" s="96" t="s">
        <v>1313</v>
      </c>
      <c r="B554" s="77" t="s">
        <v>315</v>
      </c>
      <c r="C554" s="77" t="s">
        <v>73</v>
      </c>
      <c r="D554" s="77" t="s">
        <v>326</v>
      </c>
      <c r="E554" s="77" t="s">
        <v>108</v>
      </c>
      <c r="F554" s="77"/>
      <c r="G554" s="77" t="s">
        <v>332</v>
      </c>
      <c r="H554" s="77" t="s">
        <v>110</v>
      </c>
      <c r="I554" s="77">
        <v>37</v>
      </c>
      <c r="J554" s="77">
        <v>4</v>
      </c>
      <c r="K554" s="77">
        <v>25</v>
      </c>
      <c r="L554" s="77">
        <v>50</v>
      </c>
      <c r="M554" s="77"/>
      <c r="N554" s="77"/>
      <c r="O554" s="77" t="s">
        <v>129</v>
      </c>
      <c r="P554" s="77" t="s">
        <v>1295</v>
      </c>
      <c r="Q554" s="77">
        <v>0</v>
      </c>
      <c r="R554" s="77">
        <v>2</v>
      </c>
      <c r="S554" s="77" t="s">
        <v>1123</v>
      </c>
      <c r="T554" s="77">
        <v>2</v>
      </c>
      <c r="U554" s="77"/>
      <c r="V554" s="77"/>
      <c r="W554" s="77"/>
      <c r="X554" s="77">
        <v>2</v>
      </c>
      <c r="Y554" s="77" t="s">
        <v>1116</v>
      </c>
      <c r="Z554" s="77" t="s">
        <v>1125</v>
      </c>
      <c r="AA554" s="77" t="s">
        <v>1126</v>
      </c>
      <c r="AB554" s="77" t="s">
        <v>1127</v>
      </c>
      <c r="AC554" s="77" t="s">
        <v>1128</v>
      </c>
      <c r="AD554" s="77">
        <v>4</v>
      </c>
      <c r="AE554" s="77" t="s">
        <v>1201</v>
      </c>
      <c r="AF554" s="105"/>
    </row>
    <row r="555" spans="1:32" ht="15.75" hidden="1" thickBot="1" x14ac:dyDescent="0.3">
      <c r="A555" s="96" t="s">
        <v>1313</v>
      </c>
      <c r="B555" s="77" t="s">
        <v>315</v>
      </c>
      <c r="C555" s="77" t="s">
        <v>73</v>
      </c>
      <c r="D555" s="77" t="s">
        <v>333</v>
      </c>
      <c r="E555" s="77">
        <v>4</v>
      </c>
      <c r="F555" s="77"/>
      <c r="G555" s="77" t="s">
        <v>334</v>
      </c>
      <c r="H555" s="77"/>
      <c r="I555" s="77">
        <v>37</v>
      </c>
      <c r="J555" s="77">
        <v>8</v>
      </c>
      <c r="K555" s="77">
        <v>50</v>
      </c>
      <c r="L555" s="77">
        <v>50</v>
      </c>
      <c r="M555" s="77"/>
      <c r="N555" s="77"/>
      <c r="O555" s="77" t="s">
        <v>129</v>
      </c>
      <c r="P555" s="77" t="s">
        <v>1295</v>
      </c>
      <c r="Q555" s="77">
        <v>0</v>
      </c>
      <c r="R555" s="77">
        <v>1</v>
      </c>
      <c r="S555" s="77" t="s">
        <v>1123</v>
      </c>
      <c r="T555" s="77">
        <v>1</v>
      </c>
      <c r="U555" s="77"/>
      <c r="V555" s="77"/>
      <c r="W555" s="77"/>
      <c r="X555" s="77">
        <v>2</v>
      </c>
      <c r="Y555" s="77" t="s">
        <v>1116</v>
      </c>
      <c r="Z555" s="77" t="s">
        <v>1125</v>
      </c>
      <c r="AA555" s="77" t="s">
        <v>1126</v>
      </c>
      <c r="AB555" s="77" t="s">
        <v>1127</v>
      </c>
      <c r="AC555" s="77" t="s">
        <v>1128</v>
      </c>
      <c r="AD555" s="77">
        <v>8</v>
      </c>
      <c r="AE555" s="77" t="s">
        <v>1129</v>
      </c>
      <c r="AF555" s="105"/>
    </row>
    <row r="556" spans="1:32" ht="15.75" hidden="1" thickBot="1" x14ac:dyDescent="0.3">
      <c r="A556" s="96" t="s">
        <v>1313</v>
      </c>
      <c r="B556" s="77" t="s">
        <v>315</v>
      </c>
      <c r="C556" s="77" t="s">
        <v>73</v>
      </c>
      <c r="D556" s="77" t="s">
        <v>333</v>
      </c>
      <c r="E556" s="77">
        <v>5</v>
      </c>
      <c r="F556" s="77"/>
      <c r="G556" s="77" t="s">
        <v>334</v>
      </c>
      <c r="H556" s="77"/>
      <c r="I556" s="77">
        <v>37</v>
      </c>
      <c r="J556" s="77">
        <v>8</v>
      </c>
      <c r="K556" s="77">
        <v>50</v>
      </c>
      <c r="L556" s="77">
        <v>50</v>
      </c>
      <c r="M556" s="77"/>
      <c r="N556" s="77"/>
      <c r="O556" s="77" t="s">
        <v>129</v>
      </c>
      <c r="P556" s="77" t="s">
        <v>1295</v>
      </c>
      <c r="Q556" s="77">
        <v>0</v>
      </c>
      <c r="R556" s="77">
        <v>1</v>
      </c>
      <c r="S556" s="77" t="s">
        <v>1123</v>
      </c>
      <c r="T556" s="77">
        <v>1</v>
      </c>
      <c r="U556" s="77"/>
      <c r="V556" s="77"/>
      <c r="W556" s="77"/>
      <c r="X556" s="77">
        <v>2</v>
      </c>
      <c r="Y556" s="77" t="s">
        <v>1116</v>
      </c>
      <c r="Z556" s="77" t="s">
        <v>1125</v>
      </c>
      <c r="AA556" s="77" t="s">
        <v>1126</v>
      </c>
      <c r="AB556" s="77" t="s">
        <v>1127</v>
      </c>
      <c r="AC556" s="77" t="s">
        <v>1128</v>
      </c>
      <c r="AD556" s="77">
        <v>8</v>
      </c>
      <c r="AE556" s="77" t="s">
        <v>1129</v>
      </c>
      <c r="AF556" s="105"/>
    </row>
    <row r="557" spans="1:32" ht="15.75" hidden="1" thickBot="1" x14ac:dyDescent="0.3">
      <c r="A557" s="96" t="s">
        <v>1313</v>
      </c>
      <c r="B557" s="77" t="s">
        <v>315</v>
      </c>
      <c r="C557" s="77" t="s">
        <v>73</v>
      </c>
      <c r="D557" s="77" t="s">
        <v>333</v>
      </c>
      <c r="E557" s="77">
        <v>7</v>
      </c>
      <c r="F557" s="77"/>
      <c r="G557" s="77" t="s">
        <v>334</v>
      </c>
      <c r="H557" s="77"/>
      <c r="I557" s="77">
        <v>37</v>
      </c>
      <c r="J557" s="77">
        <v>12</v>
      </c>
      <c r="K557" s="77">
        <v>150</v>
      </c>
      <c r="L557" s="77">
        <v>50</v>
      </c>
      <c r="M557" s="77"/>
      <c r="N557" s="77"/>
      <c r="O557" s="77" t="s">
        <v>129</v>
      </c>
      <c r="P557" s="77" t="s">
        <v>1295</v>
      </c>
      <c r="Q557" s="77">
        <v>0</v>
      </c>
      <c r="R557" s="77">
        <v>1</v>
      </c>
      <c r="S557" s="77" t="s">
        <v>1123</v>
      </c>
      <c r="T557" s="77">
        <v>1</v>
      </c>
      <c r="U557" s="77"/>
      <c r="V557" s="77"/>
      <c r="W557" s="77"/>
      <c r="X557" s="77">
        <v>6</v>
      </c>
      <c r="Y557" s="77" t="s">
        <v>1116</v>
      </c>
      <c r="Z557" s="77" t="s">
        <v>1125</v>
      </c>
      <c r="AA557" s="77" t="s">
        <v>1126</v>
      </c>
      <c r="AB557" s="77" t="s">
        <v>1127</v>
      </c>
      <c r="AC557" s="77" t="s">
        <v>1128</v>
      </c>
      <c r="AD557" s="77">
        <v>12</v>
      </c>
      <c r="AE557" s="77" t="s">
        <v>1130</v>
      </c>
      <c r="AF557" s="105"/>
    </row>
    <row r="558" spans="1:32" ht="15.75" hidden="1" thickBot="1" x14ac:dyDescent="0.3">
      <c r="A558" s="96" t="s">
        <v>1313</v>
      </c>
      <c r="B558" s="77" t="s">
        <v>315</v>
      </c>
      <c r="C558" s="77" t="s">
        <v>73</v>
      </c>
      <c r="D558" s="77" t="s">
        <v>333</v>
      </c>
      <c r="E558" s="77">
        <v>12</v>
      </c>
      <c r="F558" s="77"/>
      <c r="G558" s="77" t="s">
        <v>334</v>
      </c>
      <c r="H558" s="77"/>
      <c r="I558" s="77">
        <v>37</v>
      </c>
      <c r="J558" s="77">
        <v>8</v>
      </c>
      <c r="K558" s="77">
        <v>50</v>
      </c>
      <c r="L558" s="77">
        <v>50</v>
      </c>
      <c r="M558" s="77"/>
      <c r="N558" s="77"/>
      <c r="O558" s="77" t="s">
        <v>129</v>
      </c>
      <c r="P558" s="77" t="s">
        <v>1295</v>
      </c>
      <c r="Q558" s="77">
        <v>0</v>
      </c>
      <c r="R558" s="77">
        <v>1</v>
      </c>
      <c r="S558" s="77" t="s">
        <v>1123</v>
      </c>
      <c r="T558" s="77">
        <v>1</v>
      </c>
      <c r="U558" s="77"/>
      <c r="V558" s="77"/>
      <c r="W558" s="77"/>
      <c r="X558" s="77">
        <v>2</v>
      </c>
      <c r="Y558" s="77" t="s">
        <v>1116</v>
      </c>
      <c r="Z558" s="77" t="s">
        <v>1125</v>
      </c>
      <c r="AA558" s="77" t="s">
        <v>1126</v>
      </c>
      <c r="AB558" s="77" t="s">
        <v>1127</v>
      </c>
      <c r="AC558" s="77" t="s">
        <v>1128</v>
      </c>
      <c r="AD558" s="77">
        <v>8</v>
      </c>
      <c r="AE558" s="77" t="s">
        <v>1129</v>
      </c>
      <c r="AF558" s="105"/>
    </row>
    <row r="559" spans="1:32" ht="15.75" hidden="1" thickBot="1" x14ac:dyDescent="0.3">
      <c r="A559" s="96" t="s">
        <v>1313</v>
      </c>
      <c r="B559" s="77" t="s">
        <v>315</v>
      </c>
      <c r="C559" s="77" t="s">
        <v>73</v>
      </c>
      <c r="D559" s="77" t="s">
        <v>333</v>
      </c>
      <c r="E559" s="77" t="s">
        <v>109</v>
      </c>
      <c r="F559" s="77"/>
      <c r="G559" s="77" t="s">
        <v>334</v>
      </c>
      <c r="H559" s="77"/>
      <c r="I559" s="77">
        <v>37</v>
      </c>
      <c r="J559" s="77">
        <v>8</v>
      </c>
      <c r="K559" s="77">
        <v>100</v>
      </c>
      <c r="L559" s="77">
        <v>50</v>
      </c>
      <c r="M559" s="77"/>
      <c r="N559" s="77"/>
      <c r="O559" s="77" t="s">
        <v>129</v>
      </c>
      <c r="P559" s="77" t="s">
        <v>1295</v>
      </c>
      <c r="Q559" s="77">
        <v>0</v>
      </c>
      <c r="R559" s="77">
        <v>1</v>
      </c>
      <c r="S559" s="77" t="s">
        <v>1123</v>
      </c>
      <c r="T559" s="77">
        <v>1</v>
      </c>
      <c r="U559" s="77"/>
      <c r="V559" s="77"/>
      <c r="W559" s="77"/>
      <c r="X559" s="77">
        <v>4</v>
      </c>
      <c r="Y559" s="77" t="s">
        <v>1116</v>
      </c>
      <c r="Z559" s="77" t="s">
        <v>1125</v>
      </c>
      <c r="AA559" s="77" t="s">
        <v>1126</v>
      </c>
      <c r="AB559" s="77" t="s">
        <v>1127</v>
      </c>
      <c r="AC559" s="77" t="s">
        <v>1128</v>
      </c>
      <c r="AD559" s="77">
        <v>8</v>
      </c>
      <c r="AE559" s="77" t="s">
        <v>1165</v>
      </c>
      <c r="AF559" s="105"/>
    </row>
    <row r="560" spans="1:32" ht="15.75" hidden="1" thickBot="1" x14ac:dyDescent="0.3">
      <c r="A560" s="97" t="s">
        <v>1313</v>
      </c>
      <c r="B560" s="78" t="s">
        <v>315</v>
      </c>
      <c r="C560" s="78" t="s">
        <v>73</v>
      </c>
      <c r="D560" s="78" t="s">
        <v>333</v>
      </c>
      <c r="E560" s="78" t="s">
        <v>110</v>
      </c>
      <c r="F560" s="78"/>
      <c r="G560" s="78" t="s">
        <v>334</v>
      </c>
      <c r="H560" s="78"/>
      <c r="I560" s="78">
        <v>37</v>
      </c>
      <c r="J560" s="77">
        <v>8</v>
      </c>
      <c r="K560" s="78">
        <v>100</v>
      </c>
      <c r="L560" s="78">
        <v>50</v>
      </c>
      <c r="M560" s="78"/>
      <c r="N560" s="78"/>
      <c r="O560" s="78" t="s">
        <v>129</v>
      </c>
      <c r="P560" s="78" t="s">
        <v>1295</v>
      </c>
      <c r="Q560" s="78">
        <v>0</v>
      </c>
      <c r="R560" s="78">
        <v>1</v>
      </c>
      <c r="S560" s="78" t="s">
        <v>1123</v>
      </c>
      <c r="T560" s="78">
        <v>1</v>
      </c>
      <c r="U560" s="78"/>
      <c r="V560" s="78"/>
      <c r="W560" s="78"/>
      <c r="X560" s="78">
        <v>4</v>
      </c>
      <c r="Y560" s="78" t="s">
        <v>1116</v>
      </c>
      <c r="Z560" s="78" t="s">
        <v>1125</v>
      </c>
      <c r="AA560" s="78" t="s">
        <v>1126</v>
      </c>
      <c r="AB560" s="78" t="s">
        <v>1127</v>
      </c>
      <c r="AC560" s="78" t="s">
        <v>1128</v>
      </c>
      <c r="AD560" s="78">
        <v>8</v>
      </c>
      <c r="AE560" s="78" t="s">
        <v>1165</v>
      </c>
      <c r="AF560" s="106"/>
    </row>
    <row r="561" spans="1:32" ht="15.75" hidden="1" thickBot="1" x14ac:dyDescent="0.3">
      <c r="A561" s="98" t="s">
        <v>1332</v>
      </c>
      <c r="B561" s="79" t="s">
        <v>335</v>
      </c>
      <c r="C561" s="79" t="s">
        <v>75</v>
      </c>
      <c r="D561" s="79" t="s">
        <v>252</v>
      </c>
      <c r="E561" s="79">
        <v>4</v>
      </c>
      <c r="F561" s="79" t="s">
        <v>1250</v>
      </c>
      <c r="G561" s="79" t="s">
        <v>1314</v>
      </c>
      <c r="H561" s="79" t="s">
        <v>110</v>
      </c>
      <c r="I561" s="79">
        <v>37</v>
      </c>
      <c r="J561" s="77">
        <v>24</v>
      </c>
      <c r="K561" s="79">
        <v>600</v>
      </c>
      <c r="L561" s="79">
        <v>50</v>
      </c>
      <c r="M561" s="79"/>
      <c r="N561" s="79"/>
      <c r="O561" s="79" t="s">
        <v>129</v>
      </c>
      <c r="P561" s="79"/>
      <c r="Q561" s="79">
        <v>0</v>
      </c>
      <c r="R561" s="79">
        <v>0</v>
      </c>
      <c r="S561" s="79"/>
      <c r="T561" s="79"/>
      <c r="U561" s="79"/>
      <c r="V561" s="79" t="s">
        <v>76</v>
      </c>
      <c r="W561" s="79" t="s">
        <v>1123</v>
      </c>
      <c r="X561" s="79">
        <v>24</v>
      </c>
      <c r="Y561" s="79" t="s">
        <v>1116</v>
      </c>
      <c r="Z561" s="79"/>
      <c r="AA561" s="79"/>
      <c r="AB561" s="79"/>
      <c r="AC561" s="79"/>
      <c r="AD561" s="79"/>
      <c r="AE561" s="79"/>
      <c r="AF561" s="107"/>
    </row>
    <row r="562" spans="1:32" ht="15.75" hidden="1" thickBot="1" x14ac:dyDescent="0.3">
      <c r="A562" s="99" t="s">
        <v>1332</v>
      </c>
      <c r="B562" s="80" t="s">
        <v>335</v>
      </c>
      <c r="C562" s="80" t="s">
        <v>75</v>
      </c>
      <c r="D562" s="80" t="s">
        <v>252</v>
      </c>
      <c r="E562" s="80">
        <v>11</v>
      </c>
      <c r="F562" s="80" t="s">
        <v>1252</v>
      </c>
      <c r="G562" s="80" t="s">
        <v>1315</v>
      </c>
      <c r="H562" s="80" t="s">
        <v>110</v>
      </c>
      <c r="I562" s="80">
        <v>37</v>
      </c>
      <c r="J562" s="77">
        <v>24</v>
      </c>
      <c r="K562" s="80">
        <v>500</v>
      </c>
      <c r="L562" s="80">
        <v>50</v>
      </c>
      <c r="M562" s="80"/>
      <c r="N562" s="80"/>
      <c r="O562" s="80" t="s">
        <v>129</v>
      </c>
      <c r="P562" s="80"/>
      <c r="Q562" s="80">
        <v>0</v>
      </c>
      <c r="R562" s="80">
        <v>0</v>
      </c>
      <c r="S562" s="80"/>
      <c r="T562" s="80"/>
      <c r="U562" s="80"/>
      <c r="V562" s="80"/>
      <c r="W562" s="80" t="s">
        <v>1123</v>
      </c>
      <c r="X562" s="80">
        <v>20</v>
      </c>
      <c r="Y562" s="80" t="s">
        <v>1116</v>
      </c>
      <c r="Z562" s="80"/>
      <c r="AA562" s="80"/>
      <c r="AB562" s="80"/>
      <c r="AC562" s="80"/>
      <c r="AD562" s="80"/>
      <c r="AE562" s="80"/>
      <c r="AF562" s="108"/>
    </row>
    <row r="563" spans="1:32" ht="15.75" hidden="1" thickBot="1" x14ac:dyDescent="0.3">
      <c r="A563" s="99" t="s">
        <v>1332</v>
      </c>
      <c r="B563" s="80" t="s">
        <v>335</v>
      </c>
      <c r="C563" s="80" t="s">
        <v>75</v>
      </c>
      <c r="D563" s="80" t="s">
        <v>316</v>
      </c>
      <c r="E563" s="80">
        <v>1</v>
      </c>
      <c r="F563" s="80" t="s">
        <v>1230</v>
      </c>
      <c r="G563" s="80" t="s">
        <v>138</v>
      </c>
      <c r="H563" s="80" t="s">
        <v>110</v>
      </c>
      <c r="I563" s="80">
        <v>37</v>
      </c>
      <c r="J563" s="77">
        <v>12</v>
      </c>
      <c r="K563" s="80">
        <v>150</v>
      </c>
      <c r="L563" s="80">
        <v>50</v>
      </c>
      <c r="M563" s="80"/>
      <c r="N563" s="80"/>
      <c r="O563" s="80" t="s">
        <v>129</v>
      </c>
      <c r="P563" s="80"/>
      <c r="Q563" s="80">
        <v>0</v>
      </c>
      <c r="R563" s="80">
        <v>0</v>
      </c>
      <c r="S563" s="80"/>
      <c r="T563" s="80"/>
      <c r="U563" s="80" t="s">
        <v>70</v>
      </c>
      <c r="V563" s="80" t="s">
        <v>76</v>
      </c>
      <c r="W563" s="80" t="s">
        <v>1123</v>
      </c>
      <c r="X563" s="80">
        <v>6</v>
      </c>
      <c r="Y563" s="80" t="s">
        <v>1116</v>
      </c>
      <c r="Z563" s="80"/>
      <c r="AA563" s="80"/>
      <c r="AB563" s="80"/>
      <c r="AC563" s="80"/>
      <c r="AD563" s="80"/>
      <c r="AE563" s="80"/>
      <c r="AF563" s="108"/>
    </row>
    <row r="564" spans="1:32" ht="15.75" hidden="1" thickBot="1" x14ac:dyDescent="0.3">
      <c r="A564" s="99" t="s">
        <v>1332</v>
      </c>
      <c r="B564" s="80" t="s">
        <v>335</v>
      </c>
      <c r="C564" s="80" t="s">
        <v>75</v>
      </c>
      <c r="D564" s="80" t="s">
        <v>316</v>
      </c>
      <c r="E564" s="80">
        <v>2</v>
      </c>
      <c r="F564" s="80" t="s">
        <v>1237</v>
      </c>
      <c r="G564" s="80" t="s">
        <v>1287</v>
      </c>
      <c r="H564" s="80"/>
      <c r="I564" s="80">
        <v>37</v>
      </c>
      <c r="J564" s="77">
        <v>8</v>
      </c>
      <c r="K564" s="80">
        <v>50</v>
      </c>
      <c r="L564" s="80">
        <v>50</v>
      </c>
      <c r="M564" s="80"/>
      <c r="N564" s="80"/>
      <c r="O564" s="80"/>
      <c r="P564" s="80"/>
      <c r="Q564" s="80">
        <v>0</v>
      </c>
      <c r="R564" s="80">
        <v>0</v>
      </c>
      <c r="S564" s="80"/>
      <c r="T564" s="80"/>
      <c r="U564" s="80"/>
      <c r="V564" s="80"/>
      <c r="W564" s="80"/>
      <c r="X564" s="80">
        <v>2</v>
      </c>
      <c r="Y564" s="80" t="s">
        <v>1116</v>
      </c>
      <c r="Z564" s="80"/>
      <c r="AA564" s="80"/>
      <c r="AB564" s="80"/>
      <c r="AC564" s="80"/>
      <c r="AD564" s="80"/>
      <c r="AE564" s="80"/>
      <c r="AF564" s="108"/>
    </row>
    <row r="565" spans="1:32" ht="15.75" hidden="1" thickBot="1" x14ac:dyDescent="0.3">
      <c r="A565" s="99" t="s">
        <v>1332</v>
      </c>
      <c r="B565" s="80" t="s">
        <v>335</v>
      </c>
      <c r="C565" s="80" t="s">
        <v>75</v>
      </c>
      <c r="D565" s="80" t="s">
        <v>316</v>
      </c>
      <c r="E565" s="80">
        <v>3</v>
      </c>
      <c r="F565" s="80" t="s">
        <v>1317</v>
      </c>
      <c r="G565" s="80" t="s">
        <v>1287</v>
      </c>
      <c r="H565" s="80"/>
      <c r="I565" s="80">
        <v>37</v>
      </c>
      <c r="J565" s="77">
        <v>8</v>
      </c>
      <c r="K565" s="80">
        <v>50</v>
      </c>
      <c r="L565" s="80">
        <v>50</v>
      </c>
      <c r="M565" s="80"/>
      <c r="N565" s="80"/>
      <c r="O565" s="80"/>
      <c r="P565" s="80"/>
      <c r="Q565" s="80">
        <v>0</v>
      </c>
      <c r="R565" s="80">
        <v>0</v>
      </c>
      <c r="S565" s="80"/>
      <c r="T565" s="80"/>
      <c r="U565" s="80"/>
      <c r="V565" s="80"/>
      <c r="W565" s="80"/>
      <c r="X565" s="80">
        <v>2</v>
      </c>
      <c r="Y565" s="80" t="s">
        <v>1116</v>
      </c>
      <c r="Z565" s="80"/>
      <c r="AA565" s="80"/>
      <c r="AB565" s="80"/>
      <c r="AC565" s="80"/>
      <c r="AD565" s="80"/>
      <c r="AE565" s="80"/>
      <c r="AF565" s="108"/>
    </row>
    <row r="566" spans="1:32" ht="15.75" hidden="1" thickBot="1" x14ac:dyDescent="0.3">
      <c r="A566" s="99" t="s">
        <v>1332</v>
      </c>
      <c r="B566" s="80" t="s">
        <v>335</v>
      </c>
      <c r="C566" s="80" t="s">
        <v>75</v>
      </c>
      <c r="D566" s="80" t="s">
        <v>316</v>
      </c>
      <c r="E566" s="80">
        <v>5</v>
      </c>
      <c r="F566" s="80" t="s">
        <v>194</v>
      </c>
      <c r="G566" s="80" t="s">
        <v>336</v>
      </c>
      <c r="H566" s="80" t="s">
        <v>110</v>
      </c>
      <c r="I566" s="80">
        <v>37</v>
      </c>
      <c r="J566" s="77">
        <v>12</v>
      </c>
      <c r="K566" s="80">
        <v>150</v>
      </c>
      <c r="L566" s="80">
        <v>50</v>
      </c>
      <c r="M566" s="80"/>
      <c r="N566" s="80">
        <v>1</v>
      </c>
      <c r="O566" s="80" t="s">
        <v>129</v>
      </c>
      <c r="P566" s="80" t="s">
        <v>1295</v>
      </c>
      <c r="Q566" s="80">
        <v>1</v>
      </c>
      <c r="R566" s="80">
        <v>0</v>
      </c>
      <c r="S566" s="80"/>
      <c r="T566" s="80"/>
      <c r="U566" s="80" t="s">
        <v>70</v>
      </c>
      <c r="V566" s="80" t="s">
        <v>76</v>
      </c>
      <c r="W566" s="80" t="s">
        <v>1123</v>
      </c>
      <c r="X566" s="80">
        <v>6</v>
      </c>
      <c r="Y566" s="80" t="s">
        <v>1116</v>
      </c>
      <c r="Z566" s="80" t="s">
        <v>1125</v>
      </c>
      <c r="AA566" s="80" t="s">
        <v>1126</v>
      </c>
      <c r="AB566" s="80" t="s">
        <v>1127</v>
      </c>
      <c r="AC566" s="80" t="s">
        <v>1128</v>
      </c>
      <c r="AD566" s="80">
        <v>12</v>
      </c>
      <c r="AE566" s="80" t="s">
        <v>1130</v>
      </c>
      <c r="AF566" s="108"/>
    </row>
    <row r="567" spans="1:32" ht="15.75" hidden="1" thickBot="1" x14ac:dyDescent="0.3">
      <c r="A567" s="99" t="s">
        <v>1332</v>
      </c>
      <c r="B567" s="80" t="s">
        <v>335</v>
      </c>
      <c r="C567" s="80" t="s">
        <v>75</v>
      </c>
      <c r="D567" s="80" t="s">
        <v>316</v>
      </c>
      <c r="E567" s="80">
        <v>6</v>
      </c>
      <c r="F567" s="80" t="s">
        <v>1262</v>
      </c>
      <c r="G567" s="80" t="s">
        <v>161</v>
      </c>
      <c r="H567" s="80" t="s">
        <v>110</v>
      </c>
      <c r="I567" s="80">
        <v>37</v>
      </c>
      <c r="J567" s="77">
        <v>4</v>
      </c>
      <c r="K567" s="80">
        <v>25</v>
      </c>
      <c r="L567" s="80">
        <v>50</v>
      </c>
      <c r="M567" s="80">
        <v>1</v>
      </c>
      <c r="N567" s="80"/>
      <c r="O567" s="80" t="s">
        <v>129</v>
      </c>
      <c r="P567" s="80" t="s">
        <v>1295</v>
      </c>
      <c r="Q567" s="80">
        <v>2</v>
      </c>
      <c r="R567" s="80">
        <v>0</v>
      </c>
      <c r="S567" s="80"/>
      <c r="T567" s="80"/>
      <c r="U567" s="80"/>
      <c r="V567" s="80" t="s">
        <v>76</v>
      </c>
      <c r="W567" s="80" t="s">
        <v>1123</v>
      </c>
      <c r="X567" s="80">
        <v>2</v>
      </c>
      <c r="Y567" s="80" t="s">
        <v>1116</v>
      </c>
      <c r="Z567" s="80" t="s">
        <v>1125</v>
      </c>
      <c r="AA567" s="80" t="s">
        <v>1126</v>
      </c>
      <c r="AB567" s="80" t="s">
        <v>1127</v>
      </c>
      <c r="AC567" s="80" t="s">
        <v>1128</v>
      </c>
      <c r="AD567" s="80">
        <v>4</v>
      </c>
      <c r="AE567" s="80" t="s">
        <v>1201</v>
      </c>
      <c r="AF567" s="108"/>
    </row>
    <row r="568" spans="1:32" ht="15.75" hidden="1" thickBot="1" x14ac:dyDescent="0.3">
      <c r="A568" s="99" t="s">
        <v>1332</v>
      </c>
      <c r="B568" s="80" t="s">
        <v>335</v>
      </c>
      <c r="C568" s="80" t="s">
        <v>75</v>
      </c>
      <c r="D568" s="80" t="s">
        <v>316</v>
      </c>
      <c r="E568" s="80">
        <v>7</v>
      </c>
      <c r="F568" s="80" t="s">
        <v>93</v>
      </c>
      <c r="G568" s="80" t="s">
        <v>1287</v>
      </c>
      <c r="H568" s="80"/>
      <c r="I568" s="80">
        <v>37</v>
      </c>
      <c r="J568" s="77">
        <v>8</v>
      </c>
      <c r="K568" s="80">
        <v>50</v>
      </c>
      <c r="L568" s="80">
        <v>50</v>
      </c>
      <c r="M568" s="80"/>
      <c r="N568" s="80"/>
      <c r="O568" s="80"/>
      <c r="P568" s="80"/>
      <c r="Q568" s="80">
        <v>0</v>
      </c>
      <c r="R568" s="80">
        <v>0</v>
      </c>
      <c r="S568" s="80"/>
      <c r="T568" s="80"/>
      <c r="U568" s="80"/>
      <c r="V568" s="80"/>
      <c r="W568" s="80"/>
      <c r="X568" s="80">
        <v>2</v>
      </c>
      <c r="Y568" s="80" t="s">
        <v>1116</v>
      </c>
      <c r="Z568" s="80"/>
      <c r="AA568" s="80"/>
      <c r="AB568" s="80"/>
      <c r="AC568" s="80"/>
      <c r="AD568" s="80"/>
      <c r="AE568" s="80"/>
      <c r="AF568" s="108"/>
    </row>
    <row r="569" spans="1:32" ht="15.75" hidden="1" thickBot="1" x14ac:dyDescent="0.3">
      <c r="A569" s="99" t="s">
        <v>1332</v>
      </c>
      <c r="B569" s="80" t="s">
        <v>335</v>
      </c>
      <c r="C569" s="80" t="s">
        <v>75</v>
      </c>
      <c r="D569" s="80" t="s">
        <v>316</v>
      </c>
      <c r="E569" s="80">
        <v>8</v>
      </c>
      <c r="F569" s="80" t="s">
        <v>1263</v>
      </c>
      <c r="G569" s="80" t="s">
        <v>161</v>
      </c>
      <c r="H569" s="80" t="s">
        <v>110</v>
      </c>
      <c r="I569" s="80">
        <v>37</v>
      </c>
      <c r="J569" s="77">
        <v>4</v>
      </c>
      <c r="K569" s="80">
        <v>25</v>
      </c>
      <c r="L569" s="80">
        <v>50</v>
      </c>
      <c r="M569" s="80">
        <v>1</v>
      </c>
      <c r="N569" s="80"/>
      <c r="O569" s="80" t="s">
        <v>129</v>
      </c>
      <c r="P569" s="80" t="s">
        <v>1295</v>
      </c>
      <c r="Q569" s="80">
        <v>2</v>
      </c>
      <c r="R569" s="80">
        <v>0</v>
      </c>
      <c r="S569" s="80"/>
      <c r="T569" s="80"/>
      <c r="U569" s="80"/>
      <c r="V569" s="80"/>
      <c r="W569" s="80" t="s">
        <v>1123</v>
      </c>
      <c r="X569" s="80">
        <v>2</v>
      </c>
      <c r="Y569" s="80" t="s">
        <v>1116</v>
      </c>
      <c r="Z569" s="80" t="s">
        <v>1125</v>
      </c>
      <c r="AA569" s="80" t="s">
        <v>1126</v>
      </c>
      <c r="AB569" s="80" t="s">
        <v>1127</v>
      </c>
      <c r="AC569" s="80" t="s">
        <v>1128</v>
      </c>
      <c r="AD569" s="80">
        <v>4</v>
      </c>
      <c r="AE569" s="80" t="s">
        <v>1201</v>
      </c>
      <c r="AF569" s="108"/>
    </row>
    <row r="570" spans="1:32" ht="15.75" hidden="1" thickBot="1" x14ac:dyDescent="0.3">
      <c r="A570" s="99" t="s">
        <v>1332</v>
      </c>
      <c r="B570" s="80" t="s">
        <v>335</v>
      </c>
      <c r="C570" s="80" t="s">
        <v>75</v>
      </c>
      <c r="D570" s="80" t="s">
        <v>316</v>
      </c>
      <c r="E570" s="80">
        <v>9</v>
      </c>
      <c r="F570" s="80" t="s">
        <v>73</v>
      </c>
      <c r="G570" s="80" t="s">
        <v>337</v>
      </c>
      <c r="H570" s="80" t="s">
        <v>110</v>
      </c>
      <c r="I570" s="80">
        <v>37</v>
      </c>
      <c r="J570" s="77">
        <v>16</v>
      </c>
      <c r="K570" s="80">
        <v>300</v>
      </c>
      <c r="L570" s="80">
        <v>50</v>
      </c>
      <c r="M570" s="80"/>
      <c r="N570" s="80">
        <v>1</v>
      </c>
      <c r="O570" s="80" t="s">
        <v>129</v>
      </c>
      <c r="P570" s="80" t="s">
        <v>1295</v>
      </c>
      <c r="Q570" s="80">
        <v>1</v>
      </c>
      <c r="R570" s="80">
        <v>0</v>
      </c>
      <c r="S570" s="80"/>
      <c r="T570" s="80"/>
      <c r="U570" s="80"/>
      <c r="V570" s="80" t="s">
        <v>76</v>
      </c>
      <c r="W570" s="80" t="s">
        <v>1123</v>
      </c>
      <c r="X570" s="80">
        <v>12</v>
      </c>
      <c r="Y570" s="80" t="s">
        <v>1116</v>
      </c>
      <c r="Z570" s="80" t="s">
        <v>1125</v>
      </c>
      <c r="AA570" s="80" t="s">
        <v>1126</v>
      </c>
      <c r="AB570" s="80" t="s">
        <v>1127</v>
      </c>
      <c r="AC570" s="80" t="s">
        <v>1128</v>
      </c>
      <c r="AD570" s="80">
        <v>16</v>
      </c>
      <c r="AE570" s="80" t="s">
        <v>1319</v>
      </c>
      <c r="AF570" s="108"/>
    </row>
    <row r="571" spans="1:32" ht="15.75" hidden="1" thickBot="1" x14ac:dyDescent="0.3">
      <c r="A571" s="99" t="s">
        <v>1332</v>
      </c>
      <c r="B571" s="80" t="s">
        <v>335</v>
      </c>
      <c r="C571" s="80" t="s">
        <v>75</v>
      </c>
      <c r="D571" s="80" t="s">
        <v>316</v>
      </c>
      <c r="E571" s="80">
        <v>10</v>
      </c>
      <c r="F571" s="80" t="s">
        <v>1298</v>
      </c>
      <c r="G571" s="80" t="s">
        <v>1320</v>
      </c>
      <c r="H571" s="80" t="s">
        <v>110</v>
      </c>
      <c r="I571" s="80">
        <v>37</v>
      </c>
      <c r="J571" s="77">
        <v>20</v>
      </c>
      <c r="K571" s="80">
        <v>350</v>
      </c>
      <c r="L571" s="80">
        <v>50</v>
      </c>
      <c r="M571" s="80"/>
      <c r="N571" s="80"/>
      <c r="O571" s="80" t="s">
        <v>129</v>
      </c>
      <c r="P571" s="80"/>
      <c r="Q571" s="80">
        <v>0</v>
      </c>
      <c r="R571" s="80">
        <v>0</v>
      </c>
      <c r="S571" s="80"/>
      <c r="T571" s="80"/>
      <c r="U571" s="80" t="s">
        <v>70</v>
      </c>
      <c r="V571" s="80" t="s">
        <v>76</v>
      </c>
      <c r="W571" s="80" t="s">
        <v>1123</v>
      </c>
      <c r="X571" s="80">
        <v>14</v>
      </c>
      <c r="Y571" s="80" t="s">
        <v>1116</v>
      </c>
      <c r="Z571" s="80"/>
      <c r="AA571" s="80"/>
      <c r="AB571" s="80"/>
      <c r="AC571" s="80"/>
      <c r="AD571" s="80"/>
      <c r="AE571" s="80"/>
      <c r="AF571" s="108"/>
    </row>
    <row r="572" spans="1:32" ht="15.75" hidden="1" thickBot="1" x14ac:dyDescent="0.3">
      <c r="A572" s="99" t="s">
        <v>1332</v>
      </c>
      <c r="B572" s="80" t="s">
        <v>335</v>
      </c>
      <c r="C572" s="80" t="s">
        <v>75</v>
      </c>
      <c r="D572" s="80" t="s">
        <v>316</v>
      </c>
      <c r="E572" s="80">
        <v>12</v>
      </c>
      <c r="F572" s="80" t="s">
        <v>1318</v>
      </c>
      <c r="G572" s="80" t="s">
        <v>1287</v>
      </c>
      <c r="H572" s="80"/>
      <c r="I572" s="80">
        <v>37</v>
      </c>
      <c r="J572" s="77">
        <v>8</v>
      </c>
      <c r="K572" s="80">
        <v>50</v>
      </c>
      <c r="L572" s="80">
        <v>50</v>
      </c>
      <c r="M572" s="80"/>
      <c r="N572" s="80"/>
      <c r="O572" s="80"/>
      <c r="P572" s="80"/>
      <c r="Q572" s="80">
        <v>0</v>
      </c>
      <c r="R572" s="80">
        <v>0</v>
      </c>
      <c r="S572" s="80"/>
      <c r="T572" s="80"/>
      <c r="U572" s="80"/>
      <c r="V572" s="80"/>
      <c r="W572" s="80"/>
      <c r="X572" s="80">
        <v>2</v>
      </c>
      <c r="Y572" s="80" t="s">
        <v>1116</v>
      </c>
      <c r="Z572" s="80"/>
      <c r="AA572" s="80"/>
      <c r="AB572" s="80"/>
      <c r="AC572" s="80"/>
      <c r="AD572" s="80"/>
      <c r="AE572" s="80"/>
      <c r="AF572" s="108"/>
    </row>
    <row r="573" spans="1:32" ht="30.75" hidden="1" thickBot="1" x14ac:dyDescent="0.3">
      <c r="A573" s="99" t="s">
        <v>1332</v>
      </c>
      <c r="B573" s="80" t="s">
        <v>335</v>
      </c>
      <c r="C573" s="80" t="s">
        <v>75</v>
      </c>
      <c r="D573" s="80" t="s">
        <v>338</v>
      </c>
      <c r="E573" s="80" t="s">
        <v>73</v>
      </c>
      <c r="F573" s="80"/>
      <c r="G573" s="80" t="s">
        <v>1333</v>
      </c>
      <c r="H573" s="80" t="s">
        <v>110</v>
      </c>
      <c r="I573" s="80">
        <v>37</v>
      </c>
      <c r="J573" s="77">
        <v>8</v>
      </c>
      <c r="K573" s="80">
        <v>80</v>
      </c>
      <c r="L573" s="80">
        <v>50</v>
      </c>
      <c r="M573" s="80"/>
      <c r="N573" s="80"/>
      <c r="O573" s="80" t="s">
        <v>129</v>
      </c>
      <c r="P573" s="80"/>
      <c r="Q573" s="80">
        <v>0</v>
      </c>
      <c r="R573" s="80">
        <v>0</v>
      </c>
      <c r="S573" s="80"/>
      <c r="T573" s="80"/>
      <c r="U573" s="80"/>
      <c r="V573" s="80" t="s">
        <v>76</v>
      </c>
      <c r="W573" s="80" t="s">
        <v>1123</v>
      </c>
      <c r="X573" s="80">
        <v>3</v>
      </c>
      <c r="Y573" s="80" t="s">
        <v>1116</v>
      </c>
      <c r="Z573" s="80"/>
      <c r="AA573" s="80"/>
      <c r="AB573" s="80"/>
      <c r="AC573" s="80"/>
      <c r="AD573" s="80"/>
      <c r="AE573" s="80"/>
      <c r="AF573" s="108"/>
    </row>
    <row r="574" spans="1:32" ht="30.75" hidden="1" thickBot="1" x14ac:dyDescent="0.3">
      <c r="A574" s="99" t="s">
        <v>1332</v>
      </c>
      <c r="B574" s="80" t="s">
        <v>335</v>
      </c>
      <c r="C574" s="80" t="s">
        <v>75</v>
      </c>
      <c r="D574" s="80" t="s">
        <v>338</v>
      </c>
      <c r="E574" s="80" t="s">
        <v>83</v>
      </c>
      <c r="F574" s="80"/>
      <c r="G574" s="80" t="s">
        <v>293</v>
      </c>
      <c r="H574" s="80" t="s">
        <v>110</v>
      </c>
      <c r="I574" s="80">
        <v>37</v>
      </c>
      <c r="J574" s="77">
        <v>8</v>
      </c>
      <c r="K574" s="80">
        <v>100</v>
      </c>
      <c r="L574" s="80">
        <v>50</v>
      </c>
      <c r="M574" s="80"/>
      <c r="N574" s="80">
        <v>1</v>
      </c>
      <c r="O574" s="80" t="s">
        <v>129</v>
      </c>
      <c r="P574" s="80" t="s">
        <v>1198</v>
      </c>
      <c r="Q574" s="80">
        <v>1</v>
      </c>
      <c r="R574" s="80">
        <v>0</v>
      </c>
      <c r="S574" s="80"/>
      <c r="T574" s="80"/>
      <c r="U574" s="80"/>
      <c r="V574" s="80" t="s">
        <v>76</v>
      </c>
      <c r="W574" s="80" t="s">
        <v>1123</v>
      </c>
      <c r="X574" s="80">
        <v>4</v>
      </c>
      <c r="Y574" s="80" t="s">
        <v>1116</v>
      </c>
      <c r="Z574" s="80" t="s">
        <v>1125</v>
      </c>
      <c r="AA574" s="80" t="s">
        <v>1126</v>
      </c>
      <c r="AB574" s="80" t="s">
        <v>1127</v>
      </c>
      <c r="AC574" s="80" t="s">
        <v>1128</v>
      </c>
      <c r="AD574" s="80">
        <v>8</v>
      </c>
      <c r="AE574" s="80" t="s">
        <v>1165</v>
      </c>
      <c r="AF574" s="108"/>
    </row>
    <row r="575" spans="1:32" ht="30.75" hidden="1" thickBot="1" x14ac:dyDescent="0.3">
      <c r="A575" s="99" t="s">
        <v>1332</v>
      </c>
      <c r="B575" s="80" t="s">
        <v>335</v>
      </c>
      <c r="C575" s="80" t="s">
        <v>75</v>
      </c>
      <c r="D575" s="80" t="s">
        <v>338</v>
      </c>
      <c r="E575" s="80" t="s">
        <v>75</v>
      </c>
      <c r="F575" s="80"/>
      <c r="G575" s="80" t="s">
        <v>1334</v>
      </c>
      <c r="H575" s="80" t="s">
        <v>110</v>
      </c>
      <c r="I575" s="80">
        <v>37</v>
      </c>
      <c r="J575" s="77">
        <v>16</v>
      </c>
      <c r="K575" s="80">
        <v>250</v>
      </c>
      <c r="L575" s="80">
        <v>50</v>
      </c>
      <c r="M575" s="80"/>
      <c r="N575" s="80"/>
      <c r="O575" s="80" t="s">
        <v>129</v>
      </c>
      <c r="P575" s="80"/>
      <c r="Q575" s="80">
        <v>0</v>
      </c>
      <c r="R575" s="80">
        <v>0</v>
      </c>
      <c r="S575" s="80"/>
      <c r="T575" s="80"/>
      <c r="U575" s="80" t="s">
        <v>70</v>
      </c>
      <c r="V575" s="80"/>
      <c r="W575" s="80" t="s">
        <v>1123</v>
      </c>
      <c r="X575" s="80">
        <v>10</v>
      </c>
      <c r="Y575" s="80" t="s">
        <v>1116</v>
      </c>
      <c r="Z575" s="80"/>
      <c r="AA575" s="80"/>
      <c r="AB575" s="80"/>
      <c r="AC575" s="80"/>
      <c r="AD575" s="80"/>
      <c r="AE575" s="80"/>
      <c r="AF575" s="108"/>
    </row>
    <row r="576" spans="1:32" ht="30.75" hidden="1" thickBot="1" x14ac:dyDescent="0.3">
      <c r="A576" s="99" t="s">
        <v>1332</v>
      </c>
      <c r="B576" s="80" t="s">
        <v>335</v>
      </c>
      <c r="C576" s="80" t="s">
        <v>75</v>
      </c>
      <c r="D576" s="80" t="s">
        <v>338</v>
      </c>
      <c r="E576" s="80" t="s">
        <v>70</v>
      </c>
      <c r="F576" s="80"/>
      <c r="G576" s="80" t="s">
        <v>1335</v>
      </c>
      <c r="H576" s="80" t="s">
        <v>110</v>
      </c>
      <c r="I576" s="80">
        <v>37</v>
      </c>
      <c r="J576" s="77">
        <v>16</v>
      </c>
      <c r="K576" s="80">
        <v>300</v>
      </c>
      <c r="L576" s="80">
        <v>50</v>
      </c>
      <c r="M576" s="80"/>
      <c r="N576" s="80"/>
      <c r="O576" s="80" t="s">
        <v>129</v>
      </c>
      <c r="P576" s="80"/>
      <c r="Q576" s="80">
        <v>0</v>
      </c>
      <c r="R576" s="80">
        <v>0</v>
      </c>
      <c r="S576" s="80"/>
      <c r="T576" s="80"/>
      <c r="U576" s="80" t="s">
        <v>70</v>
      </c>
      <c r="V576" s="80" t="s">
        <v>76</v>
      </c>
      <c r="W576" s="80" t="s">
        <v>1123</v>
      </c>
      <c r="X576" s="80">
        <v>12</v>
      </c>
      <c r="Y576" s="80" t="s">
        <v>1116</v>
      </c>
      <c r="Z576" s="80"/>
      <c r="AA576" s="80"/>
      <c r="AB576" s="80"/>
      <c r="AC576" s="80"/>
      <c r="AD576" s="80"/>
      <c r="AE576" s="80"/>
      <c r="AF576" s="108"/>
    </row>
    <row r="577" spans="1:32" ht="30.75" hidden="1" thickBot="1" x14ac:dyDescent="0.3">
      <c r="A577" s="99" t="s">
        <v>1332</v>
      </c>
      <c r="B577" s="80" t="s">
        <v>335</v>
      </c>
      <c r="C577" s="80" t="s">
        <v>75</v>
      </c>
      <c r="D577" s="80" t="s">
        <v>338</v>
      </c>
      <c r="E577" s="80" t="s">
        <v>76</v>
      </c>
      <c r="F577" s="80"/>
      <c r="G577" s="80" t="s">
        <v>1336</v>
      </c>
      <c r="H577" s="80"/>
      <c r="I577" s="80">
        <v>37</v>
      </c>
      <c r="J577" s="77" t="e">
        <v>#N/A</v>
      </c>
      <c r="K577" s="80">
        <v>250</v>
      </c>
      <c r="L577" s="80"/>
      <c r="M577" s="80"/>
      <c r="N577" s="80"/>
      <c r="O577" s="80"/>
      <c r="P577" s="80"/>
      <c r="Q577" s="80">
        <v>0</v>
      </c>
      <c r="R577" s="80">
        <v>0</v>
      </c>
      <c r="S577" s="80"/>
      <c r="T577" s="80"/>
      <c r="U577" s="80"/>
      <c r="V577" s="80"/>
      <c r="W577" s="80"/>
      <c r="X577" s="80">
        <v>10</v>
      </c>
      <c r="Y577" s="80" t="s">
        <v>1116</v>
      </c>
      <c r="Z577" s="80"/>
      <c r="AA577" s="80"/>
      <c r="AB577" s="80"/>
      <c r="AC577" s="80"/>
      <c r="AD577" s="80"/>
      <c r="AE577" s="80"/>
      <c r="AF577" s="108"/>
    </row>
    <row r="578" spans="1:32" ht="30.75" hidden="1" thickBot="1" x14ac:dyDescent="0.3">
      <c r="A578" s="99" t="s">
        <v>1332</v>
      </c>
      <c r="B578" s="80" t="s">
        <v>335</v>
      </c>
      <c r="C578" s="80" t="s">
        <v>75</v>
      </c>
      <c r="D578" s="80" t="s">
        <v>338</v>
      </c>
      <c r="E578" s="80" t="s">
        <v>81</v>
      </c>
      <c r="F578" s="80"/>
      <c r="G578" s="80" t="s">
        <v>339</v>
      </c>
      <c r="H578" s="80"/>
      <c r="I578" s="80">
        <v>37</v>
      </c>
      <c r="J578" s="77">
        <v>4</v>
      </c>
      <c r="K578" s="80">
        <v>25</v>
      </c>
      <c r="L578" s="80">
        <v>50</v>
      </c>
      <c r="M578" s="80"/>
      <c r="N578" s="80">
        <v>1</v>
      </c>
      <c r="O578" s="80" t="s">
        <v>129</v>
      </c>
      <c r="P578" s="80" t="s">
        <v>1295</v>
      </c>
      <c r="Q578" s="80">
        <v>1</v>
      </c>
      <c r="R578" s="80">
        <v>0</v>
      </c>
      <c r="S578" s="80"/>
      <c r="T578" s="80"/>
      <c r="U578" s="80"/>
      <c r="V578" s="80"/>
      <c r="W578" s="80" t="s">
        <v>1123</v>
      </c>
      <c r="X578" s="80">
        <v>1</v>
      </c>
      <c r="Y578" s="80" t="s">
        <v>1116</v>
      </c>
      <c r="Z578" s="80" t="s">
        <v>1125</v>
      </c>
      <c r="AA578" s="80" t="s">
        <v>1126</v>
      </c>
      <c r="AB578" s="80" t="s">
        <v>1127</v>
      </c>
      <c r="AC578" s="80" t="s">
        <v>1128</v>
      </c>
      <c r="AD578" s="80">
        <v>4</v>
      </c>
      <c r="AE578" s="80" t="s">
        <v>1201</v>
      </c>
      <c r="AF578" s="108"/>
    </row>
    <row r="579" spans="1:32" ht="30.75" hidden="1" thickBot="1" x14ac:dyDescent="0.3">
      <c r="A579" s="99" t="s">
        <v>1332</v>
      </c>
      <c r="B579" s="80" t="s">
        <v>335</v>
      </c>
      <c r="C579" s="80" t="s">
        <v>75</v>
      </c>
      <c r="D579" s="80" t="s">
        <v>338</v>
      </c>
      <c r="E579" s="80" t="s">
        <v>82</v>
      </c>
      <c r="F579" s="80"/>
      <c r="G579" s="80" t="s">
        <v>340</v>
      </c>
      <c r="H579" s="80"/>
      <c r="I579" s="80">
        <v>37</v>
      </c>
      <c r="J579" s="77">
        <v>8</v>
      </c>
      <c r="K579" s="80">
        <v>50</v>
      </c>
      <c r="L579" s="80">
        <v>50</v>
      </c>
      <c r="M579" s="80"/>
      <c r="N579" s="80">
        <v>1</v>
      </c>
      <c r="O579" s="80" t="s">
        <v>129</v>
      </c>
      <c r="P579" s="80" t="s">
        <v>1295</v>
      </c>
      <c r="Q579" s="80">
        <v>1</v>
      </c>
      <c r="R579" s="80">
        <v>0</v>
      </c>
      <c r="S579" s="80"/>
      <c r="T579" s="80"/>
      <c r="U579" s="80" t="s">
        <v>70</v>
      </c>
      <c r="V579" s="80"/>
      <c r="W579" s="80" t="s">
        <v>1123</v>
      </c>
      <c r="X579" s="80">
        <v>2</v>
      </c>
      <c r="Y579" s="80" t="s">
        <v>1116</v>
      </c>
      <c r="Z579" s="80" t="s">
        <v>1125</v>
      </c>
      <c r="AA579" s="80" t="s">
        <v>1126</v>
      </c>
      <c r="AB579" s="80" t="s">
        <v>1127</v>
      </c>
      <c r="AC579" s="80" t="s">
        <v>1128</v>
      </c>
      <c r="AD579" s="80">
        <v>8</v>
      </c>
      <c r="AE579" s="80" t="s">
        <v>1129</v>
      </c>
      <c r="AF579" s="108"/>
    </row>
    <row r="580" spans="1:32" ht="30.75" hidden="1" thickBot="1" x14ac:dyDescent="0.3">
      <c r="A580" s="99" t="s">
        <v>1332</v>
      </c>
      <c r="B580" s="80" t="s">
        <v>335</v>
      </c>
      <c r="C580" s="80" t="s">
        <v>75</v>
      </c>
      <c r="D580" s="80" t="s">
        <v>338</v>
      </c>
      <c r="E580" s="80" t="s">
        <v>112</v>
      </c>
      <c r="F580" s="80"/>
      <c r="G580" s="80" t="s">
        <v>259</v>
      </c>
      <c r="H580" s="80" t="s">
        <v>110</v>
      </c>
      <c r="I580" s="80">
        <v>37</v>
      </c>
      <c r="J580" s="77">
        <v>8</v>
      </c>
      <c r="K580" s="80">
        <v>50</v>
      </c>
      <c r="L580" s="80">
        <v>50</v>
      </c>
      <c r="M580" s="80"/>
      <c r="N580" s="80">
        <v>1</v>
      </c>
      <c r="O580" s="80" t="s">
        <v>129</v>
      </c>
      <c r="P580" s="80" t="s">
        <v>1295</v>
      </c>
      <c r="Q580" s="80">
        <v>1</v>
      </c>
      <c r="R580" s="80">
        <v>0</v>
      </c>
      <c r="S580" s="80"/>
      <c r="T580" s="80"/>
      <c r="U580" s="80" t="s">
        <v>70</v>
      </c>
      <c r="V580" s="80" t="s">
        <v>76</v>
      </c>
      <c r="W580" s="80" t="s">
        <v>1123</v>
      </c>
      <c r="X580" s="80">
        <v>2</v>
      </c>
      <c r="Y580" s="80" t="s">
        <v>1116</v>
      </c>
      <c r="Z580" s="80" t="s">
        <v>1125</v>
      </c>
      <c r="AA580" s="80" t="s">
        <v>1126</v>
      </c>
      <c r="AB580" s="80" t="s">
        <v>1127</v>
      </c>
      <c r="AC580" s="80" t="s">
        <v>1128</v>
      </c>
      <c r="AD580" s="80">
        <v>8</v>
      </c>
      <c r="AE580" s="80" t="s">
        <v>1129</v>
      </c>
      <c r="AF580" s="108"/>
    </row>
    <row r="581" spans="1:32" ht="15.75" hidden="1" thickBot="1" x14ac:dyDescent="0.3">
      <c r="A581" s="99" t="s">
        <v>1332</v>
      </c>
      <c r="B581" s="80" t="s">
        <v>335</v>
      </c>
      <c r="C581" s="80" t="s">
        <v>75</v>
      </c>
      <c r="D581" s="80" t="s">
        <v>246</v>
      </c>
      <c r="E581" s="80">
        <v>4</v>
      </c>
      <c r="F581" s="80" t="s">
        <v>1250</v>
      </c>
      <c r="G581" s="80" t="s">
        <v>321</v>
      </c>
      <c r="H581" s="80" t="s">
        <v>110</v>
      </c>
      <c r="I581" s="80">
        <v>37</v>
      </c>
      <c r="J581" s="77">
        <v>24</v>
      </c>
      <c r="K581" s="80">
        <v>600</v>
      </c>
      <c r="L581" s="80">
        <v>50</v>
      </c>
      <c r="M581" s="80"/>
      <c r="N581" s="80"/>
      <c r="O581" s="80" t="s">
        <v>129</v>
      </c>
      <c r="P581" s="80" t="s">
        <v>1295</v>
      </c>
      <c r="Q581" s="80">
        <v>0</v>
      </c>
      <c r="R581" s="80">
        <v>1</v>
      </c>
      <c r="S581" s="80" t="s">
        <v>1123</v>
      </c>
      <c r="T581" s="80">
        <v>1</v>
      </c>
      <c r="U581" s="80"/>
      <c r="V581" s="80" t="s">
        <v>76</v>
      </c>
      <c r="W581" s="80" t="s">
        <v>1123</v>
      </c>
      <c r="X581" s="80">
        <v>24</v>
      </c>
      <c r="Y581" s="80" t="s">
        <v>1116</v>
      </c>
      <c r="Z581" s="80" t="s">
        <v>1125</v>
      </c>
      <c r="AA581" s="80" t="s">
        <v>1126</v>
      </c>
      <c r="AB581" s="80" t="s">
        <v>1127</v>
      </c>
      <c r="AC581" s="80" t="s">
        <v>1128</v>
      </c>
      <c r="AD581" s="80">
        <v>24</v>
      </c>
      <c r="AE581" s="80" t="s">
        <v>1296</v>
      </c>
      <c r="AF581" s="108"/>
    </row>
    <row r="582" spans="1:32" ht="15.75" hidden="1" thickBot="1" x14ac:dyDescent="0.3">
      <c r="A582" s="99" t="s">
        <v>1332</v>
      </c>
      <c r="B582" s="80" t="s">
        <v>335</v>
      </c>
      <c r="C582" s="80" t="s">
        <v>75</v>
      </c>
      <c r="D582" s="80" t="s">
        <v>246</v>
      </c>
      <c r="E582" s="80">
        <v>11</v>
      </c>
      <c r="F582" s="80" t="s">
        <v>1252</v>
      </c>
      <c r="G582" s="80" t="s">
        <v>322</v>
      </c>
      <c r="H582" s="80" t="s">
        <v>110</v>
      </c>
      <c r="I582" s="80">
        <v>37</v>
      </c>
      <c r="J582" s="77">
        <v>24</v>
      </c>
      <c r="K582" s="80">
        <v>500</v>
      </c>
      <c r="L582" s="80">
        <v>50</v>
      </c>
      <c r="M582" s="80"/>
      <c r="N582" s="80"/>
      <c r="O582" s="80" t="s">
        <v>129</v>
      </c>
      <c r="P582" s="80" t="s">
        <v>1295</v>
      </c>
      <c r="Q582" s="80">
        <v>0</v>
      </c>
      <c r="R582" s="80">
        <v>1</v>
      </c>
      <c r="S582" s="80" t="s">
        <v>1123</v>
      </c>
      <c r="T582" s="80">
        <v>1</v>
      </c>
      <c r="U582" s="80"/>
      <c r="V582" s="80"/>
      <c r="W582" s="80" t="s">
        <v>1123</v>
      </c>
      <c r="X582" s="80">
        <v>20</v>
      </c>
      <c r="Y582" s="80" t="s">
        <v>1116</v>
      </c>
      <c r="Z582" s="80" t="s">
        <v>1125</v>
      </c>
      <c r="AA582" s="80" t="s">
        <v>1126</v>
      </c>
      <c r="AB582" s="80" t="s">
        <v>1127</v>
      </c>
      <c r="AC582" s="80" t="s">
        <v>1128</v>
      </c>
      <c r="AD582" s="80">
        <v>24</v>
      </c>
      <c r="AE582" s="80" t="s">
        <v>1310</v>
      </c>
      <c r="AF582" s="108"/>
    </row>
    <row r="583" spans="1:32" ht="15.75" hidden="1" thickBot="1" x14ac:dyDescent="0.3">
      <c r="A583" s="99" t="s">
        <v>1332</v>
      </c>
      <c r="B583" s="80" t="s">
        <v>335</v>
      </c>
      <c r="C583" s="80" t="s">
        <v>75</v>
      </c>
      <c r="D583" s="80" t="s">
        <v>323</v>
      </c>
      <c r="E583" s="80">
        <v>1</v>
      </c>
      <c r="F583" s="80" t="s">
        <v>1230</v>
      </c>
      <c r="G583" s="80" t="s">
        <v>341</v>
      </c>
      <c r="H583" s="80" t="s">
        <v>110</v>
      </c>
      <c r="I583" s="80">
        <v>37</v>
      </c>
      <c r="J583" s="77">
        <v>12</v>
      </c>
      <c r="K583" s="80">
        <v>150</v>
      </c>
      <c r="L583" s="80">
        <v>50</v>
      </c>
      <c r="M583" s="80"/>
      <c r="N583" s="80"/>
      <c r="O583" s="80" t="s">
        <v>129</v>
      </c>
      <c r="P583" s="80" t="s">
        <v>1295</v>
      </c>
      <c r="Q583" s="80">
        <v>0</v>
      </c>
      <c r="R583" s="80">
        <v>2</v>
      </c>
      <c r="S583" s="80" t="s">
        <v>1123</v>
      </c>
      <c r="T583" s="80">
        <v>2</v>
      </c>
      <c r="U583" s="80" t="s">
        <v>115</v>
      </c>
      <c r="V583" s="80" t="s">
        <v>76</v>
      </c>
      <c r="W583" s="80" t="s">
        <v>1123</v>
      </c>
      <c r="X583" s="80">
        <v>12</v>
      </c>
      <c r="Y583" s="80" t="s">
        <v>1116</v>
      </c>
      <c r="Z583" s="80" t="s">
        <v>1125</v>
      </c>
      <c r="AA583" s="80" t="s">
        <v>1126</v>
      </c>
      <c r="AB583" s="80" t="s">
        <v>1127</v>
      </c>
      <c r="AC583" s="80" t="s">
        <v>1128</v>
      </c>
      <c r="AD583" s="80">
        <v>12</v>
      </c>
      <c r="AE583" s="80" t="s">
        <v>1130</v>
      </c>
      <c r="AF583" s="108"/>
    </row>
    <row r="584" spans="1:32" ht="15.75" hidden="1" thickBot="1" x14ac:dyDescent="0.3">
      <c r="A584" s="99" t="s">
        <v>1332</v>
      </c>
      <c r="B584" s="80" t="s">
        <v>335</v>
      </c>
      <c r="C584" s="80" t="s">
        <v>75</v>
      </c>
      <c r="D584" s="80" t="s">
        <v>323</v>
      </c>
      <c r="E584" s="80">
        <v>2</v>
      </c>
      <c r="F584" s="80" t="s">
        <v>1237</v>
      </c>
      <c r="G584" s="80" t="s">
        <v>1287</v>
      </c>
      <c r="H584" s="80"/>
      <c r="I584" s="80">
        <v>37</v>
      </c>
      <c r="J584" s="77">
        <v>8</v>
      </c>
      <c r="K584" s="80">
        <v>50</v>
      </c>
      <c r="L584" s="80">
        <v>50</v>
      </c>
      <c r="M584" s="80"/>
      <c r="N584" s="80"/>
      <c r="O584" s="80"/>
      <c r="P584" s="80"/>
      <c r="Q584" s="80">
        <v>0</v>
      </c>
      <c r="R584" s="80">
        <v>0</v>
      </c>
      <c r="S584" s="80"/>
      <c r="T584" s="80"/>
      <c r="U584" s="80"/>
      <c r="V584" s="80"/>
      <c r="W584" s="80"/>
      <c r="X584" s="80">
        <v>2</v>
      </c>
      <c r="Y584" s="80" t="s">
        <v>1116</v>
      </c>
      <c r="Z584" s="80"/>
      <c r="AA584" s="80"/>
      <c r="AB584" s="80"/>
      <c r="AC584" s="80"/>
      <c r="AD584" s="80"/>
      <c r="AE584" s="80"/>
      <c r="AF584" s="108"/>
    </row>
    <row r="585" spans="1:32" ht="15.75" hidden="1" thickBot="1" x14ac:dyDescent="0.3">
      <c r="A585" s="99" t="s">
        <v>1332</v>
      </c>
      <c r="B585" s="80" t="s">
        <v>335</v>
      </c>
      <c r="C585" s="80" t="s">
        <v>75</v>
      </c>
      <c r="D585" s="80" t="s">
        <v>323</v>
      </c>
      <c r="E585" s="80">
        <v>3</v>
      </c>
      <c r="F585" s="80" t="s">
        <v>1317</v>
      </c>
      <c r="G585" s="80" t="s">
        <v>1287</v>
      </c>
      <c r="H585" s="80"/>
      <c r="I585" s="80">
        <v>37</v>
      </c>
      <c r="J585" s="77">
        <v>8</v>
      </c>
      <c r="K585" s="80">
        <v>50</v>
      </c>
      <c r="L585" s="80">
        <v>50</v>
      </c>
      <c r="M585" s="80"/>
      <c r="N585" s="80"/>
      <c r="O585" s="80"/>
      <c r="P585" s="80"/>
      <c r="Q585" s="80">
        <v>0</v>
      </c>
      <c r="R585" s="80">
        <v>0</v>
      </c>
      <c r="S585" s="80"/>
      <c r="T585" s="80"/>
      <c r="U585" s="80"/>
      <c r="V585" s="80"/>
      <c r="W585" s="80"/>
      <c r="X585" s="80">
        <v>2</v>
      </c>
      <c r="Y585" s="80" t="s">
        <v>1116</v>
      </c>
      <c r="Z585" s="80"/>
      <c r="AA585" s="80"/>
      <c r="AB585" s="80"/>
      <c r="AC585" s="80"/>
      <c r="AD585" s="80"/>
      <c r="AE585" s="80"/>
      <c r="AF585" s="108"/>
    </row>
    <row r="586" spans="1:32" ht="15.75" hidden="1" thickBot="1" x14ac:dyDescent="0.3">
      <c r="A586" s="99" t="s">
        <v>1332</v>
      </c>
      <c r="B586" s="80" t="s">
        <v>335</v>
      </c>
      <c r="C586" s="80" t="s">
        <v>75</v>
      </c>
      <c r="D586" s="80" t="s">
        <v>323</v>
      </c>
      <c r="E586" s="80">
        <v>5</v>
      </c>
      <c r="F586" s="80" t="s">
        <v>194</v>
      </c>
      <c r="G586" s="80" t="s">
        <v>342</v>
      </c>
      <c r="H586" s="80" t="s">
        <v>110</v>
      </c>
      <c r="I586" s="80">
        <v>37</v>
      </c>
      <c r="J586" s="77">
        <v>12</v>
      </c>
      <c r="K586" s="80">
        <v>150</v>
      </c>
      <c r="L586" s="80">
        <v>50</v>
      </c>
      <c r="M586" s="80"/>
      <c r="N586" s="80"/>
      <c r="O586" s="80" t="s">
        <v>129</v>
      </c>
      <c r="P586" s="80" t="s">
        <v>1295</v>
      </c>
      <c r="Q586" s="80">
        <v>0</v>
      </c>
      <c r="R586" s="80">
        <v>2</v>
      </c>
      <c r="S586" s="80" t="s">
        <v>1123</v>
      </c>
      <c r="T586" s="80">
        <v>2</v>
      </c>
      <c r="U586" s="80" t="s">
        <v>115</v>
      </c>
      <c r="V586" s="80" t="s">
        <v>76</v>
      </c>
      <c r="W586" s="80" t="s">
        <v>1123</v>
      </c>
      <c r="X586" s="80">
        <v>12</v>
      </c>
      <c r="Y586" s="80" t="s">
        <v>1116</v>
      </c>
      <c r="Z586" s="80" t="s">
        <v>1125</v>
      </c>
      <c r="AA586" s="80" t="s">
        <v>1126</v>
      </c>
      <c r="AB586" s="80" t="s">
        <v>1127</v>
      </c>
      <c r="AC586" s="80" t="s">
        <v>1128</v>
      </c>
      <c r="AD586" s="80">
        <v>12</v>
      </c>
      <c r="AE586" s="80" t="s">
        <v>1130</v>
      </c>
      <c r="AF586" s="108"/>
    </row>
    <row r="587" spans="1:32" ht="15.75" hidden="1" thickBot="1" x14ac:dyDescent="0.3">
      <c r="A587" s="99" t="s">
        <v>1332</v>
      </c>
      <c r="B587" s="80" t="s">
        <v>335</v>
      </c>
      <c r="C587" s="80" t="s">
        <v>75</v>
      </c>
      <c r="D587" s="80" t="s">
        <v>323</v>
      </c>
      <c r="E587" s="80">
        <v>6</v>
      </c>
      <c r="F587" s="80" t="s">
        <v>1262</v>
      </c>
      <c r="G587" s="80" t="s">
        <v>175</v>
      </c>
      <c r="H587" s="80" t="s">
        <v>110</v>
      </c>
      <c r="I587" s="80">
        <v>37</v>
      </c>
      <c r="J587" s="77">
        <v>4</v>
      </c>
      <c r="K587" s="80">
        <v>25</v>
      </c>
      <c r="L587" s="80">
        <v>50</v>
      </c>
      <c r="M587" s="80"/>
      <c r="N587" s="80"/>
      <c r="O587" s="80" t="s">
        <v>129</v>
      </c>
      <c r="P587" s="80" t="s">
        <v>1295</v>
      </c>
      <c r="Q587" s="80">
        <v>0</v>
      </c>
      <c r="R587" s="80">
        <v>1</v>
      </c>
      <c r="S587" s="80" t="s">
        <v>1123</v>
      </c>
      <c r="T587" s="80">
        <v>1</v>
      </c>
      <c r="U587" s="80"/>
      <c r="V587" s="80" t="s">
        <v>76</v>
      </c>
      <c r="W587" s="80" t="s">
        <v>1123</v>
      </c>
      <c r="X587" s="80">
        <v>1</v>
      </c>
      <c r="Y587" s="80" t="s">
        <v>1116</v>
      </c>
      <c r="Z587" s="80" t="s">
        <v>1125</v>
      </c>
      <c r="AA587" s="80" t="s">
        <v>1126</v>
      </c>
      <c r="AB587" s="80" t="s">
        <v>1127</v>
      </c>
      <c r="AC587" s="80" t="s">
        <v>1128</v>
      </c>
      <c r="AD587" s="80">
        <v>4</v>
      </c>
      <c r="AE587" s="80" t="s">
        <v>1201</v>
      </c>
      <c r="AF587" s="108"/>
    </row>
    <row r="588" spans="1:32" ht="15.75" hidden="1" thickBot="1" x14ac:dyDescent="0.3">
      <c r="A588" s="99" t="s">
        <v>1332</v>
      </c>
      <c r="B588" s="80" t="s">
        <v>335</v>
      </c>
      <c r="C588" s="80" t="s">
        <v>75</v>
      </c>
      <c r="D588" s="80" t="s">
        <v>323</v>
      </c>
      <c r="E588" s="80">
        <v>7</v>
      </c>
      <c r="F588" s="80" t="s">
        <v>93</v>
      </c>
      <c r="G588" s="80" t="s">
        <v>1287</v>
      </c>
      <c r="H588" s="80"/>
      <c r="I588" s="80">
        <v>37</v>
      </c>
      <c r="J588" s="77">
        <v>8</v>
      </c>
      <c r="K588" s="80">
        <v>50</v>
      </c>
      <c r="L588" s="80">
        <v>50</v>
      </c>
      <c r="M588" s="80"/>
      <c r="N588" s="80"/>
      <c r="O588" s="80"/>
      <c r="P588" s="80"/>
      <c r="Q588" s="80">
        <v>0</v>
      </c>
      <c r="R588" s="80">
        <v>0</v>
      </c>
      <c r="S588" s="80"/>
      <c r="T588" s="80"/>
      <c r="U588" s="80"/>
      <c r="V588" s="80"/>
      <c r="W588" s="80"/>
      <c r="X588" s="80">
        <v>2</v>
      </c>
      <c r="Y588" s="80" t="s">
        <v>1116</v>
      </c>
      <c r="Z588" s="80"/>
      <c r="AA588" s="80"/>
      <c r="AB588" s="80"/>
      <c r="AC588" s="80"/>
      <c r="AD588" s="80"/>
      <c r="AE588" s="80"/>
      <c r="AF588" s="108"/>
    </row>
    <row r="589" spans="1:32" ht="15.75" hidden="1" thickBot="1" x14ac:dyDescent="0.3">
      <c r="A589" s="99" t="s">
        <v>1332</v>
      </c>
      <c r="B589" s="80" t="s">
        <v>335</v>
      </c>
      <c r="C589" s="80" t="s">
        <v>75</v>
      </c>
      <c r="D589" s="80" t="s">
        <v>323</v>
      </c>
      <c r="E589" s="80">
        <v>8</v>
      </c>
      <c r="F589" s="80" t="s">
        <v>1263</v>
      </c>
      <c r="G589" s="80" t="s">
        <v>175</v>
      </c>
      <c r="H589" s="80" t="s">
        <v>110</v>
      </c>
      <c r="I589" s="80">
        <v>37</v>
      </c>
      <c r="J589" s="77">
        <v>4</v>
      </c>
      <c r="K589" s="80">
        <v>25</v>
      </c>
      <c r="L589" s="80">
        <v>50</v>
      </c>
      <c r="M589" s="80"/>
      <c r="N589" s="80"/>
      <c r="O589" s="80" t="s">
        <v>129</v>
      </c>
      <c r="P589" s="80" t="s">
        <v>1295</v>
      </c>
      <c r="Q589" s="80">
        <v>0</v>
      </c>
      <c r="R589" s="80">
        <v>1</v>
      </c>
      <c r="S589" s="80" t="s">
        <v>1123</v>
      </c>
      <c r="T589" s="80">
        <v>1</v>
      </c>
      <c r="U589" s="80"/>
      <c r="V589" s="80"/>
      <c r="W589" s="80" t="s">
        <v>1123</v>
      </c>
      <c r="X589" s="80">
        <v>1</v>
      </c>
      <c r="Y589" s="80" t="s">
        <v>1116</v>
      </c>
      <c r="Z589" s="80" t="s">
        <v>1125</v>
      </c>
      <c r="AA589" s="80" t="s">
        <v>1126</v>
      </c>
      <c r="AB589" s="80" t="s">
        <v>1127</v>
      </c>
      <c r="AC589" s="80" t="s">
        <v>1128</v>
      </c>
      <c r="AD589" s="80">
        <v>4</v>
      </c>
      <c r="AE589" s="80" t="s">
        <v>1201</v>
      </c>
      <c r="AF589" s="108"/>
    </row>
    <row r="590" spans="1:32" ht="15.75" hidden="1" thickBot="1" x14ac:dyDescent="0.3">
      <c r="A590" s="99" t="s">
        <v>1332</v>
      </c>
      <c r="B590" s="80" t="s">
        <v>335</v>
      </c>
      <c r="C590" s="80" t="s">
        <v>75</v>
      </c>
      <c r="D590" s="80" t="s">
        <v>323</v>
      </c>
      <c r="E590" s="80">
        <v>9</v>
      </c>
      <c r="F590" s="80" t="s">
        <v>73</v>
      </c>
      <c r="G590" s="80" t="s">
        <v>343</v>
      </c>
      <c r="H590" s="80" t="s">
        <v>110</v>
      </c>
      <c r="I590" s="80">
        <v>37</v>
      </c>
      <c r="J590" s="77">
        <v>16</v>
      </c>
      <c r="K590" s="80">
        <v>300</v>
      </c>
      <c r="L590" s="80">
        <v>50</v>
      </c>
      <c r="M590" s="80"/>
      <c r="N590" s="80"/>
      <c r="O590" s="80" t="s">
        <v>129</v>
      </c>
      <c r="P590" s="80" t="s">
        <v>1295</v>
      </c>
      <c r="Q590" s="80">
        <v>0</v>
      </c>
      <c r="R590" s="80">
        <v>2</v>
      </c>
      <c r="S590" s="80" t="s">
        <v>1123</v>
      </c>
      <c r="T590" s="80">
        <v>2</v>
      </c>
      <c r="U590" s="80"/>
      <c r="V590" s="80" t="s">
        <v>76</v>
      </c>
      <c r="W590" s="80" t="s">
        <v>1123</v>
      </c>
      <c r="X590" s="80">
        <v>24</v>
      </c>
      <c r="Y590" s="80" t="s">
        <v>1116</v>
      </c>
      <c r="Z590" s="80" t="s">
        <v>1125</v>
      </c>
      <c r="AA590" s="80" t="s">
        <v>1126</v>
      </c>
      <c r="AB590" s="80" t="s">
        <v>1127</v>
      </c>
      <c r="AC590" s="80" t="s">
        <v>1128</v>
      </c>
      <c r="AD590" s="80">
        <v>16</v>
      </c>
      <c r="AE590" s="80" t="s">
        <v>1319</v>
      </c>
      <c r="AF590" s="108"/>
    </row>
    <row r="591" spans="1:32" ht="15.75" hidden="1" thickBot="1" x14ac:dyDescent="0.3">
      <c r="A591" s="99" t="s">
        <v>1332</v>
      </c>
      <c r="B591" s="80" t="s">
        <v>335</v>
      </c>
      <c r="C591" s="80" t="s">
        <v>75</v>
      </c>
      <c r="D591" s="80" t="s">
        <v>323</v>
      </c>
      <c r="E591" s="80">
        <v>10</v>
      </c>
      <c r="F591" s="80" t="s">
        <v>1298</v>
      </c>
      <c r="G591" s="80" t="s">
        <v>344</v>
      </c>
      <c r="H591" s="80" t="s">
        <v>110</v>
      </c>
      <c r="I591" s="80">
        <v>37</v>
      </c>
      <c r="J591" s="77">
        <v>20</v>
      </c>
      <c r="K591" s="80">
        <v>350</v>
      </c>
      <c r="L591" s="80">
        <v>50</v>
      </c>
      <c r="M591" s="80"/>
      <c r="N591" s="80"/>
      <c r="O591" s="80" t="s">
        <v>129</v>
      </c>
      <c r="P591" s="80" t="s">
        <v>1178</v>
      </c>
      <c r="Q591" s="80">
        <v>0</v>
      </c>
      <c r="R591" s="80">
        <v>1</v>
      </c>
      <c r="S591" s="80" t="s">
        <v>1123</v>
      </c>
      <c r="T591" s="80">
        <v>1</v>
      </c>
      <c r="U591" s="80" t="s">
        <v>115</v>
      </c>
      <c r="V591" s="80" t="s">
        <v>76</v>
      </c>
      <c r="W591" s="80" t="s">
        <v>1123</v>
      </c>
      <c r="X591" s="80">
        <v>14</v>
      </c>
      <c r="Y591" s="80" t="s">
        <v>1116</v>
      </c>
      <c r="Z591" s="80" t="s">
        <v>1125</v>
      </c>
      <c r="AA591" s="80" t="s">
        <v>1126</v>
      </c>
      <c r="AB591" s="80" t="s">
        <v>1127</v>
      </c>
      <c r="AC591" s="80" t="s">
        <v>1128</v>
      </c>
      <c r="AD591" s="80">
        <v>20</v>
      </c>
      <c r="AE591" s="80" t="s">
        <v>1311</v>
      </c>
      <c r="AF591" s="108"/>
    </row>
    <row r="592" spans="1:32" ht="15.75" hidden="1" thickBot="1" x14ac:dyDescent="0.3">
      <c r="A592" s="99" t="s">
        <v>1332</v>
      </c>
      <c r="B592" s="80" t="s">
        <v>335</v>
      </c>
      <c r="C592" s="80" t="s">
        <v>75</v>
      </c>
      <c r="D592" s="80" t="s">
        <v>323</v>
      </c>
      <c r="E592" s="80">
        <v>12</v>
      </c>
      <c r="F592" s="80" t="s">
        <v>1318</v>
      </c>
      <c r="G592" s="80" t="s">
        <v>1287</v>
      </c>
      <c r="H592" s="80"/>
      <c r="I592" s="80">
        <v>37</v>
      </c>
      <c r="J592" s="77">
        <v>8</v>
      </c>
      <c r="K592" s="80">
        <v>50</v>
      </c>
      <c r="L592" s="80">
        <v>50</v>
      </c>
      <c r="M592" s="80"/>
      <c r="N592" s="80"/>
      <c r="O592" s="80"/>
      <c r="P592" s="80"/>
      <c r="Q592" s="80">
        <v>0</v>
      </c>
      <c r="R592" s="80">
        <v>0</v>
      </c>
      <c r="S592" s="80"/>
      <c r="T592" s="80"/>
      <c r="U592" s="80"/>
      <c r="V592" s="80"/>
      <c r="W592" s="80"/>
      <c r="X592" s="80">
        <v>2</v>
      </c>
      <c r="Y592" s="80" t="s">
        <v>1116</v>
      </c>
      <c r="Z592" s="80"/>
      <c r="AA592" s="80"/>
      <c r="AB592" s="80"/>
      <c r="AC592" s="80"/>
      <c r="AD592" s="80"/>
      <c r="AE592" s="80"/>
      <c r="AF592" s="108"/>
    </row>
    <row r="593" spans="1:32" ht="30.75" hidden="1" thickBot="1" x14ac:dyDescent="0.3">
      <c r="A593" s="99" t="s">
        <v>1332</v>
      </c>
      <c r="B593" s="80" t="s">
        <v>335</v>
      </c>
      <c r="C593" s="80" t="s">
        <v>75</v>
      </c>
      <c r="D593" s="80" t="s">
        <v>345</v>
      </c>
      <c r="E593" s="80" t="s">
        <v>73</v>
      </c>
      <c r="F593" s="80"/>
      <c r="G593" s="80" t="s">
        <v>346</v>
      </c>
      <c r="H593" s="80"/>
      <c r="I593" s="80">
        <v>37</v>
      </c>
      <c r="J593" s="77">
        <v>8</v>
      </c>
      <c r="K593" s="80">
        <v>80</v>
      </c>
      <c r="L593" s="80">
        <v>50</v>
      </c>
      <c r="M593" s="80"/>
      <c r="N593" s="80"/>
      <c r="O593" s="80" t="s">
        <v>129</v>
      </c>
      <c r="P593" s="80" t="s">
        <v>1295</v>
      </c>
      <c r="Q593" s="80">
        <v>0</v>
      </c>
      <c r="R593" s="80">
        <v>1</v>
      </c>
      <c r="S593" s="80" t="s">
        <v>1123</v>
      </c>
      <c r="T593" s="80">
        <v>1</v>
      </c>
      <c r="U593" s="80"/>
      <c r="V593" s="80" t="s">
        <v>76</v>
      </c>
      <c r="W593" s="80" t="s">
        <v>1123</v>
      </c>
      <c r="X593" s="80">
        <v>3</v>
      </c>
      <c r="Y593" s="80" t="s">
        <v>1116</v>
      </c>
      <c r="Z593" s="80" t="s">
        <v>1125</v>
      </c>
      <c r="AA593" s="80" t="s">
        <v>1126</v>
      </c>
      <c r="AB593" s="80" t="s">
        <v>1127</v>
      </c>
      <c r="AC593" s="80" t="s">
        <v>1128</v>
      </c>
      <c r="AD593" s="80">
        <v>8</v>
      </c>
      <c r="AE593" s="80" t="s">
        <v>1137</v>
      </c>
      <c r="AF593" s="108"/>
    </row>
    <row r="594" spans="1:32" ht="30.75" hidden="1" thickBot="1" x14ac:dyDescent="0.3">
      <c r="A594" s="99" t="s">
        <v>1332</v>
      </c>
      <c r="B594" s="80" t="s">
        <v>335</v>
      </c>
      <c r="C594" s="80" t="s">
        <v>75</v>
      </c>
      <c r="D594" s="80" t="s">
        <v>345</v>
      </c>
      <c r="E594" s="80" t="s">
        <v>83</v>
      </c>
      <c r="F594" s="80"/>
      <c r="G594" s="80" t="s">
        <v>347</v>
      </c>
      <c r="H594" s="80"/>
      <c r="I594" s="80">
        <v>37</v>
      </c>
      <c r="J594" s="77">
        <v>8</v>
      </c>
      <c r="K594" s="80">
        <v>100</v>
      </c>
      <c r="L594" s="80">
        <v>50</v>
      </c>
      <c r="M594" s="80"/>
      <c r="N594" s="80"/>
      <c r="O594" s="80" t="s">
        <v>129</v>
      </c>
      <c r="P594" s="80" t="s">
        <v>1198</v>
      </c>
      <c r="Q594" s="80">
        <v>0</v>
      </c>
      <c r="R594" s="80">
        <v>1</v>
      </c>
      <c r="S594" s="80" t="s">
        <v>1123</v>
      </c>
      <c r="T594" s="80">
        <v>1</v>
      </c>
      <c r="U594" s="80"/>
      <c r="V594" s="80" t="s">
        <v>76</v>
      </c>
      <c r="W594" s="80" t="s">
        <v>1123</v>
      </c>
      <c r="X594" s="80">
        <v>4</v>
      </c>
      <c r="Y594" s="80" t="s">
        <v>1116</v>
      </c>
      <c r="Z594" s="80" t="s">
        <v>1125</v>
      </c>
      <c r="AA594" s="80" t="s">
        <v>1126</v>
      </c>
      <c r="AB594" s="80" t="s">
        <v>1127</v>
      </c>
      <c r="AC594" s="80" t="s">
        <v>1128</v>
      </c>
      <c r="AD594" s="80">
        <v>8</v>
      </c>
      <c r="AE594" s="80" t="s">
        <v>1165</v>
      </c>
      <c r="AF594" s="108"/>
    </row>
    <row r="595" spans="1:32" ht="30.75" hidden="1" thickBot="1" x14ac:dyDescent="0.3">
      <c r="A595" s="99" t="s">
        <v>1332</v>
      </c>
      <c r="B595" s="80" t="s">
        <v>335</v>
      </c>
      <c r="C595" s="80" t="s">
        <v>75</v>
      </c>
      <c r="D595" s="80" t="s">
        <v>345</v>
      </c>
      <c r="E595" s="80" t="s">
        <v>75</v>
      </c>
      <c r="F595" s="80"/>
      <c r="G595" s="80" t="s">
        <v>348</v>
      </c>
      <c r="H595" s="80"/>
      <c r="I595" s="80">
        <v>37</v>
      </c>
      <c r="J595" s="77">
        <v>16</v>
      </c>
      <c r="K595" s="80">
        <v>250</v>
      </c>
      <c r="L595" s="80">
        <v>50</v>
      </c>
      <c r="M595" s="80"/>
      <c r="N595" s="80"/>
      <c r="O595" s="80" t="s">
        <v>129</v>
      </c>
      <c r="P595" s="80" t="s">
        <v>1295</v>
      </c>
      <c r="Q595" s="80">
        <v>0</v>
      </c>
      <c r="R595" s="80">
        <v>2</v>
      </c>
      <c r="S595" s="80" t="s">
        <v>1123</v>
      </c>
      <c r="T595" s="80">
        <v>2</v>
      </c>
      <c r="U595" s="80" t="s">
        <v>115</v>
      </c>
      <c r="V595" s="80"/>
      <c r="W595" s="80" t="s">
        <v>1123</v>
      </c>
      <c r="X595" s="80">
        <v>20</v>
      </c>
      <c r="Y595" s="80" t="s">
        <v>1116</v>
      </c>
      <c r="Z595" s="80" t="s">
        <v>1125</v>
      </c>
      <c r="AA595" s="80" t="s">
        <v>1126</v>
      </c>
      <c r="AB595" s="80" t="s">
        <v>1127</v>
      </c>
      <c r="AC595" s="80" t="s">
        <v>1128</v>
      </c>
      <c r="AD595" s="80">
        <v>16</v>
      </c>
      <c r="AE595" s="80" t="s">
        <v>1329</v>
      </c>
      <c r="AF595" s="108"/>
    </row>
    <row r="596" spans="1:32" ht="30.75" hidden="1" thickBot="1" x14ac:dyDescent="0.3">
      <c r="A596" s="99" t="s">
        <v>1332</v>
      </c>
      <c r="B596" s="80" t="s">
        <v>335</v>
      </c>
      <c r="C596" s="80" t="s">
        <v>75</v>
      </c>
      <c r="D596" s="80" t="s">
        <v>345</v>
      </c>
      <c r="E596" s="80" t="s">
        <v>70</v>
      </c>
      <c r="F596" s="80"/>
      <c r="G596" s="80" t="s">
        <v>349</v>
      </c>
      <c r="H596" s="80"/>
      <c r="I596" s="80">
        <v>37</v>
      </c>
      <c r="J596" s="77">
        <v>16</v>
      </c>
      <c r="K596" s="80">
        <v>300</v>
      </c>
      <c r="L596" s="80">
        <v>50</v>
      </c>
      <c r="M596" s="80"/>
      <c r="N596" s="80"/>
      <c r="O596" s="80" t="s">
        <v>129</v>
      </c>
      <c r="P596" s="80"/>
      <c r="Q596" s="80">
        <v>0</v>
      </c>
      <c r="R596" s="80">
        <v>1</v>
      </c>
      <c r="S596" s="80" t="s">
        <v>1123</v>
      </c>
      <c r="T596" s="80">
        <v>1</v>
      </c>
      <c r="U596" s="80" t="s">
        <v>115</v>
      </c>
      <c r="V596" s="80" t="s">
        <v>76</v>
      </c>
      <c r="W596" s="80" t="s">
        <v>1123</v>
      </c>
      <c r="X596" s="80">
        <v>12</v>
      </c>
      <c r="Y596" s="80" t="s">
        <v>1116</v>
      </c>
      <c r="Z596" s="80"/>
      <c r="AA596" s="80"/>
      <c r="AB596" s="80"/>
      <c r="AC596" s="80"/>
      <c r="AD596" s="80"/>
      <c r="AE596" s="80"/>
      <c r="AF596" s="108"/>
    </row>
    <row r="597" spans="1:32" ht="30.75" hidden="1" thickBot="1" x14ac:dyDescent="0.3">
      <c r="A597" s="99" t="s">
        <v>1332</v>
      </c>
      <c r="B597" s="80" t="s">
        <v>335</v>
      </c>
      <c r="C597" s="80" t="s">
        <v>75</v>
      </c>
      <c r="D597" s="80" t="s">
        <v>345</v>
      </c>
      <c r="E597" s="80" t="s">
        <v>76</v>
      </c>
      <c r="F597" s="80"/>
      <c r="G597" s="80" t="s">
        <v>1287</v>
      </c>
      <c r="H597" s="80"/>
      <c r="I597" s="80">
        <v>37</v>
      </c>
      <c r="J597" s="77" t="e">
        <v>#N/A</v>
      </c>
      <c r="K597" s="80"/>
      <c r="L597" s="80"/>
      <c r="M597" s="80"/>
      <c r="N597" s="80"/>
      <c r="O597" s="80"/>
      <c r="P597" s="80"/>
      <c r="Q597" s="80">
        <v>0</v>
      </c>
      <c r="R597" s="80">
        <v>0</v>
      </c>
      <c r="S597" s="80"/>
      <c r="T597" s="80"/>
      <c r="U597" s="80"/>
      <c r="V597" s="80"/>
      <c r="W597" s="80"/>
      <c r="X597" s="80">
        <v>0</v>
      </c>
      <c r="Y597" s="80" t="s">
        <v>1116</v>
      </c>
      <c r="Z597" s="80"/>
      <c r="AA597" s="80"/>
      <c r="AB597" s="80"/>
      <c r="AC597" s="80"/>
      <c r="AD597" s="80"/>
      <c r="AE597" s="80"/>
      <c r="AF597" s="108"/>
    </row>
    <row r="598" spans="1:32" ht="30.75" hidden="1" thickBot="1" x14ac:dyDescent="0.3">
      <c r="A598" s="99" t="s">
        <v>1332</v>
      </c>
      <c r="B598" s="80" t="s">
        <v>335</v>
      </c>
      <c r="C598" s="80" t="s">
        <v>75</v>
      </c>
      <c r="D598" s="80" t="s">
        <v>345</v>
      </c>
      <c r="E598" s="80" t="s">
        <v>81</v>
      </c>
      <c r="F598" s="80"/>
      <c r="G598" s="80" t="s">
        <v>347</v>
      </c>
      <c r="H598" s="80"/>
      <c r="I598" s="80">
        <v>37</v>
      </c>
      <c r="J598" s="77">
        <v>4</v>
      </c>
      <c r="K598" s="80">
        <v>25</v>
      </c>
      <c r="L598" s="80">
        <v>50</v>
      </c>
      <c r="M598" s="80"/>
      <c r="N598" s="80"/>
      <c r="O598" s="80" t="s">
        <v>129</v>
      </c>
      <c r="P598" s="80"/>
      <c r="Q598" s="80">
        <v>0</v>
      </c>
      <c r="R598" s="80">
        <v>2</v>
      </c>
      <c r="S598" s="80" t="s">
        <v>1123</v>
      </c>
      <c r="T598" s="80">
        <v>2</v>
      </c>
      <c r="U598" s="80"/>
      <c r="V598" s="80"/>
      <c r="W598" s="80" t="s">
        <v>1123</v>
      </c>
      <c r="X598" s="80">
        <v>2</v>
      </c>
      <c r="Y598" s="80" t="s">
        <v>1116</v>
      </c>
      <c r="Z598" s="80"/>
      <c r="AA598" s="80"/>
      <c r="AB598" s="80"/>
      <c r="AC598" s="80"/>
      <c r="AD598" s="80"/>
      <c r="AE598" s="80"/>
      <c r="AF598" s="108"/>
    </row>
    <row r="599" spans="1:32" ht="30.75" hidden="1" thickBot="1" x14ac:dyDescent="0.3">
      <c r="A599" s="99" t="s">
        <v>1332</v>
      </c>
      <c r="B599" s="80" t="s">
        <v>335</v>
      </c>
      <c r="C599" s="80" t="s">
        <v>75</v>
      </c>
      <c r="D599" s="80" t="s">
        <v>345</v>
      </c>
      <c r="E599" s="80" t="s">
        <v>82</v>
      </c>
      <c r="F599" s="80"/>
      <c r="G599" s="80" t="s">
        <v>240</v>
      </c>
      <c r="H599" s="80"/>
      <c r="I599" s="80">
        <v>37</v>
      </c>
      <c r="J599" s="77">
        <v>8</v>
      </c>
      <c r="K599" s="80">
        <v>50</v>
      </c>
      <c r="L599" s="80">
        <v>50</v>
      </c>
      <c r="M599" s="80"/>
      <c r="N599" s="80"/>
      <c r="O599" s="80" t="s">
        <v>129</v>
      </c>
      <c r="P599" s="80"/>
      <c r="Q599" s="80">
        <v>0</v>
      </c>
      <c r="R599" s="80">
        <v>1</v>
      </c>
      <c r="S599" s="80" t="s">
        <v>1123</v>
      </c>
      <c r="T599" s="80">
        <v>1</v>
      </c>
      <c r="U599" s="80" t="s">
        <v>115</v>
      </c>
      <c r="V599" s="80"/>
      <c r="W599" s="80" t="s">
        <v>1123</v>
      </c>
      <c r="X599" s="80">
        <v>2</v>
      </c>
      <c r="Y599" s="80" t="s">
        <v>1116</v>
      </c>
      <c r="Z599" s="80"/>
      <c r="AA599" s="80"/>
      <c r="AB599" s="80"/>
      <c r="AC599" s="80"/>
      <c r="AD599" s="80"/>
      <c r="AE599" s="80"/>
      <c r="AF599" s="108"/>
    </row>
    <row r="600" spans="1:32" ht="30.75" hidden="1" thickBot="1" x14ac:dyDescent="0.3">
      <c r="A600" s="99" t="s">
        <v>1332</v>
      </c>
      <c r="B600" s="80" t="s">
        <v>335</v>
      </c>
      <c r="C600" s="80" t="s">
        <v>75</v>
      </c>
      <c r="D600" s="80" t="s">
        <v>345</v>
      </c>
      <c r="E600" s="80" t="s">
        <v>112</v>
      </c>
      <c r="F600" s="80"/>
      <c r="G600" s="80" t="s">
        <v>350</v>
      </c>
      <c r="H600" s="80" t="s">
        <v>110</v>
      </c>
      <c r="I600" s="80">
        <v>37</v>
      </c>
      <c r="J600" s="77">
        <v>8</v>
      </c>
      <c r="K600" s="80">
        <v>50</v>
      </c>
      <c r="L600" s="80">
        <v>50</v>
      </c>
      <c r="M600" s="80"/>
      <c r="N600" s="80"/>
      <c r="O600" s="80" t="s">
        <v>129</v>
      </c>
      <c r="P600" s="80" t="s">
        <v>1295</v>
      </c>
      <c r="Q600" s="80">
        <v>0</v>
      </c>
      <c r="R600" s="80">
        <v>1</v>
      </c>
      <c r="S600" s="80" t="s">
        <v>1123</v>
      </c>
      <c r="T600" s="80">
        <v>1</v>
      </c>
      <c r="U600" s="80" t="s">
        <v>115</v>
      </c>
      <c r="V600" s="80" t="s">
        <v>76</v>
      </c>
      <c r="W600" s="80" t="s">
        <v>1123</v>
      </c>
      <c r="X600" s="80">
        <v>2</v>
      </c>
      <c r="Y600" s="80" t="s">
        <v>1116</v>
      </c>
      <c r="Z600" s="80" t="s">
        <v>1125</v>
      </c>
      <c r="AA600" s="80" t="s">
        <v>1126</v>
      </c>
      <c r="AB600" s="80" t="s">
        <v>1127</v>
      </c>
      <c r="AC600" s="80" t="s">
        <v>1128</v>
      </c>
      <c r="AD600" s="80">
        <v>8</v>
      </c>
      <c r="AE600" s="80" t="s">
        <v>1129</v>
      </c>
      <c r="AF600" s="108"/>
    </row>
    <row r="601" spans="1:32" ht="15.75" hidden="1" thickBot="1" x14ac:dyDescent="0.3">
      <c r="A601" s="99" t="s">
        <v>1332</v>
      </c>
      <c r="B601" s="80" t="s">
        <v>335</v>
      </c>
      <c r="C601" s="80" t="s">
        <v>75</v>
      </c>
      <c r="D601" s="80" t="s">
        <v>351</v>
      </c>
      <c r="E601" s="80">
        <v>2</v>
      </c>
      <c r="F601" s="80"/>
      <c r="G601" s="80" t="s">
        <v>334</v>
      </c>
      <c r="H601" s="80"/>
      <c r="I601" s="80">
        <v>37</v>
      </c>
      <c r="J601" s="77">
        <v>8</v>
      </c>
      <c r="K601" s="80">
        <v>50</v>
      </c>
      <c r="L601" s="80">
        <v>50</v>
      </c>
      <c r="M601" s="80"/>
      <c r="N601" s="80"/>
      <c r="O601" s="80" t="s">
        <v>129</v>
      </c>
      <c r="P601" s="80" t="s">
        <v>1295</v>
      </c>
      <c r="Q601" s="80">
        <v>0</v>
      </c>
      <c r="R601" s="80">
        <v>1</v>
      </c>
      <c r="S601" s="80" t="s">
        <v>1123</v>
      </c>
      <c r="T601" s="80">
        <v>1</v>
      </c>
      <c r="U601" s="80"/>
      <c r="V601" s="80"/>
      <c r="W601" s="80" t="s">
        <v>1123</v>
      </c>
      <c r="X601" s="80">
        <v>2</v>
      </c>
      <c r="Y601" s="80" t="s">
        <v>1116</v>
      </c>
      <c r="Z601" s="80" t="s">
        <v>1125</v>
      </c>
      <c r="AA601" s="80" t="s">
        <v>1126</v>
      </c>
      <c r="AB601" s="80" t="s">
        <v>1127</v>
      </c>
      <c r="AC601" s="80" t="s">
        <v>1128</v>
      </c>
      <c r="AD601" s="80">
        <v>8</v>
      </c>
      <c r="AE601" s="80" t="s">
        <v>1129</v>
      </c>
      <c r="AF601" s="108"/>
    </row>
    <row r="602" spans="1:32" ht="15.75" hidden="1" thickBot="1" x14ac:dyDescent="0.3">
      <c r="A602" s="99" t="s">
        <v>1332</v>
      </c>
      <c r="B602" s="80" t="s">
        <v>335</v>
      </c>
      <c r="C602" s="80" t="s">
        <v>75</v>
      </c>
      <c r="D602" s="80" t="s">
        <v>351</v>
      </c>
      <c r="E602" s="80">
        <v>3</v>
      </c>
      <c r="F602" s="80"/>
      <c r="G602" s="80" t="s">
        <v>334</v>
      </c>
      <c r="H602" s="80"/>
      <c r="I602" s="80">
        <v>37</v>
      </c>
      <c r="J602" s="77">
        <v>8</v>
      </c>
      <c r="K602" s="80">
        <v>50</v>
      </c>
      <c r="L602" s="80">
        <v>50</v>
      </c>
      <c r="M602" s="80"/>
      <c r="N602" s="80"/>
      <c r="O602" s="80" t="s">
        <v>129</v>
      </c>
      <c r="P602" s="80" t="s">
        <v>1295</v>
      </c>
      <c r="Q602" s="80">
        <v>0</v>
      </c>
      <c r="R602" s="80">
        <v>1</v>
      </c>
      <c r="S602" s="80" t="s">
        <v>1123</v>
      </c>
      <c r="T602" s="80">
        <v>1</v>
      </c>
      <c r="U602" s="80"/>
      <c r="V602" s="80"/>
      <c r="W602" s="80" t="s">
        <v>1123</v>
      </c>
      <c r="X602" s="80">
        <v>2</v>
      </c>
      <c r="Y602" s="80" t="s">
        <v>1116</v>
      </c>
      <c r="Z602" s="80" t="s">
        <v>1125</v>
      </c>
      <c r="AA602" s="80" t="s">
        <v>1126</v>
      </c>
      <c r="AB602" s="80" t="s">
        <v>1127</v>
      </c>
      <c r="AC602" s="80" t="s">
        <v>1128</v>
      </c>
      <c r="AD602" s="80">
        <v>8</v>
      </c>
      <c r="AE602" s="80" t="s">
        <v>1129</v>
      </c>
      <c r="AF602" s="108"/>
    </row>
    <row r="603" spans="1:32" ht="15.75" hidden="1" thickBot="1" x14ac:dyDescent="0.3">
      <c r="A603" s="99" t="s">
        <v>1332</v>
      </c>
      <c r="B603" s="80" t="s">
        <v>335</v>
      </c>
      <c r="C603" s="80" t="s">
        <v>75</v>
      </c>
      <c r="D603" s="80" t="s">
        <v>351</v>
      </c>
      <c r="E603" s="80">
        <v>7</v>
      </c>
      <c r="F603" s="80"/>
      <c r="G603" s="80" t="s">
        <v>334</v>
      </c>
      <c r="H603" s="80"/>
      <c r="I603" s="80">
        <v>37</v>
      </c>
      <c r="J603" s="77">
        <v>8</v>
      </c>
      <c r="K603" s="80">
        <v>50</v>
      </c>
      <c r="L603" s="80">
        <v>50</v>
      </c>
      <c r="M603" s="80"/>
      <c r="N603" s="80"/>
      <c r="O603" s="80" t="s">
        <v>129</v>
      </c>
      <c r="P603" s="80" t="s">
        <v>1295</v>
      </c>
      <c r="Q603" s="80">
        <v>0</v>
      </c>
      <c r="R603" s="80">
        <v>1</v>
      </c>
      <c r="S603" s="80" t="s">
        <v>1123</v>
      </c>
      <c r="T603" s="80">
        <v>1</v>
      </c>
      <c r="U603" s="80"/>
      <c r="V603" s="80"/>
      <c r="W603" s="80" t="s">
        <v>1123</v>
      </c>
      <c r="X603" s="80">
        <v>2</v>
      </c>
      <c r="Y603" s="80" t="s">
        <v>1116</v>
      </c>
      <c r="Z603" s="80" t="s">
        <v>1125</v>
      </c>
      <c r="AA603" s="80" t="s">
        <v>1126</v>
      </c>
      <c r="AB603" s="80" t="s">
        <v>1127</v>
      </c>
      <c r="AC603" s="80" t="s">
        <v>1128</v>
      </c>
      <c r="AD603" s="80">
        <v>8</v>
      </c>
      <c r="AE603" s="80" t="s">
        <v>1129</v>
      </c>
      <c r="AF603" s="108"/>
    </row>
    <row r="604" spans="1:32" ht="15.75" hidden="1" thickBot="1" x14ac:dyDescent="0.3">
      <c r="A604" s="99" t="s">
        <v>1332</v>
      </c>
      <c r="B604" s="80" t="s">
        <v>335</v>
      </c>
      <c r="C604" s="80" t="s">
        <v>75</v>
      </c>
      <c r="D604" s="80" t="s">
        <v>351</v>
      </c>
      <c r="E604" s="80">
        <v>12</v>
      </c>
      <c r="F604" s="80"/>
      <c r="G604" s="80" t="s">
        <v>334</v>
      </c>
      <c r="H604" s="80"/>
      <c r="I604" s="80">
        <v>37</v>
      </c>
      <c r="J604" s="77">
        <v>8</v>
      </c>
      <c r="K604" s="80">
        <v>50</v>
      </c>
      <c r="L604" s="80">
        <v>50</v>
      </c>
      <c r="M604" s="80"/>
      <c r="N604" s="80"/>
      <c r="O604" s="80" t="s">
        <v>129</v>
      </c>
      <c r="P604" s="80" t="s">
        <v>1295</v>
      </c>
      <c r="Q604" s="80">
        <v>0</v>
      </c>
      <c r="R604" s="80">
        <v>1</v>
      </c>
      <c r="S604" s="80" t="s">
        <v>1123</v>
      </c>
      <c r="T604" s="80">
        <v>1</v>
      </c>
      <c r="U604" s="80"/>
      <c r="V604" s="80"/>
      <c r="W604" s="80" t="s">
        <v>1123</v>
      </c>
      <c r="X604" s="80">
        <v>2</v>
      </c>
      <c r="Y604" s="80" t="s">
        <v>1116</v>
      </c>
      <c r="Z604" s="80" t="s">
        <v>1125</v>
      </c>
      <c r="AA604" s="80" t="s">
        <v>1126</v>
      </c>
      <c r="AB604" s="80" t="s">
        <v>1127</v>
      </c>
      <c r="AC604" s="80" t="s">
        <v>1128</v>
      </c>
      <c r="AD604" s="80">
        <v>8</v>
      </c>
      <c r="AE604" s="80" t="s">
        <v>1129</v>
      </c>
      <c r="AF604" s="108"/>
    </row>
    <row r="605" spans="1:32" ht="15.75" hidden="1" thickBot="1" x14ac:dyDescent="0.3">
      <c r="A605" s="99" t="s">
        <v>1332</v>
      </c>
      <c r="B605" s="80" t="s">
        <v>335</v>
      </c>
      <c r="C605" s="80" t="s">
        <v>75</v>
      </c>
      <c r="D605" s="80" t="s">
        <v>351</v>
      </c>
      <c r="E605" s="80" t="s">
        <v>105</v>
      </c>
      <c r="F605" s="80"/>
      <c r="G605" s="80" t="s">
        <v>334</v>
      </c>
      <c r="H605" s="80"/>
      <c r="I605" s="80">
        <v>37</v>
      </c>
      <c r="J605" s="77">
        <v>8</v>
      </c>
      <c r="K605" s="80">
        <v>100</v>
      </c>
      <c r="L605" s="80">
        <v>50</v>
      </c>
      <c r="M605" s="80"/>
      <c r="N605" s="80"/>
      <c r="O605" s="80" t="s">
        <v>129</v>
      </c>
      <c r="P605" s="80" t="s">
        <v>1295</v>
      </c>
      <c r="Q605" s="80">
        <v>0</v>
      </c>
      <c r="R605" s="80">
        <v>1</v>
      </c>
      <c r="S605" s="80" t="s">
        <v>1123</v>
      </c>
      <c r="T605" s="80">
        <v>1</v>
      </c>
      <c r="U605" s="80"/>
      <c r="V605" s="80"/>
      <c r="W605" s="80" t="s">
        <v>1123</v>
      </c>
      <c r="X605" s="80">
        <v>4</v>
      </c>
      <c r="Y605" s="80" t="s">
        <v>1116</v>
      </c>
      <c r="Z605" s="80" t="s">
        <v>1125</v>
      </c>
      <c r="AA605" s="80" t="s">
        <v>1126</v>
      </c>
      <c r="AB605" s="80" t="s">
        <v>1127</v>
      </c>
      <c r="AC605" s="80" t="s">
        <v>1128</v>
      </c>
      <c r="AD605" s="80">
        <v>8</v>
      </c>
      <c r="AE605" s="80" t="s">
        <v>1165</v>
      </c>
      <c r="AF605" s="108"/>
    </row>
    <row r="606" spans="1:32" ht="15.75" hidden="1" thickBot="1" x14ac:dyDescent="0.3">
      <c r="A606" s="100" t="s">
        <v>1332</v>
      </c>
      <c r="B606" s="81" t="s">
        <v>335</v>
      </c>
      <c r="C606" s="81" t="s">
        <v>75</v>
      </c>
      <c r="D606" s="81" t="s">
        <v>351</v>
      </c>
      <c r="E606" s="81" t="s">
        <v>106</v>
      </c>
      <c r="F606" s="81"/>
      <c r="G606" s="81" t="s">
        <v>334</v>
      </c>
      <c r="H606" s="81"/>
      <c r="I606" s="81">
        <v>37</v>
      </c>
      <c r="J606" s="77">
        <v>8</v>
      </c>
      <c r="K606" s="81">
        <v>100</v>
      </c>
      <c r="L606" s="81">
        <v>50</v>
      </c>
      <c r="M606" s="81"/>
      <c r="N606" s="81"/>
      <c r="O606" s="81" t="s">
        <v>129</v>
      </c>
      <c r="P606" s="81" t="s">
        <v>1295</v>
      </c>
      <c r="Q606" s="81">
        <v>0</v>
      </c>
      <c r="R606" s="81">
        <v>1</v>
      </c>
      <c r="S606" s="81" t="s">
        <v>1123</v>
      </c>
      <c r="T606" s="81">
        <v>1</v>
      </c>
      <c r="U606" s="81"/>
      <c r="V606" s="81"/>
      <c r="W606" s="81" t="s">
        <v>1123</v>
      </c>
      <c r="X606" s="81">
        <v>4</v>
      </c>
      <c r="Y606" s="81" t="s">
        <v>1116</v>
      </c>
      <c r="Z606" s="81" t="s">
        <v>1125</v>
      </c>
      <c r="AA606" s="81" t="s">
        <v>1126</v>
      </c>
      <c r="AB606" s="81" t="s">
        <v>1127</v>
      </c>
      <c r="AC606" s="81" t="s">
        <v>1128</v>
      </c>
      <c r="AD606" s="81">
        <v>8</v>
      </c>
      <c r="AE606" s="81" t="s">
        <v>1165</v>
      </c>
      <c r="AF606" s="109"/>
    </row>
    <row r="607" spans="1:32" ht="15.75" hidden="1" thickBot="1" x14ac:dyDescent="0.3">
      <c r="A607" s="95" t="s">
        <v>1337</v>
      </c>
      <c r="B607" s="76" t="s">
        <v>352</v>
      </c>
      <c r="C607" s="76" t="s">
        <v>73</v>
      </c>
      <c r="D607" s="76" t="s">
        <v>252</v>
      </c>
      <c r="E607" s="76">
        <v>1</v>
      </c>
      <c r="F607" s="76"/>
      <c r="G607" s="76" t="s">
        <v>1338</v>
      </c>
      <c r="H607" s="76" t="s">
        <v>110</v>
      </c>
      <c r="I607" s="76">
        <v>37</v>
      </c>
      <c r="J607" s="77" t="e">
        <v>#N/A</v>
      </c>
      <c r="K607" s="76">
        <v>800</v>
      </c>
      <c r="L607" s="76">
        <v>50</v>
      </c>
      <c r="M607" s="76"/>
      <c r="N607" s="76"/>
      <c r="O607" s="76" t="s">
        <v>129</v>
      </c>
      <c r="P607" s="76"/>
      <c r="Q607" s="76">
        <v>0</v>
      </c>
      <c r="R607" s="76">
        <v>0</v>
      </c>
      <c r="S607" s="76"/>
      <c r="T607" s="76"/>
      <c r="U607" s="76"/>
      <c r="V607" s="76"/>
      <c r="W607" s="76" t="s">
        <v>1123</v>
      </c>
      <c r="X607" s="76">
        <v>32</v>
      </c>
      <c r="Y607" s="76" t="s">
        <v>1116</v>
      </c>
      <c r="Z607" s="76"/>
      <c r="AA607" s="76"/>
      <c r="AB607" s="76"/>
      <c r="AC607" s="76"/>
      <c r="AD607" s="76"/>
      <c r="AE607" s="76"/>
      <c r="AF607" s="104"/>
    </row>
    <row r="608" spans="1:32" ht="15.75" hidden="1" thickBot="1" x14ac:dyDescent="0.3">
      <c r="A608" s="96" t="s">
        <v>1337</v>
      </c>
      <c r="B608" s="77" t="s">
        <v>352</v>
      </c>
      <c r="C608" s="77" t="s">
        <v>73</v>
      </c>
      <c r="D608" s="77" t="s">
        <v>252</v>
      </c>
      <c r="E608" s="77">
        <v>2</v>
      </c>
      <c r="F608" s="77" t="s">
        <v>113</v>
      </c>
      <c r="G608" s="77" t="s">
        <v>1287</v>
      </c>
      <c r="H608" s="77"/>
      <c r="I608" s="77">
        <v>37</v>
      </c>
      <c r="J608" s="77">
        <v>8</v>
      </c>
      <c r="K608" s="77">
        <v>50</v>
      </c>
      <c r="L608" s="77">
        <v>50</v>
      </c>
      <c r="M608" s="77"/>
      <c r="N608" s="77"/>
      <c r="O608" s="77"/>
      <c r="P608" s="77"/>
      <c r="Q608" s="77">
        <v>0</v>
      </c>
      <c r="R608" s="77">
        <v>0</v>
      </c>
      <c r="S608" s="77"/>
      <c r="T608" s="77"/>
      <c r="U608" s="77"/>
      <c r="V608" s="77"/>
      <c r="W608" s="77"/>
      <c r="X608" s="77">
        <v>2</v>
      </c>
      <c r="Y608" s="77" t="s">
        <v>1116</v>
      </c>
      <c r="Z608" s="77"/>
      <c r="AA608" s="77"/>
      <c r="AB608" s="77"/>
      <c r="AC608" s="77"/>
      <c r="AD608" s="77"/>
      <c r="AE608" s="77"/>
      <c r="AF608" s="105"/>
    </row>
    <row r="609" spans="1:32" ht="15.75" hidden="1" thickBot="1" x14ac:dyDescent="0.3">
      <c r="A609" s="96" t="s">
        <v>1337</v>
      </c>
      <c r="B609" s="77" t="s">
        <v>352</v>
      </c>
      <c r="C609" s="77" t="s">
        <v>73</v>
      </c>
      <c r="D609" s="77" t="s">
        <v>252</v>
      </c>
      <c r="E609" s="77">
        <v>3</v>
      </c>
      <c r="F609" s="77" t="s">
        <v>1317</v>
      </c>
      <c r="G609" s="77" t="s">
        <v>1287</v>
      </c>
      <c r="H609" s="77"/>
      <c r="I609" s="77">
        <v>37</v>
      </c>
      <c r="J609" s="77">
        <v>8</v>
      </c>
      <c r="K609" s="77">
        <v>50</v>
      </c>
      <c r="L609" s="77">
        <v>50</v>
      </c>
      <c r="M609" s="77"/>
      <c r="N609" s="77"/>
      <c r="O609" s="77"/>
      <c r="P609" s="77"/>
      <c r="Q609" s="77">
        <v>0</v>
      </c>
      <c r="R609" s="77">
        <v>0</v>
      </c>
      <c r="S609" s="77"/>
      <c r="T609" s="77"/>
      <c r="U609" s="77"/>
      <c r="V609" s="77"/>
      <c r="W609" s="77"/>
      <c r="X609" s="77">
        <v>2</v>
      </c>
      <c r="Y609" s="77" t="s">
        <v>1116</v>
      </c>
      <c r="Z609" s="77"/>
      <c r="AA609" s="77"/>
      <c r="AB609" s="77"/>
      <c r="AC609" s="77"/>
      <c r="AD609" s="77"/>
      <c r="AE609" s="77"/>
      <c r="AF609" s="105"/>
    </row>
    <row r="610" spans="1:32" ht="15.75" hidden="1" thickBot="1" x14ac:dyDescent="0.3">
      <c r="A610" s="96" t="s">
        <v>1337</v>
      </c>
      <c r="B610" s="77" t="s">
        <v>352</v>
      </c>
      <c r="C610" s="77" t="s">
        <v>73</v>
      </c>
      <c r="D610" s="77" t="s">
        <v>252</v>
      </c>
      <c r="E610" s="77">
        <v>4</v>
      </c>
      <c r="F610" s="77"/>
      <c r="G610" s="77" t="s">
        <v>1338</v>
      </c>
      <c r="H610" s="77" t="s">
        <v>110</v>
      </c>
      <c r="I610" s="77">
        <v>37</v>
      </c>
      <c r="J610" s="77" t="e">
        <v>#N/A</v>
      </c>
      <c r="K610" s="77">
        <v>800</v>
      </c>
      <c r="L610" s="77">
        <v>50</v>
      </c>
      <c r="M610" s="77"/>
      <c r="N610" s="77"/>
      <c r="O610" s="77" t="s">
        <v>129</v>
      </c>
      <c r="P610" s="77"/>
      <c r="Q610" s="77">
        <v>0</v>
      </c>
      <c r="R610" s="77">
        <v>0</v>
      </c>
      <c r="S610" s="77"/>
      <c r="T610" s="77"/>
      <c r="U610" s="77"/>
      <c r="V610" s="77"/>
      <c r="W610" s="77" t="s">
        <v>1123</v>
      </c>
      <c r="X610" s="77">
        <v>32</v>
      </c>
      <c r="Y610" s="77" t="s">
        <v>1116</v>
      </c>
      <c r="Z610" s="77"/>
      <c r="AA610" s="77"/>
      <c r="AB610" s="77"/>
      <c r="AC610" s="77"/>
      <c r="AD610" s="77"/>
      <c r="AE610" s="77"/>
      <c r="AF610" s="105"/>
    </row>
    <row r="611" spans="1:32" ht="15.75" hidden="1" thickBot="1" x14ac:dyDescent="0.3">
      <c r="A611" s="96" t="s">
        <v>1337</v>
      </c>
      <c r="B611" s="77" t="s">
        <v>352</v>
      </c>
      <c r="C611" s="77" t="s">
        <v>73</v>
      </c>
      <c r="D611" s="77" t="s">
        <v>252</v>
      </c>
      <c r="E611" s="77">
        <v>5</v>
      </c>
      <c r="F611" s="77" t="s">
        <v>1237</v>
      </c>
      <c r="G611" s="77" t="s">
        <v>1287</v>
      </c>
      <c r="H611" s="77"/>
      <c r="I611" s="77">
        <v>37</v>
      </c>
      <c r="J611" s="77">
        <v>8</v>
      </c>
      <c r="K611" s="77">
        <v>50</v>
      </c>
      <c r="L611" s="77">
        <v>50</v>
      </c>
      <c r="M611" s="77"/>
      <c r="N611" s="77"/>
      <c r="O611" s="77"/>
      <c r="P611" s="77"/>
      <c r="Q611" s="77">
        <v>0</v>
      </c>
      <c r="R611" s="77">
        <v>0</v>
      </c>
      <c r="S611" s="77"/>
      <c r="T611" s="77"/>
      <c r="U611" s="77"/>
      <c r="V611" s="77"/>
      <c r="W611" s="77"/>
      <c r="X611" s="77">
        <v>2</v>
      </c>
      <c r="Y611" s="77" t="s">
        <v>1116</v>
      </c>
      <c r="Z611" s="77"/>
      <c r="AA611" s="77"/>
      <c r="AB611" s="77"/>
      <c r="AC611" s="77"/>
      <c r="AD611" s="77"/>
      <c r="AE611" s="77"/>
      <c r="AF611" s="105"/>
    </row>
    <row r="612" spans="1:32" ht="15.75" hidden="1" thickBot="1" x14ac:dyDescent="0.3">
      <c r="A612" s="96" t="s">
        <v>1337</v>
      </c>
      <c r="B612" s="77" t="s">
        <v>352</v>
      </c>
      <c r="C612" s="77" t="s">
        <v>73</v>
      </c>
      <c r="D612" s="77" t="s">
        <v>252</v>
      </c>
      <c r="E612" s="77">
        <v>6</v>
      </c>
      <c r="F612" s="77" t="s">
        <v>1318</v>
      </c>
      <c r="G612" s="77" t="s">
        <v>1287</v>
      </c>
      <c r="H612" s="77"/>
      <c r="I612" s="77">
        <v>37</v>
      </c>
      <c r="J612" s="77">
        <v>8</v>
      </c>
      <c r="K612" s="77">
        <v>50</v>
      </c>
      <c r="L612" s="77">
        <v>50</v>
      </c>
      <c r="M612" s="77"/>
      <c r="N612" s="77"/>
      <c r="O612" s="77"/>
      <c r="P612" s="77"/>
      <c r="Q612" s="77">
        <v>0</v>
      </c>
      <c r="R612" s="77">
        <v>0</v>
      </c>
      <c r="S612" s="77"/>
      <c r="T612" s="77"/>
      <c r="U612" s="77"/>
      <c r="V612" s="77"/>
      <c r="W612" s="77"/>
      <c r="X612" s="77">
        <v>2</v>
      </c>
      <c r="Y612" s="77" t="s">
        <v>1116</v>
      </c>
      <c r="Z612" s="77"/>
      <c r="AA612" s="77"/>
      <c r="AB612" s="77"/>
      <c r="AC612" s="77"/>
      <c r="AD612" s="77"/>
      <c r="AE612" s="77"/>
      <c r="AF612" s="105"/>
    </row>
    <row r="613" spans="1:32" ht="15.75" hidden="1" thickBot="1" x14ac:dyDescent="0.3">
      <c r="A613" s="96" t="s">
        <v>1337</v>
      </c>
      <c r="B613" s="77" t="s">
        <v>352</v>
      </c>
      <c r="C613" s="77" t="s">
        <v>73</v>
      </c>
      <c r="D613" s="77" t="s">
        <v>252</v>
      </c>
      <c r="E613" s="77">
        <v>7</v>
      </c>
      <c r="F613" s="77" t="s">
        <v>93</v>
      </c>
      <c r="G613" s="77" t="s">
        <v>1287</v>
      </c>
      <c r="H613" s="77"/>
      <c r="I613" s="77">
        <v>37</v>
      </c>
      <c r="J613" s="77">
        <v>8</v>
      </c>
      <c r="K613" s="77">
        <v>50</v>
      </c>
      <c r="L613" s="77">
        <v>50</v>
      </c>
      <c r="M613" s="77"/>
      <c r="N613" s="77"/>
      <c r="O613" s="77"/>
      <c r="P613" s="77"/>
      <c r="Q613" s="77">
        <v>0</v>
      </c>
      <c r="R613" s="77">
        <v>0</v>
      </c>
      <c r="S613" s="77"/>
      <c r="T613" s="77"/>
      <c r="U613" s="77"/>
      <c r="V613" s="77"/>
      <c r="W613" s="77"/>
      <c r="X613" s="77">
        <v>2</v>
      </c>
      <c r="Y613" s="77" t="s">
        <v>1116</v>
      </c>
      <c r="Z613" s="77"/>
      <c r="AA613" s="77"/>
      <c r="AB613" s="77"/>
      <c r="AC613" s="77"/>
      <c r="AD613" s="77"/>
      <c r="AE613" s="77"/>
      <c r="AF613" s="105"/>
    </row>
    <row r="614" spans="1:32" ht="15.75" hidden="1" thickBot="1" x14ac:dyDescent="0.3">
      <c r="A614" s="96" t="s">
        <v>1337</v>
      </c>
      <c r="B614" s="77" t="s">
        <v>352</v>
      </c>
      <c r="C614" s="77" t="s">
        <v>73</v>
      </c>
      <c r="D614" s="77" t="s">
        <v>252</v>
      </c>
      <c r="E614" s="77">
        <v>8</v>
      </c>
      <c r="F614" s="77" t="s">
        <v>194</v>
      </c>
      <c r="G614" s="77" t="s">
        <v>353</v>
      </c>
      <c r="H614" s="77" t="s">
        <v>110</v>
      </c>
      <c r="I614" s="77">
        <v>37</v>
      </c>
      <c r="J614" s="77">
        <v>8</v>
      </c>
      <c r="K614" s="77">
        <v>100</v>
      </c>
      <c r="L614" s="77">
        <v>50</v>
      </c>
      <c r="M614" s="77">
        <v>1</v>
      </c>
      <c r="N614" s="77"/>
      <c r="O614" s="77" t="s">
        <v>129</v>
      </c>
      <c r="P614" s="77" t="s">
        <v>1295</v>
      </c>
      <c r="Q614" s="77">
        <v>2</v>
      </c>
      <c r="R614" s="77">
        <v>0</v>
      </c>
      <c r="S614" s="77"/>
      <c r="T614" s="77"/>
      <c r="U614" s="77"/>
      <c r="V614" s="77"/>
      <c r="W614" s="77" t="s">
        <v>1123</v>
      </c>
      <c r="X614" s="77">
        <v>8</v>
      </c>
      <c r="Y614" s="77" t="s">
        <v>1116</v>
      </c>
      <c r="Z614" s="77" t="s">
        <v>1125</v>
      </c>
      <c r="AA614" s="77" t="s">
        <v>1126</v>
      </c>
      <c r="AB614" s="77" t="s">
        <v>1127</v>
      </c>
      <c r="AC614" s="77" t="s">
        <v>1128</v>
      </c>
      <c r="AD614" s="77">
        <v>8</v>
      </c>
      <c r="AE614" s="77" t="s">
        <v>1165</v>
      </c>
      <c r="AF614" s="105"/>
    </row>
    <row r="615" spans="1:32" ht="30.75" hidden="1" thickBot="1" x14ac:dyDescent="0.3">
      <c r="A615" s="96" t="s">
        <v>1337</v>
      </c>
      <c r="B615" s="77" t="s">
        <v>352</v>
      </c>
      <c r="C615" s="77" t="s">
        <v>73</v>
      </c>
      <c r="D615" s="77" t="s">
        <v>130</v>
      </c>
      <c r="E615" s="77" t="s">
        <v>73</v>
      </c>
      <c r="F615" s="77"/>
      <c r="G615" s="77" t="s">
        <v>272</v>
      </c>
      <c r="H615" s="77" t="s">
        <v>110</v>
      </c>
      <c r="I615" s="77">
        <v>37</v>
      </c>
      <c r="J615" s="77">
        <v>12</v>
      </c>
      <c r="K615" s="77">
        <v>200</v>
      </c>
      <c r="L615" s="77">
        <v>50</v>
      </c>
      <c r="M615" s="77"/>
      <c r="N615" s="77">
        <v>1</v>
      </c>
      <c r="O615" s="77" t="s">
        <v>129</v>
      </c>
      <c r="P615" s="77" t="s">
        <v>1295</v>
      </c>
      <c r="Q615" s="77">
        <v>1</v>
      </c>
      <c r="R615" s="77">
        <v>0</v>
      </c>
      <c r="S615" s="77"/>
      <c r="T615" s="77"/>
      <c r="U615" s="77" t="s">
        <v>70</v>
      </c>
      <c r="V615" s="77"/>
      <c r="W615" s="77" t="s">
        <v>1123</v>
      </c>
      <c r="X615" s="77">
        <v>8</v>
      </c>
      <c r="Y615" s="77" t="s">
        <v>1116</v>
      </c>
      <c r="Z615" s="77" t="s">
        <v>1125</v>
      </c>
      <c r="AA615" s="77" t="s">
        <v>1126</v>
      </c>
      <c r="AB615" s="77" t="s">
        <v>1127</v>
      </c>
      <c r="AC615" s="77" t="s">
        <v>1128</v>
      </c>
      <c r="AD615" s="77">
        <v>12</v>
      </c>
      <c r="AE615" s="77" t="s">
        <v>1299</v>
      </c>
      <c r="AF615" s="105"/>
    </row>
    <row r="616" spans="1:32" ht="30.75" hidden="1" thickBot="1" x14ac:dyDescent="0.3">
      <c r="A616" s="96" t="s">
        <v>1337</v>
      </c>
      <c r="B616" s="77" t="s">
        <v>352</v>
      </c>
      <c r="C616" s="77" t="s">
        <v>73</v>
      </c>
      <c r="D616" s="77" t="s">
        <v>130</v>
      </c>
      <c r="E616" s="77" t="s">
        <v>83</v>
      </c>
      <c r="F616" s="77"/>
      <c r="G616" s="77" t="s">
        <v>184</v>
      </c>
      <c r="H616" s="77" t="s">
        <v>110</v>
      </c>
      <c r="I616" s="77">
        <v>37</v>
      </c>
      <c r="J616" s="77">
        <v>12</v>
      </c>
      <c r="K616" s="77">
        <v>150</v>
      </c>
      <c r="L616" s="77">
        <v>50</v>
      </c>
      <c r="M616" s="77"/>
      <c r="N616" s="77"/>
      <c r="O616" s="77" t="s">
        <v>129</v>
      </c>
      <c r="P616" s="77"/>
      <c r="Q616" s="77">
        <v>0</v>
      </c>
      <c r="R616" s="77">
        <v>0</v>
      </c>
      <c r="S616" s="77"/>
      <c r="T616" s="77"/>
      <c r="U616" s="77" t="s">
        <v>70</v>
      </c>
      <c r="V616" s="77"/>
      <c r="W616" s="77" t="s">
        <v>1123</v>
      </c>
      <c r="X616" s="77">
        <v>6</v>
      </c>
      <c r="Y616" s="77" t="s">
        <v>1116</v>
      </c>
      <c r="Z616" s="77"/>
      <c r="AA616" s="77"/>
      <c r="AB616" s="77"/>
      <c r="AC616" s="77"/>
      <c r="AD616" s="77"/>
      <c r="AE616" s="77"/>
      <c r="AF616" s="105"/>
    </row>
    <row r="617" spans="1:32" ht="30.75" hidden="1" thickBot="1" x14ac:dyDescent="0.3">
      <c r="A617" s="96" t="s">
        <v>1337</v>
      </c>
      <c r="B617" s="77" t="s">
        <v>352</v>
      </c>
      <c r="C617" s="77" t="s">
        <v>73</v>
      </c>
      <c r="D617" s="77" t="s">
        <v>130</v>
      </c>
      <c r="E617" s="77" t="s">
        <v>75</v>
      </c>
      <c r="F617" s="77"/>
      <c r="G617" s="77" t="s">
        <v>259</v>
      </c>
      <c r="H617" s="77" t="s">
        <v>110</v>
      </c>
      <c r="I617" s="77">
        <v>37</v>
      </c>
      <c r="J617" s="77">
        <v>8</v>
      </c>
      <c r="K617" s="77">
        <v>50</v>
      </c>
      <c r="L617" s="77">
        <v>50</v>
      </c>
      <c r="M617" s="77"/>
      <c r="N617" s="77">
        <v>1</v>
      </c>
      <c r="O617" s="77" t="s">
        <v>129</v>
      </c>
      <c r="P617" s="77" t="s">
        <v>1295</v>
      </c>
      <c r="Q617" s="77">
        <v>1</v>
      </c>
      <c r="R617" s="77">
        <v>0</v>
      </c>
      <c r="S617" s="77"/>
      <c r="T617" s="77"/>
      <c r="U617" s="77" t="s">
        <v>70</v>
      </c>
      <c r="V617" s="77"/>
      <c r="W617" s="77" t="s">
        <v>1123</v>
      </c>
      <c r="X617" s="77">
        <v>2</v>
      </c>
      <c r="Y617" s="77" t="s">
        <v>1116</v>
      </c>
      <c r="Z617" s="77" t="s">
        <v>1125</v>
      </c>
      <c r="AA617" s="77" t="s">
        <v>1126</v>
      </c>
      <c r="AB617" s="77" t="s">
        <v>1127</v>
      </c>
      <c r="AC617" s="77" t="s">
        <v>1128</v>
      </c>
      <c r="AD617" s="77">
        <v>8</v>
      </c>
      <c r="AE617" s="77" t="s">
        <v>1129</v>
      </c>
      <c r="AF617" s="105"/>
    </row>
    <row r="618" spans="1:32" ht="30.75" hidden="1" thickBot="1" x14ac:dyDescent="0.3">
      <c r="A618" s="96" t="s">
        <v>1337</v>
      </c>
      <c r="B618" s="77" t="s">
        <v>352</v>
      </c>
      <c r="C618" s="77" t="s">
        <v>73</v>
      </c>
      <c r="D618" s="77" t="s">
        <v>130</v>
      </c>
      <c r="E618" s="77" t="s">
        <v>70</v>
      </c>
      <c r="F618" s="77"/>
      <c r="G618" s="77" t="s">
        <v>354</v>
      </c>
      <c r="H618" s="77" t="s">
        <v>110</v>
      </c>
      <c r="I618" s="77">
        <v>37</v>
      </c>
      <c r="J618" s="77">
        <v>12</v>
      </c>
      <c r="K618" s="77">
        <v>200</v>
      </c>
      <c r="L618" s="77">
        <v>50</v>
      </c>
      <c r="M618" s="77"/>
      <c r="N618" s="77">
        <v>1</v>
      </c>
      <c r="O618" s="77" t="s">
        <v>129</v>
      </c>
      <c r="P618" s="77" t="s">
        <v>1339</v>
      </c>
      <c r="Q618" s="77">
        <v>1</v>
      </c>
      <c r="R618" s="77">
        <v>0</v>
      </c>
      <c r="S618" s="77"/>
      <c r="T618" s="77"/>
      <c r="U618" s="77"/>
      <c r="V618" s="77" t="s">
        <v>76</v>
      </c>
      <c r="W618" s="77" t="s">
        <v>1115</v>
      </c>
      <c r="X618" s="77">
        <v>8</v>
      </c>
      <c r="Y618" s="77" t="s">
        <v>1116</v>
      </c>
      <c r="Z618" s="77" t="s">
        <v>1161</v>
      </c>
      <c r="AA618" s="77" t="s">
        <v>1162</v>
      </c>
      <c r="AB618" s="77" t="s">
        <v>1163</v>
      </c>
      <c r="AC618" s="77" t="s">
        <v>1164</v>
      </c>
      <c r="AD618" s="77">
        <v>12</v>
      </c>
      <c r="AE618" s="77" t="s">
        <v>1340</v>
      </c>
      <c r="AF618" s="105"/>
    </row>
    <row r="619" spans="1:32" ht="30.75" hidden="1" thickBot="1" x14ac:dyDescent="0.3">
      <c r="A619" s="96" t="s">
        <v>1337</v>
      </c>
      <c r="B619" s="77" t="s">
        <v>352</v>
      </c>
      <c r="C619" s="77" t="s">
        <v>73</v>
      </c>
      <c r="D619" s="77" t="s">
        <v>130</v>
      </c>
      <c r="E619" s="77" t="s">
        <v>76</v>
      </c>
      <c r="F619" s="77"/>
      <c r="G619" s="77" t="s">
        <v>340</v>
      </c>
      <c r="H619" s="77" t="s">
        <v>110</v>
      </c>
      <c r="I619" s="77">
        <v>37</v>
      </c>
      <c r="J619" s="77">
        <v>12</v>
      </c>
      <c r="K619" s="77">
        <v>150</v>
      </c>
      <c r="L619" s="77">
        <v>50</v>
      </c>
      <c r="M619" s="77"/>
      <c r="N619" s="77">
        <v>1</v>
      </c>
      <c r="O619" s="77" t="s">
        <v>129</v>
      </c>
      <c r="P619" s="77" t="s">
        <v>1295</v>
      </c>
      <c r="Q619" s="77">
        <v>1</v>
      </c>
      <c r="R619" s="77">
        <v>0</v>
      </c>
      <c r="S619" s="77"/>
      <c r="T619" s="77"/>
      <c r="U619" s="77" t="s">
        <v>70</v>
      </c>
      <c r="V619" s="77"/>
      <c r="W619" s="77" t="s">
        <v>1123</v>
      </c>
      <c r="X619" s="77">
        <v>6</v>
      </c>
      <c r="Y619" s="77" t="s">
        <v>1116</v>
      </c>
      <c r="Z619" s="77" t="s">
        <v>1125</v>
      </c>
      <c r="AA619" s="77" t="s">
        <v>1126</v>
      </c>
      <c r="AB619" s="77" t="s">
        <v>1127</v>
      </c>
      <c r="AC619" s="77" t="s">
        <v>1128</v>
      </c>
      <c r="AD619" s="77">
        <v>12</v>
      </c>
      <c r="AE619" s="77" t="s">
        <v>1130</v>
      </c>
      <c r="AF619" s="105"/>
    </row>
    <row r="620" spans="1:32" ht="30.75" hidden="1" thickBot="1" x14ac:dyDescent="0.3">
      <c r="A620" s="96" t="s">
        <v>1337</v>
      </c>
      <c r="B620" s="77" t="s">
        <v>352</v>
      </c>
      <c r="C620" s="77" t="s">
        <v>73</v>
      </c>
      <c r="D620" s="77" t="s">
        <v>130</v>
      </c>
      <c r="E620" s="77" t="s">
        <v>81</v>
      </c>
      <c r="F620" s="77"/>
      <c r="G620" s="77" t="s">
        <v>510</v>
      </c>
      <c r="H620" s="77" t="s">
        <v>110</v>
      </c>
      <c r="I620" s="77">
        <v>37</v>
      </c>
      <c r="J620" s="77">
        <v>8</v>
      </c>
      <c r="K620" s="77">
        <v>50</v>
      </c>
      <c r="L620" s="77">
        <v>50</v>
      </c>
      <c r="M620" s="77"/>
      <c r="N620" s="77"/>
      <c r="O620" s="77" t="s">
        <v>129</v>
      </c>
      <c r="P620" s="77"/>
      <c r="Q620" s="77">
        <v>0</v>
      </c>
      <c r="R620" s="77">
        <v>0</v>
      </c>
      <c r="S620" s="77"/>
      <c r="T620" s="77"/>
      <c r="U620" s="77"/>
      <c r="V620" s="77"/>
      <c r="W620" s="77" t="s">
        <v>1123</v>
      </c>
      <c r="X620" s="77">
        <v>2</v>
      </c>
      <c r="Y620" s="77" t="s">
        <v>1116</v>
      </c>
      <c r="Z620" s="77"/>
      <c r="AA620" s="77"/>
      <c r="AB620" s="77"/>
      <c r="AC620" s="77"/>
      <c r="AD620" s="77"/>
      <c r="AE620" s="77"/>
      <c r="AF620" s="105"/>
    </row>
    <row r="621" spans="1:32" ht="30.75" hidden="1" thickBot="1" x14ac:dyDescent="0.3">
      <c r="A621" s="96" t="s">
        <v>1337</v>
      </c>
      <c r="B621" s="77" t="s">
        <v>352</v>
      </c>
      <c r="C621" s="77" t="s">
        <v>73</v>
      </c>
      <c r="D621" s="77" t="s">
        <v>130</v>
      </c>
      <c r="E621" s="77" t="s">
        <v>82</v>
      </c>
      <c r="F621" s="77"/>
      <c r="G621" s="77" t="s">
        <v>355</v>
      </c>
      <c r="H621" s="77" t="s">
        <v>110</v>
      </c>
      <c r="I621" s="77">
        <v>37</v>
      </c>
      <c r="J621" s="77">
        <v>4</v>
      </c>
      <c r="K621" s="77">
        <v>80</v>
      </c>
      <c r="L621" s="77">
        <v>20</v>
      </c>
      <c r="M621" s="77"/>
      <c r="N621" s="77">
        <v>1</v>
      </c>
      <c r="O621" s="77" t="s">
        <v>129</v>
      </c>
      <c r="P621" s="77" t="s">
        <v>1295</v>
      </c>
      <c r="Q621" s="77">
        <v>1</v>
      </c>
      <c r="R621" s="77">
        <v>0</v>
      </c>
      <c r="S621" s="77"/>
      <c r="T621" s="77"/>
      <c r="U621" s="77"/>
      <c r="V621" s="77"/>
      <c r="W621" s="77" t="s">
        <v>1123</v>
      </c>
      <c r="X621" s="77">
        <v>3</v>
      </c>
      <c r="Y621" s="77" t="s">
        <v>1116</v>
      </c>
      <c r="Z621" s="77" t="s">
        <v>1179</v>
      </c>
      <c r="AA621" s="77" t="s">
        <v>1118</v>
      </c>
      <c r="AB621" s="77" t="s">
        <v>1118</v>
      </c>
      <c r="AC621" s="77" t="s">
        <v>1118</v>
      </c>
      <c r="AD621" s="77">
        <v>4</v>
      </c>
      <c r="AE621" s="77" t="s">
        <v>1119</v>
      </c>
      <c r="AF621" s="105"/>
    </row>
    <row r="622" spans="1:32" ht="30.75" hidden="1" thickBot="1" x14ac:dyDescent="0.3">
      <c r="A622" s="96" t="s">
        <v>1337</v>
      </c>
      <c r="B622" s="77" t="s">
        <v>352</v>
      </c>
      <c r="C622" s="77" t="s">
        <v>73</v>
      </c>
      <c r="D622" s="77" t="s">
        <v>130</v>
      </c>
      <c r="E622" s="77" t="s">
        <v>112</v>
      </c>
      <c r="F622" s="77"/>
      <c r="G622" s="77" t="s">
        <v>243</v>
      </c>
      <c r="H622" s="77" t="s">
        <v>110</v>
      </c>
      <c r="I622" s="77">
        <v>37</v>
      </c>
      <c r="J622" s="77">
        <v>4</v>
      </c>
      <c r="K622" s="77">
        <v>25</v>
      </c>
      <c r="L622" s="77">
        <v>50</v>
      </c>
      <c r="M622" s="77"/>
      <c r="N622" s="77">
        <v>1</v>
      </c>
      <c r="O622" s="77" t="s">
        <v>129</v>
      </c>
      <c r="P622" s="77" t="s">
        <v>1198</v>
      </c>
      <c r="Q622" s="77">
        <v>1</v>
      </c>
      <c r="R622" s="77">
        <v>0</v>
      </c>
      <c r="S622" s="77"/>
      <c r="T622" s="77"/>
      <c r="U622" s="77" t="s">
        <v>70</v>
      </c>
      <c r="V622" s="77"/>
      <c r="W622" s="77" t="s">
        <v>1123</v>
      </c>
      <c r="X622" s="77">
        <v>1</v>
      </c>
      <c r="Y622" s="77" t="s">
        <v>1116</v>
      </c>
      <c r="Z622" s="77" t="s">
        <v>1125</v>
      </c>
      <c r="AA622" s="77" t="s">
        <v>1126</v>
      </c>
      <c r="AB622" s="77" t="s">
        <v>1127</v>
      </c>
      <c r="AC622" s="77" t="s">
        <v>1128</v>
      </c>
      <c r="AD622" s="77">
        <v>4</v>
      </c>
      <c r="AE622" s="77" t="s">
        <v>1201</v>
      </c>
      <c r="AF622" s="105"/>
    </row>
    <row r="623" spans="1:32" ht="30.75" hidden="1" thickBot="1" x14ac:dyDescent="0.3">
      <c r="A623" s="96" t="s">
        <v>1337</v>
      </c>
      <c r="B623" s="77" t="s">
        <v>352</v>
      </c>
      <c r="C623" s="77" t="s">
        <v>73</v>
      </c>
      <c r="D623" s="77" t="s">
        <v>130</v>
      </c>
      <c r="E623" s="77" t="s">
        <v>105</v>
      </c>
      <c r="F623" s="77"/>
      <c r="G623" s="77" t="s">
        <v>243</v>
      </c>
      <c r="H623" s="77" t="s">
        <v>110</v>
      </c>
      <c r="I623" s="77">
        <v>37</v>
      </c>
      <c r="J623" s="77">
        <v>4</v>
      </c>
      <c r="K623" s="77">
        <v>25</v>
      </c>
      <c r="L623" s="77">
        <v>50</v>
      </c>
      <c r="M623" s="77"/>
      <c r="N623" s="77">
        <v>1</v>
      </c>
      <c r="O623" s="77" t="s">
        <v>129</v>
      </c>
      <c r="P623" s="77" t="s">
        <v>1198</v>
      </c>
      <c r="Q623" s="77">
        <v>1</v>
      </c>
      <c r="R623" s="77">
        <v>0</v>
      </c>
      <c r="S623" s="77"/>
      <c r="T623" s="77"/>
      <c r="U623" s="77" t="s">
        <v>70</v>
      </c>
      <c r="V623" s="77"/>
      <c r="W623" s="77" t="s">
        <v>1123</v>
      </c>
      <c r="X623" s="77">
        <v>1</v>
      </c>
      <c r="Y623" s="77" t="s">
        <v>1116</v>
      </c>
      <c r="Z623" s="77" t="s">
        <v>1125</v>
      </c>
      <c r="AA623" s="77" t="s">
        <v>1126</v>
      </c>
      <c r="AB623" s="77" t="s">
        <v>1127</v>
      </c>
      <c r="AC623" s="77" t="s">
        <v>1128</v>
      </c>
      <c r="AD623" s="77">
        <v>4</v>
      </c>
      <c r="AE623" s="77" t="s">
        <v>1201</v>
      </c>
      <c r="AF623" s="105"/>
    </row>
    <row r="624" spans="1:32" ht="30.75" hidden="1" thickBot="1" x14ac:dyDescent="0.3">
      <c r="A624" s="96" t="s">
        <v>1337</v>
      </c>
      <c r="B624" s="77" t="s">
        <v>352</v>
      </c>
      <c r="C624" s="77" t="s">
        <v>73</v>
      </c>
      <c r="D624" s="77" t="s">
        <v>130</v>
      </c>
      <c r="E624" s="77" t="s">
        <v>106</v>
      </c>
      <c r="F624" s="77"/>
      <c r="G624" s="77" t="s">
        <v>1341</v>
      </c>
      <c r="H624" s="77" t="s">
        <v>110</v>
      </c>
      <c r="I624" s="77">
        <v>37</v>
      </c>
      <c r="J624" s="77">
        <v>8</v>
      </c>
      <c r="K624" s="77">
        <v>50</v>
      </c>
      <c r="L624" s="77">
        <v>50</v>
      </c>
      <c r="M624" s="77"/>
      <c r="N624" s="77"/>
      <c r="O624" s="77" t="s">
        <v>129</v>
      </c>
      <c r="P624" s="77"/>
      <c r="Q624" s="77">
        <v>0</v>
      </c>
      <c r="R624" s="77">
        <v>0</v>
      </c>
      <c r="S624" s="77"/>
      <c r="T624" s="77"/>
      <c r="U624" s="77"/>
      <c r="V624" s="77"/>
      <c r="W624" s="77" t="s">
        <v>1123</v>
      </c>
      <c r="X624" s="77">
        <v>2</v>
      </c>
      <c r="Y624" s="77" t="s">
        <v>1116</v>
      </c>
      <c r="Z624" s="77"/>
      <c r="AA624" s="77"/>
      <c r="AB624" s="77"/>
      <c r="AC624" s="77"/>
      <c r="AD624" s="77"/>
      <c r="AE624" s="77"/>
      <c r="AF624" s="105"/>
    </row>
    <row r="625" spans="1:32" ht="30.75" hidden="1" thickBot="1" x14ac:dyDescent="0.3">
      <c r="A625" s="96" t="s">
        <v>1337</v>
      </c>
      <c r="B625" s="77" t="s">
        <v>352</v>
      </c>
      <c r="C625" s="77" t="s">
        <v>73</v>
      </c>
      <c r="D625" s="77" t="s">
        <v>130</v>
      </c>
      <c r="E625" s="77" t="s">
        <v>107</v>
      </c>
      <c r="F625" s="77"/>
      <c r="G625" s="77" t="s">
        <v>356</v>
      </c>
      <c r="H625" s="77" t="s">
        <v>110</v>
      </c>
      <c r="I625" s="77">
        <v>37</v>
      </c>
      <c r="J625" s="77">
        <v>4</v>
      </c>
      <c r="K625" s="77">
        <v>20</v>
      </c>
      <c r="L625" s="77">
        <v>50</v>
      </c>
      <c r="M625" s="77"/>
      <c r="N625" s="77">
        <v>1</v>
      </c>
      <c r="O625" s="77" t="s">
        <v>129</v>
      </c>
      <c r="P625" s="77" t="s">
        <v>1295</v>
      </c>
      <c r="Q625" s="77">
        <v>1</v>
      </c>
      <c r="R625" s="77">
        <v>0</v>
      </c>
      <c r="S625" s="77"/>
      <c r="T625" s="77"/>
      <c r="U625" s="77"/>
      <c r="V625" s="77"/>
      <c r="W625" s="77" t="s">
        <v>1123</v>
      </c>
      <c r="X625" s="77">
        <v>0.75</v>
      </c>
      <c r="Y625" s="77" t="s">
        <v>1116</v>
      </c>
      <c r="Z625" s="77" t="s">
        <v>1125</v>
      </c>
      <c r="AA625" s="77" t="s">
        <v>1126</v>
      </c>
      <c r="AB625" s="77" t="s">
        <v>1127</v>
      </c>
      <c r="AC625" s="77" t="s">
        <v>1128</v>
      </c>
      <c r="AD625" s="77">
        <v>4</v>
      </c>
      <c r="AE625" s="77" t="s">
        <v>1201</v>
      </c>
      <c r="AF625" s="105"/>
    </row>
    <row r="626" spans="1:32" ht="30.75" hidden="1" thickBot="1" x14ac:dyDescent="0.3">
      <c r="A626" s="96" t="s">
        <v>1337</v>
      </c>
      <c r="B626" s="77" t="s">
        <v>352</v>
      </c>
      <c r="C626" s="77" t="s">
        <v>73</v>
      </c>
      <c r="D626" s="77" t="s">
        <v>130</v>
      </c>
      <c r="E626" s="77" t="s">
        <v>108</v>
      </c>
      <c r="F626" s="77"/>
      <c r="G626" s="77" t="s">
        <v>340</v>
      </c>
      <c r="H626" s="77" t="s">
        <v>110</v>
      </c>
      <c r="I626" s="77">
        <v>37</v>
      </c>
      <c r="J626" s="77">
        <v>4</v>
      </c>
      <c r="K626" s="77">
        <v>40</v>
      </c>
      <c r="L626" s="77">
        <v>50</v>
      </c>
      <c r="M626" s="77"/>
      <c r="N626" s="77">
        <v>1</v>
      </c>
      <c r="O626" s="77" t="s">
        <v>129</v>
      </c>
      <c r="P626" s="77" t="s">
        <v>1295</v>
      </c>
      <c r="Q626" s="77">
        <v>1</v>
      </c>
      <c r="R626" s="77">
        <v>0</v>
      </c>
      <c r="S626" s="77"/>
      <c r="T626" s="77"/>
      <c r="U626" s="77"/>
      <c r="V626" s="77" t="s">
        <v>76</v>
      </c>
      <c r="W626" s="77" t="s">
        <v>1123</v>
      </c>
      <c r="X626" s="77">
        <v>1.5</v>
      </c>
      <c r="Y626" s="77" t="s">
        <v>1116</v>
      </c>
      <c r="Z626" s="77" t="s">
        <v>1125</v>
      </c>
      <c r="AA626" s="77" t="s">
        <v>1126</v>
      </c>
      <c r="AB626" s="77" t="s">
        <v>1127</v>
      </c>
      <c r="AC626" s="77" t="s">
        <v>1128</v>
      </c>
      <c r="AD626" s="77">
        <v>4</v>
      </c>
      <c r="AE626" s="77" t="s">
        <v>1330</v>
      </c>
      <c r="AF626" s="105"/>
    </row>
    <row r="627" spans="1:32" ht="30.75" hidden="1" thickBot="1" x14ac:dyDescent="0.3">
      <c r="A627" s="96" t="s">
        <v>1337</v>
      </c>
      <c r="B627" s="77" t="s">
        <v>352</v>
      </c>
      <c r="C627" s="77" t="s">
        <v>73</v>
      </c>
      <c r="D627" s="77" t="s">
        <v>130</v>
      </c>
      <c r="E627" s="77" t="s">
        <v>109</v>
      </c>
      <c r="F627" s="77"/>
      <c r="G627" s="77" t="s">
        <v>1342</v>
      </c>
      <c r="H627" s="77"/>
      <c r="I627" s="77">
        <v>37</v>
      </c>
      <c r="J627" s="77" t="e">
        <v>#N/A</v>
      </c>
      <c r="K627" s="77">
        <v>150</v>
      </c>
      <c r="L627" s="77"/>
      <c r="M627" s="77"/>
      <c r="N627" s="77"/>
      <c r="O627" s="77"/>
      <c r="P627" s="77"/>
      <c r="Q627" s="77">
        <v>0</v>
      </c>
      <c r="R627" s="77">
        <v>0</v>
      </c>
      <c r="S627" s="77"/>
      <c r="T627" s="77"/>
      <c r="U627" s="77" t="s">
        <v>70</v>
      </c>
      <c r="V627" s="77" t="s">
        <v>76</v>
      </c>
      <c r="W627" s="77"/>
      <c r="X627" s="77">
        <v>6</v>
      </c>
      <c r="Y627" s="77" t="s">
        <v>1116</v>
      </c>
      <c r="Z627" s="77"/>
      <c r="AA627" s="77"/>
      <c r="AB627" s="77"/>
      <c r="AC627" s="77"/>
      <c r="AD627" s="77"/>
      <c r="AE627" s="77"/>
      <c r="AF627" s="105"/>
    </row>
    <row r="628" spans="1:32" ht="30.75" hidden="1" thickBot="1" x14ac:dyDescent="0.3">
      <c r="A628" s="96" t="s">
        <v>1337</v>
      </c>
      <c r="B628" s="77" t="s">
        <v>352</v>
      </c>
      <c r="C628" s="77" t="s">
        <v>73</v>
      </c>
      <c r="D628" s="77" t="s">
        <v>130</v>
      </c>
      <c r="E628" s="77" t="s">
        <v>110</v>
      </c>
      <c r="F628" s="77"/>
      <c r="G628" s="77" t="s">
        <v>1342</v>
      </c>
      <c r="H628" s="77"/>
      <c r="I628" s="77">
        <v>37</v>
      </c>
      <c r="J628" s="77" t="e">
        <v>#N/A</v>
      </c>
      <c r="K628" s="77">
        <v>150</v>
      </c>
      <c r="L628" s="77"/>
      <c r="M628" s="77"/>
      <c r="N628" s="77"/>
      <c r="O628" s="77"/>
      <c r="P628" s="77"/>
      <c r="Q628" s="77">
        <v>0</v>
      </c>
      <c r="R628" s="77">
        <v>0</v>
      </c>
      <c r="S628" s="77"/>
      <c r="T628" s="77"/>
      <c r="U628" s="77" t="s">
        <v>70</v>
      </c>
      <c r="V628" s="77"/>
      <c r="W628" s="77"/>
      <c r="X628" s="77">
        <v>6</v>
      </c>
      <c r="Y628" s="77" t="s">
        <v>1116</v>
      </c>
      <c r="Z628" s="77"/>
      <c r="AA628" s="77"/>
      <c r="AB628" s="77"/>
      <c r="AC628" s="77"/>
      <c r="AD628" s="77"/>
      <c r="AE628" s="77"/>
      <c r="AF628" s="105"/>
    </row>
    <row r="629" spans="1:32" ht="30.75" hidden="1" thickBot="1" x14ac:dyDescent="0.3">
      <c r="A629" s="96" t="s">
        <v>1337</v>
      </c>
      <c r="B629" s="77" t="s">
        <v>352</v>
      </c>
      <c r="C629" s="77" t="s">
        <v>73</v>
      </c>
      <c r="D629" s="77" t="s">
        <v>130</v>
      </c>
      <c r="E629" s="77" t="s">
        <v>111</v>
      </c>
      <c r="F629" s="77"/>
      <c r="G629" s="77" t="s">
        <v>357</v>
      </c>
      <c r="H629" s="77" t="s">
        <v>110</v>
      </c>
      <c r="I629" s="77">
        <v>37</v>
      </c>
      <c r="J629" s="77">
        <v>12</v>
      </c>
      <c r="K629" s="77">
        <v>200</v>
      </c>
      <c r="L629" s="77">
        <v>50</v>
      </c>
      <c r="M629" s="77"/>
      <c r="N629" s="77">
        <v>1</v>
      </c>
      <c r="O629" s="77" t="s">
        <v>129</v>
      </c>
      <c r="P629" s="77" t="s">
        <v>1295</v>
      </c>
      <c r="Q629" s="77">
        <v>1</v>
      </c>
      <c r="R629" s="77">
        <v>0</v>
      </c>
      <c r="S629" s="77"/>
      <c r="T629" s="77"/>
      <c r="U629" s="77"/>
      <c r="V629" s="77"/>
      <c r="W629" s="77" t="s">
        <v>1123</v>
      </c>
      <c r="X629" s="77">
        <v>8</v>
      </c>
      <c r="Y629" s="77" t="s">
        <v>1116</v>
      </c>
      <c r="Z629" s="77" t="s">
        <v>1125</v>
      </c>
      <c r="AA629" s="77" t="s">
        <v>1126</v>
      </c>
      <c r="AB629" s="77" t="s">
        <v>1127</v>
      </c>
      <c r="AC629" s="77" t="s">
        <v>1128</v>
      </c>
      <c r="AD629" s="77">
        <v>12</v>
      </c>
      <c r="AE629" s="77" t="s">
        <v>1299</v>
      </c>
      <c r="AF629" s="105"/>
    </row>
    <row r="630" spans="1:32" ht="30.75" hidden="1" thickBot="1" x14ac:dyDescent="0.3">
      <c r="A630" s="96" t="s">
        <v>1337</v>
      </c>
      <c r="B630" s="77" t="s">
        <v>352</v>
      </c>
      <c r="C630" s="77" t="s">
        <v>73</v>
      </c>
      <c r="D630" s="77" t="s">
        <v>130</v>
      </c>
      <c r="E630" s="77" t="s">
        <v>113</v>
      </c>
      <c r="F630" s="77"/>
      <c r="G630" s="77" t="s">
        <v>1343</v>
      </c>
      <c r="H630" s="77" t="s">
        <v>110</v>
      </c>
      <c r="I630" s="77">
        <v>37</v>
      </c>
      <c r="J630" s="77">
        <v>12</v>
      </c>
      <c r="K630" s="77">
        <v>150</v>
      </c>
      <c r="L630" s="77">
        <v>50</v>
      </c>
      <c r="M630" s="77"/>
      <c r="N630" s="77"/>
      <c r="O630" s="77" t="s">
        <v>129</v>
      </c>
      <c r="P630" s="77"/>
      <c r="Q630" s="77">
        <v>0</v>
      </c>
      <c r="R630" s="77">
        <v>0</v>
      </c>
      <c r="S630" s="77"/>
      <c r="T630" s="77"/>
      <c r="U630" s="77"/>
      <c r="V630" s="77"/>
      <c r="W630" s="77" t="s">
        <v>1123</v>
      </c>
      <c r="X630" s="77">
        <v>6</v>
      </c>
      <c r="Y630" s="77" t="s">
        <v>1116</v>
      </c>
      <c r="Z630" s="77"/>
      <c r="AA630" s="77"/>
      <c r="AB630" s="77"/>
      <c r="AC630" s="77"/>
      <c r="AD630" s="77"/>
      <c r="AE630" s="77"/>
      <c r="AF630" s="105"/>
    </row>
    <row r="631" spans="1:32" ht="30.75" hidden="1" thickBot="1" x14ac:dyDescent="0.3">
      <c r="A631" s="96" t="s">
        <v>1337</v>
      </c>
      <c r="B631" s="77" t="s">
        <v>352</v>
      </c>
      <c r="C631" s="77" t="s">
        <v>73</v>
      </c>
      <c r="D631" s="77" t="s">
        <v>130</v>
      </c>
      <c r="E631" s="77" t="s">
        <v>114</v>
      </c>
      <c r="F631" s="77"/>
      <c r="G631" s="77" t="s">
        <v>1344</v>
      </c>
      <c r="H631" s="77"/>
      <c r="I631" s="77">
        <v>37</v>
      </c>
      <c r="J631" s="77" t="e">
        <v>#N/A</v>
      </c>
      <c r="K631" s="77">
        <v>200</v>
      </c>
      <c r="L631" s="77"/>
      <c r="M631" s="77"/>
      <c r="N631" s="77"/>
      <c r="O631" s="77"/>
      <c r="P631" s="77"/>
      <c r="Q631" s="77">
        <v>0</v>
      </c>
      <c r="R631" s="77">
        <v>0</v>
      </c>
      <c r="S631" s="77"/>
      <c r="T631" s="77"/>
      <c r="U631" s="77"/>
      <c r="V631" s="77"/>
      <c r="W631" s="77"/>
      <c r="X631" s="77">
        <v>8</v>
      </c>
      <c r="Y631" s="77" t="s">
        <v>1116</v>
      </c>
      <c r="Z631" s="77"/>
      <c r="AA631" s="77"/>
      <c r="AB631" s="77"/>
      <c r="AC631" s="77"/>
      <c r="AD631" s="77"/>
      <c r="AE631" s="77"/>
      <c r="AF631" s="105"/>
    </row>
    <row r="632" spans="1:32" ht="15.75" hidden="1" thickBot="1" x14ac:dyDescent="0.3">
      <c r="A632" s="96" t="s">
        <v>1337</v>
      </c>
      <c r="B632" s="77" t="s">
        <v>352</v>
      </c>
      <c r="C632" s="77" t="s">
        <v>73</v>
      </c>
      <c r="D632" s="77" t="s">
        <v>244</v>
      </c>
      <c r="E632" s="77">
        <v>1</v>
      </c>
      <c r="F632" s="77"/>
      <c r="G632" s="77" t="s">
        <v>358</v>
      </c>
      <c r="H632" s="77" t="s">
        <v>110</v>
      </c>
      <c r="I632" s="77">
        <v>37</v>
      </c>
      <c r="J632" s="77" t="e">
        <v>#N/A</v>
      </c>
      <c r="K632" s="77">
        <v>800</v>
      </c>
      <c r="L632" s="77">
        <v>50</v>
      </c>
      <c r="M632" s="77"/>
      <c r="N632" s="77"/>
      <c r="O632" s="77" t="s">
        <v>129</v>
      </c>
      <c r="P632" s="77" t="s">
        <v>1295</v>
      </c>
      <c r="Q632" s="77">
        <v>0</v>
      </c>
      <c r="R632" s="77">
        <v>1</v>
      </c>
      <c r="S632" s="77" t="s">
        <v>1123</v>
      </c>
      <c r="T632" s="77">
        <v>1</v>
      </c>
      <c r="U632" s="77"/>
      <c r="V632" s="77"/>
      <c r="W632" s="77" t="s">
        <v>1123</v>
      </c>
      <c r="X632" s="77">
        <v>32</v>
      </c>
      <c r="Y632" s="77" t="s">
        <v>1116</v>
      </c>
      <c r="Z632" s="77" t="s">
        <v>1125</v>
      </c>
      <c r="AA632" s="77" t="s">
        <v>1126</v>
      </c>
      <c r="AB632" s="77" t="s">
        <v>1127</v>
      </c>
      <c r="AC632" s="77" t="s">
        <v>1128</v>
      </c>
      <c r="AD632" s="77">
        <v>28</v>
      </c>
      <c r="AE632" s="77" t="s">
        <v>1119</v>
      </c>
      <c r="AF632" s="105"/>
    </row>
    <row r="633" spans="1:32" ht="15.75" hidden="1" thickBot="1" x14ac:dyDescent="0.3">
      <c r="A633" s="96" t="s">
        <v>1337</v>
      </c>
      <c r="B633" s="77" t="s">
        <v>352</v>
      </c>
      <c r="C633" s="77" t="s">
        <v>73</v>
      </c>
      <c r="D633" s="77" t="s">
        <v>244</v>
      </c>
      <c r="E633" s="77">
        <v>2</v>
      </c>
      <c r="F633" s="77" t="s">
        <v>113</v>
      </c>
      <c r="G633" s="77" t="s">
        <v>1287</v>
      </c>
      <c r="H633" s="77"/>
      <c r="I633" s="77">
        <v>37</v>
      </c>
      <c r="J633" s="77">
        <v>8</v>
      </c>
      <c r="K633" s="77">
        <v>50</v>
      </c>
      <c r="L633" s="77">
        <v>50</v>
      </c>
      <c r="M633" s="77"/>
      <c r="N633" s="77"/>
      <c r="O633" s="77"/>
      <c r="P633" s="77"/>
      <c r="Q633" s="77">
        <v>0</v>
      </c>
      <c r="R633" s="77">
        <v>0</v>
      </c>
      <c r="S633" s="77"/>
      <c r="T633" s="77"/>
      <c r="U633" s="77"/>
      <c r="V633" s="77"/>
      <c r="W633" s="77"/>
      <c r="X633" s="77">
        <v>2</v>
      </c>
      <c r="Y633" s="77" t="s">
        <v>1116</v>
      </c>
      <c r="Z633" s="77"/>
      <c r="AA633" s="77"/>
      <c r="AB633" s="77"/>
      <c r="AC633" s="77"/>
      <c r="AD633" s="77"/>
      <c r="AE633" s="77"/>
      <c r="AF633" s="105"/>
    </row>
    <row r="634" spans="1:32" ht="15.75" hidden="1" thickBot="1" x14ac:dyDescent="0.3">
      <c r="A634" s="96" t="s">
        <v>1337</v>
      </c>
      <c r="B634" s="77" t="s">
        <v>352</v>
      </c>
      <c r="C634" s="77" t="s">
        <v>73</v>
      </c>
      <c r="D634" s="77" t="s">
        <v>244</v>
      </c>
      <c r="E634" s="77">
        <v>3</v>
      </c>
      <c r="F634" s="77" t="s">
        <v>1317</v>
      </c>
      <c r="G634" s="77" t="s">
        <v>1287</v>
      </c>
      <c r="H634" s="77"/>
      <c r="I634" s="77">
        <v>37</v>
      </c>
      <c r="J634" s="77">
        <v>8</v>
      </c>
      <c r="K634" s="77">
        <v>50</v>
      </c>
      <c r="L634" s="77">
        <v>50</v>
      </c>
      <c r="M634" s="77"/>
      <c r="N634" s="77"/>
      <c r="O634" s="77"/>
      <c r="P634" s="77"/>
      <c r="Q634" s="77">
        <v>0</v>
      </c>
      <c r="R634" s="77">
        <v>0</v>
      </c>
      <c r="S634" s="77"/>
      <c r="T634" s="77"/>
      <c r="U634" s="77"/>
      <c r="V634" s="77"/>
      <c r="W634" s="77"/>
      <c r="X634" s="77">
        <v>2</v>
      </c>
      <c r="Y634" s="77" t="s">
        <v>1116</v>
      </c>
      <c r="Z634" s="77"/>
      <c r="AA634" s="77"/>
      <c r="AB634" s="77"/>
      <c r="AC634" s="77"/>
      <c r="AD634" s="77"/>
      <c r="AE634" s="77"/>
      <c r="AF634" s="105"/>
    </row>
    <row r="635" spans="1:32" ht="15.75" hidden="1" thickBot="1" x14ac:dyDescent="0.3">
      <c r="A635" s="96" t="s">
        <v>1337</v>
      </c>
      <c r="B635" s="77" t="s">
        <v>352</v>
      </c>
      <c r="C635" s="77" t="s">
        <v>73</v>
      </c>
      <c r="D635" s="77" t="s">
        <v>244</v>
      </c>
      <c r="E635" s="77">
        <v>4</v>
      </c>
      <c r="F635" s="77"/>
      <c r="G635" s="77" t="s">
        <v>358</v>
      </c>
      <c r="H635" s="77" t="s">
        <v>110</v>
      </c>
      <c r="I635" s="77">
        <v>37</v>
      </c>
      <c r="J635" s="77" t="e">
        <v>#N/A</v>
      </c>
      <c r="K635" s="77">
        <v>800</v>
      </c>
      <c r="L635" s="77">
        <v>50</v>
      </c>
      <c r="M635" s="77"/>
      <c r="N635" s="77"/>
      <c r="O635" s="77" t="s">
        <v>129</v>
      </c>
      <c r="P635" s="77" t="s">
        <v>1295</v>
      </c>
      <c r="Q635" s="77">
        <v>0</v>
      </c>
      <c r="R635" s="77">
        <v>1</v>
      </c>
      <c r="S635" s="77" t="s">
        <v>1123</v>
      </c>
      <c r="T635" s="77">
        <v>1</v>
      </c>
      <c r="U635" s="77"/>
      <c r="V635" s="77"/>
      <c r="W635" s="77" t="s">
        <v>1123</v>
      </c>
      <c r="X635" s="77">
        <v>32</v>
      </c>
      <c r="Y635" s="77" t="s">
        <v>1116</v>
      </c>
      <c r="Z635" s="77" t="s">
        <v>1125</v>
      </c>
      <c r="AA635" s="77" t="s">
        <v>1126</v>
      </c>
      <c r="AB635" s="77" t="s">
        <v>1127</v>
      </c>
      <c r="AC635" s="77" t="s">
        <v>1128</v>
      </c>
      <c r="AD635" s="77">
        <v>28</v>
      </c>
      <c r="AE635" s="77" t="s">
        <v>1119</v>
      </c>
      <c r="AF635" s="105"/>
    </row>
    <row r="636" spans="1:32" ht="15.75" hidden="1" thickBot="1" x14ac:dyDescent="0.3">
      <c r="A636" s="96" t="s">
        <v>1337</v>
      </c>
      <c r="B636" s="77" t="s">
        <v>352</v>
      </c>
      <c r="C636" s="77" t="s">
        <v>73</v>
      </c>
      <c r="D636" s="77" t="s">
        <v>244</v>
      </c>
      <c r="E636" s="77">
        <v>5</v>
      </c>
      <c r="F636" s="77" t="s">
        <v>1237</v>
      </c>
      <c r="G636" s="77" t="s">
        <v>1287</v>
      </c>
      <c r="H636" s="77"/>
      <c r="I636" s="77">
        <v>37</v>
      </c>
      <c r="J636" s="77">
        <v>8</v>
      </c>
      <c r="K636" s="77">
        <v>50</v>
      </c>
      <c r="L636" s="77">
        <v>50</v>
      </c>
      <c r="M636" s="77"/>
      <c r="N636" s="77"/>
      <c r="O636" s="77"/>
      <c r="P636" s="77"/>
      <c r="Q636" s="77">
        <v>0</v>
      </c>
      <c r="R636" s="77">
        <v>0</v>
      </c>
      <c r="S636" s="77"/>
      <c r="T636" s="77"/>
      <c r="U636" s="77"/>
      <c r="V636" s="77"/>
      <c r="W636" s="77"/>
      <c r="X636" s="77">
        <v>2</v>
      </c>
      <c r="Y636" s="77" t="s">
        <v>1116</v>
      </c>
      <c r="Z636" s="77"/>
      <c r="AA636" s="77"/>
      <c r="AB636" s="77"/>
      <c r="AC636" s="77"/>
      <c r="AD636" s="77"/>
      <c r="AE636" s="77"/>
      <c r="AF636" s="105"/>
    </row>
    <row r="637" spans="1:32" ht="15.75" hidden="1" thickBot="1" x14ac:dyDescent="0.3">
      <c r="A637" s="96" t="s">
        <v>1337</v>
      </c>
      <c r="B637" s="77" t="s">
        <v>352</v>
      </c>
      <c r="C637" s="77" t="s">
        <v>73</v>
      </c>
      <c r="D637" s="77" t="s">
        <v>244</v>
      </c>
      <c r="E637" s="77">
        <v>6</v>
      </c>
      <c r="F637" s="77" t="s">
        <v>1318</v>
      </c>
      <c r="G637" s="77" t="s">
        <v>1287</v>
      </c>
      <c r="H637" s="77"/>
      <c r="I637" s="77">
        <v>37</v>
      </c>
      <c r="J637" s="77">
        <v>8</v>
      </c>
      <c r="K637" s="77">
        <v>50</v>
      </c>
      <c r="L637" s="77">
        <v>50</v>
      </c>
      <c r="M637" s="77"/>
      <c r="N637" s="77"/>
      <c r="O637" s="77"/>
      <c r="P637" s="77"/>
      <c r="Q637" s="77">
        <v>0</v>
      </c>
      <c r="R637" s="77">
        <v>0</v>
      </c>
      <c r="S637" s="77"/>
      <c r="T637" s="77"/>
      <c r="U637" s="77"/>
      <c r="V637" s="77"/>
      <c r="W637" s="77"/>
      <c r="X637" s="77">
        <v>2</v>
      </c>
      <c r="Y637" s="77" t="s">
        <v>1116</v>
      </c>
      <c r="Z637" s="77"/>
      <c r="AA637" s="77"/>
      <c r="AB637" s="77"/>
      <c r="AC637" s="77"/>
      <c r="AD637" s="77"/>
      <c r="AE637" s="77"/>
      <c r="AF637" s="105"/>
    </row>
    <row r="638" spans="1:32" ht="15.75" hidden="1" thickBot="1" x14ac:dyDescent="0.3">
      <c r="A638" s="96" t="s">
        <v>1337</v>
      </c>
      <c r="B638" s="77" t="s">
        <v>352</v>
      </c>
      <c r="C638" s="77" t="s">
        <v>73</v>
      </c>
      <c r="D638" s="77" t="s">
        <v>244</v>
      </c>
      <c r="E638" s="77">
        <v>7</v>
      </c>
      <c r="F638" s="77" t="s">
        <v>93</v>
      </c>
      <c r="G638" s="77" t="s">
        <v>1287</v>
      </c>
      <c r="H638" s="77"/>
      <c r="I638" s="77">
        <v>37</v>
      </c>
      <c r="J638" s="77">
        <v>8</v>
      </c>
      <c r="K638" s="77">
        <v>50</v>
      </c>
      <c r="L638" s="77">
        <v>50</v>
      </c>
      <c r="M638" s="77"/>
      <c r="N638" s="77"/>
      <c r="O638" s="77"/>
      <c r="P638" s="77"/>
      <c r="Q638" s="77">
        <v>0</v>
      </c>
      <c r="R638" s="77">
        <v>0</v>
      </c>
      <c r="S638" s="77"/>
      <c r="T638" s="77"/>
      <c r="U638" s="77"/>
      <c r="V638" s="77"/>
      <c r="W638" s="77"/>
      <c r="X638" s="77">
        <v>2</v>
      </c>
      <c r="Y638" s="77" t="s">
        <v>1116</v>
      </c>
      <c r="Z638" s="77"/>
      <c r="AA638" s="77"/>
      <c r="AB638" s="77"/>
      <c r="AC638" s="77"/>
      <c r="AD638" s="77"/>
      <c r="AE638" s="77"/>
      <c r="AF638" s="105"/>
    </row>
    <row r="639" spans="1:32" ht="15.75" hidden="1" thickBot="1" x14ac:dyDescent="0.3">
      <c r="A639" s="96" t="s">
        <v>1337</v>
      </c>
      <c r="B639" s="77" t="s">
        <v>352</v>
      </c>
      <c r="C639" s="77" t="s">
        <v>73</v>
      </c>
      <c r="D639" s="77" t="s">
        <v>244</v>
      </c>
      <c r="E639" s="77">
        <v>8</v>
      </c>
      <c r="F639" s="77" t="s">
        <v>194</v>
      </c>
      <c r="G639" s="77" t="s">
        <v>175</v>
      </c>
      <c r="H639" s="77" t="s">
        <v>110</v>
      </c>
      <c r="I639" s="77">
        <v>37</v>
      </c>
      <c r="J639" s="77">
        <v>8</v>
      </c>
      <c r="K639" s="77">
        <v>100</v>
      </c>
      <c r="L639" s="77">
        <v>50</v>
      </c>
      <c r="M639" s="77"/>
      <c r="N639" s="77"/>
      <c r="O639" s="77" t="s">
        <v>129</v>
      </c>
      <c r="P639" s="77" t="s">
        <v>1295</v>
      </c>
      <c r="Q639" s="77">
        <v>0</v>
      </c>
      <c r="R639" s="77">
        <v>1</v>
      </c>
      <c r="S639" s="77" t="s">
        <v>1123</v>
      </c>
      <c r="T639" s="77">
        <v>1</v>
      </c>
      <c r="U639" s="77"/>
      <c r="V639" s="77"/>
      <c r="W639" s="77" t="s">
        <v>1123</v>
      </c>
      <c r="X639" s="77">
        <v>4</v>
      </c>
      <c r="Y639" s="77" t="s">
        <v>1116</v>
      </c>
      <c r="Z639" s="77" t="s">
        <v>1125</v>
      </c>
      <c r="AA639" s="77" t="s">
        <v>1126</v>
      </c>
      <c r="AB639" s="77" t="s">
        <v>1127</v>
      </c>
      <c r="AC639" s="77" t="s">
        <v>1128</v>
      </c>
      <c r="AD639" s="77">
        <v>8</v>
      </c>
      <c r="AE639" s="77" t="s">
        <v>1165</v>
      </c>
      <c r="AF639" s="105"/>
    </row>
    <row r="640" spans="1:32" ht="30.75" hidden="1" thickBot="1" x14ac:dyDescent="0.3">
      <c r="A640" s="96" t="s">
        <v>1337</v>
      </c>
      <c r="B640" s="77" t="s">
        <v>352</v>
      </c>
      <c r="C640" s="77" t="s">
        <v>73</v>
      </c>
      <c r="D640" s="77" t="s">
        <v>359</v>
      </c>
      <c r="E640" s="77" t="s">
        <v>73</v>
      </c>
      <c r="F640" s="77"/>
      <c r="G640" s="77" t="s">
        <v>349</v>
      </c>
      <c r="H640" s="77" t="s">
        <v>110</v>
      </c>
      <c r="I640" s="77">
        <v>37</v>
      </c>
      <c r="J640" s="77">
        <v>12</v>
      </c>
      <c r="K640" s="77">
        <v>200</v>
      </c>
      <c r="L640" s="77">
        <v>50</v>
      </c>
      <c r="M640" s="77"/>
      <c r="N640" s="77"/>
      <c r="O640" s="77" t="s">
        <v>129</v>
      </c>
      <c r="P640" s="77" t="s">
        <v>1295</v>
      </c>
      <c r="Q640" s="77">
        <v>0</v>
      </c>
      <c r="R640" s="77">
        <v>1</v>
      </c>
      <c r="S640" s="77" t="s">
        <v>1123</v>
      </c>
      <c r="T640" s="77">
        <v>1</v>
      </c>
      <c r="U640" s="77" t="s">
        <v>115</v>
      </c>
      <c r="V640" s="77"/>
      <c r="W640" s="77" t="s">
        <v>1123</v>
      </c>
      <c r="X640" s="77">
        <v>8</v>
      </c>
      <c r="Y640" s="77" t="s">
        <v>1116</v>
      </c>
      <c r="Z640" s="77" t="s">
        <v>1125</v>
      </c>
      <c r="AA640" s="77" t="s">
        <v>1126</v>
      </c>
      <c r="AB640" s="77" t="s">
        <v>1127</v>
      </c>
      <c r="AC640" s="77" t="s">
        <v>1128</v>
      </c>
      <c r="AD640" s="77">
        <v>12</v>
      </c>
      <c r="AE640" s="77" t="s">
        <v>1299</v>
      </c>
      <c r="AF640" s="105"/>
    </row>
    <row r="641" spans="1:32" ht="30.75" hidden="1" thickBot="1" x14ac:dyDescent="0.3">
      <c r="A641" s="96" t="s">
        <v>1337</v>
      </c>
      <c r="B641" s="77" t="s">
        <v>352</v>
      </c>
      <c r="C641" s="77" t="s">
        <v>73</v>
      </c>
      <c r="D641" s="77" t="s">
        <v>359</v>
      </c>
      <c r="E641" s="77" t="s">
        <v>83</v>
      </c>
      <c r="F641" s="77"/>
      <c r="G641" s="77" t="s">
        <v>247</v>
      </c>
      <c r="H641" s="77" t="s">
        <v>110</v>
      </c>
      <c r="I641" s="77">
        <v>37</v>
      </c>
      <c r="J641" s="77">
        <v>12</v>
      </c>
      <c r="K641" s="77">
        <v>150</v>
      </c>
      <c r="L641" s="77">
        <v>50</v>
      </c>
      <c r="M641" s="77"/>
      <c r="N641" s="77"/>
      <c r="O641" s="77" t="s">
        <v>129</v>
      </c>
      <c r="P641" s="77" t="s">
        <v>1295</v>
      </c>
      <c r="Q641" s="77">
        <v>0</v>
      </c>
      <c r="R641" s="77">
        <v>1</v>
      </c>
      <c r="S641" s="77" t="s">
        <v>1123</v>
      </c>
      <c r="T641" s="77">
        <v>1</v>
      </c>
      <c r="U641" s="77" t="s">
        <v>115</v>
      </c>
      <c r="V641" s="77"/>
      <c r="W641" s="77" t="s">
        <v>1123</v>
      </c>
      <c r="X641" s="77">
        <v>6</v>
      </c>
      <c r="Y641" s="77" t="s">
        <v>1116</v>
      </c>
      <c r="Z641" s="77" t="s">
        <v>1125</v>
      </c>
      <c r="AA641" s="77" t="s">
        <v>1126</v>
      </c>
      <c r="AB641" s="77" t="s">
        <v>1127</v>
      </c>
      <c r="AC641" s="77" t="s">
        <v>1128</v>
      </c>
      <c r="AD641" s="77">
        <v>12</v>
      </c>
      <c r="AE641" s="77" t="s">
        <v>1130</v>
      </c>
      <c r="AF641" s="105"/>
    </row>
    <row r="642" spans="1:32" ht="30.75" hidden="1" thickBot="1" x14ac:dyDescent="0.3">
      <c r="A642" s="96" t="s">
        <v>1337</v>
      </c>
      <c r="B642" s="77" t="s">
        <v>352</v>
      </c>
      <c r="C642" s="77" t="s">
        <v>73</v>
      </c>
      <c r="D642" s="77" t="s">
        <v>359</v>
      </c>
      <c r="E642" s="77" t="s">
        <v>75</v>
      </c>
      <c r="F642" s="77"/>
      <c r="G642" s="77" t="s">
        <v>360</v>
      </c>
      <c r="H642" s="77" t="s">
        <v>110</v>
      </c>
      <c r="I642" s="77">
        <v>37</v>
      </c>
      <c r="J642" s="77">
        <v>8</v>
      </c>
      <c r="K642" s="77">
        <v>50</v>
      </c>
      <c r="L642" s="77">
        <v>50</v>
      </c>
      <c r="M642" s="77"/>
      <c r="N642" s="77"/>
      <c r="O642" s="77" t="s">
        <v>129</v>
      </c>
      <c r="P642" s="77" t="s">
        <v>1295</v>
      </c>
      <c r="Q642" s="77">
        <v>0</v>
      </c>
      <c r="R642" s="77">
        <v>1</v>
      </c>
      <c r="S642" s="77" t="s">
        <v>1123</v>
      </c>
      <c r="T642" s="77">
        <v>1</v>
      </c>
      <c r="U642" s="77" t="s">
        <v>115</v>
      </c>
      <c r="V642" s="77"/>
      <c r="W642" s="77" t="s">
        <v>1123</v>
      </c>
      <c r="X642" s="77">
        <v>2</v>
      </c>
      <c r="Y642" s="77" t="s">
        <v>1116</v>
      </c>
      <c r="Z642" s="77" t="s">
        <v>1125</v>
      </c>
      <c r="AA642" s="77" t="s">
        <v>1126</v>
      </c>
      <c r="AB642" s="77" t="s">
        <v>1127</v>
      </c>
      <c r="AC642" s="77" t="s">
        <v>1128</v>
      </c>
      <c r="AD642" s="77">
        <v>8</v>
      </c>
      <c r="AE642" s="77" t="s">
        <v>1129</v>
      </c>
      <c r="AF642" s="105"/>
    </row>
    <row r="643" spans="1:32" ht="30.75" hidden="1" thickBot="1" x14ac:dyDescent="0.3">
      <c r="A643" s="96" t="s">
        <v>1337</v>
      </c>
      <c r="B643" s="77" t="s">
        <v>352</v>
      </c>
      <c r="C643" s="77" t="s">
        <v>73</v>
      </c>
      <c r="D643" s="77" t="s">
        <v>359</v>
      </c>
      <c r="E643" s="77" t="s">
        <v>70</v>
      </c>
      <c r="F643" s="77"/>
      <c r="G643" s="77" t="s">
        <v>361</v>
      </c>
      <c r="H643" s="77" t="s">
        <v>110</v>
      </c>
      <c r="I643" s="77">
        <v>37</v>
      </c>
      <c r="J643" s="77">
        <v>12</v>
      </c>
      <c r="K643" s="77">
        <v>200</v>
      </c>
      <c r="L643" s="77">
        <v>50</v>
      </c>
      <c r="M643" s="77"/>
      <c r="N643" s="77"/>
      <c r="O643" s="77" t="s">
        <v>129</v>
      </c>
      <c r="P643" s="77" t="s">
        <v>1339</v>
      </c>
      <c r="Q643" s="77">
        <v>0</v>
      </c>
      <c r="R643" s="77">
        <v>1</v>
      </c>
      <c r="S643" s="77" t="s">
        <v>1115</v>
      </c>
      <c r="T643" s="77">
        <v>1</v>
      </c>
      <c r="U643" s="77"/>
      <c r="V643" s="77" t="s">
        <v>76</v>
      </c>
      <c r="W643" s="77" t="s">
        <v>1115</v>
      </c>
      <c r="X643" s="77">
        <v>8</v>
      </c>
      <c r="Y643" s="77" t="s">
        <v>1116</v>
      </c>
      <c r="Z643" s="77" t="s">
        <v>1161</v>
      </c>
      <c r="AA643" s="77" t="s">
        <v>1162</v>
      </c>
      <c r="AB643" s="77" t="s">
        <v>1163</v>
      </c>
      <c r="AC643" s="77" t="s">
        <v>1164</v>
      </c>
      <c r="AD643" s="77">
        <v>12</v>
      </c>
      <c r="AE643" s="77" t="s">
        <v>1340</v>
      </c>
      <c r="AF643" s="105"/>
    </row>
    <row r="644" spans="1:32" ht="30.75" hidden="1" thickBot="1" x14ac:dyDescent="0.3">
      <c r="A644" s="96" t="s">
        <v>1337</v>
      </c>
      <c r="B644" s="77" t="s">
        <v>352</v>
      </c>
      <c r="C644" s="77" t="s">
        <v>73</v>
      </c>
      <c r="D644" s="77" t="s">
        <v>359</v>
      </c>
      <c r="E644" s="77" t="s">
        <v>76</v>
      </c>
      <c r="F644" s="77"/>
      <c r="G644" s="77" t="s">
        <v>362</v>
      </c>
      <c r="H644" s="77" t="s">
        <v>110</v>
      </c>
      <c r="I644" s="77">
        <v>37</v>
      </c>
      <c r="J644" s="77">
        <v>12</v>
      </c>
      <c r="K644" s="77">
        <v>150</v>
      </c>
      <c r="L644" s="77">
        <v>50</v>
      </c>
      <c r="M644" s="77"/>
      <c r="N644" s="77"/>
      <c r="O644" s="77" t="s">
        <v>129</v>
      </c>
      <c r="P644" s="77" t="s">
        <v>1295</v>
      </c>
      <c r="Q644" s="77">
        <v>0</v>
      </c>
      <c r="R644" s="77">
        <v>1</v>
      </c>
      <c r="S644" s="77" t="s">
        <v>1123</v>
      </c>
      <c r="T644" s="77">
        <v>1</v>
      </c>
      <c r="U644" s="77" t="s">
        <v>115</v>
      </c>
      <c r="V644" s="77"/>
      <c r="W644" s="77" t="s">
        <v>1123</v>
      </c>
      <c r="X644" s="77">
        <v>6</v>
      </c>
      <c r="Y644" s="77" t="s">
        <v>1116</v>
      </c>
      <c r="Z644" s="77" t="s">
        <v>1125</v>
      </c>
      <c r="AA644" s="77" t="s">
        <v>1126</v>
      </c>
      <c r="AB644" s="77" t="s">
        <v>1127</v>
      </c>
      <c r="AC644" s="77" t="s">
        <v>1128</v>
      </c>
      <c r="AD644" s="77">
        <v>12</v>
      </c>
      <c r="AE644" s="77" t="s">
        <v>1130</v>
      </c>
      <c r="AF644" s="105"/>
    </row>
    <row r="645" spans="1:32" ht="30.75" hidden="1" thickBot="1" x14ac:dyDescent="0.3">
      <c r="A645" s="96" t="s">
        <v>1337</v>
      </c>
      <c r="B645" s="77" t="s">
        <v>352</v>
      </c>
      <c r="C645" s="77" t="s">
        <v>73</v>
      </c>
      <c r="D645" s="77" t="s">
        <v>359</v>
      </c>
      <c r="E645" s="77" t="s">
        <v>81</v>
      </c>
      <c r="F645" s="77"/>
      <c r="G645" s="77" t="s">
        <v>363</v>
      </c>
      <c r="H645" s="77" t="s">
        <v>110</v>
      </c>
      <c r="I645" s="77">
        <v>37</v>
      </c>
      <c r="J645" s="77">
        <v>8</v>
      </c>
      <c r="K645" s="77">
        <v>50</v>
      </c>
      <c r="L645" s="77">
        <v>50</v>
      </c>
      <c r="M645" s="77"/>
      <c r="N645" s="77"/>
      <c r="O645" s="77" t="s">
        <v>129</v>
      </c>
      <c r="P645" s="77" t="s">
        <v>1295</v>
      </c>
      <c r="Q645" s="77">
        <v>0</v>
      </c>
      <c r="R645" s="77">
        <v>1</v>
      </c>
      <c r="S645" s="77" t="s">
        <v>1123</v>
      </c>
      <c r="T645" s="77">
        <v>1</v>
      </c>
      <c r="U645" s="77"/>
      <c r="V645" s="77"/>
      <c r="W645" s="77" t="s">
        <v>1123</v>
      </c>
      <c r="X645" s="77">
        <v>2</v>
      </c>
      <c r="Y645" s="77" t="s">
        <v>1116</v>
      </c>
      <c r="Z645" s="77" t="s">
        <v>1125</v>
      </c>
      <c r="AA645" s="77" t="s">
        <v>1126</v>
      </c>
      <c r="AB645" s="77" t="s">
        <v>1127</v>
      </c>
      <c r="AC645" s="77" t="s">
        <v>1128</v>
      </c>
      <c r="AD645" s="77">
        <v>8</v>
      </c>
      <c r="AE645" s="77" t="s">
        <v>1129</v>
      </c>
      <c r="AF645" s="105"/>
    </row>
    <row r="646" spans="1:32" ht="30.75" hidden="1" thickBot="1" x14ac:dyDescent="0.3">
      <c r="A646" s="96" t="s">
        <v>1337</v>
      </c>
      <c r="B646" s="77" t="s">
        <v>352</v>
      </c>
      <c r="C646" s="77" t="s">
        <v>73</v>
      </c>
      <c r="D646" s="77" t="s">
        <v>359</v>
      </c>
      <c r="E646" s="77" t="s">
        <v>82</v>
      </c>
      <c r="F646" s="77"/>
      <c r="G646" s="77" t="s">
        <v>364</v>
      </c>
      <c r="H646" s="77" t="s">
        <v>110</v>
      </c>
      <c r="I646" s="77">
        <v>37</v>
      </c>
      <c r="J646" s="77">
        <v>8</v>
      </c>
      <c r="K646" s="77">
        <v>80</v>
      </c>
      <c r="L646" s="77">
        <v>50</v>
      </c>
      <c r="M646" s="77"/>
      <c r="N646" s="77"/>
      <c r="O646" s="77" t="s">
        <v>129</v>
      </c>
      <c r="P646" s="77" t="s">
        <v>1295</v>
      </c>
      <c r="Q646" s="77">
        <v>0</v>
      </c>
      <c r="R646" s="77">
        <v>1</v>
      </c>
      <c r="S646" s="77" t="s">
        <v>1123</v>
      </c>
      <c r="T646" s="77">
        <v>1</v>
      </c>
      <c r="U646" s="77"/>
      <c r="V646" s="77"/>
      <c r="W646" s="77" t="s">
        <v>1123</v>
      </c>
      <c r="X646" s="77">
        <v>3</v>
      </c>
      <c r="Y646" s="77" t="s">
        <v>1116</v>
      </c>
      <c r="Z646" s="77" t="s">
        <v>1125</v>
      </c>
      <c r="AA646" s="77" t="s">
        <v>1126</v>
      </c>
      <c r="AB646" s="77" t="s">
        <v>1127</v>
      </c>
      <c r="AC646" s="77" t="s">
        <v>1128</v>
      </c>
      <c r="AD646" s="77">
        <v>8</v>
      </c>
      <c r="AE646" s="77" t="s">
        <v>1137</v>
      </c>
      <c r="AF646" s="105"/>
    </row>
    <row r="647" spans="1:32" ht="30.75" hidden="1" thickBot="1" x14ac:dyDescent="0.3">
      <c r="A647" s="96" t="s">
        <v>1337</v>
      </c>
      <c r="B647" s="77" t="s">
        <v>352</v>
      </c>
      <c r="C647" s="77" t="s">
        <v>73</v>
      </c>
      <c r="D647" s="77" t="s">
        <v>359</v>
      </c>
      <c r="E647" s="77" t="s">
        <v>112</v>
      </c>
      <c r="F647" s="77"/>
      <c r="G647" s="77" t="s">
        <v>360</v>
      </c>
      <c r="H647" s="77" t="s">
        <v>110</v>
      </c>
      <c r="I647" s="77">
        <v>37</v>
      </c>
      <c r="J647" s="77">
        <v>4</v>
      </c>
      <c r="K647" s="77">
        <v>25</v>
      </c>
      <c r="L647" s="77">
        <v>50</v>
      </c>
      <c r="M647" s="77"/>
      <c r="N647" s="77"/>
      <c r="O647" s="77" t="s">
        <v>129</v>
      </c>
      <c r="P647" s="77" t="s">
        <v>1198</v>
      </c>
      <c r="Q647" s="77">
        <v>0</v>
      </c>
      <c r="R647" s="77">
        <v>1</v>
      </c>
      <c r="S647" s="77" t="s">
        <v>1123</v>
      </c>
      <c r="T647" s="77">
        <v>1</v>
      </c>
      <c r="U647" s="77" t="s">
        <v>115</v>
      </c>
      <c r="V647" s="77"/>
      <c r="W647" s="77" t="s">
        <v>1123</v>
      </c>
      <c r="X647" s="77">
        <v>1</v>
      </c>
      <c r="Y647" s="77" t="s">
        <v>1116</v>
      </c>
      <c r="Z647" s="77" t="s">
        <v>1125</v>
      </c>
      <c r="AA647" s="77" t="s">
        <v>1126</v>
      </c>
      <c r="AB647" s="77" t="s">
        <v>1127</v>
      </c>
      <c r="AC647" s="77" t="s">
        <v>1128</v>
      </c>
      <c r="AD647" s="77">
        <v>4</v>
      </c>
      <c r="AE647" s="77" t="s">
        <v>1201</v>
      </c>
      <c r="AF647" s="105"/>
    </row>
    <row r="648" spans="1:32" ht="30.75" hidden="1" thickBot="1" x14ac:dyDescent="0.3">
      <c r="A648" s="96" t="s">
        <v>1337</v>
      </c>
      <c r="B648" s="77" t="s">
        <v>352</v>
      </c>
      <c r="C648" s="77" t="s">
        <v>73</v>
      </c>
      <c r="D648" s="77" t="s">
        <v>359</v>
      </c>
      <c r="E648" s="77" t="s">
        <v>105</v>
      </c>
      <c r="F648" s="77"/>
      <c r="G648" s="77" t="s">
        <v>360</v>
      </c>
      <c r="H648" s="77" t="s">
        <v>110</v>
      </c>
      <c r="I648" s="77">
        <v>37</v>
      </c>
      <c r="J648" s="77">
        <v>4</v>
      </c>
      <c r="K648" s="77">
        <v>25</v>
      </c>
      <c r="L648" s="77">
        <v>50</v>
      </c>
      <c r="M648" s="77"/>
      <c r="N648" s="77"/>
      <c r="O648" s="77" t="s">
        <v>129</v>
      </c>
      <c r="P648" s="77" t="s">
        <v>1198</v>
      </c>
      <c r="Q648" s="77">
        <v>0</v>
      </c>
      <c r="R648" s="77">
        <v>1</v>
      </c>
      <c r="S648" s="77" t="s">
        <v>1123</v>
      </c>
      <c r="T648" s="77">
        <v>1</v>
      </c>
      <c r="U648" s="77" t="s">
        <v>115</v>
      </c>
      <c r="V648" s="77"/>
      <c r="W648" s="77" t="s">
        <v>1123</v>
      </c>
      <c r="X648" s="77">
        <v>1</v>
      </c>
      <c r="Y648" s="77" t="s">
        <v>1116</v>
      </c>
      <c r="Z648" s="77" t="s">
        <v>1125</v>
      </c>
      <c r="AA648" s="77" t="s">
        <v>1126</v>
      </c>
      <c r="AB648" s="77" t="s">
        <v>1127</v>
      </c>
      <c r="AC648" s="77" t="s">
        <v>1128</v>
      </c>
      <c r="AD648" s="77">
        <v>4</v>
      </c>
      <c r="AE648" s="77" t="s">
        <v>1201</v>
      </c>
      <c r="AF648" s="105"/>
    </row>
    <row r="649" spans="1:32" ht="30.75" hidden="1" thickBot="1" x14ac:dyDescent="0.3">
      <c r="A649" s="96" t="s">
        <v>1337</v>
      </c>
      <c r="B649" s="77" t="s">
        <v>352</v>
      </c>
      <c r="C649" s="77" t="s">
        <v>73</v>
      </c>
      <c r="D649" s="77" t="s">
        <v>359</v>
      </c>
      <c r="E649" s="77" t="s">
        <v>106</v>
      </c>
      <c r="F649" s="77"/>
      <c r="G649" s="77" t="s">
        <v>349</v>
      </c>
      <c r="H649" s="77" t="s">
        <v>110</v>
      </c>
      <c r="I649" s="77">
        <v>37</v>
      </c>
      <c r="J649" s="77">
        <v>8</v>
      </c>
      <c r="K649" s="77">
        <v>50</v>
      </c>
      <c r="L649" s="77">
        <v>50</v>
      </c>
      <c r="M649" s="77"/>
      <c r="N649" s="77"/>
      <c r="O649" s="77" t="s">
        <v>129</v>
      </c>
      <c r="P649" s="77" t="s">
        <v>1295</v>
      </c>
      <c r="Q649" s="77">
        <v>0</v>
      </c>
      <c r="R649" s="77">
        <v>1</v>
      </c>
      <c r="S649" s="77" t="s">
        <v>1123</v>
      </c>
      <c r="T649" s="77">
        <v>1</v>
      </c>
      <c r="U649" s="77"/>
      <c r="V649" s="77"/>
      <c r="W649" s="77" t="s">
        <v>1123</v>
      </c>
      <c r="X649" s="77">
        <v>2</v>
      </c>
      <c r="Y649" s="77" t="s">
        <v>1116</v>
      </c>
      <c r="Z649" s="77" t="s">
        <v>1125</v>
      </c>
      <c r="AA649" s="77" t="s">
        <v>1126</v>
      </c>
      <c r="AB649" s="77" t="s">
        <v>1127</v>
      </c>
      <c r="AC649" s="77" t="s">
        <v>1128</v>
      </c>
      <c r="AD649" s="77">
        <v>8</v>
      </c>
      <c r="AE649" s="77" t="s">
        <v>1129</v>
      </c>
      <c r="AF649" s="105"/>
    </row>
    <row r="650" spans="1:32" ht="30.75" hidden="1" thickBot="1" x14ac:dyDescent="0.3">
      <c r="A650" s="96" t="s">
        <v>1337</v>
      </c>
      <c r="B650" s="77" t="s">
        <v>352</v>
      </c>
      <c r="C650" s="77" t="s">
        <v>73</v>
      </c>
      <c r="D650" s="77" t="s">
        <v>359</v>
      </c>
      <c r="E650" s="77" t="s">
        <v>107</v>
      </c>
      <c r="F650" s="77"/>
      <c r="G650" s="77" t="s">
        <v>240</v>
      </c>
      <c r="H650" s="77" t="s">
        <v>110</v>
      </c>
      <c r="I650" s="77">
        <v>37</v>
      </c>
      <c r="J650" s="77">
        <v>4</v>
      </c>
      <c r="K650" s="77">
        <v>20</v>
      </c>
      <c r="L650" s="77">
        <v>50</v>
      </c>
      <c r="M650" s="77"/>
      <c r="N650" s="77"/>
      <c r="O650" s="77" t="s">
        <v>129</v>
      </c>
      <c r="P650" s="77" t="s">
        <v>1295</v>
      </c>
      <c r="Q650" s="77">
        <v>0</v>
      </c>
      <c r="R650" s="77">
        <v>1</v>
      </c>
      <c r="S650" s="77" t="s">
        <v>1123</v>
      </c>
      <c r="T650" s="77">
        <v>1</v>
      </c>
      <c r="U650" s="77"/>
      <c r="V650" s="77"/>
      <c r="W650" s="77" t="s">
        <v>1123</v>
      </c>
      <c r="X650" s="77">
        <v>0.75</v>
      </c>
      <c r="Y650" s="77" t="s">
        <v>1116</v>
      </c>
      <c r="Z650" s="77" t="s">
        <v>1125</v>
      </c>
      <c r="AA650" s="77" t="s">
        <v>1126</v>
      </c>
      <c r="AB650" s="77" t="s">
        <v>1127</v>
      </c>
      <c r="AC650" s="77" t="s">
        <v>1128</v>
      </c>
      <c r="AD650" s="77">
        <v>4</v>
      </c>
      <c r="AE650" s="77" t="s">
        <v>1201</v>
      </c>
      <c r="AF650" s="105"/>
    </row>
    <row r="651" spans="1:32" ht="30.75" hidden="1" thickBot="1" x14ac:dyDescent="0.3">
      <c r="A651" s="96" t="s">
        <v>1337</v>
      </c>
      <c r="B651" s="77" t="s">
        <v>352</v>
      </c>
      <c r="C651" s="77" t="s">
        <v>73</v>
      </c>
      <c r="D651" s="77" t="s">
        <v>359</v>
      </c>
      <c r="E651" s="77" t="s">
        <v>108</v>
      </c>
      <c r="F651" s="77"/>
      <c r="G651" s="77" t="s">
        <v>362</v>
      </c>
      <c r="H651" s="77" t="s">
        <v>110</v>
      </c>
      <c r="I651" s="77">
        <v>37</v>
      </c>
      <c r="J651" s="77">
        <v>4</v>
      </c>
      <c r="K651" s="77">
        <v>40</v>
      </c>
      <c r="L651" s="77">
        <v>50</v>
      </c>
      <c r="M651" s="77"/>
      <c r="N651" s="77"/>
      <c r="O651" s="77" t="s">
        <v>129</v>
      </c>
      <c r="P651" s="77" t="s">
        <v>1295</v>
      </c>
      <c r="Q651" s="77">
        <v>0</v>
      </c>
      <c r="R651" s="77">
        <v>1</v>
      </c>
      <c r="S651" s="77" t="s">
        <v>1123</v>
      </c>
      <c r="T651" s="77">
        <v>1</v>
      </c>
      <c r="U651" s="77"/>
      <c r="V651" s="77" t="s">
        <v>76</v>
      </c>
      <c r="W651" s="77" t="s">
        <v>1123</v>
      </c>
      <c r="X651" s="77">
        <v>1.5</v>
      </c>
      <c r="Y651" s="77" t="s">
        <v>1116</v>
      </c>
      <c r="Z651" s="77" t="s">
        <v>1125</v>
      </c>
      <c r="AA651" s="77" t="s">
        <v>1126</v>
      </c>
      <c r="AB651" s="77" t="s">
        <v>1127</v>
      </c>
      <c r="AC651" s="77" t="s">
        <v>1128</v>
      </c>
      <c r="AD651" s="77">
        <v>4</v>
      </c>
      <c r="AE651" s="77" t="s">
        <v>1330</v>
      </c>
      <c r="AF651" s="105"/>
    </row>
    <row r="652" spans="1:32" ht="30.75" hidden="1" thickBot="1" x14ac:dyDescent="0.3">
      <c r="A652" s="96" t="s">
        <v>1337</v>
      </c>
      <c r="B652" s="77" t="s">
        <v>352</v>
      </c>
      <c r="C652" s="77" t="s">
        <v>73</v>
      </c>
      <c r="D652" s="77" t="s">
        <v>359</v>
      </c>
      <c r="E652" s="77" t="s">
        <v>109</v>
      </c>
      <c r="F652" s="77"/>
      <c r="G652" s="77" t="s">
        <v>1345</v>
      </c>
      <c r="H652" s="77"/>
      <c r="I652" s="77">
        <v>37</v>
      </c>
      <c r="J652" s="77" t="e">
        <v>#N/A</v>
      </c>
      <c r="K652" s="77">
        <v>150</v>
      </c>
      <c r="L652" s="77"/>
      <c r="M652" s="77"/>
      <c r="N652" s="77"/>
      <c r="O652" s="77"/>
      <c r="P652" s="77"/>
      <c r="Q652" s="77">
        <v>0</v>
      </c>
      <c r="R652" s="77">
        <v>0</v>
      </c>
      <c r="S652" s="77"/>
      <c r="T652" s="77"/>
      <c r="U652" s="77" t="s">
        <v>115</v>
      </c>
      <c r="V652" s="77" t="s">
        <v>76</v>
      </c>
      <c r="W652" s="77"/>
      <c r="X652" s="77">
        <v>6</v>
      </c>
      <c r="Y652" s="77" t="s">
        <v>1116</v>
      </c>
      <c r="Z652" s="77"/>
      <c r="AA652" s="77"/>
      <c r="AB652" s="77"/>
      <c r="AC652" s="77"/>
      <c r="AD652" s="77"/>
      <c r="AE652" s="77"/>
      <c r="AF652" s="105"/>
    </row>
    <row r="653" spans="1:32" ht="30.75" hidden="1" thickBot="1" x14ac:dyDescent="0.3">
      <c r="A653" s="96" t="s">
        <v>1337</v>
      </c>
      <c r="B653" s="77" t="s">
        <v>352</v>
      </c>
      <c r="C653" s="77" t="s">
        <v>73</v>
      </c>
      <c r="D653" s="77" t="s">
        <v>359</v>
      </c>
      <c r="E653" s="77" t="s">
        <v>110</v>
      </c>
      <c r="F653" s="77"/>
      <c r="G653" s="77" t="s">
        <v>1345</v>
      </c>
      <c r="H653" s="77"/>
      <c r="I653" s="77">
        <v>37</v>
      </c>
      <c r="J653" s="77" t="e">
        <v>#N/A</v>
      </c>
      <c r="K653" s="77">
        <v>150</v>
      </c>
      <c r="L653" s="77"/>
      <c r="M653" s="77"/>
      <c r="N653" s="77"/>
      <c r="O653" s="77"/>
      <c r="P653" s="77"/>
      <c r="Q653" s="77">
        <v>0</v>
      </c>
      <c r="R653" s="77">
        <v>0</v>
      </c>
      <c r="S653" s="77"/>
      <c r="T653" s="77"/>
      <c r="U653" s="77" t="s">
        <v>115</v>
      </c>
      <c r="V653" s="77"/>
      <c r="W653" s="77"/>
      <c r="X653" s="77">
        <v>6</v>
      </c>
      <c r="Y653" s="77" t="s">
        <v>1116</v>
      </c>
      <c r="Z653" s="77"/>
      <c r="AA653" s="77"/>
      <c r="AB653" s="77"/>
      <c r="AC653" s="77"/>
      <c r="AD653" s="77"/>
      <c r="AE653" s="77"/>
      <c r="AF653" s="105"/>
    </row>
    <row r="654" spans="1:32" ht="30.75" hidden="1" thickBot="1" x14ac:dyDescent="0.3">
      <c r="A654" s="96" t="s">
        <v>1337</v>
      </c>
      <c r="B654" s="77" t="s">
        <v>352</v>
      </c>
      <c r="C654" s="77" t="s">
        <v>73</v>
      </c>
      <c r="D654" s="77" t="s">
        <v>359</v>
      </c>
      <c r="E654" s="77" t="s">
        <v>111</v>
      </c>
      <c r="F654" s="77"/>
      <c r="G654" s="77" t="s">
        <v>365</v>
      </c>
      <c r="H654" s="77" t="s">
        <v>110</v>
      </c>
      <c r="I654" s="77">
        <v>37</v>
      </c>
      <c r="J654" s="77">
        <v>12</v>
      </c>
      <c r="K654" s="77">
        <v>200</v>
      </c>
      <c r="L654" s="77">
        <v>50</v>
      </c>
      <c r="M654" s="77"/>
      <c r="N654" s="77"/>
      <c r="O654" s="77" t="s">
        <v>129</v>
      </c>
      <c r="P654" s="77" t="s">
        <v>1295</v>
      </c>
      <c r="Q654" s="77">
        <v>0</v>
      </c>
      <c r="R654" s="77">
        <v>1</v>
      </c>
      <c r="S654" s="77" t="s">
        <v>1123</v>
      </c>
      <c r="T654" s="77">
        <v>1</v>
      </c>
      <c r="U654" s="77"/>
      <c r="V654" s="77"/>
      <c r="W654" s="77" t="s">
        <v>1123</v>
      </c>
      <c r="X654" s="77">
        <v>8</v>
      </c>
      <c r="Y654" s="77" t="s">
        <v>1116</v>
      </c>
      <c r="Z654" s="77" t="s">
        <v>1125</v>
      </c>
      <c r="AA654" s="77" t="s">
        <v>1126</v>
      </c>
      <c r="AB654" s="77" t="s">
        <v>1127</v>
      </c>
      <c r="AC654" s="77" t="s">
        <v>1128</v>
      </c>
      <c r="AD654" s="77">
        <v>12</v>
      </c>
      <c r="AE654" s="77" t="s">
        <v>1299</v>
      </c>
      <c r="AF654" s="105"/>
    </row>
    <row r="655" spans="1:32" ht="30.75" hidden="1" thickBot="1" x14ac:dyDescent="0.3">
      <c r="A655" s="96" t="s">
        <v>1337</v>
      </c>
      <c r="B655" s="77" t="s">
        <v>352</v>
      </c>
      <c r="C655" s="77" t="s">
        <v>73</v>
      </c>
      <c r="D655" s="77" t="s">
        <v>359</v>
      </c>
      <c r="E655" s="77" t="s">
        <v>113</v>
      </c>
      <c r="F655" s="77"/>
      <c r="G655" s="77" t="s">
        <v>366</v>
      </c>
      <c r="H655" s="77" t="s">
        <v>110</v>
      </c>
      <c r="I655" s="77">
        <v>37</v>
      </c>
      <c r="J655" s="77">
        <v>12</v>
      </c>
      <c r="K655" s="77">
        <v>150</v>
      </c>
      <c r="L655" s="77">
        <v>50</v>
      </c>
      <c r="M655" s="77"/>
      <c r="N655" s="77"/>
      <c r="O655" s="77" t="s">
        <v>129</v>
      </c>
      <c r="P655" s="77" t="s">
        <v>1295</v>
      </c>
      <c r="Q655" s="77">
        <v>0</v>
      </c>
      <c r="R655" s="77">
        <v>2</v>
      </c>
      <c r="S655" s="77" t="s">
        <v>1123</v>
      </c>
      <c r="T655" s="77">
        <v>2</v>
      </c>
      <c r="U655" s="77"/>
      <c r="V655" s="77"/>
      <c r="W655" s="77" t="s">
        <v>1123</v>
      </c>
      <c r="X655" s="77">
        <v>12</v>
      </c>
      <c r="Y655" s="77" t="s">
        <v>1116</v>
      </c>
      <c r="Z655" s="77" t="s">
        <v>1125</v>
      </c>
      <c r="AA655" s="77" t="s">
        <v>1126</v>
      </c>
      <c r="AB655" s="77" t="s">
        <v>1127</v>
      </c>
      <c r="AC655" s="77" t="s">
        <v>1128</v>
      </c>
      <c r="AD655" s="77">
        <v>12</v>
      </c>
      <c r="AE655" s="77" t="s">
        <v>1130</v>
      </c>
      <c r="AF655" s="105"/>
    </row>
    <row r="656" spans="1:32" ht="30.75" hidden="1" thickBot="1" x14ac:dyDescent="0.3">
      <c r="A656" s="97" t="s">
        <v>1337</v>
      </c>
      <c r="B656" s="78" t="s">
        <v>352</v>
      </c>
      <c r="C656" s="78" t="s">
        <v>73</v>
      </c>
      <c r="D656" s="78" t="s">
        <v>359</v>
      </c>
      <c r="E656" s="78" t="s">
        <v>114</v>
      </c>
      <c r="F656" s="78"/>
      <c r="G656" s="78" t="s">
        <v>1344</v>
      </c>
      <c r="H656" s="78"/>
      <c r="I656" s="78">
        <v>37</v>
      </c>
      <c r="J656" s="77" t="e">
        <v>#N/A</v>
      </c>
      <c r="K656" s="78">
        <v>200</v>
      </c>
      <c r="L656" s="78"/>
      <c r="M656" s="78"/>
      <c r="N656" s="78"/>
      <c r="O656" s="78"/>
      <c r="P656" s="78"/>
      <c r="Q656" s="78">
        <v>0</v>
      </c>
      <c r="R656" s="78">
        <v>0</v>
      </c>
      <c r="S656" s="78"/>
      <c r="T656" s="78"/>
      <c r="U656" s="78"/>
      <c r="V656" s="78"/>
      <c r="W656" s="78"/>
      <c r="X656" s="78">
        <v>8</v>
      </c>
      <c r="Y656" s="78" t="s">
        <v>1116</v>
      </c>
      <c r="Z656" s="78"/>
      <c r="AA656" s="78"/>
      <c r="AB656" s="78"/>
      <c r="AC656" s="78"/>
      <c r="AD656" s="78"/>
      <c r="AE656" s="78"/>
      <c r="AF656" s="106"/>
    </row>
    <row r="657" spans="1:32" ht="15.75" hidden="1" thickBot="1" x14ac:dyDescent="0.3">
      <c r="A657" s="98" t="s">
        <v>1346</v>
      </c>
      <c r="B657" s="79" t="s">
        <v>367</v>
      </c>
      <c r="C657" s="79" t="s">
        <v>75</v>
      </c>
      <c r="D657" s="79" t="s">
        <v>1347</v>
      </c>
      <c r="E657" s="79" t="s">
        <v>73</v>
      </c>
      <c r="F657" s="79"/>
      <c r="G657" s="79" t="s">
        <v>1348</v>
      </c>
      <c r="H657" s="79"/>
      <c r="I657" s="79">
        <v>27</v>
      </c>
      <c r="J657" s="77">
        <v>4</v>
      </c>
      <c r="K657" s="79">
        <v>40</v>
      </c>
      <c r="L657" s="79">
        <v>20</v>
      </c>
      <c r="M657" s="79"/>
      <c r="N657" s="79"/>
      <c r="O657" s="79" t="s">
        <v>129</v>
      </c>
      <c r="P657" s="79"/>
      <c r="Q657" s="79">
        <v>0</v>
      </c>
      <c r="R657" s="79">
        <v>0</v>
      </c>
      <c r="S657" s="79"/>
      <c r="T657" s="79"/>
      <c r="U657" s="79" t="s">
        <v>70</v>
      </c>
      <c r="V657" s="79" t="s">
        <v>1349</v>
      </c>
      <c r="W657" s="79" t="s">
        <v>1123</v>
      </c>
      <c r="X657" s="79">
        <v>1.5</v>
      </c>
      <c r="Y657" s="79" t="s">
        <v>1209</v>
      </c>
      <c r="Z657" s="79"/>
      <c r="AA657" s="79"/>
      <c r="AB657" s="79"/>
      <c r="AC657" s="79"/>
      <c r="AD657" s="79"/>
      <c r="AE657" s="79"/>
      <c r="AF657" s="107"/>
    </row>
    <row r="658" spans="1:32" ht="15.75" hidden="1" thickBot="1" x14ac:dyDescent="0.3">
      <c r="A658" s="99" t="s">
        <v>1346</v>
      </c>
      <c r="B658" s="80" t="s">
        <v>367</v>
      </c>
      <c r="C658" s="80" t="s">
        <v>75</v>
      </c>
      <c r="D658" s="80" t="s">
        <v>1347</v>
      </c>
      <c r="E658" s="80" t="s">
        <v>83</v>
      </c>
      <c r="F658" s="80"/>
      <c r="G658" s="80" t="s">
        <v>1350</v>
      </c>
      <c r="H658" s="80"/>
      <c r="I658" s="80">
        <v>27</v>
      </c>
      <c r="J658" s="77" t="e">
        <v>#N/A</v>
      </c>
      <c r="K658" s="80"/>
      <c r="L658" s="80"/>
      <c r="M658" s="80"/>
      <c r="N658" s="80"/>
      <c r="O658" s="80"/>
      <c r="P658" s="80"/>
      <c r="Q658" s="80">
        <v>0</v>
      </c>
      <c r="R658" s="80">
        <v>0</v>
      </c>
      <c r="S658" s="80"/>
      <c r="T658" s="80"/>
      <c r="U658" s="80"/>
      <c r="V658" s="80"/>
      <c r="W658" s="80"/>
      <c r="X658" s="80">
        <v>0</v>
      </c>
      <c r="Y658" s="80" t="s">
        <v>1209</v>
      </c>
      <c r="Z658" s="80"/>
      <c r="AA658" s="80"/>
      <c r="AB658" s="80"/>
      <c r="AC658" s="80"/>
      <c r="AD658" s="80"/>
      <c r="AE658" s="80"/>
      <c r="AF658" s="108"/>
    </row>
    <row r="659" spans="1:32" ht="15.75" hidden="1" thickBot="1" x14ac:dyDescent="0.3">
      <c r="A659" s="99" t="s">
        <v>1346</v>
      </c>
      <c r="B659" s="80" t="s">
        <v>367</v>
      </c>
      <c r="C659" s="80" t="s">
        <v>75</v>
      </c>
      <c r="D659" s="80" t="s">
        <v>1351</v>
      </c>
      <c r="E659" s="80" t="s">
        <v>1283</v>
      </c>
      <c r="F659" s="80"/>
      <c r="G659" s="80" t="s">
        <v>1352</v>
      </c>
      <c r="H659" s="80"/>
      <c r="I659" s="80">
        <v>27</v>
      </c>
      <c r="J659" s="77">
        <v>4</v>
      </c>
      <c r="K659" s="80">
        <v>40</v>
      </c>
      <c r="L659" s="80">
        <v>20</v>
      </c>
      <c r="M659" s="80"/>
      <c r="N659" s="80"/>
      <c r="O659" s="80" t="s">
        <v>129</v>
      </c>
      <c r="P659" s="80"/>
      <c r="Q659" s="80">
        <v>0</v>
      </c>
      <c r="R659" s="80">
        <v>0</v>
      </c>
      <c r="S659" s="80"/>
      <c r="T659" s="80"/>
      <c r="U659" s="80" t="s">
        <v>70</v>
      </c>
      <c r="V659" s="80" t="s">
        <v>76</v>
      </c>
      <c r="W659" s="80" t="s">
        <v>1123</v>
      </c>
      <c r="X659" s="80">
        <v>1.5</v>
      </c>
      <c r="Y659" s="80" t="s">
        <v>1209</v>
      </c>
      <c r="Z659" s="80"/>
      <c r="AA659" s="80"/>
      <c r="AB659" s="80"/>
      <c r="AC659" s="80"/>
      <c r="AD659" s="80"/>
      <c r="AE659" s="80"/>
      <c r="AF659" s="108"/>
    </row>
    <row r="660" spans="1:32" ht="15.75" hidden="1" thickBot="1" x14ac:dyDescent="0.3">
      <c r="A660" s="99" t="s">
        <v>1346</v>
      </c>
      <c r="B660" s="80" t="s">
        <v>367</v>
      </c>
      <c r="C660" s="80" t="s">
        <v>75</v>
      </c>
      <c r="D660" s="80" t="s">
        <v>1351</v>
      </c>
      <c r="E660" s="80" t="s">
        <v>1353</v>
      </c>
      <c r="F660" s="80"/>
      <c r="G660" s="80" t="s">
        <v>1354</v>
      </c>
      <c r="H660" s="80"/>
      <c r="I660" s="80">
        <v>27</v>
      </c>
      <c r="J660" s="77">
        <v>4</v>
      </c>
      <c r="K660" s="80">
        <v>40</v>
      </c>
      <c r="L660" s="80">
        <v>20</v>
      </c>
      <c r="M660" s="80"/>
      <c r="N660" s="80"/>
      <c r="O660" s="80" t="s">
        <v>129</v>
      </c>
      <c r="P660" s="80"/>
      <c r="Q660" s="80">
        <v>0</v>
      </c>
      <c r="R660" s="80">
        <v>0</v>
      </c>
      <c r="S660" s="80"/>
      <c r="T660" s="80"/>
      <c r="U660" s="80" t="s">
        <v>70</v>
      </c>
      <c r="V660" s="80" t="s">
        <v>76</v>
      </c>
      <c r="W660" s="80" t="s">
        <v>1123</v>
      </c>
      <c r="X660" s="80">
        <v>1.5</v>
      </c>
      <c r="Y660" s="80" t="s">
        <v>1209</v>
      </c>
      <c r="Z660" s="80"/>
      <c r="AA660" s="80"/>
      <c r="AB660" s="80"/>
      <c r="AC660" s="80"/>
      <c r="AD660" s="80"/>
      <c r="AE660" s="80"/>
      <c r="AF660" s="108"/>
    </row>
    <row r="661" spans="1:32" ht="15.75" hidden="1" thickBot="1" x14ac:dyDescent="0.3">
      <c r="A661" s="100" t="s">
        <v>1346</v>
      </c>
      <c r="B661" s="81" t="s">
        <v>367</v>
      </c>
      <c r="C661" s="81" t="s">
        <v>75</v>
      </c>
      <c r="D661" s="81" t="s">
        <v>368</v>
      </c>
      <c r="E661" s="81" t="s">
        <v>73</v>
      </c>
      <c r="F661" s="81"/>
      <c r="G661" s="81" t="s">
        <v>369</v>
      </c>
      <c r="H661" s="81"/>
      <c r="I661" s="81">
        <v>27</v>
      </c>
      <c r="J661" s="77">
        <v>4</v>
      </c>
      <c r="K661" s="81">
        <v>40</v>
      </c>
      <c r="L661" s="81">
        <v>20</v>
      </c>
      <c r="M661" s="81"/>
      <c r="N661" s="81"/>
      <c r="O661" s="81"/>
      <c r="P661" s="81" t="s">
        <v>1355</v>
      </c>
      <c r="Q661" s="81">
        <v>0</v>
      </c>
      <c r="R661" s="81">
        <v>2</v>
      </c>
      <c r="S661" s="81" t="s">
        <v>1115</v>
      </c>
      <c r="T661" s="81">
        <v>1</v>
      </c>
      <c r="U661" s="81" t="s">
        <v>115</v>
      </c>
      <c r="V661" s="81" t="s">
        <v>1349</v>
      </c>
      <c r="W661" s="81"/>
      <c r="X661" s="81">
        <v>3</v>
      </c>
      <c r="Y661" s="81" t="s">
        <v>1209</v>
      </c>
      <c r="Z661" s="81" t="s">
        <v>1229</v>
      </c>
      <c r="AA661" s="81" t="s">
        <v>1126</v>
      </c>
      <c r="AB661" s="81" t="s">
        <v>1127</v>
      </c>
      <c r="AC661" s="81" t="s">
        <v>1128</v>
      </c>
      <c r="AD661" s="81">
        <v>4</v>
      </c>
      <c r="AE661" s="81" t="s">
        <v>1356</v>
      </c>
      <c r="AF661" s="109"/>
    </row>
    <row r="662" spans="1:32" ht="15.75" hidden="1" thickBot="1" x14ac:dyDescent="0.3">
      <c r="A662" s="95" t="s">
        <v>1357</v>
      </c>
      <c r="B662" s="76" t="s">
        <v>370</v>
      </c>
      <c r="C662" s="76" t="s">
        <v>75</v>
      </c>
      <c r="D662" s="76" t="s">
        <v>1358</v>
      </c>
      <c r="E662" s="76" t="s">
        <v>73</v>
      </c>
      <c r="F662" s="76"/>
      <c r="G662" s="76" t="s">
        <v>1359</v>
      </c>
      <c r="H662" s="76"/>
      <c r="I662" s="76">
        <v>17</v>
      </c>
      <c r="J662" s="77" t="e">
        <v>#N/A</v>
      </c>
      <c r="K662" s="76"/>
      <c r="L662" s="76"/>
      <c r="M662" s="76"/>
      <c r="N662" s="76"/>
      <c r="O662" s="76"/>
      <c r="P662" s="76"/>
      <c r="Q662" s="76">
        <v>0</v>
      </c>
      <c r="R662" s="76">
        <v>0</v>
      </c>
      <c r="S662" s="76"/>
      <c r="T662" s="76"/>
      <c r="U662" s="76"/>
      <c r="V662" s="76"/>
      <c r="W662" s="76"/>
      <c r="X662" s="76">
        <v>0</v>
      </c>
      <c r="Y662" s="76" t="s">
        <v>1116</v>
      </c>
      <c r="Z662" s="76"/>
      <c r="AA662" s="76"/>
      <c r="AB662" s="76"/>
      <c r="AC662" s="76"/>
      <c r="AD662" s="76"/>
      <c r="AE662" s="76"/>
      <c r="AF662" s="104"/>
    </row>
    <row r="663" spans="1:32" ht="15.75" hidden="1" thickBot="1" x14ac:dyDescent="0.3">
      <c r="A663" s="96" t="s">
        <v>1357</v>
      </c>
      <c r="B663" s="77" t="s">
        <v>370</v>
      </c>
      <c r="C663" s="77" t="s">
        <v>75</v>
      </c>
      <c r="D663" s="77" t="s">
        <v>1358</v>
      </c>
      <c r="E663" s="77" t="s">
        <v>108</v>
      </c>
      <c r="F663" s="77"/>
      <c r="G663" s="77" t="s">
        <v>1359</v>
      </c>
      <c r="H663" s="77"/>
      <c r="I663" s="77">
        <v>17</v>
      </c>
      <c r="J663" s="77" t="e">
        <v>#N/A</v>
      </c>
      <c r="K663" s="77"/>
      <c r="L663" s="77"/>
      <c r="M663" s="77"/>
      <c r="N663" s="77"/>
      <c r="O663" s="77"/>
      <c r="P663" s="77"/>
      <c r="Q663" s="77">
        <v>0</v>
      </c>
      <c r="R663" s="77">
        <v>0</v>
      </c>
      <c r="S663" s="77"/>
      <c r="T663" s="77"/>
      <c r="U663" s="77"/>
      <c r="V663" s="77"/>
      <c r="W663" s="77"/>
      <c r="X663" s="77">
        <v>0</v>
      </c>
      <c r="Y663" s="77" t="s">
        <v>1116</v>
      </c>
      <c r="Z663" s="77"/>
      <c r="AA663" s="77"/>
      <c r="AB663" s="77"/>
      <c r="AC663" s="77"/>
      <c r="AD663" s="77"/>
      <c r="AE663" s="77"/>
      <c r="AF663" s="105"/>
    </row>
    <row r="664" spans="1:32" ht="15.75" hidden="1" thickBot="1" x14ac:dyDescent="0.3">
      <c r="A664" s="96" t="s">
        <v>1357</v>
      </c>
      <c r="B664" s="77" t="s">
        <v>370</v>
      </c>
      <c r="C664" s="77" t="s">
        <v>75</v>
      </c>
      <c r="D664" s="77" t="s">
        <v>1358</v>
      </c>
      <c r="E664" s="77" t="s">
        <v>1360</v>
      </c>
      <c r="F664" s="77"/>
      <c r="G664" s="77" t="s">
        <v>1359</v>
      </c>
      <c r="H664" s="77"/>
      <c r="I664" s="77">
        <v>17</v>
      </c>
      <c r="J664" s="77" t="e">
        <v>#N/A</v>
      </c>
      <c r="K664" s="77"/>
      <c r="L664" s="77"/>
      <c r="M664" s="77"/>
      <c r="N664" s="77"/>
      <c r="O664" s="77"/>
      <c r="P664" s="77"/>
      <c r="Q664" s="77">
        <v>0</v>
      </c>
      <c r="R664" s="77">
        <v>0</v>
      </c>
      <c r="S664" s="77"/>
      <c r="T664" s="77"/>
      <c r="U664" s="77"/>
      <c r="V664" s="77"/>
      <c r="W664" s="77"/>
      <c r="X664" s="77">
        <v>0</v>
      </c>
      <c r="Y664" s="77" t="s">
        <v>1116</v>
      </c>
      <c r="Z664" s="77"/>
      <c r="AA664" s="77"/>
      <c r="AB664" s="77"/>
      <c r="AC664" s="77"/>
      <c r="AD664" s="77"/>
      <c r="AE664" s="77"/>
      <c r="AF664" s="105"/>
    </row>
    <row r="665" spans="1:32" ht="15.75" hidden="1" thickBot="1" x14ac:dyDescent="0.3">
      <c r="A665" s="96" t="s">
        <v>1357</v>
      </c>
      <c r="B665" s="77" t="s">
        <v>370</v>
      </c>
      <c r="C665" s="77" t="s">
        <v>75</v>
      </c>
      <c r="D665" s="77" t="s">
        <v>1358</v>
      </c>
      <c r="E665" s="77" t="s">
        <v>83</v>
      </c>
      <c r="F665" s="77"/>
      <c r="G665" s="77" t="s">
        <v>1359</v>
      </c>
      <c r="H665" s="77"/>
      <c r="I665" s="77">
        <v>17</v>
      </c>
      <c r="J665" s="77" t="e">
        <v>#N/A</v>
      </c>
      <c r="K665" s="77"/>
      <c r="L665" s="77"/>
      <c r="M665" s="77"/>
      <c r="N665" s="77"/>
      <c r="O665" s="77"/>
      <c r="P665" s="77"/>
      <c r="Q665" s="77">
        <v>0</v>
      </c>
      <c r="R665" s="77">
        <v>0</v>
      </c>
      <c r="S665" s="77"/>
      <c r="T665" s="77"/>
      <c r="U665" s="77"/>
      <c r="V665" s="77"/>
      <c r="W665" s="77"/>
      <c r="X665" s="77">
        <v>0</v>
      </c>
      <c r="Y665" s="77" t="s">
        <v>1116</v>
      </c>
      <c r="Z665" s="77"/>
      <c r="AA665" s="77"/>
      <c r="AB665" s="77"/>
      <c r="AC665" s="77"/>
      <c r="AD665" s="77"/>
      <c r="AE665" s="77"/>
      <c r="AF665" s="105"/>
    </row>
    <row r="666" spans="1:32" ht="15.75" hidden="1" thickBot="1" x14ac:dyDescent="0.3">
      <c r="A666" s="96" t="s">
        <v>1357</v>
      </c>
      <c r="B666" s="77" t="s">
        <v>370</v>
      </c>
      <c r="C666" s="77" t="s">
        <v>75</v>
      </c>
      <c r="D666" s="77" t="s">
        <v>1358</v>
      </c>
      <c r="E666" s="77" t="s">
        <v>105</v>
      </c>
      <c r="F666" s="77"/>
      <c r="G666" s="77" t="s">
        <v>1359</v>
      </c>
      <c r="H666" s="77"/>
      <c r="I666" s="77">
        <v>17</v>
      </c>
      <c r="J666" s="77" t="e">
        <v>#N/A</v>
      </c>
      <c r="K666" s="77"/>
      <c r="L666" s="77"/>
      <c r="M666" s="77"/>
      <c r="N666" s="77"/>
      <c r="O666" s="77"/>
      <c r="P666" s="77"/>
      <c r="Q666" s="77">
        <v>0</v>
      </c>
      <c r="R666" s="77">
        <v>0</v>
      </c>
      <c r="S666" s="77"/>
      <c r="T666" s="77"/>
      <c r="U666" s="77"/>
      <c r="V666" s="77"/>
      <c r="W666" s="77"/>
      <c r="X666" s="77">
        <v>0</v>
      </c>
      <c r="Y666" s="77" t="s">
        <v>1116</v>
      </c>
      <c r="Z666" s="77"/>
      <c r="AA666" s="77"/>
      <c r="AB666" s="77"/>
      <c r="AC666" s="77"/>
      <c r="AD666" s="77"/>
      <c r="AE666" s="77"/>
      <c r="AF666" s="105"/>
    </row>
    <row r="667" spans="1:32" ht="15.75" hidden="1" thickBot="1" x14ac:dyDescent="0.3">
      <c r="A667" s="96" t="s">
        <v>1357</v>
      </c>
      <c r="B667" s="77" t="s">
        <v>370</v>
      </c>
      <c r="C667" s="77" t="s">
        <v>75</v>
      </c>
      <c r="D667" s="77" t="s">
        <v>1358</v>
      </c>
      <c r="E667" s="77" t="s">
        <v>166</v>
      </c>
      <c r="F667" s="77"/>
      <c r="G667" s="77" t="s">
        <v>1359</v>
      </c>
      <c r="H667" s="77"/>
      <c r="I667" s="77">
        <v>17</v>
      </c>
      <c r="J667" s="77" t="e">
        <v>#N/A</v>
      </c>
      <c r="K667" s="77"/>
      <c r="L667" s="77"/>
      <c r="M667" s="77"/>
      <c r="N667" s="77"/>
      <c r="O667" s="77"/>
      <c r="P667" s="77"/>
      <c r="Q667" s="77">
        <v>0</v>
      </c>
      <c r="R667" s="77">
        <v>0</v>
      </c>
      <c r="S667" s="77"/>
      <c r="T667" s="77"/>
      <c r="U667" s="77"/>
      <c r="V667" s="77"/>
      <c r="W667" s="77"/>
      <c r="X667" s="77">
        <v>0</v>
      </c>
      <c r="Y667" s="77" t="s">
        <v>1116</v>
      </c>
      <c r="Z667" s="77"/>
      <c r="AA667" s="77"/>
      <c r="AB667" s="77"/>
      <c r="AC667" s="77"/>
      <c r="AD667" s="77"/>
      <c r="AE667" s="77"/>
      <c r="AF667" s="105"/>
    </row>
    <row r="668" spans="1:32" ht="30.75" hidden="1" thickBot="1" x14ac:dyDescent="0.3">
      <c r="A668" s="96" t="s">
        <v>1357</v>
      </c>
      <c r="B668" s="77" t="s">
        <v>370</v>
      </c>
      <c r="C668" s="77" t="s">
        <v>75</v>
      </c>
      <c r="D668" s="77" t="s">
        <v>371</v>
      </c>
      <c r="E668" s="77" t="s">
        <v>73</v>
      </c>
      <c r="F668" s="77"/>
      <c r="G668" s="77" t="s">
        <v>965</v>
      </c>
      <c r="H668" s="77" t="s">
        <v>110</v>
      </c>
      <c r="I668" s="77">
        <v>17</v>
      </c>
      <c r="J668" s="77" t="e">
        <v>#N/A</v>
      </c>
      <c r="K668" s="77" t="s">
        <v>1361</v>
      </c>
      <c r="L668" s="77">
        <v>20</v>
      </c>
      <c r="M668" s="77"/>
      <c r="N668" s="77"/>
      <c r="O668" s="77" t="s">
        <v>218</v>
      </c>
      <c r="P668" s="77"/>
      <c r="Q668" s="77">
        <v>0</v>
      </c>
      <c r="R668" s="77">
        <v>0</v>
      </c>
      <c r="S668" s="77"/>
      <c r="T668" s="77"/>
      <c r="U668" s="77" t="s">
        <v>70</v>
      </c>
      <c r="V668" s="77"/>
      <c r="W668" s="77" t="s">
        <v>1123</v>
      </c>
      <c r="X668" s="77" t="s">
        <v>1291</v>
      </c>
      <c r="Y668" s="77" t="s">
        <v>1116</v>
      </c>
      <c r="Z668" s="77"/>
      <c r="AA668" s="77"/>
      <c r="AB668" s="77"/>
      <c r="AC668" s="77"/>
      <c r="AD668" s="77"/>
      <c r="AE668" s="77"/>
      <c r="AF668" s="105"/>
    </row>
    <row r="669" spans="1:32" ht="30.75" hidden="1" thickBot="1" x14ac:dyDescent="0.3">
      <c r="A669" s="96" t="s">
        <v>1357</v>
      </c>
      <c r="B669" s="77" t="s">
        <v>370</v>
      </c>
      <c r="C669" s="77" t="s">
        <v>75</v>
      </c>
      <c r="D669" s="77" t="s">
        <v>371</v>
      </c>
      <c r="E669" s="77" t="s">
        <v>83</v>
      </c>
      <c r="F669" s="77" t="s">
        <v>1298</v>
      </c>
      <c r="G669" s="77" t="s">
        <v>1362</v>
      </c>
      <c r="H669" s="77" t="s">
        <v>110</v>
      </c>
      <c r="I669" s="77">
        <v>17</v>
      </c>
      <c r="J669" s="77">
        <v>20</v>
      </c>
      <c r="K669" s="77">
        <v>500</v>
      </c>
      <c r="L669" s="77">
        <v>20</v>
      </c>
      <c r="M669" s="77"/>
      <c r="N669" s="77"/>
      <c r="O669" s="77" t="s">
        <v>218</v>
      </c>
      <c r="P669" s="77" t="s">
        <v>1171</v>
      </c>
      <c r="Q669" s="77">
        <v>0</v>
      </c>
      <c r="R669" s="77">
        <v>0</v>
      </c>
      <c r="S669" s="77"/>
      <c r="T669" s="77"/>
      <c r="U669" s="77" t="s">
        <v>70</v>
      </c>
      <c r="V669" s="77"/>
      <c r="W669" s="77" t="s">
        <v>1123</v>
      </c>
      <c r="X669" s="77">
        <v>20</v>
      </c>
      <c r="Y669" s="77" t="s">
        <v>1116</v>
      </c>
      <c r="Z669" s="77" t="s">
        <v>1136</v>
      </c>
      <c r="AA669" s="77" t="s">
        <v>1126</v>
      </c>
      <c r="AB669" s="77" t="s">
        <v>1127</v>
      </c>
      <c r="AC669" s="77" t="s">
        <v>1128</v>
      </c>
      <c r="AD669" s="77">
        <v>20</v>
      </c>
      <c r="AE669" s="77" t="s">
        <v>1176</v>
      </c>
      <c r="AF669" s="105"/>
    </row>
    <row r="670" spans="1:32" ht="30.75" hidden="1" thickBot="1" x14ac:dyDescent="0.3">
      <c r="A670" s="96" t="s">
        <v>1357</v>
      </c>
      <c r="B670" s="77" t="s">
        <v>370</v>
      </c>
      <c r="C670" s="77" t="s">
        <v>75</v>
      </c>
      <c r="D670" s="77" t="s">
        <v>371</v>
      </c>
      <c r="E670" s="77" t="s">
        <v>75</v>
      </c>
      <c r="F670" s="77" t="s">
        <v>1247</v>
      </c>
      <c r="G670" s="77" t="s">
        <v>1363</v>
      </c>
      <c r="H670" s="77" t="s">
        <v>110</v>
      </c>
      <c r="I670" s="77">
        <v>17</v>
      </c>
      <c r="J670" s="77">
        <v>4</v>
      </c>
      <c r="K670" s="77">
        <v>50</v>
      </c>
      <c r="L670" s="77">
        <v>20</v>
      </c>
      <c r="M670" s="77"/>
      <c r="N670" s="77"/>
      <c r="O670" s="77" t="s">
        <v>218</v>
      </c>
      <c r="P670" s="77" t="s">
        <v>1171</v>
      </c>
      <c r="Q670" s="77">
        <v>0</v>
      </c>
      <c r="R670" s="77">
        <v>0</v>
      </c>
      <c r="S670" s="77"/>
      <c r="T670" s="77"/>
      <c r="U670" s="77"/>
      <c r="V670" s="77" t="s">
        <v>76</v>
      </c>
      <c r="W670" s="77" t="s">
        <v>1123</v>
      </c>
      <c r="X670" s="77">
        <v>2</v>
      </c>
      <c r="Y670" s="77" t="s">
        <v>1116</v>
      </c>
      <c r="Z670" s="77" t="s">
        <v>1136</v>
      </c>
      <c r="AA670" s="77" t="s">
        <v>1126</v>
      </c>
      <c r="AB670" s="77" t="s">
        <v>1127</v>
      </c>
      <c r="AC670" s="77" t="s">
        <v>1128</v>
      </c>
      <c r="AD670" s="77">
        <v>4</v>
      </c>
      <c r="AE670" s="77" t="s">
        <v>1172</v>
      </c>
      <c r="AF670" s="105"/>
    </row>
    <row r="671" spans="1:32" ht="30.75" hidden="1" thickBot="1" x14ac:dyDescent="0.3">
      <c r="A671" s="96" t="s">
        <v>1357</v>
      </c>
      <c r="B671" s="77" t="s">
        <v>370</v>
      </c>
      <c r="C671" s="77" t="s">
        <v>75</v>
      </c>
      <c r="D671" s="77" t="s">
        <v>371</v>
      </c>
      <c r="E671" s="77" t="s">
        <v>70</v>
      </c>
      <c r="F671" s="77" t="s">
        <v>1364</v>
      </c>
      <c r="G671" s="77" t="s">
        <v>1363</v>
      </c>
      <c r="H671" s="77" t="s">
        <v>110</v>
      </c>
      <c r="I671" s="77">
        <v>17</v>
      </c>
      <c r="J671" s="77">
        <v>4</v>
      </c>
      <c r="K671" s="77">
        <v>50</v>
      </c>
      <c r="L671" s="77">
        <v>20</v>
      </c>
      <c r="M671" s="77"/>
      <c r="N671" s="77"/>
      <c r="O671" s="77" t="s">
        <v>218</v>
      </c>
      <c r="P671" s="77" t="s">
        <v>1171</v>
      </c>
      <c r="Q671" s="77">
        <v>0</v>
      </c>
      <c r="R671" s="77">
        <v>0</v>
      </c>
      <c r="S671" s="77"/>
      <c r="T671" s="77"/>
      <c r="U671" s="77"/>
      <c r="V671" s="77" t="s">
        <v>76</v>
      </c>
      <c r="W671" s="77" t="s">
        <v>1123</v>
      </c>
      <c r="X671" s="77">
        <v>2</v>
      </c>
      <c r="Y671" s="77" t="s">
        <v>1116</v>
      </c>
      <c r="Z671" s="77" t="s">
        <v>1136</v>
      </c>
      <c r="AA671" s="77" t="s">
        <v>1126</v>
      </c>
      <c r="AB671" s="77" t="s">
        <v>1127</v>
      </c>
      <c r="AC671" s="77" t="s">
        <v>1128</v>
      </c>
      <c r="AD671" s="77">
        <v>4</v>
      </c>
      <c r="AE671" s="77" t="s">
        <v>1172</v>
      </c>
      <c r="AF671" s="105"/>
    </row>
    <row r="672" spans="1:32" ht="30.75" hidden="1" thickBot="1" x14ac:dyDescent="0.3">
      <c r="A672" s="96" t="s">
        <v>1357</v>
      </c>
      <c r="B672" s="77" t="s">
        <v>370</v>
      </c>
      <c r="C672" s="77" t="s">
        <v>75</v>
      </c>
      <c r="D672" s="77" t="s">
        <v>371</v>
      </c>
      <c r="E672" s="77" t="s">
        <v>76</v>
      </c>
      <c r="F672" s="77" t="s">
        <v>1365</v>
      </c>
      <c r="G672" s="77" t="s">
        <v>1363</v>
      </c>
      <c r="H672" s="77" t="s">
        <v>110</v>
      </c>
      <c r="I672" s="77">
        <v>17</v>
      </c>
      <c r="J672" s="77">
        <v>4</v>
      </c>
      <c r="K672" s="77">
        <v>50</v>
      </c>
      <c r="L672" s="77">
        <v>20</v>
      </c>
      <c r="M672" s="77"/>
      <c r="N672" s="77"/>
      <c r="O672" s="77" t="s">
        <v>218</v>
      </c>
      <c r="P672" s="77" t="s">
        <v>1171</v>
      </c>
      <c r="Q672" s="77">
        <v>0</v>
      </c>
      <c r="R672" s="77">
        <v>0</v>
      </c>
      <c r="S672" s="77"/>
      <c r="T672" s="77"/>
      <c r="U672" s="77"/>
      <c r="V672" s="77" t="s">
        <v>76</v>
      </c>
      <c r="W672" s="77" t="s">
        <v>1123</v>
      </c>
      <c r="X672" s="77">
        <v>2</v>
      </c>
      <c r="Y672" s="77" t="s">
        <v>1116</v>
      </c>
      <c r="Z672" s="77" t="s">
        <v>1136</v>
      </c>
      <c r="AA672" s="77" t="s">
        <v>1126</v>
      </c>
      <c r="AB672" s="77" t="s">
        <v>1127</v>
      </c>
      <c r="AC672" s="77" t="s">
        <v>1128</v>
      </c>
      <c r="AD672" s="77">
        <v>4</v>
      </c>
      <c r="AE672" s="77" t="s">
        <v>1172</v>
      </c>
      <c r="AF672" s="105"/>
    </row>
    <row r="673" spans="1:32" ht="30.75" hidden="1" thickBot="1" x14ac:dyDescent="0.3">
      <c r="A673" s="96" t="s">
        <v>1357</v>
      </c>
      <c r="B673" s="77" t="s">
        <v>370</v>
      </c>
      <c r="C673" s="77" t="s">
        <v>75</v>
      </c>
      <c r="D673" s="77" t="s">
        <v>371</v>
      </c>
      <c r="E673" s="77" t="s">
        <v>81</v>
      </c>
      <c r="F673" s="77" t="s">
        <v>1366</v>
      </c>
      <c r="G673" s="77" t="s">
        <v>1363</v>
      </c>
      <c r="H673" s="77" t="s">
        <v>110</v>
      </c>
      <c r="I673" s="77">
        <v>17</v>
      </c>
      <c r="J673" s="77">
        <v>4</v>
      </c>
      <c r="K673" s="77">
        <v>50</v>
      </c>
      <c r="L673" s="77">
        <v>20</v>
      </c>
      <c r="M673" s="77"/>
      <c r="N673" s="77"/>
      <c r="O673" s="77" t="s">
        <v>218</v>
      </c>
      <c r="P673" s="77" t="s">
        <v>1171</v>
      </c>
      <c r="Q673" s="77">
        <v>0</v>
      </c>
      <c r="R673" s="77">
        <v>0</v>
      </c>
      <c r="S673" s="77"/>
      <c r="T673" s="77"/>
      <c r="U673" s="77"/>
      <c r="V673" s="77" t="s">
        <v>76</v>
      </c>
      <c r="W673" s="77" t="s">
        <v>1123</v>
      </c>
      <c r="X673" s="77">
        <v>2</v>
      </c>
      <c r="Y673" s="77" t="s">
        <v>1116</v>
      </c>
      <c r="Z673" s="77" t="s">
        <v>1136</v>
      </c>
      <c r="AA673" s="77" t="s">
        <v>1126</v>
      </c>
      <c r="AB673" s="77" t="s">
        <v>1127</v>
      </c>
      <c r="AC673" s="77" t="s">
        <v>1128</v>
      </c>
      <c r="AD673" s="77">
        <v>4</v>
      </c>
      <c r="AE673" s="77" t="s">
        <v>1172</v>
      </c>
      <c r="AF673" s="105"/>
    </row>
    <row r="674" spans="1:32" ht="30.75" hidden="1" thickBot="1" x14ac:dyDescent="0.3">
      <c r="A674" s="96" t="s">
        <v>1357</v>
      </c>
      <c r="B674" s="77" t="s">
        <v>370</v>
      </c>
      <c r="C674" s="77" t="s">
        <v>75</v>
      </c>
      <c r="D674" s="77" t="s">
        <v>371</v>
      </c>
      <c r="E674" s="77" t="s">
        <v>82</v>
      </c>
      <c r="F674" s="77" t="s">
        <v>1367</v>
      </c>
      <c r="G674" s="77" t="s">
        <v>1363</v>
      </c>
      <c r="H674" s="77" t="s">
        <v>110</v>
      </c>
      <c r="I674" s="77">
        <v>17</v>
      </c>
      <c r="J674" s="77">
        <v>4</v>
      </c>
      <c r="K674" s="77">
        <v>50</v>
      </c>
      <c r="L674" s="77">
        <v>20</v>
      </c>
      <c r="M674" s="77"/>
      <c r="N674" s="77"/>
      <c r="O674" s="77" t="s">
        <v>218</v>
      </c>
      <c r="P674" s="77" t="s">
        <v>1171</v>
      </c>
      <c r="Q674" s="77">
        <v>0</v>
      </c>
      <c r="R674" s="77">
        <v>0</v>
      </c>
      <c r="S674" s="77"/>
      <c r="T674" s="77"/>
      <c r="U674" s="77"/>
      <c r="V674" s="77" t="s">
        <v>76</v>
      </c>
      <c r="W674" s="77" t="s">
        <v>1123</v>
      </c>
      <c r="X674" s="77">
        <v>2</v>
      </c>
      <c r="Y674" s="77" t="s">
        <v>1116</v>
      </c>
      <c r="Z674" s="77" t="s">
        <v>1136</v>
      </c>
      <c r="AA674" s="77" t="s">
        <v>1126</v>
      </c>
      <c r="AB674" s="77" t="s">
        <v>1127</v>
      </c>
      <c r="AC674" s="77" t="s">
        <v>1128</v>
      </c>
      <c r="AD674" s="77">
        <v>4</v>
      </c>
      <c r="AE674" s="77" t="s">
        <v>1172</v>
      </c>
      <c r="AF674" s="105"/>
    </row>
    <row r="675" spans="1:32" ht="30.75" hidden="1" thickBot="1" x14ac:dyDescent="0.3">
      <c r="A675" s="96" t="s">
        <v>1357</v>
      </c>
      <c r="B675" s="77" t="s">
        <v>370</v>
      </c>
      <c r="C675" s="77" t="s">
        <v>75</v>
      </c>
      <c r="D675" s="77" t="s">
        <v>371</v>
      </c>
      <c r="E675" s="77" t="s">
        <v>112</v>
      </c>
      <c r="F675" s="77"/>
      <c r="G675" s="77" t="s">
        <v>372</v>
      </c>
      <c r="H675" s="77" t="s">
        <v>110</v>
      </c>
      <c r="I675" s="77">
        <v>17</v>
      </c>
      <c r="J675" s="77">
        <v>4</v>
      </c>
      <c r="K675" s="77">
        <v>50</v>
      </c>
      <c r="L675" s="77">
        <v>20</v>
      </c>
      <c r="M675" s="77"/>
      <c r="N675" s="77">
        <v>1</v>
      </c>
      <c r="O675" s="77" t="s">
        <v>218</v>
      </c>
      <c r="P675" s="77" t="s">
        <v>1171</v>
      </c>
      <c r="Q675" s="77">
        <v>1</v>
      </c>
      <c r="R675" s="77">
        <v>0</v>
      </c>
      <c r="S675" s="77"/>
      <c r="T675" s="77"/>
      <c r="U675" s="77"/>
      <c r="V675" s="77" t="s">
        <v>76</v>
      </c>
      <c r="W675" s="77" t="s">
        <v>1123</v>
      </c>
      <c r="X675" s="77">
        <v>2</v>
      </c>
      <c r="Y675" s="77" t="s">
        <v>1116</v>
      </c>
      <c r="Z675" s="77" t="s">
        <v>1136</v>
      </c>
      <c r="AA675" s="77" t="s">
        <v>1126</v>
      </c>
      <c r="AB675" s="77" t="s">
        <v>1127</v>
      </c>
      <c r="AC675" s="77" t="s">
        <v>1128</v>
      </c>
      <c r="AD675" s="77">
        <v>4</v>
      </c>
      <c r="AE675" s="77" t="s">
        <v>1172</v>
      </c>
      <c r="AF675" s="105"/>
    </row>
    <row r="676" spans="1:32" ht="30.75" hidden="1" thickBot="1" x14ac:dyDescent="0.3">
      <c r="A676" s="96" t="s">
        <v>1357</v>
      </c>
      <c r="B676" s="77" t="s">
        <v>370</v>
      </c>
      <c r="C676" s="77" t="s">
        <v>75</v>
      </c>
      <c r="D676" s="77" t="s">
        <v>371</v>
      </c>
      <c r="E676" s="77" t="s">
        <v>105</v>
      </c>
      <c r="F676" s="77" t="s">
        <v>1368</v>
      </c>
      <c r="G676" s="77" t="s">
        <v>1369</v>
      </c>
      <c r="H676" s="77" t="s">
        <v>110</v>
      </c>
      <c r="I676" s="77">
        <v>17</v>
      </c>
      <c r="J676" s="77">
        <v>20</v>
      </c>
      <c r="K676" s="77">
        <v>500</v>
      </c>
      <c r="L676" s="77">
        <v>20</v>
      </c>
      <c r="M676" s="77"/>
      <c r="N676" s="77"/>
      <c r="O676" s="77" t="s">
        <v>218</v>
      </c>
      <c r="P676" s="77" t="s">
        <v>1171</v>
      </c>
      <c r="Q676" s="77">
        <v>0</v>
      </c>
      <c r="R676" s="77">
        <v>0</v>
      </c>
      <c r="S676" s="77"/>
      <c r="T676" s="77"/>
      <c r="U676" s="77" t="s">
        <v>70</v>
      </c>
      <c r="V676" s="77"/>
      <c r="W676" s="77" t="s">
        <v>1123</v>
      </c>
      <c r="X676" s="77">
        <v>20</v>
      </c>
      <c r="Y676" s="77" t="s">
        <v>1116</v>
      </c>
      <c r="Z676" s="77" t="s">
        <v>1136</v>
      </c>
      <c r="AA676" s="77" t="s">
        <v>1126</v>
      </c>
      <c r="AB676" s="77" t="s">
        <v>1127</v>
      </c>
      <c r="AC676" s="77" t="s">
        <v>1128</v>
      </c>
      <c r="AD676" s="77">
        <v>20</v>
      </c>
      <c r="AE676" s="77" t="s">
        <v>1176</v>
      </c>
      <c r="AF676" s="105"/>
    </row>
    <row r="677" spans="1:32" ht="30.75" hidden="1" thickBot="1" x14ac:dyDescent="0.3">
      <c r="A677" s="96" t="s">
        <v>1357</v>
      </c>
      <c r="B677" s="77" t="s">
        <v>370</v>
      </c>
      <c r="C677" s="77" t="s">
        <v>75</v>
      </c>
      <c r="D677" s="77" t="s">
        <v>371</v>
      </c>
      <c r="E677" s="77" t="s">
        <v>106</v>
      </c>
      <c r="F677" s="77" t="s">
        <v>1246</v>
      </c>
      <c r="G677" s="77" t="s">
        <v>1287</v>
      </c>
      <c r="H677" s="77"/>
      <c r="I677" s="77">
        <v>17</v>
      </c>
      <c r="J677" s="77">
        <v>16</v>
      </c>
      <c r="K677" s="77">
        <v>250</v>
      </c>
      <c r="L677" s="77">
        <v>50</v>
      </c>
      <c r="M677" s="77"/>
      <c r="N677" s="77"/>
      <c r="O677" s="77"/>
      <c r="P677" s="77" t="s">
        <v>1206</v>
      </c>
      <c r="Q677" s="77">
        <v>0</v>
      </c>
      <c r="R677" s="77">
        <v>0</v>
      </c>
      <c r="S677" s="77"/>
      <c r="T677" s="77"/>
      <c r="U677" s="77"/>
      <c r="V677" s="77"/>
      <c r="W677" s="77"/>
      <c r="X677" s="77">
        <v>10</v>
      </c>
      <c r="Y677" s="77" t="s">
        <v>1116</v>
      </c>
      <c r="Z677" s="77" t="s">
        <v>1125</v>
      </c>
      <c r="AA677" s="77" t="s">
        <v>1126</v>
      </c>
      <c r="AB677" s="77" t="s">
        <v>1127</v>
      </c>
      <c r="AC677" s="77" t="s">
        <v>1128</v>
      </c>
      <c r="AD677" s="77">
        <v>16</v>
      </c>
      <c r="AE677" s="77" t="s">
        <v>1329</v>
      </c>
      <c r="AF677" s="105"/>
    </row>
    <row r="678" spans="1:32" ht="30.75" hidden="1" thickBot="1" x14ac:dyDescent="0.3">
      <c r="A678" s="96" t="s">
        <v>1357</v>
      </c>
      <c r="B678" s="77" t="s">
        <v>370</v>
      </c>
      <c r="C678" s="77" t="s">
        <v>75</v>
      </c>
      <c r="D678" s="77" t="s">
        <v>371</v>
      </c>
      <c r="E678" s="77" t="s">
        <v>107</v>
      </c>
      <c r="F678" s="77" t="s">
        <v>1370</v>
      </c>
      <c r="G678" s="77" t="s">
        <v>1287</v>
      </c>
      <c r="H678" s="77"/>
      <c r="I678" s="77">
        <v>17</v>
      </c>
      <c r="J678" s="77">
        <v>4</v>
      </c>
      <c r="K678" s="77">
        <v>25</v>
      </c>
      <c r="L678" s="77">
        <v>50</v>
      </c>
      <c r="M678" s="77"/>
      <c r="N678" s="77"/>
      <c r="O678" s="77"/>
      <c r="P678" s="77" t="s">
        <v>1206</v>
      </c>
      <c r="Q678" s="77">
        <v>0</v>
      </c>
      <c r="R678" s="77">
        <v>0</v>
      </c>
      <c r="S678" s="77"/>
      <c r="T678" s="77"/>
      <c r="U678" s="77"/>
      <c r="V678" s="77"/>
      <c r="W678" s="77"/>
      <c r="X678" s="77">
        <v>1</v>
      </c>
      <c r="Y678" s="77" t="s">
        <v>1116</v>
      </c>
      <c r="Z678" s="77" t="s">
        <v>1125</v>
      </c>
      <c r="AA678" s="77" t="s">
        <v>1126</v>
      </c>
      <c r="AB678" s="77" t="s">
        <v>1127</v>
      </c>
      <c r="AC678" s="77" t="s">
        <v>1128</v>
      </c>
      <c r="AD678" s="77">
        <v>4</v>
      </c>
      <c r="AE678" s="77" t="s">
        <v>1201</v>
      </c>
      <c r="AF678" s="105"/>
    </row>
    <row r="679" spans="1:32" ht="30.75" hidden="1" thickBot="1" x14ac:dyDescent="0.3">
      <c r="A679" s="96" t="s">
        <v>1357</v>
      </c>
      <c r="B679" s="77" t="s">
        <v>370</v>
      </c>
      <c r="C679" s="77" t="s">
        <v>75</v>
      </c>
      <c r="D679" s="77" t="s">
        <v>371</v>
      </c>
      <c r="E679" s="77" t="s">
        <v>108</v>
      </c>
      <c r="F679" s="77"/>
      <c r="G679" s="77" t="s">
        <v>1371</v>
      </c>
      <c r="H679" s="77" t="s">
        <v>110</v>
      </c>
      <c r="I679" s="77">
        <v>17</v>
      </c>
      <c r="J679" s="77" t="e">
        <v>#N/A</v>
      </c>
      <c r="K679" s="77" t="s">
        <v>1361</v>
      </c>
      <c r="L679" s="77">
        <v>20</v>
      </c>
      <c r="M679" s="77"/>
      <c r="N679" s="77"/>
      <c r="O679" s="77" t="s">
        <v>218</v>
      </c>
      <c r="P679" s="77" t="s">
        <v>1171</v>
      </c>
      <c r="Q679" s="77">
        <v>0</v>
      </c>
      <c r="R679" s="77">
        <v>0</v>
      </c>
      <c r="S679" s="77"/>
      <c r="T679" s="77"/>
      <c r="U679" s="77" t="s">
        <v>70</v>
      </c>
      <c r="V679" s="77" t="s">
        <v>76</v>
      </c>
      <c r="W679" s="77" t="s">
        <v>1123</v>
      </c>
      <c r="X679" s="77" t="s">
        <v>1291</v>
      </c>
      <c r="Y679" s="77" t="s">
        <v>1116</v>
      </c>
      <c r="Z679" s="77" t="s">
        <v>1136</v>
      </c>
      <c r="AA679" s="77" t="s">
        <v>1126</v>
      </c>
      <c r="AB679" s="77" t="s">
        <v>1127</v>
      </c>
      <c r="AC679" s="77" t="s">
        <v>1128</v>
      </c>
      <c r="AD679" s="77"/>
      <c r="AE679" s="77"/>
      <c r="AF679" s="105"/>
    </row>
    <row r="680" spans="1:32" ht="30.75" hidden="1" thickBot="1" x14ac:dyDescent="0.3">
      <c r="A680" s="96" t="s">
        <v>1357</v>
      </c>
      <c r="B680" s="77" t="s">
        <v>370</v>
      </c>
      <c r="C680" s="77" t="s">
        <v>75</v>
      </c>
      <c r="D680" s="77" t="s">
        <v>371</v>
      </c>
      <c r="E680" s="77" t="s">
        <v>109</v>
      </c>
      <c r="F680" s="77"/>
      <c r="G680" s="77" t="s">
        <v>1328</v>
      </c>
      <c r="H680" s="77" t="s">
        <v>110</v>
      </c>
      <c r="I680" s="77">
        <v>17</v>
      </c>
      <c r="J680" s="77">
        <v>4</v>
      </c>
      <c r="K680" s="77">
        <v>50</v>
      </c>
      <c r="L680" s="77">
        <v>20</v>
      </c>
      <c r="M680" s="77"/>
      <c r="N680" s="77"/>
      <c r="O680" s="77" t="s">
        <v>218</v>
      </c>
      <c r="P680" s="77" t="s">
        <v>1171</v>
      </c>
      <c r="Q680" s="77">
        <v>0</v>
      </c>
      <c r="R680" s="77">
        <v>0</v>
      </c>
      <c r="S680" s="77"/>
      <c r="T680" s="77"/>
      <c r="U680" s="77" t="s">
        <v>70</v>
      </c>
      <c r="V680" s="77" t="s">
        <v>76</v>
      </c>
      <c r="W680" s="77" t="s">
        <v>1123</v>
      </c>
      <c r="X680" s="77">
        <v>2</v>
      </c>
      <c r="Y680" s="77" t="s">
        <v>1116</v>
      </c>
      <c r="Z680" s="77" t="s">
        <v>1136</v>
      </c>
      <c r="AA680" s="77" t="s">
        <v>1126</v>
      </c>
      <c r="AB680" s="77" t="s">
        <v>1127</v>
      </c>
      <c r="AC680" s="77" t="s">
        <v>1128</v>
      </c>
      <c r="AD680" s="77">
        <v>4</v>
      </c>
      <c r="AE680" s="77" t="s">
        <v>1172</v>
      </c>
      <c r="AF680" s="105"/>
    </row>
    <row r="681" spans="1:32" ht="30.75" hidden="1" thickBot="1" x14ac:dyDescent="0.3">
      <c r="A681" s="96" t="s">
        <v>1357</v>
      </c>
      <c r="B681" s="77" t="s">
        <v>370</v>
      </c>
      <c r="C681" s="77" t="s">
        <v>75</v>
      </c>
      <c r="D681" s="77" t="s">
        <v>371</v>
      </c>
      <c r="E681" s="77" t="s">
        <v>110</v>
      </c>
      <c r="F681" s="77" t="s">
        <v>1372</v>
      </c>
      <c r="G681" s="77" t="s">
        <v>1328</v>
      </c>
      <c r="H681" s="77" t="s">
        <v>110</v>
      </c>
      <c r="I681" s="77">
        <v>17</v>
      </c>
      <c r="J681" s="77">
        <v>4</v>
      </c>
      <c r="K681" s="77">
        <v>50</v>
      </c>
      <c r="L681" s="77">
        <v>20</v>
      </c>
      <c r="M681" s="77"/>
      <c r="N681" s="77"/>
      <c r="O681" s="77" t="s">
        <v>218</v>
      </c>
      <c r="P681" s="77" t="s">
        <v>1171</v>
      </c>
      <c r="Q681" s="77">
        <v>0</v>
      </c>
      <c r="R681" s="77">
        <v>0</v>
      </c>
      <c r="S681" s="77"/>
      <c r="T681" s="77"/>
      <c r="U681" s="77" t="s">
        <v>70</v>
      </c>
      <c r="V681" s="77" t="s">
        <v>76</v>
      </c>
      <c r="W681" s="77" t="s">
        <v>1123</v>
      </c>
      <c r="X681" s="77">
        <v>2</v>
      </c>
      <c r="Y681" s="77" t="s">
        <v>1116</v>
      </c>
      <c r="Z681" s="77" t="s">
        <v>1136</v>
      </c>
      <c r="AA681" s="77" t="s">
        <v>1126</v>
      </c>
      <c r="AB681" s="77" t="s">
        <v>1127</v>
      </c>
      <c r="AC681" s="77" t="s">
        <v>1128</v>
      </c>
      <c r="AD681" s="77">
        <v>4</v>
      </c>
      <c r="AE681" s="77" t="s">
        <v>1172</v>
      </c>
      <c r="AF681" s="105"/>
    </row>
    <row r="682" spans="1:32" ht="30.75" hidden="1" thickBot="1" x14ac:dyDescent="0.3">
      <c r="A682" s="96" t="s">
        <v>1357</v>
      </c>
      <c r="B682" s="77" t="s">
        <v>370</v>
      </c>
      <c r="C682" s="77" t="s">
        <v>75</v>
      </c>
      <c r="D682" s="77" t="s">
        <v>371</v>
      </c>
      <c r="E682" s="77" t="s">
        <v>111</v>
      </c>
      <c r="F682" s="77" t="s">
        <v>1373</v>
      </c>
      <c r="G682" s="77" t="s">
        <v>1328</v>
      </c>
      <c r="H682" s="77" t="s">
        <v>110</v>
      </c>
      <c r="I682" s="77">
        <v>17</v>
      </c>
      <c r="J682" s="77">
        <v>4</v>
      </c>
      <c r="K682" s="77">
        <v>50</v>
      </c>
      <c r="L682" s="77">
        <v>20</v>
      </c>
      <c r="M682" s="77"/>
      <c r="N682" s="77"/>
      <c r="O682" s="77" t="s">
        <v>218</v>
      </c>
      <c r="P682" s="77" t="s">
        <v>1171</v>
      </c>
      <c r="Q682" s="77">
        <v>0</v>
      </c>
      <c r="R682" s="77">
        <v>0</v>
      </c>
      <c r="S682" s="77"/>
      <c r="T682" s="77"/>
      <c r="U682" s="77" t="s">
        <v>70</v>
      </c>
      <c r="V682" s="77" t="s">
        <v>76</v>
      </c>
      <c r="W682" s="77" t="s">
        <v>1123</v>
      </c>
      <c r="X682" s="77">
        <v>2</v>
      </c>
      <c r="Y682" s="77" t="s">
        <v>1116</v>
      </c>
      <c r="Z682" s="77" t="s">
        <v>1136</v>
      </c>
      <c r="AA682" s="77" t="s">
        <v>1126</v>
      </c>
      <c r="AB682" s="77" t="s">
        <v>1127</v>
      </c>
      <c r="AC682" s="77" t="s">
        <v>1128</v>
      </c>
      <c r="AD682" s="77">
        <v>4</v>
      </c>
      <c r="AE682" s="77" t="s">
        <v>1172</v>
      </c>
      <c r="AF682" s="105"/>
    </row>
    <row r="683" spans="1:32" ht="30.75" hidden="1" thickBot="1" x14ac:dyDescent="0.3">
      <c r="A683" s="96" t="s">
        <v>1357</v>
      </c>
      <c r="B683" s="77" t="s">
        <v>370</v>
      </c>
      <c r="C683" s="77" t="s">
        <v>75</v>
      </c>
      <c r="D683" s="77" t="s">
        <v>371</v>
      </c>
      <c r="E683" s="77" t="s">
        <v>113</v>
      </c>
      <c r="F683" s="77" t="s">
        <v>1374</v>
      </c>
      <c r="G683" s="77" t="s">
        <v>1328</v>
      </c>
      <c r="H683" s="77" t="s">
        <v>110</v>
      </c>
      <c r="I683" s="77">
        <v>17</v>
      </c>
      <c r="J683" s="77">
        <v>4</v>
      </c>
      <c r="K683" s="77">
        <v>50</v>
      </c>
      <c r="L683" s="77">
        <v>20</v>
      </c>
      <c r="M683" s="77"/>
      <c r="N683" s="77"/>
      <c r="O683" s="77" t="s">
        <v>218</v>
      </c>
      <c r="P683" s="77" t="s">
        <v>1171</v>
      </c>
      <c r="Q683" s="77">
        <v>0</v>
      </c>
      <c r="R683" s="77">
        <v>0</v>
      </c>
      <c r="S683" s="77"/>
      <c r="T683" s="77"/>
      <c r="U683" s="77" t="s">
        <v>70</v>
      </c>
      <c r="V683" s="77" t="s">
        <v>76</v>
      </c>
      <c r="W683" s="77" t="s">
        <v>1123</v>
      </c>
      <c r="X683" s="77">
        <v>2</v>
      </c>
      <c r="Y683" s="77" t="s">
        <v>1116</v>
      </c>
      <c r="Z683" s="77" t="s">
        <v>1136</v>
      </c>
      <c r="AA683" s="77" t="s">
        <v>1126</v>
      </c>
      <c r="AB683" s="77" t="s">
        <v>1127</v>
      </c>
      <c r="AC683" s="77" t="s">
        <v>1128</v>
      </c>
      <c r="AD683" s="77">
        <v>4</v>
      </c>
      <c r="AE683" s="77" t="s">
        <v>1172</v>
      </c>
      <c r="AF683" s="105"/>
    </row>
    <row r="684" spans="1:32" ht="30.75" hidden="1" thickBot="1" x14ac:dyDescent="0.3">
      <c r="A684" s="96" t="s">
        <v>1357</v>
      </c>
      <c r="B684" s="77" t="s">
        <v>370</v>
      </c>
      <c r="C684" s="77" t="s">
        <v>75</v>
      </c>
      <c r="D684" s="77" t="s">
        <v>371</v>
      </c>
      <c r="E684" s="77" t="s">
        <v>114</v>
      </c>
      <c r="F684" s="77" t="s">
        <v>1375</v>
      </c>
      <c r="G684" s="77" t="s">
        <v>1328</v>
      </c>
      <c r="H684" s="77" t="s">
        <v>110</v>
      </c>
      <c r="I684" s="77">
        <v>17</v>
      </c>
      <c r="J684" s="77">
        <v>4</v>
      </c>
      <c r="K684" s="77">
        <v>50</v>
      </c>
      <c r="L684" s="77">
        <v>20</v>
      </c>
      <c r="M684" s="77"/>
      <c r="N684" s="77"/>
      <c r="O684" s="77" t="s">
        <v>218</v>
      </c>
      <c r="P684" s="77" t="s">
        <v>1171</v>
      </c>
      <c r="Q684" s="77">
        <v>0</v>
      </c>
      <c r="R684" s="77">
        <v>0</v>
      </c>
      <c r="S684" s="77"/>
      <c r="T684" s="77"/>
      <c r="U684" s="77" t="s">
        <v>70</v>
      </c>
      <c r="V684" s="77" t="s">
        <v>76</v>
      </c>
      <c r="W684" s="77" t="s">
        <v>1123</v>
      </c>
      <c r="X684" s="77">
        <v>2</v>
      </c>
      <c r="Y684" s="77" t="s">
        <v>1116</v>
      </c>
      <c r="Z684" s="77" t="s">
        <v>1136</v>
      </c>
      <c r="AA684" s="77" t="s">
        <v>1126</v>
      </c>
      <c r="AB684" s="77" t="s">
        <v>1127</v>
      </c>
      <c r="AC684" s="77" t="s">
        <v>1128</v>
      </c>
      <c r="AD684" s="77">
        <v>4</v>
      </c>
      <c r="AE684" s="77" t="s">
        <v>1172</v>
      </c>
      <c r="AF684" s="105"/>
    </row>
    <row r="685" spans="1:32" ht="30.75" hidden="1" thickBot="1" x14ac:dyDescent="0.3">
      <c r="A685" s="96" t="s">
        <v>1357</v>
      </c>
      <c r="B685" s="77" t="s">
        <v>370</v>
      </c>
      <c r="C685" s="77" t="s">
        <v>75</v>
      </c>
      <c r="D685" s="77" t="s">
        <v>371</v>
      </c>
      <c r="E685" s="77" t="s">
        <v>115</v>
      </c>
      <c r="F685" s="77" t="s">
        <v>1230</v>
      </c>
      <c r="G685" s="77" t="s">
        <v>1287</v>
      </c>
      <c r="H685" s="77"/>
      <c r="I685" s="77">
        <v>17</v>
      </c>
      <c r="J685" s="77">
        <v>8</v>
      </c>
      <c r="K685" s="77">
        <v>80</v>
      </c>
      <c r="L685" s="77">
        <v>50</v>
      </c>
      <c r="M685" s="77"/>
      <c r="N685" s="77"/>
      <c r="O685" s="77"/>
      <c r="P685" s="77" t="s">
        <v>1206</v>
      </c>
      <c r="Q685" s="77">
        <v>0</v>
      </c>
      <c r="R685" s="77">
        <v>0</v>
      </c>
      <c r="S685" s="77"/>
      <c r="T685" s="77"/>
      <c r="U685" s="77"/>
      <c r="V685" s="77"/>
      <c r="W685" s="77"/>
      <c r="X685" s="77">
        <v>3</v>
      </c>
      <c r="Y685" s="77" t="s">
        <v>1116</v>
      </c>
      <c r="Z685" s="77" t="s">
        <v>1125</v>
      </c>
      <c r="AA685" s="77" t="s">
        <v>1126</v>
      </c>
      <c r="AB685" s="77" t="s">
        <v>1127</v>
      </c>
      <c r="AC685" s="77" t="s">
        <v>1128</v>
      </c>
      <c r="AD685" s="77">
        <v>8</v>
      </c>
      <c r="AE685" s="77" t="s">
        <v>1137</v>
      </c>
      <c r="AF685" s="105"/>
    </row>
    <row r="686" spans="1:32" ht="30.75" hidden="1" thickBot="1" x14ac:dyDescent="0.3">
      <c r="A686" s="96" t="s">
        <v>1357</v>
      </c>
      <c r="B686" s="77" t="s">
        <v>370</v>
      </c>
      <c r="C686" s="77" t="s">
        <v>75</v>
      </c>
      <c r="D686" s="77" t="s">
        <v>371</v>
      </c>
      <c r="E686" s="77" t="s">
        <v>194</v>
      </c>
      <c r="F686" s="77" t="s">
        <v>1376</v>
      </c>
      <c r="G686" s="77" t="s">
        <v>1287</v>
      </c>
      <c r="H686" s="77"/>
      <c r="I686" s="77">
        <v>17</v>
      </c>
      <c r="J686" s="77">
        <v>4</v>
      </c>
      <c r="K686" s="77">
        <v>25</v>
      </c>
      <c r="L686" s="77">
        <v>50</v>
      </c>
      <c r="M686" s="77"/>
      <c r="N686" s="77"/>
      <c r="O686" s="77"/>
      <c r="P686" s="77" t="s">
        <v>1206</v>
      </c>
      <c r="Q686" s="77">
        <v>0</v>
      </c>
      <c r="R686" s="77">
        <v>0</v>
      </c>
      <c r="S686" s="77"/>
      <c r="T686" s="77"/>
      <c r="U686" s="77"/>
      <c r="V686" s="77"/>
      <c r="W686" s="77"/>
      <c r="X686" s="77">
        <v>1</v>
      </c>
      <c r="Y686" s="77" t="s">
        <v>1116</v>
      </c>
      <c r="Z686" s="77" t="s">
        <v>1125</v>
      </c>
      <c r="AA686" s="77" t="s">
        <v>1126</v>
      </c>
      <c r="AB686" s="77" t="s">
        <v>1127</v>
      </c>
      <c r="AC686" s="77" t="s">
        <v>1128</v>
      </c>
      <c r="AD686" s="77">
        <v>4</v>
      </c>
      <c r="AE686" s="77" t="s">
        <v>1201</v>
      </c>
      <c r="AF686" s="105"/>
    </row>
    <row r="687" spans="1:32" ht="30.75" hidden="1" thickBot="1" x14ac:dyDescent="0.3">
      <c r="A687" s="96" t="s">
        <v>1357</v>
      </c>
      <c r="B687" s="77" t="s">
        <v>370</v>
      </c>
      <c r="C687" s="77" t="s">
        <v>75</v>
      </c>
      <c r="D687" s="77" t="s">
        <v>371</v>
      </c>
      <c r="E687" s="77" t="s">
        <v>93</v>
      </c>
      <c r="F687" s="77"/>
      <c r="G687" s="77" t="s">
        <v>373</v>
      </c>
      <c r="H687" s="77" t="s">
        <v>110</v>
      </c>
      <c r="I687" s="77">
        <v>17</v>
      </c>
      <c r="J687" s="77">
        <v>4</v>
      </c>
      <c r="K687" s="77">
        <v>50</v>
      </c>
      <c r="L687" s="77">
        <v>20</v>
      </c>
      <c r="M687" s="77"/>
      <c r="N687" s="77">
        <v>1</v>
      </c>
      <c r="O687" s="77" t="s">
        <v>218</v>
      </c>
      <c r="P687" s="77" t="s">
        <v>1171</v>
      </c>
      <c r="Q687" s="77">
        <v>1</v>
      </c>
      <c r="R687" s="77">
        <v>0</v>
      </c>
      <c r="S687" s="77"/>
      <c r="T687" s="77"/>
      <c r="U687" s="77" t="s">
        <v>70</v>
      </c>
      <c r="V687" s="77" t="s">
        <v>76</v>
      </c>
      <c r="W687" s="77" t="s">
        <v>1123</v>
      </c>
      <c r="X687" s="77">
        <v>2</v>
      </c>
      <c r="Y687" s="77" t="s">
        <v>1116</v>
      </c>
      <c r="Z687" s="77" t="s">
        <v>1136</v>
      </c>
      <c r="AA687" s="77" t="s">
        <v>1126</v>
      </c>
      <c r="AB687" s="77" t="s">
        <v>1127</v>
      </c>
      <c r="AC687" s="77" t="s">
        <v>1128</v>
      </c>
      <c r="AD687" s="77">
        <v>4</v>
      </c>
      <c r="AE687" s="77" t="s">
        <v>1172</v>
      </c>
      <c r="AF687" s="105"/>
    </row>
    <row r="688" spans="1:32" ht="30.75" hidden="1" thickBot="1" x14ac:dyDescent="0.3">
      <c r="A688" s="96" t="s">
        <v>1357</v>
      </c>
      <c r="B688" s="77" t="s">
        <v>370</v>
      </c>
      <c r="C688" s="77" t="s">
        <v>75</v>
      </c>
      <c r="D688" s="77" t="s">
        <v>371</v>
      </c>
      <c r="E688" s="77" t="s">
        <v>207</v>
      </c>
      <c r="F688" s="77"/>
      <c r="G688" s="77" t="s">
        <v>1377</v>
      </c>
      <c r="H688" s="77" t="s">
        <v>110</v>
      </c>
      <c r="I688" s="77">
        <v>17</v>
      </c>
      <c r="J688" s="77">
        <v>4</v>
      </c>
      <c r="K688" s="77">
        <v>50</v>
      </c>
      <c r="L688" s="77">
        <v>20</v>
      </c>
      <c r="M688" s="77"/>
      <c r="N688" s="77"/>
      <c r="O688" s="77" t="s">
        <v>218</v>
      </c>
      <c r="P688" s="77" t="s">
        <v>1171</v>
      </c>
      <c r="Q688" s="77">
        <v>0</v>
      </c>
      <c r="R688" s="77">
        <v>0</v>
      </c>
      <c r="S688" s="77"/>
      <c r="T688" s="77"/>
      <c r="U688" s="77"/>
      <c r="V688" s="77"/>
      <c r="W688" s="77" t="s">
        <v>1123</v>
      </c>
      <c r="X688" s="77">
        <v>2</v>
      </c>
      <c r="Y688" s="77" t="s">
        <v>1116</v>
      </c>
      <c r="Z688" s="77" t="s">
        <v>1136</v>
      </c>
      <c r="AA688" s="77" t="s">
        <v>1126</v>
      </c>
      <c r="AB688" s="77" t="s">
        <v>1127</v>
      </c>
      <c r="AC688" s="77" t="s">
        <v>1128</v>
      </c>
      <c r="AD688" s="77">
        <v>4</v>
      </c>
      <c r="AE688" s="77" t="s">
        <v>1172</v>
      </c>
      <c r="AF688" s="105"/>
    </row>
    <row r="689" spans="1:32" ht="30.75" hidden="1" thickBot="1" x14ac:dyDescent="0.3">
      <c r="A689" s="96" t="s">
        <v>1357</v>
      </c>
      <c r="B689" s="77" t="s">
        <v>370</v>
      </c>
      <c r="C689" s="77" t="s">
        <v>75</v>
      </c>
      <c r="D689" s="77" t="s">
        <v>371</v>
      </c>
      <c r="E689" s="77" t="s">
        <v>209</v>
      </c>
      <c r="F689" s="77"/>
      <c r="G689" s="77" t="s">
        <v>1378</v>
      </c>
      <c r="H689" s="77" t="s">
        <v>110</v>
      </c>
      <c r="I689" s="77">
        <v>17</v>
      </c>
      <c r="J689" s="77">
        <v>4</v>
      </c>
      <c r="K689" s="77">
        <v>50</v>
      </c>
      <c r="L689" s="77">
        <v>20</v>
      </c>
      <c r="M689" s="77"/>
      <c r="N689" s="77"/>
      <c r="O689" s="77" t="s">
        <v>218</v>
      </c>
      <c r="P689" s="77" t="s">
        <v>1171</v>
      </c>
      <c r="Q689" s="77">
        <v>0</v>
      </c>
      <c r="R689" s="77">
        <v>0</v>
      </c>
      <c r="S689" s="77"/>
      <c r="T689" s="77"/>
      <c r="U689" s="77"/>
      <c r="V689" s="77"/>
      <c r="W689" s="77" t="s">
        <v>1123</v>
      </c>
      <c r="X689" s="77">
        <v>2</v>
      </c>
      <c r="Y689" s="77" t="s">
        <v>1116</v>
      </c>
      <c r="Z689" s="77" t="s">
        <v>1136</v>
      </c>
      <c r="AA689" s="77" t="s">
        <v>1126</v>
      </c>
      <c r="AB689" s="77" t="s">
        <v>1127</v>
      </c>
      <c r="AC689" s="77" t="s">
        <v>1128</v>
      </c>
      <c r="AD689" s="77">
        <v>4</v>
      </c>
      <c r="AE689" s="77" t="s">
        <v>1172</v>
      </c>
      <c r="AF689" s="105"/>
    </row>
    <row r="690" spans="1:32" ht="30.75" hidden="1" thickBot="1" x14ac:dyDescent="0.3">
      <c r="A690" s="96" t="s">
        <v>1357</v>
      </c>
      <c r="B690" s="77" t="s">
        <v>370</v>
      </c>
      <c r="C690" s="77" t="s">
        <v>75</v>
      </c>
      <c r="D690" s="77" t="s">
        <v>371</v>
      </c>
      <c r="E690" s="77" t="s">
        <v>211</v>
      </c>
      <c r="F690" s="77"/>
      <c r="G690" s="77" t="s">
        <v>1378</v>
      </c>
      <c r="H690" s="77"/>
      <c r="I690" s="77">
        <v>17</v>
      </c>
      <c r="J690" s="77">
        <v>4</v>
      </c>
      <c r="K690" s="77">
        <v>25</v>
      </c>
      <c r="L690" s="77">
        <v>50</v>
      </c>
      <c r="M690" s="77"/>
      <c r="N690" s="77"/>
      <c r="O690" s="77"/>
      <c r="P690" s="77" t="s">
        <v>1171</v>
      </c>
      <c r="Q690" s="77">
        <v>0</v>
      </c>
      <c r="R690" s="77">
        <v>0</v>
      </c>
      <c r="S690" s="77"/>
      <c r="T690" s="77"/>
      <c r="U690" s="77"/>
      <c r="V690" s="77"/>
      <c r="W690" s="77"/>
      <c r="X690" s="77">
        <v>1</v>
      </c>
      <c r="Y690" s="77" t="s">
        <v>1116</v>
      </c>
      <c r="Z690" s="77" t="s">
        <v>1125</v>
      </c>
      <c r="AA690" s="77" t="s">
        <v>1126</v>
      </c>
      <c r="AB690" s="77" t="s">
        <v>1127</v>
      </c>
      <c r="AC690" s="77" t="s">
        <v>1128</v>
      </c>
      <c r="AD690" s="77">
        <v>4</v>
      </c>
      <c r="AE690" s="77" t="s">
        <v>1201</v>
      </c>
      <c r="AF690" s="105"/>
    </row>
    <row r="691" spans="1:32" ht="30.75" hidden="1" thickBot="1" x14ac:dyDescent="0.3">
      <c r="A691" s="96" t="s">
        <v>1357</v>
      </c>
      <c r="B691" s="77" t="s">
        <v>370</v>
      </c>
      <c r="C691" s="77" t="s">
        <v>75</v>
      </c>
      <c r="D691" s="77" t="s">
        <v>371</v>
      </c>
      <c r="E691" s="77" t="s">
        <v>42</v>
      </c>
      <c r="F691" s="77"/>
      <c r="G691" s="77" t="s">
        <v>1377</v>
      </c>
      <c r="H691" s="77" t="s">
        <v>110</v>
      </c>
      <c r="I691" s="77">
        <v>17</v>
      </c>
      <c r="J691" s="77">
        <v>4</v>
      </c>
      <c r="K691" s="77">
        <v>40</v>
      </c>
      <c r="L691" s="77">
        <v>20</v>
      </c>
      <c r="M691" s="77"/>
      <c r="N691" s="77"/>
      <c r="O691" s="77" t="s">
        <v>218</v>
      </c>
      <c r="P691" s="77" t="s">
        <v>1171</v>
      </c>
      <c r="Q691" s="77">
        <v>0</v>
      </c>
      <c r="R691" s="77">
        <v>0</v>
      </c>
      <c r="S691" s="77"/>
      <c r="T691" s="77"/>
      <c r="U691" s="77"/>
      <c r="V691" s="77"/>
      <c r="W691" s="77" t="s">
        <v>1123</v>
      </c>
      <c r="X691" s="77">
        <v>1.5</v>
      </c>
      <c r="Y691" s="77" t="s">
        <v>1116</v>
      </c>
      <c r="Z691" s="77" t="s">
        <v>1136</v>
      </c>
      <c r="AA691" s="77" t="s">
        <v>1126</v>
      </c>
      <c r="AB691" s="77" t="s">
        <v>1127</v>
      </c>
      <c r="AC691" s="77" t="s">
        <v>1128</v>
      </c>
      <c r="AD691" s="77">
        <v>4</v>
      </c>
      <c r="AE691" s="77" t="s">
        <v>1213</v>
      </c>
      <c r="AF691" s="105"/>
    </row>
    <row r="692" spans="1:32" ht="30.75" hidden="1" thickBot="1" x14ac:dyDescent="0.3">
      <c r="A692" s="96" t="s">
        <v>1357</v>
      </c>
      <c r="B692" s="77" t="s">
        <v>370</v>
      </c>
      <c r="C692" s="77" t="s">
        <v>75</v>
      </c>
      <c r="D692" s="77" t="s">
        <v>371</v>
      </c>
      <c r="E692" s="77" t="s">
        <v>392</v>
      </c>
      <c r="F692" s="77"/>
      <c r="G692" s="77" t="s">
        <v>1379</v>
      </c>
      <c r="H692" s="77" t="s">
        <v>110</v>
      </c>
      <c r="I692" s="77">
        <v>17</v>
      </c>
      <c r="J692" s="77">
        <v>4</v>
      </c>
      <c r="K692" s="77">
        <v>40</v>
      </c>
      <c r="L692" s="77">
        <v>20</v>
      </c>
      <c r="M692" s="77"/>
      <c r="N692" s="77"/>
      <c r="O692" s="77" t="s">
        <v>218</v>
      </c>
      <c r="P692" s="77" t="s">
        <v>1171</v>
      </c>
      <c r="Q692" s="77">
        <v>0</v>
      </c>
      <c r="R692" s="77">
        <v>0</v>
      </c>
      <c r="S692" s="77"/>
      <c r="T692" s="77"/>
      <c r="U692" s="77"/>
      <c r="V692" s="77"/>
      <c r="W692" s="77" t="s">
        <v>1123</v>
      </c>
      <c r="X692" s="77">
        <v>1.5</v>
      </c>
      <c r="Y692" s="77" t="s">
        <v>1116</v>
      </c>
      <c r="Z692" s="77" t="s">
        <v>1136</v>
      </c>
      <c r="AA692" s="77" t="s">
        <v>1126</v>
      </c>
      <c r="AB692" s="77" t="s">
        <v>1127</v>
      </c>
      <c r="AC692" s="77" t="s">
        <v>1128</v>
      </c>
      <c r="AD692" s="77">
        <v>4</v>
      </c>
      <c r="AE692" s="77" t="s">
        <v>1213</v>
      </c>
      <c r="AF692" s="105"/>
    </row>
    <row r="693" spans="1:32" ht="30.75" hidden="1" thickBot="1" x14ac:dyDescent="0.3">
      <c r="A693" s="96" t="s">
        <v>1357</v>
      </c>
      <c r="B693" s="77" t="s">
        <v>370</v>
      </c>
      <c r="C693" s="77" t="s">
        <v>75</v>
      </c>
      <c r="D693" s="77" t="s">
        <v>371</v>
      </c>
      <c r="E693" s="77" t="s">
        <v>212</v>
      </c>
      <c r="F693" s="77"/>
      <c r="G693" s="77" t="s">
        <v>374</v>
      </c>
      <c r="H693" s="77" t="s">
        <v>110</v>
      </c>
      <c r="I693" s="77">
        <v>17</v>
      </c>
      <c r="J693" s="77">
        <v>4</v>
      </c>
      <c r="K693" s="77">
        <v>25</v>
      </c>
      <c r="L693" s="77">
        <v>20</v>
      </c>
      <c r="M693" s="77"/>
      <c r="N693" s="77">
        <v>1</v>
      </c>
      <c r="O693" s="77" t="s">
        <v>218</v>
      </c>
      <c r="P693" s="77" t="s">
        <v>1171</v>
      </c>
      <c r="Q693" s="77">
        <v>1</v>
      </c>
      <c r="R693" s="77">
        <v>0</v>
      </c>
      <c r="S693" s="77"/>
      <c r="T693" s="77"/>
      <c r="U693" s="77"/>
      <c r="V693" s="77"/>
      <c r="W693" s="77" t="s">
        <v>1123</v>
      </c>
      <c r="X693" s="77">
        <v>1</v>
      </c>
      <c r="Y693" s="77" t="s">
        <v>1116</v>
      </c>
      <c r="Z693" s="77" t="s">
        <v>1136</v>
      </c>
      <c r="AA693" s="77" t="s">
        <v>1126</v>
      </c>
      <c r="AB693" s="77" t="s">
        <v>1127</v>
      </c>
      <c r="AC693" s="77" t="s">
        <v>1128</v>
      </c>
      <c r="AD693" s="77">
        <v>4</v>
      </c>
      <c r="AE693" s="77" t="s">
        <v>1182</v>
      </c>
      <c r="AF693" s="105"/>
    </row>
    <row r="694" spans="1:32" ht="30.75" hidden="1" thickBot="1" x14ac:dyDescent="0.3">
      <c r="A694" s="96" t="s">
        <v>1357</v>
      </c>
      <c r="B694" s="77" t="s">
        <v>370</v>
      </c>
      <c r="C694" s="77" t="s">
        <v>75</v>
      </c>
      <c r="D694" s="77" t="s">
        <v>371</v>
      </c>
      <c r="E694" s="77" t="s">
        <v>196</v>
      </c>
      <c r="F694" s="77"/>
      <c r="G694" s="77" t="s">
        <v>161</v>
      </c>
      <c r="H694" s="77" t="s">
        <v>110</v>
      </c>
      <c r="I694" s="77">
        <v>17</v>
      </c>
      <c r="J694" s="77">
        <v>20</v>
      </c>
      <c r="K694" s="77">
        <v>500</v>
      </c>
      <c r="L694" s="77">
        <v>20</v>
      </c>
      <c r="M694" s="77">
        <v>1</v>
      </c>
      <c r="N694" s="77"/>
      <c r="O694" s="77" t="s">
        <v>218</v>
      </c>
      <c r="P694" s="77" t="s">
        <v>1171</v>
      </c>
      <c r="Q694" s="77">
        <v>2</v>
      </c>
      <c r="R694" s="77">
        <v>0</v>
      </c>
      <c r="S694" s="77"/>
      <c r="T694" s="77"/>
      <c r="U694" s="77" t="s">
        <v>70</v>
      </c>
      <c r="V694" s="77"/>
      <c r="W694" s="77" t="s">
        <v>1123</v>
      </c>
      <c r="X694" s="77">
        <v>40</v>
      </c>
      <c r="Y694" s="77" t="s">
        <v>1116</v>
      </c>
      <c r="Z694" s="77" t="s">
        <v>1136</v>
      </c>
      <c r="AA694" s="77" t="s">
        <v>1126</v>
      </c>
      <c r="AB694" s="77" t="s">
        <v>1127</v>
      </c>
      <c r="AC694" s="77" t="s">
        <v>1128</v>
      </c>
      <c r="AD694" s="77">
        <v>20</v>
      </c>
      <c r="AE694" s="77" t="s">
        <v>1176</v>
      </c>
      <c r="AF694" s="105"/>
    </row>
    <row r="695" spans="1:32" ht="30.75" hidden="1" thickBot="1" x14ac:dyDescent="0.3">
      <c r="A695" s="96" t="s">
        <v>1357</v>
      </c>
      <c r="B695" s="77" t="s">
        <v>370</v>
      </c>
      <c r="C695" s="77" t="s">
        <v>75</v>
      </c>
      <c r="D695" s="77" t="s">
        <v>371</v>
      </c>
      <c r="E695" s="77" t="s">
        <v>198</v>
      </c>
      <c r="F695" s="77"/>
      <c r="G695" s="77" t="s">
        <v>1380</v>
      </c>
      <c r="H695" s="77" t="s">
        <v>110</v>
      </c>
      <c r="I695" s="77">
        <v>17</v>
      </c>
      <c r="J695" s="77">
        <v>4</v>
      </c>
      <c r="K695" s="77">
        <v>40</v>
      </c>
      <c r="L695" s="77">
        <v>20</v>
      </c>
      <c r="M695" s="77"/>
      <c r="N695" s="77"/>
      <c r="O695" s="77" t="s">
        <v>218</v>
      </c>
      <c r="P695" s="77" t="s">
        <v>1171</v>
      </c>
      <c r="Q695" s="77">
        <v>0</v>
      </c>
      <c r="R695" s="77">
        <v>0</v>
      </c>
      <c r="S695" s="77"/>
      <c r="T695" s="77"/>
      <c r="U695" s="77" t="s">
        <v>70</v>
      </c>
      <c r="V695" s="77"/>
      <c r="W695" s="77" t="s">
        <v>1123</v>
      </c>
      <c r="X695" s="77">
        <v>1.5</v>
      </c>
      <c r="Y695" s="77" t="s">
        <v>1116</v>
      </c>
      <c r="Z695" s="77" t="s">
        <v>1136</v>
      </c>
      <c r="AA695" s="77" t="s">
        <v>1126</v>
      </c>
      <c r="AB695" s="77" t="s">
        <v>1127</v>
      </c>
      <c r="AC695" s="77" t="s">
        <v>1128</v>
      </c>
      <c r="AD695" s="77">
        <v>4</v>
      </c>
      <c r="AE695" s="77" t="s">
        <v>1213</v>
      </c>
      <c r="AF695" s="105"/>
    </row>
    <row r="696" spans="1:32" ht="30.75" hidden="1" thickBot="1" x14ac:dyDescent="0.3">
      <c r="A696" s="96" t="s">
        <v>1357</v>
      </c>
      <c r="B696" s="77" t="s">
        <v>370</v>
      </c>
      <c r="C696" s="77" t="s">
        <v>75</v>
      </c>
      <c r="D696" s="77" t="s">
        <v>371</v>
      </c>
      <c r="E696" s="77" t="s">
        <v>165</v>
      </c>
      <c r="F696" s="77"/>
      <c r="G696" s="77" t="s">
        <v>1379</v>
      </c>
      <c r="H696" s="77" t="s">
        <v>110</v>
      </c>
      <c r="I696" s="77">
        <v>17</v>
      </c>
      <c r="J696" s="77">
        <v>8</v>
      </c>
      <c r="K696" s="77">
        <v>100</v>
      </c>
      <c r="L696" s="77">
        <v>20</v>
      </c>
      <c r="M696" s="77"/>
      <c r="N696" s="77"/>
      <c r="O696" s="77" t="s">
        <v>218</v>
      </c>
      <c r="P696" s="77" t="s">
        <v>1171</v>
      </c>
      <c r="Q696" s="77">
        <v>0</v>
      </c>
      <c r="R696" s="77">
        <v>0</v>
      </c>
      <c r="S696" s="77"/>
      <c r="T696" s="77"/>
      <c r="U696" s="77" t="s">
        <v>70</v>
      </c>
      <c r="V696" s="77"/>
      <c r="W696" s="77" t="s">
        <v>1123</v>
      </c>
      <c r="X696" s="77">
        <v>4</v>
      </c>
      <c r="Y696" s="77" t="s">
        <v>1116</v>
      </c>
      <c r="Z696" s="77" t="s">
        <v>1136</v>
      </c>
      <c r="AA696" s="77" t="s">
        <v>1126</v>
      </c>
      <c r="AB696" s="77" t="s">
        <v>1127</v>
      </c>
      <c r="AC696" s="77" t="s">
        <v>1128</v>
      </c>
      <c r="AD696" s="77">
        <v>8</v>
      </c>
      <c r="AE696" s="77" t="s">
        <v>1129</v>
      </c>
      <c r="AF696" s="105"/>
    </row>
    <row r="697" spans="1:32" ht="30.75" hidden="1" thickBot="1" x14ac:dyDescent="0.3">
      <c r="A697" s="96" t="s">
        <v>1357</v>
      </c>
      <c r="B697" s="77" t="s">
        <v>370</v>
      </c>
      <c r="C697" s="77" t="s">
        <v>75</v>
      </c>
      <c r="D697" s="77" t="s">
        <v>371</v>
      </c>
      <c r="E697" s="77" t="s">
        <v>166</v>
      </c>
      <c r="F697" s="77"/>
      <c r="G697" s="77" t="s">
        <v>1122</v>
      </c>
      <c r="H697" s="77" t="s">
        <v>110</v>
      </c>
      <c r="I697" s="77">
        <v>17</v>
      </c>
      <c r="J697" s="77">
        <v>16</v>
      </c>
      <c r="K697" s="77">
        <v>400</v>
      </c>
      <c r="L697" s="77">
        <v>20</v>
      </c>
      <c r="M697" s="77"/>
      <c r="N697" s="77"/>
      <c r="O697" s="77" t="s">
        <v>218</v>
      </c>
      <c r="P697" s="77" t="s">
        <v>1171</v>
      </c>
      <c r="Q697" s="77">
        <v>0</v>
      </c>
      <c r="R697" s="77">
        <v>0</v>
      </c>
      <c r="S697" s="77"/>
      <c r="T697" s="77"/>
      <c r="U697" s="77" t="s">
        <v>70</v>
      </c>
      <c r="V697" s="77"/>
      <c r="W697" s="77" t="s">
        <v>1123</v>
      </c>
      <c r="X697" s="77">
        <v>16</v>
      </c>
      <c r="Y697" s="77" t="s">
        <v>1116</v>
      </c>
      <c r="Z697" s="77" t="s">
        <v>1136</v>
      </c>
      <c r="AA697" s="77" t="s">
        <v>1126</v>
      </c>
      <c r="AB697" s="77" t="s">
        <v>1127</v>
      </c>
      <c r="AC697" s="77" t="s">
        <v>1128</v>
      </c>
      <c r="AD697" s="77">
        <v>16</v>
      </c>
      <c r="AE697" s="77" t="s">
        <v>1180</v>
      </c>
      <c r="AF697" s="105"/>
    </row>
    <row r="698" spans="1:32" ht="30.75" hidden="1" thickBot="1" x14ac:dyDescent="0.3">
      <c r="A698" s="96" t="s">
        <v>1357</v>
      </c>
      <c r="B698" s="77" t="s">
        <v>370</v>
      </c>
      <c r="C698" s="77" t="s">
        <v>75</v>
      </c>
      <c r="D698" s="77" t="s">
        <v>371</v>
      </c>
      <c r="E698" s="77" t="s">
        <v>168</v>
      </c>
      <c r="F698" s="77"/>
      <c r="G698" s="77" t="s">
        <v>1379</v>
      </c>
      <c r="H698" s="77" t="s">
        <v>110</v>
      </c>
      <c r="I698" s="77">
        <v>17</v>
      </c>
      <c r="J698" s="77">
        <v>8</v>
      </c>
      <c r="K698" s="77">
        <v>100</v>
      </c>
      <c r="L698" s="77">
        <v>20</v>
      </c>
      <c r="M698" s="77"/>
      <c r="N698" s="77"/>
      <c r="O698" s="77" t="s">
        <v>218</v>
      </c>
      <c r="P698" s="77" t="s">
        <v>1171</v>
      </c>
      <c r="Q698" s="77">
        <v>0</v>
      </c>
      <c r="R698" s="77">
        <v>0</v>
      </c>
      <c r="S698" s="77"/>
      <c r="T698" s="77"/>
      <c r="U698" s="77" t="s">
        <v>70</v>
      </c>
      <c r="V698" s="77"/>
      <c r="W698" s="77" t="s">
        <v>1123</v>
      </c>
      <c r="X698" s="77">
        <v>4</v>
      </c>
      <c r="Y698" s="77" t="s">
        <v>1116</v>
      </c>
      <c r="Z698" s="77" t="s">
        <v>1136</v>
      </c>
      <c r="AA698" s="77" t="s">
        <v>1126</v>
      </c>
      <c r="AB698" s="77" t="s">
        <v>1127</v>
      </c>
      <c r="AC698" s="77" t="s">
        <v>1128</v>
      </c>
      <c r="AD698" s="77">
        <v>8</v>
      </c>
      <c r="AE698" s="77" t="s">
        <v>1129</v>
      </c>
      <c r="AF698" s="105"/>
    </row>
    <row r="699" spans="1:32" ht="30.75" hidden="1" thickBot="1" x14ac:dyDescent="0.3">
      <c r="A699" s="96" t="s">
        <v>1357</v>
      </c>
      <c r="B699" s="77" t="s">
        <v>370</v>
      </c>
      <c r="C699" s="77" t="s">
        <v>75</v>
      </c>
      <c r="D699" s="77" t="s">
        <v>371</v>
      </c>
      <c r="E699" s="77" t="s">
        <v>170</v>
      </c>
      <c r="F699" s="77"/>
      <c r="G699" s="77" t="s">
        <v>1379</v>
      </c>
      <c r="H699" s="77" t="s">
        <v>110</v>
      </c>
      <c r="I699" s="77">
        <v>17</v>
      </c>
      <c r="J699" s="77">
        <v>8</v>
      </c>
      <c r="K699" s="77">
        <v>150</v>
      </c>
      <c r="L699" s="77">
        <v>20</v>
      </c>
      <c r="M699" s="77"/>
      <c r="N699" s="77"/>
      <c r="O699" s="77" t="s">
        <v>218</v>
      </c>
      <c r="P699" s="77" t="s">
        <v>1171</v>
      </c>
      <c r="Q699" s="77">
        <v>0</v>
      </c>
      <c r="R699" s="77">
        <v>0</v>
      </c>
      <c r="S699" s="77"/>
      <c r="T699" s="77"/>
      <c r="U699" s="77" t="s">
        <v>70</v>
      </c>
      <c r="V699" s="77"/>
      <c r="W699" s="77" t="s">
        <v>1123</v>
      </c>
      <c r="X699" s="77">
        <v>6</v>
      </c>
      <c r="Y699" s="77" t="s">
        <v>1116</v>
      </c>
      <c r="Z699" s="77" t="s">
        <v>1136</v>
      </c>
      <c r="AA699" s="77" t="s">
        <v>1126</v>
      </c>
      <c r="AB699" s="77" t="s">
        <v>1127</v>
      </c>
      <c r="AC699" s="77" t="s">
        <v>1128</v>
      </c>
      <c r="AD699" s="77">
        <v>8</v>
      </c>
      <c r="AE699" s="77" t="s">
        <v>1137</v>
      </c>
      <c r="AF699" s="105"/>
    </row>
    <row r="700" spans="1:32" ht="30.75" hidden="1" thickBot="1" x14ac:dyDescent="0.3">
      <c r="A700" s="96" t="s">
        <v>1357</v>
      </c>
      <c r="B700" s="77" t="s">
        <v>370</v>
      </c>
      <c r="C700" s="77" t="s">
        <v>75</v>
      </c>
      <c r="D700" s="77" t="s">
        <v>371</v>
      </c>
      <c r="E700" s="77" t="s">
        <v>171</v>
      </c>
      <c r="F700" s="77"/>
      <c r="G700" s="77" t="s">
        <v>1379</v>
      </c>
      <c r="H700" s="77" t="s">
        <v>110</v>
      </c>
      <c r="I700" s="77">
        <v>17</v>
      </c>
      <c r="J700" s="77">
        <v>8</v>
      </c>
      <c r="K700" s="77">
        <v>150</v>
      </c>
      <c r="L700" s="77">
        <v>20</v>
      </c>
      <c r="M700" s="77"/>
      <c r="N700" s="77"/>
      <c r="O700" s="77" t="s">
        <v>218</v>
      </c>
      <c r="P700" s="77" t="s">
        <v>1171</v>
      </c>
      <c r="Q700" s="77">
        <v>0</v>
      </c>
      <c r="R700" s="77">
        <v>0</v>
      </c>
      <c r="S700" s="77"/>
      <c r="T700" s="77"/>
      <c r="U700" s="77" t="s">
        <v>70</v>
      </c>
      <c r="V700" s="77"/>
      <c r="W700" s="77" t="s">
        <v>1123</v>
      </c>
      <c r="X700" s="77">
        <v>6</v>
      </c>
      <c r="Y700" s="77" t="s">
        <v>1116</v>
      </c>
      <c r="Z700" s="77" t="s">
        <v>1136</v>
      </c>
      <c r="AA700" s="77" t="s">
        <v>1126</v>
      </c>
      <c r="AB700" s="77" t="s">
        <v>1127</v>
      </c>
      <c r="AC700" s="77" t="s">
        <v>1128</v>
      </c>
      <c r="AD700" s="77">
        <v>8</v>
      </c>
      <c r="AE700" s="77" t="s">
        <v>1137</v>
      </c>
      <c r="AF700" s="105"/>
    </row>
    <row r="701" spans="1:32" ht="30.75" hidden="1" thickBot="1" x14ac:dyDescent="0.3">
      <c r="A701" s="96" t="s">
        <v>1357</v>
      </c>
      <c r="B701" s="77" t="s">
        <v>370</v>
      </c>
      <c r="C701" s="77" t="s">
        <v>75</v>
      </c>
      <c r="D701" s="77" t="s">
        <v>371</v>
      </c>
      <c r="E701" s="77" t="s">
        <v>173</v>
      </c>
      <c r="F701" s="77"/>
      <c r="G701" s="77" t="s">
        <v>373</v>
      </c>
      <c r="H701" s="77" t="s">
        <v>110</v>
      </c>
      <c r="I701" s="77">
        <v>17</v>
      </c>
      <c r="J701" s="77">
        <v>4</v>
      </c>
      <c r="K701" s="77">
        <v>40</v>
      </c>
      <c r="L701" s="77">
        <v>20</v>
      </c>
      <c r="M701" s="77"/>
      <c r="N701" s="77">
        <v>1</v>
      </c>
      <c r="O701" s="77" t="s">
        <v>218</v>
      </c>
      <c r="P701" s="77" t="s">
        <v>1171</v>
      </c>
      <c r="Q701" s="77">
        <v>1</v>
      </c>
      <c r="R701" s="77">
        <v>0</v>
      </c>
      <c r="S701" s="77"/>
      <c r="T701" s="77"/>
      <c r="U701" s="77" t="s">
        <v>70</v>
      </c>
      <c r="V701" s="77" t="s">
        <v>76</v>
      </c>
      <c r="W701" s="77" t="s">
        <v>1123</v>
      </c>
      <c r="X701" s="77">
        <v>1.5</v>
      </c>
      <c r="Y701" s="77" t="s">
        <v>1116</v>
      </c>
      <c r="Z701" s="77" t="s">
        <v>1136</v>
      </c>
      <c r="AA701" s="77" t="s">
        <v>1126</v>
      </c>
      <c r="AB701" s="77" t="s">
        <v>1127</v>
      </c>
      <c r="AC701" s="77" t="s">
        <v>1128</v>
      </c>
      <c r="AD701" s="77">
        <v>4</v>
      </c>
      <c r="AE701" s="77" t="s">
        <v>1213</v>
      </c>
      <c r="AF701" s="105"/>
    </row>
    <row r="702" spans="1:32" ht="30.75" hidden="1" thickBot="1" x14ac:dyDescent="0.3">
      <c r="A702" s="96" t="s">
        <v>1357</v>
      </c>
      <c r="B702" s="77" t="s">
        <v>370</v>
      </c>
      <c r="C702" s="77" t="s">
        <v>75</v>
      </c>
      <c r="D702" s="77" t="s">
        <v>371</v>
      </c>
      <c r="E702" s="77" t="s">
        <v>375</v>
      </c>
      <c r="F702" s="77"/>
      <c r="G702" s="77" t="s">
        <v>373</v>
      </c>
      <c r="H702" s="77" t="s">
        <v>110</v>
      </c>
      <c r="I702" s="77">
        <v>17</v>
      </c>
      <c r="J702" s="77">
        <v>4</v>
      </c>
      <c r="K702" s="77">
        <v>40</v>
      </c>
      <c r="L702" s="77">
        <v>20</v>
      </c>
      <c r="M702" s="77"/>
      <c r="N702" s="77">
        <v>1</v>
      </c>
      <c r="O702" s="77" t="s">
        <v>218</v>
      </c>
      <c r="P702" s="77" t="s">
        <v>1171</v>
      </c>
      <c r="Q702" s="77">
        <v>1</v>
      </c>
      <c r="R702" s="77">
        <v>0</v>
      </c>
      <c r="S702" s="77"/>
      <c r="T702" s="77"/>
      <c r="U702" s="77" t="s">
        <v>70</v>
      </c>
      <c r="V702" s="77"/>
      <c r="W702" s="77" t="s">
        <v>1123</v>
      </c>
      <c r="X702" s="77">
        <v>1.5</v>
      </c>
      <c r="Y702" s="77" t="s">
        <v>1116</v>
      </c>
      <c r="Z702" s="77" t="s">
        <v>1136</v>
      </c>
      <c r="AA702" s="77" t="s">
        <v>1126</v>
      </c>
      <c r="AB702" s="77" t="s">
        <v>1127</v>
      </c>
      <c r="AC702" s="77" t="s">
        <v>1128</v>
      </c>
      <c r="AD702" s="77">
        <v>4</v>
      </c>
      <c r="AE702" s="77" t="s">
        <v>1213</v>
      </c>
      <c r="AF702" s="105"/>
    </row>
    <row r="703" spans="1:32" ht="30.75" hidden="1" thickBot="1" x14ac:dyDescent="0.3">
      <c r="A703" s="96" t="s">
        <v>1357</v>
      </c>
      <c r="B703" s="77" t="s">
        <v>370</v>
      </c>
      <c r="C703" s="77" t="s">
        <v>75</v>
      </c>
      <c r="D703" s="77" t="s">
        <v>371</v>
      </c>
      <c r="E703" s="77" t="s">
        <v>398</v>
      </c>
      <c r="F703" s="77"/>
      <c r="G703" s="77" t="s">
        <v>1377</v>
      </c>
      <c r="H703" s="77" t="s">
        <v>110</v>
      </c>
      <c r="I703" s="77">
        <v>17</v>
      </c>
      <c r="J703" s="77">
        <v>4</v>
      </c>
      <c r="K703" s="77">
        <v>25</v>
      </c>
      <c r="L703" s="77">
        <v>20</v>
      </c>
      <c r="M703" s="77"/>
      <c r="N703" s="77"/>
      <c r="O703" s="77" t="s">
        <v>218</v>
      </c>
      <c r="P703" s="77" t="s">
        <v>1171</v>
      </c>
      <c r="Q703" s="77">
        <v>0</v>
      </c>
      <c r="R703" s="77">
        <v>0</v>
      </c>
      <c r="S703" s="77"/>
      <c r="T703" s="77"/>
      <c r="U703" s="77" t="s">
        <v>70</v>
      </c>
      <c r="V703" s="77"/>
      <c r="W703" s="77" t="s">
        <v>1123</v>
      </c>
      <c r="X703" s="77">
        <v>1</v>
      </c>
      <c r="Y703" s="77" t="s">
        <v>1116</v>
      </c>
      <c r="Z703" s="77" t="s">
        <v>1136</v>
      </c>
      <c r="AA703" s="77" t="s">
        <v>1126</v>
      </c>
      <c r="AB703" s="77" t="s">
        <v>1127</v>
      </c>
      <c r="AC703" s="77" t="s">
        <v>1128</v>
      </c>
      <c r="AD703" s="77">
        <v>4</v>
      </c>
      <c r="AE703" s="77" t="s">
        <v>1182</v>
      </c>
      <c r="AF703" s="105"/>
    </row>
    <row r="704" spans="1:32" ht="30.75" hidden="1" thickBot="1" x14ac:dyDescent="0.3">
      <c r="A704" s="96" t="s">
        <v>1357</v>
      </c>
      <c r="B704" s="77" t="s">
        <v>370</v>
      </c>
      <c r="C704" s="77" t="s">
        <v>75</v>
      </c>
      <c r="D704" s="77" t="s">
        <v>371</v>
      </c>
      <c r="E704" s="77" t="s">
        <v>376</v>
      </c>
      <c r="F704" s="77"/>
      <c r="G704" s="77" t="s">
        <v>373</v>
      </c>
      <c r="H704" s="77" t="s">
        <v>110</v>
      </c>
      <c r="I704" s="77">
        <v>17</v>
      </c>
      <c r="J704" s="77">
        <v>4</v>
      </c>
      <c r="K704" s="77">
        <v>25</v>
      </c>
      <c r="L704" s="77">
        <v>20</v>
      </c>
      <c r="M704" s="77"/>
      <c r="N704" s="77">
        <v>1</v>
      </c>
      <c r="O704" s="77" t="s">
        <v>218</v>
      </c>
      <c r="P704" s="77" t="s">
        <v>1171</v>
      </c>
      <c r="Q704" s="77">
        <v>1</v>
      </c>
      <c r="R704" s="77">
        <v>0</v>
      </c>
      <c r="S704" s="77"/>
      <c r="T704" s="77"/>
      <c r="U704" s="77" t="s">
        <v>70</v>
      </c>
      <c r="V704" s="77"/>
      <c r="W704" s="77" t="s">
        <v>1123</v>
      </c>
      <c r="X704" s="77">
        <v>1</v>
      </c>
      <c r="Y704" s="77" t="s">
        <v>1116</v>
      </c>
      <c r="Z704" s="77" t="s">
        <v>1136</v>
      </c>
      <c r="AA704" s="77" t="s">
        <v>1126</v>
      </c>
      <c r="AB704" s="77" t="s">
        <v>1127</v>
      </c>
      <c r="AC704" s="77" t="s">
        <v>1128</v>
      </c>
      <c r="AD704" s="77">
        <v>4</v>
      </c>
      <c r="AE704" s="77" t="s">
        <v>1182</v>
      </c>
      <c r="AF704" s="105"/>
    </row>
    <row r="705" spans="1:32" ht="30.75" hidden="1" thickBot="1" x14ac:dyDescent="0.3">
      <c r="A705" s="96" t="s">
        <v>1357</v>
      </c>
      <c r="B705" s="77" t="s">
        <v>370</v>
      </c>
      <c r="C705" s="77" t="s">
        <v>75</v>
      </c>
      <c r="D705" s="77" t="s">
        <v>371</v>
      </c>
      <c r="E705" s="77" t="s">
        <v>377</v>
      </c>
      <c r="F705" s="77"/>
      <c r="G705" s="77" t="s">
        <v>378</v>
      </c>
      <c r="H705" s="77" t="s">
        <v>110</v>
      </c>
      <c r="I705" s="77">
        <v>17</v>
      </c>
      <c r="J705" s="77">
        <v>8</v>
      </c>
      <c r="K705" s="77">
        <v>150</v>
      </c>
      <c r="L705" s="77">
        <v>20</v>
      </c>
      <c r="M705" s="77"/>
      <c r="N705" s="77">
        <v>1</v>
      </c>
      <c r="O705" s="77" t="s">
        <v>218</v>
      </c>
      <c r="P705" s="77" t="s">
        <v>1171</v>
      </c>
      <c r="Q705" s="77">
        <v>1</v>
      </c>
      <c r="R705" s="77">
        <v>0</v>
      </c>
      <c r="S705" s="77"/>
      <c r="T705" s="77"/>
      <c r="U705" s="77" t="s">
        <v>70</v>
      </c>
      <c r="V705" s="77"/>
      <c r="W705" s="77" t="s">
        <v>1123</v>
      </c>
      <c r="X705" s="77">
        <v>6</v>
      </c>
      <c r="Y705" s="77" t="s">
        <v>1116</v>
      </c>
      <c r="Z705" s="77" t="s">
        <v>1136</v>
      </c>
      <c r="AA705" s="77" t="s">
        <v>1126</v>
      </c>
      <c r="AB705" s="77" t="s">
        <v>1127</v>
      </c>
      <c r="AC705" s="77" t="s">
        <v>1128</v>
      </c>
      <c r="AD705" s="77">
        <v>8</v>
      </c>
      <c r="AE705" s="77" t="s">
        <v>1137</v>
      </c>
      <c r="AF705" s="105"/>
    </row>
    <row r="706" spans="1:32" ht="30.75" hidden="1" thickBot="1" x14ac:dyDescent="0.3">
      <c r="A706" s="96" t="s">
        <v>1357</v>
      </c>
      <c r="B706" s="77" t="s">
        <v>370</v>
      </c>
      <c r="C706" s="77" t="s">
        <v>75</v>
      </c>
      <c r="D706" s="77" t="s">
        <v>371</v>
      </c>
      <c r="E706" s="77" t="s">
        <v>399</v>
      </c>
      <c r="F706" s="77"/>
      <c r="G706" s="77" t="s">
        <v>1381</v>
      </c>
      <c r="H706" s="77" t="s">
        <v>110</v>
      </c>
      <c r="I706" s="77">
        <v>17</v>
      </c>
      <c r="J706" s="77">
        <v>8</v>
      </c>
      <c r="K706" s="77">
        <v>150</v>
      </c>
      <c r="L706" s="77">
        <v>20</v>
      </c>
      <c r="M706" s="77"/>
      <c r="N706" s="77"/>
      <c r="O706" s="77" t="s">
        <v>218</v>
      </c>
      <c r="P706" s="77" t="s">
        <v>1171</v>
      </c>
      <c r="Q706" s="77">
        <v>0</v>
      </c>
      <c r="R706" s="77">
        <v>0</v>
      </c>
      <c r="S706" s="77"/>
      <c r="T706" s="77"/>
      <c r="U706" s="77" t="s">
        <v>70</v>
      </c>
      <c r="V706" s="77"/>
      <c r="W706" s="77" t="s">
        <v>1123</v>
      </c>
      <c r="X706" s="77">
        <v>6</v>
      </c>
      <c r="Y706" s="77" t="s">
        <v>1116</v>
      </c>
      <c r="Z706" s="77" t="s">
        <v>1136</v>
      </c>
      <c r="AA706" s="77" t="s">
        <v>1126</v>
      </c>
      <c r="AB706" s="77" t="s">
        <v>1127</v>
      </c>
      <c r="AC706" s="77" t="s">
        <v>1128</v>
      </c>
      <c r="AD706" s="77">
        <v>8</v>
      </c>
      <c r="AE706" s="77" t="s">
        <v>1137</v>
      </c>
      <c r="AF706" s="105"/>
    </row>
    <row r="707" spans="1:32" ht="30.75" hidden="1" thickBot="1" x14ac:dyDescent="0.3">
      <c r="A707" s="96" t="s">
        <v>1357</v>
      </c>
      <c r="B707" s="77" t="s">
        <v>370</v>
      </c>
      <c r="C707" s="77" t="s">
        <v>75</v>
      </c>
      <c r="D707" s="77" t="s">
        <v>371</v>
      </c>
      <c r="E707" s="77" t="s">
        <v>379</v>
      </c>
      <c r="F707" s="77"/>
      <c r="G707" s="77" t="s">
        <v>373</v>
      </c>
      <c r="H707" s="77" t="s">
        <v>110</v>
      </c>
      <c r="I707" s="77">
        <v>17</v>
      </c>
      <c r="J707" s="77">
        <v>4</v>
      </c>
      <c r="K707" s="77">
        <v>40</v>
      </c>
      <c r="L707" s="77">
        <v>20</v>
      </c>
      <c r="M707" s="77"/>
      <c r="N707" s="77">
        <v>1</v>
      </c>
      <c r="O707" s="77" t="s">
        <v>218</v>
      </c>
      <c r="P707" s="77" t="s">
        <v>1171</v>
      </c>
      <c r="Q707" s="77">
        <v>1</v>
      </c>
      <c r="R707" s="77">
        <v>0</v>
      </c>
      <c r="S707" s="77"/>
      <c r="T707" s="77"/>
      <c r="U707" s="77"/>
      <c r="V707" s="77"/>
      <c r="W707" s="77" t="s">
        <v>1123</v>
      </c>
      <c r="X707" s="77">
        <v>1.5</v>
      </c>
      <c r="Y707" s="77" t="s">
        <v>1116</v>
      </c>
      <c r="Z707" s="77" t="s">
        <v>1136</v>
      </c>
      <c r="AA707" s="77" t="s">
        <v>1126</v>
      </c>
      <c r="AB707" s="77" t="s">
        <v>1127</v>
      </c>
      <c r="AC707" s="77" t="s">
        <v>1128</v>
      </c>
      <c r="AD707" s="77">
        <v>4</v>
      </c>
      <c r="AE707" s="77" t="s">
        <v>1213</v>
      </c>
      <c r="AF707" s="105"/>
    </row>
    <row r="708" spans="1:32" ht="30.75" hidden="1" thickBot="1" x14ac:dyDescent="0.3">
      <c r="A708" s="96" t="s">
        <v>1357</v>
      </c>
      <c r="B708" s="77" t="s">
        <v>370</v>
      </c>
      <c r="C708" s="77" t="s">
        <v>75</v>
      </c>
      <c r="D708" s="77" t="s">
        <v>371</v>
      </c>
      <c r="E708" s="77" t="s">
        <v>380</v>
      </c>
      <c r="F708" s="77"/>
      <c r="G708" s="77" t="s">
        <v>373</v>
      </c>
      <c r="H708" s="77" t="s">
        <v>110</v>
      </c>
      <c r="I708" s="77">
        <v>17</v>
      </c>
      <c r="J708" s="77">
        <v>4</v>
      </c>
      <c r="K708" s="77">
        <v>40</v>
      </c>
      <c r="L708" s="77">
        <v>20</v>
      </c>
      <c r="M708" s="77"/>
      <c r="N708" s="77">
        <v>1</v>
      </c>
      <c r="O708" s="77" t="s">
        <v>218</v>
      </c>
      <c r="P708" s="77" t="s">
        <v>1171</v>
      </c>
      <c r="Q708" s="77">
        <v>1</v>
      </c>
      <c r="R708" s="77">
        <v>0</v>
      </c>
      <c r="S708" s="77"/>
      <c r="T708" s="77"/>
      <c r="U708" s="77"/>
      <c r="V708" s="77"/>
      <c r="W708" s="77" t="s">
        <v>1123</v>
      </c>
      <c r="X708" s="77">
        <v>1.5</v>
      </c>
      <c r="Y708" s="77" t="s">
        <v>1116</v>
      </c>
      <c r="Z708" s="77" t="s">
        <v>1136</v>
      </c>
      <c r="AA708" s="77" t="s">
        <v>1126</v>
      </c>
      <c r="AB708" s="77" t="s">
        <v>1127</v>
      </c>
      <c r="AC708" s="77" t="s">
        <v>1128</v>
      </c>
      <c r="AD708" s="77">
        <v>4</v>
      </c>
      <c r="AE708" s="77" t="s">
        <v>1213</v>
      </c>
      <c r="AF708" s="105"/>
    </row>
    <row r="709" spans="1:32" ht="30.75" hidden="1" thickBot="1" x14ac:dyDescent="0.3">
      <c r="A709" s="96" t="s">
        <v>1357</v>
      </c>
      <c r="B709" s="77" t="s">
        <v>370</v>
      </c>
      <c r="C709" s="77" t="s">
        <v>75</v>
      </c>
      <c r="D709" s="77" t="s">
        <v>371</v>
      </c>
      <c r="E709" s="77" t="s">
        <v>381</v>
      </c>
      <c r="F709" s="77"/>
      <c r="G709" s="77" t="s">
        <v>382</v>
      </c>
      <c r="H709" s="77" t="s">
        <v>110</v>
      </c>
      <c r="I709" s="77">
        <v>17</v>
      </c>
      <c r="J709" s="77">
        <v>4</v>
      </c>
      <c r="K709" s="77">
        <v>25</v>
      </c>
      <c r="L709" s="77">
        <v>20</v>
      </c>
      <c r="M709" s="77"/>
      <c r="N709" s="77">
        <v>1</v>
      </c>
      <c r="O709" s="77" t="s">
        <v>218</v>
      </c>
      <c r="P709" s="77" t="s">
        <v>1171</v>
      </c>
      <c r="Q709" s="77">
        <v>1</v>
      </c>
      <c r="R709" s="77">
        <v>0</v>
      </c>
      <c r="S709" s="77"/>
      <c r="T709" s="77"/>
      <c r="U709" s="77"/>
      <c r="V709" s="77"/>
      <c r="W709" s="77" t="s">
        <v>1123</v>
      </c>
      <c r="X709" s="77">
        <v>1</v>
      </c>
      <c r="Y709" s="77" t="s">
        <v>1116</v>
      </c>
      <c r="Z709" s="77" t="s">
        <v>1136</v>
      </c>
      <c r="AA709" s="77" t="s">
        <v>1126</v>
      </c>
      <c r="AB709" s="77" t="s">
        <v>1127</v>
      </c>
      <c r="AC709" s="77" t="s">
        <v>1128</v>
      </c>
      <c r="AD709" s="77">
        <v>4</v>
      </c>
      <c r="AE709" s="77" t="s">
        <v>1182</v>
      </c>
      <c r="AF709" s="105"/>
    </row>
    <row r="710" spans="1:32" ht="30.75" hidden="1" thickBot="1" x14ac:dyDescent="0.3">
      <c r="A710" s="96" t="s">
        <v>1357</v>
      </c>
      <c r="B710" s="77" t="s">
        <v>370</v>
      </c>
      <c r="C710" s="77" t="s">
        <v>75</v>
      </c>
      <c r="D710" s="77" t="s">
        <v>371</v>
      </c>
      <c r="E710" s="77" t="s">
        <v>383</v>
      </c>
      <c r="F710" s="77"/>
      <c r="G710" s="77" t="s">
        <v>373</v>
      </c>
      <c r="H710" s="77" t="s">
        <v>110</v>
      </c>
      <c r="I710" s="77">
        <v>17</v>
      </c>
      <c r="J710" s="77">
        <v>12</v>
      </c>
      <c r="K710" s="77">
        <v>300</v>
      </c>
      <c r="L710" s="77">
        <v>20</v>
      </c>
      <c r="M710" s="77"/>
      <c r="N710" s="77">
        <v>1</v>
      </c>
      <c r="O710" s="77" t="s">
        <v>218</v>
      </c>
      <c r="P710" s="77" t="s">
        <v>1171</v>
      </c>
      <c r="Q710" s="77">
        <v>1</v>
      </c>
      <c r="R710" s="77">
        <v>0</v>
      </c>
      <c r="S710" s="77"/>
      <c r="T710" s="77"/>
      <c r="U710" s="77" t="s">
        <v>70</v>
      </c>
      <c r="V710" s="77"/>
      <c r="W710" s="77" t="s">
        <v>1123</v>
      </c>
      <c r="X710" s="77">
        <v>12</v>
      </c>
      <c r="Y710" s="77" t="s">
        <v>1116</v>
      </c>
      <c r="Z710" s="77" t="s">
        <v>1136</v>
      </c>
      <c r="AA710" s="77" t="s">
        <v>1126</v>
      </c>
      <c r="AB710" s="77" t="s">
        <v>1127</v>
      </c>
      <c r="AC710" s="77" t="s">
        <v>1128</v>
      </c>
      <c r="AD710" s="77">
        <v>12</v>
      </c>
      <c r="AE710" s="77" t="s">
        <v>1274</v>
      </c>
      <c r="AF710" s="105"/>
    </row>
    <row r="711" spans="1:32" ht="30.75" hidden="1" thickBot="1" x14ac:dyDescent="0.3">
      <c r="A711" s="96" t="s">
        <v>1357</v>
      </c>
      <c r="B711" s="77" t="s">
        <v>370</v>
      </c>
      <c r="C711" s="77" t="s">
        <v>75</v>
      </c>
      <c r="D711" s="77" t="s">
        <v>371</v>
      </c>
      <c r="E711" s="77" t="s">
        <v>402</v>
      </c>
      <c r="F711" s="77"/>
      <c r="G711" s="77" t="s">
        <v>1379</v>
      </c>
      <c r="H711" s="77" t="s">
        <v>110</v>
      </c>
      <c r="I711" s="77">
        <v>17</v>
      </c>
      <c r="J711" s="77">
        <v>4</v>
      </c>
      <c r="K711" s="77">
        <v>25</v>
      </c>
      <c r="L711" s="77">
        <v>20</v>
      </c>
      <c r="M711" s="77"/>
      <c r="N711" s="77"/>
      <c r="O711" s="77" t="s">
        <v>218</v>
      </c>
      <c r="P711" s="77" t="s">
        <v>1171</v>
      </c>
      <c r="Q711" s="77">
        <v>0</v>
      </c>
      <c r="R711" s="77">
        <v>0</v>
      </c>
      <c r="S711" s="77"/>
      <c r="T711" s="77"/>
      <c r="U711" s="77"/>
      <c r="V711" s="77"/>
      <c r="W711" s="77" t="s">
        <v>1123</v>
      </c>
      <c r="X711" s="77">
        <v>1</v>
      </c>
      <c r="Y711" s="77" t="s">
        <v>1116</v>
      </c>
      <c r="Z711" s="77" t="s">
        <v>1136</v>
      </c>
      <c r="AA711" s="77" t="s">
        <v>1126</v>
      </c>
      <c r="AB711" s="77" t="s">
        <v>1127</v>
      </c>
      <c r="AC711" s="77" t="s">
        <v>1128</v>
      </c>
      <c r="AD711" s="77">
        <v>4</v>
      </c>
      <c r="AE711" s="77" t="s">
        <v>1182</v>
      </c>
      <c r="AF711" s="105"/>
    </row>
    <row r="712" spans="1:32" ht="30.75" hidden="1" thickBot="1" x14ac:dyDescent="0.3">
      <c r="A712" s="96" t="s">
        <v>1357</v>
      </c>
      <c r="B712" s="77" t="s">
        <v>370</v>
      </c>
      <c r="C712" s="77" t="s">
        <v>75</v>
      </c>
      <c r="D712" s="77" t="s">
        <v>371</v>
      </c>
      <c r="E712" s="77" t="s">
        <v>403</v>
      </c>
      <c r="F712" s="77"/>
      <c r="G712" s="77" t="s">
        <v>1377</v>
      </c>
      <c r="H712" s="77" t="s">
        <v>110</v>
      </c>
      <c r="I712" s="77">
        <v>17</v>
      </c>
      <c r="J712" s="77">
        <v>4</v>
      </c>
      <c r="K712" s="77">
        <v>25</v>
      </c>
      <c r="L712" s="77">
        <v>20</v>
      </c>
      <c r="M712" s="77"/>
      <c r="N712" s="77"/>
      <c r="O712" s="77" t="s">
        <v>218</v>
      </c>
      <c r="P712" s="77" t="s">
        <v>1171</v>
      </c>
      <c r="Q712" s="77">
        <v>0</v>
      </c>
      <c r="R712" s="77">
        <v>0</v>
      </c>
      <c r="S712" s="77"/>
      <c r="T712" s="77"/>
      <c r="U712" s="77"/>
      <c r="V712" s="77"/>
      <c r="W712" s="77" t="s">
        <v>1123</v>
      </c>
      <c r="X712" s="77">
        <v>1</v>
      </c>
      <c r="Y712" s="77" t="s">
        <v>1116</v>
      </c>
      <c r="Z712" s="77" t="s">
        <v>1136</v>
      </c>
      <c r="AA712" s="77" t="s">
        <v>1126</v>
      </c>
      <c r="AB712" s="77" t="s">
        <v>1127</v>
      </c>
      <c r="AC712" s="77" t="s">
        <v>1128</v>
      </c>
      <c r="AD712" s="77">
        <v>4</v>
      </c>
      <c r="AE712" s="77" t="s">
        <v>1182</v>
      </c>
      <c r="AF712" s="105"/>
    </row>
    <row r="713" spans="1:32" ht="30.75" hidden="1" thickBot="1" x14ac:dyDescent="0.3">
      <c r="A713" s="96" t="s">
        <v>1357</v>
      </c>
      <c r="B713" s="77" t="s">
        <v>370</v>
      </c>
      <c r="C713" s="77" t="s">
        <v>75</v>
      </c>
      <c r="D713" s="77" t="s">
        <v>371</v>
      </c>
      <c r="E713" s="77" t="s">
        <v>404</v>
      </c>
      <c r="F713" s="77"/>
      <c r="G713" s="77" t="s">
        <v>1379</v>
      </c>
      <c r="H713" s="77" t="s">
        <v>110</v>
      </c>
      <c r="I713" s="77">
        <v>17</v>
      </c>
      <c r="J713" s="77">
        <v>4</v>
      </c>
      <c r="K713" s="77">
        <v>25</v>
      </c>
      <c r="L713" s="77">
        <v>20</v>
      </c>
      <c r="M713" s="77"/>
      <c r="N713" s="77"/>
      <c r="O713" s="77" t="s">
        <v>218</v>
      </c>
      <c r="P713" s="77" t="s">
        <v>1171</v>
      </c>
      <c r="Q713" s="77">
        <v>0</v>
      </c>
      <c r="R713" s="77">
        <v>0</v>
      </c>
      <c r="S713" s="77"/>
      <c r="T713" s="77"/>
      <c r="U713" s="77"/>
      <c r="V713" s="77"/>
      <c r="W713" s="77" t="s">
        <v>1123</v>
      </c>
      <c r="X713" s="77">
        <v>1</v>
      </c>
      <c r="Y713" s="77" t="s">
        <v>1116</v>
      </c>
      <c r="Z713" s="77" t="s">
        <v>1136</v>
      </c>
      <c r="AA713" s="77" t="s">
        <v>1126</v>
      </c>
      <c r="AB713" s="77" t="s">
        <v>1127</v>
      </c>
      <c r="AC713" s="77" t="s">
        <v>1128</v>
      </c>
      <c r="AD713" s="77">
        <v>4</v>
      </c>
      <c r="AE713" s="77" t="s">
        <v>1182</v>
      </c>
      <c r="AF713" s="105"/>
    </row>
    <row r="714" spans="1:32" ht="30.75" hidden="1" thickBot="1" x14ac:dyDescent="0.3">
      <c r="A714" s="96" t="s">
        <v>1357</v>
      </c>
      <c r="B714" s="77" t="s">
        <v>370</v>
      </c>
      <c r="C714" s="77" t="s">
        <v>75</v>
      </c>
      <c r="D714" s="77" t="s">
        <v>371</v>
      </c>
      <c r="E714" s="77" t="s">
        <v>1360</v>
      </c>
      <c r="F714" s="77"/>
      <c r="G714" s="77" t="s">
        <v>1382</v>
      </c>
      <c r="H714" s="77"/>
      <c r="I714" s="77">
        <v>17</v>
      </c>
      <c r="J714" s="77" t="e">
        <v>#N/A</v>
      </c>
      <c r="K714" s="77"/>
      <c r="L714" s="77"/>
      <c r="M714" s="77"/>
      <c r="N714" s="77"/>
      <c r="O714" s="77"/>
      <c r="P714" s="77"/>
      <c r="Q714" s="77">
        <v>0</v>
      </c>
      <c r="R714" s="77">
        <v>0</v>
      </c>
      <c r="S714" s="77"/>
      <c r="T714" s="77"/>
      <c r="U714" s="77"/>
      <c r="V714" s="77"/>
      <c r="W714" s="77"/>
      <c r="X714" s="77">
        <v>0</v>
      </c>
      <c r="Y714" s="77" t="s">
        <v>1116</v>
      </c>
      <c r="Z714" s="77"/>
      <c r="AA714" s="77"/>
      <c r="AB714" s="77"/>
      <c r="AC714" s="77"/>
      <c r="AD714" s="77"/>
      <c r="AE714" s="77"/>
      <c r="AF714" s="105"/>
    </row>
    <row r="715" spans="1:32" ht="30.75" hidden="1" thickBot="1" x14ac:dyDescent="0.3">
      <c r="A715" s="96" t="s">
        <v>1357</v>
      </c>
      <c r="B715" s="77" t="s">
        <v>370</v>
      </c>
      <c r="C715" s="77" t="s">
        <v>75</v>
      </c>
      <c r="D715" s="77" t="s">
        <v>371</v>
      </c>
      <c r="E715" s="77" t="s">
        <v>1383</v>
      </c>
      <c r="F715" s="77"/>
      <c r="G715" s="77" t="s">
        <v>1287</v>
      </c>
      <c r="H715" s="77"/>
      <c r="I715" s="77">
        <v>17</v>
      </c>
      <c r="J715" s="77">
        <v>20</v>
      </c>
      <c r="K715" s="77">
        <v>500</v>
      </c>
      <c r="L715" s="77">
        <v>20</v>
      </c>
      <c r="M715" s="77"/>
      <c r="N715" s="77"/>
      <c r="O715" s="77"/>
      <c r="P715" s="77" t="s">
        <v>1171</v>
      </c>
      <c r="Q715" s="77">
        <v>0</v>
      </c>
      <c r="R715" s="77">
        <v>0</v>
      </c>
      <c r="S715" s="77"/>
      <c r="T715" s="77"/>
      <c r="U715" s="77"/>
      <c r="V715" s="77"/>
      <c r="W715" s="77"/>
      <c r="X715" s="77">
        <v>20</v>
      </c>
      <c r="Y715" s="77" t="s">
        <v>1116</v>
      </c>
      <c r="Z715" s="77" t="s">
        <v>1136</v>
      </c>
      <c r="AA715" s="77" t="s">
        <v>1126</v>
      </c>
      <c r="AB715" s="77" t="s">
        <v>1127</v>
      </c>
      <c r="AC715" s="77" t="s">
        <v>1128</v>
      </c>
      <c r="AD715" s="77">
        <v>20</v>
      </c>
      <c r="AE715" s="77" t="s">
        <v>1176</v>
      </c>
      <c r="AF715" s="105"/>
    </row>
    <row r="716" spans="1:32" ht="30.75" hidden="1" thickBot="1" x14ac:dyDescent="0.3">
      <c r="A716" s="96" t="s">
        <v>1357</v>
      </c>
      <c r="B716" s="77" t="s">
        <v>370</v>
      </c>
      <c r="C716" s="77" t="s">
        <v>75</v>
      </c>
      <c r="D716" s="77" t="s">
        <v>371</v>
      </c>
      <c r="E716" s="77" t="s">
        <v>405</v>
      </c>
      <c r="F716" s="77"/>
      <c r="G716" s="77" t="s">
        <v>1122</v>
      </c>
      <c r="H716" s="77" t="s">
        <v>110</v>
      </c>
      <c r="I716" s="77">
        <v>17</v>
      </c>
      <c r="J716" s="77">
        <v>4</v>
      </c>
      <c r="K716" s="77">
        <v>50</v>
      </c>
      <c r="L716" s="77">
        <v>20</v>
      </c>
      <c r="M716" s="77"/>
      <c r="N716" s="77"/>
      <c r="O716" s="77" t="s">
        <v>218</v>
      </c>
      <c r="P716" s="77" t="s">
        <v>1171</v>
      </c>
      <c r="Q716" s="77">
        <v>0</v>
      </c>
      <c r="R716" s="77">
        <v>0</v>
      </c>
      <c r="S716" s="77"/>
      <c r="T716" s="77"/>
      <c r="U716" s="77"/>
      <c r="V716" s="77"/>
      <c r="W716" s="77" t="s">
        <v>1123</v>
      </c>
      <c r="X716" s="77">
        <v>2</v>
      </c>
      <c r="Y716" s="77" t="s">
        <v>1116</v>
      </c>
      <c r="Z716" s="77" t="s">
        <v>1136</v>
      </c>
      <c r="AA716" s="77" t="s">
        <v>1126</v>
      </c>
      <c r="AB716" s="77" t="s">
        <v>1127</v>
      </c>
      <c r="AC716" s="77" t="s">
        <v>1128</v>
      </c>
      <c r="AD716" s="77">
        <v>4</v>
      </c>
      <c r="AE716" s="77" t="s">
        <v>1172</v>
      </c>
      <c r="AF716" s="105"/>
    </row>
    <row r="717" spans="1:32" ht="30.75" hidden="1" thickBot="1" x14ac:dyDescent="0.3">
      <c r="A717" s="96" t="s">
        <v>1357</v>
      </c>
      <c r="B717" s="77" t="s">
        <v>370</v>
      </c>
      <c r="C717" s="77" t="s">
        <v>75</v>
      </c>
      <c r="D717" s="77" t="s">
        <v>371</v>
      </c>
      <c r="E717" s="77" t="s">
        <v>406</v>
      </c>
      <c r="F717" s="77"/>
      <c r="G717" s="77" t="s">
        <v>1377</v>
      </c>
      <c r="H717" s="77" t="s">
        <v>110</v>
      </c>
      <c r="I717" s="77">
        <v>17</v>
      </c>
      <c r="J717" s="77">
        <v>4</v>
      </c>
      <c r="K717" s="77">
        <v>50</v>
      </c>
      <c r="L717" s="77">
        <v>20</v>
      </c>
      <c r="M717" s="77"/>
      <c r="N717" s="77"/>
      <c r="O717" s="77" t="s">
        <v>218</v>
      </c>
      <c r="P717" s="77" t="s">
        <v>1171</v>
      </c>
      <c r="Q717" s="77">
        <v>0</v>
      </c>
      <c r="R717" s="77">
        <v>0</v>
      </c>
      <c r="S717" s="77"/>
      <c r="T717" s="77"/>
      <c r="U717" s="77"/>
      <c r="V717" s="77"/>
      <c r="W717" s="77" t="s">
        <v>1123</v>
      </c>
      <c r="X717" s="77">
        <v>2</v>
      </c>
      <c r="Y717" s="77" t="s">
        <v>1116</v>
      </c>
      <c r="Z717" s="77" t="s">
        <v>1136</v>
      </c>
      <c r="AA717" s="77" t="s">
        <v>1126</v>
      </c>
      <c r="AB717" s="77" t="s">
        <v>1127</v>
      </c>
      <c r="AC717" s="77" t="s">
        <v>1128</v>
      </c>
      <c r="AD717" s="77">
        <v>4</v>
      </c>
      <c r="AE717" s="77" t="s">
        <v>1172</v>
      </c>
      <c r="AF717" s="105"/>
    </row>
    <row r="718" spans="1:32" ht="30.75" hidden="1" thickBot="1" x14ac:dyDescent="0.3">
      <c r="A718" s="96" t="s">
        <v>1357</v>
      </c>
      <c r="B718" s="77" t="s">
        <v>370</v>
      </c>
      <c r="C718" s="77" t="s">
        <v>75</v>
      </c>
      <c r="D718" s="77" t="s">
        <v>371</v>
      </c>
      <c r="E718" s="77" t="s">
        <v>384</v>
      </c>
      <c r="F718" s="77"/>
      <c r="G718" s="77" t="s">
        <v>373</v>
      </c>
      <c r="H718" s="77" t="s">
        <v>110</v>
      </c>
      <c r="I718" s="77">
        <v>17</v>
      </c>
      <c r="J718" s="77">
        <v>8</v>
      </c>
      <c r="K718" s="77">
        <v>150</v>
      </c>
      <c r="L718" s="77">
        <v>20</v>
      </c>
      <c r="M718" s="77"/>
      <c r="N718" s="77">
        <v>1</v>
      </c>
      <c r="O718" s="77" t="s">
        <v>218</v>
      </c>
      <c r="P718" s="77" t="s">
        <v>1171</v>
      </c>
      <c r="Q718" s="77">
        <v>1</v>
      </c>
      <c r="R718" s="77">
        <v>0</v>
      </c>
      <c r="S718" s="77"/>
      <c r="T718" s="77"/>
      <c r="U718" s="77" t="s">
        <v>70</v>
      </c>
      <c r="V718" s="77"/>
      <c r="W718" s="77" t="s">
        <v>1123</v>
      </c>
      <c r="X718" s="77">
        <v>6</v>
      </c>
      <c r="Y718" s="77" t="s">
        <v>1116</v>
      </c>
      <c r="Z718" s="77" t="s">
        <v>1136</v>
      </c>
      <c r="AA718" s="77" t="s">
        <v>1126</v>
      </c>
      <c r="AB718" s="77" t="s">
        <v>1127</v>
      </c>
      <c r="AC718" s="77" t="s">
        <v>1128</v>
      </c>
      <c r="AD718" s="77">
        <v>8</v>
      </c>
      <c r="AE718" s="77" t="s">
        <v>1137</v>
      </c>
      <c r="AF718" s="105"/>
    </row>
    <row r="719" spans="1:32" ht="30.75" hidden="1" thickBot="1" x14ac:dyDescent="0.3">
      <c r="A719" s="96" t="s">
        <v>1357</v>
      </c>
      <c r="B719" s="77" t="s">
        <v>370</v>
      </c>
      <c r="C719" s="77" t="s">
        <v>75</v>
      </c>
      <c r="D719" s="77" t="s">
        <v>371</v>
      </c>
      <c r="E719" s="77" t="s">
        <v>407</v>
      </c>
      <c r="F719" s="77"/>
      <c r="G719" s="77" t="s">
        <v>1384</v>
      </c>
      <c r="H719" s="77" t="s">
        <v>110</v>
      </c>
      <c r="I719" s="77">
        <v>17</v>
      </c>
      <c r="J719" s="77">
        <v>20</v>
      </c>
      <c r="K719" s="77">
        <v>500</v>
      </c>
      <c r="L719" s="77">
        <v>20</v>
      </c>
      <c r="M719" s="77"/>
      <c r="N719" s="77"/>
      <c r="O719" s="77" t="s">
        <v>218</v>
      </c>
      <c r="P719" s="77" t="s">
        <v>1171</v>
      </c>
      <c r="Q719" s="77">
        <v>0</v>
      </c>
      <c r="R719" s="77">
        <v>0</v>
      </c>
      <c r="S719" s="77"/>
      <c r="T719" s="77"/>
      <c r="U719" s="77" t="s">
        <v>70</v>
      </c>
      <c r="V719" s="77"/>
      <c r="W719" s="77" t="s">
        <v>1123</v>
      </c>
      <c r="X719" s="77">
        <v>20</v>
      </c>
      <c r="Y719" s="77" t="s">
        <v>1116</v>
      </c>
      <c r="Z719" s="77" t="s">
        <v>1136</v>
      </c>
      <c r="AA719" s="77" t="s">
        <v>1126</v>
      </c>
      <c r="AB719" s="77" t="s">
        <v>1127</v>
      </c>
      <c r="AC719" s="77" t="s">
        <v>1128</v>
      </c>
      <c r="AD719" s="77">
        <v>20</v>
      </c>
      <c r="AE719" s="77" t="s">
        <v>1176</v>
      </c>
      <c r="AF719" s="105"/>
    </row>
    <row r="720" spans="1:32" ht="30.75" hidden="1" thickBot="1" x14ac:dyDescent="0.3">
      <c r="A720" s="96" t="s">
        <v>1357</v>
      </c>
      <c r="B720" s="77" t="s">
        <v>370</v>
      </c>
      <c r="C720" s="77" t="s">
        <v>75</v>
      </c>
      <c r="D720" s="77" t="s">
        <v>371</v>
      </c>
      <c r="E720" s="77" t="s">
        <v>409</v>
      </c>
      <c r="F720" s="77"/>
      <c r="G720" s="77" t="s">
        <v>1384</v>
      </c>
      <c r="H720" s="77" t="s">
        <v>110</v>
      </c>
      <c r="I720" s="77">
        <v>17</v>
      </c>
      <c r="J720" s="77">
        <v>12</v>
      </c>
      <c r="K720" s="77">
        <v>300</v>
      </c>
      <c r="L720" s="77">
        <v>20</v>
      </c>
      <c r="M720" s="77"/>
      <c r="N720" s="77"/>
      <c r="O720" s="77" t="s">
        <v>129</v>
      </c>
      <c r="P720" s="77" t="s">
        <v>1171</v>
      </c>
      <c r="Q720" s="77">
        <v>0</v>
      </c>
      <c r="R720" s="77">
        <v>0</v>
      </c>
      <c r="S720" s="77"/>
      <c r="T720" s="77"/>
      <c r="U720" s="77" t="s">
        <v>70</v>
      </c>
      <c r="V720" s="77"/>
      <c r="W720" s="77" t="s">
        <v>1123</v>
      </c>
      <c r="X720" s="77">
        <v>12</v>
      </c>
      <c r="Y720" s="77" t="s">
        <v>1116</v>
      </c>
      <c r="Z720" s="77" t="s">
        <v>1136</v>
      </c>
      <c r="AA720" s="77" t="s">
        <v>1126</v>
      </c>
      <c r="AB720" s="77" t="s">
        <v>1127</v>
      </c>
      <c r="AC720" s="77" t="s">
        <v>1128</v>
      </c>
      <c r="AD720" s="77">
        <v>12</v>
      </c>
      <c r="AE720" s="77" t="s">
        <v>1274</v>
      </c>
      <c r="AF720" s="105"/>
    </row>
    <row r="721" spans="1:32" ht="30.75" hidden="1" thickBot="1" x14ac:dyDescent="0.3">
      <c r="A721" s="96" t="s">
        <v>1357</v>
      </c>
      <c r="B721" s="77" t="s">
        <v>370</v>
      </c>
      <c r="C721" s="77" t="s">
        <v>75</v>
      </c>
      <c r="D721" s="77" t="s">
        <v>385</v>
      </c>
      <c r="E721" s="77" t="s">
        <v>73</v>
      </c>
      <c r="F721" s="77"/>
      <c r="G721" s="77" t="s">
        <v>514</v>
      </c>
      <c r="H721" s="77" t="s">
        <v>110</v>
      </c>
      <c r="I721" s="77">
        <v>17</v>
      </c>
      <c r="J721" s="77" t="e">
        <v>#N/A</v>
      </c>
      <c r="K721" s="77" t="s">
        <v>1361</v>
      </c>
      <c r="L721" s="77">
        <v>20</v>
      </c>
      <c r="M721" s="77"/>
      <c r="N721" s="77"/>
      <c r="O721" s="77" t="s">
        <v>218</v>
      </c>
      <c r="P721" s="77"/>
      <c r="Q721" s="77">
        <v>0</v>
      </c>
      <c r="R721" s="77">
        <v>0</v>
      </c>
      <c r="S721" s="77"/>
      <c r="T721" s="77"/>
      <c r="U721" s="77" t="s">
        <v>115</v>
      </c>
      <c r="V721" s="77"/>
      <c r="W721" s="77" t="s">
        <v>1123</v>
      </c>
      <c r="X721" s="77" t="s">
        <v>1291</v>
      </c>
      <c r="Y721" s="77" t="s">
        <v>1116</v>
      </c>
      <c r="Z721" s="77"/>
      <c r="AA721" s="77"/>
      <c r="AB721" s="77"/>
      <c r="AC721" s="77"/>
      <c r="AD721" s="77"/>
      <c r="AE721" s="77"/>
      <c r="AF721" s="105"/>
    </row>
    <row r="722" spans="1:32" ht="30.75" hidden="1" thickBot="1" x14ac:dyDescent="0.3">
      <c r="A722" s="96" t="s">
        <v>1357</v>
      </c>
      <c r="B722" s="77" t="s">
        <v>370</v>
      </c>
      <c r="C722" s="77" t="s">
        <v>75</v>
      </c>
      <c r="D722" s="77" t="s">
        <v>385</v>
      </c>
      <c r="E722" s="77" t="s">
        <v>83</v>
      </c>
      <c r="F722" s="77" t="s">
        <v>1298</v>
      </c>
      <c r="G722" s="77" t="s">
        <v>386</v>
      </c>
      <c r="H722" s="77" t="s">
        <v>110</v>
      </c>
      <c r="I722" s="77">
        <v>17</v>
      </c>
      <c r="J722" s="77">
        <v>20</v>
      </c>
      <c r="K722" s="77">
        <v>500</v>
      </c>
      <c r="L722" s="77">
        <v>20</v>
      </c>
      <c r="M722" s="77"/>
      <c r="N722" s="77"/>
      <c r="O722" s="77" t="s">
        <v>218</v>
      </c>
      <c r="P722" s="77" t="s">
        <v>1171</v>
      </c>
      <c r="Q722" s="77">
        <v>0</v>
      </c>
      <c r="R722" s="77">
        <v>2</v>
      </c>
      <c r="S722" s="77" t="s">
        <v>1123</v>
      </c>
      <c r="T722" s="77">
        <v>2</v>
      </c>
      <c r="U722" s="77" t="s">
        <v>115</v>
      </c>
      <c r="V722" s="77"/>
      <c r="W722" s="77" t="s">
        <v>1123</v>
      </c>
      <c r="X722" s="77">
        <v>40</v>
      </c>
      <c r="Y722" s="77" t="s">
        <v>1116</v>
      </c>
      <c r="Z722" s="77" t="s">
        <v>1136</v>
      </c>
      <c r="AA722" s="77" t="s">
        <v>1126</v>
      </c>
      <c r="AB722" s="77" t="s">
        <v>1127</v>
      </c>
      <c r="AC722" s="77" t="s">
        <v>1128</v>
      </c>
      <c r="AD722" s="77">
        <v>20</v>
      </c>
      <c r="AE722" s="77" t="s">
        <v>1176</v>
      </c>
      <c r="AF722" s="105"/>
    </row>
    <row r="723" spans="1:32" ht="30.75" hidden="1" thickBot="1" x14ac:dyDescent="0.3">
      <c r="A723" s="96" t="s">
        <v>1357</v>
      </c>
      <c r="B723" s="77" t="s">
        <v>370</v>
      </c>
      <c r="C723" s="77" t="s">
        <v>75</v>
      </c>
      <c r="D723" s="77" t="s">
        <v>385</v>
      </c>
      <c r="E723" s="77" t="s">
        <v>75</v>
      </c>
      <c r="F723" s="77" t="s">
        <v>1247</v>
      </c>
      <c r="G723" s="77" t="s">
        <v>387</v>
      </c>
      <c r="H723" s="77" t="s">
        <v>110</v>
      </c>
      <c r="I723" s="77">
        <v>17</v>
      </c>
      <c r="J723" s="77">
        <v>4</v>
      </c>
      <c r="K723" s="77">
        <v>50</v>
      </c>
      <c r="L723" s="77">
        <v>20</v>
      </c>
      <c r="M723" s="77"/>
      <c r="N723" s="77"/>
      <c r="O723" s="77" t="s">
        <v>218</v>
      </c>
      <c r="P723" s="77" t="s">
        <v>1171</v>
      </c>
      <c r="Q723" s="77">
        <v>0</v>
      </c>
      <c r="R723" s="77">
        <v>2</v>
      </c>
      <c r="S723" s="77" t="s">
        <v>1123</v>
      </c>
      <c r="T723" s="77">
        <v>2</v>
      </c>
      <c r="U723" s="77"/>
      <c r="V723" s="77" t="s">
        <v>76</v>
      </c>
      <c r="W723" s="77" t="s">
        <v>1123</v>
      </c>
      <c r="X723" s="77">
        <v>4</v>
      </c>
      <c r="Y723" s="77" t="s">
        <v>1116</v>
      </c>
      <c r="Z723" s="77" t="s">
        <v>1136</v>
      </c>
      <c r="AA723" s="77" t="s">
        <v>1126</v>
      </c>
      <c r="AB723" s="77" t="s">
        <v>1127</v>
      </c>
      <c r="AC723" s="77" t="s">
        <v>1128</v>
      </c>
      <c r="AD723" s="77">
        <v>4</v>
      </c>
      <c r="AE723" s="77" t="s">
        <v>1172</v>
      </c>
      <c r="AF723" s="105"/>
    </row>
    <row r="724" spans="1:32" ht="30.75" hidden="1" thickBot="1" x14ac:dyDescent="0.3">
      <c r="A724" s="96" t="s">
        <v>1357</v>
      </c>
      <c r="B724" s="77" t="s">
        <v>370</v>
      </c>
      <c r="C724" s="77" t="s">
        <v>75</v>
      </c>
      <c r="D724" s="77" t="s">
        <v>385</v>
      </c>
      <c r="E724" s="77" t="s">
        <v>70</v>
      </c>
      <c r="F724" s="77" t="s">
        <v>1364</v>
      </c>
      <c r="G724" s="77" t="s">
        <v>387</v>
      </c>
      <c r="H724" s="77" t="s">
        <v>110</v>
      </c>
      <c r="I724" s="77">
        <v>17</v>
      </c>
      <c r="J724" s="77">
        <v>4</v>
      </c>
      <c r="K724" s="77">
        <v>50</v>
      </c>
      <c r="L724" s="77">
        <v>20</v>
      </c>
      <c r="M724" s="77"/>
      <c r="N724" s="77"/>
      <c r="O724" s="77" t="s">
        <v>218</v>
      </c>
      <c r="P724" s="77" t="s">
        <v>1171</v>
      </c>
      <c r="Q724" s="77">
        <v>0</v>
      </c>
      <c r="R724" s="77">
        <v>2</v>
      </c>
      <c r="S724" s="77" t="s">
        <v>1123</v>
      </c>
      <c r="T724" s="77">
        <v>2</v>
      </c>
      <c r="U724" s="77"/>
      <c r="V724" s="77" t="s">
        <v>76</v>
      </c>
      <c r="W724" s="77" t="s">
        <v>1123</v>
      </c>
      <c r="X724" s="77">
        <v>4</v>
      </c>
      <c r="Y724" s="77" t="s">
        <v>1116</v>
      </c>
      <c r="Z724" s="77" t="s">
        <v>1136</v>
      </c>
      <c r="AA724" s="77" t="s">
        <v>1126</v>
      </c>
      <c r="AB724" s="77" t="s">
        <v>1127</v>
      </c>
      <c r="AC724" s="77" t="s">
        <v>1128</v>
      </c>
      <c r="AD724" s="77">
        <v>4</v>
      </c>
      <c r="AE724" s="77" t="s">
        <v>1172</v>
      </c>
      <c r="AF724" s="105"/>
    </row>
    <row r="725" spans="1:32" ht="30.75" hidden="1" thickBot="1" x14ac:dyDescent="0.3">
      <c r="A725" s="96" t="s">
        <v>1357</v>
      </c>
      <c r="B725" s="77" t="s">
        <v>370</v>
      </c>
      <c r="C725" s="77" t="s">
        <v>75</v>
      </c>
      <c r="D725" s="77" t="s">
        <v>385</v>
      </c>
      <c r="E725" s="77" t="s">
        <v>76</v>
      </c>
      <c r="F725" s="77" t="s">
        <v>1365</v>
      </c>
      <c r="G725" s="77" t="s">
        <v>387</v>
      </c>
      <c r="H725" s="77" t="s">
        <v>110</v>
      </c>
      <c r="I725" s="77">
        <v>17</v>
      </c>
      <c r="J725" s="77">
        <v>4</v>
      </c>
      <c r="K725" s="77">
        <v>50</v>
      </c>
      <c r="L725" s="77">
        <v>20</v>
      </c>
      <c r="M725" s="77"/>
      <c r="N725" s="77"/>
      <c r="O725" s="77" t="s">
        <v>218</v>
      </c>
      <c r="P725" s="77" t="s">
        <v>1171</v>
      </c>
      <c r="Q725" s="77">
        <v>0</v>
      </c>
      <c r="R725" s="77">
        <v>2</v>
      </c>
      <c r="S725" s="77" t="s">
        <v>1123</v>
      </c>
      <c r="T725" s="77">
        <v>2</v>
      </c>
      <c r="U725" s="77"/>
      <c r="V725" s="77" t="s">
        <v>76</v>
      </c>
      <c r="W725" s="77" t="s">
        <v>1123</v>
      </c>
      <c r="X725" s="77">
        <v>4</v>
      </c>
      <c r="Y725" s="77" t="s">
        <v>1116</v>
      </c>
      <c r="Z725" s="77" t="s">
        <v>1136</v>
      </c>
      <c r="AA725" s="77" t="s">
        <v>1126</v>
      </c>
      <c r="AB725" s="77" t="s">
        <v>1127</v>
      </c>
      <c r="AC725" s="77" t="s">
        <v>1128</v>
      </c>
      <c r="AD725" s="77">
        <v>4</v>
      </c>
      <c r="AE725" s="77" t="s">
        <v>1172</v>
      </c>
      <c r="AF725" s="105"/>
    </row>
    <row r="726" spans="1:32" ht="30.75" hidden="1" thickBot="1" x14ac:dyDescent="0.3">
      <c r="A726" s="96" t="s">
        <v>1357</v>
      </c>
      <c r="B726" s="77" t="s">
        <v>370</v>
      </c>
      <c r="C726" s="77" t="s">
        <v>75</v>
      </c>
      <c r="D726" s="77" t="s">
        <v>385</v>
      </c>
      <c r="E726" s="77" t="s">
        <v>81</v>
      </c>
      <c r="F726" s="77" t="s">
        <v>1366</v>
      </c>
      <c r="G726" s="77" t="s">
        <v>387</v>
      </c>
      <c r="H726" s="77" t="s">
        <v>110</v>
      </c>
      <c r="I726" s="77">
        <v>17</v>
      </c>
      <c r="J726" s="77">
        <v>4</v>
      </c>
      <c r="K726" s="77">
        <v>50</v>
      </c>
      <c r="L726" s="77">
        <v>20</v>
      </c>
      <c r="M726" s="77"/>
      <c r="N726" s="77"/>
      <c r="O726" s="77" t="s">
        <v>218</v>
      </c>
      <c r="P726" s="77" t="s">
        <v>1171</v>
      </c>
      <c r="Q726" s="77">
        <v>0</v>
      </c>
      <c r="R726" s="77">
        <v>2</v>
      </c>
      <c r="S726" s="77" t="s">
        <v>1123</v>
      </c>
      <c r="T726" s="77">
        <v>2</v>
      </c>
      <c r="U726" s="77"/>
      <c r="V726" s="77" t="s">
        <v>76</v>
      </c>
      <c r="W726" s="77" t="s">
        <v>1123</v>
      </c>
      <c r="X726" s="77">
        <v>4</v>
      </c>
      <c r="Y726" s="77" t="s">
        <v>1116</v>
      </c>
      <c r="Z726" s="77" t="s">
        <v>1136</v>
      </c>
      <c r="AA726" s="77" t="s">
        <v>1126</v>
      </c>
      <c r="AB726" s="77" t="s">
        <v>1127</v>
      </c>
      <c r="AC726" s="77" t="s">
        <v>1128</v>
      </c>
      <c r="AD726" s="77">
        <v>4</v>
      </c>
      <c r="AE726" s="77" t="s">
        <v>1172</v>
      </c>
      <c r="AF726" s="105"/>
    </row>
    <row r="727" spans="1:32" ht="30.75" hidden="1" thickBot="1" x14ac:dyDescent="0.3">
      <c r="A727" s="96" t="s">
        <v>1357</v>
      </c>
      <c r="B727" s="77" t="s">
        <v>370</v>
      </c>
      <c r="C727" s="77" t="s">
        <v>75</v>
      </c>
      <c r="D727" s="77" t="s">
        <v>385</v>
      </c>
      <c r="E727" s="77" t="s">
        <v>82</v>
      </c>
      <c r="F727" s="77" t="s">
        <v>1367</v>
      </c>
      <c r="G727" s="77" t="s">
        <v>387</v>
      </c>
      <c r="H727" s="77" t="s">
        <v>110</v>
      </c>
      <c r="I727" s="77">
        <v>17</v>
      </c>
      <c r="J727" s="77">
        <v>4</v>
      </c>
      <c r="K727" s="77">
        <v>50</v>
      </c>
      <c r="L727" s="77">
        <v>20</v>
      </c>
      <c r="M727" s="77"/>
      <c r="N727" s="77"/>
      <c r="O727" s="77" t="s">
        <v>218</v>
      </c>
      <c r="P727" s="77" t="s">
        <v>1171</v>
      </c>
      <c r="Q727" s="77">
        <v>0</v>
      </c>
      <c r="R727" s="77">
        <v>2</v>
      </c>
      <c r="S727" s="77" t="s">
        <v>1123</v>
      </c>
      <c r="T727" s="77">
        <v>2</v>
      </c>
      <c r="U727" s="77"/>
      <c r="V727" s="77" t="s">
        <v>76</v>
      </c>
      <c r="W727" s="77" t="s">
        <v>1123</v>
      </c>
      <c r="X727" s="77">
        <v>4</v>
      </c>
      <c r="Y727" s="77" t="s">
        <v>1116</v>
      </c>
      <c r="Z727" s="77" t="s">
        <v>1136</v>
      </c>
      <c r="AA727" s="77" t="s">
        <v>1126</v>
      </c>
      <c r="AB727" s="77" t="s">
        <v>1127</v>
      </c>
      <c r="AC727" s="77" t="s">
        <v>1128</v>
      </c>
      <c r="AD727" s="77">
        <v>4</v>
      </c>
      <c r="AE727" s="77" t="s">
        <v>1172</v>
      </c>
      <c r="AF727" s="105"/>
    </row>
    <row r="728" spans="1:32" ht="30.75" hidden="1" thickBot="1" x14ac:dyDescent="0.3">
      <c r="A728" s="96" t="s">
        <v>1357</v>
      </c>
      <c r="B728" s="77" t="s">
        <v>370</v>
      </c>
      <c r="C728" s="77" t="s">
        <v>75</v>
      </c>
      <c r="D728" s="77" t="s">
        <v>385</v>
      </c>
      <c r="E728" s="77" t="s">
        <v>112</v>
      </c>
      <c r="F728" s="77"/>
      <c r="G728" s="77" t="s">
        <v>388</v>
      </c>
      <c r="H728" s="77" t="s">
        <v>110</v>
      </c>
      <c r="I728" s="77">
        <v>17</v>
      </c>
      <c r="J728" s="77">
        <v>4</v>
      </c>
      <c r="K728" s="77">
        <v>50</v>
      </c>
      <c r="L728" s="77">
        <v>20</v>
      </c>
      <c r="M728" s="77"/>
      <c r="N728" s="77"/>
      <c r="O728" s="77" t="s">
        <v>218</v>
      </c>
      <c r="P728" s="77" t="s">
        <v>1171</v>
      </c>
      <c r="Q728" s="77">
        <v>0</v>
      </c>
      <c r="R728" s="77">
        <v>1</v>
      </c>
      <c r="S728" s="77" t="s">
        <v>1123</v>
      </c>
      <c r="T728" s="77">
        <v>1</v>
      </c>
      <c r="U728" s="77"/>
      <c r="V728" s="77" t="s">
        <v>76</v>
      </c>
      <c r="W728" s="77" t="s">
        <v>1123</v>
      </c>
      <c r="X728" s="77">
        <v>2</v>
      </c>
      <c r="Y728" s="77" t="s">
        <v>1116</v>
      </c>
      <c r="Z728" s="77" t="s">
        <v>1136</v>
      </c>
      <c r="AA728" s="77" t="s">
        <v>1126</v>
      </c>
      <c r="AB728" s="77" t="s">
        <v>1127</v>
      </c>
      <c r="AC728" s="77" t="s">
        <v>1128</v>
      </c>
      <c r="AD728" s="77">
        <v>4</v>
      </c>
      <c r="AE728" s="77" t="s">
        <v>1172</v>
      </c>
      <c r="AF728" s="105"/>
    </row>
    <row r="729" spans="1:32" ht="30.75" hidden="1" thickBot="1" x14ac:dyDescent="0.3">
      <c r="A729" s="96" t="s">
        <v>1357</v>
      </c>
      <c r="B729" s="77" t="s">
        <v>370</v>
      </c>
      <c r="C729" s="77" t="s">
        <v>75</v>
      </c>
      <c r="D729" s="77" t="s">
        <v>385</v>
      </c>
      <c r="E729" s="77" t="s">
        <v>105</v>
      </c>
      <c r="F729" s="77" t="s">
        <v>1368</v>
      </c>
      <c r="G729" s="77" t="s">
        <v>388</v>
      </c>
      <c r="H729" s="77" t="s">
        <v>110</v>
      </c>
      <c r="I729" s="77">
        <v>17</v>
      </c>
      <c r="J729" s="77">
        <v>20</v>
      </c>
      <c r="K729" s="77">
        <v>500</v>
      </c>
      <c r="L729" s="77">
        <v>20</v>
      </c>
      <c r="M729" s="77"/>
      <c r="N729" s="77"/>
      <c r="O729" s="77" t="s">
        <v>218</v>
      </c>
      <c r="P729" s="77" t="s">
        <v>1171</v>
      </c>
      <c r="Q729" s="77">
        <v>0</v>
      </c>
      <c r="R729" s="77">
        <v>1</v>
      </c>
      <c r="S729" s="77" t="s">
        <v>1123</v>
      </c>
      <c r="T729" s="77">
        <v>1</v>
      </c>
      <c r="U729" s="77" t="s">
        <v>115</v>
      </c>
      <c r="V729" s="77"/>
      <c r="W729" s="77" t="s">
        <v>1123</v>
      </c>
      <c r="X729" s="77">
        <v>20</v>
      </c>
      <c r="Y729" s="77" t="s">
        <v>1116</v>
      </c>
      <c r="Z729" s="77" t="s">
        <v>1136</v>
      </c>
      <c r="AA729" s="77" t="s">
        <v>1126</v>
      </c>
      <c r="AB729" s="77" t="s">
        <v>1127</v>
      </c>
      <c r="AC729" s="77" t="s">
        <v>1128</v>
      </c>
      <c r="AD729" s="77">
        <v>20</v>
      </c>
      <c r="AE729" s="77" t="s">
        <v>1176</v>
      </c>
      <c r="AF729" s="105"/>
    </row>
    <row r="730" spans="1:32" ht="30.75" hidden="1" thickBot="1" x14ac:dyDescent="0.3">
      <c r="A730" s="96" t="s">
        <v>1357</v>
      </c>
      <c r="B730" s="77" t="s">
        <v>370</v>
      </c>
      <c r="C730" s="77" t="s">
        <v>75</v>
      </c>
      <c r="D730" s="77" t="s">
        <v>385</v>
      </c>
      <c r="E730" s="77" t="s">
        <v>106</v>
      </c>
      <c r="F730" s="77" t="s">
        <v>1246</v>
      </c>
      <c r="G730" s="77" t="s">
        <v>1287</v>
      </c>
      <c r="H730" s="77"/>
      <c r="I730" s="77">
        <v>17</v>
      </c>
      <c r="J730" s="77">
        <v>16</v>
      </c>
      <c r="K730" s="77">
        <v>250</v>
      </c>
      <c r="L730" s="77">
        <v>50</v>
      </c>
      <c r="M730" s="77"/>
      <c r="N730" s="77"/>
      <c r="O730" s="77"/>
      <c r="P730" s="77" t="s">
        <v>1206</v>
      </c>
      <c r="Q730" s="77">
        <v>0</v>
      </c>
      <c r="R730" s="77">
        <v>0</v>
      </c>
      <c r="S730" s="77"/>
      <c r="T730" s="77"/>
      <c r="U730" s="77"/>
      <c r="V730" s="77"/>
      <c r="W730" s="77"/>
      <c r="X730" s="77">
        <v>10</v>
      </c>
      <c r="Y730" s="77" t="s">
        <v>1116</v>
      </c>
      <c r="Z730" s="77" t="s">
        <v>1125</v>
      </c>
      <c r="AA730" s="77" t="s">
        <v>1126</v>
      </c>
      <c r="AB730" s="77" t="s">
        <v>1127</v>
      </c>
      <c r="AC730" s="77" t="s">
        <v>1128</v>
      </c>
      <c r="AD730" s="77">
        <v>16</v>
      </c>
      <c r="AE730" s="77" t="s">
        <v>1329</v>
      </c>
      <c r="AF730" s="105"/>
    </row>
    <row r="731" spans="1:32" ht="30.75" hidden="1" thickBot="1" x14ac:dyDescent="0.3">
      <c r="A731" s="96" t="s">
        <v>1357</v>
      </c>
      <c r="B731" s="77" t="s">
        <v>370</v>
      </c>
      <c r="C731" s="77" t="s">
        <v>75</v>
      </c>
      <c r="D731" s="77" t="s">
        <v>385</v>
      </c>
      <c r="E731" s="77" t="s">
        <v>107</v>
      </c>
      <c r="F731" s="77" t="s">
        <v>1370</v>
      </c>
      <c r="G731" s="77" t="s">
        <v>1287</v>
      </c>
      <c r="H731" s="77"/>
      <c r="I731" s="77">
        <v>17</v>
      </c>
      <c r="J731" s="77">
        <v>4</v>
      </c>
      <c r="K731" s="77">
        <v>25</v>
      </c>
      <c r="L731" s="77">
        <v>50</v>
      </c>
      <c r="M731" s="77"/>
      <c r="N731" s="77"/>
      <c r="O731" s="77"/>
      <c r="P731" s="77" t="s">
        <v>1206</v>
      </c>
      <c r="Q731" s="77">
        <v>0</v>
      </c>
      <c r="R731" s="77">
        <v>0</v>
      </c>
      <c r="S731" s="77"/>
      <c r="T731" s="77"/>
      <c r="U731" s="77"/>
      <c r="V731" s="77"/>
      <c r="W731" s="77"/>
      <c r="X731" s="77">
        <v>1</v>
      </c>
      <c r="Y731" s="77" t="s">
        <v>1116</v>
      </c>
      <c r="Z731" s="77" t="s">
        <v>1125</v>
      </c>
      <c r="AA731" s="77" t="s">
        <v>1126</v>
      </c>
      <c r="AB731" s="77" t="s">
        <v>1127</v>
      </c>
      <c r="AC731" s="77" t="s">
        <v>1128</v>
      </c>
      <c r="AD731" s="77">
        <v>4</v>
      </c>
      <c r="AE731" s="77" t="s">
        <v>1201</v>
      </c>
      <c r="AF731" s="105"/>
    </row>
    <row r="732" spans="1:32" ht="30.75" hidden="1" thickBot="1" x14ac:dyDescent="0.3">
      <c r="A732" s="96" t="s">
        <v>1357</v>
      </c>
      <c r="B732" s="77" t="s">
        <v>370</v>
      </c>
      <c r="C732" s="77" t="s">
        <v>75</v>
      </c>
      <c r="D732" s="77" t="s">
        <v>385</v>
      </c>
      <c r="E732" s="77" t="s">
        <v>108</v>
      </c>
      <c r="F732" s="77"/>
      <c r="G732" s="77" t="s">
        <v>1385</v>
      </c>
      <c r="H732" s="77" t="s">
        <v>110</v>
      </c>
      <c r="I732" s="77">
        <v>17</v>
      </c>
      <c r="J732" s="77" t="e">
        <v>#N/A</v>
      </c>
      <c r="K732" s="77" t="s">
        <v>1361</v>
      </c>
      <c r="L732" s="77">
        <v>20</v>
      </c>
      <c r="M732" s="77"/>
      <c r="N732" s="77"/>
      <c r="O732" s="77" t="s">
        <v>218</v>
      </c>
      <c r="P732" s="77" t="s">
        <v>1171</v>
      </c>
      <c r="Q732" s="77">
        <v>0</v>
      </c>
      <c r="R732" s="77">
        <v>0</v>
      </c>
      <c r="S732" s="77"/>
      <c r="T732" s="77"/>
      <c r="U732" s="77" t="s">
        <v>115</v>
      </c>
      <c r="V732" s="77" t="s">
        <v>76</v>
      </c>
      <c r="W732" s="77" t="s">
        <v>1123</v>
      </c>
      <c r="X732" s="77" t="s">
        <v>1291</v>
      </c>
      <c r="Y732" s="77" t="s">
        <v>1116</v>
      </c>
      <c r="Z732" s="77" t="s">
        <v>1136</v>
      </c>
      <c r="AA732" s="77" t="s">
        <v>1126</v>
      </c>
      <c r="AB732" s="77" t="s">
        <v>1127</v>
      </c>
      <c r="AC732" s="77" t="s">
        <v>1128</v>
      </c>
      <c r="AD732" s="77"/>
      <c r="AE732" s="77"/>
      <c r="AF732" s="105"/>
    </row>
    <row r="733" spans="1:32" ht="30.75" hidden="1" thickBot="1" x14ac:dyDescent="0.3">
      <c r="A733" s="96" t="s">
        <v>1357</v>
      </c>
      <c r="B733" s="77" t="s">
        <v>370</v>
      </c>
      <c r="C733" s="77" t="s">
        <v>75</v>
      </c>
      <c r="D733" s="77" t="s">
        <v>385</v>
      </c>
      <c r="E733" s="77" t="s">
        <v>109</v>
      </c>
      <c r="F733" s="77"/>
      <c r="G733" s="77" t="s">
        <v>389</v>
      </c>
      <c r="H733" s="77" t="s">
        <v>110</v>
      </c>
      <c r="I733" s="77">
        <v>17</v>
      </c>
      <c r="J733" s="77">
        <v>4</v>
      </c>
      <c r="K733" s="77">
        <v>50</v>
      </c>
      <c r="L733" s="77">
        <v>20</v>
      </c>
      <c r="M733" s="77"/>
      <c r="N733" s="77"/>
      <c r="O733" s="77" t="s">
        <v>218</v>
      </c>
      <c r="P733" s="77" t="s">
        <v>1171</v>
      </c>
      <c r="Q733" s="77">
        <v>0</v>
      </c>
      <c r="R733" s="77">
        <v>1</v>
      </c>
      <c r="S733" s="77" t="s">
        <v>1123</v>
      </c>
      <c r="T733" s="77">
        <v>1</v>
      </c>
      <c r="U733" s="77" t="s">
        <v>115</v>
      </c>
      <c r="V733" s="77" t="s">
        <v>76</v>
      </c>
      <c r="W733" s="77" t="s">
        <v>1123</v>
      </c>
      <c r="X733" s="77">
        <v>2</v>
      </c>
      <c r="Y733" s="77" t="s">
        <v>1116</v>
      </c>
      <c r="Z733" s="77" t="s">
        <v>1136</v>
      </c>
      <c r="AA733" s="77" t="s">
        <v>1126</v>
      </c>
      <c r="AB733" s="77" t="s">
        <v>1127</v>
      </c>
      <c r="AC733" s="77" t="s">
        <v>1128</v>
      </c>
      <c r="AD733" s="77">
        <v>4</v>
      </c>
      <c r="AE733" s="77" t="s">
        <v>1172</v>
      </c>
      <c r="AF733" s="105"/>
    </row>
    <row r="734" spans="1:32" ht="30.75" hidden="1" thickBot="1" x14ac:dyDescent="0.3">
      <c r="A734" s="96" t="s">
        <v>1357</v>
      </c>
      <c r="B734" s="77" t="s">
        <v>370</v>
      </c>
      <c r="C734" s="77" t="s">
        <v>75</v>
      </c>
      <c r="D734" s="77" t="s">
        <v>385</v>
      </c>
      <c r="E734" s="77" t="s">
        <v>110</v>
      </c>
      <c r="F734" s="77" t="s">
        <v>1372</v>
      </c>
      <c r="G734" s="77" t="s">
        <v>389</v>
      </c>
      <c r="H734" s="77" t="s">
        <v>110</v>
      </c>
      <c r="I734" s="77">
        <v>17</v>
      </c>
      <c r="J734" s="77">
        <v>4</v>
      </c>
      <c r="K734" s="77">
        <v>50</v>
      </c>
      <c r="L734" s="77">
        <v>20</v>
      </c>
      <c r="M734" s="77"/>
      <c r="N734" s="77"/>
      <c r="O734" s="77" t="s">
        <v>218</v>
      </c>
      <c r="P734" s="77" t="s">
        <v>1171</v>
      </c>
      <c r="Q734" s="77">
        <v>0</v>
      </c>
      <c r="R734" s="77">
        <v>1</v>
      </c>
      <c r="S734" s="77" t="s">
        <v>1123</v>
      </c>
      <c r="T734" s="77">
        <v>1</v>
      </c>
      <c r="U734" s="77" t="s">
        <v>115</v>
      </c>
      <c r="V734" s="77" t="s">
        <v>76</v>
      </c>
      <c r="W734" s="77" t="s">
        <v>1123</v>
      </c>
      <c r="X734" s="77">
        <v>2</v>
      </c>
      <c r="Y734" s="77" t="s">
        <v>1116</v>
      </c>
      <c r="Z734" s="77" t="s">
        <v>1136</v>
      </c>
      <c r="AA734" s="77" t="s">
        <v>1126</v>
      </c>
      <c r="AB734" s="77" t="s">
        <v>1127</v>
      </c>
      <c r="AC734" s="77" t="s">
        <v>1128</v>
      </c>
      <c r="AD734" s="77">
        <v>4</v>
      </c>
      <c r="AE734" s="77" t="s">
        <v>1172</v>
      </c>
      <c r="AF734" s="105"/>
    </row>
    <row r="735" spans="1:32" ht="30.75" hidden="1" thickBot="1" x14ac:dyDescent="0.3">
      <c r="A735" s="96" t="s">
        <v>1357</v>
      </c>
      <c r="B735" s="77" t="s">
        <v>370</v>
      </c>
      <c r="C735" s="77" t="s">
        <v>75</v>
      </c>
      <c r="D735" s="77" t="s">
        <v>385</v>
      </c>
      <c r="E735" s="77" t="s">
        <v>111</v>
      </c>
      <c r="F735" s="77" t="s">
        <v>1373</v>
      </c>
      <c r="G735" s="77" t="s">
        <v>389</v>
      </c>
      <c r="H735" s="77" t="s">
        <v>110</v>
      </c>
      <c r="I735" s="77">
        <v>17</v>
      </c>
      <c r="J735" s="77">
        <v>4</v>
      </c>
      <c r="K735" s="77">
        <v>50</v>
      </c>
      <c r="L735" s="77">
        <v>20</v>
      </c>
      <c r="M735" s="77"/>
      <c r="N735" s="77"/>
      <c r="O735" s="77" t="s">
        <v>218</v>
      </c>
      <c r="P735" s="77" t="s">
        <v>1171</v>
      </c>
      <c r="Q735" s="77">
        <v>0</v>
      </c>
      <c r="R735" s="77">
        <v>1</v>
      </c>
      <c r="S735" s="77" t="s">
        <v>1123</v>
      </c>
      <c r="T735" s="77">
        <v>1</v>
      </c>
      <c r="U735" s="77" t="s">
        <v>115</v>
      </c>
      <c r="V735" s="77" t="s">
        <v>76</v>
      </c>
      <c r="W735" s="77" t="s">
        <v>1123</v>
      </c>
      <c r="X735" s="77">
        <v>2</v>
      </c>
      <c r="Y735" s="77" t="s">
        <v>1116</v>
      </c>
      <c r="Z735" s="77" t="s">
        <v>1136</v>
      </c>
      <c r="AA735" s="77" t="s">
        <v>1126</v>
      </c>
      <c r="AB735" s="77" t="s">
        <v>1127</v>
      </c>
      <c r="AC735" s="77" t="s">
        <v>1128</v>
      </c>
      <c r="AD735" s="77">
        <v>4</v>
      </c>
      <c r="AE735" s="77" t="s">
        <v>1172</v>
      </c>
      <c r="AF735" s="105"/>
    </row>
    <row r="736" spans="1:32" ht="30.75" hidden="1" thickBot="1" x14ac:dyDescent="0.3">
      <c r="A736" s="96" t="s">
        <v>1357</v>
      </c>
      <c r="B736" s="77" t="s">
        <v>370</v>
      </c>
      <c r="C736" s="77" t="s">
        <v>75</v>
      </c>
      <c r="D736" s="77" t="s">
        <v>385</v>
      </c>
      <c r="E736" s="77" t="s">
        <v>113</v>
      </c>
      <c r="F736" s="77" t="s">
        <v>1374</v>
      </c>
      <c r="G736" s="77" t="s">
        <v>389</v>
      </c>
      <c r="H736" s="77" t="s">
        <v>110</v>
      </c>
      <c r="I736" s="77">
        <v>17</v>
      </c>
      <c r="J736" s="77">
        <v>4</v>
      </c>
      <c r="K736" s="77">
        <v>50</v>
      </c>
      <c r="L736" s="77">
        <v>20</v>
      </c>
      <c r="M736" s="77"/>
      <c r="N736" s="77"/>
      <c r="O736" s="77" t="s">
        <v>218</v>
      </c>
      <c r="P736" s="77" t="s">
        <v>1171</v>
      </c>
      <c r="Q736" s="77">
        <v>0</v>
      </c>
      <c r="R736" s="77">
        <v>1</v>
      </c>
      <c r="S736" s="77" t="s">
        <v>1123</v>
      </c>
      <c r="T736" s="77">
        <v>1</v>
      </c>
      <c r="U736" s="77" t="s">
        <v>115</v>
      </c>
      <c r="V736" s="77" t="s">
        <v>76</v>
      </c>
      <c r="W736" s="77" t="s">
        <v>1123</v>
      </c>
      <c r="X736" s="77">
        <v>2</v>
      </c>
      <c r="Y736" s="77" t="s">
        <v>1116</v>
      </c>
      <c r="Z736" s="77" t="s">
        <v>1136</v>
      </c>
      <c r="AA736" s="77" t="s">
        <v>1126</v>
      </c>
      <c r="AB736" s="77" t="s">
        <v>1127</v>
      </c>
      <c r="AC736" s="77" t="s">
        <v>1128</v>
      </c>
      <c r="AD736" s="77">
        <v>4</v>
      </c>
      <c r="AE736" s="77" t="s">
        <v>1172</v>
      </c>
      <c r="AF736" s="105"/>
    </row>
    <row r="737" spans="1:32" ht="30.75" hidden="1" thickBot="1" x14ac:dyDescent="0.3">
      <c r="A737" s="96" t="s">
        <v>1357</v>
      </c>
      <c r="B737" s="77" t="s">
        <v>370</v>
      </c>
      <c r="C737" s="77" t="s">
        <v>75</v>
      </c>
      <c r="D737" s="77" t="s">
        <v>385</v>
      </c>
      <c r="E737" s="77" t="s">
        <v>114</v>
      </c>
      <c r="F737" s="77" t="s">
        <v>1375</v>
      </c>
      <c r="G737" s="77" t="s">
        <v>389</v>
      </c>
      <c r="H737" s="77" t="s">
        <v>110</v>
      </c>
      <c r="I737" s="77">
        <v>17</v>
      </c>
      <c r="J737" s="77">
        <v>4</v>
      </c>
      <c r="K737" s="77">
        <v>50</v>
      </c>
      <c r="L737" s="77">
        <v>20</v>
      </c>
      <c r="M737" s="77"/>
      <c r="N737" s="77"/>
      <c r="O737" s="77" t="s">
        <v>218</v>
      </c>
      <c r="P737" s="77" t="s">
        <v>1171</v>
      </c>
      <c r="Q737" s="77">
        <v>0</v>
      </c>
      <c r="R737" s="77">
        <v>1</v>
      </c>
      <c r="S737" s="77" t="s">
        <v>1123</v>
      </c>
      <c r="T737" s="77">
        <v>1</v>
      </c>
      <c r="U737" s="77" t="s">
        <v>115</v>
      </c>
      <c r="V737" s="77" t="s">
        <v>76</v>
      </c>
      <c r="W737" s="77" t="s">
        <v>1123</v>
      </c>
      <c r="X737" s="77">
        <v>2</v>
      </c>
      <c r="Y737" s="77" t="s">
        <v>1116</v>
      </c>
      <c r="Z737" s="77" t="s">
        <v>1136</v>
      </c>
      <c r="AA737" s="77" t="s">
        <v>1126</v>
      </c>
      <c r="AB737" s="77" t="s">
        <v>1127</v>
      </c>
      <c r="AC737" s="77" t="s">
        <v>1128</v>
      </c>
      <c r="AD737" s="77">
        <v>4</v>
      </c>
      <c r="AE737" s="77" t="s">
        <v>1172</v>
      </c>
      <c r="AF737" s="105"/>
    </row>
    <row r="738" spans="1:32" ht="30.75" hidden="1" thickBot="1" x14ac:dyDescent="0.3">
      <c r="A738" s="96" t="s">
        <v>1357</v>
      </c>
      <c r="B738" s="77" t="s">
        <v>370</v>
      </c>
      <c r="C738" s="77" t="s">
        <v>75</v>
      </c>
      <c r="D738" s="77" t="s">
        <v>385</v>
      </c>
      <c r="E738" s="77" t="s">
        <v>115</v>
      </c>
      <c r="F738" s="77" t="s">
        <v>1230</v>
      </c>
      <c r="G738" s="77" t="s">
        <v>1287</v>
      </c>
      <c r="H738" s="77"/>
      <c r="I738" s="77">
        <v>17</v>
      </c>
      <c r="J738" s="77">
        <v>8</v>
      </c>
      <c r="K738" s="77">
        <v>80</v>
      </c>
      <c r="L738" s="77">
        <v>50</v>
      </c>
      <c r="M738" s="77"/>
      <c r="N738" s="77"/>
      <c r="O738" s="77"/>
      <c r="P738" s="77" t="s">
        <v>1206</v>
      </c>
      <c r="Q738" s="77">
        <v>0</v>
      </c>
      <c r="R738" s="77">
        <v>0</v>
      </c>
      <c r="S738" s="77"/>
      <c r="T738" s="77"/>
      <c r="U738" s="77"/>
      <c r="V738" s="77"/>
      <c r="W738" s="77"/>
      <c r="X738" s="77">
        <v>3</v>
      </c>
      <c r="Y738" s="77" t="s">
        <v>1116</v>
      </c>
      <c r="Z738" s="77" t="s">
        <v>1125</v>
      </c>
      <c r="AA738" s="77" t="s">
        <v>1126</v>
      </c>
      <c r="AB738" s="77" t="s">
        <v>1127</v>
      </c>
      <c r="AC738" s="77" t="s">
        <v>1128</v>
      </c>
      <c r="AD738" s="77">
        <v>8</v>
      </c>
      <c r="AE738" s="77" t="s">
        <v>1137</v>
      </c>
      <c r="AF738" s="105"/>
    </row>
    <row r="739" spans="1:32" ht="30.75" hidden="1" thickBot="1" x14ac:dyDescent="0.3">
      <c r="A739" s="96" t="s">
        <v>1357</v>
      </c>
      <c r="B739" s="77" t="s">
        <v>370</v>
      </c>
      <c r="C739" s="77" t="s">
        <v>75</v>
      </c>
      <c r="D739" s="77" t="s">
        <v>385</v>
      </c>
      <c r="E739" s="77" t="s">
        <v>194</v>
      </c>
      <c r="F739" s="77" t="s">
        <v>1376</v>
      </c>
      <c r="G739" s="77" t="s">
        <v>1287</v>
      </c>
      <c r="H739" s="77"/>
      <c r="I739" s="77">
        <v>17</v>
      </c>
      <c r="J739" s="77">
        <v>4</v>
      </c>
      <c r="K739" s="77">
        <v>25</v>
      </c>
      <c r="L739" s="77">
        <v>50</v>
      </c>
      <c r="M739" s="77"/>
      <c r="N739" s="77"/>
      <c r="O739" s="77"/>
      <c r="P739" s="77" t="s">
        <v>1206</v>
      </c>
      <c r="Q739" s="77">
        <v>0</v>
      </c>
      <c r="R739" s="77">
        <v>0</v>
      </c>
      <c r="S739" s="77"/>
      <c r="T739" s="77"/>
      <c r="U739" s="77"/>
      <c r="V739" s="77"/>
      <c r="W739" s="77"/>
      <c r="X739" s="77">
        <v>1</v>
      </c>
      <c r="Y739" s="77" t="s">
        <v>1116</v>
      </c>
      <c r="Z739" s="77" t="s">
        <v>1125</v>
      </c>
      <c r="AA739" s="77" t="s">
        <v>1126</v>
      </c>
      <c r="AB739" s="77" t="s">
        <v>1127</v>
      </c>
      <c r="AC739" s="77" t="s">
        <v>1128</v>
      </c>
      <c r="AD739" s="77">
        <v>4</v>
      </c>
      <c r="AE739" s="77" t="s">
        <v>1201</v>
      </c>
      <c r="AF739" s="105"/>
    </row>
    <row r="740" spans="1:32" ht="30.75" hidden="1" thickBot="1" x14ac:dyDescent="0.3">
      <c r="A740" s="96" t="s">
        <v>1357</v>
      </c>
      <c r="B740" s="77" t="s">
        <v>370</v>
      </c>
      <c r="C740" s="77" t="s">
        <v>75</v>
      </c>
      <c r="D740" s="77" t="s">
        <v>385</v>
      </c>
      <c r="E740" s="77" t="s">
        <v>93</v>
      </c>
      <c r="F740" s="77"/>
      <c r="G740" s="77" t="s">
        <v>390</v>
      </c>
      <c r="H740" s="77" t="s">
        <v>110</v>
      </c>
      <c r="I740" s="77">
        <v>17</v>
      </c>
      <c r="J740" s="77">
        <v>4</v>
      </c>
      <c r="K740" s="77">
        <v>50</v>
      </c>
      <c r="L740" s="77">
        <v>20</v>
      </c>
      <c r="M740" s="77"/>
      <c r="N740" s="77"/>
      <c r="O740" s="77" t="s">
        <v>218</v>
      </c>
      <c r="P740" s="77" t="s">
        <v>1171</v>
      </c>
      <c r="Q740" s="77">
        <v>0</v>
      </c>
      <c r="R740" s="77">
        <v>2</v>
      </c>
      <c r="S740" s="77" t="s">
        <v>1123</v>
      </c>
      <c r="T740" s="77">
        <v>2</v>
      </c>
      <c r="U740" s="77" t="s">
        <v>115</v>
      </c>
      <c r="V740" s="77" t="s">
        <v>76</v>
      </c>
      <c r="W740" s="77" t="s">
        <v>1123</v>
      </c>
      <c r="X740" s="77">
        <v>4</v>
      </c>
      <c r="Y740" s="77" t="s">
        <v>1116</v>
      </c>
      <c r="Z740" s="77" t="s">
        <v>1136</v>
      </c>
      <c r="AA740" s="77" t="s">
        <v>1126</v>
      </c>
      <c r="AB740" s="77" t="s">
        <v>1127</v>
      </c>
      <c r="AC740" s="77" t="s">
        <v>1128</v>
      </c>
      <c r="AD740" s="77">
        <v>4</v>
      </c>
      <c r="AE740" s="77" t="s">
        <v>1172</v>
      </c>
      <c r="AF740" s="105"/>
    </row>
    <row r="741" spans="1:32" ht="30.75" hidden="1" thickBot="1" x14ac:dyDescent="0.3">
      <c r="A741" s="96" t="s">
        <v>1357</v>
      </c>
      <c r="B741" s="77" t="s">
        <v>370</v>
      </c>
      <c r="C741" s="77" t="s">
        <v>75</v>
      </c>
      <c r="D741" s="77" t="s">
        <v>385</v>
      </c>
      <c r="E741" s="77" t="s">
        <v>207</v>
      </c>
      <c r="F741" s="77"/>
      <c r="G741" s="77" t="s">
        <v>391</v>
      </c>
      <c r="H741" s="77" t="s">
        <v>110</v>
      </c>
      <c r="I741" s="77">
        <v>17</v>
      </c>
      <c r="J741" s="77">
        <v>4</v>
      </c>
      <c r="K741" s="77">
        <v>50</v>
      </c>
      <c r="L741" s="77">
        <v>20</v>
      </c>
      <c r="M741" s="77"/>
      <c r="N741" s="77"/>
      <c r="O741" s="77" t="s">
        <v>218</v>
      </c>
      <c r="P741" s="77" t="s">
        <v>1171</v>
      </c>
      <c r="Q741" s="77">
        <v>0</v>
      </c>
      <c r="R741" s="77">
        <v>2</v>
      </c>
      <c r="S741" s="77" t="s">
        <v>1123</v>
      </c>
      <c r="T741" s="77">
        <v>2</v>
      </c>
      <c r="U741" s="77"/>
      <c r="V741" s="77"/>
      <c r="W741" s="77" t="s">
        <v>1123</v>
      </c>
      <c r="X741" s="77">
        <v>4</v>
      </c>
      <c r="Y741" s="77" t="s">
        <v>1116</v>
      </c>
      <c r="Z741" s="77" t="s">
        <v>1136</v>
      </c>
      <c r="AA741" s="77" t="s">
        <v>1126</v>
      </c>
      <c r="AB741" s="77" t="s">
        <v>1127</v>
      </c>
      <c r="AC741" s="77" t="s">
        <v>1128</v>
      </c>
      <c r="AD741" s="77">
        <v>4</v>
      </c>
      <c r="AE741" s="77" t="s">
        <v>1172</v>
      </c>
      <c r="AF741" s="105"/>
    </row>
    <row r="742" spans="1:32" ht="30.75" hidden="1" thickBot="1" x14ac:dyDescent="0.3">
      <c r="A742" s="96" t="s">
        <v>1357</v>
      </c>
      <c r="B742" s="77" t="s">
        <v>370</v>
      </c>
      <c r="C742" s="77" t="s">
        <v>75</v>
      </c>
      <c r="D742" s="77" t="s">
        <v>385</v>
      </c>
      <c r="E742" s="77" t="s">
        <v>209</v>
      </c>
      <c r="F742" s="77"/>
      <c r="G742" s="77" t="s">
        <v>1378</v>
      </c>
      <c r="H742" s="77" t="s">
        <v>110</v>
      </c>
      <c r="I742" s="77">
        <v>17</v>
      </c>
      <c r="J742" s="77">
        <v>4</v>
      </c>
      <c r="K742" s="77">
        <v>50</v>
      </c>
      <c r="L742" s="77">
        <v>20</v>
      </c>
      <c r="M742" s="77"/>
      <c r="N742" s="77"/>
      <c r="O742" s="77" t="s">
        <v>218</v>
      </c>
      <c r="P742" s="77" t="s">
        <v>1171</v>
      </c>
      <c r="Q742" s="77">
        <v>0</v>
      </c>
      <c r="R742" s="77">
        <v>0</v>
      </c>
      <c r="S742" s="77"/>
      <c r="T742" s="77"/>
      <c r="U742" s="77"/>
      <c r="V742" s="77"/>
      <c r="W742" s="77" t="s">
        <v>1123</v>
      </c>
      <c r="X742" s="77">
        <v>2</v>
      </c>
      <c r="Y742" s="77" t="s">
        <v>1116</v>
      </c>
      <c r="Z742" s="77" t="s">
        <v>1136</v>
      </c>
      <c r="AA742" s="77" t="s">
        <v>1126</v>
      </c>
      <c r="AB742" s="77" t="s">
        <v>1127</v>
      </c>
      <c r="AC742" s="77" t="s">
        <v>1128</v>
      </c>
      <c r="AD742" s="77">
        <v>4</v>
      </c>
      <c r="AE742" s="77" t="s">
        <v>1172</v>
      </c>
      <c r="AF742" s="105"/>
    </row>
    <row r="743" spans="1:32" ht="30.75" hidden="1" thickBot="1" x14ac:dyDescent="0.3">
      <c r="A743" s="96" t="s">
        <v>1357</v>
      </c>
      <c r="B743" s="77" t="s">
        <v>370</v>
      </c>
      <c r="C743" s="77" t="s">
        <v>75</v>
      </c>
      <c r="D743" s="77" t="s">
        <v>385</v>
      </c>
      <c r="E743" s="77" t="s">
        <v>211</v>
      </c>
      <c r="F743" s="77"/>
      <c r="G743" s="77" t="s">
        <v>1378</v>
      </c>
      <c r="H743" s="77"/>
      <c r="I743" s="77">
        <v>17</v>
      </c>
      <c r="J743" s="77">
        <v>4</v>
      </c>
      <c r="K743" s="77">
        <v>25</v>
      </c>
      <c r="L743" s="77">
        <v>50</v>
      </c>
      <c r="M743" s="77"/>
      <c r="N743" s="77"/>
      <c r="O743" s="77"/>
      <c r="P743" s="77" t="s">
        <v>1171</v>
      </c>
      <c r="Q743" s="77">
        <v>0</v>
      </c>
      <c r="R743" s="77">
        <v>0</v>
      </c>
      <c r="S743" s="77"/>
      <c r="T743" s="77"/>
      <c r="U743" s="77"/>
      <c r="V743" s="77"/>
      <c r="W743" s="77"/>
      <c r="X743" s="77">
        <v>1</v>
      </c>
      <c r="Y743" s="77" t="s">
        <v>1116</v>
      </c>
      <c r="Z743" s="77" t="s">
        <v>1125</v>
      </c>
      <c r="AA743" s="77" t="s">
        <v>1126</v>
      </c>
      <c r="AB743" s="77" t="s">
        <v>1127</v>
      </c>
      <c r="AC743" s="77" t="s">
        <v>1128</v>
      </c>
      <c r="AD743" s="77">
        <v>4</v>
      </c>
      <c r="AE743" s="77" t="s">
        <v>1201</v>
      </c>
      <c r="AF743" s="105"/>
    </row>
    <row r="744" spans="1:32" ht="30.75" hidden="1" thickBot="1" x14ac:dyDescent="0.3">
      <c r="A744" s="96" t="s">
        <v>1357</v>
      </c>
      <c r="B744" s="77" t="s">
        <v>370</v>
      </c>
      <c r="C744" s="77" t="s">
        <v>75</v>
      </c>
      <c r="D744" s="77" t="s">
        <v>385</v>
      </c>
      <c r="E744" s="77" t="s">
        <v>42</v>
      </c>
      <c r="F744" s="77"/>
      <c r="G744" s="77" t="s">
        <v>391</v>
      </c>
      <c r="H744" s="77" t="s">
        <v>110</v>
      </c>
      <c r="I744" s="77">
        <v>17</v>
      </c>
      <c r="J744" s="77">
        <v>4</v>
      </c>
      <c r="K744" s="77">
        <v>40</v>
      </c>
      <c r="L744" s="77">
        <v>20</v>
      </c>
      <c r="M744" s="77"/>
      <c r="N744" s="77"/>
      <c r="O744" s="77" t="s">
        <v>218</v>
      </c>
      <c r="P744" s="77" t="s">
        <v>1171</v>
      </c>
      <c r="Q744" s="77">
        <v>0</v>
      </c>
      <c r="R744" s="77">
        <v>2</v>
      </c>
      <c r="S744" s="77" t="s">
        <v>1123</v>
      </c>
      <c r="T744" s="77">
        <v>2</v>
      </c>
      <c r="U744" s="77"/>
      <c r="V744" s="77"/>
      <c r="W744" s="77" t="s">
        <v>1123</v>
      </c>
      <c r="X744" s="77">
        <v>3</v>
      </c>
      <c r="Y744" s="77" t="s">
        <v>1116</v>
      </c>
      <c r="Z744" s="77" t="s">
        <v>1136</v>
      </c>
      <c r="AA744" s="77" t="s">
        <v>1126</v>
      </c>
      <c r="AB744" s="77" t="s">
        <v>1127</v>
      </c>
      <c r="AC744" s="77" t="s">
        <v>1128</v>
      </c>
      <c r="AD744" s="77">
        <v>4</v>
      </c>
      <c r="AE744" s="77" t="s">
        <v>1213</v>
      </c>
      <c r="AF744" s="105"/>
    </row>
    <row r="745" spans="1:32" ht="30.75" hidden="1" thickBot="1" x14ac:dyDescent="0.3">
      <c r="A745" s="96" t="s">
        <v>1357</v>
      </c>
      <c r="B745" s="77" t="s">
        <v>370</v>
      </c>
      <c r="C745" s="77" t="s">
        <v>75</v>
      </c>
      <c r="D745" s="77" t="s">
        <v>385</v>
      </c>
      <c r="E745" s="77" t="s">
        <v>392</v>
      </c>
      <c r="F745" s="77"/>
      <c r="G745" s="77" t="s">
        <v>393</v>
      </c>
      <c r="H745" s="77" t="s">
        <v>110</v>
      </c>
      <c r="I745" s="77">
        <v>17</v>
      </c>
      <c r="J745" s="77">
        <v>4</v>
      </c>
      <c r="K745" s="77">
        <v>40</v>
      </c>
      <c r="L745" s="77">
        <v>20</v>
      </c>
      <c r="M745" s="77"/>
      <c r="N745" s="77"/>
      <c r="O745" s="77" t="s">
        <v>218</v>
      </c>
      <c r="P745" s="77" t="s">
        <v>1171</v>
      </c>
      <c r="Q745" s="77">
        <v>0</v>
      </c>
      <c r="R745" s="77">
        <v>2</v>
      </c>
      <c r="S745" s="77" t="s">
        <v>1123</v>
      </c>
      <c r="T745" s="77">
        <v>2</v>
      </c>
      <c r="U745" s="77"/>
      <c r="V745" s="77"/>
      <c r="W745" s="77" t="s">
        <v>1123</v>
      </c>
      <c r="X745" s="77">
        <v>3</v>
      </c>
      <c r="Y745" s="77" t="s">
        <v>1116</v>
      </c>
      <c r="Z745" s="77" t="s">
        <v>1136</v>
      </c>
      <c r="AA745" s="77" t="s">
        <v>1126</v>
      </c>
      <c r="AB745" s="77" t="s">
        <v>1127</v>
      </c>
      <c r="AC745" s="77" t="s">
        <v>1128</v>
      </c>
      <c r="AD745" s="77">
        <v>4</v>
      </c>
      <c r="AE745" s="77" t="s">
        <v>1213</v>
      </c>
      <c r="AF745" s="105"/>
    </row>
    <row r="746" spans="1:32" ht="30.75" hidden="1" thickBot="1" x14ac:dyDescent="0.3">
      <c r="A746" s="96" t="s">
        <v>1357</v>
      </c>
      <c r="B746" s="77" t="s">
        <v>370</v>
      </c>
      <c r="C746" s="77" t="s">
        <v>75</v>
      </c>
      <c r="D746" s="77" t="s">
        <v>385</v>
      </c>
      <c r="E746" s="77" t="s">
        <v>212</v>
      </c>
      <c r="F746" s="77"/>
      <c r="G746" s="77" t="s">
        <v>394</v>
      </c>
      <c r="H746" s="77" t="s">
        <v>110</v>
      </c>
      <c r="I746" s="77">
        <v>17</v>
      </c>
      <c r="J746" s="77">
        <v>4</v>
      </c>
      <c r="K746" s="77">
        <v>25</v>
      </c>
      <c r="L746" s="77">
        <v>20</v>
      </c>
      <c r="M746" s="77"/>
      <c r="N746" s="77"/>
      <c r="O746" s="77" t="s">
        <v>218</v>
      </c>
      <c r="P746" s="77" t="s">
        <v>1171</v>
      </c>
      <c r="Q746" s="77">
        <v>0</v>
      </c>
      <c r="R746" s="77">
        <v>1</v>
      </c>
      <c r="S746" s="77" t="s">
        <v>1123</v>
      </c>
      <c r="T746" s="77">
        <v>1</v>
      </c>
      <c r="U746" s="77"/>
      <c r="V746" s="77"/>
      <c r="W746" s="77" t="s">
        <v>1123</v>
      </c>
      <c r="X746" s="77">
        <v>1</v>
      </c>
      <c r="Y746" s="77" t="s">
        <v>1116</v>
      </c>
      <c r="Z746" s="77" t="s">
        <v>1136</v>
      </c>
      <c r="AA746" s="77" t="s">
        <v>1126</v>
      </c>
      <c r="AB746" s="77" t="s">
        <v>1127</v>
      </c>
      <c r="AC746" s="77" t="s">
        <v>1128</v>
      </c>
      <c r="AD746" s="77">
        <v>4</v>
      </c>
      <c r="AE746" s="77" t="s">
        <v>1182</v>
      </c>
      <c r="AF746" s="105"/>
    </row>
    <row r="747" spans="1:32" ht="30.75" hidden="1" thickBot="1" x14ac:dyDescent="0.3">
      <c r="A747" s="96" t="s">
        <v>1357</v>
      </c>
      <c r="B747" s="77" t="s">
        <v>370</v>
      </c>
      <c r="C747" s="77" t="s">
        <v>75</v>
      </c>
      <c r="D747" s="77" t="s">
        <v>385</v>
      </c>
      <c r="E747" s="77" t="s">
        <v>196</v>
      </c>
      <c r="F747" s="77"/>
      <c r="G747" s="77" t="s">
        <v>175</v>
      </c>
      <c r="H747" s="77" t="s">
        <v>110</v>
      </c>
      <c r="I747" s="77">
        <v>17</v>
      </c>
      <c r="J747" s="77">
        <v>20</v>
      </c>
      <c r="K747" s="77">
        <v>500</v>
      </c>
      <c r="L747" s="77">
        <v>20</v>
      </c>
      <c r="M747" s="77"/>
      <c r="N747" s="77"/>
      <c r="O747" s="77" t="s">
        <v>218</v>
      </c>
      <c r="P747" s="77" t="s">
        <v>1171</v>
      </c>
      <c r="Q747" s="77">
        <v>0</v>
      </c>
      <c r="R747" s="77">
        <v>1</v>
      </c>
      <c r="S747" s="77" t="s">
        <v>1123</v>
      </c>
      <c r="T747" s="77">
        <v>1</v>
      </c>
      <c r="U747" s="77" t="s">
        <v>115</v>
      </c>
      <c r="V747" s="77"/>
      <c r="W747" s="77" t="s">
        <v>1123</v>
      </c>
      <c r="X747" s="77">
        <v>20</v>
      </c>
      <c r="Y747" s="77" t="s">
        <v>1116</v>
      </c>
      <c r="Z747" s="77" t="s">
        <v>1136</v>
      </c>
      <c r="AA747" s="77" t="s">
        <v>1126</v>
      </c>
      <c r="AB747" s="77" t="s">
        <v>1127</v>
      </c>
      <c r="AC747" s="77" t="s">
        <v>1128</v>
      </c>
      <c r="AD747" s="77">
        <v>20</v>
      </c>
      <c r="AE747" s="77" t="s">
        <v>1176</v>
      </c>
      <c r="AF747" s="105"/>
    </row>
    <row r="748" spans="1:32" ht="30.75" hidden="1" thickBot="1" x14ac:dyDescent="0.3">
      <c r="A748" s="96" t="s">
        <v>1357</v>
      </c>
      <c r="B748" s="77" t="s">
        <v>370</v>
      </c>
      <c r="C748" s="77" t="s">
        <v>75</v>
      </c>
      <c r="D748" s="77" t="s">
        <v>385</v>
      </c>
      <c r="E748" s="77" t="s">
        <v>198</v>
      </c>
      <c r="F748" s="77"/>
      <c r="G748" s="77" t="s">
        <v>395</v>
      </c>
      <c r="H748" s="77" t="s">
        <v>110</v>
      </c>
      <c r="I748" s="77">
        <v>17</v>
      </c>
      <c r="J748" s="77">
        <v>4</v>
      </c>
      <c r="K748" s="77">
        <v>40</v>
      </c>
      <c r="L748" s="77">
        <v>20</v>
      </c>
      <c r="M748" s="77"/>
      <c r="N748" s="77"/>
      <c r="O748" s="77" t="s">
        <v>218</v>
      </c>
      <c r="P748" s="77" t="s">
        <v>1171</v>
      </c>
      <c r="Q748" s="77">
        <v>0</v>
      </c>
      <c r="R748" s="77">
        <v>2</v>
      </c>
      <c r="S748" s="77" t="s">
        <v>1123</v>
      </c>
      <c r="T748" s="77">
        <v>2</v>
      </c>
      <c r="U748" s="77" t="s">
        <v>115</v>
      </c>
      <c r="V748" s="77"/>
      <c r="W748" s="77" t="s">
        <v>1123</v>
      </c>
      <c r="X748" s="77">
        <v>3</v>
      </c>
      <c r="Y748" s="77" t="s">
        <v>1116</v>
      </c>
      <c r="Z748" s="77" t="s">
        <v>1136</v>
      </c>
      <c r="AA748" s="77" t="s">
        <v>1126</v>
      </c>
      <c r="AB748" s="77" t="s">
        <v>1127</v>
      </c>
      <c r="AC748" s="77" t="s">
        <v>1128</v>
      </c>
      <c r="AD748" s="77">
        <v>4</v>
      </c>
      <c r="AE748" s="77" t="s">
        <v>1213</v>
      </c>
      <c r="AF748" s="105"/>
    </row>
    <row r="749" spans="1:32" ht="30.75" hidden="1" thickBot="1" x14ac:dyDescent="0.3">
      <c r="A749" s="96" t="s">
        <v>1357</v>
      </c>
      <c r="B749" s="77" t="s">
        <v>370</v>
      </c>
      <c r="C749" s="77" t="s">
        <v>75</v>
      </c>
      <c r="D749" s="77" t="s">
        <v>385</v>
      </c>
      <c r="E749" s="77" t="s">
        <v>165</v>
      </c>
      <c r="F749" s="77"/>
      <c r="G749" s="77" t="s">
        <v>396</v>
      </c>
      <c r="H749" s="77" t="s">
        <v>110</v>
      </c>
      <c r="I749" s="77">
        <v>17</v>
      </c>
      <c r="J749" s="77">
        <v>8</v>
      </c>
      <c r="K749" s="77">
        <v>100</v>
      </c>
      <c r="L749" s="77">
        <v>20</v>
      </c>
      <c r="M749" s="77"/>
      <c r="N749" s="77"/>
      <c r="O749" s="77" t="s">
        <v>218</v>
      </c>
      <c r="P749" s="77" t="s">
        <v>1171</v>
      </c>
      <c r="Q749" s="77">
        <v>0</v>
      </c>
      <c r="R749" s="77">
        <v>2</v>
      </c>
      <c r="S749" s="77" t="s">
        <v>1123</v>
      </c>
      <c r="T749" s="77">
        <v>2</v>
      </c>
      <c r="U749" s="77" t="s">
        <v>115</v>
      </c>
      <c r="V749" s="77"/>
      <c r="W749" s="77" t="s">
        <v>1123</v>
      </c>
      <c r="X749" s="77">
        <v>8</v>
      </c>
      <c r="Y749" s="77" t="s">
        <v>1116</v>
      </c>
      <c r="Z749" s="77" t="s">
        <v>1136</v>
      </c>
      <c r="AA749" s="77" t="s">
        <v>1126</v>
      </c>
      <c r="AB749" s="77" t="s">
        <v>1127</v>
      </c>
      <c r="AC749" s="77" t="s">
        <v>1128</v>
      </c>
      <c r="AD749" s="77">
        <v>8</v>
      </c>
      <c r="AE749" s="77" t="s">
        <v>1129</v>
      </c>
      <c r="AF749" s="105"/>
    </row>
    <row r="750" spans="1:32" ht="30.75" hidden="1" thickBot="1" x14ac:dyDescent="0.3">
      <c r="A750" s="96" t="s">
        <v>1357</v>
      </c>
      <c r="B750" s="77" t="s">
        <v>370</v>
      </c>
      <c r="C750" s="77" t="s">
        <v>75</v>
      </c>
      <c r="D750" s="77" t="s">
        <v>385</v>
      </c>
      <c r="E750" s="77" t="s">
        <v>166</v>
      </c>
      <c r="F750" s="77"/>
      <c r="G750" s="77" t="s">
        <v>393</v>
      </c>
      <c r="H750" s="77" t="s">
        <v>110</v>
      </c>
      <c r="I750" s="77">
        <v>17</v>
      </c>
      <c r="J750" s="77">
        <v>16</v>
      </c>
      <c r="K750" s="77">
        <v>400</v>
      </c>
      <c r="L750" s="77">
        <v>20</v>
      </c>
      <c r="M750" s="77"/>
      <c r="N750" s="77"/>
      <c r="O750" s="77" t="s">
        <v>218</v>
      </c>
      <c r="P750" s="77" t="s">
        <v>1171</v>
      </c>
      <c r="Q750" s="77">
        <v>0</v>
      </c>
      <c r="R750" s="77">
        <v>2</v>
      </c>
      <c r="S750" s="77" t="s">
        <v>1123</v>
      </c>
      <c r="T750" s="77">
        <v>2</v>
      </c>
      <c r="U750" s="77" t="s">
        <v>115</v>
      </c>
      <c r="V750" s="77"/>
      <c r="W750" s="77" t="s">
        <v>1123</v>
      </c>
      <c r="X750" s="77">
        <v>32</v>
      </c>
      <c r="Y750" s="77" t="s">
        <v>1116</v>
      </c>
      <c r="Z750" s="77" t="s">
        <v>1136</v>
      </c>
      <c r="AA750" s="77" t="s">
        <v>1126</v>
      </c>
      <c r="AB750" s="77" t="s">
        <v>1127</v>
      </c>
      <c r="AC750" s="77" t="s">
        <v>1128</v>
      </c>
      <c r="AD750" s="77">
        <v>16</v>
      </c>
      <c r="AE750" s="77" t="s">
        <v>1180</v>
      </c>
      <c r="AF750" s="105"/>
    </row>
    <row r="751" spans="1:32" ht="30.75" hidden="1" thickBot="1" x14ac:dyDescent="0.3">
      <c r="A751" s="96" t="s">
        <v>1357</v>
      </c>
      <c r="B751" s="77" t="s">
        <v>370</v>
      </c>
      <c r="C751" s="77" t="s">
        <v>75</v>
      </c>
      <c r="D751" s="77" t="s">
        <v>385</v>
      </c>
      <c r="E751" s="77" t="s">
        <v>168</v>
      </c>
      <c r="F751" s="77"/>
      <c r="G751" s="77" t="s">
        <v>393</v>
      </c>
      <c r="H751" s="77" t="s">
        <v>110</v>
      </c>
      <c r="I751" s="77">
        <v>17</v>
      </c>
      <c r="J751" s="77">
        <v>8</v>
      </c>
      <c r="K751" s="77">
        <v>100</v>
      </c>
      <c r="L751" s="77">
        <v>20</v>
      </c>
      <c r="M751" s="77"/>
      <c r="N751" s="77"/>
      <c r="O751" s="77" t="s">
        <v>218</v>
      </c>
      <c r="P751" s="77" t="s">
        <v>1171</v>
      </c>
      <c r="Q751" s="77">
        <v>0</v>
      </c>
      <c r="R751" s="77">
        <v>2</v>
      </c>
      <c r="S751" s="77" t="s">
        <v>1123</v>
      </c>
      <c r="T751" s="77">
        <v>2</v>
      </c>
      <c r="U751" s="77" t="s">
        <v>115</v>
      </c>
      <c r="V751" s="77"/>
      <c r="W751" s="77" t="s">
        <v>1123</v>
      </c>
      <c r="X751" s="77">
        <v>8</v>
      </c>
      <c r="Y751" s="77" t="s">
        <v>1116</v>
      </c>
      <c r="Z751" s="77" t="s">
        <v>1136</v>
      </c>
      <c r="AA751" s="77" t="s">
        <v>1126</v>
      </c>
      <c r="AB751" s="77" t="s">
        <v>1127</v>
      </c>
      <c r="AC751" s="77" t="s">
        <v>1128</v>
      </c>
      <c r="AD751" s="77">
        <v>8</v>
      </c>
      <c r="AE751" s="77" t="s">
        <v>1129</v>
      </c>
      <c r="AF751" s="105"/>
    </row>
    <row r="752" spans="1:32" ht="30.75" hidden="1" thickBot="1" x14ac:dyDescent="0.3">
      <c r="A752" s="96" t="s">
        <v>1357</v>
      </c>
      <c r="B752" s="77" t="s">
        <v>370</v>
      </c>
      <c r="C752" s="77" t="s">
        <v>75</v>
      </c>
      <c r="D752" s="77" t="s">
        <v>385</v>
      </c>
      <c r="E752" s="77" t="s">
        <v>170</v>
      </c>
      <c r="F752" s="77"/>
      <c r="G752" s="77" t="s">
        <v>393</v>
      </c>
      <c r="H752" s="77" t="s">
        <v>110</v>
      </c>
      <c r="I752" s="77">
        <v>17</v>
      </c>
      <c r="J752" s="77">
        <v>8</v>
      </c>
      <c r="K752" s="77">
        <v>150</v>
      </c>
      <c r="L752" s="77">
        <v>20</v>
      </c>
      <c r="M752" s="77"/>
      <c r="N752" s="77"/>
      <c r="O752" s="77" t="s">
        <v>218</v>
      </c>
      <c r="P752" s="77" t="s">
        <v>1171</v>
      </c>
      <c r="Q752" s="77">
        <v>0</v>
      </c>
      <c r="R752" s="77">
        <v>2</v>
      </c>
      <c r="S752" s="77" t="s">
        <v>1123</v>
      </c>
      <c r="T752" s="77">
        <v>2</v>
      </c>
      <c r="U752" s="77" t="s">
        <v>115</v>
      </c>
      <c r="V752" s="77"/>
      <c r="W752" s="77" t="s">
        <v>1123</v>
      </c>
      <c r="X752" s="77">
        <v>12</v>
      </c>
      <c r="Y752" s="77" t="s">
        <v>1116</v>
      </c>
      <c r="Z752" s="77" t="s">
        <v>1136</v>
      </c>
      <c r="AA752" s="77" t="s">
        <v>1126</v>
      </c>
      <c r="AB752" s="77" t="s">
        <v>1127</v>
      </c>
      <c r="AC752" s="77" t="s">
        <v>1128</v>
      </c>
      <c r="AD752" s="77">
        <v>8</v>
      </c>
      <c r="AE752" s="77" t="s">
        <v>1137</v>
      </c>
      <c r="AF752" s="105"/>
    </row>
    <row r="753" spans="1:32" ht="30.75" hidden="1" thickBot="1" x14ac:dyDescent="0.3">
      <c r="A753" s="96" t="s">
        <v>1357</v>
      </c>
      <c r="B753" s="77" t="s">
        <v>370</v>
      </c>
      <c r="C753" s="77" t="s">
        <v>75</v>
      </c>
      <c r="D753" s="77" t="s">
        <v>385</v>
      </c>
      <c r="E753" s="77" t="s">
        <v>171</v>
      </c>
      <c r="F753" s="77"/>
      <c r="G753" s="77" t="s">
        <v>393</v>
      </c>
      <c r="H753" s="77" t="s">
        <v>110</v>
      </c>
      <c r="I753" s="77">
        <v>17</v>
      </c>
      <c r="J753" s="77">
        <v>8</v>
      </c>
      <c r="K753" s="77">
        <v>150</v>
      </c>
      <c r="L753" s="77">
        <v>20</v>
      </c>
      <c r="M753" s="77"/>
      <c r="N753" s="77"/>
      <c r="O753" s="77" t="s">
        <v>218</v>
      </c>
      <c r="P753" s="77" t="s">
        <v>1171</v>
      </c>
      <c r="Q753" s="77">
        <v>0</v>
      </c>
      <c r="R753" s="77">
        <v>2</v>
      </c>
      <c r="S753" s="77" t="s">
        <v>1123</v>
      </c>
      <c r="T753" s="77">
        <v>2</v>
      </c>
      <c r="U753" s="77" t="s">
        <v>115</v>
      </c>
      <c r="V753" s="77"/>
      <c r="W753" s="77" t="s">
        <v>1123</v>
      </c>
      <c r="X753" s="77">
        <v>12</v>
      </c>
      <c r="Y753" s="77" t="s">
        <v>1116</v>
      </c>
      <c r="Z753" s="77" t="s">
        <v>1136</v>
      </c>
      <c r="AA753" s="77" t="s">
        <v>1126</v>
      </c>
      <c r="AB753" s="77" t="s">
        <v>1127</v>
      </c>
      <c r="AC753" s="77" t="s">
        <v>1128</v>
      </c>
      <c r="AD753" s="77">
        <v>8</v>
      </c>
      <c r="AE753" s="77" t="s">
        <v>1137</v>
      </c>
      <c r="AF753" s="105"/>
    </row>
    <row r="754" spans="1:32" ht="30.75" hidden="1" thickBot="1" x14ac:dyDescent="0.3">
      <c r="A754" s="96" t="s">
        <v>1357</v>
      </c>
      <c r="B754" s="77" t="s">
        <v>370</v>
      </c>
      <c r="C754" s="77" t="s">
        <v>75</v>
      </c>
      <c r="D754" s="77" t="s">
        <v>385</v>
      </c>
      <c r="E754" s="77" t="s">
        <v>173</v>
      </c>
      <c r="F754" s="77"/>
      <c r="G754" s="77" t="s">
        <v>397</v>
      </c>
      <c r="H754" s="77" t="s">
        <v>110</v>
      </c>
      <c r="I754" s="77">
        <v>17</v>
      </c>
      <c r="J754" s="77">
        <v>4</v>
      </c>
      <c r="K754" s="77">
        <v>40</v>
      </c>
      <c r="L754" s="77">
        <v>20</v>
      </c>
      <c r="M754" s="77"/>
      <c r="N754" s="77"/>
      <c r="O754" s="77" t="s">
        <v>218</v>
      </c>
      <c r="P754" s="77" t="s">
        <v>1171</v>
      </c>
      <c r="Q754" s="77">
        <v>0</v>
      </c>
      <c r="R754" s="77">
        <v>2</v>
      </c>
      <c r="S754" s="77" t="s">
        <v>1123</v>
      </c>
      <c r="T754" s="77">
        <v>2</v>
      </c>
      <c r="U754" s="77" t="s">
        <v>115</v>
      </c>
      <c r="V754" s="77" t="s">
        <v>76</v>
      </c>
      <c r="W754" s="77" t="s">
        <v>1123</v>
      </c>
      <c r="X754" s="77">
        <v>3</v>
      </c>
      <c r="Y754" s="77" t="s">
        <v>1116</v>
      </c>
      <c r="Z754" s="77" t="s">
        <v>1136</v>
      </c>
      <c r="AA754" s="77" t="s">
        <v>1126</v>
      </c>
      <c r="AB754" s="77" t="s">
        <v>1127</v>
      </c>
      <c r="AC754" s="77" t="s">
        <v>1128</v>
      </c>
      <c r="AD754" s="77">
        <v>4</v>
      </c>
      <c r="AE754" s="77" t="s">
        <v>1213</v>
      </c>
      <c r="AF754" s="105"/>
    </row>
    <row r="755" spans="1:32" ht="30.75" hidden="1" thickBot="1" x14ac:dyDescent="0.3">
      <c r="A755" s="96" t="s">
        <v>1357</v>
      </c>
      <c r="B755" s="77" t="s">
        <v>370</v>
      </c>
      <c r="C755" s="77" t="s">
        <v>75</v>
      </c>
      <c r="D755" s="77" t="s">
        <v>385</v>
      </c>
      <c r="E755" s="77" t="s">
        <v>375</v>
      </c>
      <c r="F755" s="77"/>
      <c r="G755" s="77" t="s">
        <v>390</v>
      </c>
      <c r="H755" s="77" t="s">
        <v>110</v>
      </c>
      <c r="I755" s="77">
        <v>17</v>
      </c>
      <c r="J755" s="77">
        <v>4</v>
      </c>
      <c r="K755" s="77">
        <v>40</v>
      </c>
      <c r="L755" s="77">
        <v>20</v>
      </c>
      <c r="M755" s="77"/>
      <c r="N755" s="77"/>
      <c r="O755" s="77" t="s">
        <v>218</v>
      </c>
      <c r="P755" s="77" t="s">
        <v>1171</v>
      </c>
      <c r="Q755" s="77">
        <v>0</v>
      </c>
      <c r="R755" s="77">
        <v>2</v>
      </c>
      <c r="S755" s="77" t="s">
        <v>1123</v>
      </c>
      <c r="T755" s="77">
        <v>2</v>
      </c>
      <c r="U755" s="77" t="s">
        <v>115</v>
      </c>
      <c r="V755" s="77"/>
      <c r="W755" s="77" t="s">
        <v>1123</v>
      </c>
      <c r="X755" s="77">
        <v>3</v>
      </c>
      <c r="Y755" s="77" t="s">
        <v>1116</v>
      </c>
      <c r="Z755" s="77" t="s">
        <v>1136</v>
      </c>
      <c r="AA755" s="77" t="s">
        <v>1126</v>
      </c>
      <c r="AB755" s="77" t="s">
        <v>1127</v>
      </c>
      <c r="AC755" s="77" t="s">
        <v>1128</v>
      </c>
      <c r="AD755" s="77">
        <v>4</v>
      </c>
      <c r="AE755" s="77" t="s">
        <v>1213</v>
      </c>
      <c r="AF755" s="105"/>
    </row>
    <row r="756" spans="1:32" ht="30.75" hidden="1" thickBot="1" x14ac:dyDescent="0.3">
      <c r="A756" s="96" t="s">
        <v>1357</v>
      </c>
      <c r="B756" s="77" t="s">
        <v>370</v>
      </c>
      <c r="C756" s="77" t="s">
        <v>75</v>
      </c>
      <c r="D756" s="77" t="s">
        <v>385</v>
      </c>
      <c r="E756" s="77" t="s">
        <v>398</v>
      </c>
      <c r="F756" s="77"/>
      <c r="G756" s="77" t="s">
        <v>391</v>
      </c>
      <c r="H756" s="77" t="s">
        <v>110</v>
      </c>
      <c r="I756" s="77">
        <v>17</v>
      </c>
      <c r="J756" s="77">
        <v>4</v>
      </c>
      <c r="K756" s="77">
        <v>25</v>
      </c>
      <c r="L756" s="77">
        <v>20</v>
      </c>
      <c r="M756" s="77"/>
      <c r="N756" s="77"/>
      <c r="O756" s="77" t="s">
        <v>218</v>
      </c>
      <c r="P756" s="77" t="s">
        <v>1171</v>
      </c>
      <c r="Q756" s="77">
        <v>0</v>
      </c>
      <c r="R756" s="77">
        <v>2</v>
      </c>
      <c r="S756" s="77" t="s">
        <v>1123</v>
      </c>
      <c r="T756" s="77">
        <v>2</v>
      </c>
      <c r="U756" s="77" t="s">
        <v>115</v>
      </c>
      <c r="V756" s="77"/>
      <c r="W756" s="77" t="s">
        <v>1123</v>
      </c>
      <c r="X756" s="77">
        <v>2</v>
      </c>
      <c r="Y756" s="77" t="s">
        <v>1116</v>
      </c>
      <c r="Z756" s="77" t="s">
        <v>1136</v>
      </c>
      <c r="AA756" s="77" t="s">
        <v>1126</v>
      </c>
      <c r="AB756" s="77" t="s">
        <v>1127</v>
      </c>
      <c r="AC756" s="77" t="s">
        <v>1128</v>
      </c>
      <c r="AD756" s="77">
        <v>4</v>
      </c>
      <c r="AE756" s="77" t="s">
        <v>1182</v>
      </c>
      <c r="AF756" s="105"/>
    </row>
    <row r="757" spans="1:32" ht="30.75" hidden="1" thickBot="1" x14ac:dyDescent="0.3">
      <c r="A757" s="96" t="s">
        <v>1357</v>
      </c>
      <c r="B757" s="77" t="s">
        <v>370</v>
      </c>
      <c r="C757" s="77" t="s">
        <v>75</v>
      </c>
      <c r="D757" s="77" t="s">
        <v>385</v>
      </c>
      <c r="E757" s="77" t="s">
        <v>376</v>
      </c>
      <c r="F757" s="77"/>
      <c r="G757" s="77" t="s">
        <v>390</v>
      </c>
      <c r="H757" s="77" t="s">
        <v>110</v>
      </c>
      <c r="I757" s="77">
        <v>17</v>
      </c>
      <c r="J757" s="77">
        <v>4</v>
      </c>
      <c r="K757" s="77">
        <v>25</v>
      </c>
      <c r="L757" s="77">
        <v>20</v>
      </c>
      <c r="M757" s="77"/>
      <c r="N757" s="77"/>
      <c r="O757" s="77" t="s">
        <v>218</v>
      </c>
      <c r="P757" s="77" t="s">
        <v>1171</v>
      </c>
      <c r="Q757" s="77">
        <v>0</v>
      </c>
      <c r="R757" s="77">
        <v>2</v>
      </c>
      <c r="S757" s="77" t="s">
        <v>1123</v>
      </c>
      <c r="T757" s="77">
        <v>2</v>
      </c>
      <c r="U757" s="77" t="s">
        <v>115</v>
      </c>
      <c r="V757" s="77"/>
      <c r="W757" s="77" t="s">
        <v>1123</v>
      </c>
      <c r="X757" s="77">
        <v>2</v>
      </c>
      <c r="Y757" s="77" t="s">
        <v>1116</v>
      </c>
      <c r="Z757" s="77" t="s">
        <v>1136</v>
      </c>
      <c r="AA757" s="77" t="s">
        <v>1126</v>
      </c>
      <c r="AB757" s="77" t="s">
        <v>1127</v>
      </c>
      <c r="AC757" s="77" t="s">
        <v>1128</v>
      </c>
      <c r="AD757" s="77">
        <v>4</v>
      </c>
      <c r="AE757" s="77" t="s">
        <v>1182</v>
      </c>
      <c r="AF757" s="105"/>
    </row>
    <row r="758" spans="1:32" ht="30.75" hidden="1" thickBot="1" x14ac:dyDescent="0.3">
      <c r="A758" s="96" t="s">
        <v>1357</v>
      </c>
      <c r="B758" s="77" t="s">
        <v>370</v>
      </c>
      <c r="C758" s="77" t="s">
        <v>75</v>
      </c>
      <c r="D758" s="77" t="s">
        <v>385</v>
      </c>
      <c r="E758" s="77" t="s">
        <v>377</v>
      </c>
      <c r="F758" s="77"/>
      <c r="G758" s="77" t="s">
        <v>390</v>
      </c>
      <c r="H758" s="77" t="s">
        <v>110</v>
      </c>
      <c r="I758" s="77">
        <v>17</v>
      </c>
      <c r="J758" s="77">
        <v>8</v>
      </c>
      <c r="K758" s="77">
        <v>150</v>
      </c>
      <c r="L758" s="77">
        <v>20</v>
      </c>
      <c r="M758" s="77"/>
      <c r="N758" s="77"/>
      <c r="O758" s="77" t="s">
        <v>218</v>
      </c>
      <c r="P758" s="77" t="s">
        <v>1171</v>
      </c>
      <c r="Q758" s="77">
        <v>0</v>
      </c>
      <c r="R758" s="77">
        <v>2</v>
      </c>
      <c r="S758" s="77" t="s">
        <v>1123</v>
      </c>
      <c r="T758" s="77">
        <v>2</v>
      </c>
      <c r="U758" s="77" t="s">
        <v>115</v>
      </c>
      <c r="V758" s="77"/>
      <c r="W758" s="77" t="s">
        <v>1123</v>
      </c>
      <c r="X758" s="77">
        <v>12</v>
      </c>
      <c r="Y758" s="77" t="s">
        <v>1116</v>
      </c>
      <c r="Z758" s="77" t="s">
        <v>1136</v>
      </c>
      <c r="AA758" s="77" t="s">
        <v>1126</v>
      </c>
      <c r="AB758" s="77" t="s">
        <v>1127</v>
      </c>
      <c r="AC758" s="77" t="s">
        <v>1128</v>
      </c>
      <c r="AD758" s="77">
        <v>8</v>
      </c>
      <c r="AE758" s="77" t="s">
        <v>1137</v>
      </c>
      <c r="AF758" s="105"/>
    </row>
    <row r="759" spans="1:32" ht="30.75" hidden="1" thickBot="1" x14ac:dyDescent="0.3">
      <c r="A759" s="96" t="s">
        <v>1357</v>
      </c>
      <c r="B759" s="77" t="s">
        <v>370</v>
      </c>
      <c r="C759" s="77" t="s">
        <v>75</v>
      </c>
      <c r="D759" s="77" t="s">
        <v>385</v>
      </c>
      <c r="E759" s="77" t="s">
        <v>399</v>
      </c>
      <c r="F759" s="77"/>
      <c r="G759" s="77" t="s">
        <v>400</v>
      </c>
      <c r="H759" s="77" t="s">
        <v>110</v>
      </c>
      <c r="I759" s="77">
        <v>17</v>
      </c>
      <c r="J759" s="77">
        <v>8</v>
      </c>
      <c r="K759" s="77">
        <v>150</v>
      </c>
      <c r="L759" s="77">
        <v>20</v>
      </c>
      <c r="M759" s="77"/>
      <c r="N759" s="77"/>
      <c r="O759" s="77" t="s">
        <v>218</v>
      </c>
      <c r="P759" s="77" t="s">
        <v>1171</v>
      </c>
      <c r="Q759" s="77">
        <v>0</v>
      </c>
      <c r="R759" s="77">
        <v>2</v>
      </c>
      <c r="S759" s="77" t="s">
        <v>1123</v>
      </c>
      <c r="T759" s="77">
        <v>2</v>
      </c>
      <c r="U759" s="77" t="s">
        <v>115</v>
      </c>
      <c r="V759" s="77"/>
      <c r="W759" s="77" t="s">
        <v>1123</v>
      </c>
      <c r="X759" s="77">
        <v>12</v>
      </c>
      <c r="Y759" s="77" t="s">
        <v>1116</v>
      </c>
      <c r="Z759" s="77" t="s">
        <v>1136</v>
      </c>
      <c r="AA759" s="77" t="s">
        <v>1126</v>
      </c>
      <c r="AB759" s="77" t="s">
        <v>1127</v>
      </c>
      <c r="AC759" s="77" t="s">
        <v>1128</v>
      </c>
      <c r="AD759" s="77">
        <v>8</v>
      </c>
      <c r="AE759" s="77" t="s">
        <v>1137</v>
      </c>
      <c r="AF759" s="105"/>
    </row>
    <row r="760" spans="1:32" ht="30.75" hidden="1" thickBot="1" x14ac:dyDescent="0.3">
      <c r="A760" s="96" t="s">
        <v>1357</v>
      </c>
      <c r="B760" s="77" t="s">
        <v>370</v>
      </c>
      <c r="C760" s="77" t="s">
        <v>75</v>
      </c>
      <c r="D760" s="77" t="s">
        <v>385</v>
      </c>
      <c r="E760" s="77" t="s">
        <v>379</v>
      </c>
      <c r="F760" s="77"/>
      <c r="G760" s="77" t="s">
        <v>390</v>
      </c>
      <c r="H760" s="77" t="s">
        <v>110</v>
      </c>
      <c r="I760" s="77">
        <v>17</v>
      </c>
      <c r="J760" s="77">
        <v>4</v>
      </c>
      <c r="K760" s="77">
        <v>40</v>
      </c>
      <c r="L760" s="77">
        <v>20</v>
      </c>
      <c r="M760" s="77"/>
      <c r="N760" s="77"/>
      <c r="O760" s="77" t="s">
        <v>218</v>
      </c>
      <c r="P760" s="77" t="s">
        <v>1171</v>
      </c>
      <c r="Q760" s="77">
        <v>0</v>
      </c>
      <c r="R760" s="77">
        <v>2</v>
      </c>
      <c r="S760" s="77" t="s">
        <v>1123</v>
      </c>
      <c r="T760" s="77">
        <v>2</v>
      </c>
      <c r="U760" s="77"/>
      <c r="V760" s="77"/>
      <c r="W760" s="77" t="s">
        <v>1123</v>
      </c>
      <c r="X760" s="77">
        <v>3</v>
      </c>
      <c r="Y760" s="77" t="s">
        <v>1116</v>
      </c>
      <c r="Z760" s="77" t="s">
        <v>1136</v>
      </c>
      <c r="AA760" s="77" t="s">
        <v>1126</v>
      </c>
      <c r="AB760" s="77" t="s">
        <v>1127</v>
      </c>
      <c r="AC760" s="77" t="s">
        <v>1128</v>
      </c>
      <c r="AD760" s="77">
        <v>4</v>
      </c>
      <c r="AE760" s="77" t="s">
        <v>1213</v>
      </c>
      <c r="AF760" s="105"/>
    </row>
    <row r="761" spans="1:32" ht="30.75" hidden="1" thickBot="1" x14ac:dyDescent="0.3">
      <c r="A761" s="96" t="s">
        <v>1357</v>
      </c>
      <c r="B761" s="77" t="s">
        <v>370</v>
      </c>
      <c r="C761" s="77" t="s">
        <v>75</v>
      </c>
      <c r="D761" s="77" t="s">
        <v>385</v>
      </c>
      <c r="E761" s="77" t="s">
        <v>380</v>
      </c>
      <c r="F761" s="77"/>
      <c r="G761" s="77" t="s">
        <v>390</v>
      </c>
      <c r="H761" s="77" t="s">
        <v>110</v>
      </c>
      <c r="I761" s="77">
        <v>17</v>
      </c>
      <c r="J761" s="77">
        <v>4</v>
      </c>
      <c r="K761" s="77">
        <v>40</v>
      </c>
      <c r="L761" s="77">
        <v>20</v>
      </c>
      <c r="M761" s="77"/>
      <c r="N761" s="77"/>
      <c r="O761" s="77" t="s">
        <v>218</v>
      </c>
      <c r="P761" s="77" t="s">
        <v>1171</v>
      </c>
      <c r="Q761" s="77">
        <v>0</v>
      </c>
      <c r="R761" s="77">
        <v>2</v>
      </c>
      <c r="S761" s="77" t="s">
        <v>1123</v>
      </c>
      <c r="T761" s="77">
        <v>2</v>
      </c>
      <c r="U761" s="77"/>
      <c r="V761" s="77"/>
      <c r="W761" s="77" t="s">
        <v>1123</v>
      </c>
      <c r="X761" s="77">
        <v>3</v>
      </c>
      <c r="Y761" s="77" t="s">
        <v>1116</v>
      </c>
      <c r="Z761" s="77" t="s">
        <v>1136</v>
      </c>
      <c r="AA761" s="77" t="s">
        <v>1126</v>
      </c>
      <c r="AB761" s="77" t="s">
        <v>1127</v>
      </c>
      <c r="AC761" s="77" t="s">
        <v>1128</v>
      </c>
      <c r="AD761" s="77">
        <v>4</v>
      </c>
      <c r="AE761" s="77" t="s">
        <v>1213</v>
      </c>
      <c r="AF761" s="105"/>
    </row>
    <row r="762" spans="1:32" ht="30.75" hidden="1" thickBot="1" x14ac:dyDescent="0.3">
      <c r="A762" s="96" t="s">
        <v>1357</v>
      </c>
      <c r="B762" s="77" t="s">
        <v>370</v>
      </c>
      <c r="C762" s="77" t="s">
        <v>75</v>
      </c>
      <c r="D762" s="77" t="s">
        <v>385</v>
      </c>
      <c r="E762" s="77" t="s">
        <v>381</v>
      </c>
      <c r="F762" s="77"/>
      <c r="G762" s="77" t="s">
        <v>401</v>
      </c>
      <c r="H762" s="77" t="s">
        <v>110</v>
      </c>
      <c r="I762" s="77">
        <v>17</v>
      </c>
      <c r="J762" s="77">
        <v>4</v>
      </c>
      <c r="K762" s="77">
        <v>25</v>
      </c>
      <c r="L762" s="77">
        <v>20</v>
      </c>
      <c r="M762" s="77"/>
      <c r="N762" s="77"/>
      <c r="O762" s="77" t="s">
        <v>218</v>
      </c>
      <c r="P762" s="77" t="s">
        <v>1171</v>
      </c>
      <c r="Q762" s="77">
        <v>0</v>
      </c>
      <c r="R762" s="77">
        <v>2</v>
      </c>
      <c r="S762" s="77" t="s">
        <v>1123</v>
      </c>
      <c r="T762" s="77">
        <v>2</v>
      </c>
      <c r="U762" s="77"/>
      <c r="V762" s="77"/>
      <c r="W762" s="77" t="s">
        <v>1123</v>
      </c>
      <c r="X762" s="77">
        <v>2</v>
      </c>
      <c r="Y762" s="77" t="s">
        <v>1116</v>
      </c>
      <c r="Z762" s="77" t="s">
        <v>1136</v>
      </c>
      <c r="AA762" s="77" t="s">
        <v>1126</v>
      </c>
      <c r="AB762" s="77" t="s">
        <v>1127</v>
      </c>
      <c r="AC762" s="77" t="s">
        <v>1128</v>
      </c>
      <c r="AD762" s="77">
        <v>4</v>
      </c>
      <c r="AE762" s="77" t="s">
        <v>1182</v>
      </c>
      <c r="AF762" s="105"/>
    </row>
    <row r="763" spans="1:32" ht="30.75" hidden="1" thickBot="1" x14ac:dyDescent="0.3">
      <c r="A763" s="96" t="s">
        <v>1357</v>
      </c>
      <c r="B763" s="77" t="s">
        <v>370</v>
      </c>
      <c r="C763" s="77" t="s">
        <v>75</v>
      </c>
      <c r="D763" s="77" t="s">
        <v>385</v>
      </c>
      <c r="E763" s="77" t="s">
        <v>383</v>
      </c>
      <c r="F763" s="77"/>
      <c r="G763" s="77" t="s">
        <v>390</v>
      </c>
      <c r="H763" s="77" t="s">
        <v>110</v>
      </c>
      <c r="I763" s="77">
        <v>17</v>
      </c>
      <c r="J763" s="77">
        <v>12</v>
      </c>
      <c r="K763" s="77">
        <v>300</v>
      </c>
      <c r="L763" s="77">
        <v>20</v>
      </c>
      <c r="M763" s="77"/>
      <c r="N763" s="77"/>
      <c r="O763" s="77" t="s">
        <v>218</v>
      </c>
      <c r="P763" s="77" t="s">
        <v>1171</v>
      </c>
      <c r="Q763" s="77">
        <v>0</v>
      </c>
      <c r="R763" s="77">
        <v>2</v>
      </c>
      <c r="S763" s="77" t="s">
        <v>1123</v>
      </c>
      <c r="T763" s="77">
        <v>2</v>
      </c>
      <c r="U763" s="77" t="s">
        <v>115</v>
      </c>
      <c r="V763" s="77"/>
      <c r="W763" s="77" t="s">
        <v>1123</v>
      </c>
      <c r="X763" s="77">
        <v>24</v>
      </c>
      <c r="Y763" s="77" t="s">
        <v>1116</v>
      </c>
      <c r="Z763" s="77" t="s">
        <v>1136</v>
      </c>
      <c r="AA763" s="77" t="s">
        <v>1126</v>
      </c>
      <c r="AB763" s="77" t="s">
        <v>1127</v>
      </c>
      <c r="AC763" s="77" t="s">
        <v>1128</v>
      </c>
      <c r="AD763" s="77">
        <v>12</v>
      </c>
      <c r="AE763" s="77" t="s">
        <v>1274</v>
      </c>
      <c r="AF763" s="105"/>
    </row>
    <row r="764" spans="1:32" ht="30.75" hidden="1" thickBot="1" x14ac:dyDescent="0.3">
      <c r="A764" s="96" t="s">
        <v>1357</v>
      </c>
      <c r="B764" s="77" t="s">
        <v>370</v>
      </c>
      <c r="C764" s="77" t="s">
        <v>75</v>
      </c>
      <c r="D764" s="77" t="s">
        <v>385</v>
      </c>
      <c r="E764" s="77" t="s">
        <v>402</v>
      </c>
      <c r="F764" s="77"/>
      <c r="G764" s="77" t="s">
        <v>393</v>
      </c>
      <c r="H764" s="77" t="s">
        <v>110</v>
      </c>
      <c r="I764" s="77">
        <v>17</v>
      </c>
      <c r="J764" s="77">
        <v>4</v>
      </c>
      <c r="K764" s="77">
        <v>25</v>
      </c>
      <c r="L764" s="77">
        <v>20</v>
      </c>
      <c r="M764" s="77"/>
      <c r="N764" s="77"/>
      <c r="O764" s="77" t="s">
        <v>218</v>
      </c>
      <c r="P764" s="77" t="s">
        <v>1171</v>
      </c>
      <c r="Q764" s="77">
        <v>0</v>
      </c>
      <c r="R764" s="77">
        <v>2</v>
      </c>
      <c r="S764" s="77" t="s">
        <v>1123</v>
      </c>
      <c r="T764" s="77">
        <v>2</v>
      </c>
      <c r="U764" s="77"/>
      <c r="V764" s="77"/>
      <c r="W764" s="77" t="s">
        <v>1123</v>
      </c>
      <c r="X764" s="77">
        <v>2</v>
      </c>
      <c r="Y764" s="77" t="s">
        <v>1116</v>
      </c>
      <c r="Z764" s="77" t="s">
        <v>1136</v>
      </c>
      <c r="AA764" s="77" t="s">
        <v>1126</v>
      </c>
      <c r="AB764" s="77" t="s">
        <v>1127</v>
      </c>
      <c r="AC764" s="77" t="s">
        <v>1128</v>
      </c>
      <c r="AD764" s="77">
        <v>4</v>
      </c>
      <c r="AE764" s="77" t="s">
        <v>1182</v>
      </c>
      <c r="AF764" s="105"/>
    </row>
    <row r="765" spans="1:32" ht="30.75" hidden="1" thickBot="1" x14ac:dyDescent="0.3">
      <c r="A765" s="96" t="s">
        <v>1357</v>
      </c>
      <c r="B765" s="77" t="s">
        <v>370</v>
      </c>
      <c r="C765" s="77" t="s">
        <v>75</v>
      </c>
      <c r="D765" s="77" t="s">
        <v>385</v>
      </c>
      <c r="E765" s="77" t="s">
        <v>403</v>
      </c>
      <c r="F765" s="77"/>
      <c r="G765" s="77" t="s">
        <v>391</v>
      </c>
      <c r="H765" s="77" t="s">
        <v>110</v>
      </c>
      <c r="I765" s="77">
        <v>17</v>
      </c>
      <c r="J765" s="77">
        <v>4</v>
      </c>
      <c r="K765" s="77">
        <v>25</v>
      </c>
      <c r="L765" s="77">
        <v>20</v>
      </c>
      <c r="M765" s="77"/>
      <c r="N765" s="77"/>
      <c r="O765" s="77" t="s">
        <v>218</v>
      </c>
      <c r="P765" s="77" t="s">
        <v>1171</v>
      </c>
      <c r="Q765" s="77">
        <v>0</v>
      </c>
      <c r="R765" s="77">
        <v>2</v>
      </c>
      <c r="S765" s="77" t="s">
        <v>1123</v>
      </c>
      <c r="T765" s="77">
        <v>2</v>
      </c>
      <c r="U765" s="77"/>
      <c r="V765" s="77"/>
      <c r="W765" s="77" t="s">
        <v>1123</v>
      </c>
      <c r="X765" s="77">
        <v>2</v>
      </c>
      <c r="Y765" s="77" t="s">
        <v>1116</v>
      </c>
      <c r="Z765" s="77" t="s">
        <v>1136</v>
      </c>
      <c r="AA765" s="77" t="s">
        <v>1126</v>
      </c>
      <c r="AB765" s="77" t="s">
        <v>1127</v>
      </c>
      <c r="AC765" s="77" t="s">
        <v>1128</v>
      </c>
      <c r="AD765" s="77">
        <v>4</v>
      </c>
      <c r="AE765" s="77" t="s">
        <v>1182</v>
      </c>
      <c r="AF765" s="105"/>
    </row>
    <row r="766" spans="1:32" ht="30.75" hidden="1" thickBot="1" x14ac:dyDescent="0.3">
      <c r="A766" s="96" t="s">
        <v>1357</v>
      </c>
      <c r="B766" s="77" t="s">
        <v>370</v>
      </c>
      <c r="C766" s="77" t="s">
        <v>75</v>
      </c>
      <c r="D766" s="77" t="s">
        <v>385</v>
      </c>
      <c r="E766" s="77" t="s">
        <v>404</v>
      </c>
      <c r="F766" s="77"/>
      <c r="G766" s="77" t="s">
        <v>393</v>
      </c>
      <c r="H766" s="77" t="s">
        <v>110</v>
      </c>
      <c r="I766" s="77">
        <v>17</v>
      </c>
      <c r="J766" s="77">
        <v>4</v>
      </c>
      <c r="K766" s="77">
        <v>25</v>
      </c>
      <c r="L766" s="77">
        <v>20</v>
      </c>
      <c r="M766" s="77"/>
      <c r="N766" s="77"/>
      <c r="O766" s="77" t="s">
        <v>218</v>
      </c>
      <c r="P766" s="77" t="s">
        <v>1171</v>
      </c>
      <c r="Q766" s="77">
        <v>0</v>
      </c>
      <c r="R766" s="77">
        <v>2</v>
      </c>
      <c r="S766" s="77" t="s">
        <v>1123</v>
      </c>
      <c r="T766" s="77">
        <v>2</v>
      </c>
      <c r="U766" s="77"/>
      <c r="V766" s="77"/>
      <c r="W766" s="77" t="s">
        <v>1123</v>
      </c>
      <c r="X766" s="77">
        <v>2</v>
      </c>
      <c r="Y766" s="77" t="s">
        <v>1116</v>
      </c>
      <c r="Z766" s="77" t="s">
        <v>1136</v>
      </c>
      <c r="AA766" s="77" t="s">
        <v>1126</v>
      </c>
      <c r="AB766" s="77" t="s">
        <v>1127</v>
      </c>
      <c r="AC766" s="77" t="s">
        <v>1128</v>
      </c>
      <c r="AD766" s="77">
        <v>4</v>
      </c>
      <c r="AE766" s="77" t="s">
        <v>1182</v>
      </c>
      <c r="AF766" s="105"/>
    </row>
    <row r="767" spans="1:32" ht="30.75" hidden="1" thickBot="1" x14ac:dyDescent="0.3">
      <c r="A767" s="96" t="s">
        <v>1357</v>
      </c>
      <c r="B767" s="77" t="s">
        <v>370</v>
      </c>
      <c r="C767" s="77" t="s">
        <v>75</v>
      </c>
      <c r="D767" s="77" t="s">
        <v>385</v>
      </c>
      <c r="E767" s="77" t="s">
        <v>1360</v>
      </c>
      <c r="F767" s="77"/>
      <c r="G767" s="77" t="s">
        <v>1382</v>
      </c>
      <c r="H767" s="77"/>
      <c r="I767" s="77">
        <v>17</v>
      </c>
      <c r="J767" s="77" t="e">
        <v>#N/A</v>
      </c>
      <c r="K767" s="77"/>
      <c r="L767" s="77"/>
      <c r="M767" s="77"/>
      <c r="N767" s="77"/>
      <c r="O767" s="77"/>
      <c r="P767" s="77"/>
      <c r="Q767" s="77">
        <v>0</v>
      </c>
      <c r="R767" s="77">
        <v>0</v>
      </c>
      <c r="S767" s="77"/>
      <c r="T767" s="77"/>
      <c r="U767" s="77"/>
      <c r="V767" s="77"/>
      <c r="W767" s="77"/>
      <c r="X767" s="77">
        <v>0</v>
      </c>
      <c r="Y767" s="77" t="s">
        <v>1116</v>
      </c>
      <c r="Z767" s="77"/>
      <c r="AA767" s="77"/>
      <c r="AB767" s="77"/>
      <c r="AC767" s="77"/>
      <c r="AD767" s="77"/>
      <c r="AE767" s="77"/>
      <c r="AF767" s="105"/>
    </row>
    <row r="768" spans="1:32" ht="30.75" hidden="1" thickBot="1" x14ac:dyDescent="0.3">
      <c r="A768" s="96" t="s">
        <v>1357</v>
      </c>
      <c r="B768" s="77" t="s">
        <v>370</v>
      </c>
      <c r="C768" s="77" t="s">
        <v>75</v>
      </c>
      <c r="D768" s="77" t="s">
        <v>385</v>
      </c>
      <c r="E768" s="77" t="s">
        <v>1383</v>
      </c>
      <c r="F768" s="77"/>
      <c r="G768" s="77" t="s">
        <v>1287</v>
      </c>
      <c r="H768" s="77"/>
      <c r="I768" s="77">
        <v>17</v>
      </c>
      <c r="J768" s="77">
        <v>20</v>
      </c>
      <c r="K768" s="77">
        <v>500</v>
      </c>
      <c r="L768" s="77">
        <v>20</v>
      </c>
      <c r="M768" s="77"/>
      <c r="N768" s="77"/>
      <c r="O768" s="77"/>
      <c r="P768" s="77" t="s">
        <v>1171</v>
      </c>
      <c r="Q768" s="77">
        <v>0</v>
      </c>
      <c r="R768" s="77">
        <v>0</v>
      </c>
      <c r="S768" s="77"/>
      <c r="T768" s="77"/>
      <c r="U768" s="77"/>
      <c r="V768" s="77"/>
      <c r="W768" s="77"/>
      <c r="X768" s="77">
        <v>20</v>
      </c>
      <c r="Y768" s="77" t="s">
        <v>1116</v>
      </c>
      <c r="Z768" s="77" t="s">
        <v>1136</v>
      </c>
      <c r="AA768" s="77" t="s">
        <v>1126</v>
      </c>
      <c r="AB768" s="77" t="s">
        <v>1127</v>
      </c>
      <c r="AC768" s="77" t="s">
        <v>1128</v>
      </c>
      <c r="AD768" s="77">
        <v>20</v>
      </c>
      <c r="AE768" s="77" t="s">
        <v>1176</v>
      </c>
      <c r="AF768" s="105"/>
    </row>
    <row r="769" spans="1:32" ht="30.75" hidden="1" thickBot="1" x14ac:dyDescent="0.3">
      <c r="A769" s="96" t="s">
        <v>1357</v>
      </c>
      <c r="B769" s="77" t="s">
        <v>370</v>
      </c>
      <c r="C769" s="77" t="s">
        <v>75</v>
      </c>
      <c r="D769" s="77" t="s">
        <v>385</v>
      </c>
      <c r="E769" s="77" t="s">
        <v>405</v>
      </c>
      <c r="F769" s="77"/>
      <c r="G769" s="77" t="s">
        <v>393</v>
      </c>
      <c r="H769" s="77" t="s">
        <v>110</v>
      </c>
      <c r="I769" s="77">
        <v>17</v>
      </c>
      <c r="J769" s="77">
        <v>4</v>
      </c>
      <c r="K769" s="77">
        <v>50</v>
      </c>
      <c r="L769" s="77">
        <v>20</v>
      </c>
      <c r="M769" s="77"/>
      <c r="N769" s="77"/>
      <c r="O769" s="77" t="s">
        <v>218</v>
      </c>
      <c r="P769" s="77" t="s">
        <v>1171</v>
      </c>
      <c r="Q769" s="77">
        <v>0</v>
      </c>
      <c r="R769" s="77">
        <v>2</v>
      </c>
      <c r="S769" s="77" t="s">
        <v>1123</v>
      </c>
      <c r="T769" s="77">
        <v>2</v>
      </c>
      <c r="U769" s="77"/>
      <c r="V769" s="77"/>
      <c r="W769" s="77" t="s">
        <v>1123</v>
      </c>
      <c r="X769" s="77">
        <v>4</v>
      </c>
      <c r="Y769" s="77" t="s">
        <v>1116</v>
      </c>
      <c r="Z769" s="77" t="s">
        <v>1136</v>
      </c>
      <c r="AA769" s="77" t="s">
        <v>1126</v>
      </c>
      <c r="AB769" s="77" t="s">
        <v>1127</v>
      </c>
      <c r="AC769" s="77" t="s">
        <v>1128</v>
      </c>
      <c r="AD769" s="77">
        <v>4</v>
      </c>
      <c r="AE769" s="77" t="s">
        <v>1172</v>
      </c>
      <c r="AF769" s="105"/>
    </row>
    <row r="770" spans="1:32" ht="30.75" hidden="1" thickBot="1" x14ac:dyDescent="0.3">
      <c r="A770" s="96" t="s">
        <v>1357</v>
      </c>
      <c r="B770" s="77" t="s">
        <v>370</v>
      </c>
      <c r="C770" s="77" t="s">
        <v>75</v>
      </c>
      <c r="D770" s="77" t="s">
        <v>385</v>
      </c>
      <c r="E770" s="77" t="s">
        <v>406</v>
      </c>
      <c r="F770" s="77"/>
      <c r="G770" s="77" t="s">
        <v>391</v>
      </c>
      <c r="H770" s="77" t="s">
        <v>110</v>
      </c>
      <c r="I770" s="77">
        <v>17</v>
      </c>
      <c r="J770" s="77">
        <v>4</v>
      </c>
      <c r="K770" s="77">
        <v>50</v>
      </c>
      <c r="L770" s="77">
        <v>20</v>
      </c>
      <c r="M770" s="77"/>
      <c r="N770" s="77"/>
      <c r="O770" s="77" t="s">
        <v>218</v>
      </c>
      <c r="P770" s="77" t="s">
        <v>1171</v>
      </c>
      <c r="Q770" s="77">
        <v>0</v>
      </c>
      <c r="R770" s="77">
        <v>2</v>
      </c>
      <c r="S770" s="77" t="s">
        <v>1123</v>
      </c>
      <c r="T770" s="77">
        <v>2</v>
      </c>
      <c r="U770" s="77"/>
      <c r="V770" s="77"/>
      <c r="W770" s="77" t="s">
        <v>1123</v>
      </c>
      <c r="X770" s="77">
        <v>4</v>
      </c>
      <c r="Y770" s="77" t="s">
        <v>1116</v>
      </c>
      <c r="Z770" s="77" t="s">
        <v>1136</v>
      </c>
      <c r="AA770" s="77" t="s">
        <v>1126</v>
      </c>
      <c r="AB770" s="77" t="s">
        <v>1127</v>
      </c>
      <c r="AC770" s="77" t="s">
        <v>1128</v>
      </c>
      <c r="AD770" s="77">
        <v>4</v>
      </c>
      <c r="AE770" s="77" t="s">
        <v>1172</v>
      </c>
      <c r="AF770" s="105"/>
    </row>
    <row r="771" spans="1:32" ht="30.75" hidden="1" thickBot="1" x14ac:dyDescent="0.3">
      <c r="A771" s="96" t="s">
        <v>1357</v>
      </c>
      <c r="B771" s="77" t="s">
        <v>370</v>
      </c>
      <c r="C771" s="77" t="s">
        <v>75</v>
      </c>
      <c r="D771" s="77" t="s">
        <v>385</v>
      </c>
      <c r="E771" s="77" t="s">
        <v>384</v>
      </c>
      <c r="F771" s="77"/>
      <c r="G771" s="77" t="s">
        <v>390</v>
      </c>
      <c r="H771" s="77" t="s">
        <v>110</v>
      </c>
      <c r="I771" s="77">
        <v>17</v>
      </c>
      <c r="J771" s="77">
        <v>8</v>
      </c>
      <c r="K771" s="77">
        <v>150</v>
      </c>
      <c r="L771" s="77">
        <v>20</v>
      </c>
      <c r="M771" s="77"/>
      <c r="N771" s="77"/>
      <c r="O771" s="77" t="s">
        <v>218</v>
      </c>
      <c r="P771" s="77" t="s">
        <v>1171</v>
      </c>
      <c r="Q771" s="77">
        <v>0</v>
      </c>
      <c r="R771" s="77">
        <v>2</v>
      </c>
      <c r="S771" s="77" t="s">
        <v>1123</v>
      </c>
      <c r="T771" s="77">
        <v>2</v>
      </c>
      <c r="U771" s="77" t="s">
        <v>115</v>
      </c>
      <c r="V771" s="77"/>
      <c r="W771" s="77" t="s">
        <v>1123</v>
      </c>
      <c r="X771" s="77">
        <v>12</v>
      </c>
      <c r="Y771" s="77" t="s">
        <v>1116</v>
      </c>
      <c r="Z771" s="77" t="s">
        <v>1136</v>
      </c>
      <c r="AA771" s="77" t="s">
        <v>1126</v>
      </c>
      <c r="AB771" s="77" t="s">
        <v>1127</v>
      </c>
      <c r="AC771" s="77" t="s">
        <v>1128</v>
      </c>
      <c r="AD771" s="77">
        <v>8</v>
      </c>
      <c r="AE771" s="77" t="s">
        <v>1137</v>
      </c>
      <c r="AF771" s="105"/>
    </row>
    <row r="772" spans="1:32" ht="30.75" hidden="1" thickBot="1" x14ac:dyDescent="0.3">
      <c r="A772" s="96" t="s">
        <v>1357</v>
      </c>
      <c r="B772" s="77" t="s">
        <v>370</v>
      </c>
      <c r="C772" s="77" t="s">
        <v>75</v>
      </c>
      <c r="D772" s="77" t="s">
        <v>385</v>
      </c>
      <c r="E772" s="77" t="s">
        <v>407</v>
      </c>
      <c r="F772" s="77"/>
      <c r="G772" s="77" t="s">
        <v>408</v>
      </c>
      <c r="H772" s="77" t="s">
        <v>110</v>
      </c>
      <c r="I772" s="77">
        <v>17</v>
      </c>
      <c r="J772" s="77">
        <v>20</v>
      </c>
      <c r="K772" s="77">
        <v>600</v>
      </c>
      <c r="L772" s="77">
        <v>20</v>
      </c>
      <c r="M772" s="77"/>
      <c r="N772" s="77"/>
      <c r="O772" s="77" t="s">
        <v>218</v>
      </c>
      <c r="P772" s="77" t="s">
        <v>1171</v>
      </c>
      <c r="Q772" s="77">
        <v>0</v>
      </c>
      <c r="R772" s="77">
        <v>1</v>
      </c>
      <c r="S772" s="77" t="s">
        <v>1123</v>
      </c>
      <c r="T772" s="77">
        <v>1</v>
      </c>
      <c r="U772" s="77" t="s">
        <v>115</v>
      </c>
      <c r="V772" s="77"/>
      <c r="W772" s="77" t="s">
        <v>1123</v>
      </c>
      <c r="X772" s="77">
        <v>24</v>
      </c>
      <c r="Y772" s="77" t="s">
        <v>1116</v>
      </c>
      <c r="Z772" s="77" t="s">
        <v>1136</v>
      </c>
      <c r="AA772" s="77" t="s">
        <v>1126</v>
      </c>
      <c r="AB772" s="77" t="s">
        <v>1127</v>
      </c>
      <c r="AC772" s="77" t="s">
        <v>1128</v>
      </c>
      <c r="AD772" s="77">
        <v>20</v>
      </c>
      <c r="AE772" s="77" t="s">
        <v>1177</v>
      </c>
      <c r="AF772" s="105"/>
    </row>
    <row r="773" spans="1:32" ht="30.75" hidden="1" thickBot="1" x14ac:dyDescent="0.3">
      <c r="A773" s="97" t="s">
        <v>1357</v>
      </c>
      <c r="B773" s="78" t="s">
        <v>370</v>
      </c>
      <c r="C773" s="78" t="s">
        <v>75</v>
      </c>
      <c r="D773" s="78" t="s">
        <v>385</v>
      </c>
      <c r="E773" s="78" t="s">
        <v>409</v>
      </c>
      <c r="F773" s="78"/>
      <c r="G773" s="78" t="s">
        <v>408</v>
      </c>
      <c r="H773" s="78"/>
      <c r="I773" s="78">
        <v>17</v>
      </c>
      <c r="J773" s="77">
        <v>12</v>
      </c>
      <c r="K773" s="78">
        <v>300</v>
      </c>
      <c r="L773" s="78">
        <v>20</v>
      </c>
      <c r="M773" s="78"/>
      <c r="N773" s="78"/>
      <c r="O773" s="78" t="s">
        <v>129</v>
      </c>
      <c r="P773" s="78" t="s">
        <v>1171</v>
      </c>
      <c r="Q773" s="78">
        <v>0</v>
      </c>
      <c r="R773" s="78">
        <v>1</v>
      </c>
      <c r="S773" s="78" t="s">
        <v>1123</v>
      </c>
      <c r="T773" s="78">
        <v>1</v>
      </c>
      <c r="U773" s="78" t="s">
        <v>115</v>
      </c>
      <c r="V773" s="78"/>
      <c r="W773" s="78" t="s">
        <v>1123</v>
      </c>
      <c r="X773" s="78">
        <v>12</v>
      </c>
      <c r="Y773" s="78" t="s">
        <v>1116</v>
      </c>
      <c r="Z773" s="78" t="s">
        <v>1136</v>
      </c>
      <c r="AA773" s="78" t="s">
        <v>1126</v>
      </c>
      <c r="AB773" s="78" t="s">
        <v>1127</v>
      </c>
      <c r="AC773" s="78" t="s">
        <v>1128</v>
      </c>
      <c r="AD773" s="78">
        <v>12</v>
      </c>
      <c r="AE773" s="78" t="s">
        <v>1274</v>
      </c>
      <c r="AF773" s="106"/>
    </row>
    <row r="774" spans="1:32" ht="30.75" hidden="1" thickBot="1" x14ac:dyDescent="0.3">
      <c r="A774" s="98" t="s">
        <v>1386</v>
      </c>
      <c r="B774" s="79" t="s">
        <v>410</v>
      </c>
      <c r="C774" s="79" t="s">
        <v>75</v>
      </c>
      <c r="D774" s="79" t="s">
        <v>411</v>
      </c>
      <c r="E774" s="79" t="s">
        <v>73</v>
      </c>
      <c r="F774" s="79"/>
      <c r="G774" s="79" t="s">
        <v>412</v>
      </c>
      <c r="H774" s="79"/>
      <c r="I774" s="79">
        <v>36</v>
      </c>
      <c r="J774" s="77">
        <v>4</v>
      </c>
      <c r="K774" s="79">
        <v>25</v>
      </c>
      <c r="L774" s="79">
        <v>50</v>
      </c>
      <c r="M774" s="79"/>
      <c r="N774" s="79">
        <v>1</v>
      </c>
      <c r="O774" s="79" t="s">
        <v>129</v>
      </c>
      <c r="P774" s="79" t="s">
        <v>1206</v>
      </c>
      <c r="Q774" s="79">
        <v>1</v>
      </c>
      <c r="R774" s="79">
        <v>0</v>
      </c>
      <c r="S774" s="79"/>
      <c r="T774" s="79">
        <v>1</v>
      </c>
      <c r="U774" s="79"/>
      <c r="V774" s="79"/>
      <c r="W774" s="79"/>
      <c r="X774" s="79">
        <v>1</v>
      </c>
      <c r="Y774" s="79" t="s">
        <v>1387</v>
      </c>
      <c r="Z774" s="79" t="s">
        <v>1125</v>
      </c>
      <c r="AA774" s="79" t="s">
        <v>1126</v>
      </c>
      <c r="AB774" s="79" t="s">
        <v>1127</v>
      </c>
      <c r="AC774" s="79" t="s">
        <v>1128</v>
      </c>
      <c r="AD774" s="79">
        <v>4</v>
      </c>
      <c r="AE774" s="79" t="s">
        <v>1201</v>
      </c>
      <c r="AF774" s="107"/>
    </row>
    <row r="775" spans="1:32" ht="30.75" hidden="1" thickBot="1" x14ac:dyDescent="0.3">
      <c r="A775" s="99" t="s">
        <v>1386</v>
      </c>
      <c r="B775" s="80" t="s">
        <v>410</v>
      </c>
      <c r="C775" s="80" t="s">
        <v>75</v>
      </c>
      <c r="D775" s="80" t="s">
        <v>411</v>
      </c>
      <c r="E775" s="80" t="s">
        <v>83</v>
      </c>
      <c r="F775" s="80" t="s">
        <v>1246</v>
      </c>
      <c r="G775" s="80" t="s">
        <v>413</v>
      </c>
      <c r="H775" s="80"/>
      <c r="I775" s="80">
        <v>36</v>
      </c>
      <c r="J775" s="77">
        <v>12</v>
      </c>
      <c r="K775" s="80">
        <v>200</v>
      </c>
      <c r="L775" s="80">
        <v>50</v>
      </c>
      <c r="M775" s="80">
        <v>1</v>
      </c>
      <c r="N775" s="80"/>
      <c r="O775" s="80" t="s">
        <v>129</v>
      </c>
      <c r="P775" s="80" t="s">
        <v>1206</v>
      </c>
      <c r="Q775" s="80">
        <v>1</v>
      </c>
      <c r="R775" s="80">
        <v>0</v>
      </c>
      <c r="S775" s="80"/>
      <c r="T775" s="80">
        <v>1</v>
      </c>
      <c r="U775" s="80" t="s">
        <v>70</v>
      </c>
      <c r="V775" s="80"/>
      <c r="W775" s="80"/>
      <c r="X775" s="80">
        <v>8</v>
      </c>
      <c r="Y775" s="80" t="s">
        <v>1387</v>
      </c>
      <c r="Z775" s="80" t="s">
        <v>1125</v>
      </c>
      <c r="AA775" s="80" t="s">
        <v>1126</v>
      </c>
      <c r="AB775" s="80" t="s">
        <v>1127</v>
      </c>
      <c r="AC775" s="80" t="s">
        <v>1128</v>
      </c>
      <c r="AD775" s="80">
        <v>12</v>
      </c>
      <c r="AE775" s="80" t="s">
        <v>1299</v>
      </c>
      <c r="AF775" s="108"/>
    </row>
    <row r="776" spans="1:32" ht="30.75" hidden="1" thickBot="1" x14ac:dyDescent="0.3">
      <c r="A776" s="99" t="s">
        <v>1386</v>
      </c>
      <c r="B776" s="80" t="s">
        <v>410</v>
      </c>
      <c r="C776" s="80" t="s">
        <v>75</v>
      </c>
      <c r="D776" s="80" t="s">
        <v>411</v>
      </c>
      <c r="E776" s="80" t="s">
        <v>75</v>
      </c>
      <c r="F776" s="80" t="s">
        <v>1230</v>
      </c>
      <c r="G776" s="80" t="s">
        <v>414</v>
      </c>
      <c r="H776" s="80"/>
      <c r="I776" s="80">
        <v>36</v>
      </c>
      <c r="J776" s="77">
        <v>8</v>
      </c>
      <c r="K776" s="80">
        <v>100</v>
      </c>
      <c r="L776" s="80">
        <v>50</v>
      </c>
      <c r="M776" s="80">
        <v>1</v>
      </c>
      <c r="N776" s="80"/>
      <c r="O776" s="80" t="s">
        <v>129</v>
      </c>
      <c r="P776" s="80" t="s">
        <v>1206</v>
      </c>
      <c r="Q776" s="80">
        <v>1</v>
      </c>
      <c r="R776" s="80">
        <v>0</v>
      </c>
      <c r="S776" s="80"/>
      <c r="T776" s="80">
        <v>1</v>
      </c>
      <c r="U776" s="80" t="s">
        <v>70</v>
      </c>
      <c r="V776" s="80" t="s">
        <v>76</v>
      </c>
      <c r="W776" s="80"/>
      <c r="X776" s="80">
        <v>4</v>
      </c>
      <c r="Y776" s="80" t="s">
        <v>1387</v>
      </c>
      <c r="Z776" s="80" t="s">
        <v>1125</v>
      </c>
      <c r="AA776" s="80" t="s">
        <v>1126</v>
      </c>
      <c r="AB776" s="80" t="s">
        <v>1127</v>
      </c>
      <c r="AC776" s="80" t="s">
        <v>1128</v>
      </c>
      <c r="AD776" s="80">
        <v>8</v>
      </c>
      <c r="AE776" s="80" t="s">
        <v>1165</v>
      </c>
      <c r="AF776" s="108"/>
    </row>
    <row r="777" spans="1:32" ht="30.75" hidden="1" thickBot="1" x14ac:dyDescent="0.3">
      <c r="A777" s="99" t="s">
        <v>1386</v>
      </c>
      <c r="B777" s="80" t="s">
        <v>410</v>
      </c>
      <c r="C777" s="80" t="s">
        <v>75</v>
      </c>
      <c r="D777" s="80" t="s">
        <v>411</v>
      </c>
      <c r="E777" s="80" t="s">
        <v>70</v>
      </c>
      <c r="F777" s="80"/>
      <c r="G777" s="80" t="s">
        <v>415</v>
      </c>
      <c r="H777" s="80"/>
      <c r="I777" s="80">
        <v>36</v>
      </c>
      <c r="J777" s="77">
        <v>4</v>
      </c>
      <c r="K777" s="80">
        <v>20</v>
      </c>
      <c r="L777" s="80">
        <v>50</v>
      </c>
      <c r="M777" s="80"/>
      <c r="N777" s="80"/>
      <c r="O777" s="80" t="s">
        <v>129</v>
      </c>
      <c r="P777" s="80" t="s">
        <v>1206</v>
      </c>
      <c r="Q777" s="80">
        <v>1</v>
      </c>
      <c r="R777" s="80">
        <v>0</v>
      </c>
      <c r="S777" s="80"/>
      <c r="T777" s="80">
        <v>1</v>
      </c>
      <c r="U777" s="80"/>
      <c r="V777" s="80" t="s">
        <v>76</v>
      </c>
      <c r="W777" s="80"/>
      <c r="X777" s="80">
        <v>0.75</v>
      </c>
      <c r="Y777" s="80" t="s">
        <v>1387</v>
      </c>
      <c r="Z777" s="80" t="s">
        <v>1125</v>
      </c>
      <c r="AA777" s="80" t="s">
        <v>1126</v>
      </c>
      <c r="AB777" s="80" t="s">
        <v>1127</v>
      </c>
      <c r="AC777" s="80" t="s">
        <v>1128</v>
      </c>
      <c r="AD777" s="80">
        <v>4</v>
      </c>
      <c r="AE777" s="80" t="s">
        <v>1201</v>
      </c>
      <c r="AF777" s="108"/>
    </row>
    <row r="778" spans="1:32" ht="15.75" hidden="1" thickBot="1" x14ac:dyDescent="0.3">
      <c r="A778" s="99" t="s">
        <v>1386</v>
      </c>
      <c r="B778" s="80" t="s">
        <v>410</v>
      </c>
      <c r="C778" s="80" t="s">
        <v>75</v>
      </c>
      <c r="D778" s="80" t="s">
        <v>1388</v>
      </c>
      <c r="E778" s="80" t="s">
        <v>76</v>
      </c>
      <c r="F778" s="80"/>
      <c r="G778" s="80" t="s">
        <v>1389</v>
      </c>
      <c r="H778" s="80"/>
      <c r="I778" s="80">
        <v>36</v>
      </c>
      <c r="J778" s="77" t="e">
        <v>#N/A</v>
      </c>
      <c r="K778" s="80"/>
      <c r="L778" s="80"/>
      <c r="M778" s="80"/>
      <c r="N778" s="80"/>
      <c r="O778" s="80"/>
      <c r="P778" s="80"/>
      <c r="Q778" s="80">
        <v>0</v>
      </c>
      <c r="R778" s="80">
        <v>0</v>
      </c>
      <c r="S778" s="80"/>
      <c r="T778" s="80"/>
      <c r="U778" s="80" t="s">
        <v>1134</v>
      </c>
      <c r="V778" s="80"/>
      <c r="W778" s="80"/>
      <c r="X778" s="80">
        <v>0</v>
      </c>
      <c r="Y778" s="80" t="s">
        <v>1387</v>
      </c>
      <c r="Z778" s="80"/>
      <c r="AA778" s="80"/>
      <c r="AB778" s="80"/>
      <c r="AC778" s="80"/>
      <c r="AD778" s="80"/>
      <c r="AE778" s="80"/>
      <c r="AF778" s="108"/>
    </row>
    <row r="779" spans="1:32" ht="15.75" hidden="1" thickBot="1" x14ac:dyDescent="0.3">
      <c r="A779" s="99" t="s">
        <v>1386</v>
      </c>
      <c r="B779" s="80" t="s">
        <v>410</v>
      </c>
      <c r="C779" s="80" t="s">
        <v>75</v>
      </c>
      <c r="D779" s="80" t="s">
        <v>416</v>
      </c>
      <c r="E779" s="80" t="s">
        <v>73</v>
      </c>
      <c r="F779" s="80"/>
      <c r="G779" s="80" t="s">
        <v>417</v>
      </c>
      <c r="H779" s="80"/>
      <c r="I779" s="80">
        <v>36</v>
      </c>
      <c r="J779" s="77">
        <v>4</v>
      </c>
      <c r="K779" s="80">
        <v>25</v>
      </c>
      <c r="L779" s="80">
        <v>50</v>
      </c>
      <c r="M779" s="80"/>
      <c r="N779" s="80"/>
      <c r="O779" s="80" t="s">
        <v>129</v>
      </c>
      <c r="P779" s="80"/>
      <c r="Q779" s="80">
        <v>0</v>
      </c>
      <c r="R779" s="80">
        <v>1</v>
      </c>
      <c r="S779" s="80"/>
      <c r="T779" s="80"/>
      <c r="U779" s="80"/>
      <c r="V779" s="80"/>
      <c r="W779" s="80"/>
      <c r="X779" s="80">
        <v>1</v>
      </c>
      <c r="Y779" s="80" t="s">
        <v>1387</v>
      </c>
      <c r="Z779" s="80"/>
      <c r="AA779" s="80"/>
      <c r="AB779" s="80"/>
      <c r="AC779" s="80"/>
      <c r="AD779" s="80"/>
      <c r="AE779" s="80"/>
      <c r="AF779" s="108"/>
    </row>
    <row r="780" spans="1:32" ht="15.75" hidden="1" thickBot="1" x14ac:dyDescent="0.3">
      <c r="A780" s="99" t="s">
        <v>1386</v>
      </c>
      <c r="B780" s="80" t="s">
        <v>410</v>
      </c>
      <c r="C780" s="80" t="s">
        <v>75</v>
      </c>
      <c r="D780" s="80" t="s">
        <v>416</v>
      </c>
      <c r="E780" s="80" t="s">
        <v>83</v>
      </c>
      <c r="F780" s="80" t="s">
        <v>1246</v>
      </c>
      <c r="G780" s="80" t="s">
        <v>418</v>
      </c>
      <c r="H780" s="80"/>
      <c r="I780" s="80">
        <v>36</v>
      </c>
      <c r="J780" s="77">
        <v>12</v>
      </c>
      <c r="K780" s="80">
        <v>200</v>
      </c>
      <c r="L780" s="80">
        <v>50</v>
      </c>
      <c r="M780" s="80"/>
      <c r="N780" s="80"/>
      <c r="O780" s="80" t="s">
        <v>129</v>
      </c>
      <c r="P780" s="80"/>
      <c r="Q780" s="80">
        <v>0</v>
      </c>
      <c r="R780" s="80">
        <v>1</v>
      </c>
      <c r="S780" s="80"/>
      <c r="T780" s="80"/>
      <c r="U780" s="80" t="s">
        <v>70</v>
      </c>
      <c r="V780" s="80"/>
      <c r="W780" s="80"/>
      <c r="X780" s="80">
        <v>8</v>
      </c>
      <c r="Y780" s="80" t="s">
        <v>1387</v>
      </c>
      <c r="Z780" s="80"/>
      <c r="AA780" s="80"/>
      <c r="AB780" s="80"/>
      <c r="AC780" s="80"/>
      <c r="AD780" s="80"/>
      <c r="AE780" s="80"/>
      <c r="AF780" s="108"/>
    </row>
    <row r="781" spans="1:32" ht="15.75" hidden="1" thickBot="1" x14ac:dyDescent="0.3">
      <c r="A781" s="99" t="s">
        <v>1386</v>
      </c>
      <c r="B781" s="80" t="s">
        <v>410</v>
      </c>
      <c r="C781" s="80" t="s">
        <v>75</v>
      </c>
      <c r="D781" s="80" t="s">
        <v>416</v>
      </c>
      <c r="E781" s="80" t="s">
        <v>75</v>
      </c>
      <c r="F781" s="80" t="s">
        <v>1230</v>
      </c>
      <c r="G781" s="80" t="s">
        <v>418</v>
      </c>
      <c r="H781" s="80"/>
      <c r="I781" s="80">
        <v>36</v>
      </c>
      <c r="J781" s="77">
        <v>8</v>
      </c>
      <c r="K781" s="80">
        <v>100</v>
      </c>
      <c r="L781" s="80">
        <v>50</v>
      </c>
      <c r="M781" s="80"/>
      <c r="N781" s="80"/>
      <c r="O781" s="80" t="s">
        <v>129</v>
      </c>
      <c r="P781" s="80"/>
      <c r="Q781" s="80">
        <v>0</v>
      </c>
      <c r="R781" s="80">
        <v>1</v>
      </c>
      <c r="S781" s="80"/>
      <c r="T781" s="80"/>
      <c r="U781" s="80" t="s">
        <v>70</v>
      </c>
      <c r="V781" s="80" t="s">
        <v>76</v>
      </c>
      <c r="W781" s="80"/>
      <c r="X781" s="80">
        <v>4</v>
      </c>
      <c r="Y781" s="80" t="s">
        <v>1387</v>
      </c>
      <c r="Z781" s="80"/>
      <c r="AA781" s="80"/>
      <c r="AB781" s="80"/>
      <c r="AC781" s="80"/>
      <c r="AD781" s="80"/>
      <c r="AE781" s="80"/>
      <c r="AF781" s="108"/>
    </row>
    <row r="782" spans="1:32" ht="15.75" hidden="1" thickBot="1" x14ac:dyDescent="0.3">
      <c r="A782" s="99" t="s">
        <v>1386</v>
      </c>
      <c r="B782" s="80" t="s">
        <v>410</v>
      </c>
      <c r="C782" s="80" t="s">
        <v>75</v>
      </c>
      <c r="D782" s="80" t="s">
        <v>416</v>
      </c>
      <c r="E782" s="80" t="s">
        <v>70</v>
      </c>
      <c r="F782" s="80"/>
      <c r="G782" s="80" t="s">
        <v>419</v>
      </c>
      <c r="H782" s="80"/>
      <c r="I782" s="80">
        <v>36</v>
      </c>
      <c r="J782" s="77">
        <v>4</v>
      </c>
      <c r="K782" s="80">
        <v>20</v>
      </c>
      <c r="L782" s="80">
        <v>50</v>
      </c>
      <c r="M782" s="80"/>
      <c r="N782" s="80"/>
      <c r="O782" s="80" t="s">
        <v>129</v>
      </c>
      <c r="P782" s="80"/>
      <c r="Q782" s="80">
        <v>0</v>
      </c>
      <c r="R782" s="80">
        <v>1</v>
      </c>
      <c r="S782" s="80"/>
      <c r="T782" s="80"/>
      <c r="U782" s="80"/>
      <c r="V782" s="80" t="s">
        <v>76</v>
      </c>
      <c r="W782" s="80"/>
      <c r="X782" s="80">
        <v>0.75</v>
      </c>
      <c r="Y782" s="80" t="s">
        <v>1387</v>
      </c>
      <c r="Z782" s="80"/>
      <c r="AA782" s="80"/>
      <c r="AB782" s="80"/>
      <c r="AC782" s="80"/>
      <c r="AD782" s="80"/>
      <c r="AE782" s="80"/>
      <c r="AF782" s="108"/>
    </row>
    <row r="783" spans="1:32" ht="30.75" hidden="1" thickBot="1" x14ac:dyDescent="0.3">
      <c r="A783" s="99" t="s">
        <v>1386</v>
      </c>
      <c r="B783" s="80" t="s">
        <v>410</v>
      </c>
      <c r="C783" s="80" t="s">
        <v>75</v>
      </c>
      <c r="D783" s="80" t="s">
        <v>1390</v>
      </c>
      <c r="E783" s="80" t="s">
        <v>105</v>
      </c>
      <c r="F783" s="80"/>
      <c r="G783" s="80" t="s">
        <v>1391</v>
      </c>
      <c r="H783" s="80"/>
      <c r="I783" s="80">
        <v>36</v>
      </c>
      <c r="J783" s="77" t="e">
        <v>#N/A</v>
      </c>
      <c r="K783" s="80" t="s">
        <v>1392</v>
      </c>
      <c r="L783" s="80"/>
      <c r="M783" s="80"/>
      <c r="N783" s="80"/>
      <c r="O783" s="80"/>
      <c r="P783" s="80"/>
      <c r="Q783" s="80">
        <v>0</v>
      </c>
      <c r="R783" s="80">
        <v>0</v>
      </c>
      <c r="S783" s="80"/>
      <c r="T783" s="80"/>
      <c r="U783" s="80" t="s">
        <v>70</v>
      </c>
      <c r="V783" s="80"/>
      <c r="W783" s="80"/>
      <c r="X783" s="80" t="s">
        <v>1291</v>
      </c>
      <c r="Y783" s="80" t="s">
        <v>1387</v>
      </c>
      <c r="Z783" s="80"/>
      <c r="AA783" s="80"/>
      <c r="AB783" s="80"/>
      <c r="AC783" s="80"/>
      <c r="AD783" s="80"/>
      <c r="AE783" s="80"/>
      <c r="AF783" s="108"/>
    </row>
    <row r="784" spans="1:32" ht="30.75" hidden="1" thickBot="1" x14ac:dyDescent="0.3">
      <c r="A784" s="99" t="s">
        <v>1386</v>
      </c>
      <c r="B784" s="80" t="s">
        <v>410</v>
      </c>
      <c r="C784" s="80" t="s">
        <v>75</v>
      </c>
      <c r="D784" s="80" t="s">
        <v>1390</v>
      </c>
      <c r="E784" s="80" t="s">
        <v>108</v>
      </c>
      <c r="F784" s="80"/>
      <c r="G784" s="80" t="s">
        <v>1371</v>
      </c>
      <c r="H784" s="80"/>
      <c r="I784" s="80">
        <v>36</v>
      </c>
      <c r="J784" s="77" t="e">
        <v>#N/A</v>
      </c>
      <c r="K784" s="80" t="s">
        <v>1392</v>
      </c>
      <c r="L784" s="80"/>
      <c r="M784" s="80"/>
      <c r="N784" s="80"/>
      <c r="O784" s="80"/>
      <c r="P784" s="80"/>
      <c r="Q784" s="80">
        <v>0</v>
      </c>
      <c r="R784" s="80">
        <v>0</v>
      </c>
      <c r="S784" s="80"/>
      <c r="T784" s="80"/>
      <c r="U784" s="80" t="s">
        <v>70</v>
      </c>
      <c r="V784" s="80" t="s">
        <v>76</v>
      </c>
      <c r="W784" s="80"/>
      <c r="X784" s="80" t="s">
        <v>1291</v>
      </c>
      <c r="Y784" s="80" t="s">
        <v>1387</v>
      </c>
      <c r="Z784" s="80"/>
      <c r="AA784" s="80"/>
      <c r="AB784" s="80"/>
      <c r="AC784" s="80"/>
      <c r="AD784" s="80"/>
      <c r="AE784" s="80"/>
      <c r="AF784" s="108"/>
    </row>
    <row r="785" spans="1:32" ht="15.75" hidden="1" thickBot="1" x14ac:dyDescent="0.3">
      <c r="A785" s="99" t="s">
        <v>1386</v>
      </c>
      <c r="B785" s="80" t="s">
        <v>410</v>
      </c>
      <c r="C785" s="80" t="s">
        <v>75</v>
      </c>
      <c r="D785" s="80" t="s">
        <v>1390</v>
      </c>
      <c r="E785" s="80" t="s">
        <v>107</v>
      </c>
      <c r="F785" s="80"/>
      <c r="G785" s="80" t="s">
        <v>422</v>
      </c>
      <c r="H785" s="80"/>
      <c r="I785" s="80">
        <v>36</v>
      </c>
      <c r="J785" s="77">
        <v>20</v>
      </c>
      <c r="K785" s="80">
        <v>500</v>
      </c>
      <c r="L785" s="80">
        <v>20</v>
      </c>
      <c r="M785" s="80"/>
      <c r="N785" s="80"/>
      <c r="O785" s="80" t="s">
        <v>129</v>
      </c>
      <c r="P785" s="80"/>
      <c r="Q785" s="80">
        <v>0</v>
      </c>
      <c r="R785" s="80">
        <v>0</v>
      </c>
      <c r="S785" s="80"/>
      <c r="T785" s="80"/>
      <c r="U785" s="80" t="s">
        <v>70</v>
      </c>
      <c r="V785" s="80"/>
      <c r="W785" s="80"/>
      <c r="X785" s="80">
        <v>20</v>
      </c>
      <c r="Y785" s="80" t="s">
        <v>1387</v>
      </c>
      <c r="Z785" s="80"/>
      <c r="AA785" s="80"/>
      <c r="AB785" s="80"/>
      <c r="AC785" s="80"/>
      <c r="AD785" s="80"/>
      <c r="AE785" s="80"/>
      <c r="AF785" s="108"/>
    </row>
    <row r="786" spans="1:32" ht="15.75" hidden="1" thickBot="1" x14ac:dyDescent="0.3">
      <c r="A786" s="99" t="s">
        <v>1386</v>
      </c>
      <c r="B786" s="80" t="s">
        <v>410</v>
      </c>
      <c r="C786" s="80" t="s">
        <v>75</v>
      </c>
      <c r="D786" s="80" t="s">
        <v>1390</v>
      </c>
      <c r="E786" s="80" t="s">
        <v>113</v>
      </c>
      <c r="F786" s="80"/>
      <c r="G786" s="80" t="s">
        <v>422</v>
      </c>
      <c r="H786" s="80"/>
      <c r="I786" s="80">
        <v>36</v>
      </c>
      <c r="J786" s="77">
        <v>16</v>
      </c>
      <c r="K786" s="80">
        <v>400</v>
      </c>
      <c r="L786" s="80">
        <v>20</v>
      </c>
      <c r="M786" s="80"/>
      <c r="N786" s="80"/>
      <c r="O786" s="80" t="s">
        <v>129</v>
      </c>
      <c r="P786" s="80"/>
      <c r="Q786" s="80">
        <v>0</v>
      </c>
      <c r="R786" s="80">
        <v>0</v>
      </c>
      <c r="S786" s="80"/>
      <c r="T786" s="80"/>
      <c r="U786" s="80"/>
      <c r="V786" s="80" t="s">
        <v>76</v>
      </c>
      <c r="W786" s="80"/>
      <c r="X786" s="80">
        <v>16</v>
      </c>
      <c r="Y786" s="80" t="s">
        <v>1387</v>
      </c>
      <c r="Z786" s="80"/>
      <c r="AA786" s="80"/>
      <c r="AB786" s="80"/>
      <c r="AC786" s="80"/>
      <c r="AD786" s="80"/>
      <c r="AE786" s="80"/>
      <c r="AF786" s="108"/>
    </row>
    <row r="787" spans="1:32" ht="15.75" hidden="1" thickBot="1" x14ac:dyDescent="0.3">
      <c r="A787" s="99" t="s">
        <v>1386</v>
      </c>
      <c r="B787" s="80" t="s">
        <v>410</v>
      </c>
      <c r="C787" s="80" t="s">
        <v>75</v>
      </c>
      <c r="D787" s="80" t="s">
        <v>420</v>
      </c>
      <c r="E787" s="80" t="s">
        <v>81</v>
      </c>
      <c r="F787" s="80"/>
      <c r="G787" s="80" t="s">
        <v>429</v>
      </c>
      <c r="H787" s="80"/>
      <c r="I787" s="80">
        <v>36</v>
      </c>
      <c r="J787" s="77">
        <v>4</v>
      </c>
      <c r="K787" s="80">
        <v>50</v>
      </c>
      <c r="L787" s="80">
        <v>20</v>
      </c>
      <c r="M787" s="80"/>
      <c r="N787" s="80"/>
      <c r="O787" s="80" t="s">
        <v>129</v>
      </c>
      <c r="P787" s="80" t="s">
        <v>1171</v>
      </c>
      <c r="Q787" s="80">
        <v>0</v>
      </c>
      <c r="R787" s="80">
        <v>0</v>
      </c>
      <c r="S787" s="80"/>
      <c r="T787" s="80"/>
      <c r="U787" s="80"/>
      <c r="V787" s="80" t="s">
        <v>76</v>
      </c>
      <c r="W787" s="80"/>
      <c r="X787" s="80">
        <v>2</v>
      </c>
      <c r="Y787" s="80" t="s">
        <v>1387</v>
      </c>
      <c r="Z787" s="80" t="s">
        <v>1136</v>
      </c>
      <c r="AA787" s="80" t="s">
        <v>1126</v>
      </c>
      <c r="AB787" s="80" t="s">
        <v>1127</v>
      </c>
      <c r="AC787" s="80" t="s">
        <v>1128</v>
      </c>
      <c r="AD787" s="80">
        <v>4</v>
      </c>
      <c r="AE787" s="80" t="s">
        <v>1172</v>
      </c>
      <c r="AF787" s="108"/>
    </row>
    <row r="788" spans="1:32" ht="15.75" hidden="1" thickBot="1" x14ac:dyDescent="0.3">
      <c r="A788" s="99" t="s">
        <v>1386</v>
      </c>
      <c r="B788" s="80" t="s">
        <v>410</v>
      </c>
      <c r="C788" s="80" t="s">
        <v>75</v>
      </c>
      <c r="D788" s="80" t="s">
        <v>420</v>
      </c>
      <c r="E788" s="80" t="s">
        <v>82</v>
      </c>
      <c r="F788" s="80"/>
      <c r="G788" s="80" t="s">
        <v>429</v>
      </c>
      <c r="H788" s="80"/>
      <c r="I788" s="80">
        <v>36</v>
      </c>
      <c r="J788" s="77">
        <v>4</v>
      </c>
      <c r="K788" s="80">
        <v>50</v>
      </c>
      <c r="L788" s="80">
        <v>20</v>
      </c>
      <c r="M788" s="80"/>
      <c r="N788" s="80"/>
      <c r="O788" s="80" t="s">
        <v>129</v>
      </c>
      <c r="P788" s="80" t="s">
        <v>1171</v>
      </c>
      <c r="Q788" s="80">
        <v>0</v>
      </c>
      <c r="R788" s="80">
        <v>0</v>
      </c>
      <c r="S788" s="80"/>
      <c r="T788" s="80"/>
      <c r="U788" s="80"/>
      <c r="V788" s="80" t="s">
        <v>76</v>
      </c>
      <c r="W788" s="80"/>
      <c r="X788" s="80">
        <v>2</v>
      </c>
      <c r="Y788" s="80" t="s">
        <v>1387</v>
      </c>
      <c r="Z788" s="80" t="s">
        <v>1136</v>
      </c>
      <c r="AA788" s="80" t="s">
        <v>1126</v>
      </c>
      <c r="AB788" s="80" t="s">
        <v>1127</v>
      </c>
      <c r="AC788" s="80" t="s">
        <v>1128</v>
      </c>
      <c r="AD788" s="80">
        <v>4</v>
      </c>
      <c r="AE788" s="80" t="s">
        <v>1172</v>
      </c>
      <c r="AF788" s="108"/>
    </row>
    <row r="789" spans="1:32" ht="15.75" hidden="1" thickBot="1" x14ac:dyDescent="0.3">
      <c r="A789" s="99" t="s">
        <v>1386</v>
      </c>
      <c r="B789" s="80" t="s">
        <v>410</v>
      </c>
      <c r="C789" s="80" t="s">
        <v>75</v>
      </c>
      <c r="D789" s="80" t="s">
        <v>420</v>
      </c>
      <c r="E789" s="80" t="s">
        <v>112</v>
      </c>
      <c r="F789" s="80"/>
      <c r="G789" s="80" t="s">
        <v>429</v>
      </c>
      <c r="H789" s="80"/>
      <c r="I789" s="80">
        <v>36</v>
      </c>
      <c r="J789" s="77">
        <v>4</v>
      </c>
      <c r="K789" s="80">
        <v>50</v>
      </c>
      <c r="L789" s="80">
        <v>20</v>
      </c>
      <c r="M789" s="80"/>
      <c r="N789" s="80"/>
      <c r="O789" s="80" t="s">
        <v>129</v>
      </c>
      <c r="P789" s="80" t="s">
        <v>1171</v>
      </c>
      <c r="Q789" s="80">
        <v>0</v>
      </c>
      <c r="R789" s="80">
        <v>0</v>
      </c>
      <c r="S789" s="80"/>
      <c r="T789" s="80"/>
      <c r="U789" s="80"/>
      <c r="V789" s="80" t="s">
        <v>76</v>
      </c>
      <c r="W789" s="80"/>
      <c r="X789" s="80">
        <v>2</v>
      </c>
      <c r="Y789" s="80" t="s">
        <v>1387</v>
      </c>
      <c r="Z789" s="80" t="s">
        <v>1136</v>
      </c>
      <c r="AA789" s="80" t="s">
        <v>1126</v>
      </c>
      <c r="AB789" s="80" t="s">
        <v>1127</v>
      </c>
      <c r="AC789" s="80" t="s">
        <v>1128</v>
      </c>
      <c r="AD789" s="80">
        <v>4</v>
      </c>
      <c r="AE789" s="80" t="s">
        <v>1172</v>
      </c>
      <c r="AF789" s="108"/>
    </row>
    <row r="790" spans="1:32" ht="30.75" hidden="1" thickBot="1" x14ac:dyDescent="0.3">
      <c r="A790" s="99" t="s">
        <v>1386</v>
      </c>
      <c r="B790" s="80" t="s">
        <v>410</v>
      </c>
      <c r="C790" s="80" t="s">
        <v>75</v>
      </c>
      <c r="D790" s="80" t="s">
        <v>420</v>
      </c>
      <c r="E790" s="80" t="s">
        <v>105</v>
      </c>
      <c r="F790" s="80"/>
      <c r="G790" s="80" t="s">
        <v>1391</v>
      </c>
      <c r="H790" s="80"/>
      <c r="I790" s="80">
        <v>36</v>
      </c>
      <c r="J790" s="77" t="e">
        <v>#N/A</v>
      </c>
      <c r="K790" s="80" t="s">
        <v>1392</v>
      </c>
      <c r="L790" s="80"/>
      <c r="M790" s="80"/>
      <c r="N790" s="80"/>
      <c r="O790" s="80"/>
      <c r="P790" s="80"/>
      <c r="Q790" s="80">
        <v>0</v>
      </c>
      <c r="R790" s="80">
        <v>0</v>
      </c>
      <c r="S790" s="80"/>
      <c r="T790" s="80"/>
      <c r="U790" s="80" t="s">
        <v>70</v>
      </c>
      <c r="V790" s="80"/>
      <c r="W790" s="80"/>
      <c r="X790" s="80" t="s">
        <v>1291</v>
      </c>
      <c r="Y790" s="80" t="s">
        <v>1387</v>
      </c>
      <c r="Z790" s="80"/>
      <c r="AA790" s="80"/>
      <c r="AB790" s="80"/>
      <c r="AC790" s="80"/>
      <c r="AD790" s="80"/>
      <c r="AE790" s="80"/>
      <c r="AF790" s="108"/>
    </row>
    <row r="791" spans="1:32" ht="15.75" hidden="1" thickBot="1" x14ac:dyDescent="0.3">
      <c r="A791" s="99" t="s">
        <v>1386</v>
      </c>
      <c r="B791" s="80" t="s">
        <v>410</v>
      </c>
      <c r="C791" s="80" t="s">
        <v>75</v>
      </c>
      <c r="D791" s="80" t="s">
        <v>420</v>
      </c>
      <c r="E791" s="80" t="s">
        <v>106</v>
      </c>
      <c r="F791" s="80"/>
      <c r="G791" s="80" t="s">
        <v>421</v>
      </c>
      <c r="H791" s="80"/>
      <c r="I791" s="80">
        <v>36</v>
      </c>
      <c r="J791" s="77">
        <v>4</v>
      </c>
      <c r="K791" s="80">
        <v>25</v>
      </c>
      <c r="L791" s="80">
        <v>20</v>
      </c>
      <c r="M791" s="80"/>
      <c r="N791" s="80">
        <v>1</v>
      </c>
      <c r="O791" s="80" t="s">
        <v>129</v>
      </c>
      <c r="P791" s="80" t="s">
        <v>1171</v>
      </c>
      <c r="Q791" s="80">
        <v>1</v>
      </c>
      <c r="R791" s="80">
        <v>0</v>
      </c>
      <c r="S791" s="80"/>
      <c r="T791" s="80"/>
      <c r="U791" s="80"/>
      <c r="V791" s="80"/>
      <c r="W791" s="80"/>
      <c r="X791" s="80">
        <v>1</v>
      </c>
      <c r="Y791" s="80" t="s">
        <v>1387</v>
      </c>
      <c r="Z791" s="80" t="s">
        <v>1136</v>
      </c>
      <c r="AA791" s="80" t="s">
        <v>1126</v>
      </c>
      <c r="AB791" s="80" t="s">
        <v>1127</v>
      </c>
      <c r="AC791" s="80" t="s">
        <v>1128</v>
      </c>
      <c r="AD791" s="80">
        <v>4</v>
      </c>
      <c r="AE791" s="80" t="s">
        <v>1182</v>
      </c>
      <c r="AF791" s="108"/>
    </row>
    <row r="792" spans="1:32" ht="15.75" hidden="1" thickBot="1" x14ac:dyDescent="0.3">
      <c r="A792" s="99" t="s">
        <v>1386</v>
      </c>
      <c r="B792" s="80" t="s">
        <v>410</v>
      </c>
      <c r="C792" s="80" t="s">
        <v>75</v>
      </c>
      <c r="D792" s="80" t="s">
        <v>420</v>
      </c>
      <c r="E792" s="80" t="s">
        <v>107</v>
      </c>
      <c r="F792" s="80"/>
      <c r="G792" s="80" t="s">
        <v>422</v>
      </c>
      <c r="H792" s="80"/>
      <c r="I792" s="80">
        <v>36</v>
      </c>
      <c r="J792" s="77">
        <v>20</v>
      </c>
      <c r="K792" s="80">
        <v>500</v>
      </c>
      <c r="L792" s="80">
        <v>20</v>
      </c>
      <c r="M792" s="80"/>
      <c r="N792" s="80">
        <v>1</v>
      </c>
      <c r="O792" s="80" t="s">
        <v>129</v>
      </c>
      <c r="P792" s="80" t="s">
        <v>1171</v>
      </c>
      <c r="Q792" s="80">
        <v>1</v>
      </c>
      <c r="R792" s="80">
        <v>0</v>
      </c>
      <c r="S792" s="80"/>
      <c r="T792" s="80"/>
      <c r="U792" s="80" t="s">
        <v>70</v>
      </c>
      <c r="V792" s="80"/>
      <c r="W792" s="80"/>
      <c r="X792" s="80">
        <v>20</v>
      </c>
      <c r="Y792" s="80" t="s">
        <v>1387</v>
      </c>
      <c r="Z792" s="80" t="s">
        <v>1136</v>
      </c>
      <c r="AA792" s="80" t="s">
        <v>1126</v>
      </c>
      <c r="AB792" s="80" t="s">
        <v>1127</v>
      </c>
      <c r="AC792" s="80" t="s">
        <v>1128</v>
      </c>
      <c r="AD792" s="80">
        <v>20</v>
      </c>
      <c r="AE792" s="80" t="s">
        <v>1176</v>
      </c>
      <c r="AF792" s="108"/>
    </row>
    <row r="793" spans="1:32" ht="30.75" hidden="1" thickBot="1" x14ac:dyDescent="0.3">
      <c r="A793" s="99" t="s">
        <v>1386</v>
      </c>
      <c r="B793" s="80" t="s">
        <v>410</v>
      </c>
      <c r="C793" s="80" t="s">
        <v>75</v>
      </c>
      <c r="D793" s="80" t="s">
        <v>420</v>
      </c>
      <c r="E793" s="80" t="s">
        <v>108</v>
      </c>
      <c r="F793" s="80"/>
      <c r="G793" s="80" t="s">
        <v>1371</v>
      </c>
      <c r="H793" s="80"/>
      <c r="I793" s="80">
        <v>36</v>
      </c>
      <c r="J793" s="77" t="e">
        <v>#N/A</v>
      </c>
      <c r="K793" s="80" t="s">
        <v>1392</v>
      </c>
      <c r="L793" s="80"/>
      <c r="M793" s="80"/>
      <c r="N793" s="80"/>
      <c r="O793" s="80"/>
      <c r="P793" s="80"/>
      <c r="Q793" s="80">
        <v>0</v>
      </c>
      <c r="R793" s="80">
        <v>0</v>
      </c>
      <c r="S793" s="80"/>
      <c r="T793" s="80"/>
      <c r="U793" s="80" t="s">
        <v>70</v>
      </c>
      <c r="V793" s="80" t="s">
        <v>76</v>
      </c>
      <c r="W793" s="80"/>
      <c r="X793" s="80" t="s">
        <v>1291</v>
      </c>
      <c r="Y793" s="80" t="s">
        <v>1387</v>
      </c>
      <c r="Z793" s="80"/>
      <c r="AA793" s="80"/>
      <c r="AB793" s="80"/>
      <c r="AC793" s="80"/>
      <c r="AD793" s="80"/>
      <c r="AE793" s="80"/>
      <c r="AF793" s="108"/>
    </row>
    <row r="794" spans="1:32" ht="15.75" hidden="1" thickBot="1" x14ac:dyDescent="0.3">
      <c r="A794" s="99" t="s">
        <v>1386</v>
      </c>
      <c r="B794" s="80" t="s">
        <v>410</v>
      </c>
      <c r="C794" s="80" t="s">
        <v>75</v>
      </c>
      <c r="D794" s="80" t="s">
        <v>420</v>
      </c>
      <c r="E794" s="80" t="s">
        <v>109</v>
      </c>
      <c r="F794" s="80"/>
      <c r="G794" s="80" t="s">
        <v>429</v>
      </c>
      <c r="H794" s="80"/>
      <c r="I794" s="80">
        <v>36</v>
      </c>
      <c r="J794" s="77">
        <v>4</v>
      </c>
      <c r="K794" s="80">
        <v>50</v>
      </c>
      <c r="L794" s="80">
        <v>20</v>
      </c>
      <c r="M794" s="80"/>
      <c r="N794" s="80"/>
      <c r="O794" s="80" t="s">
        <v>129</v>
      </c>
      <c r="P794" s="80" t="s">
        <v>1171</v>
      </c>
      <c r="Q794" s="80">
        <v>0</v>
      </c>
      <c r="R794" s="80">
        <v>0</v>
      </c>
      <c r="S794" s="80"/>
      <c r="T794" s="80"/>
      <c r="U794" s="80"/>
      <c r="V794" s="80" t="s">
        <v>76</v>
      </c>
      <c r="W794" s="80"/>
      <c r="X794" s="80">
        <v>2</v>
      </c>
      <c r="Y794" s="80" t="s">
        <v>1387</v>
      </c>
      <c r="Z794" s="80" t="s">
        <v>1136</v>
      </c>
      <c r="AA794" s="80" t="s">
        <v>1126</v>
      </c>
      <c r="AB794" s="80" t="s">
        <v>1127</v>
      </c>
      <c r="AC794" s="80" t="s">
        <v>1128</v>
      </c>
      <c r="AD794" s="80">
        <v>4</v>
      </c>
      <c r="AE794" s="80" t="s">
        <v>1172</v>
      </c>
      <c r="AF794" s="108"/>
    </row>
    <row r="795" spans="1:32" ht="15.75" hidden="1" thickBot="1" x14ac:dyDescent="0.3">
      <c r="A795" s="99" t="s">
        <v>1386</v>
      </c>
      <c r="B795" s="80" t="s">
        <v>410</v>
      </c>
      <c r="C795" s="80" t="s">
        <v>75</v>
      </c>
      <c r="D795" s="80" t="s">
        <v>420</v>
      </c>
      <c r="E795" s="80" t="s">
        <v>110</v>
      </c>
      <c r="F795" s="80"/>
      <c r="G795" s="80" t="s">
        <v>429</v>
      </c>
      <c r="H795" s="80"/>
      <c r="I795" s="80">
        <v>36</v>
      </c>
      <c r="J795" s="77">
        <v>4</v>
      </c>
      <c r="K795" s="80">
        <v>50</v>
      </c>
      <c r="L795" s="80">
        <v>20</v>
      </c>
      <c r="M795" s="80"/>
      <c r="N795" s="80"/>
      <c r="O795" s="80" t="s">
        <v>129</v>
      </c>
      <c r="P795" s="80" t="s">
        <v>1171</v>
      </c>
      <c r="Q795" s="80">
        <v>0</v>
      </c>
      <c r="R795" s="80">
        <v>0</v>
      </c>
      <c r="S795" s="80"/>
      <c r="T795" s="80"/>
      <c r="U795" s="80"/>
      <c r="V795" s="80" t="s">
        <v>76</v>
      </c>
      <c r="W795" s="80"/>
      <c r="X795" s="80">
        <v>2</v>
      </c>
      <c r="Y795" s="80" t="s">
        <v>1387</v>
      </c>
      <c r="Z795" s="80" t="s">
        <v>1136</v>
      </c>
      <c r="AA795" s="80" t="s">
        <v>1126</v>
      </c>
      <c r="AB795" s="80" t="s">
        <v>1127</v>
      </c>
      <c r="AC795" s="80" t="s">
        <v>1128</v>
      </c>
      <c r="AD795" s="80">
        <v>4</v>
      </c>
      <c r="AE795" s="80" t="s">
        <v>1172</v>
      </c>
      <c r="AF795" s="108"/>
    </row>
    <row r="796" spans="1:32" ht="15.75" hidden="1" thickBot="1" x14ac:dyDescent="0.3">
      <c r="A796" s="99" t="s">
        <v>1386</v>
      </c>
      <c r="B796" s="80" t="s">
        <v>410</v>
      </c>
      <c r="C796" s="80" t="s">
        <v>75</v>
      </c>
      <c r="D796" s="80" t="s">
        <v>420</v>
      </c>
      <c r="E796" s="80" t="s">
        <v>111</v>
      </c>
      <c r="F796" s="80"/>
      <c r="G796" s="80" t="s">
        <v>429</v>
      </c>
      <c r="H796" s="80"/>
      <c r="I796" s="80">
        <v>36</v>
      </c>
      <c r="J796" s="77">
        <v>4</v>
      </c>
      <c r="K796" s="80">
        <v>50</v>
      </c>
      <c r="L796" s="80">
        <v>20</v>
      </c>
      <c r="M796" s="80"/>
      <c r="N796" s="80"/>
      <c r="O796" s="80" t="s">
        <v>129</v>
      </c>
      <c r="P796" s="80" t="s">
        <v>1171</v>
      </c>
      <c r="Q796" s="80">
        <v>0</v>
      </c>
      <c r="R796" s="80">
        <v>0</v>
      </c>
      <c r="S796" s="80"/>
      <c r="T796" s="80"/>
      <c r="U796" s="80"/>
      <c r="V796" s="80" t="s">
        <v>76</v>
      </c>
      <c r="W796" s="80"/>
      <c r="X796" s="80">
        <v>2</v>
      </c>
      <c r="Y796" s="80" t="s">
        <v>1387</v>
      </c>
      <c r="Z796" s="80" t="s">
        <v>1136</v>
      </c>
      <c r="AA796" s="80" t="s">
        <v>1126</v>
      </c>
      <c r="AB796" s="80" t="s">
        <v>1127</v>
      </c>
      <c r="AC796" s="80" t="s">
        <v>1128</v>
      </c>
      <c r="AD796" s="80">
        <v>4</v>
      </c>
      <c r="AE796" s="80" t="s">
        <v>1172</v>
      </c>
      <c r="AF796" s="108"/>
    </row>
    <row r="797" spans="1:32" ht="15.75" hidden="1" thickBot="1" x14ac:dyDescent="0.3">
      <c r="A797" s="99" t="s">
        <v>1386</v>
      </c>
      <c r="B797" s="80" t="s">
        <v>410</v>
      </c>
      <c r="C797" s="80" t="s">
        <v>75</v>
      </c>
      <c r="D797" s="80" t="s">
        <v>420</v>
      </c>
      <c r="E797" s="80" t="s">
        <v>113</v>
      </c>
      <c r="F797" s="80"/>
      <c r="G797" s="80" t="s">
        <v>423</v>
      </c>
      <c r="H797" s="80"/>
      <c r="I797" s="80">
        <v>36</v>
      </c>
      <c r="J797" s="77">
        <v>16</v>
      </c>
      <c r="K797" s="80">
        <v>400</v>
      </c>
      <c r="L797" s="80">
        <v>20</v>
      </c>
      <c r="M797" s="80">
        <v>1</v>
      </c>
      <c r="N797" s="80"/>
      <c r="O797" s="80" t="s">
        <v>129</v>
      </c>
      <c r="P797" s="80" t="s">
        <v>1171</v>
      </c>
      <c r="Q797" s="80">
        <v>1</v>
      </c>
      <c r="R797" s="80">
        <v>0</v>
      </c>
      <c r="S797" s="80"/>
      <c r="T797" s="80"/>
      <c r="U797" s="80"/>
      <c r="V797" s="80" t="s">
        <v>76</v>
      </c>
      <c r="W797" s="80"/>
      <c r="X797" s="80">
        <v>16</v>
      </c>
      <c r="Y797" s="80" t="s">
        <v>1387</v>
      </c>
      <c r="Z797" s="80" t="s">
        <v>1136</v>
      </c>
      <c r="AA797" s="80" t="s">
        <v>1126</v>
      </c>
      <c r="AB797" s="80" t="s">
        <v>1127</v>
      </c>
      <c r="AC797" s="80" t="s">
        <v>1128</v>
      </c>
      <c r="AD797" s="80">
        <v>16</v>
      </c>
      <c r="AE797" s="80" t="s">
        <v>1180</v>
      </c>
      <c r="AF797" s="108"/>
    </row>
    <row r="798" spans="1:32" ht="15.75" hidden="1" thickBot="1" x14ac:dyDescent="0.3">
      <c r="A798" s="99" t="s">
        <v>1386</v>
      </c>
      <c r="B798" s="80" t="s">
        <v>410</v>
      </c>
      <c r="C798" s="80" t="s">
        <v>75</v>
      </c>
      <c r="D798" s="80" t="s">
        <v>420</v>
      </c>
      <c r="E798" s="80" t="s">
        <v>114</v>
      </c>
      <c r="F798" s="80"/>
      <c r="G798" s="80" t="s">
        <v>424</v>
      </c>
      <c r="H798" s="80"/>
      <c r="I798" s="80">
        <v>36</v>
      </c>
      <c r="J798" s="77">
        <v>4</v>
      </c>
      <c r="K798" s="80">
        <v>25</v>
      </c>
      <c r="L798" s="80">
        <v>20</v>
      </c>
      <c r="M798" s="80"/>
      <c r="N798" s="80">
        <v>1</v>
      </c>
      <c r="O798" s="80" t="s">
        <v>129</v>
      </c>
      <c r="P798" s="80" t="s">
        <v>1171</v>
      </c>
      <c r="Q798" s="80">
        <v>1</v>
      </c>
      <c r="R798" s="80">
        <v>0</v>
      </c>
      <c r="S798" s="80"/>
      <c r="T798" s="80"/>
      <c r="U798" s="80"/>
      <c r="V798" s="80" t="s">
        <v>76</v>
      </c>
      <c r="W798" s="80"/>
      <c r="X798" s="80">
        <v>1</v>
      </c>
      <c r="Y798" s="80" t="s">
        <v>1387</v>
      </c>
      <c r="Z798" s="80" t="s">
        <v>1136</v>
      </c>
      <c r="AA798" s="80" t="s">
        <v>1126</v>
      </c>
      <c r="AB798" s="80" t="s">
        <v>1127</v>
      </c>
      <c r="AC798" s="80" t="s">
        <v>1128</v>
      </c>
      <c r="AD798" s="80">
        <v>4</v>
      </c>
      <c r="AE798" s="80" t="s">
        <v>1182</v>
      </c>
      <c r="AF798" s="108"/>
    </row>
    <row r="799" spans="1:32" ht="15.75" hidden="1" thickBot="1" x14ac:dyDescent="0.3">
      <c r="A799" s="99" t="s">
        <v>1386</v>
      </c>
      <c r="B799" s="80" t="s">
        <v>410</v>
      </c>
      <c r="C799" s="80" t="s">
        <v>75</v>
      </c>
      <c r="D799" s="80" t="s">
        <v>420</v>
      </c>
      <c r="E799" s="80" t="s">
        <v>115</v>
      </c>
      <c r="F799" s="80"/>
      <c r="G799" s="80" t="s">
        <v>424</v>
      </c>
      <c r="H799" s="80"/>
      <c r="I799" s="80">
        <v>36</v>
      </c>
      <c r="J799" s="77">
        <v>4</v>
      </c>
      <c r="K799" s="80">
        <v>50</v>
      </c>
      <c r="L799" s="80">
        <v>20</v>
      </c>
      <c r="M799" s="80"/>
      <c r="N799" s="80">
        <v>1</v>
      </c>
      <c r="O799" s="80" t="s">
        <v>129</v>
      </c>
      <c r="P799" s="80" t="s">
        <v>1171</v>
      </c>
      <c r="Q799" s="80">
        <v>1</v>
      </c>
      <c r="R799" s="80">
        <v>0</v>
      </c>
      <c r="S799" s="80"/>
      <c r="T799" s="80"/>
      <c r="U799" s="80"/>
      <c r="V799" s="80" t="s">
        <v>76</v>
      </c>
      <c r="W799" s="80"/>
      <c r="X799" s="80">
        <v>2</v>
      </c>
      <c r="Y799" s="80" t="s">
        <v>1387</v>
      </c>
      <c r="Z799" s="80" t="s">
        <v>1136</v>
      </c>
      <c r="AA799" s="80" t="s">
        <v>1126</v>
      </c>
      <c r="AB799" s="80" t="s">
        <v>1127</v>
      </c>
      <c r="AC799" s="80" t="s">
        <v>1128</v>
      </c>
      <c r="AD799" s="80">
        <v>4</v>
      </c>
      <c r="AE799" s="80" t="s">
        <v>1172</v>
      </c>
      <c r="AF799" s="108"/>
    </row>
    <row r="800" spans="1:32" ht="30.75" hidden="1" thickBot="1" x14ac:dyDescent="0.3">
      <c r="A800" s="99" t="s">
        <v>1386</v>
      </c>
      <c r="B800" s="80" t="s">
        <v>410</v>
      </c>
      <c r="C800" s="80" t="s">
        <v>75</v>
      </c>
      <c r="D800" s="80" t="s">
        <v>1393</v>
      </c>
      <c r="E800" s="80" t="s">
        <v>105</v>
      </c>
      <c r="F800" s="80"/>
      <c r="G800" s="80" t="s">
        <v>1394</v>
      </c>
      <c r="H800" s="80"/>
      <c r="I800" s="80">
        <v>36</v>
      </c>
      <c r="J800" s="77" t="e">
        <v>#N/A</v>
      </c>
      <c r="K800" s="80" t="s">
        <v>1392</v>
      </c>
      <c r="L800" s="80"/>
      <c r="M800" s="80"/>
      <c r="N800" s="80"/>
      <c r="O800" s="80"/>
      <c r="P800" s="80"/>
      <c r="Q800" s="80">
        <v>0</v>
      </c>
      <c r="R800" s="80">
        <v>0</v>
      </c>
      <c r="S800" s="80"/>
      <c r="T800" s="80"/>
      <c r="U800" s="80" t="s">
        <v>70</v>
      </c>
      <c r="V800" s="80"/>
      <c r="W800" s="80"/>
      <c r="X800" s="80" t="s">
        <v>1291</v>
      </c>
      <c r="Y800" s="80" t="s">
        <v>1387</v>
      </c>
      <c r="Z800" s="80"/>
      <c r="AA800" s="80"/>
      <c r="AB800" s="80"/>
      <c r="AC800" s="80"/>
      <c r="AD800" s="80"/>
      <c r="AE800" s="80"/>
      <c r="AF800" s="108"/>
    </row>
    <row r="801" spans="1:32" ht="30.75" hidden="1" thickBot="1" x14ac:dyDescent="0.3">
      <c r="A801" s="99" t="s">
        <v>1386</v>
      </c>
      <c r="B801" s="80" t="s">
        <v>410</v>
      </c>
      <c r="C801" s="80" t="s">
        <v>75</v>
      </c>
      <c r="D801" s="80" t="s">
        <v>1393</v>
      </c>
      <c r="E801" s="80" t="s">
        <v>108</v>
      </c>
      <c r="F801" s="80"/>
      <c r="G801" s="80" t="s">
        <v>1385</v>
      </c>
      <c r="H801" s="80"/>
      <c r="I801" s="80">
        <v>36</v>
      </c>
      <c r="J801" s="77" t="e">
        <v>#N/A</v>
      </c>
      <c r="K801" s="80" t="s">
        <v>1392</v>
      </c>
      <c r="L801" s="80"/>
      <c r="M801" s="80"/>
      <c r="N801" s="80"/>
      <c r="O801" s="80"/>
      <c r="P801" s="80"/>
      <c r="Q801" s="80">
        <v>0</v>
      </c>
      <c r="R801" s="80">
        <v>0</v>
      </c>
      <c r="S801" s="80"/>
      <c r="T801" s="80"/>
      <c r="U801" s="80" t="s">
        <v>70</v>
      </c>
      <c r="V801" s="80" t="s">
        <v>76</v>
      </c>
      <c r="W801" s="80"/>
      <c r="X801" s="80" t="s">
        <v>1291</v>
      </c>
      <c r="Y801" s="80" t="s">
        <v>1387</v>
      </c>
      <c r="Z801" s="80"/>
      <c r="AA801" s="80"/>
      <c r="AB801" s="80"/>
      <c r="AC801" s="80"/>
      <c r="AD801" s="80"/>
      <c r="AE801" s="80"/>
      <c r="AF801" s="108"/>
    </row>
    <row r="802" spans="1:32" ht="15.75" hidden="1" thickBot="1" x14ac:dyDescent="0.3">
      <c r="A802" s="99" t="s">
        <v>1386</v>
      </c>
      <c r="B802" s="80" t="s">
        <v>410</v>
      </c>
      <c r="C802" s="80" t="s">
        <v>75</v>
      </c>
      <c r="D802" s="80" t="s">
        <v>425</v>
      </c>
      <c r="E802" s="80" t="s">
        <v>81</v>
      </c>
      <c r="F802" s="80"/>
      <c r="G802" s="80" t="s">
        <v>426</v>
      </c>
      <c r="H802" s="80"/>
      <c r="I802" s="80">
        <v>36</v>
      </c>
      <c r="J802" s="77">
        <v>4</v>
      </c>
      <c r="K802" s="80">
        <v>50</v>
      </c>
      <c r="L802" s="80">
        <v>20</v>
      </c>
      <c r="M802" s="80"/>
      <c r="N802" s="80"/>
      <c r="O802" s="80" t="s">
        <v>129</v>
      </c>
      <c r="P802" s="80"/>
      <c r="Q802" s="80">
        <v>0</v>
      </c>
      <c r="R802" s="80">
        <v>1</v>
      </c>
      <c r="S802" s="80" t="s">
        <v>1123</v>
      </c>
      <c r="T802" s="80">
        <v>1</v>
      </c>
      <c r="U802" s="80"/>
      <c r="V802" s="80" t="s">
        <v>76</v>
      </c>
      <c r="W802" s="80"/>
      <c r="X802" s="80">
        <v>2</v>
      </c>
      <c r="Y802" s="80" t="s">
        <v>1387</v>
      </c>
      <c r="Z802" s="80"/>
      <c r="AA802" s="80"/>
      <c r="AB802" s="80"/>
      <c r="AC802" s="80"/>
      <c r="AD802" s="80"/>
      <c r="AE802" s="80"/>
      <c r="AF802" s="108"/>
    </row>
    <row r="803" spans="1:32" ht="15.75" hidden="1" thickBot="1" x14ac:dyDescent="0.3">
      <c r="A803" s="99" t="s">
        <v>1386</v>
      </c>
      <c r="B803" s="80" t="s">
        <v>410</v>
      </c>
      <c r="C803" s="80" t="s">
        <v>75</v>
      </c>
      <c r="D803" s="80" t="s">
        <v>425</v>
      </c>
      <c r="E803" s="80" t="s">
        <v>82</v>
      </c>
      <c r="F803" s="80"/>
      <c r="G803" s="80" t="s">
        <v>426</v>
      </c>
      <c r="H803" s="80"/>
      <c r="I803" s="80">
        <v>36</v>
      </c>
      <c r="J803" s="77">
        <v>4</v>
      </c>
      <c r="K803" s="80">
        <v>50</v>
      </c>
      <c r="L803" s="80">
        <v>20</v>
      </c>
      <c r="M803" s="80"/>
      <c r="N803" s="80"/>
      <c r="O803" s="80" t="s">
        <v>129</v>
      </c>
      <c r="P803" s="80"/>
      <c r="Q803" s="80">
        <v>0</v>
      </c>
      <c r="R803" s="80">
        <v>1</v>
      </c>
      <c r="S803" s="80" t="s">
        <v>1123</v>
      </c>
      <c r="T803" s="80">
        <v>1</v>
      </c>
      <c r="U803" s="80"/>
      <c r="V803" s="80" t="s">
        <v>76</v>
      </c>
      <c r="W803" s="80"/>
      <c r="X803" s="80">
        <v>2</v>
      </c>
      <c r="Y803" s="80" t="s">
        <v>1387</v>
      </c>
      <c r="Z803" s="80"/>
      <c r="AA803" s="80"/>
      <c r="AB803" s="80"/>
      <c r="AC803" s="80"/>
      <c r="AD803" s="80"/>
      <c r="AE803" s="80"/>
      <c r="AF803" s="108"/>
    </row>
    <row r="804" spans="1:32" ht="15.75" hidden="1" thickBot="1" x14ac:dyDescent="0.3">
      <c r="A804" s="99" t="s">
        <v>1386</v>
      </c>
      <c r="B804" s="80" t="s">
        <v>410</v>
      </c>
      <c r="C804" s="80" t="s">
        <v>75</v>
      </c>
      <c r="D804" s="80" t="s">
        <v>425</v>
      </c>
      <c r="E804" s="80" t="s">
        <v>112</v>
      </c>
      <c r="F804" s="80"/>
      <c r="G804" s="80" t="s">
        <v>426</v>
      </c>
      <c r="H804" s="80"/>
      <c r="I804" s="80">
        <v>36</v>
      </c>
      <c r="J804" s="77">
        <v>4</v>
      </c>
      <c r="K804" s="80">
        <v>50</v>
      </c>
      <c r="L804" s="80">
        <v>20</v>
      </c>
      <c r="M804" s="80"/>
      <c r="N804" s="80"/>
      <c r="O804" s="80" t="s">
        <v>129</v>
      </c>
      <c r="P804" s="80"/>
      <c r="Q804" s="80">
        <v>0</v>
      </c>
      <c r="R804" s="80">
        <v>1</v>
      </c>
      <c r="S804" s="80" t="s">
        <v>1123</v>
      </c>
      <c r="T804" s="80">
        <v>1</v>
      </c>
      <c r="U804" s="80"/>
      <c r="V804" s="80" t="s">
        <v>76</v>
      </c>
      <c r="W804" s="80"/>
      <c r="X804" s="80">
        <v>2</v>
      </c>
      <c r="Y804" s="80" t="s">
        <v>1387</v>
      </c>
      <c r="Z804" s="80"/>
      <c r="AA804" s="80"/>
      <c r="AB804" s="80"/>
      <c r="AC804" s="80"/>
      <c r="AD804" s="80"/>
      <c r="AE804" s="80"/>
      <c r="AF804" s="108"/>
    </row>
    <row r="805" spans="1:32" ht="15.75" hidden="1" thickBot="1" x14ac:dyDescent="0.3">
      <c r="A805" s="99" t="s">
        <v>1386</v>
      </c>
      <c r="B805" s="80" t="s">
        <v>410</v>
      </c>
      <c r="C805" s="80" t="s">
        <v>75</v>
      </c>
      <c r="D805" s="80" t="s">
        <v>425</v>
      </c>
      <c r="E805" s="80" t="s">
        <v>106</v>
      </c>
      <c r="F805" s="80"/>
      <c r="G805" s="80" t="s">
        <v>427</v>
      </c>
      <c r="H805" s="80"/>
      <c r="I805" s="80">
        <v>36</v>
      </c>
      <c r="J805" s="77">
        <v>4</v>
      </c>
      <c r="K805" s="80">
        <v>25</v>
      </c>
      <c r="L805" s="80">
        <v>20</v>
      </c>
      <c r="M805" s="80"/>
      <c r="N805" s="80"/>
      <c r="O805" s="80" t="s">
        <v>129</v>
      </c>
      <c r="P805" s="80"/>
      <c r="Q805" s="80">
        <v>0</v>
      </c>
      <c r="R805" s="80">
        <v>1</v>
      </c>
      <c r="S805" s="80" t="s">
        <v>1123</v>
      </c>
      <c r="T805" s="80">
        <v>1</v>
      </c>
      <c r="U805" s="80"/>
      <c r="V805" s="80"/>
      <c r="W805" s="80"/>
      <c r="X805" s="80">
        <v>1</v>
      </c>
      <c r="Y805" s="80" t="s">
        <v>1387</v>
      </c>
      <c r="Z805" s="80"/>
      <c r="AA805" s="80"/>
      <c r="AB805" s="80"/>
      <c r="AC805" s="80"/>
      <c r="AD805" s="80"/>
      <c r="AE805" s="80"/>
      <c r="AF805" s="108"/>
    </row>
    <row r="806" spans="1:32" ht="15.75" hidden="1" thickBot="1" x14ac:dyDescent="0.3">
      <c r="A806" s="99" t="s">
        <v>1386</v>
      </c>
      <c r="B806" s="80" t="s">
        <v>410</v>
      </c>
      <c r="C806" s="80" t="s">
        <v>75</v>
      </c>
      <c r="D806" s="80" t="s">
        <v>425</v>
      </c>
      <c r="E806" s="80" t="s">
        <v>107</v>
      </c>
      <c r="F806" s="80"/>
      <c r="G806" s="80" t="s">
        <v>428</v>
      </c>
      <c r="H806" s="80"/>
      <c r="I806" s="80">
        <v>36</v>
      </c>
      <c r="J806" s="77">
        <v>20</v>
      </c>
      <c r="K806" s="80">
        <v>500</v>
      </c>
      <c r="L806" s="80">
        <v>20</v>
      </c>
      <c r="M806" s="80"/>
      <c r="N806" s="80"/>
      <c r="O806" s="80" t="s">
        <v>129</v>
      </c>
      <c r="P806" s="80"/>
      <c r="Q806" s="80">
        <v>0</v>
      </c>
      <c r="R806" s="80">
        <v>1</v>
      </c>
      <c r="S806" s="80" t="s">
        <v>1123</v>
      </c>
      <c r="T806" s="80">
        <v>1</v>
      </c>
      <c r="U806" s="80" t="s">
        <v>70</v>
      </c>
      <c r="V806" s="80"/>
      <c r="W806" s="80"/>
      <c r="X806" s="80">
        <v>20</v>
      </c>
      <c r="Y806" s="80" t="s">
        <v>1387</v>
      </c>
      <c r="Z806" s="80"/>
      <c r="AA806" s="80"/>
      <c r="AB806" s="80"/>
      <c r="AC806" s="80"/>
      <c r="AD806" s="80"/>
      <c r="AE806" s="80"/>
      <c r="AF806" s="108"/>
    </row>
    <row r="807" spans="1:32" ht="15.75" hidden="1" thickBot="1" x14ac:dyDescent="0.3">
      <c r="A807" s="99" t="s">
        <v>1386</v>
      </c>
      <c r="B807" s="80" t="s">
        <v>410</v>
      </c>
      <c r="C807" s="80" t="s">
        <v>75</v>
      </c>
      <c r="D807" s="80" t="s">
        <v>425</v>
      </c>
      <c r="E807" s="80" t="s">
        <v>109</v>
      </c>
      <c r="F807" s="80"/>
      <c r="G807" s="80" t="s">
        <v>426</v>
      </c>
      <c r="H807" s="80"/>
      <c r="I807" s="80">
        <v>36</v>
      </c>
      <c r="J807" s="77">
        <v>4</v>
      </c>
      <c r="K807" s="80">
        <v>50</v>
      </c>
      <c r="L807" s="80">
        <v>20</v>
      </c>
      <c r="M807" s="80"/>
      <c r="N807" s="80"/>
      <c r="O807" s="80" t="s">
        <v>129</v>
      </c>
      <c r="P807" s="80"/>
      <c r="Q807" s="80">
        <v>0</v>
      </c>
      <c r="R807" s="80">
        <v>1</v>
      </c>
      <c r="S807" s="80" t="s">
        <v>1123</v>
      </c>
      <c r="T807" s="80">
        <v>1</v>
      </c>
      <c r="U807" s="80"/>
      <c r="V807" s="80" t="s">
        <v>76</v>
      </c>
      <c r="W807" s="80"/>
      <c r="X807" s="80">
        <v>2</v>
      </c>
      <c r="Y807" s="80" t="s">
        <v>1387</v>
      </c>
      <c r="Z807" s="80"/>
      <c r="AA807" s="80"/>
      <c r="AB807" s="80"/>
      <c r="AC807" s="80"/>
      <c r="AD807" s="80"/>
      <c r="AE807" s="80"/>
      <c r="AF807" s="108"/>
    </row>
    <row r="808" spans="1:32" ht="15.75" hidden="1" thickBot="1" x14ac:dyDescent="0.3">
      <c r="A808" s="99" t="s">
        <v>1386</v>
      </c>
      <c r="B808" s="80" t="s">
        <v>410</v>
      </c>
      <c r="C808" s="80" t="s">
        <v>75</v>
      </c>
      <c r="D808" s="80" t="s">
        <v>425</v>
      </c>
      <c r="E808" s="80" t="s">
        <v>110</v>
      </c>
      <c r="F808" s="80"/>
      <c r="G808" s="80" t="s">
        <v>426</v>
      </c>
      <c r="H808" s="80"/>
      <c r="I808" s="80">
        <v>36</v>
      </c>
      <c r="J808" s="77">
        <v>4</v>
      </c>
      <c r="K808" s="80">
        <v>50</v>
      </c>
      <c r="L808" s="80">
        <v>20</v>
      </c>
      <c r="M808" s="80"/>
      <c r="N808" s="80"/>
      <c r="O808" s="80" t="s">
        <v>129</v>
      </c>
      <c r="P808" s="80"/>
      <c r="Q808" s="80">
        <v>0</v>
      </c>
      <c r="R808" s="80">
        <v>1</v>
      </c>
      <c r="S808" s="80" t="s">
        <v>1123</v>
      </c>
      <c r="T808" s="80">
        <v>1</v>
      </c>
      <c r="U808" s="80"/>
      <c r="V808" s="80" t="s">
        <v>76</v>
      </c>
      <c r="W808" s="80"/>
      <c r="X808" s="80">
        <v>2</v>
      </c>
      <c r="Y808" s="80" t="s">
        <v>1387</v>
      </c>
      <c r="Z808" s="80"/>
      <c r="AA808" s="80"/>
      <c r="AB808" s="80"/>
      <c r="AC808" s="80"/>
      <c r="AD808" s="80"/>
      <c r="AE808" s="80"/>
      <c r="AF808" s="108"/>
    </row>
    <row r="809" spans="1:32" ht="15.75" hidden="1" thickBot="1" x14ac:dyDescent="0.3">
      <c r="A809" s="99" t="s">
        <v>1386</v>
      </c>
      <c r="B809" s="80" t="s">
        <v>410</v>
      </c>
      <c r="C809" s="80" t="s">
        <v>75</v>
      </c>
      <c r="D809" s="80" t="s">
        <v>425</v>
      </c>
      <c r="E809" s="80" t="s">
        <v>111</v>
      </c>
      <c r="F809" s="80"/>
      <c r="G809" s="80" t="s">
        <v>429</v>
      </c>
      <c r="H809" s="80"/>
      <c r="I809" s="80">
        <v>36</v>
      </c>
      <c r="J809" s="77">
        <v>4</v>
      </c>
      <c r="K809" s="80">
        <v>50</v>
      </c>
      <c r="L809" s="80">
        <v>20</v>
      </c>
      <c r="M809" s="80"/>
      <c r="N809" s="80"/>
      <c r="O809" s="80" t="s">
        <v>129</v>
      </c>
      <c r="P809" s="80"/>
      <c r="Q809" s="80">
        <v>0</v>
      </c>
      <c r="R809" s="80">
        <v>1</v>
      </c>
      <c r="S809" s="80" t="s">
        <v>1123</v>
      </c>
      <c r="T809" s="80">
        <v>1</v>
      </c>
      <c r="U809" s="80"/>
      <c r="V809" s="80" t="s">
        <v>76</v>
      </c>
      <c r="W809" s="80"/>
      <c r="X809" s="80">
        <v>2</v>
      </c>
      <c r="Y809" s="80" t="s">
        <v>1387</v>
      </c>
      <c r="Z809" s="80"/>
      <c r="AA809" s="80"/>
      <c r="AB809" s="80"/>
      <c r="AC809" s="80"/>
      <c r="AD809" s="80"/>
      <c r="AE809" s="80"/>
      <c r="AF809" s="108"/>
    </row>
    <row r="810" spans="1:32" ht="15.75" hidden="1" thickBot="1" x14ac:dyDescent="0.3">
      <c r="A810" s="99" t="s">
        <v>1386</v>
      </c>
      <c r="B810" s="80" t="s">
        <v>410</v>
      </c>
      <c r="C810" s="80" t="s">
        <v>75</v>
      </c>
      <c r="D810" s="80" t="s">
        <v>425</v>
      </c>
      <c r="E810" s="80" t="s">
        <v>113</v>
      </c>
      <c r="F810" s="80"/>
      <c r="G810" s="80" t="s">
        <v>430</v>
      </c>
      <c r="H810" s="80"/>
      <c r="I810" s="80">
        <v>36</v>
      </c>
      <c r="J810" s="77">
        <v>16</v>
      </c>
      <c r="K810" s="80">
        <v>400</v>
      </c>
      <c r="L810" s="80">
        <v>20</v>
      </c>
      <c r="M810" s="80"/>
      <c r="N810" s="80"/>
      <c r="O810" s="80" t="s">
        <v>129</v>
      </c>
      <c r="P810" s="80"/>
      <c r="Q810" s="80">
        <v>0</v>
      </c>
      <c r="R810" s="80">
        <v>1</v>
      </c>
      <c r="S810" s="80" t="s">
        <v>1123</v>
      </c>
      <c r="T810" s="80">
        <v>1</v>
      </c>
      <c r="U810" s="80"/>
      <c r="V810" s="80" t="s">
        <v>76</v>
      </c>
      <c r="W810" s="80"/>
      <c r="X810" s="80">
        <v>16</v>
      </c>
      <c r="Y810" s="80" t="s">
        <v>1387</v>
      </c>
      <c r="Z810" s="80"/>
      <c r="AA810" s="80"/>
      <c r="AB810" s="80"/>
      <c r="AC810" s="80"/>
      <c r="AD810" s="80"/>
      <c r="AE810" s="80"/>
      <c r="AF810" s="108"/>
    </row>
    <row r="811" spans="1:32" ht="15.75" hidden="1" thickBot="1" x14ac:dyDescent="0.3">
      <c r="A811" s="99" t="s">
        <v>1386</v>
      </c>
      <c r="B811" s="80" t="s">
        <v>410</v>
      </c>
      <c r="C811" s="80" t="s">
        <v>75</v>
      </c>
      <c r="D811" s="80" t="s">
        <v>425</v>
      </c>
      <c r="E811" s="80" t="s">
        <v>114</v>
      </c>
      <c r="F811" s="80"/>
      <c r="G811" s="80" t="s">
        <v>431</v>
      </c>
      <c r="H811" s="80"/>
      <c r="I811" s="80">
        <v>36</v>
      </c>
      <c r="J811" s="77">
        <v>4</v>
      </c>
      <c r="K811" s="80">
        <v>25</v>
      </c>
      <c r="L811" s="80">
        <v>20</v>
      </c>
      <c r="M811" s="80"/>
      <c r="N811" s="80"/>
      <c r="O811" s="80" t="s">
        <v>129</v>
      </c>
      <c r="P811" s="80"/>
      <c r="Q811" s="80">
        <v>0</v>
      </c>
      <c r="R811" s="80">
        <v>1</v>
      </c>
      <c r="S811" s="80" t="s">
        <v>1123</v>
      </c>
      <c r="T811" s="80">
        <v>1</v>
      </c>
      <c r="U811" s="80"/>
      <c r="V811" s="80" t="s">
        <v>76</v>
      </c>
      <c r="W811" s="80"/>
      <c r="X811" s="80">
        <v>1</v>
      </c>
      <c r="Y811" s="80" t="s">
        <v>1387</v>
      </c>
      <c r="Z811" s="80"/>
      <c r="AA811" s="80"/>
      <c r="AB811" s="80"/>
      <c r="AC811" s="80"/>
      <c r="AD811" s="80"/>
      <c r="AE811" s="80"/>
      <c r="AF811" s="108"/>
    </row>
    <row r="812" spans="1:32" ht="15.75" hidden="1" thickBot="1" x14ac:dyDescent="0.3">
      <c r="A812" s="100" t="s">
        <v>1386</v>
      </c>
      <c r="B812" s="81" t="s">
        <v>410</v>
      </c>
      <c r="C812" s="81" t="s">
        <v>75</v>
      </c>
      <c r="D812" s="81" t="s">
        <v>425</v>
      </c>
      <c r="E812" s="81" t="s">
        <v>115</v>
      </c>
      <c r="F812" s="81"/>
      <c r="G812" s="81" t="s">
        <v>431</v>
      </c>
      <c r="H812" s="81"/>
      <c r="I812" s="81">
        <v>36</v>
      </c>
      <c r="J812" s="77">
        <v>4</v>
      </c>
      <c r="K812" s="81">
        <v>50</v>
      </c>
      <c r="L812" s="81">
        <v>20</v>
      </c>
      <c r="M812" s="81"/>
      <c r="N812" s="81"/>
      <c r="O812" s="81" t="s">
        <v>129</v>
      </c>
      <c r="P812" s="81"/>
      <c r="Q812" s="81">
        <v>0</v>
      </c>
      <c r="R812" s="81">
        <v>1</v>
      </c>
      <c r="S812" s="81" t="s">
        <v>1123</v>
      </c>
      <c r="T812" s="81">
        <v>1</v>
      </c>
      <c r="U812" s="81"/>
      <c r="V812" s="81" t="s">
        <v>76</v>
      </c>
      <c r="W812" s="81"/>
      <c r="X812" s="81">
        <v>2</v>
      </c>
      <c r="Y812" s="81" t="s">
        <v>1387</v>
      </c>
      <c r="Z812" s="81"/>
      <c r="AA812" s="81"/>
      <c r="AB812" s="81"/>
      <c r="AC812" s="81"/>
      <c r="AD812" s="81"/>
      <c r="AE812" s="81"/>
      <c r="AF812" s="109"/>
    </row>
    <row r="813" spans="1:32" ht="15.75" hidden="1" thickBot="1" x14ac:dyDescent="0.3">
      <c r="A813" s="95" t="s">
        <v>1395</v>
      </c>
      <c r="B813" s="76" t="s">
        <v>432</v>
      </c>
      <c r="C813" s="76" t="s">
        <v>75</v>
      </c>
      <c r="D813" s="76" t="s">
        <v>1358</v>
      </c>
      <c r="E813" s="76" t="s">
        <v>73</v>
      </c>
      <c r="F813" s="76"/>
      <c r="G813" s="76" t="s">
        <v>1359</v>
      </c>
      <c r="H813" s="76"/>
      <c r="I813" s="76">
        <v>17</v>
      </c>
      <c r="J813" s="77" t="e">
        <v>#N/A</v>
      </c>
      <c r="K813" s="76"/>
      <c r="L813" s="76"/>
      <c r="M813" s="76"/>
      <c r="N813" s="76"/>
      <c r="O813" s="76"/>
      <c r="P813" s="76"/>
      <c r="Q813" s="76">
        <v>0</v>
      </c>
      <c r="R813" s="76">
        <v>0</v>
      </c>
      <c r="S813" s="76"/>
      <c r="T813" s="76"/>
      <c r="U813" s="76"/>
      <c r="V813" s="76"/>
      <c r="W813" s="76"/>
      <c r="X813" s="76">
        <v>0</v>
      </c>
      <c r="Y813" s="76" t="s">
        <v>1116</v>
      </c>
      <c r="Z813" s="76"/>
      <c r="AA813" s="76"/>
      <c r="AB813" s="76"/>
      <c r="AC813" s="76"/>
      <c r="AD813" s="76"/>
      <c r="AE813" s="76"/>
      <c r="AF813" s="104"/>
    </row>
    <row r="814" spans="1:32" ht="15.75" hidden="1" thickBot="1" x14ac:dyDescent="0.3">
      <c r="A814" s="96" t="s">
        <v>1395</v>
      </c>
      <c r="B814" s="77" t="s">
        <v>432</v>
      </c>
      <c r="C814" s="77" t="s">
        <v>75</v>
      </c>
      <c r="D814" s="77" t="s">
        <v>1358</v>
      </c>
      <c r="E814" s="77" t="s">
        <v>108</v>
      </c>
      <c r="F814" s="77"/>
      <c r="G814" s="77" t="s">
        <v>1359</v>
      </c>
      <c r="H814" s="77"/>
      <c r="I814" s="77">
        <v>17</v>
      </c>
      <c r="J814" s="77" t="e">
        <v>#N/A</v>
      </c>
      <c r="K814" s="77"/>
      <c r="L814" s="77"/>
      <c r="M814" s="77"/>
      <c r="N814" s="77"/>
      <c r="O814" s="77"/>
      <c r="P814" s="77"/>
      <c r="Q814" s="77">
        <v>0</v>
      </c>
      <c r="R814" s="77">
        <v>0</v>
      </c>
      <c r="S814" s="77"/>
      <c r="T814" s="77"/>
      <c r="U814" s="77"/>
      <c r="V814" s="77"/>
      <c r="W814" s="77"/>
      <c r="X814" s="77">
        <v>0</v>
      </c>
      <c r="Y814" s="77" t="s">
        <v>1116</v>
      </c>
      <c r="Z814" s="77"/>
      <c r="AA814" s="77"/>
      <c r="AB814" s="77"/>
      <c r="AC814" s="77"/>
      <c r="AD814" s="77"/>
      <c r="AE814" s="77"/>
      <c r="AF814" s="105"/>
    </row>
    <row r="815" spans="1:32" ht="15.75" hidden="1" thickBot="1" x14ac:dyDescent="0.3">
      <c r="A815" s="96" t="s">
        <v>1395</v>
      </c>
      <c r="B815" s="77" t="s">
        <v>432</v>
      </c>
      <c r="C815" s="77" t="s">
        <v>75</v>
      </c>
      <c r="D815" s="77" t="s">
        <v>1358</v>
      </c>
      <c r="E815" s="77" t="s">
        <v>42</v>
      </c>
      <c r="F815" s="77"/>
      <c r="G815" s="77" t="s">
        <v>1359</v>
      </c>
      <c r="H815" s="77"/>
      <c r="I815" s="77">
        <v>17</v>
      </c>
      <c r="J815" s="77" t="e">
        <v>#N/A</v>
      </c>
      <c r="K815" s="77"/>
      <c r="L815" s="77"/>
      <c r="M815" s="77"/>
      <c r="N815" s="77"/>
      <c r="O815" s="77"/>
      <c r="P815" s="77"/>
      <c r="Q815" s="77">
        <v>0</v>
      </c>
      <c r="R815" s="77">
        <v>0</v>
      </c>
      <c r="S815" s="77"/>
      <c r="T815" s="77"/>
      <c r="U815" s="77"/>
      <c r="V815" s="77"/>
      <c r="W815" s="77"/>
      <c r="X815" s="77">
        <v>0</v>
      </c>
      <c r="Y815" s="77" t="s">
        <v>1116</v>
      </c>
      <c r="Z815" s="77"/>
      <c r="AA815" s="77"/>
      <c r="AB815" s="77"/>
      <c r="AC815" s="77"/>
      <c r="AD815" s="77"/>
      <c r="AE815" s="77"/>
      <c r="AF815" s="105"/>
    </row>
    <row r="816" spans="1:32" ht="15.75" hidden="1" thickBot="1" x14ac:dyDescent="0.3">
      <c r="A816" s="96" t="s">
        <v>1395</v>
      </c>
      <c r="B816" s="77" t="s">
        <v>432</v>
      </c>
      <c r="C816" s="77" t="s">
        <v>75</v>
      </c>
      <c r="D816" s="77" t="s">
        <v>1358</v>
      </c>
      <c r="E816" s="77" t="s">
        <v>392</v>
      </c>
      <c r="F816" s="77"/>
      <c r="G816" s="77" t="s">
        <v>1359</v>
      </c>
      <c r="H816" s="77"/>
      <c r="I816" s="77">
        <v>17</v>
      </c>
      <c r="J816" s="77" t="e">
        <v>#N/A</v>
      </c>
      <c r="K816" s="77"/>
      <c r="L816" s="77"/>
      <c r="M816" s="77"/>
      <c r="N816" s="77"/>
      <c r="O816" s="77"/>
      <c r="P816" s="77"/>
      <c r="Q816" s="77">
        <v>0</v>
      </c>
      <c r="R816" s="77">
        <v>0</v>
      </c>
      <c r="S816" s="77"/>
      <c r="T816" s="77"/>
      <c r="U816" s="77"/>
      <c r="V816" s="77"/>
      <c r="W816" s="77"/>
      <c r="X816" s="77">
        <v>0</v>
      </c>
      <c r="Y816" s="77" t="s">
        <v>1116</v>
      </c>
      <c r="Z816" s="77"/>
      <c r="AA816" s="77"/>
      <c r="AB816" s="77"/>
      <c r="AC816" s="77"/>
      <c r="AD816" s="77"/>
      <c r="AE816" s="77"/>
      <c r="AF816" s="105"/>
    </row>
    <row r="817" spans="1:32" ht="30.75" hidden="1" thickBot="1" x14ac:dyDescent="0.3">
      <c r="A817" s="96" t="s">
        <v>1395</v>
      </c>
      <c r="B817" s="77" t="s">
        <v>432</v>
      </c>
      <c r="C817" s="77" t="s">
        <v>75</v>
      </c>
      <c r="D817" s="77" t="s">
        <v>371</v>
      </c>
      <c r="E817" s="77" t="s">
        <v>73</v>
      </c>
      <c r="F817" s="77"/>
      <c r="G817" s="77" t="s">
        <v>965</v>
      </c>
      <c r="H817" s="77" t="s">
        <v>110</v>
      </c>
      <c r="I817" s="77">
        <v>17</v>
      </c>
      <c r="J817" s="77" t="e">
        <v>#N/A</v>
      </c>
      <c r="K817" s="77" t="s">
        <v>1361</v>
      </c>
      <c r="L817" s="77"/>
      <c r="M817" s="77"/>
      <c r="N817" s="77"/>
      <c r="O817" s="77"/>
      <c r="P817" s="77"/>
      <c r="Q817" s="77">
        <v>0</v>
      </c>
      <c r="R817" s="77">
        <v>0</v>
      </c>
      <c r="S817" s="77"/>
      <c r="T817" s="77"/>
      <c r="U817" s="77" t="s">
        <v>70</v>
      </c>
      <c r="V817" s="77"/>
      <c r="W817" s="77"/>
      <c r="X817" s="77" t="s">
        <v>1291</v>
      </c>
      <c r="Y817" s="77" t="s">
        <v>1116</v>
      </c>
      <c r="Z817" s="77"/>
      <c r="AA817" s="77"/>
      <c r="AB817" s="77"/>
      <c r="AC817" s="77"/>
      <c r="AD817" s="77"/>
      <c r="AE817" s="77"/>
      <c r="AF817" s="105"/>
    </row>
    <row r="818" spans="1:32" ht="30.75" hidden="1" thickBot="1" x14ac:dyDescent="0.3">
      <c r="A818" s="96" t="s">
        <v>1395</v>
      </c>
      <c r="B818" s="77" t="s">
        <v>432</v>
      </c>
      <c r="C818" s="77" t="s">
        <v>75</v>
      </c>
      <c r="D818" s="77" t="s">
        <v>371</v>
      </c>
      <c r="E818" s="77" t="s">
        <v>83</v>
      </c>
      <c r="F818" s="77" t="s">
        <v>1368</v>
      </c>
      <c r="G818" s="77" t="s">
        <v>433</v>
      </c>
      <c r="H818" s="77" t="s">
        <v>110</v>
      </c>
      <c r="I818" s="77">
        <v>17</v>
      </c>
      <c r="J818" s="77">
        <v>20</v>
      </c>
      <c r="K818" s="77">
        <v>500</v>
      </c>
      <c r="L818" s="77">
        <v>20</v>
      </c>
      <c r="M818" s="77"/>
      <c r="N818" s="77">
        <v>1</v>
      </c>
      <c r="O818" s="77" t="s">
        <v>218</v>
      </c>
      <c r="P818" s="77" t="s">
        <v>1171</v>
      </c>
      <c r="Q818" s="77">
        <v>1</v>
      </c>
      <c r="R818" s="77">
        <v>0</v>
      </c>
      <c r="S818" s="77"/>
      <c r="T818" s="77"/>
      <c r="U818" s="77" t="s">
        <v>70</v>
      </c>
      <c r="V818" s="77" t="s">
        <v>76</v>
      </c>
      <c r="W818" s="77" t="s">
        <v>1123</v>
      </c>
      <c r="X818" s="77">
        <v>20</v>
      </c>
      <c r="Y818" s="77" t="s">
        <v>1116</v>
      </c>
      <c r="Z818" s="77" t="s">
        <v>1136</v>
      </c>
      <c r="AA818" s="77" t="s">
        <v>1126</v>
      </c>
      <c r="AB818" s="77" t="s">
        <v>1127</v>
      </c>
      <c r="AC818" s="77" t="s">
        <v>1128</v>
      </c>
      <c r="AD818" s="77">
        <v>20</v>
      </c>
      <c r="AE818" s="77" t="s">
        <v>1176</v>
      </c>
      <c r="AF818" s="105"/>
    </row>
    <row r="819" spans="1:32" ht="30.75" hidden="1" thickBot="1" x14ac:dyDescent="0.3">
      <c r="A819" s="96" t="s">
        <v>1395</v>
      </c>
      <c r="B819" s="77" t="s">
        <v>432</v>
      </c>
      <c r="C819" s="77" t="s">
        <v>75</v>
      </c>
      <c r="D819" s="77" t="s">
        <v>371</v>
      </c>
      <c r="E819" s="77" t="s">
        <v>75</v>
      </c>
      <c r="F819" s="77" t="s">
        <v>1247</v>
      </c>
      <c r="G819" s="77" t="s">
        <v>1363</v>
      </c>
      <c r="H819" s="77" t="s">
        <v>110</v>
      </c>
      <c r="I819" s="77">
        <v>17</v>
      </c>
      <c r="J819" s="77">
        <v>4</v>
      </c>
      <c r="K819" s="77">
        <v>50</v>
      </c>
      <c r="L819" s="77">
        <v>20</v>
      </c>
      <c r="M819" s="77"/>
      <c r="N819" s="77"/>
      <c r="O819" s="77" t="s">
        <v>218</v>
      </c>
      <c r="P819" s="77" t="s">
        <v>1171</v>
      </c>
      <c r="Q819" s="77">
        <v>0</v>
      </c>
      <c r="R819" s="77">
        <v>0</v>
      </c>
      <c r="S819" s="77"/>
      <c r="T819" s="77"/>
      <c r="U819" s="77"/>
      <c r="V819" s="77" t="s">
        <v>76</v>
      </c>
      <c r="W819" s="77" t="s">
        <v>1123</v>
      </c>
      <c r="X819" s="77">
        <v>2</v>
      </c>
      <c r="Y819" s="77" t="s">
        <v>1116</v>
      </c>
      <c r="Z819" s="77" t="s">
        <v>1136</v>
      </c>
      <c r="AA819" s="77" t="s">
        <v>1126</v>
      </c>
      <c r="AB819" s="77" t="s">
        <v>1127</v>
      </c>
      <c r="AC819" s="77" t="s">
        <v>1128</v>
      </c>
      <c r="AD819" s="77">
        <v>4</v>
      </c>
      <c r="AE819" s="77" t="s">
        <v>1172</v>
      </c>
      <c r="AF819" s="105"/>
    </row>
    <row r="820" spans="1:32" ht="30.75" hidden="1" thickBot="1" x14ac:dyDescent="0.3">
      <c r="A820" s="96" t="s">
        <v>1395</v>
      </c>
      <c r="B820" s="77" t="s">
        <v>432</v>
      </c>
      <c r="C820" s="77" t="s">
        <v>75</v>
      </c>
      <c r="D820" s="77" t="s">
        <v>371</v>
      </c>
      <c r="E820" s="77" t="s">
        <v>70</v>
      </c>
      <c r="F820" s="77" t="s">
        <v>1364</v>
      </c>
      <c r="G820" s="77" t="s">
        <v>1363</v>
      </c>
      <c r="H820" s="77" t="s">
        <v>110</v>
      </c>
      <c r="I820" s="77">
        <v>17</v>
      </c>
      <c r="J820" s="77">
        <v>4</v>
      </c>
      <c r="K820" s="77">
        <v>50</v>
      </c>
      <c r="L820" s="77">
        <v>20</v>
      </c>
      <c r="M820" s="77"/>
      <c r="N820" s="77"/>
      <c r="O820" s="77" t="s">
        <v>218</v>
      </c>
      <c r="P820" s="77" t="s">
        <v>1171</v>
      </c>
      <c r="Q820" s="77">
        <v>0</v>
      </c>
      <c r="R820" s="77">
        <v>0</v>
      </c>
      <c r="S820" s="77"/>
      <c r="T820" s="77"/>
      <c r="U820" s="77"/>
      <c r="V820" s="77" t="s">
        <v>76</v>
      </c>
      <c r="W820" s="77" t="s">
        <v>1123</v>
      </c>
      <c r="X820" s="77">
        <v>2</v>
      </c>
      <c r="Y820" s="77" t="s">
        <v>1116</v>
      </c>
      <c r="Z820" s="77" t="s">
        <v>1136</v>
      </c>
      <c r="AA820" s="77" t="s">
        <v>1126</v>
      </c>
      <c r="AB820" s="77" t="s">
        <v>1127</v>
      </c>
      <c r="AC820" s="77" t="s">
        <v>1128</v>
      </c>
      <c r="AD820" s="77">
        <v>4</v>
      </c>
      <c r="AE820" s="77" t="s">
        <v>1172</v>
      </c>
      <c r="AF820" s="105"/>
    </row>
    <row r="821" spans="1:32" ht="30.75" hidden="1" thickBot="1" x14ac:dyDescent="0.3">
      <c r="A821" s="96" t="s">
        <v>1395</v>
      </c>
      <c r="B821" s="77" t="s">
        <v>432</v>
      </c>
      <c r="C821" s="77" t="s">
        <v>75</v>
      </c>
      <c r="D821" s="77" t="s">
        <v>371</v>
      </c>
      <c r="E821" s="77" t="s">
        <v>76</v>
      </c>
      <c r="F821" s="77" t="s">
        <v>1365</v>
      </c>
      <c r="G821" s="77" t="s">
        <v>1363</v>
      </c>
      <c r="H821" s="77" t="s">
        <v>110</v>
      </c>
      <c r="I821" s="77">
        <v>17</v>
      </c>
      <c r="J821" s="77">
        <v>4</v>
      </c>
      <c r="K821" s="77">
        <v>50</v>
      </c>
      <c r="L821" s="77">
        <v>20</v>
      </c>
      <c r="M821" s="77"/>
      <c r="N821" s="77"/>
      <c r="O821" s="77" t="s">
        <v>218</v>
      </c>
      <c r="P821" s="77" t="s">
        <v>1171</v>
      </c>
      <c r="Q821" s="77">
        <v>0</v>
      </c>
      <c r="R821" s="77">
        <v>0</v>
      </c>
      <c r="S821" s="77"/>
      <c r="T821" s="77"/>
      <c r="U821" s="77"/>
      <c r="V821" s="77" t="s">
        <v>76</v>
      </c>
      <c r="W821" s="77" t="s">
        <v>1123</v>
      </c>
      <c r="X821" s="77">
        <v>2</v>
      </c>
      <c r="Y821" s="77" t="s">
        <v>1116</v>
      </c>
      <c r="Z821" s="77" t="s">
        <v>1136</v>
      </c>
      <c r="AA821" s="77" t="s">
        <v>1126</v>
      </c>
      <c r="AB821" s="77" t="s">
        <v>1127</v>
      </c>
      <c r="AC821" s="77" t="s">
        <v>1128</v>
      </c>
      <c r="AD821" s="77">
        <v>4</v>
      </c>
      <c r="AE821" s="77" t="s">
        <v>1172</v>
      </c>
      <c r="AF821" s="105"/>
    </row>
    <row r="822" spans="1:32" ht="30.75" hidden="1" thickBot="1" x14ac:dyDescent="0.3">
      <c r="A822" s="96" t="s">
        <v>1395</v>
      </c>
      <c r="B822" s="77" t="s">
        <v>432</v>
      </c>
      <c r="C822" s="77" t="s">
        <v>75</v>
      </c>
      <c r="D822" s="77" t="s">
        <v>371</v>
      </c>
      <c r="E822" s="77" t="s">
        <v>81</v>
      </c>
      <c r="F822" s="77" t="s">
        <v>1366</v>
      </c>
      <c r="G822" s="77" t="s">
        <v>1363</v>
      </c>
      <c r="H822" s="77" t="s">
        <v>110</v>
      </c>
      <c r="I822" s="77">
        <v>17</v>
      </c>
      <c r="J822" s="77">
        <v>4</v>
      </c>
      <c r="K822" s="77">
        <v>50</v>
      </c>
      <c r="L822" s="77">
        <v>20</v>
      </c>
      <c r="M822" s="77"/>
      <c r="N822" s="77"/>
      <c r="O822" s="77" t="s">
        <v>218</v>
      </c>
      <c r="P822" s="77" t="s">
        <v>1171</v>
      </c>
      <c r="Q822" s="77">
        <v>0</v>
      </c>
      <c r="R822" s="77">
        <v>0</v>
      </c>
      <c r="S822" s="77"/>
      <c r="T822" s="77"/>
      <c r="U822" s="77"/>
      <c r="V822" s="77" t="s">
        <v>76</v>
      </c>
      <c r="W822" s="77" t="s">
        <v>1123</v>
      </c>
      <c r="X822" s="77">
        <v>2</v>
      </c>
      <c r="Y822" s="77" t="s">
        <v>1116</v>
      </c>
      <c r="Z822" s="77" t="s">
        <v>1136</v>
      </c>
      <c r="AA822" s="77" t="s">
        <v>1126</v>
      </c>
      <c r="AB822" s="77" t="s">
        <v>1127</v>
      </c>
      <c r="AC822" s="77" t="s">
        <v>1128</v>
      </c>
      <c r="AD822" s="77">
        <v>4</v>
      </c>
      <c r="AE822" s="77" t="s">
        <v>1172</v>
      </c>
      <c r="AF822" s="105"/>
    </row>
    <row r="823" spans="1:32" ht="30.75" hidden="1" thickBot="1" x14ac:dyDescent="0.3">
      <c r="A823" s="96" t="s">
        <v>1395</v>
      </c>
      <c r="B823" s="77" t="s">
        <v>432</v>
      </c>
      <c r="C823" s="77" t="s">
        <v>75</v>
      </c>
      <c r="D823" s="77" t="s">
        <v>371</v>
      </c>
      <c r="E823" s="77" t="s">
        <v>82</v>
      </c>
      <c r="F823" s="77" t="s">
        <v>1367</v>
      </c>
      <c r="G823" s="77" t="s">
        <v>1363</v>
      </c>
      <c r="H823" s="77" t="s">
        <v>110</v>
      </c>
      <c r="I823" s="77">
        <v>17</v>
      </c>
      <c r="J823" s="77">
        <v>4</v>
      </c>
      <c r="K823" s="77">
        <v>50</v>
      </c>
      <c r="L823" s="77">
        <v>20</v>
      </c>
      <c r="M823" s="77"/>
      <c r="N823" s="77"/>
      <c r="O823" s="77" t="s">
        <v>218</v>
      </c>
      <c r="P823" s="77" t="s">
        <v>1171</v>
      </c>
      <c r="Q823" s="77">
        <v>0</v>
      </c>
      <c r="R823" s="77">
        <v>0</v>
      </c>
      <c r="S823" s="77"/>
      <c r="T823" s="77"/>
      <c r="U823" s="77"/>
      <c r="V823" s="77" t="s">
        <v>76</v>
      </c>
      <c r="W823" s="77" t="s">
        <v>1123</v>
      </c>
      <c r="X823" s="77">
        <v>2</v>
      </c>
      <c r="Y823" s="77" t="s">
        <v>1116</v>
      </c>
      <c r="Z823" s="77" t="s">
        <v>1136</v>
      </c>
      <c r="AA823" s="77" t="s">
        <v>1126</v>
      </c>
      <c r="AB823" s="77" t="s">
        <v>1127</v>
      </c>
      <c r="AC823" s="77" t="s">
        <v>1128</v>
      </c>
      <c r="AD823" s="77">
        <v>4</v>
      </c>
      <c r="AE823" s="77" t="s">
        <v>1172</v>
      </c>
      <c r="AF823" s="105"/>
    </row>
    <row r="824" spans="1:32" ht="30.75" hidden="1" thickBot="1" x14ac:dyDescent="0.3">
      <c r="A824" s="96" t="s">
        <v>1395</v>
      </c>
      <c r="B824" s="77" t="s">
        <v>432</v>
      </c>
      <c r="C824" s="77" t="s">
        <v>75</v>
      </c>
      <c r="D824" s="77" t="s">
        <v>371</v>
      </c>
      <c r="E824" s="77" t="s">
        <v>112</v>
      </c>
      <c r="F824" s="77"/>
      <c r="G824" s="77" t="s">
        <v>1328</v>
      </c>
      <c r="H824" s="77" t="s">
        <v>110</v>
      </c>
      <c r="I824" s="77">
        <v>17</v>
      </c>
      <c r="J824" s="77">
        <v>4</v>
      </c>
      <c r="K824" s="77">
        <v>50</v>
      </c>
      <c r="L824" s="77">
        <v>20</v>
      </c>
      <c r="M824" s="77"/>
      <c r="N824" s="77"/>
      <c r="O824" s="77" t="s">
        <v>218</v>
      </c>
      <c r="P824" s="77" t="s">
        <v>1171</v>
      </c>
      <c r="Q824" s="77">
        <v>0</v>
      </c>
      <c r="R824" s="77">
        <v>0</v>
      </c>
      <c r="S824" s="77"/>
      <c r="T824" s="77"/>
      <c r="U824" s="77"/>
      <c r="V824" s="77"/>
      <c r="W824" s="77" t="s">
        <v>1123</v>
      </c>
      <c r="X824" s="77">
        <v>2</v>
      </c>
      <c r="Y824" s="77" t="s">
        <v>1116</v>
      </c>
      <c r="Z824" s="77" t="s">
        <v>1136</v>
      </c>
      <c r="AA824" s="77" t="s">
        <v>1126</v>
      </c>
      <c r="AB824" s="77" t="s">
        <v>1127</v>
      </c>
      <c r="AC824" s="77" t="s">
        <v>1128</v>
      </c>
      <c r="AD824" s="77">
        <v>4</v>
      </c>
      <c r="AE824" s="77" t="s">
        <v>1172</v>
      </c>
      <c r="AF824" s="105"/>
    </row>
    <row r="825" spans="1:32" ht="30.75" hidden="1" thickBot="1" x14ac:dyDescent="0.3">
      <c r="A825" s="96" t="s">
        <v>1395</v>
      </c>
      <c r="B825" s="77" t="s">
        <v>432</v>
      </c>
      <c r="C825" s="77" t="s">
        <v>75</v>
      </c>
      <c r="D825" s="77" t="s">
        <v>371</v>
      </c>
      <c r="E825" s="77" t="s">
        <v>105</v>
      </c>
      <c r="F825" s="77" t="s">
        <v>1298</v>
      </c>
      <c r="G825" s="77" t="s">
        <v>434</v>
      </c>
      <c r="H825" s="77" t="s">
        <v>110</v>
      </c>
      <c r="I825" s="77">
        <v>17</v>
      </c>
      <c r="J825" s="77">
        <v>20</v>
      </c>
      <c r="K825" s="77">
        <v>500</v>
      </c>
      <c r="L825" s="77">
        <v>20</v>
      </c>
      <c r="M825" s="77"/>
      <c r="N825" s="77">
        <v>1</v>
      </c>
      <c r="O825" s="77" t="s">
        <v>218</v>
      </c>
      <c r="P825" s="77" t="s">
        <v>1171</v>
      </c>
      <c r="Q825" s="77">
        <v>1</v>
      </c>
      <c r="R825" s="77">
        <v>0</v>
      </c>
      <c r="S825" s="77"/>
      <c r="T825" s="77"/>
      <c r="U825" s="77" t="s">
        <v>70</v>
      </c>
      <c r="V825" s="77"/>
      <c r="W825" s="77" t="s">
        <v>1123</v>
      </c>
      <c r="X825" s="77">
        <v>20</v>
      </c>
      <c r="Y825" s="77" t="s">
        <v>1116</v>
      </c>
      <c r="Z825" s="77" t="s">
        <v>1136</v>
      </c>
      <c r="AA825" s="77" t="s">
        <v>1126</v>
      </c>
      <c r="AB825" s="77" t="s">
        <v>1127</v>
      </c>
      <c r="AC825" s="77" t="s">
        <v>1128</v>
      </c>
      <c r="AD825" s="77">
        <v>20</v>
      </c>
      <c r="AE825" s="77" t="s">
        <v>1176</v>
      </c>
      <c r="AF825" s="105"/>
    </row>
    <row r="826" spans="1:32" ht="30.75" hidden="1" thickBot="1" x14ac:dyDescent="0.3">
      <c r="A826" s="96" t="s">
        <v>1395</v>
      </c>
      <c r="B826" s="77" t="s">
        <v>432</v>
      </c>
      <c r="C826" s="77" t="s">
        <v>75</v>
      </c>
      <c r="D826" s="77" t="s">
        <v>371</v>
      </c>
      <c r="E826" s="77" t="s">
        <v>106</v>
      </c>
      <c r="F826" s="77" t="s">
        <v>1376</v>
      </c>
      <c r="G826" s="77" t="s">
        <v>1396</v>
      </c>
      <c r="H826" s="77" t="s">
        <v>110</v>
      </c>
      <c r="I826" s="77">
        <v>17</v>
      </c>
      <c r="J826" s="77">
        <v>4</v>
      </c>
      <c r="K826" s="77">
        <v>25</v>
      </c>
      <c r="L826" s="77">
        <v>50</v>
      </c>
      <c r="M826" s="77"/>
      <c r="N826" s="77"/>
      <c r="O826" s="77" t="s">
        <v>218</v>
      </c>
      <c r="P826" s="77" t="s">
        <v>1171</v>
      </c>
      <c r="Q826" s="77">
        <v>0</v>
      </c>
      <c r="R826" s="77">
        <v>0</v>
      </c>
      <c r="S826" s="77"/>
      <c r="T826" s="77"/>
      <c r="U826" s="77" t="s">
        <v>70</v>
      </c>
      <c r="V826" s="77" t="s">
        <v>76</v>
      </c>
      <c r="W826" s="77" t="s">
        <v>1123</v>
      </c>
      <c r="X826" s="77">
        <v>1</v>
      </c>
      <c r="Y826" s="77" t="s">
        <v>1116</v>
      </c>
      <c r="Z826" s="77" t="s">
        <v>1125</v>
      </c>
      <c r="AA826" s="77" t="s">
        <v>1126</v>
      </c>
      <c r="AB826" s="77" t="s">
        <v>1127</v>
      </c>
      <c r="AC826" s="77" t="s">
        <v>1128</v>
      </c>
      <c r="AD826" s="77">
        <v>4</v>
      </c>
      <c r="AE826" s="77" t="s">
        <v>1201</v>
      </c>
      <c r="AF826" s="105"/>
    </row>
    <row r="827" spans="1:32" ht="30.75" hidden="1" thickBot="1" x14ac:dyDescent="0.3">
      <c r="A827" s="96" t="s">
        <v>1395</v>
      </c>
      <c r="B827" s="77" t="s">
        <v>432</v>
      </c>
      <c r="C827" s="77" t="s">
        <v>75</v>
      </c>
      <c r="D827" s="77" t="s">
        <v>371</v>
      </c>
      <c r="E827" s="77" t="s">
        <v>107</v>
      </c>
      <c r="F827" s="77" t="s">
        <v>1230</v>
      </c>
      <c r="G827" s="77" t="s">
        <v>1287</v>
      </c>
      <c r="H827" s="77"/>
      <c r="I827" s="77">
        <v>17</v>
      </c>
      <c r="J827" s="77">
        <v>8</v>
      </c>
      <c r="K827" s="77">
        <v>80</v>
      </c>
      <c r="L827" s="77">
        <v>50</v>
      </c>
      <c r="M827" s="77"/>
      <c r="N827" s="77"/>
      <c r="O827" s="77"/>
      <c r="P827" s="77" t="s">
        <v>1206</v>
      </c>
      <c r="Q827" s="77">
        <v>0</v>
      </c>
      <c r="R827" s="77">
        <v>0</v>
      </c>
      <c r="S827" s="77"/>
      <c r="T827" s="77"/>
      <c r="U827" s="77"/>
      <c r="V827" s="77"/>
      <c r="W827" s="77"/>
      <c r="X827" s="77">
        <v>3</v>
      </c>
      <c r="Y827" s="77" t="s">
        <v>1116</v>
      </c>
      <c r="Z827" s="77" t="s">
        <v>1125</v>
      </c>
      <c r="AA827" s="77" t="s">
        <v>1126</v>
      </c>
      <c r="AB827" s="77" t="s">
        <v>1127</v>
      </c>
      <c r="AC827" s="77" t="s">
        <v>1128</v>
      </c>
      <c r="AD827" s="77">
        <v>8</v>
      </c>
      <c r="AE827" s="77" t="s">
        <v>1137</v>
      </c>
      <c r="AF827" s="105"/>
    </row>
    <row r="828" spans="1:32" ht="30.75" hidden="1" thickBot="1" x14ac:dyDescent="0.3">
      <c r="A828" s="96" t="s">
        <v>1395</v>
      </c>
      <c r="B828" s="77" t="s">
        <v>432</v>
      </c>
      <c r="C828" s="77" t="s">
        <v>75</v>
      </c>
      <c r="D828" s="77" t="s">
        <v>371</v>
      </c>
      <c r="E828" s="77" t="s">
        <v>108</v>
      </c>
      <c r="F828" s="77"/>
      <c r="G828" s="77" t="s">
        <v>1397</v>
      </c>
      <c r="H828" s="77" t="s">
        <v>110</v>
      </c>
      <c r="I828" s="77">
        <v>17</v>
      </c>
      <c r="J828" s="77" t="e">
        <v>#N/A</v>
      </c>
      <c r="K828" s="77" t="s">
        <v>1361</v>
      </c>
      <c r="L828" s="77"/>
      <c r="M828" s="77"/>
      <c r="N828" s="77"/>
      <c r="O828" s="77"/>
      <c r="P828" s="77" t="s">
        <v>1171</v>
      </c>
      <c r="Q828" s="77">
        <v>0</v>
      </c>
      <c r="R828" s="77">
        <v>0</v>
      </c>
      <c r="S828" s="77"/>
      <c r="T828" s="77"/>
      <c r="U828" s="77" t="s">
        <v>70</v>
      </c>
      <c r="V828" s="77"/>
      <c r="W828" s="77"/>
      <c r="X828" s="77" t="s">
        <v>1291</v>
      </c>
      <c r="Y828" s="77" t="s">
        <v>1116</v>
      </c>
      <c r="Z828" s="77"/>
      <c r="AA828" s="77"/>
      <c r="AB828" s="77"/>
      <c r="AC828" s="77"/>
      <c r="AD828" s="77"/>
      <c r="AE828" s="77"/>
      <c r="AF828" s="105"/>
    </row>
    <row r="829" spans="1:32" ht="30.75" hidden="1" thickBot="1" x14ac:dyDescent="0.3">
      <c r="A829" s="96" t="s">
        <v>1395</v>
      </c>
      <c r="B829" s="77" t="s">
        <v>432</v>
      </c>
      <c r="C829" s="77" t="s">
        <v>75</v>
      </c>
      <c r="D829" s="77" t="s">
        <v>371</v>
      </c>
      <c r="E829" s="77" t="s">
        <v>109</v>
      </c>
      <c r="F829" s="77"/>
      <c r="G829" s="77" t="s">
        <v>1328</v>
      </c>
      <c r="H829" s="77" t="s">
        <v>110</v>
      </c>
      <c r="I829" s="77">
        <v>17</v>
      </c>
      <c r="J829" s="77">
        <v>4</v>
      </c>
      <c r="K829" s="77">
        <v>50</v>
      </c>
      <c r="L829" s="77">
        <v>20</v>
      </c>
      <c r="M829" s="77"/>
      <c r="N829" s="77"/>
      <c r="O829" s="77" t="s">
        <v>218</v>
      </c>
      <c r="P829" s="77" t="s">
        <v>1171</v>
      </c>
      <c r="Q829" s="77">
        <v>0</v>
      </c>
      <c r="R829" s="77">
        <v>0</v>
      </c>
      <c r="S829" s="77"/>
      <c r="T829" s="77"/>
      <c r="U829" s="77" t="s">
        <v>70</v>
      </c>
      <c r="V829" s="77"/>
      <c r="W829" s="77" t="s">
        <v>1123</v>
      </c>
      <c r="X829" s="77">
        <v>2</v>
      </c>
      <c r="Y829" s="77" t="s">
        <v>1116</v>
      </c>
      <c r="Z829" s="77" t="s">
        <v>1136</v>
      </c>
      <c r="AA829" s="77" t="s">
        <v>1126</v>
      </c>
      <c r="AB829" s="77" t="s">
        <v>1127</v>
      </c>
      <c r="AC829" s="77" t="s">
        <v>1128</v>
      </c>
      <c r="AD829" s="77">
        <v>4</v>
      </c>
      <c r="AE829" s="77" t="s">
        <v>1172</v>
      </c>
      <c r="AF829" s="105"/>
    </row>
    <row r="830" spans="1:32" ht="30.75" hidden="1" thickBot="1" x14ac:dyDescent="0.3">
      <c r="A830" s="96" t="s">
        <v>1395</v>
      </c>
      <c r="B830" s="77" t="s">
        <v>432</v>
      </c>
      <c r="C830" s="77" t="s">
        <v>75</v>
      </c>
      <c r="D830" s="77" t="s">
        <v>371</v>
      </c>
      <c r="E830" s="77" t="s">
        <v>110</v>
      </c>
      <c r="F830" s="77" t="s">
        <v>1372</v>
      </c>
      <c r="G830" s="77" t="s">
        <v>1328</v>
      </c>
      <c r="H830" s="77" t="s">
        <v>110</v>
      </c>
      <c r="I830" s="77">
        <v>17</v>
      </c>
      <c r="J830" s="77">
        <v>4</v>
      </c>
      <c r="K830" s="77">
        <v>50</v>
      </c>
      <c r="L830" s="77">
        <v>20</v>
      </c>
      <c r="M830" s="77"/>
      <c r="N830" s="77"/>
      <c r="O830" s="77" t="s">
        <v>218</v>
      </c>
      <c r="P830" s="77" t="s">
        <v>1171</v>
      </c>
      <c r="Q830" s="77">
        <v>0</v>
      </c>
      <c r="R830" s="77">
        <v>0</v>
      </c>
      <c r="S830" s="77"/>
      <c r="T830" s="77"/>
      <c r="U830" s="77" t="s">
        <v>70</v>
      </c>
      <c r="V830" s="77"/>
      <c r="W830" s="77" t="s">
        <v>1123</v>
      </c>
      <c r="X830" s="77">
        <v>2</v>
      </c>
      <c r="Y830" s="77" t="s">
        <v>1116</v>
      </c>
      <c r="Z830" s="77" t="s">
        <v>1136</v>
      </c>
      <c r="AA830" s="77" t="s">
        <v>1126</v>
      </c>
      <c r="AB830" s="77" t="s">
        <v>1127</v>
      </c>
      <c r="AC830" s="77" t="s">
        <v>1128</v>
      </c>
      <c r="AD830" s="77">
        <v>4</v>
      </c>
      <c r="AE830" s="77" t="s">
        <v>1172</v>
      </c>
      <c r="AF830" s="105"/>
    </row>
    <row r="831" spans="1:32" ht="30.75" hidden="1" thickBot="1" x14ac:dyDescent="0.3">
      <c r="A831" s="96" t="s">
        <v>1395</v>
      </c>
      <c r="B831" s="77" t="s">
        <v>432</v>
      </c>
      <c r="C831" s="77" t="s">
        <v>75</v>
      </c>
      <c r="D831" s="77" t="s">
        <v>371</v>
      </c>
      <c r="E831" s="77" t="s">
        <v>111</v>
      </c>
      <c r="F831" s="77" t="s">
        <v>1373</v>
      </c>
      <c r="G831" s="77" t="s">
        <v>1328</v>
      </c>
      <c r="H831" s="77" t="s">
        <v>110</v>
      </c>
      <c r="I831" s="77">
        <v>17</v>
      </c>
      <c r="J831" s="77">
        <v>4</v>
      </c>
      <c r="K831" s="77">
        <v>50</v>
      </c>
      <c r="L831" s="77">
        <v>20</v>
      </c>
      <c r="M831" s="77"/>
      <c r="N831" s="77"/>
      <c r="O831" s="77" t="s">
        <v>218</v>
      </c>
      <c r="P831" s="77" t="s">
        <v>1171</v>
      </c>
      <c r="Q831" s="77">
        <v>0</v>
      </c>
      <c r="R831" s="77">
        <v>0</v>
      </c>
      <c r="S831" s="77"/>
      <c r="T831" s="77"/>
      <c r="U831" s="77" t="s">
        <v>70</v>
      </c>
      <c r="V831" s="77"/>
      <c r="W831" s="77" t="s">
        <v>1123</v>
      </c>
      <c r="X831" s="77">
        <v>2</v>
      </c>
      <c r="Y831" s="77" t="s">
        <v>1116</v>
      </c>
      <c r="Z831" s="77" t="s">
        <v>1136</v>
      </c>
      <c r="AA831" s="77" t="s">
        <v>1126</v>
      </c>
      <c r="AB831" s="77" t="s">
        <v>1127</v>
      </c>
      <c r="AC831" s="77" t="s">
        <v>1128</v>
      </c>
      <c r="AD831" s="77">
        <v>4</v>
      </c>
      <c r="AE831" s="77" t="s">
        <v>1172</v>
      </c>
      <c r="AF831" s="105"/>
    </row>
    <row r="832" spans="1:32" ht="30.75" hidden="1" thickBot="1" x14ac:dyDescent="0.3">
      <c r="A832" s="96" t="s">
        <v>1395</v>
      </c>
      <c r="B832" s="77" t="s">
        <v>432</v>
      </c>
      <c r="C832" s="77" t="s">
        <v>75</v>
      </c>
      <c r="D832" s="77" t="s">
        <v>371</v>
      </c>
      <c r="E832" s="77" t="s">
        <v>113</v>
      </c>
      <c r="F832" s="77" t="s">
        <v>1374</v>
      </c>
      <c r="G832" s="77" t="s">
        <v>1328</v>
      </c>
      <c r="H832" s="77" t="s">
        <v>110</v>
      </c>
      <c r="I832" s="77">
        <v>17</v>
      </c>
      <c r="J832" s="77">
        <v>4</v>
      </c>
      <c r="K832" s="77">
        <v>50</v>
      </c>
      <c r="L832" s="77">
        <v>20</v>
      </c>
      <c r="M832" s="77"/>
      <c r="N832" s="77"/>
      <c r="O832" s="77" t="s">
        <v>218</v>
      </c>
      <c r="P832" s="77" t="s">
        <v>1171</v>
      </c>
      <c r="Q832" s="77">
        <v>0</v>
      </c>
      <c r="R832" s="77">
        <v>0</v>
      </c>
      <c r="S832" s="77"/>
      <c r="T832" s="77"/>
      <c r="U832" s="77" t="s">
        <v>70</v>
      </c>
      <c r="V832" s="77"/>
      <c r="W832" s="77" t="s">
        <v>1123</v>
      </c>
      <c r="X832" s="77">
        <v>2</v>
      </c>
      <c r="Y832" s="77" t="s">
        <v>1116</v>
      </c>
      <c r="Z832" s="77" t="s">
        <v>1136</v>
      </c>
      <c r="AA832" s="77" t="s">
        <v>1126</v>
      </c>
      <c r="AB832" s="77" t="s">
        <v>1127</v>
      </c>
      <c r="AC832" s="77" t="s">
        <v>1128</v>
      </c>
      <c r="AD832" s="77">
        <v>4</v>
      </c>
      <c r="AE832" s="77" t="s">
        <v>1172</v>
      </c>
      <c r="AF832" s="105"/>
    </row>
    <row r="833" spans="1:32" ht="30.75" hidden="1" thickBot="1" x14ac:dyDescent="0.3">
      <c r="A833" s="96" t="s">
        <v>1395</v>
      </c>
      <c r="B833" s="77" t="s">
        <v>432</v>
      </c>
      <c r="C833" s="77" t="s">
        <v>75</v>
      </c>
      <c r="D833" s="77" t="s">
        <v>371</v>
      </c>
      <c r="E833" s="77" t="s">
        <v>114</v>
      </c>
      <c r="F833" s="77" t="s">
        <v>1375</v>
      </c>
      <c r="G833" s="77" t="s">
        <v>1328</v>
      </c>
      <c r="H833" s="77" t="s">
        <v>110</v>
      </c>
      <c r="I833" s="77">
        <v>17</v>
      </c>
      <c r="J833" s="77">
        <v>4</v>
      </c>
      <c r="K833" s="77">
        <v>50</v>
      </c>
      <c r="L833" s="77">
        <v>20</v>
      </c>
      <c r="M833" s="77"/>
      <c r="N833" s="77"/>
      <c r="O833" s="77" t="s">
        <v>218</v>
      </c>
      <c r="P833" s="77" t="s">
        <v>1171</v>
      </c>
      <c r="Q833" s="77">
        <v>0</v>
      </c>
      <c r="R833" s="77">
        <v>0</v>
      </c>
      <c r="S833" s="77"/>
      <c r="T833" s="77"/>
      <c r="U833" s="77" t="s">
        <v>70</v>
      </c>
      <c r="V833" s="77"/>
      <c r="W833" s="77" t="s">
        <v>1123</v>
      </c>
      <c r="X833" s="77">
        <v>2</v>
      </c>
      <c r="Y833" s="77" t="s">
        <v>1116</v>
      </c>
      <c r="Z833" s="77" t="s">
        <v>1136</v>
      </c>
      <c r="AA833" s="77" t="s">
        <v>1126</v>
      </c>
      <c r="AB833" s="77" t="s">
        <v>1127</v>
      </c>
      <c r="AC833" s="77" t="s">
        <v>1128</v>
      </c>
      <c r="AD833" s="77">
        <v>4</v>
      </c>
      <c r="AE833" s="77" t="s">
        <v>1172</v>
      </c>
      <c r="AF833" s="105"/>
    </row>
    <row r="834" spans="1:32" ht="30.75" hidden="1" thickBot="1" x14ac:dyDescent="0.3">
      <c r="A834" s="96" t="s">
        <v>1395</v>
      </c>
      <c r="B834" s="77" t="s">
        <v>432</v>
      </c>
      <c r="C834" s="77" t="s">
        <v>75</v>
      </c>
      <c r="D834" s="77" t="s">
        <v>371</v>
      </c>
      <c r="E834" s="77" t="s">
        <v>115</v>
      </c>
      <c r="F834" s="77"/>
      <c r="G834" s="77" t="s">
        <v>1328</v>
      </c>
      <c r="H834" s="77" t="s">
        <v>110</v>
      </c>
      <c r="I834" s="77">
        <v>17</v>
      </c>
      <c r="J834" s="77">
        <v>4</v>
      </c>
      <c r="K834" s="77">
        <v>50</v>
      </c>
      <c r="L834" s="77">
        <v>20</v>
      </c>
      <c r="M834" s="77"/>
      <c r="N834" s="77"/>
      <c r="O834" s="77" t="s">
        <v>218</v>
      </c>
      <c r="P834" s="77" t="s">
        <v>1171</v>
      </c>
      <c r="Q834" s="77">
        <v>0</v>
      </c>
      <c r="R834" s="77">
        <v>0</v>
      </c>
      <c r="S834" s="77"/>
      <c r="T834" s="77"/>
      <c r="U834" s="77" t="s">
        <v>70</v>
      </c>
      <c r="V834" s="77"/>
      <c r="W834" s="77" t="s">
        <v>1123</v>
      </c>
      <c r="X834" s="77">
        <v>2</v>
      </c>
      <c r="Y834" s="77" t="s">
        <v>1116</v>
      </c>
      <c r="Z834" s="77" t="s">
        <v>1136</v>
      </c>
      <c r="AA834" s="77" t="s">
        <v>1126</v>
      </c>
      <c r="AB834" s="77" t="s">
        <v>1127</v>
      </c>
      <c r="AC834" s="77" t="s">
        <v>1128</v>
      </c>
      <c r="AD834" s="77">
        <v>4</v>
      </c>
      <c r="AE834" s="77" t="s">
        <v>1172</v>
      </c>
      <c r="AF834" s="105"/>
    </row>
    <row r="835" spans="1:32" ht="30.75" hidden="1" thickBot="1" x14ac:dyDescent="0.3">
      <c r="A835" s="96" t="s">
        <v>1395</v>
      </c>
      <c r="B835" s="77" t="s">
        <v>432</v>
      </c>
      <c r="C835" s="77" t="s">
        <v>75</v>
      </c>
      <c r="D835" s="77" t="s">
        <v>371</v>
      </c>
      <c r="E835" s="77" t="s">
        <v>194</v>
      </c>
      <c r="F835" s="77" t="s">
        <v>1370</v>
      </c>
      <c r="G835" s="77" t="s">
        <v>1380</v>
      </c>
      <c r="H835" s="77" t="s">
        <v>110</v>
      </c>
      <c r="I835" s="77">
        <v>17</v>
      </c>
      <c r="J835" s="77">
        <v>4</v>
      </c>
      <c r="K835" s="77">
        <v>25</v>
      </c>
      <c r="L835" s="77">
        <v>50</v>
      </c>
      <c r="M835" s="77"/>
      <c r="N835" s="77"/>
      <c r="O835" s="77" t="s">
        <v>218</v>
      </c>
      <c r="P835" s="77" t="s">
        <v>1171</v>
      </c>
      <c r="Q835" s="77">
        <v>0</v>
      </c>
      <c r="R835" s="77">
        <v>0</v>
      </c>
      <c r="S835" s="77"/>
      <c r="T835" s="77"/>
      <c r="U835" s="77" t="s">
        <v>70</v>
      </c>
      <c r="V835" s="77"/>
      <c r="W835" s="77" t="s">
        <v>1123</v>
      </c>
      <c r="X835" s="77">
        <v>1</v>
      </c>
      <c r="Y835" s="77" t="s">
        <v>1116</v>
      </c>
      <c r="Z835" s="77" t="s">
        <v>1125</v>
      </c>
      <c r="AA835" s="77" t="s">
        <v>1126</v>
      </c>
      <c r="AB835" s="77" t="s">
        <v>1127</v>
      </c>
      <c r="AC835" s="77" t="s">
        <v>1128</v>
      </c>
      <c r="AD835" s="77">
        <v>4</v>
      </c>
      <c r="AE835" s="77" t="s">
        <v>1201</v>
      </c>
      <c r="AF835" s="105"/>
    </row>
    <row r="836" spans="1:32" ht="30.75" hidden="1" thickBot="1" x14ac:dyDescent="0.3">
      <c r="A836" s="96" t="s">
        <v>1395</v>
      </c>
      <c r="B836" s="77" t="s">
        <v>432</v>
      </c>
      <c r="C836" s="77" t="s">
        <v>75</v>
      </c>
      <c r="D836" s="77" t="s">
        <v>371</v>
      </c>
      <c r="E836" s="77" t="s">
        <v>93</v>
      </c>
      <c r="F836" s="77" t="s">
        <v>1246</v>
      </c>
      <c r="G836" s="77" t="s">
        <v>1287</v>
      </c>
      <c r="H836" s="77"/>
      <c r="I836" s="77">
        <v>17</v>
      </c>
      <c r="J836" s="77">
        <v>16</v>
      </c>
      <c r="K836" s="77">
        <v>250</v>
      </c>
      <c r="L836" s="77">
        <v>50</v>
      </c>
      <c r="M836" s="77"/>
      <c r="N836" s="77"/>
      <c r="O836" s="77"/>
      <c r="P836" s="77" t="s">
        <v>1206</v>
      </c>
      <c r="Q836" s="77">
        <v>0</v>
      </c>
      <c r="R836" s="77">
        <v>0</v>
      </c>
      <c r="S836" s="77"/>
      <c r="T836" s="77"/>
      <c r="U836" s="77"/>
      <c r="V836" s="77"/>
      <c r="W836" s="77"/>
      <c r="X836" s="77">
        <v>10</v>
      </c>
      <c r="Y836" s="77" t="s">
        <v>1116</v>
      </c>
      <c r="Z836" s="77" t="s">
        <v>1125</v>
      </c>
      <c r="AA836" s="77" t="s">
        <v>1126</v>
      </c>
      <c r="AB836" s="77" t="s">
        <v>1127</v>
      </c>
      <c r="AC836" s="77" t="s">
        <v>1128</v>
      </c>
      <c r="AD836" s="77">
        <v>16</v>
      </c>
      <c r="AE836" s="77" t="s">
        <v>1329</v>
      </c>
      <c r="AF836" s="105"/>
    </row>
    <row r="837" spans="1:32" ht="30.75" hidden="1" thickBot="1" x14ac:dyDescent="0.3">
      <c r="A837" s="96" t="s">
        <v>1395</v>
      </c>
      <c r="B837" s="77" t="s">
        <v>432</v>
      </c>
      <c r="C837" s="77" t="s">
        <v>75</v>
      </c>
      <c r="D837" s="77" t="s">
        <v>371</v>
      </c>
      <c r="E837" s="77" t="s">
        <v>207</v>
      </c>
      <c r="F837" s="77"/>
      <c r="G837" s="77" t="s">
        <v>1377</v>
      </c>
      <c r="H837" s="77" t="s">
        <v>110</v>
      </c>
      <c r="I837" s="77">
        <v>17</v>
      </c>
      <c r="J837" s="77">
        <v>4</v>
      </c>
      <c r="K837" s="77">
        <v>50</v>
      </c>
      <c r="L837" s="77">
        <v>20</v>
      </c>
      <c r="M837" s="77"/>
      <c r="N837" s="77"/>
      <c r="O837" s="77" t="s">
        <v>218</v>
      </c>
      <c r="P837" s="77" t="s">
        <v>1171</v>
      </c>
      <c r="Q837" s="77">
        <v>0</v>
      </c>
      <c r="R837" s="77">
        <v>0</v>
      </c>
      <c r="S837" s="77"/>
      <c r="T837" s="77"/>
      <c r="U837" s="77" t="s">
        <v>70</v>
      </c>
      <c r="V837" s="77"/>
      <c r="W837" s="77" t="s">
        <v>1123</v>
      </c>
      <c r="X837" s="77">
        <v>2</v>
      </c>
      <c r="Y837" s="77" t="s">
        <v>1116</v>
      </c>
      <c r="Z837" s="77" t="s">
        <v>1136</v>
      </c>
      <c r="AA837" s="77" t="s">
        <v>1126</v>
      </c>
      <c r="AB837" s="77" t="s">
        <v>1127</v>
      </c>
      <c r="AC837" s="77" t="s">
        <v>1128</v>
      </c>
      <c r="AD837" s="77">
        <v>4</v>
      </c>
      <c r="AE837" s="77" t="s">
        <v>1172</v>
      </c>
      <c r="AF837" s="105"/>
    </row>
    <row r="838" spans="1:32" ht="30.75" hidden="1" thickBot="1" x14ac:dyDescent="0.3">
      <c r="A838" s="96" t="s">
        <v>1395</v>
      </c>
      <c r="B838" s="77" t="s">
        <v>432</v>
      </c>
      <c r="C838" s="77" t="s">
        <v>75</v>
      </c>
      <c r="D838" s="77" t="s">
        <v>371</v>
      </c>
      <c r="E838" s="77" t="s">
        <v>211</v>
      </c>
      <c r="F838" s="77"/>
      <c r="G838" s="77" t="s">
        <v>1379</v>
      </c>
      <c r="H838" s="77" t="s">
        <v>110</v>
      </c>
      <c r="I838" s="77">
        <v>17</v>
      </c>
      <c r="J838" s="77">
        <v>4</v>
      </c>
      <c r="K838" s="77">
        <v>25</v>
      </c>
      <c r="L838" s="77">
        <v>20</v>
      </c>
      <c r="M838" s="77"/>
      <c r="N838" s="77"/>
      <c r="O838" s="77" t="s">
        <v>218</v>
      </c>
      <c r="P838" s="77" t="s">
        <v>1171</v>
      </c>
      <c r="Q838" s="77">
        <v>0</v>
      </c>
      <c r="R838" s="77">
        <v>0</v>
      </c>
      <c r="S838" s="77"/>
      <c r="T838" s="77"/>
      <c r="U838" s="77" t="s">
        <v>70</v>
      </c>
      <c r="V838" s="77"/>
      <c r="W838" s="77" t="s">
        <v>1123</v>
      </c>
      <c r="X838" s="77">
        <v>1</v>
      </c>
      <c r="Y838" s="77" t="s">
        <v>1116</v>
      </c>
      <c r="Z838" s="77" t="s">
        <v>1136</v>
      </c>
      <c r="AA838" s="77" t="s">
        <v>1126</v>
      </c>
      <c r="AB838" s="77" t="s">
        <v>1127</v>
      </c>
      <c r="AC838" s="77" t="s">
        <v>1128</v>
      </c>
      <c r="AD838" s="77">
        <v>4</v>
      </c>
      <c r="AE838" s="77" t="s">
        <v>1182</v>
      </c>
      <c r="AF838" s="105"/>
    </row>
    <row r="839" spans="1:32" ht="30.75" hidden="1" thickBot="1" x14ac:dyDescent="0.3">
      <c r="A839" s="96" t="s">
        <v>1395</v>
      </c>
      <c r="B839" s="77" t="s">
        <v>432</v>
      </c>
      <c r="C839" s="77" t="s">
        <v>75</v>
      </c>
      <c r="D839" s="77" t="s">
        <v>371</v>
      </c>
      <c r="E839" s="77" t="s">
        <v>42</v>
      </c>
      <c r="F839" s="77"/>
      <c r="G839" s="77" t="s">
        <v>1382</v>
      </c>
      <c r="H839" s="77"/>
      <c r="I839" s="77">
        <v>17</v>
      </c>
      <c r="J839" s="77" t="e">
        <v>#N/A</v>
      </c>
      <c r="K839" s="77"/>
      <c r="L839" s="77"/>
      <c r="M839" s="77"/>
      <c r="N839" s="77"/>
      <c r="O839" s="77"/>
      <c r="P839" s="77"/>
      <c r="Q839" s="77">
        <v>0</v>
      </c>
      <c r="R839" s="77">
        <v>0</v>
      </c>
      <c r="S839" s="77"/>
      <c r="T839" s="77"/>
      <c r="U839" s="77"/>
      <c r="V839" s="77"/>
      <c r="W839" s="77"/>
      <c r="X839" s="77">
        <v>0</v>
      </c>
      <c r="Y839" s="77" t="s">
        <v>1116</v>
      </c>
      <c r="Z839" s="77"/>
      <c r="AA839" s="77"/>
      <c r="AB839" s="77"/>
      <c r="AC839" s="77"/>
      <c r="AD839" s="77"/>
      <c r="AE839" s="77"/>
      <c r="AF839" s="105"/>
    </row>
    <row r="840" spans="1:32" ht="30.75" hidden="1" thickBot="1" x14ac:dyDescent="0.3">
      <c r="A840" s="96" t="s">
        <v>1395</v>
      </c>
      <c r="B840" s="77" t="s">
        <v>432</v>
      </c>
      <c r="C840" s="77" t="s">
        <v>75</v>
      </c>
      <c r="D840" s="77" t="s">
        <v>371</v>
      </c>
      <c r="E840" s="77" t="s">
        <v>392</v>
      </c>
      <c r="F840" s="77"/>
      <c r="G840" s="77" t="s">
        <v>161</v>
      </c>
      <c r="H840" s="77" t="s">
        <v>110</v>
      </c>
      <c r="I840" s="77">
        <v>17</v>
      </c>
      <c r="J840" s="77">
        <v>24</v>
      </c>
      <c r="K840" s="77">
        <v>500</v>
      </c>
      <c r="L840" s="77">
        <v>50</v>
      </c>
      <c r="M840" s="77">
        <v>1</v>
      </c>
      <c r="N840" s="77"/>
      <c r="O840" s="77" t="s">
        <v>218</v>
      </c>
      <c r="P840" s="77" t="s">
        <v>1171</v>
      </c>
      <c r="Q840" s="77">
        <v>2</v>
      </c>
      <c r="R840" s="77">
        <v>0</v>
      </c>
      <c r="S840" s="77"/>
      <c r="T840" s="77"/>
      <c r="U840" s="77" t="s">
        <v>70</v>
      </c>
      <c r="V840" s="77"/>
      <c r="W840" s="77" t="s">
        <v>1123</v>
      </c>
      <c r="X840" s="77">
        <v>40</v>
      </c>
      <c r="Y840" s="77" t="s">
        <v>1116</v>
      </c>
      <c r="Z840" s="77" t="s">
        <v>1125</v>
      </c>
      <c r="AA840" s="77" t="s">
        <v>1126</v>
      </c>
      <c r="AB840" s="77" t="s">
        <v>1127</v>
      </c>
      <c r="AC840" s="77" t="s">
        <v>1128</v>
      </c>
      <c r="AD840" s="77">
        <v>24</v>
      </c>
      <c r="AE840" s="77" t="s">
        <v>1310</v>
      </c>
      <c r="AF840" s="105"/>
    </row>
    <row r="841" spans="1:32" ht="30.75" hidden="1" thickBot="1" x14ac:dyDescent="0.3">
      <c r="A841" s="96" t="s">
        <v>1395</v>
      </c>
      <c r="B841" s="77" t="s">
        <v>432</v>
      </c>
      <c r="C841" s="77" t="s">
        <v>75</v>
      </c>
      <c r="D841" s="77" t="s">
        <v>371</v>
      </c>
      <c r="E841" s="77" t="s">
        <v>212</v>
      </c>
      <c r="F841" s="77"/>
      <c r="G841" s="77" t="s">
        <v>1122</v>
      </c>
      <c r="H841" s="77" t="s">
        <v>110</v>
      </c>
      <c r="I841" s="77">
        <v>17</v>
      </c>
      <c r="J841" s="77">
        <v>4</v>
      </c>
      <c r="K841" s="77">
        <v>40</v>
      </c>
      <c r="L841" s="77">
        <v>20</v>
      </c>
      <c r="M841" s="77"/>
      <c r="N841" s="77"/>
      <c r="O841" s="77" t="s">
        <v>218</v>
      </c>
      <c r="P841" s="77" t="s">
        <v>1171</v>
      </c>
      <c r="Q841" s="77">
        <v>0</v>
      </c>
      <c r="R841" s="77">
        <v>0</v>
      </c>
      <c r="S841" s="77"/>
      <c r="T841" s="77"/>
      <c r="U841" s="77" t="s">
        <v>70</v>
      </c>
      <c r="V841" s="77"/>
      <c r="W841" s="77" t="s">
        <v>1123</v>
      </c>
      <c r="X841" s="77">
        <v>1.5</v>
      </c>
      <c r="Y841" s="77" t="s">
        <v>1116</v>
      </c>
      <c r="Z841" s="77" t="s">
        <v>1136</v>
      </c>
      <c r="AA841" s="77" t="s">
        <v>1126</v>
      </c>
      <c r="AB841" s="77" t="s">
        <v>1127</v>
      </c>
      <c r="AC841" s="77" t="s">
        <v>1128</v>
      </c>
      <c r="AD841" s="77">
        <v>4</v>
      </c>
      <c r="AE841" s="77" t="s">
        <v>1213</v>
      </c>
      <c r="AF841" s="105"/>
    </row>
    <row r="842" spans="1:32" ht="30.75" hidden="1" thickBot="1" x14ac:dyDescent="0.3">
      <c r="A842" s="96" t="s">
        <v>1395</v>
      </c>
      <c r="B842" s="77" t="s">
        <v>432</v>
      </c>
      <c r="C842" s="77" t="s">
        <v>75</v>
      </c>
      <c r="D842" s="77" t="s">
        <v>371</v>
      </c>
      <c r="E842" s="77" t="s">
        <v>196</v>
      </c>
      <c r="F842" s="77"/>
      <c r="G842" s="77" t="s">
        <v>1377</v>
      </c>
      <c r="H842" s="77" t="s">
        <v>110</v>
      </c>
      <c r="I842" s="77">
        <v>17</v>
      </c>
      <c r="J842" s="77">
        <v>4</v>
      </c>
      <c r="K842" s="77">
        <v>40</v>
      </c>
      <c r="L842" s="77">
        <v>20</v>
      </c>
      <c r="M842" s="77"/>
      <c r="N842" s="77"/>
      <c r="O842" s="77" t="s">
        <v>218</v>
      </c>
      <c r="P842" s="77" t="s">
        <v>1171</v>
      </c>
      <c r="Q842" s="77">
        <v>0</v>
      </c>
      <c r="R842" s="77">
        <v>0</v>
      </c>
      <c r="S842" s="77"/>
      <c r="T842" s="77"/>
      <c r="U842" s="77" t="s">
        <v>70</v>
      </c>
      <c r="V842" s="77"/>
      <c r="W842" s="77" t="s">
        <v>1123</v>
      </c>
      <c r="X842" s="77">
        <v>1.5</v>
      </c>
      <c r="Y842" s="77" t="s">
        <v>1116</v>
      </c>
      <c r="Z842" s="77" t="s">
        <v>1136</v>
      </c>
      <c r="AA842" s="77" t="s">
        <v>1126</v>
      </c>
      <c r="AB842" s="77" t="s">
        <v>1127</v>
      </c>
      <c r="AC842" s="77" t="s">
        <v>1128</v>
      </c>
      <c r="AD842" s="77">
        <v>4</v>
      </c>
      <c r="AE842" s="77" t="s">
        <v>1213</v>
      </c>
      <c r="AF842" s="105"/>
    </row>
    <row r="843" spans="1:32" ht="30.75" hidden="1" thickBot="1" x14ac:dyDescent="0.3">
      <c r="A843" s="96" t="s">
        <v>1395</v>
      </c>
      <c r="B843" s="77" t="s">
        <v>432</v>
      </c>
      <c r="C843" s="77" t="s">
        <v>75</v>
      </c>
      <c r="D843" s="77" t="s">
        <v>371</v>
      </c>
      <c r="E843" s="77" t="s">
        <v>198</v>
      </c>
      <c r="F843" s="77"/>
      <c r="G843" s="77" t="s">
        <v>435</v>
      </c>
      <c r="H843" s="77" t="s">
        <v>110</v>
      </c>
      <c r="I843" s="77">
        <v>17</v>
      </c>
      <c r="J843" s="77">
        <v>4</v>
      </c>
      <c r="K843" s="77">
        <v>40</v>
      </c>
      <c r="L843" s="77">
        <v>20</v>
      </c>
      <c r="M843" s="77"/>
      <c r="N843" s="77">
        <v>1</v>
      </c>
      <c r="O843" s="77" t="s">
        <v>218</v>
      </c>
      <c r="P843" s="77" t="s">
        <v>1171</v>
      </c>
      <c r="Q843" s="77">
        <v>1</v>
      </c>
      <c r="R843" s="77">
        <v>0</v>
      </c>
      <c r="S843" s="77"/>
      <c r="T843" s="77"/>
      <c r="U843" s="77" t="s">
        <v>70</v>
      </c>
      <c r="V843" s="77"/>
      <c r="W843" s="77" t="s">
        <v>1123</v>
      </c>
      <c r="X843" s="77">
        <v>1.5</v>
      </c>
      <c r="Y843" s="77" t="s">
        <v>1116</v>
      </c>
      <c r="Z843" s="77" t="s">
        <v>1136</v>
      </c>
      <c r="AA843" s="77" t="s">
        <v>1126</v>
      </c>
      <c r="AB843" s="77" t="s">
        <v>1127</v>
      </c>
      <c r="AC843" s="77" t="s">
        <v>1128</v>
      </c>
      <c r="AD843" s="77">
        <v>4</v>
      </c>
      <c r="AE843" s="77" t="s">
        <v>1213</v>
      </c>
      <c r="AF843" s="105"/>
    </row>
    <row r="844" spans="1:32" ht="30.75" hidden="1" thickBot="1" x14ac:dyDescent="0.3">
      <c r="A844" s="96" t="s">
        <v>1395</v>
      </c>
      <c r="B844" s="77" t="s">
        <v>432</v>
      </c>
      <c r="C844" s="77" t="s">
        <v>75</v>
      </c>
      <c r="D844" s="77" t="s">
        <v>371</v>
      </c>
      <c r="E844" s="77" t="s">
        <v>165</v>
      </c>
      <c r="F844" s="77"/>
      <c r="G844" s="77" t="s">
        <v>435</v>
      </c>
      <c r="H844" s="77" t="s">
        <v>110</v>
      </c>
      <c r="I844" s="77">
        <v>17</v>
      </c>
      <c r="J844" s="77">
        <v>4</v>
      </c>
      <c r="K844" s="77">
        <v>25</v>
      </c>
      <c r="L844" s="77">
        <v>20</v>
      </c>
      <c r="M844" s="77"/>
      <c r="N844" s="77">
        <v>1</v>
      </c>
      <c r="O844" s="77" t="s">
        <v>218</v>
      </c>
      <c r="P844" s="77" t="s">
        <v>1171</v>
      </c>
      <c r="Q844" s="77">
        <v>1</v>
      </c>
      <c r="R844" s="77">
        <v>0</v>
      </c>
      <c r="S844" s="77"/>
      <c r="T844" s="77"/>
      <c r="U844" s="77" t="s">
        <v>70</v>
      </c>
      <c r="V844" s="77"/>
      <c r="W844" s="77" t="s">
        <v>1123</v>
      </c>
      <c r="X844" s="77">
        <v>1</v>
      </c>
      <c r="Y844" s="77" t="s">
        <v>1116</v>
      </c>
      <c r="Z844" s="77" t="s">
        <v>1136</v>
      </c>
      <c r="AA844" s="77" t="s">
        <v>1126</v>
      </c>
      <c r="AB844" s="77" t="s">
        <v>1127</v>
      </c>
      <c r="AC844" s="77" t="s">
        <v>1128</v>
      </c>
      <c r="AD844" s="77">
        <v>4</v>
      </c>
      <c r="AE844" s="77" t="s">
        <v>1182</v>
      </c>
      <c r="AF844" s="105"/>
    </row>
    <row r="845" spans="1:32" ht="30.75" hidden="1" thickBot="1" x14ac:dyDescent="0.3">
      <c r="A845" s="96" t="s">
        <v>1395</v>
      </c>
      <c r="B845" s="77" t="s">
        <v>432</v>
      </c>
      <c r="C845" s="77" t="s">
        <v>75</v>
      </c>
      <c r="D845" s="77" t="s">
        <v>371</v>
      </c>
      <c r="E845" s="77" t="s">
        <v>166</v>
      </c>
      <c r="F845" s="77"/>
      <c r="G845" s="77" t="s">
        <v>435</v>
      </c>
      <c r="H845" s="77" t="s">
        <v>110</v>
      </c>
      <c r="I845" s="77">
        <v>17</v>
      </c>
      <c r="J845" s="77">
        <v>4</v>
      </c>
      <c r="K845" s="77">
        <v>25</v>
      </c>
      <c r="L845" s="77">
        <v>20</v>
      </c>
      <c r="M845" s="77"/>
      <c r="N845" s="77">
        <v>1</v>
      </c>
      <c r="O845" s="77" t="s">
        <v>218</v>
      </c>
      <c r="P845" s="77" t="s">
        <v>1171</v>
      </c>
      <c r="Q845" s="77">
        <v>1</v>
      </c>
      <c r="R845" s="77">
        <v>0</v>
      </c>
      <c r="S845" s="77"/>
      <c r="T845" s="77"/>
      <c r="U845" s="77" t="s">
        <v>70</v>
      </c>
      <c r="V845" s="77"/>
      <c r="W845" s="77" t="s">
        <v>1123</v>
      </c>
      <c r="X845" s="77">
        <v>1</v>
      </c>
      <c r="Y845" s="77" t="s">
        <v>1116</v>
      </c>
      <c r="Z845" s="77" t="s">
        <v>1136</v>
      </c>
      <c r="AA845" s="77" t="s">
        <v>1126</v>
      </c>
      <c r="AB845" s="77" t="s">
        <v>1127</v>
      </c>
      <c r="AC845" s="77" t="s">
        <v>1128</v>
      </c>
      <c r="AD845" s="77">
        <v>4</v>
      </c>
      <c r="AE845" s="77" t="s">
        <v>1182</v>
      </c>
      <c r="AF845" s="105"/>
    </row>
    <row r="846" spans="1:32" ht="30.75" hidden="1" thickBot="1" x14ac:dyDescent="0.3">
      <c r="A846" s="96" t="s">
        <v>1395</v>
      </c>
      <c r="B846" s="77" t="s">
        <v>432</v>
      </c>
      <c r="C846" s="77" t="s">
        <v>75</v>
      </c>
      <c r="D846" s="77" t="s">
        <v>371</v>
      </c>
      <c r="E846" s="77" t="s">
        <v>168</v>
      </c>
      <c r="F846" s="77"/>
      <c r="G846" s="77" t="s">
        <v>1379</v>
      </c>
      <c r="H846" s="77" t="s">
        <v>110</v>
      </c>
      <c r="I846" s="77">
        <v>17</v>
      </c>
      <c r="J846" s="77">
        <v>4</v>
      </c>
      <c r="K846" s="77">
        <v>50</v>
      </c>
      <c r="L846" s="77">
        <v>20</v>
      </c>
      <c r="M846" s="77"/>
      <c r="N846" s="77"/>
      <c r="O846" s="77" t="s">
        <v>218</v>
      </c>
      <c r="P846" s="77" t="s">
        <v>1171</v>
      </c>
      <c r="Q846" s="77">
        <v>0</v>
      </c>
      <c r="R846" s="77">
        <v>0</v>
      </c>
      <c r="S846" s="77"/>
      <c r="T846" s="77"/>
      <c r="U846" s="77" t="s">
        <v>70</v>
      </c>
      <c r="V846" s="77"/>
      <c r="W846" s="77" t="s">
        <v>1123</v>
      </c>
      <c r="X846" s="77">
        <v>2</v>
      </c>
      <c r="Y846" s="77" t="s">
        <v>1116</v>
      </c>
      <c r="Z846" s="77" t="s">
        <v>1136</v>
      </c>
      <c r="AA846" s="77" t="s">
        <v>1126</v>
      </c>
      <c r="AB846" s="77" t="s">
        <v>1127</v>
      </c>
      <c r="AC846" s="77" t="s">
        <v>1128</v>
      </c>
      <c r="AD846" s="77">
        <v>4</v>
      </c>
      <c r="AE846" s="77" t="s">
        <v>1172</v>
      </c>
      <c r="AF846" s="105"/>
    </row>
    <row r="847" spans="1:32" ht="30.75" hidden="1" thickBot="1" x14ac:dyDescent="0.3">
      <c r="A847" s="96" t="s">
        <v>1395</v>
      </c>
      <c r="B847" s="77" t="s">
        <v>432</v>
      </c>
      <c r="C847" s="77" t="s">
        <v>75</v>
      </c>
      <c r="D847" s="77" t="s">
        <v>371</v>
      </c>
      <c r="E847" s="77" t="s">
        <v>170</v>
      </c>
      <c r="F847" s="77"/>
      <c r="G847" s="77" t="s">
        <v>1384</v>
      </c>
      <c r="H847" s="77" t="s">
        <v>110</v>
      </c>
      <c r="I847" s="77">
        <v>17</v>
      </c>
      <c r="J847" s="77">
        <v>20</v>
      </c>
      <c r="K847" s="77">
        <v>600</v>
      </c>
      <c r="L847" s="77">
        <v>20</v>
      </c>
      <c r="M847" s="77"/>
      <c r="N847" s="77"/>
      <c r="O847" s="77" t="s">
        <v>218</v>
      </c>
      <c r="P847" s="77" t="s">
        <v>1171</v>
      </c>
      <c r="Q847" s="77">
        <v>0</v>
      </c>
      <c r="R847" s="77">
        <v>0</v>
      </c>
      <c r="S847" s="77"/>
      <c r="T847" s="77"/>
      <c r="U847" s="77" t="s">
        <v>70</v>
      </c>
      <c r="V847" s="77"/>
      <c r="W847" s="77" t="s">
        <v>1123</v>
      </c>
      <c r="X847" s="77">
        <v>24</v>
      </c>
      <c r="Y847" s="77" t="s">
        <v>1116</v>
      </c>
      <c r="Z847" s="77" t="s">
        <v>1136</v>
      </c>
      <c r="AA847" s="77" t="s">
        <v>1126</v>
      </c>
      <c r="AB847" s="77" t="s">
        <v>1127</v>
      </c>
      <c r="AC847" s="77" t="s">
        <v>1128</v>
      </c>
      <c r="AD847" s="77">
        <v>20</v>
      </c>
      <c r="AE847" s="77" t="s">
        <v>1177</v>
      </c>
      <c r="AF847" s="105"/>
    </row>
    <row r="848" spans="1:32" ht="30.75" hidden="1" thickBot="1" x14ac:dyDescent="0.3">
      <c r="A848" s="96" t="s">
        <v>1395</v>
      </c>
      <c r="B848" s="77" t="s">
        <v>432</v>
      </c>
      <c r="C848" s="77" t="s">
        <v>75</v>
      </c>
      <c r="D848" s="77" t="s">
        <v>385</v>
      </c>
      <c r="E848" s="77" t="s">
        <v>73</v>
      </c>
      <c r="F848" s="77"/>
      <c r="G848" s="77" t="s">
        <v>514</v>
      </c>
      <c r="H848" s="77" t="s">
        <v>110</v>
      </c>
      <c r="I848" s="77">
        <v>17</v>
      </c>
      <c r="J848" s="77" t="e">
        <v>#N/A</v>
      </c>
      <c r="K848" s="77" t="s">
        <v>1361</v>
      </c>
      <c r="L848" s="77"/>
      <c r="M848" s="77"/>
      <c r="N848" s="77"/>
      <c r="O848" s="77"/>
      <c r="P848" s="77"/>
      <c r="Q848" s="77">
        <v>0</v>
      </c>
      <c r="R848" s="77">
        <v>0</v>
      </c>
      <c r="S848" s="77"/>
      <c r="T848" s="77"/>
      <c r="U848" s="77" t="s">
        <v>115</v>
      </c>
      <c r="V848" s="77"/>
      <c r="W848" s="77"/>
      <c r="X848" s="77" t="s">
        <v>1291</v>
      </c>
      <c r="Y848" s="77" t="s">
        <v>1116</v>
      </c>
      <c r="Z848" s="77"/>
      <c r="AA848" s="77"/>
      <c r="AB848" s="77"/>
      <c r="AC848" s="77"/>
      <c r="AD848" s="77"/>
      <c r="AE848" s="77"/>
      <c r="AF848" s="105"/>
    </row>
    <row r="849" spans="1:32" ht="30.75" hidden="1" thickBot="1" x14ac:dyDescent="0.3">
      <c r="A849" s="96" t="s">
        <v>1395</v>
      </c>
      <c r="B849" s="77" t="s">
        <v>432</v>
      </c>
      <c r="C849" s="77" t="s">
        <v>75</v>
      </c>
      <c r="D849" s="77" t="s">
        <v>385</v>
      </c>
      <c r="E849" s="77" t="s">
        <v>83</v>
      </c>
      <c r="F849" s="77" t="s">
        <v>1368</v>
      </c>
      <c r="G849" s="77" t="s">
        <v>436</v>
      </c>
      <c r="H849" s="77" t="s">
        <v>110</v>
      </c>
      <c r="I849" s="77">
        <v>17</v>
      </c>
      <c r="J849" s="77">
        <v>20</v>
      </c>
      <c r="K849" s="77">
        <v>500</v>
      </c>
      <c r="L849" s="77">
        <v>20</v>
      </c>
      <c r="M849" s="77"/>
      <c r="N849" s="77"/>
      <c r="O849" s="77" t="s">
        <v>218</v>
      </c>
      <c r="P849" s="77" t="s">
        <v>1171</v>
      </c>
      <c r="Q849" s="77">
        <v>0</v>
      </c>
      <c r="R849" s="77">
        <v>1</v>
      </c>
      <c r="S849" s="77" t="s">
        <v>1123</v>
      </c>
      <c r="T849" s="77">
        <v>1</v>
      </c>
      <c r="U849" s="77" t="s">
        <v>115</v>
      </c>
      <c r="V849" s="77" t="s">
        <v>76</v>
      </c>
      <c r="W849" s="77" t="s">
        <v>1123</v>
      </c>
      <c r="X849" s="77">
        <v>20</v>
      </c>
      <c r="Y849" s="77" t="s">
        <v>1116</v>
      </c>
      <c r="Z849" s="77" t="s">
        <v>1136</v>
      </c>
      <c r="AA849" s="77" t="s">
        <v>1126</v>
      </c>
      <c r="AB849" s="77" t="s">
        <v>1127</v>
      </c>
      <c r="AC849" s="77" t="s">
        <v>1128</v>
      </c>
      <c r="AD849" s="77">
        <v>20</v>
      </c>
      <c r="AE849" s="77" t="s">
        <v>1176</v>
      </c>
      <c r="AF849" s="105"/>
    </row>
    <row r="850" spans="1:32" ht="30.75" hidden="1" thickBot="1" x14ac:dyDescent="0.3">
      <c r="A850" s="96" t="s">
        <v>1395</v>
      </c>
      <c r="B850" s="77" t="s">
        <v>432</v>
      </c>
      <c r="C850" s="77" t="s">
        <v>75</v>
      </c>
      <c r="D850" s="77" t="s">
        <v>385</v>
      </c>
      <c r="E850" s="77" t="s">
        <v>75</v>
      </c>
      <c r="F850" s="77" t="s">
        <v>1247</v>
      </c>
      <c r="G850" s="77" t="s">
        <v>387</v>
      </c>
      <c r="H850" s="77" t="s">
        <v>110</v>
      </c>
      <c r="I850" s="77">
        <v>17</v>
      </c>
      <c r="J850" s="77">
        <v>4</v>
      </c>
      <c r="K850" s="77">
        <v>50</v>
      </c>
      <c r="L850" s="77">
        <v>20</v>
      </c>
      <c r="M850" s="77"/>
      <c r="N850" s="77"/>
      <c r="O850" s="77" t="s">
        <v>218</v>
      </c>
      <c r="P850" s="77" t="s">
        <v>1171</v>
      </c>
      <c r="Q850" s="77">
        <v>0</v>
      </c>
      <c r="R850" s="77">
        <v>1</v>
      </c>
      <c r="S850" s="77" t="s">
        <v>1123</v>
      </c>
      <c r="T850" s="77">
        <v>1</v>
      </c>
      <c r="U850" s="77"/>
      <c r="V850" s="77" t="s">
        <v>76</v>
      </c>
      <c r="W850" s="77" t="s">
        <v>1123</v>
      </c>
      <c r="X850" s="77">
        <v>2</v>
      </c>
      <c r="Y850" s="77" t="s">
        <v>1116</v>
      </c>
      <c r="Z850" s="77" t="s">
        <v>1136</v>
      </c>
      <c r="AA850" s="77" t="s">
        <v>1126</v>
      </c>
      <c r="AB850" s="77" t="s">
        <v>1127</v>
      </c>
      <c r="AC850" s="77" t="s">
        <v>1128</v>
      </c>
      <c r="AD850" s="77">
        <v>4</v>
      </c>
      <c r="AE850" s="77" t="s">
        <v>1172</v>
      </c>
      <c r="AF850" s="105"/>
    </row>
    <row r="851" spans="1:32" ht="30.75" hidden="1" thickBot="1" x14ac:dyDescent="0.3">
      <c r="A851" s="96" t="s">
        <v>1395</v>
      </c>
      <c r="B851" s="77" t="s">
        <v>432</v>
      </c>
      <c r="C851" s="77" t="s">
        <v>75</v>
      </c>
      <c r="D851" s="77" t="s">
        <v>385</v>
      </c>
      <c r="E851" s="77" t="s">
        <v>70</v>
      </c>
      <c r="F851" s="77" t="s">
        <v>1364</v>
      </c>
      <c r="G851" s="77" t="s">
        <v>387</v>
      </c>
      <c r="H851" s="77" t="s">
        <v>110</v>
      </c>
      <c r="I851" s="77">
        <v>17</v>
      </c>
      <c r="J851" s="77">
        <v>4</v>
      </c>
      <c r="K851" s="77">
        <v>50</v>
      </c>
      <c r="L851" s="77">
        <v>20</v>
      </c>
      <c r="M851" s="77"/>
      <c r="N851" s="77"/>
      <c r="O851" s="77" t="s">
        <v>218</v>
      </c>
      <c r="P851" s="77" t="s">
        <v>1171</v>
      </c>
      <c r="Q851" s="77">
        <v>0</v>
      </c>
      <c r="R851" s="77">
        <v>1</v>
      </c>
      <c r="S851" s="77" t="s">
        <v>1123</v>
      </c>
      <c r="T851" s="77">
        <v>1</v>
      </c>
      <c r="U851" s="77"/>
      <c r="V851" s="77" t="s">
        <v>76</v>
      </c>
      <c r="W851" s="77" t="s">
        <v>1123</v>
      </c>
      <c r="X851" s="77">
        <v>2</v>
      </c>
      <c r="Y851" s="77" t="s">
        <v>1116</v>
      </c>
      <c r="Z851" s="77" t="s">
        <v>1136</v>
      </c>
      <c r="AA851" s="77" t="s">
        <v>1126</v>
      </c>
      <c r="AB851" s="77" t="s">
        <v>1127</v>
      </c>
      <c r="AC851" s="77" t="s">
        <v>1128</v>
      </c>
      <c r="AD851" s="77">
        <v>4</v>
      </c>
      <c r="AE851" s="77" t="s">
        <v>1172</v>
      </c>
      <c r="AF851" s="105"/>
    </row>
    <row r="852" spans="1:32" ht="30.75" hidden="1" thickBot="1" x14ac:dyDescent="0.3">
      <c r="A852" s="96" t="s">
        <v>1395</v>
      </c>
      <c r="B852" s="77" t="s">
        <v>432</v>
      </c>
      <c r="C852" s="77" t="s">
        <v>75</v>
      </c>
      <c r="D852" s="77" t="s">
        <v>385</v>
      </c>
      <c r="E852" s="77" t="s">
        <v>76</v>
      </c>
      <c r="F852" s="77" t="s">
        <v>1365</v>
      </c>
      <c r="G852" s="77" t="s">
        <v>387</v>
      </c>
      <c r="H852" s="77" t="s">
        <v>110</v>
      </c>
      <c r="I852" s="77">
        <v>17</v>
      </c>
      <c r="J852" s="77">
        <v>4</v>
      </c>
      <c r="K852" s="77">
        <v>50</v>
      </c>
      <c r="L852" s="77">
        <v>20</v>
      </c>
      <c r="M852" s="77"/>
      <c r="N852" s="77"/>
      <c r="O852" s="77" t="s">
        <v>218</v>
      </c>
      <c r="P852" s="77" t="s">
        <v>1171</v>
      </c>
      <c r="Q852" s="77">
        <v>0</v>
      </c>
      <c r="R852" s="77">
        <v>1</v>
      </c>
      <c r="S852" s="77" t="s">
        <v>1123</v>
      </c>
      <c r="T852" s="77">
        <v>1</v>
      </c>
      <c r="U852" s="77"/>
      <c r="V852" s="77" t="s">
        <v>76</v>
      </c>
      <c r="W852" s="77" t="s">
        <v>1123</v>
      </c>
      <c r="X852" s="77">
        <v>2</v>
      </c>
      <c r="Y852" s="77" t="s">
        <v>1116</v>
      </c>
      <c r="Z852" s="77" t="s">
        <v>1136</v>
      </c>
      <c r="AA852" s="77" t="s">
        <v>1126</v>
      </c>
      <c r="AB852" s="77" t="s">
        <v>1127</v>
      </c>
      <c r="AC852" s="77" t="s">
        <v>1128</v>
      </c>
      <c r="AD852" s="77">
        <v>4</v>
      </c>
      <c r="AE852" s="77" t="s">
        <v>1172</v>
      </c>
      <c r="AF852" s="105"/>
    </row>
    <row r="853" spans="1:32" ht="30.75" hidden="1" thickBot="1" x14ac:dyDescent="0.3">
      <c r="A853" s="96" t="s">
        <v>1395</v>
      </c>
      <c r="B853" s="77" t="s">
        <v>432</v>
      </c>
      <c r="C853" s="77" t="s">
        <v>75</v>
      </c>
      <c r="D853" s="77" t="s">
        <v>385</v>
      </c>
      <c r="E853" s="77" t="s">
        <v>81</v>
      </c>
      <c r="F853" s="77" t="s">
        <v>1366</v>
      </c>
      <c r="G853" s="77" t="s">
        <v>387</v>
      </c>
      <c r="H853" s="77" t="s">
        <v>110</v>
      </c>
      <c r="I853" s="77">
        <v>17</v>
      </c>
      <c r="J853" s="77">
        <v>4</v>
      </c>
      <c r="K853" s="77">
        <v>50</v>
      </c>
      <c r="L853" s="77">
        <v>20</v>
      </c>
      <c r="M853" s="77"/>
      <c r="N853" s="77"/>
      <c r="O853" s="77" t="s">
        <v>218</v>
      </c>
      <c r="P853" s="77" t="s">
        <v>1171</v>
      </c>
      <c r="Q853" s="77">
        <v>0</v>
      </c>
      <c r="R853" s="77">
        <v>1</v>
      </c>
      <c r="S853" s="77" t="s">
        <v>1123</v>
      </c>
      <c r="T853" s="77">
        <v>1</v>
      </c>
      <c r="U853" s="77"/>
      <c r="V853" s="77" t="s">
        <v>76</v>
      </c>
      <c r="W853" s="77" t="s">
        <v>1123</v>
      </c>
      <c r="X853" s="77">
        <v>2</v>
      </c>
      <c r="Y853" s="77" t="s">
        <v>1116</v>
      </c>
      <c r="Z853" s="77" t="s">
        <v>1136</v>
      </c>
      <c r="AA853" s="77" t="s">
        <v>1126</v>
      </c>
      <c r="AB853" s="77" t="s">
        <v>1127</v>
      </c>
      <c r="AC853" s="77" t="s">
        <v>1128</v>
      </c>
      <c r="AD853" s="77">
        <v>4</v>
      </c>
      <c r="AE853" s="77" t="s">
        <v>1172</v>
      </c>
      <c r="AF853" s="105"/>
    </row>
    <row r="854" spans="1:32" ht="30.75" hidden="1" thickBot="1" x14ac:dyDescent="0.3">
      <c r="A854" s="96" t="s">
        <v>1395</v>
      </c>
      <c r="B854" s="77" t="s">
        <v>432</v>
      </c>
      <c r="C854" s="77" t="s">
        <v>75</v>
      </c>
      <c r="D854" s="77" t="s">
        <v>385</v>
      </c>
      <c r="E854" s="77" t="s">
        <v>82</v>
      </c>
      <c r="F854" s="77" t="s">
        <v>1367</v>
      </c>
      <c r="G854" s="77" t="s">
        <v>387</v>
      </c>
      <c r="H854" s="77" t="s">
        <v>110</v>
      </c>
      <c r="I854" s="77">
        <v>17</v>
      </c>
      <c r="J854" s="77">
        <v>4</v>
      </c>
      <c r="K854" s="77">
        <v>50</v>
      </c>
      <c r="L854" s="77">
        <v>20</v>
      </c>
      <c r="M854" s="77"/>
      <c r="N854" s="77"/>
      <c r="O854" s="77" t="s">
        <v>218</v>
      </c>
      <c r="P854" s="77" t="s">
        <v>1171</v>
      </c>
      <c r="Q854" s="77">
        <v>0</v>
      </c>
      <c r="R854" s="77">
        <v>1</v>
      </c>
      <c r="S854" s="77" t="s">
        <v>1123</v>
      </c>
      <c r="T854" s="77">
        <v>1</v>
      </c>
      <c r="U854" s="77"/>
      <c r="V854" s="77" t="s">
        <v>76</v>
      </c>
      <c r="W854" s="77" t="s">
        <v>1123</v>
      </c>
      <c r="X854" s="77">
        <v>2</v>
      </c>
      <c r="Y854" s="77" t="s">
        <v>1116</v>
      </c>
      <c r="Z854" s="77" t="s">
        <v>1136</v>
      </c>
      <c r="AA854" s="77" t="s">
        <v>1126</v>
      </c>
      <c r="AB854" s="77" t="s">
        <v>1127</v>
      </c>
      <c r="AC854" s="77" t="s">
        <v>1128</v>
      </c>
      <c r="AD854" s="77">
        <v>4</v>
      </c>
      <c r="AE854" s="77" t="s">
        <v>1172</v>
      </c>
      <c r="AF854" s="105"/>
    </row>
    <row r="855" spans="1:32" ht="30.75" hidden="1" thickBot="1" x14ac:dyDescent="0.3">
      <c r="A855" s="96" t="s">
        <v>1395</v>
      </c>
      <c r="B855" s="77" t="s">
        <v>432</v>
      </c>
      <c r="C855" s="77" t="s">
        <v>75</v>
      </c>
      <c r="D855" s="77" t="s">
        <v>385</v>
      </c>
      <c r="E855" s="77" t="s">
        <v>112</v>
      </c>
      <c r="F855" s="77"/>
      <c r="G855" s="77" t="s">
        <v>437</v>
      </c>
      <c r="H855" s="77" t="s">
        <v>110</v>
      </c>
      <c r="I855" s="77">
        <v>17</v>
      </c>
      <c r="J855" s="77">
        <v>4</v>
      </c>
      <c r="K855" s="77">
        <v>50</v>
      </c>
      <c r="L855" s="77">
        <v>20</v>
      </c>
      <c r="M855" s="77"/>
      <c r="N855" s="77"/>
      <c r="O855" s="77" t="s">
        <v>218</v>
      </c>
      <c r="P855" s="77" t="s">
        <v>1171</v>
      </c>
      <c r="Q855" s="77">
        <v>0</v>
      </c>
      <c r="R855" s="77">
        <v>1</v>
      </c>
      <c r="S855" s="77" t="s">
        <v>1123</v>
      </c>
      <c r="T855" s="77">
        <v>1</v>
      </c>
      <c r="U855" s="77"/>
      <c r="V855" s="77"/>
      <c r="W855" s="77" t="s">
        <v>1123</v>
      </c>
      <c r="X855" s="77">
        <v>2</v>
      </c>
      <c r="Y855" s="77" t="s">
        <v>1116</v>
      </c>
      <c r="Z855" s="77" t="s">
        <v>1136</v>
      </c>
      <c r="AA855" s="77" t="s">
        <v>1126</v>
      </c>
      <c r="AB855" s="77" t="s">
        <v>1127</v>
      </c>
      <c r="AC855" s="77" t="s">
        <v>1128</v>
      </c>
      <c r="AD855" s="77">
        <v>4</v>
      </c>
      <c r="AE855" s="77" t="s">
        <v>1172</v>
      </c>
      <c r="AF855" s="105"/>
    </row>
    <row r="856" spans="1:32" ht="30.75" hidden="1" thickBot="1" x14ac:dyDescent="0.3">
      <c r="A856" s="96" t="s">
        <v>1395</v>
      </c>
      <c r="B856" s="77" t="s">
        <v>432</v>
      </c>
      <c r="C856" s="77" t="s">
        <v>75</v>
      </c>
      <c r="D856" s="77" t="s">
        <v>385</v>
      </c>
      <c r="E856" s="77" t="s">
        <v>105</v>
      </c>
      <c r="F856" s="77" t="s">
        <v>1298</v>
      </c>
      <c r="G856" s="77" t="s">
        <v>388</v>
      </c>
      <c r="H856" s="77" t="s">
        <v>110</v>
      </c>
      <c r="I856" s="77">
        <v>17</v>
      </c>
      <c r="J856" s="77">
        <v>20</v>
      </c>
      <c r="K856" s="77">
        <v>500</v>
      </c>
      <c r="L856" s="77">
        <v>20</v>
      </c>
      <c r="M856" s="77"/>
      <c r="N856" s="77"/>
      <c r="O856" s="77" t="s">
        <v>218</v>
      </c>
      <c r="P856" s="77" t="s">
        <v>1171</v>
      </c>
      <c r="Q856" s="77">
        <v>0</v>
      </c>
      <c r="R856" s="77">
        <v>1</v>
      </c>
      <c r="S856" s="77" t="s">
        <v>1123</v>
      </c>
      <c r="T856" s="77">
        <v>1</v>
      </c>
      <c r="U856" s="77" t="s">
        <v>115</v>
      </c>
      <c r="V856" s="77"/>
      <c r="W856" s="77" t="s">
        <v>1123</v>
      </c>
      <c r="X856" s="77">
        <v>20</v>
      </c>
      <c r="Y856" s="77" t="s">
        <v>1116</v>
      </c>
      <c r="Z856" s="77" t="s">
        <v>1136</v>
      </c>
      <c r="AA856" s="77" t="s">
        <v>1126</v>
      </c>
      <c r="AB856" s="77" t="s">
        <v>1127</v>
      </c>
      <c r="AC856" s="77" t="s">
        <v>1128</v>
      </c>
      <c r="AD856" s="77">
        <v>20</v>
      </c>
      <c r="AE856" s="77" t="s">
        <v>1176</v>
      </c>
      <c r="AF856" s="105"/>
    </row>
    <row r="857" spans="1:32" ht="30.75" hidden="1" thickBot="1" x14ac:dyDescent="0.3">
      <c r="A857" s="96" t="s">
        <v>1395</v>
      </c>
      <c r="B857" s="77" t="s">
        <v>432</v>
      </c>
      <c r="C857" s="77" t="s">
        <v>75</v>
      </c>
      <c r="D857" s="77" t="s">
        <v>385</v>
      </c>
      <c r="E857" s="77" t="s">
        <v>106</v>
      </c>
      <c r="F857" s="77" t="s">
        <v>1376</v>
      </c>
      <c r="G857" s="77" t="s">
        <v>1398</v>
      </c>
      <c r="H857" s="77" t="s">
        <v>110</v>
      </c>
      <c r="I857" s="77">
        <v>17</v>
      </c>
      <c r="J857" s="77">
        <v>4</v>
      </c>
      <c r="K857" s="77">
        <v>25</v>
      </c>
      <c r="L857" s="77">
        <v>50</v>
      </c>
      <c r="M857" s="77"/>
      <c r="N857" s="77"/>
      <c r="O857" s="77" t="s">
        <v>218</v>
      </c>
      <c r="P857" s="77" t="s">
        <v>1171</v>
      </c>
      <c r="Q857" s="77">
        <v>0</v>
      </c>
      <c r="R857" s="77">
        <v>0</v>
      </c>
      <c r="S857" s="77"/>
      <c r="T857" s="77"/>
      <c r="U857" s="77" t="s">
        <v>115</v>
      </c>
      <c r="V857" s="77" t="s">
        <v>76</v>
      </c>
      <c r="W857" s="77" t="s">
        <v>1123</v>
      </c>
      <c r="X857" s="77">
        <v>1</v>
      </c>
      <c r="Y857" s="77" t="s">
        <v>1116</v>
      </c>
      <c r="Z857" s="77" t="s">
        <v>1125</v>
      </c>
      <c r="AA857" s="77" t="s">
        <v>1126</v>
      </c>
      <c r="AB857" s="77" t="s">
        <v>1127</v>
      </c>
      <c r="AC857" s="77" t="s">
        <v>1128</v>
      </c>
      <c r="AD857" s="77">
        <v>4</v>
      </c>
      <c r="AE857" s="77" t="s">
        <v>1201</v>
      </c>
      <c r="AF857" s="105"/>
    </row>
    <row r="858" spans="1:32" ht="30.75" hidden="1" thickBot="1" x14ac:dyDescent="0.3">
      <c r="A858" s="96" t="s">
        <v>1395</v>
      </c>
      <c r="B858" s="77" t="s">
        <v>432</v>
      </c>
      <c r="C858" s="77" t="s">
        <v>75</v>
      </c>
      <c r="D858" s="77" t="s">
        <v>385</v>
      </c>
      <c r="E858" s="77" t="s">
        <v>107</v>
      </c>
      <c r="F858" s="77" t="s">
        <v>1230</v>
      </c>
      <c r="G858" s="77" t="s">
        <v>1287</v>
      </c>
      <c r="H858" s="77"/>
      <c r="I858" s="77">
        <v>17</v>
      </c>
      <c r="J858" s="77">
        <v>8</v>
      </c>
      <c r="K858" s="77">
        <v>80</v>
      </c>
      <c r="L858" s="77">
        <v>50</v>
      </c>
      <c r="M858" s="77"/>
      <c r="N858" s="77"/>
      <c r="O858" s="77"/>
      <c r="P858" s="77" t="s">
        <v>1206</v>
      </c>
      <c r="Q858" s="77">
        <v>0</v>
      </c>
      <c r="R858" s="77">
        <v>0</v>
      </c>
      <c r="S858" s="77"/>
      <c r="T858" s="77"/>
      <c r="U858" s="77"/>
      <c r="V858" s="77"/>
      <c r="W858" s="77"/>
      <c r="X858" s="77">
        <v>3</v>
      </c>
      <c r="Y858" s="77" t="s">
        <v>1116</v>
      </c>
      <c r="Z858" s="77" t="s">
        <v>1125</v>
      </c>
      <c r="AA858" s="77" t="s">
        <v>1126</v>
      </c>
      <c r="AB858" s="77" t="s">
        <v>1127</v>
      </c>
      <c r="AC858" s="77" t="s">
        <v>1128</v>
      </c>
      <c r="AD858" s="77">
        <v>8</v>
      </c>
      <c r="AE858" s="77" t="s">
        <v>1137</v>
      </c>
      <c r="AF858" s="105"/>
    </row>
    <row r="859" spans="1:32" ht="30.75" hidden="1" thickBot="1" x14ac:dyDescent="0.3">
      <c r="A859" s="96" t="s">
        <v>1395</v>
      </c>
      <c r="B859" s="77" t="s">
        <v>432</v>
      </c>
      <c r="C859" s="77" t="s">
        <v>75</v>
      </c>
      <c r="D859" s="77" t="s">
        <v>385</v>
      </c>
      <c r="E859" s="77" t="s">
        <v>108</v>
      </c>
      <c r="F859" s="77"/>
      <c r="G859" s="77" t="s">
        <v>1399</v>
      </c>
      <c r="H859" s="77" t="s">
        <v>110</v>
      </c>
      <c r="I859" s="77">
        <v>17</v>
      </c>
      <c r="J859" s="77" t="e">
        <v>#N/A</v>
      </c>
      <c r="K859" s="77" t="s">
        <v>1361</v>
      </c>
      <c r="L859" s="77"/>
      <c r="M859" s="77"/>
      <c r="N859" s="77"/>
      <c r="O859" s="77"/>
      <c r="P859" s="77" t="s">
        <v>1171</v>
      </c>
      <c r="Q859" s="77">
        <v>0</v>
      </c>
      <c r="R859" s="77">
        <v>0</v>
      </c>
      <c r="S859" s="77"/>
      <c r="T859" s="77"/>
      <c r="U859" s="77" t="s">
        <v>115</v>
      </c>
      <c r="V859" s="77"/>
      <c r="W859" s="77"/>
      <c r="X859" s="77" t="s">
        <v>1291</v>
      </c>
      <c r="Y859" s="77" t="s">
        <v>1116</v>
      </c>
      <c r="Z859" s="77"/>
      <c r="AA859" s="77"/>
      <c r="AB859" s="77"/>
      <c r="AC859" s="77"/>
      <c r="AD859" s="77"/>
      <c r="AE859" s="77"/>
      <c r="AF859" s="105"/>
    </row>
    <row r="860" spans="1:32" ht="30.75" hidden="1" thickBot="1" x14ac:dyDescent="0.3">
      <c r="A860" s="96" t="s">
        <v>1395</v>
      </c>
      <c r="B860" s="77" t="s">
        <v>432</v>
      </c>
      <c r="C860" s="77" t="s">
        <v>75</v>
      </c>
      <c r="D860" s="77" t="s">
        <v>385</v>
      </c>
      <c r="E860" s="77" t="s">
        <v>109</v>
      </c>
      <c r="F860" s="77"/>
      <c r="G860" s="77" t="s">
        <v>437</v>
      </c>
      <c r="H860" s="77" t="s">
        <v>110</v>
      </c>
      <c r="I860" s="77">
        <v>17</v>
      </c>
      <c r="J860" s="77">
        <v>4</v>
      </c>
      <c r="K860" s="77">
        <v>50</v>
      </c>
      <c r="L860" s="77">
        <v>20</v>
      </c>
      <c r="M860" s="77"/>
      <c r="N860" s="77"/>
      <c r="O860" s="77" t="s">
        <v>218</v>
      </c>
      <c r="P860" s="77" t="s">
        <v>1171</v>
      </c>
      <c r="Q860" s="77">
        <v>0</v>
      </c>
      <c r="R860" s="77">
        <v>1</v>
      </c>
      <c r="S860" s="77" t="s">
        <v>1123</v>
      </c>
      <c r="T860" s="77">
        <v>1</v>
      </c>
      <c r="U860" s="77" t="s">
        <v>115</v>
      </c>
      <c r="V860" s="77"/>
      <c r="W860" s="77" t="s">
        <v>1123</v>
      </c>
      <c r="X860" s="77">
        <v>2</v>
      </c>
      <c r="Y860" s="77" t="s">
        <v>1116</v>
      </c>
      <c r="Z860" s="77" t="s">
        <v>1136</v>
      </c>
      <c r="AA860" s="77" t="s">
        <v>1126</v>
      </c>
      <c r="AB860" s="77" t="s">
        <v>1127</v>
      </c>
      <c r="AC860" s="77" t="s">
        <v>1128</v>
      </c>
      <c r="AD860" s="77">
        <v>4</v>
      </c>
      <c r="AE860" s="77" t="s">
        <v>1172</v>
      </c>
      <c r="AF860" s="105"/>
    </row>
    <row r="861" spans="1:32" ht="30.75" hidden="1" thickBot="1" x14ac:dyDescent="0.3">
      <c r="A861" s="96" t="s">
        <v>1395</v>
      </c>
      <c r="B861" s="77" t="s">
        <v>432</v>
      </c>
      <c r="C861" s="77" t="s">
        <v>75</v>
      </c>
      <c r="D861" s="77" t="s">
        <v>385</v>
      </c>
      <c r="E861" s="77" t="s">
        <v>110</v>
      </c>
      <c r="F861" s="77" t="s">
        <v>1372</v>
      </c>
      <c r="G861" s="77" t="s">
        <v>437</v>
      </c>
      <c r="H861" s="77" t="s">
        <v>110</v>
      </c>
      <c r="I861" s="77">
        <v>17</v>
      </c>
      <c r="J861" s="77">
        <v>4</v>
      </c>
      <c r="K861" s="77">
        <v>50</v>
      </c>
      <c r="L861" s="77">
        <v>20</v>
      </c>
      <c r="M861" s="77"/>
      <c r="N861" s="77"/>
      <c r="O861" s="77" t="s">
        <v>218</v>
      </c>
      <c r="P861" s="77" t="s">
        <v>1171</v>
      </c>
      <c r="Q861" s="77">
        <v>0</v>
      </c>
      <c r="R861" s="77">
        <v>1</v>
      </c>
      <c r="S861" s="77" t="s">
        <v>1123</v>
      </c>
      <c r="T861" s="77">
        <v>1</v>
      </c>
      <c r="U861" s="77" t="s">
        <v>115</v>
      </c>
      <c r="V861" s="77"/>
      <c r="W861" s="77" t="s">
        <v>1123</v>
      </c>
      <c r="X861" s="77">
        <v>2</v>
      </c>
      <c r="Y861" s="77" t="s">
        <v>1116</v>
      </c>
      <c r="Z861" s="77" t="s">
        <v>1136</v>
      </c>
      <c r="AA861" s="77" t="s">
        <v>1126</v>
      </c>
      <c r="AB861" s="77" t="s">
        <v>1127</v>
      </c>
      <c r="AC861" s="77" t="s">
        <v>1128</v>
      </c>
      <c r="AD861" s="77">
        <v>4</v>
      </c>
      <c r="AE861" s="77" t="s">
        <v>1172</v>
      </c>
      <c r="AF861" s="105"/>
    </row>
    <row r="862" spans="1:32" ht="30.75" hidden="1" thickBot="1" x14ac:dyDescent="0.3">
      <c r="A862" s="96" t="s">
        <v>1395</v>
      </c>
      <c r="B862" s="77" t="s">
        <v>432</v>
      </c>
      <c r="C862" s="77" t="s">
        <v>75</v>
      </c>
      <c r="D862" s="77" t="s">
        <v>385</v>
      </c>
      <c r="E862" s="77" t="s">
        <v>111</v>
      </c>
      <c r="F862" s="77" t="s">
        <v>1373</v>
      </c>
      <c r="G862" s="77" t="s">
        <v>437</v>
      </c>
      <c r="H862" s="77" t="s">
        <v>110</v>
      </c>
      <c r="I862" s="77">
        <v>17</v>
      </c>
      <c r="J862" s="77">
        <v>4</v>
      </c>
      <c r="K862" s="77">
        <v>50</v>
      </c>
      <c r="L862" s="77">
        <v>20</v>
      </c>
      <c r="M862" s="77"/>
      <c r="N862" s="77"/>
      <c r="O862" s="77" t="s">
        <v>218</v>
      </c>
      <c r="P862" s="77" t="s">
        <v>1171</v>
      </c>
      <c r="Q862" s="77">
        <v>0</v>
      </c>
      <c r="R862" s="77">
        <v>1</v>
      </c>
      <c r="S862" s="77" t="s">
        <v>1123</v>
      </c>
      <c r="T862" s="77">
        <v>1</v>
      </c>
      <c r="U862" s="77" t="s">
        <v>115</v>
      </c>
      <c r="V862" s="77"/>
      <c r="W862" s="77" t="s">
        <v>1123</v>
      </c>
      <c r="X862" s="77">
        <v>2</v>
      </c>
      <c r="Y862" s="77" t="s">
        <v>1116</v>
      </c>
      <c r="Z862" s="77" t="s">
        <v>1136</v>
      </c>
      <c r="AA862" s="77" t="s">
        <v>1126</v>
      </c>
      <c r="AB862" s="77" t="s">
        <v>1127</v>
      </c>
      <c r="AC862" s="77" t="s">
        <v>1128</v>
      </c>
      <c r="AD862" s="77">
        <v>4</v>
      </c>
      <c r="AE862" s="77" t="s">
        <v>1172</v>
      </c>
      <c r="AF862" s="105"/>
    </row>
    <row r="863" spans="1:32" ht="30.75" hidden="1" thickBot="1" x14ac:dyDescent="0.3">
      <c r="A863" s="96" t="s">
        <v>1395</v>
      </c>
      <c r="B863" s="77" t="s">
        <v>432</v>
      </c>
      <c r="C863" s="77" t="s">
        <v>75</v>
      </c>
      <c r="D863" s="77" t="s">
        <v>385</v>
      </c>
      <c r="E863" s="77" t="s">
        <v>113</v>
      </c>
      <c r="F863" s="77" t="s">
        <v>1374</v>
      </c>
      <c r="G863" s="77" t="s">
        <v>437</v>
      </c>
      <c r="H863" s="77" t="s">
        <v>110</v>
      </c>
      <c r="I863" s="77">
        <v>17</v>
      </c>
      <c r="J863" s="77">
        <v>4</v>
      </c>
      <c r="K863" s="77">
        <v>50</v>
      </c>
      <c r="L863" s="77">
        <v>20</v>
      </c>
      <c r="M863" s="77"/>
      <c r="N863" s="77"/>
      <c r="O863" s="77" t="s">
        <v>218</v>
      </c>
      <c r="P863" s="77" t="s">
        <v>1171</v>
      </c>
      <c r="Q863" s="77">
        <v>0</v>
      </c>
      <c r="R863" s="77">
        <v>1</v>
      </c>
      <c r="S863" s="77" t="s">
        <v>1123</v>
      </c>
      <c r="T863" s="77">
        <v>1</v>
      </c>
      <c r="U863" s="77" t="s">
        <v>115</v>
      </c>
      <c r="V863" s="77"/>
      <c r="W863" s="77" t="s">
        <v>1123</v>
      </c>
      <c r="X863" s="77">
        <v>2</v>
      </c>
      <c r="Y863" s="77" t="s">
        <v>1116</v>
      </c>
      <c r="Z863" s="77" t="s">
        <v>1136</v>
      </c>
      <c r="AA863" s="77" t="s">
        <v>1126</v>
      </c>
      <c r="AB863" s="77" t="s">
        <v>1127</v>
      </c>
      <c r="AC863" s="77" t="s">
        <v>1128</v>
      </c>
      <c r="AD863" s="77">
        <v>4</v>
      </c>
      <c r="AE863" s="77" t="s">
        <v>1172</v>
      </c>
      <c r="AF863" s="105"/>
    </row>
    <row r="864" spans="1:32" ht="30.75" hidden="1" thickBot="1" x14ac:dyDescent="0.3">
      <c r="A864" s="96" t="s">
        <v>1395</v>
      </c>
      <c r="B864" s="77" t="s">
        <v>432</v>
      </c>
      <c r="C864" s="77" t="s">
        <v>75</v>
      </c>
      <c r="D864" s="77" t="s">
        <v>385</v>
      </c>
      <c r="E864" s="77" t="s">
        <v>114</v>
      </c>
      <c r="F864" s="77" t="s">
        <v>1375</v>
      </c>
      <c r="G864" s="77" t="s">
        <v>437</v>
      </c>
      <c r="H864" s="77" t="s">
        <v>110</v>
      </c>
      <c r="I864" s="77">
        <v>17</v>
      </c>
      <c r="J864" s="77">
        <v>4</v>
      </c>
      <c r="K864" s="77">
        <v>50</v>
      </c>
      <c r="L864" s="77">
        <v>20</v>
      </c>
      <c r="M864" s="77"/>
      <c r="N864" s="77"/>
      <c r="O864" s="77" t="s">
        <v>218</v>
      </c>
      <c r="P864" s="77" t="s">
        <v>1171</v>
      </c>
      <c r="Q864" s="77">
        <v>0</v>
      </c>
      <c r="R864" s="77">
        <v>1</v>
      </c>
      <c r="S864" s="77" t="s">
        <v>1123</v>
      </c>
      <c r="T864" s="77">
        <v>1</v>
      </c>
      <c r="U864" s="77" t="s">
        <v>115</v>
      </c>
      <c r="V864" s="77"/>
      <c r="W864" s="77" t="s">
        <v>1123</v>
      </c>
      <c r="X864" s="77">
        <v>2</v>
      </c>
      <c r="Y864" s="77" t="s">
        <v>1116</v>
      </c>
      <c r="Z864" s="77" t="s">
        <v>1136</v>
      </c>
      <c r="AA864" s="77" t="s">
        <v>1126</v>
      </c>
      <c r="AB864" s="77" t="s">
        <v>1127</v>
      </c>
      <c r="AC864" s="77" t="s">
        <v>1128</v>
      </c>
      <c r="AD864" s="77">
        <v>4</v>
      </c>
      <c r="AE864" s="77" t="s">
        <v>1172</v>
      </c>
      <c r="AF864" s="105"/>
    </row>
    <row r="865" spans="1:32" ht="30.75" hidden="1" thickBot="1" x14ac:dyDescent="0.3">
      <c r="A865" s="96" t="s">
        <v>1395</v>
      </c>
      <c r="B865" s="77" t="s">
        <v>432</v>
      </c>
      <c r="C865" s="77" t="s">
        <v>75</v>
      </c>
      <c r="D865" s="77" t="s">
        <v>385</v>
      </c>
      <c r="E865" s="77" t="s">
        <v>115</v>
      </c>
      <c r="F865" s="77"/>
      <c r="G865" s="77" t="s">
        <v>437</v>
      </c>
      <c r="H865" s="77" t="s">
        <v>110</v>
      </c>
      <c r="I865" s="77">
        <v>17</v>
      </c>
      <c r="J865" s="77">
        <v>4</v>
      </c>
      <c r="K865" s="77">
        <v>50</v>
      </c>
      <c r="L865" s="77">
        <v>20</v>
      </c>
      <c r="M865" s="77"/>
      <c r="N865" s="77"/>
      <c r="O865" s="77" t="s">
        <v>218</v>
      </c>
      <c r="P865" s="77" t="s">
        <v>1171</v>
      </c>
      <c r="Q865" s="77">
        <v>0</v>
      </c>
      <c r="R865" s="77">
        <v>1</v>
      </c>
      <c r="S865" s="77" t="s">
        <v>1123</v>
      </c>
      <c r="T865" s="77">
        <v>1</v>
      </c>
      <c r="U865" s="77" t="s">
        <v>115</v>
      </c>
      <c r="V865" s="77"/>
      <c r="W865" s="77" t="s">
        <v>1123</v>
      </c>
      <c r="X865" s="77">
        <v>2</v>
      </c>
      <c r="Y865" s="77" t="s">
        <v>1116</v>
      </c>
      <c r="Z865" s="77" t="s">
        <v>1136</v>
      </c>
      <c r="AA865" s="77" t="s">
        <v>1126</v>
      </c>
      <c r="AB865" s="77" t="s">
        <v>1127</v>
      </c>
      <c r="AC865" s="77" t="s">
        <v>1128</v>
      </c>
      <c r="AD865" s="77">
        <v>4</v>
      </c>
      <c r="AE865" s="77" t="s">
        <v>1172</v>
      </c>
      <c r="AF865" s="105"/>
    </row>
    <row r="866" spans="1:32" ht="30.75" hidden="1" thickBot="1" x14ac:dyDescent="0.3">
      <c r="A866" s="96" t="s">
        <v>1395</v>
      </c>
      <c r="B866" s="77" t="s">
        <v>432</v>
      </c>
      <c r="C866" s="77" t="s">
        <v>75</v>
      </c>
      <c r="D866" s="77" t="s">
        <v>385</v>
      </c>
      <c r="E866" s="77" t="s">
        <v>194</v>
      </c>
      <c r="F866" s="77" t="s">
        <v>1370</v>
      </c>
      <c r="G866" s="77" t="s">
        <v>395</v>
      </c>
      <c r="H866" s="77" t="s">
        <v>110</v>
      </c>
      <c r="I866" s="77">
        <v>17</v>
      </c>
      <c r="J866" s="77">
        <v>4</v>
      </c>
      <c r="K866" s="77">
        <v>25</v>
      </c>
      <c r="L866" s="77">
        <v>50</v>
      </c>
      <c r="M866" s="77"/>
      <c r="N866" s="77"/>
      <c r="O866" s="77" t="s">
        <v>218</v>
      </c>
      <c r="P866" s="77" t="s">
        <v>1171</v>
      </c>
      <c r="Q866" s="77">
        <v>0</v>
      </c>
      <c r="R866" s="77">
        <v>2</v>
      </c>
      <c r="S866" s="77" t="s">
        <v>1123</v>
      </c>
      <c r="T866" s="77">
        <v>2</v>
      </c>
      <c r="U866" s="77" t="s">
        <v>115</v>
      </c>
      <c r="V866" s="77"/>
      <c r="W866" s="77" t="s">
        <v>1123</v>
      </c>
      <c r="X866" s="77">
        <v>2</v>
      </c>
      <c r="Y866" s="77" t="s">
        <v>1116</v>
      </c>
      <c r="Z866" s="77" t="s">
        <v>1125</v>
      </c>
      <c r="AA866" s="77" t="s">
        <v>1126</v>
      </c>
      <c r="AB866" s="77" t="s">
        <v>1127</v>
      </c>
      <c r="AC866" s="77" t="s">
        <v>1128</v>
      </c>
      <c r="AD866" s="77">
        <v>4</v>
      </c>
      <c r="AE866" s="77" t="s">
        <v>1201</v>
      </c>
      <c r="AF866" s="105"/>
    </row>
    <row r="867" spans="1:32" ht="30.75" hidden="1" thickBot="1" x14ac:dyDescent="0.3">
      <c r="A867" s="96" t="s">
        <v>1395</v>
      </c>
      <c r="B867" s="77" t="s">
        <v>432</v>
      </c>
      <c r="C867" s="77" t="s">
        <v>75</v>
      </c>
      <c r="D867" s="77" t="s">
        <v>385</v>
      </c>
      <c r="E867" s="77" t="s">
        <v>93</v>
      </c>
      <c r="F867" s="77" t="s">
        <v>1246</v>
      </c>
      <c r="G867" s="77" t="s">
        <v>1287</v>
      </c>
      <c r="H867" s="77"/>
      <c r="I867" s="77">
        <v>17</v>
      </c>
      <c r="J867" s="77">
        <v>16</v>
      </c>
      <c r="K867" s="77">
        <v>250</v>
      </c>
      <c r="L867" s="77">
        <v>50</v>
      </c>
      <c r="M867" s="77"/>
      <c r="N867" s="77"/>
      <c r="O867" s="77"/>
      <c r="P867" s="77" t="s">
        <v>1206</v>
      </c>
      <c r="Q867" s="77">
        <v>0</v>
      </c>
      <c r="R867" s="77">
        <v>0</v>
      </c>
      <c r="S867" s="77"/>
      <c r="T867" s="77"/>
      <c r="U867" s="77"/>
      <c r="V867" s="77"/>
      <c r="W867" s="77"/>
      <c r="X867" s="77">
        <v>10</v>
      </c>
      <c r="Y867" s="77" t="s">
        <v>1116</v>
      </c>
      <c r="Z867" s="77" t="s">
        <v>1125</v>
      </c>
      <c r="AA867" s="77" t="s">
        <v>1126</v>
      </c>
      <c r="AB867" s="77" t="s">
        <v>1127</v>
      </c>
      <c r="AC867" s="77" t="s">
        <v>1128</v>
      </c>
      <c r="AD867" s="77">
        <v>16</v>
      </c>
      <c r="AE867" s="77" t="s">
        <v>1329</v>
      </c>
      <c r="AF867" s="105"/>
    </row>
    <row r="868" spans="1:32" ht="30.75" hidden="1" thickBot="1" x14ac:dyDescent="0.3">
      <c r="A868" s="96" t="s">
        <v>1395</v>
      </c>
      <c r="B868" s="77" t="s">
        <v>432</v>
      </c>
      <c r="C868" s="77" t="s">
        <v>75</v>
      </c>
      <c r="D868" s="77" t="s">
        <v>385</v>
      </c>
      <c r="E868" s="77" t="s">
        <v>207</v>
      </c>
      <c r="F868" s="77"/>
      <c r="G868" s="77" t="s">
        <v>391</v>
      </c>
      <c r="H868" s="77" t="s">
        <v>110</v>
      </c>
      <c r="I868" s="77">
        <v>17</v>
      </c>
      <c r="J868" s="77">
        <v>4</v>
      </c>
      <c r="K868" s="77">
        <v>50</v>
      </c>
      <c r="L868" s="77">
        <v>20</v>
      </c>
      <c r="M868" s="77"/>
      <c r="N868" s="77"/>
      <c r="O868" s="77" t="s">
        <v>218</v>
      </c>
      <c r="P868" s="77" t="s">
        <v>1171</v>
      </c>
      <c r="Q868" s="77">
        <v>0</v>
      </c>
      <c r="R868" s="77">
        <v>2</v>
      </c>
      <c r="S868" s="77" t="s">
        <v>1123</v>
      </c>
      <c r="T868" s="77">
        <v>2</v>
      </c>
      <c r="U868" s="77" t="s">
        <v>115</v>
      </c>
      <c r="V868" s="77"/>
      <c r="W868" s="77" t="s">
        <v>1123</v>
      </c>
      <c r="X868" s="77">
        <v>4</v>
      </c>
      <c r="Y868" s="77" t="s">
        <v>1116</v>
      </c>
      <c r="Z868" s="77" t="s">
        <v>1136</v>
      </c>
      <c r="AA868" s="77" t="s">
        <v>1126</v>
      </c>
      <c r="AB868" s="77" t="s">
        <v>1127</v>
      </c>
      <c r="AC868" s="77" t="s">
        <v>1128</v>
      </c>
      <c r="AD868" s="77">
        <v>4</v>
      </c>
      <c r="AE868" s="77" t="s">
        <v>1172</v>
      </c>
      <c r="AF868" s="105"/>
    </row>
    <row r="869" spans="1:32" ht="30.75" hidden="1" thickBot="1" x14ac:dyDescent="0.3">
      <c r="A869" s="96" t="s">
        <v>1395</v>
      </c>
      <c r="B869" s="77" t="s">
        <v>432</v>
      </c>
      <c r="C869" s="77" t="s">
        <v>75</v>
      </c>
      <c r="D869" s="77" t="s">
        <v>385</v>
      </c>
      <c r="E869" s="77" t="s">
        <v>211</v>
      </c>
      <c r="F869" s="77"/>
      <c r="G869" s="77" t="s">
        <v>393</v>
      </c>
      <c r="H869" s="77" t="s">
        <v>110</v>
      </c>
      <c r="I869" s="77">
        <v>17</v>
      </c>
      <c r="J869" s="77">
        <v>4</v>
      </c>
      <c r="K869" s="77">
        <v>25</v>
      </c>
      <c r="L869" s="77">
        <v>20</v>
      </c>
      <c r="M869" s="77"/>
      <c r="N869" s="77"/>
      <c r="O869" s="77" t="s">
        <v>218</v>
      </c>
      <c r="P869" s="77" t="s">
        <v>1171</v>
      </c>
      <c r="Q869" s="77">
        <v>0</v>
      </c>
      <c r="R869" s="77">
        <v>2</v>
      </c>
      <c r="S869" s="77" t="s">
        <v>1123</v>
      </c>
      <c r="T869" s="77">
        <v>2</v>
      </c>
      <c r="U869" s="77" t="s">
        <v>115</v>
      </c>
      <c r="V869" s="77"/>
      <c r="W869" s="77" t="s">
        <v>1123</v>
      </c>
      <c r="X869" s="77">
        <v>2</v>
      </c>
      <c r="Y869" s="77" t="s">
        <v>1116</v>
      </c>
      <c r="Z869" s="77" t="s">
        <v>1136</v>
      </c>
      <c r="AA869" s="77" t="s">
        <v>1126</v>
      </c>
      <c r="AB869" s="77" t="s">
        <v>1127</v>
      </c>
      <c r="AC869" s="77" t="s">
        <v>1128</v>
      </c>
      <c r="AD869" s="77">
        <v>4</v>
      </c>
      <c r="AE869" s="77" t="s">
        <v>1182</v>
      </c>
      <c r="AF869" s="105"/>
    </row>
    <row r="870" spans="1:32" ht="30.75" hidden="1" thickBot="1" x14ac:dyDescent="0.3">
      <c r="A870" s="96" t="s">
        <v>1395</v>
      </c>
      <c r="B870" s="77" t="s">
        <v>432</v>
      </c>
      <c r="C870" s="77" t="s">
        <v>75</v>
      </c>
      <c r="D870" s="77" t="s">
        <v>385</v>
      </c>
      <c r="E870" s="77" t="s">
        <v>42</v>
      </c>
      <c r="F870" s="77"/>
      <c r="G870" s="77" t="s">
        <v>1382</v>
      </c>
      <c r="H870" s="77"/>
      <c r="I870" s="77">
        <v>17</v>
      </c>
      <c r="J870" s="77" t="e">
        <v>#N/A</v>
      </c>
      <c r="K870" s="77"/>
      <c r="L870" s="77"/>
      <c r="M870" s="77"/>
      <c r="N870" s="77"/>
      <c r="O870" s="77"/>
      <c r="P870" s="77"/>
      <c r="Q870" s="77">
        <v>0</v>
      </c>
      <c r="R870" s="77">
        <v>0</v>
      </c>
      <c r="S870" s="77"/>
      <c r="T870" s="77"/>
      <c r="U870" s="77"/>
      <c r="V870" s="77"/>
      <c r="W870" s="77"/>
      <c r="X870" s="77">
        <v>0</v>
      </c>
      <c r="Y870" s="77" t="s">
        <v>1116</v>
      </c>
      <c r="Z870" s="77"/>
      <c r="AA870" s="77"/>
      <c r="AB870" s="77"/>
      <c r="AC870" s="77"/>
      <c r="AD870" s="77"/>
      <c r="AE870" s="77"/>
      <c r="AF870" s="105"/>
    </row>
    <row r="871" spans="1:32" ht="30.75" hidden="1" thickBot="1" x14ac:dyDescent="0.3">
      <c r="A871" s="96" t="s">
        <v>1395</v>
      </c>
      <c r="B871" s="77" t="s">
        <v>432</v>
      </c>
      <c r="C871" s="77" t="s">
        <v>75</v>
      </c>
      <c r="D871" s="77" t="s">
        <v>385</v>
      </c>
      <c r="E871" s="77" t="s">
        <v>392</v>
      </c>
      <c r="F871" s="77"/>
      <c r="G871" s="77" t="s">
        <v>175</v>
      </c>
      <c r="H871" s="77" t="s">
        <v>110</v>
      </c>
      <c r="I871" s="77">
        <v>17</v>
      </c>
      <c r="J871" s="77">
        <v>24</v>
      </c>
      <c r="K871" s="77">
        <v>500</v>
      </c>
      <c r="L871" s="77">
        <v>50</v>
      </c>
      <c r="M871" s="77"/>
      <c r="N871" s="77"/>
      <c r="O871" s="77" t="s">
        <v>218</v>
      </c>
      <c r="P871" s="77" t="s">
        <v>1171</v>
      </c>
      <c r="Q871" s="77">
        <v>0</v>
      </c>
      <c r="R871" s="77">
        <v>1</v>
      </c>
      <c r="S871" s="77" t="s">
        <v>1123</v>
      </c>
      <c r="T871" s="77">
        <v>1</v>
      </c>
      <c r="U871" s="77" t="s">
        <v>115</v>
      </c>
      <c r="V871" s="77"/>
      <c r="W871" s="77" t="s">
        <v>1123</v>
      </c>
      <c r="X871" s="77">
        <v>20</v>
      </c>
      <c r="Y871" s="77" t="s">
        <v>1116</v>
      </c>
      <c r="Z871" s="77" t="s">
        <v>1125</v>
      </c>
      <c r="AA871" s="77" t="s">
        <v>1126</v>
      </c>
      <c r="AB871" s="77" t="s">
        <v>1127</v>
      </c>
      <c r="AC871" s="77" t="s">
        <v>1128</v>
      </c>
      <c r="AD871" s="77">
        <v>24</v>
      </c>
      <c r="AE871" s="77" t="s">
        <v>1310</v>
      </c>
      <c r="AF871" s="105"/>
    </row>
    <row r="872" spans="1:32" ht="30.75" hidden="1" thickBot="1" x14ac:dyDescent="0.3">
      <c r="A872" s="96" t="s">
        <v>1395</v>
      </c>
      <c r="B872" s="77" t="s">
        <v>432</v>
      </c>
      <c r="C872" s="77" t="s">
        <v>75</v>
      </c>
      <c r="D872" s="77" t="s">
        <v>385</v>
      </c>
      <c r="E872" s="77" t="s">
        <v>212</v>
      </c>
      <c r="F872" s="77"/>
      <c r="G872" s="77" t="s">
        <v>393</v>
      </c>
      <c r="H872" s="77" t="s">
        <v>110</v>
      </c>
      <c r="I872" s="77">
        <v>17</v>
      </c>
      <c r="J872" s="77">
        <v>4</v>
      </c>
      <c r="K872" s="77">
        <v>40</v>
      </c>
      <c r="L872" s="77">
        <v>20</v>
      </c>
      <c r="M872" s="77"/>
      <c r="N872" s="77"/>
      <c r="O872" s="77" t="s">
        <v>218</v>
      </c>
      <c r="P872" s="77" t="s">
        <v>1171</v>
      </c>
      <c r="Q872" s="77">
        <v>0</v>
      </c>
      <c r="R872" s="77">
        <v>2</v>
      </c>
      <c r="S872" s="77" t="s">
        <v>1123</v>
      </c>
      <c r="T872" s="77">
        <v>2</v>
      </c>
      <c r="U872" s="77" t="s">
        <v>115</v>
      </c>
      <c r="V872" s="77"/>
      <c r="W872" s="77" t="s">
        <v>1123</v>
      </c>
      <c r="X872" s="77">
        <v>3</v>
      </c>
      <c r="Y872" s="77" t="s">
        <v>1116</v>
      </c>
      <c r="Z872" s="77" t="s">
        <v>1136</v>
      </c>
      <c r="AA872" s="77" t="s">
        <v>1126</v>
      </c>
      <c r="AB872" s="77" t="s">
        <v>1127</v>
      </c>
      <c r="AC872" s="77" t="s">
        <v>1128</v>
      </c>
      <c r="AD872" s="77">
        <v>4</v>
      </c>
      <c r="AE872" s="77" t="s">
        <v>1213</v>
      </c>
      <c r="AF872" s="105"/>
    </row>
    <row r="873" spans="1:32" ht="30.75" hidden="1" thickBot="1" x14ac:dyDescent="0.3">
      <c r="A873" s="96" t="s">
        <v>1395</v>
      </c>
      <c r="B873" s="77" t="s">
        <v>432</v>
      </c>
      <c r="C873" s="77" t="s">
        <v>75</v>
      </c>
      <c r="D873" s="77" t="s">
        <v>385</v>
      </c>
      <c r="E873" s="77" t="s">
        <v>196</v>
      </c>
      <c r="F873" s="77"/>
      <c r="G873" s="77" t="s">
        <v>391</v>
      </c>
      <c r="H873" s="77" t="s">
        <v>110</v>
      </c>
      <c r="I873" s="77">
        <v>17</v>
      </c>
      <c r="J873" s="77">
        <v>4</v>
      </c>
      <c r="K873" s="77">
        <v>40</v>
      </c>
      <c r="L873" s="77">
        <v>20</v>
      </c>
      <c r="M873" s="77"/>
      <c r="N873" s="77"/>
      <c r="O873" s="77" t="s">
        <v>218</v>
      </c>
      <c r="P873" s="77" t="s">
        <v>1171</v>
      </c>
      <c r="Q873" s="77">
        <v>0</v>
      </c>
      <c r="R873" s="77">
        <v>2</v>
      </c>
      <c r="S873" s="77" t="s">
        <v>1123</v>
      </c>
      <c r="T873" s="77">
        <v>2</v>
      </c>
      <c r="U873" s="77" t="s">
        <v>115</v>
      </c>
      <c r="V873" s="77"/>
      <c r="W873" s="77" t="s">
        <v>1123</v>
      </c>
      <c r="X873" s="77">
        <v>3</v>
      </c>
      <c r="Y873" s="77" t="s">
        <v>1116</v>
      </c>
      <c r="Z873" s="77" t="s">
        <v>1136</v>
      </c>
      <c r="AA873" s="77" t="s">
        <v>1126</v>
      </c>
      <c r="AB873" s="77" t="s">
        <v>1127</v>
      </c>
      <c r="AC873" s="77" t="s">
        <v>1128</v>
      </c>
      <c r="AD873" s="77">
        <v>4</v>
      </c>
      <c r="AE873" s="77" t="s">
        <v>1213</v>
      </c>
      <c r="AF873" s="105"/>
    </row>
    <row r="874" spans="1:32" ht="30.75" hidden="1" thickBot="1" x14ac:dyDescent="0.3">
      <c r="A874" s="96" t="s">
        <v>1395</v>
      </c>
      <c r="B874" s="77" t="s">
        <v>432</v>
      </c>
      <c r="C874" s="77" t="s">
        <v>75</v>
      </c>
      <c r="D874" s="77" t="s">
        <v>385</v>
      </c>
      <c r="E874" s="77" t="s">
        <v>198</v>
      </c>
      <c r="F874" s="77"/>
      <c r="G874" s="77" t="s">
        <v>438</v>
      </c>
      <c r="H874" s="77" t="s">
        <v>110</v>
      </c>
      <c r="I874" s="77">
        <v>17</v>
      </c>
      <c r="J874" s="77">
        <v>4</v>
      </c>
      <c r="K874" s="77">
        <v>40</v>
      </c>
      <c r="L874" s="77">
        <v>20</v>
      </c>
      <c r="M874" s="77"/>
      <c r="N874" s="77"/>
      <c r="O874" s="77" t="s">
        <v>218</v>
      </c>
      <c r="P874" s="77" t="s">
        <v>1171</v>
      </c>
      <c r="Q874" s="77">
        <v>0</v>
      </c>
      <c r="R874" s="77">
        <v>2</v>
      </c>
      <c r="S874" s="77" t="s">
        <v>1123</v>
      </c>
      <c r="T874" s="77">
        <v>2</v>
      </c>
      <c r="U874" s="77" t="s">
        <v>115</v>
      </c>
      <c r="V874" s="77"/>
      <c r="W874" s="77" t="s">
        <v>1123</v>
      </c>
      <c r="X874" s="77">
        <v>3</v>
      </c>
      <c r="Y874" s="77" t="s">
        <v>1116</v>
      </c>
      <c r="Z874" s="77" t="s">
        <v>1136</v>
      </c>
      <c r="AA874" s="77" t="s">
        <v>1126</v>
      </c>
      <c r="AB874" s="77" t="s">
        <v>1127</v>
      </c>
      <c r="AC874" s="77" t="s">
        <v>1128</v>
      </c>
      <c r="AD874" s="77">
        <v>4</v>
      </c>
      <c r="AE874" s="77" t="s">
        <v>1213</v>
      </c>
      <c r="AF874" s="105"/>
    </row>
    <row r="875" spans="1:32" ht="30.75" hidden="1" thickBot="1" x14ac:dyDescent="0.3">
      <c r="A875" s="96" t="s">
        <v>1395</v>
      </c>
      <c r="B875" s="77" t="s">
        <v>432</v>
      </c>
      <c r="C875" s="77" t="s">
        <v>75</v>
      </c>
      <c r="D875" s="77" t="s">
        <v>385</v>
      </c>
      <c r="E875" s="77" t="s">
        <v>165</v>
      </c>
      <c r="F875" s="77"/>
      <c r="G875" s="77" t="s">
        <v>438</v>
      </c>
      <c r="H875" s="77" t="s">
        <v>110</v>
      </c>
      <c r="I875" s="77">
        <v>17</v>
      </c>
      <c r="J875" s="77">
        <v>4</v>
      </c>
      <c r="K875" s="77">
        <v>25</v>
      </c>
      <c r="L875" s="77">
        <v>20</v>
      </c>
      <c r="M875" s="77"/>
      <c r="N875" s="77"/>
      <c r="O875" s="77" t="s">
        <v>218</v>
      </c>
      <c r="P875" s="77" t="s">
        <v>1171</v>
      </c>
      <c r="Q875" s="77">
        <v>0</v>
      </c>
      <c r="R875" s="77">
        <v>2</v>
      </c>
      <c r="S875" s="77" t="s">
        <v>1123</v>
      </c>
      <c r="T875" s="77">
        <v>2</v>
      </c>
      <c r="U875" s="77" t="s">
        <v>115</v>
      </c>
      <c r="V875" s="77"/>
      <c r="W875" s="77" t="s">
        <v>1123</v>
      </c>
      <c r="X875" s="77">
        <v>2</v>
      </c>
      <c r="Y875" s="77" t="s">
        <v>1116</v>
      </c>
      <c r="Z875" s="77" t="s">
        <v>1136</v>
      </c>
      <c r="AA875" s="77" t="s">
        <v>1126</v>
      </c>
      <c r="AB875" s="77" t="s">
        <v>1127</v>
      </c>
      <c r="AC875" s="77" t="s">
        <v>1128</v>
      </c>
      <c r="AD875" s="77">
        <v>4</v>
      </c>
      <c r="AE875" s="77" t="s">
        <v>1182</v>
      </c>
      <c r="AF875" s="105"/>
    </row>
    <row r="876" spans="1:32" ht="30.75" hidden="1" thickBot="1" x14ac:dyDescent="0.3">
      <c r="A876" s="96" t="s">
        <v>1395</v>
      </c>
      <c r="B876" s="77" t="s">
        <v>432</v>
      </c>
      <c r="C876" s="77" t="s">
        <v>75</v>
      </c>
      <c r="D876" s="77" t="s">
        <v>385</v>
      </c>
      <c r="E876" s="77" t="s">
        <v>166</v>
      </c>
      <c r="F876" s="77"/>
      <c r="G876" s="77" t="s">
        <v>438</v>
      </c>
      <c r="H876" s="77" t="s">
        <v>110</v>
      </c>
      <c r="I876" s="77">
        <v>17</v>
      </c>
      <c r="J876" s="77">
        <v>4</v>
      </c>
      <c r="K876" s="77">
        <v>25</v>
      </c>
      <c r="L876" s="77">
        <v>20</v>
      </c>
      <c r="M876" s="77"/>
      <c r="N876" s="77"/>
      <c r="O876" s="77" t="s">
        <v>218</v>
      </c>
      <c r="P876" s="77" t="s">
        <v>1171</v>
      </c>
      <c r="Q876" s="77">
        <v>0</v>
      </c>
      <c r="R876" s="77">
        <v>2</v>
      </c>
      <c r="S876" s="77" t="s">
        <v>1123</v>
      </c>
      <c r="T876" s="77">
        <v>2</v>
      </c>
      <c r="U876" s="77" t="s">
        <v>115</v>
      </c>
      <c r="V876" s="77"/>
      <c r="W876" s="77" t="s">
        <v>1123</v>
      </c>
      <c r="X876" s="77">
        <v>2</v>
      </c>
      <c r="Y876" s="77" t="s">
        <v>1116</v>
      </c>
      <c r="Z876" s="77" t="s">
        <v>1136</v>
      </c>
      <c r="AA876" s="77" t="s">
        <v>1126</v>
      </c>
      <c r="AB876" s="77" t="s">
        <v>1127</v>
      </c>
      <c r="AC876" s="77" t="s">
        <v>1128</v>
      </c>
      <c r="AD876" s="77">
        <v>4</v>
      </c>
      <c r="AE876" s="77" t="s">
        <v>1182</v>
      </c>
      <c r="AF876" s="105"/>
    </row>
    <row r="877" spans="1:32" ht="30.75" hidden="1" thickBot="1" x14ac:dyDescent="0.3">
      <c r="A877" s="96" t="s">
        <v>1395</v>
      </c>
      <c r="B877" s="77" t="s">
        <v>432</v>
      </c>
      <c r="C877" s="77" t="s">
        <v>75</v>
      </c>
      <c r="D877" s="77" t="s">
        <v>385</v>
      </c>
      <c r="E877" s="77" t="s">
        <v>168</v>
      </c>
      <c r="F877" s="77"/>
      <c r="G877" s="77" t="s">
        <v>393</v>
      </c>
      <c r="H877" s="77" t="s">
        <v>110</v>
      </c>
      <c r="I877" s="77">
        <v>17</v>
      </c>
      <c r="J877" s="77">
        <v>4</v>
      </c>
      <c r="K877" s="77">
        <v>50</v>
      </c>
      <c r="L877" s="77">
        <v>20</v>
      </c>
      <c r="M877" s="77"/>
      <c r="N877" s="77"/>
      <c r="O877" s="77" t="s">
        <v>218</v>
      </c>
      <c r="P877" s="77" t="s">
        <v>1171</v>
      </c>
      <c r="Q877" s="77">
        <v>0</v>
      </c>
      <c r="R877" s="77">
        <v>2</v>
      </c>
      <c r="S877" s="77" t="s">
        <v>1123</v>
      </c>
      <c r="T877" s="77">
        <v>2</v>
      </c>
      <c r="U877" s="77" t="s">
        <v>115</v>
      </c>
      <c r="V877" s="77"/>
      <c r="W877" s="77" t="s">
        <v>1123</v>
      </c>
      <c r="X877" s="77">
        <v>4</v>
      </c>
      <c r="Y877" s="77" t="s">
        <v>1116</v>
      </c>
      <c r="Z877" s="77" t="s">
        <v>1136</v>
      </c>
      <c r="AA877" s="77" t="s">
        <v>1126</v>
      </c>
      <c r="AB877" s="77" t="s">
        <v>1127</v>
      </c>
      <c r="AC877" s="77" t="s">
        <v>1128</v>
      </c>
      <c r="AD877" s="77">
        <v>4</v>
      </c>
      <c r="AE877" s="77" t="s">
        <v>1172</v>
      </c>
      <c r="AF877" s="105"/>
    </row>
    <row r="878" spans="1:32" ht="30.75" hidden="1" thickBot="1" x14ac:dyDescent="0.3">
      <c r="A878" s="97" t="s">
        <v>1395</v>
      </c>
      <c r="B878" s="78" t="s">
        <v>432</v>
      </c>
      <c r="C878" s="78" t="s">
        <v>75</v>
      </c>
      <c r="D878" s="78" t="s">
        <v>385</v>
      </c>
      <c r="E878" s="78" t="s">
        <v>170</v>
      </c>
      <c r="F878" s="78"/>
      <c r="G878" s="78" t="s">
        <v>408</v>
      </c>
      <c r="H878" s="78" t="s">
        <v>110</v>
      </c>
      <c r="I878" s="78">
        <v>17</v>
      </c>
      <c r="J878" s="77">
        <v>20</v>
      </c>
      <c r="K878" s="78">
        <v>600</v>
      </c>
      <c r="L878" s="78">
        <v>20</v>
      </c>
      <c r="M878" s="78"/>
      <c r="N878" s="78"/>
      <c r="O878" s="78" t="s">
        <v>218</v>
      </c>
      <c r="P878" s="78" t="s">
        <v>1171</v>
      </c>
      <c r="Q878" s="78">
        <v>0</v>
      </c>
      <c r="R878" s="78">
        <v>1</v>
      </c>
      <c r="S878" s="78" t="s">
        <v>1123</v>
      </c>
      <c r="T878" s="78">
        <v>1</v>
      </c>
      <c r="U878" s="78" t="s">
        <v>115</v>
      </c>
      <c r="V878" s="78"/>
      <c r="W878" s="78" t="s">
        <v>1123</v>
      </c>
      <c r="X878" s="78">
        <v>24</v>
      </c>
      <c r="Y878" s="78" t="s">
        <v>1116</v>
      </c>
      <c r="Z878" s="78" t="s">
        <v>1136</v>
      </c>
      <c r="AA878" s="78" t="s">
        <v>1126</v>
      </c>
      <c r="AB878" s="78" t="s">
        <v>1127</v>
      </c>
      <c r="AC878" s="78" t="s">
        <v>1128</v>
      </c>
      <c r="AD878" s="78">
        <v>20</v>
      </c>
      <c r="AE878" s="78" t="s">
        <v>1177</v>
      </c>
      <c r="AF878" s="106"/>
    </row>
    <row r="879" spans="1:32" ht="15.75" hidden="1" thickBot="1" x14ac:dyDescent="0.3">
      <c r="A879" s="98" t="s">
        <v>1400</v>
      </c>
      <c r="B879" s="79" t="s">
        <v>439</v>
      </c>
      <c r="C879" s="79" t="s">
        <v>75</v>
      </c>
      <c r="D879" s="79" t="s">
        <v>440</v>
      </c>
      <c r="E879" s="79" t="s">
        <v>73</v>
      </c>
      <c r="F879" s="79"/>
      <c r="G879" s="79" t="s">
        <v>441</v>
      </c>
      <c r="H879" s="79" t="s">
        <v>110</v>
      </c>
      <c r="I879" s="79">
        <v>37</v>
      </c>
      <c r="J879" s="77">
        <v>8</v>
      </c>
      <c r="K879" s="79">
        <v>50</v>
      </c>
      <c r="L879" s="79">
        <v>50</v>
      </c>
      <c r="M879" s="79"/>
      <c r="N879" s="79">
        <v>1</v>
      </c>
      <c r="O879" s="79" t="s">
        <v>218</v>
      </c>
      <c r="P879" s="79" t="s">
        <v>1295</v>
      </c>
      <c r="Q879" s="79">
        <v>1</v>
      </c>
      <c r="R879" s="79">
        <v>0</v>
      </c>
      <c r="S879" s="79"/>
      <c r="T879" s="79"/>
      <c r="U879" s="79"/>
      <c r="V879" s="79"/>
      <c r="W879" s="79" t="s">
        <v>1123</v>
      </c>
      <c r="X879" s="79">
        <v>2</v>
      </c>
      <c r="Y879" s="79" t="s">
        <v>1116</v>
      </c>
      <c r="Z879" s="79" t="s">
        <v>1125</v>
      </c>
      <c r="AA879" s="79" t="s">
        <v>1126</v>
      </c>
      <c r="AB879" s="79" t="s">
        <v>1127</v>
      </c>
      <c r="AC879" s="79" t="s">
        <v>1128</v>
      </c>
      <c r="AD879" s="79">
        <v>8</v>
      </c>
      <c r="AE879" s="79" t="s">
        <v>1129</v>
      </c>
      <c r="AF879" s="107"/>
    </row>
    <row r="880" spans="1:32" ht="15.75" hidden="1" thickBot="1" x14ac:dyDescent="0.3">
      <c r="A880" s="99" t="s">
        <v>1400</v>
      </c>
      <c r="B880" s="80" t="s">
        <v>439</v>
      </c>
      <c r="C880" s="80" t="s">
        <v>75</v>
      </c>
      <c r="D880" s="80" t="s">
        <v>440</v>
      </c>
      <c r="E880" s="80" t="s">
        <v>83</v>
      </c>
      <c r="F880" s="80"/>
      <c r="G880" s="80" t="s">
        <v>1216</v>
      </c>
      <c r="H880" s="80" t="s">
        <v>110</v>
      </c>
      <c r="I880" s="80">
        <v>37</v>
      </c>
      <c r="J880" s="77">
        <v>8</v>
      </c>
      <c r="K880" s="80">
        <v>50</v>
      </c>
      <c r="L880" s="80">
        <v>50</v>
      </c>
      <c r="M880" s="80"/>
      <c r="N880" s="80"/>
      <c r="O880" s="80" t="s">
        <v>218</v>
      </c>
      <c r="P880" s="80" t="s">
        <v>1295</v>
      </c>
      <c r="Q880" s="80">
        <v>0</v>
      </c>
      <c r="R880" s="80">
        <v>0</v>
      </c>
      <c r="S880" s="80"/>
      <c r="T880" s="80"/>
      <c r="U880" s="80"/>
      <c r="V880" s="80"/>
      <c r="W880" s="80" t="s">
        <v>1123</v>
      </c>
      <c r="X880" s="80">
        <v>2</v>
      </c>
      <c r="Y880" s="80" t="s">
        <v>1116</v>
      </c>
      <c r="Z880" s="80" t="s">
        <v>1125</v>
      </c>
      <c r="AA880" s="80" t="s">
        <v>1126</v>
      </c>
      <c r="AB880" s="80" t="s">
        <v>1127</v>
      </c>
      <c r="AC880" s="80" t="s">
        <v>1128</v>
      </c>
      <c r="AD880" s="80">
        <v>8</v>
      </c>
      <c r="AE880" s="80" t="s">
        <v>1129</v>
      </c>
      <c r="AF880" s="108"/>
    </row>
    <row r="881" spans="1:32" ht="15.75" hidden="1" thickBot="1" x14ac:dyDescent="0.3">
      <c r="A881" s="99" t="s">
        <v>1400</v>
      </c>
      <c r="B881" s="80" t="s">
        <v>439</v>
      </c>
      <c r="C881" s="80" t="s">
        <v>75</v>
      </c>
      <c r="D881" s="80" t="s">
        <v>440</v>
      </c>
      <c r="E881" s="80" t="s">
        <v>75</v>
      </c>
      <c r="F881" s="80"/>
      <c r="G881" s="80" t="s">
        <v>442</v>
      </c>
      <c r="H881" s="80" t="s">
        <v>110</v>
      </c>
      <c r="I881" s="80">
        <v>37</v>
      </c>
      <c r="J881" s="77">
        <v>16</v>
      </c>
      <c r="K881" s="80">
        <v>300</v>
      </c>
      <c r="L881" s="80">
        <v>50</v>
      </c>
      <c r="M881" s="80"/>
      <c r="N881" s="80">
        <v>1</v>
      </c>
      <c r="O881" s="80" t="s">
        <v>218</v>
      </c>
      <c r="P881" s="80" t="s">
        <v>1295</v>
      </c>
      <c r="Q881" s="80">
        <v>1</v>
      </c>
      <c r="R881" s="80">
        <v>0</v>
      </c>
      <c r="S881" s="80"/>
      <c r="T881" s="80"/>
      <c r="U881" s="80"/>
      <c r="V881" s="80"/>
      <c r="W881" s="80" t="s">
        <v>1123</v>
      </c>
      <c r="X881" s="80">
        <v>12</v>
      </c>
      <c r="Y881" s="80" t="s">
        <v>1116</v>
      </c>
      <c r="Z881" s="80" t="s">
        <v>1125</v>
      </c>
      <c r="AA881" s="80" t="s">
        <v>1126</v>
      </c>
      <c r="AB881" s="80" t="s">
        <v>1127</v>
      </c>
      <c r="AC881" s="80" t="s">
        <v>1128</v>
      </c>
      <c r="AD881" s="80">
        <v>16</v>
      </c>
      <c r="AE881" s="80" t="s">
        <v>1319</v>
      </c>
      <c r="AF881" s="108"/>
    </row>
    <row r="882" spans="1:32" ht="30.75" hidden="1" thickBot="1" x14ac:dyDescent="0.3">
      <c r="A882" s="99" t="s">
        <v>1400</v>
      </c>
      <c r="B882" s="80" t="s">
        <v>439</v>
      </c>
      <c r="C882" s="80" t="s">
        <v>75</v>
      </c>
      <c r="D882" s="80" t="s">
        <v>440</v>
      </c>
      <c r="E882" s="80" t="s">
        <v>70</v>
      </c>
      <c r="F882" s="80"/>
      <c r="G882" s="80" t="s">
        <v>1401</v>
      </c>
      <c r="H882" s="80" t="s">
        <v>110</v>
      </c>
      <c r="I882" s="80">
        <v>37</v>
      </c>
      <c r="J882" s="77">
        <v>4</v>
      </c>
      <c r="K882" s="80">
        <v>50</v>
      </c>
      <c r="L882" s="80">
        <v>20</v>
      </c>
      <c r="M882" s="80"/>
      <c r="N882" s="80"/>
      <c r="O882" s="80" t="s">
        <v>218</v>
      </c>
      <c r="P882" s="80" t="s">
        <v>1402</v>
      </c>
      <c r="Q882" s="80">
        <v>0</v>
      </c>
      <c r="R882" s="80">
        <v>0</v>
      </c>
      <c r="S882" s="80"/>
      <c r="T882" s="80"/>
      <c r="U882" s="80"/>
      <c r="V882" s="80"/>
      <c r="W882" s="80" t="s">
        <v>1123</v>
      </c>
      <c r="X882" s="80">
        <v>2</v>
      </c>
      <c r="Y882" s="80" t="s">
        <v>1116</v>
      </c>
      <c r="Z882" s="80" t="s">
        <v>1117</v>
      </c>
      <c r="AA882" s="80" t="s">
        <v>1118</v>
      </c>
      <c r="AB882" s="80" t="s">
        <v>1118</v>
      </c>
      <c r="AC882" s="80" t="s">
        <v>1118</v>
      </c>
      <c r="AD882" s="80">
        <v>4</v>
      </c>
      <c r="AE882" s="80" t="s">
        <v>1119</v>
      </c>
      <c r="AF882" s="108"/>
    </row>
    <row r="883" spans="1:32" ht="30.75" hidden="1" thickBot="1" x14ac:dyDescent="0.3">
      <c r="A883" s="99" t="s">
        <v>1400</v>
      </c>
      <c r="B883" s="80" t="s">
        <v>439</v>
      </c>
      <c r="C883" s="80" t="s">
        <v>75</v>
      </c>
      <c r="D883" s="80" t="s">
        <v>440</v>
      </c>
      <c r="E883" s="80" t="s">
        <v>76</v>
      </c>
      <c r="F883" s="80"/>
      <c r="G883" s="80" t="s">
        <v>965</v>
      </c>
      <c r="H883" s="80" t="s">
        <v>110</v>
      </c>
      <c r="I883" s="80">
        <v>37</v>
      </c>
      <c r="J883" s="77" t="e">
        <v>#N/A</v>
      </c>
      <c r="K883" s="80" t="s">
        <v>1403</v>
      </c>
      <c r="L883" s="80"/>
      <c r="M883" s="80"/>
      <c r="N883" s="80"/>
      <c r="O883" s="80"/>
      <c r="P883" s="80"/>
      <c r="Q883" s="80">
        <v>0</v>
      </c>
      <c r="R883" s="80">
        <v>0</v>
      </c>
      <c r="S883" s="80"/>
      <c r="T883" s="80"/>
      <c r="U883" s="80"/>
      <c r="V883" s="80"/>
      <c r="W883" s="80" t="s">
        <v>1123</v>
      </c>
      <c r="X883" s="80" t="s">
        <v>1291</v>
      </c>
      <c r="Y883" s="80" t="s">
        <v>1116</v>
      </c>
      <c r="Z883" s="80"/>
      <c r="AA883" s="80"/>
      <c r="AB883" s="80"/>
      <c r="AC883" s="80"/>
      <c r="AD883" s="80"/>
      <c r="AE883" s="80"/>
      <c r="AF883" s="108"/>
    </row>
    <row r="884" spans="1:32" ht="15.75" hidden="1" thickBot="1" x14ac:dyDescent="0.3">
      <c r="A884" s="99" t="s">
        <v>1400</v>
      </c>
      <c r="B884" s="80" t="s">
        <v>439</v>
      </c>
      <c r="C884" s="80" t="s">
        <v>75</v>
      </c>
      <c r="D884" s="80" t="s">
        <v>440</v>
      </c>
      <c r="E884" s="80" t="s">
        <v>81</v>
      </c>
      <c r="F884" s="80"/>
      <c r="G884" s="80" t="s">
        <v>1216</v>
      </c>
      <c r="H884" s="80" t="s">
        <v>110</v>
      </c>
      <c r="I884" s="80">
        <v>37</v>
      </c>
      <c r="J884" s="77">
        <v>8</v>
      </c>
      <c r="K884" s="80">
        <v>50</v>
      </c>
      <c r="L884" s="80">
        <v>50</v>
      </c>
      <c r="M884" s="80"/>
      <c r="N884" s="80"/>
      <c r="O884" s="80" t="s">
        <v>218</v>
      </c>
      <c r="P884" s="80" t="s">
        <v>1232</v>
      </c>
      <c r="Q884" s="80">
        <v>0</v>
      </c>
      <c r="R884" s="80">
        <v>0</v>
      </c>
      <c r="S884" s="80"/>
      <c r="T884" s="80"/>
      <c r="U884" s="80"/>
      <c r="V884" s="80" t="s">
        <v>76</v>
      </c>
      <c r="W884" s="80" t="s">
        <v>1123</v>
      </c>
      <c r="X884" s="80">
        <v>2</v>
      </c>
      <c r="Y884" s="80" t="s">
        <v>1116</v>
      </c>
      <c r="Z884" s="80" t="s">
        <v>1117</v>
      </c>
      <c r="AA884" s="80" t="s">
        <v>1118</v>
      </c>
      <c r="AB884" s="80" t="s">
        <v>1118</v>
      </c>
      <c r="AC884" s="80" t="s">
        <v>1118</v>
      </c>
      <c r="AD884" s="80">
        <v>8</v>
      </c>
      <c r="AE884" s="80" t="s">
        <v>1119</v>
      </c>
      <c r="AF884" s="108"/>
    </row>
    <row r="885" spans="1:32" ht="15.75" hidden="1" thickBot="1" x14ac:dyDescent="0.3">
      <c r="A885" s="99" t="s">
        <v>1400</v>
      </c>
      <c r="B885" s="80" t="s">
        <v>439</v>
      </c>
      <c r="C885" s="80" t="s">
        <v>75</v>
      </c>
      <c r="D885" s="80" t="s">
        <v>440</v>
      </c>
      <c r="E885" s="80" t="s">
        <v>82</v>
      </c>
      <c r="F885" s="80"/>
      <c r="G885" s="80" t="s">
        <v>441</v>
      </c>
      <c r="H885" s="80"/>
      <c r="I885" s="80">
        <v>37</v>
      </c>
      <c r="J885" s="77">
        <v>4</v>
      </c>
      <c r="K885" s="80">
        <v>50</v>
      </c>
      <c r="L885" s="80">
        <v>20</v>
      </c>
      <c r="M885" s="80"/>
      <c r="N885" s="80">
        <v>1</v>
      </c>
      <c r="O885" s="80" t="s">
        <v>218</v>
      </c>
      <c r="P885" s="80" t="s">
        <v>1232</v>
      </c>
      <c r="Q885" s="80">
        <v>1</v>
      </c>
      <c r="R885" s="80">
        <v>0</v>
      </c>
      <c r="S885" s="80"/>
      <c r="T885" s="80"/>
      <c r="U885" s="80"/>
      <c r="V885" s="80" t="s">
        <v>76</v>
      </c>
      <c r="W885" s="80" t="s">
        <v>1123</v>
      </c>
      <c r="X885" s="80">
        <v>2</v>
      </c>
      <c r="Y885" s="80" t="s">
        <v>1116</v>
      </c>
      <c r="Z885" s="80" t="s">
        <v>1117</v>
      </c>
      <c r="AA885" s="80" t="s">
        <v>1118</v>
      </c>
      <c r="AB885" s="80" t="s">
        <v>1118</v>
      </c>
      <c r="AC885" s="80" t="s">
        <v>1118</v>
      </c>
      <c r="AD885" s="80">
        <v>4</v>
      </c>
      <c r="AE885" s="80" t="s">
        <v>1119</v>
      </c>
      <c r="AF885" s="108"/>
    </row>
    <row r="886" spans="1:32" ht="30.75" hidden="1" thickBot="1" x14ac:dyDescent="0.3">
      <c r="A886" s="99" t="s">
        <v>1400</v>
      </c>
      <c r="B886" s="80" t="s">
        <v>439</v>
      </c>
      <c r="C886" s="80" t="s">
        <v>75</v>
      </c>
      <c r="D886" s="80" t="s">
        <v>440</v>
      </c>
      <c r="E886" s="80" t="s">
        <v>112</v>
      </c>
      <c r="F886" s="80"/>
      <c r="G886" s="80" t="s">
        <v>1401</v>
      </c>
      <c r="H886" s="80" t="s">
        <v>110</v>
      </c>
      <c r="I886" s="80">
        <v>37</v>
      </c>
      <c r="J886" s="77">
        <v>4</v>
      </c>
      <c r="K886" s="80">
        <v>50</v>
      </c>
      <c r="L886" s="80">
        <v>20</v>
      </c>
      <c r="M886" s="80"/>
      <c r="N886" s="80"/>
      <c r="O886" s="80" t="s">
        <v>218</v>
      </c>
      <c r="P886" s="80" t="s">
        <v>1232</v>
      </c>
      <c r="Q886" s="80">
        <v>0</v>
      </c>
      <c r="R886" s="80">
        <v>0</v>
      </c>
      <c r="S886" s="80"/>
      <c r="T886" s="80"/>
      <c r="U886" s="80"/>
      <c r="V886" s="80" t="s">
        <v>76</v>
      </c>
      <c r="W886" s="80" t="s">
        <v>1123</v>
      </c>
      <c r="X886" s="80">
        <v>2</v>
      </c>
      <c r="Y886" s="80" t="s">
        <v>1116</v>
      </c>
      <c r="Z886" s="80" t="s">
        <v>1117</v>
      </c>
      <c r="AA886" s="80" t="s">
        <v>1118</v>
      </c>
      <c r="AB886" s="80" t="s">
        <v>1118</v>
      </c>
      <c r="AC886" s="80" t="s">
        <v>1118</v>
      </c>
      <c r="AD886" s="80">
        <v>4</v>
      </c>
      <c r="AE886" s="80" t="s">
        <v>1119</v>
      </c>
      <c r="AF886" s="108"/>
    </row>
    <row r="887" spans="1:32" ht="15.75" hidden="1" thickBot="1" x14ac:dyDescent="0.3">
      <c r="A887" s="99" t="s">
        <v>1400</v>
      </c>
      <c r="B887" s="80" t="s">
        <v>439</v>
      </c>
      <c r="C887" s="80" t="s">
        <v>75</v>
      </c>
      <c r="D887" s="80" t="s">
        <v>440</v>
      </c>
      <c r="E887" s="80" t="s">
        <v>105</v>
      </c>
      <c r="F887" s="80"/>
      <c r="G887" s="80" t="s">
        <v>161</v>
      </c>
      <c r="H887" s="80"/>
      <c r="I887" s="80">
        <v>37</v>
      </c>
      <c r="J887" s="77">
        <v>8</v>
      </c>
      <c r="K887" s="80">
        <v>150</v>
      </c>
      <c r="L887" s="80">
        <v>20</v>
      </c>
      <c r="M887" s="80">
        <v>1</v>
      </c>
      <c r="N887" s="80"/>
      <c r="O887" s="80" t="s">
        <v>218</v>
      </c>
      <c r="P887" s="80" t="s">
        <v>1402</v>
      </c>
      <c r="Q887" s="80">
        <v>2</v>
      </c>
      <c r="R887" s="80">
        <v>0</v>
      </c>
      <c r="S887" s="80"/>
      <c r="T887" s="80"/>
      <c r="U887" s="80"/>
      <c r="V887" s="80"/>
      <c r="W887" s="80" t="s">
        <v>1123</v>
      </c>
      <c r="X887" s="80">
        <v>12</v>
      </c>
      <c r="Y887" s="80" t="s">
        <v>1116</v>
      </c>
      <c r="Z887" s="80" t="s">
        <v>1117</v>
      </c>
      <c r="AA887" s="80" t="s">
        <v>1118</v>
      </c>
      <c r="AB887" s="80" t="s">
        <v>1118</v>
      </c>
      <c r="AC887" s="80" t="s">
        <v>1118</v>
      </c>
      <c r="AD887" s="80">
        <v>8</v>
      </c>
      <c r="AE887" s="80" t="s">
        <v>1119</v>
      </c>
      <c r="AF887" s="108"/>
    </row>
    <row r="888" spans="1:32" ht="15.75" hidden="1" thickBot="1" x14ac:dyDescent="0.3">
      <c r="A888" s="99" t="s">
        <v>1400</v>
      </c>
      <c r="B888" s="80" t="s">
        <v>439</v>
      </c>
      <c r="C888" s="80" t="s">
        <v>75</v>
      </c>
      <c r="D888" s="80" t="s">
        <v>440</v>
      </c>
      <c r="E888" s="80" t="s">
        <v>106</v>
      </c>
      <c r="F888" s="80"/>
      <c r="G888" s="80" t="s">
        <v>161</v>
      </c>
      <c r="H888" s="80"/>
      <c r="I888" s="80">
        <v>37</v>
      </c>
      <c r="J888" s="77">
        <v>4</v>
      </c>
      <c r="K888" s="80">
        <v>50</v>
      </c>
      <c r="L888" s="80">
        <v>20</v>
      </c>
      <c r="M888" s="80">
        <v>1</v>
      </c>
      <c r="N888" s="80"/>
      <c r="O888" s="80" t="s">
        <v>218</v>
      </c>
      <c r="P888" s="80" t="s">
        <v>1402</v>
      </c>
      <c r="Q888" s="80">
        <v>2</v>
      </c>
      <c r="R888" s="80">
        <v>0</v>
      </c>
      <c r="S888" s="80"/>
      <c r="T888" s="80"/>
      <c r="U888" s="80"/>
      <c r="V888" s="80"/>
      <c r="W888" s="80" t="s">
        <v>1123</v>
      </c>
      <c r="X888" s="80">
        <v>4</v>
      </c>
      <c r="Y888" s="80" t="s">
        <v>1116</v>
      </c>
      <c r="Z888" s="80" t="s">
        <v>1117</v>
      </c>
      <c r="AA888" s="80" t="s">
        <v>1118</v>
      </c>
      <c r="AB888" s="80" t="s">
        <v>1118</v>
      </c>
      <c r="AC888" s="80" t="s">
        <v>1118</v>
      </c>
      <c r="AD888" s="80">
        <v>4</v>
      </c>
      <c r="AE888" s="80" t="s">
        <v>1119</v>
      </c>
      <c r="AF888" s="108"/>
    </row>
    <row r="889" spans="1:32" ht="30.75" hidden="1" thickBot="1" x14ac:dyDescent="0.3">
      <c r="A889" s="99" t="s">
        <v>1400</v>
      </c>
      <c r="B889" s="80" t="s">
        <v>439</v>
      </c>
      <c r="C889" s="80" t="s">
        <v>75</v>
      </c>
      <c r="D889" s="80" t="s">
        <v>440</v>
      </c>
      <c r="E889" s="80" t="s">
        <v>109</v>
      </c>
      <c r="F889" s="80"/>
      <c r="G889" s="80" t="s">
        <v>1371</v>
      </c>
      <c r="H889" s="80" t="s">
        <v>110</v>
      </c>
      <c r="I889" s="80">
        <v>37</v>
      </c>
      <c r="J889" s="77" t="e">
        <v>#N/A</v>
      </c>
      <c r="K889" s="80" t="s">
        <v>1403</v>
      </c>
      <c r="L889" s="80"/>
      <c r="M889" s="80"/>
      <c r="N889" s="80"/>
      <c r="O889" s="80"/>
      <c r="P889" s="80" t="s">
        <v>1402</v>
      </c>
      <c r="Q889" s="80">
        <v>0</v>
      </c>
      <c r="R889" s="80">
        <v>0</v>
      </c>
      <c r="S889" s="80"/>
      <c r="T889" s="80"/>
      <c r="U889" s="80"/>
      <c r="V889" s="80" t="s">
        <v>76</v>
      </c>
      <c r="W889" s="80" t="s">
        <v>1123</v>
      </c>
      <c r="X889" s="80" t="s">
        <v>1291</v>
      </c>
      <c r="Y889" s="80" t="s">
        <v>1116</v>
      </c>
      <c r="Z889" s="80"/>
      <c r="AA889" s="80"/>
      <c r="AB889" s="80"/>
      <c r="AC889" s="80"/>
      <c r="AD889" s="80"/>
      <c r="AE889" s="80"/>
      <c r="AF889" s="108"/>
    </row>
    <row r="890" spans="1:32" ht="15.75" hidden="1" thickBot="1" x14ac:dyDescent="0.3">
      <c r="A890" s="99" t="s">
        <v>1400</v>
      </c>
      <c r="B890" s="80" t="s">
        <v>439</v>
      </c>
      <c r="C890" s="80" t="s">
        <v>75</v>
      </c>
      <c r="D890" s="80" t="s">
        <v>440</v>
      </c>
      <c r="E890" s="80" t="s">
        <v>111</v>
      </c>
      <c r="F890" s="80"/>
      <c r="G890" s="80" t="s">
        <v>161</v>
      </c>
      <c r="H890" s="80"/>
      <c r="I890" s="80">
        <v>37</v>
      </c>
      <c r="J890" s="77">
        <v>12</v>
      </c>
      <c r="K890" s="80">
        <v>200</v>
      </c>
      <c r="L890" s="80">
        <v>50</v>
      </c>
      <c r="M890" s="80">
        <v>1</v>
      </c>
      <c r="N890" s="80"/>
      <c r="O890" s="80" t="s">
        <v>218</v>
      </c>
      <c r="P890" s="80" t="s">
        <v>1402</v>
      </c>
      <c r="Q890" s="80">
        <v>2</v>
      </c>
      <c r="R890" s="80">
        <v>0</v>
      </c>
      <c r="S890" s="80"/>
      <c r="T890" s="80"/>
      <c r="U890" s="80"/>
      <c r="V890" s="80"/>
      <c r="W890" s="80" t="s">
        <v>1123</v>
      </c>
      <c r="X890" s="80">
        <v>16</v>
      </c>
      <c r="Y890" s="80" t="s">
        <v>1116</v>
      </c>
      <c r="Z890" s="80" t="s">
        <v>1117</v>
      </c>
      <c r="AA890" s="80" t="s">
        <v>1118</v>
      </c>
      <c r="AB890" s="80" t="s">
        <v>1118</v>
      </c>
      <c r="AC890" s="80" t="s">
        <v>1118</v>
      </c>
      <c r="AD890" s="80">
        <v>12</v>
      </c>
      <c r="AE890" s="80" t="s">
        <v>1119</v>
      </c>
      <c r="AF890" s="108"/>
    </row>
    <row r="891" spans="1:32" ht="15.75" hidden="1" thickBot="1" x14ac:dyDescent="0.3">
      <c r="A891" s="99" t="s">
        <v>1400</v>
      </c>
      <c r="B891" s="80" t="s">
        <v>439</v>
      </c>
      <c r="C891" s="80" t="s">
        <v>75</v>
      </c>
      <c r="D891" s="80" t="s">
        <v>440</v>
      </c>
      <c r="E891" s="80" t="s">
        <v>113</v>
      </c>
      <c r="F891" s="80"/>
      <c r="G891" s="80" t="s">
        <v>443</v>
      </c>
      <c r="H891" s="80"/>
      <c r="I891" s="80">
        <v>37</v>
      </c>
      <c r="J891" s="77">
        <v>12</v>
      </c>
      <c r="K891" s="80">
        <v>300</v>
      </c>
      <c r="L891" s="80">
        <v>20</v>
      </c>
      <c r="M891" s="80">
        <v>1</v>
      </c>
      <c r="N891" s="80"/>
      <c r="O891" s="80" t="s">
        <v>218</v>
      </c>
      <c r="P891" s="80" t="s">
        <v>1402</v>
      </c>
      <c r="Q891" s="80">
        <v>2</v>
      </c>
      <c r="R891" s="80">
        <v>0</v>
      </c>
      <c r="S891" s="80"/>
      <c r="T891" s="80"/>
      <c r="U891" s="80"/>
      <c r="V891" s="80"/>
      <c r="W891" s="80" t="s">
        <v>1123</v>
      </c>
      <c r="X891" s="80">
        <v>24</v>
      </c>
      <c r="Y891" s="80" t="s">
        <v>1116</v>
      </c>
      <c r="Z891" s="80" t="s">
        <v>1117</v>
      </c>
      <c r="AA891" s="80" t="s">
        <v>1118</v>
      </c>
      <c r="AB891" s="80" t="s">
        <v>1118</v>
      </c>
      <c r="AC891" s="80" t="s">
        <v>1118</v>
      </c>
      <c r="AD891" s="80">
        <v>12</v>
      </c>
      <c r="AE891" s="80" t="s">
        <v>1119</v>
      </c>
      <c r="AF891" s="108"/>
    </row>
    <row r="892" spans="1:32" ht="15.75" hidden="1" thickBot="1" x14ac:dyDescent="0.3">
      <c r="A892" s="99" t="s">
        <v>1400</v>
      </c>
      <c r="B892" s="80" t="s">
        <v>439</v>
      </c>
      <c r="C892" s="80" t="s">
        <v>75</v>
      </c>
      <c r="D892" s="80" t="s">
        <v>440</v>
      </c>
      <c r="E892" s="80" t="s">
        <v>114</v>
      </c>
      <c r="F892" s="80"/>
      <c r="G892" s="80" t="s">
        <v>1404</v>
      </c>
      <c r="H892" s="80"/>
      <c r="I892" s="80">
        <v>37</v>
      </c>
      <c r="J892" s="77" t="e">
        <v>#N/A</v>
      </c>
      <c r="K892" s="80">
        <v>25</v>
      </c>
      <c r="L892" s="80"/>
      <c r="M892" s="80"/>
      <c r="N892" s="80"/>
      <c r="O892" s="80"/>
      <c r="P892" s="80" t="s">
        <v>1402</v>
      </c>
      <c r="Q892" s="80">
        <v>0</v>
      </c>
      <c r="R892" s="80">
        <v>0</v>
      </c>
      <c r="S892" s="80"/>
      <c r="T892" s="80"/>
      <c r="U892" s="80"/>
      <c r="V892" s="80"/>
      <c r="W892" s="80"/>
      <c r="X892" s="80">
        <v>1</v>
      </c>
      <c r="Y892" s="80" t="s">
        <v>1116</v>
      </c>
      <c r="Z892" s="80"/>
      <c r="AA892" s="80"/>
      <c r="AB892" s="80"/>
      <c r="AC892" s="80"/>
      <c r="AD892" s="80"/>
      <c r="AE892" s="80"/>
      <c r="AF892" s="108"/>
    </row>
    <row r="893" spans="1:32" ht="15.75" hidden="1" thickBot="1" x14ac:dyDescent="0.3">
      <c r="A893" s="99" t="s">
        <v>1400</v>
      </c>
      <c r="B893" s="80" t="s">
        <v>439</v>
      </c>
      <c r="C893" s="80" t="s">
        <v>75</v>
      </c>
      <c r="D893" s="80" t="s">
        <v>440</v>
      </c>
      <c r="E893" s="80" t="s">
        <v>115</v>
      </c>
      <c r="F893" s="80"/>
      <c r="G893" s="80" t="s">
        <v>1404</v>
      </c>
      <c r="H893" s="80"/>
      <c r="I893" s="80">
        <v>37</v>
      </c>
      <c r="J893" s="77" t="e">
        <v>#N/A</v>
      </c>
      <c r="K893" s="80">
        <v>50</v>
      </c>
      <c r="L893" s="80"/>
      <c r="M893" s="80"/>
      <c r="N893" s="80"/>
      <c r="O893" s="80"/>
      <c r="P893" s="80" t="s">
        <v>1402</v>
      </c>
      <c r="Q893" s="80">
        <v>0</v>
      </c>
      <c r="R893" s="80">
        <v>0</v>
      </c>
      <c r="S893" s="80"/>
      <c r="T893" s="80"/>
      <c r="U893" s="80"/>
      <c r="V893" s="80"/>
      <c r="W893" s="80"/>
      <c r="X893" s="80">
        <v>2</v>
      </c>
      <c r="Y893" s="80" t="s">
        <v>1116</v>
      </c>
      <c r="Z893" s="80"/>
      <c r="AA893" s="80"/>
      <c r="AB893" s="80"/>
      <c r="AC893" s="80"/>
      <c r="AD893" s="80"/>
      <c r="AE893" s="80"/>
      <c r="AF893" s="108"/>
    </row>
    <row r="894" spans="1:32" ht="15.75" hidden="1" thickBot="1" x14ac:dyDescent="0.3">
      <c r="A894" s="99" t="s">
        <v>1400</v>
      </c>
      <c r="B894" s="80" t="s">
        <v>439</v>
      </c>
      <c r="C894" s="80" t="s">
        <v>75</v>
      </c>
      <c r="D894" s="80" t="s">
        <v>440</v>
      </c>
      <c r="E894" s="80" t="s">
        <v>42</v>
      </c>
      <c r="F894" s="80"/>
      <c r="G894" s="80" t="s">
        <v>1405</v>
      </c>
      <c r="H894" s="80"/>
      <c r="I894" s="80">
        <v>37</v>
      </c>
      <c r="J894" s="77" t="e">
        <v>#N/A</v>
      </c>
      <c r="K894" s="80"/>
      <c r="L894" s="80"/>
      <c r="M894" s="80"/>
      <c r="N894" s="80"/>
      <c r="O894" s="80"/>
      <c r="P894" s="80"/>
      <c r="Q894" s="80">
        <v>0</v>
      </c>
      <c r="R894" s="80">
        <v>0</v>
      </c>
      <c r="S894" s="80"/>
      <c r="T894" s="80"/>
      <c r="U894" s="80" t="s">
        <v>70</v>
      </c>
      <c r="V894" s="80"/>
      <c r="W894" s="80"/>
      <c r="X894" s="80">
        <v>0</v>
      </c>
      <c r="Y894" s="80" t="s">
        <v>1116</v>
      </c>
      <c r="Z894" s="80"/>
      <c r="AA894" s="80"/>
      <c r="AB894" s="80"/>
      <c r="AC894" s="80"/>
      <c r="AD894" s="80"/>
      <c r="AE894" s="80"/>
      <c r="AF894" s="108"/>
    </row>
    <row r="895" spans="1:32" ht="30.75" hidden="1" thickBot="1" x14ac:dyDescent="0.3">
      <c r="A895" s="99" t="s">
        <v>1400</v>
      </c>
      <c r="B895" s="80" t="s">
        <v>439</v>
      </c>
      <c r="C895" s="80" t="s">
        <v>75</v>
      </c>
      <c r="D895" s="80" t="s">
        <v>440</v>
      </c>
      <c r="E895" s="80" t="s">
        <v>194</v>
      </c>
      <c r="F895" s="80"/>
      <c r="G895" s="80" t="s">
        <v>1406</v>
      </c>
      <c r="H895" s="80" t="s">
        <v>110</v>
      </c>
      <c r="I895" s="80">
        <v>37</v>
      </c>
      <c r="J895" s="77">
        <v>4</v>
      </c>
      <c r="K895" s="80">
        <v>40</v>
      </c>
      <c r="L895" s="80">
        <v>20</v>
      </c>
      <c r="M895" s="80"/>
      <c r="N895" s="80"/>
      <c r="O895" s="80" t="s">
        <v>218</v>
      </c>
      <c r="P895" s="80" t="s">
        <v>1178</v>
      </c>
      <c r="Q895" s="80">
        <v>0</v>
      </c>
      <c r="R895" s="80">
        <v>0</v>
      </c>
      <c r="S895" s="80"/>
      <c r="T895" s="80"/>
      <c r="U895" s="80"/>
      <c r="V895" s="80"/>
      <c r="W895" s="80" t="s">
        <v>1123</v>
      </c>
      <c r="X895" s="80">
        <v>1.5</v>
      </c>
      <c r="Y895" s="80" t="s">
        <v>1116</v>
      </c>
      <c r="Z895" s="80" t="s">
        <v>1179</v>
      </c>
      <c r="AA895" s="80" t="s">
        <v>1118</v>
      </c>
      <c r="AB895" s="80" t="s">
        <v>1118</v>
      </c>
      <c r="AC895" s="80" t="s">
        <v>1118</v>
      </c>
      <c r="AD895" s="80">
        <v>4</v>
      </c>
      <c r="AE895" s="80" t="s">
        <v>1119</v>
      </c>
      <c r="AF895" s="108"/>
    </row>
    <row r="896" spans="1:32" ht="15.75" hidden="1" thickBot="1" x14ac:dyDescent="0.3">
      <c r="A896" s="99" t="s">
        <v>1400</v>
      </c>
      <c r="B896" s="80" t="s">
        <v>439</v>
      </c>
      <c r="C896" s="80" t="s">
        <v>75</v>
      </c>
      <c r="D896" s="80" t="s">
        <v>440</v>
      </c>
      <c r="E896" s="80" t="s">
        <v>93</v>
      </c>
      <c r="F896" s="80"/>
      <c r="G896" s="80" t="s">
        <v>1407</v>
      </c>
      <c r="H896" s="80" t="s">
        <v>110</v>
      </c>
      <c r="I896" s="80">
        <v>37</v>
      </c>
      <c r="J896" s="77">
        <v>4</v>
      </c>
      <c r="K896" s="80">
        <v>40</v>
      </c>
      <c r="L896" s="80">
        <v>50</v>
      </c>
      <c r="M896" s="80"/>
      <c r="N896" s="80"/>
      <c r="O896" s="80" t="s">
        <v>218</v>
      </c>
      <c r="P896" s="80" t="s">
        <v>1178</v>
      </c>
      <c r="Q896" s="80">
        <v>0</v>
      </c>
      <c r="R896" s="80">
        <v>0</v>
      </c>
      <c r="S896" s="80"/>
      <c r="T896" s="80"/>
      <c r="U896" s="80"/>
      <c r="V896" s="80"/>
      <c r="W896" s="80" t="s">
        <v>1123</v>
      </c>
      <c r="X896" s="80">
        <v>1.5</v>
      </c>
      <c r="Y896" s="80" t="s">
        <v>1116</v>
      </c>
      <c r="Z896" s="80" t="s">
        <v>1125</v>
      </c>
      <c r="AA896" s="80" t="s">
        <v>1126</v>
      </c>
      <c r="AB896" s="80" t="s">
        <v>1127</v>
      </c>
      <c r="AC896" s="80" t="s">
        <v>1128</v>
      </c>
      <c r="AD896" s="80">
        <v>4</v>
      </c>
      <c r="AE896" s="80" t="s">
        <v>1330</v>
      </c>
      <c r="AF896" s="108"/>
    </row>
    <row r="897" spans="1:32" ht="15.75" hidden="1" thickBot="1" x14ac:dyDescent="0.3">
      <c r="A897" s="99" t="s">
        <v>1400</v>
      </c>
      <c r="B897" s="80" t="s">
        <v>439</v>
      </c>
      <c r="C897" s="80" t="s">
        <v>75</v>
      </c>
      <c r="D897" s="80" t="s">
        <v>440</v>
      </c>
      <c r="E897" s="80" t="s">
        <v>207</v>
      </c>
      <c r="F897" s="80"/>
      <c r="G897" s="80" t="s">
        <v>1407</v>
      </c>
      <c r="H897" s="80" t="s">
        <v>110</v>
      </c>
      <c r="I897" s="80">
        <v>37</v>
      </c>
      <c r="J897" s="77">
        <v>4</v>
      </c>
      <c r="K897" s="80">
        <v>40</v>
      </c>
      <c r="L897" s="80">
        <v>50</v>
      </c>
      <c r="M897" s="80"/>
      <c r="N897" s="80"/>
      <c r="O897" s="80" t="s">
        <v>218</v>
      </c>
      <c r="P897" s="80" t="s">
        <v>1178</v>
      </c>
      <c r="Q897" s="80">
        <v>0</v>
      </c>
      <c r="R897" s="80">
        <v>0</v>
      </c>
      <c r="S897" s="80"/>
      <c r="T897" s="80"/>
      <c r="U897" s="80"/>
      <c r="V897" s="80"/>
      <c r="W897" s="80" t="s">
        <v>1123</v>
      </c>
      <c r="X897" s="80">
        <v>1.5</v>
      </c>
      <c r="Y897" s="80" t="s">
        <v>1116</v>
      </c>
      <c r="Z897" s="80" t="s">
        <v>1125</v>
      </c>
      <c r="AA897" s="80" t="s">
        <v>1126</v>
      </c>
      <c r="AB897" s="80" t="s">
        <v>1127</v>
      </c>
      <c r="AC897" s="80" t="s">
        <v>1128</v>
      </c>
      <c r="AD897" s="80">
        <v>4</v>
      </c>
      <c r="AE897" s="80" t="s">
        <v>1330</v>
      </c>
      <c r="AF897" s="108"/>
    </row>
    <row r="898" spans="1:32" ht="15.75" hidden="1" thickBot="1" x14ac:dyDescent="0.3">
      <c r="A898" s="99" t="s">
        <v>1400</v>
      </c>
      <c r="B898" s="80" t="s">
        <v>439</v>
      </c>
      <c r="C898" s="80" t="s">
        <v>75</v>
      </c>
      <c r="D898" s="80" t="s">
        <v>440</v>
      </c>
      <c r="E898" s="80" t="s">
        <v>209</v>
      </c>
      <c r="F898" s="80"/>
      <c r="G898" s="80" t="s">
        <v>1408</v>
      </c>
      <c r="H898" s="80"/>
      <c r="I898" s="80">
        <v>37</v>
      </c>
      <c r="J898" s="77" t="e">
        <v>#N/A</v>
      </c>
      <c r="K898" s="80"/>
      <c r="L898" s="80"/>
      <c r="M898" s="80"/>
      <c r="N898" s="80"/>
      <c r="O898" s="80"/>
      <c r="P898" s="80" t="s">
        <v>1295</v>
      </c>
      <c r="Q898" s="80">
        <v>0</v>
      </c>
      <c r="R898" s="80">
        <v>0</v>
      </c>
      <c r="S898" s="80"/>
      <c r="T898" s="80"/>
      <c r="U898" s="80"/>
      <c r="V898" s="80"/>
      <c r="W898" s="80"/>
      <c r="X898" s="80">
        <v>0</v>
      </c>
      <c r="Y898" s="80" t="s">
        <v>1116</v>
      </c>
      <c r="Z898" s="80"/>
      <c r="AA898" s="80"/>
      <c r="AB898" s="80"/>
      <c r="AC898" s="80"/>
      <c r="AD898" s="80"/>
      <c r="AE898" s="80"/>
      <c r="AF898" s="108"/>
    </row>
    <row r="899" spans="1:32" ht="15.75" hidden="1" thickBot="1" x14ac:dyDescent="0.3">
      <c r="A899" s="99" t="s">
        <v>1400</v>
      </c>
      <c r="B899" s="80" t="s">
        <v>439</v>
      </c>
      <c r="C899" s="80" t="s">
        <v>75</v>
      </c>
      <c r="D899" s="80" t="s">
        <v>440</v>
      </c>
      <c r="E899" s="80" t="s">
        <v>211</v>
      </c>
      <c r="F899" s="80"/>
      <c r="G899" s="80" t="s">
        <v>1407</v>
      </c>
      <c r="H899" s="80" t="s">
        <v>110</v>
      </c>
      <c r="I899" s="80">
        <v>37</v>
      </c>
      <c r="J899" s="77">
        <v>4</v>
      </c>
      <c r="K899" s="80">
        <v>50</v>
      </c>
      <c r="L899" s="80">
        <v>20</v>
      </c>
      <c r="M899" s="80"/>
      <c r="N899" s="80"/>
      <c r="O899" s="80" t="s">
        <v>218</v>
      </c>
      <c r="P899" s="80" t="s">
        <v>1402</v>
      </c>
      <c r="Q899" s="80">
        <v>0</v>
      </c>
      <c r="R899" s="80">
        <v>0</v>
      </c>
      <c r="S899" s="80"/>
      <c r="T899" s="80"/>
      <c r="U899" s="80"/>
      <c r="V899" s="80"/>
      <c r="W899" s="80" t="s">
        <v>1123</v>
      </c>
      <c r="X899" s="80">
        <v>2</v>
      </c>
      <c r="Y899" s="80" t="s">
        <v>1116</v>
      </c>
      <c r="Z899" s="80" t="s">
        <v>1117</v>
      </c>
      <c r="AA899" s="80" t="s">
        <v>1118</v>
      </c>
      <c r="AB899" s="80" t="s">
        <v>1118</v>
      </c>
      <c r="AC899" s="80" t="s">
        <v>1118</v>
      </c>
      <c r="AD899" s="80">
        <v>4</v>
      </c>
      <c r="AE899" s="80" t="s">
        <v>1119</v>
      </c>
      <c r="AF899" s="108"/>
    </row>
    <row r="900" spans="1:32" ht="30.75" hidden="1" thickBot="1" x14ac:dyDescent="0.3">
      <c r="A900" s="99" t="s">
        <v>1400</v>
      </c>
      <c r="B900" s="80" t="s">
        <v>439</v>
      </c>
      <c r="C900" s="80" t="s">
        <v>75</v>
      </c>
      <c r="D900" s="80" t="s">
        <v>444</v>
      </c>
      <c r="E900" s="80" t="s">
        <v>107</v>
      </c>
      <c r="F900" s="80"/>
      <c r="G900" s="80" t="s">
        <v>445</v>
      </c>
      <c r="H900" s="80"/>
      <c r="I900" s="80">
        <v>37</v>
      </c>
      <c r="J900" s="77">
        <v>8</v>
      </c>
      <c r="K900" s="80">
        <v>100</v>
      </c>
      <c r="L900" s="80">
        <v>20</v>
      </c>
      <c r="M900" s="80"/>
      <c r="N900" s="80"/>
      <c r="O900" s="80" t="s">
        <v>218</v>
      </c>
      <c r="P900" s="80"/>
      <c r="Q900" s="80">
        <v>0</v>
      </c>
      <c r="R900" s="80">
        <v>2</v>
      </c>
      <c r="S900" s="80" t="s">
        <v>1123</v>
      </c>
      <c r="T900" s="80">
        <v>1</v>
      </c>
      <c r="U900" s="80"/>
      <c r="V900" s="80"/>
      <c r="W900" s="80" t="s">
        <v>1123</v>
      </c>
      <c r="X900" s="80">
        <v>8</v>
      </c>
      <c r="Y900" s="80" t="s">
        <v>1116</v>
      </c>
      <c r="Z900" s="80"/>
      <c r="AA900" s="80"/>
      <c r="AB900" s="80"/>
      <c r="AC900" s="80"/>
      <c r="AD900" s="80"/>
      <c r="AE900" s="80"/>
      <c r="AF900" s="108"/>
    </row>
    <row r="901" spans="1:32" ht="30.75" hidden="1" thickBot="1" x14ac:dyDescent="0.3">
      <c r="A901" s="99" t="s">
        <v>1400</v>
      </c>
      <c r="B901" s="80" t="s">
        <v>439</v>
      </c>
      <c r="C901" s="80" t="s">
        <v>75</v>
      </c>
      <c r="D901" s="80" t="s">
        <v>444</v>
      </c>
      <c r="E901" s="80" t="s">
        <v>108</v>
      </c>
      <c r="F901" s="80"/>
      <c r="G901" s="80" t="s">
        <v>445</v>
      </c>
      <c r="H901" s="80"/>
      <c r="I901" s="80">
        <v>37</v>
      </c>
      <c r="J901" s="77">
        <v>4</v>
      </c>
      <c r="K901" s="80">
        <v>80</v>
      </c>
      <c r="L901" s="80">
        <v>20</v>
      </c>
      <c r="M901" s="80"/>
      <c r="N901" s="80"/>
      <c r="O901" s="80" t="s">
        <v>218</v>
      </c>
      <c r="P901" s="80"/>
      <c r="Q901" s="80">
        <v>0</v>
      </c>
      <c r="R901" s="80">
        <v>2</v>
      </c>
      <c r="S901" s="80" t="s">
        <v>1123</v>
      </c>
      <c r="T901" s="80">
        <v>1</v>
      </c>
      <c r="U901" s="80"/>
      <c r="V901" s="80"/>
      <c r="W901" s="80" t="s">
        <v>1123</v>
      </c>
      <c r="X901" s="80">
        <v>6</v>
      </c>
      <c r="Y901" s="80" t="s">
        <v>1116</v>
      </c>
      <c r="Z901" s="80"/>
      <c r="AA901" s="80"/>
      <c r="AB901" s="80"/>
      <c r="AC901" s="80"/>
      <c r="AD901" s="80"/>
      <c r="AE901" s="80"/>
      <c r="AF901" s="108"/>
    </row>
    <row r="902" spans="1:32" ht="15.75" hidden="1" thickBot="1" x14ac:dyDescent="0.3">
      <c r="A902" s="99" t="s">
        <v>1400</v>
      </c>
      <c r="B902" s="80" t="s">
        <v>439</v>
      </c>
      <c r="C902" s="80" t="s">
        <v>75</v>
      </c>
      <c r="D902" s="80" t="s">
        <v>446</v>
      </c>
      <c r="E902" s="80" t="s">
        <v>73</v>
      </c>
      <c r="F902" s="80"/>
      <c r="G902" s="80" t="s">
        <v>447</v>
      </c>
      <c r="H902" s="80" t="s">
        <v>110</v>
      </c>
      <c r="I902" s="80">
        <v>37</v>
      </c>
      <c r="J902" s="77">
        <v>8</v>
      </c>
      <c r="K902" s="80">
        <v>50</v>
      </c>
      <c r="L902" s="80">
        <v>50</v>
      </c>
      <c r="M902" s="80"/>
      <c r="N902" s="80"/>
      <c r="O902" s="80" t="s">
        <v>218</v>
      </c>
      <c r="P902" s="80" t="s">
        <v>1295</v>
      </c>
      <c r="Q902" s="80">
        <v>0</v>
      </c>
      <c r="R902" s="80">
        <v>1</v>
      </c>
      <c r="S902" s="80" t="s">
        <v>1123</v>
      </c>
      <c r="T902" s="80">
        <v>1</v>
      </c>
      <c r="U902" s="80"/>
      <c r="V902" s="80"/>
      <c r="W902" s="80" t="s">
        <v>1123</v>
      </c>
      <c r="X902" s="80">
        <v>2</v>
      </c>
      <c r="Y902" s="80" t="s">
        <v>1116</v>
      </c>
      <c r="Z902" s="80" t="s">
        <v>1125</v>
      </c>
      <c r="AA902" s="80" t="s">
        <v>1126</v>
      </c>
      <c r="AB902" s="80" t="s">
        <v>1127</v>
      </c>
      <c r="AC902" s="80" t="s">
        <v>1128</v>
      </c>
      <c r="AD902" s="80">
        <v>8</v>
      </c>
      <c r="AE902" s="80" t="s">
        <v>1129</v>
      </c>
      <c r="AF902" s="108"/>
    </row>
    <row r="903" spans="1:32" ht="15.75" hidden="1" thickBot="1" x14ac:dyDescent="0.3">
      <c r="A903" s="99" t="s">
        <v>1400</v>
      </c>
      <c r="B903" s="80" t="s">
        <v>439</v>
      </c>
      <c r="C903" s="80" t="s">
        <v>75</v>
      </c>
      <c r="D903" s="80" t="s">
        <v>446</v>
      </c>
      <c r="E903" s="80" t="s">
        <v>83</v>
      </c>
      <c r="F903" s="80"/>
      <c r="G903" s="80" t="s">
        <v>448</v>
      </c>
      <c r="H903" s="80" t="s">
        <v>110</v>
      </c>
      <c r="I903" s="80">
        <v>37</v>
      </c>
      <c r="J903" s="77">
        <v>8</v>
      </c>
      <c r="K903" s="80">
        <v>50</v>
      </c>
      <c r="L903" s="80">
        <v>50</v>
      </c>
      <c r="M903" s="80"/>
      <c r="N903" s="80"/>
      <c r="O903" s="80" t="s">
        <v>218</v>
      </c>
      <c r="P903" s="80" t="s">
        <v>1295</v>
      </c>
      <c r="Q903" s="80">
        <v>0</v>
      </c>
      <c r="R903" s="80">
        <v>1</v>
      </c>
      <c r="S903" s="80" t="s">
        <v>1123</v>
      </c>
      <c r="T903" s="80">
        <v>1</v>
      </c>
      <c r="U903" s="80"/>
      <c r="V903" s="80"/>
      <c r="W903" s="80" t="s">
        <v>1123</v>
      </c>
      <c r="X903" s="80">
        <v>2</v>
      </c>
      <c r="Y903" s="80" t="s">
        <v>1116</v>
      </c>
      <c r="Z903" s="80" t="s">
        <v>1125</v>
      </c>
      <c r="AA903" s="80" t="s">
        <v>1126</v>
      </c>
      <c r="AB903" s="80" t="s">
        <v>1127</v>
      </c>
      <c r="AC903" s="80" t="s">
        <v>1128</v>
      </c>
      <c r="AD903" s="80">
        <v>8</v>
      </c>
      <c r="AE903" s="80" t="s">
        <v>1129</v>
      </c>
      <c r="AF903" s="108"/>
    </row>
    <row r="904" spans="1:32" ht="15.75" hidden="1" thickBot="1" x14ac:dyDescent="0.3">
      <c r="A904" s="99" t="s">
        <v>1400</v>
      </c>
      <c r="B904" s="80" t="s">
        <v>439</v>
      </c>
      <c r="C904" s="80" t="s">
        <v>75</v>
      </c>
      <c r="D904" s="80" t="s">
        <v>446</v>
      </c>
      <c r="E904" s="80" t="s">
        <v>75</v>
      </c>
      <c r="F904" s="80"/>
      <c r="G904" s="80" t="s">
        <v>92</v>
      </c>
      <c r="H904" s="80" t="s">
        <v>110</v>
      </c>
      <c r="I904" s="80">
        <v>37</v>
      </c>
      <c r="J904" s="77">
        <v>16</v>
      </c>
      <c r="K904" s="80">
        <v>300</v>
      </c>
      <c r="L904" s="80">
        <v>50</v>
      </c>
      <c r="M904" s="80"/>
      <c r="N904" s="80"/>
      <c r="O904" s="80" t="s">
        <v>218</v>
      </c>
      <c r="P904" s="80" t="s">
        <v>1295</v>
      </c>
      <c r="Q904" s="80">
        <v>0</v>
      </c>
      <c r="R904" s="80">
        <v>1</v>
      </c>
      <c r="S904" s="80" t="s">
        <v>1123</v>
      </c>
      <c r="T904" s="80">
        <v>1</v>
      </c>
      <c r="U904" s="80"/>
      <c r="V904" s="80"/>
      <c r="W904" s="80" t="s">
        <v>1123</v>
      </c>
      <c r="X904" s="80">
        <v>12</v>
      </c>
      <c r="Y904" s="80" t="s">
        <v>1116</v>
      </c>
      <c r="Z904" s="80" t="s">
        <v>1125</v>
      </c>
      <c r="AA904" s="80" t="s">
        <v>1126</v>
      </c>
      <c r="AB904" s="80" t="s">
        <v>1127</v>
      </c>
      <c r="AC904" s="80" t="s">
        <v>1128</v>
      </c>
      <c r="AD904" s="80">
        <v>16</v>
      </c>
      <c r="AE904" s="80" t="s">
        <v>1319</v>
      </c>
      <c r="AF904" s="108"/>
    </row>
    <row r="905" spans="1:32" ht="15.75" hidden="1" thickBot="1" x14ac:dyDescent="0.3">
      <c r="A905" s="99" t="s">
        <v>1400</v>
      </c>
      <c r="B905" s="80" t="s">
        <v>439</v>
      </c>
      <c r="C905" s="80" t="s">
        <v>75</v>
      </c>
      <c r="D905" s="80" t="s">
        <v>446</v>
      </c>
      <c r="E905" s="80" t="s">
        <v>70</v>
      </c>
      <c r="F905" s="80"/>
      <c r="G905" s="80" t="s">
        <v>393</v>
      </c>
      <c r="H905" s="80" t="s">
        <v>110</v>
      </c>
      <c r="I905" s="80">
        <v>37</v>
      </c>
      <c r="J905" s="77">
        <v>4</v>
      </c>
      <c r="K905" s="80">
        <v>50</v>
      </c>
      <c r="L905" s="80">
        <v>20</v>
      </c>
      <c r="M905" s="80"/>
      <c r="N905" s="80"/>
      <c r="O905" s="80" t="s">
        <v>218</v>
      </c>
      <c r="P905" s="80" t="s">
        <v>1402</v>
      </c>
      <c r="Q905" s="80">
        <v>0</v>
      </c>
      <c r="R905" s="80">
        <v>2</v>
      </c>
      <c r="S905" s="80" t="s">
        <v>1123</v>
      </c>
      <c r="T905" s="80">
        <v>1</v>
      </c>
      <c r="U905" s="80"/>
      <c r="V905" s="80"/>
      <c r="W905" s="80" t="s">
        <v>1123</v>
      </c>
      <c r="X905" s="80">
        <v>4</v>
      </c>
      <c r="Y905" s="80" t="s">
        <v>1116</v>
      </c>
      <c r="Z905" s="80" t="s">
        <v>1117</v>
      </c>
      <c r="AA905" s="80" t="s">
        <v>1118</v>
      </c>
      <c r="AB905" s="80" t="s">
        <v>1118</v>
      </c>
      <c r="AC905" s="80" t="s">
        <v>1118</v>
      </c>
      <c r="AD905" s="80">
        <v>4</v>
      </c>
      <c r="AE905" s="80" t="s">
        <v>1119</v>
      </c>
      <c r="AF905" s="108"/>
    </row>
    <row r="906" spans="1:32" ht="30.75" hidden="1" thickBot="1" x14ac:dyDescent="0.3">
      <c r="A906" s="99" t="s">
        <v>1400</v>
      </c>
      <c r="B906" s="80" t="s">
        <v>439</v>
      </c>
      <c r="C906" s="80" t="s">
        <v>75</v>
      </c>
      <c r="D906" s="80" t="s">
        <v>446</v>
      </c>
      <c r="E906" s="80" t="s">
        <v>76</v>
      </c>
      <c r="F906" s="80"/>
      <c r="G906" s="80" t="s">
        <v>1409</v>
      </c>
      <c r="H906" s="80" t="s">
        <v>110</v>
      </c>
      <c r="I906" s="80">
        <v>37</v>
      </c>
      <c r="J906" s="77" t="e">
        <v>#N/A</v>
      </c>
      <c r="K906" s="80" t="s">
        <v>1403</v>
      </c>
      <c r="L906" s="80"/>
      <c r="M906" s="80"/>
      <c r="N906" s="80"/>
      <c r="O906" s="80"/>
      <c r="P906" s="80"/>
      <c r="Q906" s="80">
        <v>0</v>
      </c>
      <c r="R906" s="80">
        <v>0</v>
      </c>
      <c r="S906" s="80"/>
      <c r="T906" s="80"/>
      <c r="U906" s="80"/>
      <c r="V906" s="80"/>
      <c r="W906" s="80" t="s">
        <v>1123</v>
      </c>
      <c r="X906" s="80" t="s">
        <v>1291</v>
      </c>
      <c r="Y906" s="80" t="s">
        <v>1116</v>
      </c>
      <c r="Z906" s="80"/>
      <c r="AA906" s="80"/>
      <c r="AB906" s="80"/>
      <c r="AC906" s="80"/>
      <c r="AD906" s="80"/>
      <c r="AE906" s="80"/>
      <c r="AF906" s="108"/>
    </row>
    <row r="907" spans="1:32" ht="15.75" hidden="1" thickBot="1" x14ac:dyDescent="0.3">
      <c r="A907" s="99" t="s">
        <v>1400</v>
      </c>
      <c r="B907" s="80" t="s">
        <v>439</v>
      </c>
      <c r="C907" s="80" t="s">
        <v>75</v>
      </c>
      <c r="D907" s="80" t="s">
        <v>446</v>
      </c>
      <c r="E907" s="80" t="s">
        <v>81</v>
      </c>
      <c r="F907" s="80"/>
      <c r="G907" s="80" t="s">
        <v>448</v>
      </c>
      <c r="H907" s="80" t="s">
        <v>110</v>
      </c>
      <c r="I907" s="80">
        <v>37</v>
      </c>
      <c r="J907" s="77">
        <v>8</v>
      </c>
      <c r="K907" s="80">
        <v>50</v>
      </c>
      <c r="L907" s="80">
        <v>50</v>
      </c>
      <c r="M907" s="80"/>
      <c r="N907" s="80"/>
      <c r="O907" s="80" t="s">
        <v>218</v>
      </c>
      <c r="P907" s="80" t="s">
        <v>1232</v>
      </c>
      <c r="Q907" s="80">
        <v>0</v>
      </c>
      <c r="R907" s="80">
        <v>1</v>
      </c>
      <c r="S907" s="80" t="s">
        <v>1123</v>
      </c>
      <c r="T907" s="80">
        <v>1</v>
      </c>
      <c r="U907" s="80"/>
      <c r="V907" s="80" t="s">
        <v>76</v>
      </c>
      <c r="W907" s="80" t="s">
        <v>1123</v>
      </c>
      <c r="X907" s="80">
        <v>2</v>
      </c>
      <c r="Y907" s="80" t="s">
        <v>1116</v>
      </c>
      <c r="Z907" s="80" t="s">
        <v>1117</v>
      </c>
      <c r="AA907" s="80" t="s">
        <v>1118</v>
      </c>
      <c r="AB907" s="80" t="s">
        <v>1118</v>
      </c>
      <c r="AC907" s="80" t="s">
        <v>1118</v>
      </c>
      <c r="AD907" s="80">
        <v>8</v>
      </c>
      <c r="AE907" s="80" t="s">
        <v>1119</v>
      </c>
      <c r="AF907" s="108"/>
    </row>
    <row r="908" spans="1:32" ht="15.75" hidden="1" thickBot="1" x14ac:dyDescent="0.3">
      <c r="A908" s="99" t="s">
        <v>1400</v>
      </c>
      <c r="B908" s="80" t="s">
        <v>439</v>
      </c>
      <c r="C908" s="80" t="s">
        <v>75</v>
      </c>
      <c r="D908" s="80" t="s">
        <v>446</v>
      </c>
      <c r="E908" s="80" t="s">
        <v>82</v>
      </c>
      <c r="F908" s="80"/>
      <c r="G908" s="80" t="s">
        <v>447</v>
      </c>
      <c r="H908" s="80"/>
      <c r="I908" s="80">
        <v>37</v>
      </c>
      <c r="J908" s="77">
        <v>4</v>
      </c>
      <c r="K908" s="80">
        <v>50</v>
      </c>
      <c r="L908" s="80">
        <v>20</v>
      </c>
      <c r="M908" s="80"/>
      <c r="N908" s="80"/>
      <c r="O908" s="80" t="s">
        <v>218</v>
      </c>
      <c r="P908" s="80" t="s">
        <v>1232</v>
      </c>
      <c r="Q908" s="80">
        <v>0</v>
      </c>
      <c r="R908" s="80">
        <v>1</v>
      </c>
      <c r="S908" s="80" t="s">
        <v>1123</v>
      </c>
      <c r="T908" s="80">
        <v>1</v>
      </c>
      <c r="U908" s="80"/>
      <c r="V908" s="80" t="s">
        <v>76</v>
      </c>
      <c r="W908" s="80" t="s">
        <v>1123</v>
      </c>
      <c r="X908" s="80">
        <v>2</v>
      </c>
      <c r="Y908" s="80" t="s">
        <v>1116</v>
      </c>
      <c r="Z908" s="80" t="s">
        <v>1117</v>
      </c>
      <c r="AA908" s="80" t="s">
        <v>1118</v>
      </c>
      <c r="AB908" s="80" t="s">
        <v>1118</v>
      </c>
      <c r="AC908" s="80" t="s">
        <v>1118</v>
      </c>
      <c r="AD908" s="80">
        <v>4</v>
      </c>
      <c r="AE908" s="80" t="s">
        <v>1119</v>
      </c>
      <c r="AF908" s="108"/>
    </row>
    <row r="909" spans="1:32" ht="15.75" hidden="1" thickBot="1" x14ac:dyDescent="0.3">
      <c r="A909" s="99" t="s">
        <v>1400</v>
      </c>
      <c r="B909" s="80" t="s">
        <v>439</v>
      </c>
      <c r="C909" s="80" t="s">
        <v>75</v>
      </c>
      <c r="D909" s="80" t="s">
        <v>446</v>
      </c>
      <c r="E909" s="80" t="s">
        <v>112</v>
      </c>
      <c r="F909" s="80"/>
      <c r="G909" s="80" t="s">
        <v>449</v>
      </c>
      <c r="H909" s="80" t="s">
        <v>110</v>
      </c>
      <c r="I909" s="80">
        <v>37</v>
      </c>
      <c r="J909" s="77">
        <v>4</v>
      </c>
      <c r="K909" s="80">
        <v>50</v>
      </c>
      <c r="L909" s="80">
        <v>20</v>
      </c>
      <c r="M909" s="80"/>
      <c r="N909" s="80"/>
      <c r="O909" s="80" t="s">
        <v>218</v>
      </c>
      <c r="P909" s="80" t="s">
        <v>1232</v>
      </c>
      <c r="Q909" s="80">
        <v>0</v>
      </c>
      <c r="R909" s="80">
        <v>2</v>
      </c>
      <c r="S909" s="80" t="s">
        <v>1123</v>
      </c>
      <c r="T909" s="80">
        <v>2</v>
      </c>
      <c r="U909" s="80"/>
      <c r="V909" s="80" t="s">
        <v>76</v>
      </c>
      <c r="W909" s="80" t="s">
        <v>1123</v>
      </c>
      <c r="X909" s="80">
        <v>4</v>
      </c>
      <c r="Y909" s="80" t="s">
        <v>1116</v>
      </c>
      <c r="Z909" s="80" t="s">
        <v>1117</v>
      </c>
      <c r="AA909" s="80" t="s">
        <v>1118</v>
      </c>
      <c r="AB909" s="80" t="s">
        <v>1118</v>
      </c>
      <c r="AC909" s="80" t="s">
        <v>1118</v>
      </c>
      <c r="AD909" s="80">
        <v>4</v>
      </c>
      <c r="AE909" s="80" t="s">
        <v>1119</v>
      </c>
      <c r="AF909" s="108"/>
    </row>
    <row r="910" spans="1:32" ht="15.75" hidden="1" thickBot="1" x14ac:dyDescent="0.3">
      <c r="A910" s="99" t="s">
        <v>1400</v>
      </c>
      <c r="B910" s="80" t="s">
        <v>439</v>
      </c>
      <c r="C910" s="80" t="s">
        <v>75</v>
      </c>
      <c r="D910" s="80" t="s">
        <v>446</v>
      </c>
      <c r="E910" s="80" t="s">
        <v>105</v>
      </c>
      <c r="F910" s="80"/>
      <c r="G910" s="80" t="s">
        <v>175</v>
      </c>
      <c r="H910" s="80"/>
      <c r="I910" s="80">
        <v>37</v>
      </c>
      <c r="J910" s="77">
        <v>8</v>
      </c>
      <c r="K910" s="80">
        <v>150</v>
      </c>
      <c r="L910" s="80">
        <v>20</v>
      </c>
      <c r="M910" s="80"/>
      <c r="N910" s="80"/>
      <c r="O910" s="80" t="s">
        <v>218</v>
      </c>
      <c r="P910" s="80" t="s">
        <v>1402</v>
      </c>
      <c r="Q910" s="80">
        <v>0</v>
      </c>
      <c r="R910" s="80">
        <v>1</v>
      </c>
      <c r="S910" s="80" t="s">
        <v>1123</v>
      </c>
      <c r="T910" s="80">
        <v>1</v>
      </c>
      <c r="U910" s="80"/>
      <c r="V910" s="80"/>
      <c r="W910" s="80" t="s">
        <v>1123</v>
      </c>
      <c r="X910" s="80">
        <v>6</v>
      </c>
      <c r="Y910" s="80" t="s">
        <v>1116</v>
      </c>
      <c r="Z910" s="80" t="s">
        <v>1117</v>
      </c>
      <c r="AA910" s="80" t="s">
        <v>1118</v>
      </c>
      <c r="AB910" s="80" t="s">
        <v>1118</v>
      </c>
      <c r="AC910" s="80" t="s">
        <v>1118</v>
      </c>
      <c r="AD910" s="80">
        <v>8</v>
      </c>
      <c r="AE910" s="80" t="s">
        <v>1119</v>
      </c>
      <c r="AF910" s="108"/>
    </row>
    <row r="911" spans="1:32" ht="15.75" hidden="1" thickBot="1" x14ac:dyDescent="0.3">
      <c r="A911" s="99" t="s">
        <v>1400</v>
      </c>
      <c r="B911" s="80" t="s">
        <v>439</v>
      </c>
      <c r="C911" s="80" t="s">
        <v>75</v>
      </c>
      <c r="D911" s="80" t="s">
        <v>446</v>
      </c>
      <c r="E911" s="80" t="s">
        <v>106</v>
      </c>
      <c r="F911" s="80"/>
      <c r="G911" s="80" t="s">
        <v>175</v>
      </c>
      <c r="H911" s="80"/>
      <c r="I911" s="80">
        <v>37</v>
      </c>
      <c r="J911" s="77">
        <v>4</v>
      </c>
      <c r="K911" s="80">
        <v>50</v>
      </c>
      <c r="L911" s="80">
        <v>20</v>
      </c>
      <c r="M911" s="80"/>
      <c r="N911" s="80"/>
      <c r="O911" s="80" t="s">
        <v>218</v>
      </c>
      <c r="P911" s="80" t="s">
        <v>1402</v>
      </c>
      <c r="Q911" s="80">
        <v>0</v>
      </c>
      <c r="R911" s="80">
        <v>1</v>
      </c>
      <c r="S911" s="80" t="s">
        <v>1123</v>
      </c>
      <c r="T911" s="80">
        <v>1</v>
      </c>
      <c r="U911" s="80"/>
      <c r="V911" s="80"/>
      <c r="W911" s="80" t="s">
        <v>1123</v>
      </c>
      <c r="X911" s="80">
        <v>2</v>
      </c>
      <c r="Y911" s="80" t="s">
        <v>1116</v>
      </c>
      <c r="Z911" s="80" t="s">
        <v>1117</v>
      </c>
      <c r="AA911" s="80" t="s">
        <v>1118</v>
      </c>
      <c r="AB911" s="80" t="s">
        <v>1118</v>
      </c>
      <c r="AC911" s="80" t="s">
        <v>1118</v>
      </c>
      <c r="AD911" s="80">
        <v>4</v>
      </c>
      <c r="AE911" s="80" t="s">
        <v>1119</v>
      </c>
      <c r="AF911" s="108"/>
    </row>
    <row r="912" spans="1:32" ht="30.75" hidden="1" thickBot="1" x14ac:dyDescent="0.3">
      <c r="A912" s="99" t="s">
        <v>1400</v>
      </c>
      <c r="B912" s="80" t="s">
        <v>439</v>
      </c>
      <c r="C912" s="80" t="s">
        <v>75</v>
      </c>
      <c r="D912" s="80" t="s">
        <v>446</v>
      </c>
      <c r="E912" s="80" t="s">
        <v>109</v>
      </c>
      <c r="F912" s="80"/>
      <c r="G912" s="80" t="s">
        <v>1385</v>
      </c>
      <c r="H912" s="80" t="s">
        <v>110</v>
      </c>
      <c r="I912" s="80">
        <v>37</v>
      </c>
      <c r="J912" s="77" t="e">
        <v>#N/A</v>
      </c>
      <c r="K912" s="80" t="s">
        <v>1403</v>
      </c>
      <c r="L912" s="80"/>
      <c r="M912" s="80"/>
      <c r="N912" s="80"/>
      <c r="O912" s="80"/>
      <c r="P912" s="80" t="s">
        <v>1402</v>
      </c>
      <c r="Q912" s="80">
        <v>0</v>
      </c>
      <c r="R912" s="80">
        <v>0</v>
      </c>
      <c r="S912" s="80"/>
      <c r="T912" s="80"/>
      <c r="U912" s="80"/>
      <c r="V912" s="80" t="s">
        <v>76</v>
      </c>
      <c r="W912" s="80" t="s">
        <v>1123</v>
      </c>
      <c r="X912" s="80" t="s">
        <v>1291</v>
      </c>
      <c r="Y912" s="80" t="s">
        <v>1116</v>
      </c>
      <c r="Z912" s="80"/>
      <c r="AA912" s="80"/>
      <c r="AB912" s="80"/>
      <c r="AC912" s="80"/>
      <c r="AD912" s="80"/>
      <c r="AE912" s="80"/>
      <c r="AF912" s="108"/>
    </row>
    <row r="913" spans="1:32" ht="15.75" hidden="1" thickBot="1" x14ac:dyDescent="0.3">
      <c r="A913" s="99" t="s">
        <v>1400</v>
      </c>
      <c r="B913" s="80" t="s">
        <v>439</v>
      </c>
      <c r="C913" s="80" t="s">
        <v>75</v>
      </c>
      <c r="D913" s="80" t="s">
        <v>446</v>
      </c>
      <c r="E913" s="80" t="s">
        <v>111</v>
      </c>
      <c r="F913" s="80"/>
      <c r="G913" s="80" t="s">
        <v>175</v>
      </c>
      <c r="H913" s="80"/>
      <c r="I913" s="80">
        <v>37</v>
      </c>
      <c r="J913" s="77">
        <v>12</v>
      </c>
      <c r="K913" s="80">
        <v>200</v>
      </c>
      <c r="L913" s="80">
        <v>50</v>
      </c>
      <c r="M913" s="80"/>
      <c r="N913" s="80"/>
      <c r="O913" s="80" t="s">
        <v>218</v>
      </c>
      <c r="P913" s="80" t="s">
        <v>1402</v>
      </c>
      <c r="Q913" s="80">
        <v>0</v>
      </c>
      <c r="R913" s="80">
        <v>1</v>
      </c>
      <c r="S913" s="80" t="s">
        <v>1123</v>
      </c>
      <c r="T913" s="80">
        <v>1</v>
      </c>
      <c r="U913" s="80"/>
      <c r="V913" s="80"/>
      <c r="W913" s="80" t="s">
        <v>1123</v>
      </c>
      <c r="X913" s="80">
        <v>8</v>
      </c>
      <c r="Y913" s="80" t="s">
        <v>1116</v>
      </c>
      <c r="Z913" s="80" t="s">
        <v>1117</v>
      </c>
      <c r="AA913" s="80" t="s">
        <v>1118</v>
      </c>
      <c r="AB913" s="80" t="s">
        <v>1118</v>
      </c>
      <c r="AC913" s="80" t="s">
        <v>1118</v>
      </c>
      <c r="AD913" s="80">
        <v>12</v>
      </c>
      <c r="AE913" s="80" t="s">
        <v>1119</v>
      </c>
      <c r="AF913" s="108"/>
    </row>
    <row r="914" spans="1:32" ht="15.75" hidden="1" thickBot="1" x14ac:dyDescent="0.3">
      <c r="A914" s="99" t="s">
        <v>1400</v>
      </c>
      <c r="B914" s="80" t="s">
        <v>439</v>
      </c>
      <c r="C914" s="80" t="s">
        <v>75</v>
      </c>
      <c r="D914" s="80" t="s">
        <v>446</v>
      </c>
      <c r="E914" s="80" t="s">
        <v>113</v>
      </c>
      <c r="F914" s="80"/>
      <c r="G914" s="80" t="s">
        <v>175</v>
      </c>
      <c r="H914" s="80"/>
      <c r="I914" s="80">
        <v>37</v>
      </c>
      <c r="J914" s="77">
        <v>12</v>
      </c>
      <c r="K914" s="80">
        <v>300</v>
      </c>
      <c r="L914" s="80">
        <v>20</v>
      </c>
      <c r="M914" s="80"/>
      <c r="N914" s="80"/>
      <c r="O914" s="80" t="s">
        <v>218</v>
      </c>
      <c r="P914" s="80" t="s">
        <v>1402</v>
      </c>
      <c r="Q914" s="80">
        <v>0</v>
      </c>
      <c r="R914" s="80">
        <v>1</v>
      </c>
      <c r="S914" s="80" t="s">
        <v>1123</v>
      </c>
      <c r="T914" s="80">
        <v>1</v>
      </c>
      <c r="U914" s="80"/>
      <c r="V914" s="80"/>
      <c r="W914" s="80" t="s">
        <v>1123</v>
      </c>
      <c r="X914" s="80">
        <v>12</v>
      </c>
      <c r="Y914" s="80" t="s">
        <v>1116</v>
      </c>
      <c r="Z914" s="80" t="s">
        <v>1117</v>
      </c>
      <c r="AA914" s="80" t="s">
        <v>1118</v>
      </c>
      <c r="AB914" s="80" t="s">
        <v>1118</v>
      </c>
      <c r="AC914" s="80" t="s">
        <v>1118</v>
      </c>
      <c r="AD914" s="80">
        <v>12</v>
      </c>
      <c r="AE914" s="80" t="s">
        <v>1119</v>
      </c>
      <c r="AF914" s="108"/>
    </row>
    <row r="915" spans="1:32" ht="15.75" hidden="1" thickBot="1" x14ac:dyDescent="0.3">
      <c r="A915" s="99" t="s">
        <v>1400</v>
      </c>
      <c r="B915" s="80" t="s">
        <v>439</v>
      </c>
      <c r="C915" s="80" t="s">
        <v>75</v>
      </c>
      <c r="D915" s="80" t="s">
        <v>446</v>
      </c>
      <c r="E915" s="80" t="s">
        <v>42</v>
      </c>
      <c r="F915" s="80"/>
      <c r="G915" s="80" t="s">
        <v>1331</v>
      </c>
      <c r="H915" s="80"/>
      <c r="I915" s="80">
        <v>37</v>
      </c>
      <c r="J915" s="77" t="e">
        <v>#N/A</v>
      </c>
      <c r="K915" s="80"/>
      <c r="L915" s="80"/>
      <c r="M915" s="80"/>
      <c r="N915" s="80"/>
      <c r="O915" s="80"/>
      <c r="P915" s="80"/>
      <c r="Q915" s="80">
        <v>0</v>
      </c>
      <c r="R915" s="80">
        <v>0</v>
      </c>
      <c r="S915" s="80"/>
      <c r="T915" s="80"/>
      <c r="U915" s="80"/>
      <c r="V915" s="80"/>
      <c r="W915" s="80"/>
      <c r="X915" s="80">
        <v>0</v>
      </c>
      <c r="Y915" s="80" t="s">
        <v>1116</v>
      </c>
      <c r="Z915" s="80"/>
      <c r="AA915" s="80"/>
      <c r="AB915" s="80"/>
      <c r="AC915" s="80"/>
      <c r="AD915" s="80"/>
      <c r="AE915" s="80"/>
      <c r="AF915" s="108"/>
    </row>
    <row r="916" spans="1:32" ht="30.75" hidden="1" thickBot="1" x14ac:dyDescent="0.3">
      <c r="A916" s="99" t="s">
        <v>1400</v>
      </c>
      <c r="B916" s="80" t="s">
        <v>439</v>
      </c>
      <c r="C916" s="80" t="s">
        <v>75</v>
      </c>
      <c r="D916" s="80" t="s">
        <v>446</v>
      </c>
      <c r="E916" s="80" t="s">
        <v>194</v>
      </c>
      <c r="F916" s="80"/>
      <c r="G916" s="80" t="s">
        <v>450</v>
      </c>
      <c r="H916" s="80" t="s">
        <v>110</v>
      </c>
      <c r="I916" s="80">
        <v>37</v>
      </c>
      <c r="J916" s="77">
        <v>4</v>
      </c>
      <c r="K916" s="80">
        <v>40</v>
      </c>
      <c r="L916" s="80">
        <v>20</v>
      </c>
      <c r="M916" s="80"/>
      <c r="N916" s="80"/>
      <c r="O916" s="80" t="s">
        <v>218</v>
      </c>
      <c r="P916" s="80" t="s">
        <v>1178</v>
      </c>
      <c r="Q916" s="80">
        <v>0</v>
      </c>
      <c r="R916" s="80">
        <v>2</v>
      </c>
      <c r="S916" s="80" t="s">
        <v>1123</v>
      </c>
      <c r="T916" s="80">
        <v>1</v>
      </c>
      <c r="U916" s="80"/>
      <c r="V916" s="80"/>
      <c r="W916" s="80" t="s">
        <v>1123</v>
      </c>
      <c r="X916" s="80">
        <v>3</v>
      </c>
      <c r="Y916" s="80" t="s">
        <v>1116</v>
      </c>
      <c r="Z916" s="80" t="s">
        <v>1179</v>
      </c>
      <c r="AA916" s="80" t="s">
        <v>1118</v>
      </c>
      <c r="AB916" s="80" t="s">
        <v>1118</v>
      </c>
      <c r="AC916" s="80" t="s">
        <v>1118</v>
      </c>
      <c r="AD916" s="80">
        <v>4</v>
      </c>
      <c r="AE916" s="80" t="s">
        <v>1119</v>
      </c>
      <c r="AF916" s="108"/>
    </row>
    <row r="917" spans="1:32" ht="15.75" hidden="1" thickBot="1" x14ac:dyDescent="0.3">
      <c r="A917" s="99" t="s">
        <v>1400</v>
      </c>
      <c r="B917" s="80" t="s">
        <v>439</v>
      </c>
      <c r="C917" s="80" t="s">
        <v>75</v>
      </c>
      <c r="D917" s="80" t="s">
        <v>446</v>
      </c>
      <c r="E917" s="80" t="s">
        <v>93</v>
      </c>
      <c r="F917" s="80"/>
      <c r="G917" s="80" t="s">
        <v>449</v>
      </c>
      <c r="H917" s="80" t="s">
        <v>110</v>
      </c>
      <c r="I917" s="80">
        <v>37</v>
      </c>
      <c r="J917" s="77">
        <v>4</v>
      </c>
      <c r="K917" s="80">
        <v>40</v>
      </c>
      <c r="L917" s="80">
        <v>50</v>
      </c>
      <c r="M917" s="80"/>
      <c r="N917" s="80"/>
      <c r="O917" s="80" t="s">
        <v>218</v>
      </c>
      <c r="P917" s="80" t="s">
        <v>1178</v>
      </c>
      <c r="Q917" s="80">
        <v>0</v>
      </c>
      <c r="R917" s="80">
        <v>2</v>
      </c>
      <c r="S917" s="80" t="s">
        <v>1123</v>
      </c>
      <c r="T917" s="80">
        <v>1</v>
      </c>
      <c r="U917" s="80"/>
      <c r="V917" s="80"/>
      <c r="W917" s="80" t="s">
        <v>1123</v>
      </c>
      <c r="X917" s="80">
        <v>3</v>
      </c>
      <c r="Y917" s="80" t="s">
        <v>1116</v>
      </c>
      <c r="Z917" s="80" t="s">
        <v>1125</v>
      </c>
      <c r="AA917" s="80" t="s">
        <v>1126</v>
      </c>
      <c r="AB917" s="80" t="s">
        <v>1127</v>
      </c>
      <c r="AC917" s="80" t="s">
        <v>1128</v>
      </c>
      <c r="AD917" s="80">
        <v>4</v>
      </c>
      <c r="AE917" s="80" t="s">
        <v>1330</v>
      </c>
      <c r="AF917" s="108"/>
    </row>
    <row r="918" spans="1:32" ht="15.75" hidden="1" thickBot="1" x14ac:dyDescent="0.3">
      <c r="A918" s="99" t="s">
        <v>1400</v>
      </c>
      <c r="B918" s="80" t="s">
        <v>439</v>
      </c>
      <c r="C918" s="80" t="s">
        <v>75</v>
      </c>
      <c r="D918" s="80" t="s">
        <v>446</v>
      </c>
      <c r="E918" s="80" t="s">
        <v>207</v>
      </c>
      <c r="F918" s="80"/>
      <c r="G918" s="80" t="s">
        <v>449</v>
      </c>
      <c r="H918" s="80" t="s">
        <v>110</v>
      </c>
      <c r="I918" s="80">
        <v>37</v>
      </c>
      <c r="J918" s="77">
        <v>4</v>
      </c>
      <c r="K918" s="80">
        <v>40</v>
      </c>
      <c r="L918" s="80">
        <v>50</v>
      </c>
      <c r="M918" s="80"/>
      <c r="N918" s="80"/>
      <c r="O918" s="80" t="s">
        <v>218</v>
      </c>
      <c r="P918" s="80" t="s">
        <v>1178</v>
      </c>
      <c r="Q918" s="80">
        <v>0</v>
      </c>
      <c r="R918" s="80">
        <v>2</v>
      </c>
      <c r="S918" s="80" t="s">
        <v>1123</v>
      </c>
      <c r="T918" s="80">
        <v>1</v>
      </c>
      <c r="U918" s="80"/>
      <c r="V918" s="80"/>
      <c r="W918" s="80" t="s">
        <v>1123</v>
      </c>
      <c r="X918" s="80">
        <v>3</v>
      </c>
      <c r="Y918" s="80" t="s">
        <v>1116</v>
      </c>
      <c r="Z918" s="80" t="s">
        <v>1125</v>
      </c>
      <c r="AA918" s="80" t="s">
        <v>1126</v>
      </c>
      <c r="AB918" s="80" t="s">
        <v>1127</v>
      </c>
      <c r="AC918" s="80" t="s">
        <v>1128</v>
      </c>
      <c r="AD918" s="80">
        <v>4</v>
      </c>
      <c r="AE918" s="80" t="s">
        <v>1330</v>
      </c>
      <c r="AF918" s="108"/>
    </row>
    <row r="919" spans="1:32" ht="15.75" hidden="1" thickBot="1" x14ac:dyDescent="0.3">
      <c r="A919" s="100" t="s">
        <v>1400</v>
      </c>
      <c r="B919" s="81" t="s">
        <v>439</v>
      </c>
      <c r="C919" s="81" t="s">
        <v>75</v>
      </c>
      <c r="D919" s="81" t="s">
        <v>446</v>
      </c>
      <c r="E919" s="81" t="s">
        <v>211</v>
      </c>
      <c r="F919" s="81"/>
      <c r="G919" s="81" t="s">
        <v>449</v>
      </c>
      <c r="H919" s="81" t="s">
        <v>110</v>
      </c>
      <c r="I919" s="81">
        <v>37</v>
      </c>
      <c r="J919" s="77">
        <v>4</v>
      </c>
      <c r="K919" s="81">
        <v>50</v>
      </c>
      <c r="L919" s="81">
        <v>20</v>
      </c>
      <c r="M919" s="81"/>
      <c r="N919" s="81"/>
      <c r="O919" s="81" t="s">
        <v>218</v>
      </c>
      <c r="P919" s="81" t="s">
        <v>1402</v>
      </c>
      <c r="Q919" s="81">
        <v>0</v>
      </c>
      <c r="R919" s="81">
        <v>2</v>
      </c>
      <c r="S919" s="81" t="s">
        <v>1123</v>
      </c>
      <c r="T919" s="81">
        <v>1</v>
      </c>
      <c r="U919" s="81"/>
      <c r="V919" s="81"/>
      <c r="W919" s="81" t="s">
        <v>1123</v>
      </c>
      <c r="X919" s="81">
        <v>4</v>
      </c>
      <c r="Y919" s="81" t="s">
        <v>1116</v>
      </c>
      <c r="Z919" s="81" t="s">
        <v>1117</v>
      </c>
      <c r="AA919" s="81" t="s">
        <v>1118</v>
      </c>
      <c r="AB919" s="81" t="s">
        <v>1118</v>
      </c>
      <c r="AC919" s="81" t="s">
        <v>1118</v>
      </c>
      <c r="AD919" s="81">
        <v>4</v>
      </c>
      <c r="AE919" s="81" t="s">
        <v>1119</v>
      </c>
      <c r="AF919" s="109"/>
    </row>
    <row r="920" spans="1:32" ht="15.75" hidden="1" thickBot="1" x14ac:dyDescent="0.3">
      <c r="A920" s="95" t="s">
        <v>1410</v>
      </c>
      <c r="B920" s="76" t="s">
        <v>451</v>
      </c>
      <c r="C920" s="76" t="s">
        <v>75</v>
      </c>
      <c r="D920" s="76" t="s">
        <v>440</v>
      </c>
      <c r="E920" s="76" t="s">
        <v>73</v>
      </c>
      <c r="F920" s="76"/>
      <c r="G920" s="76" t="s">
        <v>441</v>
      </c>
      <c r="H920" s="76" t="s">
        <v>110</v>
      </c>
      <c r="I920" s="76">
        <v>37</v>
      </c>
      <c r="J920" s="77">
        <v>8</v>
      </c>
      <c r="K920" s="76">
        <v>50</v>
      </c>
      <c r="L920" s="76">
        <v>50</v>
      </c>
      <c r="M920" s="76"/>
      <c r="N920" s="76">
        <v>1</v>
      </c>
      <c r="O920" s="76" t="s">
        <v>218</v>
      </c>
      <c r="P920" s="76" t="s">
        <v>1295</v>
      </c>
      <c r="Q920" s="76">
        <v>1</v>
      </c>
      <c r="R920" s="76">
        <v>0</v>
      </c>
      <c r="S920" s="76"/>
      <c r="T920" s="76"/>
      <c r="U920" s="76"/>
      <c r="V920" s="76"/>
      <c r="W920" s="76" t="s">
        <v>1123</v>
      </c>
      <c r="X920" s="76">
        <v>2</v>
      </c>
      <c r="Y920" s="76" t="s">
        <v>1116</v>
      </c>
      <c r="Z920" s="76" t="s">
        <v>1125</v>
      </c>
      <c r="AA920" s="76" t="s">
        <v>1126</v>
      </c>
      <c r="AB920" s="76" t="s">
        <v>1127</v>
      </c>
      <c r="AC920" s="76" t="s">
        <v>1128</v>
      </c>
      <c r="AD920" s="76">
        <v>8</v>
      </c>
      <c r="AE920" s="76" t="s">
        <v>1129</v>
      </c>
      <c r="AF920" s="104"/>
    </row>
    <row r="921" spans="1:32" ht="15.75" hidden="1" thickBot="1" x14ac:dyDescent="0.3">
      <c r="A921" s="96" t="s">
        <v>1410</v>
      </c>
      <c r="B921" s="77" t="s">
        <v>451</v>
      </c>
      <c r="C921" s="77" t="s">
        <v>75</v>
      </c>
      <c r="D921" s="77" t="s">
        <v>440</v>
      </c>
      <c r="E921" s="77" t="s">
        <v>83</v>
      </c>
      <c r="F921" s="77"/>
      <c r="G921" s="77" t="s">
        <v>1411</v>
      </c>
      <c r="H921" s="77" t="s">
        <v>110</v>
      </c>
      <c r="I921" s="77">
        <v>37</v>
      </c>
      <c r="J921" s="77">
        <v>8</v>
      </c>
      <c r="K921" s="77">
        <v>50</v>
      </c>
      <c r="L921" s="77">
        <v>50</v>
      </c>
      <c r="M921" s="77"/>
      <c r="N921" s="77"/>
      <c r="O921" s="77" t="s">
        <v>218</v>
      </c>
      <c r="P921" s="77" t="s">
        <v>1295</v>
      </c>
      <c r="Q921" s="77">
        <v>0</v>
      </c>
      <c r="R921" s="77">
        <v>0</v>
      </c>
      <c r="S921" s="77"/>
      <c r="T921" s="77"/>
      <c r="U921" s="77"/>
      <c r="V921" s="77"/>
      <c r="W921" s="77" t="s">
        <v>1123</v>
      </c>
      <c r="X921" s="77">
        <v>2</v>
      </c>
      <c r="Y921" s="77" t="s">
        <v>1116</v>
      </c>
      <c r="Z921" s="77" t="s">
        <v>1125</v>
      </c>
      <c r="AA921" s="77" t="s">
        <v>1126</v>
      </c>
      <c r="AB921" s="77" t="s">
        <v>1127</v>
      </c>
      <c r="AC921" s="77" t="s">
        <v>1128</v>
      </c>
      <c r="AD921" s="77">
        <v>8</v>
      </c>
      <c r="AE921" s="77" t="s">
        <v>1129</v>
      </c>
      <c r="AF921" s="105"/>
    </row>
    <row r="922" spans="1:32" ht="15.75" hidden="1" thickBot="1" x14ac:dyDescent="0.3">
      <c r="A922" s="96" t="s">
        <v>1410</v>
      </c>
      <c r="B922" s="77" t="s">
        <v>451</v>
      </c>
      <c r="C922" s="77" t="s">
        <v>75</v>
      </c>
      <c r="D922" s="77" t="s">
        <v>440</v>
      </c>
      <c r="E922" s="77" t="s">
        <v>75</v>
      </c>
      <c r="F922" s="77"/>
      <c r="G922" s="77" t="s">
        <v>243</v>
      </c>
      <c r="H922" s="77" t="s">
        <v>110</v>
      </c>
      <c r="I922" s="77">
        <v>37</v>
      </c>
      <c r="J922" s="77">
        <v>16</v>
      </c>
      <c r="K922" s="77">
        <v>300</v>
      </c>
      <c r="L922" s="77">
        <v>50</v>
      </c>
      <c r="M922" s="77"/>
      <c r="N922" s="77">
        <v>1</v>
      </c>
      <c r="O922" s="77" t="s">
        <v>218</v>
      </c>
      <c r="P922" s="77" t="s">
        <v>1295</v>
      </c>
      <c r="Q922" s="77">
        <v>1</v>
      </c>
      <c r="R922" s="77">
        <v>0</v>
      </c>
      <c r="S922" s="77"/>
      <c r="T922" s="77"/>
      <c r="U922" s="77"/>
      <c r="V922" s="77"/>
      <c r="W922" s="77" t="s">
        <v>1123</v>
      </c>
      <c r="X922" s="77">
        <v>12</v>
      </c>
      <c r="Y922" s="77" t="s">
        <v>1116</v>
      </c>
      <c r="Z922" s="77" t="s">
        <v>1125</v>
      </c>
      <c r="AA922" s="77" t="s">
        <v>1126</v>
      </c>
      <c r="AB922" s="77" t="s">
        <v>1127</v>
      </c>
      <c r="AC922" s="77" t="s">
        <v>1128</v>
      </c>
      <c r="AD922" s="77">
        <v>16</v>
      </c>
      <c r="AE922" s="77" t="s">
        <v>1319</v>
      </c>
      <c r="AF922" s="105"/>
    </row>
    <row r="923" spans="1:32" ht="30.75" hidden="1" thickBot="1" x14ac:dyDescent="0.3">
      <c r="A923" s="96" t="s">
        <v>1410</v>
      </c>
      <c r="B923" s="77" t="s">
        <v>451</v>
      </c>
      <c r="C923" s="77" t="s">
        <v>75</v>
      </c>
      <c r="D923" s="77" t="s">
        <v>440</v>
      </c>
      <c r="E923" s="77" t="s">
        <v>70</v>
      </c>
      <c r="F923" s="77"/>
      <c r="G923" s="77" t="s">
        <v>965</v>
      </c>
      <c r="H923" s="77" t="s">
        <v>110</v>
      </c>
      <c r="I923" s="77">
        <v>37</v>
      </c>
      <c r="J923" s="77" t="e">
        <v>#N/A</v>
      </c>
      <c r="K923" s="77" t="s">
        <v>1403</v>
      </c>
      <c r="L923" s="77"/>
      <c r="M923" s="77"/>
      <c r="N923" s="77"/>
      <c r="O923" s="77"/>
      <c r="P923" s="77" t="s">
        <v>1295</v>
      </c>
      <c r="Q923" s="77">
        <v>0</v>
      </c>
      <c r="R923" s="77">
        <v>0</v>
      </c>
      <c r="S923" s="77"/>
      <c r="T923" s="77"/>
      <c r="U923" s="77"/>
      <c r="V923" s="77"/>
      <c r="W923" s="77" t="s">
        <v>1123</v>
      </c>
      <c r="X923" s="77" t="s">
        <v>1291</v>
      </c>
      <c r="Y923" s="77" t="s">
        <v>1116</v>
      </c>
      <c r="Z923" s="77"/>
      <c r="AA923" s="77"/>
      <c r="AB923" s="77"/>
      <c r="AC923" s="77"/>
      <c r="AD923" s="77"/>
      <c r="AE923" s="77"/>
      <c r="AF923" s="105"/>
    </row>
    <row r="924" spans="1:32" ht="15.75" hidden="1" thickBot="1" x14ac:dyDescent="0.3">
      <c r="A924" s="96" t="s">
        <v>1410</v>
      </c>
      <c r="B924" s="77" t="s">
        <v>451</v>
      </c>
      <c r="C924" s="77" t="s">
        <v>75</v>
      </c>
      <c r="D924" s="77" t="s">
        <v>440</v>
      </c>
      <c r="E924" s="77" t="s">
        <v>76</v>
      </c>
      <c r="F924" s="77"/>
      <c r="G924" s="77" t="s">
        <v>153</v>
      </c>
      <c r="H924" s="77" t="s">
        <v>110</v>
      </c>
      <c r="I924" s="77">
        <v>37</v>
      </c>
      <c r="J924" s="77">
        <v>4</v>
      </c>
      <c r="K924" s="77">
        <v>50</v>
      </c>
      <c r="L924" s="77">
        <v>20</v>
      </c>
      <c r="M924" s="77">
        <v>1</v>
      </c>
      <c r="N924" s="77"/>
      <c r="O924" s="77" t="s">
        <v>218</v>
      </c>
      <c r="P924" s="77" t="s">
        <v>1402</v>
      </c>
      <c r="Q924" s="77">
        <v>2</v>
      </c>
      <c r="R924" s="77">
        <v>0</v>
      </c>
      <c r="S924" s="77"/>
      <c r="T924" s="77"/>
      <c r="U924" s="77"/>
      <c r="V924" s="77"/>
      <c r="W924" s="77" t="s">
        <v>1123</v>
      </c>
      <c r="X924" s="77">
        <v>4</v>
      </c>
      <c r="Y924" s="77" t="s">
        <v>1116</v>
      </c>
      <c r="Z924" s="77" t="s">
        <v>1117</v>
      </c>
      <c r="AA924" s="77" t="s">
        <v>1118</v>
      </c>
      <c r="AB924" s="77" t="s">
        <v>1118</v>
      </c>
      <c r="AC924" s="77" t="s">
        <v>1118</v>
      </c>
      <c r="AD924" s="77">
        <v>4</v>
      </c>
      <c r="AE924" s="77" t="s">
        <v>1119</v>
      </c>
      <c r="AF924" s="105"/>
    </row>
    <row r="925" spans="1:32" ht="15.75" hidden="1" thickBot="1" x14ac:dyDescent="0.3">
      <c r="A925" s="96" t="s">
        <v>1410</v>
      </c>
      <c r="B925" s="77" t="s">
        <v>451</v>
      </c>
      <c r="C925" s="77" t="s">
        <v>75</v>
      </c>
      <c r="D925" s="77" t="s">
        <v>440</v>
      </c>
      <c r="E925" s="77" t="s">
        <v>81</v>
      </c>
      <c r="F925" s="77"/>
      <c r="G925" s="77" t="s">
        <v>1216</v>
      </c>
      <c r="H925" s="77" t="s">
        <v>110</v>
      </c>
      <c r="I925" s="77">
        <v>37</v>
      </c>
      <c r="J925" s="77">
        <v>8</v>
      </c>
      <c r="K925" s="77">
        <v>50</v>
      </c>
      <c r="L925" s="77">
        <v>50</v>
      </c>
      <c r="M925" s="77"/>
      <c r="N925" s="77"/>
      <c r="O925" s="77" t="s">
        <v>218</v>
      </c>
      <c r="P925" s="77" t="s">
        <v>1232</v>
      </c>
      <c r="Q925" s="77">
        <v>0</v>
      </c>
      <c r="R925" s="77">
        <v>0</v>
      </c>
      <c r="S925" s="77"/>
      <c r="T925" s="77"/>
      <c r="U925" s="77"/>
      <c r="V925" s="77" t="s">
        <v>76</v>
      </c>
      <c r="W925" s="77" t="s">
        <v>1123</v>
      </c>
      <c r="X925" s="77">
        <v>2</v>
      </c>
      <c r="Y925" s="77" t="s">
        <v>1116</v>
      </c>
      <c r="Z925" s="77" t="s">
        <v>1117</v>
      </c>
      <c r="AA925" s="77" t="s">
        <v>1118</v>
      </c>
      <c r="AB925" s="77" t="s">
        <v>1118</v>
      </c>
      <c r="AC925" s="77" t="s">
        <v>1118</v>
      </c>
      <c r="AD925" s="77">
        <v>8</v>
      </c>
      <c r="AE925" s="77" t="s">
        <v>1119</v>
      </c>
      <c r="AF925" s="105"/>
    </row>
    <row r="926" spans="1:32" ht="15.75" hidden="1" thickBot="1" x14ac:dyDescent="0.3">
      <c r="A926" s="96" t="s">
        <v>1410</v>
      </c>
      <c r="B926" s="77" t="s">
        <v>451</v>
      </c>
      <c r="C926" s="77" t="s">
        <v>75</v>
      </c>
      <c r="D926" s="77" t="s">
        <v>440</v>
      </c>
      <c r="E926" s="77" t="s">
        <v>82</v>
      </c>
      <c r="F926" s="77"/>
      <c r="G926" s="77" t="s">
        <v>441</v>
      </c>
      <c r="H926" s="77"/>
      <c r="I926" s="77">
        <v>37</v>
      </c>
      <c r="J926" s="77">
        <v>4</v>
      </c>
      <c r="K926" s="77">
        <v>50</v>
      </c>
      <c r="L926" s="77">
        <v>20</v>
      </c>
      <c r="M926" s="77"/>
      <c r="N926" s="77">
        <v>1</v>
      </c>
      <c r="O926" s="77" t="s">
        <v>218</v>
      </c>
      <c r="P926" s="77" t="s">
        <v>1232</v>
      </c>
      <c r="Q926" s="77">
        <v>1</v>
      </c>
      <c r="R926" s="77">
        <v>0</v>
      </c>
      <c r="S926" s="77"/>
      <c r="T926" s="77"/>
      <c r="U926" s="77"/>
      <c r="V926" s="77" t="s">
        <v>76</v>
      </c>
      <c r="W926" s="77" t="s">
        <v>1123</v>
      </c>
      <c r="X926" s="77">
        <v>2</v>
      </c>
      <c r="Y926" s="77" t="s">
        <v>1116</v>
      </c>
      <c r="Z926" s="77" t="s">
        <v>1117</v>
      </c>
      <c r="AA926" s="77" t="s">
        <v>1118</v>
      </c>
      <c r="AB926" s="77" t="s">
        <v>1118</v>
      </c>
      <c r="AC926" s="77" t="s">
        <v>1118</v>
      </c>
      <c r="AD926" s="77">
        <v>4</v>
      </c>
      <c r="AE926" s="77" t="s">
        <v>1119</v>
      </c>
      <c r="AF926" s="105"/>
    </row>
    <row r="927" spans="1:32" ht="30.75" hidden="1" thickBot="1" x14ac:dyDescent="0.3">
      <c r="A927" s="96" t="s">
        <v>1410</v>
      </c>
      <c r="B927" s="77" t="s">
        <v>451</v>
      </c>
      <c r="C927" s="77" t="s">
        <v>75</v>
      </c>
      <c r="D927" s="77" t="s">
        <v>440</v>
      </c>
      <c r="E927" s="77" t="s">
        <v>112</v>
      </c>
      <c r="F927" s="77"/>
      <c r="G927" s="77" t="s">
        <v>1401</v>
      </c>
      <c r="H927" s="77" t="s">
        <v>110</v>
      </c>
      <c r="I927" s="77">
        <v>37</v>
      </c>
      <c r="J927" s="77">
        <v>4</v>
      </c>
      <c r="K927" s="77">
        <v>50</v>
      </c>
      <c r="L927" s="77">
        <v>20</v>
      </c>
      <c r="M927" s="77"/>
      <c r="N927" s="77"/>
      <c r="O927" s="77" t="s">
        <v>218</v>
      </c>
      <c r="P927" s="77" t="s">
        <v>1232</v>
      </c>
      <c r="Q927" s="77">
        <v>0</v>
      </c>
      <c r="R927" s="77">
        <v>0</v>
      </c>
      <c r="S927" s="77"/>
      <c r="T927" s="77"/>
      <c r="U927" s="77"/>
      <c r="V927" s="77" t="s">
        <v>76</v>
      </c>
      <c r="W927" s="77" t="s">
        <v>1123</v>
      </c>
      <c r="X927" s="77">
        <v>2</v>
      </c>
      <c r="Y927" s="77" t="s">
        <v>1116</v>
      </c>
      <c r="Z927" s="77" t="s">
        <v>1117</v>
      </c>
      <c r="AA927" s="77" t="s">
        <v>1118</v>
      </c>
      <c r="AB927" s="77" t="s">
        <v>1118</v>
      </c>
      <c r="AC927" s="77" t="s">
        <v>1118</v>
      </c>
      <c r="AD927" s="77">
        <v>4</v>
      </c>
      <c r="AE927" s="77" t="s">
        <v>1119</v>
      </c>
      <c r="AF927" s="105"/>
    </row>
    <row r="928" spans="1:32" ht="30.75" hidden="1" thickBot="1" x14ac:dyDescent="0.3">
      <c r="A928" s="96" t="s">
        <v>1410</v>
      </c>
      <c r="B928" s="77" t="s">
        <v>451</v>
      </c>
      <c r="C928" s="77" t="s">
        <v>75</v>
      </c>
      <c r="D928" s="77" t="s">
        <v>440</v>
      </c>
      <c r="E928" s="77" t="s">
        <v>105</v>
      </c>
      <c r="F928" s="77"/>
      <c r="G928" s="77" t="s">
        <v>161</v>
      </c>
      <c r="H928" s="77"/>
      <c r="I928" s="77">
        <v>37</v>
      </c>
      <c r="J928" s="77">
        <v>8</v>
      </c>
      <c r="K928" s="77">
        <v>150</v>
      </c>
      <c r="L928" s="77">
        <v>20</v>
      </c>
      <c r="M928" s="77">
        <v>1</v>
      </c>
      <c r="N928" s="77"/>
      <c r="O928" s="77" t="s">
        <v>218</v>
      </c>
      <c r="P928" s="77" t="s">
        <v>1412</v>
      </c>
      <c r="Q928" s="77">
        <v>2</v>
      </c>
      <c r="R928" s="77">
        <v>0</v>
      </c>
      <c r="S928" s="77"/>
      <c r="T928" s="77"/>
      <c r="U928" s="77"/>
      <c r="V928" s="77"/>
      <c r="W928" s="77" t="s">
        <v>1123</v>
      </c>
      <c r="X928" s="77">
        <v>12</v>
      </c>
      <c r="Y928" s="77" t="s">
        <v>1116</v>
      </c>
      <c r="Z928" s="77" t="s">
        <v>1179</v>
      </c>
      <c r="AA928" s="77" t="s">
        <v>1118</v>
      </c>
      <c r="AB928" s="77" t="s">
        <v>1118</v>
      </c>
      <c r="AC928" s="77" t="s">
        <v>1118</v>
      </c>
      <c r="AD928" s="77">
        <v>8</v>
      </c>
      <c r="AE928" s="77" t="s">
        <v>1119</v>
      </c>
      <c r="AF928" s="105"/>
    </row>
    <row r="929" spans="1:32" ht="15.75" hidden="1" thickBot="1" x14ac:dyDescent="0.3">
      <c r="A929" s="96" t="s">
        <v>1410</v>
      </c>
      <c r="B929" s="77" t="s">
        <v>451</v>
      </c>
      <c r="C929" s="77" t="s">
        <v>75</v>
      </c>
      <c r="D929" s="77" t="s">
        <v>440</v>
      </c>
      <c r="E929" s="77" t="s">
        <v>106</v>
      </c>
      <c r="F929" s="77"/>
      <c r="G929" s="77" t="s">
        <v>161</v>
      </c>
      <c r="H929" s="77"/>
      <c r="I929" s="77">
        <v>37</v>
      </c>
      <c r="J929" s="77">
        <v>4</v>
      </c>
      <c r="K929" s="77">
        <v>50</v>
      </c>
      <c r="L929" s="77">
        <v>20</v>
      </c>
      <c r="M929" s="77">
        <v>1</v>
      </c>
      <c r="N929" s="77"/>
      <c r="O929" s="77" t="s">
        <v>218</v>
      </c>
      <c r="P929" s="77" t="s">
        <v>1402</v>
      </c>
      <c r="Q929" s="77">
        <v>2</v>
      </c>
      <c r="R929" s="77">
        <v>0</v>
      </c>
      <c r="S929" s="77"/>
      <c r="T929" s="77"/>
      <c r="U929" s="77"/>
      <c r="V929" s="77"/>
      <c r="W929" s="77" t="s">
        <v>1123</v>
      </c>
      <c r="X929" s="77">
        <v>4</v>
      </c>
      <c r="Y929" s="77" t="s">
        <v>1116</v>
      </c>
      <c r="Z929" s="77" t="s">
        <v>1117</v>
      </c>
      <c r="AA929" s="77" t="s">
        <v>1118</v>
      </c>
      <c r="AB929" s="77" t="s">
        <v>1118</v>
      </c>
      <c r="AC929" s="77" t="s">
        <v>1118</v>
      </c>
      <c r="AD929" s="77">
        <v>4</v>
      </c>
      <c r="AE929" s="77" t="s">
        <v>1119</v>
      </c>
      <c r="AF929" s="105"/>
    </row>
    <row r="930" spans="1:32" ht="30.75" hidden="1" thickBot="1" x14ac:dyDescent="0.3">
      <c r="A930" s="96" t="s">
        <v>1410</v>
      </c>
      <c r="B930" s="77" t="s">
        <v>451</v>
      </c>
      <c r="C930" s="77" t="s">
        <v>75</v>
      </c>
      <c r="D930" s="77" t="s">
        <v>440</v>
      </c>
      <c r="E930" s="77" t="s">
        <v>109</v>
      </c>
      <c r="F930" s="77"/>
      <c r="G930" s="77" t="s">
        <v>1371</v>
      </c>
      <c r="H930" s="77" t="s">
        <v>110</v>
      </c>
      <c r="I930" s="77">
        <v>37</v>
      </c>
      <c r="J930" s="77" t="e">
        <v>#N/A</v>
      </c>
      <c r="K930" s="77" t="s">
        <v>1403</v>
      </c>
      <c r="L930" s="77"/>
      <c r="M930" s="77"/>
      <c r="N930" s="77"/>
      <c r="O930" s="77"/>
      <c r="P930" s="77" t="s">
        <v>1295</v>
      </c>
      <c r="Q930" s="77">
        <v>0</v>
      </c>
      <c r="R930" s="77">
        <v>0</v>
      </c>
      <c r="S930" s="77"/>
      <c r="T930" s="77"/>
      <c r="U930" s="77"/>
      <c r="V930" s="77" t="s">
        <v>76</v>
      </c>
      <c r="W930" s="77" t="s">
        <v>1123</v>
      </c>
      <c r="X930" s="77" t="s">
        <v>1291</v>
      </c>
      <c r="Y930" s="77" t="s">
        <v>1116</v>
      </c>
      <c r="Z930" s="77"/>
      <c r="AA930" s="77"/>
      <c r="AB930" s="77"/>
      <c r="AC930" s="77"/>
      <c r="AD930" s="77"/>
      <c r="AE930" s="77"/>
      <c r="AF930" s="105"/>
    </row>
    <row r="931" spans="1:32" ht="30.75" hidden="1" thickBot="1" x14ac:dyDescent="0.3">
      <c r="A931" s="96" t="s">
        <v>1410</v>
      </c>
      <c r="B931" s="77" t="s">
        <v>451</v>
      </c>
      <c r="C931" s="77" t="s">
        <v>75</v>
      </c>
      <c r="D931" s="77" t="s">
        <v>440</v>
      </c>
      <c r="E931" s="77" t="s">
        <v>110</v>
      </c>
      <c r="F931" s="77"/>
      <c r="G931" s="77" t="s">
        <v>1413</v>
      </c>
      <c r="H931" s="77" t="s">
        <v>110</v>
      </c>
      <c r="I931" s="77">
        <v>37</v>
      </c>
      <c r="J931" s="77">
        <v>4</v>
      </c>
      <c r="K931" s="77">
        <v>25</v>
      </c>
      <c r="L931" s="77">
        <v>20</v>
      </c>
      <c r="M931" s="77"/>
      <c r="N931" s="77"/>
      <c r="O931" s="77" t="s">
        <v>129</v>
      </c>
      <c r="P931" s="77" t="s">
        <v>1295</v>
      </c>
      <c r="Q931" s="77">
        <v>0</v>
      </c>
      <c r="R931" s="77">
        <v>0</v>
      </c>
      <c r="S931" s="77"/>
      <c r="T931" s="77"/>
      <c r="U931" s="77"/>
      <c r="V931" s="77"/>
      <c r="W931" s="77" t="s">
        <v>1123</v>
      </c>
      <c r="X931" s="77">
        <v>1</v>
      </c>
      <c r="Y931" s="77" t="s">
        <v>1116</v>
      </c>
      <c r="Z931" s="77" t="s">
        <v>1179</v>
      </c>
      <c r="AA931" s="77" t="s">
        <v>1118</v>
      </c>
      <c r="AB931" s="77" t="s">
        <v>1118</v>
      </c>
      <c r="AC931" s="77" t="s">
        <v>1118</v>
      </c>
      <c r="AD931" s="77">
        <v>4</v>
      </c>
      <c r="AE931" s="77" t="s">
        <v>1119</v>
      </c>
      <c r="AF931" s="105"/>
    </row>
    <row r="932" spans="1:32" ht="15.75" hidden="1" thickBot="1" x14ac:dyDescent="0.3">
      <c r="A932" s="96" t="s">
        <v>1410</v>
      </c>
      <c r="B932" s="77" t="s">
        <v>451</v>
      </c>
      <c r="C932" s="77" t="s">
        <v>75</v>
      </c>
      <c r="D932" s="77" t="s">
        <v>440</v>
      </c>
      <c r="E932" s="77" t="s">
        <v>114</v>
      </c>
      <c r="F932" s="77"/>
      <c r="G932" s="77" t="s">
        <v>161</v>
      </c>
      <c r="H932" s="77"/>
      <c r="I932" s="77">
        <v>37</v>
      </c>
      <c r="J932" s="77">
        <v>12</v>
      </c>
      <c r="K932" s="77">
        <v>300</v>
      </c>
      <c r="L932" s="77">
        <v>20</v>
      </c>
      <c r="M932" s="77">
        <v>1</v>
      </c>
      <c r="N932" s="77"/>
      <c r="O932" s="77" t="s">
        <v>218</v>
      </c>
      <c r="P932" s="77" t="s">
        <v>1402</v>
      </c>
      <c r="Q932" s="77">
        <v>2</v>
      </c>
      <c r="R932" s="77">
        <v>0</v>
      </c>
      <c r="S932" s="77"/>
      <c r="T932" s="77"/>
      <c r="U932" s="77"/>
      <c r="V932" s="77"/>
      <c r="W932" s="77" t="s">
        <v>1123</v>
      </c>
      <c r="X932" s="77">
        <v>24</v>
      </c>
      <c r="Y932" s="77" t="s">
        <v>1116</v>
      </c>
      <c r="Z932" s="77" t="s">
        <v>1117</v>
      </c>
      <c r="AA932" s="77" t="s">
        <v>1118</v>
      </c>
      <c r="AB932" s="77" t="s">
        <v>1118</v>
      </c>
      <c r="AC932" s="77" t="s">
        <v>1118</v>
      </c>
      <c r="AD932" s="77">
        <v>12</v>
      </c>
      <c r="AE932" s="77" t="s">
        <v>1119</v>
      </c>
      <c r="AF932" s="105"/>
    </row>
    <row r="933" spans="1:32" ht="15.75" hidden="1" thickBot="1" x14ac:dyDescent="0.3">
      <c r="A933" s="96" t="s">
        <v>1410</v>
      </c>
      <c r="B933" s="77" t="s">
        <v>451</v>
      </c>
      <c r="C933" s="77" t="s">
        <v>75</v>
      </c>
      <c r="D933" s="77" t="s">
        <v>440</v>
      </c>
      <c r="E933" s="77" t="s">
        <v>115</v>
      </c>
      <c r="F933" s="77"/>
      <c r="G933" s="77" t="s">
        <v>1414</v>
      </c>
      <c r="H933" s="77"/>
      <c r="I933" s="77">
        <v>37</v>
      </c>
      <c r="J933" s="77" t="e">
        <v>#N/A</v>
      </c>
      <c r="K933" s="77">
        <v>25</v>
      </c>
      <c r="L933" s="77"/>
      <c r="M933" s="77"/>
      <c r="N933" s="77"/>
      <c r="O933" s="77"/>
      <c r="P933" s="77"/>
      <c r="Q933" s="77">
        <v>0</v>
      </c>
      <c r="R933" s="77">
        <v>0</v>
      </c>
      <c r="S933" s="77"/>
      <c r="T933" s="77"/>
      <c r="U933" s="77"/>
      <c r="V933" s="77"/>
      <c r="W933" s="77"/>
      <c r="X933" s="77">
        <v>1</v>
      </c>
      <c r="Y933" s="77" t="s">
        <v>1116</v>
      </c>
      <c r="Z933" s="77"/>
      <c r="AA933" s="77"/>
      <c r="AB933" s="77"/>
      <c r="AC933" s="77"/>
      <c r="AD933" s="77"/>
      <c r="AE933" s="77"/>
      <c r="AF933" s="105"/>
    </row>
    <row r="934" spans="1:32" ht="15.75" hidden="1" thickBot="1" x14ac:dyDescent="0.3">
      <c r="A934" s="96" t="s">
        <v>1410</v>
      </c>
      <c r="B934" s="77" t="s">
        <v>451</v>
      </c>
      <c r="C934" s="77" t="s">
        <v>75</v>
      </c>
      <c r="D934" s="77" t="s">
        <v>440</v>
      </c>
      <c r="E934" s="77" t="s">
        <v>194</v>
      </c>
      <c r="F934" s="77"/>
      <c r="G934" s="77" t="s">
        <v>1414</v>
      </c>
      <c r="H934" s="77"/>
      <c r="I934" s="77">
        <v>37</v>
      </c>
      <c r="J934" s="77" t="e">
        <v>#N/A</v>
      </c>
      <c r="K934" s="77">
        <v>50</v>
      </c>
      <c r="L934" s="77"/>
      <c r="M934" s="77"/>
      <c r="N934" s="77"/>
      <c r="O934" s="77"/>
      <c r="P934" s="77"/>
      <c r="Q934" s="77">
        <v>0</v>
      </c>
      <c r="R934" s="77">
        <v>0</v>
      </c>
      <c r="S934" s="77"/>
      <c r="T934" s="77"/>
      <c r="U934" s="77" t="s">
        <v>70</v>
      </c>
      <c r="V934" s="77"/>
      <c r="W934" s="77"/>
      <c r="X934" s="77">
        <v>2</v>
      </c>
      <c r="Y934" s="77" t="s">
        <v>1116</v>
      </c>
      <c r="Z934" s="77"/>
      <c r="AA934" s="77"/>
      <c r="AB934" s="77"/>
      <c r="AC934" s="77"/>
      <c r="AD934" s="77"/>
      <c r="AE934" s="77"/>
      <c r="AF934" s="105"/>
    </row>
    <row r="935" spans="1:32" ht="15.75" hidden="1" thickBot="1" x14ac:dyDescent="0.3">
      <c r="A935" s="96" t="s">
        <v>1410</v>
      </c>
      <c r="B935" s="77" t="s">
        <v>451</v>
      </c>
      <c r="C935" s="77" t="s">
        <v>75</v>
      </c>
      <c r="D935" s="77" t="s">
        <v>440</v>
      </c>
      <c r="E935" s="77" t="s">
        <v>93</v>
      </c>
      <c r="F935" s="77"/>
      <c r="G935" s="77" t="s">
        <v>1405</v>
      </c>
      <c r="H935" s="77"/>
      <c r="I935" s="77">
        <v>37</v>
      </c>
      <c r="J935" s="77" t="e">
        <v>#N/A</v>
      </c>
      <c r="K935" s="77"/>
      <c r="L935" s="77"/>
      <c r="M935" s="77"/>
      <c r="N935" s="77"/>
      <c r="O935" s="77"/>
      <c r="P935" s="77"/>
      <c r="Q935" s="77">
        <v>0</v>
      </c>
      <c r="R935" s="77">
        <v>0</v>
      </c>
      <c r="S935" s="77"/>
      <c r="T935" s="77"/>
      <c r="U935" s="77"/>
      <c r="V935" s="77"/>
      <c r="W935" s="77"/>
      <c r="X935" s="77">
        <v>0</v>
      </c>
      <c r="Y935" s="77" t="s">
        <v>1116</v>
      </c>
      <c r="Z935" s="77"/>
      <c r="AA935" s="77"/>
      <c r="AB935" s="77"/>
      <c r="AC935" s="77"/>
      <c r="AD935" s="77"/>
      <c r="AE935" s="77"/>
      <c r="AF935" s="105"/>
    </row>
    <row r="936" spans="1:32" ht="30.75" hidden="1" thickBot="1" x14ac:dyDescent="0.3">
      <c r="A936" s="96" t="s">
        <v>1410</v>
      </c>
      <c r="B936" s="77" t="s">
        <v>451</v>
      </c>
      <c r="C936" s="77" t="s">
        <v>75</v>
      </c>
      <c r="D936" s="77" t="s">
        <v>440</v>
      </c>
      <c r="E936" s="77" t="s">
        <v>209</v>
      </c>
      <c r="F936" s="77"/>
      <c r="G936" s="77" t="s">
        <v>1415</v>
      </c>
      <c r="H936" s="77" t="s">
        <v>110</v>
      </c>
      <c r="I936" s="77">
        <v>37</v>
      </c>
      <c r="J936" s="77">
        <v>4</v>
      </c>
      <c r="K936" s="77">
        <v>40</v>
      </c>
      <c r="L936" s="77">
        <v>20</v>
      </c>
      <c r="M936" s="77"/>
      <c r="N936" s="77"/>
      <c r="O936" s="77" t="s">
        <v>218</v>
      </c>
      <c r="P936" s="77" t="s">
        <v>1295</v>
      </c>
      <c r="Q936" s="77">
        <v>0</v>
      </c>
      <c r="R936" s="77">
        <v>0</v>
      </c>
      <c r="S936" s="77"/>
      <c r="T936" s="77"/>
      <c r="U936" s="77"/>
      <c r="V936" s="77"/>
      <c r="W936" s="77" t="s">
        <v>1123</v>
      </c>
      <c r="X936" s="77">
        <v>1.5</v>
      </c>
      <c r="Y936" s="77" t="s">
        <v>1116</v>
      </c>
      <c r="Z936" s="77" t="s">
        <v>1179</v>
      </c>
      <c r="AA936" s="77" t="s">
        <v>1118</v>
      </c>
      <c r="AB936" s="77" t="s">
        <v>1118</v>
      </c>
      <c r="AC936" s="77" t="s">
        <v>1118</v>
      </c>
      <c r="AD936" s="77">
        <v>4</v>
      </c>
      <c r="AE936" s="77" t="s">
        <v>1119</v>
      </c>
      <c r="AF936" s="105"/>
    </row>
    <row r="937" spans="1:32" ht="15.75" hidden="1" thickBot="1" x14ac:dyDescent="0.3">
      <c r="A937" s="96" t="s">
        <v>1410</v>
      </c>
      <c r="B937" s="77" t="s">
        <v>451</v>
      </c>
      <c r="C937" s="77" t="s">
        <v>75</v>
      </c>
      <c r="D937" s="77" t="s">
        <v>440</v>
      </c>
      <c r="E937" s="77" t="s">
        <v>207</v>
      </c>
      <c r="F937" s="77"/>
      <c r="G937" s="77" t="s">
        <v>161</v>
      </c>
      <c r="H937" s="77"/>
      <c r="I937" s="77">
        <v>37</v>
      </c>
      <c r="J937" s="77">
        <v>12</v>
      </c>
      <c r="K937" s="77">
        <v>200</v>
      </c>
      <c r="L937" s="77">
        <v>50</v>
      </c>
      <c r="M937" s="77">
        <v>1</v>
      </c>
      <c r="N937" s="77"/>
      <c r="O937" s="77" t="s">
        <v>218</v>
      </c>
      <c r="P937" s="77" t="s">
        <v>1402</v>
      </c>
      <c r="Q937" s="77">
        <v>2</v>
      </c>
      <c r="R937" s="77">
        <v>0</v>
      </c>
      <c r="S937" s="77"/>
      <c r="T937" s="77"/>
      <c r="U937" s="77"/>
      <c r="V937" s="77"/>
      <c r="W937" s="77" t="s">
        <v>1123</v>
      </c>
      <c r="X937" s="77">
        <v>16</v>
      </c>
      <c r="Y937" s="77" t="s">
        <v>1116</v>
      </c>
      <c r="Z937" s="77" t="s">
        <v>1117</v>
      </c>
      <c r="AA937" s="77" t="s">
        <v>1118</v>
      </c>
      <c r="AB937" s="77" t="s">
        <v>1118</v>
      </c>
      <c r="AC937" s="77" t="s">
        <v>1118</v>
      </c>
      <c r="AD937" s="77">
        <v>12</v>
      </c>
      <c r="AE937" s="77" t="s">
        <v>1119</v>
      </c>
      <c r="AF937" s="105"/>
    </row>
    <row r="938" spans="1:32" ht="15.75" hidden="1" thickBot="1" x14ac:dyDescent="0.3">
      <c r="A938" s="96" t="s">
        <v>1410</v>
      </c>
      <c r="B938" s="77" t="s">
        <v>451</v>
      </c>
      <c r="C938" s="77" t="s">
        <v>75</v>
      </c>
      <c r="D938" s="77" t="s">
        <v>440</v>
      </c>
      <c r="E938" s="77" t="s">
        <v>42</v>
      </c>
      <c r="F938" s="77"/>
      <c r="G938" s="77" t="s">
        <v>1416</v>
      </c>
      <c r="H938" s="77" t="s">
        <v>110</v>
      </c>
      <c r="I938" s="77">
        <v>37</v>
      </c>
      <c r="J938" s="77">
        <v>4</v>
      </c>
      <c r="K938" s="77">
        <v>40</v>
      </c>
      <c r="L938" s="77">
        <v>50</v>
      </c>
      <c r="M938" s="77"/>
      <c r="N938" s="77"/>
      <c r="O938" s="77" t="s">
        <v>218</v>
      </c>
      <c r="P938" s="77" t="s">
        <v>1178</v>
      </c>
      <c r="Q938" s="77">
        <v>0</v>
      </c>
      <c r="R938" s="77">
        <v>0</v>
      </c>
      <c r="S938" s="77"/>
      <c r="T938" s="77"/>
      <c r="U938" s="77"/>
      <c r="V938" s="77"/>
      <c r="W938" s="77" t="s">
        <v>1123</v>
      </c>
      <c r="X938" s="77">
        <v>1.5</v>
      </c>
      <c r="Y938" s="77" t="s">
        <v>1116</v>
      </c>
      <c r="Z938" s="77" t="s">
        <v>1125</v>
      </c>
      <c r="AA938" s="77" t="s">
        <v>1126</v>
      </c>
      <c r="AB938" s="77" t="s">
        <v>1127</v>
      </c>
      <c r="AC938" s="77" t="s">
        <v>1128</v>
      </c>
      <c r="AD938" s="77">
        <v>4</v>
      </c>
      <c r="AE938" s="77" t="s">
        <v>1330</v>
      </c>
      <c r="AF938" s="105"/>
    </row>
    <row r="939" spans="1:32" ht="15.75" hidden="1" thickBot="1" x14ac:dyDescent="0.3">
      <c r="A939" s="96" t="s">
        <v>1410</v>
      </c>
      <c r="B939" s="77" t="s">
        <v>451</v>
      </c>
      <c r="C939" s="77" t="s">
        <v>75</v>
      </c>
      <c r="D939" s="77" t="s">
        <v>440</v>
      </c>
      <c r="E939" s="77" t="s">
        <v>211</v>
      </c>
      <c r="F939" s="77"/>
      <c r="G939" s="77" t="s">
        <v>1416</v>
      </c>
      <c r="H939" s="77" t="s">
        <v>110</v>
      </c>
      <c r="I939" s="77">
        <v>37</v>
      </c>
      <c r="J939" s="77">
        <v>4</v>
      </c>
      <c r="K939" s="77">
        <v>40</v>
      </c>
      <c r="L939" s="77">
        <v>50</v>
      </c>
      <c r="M939" s="77"/>
      <c r="N939" s="77"/>
      <c r="O939" s="77" t="s">
        <v>218</v>
      </c>
      <c r="P939" s="77" t="s">
        <v>1178</v>
      </c>
      <c r="Q939" s="77">
        <v>0</v>
      </c>
      <c r="R939" s="77">
        <v>0</v>
      </c>
      <c r="S939" s="77"/>
      <c r="T939" s="77"/>
      <c r="U939" s="77"/>
      <c r="V939" s="77"/>
      <c r="W939" s="77" t="s">
        <v>1123</v>
      </c>
      <c r="X939" s="77">
        <v>1.5</v>
      </c>
      <c r="Y939" s="77" t="s">
        <v>1116</v>
      </c>
      <c r="Z939" s="77" t="s">
        <v>1125</v>
      </c>
      <c r="AA939" s="77" t="s">
        <v>1126</v>
      </c>
      <c r="AB939" s="77" t="s">
        <v>1127</v>
      </c>
      <c r="AC939" s="77" t="s">
        <v>1128</v>
      </c>
      <c r="AD939" s="77">
        <v>4</v>
      </c>
      <c r="AE939" s="77" t="s">
        <v>1330</v>
      </c>
      <c r="AF939" s="105"/>
    </row>
    <row r="940" spans="1:32" ht="30.75" hidden="1" thickBot="1" x14ac:dyDescent="0.3">
      <c r="A940" s="96" t="s">
        <v>1410</v>
      </c>
      <c r="B940" s="77" t="s">
        <v>451</v>
      </c>
      <c r="C940" s="77" t="s">
        <v>75</v>
      </c>
      <c r="D940" s="77" t="s">
        <v>444</v>
      </c>
      <c r="E940" s="77" t="s">
        <v>107</v>
      </c>
      <c r="F940" s="77"/>
      <c r="G940" s="77" t="s">
        <v>445</v>
      </c>
      <c r="H940" s="77"/>
      <c r="I940" s="77">
        <v>37</v>
      </c>
      <c r="J940" s="77">
        <v>8</v>
      </c>
      <c r="K940" s="77">
        <v>100</v>
      </c>
      <c r="L940" s="77">
        <v>20</v>
      </c>
      <c r="M940" s="77"/>
      <c r="N940" s="77">
        <v>1</v>
      </c>
      <c r="O940" s="77" t="s">
        <v>218</v>
      </c>
      <c r="P940" s="77" t="s">
        <v>1402</v>
      </c>
      <c r="Q940" s="77">
        <v>1</v>
      </c>
      <c r="R940" s="77">
        <v>0</v>
      </c>
      <c r="S940" s="77"/>
      <c r="T940" s="77"/>
      <c r="U940" s="77"/>
      <c r="V940" s="77"/>
      <c r="W940" s="77" t="s">
        <v>1123</v>
      </c>
      <c r="X940" s="77">
        <v>4</v>
      </c>
      <c r="Y940" s="77" t="s">
        <v>1116</v>
      </c>
      <c r="Z940" s="77" t="s">
        <v>1117</v>
      </c>
      <c r="AA940" s="77" t="s">
        <v>1118</v>
      </c>
      <c r="AB940" s="77" t="s">
        <v>1118</v>
      </c>
      <c r="AC940" s="77" t="s">
        <v>1118</v>
      </c>
      <c r="AD940" s="77">
        <v>8</v>
      </c>
      <c r="AE940" s="77" t="s">
        <v>1119</v>
      </c>
      <c r="AF940" s="105"/>
    </row>
    <row r="941" spans="1:32" ht="30.75" hidden="1" thickBot="1" x14ac:dyDescent="0.3">
      <c r="A941" s="96" t="s">
        <v>1410</v>
      </c>
      <c r="B941" s="77" t="s">
        <v>451</v>
      </c>
      <c r="C941" s="77" t="s">
        <v>75</v>
      </c>
      <c r="D941" s="77" t="s">
        <v>444</v>
      </c>
      <c r="E941" s="77" t="s">
        <v>108</v>
      </c>
      <c r="F941" s="77"/>
      <c r="G941" s="77" t="s">
        <v>445</v>
      </c>
      <c r="H941" s="77"/>
      <c r="I941" s="77">
        <v>37</v>
      </c>
      <c r="J941" s="77">
        <v>4</v>
      </c>
      <c r="K941" s="77">
        <v>80</v>
      </c>
      <c r="L941" s="77">
        <v>20</v>
      </c>
      <c r="M941" s="77"/>
      <c r="N941" s="77">
        <v>1</v>
      </c>
      <c r="O941" s="77" t="s">
        <v>218</v>
      </c>
      <c r="P941" s="77" t="s">
        <v>1402</v>
      </c>
      <c r="Q941" s="77">
        <v>1</v>
      </c>
      <c r="R941" s="77">
        <v>0</v>
      </c>
      <c r="S941" s="77"/>
      <c r="T941" s="77"/>
      <c r="U941" s="77"/>
      <c r="V941" s="77"/>
      <c r="W941" s="77" t="s">
        <v>1123</v>
      </c>
      <c r="X941" s="77">
        <v>3</v>
      </c>
      <c r="Y941" s="77" t="s">
        <v>1116</v>
      </c>
      <c r="Z941" s="77" t="s">
        <v>1117</v>
      </c>
      <c r="AA941" s="77" t="s">
        <v>1118</v>
      </c>
      <c r="AB941" s="77" t="s">
        <v>1118</v>
      </c>
      <c r="AC941" s="77" t="s">
        <v>1118</v>
      </c>
      <c r="AD941" s="77">
        <v>4</v>
      </c>
      <c r="AE941" s="77" t="s">
        <v>1119</v>
      </c>
      <c r="AF941" s="105"/>
    </row>
    <row r="942" spans="1:32" ht="30.75" hidden="1" thickBot="1" x14ac:dyDescent="0.3">
      <c r="A942" s="96" t="s">
        <v>1410</v>
      </c>
      <c r="B942" s="77" t="s">
        <v>451</v>
      </c>
      <c r="C942" s="77" t="s">
        <v>75</v>
      </c>
      <c r="D942" s="77" t="s">
        <v>446</v>
      </c>
      <c r="E942" s="77" t="s">
        <v>105</v>
      </c>
      <c r="F942" s="77"/>
      <c r="G942" s="77" t="s">
        <v>175</v>
      </c>
      <c r="H942" s="77"/>
      <c r="I942" s="77">
        <v>37</v>
      </c>
      <c r="J942" s="77">
        <v>8</v>
      </c>
      <c r="K942" s="77">
        <v>150</v>
      </c>
      <c r="L942" s="77">
        <v>20</v>
      </c>
      <c r="M942" s="77"/>
      <c r="N942" s="77"/>
      <c r="O942" s="77" t="s">
        <v>218</v>
      </c>
      <c r="P942" s="77" t="s">
        <v>1412</v>
      </c>
      <c r="Q942" s="77">
        <v>0</v>
      </c>
      <c r="R942" s="77">
        <v>1</v>
      </c>
      <c r="S942" s="77" t="s">
        <v>1123</v>
      </c>
      <c r="T942" s="77">
        <v>1</v>
      </c>
      <c r="U942" s="77"/>
      <c r="V942" s="77"/>
      <c r="W942" s="77" t="s">
        <v>1123</v>
      </c>
      <c r="X942" s="77">
        <v>6</v>
      </c>
      <c r="Y942" s="77" t="s">
        <v>1116</v>
      </c>
      <c r="Z942" s="77" t="s">
        <v>1179</v>
      </c>
      <c r="AA942" s="77" t="s">
        <v>1118</v>
      </c>
      <c r="AB942" s="77" t="s">
        <v>1118</v>
      </c>
      <c r="AC942" s="77" t="s">
        <v>1118</v>
      </c>
      <c r="AD942" s="77">
        <v>8</v>
      </c>
      <c r="AE942" s="77" t="s">
        <v>1119</v>
      </c>
      <c r="AF942" s="105"/>
    </row>
    <row r="943" spans="1:32" ht="15.75" hidden="1" thickBot="1" x14ac:dyDescent="0.3">
      <c r="A943" s="96" t="s">
        <v>1410</v>
      </c>
      <c r="B943" s="77" t="s">
        <v>451</v>
      </c>
      <c r="C943" s="77" t="s">
        <v>75</v>
      </c>
      <c r="D943" s="77" t="s">
        <v>446</v>
      </c>
      <c r="E943" s="77" t="s">
        <v>106</v>
      </c>
      <c r="F943" s="77"/>
      <c r="G943" s="77" t="s">
        <v>175</v>
      </c>
      <c r="H943" s="77"/>
      <c r="I943" s="77">
        <v>37</v>
      </c>
      <c r="J943" s="77">
        <v>4</v>
      </c>
      <c r="K943" s="77">
        <v>50</v>
      </c>
      <c r="L943" s="77">
        <v>20</v>
      </c>
      <c r="M943" s="77"/>
      <c r="N943" s="77"/>
      <c r="O943" s="77" t="s">
        <v>218</v>
      </c>
      <c r="P943" s="77" t="s">
        <v>1402</v>
      </c>
      <c r="Q943" s="77">
        <v>0</v>
      </c>
      <c r="R943" s="77">
        <v>1</v>
      </c>
      <c r="S943" s="77" t="s">
        <v>1123</v>
      </c>
      <c r="T943" s="77">
        <v>1</v>
      </c>
      <c r="U943" s="77"/>
      <c r="V943" s="77"/>
      <c r="W943" s="77" t="s">
        <v>1123</v>
      </c>
      <c r="X943" s="77">
        <v>2</v>
      </c>
      <c r="Y943" s="77" t="s">
        <v>1116</v>
      </c>
      <c r="Z943" s="77" t="s">
        <v>1117</v>
      </c>
      <c r="AA943" s="77" t="s">
        <v>1118</v>
      </c>
      <c r="AB943" s="77" t="s">
        <v>1118</v>
      </c>
      <c r="AC943" s="77" t="s">
        <v>1118</v>
      </c>
      <c r="AD943" s="77">
        <v>4</v>
      </c>
      <c r="AE943" s="77" t="s">
        <v>1119</v>
      </c>
      <c r="AF943" s="105"/>
    </row>
    <row r="944" spans="1:32" ht="15.75" hidden="1" thickBot="1" x14ac:dyDescent="0.3">
      <c r="A944" s="96" t="s">
        <v>1410</v>
      </c>
      <c r="B944" s="77" t="s">
        <v>451</v>
      </c>
      <c r="C944" s="77" t="s">
        <v>75</v>
      </c>
      <c r="D944" s="77" t="s">
        <v>446</v>
      </c>
      <c r="E944" s="77" t="s">
        <v>107</v>
      </c>
      <c r="F944" s="77"/>
      <c r="G944" s="77" t="s">
        <v>452</v>
      </c>
      <c r="H944" s="77"/>
      <c r="I944" s="77">
        <v>37</v>
      </c>
      <c r="J944" s="77">
        <v>8</v>
      </c>
      <c r="K944" s="77">
        <v>100</v>
      </c>
      <c r="L944" s="77">
        <v>20</v>
      </c>
      <c r="M944" s="77"/>
      <c r="N944" s="77"/>
      <c r="O944" s="77" t="s">
        <v>218</v>
      </c>
      <c r="P944" s="77" t="s">
        <v>1402</v>
      </c>
      <c r="Q944" s="77">
        <v>0</v>
      </c>
      <c r="R944" s="77">
        <v>1</v>
      </c>
      <c r="S944" s="77" t="s">
        <v>1123</v>
      </c>
      <c r="T944" s="77">
        <v>1</v>
      </c>
      <c r="U944" s="77"/>
      <c r="V944" s="77"/>
      <c r="W944" s="77" t="s">
        <v>1123</v>
      </c>
      <c r="X944" s="77">
        <v>4</v>
      </c>
      <c r="Y944" s="77" t="s">
        <v>1116</v>
      </c>
      <c r="Z944" s="77" t="s">
        <v>1117</v>
      </c>
      <c r="AA944" s="77" t="s">
        <v>1118</v>
      </c>
      <c r="AB944" s="77" t="s">
        <v>1118</v>
      </c>
      <c r="AC944" s="77" t="s">
        <v>1118</v>
      </c>
      <c r="AD944" s="77">
        <v>8</v>
      </c>
      <c r="AE944" s="77" t="s">
        <v>1119</v>
      </c>
      <c r="AF944" s="105"/>
    </row>
    <row r="945" spans="1:32" ht="15.75" hidden="1" thickBot="1" x14ac:dyDescent="0.3">
      <c r="A945" s="96" t="s">
        <v>1410</v>
      </c>
      <c r="B945" s="77" t="s">
        <v>451</v>
      </c>
      <c r="C945" s="77" t="s">
        <v>75</v>
      </c>
      <c r="D945" s="77" t="s">
        <v>446</v>
      </c>
      <c r="E945" s="77" t="s">
        <v>108</v>
      </c>
      <c r="F945" s="77"/>
      <c r="G945" s="77" t="s">
        <v>452</v>
      </c>
      <c r="H945" s="77"/>
      <c r="I945" s="77">
        <v>37</v>
      </c>
      <c r="J945" s="77">
        <v>4</v>
      </c>
      <c r="K945" s="77">
        <v>80</v>
      </c>
      <c r="L945" s="77">
        <v>20</v>
      </c>
      <c r="M945" s="77"/>
      <c r="N945" s="77"/>
      <c r="O945" s="77" t="s">
        <v>218</v>
      </c>
      <c r="P945" s="77" t="s">
        <v>1402</v>
      </c>
      <c r="Q945" s="77">
        <v>0</v>
      </c>
      <c r="R945" s="77">
        <v>1</v>
      </c>
      <c r="S945" s="77" t="s">
        <v>1123</v>
      </c>
      <c r="T945" s="77">
        <v>1</v>
      </c>
      <c r="U945" s="77"/>
      <c r="V945" s="77"/>
      <c r="W945" s="77" t="s">
        <v>1123</v>
      </c>
      <c r="X945" s="77">
        <v>3</v>
      </c>
      <c r="Y945" s="77" t="s">
        <v>1116</v>
      </c>
      <c r="Z945" s="77" t="s">
        <v>1117</v>
      </c>
      <c r="AA945" s="77" t="s">
        <v>1118</v>
      </c>
      <c r="AB945" s="77" t="s">
        <v>1118</v>
      </c>
      <c r="AC945" s="77" t="s">
        <v>1118</v>
      </c>
      <c r="AD945" s="77">
        <v>4</v>
      </c>
      <c r="AE945" s="77" t="s">
        <v>1119</v>
      </c>
      <c r="AF945" s="105"/>
    </row>
    <row r="946" spans="1:32" ht="15.75" hidden="1" thickBot="1" x14ac:dyDescent="0.3">
      <c r="A946" s="96" t="s">
        <v>1410</v>
      </c>
      <c r="B946" s="77" t="s">
        <v>451</v>
      </c>
      <c r="C946" s="77" t="s">
        <v>75</v>
      </c>
      <c r="D946" s="77" t="s">
        <v>446</v>
      </c>
      <c r="E946" s="77" t="s">
        <v>114</v>
      </c>
      <c r="F946" s="77"/>
      <c r="G946" s="77" t="s">
        <v>175</v>
      </c>
      <c r="H946" s="77"/>
      <c r="I946" s="77">
        <v>37</v>
      </c>
      <c r="J946" s="77">
        <v>12</v>
      </c>
      <c r="K946" s="77">
        <v>300</v>
      </c>
      <c r="L946" s="77">
        <v>20</v>
      </c>
      <c r="M946" s="77"/>
      <c r="N946" s="77"/>
      <c r="O946" s="77" t="s">
        <v>218</v>
      </c>
      <c r="P946" s="77" t="s">
        <v>1402</v>
      </c>
      <c r="Q946" s="77">
        <v>0</v>
      </c>
      <c r="R946" s="77">
        <v>1</v>
      </c>
      <c r="S946" s="77" t="s">
        <v>1123</v>
      </c>
      <c r="T946" s="77">
        <v>1</v>
      </c>
      <c r="U946" s="77"/>
      <c r="V946" s="77"/>
      <c r="W946" s="77" t="s">
        <v>1123</v>
      </c>
      <c r="X946" s="77">
        <v>12</v>
      </c>
      <c r="Y946" s="77" t="s">
        <v>1116</v>
      </c>
      <c r="Z946" s="77" t="s">
        <v>1117</v>
      </c>
      <c r="AA946" s="77" t="s">
        <v>1118</v>
      </c>
      <c r="AB946" s="77" t="s">
        <v>1118</v>
      </c>
      <c r="AC946" s="77" t="s">
        <v>1118</v>
      </c>
      <c r="AD946" s="77">
        <v>12</v>
      </c>
      <c r="AE946" s="77" t="s">
        <v>1119</v>
      </c>
      <c r="AF946" s="105"/>
    </row>
    <row r="947" spans="1:32" ht="15.75" hidden="1" thickBot="1" x14ac:dyDescent="0.3">
      <c r="A947" s="96" t="s">
        <v>1410</v>
      </c>
      <c r="B947" s="77" t="s">
        <v>451</v>
      </c>
      <c r="C947" s="77" t="s">
        <v>75</v>
      </c>
      <c r="D947" s="77" t="s">
        <v>446</v>
      </c>
      <c r="E947" s="77" t="s">
        <v>207</v>
      </c>
      <c r="F947" s="77"/>
      <c r="G947" s="77" t="s">
        <v>175</v>
      </c>
      <c r="H947" s="77"/>
      <c r="I947" s="77">
        <v>37</v>
      </c>
      <c r="J947" s="77">
        <v>12</v>
      </c>
      <c r="K947" s="77">
        <v>200</v>
      </c>
      <c r="L947" s="77">
        <v>50</v>
      </c>
      <c r="M947" s="77"/>
      <c r="N947" s="77"/>
      <c r="O947" s="77" t="s">
        <v>218</v>
      </c>
      <c r="P947" s="77" t="s">
        <v>1402</v>
      </c>
      <c r="Q947" s="77">
        <v>0</v>
      </c>
      <c r="R947" s="77">
        <v>1</v>
      </c>
      <c r="S947" s="77" t="s">
        <v>1123</v>
      </c>
      <c r="T947" s="77">
        <v>1</v>
      </c>
      <c r="U947" s="77"/>
      <c r="V947" s="77"/>
      <c r="W947" s="77" t="s">
        <v>1123</v>
      </c>
      <c r="X947" s="77">
        <v>8</v>
      </c>
      <c r="Y947" s="77" t="s">
        <v>1116</v>
      </c>
      <c r="Z947" s="77" t="s">
        <v>1117</v>
      </c>
      <c r="AA947" s="77" t="s">
        <v>1118</v>
      </c>
      <c r="AB947" s="77" t="s">
        <v>1118</v>
      </c>
      <c r="AC947" s="77" t="s">
        <v>1118</v>
      </c>
      <c r="AD947" s="77">
        <v>12</v>
      </c>
      <c r="AE947" s="77" t="s">
        <v>1119</v>
      </c>
      <c r="AF947" s="105"/>
    </row>
    <row r="948" spans="1:32" ht="15.75" hidden="1" thickBot="1" x14ac:dyDescent="0.3">
      <c r="A948" s="96" t="s">
        <v>1410</v>
      </c>
      <c r="B948" s="77" t="s">
        <v>451</v>
      </c>
      <c r="C948" s="77" t="s">
        <v>75</v>
      </c>
      <c r="D948" s="77" t="s">
        <v>453</v>
      </c>
      <c r="E948" s="77" t="s">
        <v>73</v>
      </c>
      <c r="F948" s="77"/>
      <c r="G948" s="77" t="s">
        <v>447</v>
      </c>
      <c r="H948" s="77" t="s">
        <v>110</v>
      </c>
      <c r="I948" s="77">
        <v>37</v>
      </c>
      <c r="J948" s="77">
        <v>8</v>
      </c>
      <c r="K948" s="77">
        <v>50</v>
      </c>
      <c r="L948" s="77">
        <v>50</v>
      </c>
      <c r="M948" s="77"/>
      <c r="N948" s="77"/>
      <c r="O948" s="77" t="s">
        <v>218</v>
      </c>
      <c r="P948" s="77" t="s">
        <v>1295</v>
      </c>
      <c r="Q948" s="77">
        <v>0</v>
      </c>
      <c r="R948" s="77">
        <v>1</v>
      </c>
      <c r="S948" s="77" t="s">
        <v>1123</v>
      </c>
      <c r="T948" s="77">
        <v>1</v>
      </c>
      <c r="U948" s="77"/>
      <c r="V948" s="77"/>
      <c r="W948" s="77" t="s">
        <v>1123</v>
      </c>
      <c r="X948" s="77">
        <v>2</v>
      </c>
      <c r="Y948" s="77" t="s">
        <v>1116</v>
      </c>
      <c r="Z948" s="77" t="s">
        <v>1125</v>
      </c>
      <c r="AA948" s="77" t="s">
        <v>1126</v>
      </c>
      <c r="AB948" s="77" t="s">
        <v>1127</v>
      </c>
      <c r="AC948" s="77" t="s">
        <v>1128</v>
      </c>
      <c r="AD948" s="77">
        <v>8</v>
      </c>
      <c r="AE948" s="77" t="s">
        <v>1129</v>
      </c>
      <c r="AF948" s="105"/>
    </row>
    <row r="949" spans="1:32" ht="15.75" hidden="1" thickBot="1" x14ac:dyDescent="0.3">
      <c r="A949" s="96" t="s">
        <v>1410</v>
      </c>
      <c r="B949" s="77" t="s">
        <v>451</v>
      </c>
      <c r="C949" s="77" t="s">
        <v>75</v>
      </c>
      <c r="D949" s="77" t="s">
        <v>453</v>
      </c>
      <c r="E949" s="77" t="s">
        <v>83</v>
      </c>
      <c r="F949" s="77"/>
      <c r="G949" s="77" t="s">
        <v>454</v>
      </c>
      <c r="H949" s="77" t="s">
        <v>110</v>
      </c>
      <c r="I949" s="77">
        <v>37</v>
      </c>
      <c r="J949" s="77">
        <v>8</v>
      </c>
      <c r="K949" s="77">
        <v>50</v>
      </c>
      <c r="L949" s="77">
        <v>50</v>
      </c>
      <c r="M949" s="77"/>
      <c r="N949" s="77"/>
      <c r="O949" s="77" t="s">
        <v>218</v>
      </c>
      <c r="P949" s="77" t="s">
        <v>1295</v>
      </c>
      <c r="Q949" s="77">
        <v>0</v>
      </c>
      <c r="R949" s="77">
        <v>1</v>
      </c>
      <c r="S949" s="77" t="s">
        <v>1123</v>
      </c>
      <c r="T949" s="77">
        <v>1</v>
      </c>
      <c r="U949" s="77"/>
      <c r="V949" s="77"/>
      <c r="W949" s="77" t="s">
        <v>1123</v>
      </c>
      <c r="X949" s="77">
        <v>2</v>
      </c>
      <c r="Y949" s="77" t="s">
        <v>1116</v>
      </c>
      <c r="Z949" s="77" t="s">
        <v>1125</v>
      </c>
      <c r="AA949" s="77" t="s">
        <v>1126</v>
      </c>
      <c r="AB949" s="77" t="s">
        <v>1127</v>
      </c>
      <c r="AC949" s="77" t="s">
        <v>1128</v>
      </c>
      <c r="AD949" s="77">
        <v>8</v>
      </c>
      <c r="AE949" s="77" t="s">
        <v>1129</v>
      </c>
      <c r="AF949" s="105"/>
    </row>
    <row r="950" spans="1:32" ht="15.75" hidden="1" thickBot="1" x14ac:dyDescent="0.3">
      <c r="A950" s="96" t="s">
        <v>1410</v>
      </c>
      <c r="B950" s="77" t="s">
        <v>451</v>
      </c>
      <c r="C950" s="77" t="s">
        <v>75</v>
      </c>
      <c r="D950" s="77" t="s">
        <v>453</v>
      </c>
      <c r="E950" s="77" t="s">
        <v>75</v>
      </c>
      <c r="F950" s="77"/>
      <c r="G950" s="77" t="s">
        <v>248</v>
      </c>
      <c r="H950" s="77" t="s">
        <v>110</v>
      </c>
      <c r="I950" s="77">
        <v>37</v>
      </c>
      <c r="J950" s="77">
        <v>16</v>
      </c>
      <c r="K950" s="77">
        <v>300</v>
      </c>
      <c r="L950" s="77">
        <v>50</v>
      </c>
      <c r="M950" s="77"/>
      <c r="N950" s="77"/>
      <c r="O950" s="77" t="s">
        <v>218</v>
      </c>
      <c r="P950" s="77" t="s">
        <v>1295</v>
      </c>
      <c r="Q950" s="77">
        <v>0</v>
      </c>
      <c r="R950" s="77">
        <v>1</v>
      </c>
      <c r="S950" s="77" t="s">
        <v>1123</v>
      </c>
      <c r="T950" s="77">
        <v>1</v>
      </c>
      <c r="U950" s="77"/>
      <c r="V950" s="77"/>
      <c r="W950" s="77" t="s">
        <v>1123</v>
      </c>
      <c r="X950" s="77">
        <v>12</v>
      </c>
      <c r="Y950" s="77" t="s">
        <v>1116</v>
      </c>
      <c r="Z950" s="77" t="s">
        <v>1125</v>
      </c>
      <c r="AA950" s="77" t="s">
        <v>1126</v>
      </c>
      <c r="AB950" s="77" t="s">
        <v>1127</v>
      </c>
      <c r="AC950" s="77" t="s">
        <v>1128</v>
      </c>
      <c r="AD950" s="77">
        <v>16</v>
      </c>
      <c r="AE950" s="77" t="s">
        <v>1319</v>
      </c>
      <c r="AF950" s="105"/>
    </row>
    <row r="951" spans="1:32" ht="30.75" hidden="1" thickBot="1" x14ac:dyDescent="0.3">
      <c r="A951" s="96" t="s">
        <v>1410</v>
      </c>
      <c r="B951" s="77" t="s">
        <v>451</v>
      </c>
      <c r="C951" s="77" t="s">
        <v>75</v>
      </c>
      <c r="D951" s="77" t="s">
        <v>453</v>
      </c>
      <c r="E951" s="77" t="s">
        <v>70</v>
      </c>
      <c r="F951" s="77"/>
      <c r="G951" s="77" t="s">
        <v>1409</v>
      </c>
      <c r="H951" s="77" t="s">
        <v>110</v>
      </c>
      <c r="I951" s="77">
        <v>37</v>
      </c>
      <c r="J951" s="77" t="e">
        <v>#N/A</v>
      </c>
      <c r="K951" s="77" t="s">
        <v>1403</v>
      </c>
      <c r="L951" s="77"/>
      <c r="M951" s="77"/>
      <c r="N951" s="77"/>
      <c r="O951" s="77"/>
      <c r="P951" s="77" t="s">
        <v>1295</v>
      </c>
      <c r="Q951" s="77">
        <v>0</v>
      </c>
      <c r="R951" s="77">
        <v>0</v>
      </c>
      <c r="S951" s="77"/>
      <c r="T951" s="77"/>
      <c r="U951" s="77"/>
      <c r="V951" s="77"/>
      <c r="W951" s="77" t="s">
        <v>1123</v>
      </c>
      <c r="X951" s="77" t="s">
        <v>1291</v>
      </c>
      <c r="Y951" s="77" t="s">
        <v>1116</v>
      </c>
      <c r="Z951" s="77"/>
      <c r="AA951" s="77"/>
      <c r="AB951" s="77"/>
      <c r="AC951" s="77"/>
      <c r="AD951" s="77"/>
      <c r="AE951" s="77"/>
      <c r="AF951" s="105"/>
    </row>
    <row r="952" spans="1:32" ht="15.75" hidden="1" thickBot="1" x14ac:dyDescent="0.3">
      <c r="A952" s="96" t="s">
        <v>1410</v>
      </c>
      <c r="B952" s="77" t="s">
        <v>451</v>
      </c>
      <c r="C952" s="77" t="s">
        <v>75</v>
      </c>
      <c r="D952" s="77" t="s">
        <v>453</v>
      </c>
      <c r="E952" s="77" t="s">
        <v>76</v>
      </c>
      <c r="F952" s="77"/>
      <c r="G952" s="77" t="s">
        <v>175</v>
      </c>
      <c r="H952" s="77" t="s">
        <v>110</v>
      </c>
      <c r="I952" s="77">
        <v>37</v>
      </c>
      <c r="J952" s="77">
        <v>4</v>
      </c>
      <c r="K952" s="77">
        <v>50</v>
      </c>
      <c r="L952" s="77">
        <v>20</v>
      </c>
      <c r="M952" s="77"/>
      <c r="N952" s="77"/>
      <c r="O952" s="77" t="s">
        <v>218</v>
      </c>
      <c r="P952" s="77" t="s">
        <v>1402</v>
      </c>
      <c r="Q952" s="77">
        <v>0</v>
      </c>
      <c r="R952" s="77">
        <v>1</v>
      </c>
      <c r="S952" s="77" t="s">
        <v>1123</v>
      </c>
      <c r="T952" s="77">
        <v>1</v>
      </c>
      <c r="U952" s="77"/>
      <c r="V952" s="77"/>
      <c r="W952" s="77" t="s">
        <v>1123</v>
      </c>
      <c r="X952" s="77">
        <v>2</v>
      </c>
      <c r="Y952" s="77" t="s">
        <v>1116</v>
      </c>
      <c r="Z952" s="77" t="s">
        <v>1117</v>
      </c>
      <c r="AA952" s="77" t="s">
        <v>1118</v>
      </c>
      <c r="AB952" s="77" t="s">
        <v>1118</v>
      </c>
      <c r="AC952" s="77" t="s">
        <v>1118</v>
      </c>
      <c r="AD952" s="77">
        <v>4</v>
      </c>
      <c r="AE952" s="77" t="s">
        <v>1119</v>
      </c>
      <c r="AF952" s="105"/>
    </row>
    <row r="953" spans="1:32" ht="15.75" hidden="1" thickBot="1" x14ac:dyDescent="0.3">
      <c r="A953" s="96" t="s">
        <v>1410</v>
      </c>
      <c r="B953" s="77" t="s">
        <v>451</v>
      </c>
      <c r="C953" s="77" t="s">
        <v>75</v>
      </c>
      <c r="D953" s="77" t="s">
        <v>453</v>
      </c>
      <c r="E953" s="77" t="s">
        <v>81</v>
      </c>
      <c r="F953" s="77"/>
      <c r="G953" s="77" t="s">
        <v>250</v>
      </c>
      <c r="H953" s="77" t="s">
        <v>110</v>
      </c>
      <c r="I953" s="77">
        <v>37</v>
      </c>
      <c r="J953" s="77">
        <v>8</v>
      </c>
      <c r="K953" s="77">
        <v>50</v>
      </c>
      <c r="L953" s="77">
        <v>50</v>
      </c>
      <c r="M953" s="77"/>
      <c r="N953" s="77"/>
      <c r="O953" s="77" t="s">
        <v>218</v>
      </c>
      <c r="P953" s="77" t="s">
        <v>1232</v>
      </c>
      <c r="Q953" s="77">
        <v>0</v>
      </c>
      <c r="R953" s="77">
        <v>1</v>
      </c>
      <c r="S953" s="77" t="s">
        <v>1123</v>
      </c>
      <c r="T953" s="77">
        <v>1</v>
      </c>
      <c r="U953" s="77"/>
      <c r="V953" s="77" t="s">
        <v>76</v>
      </c>
      <c r="W953" s="77" t="s">
        <v>1123</v>
      </c>
      <c r="X953" s="77">
        <v>2</v>
      </c>
      <c r="Y953" s="77" t="s">
        <v>1116</v>
      </c>
      <c r="Z953" s="77" t="s">
        <v>1117</v>
      </c>
      <c r="AA953" s="77" t="s">
        <v>1118</v>
      </c>
      <c r="AB953" s="77" t="s">
        <v>1118</v>
      </c>
      <c r="AC953" s="77" t="s">
        <v>1118</v>
      </c>
      <c r="AD953" s="77">
        <v>8</v>
      </c>
      <c r="AE953" s="77" t="s">
        <v>1119</v>
      </c>
      <c r="AF953" s="105"/>
    </row>
    <row r="954" spans="1:32" ht="15.75" hidden="1" thickBot="1" x14ac:dyDescent="0.3">
      <c r="A954" s="96" t="s">
        <v>1410</v>
      </c>
      <c r="B954" s="77" t="s">
        <v>451</v>
      </c>
      <c r="C954" s="77" t="s">
        <v>75</v>
      </c>
      <c r="D954" s="77" t="s">
        <v>453</v>
      </c>
      <c r="E954" s="77" t="s">
        <v>82</v>
      </c>
      <c r="F954" s="77"/>
      <c r="G954" s="77" t="s">
        <v>447</v>
      </c>
      <c r="H954" s="77"/>
      <c r="I954" s="77">
        <v>37</v>
      </c>
      <c r="J954" s="77">
        <v>4</v>
      </c>
      <c r="K954" s="77">
        <v>50</v>
      </c>
      <c r="L954" s="77">
        <v>20</v>
      </c>
      <c r="M954" s="77"/>
      <c r="N954" s="77"/>
      <c r="O954" s="77" t="s">
        <v>218</v>
      </c>
      <c r="P954" s="77" t="s">
        <v>1232</v>
      </c>
      <c r="Q954" s="77">
        <v>0</v>
      </c>
      <c r="R954" s="77">
        <v>1</v>
      </c>
      <c r="S954" s="77" t="s">
        <v>1123</v>
      </c>
      <c r="T954" s="77">
        <v>1</v>
      </c>
      <c r="U954" s="77"/>
      <c r="V954" s="77" t="s">
        <v>76</v>
      </c>
      <c r="W954" s="77" t="s">
        <v>1123</v>
      </c>
      <c r="X954" s="77">
        <v>2</v>
      </c>
      <c r="Y954" s="77" t="s">
        <v>1116</v>
      </c>
      <c r="Z954" s="77" t="s">
        <v>1117</v>
      </c>
      <c r="AA954" s="77" t="s">
        <v>1118</v>
      </c>
      <c r="AB954" s="77" t="s">
        <v>1118</v>
      </c>
      <c r="AC954" s="77" t="s">
        <v>1118</v>
      </c>
      <c r="AD954" s="77">
        <v>4</v>
      </c>
      <c r="AE954" s="77" t="s">
        <v>1119</v>
      </c>
      <c r="AF954" s="105"/>
    </row>
    <row r="955" spans="1:32" ht="15.75" hidden="1" thickBot="1" x14ac:dyDescent="0.3">
      <c r="A955" s="96" t="s">
        <v>1410</v>
      </c>
      <c r="B955" s="77" t="s">
        <v>451</v>
      </c>
      <c r="C955" s="77" t="s">
        <v>75</v>
      </c>
      <c r="D955" s="77" t="s">
        <v>453</v>
      </c>
      <c r="E955" s="77" t="s">
        <v>112</v>
      </c>
      <c r="F955" s="77"/>
      <c r="G955" s="77" t="s">
        <v>449</v>
      </c>
      <c r="H955" s="77" t="s">
        <v>110</v>
      </c>
      <c r="I955" s="77">
        <v>37</v>
      </c>
      <c r="J955" s="77">
        <v>4</v>
      </c>
      <c r="K955" s="77">
        <v>50</v>
      </c>
      <c r="L955" s="77">
        <v>20</v>
      </c>
      <c r="M955" s="77"/>
      <c r="N955" s="77"/>
      <c r="O955" s="77" t="s">
        <v>218</v>
      </c>
      <c r="P955" s="77" t="s">
        <v>1232</v>
      </c>
      <c r="Q955" s="77">
        <v>0</v>
      </c>
      <c r="R955" s="77">
        <v>2</v>
      </c>
      <c r="S955" s="77" t="s">
        <v>1123</v>
      </c>
      <c r="T955" s="77">
        <v>1</v>
      </c>
      <c r="U955" s="77"/>
      <c r="V955" s="77" t="s">
        <v>76</v>
      </c>
      <c r="W955" s="77" t="s">
        <v>1123</v>
      </c>
      <c r="X955" s="77">
        <v>4</v>
      </c>
      <c r="Y955" s="77" t="s">
        <v>1116</v>
      </c>
      <c r="Z955" s="77" t="s">
        <v>1117</v>
      </c>
      <c r="AA955" s="77" t="s">
        <v>1118</v>
      </c>
      <c r="AB955" s="77" t="s">
        <v>1118</v>
      </c>
      <c r="AC955" s="77" t="s">
        <v>1118</v>
      </c>
      <c r="AD955" s="77">
        <v>4</v>
      </c>
      <c r="AE955" s="77" t="s">
        <v>1119</v>
      </c>
      <c r="AF955" s="105"/>
    </row>
    <row r="956" spans="1:32" ht="30.75" hidden="1" thickBot="1" x14ac:dyDescent="0.3">
      <c r="A956" s="96" t="s">
        <v>1410</v>
      </c>
      <c r="B956" s="77" t="s">
        <v>451</v>
      </c>
      <c r="C956" s="77" t="s">
        <v>75</v>
      </c>
      <c r="D956" s="77" t="s">
        <v>453</v>
      </c>
      <c r="E956" s="77" t="s">
        <v>109</v>
      </c>
      <c r="F956" s="77"/>
      <c r="G956" s="77" t="s">
        <v>1385</v>
      </c>
      <c r="H956" s="77" t="s">
        <v>110</v>
      </c>
      <c r="I956" s="77">
        <v>37</v>
      </c>
      <c r="J956" s="77" t="e">
        <v>#N/A</v>
      </c>
      <c r="K956" s="77" t="s">
        <v>1403</v>
      </c>
      <c r="L956" s="77"/>
      <c r="M956" s="77"/>
      <c r="N956" s="77"/>
      <c r="O956" s="77"/>
      <c r="P956" s="77" t="s">
        <v>1295</v>
      </c>
      <c r="Q956" s="77">
        <v>0</v>
      </c>
      <c r="R956" s="77">
        <v>0</v>
      </c>
      <c r="S956" s="77"/>
      <c r="T956" s="77"/>
      <c r="U956" s="77"/>
      <c r="V956" s="77" t="s">
        <v>76</v>
      </c>
      <c r="W956" s="77" t="s">
        <v>1123</v>
      </c>
      <c r="X956" s="77" t="s">
        <v>1291</v>
      </c>
      <c r="Y956" s="77" t="s">
        <v>1116</v>
      </c>
      <c r="Z956" s="77"/>
      <c r="AA956" s="77"/>
      <c r="AB956" s="77"/>
      <c r="AC956" s="77"/>
      <c r="AD956" s="77"/>
      <c r="AE956" s="77"/>
      <c r="AF956" s="105"/>
    </row>
    <row r="957" spans="1:32" ht="15.75" hidden="1" thickBot="1" x14ac:dyDescent="0.3">
      <c r="A957" s="96" t="s">
        <v>1410</v>
      </c>
      <c r="B957" s="77" t="s">
        <v>451</v>
      </c>
      <c r="C957" s="77" t="s">
        <v>75</v>
      </c>
      <c r="D957" s="77" t="s">
        <v>453</v>
      </c>
      <c r="E957" s="77" t="s">
        <v>110</v>
      </c>
      <c r="F957" s="77"/>
      <c r="G957" s="77" t="s">
        <v>455</v>
      </c>
      <c r="H957" s="77" t="s">
        <v>110</v>
      </c>
      <c r="I957" s="77">
        <v>37</v>
      </c>
      <c r="J957" s="77">
        <v>4</v>
      </c>
      <c r="K957" s="77">
        <v>25</v>
      </c>
      <c r="L957" s="77">
        <v>20</v>
      </c>
      <c r="M957" s="77"/>
      <c r="N957" s="77"/>
      <c r="O957" s="77" t="s">
        <v>129</v>
      </c>
      <c r="P957" s="77" t="s">
        <v>1402</v>
      </c>
      <c r="Q957" s="77">
        <v>0</v>
      </c>
      <c r="R957" s="77">
        <v>1</v>
      </c>
      <c r="S957" s="77" t="s">
        <v>1123</v>
      </c>
      <c r="T957" s="77">
        <v>1</v>
      </c>
      <c r="U957" s="77"/>
      <c r="V957" s="77"/>
      <c r="W957" s="77" t="s">
        <v>1123</v>
      </c>
      <c r="X957" s="77">
        <v>1</v>
      </c>
      <c r="Y957" s="77" t="s">
        <v>1116</v>
      </c>
      <c r="Z957" s="77" t="s">
        <v>1117</v>
      </c>
      <c r="AA957" s="77" t="s">
        <v>1118</v>
      </c>
      <c r="AB957" s="77" t="s">
        <v>1118</v>
      </c>
      <c r="AC957" s="77" t="s">
        <v>1118</v>
      </c>
      <c r="AD957" s="77">
        <v>4</v>
      </c>
      <c r="AE957" s="77" t="s">
        <v>1119</v>
      </c>
      <c r="AF957" s="105"/>
    </row>
    <row r="958" spans="1:32" ht="15.75" hidden="1" thickBot="1" x14ac:dyDescent="0.3">
      <c r="A958" s="96" t="s">
        <v>1410</v>
      </c>
      <c r="B958" s="77" t="s">
        <v>451</v>
      </c>
      <c r="C958" s="77" t="s">
        <v>75</v>
      </c>
      <c r="D958" s="77" t="s">
        <v>453</v>
      </c>
      <c r="E958" s="77" t="s">
        <v>115</v>
      </c>
      <c r="F958" s="77"/>
      <c r="G958" s="77" t="s">
        <v>695</v>
      </c>
      <c r="H958" s="77"/>
      <c r="I958" s="77">
        <v>37</v>
      </c>
      <c r="J958" s="77" t="e">
        <v>#N/A</v>
      </c>
      <c r="K958" s="77">
        <v>25</v>
      </c>
      <c r="L958" s="77"/>
      <c r="M958" s="77"/>
      <c r="N958" s="77"/>
      <c r="O958" s="77"/>
      <c r="P958" s="77"/>
      <c r="Q958" s="77">
        <v>0</v>
      </c>
      <c r="R958" s="77">
        <v>0</v>
      </c>
      <c r="S958" s="77"/>
      <c r="T958" s="77"/>
      <c r="U958" s="77"/>
      <c r="V958" s="77"/>
      <c r="W958" s="77"/>
      <c r="X958" s="77">
        <v>1</v>
      </c>
      <c r="Y958" s="77" t="s">
        <v>1116</v>
      </c>
      <c r="Z958" s="77"/>
      <c r="AA958" s="77"/>
      <c r="AB958" s="77"/>
      <c r="AC958" s="77"/>
      <c r="AD958" s="77"/>
      <c r="AE958" s="77"/>
      <c r="AF958" s="105"/>
    </row>
    <row r="959" spans="1:32" ht="15.75" hidden="1" thickBot="1" x14ac:dyDescent="0.3">
      <c r="A959" s="96" t="s">
        <v>1410</v>
      </c>
      <c r="B959" s="77" t="s">
        <v>451</v>
      </c>
      <c r="C959" s="77" t="s">
        <v>75</v>
      </c>
      <c r="D959" s="77" t="s">
        <v>453</v>
      </c>
      <c r="E959" s="77" t="s">
        <v>194</v>
      </c>
      <c r="F959" s="77"/>
      <c r="G959" s="77" t="s">
        <v>695</v>
      </c>
      <c r="H959" s="77"/>
      <c r="I959" s="77">
        <v>37</v>
      </c>
      <c r="J959" s="77" t="e">
        <v>#N/A</v>
      </c>
      <c r="K959" s="77">
        <v>50</v>
      </c>
      <c r="L959" s="77"/>
      <c r="M959" s="77"/>
      <c r="N959" s="77"/>
      <c r="O959" s="77"/>
      <c r="P959" s="77"/>
      <c r="Q959" s="77">
        <v>0</v>
      </c>
      <c r="R959" s="77">
        <v>0</v>
      </c>
      <c r="S959" s="77"/>
      <c r="T959" s="77"/>
      <c r="U959" s="77"/>
      <c r="V959" s="77"/>
      <c r="W959" s="77"/>
      <c r="X959" s="77">
        <v>2</v>
      </c>
      <c r="Y959" s="77" t="s">
        <v>1116</v>
      </c>
      <c r="Z959" s="77"/>
      <c r="AA959" s="77"/>
      <c r="AB959" s="77"/>
      <c r="AC959" s="77"/>
      <c r="AD959" s="77"/>
      <c r="AE959" s="77"/>
      <c r="AF959" s="105"/>
    </row>
    <row r="960" spans="1:32" ht="15.75" hidden="1" thickBot="1" x14ac:dyDescent="0.3">
      <c r="A960" s="96" t="s">
        <v>1410</v>
      </c>
      <c r="B960" s="77" t="s">
        <v>451</v>
      </c>
      <c r="C960" s="77" t="s">
        <v>75</v>
      </c>
      <c r="D960" s="77" t="s">
        <v>453</v>
      </c>
      <c r="E960" s="77" t="s">
        <v>93</v>
      </c>
      <c r="F960" s="77"/>
      <c r="G960" s="77" t="s">
        <v>1331</v>
      </c>
      <c r="H960" s="77"/>
      <c r="I960" s="77">
        <v>37</v>
      </c>
      <c r="J960" s="77">
        <v>12</v>
      </c>
      <c r="K960" s="77">
        <v>200</v>
      </c>
      <c r="L960" s="77">
        <v>50</v>
      </c>
      <c r="M960" s="77"/>
      <c r="N960" s="77"/>
      <c r="O960" s="77" t="s">
        <v>218</v>
      </c>
      <c r="P960" s="77"/>
      <c r="Q960" s="77">
        <v>0</v>
      </c>
      <c r="R960" s="77">
        <v>0</v>
      </c>
      <c r="S960" s="77"/>
      <c r="T960" s="77"/>
      <c r="U960" s="77" t="s">
        <v>115</v>
      </c>
      <c r="V960" s="77"/>
      <c r="W960" s="77" t="s">
        <v>1123</v>
      </c>
      <c r="X960" s="77">
        <v>8</v>
      </c>
      <c r="Y960" s="77" t="s">
        <v>1116</v>
      </c>
      <c r="Z960" s="77"/>
      <c r="AA960" s="77"/>
      <c r="AB960" s="77"/>
      <c r="AC960" s="77"/>
      <c r="AD960" s="77"/>
      <c r="AE960" s="77"/>
      <c r="AF960" s="105"/>
    </row>
    <row r="961" spans="1:32" ht="15.75" hidden="1" thickBot="1" x14ac:dyDescent="0.3">
      <c r="A961" s="96" t="s">
        <v>1410</v>
      </c>
      <c r="B961" s="77" t="s">
        <v>451</v>
      </c>
      <c r="C961" s="77" t="s">
        <v>75</v>
      </c>
      <c r="D961" s="77" t="s">
        <v>453</v>
      </c>
      <c r="E961" s="77" t="s">
        <v>209</v>
      </c>
      <c r="F961" s="77"/>
      <c r="G961" s="77" t="s">
        <v>456</v>
      </c>
      <c r="H961" s="77"/>
      <c r="I961" s="77">
        <v>37</v>
      </c>
      <c r="J961" s="77" t="e">
        <v>#N/A</v>
      </c>
      <c r="K961" s="77"/>
      <c r="L961" s="77"/>
      <c r="M961" s="77"/>
      <c r="N961" s="77"/>
      <c r="O961" s="77"/>
      <c r="P961" s="77" t="s">
        <v>1295</v>
      </c>
      <c r="Q961" s="77">
        <v>0</v>
      </c>
      <c r="R961" s="77">
        <v>2</v>
      </c>
      <c r="S961" s="77" t="s">
        <v>1123</v>
      </c>
      <c r="T961" s="77">
        <v>2</v>
      </c>
      <c r="U961" s="77"/>
      <c r="V961" s="77"/>
      <c r="W961" s="77"/>
      <c r="X961" s="77">
        <v>0</v>
      </c>
      <c r="Y961" s="77" t="s">
        <v>1116</v>
      </c>
      <c r="Z961" s="77"/>
      <c r="AA961" s="77"/>
      <c r="AB961" s="77"/>
      <c r="AC961" s="77"/>
      <c r="AD961" s="77"/>
      <c r="AE961" s="77"/>
      <c r="AF961" s="105"/>
    </row>
    <row r="962" spans="1:32" ht="15.75" hidden="1" thickBot="1" x14ac:dyDescent="0.3">
      <c r="A962" s="96" t="s">
        <v>1410</v>
      </c>
      <c r="B962" s="77" t="s">
        <v>451</v>
      </c>
      <c r="C962" s="77" t="s">
        <v>75</v>
      </c>
      <c r="D962" s="77" t="s">
        <v>453</v>
      </c>
      <c r="E962" s="77" t="s">
        <v>42</v>
      </c>
      <c r="F962" s="77"/>
      <c r="G962" s="77" t="s">
        <v>457</v>
      </c>
      <c r="H962" s="77" t="s">
        <v>110</v>
      </c>
      <c r="I962" s="77">
        <v>37</v>
      </c>
      <c r="J962" s="77">
        <v>4</v>
      </c>
      <c r="K962" s="77">
        <v>40</v>
      </c>
      <c r="L962" s="77">
        <v>50</v>
      </c>
      <c r="M962" s="77"/>
      <c r="N962" s="77"/>
      <c r="O962" s="77" t="s">
        <v>218</v>
      </c>
      <c r="P962" s="77" t="s">
        <v>1178</v>
      </c>
      <c r="Q962" s="77">
        <v>0</v>
      </c>
      <c r="R962" s="77">
        <v>1</v>
      </c>
      <c r="S962" s="77" t="s">
        <v>1123</v>
      </c>
      <c r="T962" s="77">
        <v>1</v>
      </c>
      <c r="U962" s="77"/>
      <c r="V962" s="77"/>
      <c r="W962" s="77" t="s">
        <v>1123</v>
      </c>
      <c r="X962" s="77">
        <v>1.5</v>
      </c>
      <c r="Y962" s="77" t="s">
        <v>1116</v>
      </c>
      <c r="Z962" s="77" t="s">
        <v>1125</v>
      </c>
      <c r="AA962" s="77" t="s">
        <v>1126</v>
      </c>
      <c r="AB962" s="77" t="s">
        <v>1127</v>
      </c>
      <c r="AC962" s="77" t="s">
        <v>1128</v>
      </c>
      <c r="AD962" s="77">
        <v>4</v>
      </c>
      <c r="AE962" s="77" t="s">
        <v>1330</v>
      </c>
      <c r="AF962" s="105"/>
    </row>
    <row r="963" spans="1:32" ht="15.75" hidden="1" thickBot="1" x14ac:dyDescent="0.3">
      <c r="A963" s="97" t="s">
        <v>1410</v>
      </c>
      <c r="B963" s="78" t="s">
        <v>451</v>
      </c>
      <c r="C963" s="78" t="s">
        <v>75</v>
      </c>
      <c r="D963" s="78" t="s">
        <v>453</v>
      </c>
      <c r="E963" s="78" t="s">
        <v>211</v>
      </c>
      <c r="F963" s="78"/>
      <c r="G963" s="78" t="s">
        <v>457</v>
      </c>
      <c r="H963" s="78" t="s">
        <v>110</v>
      </c>
      <c r="I963" s="78">
        <v>37</v>
      </c>
      <c r="J963" s="77">
        <v>4</v>
      </c>
      <c r="K963" s="78">
        <v>40</v>
      </c>
      <c r="L963" s="78">
        <v>50</v>
      </c>
      <c r="M963" s="78"/>
      <c r="N963" s="78"/>
      <c r="O963" s="78" t="s">
        <v>218</v>
      </c>
      <c r="P963" s="78" t="s">
        <v>1178</v>
      </c>
      <c r="Q963" s="78">
        <v>0</v>
      </c>
      <c r="R963" s="78">
        <v>1</v>
      </c>
      <c r="S963" s="78" t="s">
        <v>1123</v>
      </c>
      <c r="T963" s="78">
        <v>1</v>
      </c>
      <c r="U963" s="78"/>
      <c r="V963" s="78"/>
      <c r="W963" s="78" t="s">
        <v>1123</v>
      </c>
      <c r="X963" s="78">
        <v>1.5</v>
      </c>
      <c r="Y963" s="78" t="s">
        <v>1116</v>
      </c>
      <c r="Z963" s="78" t="s">
        <v>1125</v>
      </c>
      <c r="AA963" s="78" t="s">
        <v>1126</v>
      </c>
      <c r="AB963" s="78" t="s">
        <v>1127</v>
      </c>
      <c r="AC963" s="78" t="s">
        <v>1128</v>
      </c>
      <c r="AD963" s="78">
        <v>4</v>
      </c>
      <c r="AE963" s="78" t="s">
        <v>1330</v>
      </c>
      <c r="AF963" s="106"/>
    </row>
    <row r="964" spans="1:32" x14ac:dyDescent="0.25">
      <c r="A964" s="98" t="s">
        <v>1417</v>
      </c>
      <c r="B964" s="79" t="s">
        <v>458</v>
      </c>
      <c r="C964" s="79" t="s">
        <v>73</v>
      </c>
      <c r="D964" s="79" t="s">
        <v>127</v>
      </c>
      <c r="E964" s="79" t="s">
        <v>73</v>
      </c>
      <c r="F964" s="79"/>
      <c r="G964" s="79" t="s">
        <v>459</v>
      </c>
      <c r="H964" s="79" t="s">
        <v>110</v>
      </c>
      <c r="I964" s="79">
        <v>19</v>
      </c>
      <c r="J964" s="77">
        <v>8</v>
      </c>
      <c r="K964" s="79">
        <v>80</v>
      </c>
      <c r="L964" s="79">
        <v>50</v>
      </c>
      <c r="M964" s="79"/>
      <c r="N964" s="79">
        <v>2</v>
      </c>
      <c r="O964" s="79" t="s">
        <v>129</v>
      </c>
      <c r="P964" s="79" t="s">
        <v>1124</v>
      </c>
      <c r="Q964" s="79">
        <v>2</v>
      </c>
      <c r="R964" s="79">
        <v>0</v>
      </c>
      <c r="S964" s="79"/>
      <c r="T964" s="79"/>
      <c r="U964" s="79" t="s">
        <v>1114</v>
      </c>
      <c r="V964" s="79"/>
      <c r="W964" s="79" t="s">
        <v>1115</v>
      </c>
      <c r="X964" s="79">
        <v>6</v>
      </c>
      <c r="Y964" s="79" t="s">
        <v>1116</v>
      </c>
      <c r="Z964" s="79" t="s">
        <v>1125</v>
      </c>
      <c r="AA964" s="79" t="s">
        <v>1126</v>
      </c>
      <c r="AB964" s="79" t="s">
        <v>1127</v>
      </c>
      <c r="AC964" s="79" t="s">
        <v>1128</v>
      </c>
      <c r="AD964" s="79">
        <v>8</v>
      </c>
      <c r="AE964" s="79" t="s">
        <v>1137</v>
      </c>
      <c r="AF964" s="107"/>
    </row>
    <row r="965" spans="1:32" ht="30.75" thickBot="1" x14ac:dyDescent="0.3">
      <c r="A965" s="100" t="s">
        <v>1417</v>
      </c>
      <c r="B965" s="81" t="s">
        <v>458</v>
      </c>
      <c r="C965" s="81" t="s">
        <v>73</v>
      </c>
      <c r="D965" s="81" t="s">
        <v>130</v>
      </c>
      <c r="E965" s="81" t="s">
        <v>73</v>
      </c>
      <c r="F965" s="81"/>
      <c r="G965" s="81" t="s">
        <v>460</v>
      </c>
      <c r="H965" s="81" t="s">
        <v>110</v>
      </c>
      <c r="I965" s="81">
        <v>19</v>
      </c>
      <c r="J965" s="77">
        <v>8</v>
      </c>
      <c r="K965" s="81">
        <v>80</v>
      </c>
      <c r="L965" s="81">
        <v>50</v>
      </c>
      <c r="M965" s="81"/>
      <c r="N965" s="81"/>
      <c r="O965" s="81" t="s">
        <v>129</v>
      </c>
      <c r="P965" s="81" t="s">
        <v>1124</v>
      </c>
      <c r="Q965" s="81">
        <v>0</v>
      </c>
      <c r="R965" s="81">
        <v>2</v>
      </c>
      <c r="S965" s="81" t="s">
        <v>1115</v>
      </c>
      <c r="T965" s="81">
        <v>2</v>
      </c>
      <c r="U965" s="81" t="s">
        <v>37</v>
      </c>
      <c r="V965" s="81"/>
      <c r="W965" s="81" t="s">
        <v>1115</v>
      </c>
      <c r="X965" s="81">
        <v>6</v>
      </c>
      <c r="Y965" s="81" t="s">
        <v>1116</v>
      </c>
      <c r="Z965" s="81" t="s">
        <v>1125</v>
      </c>
      <c r="AA965" s="81" t="s">
        <v>1126</v>
      </c>
      <c r="AB965" s="81" t="s">
        <v>1127</v>
      </c>
      <c r="AC965" s="81" t="s">
        <v>1128</v>
      </c>
      <c r="AD965" s="81">
        <v>8</v>
      </c>
      <c r="AE965" s="81" t="s">
        <v>1137</v>
      </c>
      <c r="AF965" s="109"/>
    </row>
    <row r="966" spans="1:32" hidden="1" x14ac:dyDescent="0.25">
      <c r="A966" s="95" t="s">
        <v>1418</v>
      </c>
      <c r="B966" s="76" t="s">
        <v>461</v>
      </c>
      <c r="C966" s="76" t="s">
        <v>75</v>
      </c>
      <c r="D966" s="76" t="s">
        <v>440</v>
      </c>
      <c r="E966" s="76" t="s">
        <v>73</v>
      </c>
      <c r="F966" s="76"/>
      <c r="G966" s="76" t="s">
        <v>1419</v>
      </c>
      <c r="H966" s="76"/>
      <c r="I966" s="76">
        <v>19</v>
      </c>
      <c r="J966" s="77">
        <v>4</v>
      </c>
      <c r="K966" s="76">
        <v>25</v>
      </c>
      <c r="L966" s="76">
        <v>20</v>
      </c>
      <c r="M966" s="76"/>
      <c r="N966" s="76"/>
      <c r="O966" s="76" t="s">
        <v>218</v>
      </c>
      <c r="P966" s="76" t="s">
        <v>1240</v>
      </c>
      <c r="Q966" s="76">
        <v>0</v>
      </c>
      <c r="R966" s="76">
        <v>0</v>
      </c>
      <c r="S966" s="76"/>
      <c r="T966" s="76"/>
      <c r="U966" s="76" t="s">
        <v>70</v>
      </c>
      <c r="V966" s="76"/>
      <c r="W966" s="76" t="s">
        <v>1123</v>
      </c>
      <c r="X966" s="76">
        <v>1</v>
      </c>
      <c r="Y966" s="76" t="s">
        <v>1116</v>
      </c>
      <c r="Z966" s="76" t="s">
        <v>1136</v>
      </c>
      <c r="AA966" s="76" t="s">
        <v>1126</v>
      </c>
      <c r="AB966" s="76" t="s">
        <v>1127</v>
      </c>
      <c r="AC966" s="76" t="s">
        <v>1128</v>
      </c>
      <c r="AD966" s="76">
        <v>4</v>
      </c>
      <c r="AE966" s="76" t="s">
        <v>1182</v>
      </c>
      <c r="AF966" s="104"/>
    </row>
    <row r="967" spans="1:32" hidden="1" x14ac:dyDescent="0.25">
      <c r="A967" s="96" t="s">
        <v>1418</v>
      </c>
      <c r="B967" s="77" t="s">
        <v>461</v>
      </c>
      <c r="C967" s="77" t="s">
        <v>75</v>
      </c>
      <c r="D967" s="77" t="s">
        <v>440</v>
      </c>
      <c r="E967" s="77" t="s">
        <v>83</v>
      </c>
      <c r="F967" s="77"/>
      <c r="G967" s="77" t="s">
        <v>462</v>
      </c>
      <c r="H967" s="77" t="s">
        <v>110</v>
      </c>
      <c r="I967" s="77">
        <v>19</v>
      </c>
      <c r="J967" s="77">
        <v>20</v>
      </c>
      <c r="K967" s="77">
        <v>400</v>
      </c>
      <c r="L967" s="77">
        <v>50</v>
      </c>
      <c r="M967" s="77"/>
      <c r="N967" s="77">
        <v>1</v>
      </c>
      <c r="O967" s="77" t="s">
        <v>218</v>
      </c>
      <c r="P967" s="77" t="s">
        <v>1295</v>
      </c>
      <c r="Q967" s="77">
        <v>1</v>
      </c>
      <c r="R967" s="77">
        <v>0</v>
      </c>
      <c r="S967" s="77"/>
      <c r="T967" s="77"/>
      <c r="U967" s="77" t="s">
        <v>70</v>
      </c>
      <c r="V967" s="77"/>
      <c r="W967" s="77" t="s">
        <v>1123</v>
      </c>
      <c r="X967" s="77">
        <v>16</v>
      </c>
      <c r="Y967" s="77" t="s">
        <v>1116</v>
      </c>
      <c r="Z967" s="77" t="s">
        <v>1125</v>
      </c>
      <c r="AA967" s="77" t="s">
        <v>1126</v>
      </c>
      <c r="AB967" s="77" t="s">
        <v>1127</v>
      </c>
      <c r="AC967" s="77" t="s">
        <v>1128</v>
      </c>
      <c r="AD967" s="77">
        <v>20</v>
      </c>
      <c r="AE967" s="77" t="s">
        <v>1131</v>
      </c>
      <c r="AF967" s="105"/>
    </row>
    <row r="968" spans="1:32" hidden="1" x14ac:dyDescent="0.25">
      <c r="A968" s="96" t="s">
        <v>1418</v>
      </c>
      <c r="B968" s="77" t="s">
        <v>461</v>
      </c>
      <c r="C968" s="77" t="s">
        <v>75</v>
      </c>
      <c r="D968" s="77" t="s">
        <v>440</v>
      </c>
      <c r="E968" s="77" t="s">
        <v>83</v>
      </c>
      <c r="F968" s="77"/>
      <c r="G968" s="77" t="s">
        <v>1420</v>
      </c>
      <c r="H968" s="77"/>
      <c r="I968" s="77">
        <v>19</v>
      </c>
      <c r="J968" s="77" t="e">
        <v>#N/A</v>
      </c>
      <c r="K968" s="77"/>
      <c r="L968" s="77"/>
      <c r="M968" s="77"/>
      <c r="N968" s="77"/>
      <c r="O968" s="77"/>
      <c r="P968" s="77"/>
      <c r="Q968" s="77">
        <v>0</v>
      </c>
      <c r="R968" s="77">
        <v>0</v>
      </c>
      <c r="S968" s="77"/>
      <c r="T968" s="77"/>
      <c r="U968" s="77"/>
      <c r="V968" s="77"/>
      <c r="W968" s="77"/>
      <c r="X968" s="77">
        <v>0</v>
      </c>
      <c r="Y968" s="77" t="s">
        <v>1116</v>
      </c>
      <c r="Z968" s="77"/>
      <c r="AA968" s="77"/>
      <c r="AB968" s="77"/>
      <c r="AC968" s="77"/>
      <c r="AD968" s="77"/>
      <c r="AE968" s="77"/>
      <c r="AF968" s="105"/>
    </row>
    <row r="969" spans="1:32" hidden="1" x14ac:dyDescent="0.25">
      <c r="A969" s="96" t="s">
        <v>1418</v>
      </c>
      <c r="B969" s="77" t="s">
        <v>461</v>
      </c>
      <c r="C969" s="77" t="s">
        <v>75</v>
      </c>
      <c r="D969" s="77" t="s">
        <v>440</v>
      </c>
      <c r="E969" s="77" t="s">
        <v>75</v>
      </c>
      <c r="F969" s="77"/>
      <c r="G969" s="77" t="s">
        <v>1216</v>
      </c>
      <c r="H969" s="77" t="s">
        <v>110</v>
      </c>
      <c r="I969" s="77">
        <v>19</v>
      </c>
      <c r="J969" s="77">
        <v>8</v>
      </c>
      <c r="K969" s="77">
        <v>50</v>
      </c>
      <c r="L969" s="77">
        <v>50</v>
      </c>
      <c r="M969" s="77"/>
      <c r="N969" s="77"/>
      <c r="O969" s="77" t="s">
        <v>218</v>
      </c>
      <c r="P969" s="77" t="s">
        <v>1178</v>
      </c>
      <c r="Q969" s="77">
        <v>0</v>
      </c>
      <c r="R969" s="77">
        <v>0</v>
      </c>
      <c r="S969" s="77"/>
      <c r="T969" s="77"/>
      <c r="U969" s="77" t="s">
        <v>70</v>
      </c>
      <c r="V969" s="77"/>
      <c r="W969" s="77" t="s">
        <v>1123</v>
      </c>
      <c r="X969" s="77">
        <v>2</v>
      </c>
      <c r="Y969" s="77" t="s">
        <v>1116</v>
      </c>
      <c r="Z969" s="77" t="s">
        <v>1125</v>
      </c>
      <c r="AA969" s="77" t="s">
        <v>1126</v>
      </c>
      <c r="AB969" s="77" t="s">
        <v>1127</v>
      </c>
      <c r="AC969" s="77" t="s">
        <v>1128</v>
      </c>
      <c r="AD969" s="77">
        <v>8</v>
      </c>
      <c r="AE969" s="77" t="s">
        <v>1129</v>
      </c>
      <c r="AF969" s="105"/>
    </row>
    <row r="970" spans="1:32" ht="30" hidden="1" x14ac:dyDescent="0.25">
      <c r="A970" s="96" t="s">
        <v>1418</v>
      </c>
      <c r="B970" s="77" t="s">
        <v>461</v>
      </c>
      <c r="C970" s="77" t="s">
        <v>75</v>
      </c>
      <c r="D970" s="77" t="s">
        <v>440</v>
      </c>
      <c r="E970" s="77" t="s">
        <v>70</v>
      </c>
      <c r="F970" s="77"/>
      <c r="G970" s="77" t="s">
        <v>463</v>
      </c>
      <c r="H970" s="77" t="s">
        <v>110</v>
      </c>
      <c r="I970" s="77">
        <v>19</v>
      </c>
      <c r="J970" s="77">
        <v>4</v>
      </c>
      <c r="K970" s="77">
        <v>20</v>
      </c>
      <c r="L970" s="77">
        <v>50</v>
      </c>
      <c r="M970" s="77"/>
      <c r="N970" s="77">
        <v>1</v>
      </c>
      <c r="O970" s="77" t="s">
        <v>218</v>
      </c>
      <c r="P970" s="77" t="s">
        <v>1295</v>
      </c>
      <c r="Q970" s="77">
        <v>1</v>
      </c>
      <c r="R970" s="77">
        <v>0</v>
      </c>
      <c r="S970" s="77"/>
      <c r="T970" s="77"/>
      <c r="U970" s="77"/>
      <c r="V970" s="77" t="s">
        <v>76</v>
      </c>
      <c r="W970" s="77" t="s">
        <v>1123</v>
      </c>
      <c r="X970" s="77">
        <v>0.75</v>
      </c>
      <c r="Y970" s="77" t="s">
        <v>1116</v>
      </c>
      <c r="Z970" s="77" t="s">
        <v>1125</v>
      </c>
      <c r="AA970" s="77" t="s">
        <v>1126</v>
      </c>
      <c r="AB970" s="77" t="s">
        <v>1127</v>
      </c>
      <c r="AC970" s="77" t="s">
        <v>1128</v>
      </c>
      <c r="AD970" s="77">
        <v>4</v>
      </c>
      <c r="AE970" s="77" t="s">
        <v>1201</v>
      </c>
      <c r="AF970" s="105"/>
    </row>
    <row r="971" spans="1:32" ht="30" hidden="1" x14ac:dyDescent="0.25">
      <c r="A971" s="96" t="s">
        <v>1418</v>
      </c>
      <c r="B971" s="77" t="s">
        <v>461</v>
      </c>
      <c r="C971" s="77" t="s">
        <v>75</v>
      </c>
      <c r="D971" s="77" t="s">
        <v>440</v>
      </c>
      <c r="E971" s="77" t="s">
        <v>76</v>
      </c>
      <c r="F971" s="77"/>
      <c r="G971" s="77" t="s">
        <v>463</v>
      </c>
      <c r="H971" s="77" t="s">
        <v>110</v>
      </c>
      <c r="I971" s="77">
        <v>19</v>
      </c>
      <c r="J971" s="77">
        <v>4</v>
      </c>
      <c r="K971" s="77">
        <v>25</v>
      </c>
      <c r="L971" s="77">
        <v>50</v>
      </c>
      <c r="M971" s="77"/>
      <c r="N971" s="77">
        <v>1</v>
      </c>
      <c r="O971" s="77" t="s">
        <v>218</v>
      </c>
      <c r="P971" s="77" t="s">
        <v>1295</v>
      </c>
      <c r="Q971" s="77">
        <v>1</v>
      </c>
      <c r="R971" s="77">
        <v>0</v>
      </c>
      <c r="S971" s="77"/>
      <c r="T971" s="77"/>
      <c r="U971" s="77" t="s">
        <v>70</v>
      </c>
      <c r="V971" s="77"/>
      <c r="W971" s="77" t="s">
        <v>1123</v>
      </c>
      <c r="X971" s="77">
        <v>1</v>
      </c>
      <c r="Y971" s="77" t="s">
        <v>1116</v>
      </c>
      <c r="Z971" s="77" t="s">
        <v>1125</v>
      </c>
      <c r="AA971" s="77" t="s">
        <v>1126</v>
      </c>
      <c r="AB971" s="77" t="s">
        <v>1127</v>
      </c>
      <c r="AC971" s="77" t="s">
        <v>1128</v>
      </c>
      <c r="AD971" s="77">
        <v>4</v>
      </c>
      <c r="AE971" s="77" t="s">
        <v>1201</v>
      </c>
      <c r="AF971" s="105"/>
    </row>
    <row r="972" spans="1:32" ht="30" hidden="1" x14ac:dyDescent="0.25">
      <c r="A972" s="96" t="s">
        <v>1418</v>
      </c>
      <c r="B972" s="77" t="s">
        <v>461</v>
      </c>
      <c r="C972" s="77" t="s">
        <v>75</v>
      </c>
      <c r="D972" s="77" t="s">
        <v>440</v>
      </c>
      <c r="E972" s="77" t="s">
        <v>81</v>
      </c>
      <c r="F972" s="77"/>
      <c r="G972" s="77" t="s">
        <v>965</v>
      </c>
      <c r="H972" s="77" t="s">
        <v>110</v>
      </c>
      <c r="I972" s="77">
        <v>19</v>
      </c>
      <c r="J972" s="77" t="e">
        <v>#N/A</v>
      </c>
      <c r="K972" s="77" t="s">
        <v>1421</v>
      </c>
      <c r="L972" s="77"/>
      <c r="M972" s="77"/>
      <c r="N972" s="77"/>
      <c r="O972" s="77"/>
      <c r="P972" s="77"/>
      <c r="Q972" s="77">
        <v>0</v>
      </c>
      <c r="R972" s="77">
        <v>0</v>
      </c>
      <c r="S972" s="77"/>
      <c r="T972" s="77"/>
      <c r="U972" s="77" t="s">
        <v>70</v>
      </c>
      <c r="V972" s="77"/>
      <c r="W972" s="77" t="s">
        <v>1123</v>
      </c>
      <c r="X972" s="77" t="s">
        <v>1291</v>
      </c>
      <c r="Y972" s="77" t="s">
        <v>1116</v>
      </c>
      <c r="Z972" s="77"/>
      <c r="AA972" s="77"/>
      <c r="AB972" s="77"/>
      <c r="AC972" s="77"/>
      <c r="AD972" s="77"/>
      <c r="AE972" s="77"/>
      <c r="AF972" s="105"/>
    </row>
    <row r="973" spans="1:32" ht="30" hidden="1" x14ac:dyDescent="0.25">
      <c r="A973" s="96" t="s">
        <v>1418</v>
      </c>
      <c r="B973" s="77" t="s">
        <v>461</v>
      </c>
      <c r="C973" s="77" t="s">
        <v>75</v>
      </c>
      <c r="D973" s="77" t="s">
        <v>440</v>
      </c>
      <c r="E973" s="77" t="s">
        <v>82</v>
      </c>
      <c r="F973" s="77"/>
      <c r="G973" s="77" t="s">
        <v>1422</v>
      </c>
      <c r="H973" s="77"/>
      <c r="I973" s="77">
        <v>19</v>
      </c>
      <c r="J973" s="77" t="e">
        <v>#N/A</v>
      </c>
      <c r="K973" s="77">
        <v>20</v>
      </c>
      <c r="L973" s="77"/>
      <c r="M973" s="77"/>
      <c r="N973" s="77"/>
      <c r="O973" s="77"/>
      <c r="P973" s="77"/>
      <c r="Q973" s="77">
        <v>0</v>
      </c>
      <c r="R973" s="77">
        <v>0</v>
      </c>
      <c r="S973" s="77"/>
      <c r="T973" s="77"/>
      <c r="U973" s="77"/>
      <c r="V973" s="77"/>
      <c r="W973" s="77"/>
      <c r="X973" s="77">
        <v>0.75</v>
      </c>
      <c r="Y973" s="77" t="s">
        <v>1116</v>
      </c>
      <c r="Z973" s="77"/>
      <c r="AA973" s="77"/>
      <c r="AB973" s="77"/>
      <c r="AC973" s="77"/>
      <c r="AD973" s="77"/>
      <c r="AE973" s="77"/>
      <c r="AF973" s="105"/>
    </row>
    <row r="974" spans="1:32" ht="30" hidden="1" x14ac:dyDescent="0.25">
      <c r="A974" s="96" t="s">
        <v>1418</v>
      </c>
      <c r="B974" s="77" t="s">
        <v>461</v>
      </c>
      <c r="C974" s="77" t="s">
        <v>75</v>
      </c>
      <c r="D974" s="77" t="s">
        <v>440</v>
      </c>
      <c r="E974" s="77" t="s">
        <v>112</v>
      </c>
      <c r="F974" s="77"/>
      <c r="G974" s="77" t="s">
        <v>1422</v>
      </c>
      <c r="H974" s="77"/>
      <c r="I974" s="77">
        <v>19</v>
      </c>
      <c r="J974" s="77" t="e">
        <v>#N/A</v>
      </c>
      <c r="K974" s="77">
        <v>25</v>
      </c>
      <c r="L974" s="77"/>
      <c r="M974" s="77"/>
      <c r="N974" s="77"/>
      <c r="O974" s="77"/>
      <c r="P974" s="77" t="s">
        <v>1240</v>
      </c>
      <c r="Q974" s="77">
        <v>0</v>
      </c>
      <c r="R974" s="77">
        <v>0</v>
      </c>
      <c r="S974" s="77"/>
      <c r="T974" s="77"/>
      <c r="U974" s="77"/>
      <c r="V974" s="77"/>
      <c r="W974" s="77"/>
      <c r="X974" s="77">
        <v>1</v>
      </c>
      <c r="Y974" s="77" t="s">
        <v>1116</v>
      </c>
      <c r="Z974" s="77"/>
      <c r="AA974" s="77"/>
      <c r="AB974" s="77"/>
      <c r="AC974" s="77"/>
      <c r="AD974" s="77"/>
      <c r="AE974" s="77"/>
      <c r="AF974" s="105"/>
    </row>
    <row r="975" spans="1:32" hidden="1" x14ac:dyDescent="0.25">
      <c r="A975" s="96" t="s">
        <v>1418</v>
      </c>
      <c r="B975" s="77" t="s">
        <v>461</v>
      </c>
      <c r="C975" s="77" t="s">
        <v>75</v>
      </c>
      <c r="D975" s="77" t="s">
        <v>440</v>
      </c>
      <c r="E975" s="77" t="s">
        <v>105</v>
      </c>
      <c r="F975" s="77"/>
      <c r="G975" s="77" t="s">
        <v>210</v>
      </c>
      <c r="H975" s="77"/>
      <c r="I975" s="77">
        <v>19</v>
      </c>
      <c r="J975" s="77">
        <v>8</v>
      </c>
      <c r="K975" s="77">
        <v>200</v>
      </c>
      <c r="L975" s="77">
        <v>20</v>
      </c>
      <c r="M975" s="77">
        <v>1</v>
      </c>
      <c r="N975" s="77"/>
      <c r="O975" s="77" t="s">
        <v>218</v>
      </c>
      <c r="P975" s="77" t="s">
        <v>1240</v>
      </c>
      <c r="Q975" s="77">
        <v>2</v>
      </c>
      <c r="R975" s="77">
        <v>0</v>
      </c>
      <c r="S975" s="77"/>
      <c r="T975" s="77"/>
      <c r="U975" s="77"/>
      <c r="V975" s="77"/>
      <c r="W975" s="77" t="s">
        <v>1123</v>
      </c>
      <c r="X975" s="77">
        <v>16</v>
      </c>
      <c r="Y975" s="77" t="s">
        <v>1116</v>
      </c>
      <c r="Z975" s="77" t="s">
        <v>1136</v>
      </c>
      <c r="AA975" s="77" t="s">
        <v>1126</v>
      </c>
      <c r="AB975" s="77" t="s">
        <v>1127</v>
      </c>
      <c r="AC975" s="77" t="s">
        <v>1128</v>
      </c>
      <c r="AD975" s="77">
        <v>8</v>
      </c>
      <c r="AE975" s="77" t="s">
        <v>1137</v>
      </c>
      <c r="AF975" s="105"/>
    </row>
    <row r="976" spans="1:32" hidden="1" x14ac:dyDescent="0.25">
      <c r="A976" s="96" t="s">
        <v>1418</v>
      </c>
      <c r="B976" s="77" t="s">
        <v>461</v>
      </c>
      <c r="C976" s="77" t="s">
        <v>75</v>
      </c>
      <c r="D976" s="77" t="s">
        <v>440</v>
      </c>
      <c r="E976" s="77" t="s">
        <v>106</v>
      </c>
      <c r="F976" s="77"/>
      <c r="G976" s="77" t="s">
        <v>464</v>
      </c>
      <c r="H976" s="77"/>
      <c r="I976" s="77">
        <v>19</v>
      </c>
      <c r="J976" s="77">
        <v>8</v>
      </c>
      <c r="K976" s="77">
        <v>200</v>
      </c>
      <c r="L976" s="77">
        <v>20</v>
      </c>
      <c r="M976" s="77">
        <v>1</v>
      </c>
      <c r="N976" s="77"/>
      <c r="O976" s="77" t="s">
        <v>218</v>
      </c>
      <c r="P976" s="77" t="s">
        <v>1240</v>
      </c>
      <c r="Q976" s="77">
        <v>2</v>
      </c>
      <c r="R976" s="77">
        <v>0</v>
      </c>
      <c r="S976" s="77"/>
      <c r="T976" s="77"/>
      <c r="U976" s="77"/>
      <c r="V976" s="77"/>
      <c r="W976" s="77" t="s">
        <v>1123</v>
      </c>
      <c r="X976" s="77">
        <v>16</v>
      </c>
      <c r="Y976" s="77" t="s">
        <v>1116</v>
      </c>
      <c r="Z976" s="77" t="s">
        <v>1136</v>
      </c>
      <c r="AA976" s="77" t="s">
        <v>1126</v>
      </c>
      <c r="AB976" s="77" t="s">
        <v>1127</v>
      </c>
      <c r="AC976" s="77" t="s">
        <v>1128</v>
      </c>
      <c r="AD976" s="77">
        <v>8</v>
      </c>
      <c r="AE976" s="77" t="s">
        <v>1137</v>
      </c>
      <c r="AF976" s="105"/>
    </row>
    <row r="977" spans="1:32" hidden="1" x14ac:dyDescent="0.25">
      <c r="A977" s="96" t="s">
        <v>1418</v>
      </c>
      <c r="B977" s="77" t="s">
        <v>461</v>
      </c>
      <c r="C977" s="77" t="s">
        <v>75</v>
      </c>
      <c r="D977" s="77" t="s">
        <v>440</v>
      </c>
      <c r="E977" s="77" t="s">
        <v>109</v>
      </c>
      <c r="F977" s="77"/>
      <c r="G977" s="77" t="s">
        <v>465</v>
      </c>
      <c r="H977" s="77"/>
      <c r="I977" s="77">
        <v>19</v>
      </c>
      <c r="J977" s="77">
        <v>4</v>
      </c>
      <c r="K977" s="77">
        <v>50</v>
      </c>
      <c r="L977" s="77">
        <v>20</v>
      </c>
      <c r="M977" s="77"/>
      <c r="N977" s="77">
        <v>1</v>
      </c>
      <c r="O977" s="77" t="s">
        <v>218</v>
      </c>
      <c r="P977" s="77" t="s">
        <v>1240</v>
      </c>
      <c r="Q977" s="77">
        <v>1</v>
      </c>
      <c r="R977" s="77">
        <v>0</v>
      </c>
      <c r="S977" s="77"/>
      <c r="T977" s="77"/>
      <c r="U977" s="77"/>
      <c r="V977" s="77" t="s">
        <v>76</v>
      </c>
      <c r="W977" s="77" t="s">
        <v>1123</v>
      </c>
      <c r="X977" s="77">
        <v>2</v>
      </c>
      <c r="Y977" s="77" t="s">
        <v>1116</v>
      </c>
      <c r="Z977" s="77" t="s">
        <v>1136</v>
      </c>
      <c r="AA977" s="77" t="s">
        <v>1126</v>
      </c>
      <c r="AB977" s="77" t="s">
        <v>1127</v>
      </c>
      <c r="AC977" s="77" t="s">
        <v>1128</v>
      </c>
      <c r="AD977" s="77">
        <v>4</v>
      </c>
      <c r="AE977" s="77" t="s">
        <v>1172</v>
      </c>
      <c r="AF977" s="105"/>
    </row>
    <row r="978" spans="1:32" hidden="1" x14ac:dyDescent="0.25">
      <c r="A978" s="96" t="s">
        <v>1418</v>
      </c>
      <c r="B978" s="77" t="s">
        <v>461</v>
      </c>
      <c r="C978" s="77" t="s">
        <v>75</v>
      </c>
      <c r="D978" s="77" t="s">
        <v>440</v>
      </c>
      <c r="E978" s="77" t="s">
        <v>110</v>
      </c>
      <c r="F978" s="77"/>
      <c r="G978" s="77" t="s">
        <v>1216</v>
      </c>
      <c r="H978" s="77" t="s">
        <v>110</v>
      </c>
      <c r="I978" s="77">
        <v>19</v>
      </c>
      <c r="J978" s="77">
        <v>8</v>
      </c>
      <c r="K978" s="77">
        <v>50</v>
      </c>
      <c r="L978" s="77">
        <v>50</v>
      </c>
      <c r="M978" s="77"/>
      <c r="N978" s="77"/>
      <c r="O978" s="77" t="s">
        <v>218</v>
      </c>
      <c r="P978" s="77" t="s">
        <v>1178</v>
      </c>
      <c r="Q978" s="77">
        <v>0</v>
      </c>
      <c r="R978" s="77">
        <v>0</v>
      </c>
      <c r="S978" s="77"/>
      <c r="T978" s="77"/>
      <c r="U978" s="77"/>
      <c r="V978" s="77"/>
      <c r="W978" s="77" t="s">
        <v>1123</v>
      </c>
      <c r="X978" s="77">
        <v>2</v>
      </c>
      <c r="Y978" s="77" t="s">
        <v>1116</v>
      </c>
      <c r="Z978" s="77" t="s">
        <v>1125</v>
      </c>
      <c r="AA978" s="77" t="s">
        <v>1126</v>
      </c>
      <c r="AB978" s="77" t="s">
        <v>1127</v>
      </c>
      <c r="AC978" s="77" t="s">
        <v>1128</v>
      </c>
      <c r="AD978" s="77">
        <v>8</v>
      </c>
      <c r="AE978" s="77" t="s">
        <v>1129</v>
      </c>
      <c r="AF978" s="105"/>
    </row>
    <row r="979" spans="1:32" ht="30" hidden="1" x14ac:dyDescent="0.25">
      <c r="A979" s="96" t="s">
        <v>1418</v>
      </c>
      <c r="B979" s="77" t="s">
        <v>461</v>
      </c>
      <c r="C979" s="77" t="s">
        <v>75</v>
      </c>
      <c r="D979" s="77" t="s">
        <v>440</v>
      </c>
      <c r="E979" s="77" t="s">
        <v>111</v>
      </c>
      <c r="F979" s="77"/>
      <c r="G979" s="77" t="s">
        <v>463</v>
      </c>
      <c r="H979" s="77" t="s">
        <v>110</v>
      </c>
      <c r="I979" s="77">
        <v>19</v>
      </c>
      <c r="J979" s="77">
        <v>8</v>
      </c>
      <c r="K979" s="77">
        <v>50</v>
      </c>
      <c r="L979" s="77">
        <v>50</v>
      </c>
      <c r="M979" s="77"/>
      <c r="N979" s="77">
        <v>1</v>
      </c>
      <c r="O979" s="77" t="s">
        <v>218</v>
      </c>
      <c r="P979" s="77" t="s">
        <v>1171</v>
      </c>
      <c r="Q979" s="77">
        <v>1</v>
      </c>
      <c r="R979" s="77">
        <v>0</v>
      </c>
      <c r="S979" s="77"/>
      <c r="T979" s="77"/>
      <c r="U979" s="77"/>
      <c r="V979" s="77"/>
      <c r="W979" s="77" t="s">
        <v>1123</v>
      </c>
      <c r="X979" s="77">
        <v>2</v>
      </c>
      <c r="Y979" s="77" t="s">
        <v>1116</v>
      </c>
      <c r="Z979" s="77" t="s">
        <v>1125</v>
      </c>
      <c r="AA979" s="77" t="s">
        <v>1126</v>
      </c>
      <c r="AB979" s="77" t="s">
        <v>1127</v>
      </c>
      <c r="AC979" s="77" t="s">
        <v>1128</v>
      </c>
      <c r="AD979" s="77">
        <v>8</v>
      </c>
      <c r="AE979" s="77" t="s">
        <v>1129</v>
      </c>
      <c r="AF979" s="105"/>
    </row>
    <row r="980" spans="1:32" ht="30" hidden="1" x14ac:dyDescent="0.25">
      <c r="A980" s="96" t="s">
        <v>1418</v>
      </c>
      <c r="B980" s="77" t="s">
        <v>461</v>
      </c>
      <c r="C980" s="77" t="s">
        <v>75</v>
      </c>
      <c r="D980" s="77" t="s">
        <v>440</v>
      </c>
      <c r="E980" s="77" t="s">
        <v>113</v>
      </c>
      <c r="F980" s="77"/>
      <c r="G980" s="77" t="s">
        <v>466</v>
      </c>
      <c r="H980" s="77" t="s">
        <v>110</v>
      </c>
      <c r="I980" s="77">
        <v>19</v>
      </c>
      <c r="J980" s="77">
        <v>8</v>
      </c>
      <c r="K980" s="77">
        <v>50</v>
      </c>
      <c r="L980" s="77">
        <v>50</v>
      </c>
      <c r="M980" s="77"/>
      <c r="N980" s="77">
        <v>1</v>
      </c>
      <c r="O980" s="77" t="s">
        <v>218</v>
      </c>
      <c r="P980" s="77" t="s">
        <v>1178</v>
      </c>
      <c r="Q980" s="77">
        <v>1</v>
      </c>
      <c r="R980" s="77">
        <v>0</v>
      </c>
      <c r="S980" s="77"/>
      <c r="T980" s="77"/>
      <c r="U980" s="77"/>
      <c r="V980" s="77"/>
      <c r="W980" s="77" t="s">
        <v>1123</v>
      </c>
      <c r="X980" s="77">
        <v>2</v>
      </c>
      <c r="Y980" s="77" t="s">
        <v>1116</v>
      </c>
      <c r="Z980" s="77" t="s">
        <v>1125</v>
      </c>
      <c r="AA980" s="77" t="s">
        <v>1126</v>
      </c>
      <c r="AB980" s="77" t="s">
        <v>1127</v>
      </c>
      <c r="AC980" s="77" t="s">
        <v>1128</v>
      </c>
      <c r="AD980" s="77">
        <v>8</v>
      </c>
      <c r="AE980" s="77" t="s">
        <v>1129</v>
      </c>
      <c r="AF980" s="105"/>
    </row>
    <row r="981" spans="1:32" ht="30" hidden="1" x14ac:dyDescent="0.25">
      <c r="A981" s="96" t="s">
        <v>1418</v>
      </c>
      <c r="B981" s="77" t="s">
        <v>461</v>
      </c>
      <c r="C981" s="77" t="s">
        <v>75</v>
      </c>
      <c r="D981" s="77" t="s">
        <v>440</v>
      </c>
      <c r="E981" s="77" t="s">
        <v>114</v>
      </c>
      <c r="F981" s="77"/>
      <c r="G981" s="77" t="s">
        <v>1371</v>
      </c>
      <c r="H981" s="77" t="s">
        <v>110</v>
      </c>
      <c r="I981" s="77">
        <v>19</v>
      </c>
      <c r="J981" s="77" t="e">
        <v>#N/A</v>
      </c>
      <c r="K981" s="77" t="s">
        <v>1421</v>
      </c>
      <c r="L981" s="77"/>
      <c r="M981" s="77"/>
      <c r="N981" s="77"/>
      <c r="O981" s="77"/>
      <c r="P981" s="77"/>
      <c r="Q981" s="77">
        <v>0</v>
      </c>
      <c r="R981" s="77">
        <v>0</v>
      </c>
      <c r="S981" s="77"/>
      <c r="T981" s="77"/>
      <c r="U981" s="77" t="s">
        <v>70</v>
      </c>
      <c r="V981" s="77" t="s">
        <v>76</v>
      </c>
      <c r="W981" s="77" t="s">
        <v>1123</v>
      </c>
      <c r="X981" s="77" t="s">
        <v>1291</v>
      </c>
      <c r="Y981" s="77" t="s">
        <v>1116</v>
      </c>
      <c r="Z981" s="77"/>
      <c r="AA981" s="77"/>
      <c r="AB981" s="77"/>
      <c r="AC981" s="77"/>
      <c r="AD981" s="77"/>
      <c r="AE981" s="77"/>
      <c r="AF981" s="105"/>
    </row>
    <row r="982" spans="1:32" hidden="1" x14ac:dyDescent="0.25">
      <c r="A982" s="96" t="s">
        <v>1418</v>
      </c>
      <c r="B982" s="77" t="s">
        <v>461</v>
      </c>
      <c r="C982" s="77" t="s">
        <v>75</v>
      </c>
      <c r="D982" s="77" t="s">
        <v>440</v>
      </c>
      <c r="E982" s="77" t="s">
        <v>115</v>
      </c>
      <c r="F982" s="77"/>
      <c r="G982" s="77" t="s">
        <v>1322</v>
      </c>
      <c r="H982" s="77"/>
      <c r="I982" s="77">
        <v>19</v>
      </c>
      <c r="J982" s="77" t="e">
        <v>#N/A</v>
      </c>
      <c r="K982" s="77">
        <v>400</v>
      </c>
      <c r="L982" s="77"/>
      <c r="M982" s="77"/>
      <c r="N982" s="77"/>
      <c r="O982" s="77"/>
      <c r="P982" s="77"/>
      <c r="Q982" s="77">
        <v>0</v>
      </c>
      <c r="R982" s="77">
        <v>0</v>
      </c>
      <c r="S982" s="77"/>
      <c r="T982" s="77"/>
      <c r="U982" s="77"/>
      <c r="V982" s="77"/>
      <c r="W982" s="77"/>
      <c r="X982" s="77">
        <v>16</v>
      </c>
      <c r="Y982" s="77" t="s">
        <v>1116</v>
      </c>
      <c r="Z982" s="77"/>
      <c r="AA982" s="77"/>
      <c r="AB982" s="77"/>
      <c r="AC982" s="77"/>
      <c r="AD982" s="77"/>
      <c r="AE982" s="77"/>
      <c r="AF982" s="105"/>
    </row>
    <row r="983" spans="1:32" hidden="1" x14ac:dyDescent="0.25">
      <c r="A983" s="96" t="s">
        <v>1418</v>
      </c>
      <c r="B983" s="77" t="s">
        <v>461</v>
      </c>
      <c r="C983" s="77" t="s">
        <v>75</v>
      </c>
      <c r="D983" s="77" t="s">
        <v>440</v>
      </c>
      <c r="E983" s="77" t="s">
        <v>194</v>
      </c>
      <c r="F983" s="77"/>
      <c r="G983" s="77" t="s">
        <v>467</v>
      </c>
      <c r="H983" s="77" t="s">
        <v>110</v>
      </c>
      <c r="I983" s="77">
        <v>19</v>
      </c>
      <c r="J983" s="77">
        <v>8</v>
      </c>
      <c r="K983" s="77">
        <v>50</v>
      </c>
      <c r="L983" s="77">
        <v>50</v>
      </c>
      <c r="M983" s="77"/>
      <c r="N983" s="77">
        <v>1</v>
      </c>
      <c r="O983" s="77" t="s">
        <v>218</v>
      </c>
      <c r="P983" s="77" t="s">
        <v>1240</v>
      </c>
      <c r="Q983" s="77">
        <v>1</v>
      </c>
      <c r="R983" s="77">
        <v>0</v>
      </c>
      <c r="S983" s="77"/>
      <c r="T983" s="77"/>
      <c r="U983" s="77" t="s">
        <v>70</v>
      </c>
      <c r="V983" s="77" t="s">
        <v>76</v>
      </c>
      <c r="W983" s="77" t="s">
        <v>1123</v>
      </c>
      <c r="X983" s="77">
        <v>2</v>
      </c>
      <c r="Y983" s="77" t="s">
        <v>1116</v>
      </c>
      <c r="Z983" s="77" t="s">
        <v>1125</v>
      </c>
      <c r="AA983" s="77" t="s">
        <v>1126</v>
      </c>
      <c r="AB983" s="77" t="s">
        <v>1127</v>
      </c>
      <c r="AC983" s="77" t="s">
        <v>1128</v>
      </c>
      <c r="AD983" s="77">
        <v>8</v>
      </c>
      <c r="AE983" s="77" t="s">
        <v>1129</v>
      </c>
      <c r="AF983" s="105"/>
    </row>
    <row r="984" spans="1:32" hidden="1" x14ac:dyDescent="0.25">
      <c r="A984" s="96" t="s">
        <v>1418</v>
      </c>
      <c r="B984" s="77" t="s">
        <v>461</v>
      </c>
      <c r="C984" s="77" t="s">
        <v>75</v>
      </c>
      <c r="D984" s="77" t="s">
        <v>440</v>
      </c>
      <c r="E984" s="77" t="s">
        <v>93</v>
      </c>
      <c r="F984" s="77"/>
      <c r="G984" s="77" t="s">
        <v>1423</v>
      </c>
      <c r="H984" s="77" t="s">
        <v>110</v>
      </c>
      <c r="I984" s="77">
        <v>19</v>
      </c>
      <c r="J984" s="77">
        <v>24</v>
      </c>
      <c r="K984" s="77">
        <v>500</v>
      </c>
      <c r="L984" s="77">
        <v>50</v>
      </c>
      <c r="M984" s="77"/>
      <c r="N984" s="77"/>
      <c r="O984" s="77" t="s">
        <v>218</v>
      </c>
      <c r="P984" s="77" t="s">
        <v>1424</v>
      </c>
      <c r="Q984" s="77">
        <v>0</v>
      </c>
      <c r="R984" s="77">
        <v>0</v>
      </c>
      <c r="S984" s="77"/>
      <c r="T984" s="77"/>
      <c r="U984" s="77" t="s">
        <v>70</v>
      </c>
      <c r="V984" s="77"/>
      <c r="W984" s="77" t="s">
        <v>1123</v>
      </c>
      <c r="X984" s="77">
        <v>20</v>
      </c>
      <c r="Y984" s="77" t="s">
        <v>1116</v>
      </c>
      <c r="Z984" s="77" t="s">
        <v>1125</v>
      </c>
      <c r="AA984" s="77" t="s">
        <v>1126</v>
      </c>
      <c r="AB984" s="77" t="s">
        <v>1127</v>
      </c>
      <c r="AC984" s="77" t="s">
        <v>1128</v>
      </c>
      <c r="AD984" s="77">
        <v>24</v>
      </c>
      <c r="AE984" s="77" t="s">
        <v>1310</v>
      </c>
      <c r="AF984" s="105"/>
    </row>
    <row r="985" spans="1:32" hidden="1" x14ac:dyDescent="0.25">
      <c r="A985" s="96" t="s">
        <v>1418</v>
      </c>
      <c r="B985" s="77" t="s">
        <v>461</v>
      </c>
      <c r="C985" s="77" t="s">
        <v>75</v>
      </c>
      <c r="D985" s="77" t="s">
        <v>440</v>
      </c>
      <c r="E985" s="77" t="s">
        <v>207</v>
      </c>
      <c r="F985" s="77"/>
      <c r="G985" s="77" t="s">
        <v>468</v>
      </c>
      <c r="H985" s="77" t="s">
        <v>110</v>
      </c>
      <c r="I985" s="77">
        <v>19</v>
      </c>
      <c r="J985" s="77">
        <v>4</v>
      </c>
      <c r="K985" s="77">
        <v>40</v>
      </c>
      <c r="L985" s="77">
        <v>50</v>
      </c>
      <c r="M985" s="77"/>
      <c r="N985" s="77">
        <v>1</v>
      </c>
      <c r="O985" s="77" t="s">
        <v>218</v>
      </c>
      <c r="P985" s="77" t="s">
        <v>1124</v>
      </c>
      <c r="Q985" s="77">
        <v>1</v>
      </c>
      <c r="R985" s="77">
        <v>0</v>
      </c>
      <c r="S985" s="77"/>
      <c r="T985" s="77"/>
      <c r="U985" s="77" t="s">
        <v>70</v>
      </c>
      <c r="V985" s="77"/>
      <c r="W985" s="77" t="s">
        <v>1123</v>
      </c>
      <c r="X985" s="77">
        <v>1.5</v>
      </c>
      <c r="Y985" s="77" t="s">
        <v>1116</v>
      </c>
      <c r="Z985" s="77" t="s">
        <v>1125</v>
      </c>
      <c r="AA985" s="77" t="s">
        <v>1126</v>
      </c>
      <c r="AB985" s="77" t="s">
        <v>1127</v>
      </c>
      <c r="AC985" s="77" t="s">
        <v>1128</v>
      </c>
      <c r="AD985" s="77">
        <v>4</v>
      </c>
      <c r="AE985" s="77" t="s">
        <v>1330</v>
      </c>
      <c r="AF985" s="105"/>
    </row>
    <row r="986" spans="1:32" hidden="1" x14ac:dyDescent="0.25">
      <c r="A986" s="96" t="s">
        <v>1418</v>
      </c>
      <c r="B986" s="77" t="s">
        <v>461</v>
      </c>
      <c r="C986" s="77" t="s">
        <v>75</v>
      </c>
      <c r="D986" s="77" t="s">
        <v>440</v>
      </c>
      <c r="E986" s="77" t="s">
        <v>209</v>
      </c>
      <c r="F986" s="77"/>
      <c r="G986" s="77" t="s">
        <v>468</v>
      </c>
      <c r="H986" s="77" t="s">
        <v>110</v>
      </c>
      <c r="I986" s="77">
        <v>19</v>
      </c>
      <c r="J986" s="77">
        <v>4</v>
      </c>
      <c r="K986" s="77">
        <v>40</v>
      </c>
      <c r="L986" s="77">
        <v>50</v>
      </c>
      <c r="M986" s="77"/>
      <c r="N986" s="77">
        <v>1</v>
      </c>
      <c r="O986" s="77" t="s">
        <v>218</v>
      </c>
      <c r="P986" s="77" t="s">
        <v>1124</v>
      </c>
      <c r="Q986" s="77">
        <v>1</v>
      </c>
      <c r="R986" s="77">
        <v>0</v>
      </c>
      <c r="S986" s="77"/>
      <c r="T986" s="77"/>
      <c r="U986" s="77" t="s">
        <v>70</v>
      </c>
      <c r="V986" s="77"/>
      <c r="W986" s="77" t="s">
        <v>1123</v>
      </c>
      <c r="X986" s="77">
        <v>1.5</v>
      </c>
      <c r="Y986" s="77" t="s">
        <v>1116</v>
      </c>
      <c r="Z986" s="77" t="s">
        <v>1125</v>
      </c>
      <c r="AA986" s="77" t="s">
        <v>1126</v>
      </c>
      <c r="AB986" s="77" t="s">
        <v>1127</v>
      </c>
      <c r="AC986" s="77" t="s">
        <v>1128</v>
      </c>
      <c r="AD986" s="77">
        <v>4</v>
      </c>
      <c r="AE986" s="77" t="s">
        <v>1330</v>
      </c>
      <c r="AF986" s="105"/>
    </row>
    <row r="987" spans="1:32" hidden="1" x14ac:dyDescent="0.25">
      <c r="A987" s="96" t="s">
        <v>1418</v>
      </c>
      <c r="B987" s="77" t="s">
        <v>461</v>
      </c>
      <c r="C987" s="77" t="s">
        <v>75</v>
      </c>
      <c r="D987" s="77" t="s">
        <v>440</v>
      </c>
      <c r="E987" s="77" t="s">
        <v>211</v>
      </c>
      <c r="F987" s="77"/>
      <c r="G987" s="77" t="s">
        <v>1322</v>
      </c>
      <c r="H987" s="77"/>
      <c r="I987" s="77">
        <v>19</v>
      </c>
      <c r="J987" s="77" t="e">
        <v>#N/A</v>
      </c>
      <c r="K987" s="77"/>
      <c r="L987" s="77"/>
      <c r="M987" s="77"/>
      <c r="N987" s="77"/>
      <c r="O987" s="77"/>
      <c r="P987" s="77"/>
      <c r="Q987" s="77">
        <v>0</v>
      </c>
      <c r="R987" s="77">
        <v>0</v>
      </c>
      <c r="S987" s="77"/>
      <c r="T987" s="77"/>
      <c r="U987" s="77"/>
      <c r="V987" s="77"/>
      <c r="W987" s="77"/>
      <c r="X987" s="77">
        <v>0</v>
      </c>
      <c r="Y987" s="77" t="s">
        <v>1116</v>
      </c>
      <c r="Z987" s="77"/>
      <c r="AA987" s="77"/>
      <c r="AB987" s="77"/>
      <c r="AC987" s="77"/>
      <c r="AD987" s="77"/>
      <c r="AE987" s="77"/>
      <c r="AF987" s="105"/>
    </row>
    <row r="988" spans="1:32" hidden="1" x14ac:dyDescent="0.25">
      <c r="A988" s="96" t="s">
        <v>1418</v>
      </c>
      <c r="B988" s="77" t="s">
        <v>461</v>
      </c>
      <c r="C988" s="77" t="s">
        <v>75</v>
      </c>
      <c r="D988" s="77" t="s">
        <v>444</v>
      </c>
      <c r="E988" s="77" t="s">
        <v>107</v>
      </c>
      <c r="F988" s="77"/>
      <c r="G988" s="77" t="s">
        <v>469</v>
      </c>
      <c r="H988" s="77"/>
      <c r="I988" s="77">
        <v>19</v>
      </c>
      <c r="J988" s="77">
        <v>4</v>
      </c>
      <c r="K988" s="77">
        <v>80</v>
      </c>
      <c r="L988" s="77">
        <v>20</v>
      </c>
      <c r="M988" s="77"/>
      <c r="N988" s="77"/>
      <c r="O988" s="77" t="s">
        <v>218</v>
      </c>
      <c r="P988" s="77" t="s">
        <v>1240</v>
      </c>
      <c r="Q988" s="77">
        <v>1</v>
      </c>
      <c r="R988" s="77">
        <v>0</v>
      </c>
      <c r="S988" s="77"/>
      <c r="T988" s="77"/>
      <c r="U988" s="77"/>
      <c r="V988" s="77"/>
      <c r="W988" s="77" t="s">
        <v>1123</v>
      </c>
      <c r="X988" s="77">
        <v>3</v>
      </c>
      <c r="Y988" s="77" t="s">
        <v>1116</v>
      </c>
      <c r="Z988" s="77" t="s">
        <v>1136</v>
      </c>
      <c r="AA988" s="77" t="s">
        <v>1126</v>
      </c>
      <c r="AB988" s="77" t="s">
        <v>1127</v>
      </c>
      <c r="AC988" s="77" t="s">
        <v>1128</v>
      </c>
      <c r="AD988" s="77">
        <v>4</v>
      </c>
      <c r="AE988" s="77" t="s">
        <v>1129</v>
      </c>
      <c r="AF988" s="105"/>
    </row>
    <row r="989" spans="1:32" hidden="1" x14ac:dyDescent="0.25">
      <c r="A989" s="96" t="s">
        <v>1418</v>
      </c>
      <c r="B989" s="77" t="s">
        <v>461</v>
      </c>
      <c r="C989" s="77" t="s">
        <v>75</v>
      </c>
      <c r="D989" s="77" t="s">
        <v>444</v>
      </c>
      <c r="E989" s="77" t="s">
        <v>108</v>
      </c>
      <c r="F989" s="77"/>
      <c r="G989" s="77" t="s">
        <v>469</v>
      </c>
      <c r="H989" s="77"/>
      <c r="I989" s="77">
        <v>19</v>
      </c>
      <c r="J989" s="77">
        <v>4</v>
      </c>
      <c r="K989" s="77">
        <v>80</v>
      </c>
      <c r="L989" s="77">
        <v>20</v>
      </c>
      <c r="M989" s="77"/>
      <c r="N989" s="77"/>
      <c r="O989" s="77" t="s">
        <v>218</v>
      </c>
      <c r="P989" s="77" t="s">
        <v>1240</v>
      </c>
      <c r="Q989" s="77">
        <v>1</v>
      </c>
      <c r="R989" s="77">
        <v>0</v>
      </c>
      <c r="S989" s="77"/>
      <c r="T989" s="77"/>
      <c r="U989" s="77"/>
      <c r="V989" s="77"/>
      <c r="W989" s="77" t="s">
        <v>1123</v>
      </c>
      <c r="X989" s="77">
        <v>3</v>
      </c>
      <c r="Y989" s="77" t="s">
        <v>1116</v>
      </c>
      <c r="Z989" s="77" t="s">
        <v>1136</v>
      </c>
      <c r="AA989" s="77" t="s">
        <v>1126</v>
      </c>
      <c r="AB989" s="77" t="s">
        <v>1127</v>
      </c>
      <c r="AC989" s="77" t="s">
        <v>1128</v>
      </c>
      <c r="AD989" s="77">
        <v>4</v>
      </c>
      <c r="AE989" s="77" t="s">
        <v>1129</v>
      </c>
      <c r="AF989" s="105"/>
    </row>
    <row r="990" spans="1:32" hidden="1" x14ac:dyDescent="0.25">
      <c r="A990" s="96" t="s">
        <v>1418</v>
      </c>
      <c r="B990" s="77" t="s">
        <v>461</v>
      </c>
      <c r="C990" s="77" t="s">
        <v>75</v>
      </c>
      <c r="D990" s="77" t="s">
        <v>446</v>
      </c>
      <c r="E990" s="77" t="s">
        <v>73</v>
      </c>
      <c r="F990" s="77"/>
      <c r="G990" s="77" t="s">
        <v>396</v>
      </c>
      <c r="H990" s="77"/>
      <c r="I990" s="77">
        <v>19</v>
      </c>
      <c r="J990" s="77">
        <v>4</v>
      </c>
      <c r="K990" s="77">
        <v>25</v>
      </c>
      <c r="L990" s="77">
        <v>20</v>
      </c>
      <c r="M990" s="77"/>
      <c r="N990" s="77"/>
      <c r="O990" s="77" t="s">
        <v>218</v>
      </c>
      <c r="P990" s="77" t="s">
        <v>1240</v>
      </c>
      <c r="Q990" s="77">
        <v>0</v>
      </c>
      <c r="R990" s="77">
        <v>1</v>
      </c>
      <c r="S990" s="77" t="s">
        <v>1123</v>
      </c>
      <c r="T990" s="77">
        <v>1</v>
      </c>
      <c r="U990" s="77" t="s">
        <v>115</v>
      </c>
      <c r="V990" s="77"/>
      <c r="W990" s="77" t="s">
        <v>1123</v>
      </c>
      <c r="X990" s="77">
        <v>1</v>
      </c>
      <c r="Y990" s="77" t="s">
        <v>1116</v>
      </c>
      <c r="Z990" s="77" t="s">
        <v>1136</v>
      </c>
      <c r="AA990" s="77" t="s">
        <v>1126</v>
      </c>
      <c r="AB990" s="77" t="s">
        <v>1127</v>
      </c>
      <c r="AC990" s="77" t="s">
        <v>1128</v>
      </c>
      <c r="AD990" s="77">
        <v>4</v>
      </c>
      <c r="AE990" s="77" t="s">
        <v>1182</v>
      </c>
      <c r="AF990" s="105"/>
    </row>
    <row r="991" spans="1:32" hidden="1" x14ac:dyDescent="0.25">
      <c r="A991" s="96" t="s">
        <v>1418</v>
      </c>
      <c r="B991" s="77" t="s">
        <v>461</v>
      </c>
      <c r="C991" s="77" t="s">
        <v>75</v>
      </c>
      <c r="D991" s="77" t="s">
        <v>446</v>
      </c>
      <c r="E991" s="77" t="s">
        <v>83</v>
      </c>
      <c r="F991" s="77"/>
      <c r="G991" s="77" t="s">
        <v>470</v>
      </c>
      <c r="H991" s="77" t="s">
        <v>110</v>
      </c>
      <c r="I991" s="77">
        <v>19</v>
      </c>
      <c r="J991" s="77">
        <v>20</v>
      </c>
      <c r="K991" s="77">
        <v>400</v>
      </c>
      <c r="L991" s="77">
        <v>50</v>
      </c>
      <c r="M991" s="77"/>
      <c r="N991" s="77"/>
      <c r="O991" s="77" t="s">
        <v>218</v>
      </c>
      <c r="P991" s="77" t="s">
        <v>1295</v>
      </c>
      <c r="Q991" s="77">
        <v>0</v>
      </c>
      <c r="R991" s="77">
        <v>2</v>
      </c>
      <c r="S991" s="77" t="s">
        <v>1123</v>
      </c>
      <c r="T991" s="77">
        <v>1</v>
      </c>
      <c r="U991" s="77" t="s">
        <v>115</v>
      </c>
      <c r="V991" s="77"/>
      <c r="W991" s="77" t="s">
        <v>1123</v>
      </c>
      <c r="X991" s="77">
        <v>32</v>
      </c>
      <c r="Y991" s="77" t="s">
        <v>1116</v>
      </c>
      <c r="Z991" s="77" t="s">
        <v>1125</v>
      </c>
      <c r="AA991" s="77" t="s">
        <v>1126</v>
      </c>
      <c r="AB991" s="77" t="s">
        <v>1127</v>
      </c>
      <c r="AC991" s="77" t="s">
        <v>1128</v>
      </c>
      <c r="AD991" s="77">
        <v>20</v>
      </c>
      <c r="AE991" s="77" t="s">
        <v>1131</v>
      </c>
      <c r="AF991" s="105"/>
    </row>
    <row r="992" spans="1:32" hidden="1" x14ac:dyDescent="0.25">
      <c r="A992" s="96" t="s">
        <v>1418</v>
      </c>
      <c r="B992" s="77" t="s">
        <v>461</v>
      </c>
      <c r="C992" s="77" t="s">
        <v>75</v>
      </c>
      <c r="D992" s="77" t="s">
        <v>446</v>
      </c>
      <c r="E992" s="77" t="s">
        <v>83</v>
      </c>
      <c r="F992" s="77"/>
      <c r="G992" s="77" t="s">
        <v>1425</v>
      </c>
      <c r="H992" s="77"/>
      <c r="I992" s="77">
        <v>19</v>
      </c>
      <c r="J992" s="77" t="e">
        <v>#N/A</v>
      </c>
      <c r="K992" s="77"/>
      <c r="L992" s="77"/>
      <c r="M992" s="77"/>
      <c r="N992" s="77"/>
      <c r="O992" s="77"/>
      <c r="P992" s="77"/>
      <c r="Q992" s="77">
        <v>0</v>
      </c>
      <c r="R992" s="77">
        <v>0</v>
      </c>
      <c r="S992" s="77"/>
      <c r="T992" s="77"/>
      <c r="U992" s="77"/>
      <c r="V992" s="77"/>
      <c r="W992" s="77"/>
      <c r="X992" s="77">
        <v>0</v>
      </c>
      <c r="Y992" s="77" t="s">
        <v>1116</v>
      </c>
      <c r="Z992" s="77"/>
      <c r="AA992" s="77"/>
      <c r="AB992" s="77"/>
      <c r="AC992" s="77"/>
      <c r="AD992" s="77"/>
      <c r="AE992" s="77"/>
      <c r="AF992" s="105"/>
    </row>
    <row r="993" spans="1:32" hidden="1" x14ac:dyDescent="0.25">
      <c r="A993" s="96" t="s">
        <v>1418</v>
      </c>
      <c r="B993" s="77" t="s">
        <v>461</v>
      </c>
      <c r="C993" s="77" t="s">
        <v>75</v>
      </c>
      <c r="D993" s="77" t="s">
        <v>446</v>
      </c>
      <c r="E993" s="77" t="s">
        <v>75</v>
      </c>
      <c r="F993" s="77"/>
      <c r="G993" s="77" t="s">
        <v>250</v>
      </c>
      <c r="H993" s="77" t="s">
        <v>110</v>
      </c>
      <c r="I993" s="77">
        <v>19</v>
      </c>
      <c r="J993" s="77">
        <v>8</v>
      </c>
      <c r="K993" s="77">
        <v>50</v>
      </c>
      <c r="L993" s="77">
        <v>50</v>
      </c>
      <c r="M993" s="77"/>
      <c r="N993" s="77"/>
      <c r="O993" s="77" t="s">
        <v>218</v>
      </c>
      <c r="P993" s="77" t="s">
        <v>1178</v>
      </c>
      <c r="Q993" s="77">
        <v>0</v>
      </c>
      <c r="R993" s="77">
        <v>1</v>
      </c>
      <c r="S993" s="77" t="s">
        <v>1123</v>
      </c>
      <c r="T993" s="77">
        <v>1</v>
      </c>
      <c r="U993" s="77" t="s">
        <v>115</v>
      </c>
      <c r="V993" s="77"/>
      <c r="W993" s="77" t="s">
        <v>1123</v>
      </c>
      <c r="X993" s="77">
        <v>2</v>
      </c>
      <c r="Y993" s="77" t="s">
        <v>1116</v>
      </c>
      <c r="Z993" s="77" t="s">
        <v>1125</v>
      </c>
      <c r="AA993" s="77" t="s">
        <v>1126</v>
      </c>
      <c r="AB993" s="77" t="s">
        <v>1127</v>
      </c>
      <c r="AC993" s="77" t="s">
        <v>1128</v>
      </c>
      <c r="AD993" s="77">
        <v>8</v>
      </c>
      <c r="AE993" s="77" t="s">
        <v>1129</v>
      </c>
      <c r="AF993" s="105"/>
    </row>
    <row r="994" spans="1:32" hidden="1" x14ac:dyDescent="0.25">
      <c r="A994" s="96" t="s">
        <v>1418</v>
      </c>
      <c r="B994" s="77" t="s">
        <v>461</v>
      </c>
      <c r="C994" s="77" t="s">
        <v>75</v>
      </c>
      <c r="D994" s="77" t="s">
        <v>446</v>
      </c>
      <c r="E994" s="77" t="s">
        <v>70</v>
      </c>
      <c r="F994" s="77"/>
      <c r="G994" s="77" t="s">
        <v>471</v>
      </c>
      <c r="H994" s="77" t="s">
        <v>110</v>
      </c>
      <c r="I994" s="77">
        <v>19</v>
      </c>
      <c r="J994" s="77">
        <v>4</v>
      </c>
      <c r="K994" s="77">
        <v>20</v>
      </c>
      <c r="L994" s="77">
        <v>50</v>
      </c>
      <c r="M994" s="77"/>
      <c r="N994" s="77"/>
      <c r="O994" s="77" t="s">
        <v>218</v>
      </c>
      <c r="P994" s="77" t="s">
        <v>1295</v>
      </c>
      <c r="Q994" s="77">
        <v>0</v>
      </c>
      <c r="R994" s="77">
        <v>1</v>
      </c>
      <c r="S994" s="77" t="s">
        <v>1123</v>
      </c>
      <c r="T994" s="77">
        <v>1</v>
      </c>
      <c r="U994" s="77"/>
      <c r="V994" s="77" t="s">
        <v>76</v>
      </c>
      <c r="W994" s="77" t="s">
        <v>1123</v>
      </c>
      <c r="X994" s="77">
        <v>0.75</v>
      </c>
      <c r="Y994" s="77" t="s">
        <v>1116</v>
      </c>
      <c r="Z994" s="77" t="s">
        <v>1125</v>
      </c>
      <c r="AA994" s="77" t="s">
        <v>1126</v>
      </c>
      <c r="AB994" s="77" t="s">
        <v>1127</v>
      </c>
      <c r="AC994" s="77" t="s">
        <v>1128</v>
      </c>
      <c r="AD994" s="77">
        <v>4</v>
      </c>
      <c r="AE994" s="77" t="s">
        <v>1201</v>
      </c>
      <c r="AF994" s="105"/>
    </row>
    <row r="995" spans="1:32" hidden="1" x14ac:dyDescent="0.25">
      <c r="A995" s="96" t="s">
        <v>1418</v>
      </c>
      <c r="B995" s="77" t="s">
        <v>461</v>
      </c>
      <c r="C995" s="77" t="s">
        <v>75</v>
      </c>
      <c r="D995" s="77" t="s">
        <v>446</v>
      </c>
      <c r="E995" s="77" t="s">
        <v>76</v>
      </c>
      <c r="F995" s="77"/>
      <c r="G995" s="77" t="s">
        <v>471</v>
      </c>
      <c r="H995" s="77" t="s">
        <v>110</v>
      </c>
      <c r="I995" s="77">
        <v>19</v>
      </c>
      <c r="J995" s="77">
        <v>4</v>
      </c>
      <c r="K995" s="77">
        <v>25</v>
      </c>
      <c r="L995" s="77">
        <v>50</v>
      </c>
      <c r="M995" s="77"/>
      <c r="N995" s="77"/>
      <c r="O995" s="77" t="s">
        <v>218</v>
      </c>
      <c r="P995" s="77" t="s">
        <v>1295</v>
      </c>
      <c r="Q995" s="77">
        <v>0</v>
      </c>
      <c r="R995" s="77">
        <v>1</v>
      </c>
      <c r="S995" s="77" t="s">
        <v>1123</v>
      </c>
      <c r="T995" s="77">
        <v>1</v>
      </c>
      <c r="U995" s="77" t="s">
        <v>115</v>
      </c>
      <c r="V995" s="77"/>
      <c r="W995" s="77" t="s">
        <v>1123</v>
      </c>
      <c r="X995" s="77">
        <v>1</v>
      </c>
      <c r="Y995" s="77" t="s">
        <v>1116</v>
      </c>
      <c r="Z995" s="77" t="s">
        <v>1125</v>
      </c>
      <c r="AA995" s="77" t="s">
        <v>1126</v>
      </c>
      <c r="AB995" s="77" t="s">
        <v>1127</v>
      </c>
      <c r="AC995" s="77" t="s">
        <v>1128</v>
      </c>
      <c r="AD995" s="77">
        <v>4</v>
      </c>
      <c r="AE995" s="77" t="s">
        <v>1201</v>
      </c>
      <c r="AF995" s="105"/>
    </row>
    <row r="996" spans="1:32" ht="30" hidden="1" x14ac:dyDescent="0.25">
      <c r="A996" s="96" t="s">
        <v>1418</v>
      </c>
      <c r="B996" s="77" t="s">
        <v>461</v>
      </c>
      <c r="C996" s="77" t="s">
        <v>75</v>
      </c>
      <c r="D996" s="77" t="s">
        <v>446</v>
      </c>
      <c r="E996" s="77" t="s">
        <v>81</v>
      </c>
      <c r="F996" s="77"/>
      <c r="G996" s="77" t="s">
        <v>514</v>
      </c>
      <c r="H996" s="77" t="s">
        <v>110</v>
      </c>
      <c r="I996" s="77">
        <v>19</v>
      </c>
      <c r="J996" s="77" t="e">
        <v>#N/A</v>
      </c>
      <c r="K996" s="77" t="s">
        <v>1421</v>
      </c>
      <c r="L996" s="77"/>
      <c r="M996" s="77"/>
      <c r="N996" s="77"/>
      <c r="O996" s="77"/>
      <c r="P996" s="77"/>
      <c r="Q996" s="77">
        <v>0</v>
      </c>
      <c r="R996" s="77">
        <v>0</v>
      </c>
      <c r="S996" s="77"/>
      <c r="T996" s="77"/>
      <c r="U996" s="77" t="s">
        <v>115</v>
      </c>
      <c r="V996" s="77"/>
      <c r="W996" s="77" t="s">
        <v>1123</v>
      </c>
      <c r="X996" s="77" t="s">
        <v>1291</v>
      </c>
      <c r="Y996" s="77" t="s">
        <v>1116</v>
      </c>
      <c r="Z996" s="77"/>
      <c r="AA996" s="77"/>
      <c r="AB996" s="77"/>
      <c r="AC996" s="77"/>
      <c r="AD996" s="77"/>
      <c r="AE996" s="77"/>
      <c r="AF996" s="105"/>
    </row>
    <row r="997" spans="1:32" ht="30" hidden="1" x14ac:dyDescent="0.25">
      <c r="A997" s="96" t="s">
        <v>1418</v>
      </c>
      <c r="B997" s="77" t="s">
        <v>461</v>
      </c>
      <c r="C997" s="77" t="s">
        <v>75</v>
      </c>
      <c r="D997" s="77" t="s">
        <v>446</v>
      </c>
      <c r="E997" s="77" t="s">
        <v>82</v>
      </c>
      <c r="F997" s="77"/>
      <c r="G997" s="77" t="s">
        <v>472</v>
      </c>
      <c r="H997" s="77"/>
      <c r="I997" s="77">
        <v>19</v>
      </c>
      <c r="J997" s="77" t="e">
        <v>#N/A</v>
      </c>
      <c r="K997" s="77">
        <v>20</v>
      </c>
      <c r="L997" s="77"/>
      <c r="M997" s="77"/>
      <c r="N997" s="77"/>
      <c r="O997" s="77"/>
      <c r="P997" s="77"/>
      <c r="Q997" s="77">
        <v>0</v>
      </c>
      <c r="R997" s="77">
        <v>0</v>
      </c>
      <c r="S997" s="77"/>
      <c r="T997" s="77"/>
      <c r="U997" s="77"/>
      <c r="V997" s="77"/>
      <c r="W997" s="77"/>
      <c r="X997" s="77">
        <v>0.75</v>
      </c>
      <c r="Y997" s="77" t="s">
        <v>1116</v>
      </c>
      <c r="Z997" s="77"/>
      <c r="AA997" s="77"/>
      <c r="AB997" s="77"/>
      <c r="AC997" s="77"/>
      <c r="AD997" s="77"/>
      <c r="AE997" s="77"/>
      <c r="AF997" s="105"/>
    </row>
    <row r="998" spans="1:32" ht="30" hidden="1" x14ac:dyDescent="0.25">
      <c r="A998" s="96" t="s">
        <v>1418</v>
      </c>
      <c r="B998" s="77" t="s">
        <v>461</v>
      </c>
      <c r="C998" s="77" t="s">
        <v>75</v>
      </c>
      <c r="D998" s="77" t="s">
        <v>446</v>
      </c>
      <c r="E998" s="77" t="s">
        <v>112</v>
      </c>
      <c r="F998" s="77"/>
      <c r="G998" s="77" t="s">
        <v>472</v>
      </c>
      <c r="H998" s="77"/>
      <c r="I998" s="77">
        <v>19</v>
      </c>
      <c r="J998" s="77" t="e">
        <v>#N/A</v>
      </c>
      <c r="K998" s="77">
        <v>25</v>
      </c>
      <c r="L998" s="77"/>
      <c r="M998" s="77"/>
      <c r="N998" s="77"/>
      <c r="O998" s="77"/>
      <c r="P998" s="77" t="s">
        <v>1240</v>
      </c>
      <c r="Q998" s="77">
        <v>0</v>
      </c>
      <c r="R998" s="77">
        <v>1</v>
      </c>
      <c r="S998" s="77" t="s">
        <v>1123</v>
      </c>
      <c r="T998" s="77">
        <v>1</v>
      </c>
      <c r="U998" s="77"/>
      <c r="V998" s="77"/>
      <c r="W998" s="77"/>
      <c r="X998" s="77">
        <v>1</v>
      </c>
      <c r="Y998" s="77" t="s">
        <v>1116</v>
      </c>
      <c r="Z998" s="77"/>
      <c r="AA998" s="77"/>
      <c r="AB998" s="77"/>
      <c r="AC998" s="77"/>
      <c r="AD998" s="77"/>
      <c r="AE998" s="77"/>
      <c r="AF998" s="105"/>
    </row>
    <row r="999" spans="1:32" hidden="1" x14ac:dyDescent="0.25">
      <c r="A999" s="96" t="s">
        <v>1418</v>
      </c>
      <c r="B999" s="77" t="s">
        <v>461</v>
      </c>
      <c r="C999" s="77" t="s">
        <v>75</v>
      </c>
      <c r="D999" s="77" t="s">
        <v>446</v>
      </c>
      <c r="E999" s="77" t="s">
        <v>105</v>
      </c>
      <c r="F999" s="77"/>
      <c r="G999" s="77" t="s">
        <v>214</v>
      </c>
      <c r="H999" s="77"/>
      <c r="I999" s="77">
        <v>19</v>
      </c>
      <c r="J999" s="77">
        <v>8</v>
      </c>
      <c r="K999" s="77">
        <v>200</v>
      </c>
      <c r="L999" s="77">
        <v>20</v>
      </c>
      <c r="M999" s="77"/>
      <c r="N999" s="77"/>
      <c r="O999" s="77" t="s">
        <v>218</v>
      </c>
      <c r="P999" s="77" t="s">
        <v>1240</v>
      </c>
      <c r="Q999" s="77">
        <v>0</v>
      </c>
      <c r="R999" s="77">
        <v>1</v>
      </c>
      <c r="S999" s="77" t="s">
        <v>1123</v>
      </c>
      <c r="T999" s="77">
        <v>1</v>
      </c>
      <c r="U999" s="77"/>
      <c r="V999" s="77"/>
      <c r="W999" s="77" t="s">
        <v>1123</v>
      </c>
      <c r="X999" s="77">
        <v>8</v>
      </c>
      <c r="Y999" s="77" t="s">
        <v>1116</v>
      </c>
      <c r="Z999" s="77" t="s">
        <v>1136</v>
      </c>
      <c r="AA999" s="77" t="s">
        <v>1126</v>
      </c>
      <c r="AB999" s="77" t="s">
        <v>1127</v>
      </c>
      <c r="AC999" s="77" t="s">
        <v>1128</v>
      </c>
      <c r="AD999" s="77">
        <v>8</v>
      </c>
      <c r="AE999" s="77" t="s">
        <v>1137</v>
      </c>
      <c r="AF999" s="105"/>
    </row>
    <row r="1000" spans="1:32" hidden="1" x14ac:dyDescent="0.25">
      <c r="A1000" s="96" t="s">
        <v>1418</v>
      </c>
      <c r="B1000" s="77" t="s">
        <v>461</v>
      </c>
      <c r="C1000" s="77" t="s">
        <v>75</v>
      </c>
      <c r="D1000" s="77" t="s">
        <v>446</v>
      </c>
      <c r="E1000" s="77" t="s">
        <v>106</v>
      </c>
      <c r="F1000" s="77"/>
      <c r="G1000" s="77" t="s">
        <v>473</v>
      </c>
      <c r="H1000" s="77"/>
      <c r="I1000" s="77">
        <v>19</v>
      </c>
      <c r="J1000" s="77">
        <v>8</v>
      </c>
      <c r="K1000" s="77">
        <v>200</v>
      </c>
      <c r="L1000" s="77">
        <v>20</v>
      </c>
      <c r="M1000" s="77"/>
      <c r="N1000" s="77"/>
      <c r="O1000" s="77" t="s">
        <v>218</v>
      </c>
      <c r="P1000" s="77" t="s">
        <v>1240</v>
      </c>
      <c r="Q1000" s="77">
        <v>0</v>
      </c>
      <c r="R1000" s="77">
        <v>1</v>
      </c>
      <c r="S1000" s="77" t="s">
        <v>1123</v>
      </c>
      <c r="T1000" s="77">
        <v>1</v>
      </c>
      <c r="U1000" s="77"/>
      <c r="V1000" s="77"/>
      <c r="W1000" s="77" t="s">
        <v>1123</v>
      </c>
      <c r="X1000" s="77">
        <v>8</v>
      </c>
      <c r="Y1000" s="77" t="s">
        <v>1116</v>
      </c>
      <c r="Z1000" s="77" t="s">
        <v>1136</v>
      </c>
      <c r="AA1000" s="77" t="s">
        <v>1126</v>
      </c>
      <c r="AB1000" s="77" t="s">
        <v>1127</v>
      </c>
      <c r="AC1000" s="77" t="s">
        <v>1128</v>
      </c>
      <c r="AD1000" s="77">
        <v>8</v>
      </c>
      <c r="AE1000" s="77" t="s">
        <v>1137</v>
      </c>
      <c r="AF1000" s="105"/>
    </row>
    <row r="1001" spans="1:32" hidden="1" x14ac:dyDescent="0.25">
      <c r="A1001" s="96" t="s">
        <v>1418</v>
      </c>
      <c r="B1001" s="77" t="s">
        <v>461</v>
      </c>
      <c r="C1001" s="77" t="s">
        <v>75</v>
      </c>
      <c r="D1001" s="77" t="s">
        <v>446</v>
      </c>
      <c r="E1001" s="77" t="s">
        <v>109</v>
      </c>
      <c r="F1001" s="77"/>
      <c r="G1001" s="77" t="s">
        <v>474</v>
      </c>
      <c r="H1001" s="77"/>
      <c r="I1001" s="77">
        <v>19</v>
      </c>
      <c r="J1001" s="77">
        <v>4</v>
      </c>
      <c r="K1001" s="77">
        <v>50</v>
      </c>
      <c r="L1001" s="77">
        <v>20</v>
      </c>
      <c r="M1001" s="77"/>
      <c r="N1001" s="77"/>
      <c r="O1001" s="77" t="s">
        <v>218</v>
      </c>
      <c r="P1001" s="77" t="s">
        <v>1240</v>
      </c>
      <c r="Q1001" s="77">
        <v>0</v>
      </c>
      <c r="R1001" s="77">
        <v>2</v>
      </c>
      <c r="S1001" s="77" t="s">
        <v>1123</v>
      </c>
      <c r="T1001" s="77">
        <v>2</v>
      </c>
      <c r="U1001" s="77"/>
      <c r="V1001" s="77" t="s">
        <v>76</v>
      </c>
      <c r="W1001" s="77" t="s">
        <v>1123</v>
      </c>
      <c r="X1001" s="77">
        <v>4</v>
      </c>
      <c r="Y1001" s="77" t="s">
        <v>1116</v>
      </c>
      <c r="Z1001" s="77" t="s">
        <v>1136</v>
      </c>
      <c r="AA1001" s="77" t="s">
        <v>1126</v>
      </c>
      <c r="AB1001" s="77" t="s">
        <v>1127</v>
      </c>
      <c r="AC1001" s="77" t="s">
        <v>1128</v>
      </c>
      <c r="AD1001" s="77">
        <v>4</v>
      </c>
      <c r="AE1001" s="77" t="s">
        <v>1172</v>
      </c>
      <c r="AF1001" s="105"/>
    </row>
    <row r="1002" spans="1:32" hidden="1" x14ac:dyDescent="0.25">
      <c r="A1002" s="96" t="s">
        <v>1418</v>
      </c>
      <c r="B1002" s="77" t="s">
        <v>461</v>
      </c>
      <c r="C1002" s="77" t="s">
        <v>75</v>
      </c>
      <c r="D1002" s="77" t="s">
        <v>446</v>
      </c>
      <c r="E1002" s="77" t="s">
        <v>110</v>
      </c>
      <c r="F1002" s="77"/>
      <c r="G1002" s="77" t="s">
        <v>250</v>
      </c>
      <c r="H1002" s="77" t="s">
        <v>110</v>
      </c>
      <c r="I1002" s="77">
        <v>19</v>
      </c>
      <c r="J1002" s="77">
        <v>8</v>
      </c>
      <c r="K1002" s="77">
        <v>50</v>
      </c>
      <c r="L1002" s="77">
        <v>50</v>
      </c>
      <c r="M1002" s="77"/>
      <c r="N1002" s="77"/>
      <c r="O1002" s="77" t="s">
        <v>218</v>
      </c>
      <c r="P1002" s="77" t="s">
        <v>1178</v>
      </c>
      <c r="Q1002" s="77">
        <v>0</v>
      </c>
      <c r="R1002" s="77">
        <v>1</v>
      </c>
      <c r="S1002" s="77" t="s">
        <v>1123</v>
      </c>
      <c r="T1002" s="77">
        <v>1</v>
      </c>
      <c r="U1002" s="77"/>
      <c r="V1002" s="77"/>
      <c r="W1002" s="77" t="s">
        <v>1123</v>
      </c>
      <c r="X1002" s="77">
        <v>2</v>
      </c>
      <c r="Y1002" s="77" t="s">
        <v>1116</v>
      </c>
      <c r="Z1002" s="77" t="s">
        <v>1125</v>
      </c>
      <c r="AA1002" s="77" t="s">
        <v>1126</v>
      </c>
      <c r="AB1002" s="77" t="s">
        <v>1127</v>
      </c>
      <c r="AC1002" s="77" t="s">
        <v>1128</v>
      </c>
      <c r="AD1002" s="77">
        <v>8</v>
      </c>
      <c r="AE1002" s="77" t="s">
        <v>1129</v>
      </c>
      <c r="AF1002" s="105"/>
    </row>
    <row r="1003" spans="1:32" hidden="1" x14ac:dyDescent="0.25">
      <c r="A1003" s="96" t="s">
        <v>1418</v>
      </c>
      <c r="B1003" s="77" t="s">
        <v>461</v>
      </c>
      <c r="C1003" s="77" t="s">
        <v>75</v>
      </c>
      <c r="D1003" s="77" t="s">
        <v>446</v>
      </c>
      <c r="E1003" s="77" t="s">
        <v>111</v>
      </c>
      <c r="F1003" s="77"/>
      <c r="G1003" s="77" t="s">
        <v>471</v>
      </c>
      <c r="H1003" s="77" t="s">
        <v>110</v>
      </c>
      <c r="I1003" s="77">
        <v>19</v>
      </c>
      <c r="J1003" s="77">
        <v>8</v>
      </c>
      <c r="K1003" s="77">
        <v>50</v>
      </c>
      <c r="L1003" s="77">
        <v>50</v>
      </c>
      <c r="M1003" s="77"/>
      <c r="N1003" s="77"/>
      <c r="O1003" s="77" t="s">
        <v>218</v>
      </c>
      <c r="P1003" s="77" t="s">
        <v>1171</v>
      </c>
      <c r="Q1003" s="77">
        <v>0</v>
      </c>
      <c r="R1003" s="77">
        <v>1</v>
      </c>
      <c r="S1003" s="77" t="s">
        <v>1123</v>
      </c>
      <c r="T1003" s="77">
        <v>1</v>
      </c>
      <c r="U1003" s="77"/>
      <c r="V1003" s="77"/>
      <c r="W1003" s="77" t="s">
        <v>1123</v>
      </c>
      <c r="X1003" s="77">
        <v>2</v>
      </c>
      <c r="Y1003" s="77" t="s">
        <v>1116</v>
      </c>
      <c r="Z1003" s="77" t="s">
        <v>1125</v>
      </c>
      <c r="AA1003" s="77" t="s">
        <v>1126</v>
      </c>
      <c r="AB1003" s="77" t="s">
        <v>1127</v>
      </c>
      <c r="AC1003" s="77" t="s">
        <v>1128</v>
      </c>
      <c r="AD1003" s="77">
        <v>8</v>
      </c>
      <c r="AE1003" s="77" t="s">
        <v>1129</v>
      </c>
      <c r="AF1003" s="105"/>
    </row>
    <row r="1004" spans="1:32" ht="30" hidden="1" x14ac:dyDescent="0.25">
      <c r="A1004" s="96" t="s">
        <v>1418</v>
      </c>
      <c r="B1004" s="77" t="s">
        <v>461</v>
      </c>
      <c r="C1004" s="77" t="s">
        <v>75</v>
      </c>
      <c r="D1004" s="77" t="s">
        <v>446</v>
      </c>
      <c r="E1004" s="77" t="s">
        <v>113</v>
      </c>
      <c r="F1004" s="77"/>
      <c r="G1004" s="77" t="s">
        <v>475</v>
      </c>
      <c r="H1004" s="77" t="s">
        <v>110</v>
      </c>
      <c r="I1004" s="77">
        <v>19</v>
      </c>
      <c r="J1004" s="77">
        <v>8</v>
      </c>
      <c r="K1004" s="77">
        <v>50</v>
      </c>
      <c r="L1004" s="77">
        <v>50</v>
      </c>
      <c r="M1004" s="77"/>
      <c r="N1004" s="77"/>
      <c r="O1004" s="77" t="s">
        <v>218</v>
      </c>
      <c r="P1004" s="77" t="s">
        <v>1178</v>
      </c>
      <c r="Q1004" s="77">
        <v>0</v>
      </c>
      <c r="R1004" s="77">
        <v>2</v>
      </c>
      <c r="S1004" s="77" t="s">
        <v>1123</v>
      </c>
      <c r="T1004" s="77">
        <v>2</v>
      </c>
      <c r="U1004" s="77"/>
      <c r="V1004" s="77"/>
      <c r="W1004" s="77" t="s">
        <v>1123</v>
      </c>
      <c r="X1004" s="77">
        <v>4</v>
      </c>
      <c r="Y1004" s="77" t="s">
        <v>1116</v>
      </c>
      <c r="Z1004" s="77" t="s">
        <v>1125</v>
      </c>
      <c r="AA1004" s="77" t="s">
        <v>1126</v>
      </c>
      <c r="AB1004" s="77" t="s">
        <v>1127</v>
      </c>
      <c r="AC1004" s="77" t="s">
        <v>1128</v>
      </c>
      <c r="AD1004" s="77">
        <v>8</v>
      </c>
      <c r="AE1004" s="77" t="s">
        <v>1129</v>
      </c>
      <c r="AF1004" s="105"/>
    </row>
    <row r="1005" spans="1:32" ht="30" hidden="1" x14ac:dyDescent="0.25">
      <c r="A1005" s="96" t="s">
        <v>1418</v>
      </c>
      <c r="B1005" s="77" t="s">
        <v>461</v>
      </c>
      <c r="C1005" s="77" t="s">
        <v>75</v>
      </c>
      <c r="D1005" s="77" t="s">
        <v>446</v>
      </c>
      <c r="E1005" s="77" t="s">
        <v>114</v>
      </c>
      <c r="F1005" s="77"/>
      <c r="G1005" s="77" t="s">
        <v>1371</v>
      </c>
      <c r="H1005" s="77" t="s">
        <v>110</v>
      </c>
      <c r="I1005" s="77">
        <v>19</v>
      </c>
      <c r="J1005" s="77" t="e">
        <v>#N/A</v>
      </c>
      <c r="K1005" s="77" t="s">
        <v>1421</v>
      </c>
      <c r="L1005" s="77"/>
      <c r="M1005" s="77"/>
      <c r="N1005" s="77"/>
      <c r="O1005" s="77"/>
      <c r="P1005" s="77"/>
      <c r="Q1005" s="77">
        <v>0</v>
      </c>
      <c r="R1005" s="77">
        <v>0</v>
      </c>
      <c r="S1005" s="77"/>
      <c r="T1005" s="77"/>
      <c r="U1005" s="77" t="s">
        <v>115</v>
      </c>
      <c r="V1005" s="77" t="s">
        <v>76</v>
      </c>
      <c r="W1005" s="77" t="s">
        <v>1123</v>
      </c>
      <c r="X1005" s="77" t="s">
        <v>1291</v>
      </c>
      <c r="Y1005" s="77" t="s">
        <v>1116</v>
      </c>
      <c r="Z1005" s="77"/>
      <c r="AA1005" s="77"/>
      <c r="AB1005" s="77"/>
      <c r="AC1005" s="77"/>
      <c r="AD1005" s="77"/>
      <c r="AE1005" s="77"/>
      <c r="AF1005" s="105"/>
    </row>
    <row r="1006" spans="1:32" hidden="1" x14ac:dyDescent="0.25">
      <c r="A1006" s="96" t="s">
        <v>1418</v>
      </c>
      <c r="B1006" s="77" t="s">
        <v>461</v>
      </c>
      <c r="C1006" s="77" t="s">
        <v>75</v>
      </c>
      <c r="D1006" s="77" t="s">
        <v>446</v>
      </c>
      <c r="E1006" s="77" t="s">
        <v>194</v>
      </c>
      <c r="F1006" s="77"/>
      <c r="G1006" s="77" t="s">
        <v>476</v>
      </c>
      <c r="H1006" s="77" t="s">
        <v>110</v>
      </c>
      <c r="I1006" s="77">
        <v>19</v>
      </c>
      <c r="J1006" s="77">
        <v>8</v>
      </c>
      <c r="K1006" s="77">
        <v>50</v>
      </c>
      <c r="L1006" s="77">
        <v>50</v>
      </c>
      <c r="M1006" s="77"/>
      <c r="N1006" s="77"/>
      <c r="O1006" s="77" t="s">
        <v>218</v>
      </c>
      <c r="P1006" s="77" t="s">
        <v>1240</v>
      </c>
      <c r="Q1006" s="77">
        <v>0</v>
      </c>
      <c r="R1006" s="77">
        <v>2</v>
      </c>
      <c r="S1006" s="77" t="s">
        <v>1123</v>
      </c>
      <c r="T1006" s="77">
        <v>2</v>
      </c>
      <c r="U1006" s="77" t="s">
        <v>115</v>
      </c>
      <c r="V1006" s="77" t="s">
        <v>76</v>
      </c>
      <c r="W1006" s="77" t="s">
        <v>1123</v>
      </c>
      <c r="X1006" s="77">
        <v>4</v>
      </c>
      <c r="Y1006" s="77" t="s">
        <v>1116</v>
      </c>
      <c r="Z1006" s="77" t="s">
        <v>1125</v>
      </c>
      <c r="AA1006" s="77" t="s">
        <v>1126</v>
      </c>
      <c r="AB1006" s="77" t="s">
        <v>1127</v>
      </c>
      <c r="AC1006" s="77" t="s">
        <v>1128</v>
      </c>
      <c r="AD1006" s="77">
        <v>8</v>
      </c>
      <c r="AE1006" s="77" t="s">
        <v>1129</v>
      </c>
      <c r="AF1006" s="105"/>
    </row>
    <row r="1007" spans="1:32" hidden="1" x14ac:dyDescent="0.25">
      <c r="A1007" s="96" t="s">
        <v>1418</v>
      </c>
      <c r="B1007" s="77" t="s">
        <v>461</v>
      </c>
      <c r="C1007" s="77" t="s">
        <v>75</v>
      </c>
      <c r="D1007" s="77" t="s">
        <v>446</v>
      </c>
      <c r="E1007" s="77" t="s">
        <v>93</v>
      </c>
      <c r="F1007" s="77"/>
      <c r="G1007" s="77" t="s">
        <v>477</v>
      </c>
      <c r="H1007" s="77" t="s">
        <v>110</v>
      </c>
      <c r="I1007" s="77">
        <v>19</v>
      </c>
      <c r="J1007" s="77">
        <v>24</v>
      </c>
      <c r="K1007" s="77">
        <v>500</v>
      </c>
      <c r="L1007" s="77">
        <v>50</v>
      </c>
      <c r="M1007" s="77"/>
      <c r="N1007" s="77"/>
      <c r="O1007" s="77" t="s">
        <v>218</v>
      </c>
      <c r="P1007" s="77" t="s">
        <v>1424</v>
      </c>
      <c r="Q1007" s="77">
        <v>0</v>
      </c>
      <c r="R1007" s="77">
        <v>1</v>
      </c>
      <c r="S1007" s="77" t="s">
        <v>1123</v>
      </c>
      <c r="T1007" s="77">
        <v>1</v>
      </c>
      <c r="U1007" s="77" t="s">
        <v>115</v>
      </c>
      <c r="V1007" s="77"/>
      <c r="W1007" s="77" t="s">
        <v>1123</v>
      </c>
      <c r="X1007" s="77">
        <v>20</v>
      </c>
      <c r="Y1007" s="77" t="s">
        <v>1116</v>
      </c>
      <c r="Z1007" s="77" t="s">
        <v>1125</v>
      </c>
      <c r="AA1007" s="77" t="s">
        <v>1126</v>
      </c>
      <c r="AB1007" s="77" t="s">
        <v>1127</v>
      </c>
      <c r="AC1007" s="77" t="s">
        <v>1128</v>
      </c>
      <c r="AD1007" s="77">
        <v>24</v>
      </c>
      <c r="AE1007" s="77" t="s">
        <v>1310</v>
      </c>
      <c r="AF1007" s="105"/>
    </row>
    <row r="1008" spans="1:32" hidden="1" x14ac:dyDescent="0.25">
      <c r="A1008" s="96" t="s">
        <v>1418</v>
      </c>
      <c r="B1008" s="77" t="s">
        <v>461</v>
      </c>
      <c r="C1008" s="77" t="s">
        <v>75</v>
      </c>
      <c r="D1008" s="77" t="s">
        <v>446</v>
      </c>
      <c r="E1008" s="77" t="s">
        <v>207</v>
      </c>
      <c r="F1008" s="77"/>
      <c r="G1008" s="77" t="s">
        <v>478</v>
      </c>
      <c r="H1008" s="77" t="s">
        <v>110</v>
      </c>
      <c r="I1008" s="77">
        <v>19</v>
      </c>
      <c r="J1008" s="77">
        <v>4</v>
      </c>
      <c r="K1008" s="77">
        <v>40</v>
      </c>
      <c r="L1008" s="77">
        <v>50</v>
      </c>
      <c r="M1008" s="77"/>
      <c r="N1008" s="77"/>
      <c r="O1008" s="77" t="s">
        <v>218</v>
      </c>
      <c r="P1008" s="77" t="s">
        <v>1424</v>
      </c>
      <c r="Q1008" s="77">
        <v>0</v>
      </c>
      <c r="R1008" s="77">
        <v>1</v>
      </c>
      <c r="S1008" s="77" t="s">
        <v>1123</v>
      </c>
      <c r="T1008" s="77">
        <v>1</v>
      </c>
      <c r="U1008" s="77" t="s">
        <v>115</v>
      </c>
      <c r="V1008" s="77"/>
      <c r="W1008" s="77" t="s">
        <v>1123</v>
      </c>
      <c r="X1008" s="77">
        <v>1.5</v>
      </c>
      <c r="Y1008" s="77" t="s">
        <v>1116</v>
      </c>
      <c r="Z1008" s="77" t="s">
        <v>1125</v>
      </c>
      <c r="AA1008" s="77" t="s">
        <v>1126</v>
      </c>
      <c r="AB1008" s="77" t="s">
        <v>1127</v>
      </c>
      <c r="AC1008" s="77" t="s">
        <v>1128</v>
      </c>
      <c r="AD1008" s="77">
        <v>4</v>
      </c>
      <c r="AE1008" s="77" t="s">
        <v>1330</v>
      </c>
      <c r="AF1008" s="105"/>
    </row>
    <row r="1009" spans="1:32" hidden="1" x14ac:dyDescent="0.25">
      <c r="A1009" s="96" t="s">
        <v>1418</v>
      </c>
      <c r="B1009" s="77" t="s">
        <v>461</v>
      </c>
      <c r="C1009" s="77" t="s">
        <v>75</v>
      </c>
      <c r="D1009" s="77" t="s">
        <v>446</v>
      </c>
      <c r="E1009" s="77" t="s">
        <v>209</v>
      </c>
      <c r="F1009" s="77"/>
      <c r="G1009" s="77" t="s">
        <v>478</v>
      </c>
      <c r="H1009" s="77" t="s">
        <v>110</v>
      </c>
      <c r="I1009" s="77">
        <v>19</v>
      </c>
      <c r="J1009" s="77">
        <v>4</v>
      </c>
      <c r="K1009" s="77">
        <v>40</v>
      </c>
      <c r="L1009" s="77">
        <v>50</v>
      </c>
      <c r="M1009" s="77"/>
      <c r="N1009" s="77"/>
      <c r="O1009" s="77" t="s">
        <v>218</v>
      </c>
      <c r="P1009" s="77" t="s">
        <v>1424</v>
      </c>
      <c r="Q1009" s="77">
        <v>0</v>
      </c>
      <c r="R1009" s="77">
        <v>1</v>
      </c>
      <c r="S1009" s="77" t="s">
        <v>1123</v>
      </c>
      <c r="T1009" s="77">
        <v>1</v>
      </c>
      <c r="U1009" s="77" t="s">
        <v>115</v>
      </c>
      <c r="V1009" s="77"/>
      <c r="W1009" s="77" t="s">
        <v>1123</v>
      </c>
      <c r="X1009" s="77">
        <v>1.5</v>
      </c>
      <c r="Y1009" s="77" t="s">
        <v>1116</v>
      </c>
      <c r="Z1009" s="77" t="s">
        <v>1125</v>
      </c>
      <c r="AA1009" s="77" t="s">
        <v>1126</v>
      </c>
      <c r="AB1009" s="77" t="s">
        <v>1127</v>
      </c>
      <c r="AC1009" s="77" t="s">
        <v>1128</v>
      </c>
      <c r="AD1009" s="77">
        <v>4</v>
      </c>
      <c r="AE1009" s="77" t="s">
        <v>1330</v>
      </c>
      <c r="AF1009" s="105"/>
    </row>
    <row r="1010" spans="1:32" hidden="1" x14ac:dyDescent="0.25">
      <c r="A1010" s="96" t="s">
        <v>1418</v>
      </c>
      <c r="B1010" s="77" t="s">
        <v>461</v>
      </c>
      <c r="C1010" s="77" t="s">
        <v>75</v>
      </c>
      <c r="D1010" s="77" t="s">
        <v>1426</v>
      </c>
      <c r="E1010" s="77" t="s">
        <v>107</v>
      </c>
      <c r="F1010" s="77"/>
      <c r="G1010" s="77" t="s">
        <v>452</v>
      </c>
      <c r="H1010" s="77"/>
      <c r="I1010" s="77">
        <v>19</v>
      </c>
      <c r="J1010" s="77">
        <v>4</v>
      </c>
      <c r="K1010" s="77">
        <v>80</v>
      </c>
      <c r="L1010" s="77">
        <v>20</v>
      </c>
      <c r="M1010" s="77"/>
      <c r="N1010" s="77"/>
      <c r="O1010" s="77" t="s">
        <v>218</v>
      </c>
      <c r="P1010" s="77"/>
      <c r="Q1010" s="77">
        <v>0</v>
      </c>
      <c r="R1010" s="77">
        <v>0</v>
      </c>
      <c r="S1010" s="77"/>
      <c r="T1010" s="77"/>
      <c r="U1010" s="77"/>
      <c r="V1010" s="77"/>
      <c r="W1010" s="77"/>
      <c r="X1010" s="77">
        <v>3</v>
      </c>
      <c r="Y1010" s="77" t="s">
        <v>1116</v>
      </c>
      <c r="Z1010" s="77"/>
      <c r="AA1010" s="77"/>
      <c r="AB1010" s="77"/>
      <c r="AC1010" s="77"/>
      <c r="AD1010" s="77"/>
      <c r="AE1010" s="77"/>
      <c r="AF1010" s="105"/>
    </row>
    <row r="1011" spans="1:32" ht="15.75" hidden="1" thickBot="1" x14ac:dyDescent="0.3">
      <c r="A1011" s="97" t="s">
        <v>1418</v>
      </c>
      <c r="B1011" s="78" t="s">
        <v>461</v>
      </c>
      <c r="C1011" s="78" t="s">
        <v>75</v>
      </c>
      <c r="D1011" s="78" t="s">
        <v>1426</v>
      </c>
      <c r="E1011" s="78" t="s">
        <v>108</v>
      </c>
      <c r="F1011" s="78"/>
      <c r="G1011" s="78" t="s">
        <v>452</v>
      </c>
      <c r="H1011" s="78"/>
      <c r="I1011" s="78">
        <v>19</v>
      </c>
      <c r="J1011" s="77">
        <v>4</v>
      </c>
      <c r="K1011" s="78">
        <v>80</v>
      </c>
      <c r="L1011" s="78">
        <v>20</v>
      </c>
      <c r="M1011" s="78"/>
      <c r="N1011" s="78"/>
      <c r="O1011" s="78" t="s">
        <v>218</v>
      </c>
      <c r="P1011" s="78"/>
      <c r="Q1011" s="78">
        <v>0</v>
      </c>
      <c r="R1011" s="78">
        <v>0</v>
      </c>
      <c r="S1011" s="78"/>
      <c r="T1011" s="78"/>
      <c r="U1011" s="78"/>
      <c r="V1011" s="78"/>
      <c r="W1011" s="78"/>
      <c r="X1011" s="78">
        <v>3</v>
      </c>
      <c r="Y1011" s="78" t="s">
        <v>1116</v>
      </c>
      <c r="Z1011" s="78"/>
      <c r="AA1011" s="78"/>
      <c r="AB1011" s="78"/>
      <c r="AC1011" s="78"/>
      <c r="AD1011" s="78"/>
      <c r="AE1011" s="78"/>
      <c r="AF1011" s="106"/>
    </row>
    <row r="1012" spans="1:32" ht="30" hidden="1" x14ac:dyDescent="0.25">
      <c r="A1012" s="98" t="s">
        <v>1427</v>
      </c>
      <c r="B1012" s="79" t="s">
        <v>479</v>
      </c>
      <c r="C1012" s="79" t="s">
        <v>73</v>
      </c>
      <c r="D1012" s="79" t="s">
        <v>127</v>
      </c>
      <c r="E1012" s="79" t="s">
        <v>73</v>
      </c>
      <c r="F1012" s="79"/>
      <c r="G1012" s="79" t="s">
        <v>965</v>
      </c>
      <c r="H1012" s="79"/>
      <c r="I1012" s="79">
        <v>36</v>
      </c>
      <c r="J1012" s="77" t="e">
        <v>#N/A</v>
      </c>
      <c r="K1012" s="79" t="s">
        <v>1428</v>
      </c>
      <c r="L1012" s="79"/>
      <c r="M1012" s="79"/>
      <c r="N1012" s="79"/>
      <c r="O1012" s="79"/>
      <c r="P1012" s="79"/>
      <c r="Q1012" s="79">
        <v>0</v>
      </c>
      <c r="R1012" s="79">
        <v>0</v>
      </c>
      <c r="S1012" s="79"/>
      <c r="T1012" s="79"/>
      <c r="U1012" s="79"/>
      <c r="V1012" s="79"/>
      <c r="W1012" s="79" t="s">
        <v>1123</v>
      </c>
      <c r="X1012" s="79" t="s">
        <v>1291</v>
      </c>
      <c r="Y1012" s="79" t="s">
        <v>1116</v>
      </c>
      <c r="Z1012" s="79"/>
      <c r="AA1012" s="79"/>
      <c r="AB1012" s="79"/>
      <c r="AC1012" s="79"/>
      <c r="AD1012" s="79"/>
      <c r="AE1012" s="79"/>
      <c r="AF1012" s="107"/>
    </row>
    <row r="1013" spans="1:32" hidden="1" x14ac:dyDescent="0.25">
      <c r="A1013" s="99" t="s">
        <v>1427</v>
      </c>
      <c r="B1013" s="80" t="s">
        <v>479</v>
      </c>
      <c r="C1013" s="80" t="s">
        <v>73</v>
      </c>
      <c r="D1013" s="80" t="s">
        <v>127</v>
      </c>
      <c r="E1013" s="80" t="s">
        <v>83</v>
      </c>
      <c r="F1013" s="80"/>
      <c r="G1013" s="80" t="s">
        <v>480</v>
      </c>
      <c r="H1013" s="80"/>
      <c r="I1013" s="80">
        <v>36</v>
      </c>
      <c r="J1013" s="77">
        <v>4</v>
      </c>
      <c r="K1013" s="80">
        <v>50</v>
      </c>
      <c r="L1013" s="80">
        <v>20</v>
      </c>
      <c r="M1013" s="80"/>
      <c r="N1013" s="80">
        <v>1</v>
      </c>
      <c r="O1013" s="80" t="s">
        <v>129</v>
      </c>
      <c r="P1013" s="80" t="s">
        <v>1240</v>
      </c>
      <c r="Q1013" s="80">
        <v>1</v>
      </c>
      <c r="R1013" s="80">
        <v>0</v>
      </c>
      <c r="S1013" s="80"/>
      <c r="T1013" s="80"/>
      <c r="U1013" s="80"/>
      <c r="V1013" s="80"/>
      <c r="W1013" s="80" t="s">
        <v>1123</v>
      </c>
      <c r="X1013" s="80">
        <v>2</v>
      </c>
      <c r="Y1013" s="80" t="s">
        <v>1116</v>
      </c>
      <c r="Z1013" s="80" t="s">
        <v>1136</v>
      </c>
      <c r="AA1013" s="80" t="s">
        <v>1126</v>
      </c>
      <c r="AB1013" s="80" t="s">
        <v>1127</v>
      </c>
      <c r="AC1013" s="80" t="s">
        <v>1128</v>
      </c>
      <c r="AD1013" s="80">
        <v>4</v>
      </c>
      <c r="AE1013" s="80" t="s">
        <v>1172</v>
      </c>
      <c r="AF1013" s="108"/>
    </row>
    <row r="1014" spans="1:32" hidden="1" x14ac:dyDescent="0.25">
      <c r="A1014" s="99" t="s">
        <v>1427</v>
      </c>
      <c r="B1014" s="80" t="s">
        <v>479</v>
      </c>
      <c r="C1014" s="80" t="s">
        <v>73</v>
      </c>
      <c r="D1014" s="80" t="s">
        <v>127</v>
      </c>
      <c r="E1014" s="80" t="s">
        <v>75</v>
      </c>
      <c r="F1014" s="80"/>
      <c r="G1014" s="80" t="s">
        <v>481</v>
      </c>
      <c r="H1014" s="80"/>
      <c r="I1014" s="80">
        <v>36</v>
      </c>
      <c r="J1014" s="77">
        <v>4</v>
      </c>
      <c r="K1014" s="80">
        <v>50</v>
      </c>
      <c r="L1014" s="80">
        <v>20</v>
      </c>
      <c r="M1014" s="80"/>
      <c r="N1014" s="80">
        <v>1</v>
      </c>
      <c r="O1014" s="80" t="s">
        <v>129</v>
      </c>
      <c r="P1014" s="80" t="s">
        <v>1240</v>
      </c>
      <c r="Q1014" s="80">
        <v>1</v>
      </c>
      <c r="R1014" s="80">
        <v>0</v>
      </c>
      <c r="S1014" s="80"/>
      <c r="T1014" s="80"/>
      <c r="U1014" s="80"/>
      <c r="V1014" s="80"/>
      <c r="W1014" s="80" t="s">
        <v>1123</v>
      </c>
      <c r="X1014" s="80">
        <v>2</v>
      </c>
      <c r="Y1014" s="80" t="s">
        <v>1116</v>
      </c>
      <c r="Z1014" s="80" t="s">
        <v>1136</v>
      </c>
      <c r="AA1014" s="80" t="s">
        <v>1126</v>
      </c>
      <c r="AB1014" s="80" t="s">
        <v>1127</v>
      </c>
      <c r="AC1014" s="80" t="s">
        <v>1128</v>
      </c>
      <c r="AD1014" s="80">
        <v>4</v>
      </c>
      <c r="AE1014" s="80" t="s">
        <v>1172</v>
      </c>
      <c r="AF1014" s="108"/>
    </row>
    <row r="1015" spans="1:32" ht="30" hidden="1" x14ac:dyDescent="0.25">
      <c r="A1015" s="99" t="s">
        <v>1427</v>
      </c>
      <c r="B1015" s="80" t="s">
        <v>479</v>
      </c>
      <c r="C1015" s="80" t="s">
        <v>73</v>
      </c>
      <c r="D1015" s="80" t="s">
        <v>127</v>
      </c>
      <c r="E1015" s="80" t="s">
        <v>70</v>
      </c>
      <c r="F1015" s="80"/>
      <c r="G1015" s="80" t="s">
        <v>1429</v>
      </c>
      <c r="H1015" s="80"/>
      <c r="I1015" s="80">
        <v>36</v>
      </c>
      <c r="J1015" s="77" t="e">
        <v>#N/A</v>
      </c>
      <c r="K1015" s="80" t="s">
        <v>1428</v>
      </c>
      <c r="L1015" s="80"/>
      <c r="M1015" s="80"/>
      <c r="N1015" s="80"/>
      <c r="O1015" s="80"/>
      <c r="P1015" s="80"/>
      <c r="Q1015" s="80">
        <v>0</v>
      </c>
      <c r="R1015" s="80">
        <v>0</v>
      </c>
      <c r="S1015" s="80"/>
      <c r="T1015" s="80"/>
      <c r="U1015" s="80"/>
      <c r="V1015" s="80"/>
      <c r="W1015" s="80" t="s">
        <v>1123</v>
      </c>
      <c r="X1015" s="80" t="s">
        <v>1291</v>
      </c>
      <c r="Y1015" s="80" t="s">
        <v>1116</v>
      </c>
      <c r="Z1015" s="80"/>
      <c r="AA1015" s="80"/>
      <c r="AB1015" s="80"/>
      <c r="AC1015" s="80"/>
      <c r="AD1015" s="80"/>
      <c r="AE1015" s="80"/>
      <c r="AF1015" s="108"/>
    </row>
    <row r="1016" spans="1:32" hidden="1" x14ac:dyDescent="0.25">
      <c r="A1016" s="99" t="s">
        <v>1427</v>
      </c>
      <c r="B1016" s="80" t="s">
        <v>479</v>
      </c>
      <c r="C1016" s="80" t="s">
        <v>73</v>
      </c>
      <c r="D1016" s="80" t="s">
        <v>127</v>
      </c>
      <c r="E1016" s="80" t="s">
        <v>76</v>
      </c>
      <c r="F1016" s="80"/>
      <c r="G1016" s="80" t="s">
        <v>510</v>
      </c>
      <c r="H1016" s="80"/>
      <c r="I1016" s="80">
        <v>36</v>
      </c>
      <c r="J1016" s="77">
        <v>4</v>
      </c>
      <c r="K1016" s="80">
        <v>20</v>
      </c>
      <c r="L1016" s="80">
        <v>20</v>
      </c>
      <c r="M1016" s="80"/>
      <c r="N1016" s="80"/>
      <c r="O1016" s="80" t="s">
        <v>129</v>
      </c>
      <c r="P1016" s="80"/>
      <c r="Q1016" s="80">
        <v>0</v>
      </c>
      <c r="R1016" s="80">
        <v>0</v>
      </c>
      <c r="S1016" s="80"/>
      <c r="T1016" s="80"/>
      <c r="U1016" s="80"/>
      <c r="V1016" s="80"/>
      <c r="W1016" s="80" t="s">
        <v>1123</v>
      </c>
      <c r="X1016" s="80">
        <v>0.75</v>
      </c>
      <c r="Y1016" s="80" t="s">
        <v>1116</v>
      </c>
      <c r="Z1016" s="80"/>
      <c r="AA1016" s="80"/>
      <c r="AB1016" s="80"/>
      <c r="AC1016" s="80"/>
      <c r="AD1016" s="80"/>
      <c r="AE1016" s="80"/>
      <c r="AF1016" s="108"/>
    </row>
    <row r="1017" spans="1:32" hidden="1" x14ac:dyDescent="0.25">
      <c r="A1017" s="99" t="s">
        <v>1427</v>
      </c>
      <c r="B1017" s="80" t="s">
        <v>479</v>
      </c>
      <c r="C1017" s="80" t="s">
        <v>73</v>
      </c>
      <c r="D1017" s="80" t="s">
        <v>127</v>
      </c>
      <c r="E1017" s="80" t="s">
        <v>81</v>
      </c>
      <c r="F1017" s="80"/>
      <c r="G1017" s="80" t="s">
        <v>1430</v>
      </c>
      <c r="H1017" s="80"/>
      <c r="I1017" s="80">
        <v>36</v>
      </c>
      <c r="J1017" s="77">
        <v>4</v>
      </c>
      <c r="K1017" s="80">
        <v>25</v>
      </c>
      <c r="L1017" s="80">
        <v>20</v>
      </c>
      <c r="M1017" s="80"/>
      <c r="N1017" s="80"/>
      <c r="O1017" s="80" t="s">
        <v>129</v>
      </c>
      <c r="P1017" s="80"/>
      <c r="Q1017" s="80">
        <v>0</v>
      </c>
      <c r="R1017" s="80">
        <v>0</v>
      </c>
      <c r="S1017" s="80"/>
      <c r="T1017" s="80"/>
      <c r="U1017" s="80"/>
      <c r="V1017" s="80"/>
      <c r="W1017" s="80" t="s">
        <v>1123</v>
      </c>
      <c r="X1017" s="80">
        <v>1</v>
      </c>
      <c r="Y1017" s="80" t="s">
        <v>1116</v>
      </c>
      <c r="Z1017" s="80"/>
      <c r="AA1017" s="80"/>
      <c r="AB1017" s="80"/>
      <c r="AC1017" s="80"/>
      <c r="AD1017" s="80"/>
      <c r="AE1017" s="80"/>
      <c r="AF1017" s="108"/>
    </row>
    <row r="1018" spans="1:32" ht="30" hidden="1" x14ac:dyDescent="0.25">
      <c r="A1018" s="99" t="s">
        <v>1427</v>
      </c>
      <c r="B1018" s="80" t="s">
        <v>479</v>
      </c>
      <c r="C1018" s="80" t="s">
        <v>73</v>
      </c>
      <c r="D1018" s="80" t="s">
        <v>130</v>
      </c>
      <c r="E1018" s="80" t="s">
        <v>73</v>
      </c>
      <c r="F1018" s="80"/>
      <c r="G1018" s="80" t="s">
        <v>514</v>
      </c>
      <c r="H1018" s="80"/>
      <c r="I1018" s="80">
        <v>36</v>
      </c>
      <c r="J1018" s="77" t="e">
        <v>#N/A</v>
      </c>
      <c r="K1018" s="80" t="s">
        <v>1428</v>
      </c>
      <c r="L1018" s="80"/>
      <c r="M1018" s="80"/>
      <c r="N1018" s="80"/>
      <c r="O1018" s="80"/>
      <c r="P1018" s="80"/>
      <c r="Q1018" s="80">
        <v>0</v>
      </c>
      <c r="R1018" s="80">
        <v>0</v>
      </c>
      <c r="S1018" s="80"/>
      <c r="T1018" s="80"/>
      <c r="U1018" s="80"/>
      <c r="V1018" s="80"/>
      <c r="W1018" s="80" t="s">
        <v>1123</v>
      </c>
      <c r="X1018" s="80" t="s">
        <v>1291</v>
      </c>
      <c r="Y1018" s="80" t="s">
        <v>1116</v>
      </c>
      <c r="Z1018" s="80"/>
      <c r="AA1018" s="80"/>
      <c r="AB1018" s="80"/>
      <c r="AC1018" s="80"/>
      <c r="AD1018" s="80"/>
      <c r="AE1018" s="80"/>
      <c r="AF1018" s="108"/>
    </row>
    <row r="1019" spans="1:32" ht="30" hidden="1" x14ac:dyDescent="0.25">
      <c r="A1019" s="99" t="s">
        <v>1427</v>
      </c>
      <c r="B1019" s="80" t="s">
        <v>479</v>
      </c>
      <c r="C1019" s="80" t="s">
        <v>73</v>
      </c>
      <c r="D1019" s="80" t="s">
        <v>130</v>
      </c>
      <c r="E1019" s="80" t="s">
        <v>83</v>
      </c>
      <c r="F1019" s="80"/>
      <c r="G1019" s="80" t="s">
        <v>482</v>
      </c>
      <c r="H1019" s="80"/>
      <c r="I1019" s="80">
        <v>36</v>
      </c>
      <c r="J1019" s="77">
        <v>4</v>
      </c>
      <c r="K1019" s="80">
        <v>50</v>
      </c>
      <c r="L1019" s="80">
        <v>20</v>
      </c>
      <c r="M1019" s="80"/>
      <c r="N1019" s="80"/>
      <c r="O1019" s="80" t="s">
        <v>129</v>
      </c>
      <c r="P1019" s="80"/>
      <c r="Q1019" s="80">
        <v>0</v>
      </c>
      <c r="R1019" s="80">
        <v>1</v>
      </c>
      <c r="S1019" s="80" t="s">
        <v>1123</v>
      </c>
      <c r="T1019" s="80">
        <v>1</v>
      </c>
      <c r="U1019" s="80"/>
      <c r="V1019" s="80"/>
      <c r="W1019" s="80" t="s">
        <v>1123</v>
      </c>
      <c r="X1019" s="80">
        <v>2</v>
      </c>
      <c r="Y1019" s="80" t="s">
        <v>1116</v>
      </c>
      <c r="Z1019" s="80"/>
      <c r="AA1019" s="80"/>
      <c r="AB1019" s="80"/>
      <c r="AC1019" s="80"/>
      <c r="AD1019" s="80"/>
      <c r="AE1019" s="80"/>
      <c r="AF1019" s="108"/>
    </row>
    <row r="1020" spans="1:32" ht="30" hidden="1" x14ac:dyDescent="0.25">
      <c r="A1020" s="99" t="s">
        <v>1427</v>
      </c>
      <c r="B1020" s="80" t="s">
        <v>479</v>
      </c>
      <c r="C1020" s="80" t="s">
        <v>73</v>
      </c>
      <c r="D1020" s="80" t="s">
        <v>130</v>
      </c>
      <c r="E1020" s="80" t="s">
        <v>75</v>
      </c>
      <c r="F1020" s="80"/>
      <c r="G1020" s="80" t="s">
        <v>483</v>
      </c>
      <c r="H1020" s="80"/>
      <c r="I1020" s="80">
        <v>36</v>
      </c>
      <c r="J1020" s="77">
        <v>4</v>
      </c>
      <c r="K1020" s="80">
        <v>50</v>
      </c>
      <c r="L1020" s="80">
        <v>20</v>
      </c>
      <c r="M1020" s="80"/>
      <c r="N1020" s="80"/>
      <c r="O1020" s="80" t="s">
        <v>129</v>
      </c>
      <c r="P1020" s="80"/>
      <c r="Q1020" s="80">
        <v>0</v>
      </c>
      <c r="R1020" s="80">
        <v>1</v>
      </c>
      <c r="S1020" s="80" t="s">
        <v>1123</v>
      </c>
      <c r="T1020" s="80">
        <v>1</v>
      </c>
      <c r="U1020" s="80"/>
      <c r="V1020" s="80"/>
      <c r="W1020" s="80" t="s">
        <v>1123</v>
      </c>
      <c r="X1020" s="80">
        <v>2</v>
      </c>
      <c r="Y1020" s="80" t="s">
        <v>1116</v>
      </c>
      <c r="Z1020" s="80"/>
      <c r="AA1020" s="80"/>
      <c r="AB1020" s="80"/>
      <c r="AC1020" s="80"/>
      <c r="AD1020" s="80"/>
      <c r="AE1020" s="80"/>
      <c r="AF1020" s="108"/>
    </row>
    <row r="1021" spans="1:32" ht="30" hidden="1" x14ac:dyDescent="0.25">
      <c r="A1021" s="99" t="s">
        <v>1427</v>
      </c>
      <c r="B1021" s="80" t="s">
        <v>479</v>
      </c>
      <c r="C1021" s="80" t="s">
        <v>73</v>
      </c>
      <c r="D1021" s="80" t="s">
        <v>130</v>
      </c>
      <c r="E1021" s="80" t="s">
        <v>70</v>
      </c>
      <c r="F1021" s="80"/>
      <c r="G1021" s="80" t="s">
        <v>1431</v>
      </c>
      <c r="H1021" s="80"/>
      <c r="I1021" s="80">
        <v>36</v>
      </c>
      <c r="J1021" s="77" t="e">
        <v>#N/A</v>
      </c>
      <c r="K1021" s="80" t="s">
        <v>1428</v>
      </c>
      <c r="L1021" s="80"/>
      <c r="M1021" s="80"/>
      <c r="N1021" s="80"/>
      <c r="O1021" s="80"/>
      <c r="P1021" s="80"/>
      <c r="Q1021" s="80">
        <v>0</v>
      </c>
      <c r="R1021" s="80">
        <v>0</v>
      </c>
      <c r="S1021" s="80"/>
      <c r="T1021" s="80"/>
      <c r="U1021" s="80"/>
      <c r="V1021" s="80"/>
      <c r="W1021" s="80" t="s">
        <v>1123</v>
      </c>
      <c r="X1021" s="80" t="s">
        <v>1291</v>
      </c>
      <c r="Y1021" s="80" t="s">
        <v>1116</v>
      </c>
      <c r="Z1021" s="80"/>
      <c r="AA1021" s="80"/>
      <c r="AB1021" s="80"/>
      <c r="AC1021" s="80"/>
      <c r="AD1021" s="80"/>
      <c r="AE1021" s="80"/>
      <c r="AF1021" s="108"/>
    </row>
    <row r="1022" spans="1:32" ht="30" hidden="1" x14ac:dyDescent="0.25">
      <c r="A1022" s="99" t="s">
        <v>1427</v>
      </c>
      <c r="B1022" s="80" t="s">
        <v>479</v>
      </c>
      <c r="C1022" s="80" t="s">
        <v>73</v>
      </c>
      <c r="D1022" s="80" t="s">
        <v>130</v>
      </c>
      <c r="E1022" s="80" t="s">
        <v>76</v>
      </c>
      <c r="F1022" s="80"/>
      <c r="G1022" s="80" t="s">
        <v>484</v>
      </c>
      <c r="H1022" s="80"/>
      <c r="I1022" s="80">
        <v>36</v>
      </c>
      <c r="J1022" s="77">
        <v>4</v>
      </c>
      <c r="K1022" s="80">
        <v>20</v>
      </c>
      <c r="L1022" s="80">
        <v>20</v>
      </c>
      <c r="M1022" s="80"/>
      <c r="N1022" s="80"/>
      <c r="O1022" s="80" t="s">
        <v>129</v>
      </c>
      <c r="P1022" s="80"/>
      <c r="Q1022" s="80">
        <v>0</v>
      </c>
      <c r="R1022" s="80">
        <v>1</v>
      </c>
      <c r="S1022" s="80" t="s">
        <v>1123</v>
      </c>
      <c r="T1022" s="80">
        <v>1</v>
      </c>
      <c r="U1022" s="80"/>
      <c r="V1022" s="80"/>
      <c r="W1022" s="80" t="s">
        <v>1123</v>
      </c>
      <c r="X1022" s="80">
        <v>0.75</v>
      </c>
      <c r="Y1022" s="80" t="s">
        <v>1116</v>
      </c>
      <c r="Z1022" s="80"/>
      <c r="AA1022" s="80"/>
      <c r="AB1022" s="80"/>
      <c r="AC1022" s="80"/>
      <c r="AD1022" s="80"/>
      <c r="AE1022" s="80"/>
      <c r="AF1022" s="108"/>
    </row>
    <row r="1023" spans="1:32" ht="30.75" hidden="1" thickBot="1" x14ac:dyDescent="0.3">
      <c r="A1023" s="100" t="s">
        <v>1427</v>
      </c>
      <c r="B1023" s="81" t="s">
        <v>479</v>
      </c>
      <c r="C1023" s="81" t="s">
        <v>73</v>
      </c>
      <c r="D1023" s="81" t="s">
        <v>130</v>
      </c>
      <c r="E1023" s="81" t="s">
        <v>81</v>
      </c>
      <c r="F1023" s="81"/>
      <c r="G1023" s="81" t="s">
        <v>485</v>
      </c>
      <c r="H1023" s="81"/>
      <c r="I1023" s="81">
        <v>36</v>
      </c>
      <c r="J1023" s="77">
        <v>4</v>
      </c>
      <c r="K1023" s="81">
        <v>25</v>
      </c>
      <c r="L1023" s="81">
        <v>20</v>
      </c>
      <c r="M1023" s="81"/>
      <c r="N1023" s="81"/>
      <c r="O1023" s="81" t="s">
        <v>129</v>
      </c>
      <c r="P1023" s="81"/>
      <c r="Q1023" s="81">
        <v>0</v>
      </c>
      <c r="R1023" s="81">
        <v>1</v>
      </c>
      <c r="S1023" s="81" t="s">
        <v>1123</v>
      </c>
      <c r="T1023" s="81">
        <v>1</v>
      </c>
      <c r="U1023" s="81"/>
      <c r="V1023" s="81"/>
      <c r="W1023" s="81" t="s">
        <v>1123</v>
      </c>
      <c r="X1023" s="81">
        <v>1</v>
      </c>
      <c r="Y1023" s="81" t="s">
        <v>1116</v>
      </c>
      <c r="Z1023" s="81"/>
      <c r="AA1023" s="81"/>
      <c r="AB1023" s="81"/>
      <c r="AC1023" s="81"/>
      <c r="AD1023" s="81"/>
      <c r="AE1023" s="81"/>
      <c r="AF1023" s="109"/>
    </row>
    <row r="1024" spans="1:32" hidden="1" x14ac:dyDescent="0.25">
      <c r="A1024" s="95" t="s">
        <v>1432</v>
      </c>
      <c r="B1024" s="76" t="s">
        <v>486</v>
      </c>
      <c r="C1024" s="76" t="s">
        <v>75</v>
      </c>
      <c r="D1024" s="76" t="s">
        <v>487</v>
      </c>
      <c r="E1024" s="76" t="s">
        <v>73</v>
      </c>
      <c r="F1024" s="76"/>
      <c r="G1024" s="76" t="s">
        <v>340</v>
      </c>
      <c r="H1024" s="76"/>
      <c r="I1024" s="76">
        <v>14</v>
      </c>
      <c r="J1024" s="77">
        <v>4</v>
      </c>
      <c r="K1024" s="76">
        <v>50</v>
      </c>
      <c r="L1024" s="76">
        <v>20</v>
      </c>
      <c r="M1024" s="76"/>
      <c r="N1024" s="76">
        <v>1</v>
      </c>
      <c r="O1024" s="76" t="s">
        <v>218</v>
      </c>
      <c r="P1024" s="76" t="s">
        <v>1240</v>
      </c>
      <c r="Q1024" s="76">
        <v>1</v>
      </c>
      <c r="R1024" s="76">
        <v>0</v>
      </c>
      <c r="S1024" s="76"/>
      <c r="T1024" s="76"/>
      <c r="U1024" s="76"/>
      <c r="V1024" s="76"/>
      <c r="W1024" s="76" t="s">
        <v>1123</v>
      </c>
      <c r="X1024" s="76">
        <v>2</v>
      </c>
      <c r="Y1024" s="76" t="s">
        <v>1116</v>
      </c>
      <c r="Z1024" s="76" t="s">
        <v>1136</v>
      </c>
      <c r="AA1024" s="76" t="s">
        <v>1126</v>
      </c>
      <c r="AB1024" s="76" t="s">
        <v>1127</v>
      </c>
      <c r="AC1024" s="76" t="s">
        <v>1128</v>
      </c>
      <c r="AD1024" s="76">
        <v>4</v>
      </c>
      <c r="AE1024" s="76" t="s">
        <v>1172</v>
      </c>
      <c r="AF1024" s="104"/>
    </row>
    <row r="1025" spans="1:32" hidden="1" x14ac:dyDescent="0.25">
      <c r="A1025" s="96" t="s">
        <v>1432</v>
      </c>
      <c r="B1025" s="77" t="s">
        <v>486</v>
      </c>
      <c r="C1025" s="77" t="s">
        <v>75</v>
      </c>
      <c r="D1025" s="77" t="s">
        <v>487</v>
      </c>
      <c r="E1025" s="77" t="s">
        <v>83</v>
      </c>
      <c r="F1025" s="77"/>
      <c r="G1025" s="77" t="s">
        <v>340</v>
      </c>
      <c r="H1025" s="77"/>
      <c r="I1025" s="77">
        <v>14</v>
      </c>
      <c r="J1025" s="77">
        <v>4</v>
      </c>
      <c r="K1025" s="77">
        <v>50</v>
      </c>
      <c r="L1025" s="77">
        <v>20</v>
      </c>
      <c r="M1025" s="77"/>
      <c r="N1025" s="77">
        <v>1</v>
      </c>
      <c r="O1025" s="77" t="s">
        <v>218</v>
      </c>
      <c r="P1025" s="77" t="s">
        <v>1240</v>
      </c>
      <c r="Q1025" s="77">
        <v>1</v>
      </c>
      <c r="R1025" s="77">
        <v>0</v>
      </c>
      <c r="S1025" s="77"/>
      <c r="T1025" s="77"/>
      <c r="U1025" s="77"/>
      <c r="V1025" s="77"/>
      <c r="W1025" s="77" t="s">
        <v>1123</v>
      </c>
      <c r="X1025" s="77">
        <v>2</v>
      </c>
      <c r="Y1025" s="77" t="s">
        <v>1116</v>
      </c>
      <c r="Z1025" s="77" t="s">
        <v>1136</v>
      </c>
      <c r="AA1025" s="77" t="s">
        <v>1126</v>
      </c>
      <c r="AB1025" s="77" t="s">
        <v>1127</v>
      </c>
      <c r="AC1025" s="77" t="s">
        <v>1128</v>
      </c>
      <c r="AD1025" s="77">
        <v>4</v>
      </c>
      <c r="AE1025" s="77" t="s">
        <v>1172</v>
      </c>
      <c r="AF1025" s="105"/>
    </row>
    <row r="1026" spans="1:32" hidden="1" x14ac:dyDescent="0.25">
      <c r="A1026" s="96" t="s">
        <v>1432</v>
      </c>
      <c r="B1026" s="77" t="s">
        <v>486</v>
      </c>
      <c r="C1026" s="77" t="s">
        <v>75</v>
      </c>
      <c r="D1026" s="77" t="s">
        <v>487</v>
      </c>
      <c r="E1026" s="77" t="s">
        <v>75</v>
      </c>
      <c r="F1026" s="77"/>
      <c r="G1026" s="77" t="s">
        <v>340</v>
      </c>
      <c r="H1026" s="77"/>
      <c r="I1026" s="77">
        <v>14</v>
      </c>
      <c r="J1026" s="77">
        <v>4</v>
      </c>
      <c r="K1026" s="77">
        <v>50</v>
      </c>
      <c r="L1026" s="77">
        <v>20</v>
      </c>
      <c r="M1026" s="77"/>
      <c r="N1026" s="77">
        <v>1</v>
      </c>
      <c r="O1026" s="77" t="s">
        <v>218</v>
      </c>
      <c r="P1026" s="77" t="s">
        <v>1169</v>
      </c>
      <c r="Q1026" s="77">
        <v>1</v>
      </c>
      <c r="R1026" s="77">
        <v>0</v>
      </c>
      <c r="S1026" s="77"/>
      <c r="T1026" s="77"/>
      <c r="U1026" s="77"/>
      <c r="V1026" s="77"/>
      <c r="W1026" s="77" t="s">
        <v>1123</v>
      </c>
      <c r="X1026" s="77">
        <v>2</v>
      </c>
      <c r="Y1026" s="77" t="s">
        <v>1116</v>
      </c>
      <c r="Z1026" s="77" t="s">
        <v>1136</v>
      </c>
      <c r="AA1026" s="77" t="s">
        <v>1126</v>
      </c>
      <c r="AB1026" s="77" t="s">
        <v>1127</v>
      </c>
      <c r="AC1026" s="77" t="s">
        <v>1128</v>
      </c>
      <c r="AD1026" s="77">
        <v>4</v>
      </c>
      <c r="AE1026" s="77" t="s">
        <v>1172</v>
      </c>
      <c r="AF1026" s="105"/>
    </row>
    <row r="1027" spans="1:32" hidden="1" x14ac:dyDescent="0.25">
      <c r="A1027" s="96" t="s">
        <v>1432</v>
      </c>
      <c r="B1027" s="77" t="s">
        <v>486</v>
      </c>
      <c r="C1027" s="77" t="s">
        <v>75</v>
      </c>
      <c r="D1027" s="77" t="s">
        <v>487</v>
      </c>
      <c r="E1027" s="77" t="s">
        <v>70</v>
      </c>
      <c r="F1027" s="77"/>
      <c r="G1027" s="77" t="s">
        <v>340</v>
      </c>
      <c r="H1027" s="77"/>
      <c r="I1027" s="77">
        <v>14</v>
      </c>
      <c r="J1027" s="77">
        <v>4</v>
      </c>
      <c r="K1027" s="77">
        <v>50</v>
      </c>
      <c r="L1027" s="77">
        <v>20</v>
      </c>
      <c r="M1027" s="77"/>
      <c r="N1027" s="77">
        <v>1</v>
      </c>
      <c r="O1027" s="77" t="s">
        <v>218</v>
      </c>
      <c r="P1027" s="77" t="s">
        <v>1169</v>
      </c>
      <c r="Q1027" s="77">
        <v>1</v>
      </c>
      <c r="R1027" s="77">
        <v>0</v>
      </c>
      <c r="S1027" s="77"/>
      <c r="T1027" s="77"/>
      <c r="U1027" s="77"/>
      <c r="V1027" s="77"/>
      <c r="W1027" s="77" t="s">
        <v>1123</v>
      </c>
      <c r="X1027" s="77">
        <v>2</v>
      </c>
      <c r="Y1027" s="77" t="s">
        <v>1116</v>
      </c>
      <c r="Z1027" s="77" t="s">
        <v>1136</v>
      </c>
      <c r="AA1027" s="77" t="s">
        <v>1126</v>
      </c>
      <c r="AB1027" s="77" t="s">
        <v>1127</v>
      </c>
      <c r="AC1027" s="77" t="s">
        <v>1128</v>
      </c>
      <c r="AD1027" s="77">
        <v>4</v>
      </c>
      <c r="AE1027" s="77" t="s">
        <v>1172</v>
      </c>
      <c r="AF1027" s="105"/>
    </row>
    <row r="1028" spans="1:32" ht="30" hidden="1" x14ac:dyDescent="0.25">
      <c r="A1028" s="96" t="s">
        <v>1432</v>
      </c>
      <c r="B1028" s="77" t="s">
        <v>486</v>
      </c>
      <c r="C1028" s="77" t="s">
        <v>75</v>
      </c>
      <c r="D1028" s="77" t="s">
        <v>488</v>
      </c>
      <c r="E1028" s="77" t="s">
        <v>73</v>
      </c>
      <c r="F1028" s="77"/>
      <c r="G1028" s="77" t="s">
        <v>489</v>
      </c>
      <c r="H1028" s="77"/>
      <c r="I1028" s="77">
        <v>14</v>
      </c>
      <c r="J1028" s="77">
        <v>4</v>
      </c>
      <c r="K1028" s="77">
        <v>50</v>
      </c>
      <c r="L1028" s="77">
        <v>20</v>
      </c>
      <c r="M1028" s="77"/>
      <c r="N1028" s="77">
        <v>1</v>
      </c>
      <c r="O1028" s="77" t="s">
        <v>490</v>
      </c>
      <c r="P1028" s="77" t="s">
        <v>1240</v>
      </c>
      <c r="Q1028" s="77">
        <v>1</v>
      </c>
      <c r="R1028" s="77">
        <v>0</v>
      </c>
      <c r="S1028" s="77"/>
      <c r="T1028" s="77"/>
      <c r="U1028" s="77"/>
      <c r="V1028" s="77"/>
      <c r="W1028" s="77" t="s">
        <v>1123</v>
      </c>
      <c r="X1028" s="77">
        <v>2</v>
      </c>
      <c r="Y1028" s="77" t="s">
        <v>1116</v>
      </c>
      <c r="Z1028" s="77" t="s">
        <v>1136</v>
      </c>
      <c r="AA1028" s="77" t="s">
        <v>1126</v>
      </c>
      <c r="AB1028" s="77" t="s">
        <v>1127</v>
      </c>
      <c r="AC1028" s="77" t="s">
        <v>1128</v>
      </c>
      <c r="AD1028" s="77">
        <v>4</v>
      </c>
      <c r="AE1028" s="77" t="s">
        <v>1172</v>
      </c>
      <c r="AF1028" s="105"/>
    </row>
    <row r="1029" spans="1:32" ht="30" hidden="1" x14ac:dyDescent="0.25">
      <c r="A1029" s="96" t="s">
        <v>1432</v>
      </c>
      <c r="B1029" s="77" t="s">
        <v>486</v>
      </c>
      <c r="C1029" s="77" t="s">
        <v>75</v>
      </c>
      <c r="D1029" s="77" t="s">
        <v>488</v>
      </c>
      <c r="E1029" s="77" t="s">
        <v>83</v>
      </c>
      <c r="F1029" s="77"/>
      <c r="G1029" s="77" t="s">
        <v>489</v>
      </c>
      <c r="H1029" s="77"/>
      <c r="I1029" s="77">
        <v>14</v>
      </c>
      <c r="J1029" s="77">
        <v>4</v>
      </c>
      <c r="K1029" s="77">
        <v>50</v>
      </c>
      <c r="L1029" s="77">
        <v>20</v>
      </c>
      <c r="M1029" s="77"/>
      <c r="N1029" s="77"/>
      <c r="O1029" s="77" t="s">
        <v>218</v>
      </c>
      <c r="P1029" s="77"/>
      <c r="Q1029" s="77">
        <v>0</v>
      </c>
      <c r="R1029" s="77">
        <v>0</v>
      </c>
      <c r="S1029" s="77"/>
      <c r="T1029" s="77"/>
      <c r="U1029" s="77"/>
      <c r="V1029" s="77"/>
      <c r="W1029" s="77" t="s">
        <v>1123</v>
      </c>
      <c r="X1029" s="77">
        <v>2</v>
      </c>
      <c r="Y1029" s="77" t="s">
        <v>1116</v>
      </c>
      <c r="Z1029" s="77"/>
      <c r="AA1029" s="77"/>
      <c r="AB1029" s="77"/>
      <c r="AC1029" s="77"/>
      <c r="AD1029" s="77"/>
      <c r="AE1029" s="77"/>
      <c r="AF1029" s="105"/>
    </row>
    <row r="1030" spans="1:32" hidden="1" x14ac:dyDescent="0.25">
      <c r="A1030" s="96" t="s">
        <v>1432</v>
      </c>
      <c r="B1030" s="77" t="s">
        <v>486</v>
      </c>
      <c r="C1030" s="77" t="s">
        <v>75</v>
      </c>
      <c r="D1030" s="77" t="s">
        <v>491</v>
      </c>
      <c r="E1030" s="77" t="s">
        <v>73</v>
      </c>
      <c r="F1030" s="77"/>
      <c r="G1030" s="77" t="s">
        <v>362</v>
      </c>
      <c r="H1030" s="77"/>
      <c r="I1030" s="77">
        <v>14</v>
      </c>
      <c r="J1030" s="77">
        <v>4</v>
      </c>
      <c r="K1030" s="77">
        <v>50</v>
      </c>
      <c r="L1030" s="77">
        <v>20</v>
      </c>
      <c r="M1030" s="77"/>
      <c r="N1030" s="77"/>
      <c r="O1030" s="77" t="s">
        <v>218</v>
      </c>
      <c r="P1030" s="77"/>
      <c r="Q1030" s="77">
        <v>0</v>
      </c>
      <c r="R1030" s="77">
        <v>1</v>
      </c>
      <c r="S1030" s="77" t="s">
        <v>1123</v>
      </c>
      <c r="T1030" s="77">
        <v>1</v>
      </c>
      <c r="U1030" s="77"/>
      <c r="V1030" s="77"/>
      <c r="W1030" s="77" t="s">
        <v>1123</v>
      </c>
      <c r="X1030" s="77">
        <v>2</v>
      </c>
      <c r="Y1030" s="77" t="s">
        <v>1116</v>
      </c>
      <c r="Z1030" s="77"/>
      <c r="AA1030" s="77"/>
      <c r="AB1030" s="77"/>
      <c r="AC1030" s="77"/>
      <c r="AD1030" s="77"/>
      <c r="AE1030" s="77"/>
      <c r="AF1030" s="105"/>
    </row>
    <row r="1031" spans="1:32" hidden="1" x14ac:dyDescent="0.25">
      <c r="A1031" s="96" t="s">
        <v>1432</v>
      </c>
      <c r="B1031" s="77" t="s">
        <v>486</v>
      </c>
      <c r="C1031" s="77" t="s">
        <v>75</v>
      </c>
      <c r="D1031" s="77" t="s">
        <v>491</v>
      </c>
      <c r="E1031" s="77" t="s">
        <v>83</v>
      </c>
      <c r="F1031" s="77"/>
      <c r="G1031" s="77" t="s">
        <v>362</v>
      </c>
      <c r="H1031" s="77"/>
      <c r="I1031" s="77">
        <v>14</v>
      </c>
      <c r="J1031" s="77">
        <v>4</v>
      </c>
      <c r="K1031" s="77">
        <v>50</v>
      </c>
      <c r="L1031" s="77">
        <v>20</v>
      </c>
      <c r="M1031" s="77"/>
      <c r="N1031" s="77"/>
      <c r="O1031" s="77" t="s">
        <v>218</v>
      </c>
      <c r="P1031" s="77"/>
      <c r="Q1031" s="77">
        <v>0</v>
      </c>
      <c r="R1031" s="77">
        <v>1</v>
      </c>
      <c r="S1031" s="77" t="s">
        <v>1123</v>
      </c>
      <c r="T1031" s="77">
        <v>1</v>
      </c>
      <c r="U1031" s="77"/>
      <c r="V1031" s="77"/>
      <c r="W1031" s="77" t="s">
        <v>1123</v>
      </c>
      <c r="X1031" s="77">
        <v>2</v>
      </c>
      <c r="Y1031" s="77" t="s">
        <v>1116</v>
      </c>
      <c r="Z1031" s="77"/>
      <c r="AA1031" s="77"/>
      <c r="AB1031" s="77"/>
      <c r="AC1031" s="77"/>
      <c r="AD1031" s="77"/>
      <c r="AE1031" s="77"/>
      <c r="AF1031" s="105"/>
    </row>
    <row r="1032" spans="1:32" hidden="1" x14ac:dyDescent="0.25">
      <c r="A1032" s="96" t="s">
        <v>1432</v>
      </c>
      <c r="B1032" s="77" t="s">
        <v>486</v>
      </c>
      <c r="C1032" s="77" t="s">
        <v>75</v>
      </c>
      <c r="D1032" s="77" t="s">
        <v>491</v>
      </c>
      <c r="E1032" s="77" t="s">
        <v>75</v>
      </c>
      <c r="F1032" s="77"/>
      <c r="G1032" s="77" t="s">
        <v>362</v>
      </c>
      <c r="H1032" s="77"/>
      <c r="I1032" s="77">
        <v>14</v>
      </c>
      <c r="J1032" s="77">
        <v>4</v>
      </c>
      <c r="K1032" s="77">
        <v>50</v>
      </c>
      <c r="L1032" s="77">
        <v>20</v>
      </c>
      <c r="M1032" s="77"/>
      <c r="N1032" s="77"/>
      <c r="O1032" s="77" t="s">
        <v>218</v>
      </c>
      <c r="P1032" s="77"/>
      <c r="Q1032" s="77">
        <v>0</v>
      </c>
      <c r="R1032" s="77">
        <v>1</v>
      </c>
      <c r="S1032" s="77" t="s">
        <v>1123</v>
      </c>
      <c r="T1032" s="77">
        <v>1</v>
      </c>
      <c r="U1032" s="77"/>
      <c r="V1032" s="77"/>
      <c r="W1032" s="77" t="s">
        <v>1123</v>
      </c>
      <c r="X1032" s="77">
        <v>2</v>
      </c>
      <c r="Y1032" s="77" t="s">
        <v>1116</v>
      </c>
      <c r="Z1032" s="77"/>
      <c r="AA1032" s="77"/>
      <c r="AB1032" s="77"/>
      <c r="AC1032" s="77"/>
      <c r="AD1032" s="77"/>
      <c r="AE1032" s="77"/>
      <c r="AF1032" s="105"/>
    </row>
    <row r="1033" spans="1:32" ht="15.75" hidden="1" thickBot="1" x14ac:dyDescent="0.3">
      <c r="A1033" s="97" t="s">
        <v>1432</v>
      </c>
      <c r="B1033" s="78" t="s">
        <v>486</v>
      </c>
      <c r="C1033" s="78" t="s">
        <v>75</v>
      </c>
      <c r="D1033" s="78" t="s">
        <v>491</v>
      </c>
      <c r="E1033" s="78" t="s">
        <v>70</v>
      </c>
      <c r="F1033" s="78"/>
      <c r="G1033" s="78" t="s">
        <v>362</v>
      </c>
      <c r="H1033" s="78"/>
      <c r="I1033" s="78">
        <v>14</v>
      </c>
      <c r="J1033" s="77">
        <v>4</v>
      </c>
      <c r="K1033" s="78">
        <v>50</v>
      </c>
      <c r="L1033" s="78">
        <v>20</v>
      </c>
      <c r="M1033" s="78"/>
      <c r="N1033" s="78"/>
      <c r="O1033" s="78" t="s">
        <v>218</v>
      </c>
      <c r="P1033" s="78"/>
      <c r="Q1033" s="78">
        <v>0</v>
      </c>
      <c r="R1033" s="78">
        <v>1</v>
      </c>
      <c r="S1033" s="78" t="s">
        <v>1123</v>
      </c>
      <c r="T1033" s="78">
        <v>1</v>
      </c>
      <c r="U1033" s="78"/>
      <c r="V1033" s="78"/>
      <c r="W1033" s="78" t="s">
        <v>1123</v>
      </c>
      <c r="X1033" s="78">
        <v>2</v>
      </c>
      <c r="Y1033" s="78" t="s">
        <v>1116</v>
      </c>
      <c r="Z1033" s="78"/>
      <c r="AA1033" s="78"/>
      <c r="AB1033" s="78"/>
      <c r="AC1033" s="78"/>
      <c r="AD1033" s="78"/>
      <c r="AE1033" s="78"/>
      <c r="AF1033" s="106"/>
    </row>
    <row r="1034" spans="1:32" ht="30.75" hidden="1" thickBot="1" x14ac:dyDescent="0.3">
      <c r="A1034" s="101" t="s">
        <v>1433</v>
      </c>
      <c r="B1034" s="82" t="s">
        <v>492</v>
      </c>
      <c r="C1034" s="82" t="s">
        <v>73</v>
      </c>
      <c r="D1034" s="82" t="s">
        <v>148</v>
      </c>
      <c r="E1034" s="82" t="s">
        <v>73</v>
      </c>
      <c r="F1034" s="82"/>
      <c r="G1034" s="82" t="s">
        <v>493</v>
      </c>
      <c r="H1034" s="82"/>
      <c r="I1034" s="82">
        <v>33</v>
      </c>
      <c r="J1034" s="77">
        <v>8</v>
      </c>
      <c r="K1034" s="82">
        <v>80</v>
      </c>
      <c r="L1034" s="82">
        <v>50</v>
      </c>
      <c r="M1034" s="82"/>
      <c r="N1034" s="82"/>
      <c r="O1034" s="82" t="s">
        <v>129</v>
      </c>
      <c r="P1034" s="82" t="s">
        <v>1187</v>
      </c>
      <c r="Q1034" s="82">
        <v>0</v>
      </c>
      <c r="R1034" s="82">
        <v>2</v>
      </c>
      <c r="S1034" s="82" t="s">
        <v>1123</v>
      </c>
      <c r="T1034" s="82">
        <v>2</v>
      </c>
      <c r="U1034" s="82" t="s">
        <v>1146</v>
      </c>
      <c r="V1034" s="82"/>
      <c r="W1034" s="82" t="s">
        <v>1123</v>
      </c>
      <c r="X1034" s="82">
        <v>6</v>
      </c>
      <c r="Y1034" s="82" t="s">
        <v>1135</v>
      </c>
      <c r="Z1034" s="82" t="s">
        <v>1125</v>
      </c>
      <c r="AA1034" s="82" t="s">
        <v>1126</v>
      </c>
      <c r="AB1034" s="82" t="s">
        <v>1127</v>
      </c>
      <c r="AC1034" s="82" t="s">
        <v>1128</v>
      </c>
      <c r="AD1034" s="82">
        <v>8</v>
      </c>
      <c r="AE1034" s="82" t="s">
        <v>1137</v>
      </c>
      <c r="AF1034" s="110"/>
    </row>
    <row r="1035" spans="1:32" hidden="1" x14ac:dyDescent="0.25">
      <c r="A1035" s="95" t="s">
        <v>1434</v>
      </c>
      <c r="B1035" s="76" t="s">
        <v>494</v>
      </c>
      <c r="C1035" s="76" t="s">
        <v>75</v>
      </c>
      <c r="D1035" s="76" t="s">
        <v>495</v>
      </c>
      <c r="E1035" s="76" t="s">
        <v>73</v>
      </c>
      <c r="F1035" s="76"/>
      <c r="G1035" s="76" t="s">
        <v>776</v>
      </c>
      <c r="H1035" s="76" t="s">
        <v>110</v>
      </c>
      <c r="I1035" s="76">
        <v>17</v>
      </c>
      <c r="J1035" s="77">
        <v>12</v>
      </c>
      <c r="K1035" s="76">
        <v>300</v>
      </c>
      <c r="L1035" s="76">
        <v>20</v>
      </c>
      <c r="M1035" s="76"/>
      <c r="N1035" s="76"/>
      <c r="O1035" s="76" t="s">
        <v>129</v>
      </c>
      <c r="P1035" s="76"/>
      <c r="Q1035" s="76">
        <v>0</v>
      </c>
      <c r="R1035" s="76">
        <v>0</v>
      </c>
      <c r="S1035" s="76"/>
      <c r="T1035" s="76"/>
      <c r="U1035" s="76"/>
      <c r="V1035" s="76" t="s">
        <v>76</v>
      </c>
      <c r="W1035" s="76" t="s">
        <v>1123</v>
      </c>
      <c r="X1035" s="76">
        <v>12</v>
      </c>
      <c r="Y1035" s="76" t="s">
        <v>1116</v>
      </c>
      <c r="Z1035" s="76"/>
      <c r="AA1035" s="76"/>
      <c r="AB1035" s="76"/>
      <c r="AC1035" s="76"/>
      <c r="AD1035" s="76"/>
      <c r="AE1035" s="76"/>
      <c r="AF1035" s="104"/>
    </row>
    <row r="1036" spans="1:32" hidden="1" x14ac:dyDescent="0.25">
      <c r="A1036" s="96" t="s">
        <v>1434</v>
      </c>
      <c r="B1036" s="77" t="s">
        <v>494</v>
      </c>
      <c r="C1036" s="77" t="s">
        <v>75</v>
      </c>
      <c r="D1036" s="77" t="s">
        <v>495</v>
      </c>
      <c r="E1036" s="77" t="s">
        <v>83</v>
      </c>
      <c r="F1036" s="77"/>
      <c r="G1036" s="77" t="s">
        <v>293</v>
      </c>
      <c r="H1036" s="77" t="s">
        <v>110</v>
      </c>
      <c r="I1036" s="77">
        <v>17</v>
      </c>
      <c r="J1036" s="77">
        <v>12</v>
      </c>
      <c r="K1036" s="77">
        <v>350</v>
      </c>
      <c r="L1036" s="77">
        <v>20</v>
      </c>
      <c r="M1036" s="77"/>
      <c r="N1036" s="77">
        <v>1</v>
      </c>
      <c r="O1036" s="77" t="s">
        <v>129</v>
      </c>
      <c r="P1036" s="77" t="s">
        <v>1133</v>
      </c>
      <c r="Q1036" s="77">
        <v>1</v>
      </c>
      <c r="R1036" s="77">
        <v>0</v>
      </c>
      <c r="S1036" s="77"/>
      <c r="T1036" s="77"/>
      <c r="U1036" s="77"/>
      <c r="V1036" s="77" t="s">
        <v>76</v>
      </c>
      <c r="W1036" s="77" t="s">
        <v>1123</v>
      </c>
      <c r="X1036" s="77">
        <v>14</v>
      </c>
      <c r="Y1036" s="77" t="s">
        <v>1116</v>
      </c>
      <c r="Z1036" s="77" t="s">
        <v>1136</v>
      </c>
      <c r="AA1036" s="77" t="s">
        <v>1126</v>
      </c>
      <c r="AB1036" s="77" t="s">
        <v>1127</v>
      </c>
      <c r="AC1036" s="77" t="s">
        <v>1128</v>
      </c>
      <c r="AD1036" s="77">
        <v>12</v>
      </c>
      <c r="AE1036" s="77" t="s">
        <v>1238</v>
      </c>
      <c r="AF1036" s="105"/>
    </row>
    <row r="1037" spans="1:32" hidden="1" x14ac:dyDescent="0.25">
      <c r="A1037" s="96" t="s">
        <v>1434</v>
      </c>
      <c r="B1037" s="77" t="s">
        <v>494</v>
      </c>
      <c r="C1037" s="77" t="s">
        <v>75</v>
      </c>
      <c r="D1037" s="77" t="s">
        <v>495</v>
      </c>
      <c r="E1037" s="77" t="s">
        <v>75</v>
      </c>
      <c r="F1037" s="77"/>
      <c r="G1037" s="77" t="s">
        <v>184</v>
      </c>
      <c r="H1037" s="77" t="s">
        <v>110</v>
      </c>
      <c r="I1037" s="77">
        <v>17</v>
      </c>
      <c r="J1037" s="77">
        <v>8</v>
      </c>
      <c r="K1037" s="77">
        <v>100</v>
      </c>
      <c r="L1037" s="77">
        <v>20</v>
      </c>
      <c r="M1037" s="77"/>
      <c r="N1037" s="77"/>
      <c r="O1037" s="77" t="s">
        <v>129</v>
      </c>
      <c r="P1037" s="77"/>
      <c r="Q1037" s="77">
        <v>0</v>
      </c>
      <c r="R1037" s="77">
        <v>0</v>
      </c>
      <c r="S1037" s="77"/>
      <c r="T1037" s="77"/>
      <c r="U1037" s="77"/>
      <c r="V1037" s="77"/>
      <c r="W1037" s="77" t="s">
        <v>1123</v>
      </c>
      <c r="X1037" s="77">
        <v>4</v>
      </c>
      <c r="Y1037" s="77" t="s">
        <v>1116</v>
      </c>
      <c r="Z1037" s="77"/>
      <c r="AA1037" s="77"/>
      <c r="AB1037" s="77"/>
      <c r="AC1037" s="77"/>
      <c r="AD1037" s="77"/>
      <c r="AE1037" s="77"/>
      <c r="AF1037" s="105"/>
    </row>
    <row r="1038" spans="1:32" hidden="1" x14ac:dyDescent="0.25">
      <c r="A1038" s="96" t="s">
        <v>1434</v>
      </c>
      <c r="B1038" s="77" t="s">
        <v>494</v>
      </c>
      <c r="C1038" s="77" t="s">
        <v>75</v>
      </c>
      <c r="D1038" s="77" t="s">
        <v>495</v>
      </c>
      <c r="E1038" s="77" t="s">
        <v>70</v>
      </c>
      <c r="F1038" s="77"/>
      <c r="G1038" s="77" t="s">
        <v>965</v>
      </c>
      <c r="H1038" s="77" t="s">
        <v>110</v>
      </c>
      <c r="I1038" s="77">
        <v>17</v>
      </c>
      <c r="J1038" s="77" t="e">
        <v>#N/A</v>
      </c>
      <c r="K1038" s="77"/>
      <c r="L1038" s="77"/>
      <c r="M1038" s="77"/>
      <c r="N1038" s="77"/>
      <c r="O1038" s="77"/>
      <c r="P1038" s="77"/>
      <c r="Q1038" s="77">
        <v>0</v>
      </c>
      <c r="R1038" s="77">
        <v>0</v>
      </c>
      <c r="S1038" s="77"/>
      <c r="T1038" s="77"/>
      <c r="U1038" s="77"/>
      <c r="V1038" s="77" t="s">
        <v>76</v>
      </c>
      <c r="W1038" s="77"/>
      <c r="X1038" s="77">
        <v>0</v>
      </c>
      <c r="Y1038" s="77" t="s">
        <v>1116</v>
      </c>
      <c r="Z1038" s="77"/>
      <c r="AA1038" s="77"/>
      <c r="AB1038" s="77"/>
      <c r="AC1038" s="77"/>
      <c r="AD1038" s="77"/>
      <c r="AE1038" s="77"/>
      <c r="AF1038" s="105"/>
    </row>
    <row r="1039" spans="1:32" hidden="1" x14ac:dyDescent="0.25">
      <c r="A1039" s="96" t="s">
        <v>1434</v>
      </c>
      <c r="B1039" s="77" t="s">
        <v>494</v>
      </c>
      <c r="C1039" s="77" t="s">
        <v>75</v>
      </c>
      <c r="D1039" s="77" t="s">
        <v>495</v>
      </c>
      <c r="E1039" s="77" t="s">
        <v>76</v>
      </c>
      <c r="F1039" s="77"/>
      <c r="G1039" s="77" t="s">
        <v>293</v>
      </c>
      <c r="H1039" s="77" t="s">
        <v>110</v>
      </c>
      <c r="I1039" s="77">
        <v>17</v>
      </c>
      <c r="J1039" s="77">
        <v>4</v>
      </c>
      <c r="K1039" s="77">
        <v>80</v>
      </c>
      <c r="L1039" s="77">
        <v>20</v>
      </c>
      <c r="M1039" s="77"/>
      <c r="N1039" s="77">
        <v>1</v>
      </c>
      <c r="O1039" s="77" t="s">
        <v>129</v>
      </c>
      <c r="P1039" s="77" t="s">
        <v>1133</v>
      </c>
      <c r="Q1039" s="77">
        <v>1</v>
      </c>
      <c r="R1039" s="77">
        <v>0</v>
      </c>
      <c r="S1039" s="77"/>
      <c r="T1039" s="77"/>
      <c r="U1039" s="77"/>
      <c r="V1039" s="77"/>
      <c r="W1039" s="77" t="s">
        <v>1123</v>
      </c>
      <c r="X1039" s="77">
        <v>3</v>
      </c>
      <c r="Y1039" s="77" t="s">
        <v>1116</v>
      </c>
      <c r="Z1039" s="77" t="s">
        <v>1136</v>
      </c>
      <c r="AA1039" s="77" t="s">
        <v>1126</v>
      </c>
      <c r="AB1039" s="77" t="s">
        <v>1127</v>
      </c>
      <c r="AC1039" s="77" t="s">
        <v>1128</v>
      </c>
      <c r="AD1039" s="77">
        <v>4</v>
      </c>
      <c r="AE1039" s="77" t="s">
        <v>1129</v>
      </c>
      <c r="AF1039" s="105"/>
    </row>
    <row r="1040" spans="1:32" hidden="1" x14ac:dyDescent="0.25">
      <c r="A1040" s="96" t="s">
        <v>1434</v>
      </c>
      <c r="B1040" s="77" t="s">
        <v>494</v>
      </c>
      <c r="C1040" s="77" t="s">
        <v>75</v>
      </c>
      <c r="D1040" s="77" t="s">
        <v>495</v>
      </c>
      <c r="E1040" s="77" t="s">
        <v>81</v>
      </c>
      <c r="F1040" s="77"/>
      <c r="G1040" s="77" t="s">
        <v>184</v>
      </c>
      <c r="H1040" s="77" t="s">
        <v>110</v>
      </c>
      <c r="I1040" s="77">
        <v>17</v>
      </c>
      <c r="J1040" s="77">
        <v>12</v>
      </c>
      <c r="K1040" s="77">
        <v>350</v>
      </c>
      <c r="L1040" s="77">
        <v>20</v>
      </c>
      <c r="M1040" s="77"/>
      <c r="N1040" s="77"/>
      <c r="O1040" s="77" t="s">
        <v>129</v>
      </c>
      <c r="P1040" s="77"/>
      <c r="Q1040" s="77">
        <v>0</v>
      </c>
      <c r="R1040" s="77">
        <v>0</v>
      </c>
      <c r="S1040" s="77"/>
      <c r="T1040" s="77"/>
      <c r="U1040" s="77"/>
      <c r="V1040" s="77" t="s">
        <v>76</v>
      </c>
      <c r="W1040" s="77" t="s">
        <v>1123</v>
      </c>
      <c r="X1040" s="77">
        <v>14</v>
      </c>
      <c r="Y1040" s="77" t="s">
        <v>1116</v>
      </c>
      <c r="Z1040" s="77"/>
      <c r="AA1040" s="77"/>
      <c r="AB1040" s="77"/>
      <c r="AC1040" s="77"/>
      <c r="AD1040" s="77"/>
      <c r="AE1040" s="77"/>
      <c r="AF1040" s="105"/>
    </row>
    <row r="1041" spans="1:32" hidden="1" x14ac:dyDescent="0.25">
      <c r="A1041" s="96" t="s">
        <v>1434</v>
      </c>
      <c r="B1041" s="77" t="s">
        <v>494</v>
      </c>
      <c r="C1041" s="77" t="s">
        <v>75</v>
      </c>
      <c r="D1041" s="77" t="s">
        <v>495</v>
      </c>
      <c r="E1041" s="77" t="s">
        <v>82</v>
      </c>
      <c r="F1041" s="77"/>
      <c r="G1041" s="77" t="s">
        <v>965</v>
      </c>
      <c r="H1041" s="77" t="s">
        <v>110</v>
      </c>
      <c r="I1041" s="77">
        <v>17</v>
      </c>
      <c r="J1041" s="77" t="e">
        <v>#N/A</v>
      </c>
      <c r="K1041" s="77"/>
      <c r="L1041" s="77"/>
      <c r="M1041" s="77"/>
      <c r="N1041" s="77"/>
      <c r="O1041" s="77"/>
      <c r="P1041" s="77"/>
      <c r="Q1041" s="77">
        <v>0</v>
      </c>
      <c r="R1041" s="77">
        <v>0</v>
      </c>
      <c r="S1041" s="77"/>
      <c r="T1041" s="77"/>
      <c r="U1041" s="77"/>
      <c r="V1041" s="77" t="s">
        <v>76</v>
      </c>
      <c r="W1041" s="77"/>
      <c r="X1041" s="77">
        <v>0</v>
      </c>
      <c r="Y1041" s="77" t="s">
        <v>1116</v>
      </c>
      <c r="Z1041" s="77"/>
      <c r="AA1041" s="77"/>
      <c r="AB1041" s="77"/>
      <c r="AC1041" s="77"/>
      <c r="AD1041" s="77"/>
      <c r="AE1041" s="77"/>
      <c r="AF1041" s="105"/>
    </row>
    <row r="1042" spans="1:32" hidden="1" x14ac:dyDescent="0.25">
      <c r="A1042" s="96" t="s">
        <v>1434</v>
      </c>
      <c r="B1042" s="77" t="s">
        <v>494</v>
      </c>
      <c r="C1042" s="77" t="s">
        <v>75</v>
      </c>
      <c r="D1042" s="77" t="s">
        <v>495</v>
      </c>
      <c r="E1042" s="77" t="s">
        <v>112</v>
      </c>
      <c r="F1042" s="77"/>
      <c r="G1042" s="77" t="s">
        <v>293</v>
      </c>
      <c r="H1042" s="77" t="s">
        <v>110</v>
      </c>
      <c r="I1042" s="77">
        <v>17</v>
      </c>
      <c r="J1042" s="77">
        <v>16</v>
      </c>
      <c r="K1042" s="77">
        <v>400</v>
      </c>
      <c r="L1042" s="77">
        <v>20</v>
      </c>
      <c r="M1042" s="77"/>
      <c r="N1042" s="77">
        <v>1</v>
      </c>
      <c r="O1042" s="77" t="s">
        <v>129</v>
      </c>
      <c r="P1042" s="77" t="s">
        <v>1133</v>
      </c>
      <c r="Q1042" s="77">
        <v>1</v>
      </c>
      <c r="R1042" s="77">
        <v>0</v>
      </c>
      <c r="S1042" s="77"/>
      <c r="T1042" s="77"/>
      <c r="U1042" s="77"/>
      <c r="V1042" s="77" t="s">
        <v>76</v>
      </c>
      <c r="W1042" s="77" t="s">
        <v>1123</v>
      </c>
      <c r="X1042" s="77">
        <v>16</v>
      </c>
      <c r="Y1042" s="77" t="s">
        <v>1116</v>
      </c>
      <c r="Z1042" s="77" t="s">
        <v>1136</v>
      </c>
      <c r="AA1042" s="77" t="s">
        <v>1126</v>
      </c>
      <c r="AB1042" s="77" t="s">
        <v>1127</v>
      </c>
      <c r="AC1042" s="77" t="s">
        <v>1128</v>
      </c>
      <c r="AD1042" s="77">
        <v>16</v>
      </c>
      <c r="AE1042" s="77" t="s">
        <v>1180</v>
      </c>
      <c r="AF1042" s="105"/>
    </row>
    <row r="1043" spans="1:32" hidden="1" x14ac:dyDescent="0.25">
      <c r="A1043" s="96" t="s">
        <v>1434</v>
      </c>
      <c r="B1043" s="77" t="s">
        <v>494</v>
      </c>
      <c r="C1043" s="77" t="s">
        <v>75</v>
      </c>
      <c r="D1043" s="77" t="s">
        <v>495</v>
      </c>
      <c r="E1043" s="77" t="s">
        <v>105</v>
      </c>
      <c r="F1043" s="77"/>
      <c r="G1043" s="77" t="s">
        <v>496</v>
      </c>
      <c r="H1043" s="77"/>
      <c r="I1043" s="77">
        <v>17</v>
      </c>
      <c r="J1043" s="77">
        <v>4</v>
      </c>
      <c r="K1043" s="77">
        <v>50</v>
      </c>
      <c r="L1043" s="77">
        <v>20</v>
      </c>
      <c r="M1043" s="77">
        <v>1</v>
      </c>
      <c r="N1043" s="77"/>
      <c r="O1043" s="77" t="s">
        <v>129</v>
      </c>
      <c r="P1043" s="77" t="s">
        <v>1240</v>
      </c>
      <c r="Q1043" s="77">
        <v>1</v>
      </c>
      <c r="R1043" s="77">
        <v>0</v>
      </c>
      <c r="S1043" s="77"/>
      <c r="T1043" s="77"/>
      <c r="U1043" s="77"/>
      <c r="V1043" s="77" t="s">
        <v>76</v>
      </c>
      <c r="W1043" s="77" t="s">
        <v>1123</v>
      </c>
      <c r="X1043" s="77">
        <v>2</v>
      </c>
      <c r="Y1043" s="77" t="s">
        <v>1116</v>
      </c>
      <c r="Z1043" s="77" t="s">
        <v>1136</v>
      </c>
      <c r="AA1043" s="77" t="s">
        <v>1126</v>
      </c>
      <c r="AB1043" s="77" t="s">
        <v>1127</v>
      </c>
      <c r="AC1043" s="77" t="s">
        <v>1128</v>
      </c>
      <c r="AD1043" s="77">
        <v>4</v>
      </c>
      <c r="AE1043" s="77" t="s">
        <v>1172</v>
      </c>
      <c r="AF1043" s="105"/>
    </row>
    <row r="1044" spans="1:32" hidden="1" x14ac:dyDescent="0.25">
      <c r="A1044" s="96" t="s">
        <v>1434</v>
      </c>
      <c r="B1044" s="77" t="s">
        <v>494</v>
      </c>
      <c r="C1044" s="77" t="s">
        <v>75</v>
      </c>
      <c r="D1044" s="77" t="s">
        <v>495</v>
      </c>
      <c r="E1044" s="77" t="s">
        <v>106</v>
      </c>
      <c r="F1044" s="77"/>
      <c r="G1044" s="77" t="s">
        <v>1435</v>
      </c>
      <c r="H1044" s="77"/>
      <c r="I1044" s="77">
        <v>17</v>
      </c>
      <c r="J1044" s="77">
        <v>8</v>
      </c>
      <c r="K1044" s="77">
        <v>100</v>
      </c>
      <c r="L1044" s="77">
        <v>20</v>
      </c>
      <c r="M1044" s="77"/>
      <c r="N1044" s="77"/>
      <c r="O1044" s="77" t="s">
        <v>129</v>
      </c>
      <c r="P1044" s="77"/>
      <c r="Q1044" s="77">
        <v>0</v>
      </c>
      <c r="R1044" s="77">
        <v>0</v>
      </c>
      <c r="S1044" s="77"/>
      <c r="T1044" s="77"/>
      <c r="U1044" s="77"/>
      <c r="V1044" s="77"/>
      <c r="W1044" s="77" t="s">
        <v>1123</v>
      </c>
      <c r="X1044" s="77">
        <v>4</v>
      </c>
      <c r="Y1044" s="77" t="s">
        <v>1116</v>
      </c>
      <c r="Z1044" s="77"/>
      <c r="AA1044" s="77"/>
      <c r="AB1044" s="77"/>
      <c r="AC1044" s="77"/>
      <c r="AD1044" s="77"/>
      <c r="AE1044" s="77"/>
      <c r="AF1044" s="105"/>
    </row>
    <row r="1045" spans="1:32" hidden="1" x14ac:dyDescent="0.25">
      <c r="A1045" s="96" t="s">
        <v>1434</v>
      </c>
      <c r="B1045" s="77" t="s">
        <v>494</v>
      </c>
      <c r="C1045" s="77" t="s">
        <v>75</v>
      </c>
      <c r="D1045" s="77" t="s">
        <v>495</v>
      </c>
      <c r="E1045" s="77" t="s">
        <v>107</v>
      </c>
      <c r="F1045" s="77"/>
      <c r="G1045" s="77" t="s">
        <v>184</v>
      </c>
      <c r="H1045" s="77"/>
      <c r="I1045" s="77">
        <v>17</v>
      </c>
      <c r="J1045" s="77">
        <v>8</v>
      </c>
      <c r="K1045" s="77">
        <v>150</v>
      </c>
      <c r="L1045" s="77">
        <v>20</v>
      </c>
      <c r="M1045" s="77"/>
      <c r="N1045" s="77"/>
      <c r="O1045" s="77" t="s">
        <v>129</v>
      </c>
      <c r="P1045" s="77"/>
      <c r="Q1045" s="77">
        <v>0</v>
      </c>
      <c r="R1045" s="77">
        <v>0</v>
      </c>
      <c r="S1045" s="77"/>
      <c r="T1045" s="77"/>
      <c r="U1045" s="77"/>
      <c r="V1045" s="77"/>
      <c r="W1045" s="77" t="s">
        <v>1123</v>
      </c>
      <c r="X1045" s="77">
        <v>6</v>
      </c>
      <c r="Y1045" s="77" t="s">
        <v>1116</v>
      </c>
      <c r="Z1045" s="77"/>
      <c r="AA1045" s="77"/>
      <c r="AB1045" s="77"/>
      <c r="AC1045" s="77"/>
      <c r="AD1045" s="77"/>
      <c r="AE1045" s="77"/>
      <c r="AF1045" s="105"/>
    </row>
    <row r="1046" spans="1:32" hidden="1" x14ac:dyDescent="0.25">
      <c r="A1046" s="96" t="s">
        <v>1434</v>
      </c>
      <c r="B1046" s="77" t="s">
        <v>494</v>
      </c>
      <c r="C1046" s="77" t="s">
        <v>75</v>
      </c>
      <c r="D1046" s="77" t="s">
        <v>495</v>
      </c>
      <c r="E1046" s="77" t="s">
        <v>108</v>
      </c>
      <c r="F1046" s="77"/>
      <c r="G1046" s="77" t="s">
        <v>497</v>
      </c>
      <c r="H1046" s="77"/>
      <c r="I1046" s="77">
        <v>17</v>
      </c>
      <c r="J1046" s="77">
        <v>8</v>
      </c>
      <c r="K1046" s="77">
        <v>100</v>
      </c>
      <c r="L1046" s="77">
        <v>20</v>
      </c>
      <c r="M1046" s="77"/>
      <c r="N1046" s="77">
        <v>1</v>
      </c>
      <c r="O1046" s="77" t="s">
        <v>129</v>
      </c>
      <c r="P1046" s="77" t="s">
        <v>1240</v>
      </c>
      <c r="Q1046" s="77">
        <v>1</v>
      </c>
      <c r="R1046" s="77">
        <v>0</v>
      </c>
      <c r="S1046" s="77"/>
      <c r="T1046" s="77"/>
      <c r="U1046" s="77"/>
      <c r="V1046" s="77"/>
      <c r="W1046" s="77" t="s">
        <v>1123</v>
      </c>
      <c r="X1046" s="77">
        <v>4</v>
      </c>
      <c r="Y1046" s="77" t="s">
        <v>1116</v>
      </c>
      <c r="Z1046" s="77" t="s">
        <v>1136</v>
      </c>
      <c r="AA1046" s="77" t="s">
        <v>1126</v>
      </c>
      <c r="AB1046" s="77" t="s">
        <v>1127</v>
      </c>
      <c r="AC1046" s="77" t="s">
        <v>1128</v>
      </c>
      <c r="AD1046" s="77">
        <v>8</v>
      </c>
      <c r="AE1046" s="77" t="s">
        <v>1129</v>
      </c>
      <c r="AF1046" s="105"/>
    </row>
    <row r="1047" spans="1:32" ht="30" hidden="1" x14ac:dyDescent="0.25">
      <c r="A1047" s="96" t="s">
        <v>1434</v>
      </c>
      <c r="B1047" s="77" t="s">
        <v>494</v>
      </c>
      <c r="C1047" s="77" t="s">
        <v>75</v>
      </c>
      <c r="D1047" s="77" t="s">
        <v>495</v>
      </c>
      <c r="E1047" s="77" t="s">
        <v>109</v>
      </c>
      <c r="F1047" s="77"/>
      <c r="G1047" s="77" t="s">
        <v>1436</v>
      </c>
      <c r="H1047" s="77"/>
      <c r="I1047" s="77">
        <v>17</v>
      </c>
      <c r="J1047" s="77">
        <v>4</v>
      </c>
      <c r="K1047" s="77">
        <v>20</v>
      </c>
      <c r="L1047" s="77">
        <v>20</v>
      </c>
      <c r="M1047" s="77"/>
      <c r="N1047" s="77"/>
      <c r="O1047" s="77" t="s">
        <v>129</v>
      </c>
      <c r="P1047" s="77"/>
      <c r="Q1047" s="77">
        <v>0</v>
      </c>
      <c r="R1047" s="77">
        <v>0</v>
      </c>
      <c r="S1047" s="77"/>
      <c r="T1047" s="77"/>
      <c r="U1047" s="77"/>
      <c r="V1047" s="77" t="s">
        <v>76</v>
      </c>
      <c r="W1047" s="77" t="s">
        <v>1123</v>
      </c>
      <c r="X1047" s="77">
        <v>0.75</v>
      </c>
      <c r="Y1047" s="77" t="s">
        <v>1116</v>
      </c>
      <c r="Z1047" s="77"/>
      <c r="AA1047" s="77"/>
      <c r="AB1047" s="77"/>
      <c r="AC1047" s="77"/>
      <c r="AD1047" s="77"/>
      <c r="AE1047" s="77"/>
      <c r="AF1047" s="105"/>
    </row>
    <row r="1048" spans="1:32" hidden="1" x14ac:dyDescent="0.25">
      <c r="A1048" s="96" t="s">
        <v>1434</v>
      </c>
      <c r="B1048" s="77" t="s">
        <v>494</v>
      </c>
      <c r="C1048" s="77" t="s">
        <v>75</v>
      </c>
      <c r="D1048" s="77" t="s">
        <v>495</v>
      </c>
      <c r="E1048" s="77" t="s">
        <v>110</v>
      </c>
      <c r="F1048" s="77"/>
      <c r="G1048" s="77" t="s">
        <v>272</v>
      </c>
      <c r="H1048" s="77"/>
      <c r="I1048" s="77">
        <v>17</v>
      </c>
      <c r="J1048" s="77">
        <v>8</v>
      </c>
      <c r="K1048" s="77">
        <v>150</v>
      </c>
      <c r="L1048" s="77">
        <v>20</v>
      </c>
      <c r="M1048" s="77"/>
      <c r="N1048" s="77">
        <v>1</v>
      </c>
      <c r="O1048" s="77" t="s">
        <v>129</v>
      </c>
      <c r="P1048" s="77" t="s">
        <v>1240</v>
      </c>
      <c r="Q1048" s="77">
        <v>1</v>
      </c>
      <c r="R1048" s="77">
        <v>0</v>
      </c>
      <c r="S1048" s="77"/>
      <c r="T1048" s="77"/>
      <c r="U1048" s="77"/>
      <c r="V1048" s="77"/>
      <c r="W1048" s="77" t="s">
        <v>1123</v>
      </c>
      <c r="X1048" s="77">
        <v>6</v>
      </c>
      <c r="Y1048" s="77" t="s">
        <v>1116</v>
      </c>
      <c r="Z1048" s="77" t="s">
        <v>1136</v>
      </c>
      <c r="AA1048" s="77" t="s">
        <v>1126</v>
      </c>
      <c r="AB1048" s="77" t="s">
        <v>1127</v>
      </c>
      <c r="AC1048" s="77" t="s">
        <v>1128</v>
      </c>
      <c r="AD1048" s="77">
        <v>8</v>
      </c>
      <c r="AE1048" s="77" t="s">
        <v>1137</v>
      </c>
      <c r="AF1048" s="105"/>
    </row>
    <row r="1049" spans="1:32" ht="30" hidden="1" x14ac:dyDescent="0.25">
      <c r="A1049" s="96" t="s">
        <v>1434</v>
      </c>
      <c r="B1049" s="77" t="s">
        <v>494</v>
      </c>
      <c r="C1049" s="77" t="s">
        <v>75</v>
      </c>
      <c r="D1049" s="77" t="s">
        <v>1437</v>
      </c>
      <c r="E1049" s="77" t="s">
        <v>106</v>
      </c>
      <c r="F1049" s="77"/>
      <c r="G1049" s="77" t="s">
        <v>1438</v>
      </c>
      <c r="H1049" s="77"/>
      <c r="I1049" s="77">
        <v>17</v>
      </c>
      <c r="J1049" s="77">
        <v>8</v>
      </c>
      <c r="K1049" s="77">
        <v>100</v>
      </c>
      <c r="L1049" s="77">
        <v>20</v>
      </c>
      <c r="M1049" s="77"/>
      <c r="N1049" s="77"/>
      <c r="O1049" s="77" t="s">
        <v>129</v>
      </c>
      <c r="P1049" s="77"/>
      <c r="Q1049" s="77">
        <v>0</v>
      </c>
      <c r="R1049" s="77">
        <v>0</v>
      </c>
      <c r="S1049" s="77"/>
      <c r="T1049" s="77"/>
      <c r="U1049" s="77"/>
      <c r="V1049" s="77"/>
      <c r="W1049" s="77" t="s">
        <v>1123</v>
      </c>
      <c r="X1049" s="77">
        <v>4</v>
      </c>
      <c r="Y1049" s="77" t="s">
        <v>1116</v>
      </c>
      <c r="Z1049" s="77"/>
      <c r="AA1049" s="77"/>
      <c r="AB1049" s="77"/>
      <c r="AC1049" s="77"/>
      <c r="AD1049" s="77"/>
      <c r="AE1049" s="77"/>
      <c r="AF1049" s="105"/>
    </row>
    <row r="1050" spans="1:32" ht="30" hidden="1" x14ac:dyDescent="0.25">
      <c r="A1050" s="96" t="s">
        <v>1434</v>
      </c>
      <c r="B1050" s="77" t="s">
        <v>494</v>
      </c>
      <c r="C1050" s="77" t="s">
        <v>75</v>
      </c>
      <c r="D1050" s="77" t="s">
        <v>1437</v>
      </c>
      <c r="E1050" s="77" t="s">
        <v>107</v>
      </c>
      <c r="F1050" s="77"/>
      <c r="G1050" s="77" t="s">
        <v>1438</v>
      </c>
      <c r="H1050" s="77"/>
      <c r="I1050" s="77">
        <v>17</v>
      </c>
      <c r="J1050" s="77">
        <v>8</v>
      </c>
      <c r="K1050" s="77">
        <v>150</v>
      </c>
      <c r="L1050" s="77">
        <v>20</v>
      </c>
      <c r="M1050" s="77"/>
      <c r="N1050" s="77"/>
      <c r="O1050" s="77" t="s">
        <v>129</v>
      </c>
      <c r="P1050" s="77"/>
      <c r="Q1050" s="77">
        <v>0</v>
      </c>
      <c r="R1050" s="77">
        <v>0</v>
      </c>
      <c r="S1050" s="77"/>
      <c r="T1050" s="77"/>
      <c r="U1050" s="77"/>
      <c r="V1050" s="77"/>
      <c r="W1050" s="77" t="s">
        <v>1123</v>
      </c>
      <c r="X1050" s="77">
        <v>6</v>
      </c>
      <c r="Y1050" s="77" t="s">
        <v>1116</v>
      </c>
      <c r="Z1050" s="77"/>
      <c r="AA1050" s="77"/>
      <c r="AB1050" s="77"/>
      <c r="AC1050" s="77"/>
      <c r="AD1050" s="77"/>
      <c r="AE1050" s="77"/>
      <c r="AF1050" s="105"/>
    </row>
    <row r="1051" spans="1:32" ht="30" hidden="1" x14ac:dyDescent="0.25">
      <c r="A1051" s="96" t="s">
        <v>1434</v>
      </c>
      <c r="B1051" s="77" t="s">
        <v>494</v>
      </c>
      <c r="C1051" s="77" t="s">
        <v>75</v>
      </c>
      <c r="D1051" s="77" t="s">
        <v>498</v>
      </c>
      <c r="E1051" s="77" t="s">
        <v>107</v>
      </c>
      <c r="F1051" s="77"/>
      <c r="G1051" s="77" t="s">
        <v>1439</v>
      </c>
      <c r="H1051" s="77"/>
      <c r="I1051" s="77">
        <v>17</v>
      </c>
      <c r="J1051" s="77">
        <v>8</v>
      </c>
      <c r="K1051" s="77">
        <v>150</v>
      </c>
      <c r="L1051" s="77">
        <v>20</v>
      </c>
      <c r="M1051" s="77"/>
      <c r="N1051" s="77"/>
      <c r="O1051" s="77" t="s">
        <v>129</v>
      </c>
      <c r="P1051" s="77"/>
      <c r="Q1051" s="77">
        <v>0</v>
      </c>
      <c r="R1051" s="77">
        <v>0</v>
      </c>
      <c r="S1051" s="77"/>
      <c r="T1051" s="77"/>
      <c r="U1051" s="77"/>
      <c r="V1051" s="77"/>
      <c r="W1051" s="77" t="s">
        <v>1123</v>
      </c>
      <c r="X1051" s="77">
        <v>6</v>
      </c>
      <c r="Y1051" s="77" t="s">
        <v>1116</v>
      </c>
      <c r="Z1051" s="77"/>
      <c r="AA1051" s="77"/>
      <c r="AB1051" s="77"/>
      <c r="AC1051" s="77"/>
      <c r="AD1051" s="77"/>
      <c r="AE1051" s="77"/>
      <c r="AF1051" s="105"/>
    </row>
    <row r="1052" spans="1:32" hidden="1" x14ac:dyDescent="0.25">
      <c r="A1052" s="96" t="s">
        <v>1434</v>
      </c>
      <c r="B1052" s="77" t="s">
        <v>494</v>
      </c>
      <c r="C1052" s="77" t="s">
        <v>75</v>
      </c>
      <c r="D1052" s="77" t="s">
        <v>498</v>
      </c>
      <c r="E1052" s="77" t="s">
        <v>111</v>
      </c>
      <c r="F1052" s="77"/>
      <c r="G1052" s="77" t="s">
        <v>499</v>
      </c>
      <c r="H1052" s="77"/>
      <c r="I1052" s="77">
        <v>17</v>
      </c>
      <c r="J1052" s="77">
        <v>8</v>
      </c>
      <c r="K1052" s="77">
        <v>150</v>
      </c>
      <c r="L1052" s="77">
        <v>20</v>
      </c>
      <c r="M1052" s="77">
        <v>1</v>
      </c>
      <c r="N1052" s="77"/>
      <c r="O1052" s="77" t="s">
        <v>129</v>
      </c>
      <c r="P1052" s="77" t="s">
        <v>1240</v>
      </c>
      <c r="Q1052" s="77">
        <v>2</v>
      </c>
      <c r="R1052" s="77">
        <v>0</v>
      </c>
      <c r="S1052" s="77"/>
      <c r="T1052" s="77"/>
      <c r="U1052" s="77"/>
      <c r="V1052" s="77" t="s">
        <v>76</v>
      </c>
      <c r="W1052" s="77" t="s">
        <v>1123</v>
      </c>
      <c r="X1052" s="77">
        <v>12</v>
      </c>
      <c r="Y1052" s="77" t="s">
        <v>1116</v>
      </c>
      <c r="Z1052" s="77" t="s">
        <v>1136</v>
      </c>
      <c r="AA1052" s="77" t="s">
        <v>1126</v>
      </c>
      <c r="AB1052" s="77" t="s">
        <v>1127</v>
      </c>
      <c r="AC1052" s="77" t="s">
        <v>1128</v>
      </c>
      <c r="AD1052" s="77">
        <v>8</v>
      </c>
      <c r="AE1052" s="77" t="s">
        <v>1137</v>
      </c>
      <c r="AF1052" s="105"/>
    </row>
    <row r="1053" spans="1:32" hidden="1" x14ac:dyDescent="0.25">
      <c r="A1053" s="96" t="s">
        <v>1434</v>
      </c>
      <c r="B1053" s="77" t="s">
        <v>494</v>
      </c>
      <c r="C1053" s="77" t="s">
        <v>75</v>
      </c>
      <c r="D1053" s="77" t="s">
        <v>500</v>
      </c>
      <c r="E1053" s="77" t="s">
        <v>73</v>
      </c>
      <c r="F1053" s="77"/>
      <c r="G1053" s="77" t="s">
        <v>188</v>
      </c>
      <c r="H1053" s="77" t="s">
        <v>110</v>
      </c>
      <c r="I1053" s="77">
        <v>17</v>
      </c>
      <c r="J1053" s="77">
        <v>12</v>
      </c>
      <c r="K1053" s="77">
        <v>300</v>
      </c>
      <c r="L1053" s="77">
        <v>20</v>
      </c>
      <c r="M1053" s="77"/>
      <c r="N1053" s="77"/>
      <c r="O1053" s="77" t="s">
        <v>129</v>
      </c>
      <c r="P1053" s="77"/>
      <c r="Q1053" s="77">
        <v>0</v>
      </c>
      <c r="R1053" s="77">
        <v>1</v>
      </c>
      <c r="S1053" s="77" t="s">
        <v>1123</v>
      </c>
      <c r="T1053" s="77">
        <v>1</v>
      </c>
      <c r="U1053" s="77"/>
      <c r="V1053" s="77" t="s">
        <v>76</v>
      </c>
      <c r="W1053" s="77" t="s">
        <v>1123</v>
      </c>
      <c r="X1053" s="77">
        <v>12</v>
      </c>
      <c r="Y1053" s="77" t="s">
        <v>1116</v>
      </c>
      <c r="Z1053" s="77"/>
      <c r="AA1053" s="77"/>
      <c r="AB1053" s="77"/>
      <c r="AC1053" s="77"/>
      <c r="AD1053" s="77"/>
      <c r="AE1053" s="77"/>
      <c r="AF1053" s="105"/>
    </row>
    <row r="1054" spans="1:32" hidden="1" x14ac:dyDescent="0.25">
      <c r="A1054" s="96" t="s">
        <v>1434</v>
      </c>
      <c r="B1054" s="77" t="s">
        <v>494</v>
      </c>
      <c r="C1054" s="77" t="s">
        <v>75</v>
      </c>
      <c r="D1054" s="77" t="s">
        <v>500</v>
      </c>
      <c r="E1054" s="77" t="s">
        <v>83</v>
      </c>
      <c r="F1054" s="77"/>
      <c r="G1054" s="77" t="s">
        <v>347</v>
      </c>
      <c r="H1054" s="77" t="s">
        <v>110</v>
      </c>
      <c r="I1054" s="77">
        <v>17</v>
      </c>
      <c r="J1054" s="77">
        <v>12</v>
      </c>
      <c r="K1054" s="77">
        <v>350</v>
      </c>
      <c r="L1054" s="77">
        <v>20</v>
      </c>
      <c r="M1054" s="77"/>
      <c r="N1054" s="77"/>
      <c r="O1054" s="77" t="s">
        <v>129</v>
      </c>
      <c r="P1054" s="77"/>
      <c r="Q1054" s="77">
        <v>0</v>
      </c>
      <c r="R1054" s="77">
        <v>1</v>
      </c>
      <c r="S1054" s="77" t="s">
        <v>1123</v>
      </c>
      <c r="T1054" s="77">
        <v>1</v>
      </c>
      <c r="U1054" s="77"/>
      <c r="V1054" s="77" t="s">
        <v>76</v>
      </c>
      <c r="W1054" s="77" t="s">
        <v>1123</v>
      </c>
      <c r="X1054" s="77">
        <v>14</v>
      </c>
      <c r="Y1054" s="77" t="s">
        <v>1116</v>
      </c>
      <c r="Z1054" s="77"/>
      <c r="AA1054" s="77"/>
      <c r="AB1054" s="77"/>
      <c r="AC1054" s="77"/>
      <c r="AD1054" s="77"/>
      <c r="AE1054" s="77"/>
      <c r="AF1054" s="105"/>
    </row>
    <row r="1055" spans="1:32" hidden="1" x14ac:dyDescent="0.25">
      <c r="A1055" s="96" t="s">
        <v>1434</v>
      </c>
      <c r="B1055" s="77" t="s">
        <v>494</v>
      </c>
      <c r="C1055" s="77" t="s">
        <v>75</v>
      </c>
      <c r="D1055" s="77" t="s">
        <v>500</v>
      </c>
      <c r="E1055" s="77" t="s">
        <v>75</v>
      </c>
      <c r="F1055" s="77"/>
      <c r="G1055" s="77" t="s">
        <v>188</v>
      </c>
      <c r="H1055" s="77" t="s">
        <v>110</v>
      </c>
      <c r="I1055" s="77">
        <v>17</v>
      </c>
      <c r="J1055" s="77">
        <v>8</v>
      </c>
      <c r="K1055" s="77">
        <v>100</v>
      </c>
      <c r="L1055" s="77">
        <v>20</v>
      </c>
      <c r="M1055" s="77"/>
      <c r="N1055" s="77"/>
      <c r="O1055" s="77" t="s">
        <v>129</v>
      </c>
      <c r="P1055" s="77"/>
      <c r="Q1055" s="77">
        <v>0</v>
      </c>
      <c r="R1055" s="77">
        <v>1</v>
      </c>
      <c r="S1055" s="77" t="s">
        <v>1123</v>
      </c>
      <c r="T1055" s="77">
        <v>1</v>
      </c>
      <c r="U1055" s="77"/>
      <c r="V1055" s="77"/>
      <c r="W1055" s="77" t="s">
        <v>1123</v>
      </c>
      <c r="X1055" s="77">
        <v>4</v>
      </c>
      <c r="Y1055" s="77" t="s">
        <v>1116</v>
      </c>
      <c r="Z1055" s="77"/>
      <c r="AA1055" s="77"/>
      <c r="AB1055" s="77"/>
      <c r="AC1055" s="77"/>
      <c r="AD1055" s="77"/>
      <c r="AE1055" s="77"/>
      <c r="AF1055" s="105"/>
    </row>
    <row r="1056" spans="1:32" hidden="1" x14ac:dyDescent="0.25">
      <c r="A1056" s="96" t="s">
        <v>1434</v>
      </c>
      <c r="B1056" s="77" t="s">
        <v>494</v>
      </c>
      <c r="C1056" s="77" t="s">
        <v>75</v>
      </c>
      <c r="D1056" s="77" t="s">
        <v>500</v>
      </c>
      <c r="E1056" s="77" t="s">
        <v>70</v>
      </c>
      <c r="F1056" s="77"/>
      <c r="G1056" s="77" t="s">
        <v>514</v>
      </c>
      <c r="H1056" s="77" t="s">
        <v>110</v>
      </c>
      <c r="I1056" s="77">
        <v>17</v>
      </c>
      <c r="J1056" s="77" t="e">
        <v>#N/A</v>
      </c>
      <c r="K1056" s="77"/>
      <c r="L1056" s="77"/>
      <c r="M1056" s="77"/>
      <c r="N1056" s="77"/>
      <c r="O1056" s="77"/>
      <c r="P1056" s="77"/>
      <c r="Q1056" s="77">
        <v>0</v>
      </c>
      <c r="R1056" s="77">
        <v>0</v>
      </c>
      <c r="S1056" s="77"/>
      <c r="T1056" s="77"/>
      <c r="U1056" s="77"/>
      <c r="V1056" s="77" t="s">
        <v>76</v>
      </c>
      <c r="W1056" s="77"/>
      <c r="X1056" s="77">
        <v>0</v>
      </c>
      <c r="Y1056" s="77" t="s">
        <v>1116</v>
      </c>
      <c r="Z1056" s="77"/>
      <c r="AA1056" s="77"/>
      <c r="AB1056" s="77"/>
      <c r="AC1056" s="77"/>
      <c r="AD1056" s="77"/>
      <c r="AE1056" s="77"/>
      <c r="AF1056" s="105"/>
    </row>
    <row r="1057" spans="1:32" hidden="1" x14ac:dyDescent="0.25">
      <c r="A1057" s="96" t="s">
        <v>1434</v>
      </c>
      <c r="B1057" s="77" t="s">
        <v>494</v>
      </c>
      <c r="C1057" s="77" t="s">
        <v>75</v>
      </c>
      <c r="D1057" s="77" t="s">
        <v>500</v>
      </c>
      <c r="E1057" s="77" t="s">
        <v>76</v>
      </c>
      <c r="F1057" s="77"/>
      <c r="G1057" s="77" t="s">
        <v>347</v>
      </c>
      <c r="H1057" s="77" t="s">
        <v>110</v>
      </c>
      <c r="I1057" s="77">
        <v>17</v>
      </c>
      <c r="J1057" s="77">
        <v>4</v>
      </c>
      <c r="K1057" s="77">
        <v>80</v>
      </c>
      <c r="L1057" s="77">
        <v>20</v>
      </c>
      <c r="M1057" s="77"/>
      <c r="N1057" s="77"/>
      <c r="O1057" s="77" t="s">
        <v>129</v>
      </c>
      <c r="P1057" s="77"/>
      <c r="Q1057" s="77">
        <v>0</v>
      </c>
      <c r="R1057" s="77">
        <v>1</v>
      </c>
      <c r="S1057" s="77" t="s">
        <v>1123</v>
      </c>
      <c r="T1057" s="77">
        <v>1</v>
      </c>
      <c r="U1057" s="77"/>
      <c r="V1057" s="77"/>
      <c r="W1057" s="77" t="s">
        <v>1123</v>
      </c>
      <c r="X1057" s="77">
        <v>3</v>
      </c>
      <c r="Y1057" s="77" t="s">
        <v>1116</v>
      </c>
      <c r="Z1057" s="77"/>
      <c r="AA1057" s="77"/>
      <c r="AB1057" s="77"/>
      <c r="AC1057" s="77"/>
      <c r="AD1057" s="77"/>
      <c r="AE1057" s="77"/>
      <c r="AF1057" s="105"/>
    </row>
    <row r="1058" spans="1:32" hidden="1" x14ac:dyDescent="0.25">
      <c r="A1058" s="96" t="s">
        <v>1434</v>
      </c>
      <c r="B1058" s="77" t="s">
        <v>494</v>
      </c>
      <c r="C1058" s="77" t="s">
        <v>75</v>
      </c>
      <c r="D1058" s="77" t="s">
        <v>500</v>
      </c>
      <c r="E1058" s="77" t="s">
        <v>81</v>
      </c>
      <c r="F1058" s="77"/>
      <c r="G1058" s="77" t="s">
        <v>188</v>
      </c>
      <c r="H1058" s="77" t="s">
        <v>110</v>
      </c>
      <c r="I1058" s="77">
        <v>17</v>
      </c>
      <c r="J1058" s="77">
        <v>12</v>
      </c>
      <c r="K1058" s="77">
        <v>350</v>
      </c>
      <c r="L1058" s="77">
        <v>20</v>
      </c>
      <c r="M1058" s="77"/>
      <c r="N1058" s="77"/>
      <c r="O1058" s="77" t="s">
        <v>129</v>
      </c>
      <c r="P1058" s="77"/>
      <c r="Q1058" s="77">
        <v>0</v>
      </c>
      <c r="R1058" s="77">
        <v>1</v>
      </c>
      <c r="S1058" s="77" t="s">
        <v>1123</v>
      </c>
      <c r="T1058" s="77">
        <v>1</v>
      </c>
      <c r="U1058" s="77"/>
      <c r="V1058" s="77" t="s">
        <v>76</v>
      </c>
      <c r="W1058" s="77" t="s">
        <v>1123</v>
      </c>
      <c r="X1058" s="77">
        <v>14</v>
      </c>
      <c r="Y1058" s="77" t="s">
        <v>1116</v>
      </c>
      <c r="Z1058" s="77"/>
      <c r="AA1058" s="77"/>
      <c r="AB1058" s="77"/>
      <c r="AC1058" s="77"/>
      <c r="AD1058" s="77"/>
      <c r="AE1058" s="77"/>
      <c r="AF1058" s="105"/>
    </row>
    <row r="1059" spans="1:32" hidden="1" x14ac:dyDescent="0.25">
      <c r="A1059" s="96" t="s">
        <v>1434</v>
      </c>
      <c r="B1059" s="77" t="s">
        <v>494</v>
      </c>
      <c r="C1059" s="77" t="s">
        <v>75</v>
      </c>
      <c r="D1059" s="77" t="s">
        <v>500</v>
      </c>
      <c r="E1059" s="77" t="s">
        <v>82</v>
      </c>
      <c r="F1059" s="77"/>
      <c r="G1059" s="77" t="s">
        <v>514</v>
      </c>
      <c r="H1059" s="77" t="s">
        <v>110</v>
      </c>
      <c r="I1059" s="77">
        <v>17</v>
      </c>
      <c r="J1059" s="77" t="e">
        <v>#N/A</v>
      </c>
      <c r="K1059" s="77"/>
      <c r="L1059" s="77"/>
      <c r="M1059" s="77"/>
      <c r="N1059" s="77"/>
      <c r="O1059" s="77"/>
      <c r="P1059" s="77"/>
      <c r="Q1059" s="77">
        <v>0</v>
      </c>
      <c r="R1059" s="77">
        <v>0</v>
      </c>
      <c r="S1059" s="77"/>
      <c r="T1059" s="77"/>
      <c r="U1059" s="77"/>
      <c r="V1059" s="77" t="s">
        <v>76</v>
      </c>
      <c r="W1059" s="77"/>
      <c r="X1059" s="77">
        <v>0</v>
      </c>
      <c r="Y1059" s="77" t="s">
        <v>1116</v>
      </c>
      <c r="Z1059" s="77"/>
      <c r="AA1059" s="77"/>
      <c r="AB1059" s="77"/>
      <c r="AC1059" s="77"/>
      <c r="AD1059" s="77"/>
      <c r="AE1059" s="77"/>
      <c r="AF1059" s="105"/>
    </row>
    <row r="1060" spans="1:32" hidden="1" x14ac:dyDescent="0.25">
      <c r="A1060" s="96" t="s">
        <v>1434</v>
      </c>
      <c r="B1060" s="77" t="s">
        <v>494</v>
      </c>
      <c r="C1060" s="77" t="s">
        <v>75</v>
      </c>
      <c r="D1060" s="77" t="s">
        <v>500</v>
      </c>
      <c r="E1060" s="77" t="s">
        <v>112</v>
      </c>
      <c r="F1060" s="77"/>
      <c r="G1060" s="77" t="s">
        <v>347</v>
      </c>
      <c r="H1060" s="77" t="s">
        <v>110</v>
      </c>
      <c r="I1060" s="77">
        <v>17</v>
      </c>
      <c r="J1060" s="77">
        <v>16</v>
      </c>
      <c r="K1060" s="77">
        <v>400</v>
      </c>
      <c r="L1060" s="77">
        <v>20</v>
      </c>
      <c r="M1060" s="77"/>
      <c r="N1060" s="77"/>
      <c r="O1060" s="77" t="s">
        <v>129</v>
      </c>
      <c r="P1060" s="77"/>
      <c r="Q1060" s="77">
        <v>0</v>
      </c>
      <c r="R1060" s="77">
        <v>1</v>
      </c>
      <c r="S1060" s="77" t="s">
        <v>1123</v>
      </c>
      <c r="T1060" s="77">
        <v>1</v>
      </c>
      <c r="U1060" s="77"/>
      <c r="V1060" s="77" t="s">
        <v>76</v>
      </c>
      <c r="W1060" s="77" t="s">
        <v>1123</v>
      </c>
      <c r="X1060" s="77">
        <v>16</v>
      </c>
      <c r="Y1060" s="77" t="s">
        <v>1116</v>
      </c>
      <c r="Z1060" s="77"/>
      <c r="AA1060" s="77"/>
      <c r="AB1060" s="77"/>
      <c r="AC1060" s="77"/>
      <c r="AD1060" s="77"/>
      <c r="AE1060" s="77"/>
      <c r="AF1060" s="105"/>
    </row>
    <row r="1061" spans="1:32" ht="30" hidden="1" x14ac:dyDescent="0.25">
      <c r="A1061" s="96" t="s">
        <v>1434</v>
      </c>
      <c r="B1061" s="77" t="s">
        <v>494</v>
      </c>
      <c r="C1061" s="77" t="s">
        <v>75</v>
      </c>
      <c r="D1061" s="77" t="s">
        <v>500</v>
      </c>
      <c r="E1061" s="77" t="s">
        <v>105</v>
      </c>
      <c r="F1061" s="77"/>
      <c r="G1061" s="77" t="s">
        <v>501</v>
      </c>
      <c r="H1061" s="77"/>
      <c r="I1061" s="77">
        <v>17</v>
      </c>
      <c r="J1061" s="77">
        <v>4</v>
      </c>
      <c r="K1061" s="77">
        <v>50</v>
      </c>
      <c r="L1061" s="77">
        <v>20</v>
      </c>
      <c r="M1061" s="77"/>
      <c r="N1061" s="77"/>
      <c r="O1061" s="77" t="s">
        <v>129</v>
      </c>
      <c r="P1061" s="77"/>
      <c r="Q1061" s="77">
        <v>0</v>
      </c>
      <c r="R1061" s="77">
        <v>1</v>
      </c>
      <c r="S1061" s="77" t="s">
        <v>1123</v>
      </c>
      <c r="T1061" s="77">
        <v>1</v>
      </c>
      <c r="U1061" s="77"/>
      <c r="V1061" s="77" t="s">
        <v>76</v>
      </c>
      <c r="W1061" s="77" t="s">
        <v>1123</v>
      </c>
      <c r="X1061" s="77">
        <v>2</v>
      </c>
      <c r="Y1061" s="77" t="s">
        <v>1116</v>
      </c>
      <c r="Z1061" s="77"/>
      <c r="AA1061" s="77"/>
      <c r="AB1061" s="77"/>
      <c r="AC1061" s="77"/>
      <c r="AD1061" s="77"/>
      <c r="AE1061" s="77"/>
      <c r="AF1061" s="105"/>
    </row>
    <row r="1062" spans="1:32" hidden="1" x14ac:dyDescent="0.25">
      <c r="A1062" s="96" t="s">
        <v>1434</v>
      </c>
      <c r="B1062" s="77" t="s">
        <v>494</v>
      </c>
      <c r="C1062" s="77" t="s">
        <v>75</v>
      </c>
      <c r="D1062" s="77" t="s">
        <v>500</v>
      </c>
      <c r="E1062" s="77" t="s">
        <v>106</v>
      </c>
      <c r="F1062" s="77"/>
      <c r="G1062" s="77" t="s">
        <v>502</v>
      </c>
      <c r="H1062" s="77"/>
      <c r="I1062" s="77">
        <v>17</v>
      </c>
      <c r="J1062" s="77">
        <v>8</v>
      </c>
      <c r="K1062" s="77">
        <v>100</v>
      </c>
      <c r="L1062" s="77">
        <v>20</v>
      </c>
      <c r="M1062" s="77"/>
      <c r="N1062" s="77"/>
      <c r="O1062" s="77" t="s">
        <v>129</v>
      </c>
      <c r="P1062" s="77"/>
      <c r="Q1062" s="77">
        <v>0</v>
      </c>
      <c r="R1062" s="77">
        <v>2</v>
      </c>
      <c r="S1062" s="77" t="s">
        <v>1123</v>
      </c>
      <c r="T1062" s="77">
        <v>2</v>
      </c>
      <c r="U1062" s="77"/>
      <c r="V1062" s="77"/>
      <c r="W1062" s="77" t="s">
        <v>1123</v>
      </c>
      <c r="X1062" s="77">
        <v>8</v>
      </c>
      <c r="Y1062" s="77" t="s">
        <v>1116</v>
      </c>
      <c r="Z1062" s="77"/>
      <c r="AA1062" s="77"/>
      <c r="AB1062" s="77"/>
      <c r="AC1062" s="77"/>
      <c r="AD1062" s="77"/>
      <c r="AE1062" s="77"/>
      <c r="AF1062" s="105"/>
    </row>
    <row r="1063" spans="1:32" hidden="1" x14ac:dyDescent="0.25">
      <c r="A1063" s="96" t="s">
        <v>1434</v>
      </c>
      <c r="B1063" s="77" t="s">
        <v>494</v>
      </c>
      <c r="C1063" s="77" t="s">
        <v>75</v>
      </c>
      <c r="D1063" s="77" t="s">
        <v>500</v>
      </c>
      <c r="E1063" s="77" t="s">
        <v>107</v>
      </c>
      <c r="F1063" s="77"/>
      <c r="G1063" s="77" t="s">
        <v>503</v>
      </c>
      <c r="H1063" s="77"/>
      <c r="I1063" s="77">
        <v>17</v>
      </c>
      <c r="J1063" s="77">
        <v>8</v>
      </c>
      <c r="K1063" s="77">
        <v>150</v>
      </c>
      <c r="L1063" s="77">
        <v>20</v>
      </c>
      <c r="M1063" s="77"/>
      <c r="N1063" s="77"/>
      <c r="O1063" s="77" t="s">
        <v>129</v>
      </c>
      <c r="P1063" s="77"/>
      <c r="Q1063" s="77">
        <v>0</v>
      </c>
      <c r="R1063" s="77">
        <v>1</v>
      </c>
      <c r="S1063" s="77" t="s">
        <v>1123</v>
      </c>
      <c r="T1063" s="77">
        <v>1</v>
      </c>
      <c r="U1063" s="77"/>
      <c r="V1063" s="77"/>
      <c r="W1063" s="77" t="s">
        <v>1123</v>
      </c>
      <c r="X1063" s="77">
        <v>6</v>
      </c>
      <c r="Y1063" s="77" t="s">
        <v>1116</v>
      </c>
      <c r="Z1063" s="77"/>
      <c r="AA1063" s="77"/>
      <c r="AB1063" s="77"/>
      <c r="AC1063" s="77"/>
      <c r="AD1063" s="77"/>
      <c r="AE1063" s="77"/>
      <c r="AF1063" s="105"/>
    </row>
    <row r="1064" spans="1:32" hidden="1" x14ac:dyDescent="0.25">
      <c r="A1064" s="96" t="s">
        <v>1434</v>
      </c>
      <c r="B1064" s="77" t="s">
        <v>494</v>
      </c>
      <c r="C1064" s="77" t="s">
        <v>75</v>
      </c>
      <c r="D1064" s="77" t="s">
        <v>500</v>
      </c>
      <c r="E1064" s="77" t="s">
        <v>108</v>
      </c>
      <c r="F1064" s="77"/>
      <c r="G1064" s="77" t="s">
        <v>504</v>
      </c>
      <c r="H1064" s="77"/>
      <c r="I1064" s="77">
        <v>17</v>
      </c>
      <c r="J1064" s="77">
        <v>8</v>
      </c>
      <c r="K1064" s="77">
        <v>100</v>
      </c>
      <c r="L1064" s="77">
        <v>20</v>
      </c>
      <c r="M1064" s="77"/>
      <c r="N1064" s="77"/>
      <c r="O1064" s="77" t="s">
        <v>129</v>
      </c>
      <c r="P1064" s="77"/>
      <c r="Q1064" s="77">
        <v>0</v>
      </c>
      <c r="R1064" s="77">
        <v>1</v>
      </c>
      <c r="S1064" s="77" t="s">
        <v>1123</v>
      </c>
      <c r="T1064" s="77">
        <v>1</v>
      </c>
      <c r="U1064" s="77"/>
      <c r="V1064" s="77"/>
      <c r="W1064" s="77" t="s">
        <v>1123</v>
      </c>
      <c r="X1064" s="77">
        <v>4</v>
      </c>
      <c r="Y1064" s="77" t="s">
        <v>1116</v>
      </c>
      <c r="Z1064" s="77"/>
      <c r="AA1064" s="77"/>
      <c r="AB1064" s="77"/>
      <c r="AC1064" s="77"/>
      <c r="AD1064" s="77"/>
      <c r="AE1064" s="77"/>
      <c r="AF1064" s="105"/>
    </row>
    <row r="1065" spans="1:32" ht="30" hidden="1" x14ac:dyDescent="0.25">
      <c r="A1065" s="96" t="s">
        <v>1434</v>
      </c>
      <c r="B1065" s="77" t="s">
        <v>494</v>
      </c>
      <c r="C1065" s="77" t="s">
        <v>75</v>
      </c>
      <c r="D1065" s="77" t="s">
        <v>500</v>
      </c>
      <c r="E1065" s="77" t="s">
        <v>109</v>
      </c>
      <c r="F1065" s="77"/>
      <c r="G1065" s="77" t="s">
        <v>505</v>
      </c>
      <c r="H1065" s="77"/>
      <c r="I1065" s="77">
        <v>17</v>
      </c>
      <c r="J1065" s="77">
        <v>4</v>
      </c>
      <c r="K1065" s="77">
        <v>20</v>
      </c>
      <c r="L1065" s="77">
        <v>20</v>
      </c>
      <c r="M1065" s="77"/>
      <c r="N1065" s="77"/>
      <c r="O1065" s="77" t="s">
        <v>129</v>
      </c>
      <c r="P1065" s="77"/>
      <c r="Q1065" s="77">
        <v>0</v>
      </c>
      <c r="R1065" s="77">
        <v>1</v>
      </c>
      <c r="S1065" s="77" t="s">
        <v>1123</v>
      </c>
      <c r="T1065" s="77">
        <v>1</v>
      </c>
      <c r="U1065" s="77"/>
      <c r="V1065" s="77" t="s">
        <v>76</v>
      </c>
      <c r="W1065" s="77" t="s">
        <v>1123</v>
      </c>
      <c r="X1065" s="77">
        <v>0.75</v>
      </c>
      <c r="Y1065" s="77" t="s">
        <v>1116</v>
      </c>
      <c r="Z1065" s="77"/>
      <c r="AA1065" s="77"/>
      <c r="AB1065" s="77"/>
      <c r="AC1065" s="77"/>
      <c r="AD1065" s="77"/>
      <c r="AE1065" s="77"/>
      <c r="AF1065" s="105"/>
    </row>
    <row r="1066" spans="1:32" ht="30" hidden="1" x14ac:dyDescent="0.25">
      <c r="A1066" s="96" t="s">
        <v>1434</v>
      </c>
      <c r="B1066" s="77" t="s">
        <v>494</v>
      </c>
      <c r="C1066" s="77" t="s">
        <v>75</v>
      </c>
      <c r="D1066" s="77" t="s">
        <v>500</v>
      </c>
      <c r="E1066" s="77" t="s">
        <v>110</v>
      </c>
      <c r="F1066" s="77"/>
      <c r="G1066" s="77" t="s">
        <v>506</v>
      </c>
      <c r="H1066" s="77"/>
      <c r="I1066" s="77">
        <v>17</v>
      </c>
      <c r="J1066" s="77">
        <v>8</v>
      </c>
      <c r="K1066" s="77">
        <v>150</v>
      </c>
      <c r="L1066" s="77">
        <v>20</v>
      </c>
      <c r="M1066" s="77"/>
      <c r="N1066" s="77"/>
      <c r="O1066" s="77" t="s">
        <v>129</v>
      </c>
      <c r="P1066" s="77"/>
      <c r="Q1066" s="77">
        <v>0</v>
      </c>
      <c r="R1066" s="77">
        <v>1</v>
      </c>
      <c r="S1066" s="77" t="s">
        <v>1123</v>
      </c>
      <c r="T1066" s="77">
        <v>1</v>
      </c>
      <c r="U1066" s="77"/>
      <c r="V1066" s="77"/>
      <c r="W1066" s="77" t="s">
        <v>1123</v>
      </c>
      <c r="X1066" s="77">
        <v>6</v>
      </c>
      <c r="Y1066" s="77" t="s">
        <v>1116</v>
      </c>
      <c r="Z1066" s="77"/>
      <c r="AA1066" s="77"/>
      <c r="AB1066" s="77"/>
      <c r="AC1066" s="77"/>
      <c r="AD1066" s="77"/>
      <c r="AE1066" s="77"/>
      <c r="AF1066" s="105"/>
    </row>
    <row r="1067" spans="1:32" ht="15.75" hidden="1" thickBot="1" x14ac:dyDescent="0.3">
      <c r="A1067" s="97" t="s">
        <v>1434</v>
      </c>
      <c r="B1067" s="78" t="s">
        <v>494</v>
      </c>
      <c r="C1067" s="78" t="s">
        <v>75</v>
      </c>
      <c r="D1067" s="78" t="s">
        <v>500</v>
      </c>
      <c r="E1067" s="78" t="s">
        <v>111</v>
      </c>
      <c r="F1067" s="78"/>
      <c r="G1067" s="78" t="s">
        <v>507</v>
      </c>
      <c r="H1067" s="78"/>
      <c r="I1067" s="78">
        <v>17</v>
      </c>
      <c r="J1067" s="77">
        <v>8</v>
      </c>
      <c r="K1067" s="78">
        <v>150</v>
      </c>
      <c r="L1067" s="78">
        <v>20</v>
      </c>
      <c r="M1067" s="78"/>
      <c r="N1067" s="78"/>
      <c r="O1067" s="78" t="s">
        <v>129</v>
      </c>
      <c r="P1067" s="78"/>
      <c r="Q1067" s="78">
        <v>0</v>
      </c>
      <c r="R1067" s="78">
        <v>1</v>
      </c>
      <c r="S1067" s="78" t="s">
        <v>1123</v>
      </c>
      <c r="T1067" s="78">
        <v>1</v>
      </c>
      <c r="U1067" s="78"/>
      <c r="V1067" s="78" t="s">
        <v>76</v>
      </c>
      <c r="W1067" s="78" t="s">
        <v>1123</v>
      </c>
      <c r="X1067" s="78">
        <v>6</v>
      </c>
      <c r="Y1067" s="78" t="s">
        <v>1116</v>
      </c>
      <c r="Z1067" s="78"/>
      <c r="AA1067" s="78"/>
      <c r="AB1067" s="78"/>
      <c r="AC1067" s="78"/>
      <c r="AD1067" s="78"/>
      <c r="AE1067" s="78"/>
      <c r="AF1067" s="106"/>
    </row>
    <row r="1068" spans="1:32" hidden="1" x14ac:dyDescent="0.25">
      <c r="A1068" s="98" t="s">
        <v>1440</v>
      </c>
      <c r="B1068" s="79" t="s">
        <v>508</v>
      </c>
      <c r="C1068" s="79" t="s">
        <v>73</v>
      </c>
      <c r="D1068" s="79" t="s">
        <v>509</v>
      </c>
      <c r="E1068" s="79" t="s">
        <v>73</v>
      </c>
      <c r="F1068" s="79" t="s">
        <v>1441</v>
      </c>
      <c r="G1068" s="79" t="s">
        <v>1316</v>
      </c>
      <c r="H1068" s="79"/>
      <c r="I1068" s="79">
        <v>36</v>
      </c>
      <c r="J1068" s="77">
        <v>12</v>
      </c>
      <c r="K1068" s="79">
        <v>250</v>
      </c>
      <c r="L1068" s="79">
        <v>20</v>
      </c>
      <c r="M1068" s="79"/>
      <c r="N1068" s="79"/>
      <c r="O1068" s="79" t="s">
        <v>218</v>
      </c>
      <c r="P1068" s="79"/>
      <c r="Q1068" s="79">
        <v>0</v>
      </c>
      <c r="R1068" s="79">
        <v>0</v>
      </c>
      <c r="S1068" s="79"/>
      <c r="T1068" s="79"/>
      <c r="U1068" s="79"/>
      <c r="V1068" s="79" t="s">
        <v>76</v>
      </c>
      <c r="W1068" s="79" t="s">
        <v>1123</v>
      </c>
      <c r="X1068" s="79">
        <v>10</v>
      </c>
      <c r="Y1068" s="79" t="s">
        <v>1116</v>
      </c>
      <c r="Z1068" s="79"/>
      <c r="AA1068" s="79"/>
      <c r="AB1068" s="79"/>
      <c r="AC1068" s="79"/>
      <c r="AD1068" s="79"/>
      <c r="AE1068" s="79"/>
      <c r="AF1068" s="107"/>
    </row>
    <row r="1069" spans="1:32" hidden="1" x14ac:dyDescent="0.25">
      <c r="A1069" s="99" t="s">
        <v>1440</v>
      </c>
      <c r="B1069" s="80" t="s">
        <v>508</v>
      </c>
      <c r="C1069" s="80" t="s">
        <v>73</v>
      </c>
      <c r="D1069" s="80" t="s">
        <v>509</v>
      </c>
      <c r="E1069" s="80" t="s">
        <v>83</v>
      </c>
      <c r="F1069" s="80"/>
      <c r="G1069" s="80" t="s">
        <v>965</v>
      </c>
      <c r="H1069" s="80"/>
      <c r="I1069" s="80">
        <v>36</v>
      </c>
      <c r="J1069" s="77" t="e">
        <v>#N/A</v>
      </c>
      <c r="K1069" s="80"/>
      <c r="L1069" s="80">
        <v>20</v>
      </c>
      <c r="M1069" s="80"/>
      <c r="N1069" s="80"/>
      <c r="O1069" s="80" t="s">
        <v>218</v>
      </c>
      <c r="P1069" s="80"/>
      <c r="Q1069" s="80">
        <v>0</v>
      </c>
      <c r="R1069" s="80">
        <v>0</v>
      </c>
      <c r="S1069" s="80"/>
      <c r="T1069" s="80"/>
      <c r="U1069" s="80"/>
      <c r="V1069" s="80" t="s">
        <v>76</v>
      </c>
      <c r="W1069" s="80" t="s">
        <v>1123</v>
      </c>
      <c r="X1069" s="80">
        <v>0</v>
      </c>
      <c r="Y1069" s="80" t="s">
        <v>1116</v>
      </c>
      <c r="Z1069" s="80"/>
      <c r="AA1069" s="80"/>
      <c r="AB1069" s="80"/>
      <c r="AC1069" s="80"/>
      <c r="AD1069" s="80"/>
      <c r="AE1069" s="80"/>
      <c r="AF1069" s="108"/>
    </row>
    <row r="1070" spans="1:32" hidden="1" x14ac:dyDescent="0.25">
      <c r="A1070" s="99" t="s">
        <v>1440</v>
      </c>
      <c r="B1070" s="80" t="s">
        <v>508</v>
      </c>
      <c r="C1070" s="80" t="s">
        <v>73</v>
      </c>
      <c r="D1070" s="80" t="s">
        <v>509</v>
      </c>
      <c r="E1070" s="80" t="s">
        <v>83</v>
      </c>
      <c r="F1070" s="80"/>
      <c r="G1070" s="80" t="s">
        <v>1442</v>
      </c>
      <c r="H1070" s="80"/>
      <c r="I1070" s="80">
        <v>36</v>
      </c>
      <c r="J1070" s="77" t="e">
        <v>#N/A</v>
      </c>
      <c r="K1070" s="80"/>
      <c r="L1070" s="80"/>
      <c r="M1070" s="80"/>
      <c r="N1070" s="80"/>
      <c r="O1070" s="80"/>
      <c r="P1070" s="80"/>
      <c r="Q1070" s="80">
        <v>0</v>
      </c>
      <c r="R1070" s="80">
        <v>0</v>
      </c>
      <c r="S1070" s="80"/>
      <c r="T1070" s="80"/>
      <c r="U1070" s="80"/>
      <c r="V1070" s="80"/>
      <c r="W1070" s="80"/>
      <c r="X1070" s="80">
        <v>0</v>
      </c>
      <c r="Y1070" s="80" t="s">
        <v>1116</v>
      </c>
      <c r="Z1070" s="80"/>
      <c r="AA1070" s="80"/>
      <c r="AB1070" s="80"/>
      <c r="AC1070" s="80"/>
      <c r="AD1070" s="80"/>
      <c r="AE1070" s="80"/>
      <c r="AF1070" s="108"/>
    </row>
    <row r="1071" spans="1:32" hidden="1" x14ac:dyDescent="0.25">
      <c r="A1071" s="99" t="s">
        <v>1440</v>
      </c>
      <c r="B1071" s="80" t="s">
        <v>508</v>
      </c>
      <c r="C1071" s="80" t="s">
        <v>73</v>
      </c>
      <c r="D1071" s="80" t="s">
        <v>509</v>
      </c>
      <c r="E1071" s="80" t="s">
        <v>75</v>
      </c>
      <c r="F1071" s="80" t="s">
        <v>1246</v>
      </c>
      <c r="G1071" s="80" t="s">
        <v>1216</v>
      </c>
      <c r="H1071" s="80"/>
      <c r="I1071" s="80">
        <v>36</v>
      </c>
      <c r="J1071" s="77">
        <v>12</v>
      </c>
      <c r="K1071" s="80">
        <v>250</v>
      </c>
      <c r="L1071" s="80">
        <v>20</v>
      </c>
      <c r="M1071" s="80"/>
      <c r="N1071" s="80"/>
      <c r="O1071" s="80" t="s">
        <v>218</v>
      </c>
      <c r="P1071" s="80"/>
      <c r="Q1071" s="80">
        <v>0</v>
      </c>
      <c r="R1071" s="80">
        <v>0</v>
      </c>
      <c r="S1071" s="80"/>
      <c r="T1071" s="80"/>
      <c r="U1071" s="80"/>
      <c r="V1071" s="80"/>
      <c r="W1071" s="80" t="s">
        <v>1123</v>
      </c>
      <c r="X1071" s="80">
        <v>10</v>
      </c>
      <c r="Y1071" s="80" t="s">
        <v>1116</v>
      </c>
      <c r="Z1071" s="80"/>
      <c r="AA1071" s="80"/>
      <c r="AB1071" s="80"/>
      <c r="AC1071" s="80"/>
      <c r="AD1071" s="80"/>
      <c r="AE1071" s="80"/>
      <c r="AF1071" s="108"/>
    </row>
    <row r="1072" spans="1:32" hidden="1" x14ac:dyDescent="0.25">
      <c r="A1072" s="99" t="s">
        <v>1440</v>
      </c>
      <c r="B1072" s="80" t="s">
        <v>508</v>
      </c>
      <c r="C1072" s="80" t="s">
        <v>73</v>
      </c>
      <c r="D1072" s="80" t="s">
        <v>509</v>
      </c>
      <c r="E1072" s="80" t="s">
        <v>70</v>
      </c>
      <c r="F1072" s="80"/>
      <c r="G1072" s="80" t="s">
        <v>965</v>
      </c>
      <c r="H1072" s="80"/>
      <c r="I1072" s="80">
        <v>36</v>
      </c>
      <c r="J1072" s="77" t="e">
        <v>#N/A</v>
      </c>
      <c r="K1072" s="80"/>
      <c r="L1072" s="80">
        <v>20</v>
      </c>
      <c r="M1072" s="80"/>
      <c r="N1072" s="80"/>
      <c r="O1072" s="80" t="s">
        <v>218</v>
      </c>
      <c r="P1072" s="80"/>
      <c r="Q1072" s="80">
        <v>0</v>
      </c>
      <c r="R1072" s="80">
        <v>0</v>
      </c>
      <c r="S1072" s="80"/>
      <c r="T1072" s="80"/>
      <c r="U1072" s="80"/>
      <c r="V1072" s="80" t="s">
        <v>76</v>
      </c>
      <c r="W1072" s="80" t="s">
        <v>1123</v>
      </c>
      <c r="X1072" s="80">
        <v>0</v>
      </c>
      <c r="Y1072" s="80" t="s">
        <v>1116</v>
      </c>
      <c r="Z1072" s="80"/>
      <c r="AA1072" s="80"/>
      <c r="AB1072" s="80"/>
      <c r="AC1072" s="80"/>
      <c r="AD1072" s="80"/>
      <c r="AE1072" s="80"/>
      <c r="AF1072" s="108"/>
    </row>
    <row r="1073" spans="1:32" hidden="1" x14ac:dyDescent="0.25">
      <c r="A1073" s="99" t="s">
        <v>1440</v>
      </c>
      <c r="B1073" s="80" t="s">
        <v>508</v>
      </c>
      <c r="C1073" s="80" t="s">
        <v>73</v>
      </c>
      <c r="D1073" s="80" t="s">
        <v>509</v>
      </c>
      <c r="E1073" s="80" t="s">
        <v>70</v>
      </c>
      <c r="F1073" s="80"/>
      <c r="G1073" s="80" t="s">
        <v>1442</v>
      </c>
      <c r="H1073" s="80"/>
      <c r="I1073" s="80">
        <v>36</v>
      </c>
      <c r="J1073" s="77" t="e">
        <v>#N/A</v>
      </c>
      <c r="K1073" s="80"/>
      <c r="L1073" s="80"/>
      <c r="M1073" s="80"/>
      <c r="N1073" s="80"/>
      <c r="O1073" s="80"/>
      <c r="P1073" s="80"/>
      <c r="Q1073" s="80">
        <v>0</v>
      </c>
      <c r="R1073" s="80">
        <v>0</v>
      </c>
      <c r="S1073" s="80"/>
      <c r="T1073" s="80"/>
      <c r="U1073" s="80"/>
      <c r="V1073" s="80"/>
      <c r="W1073" s="80"/>
      <c r="X1073" s="80">
        <v>0</v>
      </c>
      <c r="Y1073" s="80" t="s">
        <v>1116</v>
      </c>
      <c r="Z1073" s="80"/>
      <c r="AA1073" s="80"/>
      <c r="AB1073" s="80"/>
      <c r="AC1073" s="80"/>
      <c r="AD1073" s="80"/>
      <c r="AE1073" s="80"/>
      <c r="AF1073" s="108"/>
    </row>
    <row r="1074" spans="1:32" hidden="1" x14ac:dyDescent="0.25">
      <c r="A1074" s="99" t="s">
        <v>1440</v>
      </c>
      <c r="B1074" s="80" t="s">
        <v>508</v>
      </c>
      <c r="C1074" s="80" t="s">
        <v>73</v>
      </c>
      <c r="D1074" s="80" t="s">
        <v>509</v>
      </c>
      <c r="E1074" s="80" t="s">
        <v>76</v>
      </c>
      <c r="F1074" s="80"/>
      <c r="G1074" s="80" t="s">
        <v>1443</v>
      </c>
      <c r="H1074" s="80"/>
      <c r="I1074" s="80">
        <v>36</v>
      </c>
      <c r="J1074" s="77">
        <v>4</v>
      </c>
      <c r="K1074" s="80">
        <v>50</v>
      </c>
      <c r="L1074" s="80">
        <v>20</v>
      </c>
      <c r="M1074" s="80"/>
      <c r="N1074" s="80"/>
      <c r="O1074" s="80" t="s">
        <v>218</v>
      </c>
      <c r="P1074" s="80"/>
      <c r="Q1074" s="80">
        <v>0</v>
      </c>
      <c r="R1074" s="80">
        <v>0</v>
      </c>
      <c r="S1074" s="80"/>
      <c r="T1074" s="80"/>
      <c r="U1074" s="80"/>
      <c r="V1074" s="80" t="s">
        <v>76</v>
      </c>
      <c r="W1074" s="80" t="s">
        <v>1123</v>
      </c>
      <c r="X1074" s="80">
        <v>2</v>
      </c>
      <c r="Y1074" s="80" t="s">
        <v>1116</v>
      </c>
      <c r="Z1074" s="80"/>
      <c r="AA1074" s="80"/>
      <c r="AB1074" s="80"/>
      <c r="AC1074" s="80"/>
      <c r="AD1074" s="80"/>
      <c r="AE1074" s="80"/>
      <c r="AF1074" s="108"/>
    </row>
    <row r="1075" spans="1:32" hidden="1" x14ac:dyDescent="0.25">
      <c r="A1075" s="99" t="s">
        <v>1440</v>
      </c>
      <c r="B1075" s="80" t="s">
        <v>508</v>
      </c>
      <c r="C1075" s="80" t="s">
        <v>73</v>
      </c>
      <c r="D1075" s="80" t="s">
        <v>509</v>
      </c>
      <c r="E1075" s="80" t="s">
        <v>81</v>
      </c>
      <c r="F1075" s="80"/>
      <c r="G1075" s="80" t="s">
        <v>510</v>
      </c>
      <c r="H1075" s="80"/>
      <c r="I1075" s="80">
        <v>36</v>
      </c>
      <c r="J1075" s="77">
        <v>4</v>
      </c>
      <c r="K1075" s="80">
        <v>25</v>
      </c>
      <c r="L1075" s="80">
        <v>20</v>
      </c>
      <c r="M1075" s="80"/>
      <c r="N1075" s="80">
        <v>1</v>
      </c>
      <c r="O1075" s="80" t="s">
        <v>218</v>
      </c>
      <c r="P1075" s="80" t="s">
        <v>1240</v>
      </c>
      <c r="Q1075" s="80">
        <v>1</v>
      </c>
      <c r="R1075" s="80">
        <v>0</v>
      </c>
      <c r="S1075" s="80"/>
      <c r="T1075" s="80"/>
      <c r="U1075" s="80"/>
      <c r="V1075" s="80" t="s">
        <v>76</v>
      </c>
      <c r="W1075" s="80" t="s">
        <v>1123</v>
      </c>
      <c r="X1075" s="80">
        <v>1</v>
      </c>
      <c r="Y1075" s="80" t="s">
        <v>1116</v>
      </c>
      <c r="Z1075" s="80" t="s">
        <v>1136</v>
      </c>
      <c r="AA1075" s="80" t="s">
        <v>1126</v>
      </c>
      <c r="AB1075" s="80" t="s">
        <v>1127</v>
      </c>
      <c r="AC1075" s="80" t="s">
        <v>1128</v>
      </c>
      <c r="AD1075" s="80">
        <v>4</v>
      </c>
      <c r="AE1075" s="80" t="s">
        <v>1182</v>
      </c>
      <c r="AF1075" s="108"/>
    </row>
    <row r="1076" spans="1:32" hidden="1" x14ac:dyDescent="0.25">
      <c r="A1076" s="99" t="s">
        <v>1440</v>
      </c>
      <c r="B1076" s="80" t="s">
        <v>508</v>
      </c>
      <c r="C1076" s="80" t="s">
        <v>73</v>
      </c>
      <c r="D1076" s="80" t="s">
        <v>509</v>
      </c>
      <c r="E1076" s="80" t="s">
        <v>82</v>
      </c>
      <c r="F1076" s="80"/>
      <c r="G1076" s="80" t="s">
        <v>1430</v>
      </c>
      <c r="H1076" s="80"/>
      <c r="I1076" s="80">
        <v>36</v>
      </c>
      <c r="J1076" s="77">
        <v>4</v>
      </c>
      <c r="K1076" s="80">
        <v>20</v>
      </c>
      <c r="L1076" s="80">
        <v>20</v>
      </c>
      <c r="M1076" s="80"/>
      <c r="N1076" s="80"/>
      <c r="O1076" s="80" t="s">
        <v>218</v>
      </c>
      <c r="P1076" s="80"/>
      <c r="Q1076" s="80">
        <v>0</v>
      </c>
      <c r="R1076" s="80">
        <v>0</v>
      </c>
      <c r="S1076" s="80"/>
      <c r="T1076" s="80"/>
      <c r="U1076" s="80"/>
      <c r="V1076" s="80" t="s">
        <v>76</v>
      </c>
      <c r="W1076" s="80" t="s">
        <v>1123</v>
      </c>
      <c r="X1076" s="80">
        <v>0.75</v>
      </c>
      <c r="Y1076" s="80" t="s">
        <v>1116</v>
      </c>
      <c r="Z1076" s="80"/>
      <c r="AA1076" s="80"/>
      <c r="AB1076" s="80"/>
      <c r="AC1076" s="80"/>
      <c r="AD1076" s="80"/>
      <c r="AE1076" s="80"/>
      <c r="AF1076" s="108"/>
    </row>
    <row r="1077" spans="1:32" hidden="1" x14ac:dyDescent="0.25">
      <c r="A1077" s="99" t="s">
        <v>1440</v>
      </c>
      <c r="B1077" s="80" t="s">
        <v>508</v>
      </c>
      <c r="C1077" s="80" t="s">
        <v>73</v>
      </c>
      <c r="D1077" s="80" t="s">
        <v>509</v>
      </c>
      <c r="E1077" s="80" t="s">
        <v>112</v>
      </c>
      <c r="F1077" s="80"/>
      <c r="G1077" s="80" t="s">
        <v>511</v>
      </c>
      <c r="H1077" s="80"/>
      <c r="I1077" s="80">
        <v>36</v>
      </c>
      <c r="J1077" s="77">
        <v>8</v>
      </c>
      <c r="K1077" s="80">
        <v>200</v>
      </c>
      <c r="L1077" s="80">
        <v>20</v>
      </c>
      <c r="M1077" s="80"/>
      <c r="N1077" s="80">
        <v>1</v>
      </c>
      <c r="O1077" s="80" t="s">
        <v>218</v>
      </c>
      <c r="P1077" s="80" t="s">
        <v>1240</v>
      </c>
      <c r="Q1077" s="80">
        <v>1</v>
      </c>
      <c r="R1077" s="80">
        <v>0</v>
      </c>
      <c r="S1077" s="80"/>
      <c r="T1077" s="80"/>
      <c r="U1077" s="80"/>
      <c r="V1077" s="80"/>
      <c r="W1077" s="80" t="s">
        <v>1123</v>
      </c>
      <c r="X1077" s="80">
        <v>8</v>
      </c>
      <c r="Y1077" s="80" t="s">
        <v>1116</v>
      </c>
      <c r="Z1077" s="80" t="s">
        <v>1136</v>
      </c>
      <c r="AA1077" s="80" t="s">
        <v>1126</v>
      </c>
      <c r="AB1077" s="80" t="s">
        <v>1127</v>
      </c>
      <c r="AC1077" s="80" t="s">
        <v>1128</v>
      </c>
      <c r="AD1077" s="80">
        <v>8</v>
      </c>
      <c r="AE1077" s="80" t="s">
        <v>1137</v>
      </c>
      <c r="AF1077" s="108"/>
    </row>
    <row r="1078" spans="1:32" hidden="1" x14ac:dyDescent="0.25">
      <c r="A1078" s="99" t="s">
        <v>1440</v>
      </c>
      <c r="B1078" s="80" t="s">
        <v>508</v>
      </c>
      <c r="C1078" s="80" t="s">
        <v>73</v>
      </c>
      <c r="D1078" s="80" t="s">
        <v>509</v>
      </c>
      <c r="E1078" s="80" t="s">
        <v>112</v>
      </c>
      <c r="F1078" s="80"/>
      <c r="G1078" s="80" t="s">
        <v>512</v>
      </c>
      <c r="H1078" s="80"/>
      <c r="I1078" s="80">
        <v>36</v>
      </c>
      <c r="J1078" s="77" t="e">
        <v>#N/A</v>
      </c>
      <c r="K1078" s="80"/>
      <c r="L1078" s="80"/>
      <c r="M1078" s="80"/>
      <c r="N1078" s="80">
        <v>1</v>
      </c>
      <c r="O1078" s="80"/>
      <c r="P1078" s="80" t="s">
        <v>1240</v>
      </c>
      <c r="Q1078" s="80">
        <v>1</v>
      </c>
      <c r="R1078" s="80">
        <v>0</v>
      </c>
      <c r="S1078" s="80"/>
      <c r="T1078" s="80"/>
      <c r="U1078" s="80"/>
      <c r="V1078" s="80"/>
      <c r="W1078" s="80"/>
      <c r="X1078" s="80">
        <v>0</v>
      </c>
      <c r="Y1078" s="80" t="s">
        <v>1116</v>
      </c>
      <c r="Z1078" s="80"/>
      <c r="AA1078" s="80"/>
      <c r="AB1078" s="80"/>
      <c r="AC1078" s="80"/>
      <c r="AD1078" s="80"/>
      <c r="AE1078" s="80"/>
      <c r="AF1078" s="108"/>
    </row>
    <row r="1079" spans="1:32" hidden="1" x14ac:dyDescent="0.25">
      <c r="A1079" s="99" t="s">
        <v>1440</v>
      </c>
      <c r="B1079" s="80" t="s">
        <v>508</v>
      </c>
      <c r="C1079" s="80" t="s">
        <v>73</v>
      </c>
      <c r="D1079" s="80" t="s">
        <v>509</v>
      </c>
      <c r="E1079" s="80" t="s">
        <v>105</v>
      </c>
      <c r="F1079" s="80"/>
      <c r="G1079" s="80" t="s">
        <v>511</v>
      </c>
      <c r="H1079" s="80"/>
      <c r="I1079" s="80">
        <v>36</v>
      </c>
      <c r="J1079" s="77">
        <v>4</v>
      </c>
      <c r="K1079" s="80">
        <v>25</v>
      </c>
      <c r="L1079" s="80">
        <v>20</v>
      </c>
      <c r="M1079" s="80"/>
      <c r="N1079" s="80"/>
      <c r="O1079" s="80" t="s">
        <v>218</v>
      </c>
      <c r="P1079" s="80"/>
      <c r="Q1079" s="80">
        <v>0</v>
      </c>
      <c r="R1079" s="80">
        <v>0</v>
      </c>
      <c r="S1079" s="80"/>
      <c r="T1079" s="80"/>
      <c r="U1079" s="80"/>
      <c r="V1079" s="80"/>
      <c r="W1079" s="80" t="s">
        <v>1123</v>
      </c>
      <c r="X1079" s="80">
        <v>1</v>
      </c>
      <c r="Y1079" s="80" t="s">
        <v>1116</v>
      </c>
      <c r="Z1079" s="80"/>
      <c r="AA1079" s="80"/>
      <c r="AB1079" s="80"/>
      <c r="AC1079" s="80"/>
      <c r="AD1079" s="80"/>
      <c r="AE1079" s="80"/>
      <c r="AF1079" s="108"/>
    </row>
    <row r="1080" spans="1:32" hidden="1" x14ac:dyDescent="0.25">
      <c r="A1080" s="99" t="s">
        <v>1440</v>
      </c>
      <c r="B1080" s="80" t="s">
        <v>508</v>
      </c>
      <c r="C1080" s="80" t="s">
        <v>73</v>
      </c>
      <c r="D1080" s="80" t="s">
        <v>509</v>
      </c>
      <c r="E1080" s="80" t="s">
        <v>106</v>
      </c>
      <c r="F1080" s="80"/>
      <c r="G1080" s="80" t="s">
        <v>1444</v>
      </c>
      <c r="H1080" s="80"/>
      <c r="I1080" s="80">
        <v>36</v>
      </c>
      <c r="J1080" s="77">
        <v>12</v>
      </c>
      <c r="K1080" s="80">
        <v>250</v>
      </c>
      <c r="L1080" s="80">
        <v>20</v>
      </c>
      <c r="M1080" s="80"/>
      <c r="N1080" s="80"/>
      <c r="O1080" s="80" t="s">
        <v>218</v>
      </c>
      <c r="P1080" s="80"/>
      <c r="Q1080" s="80">
        <v>0</v>
      </c>
      <c r="R1080" s="80">
        <v>0</v>
      </c>
      <c r="S1080" s="80"/>
      <c r="T1080" s="80"/>
      <c r="U1080" s="80" t="s">
        <v>70</v>
      </c>
      <c r="V1080" s="80"/>
      <c r="W1080" s="80" t="s">
        <v>1123</v>
      </c>
      <c r="X1080" s="80">
        <v>10</v>
      </c>
      <c r="Y1080" s="80" t="s">
        <v>1116</v>
      </c>
      <c r="Z1080" s="80"/>
      <c r="AA1080" s="80"/>
      <c r="AB1080" s="80"/>
      <c r="AC1080" s="80"/>
      <c r="AD1080" s="80"/>
      <c r="AE1080" s="80"/>
      <c r="AF1080" s="108"/>
    </row>
    <row r="1081" spans="1:32" hidden="1" x14ac:dyDescent="0.25">
      <c r="A1081" s="99" t="s">
        <v>1440</v>
      </c>
      <c r="B1081" s="80" t="s">
        <v>508</v>
      </c>
      <c r="C1081" s="80" t="s">
        <v>73</v>
      </c>
      <c r="D1081" s="80" t="s">
        <v>509</v>
      </c>
      <c r="E1081" s="80" t="s">
        <v>107</v>
      </c>
      <c r="F1081" s="80"/>
      <c r="G1081" s="80" t="s">
        <v>1380</v>
      </c>
      <c r="H1081" s="80"/>
      <c r="I1081" s="80">
        <v>36</v>
      </c>
      <c r="J1081" s="77">
        <v>4</v>
      </c>
      <c r="K1081" s="80">
        <v>25</v>
      </c>
      <c r="L1081" s="80">
        <v>20</v>
      </c>
      <c r="M1081" s="80"/>
      <c r="N1081" s="80"/>
      <c r="O1081" s="80" t="s">
        <v>129</v>
      </c>
      <c r="P1081" s="80"/>
      <c r="Q1081" s="80">
        <v>0</v>
      </c>
      <c r="R1081" s="80">
        <v>0</v>
      </c>
      <c r="S1081" s="80"/>
      <c r="T1081" s="80"/>
      <c r="U1081" s="80"/>
      <c r="V1081" s="80" t="s">
        <v>76</v>
      </c>
      <c r="W1081" s="80" t="s">
        <v>1123</v>
      </c>
      <c r="X1081" s="80">
        <v>1</v>
      </c>
      <c r="Y1081" s="80" t="s">
        <v>1116</v>
      </c>
      <c r="Z1081" s="80"/>
      <c r="AA1081" s="80"/>
      <c r="AB1081" s="80"/>
      <c r="AC1081" s="80"/>
      <c r="AD1081" s="80"/>
      <c r="AE1081" s="80"/>
      <c r="AF1081" s="108"/>
    </row>
    <row r="1082" spans="1:32" hidden="1" x14ac:dyDescent="0.25">
      <c r="A1082" s="99" t="s">
        <v>1440</v>
      </c>
      <c r="B1082" s="80" t="s">
        <v>508</v>
      </c>
      <c r="C1082" s="80" t="s">
        <v>73</v>
      </c>
      <c r="D1082" s="80" t="s">
        <v>513</v>
      </c>
      <c r="E1082" s="80" t="s">
        <v>73</v>
      </c>
      <c r="F1082" s="80" t="s">
        <v>1441</v>
      </c>
      <c r="G1082" s="80" t="s">
        <v>324</v>
      </c>
      <c r="H1082" s="80"/>
      <c r="I1082" s="80">
        <v>36</v>
      </c>
      <c r="J1082" s="77">
        <v>12</v>
      </c>
      <c r="K1082" s="80">
        <v>250</v>
      </c>
      <c r="L1082" s="80">
        <v>20</v>
      </c>
      <c r="M1082" s="80"/>
      <c r="N1082" s="80"/>
      <c r="O1082" s="80" t="s">
        <v>218</v>
      </c>
      <c r="P1082" s="80"/>
      <c r="Q1082" s="80">
        <v>0</v>
      </c>
      <c r="R1082" s="80">
        <v>1</v>
      </c>
      <c r="S1082" s="80" t="s">
        <v>1123</v>
      </c>
      <c r="T1082" s="80">
        <v>1</v>
      </c>
      <c r="U1082" s="80"/>
      <c r="V1082" s="80" t="s">
        <v>76</v>
      </c>
      <c r="W1082" s="80" t="s">
        <v>1123</v>
      </c>
      <c r="X1082" s="80">
        <v>10</v>
      </c>
      <c r="Y1082" s="80" t="s">
        <v>1116</v>
      </c>
      <c r="Z1082" s="80"/>
      <c r="AA1082" s="80"/>
      <c r="AB1082" s="80"/>
      <c r="AC1082" s="80"/>
      <c r="AD1082" s="80"/>
      <c r="AE1082" s="80"/>
      <c r="AF1082" s="108"/>
    </row>
    <row r="1083" spans="1:32" hidden="1" x14ac:dyDescent="0.25">
      <c r="A1083" s="99" t="s">
        <v>1440</v>
      </c>
      <c r="B1083" s="80" t="s">
        <v>508</v>
      </c>
      <c r="C1083" s="80" t="s">
        <v>73</v>
      </c>
      <c r="D1083" s="80" t="s">
        <v>513</v>
      </c>
      <c r="E1083" s="80" t="s">
        <v>83</v>
      </c>
      <c r="F1083" s="80"/>
      <c r="G1083" s="80" t="s">
        <v>514</v>
      </c>
      <c r="H1083" s="80"/>
      <c r="I1083" s="80">
        <v>36</v>
      </c>
      <c r="J1083" s="77" t="e">
        <v>#N/A</v>
      </c>
      <c r="K1083" s="80"/>
      <c r="L1083" s="80">
        <v>20</v>
      </c>
      <c r="M1083" s="80"/>
      <c r="N1083" s="80"/>
      <c r="O1083" s="80" t="s">
        <v>218</v>
      </c>
      <c r="P1083" s="80"/>
      <c r="Q1083" s="80">
        <v>0</v>
      </c>
      <c r="R1083" s="80">
        <v>0</v>
      </c>
      <c r="S1083" s="80"/>
      <c r="T1083" s="80"/>
      <c r="U1083" s="80"/>
      <c r="V1083" s="80" t="s">
        <v>76</v>
      </c>
      <c r="W1083" s="80" t="s">
        <v>1123</v>
      </c>
      <c r="X1083" s="80">
        <v>0</v>
      </c>
      <c r="Y1083" s="80" t="s">
        <v>1116</v>
      </c>
      <c r="Z1083" s="80"/>
      <c r="AA1083" s="80"/>
      <c r="AB1083" s="80"/>
      <c r="AC1083" s="80"/>
      <c r="AD1083" s="80"/>
      <c r="AE1083" s="80"/>
      <c r="AF1083" s="108"/>
    </row>
    <row r="1084" spans="1:32" hidden="1" x14ac:dyDescent="0.25">
      <c r="A1084" s="99" t="s">
        <v>1440</v>
      </c>
      <c r="B1084" s="80" t="s">
        <v>508</v>
      </c>
      <c r="C1084" s="80" t="s">
        <v>73</v>
      </c>
      <c r="D1084" s="80" t="s">
        <v>513</v>
      </c>
      <c r="E1084" s="80" t="s">
        <v>75</v>
      </c>
      <c r="F1084" s="80" t="s">
        <v>1246</v>
      </c>
      <c r="G1084" s="80" t="s">
        <v>250</v>
      </c>
      <c r="H1084" s="80"/>
      <c r="I1084" s="80">
        <v>36</v>
      </c>
      <c r="J1084" s="77">
        <v>12</v>
      </c>
      <c r="K1084" s="80">
        <v>250</v>
      </c>
      <c r="L1084" s="80">
        <v>20</v>
      </c>
      <c r="M1084" s="80"/>
      <c r="N1084" s="80"/>
      <c r="O1084" s="80" t="s">
        <v>218</v>
      </c>
      <c r="P1084" s="80"/>
      <c r="Q1084" s="80">
        <v>0</v>
      </c>
      <c r="R1084" s="80">
        <v>0</v>
      </c>
      <c r="S1084" s="80"/>
      <c r="T1084" s="80"/>
      <c r="U1084" s="80"/>
      <c r="V1084" s="80"/>
      <c r="W1084" s="80" t="s">
        <v>1123</v>
      </c>
      <c r="X1084" s="80">
        <v>10</v>
      </c>
      <c r="Y1084" s="80" t="s">
        <v>1116</v>
      </c>
      <c r="Z1084" s="80"/>
      <c r="AA1084" s="80"/>
      <c r="AB1084" s="80"/>
      <c r="AC1084" s="80"/>
      <c r="AD1084" s="80"/>
      <c r="AE1084" s="80"/>
      <c r="AF1084" s="108"/>
    </row>
    <row r="1085" spans="1:32" hidden="1" x14ac:dyDescent="0.25">
      <c r="A1085" s="99" t="s">
        <v>1440</v>
      </c>
      <c r="B1085" s="80" t="s">
        <v>508</v>
      </c>
      <c r="C1085" s="80" t="s">
        <v>73</v>
      </c>
      <c r="D1085" s="80" t="s">
        <v>513</v>
      </c>
      <c r="E1085" s="80" t="s">
        <v>70</v>
      </c>
      <c r="F1085" s="80"/>
      <c r="G1085" s="80" t="s">
        <v>514</v>
      </c>
      <c r="H1085" s="80"/>
      <c r="I1085" s="80">
        <v>36</v>
      </c>
      <c r="J1085" s="77" t="e">
        <v>#N/A</v>
      </c>
      <c r="K1085" s="80"/>
      <c r="L1085" s="80">
        <v>20</v>
      </c>
      <c r="M1085" s="80"/>
      <c r="N1085" s="80"/>
      <c r="O1085" s="80" t="s">
        <v>218</v>
      </c>
      <c r="P1085" s="80"/>
      <c r="Q1085" s="80">
        <v>0</v>
      </c>
      <c r="R1085" s="80">
        <v>1</v>
      </c>
      <c r="S1085" s="80" t="s">
        <v>1123</v>
      </c>
      <c r="T1085" s="80">
        <v>1</v>
      </c>
      <c r="U1085" s="80"/>
      <c r="V1085" s="80" t="s">
        <v>76</v>
      </c>
      <c r="W1085" s="80" t="s">
        <v>1123</v>
      </c>
      <c r="X1085" s="80">
        <v>0</v>
      </c>
      <c r="Y1085" s="80" t="s">
        <v>1116</v>
      </c>
      <c r="Z1085" s="80"/>
      <c r="AA1085" s="80"/>
      <c r="AB1085" s="80"/>
      <c r="AC1085" s="80"/>
      <c r="AD1085" s="80"/>
      <c r="AE1085" s="80"/>
      <c r="AF1085" s="108"/>
    </row>
    <row r="1086" spans="1:32" hidden="1" x14ac:dyDescent="0.25">
      <c r="A1086" s="99" t="s">
        <v>1440</v>
      </c>
      <c r="B1086" s="80" t="s">
        <v>508</v>
      </c>
      <c r="C1086" s="80" t="s">
        <v>73</v>
      </c>
      <c r="D1086" s="80" t="s">
        <v>513</v>
      </c>
      <c r="E1086" s="80" t="s">
        <v>76</v>
      </c>
      <c r="F1086" s="80"/>
      <c r="G1086" s="80" t="s">
        <v>515</v>
      </c>
      <c r="H1086" s="80"/>
      <c r="I1086" s="80">
        <v>36</v>
      </c>
      <c r="J1086" s="77">
        <v>4</v>
      </c>
      <c r="K1086" s="80">
        <v>50</v>
      </c>
      <c r="L1086" s="80">
        <v>20</v>
      </c>
      <c r="M1086" s="80"/>
      <c r="N1086" s="80"/>
      <c r="O1086" s="80" t="s">
        <v>218</v>
      </c>
      <c r="P1086" s="80"/>
      <c r="Q1086" s="80">
        <v>0</v>
      </c>
      <c r="R1086" s="80">
        <v>1</v>
      </c>
      <c r="S1086" s="80" t="s">
        <v>1123</v>
      </c>
      <c r="T1086" s="80">
        <v>1</v>
      </c>
      <c r="U1086" s="80"/>
      <c r="V1086" s="80" t="s">
        <v>76</v>
      </c>
      <c r="W1086" s="80" t="s">
        <v>1123</v>
      </c>
      <c r="X1086" s="80">
        <v>2</v>
      </c>
      <c r="Y1086" s="80" t="s">
        <v>1116</v>
      </c>
      <c r="Z1086" s="80"/>
      <c r="AA1086" s="80"/>
      <c r="AB1086" s="80"/>
      <c r="AC1086" s="80"/>
      <c r="AD1086" s="80"/>
      <c r="AE1086" s="80"/>
      <c r="AF1086" s="108"/>
    </row>
    <row r="1087" spans="1:32" hidden="1" x14ac:dyDescent="0.25">
      <c r="A1087" s="99" t="s">
        <v>1440</v>
      </c>
      <c r="B1087" s="80" t="s">
        <v>508</v>
      </c>
      <c r="C1087" s="80" t="s">
        <v>73</v>
      </c>
      <c r="D1087" s="80" t="s">
        <v>513</v>
      </c>
      <c r="E1087" s="80" t="s">
        <v>81</v>
      </c>
      <c r="F1087" s="80"/>
      <c r="G1087" s="80" t="s">
        <v>484</v>
      </c>
      <c r="H1087" s="80"/>
      <c r="I1087" s="80">
        <v>36</v>
      </c>
      <c r="J1087" s="77">
        <v>4</v>
      </c>
      <c r="K1087" s="80">
        <v>25</v>
      </c>
      <c r="L1087" s="80">
        <v>20</v>
      </c>
      <c r="M1087" s="80"/>
      <c r="N1087" s="80"/>
      <c r="O1087" s="80" t="s">
        <v>218</v>
      </c>
      <c r="P1087" s="80"/>
      <c r="Q1087" s="80">
        <v>0</v>
      </c>
      <c r="R1087" s="80">
        <v>1</v>
      </c>
      <c r="S1087" s="80" t="s">
        <v>1123</v>
      </c>
      <c r="T1087" s="80">
        <v>1</v>
      </c>
      <c r="U1087" s="80"/>
      <c r="V1087" s="80" t="s">
        <v>76</v>
      </c>
      <c r="W1087" s="80" t="s">
        <v>1123</v>
      </c>
      <c r="X1087" s="80">
        <v>1</v>
      </c>
      <c r="Y1087" s="80" t="s">
        <v>1116</v>
      </c>
      <c r="Z1087" s="80"/>
      <c r="AA1087" s="80"/>
      <c r="AB1087" s="80"/>
      <c r="AC1087" s="80"/>
      <c r="AD1087" s="80"/>
      <c r="AE1087" s="80"/>
      <c r="AF1087" s="108"/>
    </row>
    <row r="1088" spans="1:32" hidden="1" x14ac:dyDescent="0.25">
      <c r="A1088" s="99" t="s">
        <v>1440</v>
      </c>
      <c r="B1088" s="80" t="s">
        <v>508</v>
      </c>
      <c r="C1088" s="80" t="s">
        <v>73</v>
      </c>
      <c r="D1088" s="80" t="s">
        <v>513</v>
      </c>
      <c r="E1088" s="80" t="s">
        <v>82</v>
      </c>
      <c r="F1088" s="80"/>
      <c r="G1088" s="80" t="s">
        <v>485</v>
      </c>
      <c r="H1088" s="80"/>
      <c r="I1088" s="80">
        <v>36</v>
      </c>
      <c r="J1088" s="77">
        <v>4</v>
      </c>
      <c r="K1088" s="80">
        <v>20</v>
      </c>
      <c r="L1088" s="80">
        <v>20</v>
      </c>
      <c r="M1088" s="80"/>
      <c r="N1088" s="80"/>
      <c r="O1088" s="80" t="s">
        <v>218</v>
      </c>
      <c r="P1088" s="80"/>
      <c r="Q1088" s="80">
        <v>0</v>
      </c>
      <c r="R1088" s="80">
        <v>1</v>
      </c>
      <c r="S1088" s="80" t="s">
        <v>1123</v>
      </c>
      <c r="T1088" s="80">
        <v>1</v>
      </c>
      <c r="U1088" s="80"/>
      <c r="V1088" s="80" t="s">
        <v>76</v>
      </c>
      <c r="W1088" s="80" t="s">
        <v>1123</v>
      </c>
      <c r="X1088" s="80">
        <v>0.75</v>
      </c>
      <c r="Y1088" s="80" t="s">
        <v>1116</v>
      </c>
      <c r="Z1088" s="80"/>
      <c r="AA1088" s="80"/>
      <c r="AB1088" s="80"/>
      <c r="AC1088" s="80"/>
      <c r="AD1088" s="80"/>
      <c r="AE1088" s="80"/>
      <c r="AF1088" s="108"/>
    </row>
    <row r="1089" spans="1:32" hidden="1" x14ac:dyDescent="0.25">
      <c r="A1089" s="99" t="s">
        <v>1440</v>
      </c>
      <c r="B1089" s="80" t="s">
        <v>508</v>
      </c>
      <c r="C1089" s="80" t="s">
        <v>73</v>
      </c>
      <c r="D1089" s="80" t="s">
        <v>513</v>
      </c>
      <c r="E1089" s="80" t="s">
        <v>112</v>
      </c>
      <c r="F1089" s="80"/>
      <c r="G1089" s="80" t="s">
        <v>516</v>
      </c>
      <c r="H1089" s="80"/>
      <c r="I1089" s="80">
        <v>36</v>
      </c>
      <c r="J1089" s="77">
        <v>8</v>
      </c>
      <c r="K1089" s="80">
        <v>200</v>
      </c>
      <c r="L1089" s="80">
        <v>20</v>
      </c>
      <c r="M1089" s="80"/>
      <c r="N1089" s="80"/>
      <c r="O1089" s="80" t="s">
        <v>218</v>
      </c>
      <c r="P1089" s="80"/>
      <c r="Q1089" s="80">
        <v>0</v>
      </c>
      <c r="R1089" s="80">
        <v>1</v>
      </c>
      <c r="S1089" s="80" t="s">
        <v>1123</v>
      </c>
      <c r="T1089" s="80">
        <v>1</v>
      </c>
      <c r="U1089" s="80"/>
      <c r="V1089" s="80"/>
      <c r="W1089" s="80" t="s">
        <v>1123</v>
      </c>
      <c r="X1089" s="80">
        <v>8</v>
      </c>
      <c r="Y1089" s="80" t="s">
        <v>1116</v>
      </c>
      <c r="Z1089" s="80"/>
      <c r="AA1089" s="80"/>
      <c r="AB1089" s="80"/>
      <c r="AC1089" s="80"/>
      <c r="AD1089" s="80"/>
      <c r="AE1089" s="80"/>
      <c r="AF1089" s="108"/>
    </row>
    <row r="1090" spans="1:32" hidden="1" x14ac:dyDescent="0.25">
      <c r="A1090" s="99" t="s">
        <v>1440</v>
      </c>
      <c r="B1090" s="80" t="s">
        <v>508</v>
      </c>
      <c r="C1090" s="80" t="s">
        <v>73</v>
      </c>
      <c r="D1090" s="80" t="s">
        <v>513</v>
      </c>
      <c r="E1090" s="80" t="s">
        <v>112</v>
      </c>
      <c r="F1090" s="80"/>
      <c r="G1090" s="80" t="s">
        <v>1445</v>
      </c>
      <c r="H1090" s="80"/>
      <c r="I1090" s="80">
        <v>36</v>
      </c>
      <c r="J1090" s="77" t="e">
        <v>#N/A</v>
      </c>
      <c r="K1090" s="80"/>
      <c r="L1090" s="80"/>
      <c r="M1090" s="80"/>
      <c r="N1090" s="80"/>
      <c r="O1090" s="80"/>
      <c r="P1090" s="80"/>
      <c r="Q1090" s="80">
        <v>0</v>
      </c>
      <c r="R1090" s="80">
        <v>0</v>
      </c>
      <c r="S1090" s="80"/>
      <c r="T1090" s="80"/>
      <c r="U1090" s="80"/>
      <c r="V1090" s="80"/>
      <c r="W1090" s="80"/>
      <c r="X1090" s="80">
        <v>0</v>
      </c>
      <c r="Y1090" s="80" t="s">
        <v>1116</v>
      </c>
      <c r="Z1090" s="80"/>
      <c r="AA1090" s="80"/>
      <c r="AB1090" s="80"/>
      <c r="AC1090" s="80"/>
      <c r="AD1090" s="80"/>
      <c r="AE1090" s="80"/>
      <c r="AF1090" s="108"/>
    </row>
    <row r="1091" spans="1:32" hidden="1" x14ac:dyDescent="0.25">
      <c r="A1091" s="99" t="s">
        <v>1440</v>
      </c>
      <c r="B1091" s="80" t="s">
        <v>508</v>
      </c>
      <c r="C1091" s="80" t="s">
        <v>73</v>
      </c>
      <c r="D1091" s="80" t="s">
        <v>513</v>
      </c>
      <c r="E1091" s="80" t="s">
        <v>105</v>
      </c>
      <c r="F1091" s="80"/>
      <c r="G1091" s="80" t="s">
        <v>516</v>
      </c>
      <c r="H1091" s="80"/>
      <c r="I1091" s="80">
        <v>36</v>
      </c>
      <c r="J1091" s="77">
        <v>4</v>
      </c>
      <c r="K1091" s="80">
        <v>25</v>
      </c>
      <c r="L1091" s="80">
        <v>20</v>
      </c>
      <c r="M1091" s="80"/>
      <c r="N1091" s="80"/>
      <c r="O1091" s="80" t="s">
        <v>218</v>
      </c>
      <c r="P1091" s="80"/>
      <c r="Q1091" s="80">
        <v>0</v>
      </c>
      <c r="R1091" s="80">
        <v>1</v>
      </c>
      <c r="S1091" s="80" t="s">
        <v>1123</v>
      </c>
      <c r="T1091" s="80">
        <v>1</v>
      </c>
      <c r="U1091" s="80"/>
      <c r="V1091" s="80"/>
      <c r="W1091" s="80" t="s">
        <v>1123</v>
      </c>
      <c r="X1091" s="80">
        <v>1</v>
      </c>
      <c r="Y1091" s="80" t="s">
        <v>1116</v>
      </c>
      <c r="Z1091" s="80"/>
      <c r="AA1091" s="80"/>
      <c r="AB1091" s="80"/>
      <c r="AC1091" s="80"/>
      <c r="AD1091" s="80"/>
      <c r="AE1091" s="80"/>
      <c r="AF1091" s="108"/>
    </row>
    <row r="1092" spans="1:32" hidden="1" x14ac:dyDescent="0.25">
      <c r="A1092" s="99" t="s">
        <v>1440</v>
      </c>
      <c r="B1092" s="80" t="s">
        <v>508</v>
      </c>
      <c r="C1092" s="80" t="s">
        <v>73</v>
      </c>
      <c r="D1092" s="80" t="s">
        <v>513</v>
      </c>
      <c r="E1092" s="80" t="s">
        <v>106</v>
      </c>
      <c r="F1092" s="80"/>
      <c r="G1092" s="80" t="s">
        <v>517</v>
      </c>
      <c r="H1092" s="80"/>
      <c r="I1092" s="80">
        <v>36</v>
      </c>
      <c r="J1092" s="77">
        <v>12</v>
      </c>
      <c r="K1092" s="80">
        <v>250</v>
      </c>
      <c r="L1092" s="80">
        <v>20</v>
      </c>
      <c r="M1092" s="80"/>
      <c r="N1092" s="80"/>
      <c r="O1092" s="80" t="s">
        <v>218</v>
      </c>
      <c r="P1092" s="80"/>
      <c r="Q1092" s="80">
        <v>0</v>
      </c>
      <c r="R1092" s="80">
        <v>1</v>
      </c>
      <c r="S1092" s="80" t="s">
        <v>1123</v>
      </c>
      <c r="T1092" s="80">
        <v>1</v>
      </c>
      <c r="U1092" s="80" t="s">
        <v>115</v>
      </c>
      <c r="V1092" s="80"/>
      <c r="W1092" s="80" t="s">
        <v>1123</v>
      </c>
      <c r="X1092" s="80">
        <v>10</v>
      </c>
      <c r="Y1092" s="80" t="s">
        <v>1116</v>
      </c>
      <c r="Z1092" s="80"/>
      <c r="AA1092" s="80"/>
      <c r="AB1092" s="80"/>
      <c r="AC1092" s="80"/>
      <c r="AD1092" s="80"/>
      <c r="AE1092" s="80"/>
      <c r="AF1092" s="108"/>
    </row>
    <row r="1093" spans="1:32" ht="15.75" hidden="1" thickBot="1" x14ac:dyDescent="0.3">
      <c r="A1093" s="100" t="s">
        <v>1440</v>
      </c>
      <c r="B1093" s="81" t="s">
        <v>508</v>
      </c>
      <c r="C1093" s="81" t="s">
        <v>73</v>
      </c>
      <c r="D1093" s="81" t="s">
        <v>513</v>
      </c>
      <c r="E1093" s="81" t="s">
        <v>107</v>
      </c>
      <c r="F1093" s="81"/>
      <c r="G1093" s="81" t="s">
        <v>395</v>
      </c>
      <c r="H1093" s="81"/>
      <c r="I1093" s="81">
        <v>36</v>
      </c>
      <c r="J1093" s="77">
        <v>4</v>
      </c>
      <c r="K1093" s="81">
        <v>25</v>
      </c>
      <c r="L1093" s="81">
        <v>20</v>
      </c>
      <c r="M1093" s="81"/>
      <c r="N1093" s="81"/>
      <c r="O1093" s="81" t="s">
        <v>129</v>
      </c>
      <c r="P1093" s="81"/>
      <c r="Q1093" s="81">
        <v>0</v>
      </c>
      <c r="R1093" s="81">
        <v>1</v>
      </c>
      <c r="S1093" s="81" t="s">
        <v>1123</v>
      </c>
      <c r="T1093" s="81">
        <v>1</v>
      </c>
      <c r="U1093" s="81"/>
      <c r="V1093" s="81" t="s">
        <v>76</v>
      </c>
      <c r="W1093" s="81" t="s">
        <v>1123</v>
      </c>
      <c r="X1093" s="81">
        <v>1</v>
      </c>
      <c r="Y1093" s="81" t="s">
        <v>1116</v>
      </c>
      <c r="Z1093" s="81"/>
      <c r="AA1093" s="81"/>
      <c r="AB1093" s="81"/>
      <c r="AC1093" s="81"/>
      <c r="AD1093" s="81"/>
      <c r="AE1093" s="81"/>
      <c r="AF1093" s="109"/>
    </row>
    <row r="1094" spans="1:32" ht="30" hidden="1" x14ac:dyDescent="0.25">
      <c r="A1094" s="95" t="s">
        <v>1446</v>
      </c>
      <c r="B1094" s="76" t="s">
        <v>518</v>
      </c>
      <c r="C1094" s="76" t="s">
        <v>73</v>
      </c>
      <c r="D1094" s="76" t="s">
        <v>519</v>
      </c>
      <c r="E1094" s="76" t="s">
        <v>73</v>
      </c>
      <c r="F1094" s="76" t="s">
        <v>1441</v>
      </c>
      <c r="G1094" s="76" t="s">
        <v>1316</v>
      </c>
      <c r="H1094" s="76"/>
      <c r="I1094" s="76">
        <v>36</v>
      </c>
      <c r="J1094" s="77">
        <v>12</v>
      </c>
      <c r="K1094" s="76">
        <v>250</v>
      </c>
      <c r="L1094" s="76">
        <v>20</v>
      </c>
      <c r="M1094" s="76"/>
      <c r="N1094" s="76"/>
      <c r="O1094" s="76" t="s">
        <v>218</v>
      </c>
      <c r="P1094" s="76"/>
      <c r="Q1094" s="76">
        <v>0</v>
      </c>
      <c r="R1094" s="76">
        <v>0</v>
      </c>
      <c r="S1094" s="76"/>
      <c r="T1094" s="76"/>
      <c r="U1094" s="76"/>
      <c r="V1094" s="76" t="s">
        <v>76</v>
      </c>
      <c r="W1094" s="76" t="s">
        <v>1123</v>
      </c>
      <c r="X1094" s="76">
        <v>10</v>
      </c>
      <c r="Y1094" s="76" t="s">
        <v>1116</v>
      </c>
      <c r="Z1094" s="76"/>
      <c r="AA1094" s="76"/>
      <c r="AB1094" s="76"/>
      <c r="AC1094" s="76"/>
      <c r="AD1094" s="76"/>
      <c r="AE1094" s="76"/>
      <c r="AF1094" s="104"/>
    </row>
    <row r="1095" spans="1:32" ht="30" hidden="1" x14ac:dyDescent="0.25">
      <c r="A1095" s="96" t="s">
        <v>1446</v>
      </c>
      <c r="B1095" s="77" t="s">
        <v>518</v>
      </c>
      <c r="C1095" s="77" t="s">
        <v>73</v>
      </c>
      <c r="D1095" s="77" t="s">
        <v>519</v>
      </c>
      <c r="E1095" s="77" t="s">
        <v>83</v>
      </c>
      <c r="F1095" s="77"/>
      <c r="G1095" s="77" t="s">
        <v>965</v>
      </c>
      <c r="H1095" s="77"/>
      <c r="I1095" s="77">
        <v>36</v>
      </c>
      <c r="J1095" s="77" t="e">
        <v>#N/A</v>
      </c>
      <c r="K1095" s="77"/>
      <c r="L1095" s="77">
        <v>20</v>
      </c>
      <c r="M1095" s="77"/>
      <c r="N1095" s="77"/>
      <c r="O1095" s="77" t="s">
        <v>218</v>
      </c>
      <c r="P1095" s="77"/>
      <c r="Q1095" s="77">
        <v>0</v>
      </c>
      <c r="R1095" s="77">
        <v>0</v>
      </c>
      <c r="S1095" s="77"/>
      <c r="T1095" s="77"/>
      <c r="U1095" s="77"/>
      <c r="V1095" s="77" t="s">
        <v>76</v>
      </c>
      <c r="W1095" s="77" t="s">
        <v>1123</v>
      </c>
      <c r="X1095" s="77">
        <v>0</v>
      </c>
      <c r="Y1095" s="77" t="s">
        <v>1116</v>
      </c>
      <c r="Z1095" s="77"/>
      <c r="AA1095" s="77"/>
      <c r="AB1095" s="77"/>
      <c r="AC1095" s="77"/>
      <c r="AD1095" s="77"/>
      <c r="AE1095" s="77"/>
      <c r="AF1095" s="105"/>
    </row>
    <row r="1096" spans="1:32" ht="30" hidden="1" x14ac:dyDescent="0.25">
      <c r="A1096" s="96" t="s">
        <v>1446</v>
      </c>
      <c r="B1096" s="77" t="s">
        <v>518</v>
      </c>
      <c r="C1096" s="77" t="s">
        <v>73</v>
      </c>
      <c r="D1096" s="77" t="s">
        <v>519</v>
      </c>
      <c r="E1096" s="77" t="s">
        <v>75</v>
      </c>
      <c r="F1096" s="77" t="s">
        <v>1246</v>
      </c>
      <c r="G1096" s="77" t="s">
        <v>1216</v>
      </c>
      <c r="H1096" s="77"/>
      <c r="I1096" s="77">
        <v>36</v>
      </c>
      <c r="J1096" s="77">
        <v>12</v>
      </c>
      <c r="K1096" s="77">
        <v>250</v>
      </c>
      <c r="L1096" s="77">
        <v>20</v>
      </c>
      <c r="M1096" s="77"/>
      <c r="N1096" s="77"/>
      <c r="O1096" s="77" t="s">
        <v>218</v>
      </c>
      <c r="P1096" s="77"/>
      <c r="Q1096" s="77">
        <v>0</v>
      </c>
      <c r="R1096" s="77">
        <v>0</v>
      </c>
      <c r="S1096" s="77"/>
      <c r="T1096" s="77"/>
      <c r="U1096" s="77"/>
      <c r="V1096" s="77"/>
      <c r="W1096" s="77" t="s">
        <v>1123</v>
      </c>
      <c r="X1096" s="77">
        <v>10</v>
      </c>
      <c r="Y1096" s="77" t="s">
        <v>1116</v>
      </c>
      <c r="Z1096" s="77"/>
      <c r="AA1096" s="77"/>
      <c r="AB1096" s="77"/>
      <c r="AC1096" s="77"/>
      <c r="AD1096" s="77"/>
      <c r="AE1096" s="77"/>
      <c r="AF1096" s="105"/>
    </row>
    <row r="1097" spans="1:32" ht="30" hidden="1" x14ac:dyDescent="0.25">
      <c r="A1097" s="96" t="s">
        <v>1446</v>
      </c>
      <c r="B1097" s="77" t="s">
        <v>518</v>
      </c>
      <c r="C1097" s="77" t="s">
        <v>73</v>
      </c>
      <c r="D1097" s="77" t="s">
        <v>519</v>
      </c>
      <c r="E1097" s="77" t="s">
        <v>70</v>
      </c>
      <c r="F1097" s="77"/>
      <c r="G1097" s="77" t="s">
        <v>965</v>
      </c>
      <c r="H1097" s="77"/>
      <c r="I1097" s="77">
        <v>36</v>
      </c>
      <c r="J1097" s="77" t="e">
        <v>#N/A</v>
      </c>
      <c r="K1097" s="77"/>
      <c r="L1097" s="77">
        <v>20</v>
      </c>
      <c r="M1097" s="77"/>
      <c r="N1097" s="77"/>
      <c r="O1097" s="77" t="s">
        <v>218</v>
      </c>
      <c r="P1097" s="77"/>
      <c r="Q1097" s="77">
        <v>0</v>
      </c>
      <c r="R1097" s="77">
        <v>0</v>
      </c>
      <c r="S1097" s="77"/>
      <c r="T1097" s="77"/>
      <c r="U1097" s="77"/>
      <c r="V1097" s="77" t="s">
        <v>76</v>
      </c>
      <c r="W1097" s="77" t="s">
        <v>1123</v>
      </c>
      <c r="X1097" s="77">
        <v>0</v>
      </c>
      <c r="Y1097" s="77" t="s">
        <v>1116</v>
      </c>
      <c r="Z1097" s="77"/>
      <c r="AA1097" s="77"/>
      <c r="AB1097" s="77"/>
      <c r="AC1097" s="77"/>
      <c r="AD1097" s="77"/>
      <c r="AE1097" s="77"/>
      <c r="AF1097" s="105"/>
    </row>
    <row r="1098" spans="1:32" ht="30" hidden="1" x14ac:dyDescent="0.25">
      <c r="A1098" s="96" t="s">
        <v>1446</v>
      </c>
      <c r="B1098" s="77" t="s">
        <v>518</v>
      </c>
      <c r="C1098" s="77" t="s">
        <v>73</v>
      </c>
      <c r="D1098" s="77" t="s">
        <v>519</v>
      </c>
      <c r="E1098" s="77" t="s">
        <v>76</v>
      </c>
      <c r="F1098" s="77"/>
      <c r="G1098" s="77" t="s">
        <v>1443</v>
      </c>
      <c r="H1098" s="77"/>
      <c r="I1098" s="77">
        <v>36</v>
      </c>
      <c r="J1098" s="77">
        <v>4</v>
      </c>
      <c r="K1098" s="77">
        <v>50</v>
      </c>
      <c r="L1098" s="77">
        <v>20</v>
      </c>
      <c r="M1098" s="77"/>
      <c r="N1098" s="77"/>
      <c r="O1098" s="77" t="s">
        <v>218</v>
      </c>
      <c r="P1098" s="77"/>
      <c r="Q1098" s="77">
        <v>0</v>
      </c>
      <c r="R1098" s="77">
        <v>0</v>
      </c>
      <c r="S1098" s="77"/>
      <c r="T1098" s="77"/>
      <c r="U1098" s="77"/>
      <c r="V1098" s="77" t="s">
        <v>76</v>
      </c>
      <c r="W1098" s="77" t="s">
        <v>1123</v>
      </c>
      <c r="X1098" s="77">
        <v>2</v>
      </c>
      <c r="Y1098" s="77" t="s">
        <v>1116</v>
      </c>
      <c r="Z1098" s="77"/>
      <c r="AA1098" s="77"/>
      <c r="AB1098" s="77"/>
      <c r="AC1098" s="77"/>
      <c r="AD1098" s="77"/>
      <c r="AE1098" s="77"/>
      <c r="AF1098" s="105"/>
    </row>
    <row r="1099" spans="1:32" ht="30" hidden="1" x14ac:dyDescent="0.25">
      <c r="A1099" s="96" t="s">
        <v>1446</v>
      </c>
      <c r="B1099" s="77" t="s">
        <v>518</v>
      </c>
      <c r="C1099" s="77" t="s">
        <v>73</v>
      </c>
      <c r="D1099" s="77" t="s">
        <v>519</v>
      </c>
      <c r="E1099" s="77" t="s">
        <v>81</v>
      </c>
      <c r="F1099" s="77"/>
      <c r="G1099" s="77" t="s">
        <v>1447</v>
      </c>
      <c r="H1099" s="77"/>
      <c r="I1099" s="77">
        <v>36</v>
      </c>
      <c r="J1099" s="77">
        <v>4</v>
      </c>
      <c r="K1099" s="77">
        <v>20</v>
      </c>
      <c r="L1099" s="77">
        <v>20</v>
      </c>
      <c r="M1099" s="77"/>
      <c r="N1099" s="77"/>
      <c r="O1099" s="77" t="s">
        <v>218</v>
      </c>
      <c r="P1099" s="77"/>
      <c r="Q1099" s="77">
        <v>0</v>
      </c>
      <c r="R1099" s="77">
        <v>0</v>
      </c>
      <c r="S1099" s="77"/>
      <c r="T1099" s="77"/>
      <c r="U1099" s="77"/>
      <c r="V1099" s="77" t="s">
        <v>76</v>
      </c>
      <c r="W1099" s="77" t="s">
        <v>1123</v>
      </c>
      <c r="X1099" s="77">
        <v>0.75</v>
      </c>
      <c r="Y1099" s="77" t="s">
        <v>1116</v>
      </c>
      <c r="Z1099" s="77"/>
      <c r="AA1099" s="77"/>
      <c r="AB1099" s="77"/>
      <c r="AC1099" s="77"/>
      <c r="AD1099" s="77"/>
      <c r="AE1099" s="77"/>
      <c r="AF1099" s="105"/>
    </row>
    <row r="1100" spans="1:32" ht="30" hidden="1" x14ac:dyDescent="0.25">
      <c r="A1100" s="96" t="s">
        <v>1446</v>
      </c>
      <c r="B1100" s="77" t="s">
        <v>518</v>
      </c>
      <c r="C1100" s="77" t="s">
        <v>73</v>
      </c>
      <c r="D1100" s="77" t="s">
        <v>519</v>
      </c>
      <c r="E1100" s="77" t="s">
        <v>82</v>
      </c>
      <c r="F1100" s="77"/>
      <c r="G1100" s="77" t="s">
        <v>1430</v>
      </c>
      <c r="H1100" s="77"/>
      <c r="I1100" s="77">
        <v>36</v>
      </c>
      <c r="J1100" s="77">
        <v>4</v>
      </c>
      <c r="K1100" s="77">
        <v>25</v>
      </c>
      <c r="L1100" s="77">
        <v>20</v>
      </c>
      <c r="M1100" s="77"/>
      <c r="N1100" s="77"/>
      <c r="O1100" s="77" t="s">
        <v>218</v>
      </c>
      <c r="P1100" s="77"/>
      <c r="Q1100" s="77">
        <v>0</v>
      </c>
      <c r="R1100" s="77">
        <v>0</v>
      </c>
      <c r="S1100" s="77"/>
      <c r="T1100" s="77"/>
      <c r="U1100" s="77"/>
      <c r="V1100" s="77" t="s">
        <v>76</v>
      </c>
      <c r="W1100" s="77" t="s">
        <v>1123</v>
      </c>
      <c r="X1100" s="77">
        <v>1</v>
      </c>
      <c r="Y1100" s="77" t="s">
        <v>1116</v>
      </c>
      <c r="Z1100" s="77"/>
      <c r="AA1100" s="77"/>
      <c r="AB1100" s="77"/>
      <c r="AC1100" s="77"/>
      <c r="AD1100" s="77"/>
      <c r="AE1100" s="77"/>
      <c r="AF1100" s="105"/>
    </row>
    <row r="1101" spans="1:32" ht="30" hidden="1" x14ac:dyDescent="0.25">
      <c r="A1101" s="96" t="s">
        <v>1446</v>
      </c>
      <c r="B1101" s="77" t="s">
        <v>518</v>
      </c>
      <c r="C1101" s="77" t="s">
        <v>73</v>
      </c>
      <c r="D1101" s="77" t="s">
        <v>519</v>
      </c>
      <c r="E1101" s="77" t="s">
        <v>112</v>
      </c>
      <c r="F1101" s="77"/>
      <c r="G1101" s="77" t="s">
        <v>259</v>
      </c>
      <c r="H1101" s="77"/>
      <c r="I1101" s="77">
        <v>36</v>
      </c>
      <c r="J1101" s="77">
        <v>8</v>
      </c>
      <c r="K1101" s="77">
        <v>150</v>
      </c>
      <c r="L1101" s="77">
        <v>20</v>
      </c>
      <c r="M1101" s="77"/>
      <c r="N1101" s="77">
        <v>1</v>
      </c>
      <c r="O1101" s="77" t="s">
        <v>218</v>
      </c>
      <c r="P1101" s="77" t="s">
        <v>1240</v>
      </c>
      <c r="Q1101" s="77">
        <v>1</v>
      </c>
      <c r="R1101" s="77">
        <v>0</v>
      </c>
      <c r="S1101" s="77"/>
      <c r="T1101" s="77"/>
      <c r="U1101" s="77"/>
      <c r="V1101" s="77"/>
      <c r="W1101" s="77" t="s">
        <v>1123</v>
      </c>
      <c r="X1101" s="77">
        <v>6</v>
      </c>
      <c r="Y1101" s="77" t="s">
        <v>1116</v>
      </c>
      <c r="Z1101" s="77" t="s">
        <v>1136</v>
      </c>
      <c r="AA1101" s="77" t="s">
        <v>1126</v>
      </c>
      <c r="AB1101" s="77" t="s">
        <v>1127</v>
      </c>
      <c r="AC1101" s="77" t="s">
        <v>1128</v>
      </c>
      <c r="AD1101" s="77">
        <v>8</v>
      </c>
      <c r="AE1101" s="77" t="s">
        <v>1137</v>
      </c>
      <c r="AF1101" s="105"/>
    </row>
    <row r="1102" spans="1:32" ht="30" hidden="1" x14ac:dyDescent="0.25">
      <c r="A1102" s="96" t="s">
        <v>1446</v>
      </c>
      <c r="B1102" s="77" t="s">
        <v>518</v>
      </c>
      <c r="C1102" s="77" t="s">
        <v>73</v>
      </c>
      <c r="D1102" s="77" t="s">
        <v>519</v>
      </c>
      <c r="E1102" s="77" t="s">
        <v>105</v>
      </c>
      <c r="F1102" s="77"/>
      <c r="G1102" s="77" t="s">
        <v>340</v>
      </c>
      <c r="H1102" s="77"/>
      <c r="I1102" s="77">
        <v>36</v>
      </c>
      <c r="J1102" s="77">
        <v>4</v>
      </c>
      <c r="K1102" s="77">
        <v>25</v>
      </c>
      <c r="L1102" s="77">
        <v>20</v>
      </c>
      <c r="M1102" s="77"/>
      <c r="N1102" s="77">
        <v>1</v>
      </c>
      <c r="O1102" s="77" t="s">
        <v>218</v>
      </c>
      <c r="P1102" s="77" t="s">
        <v>1240</v>
      </c>
      <c r="Q1102" s="77">
        <v>1</v>
      </c>
      <c r="R1102" s="77">
        <v>0</v>
      </c>
      <c r="S1102" s="77"/>
      <c r="T1102" s="77"/>
      <c r="U1102" s="77"/>
      <c r="V1102" s="77"/>
      <c r="W1102" s="77" t="s">
        <v>1123</v>
      </c>
      <c r="X1102" s="77">
        <v>1</v>
      </c>
      <c r="Y1102" s="77" t="s">
        <v>1116</v>
      </c>
      <c r="Z1102" s="77" t="s">
        <v>1136</v>
      </c>
      <c r="AA1102" s="77" t="s">
        <v>1126</v>
      </c>
      <c r="AB1102" s="77" t="s">
        <v>1127</v>
      </c>
      <c r="AC1102" s="77" t="s">
        <v>1128</v>
      </c>
      <c r="AD1102" s="77">
        <v>4</v>
      </c>
      <c r="AE1102" s="77" t="s">
        <v>1182</v>
      </c>
      <c r="AF1102" s="105"/>
    </row>
    <row r="1103" spans="1:32" ht="30" hidden="1" x14ac:dyDescent="0.25">
      <c r="A1103" s="96" t="s">
        <v>1446</v>
      </c>
      <c r="B1103" s="77" t="s">
        <v>518</v>
      </c>
      <c r="C1103" s="77" t="s">
        <v>73</v>
      </c>
      <c r="D1103" s="77" t="s">
        <v>519</v>
      </c>
      <c r="E1103" s="77" t="s">
        <v>107</v>
      </c>
      <c r="F1103" s="77"/>
      <c r="G1103" s="77" t="s">
        <v>184</v>
      </c>
      <c r="H1103" s="77"/>
      <c r="I1103" s="77">
        <v>36</v>
      </c>
      <c r="J1103" s="77">
        <v>4</v>
      </c>
      <c r="K1103" s="77">
        <v>20</v>
      </c>
      <c r="L1103" s="77">
        <v>20</v>
      </c>
      <c r="M1103" s="77"/>
      <c r="N1103" s="77"/>
      <c r="O1103" s="77" t="s">
        <v>218</v>
      </c>
      <c r="P1103" s="77"/>
      <c r="Q1103" s="77">
        <v>0</v>
      </c>
      <c r="R1103" s="77">
        <v>0</v>
      </c>
      <c r="S1103" s="77"/>
      <c r="T1103" s="77"/>
      <c r="U1103" s="77"/>
      <c r="V1103" s="77"/>
      <c r="W1103" s="77" t="s">
        <v>1123</v>
      </c>
      <c r="X1103" s="77">
        <v>0.75</v>
      </c>
      <c r="Y1103" s="77" t="s">
        <v>1116</v>
      </c>
      <c r="Z1103" s="77"/>
      <c r="AA1103" s="77"/>
      <c r="AB1103" s="77"/>
      <c r="AC1103" s="77"/>
      <c r="AD1103" s="77"/>
      <c r="AE1103" s="77"/>
      <c r="AF1103" s="105"/>
    </row>
    <row r="1104" spans="1:32" ht="30" hidden="1" x14ac:dyDescent="0.25">
      <c r="A1104" s="96" t="s">
        <v>1446</v>
      </c>
      <c r="B1104" s="77" t="s">
        <v>518</v>
      </c>
      <c r="C1104" s="77" t="s">
        <v>73</v>
      </c>
      <c r="D1104" s="77" t="s">
        <v>519</v>
      </c>
      <c r="E1104" s="77" t="s">
        <v>108</v>
      </c>
      <c r="F1104" s="77"/>
      <c r="G1104" s="77" t="s">
        <v>1448</v>
      </c>
      <c r="H1104" s="77"/>
      <c r="I1104" s="77">
        <v>36</v>
      </c>
      <c r="J1104" s="77">
        <v>4</v>
      </c>
      <c r="K1104" s="77">
        <v>25</v>
      </c>
      <c r="L1104" s="77">
        <v>20</v>
      </c>
      <c r="M1104" s="77"/>
      <c r="N1104" s="77"/>
      <c r="O1104" s="77" t="s">
        <v>218</v>
      </c>
      <c r="P1104" s="77"/>
      <c r="Q1104" s="77">
        <v>0</v>
      </c>
      <c r="R1104" s="77">
        <v>0</v>
      </c>
      <c r="S1104" s="77"/>
      <c r="T1104" s="77"/>
      <c r="U1104" s="77"/>
      <c r="V1104" s="77"/>
      <c r="W1104" s="77" t="s">
        <v>1123</v>
      </c>
      <c r="X1104" s="77">
        <v>1</v>
      </c>
      <c r="Y1104" s="77" t="s">
        <v>1116</v>
      </c>
      <c r="Z1104" s="77"/>
      <c r="AA1104" s="77"/>
      <c r="AB1104" s="77"/>
      <c r="AC1104" s="77"/>
      <c r="AD1104" s="77"/>
      <c r="AE1104" s="77"/>
      <c r="AF1104" s="105"/>
    </row>
    <row r="1105" spans="1:32" ht="30" hidden="1" x14ac:dyDescent="0.25">
      <c r="A1105" s="96" t="s">
        <v>1446</v>
      </c>
      <c r="B1105" s="77" t="s">
        <v>518</v>
      </c>
      <c r="C1105" s="77" t="s">
        <v>73</v>
      </c>
      <c r="D1105" s="77" t="s">
        <v>519</v>
      </c>
      <c r="E1105" s="77" t="s">
        <v>109</v>
      </c>
      <c r="F1105" s="77"/>
      <c r="G1105" s="77" t="s">
        <v>639</v>
      </c>
      <c r="H1105" s="77"/>
      <c r="I1105" s="77">
        <v>36</v>
      </c>
      <c r="J1105" s="77">
        <v>12</v>
      </c>
      <c r="K1105" s="77">
        <v>250</v>
      </c>
      <c r="L1105" s="77">
        <v>20</v>
      </c>
      <c r="M1105" s="77"/>
      <c r="N1105" s="77"/>
      <c r="O1105" s="77" t="s">
        <v>129</v>
      </c>
      <c r="P1105" s="77"/>
      <c r="Q1105" s="77">
        <v>0</v>
      </c>
      <c r="R1105" s="77">
        <v>0</v>
      </c>
      <c r="S1105" s="77"/>
      <c r="T1105" s="77"/>
      <c r="U1105" s="77"/>
      <c r="V1105" s="77"/>
      <c r="W1105" s="77" t="s">
        <v>1123</v>
      </c>
      <c r="X1105" s="77">
        <v>10</v>
      </c>
      <c r="Y1105" s="77" t="s">
        <v>1116</v>
      </c>
      <c r="Z1105" s="77"/>
      <c r="AA1105" s="77"/>
      <c r="AB1105" s="77"/>
      <c r="AC1105" s="77"/>
      <c r="AD1105" s="77"/>
      <c r="AE1105" s="77"/>
      <c r="AF1105" s="105"/>
    </row>
    <row r="1106" spans="1:32" ht="30" hidden="1" x14ac:dyDescent="0.25">
      <c r="A1106" s="96" t="s">
        <v>1446</v>
      </c>
      <c r="B1106" s="77" t="s">
        <v>518</v>
      </c>
      <c r="C1106" s="77" t="s">
        <v>73</v>
      </c>
      <c r="D1106" s="77" t="s">
        <v>519</v>
      </c>
      <c r="E1106" s="77" t="s">
        <v>110</v>
      </c>
      <c r="F1106" s="77"/>
      <c r="G1106" s="77" t="s">
        <v>639</v>
      </c>
      <c r="H1106" s="77"/>
      <c r="I1106" s="77">
        <v>36</v>
      </c>
      <c r="J1106" s="77">
        <v>12</v>
      </c>
      <c r="K1106" s="77">
        <v>250</v>
      </c>
      <c r="L1106" s="77">
        <v>20</v>
      </c>
      <c r="M1106" s="77"/>
      <c r="N1106" s="77"/>
      <c r="O1106" s="77" t="s">
        <v>129</v>
      </c>
      <c r="P1106" s="77"/>
      <c r="Q1106" s="77">
        <v>0</v>
      </c>
      <c r="R1106" s="77">
        <v>0</v>
      </c>
      <c r="S1106" s="77"/>
      <c r="T1106" s="77"/>
      <c r="U1106" s="77"/>
      <c r="V1106" s="77"/>
      <c r="W1106" s="77" t="s">
        <v>1123</v>
      </c>
      <c r="X1106" s="77">
        <v>10</v>
      </c>
      <c r="Y1106" s="77" t="s">
        <v>1116</v>
      </c>
      <c r="Z1106" s="77"/>
      <c r="AA1106" s="77"/>
      <c r="AB1106" s="77"/>
      <c r="AC1106" s="77"/>
      <c r="AD1106" s="77"/>
      <c r="AE1106" s="77"/>
      <c r="AF1106" s="105"/>
    </row>
    <row r="1107" spans="1:32" ht="30" hidden="1" x14ac:dyDescent="0.25">
      <c r="A1107" s="96" t="s">
        <v>1446</v>
      </c>
      <c r="B1107" s="77" t="s">
        <v>518</v>
      </c>
      <c r="C1107" s="77" t="s">
        <v>73</v>
      </c>
      <c r="D1107" s="77" t="s">
        <v>520</v>
      </c>
      <c r="E1107" s="77" t="s">
        <v>73</v>
      </c>
      <c r="F1107" s="77" t="s">
        <v>1441</v>
      </c>
      <c r="G1107" s="77" t="s">
        <v>250</v>
      </c>
      <c r="H1107" s="77"/>
      <c r="I1107" s="77">
        <v>36</v>
      </c>
      <c r="J1107" s="77">
        <v>12</v>
      </c>
      <c r="K1107" s="77">
        <v>250</v>
      </c>
      <c r="L1107" s="77">
        <v>20</v>
      </c>
      <c r="M1107" s="77"/>
      <c r="N1107" s="77"/>
      <c r="O1107" s="77" t="s">
        <v>218</v>
      </c>
      <c r="P1107" s="77" t="s">
        <v>1402</v>
      </c>
      <c r="Q1107" s="77">
        <v>0</v>
      </c>
      <c r="R1107" s="77">
        <v>1</v>
      </c>
      <c r="S1107" s="77" t="s">
        <v>1123</v>
      </c>
      <c r="T1107" s="77">
        <v>1</v>
      </c>
      <c r="U1107" s="77"/>
      <c r="V1107" s="77" t="s">
        <v>76</v>
      </c>
      <c r="W1107" s="77" t="s">
        <v>1123</v>
      </c>
      <c r="X1107" s="77">
        <v>10</v>
      </c>
      <c r="Y1107" s="77" t="s">
        <v>1116</v>
      </c>
      <c r="Z1107" s="77" t="s">
        <v>1117</v>
      </c>
      <c r="AA1107" s="77" t="s">
        <v>1118</v>
      </c>
      <c r="AB1107" s="77" t="s">
        <v>1118</v>
      </c>
      <c r="AC1107" s="77" t="s">
        <v>1118</v>
      </c>
      <c r="AD1107" s="77">
        <v>12</v>
      </c>
      <c r="AE1107" s="77" t="s">
        <v>1119</v>
      </c>
      <c r="AF1107" s="105"/>
    </row>
    <row r="1108" spans="1:32" ht="30" hidden="1" x14ac:dyDescent="0.25">
      <c r="A1108" s="96" t="s">
        <v>1446</v>
      </c>
      <c r="B1108" s="77" t="s">
        <v>518</v>
      </c>
      <c r="C1108" s="77" t="s">
        <v>73</v>
      </c>
      <c r="D1108" s="77" t="s">
        <v>520</v>
      </c>
      <c r="E1108" s="77" t="s">
        <v>83</v>
      </c>
      <c r="F1108" s="77"/>
      <c r="G1108" s="77" t="s">
        <v>514</v>
      </c>
      <c r="H1108" s="77"/>
      <c r="I1108" s="77">
        <v>36</v>
      </c>
      <c r="J1108" s="77" t="e">
        <v>#N/A</v>
      </c>
      <c r="K1108" s="77"/>
      <c r="L1108" s="77">
        <v>20</v>
      </c>
      <c r="M1108" s="77"/>
      <c r="N1108" s="77"/>
      <c r="O1108" s="77" t="s">
        <v>218</v>
      </c>
      <c r="P1108" s="77" t="s">
        <v>1402</v>
      </c>
      <c r="Q1108" s="77">
        <v>0</v>
      </c>
      <c r="R1108" s="77">
        <v>0</v>
      </c>
      <c r="S1108" s="77"/>
      <c r="T1108" s="77"/>
      <c r="U1108" s="77"/>
      <c r="V1108" s="77" t="s">
        <v>76</v>
      </c>
      <c r="W1108" s="77" t="s">
        <v>1123</v>
      </c>
      <c r="X1108" s="77">
        <v>0</v>
      </c>
      <c r="Y1108" s="77" t="s">
        <v>1116</v>
      </c>
      <c r="Z1108" s="77"/>
      <c r="AA1108" s="77"/>
      <c r="AB1108" s="77"/>
      <c r="AC1108" s="77"/>
      <c r="AD1108" s="77"/>
      <c r="AE1108" s="77"/>
      <c r="AF1108" s="105"/>
    </row>
    <row r="1109" spans="1:32" ht="30" hidden="1" x14ac:dyDescent="0.25">
      <c r="A1109" s="96" t="s">
        <v>1446</v>
      </c>
      <c r="B1109" s="77" t="s">
        <v>518</v>
      </c>
      <c r="C1109" s="77" t="s">
        <v>73</v>
      </c>
      <c r="D1109" s="77" t="s">
        <v>520</v>
      </c>
      <c r="E1109" s="77" t="s">
        <v>75</v>
      </c>
      <c r="F1109" s="77" t="s">
        <v>1246</v>
      </c>
      <c r="G1109" s="77" t="s">
        <v>250</v>
      </c>
      <c r="H1109" s="77"/>
      <c r="I1109" s="77">
        <v>36</v>
      </c>
      <c r="J1109" s="77">
        <v>12</v>
      </c>
      <c r="K1109" s="77">
        <v>250</v>
      </c>
      <c r="L1109" s="77">
        <v>20</v>
      </c>
      <c r="M1109" s="77"/>
      <c r="N1109" s="77"/>
      <c r="O1109" s="77" t="s">
        <v>218</v>
      </c>
      <c r="P1109" s="77" t="s">
        <v>1279</v>
      </c>
      <c r="Q1109" s="77">
        <v>0</v>
      </c>
      <c r="R1109" s="77">
        <v>1</v>
      </c>
      <c r="S1109" s="77" t="s">
        <v>1123</v>
      </c>
      <c r="T1109" s="77">
        <v>1</v>
      </c>
      <c r="U1109" s="77"/>
      <c r="V1109" s="77"/>
      <c r="W1109" s="77" t="s">
        <v>1123</v>
      </c>
      <c r="X1109" s="77">
        <v>10</v>
      </c>
      <c r="Y1109" s="77" t="s">
        <v>1116</v>
      </c>
      <c r="Z1109" s="77" t="s">
        <v>1136</v>
      </c>
      <c r="AA1109" s="77" t="s">
        <v>1126</v>
      </c>
      <c r="AB1109" s="77" t="s">
        <v>1127</v>
      </c>
      <c r="AC1109" s="77" t="s">
        <v>1128</v>
      </c>
      <c r="AD1109" s="77">
        <v>12</v>
      </c>
      <c r="AE1109" s="77" t="s">
        <v>1274</v>
      </c>
      <c r="AF1109" s="105"/>
    </row>
    <row r="1110" spans="1:32" ht="30" hidden="1" x14ac:dyDescent="0.25">
      <c r="A1110" s="96" t="s">
        <v>1446</v>
      </c>
      <c r="B1110" s="77" t="s">
        <v>518</v>
      </c>
      <c r="C1110" s="77" t="s">
        <v>73</v>
      </c>
      <c r="D1110" s="77" t="s">
        <v>520</v>
      </c>
      <c r="E1110" s="77" t="s">
        <v>70</v>
      </c>
      <c r="F1110" s="77"/>
      <c r="G1110" s="77" t="s">
        <v>514</v>
      </c>
      <c r="H1110" s="77"/>
      <c r="I1110" s="77">
        <v>36</v>
      </c>
      <c r="J1110" s="77" t="e">
        <v>#N/A</v>
      </c>
      <c r="K1110" s="77"/>
      <c r="L1110" s="77">
        <v>20</v>
      </c>
      <c r="M1110" s="77"/>
      <c r="N1110" s="77"/>
      <c r="O1110" s="77" t="s">
        <v>218</v>
      </c>
      <c r="P1110" s="77" t="s">
        <v>1449</v>
      </c>
      <c r="Q1110" s="77">
        <v>0</v>
      </c>
      <c r="R1110" s="77">
        <v>0</v>
      </c>
      <c r="S1110" s="77"/>
      <c r="T1110" s="77"/>
      <c r="U1110" s="77"/>
      <c r="V1110" s="77" t="s">
        <v>76</v>
      </c>
      <c r="W1110" s="77" t="s">
        <v>1123</v>
      </c>
      <c r="X1110" s="77">
        <v>0</v>
      </c>
      <c r="Y1110" s="77" t="s">
        <v>1116</v>
      </c>
      <c r="Z1110" s="77"/>
      <c r="AA1110" s="77"/>
      <c r="AB1110" s="77"/>
      <c r="AC1110" s="77"/>
      <c r="AD1110" s="77"/>
      <c r="AE1110" s="77"/>
      <c r="AF1110" s="105"/>
    </row>
    <row r="1111" spans="1:32" ht="30" hidden="1" x14ac:dyDescent="0.25">
      <c r="A1111" s="96" t="s">
        <v>1446</v>
      </c>
      <c r="B1111" s="77" t="s">
        <v>518</v>
      </c>
      <c r="C1111" s="77" t="s">
        <v>73</v>
      </c>
      <c r="D1111" s="77" t="s">
        <v>520</v>
      </c>
      <c r="E1111" s="77" t="s">
        <v>76</v>
      </c>
      <c r="F1111" s="77"/>
      <c r="G1111" s="77" t="s">
        <v>515</v>
      </c>
      <c r="H1111" s="77"/>
      <c r="I1111" s="77">
        <v>36</v>
      </c>
      <c r="J1111" s="77">
        <v>4</v>
      </c>
      <c r="K1111" s="77">
        <v>50</v>
      </c>
      <c r="L1111" s="77">
        <v>20</v>
      </c>
      <c r="M1111" s="77"/>
      <c r="N1111" s="77"/>
      <c r="O1111" s="77" t="s">
        <v>218</v>
      </c>
      <c r="P1111" s="77" t="s">
        <v>1187</v>
      </c>
      <c r="Q1111" s="77">
        <v>0</v>
      </c>
      <c r="R1111" s="77">
        <v>1</v>
      </c>
      <c r="S1111" s="77" t="s">
        <v>1123</v>
      </c>
      <c r="T1111" s="77">
        <v>1</v>
      </c>
      <c r="U1111" s="77"/>
      <c r="V1111" s="77" t="s">
        <v>76</v>
      </c>
      <c r="W1111" s="77" t="s">
        <v>1123</v>
      </c>
      <c r="X1111" s="77">
        <v>2</v>
      </c>
      <c r="Y1111" s="77" t="s">
        <v>1116</v>
      </c>
      <c r="Z1111" s="77" t="s">
        <v>1136</v>
      </c>
      <c r="AA1111" s="77" t="s">
        <v>1126</v>
      </c>
      <c r="AB1111" s="77" t="s">
        <v>1127</v>
      </c>
      <c r="AC1111" s="77" t="s">
        <v>1128</v>
      </c>
      <c r="AD1111" s="77">
        <v>4</v>
      </c>
      <c r="AE1111" s="77" t="s">
        <v>1172</v>
      </c>
      <c r="AF1111" s="105"/>
    </row>
    <row r="1112" spans="1:32" ht="30" hidden="1" x14ac:dyDescent="0.25">
      <c r="A1112" s="96" t="s">
        <v>1446</v>
      </c>
      <c r="B1112" s="77" t="s">
        <v>518</v>
      </c>
      <c r="C1112" s="77" t="s">
        <v>73</v>
      </c>
      <c r="D1112" s="77" t="s">
        <v>520</v>
      </c>
      <c r="E1112" s="77" t="s">
        <v>81</v>
      </c>
      <c r="F1112" s="77"/>
      <c r="G1112" s="77" t="s">
        <v>521</v>
      </c>
      <c r="H1112" s="77"/>
      <c r="I1112" s="77">
        <v>36</v>
      </c>
      <c r="J1112" s="77">
        <v>4</v>
      </c>
      <c r="K1112" s="77">
        <v>20</v>
      </c>
      <c r="L1112" s="77">
        <v>20</v>
      </c>
      <c r="M1112" s="77"/>
      <c r="N1112" s="77"/>
      <c r="O1112" s="77" t="s">
        <v>218</v>
      </c>
      <c r="P1112" s="77" t="s">
        <v>1113</v>
      </c>
      <c r="Q1112" s="77">
        <v>0</v>
      </c>
      <c r="R1112" s="77">
        <v>1</v>
      </c>
      <c r="S1112" s="77" t="s">
        <v>1123</v>
      </c>
      <c r="T1112" s="77">
        <v>1</v>
      </c>
      <c r="U1112" s="77"/>
      <c r="V1112" s="77" t="s">
        <v>76</v>
      </c>
      <c r="W1112" s="77" t="s">
        <v>1123</v>
      </c>
      <c r="X1112" s="77">
        <v>0.75</v>
      </c>
      <c r="Y1112" s="77" t="s">
        <v>1116</v>
      </c>
      <c r="Z1112" s="77" t="s">
        <v>1117</v>
      </c>
      <c r="AA1112" s="77" t="s">
        <v>1118</v>
      </c>
      <c r="AB1112" s="77" t="s">
        <v>1118</v>
      </c>
      <c r="AC1112" s="77" t="s">
        <v>1118</v>
      </c>
      <c r="AD1112" s="77">
        <v>4</v>
      </c>
      <c r="AE1112" s="77" t="s">
        <v>1119</v>
      </c>
      <c r="AF1112" s="105"/>
    </row>
    <row r="1113" spans="1:32" ht="30" hidden="1" x14ac:dyDescent="0.25">
      <c r="A1113" s="96" t="s">
        <v>1446</v>
      </c>
      <c r="B1113" s="77" t="s">
        <v>518</v>
      </c>
      <c r="C1113" s="77" t="s">
        <v>73</v>
      </c>
      <c r="D1113" s="77" t="s">
        <v>520</v>
      </c>
      <c r="E1113" s="77" t="s">
        <v>82</v>
      </c>
      <c r="F1113" s="77"/>
      <c r="G1113" s="77" t="s">
        <v>485</v>
      </c>
      <c r="H1113" s="77"/>
      <c r="I1113" s="77">
        <v>36</v>
      </c>
      <c r="J1113" s="77">
        <v>4</v>
      </c>
      <c r="K1113" s="77">
        <v>25</v>
      </c>
      <c r="L1113" s="77">
        <v>20</v>
      </c>
      <c r="M1113" s="77"/>
      <c r="N1113" s="77"/>
      <c r="O1113" s="77" t="s">
        <v>218</v>
      </c>
      <c r="P1113" s="77" t="s">
        <v>1450</v>
      </c>
      <c r="Q1113" s="77">
        <v>0</v>
      </c>
      <c r="R1113" s="77">
        <v>1</v>
      </c>
      <c r="S1113" s="77" t="s">
        <v>1123</v>
      </c>
      <c r="T1113" s="77">
        <v>1</v>
      </c>
      <c r="U1113" s="77"/>
      <c r="V1113" s="77" t="s">
        <v>76</v>
      </c>
      <c r="W1113" s="77" t="s">
        <v>1123</v>
      </c>
      <c r="X1113" s="77">
        <v>1</v>
      </c>
      <c r="Y1113" s="77" t="s">
        <v>1116</v>
      </c>
      <c r="Z1113" s="77" t="s">
        <v>1117</v>
      </c>
      <c r="AA1113" s="77" t="s">
        <v>1118</v>
      </c>
      <c r="AB1113" s="77" t="s">
        <v>1118</v>
      </c>
      <c r="AC1113" s="77" t="s">
        <v>1118</v>
      </c>
      <c r="AD1113" s="77">
        <v>4</v>
      </c>
      <c r="AE1113" s="77" t="s">
        <v>1119</v>
      </c>
      <c r="AF1113" s="105"/>
    </row>
    <row r="1114" spans="1:32" ht="30" hidden="1" x14ac:dyDescent="0.25">
      <c r="A1114" s="96" t="s">
        <v>1446</v>
      </c>
      <c r="B1114" s="77" t="s">
        <v>518</v>
      </c>
      <c r="C1114" s="77" t="s">
        <v>73</v>
      </c>
      <c r="D1114" s="77" t="s">
        <v>520</v>
      </c>
      <c r="E1114" s="77" t="s">
        <v>112</v>
      </c>
      <c r="F1114" s="77"/>
      <c r="G1114" s="77" t="s">
        <v>522</v>
      </c>
      <c r="H1114" s="77"/>
      <c r="I1114" s="77">
        <v>36</v>
      </c>
      <c r="J1114" s="77">
        <v>8</v>
      </c>
      <c r="K1114" s="77">
        <v>150</v>
      </c>
      <c r="L1114" s="77">
        <v>20</v>
      </c>
      <c r="M1114" s="77"/>
      <c r="N1114" s="77"/>
      <c r="O1114" s="77" t="s">
        <v>218</v>
      </c>
      <c r="P1114" s="77" t="s">
        <v>1451</v>
      </c>
      <c r="Q1114" s="77">
        <v>0</v>
      </c>
      <c r="R1114" s="77">
        <v>1</v>
      </c>
      <c r="S1114" s="77" t="s">
        <v>1123</v>
      </c>
      <c r="T1114" s="77">
        <v>1</v>
      </c>
      <c r="U1114" s="77"/>
      <c r="V1114" s="77"/>
      <c r="W1114" s="77" t="s">
        <v>1123</v>
      </c>
      <c r="X1114" s="77">
        <v>6</v>
      </c>
      <c r="Y1114" s="77" t="s">
        <v>1116</v>
      </c>
      <c r="Z1114" s="77" t="s">
        <v>1117</v>
      </c>
      <c r="AA1114" s="77" t="s">
        <v>1118</v>
      </c>
      <c r="AB1114" s="77" t="s">
        <v>1118</v>
      </c>
      <c r="AC1114" s="77" t="s">
        <v>1118</v>
      </c>
      <c r="AD1114" s="77">
        <v>8</v>
      </c>
      <c r="AE1114" s="77" t="s">
        <v>1119</v>
      </c>
      <c r="AF1114" s="105"/>
    </row>
    <row r="1115" spans="1:32" ht="30" hidden="1" x14ac:dyDescent="0.25">
      <c r="A1115" s="96" t="s">
        <v>1446</v>
      </c>
      <c r="B1115" s="77" t="s">
        <v>518</v>
      </c>
      <c r="C1115" s="77" t="s">
        <v>73</v>
      </c>
      <c r="D1115" s="77" t="s">
        <v>520</v>
      </c>
      <c r="E1115" s="77" t="s">
        <v>105</v>
      </c>
      <c r="F1115" s="77"/>
      <c r="G1115" s="77" t="s">
        <v>523</v>
      </c>
      <c r="H1115" s="77"/>
      <c r="I1115" s="77">
        <v>36</v>
      </c>
      <c r="J1115" s="77">
        <v>4</v>
      </c>
      <c r="K1115" s="77">
        <v>25</v>
      </c>
      <c r="L1115" s="77">
        <v>20</v>
      </c>
      <c r="M1115" s="77"/>
      <c r="N1115" s="77"/>
      <c r="O1115" s="77" t="s">
        <v>218</v>
      </c>
      <c r="P1115" s="77" t="s">
        <v>1452</v>
      </c>
      <c r="Q1115" s="77">
        <v>0</v>
      </c>
      <c r="R1115" s="77">
        <v>1</v>
      </c>
      <c r="S1115" s="77" t="s">
        <v>1123</v>
      </c>
      <c r="T1115" s="77">
        <v>1</v>
      </c>
      <c r="U1115" s="77"/>
      <c r="V1115" s="77"/>
      <c r="W1115" s="77" t="s">
        <v>1123</v>
      </c>
      <c r="X1115" s="77">
        <v>1</v>
      </c>
      <c r="Y1115" s="77" t="s">
        <v>1116</v>
      </c>
      <c r="Z1115" s="77" t="s">
        <v>1117</v>
      </c>
      <c r="AA1115" s="77" t="s">
        <v>1118</v>
      </c>
      <c r="AB1115" s="77" t="s">
        <v>1118</v>
      </c>
      <c r="AC1115" s="77" t="s">
        <v>1118</v>
      </c>
      <c r="AD1115" s="77">
        <v>4</v>
      </c>
      <c r="AE1115" s="77" t="s">
        <v>1119</v>
      </c>
      <c r="AF1115" s="105"/>
    </row>
    <row r="1116" spans="1:32" ht="30" hidden="1" x14ac:dyDescent="0.25">
      <c r="A1116" s="96" t="s">
        <v>1446</v>
      </c>
      <c r="B1116" s="77" t="s">
        <v>518</v>
      </c>
      <c r="C1116" s="77" t="s">
        <v>73</v>
      </c>
      <c r="D1116" s="77" t="s">
        <v>520</v>
      </c>
      <c r="E1116" s="77" t="s">
        <v>107</v>
      </c>
      <c r="F1116" s="77"/>
      <c r="G1116" s="77" t="s">
        <v>524</v>
      </c>
      <c r="H1116" s="77"/>
      <c r="I1116" s="77">
        <v>36</v>
      </c>
      <c r="J1116" s="77">
        <v>4</v>
      </c>
      <c r="K1116" s="77">
        <v>20</v>
      </c>
      <c r="L1116" s="77">
        <v>20</v>
      </c>
      <c r="M1116" s="77"/>
      <c r="N1116" s="77"/>
      <c r="O1116" s="77" t="s">
        <v>218</v>
      </c>
      <c r="P1116" s="77" t="s">
        <v>1453</v>
      </c>
      <c r="Q1116" s="77">
        <v>0</v>
      </c>
      <c r="R1116" s="77">
        <v>1</v>
      </c>
      <c r="S1116" s="77" t="s">
        <v>1123</v>
      </c>
      <c r="T1116" s="77">
        <v>1</v>
      </c>
      <c r="U1116" s="77"/>
      <c r="V1116" s="77"/>
      <c r="W1116" s="77" t="s">
        <v>1123</v>
      </c>
      <c r="X1116" s="77">
        <v>0.75</v>
      </c>
      <c r="Y1116" s="77" t="s">
        <v>1116</v>
      </c>
      <c r="Z1116" s="77" t="s">
        <v>1117</v>
      </c>
      <c r="AA1116" s="77" t="s">
        <v>1118</v>
      </c>
      <c r="AB1116" s="77" t="s">
        <v>1118</v>
      </c>
      <c r="AC1116" s="77" t="s">
        <v>1118</v>
      </c>
      <c r="AD1116" s="77">
        <v>4</v>
      </c>
      <c r="AE1116" s="77" t="s">
        <v>1119</v>
      </c>
      <c r="AF1116" s="105"/>
    </row>
    <row r="1117" spans="1:32" ht="30.75" hidden="1" thickBot="1" x14ac:dyDescent="0.3">
      <c r="A1117" s="97" t="s">
        <v>1446</v>
      </c>
      <c r="B1117" s="78" t="s">
        <v>518</v>
      </c>
      <c r="C1117" s="78" t="s">
        <v>73</v>
      </c>
      <c r="D1117" s="78" t="s">
        <v>520</v>
      </c>
      <c r="E1117" s="78" t="s">
        <v>108</v>
      </c>
      <c r="F1117" s="78"/>
      <c r="G1117" s="78" t="s">
        <v>525</v>
      </c>
      <c r="H1117" s="78"/>
      <c r="I1117" s="78">
        <v>36</v>
      </c>
      <c r="J1117" s="77">
        <v>4</v>
      </c>
      <c r="K1117" s="78">
        <v>25</v>
      </c>
      <c r="L1117" s="78">
        <v>20</v>
      </c>
      <c r="M1117" s="78"/>
      <c r="N1117" s="78"/>
      <c r="O1117" s="78" t="s">
        <v>218</v>
      </c>
      <c r="P1117" s="78" t="s">
        <v>1232</v>
      </c>
      <c r="Q1117" s="78">
        <v>0</v>
      </c>
      <c r="R1117" s="78">
        <v>1</v>
      </c>
      <c r="S1117" s="78" t="s">
        <v>1123</v>
      </c>
      <c r="T1117" s="78">
        <v>1</v>
      </c>
      <c r="U1117" s="78"/>
      <c r="V1117" s="78"/>
      <c r="W1117" s="78" t="s">
        <v>1123</v>
      </c>
      <c r="X1117" s="78">
        <v>1</v>
      </c>
      <c r="Y1117" s="78" t="s">
        <v>1116</v>
      </c>
      <c r="Z1117" s="78" t="s">
        <v>1117</v>
      </c>
      <c r="AA1117" s="78" t="s">
        <v>1118</v>
      </c>
      <c r="AB1117" s="78" t="s">
        <v>1118</v>
      </c>
      <c r="AC1117" s="78" t="s">
        <v>1118</v>
      </c>
      <c r="AD1117" s="78">
        <v>4</v>
      </c>
      <c r="AE1117" s="78" t="s">
        <v>1119</v>
      </c>
      <c r="AF1117" s="106"/>
    </row>
    <row r="1118" spans="1:32" hidden="1" x14ac:dyDescent="0.25">
      <c r="A1118" s="98" t="s">
        <v>1454</v>
      </c>
      <c r="B1118" s="79" t="s">
        <v>526</v>
      </c>
      <c r="C1118" s="79" t="s">
        <v>73</v>
      </c>
      <c r="D1118" s="79" t="s">
        <v>527</v>
      </c>
      <c r="E1118" s="79" t="s">
        <v>73</v>
      </c>
      <c r="F1118" s="79"/>
      <c r="G1118" s="79" t="s">
        <v>528</v>
      </c>
      <c r="H1118" s="79"/>
      <c r="I1118" s="79">
        <v>14</v>
      </c>
      <c r="J1118" s="77">
        <v>12</v>
      </c>
      <c r="K1118" s="79">
        <v>300</v>
      </c>
      <c r="L1118" s="79">
        <v>20</v>
      </c>
      <c r="M1118" s="79"/>
      <c r="N1118" s="79">
        <v>1</v>
      </c>
      <c r="O1118" s="79" t="s">
        <v>218</v>
      </c>
      <c r="P1118" s="79" t="s">
        <v>1240</v>
      </c>
      <c r="Q1118" s="79">
        <v>1</v>
      </c>
      <c r="R1118" s="79">
        <v>0</v>
      </c>
      <c r="S1118" s="79"/>
      <c r="T1118" s="79"/>
      <c r="U1118" s="79"/>
      <c r="V1118" s="79" t="s">
        <v>76</v>
      </c>
      <c r="W1118" s="79" t="s">
        <v>1123</v>
      </c>
      <c r="X1118" s="79">
        <v>12</v>
      </c>
      <c r="Y1118" s="79" t="s">
        <v>1116</v>
      </c>
      <c r="Z1118" s="79" t="s">
        <v>1136</v>
      </c>
      <c r="AA1118" s="79" t="s">
        <v>1126</v>
      </c>
      <c r="AB1118" s="79" t="s">
        <v>1127</v>
      </c>
      <c r="AC1118" s="79" t="s">
        <v>1128</v>
      </c>
      <c r="AD1118" s="79">
        <v>12</v>
      </c>
      <c r="AE1118" s="79" t="s">
        <v>1274</v>
      </c>
      <c r="AF1118" s="107"/>
    </row>
    <row r="1119" spans="1:32" hidden="1" x14ac:dyDescent="0.25">
      <c r="A1119" s="99" t="s">
        <v>1454</v>
      </c>
      <c r="B1119" s="80" t="s">
        <v>526</v>
      </c>
      <c r="C1119" s="80" t="s">
        <v>73</v>
      </c>
      <c r="D1119" s="80" t="s">
        <v>527</v>
      </c>
      <c r="E1119" s="80" t="s">
        <v>83</v>
      </c>
      <c r="F1119" s="80" t="s">
        <v>1455</v>
      </c>
      <c r="G1119" s="80" t="s">
        <v>1216</v>
      </c>
      <c r="H1119" s="80"/>
      <c r="I1119" s="80">
        <v>14</v>
      </c>
      <c r="J1119" s="77">
        <v>12</v>
      </c>
      <c r="K1119" s="80">
        <v>300</v>
      </c>
      <c r="L1119" s="80">
        <v>20</v>
      </c>
      <c r="M1119" s="80"/>
      <c r="N1119" s="80"/>
      <c r="O1119" s="80" t="s">
        <v>218</v>
      </c>
      <c r="P1119" s="80"/>
      <c r="Q1119" s="80">
        <v>0</v>
      </c>
      <c r="R1119" s="80">
        <v>0</v>
      </c>
      <c r="S1119" s="80"/>
      <c r="T1119" s="80"/>
      <c r="U1119" s="80"/>
      <c r="V1119" s="80" t="s">
        <v>76</v>
      </c>
      <c r="W1119" s="80" t="s">
        <v>1123</v>
      </c>
      <c r="X1119" s="80">
        <v>12</v>
      </c>
      <c r="Y1119" s="80" t="s">
        <v>1116</v>
      </c>
      <c r="Z1119" s="80"/>
      <c r="AA1119" s="80"/>
      <c r="AB1119" s="80"/>
      <c r="AC1119" s="80"/>
      <c r="AD1119" s="80"/>
      <c r="AE1119" s="80"/>
      <c r="AF1119" s="108"/>
    </row>
    <row r="1120" spans="1:32" ht="30" hidden="1" x14ac:dyDescent="0.25">
      <c r="A1120" s="99" t="s">
        <v>1454</v>
      </c>
      <c r="B1120" s="80" t="s">
        <v>526</v>
      </c>
      <c r="C1120" s="80" t="s">
        <v>73</v>
      </c>
      <c r="D1120" s="80" t="s">
        <v>527</v>
      </c>
      <c r="E1120" s="80" t="s">
        <v>75</v>
      </c>
      <c r="F1120" s="80"/>
      <c r="G1120" s="80" t="s">
        <v>965</v>
      </c>
      <c r="H1120" s="80"/>
      <c r="I1120" s="80">
        <v>14</v>
      </c>
      <c r="J1120" s="77" t="e">
        <v>#N/A</v>
      </c>
      <c r="K1120" s="80" t="s">
        <v>1456</v>
      </c>
      <c r="L1120" s="80"/>
      <c r="M1120" s="80"/>
      <c r="N1120" s="80"/>
      <c r="O1120" s="80"/>
      <c r="P1120" s="80"/>
      <c r="Q1120" s="80">
        <v>0</v>
      </c>
      <c r="R1120" s="80">
        <v>0</v>
      </c>
      <c r="S1120" s="80"/>
      <c r="T1120" s="80"/>
      <c r="U1120" s="80"/>
      <c r="V1120" s="80" t="s">
        <v>76</v>
      </c>
      <c r="W1120" s="80"/>
      <c r="X1120" s="80" t="s">
        <v>1291</v>
      </c>
      <c r="Y1120" s="80" t="s">
        <v>1116</v>
      </c>
      <c r="Z1120" s="80"/>
      <c r="AA1120" s="80"/>
      <c r="AB1120" s="80"/>
      <c r="AC1120" s="80"/>
      <c r="AD1120" s="80"/>
      <c r="AE1120" s="80"/>
      <c r="AF1120" s="108"/>
    </row>
    <row r="1121" spans="1:32" ht="30" hidden="1" x14ac:dyDescent="0.25">
      <c r="A1121" s="99" t="s">
        <v>1454</v>
      </c>
      <c r="B1121" s="80" t="s">
        <v>526</v>
      </c>
      <c r="C1121" s="80" t="s">
        <v>73</v>
      </c>
      <c r="D1121" s="80" t="s">
        <v>527</v>
      </c>
      <c r="E1121" s="80" t="s">
        <v>81</v>
      </c>
      <c r="F1121" s="80"/>
      <c r="G1121" s="80" t="s">
        <v>965</v>
      </c>
      <c r="H1121" s="80"/>
      <c r="I1121" s="80">
        <v>14</v>
      </c>
      <c r="J1121" s="77" t="e">
        <v>#N/A</v>
      </c>
      <c r="K1121" s="80" t="s">
        <v>1456</v>
      </c>
      <c r="L1121" s="80"/>
      <c r="M1121" s="80"/>
      <c r="N1121" s="80"/>
      <c r="O1121" s="80"/>
      <c r="P1121" s="80"/>
      <c r="Q1121" s="80">
        <v>0</v>
      </c>
      <c r="R1121" s="80">
        <v>0</v>
      </c>
      <c r="S1121" s="80"/>
      <c r="T1121" s="80"/>
      <c r="U1121" s="80"/>
      <c r="V1121" s="80" t="s">
        <v>76</v>
      </c>
      <c r="W1121" s="80"/>
      <c r="X1121" s="80" t="s">
        <v>1291</v>
      </c>
      <c r="Y1121" s="80" t="s">
        <v>1116</v>
      </c>
      <c r="Z1121" s="80"/>
      <c r="AA1121" s="80"/>
      <c r="AB1121" s="80"/>
      <c r="AC1121" s="80"/>
      <c r="AD1121" s="80"/>
      <c r="AE1121" s="80"/>
      <c r="AF1121" s="108"/>
    </row>
    <row r="1122" spans="1:32" hidden="1" x14ac:dyDescent="0.25">
      <c r="A1122" s="99" t="s">
        <v>1454</v>
      </c>
      <c r="B1122" s="80" t="s">
        <v>526</v>
      </c>
      <c r="C1122" s="80" t="s">
        <v>73</v>
      </c>
      <c r="D1122" s="80" t="s">
        <v>527</v>
      </c>
      <c r="E1122" s="80" t="s">
        <v>82</v>
      </c>
      <c r="F1122" s="80" t="s">
        <v>1280</v>
      </c>
      <c r="G1122" s="80" t="s">
        <v>1216</v>
      </c>
      <c r="H1122" s="80"/>
      <c r="I1122" s="80">
        <v>14</v>
      </c>
      <c r="J1122" s="77">
        <v>12</v>
      </c>
      <c r="K1122" s="80">
        <v>300</v>
      </c>
      <c r="L1122" s="80">
        <v>20</v>
      </c>
      <c r="M1122" s="80"/>
      <c r="N1122" s="80"/>
      <c r="O1122" s="80" t="s">
        <v>218</v>
      </c>
      <c r="P1122" s="80"/>
      <c r="Q1122" s="80">
        <v>0</v>
      </c>
      <c r="R1122" s="80">
        <v>0</v>
      </c>
      <c r="S1122" s="80"/>
      <c r="T1122" s="80"/>
      <c r="U1122" s="80"/>
      <c r="V1122" s="80"/>
      <c r="W1122" s="80" t="s">
        <v>1123</v>
      </c>
      <c r="X1122" s="80">
        <v>12</v>
      </c>
      <c r="Y1122" s="80" t="s">
        <v>1116</v>
      </c>
      <c r="Z1122" s="80"/>
      <c r="AA1122" s="80"/>
      <c r="AB1122" s="80"/>
      <c r="AC1122" s="80"/>
      <c r="AD1122" s="80"/>
      <c r="AE1122" s="80"/>
      <c r="AF1122" s="108"/>
    </row>
    <row r="1123" spans="1:32" hidden="1" x14ac:dyDescent="0.25">
      <c r="A1123" s="99" t="s">
        <v>1454</v>
      </c>
      <c r="B1123" s="80" t="s">
        <v>526</v>
      </c>
      <c r="C1123" s="80" t="s">
        <v>73</v>
      </c>
      <c r="D1123" s="80" t="s">
        <v>527</v>
      </c>
      <c r="E1123" s="80" t="s">
        <v>112</v>
      </c>
      <c r="F1123" s="80"/>
      <c r="G1123" s="80" t="s">
        <v>528</v>
      </c>
      <c r="H1123" s="80"/>
      <c r="I1123" s="80">
        <v>14</v>
      </c>
      <c r="J1123" s="77">
        <v>12</v>
      </c>
      <c r="K1123" s="80">
        <v>300</v>
      </c>
      <c r="L1123" s="80">
        <v>20</v>
      </c>
      <c r="M1123" s="80"/>
      <c r="N1123" s="80">
        <v>1</v>
      </c>
      <c r="O1123" s="80" t="s">
        <v>218</v>
      </c>
      <c r="P1123" s="80" t="s">
        <v>1240</v>
      </c>
      <c r="Q1123" s="80">
        <v>1</v>
      </c>
      <c r="R1123" s="80">
        <v>0</v>
      </c>
      <c r="S1123" s="80"/>
      <c r="T1123" s="80"/>
      <c r="U1123" s="80"/>
      <c r="V1123" s="80"/>
      <c r="W1123" s="80" t="s">
        <v>1123</v>
      </c>
      <c r="X1123" s="80">
        <v>12</v>
      </c>
      <c r="Y1123" s="80" t="s">
        <v>1116</v>
      </c>
      <c r="Z1123" s="80" t="s">
        <v>1136</v>
      </c>
      <c r="AA1123" s="80" t="s">
        <v>1126</v>
      </c>
      <c r="AB1123" s="80" t="s">
        <v>1127</v>
      </c>
      <c r="AC1123" s="80" t="s">
        <v>1128</v>
      </c>
      <c r="AD1123" s="80">
        <v>12</v>
      </c>
      <c r="AE1123" s="80" t="s">
        <v>1274</v>
      </c>
      <c r="AF1123" s="108"/>
    </row>
    <row r="1124" spans="1:32" hidden="1" x14ac:dyDescent="0.25">
      <c r="A1124" s="99" t="s">
        <v>1454</v>
      </c>
      <c r="B1124" s="80" t="s">
        <v>526</v>
      </c>
      <c r="C1124" s="80" t="s">
        <v>73</v>
      </c>
      <c r="D1124" s="80" t="s">
        <v>527</v>
      </c>
      <c r="E1124" s="80" t="s">
        <v>106</v>
      </c>
      <c r="F1124" s="80"/>
      <c r="G1124" s="80" t="s">
        <v>1457</v>
      </c>
      <c r="H1124" s="80"/>
      <c r="I1124" s="80">
        <v>14</v>
      </c>
      <c r="J1124" s="77" t="e">
        <v>#N/A</v>
      </c>
      <c r="K1124" s="80"/>
      <c r="L1124" s="80"/>
      <c r="M1124" s="80"/>
      <c r="N1124" s="80"/>
      <c r="O1124" s="80"/>
      <c r="P1124" s="80"/>
      <c r="Q1124" s="80">
        <v>0</v>
      </c>
      <c r="R1124" s="80">
        <v>0</v>
      </c>
      <c r="S1124" s="80"/>
      <c r="T1124" s="80"/>
      <c r="U1124" s="80"/>
      <c r="V1124" s="80"/>
      <c r="W1124" s="80"/>
      <c r="X1124" s="80">
        <v>0</v>
      </c>
      <c r="Y1124" s="80" t="s">
        <v>1116</v>
      </c>
      <c r="Z1124" s="80"/>
      <c r="AA1124" s="80"/>
      <c r="AB1124" s="80"/>
      <c r="AC1124" s="80"/>
      <c r="AD1124" s="80"/>
      <c r="AE1124" s="80"/>
      <c r="AF1124" s="108"/>
    </row>
    <row r="1125" spans="1:32" ht="30" hidden="1" x14ac:dyDescent="0.25">
      <c r="A1125" s="99" t="s">
        <v>1454</v>
      </c>
      <c r="B1125" s="80" t="s">
        <v>526</v>
      </c>
      <c r="C1125" s="80" t="s">
        <v>73</v>
      </c>
      <c r="D1125" s="80" t="s">
        <v>1458</v>
      </c>
      <c r="E1125" s="80" t="s">
        <v>70</v>
      </c>
      <c r="F1125" s="80" t="s">
        <v>1246</v>
      </c>
      <c r="G1125" s="80" t="s">
        <v>1459</v>
      </c>
      <c r="H1125" s="80" t="s">
        <v>110</v>
      </c>
      <c r="I1125" s="80">
        <v>14</v>
      </c>
      <c r="J1125" s="77" t="e">
        <v>#N/A</v>
      </c>
      <c r="K1125" s="80">
        <v>1200</v>
      </c>
      <c r="L1125" s="80">
        <v>20</v>
      </c>
      <c r="M1125" s="80"/>
      <c r="N1125" s="80"/>
      <c r="O1125" s="80" t="s">
        <v>218</v>
      </c>
      <c r="P1125" s="80"/>
      <c r="Q1125" s="80">
        <v>0</v>
      </c>
      <c r="R1125" s="80">
        <v>0</v>
      </c>
      <c r="S1125" s="80"/>
      <c r="T1125" s="80"/>
      <c r="U1125" s="80"/>
      <c r="V1125" s="80" t="s">
        <v>76</v>
      </c>
      <c r="W1125" s="80" t="s">
        <v>1123</v>
      </c>
      <c r="X1125" s="80">
        <v>48</v>
      </c>
      <c r="Y1125" s="80" t="s">
        <v>1116</v>
      </c>
      <c r="Z1125" s="80"/>
      <c r="AA1125" s="80"/>
      <c r="AB1125" s="80"/>
      <c r="AC1125" s="80"/>
      <c r="AD1125" s="80"/>
      <c r="AE1125" s="80"/>
      <c r="AF1125" s="108"/>
    </row>
    <row r="1126" spans="1:32" ht="30" hidden="1" x14ac:dyDescent="0.25">
      <c r="A1126" s="99" t="s">
        <v>1454</v>
      </c>
      <c r="B1126" s="80" t="s">
        <v>526</v>
      </c>
      <c r="C1126" s="80" t="s">
        <v>73</v>
      </c>
      <c r="D1126" s="80" t="s">
        <v>1458</v>
      </c>
      <c r="E1126" s="80" t="s">
        <v>70</v>
      </c>
      <c r="F1126" s="80"/>
      <c r="G1126" s="80" t="s">
        <v>1460</v>
      </c>
      <c r="H1126" s="80" t="s">
        <v>110</v>
      </c>
      <c r="I1126" s="80">
        <v>14</v>
      </c>
      <c r="J1126" s="77" t="e">
        <v>#N/A</v>
      </c>
      <c r="K1126" s="80"/>
      <c r="L1126" s="80"/>
      <c r="M1126" s="80"/>
      <c r="N1126" s="80"/>
      <c r="O1126" s="80"/>
      <c r="P1126" s="80"/>
      <c r="Q1126" s="80">
        <v>0</v>
      </c>
      <c r="R1126" s="80">
        <v>0</v>
      </c>
      <c r="S1126" s="80"/>
      <c r="T1126" s="80"/>
      <c r="U1126" s="80"/>
      <c r="V1126" s="80"/>
      <c r="W1126" s="80"/>
      <c r="X1126" s="80">
        <v>0</v>
      </c>
      <c r="Y1126" s="80" t="s">
        <v>1116</v>
      </c>
      <c r="Z1126" s="80"/>
      <c r="AA1126" s="80"/>
      <c r="AB1126" s="80"/>
      <c r="AC1126" s="80"/>
      <c r="AD1126" s="80"/>
      <c r="AE1126" s="80"/>
      <c r="AF1126" s="108"/>
    </row>
    <row r="1127" spans="1:32" ht="30" hidden="1" x14ac:dyDescent="0.25">
      <c r="A1127" s="99" t="s">
        <v>1454</v>
      </c>
      <c r="B1127" s="80" t="s">
        <v>526</v>
      </c>
      <c r="C1127" s="80" t="s">
        <v>73</v>
      </c>
      <c r="D1127" s="80" t="s">
        <v>1458</v>
      </c>
      <c r="E1127" s="80" t="s">
        <v>76</v>
      </c>
      <c r="F1127" s="80" t="s">
        <v>1368</v>
      </c>
      <c r="G1127" s="80" t="s">
        <v>1459</v>
      </c>
      <c r="H1127" s="80" t="s">
        <v>110</v>
      </c>
      <c r="I1127" s="80">
        <v>14</v>
      </c>
      <c r="J1127" s="77" t="e">
        <v>#N/A</v>
      </c>
      <c r="K1127" s="80">
        <v>1200</v>
      </c>
      <c r="L1127" s="80">
        <v>20</v>
      </c>
      <c r="M1127" s="80"/>
      <c r="N1127" s="80"/>
      <c r="O1127" s="80" t="s">
        <v>218</v>
      </c>
      <c r="P1127" s="80"/>
      <c r="Q1127" s="80">
        <v>0</v>
      </c>
      <c r="R1127" s="80">
        <v>0</v>
      </c>
      <c r="S1127" s="80"/>
      <c r="T1127" s="80"/>
      <c r="U1127" s="80"/>
      <c r="V1127" s="80" t="s">
        <v>76</v>
      </c>
      <c r="W1127" s="80" t="s">
        <v>1123</v>
      </c>
      <c r="X1127" s="80">
        <v>48</v>
      </c>
      <c r="Y1127" s="80" t="s">
        <v>1116</v>
      </c>
      <c r="Z1127" s="80"/>
      <c r="AA1127" s="80"/>
      <c r="AB1127" s="80"/>
      <c r="AC1127" s="80"/>
      <c r="AD1127" s="80"/>
      <c r="AE1127" s="80"/>
      <c r="AF1127" s="108"/>
    </row>
    <row r="1128" spans="1:32" ht="30" hidden="1" x14ac:dyDescent="0.25">
      <c r="A1128" s="99" t="s">
        <v>1454</v>
      </c>
      <c r="B1128" s="80" t="s">
        <v>526</v>
      </c>
      <c r="C1128" s="80" t="s">
        <v>73</v>
      </c>
      <c r="D1128" s="80" t="s">
        <v>1458</v>
      </c>
      <c r="E1128" s="80" t="s">
        <v>76</v>
      </c>
      <c r="F1128" s="80"/>
      <c r="G1128" s="80" t="s">
        <v>1460</v>
      </c>
      <c r="H1128" s="80"/>
      <c r="I1128" s="80">
        <v>14</v>
      </c>
      <c r="J1128" s="77" t="e">
        <v>#N/A</v>
      </c>
      <c r="K1128" s="80"/>
      <c r="L1128" s="80"/>
      <c r="M1128" s="80"/>
      <c r="N1128" s="80"/>
      <c r="O1128" s="80"/>
      <c r="P1128" s="80"/>
      <c r="Q1128" s="80">
        <v>0</v>
      </c>
      <c r="R1128" s="80">
        <v>0</v>
      </c>
      <c r="S1128" s="80"/>
      <c r="T1128" s="80"/>
      <c r="U1128" s="80"/>
      <c r="V1128" s="80"/>
      <c r="W1128" s="80"/>
      <c r="X1128" s="80">
        <v>0</v>
      </c>
      <c r="Y1128" s="80" t="s">
        <v>1116</v>
      </c>
      <c r="Z1128" s="80"/>
      <c r="AA1128" s="80"/>
      <c r="AB1128" s="80"/>
      <c r="AC1128" s="80"/>
      <c r="AD1128" s="80"/>
      <c r="AE1128" s="80"/>
      <c r="AF1128" s="108"/>
    </row>
    <row r="1129" spans="1:32" ht="30" hidden="1" x14ac:dyDescent="0.25">
      <c r="A1129" s="99" t="s">
        <v>1454</v>
      </c>
      <c r="B1129" s="80" t="s">
        <v>526</v>
      </c>
      <c r="C1129" s="80" t="s">
        <v>73</v>
      </c>
      <c r="D1129" s="80" t="s">
        <v>1458</v>
      </c>
      <c r="E1129" s="80" t="s">
        <v>105</v>
      </c>
      <c r="F1129" s="80"/>
      <c r="G1129" s="80" t="s">
        <v>1459</v>
      </c>
      <c r="H1129" s="80" t="s">
        <v>110</v>
      </c>
      <c r="I1129" s="80">
        <v>14</v>
      </c>
      <c r="J1129" s="77" t="e">
        <v>#N/A</v>
      </c>
      <c r="K1129" s="80">
        <v>1200</v>
      </c>
      <c r="L1129" s="80">
        <v>20</v>
      </c>
      <c r="M1129" s="80"/>
      <c r="N1129" s="80"/>
      <c r="O1129" s="80" t="s">
        <v>218</v>
      </c>
      <c r="P1129" s="80"/>
      <c r="Q1129" s="80">
        <v>0</v>
      </c>
      <c r="R1129" s="80">
        <v>0</v>
      </c>
      <c r="S1129" s="80"/>
      <c r="T1129" s="80"/>
      <c r="U1129" s="80"/>
      <c r="V1129" s="80" t="s">
        <v>76</v>
      </c>
      <c r="W1129" s="80" t="s">
        <v>1123</v>
      </c>
      <c r="X1129" s="80">
        <v>48</v>
      </c>
      <c r="Y1129" s="80" t="s">
        <v>1116</v>
      </c>
      <c r="Z1129" s="80"/>
      <c r="AA1129" s="80"/>
      <c r="AB1129" s="80"/>
      <c r="AC1129" s="80"/>
      <c r="AD1129" s="80"/>
      <c r="AE1129" s="80"/>
      <c r="AF1129" s="108"/>
    </row>
    <row r="1130" spans="1:32" ht="30" hidden="1" x14ac:dyDescent="0.25">
      <c r="A1130" s="99" t="s">
        <v>1454</v>
      </c>
      <c r="B1130" s="80" t="s">
        <v>526</v>
      </c>
      <c r="C1130" s="80" t="s">
        <v>73</v>
      </c>
      <c r="D1130" s="80" t="s">
        <v>1458</v>
      </c>
      <c r="E1130" s="80" t="s">
        <v>105</v>
      </c>
      <c r="F1130" s="80"/>
      <c r="G1130" s="80" t="s">
        <v>1460</v>
      </c>
      <c r="H1130" s="80" t="s">
        <v>110</v>
      </c>
      <c r="I1130" s="80">
        <v>14</v>
      </c>
      <c r="J1130" s="77" t="e">
        <v>#N/A</v>
      </c>
      <c r="K1130" s="80"/>
      <c r="L1130" s="80"/>
      <c r="M1130" s="80"/>
      <c r="N1130" s="80"/>
      <c r="O1130" s="80"/>
      <c r="P1130" s="80"/>
      <c r="Q1130" s="80">
        <v>0</v>
      </c>
      <c r="R1130" s="80">
        <v>0</v>
      </c>
      <c r="S1130" s="80"/>
      <c r="T1130" s="80"/>
      <c r="U1130" s="80"/>
      <c r="V1130" s="80"/>
      <c r="W1130" s="80"/>
      <c r="X1130" s="80">
        <v>0</v>
      </c>
      <c r="Y1130" s="80" t="s">
        <v>1116</v>
      </c>
      <c r="Z1130" s="80"/>
      <c r="AA1130" s="80"/>
      <c r="AB1130" s="80"/>
      <c r="AC1130" s="80"/>
      <c r="AD1130" s="80"/>
      <c r="AE1130" s="80"/>
      <c r="AF1130" s="108"/>
    </row>
    <row r="1131" spans="1:32" hidden="1" x14ac:dyDescent="0.25">
      <c r="A1131" s="99" t="s">
        <v>1454</v>
      </c>
      <c r="B1131" s="80" t="s">
        <v>526</v>
      </c>
      <c r="C1131" s="80" t="s">
        <v>73</v>
      </c>
      <c r="D1131" s="80" t="s">
        <v>529</v>
      </c>
      <c r="E1131" s="80" t="s">
        <v>73</v>
      </c>
      <c r="F1131" s="80"/>
      <c r="G1131" s="80" t="s">
        <v>530</v>
      </c>
      <c r="H1131" s="80"/>
      <c r="I1131" s="80">
        <v>14</v>
      </c>
      <c r="J1131" s="77">
        <v>12</v>
      </c>
      <c r="K1131" s="80">
        <v>300</v>
      </c>
      <c r="L1131" s="80">
        <v>20</v>
      </c>
      <c r="M1131" s="80"/>
      <c r="N1131" s="80"/>
      <c r="O1131" s="80" t="s">
        <v>218</v>
      </c>
      <c r="P1131" s="80"/>
      <c r="Q1131" s="80">
        <v>0</v>
      </c>
      <c r="R1131" s="80">
        <v>1</v>
      </c>
      <c r="S1131" s="80" t="s">
        <v>1123</v>
      </c>
      <c r="T1131" s="80">
        <v>1</v>
      </c>
      <c r="U1131" s="80"/>
      <c r="V1131" s="80" t="s">
        <v>76</v>
      </c>
      <c r="W1131" s="80" t="s">
        <v>1123</v>
      </c>
      <c r="X1131" s="80">
        <v>12</v>
      </c>
      <c r="Y1131" s="80" t="s">
        <v>1116</v>
      </c>
      <c r="Z1131" s="80"/>
      <c r="AA1131" s="80"/>
      <c r="AB1131" s="80"/>
      <c r="AC1131" s="80"/>
      <c r="AD1131" s="80"/>
      <c r="AE1131" s="80"/>
      <c r="AF1131" s="108"/>
    </row>
    <row r="1132" spans="1:32" hidden="1" x14ac:dyDescent="0.25">
      <c r="A1132" s="99" t="s">
        <v>1454</v>
      </c>
      <c r="B1132" s="80" t="s">
        <v>526</v>
      </c>
      <c r="C1132" s="80" t="s">
        <v>73</v>
      </c>
      <c r="D1132" s="80" t="s">
        <v>529</v>
      </c>
      <c r="E1132" s="80" t="s">
        <v>83</v>
      </c>
      <c r="F1132" s="80" t="s">
        <v>1455</v>
      </c>
      <c r="G1132" s="80" t="s">
        <v>250</v>
      </c>
      <c r="H1132" s="80"/>
      <c r="I1132" s="80">
        <v>14</v>
      </c>
      <c r="J1132" s="77">
        <v>12</v>
      </c>
      <c r="K1132" s="80">
        <v>300</v>
      </c>
      <c r="L1132" s="80">
        <v>20</v>
      </c>
      <c r="M1132" s="80"/>
      <c r="N1132" s="80"/>
      <c r="O1132" s="80" t="s">
        <v>218</v>
      </c>
      <c r="P1132" s="80"/>
      <c r="Q1132" s="80">
        <v>0</v>
      </c>
      <c r="R1132" s="80">
        <v>1</v>
      </c>
      <c r="S1132" s="80" t="s">
        <v>1123</v>
      </c>
      <c r="T1132" s="80">
        <v>1</v>
      </c>
      <c r="U1132" s="80"/>
      <c r="V1132" s="80" t="s">
        <v>76</v>
      </c>
      <c r="W1132" s="80" t="s">
        <v>1123</v>
      </c>
      <c r="X1132" s="80">
        <v>12</v>
      </c>
      <c r="Y1132" s="80" t="s">
        <v>1116</v>
      </c>
      <c r="Z1132" s="80"/>
      <c r="AA1132" s="80"/>
      <c r="AB1132" s="80"/>
      <c r="AC1132" s="80"/>
      <c r="AD1132" s="80"/>
      <c r="AE1132" s="80"/>
      <c r="AF1132" s="108"/>
    </row>
    <row r="1133" spans="1:32" ht="30" hidden="1" x14ac:dyDescent="0.25">
      <c r="A1133" s="99" t="s">
        <v>1454</v>
      </c>
      <c r="B1133" s="80" t="s">
        <v>526</v>
      </c>
      <c r="C1133" s="80" t="s">
        <v>73</v>
      </c>
      <c r="D1133" s="80" t="s">
        <v>529</v>
      </c>
      <c r="E1133" s="80" t="s">
        <v>75</v>
      </c>
      <c r="F1133" s="80"/>
      <c r="G1133" s="80" t="s">
        <v>514</v>
      </c>
      <c r="H1133" s="80"/>
      <c r="I1133" s="80">
        <v>14</v>
      </c>
      <c r="J1133" s="77" t="e">
        <v>#N/A</v>
      </c>
      <c r="K1133" s="80" t="s">
        <v>1456</v>
      </c>
      <c r="L1133" s="80"/>
      <c r="M1133" s="80"/>
      <c r="N1133" s="80"/>
      <c r="O1133" s="80"/>
      <c r="P1133" s="80"/>
      <c r="Q1133" s="80">
        <v>0</v>
      </c>
      <c r="R1133" s="80">
        <v>0</v>
      </c>
      <c r="S1133" s="80"/>
      <c r="T1133" s="80"/>
      <c r="U1133" s="80"/>
      <c r="V1133" s="80" t="s">
        <v>76</v>
      </c>
      <c r="W1133" s="80"/>
      <c r="X1133" s="80" t="s">
        <v>1291</v>
      </c>
      <c r="Y1133" s="80" t="s">
        <v>1116</v>
      </c>
      <c r="Z1133" s="80"/>
      <c r="AA1133" s="80"/>
      <c r="AB1133" s="80"/>
      <c r="AC1133" s="80"/>
      <c r="AD1133" s="80"/>
      <c r="AE1133" s="80"/>
      <c r="AF1133" s="108"/>
    </row>
    <row r="1134" spans="1:32" ht="30" hidden="1" x14ac:dyDescent="0.25">
      <c r="A1134" s="99" t="s">
        <v>1454</v>
      </c>
      <c r="B1134" s="80" t="s">
        <v>526</v>
      </c>
      <c r="C1134" s="80" t="s">
        <v>73</v>
      </c>
      <c r="D1134" s="80" t="s">
        <v>529</v>
      </c>
      <c r="E1134" s="80" t="s">
        <v>81</v>
      </c>
      <c r="F1134" s="80"/>
      <c r="G1134" s="80" t="s">
        <v>514</v>
      </c>
      <c r="H1134" s="80"/>
      <c r="I1134" s="80">
        <v>14</v>
      </c>
      <c r="J1134" s="77" t="e">
        <v>#N/A</v>
      </c>
      <c r="K1134" s="80" t="s">
        <v>1456</v>
      </c>
      <c r="L1134" s="80"/>
      <c r="M1134" s="80"/>
      <c r="N1134" s="80"/>
      <c r="O1134" s="80"/>
      <c r="P1134" s="80"/>
      <c r="Q1134" s="80">
        <v>0</v>
      </c>
      <c r="R1134" s="80">
        <v>0</v>
      </c>
      <c r="S1134" s="80"/>
      <c r="T1134" s="80"/>
      <c r="U1134" s="80"/>
      <c r="V1134" s="80" t="s">
        <v>76</v>
      </c>
      <c r="W1134" s="80"/>
      <c r="X1134" s="80" t="s">
        <v>1291</v>
      </c>
      <c r="Y1134" s="80" t="s">
        <v>1116</v>
      </c>
      <c r="Z1134" s="80"/>
      <c r="AA1134" s="80"/>
      <c r="AB1134" s="80"/>
      <c r="AC1134" s="80"/>
      <c r="AD1134" s="80"/>
      <c r="AE1134" s="80"/>
      <c r="AF1134" s="108"/>
    </row>
    <row r="1135" spans="1:32" hidden="1" x14ac:dyDescent="0.25">
      <c r="A1135" s="99" t="s">
        <v>1454</v>
      </c>
      <c r="B1135" s="80" t="s">
        <v>526</v>
      </c>
      <c r="C1135" s="80" t="s">
        <v>73</v>
      </c>
      <c r="D1135" s="80" t="s">
        <v>529</v>
      </c>
      <c r="E1135" s="80" t="s">
        <v>82</v>
      </c>
      <c r="F1135" s="80" t="s">
        <v>1280</v>
      </c>
      <c r="G1135" s="80" t="s">
        <v>250</v>
      </c>
      <c r="H1135" s="80"/>
      <c r="I1135" s="80">
        <v>14</v>
      </c>
      <c r="J1135" s="77">
        <v>12</v>
      </c>
      <c r="K1135" s="80">
        <v>300</v>
      </c>
      <c r="L1135" s="80">
        <v>20</v>
      </c>
      <c r="M1135" s="80"/>
      <c r="N1135" s="80"/>
      <c r="O1135" s="80" t="s">
        <v>218</v>
      </c>
      <c r="P1135" s="80"/>
      <c r="Q1135" s="80">
        <v>0</v>
      </c>
      <c r="R1135" s="80">
        <v>1</v>
      </c>
      <c r="S1135" s="80" t="s">
        <v>1123</v>
      </c>
      <c r="T1135" s="80">
        <v>1</v>
      </c>
      <c r="U1135" s="80"/>
      <c r="V1135" s="80"/>
      <c r="W1135" s="80" t="s">
        <v>1123</v>
      </c>
      <c r="X1135" s="80">
        <v>12</v>
      </c>
      <c r="Y1135" s="80" t="s">
        <v>1116</v>
      </c>
      <c r="Z1135" s="80"/>
      <c r="AA1135" s="80"/>
      <c r="AB1135" s="80"/>
      <c r="AC1135" s="80"/>
      <c r="AD1135" s="80"/>
      <c r="AE1135" s="80"/>
      <c r="AF1135" s="108"/>
    </row>
    <row r="1136" spans="1:32" hidden="1" x14ac:dyDescent="0.25">
      <c r="A1136" s="99" t="s">
        <v>1454</v>
      </c>
      <c r="B1136" s="80" t="s">
        <v>526</v>
      </c>
      <c r="C1136" s="80" t="s">
        <v>73</v>
      </c>
      <c r="D1136" s="80" t="s">
        <v>529</v>
      </c>
      <c r="E1136" s="80" t="s">
        <v>112</v>
      </c>
      <c r="F1136" s="80"/>
      <c r="G1136" s="80" t="s">
        <v>530</v>
      </c>
      <c r="H1136" s="80"/>
      <c r="I1136" s="80">
        <v>14</v>
      </c>
      <c r="J1136" s="77">
        <v>12</v>
      </c>
      <c r="K1136" s="80">
        <v>300</v>
      </c>
      <c r="L1136" s="80">
        <v>20</v>
      </c>
      <c r="M1136" s="80"/>
      <c r="N1136" s="80"/>
      <c r="O1136" s="80" t="s">
        <v>218</v>
      </c>
      <c r="P1136" s="80"/>
      <c r="Q1136" s="80">
        <v>0</v>
      </c>
      <c r="R1136" s="80">
        <v>1</v>
      </c>
      <c r="S1136" s="80" t="s">
        <v>1123</v>
      </c>
      <c r="T1136" s="80">
        <v>1</v>
      </c>
      <c r="U1136" s="80"/>
      <c r="V1136" s="80"/>
      <c r="W1136" s="80" t="s">
        <v>1123</v>
      </c>
      <c r="X1136" s="80">
        <v>12</v>
      </c>
      <c r="Y1136" s="80" t="s">
        <v>1116</v>
      </c>
      <c r="Z1136" s="80"/>
      <c r="AA1136" s="80"/>
      <c r="AB1136" s="80"/>
      <c r="AC1136" s="80"/>
      <c r="AD1136" s="80"/>
      <c r="AE1136" s="80"/>
      <c r="AF1136" s="108"/>
    </row>
    <row r="1137" spans="1:32" ht="30" hidden="1" x14ac:dyDescent="0.25">
      <c r="A1137" s="99" t="s">
        <v>1454</v>
      </c>
      <c r="B1137" s="80" t="s">
        <v>526</v>
      </c>
      <c r="C1137" s="80" t="s">
        <v>73</v>
      </c>
      <c r="D1137" s="80" t="s">
        <v>1461</v>
      </c>
      <c r="E1137" s="80" t="s">
        <v>70</v>
      </c>
      <c r="F1137" s="80" t="s">
        <v>1246</v>
      </c>
      <c r="G1137" s="80" t="s">
        <v>1462</v>
      </c>
      <c r="H1137" s="80" t="s">
        <v>110</v>
      </c>
      <c r="I1137" s="80">
        <v>14</v>
      </c>
      <c r="J1137" s="77" t="e">
        <v>#N/A</v>
      </c>
      <c r="K1137" s="80">
        <v>1200</v>
      </c>
      <c r="L1137" s="80">
        <v>20</v>
      </c>
      <c r="M1137" s="80"/>
      <c r="N1137" s="80"/>
      <c r="O1137" s="80" t="s">
        <v>218</v>
      </c>
      <c r="P1137" s="80"/>
      <c r="Q1137" s="80">
        <v>0</v>
      </c>
      <c r="R1137" s="80">
        <v>0</v>
      </c>
      <c r="S1137" s="80"/>
      <c r="T1137" s="80"/>
      <c r="U1137" s="80"/>
      <c r="V1137" s="80" t="s">
        <v>76</v>
      </c>
      <c r="W1137" s="80" t="s">
        <v>1123</v>
      </c>
      <c r="X1137" s="80">
        <v>48</v>
      </c>
      <c r="Y1137" s="80" t="s">
        <v>1116</v>
      </c>
      <c r="Z1137" s="80"/>
      <c r="AA1137" s="80"/>
      <c r="AB1137" s="80"/>
      <c r="AC1137" s="80"/>
      <c r="AD1137" s="80"/>
      <c r="AE1137" s="80"/>
      <c r="AF1137" s="108"/>
    </row>
    <row r="1138" spans="1:32" ht="30" hidden="1" x14ac:dyDescent="0.25">
      <c r="A1138" s="99" t="s">
        <v>1454</v>
      </c>
      <c r="B1138" s="80" t="s">
        <v>526</v>
      </c>
      <c r="C1138" s="80" t="s">
        <v>73</v>
      </c>
      <c r="D1138" s="80" t="s">
        <v>1461</v>
      </c>
      <c r="E1138" s="80" t="s">
        <v>70</v>
      </c>
      <c r="F1138" s="80"/>
      <c r="G1138" s="80" t="s">
        <v>1463</v>
      </c>
      <c r="H1138" s="80" t="s">
        <v>110</v>
      </c>
      <c r="I1138" s="80">
        <v>14</v>
      </c>
      <c r="J1138" s="77" t="e">
        <v>#N/A</v>
      </c>
      <c r="K1138" s="80"/>
      <c r="L1138" s="80"/>
      <c r="M1138" s="80"/>
      <c r="N1138" s="80"/>
      <c r="O1138" s="80"/>
      <c r="P1138" s="80"/>
      <c r="Q1138" s="80">
        <v>0</v>
      </c>
      <c r="R1138" s="80">
        <v>0</v>
      </c>
      <c r="S1138" s="80"/>
      <c r="T1138" s="80"/>
      <c r="U1138" s="80"/>
      <c r="V1138" s="80"/>
      <c r="W1138" s="80"/>
      <c r="X1138" s="80">
        <v>0</v>
      </c>
      <c r="Y1138" s="80" t="s">
        <v>1116</v>
      </c>
      <c r="Z1138" s="80"/>
      <c r="AA1138" s="80"/>
      <c r="AB1138" s="80"/>
      <c r="AC1138" s="80"/>
      <c r="AD1138" s="80"/>
      <c r="AE1138" s="80"/>
      <c r="AF1138" s="108"/>
    </row>
    <row r="1139" spans="1:32" ht="30" hidden="1" x14ac:dyDescent="0.25">
      <c r="A1139" s="99" t="s">
        <v>1454</v>
      </c>
      <c r="B1139" s="80" t="s">
        <v>526</v>
      </c>
      <c r="C1139" s="80" t="s">
        <v>73</v>
      </c>
      <c r="D1139" s="80" t="s">
        <v>1461</v>
      </c>
      <c r="E1139" s="80" t="s">
        <v>76</v>
      </c>
      <c r="F1139" s="80" t="s">
        <v>1368</v>
      </c>
      <c r="G1139" s="80" t="s">
        <v>1462</v>
      </c>
      <c r="H1139" s="80" t="s">
        <v>110</v>
      </c>
      <c r="I1139" s="80">
        <v>14</v>
      </c>
      <c r="J1139" s="77" t="e">
        <v>#N/A</v>
      </c>
      <c r="K1139" s="80">
        <v>1200</v>
      </c>
      <c r="L1139" s="80">
        <v>20</v>
      </c>
      <c r="M1139" s="80"/>
      <c r="N1139" s="80"/>
      <c r="O1139" s="80" t="s">
        <v>218</v>
      </c>
      <c r="P1139" s="80"/>
      <c r="Q1139" s="80">
        <v>0</v>
      </c>
      <c r="R1139" s="80">
        <v>0</v>
      </c>
      <c r="S1139" s="80"/>
      <c r="T1139" s="80"/>
      <c r="U1139" s="80"/>
      <c r="V1139" s="80" t="s">
        <v>76</v>
      </c>
      <c r="W1139" s="80" t="s">
        <v>1123</v>
      </c>
      <c r="X1139" s="80">
        <v>48</v>
      </c>
      <c r="Y1139" s="80" t="s">
        <v>1116</v>
      </c>
      <c r="Z1139" s="80"/>
      <c r="AA1139" s="80"/>
      <c r="AB1139" s="80"/>
      <c r="AC1139" s="80"/>
      <c r="AD1139" s="80"/>
      <c r="AE1139" s="80"/>
      <c r="AF1139" s="108"/>
    </row>
    <row r="1140" spans="1:32" ht="30" hidden="1" x14ac:dyDescent="0.25">
      <c r="A1140" s="99" t="s">
        <v>1454</v>
      </c>
      <c r="B1140" s="80" t="s">
        <v>526</v>
      </c>
      <c r="C1140" s="80" t="s">
        <v>73</v>
      </c>
      <c r="D1140" s="80" t="s">
        <v>1461</v>
      </c>
      <c r="E1140" s="80" t="s">
        <v>76</v>
      </c>
      <c r="F1140" s="80"/>
      <c r="G1140" s="80" t="s">
        <v>1463</v>
      </c>
      <c r="H1140" s="80"/>
      <c r="I1140" s="80">
        <v>14</v>
      </c>
      <c r="J1140" s="77" t="e">
        <v>#N/A</v>
      </c>
      <c r="K1140" s="80"/>
      <c r="L1140" s="80"/>
      <c r="M1140" s="80"/>
      <c r="N1140" s="80"/>
      <c r="O1140" s="80"/>
      <c r="P1140" s="80"/>
      <c r="Q1140" s="80">
        <v>0</v>
      </c>
      <c r="R1140" s="80">
        <v>0</v>
      </c>
      <c r="S1140" s="80"/>
      <c r="T1140" s="80"/>
      <c r="U1140" s="80"/>
      <c r="V1140" s="80"/>
      <c r="W1140" s="80"/>
      <c r="X1140" s="80">
        <v>0</v>
      </c>
      <c r="Y1140" s="80" t="s">
        <v>1116</v>
      </c>
      <c r="Z1140" s="80"/>
      <c r="AA1140" s="80"/>
      <c r="AB1140" s="80"/>
      <c r="AC1140" s="80"/>
      <c r="AD1140" s="80"/>
      <c r="AE1140" s="80"/>
      <c r="AF1140" s="108"/>
    </row>
    <row r="1141" spans="1:32" ht="30" hidden="1" x14ac:dyDescent="0.25">
      <c r="A1141" s="99" t="s">
        <v>1454</v>
      </c>
      <c r="B1141" s="80" t="s">
        <v>526</v>
      </c>
      <c r="C1141" s="80" t="s">
        <v>73</v>
      </c>
      <c r="D1141" s="80" t="s">
        <v>1461</v>
      </c>
      <c r="E1141" s="80" t="s">
        <v>105</v>
      </c>
      <c r="F1141" s="80"/>
      <c r="G1141" s="80" t="s">
        <v>1462</v>
      </c>
      <c r="H1141" s="80" t="s">
        <v>110</v>
      </c>
      <c r="I1141" s="80">
        <v>14</v>
      </c>
      <c r="J1141" s="77" t="e">
        <v>#N/A</v>
      </c>
      <c r="K1141" s="80">
        <v>1200</v>
      </c>
      <c r="L1141" s="80">
        <v>20</v>
      </c>
      <c r="M1141" s="80"/>
      <c r="N1141" s="80"/>
      <c r="O1141" s="80" t="s">
        <v>218</v>
      </c>
      <c r="P1141" s="80"/>
      <c r="Q1141" s="80">
        <v>0</v>
      </c>
      <c r="R1141" s="80">
        <v>0</v>
      </c>
      <c r="S1141" s="80"/>
      <c r="T1141" s="80"/>
      <c r="U1141" s="80"/>
      <c r="V1141" s="80" t="s">
        <v>76</v>
      </c>
      <c r="W1141" s="80" t="s">
        <v>1123</v>
      </c>
      <c r="X1141" s="80">
        <v>48</v>
      </c>
      <c r="Y1141" s="80" t="s">
        <v>1116</v>
      </c>
      <c r="Z1141" s="80"/>
      <c r="AA1141" s="80"/>
      <c r="AB1141" s="80"/>
      <c r="AC1141" s="80"/>
      <c r="AD1141" s="80"/>
      <c r="AE1141" s="80"/>
      <c r="AF1141" s="108"/>
    </row>
    <row r="1142" spans="1:32" ht="30.75" hidden="1" thickBot="1" x14ac:dyDescent="0.3">
      <c r="A1142" s="100" t="s">
        <v>1454</v>
      </c>
      <c r="B1142" s="81" t="s">
        <v>526</v>
      </c>
      <c r="C1142" s="81" t="s">
        <v>73</v>
      </c>
      <c r="D1142" s="81" t="s">
        <v>1461</v>
      </c>
      <c r="E1142" s="81" t="s">
        <v>105</v>
      </c>
      <c r="F1142" s="81"/>
      <c r="G1142" s="81" t="s">
        <v>1463</v>
      </c>
      <c r="H1142" s="81" t="s">
        <v>110</v>
      </c>
      <c r="I1142" s="81">
        <v>14</v>
      </c>
      <c r="J1142" s="77" t="e">
        <v>#N/A</v>
      </c>
      <c r="K1142" s="81"/>
      <c r="L1142" s="81"/>
      <c r="M1142" s="81"/>
      <c r="N1142" s="81"/>
      <c r="O1142" s="81"/>
      <c r="P1142" s="81"/>
      <c r="Q1142" s="81">
        <v>0</v>
      </c>
      <c r="R1142" s="81">
        <v>0</v>
      </c>
      <c r="S1142" s="81"/>
      <c r="T1142" s="81"/>
      <c r="U1142" s="81"/>
      <c r="V1142" s="81"/>
      <c r="W1142" s="81"/>
      <c r="X1142" s="81">
        <v>0</v>
      </c>
      <c r="Y1142" s="81" t="s">
        <v>1116</v>
      </c>
      <c r="Z1142" s="81"/>
      <c r="AA1142" s="81"/>
      <c r="AB1142" s="81"/>
      <c r="AC1142" s="81"/>
      <c r="AD1142" s="81"/>
      <c r="AE1142" s="81"/>
      <c r="AF1142" s="109"/>
    </row>
    <row r="1143" spans="1:32" ht="30" hidden="1" x14ac:dyDescent="0.25">
      <c r="A1143" s="95" t="s">
        <v>1464</v>
      </c>
      <c r="B1143" s="76" t="s">
        <v>531</v>
      </c>
      <c r="C1143" s="76" t="s">
        <v>73</v>
      </c>
      <c r="D1143" s="76" t="s">
        <v>532</v>
      </c>
      <c r="E1143" s="76" t="s">
        <v>73</v>
      </c>
      <c r="F1143" s="76"/>
      <c r="G1143" s="76" t="s">
        <v>272</v>
      </c>
      <c r="H1143" s="76"/>
      <c r="I1143" s="76">
        <v>14</v>
      </c>
      <c r="J1143" s="77">
        <v>8</v>
      </c>
      <c r="K1143" s="76">
        <v>100</v>
      </c>
      <c r="L1143" s="76">
        <v>20</v>
      </c>
      <c r="M1143" s="76"/>
      <c r="N1143" s="76">
        <v>1</v>
      </c>
      <c r="O1143" s="76" t="s">
        <v>129</v>
      </c>
      <c r="P1143" s="76" t="s">
        <v>1465</v>
      </c>
      <c r="Q1143" s="76">
        <v>1</v>
      </c>
      <c r="R1143" s="76">
        <v>0</v>
      </c>
      <c r="S1143" s="76"/>
      <c r="T1143" s="76"/>
      <c r="U1143" s="76" t="s">
        <v>70</v>
      </c>
      <c r="V1143" s="76" t="s">
        <v>76</v>
      </c>
      <c r="W1143" s="76" t="s">
        <v>1123</v>
      </c>
      <c r="X1143" s="76">
        <v>4</v>
      </c>
      <c r="Y1143" s="76" t="s">
        <v>1116</v>
      </c>
      <c r="Z1143" s="76" t="s">
        <v>1466</v>
      </c>
      <c r="AA1143" s="76" t="s">
        <v>1126</v>
      </c>
      <c r="AB1143" s="76" t="s">
        <v>1163</v>
      </c>
      <c r="AC1143" s="76" t="s">
        <v>1164</v>
      </c>
      <c r="AD1143" s="76">
        <v>8</v>
      </c>
      <c r="AE1143" s="76" t="s">
        <v>1129</v>
      </c>
      <c r="AF1143" s="104"/>
    </row>
    <row r="1144" spans="1:32" ht="30" hidden="1" x14ac:dyDescent="0.25">
      <c r="A1144" s="96" t="s">
        <v>1464</v>
      </c>
      <c r="B1144" s="77" t="s">
        <v>531</v>
      </c>
      <c r="C1144" s="77" t="s">
        <v>73</v>
      </c>
      <c r="D1144" s="77" t="s">
        <v>532</v>
      </c>
      <c r="E1144" s="77" t="s">
        <v>83</v>
      </c>
      <c r="F1144" s="77"/>
      <c r="G1144" s="77" t="s">
        <v>510</v>
      </c>
      <c r="H1144" s="77"/>
      <c r="I1144" s="77">
        <v>14</v>
      </c>
      <c r="J1144" s="77">
        <v>4</v>
      </c>
      <c r="K1144" s="77">
        <v>20</v>
      </c>
      <c r="L1144" s="77">
        <v>20</v>
      </c>
      <c r="M1144" s="77"/>
      <c r="N1144" s="77"/>
      <c r="O1144" s="77" t="s">
        <v>129</v>
      </c>
      <c r="P1144" s="77"/>
      <c r="Q1144" s="77">
        <v>0</v>
      </c>
      <c r="R1144" s="77">
        <v>0</v>
      </c>
      <c r="S1144" s="77"/>
      <c r="T1144" s="77"/>
      <c r="U1144" s="77"/>
      <c r="V1144" s="77" t="s">
        <v>76</v>
      </c>
      <c r="W1144" s="77" t="s">
        <v>1123</v>
      </c>
      <c r="X1144" s="77">
        <v>0.75</v>
      </c>
      <c r="Y1144" s="77" t="s">
        <v>1116</v>
      </c>
      <c r="Z1144" s="77"/>
      <c r="AA1144" s="77"/>
      <c r="AB1144" s="77"/>
      <c r="AC1144" s="77"/>
      <c r="AD1144" s="77"/>
      <c r="AE1144" s="77"/>
      <c r="AF1144" s="105"/>
    </row>
    <row r="1145" spans="1:32" ht="30" hidden="1" x14ac:dyDescent="0.25">
      <c r="A1145" s="96" t="s">
        <v>1464</v>
      </c>
      <c r="B1145" s="77" t="s">
        <v>531</v>
      </c>
      <c r="C1145" s="77" t="s">
        <v>73</v>
      </c>
      <c r="D1145" s="77" t="s">
        <v>532</v>
      </c>
      <c r="E1145" s="77" t="s">
        <v>75</v>
      </c>
      <c r="F1145" s="77"/>
      <c r="G1145" s="77" t="s">
        <v>355</v>
      </c>
      <c r="H1145" s="77"/>
      <c r="I1145" s="77">
        <v>14</v>
      </c>
      <c r="J1145" s="77">
        <v>4</v>
      </c>
      <c r="K1145" s="77">
        <v>25</v>
      </c>
      <c r="L1145" s="77">
        <v>20</v>
      </c>
      <c r="M1145" s="77"/>
      <c r="N1145" s="77">
        <v>1</v>
      </c>
      <c r="O1145" s="77" t="s">
        <v>129</v>
      </c>
      <c r="P1145" s="77" t="s">
        <v>1200</v>
      </c>
      <c r="Q1145" s="77">
        <v>1</v>
      </c>
      <c r="R1145" s="77">
        <v>0</v>
      </c>
      <c r="S1145" s="77"/>
      <c r="T1145" s="77"/>
      <c r="U1145" s="77"/>
      <c r="V1145" s="77" t="s">
        <v>76</v>
      </c>
      <c r="W1145" s="77" t="s">
        <v>1123</v>
      </c>
      <c r="X1145" s="77">
        <v>1</v>
      </c>
      <c r="Y1145" s="77" t="s">
        <v>1116</v>
      </c>
      <c r="Z1145" s="77" t="s">
        <v>1117</v>
      </c>
      <c r="AA1145" s="77" t="s">
        <v>1118</v>
      </c>
      <c r="AB1145" s="77" t="s">
        <v>1118</v>
      </c>
      <c r="AC1145" s="77" t="s">
        <v>1118</v>
      </c>
      <c r="AD1145" s="77">
        <v>4</v>
      </c>
      <c r="AE1145" s="77" t="s">
        <v>1119</v>
      </c>
      <c r="AF1145" s="105"/>
    </row>
    <row r="1146" spans="1:32" ht="30" hidden="1" x14ac:dyDescent="0.25">
      <c r="A1146" s="96" t="s">
        <v>1464</v>
      </c>
      <c r="B1146" s="77" t="s">
        <v>531</v>
      </c>
      <c r="C1146" s="77" t="s">
        <v>73</v>
      </c>
      <c r="D1146" s="77" t="s">
        <v>532</v>
      </c>
      <c r="E1146" s="77" t="s">
        <v>70</v>
      </c>
      <c r="F1146" s="77"/>
      <c r="G1146" s="77" t="s">
        <v>184</v>
      </c>
      <c r="H1146" s="77"/>
      <c r="I1146" s="77">
        <v>14</v>
      </c>
      <c r="J1146" s="77">
        <v>8</v>
      </c>
      <c r="K1146" s="77">
        <v>100</v>
      </c>
      <c r="L1146" s="77">
        <v>20</v>
      </c>
      <c r="M1146" s="77"/>
      <c r="N1146" s="77"/>
      <c r="O1146" s="77" t="s">
        <v>129</v>
      </c>
      <c r="P1146" s="77"/>
      <c r="Q1146" s="77">
        <v>0</v>
      </c>
      <c r="R1146" s="77">
        <v>0</v>
      </c>
      <c r="S1146" s="77"/>
      <c r="T1146" s="77"/>
      <c r="U1146" s="77" t="s">
        <v>70</v>
      </c>
      <c r="V1146" s="77" t="s">
        <v>76</v>
      </c>
      <c r="W1146" s="77" t="s">
        <v>1123</v>
      </c>
      <c r="X1146" s="77">
        <v>4</v>
      </c>
      <c r="Y1146" s="77" t="s">
        <v>1116</v>
      </c>
      <c r="Z1146" s="77"/>
      <c r="AA1146" s="77"/>
      <c r="AB1146" s="77"/>
      <c r="AC1146" s="77"/>
      <c r="AD1146" s="77"/>
      <c r="AE1146" s="77"/>
      <c r="AF1146" s="105"/>
    </row>
    <row r="1147" spans="1:32" ht="30" hidden="1" x14ac:dyDescent="0.25">
      <c r="A1147" s="96" t="s">
        <v>1464</v>
      </c>
      <c r="B1147" s="77" t="s">
        <v>531</v>
      </c>
      <c r="C1147" s="77" t="s">
        <v>73</v>
      </c>
      <c r="D1147" s="77" t="s">
        <v>532</v>
      </c>
      <c r="E1147" s="77" t="s">
        <v>76</v>
      </c>
      <c r="F1147" s="77"/>
      <c r="G1147" s="77" t="s">
        <v>184</v>
      </c>
      <c r="H1147" s="77" t="s">
        <v>110</v>
      </c>
      <c r="I1147" s="77">
        <v>14</v>
      </c>
      <c r="J1147" s="77">
        <v>4</v>
      </c>
      <c r="K1147" s="77">
        <v>80</v>
      </c>
      <c r="L1147" s="77">
        <v>20</v>
      </c>
      <c r="M1147" s="77"/>
      <c r="N1147" s="77"/>
      <c r="O1147" s="77" t="s">
        <v>129</v>
      </c>
      <c r="P1147" s="77"/>
      <c r="Q1147" s="77">
        <v>0</v>
      </c>
      <c r="R1147" s="77">
        <v>0</v>
      </c>
      <c r="S1147" s="77"/>
      <c r="T1147" s="77"/>
      <c r="U1147" s="77" t="s">
        <v>70</v>
      </c>
      <c r="V1147" s="77" t="s">
        <v>76</v>
      </c>
      <c r="W1147" s="77" t="s">
        <v>1123</v>
      </c>
      <c r="X1147" s="77">
        <v>3</v>
      </c>
      <c r="Y1147" s="77" t="s">
        <v>1116</v>
      </c>
      <c r="Z1147" s="77"/>
      <c r="AA1147" s="77"/>
      <c r="AB1147" s="77"/>
      <c r="AC1147" s="77"/>
      <c r="AD1147" s="77"/>
      <c r="AE1147" s="77"/>
      <c r="AF1147" s="105"/>
    </row>
    <row r="1148" spans="1:32" ht="30" hidden="1" x14ac:dyDescent="0.25">
      <c r="A1148" s="96" t="s">
        <v>1464</v>
      </c>
      <c r="B1148" s="77" t="s">
        <v>531</v>
      </c>
      <c r="C1148" s="77" t="s">
        <v>73</v>
      </c>
      <c r="D1148" s="77" t="s">
        <v>532</v>
      </c>
      <c r="E1148" s="77" t="s">
        <v>81</v>
      </c>
      <c r="F1148" s="77"/>
      <c r="G1148" s="77" t="s">
        <v>161</v>
      </c>
      <c r="H1148" s="77" t="s">
        <v>110</v>
      </c>
      <c r="I1148" s="77">
        <v>14</v>
      </c>
      <c r="J1148" s="77">
        <v>12</v>
      </c>
      <c r="K1148" s="77">
        <v>300</v>
      </c>
      <c r="L1148" s="77">
        <v>20</v>
      </c>
      <c r="M1148" s="77">
        <v>1</v>
      </c>
      <c r="N1148" s="77"/>
      <c r="O1148" s="77" t="s">
        <v>129</v>
      </c>
      <c r="P1148" s="77" t="s">
        <v>1169</v>
      </c>
      <c r="Q1148" s="77">
        <v>2</v>
      </c>
      <c r="R1148" s="77">
        <v>0</v>
      </c>
      <c r="S1148" s="77"/>
      <c r="T1148" s="77"/>
      <c r="U1148" s="77"/>
      <c r="V1148" s="77" t="s">
        <v>76</v>
      </c>
      <c r="W1148" s="77" t="s">
        <v>1123</v>
      </c>
      <c r="X1148" s="77">
        <v>24</v>
      </c>
      <c r="Y1148" s="77" t="s">
        <v>1116</v>
      </c>
      <c r="Z1148" s="77" t="s">
        <v>1136</v>
      </c>
      <c r="AA1148" s="77" t="s">
        <v>1126</v>
      </c>
      <c r="AB1148" s="77" t="s">
        <v>1127</v>
      </c>
      <c r="AC1148" s="77" t="s">
        <v>1128</v>
      </c>
      <c r="AD1148" s="77">
        <v>12</v>
      </c>
      <c r="AE1148" s="77" t="s">
        <v>1274</v>
      </c>
      <c r="AF1148" s="105"/>
    </row>
    <row r="1149" spans="1:32" ht="30" hidden="1" x14ac:dyDescent="0.25">
      <c r="A1149" s="96" t="s">
        <v>1464</v>
      </c>
      <c r="B1149" s="77" t="s">
        <v>531</v>
      </c>
      <c r="C1149" s="77" t="s">
        <v>73</v>
      </c>
      <c r="D1149" s="77" t="s">
        <v>532</v>
      </c>
      <c r="E1149" s="77" t="s">
        <v>82</v>
      </c>
      <c r="F1149" s="77"/>
      <c r="G1149" s="77" t="s">
        <v>184</v>
      </c>
      <c r="H1149" s="77" t="s">
        <v>110</v>
      </c>
      <c r="I1149" s="77">
        <v>14</v>
      </c>
      <c r="J1149" s="77">
        <v>4</v>
      </c>
      <c r="K1149" s="77">
        <v>80</v>
      </c>
      <c r="L1149" s="77">
        <v>20</v>
      </c>
      <c r="M1149" s="77"/>
      <c r="N1149" s="77"/>
      <c r="O1149" s="77" t="s">
        <v>129</v>
      </c>
      <c r="P1149" s="77"/>
      <c r="Q1149" s="77">
        <v>0</v>
      </c>
      <c r="R1149" s="77">
        <v>0</v>
      </c>
      <c r="S1149" s="77"/>
      <c r="T1149" s="77"/>
      <c r="U1149" s="77" t="s">
        <v>70</v>
      </c>
      <c r="V1149" s="77" t="s">
        <v>76</v>
      </c>
      <c r="W1149" s="77" t="s">
        <v>1123</v>
      </c>
      <c r="X1149" s="77">
        <v>3</v>
      </c>
      <c r="Y1149" s="77" t="s">
        <v>1116</v>
      </c>
      <c r="Z1149" s="77"/>
      <c r="AA1149" s="77"/>
      <c r="AB1149" s="77"/>
      <c r="AC1149" s="77"/>
      <c r="AD1149" s="77"/>
      <c r="AE1149" s="77"/>
      <c r="AF1149" s="105"/>
    </row>
    <row r="1150" spans="1:32" ht="30" hidden="1" x14ac:dyDescent="0.25">
      <c r="A1150" s="96" t="s">
        <v>1464</v>
      </c>
      <c r="B1150" s="77" t="s">
        <v>531</v>
      </c>
      <c r="C1150" s="77" t="s">
        <v>73</v>
      </c>
      <c r="D1150" s="77" t="s">
        <v>532</v>
      </c>
      <c r="E1150" s="77" t="s">
        <v>112</v>
      </c>
      <c r="F1150" s="77"/>
      <c r="G1150" s="77" t="s">
        <v>272</v>
      </c>
      <c r="H1150" s="77" t="s">
        <v>110</v>
      </c>
      <c r="I1150" s="77">
        <v>14</v>
      </c>
      <c r="J1150" s="77">
        <v>8</v>
      </c>
      <c r="K1150" s="77">
        <v>150</v>
      </c>
      <c r="L1150" s="77">
        <v>20</v>
      </c>
      <c r="M1150" s="77"/>
      <c r="N1150" s="77">
        <v>1</v>
      </c>
      <c r="O1150" s="77" t="s">
        <v>129</v>
      </c>
      <c r="P1150" s="77" t="s">
        <v>1169</v>
      </c>
      <c r="Q1150" s="77">
        <v>1</v>
      </c>
      <c r="R1150" s="77">
        <v>0</v>
      </c>
      <c r="S1150" s="77"/>
      <c r="T1150" s="77"/>
      <c r="U1150" s="77" t="s">
        <v>70</v>
      </c>
      <c r="V1150" s="77" t="s">
        <v>76</v>
      </c>
      <c r="W1150" s="77" t="s">
        <v>1123</v>
      </c>
      <c r="X1150" s="77">
        <v>6</v>
      </c>
      <c r="Y1150" s="77" t="s">
        <v>1116</v>
      </c>
      <c r="Z1150" s="77" t="s">
        <v>1136</v>
      </c>
      <c r="AA1150" s="77" t="s">
        <v>1126</v>
      </c>
      <c r="AB1150" s="77" t="s">
        <v>1127</v>
      </c>
      <c r="AC1150" s="77" t="s">
        <v>1128</v>
      </c>
      <c r="AD1150" s="77">
        <v>8</v>
      </c>
      <c r="AE1150" s="77" t="s">
        <v>1137</v>
      </c>
      <c r="AF1150" s="105"/>
    </row>
    <row r="1151" spans="1:32" ht="30" hidden="1" x14ac:dyDescent="0.25">
      <c r="A1151" s="96" t="s">
        <v>1464</v>
      </c>
      <c r="B1151" s="77" t="s">
        <v>531</v>
      </c>
      <c r="C1151" s="77" t="s">
        <v>73</v>
      </c>
      <c r="D1151" s="77" t="s">
        <v>532</v>
      </c>
      <c r="E1151" s="77" t="s">
        <v>105</v>
      </c>
      <c r="F1151" s="77"/>
      <c r="G1151" s="77" t="s">
        <v>965</v>
      </c>
      <c r="H1151" s="77"/>
      <c r="I1151" s="77">
        <v>14</v>
      </c>
      <c r="J1151" s="77" t="e">
        <v>#N/A</v>
      </c>
      <c r="K1151" s="77"/>
      <c r="L1151" s="77"/>
      <c r="M1151" s="77"/>
      <c r="N1151" s="77"/>
      <c r="O1151" s="77"/>
      <c r="P1151" s="77"/>
      <c r="Q1151" s="77">
        <v>0</v>
      </c>
      <c r="R1151" s="77">
        <v>0</v>
      </c>
      <c r="S1151" s="77"/>
      <c r="T1151" s="77"/>
      <c r="U1151" s="77" t="s">
        <v>70</v>
      </c>
      <c r="V1151" s="77" t="s">
        <v>76</v>
      </c>
      <c r="W1151" s="77" t="s">
        <v>1123</v>
      </c>
      <c r="X1151" s="77">
        <v>0</v>
      </c>
      <c r="Y1151" s="77" t="s">
        <v>1116</v>
      </c>
      <c r="Z1151" s="77"/>
      <c r="AA1151" s="77"/>
      <c r="AB1151" s="77"/>
      <c r="AC1151" s="77"/>
      <c r="AD1151" s="77"/>
      <c r="AE1151" s="77"/>
      <c r="AF1151" s="105"/>
    </row>
    <row r="1152" spans="1:32" ht="30" hidden="1" x14ac:dyDescent="0.25">
      <c r="A1152" s="96" t="s">
        <v>1464</v>
      </c>
      <c r="B1152" s="77" t="s">
        <v>531</v>
      </c>
      <c r="C1152" s="77" t="s">
        <v>73</v>
      </c>
      <c r="D1152" s="77" t="s">
        <v>532</v>
      </c>
      <c r="E1152" s="77" t="s">
        <v>106</v>
      </c>
      <c r="F1152" s="77"/>
      <c r="G1152" s="77" t="s">
        <v>184</v>
      </c>
      <c r="H1152" s="77"/>
      <c r="I1152" s="77">
        <v>14</v>
      </c>
      <c r="J1152" s="77">
        <v>4</v>
      </c>
      <c r="K1152" s="77">
        <v>50</v>
      </c>
      <c r="L1152" s="77">
        <v>20</v>
      </c>
      <c r="M1152" s="77"/>
      <c r="N1152" s="77"/>
      <c r="O1152" s="77" t="s">
        <v>129</v>
      </c>
      <c r="P1152" s="77"/>
      <c r="Q1152" s="77">
        <v>0</v>
      </c>
      <c r="R1152" s="77">
        <v>0</v>
      </c>
      <c r="S1152" s="77"/>
      <c r="T1152" s="77"/>
      <c r="U1152" s="77"/>
      <c r="V1152" s="77"/>
      <c r="W1152" s="77" t="s">
        <v>1123</v>
      </c>
      <c r="X1152" s="77">
        <v>2</v>
      </c>
      <c r="Y1152" s="77" t="s">
        <v>1116</v>
      </c>
      <c r="Z1152" s="77"/>
      <c r="AA1152" s="77"/>
      <c r="AB1152" s="77"/>
      <c r="AC1152" s="77"/>
      <c r="AD1152" s="77"/>
      <c r="AE1152" s="77"/>
      <c r="AF1152" s="105"/>
    </row>
    <row r="1153" spans="1:32" ht="30" hidden="1" x14ac:dyDescent="0.25">
      <c r="A1153" s="96" t="s">
        <v>1464</v>
      </c>
      <c r="B1153" s="77" t="s">
        <v>531</v>
      </c>
      <c r="C1153" s="77" t="s">
        <v>73</v>
      </c>
      <c r="D1153" s="77" t="s">
        <v>532</v>
      </c>
      <c r="E1153" s="77" t="s">
        <v>107</v>
      </c>
      <c r="F1153" s="77"/>
      <c r="G1153" s="77" t="s">
        <v>533</v>
      </c>
      <c r="H1153" s="77" t="s">
        <v>110</v>
      </c>
      <c r="I1153" s="77">
        <v>14</v>
      </c>
      <c r="J1153" s="77">
        <v>4</v>
      </c>
      <c r="K1153" s="77">
        <v>50</v>
      </c>
      <c r="L1153" s="77">
        <v>20</v>
      </c>
      <c r="M1153" s="77"/>
      <c r="N1153" s="77">
        <v>1</v>
      </c>
      <c r="O1153" s="77" t="s">
        <v>129</v>
      </c>
      <c r="P1153" s="77" t="s">
        <v>1467</v>
      </c>
      <c r="Q1153" s="77">
        <v>1</v>
      </c>
      <c r="R1153" s="77">
        <v>0</v>
      </c>
      <c r="S1153" s="77"/>
      <c r="T1153" s="77"/>
      <c r="U1153" s="77" t="s">
        <v>70</v>
      </c>
      <c r="V1153" s="77"/>
      <c r="W1153" s="77" t="s">
        <v>1123</v>
      </c>
      <c r="X1153" s="77">
        <v>2</v>
      </c>
      <c r="Y1153" s="77" t="s">
        <v>1116</v>
      </c>
      <c r="Z1153" s="77" t="s">
        <v>1466</v>
      </c>
      <c r="AA1153" s="77" t="s">
        <v>1126</v>
      </c>
      <c r="AB1153" s="77" t="s">
        <v>1163</v>
      </c>
      <c r="AC1153" s="77" t="s">
        <v>1164</v>
      </c>
      <c r="AD1153" s="77">
        <v>4</v>
      </c>
      <c r="AE1153" s="77" t="s">
        <v>1172</v>
      </c>
      <c r="AF1153" s="105"/>
    </row>
    <row r="1154" spans="1:32" ht="30" hidden="1" x14ac:dyDescent="0.25">
      <c r="A1154" s="96" t="s">
        <v>1464</v>
      </c>
      <c r="B1154" s="77" t="s">
        <v>531</v>
      </c>
      <c r="C1154" s="77" t="s">
        <v>73</v>
      </c>
      <c r="D1154" s="77" t="s">
        <v>532</v>
      </c>
      <c r="E1154" s="77" t="s">
        <v>108</v>
      </c>
      <c r="F1154" s="77"/>
      <c r="G1154" s="77" t="s">
        <v>533</v>
      </c>
      <c r="H1154" s="77" t="s">
        <v>110</v>
      </c>
      <c r="I1154" s="77">
        <v>14</v>
      </c>
      <c r="J1154" s="77">
        <v>4</v>
      </c>
      <c r="K1154" s="77">
        <v>50</v>
      </c>
      <c r="L1154" s="77">
        <v>20</v>
      </c>
      <c r="M1154" s="77"/>
      <c r="N1154" s="77">
        <v>1</v>
      </c>
      <c r="O1154" s="77" t="s">
        <v>129</v>
      </c>
      <c r="P1154" s="77" t="s">
        <v>1467</v>
      </c>
      <c r="Q1154" s="77">
        <v>1</v>
      </c>
      <c r="R1154" s="77">
        <v>0</v>
      </c>
      <c r="S1154" s="77"/>
      <c r="T1154" s="77"/>
      <c r="U1154" s="77" t="s">
        <v>70</v>
      </c>
      <c r="V1154" s="77"/>
      <c r="W1154" s="77" t="s">
        <v>1123</v>
      </c>
      <c r="X1154" s="77">
        <v>2</v>
      </c>
      <c r="Y1154" s="77" t="s">
        <v>1116</v>
      </c>
      <c r="Z1154" s="77" t="s">
        <v>1466</v>
      </c>
      <c r="AA1154" s="77" t="s">
        <v>1126</v>
      </c>
      <c r="AB1154" s="77" t="s">
        <v>1163</v>
      </c>
      <c r="AC1154" s="77" t="s">
        <v>1164</v>
      </c>
      <c r="AD1154" s="77">
        <v>4</v>
      </c>
      <c r="AE1154" s="77" t="s">
        <v>1172</v>
      </c>
      <c r="AF1154" s="105"/>
    </row>
    <row r="1155" spans="1:32" ht="30" hidden="1" x14ac:dyDescent="0.25">
      <c r="A1155" s="96" t="s">
        <v>1464</v>
      </c>
      <c r="B1155" s="77" t="s">
        <v>531</v>
      </c>
      <c r="C1155" s="77" t="s">
        <v>73</v>
      </c>
      <c r="D1155" s="77" t="s">
        <v>532</v>
      </c>
      <c r="E1155" s="77" t="s">
        <v>109</v>
      </c>
      <c r="F1155" s="77"/>
      <c r="G1155" s="77" t="s">
        <v>533</v>
      </c>
      <c r="H1155" s="77" t="s">
        <v>110</v>
      </c>
      <c r="I1155" s="77">
        <v>14</v>
      </c>
      <c r="J1155" s="77">
        <v>4</v>
      </c>
      <c r="K1155" s="77">
        <v>50</v>
      </c>
      <c r="L1155" s="77">
        <v>20</v>
      </c>
      <c r="M1155" s="77"/>
      <c r="N1155" s="77">
        <v>1</v>
      </c>
      <c r="O1155" s="77" t="s">
        <v>129</v>
      </c>
      <c r="P1155" s="77" t="s">
        <v>1467</v>
      </c>
      <c r="Q1155" s="77">
        <v>1</v>
      </c>
      <c r="R1155" s="77">
        <v>0</v>
      </c>
      <c r="S1155" s="77"/>
      <c r="T1155" s="77"/>
      <c r="U1155" s="77" t="s">
        <v>70</v>
      </c>
      <c r="V1155" s="77"/>
      <c r="W1155" s="77" t="s">
        <v>1123</v>
      </c>
      <c r="X1155" s="77">
        <v>2</v>
      </c>
      <c r="Y1155" s="77" t="s">
        <v>1116</v>
      </c>
      <c r="Z1155" s="77" t="s">
        <v>1466</v>
      </c>
      <c r="AA1155" s="77" t="s">
        <v>1126</v>
      </c>
      <c r="AB1155" s="77" t="s">
        <v>1163</v>
      </c>
      <c r="AC1155" s="77" t="s">
        <v>1164</v>
      </c>
      <c r="AD1155" s="77">
        <v>4</v>
      </c>
      <c r="AE1155" s="77" t="s">
        <v>1172</v>
      </c>
      <c r="AF1155" s="105"/>
    </row>
    <row r="1156" spans="1:32" ht="30" hidden="1" x14ac:dyDescent="0.25">
      <c r="A1156" s="96" t="s">
        <v>1464</v>
      </c>
      <c r="B1156" s="77" t="s">
        <v>531</v>
      </c>
      <c r="C1156" s="77" t="s">
        <v>73</v>
      </c>
      <c r="D1156" s="77" t="s">
        <v>532</v>
      </c>
      <c r="E1156" s="77" t="s">
        <v>110</v>
      </c>
      <c r="F1156" s="77"/>
      <c r="G1156" s="77" t="s">
        <v>184</v>
      </c>
      <c r="H1156" s="77" t="s">
        <v>110</v>
      </c>
      <c r="I1156" s="77">
        <v>14</v>
      </c>
      <c r="J1156" s="77">
        <v>8</v>
      </c>
      <c r="K1156" s="77">
        <v>100</v>
      </c>
      <c r="L1156" s="77">
        <v>20</v>
      </c>
      <c r="M1156" s="77"/>
      <c r="N1156" s="77"/>
      <c r="O1156" s="77" t="s">
        <v>129</v>
      </c>
      <c r="P1156" s="77"/>
      <c r="Q1156" s="77">
        <v>0</v>
      </c>
      <c r="R1156" s="77">
        <v>0</v>
      </c>
      <c r="S1156" s="77"/>
      <c r="T1156" s="77"/>
      <c r="U1156" s="77" t="s">
        <v>70</v>
      </c>
      <c r="V1156" s="77"/>
      <c r="W1156" s="77" t="s">
        <v>1123</v>
      </c>
      <c r="X1156" s="77">
        <v>4</v>
      </c>
      <c r="Y1156" s="77" t="s">
        <v>1116</v>
      </c>
      <c r="Z1156" s="77"/>
      <c r="AA1156" s="77"/>
      <c r="AB1156" s="77"/>
      <c r="AC1156" s="77"/>
      <c r="AD1156" s="77"/>
      <c r="AE1156" s="77"/>
      <c r="AF1156" s="105"/>
    </row>
    <row r="1157" spans="1:32" ht="30" hidden="1" x14ac:dyDescent="0.25">
      <c r="A1157" s="96" t="s">
        <v>1464</v>
      </c>
      <c r="B1157" s="77" t="s">
        <v>531</v>
      </c>
      <c r="C1157" s="77" t="s">
        <v>73</v>
      </c>
      <c r="D1157" s="77" t="s">
        <v>532</v>
      </c>
      <c r="E1157" s="77" t="s">
        <v>111</v>
      </c>
      <c r="F1157" s="77"/>
      <c r="G1157" s="77" t="s">
        <v>293</v>
      </c>
      <c r="H1157" s="77"/>
      <c r="I1157" s="77">
        <v>14</v>
      </c>
      <c r="J1157" s="77">
        <v>4</v>
      </c>
      <c r="K1157" s="77">
        <v>80</v>
      </c>
      <c r="L1157" s="77">
        <v>20</v>
      </c>
      <c r="M1157" s="77"/>
      <c r="N1157" s="77">
        <v>1</v>
      </c>
      <c r="O1157" s="77" t="s">
        <v>129</v>
      </c>
      <c r="P1157" s="77" t="s">
        <v>1465</v>
      </c>
      <c r="Q1157" s="77">
        <v>1</v>
      </c>
      <c r="R1157" s="77">
        <v>0</v>
      </c>
      <c r="S1157" s="77"/>
      <c r="T1157" s="77"/>
      <c r="U1157" s="77" t="s">
        <v>70</v>
      </c>
      <c r="V1157" s="77"/>
      <c r="W1157" s="77" t="s">
        <v>1123</v>
      </c>
      <c r="X1157" s="77">
        <v>3</v>
      </c>
      <c r="Y1157" s="77" t="s">
        <v>1116</v>
      </c>
      <c r="Z1157" s="77" t="s">
        <v>1466</v>
      </c>
      <c r="AA1157" s="77" t="s">
        <v>1126</v>
      </c>
      <c r="AB1157" s="77" t="s">
        <v>1163</v>
      </c>
      <c r="AC1157" s="77" t="s">
        <v>1164</v>
      </c>
      <c r="AD1157" s="77">
        <v>4</v>
      </c>
      <c r="AE1157" s="77" t="s">
        <v>1129</v>
      </c>
      <c r="AF1157" s="105"/>
    </row>
    <row r="1158" spans="1:32" ht="30" hidden="1" x14ac:dyDescent="0.25">
      <c r="A1158" s="96" t="s">
        <v>1464</v>
      </c>
      <c r="B1158" s="77" t="s">
        <v>531</v>
      </c>
      <c r="C1158" s="77" t="s">
        <v>73</v>
      </c>
      <c r="D1158" s="77" t="s">
        <v>532</v>
      </c>
      <c r="E1158" s="77" t="s">
        <v>113</v>
      </c>
      <c r="F1158" s="77"/>
      <c r="G1158" s="77" t="s">
        <v>965</v>
      </c>
      <c r="H1158" s="77"/>
      <c r="I1158" s="77">
        <v>14</v>
      </c>
      <c r="J1158" s="77" t="e">
        <v>#N/A</v>
      </c>
      <c r="K1158" s="77"/>
      <c r="L1158" s="77"/>
      <c r="M1158" s="77"/>
      <c r="N1158" s="77"/>
      <c r="O1158" s="77"/>
      <c r="P1158" s="77"/>
      <c r="Q1158" s="77">
        <v>0</v>
      </c>
      <c r="R1158" s="77">
        <v>0</v>
      </c>
      <c r="S1158" s="77"/>
      <c r="T1158" s="77"/>
      <c r="U1158" s="77" t="s">
        <v>70</v>
      </c>
      <c r="V1158" s="77" t="s">
        <v>76</v>
      </c>
      <c r="W1158" s="77" t="s">
        <v>1123</v>
      </c>
      <c r="X1158" s="77">
        <v>0</v>
      </c>
      <c r="Y1158" s="77" t="s">
        <v>1116</v>
      </c>
      <c r="Z1158" s="77"/>
      <c r="AA1158" s="77"/>
      <c r="AB1158" s="77"/>
      <c r="AC1158" s="77"/>
      <c r="AD1158" s="77"/>
      <c r="AE1158" s="77"/>
      <c r="AF1158" s="105"/>
    </row>
    <row r="1159" spans="1:32" ht="30" hidden="1" x14ac:dyDescent="0.25">
      <c r="A1159" s="96" t="s">
        <v>1464</v>
      </c>
      <c r="B1159" s="77" t="s">
        <v>531</v>
      </c>
      <c r="C1159" s="77" t="s">
        <v>73</v>
      </c>
      <c r="D1159" s="77" t="s">
        <v>532</v>
      </c>
      <c r="E1159" s="77" t="s">
        <v>114</v>
      </c>
      <c r="F1159" s="77"/>
      <c r="G1159" s="77" t="s">
        <v>272</v>
      </c>
      <c r="H1159" s="77"/>
      <c r="I1159" s="77">
        <v>14</v>
      </c>
      <c r="J1159" s="77">
        <v>4</v>
      </c>
      <c r="K1159" s="77">
        <v>25</v>
      </c>
      <c r="L1159" s="77">
        <v>20</v>
      </c>
      <c r="M1159" s="77"/>
      <c r="N1159" s="77">
        <v>1</v>
      </c>
      <c r="O1159" s="77" t="s">
        <v>129</v>
      </c>
      <c r="P1159" s="77" t="s">
        <v>1200</v>
      </c>
      <c r="Q1159" s="77">
        <v>1</v>
      </c>
      <c r="R1159" s="77">
        <v>0</v>
      </c>
      <c r="S1159" s="77"/>
      <c r="T1159" s="77"/>
      <c r="U1159" s="77"/>
      <c r="V1159" s="77"/>
      <c r="W1159" s="77" t="s">
        <v>1123</v>
      </c>
      <c r="X1159" s="77">
        <v>1</v>
      </c>
      <c r="Y1159" s="77" t="s">
        <v>1116</v>
      </c>
      <c r="Z1159" s="77" t="s">
        <v>1117</v>
      </c>
      <c r="AA1159" s="77" t="s">
        <v>1118</v>
      </c>
      <c r="AB1159" s="77" t="s">
        <v>1118</v>
      </c>
      <c r="AC1159" s="77" t="s">
        <v>1118</v>
      </c>
      <c r="AD1159" s="77">
        <v>4</v>
      </c>
      <c r="AE1159" s="77" t="s">
        <v>1119</v>
      </c>
      <c r="AF1159" s="105"/>
    </row>
    <row r="1160" spans="1:32" ht="30" hidden="1" x14ac:dyDescent="0.25">
      <c r="A1160" s="96" t="s">
        <v>1464</v>
      </c>
      <c r="B1160" s="77" t="s">
        <v>531</v>
      </c>
      <c r="C1160" s="77" t="s">
        <v>73</v>
      </c>
      <c r="D1160" s="77" t="s">
        <v>532</v>
      </c>
      <c r="E1160" s="77" t="s">
        <v>115</v>
      </c>
      <c r="F1160" s="77"/>
      <c r="G1160" s="77" t="s">
        <v>534</v>
      </c>
      <c r="H1160" s="77" t="s">
        <v>110</v>
      </c>
      <c r="I1160" s="77">
        <v>14</v>
      </c>
      <c r="J1160" s="77">
        <v>4</v>
      </c>
      <c r="K1160" s="77">
        <v>50</v>
      </c>
      <c r="L1160" s="77">
        <v>20</v>
      </c>
      <c r="M1160" s="77"/>
      <c r="N1160" s="77">
        <v>1</v>
      </c>
      <c r="O1160" s="77" t="s">
        <v>129</v>
      </c>
      <c r="P1160" s="77" t="s">
        <v>1171</v>
      </c>
      <c r="Q1160" s="77">
        <v>1</v>
      </c>
      <c r="R1160" s="77">
        <v>0</v>
      </c>
      <c r="S1160" s="77"/>
      <c r="T1160" s="77"/>
      <c r="U1160" s="77" t="s">
        <v>70</v>
      </c>
      <c r="V1160" s="77" t="s">
        <v>76</v>
      </c>
      <c r="W1160" s="77" t="s">
        <v>1123</v>
      </c>
      <c r="X1160" s="77">
        <v>2</v>
      </c>
      <c r="Y1160" s="77" t="s">
        <v>1116</v>
      </c>
      <c r="Z1160" s="77" t="s">
        <v>1136</v>
      </c>
      <c r="AA1160" s="77" t="s">
        <v>1126</v>
      </c>
      <c r="AB1160" s="77" t="s">
        <v>1127</v>
      </c>
      <c r="AC1160" s="77" t="s">
        <v>1128</v>
      </c>
      <c r="AD1160" s="77">
        <v>4</v>
      </c>
      <c r="AE1160" s="77" t="s">
        <v>1172</v>
      </c>
      <c r="AF1160" s="105"/>
    </row>
    <row r="1161" spans="1:32" ht="30" hidden="1" x14ac:dyDescent="0.25">
      <c r="A1161" s="96" t="s">
        <v>1464</v>
      </c>
      <c r="B1161" s="77" t="s">
        <v>531</v>
      </c>
      <c r="C1161" s="77" t="s">
        <v>73</v>
      </c>
      <c r="D1161" s="77" t="s">
        <v>532</v>
      </c>
      <c r="E1161" s="77" t="s">
        <v>194</v>
      </c>
      <c r="F1161" s="77"/>
      <c r="G1161" s="77" t="s">
        <v>535</v>
      </c>
      <c r="H1161" s="77"/>
      <c r="I1161" s="77">
        <v>14</v>
      </c>
      <c r="J1161" s="77">
        <v>4</v>
      </c>
      <c r="K1161" s="77">
        <v>25</v>
      </c>
      <c r="L1161" s="77">
        <v>20</v>
      </c>
      <c r="M1161" s="77"/>
      <c r="N1161" s="77">
        <v>1</v>
      </c>
      <c r="O1161" s="77" t="s">
        <v>129</v>
      </c>
      <c r="P1161" s="77" t="s">
        <v>1200</v>
      </c>
      <c r="Q1161" s="77">
        <v>1</v>
      </c>
      <c r="R1161" s="77">
        <v>0</v>
      </c>
      <c r="S1161" s="77"/>
      <c r="T1161" s="77"/>
      <c r="U1161" s="77"/>
      <c r="V1161" s="77"/>
      <c r="W1161" s="77" t="s">
        <v>1123</v>
      </c>
      <c r="X1161" s="77">
        <v>1</v>
      </c>
      <c r="Y1161" s="77" t="s">
        <v>1116</v>
      </c>
      <c r="Z1161" s="77" t="s">
        <v>1117</v>
      </c>
      <c r="AA1161" s="77" t="s">
        <v>1118</v>
      </c>
      <c r="AB1161" s="77" t="s">
        <v>1118</v>
      </c>
      <c r="AC1161" s="77" t="s">
        <v>1118</v>
      </c>
      <c r="AD1161" s="77">
        <v>4</v>
      </c>
      <c r="AE1161" s="77" t="s">
        <v>1119</v>
      </c>
      <c r="AF1161" s="105"/>
    </row>
    <row r="1162" spans="1:32" ht="30" hidden="1" x14ac:dyDescent="0.25">
      <c r="A1162" s="96" t="s">
        <v>1464</v>
      </c>
      <c r="B1162" s="77" t="s">
        <v>531</v>
      </c>
      <c r="C1162" s="77" t="s">
        <v>73</v>
      </c>
      <c r="D1162" s="77" t="s">
        <v>536</v>
      </c>
      <c r="E1162" s="77" t="s">
        <v>73</v>
      </c>
      <c r="F1162" s="77"/>
      <c r="G1162" s="77" t="s">
        <v>506</v>
      </c>
      <c r="H1162" s="77"/>
      <c r="I1162" s="77">
        <v>14</v>
      </c>
      <c r="J1162" s="77">
        <v>8</v>
      </c>
      <c r="K1162" s="77">
        <v>100</v>
      </c>
      <c r="L1162" s="77">
        <v>20</v>
      </c>
      <c r="M1162" s="77"/>
      <c r="N1162" s="77"/>
      <c r="O1162" s="77" t="s">
        <v>129</v>
      </c>
      <c r="P1162" s="77"/>
      <c r="Q1162" s="77">
        <v>0</v>
      </c>
      <c r="R1162" s="77">
        <v>1</v>
      </c>
      <c r="S1162" s="77" t="s">
        <v>1123</v>
      </c>
      <c r="T1162" s="77">
        <v>1</v>
      </c>
      <c r="U1162" s="77" t="s">
        <v>115</v>
      </c>
      <c r="V1162" s="77" t="s">
        <v>76</v>
      </c>
      <c r="W1162" s="77" t="s">
        <v>1123</v>
      </c>
      <c r="X1162" s="77">
        <v>4</v>
      </c>
      <c r="Y1162" s="77" t="s">
        <v>1116</v>
      </c>
      <c r="Z1162" s="77"/>
      <c r="AA1162" s="77"/>
      <c r="AB1162" s="77"/>
      <c r="AC1162" s="77"/>
      <c r="AD1162" s="77"/>
      <c r="AE1162" s="77"/>
      <c r="AF1162" s="105"/>
    </row>
    <row r="1163" spans="1:32" ht="30" hidden="1" x14ac:dyDescent="0.25">
      <c r="A1163" s="96" t="s">
        <v>1464</v>
      </c>
      <c r="B1163" s="77" t="s">
        <v>531</v>
      </c>
      <c r="C1163" s="77" t="s">
        <v>73</v>
      </c>
      <c r="D1163" s="77" t="s">
        <v>536</v>
      </c>
      <c r="E1163" s="77" t="s">
        <v>83</v>
      </c>
      <c r="F1163" s="77"/>
      <c r="G1163" s="77" t="s">
        <v>484</v>
      </c>
      <c r="H1163" s="77"/>
      <c r="I1163" s="77">
        <v>14</v>
      </c>
      <c r="J1163" s="77">
        <v>4</v>
      </c>
      <c r="K1163" s="77">
        <v>20</v>
      </c>
      <c r="L1163" s="77">
        <v>20</v>
      </c>
      <c r="M1163" s="77"/>
      <c r="N1163" s="77"/>
      <c r="O1163" s="77" t="s">
        <v>129</v>
      </c>
      <c r="P1163" s="77"/>
      <c r="Q1163" s="77">
        <v>0</v>
      </c>
      <c r="R1163" s="77">
        <v>1</v>
      </c>
      <c r="S1163" s="77" t="s">
        <v>1123</v>
      </c>
      <c r="T1163" s="77">
        <v>1</v>
      </c>
      <c r="U1163" s="77"/>
      <c r="V1163" s="77" t="s">
        <v>76</v>
      </c>
      <c r="W1163" s="77" t="s">
        <v>1123</v>
      </c>
      <c r="X1163" s="77">
        <v>0.75</v>
      </c>
      <c r="Y1163" s="77" t="s">
        <v>1116</v>
      </c>
      <c r="Z1163" s="77"/>
      <c r="AA1163" s="77"/>
      <c r="AB1163" s="77"/>
      <c r="AC1163" s="77"/>
      <c r="AD1163" s="77"/>
      <c r="AE1163" s="77"/>
      <c r="AF1163" s="105"/>
    </row>
    <row r="1164" spans="1:32" ht="30" hidden="1" x14ac:dyDescent="0.25">
      <c r="A1164" s="96" t="s">
        <v>1464</v>
      </c>
      <c r="B1164" s="77" t="s">
        <v>531</v>
      </c>
      <c r="C1164" s="77" t="s">
        <v>73</v>
      </c>
      <c r="D1164" s="77" t="s">
        <v>536</v>
      </c>
      <c r="E1164" s="77" t="s">
        <v>75</v>
      </c>
      <c r="F1164" s="77"/>
      <c r="G1164" s="77" t="s">
        <v>537</v>
      </c>
      <c r="H1164" s="77"/>
      <c r="I1164" s="77">
        <v>14</v>
      </c>
      <c r="J1164" s="77">
        <v>4</v>
      </c>
      <c r="K1164" s="77">
        <v>25</v>
      </c>
      <c r="L1164" s="77">
        <v>20</v>
      </c>
      <c r="M1164" s="77"/>
      <c r="N1164" s="77"/>
      <c r="O1164" s="77" t="s">
        <v>129</v>
      </c>
      <c r="P1164" s="77"/>
      <c r="Q1164" s="77">
        <v>0</v>
      </c>
      <c r="R1164" s="77">
        <v>1</v>
      </c>
      <c r="S1164" s="77" t="s">
        <v>1123</v>
      </c>
      <c r="T1164" s="77">
        <v>1</v>
      </c>
      <c r="U1164" s="77"/>
      <c r="V1164" s="77" t="s">
        <v>76</v>
      </c>
      <c r="W1164" s="77" t="s">
        <v>1123</v>
      </c>
      <c r="X1164" s="77">
        <v>1</v>
      </c>
      <c r="Y1164" s="77" t="s">
        <v>1116</v>
      </c>
      <c r="Z1164" s="77"/>
      <c r="AA1164" s="77"/>
      <c r="AB1164" s="77"/>
      <c r="AC1164" s="77"/>
      <c r="AD1164" s="77"/>
      <c r="AE1164" s="77"/>
      <c r="AF1164" s="105"/>
    </row>
    <row r="1165" spans="1:32" ht="30" hidden="1" x14ac:dyDescent="0.25">
      <c r="A1165" s="96" t="s">
        <v>1464</v>
      </c>
      <c r="B1165" s="77" t="s">
        <v>531</v>
      </c>
      <c r="C1165" s="77" t="s">
        <v>73</v>
      </c>
      <c r="D1165" s="77" t="s">
        <v>536</v>
      </c>
      <c r="E1165" s="77" t="s">
        <v>70</v>
      </c>
      <c r="F1165" s="77"/>
      <c r="G1165" s="77" t="s">
        <v>247</v>
      </c>
      <c r="H1165" s="77"/>
      <c r="I1165" s="77">
        <v>14</v>
      </c>
      <c r="J1165" s="77">
        <v>8</v>
      </c>
      <c r="K1165" s="77">
        <v>100</v>
      </c>
      <c r="L1165" s="77">
        <v>20</v>
      </c>
      <c r="M1165" s="77"/>
      <c r="N1165" s="77"/>
      <c r="O1165" s="77" t="s">
        <v>129</v>
      </c>
      <c r="P1165" s="77"/>
      <c r="Q1165" s="77">
        <v>0</v>
      </c>
      <c r="R1165" s="77">
        <v>1</v>
      </c>
      <c r="S1165" s="77" t="s">
        <v>1123</v>
      </c>
      <c r="T1165" s="77">
        <v>1</v>
      </c>
      <c r="U1165" s="77" t="s">
        <v>115</v>
      </c>
      <c r="V1165" s="77" t="s">
        <v>76</v>
      </c>
      <c r="W1165" s="77" t="s">
        <v>1123</v>
      </c>
      <c r="X1165" s="77">
        <v>4</v>
      </c>
      <c r="Y1165" s="77" t="s">
        <v>1116</v>
      </c>
      <c r="Z1165" s="77"/>
      <c r="AA1165" s="77"/>
      <c r="AB1165" s="77"/>
      <c r="AC1165" s="77"/>
      <c r="AD1165" s="77"/>
      <c r="AE1165" s="77"/>
      <c r="AF1165" s="105"/>
    </row>
    <row r="1166" spans="1:32" ht="30" hidden="1" x14ac:dyDescent="0.25">
      <c r="A1166" s="96" t="s">
        <v>1464</v>
      </c>
      <c r="B1166" s="77" t="s">
        <v>531</v>
      </c>
      <c r="C1166" s="77" t="s">
        <v>73</v>
      </c>
      <c r="D1166" s="77" t="s">
        <v>536</v>
      </c>
      <c r="E1166" s="77" t="s">
        <v>76</v>
      </c>
      <c r="F1166" s="77"/>
      <c r="G1166" s="77" t="s">
        <v>247</v>
      </c>
      <c r="H1166" s="77" t="s">
        <v>110</v>
      </c>
      <c r="I1166" s="77">
        <v>14</v>
      </c>
      <c r="J1166" s="77">
        <v>4</v>
      </c>
      <c r="K1166" s="77">
        <v>80</v>
      </c>
      <c r="L1166" s="77">
        <v>20</v>
      </c>
      <c r="M1166" s="77"/>
      <c r="N1166" s="77"/>
      <c r="O1166" s="77" t="s">
        <v>129</v>
      </c>
      <c r="P1166" s="77"/>
      <c r="Q1166" s="77">
        <v>0</v>
      </c>
      <c r="R1166" s="77">
        <v>1</v>
      </c>
      <c r="S1166" s="77" t="s">
        <v>1123</v>
      </c>
      <c r="T1166" s="77">
        <v>1</v>
      </c>
      <c r="U1166" s="77" t="s">
        <v>115</v>
      </c>
      <c r="V1166" s="77" t="s">
        <v>76</v>
      </c>
      <c r="W1166" s="77" t="s">
        <v>1123</v>
      </c>
      <c r="X1166" s="77">
        <v>3</v>
      </c>
      <c r="Y1166" s="77" t="s">
        <v>1116</v>
      </c>
      <c r="Z1166" s="77"/>
      <c r="AA1166" s="77"/>
      <c r="AB1166" s="77"/>
      <c r="AC1166" s="77"/>
      <c r="AD1166" s="77"/>
      <c r="AE1166" s="77"/>
      <c r="AF1166" s="105"/>
    </row>
    <row r="1167" spans="1:32" ht="30" hidden="1" x14ac:dyDescent="0.25">
      <c r="A1167" s="96" t="s">
        <v>1464</v>
      </c>
      <c r="B1167" s="77" t="s">
        <v>531</v>
      </c>
      <c r="C1167" s="77" t="s">
        <v>73</v>
      </c>
      <c r="D1167" s="77" t="s">
        <v>536</v>
      </c>
      <c r="E1167" s="77" t="s">
        <v>81</v>
      </c>
      <c r="F1167" s="77"/>
      <c r="G1167" s="77" t="s">
        <v>175</v>
      </c>
      <c r="H1167" s="77" t="s">
        <v>110</v>
      </c>
      <c r="I1167" s="77">
        <v>14</v>
      </c>
      <c r="J1167" s="77">
        <v>12</v>
      </c>
      <c r="K1167" s="77">
        <v>300</v>
      </c>
      <c r="L1167" s="77">
        <v>20</v>
      </c>
      <c r="M1167" s="77"/>
      <c r="N1167" s="77"/>
      <c r="O1167" s="77" t="s">
        <v>129</v>
      </c>
      <c r="P1167" s="77"/>
      <c r="Q1167" s="77">
        <v>0</v>
      </c>
      <c r="R1167" s="77">
        <v>1</v>
      </c>
      <c r="S1167" s="77" t="s">
        <v>1123</v>
      </c>
      <c r="T1167" s="77">
        <v>1</v>
      </c>
      <c r="U1167" s="77"/>
      <c r="V1167" s="77" t="s">
        <v>76</v>
      </c>
      <c r="W1167" s="77" t="s">
        <v>1123</v>
      </c>
      <c r="X1167" s="77">
        <v>12</v>
      </c>
      <c r="Y1167" s="77" t="s">
        <v>1116</v>
      </c>
      <c r="Z1167" s="77"/>
      <c r="AA1167" s="77"/>
      <c r="AB1167" s="77"/>
      <c r="AC1167" s="77"/>
      <c r="AD1167" s="77"/>
      <c r="AE1167" s="77"/>
      <c r="AF1167" s="105"/>
    </row>
    <row r="1168" spans="1:32" ht="30" hidden="1" x14ac:dyDescent="0.25">
      <c r="A1168" s="96" t="s">
        <v>1464</v>
      </c>
      <c r="B1168" s="77" t="s">
        <v>531</v>
      </c>
      <c r="C1168" s="77" t="s">
        <v>73</v>
      </c>
      <c r="D1168" s="77" t="s">
        <v>536</v>
      </c>
      <c r="E1168" s="77" t="s">
        <v>82</v>
      </c>
      <c r="F1168" s="77"/>
      <c r="G1168" s="77" t="s">
        <v>247</v>
      </c>
      <c r="H1168" s="77" t="s">
        <v>110</v>
      </c>
      <c r="I1168" s="77">
        <v>14</v>
      </c>
      <c r="J1168" s="77">
        <v>4</v>
      </c>
      <c r="K1168" s="77">
        <v>80</v>
      </c>
      <c r="L1168" s="77">
        <v>20</v>
      </c>
      <c r="M1168" s="77"/>
      <c r="N1168" s="77"/>
      <c r="O1168" s="77" t="s">
        <v>129</v>
      </c>
      <c r="P1168" s="77"/>
      <c r="Q1168" s="77">
        <v>0</v>
      </c>
      <c r="R1168" s="77">
        <v>1</v>
      </c>
      <c r="S1168" s="77" t="s">
        <v>1123</v>
      </c>
      <c r="T1168" s="77">
        <v>1</v>
      </c>
      <c r="U1168" s="77" t="s">
        <v>115</v>
      </c>
      <c r="V1168" s="77" t="s">
        <v>76</v>
      </c>
      <c r="W1168" s="77" t="s">
        <v>1123</v>
      </c>
      <c r="X1168" s="77">
        <v>3</v>
      </c>
      <c r="Y1168" s="77" t="s">
        <v>1116</v>
      </c>
      <c r="Z1168" s="77"/>
      <c r="AA1168" s="77"/>
      <c r="AB1168" s="77"/>
      <c r="AC1168" s="77"/>
      <c r="AD1168" s="77"/>
      <c r="AE1168" s="77"/>
      <c r="AF1168" s="105"/>
    </row>
    <row r="1169" spans="1:32" ht="30" hidden="1" x14ac:dyDescent="0.25">
      <c r="A1169" s="96" t="s">
        <v>1464</v>
      </c>
      <c r="B1169" s="77" t="s">
        <v>531</v>
      </c>
      <c r="C1169" s="77" t="s">
        <v>73</v>
      </c>
      <c r="D1169" s="77" t="s">
        <v>536</v>
      </c>
      <c r="E1169" s="77" t="s">
        <v>112</v>
      </c>
      <c r="F1169" s="77"/>
      <c r="G1169" s="77" t="s">
        <v>506</v>
      </c>
      <c r="H1169" s="77" t="s">
        <v>110</v>
      </c>
      <c r="I1169" s="77">
        <v>14</v>
      </c>
      <c r="J1169" s="77">
        <v>8</v>
      </c>
      <c r="K1169" s="77">
        <v>150</v>
      </c>
      <c r="L1169" s="77">
        <v>20</v>
      </c>
      <c r="M1169" s="77"/>
      <c r="N1169" s="77"/>
      <c r="O1169" s="77" t="s">
        <v>129</v>
      </c>
      <c r="P1169" s="77"/>
      <c r="Q1169" s="77">
        <v>0</v>
      </c>
      <c r="R1169" s="77">
        <v>1</v>
      </c>
      <c r="S1169" s="77" t="s">
        <v>1123</v>
      </c>
      <c r="T1169" s="77">
        <v>1</v>
      </c>
      <c r="U1169" s="77" t="s">
        <v>115</v>
      </c>
      <c r="V1169" s="77" t="s">
        <v>76</v>
      </c>
      <c r="W1169" s="77" t="s">
        <v>1123</v>
      </c>
      <c r="X1169" s="77">
        <v>6</v>
      </c>
      <c r="Y1169" s="77" t="s">
        <v>1116</v>
      </c>
      <c r="Z1169" s="77"/>
      <c r="AA1169" s="77"/>
      <c r="AB1169" s="77"/>
      <c r="AC1169" s="77"/>
      <c r="AD1169" s="77"/>
      <c r="AE1169" s="77"/>
      <c r="AF1169" s="105"/>
    </row>
    <row r="1170" spans="1:32" ht="30" hidden="1" x14ac:dyDescent="0.25">
      <c r="A1170" s="96" t="s">
        <v>1464</v>
      </c>
      <c r="B1170" s="77" t="s">
        <v>531</v>
      </c>
      <c r="C1170" s="77" t="s">
        <v>73</v>
      </c>
      <c r="D1170" s="77" t="s">
        <v>536</v>
      </c>
      <c r="E1170" s="77" t="s">
        <v>105</v>
      </c>
      <c r="F1170" s="77"/>
      <c r="G1170" s="77" t="s">
        <v>514</v>
      </c>
      <c r="H1170" s="77"/>
      <c r="I1170" s="77">
        <v>14</v>
      </c>
      <c r="J1170" s="77" t="e">
        <v>#N/A</v>
      </c>
      <c r="K1170" s="77"/>
      <c r="L1170" s="77"/>
      <c r="M1170" s="77"/>
      <c r="N1170" s="77"/>
      <c r="O1170" s="77"/>
      <c r="P1170" s="77"/>
      <c r="Q1170" s="77">
        <v>0</v>
      </c>
      <c r="R1170" s="77">
        <v>0</v>
      </c>
      <c r="S1170" s="77"/>
      <c r="T1170" s="77"/>
      <c r="U1170" s="77" t="s">
        <v>115</v>
      </c>
      <c r="V1170" s="77" t="s">
        <v>76</v>
      </c>
      <c r="W1170" s="77" t="s">
        <v>1123</v>
      </c>
      <c r="X1170" s="77">
        <v>0</v>
      </c>
      <c r="Y1170" s="77" t="s">
        <v>1116</v>
      </c>
      <c r="Z1170" s="77"/>
      <c r="AA1170" s="77"/>
      <c r="AB1170" s="77"/>
      <c r="AC1170" s="77"/>
      <c r="AD1170" s="77"/>
      <c r="AE1170" s="77"/>
      <c r="AF1170" s="105"/>
    </row>
    <row r="1171" spans="1:32" ht="30" hidden="1" x14ac:dyDescent="0.25">
      <c r="A1171" s="96" t="s">
        <v>1464</v>
      </c>
      <c r="B1171" s="77" t="s">
        <v>531</v>
      </c>
      <c r="C1171" s="77" t="s">
        <v>73</v>
      </c>
      <c r="D1171" s="77" t="s">
        <v>536</v>
      </c>
      <c r="E1171" s="77" t="s">
        <v>106</v>
      </c>
      <c r="F1171" s="77"/>
      <c r="G1171" s="77" t="s">
        <v>247</v>
      </c>
      <c r="H1171" s="77"/>
      <c r="I1171" s="77">
        <v>14</v>
      </c>
      <c r="J1171" s="77">
        <v>4</v>
      </c>
      <c r="K1171" s="77">
        <v>50</v>
      </c>
      <c r="L1171" s="77">
        <v>20</v>
      </c>
      <c r="M1171" s="77"/>
      <c r="N1171" s="77"/>
      <c r="O1171" s="77" t="s">
        <v>129</v>
      </c>
      <c r="P1171" s="77"/>
      <c r="Q1171" s="77">
        <v>0</v>
      </c>
      <c r="R1171" s="77">
        <v>1</v>
      </c>
      <c r="S1171" s="77" t="s">
        <v>1123</v>
      </c>
      <c r="T1171" s="77">
        <v>1</v>
      </c>
      <c r="U1171" s="77"/>
      <c r="V1171" s="77"/>
      <c r="W1171" s="77" t="s">
        <v>1123</v>
      </c>
      <c r="X1171" s="77">
        <v>2</v>
      </c>
      <c r="Y1171" s="77" t="s">
        <v>1116</v>
      </c>
      <c r="Z1171" s="77"/>
      <c r="AA1171" s="77"/>
      <c r="AB1171" s="77"/>
      <c r="AC1171" s="77"/>
      <c r="AD1171" s="77"/>
      <c r="AE1171" s="77"/>
      <c r="AF1171" s="105"/>
    </row>
    <row r="1172" spans="1:32" ht="30" hidden="1" x14ac:dyDescent="0.25">
      <c r="A1172" s="96" t="s">
        <v>1464</v>
      </c>
      <c r="B1172" s="77" t="s">
        <v>531</v>
      </c>
      <c r="C1172" s="77" t="s">
        <v>73</v>
      </c>
      <c r="D1172" s="77" t="s">
        <v>536</v>
      </c>
      <c r="E1172" s="77" t="s">
        <v>107</v>
      </c>
      <c r="F1172" s="77"/>
      <c r="G1172" s="77" t="s">
        <v>362</v>
      </c>
      <c r="H1172" s="77" t="s">
        <v>110</v>
      </c>
      <c r="I1172" s="77">
        <v>14</v>
      </c>
      <c r="J1172" s="77">
        <v>4</v>
      </c>
      <c r="K1172" s="77">
        <v>50</v>
      </c>
      <c r="L1172" s="77">
        <v>20</v>
      </c>
      <c r="M1172" s="77"/>
      <c r="N1172" s="77"/>
      <c r="O1172" s="77" t="s">
        <v>129</v>
      </c>
      <c r="P1172" s="77"/>
      <c r="Q1172" s="77">
        <v>0</v>
      </c>
      <c r="R1172" s="77">
        <v>1</v>
      </c>
      <c r="S1172" s="77" t="s">
        <v>1123</v>
      </c>
      <c r="T1172" s="77">
        <v>1</v>
      </c>
      <c r="U1172" s="77" t="s">
        <v>115</v>
      </c>
      <c r="V1172" s="77"/>
      <c r="W1172" s="77" t="s">
        <v>1123</v>
      </c>
      <c r="X1172" s="77">
        <v>2</v>
      </c>
      <c r="Y1172" s="77" t="s">
        <v>1116</v>
      </c>
      <c r="Z1172" s="77"/>
      <c r="AA1172" s="77"/>
      <c r="AB1172" s="77"/>
      <c r="AC1172" s="77"/>
      <c r="AD1172" s="77"/>
      <c r="AE1172" s="77"/>
      <c r="AF1172" s="105"/>
    </row>
    <row r="1173" spans="1:32" ht="30" hidden="1" x14ac:dyDescent="0.25">
      <c r="A1173" s="96" t="s">
        <v>1464</v>
      </c>
      <c r="B1173" s="77" t="s">
        <v>531</v>
      </c>
      <c r="C1173" s="77" t="s">
        <v>73</v>
      </c>
      <c r="D1173" s="77" t="s">
        <v>536</v>
      </c>
      <c r="E1173" s="77" t="s">
        <v>108</v>
      </c>
      <c r="F1173" s="77"/>
      <c r="G1173" s="77" t="s">
        <v>362</v>
      </c>
      <c r="H1173" s="77" t="s">
        <v>110</v>
      </c>
      <c r="I1173" s="77">
        <v>14</v>
      </c>
      <c r="J1173" s="77">
        <v>4</v>
      </c>
      <c r="K1173" s="77">
        <v>50</v>
      </c>
      <c r="L1173" s="77">
        <v>20</v>
      </c>
      <c r="M1173" s="77"/>
      <c r="N1173" s="77"/>
      <c r="O1173" s="77" t="s">
        <v>129</v>
      </c>
      <c r="P1173" s="77"/>
      <c r="Q1173" s="77">
        <v>0</v>
      </c>
      <c r="R1173" s="77">
        <v>1</v>
      </c>
      <c r="S1173" s="77" t="s">
        <v>1123</v>
      </c>
      <c r="T1173" s="77">
        <v>1</v>
      </c>
      <c r="U1173" s="77" t="s">
        <v>115</v>
      </c>
      <c r="V1173" s="77"/>
      <c r="W1173" s="77" t="s">
        <v>1123</v>
      </c>
      <c r="X1173" s="77">
        <v>2</v>
      </c>
      <c r="Y1173" s="77" t="s">
        <v>1116</v>
      </c>
      <c r="Z1173" s="77"/>
      <c r="AA1173" s="77"/>
      <c r="AB1173" s="77"/>
      <c r="AC1173" s="77"/>
      <c r="AD1173" s="77"/>
      <c r="AE1173" s="77"/>
      <c r="AF1173" s="105"/>
    </row>
    <row r="1174" spans="1:32" ht="30" hidden="1" x14ac:dyDescent="0.25">
      <c r="A1174" s="96" t="s">
        <v>1464</v>
      </c>
      <c r="B1174" s="77" t="s">
        <v>531</v>
      </c>
      <c r="C1174" s="77" t="s">
        <v>73</v>
      </c>
      <c r="D1174" s="77" t="s">
        <v>536</v>
      </c>
      <c r="E1174" s="77" t="s">
        <v>109</v>
      </c>
      <c r="F1174" s="77"/>
      <c r="G1174" s="77" t="s">
        <v>362</v>
      </c>
      <c r="H1174" s="77" t="s">
        <v>110</v>
      </c>
      <c r="I1174" s="77">
        <v>14</v>
      </c>
      <c r="J1174" s="77">
        <v>4</v>
      </c>
      <c r="K1174" s="77">
        <v>50</v>
      </c>
      <c r="L1174" s="77">
        <v>20</v>
      </c>
      <c r="M1174" s="77"/>
      <c r="N1174" s="77"/>
      <c r="O1174" s="77" t="s">
        <v>129</v>
      </c>
      <c r="P1174" s="77"/>
      <c r="Q1174" s="77">
        <v>0</v>
      </c>
      <c r="R1174" s="77">
        <v>1</v>
      </c>
      <c r="S1174" s="77" t="s">
        <v>1123</v>
      </c>
      <c r="T1174" s="77">
        <v>1</v>
      </c>
      <c r="U1174" s="77" t="s">
        <v>115</v>
      </c>
      <c r="V1174" s="77"/>
      <c r="W1174" s="77" t="s">
        <v>1123</v>
      </c>
      <c r="X1174" s="77">
        <v>2</v>
      </c>
      <c r="Y1174" s="77" t="s">
        <v>1116</v>
      </c>
      <c r="Z1174" s="77"/>
      <c r="AA1174" s="77"/>
      <c r="AB1174" s="77"/>
      <c r="AC1174" s="77"/>
      <c r="AD1174" s="77"/>
      <c r="AE1174" s="77"/>
      <c r="AF1174" s="105"/>
    </row>
    <row r="1175" spans="1:32" ht="30" hidden="1" x14ac:dyDescent="0.25">
      <c r="A1175" s="96" t="s">
        <v>1464</v>
      </c>
      <c r="B1175" s="77" t="s">
        <v>531</v>
      </c>
      <c r="C1175" s="77" t="s">
        <v>73</v>
      </c>
      <c r="D1175" s="77" t="s">
        <v>536</v>
      </c>
      <c r="E1175" s="77" t="s">
        <v>110</v>
      </c>
      <c r="F1175" s="77"/>
      <c r="G1175" s="77" t="s">
        <v>247</v>
      </c>
      <c r="H1175" s="77" t="s">
        <v>110</v>
      </c>
      <c r="I1175" s="77">
        <v>14</v>
      </c>
      <c r="J1175" s="77">
        <v>8</v>
      </c>
      <c r="K1175" s="77">
        <v>100</v>
      </c>
      <c r="L1175" s="77">
        <v>20</v>
      </c>
      <c r="M1175" s="77"/>
      <c r="N1175" s="77"/>
      <c r="O1175" s="77" t="s">
        <v>129</v>
      </c>
      <c r="P1175" s="77"/>
      <c r="Q1175" s="77">
        <v>0</v>
      </c>
      <c r="R1175" s="77">
        <v>1</v>
      </c>
      <c r="S1175" s="77" t="s">
        <v>1123</v>
      </c>
      <c r="T1175" s="77">
        <v>1</v>
      </c>
      <c r="U1175" s="77" t="s">
        <v>115</v>
      </c>
      <c r="V1175" s="77"/>
      <c r="W1175" s="77" t="s">
        <v>1123</v>
      </c>
      <c r="X1175" s="77">
        <v>4</v>
      </c>
      <c r="Y1175" s="77" t="s">
        <v>1116</v>
      </c>
      <c r="Z1175" s="77"/>
      <c r="AA1175" s="77"/>
      <c r="AB1175" s="77"/>
      <c r="AC1175" s="77"/>
      <c r="AD1175" s="77"/>
      <c r="AE1175" s="77"/>
      <c r="AF1175" s="105"/>
    </row>
    <row r="1176" spans="1:32" ht="30" hidden="1" x14ac:dyDescent="0.25">
      <c r="A1176" s="96" t="s">
        <v>1464</v>
      </c>
      <c r="B1176" s="77" t="s">
        <v>531</v>
      </c>
      <c r="C1176" s="77" t="s">
        <v>73</v>
      </c>
      <c r="D1176" s="77" t="s">
        <v>536</v>
      </c>
      <c r="E1176" s="77" t="s">
        <v>111</v>
      </c>
      <c r="F1176" s="77"/>
      <c r="G1176" s="77" t="s">
        <v>347</v>
      </c>
      <c r="H1176" s="77"/>
      <c r="I1176" s="77">
        <v>14</v>
      </c>
      <c r="J1176" s="77">
        <v>4</v>
      </c>
      <c r="K1176" s="77">
        <v>80</v>
      </c>
      <c r="L1176" s="77">
        <v>20</v>
      </c>
      <c r="M1176" s="77"/>
      <c r="N1176" s="77"/>
      <c r="O1176" s="77" t="s">
        <v>129</v>
      </c>
      <c r="P1176" s="77"/>
      <c r="Q1176" s="77">
        <v>0</v>
      </c>
      <c r="R1176" s="77">
        <v>1</v>
      </c>
      <c r="S1176" s="77" t="s">
        <v>1123</v>
      </c>
      <c r="T1176" s="77">
        <v>1</v>
      </c>
      <c r="U1176" s="77" t="s">
        <v>115</v>
      </c>
      <c r="V1176" s="77"/>
      <c r="W1176" s="77" t="s">
        <v>1123</v>
      </c>
      <c r="X1176" s="77">
        <v>3</v>
      </c>
      <c r="Y1176" s="77" t="s">
        <v>1116</v>
      </c>
      <c r="Z1176" s="77"/>
      <c r="AA1176" s="77"/>
      <c r="AB1176" s="77"/>
      <c r="AC1176" s="77"/>
      <c r="AD1176" s="77"/>
      <c r="AE1176" s="77"/>
      <c r="AF1176" s="105"/>
    </row>
    <row r="1177" spans="1:32" ht="30" hidden="1" x14ac:dyDescent="0.25">
      <c r="A1177" s="96" t="s">
        <v>1464</v>
      </c>
      <c r="B1177" s="77" t="s">
        <v>531</v>
      </c>
      <c r="C1177" s="77" t="s">
        <v>73</v>
      </c>
      <c r="D1177" s="77" t="s">
        <v>536</v>
      </c>
      <c r="E1177" s="77" t="s">
        <v>113</v>
      </c>
      <c r="F1177" s="77"/>
      <c r="G1177" s="77" t="s">
        <v>514</v>
      </c>
      <c r="H1177" s="77"/>
      <c r="I1177" s="77">
        <v>14</v>
      </c>
      <c r="J1177" s="77" t="e">
        <v>#N/A</v>
      </c>
      <c r="K1177" s="77"/>
      <c r="L1177" s="77"/>
      <c r="M1177" s="77"/>
      <c r="N1177" s="77"/>
      <c r="O1177" s="77"/>
      <c r="P1177" s="77"/>
      <c r="Q1177" s="77">
        <v>0</v>
      </c>
      <c r="R1177" s="77">
        <v>0</v>
      </c>
      <c r="S1177" s="77"/>
      <c r="T1177" s="77"/>
      <c r="U1177" s="77" t="s">
        <v>115</v>
      </c>
      <c r="V1177" s="77" t="s">
        <v>76</v>
      </c>
      <c r="W1177" s="77" t="s">
        <v>1123</v>
      </c>
      <c r="X1177" s="77">
        <v>0</v>
      </c>
      <c r="Y1177" s="77" t="s">
        <v>1116</v>
      </c>
      <c r="Z1177" s="77"/>
      <c r="AA1177" s="77"/>
      <c r="AB1177" s="77"/>
      <c r="AC1177" s="77"/>
      <c r="AD1177" s="77"/>
      <c r="AE1177" s="77"/>
      <c r="AF1177" s="105"/>
    </row>
    <row r="1178" spans="1:32" ht="30" hidden="1" x14ac:dyDescent="0.25">
      <c r="A1178" s="96" t="s">
        <v>1464</v>
      </c>
      <c r="B1178" s="77" t="s">
        <v>531</v>
      </c>
      <c r="C1178" s="77" t="s">
        <v>73</v>
      </c>
      <c r="D1178" s="77" t="s">
        <v>536</v>
      </c>
      <c r="E1178" s="77" t="s">
        <v>114</v>
      </c>
      <c r="F1178" s="77"/>
      <c r="G1178" s="77" t="s">
        <v>506</v>
      </c>
      <c r="H1178" s="77"/>
      <c r="I1178" s="77">
        <v>14</v>
      </c>
      <c r="J1178" s="77">
        <v>4</v>
      </c>
      <c r="K1178" s="77">
        <v>25</v>
      </c>
      <c r="L1178" s="77">
        <v>20</v>
      </c>
      <c r="M1178" s="77"/>
      <c r="N1178" s="77"/>
      <c r="O1178" s="77" t="s">
        <v>129</v>
      </c>
      <c r="P1178" s="77"/>
      <c r="Q1178" s="77">
        <v>0</v>
      </c>
      <c r="R1178" s="77">
        <v>1</v>
      </c>
      <c r="S1178" s="77" t="s">
        <v>1123</v>
      </c>
      <c r="T1178" s="77">
        <v>1</v>
      </c>
      <c r="U1178" s="77"/>
      <c r="V1178" s="77"/>
      <c r="W1178" s="77" t="s">
        <v>1123</v>
      </c>
      <c r="X1178" s="77">
        <v>1</v>
      </c>
      <c r="Y1178" s="77" t="s">
        <v>1116</v>
      </c>
      <c r="Z1178" s="77"/>
      <c r="AA1178" s="77"/>
      <c r="AB1178" s="77"/>
      <c r="AC1178" s="77"/>
      <c r="AD1178" s="77"/>
      <c r="AE1178" s="77"/>
      <c r="AF1178" s="105"/>
    </row>
    <row r="1179" spans="1:32" ht="30" hidden="1" x14ac:dyDescent="0.25">
      <c r="A1179" s="96" t="s">
        <v>1464</v>
      </c>
      <c r="B1179" s="77" t="s">
        <v>531</v>
      </c>
      <c r="C1179" s="77" t="s">
        <v>73</v>
      </c>
      <c r="D1179" s="77" t="s">
        <v>536</v>
      </c>
      <c r="E1179" s="77" t="s">
        <v>115</v>
      </c>
      <c r="F1179" s="77"/>
      <c r="G1179" s="77" t="s">
        <v>538</v>
      </c>
      <c r="H1179" s="77" t="s">
        <v>110</v>
      </c>
      <c r="I1179" s="77">
        <v>14</v>
      </c>
      <c r="J1179" s="77">
        <v>4</v>
      </c>
      <c r="K1179" s="77">
        <v>50</v>
      </c>
      <c r="L1179" s="77">
        <v>20</v>
      </c>
      <c r="M1179" s="77"/>
      <c r="N1179" s="77"/>
      <c r="O1179" s="77" t="s">
        <v>129</v>
      </c>
      <c r="P1179" s="77"/>
      <c r="Q1179" s="77">
        <v>0</v>
      </c>
      <c r="R1179" s="77">
        <v>1</v>
      </c>
      <c r="S1179" s="77" t="s">
        <v>1123</v>
      </c>
      <c r="T1179" s="77">
        <v>1</v>
      </c>
      <c r="U1179" s="77" t="s">
        <v>115</v>
      </c>
      <c r="V1179" s="77" t="s">
        <v>76</v>
      </c>
      <c r="W1179" s="77" t="s">
        <v>1123</v>
      </c>
      <c r="X1179" s="77">
        <v>2</v>
      </c>
      <c r="Y1179" s="77" t="s">
        <v>1116</v>
      </c>
      <c r="Z1179" s="77"/>
      <c r="AA1179" s="77"/>
      <c r="AB1179" s="77"/>
      <c r="AC1179" s="77"/>
      <c r="AD1179" s="77"/>
      <c r="AE1179" s="77"/>
      <c r="AF1179" s="105"/>
    </row>
    <row r="1180" spans="1:32" ht="30.75" hidden="1" thickBot="1" x14ac:dyDescent="0.3">
      <c r="A1180" s="97" t="s">
        <v>1464</v>
      </c>
      <c r="B1180" s="78" t="s">
        <v>531</v>
      </c>
      <c r="C1180" s="78" t="s">
        <v>73</v>
      </c>
      <c r="D1180" s="78" t="s">
        <v>536</v>
      </c>
      <c r="E1180" s="78" t="s">
        <v>194</v>
      </c>
      <c r="F1180" s="78"/>
      <c r="G1180" s="78" t="s">
        <v>539</v>
      </c>
      <c r="H1180" s="78"/>
      <c r="I1180" s="78">
        <v>14</v>
      </c>
      <c r="J1180" s="77">
        <v>4</v>
      </c>
      <c r="K1180" s="78">
        <v>25</v>
      </c>
      <c r="L1180" s="78">
        <v>20</v>
      </c>
      <c r="M1180" s="78"/>
      <c r="N1180" s="78"/>
      <c r="O1180" s="78" t="s">
        <v>129</v>
      </c>
      <c r="P1180" s="78"/>
      <c r="Q1180" s="78">
        <v>0</v>
      </c>
      <c r="R1180" s="78">
        <v>1</v>
      </c>
      <c r="S1180" s="78" t="s">
        <v>1123</v>
      </c>
      <c r="T1180" s="78">
        <v>1</v>
      </c>
      <c r="U1180" s="78"/>
      <c r="V1180" s="78"/>
      <c r="W1180" s="78" t="s">
        <v>1123</v>
      </c>
      <c r="X1180" s="78">
        <v>1</v>
      </c>
      <c r="Y1180" s="78" t="s">
        <v>1116</v>
      </c>
      <c r="Z1180" s="78"/>
      <c r="AA1180" s="78"/>
      <c r="AB1180" s="78"/>
      <c r="AC1180" s="78"/>
      <c r="AD1180" s="78"/>
      <c r="AE1180" s="78"/>
      <c r="AF1180" s="106"/>
    </row>
    <row r="1181" spans="1:32" hidden="1" x14ac:dyDescent="0.25">
      <c r="A1181" s="98" t="s">
        <v>1468</v>
      </c>
      <c r="B1181" s="79" t="s">
        <v>540</v>
      </c>
      <c r="C1181" s="79" t="s">
        <v>75</v>
      </c>
      <c r="D1181" s="79" t="s">
        <v>127</v>
      </c>
      <c r="E1181" s="79" t="s">
        <v>73</v>
      </c>
      <c r="F1181" s="79"/>
      <c r="G1181" s="79" t="s">
        <v>541</v>
      </c>
      <c r="H1181" s="79"/>
      <c r="I1181" s="79">
        <v>36</v>
      </c>
      <c r="J1181" s="77">
        <v>4</v>
      </c>
      <c r="K1181" s="79">
        <v>50</v>
      </c>
      <c r="L1181" s="79">
        <v>20</v>
      </c>
      <c r="M1181" s="79"/>
      <c r="N1181" s="79"/>
      <c r="O1181" s="79" t="s">
        <v>129</v>
      </c>
      <c r="P1181" s="79" t="s">
        <v>1171</v>
      </c>
      <c r="Q1181" s="79">
        <v>0</v>
      </c>
      <c r="R1181" s="79">
        <v>2</v>
      </c>
      <c r="S1181" s="79" t="s">
        <v>1123</v>
      </c>
      <c r="T1181" s="79">
        <v>2</v>
      </c>
      <c r="U1181" s="79" t="s">
        <v>1146</v>
      </c>
      <c r="V1181" s="79" t="s">
        <v>76</v>
      </c>
      <c r="W1181" s="79" t="s">
        <v>1123</v>
      </c>
      <c r="X1181" s="79">
        <v>4</v>
      </c>
      <c r="Y1181" s="79" t="s">
        <v>1135</v>
      </c>
      <c r="Z1181" s="79" t="s">
        <v>1136</v>
      </c>
      <c r="AA1181" s="79" t="s">
        <v>1126</v>
      </c>
      <c r="AB1181" s="79" t="s">
        <v>1127</v>
      </c>
      <c r="AC1181" s="79" t="s">
        <v>1128</v>
      </c>
      <c r="AD1181" s="79">
        <v>4</v>
      </c>
      <c r="AE1181" s="79" t="s">
        <v>1172</v>
      </c>
      <c r="AF1181" s="107"/>
    </row>
    <row r="1182" spans="1:32" ht="15.75" hidden="1" thickBot="1" x14ac:dyDescent="0.3">
      <c r="A1182" s="100" t="s">
        <v>1468</v>
      </c>
      <c r="B1182" s="81" t="s">
        <v>540</v>
      </c>
      <c r="C1182" s="81" t="s">
        <v>75</v>
      </c>
      <c r="D1182" s="81" t="s">
        <v>127</v>
      </c>
      <c r="E1182" s="81" t="s">
        <v>83</v>
      </c>
      <c r="F1182" s="81"/>
      <c r="G1182" s="81" t="s">
        <v>542</v>
      </c>
      <c r="H1182" s="81"/>
      <c r="I1182" s="81">
        <v>36</v>
      </c>
      <c r="J1182" s="77">
        <v>4</v>
      </c>
      <c r="K1182" s="81">
        <v>50</v>
      </c>
      <c r="L1182" s="81">
        <v>20</v>
      </c>
      <c r="M1182" s="81"/>
      <c r="N1182" s="81"/>
      <c r="O1182" s="81" t="s">
        <v>129</v>
      </c>
      <c r="P1182" s="81" t="s">
        <v>1171</v>
      </c>
      <c r="Q1182" s="81">
        <v>0</v>
      </c>
      <c r="R1182" s="81">
        <v>2</v>
      </c>
      <c r="S1182" s="81" t="s">
        <v>1123</v>
      </c>
      <c r="T1182" s="81">
        <v>2</v>
      </c>
      <c r="U1182" s="81" t="s">
        <v>1146</v>
      </c>
      <c r="V1182" s="81" t="s">
        <v>76</v>
      </c>
      <c r="W1182" s="81" t="s">
        <v>1123</v>
      </c>
      <c r="X1182" s="81">
        <v>4</v>
      </c>
      <c r="Y1182" s="81" t="s">
        <v>1135</v>
      </c>
      <c r="Z1182" s="81" t="s">
        <v>1136</v>
      </c>
      <c r="AA1182" s="81" t="s">
        <v>1126</v>
      </c>
      <c r="AB1182" s="81" t="s">
        <v>1127</v>
      </c>
      <c r="AC1182" s="81" t="s">
        <v>1128</v>
      </c>
      <c r="AD1182" s="81">
        <v>4</v>
      </c>
      <c r="AE1182" s="81" t="s">
        <v>1172</v>
      </c>
      <c r="AF1182" s="109"/>
    </row>
    <row r="1183" spans="1:32" ht="30" hidden="1" x14ac:dyDescent="0.25">
      <c r="A1183" s="95" t="s">
        <v>1469</v>
      </c>
      <c r="B1183" s="76" t="s">
        <v>543</v>
      </c>
      <c r="C1183" s="76" t="s">
        <v>73</v>
      </c>
      <c r="D1183" s="76" t="s">
        <v>148</v>
      </c>
      <c r="E1183" s="76" t="s">
        <v>73</v>
      </c>
      <c r="F1183" s="76"/>
      <c r="G1183" s="76" t="s">
        <v>1470</v>
      </c>
      <c r="H1183" s="76" t="s">
        <v>110</v>
      </c>
      <c r="I1183" s="76">
        <v>19</v>
      </c>
      <c r="J1183" s="77">
        <v>4</v>
      </c>
      <c r="K1183" s="76">
        <v>40</v>
      </c>
      <c r="L1183" s="76">
        <v>50</v>
      </c>
      <c r="M1183" s="76"/>
      <c r="N1183" s="76"/>
      <c r="O1183" s="76" t="s">
        <v>150</v>
      </c>
      <c r="P1183" s="76"/>
      <c r="Q1183" s="76">
        <v>0</v>
      </c>
      <c r="R1183" s="76">
        <v>0</v>
      </c>
      <c r="S1183" s="76"/>
      <c r="T1183" s="76"/>
      <c r="U1183" s="76" t="s">
        <v>1114</v>
      </c>
      <c r="V1183" s="76"/>
      <c r="W1183" s="76" t="s">
        <v>1115</v>
      </c>
      <c r="X1183" s="76">
        <v>1.5</v>
      </c>
      <c r="Y1183" s="76" t="s">
        <v>1116</v>
      </c>
      <c r="Z1183" s="76"/>
      <c r="AA1183" s="76"/>
      <c r="AB1183" s="76"/>
      <c r="AC1183" s="76"/>
      <c r="AD1183" s="76"/>
      <c r="AE1183" s="76"/>
      <c r="AF1183" s="104"/>
    </row>
    <row r="1184" spans="1:32" ht="30.75" hidden="1" thickBot="1" x14ac:dyDescent="0.3">
      <c r="A1184" s="97" t="s">
        <v>1469</v>
      </c>
      <c r="B1184" s="78" t="s">
        <v>543</v>
      </c>
      <c r="C1184" s="78" t="s">
        <v>73</v>
      </c>
      <c r="D1184" s="78" t="s">
        <v>130</v>
      </c>
      <c r="E1184" s="78" t="s">
        <v>73</v>
      </c>
      <c r="F1184" s="78"/>
      <c r="G1184" s="78" t="s">
        <v>544</v>
      </c>
      <c r="H1184" s="78" t="s">
        <v>110</v>
      </c>
      <c r="I1184" s="78">
        <v>19</v>
      </c>
      <c r="J1184" s="77">
        <v>4</v>
      </c>
      <c r="K1184" s="78">
        <v>40</v>
      </c>
      <c r="L1184" s="78">
        <v>50</v>
      </c>
      <c r="M1184" s="78"/>
      <c r="N1184" s="78"/>
      <c r="O1184" s="78" t="s">
        <v>150</v>
      </c>
      <c r="P1184" s="78" t="s">
        <v>1159</v>
      </c>
      <c r="Q1184" s="78">
        <v>0</v>
      </c>
      <c r="R1184" s="78">
        <v>2</v>
      </c>
      <c r="S1184" s="78" t="s">
        <v>1115</v>
      </c>
      <c r="T1184" s="78">
        <v>2</v>
      </c>
      <c r="U1184" s="78" t="s">
        <v>1471</v>
      </c>
      <c r="V1184" s="78"/>
      <c r="W1184" s="78" t="s">
        <v>1115</v>
      </c>
      <c r="X1184" s="78">
        <v>3</v>
      </c>
      <c r="Y1184" s="78" t="s">
        <v>1116</v>
      </c>
      <c r="Z1184" s="78" t="s">
        <v>1161</v>
      </c>
      <c r="AA1184" s="78" t="s">
        <v>1162</v>
      </c>
      <c r="AB1184" s="78" t="s">
        <v>1163</v>
      </c>
      <c r="AC1184" s="78" t="s">
        <v>1164</v>
      </c>
      <c r="AD1184" s="78">
        <v>4</v>
      </c>
      <c r="AE1184" s="78" t="s">
        <v>1137</v>
      </c>
      <c r="AF1184" s="106"/>
    </row>
    <row r="1185" spans="1:32" hidden="1" x14ac:dyDescent="0.25">
      <c r="A1185" s="98" t="s">
        <v>1472</v>
      </c>
      <c r="B1185" s="79" t="s">
        <v>545</v>
      </c>
      <c r="C1185" s="79" t="s">
        <v>73</v>
      </c>
      <c r="D1185" s="79" t="s">
        <v>127</v>
      </c>
      <c r="E1185" s="79" t="s">
        <v>73</v>
      </c>
      <c r="F1185" s="79"/>
      <c r="G1185" s="79" t="s">
        <v>546</v>
      </c>
      <c r="H1185" s="79"/>
      <c r="I1185" s="79">
        <v>19</v>
      </c>
      <c r="J1185" s="77">
        <v>8</v>
      </c>
      <c r="K1185" s="79">
        <v>80</v>
      </c>
      <c r="L1185" s="79">
        <v>50</v>
      </c>
      <c r="M1185" s="79"/>
      <c r="N1185" s="79">
        <v>1</v>
      </c>
      <c r="O1185" s="79" t="s">
        <v>129</v>
      </c>
      <c r="P1185" s="79" t="s">
        <v>1295</v>
      </c>
      <c r="Q1185" s="79">
        <v>1</v>
      </c>
      <c r="R1185" s="79">
        <v>0</v>
      </c>
      <c r="S1185" s="79"/>
      <c r="T1185" s="79"/>
      <c r="U1185" s="79" t="s">
        <v>70</v>
      </c>
      <c r="V1185" s="79"/>
      <c r="W1185" s="79" t="s">
        <v>1123</v>
      </c>
      <c r="X1185" s="79">
        <v>3</v>
      </c>
      <c r="Y1185" s="79" t="s">
        <v>1116</v>
      </c>
      <c r="Z1185" s="79" t="s">
        <v>1125</v>
      </c>
      <c r="AA1185" s="79" t="s">
        <v>1126</v>
      </c>
      <c r="AB1185" s="79" t="s">
        <v>1127</v>
      </c>
      <c r="AC1185" s="79" t="s">
        <v>1128</v>
      </c>
      <c r="AD1185" s="79">
        <v>8</v>
      </c>
      <c r="AE1185" s="79" t="s">
        <v>1137</v>
      </c>
      <c r="AF1185" s="107"/>
    </row>
    <row r="1186" spans="1:32" hidden="1" x14ac:dyDescent="0.25">
      <c r="A1186" s="99" t="s">
        <v>1472</v>
      </c>
      <c r="B1186" s="80" t="s">
        <v>545</v>
      </c>
      <c r="C1186" s="80" t="s">
        <v>73</v>
      </c>
      <c r="D1186" s="80" t="s">
        <v>127</v>
      </c>
      <c r="E1186" s="80" t="s">
        <v>83</v>
      </c>
      <c r="F1186" s="80"/>
      <c r="G1186" s="80" t="s">
        <v>546</v>
      </c>
      <c r="H1186" s="80"/>
      <c r="I1186" s="80">
        <v>19</v>
      </c>
      <c r="J1186" s="77">
        <v>8</v>
      </c>
      <c r="K1186" s="80">
        <v>80</v>
      </c>
      <c r="L1186" s="80">
        <v>50</v>
      </c>
      <c r="M1186" s="80"/>
      <c r="N1186" s="80">
        <v>1</v>
      </c>
      <c r="O1186" s="80" t="s">
        <v>129</v>
      </c>
      <c r="P1186" s="80" t="s">
        <v>1295</v>
      </c>
      <c r="Q1186" s="80">
        <v>1</v>
      </c>
      <c r="R1186" s="80">
        <v>0</v>
      </c>
      <c r="S1186" s="80"/>
      <c r="T1186" s="80"/>
      <c r="U1186" s="80" t="s">
        <v>70</v>
      </c>
      <c r="V1186" s="80"/>
      <c r="W1186" s="80" t="s">
        <v>1123</v>
      </c>
      <c r="X1186" s="80">
        <v>3</v>
      </c>
      <c r="Y1186" s="80" t="s">
        <v>1116</v>
      </c>
      <c r="Z1186" s="80" t="s">
        <v>1125</v>
      </c>
      <c r="AA1186" s="80" t="s">
        <v>1126</v>
      </c>
      <c r="AB1186" s="80" t="s">
        <v>1127</v>
      </c>
      <c r="AC1186" s="80" t="s">
        <v>1128</v>
      </c>
      <c r="AD1186" s="80">
        <v>8</v>
      </c>
      <c r="AE1186" s="80" t="s">
        <v>1137</v>
      </c>
      <c r="AF1186" s="108"/>
    </row>
    <row r="1187" spans="1:32" ht="30" hidden="1" x14ac:dyDescent="0.25">
      <c r="A1187" s="99" t="s">
        <v>1472</v>
      </c>
      <c r="B1187" s="80" t="s">
        <v>545</v>
      </c>
      <c r="C1187" s="80" t="s">
        <v>73</v>
      </c>
      <c r="D1187" s="80" t="s">
        <v>130</v>
      </c>
      <c r="E1187" s="80" t="s">
        <v>73</v>
      </c>
      <c r="F1187" s="80"/>
      <c r="G1187" s="80" t="s">
        <v>547</v>
      </c>
      <c r="H1187" s="80"/>
      <c r="I1187" s="80">
        <v>19</v>
      </c>
      <c r="J1187" s="77">
        <v>8</v>
      </c>
      <c r="K1187" s="80">
        <v>80</v>
      </c>
      <c r="L1187" s="80">
        <v>50</v>
      </c>
      <c r="M1187" s="80"/>
      <c r="N1187" s="80"/>
      <c r="O1187" s="80" t="s">
        <v>129</v>
      </c>
      <c r="P1187" s="80" t="s">
        <v>1295</v>
      </c>
      <c r="Q1187" s="80">
        <v>0</v>
      </c>
      <c r="R1187" s="80">
        <v>1</v>
      </c>
      <c r="S1187" s="80" t="s">
        <v>1123</v>
      </c>
      <c r="T1187" s="80">
        <v>1</v>
      </c>
      <c r="U1187" s="80" t="s">
        <v>115</v>
      </c>
      <c r="V1187" s="80"/>
      <c r="W1187" s="80" t="s">
        <v>1123</v>
      </c>
      <c r="X1187" s="80">
        <v>3</v>
      </c>
      <c r="Y1187" s="80" t="s">
        <v>1116</v>
      </c>
      <c r="Z1187" s="80" t="s">
        <v>1125</v>
      </c>
      <c r="AA1187" s="80" t="s">
        <v>1126</v>
      </c>
      <c r="AB1187" s="80" t="s">
        <v>1127</v>
      </c>
      <c r="AC1187" s="80" t="s">
        <v>1128</v>
      </c>
      <c r="AD1187" s="80">
        <v>8</v>
      </c>
      <c r="AE1187" s="80" t="s">
        <v>1137</v>
      </c>
      <c r="AF1187" s="108"/>
    </row>
    <row r="1188" spans="1:32" ht="30.75" hidden="1" thickBot="1" x14ac:dyDescent="0.3">
      <c r="A1188" s="100" t="s">
        <v>1472</v>
      </c>
      <c r="B1188" s="81" t="s">
        <v>545</v>
      </c>
      <c r="C1188" s="81" t="s">
        <v>73</v>
      </c>
      <c r="D1188" s="81" t="s">
        <v>130</v>
      </c>
      <c r="E1188" s="81" t="s">
        <v>83</v>
      </c>
      <c r="F1188" s="81"/>
      <c r="G1188" s="81" t="s">
        <v>547</v>
      </c>
      <c r="H1188" s="81"/>
      <c r="I1188" s="81">
        <v>19</v>
      </c>
      <c r="J1188" s="77">
        <v>8</v>
      </c>
      <c r="K1188" s="81">
        <v>80</v>
      </c>
      <c r="L1188" s="81">
        <v>50</v>
      </c>
      <c r="M1188" s="81"/>
      <c r="N1188" s="81"/>
      <c r="O1188" s="81" t="s">
        <v>129</v>
      </c>
      <c r="P1188" s="81" t="s">
        <v>1295</v>
      </c>
      <c r="Q1188" s="81">
        <v>0</v>
      </c>
      <c r="R1188" s="81">
        <v>1</v>
      </c>
      <c r="S1188" s="81" t="s">
        <v>1123</v>
      </c>
      <c r="T1188" s="81">
        <v>1</v>
      </c>
      <c r="U1188" s="81" t="s">
        <v>115</v>
      </c>
      <c r="V1188" s="81"/>
      <c r="W1188" s="81" t="s">
        <v>1123</v>
      </c>
      <c r="X1188" s="81">
        <v>3</v>
      </c>
      <c r="Y1188" s="81" t="s">
        <v>1116</v>
      </c>
      <c r="Z1188" s="81" t="s">
        <v>1125</v>
      </c>
      <c r="AA1188" s="81" t="s">
        <v>1126</v>
      </c>
      <c r="AB1188" s="81" t="s">
        <v>1127</v>
      </c>
      <c r="AC1188" s="81" t="s">
        <v>1128</v>
      </c>
      <c r="AD1188" s="81">
        <v>8</v>
      </c>
      <c r="AE1188" s="81" t="s">
        <v>1137</v>
      </c>
      <c r="AF1188" s="109"/>
    </row>
    <row r="1189" spans="1:32" hidden="1" x14ac:dyDescent="0.25">
      <c r="A1189" s="95" t="s">
        <v>1473</v>
      </c>
      <c r="B1189" s="76" t="s">
        <v>548</v>
      </c>
      <c r="C1189" s="76" t="s">
        <v>73</v>
      </c>
      <c r="D1189" s="76" t="s">
        <v>127</v>
      </c>
      <c r="E1189" s="76" t="s">
        <v>73</v>
      </c>
      <c r="F1189" s="76"/>
      <c r="G1189" s="76" t="s">
        <v>1474</v>
      </c>
      <c r="H1189" s="76" t="s">
        <v>110</v>
      </c>
      <c r="I1189" s="76">
        <v>19</v>
      </c>
      <c r="J1189" s="77">
        <v>8</v>
      </c>
      <c r="K1189" s="76">
        <v>80</v>
      </c>
      <c r="L1189" s="76">
        <v>50</v>
      </c>
      <c r="M1189" s="76"/>
      <c r="N1189" s="76"/>
      <c r="O1189" s="76" t="s">
        <v>129</v>
      </c>
      <c r="P1189" s="76"/>
      <c r="Q1189" s="76">
        <v>0</v>
      </c>
      <c r="R1189" s="76">
        <v>0</v>
      </c>
      <c r="S1189" s="76"/>
      <c r="T1189" s="76"/>
      <c r="U1189" s="76"/>
      <c r="V1189" s="76" t="s">
        <v>76</v>
      </c>
      <c r="W1189" s="76" t="s">
        <v>1115</v>
      </c>
      <c r="X1189" s="76">
        <v>3</v>
      </c>
      <c r="Y1189" s="76" t="s">
        <v>1116</v>
      </c>
      <c r="Z1189" s="76"/>
      <c r="AA1189" s="76"/>
      <c r="AB1189" s="76"/>
      <c r="AC1189" s="76"/>
      <c r="AD1189" s="76"/>
      <c r="AE1189" s="76"/>
      <c r="AF1189" s="104"/>
    </row>
    <row r="1190" spans="1:32" ht="30.75" hidden="1" thickBot="1" x14ac:dyDescent="0.3">
      <c r="A1190" s="97" t="s">
        <v>1473</v>
      </c>
      <c r="B1190" s="78" t="s">
        <v>548</v>
      </c>
      <c r="C1190" s="78" t="s">
        <v>73</v>
      </c>
      <c r="D1190" s="78" t="s">
        <v>130</v>
      </c>
      <c r="E1190" s="78" t="s">
        <v>73</v>
      </c>
      <c r="F1190" s="78"/>
      <c r="G1190" s="78" t="s">
        <v>549</v>
      </c>
      <c r="H1190" s="78" t="s">
        <v>110</v>
      </c>
      <c r="I1190" s="78">
        <v>19</v>
      </c>
      <c r="J1190" s="77">
        <v>8</v>
      </c>
      <c r="K1190" s="78">
        <v>80</v>
      </c>
      <c r="L1190" s="78">
        <v>50</v>
      </c>
      <c r="M1190" s="78"/>
      <c r="N1190" s="78"/>
      <c r="O1190" s="78" t="s">
        <v>129</v>
      </c>
      <c r="P1190" s="78" t="s">
        <v>1133</v>
      </c>
      <c r="Q1190" s="78">
        <v>0</v>
      </c>
      <c r="R1190" s="78">
        <v>2</v>
      </c>
      <c r="S1190" s="78" t="s">
        <v>1115</v>
      </c>
      <c r="T1190" s="78">
        <v>2</v>
      </c>
      <c r="U1190" s="78"/>
      <c r="V1190" s="78" t="s">
        <v>76</v>
      </c>
      <c r="W1190" s="78" t="s">
        <v>1115</v>
      </c>
      <c r="X1190" s="78">
        <v>6</v>
      </c>
      <c r="Y1190" s="78" t="s">
        <v>1116</v>
      </c>
      <c r="Z1190" s="78" t="s">
        <v>1125</v>
      </c>
      <c r="AA1190" s="78" t="s">
        <v>1126</v>
      </c>
      <c r="AB1190" s="78" t="s">
        <v>1127</v>
      </c>
      <c r="AC1190" s="78" t="s">
        <v>1128</v>
      </c>
      <c r="AD1190" s="78">
        <v>8</v>
      </c>
      <c r="AE1190" s="78" t="s">
        <v>1137</v>
      </c>
      <c r="AF1190" s="106"/>
    </row>
    <row r="1191" spans="1:32" hidden="1" x14ac:dyDescent="0.25">
      <c r="A1191" s="98" t="s">
        <v>1475</v>
      </c>
      <c r="B1191" s="79" t="s">
        <v>550</v>
      </c>
      <c r="C1191" s="79" t="s">
        <v>73</v>
      </c>
      <c r="D1191" s="79" t="s">
        <v>252</v>
      </c>
      <c r="E1191" s="79" t="s">
        <v>73</v>
      </c>
      <c r="F1191" s="79"/>
      <c r="G1191" s="79" t="s">
        <v>551</v>
      </c>
      <c r="H1191" s="79"/>
      <c r="I1191" s="79">
        <v>19</v>
      </c>
      <c r="J1191" s="77">
        <v>8</v>
      </c>
      <c r="K1191" s="79">
        <v>200</v>
      </c>
      <c r="L1191" s="79">
        <v>20</v>
      </c>
      <c r="M1191" s="79"/>
      <c r="N1191" s="79">
        <v>1</v>
      </c>
      <c r="O1191" s="79" t="s">
        <v>218</v>
      </c>
      <c r="P1191" s="79" t="s">
        <v>1240</v>
      </c>
      <c r="Q1191" s="79">
        <v>1</v>
      </c>
      <c r="R1191" s="79">
        <v>0</v>
      </c>
      <c r="S1191" s="79"/>
      <c r="T1191" s="79"/>
      <c r="U1191" s="79"/>
      <c r="V1191" s="79"/>
      <c r="W1191" s="79" t="s">
        <v>1123</v>
      </c>
      <c r="X1191" s="79">
        <v>8</v>
      </c>
      <c r="Y1191" s="79" t="s">
        <v>1116</v>
      </c>
      <c r="Z1191" s="79" t="s">
        <v>1136</v>
      </c>
      <c r="AA1191" s="79" t="s">
        <v>1126</v>
      </c>
      <c r="AB1191" s="79" t="s">
        <v>1127</v>
      </c>
      <c r="AC1191" s="79" t="s">
        <v>1128</v>
      </c>
      <c r="AD1191" s="79">
        <v>8</v>
      </c>
      <c r="AE1191" s="79" t="s">
        <v>1137</v>
      </c>
      <c r="AF1191" s="107"/>
    </row>
    <row r="1192" spans="1:32" hidden="1" x14ac:dyDescent="0.25">
      <c r="A1192" s="99" t="s">
        <v>1475</v>
      </c>
      <c r="B1192" s="80" t="s">
        <v>550</v>
      </c>
      <c r="C1192" s="80" t="s">
        <v>73</v>
      </c>
      <c r="D1192" s="80" t="s">
        <v>252</v>
      </c>
      <c r="E1192" s="80" t="s">
        <v>83</v>
      </c>
      <c r="F1192" s="80"/>
      <c r="G1192" s="80" t="s">
        <v>551</v>
      </c>
      <c r="H1192" s="80"/>
      <c r="I1192" s="80">
        <v>19</v>
      </c>
      <c r="J1192" s="77">
        <v>8</v>
      </c>
      <c r="K1192" s="80">
        <v>200</v>
      </c>
      <c r="L1192" s="80">
        <v>20</v>
      </c>
      <c r="M1192" s="80"/>
      <c r="N1192" s="80">
        <v>1</v>
      </c>
      <c r="O1192" s="80" t="s">
        <v>218</v>
      </c>
      <c r="P1192" s="80" t="s">
        <v>1240</v>
      </c>
      <c r="Q1192" s="80">
        <v>1</v>
      </c>
      <c r="R1192" s="80">
        <v>0</v>
      </c>
      <c r="S1192" s="80"/>
      <c r="T1192" s="80"/>
      <c r="U1192" s="80"/>
      <c r="V1192" s="80"/>
      <c r="W1192" s="80" t="s">
        <v>1123</v>
      </c>
      <c r="X1192" s="80">
        <v>8</v>
      </c>
      <c r="Y1192" s="80" t="s">
        <v>1116</v>
      </c>
      <c r="Z1192" s="80" t="s">
        <v>1136</v>
      </c>
      <c r="AA1192" s="80" t="s">
        <v>1126</v>
      </c>
      <c r="AB1192" s="80" t="s">
        <v>1127</v>
      </c>
      <c r="AC1192" s="80" t="s">
        <v>1128</v>
      </c>
      <c r="AD1192" s="80">
        <v>8</v>
      </c>
      <c r="AE1192" s="80" t="s">
        <v>1137</v>
      </c>
      <c r="AF1192" s="108"/>
    </row>
    <row r="1193" spans="1:32" ht="30" hidden="1" x14ac:dyDescent="0.25">
      <c r="A1193" s="99" t="s">
        <v>1475</v>
      </c>
      <c r="B1193" s="80" t="s">
        <v>550</v>
      </c>
      <c r="C1193" s="80" t="s">
        <v>73</v>
      </c>
      <c r="D1193" s="80" t="s">
        <v>130</v>
      </c>
      <c r="E1193" s="80" t="s">
        <v>73</v>
      </c>
      <c r="F1193" s="80"/>
      <c r="G1193" s="80" t="s">
        <v>552</v>
      </c>
      <c r="H1193" s="80"/>
      <c r="I1193" s="80">
        <v>19</v>
      </c>
      <c r="J1193" s="77">
        <v>8</v>
      </c>
      <c r="K1193" s="80">
        <v>200</v>
      </c>
      <c r="L1193" s="80">
        <v>20</v>
      </c>
      <c r="M1193" s="80"/>
      <c r="N1193" s="80"/>
      <c r="O1193" s="80" t="s">
        <v>218</v>
      </c>
      <c r="P1193" s="80" t="s">
        <v>1240</v>
      </c>
      <c r="Q1193" s="80">
        <v>0</v>
      </c>
      <c r="R1193" s="80">
        <v>1</v>
      </c>
      <c r="S1193" s="80" t="s">
        <v>1123</v>
      </c>
      <c r="T1193" s="80">
        <v>1</v>
      </c>
      <c r="U1193" s="80"/>
      <c r="V1193" s="80"/>
      <c r="W1193" s="80" t="s">
        <v>1123</v>
      </c>
      <c r="X1193" s="80">
        <v>8</v>
      </c>
      <c r="Y1193" s="80" t="s">
        <v>1116</v>
      </c>
      <c r="Z1193" s="80" t="s">
        <v>1136</v>
      </c>
      <c r="AA1193" s="80" t="s">
        <v>1126</v>
      </c>
      <c r="AB1193" s="80" t="s">
        <v>1127</v>
      </c>
      <c r="AC1193" s="80" t="s">
        <v>1128</v>
      </c>
      <c r="AD1193" s="80">
        <v>8</v>
      </c>
      <c r="AE1193" s="80" t="s">
        <v>1137</v>
      </c>
      <c r="AF1193" s="108"/>
    </row>
    <row r="1194" spans="1:32" ht="30.75" hidden="1" thickBot="1" x14ac:dyDescent="0.3">
      <c r="A1194" s="100" t="s">
        <v>1475</v>
      </c>
      <c r="B1194" s="81" t="s">
        <v>550</v>
      </c>
      <c r="C1194" s="81" t="s">
        <v>73</v>
      </c>
      <c r="D1194" s="81" t="s">
        <v>130</v>
      </c>
      <c r="E1194" s="81" t="s">
        <v>83</v>
      </c>
      <c r="F1194" s="81"/>
      <c r="G1194" s="81" t="s">
        <v>552</v>
      </c>
      <c r="H1194" s="81"/>
      <c r="I1194" s="81">
        <v>19</v>
      </c>
      <c r="J1194" s="77">
        <v>8</v>
      </c>
      <c r="K1194" s="81">
        <v>200</v>
      </c>
      <c r="L1194" s="81">
        <v>20</v>
      </c>
      <c r="M1194" s="81"/>
      <c r="N1194" s="81"/>
      <c r="O1194" s="81" t="s">
        <v>218</v>
      </c>
      <c r="P1194" s="81" t="s">
        <v>1240</v>
      </c>
      <c r="Q1194" s="81">
        <v>0</v>
      </c>
      <c r="R1194" s="81">
        <v>1</v>
      </c>
      <c r="S1194" s="81" t="s">
        <v>1123</v>
      </c>
      <c r="T1194" s="81">
        <v>1</v>
      </c>
      <c r="U1194" s="81"/>
      <c r="V1194" s="81"/>
      <c r="W1194" s="81" t="s">
        <v>1123</v>
      </c>
      <c r="X1194" s="81">
        <v>8</v>
      </c>
      <c r="Y1194" s="81" t="s">
        <v>1116</v>
      </c>
      <c r="Z1194" s="81" t="s">
        <v>1136</v>
      </c>
      <c r="AA1194" s="81" t="s">
        <v>1126</v>
      </c>
      <c r="AB1194" s="81" t="s">
        <v>1127</v>
      </c>
      <c r="AC1194" s="81" t="s">
        <v>1128</v>
      </c>
      <c r="AD1194" s="81">
        <v>8</v>
      </c>
      <c r="AE1194" s="81" t="s">
        <v>1137</v>
      </c>
      <c r="AF1194" s="109"/>
    </row>
    <row r="1195" spans="1:32" ht="15.75" hidden="1" thickBot="1" x14ac:dyDescent="0.3">
      <c r="A1195" s="102" t="s">
        <v>1476</v>
      </c>
      <c r="B1195" s="83" t="s">
        <v>1477</v>
      </c>
      <c r="C1195" s="83" t="s">
        <v>73</v>
      </c>
      <c r="D1195" s="83" t="s">
        <v>252</v>
      </c>
      <c r="E1195" s="83" t="s">
        <v>73</v>
      </c>
      <c r="F1195" s="83"/>
      <c r="G1195" s="83" t="s">
        <v>1478</v>
      </c>
      <c r="H1195" s="83" t="s">
        <v>110</v>
      </c>
      <c r="I1195" s="83">
        <v>19</v>
      </c>
      <c r="J1195" s="77">
        <v>4</v>
      </c>
      <c r="K1195" s="83">
        <v>25</v>
      </c>
      <c r="L1195" s="83">
        <v>50</v>
      </c>
      <c r="M1195" s="83"/>
      <c r="N1195" s="83"/>
      <c r="O1195" s="83" t="s">
        <v>150</v>
      </c>
      <c r="P1195" s="83"/>
      <c r="Q1195" s="83">
        <v>0</v>
      </c>
      <c r="R1195" s="83">
        <v>0</v>
      </c>
      <c r="S1195" s="83"/>
      <c r="T1195" s="83"/>
      <c r="U1195" s="83" t="s">
        <v>1114</v>
      </c>
      <c r="V1195" s="83"/>
      <c r="W1195" s="83" t="s">
        <v>1115</v>
      </c>
      <c r="X1195" s="83">
        <v>1</v>
      </c>
      <c r="Y1195" s="83" t="s">
        <v>1116</v>
      </c>
      <c r="Z1195" s="83"/>
      <c r="AA1195" s="83"/>
      <c r="AB1195" s="83"/>
      <c r="AC1195" s="83"/>
      <c r="AD1195" s="83"/>
      <c r="AE1195" s="83"/>
      <c r="AF1195" s="111"/>
    </row>
    <row r="1196" spans="1:32" ht="30.75" hidden="1" thickBot="1" x14ac:dyDescent="0.3">
      <c r="A1196" s="101" t="s">
        <v>1479</v>
      </c>
      <c r="B1196" s="82" t="s">
        <v>1480</v>
      </c>
      <c r="C1196" s="82" t="s">
        <v>73</v>
      </c>
      <c r="D1196" s="82" t="s">
        <v>148</v>
      </c>
      <c r="E1196" s="82" t="s">
        <v>73</v>
      </c>
      <c r="F1196" s="82"/>
      <c r="G1196" s="82" t="s">
        <v>1481</v>
      </c>
      <c r="H1196" s="82" t="s">
        <v>110</v>
      </c>
      <c r="I1196" s="82">
        <v>19</v>
      </c>
      <c r="J1196" s="77">
        <v>4</v>
      </c>
      <c r="K1196" s="82">
        <v>25</v>
      </c>
      <c r="L1196" s="82">
        <v>50</v>
      </c>
      <c r="M1196" s="82"/>
      <c r="N1196" s="82"/>
      <c r="O1196" s="82" t="s">
        <v>150</v>
      </c>
      <c r="P1196" s="82"/>
      <c r="Q1196" s="82">
        <v>0</v>
      </c>
      <c r="R1196" s="82">
        <v>0</v>
      </c>
      <c r="S1196" s="82"/>
      <c r="T1196" s="82"/>
      <c r="U1196" s="82" t="s">
        <v>1114</v>
      </c>
      <c r="V1196" s="82"/>
      <c r="W1196" s="82" t="s">
        <v>1115</v>
      </c>
      <c r="X1196" s="82">
        <v>1</v>
      </c>
      <c r="Y1196" s="82" t="s">
        <v>1116</v>
      </c>
      <c r="Z1196" s="82"/>
      <c r="AA1196" s="82"/>
      <c r="AB1196" s="82"/>
      <c r="AC1196" s="82"/>
      <c r="AD1196" s="82"/>
      <c r="AE1196" s="82"/>
      <c r="AF1196" s="110"/>
    </row>
    <row r="1197" spans="1:32" ht="15.75" hidden="1" thickBot="1" x14ac:dyDescent="0.3">
      <c r="A1197" s="102" t="s">
        <v>1482</v>
      </c>
      <c r="B1197" s="83" t="s">
        <v>1483</v>
      </c>
      <c r="C1197" s="83" t="s">
        <v>73</v>
      </c>
      <c r="D1197" s="83" t="s">
        <v>127</v>
      </c>
      <c r="E1197" s="83" t="s">
        <v>73</v>
      </c>
      <c r="F1197" s="83"/>
      <c r="G1197" s="83" t="s">
        <v>1484</v>
      </c>
      <c r="H1197" s="83" t="s">
        <v>110</v>
      </c>
      <c r="I1197" s="83">
        <v>19</v>
      </c>
      <c r="J1197" s="77">
        <v>4</v>
      </c>
      <c r="K1197" s="83">
        <v>25</v>
      </c>
      <c r="L1197" s="83">
        <v>50</v>
      </c>
      <c r="M1197" s="83"/>
      <c r="N1197" s="83"/>
      <c r="O1197" s="83" t="s">
        <v>150</v>
      </c>
      <c r="P1197" s="83"/>
      <c r="Q1197" s="83">
        <v>0</v>
      </c>
      <c r="R1197" s="83">
        <v>0</v>
      </c>
      <c r="S1197" s="83"/>
      <c r="T1197" s="83"/>
      <c r="U1197" s="83" t="s">
        <v>1114</v>
      </c>
      <c r="V1197" s="83"/>
      <c r="W1197" s="83" t="s">
        <v>1115</v>
      </c>
      <c r="X1197" s="83">
        <v>1</v>
      </c>
      <c r="Y1197" s="83" t="s">
        <v>1116</v>
      </c>
      <c r="Z1197" s="83"/>
      <c r="AA1197" s="83"/>
      <c r="AB1197" s="83"/>
      <c r="AC1197" s="83"/>
      <c r="AD1197" s="83"/>
      <c r="AE1197" s="83"/>
      <c r="AF1197" s="111"/>
    </row>
    <row r="1198" spans="1:32" ht="30" hidden="1" x14ac:dyDescent="0.25">
      <c r="A1198" s="98" t="s">
        <v>1485</v>
      </c>
      <c r="B1198" s="79" t="s">
        <v>553</v>
      </c>
      <c r="C1198" s="79" t="s">
        <v>73</v>
      </c>
      <c r="D1198" s="79" t="s">
        <v>127</v>
      </c>
      <c r="E1198" s="79" t="s">
        <v>73</v>
      </c>
      <c r="F1198" s="79"/>
      <c r="G1198" s="79" t="s">
        <v>554</v>
      </c>
      <c r="H1198" s="79"/>
      <c r="I1198" s="79">
        <v>17</v>
      </c>
      <c r="J1198" s="77">
        <v>8</v>
      </c>
      <c r="K1198" s="79">
        <v>80</v>
      </c>
      <c r="L1198" s="79">
        <v>50</v>
      </c>
      <c r="M1198" s="79"/>
      <c r="N1198" s="79">
        <v>2</v>
      </c>
      <c r="O1198" s="79" t="s">
        <v>129</v>
      </c>
      <c r="P1198" s="79" t="s">
        <v>1206</v>
      </c>
      <c r="Q1198" s="79">
        <v>2</v>
      </c>
      <c r="R1198" s="79">
        <v>0</v>
      </c>
      <c r="S1198" s="79"/>
      <c r="T1198" s="79"/>
      <c r="U1198" s="79" t="s">
        <v>70</v>
      </c>
      <c r="V1198" s="79"/>
      <c r="W1198" s="79" t="s">
        <v>1115</v>
      </c>
      <c r="X1198" s="79">
        <v>6</v>
      </c>
      <c r="Y1198" s="79" t="s">
        <v>1116</v>
      </c>
      <c r="Z1198" s="79" t="s">
        <v>1125</v>
      </c>
      <c r="AA1198" s="79" t="s">
        <v>1126</v>
      </c>
      <c r="AB1198" s="79" t="s">
        <v>1127</v>
      </c>
      <c r="AC1198" s="79" t="s">
        <v>1128</v>
      </c>
      <c r="AD1198" s="79">
        <v>8</v>
      </c>
      <c r="AE1198" s="79" t="s">
        <v>1137</v>
      </c>
      <c r="AF1198" s="107"/>
    </row>
    <row r="1199" spans="1:32" ht="30.75" hidden="1" thickBot="1" x14ac:dyDescent="0.3">
      <c r="A1199" s="100" t="s">
        <v>1485</v>
      </c>
      <c r="B1199" s="81" t="s">
        <v>553</v>
      </c>
      <c r="C1199" s="81" t="s">
        <v>73</v>
      </c>
      <c r="D1199" s="81" t="s">
        <v>130</v>
      </c>
      <c r="E1199" s="81" t="s">
        <v>73</v>
      </c>
      <c r="F1199" s="81"/>
      <c r="G1199" s="81" t="s">
        <v>555</v>
      </c>
      <c r="H1199" s="81"/>
      <c r="I1199" s="81">
        <v>17</v>
      </c>
      <c r="J1199" s="77">
        <v>8</v>
      </c>
      <c r="K1199" s="81">
        <v>80</v>
      </c>
      <c r="L1199" s="81">
        <v>50</v>
      </c>
      <c r="M1199" s="81"/>
      <c r="N1199" s="81"/>
      <c r="O1199" s="81" t="s">
        <v>129</v>
      </c>
      <c r="P1199" s="81" t="s">
        <v>1206</v>
      </c>
      <c r="Q1199" s="81">
        <v>0</v>
      </c>
      <c r="R1199" s="81">
        <v>2</v>
      </c>
      <c r="S1199" s="81" t="s">
        <v>1115</v>
      </c>
      <c r="T1199" s="81">
        <v>2</v>
      </c>
      <c r="U1199" s="81" t="s">
        <v>115</v>
      </c>
      <c r="V1199" s="81"/>
      <c r="W1199" s="81" t="s">
        <v>1115</v>
      </c>
      <c r="X1199" s="81">
        <v>6</v>
      </c>
      <c r="Y1199" s="81" t="s">
        <v>1116</v>
      </c>
      <c r="Z1199" s="81" t="s">
        <v>1125</v>
      </c>
      <c r="AA1199" s="81" t="s">
        <v>1126</v>
      </c>
      <c r="AB1199" s="81" t="s">
        <v>1127</v>
      </c>
      <c r="AC1199" s="81" t="s">
        <v>1128</v>
      </c>
      <c r="AD1199" s="81">
        <v>8</v>
      </c>
      <c r="AE1199" s="81" t="s">
        <v>1137</v>
      </c>
      <c r="AF1199" s="109"/>
    </row>
    <row r="1200" spans="1:32" hidden="1" x14ac:dyDescent="0.25">
      <c r="A1200" s="95" t="s">
        <v>1486</v>
      </c>
      <c r="B1200" s="76" t="s">
        <v>556</v>
      </c>
      <c r="C1200" s="76" t="s">
        <v>73</v>
      </c>
      <c r="D1200" s="76" t="s">
        <v>127</v>
      </c>
      <c r="E1200" s="76" t="s">
        <v>73</v>
      </c>
      <c r="F1200" s="76"/>
      <c r="G1200" s="76" t="s">
        <v>1487</v>
      </c>
      <c r="H1200" s="76"/>
      <c r="I1200" s="76">
        <v>17</v>
      </c>
      <c r="J1200" s="77">
        <v>12</v>
      </c>
      <c r="K1200" s="76">
        <v>150</v>
      </c>
      <c r="L1200" s="76">
        <v>50</v>
      </c>
      <c r="M1200" s="76"/>
      <c r="N1200" s="76"/>
      <c r="O1200" s="76" t="s">
        <v>129</v>
      </c>
      <c r="P1200" s="76"/>
      <c r="Q1200" s="76">
        <v>0</v>
      </c>
      <c r="R1200" s="76">
        <v>0</v>
      </c>
      <c r="S1200" s="76"/>
      <c r="T1200" s="76"/>
      <c r="U1200" s="76" t="s">
        <v>1114</v>
      </c>
      <c r="V1200" s="76"/>
      <c r="W1200" s="76" t="s">
        <v>1115</v>
      </c>
      <c r="X1200" s="76">
        <v>6</v>
      </c>
      <c r="Y1200" s="76" t="s">
        <v>1116</v>
      </c>
      <c r="Z1200" s="76"/>
      <c r="AA1200" s="76"/>
      <c r="AB1200" s="76"/>
      <c r="AC1200" s="76"/>
      <c r="AD1200" s="76"/>
      <c r="AE1200" s="76"/>
      <c r="AF1200" s="104"/>
    </row>
    <row r="1201" spans="1:32" ht="30.75" hidden="1" thickBot="1" x14ac:dyDescent="0.3">
      <c r="A1201" s="97" t="s">
        <v>1486</v>
      </c>
      <c r="B1201" s="78" t="s">
        <v>556</v>
      </c>
      <c r="C1201" s="78" t="s">
        <v>73</v>
      </c>
      <c r="D1201" s="78" t="s">
        <v>130</v>
      </c>
      <c r="E1201" s="78" t="s">
        <v>73</v>
      </c>
      <c r="F1201" s="78"/>
      <c r="G1201" s="78" t="s">
        <v>557</v>
      </c>
      <c r="H1201" s="78"/>
      <c r="I1201" s="78">
        <v>17</v>
      </c>
      <c r="J1201" s="77">
        <v>12</v>
      </c>
      <c r="K1201" s="78">
        <v>150</v>
      </c>
      <c r="L1201" s="78">
        <v>50</v>
      </c>
      <c r="M1201" s="78"/>
      <c r="N1201" s="78"/>
      <c r="O1201" s="78" t="s">
        <v>129</v>
      </c>
      <c r="P1201" s="78"/>
      <c r="Q1201" s="78">
        <v>0</v>
      </c>
      <c r="R1201" s="78">
        <v>2</v>
      </c>
      <c r="S1201" s="78" t="s">
        <v>1115</v>
      </c>
      <c r="T1201" s="78">
        <v>2</v>
      </c>
      <c r="U1201" s="78" t="s">
        <v>37</v>
      </c>
      <c r="V1201" s="78"/>
      <c r="W1201" s="78" t="s">
        <v>1115</v>
      </c>
      <c r="X1201" s="78">
        <v>12</v>
      </c>
      <c r="Y1201" s="78" t="s">
        <v>1116</v>
      </c>
      <c r="Z1201" s="78"/>
      <c r="AA1201" s="78"/>
      <c r="AB1201" s="78"/>
      <c r="AC1201" s="78"/>
      <c r="AD1201" s="78"/>
      <c r="AE1201" s="78"/>
      <c r="AF1201" s="106"/>
    </row>
    <row r="1202" spans="1:32" hidden="1" x14ac:dyDescent="0.25">
      <c r="A1202" s="98" t="s">
        <v>1488</v>
      </c>
      <c r="B1202" s="79" t="s">
        <v>558</v>
      </c>
      <c r="C1202" s="79" t="s">
        <v>73</v>
      </c>
      <c r="D1202" s="79" t="s">
        <v>127</v>
      </c>
      <c r="E1202" s="79" t="s">
        <v>73</v>
      </c>
      <c r="F1202" s="79"/>
      <c r="G1202" s="79" t="s">
        <v>1489</v>
      </c>
      <c r="H1202" s="79"/>
      <c r="I1202" s="79">
        <v>17</v>
      </c>
      <c r="J1202" s="77">
        <v>12</v>
      </c>
      <c r="K1202" s="79">
        <v>150</v>
      </c>
      <c r="L1202" s="79">
        <v>50</v>
      </c>
      <c r="M1202" s="79"/>
      <c r="N1202" s="79"/>
      <c r="O1202" s="79" t="s">
        <v>129</v>
      </c>
      <c r="P1202" s="79"/>
      <c r="Q1202" s="79">
        <v>0</v>
      </c>
      <c r="R1202" s="79">
        <v>0</v>
      </c>
      <c r="S1202" s="79"/>
      <c r="T1202" s="79"/>
      <c r="U1202" s="79" t="s">
        <v>1114</v>
      </c>
      <c r="V1202" s="79"/>
      <c r="W1202" s="79" t="s">
        <v>1115</v>
      </c>
      <c r="X1202" s="79">
        <v>6</v>
      </c>
      <c r="Y1202" s="79" t="s">
        <v>1116</v>
      </c>
      <c r="Z1202" s="79"/>
      <c r="AA1202" s="79"/>
      <c r="AB1202" s="79"/>
      <c r="AC1202" s="79"/>
      <c r="AD1202" s="79"/>
      <c r="AE1202" s="79"/>
      <c r="AF1202" s="107"/>
    </row>
    <row r="1203" spans="1:32" hidden="1" x14ac:dyDescent="0.25">
      <c r="A1203" s="99" t="s">
        <v>1488</v>
      </c>
      <c r="B1203" s="80" t="s">
        <v>558</v>
      </c>
      <c r="C1203" s="80" t="s">
        <v>73</v>
      </c>
      <c r="D1203" s="80" t="s">
        <v>127</v>
      </c>
      <c r="E1203" s="80" t="s">
        <v>83</v>
      </c>
      <c r="F1203" s="80"/>
      <c r="G1203" s="80" t="s">
        <v>1490</v>
      </c>
      <c r="H1203" s="80"/>
      <c r="I1203" s="80">
        <v>17</v>
      </c>
      <c r="J1203" s="77" t="e">
        <v>#N/A</v>
      </c>
      <c r="K1203" s="80"/>
      <c r="L1203" s="80"/>
      <c r="M1203" s="80"/>
      <c r="N1203" s="80"/>
      <c r="O1203" s="80"/>
      <c r="P1203" s="80"/>
      <c r="Q1203" s="80">
        <v>0</v>
      </c>
      <c r="R1203" s="80">
        <v>0</v>
      </c>
      <c r="S1203" s="80"/>
      <c r="T1203" s="80"/>
      <c r="U1203" s="80"/>
      <c r="V1203" s="80"/>
      <c r="W1203" s="80"/>
      <c r="X1203" s="80">
        <v>0</v>
      </c>
      <c r="Y1203" s="80" t="s">
        <v>1116</v>
      </c>
      <c r="Z1203" s="80"/>
      <c r="AA1203" s="80"/>
      <c r="AB1203" s="80"/>
      <c r="AC1203" s="80"/>
      <c r="AD1203" s="80"/>
      <c r="AE1203" s="80"/>
      <c r="AF1203" s="108"/>
    </row>
    <row r="1204" spans="1:32" ht="30" hidden="1" x14ac:dyDescent="0.25">
      <c r="A1204" s="99" t="s">
        <v>1488</v>
      </c>
      <c r="B1204" s="80" t="s">
        <v>558</v>
      </c>
      <c r="C1204" s="80" t="s">
        <v>73</v>
      </c>
      <c r="D1204" s="80" t="s">
        <v>130</v>
      </c>
      <c r="E1204" s="80" t="s">
        <v>73</v>
      </c>
      <c r="F1204" s="80"/>
      <c r="G1204" s="80" t="s">
        <v>559</v>
      </c>
      <c r="H1204" s="80"/>
      <c r="I1204" s="80">
        <v>17</v>
      </c>
      <c r="J1204" s="77">
        <v>12</v>
      </c>
      <c r="K1204" s="80">
        <v>150</v>
      </c>
      <c r="L1204" s="80">
        <v>50</v>
      </c>
      <c r="M1204" s="80"/>
      <c r="N1204" s="80"/>
      <c r="O1204" s="80" t="s">
        <v>129</v>
      </c>
      <c r="P1204" s="80" t="s">
        <v>1465</v>
      </c>
      <c r="Q1204" s="80">
        <v>0</v>
      </c>
      <c r="R1204" s="80">
        <v>2</v>
      </c>
      <c r="S1204" s="80" t="s">
        <v>1123</v>
      </c>
      <c r="T1204" s="80">
        <v>2</v>
      </c>
      <c r="U1204" s="80" t="s">
        <v>1471</v>
      </c>
      <c r="V1204" s="80"/>
      <c r="W1204" s="80" t="s">
        <v>1115</v>
      </c>
      <c r="X1204" s="80">
        <v>12</v>
      </c>
      <c r="Y1204" s="80" t="s">
        <v>1116</v>
      </c>
      <c r="Z1204" s="80" t="s">
        <v>1491</v>
      </c>
      <c r="AA1204" s="80" t="s">
        <v>1126</v>
      </c>
      <c r="AB1204" s="80" t="s">
        <v>1163</v>
      </c>
      <c r="AC1204" s="80" t="s">
        <v>1164</v>
      </c>
      <c r="AD1204" s="80">
        <v>12</v>
      </c>
      <c r="AE1204" s="80" t="s">
        <v>1130</v>
      </c>
      <c r="AF1204" s="108"/>
    </row>
    <row r="1205" spans="1:32" ht="30.75" hidden="1" thickBot="1" x14ac:dyDescent="0.3">
      <c r="A1205" s="100" t="s">
        <v>1488</v>
      </c>
      <c r="B1205" s="81" t="s">
        <v>558</v>
      </c>
      <c r="C1205" s="81" t="s">
        <v>73</v>
      </c>
      <c r="D1205" s="81" t="s">
        <v>130</v>
      </c>
      <c r="E1205" s="81" t="s">
        <v>83</v>
      </c>
      <c r="F1205" s="81"/>
      <c r="G1205" s="81" t="s">
        <v>1492</v>
      </c>
      <c r="H1205" s="81"/>
      <c r="I1205" s="81">
        <v>17</v>
      </c>
      <c r="J1205" s="77" t="e">
        <v>#N/A</v>
      </c>
      <c r="K1205" s="81"/>
      <c r="L1205" s="81"/>
      <c r="M1205" s="81"/>
      <c r="N1205" s="81"/>
      <c r="O1205" s="81"/>
      <c r="P1205" s="81"/>
      <c r="Q1205" s="81">
        <v>0</v>
      </c>
      <c r="R1205" s="81">
        <v>0</v>
      </c>
      <c r="S1205" s="81"/>
      <c r="T1205" s="81"/>
      <c r="U1205" s="81"/>
      <c r="V1205" s="81"/>
      <c r="W1205" s="81"/>
      <c r="X1205" s="81">
        <v>0</v>
      </c>
      <c r="Y1205" s="81" t="s">
        <v>1116</v>
      </c>
      <c r="Z1205" s="81"/>
      <c r="AA1205" s="81"/>
      <c r="AB1205" s="81"/>
      <c r="AC1205" s="81"/>
      <c r="AD1205" s="81"/>
      <c r="AE1205" s="81"/>
      <c r="AF1205" s="109"/>
    </row>
    <row r="1206" spans="1:32" hidden="1" x14ac:dyDescent="0.25">
      <c r="A1206" s="95" t="s">
        <v>1493</v>
      </c>
      <c r="B1206" s="76" t="s">
        <v>560</v>
      </c>
      <c r="C1206" s="76" t="s">
        <v>73</v>
      </c>
      <c r="D1206" s="76" t="s">
        <v>127</v>
      </c>
      <c r="E1206" s="76" t="s">
        <v>73</v>
      </c>
      <c r="F1206" s="76"/>
      <c r="G1206" s="76" t="s">
        <v>1494</v>
      </c>
      <c r="H1206" s="76"/>
      <c r="I1206" s="76">
        <v>17</v>
      </c>
      <c r="J1206" s="77">
        <v>4</v>
      </c>
      <c r="K1206" s="76">
        <v>40</v>
      </c>
      <c r="L1206" s="76">
        <v>50</v>
      </c>
      <c r="M1206" s="76"/>
      <c r="N1206" s="76"/>
      <c r="O1206" s="76" t="s">
        <v>129</v>
      </c>
      <c r="P1206" s="76"/>
      <c r="Q1206" s="76">
        <v>0</v>
      </c>
      <c r="R1206" s="76">
        <v>0</v>
      </c>
      <c r="S1206" s="76"/>
      <c r="T1206" s="76"/>
      <c r="U1206" s="76" t="s">
        <v>70</v>
      </c>
      <c r="V1206" s="76"/>
      <c r="W1206" s="76" t="s">
        <v>1115</v>
      </c>
      <c r="X1206" s="76">
        <v>1.5</v>
      </c>
      <c r="Y1206" s="76" t="s">
        <v>1116</v>
      </c>
      <c r="Z1206" s="76"/>
      <c r="AA1206" s="76"/>
      <c r="AB1206" s="76"/>
      <c r="AC1206" s="76"/>
      <c r="AD1206" s="76"/>
      <c r="AE1206" s="76"/>
      <c r="AF1206" s="104"/>
    </row>
    <row r="1207" spans="1:32" ht="30.75" hidden="1" thickBot="1" x14ac:dyDescent="0.3">
      <c r="A1207" s="97" t="s">
        <v>1493</v>
      </c>
      <c r="B1207" s="78" t="s">
        <v>560</v>
      </c>
      <c r="C1207" s="78" t="s">
        <v>73</v>
      </c>
      <c r="D1207" s="78" t="s">
        <v>130</v>
      </c>
      <c r="E1207" s="78" t="s">
        <v>73</v>
      </c>
      <c r="F1207" s="78"/>
      <c r="G1207" s="78" t="s">
        <v>561</v>
      </c>
      <c r="H1207" s="78"/>
      <c r="I1207" s="78">
        <v>17</v>
      </c>
      <c r="J1207" s="77">
        <v>4</v>
      </c>
      <c r="K1207" s="78">
        <v>40</v>
      </c>
      <c r="L1207" s="78">
        <v>50</v>
      </c>
      <c r="M1207" s="78"/>
      <c r="N1207" s="78"/>
      <c r="O1207" s="78" t="s">
        <v>129</v>
      </c>
      <c r="P1207" s="78" t="s">
        <v>1171</v>
      </c>
      <c r="Q1207" s="78">
        <v>0</v>
      </c>
      <c r="R1207" s="78">
        <v>2</v>
      </c>
      <c r="S1207" s="78" t="s">
        <v>1115</v>
      </c>
      <c r="T1207" s="78">
        <v>2</v>
      </c>
      <c r="U1207" s="78" t="s">
        <v>115</v>
      </c>
      <c r="V1207" s="78"/>
      <c r="W1207" s="78" t="s">
        <v>1115</v>
      </c>
      <c r="X1207" s="78">
        <v>3</v>
      </c>
      <c r="Y1207" s="78" t="s">
        <v>1116</v>
      </c>
      <c r="Z1207" s="78" t="s">
        <v>1125</v>
      </c>
      <c r="AA1207" s="78" t="s">
        <v>1126</v>
      </c>
      <c r="AB1207" s="78" t="s">
        <v>1127</v>
      </c>
      <c r="AC1207" s="78" t="s">
        <v>1128</v>
      </c>
      <c r="AD1207" s="78">
        <v>4</v>
      </c>
      <c r="AE1207" s="78" t="s">
        <v>1330</v>
      </c>
      <c r="AF1207" s="106"/>
    </row>
    <row r="1208" spans="1:32" hidden="1" x14ac:dyDescent="0.25">
      <c r="A1208" s="98" t="s">
        <v>1495</v>
      </c>
      <c r="B1208" s="79" t="s">
        <v>562</v>
      </c>
      <c r="C1208" s="79" t="s">
        <v>73</v>
      </c>
      <c r="D1208" s="79" t="s">
        <v>127</v>
      </c>
      <c r="E1208" s="79" t="s">
        <v>73</v>
      </c>
      <c r="F1208" s="79"/>
      <c r="G1208" s="79" t="s">
        <v>1496</v>
      </c>
      <c r="H1208" s="79"/>
      <c r="I1208" s="79">
        <v>17</v>
      </c>
      <c r="J1208" s="77">
        <v>4</v>
      </c>
      <c r="K1208" s="79">
        <v>25</v>
      </c>
      <c r="L1208" s="79">
        <v>50</v>
      </c>
      <c r="M1208" s="79"/>
      <c r="N1208" s="79"/>
      <c r="O1208" s="79" t="s">
        <v>129</v>
      </c>
      <c r="P1208" s="79"/>
      <c r="Q1208" s="79">
        <v>0</v>
      </c>
      <c r="R1208" s="79">
        <v>0</v>
      </c>
      <c r="S1208" s="79"/>
      <c r="T1208" s="79"/>
      <c r="U1208" s="79" t="s">
        <v>70</v>
      </c>
      <c r="V1208" s="79"/>
      <c r="W1208" s="79" t="s">
        <v>1115</v>
      </c>
      <c r="X1208" s="79">
        <v>1</v>
      </c>
      <c r="Y1208" s="79" t="s">
        <v>1116</v>
      </c>
      <c r="Z1208" s="79"/>
      <c r="AA1208" s="79"/>
      <c r="AB1208" s="79"/>
      <c r="AC1208" s="79"/>
      <c r="AD1208" s="79"/>
      <c r="AE1208" s="79"/>
      <c r="AF1208" s="107"/>
    </row>
    <row r="1209" spans="1:32" ht="30.75" hidden="1" thickBot="1" x14ac:dyDescent="0.3">
      <c r="A1209" s="100" t="s">
        <v>1495</v>
      </c>
      <c r="B1209" s="81" t="s">
        <v>562</v>
      </c>
      <c r="C1209" s="81" t="s">
        <v>73</v>
      </c>
      <c r="D1209" s="81" t="s">
        <v>130</v>
      </c>
      <c r="E1209" s="81" t="s">
        <v>73</v>
      </c>
      <c r="F1209" s="81"/>
      <c r="G1209" s="81" t="s">
        <v>563</v>
      </c>
      <c r="H1209" s="81"/>
      <c r="I1209" s="81">
        <v>17</v>
      </c>
      <c r="J1209" s="77">
        <v>4</v>
      </c>
      <c r="K1209" s="81">
        <v>25</v>
      </c>
      <c r="L1209" s="81">
        <v>50</v>
      </c>
      <c r="M1209" s="81"/>
      <c r="N1209" s="81"/>
      <c r="O1209" s="81" t="s">
        <v>129</v>
      </c>
      <c r="P1209" s="81" t="s">
        <v>1206</v>
      </c>
      <c r="Q1209" s="81">
        <v>0</v>
      </c>
      <c r="R1209" s="81">
        <v>2</v>
      </c>
      <c r="S1209" s="81" t="s">
        <v>1115</v>
      </c>
      <c r="T1209" s="81">
        <v>2</v>
      </c>
      <c r="U1209" s="81" t="s">
        <v>110</v>
      </c>
      <c r="V1209" s="81"/>
      <c r="W1209" s="81" t="s">
        <v>1115</v>
      </c>
      <c r="X1209" s="81">
        <v>2</v>
      </c>
      <c r="Y1209" s="81" t="s">
        <v>1116</v>
      </c>
      <c r="Z1209" s="81" t="s">
        <v>1125</v>
      </c>
      <c r="AA1209" s="81" t="s">
        <v>1126</v>
      </c>
      <c r="AB1209" s="81" t="s">
        <v>1127</v>
      </c>
      <c r="AC1209" s="81" t="s">
        <v>1128</v>
      </c>
      <c r="AD1209" s="81">
        <v>4</v>
      </c>
      <c r="AE1209" s="81" t="s">
        <v>1201</v>
      </c>
      <c r="AF1209" s="109"/>
    </row>
    <row r="1210" spans="1:32" hidden="1" x14ac:dyDescent="0.25">
      <c r="A1210" s="95" t="s">
        <v>1497</v>
      </c>
      <c r="B1210" s="76" t="s">
        <v>564</v>
      </c>
      <c r="C1210" s="76" t="s">
        <v>73</v>
      </c>
      <c r="D1210" s="76" t="s">
        <v>127</v>
      </c>
      <c r="E1210" s="76" t="s">
        <v>73</v>
      </c>
      <c r="F1210" s="76"/>
      <c r="G1210" s="76" t="s">
        <v>1498</v>
      </c>
      <c r="H1210" s="76"/>
      <c r="I1210" s="76">
        <v>17</v>
      </c>
      <c r="J1210" s="77">
        <v>4</v>
      </c>
      <c r="K1210" s="76">
        <v>25</v>
      </c>
      <c r="L1210" s="76">
        <v>50</v>
      </c>
      <c r="M1210" s="76"/>
      <c r="N1210" s="76"/>
      <c r="O1210" s="76" t="s">
        <v>129</v>
      </c>
      <c r="P1210" s="76"/>
      <c r="Q1210" s="76">
        <v>0</v>
      </c>
      <c r="R1210" s="76">
        <v>0</v>
      </c>
      <c r="S1210" s="76"/>
      <c r="T1210" s="76"/>
      <c r="U1210" s="76" t="s">
        <v>70</v>
      </c>
      <c r="V1210" s="76"/>
      <c r="W1210" s="76" t="s">
        <v>1123</v>
      </c>
      <c r="X1210" s="76">
        <v>1</v>
      </c>
      <c r="Y1210" s="76" t="s">
        <v>1116</v>
      </c>
      <c r="Z1210" s="76"/>
      <c r="AA1210" s="76"/>
      <c r="AB1210" s="76"/>
      <c r="AC1210" s="76"/>
      <c r="AD1210" s="76"/>
      <c r="AE1210" s="76"/>
      <c r="AF1210" s="104"/>
    </row>
    <row r="1211" spans="1:32" ht="30.75" hidden="1" thickBot="1" x14ac:dyDescent="0.3">
      <c r="A1211" s="97" t="s">
        <v>1497</v>
      </c>
      <c r="B1211" s="78" t="s">
        <v>564</v>
      </c>
      <c r="C1211" s="78" t="s">
        <v>73</v>
      </c>
      <c r="D1211" s="78" t="s">
        <v>130</v>
      </c>
      <c r="E1211" s="78" t="s">
        <v>73</v>
      </c>
      <c r="F1211" s="78"/>
      <c r="G1211" s="78" t="s">
        <v>565</v>
      </c>
      <c r="H1211" s="78"/>
      <c r="I1211" s="78">
        <v>17</v>
      </c>
      <c r="J1211" s="77">
        <v>4</v>
      </c>
      <c r="K1211" s="78">
        <v>25</v>
      </c>
      <c r="L1211" s="78">
        <v>50</v>
      </c>
      <c r="M1211" s="78"/>
      <c r="N1211" s="78"/>
      <c r="O1211" s="78" t="s">
        <v>129</v>
      </c>
      <c r="P1211" s="78" t="s">
        <v>1206</v>
      </c>
      <c r="Q1211" s="78">
        <v>0</v>
      </c>
      <c r="R1211" s="78">
        <v>2</v>
      </c>
      <c r="S1211" s="78" t="s">
        <v>1123</v>
      </c>
      <c r="T1211" s="78">
        <v>2</v>
      </c>
      <c r="U1211" s="78" t="s">
        <v>110</v>
      </c>
      <c r="V1211" s="78"/>
      <c r="W1211" s="78" t="s">
        <v>1115</v>
      </c>
      <c r="X1211" s="78">
        <v>2</v>
      </c>
      <c r="Y1211" s="78" t="s">
        <v>1116</v>
      </c>
      <c r="Z1211" s="78" t="s">
        <v>1125</v>
      </c>
      <c r="AA1211" s="78" t="s">
        <v>1126</v>
      </c>
      <c r="AB1211" s="78" t="s">
        <v>1127</v>
      </c>
      <c r="AC1211" s="78" t="s">
        <v>1128</v>
      </c>
      <c r="AD1211" s="78">
        <v>4</v>
      </c>
      <c r="AE1211" s="78" t="s">
        <v>1201</v>
      </c>
      <c r="AF1211" s="106"/>
    </row>
    <row r="1212" spans="1:32" hidden="1" x14ac:dyDescent="0.25">
      <c r="A1212" s="98" t="s">
        <v>1499</v>
      </c>
      <c r="B1212" s="79" t="s">
        <v>566</v>
      </c>
      <c r="C1212" s="79" t="s">
        <v>73</v>
      </c>
      <c r="D1212" s="79" t="s">
        <v>127</v>
      </c>
      <c r="E1212" s="79" t="s">
        <v>73</v>
      </c>
      <c r="F1212" s="79"/>
      <c r="G1212" s="79" t="s">
        <v>1500</v>
      </c>
      <c r="H1212" s="79"/>
      <c r="I1212" s="79">
        <v>36</v>
      </c>
      <c r="J1212" s="77">
        <v>4</v>
      </c>
      <c r="K1212" s="79">
        <v>25</v>
      </c>
      <c r="L1212" s="79">
        <v>50</v>
      </c>
      <c r="M1212" s="79"/>
      <c r="N1212" s="79"/>
      <c r="O1212" s="79" t="s">
        <v>129</v>
      </c>
      <c r="P1212" s="79"/>
      <c r="Q1212" s="79">
        <v>0</v>
      </c>
      <c r="R1212" s="79">
        <v>0</v>
      </c>
      <c r="S1212" s="79"/>
      <c r="T1212" s="79"/>
      <c r="U1212" s="79" t="s">
        <v>70</v>
      </c>
      <c r="V1212" s="79"/>
      <c r="W1212" s="79" t="s">
        <v>1115</v>
      </c>
      <c r="X1212" s="79">
        <v>1</v>
      </c>
      <c r="Y1212" s="79" t="s">
        <v>1116</v>
      </c>
      <c r="Z1212" s="79"/>
      <c r="AA1212" s="79"/>
      <c r="AB1212" s="79"/>
      <c r="AC1212" s="79"/>
      <c r="AD1212" s="79"/>
      <c r="AE1212" s="79"/>
      <c r="AF1212" s="107"/>
    </row>
    <row r="1213" spans="1:32" ht="30.75" hidden="1" thickBot="1" x14ac:dyDescent="0.3">
      <c r="A1213" s="100" t="s">
        <v>1499</v>
      </c>
      <c r="B1213" s="81" t="s">
        <v>566</v>
      </c>
      <c r="C1213" s="81" t="s">
        <v>73</v>
      </c>
      <c r="D1213" s="81" t="s">
        <v>130</v>
      </c>
      <c r="E1213" s="81" t="s">
        <v>73</v>
      </c>
      <c r="F1213" s="81"/>
      <c r="G1213" s="81" t="s">
        <v>567</v>
      </c>
      <c r="H1213" s="81"/>
      <c r="I1213" s="81">
        <v>36</v>
      </c>
      <c r="J1213" s="77">
        <v>4</v>
      </c>
      <c r="K1213" s="81">
        <v>40</v>
      </c>
      <c r="L1213" s="81">
        <v>50</v>
      </c>
      <c r="M1213" s="81"/>
      <c r="N1213" s="81"/>
      <c r="O1213" s="81" t="s">
        <v>129</v>
      </c>
      <c r="P1213" s="81" t="s">
        <v>1171</v>
      </c>
      <c r="Q1213" s="81">
        <v>0</v>
      </c>
      <c r="R1213" s="81">
        <v>2</v>
      </c>
      <c r="S1213" s="81" t="s">
        <v>1123</v>
      </c>
      <c r="T1213" s="81">
        <v>2</v>
      </c>
      <c r="U1213" s="81" t="s">
        <v>115</v>
      </c>
      <c r="V1213" s="81"/>
      <c r="W1213" s="81" t="s">
        <v>1115</v>
      </c>
      <c r="X1213" s="81">
        <v>3</v>
      </c>
      <c r="Y1213" s="81" t="s">
        <v>1116</v>
      </c>
      <c r="Z1213" s="81" t="s">
        <v>1125</v>
      </c>
      <c r="AA1213" s="81" t="s">
        <v>1126</v>
      </c>
      <c r="AB1213" s="81" t="s">
        <v>1127</v>
      </c>
      <c r="AC1213" s="81" t="s">
        <v>1128</v>
      </c>
      <c r="AD1213" s="81">
        <v>4</v>
      </c>
      <c r="AE1213" s="81" t="s">
        <v>1330</v>
      </c>
      <c r="AF1213" s="109"/>
    </row>
    <row r="1214" spans="1:32" ht="15.75" hidden="1" thickBot="1" x14ac:dyDescent="0.3">
      <c r="A1214" s="102" t="s">
        <v>1501</v>
      </c>
      <c r="B1214" s="83" t="s">
        <v>1502</v>
      </c>
      <c r="C1214" s="83" t="s">
        <v>73</v>
      </c>
      <c r="D1214" s="83" t="s">
        <v>127</v>
      </c>
      <c r="E1214" s="83" t="s">
        <v>73</v>
      </c>
      <c r="F1214" s="83"/>
      <c r="G1214" s="83" t="s">
        <v>1503</v>
      </c>
      <c r="H1214" s="83" t="s">
        <v>110</v>
      </c>
      <c r="I1214" s="83">
        <v>19</v>
      </c>
      <c r="J1214" s="77">
        <v>8</v>
      </c>
      <c r="K1214" s="83">
        <v>80</v>
      </c>
      <c r="L1214" s="83">
        <v>50</v>
      </c>
      <c r="M1214" s="83"/>
      <c r="N1214" s="83"/>
      <c r="O1214" s="83" t="s">
        <v>150</v>
      </c>
      <c r="P1214" s="83"/>
      <c r="Q1214" s="83">
        <v>0</v>
      </c>
      <c r="R1214" s="83">
        <v>0</v>
      </c>
      <c r="S1214" s="83"/>
      <c r="T1214" s="83"/>
      <c r="U1214" s="83" t="s">
        <v>1114</v>
      </c>
      <c r="V1214" s="83"/>
      <c r="W1214" s="83" t="s">
        <v>1115</v>
      </c>
      <c r="X1214" s="83">
        <v>3</v>
      </c>
      <c r="Y1214" s="83" t="s">
        <v>1116</v>
      </c>
      <c r="Z1214" s="83"/>
      <c r="AA1214" s="83"/>
      <c r="AB1214" s="83"/>
      <c r="AC1214" s="83"/>
      <c r="AD1214" s="83"/>
      <c r="AE1214" s="83"/>
      <c r="AF1214" s="111"/>
    </row>
    <row r="1215" spans="1:32" ht="30" hidden="1" x14ac:dyDescent="0.25">
      <c r="A1215" s="98" t="s">
        <v>1504</v>
      </c>
      <c r="B1215" s="79" t="s">
        <v>568</v>
      </c>
      <c r="C1215" s="79" t="s">
        <v>73</v>
      </c>
      <c r="D1215" s="79" t="s">
        <v>148</v>
      </c>
      <c r="E1215" s="79" t="s">
        <v>73</v>
      </c>
      <c r="F1215" s="79"/>
      <c r="G1215" s="79" t="s">
        <v>1505</v>
      </c>
      <c r="H1215" s="79" t="s">
        <v>110</v>
      </c>
      <c r="I1215" s="79">
        <v>19</v>
      </c>
      <c r="J1215" s="77">
        <v>8</v>
      </c>
      <c r="K1215" s="79">
        <v>50</v>
      </c>
      <c r="L1215" s="79">
        <v>50</v>
      </c>
      <c r="M1215" s="79"/>
      <c r="N1215" s="79"/>
      <c r="O1215" s="79" t="s">
        <v>150</v>
      </c>
      <c r="P1215" s="79"/>
      <c r="Q1215" s="79">
        <v>0</v>
      </c>
      <c r="R1215" s="79">
        <v>0</v>
      </c>
      <c r="S1215" s="79"/>
      <c r="T1215" s="79"/>
      <c r="U1215" s="79" t="s">
        <v>1114</v>
      </c>
      <c r="V1215" s="79"/>
      <c r="W1215" s="79" t="s">
        <v>1115</v>
      </c>
      <c r="X1215" s="79">
        <v>2</v>
      </c>
      <c r="Y1215" s="79" t="s">
        <v>1116</v>
      </c>
      <c r="Z1215" s="79"/>
      <c r="AA1215" s="79"/>
      <c r="AB1215" s="79"/>
      <c r="AC1215" s="79"/>
      <c r="AD1215" s="79"/>
      <c r="AE1215" s="79"/>
      <c r="AF1215" s="107"/>
    </row>
    <row r="1216" spans="1:32" ht="30.75" hidden="1" thickBot="1" x14ac:dyDescent="0.3">
      <c r="A1216" s="100" t="s">
        <v>1504</v>
      </c>
      <c r="B1216" s="81" t="s">
        <v>568</v>
      </c>
      <c r="C1216" s="81" t="s">
        <v>73</v>
      </c>
      <c r="D1216" s="81" t="s">
        <v>130</v>
      </c>
      <c r="E1216" s="81" t="s">
        <v>73</v>
      </c>
      <c r="F1216" s="81"/>
      <c r="G1216" s="81" t="s">
        <v>569</v>
      </c>
      <c r="H1216" s="81" t="s">
        <v>110</v>
      </c>
      <c r="I1216" s="81">
        <v>19</v>
      </c>
      <c r="J1216" s="77">
        <v>8</v>
      </c>
      <c r="K1216" s="81">
        <v>50</v>
      </c>
      <c r="L1216" s="81">
        <v>50</v>
      </c>
      <c r="M1216" s="81"/>
      <c r="N1216" s="81"/>
      <c r="O1216" s="81" t="s">
        <v>150</v>
      </c>
      <c r="P1216" s="81" t="s">
        <v>1159</v>
      </c>
      <c r="Q1216" s="81">
        <v>0</v>
      </c>
      <c r="R1216" s="81">
        <v>2</v>
      </c>
      <c r="S1216" s="81" t="s">
        <v>1115</v>
      </c>
      <c r="T1216" s="81">
        <v>2</v>
      </c>
      <c r="U1216" s="81" t="s">
        <v>37</v>
      </c>
      <c r="V1216" s="81"/>
      <c r="W1216" s="81" t="s">
        <v>1115</v>
      </c>
      <c r="X1216" s="81">
        <v>4</v>
      </c>
      <c r="Y1216" s="81" t="s">
        <v>1116</v>
      </c>
      <c r="Z1216" s="81" t="s">
        <v>1161</v>
      </c>
      <c r="AA1216" s="81" t="s">
        <v>1162</v>
      </c>
      <c r="AB1216" s="81" t="s">
        <v>1163</v>
      </c>
      <c r="AC1216" s="81" t="s">
        <v>1164</v>
      </c>
      <c r="AD1216" s="81">
        <v>8</v>
      </c>
      <c r="AE1216" s="81" t="s">
        <v>1506</v>
      </c>
      <c r="AF1216" s="109"/>
    </row>
    <row r="1217" spans="1:32" ht="15.75" hidden="1" thickBot="1" x14ac:dyDescent="0.3">
      <c r="A1217" s="102" t="s">
        <v>1507</v>
      </c>
      <c r="B1217" s="83" t="s">
        <v>1508</v>
      </c>
      <c r="C1217" s="83" t="s">
        <v>73</v>
      </c>
      <c r="D1217" s="83" t="s">
        <v>252</v>
      </c>
      <c r="E1217" s="83" t="s">
        <v>73</v>
      </c>
      <c r="F1217" s="83"/>
      <c r="G1217" s="83" t="s">
        <v>1509</v>
      </c>
      <c r="H1217" s="83" t="s">
        <v>110</v>
      </c>
      <c r="I1217" s="83">
        <v>19</v>
      </c>
      <c r="J1217" s="77">
        <v>8</v>
      </c>
      <c r="K1217" s="83">
        <v>80</v>
      </c>
      <c r="L1217" s="83">
        <v>50</v>
      </c>
      <c r="M1217" s="83"/>
      <c r="N1217" s="83"/>
      <c r="O1217" s="83" t="s">
        <v>150</v>
      </c>
      <c r="P1217" s="83"/>
      <c r="Q1217" s="83">
        <v>0</v>
      </c>
      <c r="R1217" s="83">
        <v>0</v>
      </c>
      <c r="S1217" s="83"/>
      <c r="T1217" s="83"/>
      <c r="U1217" s="83" t="s">
        <v>1114</v>
      </c>
      <c r="V1217" s="83"/>
      <c r="W1217" s="83" t="s">
        <v>1115</v>
      </c>
      <c r="X1217" s="83">
        <v>3</v>
      </c>
      <c r="Y1217" s="83" t="s">
        <v>1116</v>
      </c>
      <c r="Z1217" s="83"/>
      <c r="AA1217" s="83"/>
      <c r="AB1217" s="83"/>
      <c r="AC1217" s="83"/>
      <c r="AD1217" s="83"/>
      <c r="AE1217" s="83"/>
      <c r="AF1217" s="111"/>
    </row>
    <row r="1218" spans="1:32" ht="30" hidden="1" x14ac:dyDescent="0.25">
      <c r="A1218" s="98" t="s">
        <v>1510</v>
      </c>
      <c r="B1218" s="79" t="s">
        <v>570</v>
      </c>
      <c r="C1218" s="79" t="s">
        <v>73</v>
      </c>
      <c r="D1218" s="79" t="s">
        <v>127</v>
      </c>
      <c r="E1218" s="79" t="s">
        <v>73</v>
      </c>
      <c r="F1218" s="79"/>
      <c r="G1218" s="79" t="s">
        <v>571</v>
      </c>
      <c r="H1218" s="79"/>
      <c r="I1218" s="79">
        <v>36</v>
      </c>
      <c r="J1218" s="77">
        <v>4</v>
      </c>
      <c r="K1218" s="79">
        <v>40</v>
      </c>
      <c r="L1218" s="79">
        <v>50</v>
      </c>
      <c r="M1218" s="79"/>
      <c r="N1218" s="79">
        <v>2</v>
      </c>
      <c r="O1218" s="79" t="s">
        <v>129</v>
      </c>
      <c r="P1218" s="79" t="s">
        <v>1178</v>
      </c>
      <c r="Q1218" s="79">
        <v>2</v>
      </c>
      <c r="R1218" s="79">
        <v>0</v>
      </c>
      <c r="S1218" s="79"/>
      <c r="T1218" s="79"/>
      <c r="U1218" s="79" t="s">
        <v>70</v>
      </c>
      <c r="V1218" s="79"/>
      <c r="W1218" s="79" t="s">
        <v>1115</v>
      </c>
      <c r="X1218" s="79">
        <v>3</v>
      </c>
      <c r="Y1218" s="79" t="s">
        <v>1116</v>
      </c>
      <c r="Z1218" s="79" t="s">
        <v>1125</v>
      </c>
      <c r="AA1218" s="79" t="s">
        <v>1126</v>
      </c>
      <c r="AB1218" s="79" t="s">
        <v>1127</v>
      </c>
      <c r="AC1218" s="79" t="s">
        <v>1128</v>
      </c>
      <c r="AD1218" s="79">
        <v>4</v>
      </c>
      <c r="AE1218" s="79" t="s">
        <v>1330</v>
      </c>
      <c r="AF1218" s="107"/>
    </row>
    <row r="1219" spans="1:32" ht="30.75" hidden="1" thickBot="1" x14ac:dyDescent="0.3">
      <c r="A1219" s="100" t="s">
        <v>1510</v>
      </c>
      <c r="B1219" s="81" t="s">
        <v>570</v>
      </c>
      <c r="C1219" s="81" t="s">
        <v>73</v>
      </c>
      <c r="D1219" s="81" t="s">
        <v>130</v>
      </c>
      <c r="E1219" s="81" t="s">
        <v>73</v>
      </c>
      <c r="F1219" s="81"/>
      <c r="G1219" s="81" t="s">
        <v>572</v>
      </c>
      <c r="H1219" s="81"/>
      <c r="I1219" s="81">
        <v>36</v>
      </c>
      <c r="J1219" s="77">
        <v>4</v>
      </c>
      <c r="K1219" s="81">
        <v>40</v>
      </c>
      <c r="L1219" s="81">
        <v>50</v>
      </c>
      <c r="M1219" s="81"/>
      <c r="N1219" s="81"/>
      <c r="O1219" s="81" t="s">
        <v>129</v>
      </c>
      <c r="P1219" s="81" t="s">
        <v>1178</v>
      </c>
      <c r="Q1219" s="81">
        <v>0</v>
      </c>
      <c r="R1219" s="81">
        <v>2</v>
      </c>
      <c r="S1219" s="81" t="s">
        <v>1115</v>
      </c>
      <c r="T1219" s="81">
        <v>2</v>
      </c>
      <c r="U1219" s="81" t="s">
        <v>115</v>
      </c>
      <c r="V1219" s="81"/>
      <c r="W1219" s="81" t="s">
        <v>1115</v>
      </c>
      <c r="X1219" s="81">
        <v>3</v>
      </c>
      <c r="Y1219" s="81" t="s">
        <v>1116</v>
      </c>
      <c r="Z1219" s="81" t="s">
        <v>1125</v>
      </c>
      <c r="AA1219" s="81" t="s">
        <v>1126</v>
      </c>
      <c r="AB1219" s="81" t="s">
        <v>1127</v>
      </c>
      <c r="AC1219" s="81" t="s">
        <v>1128</v>
      </c>
      <c r="AD1219" s="81">
        <v>4</v>
      </c>
      <c r="AE1219" s="81" t="s">
        <v>1330</v>
      </c>
      <c r="AF1219" s="109"/>
    </row>
    <row r="1220" spans="1:32" hidden="1" x14ac:dyDescent="0.25">
      <c r="A1220" s="95" t="s">
        <v>1511</v>
      </c>
      <c r="B1220" s="76" t="s">
        <v>573</v>
      </c>
      <c r="C1220" s="76" t="s">
        <v>73</v>
      </c>
      <c r="D1220" s="76" t="s">
        <v>127</v>
      </c>
      <c r="E1220" s="76" t="s">
        <v>73</v>
      </c>
      <c r="F1220" s="76"/>
      <c r="G1220" s="76" t="s">
        <v>574</v>
      </c>
      <c r="H1220" s="76"/>
      <c r="I1220" s="76">
        <v>36</v>
      </c>
      <c r="J1220" s="77">
        <v>12</v>
      </c>
      <c r="K1220" s="76">
        <v>150</v>
      </c>
      <c r="L1220" s="76">
        <v>50</v>
      </c>
      <c r="M1220" s="76"/>
      <c r="N1220" s="76">
        <v>2</v>
      </c>
      <c r="O1220" s="76" t="s">
        <v>129</v>
      </c>
      <c r="P1220" s="76" t="s">
        <v>1171</v>
      </c>
      <c r="Q1220" s="76">
        <v>2</v>
      </c>
      <c r="R1220" s="76">
        <v>0</v>
      </c>
      <c r="S1220" s="76"/>
      <c r="T1220" s="76"/>
      <c r="U1220" s="76" t="s">
        <v>70</v>
      </c>
      <c r="V1220" s="76"/>
      <c r="W1220" s="76" t="s">
        <v>1115</v>
      </c>
      <c r="X1220" s="76">
        <v>12</v>
      </c>
      <c r="Y1220" s="76" t="s">
        <v>1116</v>
      </c>
      <c r="Z1220" s="76" t="s">
        <v>1125</v>
      </c>
      <c r="AA1220" s="76" t="s">
        <v>1126</v>
      </c>
      <c r="AB1220" s="76" t="s">
        <v>1127</v>
      </c>
      <c r="AC1220" s="76" t="s">
        <v>1128</v>
      </c>
      <c r="AD1220" s="76">
        <v>12</v>
      </c>
      <c r="AE1220" s="76" t="s">
        <v>1130</v>
      </c>
      <c r="AF1220" s="104"/>
    </row>
    <row r="1221" spans="1:32" ht="30.75" hidden="1" thickBot="1" x14ac:dyDescent="0.3">
      <c r="A1221" s="97" t="s">
        <v>1511</v>
      </c>
      <c r="B1221" s="78" t="s">
        <v>573</v>
      </c>
      <c r="C1221" s="78" t="s">
        <v>73</v>
      </c>
      <c r="D1221" s="78" t="s">
        <v>130</v>
      </c>
      <c r="E1221" s="78" t="s">
        <v>73</v>
      </c>
      <c r="F1221" s="78"/>
      <c r="G1221" s="78" t="s">
        <v>575</v>
      </c>
      <c r="H1221" s="78"/>
      <c r="I1221" s="78">
        <v>36</v>
      </c>
      <c r="J1221" s="77">
        <v>12</v>
      </c>
      <c r="K1221" s="78">
        <v>150</v>
      </c>
      <c r="L1221" s="78">
        <v>50</v>
      </c>
      <c r="M1221" s="78"/>
      <c r="N1221" s="78"/>
      <c r="O1221" s="78" t="s">
        <v>129</v>
      </c>
      <c r="P1221" s="78" t="s">
        <v>1171</v>
      </c>
      <c r="Q1221" s="78">
        <v>0</v>
      </c>
      <c r="R1221" s="78">
        <v>2</v>
      </c>
      <c r="S1221" s="78" t="s">
        <v>1115</v>
      </c>
      <c r="T1221" s="78">
        <v>2</v>
      </c>
      <c r="U1221" s="78" t="s">
        <v>115</v>
      </c>
      <c r="V1221" s="78"/>
      <c r="W1221" s="78" t="s">
        <v>1115</v>
      </c>
      <c r="X1221" s="78">
        <v>12</v>
      </c>
      <c r="Y1221" s="78" t="s">
        <v>1116</v>
      </c>
      <c r="Z1221" s="78" t="s">
        <v>1125</v>
      </c>
      <c r="AA1221" s="78" t="s">
        <v>1126</v>
      </c>
      <c r="AB1221" s="78" t="s">
        <v>1127</v>
      </c>
      <c r="AC1221" s="78" t="s">
        <v>1128</v>
      </c>
      <c r="AD1221" s="78">
        <v>12</v>
      </c>
      <c r="AE1221" s="78" t="s">
        <v>1130</v>
      </c>
      <c r="AF1221" s="106"/>
    </row>
    <row r="1222" spans="1:32" ht="30" hidden="1" x14ac:dyDescent="0.25">
      <c r="A1222" s="98" t="s">
        <v>1512</v>
      </c>
      <c r="B1222" s="79" t="s">
        <v>576</v>
      </c>
      <c r="C1222" s="79" t="s">
        <v>73</v>
      </c>
      <c r="D1222" s="79" t="s">
        <v>127</v>
      </c>
      <c r="E1222" s="79" t="s">
        <v>73</v>
      </c>
      <c r="F1222" s="79"/>
      <c r="G1222" s="79" t="s">
        <v>577</v>
      </c>
      <c r="H1222" s="79"/>
      <c r="I1222" s="79">
        <v>14</v>
      </c>
      <c r="J1222" s="77">
        <v>8</v>
      </c>
      <c r="K1222" s="79">
        <v>100</v>
      </c>
      <c r="L1222" s="79">
        <v>50</v>
      </c>
      <c r="M1222" s="79"/>
      <c r="N1222" s="79">
        <v>2</v>
      </c>
      <c r="O1222" s="79" t="s">
        <v>129</v>
      </c>
      <c r="P1222" s="79" t="s">
        <v>1169</v>
      </c>
      <c r="Q1222" s="79">
        <v>2</v>
      </c>
      <c r="R1222" s="79">
        <v>0</v>
      </c>
      <c r="S1222" s="79"/>
      <c r="T1222" s="79"/>
      <c r="U1222" s="79"/>
      <c r="V1222" s="79"/>
      <c r="W1222" s="79" t="s">
        <v>1115</v>
      </c>
      <c r="X1222" s="79">
        <v>8</v>
      </c>
      <c r="Y1222" s="79" t="s">
        <v>1116</v>
      </c>
      <c r="Z1222" s="79" t="s">
        <v>1125</v>
      </c>
      <c r="AA1222" s="79" t="s">
        <v>1126</v>
      </c>
      <c r="AB1222" s="79" t="s">
        <v>1127</v>
      </c>
      <c r="AC1222" s="79" t="s">
        <v>1128</v>
      </c>
      <c r="AD1222" s="79">
        <v>8</v>
      </c>
      <c r="AE1222" s="79" t="s">
        <v>1165</v>
      </c>
      <c r="AF1222" s="107"/>
    </row>
    <row r="1223" spans="1:32" ht="30.75" hidden="1" thickBot="1" x14ac:dyDescent="0.3">
      <c r="A1223" s="100" t="s">
        <v>1512</v>
      </c>
      <c r="B1223" s="81" t="s">
        <v>576</v>
      </c>
      <c r="C1223" s="81" t="s">
        <v>73</v>
      </c>
      <c r="D1223" s="81" t="s">
        <v>130</v>
      </c>
      <c r="E1223" s="81" t="s">
        <v>73</v>
      </c>
      <c r="F1223" s="81"/>
      <c r="G1223" s="81" t="s">
        <v>578</v>
      </c>
      <c r="H1223" s="81"/>
      <c r="I1223" s="81">
        <v>14</v>
      </c>
      <c r="J1223" s="77">
        <v>8</v>
      </c>
      <c r="K1223" s="81">
        <v>100</v>
      </c>
      <c r="L1223" s="81">
        <v>50</v>
      </c>
      <c r="M1223" s="81"/>
      <c r="N1223" s="81"/>
      <c r="O1223" s="81" t="s">
        <v>129</v>
      </c>
      <c r="P1223" s="81" t="s">
        <v>1169</v>
      </c>
      <c r="Q1223" s="81">
        <v>0</v>
      </c>
      <c r="R1223" s="81">
        <v>2</v>
      </c>
      <c r="S1223" s="81" t="s">
        <v>1115</v>
      </c>
      <c r="T1223" s="81">
        <v>2</v>
      </c>
      <c r="U1223" s="81"/>
      <c r="V1223" s="81"/>
      <c r="W1223" s="81" t="s">
        <v>1115</v>
      </c>
      <c r="X1223" s="81">
        <v>8</v>
      </c>
      <c r="Y1223" s="81" t="s">
        <v>1116</v>
      </c>
      <c r="Z1223" s="81" t="s">
        <v>1125</v>
      </c>
      <c r="AA1223" s="81" t="s">
        <v>1126</v>
      </c>
      <c r="AB1223" s="81" t="s">
        <v>1127</v>
      </c>
      <c r="AC1223" s="81" t="s">
        <v>1128</v>
      </c>
      <c r="AD1223" s="81">
        <v>8</v>
      </c>
      <c r="AE1223" s="81" t="s">
        <v>1165</v>
      </c>
      <c r="AF1223" s="109"/>
    </row>
    <row r="1224" spans="1:32" hidden="1" x14ac:dyDescent="0.25">
      <c r="A1224" s="95" t="s">
        <v>1513</v>
      </c>
      <c r="B1224" s="76" t="s">
        <v>579</v>
      </c>
      <c r="C1224" s="76" t="s">
        <v>83</v>
      </c>
      <c r="D1224" s="76" t="s">
        <v>127</v>
      </c>
      <c r="E1224" s="76" t="s">
        <v>73</v>
      </c>
      <c r="F1224" s="76"/>
      <c r="G1224" s="76" t="s">
        <v>580</v>
      </c>
      <c r="H1224" s="76" t="s">
        <v>110</v>
      </c>
      <c r="I1224" s="76">
        <v>19</v>
      </c>
      <c r="J1224" s="77">
        <v>12</v>
      </c>
      <c r="K1224" s="76">
        <v>150</v>
      </c>
      <c r="L1224" s="76">
        <v>50</v>
      </c>
      <c r="M1224" s="76"/>
      <c r="N1224" s="76">
        <v>1</v>
      </c>
      <c r="O1224" s="76" t="s">
        <v>129</v>
      </c>
      <c r="P1224" s="76" t="s">
        <v>1124</v>
      </c>
      <c r="Q1224" s="76">
        <v>1</v>
      </c>
      <c r="R1224" s="76">
        <v>0</v>
      </c>
      <c r="S1224" s="76"/>
      <c r="T1224" s="76"/>
      <c r="U1224" s="76" t="s">
        <v>1114</v>
      </c>
      <c r="V1224" s="76"/>
      <c r="W1224" s="76" t="s">
        <v>1123</v>
      </c>
      <c r="X1224" s="76">
        <v>6</v>
      </c>
      <c r="Y1224" s="76" t="s">
        <v>1116</v>
      </c>
      <c r="Z1224" s="76" t="s">
        <v>1125</v>
      </c>
      <c r="AA1224" s="76" t="s">
        <v>1126</v>
      </c>
      <c r="AB1224" s="76" t="s">
        <v>1127</v>
      </c>
      <c r="AC1224" s="76" t="s">
        <v>1128</v>
      </c>
      <c r="AD1224" s="76">
        <v>12</v>
      </c>
      <c r="AE1224" s="76" t="s">
        <v>1130</v>
      </c>
      <c r="AF1224" s="104"/>
    </row>
    <row r="1225" spans="1:32" hidden="1" x14ac:dyDescent="0.25">
      <c r="A1225" s="96" t="s">
        <v>1513</v>
      </c>
      <c r="B1225" s="77" t="s">
        <v>579</v>
      </c>
      <c r="C1225" s="77" t="s">
        <v>83</v>
      </c>
      <c r="D1225" s="77" t="s">
        <v>127</v>
      </c>
      <c r="E1225" s="77" t="s">
        <v>83</v>
      </c>
      <c r="F1225" s="77"/>
      <c r="G1225" s="77" t="s">
        <v>581</v>
      </c>
      <c r="H1225" s="77" t="s">
        <v>110</v>
      </c>
      <c r="I1225" s="77">
        <v>19</v>
      </c>
      <c r="J1225" s="77">
        <v>12</v>
      </c>
      <c r="K1225" s="77">
        <v>150</v>
      </c>
      <c r="L1225" s="77">
        <v>50</v>
      </c>
      <c r="M1225" s="77"/>
      <c r="N1225" s="77">
        <v>1</v>
      </c>
      <c r="O1225" s="77" t="s">
        <v>129</v>
      </c>
      <c r="P1225" s="77" t="s">
        <v>1159</v>
      </c>
      <c r="Q1225" s="77">
        <v>1</v>
      </c>
      <c r="R1225" s="77">
        <v>0</v>
      </c>
      <c r="S1225" s="77"/>
      <c r="T1225" s="77"/>
      <c r="U1225" s="77" t="s">
        <v>1114</v>
      </c>
      <c r="V1225" s="77"/>
      <c r="W1225" s="77" t="s">
        <v>1123</v>
      </c>
      <c r="X1225" s="77">
        <v>6</v>
      </c>
      <c r="Y1225" s="77" t="s">
        <v>1116</v>
      </c>
      <c r="Z1225" s="77" t="s">
        <v>1161</v>
      </c>
      <c r="AA1225" s="77" t="s">
        <v>1162</v>
      </c>
      <c r="AB1225" s="77" t="s">
        <v>1163</v>
      </c>
      <c r="AC1225" s="77" t="s">
        <v>1164</v>
      </c>
      <c r="AD1225" s="77">
        <v>12</v>
      </c>
      <c r="AE1225" s="77" t="s">
        <v>1514</v>
      </c>
      <c r="AF1225" s="105"/>
    </row>
    <row r="1226" spans="1:32" hidden="1" x14ac:dyDescent="0.25">
      <c r="A1226" s="96" t="s">
        <v>1513</v>
      </c>
      <c r="B1226" s="77" t="s">
        <v>579</v>
      </c>
      <c r="C1226" s="77" t="s">
        <v>83</v>
      </c>
      <c r="D1226" s="77" t="s">
        <v>127</v>
      </c>
      <c r="E1226" s="77" t="s">
        <v>75</v>
      </c>
      <c r="F1226" s="77"/>
      <c r="G1226" s="77" t="s">
        <v>582</v>
      </c>
      <c r="H1226" s="77" t="s">
        <v>110</v>
      </c>
      <c r="I1226" s="77">
        <v>19</v>
      </c>
      <c r="J1226" s="77">
        <v>12</v>
      </c>
      <c r="K1226" s="77">
        <v>200</v>
      </c>
      <c r="L1226" s="77">
        <v>50</v>
      </c>
      <c r="M1226" s="77"/>
      <c r="N1226" s="77"/>
      <c r="O1226" s="77" t="s">
        <v>129</v>
      </c>
      <c r="P1226" s="77" t="s">
        <v>1124</v>
      </c>
      <c r="Q1226" s="77">
        <v>0</v>
      </c>
      <c r="R1226" s="77">
        <v>2</v>
      </c>
      <c r="S1226" s="77" t="s">
        <v>1123</v>
      </c>
      <c r="T1226" s="77">
        <v>2</v>
      </c>
      <c r="U1226" s="77" t="s">
        <v>1146</v>
      </c>
      <c r="V1226" s="77"/>
      <c r="W1226" s="77" t="s">
        <v>1123</v>
      </c>
      <c r="X1226" s="77">
        <v>16</v>
      </c>
      <c r="Y1226" s="77" t="s">
        <v>1116</v>
      </c>
      <c r="Z1226" s="77" t="s">
        <v>1125</v>
      </c>
      <c r="AA1226" s="77" t="s">
        <v>1126</v>
      </c>
      <c r="AB1226" s="77" t="s">
        <v>1127</v>
      </c>
      <c r="AC1226" s="77" t="s">
        <v>1128</v>
      </c>
      <c r="AD1226" s="77">
        <v>12</v>
      </c>
      <c r="AE1226" s="77" t="s">
        <v>1299</v>
      </c>
      <c r="AF1226" s="105"/>
    </row>
    <row r="1227" spans="1:32" hidden="1" x14ac:dyDescent="0.25">
      <c r="A1227" s="96" t="s">
        <v>1513</v>
      </c>
      <c r="B1227" s="77" t="s">
        <v>579</v>
      </c>
      <c r="C1227" s="77" t="s">
        <v>83</v>
      </c>
      <c r="D1227" s="77" t="s">
        <v>127</v>
      </c>
      <c r="E1227" s="77" t="s">
        <v>70</v>
      </c>
      <c r="F1227" s="77"/>
      <c r="G1227" s="77" t="s">
        <v>582</v>
      </c>
      <c r="H1227" s="77" t="s">
        <v>110</v>
      </c>
      <c r="I1227" s="77">
        <v>19</v>
      </c>
      <c r="J1227" s="77">
        <v>12</v>
      </c>
      <c r="K1227" s="77">
        <v>150</v>
      </c>
      <c r="L1227" s="77">
        <v>50</v>
      </c>
      <c r="M1227" s="77"/>
      <c r="N1227" s="77"/>
      <c r="O1227" s="77" t="s">
        <v>129</v>
      </c>
      <c r="P1227" s="77" t="s">
        <v>1124</v>
      </c>
      <c r="Q1227" s="77">
        <v>0</v>
      </c>
      <c r="R1227" s="77">
        <v>2</v>
      </c>
      <c r="S1227" s="77" t="s">
        <v>1123</v>
      </c>
      <c r="T1227" s="77">
        <v>2</v>
      </c>
      <c r="U1227" s="77" t="s">
        <v>1146</v>
      </c>
      <c r="V1227" s="77"/>
      <c r="W1227" s="77" t="s">
        <v>1123</v>
      </c>
      <c r="X1227" s="77">
        <v>12</v>
      </c>
      <c r="Y1227" s="77" t="s">
        <v>1116</v>
      </c>
      <c r="Z1227" s="77" t="s">
        <v>1125</v>
      </c>
      <c r="AA1227" s="77" t="s">
        <v>1126</v>
      </c>
      <c r="AB1227" s="77" t="s">
        <v>1127</v>
      </c>
      <c r="AC1227" s="77" t="s">
        <v>1128</v>
      </c>
      <c r="AD1227" s="77">
        <v>12</v>
      </c>
      <c r="AE1227" s="77" t="s">
        <v>1130</v>
      </c>
      <c r="AF1227" s="105"/>
    </row>
    <row r="1228" spans="1:32" hidden="1" x14ac:dyDescent="0.25">
      <c r="A1228" s="96" t="s">
        <v>1513</v>
      </c>
      <c r="B1228" s="77" t="s">
        <v>579</v>
      </c>
      <c r="C1228" s="77" t="s">
        <v>83</v>
      </c>
      <c r="D1228" s="77" t="s">
        <v>127</v>
      </c>
      <c r="E1228" s="77" t="s">
        <v>76</v>
      </c>
      <c r="F1228" s="77"/>
      <c r="G1228" s="77" t="s">
        <v>584</v>
      </c>
      <c r="H1228" s="77" t="s">
        <v>110</v>
      </c>
      <c r="I1228" s="77">
        <v>19</v>
      </c>
      <c r="J1228" s="77">
        <v>12</v>
      </c>
      <c r="K1228" s="77">
        <v>200</v>
      </c>
      <c r="L1228" s="77">
        <v>50</v>
      </c>
      <c r="M1228" s="77"/>
      <c r="N1228" s="77"/>
      <c r="O1228" s="77" t="s">
        <v>129</v>
      </c>
      <c r="P1228" s="77"/>
      <c r="Q1228" s="77">
        <v>0</v>
      </c>
      <c r="R1228" s="77">
        <v>0</v>
      </c>
      <c r="S1228" s="77"/>
      <c r="T1228" s="77"/>
      <c r="U1228" s="77" t="s">
        <v>1146</v>
      </c>
      <c r="V1228" s="77"/>
      <c r="W1228" s="77" t="s">
        <v>1115</v>
      </c>
      <c r="X1228" s="77">
        <v>8</v>
      </c>
      <c r="Y1228" s="77" t="s">
        <v>1116</v>
      </c>
      <c r="Z1228" s="77"/>
      <c r="AA1228" s="77"/>
      <c r="AB1228" s="77"/>
      <c r="AC1228" s="77"/>
      <c r="AD1228" s="77"/>
      <c r="AE1228" s="77"/>
      <c r="AF1228" s="105"/>
    </row>
    <row r="1229" spans="1:32" hidden="1" x14ac:dyDescent="0.25">
      <c r="A1229" s="96" t="s">
        <v>1513</v>
      </c>
      <c r="B1229" s="77" t="s">
        <v>579</v>
      </c>
      <c r="C1229" s="77" t="s">
        <v>83</v>
      </c>
      <c r="D1229" s="77" t="s">
        <v>127</v>
      </c>
      <c r="E1229" s="77" t="s">
        <v>81</v>
      </c>
      <c r="F1229" s="77"/>
      <c r="G1229" s="77" t="s">
        <v>584</v>
      </c>
      <c r="H1229" s="77" t="s">
        <v>110</v>
      </c>
      <c r="I1229" s="77">
        <v>19</v>
      </c>
      <c r="J1229" s="77">
        <v>8</v>
      </c>
      <c r="K1229" s="77">
        <v>80</v>
      </c>
      <c r="L1229" s="77">
        <v>50</v>
      </c>
      <c r="M1229" s="77"/>
      <c r="N1229" s="77"/>
      <c r="O1229" s="77" t="s">
        <v>129</v>
      </c>
      <c r="P1229" s="77"/>
      <c r="Q1229" s="77">
        <v>0</v>
      </c>
      <c r="R1229" s="77">
        <v>0</v>
      </c>
      <c r="S1229" s="77"/>
      <c r="T1229" s="77"/>
      <c r="U1229" s="77" t="s">
        <v>1146</v>
      </c>
      <c r="V1229" s="77"/>
      <c r="W1229" s="77" t="s">
        <v>1515</v>
      </c>
      <c r="X1229" s="77">
        <v>3</v>
      </c>
      <c r="Y1229" s="77" t="s">
        <v>1116</v>
      </c>
      <c r="Z1229" s="77"/>
      <c r="AA1229" s="77"/>
      <c r="AB1229" s="77"/>
      <c r="AC1229" s="77"/>
      <c r="AD1229" s="77"/>
      <c r="AE1229" s="77"/>
      <c r="AF1229" s="105"/>
    </row>
    <row r="1230" spans="1:32" ht="30" hidden="1" x14ac:dyDescent="0.25">
      <c r="A1230" s="96" t="s">
        <v>1513</v>
      </c>
      <c r="B1230" s="77" t="s">
        <v>579</v>
      </c>
      <c r="C1230" s="77" t="s">
        <v>83</v>
      </c>
      <c r="D1230" s="77" t="s">
        <v>130</v>
      </c>
      <c r="E1230" s="77" t="s">
        <v>73</v>
      </c>
      <c r="F1230" s="77"/>
      <c r="G1230" s="77" t="s">
        <v>583</v>
      </c>
      <c r="H1230" s="77" t="s">
        <v>110</v>
      </c>
      <c r="I1230" s="77">
        <v>19</v>
      </c>
      <c r="J1230" s="77">
        <v>12</v>
      </c>
      <c r="K1230" s="77">
        <v>150</v>
      </c>
      <c r="L1230" s="77">
        <v>50</v>
      </c>
      <c r="M1230" s="77"/>
      <c r="N1230" s="77"/>
      <c r="O1230" s="77" t="s">
        <v>129</v>
      </c>
      <c r="P1230" s="77" t="s">
        <v>1124</v>
      </c>
      <c r="Q1230" s="77">
        <v>0</v>
      </c>
      <c r="R1230" s="77">
        <v>2</v>
      </c>
      <c r="S1230" s="77" t="s">
        <v>1123</v>
      </c>
      <c r="T1230" s="77">
        <v>2</v>
      </c>
      <c r="U1230" s="77" t="s">
        <v>37</v>
      </c>
      <c r="V1230" s="77"/>
      <c r="W1230" s="77" t="s">
        <v>1123</v>
      </c>
      <c r="X1230" s="77">
        <v>12</v>
      </c>
      <c r="Y1230" s="77" t="s">
        <v>1116</v>
      </c>
      <c r="Z1230" s="77" t="s">
        <v>1125</v>
      </c>
      <c r="AA1230" s="77" t="s">
        <v>1126</v>
      </c>
      <c r="AB1230" s="77" t="s">
        <v>1127</v>
      </c>
      <c r="AC1230" s="77" t="s">
        <v>1128</v>
      </c>
      <c r="AD1230" s="77">
        <v>12</v>
      </c>
      <c r="AE1230" s="77" t="s">
        <v>1130</v>
      </c>
      <c r="AF1230" s="105"/>
    </row>
    <row r="1231" spans="1:32" ht="30" hidden="1" x14ac:dyDescent="0.25">
      <c r="A1231" s="96" t="s">
        <v>1513</v>
      </c>
      <c r="B1231" s="77" t="s">
        <v>579</v>
      </c>
      <c r="C1231" s="77" t="s">
        <v>83</v>
      </c>
      <c r="D1231" s="77" t="s">
        <v>130</v>
      </c>
      <c r="E1231" s="77" t="s">
        <v>83</v>
      </c>
      <c r="F1231" s="77"/>
      <c r="G1231" s="77" t="s">
        <v>583</v>
      </c>
      <c r="H1231" s="77" t="s">
        <v>110</v>
      </c>
      <c r="I1231" s="77">
        <v>19</v>
      </c>
      <c r="J1231" s="77">
        <v>12</v>
      </c>
      <c r="K1231" s="77">
        <v>150</v>
      </c>
      <c r="L1231" s="77">
        <v>50</v>
      </c>
      <c r="M1231" s="77"/>
      <c r="N1231" s="77"/>
      <c r="O1231" s="77" t="s">
        <v>129</v>
      </c>
      <c r="P1231" s="77" t="s">
        <v>1159</v>
      </c>
      <c r="Q1231" s="77">
        <v>0</v>
      </c>
      <c r="R1231" s="77">
        <v>2</v>
      </c>
      <c r="S1231" s="77" t="s">
        <v>1123</v>
      </c>
      <c r="T1231" s="77">
        <v>2</v>
      </c>
      <c r="U1231" s="77" t="s">
        <v>37</v>
      </c>
      <c r="V1231" s="77"/>
      <c r="W1231" s="77" t="s">
        <v>1123</v>
      </c>
      <c r="X1231" s="77">
        <v>12</v>
      </c>
      <c r="Y1231" s="77" t="s">
        <v>1116</v>
      </c>
      <c r="Z1231" s="77" t="s">
        <v>1161</v>
      </c>
      <c r="AA1231" s="77" t="s">
        <v>1162</v>
      </c>
      <c r="AB1231" s="77" t="s">
        <v>1163</v>
      </c>
      <c r="AC1231" s="77" t="s">
        <v>1164</v>
      </c>
      <c r="AD1231" s="77">
        <v>12</v>
      </c>
      <c r="AE1231" s="77" t="s">
        <v>1514</v>
      </c>
      <c r="AF1231" s="105"/>
    </row>
    <row r="1232" spans="1:32" ht="30" hidden="1" x14ac:dyDescent="0.25">
      <c r="A1232" s="96" t="s">
        <v>1513</v>
      </c>
      <c r="B1232" s="77" t="s">
        <v>579</v>
      </c>
      <c r="C1232" s="77" t="s">
        <v>83</v>
      </c>
      <c r="D1232" s="77" t="s">
        <v>130</v>
      </c>
      <c r="E1232" s="77" t="s">
        <v>76</v>
      </c>
      <c r="F1232" s="77"/>
      <c r="G1232" s="77" t="s">
        <v>584</v>
      </c>
      <c r="H1232" s="77" t="s">
        <v>110</v>
      </c>
      <c r="I1232" s="77">
        <v>19</v>
      </c>
      <c r="J1232" s="77">
        <v>12</v>
      </c>
      <c r="K1232" s="77">
        <v>200</v>
      </c>
      <c r="L1232" s="77">
        <v>50</v>
      </c>
      <c r="M1232" s="77"/>
      <c r="N1232" s="77"/>
      <c r="O1232" s="77" t="s">
        <v>129</v>
      </c>
      <c r="P1232" s="77"/>
      <c r="Q1232" s="77">
        <v>0</v>
      </c>
      <c r="R1232" s="77">
        <v>1</v>
      </c>
      <c r="S1232" s="77" t="s">
        <v>1123</v>
      </c>
      <c r="T1232" s="77">
        <v>1</v>
      </c>
      <c r="U1232" s="77" t="s">
        <v>1146</v>
      </c>
      <c r="V1232" s="77"/>
      <c r="W1232" s="77" t="s">
        <v>1115</v>
      </c>
      <c r="X1232" s="77">
        <v>8</v>
      </c>
      <c r="Y1232" s="77" t="s">
        <v>1116</v>
      </c>
      <c r="Z1232" s="77"/>
      <c r="AA1232" s="77"/>
      <c r="AB1232" s="77"/>
      <c r="AC1232" s="77"/>
      <c r="AD1232" s="77"/>
      <c r="AE1232" s="77"/>
      <c r="AF1232" s="105"/>
    </row>
    <row r="1233" spans="1:32" ht="30.75" hidden="1" thickBot="1" x14ac:dyDescent="0.3">
      <c r="A1233" s="97" t="s">
        <v>1513</v>
      </c>
      <c r="B1233" s="78" t="s">
        <v>579</v>
      </c>
      <c r="C1233" s="78" t="s">
        <v>83</v>
      </c>
      <c r="D1233" s="78" t="s">
        <v>130</v>
      </c>
      <c r="E1233" s="78" t="s">
        <v>81</v>
      </c>
      <c r="F1233" s="78"/>
      <c r="G1233" s="78" t="s">
        <v>584</v>
      </c>
      <c r="H1233" s="78" t="s">
        <v>110</v>
      </c>
      <c r="I1233" s="78">
        <v>19</v>
      </c>
      <c r="J1233" s="77">
        <v>8</v>
      </c>
      <c r="K1233" s="78">
        <v>80</v>
      </c>
      <c r="L1233" s="78">
        <v>50</v>
      </c>
      <c r="M1233" s="78"/>
      <c r="N1233" s="78"/>
      <c r="O1233" s="78" t="s">
        <v>129</v>
      </c>
      <c r="P1233" s="78"/>
      <c r="Q1233" s="78">
        <v>0</v>
      </c>
      <c r="R1233" s="78">
        <v>1</v>
      </c>
      <c r="S1233" s="78" t="s">
        <v>1123</v>
      </c>
      <c r="T1233" s="78">
        <v>1</v>
      </c>
      <c r="U1233" s="78" t="s">
        <v>1146</v>
      </c>
      <c r="V1233" s="78"/>
      <c r="W1233" s="78" t="s">
        <v>1515</v>
      </c>
      <c r="X1233" s="78">
        <v>3</v>
      </c>
      <c r="Y1233" s="78" t="s">
        <v>1116</v>
      </c>
      <c r="Z1233" s="78"/>
      <c r="AA1233" s="78"/>
      <c r="AB1233" s="78"/>
      <c r="AC1233" s="78"/>
      <c r="AD1233" s="78"/>
      <c r="AE1233" s="78"/>
      <c r="AF1233" s="106"/>
    </row>
    <row r="1234" spans="1:32" hidden="1" x14ac:dyDescent="0.25">
      <c r="A1234" s="98" t="s">
        <v>1516</v>
      </c>
      <c r="B1234" s="79" t="s">
        <v>585</v>
      </c>
      <c r="C1234" s="79" t="s">
        <v>75</v>
      </c>
      <c r="D1234" s="79" t="s">
        <v>1517</v>
      </c>
      <c r="E1234" s="79" t="s">
        <v>73</v>
      </c>
      <c r="F1234" s="79"/>
      <c r="G1234" s="79" t="s">
        <v>1518</v>
      </c>
      <c r="H1234" s="79" t="s">
        <v>110</v>
      </c>
      <c r="I1234" s="79">
        <v>17</v>
      </c>
      <c r="J1234" s="77" t="e">
        <v>#N/A</v>
      </c>
      <c r="K1234" s="79"/>
      <c r="L1234" s="79"/>
      <c r="M1234" s="79"/>
      <c r="N1234" s="79"/>
      <c r="O1234" s="79"/>
      <c r="P1234" s="79"/>
      <c r="Q1234" s="79">
        <v>0</v>
      </c>
      <c r="R1234" s="79">
        <v>0</v>
      </c>
      <c r="S1234" s="79"/>
      <c r="T1234" s="79"/>
      <c r="U1234" s="79"/>
      <c r="V1234" s="79"/>
      <c r="W1234" s="79" t="s">
        <v>1123</v>
      </c>
      <c r="X1234" s="79">
        <v>0</v>
      </c>
      <c r="Y1234" s="79" t="s">
        <v>1116</v>
      </c>
      <c r="Z1234" s="79"/>
      <c r="AA1234" s="79"/>
      <c r="AB1234" s="79"/>
      <c r="AC1234" s="79"/>
      <c r="AD1234" s="79"/>
      <c r="AE1234" s="79"/>
      <c r="AF1234" s="107"/>
    </row>
    <row r="1235" spans="1:32" hidden="1" x14ac:dyDescent="0.25">
      <c r="A1235" s="99" t="s">
        <v>1516</v>
      </c>
      <c r="B1235" s="80" t="s">
        <v>585</v>
      </c>
      <c r="C1235" s="80" t="s">
        <v>75</v>
      </c>
      <c r="D1235" s="80" t="s">
        <v>1517</v>
      </c>
      <c r="E1235" s="80" t="s">
        <v>83</v>
      </c>
      <c r="F1235" s="80"/>
      <c r="G1235" s="80" t="s">
        <v>1519</v>
      </c>
      <c r="H1235" s="80" t="s">
        <v>110</v>
      </c>
      <c r="I1235" s="80">
        <v>17</v>
      </c>
      <c r="J1235" s="77">
        <v>4</v>
      </c>
      <c r="K1235" s="80">
        <v>80</v>
      </c>
      <c r="L1235" s="80">
        <v>20</v>
      </c>
      <c r="M1235" s="80"/>
      <c r="N1235" s="80"/>
      <c r="O1235" s="80" t="s">
        <v>129</v>
      </c>
      <c r="P1235" s="80"/>
      <c r="Q1235" s="80">
        <v>0</v>
      </c>
      <c r="R1235" s="80">
        <v>0</v>
      </c>
      <c r="S1235" s="80"/>
      <c r="T1235" s="80"/>
      <c r="U1235" s="80" t="s">
        <v>70</v>
      </c>
      <c r="V1235" s="80"/>
      <c r="W1235" s="80" t="s">
        <v>1123</v>
      </c>
      <c r="X1235" s="80">
        <v>3</v>
      </c>
      <c r="Y1235" s="80" t="s">
        <v>1116</v>
      </c>
      <c r="Z1235" s="80"/>
      <c r="AA1235" s="80"/>
      <c r="AB1235" s="80"/>
      <c r="AC1235" s="80"/>
      <c r="AD1235" s="80"/>
      <c r="AE1235" s="80"/>
      <c r="AF1235" s="108"/>
    </row>
    <row r="1236" spans="1:32" hidden="1" x14ac:dyDescent="0.25">
      <c r="A1236" s="99" t="s">
        <v>1516</v>
      </c>
      <c r="B1236" s="80" t="s">
        <v>585</v>
      </c>
      <c r="C1236" s="80" t="s">
        <v>75</v>
      </c>
      <c r="D1236" s="80" t="s">
        <v>1517</v>
      </c>
      <c r="E1236" s="80" t="s">
        <v>75</v>
      </c>
      <c r="F1236" s="80"/>
      <c r="G1236" s="80" t="s">
        <v>1350</v>
      </c>
      <c r="H1236" s="80"/>
      <c r="I1236" s="80">
        <v>17</v>
      </c>
      <c r="J1236" s="77" t="e">
        <v>#N/A</v>
      </c>
      <c r="K1236" s="80"/>
      <c r="L1236" s="80"/>
      <c r="M1236" s="80"/>
      <c r="N1236" s="80"/>
      <c r="O1236" s="80"/>
      <c r="P1236" s="80"/>
      <c r="Q1236" s="80">
        <v>0</v>
      </c>
      <c r="R1236" s="80">
        <v>0</v>
      </c>
      <c r="S1236" s="80"/>
      <c r="T1236" s="80"/>
      <c r="U1236" s="80"/>
      <c r="V1236" s="80"/>
      <c r="W1236" s="80"/>
      <c r="X1236" s="80">
        <v>0</v>
      </c>
      <c r="Y1236" s="80" t="s">
        <v>1116</v>
      </c>
      <c r="Z1236" s="80"/>
      <c r="AA1236" s="80"/>
      <c r="AB1236" s="80"/>
      <c r="AC1236" s="80"/>
      <c r="AD1236" s="80"/>
      <c r="AE1236" s="80"/>
      <c r="AF1236" s="108"/>
    </row>
    <row r="1237" spans="1:32" hidden="1" x14ac:dyDescent="0.25">
      <c r="A1237" s="99" t="s">
        <v>1516</v>
      </c>
      <c r="B1237" s="80" t="s">
        <v>585</v>
      </c>
      <c r="C1237" s="80" t="s">
        <v>75</v>
      </c>
      <c r="D1237" s="80" t="s">
        <v>586</v>
      </c>
      <c r="E1237" s="80" t="s">
        <v>73</v>
      </c>
      <c r="F1237" s="80"/>
      <c r="G1237" s="80" t="s">
        <v>1520</v>
      </c>
      <c r="H1237" s="80"/>
      <c r="I1237" s="80">
        <v>17</v>
      </c>
      <c r="J1237" s="77" t="e">
        <v>#N/A</v>
      </c>
      <c r="K1237" s="80"/>
      <c r="L1237" s="80"/>
      <c r="M1237" s="80"/>
      <c r="N1237" s="80"/>
      <c r="O1237" s="80"/>
      <c r="P1237" s="80"/>
      <c r="Q1237" s="80">
        <v>0</v>
      </c>
      <c r="R1237" s="80">
        <v>0</v>
      </c>
      <c r="S1237" s="80"/>
      <c r="T1237" s="80"/>
      <c r="U1237" s="80"/>
      <c r="V1237" s="80"/>
      <c r="W1237" s="80"/>
      <c r="X1237" s="80">
        <v>0</v>
      </c>
      <c r="Y1237" s="80" t="s">
        <v>1116</v>
      </c>
      <c r="Z1237" s="80"/>
      <c r="AA1237" s="80"/>
      <c r="AB1237" s="80"/>
      <c r="AC1237" s="80"/>
      <c r="AD1237" s="80"/>
      <c r="AE1237" s="80"/>
      <c r="AF1237" s="108"/>
    </row>
    <row r="1238" spans="1:32" ht="30" hidden="1" x14ac:dyDescent="0.25">
      <c r="A1238" s="99" t="s">
        <v>1516</v>
      </c>
      <c r="B1238" s="80" t="s">
        <v>585</v>
      </c>
      <c r="C1238" s="80" t="s">
        <v>75</v>
      </c>
      <c r="D1238" s="80" t="s">
        <v>586</v>
      </c>
      <c r="E1238" s="80" t="s">
        <v>83</v>
      </c>
      <c r="F1238" s="80"/>
      <c r="G1238" s="80" t="s">
        <v>587</v>
      </c>
      <c r="H1238" s="80" t="s">
        <v>110</v>
      </c>
      <c r="I1238" s="80">
        <v>17</v>
      </c>
      <c r="J1238" s="77">
        <v>4</v>
      </c>
      <c r="K1238" s="80">
        <v>80</v>
      </c>
      <c r="L1238" s="80">
        <v>20</v>
      </c>
      <c r="M1238" s="80"/>
      <c r="N1238" s="80"/>
      <c r="O1238" s="80" t="s">
        <v>129</v>
      </c>
      <c r="P1238" s="80" t="s">
        <v>1124</v>
      </c>
      <c r="Q1238" s="80">
        <v>0</v>
      </c>
      <c r="R1238" s="80">
        <v>2</v>
      </c>
      <c r="S1238" s="80" t="s">
        <v>1123</v>
      </c>
      <c r="T1238" s="80">
        <v>1</v>
      </c>
      <c r="U1238" s="80" t="s">
        <v>115</v>
      </c>
      <c r="V1238" s="80"/>
      <c r="W1238" s="80" t="s">
        <v>1123</v>
      </c>
      <c r="X1238" s="80">
        <v>6</v>
      </c>
      <c r="Y1238" s="80" t="s">
        <v>1116</v>
      </c>
      <c r="Z1238" s="80" t="s">
        <v>1179</v>
      </c>
      <c r="AA1238" s="80" t="s">
        <v>1118</v>
      </c>
      <c r="AB1238" s="80" t="s">
        <v>1118</v>
      </c>
      <c r="AC1238" s="80" t="s">
        <v>1118</v>
      </c>
      <c r="AD1238" s="80">
        <v>4</v>
      </c>
      <c r="AE1238" s="80" t="s">
        <v>1119</v>
      </c>
      <c r="AF1238" s="108"/>
    </row>
    <row r="1239" spans="1:32" ht="15.75" hidden="1" thickBot="1" x14ac:dyDescent="0.3">
      <c r="A1239" s="100" t="s">
        <v>1516</v>
      </c>
      <c r="B1239" s="81" t="s">
        <v>585</v>
      </c>
      <c r="C1239" s="81" t="s">
        <v>75</v>
      </c>
      <c r="D1239" s="81" t="s">
        <v>586</v>
      </c>
      <c r="E1239" s="81" t="s">
        <v>75</v>
      </c>
      <c r="F1239" s="81"/>
      <c r="G1239" s="81" t="s">
        <v>1521</v>
      </c>
      <c r="H1239" s="81"/>
      <c r="I1239" s="81">
        <v>17</v>
      </c>
      <c r="J1239" s="77" t="e">
        <v>#N/A</v>
      </c>
      <c r="K1239" s="81"/>
      <c r="L1239" s="81"/>
      <c r="M1239" s="81"/>
      <c r="N1239" s="81"/>
      <c r="O1239" s="81"/>
      <c r="P1239" s="81"/>
      <c r="Q1239" s="81">
        <v>0</v>
      </c>
      <c r="R1239" s="81">
        <v>0</v>
      </c>
      <c r="S1239" s="81"/>
      <c r="T1239" s="81"/>
      <c r="U1239" s="81"/>
      <c r="V1239" s="81"/>
      <c r="W1239" s="81"/>
      <c r="X1239" s="81">
        <v>0</v>
      </c>
      <c r="Y1239" s="81" t="s">
        <v>1116</v>
      </c>
      <c r="Z1239" s="81"/>
      <c r="AA1239" s="81"/>
      <c r="AB1239" s="81"/>
      <c r="AC1239" s="81"/>
      <c r="AD1239" s="81"/>
      <c r="AE1239" s="81"/>
      <c r="AF1239" s="109"/>
    </row>
    <row r="1240" spans="1:32" hidden="1" x14ac:dyDescent="0.25">
      <c r="A1240" s="95" t="s">
        <v>1522</v>
      </c>
      <c r="B1240" s="76" t="s">
        <v>588</v>
      </c>
      <c r="C1240" s="76" t="s">
        <v>83</v>
      </c>
      <c r="D1240" s="76" t="s">
        <v>127</v>
      </c>
      <c r="E1240" s="76" t="s">
        <v>73</v>
      </c>
      <c r="F1240" s="76"/>
      <c r="G1240" s="76" t="s">
        <v>1523</v>
      </c>
      <c r="H1240" s="76" t="s">
        <v>110</v>
      </c>
      <c r="I1240" s="76">
        <v>19</v>
      </c>
      <c r="J1240" s="77">
        <v>12</v>
      </c>
      <c r="K1240" s="76">
        <v>150</v>
      </c>
      <c r="L1240" s="76">
        <v>50</v>
      </c>
      <c r="M1240" s="76"/>
      <c r="N1240" s="76"/>
      <c r="O1240" s="76" t="s">
        <v>129</v>
      </c>
      <c r="P1240" s="76"/>
      <c r="Q1240" s="76">
        <v>0</v>
      </c>
      <c r="R1240" s="76">
        <v>0</v>
      </c>
      <c r="S1240" s="76"/>
      <c r="T1240" s="76"/>
      <c r="U1240" s="76" t="s">
        <v>1114</v>
      </c>
      <c r="V1240" s="76"/>
      <c r="W1240" s="76" t="s">
        <v>1123</v>
      </c>
      <c r="X1240" s="76">
        <v>6</v>
      </c>
      <c r="Y1240" s="76" t="s">
        <v>1116</v>
      </c>
      <c r="Z1240" s="76"/>
      <c r="AA1240" s="76"/>
      <c r="AB1240" s="76"/>
      <c r="AC1240" s="76"/>
      <c r="AD1240" s="76"/>
      <c r="AE1240" s="76"/>
      <c r="AF1240" s="104"/>
    </row>
    <row r="1241" spans="1:32" hidden="1" x14ac:dyDescent="0.25">
      <c r="A1241" s="96" t="s">
        <v>1522</v>
      </c>
      <c r="B1241" s="77" t="s">
        <v>588</v>
      </c>
      <c r="C1241" s="77" t="s">
        <v>83</v>
      </c>
      <c r="D1241" s="77" t="s">
        <v>127</v>
      </c>
      <c r="E1241" s="77" t="s">
        <v>83</v>
      </c>
      <c r="F1241" s="77"/>
      <c r="G1241" s="77" t="s">
        <v>582</v>
      </c>
      <c r="H1241" s="77" t="s">
        <v>110</v>
      </c>
      <c r="I1241" s="77">
        <v>19</v>
      </c>
      <c r="J1241" s="77">
        <v>12</v>
      </c>
      <c r="K1241" s="77">
        <v>200</v>
      </c>
      <c r="L1241" s="77">
        <v>50</v>
      </c>
      <c r="M1241" s="77"/>
      <c r="N1241" s="77"/>
      <c r="O1241" s="77" t="s">
        <v>129</v>
      </c>
      <c r="P1241" s="77" t="s">
        <v>1124</v>
      </c>
      <c r="Q1241" s="77">
        <v>0</v>
      </c>
      <c r="R1241" s="77">
        <v>2</v>
      </c>
      <c r="S1241" s="77" t="s">
        <v>1123</v>
      </c>
      <c r="T1241" s="77">
        <v>2</v>
      </c>
      <c r="U1241" s="77" t="s">
        <v>1146</v>
      </c>
      <c r="V1241" s="77"/>
      <c r="W1241" s="77" t="s">
        <v>1123</v>
      </c>
      <c r="X1241" s="77">
        <v>16</v>
      </c>
      <c r="Y1241" s="77" t="s">
        <v>1116</v>
      </c>
      <c r="Z1241" s="77" t="s">
        <v>1125</v>
      </c>
      <c r="AA1241" s="77" t="s">
        <v>1126</v>
      </c>
      <c r="AB1241" s="77" t="s">
        <v>1127</v>
      </c>
      <c r="AC1241" s="77" t="s">
        <v>1128</v>
      </c>
      <c r="AD1241" s="77">
        <v>12</v>
      </c>
      <c r="AE1241" s="77" t="s">
        <v>1299</v>
      </c>
      <c r="AF1241" s="105"/>
    </row>
    <row r="1242" spans="1:32" hidden="1" x14ac:dyDescent="0.25">
      <c r="A1242" s="96" t="s">
        <v>1522</v>
      </c>
      <c r="B1242" s="77" t="s">
        <v>588</v>
      </c>
      <c r="C1242" s="77" t="s">
        <v>83</v>
      </c>
      <c r="D1242" s="77" t="s">
        <v>127</v>
      </c>
      <c r="E1242" s="77" t="s">
        <v>75</v>
      </c>
      <c r="F1242" s="77"/>
      <c r="G1242" s="77" t="s">
        <v>582</v>
      </c>
      <c r="H1242" s="77" t="s">
        <v>110</v>
      </c>
      <c r="I1242" s="77">
        <v>19</v>
      </c>
      <c r="J1242" s="77">
        <v>12</v>
      </c>
      <c r="K1242" s="77">
        <v>150</v>
      </c>
      <c r="L1242" s="77">
        <v>50</v>
      </c>
      <c r="M1242" s="77"/>
      <c r="N1242" s="77"/>
      <c r="O1242" s="77" t="s">
        <v>129</v>
      </c>
      <c r="P1242" s="77" t="s">
        <v>1124</v>
      </c>
      <c r="Q1242" s="77">
        <v>0</v>
      </c>
      <c r="R1242" s="77">
        <v>2</v>
      </c>
      <c r="S1242" s="77" t="s">
        <v>1123</v>
      </c>
      <c r="T1242" s="77">
        <v>2</v>
      </c>
      <c r="U1242" s="77" t="s">
        <v>1146</v>
      </c>
      <c r="V1242" s="77"/>
      <c r="W1242" s="77" t="s">
        <v>1123</v>
      </c>
      <c r="X1242" s="77">
        <v>12</v>
      </c>
      <c r="Y1242" s="77" t="s">
        <v>1116</v>
      </c>
      <c r="Z1242" s="77" t="s">
        <v>1125</v>
      </c>
      <c r="AA1242" s="77" t="s">
        <v>1126</v>
      </c>
      <c r="AB1242" s="77" t="s">
        <v>1127</v>
      </c>
      <c r="AC1242" s="77" t="s">
        <v>1128</v>
      </c>
      <c r="AD1242" s="77">
        <v>12</v>
      </c>
      <c r="AE1242" s="77" t="s">
        <v>1130</v>
      </c>
      <c r="AF1242" s="105"/>
    </row>
    <row r="1243" spans="1:32" hidden="1" x14ac:dyDescent="0.25">
      <c r="A1243" s="96" t="s">
        <v>1522</v>
      </c>
      <c r="B1243" s="77" t="s">
        <v>588</v>
      </c>
      <c r="C1243" s="77" t="s">
        <v>83</v>
      </c>
      <c r="D1243" s="77" t="s">
        <v>127</v>
      </c>
      <c r="E1243" s="77" t="s">
        <v>81</v>
      </c>
      <c r="F1243" s="77"/>
      <c r="G1243" s="77" t="s">
        <v>584</v>
      </c>
      <c r="H1243" s="77" t="s">
        <v>110</v>
      </c>
      <c r="I1243" s="77">
        <v>19</v>
      </c>
      <c r="J1243" s="77">
        <v>12</v>
      </c>
      <c r="K1243" s="77">
        <v>200</v>
      </c>
      <c r="L1243" s="77">
        <v>50</v>
      </c>
      <c r="M1243" s="77"/>
      <c r="N1243" s="77"/>
      <c r="O1243" s="77" t="s">
        <v>129</v>
      </c>
      <c r="P1243" s="77"/>
      <c r="Q1243" s="77">
        <v>0</v>
      </c>
      <c r="R1243" s="77">
        <v>0</v>
      </c>
      <c r="S1243" s="77"/>
      <c r="T1243" s="77"/>
      <c r="U1243" s="77" t="s">
        <v>1146</v>
      </c>
      <c r="V1243" s="77"/>
      <c r="W1243" s="77" t="s">
        <v>1123</v>
      </c>
      <c r="X1243" s="77">
        <v>8</v>
      </c>
      <c r="Y1243" s="77" t="s">
        <v>1116</v>
      </c>
      <c r="Z1243" s="77"/>
      <c r="AA1243" s="77"/>
      <c r="AB1243" s="77"/>
      <c r="AC1243" s="77"/>
      <c r="AD1243" s="77"/>
      <c r="AE1243" s="77"/>
      <c r="AF1243" s="105"/>
    </row>
    <row r="1244" spans="1:32" hidden="1" x14ac:dyDescent="0.25">
      <c r="A1244" s="96" t="s">
        <v>1522</v>
      </c>
      <c r="B1244" s="77" t="s">
        <v>588</v>
      </c>
      <c r="C1244" s="77" t="s">
        <v>83</v>
      </c>
      <c r="D1244" s="77" t="s">
        <v>127</v>
      </c>
      <c r="E1244" s="77" t="s">
        <v>76</v>
      </c>
      <c r="F1244" s="77"/>
      <c r="G1244" s="77" t="s">
        <v>584</v>
      </c>
      <c r="H1244" s="77" t="s">
        <v>110</v>
      </c>
      <c r="I1244" s="77">
        <v>19</v>
      </c>
      <c r="J1244" s="77">
        <v>8</v>
      </c>
      <c r="K1244" s="77">
        <v>80</v>
      </c>
      <c r="L1244" s="77">
        <v>50</v>
      </c>
      <c r="M1244" s="77"/>
      <c r="N1244" s="77"/>
      <c r="O1244" s="77" t="s">
        <v>129</v>
      </c>
      <c r="P1244" s="77"/>
      <c r="Q1244" s="77">
        <v>0</v>
      </c>
      <c r="R1244" s="77">
        <v>0</v>
      </c>
      <c r="S1244" s="77"/>
      <c r="T1244" s="77"/>
      <c r="U1244" s="77" t="s">
        <v>1146</v>
      </c>
      <c r="V1244" s="77"/>
      <c r="W1244" s="77" t="s">
        <v>1123</v>
      </c>
      <c r="X1244" s="77">
        <v>3</v>
      </c>
      <c r="Y1244" s="77" t="s">
        <v>1116</v>
      </c>
      <c r="Z1244" s="77"/>
      <c r="AA1244" s="77"/>
      <c r="AB1244" s="77"/>
      <c r="AC1244" s="77"/>
      <c r="AD1244" s="77"/>
      <c r="AE1244" s="77"/>
      <c r="AF1244" s="105"/>
    </row>
    <row r="1245" spans="1:32" ht="30" hidden="1" x14ac:dyDescent="0.25">
      <c r="A1245" s="96" t="s">
        <v>1522</v>
      </c>
      <c r="B1245" s="77" t="s">
        <v>588</v>
      </c>
      <c r="C1245" s="77" t="s">
        <v>83</v>
      </c>
      <c r="D1245" s="77" t="s">
        <v>130</v>
      </c>
      <c r="E1245" s="77" t="s">
        <v>73</v>
      </c>
      <c r="F1245" s="77"/>
      <c r="G1245" s="77" t="s">
        <v>589</v>
      </c>
      <c r="H1245" s="77" t="s">
        <v>110</v>
      </c>
      <c r="I1245" s="77">
        <v>19</v>
      </c>
      <c r="J1245" s="77">
        <v>12</v>
      </c>
      <c r="K1245" s="77">
        <v>150</v>
      </c>
      <c r="L1245" s="77">
        <v>50</v>
      </c>
      <c r="M1245" s="77"/>
      <c r="N1245" s="77"/>
      <c r="O1245" s="77" t="s">
        <v>129</v>
      </c>
      <c r="P1245" s="77" t="s">
        <v>1124</v>
      </c>
      <c r="Q1245" s="77">
        <v>0</v>
      </c>
      <c r="R1245" s="77">
        <v>2</v>
      </c>
      <c r="S1245" s="77" t="s">
        <v>1123</v>
      </c>
      <c r="T1245" s="77">
        <v>2</v>
      </c>
      <c r="U1245" s="77" t="s">
        <v>37</v>
      </c>
      <c r="V1245" s="77"/>
      <c r="W1245" s="77" t="s">
        <v>1123</v>
      </c>
      <c r="X1245" s="77">
        <v>12</v>
      </c>
      <c r="Y1245" s="77" t="s">
        <v>1116</v>
      </c>
      <c r="Z1245" s="77" t="s">
        <v>1125</v>
      </c>
      <c r="AA1245" s="77" t="s">
        <v>1126</v>
      </c>
      <c r="AB1245" s="77" t="s">
        <v>1127</v>
      </c>
      <c r="AC1245" s="77" t="s">
        <v>1128</v>
      </c>
      <c r="AD1245" s="77">
        <v>12</v>
      </c>
      <c r="AE1245" s="77" t="s">
        <v>1130</v>
      </c>
      <c r="AF1245" s="105"/>
    </row>
    <row r="1246" spans="1:32" ht="30" hidden="1" x14ac:dyDescent="0.25">
      <c r="A1246" s="96" t="s">
        <v>1522</v>
      </c>
      <c r="B1246" s="77" t="s">
        <v>588</v>
      </c>
      <c r="C1246" s="77" t="s">
        <v>83</v>
      </c>
      <c r="D1246" s="77" t="s">
        <v>130</v>
      </c>
      <c r="E1246" s="77" t="s">
        <v>81</v>
      </c>
      <c r="F1246" s="77"/>
      <c r="G1246" s="77" t="s">
        <v>590</v>
      </c>
      <c r="H1246" s="77" t="s">
        <v>110</v>
      </c>
      <c r="I1246" s="77">
        <v>19</v>
      </c>
      <c r="J1246" s="77">
        <v>12</v>
      </c>
      <c r="K1246" s="77">
        <v>200</v>
      </c>
      <c r="L1246" s="77">
        <v>50</v>
      </c>
      <c r="M1246" s="77"/>
      <c r="N1246" s="77"/>
      <c r="O1246" s="77" t="s">
        <v>129</v>
      </c>
      <c r="P1246" s="77"/>
      <c r="Q1246" s="77">
        <v>0</v>
      </c>
      <c r="R1246" s="77">
        <v>1</v>
      </c>
      <c r="S1246" s="77" t="s">
        <v>1123</v>
      </c>
      <c r="T1246" s="77">
        <v>1</v>
      </c>
      <c r="U1246" s="77" t="s">
        <v>1146</v>
      </c>
      <c r="V1246" s="77"/>
      <c r="W1246" s="77" t="s">
        <v>1123</v>
      </c>
      <c r="X1246" s="77">
        <v>8</v>
      </c>
      <c r="Y1246" s="77" t="s">
        <v>1116</v>
      </c>
      <c r="Z1246" s="77"/>
      <c r="AA1246" s="77"/>
      <c r="AB1246" s="77"/>
      <c r="AC1246" s="77"/>
      <c r="AD1246" s="77"/>
      <c r="AE1246" s="77"/>
      <c r="AF1246" s="105"/>
    </row>
    <row r="1247" spans="1:32" ht="30.75" hidden="1" thickBot="1" x14ac:dyDescent="0.3">
      <c r="A1247" s="97" t="s">
        <v>1522</v>
      </c>
      <c r="B1247" s="78" t="s">
        <v>588</v>
      </c>
      <c r="C1247" s="78" t="s">
        <v>83</v>
      </c>
      <c r="D1247" s="78" t="s">
        <v>130</v>
      </c>
      <c r="E1247" s="78" t="s">
        <v>76</v>
      </c>
      <c r="F1247" s="78"/>
      <c r="G1247" s="78" t="s">
        <v>590</v>
      </c>
      <c r="H1247" s="78" t="s">
        <v>110</v>
      </c>
      <c r="I1247" s="78">
        <v>19</v>
      </c>
      <c r="J1247" s="77">
        <v>8</v>
      </c>
      <c r="K1247" s="78">
        <v>80</v>
      </c>
      <c r="L1247" s="78">
        <v>50</v>
      </c>
      <c r="M1247" s="78"/>
      <c r="N1247" s="78"/>
      <c r="O1247" s="78" t="s">
        <v>129</v>
      </c>
      <c r="P1247" s="78"/>
      <c r="Q1247" s="78">
        <v>0</v>
      </c>
      <c r="R1247" s="78">
        <v>1</v>
      </c>
      <c r="S1247" s="78" t="s">
        <v>1123</v>
      </c>
      <c r="T1247" s="78">
        <v>1</v>
      </c>
      <c r="U1247" s="78" t="s">
        <v>1146</v>
      </c>
      <c r="V1247" s="78"/>
      <c r="W1247" s="78" t="s">
        <v>1123</v>
      </c>
      <c r="X1247" s="78">
        <v>3</v>
      </c>
      <c r="Y1247" s="78" t="s">
        <v>1116</v>
      </c>
      <c r="Z1247" s="78"/>
      <c r="AA1247" s="78"/>
      <c r="AB1247" s="78"/>
      <c r="AC1247" s="78"/>
      <c r="AD1247" s="78"/>
      <c r="AE1247" s="78"/>
      <c r="AF1247" s="106"/>
    </row>
    <row r="1248" spans="1:32" ht="30.75" hidden="1" thickBot="1" x14ac:dyDescent="0.3">
      <c r="A1248" s="101" t="s">
        <v>1524</v>
      </c>
      <c r="B1248" s="82" t="s">
        <v>1525</v>
      </c>
      <c r="C1248" s="82" t="s">
        <v>73</v>
      </c>
      <c r="D1248" s="82" t="s">
        <v>130</v>
      </c>
      <c r="E1248" s="82" t="s">
        <v>73</v>
      </c>
      <c r="F1248" s="82"/>
      <c r="G1248" s="82" t="s">
        <v>1526</v>
      </c>
      <c r="H1248" s="82"/>
      <c r="I1248" s="82">
        <v>33</v>
      </c>
      <c r="J1248" s="77" t="e">
        <v>#N/A</v>
      </c>
      <c r="K1248" s="82"/>
      <c r="L1248" s="82"/>
      <c r="M1248" s="82"/>
      <c r="N1248" s="82"/>
      <c r="O1248" s="82"/>
      <c r="P1248" s="82"/>
      <c r="Q1248" s="82">
        <v>0</v>
      </c>
      <c r="R1248" s="82">
        <v>0</v>
      </c>
      <c r="S1248" s="82"/>
      <c r="T1248" s="82"/>
      <c r="U1248" s="82" t="s">
        <v>1134</v>
      </c>
      <c r="V1248" s="82"/>
      <c r="W1248" s="82"/>
      <c r="X1248" s="82">
        <v>0</v>
      </c>
      <c r="Y1248" s="82" t="s">
        <v>1135</v>
      </c>
      <c r="Z1248" s="82"/>
      <c r="AA1248" s="82"/>
      <c r="AB1248" s="82"/>
      <c r="AC1248" s="82"/>
      <c r="AD1248" s="82"/>
      <c r="AE1248" s="82"/>
      <c r="AF1248" s="110"/>
    </row>
    <row r="1249" spans="1:32" ht="15.75" hidden="1" thickBot="1" x14ac:dyDescent="0.3">
      <c r="A1249" s="102" t="s">
        <v>1527</v>
      </c>
      <c r="B1249" s="83" t="s">
        <v>1528</v>
      </c>
      <c r="C1249" s="83" t="s">
        <v>73</v>
      </c>
      <c r="D1249" s="83" t="s">
        <v>127</v>
      </c>
      <c r="E1249" s="83" t="s">
        <v>1529</v>
      </c>
      <c r="F1249" s="83"/>
      <c r="G1249" s="83" t="s">
        <v>1530</v>
      </c>
      <c r="H1249" s="83"/>
      <c r="I1249" s="83">
        <v>25</v>
      </c>
      <c r="J1249" s="77" t="e">
        <v>#N/A</v>
      </c>
      <c r="K1249" s="83"/>
      <c r="L1249" s="83"/>
      <c r="M1249" s="83"/>
      <c r="N1249" s="83"/>
      <c r="O1249" s="83"/>
      <c r="P1249" s="83"/>
      <c r="Q1249" s="83">
        <v>0</v>
      </c>
      <c r="R1249" s="83">
        <v>0</v>
      </c>
      <c r="S1249" s="83"/>
      <c r="T1249" s="83"/>
      <c r="U1249" s="83"/>
      <c r="V1249" s="83"/>
      <c r="W1249" s="83"/>
      <c r="X1249" s="83">
        <v>0</v>
      </c>
      <c r="Y1249" s="83" t="s">
        <v>1116</v>
      </c>
      <c r="Z1249" s="83"/>
      <c r="AA1249" s="83"/>
      <c r="AB1249" s="83"/>
      <c r="AC1249" s="83"/>
      <c r="AD1249" s="83"/>
      <c r="AE1249" s="83"/>
      <c r="AF1249" s="111"/>
    </row>
    <row r="1250" spans="1:32" ht="30" hidden="1" x14ac:dyDescent="0.25">
      <c r="A1250" s="98" t="s">
        <v>1531</v>
      </c>
      <c r="B1250" s="79" t="s">
        <v>591</v>
      </c>
      <c r="C1250" s="79" t="s">
        <v>73</v>
      </c>
      <c r="D1250" s="79" t="s">
        <v>127</v>
      </c>
      <c r="E1250" s="79" t="s">
        <v>73</v>
      </c>
      <c r="F1250" s="79"/>
      <c r="G1250" s="79" t="s">
        <v>592</v>
      </c>
      <c r="H1250" s="79"/>
      <c r="I1250" s="79">
        <v>19</v>
      </c>
      <c r="J1250" s="77">
        <v>8</v>
      </c>
      <c r="K1250" s="79">
        <v>150</v>
      </c>
      <c r="L1250" s="79">
        <v>20</v>
      </c>
      <c r="M1250" s="79"/>
      <c r="N1250" s="79">
        <v>1</v>
      </c>
      <c r="O1250" s="79" t="s">
        <v>129</v>
      </c>
      <c r="P1250" s="79" t="s">
        <v>1124</v>
      </c>
      <c r="Q1250" s="79">
        <v>1</v>
      </c>
      <c r="R1250" s="79">
        <v>0</v>
      </c>
      <c r="S1250" s="79"/>
      <c r="T1250" s="79"/>
      <c r="U1250" s="79" t="s">
        <v>1114</v>
      </c>
      <c r="V1250" s="79" t="s">
        <v>76</v>
      </c>
      <c r="W1250" s="79" t="s">
        <v>1115</v>
      </c>
      <c r="X1250" s="79">
        <v>6</v>
      </c>
      <c r="Y1250" s="79" t="s">
        <v>1135</v>
      </c>
      <c r="Z1250" s="79" t="s">
        <v>1179</v>
      </c>
      <c r="AA1250" s="79" t="s">
        <v>1118</v>
      </c>
      <c r="AB1250" s="79" t="s">
        <v>1118</v>
      </c>
      <c r="AC1250" s="79" t="s">
        <v>1118</v>
      </c>
      <c r="AD1250" s="79">
        <v>8</v>
      </c>
      <c r="AE1250" s="79" t="s">
        <v>1119</v>
      </c>
      <c r="AF1250" s="107"/>
    </row>
    <row r="1251" spans="1:32" hidden="1" x14ac:dyDescent="0.25">
      <c r="A1251" s="99" t="s">
        <v>1531</v>
      </c>
      <c r="B1251" s="80" t="s">
        <v>591</v>
      </c>
      <c r="C1251" s="80" t="s">
        <v>73</v>
      </c>
      <c r="D1251" s="80" t="s">
        <v>127</v>
      </c>
      <c r="E1251" s="80" t="s">
        <v>83</v>
      </c>
      <c r="F1251" s="80"/>
      <c r="G1251" s="80" t="s">
        <v>592</v>
      </c>
      <c r="H1251" s="80"/>
      <c r="I1251" s="80">
        <v>19</v>
      </c>
      <c r="J1251" s="77">
        <v>4</v>
      </c>
      <c r="K1251" s="80">
        <v>80</v>
      </c>
      <c r="L1251" s="80">
        <v>20</v>
      </c>
      <c r="M1251" s="80"/>
      <c r="N1251" s="80">
        <v>1</v>
      </c>
      <c r="O1251" s="80" t="s">
        <v>129</v>
      </c>
      <c r="P1251" s="80" t="s">
        <v>1133</v>
      </c>
      <c r="Q1251" s="80">
        <v>1</v>
      </c>
      <c r="R1251" s="80">
        <v>0</v>
      </c>
      <c r="S1251" s="80"/>
      <c r="T1251" s="80"/>
      <c r="U1251" s="80" t="s">
        <v>1114</v>
      </c>
      <c r="V1251" s="80" t="s">
        <v>76</v>
      </c>
      <c r="W1251" s="80" t="s">
        <v>1115</v>
      </c>
      <c r="X1251" s="80">
        <v>3</v>
      </c>
      <c r="Y1251" s="80" t="s">
        <v>1135</v>
      </c>
      <c r="Z1251" s="80" t="s">
        <v>1136</v>
      </c>
      <c r="AA1251" s="80" t="s">
        <v>1126</v>
      </c>
      <c r="AB1251" s="80" t="s">
        <v>1127</v>
      </c>
      <c r="AC1251" s="80" t="s">
        <v>1128</v>
      </c>
      <c r="AD1251" s="80">
        <v>4</v>
      </c>
      <c r="AE1251" s="80" t="s">
        <v>1129</v>
      </c>
      <c r="AF1251" s="108"/>
    </row>
    <row r="1252" spans="1:32" ht="30" hidden="1" x14ac:dyDescent="0.25">
      <c r="A1252" s="99" t="s">
        <v>1531</v>
      </c>
      <c r="B1252" s="80" t="s">
        <v>591</v>
      </c>
      <c r="C1252" s="80" t="s">
        <v>73</v>
      </c>
      <c r="D1252" s="80" t="s">
        <v>127</v>
      </c>
      <c r="E1252" s="80" t="s">
        <v>75</v>
      </c>
      <c r="F1252" s="80"/>
      <c r="G1252" s="80" t="s">
        <v>593</v>
      </c>
      <c r="H1252" s="80"/>
      <c r="I1252" s="80">
        <v>19</v>
      </c>
      <c r="J1252" s="77">
        <v>8</v>
      </c>
      <c r="K1252" s="80">
        <v>150</v>
      </c>
      <c r="L1252" s="80">
        <v>20</v>
      </c>
      <c r="M1252" s="80"/>
      <c r="N1252" s="80">
        <v>1</v>
      </c>
      <c r="O1252" s="80" t="s">
        <v>129</v>
      </c>
      <c r="P1252" s="80" t="s">
        <v>1124</v>
      </c>
      <c r="Q1252" s="80">
        <v>1</v>
      </c>
      <c r="R1252" s="80">
        <v>0</v>
      </c>
      <c r="S1252" s="80"/>
      <c r="T1252" s="80"/>
      <c r="U1252" s="80" t="s">
        <v>1114</v>
      </c>
      <c r="V1252" s="80" t="s">
        <v>76</v>
      </c>
      <c r="W1252" s="80" t="s">
        <v>1115</v>
      </c>
      <c r="X1252" s="80">
        <v>6</v>
      </c>
      <c r="Y1252" s="80" t="s">
        <v>1135</v>
      </c>
      <c r="Z1252" s="80" t="s">
        <v>1179</v>
      </c>
      <c r="AA1252" s="80" t="s">
        <v>1118</v>
      </c>
      <c r="AB1252" s="80" t="s">
        <v>1118</v>
      </c>
      <c r="AC1252" s="80" t="s">
        <v>1118</v>
      </c>
      <c r="AD1252" s="80">
        <v>8</v>
      </c>
      <c r="AE1252" s="80" t="s">
        <v>1119</v>
      </c>
      <c r="AF1252" s="108"/>
    </row>
    <row r="1253" spans="1:32" ht="30" hidden="1" x14ac:dyDescent="0.25">
      <c r="A1253" s="99" t="s">
        <v>1531</v>
      </c>
      <c r="B1253" s="80" t="s">
        <v>591</v>
      </c>
      <c r="C1253" s="80" t="s">
        <v>73</v>
      </c>
      <c r="D1253" s="80" t="s">
        <v>130</v>
      </c>
      <c r="E1253" s="80" t="s">
        <v>73</v>
      </c>
      <c r="F1253" s="80"/>
      <c r="G1253" s="80" t="s">
        <v>248</v>
      </c>
      <c r="H1253" s="80"/>
      <c r="I1253" s="80">
        <v>19</v>
      </c>
      <c r="J1253" s="77">
        <v>8</v>
      </c>
      <c r="K1253" s="80">
        <v>150</v>
      </c>
      <c r="L1253" s="80">
        <v>20</v>
      </c>
      <c r="M1253" s="80"/>
      <c r="N1253" s="80"/>
      <c r="O1253" s="80" t="s">
        <v>129</v>
      </c>
      <c r="P1253" s="80" t="s">
        <v>1124</v>
      </c>
      <c r="Q1253" s="80">
        <v>0</v>
      </c>
      <c r="R1253" s="80">
        <v>1</v>
      </c>
      <c r="S1253" s="80" t="s">
        <v>1115</v>
      </c>
      <c r="T1253" s="80">
        <v>1</v>
      </c>
      <c r="U1253" s="80" t="s">
        <v>37</v>
      </c>
      <c r="V1253" s="80" t="s">
        <v>76</v>
      </c>
      <c r="W1253" s="80" t="s">
        <v>1115</v>
      </c>
      <c r="X1253" s="80">
        <v>6</v>
      </c>
      <c r="Y1253" s="80" t="s">
        <v>1135</v>
      </c>
      <c r="Z1253" s="80" t="s">
        <v>1179</v>
      </c>
      <c r="AA1253" s="80" t="s">
        <v>1118</v>
      </c>
      <c r="AB1253" s="80" t="s">
        <v>1118</v>
      </c>
      <c r="AC1253" s="80" t="s">
        <v>1118</v>
      </c>
      <c r="AD1253" s="80">
        <v>8</v>
      </c>
      <c r="AE1253" s="80" t="s">
        <v>1119</v>
      </c>
      <c r="AF1253" s="108"/>
    </row>
    <row r="1254" spans="1:32" ht="30" hidden="1" x14ac:dyDescent="0.25">
      <c r="A1254" s="99" t="s">
        <v>1531</v>
      </c>
      <c r="B1254" s="80" t="s">
        <v>591</v>
      </c>
      <c r="C1254" s="80" t="s">
        <v>73</v>
      </c>
      <c r="D1254" s="80" t="s">
        <v>130</v>
      </c>
      <c r="E1254" s="80" t="s">
        <v>83</v>
      </c>
      <c r="F1254" s="80"/>
      <c r="G1254" s="80" t="s">
        <v>248</v>
      </c>
      <c r="H1254" s="80"/>
      <c r="I1254" s="80">
        <v>19</v>
      </c>
      <c r="J1254" s="77">
        <v>4</v>
      </c>
      <c r="K1254" s="80">
        <v>80</v>
      </c>
      <c r="L1254" s="80">
        <v>20</v>
      </c>
      <c r="M1254" s="80"/>
      <c r="N1254" s="80"/>
      <c r="O1254" s="80" t="s">
        <v>129</v>
      </c>
      <c r="P1254" s="80" t="s">
        <v>1133</v>
      </c>
      <c r="Q1254" s="80">
        <v>0</v>
      </c>
      <c r="R1254" s="80">
        <v>1</v>
      </c>
      <c r="S1254" s="80" t="s">
        <v>1115</v>
      </c>
      <c r="T1254" s="80">
        <v>1</v>
      </c>
      <c r="U1254" s="80" t="s">
        <v>37</v>
      </c>
      <c r="V1254" s="80" t="s">
        <v>76</v>
      </c>
      <c r="W1254" s="80" t="s">
        <v>1115</v>
      </c>
      <c r="X1254" s="80">
        <v>3</v>
      </c>
      <c r="Y1254" s="80" t="s">
        <v>1135</v>
      </c>
      <c r="Z1254" s="80" t="s">
        <v>1136</v>
      </c>
      <c r="AA1254" s="80" t="s">
        <v>1126</v>
      </c>
      <c r="AB1254" s="80" t="s">
        <v>1127</v>
      </c>
      <c r="AC1254" s="80" t="s">
        <v>1128</v>
      </c>
      <c r="AD1254" s="80">
        <v>4</v>
      </c>
      <c r="AE1254" s="80" t="s">
        <v>1129</v>
      </c>
      <c r="AF1254" s="108"/>
    </row>
    <row r="1255" spans="1:32" ht="30.75" hidden="1" thickBot="1" x14ac:dyDescent="0.3">
      <c r="A1255" s="100" t="s">
        <v>1531</v>
      </c>
      <c r="B1255" s="81" t="s">
        <v>591</v>
      </c>
      <c r="C1255" s="81" t="s">
        <v>73</v>
      </c>
      <c r="D1255" s="81" t="s">
        <v>130</v>
      </c>
      <c r="E1255" s="81" t="s">
        <v>75</v>
      </c>
      <c r="F1255" s="81"/>
      <c r="G1255" s="81" t="s">
        <v>594</v>
      </c>
      <c r="H1255" s="81"/>
      <c r="I1255" s="81">
        <v>19</v>
      </c>
      <c r="J1255" s="77">
        <v>8</v>
      </c>
      <c r="K1255" s="81">
        <v>150</v>
      </c>
      <c r="L1255" s="81">
        <v>20</v>
      </c>
      <c r="M1255" s="81"/>
      <c r="N1255" s="81"/>
      <c r="O1255" s="81" t="s">
        <v>129</v>
      </c>
      <c r="P1255" s="81" t="s">
        <v>1124</v>
      </c>
      <c r="Q1255" s="81">
        <v>0</v>
      </c>
      <c r="R1255" s="81">
        <v>1</v>
      </c>
      <c r="S1255" s="81" t="s">
        <v>1115</v>
      </c>
      <c r="T1255" s="81">
        <v>1</v>
      </c>
      <c r="U1255" s="81" t="s">
        <v>37</v>
      </c>
      <c r="V1255" s="81" t="s">
        <v>76</v>
      </c>
      <c r="W1255" s="81" t="s">
        <v>1115</v>
      </c>
      <c r="X1255" s="81">
        <v>6</v>
      </c>
      <c r="Y1255" s="81" t="s">
        <v>1135</v>
      </c>
      <c r="Z1255" s="81" t="s">
        <v>1179</v>
      </c>
      <c r="AA1255" s="81" t="s">
        <v>1118</v>
      </c>
      <c r="AB1255" s="81" t="s">
        <v>1118</v>
      </c>
      <c r="AC1255" s="81" t="s">
        <v>1118</v>
      </c>
      <c r="AD1255" s="81">
        <v>8</v>
      </c>
      <c r="AE1255" s="81" t="s">
        <v>1119</v>
      </c>
      <c r="AF1255" s="109"/>
    </row>
    <row r="1256" spans="1:32" hidden="1" x14ac:dyDescent="0.25">
      <c r="A1256" s="95" t="s">
        <v>1532</v>
      </c>
      <c r="B1256" s="76" t="s">
        <v>1533</v>
      </c>
      <c r="C1256" s="76" t="s">
        <v>75</v>
      </c>
      <c r="D1256" s="76" t="s">
        <v>252</v>
      </c>
      <c r="E1256" s="76" t="s">
        <v>73</v>
      </c>
      <c r="F1256" s="76"/>
      <c r="G1256" s="76" t="s">
        <v>1534</v>
      </c>
      <c r="H1256" s="76"/>
      <c r="I1256" s="76">
        <v>33</v>
      </c>
      <c r="J1256" s="77" t="e">
        <v>#N/A</v>
      </c>
      <c r="K1256" s="76"/>
      <c r="L1256" s="76"/>
      <c r="M1256" s="76"/>
      <c r="N1256" s="76"/>
      <c r="O1256" s="76"/>
      <c r="P1256" s="76"/>
      <c r="Q1256" s="76">
        <v>0</v>
      </c>
      <c r="R1256" s="76">
        <v>0</v>
      </c>
      <c r="S1256" s="76"/>
      <c r="T1256" s="76"/>
      <c r="U1256" s="76"/>
      <c r="V1256" s="76"/>
      <c r="W1256" s="76"/>
      <c r="X1256" s="76">
        <v>0</v>
      </c>
      <c r="Y1256" s="76" t="s">
        <v>1387</v>
      </c>
      <c r="Z1256" s="76"/>
      <c r="AA1256" s="76"/>
      <c r="AB1256" s="76"/>
      <c r="AC1256" s="76"/>
      <c r="AD1256" s="76"/>
      <c r="AE1256" s="76"/>
      <c r="AF1256" s="104"/>
    </row>
    <row r="1257" spans="1:32" ht="30.75" hidden="1" thickBot="1" x14ac:dyDescent="0.3">
      <c r="A1257" s="97" t="s">
        <v>1532</v>
      </c>
      <c r="B1257" s="78" t="s">
        <v>1533</v>
      </c>
      <c r="C1257" s="78" t="s">
        <v>75</v>
      </c>
      <c r="D1257" s="78" t="s">
        <v>130</v>
      </c>
      <c r="E1257" s="78" t="s">
        <v>73</v>
      </c>
      <c r="F1257" s="78"/>
      <c r="G1257" s="78" t="s">
        <v>1535</v>
      </c>
      <c r="H1257" s="78"/>
      <c r="I1257" s="78">
        <v>33</v>
      </c>
      <c r="J1257" s="77" t="e">
        <v>#N/A</v>
      </c>
      <c r="K1257" s="78"/>
      <c r="L1257" s="78"/>
      <c r="M1257" s="78"/>
      <c r="N1257" s="78"/>
      <c r="O1257" s="78"/>
      <c r="P1257" s="78"/>
      <c r="Q1257" s="78">
        <v>0</v>
      </c>
      <c r="R1257" s="78">
        <v>0</v>
      </c>
      <c r="S1257" s="78"/>
      <c r="T1257" s="78"/>
      <c r="U1257" s="78"/>
      <c r="V1257" s="78"/>
      <c r="W1257" s="78"/>
      <c r="X1257" s="78">
        <v>0</v>
      </c>
      <c r="Y1257" s="78" t="s">
        <v>1387</v>
      </c>
      <c r="Z1257" s="78"/>
      <c r="AA1257" s="78"/>
      <c r="AB1257" s="78"/>
      <c r="AC1257" s="78"/>
      <c r="AD1257" s="78"/>
      <c r="AE1257" s="78"/>
      <c r="AF1257" s="106"/>
    </row>
    <row r="1258" spans="1:32" hidden="1" x14ac:dyDescent="0.25">
      <c r="A1258" s="98" t="s">
        <v>1536</v>
      </c>
      <c r="B1258" s="79" t="s">
        <v>1537</v>
      </c>
      <c r="C1258" s="79" t="s">
        <v>75</v>
      </c>
      <c r="D1258" s="79" t="s">
        <v>252</v>
      </c>
      <c r="E1258" s="79" t="s">
        <v>73</v>
      </c>
      <c r="F1258" s="79"/>
      <c r="G1258" s="79" t="s">
        <v>1534</v>
      </c>
      <c r="H1258" s="79"/>
      <c r="I1258" s="79">
        <v>33</v>
      </c>
      <c r="J1258" s="77" t="e">
        <v>#N/A</v>
      </c>
      <c r="K1258" s="79"/>
      <c r="L1258" s="79"/>
      <c r="M1258" s="79"/>
      <c r="N1258" s="79"/>
      <c r="O1258" s="79"/>
      <c r="P1258" s="79"/>
      <c r="Q1258" s="79">
        <v>0</v>
      </c>
      <c r="R1258" s="79">
        <v>0</v>
      </c>
      <c r="S1258" s="79"/>
      <c r="T1258" s="79"/>
      <c r="U1258" s="79"/>
      <c r="V1258" s="79"/>
      <c r="W1258" s="79"/>
      <c r="X1258" s="79">
        <v>0</v>
      </c>
      <c r="Y1258" s="79" t="s">
        <v>1387</v>
      </c>
      <c r="Z1258" s="79"/>
      <c r="AA1258" s="79"/>
      <c r="AB1258" s="79"/>
      <c r="AC1258" s="79"/>
      <c r="AD1258" s="79"/>
      <c r="AE1258" s="79"/>
      <c r="AF1258" s="107"/>
    </row>
    <row r="1259" spans="1:32" ht="30.75" hidden="1" thickBot="1" x14ac:dyDescent="0.3">
      <c r="A1259" s="100" t="s">
        <v>1536</v>
      </c>
      <c r="B1259" s="81" t="s">
        <v>1537</v>
      </c>
      <c r="C1259" s="81" t="s">
        <v>75</v>
      </c>
      <c r="D1259" s="81" t="s">
        <v>130</v>
      </c>
      <c r="E1259" s="81" t="s">
        <v>73</v>
      </c>
      <c r="F1259" s="81"/>
      <c r="G1259" s="81" t="s">
        <v>1535</v>
      </c>
      <c r="H1259" s="81"/>
      <c r="I1259" s="81">
        <v>33</v>
      </c>
      <c r="J1259" s="77" t="e">
        <v>#N/A</v>
      </c>
      <c r="K1259" s="81"/>
      <c r="L1259" s="81"/>
      <c r="M1259" s="81"/>
      <c r="N1259" s="81"/>
      <c r="O1259" s="81"/>
      <c r="P1259" s="81"/>
      <c r="Q1259" s="81">
        <v>0</v>
      </c>
      <c r="R1259" s="81">
        <v>0</v>
      </c>
      <c r="S1259" s="81"/>
      <c r="T1259" s="81"/>
      <c r="U1259" s="81"/>
      <c r="V1259" s="81"/>
      <c r="W1259" s="81"/>
      <c r="X1259" s="81">
        <v>0</v>
      </c>
      <c r="Y1259" s="81" t="s">
        <v>1387</v>
      </c>
      <c r="Z1259" s="81"/>
      <c r="AA1259" s="81"/>
      <c r="AB1259" s="81"/>
      <c r="AC1259" s="81"/>
      <c r="AD1259" s="81"/>
      <c r="AE1259" s="81"/>
      <c r="AF1259" s="109"/>
    </row>
    <row r="1260" spans="1:32" hidden="1" x14ac:dyDescent="0.25">
      <c r="A1260" s="95" t="s">
        <v>1538</v>
      </c>
      <c r="B1260" s="76" t="s">
        <v>1539</v>
      </c>
      <c r="C1260" s="76" t="s">
        <v>75</v>
      </c>
      <c r="D1260" s="76" t="s">
        <v>252</v>
      </c>
      <c r="E1260" s="76" t="s">
        <v>73</v>
      </c>
      <c r="F1260" s="76"/>
      <c r="G1260" s="76" t="s">
        <v>1534</v>
      </c>
      <c r="H1260" s="76"/>
      <c r="I1260" s="76">
        <v>33</v>
      </c>
      <c r="J1260" s="77" t="e">
        <v>#N/A</v>
      </c>
      <c r="K1260" s="76"/>
      <c r="L1260" s="76"/>
      <c r="M1260" s="76"/>
      <c r="N1260" s="76"/>
      <c r="O1260" s="76"/>
      <c r="P1260" s="76"/>
      <c r="Q1260" s="76">
        <v>0</v>
      </c>
      <c r="R1260" s="76">
        <v>0</v>
      </c>
      <c r="S1260" s="76"/>
      <c r="T1260" s="76"/>
      <c r="U1260" s="76"/>
      <c r="V1260" s="76"/>
      <c r="W1260" s="76"/>
      <c r="X1260" s="76">
        <v>0</v>
      </c>
      <c r="Y1260" s="76" t="s">
        <v>1387</v>
      </c>
      <c r="Z1260" s="76"/>
      <c r="AA1260" s="76"/>
      <c r="AB1260" s="76"/>
      <c r="AC1260" s="76"/>
      <c r="AD1260" s="76"/>
      <c r="AE1260" s="76"/>
      <c r="AF1260" s="104"/>
    </row>
    <row r="1261" spans="1:32" ht="30.75" hidden="1" thickBot="1" x14ac:dyDescent="0.3">
      <c r="A1261" s="97" t="s">
        <v>1538</v>
      </c>
      <c r="B1261" s="78" t="s">
        <v>1539</v>
      </c>
      <c r="C1261" s="78" t="s">
        <v>75</v>
      </c>
      <c r="D1261" s="78" t="s">
        <v>130</v>
      </c>
      <c r="E1261" s="78" t="s">
        <v>73</v>
      </c>
      <c r="F1261" s="78"/>
      <c r="G1261" s="78" t="s">
        <v>1535</v>
      </c>
      <c r="H1261" s="78"/>
      <c r="I1261" s="78">
        <v>33</v>
      </c>
      <c r="J1261" s="77" t="e">
        <v>#N/A</v>
      </c>
      <c r="K1261" s="78"/>
      <c r="L1261" s="78"/>
      <c r="M1261" s="78"/>
      <c r="N1261" s="78"/>
      <c r="O1261" s="78"/>
      <c r="P1261" s="78"/>
      <c r="Q1261" s="78">
        <v>0</v>
      </c>
      <c r="R1261" s="78">
        <v>0</v>
      </c>
      <c r="S1261" s="78"/>
      <c r="T1261" s="78"/>
      <c r="U1261" s="78"/>
      <c r="V1261" s="78"/>
      <c r="W1261" s="78"/>
      <c r="X1261" s="78">
        <v>0</v>
      </c>
      <c r="Y1261" s="78" t="s">
        <v>1387</v>
      </c>
      <c r="Z1261" s="78"/>
      <c r="AA1261" s="78"/>
      <c r="AB1261" s="78"/>
      <c r="AC1261" s="78"/>
      <c r="AD1261" s="78"/>
      <c r="AE1261" s="78"/>
      <c r="AF1261" s="106"/>
    </row>
    <row r="1262" spans="1:32" hidden="1" x14ac:dyDescent="0.25">
      <c r="A1262" s="98" t="s">
        <v>1540</v>
      </c>
      <c r="B1262" s="79" t="s">
        <v>1541</v>
      </c>
      <c r="C1262" s="79" t="s">
        <v>73</v>
      </c>
      <c r="D1262" s="79" t="s">
        <v>127</v>
      </c>
      <c r="E1262" s="79" t="s">
        <v>73</v>
      </c>
      <c r="F1262" s="79"/>
      <c r="G1262" s="79" t="s">
        <v>1389</v>
      </c>
      <c r="H1262" s="79"/>
      <c r="I1262" s="79">
        <v>19</v>
      </c>
      <c r="J1262" s="77" t="e">
        <v>#N/A</v>
      </c>
      <c r="K1262" s="79"/>
      <c r="L1262" s="79"/>
      <c r="M1262" s="79"/>
      <c r="N1262" s="79"/>
      <c r="O1262" s="79"/>
      <c r="P1262" s="79"/>
      <c r="Q1262" s="79">
        <v>0</v>
      </c>
      <c r="R1262" s="79">
        <v>0</v>
      </c>
      <c r="S1262" s="79"/>
      <c r="T1262" s="79"/>
      <c r="U1262" s="79" t="s">
        <v>1160</v>
      </c>
      <c r="V1262" s="79"/>
      <c r="W1262" s="79"/>
      <c r="X1262" s="79">
        <v>0</v>
      </c>
      <c r="Y1262" s="79" t="s">
        <v>1116</v>
      </c>
      <c r="Z1262" s="79"/>
      <c r="AA1262" s="79"/>
      <c r="AB1262" s="79"/>
      <c r="AC1262" s="79"/>
      <c r="AD1262" s="79"/>
      <c r="AE1262" s="79"/>
      <c r="AF1262" s="107"/>
    </row>
    <row r="1263" spans="1:32" ht="15.75" hidden="1" thickBot="1" x14ac:dyDescent="0.3">
      <c r="A1263" s="100" t="s">
        <v>1540</v>
      </c>
      <c r="B1263" s="81" t="s">
        <v>1541</v>
      </c>
      <c r="C1263" s="81" t="s">
        <v>73</v>
      </c>
      <c r="D1263" s="81" t="s">
        <v>127</v>
      </c>
      <c r="E1263" s="81" t="s">
        <v>83</v>
      </c>
      <c r="F1263" s="81"/>
      <c r="G1263" s="81" t="s">
        <v>1389</v>
      </c>
      <c r="H1263" s="81"/>
      <c r="I1263" s="81">
        <v>19</v>
      </c>
      <c r="J1263" s="77" t="e">
        <v>#N/A</v>
      </c>
      <c r="K1263" s="81"/>
      <c r="L1263" s="81"/>
      <c r="M1263" s="81"/>
      <c r="N1263" s="81"/>
      <c r="O1263" s="81"/>
      <c r="P1263" s="81"/>
      <c r="Q1263" s="81">
        <v>0</v>
      </c>
      <c r="R1263" s="81">
        <v>0</v>
      </c>
      <c r="S1263" s="81"/>
      <c r="T1263" s="81"/>
      <c r="U1263" s="81" t="s">
        <v>1160</v>
      </c>
      <c r="V1263" s="81" t="s">
        <v>76</v>
      </c>
      <c r="W1263" s="81"/>
      <c r="X1263" s="81">
        <v>0</v>
      </c>
      <c r="Y1263" s="81" t="s">
        <v>1116</v>
      </c>
      <c r="Z1263" s="81"/>
      <c r="AA1263" s="81"/>
      <c r="AB1263" s="81"/>
      <c r="AC1263" s="81"/>
      <c r="AD1263" s="81"/>
      <c r="AE1263" s="81"/>
      <c r="AF1263" s="109"/>
    </row>
    <row r="1264" spans="1:32" hidden="1" x14ac:dyDescent="0.25">
      <c r="A1264" s="95" t="s">
        <v>1542</v>
      </c>
      <c r="B1264" s="76" t="s">
        <v>1543</v>
      </c>
      <c r="C1264" s="76" t="s">
        <v>73</v>
      </c>
      <c r="D1264" s="76" t="s">
        <v>127</v>
      </c>
      <c r="E1264" s="76" t="s">
        <v>73</v>
      </c>
      <c r="F1264" s="76"/>
      <c r="G1264" s="76" t="s">
        <v>1544</v>
      </c>
      <c r="H1264" s="76"/>
      <c r="I1264" s="76">
        <v>19</v>
      </c>
      <c r="J1264" s="77" t="e">
        <v>#N/A</v>
      </c>
      <c r="K1264" s="76"/>
      <c r="L1264" s="76"/>
      <c r="M1264" s="76"/>
      <c r="N1264" s="76"/>
      <c r="O1264" s="76"/>
      <c r="P1264" s="76"/>
      <c r="Q1264" s="76">
        <v>0</v>
      </c>
      <c r="R1264" s="76">
        <v>0</v>
      </c>
      <c r="S1264" s="76"/>
      <c r="T1264" s="76"/>
      <c r="U1264" s="76"/>
      <c r="V1264" s="76"/>
      <c r="W1264" s="76"/>
      <c r="X1264" s="76">
        <v>0</v>
      </c>
      <c r="Y1264" s="76" t="s">
        <v>1116</v>
      </c>
      <c r="Z1264" s="76"/>
      <c r="AA1264" s="76"/>
      <c r="AB1264" s="76"/>
      <c r="AC1264" s="76"/>
      <c r="AD1264" s="76"/>
      <c r="AE1264" s="76"/>
      <c r="AF1264" s="104"/>
    </row>
    <row r="1265" spans="1:32" ht="30.75" hidden="1" thickBot="1" x14ac:dyDescent="0.3">
      <c r="A1265" s="97" t="s">
        <v>1542</v>
      </c>
      <c r="B1265" s="78" t="s">
        <v>1543</v>
      </c>
      <c r="C1265" s="78" t="s">
        <v>73</v>
      </c>
      <c r="D1265" s="78" t="s">
        <v>130</v>
      </c>
      <c r="E1265" s="78" t="s">
        <v>73</v>
      </c>
      <c r="F1265" s="78"/>
      <c r="G1265" s="78" t="s">
        <v>1545</v>
      </c>
      <c r="H1265" s="78"/>
      <c r="I1265" s="78">
        <v>19</v>
      </c>
      <c r="J1265" s="77" t="e">
        <v>#N/A</v>
      </c>
      <c r="K1265" s="78"/>
      <c r="L1265" s="78"/>
      <c r="M1265" s="78"/>
      <c r="N1265" s="78"/>
      <c r="O1265" s="78"/>
      <c r="P1265" s="78"/>
      <c r="Q1265" s="78">
        <v>0</v>
      </c>
      <c r="R1265" s="78">
        <v>0</v>
      </c>
      <c r="S1265" s="78"/>
      <c r="T1265" s="78"/>
      <c r="U1265" s="78"/>
      <c r="V1265" s="78"/>
      <c r="W1265" s="78"/>
      <c r="X1265" s="78">
        <v>0</v>
      </c>
      <c r="Y1265" s="78" t="s">
        <v>1116</v>
      </c>
      <c r="Z1265" s="78"/>
      <c r="AA1265" s="78"/>
      <c r="AB1265" s="78"/>
      <c r="AC1265" s="78"/>
      <c r="AD1265" s="78"/>
      <c r="AE1265" s="78"/>
      <c r="AF1265" s="106"/>
    </row>
    <row r="1266" spans="1:32" hidden="1" x14ac:dyDescent="0.25">
      <c r="A1266" s="98" t="s">
        <v>1546</v>
      </c>
      <c r="B1266" s="79" t="s">
        <v>595</v>
      </c>
      <c r="C1266" s="79" t="s">
        <v>73</v>
      </c>
      <c r="D1266" s="79" t="s">
        <v>252</v>
      </c>
      <c r="E1266" s="79" t="s">
        <v>73</v>
      </c>
      <c r="F1266" s="79"/>
      <c r="G1266" s="79" t="s">
        <v>584</v>
      </c>
      <c r="H1266" s="79"/>
      <c r="I1266" s="79">
        <v>27</v>
      </c>
      <c r="J1266" s="77">
        <v>12</v>
      </c>
      <c r="K1266" s="79">
        <v>300</v>
      </c>
      <c r="L1266" s="79">
        <v>20</v>
      </c>
      <c r="M1266" s="79"/>
      <c r="N1266" s="79"/>
      <c r="O1266" s="79" t="s">
        <v>129</v>
      </c>
      <c r="P1266" s="79"/>
      <c r="Q1266" s="79">
        <v>0</v>
      </c>
      <c r="R1266" s="79">
        <v>0</v>
      </c>
      <c r="S1266" s="79"/>
      <c r="T1266" s="79"/>
      <c r="U1266" s="79" t="s">
        <v>70</v>
      </c>
      <c r="V1266" s="79" t="s">
        <v>76</v>
      </c>
      <c r="W1266" s="79" t="s">
        <v>1123</v>
      </c>
      <c r="X1266" s="79">
        <v>12</v>
      </c>
      <c r="Y1266" s="79" t="s">
        <v>1116</v>
      </c>
      <c r="Z1266" s="79"/>
      <c r="AA1266" s="79"/>
      <c r="AB1266" s="79"/>
      <c r="AC1266" s="79"/>
      <c r="AD1266" s="79"/>
      <c r="AE1266" s="79"/>
      <c r="AF1266" s="107"/>
    </row>
    <row r="1267" spans="1:32" ht="30.75" hidden="1" thickBot="1" x14ac:dyDescent="0.3">
      <c r="A1267" s="100" t="s">
        <v>1546</v>
      </c>
      <c r="B1267" s="81" t="s">
        <v>595</v>
      </c>
      <c r="C1267" s="81" t="s">
        <v>73</v>
      </c>
      <c r="D1267" s="81" t="s">
        <v>130</v>
      </c>
      <c r="E1267" s="81" t="s">
        <v>73</v>
      </c>
      <c r="F1267" s="81"/>
      <c r="G1267" s="81" t="s">
        <v>590</v>
      </c>
      <c r="H1267" s="81"/>
      <c r="I1267" s="81">
        <v>27</v>
      </c>
      <c r="J1267" s="77">
        <v>12</v>
      </c>
      <c r="K1267" s="81">
        <v>300</v>
      </c>
      <c r="L1267" s="81">
        <v>20</v>
      </c>
      <c r="M1267" s="81"/>
      <c r="N1267" s="81"/>
      <c r="O1267" s="81" t="s">
        <v>129</v>
      </c>
      <c r="P1267" s="81" t="s">
        <v>1206</v>
      </c>
      <c r="Q1267" s="81">
        <v>0</v>
      </c>
      <c r="R1267" s="81">
        <v>2</v>
      </c>
      <c r="S1267" s="81" t="s">
        <v>1123</v>
      </c>
      <c r="T1267" s="81">
        <v>2</v>
      </c>
      <c r="U1267" s="81" t="s">
        <v>115</v>
      </c>
      <c r="V1267" s="81" t="s">
        <v>76</v>
      </c>
      <c r="W1267" s="81" t="s">
        <v>1123</v>
      </c>
      <c r="X1267" s="81">
        <v>24</v>
      </c>
      <c r="Y1267" s="81" t="s">
        <v>1116</v>
      </c>
      <c r="Z1267" s="81" t="s">
        <v>1179</v>
      </c>
      <c r="AA1267" s="81" t="s">
        <v>1118</v>
      </c>
      <c r="AB1267" s="81" t="s">
        <v>1118</v>
      </c>
      <c r="AC1267" s="81" t="s">
        <v>1118</v>
      </c>
      <c r="AD1267" s="81">
        <v>12</v>
      </c>
      <c r="AE1267" s="81" t="s">
        <v>1119</v>
      </c>
      <c r="AF1267" s="109"/>
    </row>
    <row r="1268" spans="1:32" hidden="1" x14ac:dyDescent="0.25">
      <c r="A1268" s="95" t="s">
        <v>1547</v>
      </c>
      <c r="B1268" s="76" t="s">
        <v>596</v>
      </c>
      <c r="C1268" s="76" t="s">
        <v>73</v>
      </c>
      <c r="D1268" s="76" t="s">
        <v>141</v>
      </c>
      <c r="E1268" s="76" t="s">
        <v>75</v>
      </c>
      <c r="F1268" s="76"/>
      <c r="G1268" s="76" t="s">
        <v>597</v>
      </c>
      <c r="H1268" s="76" t="s">
        <v>110</v>
      </c>
      <c r="I1268" s="76">
        <v>19</v>
      </c>
      <c r="J1268" s="77">
        <v>8</v>
      </c>
      <c r="K1268" s="76">
        <v>80</v>
      </c>
      <c r="L1268" s="76">
        <v>50</v>
      </c>
      <c r="M1268" s="76"/>
      <c r="N1268" s="76"/>
      <c r="O1268" s="76" t="s">
        <v>150</v>
      </c>
      <c r="P1268" s="76" t="s">
        <v>1339</v>
      </c>
      <c r="Q1268" s="76">
        <v>0</v>
      </c>
      <c r="R1268" s="76">
        <v>1</v>
      </c>
      <c r="S1268" s="76" t="s">
        <v>1115</v>
      </c>
      <c r="T1268" s="76">
        <v>1</v>
      </c>
      <c r="U1268" s="76" t="s">
        <v>1160</v>
      </c>
      <c r="V1268" s="76"/>
      <c r="W1268" s="76" t="s">
        <v>1115</v>
      </c>
      <c r="X1268" s="76">
        <v>3</v>
      </c>
      <c r="Y1268" s="76" t="s">
        <v>1135</v>
      </c>
      <c r="Z1268" s="76" t="s">
        <v>1161</v>
      </c>
      <c r="AA1268" s="76" t="s">
        <v>1162</v>
      </c>
      <c r="AB1268" s="76" t="s">
        <v>1163</v>
      </c>
      <c r="AC1268" s="76" t="s">
        <v>1164</v>
      </c>
      <c r="AD1268" s="76">
        <v>8</v>
      </c>
      <c r="AE1268" s="76" t="s">
        <v>1165</v>
      </c>
      <c r="AF1268" s="104"/>
    </row>
    <row r="1269" spans="1:32" hidden="1" x14ac:dyDescent="0.25">
      <c r="A1269" s="96" t="s">
        <v>1547</v>
      </c>
      <c r="B1269" s="77" t="s">
        <v>596</v>
      </c>
      <c r="C1269" s="77" t="s">
        <v>73</v>
      </c>
      <c r="D1269" s="77" t="s">
        <v>141</v>
      </c>
      <c r="E1269" s="77" t="s">
        <v>76</v>
      </c>
      <c r="F1269" s="77"/>
      <c r="G1269" s="77" t="s">
        <v>598</v>
      </c>
      <c r="H1269" s="77" t="s">
        <v>110</v>
      </c>
      <c r="I1269" s="77">
        <v>19</v>
      </c>
      <c r="J1269" s="77">
        <v>4</v>
      </c>
      <c r="K1269" s="77">
        <v>40</v>
      </c>
      <c r="L1269" s="77">
        <v>50</v>
      </c>
      <c r="M1269" s="77"/>
      <c r="N1269" s="77"/>
      <c r="O1269" s="77" t="s">
        <v>150</v>
      </c>
      <c r="P1269" s="77" t="s">
        <v>1339</v>
      </c>
      <c r="Q1269" s="77">
        <v>0</v>
      </c>
      <c r="R1269" s="77">
        <v>1</v>
      </c>
      <c r="S1269" s="77" t="s">
        <v>1115</v>
      </c>
      <c r="T1269" s="77">
        <v>1</v>
      </c>
      <c r="U1269" s="77" t="s">
        <v>1160</v>
      </c>
      <c r="V1269" s="77"/>
      <c r="W1269" s="77" t="s">
        <v>1115</v>
      </c>
      <c r="X1269" s="77">
        <v>1.5</v>
      </c>
      <c r="Y1269" s="77" t="s">
        <v>1135</v>
      </c>
      <c r="Z1269" s="77" t="s">
        <v>1161</v>
      </c>
      <c r="AA1269" s="77" t="s">
        <v>1162</v>
      </c>
      <c r="AB1269" s="77" t="s">
        <v>1163</v>
      </c>
      <c r="AC1269" s="77" t="s">
        <v>1164</v>
      </c>
      <c r="AD1269" s="77">
        <v>4</v>
      </c>
      <c r="AE1269" s="77" t="s">
        <v>1137</v>
      </c>
      <c r="AF1269" s="105"/>
    </row>
    <row r="1270" spans="1:32" hidden="1" x14ac:dyDescent="0.25">
      <c r="A1270" s="96" t="s">
        <v>1547</v>
      </c>
      <c r="B1270" s="77" t="s">
        <v>596</v>
      </c>
      <c r="C1270" s="77" t="s">
        <v>73</v>
      </c>
      <c r="D1270" s="77" t="s">
        <v>141</v>
      </c>
      <c r="E1270" s="77" t="s">
        <v>112</v>
      </c>
      <c r="F1270" s="77"/>
      <c r="G1270" s="77" t="s">
        <v>599</v>
      </c>
      <c r="H1270" s="77" t="s">
        <v>110</v>
      </c>
      <c r="I1270" s="77">
        <v>19</v>
      </c>
      <c r="J1270" s="77">
        <v>4</v>
      </c>
      <c r="K1270" s="77">
        <v>40</v>
      </c>
      <c r="L1270" s="77">
        <v>50</v>
      </c>
      <c r="M1270" s="77"/>
      <c r="N1270" s="77"/>
      <c r="O1270" s="77" t="s">
        <v>150</v>
      </c>
      <c r="P1270" s="77" t="s">
        <v>1339</v>
      </c>
      <c r="Q1270" s="77">
        <v>0</v>
      </c>
      <c r="R1270" s="77">
        <v>1</v>
      </c>
      <c r="S1270" s="77" t="s">
        <v>1115</v>
      </c>
      <c r="T1270" s="77">
        <v>1</v>
      </c>
      <c r="U1270" s="77" t="s">
        <v>1160</v>
      </c>
      <c r="V1270" s="77"/>
      <c r="W1270" s="77" t="s">
        <v>1115</v>
      </c>
      <c r="X1270" s="77">
        <v>1.5</v>
      </c>
      <c r="Y1270" s="77" t="s">
        <v>1135</v>
      </c>
      <c r="Z1270" s="77" t="s">
        <v>1161</v>
      </c>
      <c r="AA1270" s="77" t="s">
        <v>1162</v>
      </c>
      <c r="AB1270" s="77" t="s">
        <v>1163</v>
      </c>
      <c r="AC1270" s="77" t="s">
        <v>1164</v>
      </c>
      <c r="AD1270" s="77">
        <v>4</v>
      </c>
      <c r="AE1270" s="77" t="s">
        <v>1137</v>
      </c>
      <c r="AF1270" s="105"/>
    </row>
    <row r="1271" spans="1:32" hidden="1" x14ac:dyDescent="0.25">
      <c r="A1271" s="96" t="s">
        <v>1547</v>
      </c>
      <c r="B1271" s="77" t="s">
        <v>596</v>
      </c>
      <c r="C1271" s="77" t="s">
        <v>73</v>
      </c>
      <c r="D1271" s="77" t="s">
        <v>141</v>
      </c>
      <c r="E1271" s="77" t="s">
        <v>106</v>
      </c>
      <c r="F1271" s="77"/>
      <c r="G1271" s="77" t="s">
        <v>600</v>
      </c>
      <c r="H1271" s="77" t="s">
        <v>110</v>
      </c>
      <c r="I1271" s="77">
        <v>19</v>
      </c>
      <c r="J1271" s="77">
        <v>4</v>
      </c>
      <c r="K1271" s="77">
        <v>40</v>
      </c>
      <c r="L1271" s="77">
        <v>50</v>
      </c>
      <c r="M1271" s="77"/>
      <c r="N1271" s="77"/>
      <c r="O1271" s="77" t="s">
        <v>150</v>
      </c>
      <c r="P1271" s="77" t="s">
        <v>1339</v>
      </c>
      <c r="Q1271" s="77">
        <v>0</v>
      </c>
      <c r="R1271" s="77">
        <v>1</v>
      </c>
      <c r="S1271" s="77" t="s">
        <v>1115</v>
      </c>
      <c r="T1271" s="77">
        <v>1</v>
      </c>
      <c r="U1271" s="77" t="s">
        <v>1160</v>
      </c>
      <c r="V1271" s="77"/>
      <c r="W1271" s="77" t="s">
        <v>1115</v>
      </c>
      <c r="X1271" s="77">
        <v>1.5</v>
      </c>
      <c r="Y1271" s="77" t="s">
        <v>1135</v>
      </c>
      <c r="Z1271" s="77" t="s">
        <v>1161</v>
      </c>
      <c r="AA1271" s="77" t="s">
        <v>1162</v>
      </c>
      <c r="AB1271" s="77" t="s">
        <v>1163</v>
      </c>
      <c r="AC1271" s="77" t="s">
        <v>1164</v>
      </c>
      <c r="AD1271" s="77">
        <v>4</v>
      </c>
      <c r="AE1271" s="77" t="s">
        <v>1137</v>
      </c>
      <c r="AF1271" s="105"/>
    </row>
    <row r="1272" spans="1:32" ht="15.75" hidden="1" thickBot="1" x14ac:dyDescent="0.3">
      <c r="A1272" s="97" t="s">
        <v>1547</v>
      </c>
      <c r="B1272" s="78" t="s">
        <v>596</v>
      </c>
      <c r="C1272" s="78" t="s">
        <v>73</v>
      </c>
      <c r="D1272" s="78" t="s">
        <v>141</v>
      </c>
      <c r="E1272" s="78" t="s">
        <v>113</v>
      </c>
      <c r="F1272" s="78"/>
      <c r="G1272" s="78" t="s">
        <v>601</v>
      </c>
      <c r="H1272" s="78" t="s">
        <v>110</v>
      </c>
      <c r="I1272" s="78">
        <v>19</v>
      </c>
      <c r="J1272" s="77">
        <v>4</v>
      </c>
      <c r="K1272" s="78">
        <v>40</v>
      </c>
      <c r="L1272" s="78">
        <v>50</v>
      </c>
      <c r="M1272" s="78"/>
      <c r="N1272" s="78"/>
      <c r="O1272" s="78" t="s">
        <v>150</v>
      </c>
      <c r="P1272" s="78" t="s">
        <v>1339</v>
      </c>
      <c r="Q1272" s="78">
        <v>0</v>
      </c>
      <c r="R1272" s="78">
        <v>1</v>
      </c>
      <c r="S1272" s="78" t="s">
        <v>1115</v>
      </c>
      <c r="T1272" s="78">
        <v>1</v>
      </c>
      <c r="U1272" s="78" t="s">
        <v>1160</v>
      </c>
      <c r="V1272" s="78"/>
      <c r="W1272" s="78" t="s">
        <v>1115</v>
      </c>
      <c r="X1272" s="78">
        <v>1.5</v>
      </c>
      <c r="Y1272" s="78" t="s">
        <v>1135</v>
      </c>
      <c r="Z1272" s="78" t="s">
        <v>1161</v>
      </c>
      <c r="AA1272" s="78" t="s">
        <v>1162</v>
      </c>
      <c r="AB1272" s="78" t="s">
        <v>1163</v>
      </c>
      <c r="AC1272" s="78" t="s">
        <v>1164</v>
      </c>
      <c r="AD1272" s="78">
        <v>4</v>
      </c>
      <c r="AE1272" s="78" t="s">
        <v>1137</v>
      </c>
      <c r="AF1272" s="106"/>
    </row>
    <row r="1273" spans="1:32" hidden="1" x14ac:dyDescent="0.25">
      <c r="A1273" s="98" t="s">
        <v>1548</v>
      </c>
      <c r="B1273" s="79" t="s">
        <v>602</v>
      </c>
      <c r="C1273" s="79" t="s">
        <v>73</v>
      </c>
      <c r="D1273" s="79" t="s">
        <v>141</v>
      </c>
      <c r="E1273" s="79" t="s">
        <v>73</v>
      </c>
      <c r="F1273" s="79"/>
      <c r="G1273" s="79" t="s">
        <v>1549</v>
      </c>
      <c r="H1273" s="79" t="s">
        <v>110</v>
      </c>
      <c r="I1273" s="79">
        <v>37</v>
      </c>
      <c r="J1273" s="77">
        <v>4</v>
      </c>
      <c r="K1273" s="79">
        <v>50</v>
      </c>
      <c r="L1273" s="79">
        <v>20</v>
      </c>
      <c r="M1273" s="79"/>
      <c r="N1273" s="79"/>
      <c r="O1273" s="79" t="s">
        <v>129</v>
      </c>
      <c r="P1273" s="79"/>
      <c r="Q1273" s="79">
        <v>0</v>
      </c>
      <c r="R1273" s="79">
        <v>0</v>
      </c>
      <c r="S1273" s="79"/>
      <c r="T1273" s="79"/>
      <c r="U1273" s="79"/>
      <c r="V1273" s="79" t="s">
        <v>76</v>
      </c>
      <c r="W1273" s="79" t="s">
        <v>1123</v>
      </c>
      <c r="X1273" s="79">
        <v>2</v>
      </c>
      <c r="Y1273" s="79" t="s">
        <v>1116</v>
      </c>
      <c r="Z1273" s="79"/>
      <c r="AA1273" s="79"/>
      <c r="AB1273" s="79"/>
      <c r="AC1273" s="79"/>
      <c r="AD1273" s="79"/>
      <c r="AE1273" s="79"/>
      <c r="AF1273" s="107"/>
    </row>
    <row r="1274" spans="1:32" hidden="1" x14ac:dyDescent="0.25">
      <c r="A1274" s="99" t="s">
        <v>1548</v>
      </c>
      <c r="B1274" s="80" t="s">
        <v>602</v>
      </c>
      <c r="C1274" s="80" t="s">
        <v>73</v>
      </c>
      <c r="D1274" s="80" t="s">
        <v>141</v>
      </c>
      <c r="E1274" s="80" t="s">
        <v>83</v>
      </c>
      <c r="F1274" s="80"/>
      <c r="G1274" s="80" t="s">
        <v>1122</v>
      </c>
      <c r="H1274" s="80" t="s">
        <v>110</v>
      </c>
      <c r="I1274" s="80">
        <v>37</v>
      </c>
      <c r="J1274" s="77">
        <v>4</v>
      </c>
      <c r="K1274" s="80">
        <v>50</v>
      </c>
      <c r="L1274" s="80">
        <v>20</v>
      </c>
      <c r="M1274" s="80"/>
      <c r="N1274" s="80"/>
      <c r="O1274" s="80" t="s">
        <v>129</v>
      </c>
      <c r="P1274" s="80"/>
      <c r="Q1274" s="80">
        <v>0</v>
      </c>
      <c r="R1274" s="80">
        <v>0</v>
      </c>
      <c r="S1274" s="80"/>
      <c r="T1274" s="80"/>
      <c r="U1274" s="80"/>
      <c r="V1274" s="80" t="s">
        <v>76</v>
      </c>
      <c r="W1274" s="80" t="s">
        <v>1123</v>
      </c>
      <c r="X1274" s="80">
        <v>2</v>
      </c>
      <c r="Y1274" s="80" t="s">
        <v>1116</v>
      </c>
      <c r="Z1274" s="80"/>
      <c r="AA1274" s="80"/>
      <c r="AB1274" s="80"/>
      <c r="AC1274" s="80"/>
      <c r="AD1274" s="80"/>
      <c r="AE1274" s="80"/>
      <c r="AF1274" s="108"/>
    </row>
    <row r="1275" spans="1:32" hidden="1" x14ac:dyDescent="0.25">
      <c r="A1275" s="99" t="s">
        <v>1548</v>
      </c>
      <c r="B1275" s="80" t="s">
        <v>602</v>
      </c>
      <c r="C1275" s="80" t="s">
        <v>73</v>
      </c>
      <c r="D1275" s="80" t="s">
        <v>141</v>
      </c>
      <c r="E1275" s="80" t="s">
        <v>75</v>
      </c>
      <c r="F1275" s="80"/>
      <c r="G1275" s="80" t="s">
        <v>1122</v>
      </c>
      <c r="H1275" s="80" t="s">
        <v>110</v>
      </c>
      <c r="I1275" s="80">
        <v>37</v>
      </c>
      <c r="J1275" s="77">
        <v>4</v>
      </c>
      <c r="K1275" s="80">
        <v>50</v>
      </c>
      <c r="L1275" s="80">
        <v>20</v>
      </c>
      <c r="M1275" s="80"/>
      <c r="N1275" s="80"/>
      <c r="O1275" s="80" t="s">
        <v>129</v>
      </c>
      <c r="P1275" s="80"/>
      <c r="Q1275" s="80">
        <v>0</v>
      </c>
      <c r="R1275" s="80">
        <v>0</v>
      </c>
      <c r="S1275" s="80"/>
      <c r="T1275" s="80"/>
      <c r="U1275" s="80"/>
      <c r="V1275" s="80" t="s">
        <v>76</v>
      </c>
      <c r="W1275" s="80" t="s">
        <v>1123</v>
      </c>
      <c r="X1275" s="80">
        <v>2</v>
      </c>
      <c r="Y1275" s="80" t="s">
        <v>1116</v>
      </c>
      <c r="Z1275" s="80"/>
      <c r="AA1275" s="80"/>
      <c r="AB1275" s="80"/>
      <c r="AC1275" s="80"/>
      <c r="AD1275" s="80"/>
      <c r="AE1275" s="80"/>
      <c r="AF1275" s="108"/>
    </row>
    <row r="1276" spans="1:32" ht="30" hidden="1" x14ac:dyDescent="0.25">
      <c r="A1276" s="99" t="s">
        <v>1548</v>
      </c>
      <c r="B1276" s="80" t="s">
        <v>602</v>
      </c>
      <c r="C1276" s="80" t="s">
        <v>73</v>
      </c>
      <c r="D1276" s="80" t="s">
        <v>130</v>
      </c>
      <c r="E1276" s="80" t="s">
        <v>73</v>
      </c>
      <c r="F1276" s="80"/>
      <c r="G1276" s="80" t="s">
        <v>393</v>
      </c>
      <c r="H1276" s="80" t="s">
        <v>110</v>
      </c>
      <c r="I1276" s="80">
        <v>37</v>
      </c>
      <c r="J1276" s="77">
        <v>4</v>
      </c>
      <c r="K1276" s="80">
        <v>50</v>
      </c>
      <c r="L1276" s="80">
        <v>20</v>
      </c>
      <c r="M1276" s="80"/>
      <c r="N1276" s="80"/>
      <c r="O1276" s="80" t="s">
        <v>129</v>
      </c>
      <c r="P1276" s="80" t="s">
        <v>1171</v>
      </c>
      <c r="Q1276" s="80">
        <v>0</v>
      </c>
      <c r="R1276" s="80">
        <v>2</v>
      </c>
      <c r="S1276" s="80" t="s">
        <v>1123</v>
      </c>
      <c r="T1276" s="80">
        <v>2</v>
      </c>
      <c r="U1276" s="80"/>
      <c r="V1276" s="80" t="s">
        <v>76</v>
      </c>
      <c r="W1276" s="80" t="s">
        <v>1123</v>
      </c>
      <c r="X1276" s="80">
        <v>4</v>
      </c>
      <c r="Y1276" s="80" t="s">
        <v>1116</v>
      </c>
      <c r="Z1276" s="80" t="s">
        <v>1136</v>
      </c>
      <c r="AA1276" s="80" t="s">
        <v>1126</v>
      </c>
      <c r="AB1276" s="80" t="s">
        <v>1127</v>
      </c>
      <c r="AC1276" s="80" t="s">
        <v>1128</v>
      </c>
      <c r="AD1276" s="80">
        <v>4</v>
      </c>
      <c r="AE1276" s="80" t="s">
        <v>1172</v>
      </c>
      <c r="AF1276" s="108"/>
    </row>
    <row r="1277" spans="1:32" ht="30" hidden="1" x14ac:dyDescent="0.25">
      <c r="A1277" s="99" t="s">
        <v>1548</v>
      </c>
      <c r="B1277" s="80" t="s">
        <v>602</v>
      </c>
      <c r="C1277" s="80" t="s">
        <v>73</v>
      </c>
      <c r="D1277" s="80" t="s">
        <v>130</v>
      </c>
      <c r="E1277" s="80" t="s">
        <v>83</v>
      </c>
      <c r="F1277" s="80"/>
      <c r="G1277" s="80" t="s">
        <v>393</v>
      </c>
      <c r="H1277" s="80" t="s">
        <v>110</v>
      </c>
      <c r="I1277" s="80">
        <v>37</v>
      </c>
      <c r="J1277" s="77">
        <v>4</v>
      </c>
      <c r="K1277" s="80">
        <v>50</v>
      </c>
      <c r="L1277" s="80">
        <v>20</v>
      </c>
      <c r="M1277" s="80"/>
      <c r="N1277" s="80"/>
      <c r="O1277" s="80" t="s">
        <v>129</v>
      </c>
      <c r="P1277" s="80" t="s">
        <v>1171</v>
      </c>
      <c r="Q1277" s="80">
        <v>0</v>
      </c>
      <c r="R1277" s="80">
        <v>2</v>
      </c>
      <c r="S1277" s="80" t="s">
        <v>1123</v>
      </c>
      <c r="T1277" s="80">
        <v>2</v>
      </c>
      <c r="U1277" s="80"/>
      <c r="V1277" s="80" t="s">
        <v>76</v>
      </c>
      <c r="W1277" s="80" t="s">
        <v>1123</v>
      </c>
      <c r="X1277" s="80">
        <v>4</v>
      </c>
      <c r="Y1277" s="80" t="s">
        <v>1116</v>
      </c>
      <c r="Z1277" s="80" t="s">
        <v>1136</v>
      </c>
      <c r="AA1277" s="80" t="s">
        <v>1126</v>
      </c>
      <c r="AB1277" s="80" t="s">
        <v>1127</v>
      </c>
      <c r="AC1277" s="80" t="s">
        <v>1128</v>
      </c>
      <c r="AD1277" s="80">
        <v>4</v>
      </c>
      <c r="AE1277" s="80" t="s">
        <v>1172</v>
      </c>
      <c r="AF1277" s="108"/>
    </row>
    <row r="1278" spans="1:32" ht="30.75" hidden="1" thickBot="1" x14ac:dyDescent="0.3">
      <c r="A1278" s="100" t="s">
        <v>1548</v>
      </c>
      <c r="B1278" s="81" t="s">
        <v>602</v>
      </c>
      <c r="C1278" s="81" t="s">
        <v>73</v>
      </c>
      <c r="D1278" s="81" t="s">
        <v>130</v>
      </c>
      <c r="E1278" s="81" t="s">
        <v>75</v>
      </c>
      <c r="F1278" s="81"/>
      <c r="G1278" s="81" t="s">
        <v>603</v>
      </c>
      <c r="H1278" s="81" t="s">
        <v>110</v>
      </c>
      <c r="I1278" s="81">
        <v>37</v>
      </c>
      <c r="J1278" s="77">
        <v>4</v>
      </c>
      <c r="K1278" s="81">
        <v>50</v>
      </c>
      <c r="L1278" s="81">
        <v>20</v>
      </c>
      <c r="M1278" s="81"/>
      <c r="N1278" s="81"/>
      <c r="O1278" s="81" t="s">
        <v>129</v>
      </c>
      <c r="P1278" s="81" t="s">
        <v>1171</v>
      </c>
      <c r="Q1278" s="81">
        <v>0</v>
      </c>
      <c r="R1278" s="81">
        <v>2</v>
      </c>
      <c r="S1278" s="81" t="s">
        <v>1123</v>
      </c>
      <c r="T1278" s="81">
        <v>2</v>
      </c>
      <c r="U1278" s="81"/>
      <c r="V1278" s="81" t="s">
        <v>76</v>
      </c>
      <c r="W1278" s="81" t="s">
        <v>1123</v>
      </c>
      <c r="X1278" s="81">
        <v>4</v>
      </c>
      <c r="Y1278" s="81" t="s">
        <v>1116</v>
      </c>
      <c r="Z1278" s="81" t="s">
        <v>1136</v>
      </c>
      <c r="AA1278" s="81" t="s">
        <v>1126</v>
      </c>
      <c r="AB1278" s="81" t="s">
        <v>1127</v>
      </c>
      <c r="AC1278" s="81" t="s">
        <v>1128</v>
      </c>
      <c r="AD1278" s="81">
        <v>4</v>
      </c>
      <c r="AE1278" s="81" t="s">
        <v>1172</v>
      </c>
      <c r="AF1278" s="109"/>
    </row>
    <row r="1279" spans="1:32" hidden="1" x14ac:dyDescent="0.25">
      <c r="A1279" s="95" t="s">
        <v>1550</v>
      </c>
      <c r="B1279" s="76" t="s">
        <v>1551</v>
      </c>
      <c r="C1279" s="76" t="s">
        <v>75</v>
      </c>
      <c r="D1279" s="76" t="s">
        <v>252</v>
      </c>
      <c r="E1279" s="76" t="s">
        <v>73</v>
      </c>
      <c r="F1279" s="76"/>
      <c r="G1279" s="76" t="s">
        <v>639</v>
      </c>
      <c r="H1279" s="76"/>
      <c r="I1279" s="76">
        <v>27</v>
      </c>
      <c r="J1279" s="77">
        <v>4</v>
      </c>
      <c r="K1279" s="76">
        <v>50</v>
      </c>
      <c r="L1279" s="76">
        <v>20</v>
      </c>
      <c r="M1279" s="76"/>
      <c r="N1279" s="76"/>
      <c r="O1279" s="76" t="s">
        <v>129</v>
      </c>
      <c r="P1279" s="76"/>
      <c r="Q1279" s="76">
        <v>0</v>
      </c>
      <c r="R1279" s="76">
        <v>0</v>
      </c>
      <c r="S1279" s="76"/>
      <c r="T1279" s="76"/>
      <c r="U1279" s="76" t="s">
        <v>1146</v>
      </c>
      <c r="V1279" s="76"/>
      <c r="W1279" s="76" t="s">
        <v>1123</v>
      </c>
      <c r="X1279" s="76">
        <v>2</v>
      </c>
      <c r="Y1279" s="76" t="s">
        <v>1116</v>
      </c>
      <c r="Z1279" s="76"/>
      <c r="AA1279" s="76"/>
      <c r="AB1279" s="76"/>
      <c r="AC1279" s="76"/>
      <c r="AD1279" s="76"/>
      <c r="AE1279" s="76"/>
      <c r="AF1279" s="104"/>
    </row>
    <row r="1280" spans="1:32" ht="15.75" hidden="1" thickBot="1" x14ac:dyDescent="0.3">
      <c r="A1280" s="97" t="s">
        <v>1550</v>
      </c>
      <c r="B1280" s="78" t="s">
        <v>1551</v>
      </c>
      <c r="C1280" s="78" t="s">
        <v>75</v>
      </c>
      <c r="D1280" s="78" t="s">
        <v>252</v>
      </c>
      <c r="E1280" s="78" t="s">
        <v>83</v>
      </c>
      <c r="F1280" s="78"/>
      <c r="G1280" s="78" t="s">
        <v>1552</v>
      </c>
      <c r="H1280" s="78"/>
      <c r="I1280" s="78">
        <v>27</v>
      </c>
      <c r="J1280" s="77" t="e">
        <v>#N/A</v>
      </c>
      <c r="K1280" s="78">
        <v>15</v>
      </c>
      <c r="L1280" s="78">
        <v>20</v>
      </c>
      <c r="M1280" s="78"/>
      <c r="N1280" s="78"/>
      <c r="O1280" s="78"/>
      <c r="P1280" s="78"/>
      <c r="Q1280" s="78">
        <v>0</v>
      </c>
      <c r="R1280" s="78">
        <v>0</v>
      </c>
      <c r="S1280" s="78"/>
      <c r="T1280" s="78"/>
      <c r="U1280" s="78"/>
      <c r="V1280" s="78"/>
      <c r="W1280" s="78"/>
      <c r="X1280" s="78">
        <v>0.5</v>
      </c>
      <c r="Y1280" s="78" t="s">
        <v>1116</v>
      </c>
      <c r="Z1280" s="78"/>
      <c r="AA1280" s="78"/>
      <c r="AB1280" s="78"/>
      <c r="AC1280" s="78"/>
      <c r="AD1280" s="78"/>
      <c r="AE1280" s="78"/>
      <c r="AF1280" s="106"/>
    </row>
    <row r="1281" spans="1:32" hidden="1" x14ac:dyDescent="0.25">
      <c r="A1281" s="98" t="s">
        <v>1553</v>
      </c>
      <c r="B1281" s="79" t="s">
        <v>1554</v>
      </c>
      <c r="C1281" s="79" t="s">
        <v>73</v>
      </c>
      <c r="D1281" s="79" t="s">
        <v>252</v>
      </c>
      <c r="E1281" s="79" t="s">
        <v>73</v>
      </c>
      <c r="F1281" s="79"/>
      <c r="G1281" s="79" t="s">
        <v>1555</v>
      </c>
      <c r="H1281" s="79"/>
      <c r="I1281" s="79">
        <v>27</v>
      </c>
      <c r="J1281" s="77" t="e">
        <v>#N/A</v>
      </c>
      <c r="K1281" s="79"/>
      <c r="L1281" s="79"/>
      <c r="M1281" s="79"/>
      <c r="N1281" s="79"/>
      <c r="O1281" s="79"/>
      <c r="P1281" s="79"/>
      <c r="Q1281" s="79">
        <v>0</v>
      </c>
      <c r="R1281" s="79">
        <v>0</v>
      </c>
      <c r="S1281" s="79"/>
      <c r="T1281" s="79"/>
      <c r="U1281" s="79"/>
      <c r="V1281" s="79"/>
      <c r="W1281" s="79"/>
      <c r="X1281" s="79">
        <v>0</v>
      </c>
      <c r="Y1281" s="79" t="s">
        <v>1116</v>
      </c>
      <c r="Z1281" s="79"/>
      <c r="AA1281" s="79"/>
      <c r="AB1281" s="79"/>
      <c r="AC1281" s="79"/>
      <c r="AD1281" s="79"/>
      <c r="AE1281" s="79"/>
      <c r="AF1281" s="107"/>
    </row>
    <row r="1282" spans="1:32" hidden="1" x14ac:dyDescent="0.25">
      <c r="A1282" s="99" t="s">
        <v>1553</v>
      </c>
      <c r="B1282" s="80" t="s">
        <v>1554</v>
      </c>
      <c r="C1282" s="80" t="s">
        <v>73</v>
      </c>
      <c r="D1282" s="80" t="s">
        <v>252</v>
      </c>
      <c r="E1282" s="80" t="s">
        <v>83</v>
      </c>
      <c r="F1282" s="80"/>
      <c r="G1282" s="80" t="s">
        <v>639</v>
      </c>
      <c r="H1282" s="80"/>
      <c r="I1282" s="80">
        <v>27</v>
      </c>
      <c r="J1282" s="77">
        <v>4</v>
      </c>
      <c r="K1282" s="80">
        <v>15</v>
      </c>
      <c r="L1282" s="80">
        <v>20</v>
      </c>
      <c r="M1282" s="80"/>
      <c r="N1282" s="80"/>
      <c r="O1282" s="80" t="s">
        <v>129</v>
      </c>
      <c r="P1282" s="80"/>
      <c r="Q1282" s="80">
        <v>0</v>
      </c>
      <c r="R1282" s="80">
        <v>0</v>
      </c>
      <c r="S1282" s="80"/>
      <c r="T1282" s="80"/>
      <c r="U1282" s="80" t="s">
        <v>1146</v>
      </c>
      <c r="V1282" s="80" t="s">
        <v>76</v>
      </c>
      <c r="W1282" s="80" t="s">
        <v>1123</v>
      </c>
      <c r="X1282" s="80">
        <v>0.5</v>
      </c>
      <c r="Y1282" s="80" t="s">
        <v>1116</v>
      </c>
      <c r="Z1282" s="80"/>
      <c r="AA1282" s="80"/>
      <c r="AB1282" s="80"/>
      <c r="AC1282" s="80"/>
      <c r="AD1282" s="80"/>
      <c r="AE1282" s="80"/>
      <c r="AF1282" s="108"/>
    </row>
    <row r="1283" spans="1:32" hidden="1" x14ac:dyDescent="0.25">
      <c r="A1283" s="99" t="s">
        <v>1553</v>
      </c>
      <c r="B1283" s="80" t="s">
        <v>1554</v>
      </c>
      <c r="C1283" s="80" t="s">
        <v>73</v>
      </c>
      <c r="D1283" s="80" t="s">
        <v>252</v>
      </c>
      <c r="E1283" s="80" t="s">
        <v>75</v>
      </c>
      <c r="F1283" s="80"/>
      <c r="G1283" s="80" t="s">
        <v>639</v>
      </c>
      <c r="H1283" s="80"/>
      <c r="I1283" s="80">
        <v>27</v>
      </c>
      <c r="J1283" s="77">
        <v>4</v>
      </c>
      <c r="K1283" s="80">
        <v>15</v>
      </c>
      <c r="L1283" s="80">
        <v>20</v>
      </c>
      <c r="M1283" s="80"/>
      <c r="N1283" s="80"/>
      <c r="O1283" s="80" t="s">
        <v>129</v>
      </c>
      <c r="P1283" s="80"/>
      <c r="Q1283" s="80">
        <v>0</v>
      </c>
      <c r="R1283" s="80">
        <v>0</v>
      </c>
      <c r="S1283" s="80"/>
      <c r="T1283" s="80"/>
      <c r="U1283" s="80" t="s">
        <v>1146</v>
      </c>
      <c r="V1283" s="80" t="s">
        <v>76</v>
      </c>
      <c r="W1283" s="80" t="s">
        <v>1123</v>
      </c>
      <c r="X1283" s="80">
        <v>0.5</v>
      </c>
      <c r="Y1283" s="80" t="s">
        <v>1116</v>
      </c>
      <c r="Z1283" s="80"/>
      <c r="AA1283" s="80"/>
      <c r="AB1283" s="80"/>
      <c r="AC1283" s="80"/>
      <c r="AD1283" s="80"/>
      <c r="AE1283" s="80"/>
      <c r="AF1283" s="108"/>
    </row>
    <row r="1284" spans="1:32" hidden="1" x14ac:dyDescent="0.25">
      <c r="A1284" s="99" t="s">
        <v>1553</v>
      </c>
      <c r="B1284" s="80" t="s">
        <v>1554</v>
      </c>
      <c r="C1284" s="80" t="s">
        <v>73</v>
      </c>
      <c r="D1284" s="80" t="s">
        <v>252</v>
      </c>
      <c r="E1284" s="80" t="s">
        <v>70</v>
      </c>
      <c r="F1284" s="80"/>
      <c r="G1284" s="80" t="s">
        <v>1556</v>
      </c>
      <c r="H1284" s="80"/>
      <c r="I1284" s="80">
        <v>27</v>
      </c>
      <c r="J1284" s="77">
        <v>4</v>
      </c>
      <c r="K1284" s="80">
        <v>15</v>
      </c>
      <c r="L1284" s="80">
        <v>20</v>
      </c>
      <c r="M1284" s="80"/>
      <c r="N1284" s="80"/>
      <c r="O1284" s="80" t="s">
        <v>129</v>
      </c>
      <c r="P1284" s="80"/>
      <c r="Q1284" s="80">
        <v>0</v>
      </c>
      <c r="R1284" s="80">
        <v>0</v>
      </c>
      <c r="S1284" s="80"/>
      <c r="T1284" s="80"/>
      <c r="U1284" s="80" t="s">
        <v>1146</v>
      </c>
      <c r="V1284" s="80" t="s">
        <v>76</v>
      </c>
      <c r="W1284" s="80" t="s">
        <v>1123</v>
      </c>
      <c r="X1284" s="80">
        <v>0.5</v>
      </c>
      <c r="Y1284" s="80" t="s">
        <v>1116</v>
      </c>
      <c r="Z1284" s="80"/>
      <c r="AA1284" s="80"/>
      <c r="AB1284" s="80"/>
      <c r="AC1284" s="80"/>
      <c r="AD1284" s="80"/>
      <c r="AE1284" s="80"/>
      <c r="AF1284" s="108"/>
    </row>
    <row r="1285" spans="1:32" ht="30.75" hidden="1" thickBot="1" x14ac:dyDescent="0.3">
      <c r="A1285" s="100" t="s">
        <v>1553</v>
      </c>
      <c r="B1285" s="81" t="s">
        <v>1554</v>
      </c>
      <c r="C1285" s="81" t="s">
        <v>73</v>
      </c>
      <c r="D1285" s="81" t="s">
        <v>130</v>
      </c>
      <c r="E1285" s="81" t="s">
        <v>73</v>
      </c>
      <c r="F1285" s="81"/>
      <c r="G1285" s="81" t="s">
        <v>605</v>
      </c>
      <c r="H1285" s="81"/>
      <c r="I1285" s="81">
        <v>27</v>
      </c>
      <c r="J1285" s="77" t="e">
        <v>#N/A</v>
      </c>
      <c r="K1285" s="81"/>
      <c r="L1285" s="81"/>
      <c r="M1285" s="81"/>
      <c r="N1285" s="81"/>
      <c r="O1285" s="81"/>
      <c r="P1285" s="81"/>
      <c r="Q1285" s="81">
        <v>0</v>
      </c>
      <c r="R1285" s="81">
        <v>0</v>
      </c>
      <c r="S1285" s="81"/>
      <c r="T1285" s="81"/>
      <c r="U1285" s="81"/>
      <c r="V1285" s="81"/>
      <c r="W1285" s="81"/>
      <c r="X1285" s="81">
        <v>0</v>
      </c>
      <c r="Y1285" s="81" t="s">
        <v>1116</v>
      </c>
      <c r="Z1285" s="81"/>
      <c r="AA1285" s="81"/>
      <c r="AB1285" s="81"/>
      <c r="AC1285" s="81"/>
      <c r="AD1285" s="81"/>
      <c r="AE1285" s="81"/>
      <c r="AF1285" s="109"/>
    </row>
    <row r="1286" spans="1:32" hidden="1" x14ac:dyDescent="0.25">
      <c r="A1286" s="95" t="s">
        <v>1557</v>
      </c>
      <c r="B1286" s="76" t="s">
        <v>604</v>
      </c>
      <c r="C1286" s="76" t="s">
        <v>73</v>
      </c>
      <c r="D1286" s="76" t="s">
        <v>252</v>
      </c>
      <c r="E1286" s="76" t="s">
        <v>73</v>
      </c>
      <c r="F1286" s="76"/>
      <c r="G1286" s="76" t="s">
        <v>1555</v>
      </c>
      <c r="H1286" s="76"/>
      <c r="I1286" s="76">
        <v>27</v>
      </c>
      <c r="J1286" s="77" t="e">
        <v>#N/A</v>
      </c>
      <c r="K1286" s="76"/>
      <c r="L1286" s="76"/>
      <c r="M1286" s="76"/>
      <c r="N1286" s="76"/>
      <c r="O1286" s="76"/>
      <c r="P1286" s="76"/>
      <c r="Q1286" s="76">
        <v>0</v>
      </c>
      <c r="R1286" s="76">
        <v>0</v>
      </c>
      <c r="S1286" s="76"/>
      <c r="T1286" s="76"/>
      <c r="U1286" s="76" t="s">
        <v>70</v>
      </c>
      <c r="V1286" s="76" t="s">
        <v>76</v>
      </c>
      <c r="W1286" s="76"/>
      <c r="X1286" s="76">
        <v>0</v>
      </c>
      <c r="Y1286" s="76" t="s">
        <v>1116</v>
      </c>
      <c r="Z1286" s="76"/>
      <c r="AA1286" s="76"/>
      <c r="AB1286" s="76"/>
      <c r="AC1286" s="76"/>
      <c r="AD1286" s="76"/>
      <c r="AE1286" s="76"/>
      <c r="AF1286" s="104"/>
    </row>
    <row r="1287" spans="1:32" hidden="1" x14ac:dyDescent="0.25">
      <c r="A1287" s="96" t="s">
        <v>1557</v>
      </c>
      <c r="B1287" s="77" t="s">
        <v>604</v>
      </c>
      <c r="C1287" s="77" t="s">
        <v>73</v>
      </c>
      <c r="D1287" s="77" t="s">
        <v>252</v>
      </c>
      <c r="E1287" s="77" t="s">
        <v>83</v>
      </c>
      <c r="F1287" s="77"/>
      <c r="G1287" s="77" t="s">
        <v>1556</v>
      </c>
      <c r="H1287" s="77"/>
      <c r="I1287" s="77">
        <v>27</v>
      </c>
      <c r="J1287" s="77">
        <v>4</v>
      </c>
      <c r="K1287" s="77">
        <v>15</v>
      </c>
      <c r="L1287" s="77">
        <v>20</v>
      </c>
      <c r="M1287" s="77"/>
      <c r="N1287" s="77"/>
      <c r="O1287" s="77" t="s">
        <v>129</v>
      </c>
      <c r="P1287" s="77"/>
      <c r="Q1287" s="77">
        <v>0</v>
      </c>
      <c r="R1287" s="77">
        <v>0</v>
      </c>
      <c r="S1287" s="77"/>
      <c r="T1287" s="77"/>
      <c r="U1287" s="77" t="s">
        <v>1146</v>
      </c>
      <c r="V1287" s="77" t="s">
        <v>76</v>
      </c>
      <c r="W1287" s="77" t="s">
        <v>1123</v>
      </c>
      <c r="X1287" s="77">
        <v>0.5</v>
      </c>
      <c r="Y1287" s="77" t="s">
        <v>1116</v>
      </c>
      <c r="Z1287" s="77"/>
      <c r="AA1287" s="77"/>
      <c r="AB1287" s="77"/>
      <c r="AC1287" s="77"/>
      <c r="AD1287" s="77"/>
      <c r="AE1287" s="77"/>
      <c r="AF1287" s="105"/>
    </row>
    <row r="1288" spans="1:32" hidden="1" x14ac:dyDescent="0.25">
      <c r="A1288" s="96" t="s">
        <v>1557</v>
      </c>
      <c r="B1288" s="77" t="s">
        <v>604</v>
      </c>
      <c r="C1288" s="77" t="s">
        <v>73</v>
      </c>
      <c r="D1288" s="77" t="s">
        <v>252</v>
      </c>
      <c r="E1288" s="77" t="s">
        <v>75</v>
      </c>
      <c r="F1288" s="77"/>
      <c r="G1288" s="77" t="s">
        <v>830</v>
      </c>
      <c r="H1288" s="77"/>
      <c r="I1288" s="77">
        <v>27</v>
      </c>
      <c r="J1288" s="77">
        <v>4</v>
      </c>
      <c r="K1288" s="77">
        <v>15</v>
      </c>
      <c r="L1288" s="77">
        <v>20</v>
      </c>
      <c r="M1288" s="77"/>
      <c r="N1288" s="77"/>
      <c r="O1288" s="77" t="s">
        <v>129</v>
      </c>
      <c r="P1288" s="77"/>
      <c r="Q1288" s="77">
        <v>0</v>
      </c>
      <c r="R1288" s="77">
        <v>0</v>
      </c>
      <c r="S1288" s="77"/>
      <c r="T1288" s="77"/>
      <c r="U1288" s="77" t="s">
        <v>1146</v>
      </c>
      <c r="V1288" s="77" t="s">
        <v>76</v>
      </c>
      <c r="W1288" s="77" t="s">
        <v>1123</v>
      </c>
      <c r="X1288" s="77">
        <v>0.5</v>
      </c>
      <c r="Y1288" s="77" t="s">
        <v>1116</v>
      </c>
      <c r="Z1288" s="77"/>
      <c r="AA1288" s="77"/>
      <c r="AB1288" s="77"/>
      <c r="AC1288" s="77"/>
      <c r="AD1288" s="77"/>
      <c r="AE1288" s="77"/>
      <c r="AF1288" s="105"/>
    </row>
    <row r="1289" spans="1:32" ht="30.75" hidden="1" thickBot="1" x14ac:dyDescent="0.3">
      <c r="A1289" s="97" t="s">
        <v>1557</v>
      </c>
      <c r="B1289" s="78" t="s">
        <v>604</v>
      </c>
      <c r="C1289" s="78" t="s">
        <v>73</v>
      </c>
      <c r="D1289" s="78" t="s">
        <v>130</v>
      </c>
      <c r="E1289" s="78" t="s">
        <v>73</v>
      </c>
      <c r="F1289" s="78"/>
      <c r="G1289" s="78" t="s">
        <v>605</v>
      </c>
      <c r="H1289" s="78"/>
      <c r="I1289" s="78">
        <v>27</v>
      </c>
      <c r="J1289" s="77" t="e">
        <v>#N/A</v>
      </c>
      <c r="K1289" s="78"/>
      <c r="L1289" s="78"/>
      <c r="M1289" s="78"/>
      <c r="N1289" s="78"/>
      <c r="O1289" s="78"/>
      <c r="P1289" s="78"/>
      <c r="Q1289" s="78">
        <v>0</v>
      </c>
      <c r="R1289" s="78">
        <v>2</v>
      </c>
      <c r="S1289" s="78" t="s">
        <v>1123</v>
      </c>
      <c r="T1289" s="78">
        <v>2</v>
      </c>
      <c r="U1289" s="78" t="s">
        <v>110</v>
      </c>
      <c r="V1289" s="78" t="s">
        <v>76</v>
      </c>
      <c r="W1289" s="78"/>
      <c r="X1289" s="78">
        <v>0</v>
      </c>
      <c r="Y1289" s="78" t="s">
        <v>1116</v>
      </c>
      <c r="Z1289" s="78"/>
      <c r="AA1289" s="78"/>
      <c r="AB1289" s="78"/>
      <c r="AC1289" s="78"/>
      <c r="AD1289" s="78"/>
      <c r="AE1289" s="78"/>
      <c r="AF1289" s="106"/>
    </row>
    <row r="1290" spans="1:32" hidden="1" x14ac:dyDescent="0.25">
      <c r="A1290" s="98" t="s">
        <v>1558</v>
      </c>
      <c r="B1290" s="79" t="s">
        <v>1559</v>
      </c>
      <c r="C1290" s="79" t="s">
        <v>73</v>
      </c>
      <c r="D1290" s="79" t="s">
        <v>252</v>
      </c>
      <c r="E1290" s="79" t="s">
        <v>73</v>
      </c>
      <c r="F1290" s="79"/>
      <c r="G1290" s="79" t="s">
        <v>1555</v>
      </c>
      <c r="H1290" s="79"/>
      <c r="I1290" s="79">
        <v>27</v>
      </c>
      <c r="J1290" s="77" t="e">
        <v>#N/A</v>
      </c>
      <c r="K1290" s="79"/>
      <c r="L1290" s="79"/>
      <c r="M1290" s="79"/>
      <c r="N1290" s="79"/>
      <c r="O1290" s="79"/>
      <c r="P1290" s="79"/>
      <c r="Q1290" s="79">
        <v>0</v>
      </c>
      <c r="R1290" s="79">
        <v>0</v>
      </c>
      <c r="S1290" s="79"/>
      <c r="T1290" s="79"/>
      <c r="U1290" s="79" t="s">
        <v>70</v>
      </c>
      <c r="V1290" s="79" t="s">
        <v>76</v>
      </c>
      <c r="W1290" s="79"/>
      <c r="X1290" s="79">
        <v>0</v>
      </c>
      <c r="Y1290" s="79" t="s">
        <v>1116</v>
      </c>
      <c r="Z1290" s="79"/>
      <c r="AA1290" s="79"/>
      <c r="AB1290" s="79"/>
      <c r="AC1290" s="79"/>
      <c r="AD1290" s="79"/>
      <c r="AE1290" s="79"/>
      <c r="AF1290" s="107"/>
    </row>
    <row r="1291" spans="1:32" hidden="1" x14ac:dyDescent="0.25">
      <c r="A1291" s="99" t="s">
        <v>1558</v>
      </c>
      <c r="B1291" s="80" t="s">
        <v>1559</v>
      </c>
      <c r="C1291" s="80" t="s">
        <v>73</v>
      </c>
      <c r="D1291" s="80" t="s">
        <v>252</v>
      </c>
      <c r="E1291" s="80" t="s">
        <v>83</v>
      </c>
      <c r="F1291" s="80"/>
      <c r="G1291" s="80" t="s">
        <v>1556</v>
      </c>
      <c r="H1291" s="80"/>
      <c r="I1291" s="80">
        <v>27</v>
      </c>
      <c r="J1291" s="77">
        <v>4</v>
      </c>
      <c r="K1291" s="80">
        <v>15</v>
      </c>
      <c r="L1291" s="80">
        <v>20</v>
      </c>
      <c r="M1291" s="80"/>
      <c r="N1291" s="80"/>
      <c r="O1291" s="80" t="s">
        <v>129</v>
      </c>
      <c r="P1291" s="80"/>
      <c r="Q1291" s="80">
        <v>0</v>
      </c>
      <c r="R1291" s="80">
        <v>0</v>
      </c>
      <c r="S1291" s="80"/>
      <c r="T1291" s="80"/>
      <c r="U1291" s="80" t="s">
        <v>1146</v>
      </c>
      <c r="V1291" s="80" t="s">
        <v>76</v>
      </c>
      <c r="W1291" s="80" t="s">
        <v>1123</v>
      </c>
      <c r="X1291" s="80">
        <v>0.5</v>
      </c>
      <c r="Y1291" s="80" t="s">
        <v>1116</v>
      </c>
      <c r="Z1291" s="80"/>
      <c r="AA1291" s="80"/>
      <c r="AB1291" s="80"/>
      <c r="AC1291" s="80"/>
      <c r="AD1291" s="80"/>
      <c r="AE1291" s="80"/>
      <c r="AF1291" s="108"/>
    </row>
    <row r="1292" spans="1:32" ht="15.75" hidden="1" thickBot="1" x14ac:dyDescent="0.3">
      <c r="A1292" s="100" t="s">
        <v>1558</v>
      </c>
      <c r="B1292" s="81" t="s">
        <v>1559</v>
      </c>
      <c r="C1292" s="81" t="s">
        <v>73</v>
      </c>
      <c r="D1292" s="81" t="s">
        <v>252</v>
      </c>
      <c r="E1292" s="81" t="s">
        <v>75</v>
      </c>
      <c r="F1292" s="81"/>
      <c r="G1292" s="81" t="s">
        <v>639</v>
      </c>
      <c r="H1292" s="81"/>
      <c r="I1292" s="81">
        <v>27</v>
      </c>
      <c r="J1292" s="77">
        <v>4</v>
      </c>
      <c r="K1292" s="81">
        <v>15</v>
      </c>
      <c r="L1292" s="81">
        <v>20</v>
      </c>
      <c r="M1292" s="81"/>
      <c r="N1292" s="81"/>
      <c r="O1292" s="81" t="s">
        <v>129</v>
      </c>
      <c r="P1292" s="81"/>
      <c r="Q1292" s="81">
        <v>0</v>
      </c>
      <c r="R1292" s="81">
        <v>0</v>
      </c>
      <c r="S1292" s="81"/>
      <c r="T1292" s="81"/>
      <c r="U1292" s="81" t="s">
        <v>1146</v>
      </c>
      <c r="V1292" s="81" t="s">
        <v>76</v>
      </c>
      <c r="W1292" s="81" t="s">
        <v>1123</v>
      </c>
      <c r="X1292" s="81">
        <v>0.5</v>
      </c>
      <c r="Y1292" s="81" t="s">
        <v>1116</v>
      </c>
      <c r="Z1292" s="81"/>
      <c r="AA1292" s="81"/>
      <c r="AB1292" s="81"/>
      <c r="AC1292" s="81"/>
      <c r="AD1292" s="81"/>
      <c r="AE1292" s="81"/>
      <c r="AF1292" s="109"/>
    </row>
    <row r="1293" spans="1:32" hidden="1" x14ac:dyDescent="0.25">
      <c r="A1293" s="95" t="s">
        <v>1560</v>
      </c>
      <c r="B1293" s="76" t="s">
        <v>606</v>
      </c>
      <c r="C1293" s="76" t="s">
        <v>73</v>
      </c>
      <c r="D1293" s="76" t="s">
        <v>127</v>
      </c>
      <c r="E1293" s="76" t="s">
        <v>73</v>
      </c>
      <c r="F1293" s="76"/>
      <c r="G1293" s="76" t="s">
        <v>1561</v>
      </c>
      <c r="H1293" s="76"/>
      <c r="I1293" s="76">
        <v>27</v>
      </c>
      <c r="J1293" s="77">
        <v>4</v>
      </c>
      <c r="K1293" s="76">
        <v>25</v>
      </c>
      <c r="L1293" s="76">
        <v>20</v>
      </c>
      <c r="M1293" s="76"/>
      <c r="N1293" s="76"/>
      <c r="O1293" s="76"/>
      <c r="P1293" s="76"/>
      <c r="Q1293" s="76">
        <v>0</v>
      </c>
      <c r="R1293" s="76">
        <v>0</v>
      </c>
      <c r="S1293" s="76"/>
      <c r="T1293" s="76"/>
      <c r="U1293" s="76" t="s">
        <v>1146</v>
      </c>
      <c r="V1293" s="76"/>
      <c r="W1293" s="76"/>
      <c r="X1293" s="76">
        <v>1</v>
      </c>
      <c r="Y1293" s="76" t="s">
        <v>1135</v>
      </c>
      <c r="Z1293" s="76"/>
      <c r="AA1293" s="76"/>
      <c r="AB1293" s="76"/>
      <c r="AC1293" s="76"/>
      <c r="AD1293" s="76"/>
      <c r="AE1293" s="76"/>
      <c r="AF1293" s="104"/>
    </row>
    <row r="1294" spans="1:32" hidden="1" x14ac:dyDescent="0.25">
      <c r="A1294" s="96" t="s">
        <v>1560</v>
      </c>
      <c r="B1294" s="77" t="s">
        <v>606</v>
      </c>
      <c r="C1294" s="77" t="s">
        <v>73</v>
      </c>
      <c r="D1294" s="77" t="s">
        <v>127</v>
      </c>
      <c r="E1294" s="77" t="s">
        <v>83</v>
      </c>
      <c r="F1294" s="77"/>
      <c r="G1294" s="77" t="s">
        <v>607</v>
      </c>
      <c r="H1294" s="77"/>
      <c r="I1294" s="77">
        <v>27</v>
      </c>
      <c r="J1294" s="77">
        <v>4</v>
      </c>
      <c r="K1294" s="77">
        <v>20</v>
      </c>
      <c r="L1294" s="77">
        <v>20</v>
      </c>
      <c r="M1294" s="77"/>
      <c r="N1294" s="77"/>
      <c r="O1294" s="77" t="s">
        <v>129</v>
      </c>
      <c r="P1294" s="77" t="s">
        <v>1449</v>
      </c>
      <c r="Q1294" s="77">
        <v>0</v>
      </c>
      <c r="R1294" s="77">
        <v>2</v>
      </c>
      <c r="S1294" s="77" t="s">
        <v>1123</v>
      </c>
      <c r="T1294" s="77">
        <v>1</v>
      </c>
      <c r="U1294" s="77"/>
      <c r="V1294" s="77"/>
      <c r="W1294" s="77" t="s">
        <v>1123</v>
      </c>
      <c r="X1294" s="77">
        <v>1.5</v>
      </c>
      <c r="Y1294" s="77" t="s">
        <v>1135</v>
      </c>
      <c r="Z1294" s="77" t="s">
        <v>1136</v>
      </c>
      <c r="AA1294" s="77" t="s">
        <v>1126</v>
      </c>
      <c r="AB1294" s="77" t="s">
        <v>1127</v>
      </c>
      <c r="AC1294" s="77" t="s">
        <v>1128</v>
      </c>
      <c r="AD1294" s="77">
        <v>4</v>
      </c>
      <c r="AE1294" s="77" t="s">
        <v>1182</v>
      </c>
      <c r="AF1294" s="105"/>
    </row>
    <row r="1295" spans="1:32" ht="15.75" hidden="1" thickBot="1" x14ac:dyDescent="0.3">
      <c r="A1295" s="97" t="s">
        <v>1560</v>
      </c>
      <c r="B1295" s="78" t="s">
        <v>606</v>
      </c>
      <c r="C1295" s="78" t="s">
        <v>73</v>
      </c>
      <c r="D1295" s="78" t="s">
        <v>127</v>
      </c>
      <c r="E1295" s="78" t="s">
        <v>1283</v>
      </c>
      <c r="F1295" s="78"/>
      <c r="G1295" s="78" t="s">
        <v>1562</v>
      </c>
      <c r="H1295" s="78"/>
      <c r="I1295" s="78">
        <v>27</v>
      </c>
      <c r="J1295" s="77" t="e">
        <v>#N/A</v>
      </c>
      <c r="K1295" s="78"/>
      <c r="L1295" s="78"/>
      <c r="M1295" s="78"/>
      <c r="N1295" s="78"/>
      <c r="O1295" s="78"/>
      <c r="P1295" s="78"/>
      <c r="Q1295" s="78">
        <v>0</v>
      </c>
      <c r="R1295" s="78">
        <v>0</v>
      </c>
      <c r="S1295" s="78"/>
      <c r="T1295" s="78"/>
      <c r="U1295" s="78"/>
      <c r="V1295" s="78"/>
      <c r="W1295" s="78"/>
      <c r="X1295" s="78">
        <v>0</v>
      </c>
      <c r="Y1295" s="78" t="s">
        <v>1135</v>
      </c>
      <c r="Z1295" s="78"/>
      <c r="AA1295" s="78"/>
      <c r="AB1295" s="78"/>
      <c r="AC1295" s="78"/>
      <c r="AD1295" s="78"/>
      <c r="AE1295" s="78"/>
      <c r="AF1295" s="106"/>
    </row>
    <row r="1296" spans="1:32" hidden="1" x14ac:dyDescent="0.25">
      <c r="A1296" s="98" t="s">
        <v>1563</v>
      </c>
      <c r="B1296" s="79" t="s">
        <v>608</v>
      </c>
      <c r="C1296" s="79" t="s">
        <v>73</v>
      </c>
      <c r="D1296" s="79" t="s">
        <v>127</v>
      </c>
      <c r="E1296" s="79" t="s">
        <v>73</v>
      </c>
      <c r="F1296" s="79"/>
      <c r="G1296" s="79" t="s">
        <v>1561</v>
      </c>
      <c r="H1296" s="79"/>
      <c r="I1296" s="79">
        <v>27</v>
      </c>
      <c r="J1296" s="77" t="e">
        <v>#N/A</v>
      </c>
      <c r="K1296" s="79">
        <v>25</v>
      </c>
      <c r="L1296" s="79">
        <v>63</v>
      </c>
      <c r="M1296" s="79"/>
      <c r="N1296" s="79"/>
      <c r="O1296" s="79"/>
      <c r="P1296" s="79"/>
      <c r="Q1296" s="79">
        <v>0</v>
      </c>
      <c r="R1296" s="79">
        <v>0</v>
      </c>
      <c r="S1296" s="79"/>
      <c r="T1296" s="79"/>
      <c r="U1296" s="79" t="s">
        <v>1134</v>
      </c>
      <c r="V1296" s="79"/>
      <c r="W1296" s="79"/>
      <c r="X1296" s="79">
        <v>1</v>
      </c>
      <c r="Y1296" s="79" t="s">
        <v>1135</v>
      </c>
      <c r="Z1296" s="79"/>
      <c r="AA1296" s="79"/>
      <c r="AB1296" s="79"/>
      <c r="AC1296" s="79"/>
      <c r="AD1296" s="79"/>
      <c r="AE1296" s="79"/>
      <c r="AF1296" s="107"/>
    </row>
    <row r="1297" spans="1:32" hidden="1" x14ac:dyDescent="0.25">
      <c r="A1297" s="99" t="s">
        <v>1563</v>
      </c>
      <c r="B1297" s="80" t="s">
        <v>608</v>
      </c>
      <c r="C1297" s="80" t="s">
        <v>73</v>
      </c>
      <c r="D1297" s="80" t="s">
        <v>127</v>
      </c>
      <c r="E1297" s="80" t="s">
        <v>83</v>
      </c>
      <c r="F1297" s="80"/>
      <c r="G1297" s="80" t="s">
        <v>607</v>
      </c>
      <c r="H1297" s="80"/>
      <c r="I1297" s="80">
        <v>27</v>
      </c>
      <c r="J1297" s="77">
        <v>4</v>
      </c>
      <c r="K1297" s="80">
        <v>20</v>
      </c>
      <c r="L1297" s="80">
        <v>20</v>
      </c>
      <c r="M1297" s="80"/>
      <c r="N1297" s="80"/>
      <c r="O1297" s="80" t="s">
        <v>129</v>
      </c>
      <c r="P1297" s="80" t="s">
        <v>1449</v>
      </c>
      <c r="Q1297" s="80">
        <v>0</v>
      </c>
      <c r="R1297" s="80">
        <v>2</v>
      </c>
      <c r="S1297" s="80" t="s">
        <v>1123</v>
      </c>
      <c r="T1297" s="80">
        <v>1</v>
      </c>
      <c r="U1297" s="80"/>
      <c r="V1297" s="80"/>
      <c r="W1297" s="80" t="s">
        <v>1123</v>
      </c>
      <c r="X1297" s="80">
        <v>1.5</v>
      </c>
      <c r="Y1297" s="80" t="s">
        <v>1135</v>
      </c>
      <c r="Z1297" s="80" t="s">
        <v>1136</v>
      </c>
      <c r="AA1297" s="80" t="s">
        <v>1126</v>
      </c>
      <c r="AB1297" s="80" t="s">
        <v>1127</v>
      </c>
      <c r="AC1297" s="80" t="s">
        <v>1128</v>
      </c>
      <c r="AD1297" s="80">
        <v>4</v>
      </c>
      <c r="AE1297" s="80" t="s">
        <v>1182</v>
      </c>
      <c r="AF1297" s="108"/>
    </row>
    <row r="1298" spans="1:32" ht="15.75" hidden="1" thickBot="1" x14ac:dyDescent="0.3">
      <c r="A1298" s="100" t="s">
        <v>1563</v>
      </c>
      <c r="B1298" s="81" t="s">
        <v>608</v>
      </c>
      <c r="C1298" s="81" t="s">
        <v>73</v>
      </c>
      <c r="D1298" s="81" t="s">
        <v>127</v>
      </c>
      <c r="E1298" s="81" t="s">
        <v>1283</v>
      </c>
      <c r="F1298" s="81"/>
      <c r="G1298" s="81" t="s">
        <v>1562</v>
      </c>
      <c r="H1298" s="81"/>
      <c r="I1298" s="81">
        <v>27</v>
      </c>
      <c r="J1298" s="77" t="e">
        <v>#N/A</v>
      </c>
      <c r="K1298" s="81"/>
      <c r="L1298" s="81"/>
      <c r="M1298" s="81"/>
      <c r="N1298" s="81"/>
      <c r="O1298" s="81"/>
      <c r="P1298" s="81"/>
      <c r="Q1298" s="81">
        <v>0</v>
      </c>
      <c r="R1298" s="81">
        <v>0</v>
      </c>
      <c r="S1298" s="81"/>
      <c r="T1298" s="81"/>
      <c r="U1298" s="81"/>
      <c r="V1298" s="81"/>
      <c r="W1298" s="81"/>
      <c r="X1298" s="81">
        <v>0</v>
      </c>
      <c r="Y1298" s="81" t="s">
        <v>1135</v>
      </c>
      <c r="Z1298" s="81"/>
      <c r="AA1298" s="81"/>
      <c r="AB1298" s="81"/>
      <c r="AC1298" s="81"/>
      <c r="AD1298" s="81"/>
      <c r="AE1298" s="81"/>
      <c r="AF1298" s="109"/>
    </row>
    <row r="1299" spans="1:32" hidden="1" x14ac:dyDescent="0.25">
      <c r="A1299" s="95" t="s">
        <v>1564</v>
      </c>
      <c r="B1299" s="76" t="s">
        <v>609</v>
      </c>
      <c r="C1299" s="76" t="s">
        <v>73</v>
      </c>
      <c r="D1299" s="76" t="s">
        <v>127</v>
      </c>
      <c r="E1299" s="76" t="s">
        <v>73</v>
      </c>
      <c r="F1299" s="76"/>
      <c r="G1299" s="76" t="s">
        <v>639</v>
      </c>
      <c r="H1299" s="76"/>
      <c r="I1299" s="76">
        <v>27</v>
      </c>
      <c r="J1299" s="77" t="e">
        <v>#N/A</v>
      </c>
      <c r="K1299" s="76">
        <v>25</v>
      </c>
      <c r="L1299" s="76">
        <v>63</v>
      </c>
      <c r="M1299" s="76"/>
      <c r="N1299" s="76"/>
      <c r="O1299" s="76"/>
      <c r="P1299" s="76"/>
      <c r="Q1299" s="76">
        <v>0</v>
      </c>
      <c r="R1299" s="76">
        <v>0</v>
      </c>
      <c r="S1299" s="76"/>
      <c r="T1299" s="76"/>
      <c r="U1299" s="76" t="s">
        <v>70</v>
      </c>
      <c r="V1299" s="76"/>
      <c r="W1299" s="76"/>
      <c r="X1299" s="76">
        <v>1</v>
      </c>
      <c r="Y1299" s="76" t="s">
        <v>1135</v>
      </c>
      <c r="Z1299" s="76"/>
      <c r="AA1299" s="76"/>
      <c r="AB1299" s="76"/>
      <c r="AC1299" s="76"/>
      <c r="AD1299" s="76"/>
      <c r="AE1299" s="76"/>
      <c r="AF1299" s="104"/>
    </row>
    <row r="1300" spans="1:32" hidden="1" x14ac:dyDescent="0.25">
      <c r="A1300" s="96" t="s">
        <v>1564</v>
      </c>
      <c r="B1300" s="77" t="s">
        <v>609</v>
      </c>
      <c r="C1300" s="77" t="s">
        <v>73</v>
      </c>
      <c r="D1300" s="77" t="s">
        <v>127</v>
      </c>
      <c r="E1300" s="77" t="s">
        <v>83</v>
      </c>
      <c r="F1300" s="77"/>
      <c r="G1300" s="77" t="s">
        <v>610</v>
      </c>
      <c r="H1300" s="77"/>
      <c r="I1300" s="77">
        <v>27</v>
      </c>
      <c r="J1300" s="77">
        <v>4</v>
      </c>
      <c r="K1300" s="77">
        <v>20</v>
      </c>
      <c r="L1300" s="77">
        <v>20</v>
      </c>
      <c r="M1300" s="77"/>
      <c r="N1300" s="77"/>
      <c r="O1300" s="77"/>
      <c r="P1300" s="77" t="s">
        <v>1449</v>
      </c>
      <c r="Q1300" s="77">
        <v>0</v>
      </c>
      <c r="R1300" s="77">
        <v>2</v>
      </c>
      <c r="S1300" s="77" t="s">
        <v>1123</v>
      </c>
      <c r="T1300" s="77">
        <v>2</v>
      </c>
      <c r="U1300" s="77" t="s">
        <v>70</v>
      </c>
      <c r="V1300" s="77"/>
      <c r="W1300" s="77"/>
      <c r="X1300" s="77">
        <v>1.5</v>
      </c>
      <c r="Y1300" s="77" t="s">
        <v>1135</v>
      </c>
      <c r="Z1300" s="77" t="s">
        <v>1136</v>
      </c>
      <c r="AA1300" s="77" t="s">
        <v>1126</v>
      </c>
      <c r="AB1300" s="77" t="s">
        <v>1127</v>
      </c>
      <c r="AC1300" s="77" t="s">
        <v>1128</v>
      </c>
      <c r="AD1300" s="77">
        <v>4</v>
      </c>
      <c r="AE1300" s="77" t="s">
        <v>1182</v>
      </c>
      <c r="AF1300" s="105"/>
    </row>
    <row r="1301" spans="1:32" ht="15.75" hidden="1" thickBot="1" x14ac:dyDescent="0.3">
      <c r="A1301" s="97" t="s">
        <v>1564</v>
      </c>
      <c r="B1301" s="78" t="s">
        <v>609</v>
      </c>
      <c r="C1301" s="78" t="s">
        <v>73</v>
      </c>
      <c r="D1301" s="78" t="s">
        <v>127</v>
      </c>
      <c r="E1301" s="78" t="s">
        <v>1283</v>
      </c>
      <c r="F1301" s="78"/>
      <c r="G1301" s="78" t="s">
        <v>1562</v>
      </c>
      <c r="H1301" s="78"/>
      <c r="I1301" s="78">
        <v>27</v>
      </c>
      <c r="J1301" s="77" t="e">
        <v>#N/A</v>
      </c>
      <c r="K1301" s="78"/>
      <c r="L1301" s="78"/>
      <c r="M1301" s="78"/>
      <c r="N1301" s="78"/>
      <c r="O1301" s="78"/>
      <c r="P1301" s="78"/>
      <c r="Q1301" s="78">
        <v>0</v>
      </c>
      <c r="R1301" s="78">
        <v>0</v>
      </c>
      <c r="S1301" s="78"/>
      <c r="T1301" s="78"/>
      <c r="U1301" s="78"/>
      <c r="V1301" s="78"/>
      <c r="W1301" s="78"/>
      <c r="X1301" s="78">
        <v>0</v>
      </c>
      <c r="Y1301" s="78" t="s">
        <v>1135</v>
      </c>
      <c r="Z1301" s="78"/>
      <c r="AA1301" s="78"/>
      <c r="AB1301" s="78"/>
      <c r="AC1301" s="78"/>
      <c r="AD1301" s="78"/>
      <c r="AE1301" s="78"/>
      <c r="AF1301" s="106"/>
    </row>
    <row r="1302" spans="1:32" hidden="1" x14ac:dyDescent="0.25">
      <c r="A1302" s="98" t="s">
        <v>1565</v>
      </c>
      <c r="B1302" s="79" t="s">
        <v>611</v>
      </c>
      <c r="C1302" s="79" t="s">
        <v>73</v>
      </c>
      <c r="D1302" s="79" t="s">
        <v>127</v>
      </c>
      <c r="E1302" s="79" t="s">
        <v>73</v>
      </c>
      <c r="F1302" s="79"/>
      <c r="G1302" s="79" t="s">
        <v>639</v>
      </c>
      <c r="H1302" s="79"/>
      <c r="I1302" s="79">
        <v>27</v>
      </c>
      <c r="J1302" s="77" t="e">
        <v>#N/A</v>
      </c>
      <c r="K1302" s="79">
        <v>25</v>
      </c>
      <c r="L1302" s="79">
        <v>63</v>
      </c>
      <c r="M1302" s="79"/>
      <c r="N1302" s="79"/>
      <c r="O1302" s="79"/>
      <c r="P1302" s="79"/>
      <c r="Q1302" s="79">
        <v>0</v>
      </c>
      <c r="R1302" s="79">
        <v>0</v>
      </c>
      <c r="S1302" s="79"/>
      <c r="T1302" s="79"/>
      <c r="U1302" s="79" t="s">
        <v>1134</v>
      </c>
      <c r="V1302" s="79"/>
      <c r="W1302" s="79"/>
      <c r="X1302" s="79">
        <v>1</v>
      </c>
      <c r="Y1302" s="79" t="s">
        <v>1135</v>
      </c>
      <c r="Z1302" s="79"/>
      <c r="AA1302" s="79"/>
      <c r="AB1302" s="79"/>
      <c r="AC1302" s="79"/>
      <c r="AD1302" s="79"/>
      <c r="AE1302" s="79"/>
      <c r="AF1302" s="107"/>
    </row>
    <row r="1303" spans="1:32" hidden="1" x14ac:dyDescent="0.25">
      <c r="A1303" s="99" t="s">
        <v>1565</v>
      </c>
      <c r="B1303" s="80" t="s">
        <v>611</v>
      </c>
      <c r="C1303" s="80" t="s">
        <v>73</v>
      </c>
      <c r="D1303" s="80" t="s">
        <v>127</v>
      </c>
      <c r="E1303" s="80" t="s">
        <v>83</v>
      </c>
      <c r="F1303" s="80"/>
      <c r="G1303" s="80" t="s">
        <v>610</v>
      </c>
      <c r="H1303" s="80"/>
      <c r="I1303" s="80">
        <v>27</v>
      </c>
      <c r="J1303" s="77">
        <v>4</v>
      </c>
      <c r="K1303" s="80">
        <v>20</v>
      </c>
      <c r="L1303" s="80">
        <v>20</v>
      </c>
      <c r="M1303" s="80"/>
      <c r="N1303" s="80"/>
      <c r="O1303" s="80"/>
      <c r="P1303" s="80" t="s">
        <v>1449</v>
      </c>
      <c r="Q1303" s="80">
        <v>0</v>
      </c>
      <c r="R1303" s="80">
        <v>2</v>
      </c>
      <c r="S1303" s="80" t="s">
        <v>1123</v>
      </c>
      <c r="T1303" s="80">
        <v>2</v>
      </c>
      <c r="U1303" s="80" t="s">
        <v>70</v>
      </c>
      <c r="V1303" s="80"/>
      <c r="W1303" s="80"/>
      <c r="X1303" s="80">
        <v>1.5</v>
      </c>
      <c r="Y1303" s="80" t="s">
        <v>1135</v>
      </c>
      <c r="Z1303" s="80" t="s">
        <v>1136</v>
      </c>
      <c r="AA1303" s="80" t="s">
        <v>1126</v>
      </c>
      <c r="AB1303" s="80" t="s">
        <v>1127</v>
      </c>
      <c r="AC1303" s="80" t="s">
        <v>1128</v>
      </c>
      <c r="AD1303" s="80">
        <v>4</v>
      </c>
      <c r="AE1303" s="80" t="s">
        <v>1182</v>
      </c>
      <c r="AF1303" s="108"/>
    </row>
    <row r="1304" spans="1:32" ht="15.75" hidden="1" thickBot="1" x14ac:dyDescent="0.3">
      <c r="A1304" s="100" t="s">
        <v>1565</v>
      </c>
      <c r="B1304" s="81" t="s">
        <v>611</v>
      </c>
      <c r="C1304" s="81" t="s">
        <v>73</v>
      </c>
      <c r="D1304" s="81" t="s">
        <v>127</v>
      </c>
      <c r="E1304" s="81" t="s">
        <v>1283</v>
      </c>
      <c r="F1304" s="81"/>
      <c r="G1304" s="81" t="s">
        <v>1562</v>
      </c>
      <c r="H1304" s="81"/>
      <c r="I1304" s="81">
        <v>27</v>
      </c>
      <c r="J1304" s="77" t="e">
        <v>#N/A</v>
      </c>
      <c r="K1304" s="81"/>
      <c r="L1304" s="81"/>
      <c r="M1304" s="81"/>
      <c r="N1304" s="81"/>
      <c r="O1304" s="81"/>
      <c r="P1304" s="81"/>
      <c r="Q1304" s="81">
        <v>0</v>
      </c>
      <c r="R1304" s="81">
        <v>0</v>
      </c>
      <c r="S1304" s="81"/>
      <c r="T1304" s="81"/>
      <c r="U1304" s="81"/>
      <c r="V1304" s="81"/>
      <c r="W1304" s="81"/>
      <c r="X1304" s="81">
        <v>0</v>
      </c>
      <c r="Y1304" s="81" t="s">
        <v>1135</v>
      </c>
      <c r="Z1304" s="81"/>
      <c r="AA1304" s="81"/>
      <c r="AB1304" s="81"/>
      <c r="AC1304" s="81"/>
      <c r="AD1304" s="81"/>
      <c r="AE1304" s="81"/>
      <c r="AF1304" s="109"/>
    </row>
    <row r="1305" spans="1:32" ht="15.75" hidden="1" thickBot="1" x14ac:dyDescent="0.3">
      <c r="A1305" s="102" t="s">
        <v>1566</v>
      </c>
      <c r="B1305" s="83" t="s">
        <v>612</v>
      </c>
      <c r="C1305" s="83" t="s">
        <v>83</v>
      </c>
      <c r="D1305" s="83" t="s">
        <v>127</v>
      </c>
      <c r="E1305" s="83" t="s">
        <v>73</v>
      </c>
      <c r="F1305" s="83"/>
      <c r="G1305" s="83" t="s">
        <v>542</v>
      </c>
      <c r="H1305" s="83"/>
      <c r="I1305" s="83">
        <v>27</v>
      </c>
      <c r="J1305" s="77">
        <v>4</v>
      </c>
      <c r="K1305" s="83">
        <v>50</v>
      </c>
      <c r="L1305" s="83">
        <v>20</v>
      </c>
      <c r="M1305" s="83"/>
      <c r="N1305" s="83"/>
      <c r="O1305" s="83" t="s">
        <v>129</v>
      </c>
      <c r="P1305" s="83" t="s">
        <v>1567</v>
      </c>
      <c r="Q1305" s="83">
        <v>0</v>
      </c>
      <c r="R1305" s="83">
        <v>2</v>
      </c>
      <c r="S1305" s="83" t="s">
        <v>1123</v>
      </c>
      <c r="T1305" s="83">
        <v>2</v>
      </c>
      <c r="U1305" s="83" t="s">
        <v>1146</v>
      </c>
      <c r="V1305" s="83"/>
      <c r="W1305" s="83" t="s">
        <v>1123</v>
      </c>
      <c r="X1305" s="83">
        <v>4</v>
      </c>
      <c r="Y1305" s="83" t="s">
        <v>1135</v>
      </c>
      <c r="Z1305" s="83" t="s">
        <v>1117</v>
      </c>
      <c r="AA1305" s="83" t="s">
        <v>1118</v>
      </c>
      <c r="AB1305" s="83" t="s">
        <v>1118</v>
      </c>
      <c r="AC1305" s="83" t="s">
        <v>1118</v>
      </c>
      <c r="AD1305" s="83">
        <v>4</v>
      </c>
      <c r="AE1305" s="83" t="s">
        <v>1119</v>
      </c>
      <c r="AF1305" s="111"/>
    </row>
    <row r="1306" spans="1:32" ht="30" hidden="1" x14ac:dyDescent="0.25">
      <c r="A1306" s="98" t="s">
        <v>1568</v>
      </c>
      <c r="B1306" s="79" t="s">
        <v>613</v>
      </c>
      <c r="C1306" s="79" t="s">
        <v>83</v>
      </c>
      <c r="D1306" s="79" t="s">
        <v>127</v>
      </c>
      <c r="E1306" s="79" t="s">
        <v>73</v>
      </c>
      <c r="F1306" s="79"/>
      <c r="G1306" s="79" t="s">
        <v>614</v>
      </c>
      <c r="H1306" s="79"/>
      <c r="I1306" s="79">
        <v>37</v>
      </c>
      <c r="J1306" s="77">
        <v>16</v>
      </c>
      <c r="K1306" s="79">
        <v>300</v>
      </c>
      <c r="L1306" s="79">
        <v>50</v>
      </c>
      <c r="M1306" s="79"/>
      <c r="N1306" s="79"/>
      <c r="O1306" s="79" t="s">
        <v>129</v>
      </c>
      <c r="P1306" s="79"/>
      <c r="Q1306" s="79">
        <v>0</v>
      </c>
      <c r="R1306" s="79">
        <v>1</v>
      </c>
      <c r="S1306" s="79" t="s">
        <v>1123</v>
      </c>
      <c r="T1306" s="79">
        <v>1</v>
      </c>
      <c r="U1306" s="79"/>
      <c r="V1306" s="79" t="s">
        <v>76</v>
      </c>
      <c r="W1306" s="79" t="s">
        <v>1123</v>
      </c>
      <c r="X1306" s="79">
        <v>12</v>
      </c>
      <c r="Y1306" s="79" t="s">
        <v>1135</v>
      </c>
      <c r="Z1306" s="79"/>
      <c r="AA1306" s="79"/>
      <c r="AB1306" s="79"/>
      <c r="AC1306" s="79"/>
      <c r="AD1306" s="79"/>
      <c r="AE1306" s="79"/>
      <c r="AF1306" s="107"/>
    </row>
    <row r="1307" spans="1:32" ht="30.75" hidden="1" thickBot="1" x14ac:dyDescent="0.3">
      <c r="A1307" s="100" t="s">
        <v>1568</v>
      </c>
      <c r="B1307" s="81" t="s">
        <v>613</v>
      </c>
      <c r="C1307" s="81" t="s">
        <v>83</v>
      </c>
      <c r="D1307" s="81" t="s">
        <v>127</v>
      </c>
      <c r="E1307" s="81" t="s">
        <v>83</v>
      </c>
      <c r="F1307" s="81"/>
      <c r="G1307" s="81" t="s">
        <v>614</v>
      </c>
      <c r="H1307" s="81"/>
      <c r="I1307" s="81">
        <v>37</v>
      </c>
      <c r="J1307" s="77">
        <v>8</v>
      </c>
      <c r="K1307" s="81">
        <v>50</v>
      </c>
      <c r="L1307" s="81">
        <v>50</v>
      </c>
      <c r="M1307" s="81"/>
      <c r="N1307" s="81"/>
      <c r="O1307" s="81" t="s">
        <v>129</v>
      </c>
      <c r="P1307" s="81"/>
      <c r="Q1307" s="81">
        <v>0</v>
      </c>
      <c r="R1307" s="81">
        <v>1</v>
      </c>
      <c r="S1307" s="81" t="s">
        <v>1123</v>
      </c>
      <c r="T1307" s="81">
        <v>1</v>
      </c>
      <c r="U1307" s="81"/>
      <c r="V1307" s="81"/>
      <c r="W1307" s="81" t="s">
        <v>1123</v>
      </c>
      <c r="X1307" s="81">
        <v>2</v>
      </c>
      <c r="Y1307" s="81" t="s">
        <v>1135</v>
      </c>
      <c r="Z1307" s="81"/>
      <c r="AA1307" s="81"/>
      <c r="AB1307" s="81"/>
      <c r="AC1307" s="81"/>
      <c r="AD1307" s="81"/>
      <c r="AE1307" s="81"/>
      <c r="AF1307" s="109"/>
    </row>
    <row r="1308" spans="1:32" ht="15.75" hidden="1" thickBot="1" x14ac:dyDescent="0.3">
      <c r="A1308" s="102" t="s">
        <v>1569</v>
      </c>
      <c r="B1308" s="83" t="s">
        <v>1570</v>
      </c>
      <c r="C1308" s="83" t="s">
        <v>73</v>
      </c>
      <c r="D1308" s="83" t="s">
        <v>252</v>
      </c>
      <c r="E1308" s="83" t="s">
        <v>73</v>
      </c>
      <c r="F1308" s="83"/>
      <c r="G1308" s="83" t="s">
        <v>1396</v>
      </c>
      <c r="H1308" s="83"/>
      <c r="I1308" s="83">
        <v>27</v>
      </c>
      <c r="J1308" s="77">
        <v>4</v>
      </c>
      <c r="K1308" s="83">
        <v>25</v>
      </c>
      <c r="L1308" s="83">
        <v>20</v>
      </c>
      <c r="M1308" s="83"/>
      <c r="N1308" s="83"/>
      <c r="O1308" s="83"/>
      <c r="P1308" s="83"/>
      <c r="Q1308" s="83">
        <v>0</v>
      </c>
      <c r="R1308" s="83">
        <v>0</v>
      </c>
      <c r="S1308" s="83"/>
      <c r="T1308" s="83"/>
      <c r="U1308" s="83" t="s">
        <v>1571</v>
      </c>
      <c r="V1308" s="83" t="s">
        <v>76</v>
      </c>
      <c r="W1308" s="83"/>
      <c r="X1308" s="83">
        <v>1</v>
      </c>
      <c r="Y1308" s="83" t="s">
        <v>1116</v>
      </c>
      <c r="Z1308" s="83"/>
      <c r="AA1308" s="83"/>
      <c r="AB1308" s="83"/>
      <c r="AC1308" s="83"/>
      <c r="AD1308" s="83"/>
      <c r="AE1308" s="83"/>
      <c r="AF1308" s="111"/>
    </row>
    <row r="1309" spans="1:32" ht="30" hidden="1" x14ac:dyDescent="0.25">
      <c r="A1309" s="98" t="s">
        <v>1572</v>
      </c>
      <c r="B1309" s="79" t="s">
        <v>615</v>
      </c>
      <c r="C1309" s="79" t="s">
        <v>73</v>
      </c>
      <c r="D1309" s="79" t="s">
        <v>616</v>
      </c>
      <c r="E1309" s="79" t="s">
        <v>73</v>
      </c>
      <c r="F1309" s="79"/>
      <c r="G1309" s="79" t="s">
        <v>142</v>
      </c>
      <c r="H1309" s="79"/>
      <c r="I1309" s="79">
        <v>27</v>
      </c>
      <c r="J1309" s="77">
        <v>4</v>
      </c>
      <c r="K1309" s="79">
        <v>80</v>
      </c>
      <c r="L1309" s="79">
        <v>20</v>
      </c>
      <c r="M1309" s="79"/>
      <c r="N1309" s="79"/>
      <c r="O1309" s="79" t="s">
        <v>129</v>
      </c>
      <c r="P1309" s="79" t="s">
        <v>1567</v>
      </c>
      <c r="Q1309" s="79">
        <v>0</v>
      </c>
      <c r="R1309" s="79">
        <v>2</v>
      </c>
      <c r="S1309" s="79" t="s">
        <v>1123</v>
      </c>
      <c r="T1309" s="79">
        <v>2</v>
      </c>
      <c r="U1309" s="79" t="s">
        <v>1146</v>
      </c>
      <c r="V1309" s="79"/>
      <c r="W1309" s="79" t="s">
        <v>1123</v>
      </c>
      <c r="X1309" s="79">
        <v>6</v>
      </c>
      <c r="Y1309" s="79" t="s">
        <v>1135</v>
      </c>
      <c r="Z1309" s="79" t="s">
        <v>1117</v>
      </c>
      <c r="AA1309" s="79" t="s">
        <v>1118</v>
      </c>
      <c r="AB1309" s="79" t="s">
        <v>1118</v>
      </c>
      <c r="AC1309" s="79" t="s">
        <v>1118</v>
      </c>
      <c r="AD1309" s="79">
        <v>4</v>
      </c>
      <c r="AE1309" s="79" t="s">
        <v>1119</v>
      </c>
      <c r="AF1309" s="107"/>
    </row>
    <row r="1310" spans="1:32" ht="15.75" hidden="1" thickBot="1" x14ac:dyDescent="0.3">
      <c r="A1310" s="100" t="s">
        <v>1572</v>
      </c>
      <c r="B1310" s="81" t="s">
        <v>615</v>
      </c>
      <c r="C1310" s="81" t="s">
        <v>73</v>
      </c>
      <c r="D1310" s="81" t="s">
        <v>1573</v>
      </c>
      <c r="E1310" s="81" t="s">
        <v>1283</v>
      </c>
      <c r="F1310" s="81"/>
      <c r="G1310" s="81" t="s">
        <v>1574</v>
      </c>
      <c r="H1310" s="81"/>
      <c r="I1310" s="81">
        <v>27</v>
      </c>
      <c r="J1310" s="77">
        <v>4</v>
      </c>
      <c r="K1310" s="81">
        <v>80</v>
      </c>
      <c r="L1310" s="81">
        <v>20</v>
      </c>
      <c r="M1310" s="81"/>
      <c r="N1310" s="81"/>
      <c r="O1310" s="81"/>
      <c r="P1310" s="81"/>
      <c r="Q1310" s="81">
        <v>0</v>
      </c>
      <c r="R1310" s="81">
        <v>0</v>
      </c>
      <c r="S1310" s="81"/>
      <c r="T1310" s="81"/>
      <c r="U1310" s="81" t="s">
        <v>1571</v>
      </c>
      <c r="V1310" s="81" t="s">
        <v>76</v>
      </c>
      <c r="W1310" s="81"/>
      <c r="X1310" s="81">
        <v>3</v>
      </c>
      <c r="Y1310" s="81" t="s">
        <v>1135</v>
      </c>
      <c r="Z1310" s="81"/>
      <c r="AA1310" s="81"/>
      <c r="AB1310" s="81"/>
      <c r="AC1310" s="81"/>
      <c r="AD1310" s="81"/>
      <c r="AE1310" s="81"/>
      <c r="AF1310" s="109"/>
    </row>
    <row r="1311" spans="1:32" hidden="1" x14ac:dyDescent="0.25">
      <c r="A1311" s="95" t="s">
        <v>1575</v>
      </c>
      <c r="B1311" s="76" t="s">
        <v>1576</v>
      </c>
      <c r="C1311" s="76" t="s">
        <v>75</v>
      </c>
      <c r="D1311" s="76" t="s">
        <v>141</v>
      </c>
      <c r="E1311" s="76" t="s">
        <v>1283</v>
      </c>
      <c r="F1311" s="76"/>
      <c r="G1311" s="76" t="s">
        <v>1577</v>
      </c>
      <c r="H1311" s="76"/>
      <c r="I1311" s="76">
        <v>27</v>
      </c>
      <c r="J1311" s="77" t="e">
        <v>#N/A</v>
      </c>
      <c r="K1311" s="76"/>
      <c r="L1311" s="76"/>
      <c r="M1311" s="76"/>
      <c r="N1311" s="76"/>
      <c r="O1311" s="76"/>
      <c r="P1311" s="76"/>
      <c r="Q1311" s="76">
        <v>0</v>
      </c>
      <c r="R1311" s="76">
        <v>0</v>
      </c>
      <c r="S1311" s="76"/>
      <c r="T1311" s="76"/>
      <c r="U1311" s="76" t="s">
        <v>1571</v>
      </c>
      <c r="V1311" s="76" t="s">
        <v>76</v>
      </c>
      <c r="W1311" s="76"/>
      <c r="X1311" s="76">
        <v>0</v>
      </c>
      <c r="Y1311" s="76" t="s">
        <v>1116</v>
      </c>
      <c r="Z1311" s="76"/>
      <c r="AA1311" s="76"/>
      <c r="AB1311" s="76"/>
      <c r="AC1311" s="76"/>
      <c r="AD1311" s="76"/>
      <c r="AE1311" s="76"/>
      <c r="AF1311" s="104"/>
    </row>
    <row r="1312" spans="1:32" hidden="1" x14ac:dyDescent="0.25">
      <c r="A1312" s="96" t="s">
        <v>1575</v>
      </c>
      <c r="B1312" s="77" t="s">
        <v>1576</v>
      </c>
      <c r="C1312" s="77" t="s">
        <v>75</v>
      </c>
      <c r="D1312" s="77" t="s">
        <v>141</v>
      </c>
      <c r="E1312" s="77" t="s">
        <v>73</v>
      </c>
      <c r="F1312" s="77"/>
      <c r="G1312" s="77" t="s">
        <v>1578</v>
      </c>
      <c r="H1312" s="77"/>
      <c r="I1312" s="77">
        <v>27</v>
      </c>
      <c r="J1312" s="77" t="e">
        <v>#N/A</v>
      </c>
      <c r="K1312" s="77"/>
      <c r="L1312" s="77"/>
      <c r="M1312" s="77"/>
      <c r="N1312" s="77"/>
      <c r="O1312" s="77"/>
      <c r="P1312" s="77"/>
      <c r="Q1312" s="77">
        <v>0</v>
      </c>
      <c r="R1312" s="77">
        <v>0</v>
      </c>
      <c r="S1312" s="77"/>
      <c r="T1312" s="77"/>
      <c r="U1312" s="77" t="s">
        <v>1571</v>
      </c>
      <c r="V1312" s="77" t="s">
        <v>76</v>
      </c>
      <c r="W1312" s="77"/>
      <c r="X1312" s="77">
        <v>0</v>
      </c>
      <c r="Y1312" s="77" t="s">
        <v>1116</v>
      </c>
      <c r="Z1312" s="77"/>
      <c r="AA1312" s="77"/>
      <c r="AB1312" s="77"/>
      <c r="AC1312" s="77"/>
      <c r="AD1312" s="77"/>
      <c r="AE1312" s="77"/>
      <c r="AF1312" s="105"/>
    </row>
    <row r="1313" spans="1:32" hidden="1" x14ac:dyDescent="0.25">
      <c r="A1313" s="96" t="s">
        <v>1575</v>
      </c>
      <c r="B1313" s="77" t="s">
        <v>1576</v>
      </c>
      <c r="C1313" s="77" t="s">
        <v>75</v>
      </c>
      <c r="D1313" s="77" t="s">
        <v>141</v>
      </c>
      <c r="E1313" s="77" t="s">
        <v>1353</v>
      </c>
      <c r="F1313" s="77"/>
      <c r="G1313" s="77" t="s">
        <v>1577</v>
      </c>
      <c r="H1313" s="77"/>
      <c r="I1313" s="77">
        <v>27</v>
      </c>
      <c r="J1313" s="77" t="e">
        <v>#N/A</v>
      </c>
      <c r="K1313" s="77"/>
      <c r="L1313" s="77"/>
      <c r="M1313" s="77"/>
      <c r="N1313" s="77"/>
      <c r="O1313" s="77"/>
      <c r="P1313" s="77"/>
      <c r="Q1313" s="77">
        <v>0</v>
      </c>
      <c r="R1313" s="77">
        <v>0</v>
      </c>
      <c r="S1313" s="77"/>
      <c r="T1313" s="77"/>
      <c r="U1313" s="77" t="s">
        <v>1571</v>
      </c>
      <c r="V1313" s="77" t="s">
        <v>76</v>
      </c>
      <c r="W1313" s="77"/>
      <c r="X1313" s="77">
        <v>0</v>
      </c>
      <c r="Y1313" s="77" t="s">
        <v>1116</v>
      </c>
      <c r="Z1313" s="77"/>
      <c r="AA1313" s="77"/>
      <c r="AB1313" s="77"/>
      <c r="AC1313" s="77"/>
      <c r="AD1313" s="77"/>
      <c r="AE1313" s="77"/>
      <c r="AF1313" s="105"/>
    </row>
    <row r="1314" spans="1:32" ht="15.75" hidden="1" thickBot="1" x14ac:dyDescent="0.3">
      <c r="A1314" s="97" t="s">
        <v>1575</v>
      </c>
      <c r="B1314" s="78" t="s">
        <v>1576</v>
      </c>
      <c r="C1314" s="78" t="s">
        <v>75</v>
      </c>
      <c r="D1314" s="78" t="s">
        <v>141</v>
      </c>
      <c r="E1314" s="78" t="s">
        <v>83</v>
      </c>
      <c r="F1314" s="78"/>
      <c r="G1314" s="78" t="s">
        <v>1579</v>
      </c>
      <c r="H1314" s="78"/>
      <c r="I1314" s="78">
        <v>27</v>
      </c>
      <c r="J1314" s="77" t="e">
        <v>#N/A</v>
      </c>
      <c r="K1314" s="78"/>
      <c r="L1314" s="78"/>
      <c r="M1314" s="78"/>
      <c r="N1314" s="78"/>
      <c r="O1314" s="78"/>
      <c r="P1314" s="78"/>
      <c r="Q1314" s="78">
        <v>0</v>
      </c>
      <c r="R1314" s="78">
        <v>0</v>
      </c>
      <c r="S1314" s="78"/>
      <c r="T1314" s="78"/>
      <c r="U1314" s="78"/>
      <c r="V1314" s="78"/>
      <c r="W1314" s="78"/>
      <c r="X1314" s="78">
        <v>0</v>
      </c>
      <c r="Y1314" s="78" t="s">
        <v>1116</v>
      </c>
      <c r="Z1314" s="78"/>
      <c r="AA1314" s="78"/>
      <c r="AB1314" s="78"/>
      <c r="AC1314" s="78"/>
      <c r="AD1314" s="78"/>
      <c r="AE1314" s="78"/>
      <c r="AF1314" s="106"/>
    </row>
    <row r="1315" spans="1:32" hidden="1" x14ac:dyDescent="0.25">
      <c r="A1315" s="98" t="s">
        <v>1580</v>
      </c>
      <c r="B1315" s="79" t="s">
        <v>1581</v>
      </c>
      <c r="C1315" s="79" t="s">
        <v>75</v>
      </c>
      <c r="D1315" s="79" t="s">
        <v>252</v>
      </c>
      <c r="E1315" s="79" t="s">
        <v>73</v>
      </c>
      <c r="F1315" s="79"/>
      <c r="G1315" s="79" t="s">
        <v>1582</v>
      </c>
      <c r="H1315" s="79"/>
      <c r="I1315" s="79">
        <v>27</v>
      </c>
      <c r="J1315" s="77" t="e">
        <v>#N/A</v>
      </c>
      <c r="K1315" s="79"/>
      <c r="L1315" s="79"/>
      <c r="M1315" s="79"/>
      <c r="N1315" s="79"/>
      <c r="O1315" s="79"/>
      <c r="P1315" s="79"/>
      <c r="Q1315" s="79">
        <v>0</v>
      </c>
      <c r="R1315" s="79">
        <v>0</v>
      </c>
      <c r="S1315" s="79"/>
      <c r="T1315" s="79"/>
      <c r="U1315" s="79" t="s">
        <v>1146</v>
      </c>
      <c r="V1315" s="79" t="s">
        <v>76</v>
      </c>
      <c r="W1315" s="79"/>
      <c r="X1315" s="79">
        <v>0</v>
      </c>
      <c r="Y1315" s="79" t="s">
        <v>1116</v>
      </c>
      <c r="Z1315" s="79"/>
      <c r="AA1315" s="79"/>
      <c r="AB1315" s="79"/>
      <c r="AC1315" s="79"/>
      <c r="AD1315" s="79"/>
      <c r="AE1315" s="79"/>
      <c r="AF1315" s="107"/>
    </row>
    <row r="1316" spans="1:32" hidden="1" x14ac:dyDescent="0.25">
      <c r="A1316" s="99" t="s">
        <v>1580</v>
      </c>
      <c r="B1316" s="80" t="s">
        <v>1581</v>
      </c>
      <c r="C1316" s="80" t="s">
        <v>75</v>
      </c>
      <c r="D1316" s="80" t="s">
        <v>252</v>
      </c>
      <c r="E1316" s="80" t="s">
        <v>83</v>
      </c>
      <c r="F1316" s="80"/>
      <c r="G1316" s="80" t="s">
        <v>1583</v>
      </c>
      <c r="H1316" s="80"/>
      <c r="I1316" s="80">
        <v>27</v>
      </c>
      <c r="J1316" s="77">
        <v>4</v>
      </c>
      <c r="K1316" s="80">
        <v>15</v>
      </c>
      <c r="L1316" s="80">
        <v>20</v>
      </c>
      <c r="M1316" s="80"/>
      <c r="N1316" s="80"/>
      <c r="O1316" s="80"/>
      <c r="P1316" s="80"/>
      <c r="Q1316" s="80">
        <v>0</v>
      </c>
      <c r="R1316" s="80">
        <v>0</v>
      </c>
      <c r="S1316" s="80"/>
      <c r="T1316" s="80"/>
      <c r="U1316" s="80" t="s">
        <v>1146</v>
      </c>
      <c r="V1316" s="80" t="s">
        <v>76</v>
      </c>
      <c r="W1316" s="80"/>
      <c r="X1316" s="80">
        <v>0.5</v>
      </c>
      <c r="Y1316" s="80" t="s">
        <v>1116</v>
      </c>
      <c r="Z1316" s="80"/>
      <c r="AA1316" s="80"/>
      <c r="AB1316" s="80"/>
      <c r="AC1316" s="80"/>
      <c r="AD1316" s="80"/>
      <c r="AE1316" s="80"/>
      <c r="AF1316" s="108"/>
    </row>
    <row r="1317" spans="1:32" hidden="1" x14ac:dyDescent="0.25">
      <c r="A1317" s="99" t="s">
        <v>1580</v>
      </c>
      <c r="B1317" s="80" t="s">
        <v>1581</v>
      </c>
      <c r="C1317" s="80" t="s">
        <v>75</v>
      </c>
      <c r="D1317" s="80" t="s">
        <v>252</v>
      </c>
      <c r="E1317" s="80" t="s">
        <v>75</v>
      </c>
      <c r="F1317" s="80"/>
      <c r="G1317" s="80" t="s">
        <v>830</v>
      </c>
      <c r="H1317" s="80"/>
      <c r="I1317" s="80">
        <v>27</v>
      </c>
      <c r="J1317" s="77">
        <v>4</v>
      </c>
      <c r="K1317" s="80">
        <v>25</v>
      </c>
      <c r="L1317" s="80">
        <v>20</v>
      </c>
      <c r="M1317" s="80"/>
      <c r="N1317" s="80"/>
      <c r="O1317" s="80"/>
      <c r="P1317" s="80"/>
      <c r="Q1317" s="80">
        <v>0</v>
      </c>
      <c r="R1317" s="80">
        <v>0</v>
      </c>
      <c r="S1317" s="80"/>
      <c r="T1317" s="80"/>
      <c r="U1317" s="80" t="s">
        <v>1146</v>
      </c>
      <c r="V1317" s="80" t="s">
        <v>76</v>
      </c>
      <c r="W1317" s="80"/>
      <c r="X1317" s="80">
        <v>1</v>
      </c>
      <c r="Y1317" s="80" t="s">
        <v>1116</v>
      </c>
      <c r="Z1317" s="80"/>
      <c r="AA1317" s="80"/>
      <c r="AB1317" s="80"/>
      <c r="AC1317" s="80"/>
      <c r="AD1317" s="80"/>
      <c r="AE1317" s="80"/>
      <c r="AF1317" s="108"/>
    </row>
    <row r="1318" spans="1:32" hidden="1" x14ac:dyDescent="0.25">
      <c r="A1318" s="99" t="s">
        <v>1580</v>
      </c>
      <c r="B1318" s="80" t="s">
        <v>1581</v>
      </c>
      <c r="C1318" s="80" t="s">
        <v>75</v>
      </c>
      <c r="D1318" s="80" t="s">
        <v>252</v>
      </c>
      <c r="E1318" s="80" t="s">
        <v>1283</v>
      </c>
      <c r="F1318" s="80"/>
      <c r="G1318" s="80" t="s">
        <v>1584</v>
      </c>
      <c r="H1318" s="80"/>
      <c r="I1318" s="80">
        <v>27</v>
      </c>
      <c r="J1318" s="77" t="e">
        <v>#N/A</v>
      </c>
      <c r="K1318" s="80"/>
      <c r="L1318" s="80"/>
      <c r="M1318" s="80"/>
      <c r="N1318" s="80"/>
      <c r="O1318" s="80"/>
      <c r="P1318" s="80"/>
      <c r="Q1318" s="80">
        <v>0</v>
      </c>
      <c r="R1318" s="80">
        <v>0</v>
      </c>
      <c r="S1318" s="80"/>
      <c r="T1318" s="80"/>
      <c r="U1318" s="80"/>
      <c r="V1318" s="80"/>
      <c r="W1318" s="80"/>
      <c r="X1318" s="80">
        <v>0</v>
      </c>
      <c r="Y1318" s="80" t="s">
        <v>1116</v>
      </c>
      <c r="Z1318" s="80"/>
      <c r="AA1318" s="80"/>
      <c r="AB1318" s="80"/>
      <c r="AC1318" s="80"/>
      <c r="AD1318" s="80"/>
      <c r="AE1318" s="80"/>
      <c r="AF1318" s="108"/>
    </row>
    <row r="1319" spans="1:32" ht="15.75" hidden="1" thickBot="1" x14ac:dyDescent="0.3">
      <c r="A1319" s="100" t="s">
        <v>1580</v>
      </c>
      <c r="B1319" s="81" t="s">
        <v>1581</v>
      </c>
      <c r="C1319" s="81" t="s">
        <v>75</v>
      </c>
      <c r="D1319" s="81" t="s">
        <v>252</v>
      </c>
      <c r="E1319" s="81" t="s">
        <v>1353</v>
      </c>
      <c r="F1319" s="81"/>
      <c r="G1319" s="81" t="s">
        <v>1584</v>
      </c>
      <c r="H1319" s="81"/>
      <c r="I1319" s="81">
        <v>27</v>
      </c>
      <c r="J1319" s="77" t="e">
        <v>#N/A</v>
      </c>
      <c r="K1319" s="81"/>
      <c r="L1319" s="81"/>
      <c r="M1319" s="81"/>
      <c r="N1319" s="81"/>
      <c r="O1319" s="81"/>
      <c r="P1319" s="81"/>
      <c r="Q1319" s="81">
        <v>0</v>
      </c>
      <c r="R1319" s="81">
        <v>0</v>
      </c>
      <c r="S1319" s="81"/>
      <c r="T1319" s="81"/>
      <c r="U1319" s="81"/>
      <c r="V1319" s="81"/>
      <c r="W1319" s="81"/>
      <c r="X1319" s="81">
        <v>0</v>
      </c>
      <c r="Y1319" s="81" t="s">
        <v>1116</v>
      </c>
      <c r="Z1319" s="81"/>
      <c r="AA1319" s="81"/>
      <c r="AB1319" s="81"/>
      <c r="AC1319" s="81"/>
      <c r="AD1319" s="81"/>
      <c r="AE1319" s="81"/>
      <c r="AF1319" s="109"/>
    </row>
    <row r="1320" spans="1:32" hidden="1" x14ac:dyDescent="0.25">
      <c r="A1320" s="95" t="s">
        <v>1585</v>
      </c>
      <c r="B1320" s="76" t="s">
        <v>617</v>
      </c>
      <c r="C1320" s="76" t="s">
        <v>73</v>
      </c>
      <c r="D1320" s="76" t="s">
        <v>127</v>
      </c>
      <c r="E1320" s="76" t="s">
        <v>73</v>
      </c>
      <c r="F1320" s="76"/>
      <c r="G1320" s="76" t="s">
        <v>161</v>
      </c>
      <c r="H1320" s="76"/>
      <c r="I1320" s="76">
        <v>16</v>
      </c>
      <c r="J1320" s="77">
        <v>8</v>
      </c>
      <c r="K1320" s="76">
        <v>100</v>
      </c>
      <c r="L1320" s="76">
        <v>20</v>
      </c>
      <c r="M1320" s="76">
        <v>1</v>
      </c>
      <c r="N1320" s="76"/>
      <c r="O1320" s="76" t="s">
        <v>129</v>
      </c>
      <c r="P1320" s="76" t="s">
        <v>1169</v>
      </c>
      <c r="Q1320" s="76">
        <v>2</v>
      </c>
      <c r="R1320" s="76">
        <v>0</v>
      </c>
      <c r="S1320" s="76"/>
      <c r="T1320" s="76"/>
      <c r="U1320" s="76"/>
      <c r="V1320" s="76"/>
      <c r="W1320" s="76" t="s">
        <v>1115</v>
      </c>
      <c r="X1320" s="76">
        <v>8</v>
      </c>
      <c r="Y1320" s="76" t="s">
        <v>1135</v>
      </c>
      <c r="Z1320" s="76" t="s">
        <v>1136</v>
      </c>
      <c r="AA1320" s="76" t="s">
        <v>1126</v>
      </c>
      <c r="AB1320" s="76" t="s">
        <v>1127</v>
      </c>
      <c r="AC1320" s="76" t="s">
        <v>1128</v>
      </c>
      <c r="AD1320" s="76">
        <v>8</v>
      </c>
      <c r="AE1320" s="76" t="s">
        <v>1129</v>
      </c>
      <c r="AF1320" s="104"/>
    </row>
    <row r="1321" spans="1:32" hidden="1" x14ac:dyDescent="0.25">
      <c r="A1321" s="96" t="s">
        <v>1585</v>
      </c>
      <c r="B1321" s="77" t="s">
        <v>617</v>
      </c>
      <c r="C1321" s="77" t="s">
        <v>73</v>
      </c>
      <c r="D1321" s="77" t="s">
        <v>127</v>
      </c>
      <c r="E1321" s="77" t="s">
        <v>83</v>
      </c>
      <c r="F1321" s="77"/>
      <c r="G1321" s="77" t="s">
        <v>161</v>
      </c>
      <c r="H1321" s="77"/>
      <c r="I1321" s="77">
        <v>16</v>
      </c>
      <c r="J1321" s="77">
        <v>4</v>
      </c>
      <c r="K1321" s="77">
        <v>80</v>
      </c>
      <c r="L1321" s="77">
        <v>20</v>
      </c>
      <c r="M1321" s="77">
        <v>1</v>
      </c>
      <c r="N1321" s="77"/>
      <c r="O1321" s="77" t="s">
        <v>129</v>
      </c>
      <c r="P1321" s="77" t="s">
        <v>1169</v>
      </c>
      <c r="Q1321" s="77">
        <v>2</v>
      </c>
      <c r="R1321" s="77">
        <v>0</v>
      </c>
      <c r="S1321" s="77"/>
      <c r="T1321" s="77"/>
      <c r="U1321" s="77"/>
      <c r="V1321" s="77" t="s">
        <v>76</v>
      </c>
      <c r="W1321" s="77" t="s">
        <v>1123</v>
      </c>
      <c r="X1321" s="77">
        <v>6</v>
      </c>
      <c r="Y1321" s="77" t="s">
        <v>1135</v>
      </c>
      <c r="Z1321" s="77" t="s">
        <v>1136</v>
      </c>
      <c r="AA1321" s="77" t="s">
        <v>1126</v>
      </c>
      <c r="AB1321" s="77" t="s">
        <v>1127</v>
      </c>
      <c r="AC1321" s="77" t="s">
        <v>1128</v>
      </c>
      <c r="AD1321" s="77">
        <v>4</v>
      </c>
      <c r="AE1321" s="77" t="s">
        <v>1129</v>
      </c>
      <c r="AF1321" s="105"/>
    </row>
    <row r="1322" spans="1:32" hidden="1" x14ac:dyDescent="0.25">
      <c r="A1322" s="96" t="s">
        <v>1585</v>
      </c>
      <c r="B1322" s="77" t="s">
        <v>617</v>
      </c>
      <c r="C1322" s="77" t="s">
        <v>73</v>
      </c>
      <c r="D1322" s="77" t="s">
        <v>127</v>
      </c>
      <c r="E1322" s="77" t="s">
        <v>70</v>
      </c>
      <c r="F1322" s="77"/>
      <c r="G1322" s="77" t="s">
        <v>433</v>
      </c>
      <c r="H1322" s="77"/>
      <c r="I1322" s="77">
        <v>16</v>
      </c>
      <c r="J1322" s="77">
        <v>8</v>
      </c>
      <c r="K1322" s="77">
        <v>100</v>
      </c>
      <c r="L1322" s="77">
        <v>20</v>
      </c>
      <c r="M1322" s="77"/>
      <c r="N1322" s="77">
        <v>1</v>
      </c>
      <c r="O1322" s="77" t="s">
        <v>129</v>
      </c>
      <c r="P1322" s="77" t="s">
        <v>1169</v>
      </c>
      <c r="Q1322" s="77">
        <v>1</v>
      </c>
      <c r="R1322" s="77">
        <v>0</v>
      </c>
      <c r="S1322" s="77"/>
      <c r="T1322" s="77"/>
      <c r="U1322" s="77"/>
      <c r="V1322" s="77" t="s">
        <v>76</v>
      </c>
      <c r="W1322" s="77" t="s">
        <v>1123</v>
      </c>
      <c r="X1322" s="77">
        <v>4</v>
      </c>
      <c r="Y1322" s="77" t="s">
        <v>1135</v>
      </c>
      <c r="Z1322" s="77" t="s">
        <v>1136</v>
      </c>
      <c r="AA1322" s="77" t="s">
        <v>1126</v>
      </c>
      <c r="AB1322" s="77" t="s">
        <v>1127</v>
      </c>
      <c r="AC1322" s="77" t="s">
        <v>1128</v>
      </c>
      <c r="AD1322" s="77">
        <v>8</v>
      </c>
      <c r="AE1322" s="77" t="s">
        <v>1129</v>
      </c>
      <c r="AF1322" s="105"/>
    </row>
    <row r="1323" spans="1:32" hidden="1" x14ac:dyDescent="0.25">
      <c r="A1323" s="96" t="s">
        <v>1585</v>
      </c>
      <c r="B1323" s="77" t="s">
        <v>617</v>
      </c>
      <c r="C1323" s="77" t="s">
        <v>73</v>
      </c>
      <c r="D1323" s="77" t="s">
        <v>1586</v>
      </c>
      <c r="E1323" s="77" t="s">
        <v>1283</v>
      </c>
      <c r="F1323" s="77"/>
      <c r="G1323" s="77" t="s">
        <v>1562</v>
      </c>
      <c r="H1323" s="77"/>
      <c r="I1323" s="77">
        <v>16</v>
      </c>
      <c r="J1323" s="77" t="e">
        <v>#N/A</v>
      </c>
      <c r="K1323" s="77"/>
      <c r="L1323" s="77"/>
      <c r="M1323" s="77"/>
      <c r="N1323" s="77"/>
      <c r="O1323" s="77"/>
      <c r="P1323" s="77"/>
      <c r="Q1323" s="77">
        <v>0</v>
      </c>
      <c r="R1323" s="77">
        <v>0</v>
      </c>
      <c r="S1323" s="77"/>
      <c r="T1323" s="77"/>
      <c r="U1323" s="77"/>
      <c r="V1323" s="77"/>
      <c r="W1323" s="77"/>
      <c r="X1323" s="77">
        <v>0</v>
      </c>
      <c r="Y1323" s="77" t="s">
        <v>1135</v>
      </c>
      <c r="Z1323" s="77"/>
      <c r="AA1323" s="77"/>
      <c r="AB1323" s="77"/>
      <c r="AC1323" s="77"/>
      <c r="AD1323" s="77"/>
      <c r="AE1323" s="77"/>
      <c r="AF1323" s="105"/>
    </row>
    <row r="1324" spans="1:32" hidden="1" x14ac:dyDescent="0.25">
      <c r="A1324" s="96" t="s">
        <v>1585</v>
      </c>
      <c r="B1324" s="77" t="s">
        <v>617</v>
      </c>
      <c r="C1324" s="77" t="s">
        <v>73</v>
      </c>
      <c r="D1324" s="77" t="s">
        <v>1586</v>
      </c>
      <c r="E1324" s="77" t="s">
        <v>75</v>
      </c>
      <c r="F1324" s="77"/>
      <c r="G1324" s="77" t="s">
        <v>1587</v>
      </c>
      <c r="H1324" s="77"/>
      <c r="I1324" s="77">
        <v>16</v>
      </c>
      <c r="J1324" s="77">
        <v>8</v>
      </c>
      <c r="K1324" s="77">
        <v>100</v>
      </c>
      <c r="L1324" s="77">
        <v>20</v>
      </c>
      <c r="M1324" s="77"/>
      <c r="N1324" s="77"/>
      <c r="O1324" s="77"/>
      <c r="P1324" s="77"/>
      <c r="Q1324" s="77">
        <v>0</v>
      </c>
      <c r="R1324" s="77">
        <v>0</v>
      </c>
      <c r="S1324" s="77"/>
      <c r="T1324" s="77"/>
      <c r="U1324" s="77"/>
      <c r="V1324" s="77"/>
      <c r="W1324" s="77"/>
      <c r="X1324" s="77">
        <v>4</v>
      </c>
      <c r="Y1324" s="77" t="s">
        <v>1135</v>
      </c>
      <c r="Z1324" s="77"/>
      <c r="AA1324" s="77"/>
      <c r="AB1324" s="77"/>
      <c r="AC1324" s="77"/>
      <c r="AD1324" s="77"/>
      <c r="AE1324" s="77"/>
      <c r="AF1324" s="105"/>
    </row>
    <row r="1325" spans="1:32" hidden="1" x14ac:dyDescent="0.25">
      <c r="A1325" s="96" t="s">
        <v>1585</v>
      </c>
      <c r="B1325" s="77" t="s">
        <v>617</v>
      </c>
      <c r="C1325" s="77" t="s">
        <v>73</v>
      </c>
      <c r="D1325" s="77" t="s">
        <v>618</v>
      </c>
      <c r="E1325" s="77" t="s">
        <v>70</v>
      </c>
      <c r="F1325" s="77"/>
      <c r="G1325" s="77" t="s">
        <v>433</v>
      </c>
      <c r="H1325" s="77"/>
      <c r="I1325" s="77">
        <v>16</v>
      </c>
      <c r="J1325" s="77">
        <v>8</v>
      </c>
      <c r="K1325" s="77">
        <v>100</v>
      </c>
      <c r="L1325" s="77">
        <v>20</v>
      </c>
      <c r="M1325" s="77"/>
      <c r="N1325" s="77"/>
      <c r="O1325" s="77" t="s">
        <v>129</v>
      </c>
      <c r="P1325" s="77" t="s">
        <v>1169</v>
      </c>
      <c r="Q1325" s="77">
        <v>0</v>
      </c>
      <c r="R1325" s="77">
        <v>1</v>
      </c>
      <c r="S1325" s="77" t="s">
        <v>1123</v>
      </c>
      <c r="T1325" s="77">
        <v>1</v>
      </c>
      <c r="U1325" s="77"/>
      <c r="V1325" s="77" t="s">
        <v>76</v>
      </c>
      <c r="W1325" s="77" t="s">
        <v>1123</v>
      </c>
      <c r="X1325" s="77">
        <v>4</v>
      </c>
      <c r="Y1325" s="77" t="s">
        <v>1135</v>
      </c>
      <c r="Z1325" s="77" t="s">
        <v>1136</v>
      </c>
      <c r="AA1325" s="77" t="s">
        <v>1126</v>
      </c>
      <c r="AB1325" s="77" t="s">
        <v>1127</v>
      </c>
      <c r="AC1325" s="77" t="s">
        <v>1128</v>
      </c>
      <c r="AD1325" s="77">
        <v>8</v>
      </c>
      <c r="AE1325" s="77" t="s">
        <v>1129</v>
      </c>
      <c r="AF1325" s="105"/>
    </row>
    <row r="1326" spans="1:32" ht="30" hidden="1" x14ac:dyDescent="0.25">
      <c r="A1326" s="96" t="s">
        <v>1585</v>
      </c>
      <c r="B1326" s="77" t="s">
        <v>617</v>
      </c>
      <c r="C1326" s="77" t="s">
        <v>73</v>
      </c>
      <c r="D1326" s="77" t="s">
        <v>249</v>
      </c>
      <c r="E1326" s="77" t="s">
        <v>73</v>
      </c>
      <c r="F1326" s="77"/>
      <c r="G1326" s="77" t="s">
        <v>161</v>
      </c>
      <c r="H1326" s="77"/>
      <c r="I1326" s="77">
        <v>16</v>
      </c>
      <c r="J1326" s="77">
        <v>8</v>
      </c>
      <c r="K1326" s="77">
        <v>100</v>
      </c>
      <c r="L1326" s="77">
        <v>20</v>
      </c>
      <c r="M1326" s="77"/>
      <c r="N1326" s="77"/>
      <c r="O1326" s="77" t="s">
        <v>129</v>
      </c>
      <c r="P1326" s="77" t="s">
        <v>1169</v>
      </c>
      <c r="Q1326" s="77">
        <v>0</v>
      </c>
      <c r="R1326" s="77">
        <v>1</v>
      </c>
      <c r="S1326" s="77" t="s">
        <v>1123</v>
      </c>
      <c r="T1326" s="77">
        <v>1</v>
      </c>
      <c r="U1326" s="77"/>
      <c r="V1326" s="77"/>
      <c r="W1326" s="77" t="s">
        <v>1115</v>
      </c>
      <c r="X1326" s="77">
        <v>4</v>
      </c>
      <c r="Y1326" s="77" t="s">
        <v>1135</v>
      </c>
      <c r="Z1326" s="77" t="s">
        <v>1136</v>
      </c>
      <c r="AA1326" s="77" t="s">
        <v>1126</v>
      </c>
      <c r="AB1326" s="77" t="s">
        <v>1127</v>
      </c>
      <c r="AC1326" s="77" t="s">
        <v>1128</v>
      </c>
      <c r="AD1326" s="77">
        <v>8</v>
      </c>
      <c r="AE1326" s="77" t="s">
        <v>1129</v>
      </c>
      <c r="AF1326" s="105"/>
    </row>
    <row r="1327" spans="1:32" ht="30.75" hidden="1" thickBot="1" x14ac:dyDescent="0.3">
      <c r="A1327" s="97" t="s">
        <v>1585</v>
      </c>
      <c r="B1327" s="78" t="s">
        <v>617</v>
      </c>
      <c r="C1327" s="78" t="s">
        <v>73</v>
      </c>
      <c r="D1327" s="78" t="s">
        <v>249</v>
      </c>
      <c r="E1327" s="78" t="s">
        <v>83</v>
      </c>
      <c r="F1327" s="78"/>
      <c r="G1327" s="78" t="s">
        <v>161</v>
      </c>
      <c r="H1327" s="78"/>
      <c r="I1327" s="78">
        <v>16</v>
      </c>
      <c r="J1327" s="77">
        <v>4</v>
      </c>
      <c r="K1327" s="78">
        <v>80</v>
      </c>
      <c r="L1327" s="78">
        <v>20</v>
      </c>
      <c r="M1327" s="78"/>
      <c r="N1327" s="78"/>
      <c r="O1327" s="78" t="s">
        <v>129</v>
      </c>
      <c r="P1327" s="78" t="s">
        <v>1169</v>
      </c>
      <c r="Q1327" s="78">
        <v>0</v>
      </c>
      <c r="R1327" s="78">
        <v>1</v>
      </c>
      <c r="S1327" s="78" t="s">
        <v>1123</v>
      </c>
      <c r="T1327" s="78">
        <v>1</v>
      </c>
      <c r="U1327" s="78"/>
      <c r="V1327" s="78" t="s">
        <v>76</v>
      </c>
      <c r="W1327" s="78" t="s">
        <v>1123</v>
      </c>
      <c r="X1327" s="78">
        <v>3</v>
      </c>
      <c r="Y1327" s="78" t="s">
        <v>1135</v>
      </c>
      <c r="Z1327" s="78" t="s">
        <v>1136</v>
      </c>
      <c r="AA1327" s="78" t="s">
        <v>1126</v>
      </c>
      <c r="AB1327" s="78" t="s">
        <v>1127</v>
      </c>
      <c r="AC1327" s="78" t="s">
        <v>1128</v>
      </c>
      <c r="AD1327" s="78">
        <v>4</v>
      </c>
      <c r="AE1327" s="78" t="s">
        <v>1129</v>
      </c>
      <c r="AF1327" s="106"/>
    </row>
    <row r="1328" spans="1:32" hidden="1" x14ac:dyDescent="0.25">
      <c r="A1328" s="98" t="s">
        <v>1588</v>
      </c>
      <c r="B1328" s="79" t="s">
        <v>619</v>
      </c>
      <c r="C1328" s="79" t="s">
        <v>73</v>
      </c>
      <c r="D1328" s="79" t="s">
        <v>297</v>
      </c>
      <c r="E1328" s="79">
        <v>1</v>
      </c>
      <c r="F1328" s="79" t="s">
        <v>1262</v>
      </c>
      <c r="G1328" s="79" t="s">
        <v>620</v>
      </c>
      <c r="H1328" s="79"/>
      <c r="I1328" s="79">
        <v>32</v>
      </c>
      <c r="J1328" s="77">
        <v>4</v>
      </c>
      <c r="K1328" s="79">
        <v>15</v>
      </c>
      <c r="L1328" s="79">
        <v>20</v>
      </c>
      <c r="M1328" s="79"/>
      <c r="N1328" s="79">
        <v>1</v>
      </c>
      <c r="O1328" s="79" t="s">
        <v>129</v>
      </c>
      <c r="P1328" s="79" t="s">
        <v>1279</v>
      </c>
      <c r="Q1328" s="79">
        <v>1</v>
      </c>
      <c r="R1328" s="79">
        <v>0</v>
      </c>
      <c r="S1328" s="79"/>
      <c r="T1328" s="79"/>
      <c r="U1328" s="79"/>
      <c r="V1328" s="79"/>
      <c r="W1328" s="79"/>
      <c r="X1328" s="79">
        <v>0.5</v>
      </c>
      <c r="Y1328" s="79" t="s">
        <v>1135</v>
      </c>
      <c r="Z1328" s="79" t="s">
        <v>1136</v>
      </c>
      <c r="AA1328" s="79" t="s">
        <v>1126</v>
      </c>
      <c r="AB1328" s="79" t="s">
        <v>1127</v>
      </c>
      <c r="AC1328" s="79" t="s">
        <v>1128</v>
      </c>
      <c r="AD1328" s="79">
        <v>4</v>
      </c>
      <c r="AE1328" s="79" t="s">
        <v>1188</v>
      </c>
      <c r="AF1328" s="107"/>
    </row>
    <row r="1329" spans="1:32" hidden="1" x14ac:dyDescent="0.25">
      <c r="A1329" s="99" t="s">
        <v>1588</v>
      </c>
      <c r="B1329" s="80" t="s">
        <v>619</v>
      </c>
      <c r="C1329" s="80" t="s">
        <v>73</v>
      </c>
      <c r="D1329" s="80" t="s">
        <v>297</v>
      </c>
      <c r="E1329" s="80">
        <v>2</v>
      </c>
      <c r="F1329" s="80" t="s">
        <v>1263</v>
      </c>
      <c r="G1329" s="80" t="s">
        <v>153</v>
      </c>
      <c r="H1329" s="80"/>
      <c r="I1329" s="80">
        <v>32</v>
      </c>
      <c r="J1329" s="77">
        <v>4</v>
      </c>
      <c r="K1329" s="80">
        <v>50</v>
      </c>
      <c r="L1329" s="80">
        <v>20</v>
      </c>
      <c r="M1329" s="80">
        <v>1</v>
      </c>
      <c r="N1329" s="80"/>
      <c r="O1329" s="80" t="s">
        <v>129</v>
      </c>
      <c r="P1329" s="80" t="s">
        <v>1279</v>
      </c>
      <c r="Q1329" s="80">
        <v>2</v>
      </c>
      <c r="R1329" s="80">
        <v>0</v>
      </c>
      <c r="S1329" s="80"/>
      <c r="T1329" s="80"/>
      <c r="U1329" s="80"/>
      <c r="V1329" s="80"/>
      <c r="W1329" s="80"/>
      <c r="X1329" s="80">
        <v>4</v>
      </c>
      <c r="Y1329" s="80" t="s">
        <v>1135</v>
      </c>
      <c r="Z1329" s="80" t="s">
        <v>1136</v>
      </c>
      <c r="AA1329" s="80" t="s">
        <v>1126</v>
      </c>
      <c r="AB1329" s="80" t="s">
        <v>1127</v>
      </c>
      <c r="AC1329" s="80" t="s">
        <v>1128</v>
      </c>
      <c r="AD1329" s="80">
        <v>4</v>
      </c>
      <c r="AE1329" s="80" t="s">
        <v>1172</v>
      </c>
      <c r="AF1329" s="108"/>
    </row>
    <row r="1330" spans="1:32" hidden="1" x14ac:dyDescent="0.25">
      <c r="A1330" s="99" t="s">
        <v>1588</v>
      </c>
      <c r="B1330" s="80" t="s">
        <v>619</v>
      </c>
      <c r="C1330" s="80" t="s">
        <v>73</v>
      </c>
      <c r="D1330" s="80" t="s">
        <v>297</v>
      </c>
      <c r="E1330" s="80">
        <v>3</v>
      </c>
      <c r="F1330" s="80" t="s">
        <v>81</v>
      </c>
      <c r="G1330" s="80" t="s">
        <v>1287</v>
      </c>
      <c r="H1330" s="80"/>
      <c r="I1330" s="80">
        <v>32</v>
      </c>
      <c r="J1330" s="77">
        <v>12</v>
      </c>
      <c r="K1330" s="80">
        <v>250</v>
      </c>
      <c r="L1330" s="80">
        <v>20</v>
      </c>
      <c r="M1330" s="80"/>
      <c r="N1330" s="80"/>
      <c r="O1330" s="80"/>
      <c r="P1330" s="80"/>
      <c r="Q1330" s="80">
        <v>0</v>
      </c>
      <c r="R1330" s="80">
        <v>0</v>
      </c>
      <c r="S1330" s="80"/>
      <c r="T1330" s="80"/>
      <c r="U1330" s="80"/>
      <c r="V1330" s="80"/>
      <c r="W1330" s="80"/>
      <c r="X1330" s="80">
        <v>10</v>
      </c>
      <c r="Y1330" s="80" t="s">
        <v>1135</v>
      </c>
      <c r="Z1330" s="80"/>
      <c r="AA1330" s="80"/>
      <c r="AB1330" s="80"/>
      <c r="AC1330" s="80"/>
      <c r="AD1330" s="80"/>
      <c r="AE1330" s="80"/>
      <c r="AF1330" s="108"/>
    </row>
    <row r="1331" spans="1:32" hidden="1" x14ac:dyDescent="0.25">
      <c r="A1331" s="99" t="s">
        <v>1588</v>
      </c>
      <c r="B1331" s="80" t="s">
        <v>619</v>
      </c>
      <c r="C1331" s="80" t="s">
        <v>73</v>
      </c>
      <c r="D1331" s="80" t="s">
        <v>297</v>
      </c>
      <c r="E1331" s="80">
        <v>4</v>
      </c>
      <c r="F1331" s="80" t="s">
        <v>1317</v>
      </c>
      <c r="G1331" s="80" t="s">
        <v>1287</v>
      </c>
      <c r="H1331" s="80"/>
      <c r="I1331" s="80">
        <v>32</v>
      </c>
      <c r="J1331" s="77">
        <v>8</v>
      </c>
      <c r="K1331" s="80">
        <v>100</v>
      </c>
      <c r="L1331" s="80">
        <v>20</v>
      </c>
      <c r="M1331" s="80"/>
      <c r="N1331" s="80"/>
      <c r="O1331" s="80"/>
      <c r="P1331" s="80"/>
      <c r="Q1331" s="80">
        <v>0</v>
      </c>
      <c r="R1331" s="80">
        <v>0</v>
      </c>
      <c r="S1331" s="80"/>
      <c r="T1331" s="80"/>
      <c r="U1331" s="80"/>
      <c r="V1331" s="80"/>
      <c r="W1331" s="80"/>
      <c r="X1331" s="80">
        <v>4</v>
      </c>
      <c r="Y1331" s="80" t="s">
        <v>1135</v>
      </c>
      <c r="Z1331" s="80"/>
      <c r="AA1331" s="80"/>
      <c r="AB1331" s="80"/>
      <c r="AC1331" s="80"/>
      <c r="AD1331" s="80"/>
      <c r="AE1331" s="80"/>
      <c r="AF1331" s="108"/>
    </row>
    <row r="1332" spans="1:32" ht="30" hidden="1" x14ac:dyDescent="0.25">
      <c r="A1332" s="99" t="s">
        <v>1588</v>
      </c>
      <c r="B1332" s="80" t="s">
        <v>619</v>
      </c>
      <c r="C1332" s="80" t="s">
        <v>73</v>
      </c>
      <c r="D1332" s="80" t="s">
        <v>297</v>
      </c>
      <c r="E1332" s="80">
        <v>7</v>
      </c>
      <c r="F1332" s="80" t="s">
        <v>1589</v>
      </c>
      <c r="G1332" s="80" t="s">
        <v>161</v>
      </c>
      <c r="H1332" s="80"/>
      <c r="I1332" s="80">
        <v>32</v>
      </c>
      <c r="J1332" s="77">
        <v>4</v>
      </c>
      <c r="K1332" s="80">
        <v>50</v>
      </c>
      <c r="L1332" s="80">
        <v>20</v>
      </c>
      <c r="M1332" s="80">
        <v>1</v>
      </c>
      <c r="N1332" s="80"/>
      <c r="O1332" s="80" t="s">
        <v>129</v>
      </c>
      <c r="P1332" s="80" t="s">
        <v>1214</v>
      </c>
      <c r="Q1332" s="80">
        <v>2</v>
      </c>
      <c r="R1332" s="80">
        <v>0</v>
      </c>
      <c r="S1332" s="80"/>
      <c r="T1332" s="80"/>
      <c r="U1332" s="80" t="s">
        <v>70</v>
      </c>
      <c r="V1332" s="80"/>
      <c r="W1332" s="80"/>
      <c r="X1332" s="80">
        <v>4</v>
      </c>
      <c r="Y1332" s="80" t="s">
        <v>1135</v>
      </c>
      <c r="Z1332" s="80" t="s">
        <v>1179</v>
      </c>
      <c r="AA1332" s="80" t="s">
        <v>1118</v>
      </c>
      <c r="AB1332" s="80" t="s">
        <v>1118</v>
      </c>
      <c r="AC1332" s="80" t="s">
        <v>1118</v>
      </c>
      <c r="AD1332" s="80">
        <v>4</v>
      </c>
      <c r="AE1332" s="80" t="s">
        <v>1119</v>
      </c>
      <c r="AF1332" s="108"/>
    </row>
    <row r="1333" spans="1:32" hidden="1" x14ac:dyDescent="0.25">
      <c r="A1333" s="99" t="s">
        <v>1588</v>
      </c>
      <c r="B1333" s="80" t="s">
        <v>619</v>
      </c>
      <c r="C1333" s="80" t="s">
        <v>73</v>
      </c>
      <c r="D1333" s="80" t="s">
        <v>297</v>
      </c>
      <c r="E1333" s="80">
        <v>8</v>
      </c>
      <c r="F1333" s="80" t="s">
        <v>1318</v>
      </c>
      <c r="G1333" s="80" t="s">
        <v>161</v>
      </c>
      <c r="H1333" s="80"/>
      <c r="I1333" s="80">
        <v>32</v>
      </c>
      <c r="J1333" s="77">
        <v>8</v>
      </c>
      <c r="K1333" s="80">
        <v>100</v>
      </c>
      <c r="L1333" s="80">
        <v>20</v>
      </c>
      <c r="M1333" s="80">
        <v>1</v>
      </c>
      <c r="N1333" s="80"/>
      <c r="O1333" s="80" t="s">
        <v>129</v>
      </c>
      <c r="P1333" s="80" t="s">
        <v>1279</v>
      </c>
      <c r="Q1333" s="80">
        <v>2</v>
      </c>
      <c r="R1333" s="80">
        <v>0</v>
      </c>
      <c r="S1333" s="80"/>
      <c r="T1333" s="80"/>
      <c r="U1333" s="80"/>
      <c r="V1333" s="80"/>
      <c r="W1333" s="80"/>
      <c r="X1333" s="80">
        <v>8</v>
      </c>
      <c r="Y1333" s="80" t="s">
        <v>1135</v>
      </c>
      <c r="Z1333" s="80" t="s">
        <v>1136</v>
      </c>
      <c r="AA1333" s="80" t="s">
        <v>1126</v>
      </c>
      <c r="AB1333" s="80" t="s">
        <v>1127</v>
      </c>
      <c r="AC1333" s="80" t="s">
        <v>1128</v>
      </c>
      <c r="AD1333" s="80">
        <v>8</v>
      </c>
      <c r="AE1333" s="80" t="s">
        <v>1129</v>
      </c>
      <c r="AF1333" s="108"/>
    </row>
    <row r="1334" spans="1:32" hidden="1" x14ac:dyDescent="0.25">
      <c r="A1334" s="99" t="s">
        <v>1588</v>
      </c>
      <c r="B1334" s="80" t="s">
        <v>619</v>
      </c>
      <c r="C1334" s="80" t="s">
        <v>73</v>
      </c>
      <c r="D1334" s="80" t="s">
        <v>297</v>
      </c>
      <c r="E1334" s="80">
        <v>9</v>
      </c>
      <c r="F1334" s="80" t="s">
        <v>83</v>
      </c>
      <c r="G1334" s="80" t="s">
        <v>621</v>
      </c>
      <c r="H1334" s="80"/>
      <c r="I1334" s="80">
        <v>32</v>
      </c>
      <c r="J1334" s="77">
        <v>4</v>
      </c>
      <c r="K1334" s="80">
        <v>25</v>
      </c>
      <c r="L1334" s="80">
        <v>20</v>
      </c>
      <c r="M1334" s="80">
        <v>1</v>
      </c>
      <c r="N1334" s="80"/>
      <c r="O1334" s="80" t="s">
        <v>129</v>
      </c>
      <c r="P1334" s="80" t="s">
        <v>1279</v>
      </c>
      <c r="Q1334" s="80">
        <v>2</v>
      </c>
      <c r="R1334" s="80">
        <v>0</v>
      </c>
      <c r="S1334" s="80"/>
      <c r="T1334" s="80"/>
      <c r="U1334" s="80" t="s">
        <v>70</v>
      </c>
      <c r="V1334" s="80"/>
      <c r="W1334" s="80"/>
      <c r="X1334" s="80">
        <v>2</v>
      </c>
      <c r="Y1334" s="80" t="s">
        <v>1135</v>
      </c>
      <c r="Z1334" s="80" t="s">
        <v>1136</v>
      </c>
      <c r="AA1334" s="80" t="s">
        <v>1126</v>
      </c>
      <c r="AB1334" s="80" t="s">
        <v>1127</v>
      </c>
      <c r="AC1334" s="80" t="s">
        <v>1128</v>
      </c>
      <c r="AD1334" s="80">
        <v>4</v>
      </c>
      <c r="AE1334" s="80" t="s">
        <v>1182</v>
      </c>
      <c r="AF1334" s="108"/>
    </row>
    <row r="1335" spans="1:32" hidden="1" x14ac:dyDescent="0.25">
      <c r="A1335" s="99" t="s">
        <v>1588</v>
      </c>
      <c r="B1335" s="80" t="s">
        <v>619</v>
      </c>
      <c r="C1335" s="80" t="s">
        <v>73</v>
      </c>
      <c r="D1335" s="80" t="s">
        <v>297</v>
      </c>
      <c r="E1335" s="80">
        <v>11</v>
      </c>
      <c r="F1335" s="80" t="s">
        <v>93</v>
      </c>
      <c r="G1335" s="80" t="s">
        <v>1287</v>
      </c>
      <c r="H1335" s="80"/>
      <c r="I1335" s="80">
        <v>32</v>
      </c>
      <c r="J1335" s="77">
        <v>4</v>
      </c>
      <c r="K1335" s="80">
        <v>50</v>
      </c>
      <c r="L1335" s="80">
        <v>20</v>
      </c>
      <c r="M1335" s="80"/>
      <c r="N1335" s="80"/>
      <c r="O1335" s="80"/>
      <c r="P1335" s="80"/>
      <c r="Q1335" s="80">
        <v>0</v>
      </c>
      <c r="R1335" s="80">
        <v>0</v>
      </c>
      <c r="S1335" s="80"/>
      <c r="T1335" s="80"/>
      <c r="U1335" s="80"/>
      <c r="V1335" s="80"/>
      <c r="W1335" s="80"/>
      <c r="X1335" s="80">
        <v>2</v>
      </c>
      <c r="Y1335" s="80" t="s">
        <v>1135</v>
      </c>
      <c r="Z1335" s="80"/>
      <c r="AA1335" s="80"/>
      <c r="AB1335" s="80"/>
      <c r="AC1335" s="80"/>
      <c r="AD1335" s="80"/>
      <c r="AE1335" s="80"/>
      <c r="AF1335" s="108"/>
    </row>
    <row r="1336" spans="1:32" hidden="1" x14ac:dyDescent="0.25">
      <c r="A1336" s="99" t="s">
        <v>1588</v>
      </c>
      <c r="B1336" s="80" t="s">
        <v>619</v>
      </c>
      <c r="C1336" s="80" t="s">
        <v>73</v>
      </c>
      <c r="D1336" s="80" t="s">
        <v>297</v>
      </c>
      <c r="E1336" s="80">
        <v>12</v>
      </c>
      <c r="F1336" s="80" t="s">
        <v>1368</v>
      </c>
      <c r="G1336" s="80" t="s">
        <v>622</v>
      </c>
      <c r="H1336" s="80"/>
      <c r="I1336" s="80">
        <v>32</v>
      </c>
      <c r="J1336" s="77">
        <v>4</v>
      </c>
      <c r="K1336" s="80">
        <v>50</v>
      </c>
      <c r="L1336" s="80">
        <v>20</v>
      </c>
      <c r="M1336" s="80">
        <v>1</v>
      </c>
      <c r="N1336" s="80"/>
      <c r="O1336" s="80" t="s">
        <v>129</v>
      </c>
      <c r="P1336" s="80" t="s">
        <v>1279</v>
      </c>
      <c r="Q1336" s="80">
        <v>2</v>
      </c>
      <c r="R1336" s="80">
        <v>0</v>
      </c>
      <c r="S1336" s="80"/>
      <c r="T1336" s="80"/>
      <c r="U1336" s="80"/>
      <c r="V1336" s="80"/>
      <c r="W1336" s="80"/>
      <c r="X1336" s="80">
        <v>4</v>
      </c>
      <c r="Y1336" s="80" t="s">
        <v>1135</v>
      </c>
      <c r="Z1336" s="80" t="s">
        <v>1136</v>
      </c>
      <c r="AA1336" s="80" t="s">
        <v>1126</v>
      </c>
      <c r="AB1336" s="80" t="s">
        <v>1127</v>
      </c>
      <c r="AC1336" s="80" t="s">
        <v>1128</v>
      </c>
      <c r="AD1336" s="80">
        <v>4</v>
      </c>
      <c r="AE1336" s="80" t="s">
        <v>1172</v>
      </c>
      <c r="AF1336" s="108"/>
    </row>
    <row r="1337" spans="1:32" ht="30" hidden="1" x14ac:dyDescent="0.25">
      <c r="A1337" s="99" t="s">
        <v>1588</v>
      </c>
      <c r="B1337" s="80" t="s">
        <v>619</v>
      </c>
      <c r="C1337" s="80" t="s">
        <v>73</v>
      </c>
      <c r="D1337" s="80" t="s">
        <v>623</v>
      </c>
      <c r="E1337" s="80">
        <v>5</v>
      </c>
      <c r="F1337" s="80" t="s">
        <v>194</v>
      </c>
      <c r="G1337" s="80" t="s">
        <v>624</v>
      </c>
      <c r="H1337" s="80"/>
      <c r="I1337" s="80">
        <v>32</v>
      </c>
      <c r="J1337" s="77">
        <v>8</v>
      </c>
      <c r="K1337" s="80">
        <v>150</v>
      </c>
      <c r="L1337" s="80">
        <v>20</v>
      </c>
      <c r="M1337" s="80"/>
      <c r="N1337" s="80"/>
      <c r="O1337" s="80" t="s">
        <v>129</v>
      </c>
      <c r="P1337" s="80" t="s">
        <v>1279</v>
      </c>
      <c r="Q1337" s="80">
        <v>0</v>
      </c>
      <c r="R1337" s="80">
        <v>1</v>
      </c>
      <c r="S1337" s="80" t="s">
        <v>1123</v>
      </c>
      <c r="T1337" s="80">
        <v>1</v>
      </c>
      <c r="U1337" s="80"/>
      <c r="V1337" s="80"/>
      <c r="W1337" s="80"/>
      <c r="X1337" s="80">
        <v>6</v>
      </c>
      <c r="Y1337" s="80" t="s">
        <v>1135</v>
      </c>
      <c r="Z1337" s="80" t="s">
        <v>1136</v>
      </c>
      <c r="AA1337" s="80" t="s">
        <v>1126</v>
      </c>
      <c r="AB1337" s="80" t="s">
        <v>1127</v>
      </c>
      <c r="AC1337" s="80" t="s">
        <v>1128</v>
      </c>
      <c r="AD1337" s="80">
        <v>8</v>
      </c>
      <c r="AE1337" s="80" t="s">
        <v>1137</v>
      </c>
      <c r="AF1337" s="108"/>
    </row>
    <row r="1338" spans="1:32" ht="30" hidden="1" x14ac:dyDescent="0.25">
      <c r="A1338" s="99" t="s">
        <v>1588</v>
      </c>
      <c r="B1338" s="80" t="s">
        <v>619</v>
      </c>
      <c r="C1338" s="80" t="s">
        <v>73</v>
      </c>
      <c r="D1338" s="80" t="s">
        <v>623</v>
      </c>
      <c r="E1338" s="80">
        <v>6</v>
      </c>
      <c r="F1338" s="80" t="s">
        <v>1250</v>
      </c>
      <c r="G1338" s="80" t="s">
        <v>625</v>
      </c>
      <c r="H1338" s="80"/>
      <c r="I1338" s="80">
        <v>32</v>
      </c>
      <c r="J1338" s="77">
        <v>20</v>
      </c>
      <c r="K1338" s="80">
        <v>500</v>
      </c>
      <c r="L1338" s="80">
        <v>20</v>
      </c>
      <c r="M1338" s="80"/>
      <c r="N1338" s="80"/>
      <c r="O1338" s="80" t="s">
        <v>129</v>
      </c>
      <c r="P1338" s="80" t="s">
        <v>1279</v>
      </c>
      <c r="Q1338" s="80">
        <v>0</v>
      </c>
      <c r="R1338" s="80">
        <v>1</v>
      </c>
      <c r="S1338" s="80" t="s">
        <v>1123</v>
      </c>
      <c r="T1338" s="80">
        <v>1</v>
      </c>
      <c r="U1338" s="80"/>
      <c r="V1338" s="80"/>
      <c r="W1338" s="80"/>
      <c r="X1338" s="80">
        <v>20</v>
      </c>
      <c r="Y1338" s="80" t="s">
        <v>1135</v>
      </c>
      <c r="Z1338" s="80" t="s">
        <v>1136</v>
      </c>
      <c r="AA1338" s="80" t="s">
        <v>1126</v>
      </c>
      <c r="AB1338" s="80" t="s">
        <v>1127</v>
      </c>
      <c r="AC1338" s="80" t="s">
        <v>1128</v>
      </c>
      <c r="AD1338" s="80">
        <v>20</v>
      </c>
      <c r="AE1338" s="80" t="s">
        <v>1176</v>
      </c>
      <c r="AF1338" s="108"/>
    </row>
    <row r="1339" spans="1:32" hidden="1" x14ac:dyDescent="0.25">
      <c r="A1339" s="99" t="s">
        <v>1588</v>
      </c>
      <c r="B1339" s="80" t="s">
        <v>619</v>
      </c>
      <c r="C1339" s="80" t="s">
        <v>73</v>
      </c>
      <c r="D1339" s="80" t="s">
        <v>623</v>
      </c>
      <c r="E1339" s="80">
        <v>10</v>
      </c>
      <c r="F1339" s="80" t="s">
        <v>1252</v>
      </c>
      <c r="G1339" s="80" t="s">
        <v>626</v>
      </c>
      <c r="H1339" s="80"/>
      <c r="I1339" s="80">
        <v>32</v>
      </c>
      <c r="J1339" s="77">
        <v>20</v>
      </c>
      <c r="K1339" s="80">
        <v>600</v>
      </c>
      <c r="L1339" s="80">
        <v>20</v>
      </c>
      <c r="M1339" s="80"/>
      <c r="N1339" s="80"/>
      <c r="O1339" s="80" t="s">
        <v>129</v>
      </c>
      <c r="P1339" s="80" t="s">
        <v>1279</v>
      </c>
      <c r="Q1339" s="80">
        <v>0</v>
      </c>
      <c r="R1339" s="80">
        <v>1</v>
      </c>
      <c r="S1339" s="80" t="s">
        <v>1123</v>
      </c>
      <c r="T1339" s="80">
        <v>1</v>
      </c>
      <c r="U1339" s="80"/>
      <c r="V1339" s="80"/>
      <c r="W1339" s="80"/>
      <c r="X1339" s="80">
        <v>24</v>
      </c>
      <c r="Y1339" s="80" t="s">
        <v>1135</v>
      </c>
      <c r="Z1339" s="80" t="s">
        <v>1136</v>
      </c>
      <c r="AA1339" s="80" t="s">
        <v>1126</v>
      </c>
      <c r="AB1339" s="80" t="s">
        <v>1127</v>
      </c>
      <c r="AC1339" s="80" t="s">
        <v>1128</v>
      </c>
      <c r="AD1339" s="80">
        <v>20</v>
      </c>
      <c r="AE1339" s="80" t="s">
        <v>1177</v>
      </c>
      <c r="AF1339" s="108"/>
    </row>
    <row r="1340" spans="1:32" hidden="1" x14ac:dyDescent="0.25">
      <c r="A1340" s="99" t="s">
        <v>1588</v>
      </c>
      <c r="B1340" s="80" t="s">
        <v>619</v>
      </c>
      <c r="C1340" s="80" t="s">
        <v>73</v>
      </c>
      <c r="D1340" s="80" t="s">
        <v>627</v>
      </c>
      <c r="E1340" s="80">
        <v>5</v>
      </c>
      <c r="F1340" s="80" t="s">
        <v>194</v>
      </c>
      <c r="G1340" s="80" t="s">
        <v>628</v>
      </c>
      <c r="H1340" s="80"/>
      <c r="I1340" s="80">
        <v>32</v>
      </c>
      <c r="J1340" s="77">
        <v>8</v>
      </c>
      <c r="K1340" s="80">
        <v>150</v>
      </c>
      <c r="L1340" s="80">
        <v>20</v>
      </c>
      <c r="M1340" s="80"/>
      <c r="N1340" s="80"/>
      <c r="O1340" s="80" t="s">
        <v>129</v>
      </c>
      <c r="P1340" s="80" t="s">
        <v>1279</v>
      </c>
      <c r="Q1340" s="80">
        <v>0</v>
      </c>
      <c r="R1340" s="80">
        <v>1</v>
      </c>
      <c r="S1340" s="80" t="s">
        <v>1123</v>
      </c>
      <c r="T1340" s="80">
        <v>1</v>
      </c>
      <c r="U1340" s="80"/>
      <c r="V1340" s="80"/>
      <c r="W1340" s="80" t="s">
        <v>1123</v>
      </c>
      <c r="X1340" s="80">
        <v>6</v>
      </c>
      <c r="Y1340" s="80" t="s">
        <v>1135</v>
      </c>
      <c r="Z1340" s="80" t="s">
        <v>1136</v>
      </c>
      <c r="AA1340" s="80" t="s">
        <v>1126</v>
      </c>
      <c r="AB1340" s="80" t="s">
        <v>1127</v>
      </c>
      <c r="AC1340" s="80" t="s">
        <v>1128</v>
      </c>
      <c r="AD1340" s="80">
        <v>8</v>
      </c>
      <c r="AE1340" s="80" t="s">
        <v>1137</v>
      </c>
      <c r="AF1340" s="108"/>
    </row>
    <row r="1341" spans="1:32" hidden="1" x14ac:dyDescent="0.25">
      <c r="A1341" s="99" t="s">
        <v>1588</v>
      </c>
      <c r="B1341" s="80" t="s">
        <v>619</v>
      </c>
      <c r="C1341" s="80" t="s">
        <v>73</v>
      </c>
      <c r="D1341" s="80" t="s">
        <v>627</v>
      </c>
      <c r="E1341" s="80">
        <v>6</v>
      </c>
      <c r="F1341" s="80" t="s">
        <v>1250</v>
      </c>
      <c r="G1341" s="80" t="s">
        <v>629</v>
      </c>
      <c r="H1341" s="80"/>
      <c r="I1341" s="80">
        <v>32</v>
      </c>
      <c r="J1341" s="77">
        <v>20</v>
      </c>
      <c r="K1341" s="80">
        <v>500</v>
      </c>
      <c r="L1341" s="80">
        <v>20</v>
      </c>
      <c r="M1341" s="80"/>
      <c r="N1341" s="80"/>
      <c r="O1341" s="80" t="s">
        <v>129</v>
      </c>
      <c r="P1341" s="80" t="s">
        <v>1279</v>
      </c>
      <c r="Q1341" s="80">
        <v>0</v>
      </c>
      <c r="R1341" s="80">
        <v>1</v>
      </c>
      <c r="S1341" s="80" t="s">
        <v>1123</v>
      </c>
      <c r="T1341" s="80">
        <v>1</v>
      </c>
      <c r="U1341" s="80"/>
      <c r="V1341" s="80"/>
      <c r="W1341" s="80" t="s">
        <v>1123</v>
      </c>
      <c r="X1341" s="80">
        <v>20</v>
      </c>
      <c r="Y1341" s="80" t="s">
        <v>1135</v>
      </c>
      <c r="Z1341" s="80" t="s">
        <v>1136</v>
      </c>
      <c r="AA1341" s="80" t="s">
        <v>1126</v>
      </c>
      <c r="AB1341" s="80" t="s">
        <v>1127</v>
      </c>
      <c r="AC1341" s="80" t="s">
        <v>1128</v>
      </c>
      <c r="AD1341" s="80">
        <v>20</v>
      </c>
      <c r="AE1341" s="80" t="s">
        <v>1176</v>
      </c>
      <c r="AF1341" s="108"/>
    </row>
    <row r="1342" spans="1:32" hidden="1" x14ac:dyDescent="0.25">
      <c r="A1342" s="99" t="s">
        <v>1588</v>
      </c>
      <c r="B1342" s="80" t="s">
        <v>619</v>
      </c>
      <c r="C1342" s="80" t="s">
        <v>73</v>
      </c>
      <c r="D1342" s="80" t="s">
        <v>627</v>
      </c>
      <c r="E1342" s="80">
        <v>10</v>
      </c>
      <c r="F1342" s="80" t="s">
        <v>1252</v>
      </c>
      <c r="G1342" s="80" t="s">
        <v>630</v>
      </c>
      <c r="H1342" s="80"/>
      <c r="I1342" s="80">
        <v>32</v>
      </c>
      <c r="J1342" s="77">
        <v>20</v>
      </c>
      <c r="K1342" s="80">
        <v>600</v>
      </c>
      <c r="L1342" s="80">
        <v>20</v>
      </c>
      <c r="M1342" s="80"/>
      <c r="N1342" s="80"/>
      <c r="O1342" s="80" t="s">
        <v>129</v>
      </c>
      <c r="P1342" s="80" t="s">
        <v>1279</v>
      </c>
      <c r="Q1342" s="80">
        <v>0</v>
      </c>
      <c r="R1342" s="80">
        <v>1</v>
      </c>
      <c r="S1342" s="80" t="s">
        <v>1123</v>
      </c>
      <c r="T1342" s="80">
        <v>1</v>
      </c>
      <c r="U1342" s="80"/>
      <c r="V1342" s="80"/>
      <c r="W1342" s="80" t="s">
        <v>1123</v>
      </c>
      <c r="X1342" s="80">
        <v>24</v>
      </c>
      <c r="Y1342" s="80" t="s">
        <v>1135</v>
      </c>
      <c r="Z1342" s="80" t="s">
        <v>1136</v>
      </c>
      <c r="AA1342" s="80" t="s">
        <v>1126</v>
      </c>
      <c r="AB1342" s="80" t="s">
        <v>1127</v>
      </c>
      <c r="AC1342" s="80" t="s">
        <v>1128</v>
      </c>
      <c r="AD1342" s="80">
        <v>20</v>
      </c>
      <c r="AE1342" s="80" t="s">
        <v>1177</v>
      </c>
      <c r="AF1342" s="108"/>
    </row>
    <row r="1343" spans="1:32" hidden="1" x14ac:dyDescent="0.25">
      <c r="A1343" s="99" t="s">
        <v>1588</v>
      </c>
      <c r="B1343" s="80" t="s">
        <v>619</v>
      </c>
      <c r="C1343" s="80" t="s">
        <v>73</v>
      </c>
      <c r="D1343" s="80" t="s">
        <v>631</v>
      </c>
      <c r="E1343" s="80">
        <v>1</v>
      </c>
      <c r="F1343" s="80" t="s">
        <v>1262</v>
      </c>
      <c r="G1343" s="80" t="s">
        <v>632</v>
      </c>
      <c r="H1343" s="80"/>
      <c r="I1343" s="80">
        <v>32</v>
      </c>
      <c r="J1343" s="77">
        <v>4</v>
      </c>
      <c r="K1343" s="80">
        <v>15</v>
      </c>
      <c r="L1343" s="80">
        <v>20</v>
      </c>
      <c r="M1343" s="80"/>
      <c r="N1343" s="80"/>
      <c r="O1343" s="80" t="s">
        <v>129</v>
      </c>
      <c r="P1343" s="80" t="s">
        <v>1279</v>
      </c>
      <c r="Q1343" s="80">
        <v>0</v>
      </c>
      <c r="R1343" s="80">
        <v>1</v>
      </c>
      <c r="S1343" s="80" t="s">
        <v>1123</v>
      </c>
      <c r="T1343" s="80">
        <v>1</v>
      </c>
      <c r="U1343" s="80"/>
      <c r="V1343" s="80"/>
      <c r="W1343" s="80" t="s">
        <v>1123</v>
      </c>
      <c r="X1343" s="80">
        <v>0.5</v>
      </c>
      <c r="Y1343" s="80" t="s">
        <v>1135</v>
      </c>
      <c r="Z1343" s="80" t="s">
        <v>1136</v>
      </c>
      <c r="AA1343" s="80" t="s">
        <v>1126</v>
      </c>
      <c r="AB1343" s="80" t="s">
        <v>1127</v>
      </c>
      <c r="AC1343" s="80" t="s">
        <v>1128</v>
      </c>
      <c r="AD1343" s="80">
        <v>4</v>
      </c>
      <c r="AE1343" s="80" t="s">
        <v>1188</v>
      </c>
      <c r="AF1343" s="108"/>
    </row>
    <row r="1344" spans="1:32" hidden="1" x14ac:dyDescent="0.25">
      <c r="A1344" s="99" t="s">
        <v>1588</v>
      </c>
      <c r="B1344" s="80" t="s">
        <v>619</v>
      </c>
      <c r="C1344" s="80" t="s">
        <v>73</v>
      </c>
      <c r="D1344" s="80" t="s">
        <v>631</v>
      </c>
      <c r="E1344" s="80">
        <v>2</v>
      </c>
      <c r="F1344" s="80" t="s">
        <v>1263</v>
      </c>
      <c r="G1344" s="80" t="s">
        <v>175</v>
      </c>
      <c r="H1344" s="80"/>
      <c r="I1344" s="80">
        <v>32</v>
      </c>
      <c r="J1344" s="77">
        <v>4</v>
      </c>
      <c r="K1344" s="80">
        <v>50</v>
      </c>
      <c r="L1344" s="80">
        <v>20</v>
      </c>
      <c r="M1344" s="80"/>
      <c r="N1344" s="80"/>
      <c r="O1344" s="80" t="s">
        <v>129</v>
      </c>
      <c r="P1344" s="80" t="s">
        <v>1279</v>
      </c>
      <c r="Q1344" s="80">
        <v>0</v>
      </c>
      <c r="R1344" s="80">
        <v>1</v>
      </c>
      <c r="S1344" s="80" t="s">
        <v>1123</v>
      </c>
      <c r="T1344" s="80">
        <v>1</v>
      </c>
      <c r="U1344" s="80"/>
      <c r="V1344" s="80"/>
      <c r="W1344" s="80" t="s">
        <v>1123</v>
      </c>
      <c r="X1344" s="80">
        <v>2</v>
      </c>
      <c r="Y1344" s="80" t="s">
        <v>1135</v>
      </c>
      <c r="Z1344" s="80" t="s">
        <v>1136</v>
      </c>
      <c r="AA1344" s="80" t="s">
        <v>1126</v>
      </c>
      <c r="AB1344" s="80" t="s">
        <v>1127</v>
      </c>
      <c r="AC1344" s="80" t="s">
        <v>1128</v>
      </c>
      <c r="AD1344" s="80">
        <v>4</v>
      </c>
      <c r="AE1344" s="80" t="s">
        <v>1172</v>
      </c>
      <c r="AF1344" s="108"/>
    </row>
    <row r="1345" spans="1:32" hidden="1" x14ac:dyDescent="0.25">
      <c r="A1345" s="99" t="s">
        <v>1588</v>
      </c>
      <c r="B1345" s="80" t="s">
        <v>619</v>
      </c>
      <c r="C1345" s="80" t="s">
        <v>73</v>
      </c>
      <c r="D1345" s="80" t="s">
        <v>631</v>
      </c>
      <c r="E1345" s="80">
        <v>3</v>
      </c>
      <c r="F1345" s="80" t="s">
        <v>81</v>
      </c>
      <c r="G1345" s="80" t="s">
        <v>1287</v>
      </c>
      <c r="H1345" s="80"/>
      <c r="I1345" s="80">
        <v>32</v>
      </c>
      <c r="J1345" s="77">
        <v>12</v>
      </c>
      <c r="K1345" s="80">
        <v>250</v>
      </c>
      <c r="L1345" s="80">
        <v>20</v>
      </c>
      <c r="M1345" s="80"/>
      <c r="N1345" s="80"/>
      <c r="O1345" s="80" t="s">
        <v>129</v>
      </c>
      <c r="P1345" s="80"/>
      <c r="Q1345" s="80">
        <v>0</v>
      </c>
      <c r="R1345" s="80">
        <v>0</v>
      </c>
      <c r="S1345" s="80"/>
      <c r="T1345" s="80"/>
      <c r="U1345" s="80"/>
      <c r="V1345" s="80"/>
      <c r="W1345" s="80" t="s">
        <v>1123</v>
      </c>
      <c r="X1345" s="80">
        <v>10</v>
      </c>
      <c r="Y1345" s="80" t="s">
        <v>1135</v>
      </c>
      <c r="Z1345" s="80"/>
      <c r="AA1345" s="80"/>
      <c r="AB1345" s="80"/>
      <c r="AC1345" s="80"/>
      <c r="AD1345" s="80"/>
      <c r="AE1345" s="80"/>
      <c r="AF1345" s="108"/>
    </row>
    <row r="1346" spans="1:32" hidden="1" x14ac:dyDescent="0.25">
      <c r="A1346" s="99" t="s">
        <v>1588</v>
      </c>
      <c r="B1346" s="80" t="s">
        <v>619</v>
      </c>
      <c r="C1346" s="80" t="s">
        <v>73</v>
      </c>
      <c r="D1346" s="80" t="s">
        <v>631</v>
      </c>
      <c r="E1346" s="80">
        <v>4</v>
      </c>
      <c r="F1346" s="80" t="s">
        <v>1317</v>
      </c>
      <c r="G1346" s="80" t="s">
        <v>1287</v>
      </c>
      <c r="H1346" s="80"/>
      <c r="I1346" s="80">
        <v>32</v>
      </c>
      <c r="J1346" s="77">
        <v>8</v>
      </c>
      <c r="K1346" s="80">
        <v>100</v>
      </c>
      <c r="L1346" s="80">
        <v>20</v>
      </c>
      <c r="M1346" s="80"/>
      <c r="N1346" s="80"/>
      <c r="O1346" s="80" t="s">
        <v>129</v>
      </c>
      <c r="P1346" s="80"/>
      <c r="Q1346" s="80">
        <v>0</v>
      </c>
      <c r="R1346" s="80">
        <v>0</v>
      </c>
      <c r="S1346" s="80"/>
      <c r="T1346" s="80"/>
      <c r="U1346" s="80"/>
      <c r="V1346" s="80"/>
      <c r="W1346" s="80" t="s">
        <v>1123</v>
      </c>
      <c r="X1346" s="80">
        <v>4</v>
      </c>
      <c r="Y1346" s="80" t="s">
        <v>1135</v>
      </c>
      <c r="Z1346" s="80"/>
      <c r="AA1346" s="80"/>
      <c r="AB1346" s="80"/>
      <c r="AC1346" s="80"/>
      <c r="AD1346" s="80"/>
      <c r="AE1346" s="80"/>
      <c r="AF1346" s="108"/>
    </row>
    <row r="1347" spans="1:32" ht="30" hidden="1" x14ac:dyDescent="0.25">
      <c r="A1347" s="99" t="s">
        <v>1588</v>
      </c>
      <c r="B1347" s="80" t="s">
        <v>619</v>
      </c>
      <c r="C1347" s="80" t="s">
        <v>73</v>
      </c>
      <c r="D1347" s="80" t="s">
        <v>631</v>
      </c>
      <c r="E1347" s="80">
        <v>7</v>
      </c>
      <c r="F1347" s="80" t="s">
        <v>1589</v>
      </c>
      <c r="G1347" s="80" t="s">
        <v>633</v>
      </c>
      <c r="H1347" s="80"/>
      <c r="I1347" s="80">
        <v>32</v>
      </c>
      <c r="J1347" s="77">
        <v>4</v>
      </c>
      <c r="K1347" s="80">
        <v>50</v>
      </c>
      <c r="L1347" s="80">
        <v>20</v>
      </c>
      <c r="M1347" s="80"/>
      <c r="N1347" s="80"/>
      <c r="O1347" s="80" t="s">
        <v>129</v>
      </c>
      <c r="P1347" s="80" t="s">
        <v>1214</v>
      </c>
      <c r="Q1347" s="80">
        <v>0</v>
      </c>
      <c r="R1347" s="80">
        <v>1</v>
      </c>
      <c r="S1347" s="80" t="s">
        <v>1123</v>
      </c>
      <c r="T1347" s="80">
        <v>1</v>
      </c>
      <c r="U1347" s="80" t="s">
        <v>115</v>
      </c>
      <c r="V1347" s="80"/>
      <c r="W1347" s="80" t="s">
        <v>1123</v>
      </c>
      <c r="X1347" s="80">
        <v>2</v>
      </c>
      <c r="Y1347" s="80" t="s">
        <v>1135</v>
      </c>
      <c r="Z1347" s="80" t="s">
        <v>1179</v>
      </c>
      <c r="AA1347" s="80" t="s">
        <v>1118</v>
      </c>
      <c r="AB1347" s="80" t="s">
        <v>1118</v>
      </c>
      <c r="AC1347" s="80" t="s">
        <v>1118</v>
      </c>
      <c r="AD1347" s="80">
        <v>4</v>
      </c>
      <c r="AE1347" s="80" t="s">
        <v>1119</v>
      </c>
      <c r="AF1347" s="108"/>
    </row>
    <row r="1348" spans="1:32" hidden="1" x14ac:dyDescent="0.25">
      <c r="A1348" s="99" t="s">
        <v>1588</v>
      </c>
      <c r="B1348" s="80" t="s">
        <v>619</v>
      </c>
      <c r="C1348" s="80" t="s">
        <v>73</v>
      </c>
      <c r="D1348" s="80" t="s">
        <v>631</v>
      </c>
      <c r="E1348" s="80">
        <v>8</v>
      </c>
      <c r="F1348" s="80" t="s">
        <v>1318</v>
      </c>
      <c r="G1348" s="80" t="s">
        <v>633</v>
      </c>
      <c r="H1348" s="80"/>
      <c r="I1348" s="80">
        <v>32</v>
      </c>
      <c r="J1348" s="77">
        <v>8</v>
      </c>
      <c r="K1348" s="80">
        <v>100</v>
      </c>
      <c r="L1348" s="80">
        <v>20</v>
      </c>
      <c r="M1348" s="80"/>
      <c r="N1348" s="80"/>
      <c r="O1348" s="80" t="s">
        <v>129</v>
      </c>
      <c r="P1348" s="80" t="s">
        <v>1279</v>
      </c>
      <c r="Q1348" s="80">
        <v>0</v>
      </c>
      <c r="R1348" s="80">
        <v>1</v>
      </c>
      <c r="S1348" s="80" t="s">
        <v>1123</v>
      </c>
      <c r="T1348" s="80">
        <v>1</v>
      </c>
      <c r="U1348" s="80"/>
      <c r="V1348" s="80"/>
      <c r="W1348" s="80" t="s">
        <v>1123</v>
      </c>
      <c r="X1348" s="80">
        <v>4</v>
      </c>
      <c r="Y1348" s="80" t="s">
        <v>1135</v>
      </c>
      <c r="Z1348" s="80" t="s">
        <v>1136</v>
      </c>
      <c r="AA1348" s="80" t="s">
        <v>1126</v>
      </c>
      <c r="AB1348" s="80" t="s">
        <v>1127</v>
      </c>
      <c r="AC1348" s="80" t="s">
        <v>1128</v>
      </c>
      <c r="AD1348" s="80">
        <v>8</v>
      </c>
      <c r="AE1348" s="80" t="s">
        <v>1129</v>
      </c>
      <c r="AF1348" s="108"/>
    </row>
    <row r="1349" spans="1:32" hidden="1" x14ac:dyDescent="0.25">
      <c r="A1349" s="99" t="s">
        <v>1588</v>
      </c>
      <c r="B1349" s="80" t="s">
        <v>619</v>
      </c>
      <c r="C1349" s="80" t="s">
        <v>73</v>
      </c>
      <c r="D1349" s="80" t="s">
        <v>631</v>
      </c>
      <c r="E1349" s="80">
        <v>9</v>
      </c>
      <c r="F1349" s="80" t="s">
        <v>83</v>
      </c>
      <c r="G1349" s="80" t="s">
        <v>633</v>
      </c>
      <c r="H1349" s="80"/>
      <c r="I1349" s="80">
        <v>32</v>
      </c>
      <c r="J1349" s="77">
        <v>4</v>
      </c>
      <c r="K1349" s="80">
        <v>25</v>
      </c>
      <c r="L1349" s="80">
        <v>20</v>
      </c>
      <c r="M1349" s="80"/>
      <c r="N1349" s="80"/>
      <c r="O1349" s="80" t="s">
        <v>129</v>
      </c>
      <c r="P1349" s="80" t="s">
        <v>1279</v>
      </c>
      <c r="Q1349" s="80">
        <v>0</v>
      </c>
      <c r="R1349" s="80">
        <v>1</v>
      </c>
      <c r="S1349" s="80" t="s">
        <v>1123</v>
      </c>
      <c r="T1349" s="80">
        <v>1</v>
      </c>
      <c r="U1349" s="80" t="s">
        <v>115</v>
      </c>
      <c r="V1349" s="80"/>
      <c r="W1349" s="80" t="s">
        <v>1123</v>
      </c>
      <c r="X1349" s="80">
        <v>1</v>
      </c>
      <c r="Y1349" s="80" t="s">
        <v>1135</v>
      </c>
      <c r="Z1349" s="80" t="s">
        <v>1136</v>
      </c>
      <c r="AA1349" s="80" t="s">
        <v>1126</v>
      </c>
      <c r="AB1349" s="80" t="s">
        <v>1127</v>
      </c>
      <c r="AC1349" s="80" t="s">
        <v>1128</v>
      </c>
      <c r="AD1349" s="80">
        <v>4</v>
      </c>
      <c r="AE1349" s="80" t="s">
        <v>1182</v>
      </c>
      <c r="AF1349" s="108"/>
    </row>
    <row r="1350" spans="1:32" hidden="1" x14ac:dyDescent="0.25">
      <c r="A1350" s="99" t="s">
        <v>1588</v>
      </c>
      <c r="B1350" s="80" t="s">
        <v>619</v>
      </c>
      <c r="C1350" s="80" t="s">
        <v>73</v>
      </c>
      <c r="D1350" s="80" t="s">
        <v>631</v>
      </c>
      <c r="E1350" s="80">
        <v>11</v>
      </c>
      <c r="F1350" s="80" t="s">
        <v>93</v>
      </c>
      <c r="G1350" s="80" t="s">
        <v>1287</v>
      </c>
      <c r="H1350" s="80"/>
      <c r="I1350" s="80">
        <v>32</v>
      </c>
      <c r="J1350" s="77">
        <v>4</v>
      </c>
      <c r="K1350" s="80">
        <v>50</v>
      </c>
      <c r="L1350" s="80">
        <v>20</v>
      </c>
      <c r="M1350" s="80"/>
      <c r="N1350" s="80"/>
      <c r="O1350" s="80" t="s">
        <v>129</v>
      </c>
      <c r="P1350" s="80"/>
      <c r="Q1350" s="80">
        <v>0</v>
      </c>
      <c r="R1350" s="80">
        <v>0</v>
      </c>
      <c r="S1350" s="80"/>
      <c r="T1350" s="80"/>
      <c r="U1350" s="80"/>
      <c r="V1350" s="80"/>
      <c r="W1350" s="80" t="s">
        <v>1123</v>
      </c>
      <c r="X1350" s="80">
        <v>2</v>
      </c>
      <c r="Y1350" s="80" t="s">
        <v>1135</v>
      </c>
      <c r="Z1350" s="80"/>
      <c r="AA1350" s="80"/>
      <c r="AB1350" s="80"/>
      <c r="AC1350" s="80"/>
      <c r="AD1350" s="80"/>
      <c r="AE1350" s="80"/>
      <c r="AF1350" s="108"/>
    </row>
    <row r="1351" spans="1:32" hidden="1" x14ac:dyDescent="0.25">
      <c r="A1351" s="99" t="s">
        <v>1588</v>
      </c>
      <c r="B1351" s="80" t="s">
        <v>619</v>
      </c>
      <c r="C1351" s="80" t="s">
        <v>73</v>
      </c>
      <c r="D1351" s="80" t="s">
        <v>631</v>
      </c>
      <c r="E1351" s="80">
        <v>12</v>
      </c>
      <c r="F1351" s="80" t="s">
        <v>1368</v>
      </c>
      <c r="G1351" s="80" t="s">
        <v>175</v>
      </c>
      <c r="H1351" s="80"/>
      <c r="I1351" s="80">
        <v>32</v>
      </c>
      <c r="J1351" s="77">
        <v>4</v>
      </c>
      <c r="K1351" s="80">
        <v>50</v>
      </c>
      <c r="L1351" s="80">
        <v>20</v>
      </c>
      <c r="M1351" s="80"/>
      <c r="N1351" s="80"/>
      <c r="O1351" s="80" t="s">
        <v>129</v>
      </c>
      <c r="P1351" s="80" t="s">
        <v>1279</v>
      </c>
      <c r="Q1351" s="80">
        <v>0</v>
      </c>
      <c r="R1351" s="80">
        <v>1</v>
      </c>
      <c r="S1351" s="80" t="s">
        <v>1123</v>
      </c>
      <c r="T1351" s="80">
        <v>1</v>
      </c>
      <c r="U1351" s="80"/>
      <c r="V1351" s="80"/>
      <c r="W1351" s="80" t="s">
        <v>1123</v>
      </c>
      <c r="X1351" s="80">
        <v>2</v>
      </c>
      <c r="Y1351" s="80" t="s">
        <v>1135</v>
      </c>
      <c r="Z1351" s="80" t="s">
        <v>1136</v>
      </c>
      <c r="AA1351" s="80" t="s">
        <v>1126</v>
      </c>
      <c r="AB1351" s="80" t="s">
        <v>1127</v>
      </c>
      <c r="AC1351" s="80" t="s">
        <v>1128</v>
      </c>
      <c r="AD1351" s="80">
        <v>4</v>
      </c>
      <c r="AE1351" s="80" t="s">
        <v>1172</v>
      </c>
      <c r="AF1351" s="108"/>
    </row>
    <row r="1352" spans="1:32" ht="30" hidden="1" x14ac:dyDescent="0.25">
      <c r="A1352" s="99" t="s">
        <v>1588</v>
      </c>
      <c r="B1352" s="80" t="s">
        <v>619</v>
      </c>
      <c r="C1352" s="80" t="s">
        <v>73</v>
      </c>
      <c r="D1352" s="80" t="s">
        <v>634</v>
      </c>
      <c r="E1352" s="80" t="s">
        <v>73</v>
      </c>
      <c r="F1352" s="80"/>
      <c r="G1352" s="80" t="s">
        <v>161</v>
      </c>
      <c r="H1352" s="80"/>
      <c r="I1352" s="80">
        <v>32</v>
      </c>
      <c r="J1352" s="77" t="e">
        <v>#N/A</v>
      </c>
      <c r="K1352" s="80"/>
      <c r="L1352" s="80"/>
      <c r="M1352" s="80">
        <v>1</v>
      </c>
      <c r="N1352" s="80"/>
      <c r="O1352" s="80"/>
      <c r="P1352" s="80" t="s">
        <v>1279</v>
      </c>
      <c r="Q1352" s="80">
        <v>2</v>
      </c>
      <c r="R1352" s="80">
        <v>0</v>
      </c>
      <c r="S1352" s="80"/>
      <c r="T1352" s="80"/>
      <c r="U1352" s="80" t="s">
        <v>70</v>
      </c>
      <c r="V1352" s="80"/>
      <c r="W1352" s="80" t="s">
        <v>1123</v>
      </c>
      <c r="X1352" s="80">
        <v>0</v>
      </c>
      <c r="Y1352" s="80" t="s">
        <v>1135</v>
      </c>
      <c r="Z1352" s="80"/>
      <c r="AA1352" s="80"/>
      <c r="AB1352" s="80"/>
      <c r="AC1352" s="80"/>
      <c r="AD1352" s="80"/>
      <c r="AE1352" s="80"/>
      <c r="AF1352" s="108"/>
    </row>
    <row r="1353" spans="1:32" ht="30" hidden="1" x14ac:dyDescent="0.25">
      <c r="A1353" s="99" t="s">
        <v>1588</v>
      </c>
      <c r="B1353" s="80" t="s">
        <v>619</v>
      </c>
      <c r="C1353" s="80" t="s">
        <v>73</v>
      </c>
      <c r="D1353" s="80" t="s">
        <v>635</v>
      </c>
      <c r="E1353" s="80" t="s">
        <v>76</v>
      </c>
      <c r="F1353" s="80"/>
      <c r="G1353" s="80" t="s">
        <v>161</v>
      </c>
      <c r="H1353" s="80"/>
      <c r="I1353" s="80">
        <v>32</v>
      </c>
      <c r="J1353" s="77">
        <v>8</v>
      </c>
      <c r="K1353" s="80">
        <v>150</v>
      </c>
      <c r="L1353" s="80">
        <v>20</v>
      </c>
      <c r="M1353" s="80">
        <v>1</v>
      </c>
      <c r="N1353" s="80"/>
      <c r="O1353" s="80" t="s">
        <v>129</v>
      </c>
      <c r="P1353" s="80" t="s">
        <v>1279</v>
      </c>
      <c r="Q1353" s="80">
        <v>2</v>
      </c>
      <c r="R1353" s="80">
        <v>0</v>
      </c>
      <c r="S1353" s="80"/>
      <c r="T1353" s="80"/>
      <c r="U1353" s="80" t="s">
        <v>70</v>
      </c>
      <c r="V1353" s="80"/>
      <c r="W1353" s="80" t="s">
        <v>1123</v>
      </c>
      <c r="X1353" s="80">
        <v>12</v>
      </c>
      <c r="Y1353" s="80" t="s">
        <v>1135</v>
      </c>
      <c r="Z1353" s="80" t="s">
        <v>1136</v>
      </c>
      <c r="AA1353" s="80" t="s">
        <v>1126</v>
      </c>
      <c r="AB1353" s="80" t="s">
        <v>1127</v>
      </c>
      <c r="AC1353" s="80" t="s">
        <v>1128</v>
      </c>
      <c r="AD1353" s="80">
        <v>8</v>
      </c>
      <c r="AE1353" s="80" t="s">
        <v>1137</v>
      </c>
      <c r="AF1353" s="108"/>
    </row>
    <row r="1354" spans="1:32" ht="30" hidden="1" x14ac:dyDescent="0.25">
      <c r="A1354" s="99" t="s">
        <v>1588</v>
      </c>
      <c r="B1354" s="80" t="s">
        <v>619</v>
      </c>
      <c r="C1354" s="80" t="s">
        <v>73</v>
      </c>
      <c r="D1354" s="80" t="s">
        <v>635</v>
      </c>
      <c r="E1354" s="80" t="s">
        <v>81</v>
      </c>
      <c r="F1354" s="80"/>
      <c r="G1354" s="80" t="s">
        <v>161</v>
      </c>
      <c r="H1354" s="80"/>
      <c r="I1354" s="80">
        <v>32</v>
      </c>
      <c r="J1354" s="77">
        <v>4</v>
      </c>
      <c r="K1354" s="80">
        <v>25</v>
      </c>
      <c r="L1354" s="80">
        <v>20</v>
      </c>
      <c r="M1354" s="80">
        <v>1</v>
      </c>
      <c r="N1354" s="80"/>
      <c r="O1354" s="80" t="s">
        <v>129</v>
      </c>
      <c r="P1354" s="80" t="s">
        <v>1279</v>
      </c>
      <c r="Q1354" s="80">
        <v>2</v>
      </c>
      <c r="R1354" s="80">
        <v>0</v>
      </c>
      <c r="S1354" s="80"/>
      <c r="T1354" s="80"/>
      <c r="U1354" s="80"/>
      <c r="V1354" s="80"/>
      <c r="W1354" s="80" t="s">
        <v>1123</v>
      </c>
      <c r="X1354" s="80">
        <v>2</v>
      </c>
      <c r="Y1354" s="80" t="s">
        <v>1135</v>
      </c>
      <c r="Z1354" s="80" t="s">
        <v>1136</v>
      </c>
      <c r="AA1354" s="80" t="s">
        <v>1126</v>
      </c>
      <c r="AB1354" s="80" t="s">
        <v>1127</v>
      </c>
      <c r="AC1354" s="80" t="s">
        <v>1128</v>
      </c>
      <c r="AD1354" s="80">
        <v>4</v>
      </c>
      <c r="AE1354" s="80" t="s">
        <v>1182</v>
      </c>
      <c r="AF1354" s="108"/>
    </row>
    <row r="1355" spans="1:32" ht="30" hidden="1" x14ac:dyDescent="0.25">
      <c r="A1355" s="99" t="s">
        <v>1588</v>
      </c>
      <c r="B1355" s="80" t="s">
        <v>619</v>
      </c>
      <c r="C1355" s="80" t="s">
        <v>73</v>
      </c>
      <c r="D1355" s="80" t="s">
        <v>635</v>
      </c>
      <c r="E1355" s="80" t="s">
        <v>82</v>
      </c>
      <c r="F1355" s="80"/>
      <c r="G1355" s="80" t="s">
        <v>161</v>
      </c>
      <c r="H1355" s="80"/>
      <c r="I1355" s="80">
        <v>32</v>
      </c>
      <c r="J1355" s="77">
        <v>8</v>
      </c>
      <c r="K1355" s="80">
        <v>100</v>
      </c>
      <c r="L1355" s="80">
        <v>20</v>
      </c>
      <c r="M1355" s="80">
        <v>1</v>
      </c>
      <c r="N1355" s="80"/>
      <c r="O1355" s="80" t="s">
        <v>129</v>
      </c>
      <c r="P1355" s="80" t="s">
        <v>1279</v>
      </c>
      <c r="Q1355" s="80">
        <v>2</v>
      </c>
      <c r="R1355" s="80">
        <v>0</v>
      </c>
      <c r="S1355" s="80"/>
      <c r="T1355" s="80"/>
      <c r="U1355" s="80"/>
      <c r="V1355" s="80"/>
      <c r="W1355" s="80" t="s">
        <v>1123</v>
      </c>
      <c r="X1355" s="80">
        <v>8</v>
      </c>
      <c r="Y1355" s="80" t="s">
        <v>1135</v>
      </c>
      <c r="Z1355" s="80" t="s">
        <v>1136</v>
      </c>
      <c r="AA1355" s="80" t="s">
        <v>1126</v>
      </c>
      <c r="AB1355" s="80" t="s">
        <v>1127</v>
      </c>
      <c r="AC1355" s="80" t="s">
        <v>1128</v>
      </c>
      <c r="AD1355" s="80">
        <v>8</v>
      </c>
      <c r="AE1355" s="80" t="s">
        <v>1129</v>
      </c>
      <c r="AF1355" s="108"/>
    </row>
    <row r="1356" spans="1:32" ht="30" hidden="1" x14ac:dyDescent="0.25">
      <c r="A1356" s="99" t="s">
        <v>1588</v>
      </c>
      <c r="B1356" s="80" t="s">
        <v>619</v>
      </c>
      <c r="C1356" s="80" t="s">
        <v>73</v>
      </c>
      <c r="D1356" s="80" t="s">
        <v>1590</v>
      </c>
      <c r="E1356" s="80" t="s">
        <v>112</v>
      </c>
      <c r="F1356" s="80"/>
      <c r="G1356" s="80" t="s">
        <v>1591</v>
      </c>
      <c r="H1356" s="80"/>
      <c r="I1356" s="80">
        <v>32</v>
      </c>
      <c r="J1356" s="77">
        <v>4</v>
      </c>
      <c r="K1356" s="80">
        <v>50</v>
      </c>
      <c r="L1356" s="80">
        <v>20</v>
      </c>
      <c r="M1356" s="80"/>
      <c r="N1356" s="80"/>
      <c r="O1356" s="80" t="s">
        <v>129</v>
      </c>
      <c r="P1356" s="80"/>
      <c r="Q1356" s="80">
        <v>0</v>
      </c>
      <c r="R1356" s="80">
        <v>0</v>
      </c>
      <c r="S1356" s="80"/>
      <c r="T1356" s="80"/>
      <c r="U1356" s="80" t="s">
        <v>70</v>
      </c>
      <c r="V1356" s="80"/>
      <c r="W1356" s="80"/>
      <c r="X1356" s="80">
        <v>2</v>
      </c>
      <c r="Y1356" s="80" t="s">
        <v>1135</v>
      </c>
      <c r="Z1356" s="80"/>
      <c r="AA1356" s="80"/>
      <c r="AB1356" s="80"/>
      <c r="AC1356" s="80"/>
      <c r="AD1356" s="80"/>
      <c r="AE1356" s="80"/>
      <c r="AF1356" s="108"/>
    </row>
    <row r="1357" spans="1:32" ht="30" hidden="1" x14ac:dyDescent="0.25">
      <c r="A1357" s="99" t="s">
        <v>1588</v>
      </c>
      <c r="B1357" s="80" t="s">
        <v>619</v>
      </c>
      <c r="C1357" s="80" t="s">
        <v>73</v>
      </c>
      <c r="D1357" s="80" t="s">
        <v>1590</v>
      </c>
      <c r="E1357" s="80" t="s">
        <v>105</v>
      </c>
      <c r="F1357" s="80"/>
      <c r="G1357" s="80" t="s">
        <v>1592</v>
      </c>
      <c r="H1357" s="80"/>
      <c r="I1357" s="80">
        <v>32</v>
      </c>
      <c r="J1357" s="77">
        <v>4</v>
      </c>
      <c r="K1357" s="80">
        <v>25</v>
      </c>
      <c r="L1357" s="80">
        <v>20</v>
      </c>
      <c r="M1357" s="80"/>
      <c r="N1357" s="80"/>
      <c r="O1357" s="80" t="s">
        <v>129</v>
      </c>
      <c r="P1357" s="80"/>
      <c r="Q1357" s="80">
        <v>0</v>
      </c>
      <c r="R1357" s="80">
        <v>0</v>
      </c>
      <c r="S1357" s="80"/>
      <c r="T1357" s="80"/>
      <c r="U1357" s="80"/>
      <c r="V1357" s="80"/>
      <c r="W1357" s="80"/>
      <c r="X1357" s="80">
        <v>1</v>
      </c>
      <c r="Y1357" s="80" t="s">
        <v>1135</v>
      </c>
      <c r="Z1357" s="80"/>
      <c r="AA1357" s="80"/>
      <c r="AB1357" s="80"/>
      <c r="AC1357" s="80"/>
      <c r="AD1357" s="80"/>
      <c r="AE1357" s="80"/>
      <c r="AF1357" s="108"/>
    </row>
    <row r="1358" spans="1:32" ht="30" hidden="1" x14ac:dyDescent="0.25">
      <c r="A1358" s="99" t="s">
        <v>1588</v>
      </c>
      <c r="B1358" s="80" t="s">
        <v>619</v>
      </c>
      <c r="C1358" s="80" t="s">
        <v>73</v>
      </c>
      <c r="D1358" s="80" t="s">
        <v>1590</v>
      </c>
      <c r="E1358" s="80" t="s">
        <v>106</v>
      </c>
      <c r="F1358" s="80"/>
      <c r="G1358" s="80" t="s">
        <v>1592</v>
      </c>
      <c r="H1358" s="80"/>
      <c r="I1358" s="80">
        <v>32</v>
      </c>
      <c r="J1358" s="77">
        <v>4</v>
      </c>
      <c r="K1358" s="80">
        <v>25</v>
      </c>
      <c r="L1358" s="80">
        <v>20</v>
      </c>
      <c r="M1358" s="80"/>
      <c r="N1358" s="80"/>
      <c r="O1358" s="80" t="s">
        <v>129</v>
      </c>
      <c r="P1358" s="80"/>
      <c r="Q1358" s="80">
        <v>0</v>
      </c>
      <c r="R1358" s="80">
        <v>0</v>
      </c>
      <c r="S1358" s="80"/>
      <c r="T1358" s="80"/>
      <c r="U1358" s="80"/>
      <c r="V1358" s="80"/>
      <c r="W1358" s="80"/>
      <c r="X1358" s="80">
        <v>1</v>
      </c>
      <c r="Y1358" s="80" t="s">
        <v>1135</v>
      </c>
      <c r="Z1358" s="80"/>
      <c r="AA1358" s="80"/>
      <c r="AB1358" s="80"/>
      <c r="AC1358" s="80"/>
      <c r="AD1358" s="80"/>
      <c r="AE1358" s="80"/>
      <c r="AF1358" s="108"/>
    </row>
    <row r="1359" spans="1:32" ht="30" hidden="1" x14ac:dyDescent="0.25">
      <c r="A1359" s="99" t="s">
        <v>1588</v>
      </c>
      <c r="B1359" s="80" t="s">
        <v>619</v>
      </c>
      <c r="C1359" s="80" t="s">
        <v>73</v>
      </c>
      <c r="D1359" s="80" t="s">
        <v>1590</v>
      </c>
      <c r="E1359" s="80" t="s">
        <v>107</v>
      </c>
      <c r="F1359" s="80"/>
      <c r="G1359" s="80" t="s">
        <v>1593</v>
      </c>
      <c r="H1359" s="80"/>
      <c r="I1359" s="80">
        <v>32</v>
      </c>
      <c r="J1359" s="77">
        <v>8</v>
      </c>
      <c r="K1359" s="80">
        <v>150</v>
      </c>
      <c r="L1359" s="80">
        <v>20</v>
      </c>
      <c r="M1359" s="80"/>
      <c r="N1359" s="80"/>
      <c r="O1359" s="80" t="s">
        <v>129</v>
      </c>
      <c r="P1359" s="80"/>
      <c r="Q1359" s="80">
        <v>0</v>
      </c>
      <c r="R1359" s="80">
        <v>0</v>
      </c>
      <c r="S1359" s="80"/>
      <c r="T1359" s="80"/>
      <c r="U1359" s="80" t="s">
        <v>70</v>
      </c>
      <c r="V1359" s="80"/>
      <c r="W1359" s="80"/>
      <c r="X1359" s="80">
        <v>6</v>
      </c>
      <c r="Y1359" s="80" t="s">
        <v>1135</v>
      </c>
      <c r="Z1359" s="80"/>
      <c r="AA1359" s="80"/>
      <c r="AB1359" s="80"/>
      <c r="AC1359" s="80"/>
      <c r="AD1359" s="80"/>
      <c r="AE1359" s="80"/>
      <c r="AF1359" s="108"/>
    </row>
    <row r="1360" spans="1:32" ht="30" hidden="1" x14ac:dyDescent="0.25">
      <c r="A1360" s="99" t="s">
        <v>1588</v>
      </c>
      <c r="B1360" s="80" t="s">
        <v>619</v>
      </c>
      <c r="C1360" s="80" t="s">
        <v>73</v>
      </c>
      <c r="D1360" s="80" t="s">
        <v>1590</v>
      </c>
      <c r="E1360" s="80" t="s">
        <v>108</v>
      </c>
      <c r="F1360" s="80"/>
      <c r="G1360" s="80" t="s">
        <v>1594</v>
      </c>
      <c r="H1360" s="80"/>
      <c r="I1360" s="80">
        <v>32</v>
      </c>
      <c r="J1360" s="77">
        <v>8</v>
      </c>
      <c r="K1360" s="80">
        <v>100</v>
      </c>
      <c r="L1360" s="80">
        <v>20</v>
      </c>
      <c r="M1360" s="80"/>
      <c r="N1360" s="80"/>
      <c r="O1360" s="80" t="s">
        <v>129</v>
      </c>
      <c r="P1360" s="80"/>
      <c r="Q1360" s="80">
        <v>0</v>
      </c>
      <c r="R1360" s="80">
        <v>0</v>
      </c>
      <c r="S1360" s="80"/>
      <c r="T1360" s="80"/>
      <c r="U1360" s="80"/>
      <c r="V1360" s="80"/>
      <c r="W1360" s="80"/>
      <c r="X1360" s="80">
        <v>4</v>
      </c>
      <c r="Y1360" s="80" t="s">
        <v>1135</v>
      </c>
      <c r="Z1360" s="80"/>
      <c r="AA1360" s="80"/>
      <c r="AB1360" s="80"/>
      <c r="AC1360" s="80"/>
      <c r="AD1360" s="80"/>
      <c r="AE1360" s="80"/>
      <c r="AF1360" s="108"/>
    </row>
    <row r="1361" spans="1:32" ht="30" hidden="1" x14ac:dyDescent="0.25">
      <c r="A1361" s="99" t="s">
        <v>1588</v>
      </c>
      <c r="B1361" s="80" t="s">
        <v>619</v>
      </c>
      <c r="C1361" s="80" t="s">
        <v>73</v>
      </c>
      <c r="D1361" s="80" t="s">
        <v>1590</v>
      </c>
      <c r="E1361" s="80" t="s">
        <v>109</v>
      </c>
      <c r="F1361" s="80"/>
      <c r="G1361" s="80" t="s">
        <v>1592</v>
      </c>
      <c r="H1361" s="80"/>
      <c r="I1361" s="80">
        <v>32</v>
      </c>
      <c r="J1361" s="77">
        <v>4</v>
      </c>
      <c r="K1361" s="80">
        <v>25</v>
      </c>
      <c r="L1361" s="80">
        <v>20</v>
      </c>
      <c r="M1361" s="80"/>
      <c r="N1361" s="80"/>
      <c r="O1361" s="80" t="s">
        <v>129</v>
      </c>
      <c r="P1361" s="80"/>
      <c r="Q1361" s="80">
        <v>0</v>
      </c>
      <c r="R1361" s="80">
        <v>0</v>
      </c>
      <c r="S1361" s="80"/>
      <c r="T1361" s="80"/>
      <c r="U1361" s="80"/>
      <c r="V1361" s="80"/>
      <c r="W1361" s="80"/>
      <c r="X1361" s="80">
        <v>1</v>
      </c>
      <c r="Y1361" s="80" t="s">
        <v>1135</v>
      </c>
      <c r="Z1361" s="80"/>
      <c r="AA1361" s="80"/>
      <c r="AB1361" s="80"/>
      <c r="AC1361" s="80"/>
      <c r="AD1361" s="80"/>
      <c r="AE1361" s="80"/>
      <c r="AF1361" s="108"/>
    </row>
    <row r="1362" spans="1:32" ht="30" hidden="1" x14ac:dyDescent="0.25">
      <c r="A1362" s="99" t="s">
        <v>1588</v>
      </c>
      <c r="B1362" s="80" t="s">
        <v>619</v>
      </c>
      <c r="C1362" s="80" t="s">
        <v>73</v>
      </c>
      <c r="D1362" s="80" t="s">
        <v>1590</v>
      </c>
      <c r="E1362" s="80" t="s">
        <v>110</v>
      </c>
      <c r="F1362" s="80"/>
      <c r="G1362" s="80" t="s">
        <v>1591</v>
      </c>
      <c r="H1362" s="80"/>
      <c r="I1362" s="80">
        <v>32</v>
      </c>
      <c r="J1362" s="77">
        <v>8</v>
      </c>
      <c r="K1362" s="80">
        <v>100</v>
      </c>
      <c r="L1362" s="80">
        <v>20</v>
      </c>
      <c r="M1362" s="80"/>
      <c r="N1362" s="80"/>
      <c r="O1362" s="80" t="s">
        <v>129</v>
      </c>
      <c r="P1362" s="80"/>
      <c r="Q1362" s="80">
        <v>0</v>
      </c>
      <c r="R1362" s="80">
        <v>0</v>
      </c>
      <c r="S1362" s="80"/>
      <c r="T1362" s="80"/>
      <c r="U1362" s="80" t="s">
        <v>70</v>
      </c>
      <c r="V1362" s="80"/>
      <c r="W1362" s="80"/>
      <c r="X1362" s="80">
        <v>4</v>
      </c>
      <c r="Y1362" s="80" t="s">
        <v>1135</v>
      </c>
      <c r="Z1362" s="80"/>
      <c r="AA1362" s="80"/>
      <c r="AB1362" s="80"/>
      <c r="AC1362" s="80"/>
      <c r="AD1362" s="80"/>
      <c r="AE1362" s="80"/>
      <c r="AF1362" s="108"/>
    </row>
    <row r="1363" spans="1:32" ht="30" hidden="1" x14ac:dyDescent="0.25">
      <c r="A1363" s="99" t="s">
        <v>1588</v>
      </c>
      <c r="B1363" s="80" t="s">
        <v>619</v>
      </c>
      <c r="C1363" s="80" t="s">
        <v>73</v>
      </c>
      <c r="D1363" s="80" t="s">
        <v>636</v>
      </c>
      <c r="E1363" s="80" t="s">
        <v>73</v>
      </c>
      <c r="F1363" s="80"/>
      <c r="G1363" s="80" t="s">
        <v>175</v>
      </c>
      <c r="H1363" s="80"/>
      <c r="I1363" s="80">
        <v>32</v>
      </c>
      <c r="J1363" s="77" t="e">
        <v>#N/A</v>
      </c>
      <c r="K1363" s="80"/>
      <c r="L1363" s="80"/>
      <c r="M1363" s="80"/>
      <c r="N1363" s="80"/>
      <c r="O1363" s="80"/>
      <c r="P1363" s="80" t="s">
        <v>1279</v>
      </c>
      <c r="Q1363" s="80">
        <v>0</v>
      </c>
      <c r="R1363" s="80">
        <v>1</v>
      </c>
      <c r="S1363" s="80" t="s">
        <v>1123</v>
      </c>
      <c r="T1363" s="80">
        <v>1</v>
      </c>
      <c r="U1363" s="80" t="s">
        <v>115</v>
      </c>
      <c r="V1363" s="80"/>
      <c r="W1363" s="80" t="s">
        <v>1123</v>
      </c>
      <c r="X1363" s="80">
        <v>0</v>
      </c>
      <c r="Y1363" s="80" t="s">
        <v>1135</v>
      </c>
      <c r="Z1363" s="80"/>
      <c r="AA1363" s="80"/>
      <c r="AB1363" s="80"/>
      <c r="AC1363" s="80"/>
      <c r="AD1363" s="80"/>
      <c r="AE1363" s="80"/>
      <c r="AF1363" s="108"/>
    </row>
    <row r="1364" spans="1:32" ht="30" hidden="1" x14ac:dyDescent="0.25">
      <c r="A1364" s="99" t="s">
        <v>1588</v>
      </c>
      <c r="B1364" s="80" t="s">
        <v>619</v>
      </c>
      <c r="C1364" s="80" t="s">
        <v>73</v>
      </c>
      <c r="D1364" s="80" t="s">
        <v>637</v>
      </c>
      <c r="E1364" s="80" t="s">
        <v>76</v>
      </c>
      <c r="F1364" s="80"/>
      <c r="G1364" s="80" t="s">
        <v>175</v>
      </c>
      <c r="H1364" s="80"/>
      <c r="I1364" s="80">
        <v>32</v>
      </c>
      <c r="J1364" s="77">
        <v>8</v>
      </c>
      <c r="K1364" s="80">
        <v>150</v>
      </c>
      <c r="L1364" s="80">
        <v>20</v>
      </c>
      <c r="M1364" s="80"/>
      <c r="N1364" s="80"/>
      <c r="O1364" s="80" t="s">
        <v>129</v>
      </c>
      <c r="P1364" s="80" t="s">
        <v>1279</v>
      </c>
      <c r="Q1364" s="80">
        <v>0</v>
      </c>
      <c r="R1364" s="80">
        <v>1</v>
      </c>
      <c r="S1364" s="80" t="s">
        <v>1123</v>
      </c>
      <c r="T1364" s="80">
        <v>1</v>
      </c>
      <c r="U1364" s="80" t="s">
        <v>115</v>
      </c>
      <c r="V1364" s="80"/>
      <c r="W1364" s="80" t="s">
        <v>1123</v>
      </c>
      <c r="X1364" s="80">
        <v>6</v>
      </c>
      <c r="Y1364" s="80" t="s">
        <v>1135</v>
      </c>
      <c r="Z1364" s="80" t="s">
        <v>1136</v>
      </c>
      <c r="AA1364" s="80" t="s">
        <v>1126</v>
      </c>
      <c r="AB1364" s="80" t="s">
        <v>1127</v>
      </c>
      <c r="AC1364" s="80" t="s">
        <v>1128</v>
      </c>
      <c r="AD1364" s="80">
        <v>8</v>
      </c>
      <c r="AE1364" s="80" t="s">
        <v>1137</v>
      </c>
      <c r="AF1364" s="108"/>
    </row>
    <row r="1365" spans="1:32" ht="30" hidden="1" x14ac:dyDescent="0.25">
      <c r="A1365" s="99" t="s">
        <v>1588</v>
      </c>
      <c r="B1365" s="80" t="s">
        <v>619</v>
      </c>
      <c r="C1365" s="80" t="s">
        <v>73</v>
      </c>
      <c r="D1365" s="80" t="s">
        <v>637</v>
      </c>
      <c r="E1365" s="80" t="s">
        <v>81</v>
      </c>
      <c r="F1365" s="80"/>
      <c r="G1365" s="80" t="s">
        <v>175</v>
      </c>
      <c r="H1365" s="80"/>
      <c r="I1365" s="80">
        <v>32</v>
      </c>
      <c r="J1365" s="77">
        <v>4</v>
      </c>
      <c r="K1365" s="80">
        <v>25</v>
      </c>
      <c r="L1365" s="80">
        <v>20</v>
      </c>
      <c r="M1365" s="80"/>
      <c r="N1365" s="80"/>
      <c r="O1365" s="80" t="s">
        <v>129</v>
      </c>
      <c r="P1365" s="80" t="s">
        <v>1279</v>
      </c>
      <c r="Q1365" s="80">
        <v>0</v>
      </c>
      <c r="R1365" s="80">
        <v>1</v>
      </c>
      <c r="S1365" s="80" t="s">
        <v>1123</v>
      </c>
      <c r="T1365" s="80">
        <v>1</v>
      </c>
      <c r="U1365" s="80"/>
      <c r="V1365" s="80"/>
      <c r="W1365" s="80" t="s">
        <v>1123</v>
      </c>
      <c r="X1365" s="80">
        <v>1</v>
      </c>
      <c r="Y1365" s="80" t="s">
        <v>1135</v>
      </c>
      <c r="Z1365" s="80" t="s">
        <v>1136</v>
      </c>
      <c r="AA1365" s="80" t="s">
        <v>1126</v>
      </c>
      <c r="AB1365" s="80" t="s">
        <v>1127</v>
      </c>
      <c r="AC1365" s="80" t="s">
        <v>1128</v>
      </c>
      <c r="AD1365" s="80">
        <v>4</v>
      </c>
      <c r="AE1365" s="80" t="s">
        <v>1182</v>
      </c>
      <c r="AF1365" s="108"/>
    </row>
    <row r="1366" spans="1:32" ht="30.75" hidden="1" thickBot="1" x14ac:dyDescent="0.3">
      <c r="A1366" s="100" t="s">
        <v>1588</v>
      </c>
      <c r="B1366" s="81" t="s">
        <v>619</v>
      </c>
      <c r="C1366" s="81" t="s">
        <v>73</v>
      </c>
      <c r="D1366" s="81" t="s">
        <v>637</v>
      </c>
      <c r="E1366" s="81" t="s">
        <v>82</v>
      </c>
      <c r="F1366" s="81"/>
      <c r="G1366" s="81" t="s">
        <v>175</v>
      </c>
      <c r="H1366" s="81"/>
      <c r="I1366" s="81">
        <v>32</v>
      </c>
      <c r="J1366" s="77">
        <v>8</v>
      </c>
      <c r="K1366" s="81">
        <v>100</v>
      </c>
      <c r="L1366" s="81">
        <v>20</v>
      </c>
      <c r="M1366" s="81"/>
      <c r="N1366" s="81"/>
      <c r="O1366" s="81" t="s">
        <v>129</v>
      </c>
      <c r="P1366" s="81" t="s">
        <v>1279</v>
      </c>
      <c r="Q1366" s="81">
        <v>0</v>
      </c>
      <c r="R1366" s="81">
        <v>1</v>
      </c>
      <c r="S1366" s="81" t="s">
        <v>1123</v>
      </c>
      <c r="T1366" s="81">
        <v>1</v>
      </c>
      <c r="U1366" s="81"/>
      <c r="V1366" s="81"/>
      <c r="W1366" s="81" t="s">
        <v>1123</v>
      </c>
      <c r="X1366" s="81">
        <v>4</v>
      </c>
      <c r="Y1366" s="81" t="s">
        <v>1135</v>
      </c>
      <c r="Z1366" s="81" t="s">
        <v>1136</v>
      </c>
      <c r="AA1366" s="81" t="s">
        <v>1126</v>
      </c>
      <c r="AB1366" s="81" t="s">
        <v>1127</v>
      </c>
      <c r="AC1366" s="81" t="s">
        <v>1128</v>
      </c>
      <c r="AD1366" s="81">
        <v>8</v>
      </c>
      <c r="AE1366" s="81" t="s">
        <v>1129</v>
      </c>
      <c r="AF1366" s="109"/>
    </row>
    <row r="1367" spans="1:32" ht="15.75" hidden="1" thickBot="1" x14ac:dyDescent="0.3">
      <c r="A1367" s="102" t="s">
        <v>1595</v>
      </c>
      <c r="B1367" s="83" t="s">
        <v>638</v>
      </c>
      <c r="C1367" s="83" t="s">
        <v>73</v>
      </c>
      <c r="D1367" s="83" t="s">
        <v>127</v>
      </c>
      <c r="E1367" s="83" t="s">
        <v>73</v>
      </c>
      <c r="F1367" s="83"/>
      <c r="G1367" s="83" t="s">
        <v>639</v>
      </c>
      <c r="H1367" s="83"/>
      <c r="I1367" s="83">
        <v>27</v>
      </c>
      <c r="J1367" s="77">
        <v>4</v>
      </c>
      <c r="K1367" s="83">
        <v>80</v>
      </c>
      <c r="L1367" s="83">
        <v>20</v>
      </c>
      <c r="M1367" s="83"/>
      <c r="N1367" s="83"/>
      <c r="O1367" s="83" t="s">
        <v>129</v>
      </c>
      <c r="P1367" s="83" t="s">
        <v>1212</v>
      </c>
      <c r="Q1367" s="83">
        <v>0</v>
      </c>
      <c r="R1367" s="83">
        <v>2</v>
      </c>
      <c r="S1367" s="83" t="s">
        <v>1123</v>
      </c>
      <c r="T1367" s="83">
        <v>2</v>
      </c>
      <c r="U1367" s="83" t="s">
        <v>1146</v>
      </c>
      <c r="V1367" s="83" t="s">
        <v>76</v>
      </c>
      <c r="W1367" s="83" t="s">
        <v>1123</v>
      </c>
      <c r="X1367" s="83">
        <v>6</v>
      </c>
      <c r="Y1367" s="83" t="s">
        <v>1135</v>
      </c>
      <c r="Z1367" s="83" t="s">
        <v>1136</v>
      </c>
      <c r="AA1367" s="83" t="s">
        <v>1126</v>
      </c>
      <c r="AB1367" s="83" t="s">
        <v>1127</v>
      </c>
      <c r="AC1367" s="83" t="s">
        <v>1128</v>
      </c>
      <c r="AD1367" s="83">
        <v>4</v>
      </c>
      <c r="AE1367" s="83" t="s">
        <v>1129</v>
      </c>
      <c r="AF1367" s="111"/>
    </row>
    <row r="1368" spans="1:32" ht="30" hidden="1" x14ac:dyDescent="0.25">
      <c r="A1368" s="98" t="s">
        <v>1596</v>
      </c>
      <c r="B1368" s="79" t="s">
        <v>640</v>
      </c>
      <c r="C1368" s="79" t="s">
        <v>73</v>
      </c>
      <c r="D1368" s="79" t="s">
        <v>148</v>
      </c>
      <c r="E1368" s="79" t="s">
        <v>73</v>
      </c>
      <c r="F1368" s="79"/>
      <c r="G1368" s="79" t="s">
        <v>641</v>
      </c>
      <c r="H1368" s="79" t="s">
        <v>110</v>
      </c>
      <c r="I1368" s="79">
        <v>14</v>
      </c>
      <c r="J1368" s="77">
        <v>8</v>
      </c>
      <c r="K1368" s="79">
        <v>80</v>
      </c>
      <c r="L1368" s="79">
        <v>50</v>
      </c>
      <c r="M1368" s="79"/>
      <c r="N1368" s="79"/>
      <c r="O1368" s="79" t="s">
        <v>150</v>
      </c>
      <c r="P1368" s="79" t="s">
        <v>1159</v>
      </c>
      <c r="Q1368" s="79">
        <v>0</v>
      </c>
      <c r="R1368" s="79">
        <v>2</v>
      </c>
      <c r="S1368" s="79" t="s">
        <v>1115</v>
      </c>
      <c r="T1368" s="79">
        <v>2</v>
      </c>
      <c r="U1368" s="79" t="s">
        <v>1146</v>
      </c>
      <c r="V1368" s="79"/>
      <c r="W1368" s="79" t="s">
        <v>1115</v>
      </c>
      <c r="X1368" s="79">
        <v>6</v>
      </c>
      <c r="Y1368" s="79" t="s">
        <v>1135</v>
      </c>
      <c r="Z1368" s="79" t="s">
        <v>1161</v>
      </c>
      <c r="AA1368" s="79" t="s">
        <v>1162</v>
      </c>
      <c r="AB1368" s="79" t="s">
        <v>1163</v>
      </c>
      <c r="AC1368" s="79" t="s">
        <v>1164</v>
      </c>
      <c r="AD1368" s="79">
        <v>8</v>
      </c>
      <c r="AE1368" s="79" t="s">
        <v>1165</v>
      </c>
      <c r="AF1368" s="107"/>
    </row>
    <row r="1369" spans="1:32" ht="30.75" hidden="1" thickBot="1" x14ac:dyDescent="0.3">
      <c r="A1369" s="100" t="s">
        <v>1596</v>
      </c>
      <c r="B1369" s="81" t="s">
        <v>640</v>
      </c>
      <c r="C1369" s="81" t="s">
        <v>73</v>
      </c>
      <c r="D1369" s="81" t="s">
        <v>148</v>
      </c>
      <c r="E1369" s="81" t="s">
        <v>83</v>
      </c>
      <c r="F1369" s="81"/>
      <c r="G1369" s="81" t="s">
        <v>1166</v>
      </c>
      <c r="H1369" s="81"/>
      <c r="I1369" s="81">
        <v>14</v>
      </c>
      <c r="J1369" s="77" t="e">
        <v>#N/A</v>
      </c>
      <c r="K1369" s="81"/>
      <c r="L1369" s="81"/>
      <c r="M1369" s="81"/>
      <c r="N1369" s="81"/>
      <c r="O1369" s="81"/>
      <c r="P1369" s="81"/>
      <c r="Q1369" s="81">
        <v>0</v>
      </c>
      <c r="R1369" s="81">
        <v>0</v>
      </c>
      <c r="S1369" s="81"/>
      <c r="T1369" s="81"/>
      <c r="U1369" s="81"/>
      <c r="V1369" s="81"/>
      <c r="W1369" s="81"/>
      <c r="X1369" s="81">
        <v>0</v>
      </c>
      <c r="Y1369" s="81" t="s">
        <v>1135</v>
      </c>
      <c r="Z1369" s="81"/>
      <c r="AA1369" s="81"/>
      <c r="AB1369" s="81"/>
      <c r="AC1369" s="81"/>
      <c r="AD1369" s="81"/>
      <c r="AE1369" s="81"/>
      <c r="AF1369" s="109"/>
    </row>
    <row r="1370" spans="1:32" ht="15.75" hidden="1" thickBot="1" x14ac:dyDescent="0.3">
      <c r="A1370" s="102" t="s">
        <v>1597</v>
      </c>
      <c r="B1370" s="83" t="s">
        <v>1598</v>
      </c>
      <c r="C1370" s="83" t="s">
        <v>75</v>
      </c>
      <c r="D1370" s="83" t="s">
        <v>252</v>
      </c>
      <c r="E1370" s="83" t="s">
        <v>73</v>
      </c>
      <c r="F1370" s="83"/>
      <c r="G1370" s="83" t="s">
        <v>1599</v>
      </c>
      <c r="H1370" s="83"/>
      <c r="I1370" s="83" t="s">
        <v>73</v>
      </c>
      <c r="J1370" s="77" t="e">
        <v>#N/A</v>
      </c>
      <c r="K1370" s="83"/>
      <c r="L1370" s="83"/>
      <c r="M1370" s="83"/>
      <c r="N1370" s="83"/>
      <c r="O1370" s="83"/>
      <c r="P1370" s="83"/>
      <c r="Q1370" s="83">
        <v>0</v>
      </c>
      <c r="R1370" s="83">
        <v>0</v>
      </c>
      <c r="S1370" s="83"/>
      <c r="T1370" s="83"/>
      <c r="U1370" s="83"/>
      <c r="V1370" s="83"/>
      <c r="W1370" s="83"/>
      <c r="X1370" s="83">
        <v>0</v>
      </c>
      <c r="Y1370" s="83" t="s">
        <v>1135</v>
      </c>
      <c r="Z1370" s="83"/>
      <c r="AA1370" s="83"/>
      <c r="AB1370" s="83"/>
      <c r="AC1370" s="83"/>
      <c r="AD1370" s="83"/>
      <c r="AE1370" s="83"/>
      <c r="AF1370" s="111"/>
    </row>
    <row r="1371" spans="1:32" hidden="1" x14ac:dyDescent="0.25">
      <c r="A1371" s="98" t="s">
        <v>1600</v>
      </c>
      <c r="B1371" s="79" t="s">
        <v>642</v>
      </c>
      <c r="C1371" s="79" t="s">
        <v>73</v>
      </c>
      <c r="D1371" s="79" t="s">
        <v>127</v>
      </c>
      <c r="E1371" s="79" t="s">
        <v>152</v>
      </c>
      <c r="F1371" s="79"/>
      <c r="G1371" s="79" t="s">
        <v>153</v>
      </c>
      <c r="H1371" s="79"/>
      <c r="I1371" s="79">
        <v>30</v>
      </c>
      <c r="J1371" s="77">
        <v>4</v>
      </c>
      <c r="K1371" s="79">
        <v>50</v>
      </c>
      <c r="L1371" s="79">
        <v>20</v>
      </c>
      <c r="M1371" s="79">
        <v>1</v>
      </c>
      <c r="N1371" s="79"/>
      <c r="O1371" s="79" t="s">
        <v>129</v>
      </c>
      <c r="P1371" s="79" t="s">
        <v>1279</v>
      </c>
      <c r="Q1371" s="79">
        <v>2</v>
      </c>
      <c r="R1371" s="79">
        <v>1</v>
      </c>
      <c r="S1371" s="79" t="s">
        <v>1123</v>
      </c>
      <c r="T1371" s="79">
        <v>1</v>
      </c>
      <c r="U1371" s="79" t="s">
        <v>70</v>
      </c>
      <c r="V1371" s="79"/>
      <c r="W1371" s="79" t="s">
        <v>1123</v>
      </c>
      <c r="X1371" s="79">
        <v>6</v>
      </c>
      <c r="Y1371" s="79" t="s">
        <v>1135</v>
      </c>
      <c r="Z1371" s="79" t="s">
        <v>1136</v>
      </c>
      <c r="AA1371" s="79" t="s">
        <v>1126</v>
      </c>
      <c r="AB1371" s="79" t="s">
        <v>1127</v>
      </c>
      <c r="AC1371" s="79" t="s">
        <v>1128</v>
      </c>
      <c r="AD1371" s="79">
        <v>4</v>
      </c>
      <c r="AE1371" s="79" t="s">
        <v>1172</v>
      </c>
      <c r="AF1371" s="107"/>
    </row>
    <row r="1372" spans="1:32" ht="30.75" hidden="1" thickBot="1" x14ac:dyDescent="0.3">
      <c r="A1372" s="100" t="s">
        <v>1600</v>
      </c>
      <c r="B1372" s="81" t="s">
        <v>642</v>
      </c>
      <c r="C1372" s="81" t="s">
        <v>73</v>
      </c>
      <c r="D1372" s="81" t="s">
        <v>130</v>
      </c>
      <c r="E1372" s="81" t="s">
        <v>152</v>
      </c>
      <c r="F1372" s="81"/>
      <c r="G1372" s="81" t="s">
        <v>158</v>
      </c>
      <c r="H1372" s="81"/>
      <c r="I1372" s="81">
        <v>30</v>
      </c>
      <c r="J1372" s="77">
        <v>4</v>
      </c>
      <c r="K1372" s="81">
        <v>50</v>
      </c>
      <c r="L1372" s="81">
        <v>20</v>
      </c>
      <c r="M1372" s="81"/>
      <c r="N1372" s="81"/>
      <c r="O1372" s="81" t="s">
        <v>129</v>
      </c>
      <c r="P1372" s="81"/>
      <c r="Q1372" s="81">
        <v>0</v>
      </c>
      <c r="R1372" s="81">
        <v>0</v>
      </c>
      <c r="S1372" s="81"/>
      <c r="T1372" s="81"/>
      <c r="U1372" s="81" t="s">
        <v>115</v>
      </c>
      <c r="V1372" s="81"/>
      <c r="W1372" s="81" t="s">
        <v>1123</v>
      </c>
      <c r="X1372" s="81">
        <v>2</v>
      </c>
      <c r="Y1372" s="81" t="s">
        <v>1135</v>
      </c>
      <c r="Z1372" s="81"/>
      <c r="AA1372" s="81"/>
      <c r="AB1372" s="81"/>
      <c r="AC1372" s="81"/>
      <c r="AD1372" s="81"/>
      <c r="AE1372" s="81"/>
      <c r="AF1372" s="109"/>
    </row>
    <row r="1373" spans="1:32" ht="30" hidden="1" x14ac:dyDescent="0.25">
      <c r="A1373" s="95" t="s">
        <v>1601</v>
      </c>
      <c r="B1373" s="76" t="s">
        <v>643</v>
      </c>
      <c r="C1373" s="76" t="s">
        <v>73</v>
      </c>
      <c r="D1373" s="76" t="s">
        <v>148</v>
      </c>
      <c r="E1373" s="76" t="s">
        <v>152</v>
      </c>
      <c r="F1373" s="76"/>
      <c r="G1373" s="76" t="s">
        <v>153</v>
      </c>
      <c r="H1373" s="76"/>
      <c r="I1373" s="76">
        <v>25</v>
      </c>
      <c r="J1373" s="77">
        <v>4</v>
      </c>
      <c r="K1373" s="76">
        <v>80</v>
      </c>
      <c r="L1373" s="76">
        <v>20</v>
      </c>
      <c r="M1373" s="76">
        <v>1</v>
      </c>
      <c r="N1373" s="76"/>
      <c r="O1373" s="76" t="s">
        <v>129</v>
      </c>
      <c r="P1373" s="76" t="s">
        <v>1171</v>
      </c>
      <c r="Q1373" s="76">
        <v>2</v>
      </c>
      <c r="R1373" s="76">
        <v>0</v>
      </c>
      <c r="S1373" s="76"/>
      <c r="T1373" s="76"/>
      <c r="U1373" s="76" t="s">
        <v>70</v>
      </c>
      <c r="V1373" s="76"/>
      <c r="W1373" s="76"/>
      <c r="X1373" s="76">
        <v>6</v>
      </c>
      <c r="Y1373" s="76" t="s">
        <v>1170</v>
      </c>
      <c r="Z1373" s="76" t="s">
        <v>1136</v>
      </c>
      <c r="AA1373" s="76" t="s">
        <v>1126</v>
      </c>
      <c r="AB1373" s="76" t="s">
        <v>1127</v>
      </c>
      <c r="AC1373" s="76" t="s">
        <v>1128</v>
      </c>
      <c r="AD1373" s="76">
        <v>4</v>
      </c>
      <c r="AE1373" s="76" t="s">
        <v>1129</v>
      </c>
      <c r="AF1373" s="104"/>
    </row>
    <row r="1374" spans="1:32" ht="30" hidden="1" x14ac:dyDescent="0.25">
      <c r="A1374" s="96" t="s">
        <v>1601</v>
      </c>
      <c r="B1374" s="77" t="s">
        <v>643</v>
      </c>
      <c r="C1374" s="77" t="s">
        <v>73</v>
      </c>
      <c r="D1374" s="77" t="s">
        <v>148</v>
      </c>
      <c r="E1374" s="77" t="s">
        <v>154</v>
      </c>
      <c r="F1374" s="77"/>
      <c r="G1374" s="77" t="s">
        <v>644</v>
      </c>
      <c r="H1374" s="77"/>
      <c r="I1374" s="77">
        <v>25</v>
      </c>
      <c r="J1374" s="77">
        <v>4</v>
      </c>
      <c r="K1374" s="77">
        <v>80</v>
      </c>
      <c r="L1374" s="77">
        <v>20</v>
      </c>
      <c r="M1374" s="77">
        <v>1</v>
      </c>
      <c r="N1374" s="77"/>
      <c r="O1374" s="77" t="s">
        <v>129</v>
      </c>
      <c r="P1374" s="77" t="s">
        <v>1171</v>
      </c>
      <c r="Q1374" s="77">
        <v>2</v>
      </c>
      <c r="R1374" s="77">
        <v>0</v>
      </c>
      <c r="S1374" s="77"/>
      <c r="T1374" s="77"/>
      <c r="U1374" s="77"/>
      <c r="V1374" s="77"/>
      <c r="W1374" s="77"/>
      <c r="X1374" s="77">
        <v>6</v>
      </c>
      <c r="Y1374" s="77" t="s">
        <v>1170</v>
      </c>
      <c r="Z1374" s="77" t="s">
        <v>1136</v>
      </c>
      <c r="AA1374" s="77" t="s">
        <v>1126</v>
      </c>
      <c r="AB1374" s="77" t="s">
        <v>1127</v>
      </c>
      <c r="AC1374" s="77" t="s">
        <v>1128</v>
      </c>
      <c r="AD1374" s="77">
        <v>4</v>
      </c>
      <c r="AE1374" s="77" t="s">
        <v>1129</v>
      </c>
      <c r="AF1374" s="105"/>
    </row>
    <row r="1375" spans="1:32" ht="30" hidden="1" x14ac:dyDescent="0.25">
      <c r="A1375" s="96" t="s">
        <v>1601</v>
      </c>
      <c r="B1375" s="77" t="s">
        <v>643</v>
      </c>
      <c r="C1375" s="77" t="s">
        <v>73</v>
      </c>
      <c r="D1375" s="77" t="s">
        <v>148</v>
      </c>
      <c r="E1375" s="77" t="s">
        <v>155</v>
      </c>
      <c r="F1375" s="77"/>
      <c r="G1375" s="77" t="s">
        <v>153</v>
      </c>
      <c r="H1375" s="77"/>
      <c r="I1375" s="77">
        <v>25</v>
      </c>
      <c r="J1375" s="77">
        <v>4</v>
      </c>
      <c r="K1375" s="77">
        <v>80</v>
      </c>
      <c r="L1375" s="77">
        <v>20</v>
      </c>
      <c r="M1375" s="77">
        <v>1</v>
      </c>
      <c r="N1375" s="77"/>
      <c r="O1375" s="77" t="s">
        <v>129</v>
      </c>
      <c r="P1375" s="77" t="s">
        <v>1171</v>
      </c>
      <c r="Q1375" s="77">
        <v>2</v>
      </c>
      <c r="R1375" s="77">
        <v>0</v>
      </c>
      <c r="S1375" s="77"/>
      <c r="T1375" s="77"/>
      <c r="U1375" s="77"/>
      <c r="V1375" s="77"/>
      <c r="W1375" s="77"/>
      <c r="X1375" s="77">
        <v>6</v>
      </c>
      <c r="Y1375" s="77" t="s">
        <v>1170</v>
      </c>
      <c r="Z1375" s="77" t="s">
        <v>1136</v>
      </c>
      <c r="AA1375" s="77" t="s">
        <v>1126</v>
      </c>
      <c r="AB1375" s="77" t="s">
        <v>1127</v>
      </c>
      <c r="AC1375" s="77" t="s">
        <v>1128</v>
      </c>
      <c r="AD1375" s="77">
        <v>4</v>
      </c>
      <c r="AE1375" s="77" t="s">
        <v>1129</v>
      </c>
      <c r="AF1375" s="105"/>
    </row>
    <row r="1376" spans="1:32" ht="30" hidden="1" x14ac:dyDescent="0.25">
      <c r="A1376" s="96" t="s">
        <v>1601</v>
      </c>
      <c r="B1376" s="77" t="s">
        <v>643</v>
      </c>
      <c r="C1376" s="77" t="s">
        <v>73</v>
      </c>
      <c r="D1376" s="77" t="s">
        <v>148</v>
      </c>
      <c r="E1376" s="77" t="s">
        <v>156</v>
      </c>
      <c r="F1376" s="77"/>
      <c r="G1376" s="77" t="s">
        <v>153</v>
      </c>
      <c r="H1376" s="77"/>
      <c r="I1376" s="77">
        <v>25</v>
      </c>
      <c r="J1376" s="77">
        <v>8</v>
      </c>
      <c r="K1376" s="77">
        <v>150</v>
      </c>
      <c r="L1376" s="77">
        <v>20</v>
      </c>
      <c r="M1376" s="77">
        <v>1</v>
      </c>
      <c r="N1376" s="77"/>
      <c r="O1376" s="77" t="s">
        <v>129</v>
      </c>
      <c r="P1376" s="77" t="s">
        <v>1171</v>
      </c>
      <c r="Q1376" s="77">
        <v>2</v>
      </c>
      <c r="R1376" s="77">
        <v>0</v>
      </c>
      <c r="S1376" s="77"/>
      <c r="T1376" s="77"/>
      <c r="U1376" s="77"/>
      <c r="V1376" s="77"/>
      <c r="W1376" s="77"/>
      <c r="X1376" s="77">
        <v>12</v>
      </c>
      <c r="Y1376" s="77" t="s">
        <v>1170</v>
      </c>
      <c r="Z1376" s="77" t="s">
        <v>1136</v>
      </c>
      <c r="AA1376" s="77" t="s">
        <v>1126</v>
      </c>
      <c r="AB1376" s="77" t="s">
        <v>1127</v>
      </c>
      <c r="AC1376" s="77" t="s">
        <v>1128</v>
      </c>
      <c r="AD1376" s="77">
        <v>8</v>
      </c>
      <c r="AE1376" s="77" t="s">
        <v>1137</v>
      </c>
      <c r="AF1376" s="105"/>
    </row>
    <row r="1377" spans="1:32" ht="30" hidden="1" x14ac:dyDescent="0.25">
      <c r="A1377" s="96" t="s">
        <v>1601</v>
      </c>
      <c r="B1377" s="77" t="s">
        <v>643</v>
      </c>
      <c r="C1377" s="77" t="s">
        <v>73</v>
      </c>
      <c r="D1377" s="77" t="s">
        <v>148</v>
      </c>
      <c r="E1377" s="77" t="s">
        <v>157</v>
      </c>
      <c r="F1377" s="77"/>
      <c r="G1377" s="77" t="s">
        <v>153</v>
      </c>
      <c r="H1377" s="77"/>
      <c r="I1377" s="77">
        <v>25</v>
      </c>
      <c r="J1377" s="77">
        <v>4</v>
      </c>
      <c r="K1377" s="77">
        <v>25</v>
      </c>
      <c r="L1377" s="77">
        <v>20</v>
      </c>
      <c r="M1377" s="77">
        <v>1</v>
      </c>
      <c r="N1377" s="77"/>
      <c r="O1377" s="77" t="s">
        <v>129</v>
      </c>
      <c r="P1377" s="77" t="s">
        <v>1171</v>
      </c>
      <c r="Q1377" s="77">
        <v>2</v>
      </c>
      <c r="R1377" s="77">
        <v>0</v>
      </c>
      <c r="S1377" s="77"/>
      <c r="T1377" s="77"/>
      <c r="U1377" s="77"/>
      <c r="V1377" s="77"/>
      <c r="W1377" s="77"/>
      <c r="X1377" s="77">
        <v>2</v>
      </c>
      <c r="Y1377" s="77" t="s">
        <v>1170</v>
      </c>
      <c r="Z1377" s="77" t="s">
        <v>1136</v>
      </c>
      <c r="AA1377" s="77" t="s">
        <v>1126</v>
      </c>
      <c r="AB1377" s="77" t="s">
        <v>1127</v>
      </c>
      <c r="AC1377" s="77" t="s">
        <v>1128</v>
      </c>
      <c r="AD1377" s="77">
        <v>4</v>
      </c>
      <c r="AE1377" s="77" t="s">
        <v>1182</v>
      </c>
      <c r="AF1377" s="105"/>
    </row>
    <row r="1378" spans="1:32" ht="30" hidden="1" x14ac:dyDescent="0.25">
      <c r="A1378" s="96" t="s">
        <v>1601</v>
      </c>
      <c r="B1378" s="77" t="s">
        <v>643</v>
      </c>
      <c r="C1378" s="77" t="s">
        <v>73</v>
      </c>
      <c r="D1378" s="77" t="s">
        <v>148</v>
      </c>
      <c r="E1378" s="77" t="s">
        <v>645</v>
      </c>
      <c r="F1378" s="77"/>
      <c r="G1378" s="77" t="s">
        <v>153</v>
      </c>
      <c r="H1378" s="77"/>
      <c r="I1378" s="77">
        <v>25</v>
      </c>
      <c r="J1378" s="77">
        <v>4</v>
      </c>
      <c r="K1378" s="77">
        <v>25</v>
      </c>
      <c r="L1378" s="77">
        <v>20</v>
      </c>
      <c r="M1378" s="77">
        <v>1</v>
      </c>
      <c r="N1378" s="77"/>
      <c r="O1378" s="77" t="s">
        <v>129</v>
      </c>
      <c r="P1378" s="77" t="s">
        <v>1171</v>
      </c>
      <c r="Q1378" s="77">
        <v>2</v>
      </c>
      <c r="R1378" s="77">
        <v>0</v>
      </c>
      <c r="S1378" s="77"/>
      <c r="T1378" s="77"/>
      <c r="U1378" s="77" t="s">
        <v>70</v>
      </c>
      <c r="V1378" s="77"/>
      <c r="W1378" s="77"/>
      <c r="X1378" s="77">
        <v>2</v>
      </c>
      <c r="Y1378" s="77" t="s">
        <v>1170</v>
      </c>
      <c r="Z1378" s="77" t="s">
        <v>1136</v>
      </c>
      <c r="AA1378" s="77" t="s">
        <v>1126</v>
      </c>
      <c r="AB1378" s="77" t="s">
        <v>1127</v>
      </c>
      <c r="AC1378" s="77" t="s">
        <v>1128</v>
      </c>
      <c r="AD1378" s="77">
        <v>4</v>
      </c>
      <c r="AE1378" s="77" t="s">
        <v>1182</v>
      </c>
      <c r="AF1378" s="105"/>
    </row>
    <row r="1379" spans="1:32" ht="30" hidden="1" x14ac:dyDescent="0.25">
      <c r="A1379" s="96" t="s">
        <v>1601</v>
      </c>
      <c r="B1379" s="77" t="s">
        <v>643</v>
      </c>
      <c r="C1379" s="77" t="s">
        <v>73</v>
      </c>
      <c r="D1379" s="77" t="s">
        <v>148</v>
      </c>
      <c r="E1379" s="77" t="s">
        <v>646</v>
      </c>
      <c r="F1379" s="77"/>
      <c r="G1379" s="77" t="s">
        <v>153</v>
      </c>
      <c r="H1379" s="77"/>
      <c r="I1379" s="77">
        <v>25</v>
      </c>
      <c r="J1379" s="77">
        <v>4</v>
      </c>
      <c r="K1379" s="77">
        <v>25</v>
      </c>
      <c r="L1379" s="77">
        <v>20</v>
      </c>
      <c r="M1379" s="77">
        <v>1</v>
      </c>
      <c r="N1379" s="77"/>
      <c r="O1379" s="77" t="s">
        <v>129</v>
      </c>
      <c r="P1379" s="77" t="s">
        <v>1171</v>
      </c>
      <c r="Q1379" s="77">
        <v>2</v>
      </c>
      <c r="R1379" s="77">
        <v>0</v>
      </c>
      <c r="S1379" s="77"/>
      <c r="T1379" s="77"/>
      <c r="U1379" s="77"/>
      <c r="V1379" s="77"/>
      <c r="W1379" s="77"/>
      <c r="X1379" s="77">
        <v>2</v>
      </c>
      <c r="Y1379" s="77" t="s">
        <v>1170</v>
      </c>
      <c r="Z1379" s="77" t="s">
        <v>1136</v>
      </c>
      <c r="AA1379" s="77" t="s">
        <v>1126</v>
      </c>
      <c r="AB1379" s="77" t="s">
        <v>1127</v>
      </c>
      <c r="AC1379" s="77" t="s">
        <v>1128</v>
      </c>
      <c r="AD1379" s="77">
        <v>4</v>
      </c>
      <c r="AE1379" s="77" t="s">
        <v>1182</v>
      </c>
      <c r="AF1379" s="105"/>
    </row>
    <row r="1380" spans="1:32" ht="30" hidden="1" x14ac:dyDescent="0.25">
      <c r="A1380" s="96" t="s">
        <v>1601</v>
      </c>
      <c r="B1380" s="77" t="s">
        <v>643</v>
      </c>
      <c r="C1380" s="77" t="s">
        <v>73</v>
      </c>
      <c r="D1380" s="77" t="s">
        <v>130</v>
      </c>
      <c r="E1380" s="77" t="s">
        <v>152</v>
      </c>
      <c r="F1380" s="77"/>
      <c r="G1380" s="77" t="s">
        <v>158</v>
      </c>
      <c r="H1380" s="77"/>
      <c r="I1380" s="77">
        <v>25</v>
      </c>
      <c r="J1380" s="77">
        <v>4</v>
      </c>
      <c r="K1380" s="77">
        <v>80</v>
      </c>
      <c r="L1380" s="77">
        <v>20</v>
      </c>
      <c r="M1380" s="77"/>
      <c r="N1380" s="77"/>
      <c r="O1380" s="77" t="s">
        <v>129</v>
      </c>
      <c r="P1380" s="77" t="s">
        <v>1171</v>
      </c>
      <c r="Q1380" s="77">
        <v>0</v>
      </c>
      <c r="R1380" s="77">
        <v>1</v>
      </c>
      <c r="S1380" s="77" t="s">
        <v>1123</v>
      </c>
      <c r="T1380" s="77">
        <v>1</v>
      </c>
      <c r="U1380" s="77" t="s">
        <v>115</v>
      </c>
      <c r="V1380" s="77"/>
      <c r="W1380" s="77"/>
      <c r="X1380" s="77">
        <v>3</v>
      </c>
      <c r="Y1380" s="77" t="s">
        <v>1170</v>
      </c>
      <c r="Z1380" s="77" t="s">
        <v>1136</v>
      </c>
      <c r="AA1380" s="77" t="s">
        <v>1126</v>
      </c>
      <c r="AB1380" s="77" t="s">
        <v>1127</v>
      </c>
      <c r="AC1380" s="77" t="s">
        <v>1128</v>
      </c>
      <c r="AD1380" s="77">
        <v>4</v>
      </c>
      <c r="AE1380" s="77" t="s">
        <v>1129</v>
      </c>
      <c r="AF1380" s="105"/>
    </row>
    <row r="1381" spans="1:32" ht="30" hidden="1" x14ac:dyDescent="0.25">
      <c r="A1381" s="96" t="s">
        <v>1601</v>
      </c>
      <c r="B1381" s="77" t="s">
        <v>643</v>
      </c>
      <c r="C1381" s="77" t="s">
        <v>73</v>
      </c>
      <c r="D1381" s="77" t="s">
        <v>130</v>
      </c>
      <c r="E1381" s="77" t="s">
        <v>154</v>
      </c>
      <c r="F1381" s="77"/>
      <c r="G1381" s="77" t="s">
        <v>647</v>
      </c>
      <c r="H1381" s="77"/>
      <c r="I1381" s="77">
        <v>25</v>
      </c>
      <c r="J1381" s="77">
        <v>4</v>
      </c>
      <c r="K1381" s="77">
        <v>80</v>
      </c>
      <c r="L1381" s="77">
        <v>20</v>
      </c>
      <c r="M1381" s="77"/>
      <c r="N1381" s="77"/>
      <c r="O1381" s="77" t="s">
        <v>129</v>
      </c>
      <c r="P1381" s="77" t="s">
        <v>1171</v>
      </c>
      <c r="Q1381" s="77">
        <v>0</v>
      </c>
      <c r="R1381" s="77">
        <v>1</v>
      </c>
      <c r="S1381" s="77" t="s">
        <v>1123</v>
      </c>
      <c r="T1381" s="77">
        <v>1</v>
      </c>
      <c r="U1381" s="77"/>
      <c r="V1381" s="77"/>
      <c r="W1381" s="77"/>
      <c r="X1381" s="77">
        <v>3</v>
      </c>
      <c r="Y1381" s="77" t="s">
        <v>1170</v>
      </c>
      <c r="Z1381" s="77" t="s">
        <v>1136</v>
      </c>
      <c r="AA1381" s="77" t="s">
        <v>1126</v>
      </c>
      <c r="AB1381" s="77" t="s">
        <v>1127</v>
      </c>
      <c r="AC1381" s="77" t="s">
        <v>1128</v>
      </c>
      <c r="AD1381" s="77">
        <v>4</v>
      </c>
      <c r="AE1381" s="77" t="s">
        <v>1129</v>
      </c>
      <c r="AF1381" s="105"/>
    </row>
    <row r="1382" spans="1:32" ht="30" hidden="1" x14ac:dyDescent="0.25">
      <c r="A1382" s="96" t="s">
        <v>1601</v>
      </c>
      <c r="B1382" s="77" t="s">
        <v>643</v>
      </c>
      <c r="C1382" s="77" t="s">
        <v>73</v>
      </c>
      <c r="D1382" s="77" t="s">
        <v>130</v>
      </c>
      <c r="E1382" s="77" t="s">
        <v>155</v>
      </c>
      <c r="F1382" s="77"/>
      <c r="G1382" s="77" t="s">
        <v>158</v>
      </c>
      <c r="H1382" s="77"/>
      <c r="I1382" s="77">
        <v>25</v>
      </c>
      <c r="J1382" s="77">
        <v>4</v>
      </c>
      <c r="K1382" s="77">
        <v>80</v>
      </c>
      <c r="L1382" s="77">
        <v>20</v>
      </c>
      <c r="M1382" s="77"/>
      <c r="N1382" s="77"/>
      <c r="O1382" s="77" t="s">
        <v>129</v>
      </c>
      <c r="P1382" s="77" t="s">
        <v>1171</v>
      </c>
      <c r="Q1382" s="77">
        <v>0</v>
      </c>
      <c r="R1382" s="77">
        <v>1</v>
      </c>
      <c r="S1382" s="77" t="s">
        <v>1123</v>
      </c>
      <c r="T1382" s="77">
        <v>1</v>
      </c>
      <c r="U1382" s="77"/>
      <c r="V1382" s="77"/>
      <c r="W1382" s="77"/>
      <c r="X1382" s="77">
        <v>3</v>
      </c>
      <c r="Y1382" s="77" t="s">
        <v>1170</v>
      </c>
      <c r="Z1382" s="77" t="s">
        <v>1136</v>
      </c>
      <c r="AA1382" s="77" t="s">
        <v>1126</v>
      </c>
      <c r="AB1382" s="77" t="s">
        <v>1127</v>
      </c>
      <c r="AC1382" s="77" t="s">
        <v>1128</v>
      </c>
      <c r="AD1382" s="77">
        <v>4</v>
      </c>
      <c r="AE1382" s="77" t="s">
        <v>1129</v>
      </c>
      <c r="AF1382" s="105"/>
    </row>
    <row r="1383" spans="1:32" ht="30" hidden="1" x14ac:dyDescent="0.25">
      <c r="A1383" s="96" t="s">
        <v>1601</v>
      </c>
      <c r="B1383" s="77" t="s">
        <v>643</v>
      </c>
      <c r="C1383" s="77" t="s">
        <v>73</v>
      </c>
      <c r="D1383" s="77" t="s">
        <v>130</v>
      </c>
      <c r="E1383" s="77" t="s">
        <v>156</v>
      </c>
      <c r="F1383" s="77"/>
      <c r="G1383" s="77" t="s">
        <v>158</v>
      </c>
      <c r="H1383" s="77"/>
      <c r="I1383" s="77">
        <v>25</v>
      </c>
      <c r="J1383" s="77">
        <v>8</v>
      </c>
      <c r="K1383" s="77">
        <v>150</v>
      </c>
      <c r="L1383" s="77">
        <v>20</v>
      </c>
      <c r="M1383" s="77"/>
      <c r="N1383" s="77"/>
      <c r="O1383" s="77" t="s">
        <v>129</v>
      </c>
      <c r="P1383" s="77" t="s">
        <v>1171</v>
      </c>
      <c r="Q1383" s="77">
        <v>0</v>
      </c>
      <c r="R1383" s="77">
        <v>1</v>
      </c>
      <c r="S1383" s="77" t="s">
        <v>1123</v>
      </c>
      <c r="T1383" s="77">
        <v>1</v>
      </c>
      <c r="U1383" s="77"/>
      <c r="V1383" s="77"/>
      <c r="W1383" s="77"/>
      <c r="X1383" s="77">
        <v>6</v>
      </c>
      <c r="Y1383" s="77" t="s">
        <v>1170</v>
      </c>
      <c r="Z1383" s="77" t="s">
        <v>1136</v>
      </c>
      <c r="AA1383" s="77" t="s">
        <v>1126</v>
      </c>
      <c r="AB1383" s="77" t="s">
        <v>1127</v>
      </c>
      <c r="AC1383" s="77" t="s">
        <v>1128</v>
      </c>
      <c r="AD1383" s="77">
        <v>8</v>
      </c>
      <c r="AE1383" s="77" t="s">
        <v>1137</v>
      </c>
      <c r="AF1383" s="105"/>
    </row>
    <row r="1384" spans="1:32" ht="30" hidden="1" x14ac:dyDescent="0.25">
      <c r="A1384" s="96" t="s">
        <v>1601</v>
      </c>
      <c r="B1384" s="77" t="s">
        <v>643</v>
      </c>
      <c r="C1384" s="77" t="s">
        <v>73</v>
      </c>
      <c r="D1384" s="77" t="s">
        <v>130</v>
      </c>
      <c r="E1384" s="77" t="s">
        <v>157</v>
      </c>
      <c r="F1384" s="77"/>
      <c r="G1384" s="77" t="s">
        <v>158</v>
      </c>
      <c r="H1384" s="77"/>
      <c r="I1384" s="77">
        <v>25</v>
      </c>
      <c r="J1384" s="77">
        <v>4</v>
      </c>
      <c r="K1384" s="77">
        <v>25</v>
      </c>
      <c r="L1384" s="77">
        <v>20</v>
      </c>
      <c r="M1384" s="77"/>
      <c r="N1384" s="77"/>
      <c r="O1384" s="77" t="s">
        <v>129</v>
      </c>
      <c r="P1384" s="77" t="s">
        <v>1171</v>
      </c>
      <c r="Q1384" s="77">
        <v>0</v>
      </c>
      <c r="R1384" s="77">
        <v>1</v>
      </c>
      <c r="S1384" s="77" t="s">
        <v>1123</v>
      </c>
      <c r="T1384" s="77">
        <v>1</v>
      </c>
      <c r="U1384" s="77"/>
      <c r="V1384" s="77"/>
      <c r="W1384" s="77"/>
      <c r="X1384" s="77">
        <v>1</v>
      </c>
      <c r="Y1384" s="77" t="s">
        <v>1170</v>
      </c>
      <c r="Z1384" s="77" t="s">
        <v>1136</v>
      </c>
      <c r="AA1384" s="77" t="s">
        <v>1126</v>
      </c>
      <c r="AB1384" s="77" t="s">
        <v>1127</v>
      </c>
      <c r="AC1384" s="77" t="s">
        <v>1128</v>
      </c>
      <c r="AD1384" s="77">
        <v>4</v>
      </c>
      <c r="AE1384" s="77" t="s">
        <v>1182</v>
      </c>
      <c r="AF1384" s="105"/>
    </row>
    <row r="1385" spans="1:32" ht="30" hidden="1" x14ac:dyDescent="0.25">
      <c r="A1385" s="96" t="s">
        <v>1601</v>
      </c>
      <c r="B1385" s="77" t="s">
        <v>643</v>
      </c>
      <c r="C1385" s="77" t="s">
        <v>73</v>
      </c>
      <c r="D1385" s="77" t="s">
        <v>130</v>
      </c>
      <c r="E1385" s="77" t="s">
        <v>645</v>
      </c>
      <c r="F1385" s="77"/>
      <c r="G1385" s="77" t="s">
        <v>158</v>
      </c>
      <c r="H1385" s="77"/>
      <c r="I1385" s="77">
        <v>25</v>
      </c>
      <c r="J1385" s="77">
        <v>4</v>
      </c>
      <c r="K1385" s="77">
        <v>25</v>
      </c>
      <c r="L1385" s="77">
        <v>20</v>
      </c>
      <c r="M1385" s="77"/>
      <c r="N1385" s="77"/>
      <c r="O1385" s="77" t="s">
        <v>129</v>
      </c>
      <c r="P1385" s="77" t="s">
        <v>1171</v>
      </c>
      <c r="Q1385" s="77">
        <v>0</v>
      </c>
      <c r="R1385" s="77">
        <v>1</v>
      </c>
      <c r="S1385" s="77" t="s">
        <v>1123</v>
      </c>
      <c r="T1385" s="77">
        <v>1</v>
      </c>
      <c r="U1385" s="77" t="s">
        <v>115</v>
      </c>
      <c r="V1385" s="77"/>
      <c r="W1385" s="77"/>
      <c r="X1385" s="77">
        <v>1</v>
      </c>
      <c r="Y1385" s="77" t="s">
        <v>1170</v>
      </c>
      <c r="Z1385" s="77" t="s">
        <v>1136</v>
      </c>
      <c r="AA1385" s="77" t="s">
        <v>1126</v>
      </c>
      <c r="AB1385" s="77" t="s">
        <v>1127</v>
      </c>
      <c r="AC1385" s="77" t="s">
        <v>1128</v>
      </c>
      <c r="AD1385" s="77">
        <v>4</v>
      </c>
      <c r="AE1385" s="77" t="s">
        <v>1182</v>
      </c>
      <c r="AF1385" s="105"/>
    </row>
    <row r="1386" spans="1:32" ht="30.75" hidden="1" thickBot="1" x14ac:dyDescent="0.3">
      <c r="A1386" s="97" t="s">
        <v>1601</v>
      </c>
      <c r="B1386" s="78" t="s">
        <v>643</v>
      </c>
      <c r="C1386" s="78" t="s">
        <v>73</v>
      </c>
      <c r="D1386" s="78" t="s">
        <v>130</v>
      </c>
      <c r="E1386" s="78" t="s">
        <v>646</v>
      </c>
      <c r="F1386" s="78"/>
      <c r="G1386" s="78" t="s">
        <v>158</v>
      </c>
      <c r="H1386" s="78"/>
      <c r="I1386" s="78">
        <v>25</v>
      </c>
      <c r="J1386" s="77">
        <v>4</v>
      </c>
      <c r="K1386" s="78">
        <v>25</v>
      </c>
      <c r="L1386" s="78">
        <v>20</v>
      </c>
      <c r="M1386" s="78"/>
      <c r="N1386" s="78"/>
      <c r="O1386" s="78" t="s">
        <v>129</v>
      </c>
      <c r="P1386" s="78" t="s">
        <v>1171</v>
      </c>
      <c r="Q1386" s="78">
        <v>0</v>
      </c>
      <c r="R1386" s="78">
        <v>1</v>
      </c>
      <c r="S1386" s="78" t="s">
        <v>1123</v>
      </c>
      <c r="T1386" s="78">
        <v>1</v>
      </c>
      <c r="U1386" s="78"/>
      <c r="V1386" s="78"/>
      <c r="W1386" s="78"/>
      <c r="X1386" s="78">
        <v>1</v>
      </c>
      <c r="Y1386" s="78" t="s">
        <v>1170</v>
      </c>
      <c r="Z1386" s="78" t="s">
        <v>1136</v>
      </c>
      <c r="AA1386" s="78" t="s">
        <v>1126</v>
      </c>
      <c r="AB1386" s="78" t="s">
        <v>1127</v>
      </c>
      <c r="AC1386" s="78" t="s">
        <v>1128</v>
      </c>
      <c r="AD1386" s="78">
        <v>4</v>
      </c>
      <c r="AE1386" s="78" t="s">
        <v>1182</v>
      </c>
      <c r="AF1386" s="106"/>
    </row>
    <row r="1387" spans="1:32" hidden="1" x14ac:dyDescent="0.25">
      <c r="A1387" s="98" t="s">
        <v>1602</v>
      </c>
      <c r="B1387" s="79" t="s">
        <v>648</v>
      </c>
      <c r="C1387" s="79" t="s">
        <v>73</v>
      </c>
      <c r="D1387" s="79" t="s">
        <v>127</v>
      </c>
      <c r="E1387" s="79" t="s">
        <v>152</v>
      </c>
      <c r="F1387" s="79"/>
      <c r="G1387" s="79" t="s">
        <v>161</v>
      </c>
      <c r="H1387" s="79"/>
      <c r="I1387" s="79">
        <v>37</v>
      </c>
      <c r="J1387" s="77">
        <v>8</v>
      </c>
      <c r="K1387" s="79">
        <v>150</v>
      </c>
      <c r="L1387" s="79">
        <v>20</v>
      </c>
      <c r="M1387" s="79">
        <v>1</v>
      </c>
      <c r="N1387" s="79"/>
      <c r="O1387" s="79" t="s">
        <v>129</v>
      </c>
      <c r="P1387" s="79"/>
      <c r="Q1387" s="79">
        <v>2</v>
      </c>
      <c r="R1387" s="79">
        <v>1</v>
      </c>
      <c r="S1387" s="79" t="s">
        <v>1123</v>
      </c>
      <c r="T1387" s="79">
        <v>1</v>
      </c>
      <c r="U1387" s="79" t="s">
        <v>70</v>
      </c>
      <c r="V1387" s="79"/>
      <c r="W1387" s="79" t="s">
        <v>1123</v>
      </c>
      <c r="X1387" s="79">
        <v>18</v>
      </c>
      <c r="Y1387" s="79" t="s">
        <v>1135</v>
      </c>
      <c r="Z1387" s="79"/>
      <c r="AA1387" s="79"/>
      <c r="AB1387" s="79"/>
      <c r="AC1387" s="79"/>
      <c r="AD1387" s="79"/>
      <c r="AE1387" s="79"/>
      <c r="AF1387" s="107"/>
    </row>
    <row r="1388" spans="1:32" hidden="1" x14ac:dyDescent="0.25">
      <c r="A1388" s="99" t="s">
        <v>1602</v>
      </c>
      <c r="B1388" s="80" t="s">
        <v>648</v>
      </c>
      <c r="C1388" s="80" t="s">
        <v>73</v>
      </c>
      <c r="D1388" s="80" t="s">
        <v>127</v>
      </c>
      <c r="E1388" s="80" t="s">
        <v>154</v>
      </c>
      <c r="F1388" s="80"/>
      <c r="G1388" s="80" t="s">
        <v>161</v>
      </c>
      <c r="H1388" s="80"/>
      <c r="I1388" s="80">
        <v>37</v>
      </c>
      <c r="J1388" s="77">
        <v>8</v>
      </c>
      <c r="K1388" s="80">
        <v>100</v>
      </c>
      <c r="L1388" s="80">
        <v>20</v>
      </c>
      <c r="M1388" s="80">
        <v>1</v>
      </c>
      <c r="N1388" s="80"/>
      <c r="O1388" s="80" t="s">
        <v>129</v>
      </c>
      <c r="P1388" s="80"/>
      <c r="Q1388" s="80">
        <v>2</v>
      </c>
      <c r="R1388" s="80">
        <v>1</v>
      </c>
      <c r="S1388" s="80" t="s">
        <v>1123</v>
      </c>
      <c r="T1388" s="80">
        <v>1</v>
      </c>
      <c r="U1388" s="80" t="s">
        <v>70</v>
      </c>
      <c r="V1388" s="80"/>
      <c r="W1388" s="80" t="s">
        <v>1123</v>
      </c>
      <c r="X1388" s="80">
        <v>12</v>
      </c>
      <c r="Y1388" s="80" t="s">
        <v>1135</v>
      </c>
      <c r="Z1388" s="80"/>
      <c r="AA1388" s="80"/>
      <c r="AB1388" s="80"/>
      <c r="AC1388" s="80"/>
      <c r="AD1388" s="80"/>
      <c r="AE1388" s="80"/>
      <c r="AF1388" s="108"/>
    </row>
    <row r="1389" spans="1:32" hidden="1" x14ac:dyDescent="0.25">
      <c r="A1389" s="99" t="s">
        <v>1602</v>
      </c>
      <c r="B1389" s="80" t="s">
        <v>648</v>
      </c>
      <c r="C1389" s="80" t="s">
        <v>73</v>
      </c>
      <c r="D1389" s="80" t="s">
        <v>127</v>
      </c>
      <c r="E1389" s="80" t="s">
        <v>155</v>
      </c>
      <c r="F1389" s="80"/>
      <c r="G1389" s="80" t="s">
        <v>161</v>
      </c>
      <c r="H1389" s="80"/>
      <c r="I1389" s="80">
        <v>37</v>
      </c>
      <c r="J1389" s="77">
        <v>8</v>
      </c>
      <c r="K1389" s="80">
        <v>100</v>
      </c>
      <c r="L1389" s="80">
        <v>20</v>
      </c>
      <c r="M1389" s="80">
        <v>1</v>
      </c>
      <c r="N1389" s="80"/>
      <c r="O1389" s="80" t="s">
        <v>129</v>
      </c>
      <c r="P1389" s="80"/>
      <c r="Q1389" s="80">
        <v>2</v>
      </c>
      <c r="R1389" s="80">
        <v>1</v>
      </c>
      <c r="S1389" s="80" t="s">
        <v>1123</v>
      </c>
      <c r="T1389" s="80">
        <v>1</v>
      </c>
      <c r="U1389" s="80" t="s">
        <v>70</v>
      </c>
      <c r="V1389" s="80" t="s">
        <v>76</v>
      </c>
      <c r="W1389" s="80" t="s">
        <v>1123</v>
      </c>
      <c r="X1389" s="80">
        <v>12</v>
      </c>
      <c r="Y1389" s="80" t="s">
        <v>1135</v>
      </c>
      <c r="Z1389" s="80"/>
      <c r="AA1389" s="80"/>
      <c r="AB1389" s="80"/>
      <c r="AC1389" s="80"/>
      <c r="AD1389" s="80"/>
      <c r="AE1389" s="80"/>
      <c r="AF1389" s="108"/>
    </row>
    <row r="1390" spans="1:32" hidden="1" x14ac:dyDescent="0.25">
      <c r="A1390" s="99" t="s">
        <v>1602</v>
      </c>
      <c r="B1390" s="80" t="s">
        <v>648</v>
      </c>
      <c r="C1390" s="80" t="s">
        <v>73</v>
      </c>
      <c r="D1390" s="80" t="s">
        <v>127</v>
      </c>
      <c r="E1390" s="80" t="s">
        <v>156</v>
      </c>
      <c r="F1390" s="80"/>
      <c r="G1390" s="80" t="s">
        <v>161</v>
      </c>
      <c r="H1390" s="80"/>
      <c r="I1390" s="80">
        <v>37</v>
      </c>
      <c r="J1390" s="77">
        <v>4</v>
      </c>
      <c r="K1390" s="80">
        <v>25</v>
      </c>
      <c r="L1390" s="80">
        <v>20</v>
      </c>
      <c r="M1390" s="80">
        <v>1</v>
      </c>
      <c r="N1390" s="80"/>
      <c r="O1390" s="80" t="s">
        <v>129</v>
      </c>
      <c r="P1390" s="80"/>
      <c r="Q1390" s="80">
        <v>2</v>
      </c>
      <c r="R1390" s="80">
        <v>1</v>
      </c>
      <c r="S1390" s="80" t="s">
        <v>1123</v>
      </c>
      <c r="T1390" s="80">
        <v>1</v>
      </c>
      <c r="U1390" s="80"/>
      <c r="V1390" s="80"/>
      <c r="W1390" s="80" t="s">
        <v>1123</v>
      </c>
      <c r="X1390" s="80">
        <v>3</v>
      </c>
      <c r="Y1390" s="80" t="s">
        <v>1135</v>
      </c>
      <c r="Z1390" s="80"/>
      <c r="AA1390" s="80"/>
      <c r="AB1390" s="80"/>
      <c r="AC1390" s="80"/>
      <c r="AD1390" s="80"/>
      <c r="AE1390" s="80"/>
      <c r="AF1390" s="108"/>
    </row>
    <row r="1391" spans="1:32" hidden="1" x14ac:dyDescent="0.25">
      <c r="A1391" s="99" t="s">
        <v>1602</v>
      </c>
      <c r="B1391" s="80" t="s">
        <v>648</v>
      </c>
      <c r="C1391" s="80" t="s">
        <v>73</v>
      </c>
      <c r="D1391" s="80" t="s">
        <v>127</v>
      </c>
      <c r="E1391" s="80" t="s">
        <v>157</v>
      </c>
      <c r="F1391" s="80"/>
      <c r="G1391" s="80" t="s">
        <v>161</v>
      </c>
      <c r="H1391" s="80"/>
      <c r="I1391" s="80">
        <v>37</v>
      </c>
      <c r="J1391" s="77">
        <v>4</v>
      </c>
      <c r="K1391" s="80">
        <v>25</v>
      </c>
      <c r="L1391" s="80">
        <v>20</v>
      </c>
      <c r="M1391" s="80">
        <v>1</v>
      </c>
      <c r="N1391" s="80"/>
      <c r="O1391" s="80" t="s">
        <v>129</v>
      </c>
      <c r="P1391" s="80"/>
      <c r="Q1391" s="80">
        <v>2</v>
      </c>
      <c r="R1391" s="80">
        <v>1</v>
      </c>
      <c r="S1391" s="80" t="s">
        <v>1123</v>
      </c>
      <c r="T1391" s="80">
        <v>1</v>
      </c>
      <c r="U1391" s="80" t="s">
        <v>70</v>
      </c>
      <c r="V1391" s="80"/>
      <c r="W1391" s="80" t="s">
        <v>1123</v>
      </c>
      <c r="X1391" s="80">
        <v>3</v>
      </c>
      <c r="Y1391" s="80" t="s">
        <v>1135</v>
      </c>
      <c r="Z1391" s="80"/>
      <c r="AA1391" s="80"/>
      <c r="AB1391" s="80"/>
      <c r="AC1391" s="80"/>
      <c r="AD1391" s="80"/>
      <c r="AE1391" s="80"/>
      <c r="AF1391" s="108"/>
    </row>
    <row r="1392" spans="1:32" ht="15.75" hidden="1" thickBot="1" x14ac:dyDescent="0.3">
      <c r="A1392" s="100" t="s">
        <v>1602</v>
      </c>
      <c r="B1392" s="81" t="s">
        <v>648</v>
      </c>
      <c r="C1392" s="81" t="s">
        <v>73</v>
      </c>
      <c r="D1392" s="81" t="s">
        <v>127</v>
      </c>
      <c r="E1392" s="81" t="s">
        <v>645</v>
      </c>
      <c r="F1392" s="81"/>
      <c r="G1392" s="81" t="s">
        <v>161</v>
      </c>
      <c r="H1392" s="81"/>
      <c r="I1392" s="81">
        <v>37</v>
      </c>
      <c r="J1392" s="77">
        <v>8</v>
      </c>
      <c r="K1392" s="81">
        <v>100</v>
      </c>
      <c r="L1392" s="81">
        <v>50</v>
      </c>
      <c r="M1392" s="81">
        <v>1</v>
      </c>
      <c r="N1392" s="81"/>
      <c r="O1392" s="81" t="s">
        <v>129</v>
      </c>
      <c r="P1392" s="81"/>
      <c r="Q1392" s="81">
        <v>2</v>
      </c>
      <c r="R1392" s="81">
        <v>1</v>
      </c>
      <c r="S1392" s="81" t="s">
        <v>1123</v>
      </c>
      <c r="T1392" s="81">
        <v>1</v>
      </c>
      <c r="U1392" s="81" t="s">
        <v>70</v>
      </c>
      <c r="V1392" s="81" t="s">
        <v>76</v>
      </c>
      <c r="W1392" s="81" t="s">
        <v>1123</v>
      </c>
      <c r="X1392" s="81">
        <v>12</v>
      </c>
      <c r="Y1392" s="81" t="s">
        <v>1135</v>
      </c>
      <c r="Z1392" s="81"/>
      <c r="AA1392" s="81"/>
      <c r="AB1392" s="81"/>
      <c r="AC1392" s="81"/>
      <c r="AD1392" s="81"/>
      <c r="AE1392" s="81"/>
      <c r="AF1392" s="109"/>
    </row>
    <row r="1393" spans="1:32" hidden="1" x14ac:dyDescent="0.25">
      <c r="A1393" s="95" t="s">
        <v>1603</v>
      </c>
      <c r="B1393" s="76" t="s">
        <v>649</v>
      </c>
      <c r="C1393" s="76" t="s">
        <v>73</v>
      </c>
      <c r="D1393" s="76" t="s">
        <v>127</v>
      </c>
      <c r="E1393" s="76" t="s">
        <v>152</v>
      </c>
      <c r="F1393" s="76"/>
      <c r="G1393" s="76" t="s">
        <v>153</v>
      </c>
      <c r="H1393" s="76"/>
      <c r="I1393" s="76" t="s">
        <v>1604</v>
      </c>
      <c r="J1393" s="77">
        <v>4</v>
      </c>
      <c r="K1393" s="76">
        <v>80</v>
      </c>
      <c r="L1393" s="76">
        <v>20</v>
      </c>
      <c r="M1393" s="76">
        <v>1</v>
      </c>
      <c r="N1393" s="76"/>
      <c r="O1393" s="76" t="s">
        <v>129</v>
      </c>
      <c r="P1393" s="76"/>
      <c r="Q1393" s="76">
        <v>2</v>
      </c>
      <c r="R1393" s="76">
        <v>1</v>
      </c>
      <c r="S1393" s="76" t="s">
        <v>1123</v>
      </c>
      <c r="T1393" s="76">
        <v>1</v>
      </c>
      <c r="U1393" s="76" t="s">
        <v>70</v>
      </c>
      <c r="V1393" s="76"/>
      <c r="W1393" s="76" t="s">
        <v>1123</v>
      </c>
      <c r="X1393" s="76">
        <v>9</v>
      </c>
      <c r="Y1393" s="76" t="s">
        <v>1135</v>
      </c>
      <c r="Z1393" s="76"/>
      <c r="AA1393" s="76"/>
      <c r="AB1393" s="76"/>
      <c r="AC1393" s="76"/>
      <c r="AD1393" s="76"/>
      <c r="AE1393" s="76"/>
      <c r="AF1393" s="104"/>
    </row>
    <row r="1394" spans="1:32" hidden="1" x14ac:dyDescent="0.25">
      <c r="A1394" s="96" t="s">
        <v>1603</v>
      </c>
      <c r="B1394" s="77" t="s">
        <v>649</v>
      </c>
      <c r="C1394" s="77" t="s">
        <v>73</v>
      </c>
      <c r="D1394" s="77" t="s">
        <v>127</v>
      </c>
      <c r="E1394" s="77" t="s">
        <v>154</v>
      </c>
      <c r="F1394" s="77"/>
      <c r="G1394" s="77" t="s">
        <v>153</v>
      </c>
      <c r="H1394" s="77"/>
      <c r="I1394" s="77" t="s">
        <v>1604</v>
      </c>
      <c r="J1394" s="77">
        <v>4</v>
      </c>
      <c r="K1394" s="77">
        <v>80</v>
      </c>
      <c r="L1394" s="77">
        <v>20</v>
      </c>
      <c r="M1394" s="77">
        <v>1</v>
      </c>
      <c r="N1394" s="77"/>
      <c r="O1394" s="77" t="s">
        <v>129</v>
      </c>
      <c r="P1394" s="77"/>
      <c r="Q1394" s="77">
        <v>2</v>
      </c>
      <c r="R1394" s="77">
        <v>1</v>
      </c>
      <c r="S1394" s="77" t="s">
        <v>1123</v>
      </c>
      <c r="T1394" s="77">
        <v>1</v>
      </c>
      <c r="U1394" s="77" t="s">
        <v>70</v>
      </c>
      <c r="V1394" s="77"/>
      <c r="W1394" s="77" t="s">
        <v>1123</v>
      </c>
      <c r="X1394" s="77">
        <v>9</v>
      </c>
      <c r="Y1394" s="77" t="s">
        <v>1135</v>
      </c>
      <c r="Z1394" s="77"/>
      <c r="AA1394" s="77"/>
      <c r="AB1394" s="77"/>
      <c r="AC1394" s="77"/>
      <c r="AD1394" s="77"/>
      <c r="AE1394" s="77"/>
      <c r="AF1394" s="105"/>
    </row>
    <row r="1395" spans="1:32" hidden="1" x14ac:dyDescent="0.25">
      <c r="A1395" s="96" t="s">
        <v>1603</v>
      </c>
      <c r="B1395" s="77" t="s">
        <v>649</v>
      </c>
      <c r="C1395" s="77" t="s">
        <v>73</v>
      </c>
      <c r="D1395" s="77" t="s">
        <v>127</v>
      </c>
      <c r="E1395" s="77" t="s">
        <v>155</v>
      </c>
      <c r="F1395" s="77"/>
      <c r="G1395" s="77" t="s">
        <v>153</v>
      </c>
      <c r="H1395" s="77"/>
      <c r="I1395" s="77" t="s">
        <v>1604</v>
      </c>
      <c r="J1395" s="77">
        <v>4</v>
      </c>
      <c r="K1395" s="77">
        <v>25</v>
      </c>
      <c r="L1395" s="77">
        <v>20</v>
      </c>
      <c r="M1395" s="77">
        <v>1</v>
      </c>
      <c r="N1395" s="77"/>
      <c r="O1395" s="77" t="s">
        <v>129</v>
      </c>
      <c r="P1395" s="77"/>
      <c r="Q1395" s="77">
        <v>2</v>
      </c>
      <c r="R1395" s="77">
        <v>1</v>
      </c>
      <c r="S1395" s="77" t="s">
        <v>1123</v>
      </c>
      <c r="T1395" s="77">
        <v>1</v>
      </c>
      <c r="U1395" s="77" t="s">
        <v>70</v>
      </c>
      <c r="V1395" s="77"/>
      <c r="W1395" s="77" t="s">
        <v>1123</v>
      </c>
      <c r="X1395" s="77">
        <v>3</v>
      </c>
      <c r="Y1395" s="77" t="s">
        <v>1135</v>
      </c>
      <c r="Z1395" s="77"/>
      <c r="AA1395" s="77"/>
      <c r="AB1395" s="77"/>
      <c r="AC1395" s="77"/>
      <c r="AD1395" s="77"/>
      <c r="AE1395" s="77"/>
      <c r="AF1395" s="105"/>
    </row>
    <row r="1396" spans="1:32" ht="30" hidden="1" x14ac:dyDescent="0.25">
      <c r="A1396" s="96" t="s">
        <v>1603</v>
      </c>
      <c r="B1396" s="77" t="s">
        <v>649</v>
      </c>
      <c r="C1396" s="77" t="s">
        <v>73</v>
      </c>
      <c r="D1396" s="77" t="s">
        <v>130</v>
      </c>
      <c r="E1396" s="77" t="s">
        <v>152</v>
      </c>
      <c r="F1396" s="77"/>
      <c r="G1396" s="77" t="s">
        <v>158</v>
      </c>
      <c r="H1396" s="77"/>
      <c r="I1396" s="77" t="s">
        <v>1604</v>
      </c>
      <c r="J1396" s="77">
        <v>4</v>
      </c>
      <c r="K1396" s="77">
        <v>80</v>
      </c>
      <c r="L1396" s="77">
        <v>20</v>
      </c>
      <c r="M1396" s="77"/>
      <c r="N1396" s="77"/>
      <c r="O1396" s="77" t="s">
        <v>129</v>
      </c>
      <c r="P1396" s="77"/>
      <c r="Q1396" s="77">
        <v>0</v>
      </c>
      <c r="R1396" s="77">
        <v>0</v>
      </c>
      <c r="S1396" s="77"/>
      <c r="T1396" s="77"/>
      <c r="U1396" s="77" t="s">
        <v>115</v>
      </c>
      <c r="V1396" s="77"/>
      <c r="W1396" s="77" t="s">
        <v>1123</v>
      </c>
      <c r="X1396" s="77">
        <v>3</v>
      </c>
      <c r="Y1396" s="77" t="s">
        <v>1135</v>
      </c>
      <c r="Z1396" s="77"/>
      <c r="AA1396" s="77"/>
      <c r="AB1396" s="77"/>
      <c r="AC1396" s="77"/>
      <c r="AD1396" s="77"/>
      <c r="AE1396" s="77"/>
      <c r="AF1396" s="105"/>
    </row>
    <row r="1397" spans="1:32" ht="30" hidden="1" x14ac:dyDescent="0.25">
      <c r="A1397" s="96" t="s">
        <v>1603</v>
      </c>
      <c r="B1397" s="77" t="s">
        <v>649</v>
      </c>
      <c r="C1397" s="77" t="s">
        <v>73</v>
      </c>
      <c r="D1397" s="77" t="s">
        <v>130</v>
      </c>
      <c r="E1397" s="77" t="s">
        <v>154</v>
      </c>
      <c r="F1397" s="77"/>
      <c r="G1397" s="77" t="s">
        <v>158</v>
      </c>
      <c r="H1397" s="77"/>
      <c r="I1397" s="77" t="s">
        <v>1604</v>
      </c>
      <c r="J1397" s="77">
        <v>4</v>
      </c>
      <c r="K1397" s="77">
        <v>80</v>
      </c>
      <c r="L1397" s="77">
        <v>20</v>
      </c>
      <c r="M1397" s="77"/>
      <c r="N1397" s="77"/>
      <c r="O1397" s="77" t="s">
        <v>129</v>
      </c>
      <c r="P1397" s="77"/>
      <c r="Q1397" s="77">
        <v>0</v>
      </c>
      <c r="R1397" s="77">
        <v>0</v>
      </c>
      <c r="S1397" s="77"/>
      <c r="T1397" s="77"/>
      <c r="U1397" s="77" t="s">
        <v>115</v>
      </c>
      <c r="V1397" s="77"/>
      <c r="W1397" s="77" t="s">
        <v>1123</v>
      </c>
      <c r="X1397" s="77">
        <v>3</v>
      </c>
      <c r="Y1397" s="77" t="s">
        <v>1135</v>
      </c>
      <c r="Z1397" s="77"/>
      <c r="AA1397" s="77"/>
      <c r="AB1397" s="77"/>
      <c r="AC1397" s="77"/>
      <c r="AD1397" s="77"/>
      <c r="AE1397" s="77"/>
      <c r="AF1397" s="105"/>
    </row>
    <row r="1398" spans="1:32" ht="30.75" hidden="1" thickBot="1" x14ac:dyDescent="0.3">
      <c r="A1398" s="97" t="s">
        <v>1603</v>
      </c>
      <c r="B1398" s="78" t="s">
        <v>649</v>
      </c>
      <c r="C1398" s="78" t="s">
        <v>73</v>
      </c>
      <c r="D1398" s="78" t="s">
        <v>130</v>
      </c>
      <c r="E1398" s="78" t="s">
        <v>155</v>
      </c>
      <c r="F1398" s="78"/>
      <c r="G1398" s="78" t="s">
        <v>158</v>
      </c>
      <c r="H1398" s="78"/>
      <c r="I1398" s="78" t="s">
        <v>1604</v>
      </c>
      <c r="J1398" s="77">
        <v>4</v>
      </c>
      <c r="K1398" s="78">
        <v>25</v>
      </c>
      <c r="L1398" s="78">
        <v>20</v>
      </c>
      <c r="M1398" s="78"/>
      <c r="N1398" s="78"/>
      <c r="O1398" s="78" t="s">
        <v>129</v>
      </c>
      <c r="P1398" s="78"/>
      <c r="Q1398" s="78">
        <v>0</v>
      </c>
      <c r="R1398" s="78">
        <v>0</v>
      </c>
      <c r="S1398" s="78"/>
      <c r="T1398" s="78"/>
      <c r="U1398" s="78" t="s">
        <v>115</v>
      </c>
      <c r="V1398" s="78"/>
      <c r="W1398" s="78" t="s">
        <v>1123</v>
      </c>
      <c r="X1398" s="78">
        <v>1</v>
      </c>
      <c r="Y1398" s="78" t="s">
        <v>1135</v>
      </c>
      <c r="Z1398" s="78"/>
      <c r="AA1398" s="78"/>
      <c r="AB1398" s="78"/>
      <c r="AC1398" s="78"/>
      <c r="AD1398" s="78"/>
      <c r="AE1398" s="78"/>
      <c r="AF1398" s="106"/>
    </row>
    <row r="1399" spans="1:32" hidden="1" x14ac:dyDescent="0.25">
      <c r="A1399" s="98" t="s">
        <v>1605</v>
      </c>
      <c r="B1399" s="79" t="s">
        <v>650</v>
      </c>
      <c r="C1399" s="79" t="s">
        <v>73</v>
      </c>
      <c r="D1399" s="79" t="s">
        <v>127</v>
      </c>
      <c r="E1399" s="79" t="s">
        <v>152</v>
      </c>
      <c r="F1399" s="79"/>
      <c r="G1399" s="79" t="s">
        <v>153</v>
      </c>
      <c r="H1399" s="79"/>
      <c r="I1399" s="79">
        <v>28</v>
      </c>
      <c r="J1399" s="77">
        <v>4</v>
      </c>
      <c r="K1399" s="79">
        <v>80</v>
      </c>
      <c r="L1399" s="79">
        <v>20</v>
      </c>
      <c r="M1399" s="79">
        <v>1</v>
      </c>
      <c r="N1399" s="79"/>
      <c r="O1399" s="79" t="s">
        <v>129</v>
      </c>
      <c r="P1399" s="79"/>
      <c r="Q1399" s="79">
        <v>2</v>
      </c>
      <c r="R1399" s="79">
        <v>1</v>
      </c>
      <c r="S1399" s="79" t="s">
        <v>1123</v>
      </c>
      <c r="T1399" s="79">
        <v>1</v>
      </c>
      <c r="U1399" s="79" t="s">
        <v>70</v>
      </c>
      <c r="V1399" s="79"/>
      <c r="W1399" s="79" t="s">
        <v>1123</v>
      </c>
      <c r="X1399" s="79">
        <v>9</v>
      </c>
      <c r="Y1399" s="79" t="s">
        <v>1135</v>
      </c>
      <c r="Z1399" s="79"/>
      <c r="AA1399" s="79"/>
      <c r="AB1399" s="79"/>
      <c r="AC1399" s="79"/>
      <c r="AD1399" s="79"/>
      <c r="AE1399" s="79"/>
      <c r="AF1399" s="107"/>
    </row>
    <row r="1400" spans="1:32" hidden="1" x14ac:dyDescent="0.25">
      <c r="A1400" s="99" t="s">
        <v>1605</v>
      </c>
      <c r="B1400" s="80" t="s">
        <v>650</v>
      </c>
      <c r="C1400" s="80" t="s">
        <v>73</v>
      </c>
      <c r="D1400" s="80" t="s">
        <v>127</v>
      </c>
      <c r="E1400" s="80" t="s">
        <v>154</v>
      </c>
      <c r="F1400" s="80"/>
      <c r="G1400" s="80" t="s">
        <v>153</v>
      </c>
      <c r="H1400" s="80"/>
      <c r="I1400" s="80">
        <v>28</v>
      </c>
      <c r="J1400" s="77">
        <v>4</v>
      </c>
      <c r="K1400" s="80">
        <v>80</v>
      </c>
      <c r="L1400" s="80">
        <v>20</v>
      </c>
      <c r="M1400" s="80"/>
      <c r="N1400" s="80"/>
      <c r="O1400" s="80" t="s">
        <v>129</v>
      </c>
      <c r="P1400" s="80"/>
      <c r="Q1400" s="80">
        <v>0</v>
      </c>
      <c r="R1400" s="80">
        <v>0</v>
      </c>
      <c r="S1400" s="80"/>
      <c r="T1400" s="80"/>
      <c r="U1400" s="80"/>
      <c r="V1400" s="80" t="s">
        <v>76</v>
      </c>
      <c r="W1400" s="80"/>
      <c r="X1400" s="80">
        <v>3</v>
      </c>
      <c r="Y1400" s="80" t="s">
        <v>1135</v>
      </c>
      <c r="Z1400" s="80"/>
      <c r="AA1400" s="80"/>
      <c r="AB1400" s="80"/>
      <c r="AC1400" s="80"/>
      <c r="AD1400" s="80"/>
      <c r="AE1400" s="80"/>
      <c r="AF1400" s="108"/>
    </row>
    <row r="1401" spans="1:32" ht="30" hidden="1" x14ac:dyDescent="0.25">
      <c r="A1401" s="99" t="s">
        <v>1605</v>
      </c>
      <c r="B1401" s="80" t="s">
        <v>650</v>
      </c>
      <c r="C1401" s="80" t="s">
        <v>73</v>
      </c>
      <c r="D1401" s="80" t="s">
        <v>130</v>
      </c>
      <c r="E1401" s="80" t="s">
        <v>152</v>
      </c>
      <c r="F1401" s="80"/>
      <c r="G1401" s="80" t="s">
        <v>153</v>
      </c>
      <c r="H1401" s="80"/>
      <c r="I1401" s="80">
        <v>28</v>
      </c>
      <c r="J1401" s="77">
        <v>4</v>
      </c>
      <c r="K1401" s="80">
        <v>80</v>
      </c>
      <c r="L1401" s="80">
        <v>20</v>
      </c>
      <c r="M1401" s="80"/>
      <c r="N1401" s="80"/>
      <c r="O1401" s="80" t="s">
        <v>129</v>
      </c>
      <c r="P1401" s="80"/>
      <c r="Q1401" s="80">
        <v>0</v>
      </c>
      <c r="R1401" s="80">
        <v>0</v>
      </c>
      <c r="S1401" s="80"/>
      <c r="T1401" s="80"/>
      <c r="U1401" s="80" t="s">
        <v>115</v>
      </c>
      <c r="V1401" s="80"/>
      <c r="W1401" s="80" t="s">
        <v>1123</v>
      </c>
      <c r="X1401" s="80">
        <v>3</v>
      </c>
      <c r="Y1401" s="80" t="s">
        <v>1135</v>
      </c>
      <c r="Z1401" s="80"/>
      <c r="AA1401" s="80"/>
      <c r="AB1401" s="80"/>
      <c r="AC1401" s="80"/>
      <c r="AD1401" s="80"/>
      <c r="AE1401" s="80"/>
      <c r="AF1401" s="108"/>
    </row>
    <row r="1402" spans="1:32" ht="30.75" hidden="1" thickBot="1" x14ac:dyDescent="0.3">
      <c r="A1402" s="100" t="s">
        <v>1605</v>
      </c>
      <c r="B1402" s="81" t="s">
        <v>650</v>
      </c>
      <c r="C1402" s="81" t="s">
        <v>73</v>
      </c>
      <c r="D1402" s="81" t="s">
        <v>130</v>
      </c>
      <c r="E1402" s="81" t="s">
        <v>154</v>
      </c>
      <c r="F1402" s="81"/>
      <c r="G1402" s="81" t="s">
        <v>153</v>
      </c>
      <c r="H1402" s="81"/>
      <c r="I1402" s="81">
        <v>28</v>
      </c>
      <c r="J1402" s="77">
        <v>4</v>
      </c>
      <c r="K1402" s="81">
        <v>80</v>
      </c>
      <c r="L1402" s="81">
        <v>20</v>
      </c>
      <c r="M1402" s="81"/>
      <c r="N1402" s="81"/>
      <c r="O1402" s="81" t="s">
        <v>129</v>
      </c>
      <c r="P1402" s="81"/>
      <c r="Q1402" s="81">
        <v>0</v>
      </c>
      <c r="R1402" s="81">
        <v>0</v>
      </c>
      <c r="S1402" s="81"/>
      <c r="T1402" s="81"/>
      <c r="U1402" s="81"/>
      <c r="V1402" s="81" t="s">
        <v>76</v>
      </c>
      <c r="W1402" s="81"/>
      <c r="X1402" s="81">
        <v>3</v>
      </c>
      <c r="Y1402" s="81" t="s">
        <v>1135</v>
      </c>
      <c r="Z1402" s="81"/>
      <c r="AA1402" s="81"/>
      <c r="AB1402" s="81"/>
      <c r="AC1402" s="81"/>
      <c r="AD1402" s="81"/>
      <c r="AE1402" s="81"/>
      <c r="AF1402" s="109"/>
    </row>
    <row r="1403" spans="1:32" hidden="1" x14ac:dyDescent="0.25">
      <c r="A1403" s="95" t="s">
        <v>1606</v>
      </c>
      <c r="B1403" s="76" t="s">
        <v>651</v>
      </c>
      <c r="C1403" s="76" t="s">
        <v>73</v>
      </c>
      <c r="D1403" s="76" t="s">
        <v>127</v>
      </c>
      <c r="E1403" s="76" t="s">
        <v>152</v>
      </c>
      <c r="F1403" s="76"/>
      <c r="G1403" s="76" t="s">
        <v>652</v>
      </c>
      <c r="H1403" s="76"/>
      <c r="I1403" s="76">
        <v>14</v>
      </c>
      <c r="J1403" s="77">
        <v>8</v>
      </c>
      <c r="K1403" s="76">
        <v>200</v>
      </c>
      <c r="L1403" s="76">
        <v>20</v>
      </c>
      <c r="M1403" s="76">
        <v>1</v>
      </c>
      <c r="N1403" s="76"/>
      <c r="O1403" s="76" t="s">
        <v>129</v>
      </c>
      <c r="P1403" s="76"/>
      <c r="Q1403" s="76">
        <v>2</v>
      </c>
      <c r="R1403" s="76">
        <v>1</v>
      </c>
      <c r="S1403" s="76" t="s">
        <v>1123</v>
      </c>
      <c r="T1403" s="76">
        <v>1</v>
      </c>
      <c r="U1403" s="76"/>
      <c r="V1403" s="76"/>
      <c r="W1403" s="76" t="s">
        <v>1123</v>
      </c>
      <c r="X1403" s="76">
        <v>24</v>
      </c>
      <c r="Y1403" s="76" t="s">
        <v>1135</v>
      </c>
      <c r="Z1403" s="76"/>
      <c r="AA1403" s="76"/>
      <c r="AB1403" s="76"/>
      <c r="AC1403" s="76"/>
      <c r="AD1403" s="76"/>
      <c r="AE1403" s="76"/>
      <c r="AF1403" s="104"/>
    </row>
    <row r="1404" spans="1:32" ht="30.75" hidden="1" thickBot="1" x14ac:dyDescent="0.3">
      <c r="A1404" s="97" t="s">
        <v>1606</v>
      </c>
      <c r="B1404" s="78" t="s">
        <v>651</v>
      </c>
      <c r="C1404" s="78" t="s">
        <v>73</v>
      </c>
      <c r="D1404" s="78" t="s">
        <v>130</v>
      </c>
      <c r="E1404" s="78" t="s">
        <v>152</v>
      </c>
      <c r="F1404" s="78"/>
      <c r="G1404" s="78" t="s">
        <v>633</v>
      </c>
      <c r="H1404" s="78"/>
      <c r="I1404" s="78">
        <v>14</v>
      </c>
      <c r="J1404" s="77">
        <v>8</v>
      </c>
      <c r="K1404" s="78">
        <v>200</v>
      </c>
      <c r="L1404" s="78">
        <v>20</v>
      </c>
      <c r="M1404" s="78"/>
      <c r="N1404" s="78"/>
      <c r="O1404" s="78" t="s">
        <v>129</v>
      </c>
      <c r="P1404" s="78"/>
      <c r="Q1404" s="78">
        <v>0</v>
      </c>
      <c r="R1404" s="78">
        <v>0</v>
      </c>
      <c r="S1404" s="78"/>
      <c r="T1404" s="78"/>
      <c r="U1404" s="78"/>
      <c r="V1404" s="78"/>
      <c r="W1404" s="78" t="s">
        <v>1123</v>
      </c>
      <c r="X1404" s="78">
        <v>8</v>
      </c>
      <c r="Y1404" s="78" t="s">
        <v>1135</v>
      </c>
      <c r="Z1404" s="78"/>
      <c r="AA1404" s="78"/>
      <c r="AB1404" s="78"/>
      <c r="AC1404" s="78"/>
      <c r="AD1404" s="78"/>
      <c r="AE1404" s="78"/>
      <c r="AF1404" s="106"/>
    </row>
    <row r="1405" spans="1:32" hidden="1" x14ac:dyDescent="0.25">
      <c r="A1405" s="98" t="s">
        <v>1607</v>
      </c>
      <c r="B1405" s="79" t="s">
        <v>653</v>
      </c>
      <c r="C1405" s="79" t="s">
        <v>73</v>
      </c>
      <c r="D1405" s="79" t="s">
        <v>127</v>
      </c>
      <c r="E1405" s="79" t="s">
        <v>152</v>
      </c>
      <c r="F1405" s="79"/>
      <c r="G1405" s="79" t="s">
        <v>153</v>
      </c>
      <c r="H1405" s="79"/>
      <c r="I1405" s="79">
        <v>25</v>
      </c>
      <c r="J1405" s="77">
        <v>8</v>
      </c>
      <c r="K1405" s="79">
        <v>100</v>
      </c>
      <c r="L1405" s="79">
        <v>20</v>
      </c>
      <c r="M1405" s="79">
        <v>1</v>
      </c>
      <c r="N1405" s="79"/>
      <c r="O1405" s="79" t="s">
        <v>129</v>
      </c>
      <c r="P1405" s="79"/>
      <c r="Q1405" s="79">
        <v>2</v>
      </c>
      <c r="R1405" s="79">
        <v>1</v>
      </c>
      <c r="S1405" s="79" t="s">
        <v>1123</v>
      </c>
      <c r="T1405" s="79">
        <v>1</v>
      </c>
      <c r="U1405" s="79" t="s">
        <v>70</v>
      </c>
      <c r="V1405" s="79"/>
      <c r="W1405" s="79" t="s">
        <v>1123</v>
      </c>
      <c r="X1405" s="79">
        <v>12</v>
      </c>
      <c r="Y1405" s="79" t="s">
        <v>1135</v>
      </c>
      <c r="Z1405" s="79"/>
      <c r="AA1405" s="79"/>
      <c r="AB1405" s="79"/>
      <c r="AC1405" s="79"/>
      <c r="AD1405" s="79"/>
      <c r="AE1405" s="79"/>
      <c r="AF1405" s="107"/>
    </row>
    <row r="1406" spans="1:32" hidden="1" x14ac:dyDescent="0.25">
      <c r="A1406" s="99" t="s">
        <v>1607</v>
      </c>
      <c r="B1406" s="80" t="s">
        <v>653</v>
      </c>
      <c r="C1406" s="80" t="s">
        <v>73</v>
      </c>
      <c r="D1406" s="80" t="s">
        <v>127</v>
      </c>
      <c r="E1406" s="80" t="s">
        <v>154</v>
      </c>
      <c r="F1406" s="80"/>
      <c r="G1406" s="80" t="s">
        <v>153</v>
      </c>
      <c r="H1406" s="80"/>
      <c r="I1406" s="80">
        <v>25</v>
      </c>
      <c r="J1406" s="77">
        <v>4</v>
      </c>
      <c r="K1406" s="80">
        <v>80</v>
      </c>
      <c r="L1406" s="80">
        <v>20</v>
      </c>
      <c r="M1406" s="80">
        <v>1</v>
      </c>
      <c r="N1406" s="80"/>
      <c r="O1406" s="80" t="s">
        <v>129</v>
      </c>
      <c r="P1406" s="80"/>
      <c r="Q1406" s="80">
        <v>2</v>
      </c>
      <c r="R1406" s="80">
        <v>1</v>
      </c>
      <c r="S1406" s="80" t="s">
        <v>1123</v>
      </c>
      <c r="T1406" s="80">
        <v>1</v>
      </c>
      <c r="U1406" s="80"/>
      <c r="V1406" s="80"/>
      <c r="W1406" s="80" t="s">
        <v>1123</v>
      </c>
      <c r="X1406" s="80">
        <v>9</v>
      </c>
      <c r="Y1406" s="80" t="s">
        <v>1135</v>
      </c>
      <c r="Z1406" s="80"/>
      <c r="AA1406" s="80"/>
      <c r="AB1406" s="80"/>
      <c r="AC1406" s="80"/>
      <c r="AD1406" s="80"/>
      <c r="AE1406" s="80"/>
      <c r="AF1406" s="108"/>
    </row>
    <row r="1407" spans="1:32" hidden="1" x14ac:dyDescent="0.25">
      <c r="A1407" s="99" t="s">
        <v>1607</v>
      </c>
      <c r="B1407" s="80" t="s">
        <v>653</v>
      </c>
      <c r="C1407" s="80" t="s">
        <v>73</v>
      </c>
      <c r="D1407" s="80" t="s">
        <v>127</v>
      </c>
      <c r="E1407" s="80" t="s">
        <v>155</v>
      </c>
      <c r="F1407" s="80"/>
      <c r="G1407" s="80" t="s">
        <v>153</v>
      </c>
      <c r="H1407" s="80"/>
      <c r="I1407" s="80">
        <v>25</v>
      </c>
      <c r="J1407" s="77">
        <v>4</v>
      </c>
      <c r="K1407" s="80">
        <v>80</v>
      </c>
      <c r="L1407" s="80">
        <v>20</v>
      </c>
      <c r="M1407" s="80">
        <v>1</v>
      </c>
      <c r="N1407" s="80"/>
      <c r="O1407" s="80" t="s">
        <v>129</v>
      </c>
      <c r="P1407" s="80"/>
      <c r="Q1407" s="80">
        <v>2</v>
      </c>
      <c r="R1407" s="80">
        <v>1</v>
      </c>
      <c r="S1407" s="80" t="s">
        <v>1123</v>
      </c>
      <c r="T1407" s="80">
        <v>1</v>
      </c>
      <c r="U1407" s="80"/>
      <c r="V1407" s="80"/>
      <c r="W1407" s="80" t="s">
        <v>1123</v>
      </c>
      <c r="X1407" s="80">
        <v>9</v>
      </c>
      <c r="Y1407" s="80" t="s">
        <v>1135</v>
      </c>
      <c r="Z1407" s="80"/>
      <c r="AA1407" s="80"/>
      <c r="AB1407" s="80"/>
      <c r="AC1407" s="80"/>
      <c r="AD1407" s="80"/>
      <c r="AE1407" s="80"/>
      <c r="AF1407" s="108"/>
    </row>
    <row r="1408" spans="1:32" hidden="1" x14ac:dyDescent="0.25">
      <c r="A1408" s="99" t="s">
        <v>1607</v>
      </c>
      <c r="B1408" s="80" t="s">
        <v>653</v>
      </c>
      <c r="C1408" s="80" t="s">
        <v>73</v>
      </c>
      <c r="D1408" s="80" t="s">
        <v>127</v>
      </c>
      <c r="E1408" s="80" t="s">
        <v>156</v>
      </c>
      <c r="F1408" s="80"/>
      <c r="G1408" s="80" t="s">
        <v>153</v>
      </c>
      <c r="H1408" s="80"/>
      <c r="I1408" s="80">
        <v>25</v>
      </c>
      <c r="J1408" s="77">
        <v>8</v>
      </c>
      <c r="K1408" s="80">
        <v>100</v>
      </c>
      <c r="L1408" s="80">
        <v>20</v>
      </c>
      <c r="M1408" s="80">
        <v>1</v>
      </c>
      <c r="N1408" s="80"/>
      <c r="O1408" s="80" t="s">
        <v>129</v>
      </c>
      <c r="P1408" s="80"/>
      <c r="Q1408" s="80">
        <v>2</v>
      </c>
      <c r="R1408" s="80">
        <v>1</v>
      </c>
      <c r="S1408" s="80" t="s">
        <v>1123</v>
      </c>
      <c r="T1408" s="80">
        <v>1</v>
      </c>
      <c r="U1408" s="80" t="s">
        <v>70</v>
      </c>
      <c r="V1408" s="80" t="s">
        <v>76</v>
      </c>
      <c r="W1408" s="80" t="s">
        <v>1123</v>
      </c>
      <c r="X1408" s="80">
        <v>12</v>
      </c>
      <c r="Y1408" s="80" t="s">
        <v>1135</v>
      </c>
      <c r="Z1408" s="80"/>
      <c r="AA1408" s="80"/>
      <c r="AB1408" s="80"/>
      <c r="AC1408" s="80"/>
      <c r="AD1408" s="80"/>
      <c r="AE1408" s="80"/>
      <c r="AF1408" s="108"/>
    </row>
    <row r="1409" spans="1:32" hidden="1" x14ac:dyDescent="0.25">
      <c r="A1409" s="99" t="s">
        <v>1607</v>
      </c>
      <c r="B1409" s="80" t="s">
        <v>653</v>
      </c>
      <c r="C1409" s="80" t="s">
        <v>73</v>
      </c>
      <c r="D1409" s="80" t="s">
        <v>127</v>
      </c>
      <c r="E1409" s="80" t="s">
        <v>157</v>
      </c>
      <c r="F1409" s="80"/>
      <c r="G1409" s="80" t="s">
        <v>153</v>
      </c>
      <c r="H1409" s="80"/>
      <c r="I1409" s="80">
        <v>25</v>
      </c>
      <c r="J1409" s="77">
        <v>4</v>
      </c>
      <c r="K1409" s="80">
        <v>25</v>
      </c>
      <c r="L1409" s="80">
        <v>20</v>
      </c>
      <c r="M1409" s="80">
        <v>1</v>
      </c>
      <c r="N1409" s="80"/>
      <c r="O1409" s="80" t="s">
        <v>129</v>
      </c>
      <c r="P1409" s="80"/>
      <c r="Q1409" s="80">
        <v>2</v>
      </c>
      <c r="R1409" s="80">
        <v>1</v>
      </c>
      <c r="S1409" s="80" t="s">
        <v>1123</v>
      </c>
      <c r="T1409" s="80">
        <v>1</v>
      </c>
      <c r="U1409" s="80"/>
      <c r="V1409" s="80"/>
      <c r="W1409" s="80" t="s">
        <v>1123</v>
      </c>
      <c r="X1409" s="80">
        <v>3</v>
      </c>
      <c r="Y1409" s="80" t="s">
        <v>1135</v>
      </c>
      <c r="Z1409" s="80"/>
      <c r="AA1409" s="80"/>
      <c r="AB1409" s="80"/>
      <c r="AC1409" s="80"/>
      <c r="AD1409" s="80"/>
      <c r="AE1409" s="80"/>
      <c r="AF1409" s="108"/>
    </row>
    <row r="1410" spans="1:32" hidden="1" x14ac:dyDescent="0.25">
      <c r="A1410" s="99" t="s">
        <v>1607</v>
      </c>
      <c r="B1410" s="80" t="s">
        <v>653</v>
      </c>
      <c r="C1410" s="80" t="s">
        <v>73</v>
      </c>
      <c r="D1410" s="80" t="s">
        <v>127</v>
      </c>
      <c r="E1410" s="80" t="s">
        <v>645</v>
      </c>
      <c r="F1410" s="80"/>
      <c r="G1410" s="80" t="s">
        <v>153</v>
      </c>
      <c r="H1410" s="80"/>
      <c r="I1410" s="80">
        <v>25</v>
      </c>
      <c r="J1410" s="77">
        <v>4</v>
      </c>
      <c r="K1410" s="80">
        <v>25</v>
      </c>
      <c r="L1410" s="80">
        <v>20</v>
      </c>
      <c r="M1410" s="80">
        <v>1</v>
      </c>
      <c r="N1410" s="80"/>
      <c r="O1410" s="80" t="s">
        <v>129</v>
      </c>
      <c r="P1410" s="80"/>
      <c r="Q1410" s="80">
        <v>2</v>
      </c>
      <c r="R1410" s="80">
        <v>1</v>
      </c>
      <c r="S1410" s="80" t="s">
        <v>1123</v>
      </c>
      <c r="T1410" s="80">
        <v>1</v>
      </c>
      <c r="U1410" s="80"/>
      <c r="V1410" s="80"/>
      <c r="W1410" s="80" t="s">
        <v>1123</v>
      </c>
      <c r="X1410" s="80">
        <v>3</v>
      </c>
      <c r="Y1410" s="80" t="s">
        <v>1135</v>
      </c>
      <c r="Z1410" s="80"/>
      <c r="AA1410" s="80"/>
      <c r="AB1410" s="80"/>
      <c r="AC1410" s="80"/>
      <c r="AD1410" s="80"/>
      <c r="AE1410" s="80"/>
      <c r="AF1410" s="108"/>
    </row>
    <row r="1411" spans="1:32" hidden="1" x14ac:dyDescent="0.25">
      <c r="A1411" s="99" t="s">
        <v>1607</v>
      </c>
      <c r="B1411" s="80" t="s">
        <v>653</v>
      </c>
      <c r="C1411" s="80" t="s">
        <v>73</v>
      </c>
      <c r="D1411" s="80" t="s">
        <v>127</v>
      </c>
      <c r="E1411" s="80" t="s">
        <v>646</v>
      </c>
      <c r="F1411" s="80"/>
      <c r="G1411" s="80" t="s">
        <v>153</v>
      </c>
      <c r="H1411" s="80"/>
      <c r="I1411" s="80">
        <v>25</v>
      </c>
      <c r="J1411" s="77">
        <v>4</v>
      </c>
      <c r="K1411" s="80">
        <v>25</v>
      </c>
      <c r="L1411" s="80">
        <v>20</v>
      </c>
      <c r="M1411" s="80">
        <v>1</v>
      </c>
      <c r="N1411" s="80"/>
      <c r="O1411" s="80" t="s">
        <v>129</v>
      </c>
      <c r="P1411" s="80"/>
      <c r="Q1411" s="80">
        <v>2</v>
      </c>
      <c r="R1411" s="80">
        <v>1</v>
      </c>
      <c r="S1411" s="80" t="s">
        <v>1123</v>
      </c>
      <c r="T1411" s="80">
        <v>1</v>
      </c>
      <c r="U1411" s="80"/>
      <c r="V1411" s="80"/>
      <c r="W1411" s="80" t="s">
        <v>1115</v>
      </c>
      <c r="X1411" s="80">
        <v>3</v>
      </c>
      <c r="Y1411" s="80" t="s">
        <v>1135</v>
      </c>
      <c r="Z1411" s="80"/>
      <c r="AA1411" s="80"/>
      <c r="AB1411" s="80"/>
      <c r="AC1411" s="80"/>
      <c r="AD1411" s="80"/>
      <c r="AE1411" s="80"/>
      <c r="AF1411" s="108"/>
    </row>
    <row r="1412" spans="1:32" hidden="1" x14ac:dyDescent="0.25">
      <c r="A1412" s="99" t="s">
        <v>1607</v>
      </c>
      <c r="B1412" s="80" t="s">
        <v>653</v>
      </c>
      <c r="C1412" s="80" t="s">
        <v>73</v>
      </c>
      <c r="D1412" s="80" t="s">
        <v>127</v>
      </c>
      <c r="E1412" s="80" t="s">
        <v>654</v>
      </c>
      <c r="F1412" s="80"/>
      <c r="G1412" s="80" t="s">
        <v>153</v>
      </c>
      <c r="H1412" s="80"/>
      <c r="I1412" s="80">
        <v>25</v>
      </c>
      <c r="J1412" s="77">
        <v>4</v>
      </c>
      <c r="K1412" s="80">
        <v>25</v>
      </c>
      <c r="L1412" s="80">
        <v>20</v>
      </c>
      <c r="M1412" s="80">
        <v>1</v>
      </c>
      <c r="N1412" s="80"/>
      <c r="O1412" s="80" t="s">
        <v>129</v>
      </c>
      <c r="P1412" s="80"/>
      <c r="Q1412" s="80">
        <v>2</v>
      </c>
      <c r="R1412" s="80">
        <v>1</v>
      </c>
      <c r="S1412" s="80" t="s">
        <v>1123</v>
      </c>
      <c r="T1412" s="80">
        <v>1</v>
      </c>
      <c r="U1412" s="80"/>
      <c r="V1412" s="80"/>
      <c r="W1412" s="80" t="s">
        <v>1115</v>
      </c>
      <c r="X1412" s="80">
        <v>3</v>
      </c>
      <c r="Y1412" s="80" t="s">
        <v>1135</v>
      </c>
      <c r="Z1412" s="80"/>
      <c r="AA1412" s="80"/>
      <c r="AB1412" s="80"/>
      <c r="AC1412" s="80"/>
      <c r="AD1412" s="80"/>
      <c r="AE1412" s="80"/>
      <c r="AF1412" s="108"/>
    </row>
    <row r="1413" spans="1:32" ht="30" hidden="1" x14ac:dyDescent="0.25">
      <c r="A1413" s="99" t="s">
        <v>1607</v>
      </c>
      <c r="B1413" s="80" t="s">
        <v>653</v>
      </c>
      <c r="C1413" s="80" t="s">
        <v>73</v>
      </c>
      <c r="D1413" s="80" t="s">
        <v>130</v>
      </c>
      <c r="E1413" s="80" t="s">
        <v>152</v>
      </c>
      <c r="F1413" s="80"/>
      <c r="G1413" s="80" t="s">
        <v>158</v>
      </c>
      <c r="H1413" s="80"/>
      <c r="I1413" s="80">
        <v>25</v>
      </c>
      <c r="J1413" s="77">
        <v>8</v>
      </c>
      <c r="K1413" s="80">
        <v>100</v>
      </c>
      <c r="L1413" s="80">
        <v>20</v>
      </c>
      <c r="M1413" s="80"/>
      <c r="N1413" s="80"/>
      <c r="O1413" s="80" t="s">
        <v>129</v>
      </c>
      <c r="P1413" s="80"/>
      <c r="Q1413" s="80">
        <v>0</v>
      </c>
      <c r="R1413" s="80">
        <v>0</v>
      </c>
      <c r="S1413" s="80"/>
      <c r="T1413" s="80"/>
      <c r="U1413" s="80" t="s">
        <v>115</v>
      </c>
      <c r="V1413" s="80"/>
      <c r="W1413" s="80" t="s">
        <v>1123</v>
      </c>
      <c r="X1413" s="80">
        <v>4</v>
      </c>
      <c r="Y1413" s="80" t="s">
        <v>1135</v>
      </c>
      <c r="Z1413" s="80"/>
      <c r="AA1413" s="80"/>
      <c r="AB1413" s="80"/>
      <c r="AC1413" s="80"/>
      <c r="AD1413" s="80"/>
      <c r="AE1413" s="80"/>
      <c r="AF1413" s="108"/>
    </row>
    <row r="1414" spans="1:32" ht="30" hidden="1" x14ac:dyDescent="0.25">
      <c r="A1414" s="99" t="s">
        <v>1607</v>
      </c>
      <c r="B1414" s="80" t="s">
        <v>653</v>
      </c>
      <c r="C1414" s="80" t="s">
        <v>73</v>
      </c>
      <c r="D1414" s="80" t="s">
        <v>130</v>
      </c>
      <c r="E1414" s="80" t="s">
        <v>154</v>
      </c>
      <c r="F1414" s="80"/>
      <c r="G1414" s="80" t="s">
        <v>158</v>
      </c>
      <c r="H1414" s="80"/>
      <c r="I1414" s="80">
        <v>25</v>
      </c>
      <c r="J1414" s="77">
        <v>4</v>
      </c>
      <c r="K1414" s="80">
        <v>80</v>
      </c>
      <c r="L1414" s="80">
        <v>20</v>
      </c>
      <c r="M1414" s="80"/>
      <c r="N1414" s="80"/>
      <c r="O1414" s="80" t="s">
        <v>129</v>
      </c>
      <c r="P1414" s="80"/>
      <c r="Q1414" s="80">
        <v>0</v>
      </c>
      <c r="R1414" s="80">
        <v>0</v>
      </c>
      <c r="S1414" s="80"/>
      <c r="T1414" s="80"/>
      <c r="U1414" s="80"/>
      <c r="V1414" s="80"/>
      <c r="W1414" s="80" t="s">
        <v>1123</v>
      </c>
      <c r="X1414" s="80">
        <v>3</v>
      </c>
      <c r="Y1414" s="80" t="s">
        <v>1135</v>
      </c>
      <c r="Z1414" s="80"/>
      <c r="AA1414" s="80"/>
      <c r="AB1414" s="80"/>
      <c r="AC1414" s="80"/>
      <c r="AD1414" s="80"/>
      <c r="AE1414" s="80"/>
      <c r="AF1414" s="108"/>
    </row>
    <row r="1415" spans="1:32" ht="30" hidden="1" x14ac:dyDescent="0.25">
      <c r="A1415" s="99" t="s">
        <v>1607</v>
      </c>
      <c r="B1415" s="80" t="s">
        <v>653</v>
      </c>
      <c r="C1415" s="80" t="s">
        <v>73</v>
      </c>
      <c r="D1415" s="80" t="s">
        <v>130</v>
      </c>
      <c r="E1415" s="80" t="s">
        <v>155</v>
      </c>
      <c r="F1415" s="80"/>
      <c r="G1415" s="80" t="s">
        <v>158</v>
      </c>
      <c r="H1415" s="80"/>
      <c r="I1415" s="80">
        <v>25</v>
      </c>
      <c r="J1415" s="77">
        <v>4</v>
      </c>
      <c r="K1415" s="80">
        <v>80</v>
      </c>
      <c r="L1415" s="80">
        <v>20</v>
      </c>
      <c r="M1415" s="80"/>
      <c r="N1415" s="80"/>
      <c r="O1415" s="80" t="s">
        <v>129</v>
      </c>
      <c r="P1415" s="80"/>
      <c r="Q1415" s="80">
        <v>0</v>
      </c>
      <c r="R1415" s="80">
        <v>0</v>
      </c>
      <c r="S1415" s="80"/>
      <c r="T1415" s="80"/>
      <c r="U1415" s="80"/>
      <c r="V1415" s="80"/>
      <c r="W1415" s="80" t="s">
        <v>1123</v>
      </c>
      <c r="X1415" s="80">
        <v>3</v>
      </c>
      <c r="Y1415" s="80" t="s">
        <v>1135</v>
      </c>
      <c r="Z1415" s="80"/>
      <c r="AA1415" s="80"/>
      <c r="AB1415" s="80"/>
      <c r="AC1415" s="80"/>
      <c r="AD1415" s="80"/>
      <c r="AE1415" s="80"/>
      <c r="AF1415" s="108"/>
    </row>
    <row r="1416" spans="1:32" ht="30" hidden="1" x14ac:dyDescent="0.25">
      <c r="A1416" s="99" t="s">
        <v>1607</v>
      </c>
      <c r="B1416" s="80" t="s">
        <v>653</v>
      </c>
      <c r="C1416" s="80" t="s">
        <v>73</v>
      </c>
      <c r="D1416" s="80" t="s">
        <v>130</v>
      </c>
      <c r="E1416" s="80" t="s">
        <v>156</v>
      </c>
      <c r="F1416" s="80"/>
      <c r="G1416" s="80" t="s">
        <v>158</v>
      </c>
      <c r="H1416" s="80"/>
      <c r="I1416" s="80">
        <v>25</v>
      </c>
      <c r="J1416" s="77">
        <v>8</v>
      </c>
      <c r="K1416" s="80">
        <v>100</v>
      </c>
      <c r="L1416" s="80">
        <v>20</v>
      </c>
      <c r="M1416" s="80"/>
      <c r="N1416" s="80"/>
      <c r="O1416" s="80" t="s">
        <v>129</v>
      </c>
      <c r="P1416" s="80"/>
      <c r="Q1416" s="80">
        <v>0</v>
      </c>
      <c r="R1416" s="80">
        <v>0</v>
      </c>
      <c r="S1416" s="80"/>
      <c r="T1416" s="80"/>
      <c r="U1416" s="80" t="s">
        <v>115</v>
      </c>
      <c r="V1416" s="80" t="s">
        <v>76</v>
      </c>
      <c r="W1416" s="80" t="s">
        <v>1123</v>
      </c>
      <c r="X1416" s="80">
        <v>4</v>
      </c>
      <c r="Y1416" s="80" t="s">
        <v>1135</v>
      </c>
      <c r="Z1416" s="80"/>
      <c r="AA1416" s="80"/>
      <c r="AB1416" s="80"/>
      <c r="AC1416" s="80"/>
      <c r="AD1416" s="80"/>
      <c r="AE1416" s="80"/>
      <c r="AF1416" s="108"/>
    </row>
    <row r="1417" spans="1:32" ht="30" hidden="1" x14ac:dyDescent="0.25">
      <c r="A1417" s="99" t="s">
        <v>1607</v>
      </c>
      <c r="B1417" s="80" t="s">
        <v>653</v>
      </c>
      <c r="C1417" s="80" t="s">
        <v>73</v>
      </c>
      <c r="D1417" s="80" t="s">
        <v>130</v>
      </c>
      <c r="E1417" s="80" t="s">
        <v>157</v>
      </c>
      <c r="F1417" s="80"/>
      <c r="G1417" s="80" t="s">
        <v>158</v>
      </c>
      <c r="H1417" s="80"/>
      <c r="I1417" s="80">
        <v>25</v>
      </c>
      <c r="J1417" s="77">
        <v>4</v>
      </c>
      <c r="K1417" s="80">
        <v>25</v>
      </c>
      <c r="L1417" s="80">
        <v>20</v>
      </c>
      <c r="M1417" s="80"/>
      <c r="N1417" s="80"/>
      <c r="O1417" s="80" t="s">
        <v>129</v>
      </c>
      <c r="P1417" s="80"/>
      <c r="Q1417" s="80">
        <v>0</v>
      </c>
      <c r="R1417" s="80">
        <v>0</v>
      </c>
      <c r="S1417" s="80"/>
      <c r="T1417" s="80"/>
      <c r="U1417" s="80"/>
      <c r="V1417" s="80"/>
      <c r="W1417" s="80" t="s">
        <v>1123</v>
      </c>
      <c r="X1417" s="80">
        <v>1</v>
      </c>
      <c r="Y1417" s="80" t="s">
        <v>1135</v>
      </c>
      <c r="Z1417" s="80"/>
      <c r="AA1417" s="80"/>
      <c r="AB1417" s="80"/>
      <c r="AC1417" s="80"/>
      <c r="AD1417" s="80"/>
      <c r="AE1417" s="80"/>
      <c r="AF1417" s="108"/>
    </row>
    <row r="1418" spans="1:32" ht="30" hidden="1" x14ac:dyDescent="0.25">
      <c r="A1418" s="99" t="s">
        <v>1607</v>
      </c>
      <c r="B1418" s="80" t="s">
        <v>653</v>
      </c>
      <c r="C1418" s="80" t="s">
        <v>73</v>
      </c>
      <c r="D1418" s="80" t="s">
        <v>130</v>
      </c>
      <c r="E1418" s="80" t="s">
        <v>645</v>
      </c>
      <c r="F1418" s="80"/>
      <c r="G1418" s="80" t="s">
        <v>158</v>
      </c>
      <c r="H1418" s="80"/>
      <c r="I1418" s="80">
        <v>25</v>
      </c>
      <c r="J1418" s="77">
        <v>4</v>
      </c>
      <c r="K1418" s="80">
        <v>25</v>
      </c>
      <c r="L1418" s="80">
        <v>20</v>
      </c>
      <c r="M1418" s="80"/>
      <c r="N1418" s="80"/>
      <c r="O1418" s="80" t="s">
        <v>129</v>
      </c>
      <c r="P1418" s="80"/>
      <c r="Q1418" s="80">
        <v>0</v>
      </c>
      <c r="R1418" s="80">
        <v>0</v>
      </c>
      <c r="S1418" s="80"/>
      <c r="T1418" s="80"/>
      <c r="U1418" s="80"/>
      <c r="V1418" s="80"/>
      <c r="W1418" s="80" t="s">
        <v>1123</v>
      </c>
      <c r="X1418" s="80">
        <v>1</v>
      </c>
      <c r="Y1418" s="80" t="s">
        <v>1135</v>
      </c>
      <c r="Z1418" s="80"/>
      <c r="AA1418" s="80"/>
      <c r="AB1418" s="80"/>
      <c r="AC1418" s="80"/>
      <c r="AD1418" s="80"/>
      <c r="AE1418" s="80"/>
      <c r="AF1418" s="108"/>
    </row>
    <row r="1419" spans="1:32" ht="30" hidden="1" x14ac:dyDescent="0.25">
      <c r="A1419" s="99" t="s">
        <v>1607</v>
      </c>
      <c r="B1419" s="80" t="s">
        <v>653</v>
      </c>
      <c r="C1419" s="80" t="s">
        <v>73</v>
      </c>
      <c r="D1419" s="80" t="s">
        <v>130</v>
      </c>
      <c r="E1419" s="80" t="s">
        <v>646</v>
      </c>
      <c r="F1419" s="80"/>
      <c r="G1419" s="80" t="s">
        <v>158</v>
      </c>
      <c r="H1419" s="80"/>
      <c r="I1419" s="80">
        <v>25</v>
      </c>
      <c r="J1419" s="77">
        <v>4</v>
      </c>
      <c r="K1419" s="80">
        <v>25</v>
      </c>
      <c r="L1419" s="80">
        <v>20</v>
      </c>
      <c r="M1419" s="80"/>
      <c r="N1419" s="80"/>
      <c r="O1419" s="80" t="s">
        <v>129</v>
      </c>
      <c r="P1419" s="80"/>
      <c r="Q1419" s="80">
        <v>0</v>
      </c>
      <c r="R1419" s="80">
        <v>0</v>
      </c>
      <c r="S1419" s="80"/>
      <c r="T1419" s="80"/>
      <c r="U1419" s="80"/>
      <c r="V1419" s="80"/>
      <c r="W1419" s="80" t="s">
        <v>1115</v>
      </c>
      <c r="X1419" s="80">
        <v>1</v>
      </c>
      <c r="Y1419" s="80" t="s">
        <v>1135</v>
      </c>
      <c r="Z1419" s="80"/>
      <c r="AA1419" s="80"/>
      <c r="AB1419" s="80"/>
      <c r="AC1419" s="80"/>
      <c r="AD1419" s="80"/>
      <c r="AE1419" s="80"/>
      <c r="AF1419" s="108"/>
    </row>
    <row r="1420" spans="1:32" ht="30.75" hidden="1" thickBot="1" x14ac:dyDescent="0.3">
      <c r="A1420" s="100" t="s">
        <v>1607</v>
      </c>
      <c r="B1420" s="81" t="s">
        <v>653</v>
      </c>
      <c r="C1420" s="81" t="s">
        <v>73</v>
      </c>
      <c r="D1420" s="81" t="s">
        <v>130</v>
      </c>
      <c r="E1420" s="81" t="s">
        <v>654</v>
      </c>
      <c r="F1420" s="81"/>
      <c r="G1420" s="81" t="s">
        <v>158</v>
      </c>
      <c r="H1420" s="81"/>
      <c r="I1420" s="81">
        <v>25</v>
      </c>
      <c r="J1420" s="77">
        <v>4</v>
      </c>
      <c r="K1420" s="81">
        <v>25</v>
      </c>
      <c r="L1420" s="81">
        <v>20</v>
      </c>
      <c r="M1420" s="81"/>
      <c r="N1420" s="81"/>
      <c r="O1420" s="81" t="s">
        <v>129</v>
      </c>
      <c r="P1420" s="81"/>
      <c r="Q1420" s="81">
        <v>0</v>
      </c>
      <c r="R1420" s="81">
        <v>0</v>
      </c>
      <c r="S1420" s="81"/>
      <c r="T1420" s="81"/>
      <c r="U1420" s="81"/>
      <c r="V1420" s="81"/>
      <c r="W1420" s="81" t="s">
        <v>1115</v>
      </c>
      <c r="X1420" s="81">
        <v>1</v>
      </c>
      <c r="Y1420" s="81" t="s">
        <v>1135</v>
      </c>
      <c r="Z1420" s="81"/>
      <c r="AA1420" s="81"/>
      <c r="AB1420" s="81"/>
      <c r="AC1420" s="81"/>
      <c r="AD1420" s="81"/>
      <c r="AE1420" s="81"/>
      <c r="AF1420" s="109"/>
    </row>
    <row r="1421" spans="1:32" ht="15.75" hidden="1" thickBot="1" x14ac:dyDescent="0.3">
      <c r="A1421" s="102" t="s">
        <v>1608</v>
      </c>
      <c r="B1421" s="83" t="s">
        <v>1609</v>
      </c>
      <c r="C1421" s="83" t="s">
        <v>75</v>
      </c>
      <c r="D1421" s="83" t="s">
        <v>252</v>
      </c>
      <c r="E1421" s="83" t="s">
        <v>73</v>
      </c>
      <c r="F1421" s="83"/>
      <c r="G1421" s="83" t="s">
        <v>1610</v>
      </c>
      <c r="H1421" s="83"/>
      <c r="I1421" s="83" t="s">
        <v>75</v>
      </c>
      <c r="J1421" s="77" t="e">
        <v>#N/A</v>
      </c>
      <c r="K1421" s="83"/>
      <c r="L1421" s="83"/>
      <c r="M1421" s="83"/>
      <c r="N1421" s="83"/>
      <c r="O1421" s="83"/>
      <c r="P1421" s="83"/>
      <c r="Q1421" s="83">
        <v>0</v>
      </c>
      <c r="R1421" s="83">
        <v>0</v>
      </c>
      <c r="S1421" s="83"/>
      <c r="T1421" s="83"/>
      <c r="U1421" s="83"/>
      <c r="V1421" s="83"/>
      <c r="W1421" s="83"/>
      <c r="X1421" s="83">
        <v>0</v>
      </c>
      <c r="Y1421" s="83" t="s">
        <v>1387</v>
      </c>
      <c r="Z1421" s="83"/>
      <c r="AA1421" s="83"/>
      <c r="AB1421" s="83"/>
      <c r="AC1421" s="83"/>
      <c r="AD1421" s="83"/>
      <c r="AE1421" s="83"/>
      <c r="AF1421" s="111"/>
    </row>
    <row r="1422" spans="1:32" ht="30" hidden="1" x14ac:dyDescent="0.25">
      <c r="A1422" s="98" t="s">
        <v>1611</v>
      </c>
      <c r="B1422" s="79" t="s">
        <v>655</v>
      </c>
      <c r="C1422" s="79" t="s">
        <v>73</v>
      </c>
      <c r="D1422" s="79" t="s">
        <v>1059</v>
      </c>
      <c r="E1422" s="79" t="s">
        <v>73</v>
      </c>
      <c r="F1422" s="79"/>
      <c r="G1422" s="79" t="s">
        <v>1612</v>
      </c>
      <c r="H1422" s="79"/>
      <c r="I1422" s="79">
        <v>18</v>
      </c>
      <c r="J1422" s="77" t="e">
        <v>#N/A</v>
      </c>
      <c r="K1422" s="79"/>
      <c r="L1422" s="79"/>
      <c r="M1422" s="79"/>
      <c r="N1422" s="79"/>
      <c r="O1422" s="79"/>
      <c r="P1422" s="79"/>
      <c r="Q1422" s="79">
        <v>0</v>
      </c>
      <c r="R1422" s="79">
        <v>0</v>
      </c>
      <c r="S1422" s="79"/>
      <c r="T1422" s="79"/>
      <c r="U1422" s="79"/>
      <c r="V1422" s="79"/>
      <c r="W1422" s="79"/>
      <c r="X1422" s="79">
        <v>0</v>
      </c>
      <c r="Y1422" s="79" t="s">
        <v>1135</v>
      </c>
      <c r="Z1422" s="79"/>
      <c r="AA1422" s="79"/>
      <c r="AB1422" s="79"/>
      <c r="AC1422" s="79"/>
      <c r="AD1422" s="79"/>
      <c r="AE1422" s="79"/>
      <c r="AF1422" s="107"/>
    </row>
    <row r="1423" spans="1:32" ht="30" hidden="1" x14ac:dyDescent="0.25">
      <c r="A1423" s="99" t="s">
        <v>1611</v>
      </c>
      <c r="B1423" s="80" t="s">
        <v>655</v>
      </c>
      <c r="C1423" s="80" t="s">
        <v>73</v>
      </c>
      <c r="D1423" s="80" t="s">
        <v>1059</v>
      </c>
      <c r="E1423" s="80" t="s">
        <v>83</v>
      </c>
      <c r="F1423" s="80"/>
      <c r="G1423" s="80" t="s">
        <v>1613</v>
      </c>
      <c r="H1423" s="80"/>
      <c r="I1423" s="80">
        <v>18</v>
      </c>
      <c r="J1423" s="77">
        <v>4</v>
      </c>
      <c r="K1423" s="80">
        <v>15</v>
      </c>
      <c r="L1423" s="80">
        <v>20</v>
      </c>
      <c r="M1423" s="80"/>
      <c r="N1423" s="80"/>
      <c r="O1423" s="80" t="s">
        <v>129</v>
      </c>
      <c r="P1423" s="80"/>
      <c r="Q1423" s="80">
        <v>0</v>
      </c>
      <c r="R1423" s="80">
        <v>0</v>
      </c>
      <c r="S1423" s="80"/>
      <c r="T1423" s="80"/>
      <c r="U1423" s="80"/>
      <c r="V1423" s="80"/>
      <c r="W1423" s="80"/>
      <c r="X1423" s="80">
        <v>0.5</v>
      </c>
      <c r="Y1423" s="80" t="s">
        <v>1135</v>
      </c>
      <c r="Z1423" s="80"/>
      <c r="AA1423" s="80"/>
      <c r="AB1423" s="80"/>
      <c r="AC1423" s="80"/>
      <c r="AD1423" s="80"/>
      <c r="AE1423" s="80"/>
      <c r="AF1423" s="108"/>
    </row>
    <row r="1424" spans="1:32" ht="30" hidden="1" x14ac:dyDescent="0.25">
      <c r="A1424" s="99" t="s">
        <v>1611</v>
      </c>
      <c r="B1424" s="80" t="s">
        <v>655</v>
      </c>
      <c r="C1424" s="80" t="s">
        <v>73</v>
      </c>
      <c r="D1424" s="80" t="s">
        <v>130</v>
      </c>
      <c r="E1424" s="80" t="s">
        <v>73</v>
      </c>
      <c r="F1424" s="80"/>
      <c r="G1424" s="80" t="s">
        <v>1612</v>
      </c>
      <c r="H1424" s="80"/>
      <c r="I1424" s="80">
        <v>18</v>
      </c>
      <c r="J1424" s="77" t="e">
        <v>#N/A</v>
      </c>
      <c r="K1424" s="80"/>
      <c r="L1424" s="80"/>
      <c r="M1424" s="80"/>
      <c r="N1424" s="80"/>
      <c r="O1424" s="80"/>
      <c r="P1424" s="80"/>
      <c r="Q1424" s="80">
        <v>0</v>
      </c>
      <c r="R1424" s="80">
        <v>0</v>
      </c>
      <c r="S1424" s="80"/>
      <c r="T1424" s="80"/>
      <c r="U1424" s="80"/>
      <c r="V1424" s="80"/>
      <c r="W1424" s="80"/>
      <c r="X1424" s="80">
        <v>0</v>
      </c>
      <c r="Y1424" s="80" t="s">
        <v>1135</v>
      </c>
      <c r="Z1424" s="80"/>
      <c r="AA1424" s="80"/>
      <c r="AB1424" s="80"/>
      <c r="AC1424" s="80"/>
      <c r="AD1424" s="80"/>
      <c r="AE1424" s="80"/>
      <c r="AF1424" s="108"/>
    </row>
    <row r="1425" spans="1:32" ht="30.75" hidden="1" thickBot="1" x14ac:dyDescent="0.3">
      <c r="A1425" s="100" t="s">
        <v>1611</v>
      </c>
      <c r="B1425" s="81" t="s">
        <v>655</v>
      </c>
      <c r="C1425" s="81" t="s">
        <v>73</v>
      </c>
      <c r="D1425" s="81" t="s">
        <v>130</v>
      </c>
      <c r="E1425" s="81" t="s">
        <v>83</v>
      </c>
      <c r="F1425" s="81"/>
      <c r="G1425" s="81" t="s">
        <v>656</v>
      </c>
      <c r="H1425" s="81"/>
      <c r="I1425" s="81">
        <v>18</v>
      </c>
      <c r="J1425" s="77">
        <v>4</v>
      </c>
      <c r="K1425" s="81">
        <v>15</v>
      </c>
      <c r="L1425" s="81">
        <v>20</v>
      </c>
      <c r="M1425" s="81"/>
      <c r="N1425" s="81"/>
      <c r="O1425" s="81" t="s">
        <v>129</v>
      </c>
      <c r="P1425" s="81" t="s">
        <v>1449</v>
      </c>
      <c r="Q1425" s="81">
        <v>0</v>
      </c>
      <c r="R1425" s="81">
        <v>1</v>
      </c>
      <c r="S1425" s="81" t="s">
        <v>1123</v>
      </c>
      <c r="T1425" s="81">
        <v>1</v>
      </c>
      <c r="U1425" s="81"/>
      <c r="V1425" s="81"/>
      <c r="W1425" s="81"/>
      <c r="X1425" s="81">
        <v>0.5</v>
      </c>
      <c r="Y1425" s="81" t="s">
        <v>1135</v>
      </c>
      <c r="Z1425" s="81" t="s">
        <v>1136</v>
      </c>
      <c r="AA1425" s="81" t="s">
        <v>1126</v>
      </c>
      <c r="AB1425" s="81" t="s">
        <v>1127</v>
      </c>
      <c r="AC1425" s="81" t="s">
        <v>1128</v>
      </c>
      <c r="AD1425" s="81">
        <v>4</v>
      </c>
      <c r="AE1425" s="81" t="s">
        <v>1188</v>
      </c>
      <c r="AF1425" s="109"/>
    </row>
    <row r="1426" spans="1:32" ht="30" hidden="1" x14ac:dyDescent="0.25">
      <c r="A1426" s="95" t="s">
        <v>1614</v>
      </c>
      <c r="B1426" s="76" t="s">
        <v>657</v>
      </c>
      <c r="C1426" s="76" t="s">
        <v>73</v>
      </c>
      <c r="D1426" s="76" t="s">
        <v>658</v>
      </c>
      <c r="E1426" s="76" t="s">
        <v>73</v>
      </c>
      <c r="F1426" s="76"/>
      <c r="G1426" s="76" t="s">
        <v>659</v>
      </c>
      <c r="H1426" s="76"/>
      <c r="I1426" s="76">
        <v>29</v>
      </c>
      <c r="J1426" s="77">
        <v>4</v>
      </c>
      <c r="K1426" s="76">
        <v>20</v>
      </c>
      <c r="L1426" s="76">
        <v>20</v>
      </c>
      <c r="M1426" s="76"/>
      <c r="N1426" s="76">
        <v>1</v>
      </c>
      <c r="O1426" s="76" t="s">
        <v>129</v>
      </c>
      <c r="P1426" s="76" t="s">
        <v>1615</v>
      </c>
      <c r="Q1426" s="76">
        <v>1</v>
      </c>
      <c r="R1426" s="76">
        <v>0</v>
      </c>
      <c r="S1426" s="76"/>
      <c r="T1426" s="76"/>
      <c r="U1426" s="76"/>
      <c r="V1426" s="76"/>
      <c r="W1426" s="76" t="s">
        <v>1115</v>
      </c>
      <c r="X1426" s="76">
        <v>0.75</v>
      </c>
      <c r="Y1426" s="76" t="s">
        <v>1135</v>
      </c>
      <c r="Z1426" s="76" t="s">
        <v>1179</v>
      </c>
      <c r="AA1426" s="76" t="s">
        <v>1118</v>
      </c>
      <c r="AB1426" s="76" t="s">
        <v>1118</v>
      </c>
      <c r="AC1426" s="76" t="s">
        <v>1118</v>
      </c>
      <c r="AD1426" s="76">
        <v>4</v>
      </c>
      <c r="AE1426" s="76" t="s">
        <v>1119</v>
      </c>
      <c r="AF1426" s="104"/>
    </row>
    <row r="1427" spans="1:32" hidden="1" x14ac:dyDescent="0.25">
      <c r="A1427" s="96" t="s">
        <v>1614</v>
      </c>
      <c r="B1427" s="77" t="s">
        <v>657</v>
      </c>
      <c r="C1427" s="77" t="s">
        <v>73</v>
      </c>
      <c r="D1427" s="77" t="s">
        <v>658</v>
      </c>
      <c r="E1427" s="77" t="s">
        <v>83</v>
      </c>
      <c r="F1427" s="77"/>
      <c r="G1427" s="77" t="s">
        <v>184</v>
      </c>
      <c r="H1427" s="77"/>
      <c r="I1427" s="77">
        <v>29</v>
      </c>
      <c r="J1427" s="77">
        <v>4</v>
      </c>
      <c r="K1427" s="77">
        <v>25</v>
      </c>
      <c r="L1427" s="77">
        <v>20</v>
      </c>
      <c r="M1427" s="77"/>
      <c r="N1427" s="77"/>
      <c r="O1427" s="77" t="s">
        <v>129</v>
      </c>
      <c r="P1427" s="77"/>
      <c r="Q1427" s="77">
        <v>0</v>
      </c>
      <c r="R1427" s="77">
        <v>0</v>
      </c>
      <c r="S1427" s="77"/>
      <c r="T1427" s="77"/>
      <c r="U1427" s="77"/>
      <c r="V1427" s="77"/>
      <c r="W1427" s="77" t="s">
        <v>1115</v>
      </c>
      <c r="X1427" s="77">
        <v>1</v>
      </c>
      <c r="Y1427" s="77" t="s">
        <v>1135</v>
      </c>
      <c r="Z1427" s="77"/>
      <c r="AA1427" s="77"/>
      <c r="AB1427" s="77"/>
      <c r="AC1427" s="77"/>
      <c r="AD1427" s="77"/>
      <c r="AE1427" s="77"/>
      <c r="AF1427" s="105"/>
    </row>
    <row r="1428" spans="1:32" ht="30" hidden="1" x14ac:dyDescent="0.25">
      <c r="A1428" s="96" t="s">
        <v>1614</v>
      </c>
      <c r="B1428" s="77" t="s">
        <v>657</v>
      </c>
      <c r="C1428" s="77" t="s">
        <v>73</v>
      </c>
      <c r="D1428" s="77" t="s">
        <v>130</v>
      </c>
      <c r="E1428" s="77" t="s">
        <v>73</v>
      </c>
      <c r="F1428" s="77"/>
      <c r="G1428" s="77" t="s">
        <v>660</v>
      </c>
      <c r="H1428" s="77"/>
      <c r="I1428" s="77">
        <v>29</v>
      </c>
      <c r="J1428" s="77">
        <v>4</v>
      </c>
      <c r="K1428" s="77">
        <v>20</v>
      </c>
      <c r="L1428" s="77">
        <v>50</v>
      </c>
      <c r="M1428" s="77"/>
      <c r="N1428" s="77"/>
      <c r="O1428" s="77" t="s">
        <v>129</v>
      </c>
      <c r="P1428" s="77" t="s">
        <v>1615</v>
      </c>
      <c r="Q1428" s="77">
        <v>0</v>
      </c>
      <c r="R1428" s="77">
        <v>1</v>
      </c>
      <c r="S1428" s="77" t="s">
        <v>1115</v>
      </c>
      <c r="T1428" s="77">
        <v>1</v>
      </c>
      <c r="U1428" s="77"/>
      <c r="V1428" s="77"/>
      <c r="W1428" s="77" t="s">
        <v>1115</v>
      </c>
      <c r="X1428" s="77">
        <v>0.75</v>
      </c>
      <c r="Y1428" s="77" t="s">
        <v>1135</v>
      </c>
      <c r="Z1428" s="77" t="s">
        <v>1125</v>
      </c>
      <c r="AA1428" s="77" t="s">
        <v>1126</v>
      </c>
      <c r="AB1428" s="77" t="s">
        <v>1127</v>
      </c>
      <c r="AC1428" s="77" t="s">
        <v>1128</v>
      </c>
      <c r="AD1428" s="77">
        <v>4</v>
      </c>
      <c r="AE1428" s="77" t="s">
        <v>1201</v>
      </c>
      <c r="AF1428" s="105"/>
    </row>
    <row r="1429" spans="1:32" ht="30.75" hidden="1" thickBot="1" x14ac:dyDescent="0.3">
      <c r="A1429" s="97" t="s">
        <v>1614</v>
      </c>
      <c r="B1429" s="78" t="s">
        <v>657</v>
      </c>
      <c r="C1429" s="78" t="s">
        <v>73</v>
      </c>
      <c r="D1429" s="78" t="s">
        <v>130</v>
      </c>
      <c r="E1429" s="78" t="s">
        <v>83</v>
      </c>
      <c r="F1429" s="78"/>
      <c r="G1429" s="78" t="s">
        <v>247</v>
      </c>
      <c r="H1429" s="78"/>
      <c r="I1429" s="78">
        <v>29</v>
      </c>
      <c r="J1429" s="77">
        <v>4</v>
      </c>
      <c r="K1429" s="78">
        <v>25</v>
      </c>
      <c r="L1429" s="78">
        <v>20</v>
      </c>
      <c r="M1429" s="78"/>
      <c r="N1429" s="78"/>
      <c r="O1429" s="78" t="s">
        <v>129</v>
      </c>
      <c r="P1429" s="78" t="s">
        <v>1615</v>
      </c>
      <c r="Q1429" s="78">
        <v>0</v>
      </c>
      <c r="R1429" s="78">
        <v>1</v>
      </c>
      <c r="S1429" s="78" t="s">
        <v>1115</v>
      </c>
      <c r="T1429" s="78">
        <v>1</v>
      </c>
      <c r="U1429" s="78"/>
      <c r="V1429" s="78"/>
      <c r="W1429" s="78" t="s">
        <v>1115</v>
      </c>
      <c r="X1429" s="78">
        <v>1</v>
      </c>
      <c r="Y1429" s="78" t="s">
        <v>1135</v>
      </c>
      <c r="Z1429" s="78" t="s">
        <v>1179</v>
      </c>
      <c r="AA1429" s="78" t="s">
        <v>1118</v>
      </c>
      <c r="AB1429" s="78" t="s">
        <v>1118</v>
      </c>
      <c r="AC1429" s="78" t="s">
        <v>1118</v>
      </c>
      <c r="AD1429" s="78">
        <v>4</v>
      </c>
      <c r="AE1429" s="78" t="s">
        <v>1119</v>
      </c>
      <c r="AF1429" s="106"/>
    </row>
    <row r="1430" spans="1:32" ht="30" hidden="1" x14ac:dyDescent="0.25">
      <c r="A1430" s="98" t="s">
        <v>1616</v>
      </c>
      <c r="B1430" s="79" t="s">
        <v>661</v>
      </c>
      <c r="C1430" s="79" t="s">
        <v>75</v>
      </c>
      <c r="D1430" s="79" t="s">
        <v>658</v>
      </c>
      <c r="E1430" s="79" t="s">
        <v>73</v>
      </c>
      <c r="F1430" s="79"/>
      <c r="G1430" s="79" t="s">
        <v>662</v>
      </c>
      <c r="H1430" s="79"/>
      <c r="I1430" s="79">
        <v>29</v>
      </c>
      <c r="J1430" s="77">
        <v>4</v>
      </c>
      <c r="K1430" s="79">
        <v>40</v>
      </c>
      <c r="L1430" s="79">
        <v>20</v>
      </c>
      <c r="M1430" s="79"/>
      <c r="N1430" s="79">
        <v>1</v>
      </c>
      <c r="O1430" s="79" t="s">
        <v>129</v>
      </c>
      <c r="P1430" s="79" t="s">
        <v>1615</v>
      </c>
      <c r="Q1430" s="79">
        <v>1</v>
      </c>
      <c r="R1430" s="79">
        <v>0</v>
      </c>
      <c r="S1430" s="79"/>
      <c r="T1430" s="79"/>
      <c r="U1430" s="79"/>
      <c r="V1430" s="79"/>
      <c r="W1430" s="79" t="s">
        <v>1123</v>
      </c>
      <c r="X1430" s="79">
        <v>1.5</v>
      </c>
      <c r="Y1430" s="79" t="s">
        <v>1135</v>
      </c>
      <c r="Z1430" s="79" t="s">
        <v>1179</v>
      </c>
      <c r="AA1430" s="79" t="s">
        <v>1118</v>
      </c>
      <c r="AB1430" s="79" t="s">
        <v>1118</v>
      </c>
      <c r="AC1430" s="79" t="s">
        <v>1118</v>
      </c>
      <c r="AD1430" s="79">
        <v>4</v>
      </c>
      <c r="AE1430" s="79" t="s">
        <v>1119</v>
      </c>
      <c r="AF1430" s="107"/>
    </row>
    <row r="1431" spans="1:32" hidden="1" x14ac:dyDescent="0.25">
      <c r="A1431" s="99" t="s">
        <v>1616</v>
      </c>
      <c r="B1431" s="80" t="s">
        <v>661</v>
      </c>
      <c r="C1431" s="80" t="s">
        <v>75</v>
      </c>
      <c r="D1431" s="80" t="s">
        <v>658</v>
      </c>
      <c r="E1431" s="80" t="s">
        <v>83</v>
      </c>
      <c r="F1431" s="80"/>
      <c r="G1431" s="80" t="s">
        <v>184</v>
      </c>
      <c r="H1431" s="80"/>
      <c r="I1431" s="80">
        <v>29</v>
      </c>
      <c r="J1431" s="77">
        <v>4</v>
      </c>
      <c r="K1431" s="80">
        <v>50</v>
      </c>
      <c r="L1431" s="80">
        <v>20</v>
      </c>
      <c r="M1431" s="80"/>
      <c r="N1431" s="80"/>
      <c r="O1431" s="80" t="s">
        <v>129</v>
      </c>
      <c r="P1431" s="80"/>
      <c r="Q1431" s="80">
        <v>0</v>
      </c>
      <c r="R1431" s="80">
        <v>0</v>
      </c>
      <c r="S1431" s="80"/>
      <c r="T1431" s="80"/>
      <c r="U1431" s="80"/>
      <c r="V1431" s="80"/>
      <c r="W1431" s="80" t="s">
        <v>1123</v>
      </c>
      <c r="X1431" s="80">
        <v>2</v>
      </c>
      <c r="Y1431" s="80" t="s">
        <v>1135</v>
      </c>
      <c r="Z1431" s="80"/>
      <c r="AA1431" s="80"/>
      <c r="AB1431" s="80"/>
      <c r="AC1431" s="80"/>
      <c r="AD1431" s="80"/>
      <c r="AE1431" s="80"/>
      <c r="AF1431" s="108"/>
    </row>
    <row r="1432" spans="1:32" ht="30" hidden="1" x14ac:dyDescent="0.25">
      <c r="A1432" s="99" t="s">
        <v>1616</v>
      </c>
      <c r="B1432" s="80" t="s">
        <v>661</v>
      </c>
      <c r="C1432" s="80" t="s">
        <v>75</v>
      </c>
      <c r="D1432" s="80" t="s">
        <v>130</v>
      </c>
      <c r="E1432" s="80" t="s">
        <v>73</v>
      </c>
      <c r="F1432" s="80"/>
      <c r="G1432" s="80" t="s">
        <v>663</v>
      </c>
      <c r="H1432" s="80"/>
      <c r="I1432" s="80">
        <v>29</v>
      </c>
      <c r="J1432" s="77">
        <v>4</v>
      </c>
      <c r="K1432" s="80">
        <v>40</v>
      </c>
      <c r="L1432" s="80">
        <v>20</v>
      </c>
      <c r="M1432" s="80"/>
      <c r="N1432" s="80"/>
      <c r="O1432" s="80" t="s">
        <v>129</v>
      </c>
      <c r="P1432" s="80" t="s">
        <v>1615</v>
      </c>
      <c r="Q1432" s="80">
        <v>0</v>
      </c>
      <c r="R1432" s="80">
        <v>1</v>
      </c>
      <c r="S1432" s="80"/>
      <c r="T1432" s="80"/>
      <c r="U1432" s="80"/>
      <c r="V1432" s="80"/>
      <c r="W1432" s="80" t="s">
        <v>1123</v>
      </c>
      <c r="X1432" s="80">
        <v>1.5</v>
      </c>
      <c r="Y1432" s="80" t="s">
        <v>1135</v>
      </c>
      <c r="Z1432" s="80" t="s">
        <v>1179</v>
      </c>
      <c r="AA1432" s="80" t="s">
        <v>1118</v>
      </c>
      <c r="AB1432" s="80" t="s">
        <v>1118</v>
      </c>
      <c r="AC1432" s="80" t="s">
        <v>1118</v>
      </c>
      <c r="AD1432" s="80">
        <v>4</v>
      </c>
      <c r="AE1432" s="80" t="s">
        <v>1119</v>
      </c>
      <c r="AF1432" s="108"/>
    </row>
    <row r="1433" spans="1:32" ht="30.75" hidden="1" thickBot="1" x14ac:dyDescent="0.3">
      <c r="A1433" s="100" t="s">
        <v>1616</v>
      </c>
      <c r="B1433" s="81" t="s">
        <v>661</v>
      </c>
      <c r="C1433" s="81" t="s">
        <v>75</v>
      </c>
      <c r="D1433" s="81" t="s">
        <v>130</v>
      </c>
      <c r="E1433" s="81" t="s">
        <v>83</v>
      </c>
      <c r="F1433" s="81"/>
      <c r="G1433" s="81" t="s">
        <v>247</v>
      </c>
      <c r="H1433" s="81"/>
      <c r="I1433" s="81">
        <v>29</v>
      </c>
      <c r="J1433" s="77">
        <v>4</v>
      </c>
      <c r="K1433" s="81">
        <v>50</v>
      </c>
      <c r="L1433" s="81">
        <v>20</v>
      </c>
      <c r="M1433" s="81"/>
      <c r="N1433" s="81"/>
      <c r="O1433" s="81" t="s">
        <v>129</v>
      </c>
      <c r="P1433" s="81" t="s">
        <v>1615</v>
      </c>
      <c r="Q1433" s="81">
        <v>0</v>
      </c>
      <c r="R1433" s="81">
        <v>1</v>
      </c>
      <c r="S1433" s="81" t="s">
        <v>1115</v>
      </c>
      <c r="T1433" s="81">
        <v>1</v>
      </c>
      <c r="U1433" s="81"/>
      <c r="V1433" s="81"/>
      <c r="W1433" s="81" t="s">
        <v>1123</v>
      </c>
      <c r="X1433" s="81">
        <v>2</v>
      </c>
      <c r="Y1433" s="81" t="s">
        <v>1135</v>
      </c>
      <c r="Z1433" s="81" t="s">
        <v>1179</v>
      </c>
      <c r="AA1433" s="81" t="s">
        <v>1118</v>
      </c>
      <c r="AB1433" s="81" t="s">
        <v>1118</v>
      </c>
      <c r="AC1433" s="81" t="s">
        <v>1118</v>
      </c>
      <c r="AD1433" s="81">
        <v>4</v>
      </c>
      <c r="AE1433" s="81" t="s">
        <v>1119</v>
      </c>
      <c r="AF1433" s="109"/>
    </row>
    <row r="1434" spans="1:32" ht="30" hidden="1" x14ac:dyDescent="0.25">
      <c r="A1434" s="95" t="s">
        <v>1617</v>
      </c>
      <c r="B1434" s="76" t="s">
        <v>664</v>
      </c>
      <c r="C1434" s="76" t="s">
        <v>73</v>
      </c>
      <c r="D1434" s="76" t="s">
        <v>665</v>
      </c>
      <c r="E1434" s="76" t="s">
        <v>73</v>
      </c>
      <c r="F1434" s="76"/>
      <c r="G1434" s="76" t="s">
        <v>161</v>
      </c>
      <c r="H1434" s="76"/>
      <c r="I1434" s="76">
        <v>29</v>
      </c>
      <c r="J1434" s="77">
        <v>4</v>
      </c>
      <c r="K1434" s="76">
        <v>50</v>
      </c>
      <c r="L1434" s="76">
        <v>20</v>
      </c>
      <c r="M1434" s="76">
        <v>1</v>
      </c>
      <c r="N1434" s="76"/>
      <c r="O1434" s="76" t="s">
        <v>129</v>
      </c>
      <c r="P1434" s="76" t="s">
        <v>1412</v>
      </c>
      <c r="Q1434" s="76">
        <v>2</v>
      </c>
      <c r="R1434" s="76">
        <v>0</v>
      </c>
      <c r="S1434" s="76"/>
      <c r="T1434" s="76"/>
      <c r="U1434" s="76"/>
      <c r="V1434" s="76"/>
      <c r="W1434" s="76" t="s">
        <v>1123</v>
      </c>
      <c r="X1434" s="76">
        <v>4</v>
      </c>
      <c r="Y1434" s="76" t="s">
        <v>1135</v>
      </c>
      <c r="Z1434" s="76" t="s">
        <v>1179</v>
      </c>
      <c r="AA1434" s="76" t="s">
        <v>1118</v>
      </c>
      <c r="AB1434" s="76" t="s">
        <v>1118</v>
      </c>
      <c r="AC1434" s="76" t="s">
        <v>1118</v>
      </c>
      <c r="AD1434" s="76">
        <v>4</v>
      </c>
      <c r="AE1434" s="76" t="s">
        <v>1119</v>
      </c>
      <c r="AF1434" s="104"/>
    </row>
    <row r="1435" spans="1:32" ht="30" hidden="1" x14ac:dyDescent="0.25">
      <c r="A1435" s="96" t="s">
        <v>1617</v>
      </c>
      <c r="B1435" s="77" t="s">
        <v>664</v>
      </c>
      <c r="C1435" s="77" t="s">
        <v>73</v>
      </c>
      <c r="D1435" s="77" t="s">
        <v>665</v>
      </c>
      <c r="E1435" s="77" t="s">
        <v>83</v>
      </c>
      <c r="F1435" s="77"/>
      <c r="G1435" s="77" t="s">
        <v>161</v>
      </c>
      <c r="H1435" s="77"/>
      <c r="I1435" s="77">
        <v>29</v>
      </c>
      <c r="J1435" s="77">
        <v>4</v>
      </c>
      <c r="K1435" s="77">
        <v>50</v>
      </c>
      <c r="L1435" s="77">
        <v>20</v>
      </c>
      <c r="M1435" s="77">
        <v>1</v>
      </c>
      <c r="N1435" s="77"/>
      <c r="O1435" s="77" t="s">
        <v>129</v>
      </c>
      <c r="P1435" s="77" t="s">
        <v>1412</v>
      </c>
      <c r="Q1435" s="77">
        <v>2</v>
      </c>
      <c r="R1435" s="77">
        <v>0</v>
      </c>
      <c r="S1435" s="77"/>
      <c r="T1435" s="77"/>
      <c r="U1435" s="77"/>
      <c r="V1435" s="77"/>
      <c r="W1435" s="77" t="s">
        <v>1123</v>
      </c>
      <c r="X1435" s="77">
        <v>4</v>
      </c>
      <c r="Y1435" s="77" t="s">
        <v>1135</v>
      </c>
      <c r="Z1435" s="77" t="s">
        <v>1179</v>
      </c>
      <c r="AA1435" s="77" t="s">
        <v>1118</v>
      </c>
      <c r="AB1435" s="77" t="s">
        <v>1118</v>
      </c>
      <c r="AC1435" s="77" t="s">
        <v>1118</v>
      </c>
      <c r="AD1435" s="77">
        <v>4</v>
      </c>
      <c r="AE1435" s="77" t="s">
        <v>1119</v>
      </c>
      <c r="AF1435" s="105"/>
    </row>
    <row r="1436" spans="1:32" ht="30" hidden="1" x14ac:dyDescent="0.25">
      <c r="A1436" s="96" t="s">
        <v>1617</v>
      </c>
      <c r="B1436" s="77" t="s">
        <v>664</v>
      </c>
      <c r="C1436" s="77" t="s">
        <v>73</v>
      </c>
      <c r="D1436" s="77" t="s">
        <v>666</v>
      </c>
      <c r="E1436" s="77" t="s">
        <v>75</v>
      </c>
      <c r="F1436" s="77"/>
      <c r="G1436" s="77" t="s">
        <v>667</v>
      </c>
      <c r="H1436" s="77"/>
      <c r="I1436" s="77">
        <v>29</v>
      </c>
      <c r="J1436" s="77">
        <v>4</v>
      </c>
      <c r="K1436" s="77">
        <v>80</v>
      </c>
      <c r="L1436" s="77">
        <v>20</v>
      </c>
      <c r="M1436" s="77"/>
      <c r="N1436" s="77"/>
      <c r="O1436" s="77" t="s">
        <v>129</v>
      </c>
      <c r="P1436" s="77" t="s">
        <v>1412</v>
      </c>
      <c r="Q1436" s="77">
        <v>0</v>
      </c>
      <c r="R1436" s="77">
        <v>1</v>
      </c>
      <c r="S1436" s="77" t="s">
        <v>1123</v>
      </c>
      <c r="T1436" s="77">
        <v>1</v>
      </c>
      <c r="U1436" s="77"/>
      <c r="V1436" s="77" t="s">
        <v>76</v>
      </c>
      <c r="W1436" s="77" t="s">
        <v>1123</v>
      </c>
      <c r="X1436" s="77">
        <v>3</v>
      </c>
      <c r="Y1436" s="77" t="s">
        <v>1135</v>
      </c>
      <c r="Z1436" s="77" t="s">
        <v>1179</v>
      </c>
      <c r="AA1436" s="77" t="s">
        <v>1118</v>
      </c>
      <c r="AB1436" s="77" t="s">
        <v>1118</v>
      </c>
      <c r="AC1436" s="77" t="s">
        <v>1118</v>
      </c>
      <c r="AD1436" s="77">
        <v>4</v>
      </c>
      <c r="AE1436" s="77" t="s">
        <v>1119</v>
      </c>
      <c r="AF1436" s="105"/>
    </row>
    <row r="1437" spans="1:32" ht="30" hidden="1" x14ac:dyDescent="0.25">
      <c r="A1437" s="96" t="s">
        <v>1617</v>
      </c>
      <c r="B1437" s="77" t="s">
        <v>664</v>
      </c>
      <c r="C1437" s="77" t="s">
        <v>73</v>
      </c>
      <c r="D1437" s="77" t="s">
        <v>666</v>
      </c>
      <c r="E1437" s="77" t="s">
        <v>70</v>
      </c>
      <c r="F1437" s="77"/>
      <c r="G1437" s="77" t="s">
        <v>247</v>
      </c>
      <c r="H1437" s="77"/>
      <c r="I1437" s="77">
        <v>29</v>
      </c>
      <c r="J1437" s="77">
        <v>4</v>
      </c>
      <c r="K1437" s="77">
        <v>40</v>
      </c>
      <c r="L1437" s="77">
        <v>20</v>
      </c>
      <c r="M1437" s="77"/>
      <c r="N1437" s="77"/>
      <c r="O1437" s="77" t="s">
        <v>129</v>
      </c>
      <c r="P1437" s="77" t="s">
        <v>1412</v>
      </c>
      <c r="Q1437" s="77">
        <v>0</v>
      </c>
      <c r="R1437" s="77">
        <v>1</v>
      </c>
      <c r="S1437" s="77" t="s">
        <v>1123</v>
      </c>
      <c r="T1437" s="77">
        <v>1</v>
      </c>
      <c r="U1437" s="77"/>
      <c r="V1437" s="77" t="s">
        <v>76</v>
      </c>
      <c r="W1437" s="77" t="s">
        <v>1123</v>
      </c>
      <c r="X1437" s="77">
        <v>1.5</v>
      </c>
      <c r="Y1437" s="77" t="s">
        <v>1135</v>
      </c>
      <c r="Z1437" s="77" t="s">
        <v>1179</v>
      </c>
      <c r="AA1437" s="77" t="s">
        <v>1118</v>
      </c>
      <c r="AB1437" s="77" t="s">
        <v>1118</v>
      </c>
      <c r="AC1437" s="77" t="s">
        <v>1118</v>
      </c>
      <c r="AD1437" s="77">
        <v>4</v>
      </c>
      <c r="AE1437" s="77" t="s">
        <v>1119</v>
      </c>
      <c r="AF1437" s="105"/>
    </row>
    <row r="1438" spans="1:32" ht="30" hidden="1" x14ac:dyDescent="0.25">
      <c r="A1438" s="96" t="s">
        <v>1617</v>
      </c>
      <c r="B1438" s="77" t="s">
        <v>664</v>
      </c>
      <c r="C1438" s="77" t="s">
        <v>73</v>
      </c>
      <c r="D1438" s="77" t="s">
        <v>130</v>
      </c>
      <c r="E1438" s="77" t="s">
        <v>75</v>
      </c>
      <c r="F1438" s="77"/>
      <c r="G1438" s="77" t="s">
        <v>1618</v>
      </c>
      <c r="H1438" s="77"/>
      <c r="I1438" s="77">
        <v>29</v>
      </c>
      <c r="J1438" s="77">
        <v>4</v>
      </c>
      <c r="K1438" s="77">
        <v>80</v>
      </c>
      <c r="L1438" s="77">
        <v>20</v>
      </c>
      <c r="M1438" s="77"/>
      <c r="N1438" s="77"/>
      <c r="O1438" s="77" t="s">
        <v>129</v>
      </c>
      <c r="P1438" s="77"/>
      <c r="Q1438" s="77">
        <v>0</v>
      </c>
      <c r="R1438" s="77">
        <v>0</v>
      </c>
      <c r="S1438" s="77"/>
      <c r="T1438" s="77"/>
      <c r="U1438" s="77"/>
      <c r="V1438" s="77" t="s">
        <v>76</v>
      </c>
      <c r="W1438" s="77" t="s">
        <v>1123</v>
      </c>
      <c r="X1438" s="77">
        <v>3</v>
      </c>
      <c r="Y1438" s="77" t="s">
        <v>1135</v>
      </c>
      <c r="Z1438" s="77"/>
      <c r="AA1438" s="77"/>
      <c r="AB1438" s="77"/>
      <c r="AC1438" s="77"/>
      <c r="AD1438" s="77"/>
      <c r="AE1438" s="77"/>
      <c r="AF1438" s="105"/>
    </row>
    <row r="1439" spans="1:32" ht="30" hidden="1" x14ac:dyDescent="0.25">
      <c r="A1439" s="96" t="s">
        <v>1617</v>
      </c>
      <c r="B1439" s="77" t="s">
        <v>664</v>
      </c>
      <c r="C1439" s="77" t="s">
        <v>73</v>
      </c>
      <c r="D1439" s="77" t="s">
        <v>130</v>
      </c>
      <c r="E1439" s="77" t="s">
        <v>70</v>
      </c>
      <c r="F1439" s="77"/>
      <c r="G1439" s="77" t="s">
        <v>184</v>
      </c>
      <c r="H1439" s="77"/>
      <c r="I1439" s="77">
        <v>29</v>
      </c>
      <c r="J1439" s="77">
        <v>4</v>
      </c>
      <c r="K1439" s="77">
        <v>40</v>
      </c>
      <c r="L1439" s="77">
        <v>20</v>
      </c>
      <c r="M1439" s="77"/>
      <c r="N1439" s="77"/>
      <c r="O1439" s="77" t="s">
        <v>129</v>
      </c>
      <c r="P1439" s="77"/>
      <c r="Q1439" s="77">
        <v>0</v>
      </c>
      <c r="R1439" s="77">
        <v>0</v>
      </c>
      <c r="S1439" s="77"/>
      <c r="T1439" s="77"/>
      <c r="U1439" s="77"/>
      <c r="V1439" s="77" t="s">
        <v>76</v>
      </c>
      <c r="W1439" s="77" t="s">
        <v>1123</v>
      </c>
      <c r="X1439" s="77">
        <v>1.5</v>
      </c>
      <c r="Y1439" s="77" t="s">
        <v>1135</v>
      </c>
      <c r="Z1439" s="77"/>
      <c r="AA1439" s="77"/>
      <c r="AB1439" s="77"/>
      <c r="AC1439" s="77"/>
      <c r="AD1439" s="77"/>
      <c r="AE1439" s="77"/>
      <c r="AF1439" s="105"/>
    </row>
    <row r="1440" spans="1:32" ht="30" hidden="1" x14ac:dyDescent="0.25">
      <c r="A1440" s="96" t="s">
        <v>1617</v>
      </c>
      <c r="B1440" s="77" t="s">
        <v>664</v>
      </c>
      <c r="C1440" s="77" t="s">
        <v>73</v>
      </c>
      <c r="D1440" s="77" t="s">
        <v>668</v>
      </c>
      <c r="E1440" s="77" t="s">
        <v>73</v>
      </c>
      <c r="F1440" s="77"/>
      <c r="G1440" s="77" t="s">
        <v>175</v>
      </c>
      <c r="H1440" s="77"/>
      <c r="I1440" s="77">
        <v>29</v>
      </c>
      <c r="J1440" s="77">
        <v>4</v>
      </c>
      <c r="K1440" s="77">
        <v>50</v>
      </c>
      <c r="L1440" s="77">
        <v>20</v>
      </c>
      <c r="M1440" s="77"/>
      <c r="N1440" s="77"/>
      <c r="O1440" s="77" t="s">
        <v>129</v>
      </c>
      <c r="P1440" s="77" t="s">
        <v>1412</v>
      </c>
      <c r="Q1440" s="77">
        <v>0</v>
      </c>
      <c r="R1440" s="77">
        <v>1</v>
      </c>
      <c r="S1440" s="77" t="s">
        <v>1123</v>
      </c>
      <c r="T1440" s="77">
        <v>1</v>
      </c>
      <c r="U1440" s="77"/>
      <c r="V1440" s="77"/>
      <c r="W1440" s="77" t="s">
        <v>1123</v>
      </c>
      <c r="X1440" s="77">
        <v>2</v>
      </c>
      <c r="Y1440" s="77" t="s">
        <v>1135</v>
      </c>
      <c r="Z1440" s="77" t="s">
        <v>1179</v>
      </c>
      <c r="AA1440" s="77" t="s">
        <v>1118</v>
      </c>
      <c r="AB1440" s="77" t="s">
        <v>1118</v>
      </c>
      <c r="AC1440" s="77" t="s">
        <v>1118</v>
      </c>
      <c r="AD1440" s="77">
        <v>4</v>
      </c>
      <c r="AE1440" s="77" t="s">
        <v>1119</v>
      </c>
      <c r="AF1440" s="105"/>
    </row>
    <row r="1441" spans="1:32" ht="30.75" hidden="1" thickBot="1" x14ac:dyDescent="0.3">
      <c r="A1441" s="97" t="s">
        <v>1617</v>
      </c>
      <c r="B1441" s="78" t="s">
        <v>664</v>
      </c>
      <c r="C1441" s="78" t="s">
        <v>73</v>
      </c>
      <c r="D1441" s="78" t="s">
        <v>668</v>
      </c>
      <c r="E1441" s="78" t="s">
        <v>83</v>
      </c>
      <c r="F1441" s="78"/>
      <c r="G1441" s="78" t="s">
        <v>175</v>
      </c>
      <c r="H1441" s="78"/>
      <c r="I1441" s="78">
        <v>29</v>
      </c>
      <c r="J1441" s="77">
        <v>4</v>
      </c>
      <c r="K1441" s="78">
        <v>50</v>
      </c>
      <c r="L1441" s="78">
        <v>20</v>
      </c>
      <c r="M1441" s="78"/>
      <c r="N1441" s="78"/>
      <c r="O1441" s="78" t="s">
        <v>129</v>
      </c>
      <c r="P1441" s="78" t="s">
        <v>1412</v>
      </c>
      <c r="Q1441" s="78">
        <v>0</v>
      </c>
      <c r="R1441" s="78">
        <v>1</v>
      </c>
      <c r="S1441" s="78" t="s">
        <v>1123</v>
      </c>
      <c r="T1441" s="78">
        <v>1</v>
      </c>
      <c r="U1441" s="78"/>
      <c r="V1441" s="78"/>
      <c r="W1441" s="78" t="s">
        <v>1123</v>
      </c>
      <c r="X1441" s="78">
        <v>2</v>
      </c>
      <c r="Y1441" s="78" t="s">
        <v>1135</v>
      </c>
      <c r="Z1441" s="78" t="s">
        <v>1179</v>
      </c>
      <c r="AA1441" s="78" t="s">
        <v>1118</v>
      </c>
      <c r="AB1441" s="78" t="s">
        <v>1118</v>
      </c>
      <c r="AC1441" s="78" t="s">
        <v>1118</v>
      </c>
      <c r="AD1441" s="78">
        <v>4</v>
      </c>
      <c r="AE1441" s="78" t="s">
        <v>1119</v>
      </c>
      <c r="AF1441" s="106"/>
    </row>
    <row r="1442" spans="1:32" hidden="1" x14ac:dyDescent="0.25">
      <c r="A1442" s="98" t="s">
        <v>1619</v>
      </c>
      <c r="B1442" s="79" t="s">
        <v>669</v>
      </c>
      <c r="C1442" s="79" t="s">
        <v>73</v>
      </c>
      <c r="D1442" s="79" t="s">
        <v>658</v>
      </c>
      <c r="E1442" s="79" t="s">
        <v>73</v>
      </c>
      <c r="F1442" s="79"/>
      <c r="G1442" s="79" t="s">
        <v>670</v>
      </c>
      <c r="H1442" s="79"/>
      <c r="I1442" s="79">
        <v>29</v>
      </c>
      <c r="J1442" s="77">
        <v>4</v>
      </c>
      <c r="K1442" s="79">
        <v>25</v>
      </c>
      <c r="L1442" s="79">
        <v>20</v>
      </c>
      <c r="M1442" s="79"/>
      <c r="N1442" s="79">
        <v>1</v>
      </c>
      <c r="O1442" s="79" t="s">
        <v>129</v>
      </c>
      <c r="P1442" s="79" t="s">
        <v>1620</v>
      </c>
      <c r="Q1442" s="79">
        <v>1</v>
      </c>
      <c r="R1442" s="79">
        <v>0</v>
      </c>
      <c r="S1442" s="79"/>
      <c r="T1442" s="79"/>
      <c r="U1442" s="79"/>
      <c r="V1442" s="79"/>
      <c r="W1442" s="79" t="s">
        <v>1123</v>
      </c>
      <c r="X1442" s="79">
        <v>1</v>
      </c>
      <c r="Y1442" s="79" t="s">
        <v>1135</v>
      </c>
      <c r="Z1442" s="79" t="s">
        <v>1136</v>
      </c>
      <c r="AA1442" s="79" t="s">
        <v>1126</v>
      </c>
      <c r="AB1442" s="79" t="s">
        <v>1127</v>
      </c>
      <c r="AC1442" s="79" t="s">
        <v>1128</v>
      </c>
      <c r="AD1442" s="79">
        <v>4</v>
      </c>
      <c r="AE1442" s="79" t="s">
        <v>1182</v>
      </c>
      <c r="AF1442" s="107"/>
    </row>
    <row r="1443" spans="1:32" hidden="1" x14ac:dyDescent="0.25">
      <c r="A1443" s="99" t="s">
        <v>1619</v>
      </c>
      <c r="B1443" s="80" t="s">
        <v>669</v>
      </c>
      <c r="C1443" s="80" t="s">
        <v>73</v>
      </c>
      <c r="D1443" s="80" t="s">
        <v>658</v>
      </c>
      <c r="E1443" s="80" t="s">
        <v>83</v>
      </c>
      <c r="F1443" s="80"/>
      <c r="G1443" s="80" t="s">
        <v>184</v>
      </c>
      <c r="H1443" s="80"/>
      <c r="I1443" s="80">
        <v>29</v>
      </c>
      <c r="J1443" s="77">
        <v>4</v>
      </c>
      <c r="K1443" s="80">
        <v>50</v>
      </c>
      <c r="L1443" s="80">
        <v>20</v>
      </c>
      <c r="M1443" s="80"/>
      <c r="N1443" s="80"/>
      <c r="O1443" s="80" t="s">
        <v>129</v>
      </c>
      <c r="P1443" s="80"/>
      <c r="Q1443" s="80">
        <v>0</v>
      </c>
      <c r="R1443" s="80">
        <v>0</v>
      </c>
      <c r="S1443" s="80"/>
      <c r="T1443" s="80"/>
      <c r="U1443" s="80"/>
      <c r="V1443" s="80"/>
      <c r="W1443" s="80" t="s">
        <v>1123</v>
      </c>
      <c r="X1443" s="80">
        <v>2</v>
      </c>
      <c r="Y1443" s="80" t="s">
        <v>1135</v>
      </c>
      <c r="Z1443" s="80"/>
      <c r="AA1443" s="80"/>
      <c r="AB1443" s="80"/>
      <c r="AC1443" s="80"/>
      <c r="AD1443" s="80"/>
      <c r="AE1443" s="80"/>
      <c r="AF1443" s="108"/>
    </row>
    <row r="1444" spans="1:32" ht="30" hidden="1" x14ac:dyDescent="0.25">
      <c r="A1444" s="99" t="s">
        <v>1619</v>
      </c>
      <c r="B1444" s="80" t="s">
        <v>669</v>
      </c>
      <c r="C1444" s="80" t="s">
        <v>73</v>
      </c>
      <c r="D1444" s="80" t="s">
        <v>130</v>
      </c>
      <c r="E1444" s="80" t="s">
        <v>73</v>
      </c>
      <c r="F1444" s="80"/>
      <c r="G1444" s="80" t="s">
        <v>671</v>
      </c>
      <c r="H1444" s="80"/>
      <c r="I1444" s="80">
        <v>29</v>
      </c>
      <c r="J1444" s="77">
        <v>4</v>
      </c>
      <c r="K1444" s="80">
        <v>25</v>
      </c>
      <c r="L1444" s="80">
        <v>20</v>
      </c>
      <c r="M1444" s="80"/>
      <c r="N1444" s="80"/>
      <c r="O1444" s="80" t="s">
        <v>129</v>
      </c>
      <c r="P1444" s="80" t="s">
        <v>1620</v>
      </c>
      <c r="Q1444" s="80">
        <v>0</v>
      </c>
      <c r="R1444" s="80">
        <v>1</v>
      </c>
      <c r="S1444" s="80" t="s">
        <v>1123</v>
      </c>
      <c r="T1444" s="80">
        <v>1</v>
      </c>
      <c r="U1444" s="80"/>
      <c r="V1444" s="80"/>
      <c r="W1444" s="80" t="s">
        <v>1123</v>
      </c>
      <c r="X1444" s="80">
        <v>1</v>
      </c>
      <c r="Y1444" s="80" t="s">
        <v>1135</v>
      </c>
      <c r="Z1444" s="80" t="s">
        <v>1136</v>
      </c>
      <c r="AA1444" s="80" t="s">
        <v>1126</v>
      </c>
      <c r="AB1444" s="80" t="s">
        <v>1127</v>
      </c>
      <c r="AC1444" s="80" t="s">
        <v>1128</v>
      </c>
      <c r="AD1444" s="80">
        <v>4</v>
      </c>
      <c r="AE1444" s="80" t="s">
        <v>1182</v>
      </c>
      <c r="AF1444" s="108"/>
    </row>
    <row r="1445" spans="1:32" ht="30.75" hidden="1" thickBot="1" x14ac:dyDescent="0.3">
      <c r="A1445" s="100" t="s">
        <v>1619</v>
      </c>
      <c r="B1445" s="81" t="s">
        <v>669</v>
      </c>
      <c r="C1445" s="81" t="s">
        <v>73</v>
      </c>
      <c r="D1445" s="81" t="s">
        <v>130</v>
      </c>
      <c r="E1445" s="81" t="s">
        <v>83</v>
      </c>
      <c r="F1445" s="81"/>
      <c r="G1445" s="81" t="s">
        <v>247</v>
      </c>
      <c r="H1445" s="81"/>
      <c r="I1445" s="81">
        <v>29</v>
      </c>
      <c r="J1445" s="77">
        <v>4</v>
      </c>
      <c r="K1445" s="81">
        <v>50</v>
      </c>
      <c r="L1445" s="81">
        <v>20</v>
      </c>
      <c r="M1445" s="81"/>
      <c r="N1445" s="81"/>
      <c r="O1445" s="81" t="s">
        <v>129</v>
      </c>
      <c r="P1445" s="81" t="s">
        <v>1620</v>
      </c>
      <c r="Q1445" s="81">
        <v>0</v>
      </c>
      <c r="R1445" s="81">
        <v>1</v>
      </c>
      <c r="S1445" s="81" t="s">
        <v>1123</v>
      </c>
      <c r="T1445" s="81">
        <v>1</v>
      </c>
      <c r="U1445" s="81"/>
      <c r="V1445" s="81"/>
      <c r="W1445" s="81" t="s">
        <v>1123</v>
      </c>
      <c r="X1445" s="81">
        <v>2</v>
      </c>
      <c r="Y1445" s="81" t="s">
        <v>1135</v>
      </c>
      <c r="Z1445" s="81" t="s">
        <v>1136</v>
      </c>
      <c r="AA1445" s="81" t="s">
        <v>1126</v>
      </c>
      <c r="AB1445" s="81" t="s">
        <v>1127</v>
      </c>
      <c r="AC1445" s="81" t="s">
        <v>1128</v>
      </c>
      <c r="AD1445" s="81">
        <v>4</v>
      </c>
      <c r="AE1445" s="81" t="s">
        <v>1172</v>
      </c>
      <c r="AF1445" s="109"/>
    </row>
    <row r="1446" spans="1:32" ht="15.75" hidden="1" thickBot="1" x14ac:dyDescent="0.3">
      <c r="A1446" s="102" t="s">
        <v>1621</v>
      </c>
      <c r="B1446" s="83" t="s">
        <v>1622</v>
      </c>
      <c r="C1446" s="83" t="s">
        <v>73</v>
      </c>
      <c r="D1446" s="83" t="s">
        <v>658</v>
      </c>
      <c r="E1446" s="83" t="s">
        <v>1283</v>
      </c>
      <c r="F1446" s="83"/>
      <c r="G1446" s="83" t="s">
        <v>1623</v>
      </c>
      <c r="H1446" s="83"/>
      <c r="I1446" s="83">
        <v>29</v>
      </c>
      <c r="J1446" s="77" t="e">
        <v>#N/A</v>
      </c>
      <c r="K1446" s="83"/>
      <c r="L1446" s="83"/>
      <c r="M1446" s="83"/>
      <c r="N1446" s="83"/>
      <c r="O1446" s="83"/>
      <c r="P1446" s="83"/>
      <c r="Q1446" s="83">
        <v>0</v>
      </c>
      <c r="R1446" s="83">
        <v>0</v>
      </c>
      <c r="S1446" s="83"/>
      <c r="T1446" s="83"/>
      <c r="U1446" s="83"/>
      <c r="V1446" s="83"/>
      <c r="W1446" s="83"/>
      <c r="X1446" s="83">
        <v>0</v>
      </c>
      <c r="Y1446" s="83" t="s">
        <v>1135</v>
      </c>
      <c r="Z1446" s="83"/>
      <c r="AA1446" s="83"/>
      <c r="AB1446" s="83"/>
      <c r="AC1446" s="83"/>
      <c r="AD1446" s="83"/>
      <c r="AE1446" s="83"/>
      <c r="AF1446" s="111"/>
    </row>
    <row r="1447" spans="1:32" hidden="1" x14ac:dyDescent="0.25">
      <c r="A1447" s="98" t="s">
        <v>1624</v>
      </c>
      <c r="B1447" s="79" t="s">
        <v>672</v>
      </c>
      <c r="C1447" s="79" t="s">
        <v>73</v>
      </c>
      <c r="D1447" s="79" t="s">
        <v>658</v>
      </c>
      <c r="E1447" s="79" t="s">
        <v>73</v>
      </c>
      <c r="F1447" s="79"/>
      <c r="G1447" s="79" t="s">
        <v>673</v>
      </c>
      <c r="H1447" s="79"/>
      <c r="I1447" s="79">
        <v>29</v>
      </c>
      <c r="J1447" s="77">
        <v>4</v>
      </c>
      <c r="K1447" s="79">
        <v>40</v>
      </c>
      <c r="L1447" s="79">
        <v>20</v>
      </c>
      <c r="M1447" s="79"/>
      <c r="N1447" s="79">
        <v>1</v>
      </c>
      <c r="O1447" s="79" t="s">
        <v>129</v>
      </c>
      <c r="P1447" s="79"/>
      <c r="Q1447" s="79">
        <v>1</v>
      </c>
      <c r="R1447" s="79">
        <v>0</v>
      </c>
      <c r="S1447" s="79"/>
      <c r="T1447" s="79"/>
      <c r="U1447" s="79"/>
      <c r="V1447" s="79"/>
      <c r="W1447" s="79" t="s">
        <v>1123</v>
      </c>
      <c r="X1447" s="79">
        <v>1.5</v>
      </c>
      <c r="Y1447" s="79" t="s">
        <v>1135</v>
      </c>
      <c r="Z1447" s="79"/>
      <c r="AA1447" s="79"/>
      <c r="AB1447" s="79"/>
      <c r="AC1447" s="79"/>
      <c r="AD1447" s="79"/>
      <c r="AE1447" s="79"/>
      <c r="AF1447" s="107"/>
    </row>
    <row r="1448" spans="1:32" hidden="1" x14ac:dyDescent="0.25">
      <c r="A1448" s="99" t="s">
        <v>1624</v>
      </c>
      <c r="B1448" s="80" t="s">
        <v>672</v>
      </c>
      <c r="C1448" s="80" t="s">
        <v>73</v>
      </c>
      <c r="D1448" s="80" t="s">
        <v>658</v>
      </c>
      <c r="E1448" s="80" t="s">
        <v>83</v>
      </c>
      <c r="F1448" s="80"/>
      <c r="G1448" s="80" t="s">
        <v>184</v>
      </c>
      <c r="H1448" s="80"/>
      <c r="I1448" s="80">
        <v>29</v>
      </c>
      <c r="J1448" s="77">
        <v>4</v>
      </c>
      <c r="K1448" s="80">
        <v>80</v>
      </c>
      <c r="L1448" s="80">
        <v>20</v>
      </c>
      <c r="M1448" s="80"/>
      <c r="N1448" s="80"/>
      <c r="O1448" s="80" t="s">
        <v>129</v>
      </c>
      <c r="P1448" s="80"/>
      <c r="Q1448" s="80">
        <v>0</v>
      </c>
      <c r="R1448" s="80">
        <v>0</v>
      </c>
      <c r="S1448" s="80"/>
      <c r="T1448" s="80"/>
      <c r="U1448" s="80"/>
      <c r="V1448" s="80"/>
      <c r="W1448" s="80" t="s">
        <v>1123</v>
      </c>
      <c r="X1448" s="80">
        <v>3</v>
      </c>
      <c r="Y1448" s="80" t="s">
        <v>1135</v>
      </c>
      <c r="Z1448" s="80"/>
      <c r="AA1448" s="80"/>
      <c r="AB1448" s="80"/>
      <c r="AC1448" s="80"/>
      <c r="AD1448" s="80"/>
      <c r="AE1448" s="80"/>
      <c r="AF1448" s="108"/>
    </row>
    <row r="1449" spans="1:32" ht="30" hidden="1" x14ac:dyDescent="0.25">
      <c r="A1449" s="99" t="s">
        <v>1624</v>
      </c>
      <c r="B1449" s="80" t="s">
        <v>672</v>
      </c>
      <c r="C1449" s="80" t="s">
        <v>73</v>
      </c>
      <c r="D1449" s="80" t="s">
        <v>130</v>
      </c>
      <c r="E1449" s="80" t="s">
        <v>73</v>
      </c>
      <c r="F1449" s="80"/>
      <c r="G1449" s="80" t="s">
        <v>674</v>
      </c>
      <c r="H1449" s="80"/>
      <c r="I1449" s="80">
        <v>29</v>
      </c>
      <c r="J1449" s="77">
        <v>4</v>
      </c>
      <c r="K1449" s="80">
        <v>40</v>
      </c>
      <c r="L1449" s="80">
        <v>20</v>
      </c>
      <c r="M1449" s="80"/>
      <c r="N1449" s="80"/>
      <c r="O1449" s="80" t="s">
        <v>129</v>
      </c>
      <c r="P1449" s="80"/>
      <c r="Q1449" s="80">
        <v>0</v>
      </c>
      <c r="R1449" s="80">
        <v>1</v>
      </c>
      <c r="S1449" s="80"/>
      <c r="T1449" s="80"/>
      <c r="U1449" s="80"/>
      <c r="V1449" s="80"/>
      <c r="W1449" s="80" t="s">
        <v>1123</v>
      </c>
      <c r="X1449" s="80">
        <v>1.5</v>
      </c>
      <c r="Y1449" s="80" t="s">
        <v>1135</v>
      </c>
      <c r="Z1449" s="80"/>
      <c r="AA1449" s="80"/>
      <c r="AB1449" s="80"/>
      <c r="AC1449" s="80"/>
      <c r="AD1449" s="80"/>
      <c r="AE1449" s="80"/>
      <c r="AF1449" s="108"/>
    </row>
    <row r="1450" spans="1:32" ht="30.75" hidden="1" thickBot="1" x14ac:dyDescent="0.3">
      <c r="A1450" s="100" t="s">
        <v>1624</v>
      </c>
      <c r="B1450" s="81" t="s">
        <v>672</v>
      </c>
      <c r="C1450" s="81" t="s">
        <v>73</v>
      </c>
      <c r="D1450" s="81" t="s">
        <v>130</v>
      </c>
      <c r="E1450" s="81" t="s">
        <v>83</v>
      </c>
      <c r="F1450" s="81"/>
      <c r="G1450" s="81" t="s">
        <v>247</v>
      </c>
      <c r="H1450" s="81"/>
      <c r="I1450" s="81">
        <v>29</v>
      </c>
      <c r="J1450" s="77">
        <v>4</v>
      </c>
      <c r="K1450" s="81">
        <v>80</v>
      </c>
      <c r="L1450" s="81">
        <v>20</v>
      </c>
      <c r="M1450" s="81"/>
      <c r="N1450" s="81"/>
      <c r="O1450" s="81" t="s">
        <v>129</v>
      </c>
      <c r="P1450" s="81"/>
      <c r="Q1450" s="81">
        <v>0</v>
      </c>
      <c r="R1450" s="81">
        <v>1</v>
      </c>
      <c r="S1450" s="81" t="s">
        <v>1123</v>
      </c>
      <c r="T1450" s="81">
        <v>1</v>
      </c>
      <c r="U1450" s="81"/>
      <c r="V1450" s="81"/>
      <c r="W1450" s="81" t="s">
        <v>1123</v>
      </c>
      <c r="X1450" s="81">
        <v>3</v>
      </c>
      <c r="Y1450" s="81" t="s">
        <v>1135</v>
      </c>
      <c r="Z1450" s="81"/>
      <c r="AA1450" s="81"/>
      <c r="AB1450" s="81"/>
      <c r="AC1450" s="81"/>
      <c r="AD1450" s="81"/>
      <c r="AE1450" s="81"/>
      <c r="AF1450" s="109"/>
    </row>
    <row r="1451" spans="1:32" hidden="1" x14ac:dyDescent="0.25">
      <c r="A1451" s="95" t="s">
        <v>1625</v>
      </c>
      <c r="B1451" s="76" t="s">
        <v>675</v>
      </c>
      <c r="C1451" s="76" t="s">
        <v>73</v>
      </c>
      <c r="D1451" s="76" t="s">
        <v>658</v>
      </c>
      <c r="E1451" s="76" t="s">
        <v>73</v>
      </c>
      <c r="F1451" s="76"/>
      <c r="G1451" s="76" t="s">
        <v>676</v>
      </c>
      <c r="H1451" s="76"/>
      <c r="I1451" s="76">
        <v>15</v>
      </c>
      <c r="J1451" s="77">
        <v>8</v>
      </c>
      <c r="K1451" s="76">
        <v>200</v>
      </c>
      <c r="L1451" s="76">
        <v>20</v>
      </c>
      <c r="M1451" s="76"/>
      <c r="N1451" s="76">
        <v>1</v>
      </c>
      <c r="O1451" s="76" t="s">
        <v>129</v>
      </c>
      <c r="P1451" s="76" t="s">
        <v>1279</v>
      </c>
      <c r="Q1451" s="76">
        <v>1</v>
      </c>
      <c r="R1451" s="76">
        <v>0</v>
      </c>
      <c r="S1451" s="76"/>
      <c r="T1451" s="76"/>
      <c r="U1451" s="76"/>
      <c r="V1451" s="76" t="s">
        <v>76</v>
      </c>
      <c r="W1451" s="76" t="s">
        <v>1123</v>
      </c>
      <c r="X1451" s="76">
        <v>8</v>
      </c>
      <c r="Y1451" s="76" t="s">
        <v>1135</v>
      </c>
      <c r="Z1451" s="76" t="s">
        <v>1136</v>
      </c>
      <c r="AA1451" s="76" t="s">
        <v>1126</v>
      </c>
      <c r="AB1451" s="76" t="s">
        <v>1127</v>
      </c>
      <c r="AC1451" s="76" t="s">
        <v>1128</v>
      </c>
      <c r="AD1451" s="76">
        <v>8</v>
      </c>
      <c r="AE1451" s="76" t="s">
        <v>1137</v>
      </c>
      <c r="AF1451" s="104"/>
    </row>
    <row r="1452" spans="1:32" hidden="1" x14ac:dyDescent="0.25">
      <c r="A1452" s="96" t="s">
        <v>1625</v>
      </c>
      <c r="B1452" s="77" t="s">
        <v>675</v>
      </c>
      <c r="C1452" s="77" t="s">
        <v>73</v>
      </c>
      <c r="D1452" s="77" t="s">
        <v>658</v>
      </c>
      <c r="E1452" s="77" t="s">
        <v>83</v>
      </c>
      <c r="F1452" s="77"/>
      <c r="G1452" s="77" t="s">
        <v>237</v>
      </c>
      <c r="H1452" s="77"/>
      <c r="I1452" s="77">
        <v>15</v>
      </c>
      <c r="J1452" s="77">
        <v>12</v>
      </c>
      <c r="K1452" s="77">
        <v>250</v>
      </c>
      <c r="L1452" s="77">
        <v>20</v>
      </c>
      <c r="M1452" s="77"/>
      <c r="N1452" s="77"/>
      <c r="O1452" s="77" t="s">
        <v>129</v>
      </c>
      <c r="P1452" s="77"/>
      <c r="Q1452" s="77">
        <v>0</v>
      </c>
      <c r="R1452" s="77">
        <v>0</v>
      </c>
      <c r="S1452" s="77"/>
      <c r="T1452" s="77"/>
      <c r="U1452" s="77"/>
      <c r="V1452" s="77" t="s">
        <v>76</v>
      </c>
      <c r="W1452" s="77" t="s">
        <v>1123</v>
      </c>
      <c r="X1452" s="77">
        <v>10</v>
      </c>
      <c r="Y1452" s="77" t="s">
        <v>1135</v>
      </c>
      <c r="Z1452" s="77"/>
      <c r="AA1452" s="77"/>
      <c r="AB1452" s="77"/>
      <c r="AC1452" s="77"/>
      <c r="AD1452" s="77"/>
      <c r="AE1452" s="77"/>
      <c r="AF1452" s="105"/>
    </row>
    <row r="1453" spans="1:32" ht="30" hidden="1" x14ac:dyDescent="0.25">
      <c r="A1453" s="96" t="s">
        <v>1625</v>
      </c>
      <c r="B1453" s="77" t="s">
        <v>675</v>
      </c>
      <c r="C1453" s="77" t="s">
        <v>73</v>
      </c>
      <c r="D1453" s="77" t="s">
        <v>130</v>
      </c>
      <c r="E1453" s="77" t="s">
        <v>73</v>
      </c>
      <c r="F1453" s="77"/>
      <c r="G1453" s="77" t="s">
        <v>677</v>
      </c>
      <c r="H1453" s="77"/>
      <c r="I1453" s="77">
        <v>15</v>
      </c>
      <c r="J1453" s="77">
        <v>8</v>
      </c>
      <c r="K1453" s="77">
        <v>200</v>
      </c>
      <c r="L1453" s="77">
        <v>20</v>
      </c>
      <c r="M1453" s="77"/>
      <c r="N1453" s="77"/>
      <c r="O1453" s="77" t="s">
        <v>129</v>
      </c>
      <c r="P1453" s="77" t="s">
        <v>1279</v>
      </c>
      <c r="Q1453" s="77">
        <v>0</v>
      </c>
      <c r="R1453" s="77">
        <v>1</v>
      </c>
      <c r="S1453" s="77"/>
      <c r="T1453" s="77"/>
      <c r="U1453" s="77"/>
      <c r="V1453" s="77" t="s">
        <v>76</v>
      </c>
      <c r="W1453" s="77" t="s">
        <v>1123</v>
      </c>
      <c r="X1453" s="77">
        <v>8</v>
      </c>
      <c r="Y1453" s="77" t="s">
        <v>1135</v>
      </c>
      <c r="Z1453" s="77" t="s">
        <v>1136</v>
      </c>
      <c r="AA1453" s="77" t="s">
        <v>1126</v>
      </c>
      <c r="AB1453" s="77" t="s">
        <v>1127</v>
      </c>
      <c r="AC1453" s="77" t="s">
        <v>1128</v>
      </c>
      <c r="AD1453" s="77">
        <v>8</v>
      </c>
      <c r="AE1453" s="77" t="s">
        <v>1137</v>
      </c>
      <c r="AF1453" s="105"/>
    </row>
    <row r="1454" spans="1:32" ht="30.75" hidden="1" thickBot="1" x14ac:dyDescent="0.3">
      <c r="A1454" s="97" t="s">
        <v>1625</v>
      </c>
      <c r="B1454" s="78" t="s">
        <v>675</v>
      </c>
      <c r="C1454" s="78" t="s">
        <v>73</v>
      </c>
      <c r="D1454" s="78" t="s">
        <v>130</v>
      </c>
      <c r="E1454" s="78" t="s">
        <v>83</v>
      </c>
      <c r="F1454" s="78"/>
      <c r="G1454" s="78" t="s">
        <v>678</v>
      </c>
      <c r="H1454" s="78"/>
      <c r="I1454" s="78">
        <v>15</v>
      </c>
      <c r="J1454" s="77">
        <v>12</v>
      </c>
      <c r="K1454" s="78">
        <v>250</v>
      </c>
      <c r="L1454" s="78">
        <v>20</v>
      </c>
      <c r="M1454" s="78"/>
      <c r="N1454" s="78"/>
      <c r="O1454" s="78" t="s">
        <v>129</v>
      </c>
      <c r="P1454" s="78" t="s">
        <v>1626</v>
      </c>
      <c r="Q1454" s="78">
        <v>0</v>
      </c>
      <c r="R1454" s="78">
        <v>1</v>
      </c>
      <c r="S1454" s="78" t="s">
        <v>1123</v>
      </c>
      <c r="T1454" s="78">
        <v>1</v>
      </c>
      <c r="U1454" s="78"/>
      <c r="V1454" s="78" t="s">
        <v>76</v>
      </c>
      <c r="W1454" s="78" t="s">
        <v>1123</v>
      </c>
      <c r="X1454" s="78">
        <v>10</v>
      </c>
      <c r="Y1454" s="78" t="s">
        <v>1135</v>
      </c>
      <c r="Z1454" s="78" t="s">
        <v>1229</v>
      </c>
      <c r="AA1454" s="78" t="s">
        <v>1126</v>
      </c>
      <c r="AB1454" s="78" t="s">
        <v>1127</v>
      </c>
      <c r="AC1454" s="78" t="s">
        <v>1128</v>
      </c>
      <c r="AD1454" s="78">
        <v>12</v>
      </c>
      <c r="AE1454" s="78" t="s">
        <v>1299</v>
      </c>
      <c r="AF1454" s="106"/>
    </row>
    <row r="1455" spans="1:32" hidden="1" x14ac:dyDescent="0.25">
      <c r="A1455" s="98" t="s">
        <v>1627</v>
      </c>
      <c r="B1455" s="79" t="s">
        <v>679</v>
      </c>
      <c r="C1455" s="79" t="s">
        <v>73</v>
      </c>
      <c r="D1455" s="79" t="s">
        <v>658</v>
      </c>
      <c r="E1455" s="79" t="s">
        <v>73</v>
      </c>
      <c r="F1455" s="79"/>
      <c r="G1455" s="79" t="s">
        <v>1628</v>
      </c>
      <c r="H1455" s="79"/>
      <c r="I1455" s="79">
        <v>19</v>
      </c>
      <c r="J1455" s="77">
        <v>4</v>
      </c>
      <c r="K1455" s="79">
        <v>20</v>
      </c>
      <c r="L1455" s="79">
        <v>20</v>
      </c>
      <c r="M1455" s="79"/>
      <c r="N1455" s="79"/>
      <c r="O1455" s="79" t="s">
        <v>129</v>
      </c>
      <c r="P1455" s="79"/>
      <c r="Q1455" s="79">
        <v>0</v>
      </c>
      <c r="R1455" s="79">
        <v>0</v>
      </c>
      <c r="S1455" s="79"/>
      <c r="T1455" s="79"/>
      <c r="U1455" s="79"/>
      <c r="V1455" s="79" t="s">
        <v>76</v>
      </c>
      <c r="W1455" s="79" t="s">
        <v>1123</v>
      </c>
      <c r="X1455" s="79">
        <v>0.75</v>
      </c>
      <c r="Y1455" s="79" t="s">
        <v>1135</v>
      </c>
      <c r="Z1455" s="79"/>
      <c r="AA1455" s="79"/>
      <c r="AB1455" s="79"/>
      <c r="AC1455" s="79"/>
      <c r="AD1455" s="79"/>
      <c r="AE1455" s="79"/>
      <c r="AF1455" s="107"/>
    </row>
    <row r="1456" spans="1:32" hidden="1" x14ac:dyDescent="0.25">
      <c r="A1456" s="99" t="s">
        <v>1627</v>
      </c>
      <c r="B1456" s="80" t="s">
        <v>679</v>
      </c>
      <c r="C1456" s="80" t="s">
        <v>73</v>
      </c>
      <c r="D1456" s="80" t="s">
        <v>658</v>
      </c>
      <c r="E1456" s="80" t="s">
        <v>83</v>
      </c>
      <c r="F1456" s="80"/>
      <c r="G1456" s="80" t="s">
        <v>184</v>
      </c>
      <c r="H1456" s="80"/>
      <c r="I1456" s="80">
        <v>19</v>
      </c>
      <c r="J1456" s="77">
        <v>4</v>
      </c>
      <c r="K1456" s="80">
        <v>25</v>
      </c>
      <c r="L1456" s="80">
        <v>20</v>
      </c>
      <c r="M1456" s="80"/>
      <c r="N1456" s="80"/>
      <c r="O1456" s="80" t="s">
        <v>129</v>
      </c>
      <c r="P1456" s="80"/>
      <c r="Q1456" s="80">
        <v>0</v>
      </c>
      <c r="R1456" s="80">
        <v>0</v>
      </c>
      <c r="S1456" s="80"/>
      <c r="T1456" s="80"/>
      <c r="U1456" s="80"/>
      <c r="V1456" s="80" t="s">
        <v>76</v>
      </c>
      <c r="W1456" s="80" t="s">
        <v>1123</v>
      </c>
      <c r="X1456" s="80">
        <v>1</v>
      </c>
      <c r="Y1456" s="80" t="s">
        <v>1135</v>
      </c>
      <c r="Z1456" s="80"/>
      <c r="AA1456" s="80"/>
      <c r="AB1456" s="80"/>
      <c r="AC1456" s="80"/>
      <c r="AD1456" s="80"/>
      <c r="AE1456" s="80"/>
      <c r="AF1456" s="108"/>
    </row>
    <row r="1457" spans="1:32" ht="30" hidden="1" x14ac:dyDescent="0.25">
      <c r="A1457" s="99" t="s">
        <v>1627</v>
      </c>
      <c r="B1457" s="80" t="s">
        <v>679</v>
      </c>
      <c r="C1457" s="80" t="s">
        <v>73</v>
      </c>
      <c r="D1457" s="80" t="s">
        <v>130</v>
      </c>
      <c r="E1457" s="80" t="s">
        <v>73</v>
      </c>
      <c r="F1457" s="80"/>
      <c r="G1457" s="80" t="s">
        <v>680</v>
      </c>
      <c r="H1457" s="80"/>
      <c r="I1457" s="80">
        <v>19</v>
      </c>
      <c r="J1457" s="77">
        <v>4</v>
      </c>
      <c r="K1457" s="80">
        <v>20</v>
      </c>
      <c r="L1457" s="80">
        <v>20</v>
      </c>
      <c r="M1457" s="80"/>
      <c r="N1457" s="80"/>
      <c r="O1457" s="80" t="s">
        <v>129</v>
      </c>
      <c r="P1457" s="80" t="s">
        <v>1178</v>
      </c>
      <c r="Q1457" s="80">
        <v>0</v>
      </c>
      <c r="R1457" s="80">
        <v>1</v>
      </c>
      <c r="S1457" s="80" t="s">
        <v>1123</v>
      </c>
      <c r="T1457" s="80">
        <v>1</v>
      </c>
      <c r="U1457" s="80"/>
      <c r="V1457" s="80" t="s">
        <v>76</v>
      </c>
      <c r="W1457" s="80" t="s">
        <v>1123</v>
      </c>
      <c r="X1457" s="80">
        <v>0.75</v>
      </c>
      <c r="Y1457" s="80" t="s">
        <v>1135</v>
      </c>
      <c r="Z1457" s="80" t="s">
        <v>1179</v>
      </c>
      <c r="AA1457" s="80" t="s">
        <v>1118</v>
      </c>
      <c r="AB1457" s="80" t="s">
        <v>1118</v>
      </c>
      <c r="AC1457" s="80" t="s">
        <v>1118</v>
      </c>
      <c r="AD1457" s="80">
        <v>4</v>
      </c>
      <c r="AE1457" s="80" t="s">
        <v>1119</v>
      </c>
      <c r="AF1457" s="108"/>
    </row>
    <row r="1458" spans="1:32" ht="30.75" hidden="1" thickBot="1" x14ac:dyDescent="0.3">
      <c r="A1458" s="100" t="s">
        <v>1627</v>
      </c>
      <c r="B1458" s="81" t="s">
        <v>679</v>
      </c>
      <c r="C1458" s="81" t="s">
        <v>73</v>
      </c>
      <c r="D1458" s="81" t="s">
        <v>130</v>
      </c>
      <c r="E1458" s="81" t="s">
        <v>83</v>
      </c>
      <c r="F1458" s="81"/>
      <c r="G1458" s="81" t="s">
        <v>247</v>
      </c>
      <c r="H1458" s="81"/>
      <c r="I1458" s="81">
        <v>19</v>
      </c>
      <c r="J1458" s="77">
        <v>4</v>
      </c>
      <c r="K1458" s="81">
        <v>25</v>
      </c>
      <c r="L1458" s="81">
        <v>20</v>
      </c>
      <c r="M1458" s="81"/>
      <c r="N1458" s="81"/>
      <c r="O1458" s="81" t="s">
        <v>129</v>
      </c>
      <c r="P1458" s="81" t="s">
        <v>1178</v>
      </c>
      <c r="Q1458" s="81">
        <v>0</v>
      </c>
      <c r="R1458" s="81">
        <v>1</v>
      </c>
      <c r="S1458" s="81" t="s">
        <v>1123</v>
      </c>
      <c r="T1458" s="81">
        <v>1</v>
      </c>
      <c r="U1458" s="81"/>
      <c r="V1458" s="81" t="s">
        <v>76</v>
      </c>
      <c r="W1458" s="81" t="s">
        <v>1123</v>
      </c>
      <c r="X1458" s="81">
        <v>1</v>
      </c>
      <c r="Y1458" s="81" t="s">
        <v>1135</v>
      </c>
      <c r="Z1458" s="81" t="s">
        <v>1179</v>
      </c>
      <c r="AA1458" s="81" t="s">
        <v>1118</v>
      </c>
      <c r="AB1458" s="81" t="s">
        <v>1118</v>
      </c>
      <c r="AC1458" s="81" t="s">
        <v>1118</v>
      </c>
      <c r="AD1458" s="81">
        <v>4</v>
      </c>
      <c r="AE1458" s="81" t="s">
        <v>1119</v>
      </c>
      <c r="AF1458" s="109"/>
    </row>
    <row r="1459" spans="1:32" ht="30" hidden="1" x14ac:dyDescent="0.25">
      <c r="A1459" s="95" t="s">
        <v>1629</v>
      </c>
      <c r="B1459" s="76" t="s">
        <v>681</v>
      </c>
      <c r="C1459" s="76" t="s">
        <v>73</v>
      </c>
      <c r="D1459" s="76" t="s">
        <v>252</v>
      </c>
      <c r="E1459" s="76" t="s">
        <v>73</v>
      </c>
      <c r="F1459" s="76"/>
      <c r="G1459" s="76" t="s">
        <v>682</v>
      </c>
      <c r="H1459" s="76"/>
      <c r="I1459" s="76">
        <v>12</v>
      </c>
      <c r="J1459" s="77">
        <v>4</v>
      </c>
      <c r="K1459" s="76">
        <v>20</v>
      </c>
      <c r="L1459" s="76">
        <v>20</v>
      </c>
      <c r="M1459" s="76"/>
      <c r="N1459" s="76">
        <v>1</v>
      </c>
      <c r="O1459" s="76" t="s">
        <v>129</v>
      </c>
      <c r="P1459" s="76" t="s">
        <v>1171</v>
      </c>
      <c r="Q1459" s="76">
        <v>1</v>
      </c>
      <c r="R1459" s="76">
        <v>0</v>
      </c>
      <c r="S1459" s="76"/>
      <c r="T1459" s="76"/>
      <c r="U1459" s="76" t="s">
        <v>70</v>
      </c>
      <c r="V1459" s="76" t="s">
        <v>76</v>
      </c>
      <c r="W1459" s="76" t="s">
        <v>1123</v>
      </c>
      <c r="X1459" s="76">
        <v>0.75</v>
      </c>
      <c r="Y1459" s="76" t="s">
        <v>1116</v>
      </c>
      <c r="Z1459" s="76" t="s">
        <v>1136</v>
      </c>
      <c r="AA1459" s="76" t="s">
        <v>1126</v>
      </c>
      <c r="AB1459" s="76" t="s">
        <v>1127</v>
      </c>
      <c r="AC1459" s="76" t="s">
        <v>1128</v>
      </c>
      <c r="AD1459" s="76">
        <v>4</v>
      </c>
      <c r="AE1459" s="76" t="s">
        <v>1182</v>
      </c>
      <c r="AF1459" s="104"/>
    </row>
    <row r="1460" spans="1:32" ht="30" hidden="1" x14ac:dyDescent="0.25">
      <c r="A1460" s="96" t="s">
        <v>1629</v>
      </c>
      <c r="B1460" s="77" t="s">
        <v>681</v>
      </c>
      <c r="C1460" s="77" t="s">
        <v>73</v>
      </c>
      <c r="D1460" s="77" t="s">
        <v>252</v>
      </c>
      <c r="E1460" s="77" t="s">
        <v>83</v>
      </c>
      <c r="F1460" s="77"/>
      <c r="G1460" s="77" t="s">
        <v>682</v>
      </c>
      <c r="H1460" s="77"/>
      <c r="I1460" s="77">
        <v>12</v>
      </c>
      <c r="J1460" s="77">
        <v>4</v>
      </c>
      <c r="K1460" s="77">
        <v>25</v>
      </c>
      <c r="L1460" s="77">
        <v>20</v>
      </c>
      <c r="M1460" s="77"/>
      <c r="N1460" s="77">
        <v>1</v>
      </c>
      <c r="O1460" s="77" t="s">
        <v>129</v>
      </c>
      <c r="P1460" s="77" t="s">
        <v>1198</v>
      </c>
      <c r="Q1460" s="77">
        <v>1</v>
      </c>
      <c r="R1460" s="77">
        <v>0</v>
      </c>
      <c r="S1460" s="77"/>
      <c r="T1460" s="77"/>
      <c r="U1460" s="77" t="s">
        <v>70</v>
      </c>
      <c r="V1460" s="77" t="s">
        <v>76</v>
      </c>
      <c r="W1460" s="77" t="s">
        <v>1123</v>
      </c>
      <c r="X1460" s="77">
        <v>1</v>
      </c>
      <c r="Y1460" s="77" t="s">
        <v>1116</v>
      </c>
      <c r="Z1460" s="77" t="s">
        <v>1136</v>
      </c>
      <c r="AA1460" s="77" t="s">
        <v>1126</v>
      </c>
      <c r="AB1460" s="77" t="s">
        <v>1127</v>
      </c>
      <c r="AC1460" s="77" t="s">
        <v>1128</v>
      </c>
      <c r="AD1460" s="77">
        <v>4</v>
      </c>
      <c r="AE1460" s="77" t="s">
        <v>1182</v>
      </c>
      <c r="AF1460" s="105"/>
    </row>
    <row r="1461" spans="1:32" ht="30" hidden="1" x14ac:dyDescent="0.25">
      <c r="A1461" s="96" t="s">
        <v>1629</v>
      </c>
      <c r="B1461" s="77" t="s">
        <v>681</v>
      </c>
      <c r="C1461" s="77" t="s">
        <v>73</v>
      </c>
      <c r="D1461" s="77" t="s">
        <v>130</v>
      </c>
      <c r="E1461" s="77" t="s">
        <v>73</v>
      </c>
      <c r="F1461" s="77"/>
      <c r="G1461" s="77" t="s">
        <v>683</v>
      </c>
      <c r="H1461" s="77"/>
      <c r="I1461" s="77">
        <v>12</v>
      </c>
      <c r="J1461" s="77">
        <v>4</v>
      </c>
      <c r="K1461" s="77">
        <v>20</v>
      </c>
      <c r="L1461" s="77">
        <v>20</v>
      </c>
      <c r="M1461" s="77"/>
      <c r="N1461" s="77"/>
      <c r="O1461" s="77" t="s">
        <v>129</v>
      </c>
      <c r="P1461" s="77" t="s">
        <v>1171</v>
      </c>
      <c r="Q1461" s="77">
        <v>0</v>
      </c>
      <c r="R1461" s="77">
        <v>1</v>
      </c>
      <c r="S1461" s="77" t="s">
        <v>1123</v>
      </c>
      <c r="T1461" s="77">
        <v>1</v>
      </c>
      <c r="U1461" s="77" t="s">
        <v>115</v>
      </c>
      <c r="V1461" s="77" t="s">
        <v>76</v>
      </c>
      <c r="W1461" s="77" t="s">
        <v>1123</v>
      </c>
      <c r="X1461" s="77">
        <v>0.75</v>
      </c>
      <c r="Y1461" s="77" t="s">
        <v>1116</v>
      </c>
      <c r="Z1461" s="77" t="s">
        <v>1136</v>
      </c>
      <c r="AA1461" s="77" t="s">
        <v>1126</v>
      </c>
      <c r="AB1461" s="77" t="s">
        <v>1127</v>
      </c>
      <c r="AC1461" s="77" t="s">
        <v>1128</v>
      </c>
      <c r="AD1461" s="77">
        <v>4</v>
      </c>
      <c r="AE1461" s="77" t="s">
        <v>1182</v>
      </c>
      <c r="AF1461" s="105"/>
    </row>
    <row r="1462" spans="1:32" ht="30.75" hidden="1" thickBot="1" x14ac:dyDescent="0.3">
      <c r="A1462" s="97" t="s">
        <v>1629</v>
      </c>
      <c r="B1462" s="78" t="s">
        <v>681</v>
      </c>
      <c r="C1462" s="78" t="s">
        <v>73</v>
      </c>
      <c r="D1462" s="78" t="s">
        <v>130</v>
      </c>
      <c r="E1462" s="78" t="s">
        <v>83</v>
      </c>
      <c r="F1462" s="78"/>
      <c r="G1462" s="78" t="s">
        <v>683</v>
      </c>
      <c r="H1462" s="78"/>
      <c r="I1462" s="78">
        <v>12</v>
      </c>
      <c r="J1462" s="77">
        <v>4</v>
      </c>
      <c r="K1462" s="78">
        <v>25</v>
      </c>
      <c r="L1462" s="78">
        <v>20</v>
      </c>
      <c r="M1462" s="78"/>
      <c r="N1462" s="78"/>
      <c r="O1462" s="78" t="s">
        <v>129</v>
      </c>
      <c r="P1462" s="78" t="s">
        <v>1198</v>
      </c>
      <c r="Q1462" s="78">
        <v>0</v>
      </c>
      <c r="R1462" s="78">
        <v>1</v>
      </c>
      <c r="S1462" s="78" t="s">
        <v>1123</v>
      </c>
      <c r="T1462" s="78">
        <v>1</v>
      </c>
      <c r="U1462" s="78" t="s">
        <v>115</v>
      </c>
      <c r="V1462" s="78" t="s">
        <v>76</v>
      </c>
      <c r="W1462" s="78" t="s">
        <v>1123</v>
      </c>
      <c r="X1462" s="78">
        <v>1</v>
      </c>
      <c r="Y1462" s="78" t="s">
        <v>1116</v>
      </c>
      <c r="Z1462" s="78" t="s">
        <v>1136</v>
      </c>
      <c r="AA1462" s="78" t="s">
        <v>1126</v>
      </c>
      <c r="AB1462" s="78" t="s">
        <v>1127</v>
      </c>
      <c r="AC1462" s="78" t="s">
        <v>1128</v>
      </c>
      <c r="AD1462" s="78">
        <v>4</v>
      </c>
      <c r="AE1462" s="78" t="s">
        <v>1182</v>
      </c>
      <c r="AF1462" s="106"/>
    </row>
    <row r="1463" spans="1:32" hidden="1" x14ac:dyDescent="0.25">
      <c r="A1463" s="98" t="s">
        <v>1630</v>
      </c>
      <c r="B1463" s="79" t="s">
        <v>684</v>
      </c>
      <c r="C1463" s="79" t="s">
        <v>73</v>
      </c>
      <c r="D1463" s="79" t="s">
        <v>252</v>
      </c>
      <c r="E1463" s="79" t="s">
        <v>73</v>
      </c>
      <c r="F1463" s="79"/>
      <c r="G1463" s="79" t="s">
        <v>243</v>
      </c>
      <c r="H1463" s="79"/>
      <c r="I1463" s="79">
        <v>12</v>
      </c>
      <c r="J1463" s="77" t="e">
        <v>#N/A</v>
      </c>
      <c r="K1463" s="79">
        <v>20</v>
      </c>
      <c r="L1463" s="79"/>
      <c r="M1463" s="79"/>
      <c r="N1463" s="79"/>
      <c r="O1463" s="79"/>
      <c r="P1463" s="79"/>
      <c r="Q1463" s="79">
        <v>0</v>
      </c>
      <c r="R1463" s="79">
        <v>0</v>
      </c>
      <c r="S1463" s="79"/>
      <c r="T1463" s="79"/>
      <c r="U1463" s="79" t="s">
        <v>70</v>
      </c>
      <c r="V1463" s="79" t="s">
        <v>76</v>
      </c>
      <c r="W1463" s="79"/>
      <c r="X1463" s="79">
        <v>0.75</v>
      </c>
      <c r="Y1463" s="79" t="s">
        <v>1135</v>
      </c>
      <c r="Z1463" s="79"/>
      <c r="AA1463" s="79"/>
      <c r="AB1463" s="79"/>
      <c r="AC1463" s="79"/>
      <c r="AD1463" s="79"/>
      <c r="AE1463" s="79"/>
      <c r="AF1463" s="107"/>
    </row>
    <row r="1464" spans="1:32" hidden="1" x14ac:dyDescent="0.25">
      <c r="A1464" s="99" t="s">
        <v>1630</v>
      </c>
      <c r="B1464" s="80" t="s">
        <v>684</v>
      </c>
      <c r="C1464" s="80" t="s">
        <v>73</v>
      </c>
      <c r="D1464" s="80" t="s">
        <v>252</v>
      </c>
      <c r="E1464" s="80" t="s">
        <v>83</v>
      </c>
      <c r="F1464" s="80"/>
      <c r="G1464" s="80" t="s">
        <v>685</v>
      </c>
      <c r="H1464" s="80"/>
      <c r="I1464" s="80">
        <v>12</v>
      </c>
      <c r="J1464" s="77">
        <v>4</v>
      </c>
      <c r="K1464" s="80">
        <v>25</v>
      </c>
      <c r="L1464" s="80">
        <v>20</v>
      </c>
      <c r="M1464" s="80"/>
      <c r="N1464" s="80">
        <v>1</v>
      </c>
      <c r="O1464" s="80" t="s">
        <v>129</v>
      </c>
      <c r="P1464" s="80" t="s">
        <v>1171</v>
      </c>
      <c r="Q1464" s="80">
        <v>1</v>
      </c>
      <c r="R1464" s="80">
        <v>0</v>
      </c>
      <c r="S1464" s="80"/>
      <c r="T1464" s="80"/>
      <c r="U1464" s="80" t="s">
        <v>70</v>
      </c>
      <c r="V1464" s="80" t="s">
        <v>76</v>
      </c>
      <c r="W1464" s="80" t="s">
        <v>1123</v>
      </c>
      <c r="X1464" s="80">
        <v>1</v>
      </c>
      <c r="Y1464" s="80" t="s">
        <v>1135</v>
      </c>
      <c r="Z1464" s="80" t="s">
        <v>1136</v>
      </c>
      <c r="AA1464" s="80" t="s">
        <v>1126</v>
      </c>
      <c r="AB1464" s="80" t="s">
        <v>1127</v>
      </c>
      <c r="AC1464" s="80" t="s">
        <v>1128</v>
      </c>
      <c r="AD1464" s="80">
        <v>4</v>
      </c>
      <c r="AE1464" s="80" t="s">
        <v>1182</v>
      </c>
      <c r="AF1464" s="108"/>
    </row>
    <row r="1465" spans="1:32" ht="30" hidden="1" x14ac:dyDescent="0.25">
      <c r="A1465" s="99" t="s">
        <v>1630</v>
      </c>
      <c r="B1465" s="80" t="s">
        <v>684</v>
      </c>
      <c r="C1465" s="80" t="s">
        <v>73</v>
      </c>
      <c r="D1465" s="80" t="s">
        <v>130</v>
      </c>
      <c r="E1465" s="80" t="s">
        <v>73</v>
      </c>
      <c r="F1465" s="80"/>
      <c r="G1465" s="80" t="s">
        <v>248</v>
      </c>
      <c r="H1465" s="80"/>
      <c r="I1465" s="80">
        <v>12</v>
      </c>
      <c r="J1465" s="77" t="e">
        <v>#N/A</v>
      </c>
      <c r="K1465" s="80">
        <v>20</v>
      </c>
      <c r="L1465" s="80"/>
      <c r="M1465" s="80"/>
      <c r="N1465" s="80"/>
      <c r="O1465" s="80"/>
      <c r="P1465" s="80"/>
      <c r="Q1465" s="80">
        <v>0</v>
      </c>
      <c r="R1465" s="80">
        <v>0</v>
      </c>
      <c r="S1465" s="80"/>
      <c r="T1465" s="80"/>
      <c r="U1465" s="80" t="s">
        <v>115</v>
      </c>
      <c r="V1465" s="80"/>
      <c r="W1465" s="80"/>
      <c r="X1465" s="80">
        <v>0.75</v>
      </c>
      <c r="Y1465" s="80" t="s">
        <v>1135</v>
      </c>
      <c r="Z1465" s="80"/>
      <c r="AA1465" s="80"/>
      <c r="AB1465" s="80"/>
      <c r="AC1465" s="80"/>
      <c r="AD1465" s="80"/>
      <c r="AE1465" s="80"/>
      <c r="AF1465" s="108"/>
    </row>
    <row r="1466" spans="1:32" ht="30.75" hidden="1" thickBot="1" x14ac:dyDescent="0.3">
      <c r="A1466" s="100" t="s">
        <v>1630</v>
      </c>
      <c r="B1466" s="81" t="s">
        <v>684</v>
      </c>
      <c r="C1466" s="81" t="s">
        <v>73</v>
      </c>
      <c r="D1466" s="81" t="s">
        <v>130</v>
      </c>
      <c r="E1466" s="81" t="s">
        <v>83</v>
      </c>
      <c r="F1466" s="81"/>
      <c r="G1466" s="81" t="s">
        <v>686</v>
      </c>
      <c r="H1466" s="81"/>
      <c r="I1466" s="81">
        <v>12</v>
      </c>
      <c r="J1466" s="77">
        <v>4</v>
      </c>
      <c r="K1466" s="81">
        <v>25</v>
      </c>
      <c r="L1466" s="81">
        <v>20</v>
      </c>
      <c r="M1466" s="81"/>
      <c r="N1466" s="81"/>
      <c r="O1466" s="81" t="s">
        <v>129</v>
      </c>
      <c r="P1466" s="81" t="s">
        <v>1171</v>
      </c>
      <c r="Q1466" s="81">
        <v>0</v>
      </c>
      <c r="R1466" s="81">
        <v>1</v>
      </c>
      <c r="S1466" s="81" t="s">
        <v>1123</v>
      </c>
      <c r="T1466" s="81">
        <v>1</v>
      </c>
      <c r="U1466" s="81" t="s">
        <v>115</v>
      </c>
      <c r="V1466" s="81"/>
      <c r="W1466" s="81" t="s">
        <v>1123</v>
      </c>
      <c r="X1466" s="81">
        <v>1</v>
      </c>
      <c r="Y1466" s="81" t="s">
        <v>1135</v>
      </c>
      <c r="Z1466" s="81" t="s">
        <v>1136</v>
      </c>
      <c r="AA1466" s="81" t="s">
        <v>1126</v>
      </c>
      <c r="AB1466" s="81" t="s">
        <v>1127</v>
      </c>
      <c r="AC1466" s="81" t="s">
        <v>1128</v>
      </c>
      <c r="AD1466" s="81">
        <v>4</v>
      </c>
      <c r="AE1466" s="81" t="s">
        <v>1182</v>
      </c>
      <c r="AF1466" s="109"/>
    </row>
    <row r="1467" spans="1:32" hidden="1" x14ac:dyDescent="0.25">
      <c r="A1467" s="95" t="s">
        <v>1631</v>
      </c>
      <c r="B1467" s="76" t="s">
        <v>687</v>
      </c>
      <c r="C1467" s="76" t="s">
        <v>75</v>
      </c>
      <c r="D1467" s="76" t="s">
        <v>688</v>
      </c>
      <c r="E1467" s="76">
        <v>1</v>
      </c>
      <c r="F1467" s="76"/>
      <c r="G1467" s="76" t="s">
        <v>161</v>
      </c>
      <c r="H1467" s="76"/>
      <c r="I1467" s="76">
        <v>35</v>
      </c>
      <c r="J1467" s="77">
        <v>4</v>
      </c>
      <c r="K1467" s="76">
        <v>50</v>
      </c>
      <c r="L1467" s="76">
        <v>20</v>
      </c>
      <c r="M1467" s="76">
        <v>1</v>
      </c>
      <c r="N1467" s="76"/>
      <c r="O1467" s="76" t="s">
        <v>129</v>
      </c>
      <c r="P1467" s="76" t="s">
        <v>1279</v>
      </c>
      <c r="Q1467" s="76">
        <v>2</v>
      </c>
      <c r="R1467" s="76">
        <v>0</v>
      </c>
      <c r="S1467" s="76"/>
      <c r="T1467" s="76"/>
      <c r="U1467" s="76" t="s">
        <v>70</v>
      </c>
      <c r="V1467" s="76"/>
      <c r="W1467" s="76" t="s">
        <v>1123</v>
      </c>
      <c r="X1467" s="76">
        <v>4</v>
      </c>
      <c r="Y1467" s="76" t="s">
        <v>1116</v>
      </c>
      <c r="Z1467" s="76" t="s">
        <v>1136</v>
      </c>
      <c r="AA1467" s="76" t="s">
        <v>1126</v>
      </c>
      <c r="AB1467" s="76" t="s">
        <v>1127</v>
      </c>
      <c r="AC1467" s="76" t="s">
        <v>1128</v>
      </c>
      <c r="AD1467" s="76">
        <v>4</v>
      </c>
      <c r="AE1467" s="76" t="s">
        <v>1172</v>
      </c>
      <c r="AF1467" s="104"/>
    </row>
    <row r="1468" spans="1:32" hidden="1" x14ac:dyDescent="0.25">
      <c r="A1468" s="96" t="s">
        <v>1631</v>
      </c>
      <c r="B1468" s="77" t="s">
        <v>687</v>
      </c>
      <c r="C1468" s="77" t="s">
        <v>75</v>
      </c>
      <c r="D1468" s="77" t="s">
        <v>688</v>
      </c>
      <c r="E1468" s="77">
        <v>2</v>
      </c>
      <c r="F1468" s="77"/>
      <c r="G1468" s="77" t="s">
        <v>161</v>
      </c>
      <c r="H1468" s="77"/>
      <c r="I1468" s="77">
        <v>35</v>
      </c>
      <c r="J1468" s="77">
        <v>4</v>
      </c>
      <c r="K1468" s="77">
        <v>50</v>
      </c>
      <c r="L1468" s="77">
        <v>20</v>
      </c>
      <c r="M1468" s="77">
        <v>1</v>
      </c>
      <c r="N1468" s="77"/>
      <c r="O1468" s="77" t="s">
        <v>129</v>
      </c>
      <c r="P1468" s="77" t="s">
        <v>1279</v>
      </c>
      <c r="Q1468" s="77">
        <v>2</v>
      </c>
      <c r="R1468" s="77">
        <v>0</v>
      </c>
      <c r="S1468" s="77"/>
      <c r="T1468" s="77"/>
      <c r="U1468" s="77" t="s">
        <v>70</v>
      </c>
      <c r="V1468" s="77"/>
      <c r="W1468" s="77" t="s">
        <v>1123</v>
      </c>
      <c r="X1468" s="77">
        <v>4</v>
      </c>
      <c r="Y1468" s="77" t="s">
        <v>1116</v>
      </c>
      <c r="Z1468" s="77" t="s">
        <v>1136</v>
      </c>
      <c r="AA1468" s="77" t="s">
        <v>1126</v>
      </c>
      <c r="AB1468" s="77" t="s">
        <v>1127</v>
      </c>
      <c r="AC1468" s="77" t="s">
        <v>1128</v>
      </c>
      <c r="AD1468" s="77">
        <v>4</v>
      </c>
      <c r="AE1468" s="77" t="s">
        <v>1172</v>
      </c>
      <c r="AF1468" s="105"/>
    </row>
    <row r="1469" spans="1:32" hidden="1" x14ac:dyDescent="0.25">
      <c r="A1469" s="96" t="s">
        <v>1631</v>
      </c>
      <c r="B1469" s="77" t="s">
        <v>687</v>
      </c>
      <c r="C1469" s="77" t="s">
        <v>75</v>
      </c>
      <c r="D1469" s="77" t="s">
        <v>688</v>
      </c>
      <c r="E1469" s="77">
        <v>3</v>
      </c>
      <c r="F1469" s="77"/>
      <c r="G1469" s="77" t="s">
        <v>161</v>
      </c>
      <c r="H1469" s="77"/>
      <c r="I1469" s="77">
        <v>35</v>
      </c>
      <c r="J1469" s="77">
        <v>4</v>
      </c>
      <c r="K1469" s="77">
        <v>50</v>
      </c>
      <c r="L1469" s="77">
        <v>20</v>
      </c>
      <c r="M1469" s="77">
        <v>1</v>
      </c>
      <c r="N1469" s="77"/>
      <c r="O1469" s="77" t="s">
        <v>129</v>
      </c>
      <c r="P1469" s="77" t="s">
        <v>1279</v>
      </c>
      <c r="Q1469" s="77">
        <v>2</v>
      </c>
      <c r="R1469" s="77">
        <v>0</v>
      </c>
      <c r="S1469" s="77"/>
      <c r="T1469" s="77"/>
      <c r="U1469" s="77" t="s">
        <v>70</v>
      </c>
      <c r="V1469" s="77"/>
      <c r="W1469" s="77" t="s">
        <v>1123</v>
      </c>
      <c r="X1469" s="77">
        <v>4</v>
      </c>
      <c r="Y1469" s="77" t="s">
        <v>1116</v>
      </c>
      <c r="Z1469" s="77" t="s">
        <v>1136</v>
      </c>
      <c r="AA1469" s="77" t="s">
        <v>1126</v>
      </c>
      <c r="AB1469" s="77" t="s">
        <v>1127</v>
      </c>
      <c r="AC1469" s="77" t="s">
        <v>1128</v>
      </c>
      <c r="AD1469" s="77">
        <v>4</v>
      </c>
      <c r="AE1469" s="77" t="s">
        <v>1172</v>
      </c>
      <c r="AF1469" s="105"/>
    </row>
    <row r="1470" spans="1:32" hidden="1" x14ac:dyDescent="0.25">
      <c r="A1470" s="96" t="s">
        <v>1631</v>
      </c>
      <c r="B1470" s="77" t="s">
        <v>687</v>
      </c>
      <c r="C1470" s="77" t="s">
        <v>75</v>
      </c>
      <c r="D1470" s="77" t="s">
        <v>688</v>
      </c>
      <c r="E1470" s="77">
        <v>4</v>
      </c>
      <c r="F1470" s="77"/>
      <c r="G1470" s="77" t="s">
        <v>1287</v>
      </c>
      <c r="H1470" s="77"/>
      <c r="I1470" s="77">
        <v>35</v>
      </c>
      <c r="J1470" s="77" t="e">
        <v>#N/A</v>
      </c>
      <c r="K1470" s="77"/>
      <c r="L1470" s="77"/>
      <c r="M1470" s="77"/>
      <c r="N1470" s="77"/>
      <c r="O1470" s="77"/>
      <c r="P1470" s="77"/>
      <c r="Q1470" s="77">
        <v>0</v>
      </c>
      <c r="R1470" s="77">
        <v>0</v>
      </c>
      <c r="S1470" s="77"/>
      <c r="T1470" s="77"/>
      <c r="U1470" s="77"/>
      <c r="V1470" s="77"/>
      <c r="W1470" s="77"/>
      <c r="X1470" s="77">
        <v>0</v>
      </c>
      <c r="Y1470" s="77" t="s">
        <v>1116</v>
      </c>
      <c r="Z1470" s="77"/>
      <c r="AA1470" s="77"/>
      <c r="AB1470" s="77"/>
      <c r="AC1470" s="77"/>
      <c r="AD1470" s="77"/>
      <c r="AE1470" s="77"/>
      <c r="AF1470" s="105"/>
    </row>
    <row r="1471" spans="1:32" hidden="1" x14ac:dyDescent="0.25">
      <c r="A1471" s="96" t="s">
        <v>1631</v>
      </c>
      <c r="B1471" s="77" t="s">
        <v>687</v>
      </c>
      <c r="C1471" s="77" t="s">
        <v>75</v>
      </c>
      <c r="D1471" s="77" t="s">
        <v>688</v>
      </c>
      <c r="E1471" s="77">
        <v>5</v>
      </c>
      <c r="F1471" s="77"/>
      <c r="G1471" s="77" t="s">
        <v>271</v>
      </c>
      <c r="H1471" s="77"/>
      <c r="I1471" s="77">
        <v>35</v>
      </c>
      <c r="J1471" s="77">
        <v>8</v>
      </c>
      <c r="K1471" s="77">
        <v>100</v>
      </c>
      <c r="L1471" s="77">
        <v>20</v>
      </c>
      <c r="M1471" s="77">
        <v>1</v>
      </c>
      <c r="N1471" s="77"/>
      <c r="O1471" s="77" t="s">
        <v>129</v>
      </c>
      <c r="P1471" s="77" t="s">
        <v>1279</v>
      </c>
      <c r="Q1471" s="77">
        <v>2</v>
      </c>
      <c r="R1471" s="77">
        <v>0</v>
      </c>
      <c r="S1471" s="77"/>
      <c r="T1471" s="77"/>
      <c r="U1471" s="77" t="s">
        <v>70</v>
      </c>
      <c r="V1471" s="77"/>
      <c r="W1471" s="77" t="s">
        <v>1123</v>
      </c>
      <c r="X1471" s="77">
        <v>8</v>
      </c>
      <c r="Y1471" s="77" t="s">
        <v>1116</v>
      </c>
      <c r="Z1471" s="77" t="s">
        <v>1136</v>
      </c>
      <c r="AA1471" s="77" t="s">
        <v>1126</v>
      </c>
      <c r="AB1471" s="77" t="s">
        <v>1127</v>
      </c>
      <c r="AC1471" s="77" t="s">
        <v>1128</v>
      </c>
      <c r="AD1471" s="77">
        <v>8</v>
      </c>
      <c r="AE1471" s="77" t="s">
        <v>1129</v>
      </c>
      <c r="AF1471" s="105"/>
    </row>
    <row r="1472" spans="1:32" hidden="1" x14ac:dyDescent="0.25">
      <c r="A1472" s="96" t="s">
        <v>1631</v>
      </c>
      <c r="B1472" s="77" t="s">
        <v>687</v>
      </c>
      <c r="C1472" s="77" t="s">
        <v>75</v>
      </c>
      <c r="D1472" s="77" t="s">
        <v>688</v>
      </c>
      <c r="E1472" s="77">
        <v>6</v>
      </c>
      <c r="F1472" s="77"/>
      <c r="G1472" s="77" t="s">
        <v>1314</v>
      </c>
      <c r="H1472" s="77"/>
      <c r="I1472" s="77">
        <v>35</v>
      </c>
      <c r="J1472" s="77">
        <v>20</v>
      </c>
      <c r="K1472" s="77">
        <v>600</v>
      </c>
      <c r="L1472" s="77">
        <v>20</v>
      </c>
      <c r="M1472" s="77"/>
      <c r="N1472" s="77"/>
      <c r="O1472" s="77" t="s">
        <v>129</v>
      </c>
      <c r="P1472" s="77"/>
      <c r="Q1472" s="77">
        <v>0</v>
      </c>
      <c r="R1472" s="77">
        <v>0</v>
      </c>
      <c r="S1472" s="77"/>
      <c r="T1472" s="77"/>
      <c r="U1472" s="77"/>
      <c r="V1472" s="77"/>
      <c r="W1472" s="77" t="s">
        <v>1123</v>
      </c>
      <c r="X1472" s="77">
        <v>24</v>
      </c>
      <c r="Y1472" s="77" t="s">
        <v>1116</v>
      </c>
      <c r="Z1472" s="77"/>
      <c r="AA1472" s="77"/>
      <c r="AB1472" s="77"/>
      <c r="AC1472" s="77"/>
      <c r="AD1472" s="77"/>
      <c r="AE1472" s="77"/>
      <c r="AF1472" s="105"/>
    </row>
    <row r="1473" spans="1:32" hidden="1" x14ac:dyDescent="0.25">
      <c r="A1473" s="96" t="s">
        <v>1631</v>
      </c>
      <c r="B1473" s="77" t="s">
        <v>687</v>
      </c>
      <c r="C1473" s="77" t="s">
        <v>75</v>
      </c>
      <c r="D1473" s="77" t="s">
        <v>688</v>
      </c>
      <c r="E1473" s="77">
        <v>7</v>
      </c>
      <c r="F1473" s="77"/>
      <c r="G1473" s="77" t="s">
        <v>1287</v>
      </c>
      <c r="H1473" s="77"/>
      <c r="I1473" s="77">
        <v>35</v>
      </c>
      <c r="J1473" s="77" t="e">
        <v>#N/A</v>
      </c>
      <c r="K1473" s="77"/>
      <c r="L1473" s="77"/>
      <c r="M1473" s="77"/>
      <c r="N1473" s="77"/>
      <c r="O1473" s="77"/>
      <c r="P1473" s="77"/>
      <c r="Q1473" s="77">
        <v>0</v>
      </c>
      <c r="R1473" s="77">
        <v>0</v>
      </c>
      <c r="S1473" s="77"/>
      <c r="T1473" s="77"/>
      <c r="U1473" s="77"/>
      <c r="V1473" s="77"/>
      <c r="W1473" s="77"/>
      <c r="X1473" s="77">
        <v>0</v>
      </c>
      <c r="Y1473" s="77" t="s">
        <v>1116</v>
      </c>
      <c r="Z1473" s="77"/>
      <c r="AA1473" s="77"/>
      <c r="AB1473" s="77"/>
      <c r="AC1473" s="77"/>
      <c r="AD1473" s="77"/>
      <c r="AE1473" s="77"/>
      <c r="AF1473" s="105"/>
    </row>
    <row r="1474" spans="1:32" hidden="1" x14ac:dyDescent="0.25">
      <c r="A1474" s="96" t="s">
        <v>1631</v>
      </c>
      <c r="B1474" s="77" t="s">
        <v>687</v>
      </c>
      <c r="C1474" s="77" t="s">
        <v>75</v>
      </c>
      <c r="D1474" s="77" t="s">
        <v>688</v>
      </c>
      <c r="E1474" s="77">
        <v>8</v>
      </c>
      <c r="F1474" s="77"/>
      <c r="G1474" s="77" t="s">
        <v>1632</v>
      </c>
      <c r="H1474" s="77"/>
      <c r="I1474" s="77">
        <v>35</v>
      </c>
      <c r="J1474" s="77">
        <v>8</v>
      </c>
      <c r="K1474" s="77">
        <v>100</v>
      </c>
      <c r="L1474" s="77">
        <v>20</v>
      </c>
      <c r="M1474" s="77"/>
      <c r="N1474" s="77"/>
      <c r="O1474" s="77" t="s">
        <v>129</v>
      </c>
      <c r="P1474" s="77"/>
      <c r="Q1474" s="77">
        <v>0</v>
      </c>
      <c r="R1474" s="77">
        <v>0</v>
      </c>
      <c r="S1474" s="77"/>
      <c r="T1474" s="77"/>
      <c r="U1474" s="77" t="s">
        <v>70</v>
      </c>
      <c r="V1474" s="77" t="s">
        <v>105</v>
      </c>
      <c r="W1474" s="77" t="s">
        <v>1123</v>
      </c>
      <c r="X1474" s="77">
        <v>4</v>
      </c>
      <c r="Y1474" s="77" t="s">
        <v>1116</v>
      </c>
      <c r="Z1474" s="77"/>
      <c r="AA1474" s="77"/>
      <c r="AB1474" s="77"/>
      <c r="AC1474" s="77"/>
      <c r="AD1474" s="77"/>
      <c r="AE1474" s="77"/>
      <c r="AF1474" s="105"/>
    </row>
    <row r="1475" spans="1:32" hidden="1" x14ac:dyDescent="0.25">
      <c r="A1475" s="96" t="s">
        <v>1631</v>
      </c>
      <c r="B1475" s="77" t="s">
        <v>687</v>
      </c>
      <c r="C1475" s="77" t="s">
        <v>75</v>
      </c>
      <c r="D1475" s="77" t="s">
        <v>688</v>
      </c>
      <c r="E1475" s="77">
        <v>9</v>
      </c>
      <c r="F1475" s="77"/>
      <c r="G1475" s="77" t="s">
        <v>161</v>
      </c>
      <c r="H1475" s="77"/>
      <c r="I1475" s="77">
        <v>35</v>
      </c>
      <c r="J1475" s="77">
        <v>4</v>
      </c>
      <c r="K1475" s="77">
        <v>50</v>
      </c>
      <c r="L1475" s="77">
        <v>20</v>
      </c>
      <c r="M1475" s="77">
        <v>1</v>
      </c>
      <c r="N1475" s="77"/>
      <c r="O1475" s="77" t="s">
        <v>129</v>
      </c>
      <c r="P1475" s="77" t="s">
        <v>1279</v>
      </c>
      <c r="Q1475" s="77">
        <v>2</v>
      </c>
      <c r="R1475" s="77">
        <v>0</v>
      </c>
      <c r="S1475" s="77"/>
      <c r="T1475" s="77"/>
      <c r="U1475" s="77" t="s">
        <v>70</v>
      </c>
      <c r="V1475" s="77"/>
      <c r="W1475" s="77" t="s">
        <v>1123</v>
      </c>
      <c r="X1475" s="77">
        <v>4</v>
      </c>
      <c r="Y1475" s="77" t="s">
        <v>1116</v>
      </c>
      <c r="Z1475" s="77" t="s">
        <v>1136</v>
      </c>
      <c r="AA1475" s="77" t="s">
        <v>1126</v>
      </c>
      <c r="AB1475" s="77" t="s">
        <v>1127</v>
      </c>
      <c r="AC1475" s="77" t="s">
        <v>1128</v>
      </c>
      <c r="AD1475" s="77">
        <v>4</v>
      </c>
      <c r="AE1475" s="77" t="s">
        <v>1172</v>
      </c>
      <c r="AF1475" s="105"/>
    </row>
    <row r="1476" spans="1:32" hidden="1" x14ac:dyDescent="0.25">
      <c r="A1476" s="96" t="s">
        <v>1631</v>
      </c>
      <c r="B1476" s="77" t="s">
        <v>687</v>
      </c>
      <c r="C1476" s="77" t="s">
        <v>75</v>
      </c>
      <c r="D1476" s="77" t="s">
        <v>688</v>
      </c>
      <c r="E1476" s="77">
        <v>10</v>
      </c>
      <c r="F1476" s="77"/>
      <c r="G1476" s="77" t="s">
        <v>161</v>
      </c>
      <c r="H1476" s="77"/>
      <c r="I1476" s="77">
        <v>35</v>
      </c>
      <c r="J1476" s="77">
        <v>8</v>
      </c>
      <c r="K1476" s="77">
        <v>200</v>
      </c>
      <c r="L1476" s="77">
        <v>20</v>
      </c>
      <c r="M1476" s="77">
        <v>1</v>
      </c>
      <c r="N1476" s="77"/>
      <c r="O1476" s="77" t="s">
        <v>129</v>
      </c>
      <c r="P1476" s="77" t="s">
        <v>1279</v>
      </c>
      <c r="Q1476" s="77">
        <v>2</v>
      </c>
      <c r="R1476" s="77">
        <v>0</v>
      </c>
      <c r="S1476" s="77"/>
      <c r="T1476" s="77"/>
      <c r="U1476" s="77" t="s">
        <v>70</v>
      </c>
      <c r="V1476" s="77" t="s">
        <v>76</v>
      </c>
      <c r="W1476" s="77" t="s">
        <v>1123</v>
      </c>
      <c r="X1476" s="77">
        <v>16</v>
      </c>
      <c r="Y1476" s="77" t="s">
        <v>1116</v>
      </c>
      <c r="Z1476" s="77" t="s">
        <v>1136</v>
      </c>
      <c r="AA1476" s="77" t="s">
        <v>1126</v>
      </c>
      <c r="AB1476" s="77" t="s">
        <v>1127</v>
      </c>
      <c r="AC1476" s="77" t="s">
        <v>1128</v>
      </c>
      <c r="AD1476" s="77">
        <v>8</v>
      </c>
      <c r="AE1476" s="77" t="s">
        <v>1137</v>
      </c>
      <c r="AF1476" s="105"/>
    </row>
    <row r="1477" spans="1:32" hidden="1" x14ac:dyDescent="0.25">
      <c r="A1477" s="96" t="s">
        <v>1631</v>
      </c>
      <c r="B1477" s="77" t="s">
        <v>687</v>
      </c>
      <c r="C1477" s="77" t="s">
        <v>75</v>
      </c>
      <c r="D1477" s="77" t="s">
        <v>688</v>
      </c>
      <c r="E1477" s="77">
        <v>11</v>
      </c>
      <c r="F1477" s="77"/>
      <c r="G1477" s="77" t="s">
        <v>161</v>
      </c>
      <c r="H1477" s="77"/>
      <c r="I1477" s="77">
        <v>35</v>
      </c>
      <c r="J1477" s="77">
        <v>4</v>
      </c>
      <c r="K1477" s="77">
        <v>25</v>
      </c>
      <c r="L1477" s="77">
        <v>20</v>
      </c>
      <c r="M1477" s="77">
        <v>1</v>
      </c>
      <c r="N1477" s="77"/>
      <c r="O1477" s="77" t="s">
        <v>129</v>
      </c>
      <c r="P1477" s="77" t="s">
        <v>1279</v>
      </c>
      <c r="Q1477" s="77">
        <v>2</v>
      </c>
      <c r="R1477" s="77">
        <v>0</v>
      </c>
      <c r="S1477" s="77"/>
      <c r="T1477" s="77"/>
      <c r="U1477" s="77" t="s">
        <v>70</v>
      </c>
      <c r="V1477" s="77" t="s">
        <v>76</v>
      </c>
      <c r="W1477" s="77" t="s">
        <v>1123</v>
      </c>
      <c r="X1477" s="77">
        <v>2</v>
      </c>
      <c r="Y1477" s="77" t="s">
        <v>1116</v>
      </c>
      <c r="Z1477" s="77" t="s">
        <v>1136</v>
      </c>
      <c r="AA1477" s="77" t="s">
        <v>1126</v>
      </c>
      <c r="AB1477" s="77" t="s">
        <v>1127</v>
      </c>
      <c r="AC1477" s="77" t="s">
        <v>1128</v>
      </c>
      <c r="AD1477" s="77">
        <v>4</v>
      </c>
      <c r="AE1477" s="77" t="s">
        <v>1182</v>
      </c>
      <c r="AF1477" s="105"/>
    </row>
    <row r="1478" spans="1:32" hidden="1" x14ac:dyDescent="0.25">
      <c r="A1478" s="96" t="s">
        <v>1631</v>
      </c>
      <c r="B1478" s="77" t="s">
        <v>687</v>
      </c>
      <c r="C1478" s="77" t="s">
        <v>75</v>
      </c>
      <c r="D1478" s="77" t="s">
        <v>688</v>
      </c>
      <c r="E1478" s="77">
        <v>12</v>
      </c>
      <c r="F1478" s="77"/>
      <c r="G1478" s="77" t="s">
        <v>161</v>
      </c>
      <c r="H1478" s="77"/>
      <c r="I1478" s="77">
        <v>35</v>
      </c>
      <c r="J1478" s="77">
        <v>4</v>
      </c>
      <c r="K1478" s="77">
        <v>25</v>
      </c>
      <c r="L1478" s="77">
        <v>20</v>
      </c>
      <c r="M1478" s="77">
        <v>1</v>
      </c>
      <c r="N1478" s="77"/>
      <c r="O1478" s="77" t="s">
        <v>129</v>
      </c>
      <c r="P1478" s="77" t="s">
        <v>1279</v>
      </c>
      <c r="Q1478" s="77">
        <v>2</v>
      </c>
      <c r="R1478" s="77">
        <v>0</v>
      </c>
      <c r="S1478" s="77"/>
      <c r="T1478" s="77"/>
      <c r="U1478" s="77" t="s">
        <v>70</v>
      </c>
      <c r="V1478" s="77" t="s">
        <v>76</v>
      </c>
      <c r="W1478" s="77" t="s">
        <v>1123</v>
      </c>
      <c r="X1478" s="77">
        <v>2</v>
      </c>
      <c r="Y1478" s="77" t="s">
        <v>1116</v>
      </c>
      <c r="Z1478" s="77" t="s">
        <v>1136</v>
      </c>
      <c r="AA1478" s="77" t="s">
        <v>1126</v>
      </c>
      <c r="AB1478" s="77" t="s">
        <v>1127</v>
      </c>
      <c r="AC1478" s="77" t="s">
        <v>1128</v>
      </c>
      <c r="AD1478" s="77">
        <v>4</v>
      </c>
      <c r="AE1478" s="77" t="s">
        <v>1182</v>
      </c>
      <c r="AF1478" s="105"/>
    </row>
    <row r="1479" spans="1:32" hidden="1" x14ac:dyDescent="0.25">
      <c r="A1479" s="96" t="s">
        <v>1631</v>
      </c>
      <c r="B1479" s="77" t="s">
        <v>687</v>
      </c>
      <c r="C1479" s="77" t="s">
        <v>75</v>
      </c>
      <c r="D1479" s="77" t="s">
        <v>688</v>
      </c>
      <c r="E1479" s="77">
        <v>13</v>
      </c>
      <c r="F1479" s="77"/>
      <c r="G1479" s="77" t="s">
        <v>161</v>
      </c>
      <c r="H1479" s="77"/>
      <c r="I1479" s="77">
        <v>35</v>
      </c>
      <c r="J1479" s="77">
        <v>4</v>
      </c>
      <c r="K1479" s="77">
        <v>50</v>
      </c>
      <c r="L1479" s="77">
        <v>20</v>
      </c>
      <c r="M1479" s="77">
        <v>1</v>
      </c>
      <c r="N1479" s="77"/>
      <c r="O1479" s="77" t="s">
        <v>129</v>
      </c>
      <c r="P1479" s="77" t="s">
        <v>1279</v>
      </c>
      <c r="Q1479" s="77">
        <v>2</v>
      </c>
      <c r="R1479" s="77">
        <v>0</v>
      </c>
      <c r="S1479" s="77"/>
      <c r="T1479" s="77"/>
      <c r="U1479" s="77"/>
      <c r="V1479" s="77"/>
      <c r="W1479" s="77" t="s">
        <v>1123</v>
      </c>
      <c r="X1479" s="77">
        <v>4</v>
      </c>
      <c r="Y1479" s="77" t="s">
        <v>1116</v>
      </c>
      <c r="Z1479" s="77" t="s">
        <v>1136</v>
      </c>
      <c r="AA1479" s="77" t="s">
        <v>1126</v>
      </c>
      <c r="AB1479" s="77" t="s">
        <v>1127</v>
      </c>
      <c r="AC1479" s="77" t="s">
        <v>1128</v>
      </c>
      <c r="AD1479" s="77">
        <v>4</v>
      </c>
      <c r="AE1479" s="77" t="s">
        <v>1172</v>
      </c>
      <c r="AF1479" s="105"/>
    </row>
    <row r="1480" spans="1:32" hidden="1" x14ac:dyDescent="0.25">
      <c r="A1480" s="96" t="s">
        <v>1631</v>
      </c>
      <c r="B1480" s="77" t="s">
        <v>687</v>
      </c>
      <c r="C1480" s="77" t="s">
        <v>75</v>
      </c>
      <c r="D1480" s="77" t="s">
        <v>688</v>
      </c>
      <c r="E1480" s="77">
        <v>14</v>
      </c>
      <c r="F1480" s="77"/>
      <c r="G1480" s="77" t="s">
        <v>1287</v>
      </c>
      <c r="H1480" s="77"/>
      <c r="I1480" s="77">
        <v>35</v>
      </c>
      <c r="J1480" s="77" t="e">
        <v>#N/A</v>
      </c>
      <c r="K1480" s="77"/>
      <c r="L1480" s="77"/>
      <c r="M1480" s="77"/>
      <c r="N1480" s="77"/>
      <c r="O1480" s="77"/>
      <c r="P1480" s="77"/>
      <c r="Q1480" s="77">
        <v>0</v>
      </c>
      <c r="R1480" s="77">
        <v>0</v>
      </c>
      <c r="S1480" s="77"/>
      <c r="T1480" s="77"/>
      <c r="U1480" s="77"/>
      <c r="V1480" s="77"/>
      <c r="W1480" s="77"/>
      <c r="X1480" s="77">
        <v>0</v>
      </c>
      <c r="Y1480" s="77" t="s">
        <v>1116</v>
      </c>
      <c r="Z1480" s="77"/>
      <c r="AA1480" s="77"/>
      <c r="AB1480" s="77"/>
      <c r="AC1480" s="77"/>
      <c r="AD1480" s="77"/>
      <c r="AE1480" s="77"/>
      <c r="AF1480" s="105"/>
    </row>
    <row r="1481" spans="1:32" hidden="1" x14ac:dyDescent="0.25">
      <c r="A1481" s="96" t="s">
        <v>1631</v>
      </c>
      <c r="B1481" s="77" t="s">
        <v>687</v>
      </c>
      <c r="C1481" s="77" t="s">
        <v>75</v>
      </c>
      <c r="D1481" s="77" t="s">
        <v>688</v>
      </c>
      <c r="E1481" s="77">
        <v>15</v>
      </c>
      <c r="F1481" s="77"/>
      <c r="G1481" s="77" t="s">
        <v>161</v>
      </c>
      <c r="H1481" s="77"/>
      <c r="I1481" s="77">
        <v>35</v>
      </c>
      <c r="J1481" s="77">
        <v>12</v>
      </c>
      <c r="K1481" s="77">
        <v>250</v>
      </c>
      <c r="L1481" s="77">
        <v>20</v>
      </c>
      <c r="M1481" s="77">
        <v>1</v>
      </c>
      <c r="N1481" s="77"/>
      <c r="O1481" s="77" t="s">
        <v>129</v>
      </c>
      <c r="P1481" s="77" t="s">
        <v>1279</v>
      </c>
      <c r="Q1481" s="77">
        <v>2</v>
      </c>
      <c r="R1481" s="77">
        <v>0</v>
      </c>
      <c r="S1481" s="77"/>
      <c r="T1481" s="77"/>
      <c r="U1481" s="77" t="s">
        <v>70</v>
      </c>
      <c r="V1481" s="77"/>
      <c r="W1481" s="77" t="s">
        <v>1123</v>
      </c>
      <c r="X1481" s="77">
        <v>20</v>
      </c>
      <c r="Y1481" s="77" t="s">
        <v>1116</v>
      </c>
      <c r="Z1481" s="77" t="s">
        <v>1136</v>
      </c>
      <c r="AA1481" s="77" t="s">
        <v>1126</v>
      </c>
      <c r="AB1481" s="77" t="s">
        <v>1127</v>
      </c>
      <c r="AC1481" s="77" t="s">
        <v>1128</v>
      </c>
      <c r="AD1481" s="77">
        <v>12</v>
      </c>
      <c r="AE1481" s="77" t="s">
        <v>1274</v>
      </c>
      <c r="AF1481" s="105"/>
    </row>
    <row r="1482" spans="1:32" hidden="1" x14ac:dyDescent="0.25">
      <c r="A1482" s="96" t="s">
        <v>1631</v>
      </c>
      <c r="B1482" s="77" t="s">
        <v>687</v>
      </c>
      <c r="C1482" s="77" t="s">
        <v>75</v>
      </c>
      <c r="D1482" s="77" t="s">
        <v>688</v>
      </c>
      <c r="E1482" s="77">
        <v>16</v>
      </c>
      <c r="F1482" s="77"/>
      <c r="G1482" s="77" t="s">
        <v>161</v>
      </c>
      <c r="H1482" s="77"/>
      <c r="I1482" s="77">
        <v>35</v>
      </c>
      <c r="J1482" s="77">
        <v>12</v>
      </c>
      <c r="K1482" s="77">
        <v>250</v>
      </c>
      <c r="L1482" s="77">
        <v>20</v>
      </c>
      <c r="M1482" s="77">
        <v>1</v>
      </c>
      <c r="N1482" s="77"/>
      <c r="O1482" s="77" t="s">
        <v>129</v>
      </c>
      <c r="P1482" s="77" t="s">
        <v>1279</v>
      </c>
      <c r="Q1482" s="77">
        <v>2</v>
      </c>
      <c r="R1482" s="77">
        <v>0</v>
      </c>
      <c r="S1482" s="77"/>
      <c r="T1482" s="77"/>
      <c r="U1482" s="77" t="s">
        <v>70</v>
      </c>
      <c r="V1482" s="77"/>
      <c r="W1482" s="77" t="s">
        <v>1123</v>
      </c>
      <c r="X1482" s="77">
        <v>20</v>
      </c>
      <c r="Y1482" s="77" t="s">
        <v>1116</v>
      </c>
      <c r="Z1482" s="77" t="s">
        <v>1136</v>
      </c>
      <c r="AA1482" s="77" t="s">
        <v>1126</v>
      </c>
      <c r="AB1482" s="77" t="s">
        <v>1127</v>
      </c>
      <c r="AC1482" s="77" t="s">
        <v>1128</v>
      </c>
      <c r="AD1482" s="77">
        <v>12</v>
      </c>
      <c r="AE1482" s="77" t="s">
        <v>1274</v>
      </c>
      <c r="AF1482" s="105"/>
    </row>
    <row r="1483" spans="1:32" hidden="1" x14ac:dyDescent="0.25">
      <c r="A1483" s="96" t="s">
        <v>1631</v>
      </c>
      <c r="B1483" s="77" t="s">
        <v>687</v>
      </c>
      <c r="C1483" s="77" t="s">
        <v>75</v>
      </c>
      <c r="D1483" s="77" t="s">
        <v>688</v>
      </c>
      <c r="E1483" s="77">
        <v>17</v>
      </c>
      <c r="F1483" s="77"/>
      <c r="G1483" s="77" t="s">
        <v>161</v>
      </c>
      <c r="H1483" s="77"/>
      <c r="I1483" s="77">
        <v>35</v>
      </c>
      <c r="J1483" s="77">
        <v>12</v>
      </c>
      <c r="K1483" s="77">
        <v>250</v>
      </c>
      <c r="L1483" s="77">
        <v>20</v>
      </c>
      <c r="M1483" s="77">
        <v>1</v>
      </c>
      <c r="N1483" s="77"/>
      <c r="O1483" s="77" t="s">
        <v>129</v>
      </c>
      <c r="P1483" s="77" t="s">
        <v>1279</v>
      </c>
      <c r="Q1483" s="77">
        <v>2</v>
      </c>
      <c r="R1483" s="77">
        <v>0</v>
      </c>
      <c r="S1483" s="77"/>
      <c r="T1483" s="77"/>
      <c r="U1483" s="77" t="s">
        <v>70</v>
      </c>
      <c r="V1483" s="77"/>
      <c r="W1483" s="77" t="s">
        <v>1123</v>
      </c>
      <c r="X1483" s="77">
        <v>20</v>
      </c>
      <c r="Y1483" s="77" t="s">
        <v>1116</v>
      </c>
      <c r="Z1483" s="77" t="s">
        <v>1136</v>
      </c>
      <c r="AA1483" s="77" t="s">
        <v>1126</v>
      </c>
      <c r="AB1483" s="77" t="s">
        <v>1127</v>
      </c>
      <c r="AC1483" s="77" t="s">
        <v>1128</v>
      </c>
      <c r="AD1483" s="77">
        <v>12</v>
      </c>
      <c r="AE1483" s="77" t="s">
        <v>1274</v>
      </c>
      <c r="AF1483" s="105"/>
    </row>
    <row r="1484" spans="1:32" hidden="1" x14ac:dyDescent="0.25">
      <c r="A1484" s="96" t="s">
        <v>1631</v>
      </c>
      <c r="B1484" s="77" t="s">
        <v>687</v>
      </c>
      <c r="C1484" s="77" t="s">
        <v>75</v>
      </c>
      <c r="D1484" s="77" t="s">
        <v>688</v>
      </c>
      <c r="E1484" s="77">
        <v>18</v>
      </c>
      <c r="F1484" s="77"/>
      <c r="G1484" s="77" t="s">
        <v>161</v>
      </c>
      <c r="H1484" s="77"/>
      <c r="I1484" s="77">
        <v>35</v>
      </c>
      <c r="J1484" s="77">
        <v>8</v>
      </c>
      <c r="K1484" s="77">
        <v>200</v>
      </c>
      <c r="L1484" s="77">
        <v>20</v>
      </c>
      <c r="M1484" s="77">
        <v>1</v>
      </c>
      <c r="N1484" s="77"/>
      <c r="O1484" s="77" t="s">
        <v>129</v>
      </c>
      <c r="P1484" s="77" t="s">
        <v>1279</v>
      </c>
      <c r="Q1484" s="77">
        <v>2</v>
      </c>
      <c r="R1484" s="77">
        <v>0</v>
      </c>
      <c r="S1484" s="77"/>
      <c r="T1484" s="77"/>
      <c r="U1484" s="77" t="s">
        <v>70</v>
      </c>
      <c r="V1484" s="77"/>
      <c r="W1484" s="77" t="s">
        <v>1123</v>
      </c>
      <c r="X1484" s="77">
        <v>16</v>
      </c>
      <c r="Y1484" s="77" t="s">
        <v>1116</v>
      </c>
      <c r="Z1484" s="77" t="s">
        <v>1136</v>
      </c>
      <c r="AA1484" s="77" t="s">
        <v>1126</v>
      </c>
      <c r="AB1484" s="77" t="s">
        <v>1127</v>
      </c>
      <c r="AC1484" s="77" t="s">
        <v>1128</v>
      </c>
      <c r="AD1484" s="77">
        <v>8</v>
      </c>
      <c r="AE1484" s="77" t="s">
        <v>1137</v>
      </c>
      <c r="AF1484" s="105"/>
    </row>
    <row r="1485" spans="1:32" hidden="1" x14ac:dyDescent="0.25">
      <c r="A1485" s="96" t="s">
        <v>1631</v>
      </c>
      <c r="B1485" s="77" t="s">
        <v>687</v>
      </c>
      <c r="C1485" s="77" t="s">
        <v>75</v>
      </c>
      <c r="D1485" s="77" t="s">
        <v>688</v>
      </c>
      <c r="E1485" s="77">
        <v>19</v>
      </c>
      <c r="F1485" s="77"/>
      <c r="G1485" s="77" t="s">
        <v>161</v>
      </c>
      <c r="H1485" s="77"/>
      <c r="I1485" s="77">
        <v>35</v>
      </c>
      <c r="J1485" s="77">
        <v>8</v>
      </c>
      <c r="K1485" s="77">
        <v>200</v>
      </c>
      <c r="L1485" s="77">
        <v>20</v>
      </c>
      <c r="M1485" s="77">
        <v>1</v>
      </c>
      <c r="N1485" s="77"/>
      <c r="O1485" s="77" t="s">
        <v>129</v>
      </c>
      <c r="P1485" s="77" t="s">
        <v>1279</v>
      </c>
      <c r="Q1485" s="77">
        <v>2</v>
      </c>
      <c r="R1485" s="77">
        <v>0</v>
      </c>
      <c r="S1485" s="77"/>
      <c r="T1485" s="77"/>
      <c r="U1485" s="77" t="s">
        <v>70</v>
      </c>
      <c r="V1485" s="77"/>
      <c r="W1485" s="77" t="s">
        <v>1123</v>
      </c>
      <c r="X1485" s="77">
        <v>16</v>
      </c>
      <c r="Y1485" s="77" t="s">
        <v>1116</v>
      </c>
      <c r="Z1485" s="77" t="s">
        <v>1136</v>
      </c>
      <c r="AA1485" s="77" t="s">
        <v>1126</v>
      </c>
      <c r="AB1485" s="77" t="s">
        <v>1127</v>
      </c>
      <c r="AC1485" s="77" t="s">
        <v>1128</v>
      </c>
      <c r="AD1485" s="77">
        <v>8</v>
      </c>
      <c r="AE1485" s="77" t="s">
        <v>1137</v>
      </c>
      <c r="AF1485" s="105"/>
    </row>
    <row r="1486" spans="1:32" hidden="1" x14ac:dyDescent="0.25">
      <c r="A1486" s="96" t="s">
        <v>1631</v>
      </c>
      <c r="B1486" s="77" t="s">
        <v>687</v>
      </c>
      <c r="C1486" s="77" t="s">
        <v>75</v>
      </c>
      <c r="D1486" s="77" t="s">
        <v>688</v>
      </c>
      <c r="E1486" s="77">
        <v>20</v>
      </c>
      <c r="F1486" s="77"/>
      <c r="G1486" s="77" t="s">
        <v>161</v>
      </c>
      <c r="H1486" s="77"/>
      <c r="I1486" s="77">
        <v>35</v>
      </c>
      <c r="J1486" s="77">
        <v>4</v>
      </c>
      <c r="K1486" s="77">
        <v>25</v>
      </c>
      <c r="L1486" s="77">
        <v>20</v>
      </c>
      <c r="M1486" s="77">
        <v>1</v>
      </c>
      <c r="N1486" s="77"/>
      <c r="O1486" s="77" t="s">
        <v>129</v>
      </c>
      <c r="P1486" s="77" t="s">
        <v>1279</v>
      </c>
      <c r="Q1486" s="77">
        <v>2</v>
      </c>
      <c r="R1486" s="77">
        <v>0</v>
      </c>
      <c r="S1486" s="77"/>
      <c r="T1486" s="77"/>
      <c r="U1486" s="77" t="s">
        <v>70</v>
      </c>
      <c r="V1486" s="77"/>
      <c r="W1486" s="77" t="s">
        <v>1123</v>
      </c>
      <c r="X1486" s="77">
        <v>2</v>
      </c>
      <c r="Y1486" s="77" t="s">
        <v>1116</v>
      </c>
      <c r="Z1486" s="77" t="s">
        <v>1136</v>
      </c>
      <c r="AA1486" s="77" t="s">
        <v>1126</v>
      </c>
      <c r="AB1486" s="77" t="s">
        <v>1127</v>
      </c>
      <c r="AC1486" s="77" t="s">
        <v>1128</v>
      </c>
      <c r="AD1486" s="77">
        <v>4</v>
      </c>
      <c r="AE1486" s="77" t="s">
        <v>1182</v>
      </c>
      <c r="AF1486" s="105"/>
    </row>
    <row r="1487" spans="1:32" hidden="1" x14ac:dyDescent="0.25">
      <c r="A1487" s="96" t="s">
        <v>1631</v>
      </c>
      <c r="B1487" s="77" t="s">
        <v>687</v>
      </c>
      <c r="C1487" s="77" t="s">
        <v>75</v>
      </c>
      <c r="D1487" s="77" t="s">
        <v>688</v>
      </c>
      <c r="E1487" s="77">
        <v>21</v>
      </c>
      <c r="F1487" s="77"/>
      <c r="G1487" s="77" t="s">
        <v>1287</v>
      </c>
      <c r="H1487" s="77"/>
      <c r="I1487" s="77">
        <v>35</v>
      </c>
      <c r="J1487" s="77" t="e">
        <v>#N/A</v>
      </c>
      <c r="K1487" s="77"/>
      <c r="L1487" s="77"/>
      <c r="M1487" s="77"/>
      <c r="N1487" s="77"/>
      <c r="O1487" s="77"/>
      <c r="P1487" s="77"/>
      <c r="Q1487" s="77">
        <v>0</v>
      </c>
      <c r="R1487" s="77">
        <v>0</v>
      </c>
      <c r="S1487" s="77"/>
      <c r="T1487" s="77"/>
      <c r="U1487" s="77"/>
      <c r="V1487" s="77"/>
      <c r="W1487" s="77"/>
      <c r="X1487" s="77">
        <v>0</v>
      </c>
      <c r="Y1487" s="77" t="s">
        <v>1116</v>
      </c>
      <c r="Z1487" s="77"/>
      <c r="AA1487" s="77"/>
      <c r="AB1487" s="77"/>
      <c r="AC1487" s="77"/>
      <c r="AD1487" s="77"/>
      <c r="AE1487" s="77"/>
      <c r="AF1487" s="105"/>
    </row>
    <row r="1488" spans="1:32" hidden="1" x14ac:dyDescent="0.25">
      <c r="A1488" s="96" t="s">
        <v>1631</v>
      </c>
      <c r="B1488" s="77" t="s">
        <v>687</v>
      </c>
      <c r="C1488" s="77" t="s">
        <v>75</v>
      </c>
      <c r="D1488" s="77" t="s">
        <v>688</v>
      </c>
      <c r="E1488" s="77">
        <v>23</v>
      </c>
      <c r="F1488" s="77"/>
      <c r="G1488" s="77" t="s">
        <v>1251</v>
      </c>
      <c r="H1488" s="77"/>
      <c r="I1488" s="77">
        <v>35</v>
      </c>
      <c r="J1488" s="77">
        <v>20</v>
      </c>
      <c r="K1488" s="77">
        <v>600</v>
      </c>
      <c r="L1488" s="77">
        <v>20</v>
      </c>
      <c r="M1488" s="77"/>
      <c r="N1488" s="77"/>
      <c r="O1488" s="77" t="s">
        <v>129</v>
      </c>
      <c r="P1488" s="77"/>
      <c r="Q1488" s="77">
        <v>0</v>
      </c>
      <c r="R1488" s="77">
        <v>0</v>
      </c>
      <c r="S1488" s="77"/>
      <c r="T1488" s="77"/>
      <c r="U1488" s="77"/>
      <c r="V1488" s="77"/>
      <c r="W1488" s="77" t="s">
        <v>1123</v>
      </c>
      <c r="X1488" s="77">
        <v>24</v>
      </c>
      <c r="Y1488" s="77" t="s">
        <v>1116</v>
      </c>
      <c r="Z1488" s="77"/>
      <c r="AA1488" s="77"/>
      <c r="AB1488" s="77"/>
      <c r="AC1488" s="77"/>
      <c r="AD1488" s="77"/>
      <c r="AE1488" s="77"/>
      <c r="AF1488" s="105"/>
    </row>
    <row r="1489" spans="1:32" hidden="1" x14ac:dyDescent="0.25">
      <c r="A1489" s="96" t="s">
        <v>1631</v>
      </c>
      <c r="B1489" s="77" t="s">
        <v>687</v>
      </c>
      <c r="C1489" s="77" t="s">
        <v>75</v>
      </c>
      <c r="D1489" s="77" t="s">
        <v>688</v>
      </c>
      <c r="E1489" s="77" t="s">
        <v>1283</v>
      </c>
      <c r="F1489" s="77"/>
      <c r="G1489" s="77" t="s">
        <v>1284</v>
      </c>
      <c r="H1489" s="77"/>
      <c r="I1489" s="77">
        <v>35</v>
      </c>
      <c r="J1489" s="77">
        <v>8</v>
      </c>
      <c r="K1489" s="77">
        <v>150</v>
      </c>
      <c r="L1489" s="77">
        <v>20</v>
      </c>
      <c r="M1489" s="77"/>
      <c r="N1489" s="77"/>
      <c r="O1489" s="77" t="s">
        <v>129</v>
      </c>
      <c r="P1489" s="77"/>
      <c r="Q1489" s="77">
        <v>0</v>
      </c>
      <c r="R1489" s="77">
        <v>0</v>
      </c>
      <c r="S1489" s="77"/>
      <c r="T1489" s="77"/>
      <c r="U1489" s="77"/>
      <c r="V1489" s="77"/>
      <c r="W1489" s="77" t="s">
        <v>1123</v>
      </c>
      <c r="X1489" s="77">
        <v>6</v>
      </c>
      <c r="Y1489" s="77" t="s">
        <v>1116</v>
      </c>
      <c r="Z1489" s="77"/>
      <c r="AA1489" s="77"/>
      <c r="AB1489" s="77"/>
      <c r="AC1489" s="77"/>
      <c r="AD1489" s="77"/>
      <c r="AE1489" s="77"/>
      <c r="AF1489" s="105"/>
    </row>
    <row r="1490" spans="1:32" hidden="1" x14ac:dyDescent="0.25">
      <c r="A1490" s="96" t="s">
        <v>1631</v>
      </c>
      <c r="B1490" s="77" t="s">
        <v>687</v>
      </c>
      <c r="C1490" s="77" t="s">
        <v>75</v>
      </c>
      <c r="D1490" s="77" t="s">
        <v>688</v>
      </c>
      <c r="E1490" s="77" t="s">
        <v>73</v>
      </c>
      <c r="F1490" s="77"/>
      <c r="G1490" s="77" t="s">
        <v>272</v>
      </c>
      <c r="H1490" s="77"/>
      <c r="I1490" s="77">
        <v>35</v>
      </c>
      <c r="J1490" s="77">
        <v>4</v>
      </c>
      <c r="K1490" s="77">
        <v>40</v>
      </c>
      <c r="L1490" s="77">
        <v>20</v>
      </c>
      <c r="M1490" s="77"/>
      <c r="N1490" s="77">
        <v>1</v>
      </c>
      <c r="O1490" s="77" t="s">
        <v>129</v>
      </c>
      <c r="P1490" s="77" t="s">
        <v>1279</v>
      </c>
      <c r="Q1490" s="77">
        <v>1</v>
      </c>
      <c r="R1490" s="77">
        <v>0</v>
      </c>
      <c r="S1490" s="77"/>
      <c r="T1490" s="77"/>
      <c r="U1490" s="77" t="s">
        <v>70</v>
      </c>
      <c r="V1490" s="77"/>
      <c r="W1490" s="77" t="s">
        <v>1123</v>
      </c>
      <c r="X1490" s="77">
        <v>1.5</v>
      </c>
      <c r="Y1490" s="77" t="s">
        <v>1116</v>
      </c>
      <c r="Z1490" s="77" t="s">
        <v>1136</v>
      </c>
      <c r="AA1490" s="77" t="s">
        <v>1126</v>
      </c>
      <c r="AB1490" s="77" t="s">
        <v>1127</v>
      </c>
      <c r="AC1490" s="77" t="s">
        <v>1128</v>
      </c>
      <c r="AD1490" s="77">
        <v>4</v>
      </c>
      <c r="AE1490" s="77" t="s">
        <v>1213</v>
      </c>
      <c r="AF1490" s="105"/>
    </row>
    <row r="1491" spans="1:32" hidden="1" x14ac:dyDescent="0.25">
      <c r="A1491" s="96" t="s">
        <v>1631</v>
      </c>
      <c r="B1491" s="77" t="s">
        <v>687</v>
      </c>
      <c r="C1491" s="77" t="s">
        <v>75</v>
      </c>
      <c r="D1491" s="77" t="s">
        <v>688</v>
      </c>
      <c r="E1491" s="77" t="s">
        <v>83</v>
      </c>
      <c r="F1491" s="77"/>
      <c r="G1491" s="77" t="s">
        <v>293</v>
      </c>
      <c r="H1491" s="77"/>
      <c r="I1491" s="77">
        <v>35</v>
      </c>
      <c r="J1491" s="77">
        <v>8</v>
      </c>
      <c r="K1491" s="77">
        <v>100</v>
      </c>
      <c r="L1491" s="77">
        <v>20</v>
      </c>
      <c r="M1491" s="77"/>
      <c r="N1491" s="77">
        <v>1</v>
      </c>
      <c r="O1491" s="77" t="s">
        <v>129</v>
      </c>
      <c r="P1491" s="77" t="s">
        <v>1279</v>
      </c>
      <c r="Q1491" s="77">
        <v>1</v>
      </c>
      <c r="R1491" s="77">
        <v>0</v>
      </c>
      <c r="S1491" s="77"/>
      <c r="T1491" s="77"/>
      <c r="U1491" s="77" t="s">
        <v>70</v>
      </c>
      <c r="V1491" s="77" t="s">
        <v>76</v>
      </c>
      <c r="W1491" s="77" t="s">
        <v>1123</v>
      </c>
      <c r="X1491" s="77">
        <v>4</v>
      </c>
      <c r="Y1491" s="77" t="s">
        <v>1116</v>
      </c>
      <c r="Z1491" s="77" t="s">
        <v>1136</v>
      </c>
      <c r="AA1491" s="77" t="s">
        <v>1126</v>
      </c>
      <c r="AB1491" s="77" t="s">
        <v>1127</v>
      </c>
      <c r="AC1491" s="77" t="s">
        <v>1128</v>
      </c>
      <c r="AD1491" s="77">
        <v>8</v>
      </c>
      <c r="AE1491" s="77" t="s">
        <v>1129</v>
      </c>
      <c r="AF1491" s="105"/>
    </row>
    <row r="1492" spans="1:32" hidden="1" x14ac:dyDescent="0.25">
      <c r="A1492" s="96" t="s">
        <v>1631</v>
      </c>
      <c r="B1492" s="77" t="s">
        <v>687</v>
      </c>
      <c r="C1492" s="77" t="s">
        <v>75</v>
      </c>
      <c r="D1492" s="77" t="s">
        <v>688</v>
      </c>
      <c r="E1492" s="77" t="s">
        <v>75</v>
      </c>
      <c r="F1492" s="77"/>
      <c r="G1492" s="77" t="s">
        <v>1633</v>
      </c>
      <c r="H1492" s="77"/>
      <c r="I1492" s="77">
        <v>35</v>
      </c>
      <c r="J1492" s="77">
        <v>12</v>
      </c>
      <c r="K1492" s="77">
        <v>250</v>
      </c>
      <c r="L1492" s="77">
        <v>20</v>
      </c>
      <c r="M1492" s="77"/>
      <c r="N1492" s="77"/>
      <c r="O1492" s="77" t="s">
        <v>129</v>
      </c>
      <c r="P1492" s="77"/>
      <c r="Q1492" s="77">
        <v>0</v>
      </c>
      <c r="R1492" s="77">
        <v>0</v>
      </c>
      <c r="S1492" s="77"/>
      <c r="T1492" s="77"/>
      <c r="U1492" s="77" t="s">
        <v>70</v>
      </c>
      <c r="V1492" s="77"/>
      <c r="W1492" s="77" t="s">
        <v>1123</v>
      </c>
      <c r="X1492" s="77">
        <v>10</v>
      </c>
      <c r="Y1492" s="77" t="s">
        <v>1116</v>
      </c>
      <c r="Z1492" s="77"/>
      <c r="AA1492" s="77"/>
      <c r="AB1492" s="77"/>
      <c r="AC1492" s="77"/>
      <c r="AD1492" s="77"/>
      <c r="AE1492" s="77"/>
      <c r="AF1492" s="105"/>
    </row>
    <row r="1493" spans="1:32" hidden="1" x14ac:dyDescent="0.25">
      <c r="A1493" s="96" t="s">
        <v>1631</v>
      </c>
      <c r="B1493" s="77" t="s">
        <v>687</v>
      </c>
      <c r="C1493" s="77" t="s">
        <v>75</v>
      </c>
      <c r="D1493" s="77" t="s">
        <v>689</v>
      </c>
      <c r="E1493" s="77">
        <v>1</v>
      </c>
      <c r="F1493" s="77"/>
      <c r="G1493" s="77" t="s">
        <v>175</v>
      </c>
      <c r="H1493" s="77"/>
      <c r="I1493" s="77">
        <v>35</v>
      </c>
      <c r="J1493" s="77">
        <v>4</v>
      </c>
      <c r="K1493" s="77">
        <v>50</v>
      </c>
      <c r="L1493" s="77">
        <v>20</v>
      </c>
      <c r="M1493" s="77"/>
      <c r="N1493" s="77"/>
      <c r="O1493" s="77" t="s">
        <v>129</v>
      </c>
      <c r="P1493" s="77" t="s">
        <v>1279</v>
      </c>
      <c r="Q1493" s="77">
        <v>0</v>
      </c>
      <c r="R1493" s="77">
        <v>1</v>
      </c>
      <c r="S1493" s="77" t="s">
        <v>1123</v>
      </c>
      <c r="T1493" s="77">
        <v>1</v>
      </c>
      <c r="U1493" s="77" t="s">
        <v>115</v>
      </c>
      <c r="V1493" s="77"/>
      <c r="W1493" s="77" t="s">
        <v>1123</v>
      </c>
      <c r="X1493" s="77">
        <v>2</v>
      </c>
      <c r="Y1493" s="77" t="s">
        <v>1116</v>
      </c>
      <c r="Z1493" s="77" t="s">
        <v>1136</v>
      </c>
      <c r="AA1493" s="77" t="s">
        <v>1126</v>
      </c>
      <c r="AB1493" s="77" t="s">
        <v>1127</v>
      </c>
      <c r="AC1493" s="77" t="s">
        <v>1128</v>
      </c>
      <c r="AD1493" s="77">
        <v>4</v>
      </c>
      <c r="AE1493" s="77" t="s">
        <v>1172</v>
      </c>
      <c r="AF1493" s="105"/>
    </row>
    <row r="1494" spans="1:32" hidden="1" x14ac:dyDescent="0.25">
      <c r="A1494" s="96" t="s">
        <v>1631</v>
      </c>
      <c r="B1494" s="77" t="s">
        <v>687</v>
      </c>
      <c r="C1494" s="77" t="s">
        <v>75</v>
      </c>
      <c r="D1494" s="77" t="s">
        <v>689</v>
      </c>
      <c r="E1494" s="77">
        <v>2</v>
      </c>
      <c r="F1494" s="77"/>
      <c r="G1494" s="77" t="s">
        <v>175</v>
      </c>
      <c r="H1494" s="77"/>
      <c r="I1494" s="77">
        <v>35</v>
      </c>
      <c r="J1494" s="77">
        <v>4</v>
      </c>
      <c r="K1494" s="77">
        <v>50</v>
      </c>
      <c r="L1494" s="77">
        <v>20</v>
      </c>
      <c r="M1494" s="77"/>
      <c r="N1494" s="77"/>
      <c r="O1494" s="77" t="s">
        <v>129</v>
      </c>
      <c r="P1494" s="77" t="s">
        <v>1279</v>
      </c>
      <c r="Q1494" s="77">
        <v>0</v>
      </c>
      <c r="R1494" s="77">
        <v>1</v>
      </c>
      <c r="S1494" s="77" t="s">
        <v>1123</v>
      </c>
      <c r="T1494" s="77">
        <v>1</v>
      </c>
      <c r="U1494" s="77" t="s">
        <v>115</v>
      </c>
      <c r="V1494" s="77"/>
      <c r="W1494" s="77" t="s">
        <v>1123</v>
      </c>
      <c r="X1494" s="77">
        <v>2</v>
      </c>
      <c r="Y1494" s="77" t="s">
        <v>1116</v>
      </c>
      <c r="Z1494" s="77" t="s">
        <v>1136</v>
      </c>
      <c r="AA1494" s="77" t="s">
        <v>1126</v>
      </c>
      <c r="AB1494" s="77" t="s">
        <v>1127</v>
      </c>
      <c r="AC1494" s="77" t="s">
        <v>1128</v>
      </c>
      <c r="AD1494" s="77">
        <v>4</v>
      </c>
      <c r="AE1494" s="77" t="s">
        <v>1172</v>
      </c>
      <c r="AF1494" s="105"/>
    </row>
    <row r="1495" spans="1:32" hidden="1" x14ac:dyDescent="0.25">
      <c r="A1495" s="96" t="s">
        <v>1631</v>
      </c>
      <c r="B1495" s="77" t="s">
        <v>687</v>
      </c>
      <c r="C1495" s="77" t="s">
        <v>75</v>
      </c>
      <c r="D1495" s="77" t="s">
        <v>689</v>
      </c>
      <c r="E1495" s="77">
        <v>3</v>
      </c>
      <c r="F1495" s="77"/>
      <c r="G1495" s="77" t="s">
        <v>175</v>
      </c>
      <c r="H1495" s="77"/>
      <c r="I1495" s="77">
        <v>35</v>
      </c>
      <c r="J1495" s="77">
        <v>4</v>
      </c>
      <c r="K1495" s="77">
        <v>50</v>
      </c>
      <c r="L1495" s="77">
        <v>20</v>
      </c>
      <c r="M1495" s="77"/>
      <c r="N1495" s="77"/>
      <c r="O1495" s="77" t="s">
        <v>129</v>
      </c>
      <c r="P1495" s="77" t="s">
        <v>1279</v>
      </c>
      <c r="Q1495" s="77">
        <v>0</v>
      </c>
      <c r="R1495" s="77">
        <v>1</v>
      </c>
      <c r="S1495" s="77" t="s">
        <v>1123</v>
      </c>
      <c r="T1495" s="77">
        <v>1</v>
      </c>
      <c r="U1495" s="77" t="s">
        <v>115</v>
      </c>
      <c r="V1495" s="77"/>
      <c r="W1495" s="77" t="s">
        <v>1123</v>
      </c>
      <c r="X1495" s="77">
        <v>2</v>
      </c>
      <c r="Y1495" s="77" t="s">
        <v>1116</v>
      </c>
      <c r="Z1495" s="77" t="s">
        <v>1136</v>
      </c>
      <c r="AA1495" s="77" t="s">
        <v>1126</v>
      </c>
      <c r="AB1495" s="77" t="s">
        <v>1127</v>
      </c>
      <c r="AC1495" s="77" t="s">
        <v>1128</v>
      </c>
      <c r="AD1495" s="77">
        <v>4</v>
      </c>
      <c r="AE1495" s="77" t="s">
        <v>1172</v>
      </c>
      <c r="AF1495" s="105"/>
    </row>
    <row r="1496" spans="1:32" hidden="1" x14ac:dyDescent="0.25">
      <c r="A1496" s="96" t="s">
        <v>1631</v>
      </c>
      <c r="B1496" s="77" t="s">
        <v>687</v>
      </c>
      <c r="C1496" s="77" t="s">
        <v>75</v>
      </c>
      <c r="D1496" s="77" t="s">
        <v>689</v>
      </c>
      <c r="E1496" s="77">
        <v>4</v>
      </c>
      <c r="F1496" s="77"/>
      <c r="G1496" s="77" t="s">
        <v>1287</v>
      </c>
      <c r="H1496" s="77"/>
      <c r="I1496" s="77">
        <v>35</v>
      </c>
      <c r="J1496" s="77" t="e">
        <v>#N/A</v>
      </c>
      <c r="K1496" s="77"/>
      <c r="L1496" s="77"/>
      <c r="M1496" s="77"/>
      <c r="N1496" s="77"/>
      <c r="O1496" s="77"/>
      <c r="P1496" s="77"/>
      <c r="Q1496" s="77">
        <v>0</v>
      </c>
      <c r="R1496" s="77">
        <v>0</v>
      </c>
      <c r="S1496" s="77"/>
      <c r="T1496" s="77"/>
      <c r="U1496" s="77"/>
      <c r="V1496" s="77"/>
      <c r="W1496" s="77"/>
      <c r="X1496" s="77">
        <v>0</v>
      </c>
      <c r="Y1496" s="77" t="s">
        <v>1116</v>
      </c>
      <c r="Z1496" s="77"/>
      <c r="AA1496" s="77"/>
      <c r="AB1496" s="77"/>
      <c r="AC1496" s="77"/>
      <c r="AD1496" s="77"/>
      <c r="AE1496" s="77"/>
      <c r="AF1496" s="105"/>
    </row>
    <row r="1497" spans="1:32" hidden="1" x14ac:dyDescent="0.25">
      <c r="A1497" s="96" t="s">
        <v>1631</v>
      </c>
      <c r="B1497" s="77" t="s">
        <v>687</v>
      </c>
      <c r="C1497" s="77" t="s">
        <v>75</v>
      </c>
      <c r="D1497" s="77" t="s">
        <v>689</v>
      </c>
      <c r="E1497" s="77">
        <v>5</v>
      </c>
      <c r="F1497" s="77"/>
      <c r="G1497" s="77" t="s">
        <v>175</v>
      </c>
      <c r="H1497" s="77"/>
      <c r="I1497" s="77">
        <v>35</v>
      </c>
      <c r="J1497" s="77">
        <v>8</v>
      </c>
      <c r="K1497" s="77">
        <v>100</v>
      </c>
      <c r="L1497" s="77">
        <v>20</v>
      </c>
      <c r="M1497" s="77"/>
      <c r="N1497" s="77"/>
      <c r="O1497" s="77" t="s">
        <v>129</v>
      </c>
      <c r="P1497" s="77" t="s">
        <v>1279</v>
      </c>
      <c r="Q1497" s="77">
        <v>0</v>
      </c>
      <c r="R1497" s="77">
        <v>1</v>
      </c>
      <c r="S1497" s="77" t="s">
        <v>1123</v>
      </c>
      <c r="T1497" s="77">
        <v>1</v>
      </c>
      <c r="U1497" s="77" t="s">
        <v>115</v>
      </c>
      <c r="V1497" s="77"/>
      <c r="W1497" s="77" t="s">
        <v>1123</v>
      </c>
      <c r="X1497" s="77">
        <v>4</v>
      </c>
      <c r="Y1497" s="77" t="s">
        <v>1116</v>
      </c>
      <c r="Z1497" s="77" t="s">
        <v>1136</v>
      </c>
      <c r="AA1497" s="77" t="s">
        <v>1126</v>
      </c>
      <c r="AB1497" s="77" t="s">
        <v>1127</v>
      </c>
      <c r="AC1497" s="77" t="s">
        <v>1128</v>
      </c>
      <c r="AD1497" s="77">
        <v>8</v>
      </c>
      <c r="AE1497" s="77" t="s">
        <v>1129</v>
      </c>
      <c r="AF1497" s="105"/>
    </row>
    <row r="1498" spans="1:32" hidden="1" x14ac:dyDescent="0.25">
      <c r="A1498" s="96" t="s">
        <v>1631</v>
      </c>
      <c r="B1498" s="77" t="s">
        <v>687</v>
      </c>
      <c r="C1498" s="77" t="s">
        <v>75</v>
      </c>
      <c r="D1498" s="77" t="s">
        <v>689</v>
      </c>
      <c r="E1498" s="77">
        <v>6</v>
      </c>
      <c r="F1498" s="77"/>
      <c r="G1498" s="77" t="s">
        <v>690</v>
      </c>
      <c r="H1498" s="77"/>
      <c r="I1498" s="77">
        <v>35</v>
      </c>
      <c r="J1498" s="77">
        <v>20</v>
      </c>
      <c r="K1498" s="77">
        <v>600</v>
      </c>
      <c r="L1498" s="77">
        <v>20</v>
      </c>
      <c r="M1498" s="77"/>
      <c r="N1498" s="77"/>
      <c r="O1498" s="77" t="s">
        <v>129</v>
      </c>
      <c r="P1498" s="77" t="s">
        <v>1279</v>
      </c>
      <c r="Q1498" s="77">
        <v>0</v>
      </c>
      <c r="R1498" s="77">
        <v>1</v>
      </c>
      <c r="S1498" s="77" t="s">
        <v>1123</v>
      </c>
      <c r="T1498" s="77">
        <v>1</v>
      </c>
      <c r="U1498" s="77" t="s">
        <v>115</v>
      </c>
      <c r="V1498" s="77"/>
      <c r="W1498" s="77" t="s">
        <v>1123</v>
      </c>
      <c r="X1498" s="77">
        <v>24</v>
      </c>
      <c r="Y1498" s="77" t="s">
        <v>1116</v>
      </c>
      <c r="Z1498" s="77" t="s">
        <v>1136</v>
      </c>
      <c r="AA1498" s="77" t="s">
        <v>1126</v>
      </c>
      <c r="AB1498" s="77" t="s">
        <v>1127</v>
      </c>
      <c r="AC1498" s="77" t="s">
        <v>1128</v>
      </c>
      <c r="AD1498" s="77">
        <v>20</v>
      </c>
      <c r="AE1498" s="77" t="s">
        <v>1177</v>
      </c>
      <c r="AF1498" s="105"/>
    </row>
    <row r="1499" spans="1:32" hidden="1" x14ac:dyDescent="0.25">
      <c r="A1499" s="96" t="s">
        <v>1631</v>
      </c>
      <c r="B1499" s="77" t="s">
        <v>687</v>
      </c>
      <c r="C1499" s="77" t="s">
        <v>75</v>
      </c>
      <c r="D1499" s="77" t="s">
        <v>689</v>
      </c>
      <c r="E1499" s="77">
        <v>7</v>
      </c>
      <c r="F1499" s="77"/>
      <c r="G1499" s="77" t="s">
        <v>1287</v>
      </c>
      <c r="H1499" s="77"/>
      <c r="I1499" s="77">
        <v>35</v>
      </c>
      <c r="J1499" s="77" t="e">
        <v>#N/A</v>
      </c>
      <c r="K1499" s="77"/>
      <c r="L1499" s="77"/>
      <c r="M1499" s="77"/>
      <c r="N1499" s="77"/>
      <c r="O1499" s="77"/>
      <c r="P1499" s="77"/>
      <c r="Q1499" s="77">
        <v>0</v>
      </c>
      <c r="R1499" s="77">
        <v>0</v>
      </c>
      <c r="S1499" s="77"/>
      <c r="T1499" s="77"/>
      <c r="U1499" s="77"/>
      <c r="V1499" s="77"/>
      <c r="W1499" s="77"/>
      <c r="X1499" s="77">
        <v>0</v>
      </c>
      <c r="Y1499" s="77" t="s">
        <v>1116</v>
      </c>
      <c r="Z1499" s="77"/>
      <c r="AA1499" s="77"/>
      <c r="AB1499" s="77"/>
      <c r="AC1499" s="77"/>
      <c r="AD1499" s="77"/>
      <c r="AE1499" s="77"/>
      <c r="AF1499" s="105"/>
    </row>
    <row r="1500" spans="1:32" hidden="1" x14ac:dyDescent="0.25">
      <c r="A1500" s="96" t="s">
        <v>1631</v>
      </c>
      <c r="B1500" s="77" t="s">
        <v>687</v>
      </c>
      <c r="C1500" s="77" t="s">
        <v>75</v>
      </c>
      <c r="D1500" s="77" t="s">
        <v>689</v>
      </c>
      <c r="E1500" s="77">
        <v>8</v>
      </c>
      <c r="F1500" s="77"/>
      <c r="G1500" s="77" t="s">
        <v>691</v>
      </c>
      <c r="H1500" s="77"/>
      <c r="I1500" s="77">
        <v>35</v>
      </c>
      <c r="J1500" s="77">
        <v>8</v>
      </c>
      <c r="K1500" s="77">
        <v>100</v>
      </c>
      <c r="L1500" s="77">
        <v>20</v>
      </c>
      <c r="M1500" s="77"/>
      <c r="N1500" s="77"/>
      <c r="O1500" s="77" t="s">
        <v>129</v>
      </c>
      <c r="P1500" s="77"/>
      <c r="Q1500" s="77">
        <v>0</v>
      </c>
      <c r="R1500" s="77">
        <v>1</v>
      </c>
      <c r="S1500" s="77" t="s">
        <v>1123</v>
      </c>
      <c r="T1500" s="77">
        <v>1</v>
      </c>
      <c r="U1500" s="77" t="s">
        <v>115</v>
      </c>
      <c r="V1500" s="77" t="s">
        <v>105</v>
      </c>
      <c r="W1500" s="77" t="s">
        <v>1123</v>
      </c>
      <c r="X1500" s="77">
        <v>4</v>
      </c>
      <c r="Y1500" s="77" t="s">
        <v>1116</v>
      </c>
      <c r="Z1500" s="77"/>
      <c r="AA1500" s="77"/>
      <c r="AB1500" s="77"/>
      <c r="AC1500" s="77"/>
      <c r="AD1500" s="77"/>
      <c r="AE1500" s="77"/>
      <c r="AF1500" s="105"/>
    </row>
    <row r="1501" spans="1:32" hidden="1" x14ac:dyDescent="0.25">
      <c r="A1501" s="96" t="s">
        <v>1631</v>
      </c>
      <c r="B1501" s="77" t="s">
        <v>687</v>
      </c>
      <c r="C1501" s="77" t="s">
        <v>75</v>
      </c>
      <c r="D1501" s="77" t="s">
        <v>689</v>
      </c>
      <c r="E1501" s="77">
        <v>9</v>
      </c>
      <c r="F1501" s="77"/>
      <c r="G1501" s="77" t="s">
        <v>175</v>
      </c>
      <c r="H1501" s="77"/>
      <c r="I1501" s="77">
        <v>35</v>
      </c>
      <c r="J1501" s="77">
        <v>4</v>
      </c>
      <c r="K1501" s="77">
        <v>50</v>
      </c>
      <c r="L1501" s="77">
        <v>20</v>
      </c>
      <c r="M1501" s="77"/>
      <c r="N1501" s="77"/>
      <c r="O1501" s="77" t="s">
        <v>129</v>
      </c>
      <c r="P1501" s="77" t="s">
        <v>1279</v>
      </c>
      <c r="Q1501" s="77">
        <v>0</v>
      </c>
      <c r="R1501" s="77">
        <v>1</v>
      </c>
      <c r="S1501" s="77" t="s">
        <v>1123</v>
      </c>
      <c r="T1501" s="77">
        <v>1</v>
      </c>
      <c r="U1501" s="77" t="s">
        <v>115</v>
      </c>
      <c r="V1501" s="77"/>
      <c r="W1501" s="77" t="s">
        <v>1123</v>
      </c>
      <c r="X1501" s="77">
        <v>2</v>
      </c>
      <c r="Y1501" s="77" t="s">
        <v>1116</v>
      </c>
      <c r="Z1501" s="77" t="s">
        <v>1136</v>
      </c>
      <c r="AA1501" s="77" t="s">
        <v>1126</v>
      </c>
      <c r="AB1501" s="77" t="s">
        <v>1127</v>
      </c>
      <c r="AC1501" s="77" t="s">
        <v>1128</v>
      </c>
      <c r="AD1501" s="77">
        <v>4</v>
      </c>
      <c r="AE1501" s="77" t="s">
        <v>1172</v>
      </c>
      <c r="AF1501" s="105"/>
    </row>
    <row r="1502" spans="1:32" hidden="1" x14ac:dyDescent="0.25">
      <c r="A1502" s="96" t="s">
        <v>1631</v>
      </c>
      <c r="B1502" s="77" t="s">
        <v>687</v>
      </c>
      <c r="C1502" s="77" t="s">
        <v>75</v>
      </c>
      <c r="D1502" s="77" t="s">
        <v>689</v>
      </c>
      <c r="E1502" s="77">
        <v>10</v>
      </c>
      <c r="F1502" s="77"/>
      <c r="G1502" s="77" t="s">
        <v>175</v>
      </c>
      <c r="H1502" s="77"/>
      <c r="I1502" s="77">
        <v>35</v>
      </c>
      <c r="J1502" s="77">
        <v>8</v>
      </c>
      <c r="K1502" s="77">
        <v>200</v>
      </c>
      <c r="L1502" s="77">
        <v>20</v>
      </c>
      <c r="M1502" s="77"/>
      <c r="N1502" s="77"/>
      <c r="O1502" s="77" t="s">
        <v>129</v>
      </c>
      <c r="P1502" s="77" t="s">
        <v>1279</v>
      </c>
      <c r="Q1502" s="77">
        <v>0</v>
      </c>
      <c r="R1502" s="77">
        <v>1</v>
      </c>
      <c r="S1502" s="77" t="s">
        <v>1123</v>
      </c>
      <c r="T1502" s="77">
        <v>1</v>
      </c>
      <c r="U1502" s="77" t="s">
        <v>115</v>
      </c>
      <c r="V1502" s="77" t="s">
        <v>76</v>
      </c>
      <c r="W1502" s="77" t="s">
        <v>1123</v>
      </c>
      <c r="X1502" s="77">
        <v>8</v>
      </c>
      <c r="Y1502" s="77" t="s">
        <v>1116</v>
      </c>
      <c r="Z1502" s="77" t="s">
        <v>1136</v>
      </c>
      <c r="AA1502" s="77" t="s">
        <v>1126</v>
      </c>
      <c r="AB1502" s="77" t="s">
        <v>1127</v>
      </c>
      <c r="AC1502" s="77" t="s">
        <v>1128</v>
      </c>
      <c r="AD1502" s="77">
        <v>8</v>
      </c>
      <c r="AE1502" s="77" t="s">
        <v>1137</v>
      </c>
      <c r="AF1502" s="105"/>
    </row>
    <row r="1503" spans="1:32" hidden="1" x14ac:dyDescent="0.25">
      <c r="A1503" s="96" t="s">
        <v>1631</v>
      </c>
      <c r="B1503" s="77" t="s">
        <v>687</v>
      </c>
      <c r="C1503" s="77" t="s">
        <v>75</v>
      </c>
      <c r="D1503" s="77" t="s">
        <v>689</v>
      </c>
      <c r="E1503" s="77">
        <v>11</v>
      </c>
      <c r="F1503" s="77"/>
      <c r="G1503" s="77" t="s">
        <v>175</v>
      </c>
      <c r="H1503" s="77"/>
      <c r="I1503" s="77">
        <v>35</v>
      </c>
      <c r="J1503" s="77">
        <v>4</v>
      </c>
      <c r="K1503" s="77">
        <v>25</v>
      </c>
      <c r="L1503" s="77">
        <v>20</v>
      </c>
      <c r="M1503" s="77"/>
      <c r="N1503" s="77"/>
      <c r="O1503" s="77" t="s">
        <v>129</v>
      </c>
      <c r="P1503" s="77" t="s">
        <v>1279</v>
      </c>
      <c r="Q1503" s="77">
        <v>0</v>
      </c>
      <c r="R1503" s="77">
        <v>1</v>
      </c>
      <c r="S1503" s="77" t="s">
        <v>1123</v>
      </c>
      <c r="T1503" s="77">
        <v>1</v>
      </c>
      <c r="U1503" s="77" t="s">
        <v>115</v>
      </c>
      <c r="V1503" s="77" t="s">
        <v>76</v>
      </c>
      <c r="W1503" s="77" t="s">
        <v>1123</v>
      </c>
      <c r="X1503" s="77">
        <v>1</v>
      </c>
      <c r="Y1503" s="77" t="s">
        <v>1116</v>
      </c>
      <c r="Z1503" s="77" t="s">
        <v>1136</v>
      </c>
      <c r="AA1503" s="77" t="s">
        <v>1126</v>
      </c>
      <c r="AB1503" s="77" t="s">
        <v>1127</v>
      </c>
      <c r="AC1503" s="77" t="s">
        <v>1128</v>
      </c>
      <c r="AD1503" s="77">
        <v>4</v>
      </c>
      <c r="AE1503" s="77" t="s">
        <v>1182</v>
      </c>
      <c r="AF1503" s="105"/>
    </row>
    <row r="1504" spans="1:32" hidden="1" x14ac:dyDescent="0.25">
      <c r="A1504" s="96" t="s">
        <v>1631</v>
      </c>
      <c r="B1504" s="77" t="s">
        <v>687</v>
      </c>
      <c r="C1504" s="77" t="s">
        <v>75</v>
      </c>
      <c r="D1504" s="77" t="s">
        <v>689</v>
      </c>
      <c r="E1504" s="77">
        <v>12</v>
      </c>
      <c r="F1504" s="77"/>
      <c r="G1504" s="77" t="s">
        <v>175</v>
      </c>
      <c r="H1504" s="77"/>
      <c r="I1504" s="77">
        <v>35</v>
      </c>
      <c r="J1504" s="77">
        <v>4</v>
      </c>
      <c r="K1504" s="77">
        <v>25</v>
      </c>
      <c r="L1504" s="77">
        <v>20</v>
      </c>
      <c r="M1504" s="77"/>
      <c r="N1504" s="77"/>
      <c r="O1504" s="77" t="s">
        <v>129</v>
      </c>
      <c r="P1504" s="77" t="s">
        <v>1279</v>
      </c>
      <c r="Q1504" s="77">
        <v>0</v>
      </c>
      <c r="R1504" s="77">
        <v>1</v>
      </c>
      <c r="S1504" s="77" t="s">
        <v>1123</v>
      </c>
      <c r="T1504" s="77">
        <v>1</v>
      </c>
      <c r="U1504" s="77" t="s">
        <v>115</v>
      </c>
      <c r="V1504" s="77" t="s">
        <v>76</v>
      </c>
      <c r="W1504" s="77" t="s">
        <v>1123</v>
      </c>
      <c r="X1504" s="77">
        <v>1</v>
      </c>
      <c r="Y1504" s="77" t="s">
        <v>1116</v>
      </c>
      <c r="Z1504" s="77" t="s">
        <v>1136</v>
      </c>
      <c r="AA1504" s="77" t="s">
        <v>1126</v>
      </c>
      <c r="AB1504" s="77" t="s">
        <v>1127</v>
      </c>
      <c r="AC1504" s="77" t="s">
        <v>1128</v>
      </c>
      <c r="AD1504" s="77">
        <v>4</v>
      </c>
      <c r="AE1504" s="77" t="s">
        <v>1182</v>
      </c>
      <c r="AF1504" s="105"/>
    </row>
    <row r="1505" spans="1:32" hidden="1" x14ac:dyDescent="0.25">
      <c r="A1505" s="96" t="s">
        <v>1631</v>
      </c>
      <c r="B1505" s="77" t="s">
        <v>687</v>
      </c>
      <c r="C1505" s="77" t="s">
        <v>75</v>
      </c>
      <c r="D1505" s="77" t="s">
        <v>689</v>
      </c>
      <c r="E1505" s="77">
        <v>13</v>
      </c>
      <c r="F1505" s="77"/>
      <c r="G1505" s="77" t="s">
        <v>175</v>
      </c>
      <c r="H1505" s="77"/>
      <c r="I1505" s="77">
        <v>35</v>
      </c>
      <c r="J1505" s="77">
        <v>4</v>
      </c>
      <c r="K1505" s="77">
        <v>50</v>
      </c>
      <c r="L1505" s="77">
        <v>20</v>
      </c>
      <c r="M1505" s="77"/>
      <c r="N1505" s="77"/>
      <c r="O1505" s="77" t="s">
        <v>129</v>
      </c>
      <c r="P1505" s="77" t="s">
        <v>1279</v>
      </c>
      <c r="Q1505" s="77">
        <v>0</v>
      </c>
      <c r="R1505" s="77">
        <v>1</v>
      </c>
      <c r="S1505" s="77" t="s">
        <v>1123</v>
      </c>
      <c r="T1505" s="77">
        <v>1</v>
      </c>
      <c r="U1505" s="77" t="s">
        <v>115</v>
      </c>
      <c r="V1505" s="77"/>
      <c r="W1505" s="77" t="s">
        <v>1123</v>
      </c>
      <c r="X1505" s="77">
        <v>2</v>
      </c>
      <c r="Y1505" s="77" t="s">
        <v>1116</v>
      </c>
      <c r="Z1505" s="77" t="s">
        <v>1136</v>
      </c>
      <c r="AA1505" s="77" t="s">
        <v>1126</v>
      </c>
      <c r="AB1505" s="77" t="s">
        <v>1127</v>
      </c>
      <c r="AC1505" s="77" t="s">
        <v>1128</v>
      </c>
      <c r="AD1505" s="77">
        <v>4</v>
      </c>
      <c r="AE1505" s="77" t="s">
        <v>1172</v>
      </c>
      <c r="AF1505" s="105"/>
    </row>
    <row r="1506" spans="1:32" hidden="1" x14ac:dyDescent="0.25">
      <c r="A1506" s="96" t="s">
        <v>1631</v>
      </c>
      <c r="B1506" s="77" t="s">
        <v>687</v>
      </c>
      <c r="C1506" s="77" t="s">
        <v>75</v>
      </c>
      <c r="D1506" s="77" t="s">
        <v>689</v>
      </c>
      <c r="E1506" s="77">
        <v>14</v>
      </c>
      <c r="F1506" s="77"/>
      <c r="G1506" s="77" t="s">
        <v>1287</v>
      </c>
      <c r="H1506" s="77"/>
      <c r="I1506" s="77">
        <v>35</v>
      </c>
      <c r="J1506" s="77" t="e">
        <v>#N/A</v>
      </c>
      <c r="K1506" s="77"/>
      <c r="L1506" s="77"/>
      <c r="M1506" s="77"/>
      <c r="N1506" s="77"/>
      <c r="O1506" s="77"/>
      <c r="P1506" s="77"/>
      <c r="Q1506" s="77">
        <v>0</v>
      </c>
      <c r="R1506" s="77">
        <v>0</v>
      </c>
      <c r="S1506" s="77"/>
      <c r="T1506" s="77"/>
      <c r="U1506" s="77"/>
      <c r="V1506" s="77"/>
      <c r="W1506" s="77"/>
      <c r="X1506" s="77">
        <v>0</v>
      </c>
      <c r="Y1506" s="77" t="s">
        <v>1116</v>
      </c>
      <c r="Z1506" s="77"/>
      <c r="AA1506" s="77"/>
      <c r="AB1506" s="77"/>
      <c r="AC1506" s="77"/>
      <c r="AD1506" s="77"/>
      <c r="AE1506" s="77"/>
      <c r="AF1506" s="105"/>
    </row>
    <row r="1507" spans="1:32" hidden="1" x14ac:dyDescent="0.25">
      <c r="A1507" s="96" t="s">
        <v>1631</v>
      </c>
      <c r="B1507" s="77" t="s">
        <v>687</v>
      </c>
      <c r="C1507" s="77" t="s">
        <v>75</v>
      </c>
      <c r="D1507" s="77" t="s">
        <v>689</v>
      </c>
      <c r="E1507" s="77">
        <v>15</v>
      </c>
      <c r="F1507" s="77"/>
      <c r="G1507" s="77" t="s">
        <v>175</v>
      </c>
      <c r="H1507" s="77"/>
      <c r="I1507" s="77">
        <v>35</v>
      </c>
      <c r="J1507" s="77">
        <v>12</v>
      </c>
      <c r="K1507" s="77">
        <v>250</v>
      </c>
      <c r="L1507" s="77">
        <v>20</v>
      </c>
      <c r="M1507" s="77"/>
      <c r="N1507" s="77"/>
      <c r="O1507" s="77" t="s">
        <v>129</v>
      </c>
      <c r="P1507" s="77" t="s">
        <v>1279</v>
      </c>
      <c r="Q1507" s="77">
        <v>0</v>
      </c>
      <c r="R1507" s="77">
        <v>1</v>
      </c>
      <c r="S1507" s="77" t="s">
        <v>1123</v>
      </c>
      <c r="T1507" s="77">
        <v>1</v>
      </c>
      <c r="U1507" s="77" t="s">
        <v>115</v>
      </c>
      <c r="V1507" s="77"/>
      <c r="W1507" s="77" t="s">
        <v>1123</v>
      </c>
      <c r="X1507" s="77">
        <v>10</v>
      </c>
      <c r="Y1507" s="77" t="s">
        <v>1116</v>
      </c>
      <c r="Z1507" s="77" t="s">
        <v>1136</v>
      </c>
      <c r="AA1507" s="77" t="s">
        <v>1126</v>
      </c>
      <c r="AB1507" s="77" t="s">
        <v>1127</v>
      </c>
      <c r="AC1507" s="77" t="s">
        <v>1128</v>
      </c>
      <c r="AD1507" s="77">
        <v>12</v>
      </c>
      <c r="AE1507" s="77" t="s">
        <v>1274</v>
      </c>
      <c r="AF1507" s="105"/>
    </row>
    <row r="1508" spans="1:32" hidden="1" x14ac:dyDescent="0.25">
      <c r="A1508" s="96" t="s">
        <v>1631</v>
      </c>
      <c r="B1508" s="77" t="s">
        <v>687</v>
      </c>
      <c r="C1508" s="77" t="s">
        <v>75</v>
      </c>
      <c r="D1508" s="77" t="s">
        <v>689</v>
      </c>
      <c r="E1508" s="77">
        <v>16</v>
      </c>
      <c r="F1508" s="77"/>
      <c r="G1508" s="77" t="s">
        <v>175</v>
      </c>
      <c r="H1508" s="77"/>
      <c r="I1508" s="77">
        <v>35</v>
      </c>
      <c r="J1508" s="77">
        <v>12</v>
      </c>
      <c r="K1508" s="77">
        <v>250</v>
      </c>
      <c r="L1508" s="77">
        <v>20</v>
      </c>
      <c r="M1508" s="77"/>
      <c r="N1508" s="77"/>
      <c r="O1508" s="77" t="s">
        <v>129</v>
      </c>
      <c r="P1508" s="77" t="s">
        <v>1279</v>
      </c>
      <c r="Q1508" s="77">
        <v>0</v>
      </c>
      <c r="R1508" s="77">
        <v>1</v>
      </c>
      <c r="S1508" s="77" t="s">
        <v>1123</v>
      </c>
      <c r="T1508" s="77">
        <v>1</v>
      </c>
      <c r="U1508" s="77" t="s">
        <v>115</v>
      </c>
      <c r="V1508" s="77"/>
      <c r="W1508" s="77" t="s">
        <v>1123</v>
      </c>
      <c r="X1508" s="77">
        <v>10</v>
      </c>
      <c r="Y1508" s="77" t="s">
        <v>1116</v>
      </c>
      <c r="Z1508" s="77" t="s">
        <v>1136</v>
      </c>
      <c r="AA1508" s="77" t="s">
        <v>1126</v>
      </c>
      <c r="AB1508" s="77" t="s">
        <v>1127</v>
      </c>
      <c r="AC1508" s="77" t="s">
        <v>1128</v>
      </c>
      <c r="AD1508" s="77">
        <v>12</v>
      </c>
      <c r="AE1508" s="77" t="s">
        <v>1274</v>
      </c>
      <c r="AF1508" s="105"/>
    </row>
    <row r="1509" spans="1:32" hidden="1" x14ac:dyDescent="0.25">
      <c r="A1509" s="96" t="s">
        <v>1631</v>
      </c>
      <c r="B1509" s="77" t="s">
        <v>687</v>
      </c>
      <c r="C1509" s="77" t="s">
        <v>75</v>
      </c>
      <c r="D1509" s="77" t="s">
        <v>689</v>
      </c>
      <c r="E1509" s="77">
        <v>17</v>
      </c>
      <c r="F1509" s="77"/>
      <c r="G1509" s="77" t="s">
        <v>175</v>
      </c>
      <c r="H1509" s="77"/>
      <c r="I1509" s="77">
        <v>35</v>
      </c>
      <c r="J1509" s="77">
        <v>12</v>
      </c>
      <c r="K1509" s="77">
        <v>250</v>
      </c>
      <c r="L1509" s="77">
        <v>20</v>
      </c>
      <c r="M1509" s="77"/>
      <c r="N1509" s="77"/>
      <c r="O1509" s="77" t="s">
        <v>129</v>
      </c>
      <c r="P1509" s="77" t="s">
        <v>1279</v>
      </c>
      <c r="Q1509" s="77">
        <v>0</v>
      </c>
      <c r="R1509" s="77">
        <v>1</v>
      </c>
      <c r="S1509" s="77" t="s">
        <v>1123</v>
      </c>
      <c r="T1509" s="77">
        <v>1</v>
      </c>
      <c r="U1509" s="77" t="s">
        <v>115</v>
      </c>
      <c r="V1509" s="77"/>
      <c r="W1509" s="77" t="s">
        <v>1123</v>
      </c>
      <c r="X1509" s="77">
        <v>10</v>
      </c>
      <c r="Y1509" s="77" t="s">
        <v>1116</v>
      </c>
      <c r="Z1509" s="77" t="s">
        <v>1136</v>
      </c>
      <c r="AA1509" s="77" t="s">
        <v>1126</v>
      </c>
      <c r="AB1509" s="77" t="s">
        <v>1127</v>
      </c>
      <c r="AC1509" s="77" t="s">
        <v>1128</v>
      </c>
      <c r="AD1509" s="77">
        <v>12</v>
      </c>
      <c r="AE1509" s="77" t="s">
        <v>1274</v>
      </c>
      <c r="AF1509" s="105"/>
    </row>
    <row r="1510" spans="1:32" hidden="1" x14ac:dyDescent="0.25">
      <c r="A1510" s="96" t="s">
        <v>1631</v>
      </c>
      <c r="B1510" s="77" t="s">
        <v>687</v>
      </c>
      <c r="C1510" s="77" t="s">
        <v>75</v>
      </c>
      <c r="D1510" s="77" t="s">
        <v>689</v>
      </c>
      <c r="E1510" s="77">
        <v>18</v>
      </c>
      <c r="F1510" s="77"/>
      <c r="G1510" s="77" t="s">
        <v>175</v>
      </c>
      <c r="H1510" s="77"/>
      <c r="I1510" s="77">
        <v>35</v>
      </c>
      <c r="J1510" s="77">
        <v>8</v>
      </c>
      <c r="K1510" s="77">
        <v>200</v>
      </c>
      <c r="L1510" s="77">
        <v>20</v>
      </c>
      <c r="M1510" s="77"/>
      <c r="N1510" s="77"/>
      <c r="O1510" s="77" t="s">
        <v>129</v>
      </c>
      <c r="P1510" s="77" t="s">
        <v>1279</v>
      </c>
      <c r="Q1510" s="77">
        <v>0</v>
      </c>
      <c r="R1510" s="77">
        <v>1</v>
      </c>
      <c r="S1510" s="77" t="s">
        <v>1123</v>
      </c>
      <c r="T1510" s="77">
        <v>1</v>
      </c>
      <c r="U1510" s="77" t="s">
        <v>115</v>
      </c>
      <c r="V1510" s="77"/>
      <c r="W1510" s="77" t="s">
        <v>1123</v>
      </c>
      <c r="X1510" s="77">
        <v>8</v>
      </c>
      <c r="Y1510" s="77" t="s">
        <v>1116</v>
      </c>
      <c r="Z1510" s="77" t="s">
        <v>1136</v>
      </c>
      <c r="AA1510" s="77" t="s">
        <v>1126</v>
      </c>
      <c r="AB1510" s="77" t="s">
        <v>1127</v>
      </c>
      <c r="AC1510" s="77" t="s">
        <v>1128</v>
      </c>
      <c r="AD1510" s="77">
        <v>8</v>
      </c>
      <c r="AE1510" s="77" t="s">
        <v>1137</v>
      </c>
      <c r="AF1510" s="105"/>
    </row>
    <row r="1511" spans="1:32" hidden="1" x14ac:dyDescent="0.25">
      <c r="A1511" s="96" t="s">
        <v>1631</v>
      </c>
      <c r="B1511" s="77" t="s">
        <v>687</v>
      </c>
      <c r="C1511" s="77" t="s">
        <v>75</v>
      </c>
      <c r="D1511" s="77" t="s">
        <v>689</v>
      </c>
      <c r="E1511" s="77">
        <v>19</v>
      </c>
      <c r="F1511" s="77"/>
      <c r="G1511" s="77" t="s">
        <v>175</v>
      </c>
      <c r="H1511" s="77"/>
      <c r="I1511" s="77">
        <v>35</v>
      </c>
      <c r="J1511" s="77">
        <v>8</v>
      </c>
      <c r="K1511" s="77">
        <v>200</v>
      </c>
      <c r="L1511" s="77">
        <v>20</v>
      </c>
      <c r="M1511" s="77"/>
      <c r="N1511" s="77"/>
      <c r="O1511" s="77" t="s">
        <v>129</v>
      </c>
      <c r="P1511" s="77" t="s">
        <v>1279</v>
      </c>
      <c r="Q1511" s="77">
        <v>0</v>
      </c>
      <c r="R1511" s="77">
        <v>1</v>
      </c>
      <c r="S1511" s="77" t="s">
        <v>1123</v>
      </c>
      <c r="T1511" s="77">
        <v>1</v>
      </c>
      <c r="U1511" s="77" t="s">
        <v>115</v>
      </c>
      <c r="V1511" s="77"/>
      <c r="W1511" s="77" t="s">
        <v>1123</v>
      </c>
      <c r="X1511" s="77">
        <v>8</v>
      </c>
      <c r="Y1511" s="77" t="s">
        <v>1116</v>
      </c>
      <c r="Z1511" s="77" t="s">
        <v>1136</v>
      </c>
      <c r="AA1511" s="77" t="s">
        <v>1126</v>
      </c>
      <c r="AB1511" s="77" t="s">
        <v>1127</v>
      </c>
      <c r="AC1511" s="77" t="s">
        <v>1128</v>
      </c>
      <c r="AD1511" s="77">
        <v>8</v>
      </c>
      <c r="AE1511" s="77" t="s">
        <v>1137</v>
      </c>
      <c r="AF1511" s="105"/>
    </row>
    <row r="1512" spans="1:32" hidden="1" x14ac:dyDescent="0.25">
      <c r="A1512" s="96" t="s">
        <v>1631</v>
      </c>
      <c r="B1512" s="77" t="s">
        <v>687</v>
      </c>
      <c r="C1512" s="77" t="s">
        <v>75</v>
      </c>
      <c r="D1512" s="77" t="s">
        <v>689</v>
      </c>
      <c r="E1512" s="77">
        <v>20</v>
      </c>
      <c r="F1512" s="77"/>
      <c r="G1512" s="77" t="s">
        <v>175</v>
      </c>
      <c r="H1512" s="77"/>
      <c r="I1512" s="77">
        <v>35</v>
      </c>
      <c r="J1512" s="77">
        <v>4</v>
      </c>
      <c r="K1512" s="77">
        <v>25</v>
      </c>
      <c r="L1512" s="77">
        <v>20</v>
      </c>
      <c r="M1512" s="77"/>
      <c r="N1512" s="77"/>
      <c r="O1512" s="77" t="s">
        <v>129</v>
      </c>
      <c r="P1512" s="77" t="s">
        <v>1279</v>
      </c>
      <c r="Q1512" s="77">
        <v>0</v>
      </c>
      <c r="R1512" s="77">
        <v>1</v>
      </c>
      <c r="S1512" s="77" t="s">
        <v>1123</v>
      </c>
      <c r="T1512" s="77">
        <v>1</v>
      </c>
      <c r="U1512" s="77" t="s">
        <v>115</v>
      </c>
      <c r="V1512" s="77"/>
      <c r="W1512" s="77" t="s">
        <v>1123</v>
      </c>
      <c r="X1512" s="77">
        <v>1</v>
      </c>
      <c r="Y1512" s="77" t="s">
        <v>1116</v>
      </c>
      <c r="Z1512" s="77" t="s">
        <v>1136</v>
      </c>
      <c r="AA1512" s="77" t="s">
        <v>1126</v>
      </c>
      <c r="AB1512" s="77" t="s">
        <v>1127</v>
      </c>
      <c r="AC1512" s="77" t="s">
        <v>1128</v>
      </c>
      <c r="AD1512" s="77">
        <v>4</v>
      </c>
      <c r="AE1512" s="77" t="s">
        <v>1182</v>
      </c>
      <c r="AF1512" s="105"/>
    </row>
    <row r="1513" spans="1:32" hidden="1" x14ac:dyDescent="0.25">
      <c r="A1513" s="96" t="s">
        <v>1631</v>
      </c>
      <c r="B1513" s="77" t="s">
        <v>687</v>
      </c>
      <c r="C1513" s="77" t="s">
        <v>75</v>
      </c>
      <c r="D1513" s="77" t="s">
        <v>689</v>
      </c>
      <c r="E1513" s="77">
        <v>21</v>
      </c>
      <c r="F1513" s="77"/>
      <c r="G1513" s="77" t="s">
        <v>1287</v>
      </c>
      <c r="H1513" s="77"/>
      <c r="I1513" s="77">
        <v>35</v>
      </c>
      <c r="J1513" s="77" t="e">
        <v>#N/A</v>
      </c>
      <c r="K1513" s="77"/>
      <c r="L1513" s="77"/>
      <c r="M1513" s="77"/>
      <c r="N1513" s="77"/>
      <c r="O1513" s="77"/>
      <c r="P1513" s="77"/>
      <c r="Q1513" s="77">
        <v>0</v>
      </c>
      <c r="R1513" s="77">
        <v>0</v>
      </c>
      <c r="S1513" s="77"/>
      <c r="T1513" s="77"/>
      <c r="U1513" s="77"/>
      <c r="V1513" s="77"/>
      <c r="W1513" s="77"/>
      <c r="X1513" s="77">
        <v>0</v>
      </c>
      <c r="Y1513" s="77" t="s">
        <v>1116</v>
      </c>
      <c r="Z1513" s="77"/>
      <c r="AA1513" s="77"/>
      <c r="AB1513" s="77"/>
      <c r="AC1513" s="77"/>
      <c r="AD1513" s="77"/>
      <c r="AE1513" s="77"/>
      <c r="AF1513" s="105"/>
    </row>
    <row r="1514" spans="1:32" hidden="1" x14ac:dyDescent="0.25">
      <c r="A1514" s="96" t="s">
        <v>1631</v>
      </c>
      <c r="B1514" s="77" t="s">
        <v>687</v>
      </c>
      <c r="C1514" s="77" t="s">
        <v>75</v>
      </c>
      <c r="D1514" s="77" t="s">
        <v>689</v>
      </c>
      <c r="E1514" s="77">
        <v>23</v>
      </c>
      <c r="F1514" s="77"/>
      <c r="G1514" s="77" t="s">
        <v>322</v>
      </c>
      <c r="H1514" s="77"/>
      <c r="I1514" s="77">
        <v>35</v>
      </c>
      <c r="J1514" s="77">
        <v>20</v>
      </c>
      <c r="K1514" s="77">
        <v>600</v>
      </c>
      <c r="L1514" s="77">
        <v>20</v>
      </c>
      <c r="M1514" s="77"/>
      <c r="N1514" s="77"/>
      <c r="O1514" s="77" t="s">
        <v>129</v>
      </c>
      <c r="P1514" s="77" t="s">
        <v>1279</v>
      </c>
      <c r="Q1514" s="77">
        <v>0</v>
      </c>
      <c r="R1514" s="77">
        <v>1</v>
      </c>
      <c r="S1514" s="77" t="s">
        <v>1123</v>
      </c>
      <c r="T1514" s="77">
        <v>1</v>
      </c>
      <c r="U1514" s="77" t="s">
        <v>115</v>
      </c>
      <c r="V1514" s="77"/>
      <c r="W1514" s="77" t="s">
        <v>1123</v>
      </c>
      <c r="X1514" s="77">
        <v>24</v>
      </c>
      <c r="Y1514" s="77" t="s">
        <v>1116</v>
      </c>
      <c r="Z1514" s="77" t="s">
        <v>1136</v>
      </c>
      <c r="AA1514" s="77" t="s">
        <v>1126</v>
      </c>
      <c r="AB1514" s="77" t="s">
        <v>1127</v>
      </c>
      <c r="AC1514" s="77" t="s">
        <v>1128</v>
      </c>
      <c r="AD1514" s="77">
        <v>20</v>
      </c>
      <c r="AE1514" s="77" t="s">
        <v>1177</v>
      </c>
      <c r="AF1514" s="105"/>
    </row>
    <row r="1515" spans="1:32" ht="30" hidden="1" x14ac:dyDescent="0.25">
      <c r="A1515" s="96" t="s">
        <v>1631</v>
      </c>
      <c r="B1515" s="77" t="s">
        <v>687</v>
      </c>
      <c r="C1515" s="77" t="s">
        <v>75</v>
      </c>
      <c r="D1515" s="77" t="s">
        <v>689</v>
      </c>
      <c r="E1515" s="77" t="s">
        <v>73</v>
      </c>
      <c r="F1515" s="77"/>
      <c r="G1515" s="77" t="s">
        <v>506</v>
      </c>
      <c r="H1515" s="77"/>
      <c r="I1515" s="77">
        <v>35</v>
      </c>
      <c r="J1515" s="77">
        <v>4</v>
      </c>
      <c r="K1515" s="77">
        <v>40</v>
      </c>
      <c r="L1515" s="77">
        <v>20</v>
      </c>
      <c r="M1515" s="77"/>
      <c r="N1515" s="77"/>
      <c r="O1515" s="77" t="s">
        <v>129</v>
      </c>
      <c r="P1515" s="77" t="s">
        <v>1279</v>
      </c>
      <c r="Q1515" s="77">
        <v>0</v>
      </c>
      <c r="R1515" s="77">
        <v>1</v>
      </c>
      <c r="S1515" s="77" t="s">
        <v>1123</v>
      </c>
      <c r="T1515" s="77">
        <v>1</v>
      </c>
      <c r="U1515" s="77" t="s">
        <v>115</v>
      </c>
      <c r="V1515" s="77"/>
      <c r="W1515" s="77" t="s">
        <v>1123</v>
      </c>
      <c r="X1515" s="77">
        <v>1.5</v>
      </c>
      <c r="Y1515" s="77" t="s">
        <v>1116</v>
      </c>
      <c r="Z1515" s="77" t="s">
        <v>1136</v>
      </c>
      <c r="AA1515" s="77" t="s">
        <v>1126</v>
      </c>
      <c r="AB1515" s="77" t="s">
        <v>1127</v>
      </c>
      <c r="AC1515" s="77" t="s">
        <v>1128</v>
      </c>
      <c r="AD1515" s="77">
        <v>4</v>
      </c>
      <c r="AE1515" s="77" t="s">
        <v>1213</v>
      </c>
      <c r="AF1515" s="105"/>
    </row>
    <row r="1516" spans="1:32" hidden="1" x14ac:dyDescent="0.25">
      <c r="A1516" s="96" t="s">
        <v>1631</v>
      </c>
      <c r="B1516" s="77" t="s">
        <v>687</v>
      </c>
      <c r="C1516" s="77" t="s">
        <v>75</v>
      </c>
      <c r="D1516" s="77" t="s">
        <v>689</v>
      </c>
      <c r="E1516" s="77" t="s">
        <v>83</v>
      </c>
      <c r="F1516" s="77"/>
      <c r="G1516" s="77" t="s">
        <v>347</v>
      </c>
      <c r="H1516" s="77"/>
      <c r="I1516" s="77">
        <v>35</v>
      </c>
      <c r="J1516" s="77">
        <v>8</v>
      </c>
      <c r="K1516" s="77">
        <v>100</v>
      </c>
      <c r="L1516" s="77">
        <v>20</v>
      </c>
      <c r="M1516" s="77"/>
      <c r="N1516" s="77"/>
      <c r="O1516" s="77" t="s">
        <v>129</v>
      </c>
      <c r="P1516" s="77" t="s">
        <v>1279</v>
      </c>
      <c r="Q1516" s="77">
        <v>0</v>
      </c>
      <c r="R1516" s="77">
        <v>1</v>
      </c>
      <c r="S1516" s="77" t="s">
        <v>1123</v>
      </c>
      <c r="T1516" s="77">
        <v>1</v>
      </c>
      <c r="U1516" s="77" t="s">
        <v>115</v>
      </c>
      <c r="V1516" s="77" t="s">
        <v>76</v>
      </c>
      <c r="W1516" s="77" t="s">
        <v>1123</v>
      </c>
      <c r="X1516" s="77">
        <v>4</v>
      </c>
      <c r="Y1516" s="77" t="s">
        <v>1116</v>
      </c>
      <c r="Z1516" s="77" t="s">
        <v>1136</v>
      </c>
      <c r="AA1516" s="77" t="s">
        <v>1126</v>
      </c>
      <c r="AB1516" s="77" t="s">
        <v>1127</v>
      </c>
      <c r="AC1516" s="77" t="s">
        <v>1128</v>
      </c>
      <c r="AD1516" s="77">
        <v>8</v>
      </c>
      <c r="AE1516" s="77" t="s">
        <v>1129</v>
      </c>
      <c r="AF1516" s="105"/>
    </row>
    <row r="1517" spans="1:32" ht="15.75" hidden="1" thickBot="1" x14ac:dyDescent="0.3">
      <c r="A1517" s="97" t="s">
        <v>1631</v>
      </c>
      <c r="B1517" s="78" t="s">
        <v>687</v>
      </c>
      <c r="C1517" s="78" t="s">
        <v>75</v>
      </c>
      <c r="D1517" s="78" t="s">
        <v>689</v>
      </c>
      <c r="E1517" s="78" t="s">
        <v>75</v>
      </c>
      <c r="F1517" s="78"/>
      <c r="G1517" s="78" t="s">
        <v>692</v>
      </c>
      <c r="H1517" s="78"/>
      <c r="I1517" s="78">
        <v>35</v>
      </c>
      <c r="J1517" s="77">
        <v>12</v>
      </c>
      <c r="K1517" s="78">
        <v>250</v>
      </c>
      <c r="L1517" s="78">
        <v>20</v>
      </c>
      <c r="M1517" s="78"/>
      <c r="N1517" s="78"/>
      <c r="O1517" s="78" t="s">
        <v>129</v>
      </c>
      <c r="P1517" s="78"/>
      <c r="Q1517" s="78">
        <v>0</v>
      </c>
      <c r="R1517" s="78">
        <v>2</v>
      </c>
      <c r="S1517" s="78" t="s">
        <v>1123</v>
      </c>
      <c r="T1517" s="78">
        <v>2</v>
      </c>
      <c r="U1517" s="78" t="s">
        <v>115</v>
      </c>
      <c r="V1517" s="78"/>
      <c r="W1517" s="78" t="s">
        <v>1123</v>
      </c>
      <c r="X1517" s="78">
        <v>20</v>
      </c>
      <c r="Y1517" s="78" t="s">
        <v>1116</v>
      </c>
      <c r="Z1517" s="78"/>
      <c r="AA1517" s="78"/>
      <c r="AB1517" s="78"/>
      <c r="AC1517" s="78"/>
      <c r="AD1517" s="78"/>
      <c r="AE1517" s="78"/>
      <c r="AF1517" s="106"/>
    </row>
    <row r="1518" spans="1:32" hidden="1" x14ac:dyDescent="0.25">
      <c r="A1518" s="98" t="s">
        <v>1634</v>
      </c>
      <c r="B1518" s="79" t="s">
        <v>693</v>
      </c>
      <c r="C1518" s="79" t="s">
        <v>75</v>
      </c>
      <c r="D1518" s="79" t="s">
        <v>252</v>
      </c>
      <c r="E1518" s="79">
        <v>1</v>
      </c>
      <c r="F1518" s="79"/>
      <c r="G1518" s="79" t="s">
        <v>258</v>
      </c>
      <c r="H1518" s="79"/>
      <c r="I1518" s="79">
        <v>30</v>
      </c>
      <c r="J1518" s="77">
        <v>4</v>
      </c>
      <c r="K1518" s="79">
        <v>80</v>
      </c>
      <c r="L1518" s="79">
        <v>20</v>
      </c>
      <c r="M1518" s="79">
        <v>1</v>
      </c>
      <c r="N1518" s="79"/>
      <c r="O1518" s="79" t="s">
        <v>129</v>
      </c>
      <c r="P1518" s="79"/>
      <c r="Q1518" s="79">
        <v>2</v>
      </c>
      <c r="R1518" s="79">
        <v>0</v>
      </c>
      <c r="S1518" s="79"/>
      <c r="T1518" s="79"/>
      <c r="U1518" s="79"/>
      <c r="V1518" s="79" t="s">
        <v>76</v>
      </c>
      <c r="W1518" s="79" t="s">
        <v>1123</v>
      </c>
      <c r="X1518" s="79">
        <v>6</v>
      </c>
      <c r="Y1518" s="79" t="s">
        <v>1135</v>
      </c>
      <c r="Z1518" s="79"/>
      <c r="AA1518" s="79"/>
      <c r="AB1518" s="79"/>
      <c r="AC1518" s="79"/>
      <c r="AD1518" s="79"/>
      <c r="AE1518" s="79"/>
      <c r="AF1518" s="107"/>
    </row>
    <row r="1519" spans="1:32" hidden="1" x14ac:dyDescent="0.25">
      <c r="A1519" s="99" t="s">
        <v>1634</v>
      </c>
      <c r="B1519" s="80" t="s">
        <v>693</v>
      </c>
      <c r="C1519" s="80" t="s">
        <v>75</v>
      </c>
      <c r="D1519" s="80" t="s">
        <v>252</v>
      </c>
      <c r="E1519" s="80">
        <v>2</v>
      </c>
      <c r="F1519" s="80"/>
      <c r="G1519" s="80" t="s">
        <v>695</v>
      </c>
      <c r="H1519" s="80"/>
      <c r="I1519" s="80">
        <v>30</v>
      </c>
      <c r="J1519" s="77" t="e">
        <v>#N/A</v>
      </c>
      <c r="K1519" s="80"/>
      <c r="L1519" s="80"/>
      <c r="M1519" s="80"/>
      <c r="N1519" s="80"/>
      <c r="O1519" s="80"/>
      <c r="P1519" s="80"/>
      <c r="Q1519" s="80">
        <v>0</v>
      </c>
      <c r="R1519" s="80">
        <v>0</v>
      </c>
      <c r="S1519" s="80"/>
      <c r="T1519" s="80"/>
      <c r="U1519" s="80"/>
      <c r="V1519" s="80"/>
      <c r="W1519" s="80"/>
      <c r="X1519" s="80">
        <v>0</v>
      </c>
      <c r="Y1519" s="80" t="s">
        <v>1135</v>
      </c>
      <c r="Z1519" s="80"/>
      <c r="AA1519" s="80"/>
      <c r="AB1519" s="80"/>
      <c r="AC1519" s="80"/>
      <c r="AD1519" s="80"/>
      <c r="AE1519" s="80"/>
      <c r="AF1519" s="108"/>
    </row>
    <row r="1520" spans="1:32" hidden="1" x14ac:dyDescent="0.25">
      <c r="A1520" s="99" t="s">
        <v>1634</v>
      </c>
      <c r="B1520" s="80" t="s">
        <v>693</v>
      </c>
      <c r="C1520" s="80" t="s">
        <v>75</v>
      </c>
      <c r="D1520" s="80" t="s">
        <v>252</v>
      </c>
      <c r="E1520" s="80">
        <v>3</v>
      </c>
      <c r="F1520" s="80"/>
      <c r="G1520" s="80" t="s">
        <v>317</v>
      </c>
      <c r="H1520" s="80"/>
      <c r="I1520" s="80">
        <v>30</v>
      </c>
      <c r="J1520" s="77">
        <v>4</v>
      </c>
      <c r="K1520" s="80">
        <v>80</v>
      </c>
      <c r="L1520" s="80">
        <v>20</v>
      </c>
      <c r="M1520" s="80">
        <v>1</v>
      </c>
      <c r="N1520" s="80"/>
      <c r="O1520" s="80" t="s">
        <v>129</v>
      </c>
      <c r="P1520" s="80"/>
      <c r="Q1520" s="80">
        <v>2</v>
      </c>
      <c r="R1520" s="80">
        <v>0</v>
      </c>
      <c r="S1520" s="80"/>
      <c r="T1520" s="80"/>
      <c r="U1520" s="80"/>
      <c r="V1520" s="80" t="s">
        <v>76</v>
      </c>
      <c r="W1520" s="80" t="s">
        <v>1123</v>
      </c>
      <c r="X1520" s="80">
        <v>6</v>
      </c>
      <c r="Y1520" s="80" t="s">
        <v>1135</v>
      </c>
      <c r="Z1520" s="80"/>
      <c r="AA1520" s="80"/>
      <c r="AB1520" s="80"/>
      <c r="AC1520" s="80"/>
      <c r="AD1520" s="80"/>
      <c r="AE1520" s="80"/>
      <c r="AF1520" s="108"/>
    </row>
    <row r="1521" spans="1:32" hidden="1" x14ac:dyDescent="0.25">
      <c r="A1521" s="99" t="s">
        <v>1634</v>
      </c>
      <c r="B1521" s="80" t="s">
        <v>693</v>
      </c>
      <c r="C1521" s="80" t="s">
        <v>75</v>
      </c>
      <c r="D1521" s="80" t="s">
        <v>252</v>
      </c>
      <c r="E1521" s="80">
        <v>4</v>
      </c>
      <c r="F1521" s="80"/>
      <c r="G1521" s="80" t="s">
        <v>695</v>
      </c>
      <c r="H1521" s="80"/>
      <c r="I1521" s="80">
        <v>30</v>
      </c>
      <c r="J1521" s="77" t="e">
        <v>#N/A</v>
      </c>
      <c r="K1521" s="80"/>
      <c r="L1521" s="80"/>
      <c r="M1521" s="80"/>
      <c r="N1521" s="80"/>
      <c r="O1521" s="80"/>
      <c r="P1521" s="80"/>
      <c r="Q1521" s="80">
        <v>0</v>
      </c>
      <c r="R1521" s="80">
        <v>0</v>
      </c>
      <c r="S1521" s="80"/>
      <c r="T1521" s="80"/>
      <c r="U1521" s="80"/>
      <c r="V1521" s="80"/>
      <c r="W1521" s="80"/>
      <c r="X1521" s="80">
        <v>0</v>
      </c>
      <c r="Y1521" s="80" t="s">
        <v>1135</v>
      </c>
      <c r="Z1521" s="80"/>
      <c r="AA1521" s="80"/>
      <c r="AB1521" s="80"/>
      <c r="AC1521" s="80"/>
      <c r="AD1521" s="80"/>
      <c r="AE1521" s="80"/>
      <c r="AF1521" s="108"/>
    </row>
    <row r="1522" spans="1:32" hidden="1" x14ac:dyDescent="0.25">
      <c r="A1522" s="99" t="s">
        <v>1634</v>
      </c>
      <c r="B1522" s="80" t="s">
        <v>693</v>
      </c>
      <c r="C1522" s="80" t="s">
        <v>75</v>
      </c>
      <c r="D1522" s="80" t="s">
        <v>252</v>
      </c>
      <c r="E1522" s="80">
        <v>5</v>
      </c>
      <c r="F1522" s="80"/>
      <c r="G1522" s="80" t="s">
        <v>317</v>
      </c>
      <c r="H1522" s="80"/>
      <c r="I1522" s="80">
        <v>30</v>
      </c>
      <c r="J1522" s="77">
        <v>4</v>
      </c>
      <c r="K1522" s="80">
        <v>50</v>
      </c>
      <c r="L1522" s="80">
        <v>20</v>
      </c>
      <c r="M1522" s="80">
        <v>1</v>
      </c>
      <c r="N1522" s="80"/>
      <c r="O1522" s="80" t="s">
        <v>129</v>
      </c>
      <c r="P1522" s="80"/>
      <c r="Q1522" s="80">
        <v>2</v>
      </c>
      <c r="R1522" s="80">
        <v>0</v>
      </c>
      <c r="S1522" s="80"/>
      <c r="T1522" s="80"/>
      <c r="U1522" s="80"/>
      <c r="V1522" s="80" t="s">
        <v>76</v>
      </c>
      <c r="W1522" s="80" t="s">
        <v>1123</v>
      </c>
      <c r="X1522" s="80">
        <v>4</v>
      </c>
      <c r="Y1522" s="80" t="s">
        <v>1135</v>
      </c>
      <c r="Z1522" s="80"/>
      <c r="AA1522" s="80"/>
      <c r="AB1522" s="80"/>
      <c r="AC1522" s="80"/>
      <c r="AD1522" s="80"/>
      <c r="AE1522" s="80"/>
      <c r="AF1522" s="108"/>
    </row>
    <row r="1523" spans="1:32" hidden="1" x14ac:dyDescent="0.25">
      <c r="A1523" s="99" t="s">
        <v>1634</v>
      </c>
      <c r="B1523" s="80" t="s">
        <v>693</v>
      </c>
      <c r="C1523" s="80" t="s">
        <v>75</v>
      </c>
      <c r="D1523" s="80" t="s">
        <v>252</v>
      </c>
      <c r="E1523" s="80">
        <v>6</v>
      </c>
      <c r="F1523" s="80"/>
      <c r="G1523" s="80" t="s">
        <v>317</v>
      </c>
      <c r="H1523" s="80"/>
      <c r="I1523" s="80">
        <v>30</v>
      </c>
      <c r="J1523" s="77">
        <v>4</v>
      </c>
      <c r="K1523" s="80">
        <v>25</v>
      </c>
      <c r="L1523" s="80">
        <v>20</v>
      </c>
      <c r="M1523" s="80">
        <v>1</v>
      </c>
      <c r="N1523" s="80"/>
      <c r="O1523" s="80" t="s">
        <v>129</v>
      </c>
      <c r="P1523" s="80"/>
      <c r="Q1523" s="80">
        <v>2</v>
      </c>
      <c r="R1523" s="80">
        <v>0</v>
      </c>
      <c r="S1523" s="80"/>
      <c r="T1523" s="80"/>
      <c r="U1523" s="80"/>
      <c r="V1523" s="80"/>
      <c r="W1523" s="80" t="s">
        <v>1123</v>
      </c>
      <c r="X1523" s="80">
        <v>2</v>
      </c>
      <c r="Y1523" s="80" t="s">
        <v>1135</v>
      </c>
      <c r="Z1523" s="80"/>
      <c r="AA1523" s="80"/>
      <c r="AB1523" s="80"/>
      <c r="AC1523" s="80"/>
      <c r="AD1523" s="80"/>
      <c r="AE1523" s="80"/>
      <c r="AF1523" s="108"/>
    </row>
    <row r="1524" spans="1:32" hidden="1" x14ac:dyDescent="0.25">
      <c r="A1524" s="99" t="s">
        <v>1634</v>
      </c>
      <c r="B1524" s="80" t="s">
        <v>693</v>
      </c>
      <c r="C1524" s="80" t="s">
        <v>75</v>
      </c>
      <c r="D1524" s="80" t="s">
        <v>252</v>
      </c>
      <c r="E1524" s="80">
        <v>7</v>
      </c>
      <c r="F1524" s="80"/>
      <c r="G1524" s="80" t="s">
        <v>1635</v>
      </c>
      <c r="H1524" s="80"/>
      <c r="I1524" s="80">
        <v>30</v>
      </c>
      <c r="J1524" s="77">
        <v>4</v>
      </c>
      <c r="K1524" s="80">
        <v>80</v>
      </c>
      <c r="L1524" s="80">
        <v>20</v>
      </c>
      <c r="M1524" s="80"/>
      <c r="N1524" s="80"/>
      <c r="O1524" s="80" t="s">
        <v>129</v>
      </c>
      <c r="P1524" s="80"/>
      <c r="Q1524" s="80">
        <v>0</v>
      </c>
      <c r="R1524" s="80">
        <v>0</v>
      </c>
      <c r="S1524" s="80"/>
      <c r="T1524" s="80"/>
      <c r="U1524" s="80" t="s">
        <v>70</v>
      </c>
      <c r="V1524" s="80"/>
      <c r="W1524" s="80" t="s">
        <v>1123</v>
      </c>
      <c r="X1524" s="80">
        <v>3</v>
      </c>
      <c r="Y1524" s="80" t="s">
        <v>1135</v>
      </c>
      <c r="Z1524" s="80"/>
      <c r="AA1524" s="80"/>
      <c r="AB1524" s="80"/>
      <c r="AC1524" s="80"/>
      <c r="AD1524" s="80"/>
      <c r="AE1524" s="80"/>
      <c r="AF1524" s="108"/>
    </row>
    <row r="1525" spans="1:32" hidden="1" x14ac:dyDescent="0.25">
      <c r="A1525" s="99" t="s">
        <v>1634</v>
      </c>
      <c r="B1525" s="80" t="s">
        <v>693</v>
      </c>
      <c r="C1525" s="80" t="s">
        <v>75</v>
      </c>
      <c r="D1525" s="80" t="s">
        <v>252</v>
      </c>
      <c r="E1525" s="80">
        <v>8</v>
      </c>
      <c r="F1525" s="80"/>
      <c r="G1525" s="80" t="s">
        <v>1251</v>
      </c>
      <c r="H1525" s="80"/>
      <c r="I1525" s="80">
        <v>30</v>
      </c>
      <c r="J1525" s="77">
        <v>20</v>
      </c>
      <c r="K1525" s="80">
        <v>500</v>
      </c>
      <c r="L1525" s="80">
        <v>20</v>
      </c>
      <c r="M1525" s="80"/>
      <c r="N1525" s="80"/>
      <c r="O1525" s="80" t="s">
        <v>129</v>
      </c>
      <c r="P1525" s="80"/>
      <c r="Q1525" s="80">
        <v>0</v>
      </c>
      <c r="R1525" s="80">
        <v>0</v>
      </c>
      <c r="S1525" s="80"/>
      <c r="T1525" s="80"/>
      <c r="U1525" s="80"/>
      <c r="V1525" s="80"/>
      <c r="W1525" s="80" t="s">
        <v>1123</v>
      </c>
      <c r="X1525" s="80">
        <v>20</v>
      </c>
      <c r="Y1525" s="80" t="s">
        <v>1135</v>
      </c>
      <c r="Z1525" s="80"/>
      <c r="AA1525" s="80"/>
      <c r="AB1525" s="80"/>
      <c r="AC1525" s="80"/>
      <c r="AD1525" s="80"/>
      <c r="AE1525" s="80"/>
      <c r="AF1525" s="108"/>
    </row>
    <row r="1526" spans="1:32" hidden="1" x14ac:dyDescent="0.25">
      <c r="A1526" s="99" t="s">
        <v>1634</v>
      </c>
      <c r="B1526" s="80" t="s">
        <v>693</v>
      </c>
      <c r="C1526" s="80" t="s">
        <v>75</v>
      </c>
      <c r="D1526" s="80" t="s">
        <v>252</v>
      </c>
      <c r="E1526" s="80">
        <v>9</v>
      </c>
      <c r="F1526" s="80"/>
      <c r="G1526" s="80" t="s">
        <v>317</v>
      </c>
      <c r="H1526" s="80"/>
      <c r="I1526" s="80">
        <v>30</v>
      </c>
      <c r="J1526" s="77">
        <v>8</v>
      </c>
      <c r="K1526" s="80">
        <v>100</v>
      </c>
      <c r="L1526" s="80">
        <v>20</v>
      </c>
      <c r="M1526" s="80">
        <v>1</v>
      </c>
      <c r="N1526" s="80"/>
      <c r="O1526" s="80" t="s">
        <v>129</v>
      </c>
      <c r="P1526" s="80"/>
      <c r="Q1526" s="80">
        <v>2</v>
      </c>
      <c r="R1526" s="80">
        <v>0</v>
      </c>
      <c r="S1526" s="80"/>
      <c r="T1526" s="80"/>
      <c r="U1526" s="80"/>
      <c r="V1526" s="80"/>
      <c r="W1526" s="80" t="s">
        <v>1123</v>
      </c>
      <c r="X1526" s="80">
        <v>8</v>
      </c>
      <c r="Y1526" s="80" t="s">
        <v>1135</v>
      </c>
      <c r="Z1526" s="80"/>
      <c r="AA1526" s="80"/>
      <c r="AB1526" s="80"/>
      <c r="AC1526" s="80"/>
      <c r="AD1526" s="80"/>
      <c r="AE1526" s="80"/>
      <c r="AF1526" s="108"/>
    </row>
    <row r="1527" spans="1:32" hidden="1" x14ac:dyDescent="0.25">
      <c r="A1527" s="99" t="s">
        <v>1634</v>
      </c>
      <c r="B1527" s="80" t="s">
        <v>693</v>
      </c>
      <c r="C1527" s="80" t="s">
        <v>75</v>
      </c>
      <c r="D1527" s="80" t="s">
        <v>252</v>
      </c>
      <c r="E1527" s="80">
        <v>10</v>
      </c>
      <c r="F1527" s="80"/>
      <c r="G1527" s="80" t="s">
        <v>317</v>
      </c>
      <c r="H1527" s="80"/>
      <c r="I1527" s="80">
        <v>30</v>
      </c>
      <c r="J1527" s="77">
        <v>4</v>
      </c>
      <c r="K1527" s="80">
        <v>50</v>
      </c>
      <c r="L1527" s="80">
        <v>20</v>
      </c>
      <c r="M1527" s="80">
        <v>1</v>
      </c>
      <c r="N1527" s="80"/>
      <c r="O1527" s="80" t="s">
        <v>129</v>
      </c>
      <c r="P1527" s="80"/>
      <c r="Q1527" s="80">
        <v>2</v>
      </c>
      <c r="R1527" s="80">
        <v>0</v>
      </c>
      <c r="S1527" s="80"/>
      <c r="T1527" s="80"/>
      <c r="U1527" s="80"/>
      <c r="V1527" s="80"/>
      <c r="W1527" s="80" t="s">
        <v>1123</v>
      </c>
      <c r="X1527" s="80">
        <v>4</v>
      </c>
      <c r="Y1527" s="80" t="s">
        <v>1135</v>
      </c>
      <c r="Z1527" s="80"/>
      <c r="AA1527" s="80"/>
      <c r="AB1527" s="80"/>
      <c r="AC1527" s="80"/>
      <c r="AD1527" s="80"/>
      <c r="AE1527" s="80"/>
      <c r="AF1527" s="108"/>
    </row>
    <row r="1528" spans="1:32" hidden="1" x14ac:dyDescent="0.25">
      <c r="A1528" s="99" t="s">
        <v>1634</v>
      </c>
      <c r="B1528" s="80" t="s">
        <v>693</v>
      </c>
      <c r="C1528" s="80" t="s">
        <v>75</v>
      </c>
      <c r="D1528" s="80" t="s">
        <v>252</v>
      </c>
      <c r="E1528" s="80">
        <v>11</v>
      </c>
      <c r="F1528" s="80"/>
      <c r="G1528" s="80" t="s">
        <v>1636</v>
      </c>
      <c r="H1528" s="80"/>
      <c r="I1528" s="80">
        <v>30</v>
      </c>
      <c r="J1528" s="77">
        <v>4</v>
      </c>
      <c r="K1528" s="80">
        <v>25</v>
      </c>
      <c r="L1528" s="80">
        <v>20</v>
      </c>
      <c r="M1528" s="80"/>
      <c r="N1528" s="80"/>
      <c r="O1528" s="80" t="s">
        <v>129</v>
      </c>
      <c r="P1528" s="80"/>
      <c r="Q1528" s="80">
        <v>0</v>
      </c>
      <c r="R1528" s="80">
        <v>0</v>
      </c>
      <c r="S1528" s="80"/>
      <c r="T1528" s="80"/>
      <c r="U1528" s="80" t="s">
        <v>70</v>
      </c>
      <c r="V1528" s="80"/>
      <c r="W1528" s="80" t="s">
        <v>1123</v>
      </c>
      <c r="X1528" s="80">
        <v>1</v>
      </c>
      <c r="Y1528" s="80" t="s">
        <v>1135</v>
      </c>
      <c r="Z1528" s="80"/>
      <c r="AA1528" s="80"/>
      <c r="AB1528" s="80"/>
      <c r="AC1528" s="80"/>
      <c r="AD1528" s="80"/>
      <c r="AE1528" s="80"/>
      <c r="AF1528" s="108"/>
    </row>
    <row r="1529" spans="1:32" ht="30" hidden="1" x14ac:dyDescent="0.25">
      <c r="A1529" s="99" t="s">
        <v>1634</v>
      </c>
      <c r="B1529" s="80" t="s">
        <v>693</v>
      </c>
      <c r="C1529" s="80" t="s">
        <v>75</v>
      </c>
      <c r="D1529" s="80" t="s">
        <v>130</v>
      </c>
      <c r="E1529" s="80" t="s">
        <v>83</v>
      </c>
      <c r="F1529" s="80"/>
      <c r="G1529" s="80" t="s">
        <v>1369</v>
      </c>
      <c r="H1529" s="80"/>
      <c r="I1529" s="80">
        <v>30</v>
      </c>
      <c r="J1529" s="77">
        <v>4</v>
      </c>
      <c r="K1529" s="80">
        <v>25</v>
      </c>
      <c r="L1529" s="80">
        <v>20</v>
      </c>
      <c r="M1529" s="80"/>
      <c r="N1529" s="80"/>
      <c r="O1529" s="80" t="s">
        <v>129</v>
      </c>
      <c r="P1529" s="80"/>
      <c r="Q1529" s="80">
        <v>0</v>
      </c>
      <c r="R1529" s="80">
        <v>0</v>
      </c>
      <c r="S1529" s="80"/>
      <c r="T1529" s="80"/>
      <c r="U1529" s="80" t="s">
        <v>70</v>
      </c>
      <c r="V1529" s="80"/>
      <c r="W1529" s="80"/>
      <c r="X1529" s="80">
        <v>1</v>
      </c>
      <c r="Y1529" s="80" t="s">
        <v>1135</v>
      </c>
      <c r="Z1529" s="80"/>
      <c r="AA1529" s="80"/>
      <c r="AB1529" s="80"/>
      <c r="AC1529" s="80"/>
      <c r="AD1529" s="80"/>
      <c r="AE1529" s="80"/>
      <c r="AF1529" s="108"/>
    </row>
    <row r="1530" spans="1:32" ht="30" hidden="1" x14ac:dyDescent="0.25">
      <c r="A1530" s="99" t="s">
        <v>1634</v>
      </c>
      <c r="B1530" s="80" t="s">
        <v>693</v>
      </c>
      <c r="C1530" s="80" t="s">
        <v>75</v>
      </c>
      <c r="D1530" s="80" t="s">
        <v>130</v>
      </c>
      <c r="E1530" s="80" t="s">
        <v>75</v>
      </c>
      <c r="F1530" s="80"/>
      <c r="G1530" s="80" t="s">
        <v>340</v>
      </c>
      <c r="H1530" s="80"/>
      <c r="I1530" s="80">
        <v>30</v>
      </c>
      <c r="J1530" s="77">
        <v>4</v>
      </c>
      <c r="K1530" s="80">
        <v>40</v>
      </c>
      <c r="L1530" s="80">
        <v>20</v>
      </c>
      <c r="M1530" s="80"/>
      <c r="N1530" s="80"/>
      <c r="O1530" s="80" t="s">
        <v>129</v>
      </c>
      <c r="P1530" s="80"/>
      <c r="Q1530" s="80">
        <v>0</v>
      </c>
      <c r="R1530" s="80">
        <v>0</v>
      </c>
      <c r="S1530" s="80"/>
      <c r="T1530" s="80"/>
      <c r="U1530" s="80" t="s">
        <v>70</v>
      </c>
      <c r="V1530" s="80" t="s">
        <v>76</v>
      </c>
      <c r="W1530" s="80"/>
      <c r="X1530" s="80">
        <v>1.5</v>
      </c>
      <c r="Y1530" s="80" t="s">
        <v>1135</v>
      </c>
      <c r="Z1530" s="80"/>
      <c r="AA1530" s="80"/>
      <c r="AB1530" s="80"/>
      <c r="AC1530" s="80"/>
      <c r="AD1530" s="80"/>
      <c r="AE1530" s="80"/>
      <c r="AF1530" s="108"/>
    </row>
    <row r="1531" spans="1:32" ht="30" hidden="1" x14ac:dyDescent="0.25">
      <c r="A1531" s="99" t="s">
        <v>1634</v>
      </c>
      <c r="B1531" s="80" t="s">
        <v>693</v>
      </c>
      <c r="C1531" s="80" t="s">
        <v>75</v>
      </c>
      <c r="D1531" s="80" t="s">
        <v>130</v>
      </c>
      <c r="E1531" s="80" t="s">
        <v>70</v>
      </c>
      <c r="F1531" s="80"/>
      <c r="G1531" s="80" t="s">
        <v>340</v>
      </c>
      <c r="H1531" s="80"/>
      <c r="I1531" s="80">
        <v>30</v>
      </c>
      <c r="J1531" s="77">
        <v>4</v>
      </c>
      <c r="K1531" s="80">
        <v>50</v>
      </c>
      <c r="L1531" s="80">
        <v>20</v>
      </c>
      <c r="M1531" s="80"/>
      <c r="N1531" s="80"/>
      <c r="O1531" s="80" t="s">
        <v>129</v>
      </c>
      <c r="P1531" s="80"/>
      <c r="Q1531" s="80">
        <v>0</v>
      </c>
      <c r="R1531" s="80">
        <v>0</v>
      </c>
      <c r="S1531" s="80"/>
      <c r="T1531" s="80"/>
      <c r="U1531" s="80" t="s">
        <v>70</v>
      </c>
      <c r="V1531" s="80" t="s">
        <v>76</v>
      </c>
      <c r="W1531" s="80"/>
      <c r="X1531" s="80">
        <v>2</v>
      </c>
      <c r="Y1531" s="80" t="s">
        <v>1135</v>
      </c>
      <c r="Z1531" s="80"/>
      <c r="AA1531" s="80"/>
      <c r="AB1531" s="80"/>
      <c r="AC1531" s="80"/>
      <c r="AD1531" s="80"/>
      <c r="AE1531" s="80"/>
      <c r="AF1531" s="108"/>
    </row>
    <row r="1532" spans="1:32" ht="30" hidden="1" x14ac:dyDescent="0.25">
      <c r="A1532" s="99" t="s">
        <v>1634</v>
      </c>
      <c r="B1532" s="80" t="s">
        <v>693</v>
      </c>
      <c r="C1532" s="80" t="s">
        <v>75</v>
      </c>
      <c r="D1532" s="80" t="s">
        <v>130</v>
      </c>
      <c r="E1532" s="80" t="s">
        <v>76</v>
      </c>
      <c r="F1532" s="80"/>
      <c r="G1532" s="80" t="s">
        <v>1637</v>
      </c>
      <c r="H1532" s="80"/>
      <c r="I1532" s="80">
        <v>30</v>
      </c>
      <c r="J1532" s="77">
        <v>4</v>
      </c>
      <c r="K1532" s="80">
        <v>25</v>
      </c>
      <c r="L1532" s="80">
        <v>20</v>
      </c>
      <c r="M1532" s="80"/>
      <c r="N1532" s="80"/>
      <c r="O1532" s="80" t="s">
        <v>129</v>
      </c>
      <c r="P1532" s="80"/>
      <c r="Q1532" s="80">
        <v>0</v>
      </c>
      <c r="R1532" s="80">
        <v>0</v>
      </c>
      <c r="S1532" s="80"/>
      <c r="T1532" s="80"/>
      <c r="U1532" s="80"/>
      <c r="V1532" s="80" t="s">
        <v>76</v>
      </c>
      <c r="W1532" s="80"/>
      <c r="X1532" s="80">
        <v>1</v>
      </c>
      <c r="Y1532" s="80" t="s">
        <v>1135</v>
      </c>
      <c r="Z1532" s="80"/>
      <c r="AA1532" s="80"/>
      <c r="AB1532" s="80"/>
      <c r="AC1532" s="80"/>
      <c r="AD1532" s="80"/>
      <c r="AE1532" s="80"/>
      <c r="AF1532" s="108"/>
    </row>
    <row r="1533" spans="1:32" ht="30" hidden="1" x14ac:dyDescent="0.25">
      <c r="A1533" s="99" t="s">
        <v>1634</v>
      </c>
      <c r="B1533" s="80" t="s">
        <v>693</v>
      </c>
      <c r="C1533" s="80" t="s">
        <v>75</v>
      </c>
      <c r="D1533" s="80" t="s">
        <v>130</v>
      </c>
      <c r="E1533" s="80" t="s">
        <v>81</v>
      </c>
      <c r="F1533" s="80"/>
      <c r="G1533" s="80" t="s">
        <v>1638</v>
      </c>
      <c r="H1533" s="80"/>
      <c r="I1533" s="80">
        <v>30</v>
      </c>
      <c r="J1533" s="77">
        <v>4</v>
      </c>
      <c r="K1533" s="80">
        <v>80</v>
      </c>
      <c r="L1533" s="80">
        <v>20</v>
      </c>
      <c r="M1533" s="80"/>
      <c r="N1533" s="80"/>
      <c r="O1533" s="80" t="s">
        <v>129</v>
      </c>
      <c r="P1533" s="80"/>
      <c r="Q1533" s="80">
        <v>0</v>
      </c>
      <c r="R1533" s="80">
        <v>0</v>
      </c>
      <c r="S1533" s="80"/>
      <c r="T1533" s="80"/>
      <c r="U1533" s="80"/>
      <c r="V1533" s="80"/>
      <c r="W1533" s="80"/>
      <c r="X1533" s="80">
        <v>3</v>
      </c>
      <c r="Y1533" s="80" t="s">
        <v>1135</v>
      </c>
      <c r="Z1533" s="80"/>
      <c r="AA1533" s="80"/>
      <c r="AB1533" s="80"/>
      <c r="AC1533" s="80"/>
      <c r="AD1533" s="80"/>
      <c r="AE1533" s="80"/>
      <c r="AF1533" s="108"/>
    </row>
    <row r="1534" spans="1:32" ht="30" hidden="1" x14ac:dyDescent="0.25">
      <c r="A1534" s="99" t="s">
        <v>1634</v>
      </c>
      <c r="B1534" s="80" t="s">
        <v>693</v>
      </c>
      <c r="C1534" s="80" t="s">
        <v>75</v>
      </c>
      <c r="D1534" s="80" t="s">
        <v>130</v>
      </c>
      <c r="E1534" s="80" t="s">
        <v>82</v>
      </c>
      <c r="F1534" s="80"/>
      <c r="G1534" s="80" t="s">
        <v>1636</v>
      </c>
      <c r="H1534" s="80"/>
      <c r="I1534" s="80">
        <v>30</v>
      </c>
      <c r="J1534" s="77">
        <v>4</v>
      </c>
      <c r="K1534" s="80">
        <v>25</v>
      </c>
      <c r="L1534" s="80">
        <v>20</v>
      </c>
      <c r="M1534" s="80"/>
      <c r="N1534" s="80"/>
      <c r="O1534" s="80" t="s">
        <v>129</v>
      </c>
      <c r="P1534" s="80"/>
      <c r="Q1534" s="80">
        <v>0</v>
      </c>
      <c r="R1534" s="80">
        <v>0</v>
      </c>
      <c r="S1534" s="80"/>
      <c r="T1534" s="80"/>
      <c r="U1534" s="80" t="s">
        <v>70</v>
      </c>
      <c r="V1534" s="80"/>
      <c r="W1534" s="80"/>
      <c r="X1534" s="80">
        <v>1</v>
      </c>
      <c r="Y1534" s="80" t="s">
        <v>1135</v>
      </c>
      <c r="Z1534" s="80"/>
      <c r="AA1534" s="80"/>
      <c r="AB1534" s="80"/>
      <c r="AC1534" s="80"/>
      <c r="AD1534" s="80"/>
      <c r="AE1534" s="80"/>
      <c r="AF1534" s="108"/>
    </row>
    <row r="1535" spans="1:32" ht="30" hidden="1" x14ac:dyDescent="0.25">
      <c r="A1535" s="99" t="s">
        <v>1634</v>
      </c>
      <c r="B1535" s="80" t="s">
        <v>693</v>
      </c>
      <c r="C1535" s="80" t="s">
        <v>75</v>
      </c>
      <c r="D1535" s="80" t="s">
        <v>338</v>
      </c>
      <c r="E1535" s="80" t="s">
        <v>73</v>
      </c>
      <c r="F1535" s="80"/>
      <c r="G1535" s="80" t="s">
        <v>1639</v>
      </c>
      <c r="H1535" s="80"/>
      <c r="I1535" s="80">
        <v>30</v>
      </c>
      <c r="J1535" s="77" t="e">
        <v>#N/A</v>
      </c>
      <c r="K1535" s="80"/>
      <c r="L1535" s="80"/>
      <c r="M1535" s="80"/>
      <c r="N1535" s="80"/>
      <c r="O1535" s="80"/>
      <c r="P1535" s="80"/>
      <c r="Q1535" s="80">
        <v>0</v>
      </c>
      <c r="R1535" s="80">
        <v>0</v>
      </c>
      <c r="S1535" s="80"/>
      <c r="T1535" s="80"/>
      <c r="U1535" s="80"/>
      <c r="V1535" s="80"/>
      <c r="W1535" s="80"/>
      <c r="X1535" s="80">
        <v>0</v>
      </c>
      <c r="Y1535" s="80" t="s">
        <v>1135</v>
      </c>
      <c r="Z1535" s="80"/>
      <c r="AA1535" s="80"/>
      <c r="AB1535" s="80"/>
      <c r="AC1535" s="80"/>
      <c r="AD1535" s="80"/>
      <c r="AE1535" s="80"/>
      <c r="AF1535" s="108"/>
    </row>
    <row r="1536" spans="1:32" hidden="1" x14ac:dyDescent="0.25">
      <c r="A1536" s="99" t="s">
        <v>1634</v>
      </c>
      <c r="B1536" s="80" t="s">
        <v>693</v>
      </c>
      <c r="C1536" s="80" t="s">
        <v>75</v>
      </c>
      <c r="D1536" s="80" t="s">
        <v>694</v>
      </c>
      <c r="E1536" s="80">
        <v>1</v>
      </c>
      <c r="F1536" s="80"/>
      <c r="G1536" s="80" t="s">
        <v>268</v>
      </c>
      <c r="H1536" s="80"/>
      <c r="I1536" s="80">
        <v>30</v>
      </c>
      <c r="J1536" s="77">
        <v>4</v>
      </c>
      <c r="K1536" s="80">
        <v>80</v>
      </c>
      <c r="L1536" s="80">
        <v>20</v>
      </c>
      <c r="M1536" s="80"/>
      <c r="N1536" s="80"/>
      <c r="O1536" s="80" t="s">
        <v>129</v>
      </c>
      <c r="P1536" s="80"/>
      <c r="Q1536" s="80">
        <v>0</v>
      </c>
      <c r="R1536" s="80">
        <v>1</v>
      </c>
      <c r="S1536" s="80" t="s">
        <v>1123</v>
      </c>
      <c r="T1536" s="80">
        <v>1</v>
      </c>
      <c r="U1536" s="80"/>
      <c r="V1536" s="80"/>
      <c r="W1536" s="80"/>
      <c r="X1536" s="80">
        <v>3</v>
      </c>
      <c r="Y1536" s="80" t="s">
        <v>1135</v>
      </c>
      <c r="Z1536" s="80"/>
      <c r="AA1536" s="80"/>
      <c r="AB1536" s="80"/>
      <c r="AC1536" s="80"/>
      <c r="AD1536" s="80"/>
      <c r="AE1536" s="80"/>
      <c r="AF1536" s="108"/>
    </row>
    <row r="1537" spans="1:32" hidden="1" x14ac:dyDescent="0.25">
      <c r="A1537" s="99" t="s">
        <v>1634</v>
      </c>
      <c r="B1537" s="80" t="s">
        <v>693</v>
      </c>
      <c r="C1537" s="80" t="s">
        <v>75</v>
      </c>
      <c r="D1537" s="80" t="s">
        <v>694</v>
      </c>
      <c r="E1537" s="80">
        <v>2</v>
      </c>
      <c r="F1537" s="80"/>
      <c r="G1537" s="80" t="s">
        <v>695</v>
      </c>
      <c r="H1537" s="80"/>
      <c r="I1537" s="80">
        <v>30</v>
      </c>
      <c r="J1537" s="77" t="e">
        <v>#N/A</v>
      </c>
      <c r="K1537" s="80"/>
      <c r="L1537" s="80"/>
      <c r="M1537" s="80"/>
      <c r="N1537" s="80"/>
      <c r="O1537" s="80"/>
      <c r="P1537" s="80"/>
      <c r="Q1537" s="80">
        <v>0</v>
      </c>
      <c r="R1537" s="80">
        <v>1</v>
      </c>
      <c r="S1537" s="80" t="s">
        <v>1123</v>
      </c>
      <c r="T1537" s="80">
        <v>1</v>
      </c>
      <c r="U1537" s="80"/>
      <c r="V1537" s="80"/>
      <c r="W1537" s="80"/>
      <c r="X1537" s="80">
        <v>0</v>
      </c>
      <c r="Y1537" s="80" t="s">
        <v>1135</v>
      </c>
      <c r="Z1537" s="80"/>
      <c r="AA1537" s="80"/>
      <c r="AB1537" s="80"/>
      <c r="AC1537" s="80"/>
      <c r="AD1537" s="80"/>
      <c r="AE1537" s="80"/>
      <c r="AF1537" s="108"/>
    </row>
    <row r="1538" spans="1:32" hidden="1" x14ac:dyDescent="0.25">
      <c r="A1538" s="99" t="s">
        <v>1634</v>
      </c>
      <c r="B1538" s="80" t="s">
        <v>693</v>
      </c>
      <c r="C1538" s="80" t="s">
        <v>75</v>
      </c>
      <c r="D1538" s="80" t="s">
        <v>694</v>
      </c>
      <c r="E1538" s="80">
        <v>3</v>
      </c>
      <c r="F1538" s="80"/>
      <c r="G1538" s="80" t="s">
        <v>268</v>
      </c>
      <c r="H1538" s="80"/>
      <c r="I1538" s="80">
        <v>30</v>
      </c>
      <c r="J1538" s="77">
        <v>4</v>
      </c>
      <c r="K1538" s="80">
        <v>80</v>
      </c>
      <c r="L1538" s="80">
        <v>20</v>
      </c>
      <c r="M1538" s="80"/>
      <c r="N1538" s="80"/>
      <c r="O1538" s="80" t="s">
        <v>129</v>
      </c>
      <c r="P1538" s="80"/>
      <c r="Q1538" s="80">
        <v>0</v>
      </c>
      <c r="R1538" s="80">
        <v>1</v>
      </c>
      <c r="S1538" s="80" t="s">
        <v>1123</v>
      </c>
      <c r="T1538" s="80">
        <v>1</v>
      </c>
      <c r="U1538" s="80"/>
      <c r="V1538" s="80" t="s">
        <v>76</v>
      </c>
      <c r="W1538" s="80"/>
      <c r="X1538" s="80">
        <v>3</v>
      </c>
      <c r="Y1538" s="80" t="s">
        <v>1135</v>
      </c>
      <c r="Z1538" s="80"/>
      <c r="AA1538" s="80"/>
      <c r="AB1538" s="80"/>
      <c r="AC1538" s="80"/>
      <c r="AD1538" s="80"/>
      <c r="AE1538" s="80"/>
      <c r="AF1538" s="108"/>
    </row>
    <row r="1539" spans="1:32" hidden="1" x14ac:dyDescent="0.25">
      <c r="A1539" s="99" t="s">
        <v>1634</v>
      </c>
      <c r="B1539" s="80" t="s">
        <v>693</v>
      </c>
      <c r="C1539" s="80" t="s">
        <v>75</v>
      </c>
      <c r="D1539" s="80" t="s">
        <v>694</v>
      </c>
      <c r="E1539" s="80">
        <v>4</v>
      </c>
      <c r="F1539" s="80"/>
      <c r="G1539" s="80" t="s">
        <v>695</v>
      </c>
      <c r="H1539" s="80"/>
      <c r="I1539" s="80">
        <v>30</v>
      </c>
      <c r="J1539" s="77" t="e">
        <v>#N/A</v>
      </c>
      <c r="K1539" s="80"/>
      <c r="L1539" s="80"/>
      <c r="M1539" s="80"/>
      <c r="N1539" s="80"/>
      <c r="O1539" s="80"/>
      <c r="P1539" s="80"/>
      <c r="Q1539" s="80">
        <v>0</v>
      </c>
      <c r="R1539" s="80">
        <v>1</v>
      </c>
      <c r="S1539" s="80" t="s">
        <v>1123</v>
      </c>
      <c r="T1539" s="80">
        <v>1</v>
      </c>
      <c r="U1539" s="80"/>
      <c r="V1539" s="80" t="s">
        <v>76</v>
      </c>
      <c r="W1539" s="80"/>
      <c r="X1539" s="80">
        <v>0</v>
      </c>
      <c r="Y1539" s="80" t="s">
        <v>1135</v>
      </c>
      <c r="Z1539" s="80"/>
      <c r="AA1539" s="80"/>
      <c r="AB1539" s="80"/>
      <c r="AC1539" s="80"/>
      <c r="AD1539" s="80"/>
      <c r="AE1539" s="80"/>
      <c r="AF1539" s="108"/>
    </row>
    <row r="1540" spans="1:32" hidden="1" x14ac:dyDescent="0.25">
      <c r="A1540" s="99" t="s">
        <v>1634</v>
      </c>
      <c r="B1540" s="80" t="s">
        <v>693</v>
      </c>
      <c r="C1540" s="80" t="s">
        <v>75</v>
      </c>
      <c r="D1540" s="80" t="s">
        <v>694</v>
      </c>
      <c r="E1540" s="80">
        <v>5</v>
      </c>
      <c r="F1540" s="80"/>
      <c r="G1540" s="80" t="s">
        <v>268</v>
      </c>
      <c r="H1540" s="80"/>
      <c r="I1540" s="80">
        <v>30</v>
      </c>
      <c r="J1540" s="77">
        <v>4</v>
      </c>
      <c r="K1540" s="80">
        <v>50</v>
      </c>
      <c r="L1540" s="80">
        <v>20</v>
      </c>
      <c r="M1540" s="80"/>
      <c r="N1540" s="80"/>
      <c r="O1540" s="80" t="s">
        <v>129</v>
      </c>
      <c r="P1540" s="80"/>
      <c r="Q1540" s="80">
        <v>0</v>
      </c>
      <c r="R1540" s="80">
        <v>1</v>
      </c>
      <c r="S1540" s="80" t="s">
        <v>1123</v>
      </c>
      <c r="T1540" s="80">
        <v>1</v>
      </c>
      <c r="U1540" s="80"/>
      <c r="V1540" s="80" t="s">
        <v>76</v>
      </c>
      <c r="W1540" s="80"/>
      <c r="X1540" s="80">
        <v>2</v>
      </c>
      <c r="Y1540" s="80" t="s">
        <v>1135</v>
      </c>
      <c r="Z1540" s="80"/>
      <c r="AA1540" s="80"/>
      <c r="AB1540" s="80"/>
      <c r="AC1540" s="80"/>
      <c r="AD1540" s="80"/>
      <c r="AE1540" s="80"/>
      <c r="AF1540" s="108"/>
    </row>
    <row r="1541" spans="1:32" hidden="1" x14ac:dyDescent="0.25">
      <c r="A1541" s="99" t="s">
        <v>1634</v>
      </c>
      <c r="B1541" s="80" t="s">
        <v>693</v>
      </c>
      <c r="C1541" s="80" t="s">
        <v>75</v>
      </c>
      <c r="D1541" s="80" t="s">
        <v>694</v>
      </c>
      <c r="E1541" s="80">
        <v>6</v>
      </c>
      <c r="F1541" s="80"/>
      <c r="G1541" s="80" t="s">
        <v>268</v>
      </c>
      <c r="H1541" s="80"/>
      <c r="I1541" s="80">
        <v>30</v>
      </c>
      <c r="J1541" s="77">
        <v>4</v>
      </c>
      <c r="K1541" s="80">
        <v>25</v>
      </c>
      <c r="L1541" s="80">
        <v>20</v>
      </c>
      <c r="M1541" s="80"/>
      <c r="N1541" s="80"/>
      <c r="O1541" s="80" t="s">
        <v>129</v>
      </c>
      <c r="P1541" s="80"/>
      <c r="Q1541" s="80">
        <v>0</v>
      </c>
      <c r="R1541" s="80">
        <v>1</v>
      </c>
      <c r="S1541" s="80" t="s">
        <v>1123</v>
      </c>
      <c r="T1541" s="80">
        <v>1</v>
      </c>
      <c r="U1541" s="80"/>
      <c r="V1541" s="80"/>
      <c r="W1541" s="80"/>
      <c r="X1541" s="80">
        <v>1</v>
      </c>
      <c r="Y1541" s="80" t="s">
        <v>1135</v>
      </c>
      <c r="Z1541" s="80"/>
      <c r="AA1541" s="80"/>
      <c r="AB1541" s="80"/>
      <c r="AC1541" s="80"/>
      <c r="AD1541" s="80"/>
      <c r="AE1541" s="80"/>
      <c r="AF1541" s="108"/>
    </row>
    <row r="1542" spans="1:32" hidden="1" x14ac:dyDescent="0.25">
      <c r="A1542" s="99" t="s">
        <v>1634</v>
      </c>
      <c r="B1542" s="80" t="s">
        <v>693</v>
      </c>
      <c r="C1542" s="80" t="s">
        <v>75</v>
      </c>
      <c r="D1542" s="80" t="s">
        <v>694</v>
      </c>
      <c r="E1542" s="80">
        <v>7</v>
      </c>
      <c r="F1542" s="80"/>
      <c r="G1542" s="80" t="s">
        <v>449</v>
      </c>
      <c r="H1542" s="80"/>
      <c r="I1542" s="80">
        <v>30</v>
      </c>
      <c r="J1542" s="77">
        <v>4</v>
      </c>
      <c r="K1542" s="80">
        <v>80</v>
      </c>
      <c r="L1542" s="80">
        <v>20</v>
      </c>
      <c r="M1542" s="80"/>
      <c r="N1542" s="80"/>
      <c r="O1542" s="80" t="s">
        <v>129</v>
      </c>
      <c r="P1542" s="80"/>
      <c r="Q1542" s="80">
        <v>0</v>
      </c>
      <c r="R1542" s="80">
        <v>2</v>
      </c>
      <c r="S1542" s="80" t="s">
        <v>1123</v>
      </c>
      <c r="T1542" s="80">
        <v>2</v>
      </c>
      <c r="U1542" s="80" t="s">
        <v>115</v>
      </c>
      <c r="V1542" s="80"/>
      <c r="W1542" s="80"/>
      <c r="X1542" s="80">
        <v>6</v>
      </c>
      <c r="Y1542" s="80" t="s">
        <v>1135</v>
      </c>
      <c r="Z1542" s="80"/>
      <c r="AA1542" s="80"/>
      <c r="AB1542" s="80"/>
      <c r="AC1542" s="80"/>
      <c r="AD1542" s="80"/>
      <c r="AE1542" s="80"/>
      <c r="AF1542" s="108"/>
    </row>
    <row r="1543" spans="1:32" hidden="1" x14ac:dyDescent="0.25">
      <c r="A1543" s="99" t="s">
        <v>1634</v>
      </c>
      <c r="B1543" s="80" t="s">
        <v>693</v>
      </c>
      <c r="C1543" s="80" t="s">
        <v>75</v>
      </c>
      <c r="D1543" s="80" t="s">
        <v>694</v>
      </c>
      <c r="E1543" s="80">
        <v>8</v>
      </c>
      <c r="F1543" s="80"/>
      <c r="G1543" s="80" t="s">
        <v>263</v>
      </c>
      <c r="H1543" s="80"/>
      <c r="I1543" s="80">
        <v>30</v>
      </c>
      <c r="J1543" s="77">
        <v>20</v>
      </c>
      <c r="K1543" s="80">
        <v>500</v>
      </c>
      <c r="L1543" s="80">
        <v>20</v>
      </c>
      <c r="M1543" s="80"/>
      <c r="N1543" s="80"/>
      <c r="O1543" s="80" t="s">
        <v>129</v>
      </c>
      <c r="P1543" s="80"/>
      <c r="Q1543" s="80">
        <v>0</v>
      </c>
      <c r="R1543" s="80">
        <v>1</v>
      </c>
      <c r="S1543" s="80" t="s">
        <v>1123</v>
      </c>
      <c r="T1543" s="80">
        <v>1</v>
      </c>
      <c r="U1543" s="80"/>
      <c r="V1543" s="80"/>
      <c r="W1543" s="80"/>
      <c r="X1543" s="80">
        <v>20</v>
      </c>
      <c r="Y1543" s="80" t="s">
        <v>1135</v>
      </c>
      <c r="Z1543" s="80"/>
      <c r="AA1543" s="80"/>
      <c r="AB1543" s="80"/>
      <c r="AC1543" s="80"/>
      <c r="AD1543" s="80"/>
      <c r="AE1543" s="80"/>
      <c r="AF1543" s="108"/>
    </row>
    <row r="1544" spans="1:32" hidden="1" x14ac:dyDescent="0.25">
      <c r="A1544" s="99" t="s">
        <v>1634</v>
      </c>
      <c r="B1544" s="80" t="s">
        <v>693</v>
      </c>
      <c r="C1544" s="80" t="s">
        <v>75</v>
      </c>
      <c r="D1544" s="80" t="s">
        <v>694</v>
      </c>
      <c r="E1544" s="80">
        <v>9</v>
      </c>
      <c r="F1544" s="80"/>
      <c r="G1544" s="80" t="s">
        <v>268</v>
      </c>
      <c r="H1544" s="80"/>
      <c r="I1544" s="80">
        <v>30</v>
      </c>
      <c r="J1544" s="77">
        <v>8</v>
      </c>
      <c r="K1544" s="80">
        <v>100</v>
      </c>
      <c r="L1544" s="80">
        <v>20</v>
      </c>
      <c r="M1544" s="80"/>
      <c r="N1544" s="80"/>
      <c r="O1544" s="80" t="s">
        <v>129</v>
      </c>
      <c r="P1544" s="80"/>
      <c r="Q1544" s="80">
        <v>0</v>
      </c>
      <c r="R1544" s="80">
        <v>1</v>
      </c>
      <c r="S1544" s="80" t="s">
        <v>1123</v>
      </c>
      <c r="T1544" s="80">
        <v>1</v>
      </c>
      <c r="U1544" s="80"/>
      <c r="V1544" s="80"/>
      <c r="W1544" s="80"/>
      <c r="X1544" s="80">
        <v>4</v>
      </c>
      <c r="Y1544" s="80" t="s">
        <v>1135</v>
      </c>
      <c r="Z1544" s="80"/>
      <c r="AA1544" s="80"/>
      <c r="AB1544" s="80"/>
      <c r="AC1544" s="80"/>
      <c r="AD1544" s="80"/>
      <c r="AE1544" s="80"/>
      <c r="AF1544" s="108"/>
    </row>
    <row r="1545" spans="1:32" hidden="1" x14ac:dyDescent="0.25">
      <c r="A1545" s="99" t="s">
        <v>1634</v>
      </c>
      <c r="B1545" s="80" t="s">
        <v>693</v>
      </c>
      <c r="C1545" s="80" t="s">
        <v>75</v>
      </c>
      <c r="D1545" s="80" t="s">
        <v>694</v>
      </c>
      <c r="E1545" s="80">
        <v>10</v>
      </c>
      <c r="F1545" s="80"/>
      <c r="G1545" s="80" t="s">
        <v>268</v>
      </c>
      <c r="H1545" s="80"/>
      <c r="I1545" s="80">
        <v>30</v>
      </c>
      <c r="J1545" s="77">
        <v>4</v>
      </c>
      <c r="K1545" s="80">
        <v>50</v>
      </c>
      <c r="L1545" s="80">
        <v>20</v>
      </c>
      <c r="M1545" s="80"/>
      <c r="N1545" s="80"/>
      <c r="O1545" s="80" t="s">
        <v>129</v>
      </c>
      <c r="P1545" s="80"/>
      <c r="Q1545" s="80">
        <v>0</v>
      </c>
      <c r="R1545" s="80">
        <v>1</v>
      </c>
      <c r="S1545" s="80" t="s">
        <v>1123</v>
      </c>
      <c r="T1545" s="80">
        <v>1</v>
      </c>
      <c r="U1545" s="80"/>
      <c r="V1545" s="80"/>
      <c r="W1545" s="80"/>
      <c r="X1545" s="80">
        <v>2</v>
      </c>
      <c r="Y1545" s="80" t="s">
        <v>1135</v>
      </c>
      <c r="Z1545" s="80"/>
      <c r="AA1545" s="80"/>
      <c r="AB1545" s="80"/>
      <c r="AC1545" s="80"/>
      <c r="AD1545" s="80"/>
      <c r="AE1545" s="80"/>
      <c r="AF1545" s="108"/>
    </row>
    <row r="1546" spans="1:32" hidden="1" x14ac:dyDescent="0.25">
      <c r="A1546" s="99" t="s">
        <v>1634</v>
      </c>
      <c r="B1546" s="80" t="s">
        <v>693</v>
      </c>
      <c r="C1546" s="80" t="s">
        <v>75</v>
      </c>
      <c r="D1546" s="80" t="s">
        <v>694</v>
      </c>
      <c r="E1546" s="80">
        <v>11</v>
      </c>
      <c r="F1546" s="80"/>
      <c r="G1546" s="80" t="s">
        <v>393</v>
      </c>
      <c r="H1546" s="80"/>
      <c r="I1546" s="80">
        <v>30</v>
      </c>
      <c r="J1546" s="77">
        <v>4</v>
      </c>
      <c r="K1546" s="80">
        <v>25</v>
      </c>
      <c r="L1546" s="80">
        <v>20</v>
      </c>
      <c r="M1546" s="80"/>
      <c r="N1546" s="80"/>
      <c r="O1546" s="80" t="s">
        <v>129</v>
      </c>
      <c r="P1546" s="80"/>
      <c r="Q1546" s="80">
        <v>0</v>
      </c>
      <c r="R1546" s="80">
        <v>1</v>
      </c>
      <c r="S1546" s="80" t="s">
        <v>1123</v>
      </c>
      <c r="T1546" s="80">
        <v>1</v>
      </c>
      <c r="U1546" s="80" t="s">
        <v>115</v>
      </c>
      <c r="V1546" s="80"/>
      <c r="W1546" s="80"/>
      <c r="X1546" s="80">
        <v>1</v>
      </c>
      <c r="Y1546" s="80" t="s">
        <v>1135</v>
      </c>
      <c r="Z1546" s="80"/>
      <c r="AA1546" s="80"/>
      <c r="AB1546" s="80"/>
      <c r="AC1546" s="80"/>
      <c r="AD1546" s="80"/>
      <c r="AE1546" s="80"/>
      <c r="AF1546" s="108"/>
    </row>
    <row r="1547" spans="1:32" ht="30" hidden="1" x14ac:dyDescent="0.25">
      <c r="A1547" s="99" t="s">
        <v>1634</v>
      </c>
      <c r="B1547" s="80" t="s">
        <v>693</v>
      </c>
      <c r="C1547" s="80" t="s">
        <v>75</v>
      </c>
      <c r="D1547" s="80" t="s">
        <v>345</v>
      </c>
      <c r="E1547" s="80" t="s">
        <v>83</v>
      </c>
      <c r="F1547" s="80"/>
      <c r="G1547" s="80" t="s">
        <v>341</v>
      </c>
      <c r="H1547" s="80"/>
      <c r="I1547" s="80">
        <v>30</v>
      </c>
      <c r="J1547" s="77">
        <v>4</v>
      </c>
      <c r="K1547" s="80">
        <v>25</v>
      </c>
      <c r="L1547" s="80">
        <v>20</v>
      </c>
      <c r="M1547" s="80"/>
      <c r="N1547" s="80"/>
      <c r="O1547" s="80" t="s">
        <v>129</v>
      </c>
      <c r="P1547" s="80"/>
      <c r="Q1547" s="80">
        <v>0</v>
      </c>
      <c r="R1547" s="80">
        <v>1</v>
      </c>
      <c r="S1547" s="80" t="s">
        <v>1123</v>
      </c>
      <c r="T1547" s="80">
        <v>1</v>
      </c>
      <c r="U1547" s="80" t="s">
        <v>115</v>
      </c>
      <c r="V1547" s="80"/>
      <c r="W1547" s="80"/>
      <c r="X1547" s="80">
        <v>1</v>
      </c>
      <c r="Y1547" s="80" t="s">
        <v>1135</v>
      </c>
      <c r="Z1547" s="80"/>
      <c r="AA1547" s="80"/>
      <c r="AB1547" s="80"/>
      <c r="AC1547" s="80"/>
      <c r="AD1547" s="80"/>
      <c r="AE1547" s="80"/>
      <c r="AF1547" s="108"/>
    </row>
    <row r="1548" spans="1:32" ht="30" hidden="1" x14ac:dyDescent="0.25">
      <c r="A1548" s="99" t="s">
        <v>1634</v>
      </c>
      <c r="B1548" s="80" t="s">
        <v>693</v>
      </c>
      <c r="C1548" s="80" t="s">
        <v>75</v>
      </c>
      <c r="D1548" s="80" t="s">
        <v>345</v>
      </c>
      <c r="E1548" s="80" t="s">
        <v>75</v>
      </c>
      <c r="F1548" s="80"/>
      <c r="G1548" s="80" t="s">
        <v>696</v>
      </c>
      <c r="H1548" s="80"/>
      <c r="I1548" s="80">
        <v>30</v>
      </c>
      <c r="J1548" s="77">
        <v>4</v>
      </c>
      <c r="K1548" s="80">
        <v>40</v>
      </c>
      <c r="L1548" s="80">
        <v>20</v>
      </c>
      <c r="M1548" s="80"/>
      <c r="N1548" s="80"/>
      <c r="O1548" s="80" t="s">
        <v>129</v>
      </c>
      <c r="P1548" s="80"/>
      <c r="Q1548" s="80">
        <v>0</v>
      </c>
      <c r="R1548" s="80">
        <v>1</v>
      </c>
      <c r="S1548" s="80" t="s">
        <v>1123</v>
      </c>
      <c r="T1548" s="80">
        <v>1</v>
      </c>
      <c r="U1548" s="80" t="s">
        <v>115</v>
      </c>
      <c r="V1548" s="80"/>
      <c r="W1548" s="80"/>
      <c r="X1548" s="80">
        <v>1.5</v>
      </c>
      <c r="Y1548" s="80" t="s">
        <v>1135</v>
      </c>
      <c r="Z1548" s="80"/>
      <c r="AA1548" s="80"/>
      <c r="AB1548" s="80"/>
      <c r="AC1548" s="80"/>
      <c r="AD1548" s="80"/>
      <c r="AE1548" s="80"/>
      <c r="AF1548" s="108"/>
    </row>
    <row r="1549" spans="1:32" ht="30" hidden="1" x14ac:dyDescent="0.25">
      <c r="A1549" s="99" t="s">
        <v>1634</v>
      </c>
      <c r="B1549" s="80" t="s">
        <v>693</v>
      </c>
      <c r="C1549" s="80" t="s">
        <v>75</v>
      </c>
      <c r="D1549" s="80" t="s">
        <v>345</v>
      </c>
      <c r="E1549" s="80" t="s">
        <v>70</v>
      </c>
      <c r="F1549" s="80"/>
      <c r="G1549" s="80" t="s">
        <v>696</v>
      </c>
      <c r="H1549" s="80"/>
      <c r="I1549" s="80">
        <v>30</v>
      </c>
      <c r="J1549" s="77">
        <v>4</v>
      </c>
      <c r="K1549" s="80">
        <v>50</v>
      </c>
      <c r="L1549" s="80">
        <v>20</v>
      </c>
      <c r="M1549" s="80"/>
      <c r="N1549" s="80"/>
      <c r="O1549" s="80" t="s">
        <v>129</v>
      </c>
      <c r="P1549" s="80"/>
      <c r="Q1549" s="80">
        <v>0</v>
      </c>
      <c r="R1549" s="80">
        <v>1</v>
      </c>
      <c r="S1549" s="80" t="s">
        <v>1123</v>
      </c>
      <c r="T1549" s="80">
        <v>1</v>
      </c>
      <c r="U1549" s="80" t="s">
        <v>115</v>
      </c>
      <c r="V1549" s="80"/>
      <c r="W1549" s="80"/>
      <c r="X1549" s="80">
        <v>2</v>
      </c>
      <c r="Y1549" s="80" t="s">
        <v>1135</v>
      </c>
      <c r="Z1549" s="80"/>
      <c r="AA1549" s="80"/>
      <c r="AB1549" s="80"/>
      <c r="AC1549" s="80"/>
      <c r="AD1549" s="80"/>
      <c r="AE1549" s="80"/>
      <c r="AF1549" s="108"/>
    </row>
    <row r="1550" spans="1:32" ht="30" hidden="1" x14ac:dyDescent="0.25">
      <c r="A1550" s="99" t="s">
        <v>1634</v>
      </c>
      <c r="B1550" s="80" t="s">
        <v>693</v>
      </c>
      <c r="C1550" s="80" t="s">
        <v>75</v>
      </c>
      <c r="D1550" s="80" t="s">
        <v>345</v>
      </c>
      <c r="E1550" s="80" t="s">
        <v>76</v>
      </c>
      <c r="F1550" s="80"/>
      <c r="G1550" s="80" t="s">
        <v>697</v>
      </c>
      <c r="H1550" s="80"/>
      <c r="I1550" s="80">
        <v>30</v>
      </c>
      <c r="J1550" s="77">
        <v>4</v>
      </c>
      <c r="K1550" s="80">
        <v>25</v>
      </c>
      <c r="L1550" s="80">
        <v>20</v>
      </c>
      <c r="M1550" s="80"/>
      <c r="N1550" s="80"/>
      <c r="O1550" s="80" t="s">
        <v>129</v>
      </c>
      <c r="P1550" s="80"/>
      <c r="Q1550" s="80">
        <v>0</v>
      </c>
      <c r="R1550" s="80">
        <v>1</v>
      </c>
      <c r="S1550" s="80" t="s">
        <v>1123</v>
      </c>
      <c r="T1550" s="80">
        <v>1</v>
      </c>
      <c r="U1550" s="80"/>
      <c r="V1550" s="80"/>
      <c r="W1550" s="80"/>
      <c r="X1550" s="80">
        <v>1</v>
      </c>
      <c r="Y1550" s="80" t="s">
        <v>1135</v>
      </c>
      <c r="Z1550" s="80"/>
      <c r="AA1550" s="80"/>
      <c r="AB1550" s="80"/>
      <c r="AC1550" s="80"/>
      <c r="AD1550" s="80"/>
      <c r="AE1550" s="80"/>
      <c r="AF1550" s="108"/>
    </row>
    <row r="1551" spans="1:32" ht="30" hidden="1" x14ac:dyDescent="0.25">
      <c r="A1551" s="99" t="s">
        <v>1634</v>
      </c>
      <c r="B1551" s="80" t="s">
        <v>693</v>
      </c>
      <c r="C1551" s="80" t="s">
        <v>75</v>
      </c>
      <c r="D1551" s="80" t="s">
        <v>345</v>
      </c>
      <c r="E1551" s="80" t="s">
        <v>81</v>
      </c>
      <c r="F1551" s="80"/>
      <c r="G1551" s="80" t="s">
        <v>698</v>
      </c>
      <c r="H1551" s="80"/>
      <c r="I1551" s="80">
        <v>30</v>
      </c>
      <c r="J1551" s="77">
        <v>4</v>
      </c>
      <c r="K1551" s="80">
        <v>80</v>
      </c>
      <c r="L1551" s="80">
        <v>20</v>
      </c>
      <c r="M1551" s="80"/>
      <c r="N1551" s="80"/>
      <c r="O1551" s="80" t="s">
        <v>129</v>
      </c>
      <c r="P1551" s="80"/>
      <c r="Q1551" s="80">
        <v>0</v>
      </c>
      <c r="R1551" s="80">
        <v>1</v>
      </c>
      <c r="S1551" s="80" t="s">
        <v>1123</v>
      </c>
      <c r="T1551" s="80">
        <v>1</v>
      </c>
      <c r="U1551" s="80"/>
      <c r="V1551" s="80"/>
      <c r="W1551" s="80"/>
      <c r="X1551" s="80">
        <v>3</v>
      </c>
      <c r="Y1551" s="80" t="s">
        <v>1135</v>
      </c>
      <c r="Z1551" s="80"/>
      <c r="AA1551" s="80"/>
      <c r="AB1551" s="80"/>
      <c r="AC1551" s="80"/>
      <c r="AD1551" s="80"/>
      <c r="AE1551" s="80"/>
      <c r="AF1551" s="108"/>
    </row>
    <row r="1552" spans="1:32" ht="30" hidden="1" x14ac:dyDescent="0.25">
      <c r="A1552" s="99" t="s">
        <v>1634</v>
      </c>
      <c r="B1552" s="80" t="s">
        <v>693</v>
      </c>
      <c r="C1552" s="80" t="s">
        <v>75</v>
      </c>
      <c r="D1552" s="80" t="s">
        <v>345</v>
      </c>
      <c r="E1552" s="80" t="s">
        <v>82</v>
      </c>
      <c r="F1552" s="80"/>
      <c r="G1552" s="80" t="s">
        <v>396</v>
      </c>
      <c r="H1552" s="80"/>
      <c r="I1552" s="80">
        <v>30</v>
      </c>
      <c r="J1552" s="77">
        <v>4</v>
      </c>
      <c r="K1552" s="80">
        <v>25</v>
      </c>
      <c r="L1552" s="80">
        <v>20</v>
      </c>
      <c r="M1552" s="80"/>
      <c r="N1552" s="80"/>
      <c r="O1552" s="80" t="s">
        <v>129</v>
      </c>
      <c r="P1552" s="80"/>
      <c r="Q1552" s="80">
        <v>0</v>
      </c>
      <c r="R1552" s="80">
        <v>2</v>
      </c>
      <c r="S1552" s="80" t="s">
        <v>1123</v>
      </c>
      <c r="T1552" s="80">
        <v>2</v>
      </c>
      <c r="U1552" s="80" t="s">
        <v>115</v>
      </c>
      <c r="V1552" s="80"/>
      <c r="W1552" s="80"/>
      <c r="X1552" s="80">
        <v>2</v>
      </c>
      <c r="Y1552" s="80" t="s">
        <v>1135</v>
      </c>
      <c r="Z1552" s="80"/>
      <c r="AA1552" s="80"/>
      <c r="AB1552" s="80"/>
      <c r="AC1552" s="80"/>
      <c r="AD1552" s="80"/>
      <c r="AE1552" s="80"/>
      <c r="AF1552" s="108"/>
    </row>
    <row r="1553" spans="1:32" ht="30.75" hidden="1" thickBot="1" x14ac:dyDescent="0.3">
      <c r="A1553" s="100" t="s">
        <v>1634</v>
      </c>
      <c r="B1553" s="81" t="s">
        <v>693</v>
      </c>
      <c r="C1553" s="81" t="s">
        <v>75</v>
      </c>
      <c r="D1553" s="81" t="s">
        <v>359</v>
      </c>
      <c r="E1553" s="81" t="s">
        <v>73</v>
      </c>
      <c r="F1553" s="81"/>
      <c r="G1553" s="81" t="s">
        <v>1640</v>
      </c>
      <c r="H1553" s="81"/>
      <c r="I1553" s="81">
        <v>30</v>
      </c>
      <c r="J1553" s="77" t="e">
        <v>#N/A</v>
      </c>
      <c r="K1553" s="81"/>
      <c r="L1553" s="81"/>
      <c r="M1553" s="81"/>
      <c r="N1553" s="81"/>
      <c r="O1553" s="81"/>
      <c r="P1553" s="81"/>
      <c r="Q1553" s="81">
        <v>0</v>
      </c>
      <c r="R1553" s="81">
        <v>0</v>
      </c>
      <c r="S1553" s="81"/>
      <c r="T1553" s="81"/>
      <c r="U1553" s="81"/>
      <c r="V1553" s="81"/>
      <c r="W1553" s="81"/>
      <c r="X1553" s="81">
        <v>0</v>
      </c>
      <c r="Y1553" s="81" t="s">
        <v>1135</v>
      </c>
      <c r="Z1553" s="81"/>
      <c r="AA1553" s="81"/>
      <c r="AB1553" s="81"/>
      <c r="AC1553" s="81"/>
      <c r="AD1553" s="81"/>
      <c r="AE1553" s="81"/>
      <c r="AF1553" s="109"/>
    </row>
    <row r="1554" spans="1:32" ht="30.75" hidden="1" thickBot="1" x14ac:dyDescent="0.3">
      <c r="A1554" s="102" t="s">
        <v>1641</v>
      </c>
      <c r="B1554" s="83" t="s">
        <v>1642</v>
      </c>
      <c r="C1554" s="83" t="s">
        <v>73</v>
      </c>
      <c r="D1554" s="83" t="s">
        <v>130</v>
      </c>
      <c r="E1554" s="83" t="s">
        <v>73</v>
      </c>
      <c r="F1554" s="83"/>
      <c r="G1554" s="83" t="s">
        <v>1643</v>
      </c>
      <c r="H1554" s="83"/>
      <c r="I1554" s="83">
        <v>18</v>
      </c>
      <c r="J1554" s="77" t="e">
        <v>#N/A</v>
      </c>
      <c r="K1554" s="83">
        <v>40</v>
      </c>
      <c r="L1554" s="83"/>
      <c r="M1554" s="83"/>
      <c r="N1554" s="83"/>
      <c r="O1554" s="83"/>
      <c r="P1554" s="83"/>
      <c r="Q1554" s="83">
        <v>0</v>
      </c>
      <c r="R1554" s="83">
        <v>0</v>
      </c>
      <c r="S1554" s="83"/>
      <c r="T1554" s="83"/>
      <c r="U1554" s="83"/>
      <c r="V1554" s="83"/>
      <c r="W1554" s="83"/>
      <c r="X1554" s="83">
        <v>1.5</v>
      </c>
      <c r="Y1554" s="83" t="s">
        <v>1135</v>
      </c>
      <c r="Z1554" s="83"/>
      <c r="AA1554" s="83"/>
      <c r="AB1554" s="83"/>
      <c r="AC1554" s="83"/>
      <c r="AD1554" s="83"/>
      <c r="AE1554" s="83"/>
      <c r="AF1554" s="111"/>
    </row>
    <row r="1555" spans="1:32" hidden="1" x14ac:dyDescent="0.25">
      <c r="A1555" s="98" t="s">
        <v>1644</v>
      </c>
      <c r="B1555" s="79" t="s">
        <v>699</v>
      </c>
      <c r="C1555" s="79" t="s">
        <v>73</v>
      </c>
      <c r="D1555" s="79" t="s">
        <v>252</v>
      </c>
      <c r="E1555" s="79">
        <v>1</v>
      </c>
      <c r="F1555" s="79" t="s">
        <v>1252</v>
      </c>
      <c r="G1555" s="79" t="s">
        <v>1645</v>
      </c>
      <c r="H1555" s="79"/>
      <c r="I1555" s="79">
        <v>37</v>
      </c>
      <c r="J1555" s="77">
        <v>20</v>
      </c>
      <c r="K1555" s="79">
        <v>500</v>
      </c>
      <c r="L1555" s="79">
        <v>20</v>
      </c>
      <c r="M1555" s="79"/>
      <c r="N1555" s="79"/>
      <c r="O1555" s="79" t="s">
        <v>218</v>
      </c>
      <c r="P1555" s="79"/>
      <c r="Q1555" s="79">
        <v>0</v>
      </c>
      <c r="R1555" s="79">
        <v>0</v>
      </c>
      <c r="S1555" s="79"/>
      <c r="T1555" s="79"/>
      <c r="U1555" s="79" t="s">
        <v>70</v>
      </c>
      <c r="V1555" s="79"/>
      <c r="W1555" s="79" t="s">
        <v>1123</v>
      </c>
      <c r="X1555" s="79">
        <v>20</v>
      </c>
      <c r="Y1555" s="79" t="s">
        <v>1116</v>
      </c>
      <c r="Z1555" s="79"/>
      <c r="AA1555" s="79"/>
      <c r="AB1555" s="79"/>
      <c r="AC1555" s="79"/>
      <c r="AD1555" s="79"/>
      <c r="AE1555" s="79"/>
      <c r="AF1555" s="107"/>
    </row>
    <row r="1556" spans="1:32" hidden="1" x14ac:dyDescent="0.25">
      <c r="A1556" s="99" t="s">
        <v>1644</v>
      </c>
      <c r="B1556" s="80" t="s">
        <v>699</v>
      </c>
      <c r="C1556" s="80" t="s">
        <v>73</v>
      </c>
      <c r="D1556" s="80" t="s">
        <v>252</v>
      </c>
      <c r="E1556" s="80">
        <v>2</v>
      </c>
      <c r="F1556" s="80" t="s">
        <v>1298</v>
      </c>
      <c r="G1556" s="80" t="s">
        <v>210</v>
      </c>
      <c r="H1556" s="80"/>
      <c r="I1556" s="80">
        <v>37</v>
      </c>
      <c r="J1556" s="77">
        <v>12</v>
      </c>
      <c r="K1556" s="80">
        <v>300</v>
      </c>
      <c r="L1556" s="80">
        <v>20</v>
      </c>
      <c r="M1556" s="80">
        <v>1</v>
      </c>
      <c r="N1556" s="80"/>
      <c r="O1556" s="80" t="s">
        <v>218</v>
      </c>
      <c r="P1556" s="80" t="s">
        <v>1171</v>
      </c>
      <c r="Q1556" s="80">
        <v>2</v>
      </c>
      <c r="R1556" s="80">
        <v>0</v>
      </c>
      <c r="S1556" s="80"/>
      <c r="T1556" s="80"/>
      <c r="U1556" s="80" t="s">
        <v>70</v>
      </c>
      <c r="V1556" s="80" t="s">
        <v>76</v>
      </c>
      <c r="W1556" s="80" t="s">
        <v>1123</v>
      </c>
      <c r="X1556" s="80">
        <v>24</v>
      </c>
      <c r="Y1556" s="80" t="s">
        <v>1116</v>
      </c>
      <c r="Z1556" s="80" t="s">
        <v>1136</v>
      </c>
      <c r="AA1556" s="80" t="s">
        <v>1126</v>
      </c>
      <c r="AB1556" s="80" t="s">
        <v>1127</v>
      </c>
      <c r="AC1556" s="80" t="s">
        <v>1128</v>
      </c>
      <c r="AD1556" s="80">
        <v>12</v>
      </c>
      <c r="AE1556" s="80" t="s">
        <v>1274</v>
      </c>
      <c r="AF1556" s="108"/>
    </row>
    <row r="1557" spans="1:32" hidden="1" x14ac:dyDescent="0.25">
      <c r="A1557" s="99" t="s">
        <v>1644</v>
      </c>
      <c r="B1557" s="80" t="s">
        <v>699</v>
      </c>
      <c r="C1557" s="80" t="s">
        <v>73</v>
      </c>
      <c r="D1557" s="80" t="s">
        <v>252</v>
      </c>
      <c r="E1557" s="80">
        <v>3</v>
      </c>
      <c r="F1557" s="80" t="s">
        <v>1264</v>
      </c>
      <c r="G1557" s="80" t="s">
        <v>695</v>
      </c>
      <c r="H1557" s="80"/>
      <c r="I1557" s="80">
        <v>37</v>
      </c>
      <c r="J1557" s="77" t="e">
        <v>#N/A</v>
      </c>
      <c r="K1557" s="80">
        <v>50</v>
      </c>
      <c r="L1557" s="80"/>
      <c r="M1557" s="80"/>
      <c r="N1557" s="80"/>
      <c r="O1557" s="80"/>
      <c r="P1557" s="80"/>
      <c r="Q1557" s="80">
        <v>0</v>
      </c>
      <c r="R1557" s="80">
        <v>0</v>
      </c>
      <c r="S1557" s="80"/>
      <c r="T1557" s="80"/>
      <c r="U1557" s="80"/>
      <c r="V1557" s="80"/>
      <c r="W1557" s="80"/>
      <c r="X1557" s="80">
        <v>2</v>
      </c>
      <c r="Y1557" s="80" t="s">
        <v>1116</v>
      </c>
      <c r="Z1557" s="80"/>
      <c r="AA1557" s="80"/>
      <c r="AB1557" s="80"/>
      <c r="AC1557" s="80"/>
      <c r="AD1557" s="80"/>
      <c r="AE1557" s="80"/>
      <c r="AF1557" s="108"/>
    </row>
    <row r="1558" spans="1:32" hidden="1" x14ac:dyDescent="0.25">
      <c r="A1558" s="99" t="s">
        <v>1644</v>
      </c>
      <c r="B1558" s="80" t="s">
        <v>699</v>
      </c>
      <c r="C1558" s="80" t="s">
        <v>73</v>
      </c>
      <c r="D1558" s="80" t="s">
        <v>252</v>
      </c>
      <c r="E1558" s="80">
        <v>4</v>
      </c>
      <c r="F1558" s="80" t="s">
        <v>1263</v>
      </c>
      <c r="G1558" s="80" t="s">
        <v>210</v>
      </c>
      <c r="H1558" s="80"/>
      <c r="I1558" s="80">
        <v>37</v>
      </c>
      <c r="J1558" s="77">
        <v>4</v>
      </c>
      <c r="K1558" s="80">
        <v>25</v>
      </c>
      <c r="L1558" s="80">
        <v>20</v>
      </c>
      <c r="M1558" s="80">
        <v>1</v>
      </c>
      <c r="N1558" s="80"/>
      <c r="O1558" s="80" t="s">
        <v>218</v>
      </c>
      <c r="P1558" s="80" t="s">
        <v>1171</v>
      </c>
      <c r="Q1558" s="80">
        <v>2</v>
      </c>
      <c r="R1558" s="80">
        <v>0</v>
      </c>
      <c r="S1558" s="80"/>
      <c r="T1558" s="80"/>
      <c r="U1558" s="80" t="s">
        <v>70</v>
      </c>
      <c r="V1558" s="80"/>
      <c r="W1558" s="80" t="s">
        <v>1123</v>
      </c>
      <c r="X1558" s="80">
        <v>2</v>
      </c>
      <c r="Y1558" s="80" t="s">
        <v>1116</v>
      </c>
      <c r="Z1558" s="80" t="s">
        <v>1136</v>
      </c>
      <c r="AA1558" s="80" t="s">
        <v>1126</v>
      </c>
      <c r="AB1558" s="80" t="s">
        <v>1127</v>
      </c>
      <c r="AC1558" s="80" t="s">
        <v>1128</v>
      </c>
      <c r="AD1558" s="80">
        <v>4</v>
      </c>
      <c r="AE1558" s="80" t="s">
        <v>1182</v>
      </c>
      <c r="AF1558" s="108"/>
    </row>
    <row r="1559" spans="1:32" hidden="1" x14ac:dyDescent="0.25">
      <c r="A1559" s="99" t="s">
        <v>1644</v>
      </c>
      <c r="B1559" s="80" t="s">
        <v>699</v>
      </c>
      <c r="C1559" s="80" t="s">
        <v>73</v>
      </c>
      <c r="D1559" s="80" t="s">
        <v>252</v>
      </c>
      <c r="E1559" s="80">
        <v>5</v>
      </c>
      <c r="F1559" s="80" t="s">
        <v>1250</v>
      </c>
      <c r="G1559" s="80" t="s">
        <v>1251</v>
      </c>
      <c r="H1559" s="80"/>
      <c r="I1559" s="80">
        <v>37</v>
      </c>
      <c r="J1559" s="77">
        <v>20</v>
      </c>
      <c r="K1559" s="80">
        <v>500</v>
      </c>
      <c r="L1559" s="80">
        <v>20</v>
      </c>
      <c r="M1559" s="80"/>
      <c r="N1559" s="80"/>
      <c r="O1559" s="80" t="s">
        <v>218</v>
      </c>
      <c r="P1559" s="80"/>
      <c r="Q1559" s="80">
        <v>0</v>
      </c>
      <c r="R1559" s="80">
        <v>0</v>
      </c>
      <c r="S1559" s="80"/>
      <c r="T1559" s="80"/>
      <c r="U1559" s="80" t="s">
        <v>70</v>
      </c>
      <c r="V1559" s="80"/>
      <c r="W1559" s="80" t="s">
        <v>1123</v>
      </c>
      <c r="X1559" s="80">
        <v>20</v>
      </c>
      <c r="Y1559" s="80" t="s">
        <v>1116</v>
      </c>
      <c r="Z1559" s="80"/>
      <c r="AA1559" s="80"/>
      <c r="AB1559" s="80"/>
      <c r="AC1559" s="80"/>
      <c r="AD1559" s="80"/>
      <c r="AE1559" s="80"/>
      <c r="AF1559" s="108"/>
    </row>
    <row r="1560" spans="1:32" hidden="1" x14ac:dyDescent="0.25">
      <c r="A1560" s="99" t="s">
        <v>1644</v>
      </c>
      <c r="B1560" s="80" t="s">
        <v>699</v>
      </c>
      <c r="C1560" s="80" t="s">
        <v>73</v>
      </c>
      <c r="D1560" s="80" t="s">
        <v>252</v>
      </c>
      <c r="E1560" s="80">
        <v>6</v>
      </c>
      <c r="F1560" s="80" t="s">
        <v>1262</v>
      </c>
      <c r="G1560" s="80" t="s">
        <v>210</v>
      </c>
      <c r="H1560" s="80"/>
      <c r="I1560" s="80">
        <v>37</v>
      </c>
      <c r="J1560" s="77">
        <v>4</v>
      </c>
      <c r="K1560" s="80">
        <v>25</v>
      </c>
      <c r="L1560" s="80">
        <v>20</v>
      </c>
      <c r="M1560" s="80">
        <v>1</v>
      </c>
      <c r="N1560" s="80"/>
      <c r="O1560" s="80" t="s">
        <v>218</v>
      </c>
      <c r="P1560" s="80" t="s">
        <v>1171</v>
      </c>
      <c r="Q1560" s="80">
        <v>2</v>
      </c>
      <c r="R1560" s="80">
        <v>0</v>
      </c>
      <c r="S1560" s="80"/>
      <c r="T1560" s="80"/>
      <c r="U1560" s="80" t="s">
        <v>70</v>
      </c>
      <c r="V1560" s="80"/>
      <c r="W1560" s="80" t="s">
        <v>1123</v>
      </c>
      <c r="X1560" s="80">
        <v>2</v>
      </c>
      <c r="Y1560" s="80" t="s">
        <v>1116</v>
      </c>
      <c r="Z1560" s="80" t="s">
        <v>1136</v>
      </c>
      <c r="AA1560" s="80" t="s">
        <v>1126</v>
      </c>
      <c r="AB1560" s="80" t="s">
        <v>1127</v>
      </c>
      <c r="AC1560" s="80" t="s">
        <v>1128</v>
      </c>
      <c r="AD1560" s="80">
        <v>4</v>
      </c>
      <c r="AE1560" s="80" t="s">
        <v>1182</v>
      </c>
      <c r="AF1560" s="108"/>
    </row>
    <row r="1561" spans="1:32" hidden="1" x14ac:dyDescent="0.25">
      <c r="A1561" s="99" t="s">
        <v>1644</v>
      </c>
      <c r="B1561" s="80" t="s">
        <v>699</v>
      </c>
      <c r="C1561" s="80" t="s">
        <v>73</v>
      </c>
      <c r="D1561" s="80" t="s">
        <v>252</v>
      </c>
      <c r="E1561" s="80">
        <v>7</v>
      </c>
      <c r="F1561" s="80"/>
      <c r="G1561" s="80" t="s">
        <v>210</v>
      </c>
      <c r="H1561" s="80"/>
      <c r="I1561" s="80">
        <v>37</v>
      </c>
      <c r="J1561" s="77">
        <v>4</v>
      </c>
      <c r="K1561" s="80">
        <v>25</v>
      </c>
      <c r="L1561" s="80">
        <v>20</v>
      </c>
      <c r="M1561" s="80">
        <v>1</v>
      </c>
      <c r="N1561" s="80"/>
      <c r="O1561" s="80" t="s">
        <v>218</v>
      </c>
      <c r="P1561" s="80" t="s">
        <v>1171</v>
      </c>
      <c r="Q1561" s="80">
        <v>2</v>
      </c>
      <c r="R1561" s="80">
        <v>0</v>
      </c>
      <c r="S1561" s="80"/>
      <c r="T1561" s="80"/>
      <c r="U1561" s="80" t="s">
        <v>70</v>
      </c>
      <c r="V1561" s="80"/>
      <c r="W1561" s="80" t="s">
        <v>1123</v>
      </c>
      <c r="X1561" s="80">
        <v>2</v>
      </c>
      <c r="Y1561" s="80" t="s">
        <v>1116</v>
      </c>
      <c r="Z1561" s="80" t="s">
        <v>1136</v>
      </c>
      <c r="AA1561" s="80" t="s">
        <v>1126</v>
      </c>
      <c r="AB1561" s="80" t="s">
        <v>1127</v>
      </c>
      <c r="AC1561" s="80" t="s">
        <v>1128</v>
      </c>
      <c r="AD1561" s="80">
        <v>4</v>
      </c>
      <c r="AE1561" s="80" t="s">
        <v>1182</v>
      </c>
      <c r="AF1561" s="108"/>
    </row>
    <row r="1562" spans="1:32" hidden="1" x14ac:dyDescent="0.25">
      <c r="A1562" s="99" t="s">
        <v>1644</v>
      </c>
      <c r="B1562" s="80" t="s">
        <v>699</v>
      </c>
      <c r="C1562" s="80" t="s">
        <v>73</v>
      </c>
      <c r="D1562" s="80" t="s">
        <v>252</v>
      </c>
      <c r="E1562" s="80">
        <v>8</v>
      </c>
      <c r="F1562" s="80" t="s">
        <v>1230</v>
      </c>
      <c r="G1562" s="80" t="s">
        <v>700</v>
      </c>
      <c r="H1562" s="80"/>
      <c r="I1562" s="80">
        <v>37</v>
      </c>
      <c r="J1562" s="77">
        <v>8</v>
      </c>
      <c r="K1562" s="80">
        <v>100</v>
      </c>
      <c r="L1562" s="80">
        <v>20</v>
      </c>
      <c r="M1562" s="80"/>
      <c r="N1562" s="80">
        <v>1</v>
      </c>
      <c r="O1562" s="80" t="s">
        <v>218</v>
      </c>
      <c r="P1562" s="80" t="s">
        <v>1232</v>
      </c>
      <c r="Q1562" s="80">
        <v>1</v>
      </c>
      <c r="R1562" s="80">
        <v>0</v>
      </c>
      <c r="S1562" s="80"/>
      <c r="T1562" s="80"/>
      <c r="U1562" s="80" t="s">
        <v>70</v>
      </c>
      <c r="V1562" s="80" t="s">
        <v>76</v>
      </c>
      <c r="W1562" s="80" t="s">
        <v>1123</v>
      </c>
      <c r="X1562" s="80">
        <v>4</v>
      </c>
      <c r="Y1562" s="80" t="s">
        <v>1116</v>
      </c>
      <c r="Z1562" s="80" t="s">
        <v>1117</v>
      </c>
      <c r="AA1562" s="80" t="s">
        <v>1118</v>
      </c>
      <c r="AB1562" s="80" t="s">
        <v>1118</v>
      </c>
      <c r="AC1562" s="80" t="s">
        <v>1118</v>
      </c>
      <c r="AD1562" s="80">
        <v>8</v>
      </c>
      <c r="AE1562" s="80" t="s">
        <v>1119</v>
      </c>
      <c r="AF1562" s="108"/>
    </row>
    <row r="1563" spans="1:32" hidden="1" x14ac:dyDescent="0.25">
      <c r="A1563" s="99" t="s">
        <v>1644</v>
      </c>
      <c r="B1563" s="80" t="s">
        <v>699</v>
      </c>
      <c r="C1563" s="80" t="s">
        <v>73</v>
      </c>
      <c r="D1563" s="80" t="s">
        <v>252</v>
      </c>
      <c r="E1563" s="80">
        <v>9</v>
      </c>
      <c r="F1563" s="80" t="s">
        <v>1646</v>
      </c>
      <c r="G1563" s="80" t="s">
        <v>210</v>
      </c>
      <c r="H1563" s="80"/>
      <c r="I1563" s="80">
        <v>37</v>
      </c>
      <c r="J1563" s="77">
        <v>4</v>
      </c>
      <c r="K1563" s="80">
        <v>50</v>
      </c>
      <c r="L1563" s="80">
        <v>20</v>
      </c>
      <c r="M1563" s="80">
        <v>1</v>
      </c>
      <c r="N1563" s="80"/>
      <c r="O1563" s="80" t="s">
        <v>218</v>
      </c>
      <c r="P1563" s="80" t="s">
        <v>1171</v>
      </c>
      <c r="Q1563" s="80">
        <v>2</v>
      </c>
      <c r="R1563" s="80">
        <v>0</v>
      </c>
      <c r="S1563" s="80"/>
      <c r="T1563" s="80"/>
      <c r="U1563" s="80" t="s">
        <v>70</v>
      </c>
      <c r="V1563" s="80"/>
      <c r="W1563" s="80" t="s">
        <v>1123</v>
      </c>
      <c r="X1563" s="80">
        <v>4</v>
      </c>
      <c r="Y1563" s="80" t="s">
        <v>1116</v>
      </c>
      <c r="Z1563" s="80" t="s">
        <v>1136</v>
      </c>
      <c r="AA1563" s="80" t="s">
        <v>1126</v>
      </c>
      <c r="AB1563" s="80" t="s">
        <v>1127</v>
      </c>
      <c r="AC1563" s="80" t="s">
        <v>1128</v>
      </c>
      <c r="AD1563" s="80">
        <v>4</v>
      </c>
      <c r="AE1563" s="80" t="s">
        <v>1172</v>
      </c>
      <c r="AF1563" s="108"/>
    </row>
    <row r="1564" spans="1:32" hidden="1" x14ac:dyDescent="0.25">
      <c r="A1564" s="99" t="s">
        <v>1644</v>
      </c>
      <c r="B1564" s="80" t="s">
        <v>699</v>
      </c>
      <c r="C1564" s="80" t="s">
        <v>73</v>
      </c>
      <c r="D1564" s="80" t="s">
        <v>252</v>
      </c>
      <c r="E1564" s="80">
        <v>10</v>
      </c>
      <c r="F1564" s="80" t="s">
        <v>1237</v>
      </c>
      <c r="G1564" s="80" t="s">
        <v>210</v>
      </c>
      <c r="H1564" s="80"/>
      <c r="I1564" s="80">
        <v>37</v>
      </c>
      <c r="J1564" s="77">
        <v>4</v>
      </c>
      <c r="K1564" s="80">
        <v>50</v>
      </c>
      <c r="L1564" s="80">
        <v>20</v>
      </c>
      <c r="M1564" s="80">
        <v>1</v>
      </c>
      <c r="N1564" s="80"/>
      <c r="O1564" s="80" t="s">
        <v>218</v>
      </c>
      <c r="P1564" s="80" t="s">
        <v>1171</v>
      </c>
      <c r="Q1564" s="80">
        <v>2</v>
      </c>
      <c r="R1564" s="80">
        <v>0</v>
      </c>
      <c r="S1564" s="80"/>
      <c r="T1564" s="80"/>
      <c r="U1564" s="80" t="s">
        <v>70</v>
      </c>
      <c r="V1564" s="80"/>
      <c r="W1564" s="80" t="s">
        <v>1123</v>
      </c>
      <c r="X1564" s="80">
        <v>4</v>
      </c>
      <c r="Y1564" s="80" t="s">
        <v>1116</v>
      </c>
      <c r="Z1564" s="80" t="s">
        <v>1136</v>
      </c>
      <c r="AA1564" s="80" t="s">
        <v>1126</v>
      </c>
      <c r="AB1564" s="80" t="s">
        <v>1127</v>
      </c>
      <c r="AC1564" s="80" t="s">
        <v>1128</v>
      </c>
      <c r="AD1564" s="80">
        <v>4</v>
      </c>
      <c r="AE1564" s="80" t="s">
        <v>1172</v>
      </c>
      <c r="AF1564" s="108"/>
    </row>
    <row r="1565" spans="1:32" hidden="1" x14ac:dyDescent="0.25">
      <c r="A1565" s="99" t="s">
        <v>1644</v>
      </c>
      <c r="B1565" s="80" t="s">
        <v>699</v>
      </c>
      <c r="C1565" s="80" t="s">
        <v>73</v>
      </c>
      <c r="D1565" s="80" t="s">
        <v>252</v>
      </c>
      <c r="E1565" s="80">
        <v>11</v>
      </c>
      <c r="F1565" s="80" t="s">
        <v>93</v>
      </c>
      <c r="G1565" s="80" t="s">
        <v>695</v>
      </c>
      <c r="H1565" s="80"/>
      <c r="I1565" s="80">
        <v>37</v>
      </c>
      <c r="J1565" s="77" t="e">
        <v>#N/A</v>
      </c>
      <c r="K1565" s="80">
        <v>50</v>
      </c>
      <c r="L1565" s="80"/>
      <c r="M1565" s="80"/>
      <c r="N1565" s="80"/>
      <c r="O1565" s="80"/>
      <c r="P1565" s="80"/>
      <c r="Q1565" s="80">
        <v>0</v>
      </c>
      <c r="R1565" s="80">
        <v>0</v>
      </c>
      <c r="S1565" s="80"/>
      <c r="T1565" s="80"/>
      <c r="U1565" s="80"/>
      <c r="V1565" s="80"/>
      <c r="W1565" s="80"/>
      <c r="X1565" s="80">
        <v>2</v>
      </c>
      <c r="Y1565" s="80" t="s">
        <v>1116</v>
      </c>
      <c r="Z1565" s="80"/>
      <c r="AA1565" s="80"/>
      <c r="AB1565" s="80"/>
      <c r="AC1565" s="80"/>
      <c r="AD1565" s="80"/>
      <c r="AE1565" s="80"/>
      <c r="AF1565" s="108"/>
    </row>
    <row r="1566" spans="1:32" hidden="1" x14ac:dyDescent="0.25">
      <c r="A1566" s="99" t="s">
        <v>1644</v>
      </c>
      <c r="B1566" s="80" t="s">
        <v>699</v>
      </c>
      <c r="C1566" s="80" t="s">
        <v>73</v>
      </c>
      <c r="D1566" s="80" t="s">
        <v>252</v>
      </c>
      <c r="E1566" s="80">
        <v>12</v>
      </c>
      <c r="F1566" s="80" t="s">
        <v>73</v>
      </c>
      <c r="G1566" s="80" t="s">
        <v>210</v>
      </c>
      <c r="H1566" s="80"/>
      <c r="I1566" s="80">
        <v>37</v>
      </c>
      <c r="J1566" s="77">
        <v>12</v>
      </c>
      <c r="K1566" s="80">
        <v>300</v>
      </c>
      <c r="L1566" s="80">
        <v>20</v>
      </c>
      <c r="M1566" s="80">
        <v>1</v>
      </c>
      <c r="N1566" s="80"/>
      <c r="O1566" s="80" t="s">
        <v>218</v>
      </c>
      <c r="P1566" s="80" t="s">
        <v>1171</v>
      </c>
      <c r="Q1566" s="80">
        <v>2</v>
      </c>
      <c r="R1566" s="80">
        <v>0</v>
      </c>
      <c r="S1566" s="80"/>
      <c r="T1566" s="80"/>
      <c r="U1566" s="80" t="s">
        <v>70</v>
      </c>
      <c r="V1566" s="80"/>
      <c r="W1566" s="80" t="s">
        <v>1123</v>
      </c>
      <c r="X1566" s="80">
        <v>24</v>
      </c>
      <c r="Y1566" s="80" t="s">
        <v>1116</v>
      </c>
      <c r="Z1566" s="80" t="s">
        <v>1136</v>
      </c>
      <c r="AA1566" s="80" t="s">
        <v>1126</v>
      </c>
      <c r="AB1566" s="80" t="s">
        <v>1127</v>
      </c>
      <c r="AC1566" s="80" t="s">
        <v>1128</v>
      </c>
      <c r="AD1566" s="80">
        <v>12</v>
      </c>
      <c r="AE1566" s="80" t="s">
        <v>1274</v>
      </c>
      <c r="AF1566" s="108"/>
    </row>
    <row r="1567" spans="1:32" hidden="1" x14ac:dyDescent="0.25">
      <c r="A1567" s="99" t="s">
        <v>1644</v>
      </c>
      <c r="B1567" s="80" t="s">
        <v>699</v>
      </c>
      <c r="C1567" s="80" t="s">
        <v>73</v>
      </c>
      <c r="D1567" s="80" t="s">
        <v>252</v>
      </c>
      <c r="E1567" s="80">
        <v>13</v>
      </c>
      <c r="F1567" s="80" t="s">
        <v>1647</v>
      </c>
      <c r="G1567" s="80" t="s">
        <v>210</v>
      </c>
      <c r="H1567" s="80"/>
      <c r="I1567" s="80">
        <v>37</v>
      </c>
      <c r="J1567" s="77">
        <v>4</v>
      </c>
      <c r="K1567" s="80">
        <v>80</v>
      </c>
      <c r="L1567" s="80">
        <v>20</v>
      </c>
      <c r="M1567" s="80">
        <v>1</v>
      </c>
      <c r="N1567" s="80"/>
      <c r="O1567" s="80" t="s">
        <v>218</v>
      </c>
      <c r="P1567" s="80" t="s">
        <v>1171</v>
      </c>
      <c r="Q1567" s="80">
        <v>2</v>
      </c>
      <c r="R1567" s="80">
        <v>0</v>
      </c>
      <c r="S1567" s="80"/>
      <c r="T1567" s="80"/>
      <c r="U1567" s="80" t="s">
        <v>70</v>
      </c>
      <c r="V1567" s="80"/>
      <c r="W1567" s="80" t="s">
        <v>1123</v>
      </c>
      <c r="X1567" s="80">
        <v>6</v>
      </c>
      <c r="Y1567" s="80" t="s">
        <v>1116</v>
      </c>
      <c r="Z1567" s="80" t="s">
        <v>1136</v>
      </c>
      <c r="AA1567" s="80" t="s">
        <v>1126</v>
      </c>
      <c r="AB1567" s="80" t="s">
        <v>1127</v>
      </c>
      <c r="AC1567" s="80" t="s">
        <v>1128</v>
      </c>
      <c r="AD1567" s="80">
        <v>4</v>
      </c>
      <c r="AE1567" s="80" t="s">
        <v>1129</v>
      </c>
      <c r="AF1567" s="108"/>
    </row>
    <row r="1568" spans="1:32" hidden="1" x14ac:dyDescent="0.25">
      <c r="A1568" s="99" t="s">
        <v>1644</v>
      </c>
      <c r="B1568" s="80" t="s">
        <v>699</v>
      </c>
      <c r="C1568" s="80" t="s">
        <v>73</v>
      </c>
      <c r="D1568" s="80" t="s">
        <v>252</v>
      </c>
      <c r="E1568" s="80">
        <v>14</v>
      </c>
      <c r="F1568" s="80" t="s">
        <v>1318</v>
      </c>
      <c r="G1568" s="80" t="s">
        <v>210</v>
      </c>
      <c r="H1568" s="80"/>
      <c r="I1568" s="80">
        <v>37</v>
      </c>
      <c r="J1568" s="77">
        <v>4</v>
      </c>
      <c r="K1568" s="80">
        <v>50</v>
      </c>
      <c r="L1568" s="80">
        <v>20</v>
      </c>
      <c r="M1568" s="80">
        <v>1</v>
      </c>
      <c r="N1568" s="80"/>
      <c r="O1568" s="80" t="s">
        <v>218</v>
      </c>
      <c r="P1568" s="80" t="s">
        <v>1171</v>
      </c>
      <c r="Q1568" s="80">
        <v>2</v>
      </c>
      <c r="R1568" s="80">
        <v>0</v>
      </c>
      <c r="S1568" s="80"/>
      <c r="T1568" s="80"/>
      <c r="U1568" s="80" t="s">
        <v>70</v>
      </c>
      <c r="V1568" s="80"/>
      <c r="W1568" s="80" t="s">
        <v>1123</v>
      </c>
      <c r="X1568" s="80">
        <v>4</v>
      </c>
      <c r="Y1568" s="80" t="s">
        <v>1116</v>
      </c>
      <c r="Z1568" s="80" t="s">
        <v>1136</v>
      </c>
      <c r="AA1568" s="80" t="s">
        <v>1126</v>
      </c>
      <c r="AB1568" s="80" t="s">
        <v>1127</v>
      </c>
      <c r="AC1568" s="80" t="s">
        <v>1128</v>
      </c>
      <c r="AD1568" s="80">
        <v>4</v>
      </c>
      <c r="AE1568" s="80" t="s">
        <v>1172</v>
      </c>
      <c r="AF1568" s="108"/>
    </row>
    <row r="1569" spans="1:32" ht="30" hidden="1" x14ac:dyDescent="0.25">
      <c r="A1569" s="99" t="s">
        <v>1644</v>
      </c>
      <c r="B1569" s="80" t="s">
        <v>699</v>
      </c>
      <c r="C1569" s="80" t="s">
        <v>73</v>
      </c>
      <c r="D1569" s="80" t="s">
        <v>130</v>
      </c>
      <c r="E1569" s="80" t="s">
        <v>73</v>
      </c>
      <c r="F1569" s="80"/>
      <c r="G1569" s="80" t="s">
        <v>1122</v>
      </c>
      <c r="H1569" s="80"/>
      <c r="I1569" s="80">
        <v>37</v>
      </c>
      <c r="J1569" s="77">
        <v>4</v>
      </c>
      <c r="K1569" s="80">
        <v>50</v>
      </c>
      <c r="L1569" s="80">
        <v>20</v>
      </c>
      <c r="M1569" s="80"/>
      <c r="N1569" s="80"/>
      <c r="O1569" s="80" t="s">
        <v>218</v>
      </c>
      <c r="P1569" s="80"/>
      <c r="Q1569" s="80">
        <v>0</v>
      </c>
      <c r="R1569" s="80">
        <v>0</v>
      </c>
      <c r="S1569" s="80"/>
      <c r="T1569" s="80"/>
      <c r="U1569" s="80" t="s">
        <v>70</v>
      </c>
      <c r="V1569" s="80"/>
      <c r="W1569" s="80"/>
      <c r="X1569" s="80">
        <v>2</v>
      </c>
      <c r="Y1569" s="80" t="s">
        <v>1116</v>
      </c>
      <c r="Z1569" s="80"/>
      <c r="AA1569" s="80"/>
      <c r="AB1569" s="80"/>
      <c r="AC1569" s="80"/>
      <c r="AD1569" s="80"/>
      <c r="AE1569" s="80"/>
      <c r="AF1569" s="108"/>
    </row>
    <row r="1570" spans="1:32" ht="30" hidden="1" x14ac:dyDescent="0.25">
      <c r="A1570" s="99" t="s">
        <v>1644</v>
      </c>
      <c r="B1570" s="80" t="s">
        <v>699</v>
      </c>
      <c r="C1570" s="80" t="s">
        <v>73</v>
      </c>
      <c r="D1570" s="80" t="s">
        <v>130</v>
      </c>
      <c r="E1570" s="80" t="s">
        <v>83</v>
      </c>
      <c r="F1570" s="80"/>
      <c r="G1570" s="80" t="s">
        <v>1122</v>
      </c>
      <c r="H1570" s="80"/>
      <c r="I1570" s="80">
        <v>37</v>
      </c>
      <c r="J1570" s="77">
        <v>4</v>
      </c>
      <c r="K1570" s="80">
        <v>50</v>
      </c>
      <c r="L1570" s="80">
        <v>20</v>
      </c>
      <c r="M1570" s="80"/>
      <c r="N1570" s="80"/>
      <c r="O1570" s="80" t="s">
        <v>218</v>
      </c>
      <c r="P1570" s="80"/>
      <c r="Q1570" s="80">
        <v>0</v>
      </c>
      <c r="R1570" s="80">
        <v>0</v>
      </c>
      <c r="S1570" s="80"/>
      <c r="T1570" s="80"/>
      <c r="U1570" s="80" t="s">
        <v>70</v>
      </c>
      <c r="V1570" s="80"/>
      <c r="W1570" s="80"/>
      <c r="X1570" s="80">
        <v>2</v>
      </c>
      <c r="Y1570" s="80" t="s">
        <v>1116</v>
      </c>
      <c r="Z1570" s="80"/>
      <c r="AA1570" s="80"/>
      <c r="AB1570" s="80"/>
      <c r="AC1570" s="80"/>
      <c r="AD1570" s="80"/>
      <c r="AE1570" s="80"/>
      <c r="AF1570" s="108"/>
    </row>
    <row r="1571" spans="1:32" ht="30" hidden="1" x14ac:dyDescent="0.25">
      <c r="A1571" s="99" t="s">
        <v>1644</v>
      </c>
      <c r="B1571" s="80" t="s">
        <v>699</v>
      </c>
      <c r="C1571" s="80" t="s">
        <v>73</v>
      </c>
      <c r="D1571" s="80" t="s">
        <v>130</v>
      </c>
      <c r="E1571" s="80" t="s">
        <v>75</v>
      </c>
      <c r="F1571" s="80"/>
      <c r="G1571" s="80" t="s">
        <v>1122</v>
      </c>
      <c r="H1571" s="80"/>
      <c r="I1571" s="80">
        <v>37</v>
      </c>
      <c r="J1571" s="77">
        <v>4</v>
      </c>
      <c r="K1571" s="80">
        <v>50</v>
      </c>
      <c r="L1571" s="80">
        <v>20</v>
      </c>
      <c r="M1571" s="80"/>
      <c r="N1571" s="80"/>
      <c r="O1571" s="80" t="s">
        <v>218</v>
      </c>
      <c r="P1571" s="80"/>
      <c r="Q1571" s="80">
        <v>0</v>
      </c>
      <c r="R1571" s="80">
        <v>0</v>
      </c>
      <c r="S1571" s="80"/>
      <c r="T1571" s="80"/>
      <c r="U1571" s="80" t="s">
        <v>70</v>
      </c>
      <c r="V1571" s="80"/>
      <c r="W1571" s="80"/>
      <c r="X1571" s="80">
        <v>2</v>
      </c>
      <c r="Y1571" s="80" t="s">
        <v>1116</v>
      </c>
      <c r="Z1571" s="80"/>
      <c r="AA1571" s="80"/>
      <c r="AB1571" s="80"/>
      <c r="AC1571" s="80"/>
      <c r="AD1571" s="80"/>
      <c r="AE1571" s="80"/>
      <c r="AF1571" s="108"/>
    </row>
    <row r="1572" spans="1:32" ht="30" hidden="1" x14ac:dyDescent="0.25">
      <c r="A1572" s="99" t="s">
        <v>1644</v>
      </c>
      <c r="B1572" s="80" t="s">
        <v>699</v>
      </c>
      <c r="C1572" s="80" t="s">
        <v>73</v>
      </c>
      <c r="D1572" s="80" t="s">
        <v>130</v>
      </c>
      <c r="E1572" s="80" t="s">
        <v>70</v>
      </c>
      <c r="F1572" s="80"/>
      <c r="G1572" s="80" t="s">
        <v>1122</v>
      </c>
      <c r="H1572" s="80"/>
      <c r="I1572" s="80">
        <v>37</v>
      </c>
      <c r="J1572" s="77">
        <v>4</v>
      </c>
      <c r="K1572" s="80">
        <v>50</v>
      </c>
      <c r="L1572" s="80">
        <v>20</v>
      </c>
      <c r="M1572" s="80"/>
      <c r="N1572" s="80"/>
      <c r="O1572" s="80" t="s">
        <v>218</v>
      </c>
      <c r="P1572" s="80"/>
      <c r="Q1572" s="80">
        <v>0</v>
      </c>
      <c r="R1572" s="80">
        <v>0</v>
      </c>
      <c r="S1572" s="80"/>
      <c r="T1572" s="80"/>
      <c r="U1572" s="80" t="s">
        <v>70</v>
      </c>
      <c r="V1572" s="80"/>
      <c r="W1572" s="80"/>
      <c r="X1572" s="80">
        <v>2</v>
      </c>
      <c r="Y1572" s="80" t="s">
        <v>1116</v>
      </c>
      <c r="Z1572" s="80"/>
      <c r="AA1572" s="80"/>
      <c r="AB1572" s="80"/>
      <c r="AC1572" s="80"/>
      <c r="AD1572" s="80"/>
      <c r="AE1572" s="80"/>
      <c r="AF1572" s="108"/>
    </row>
    <row r="1573" spans="1:32" ht="30" hidden="1" x14ac:dyDescent="0.25">
      <c r="A1573" s="99" t="s">
        <v>1644</v>
      </c>
      <c r="B1573" s="80" t="s">
        <v>699</v>
      </c>
      <c r="C1573" s="80" t="s">
        <v>73</v>
      </c>
      <c r="D1573" s="80" t="s">
        <v>130</v>
      </c>
      <c r="E1573" s="80" t="s">
        <v>76</v>
      </c>
      <c r="F1573" s="80"/>
      <c r="G1573" s="80" t="s">
        <v>1122</v>
      </c>
      <c r="H1573" s="80"/>
      <c r="I1573" s="80">
        <v>37</v>
      </c>
      <c r="J1573" s="77">
        <v>4</v>
      </c>
      <c r="K1573" s="80">
        <v>50</v>
      </c>
      <c r="L1573" s="80">
        <v>20</v>
      </c>
      <c r="M1573" s="80"/>
      <c r="N1573" s="80"/>
      <c r="O1573" s="80" t="s">
        <v>218</v>
      </c>
      <c r="P1573" s="80"/>
      <c r="Q1573" s="80">
        <v>0</v>
      </c>
      <c r="R1573" s="80">
        <v>0</v>
      </c>
      <c r="S1573" s="80"/>
      <c r="T1573" s="80"/>
      <c r="U1573" s="80" t="s">
        <v>70</v>
      </c>
      <c r="V1573" s="80"/>
      <c r="W1573" s="80"/>
      <c r="X1573" s="80">
        <v>2</v>
      </c>
      <c r="Y1573" s="80" t="s">
        <v>1116</v>
      </c>
      <c r="Z1573" s="80"/>
      <c r="AA1573" s="80"/>
      <c r="AB1573" s="80"/>
      <c r="AC1573" s="80"/>
      <c r="AD1573" s="80"/>
      <c r="AE1573" s="80"/>
      <c r="AF1573" s="108"/>
    </row>
    <row r="1574" spans="1:32" ht="30" hidden="1" x14ac:dyDescent="0.25">
      <c r="A1574" s="99" t="s">
        <v>1644</v>
      </c>
      <c r="B1574" s="80" t="s">
        <v>699</v>
      </c>
      <c r="C1574" s="80" t="s">
        <v>73</v>
      </c>
      <c r="D1574" s="80" t="s">
        <v>130</v>
      </c>
      <c r="E1574" s="80" t="s">
        <v>81</v>
      </c>
      <c r="F1574" s="80"/>
      <c r="G1574" s="80" t="s">
        <v>1122</v>
      </c>
      <c r="H1574" s="80"/>
      <c r="I1574" s="80">
        <v>37</v>
      </c>
      <c r="J1574" s="77">
        <v>4</v>
      </c>
      <c r="K1574" s="80">
        <v>50</v>
      </c>
      <c r="L1574" s="80">
        <v>20</v>
      </c>
      <c r="M1574" s="80"/>
      <c r="N1574" s="80"/>
      <c r="O1574" s="80" t="s">
        <v>218</v>
      </c>
      <c r="P1574" s="80"/>
      <c r="Q1574" s="80">
        <v>0</v>
      </c>
      <c r="R1574" s="80">
        <v>0</v>
      </c>
      <c r="S1574" s="80"/>
      <c r="T1574" s="80"/>
      <c r="U1574" s="80" t="s">
        <v>70</v>
      </c>
      <c r="V1574" s="80"/>
      <c r="W1574" s="80"/>
      <c r="X1574" s="80">
        <v>2</v>
      </c>
      <c r="Y1574" s="80" t="s">
        <v>1116</v>
      </c>
      <c r="Z1574" s="80"/>
      <c r="AA1574" s="80"/>
      <c r="AB1574" s="80"/>
      <c r="AC1574" s="80"/>
      <c r="AD1574" s="80"/>
      <c r="AE1574" s="80"/>
      <c r="AF1574" s="108"/>
    </row>
    <row r="1575" spans="1:32" hidden="1" x14ac:dyDescent="0.25">
      <c r="A1575" s="99" t="s">
        <v>1644</v>
      </c>
      <c r="B1575" s="80" t="s">
        <v>699</v>
      </c>
      <c r="C1575" s="80" t="s">
        <v>73</v>
      </c>
      <c r="D1575" s="80" t="s">
        <v>244</v>
      </c>
      <c r="E1575" s="80">
        <v>1</v>
      </c>
      <c r="F1575" s="80" t="s">
        <v>1252</v>
      </c>
      <c r="G1575" s="80" t="s">
        <v>701</v>
      </c>
      <c r="H1575" s="80"/>
      <c r="I1575" s="80">
        <v>37</v>
      </c>
      <c r="J1575" s="77">
        <v>20</v>
      </c>
      <c r="K1575" s="80">
        <v>500</v>
      </c>
      <c r="L1575" s="80">
        <v>20</v>
      </c>
      <c r="M1575" s="80"/>
      <c r="N1575" s="80"/>
      <c r="O1575" s="80" t="s">
        <v>218</v>
      </c>
      <c r="P1575" s="80"/>
      <c r="Q1575" s="80">
        <v>0</v>
      </c>
      <c r="R1575" s="80">
        <v>1</v>
      </c>
      <c r="S1575" s="80" t="s">
        <v>1123</v>
      </c>
      <c r="T1575" s="80">
        <v>1</v>
      </c>
      <c r="U1575" s="80" t="s">
        <v>115</v>
      </c>
      <c r="V1575" s="80"/>
      <c r="W1575" s="80" t="s">
        <v>1123</v>
      </c>
      <c r="X1575" s="80">
        <v>20</v>
      </c>
      <c r="Y1575" s="80" t="s">
        <v>1116</v>
      </c>
      <c r="Z1575" s="80"/>
      <c r="AA1575" s="80"/>
      <c r="AB1575" s="80"/>
      <c r="AC1575" s="80"/>
      <c r="AD1575" s="80"/>
      <c r="AE1575" s="80"/>
      <c r="AF1575" s="108"/>
    </row>
    <row r="1576" spans="1:32" hidden="1" x14ac:dyDescent="0.25">
      <c r="A1576" s="99" t="s">
        <v>1644</v>
      </c>
      <c r="B1576" s="80" t="s">
        <v>699</v>
      </c>
      <c r="C1576" s="80" t="s">
        <v>73</v>
      </c>
      <c r="D1576" s="80" t="s">
        <v>244</v>
      </c>
      <c r="E1576" s="80">
        <v>2</v>
      </c>
      <c r="F1576" s="80" t="s">
        <v>1298</v>
      </c>
      <c r="G1576" s="80" t="s">
        <v>214</v>
      </c>
      <c r="H1576" s="80"/>
      <c r="I1576" s="80">
        <v>37</v>
      </c>
      <c r="J1576" s="77">
        <v>12</v>
      </c>
      <c r="K1576" s="80">
        <v>300</v>
      </c>
      <c r="L1576" s="80">
        <v>20</v>
      </c>
      <c r="M1576" s="80"/>
      <c r="N1576" s="80"/>
      <c r="O1576" s="80" t="s">
        <v>218</v>
      </c>
      <c r="P1576" s="80"/>
      <c r="Q1576" s="80">
        <v>0</v>
      </c>
      <c r="R1576" s="80">
        <v>1</v>
      </c>
      <c r="S1576" s="80" t="s">
        <v>1123</v>
      </c>
      <c r="T1576" s="80">
        <v>1</v>
      </c>
      <c r="U1576" s="80" t="s">
        <v>115</v>
      </c>
      <c r="V1576" s="80" t="s">
        <v>76</v>
      </c>
      <c r="W1576" s="80" t="s">
        <v>1123</v>
      </c>
      <c r="X1576" s="80">
        <v>12</v>
      </c>
      <c r="Y1576" s="80" t="s">
        <v>1116</v>
      </c>
      <c r="Z1576" s="80"/>
      <c r="AA1576" s="80"/>
      <c r="AB1576" s="80"/>
      <c r="AC1576" s="80"/>
      <c r="AD1576" s="80"/>
      <c r="AE1576" s="80"/>
      <c r="AF1576" s="108"/>
    </row>
    <row r="1577" spans="1:32" hidden="1" x14ac:dyDescent="0.25">
      <c r="A1577" s="99" t="s">
        <v>1644</v>
      </c>
      <c r="B1577" s="80" t="s">
        <v>699</v>
      </c>
      <c r="C1577" s="80" t="s">
        <v>73</v>
      </c>
      <c r="D1577" s="80" t="s">
        <v>244</v>
      </c>
      <c r="E1577" s="80">
        <v>3</v>
      </c>
      <c r="F1577" s="80" t="s">
        <v>1264</v>
      </c>
      <c r="G1577" s="80" t="s">
        <v>695</v>
      </c>
      <c r="H1577" s="80"/>
      <c r="I1577" s="80">
        <v>37</v>
      </c>
      <c r="J1577" s="77" t="e">
        <v>#N/A</v>
      </c>
      <c r="K1577" s="80">
        <v>50</v>
      </c>
      <c r="L1577" s="80"/>
      <c r="M1577" s="80"/>
      <c r="N1577" s="80"/>
      <c r="O1577" s="80"/>
      <c r="P1577" s="80"/>
      <c r="Q1577" s="80">
        <v>0</v>
      </c>
      <c r="R1577" s="80">
        <v>0</v>
      </c>
      <c r="S1577" s="80"/>
      <c r="T1577" s="80"/>
      <c r="U1577" s="80"/>
      <c r="V1577" s="80"/>
      <c r="W1577" s="80"/>
      <c r="X1577" s="80">
        <v>2</v>
      </c>
      <c r="Y1577" s="80" t="s">
        <v>1116</v>
      </c>
      <c r="Z1577" s="80"/>
      <c r="AA1577" s="80"/>
      <c r="AB1577" s="80"/>
      <c r="AC1577" s="80"/>
      <c r="AD1577" s="80"/>
      <c r="AE1577" s="80"/>
      <c r="AF1577" s="108"/>
    </row>
    <row r="1578" spans="1:32" hidden="1" x14ac:dyDescent="0.25">
      <c r="A1578" s="99" t="s">
        <v>1644</v>
      </c>
      <c r="B1578" s="80" t="s">
        <v>699</v>
      </c>
      <c r="C1578" s="80" t="s">
        <v>73</v>
      </c>
      <c r="D1578" s="80" t="s">
        <v>244</v>
      </c>
      <c r="E1578" s="80">
        <v>4</v>
      </c>
      <c r="F1578" s="80" t="s">
        <v>1263</v>
      </c>
      <c r="G1578" s="80" t="s">
        <v>214</v>
      </c>
      <c r="H1578" s="80"/>
      <c r="I1578" s="80">
        <v>37</v>
      </c>
      <c r="J1578" s="77">
        <v>4</v>
      </c>
      <c r="K1578" s="80">
        <v>25</v>
      </c>
      <c r="L1578" s="80">
        <v>20</v>
      </c>
      <c r="M1578" s="80"/>
      <c r="N1578" s="80"/>
      <c r="O1578" s="80" t="s">
        <v>218</v>
      </c>
      <c r="P1578" s="80"/>
      <c r="Q1578" s="80">
        <v>0</v>
      </c>
      <c r="R1578" s="80">
        <v>1</v>
      </c>
      <c r="S1578" s="80" t="s">
        <v>1123</v>
      </c>
      <c r="T1578" s="80">
        <v>1</v>
      </c>
      <c r="U1578" s="80" t="s">
        <v>115</v>
      </c>
      <c r="V1578" s="80"/>
      <c r="W1578" s="80" t="s">
        <v>1123</v>
      </c>
      <c r="X1578" s="80">
        <v>1</v>
      </c>
      <c r="Y1578" s="80" t="s">
        <v>1116</v>
      </c>
      <c r="Z1578" s="80"/>
      <c r="AA1578" s="80"/>
      <c r="AB1578" s="80"/>
      <c r="AC1578" s="80"/>
      <c r="AD1578" s="80"/>
      <c r="AE1578" s="80"/>
      <c r="AF1578" s="108"/>
    </row>
    <row r="1579" spans="1:32" hidden="1" x14ac:dyDescent="0.25">
      <c r="A1579" s="99" t="s">
        <v>1644</v>
      </c>
      <c r="B1579" s="80" t="s">
        <v>699</v>
      </c>
      <c r="C1579" s="80" t="s">
        <v>73</v>
      </c>
      <c r="D1579" s="80" t="s">
        <v>244</v>
      </c>
      <c r="E1579" s="80">
        <v>5</v>
      </c>
      <c r="F1579" s="80" t="s">
        <v>1250</v>
      </c>
      <c r="G1579" s="80" t="s">
        <v>263</v>
      </c>
      <c r="H1579" s="80"/>
      <c r="I1579" s="80">
        <v>37</v>
      </c>
      <c r="J1579" s="77">
        <v>20</v>
      </c>
      <c r="K1579" s="80">
        <v>500</v>
      </c>
      <c r="L1579" s="80">
        <v>20</v>
      </c>
      <c r="M1579" s="80"/>
      <c r="N1579" s="80"/>
      <c r="O1579" s="80" t="s">
        <v>218</v>
      </c>
      <c r="P1579" s="80"/>
      <c r="Q1579" s="80">
        <v>0</v>
      </c>
      <c r="R1579" s="80">
        <v>1</v>
      </c>
      <c r="S1579" s="80" t="s">
        <v>1123</v>
      </c>
      <c r="T1579" s="80">
        <v>1</v>
      </c>
      <c r="U1579" s="80" t="s">
        <v>115</v>
      </c>
      <c r="V1579" s="80"/>
      <c r="W1579" s="80" t="s">
        <v>1123</v>
      </c>
      <c r="X1579" s="80">
        <v>20</v>
      </c>
      <c r="Y1579" s="80" t="s">
        <v>1116</v>
      </c>
      <c r="Z1579" s="80"/>
      <c r="AA1579" s="80"/>
      <c r="AB1579" s="80"/>
      <c r="AC1579" s="80"/>
      <c r="AD1579" s="80"/>
      <c r="AE1579" s="80"/>
      <c r="AF1579" s="108"/>
    </row>
    <row r="1580" spans="1:32" hidden="1" x14ac:dyDescent="0.25">
      <c r="A1580" s="99" t="s">
        <v>1644</v>
      </c>
      <c r="B1580" s="80" t="s">
        <v>699</v>
      </c>
      <c r="C1580" s="80" t="s">
        <v>73</v>
      </c>
      <c r="D1580" s="80" t="s">
        <v>244</v>
      </c>
      <c r="E1580" s="80">
        <v>6</v>
      </c>
      <c r="F1580" s="80" t="s">
        <v>1262</v>
      </c>
      <c r="G1580" s="80" t="s">
        <v>214</v>
      </c>
      <c r="H1580" s="80"/>
      <c r="I1580" s="80">
        <v>37</v>
      </c>
      <c r="J1580" s="77">
        <v>4</v>
      </c>
      <c r="K1580" s="80">
        <v>25</v>
      </c>
      <c r="L1580" s="80">
        <v>20</v>
      </c>
      <c r="M1580" s="80"/>
      <c r="N1580" s="80"/>
      <c r="O1580" s="80" t="s">
        <v>218</v>
      </c>
      <c r="P1580" s="80"/>
      <c r="Q1580" s="80">
        <v>0</v>
      </c>
      <c r="R1580" s="80">
        <v>1</v>
      </c>
      <c r="S1580" s="80" t="s">
        <v>1123</v>
      </c>
      <c r="T1580" s="80">
        <v>1</v>
      </c>
      <c r="U1580" s="80" t="s">
        <v>115</v>
      </c>
      <c r="V1580" s="80"/>
      <c r="W1580" s="80" t="s">
        <v>1123</v>
      </c>
      <c r="X1580" s="80">
        <v>1</v>
      </c>
      <c r="Y1580" s="80" t="s">
        <v>1116</v>
      </c>
      <c r="Z1580" s="80"/>
      <c r="AA1580" s="80"/>
      <c r="AB1580" s="80"/>
      <c r="AC1580" s="80"/>
      <c r="AD1580" s="80"/>
      <c r="AE1580" s="80"/>
      <c r="AF1580" s="108"/>
    </row>
    <row r="1581" spans="1:32" hidden="1" x14ac:dyDescent="0.25">
      <c r="A1581" s="99" t="s">
        <v>1644</v>
      </c>
      <c r="B1581" s="80" t="s">
        <v>699</v>
      </c>
      <c r="C1581" s="80" t="s">
        <v>73</v>
      </c>
      <c r="D1581" s="80" t="s">
        <v>244</v>
      </c>
      <c r="E1581" s="80">
        <v>7</v>
      </c>
      <c r="F1581" s="80"/>
      <c r="G1581" s="80" t="s">
        <v>214</v>
      </c>
      <c r="H1581" s="80"/>
      <c r="I1581" s="80">
        <v>37</v>
      </c>
      <c r="J1581" s="77">
        <v>4</v>
      </c>
      <c r="K1581" s="80">
        <v>25</v>
      </c>
      <c r="L1581" s="80">
        <v>20</v>
      </c>
      <c r="M1581" s="80"/>
      <c r="N1581" s="80"/>
      <c r="O1581" s="80" t="s">
        <v>218</v>
      </c>
      <c r="P1581" s="80"/>
      <c r="Q1581" s="80">
        <v>0</v>
      </c>
      <c r="R1581" s="80">
        <v>1</v>
      </c>
      <c r="S1581" s="80" t="s">
        <v>1123</v>
      </c>
      <c r="T1581" s="80">
        <v>1</v>
      </c>
      <c r="U1581" s="80" t="s">
        <v>115</v>
      </c>
      <c r="V1581" s="80"/>
      <c r="W1581" s="80" t="s">
        <v>1123</v>
      </c>
      <c r="X1581" s="80">
        <v>1</v>
      </c>
      <c r="Y1581" s="80" t="s">
        <v>1116</v>
      </c>
      <c r="Z1581" s="80"/>
      <c r="AA1581" s="80"/>
      <c r="AB1581" s="80"/>
      <c r="AC1581" s="80"/>
      <c r="AD1581" s="80"/>
      <c r="AE1581" s="80"/>
      <c r="AF1581" s="108"/>
    </row>
    <row r="1582" spans="1:32" hidden="1" x14ac:dyDescent="0.25">
      <c r="A1582" s="99" t="s">
        <v>1644</v>
      </c>
      <c r="B1582" s="80" t="s">
        <v>699</v>
      </c>
      <c r="C1582" s="80" t="s">
        <v>73</v>
      </c>
      <c r="D1582" s="80" t="s">
        <v>244</v>
      </c>
      <c r="E1582" s="80">
        <v>8</v>
      </c>
      <c r="F1582" s="80" t="s">
        <v>1230</v>
      </c>
      <c r="G1582" s="80" t="s">
        <v>702</v>
      </c>
      <c r="H1582" s="80"/>
      <c r="I1582" s="80">
        <v>37</v>
      </c>
      <c r="J1582" s="77">
        <v>8</v>
      </c>
      <c r="K1582" s="80">
        <v>100</v>
      </c>
      <c r="L1582" s="80">
        <v>20</v>
      </c>
      <c r="M1582" s="80"/>
      <c r="N1582" s="80"/>
      <c r="O1582" s="80" t="s">
        <v>218</v>
      </c>
      <c r="P1582" s="80"/>
      <c r="Q1582" s="80">
        <v>0</v>
      </c>
      <c r="R1582" s="80">
        <v>2</v>
      </c>
      <c r="S1582" s="80" t="s">
        <v>1123</v>
      </c>
      <c r="T1582" s="80">
        <v>2</v>
      </c>
      <c r="U1582" s="80" t="s">
        <v>115</v>
      </c>
      <c r="V1582" s="80" t="s">
        <v>76</v>
      </c>
      <c r="W1582" s="80" t="s">
        <v>1123</v>
      </c>
      <c r="X1582" s="80">
        <v>8</v>
      </c>
      <c r="Y1582" s="80" t="s">
        <v>1116</v>
      </c>
      <c r="Z1582" s="80"/>
      <c r="AA1582" s="80"/>
      <c r="AB1582" s="80"/>
      <c r="AC1582" s="80"/>
      <c r="AD1582" s="80"/>
      <c r="AE1582" s="80"/>
      <c r="AF1582" s="108"/>
    </row>
    <row r="1583" spans="1:32" hidden="1" x14ac:dyDescent="0.25">
      <c r="A1583" s="99" t="s">
        <v>1644</v>
      </c>
      <c r="B1583" s="80" t="s">
        <v>699</v>
      </c>
      <c r="C1583" s="80" t="s">
        <v>73</v>
      </c>
      <c r="D1583" s="80" t="s">
        <v>244</v>
      </c>
      <c r="E1583" s="80">
        <v>9</v>
      </c>
      <c r="F1583" s="80" t="s">
        <v>1646</v>
      </c>
      <c r="G1583" s="80" t="s">
        <v>214</v>
      </c>
      <c r="H1583" s="80"/>
      <c r="I1583" s="80">
        <v>37</v>
      </c>
      <c r="J1583" s="77">
        <v>4</v>
      </c>
      <c r="K1583" s="80">
        <v>50</v>
      </c>
      <c r="L1583" s="80">
        <v>20</v>
      </c>
      <c r="M1583" s="80"/>
      <c r="N1583" s="80"/>
      <c r="O1583" s="80" t="s">
        <v>218</v>
      </c>
      <c r="P1583" s="80"/>
      <c r="Q1583" s="80">
        <v>0</v>
      </c>
      <c r="R1583" s="80">
        <v>1</v>
      </c>
      <c r="S1583" s="80" t="s">
        <v>1123</v>
      </c>
      <c r="T1583" s="80">
        <v>1</v>
      </c>
      <c r="U1583" s="80" t="s">
        <v>115</v>
      </c>
      <c r="V1583" s="80"/>
      <c r="W1583" s="80" t="s">
        <v>1123</v>
      </c>
      <c r="X1583" s="80">
        <v>2</v>
      </c>
      <c r="Y1583" s="80" t="s">
        <v>1116</v>
      </c>
      <c r="Z1583" s="80"/>
      <c r="AA1583" s="80"/>
      <c r="AB1583" s="80"/>
      <c r="AC1583" s="80"/>
      <c r="AD1583" s="80"/>
      <c r="AE1583" s="80"/>
      <c r="AF1583" s="108"/>
    </row>
    <row r="1584" spans="1:32" hidden="1" x14ac:dyDescent="0.25">
      <c r="A1584" s="99" t="s">
        <v>1644</v>
      </c>
      <c r="B1584" s="80" t="s">
        <v>699</v>
      </c>
      <c r="C1584" s="80" t="s">
        <v>73</v>
      </c>
      <c r="D1584" s="80" t="s">
        <v>244</v>
      </c>
      <c r="E1584" s="80">
        <v>10</v>
      </c>
      <c r="F1584" s="80" t="s">
        <v>1237</v>
      </c>
      <c r="G1584" s="80" t="s">
        <v>214</v>
      </c>
      <c r="H1584" s="80"/>
      <c r="I1584" s="80">
        <v>37</v>
      </c>
      <c r="J1584" s="77">
        <v>4</v>
      </c>
      <c r="K1584" s="80">
        <v>50</v>
      </c>
      <c r="L1584" s="80">
        <v>20</v>
      </c>
      <c r="M1584" s="80"/>
      <c r="N1584" s="80"/>
      <c r="O1584" s="80" t="s">
        <v>218</v>
      </c>
      <c r="P1584" s="80"/>
      <c r="Q1584" s="80">
        <v>0</v>
      </c>
      <c r="R1584" s="80">
        <v>1</v>
      </c>
      <c r="S1584" s="80" t="s">
        <v>1123</v>
      </c>
      <c r="T1584" s="80">
        <v>1</v>
      </c>
      <c r="U1584" s="80" t="s">
        <v>115</v>
      </c>
      <c r="V1584" s="80"/>
      <c r="W1584" s="80" t="s">
        <v>1123</v>
      </c>
      <c r="X1584" s="80">
        <v>2</v>
      </c>
      <c r="Y1584" s="80" t="s">
        <v>1116</v>
      </c>
      <c r="Z1584" s="80"/>
      <c r="AA1584" s="80"/>
      <c r="AB1584" s="80"/>
      <c r="AC1584" s="80"/>
      <c r="AD1584" s="80"/>
      <c r="AE1584" s="80"/>
      <c r="AF1584" s="108"/>
    </row>
    <row r="1585" spans="1:32" hidden="1" x14ac:dyDescent="0.25">
      <c r="A1585" s="99" t="s">
        <v>1644</v>
      </c>
      <c r="B1585" s="80" t="s">
        <v>699</v>
      </c>
      <c r="C1585" s="80" t="s">
        <v>73</v>
      </c>
      <c r="D1585" s="80" t="s">
        <v>244</v>
      </c>
      <c r="E1585" s="80">
        <v>11</v>
      </c>
      <c r="F1585" s="80" t="s">
        <v>93</v>
      </c>
      <c r="G1585" s="80" t="s">
        <v>695</v>
      </c>
      <c r="H1585" s="80"/>
      <c r="I1585" s="80">
        <v>37</v>
      </c>
      <c r="J1585" s="77" t="e">
        <v>#N/A</v>
      </c>
      <c r="K1585" s="80">
        <v>50</v>
      </c>
      <c r="L1585" s="80"/>
      <c r="M1585" s="80"/>
      <c r="N1585" s="80"/>
      <c r="O1585" s="80"/>
      <c r="P1585" s="80"/>
      <c r="Q1585" s="80">
        <v>0</v>
      </c>
      <c r="R1585" s="80">
        <v>0</v>
      </c>
      <c r="S1585" s="80"/>
      <c r="T1585" s="80"/>
      <c r="U1585" s="80"/>
      <c r="V1585" s="80"/>
      <c r="W1585" s="80"/>
      <c r="X1585" s="80">
        <v>2</v>
      </c>
      <c r="Y1585" s="80" t="s">
        <v>1116</v>
      </c>
      <c r="Z1585" s="80"/>
      <c r="AA1585" s="80"/>
      <c r="AB1585" s="80"/>
      <c r="AC1585" s="80"/>
      <c r="AD1585" s="80"/>
      <c r="AE1585" s="80"/>
      <c r="AF1585" s="108"/>
    </row>
    <row r="1586" spans="1:32" hidden="1" x14ac:dyDescent="0.25">
      <c r="A1586" s="99" t="s">
        <v>1644</v>
      </c>
      <c r="B1586" s="80" t="s">
        <v>699</v>
      </c>
      <c r="C1586" s="80" t="s">
        <v>73</v>
      </c>
      <c r="D1586" s="80" t="s">
        <v>244</v>
      </c>
      <c r="E1586" s="80">
        <v>12</v>
      </c>
      <c r="F1586" s="80" t="s">
        <v>73</v>
      </c>
      <c r="G1586" s="80" t="s">
        <v>214</v>
      </c>
      <c r="H1586" s="80"/>
      <c r="I1586" s="80">
        <v>37</v>
      </c>
      <c r="J1586" s="77">
        <v>12</v>
      </c>
      <c r="K1586" s="80">
        <v>300</v>
      </c>
      <c r="L1586" s="80">
        <v>20</v>
      </c>
      <c r="M1586" s="80"/>
      <c r="N1586" s="80"/>
      <c r="O1586" s="80" t="s">
        <v>218</v>
      </c>
      <c r="P1586" s="80"/>
      <c r="Q1586" s="80">
        <v>0</v>
      </c>
      <c r="R1586" s="80">
        <v>1</v>
      </c>
      <c r="S1586" s="80" t="s">
        <v>1123</v>
      </c>
      <c r="T1586" s="80">
        <v>1</v>
      </c>
      <c r="U1586" s="80" t="s">
        <v>115</v>
      </c>
      <c r="V1586" s="80"/>
      <c r="W1586" s="80" t="s">
        <v>1123</v>
      </c>
      <c r="X1586" s="80">
        <v>12</v>
      </c>
      <c r="Y1586" s="80" t="s">
        <v>1116</v>
      </c>
      <c r="Z1586" s="80"/>
      <c r="AA1586" s="80"/>
      <c r="AB1586" s="80"/>
      <c r="AC1586" s="80"/>
      <c r="AD1586" s="80"/>
      <c r="AE1586" s="80"/>
      <c r="AF1586" s="108"/>
    </row>
    <row r="1587" spans="1:32" hidden="1" x14ac:dyDescent="0.25">
      <c r="A1587" s="99" t="s">
        <v>1644</v>
      </c>
      <c r="B1587" s="80" t="s">
        <v>699</v>
      </c>
      <c r="C1587" s="80" t="s">
        <v>73</v>
      </c>
      <c r="D1587" s="80" t="s">
        <v>244</v>
      </c>
      <c r="E1587" s="80">
        <v>13</v>
      </c>
      <c r="F1587" s="80" t="s">
        <v>1647</v>
      </c>
      <c r="G1587" s="80" t="s">
        <v>214</v>
      </c>
      <c r="H1587" s="80"/>
      <c r="I1587" s="80">
        <v>37</v>
      </c>
      <c r="J1587" s="77">
        <v>4</v>
      </c>
      <c r="K1587" s="80">
        <v>80</v>
      </c>
      <c r="L1587" s="80">
        <v>20</v>
      </c>
      <c r="M1587" s="80"/>
      <c r="N1587" s="80"/>
      <c r="O1587" s="80" t="s">
        <v>218</v>
      </c>
      <c r="P1587" s="80"/>
      <c r="Q1587" s="80">
        <v>0</v>
      </c>
      <c r="R1587" s="80">
        <v>1</v>
      </c>
      <c r="S1587" s="80" t="s">
        <v>1123</v>
      </c>
      <c r="T1587" s="80">
        <v>1</v>
      </c>
      <c r="U1587" s="80" t="s">
        <v>115</v>
      </c>
      <c r="V1587" s="80"/>
      <c r="W1587" s="80" t="s">
        <v>1123</v>
      </c>
      <c r="X1587" s="80">
        <v>3</v>
      </c>
      <c r="Y1587" s="80" t="s">
        <v>1116</v>
      </c>
      <c r="Z1587" s="80"/>
      <c r="AA1587" s="80"/>
      <c r="AB1587" s="80"/>
      <c r="AC1587" s="80"/>
      <c r="AD1587" s="80"/>
      <c r="AE1587" s="80"/>
      <c r="AF1587" s="108"/>
    </row>
    <row r="1588" spans="1:32" hidden="1" x14ac:dyDescent="0.25">
      <c r="A1588" s="99" t="s">
        <v>1644</v>
      </c>
      <c r="B1588" s="80" t="s">
        <v>699</v>
      </c>
      <c r="C1588" s="80" t="s">
        <v>73</v>
      </c>
      <c r="D1588" s="80" t="s">
        <v>244</v>
      </c>
      <c r="E1588" s="80">
        <v>14</v>
      </c>
      <c r="F1588" s="80" t="s">
        <v>1318</v>
      </c>
      <c r="G1588" s="80" t="s">
        <v>214</v>
      </c>
      <c r="H1588" s="80"/>
      <c r="I1588" s="80">
        <v>37</v>
      </c>
      <c r="J1588" s="77">
        <v>4</v>
      </c>
      <c r="K1588" s="80">
        <v>50</v>
      </c>
      <c r="L1588" s="80">
        <v>20</v>
      </c>
      <c r="M1588" s="80"/>
      <c r="N1588" s="80"/>
      <c r="O1588" s="80" t="s">
        <v>218</v>
      </c>
      <c r="P1588" s="80"/>
      <c r="Q1588" s="80">
        <v>0</v>
      </c>
      <c r="R1588" s="80">
        <v>1</v>
      </c>
      <c r="S1588" s="80" t="s">
        <v>1123</v>
      </c>
      <c r="T1588" s="80">
        <v>1</v>
      </c>
      <c r="U1588" s="80" t="s">
        <v>115</v>
      </c>
      <c r="V1588" s="80"/>
      <c r="W1588" s="80" t="s">
        <v>1123</v>
      </c>
      <c r="X1588" s="80">
        <v>2</v>
      </c>
      <c r="Y1588" s="80" t="s">
        <v>1116</v>
      </c>
      <c r="Z1588" s="80"/>
      <c r="AA1588" s="80"/>
      <c r="AB1588" s="80"/>
      <c r="AC1588" s="80"/>
      <c r="AD1588" s="80"/>
      <c r="AE1588" s="80"/>
      <c r="AF1588" s="108"/>
    </row>
    <row r="1589" spans="1:32" ht="30" hidden="1" x14ac:dyDescent="0.25">
      <c r="A1589" s="99" t="s">
        <v>1644</v>
      </c>
      <c r="B1589" s="80" t="s">
        <v>699</v>
      </c>
      <c r="C1589" s="80" t="s">
        <v>73</v>
      </c>
      <c r="D1589" s="80" t="s">
        <v>359</v>
      </c>
      <c r="E1589" s="80" t="s">
        <v>73</v>
      </c>
      <c r="F1589" s="80"/>
      <c r="G1589" s="80" t="s">
        <v>393</v>
      </c>
      <c r="H1589" s="80"/>
      <c r="I1589" s="80">
        <v>37</v>
      </c>
      <c r="J1589" s="77">
        <v>4</v>
      </c>
      <c r="K1589" s="80">
        <v>50</v>
      </c>
      <c r="L1589" s="80">
        <v>20</v>
      </c>
      <c r="M1589" s="80"/>
      <c r="N1589" s="80"/>
      <c r="O1589" s="80" t="s">
        <v>218</v>
      </c>
      <c r="P1589" s="80" t="s">
        <v>1232</v>
      </c>
      <c r="Q1589" s="80">
        <v>0</v>
      </c>
      <c r="R1589" s="80">
        <v>2</v>
      </c>
      <c r="S1589" s="80" t="s">
        <v>1123</v>
      </c>
      <c r="T1589" s="80">
        <v>2</v>
      </c>
      <c r="U1589" s="80" t="s">
        <v>115</v>
      </c>
      <c r="V1589" s="80"/>
      <c r="W1589" s="80"/>
      <c r="X1589" s="80">
        <v>4</v>
      </c>
      <c r="Y1589" s="80" t="s">
        <v>1116</v>
      </c>
      <c r="Z1589" s="80" t="s">
        <v>1117</v>
      </c>
      <c r="AA1589" s="80" t="s">
        <v>1118</v>
      </c>
      <c r="AB1589" s="80" t="s">
        <v>1118</v>
      </c>
      <c r="AC1589" s="80" t="s">
        <v>1118</v>
      </c>
      <c r="AD1589" s="80">
        <v>4</v>
      </c>
      <c r="AE1589" s="80" t="s">
        <v>1119</v>
      </c>
      <c r="AF1589" s="108"/>
    </row>
    <row r="1590" spans="1:32" ht="30" hidden="1" x14ac:dyDescent="0.25">
      <c r="A1590" s="99" t="s">
        <v>1644</v>
      </c>
      <c r="B1590" s="80" t="s">
        <v>699</v>
      </c>
      <c r="C1590" s="80" t="s">
        <v>73</v>
      </c>
      <c r="D1590" s="80" t="s">
        <v>359</v>
      </c>
      <c r="E1590" s="80" t="s">
        <v>83</v>
      </c>
      <c r="F1590" s="80"/>
      <c r="G1590" s="80" t="s">
        <v>393</v>
      </c>
      <c r="H1590" s="80"/>
      <c r="I1590" s="80">
        <v>37</v>
      </c>
      <c r="J1590" s="77">
        <v>4</v>
      </c>
      <c r="K1590" s="80">
        <v>50</v>
      </c>
      <c r="L1590" s="80">
        <v>20</v>
      </c>
      <c r="M1590" s="80"/>
      <c r="N1590" s="80"/>
      <c r="O1590" s="80" t="s">
        <v>218</v>
      </c>
      <c r="P1590" s="80" t="s">
        <v>1232</v>
      </c>
      <c r="Q1590" s="80">
        <v>0</v>
      </c>
      <c r="R1590" s="80">
        <v>2</v>
      </c>
      <c r="S1590" s="80" t="s">
        <v>1123</v>
      </c>
      <c r="T1590" s="80">
        <v>2</v>
      </c>
      <c r="U1590" s="80" t="s">
        <v>115</v>
      </c>
      <c r="V1590" s="80"/>
      <c r="W1590" s="80"/>
      <c r="X1590" s="80">
        <v>4</v>
      </c>
      <c r="Y1590" s="80" t="s">
        <v>1116</v>
      </c>
      <c r="Z1590" s="80" t="s">
        <v>1117</v>
      </c>
      <c r="AA1590" s="80" t="s">
        <v>1118</v>
      </c>
      <c r="AB1590" s="80" t="s">
        <v>1118</v>
      </c>
      <c r="AC1590" s="80" t="s">
        <v>1118</v>
      </c>
      <c r="AD1590" s="80">
        <v>4</v>
      </c>
      <c r="AE1590" s="80" t="s">
        <v>1119</v>
      </c>
      <c r="AF1590" s="108"/>
    </row>
    <row r="1591" spans="1:32" ht="30" hidden="1" x14ac:dyDescent="0.25">
      <c r="A1591" s="99" t="s">
        <v>1644</v>
      </c>
      <c r="B1591" s="80" t="s">
        <v>699</v>
      </c>
      <c r="C1591" s="80" t="s">
        <v>73</v>
      </c>
      <c r="D1591" s="80" t="s">
        <v>359</v>
      </c>
      <c r="E1591" s="80" t="s">
        <v>75</v>
      </c>
      <c r="F1591" s="80"/>
      <c r="G1591" s="80" t="s">
        <v>393</v>
      </c>
      <c r="H1591" s="80"/>
      <c r="I1591" s="80">
        <v>37</v>
      </c>
      <c r="J1591" s="77">
        <v>4</v>
      </c>
      <c r="K1591" s="80">
        <v>50</v>
      </c>
      <c r="L1591" s="80">
        <v>20</v>
      </c>
      <c r="M1591" s="80"/>
      <c r="N1591" s="80"/>
      <c r="O1591" s="80" t="s">
        <v>218</v>
      </c>
      <c r="P1591" s="80" t="s">
        <v>1232</v>
      </c>
      <c r="Q1591" s="80">
        <v>0</v>
      </c>
      <c r="R1591" s="80">
        <v>2</v>
      </c>
      <c r="S1591" s="80" t="s">
        <v>1123</v>
      </c>
      <c r="T1591" s="80">
        <v>2</v>
      </c>
      <c r="U1591" s="80" t="s">
        <v>115</v>
      </c>
      <c r="V1591" s="80"/>
      <c r="W1591" s="80"/>
      <c r="X1591" s="80">
        <v>4</v>
      </c>
      <c r="Y1591" s="80" t="s">
        <v>1116</v>
      </c>
      <c r="Z1591" s="80" t="s">
        <v>1117</v>
      </c>
      <c r="AA1591" s="80" t="s">
        <v>1118</v>
      </c>
      <c r="AB1591" s="80" t="s">
        <v>1118</v>
      </c>
      <c r="AC1591" s="80" t="s">
        <v>1118</v>
      </c>
      <c r="AD1591" s="80">
        <v>4</v>
      </c>
      <c r="AE1591" s="80" t="s">
        <v>1119</v>
      </c>
      <c r="AF1591" s="108"/>
    </row>
    <row r="1592" spans="1:32" ht="30" hidden="1" x14ac:dyDescent="0.25">
      <c r="A1592" s="99" t="s">
        <v>1644</v>
      </c>
      <c r="B1592" s="80" t="s">
        <v>699</v>
      </c>
      <c r="C1592" s="80" t="s">
        <v>73</v>
      </c>
      <c r="D1592" s="80" t="s">
        <v>359</v>
      </c>
      <c r="E1592" s="80" t="s">
        <v>70</v>
      </c>
      <c r="F1592" s="80"/>
      <c r="G1592" s="80" t="s">
        <v>393</v>
      </c>
      <c r="H1592" s="80"/>
      <c r="I1592" s="80">
        <v>37</v>
      </c>
      <c r="J1592" s="77">
        <v>4</v>
      </c>
      <c r="K1592" s="80">
        <v>50</v>
      </c>
      <c r="L1592" s="80">
        <v>20</v>
      </c>
      <c r="M1592" s="80"/>
      <c r="N1592" s="80"/>
      <c r="O1592" s="80" t="s">
        <v>218</v>
      </c>
      <c r="P1592" s="80" t="s">
        <v>1232</v>
      </c>
      <c r="Q1592" s="80">
        <v>0</v>
      </c>
      <c r="R1592" s="80">
        <v>2</v>
      </c>
      <c r="S1592" s="80" t="s">
        <v>1123</v>
      </c>
      <c r="T1592" s="80">
        <v>2</v>
      </c>
      <c r="U1592" s="80" t="s">
        <v>115</v>
      </c>
      <c r="V1592" s="80"/>
      <c r="W1592" s="80"/>
      <c r="X1592" s="80">
        <v>4</v>
      </c>
      <c r="Y1592" s="80" t="s">
        <v>1116</v>
      </c>
      <c r="Z1592" s="80" t="s">
        <v>1117</v>
      </c>
      <c r="AA1592" s="80" t="s">
        <v>1118</v>
      </c>
      <c r="AB1592" s="80" t="s">
        <v>1118</v>
      </c>
      <c r="AC1592" s="80" t="s">
        <v>1118</v>
      </c>
      <c r="AD1592" s="80">
        <v>4</v>
      </c>
      <c r="AE1592" s="80" t="s">
        <v>1119</v>
      </c>
      <c r="AF1592" s="108"/>
    </row>
    <row r="1593" spans="1:32" ht="30" hidden="1" x14ac:dyDescent="0.25">
      <c r="A1593" s="99" t="s">
        <v>1644</v>
      </c>
      <c r="B1593" s="80" t="s">
        <v>699</v>
      </c>
      <c r="C1593" s="80" t="s">
        <v>73</v>
      </c>
      <c r="D1593" s="80" t="s">
        <v>359</v>
      </c>
      <c r="E1593" s="80" t="s">
        <v>76</v>
      </c>
      <c r="F1593" s="80"/>
      <c r="G1593" s="80" t="s">
        <v>393</v>
      </c>
      <c r="H1593" s="80"/>
      <c r="I1593" s="80">
        <v>37</v>
      </c>
      <c r="J1593" s="77">
        <v>4</v>
      </c>
      <c r="K1593" s="80">
        <v>50</v>
      </c>
      <c r="L1593" s="80">
        <v>20</v>
      </c>
      <c r="M1593" s="80"/>
      <c r="N1593" s="80"/>
      <c r="O1593" s="80" t="s">
        <v>218</v>
      </c>
      <c r="P1593" s="80" t="s">
        <v>1232</v>
      </c>
      <c r="Q1593" s="80">
        <v>0</v>
      </c>
      <c r="R1593" s="80">
        <v>2</v>
      </c>
      <c r="S1593" s="80" t="s">
        <v>1123</v>
      </c>
      <c r="T1593" s="80">
        <v>2</v>
      </c>
      <c r="U1593" s="80" t="s">
        <v>115</v>
      </c>
      <c r="V1593" s="80"/>
      <c r="W1593" s="80"/>
      <c r="X1593" s="80">
        <v>4</v>
      </c>
      <c r="Y1593" s="80" t="s">
        <v>1116</v>
      </c>
      <c r="Z1593" s="80" t="s">
        <v>1117</v>
      </c>
      <c r="AA1593" s="80" t="s">
        <v>1118</v>
      </c>
      <c r="AB1593" s="80" t="s">
        <v>1118</v>
      </c>
      <c r="AC1593" s="80" t="s">
        <v>1118</v>
      </c>
      <c r="AD1593" s="80">
        <v>4</v>
      </c>
      <c r="AE1593" s="80" t="s">
        <v>1119</v>
      </c>
      <c r="AF1593" s="108"/>
    </row>
    <row r="1594" spans="1:32" ht="30.75" hidden="1" thickBot="1" x14ac:dyDescent="0.3">
      <c r="A1594" s="100" t="s">
        <v>1644</v>
      </c>
      <c r="B1594" s="81" t="s">
        <v>699</v>
      </c>
      <c r="C1594" s="81" t="s">
        <v>73</v>
      </c>
      <c r="D1594" s="81" t="s">
        <v>359</v>
      </c>
      <c r="E1594" s="81" t="s">
        <v>81</v>
      </c>
      <c r="F1594" s="81"/>
      <c r="G1594" s="81" t="s">
        <v>393</v>
      </c>
      <c r="H1594" s="81"/>
      <c r="I1594" s="81">
        <v>37</v>
      </c>
      <c r="J1594" s="77">
        <v>4</v>
      </c>
      <c r="K1594" s="81">
        <v>50</v>
      </c>
      <c r="L1594" s="81">
        <v>20</v>
      </c>
      <c r="M1594" s="81"/>
      <c r="N1594" s="81"/>
      <c r="O1594" s="81" t="s">
        <v>218</v>
      </c>
      <c r="P1594" s="81" t="s">
        <v>1232</v>
      </c>
      <c r="Q1594" s="81">
        <v>0</v>
      </c>
      <c r="R1594" s="81">
        <v>2</v>
      </c>
      <c r="S1594" s="81" t="s">
        <v>1123</v>
      </c>
      <c r="T1594" s="81">
        <v>2</v>
      </c>
      <c r="U1594" s="81" t="s">
        <v>115</v>
      </c>
      <c r="V1594" s="81"/>
      <c r="W1594" s="81"/>
      <c r="X1594" s="81">
        <v>4</v>
      </c>
      <c r="Y1594" s="81" t="s">
        <v>1116</v>
      </c>
      <c r="Z1594" s="81" t="s">
        <v>1117</v>
      </c>
      <c r="AA1594" s="81" t="s">
        <v>1118</v>
      </c>
      <c r="AB1594" s="81" t="s">
        <v>1118</v>
      </c>
      <c r="AC1594" s="81" t="s">
        <v>1118</v>
      </c>
      <c r="AD1594" s="81">
        <v>4</v>
      </c>
      <c r="AE1594" s="81" t="s">
        <v>1119</v>
      </c>
      <c r="AF1594" s="109"/>
    </row>
    <row r="1595" spans="1:32" hidden="1" x14ac:dyDescent="0.25">
      <c r="A1595" s="95" t="s">
        <v>1648</v>
      </c>
      <c r="B1595" s="76" t="s">
        <v>703</v>
      </c>
      <c r="C1595" s="76" t="s">
        <v>75</v>
      </c>
      <c r="D1595" s="76" t="s">
        <v>297</v>
      </c>
      <c r="E1595" s="76">
        <v>1</v>
      </c>
      <c r="F1595" s="76"/>
      <c r="G1595" s="76" t="s">
        <v>161</v>
      </c>
      <c r="H1595" s="76" t="s">
        <v>110</v>
      </c>
      <c r="I1595" s="76">
        <v>14</v>
      </c>
      <c r="J1595" s="77">
        <v>4</v>
      </c>
      <c r="K1595" s="76">
        <v>25</v>
      </c>
      <c r="L1595" s="76">
        <v>20</v>
      </c>
      <c r="M1595" s="76">
        <v>1</v>
      </c>
      <c r="N1595" s="76"/>
      <c r="O1595" s="76" t="s">
        <v>129</v>
      </c>
      <c r="P1595" s="76" t="s">
        <v>1279</v>
      </c>
      <c r="Q1595" s="76">
        <v>2</v>
      </c>
      <c r="R1595" s="76">
        <v>0</v>
      </c>
      <c r="S1595" s="76"/>
      <c r="T1595" s="76"/>
      <c r="U1595" s="76"/>
      <c r="V1595" s="76"/>
      <c r="W1595" s="76" t="s">
        <v>1123</v>
      </c>
      <c r="X1595" s="76">
        <v>2</v>
      </c>
      <c r="Y1595" s="76" t="s">
        <v>1135</v>
      </c>
      <c r="Z1595" s="76" t="s">
        <v>1136</v>
      </c>
      <c r="AA1595" s="76" t="s">
        <v>1126</v>
      </c>
      <c r="AB1595" s="76" t="s">
        <v>1127</v>
      </c>
      <c r="AC1595" s="76" t="s">
        <v>1128</v>
      </c>
      <c r="AD1595" s="76">
        <v>4</v>
      </c>
      <c r="AE1595" s="76" t="s">
        <v>1182</v>
      </c>
      <c r="AF1595" s="104"/>
    </row>
    <row r="1596" spans="1:32" hidden="1" x14ac:dyDescent="0.25">
      <c r="A1596" s="96" t="s">
        <v>1648</v>
      </c>
      <c r="B1596" s="77" t="s">
        <v>703</v>
      </c>
      <c r="C1596" s="77" t="s">
        <v>75</v>
      </c>
      <c r="D1596" s="77" t="s">
        <v>297</v>
      </c>
      <c r="E1596" s="77">
        <v>2</v>
      </c>
      <c r="F1596" s="77"/>
      <c r="G1596" s="77" t="s">
        <v>161</v>
      </c>
      <c r="H1596" s="77" t="s">
        <v>110</v>
      </c>
      <c r="I1596" s="77">
        <v>14</v>
      </c>
      <c r="J1596" s="77">
        <v>4</v>
      </c>
      <c r="K1596" s="77">
        <v>25</v>
      </c>
      <c r="L1596" s="77">
        <v>20</v>
      </c>
      <c r="M1596" s="77">
        <v>1</v>
      </c>
      <c r="N1596" s="77"/>
      <c r="O1596" s="77" t="s">
        <v>129</v>
      </c>
      <c r="P1596" s="77" t="s">
        <v>1279</v>
      </c>
      <c r="Q1596" s="77">
        <v>2</v>
      </c>
      <c r="R1596" s="77">
        <v>0</v>
      </c>
      <c r="S1596" s="77"/>
      <c r="T1596" s="77"/>
      <c r="U1596" s="77"/>
      <c r="V1596" s="77"/>
      <c r="W1596" s="77" t="s">
        <v>1123</v>
      </c>
      <c r="X1596" s="77">
        <v>2</v>
      </c>
      <c r="Y1596" s="77" t="s">
        <v>1135</v>
      </c>
      <c r="Z1596" s="77" t="s">
        <v>1136</v>
      </c>
      <c r="AA1596" s="77" t="s">
        <v>1126</v>
      </c>
      <c r="AB1596" s="77" t="s">
        <v>1127</v>
      </c>
      <c r="AC1596" s="77" t="s">
        <v>1128</v>
      </c>
      <c r="AD1596" s="77">
        <v>4</v>
      </c>
      <c r="AE1596" s="77" t="s">
        <v>1182</v>
      </c>
      <c r="AF1596" s="105"/>
    </row>
    <row r="1597" spans="1:32" hidden="1" x14ac:dyDescent="0.25">
      <c r="A1597" s="96" t="s">
        <v>1648</v>
      </c>
      <c r="B1597" s="77" t="s">
        <v>703</v>
      </c>
      <c r="C1597" s="77" t="s">
        <v>75</v>
      </c>
      <c r="D1597" s="77" t="s">
        <v>297</v>
      </c>
      <c r="E1597" s="77">
        <v>3</v>
      </c>
      <c r="F1597" s="77"/>
      <c r="G1597" s="77" t="s">
        <v>161</v>
      </c>
      <c r="H1597" s="77" t="s">
        <v>110</v>
      </c>
      <c r="I1597" s="77">
        <v>14</v>
      </c>
      <c r="J1597" s="77">
        <v>4</v>
      </c>
      <c r="K1597" s="77">
        <v>25</v>
      </c>
      <c r="L1597" s="77">
        <v>20</v>
      </c>
      <c r="M1597" s="77">
        <v>1</v>
      </c>
      <c r="N1597" s="77"/>
      <c r="O1597" s="77" t="s">
        <v>129</v>
      </c>
      <c r="P1597" s="77" t="s">
        <v>1279</v>
      </c>
      <c r="Q1597" s="77">
        <v>2</v>
      </c>
      <c r="R1597" s="77">
        <v>0</v>
      </c>
      <c r="S1597" s="77"/>
      <c r="T1597" s="77"/>
      <c r="U1597" s="77"/>
      <c r="V1597" s="77"/>
      <c r="W1597" s="77" t="s">
        <v>1123</v>
      </c>
      <c r="X1597" s="77">
        <v>2</v>
      </c>
      <c r="Y1597" s="77" t="s">
        <v>1135</v>
      </c>
      <c r="Z1597" s="77" t="s">
        <v>1136</v>
      </c>
      <c r="AA1597" s="77" t="s">
        <v>1126</v>
      </c>
      <c r="AB1597" s="77" t="s">
        <v>1127</v>
      </c>
      <c r="AC1597" s="77" t="s">
        <v>1128</v>
      </c>
      <c r="AD1597" s="77">
        <v>4</v>
      </c>
      <c r="AE1597" s="77" t="s">
        <v>1182</v>
      </c>
      <c r="AF1597" s="105"/>
    </row>
    <row r="1598" spans="1:32" hidden="1" x14ac:dyDescent="0.25">
      <c r="A1598" s="96" t="s">
        <v>1648</v>
      </c>
      <c r="B1598" s="77" t="s">
        <v>703</v>
      </c>
      <c r="C1598" s="77" t="s">
        <v>75</v>
      </c>
      <c r="D1598" s="77" t="s">
        <v>297</v>
      </c>
      <c r="E1598" s="77">
        <v>4</v>
      </c>
      <c r="F1598" s="77" t="s">
        <v>1271</v>
      </c>
      <c r="G1598" s="77" t="s">
        <v>1649</v>
      </c>
      <c r="H1598" s="77" t="s">
        <v>110</v>
      </c>
      <c r="I1598" s="77">
        <v>14</v>
      </c>
      <c r="J1598" s="77">
        <v>8</v>
      </c>
      <c r="K1598" s="77">
        <v>100</v>
      </c>
      <c r="L1598" s="77">
        <v>20</v>
      </c>
      <c r="M1598" s="77"/>
      <c r="N1598" s="77"/>
      <c r="O1598" s="77" t="s">
        <v>129</v>
      </c>
      <c r="P1598" s="77" t="s">
        <v>1279</v>
      </c>
      <c r="Q1598" s="77">
        <v>0</v>
      </c>
      <c r="R1598" s="77">
        <v>0</v>
      </c>
      <c r="S1598" s="77"/>
      <c r="T1598" s="77"/>
      <c r="U1598" s="77"/>
      <c r="V1598" s="77"/>
      <c r="W1598" s="77" t="s">
        <v>1123</v>
      </c>
      <c r="X1598" s="77">
        <v>4</v>
      </c>
      <c r="Y1598" s="77" t="s">
        <v>1135</v>
      </c>
      <c r="Z1598" s="77" t="s">
        <v>1136</v>
      </c>
      <c r="AA1598" s="77" t="s">
        <v>1126</v>
      </c>
      <c r="AB1598" s="77" t="s">
        <v>1127</v>
      </c>
      <c r="AC1598" s="77" t="s">
        <v>1128</v>
      </c>
      <c r="AD1598" s="77">
        <v>8</v>
      </c>
      <c r="AE1598" s="77" t="s">
        <v>1129</v>
      </c>
      <c r="AF1598" s="105"/>
    </row>
    <row r="1599" spans="1:32" hidden="1" x14ac:dyDescent="0.25">
      <c r="A1599" s="96" t="s">
        <v>1648</v>
      </c>
      <c r="B1599" s="77" t="s">
        <v>703</v>
      </c>
      <c r="C1599" s="77" t="s">
        <v>75</v>
      </c>
      <c r="D1599" s="77" t="s">
        <v>297</v>
      </c>
      <c r="E1599" s="77">
        <v>5</v>
      </c>
      <c r="F1599" s="77"/>
      <c r="G1599" s="77" t="s">
        <v>161</v>
      </c>
      <c r="H1599" s="77" t="s">
        <v>110</v>
      </c>
      <c r="I1599" s="77">
        <v>14</v>
      </c>
      <c r="J1599" s="77">
        <v>4</v>
      </c>
      <c r="K1599" s="77">
        <v>25</v>
      </c>
      <c r="L1599" s="77">
        <v>20</v>
      </c>
      <c r="M1599" s="77">
        <v>1</v>
      </c>
      <c r="N1599" s="77"/>
      <c r="O1599" s="77" t="s">
        <v>129</v>
      </c>
      <c r="P1599" s="77" t="s">
        <v>1279</v>
      </c>
      <c r="Q1599" s="77">
        <v>2</v>
      </c>
      <c r="R1599" s="77">
        <v>0</v>
      </c>
      <c r="S1599" s="77"/>
      <c r="T1599" s="77"/>
      <c r="U1599" s="77"/>
      <c r="V1599" s="77"/>
      <c r="W1599" s="77" t="s">
        <v>1123</v>
      </c>
      <c r="X1599" s="77">
        <v>2</v>
      </c>
      <c r="Y1599" s="77" t="s">
        <v>1135</v>
      </c>
      <c r="Z1599" s="77" t="s">
        <v>1136</v>
      </c>
      <c r="AA1599" s="77" t="s">
        <v>1126</v>
      </c>
      <c r="AB1599" s="77" t="s">
        <v>1127</v>
      </c>
      <c r="AC1599" s="77" t="s">
        <v>1128</v>
      </c>
      <c r="AD1599" s="77">
        <v>4</v>
      </c>
      <c r="AE1599" s="77" t="s">
        <v>1182</v>
      </c>
      <c r="AF1599" s="105"/>
    </row>
    <row r="1600" spans="1:32" hidden="1" x14ac:dyDescent="0.25">
      <c r="A1600" s="96" t="s">
        <v>1648</v>
      </c>
      <c r="B1600" s="77" t="s">
        <v>703</v>
      </c>
      <c r="C1600" s="77" t="s">
        <v>75</v>
      </c>
      <c r="D1600" s="77" t="s">
        <v>297</v>
      </c>
      <c r="E1600" s="77">
        <v>6</v>
      </c>
      <c r="F1600" s="77"/>
      <c r="G1600" s="77" t="s">
        <v>161</v>
      </c>
      <c r="H1600" s="77" t="s">
        <v>110</v>
      </c>
      <c r="I1600" s="77">
        <v>14</v>
      </c>
      <c r="J1600" s="77">
        <v>4</v>
      </c>
      <c r="K1600" s="77">
        <v>25</v>
      </c>
      <c r="L1600" s="77">
        <v>20</v>
      </c>
      <c r="M1600" s="77">
        <v>1</v>
      </c>
      <c r="N1600" s="77"/>
      <c r="O1600" s="77" t="s">
        <v>129</v>
      </c>
      <c r="P1600" s="77" t="s">
        <v>1279</v>
      </c>
      <c r="Q1600" s="77">
        <v>2</v>
      </c>
      <c r="R1600" s="77">
        <v>0</v>
      </c>
      <c r="S1600" s="77"/>
      <c r="T1600" s="77"/>
      <c r="U1600" s="77"/>
      <c r="V1600" s="77"/>
      <c r="W1600" s="77" t="s">
        <v>1123</v>
      </c>
      <c r="X1600" s="77">
        <v>2</v>
      </c>
      <c r="Y1600" s="77" t="s">
        <v>1135</v>
      </c>
      <c r="Z1600" s="77" t="s">
        <v>1136</v>
      </c>
      <c r="AA1600" s="77" t="s">
        <v>1126</v>
      </c>
      <c r="AB1600" s="77" t="s">
        <v>1127</v>
      </c>
      <c r="AC1600" s="77" t="s">
        <v>1128</v>
      </c>
      <c r="AD1600" s="77">
        <v>4</v>
      </c>
      <c r="AE1600" s="77" t="s">
        <v>1182</v>
      </c>
      <c r="AF1600" s="105"/>
    </row>
    <row r="1601" spans="1:32" hidden="1" x14ac:dyDescent="0.25">
      <c r="A1601" s="96" t="s">
        <v>1648</v>
      </c>
      <c r="B1601" s="77" t="s">
        <v>703</v>
      </c>
      <c r="C1601" s="77" t="s">
        <v>75</v>
      </c>
      <c r="D1601" s="77" t="s">
        <v>297</v>
      </c>
      <c r="E1601" s="77">
        <v>7</v>
      </c>
      <c r="F1601" s="77" t="s">
        <v>1650</v>
      </c>
      <c r="G1601" s="77" t="s">
        <v>1651</v>
      </c>
      <c r="H1601" s="77" t="s">
        <v>110</v>
      </c>
      <c r="I1601" s="77">
        <v>14</v>
      </c>
      <c r="J1601" s="77" t="e">
        <v>#N/A</v>
      </c>
      <c r="K1601" s="77">
        <v>900</v>
      </c>
      <c r="L1601" s="77">
        <v>20</v>
      </c>
      <c r="M1601" s="77"/>
      <c r="N1601" s="77"/>
      <c r="O1601" s="77" t="s">
        <v>129</v>
      </c>
      <c r="P1601" s="77" t="s">
        <v>1279</v>
      </c>
      <c r="Q1601" s="77">
        <v>0</v>
      </c>
      <c r="R1601" s="77">
        <v>0</v>
      </c>
      <c r="S1601" s="77"/>
      <c r="T1601" s="77"/>
      <c r="U1601" s="77"/>
      <c r="V1601" s="77"/>
      <c r="W1601" s="77" t="s">
        <v>1115</v>
      </c>
      <c r="X1601" s="77">
        <v>36</v>
      </c>
      <c r="Y1601" s="77" t="s">
        <v>1135</v>
      </c>
      <c r="Z1601" s="77" t="s">
        <v>1136</v>
      </c>
      <c r="AA1601" s="77" t="s">
        <v>1126</v>
      </c>
      <c r="AB1601" s="77" t="s">
        <v>1127</v>
      </c>
      <c r="AC1601" s="77" t="s">
        <v>1128</v>
      </c>
      <c r="AD1601" s="77">
        <v>32</v>
      </c>
      <c r="AE1601" s="77" t="s">
        <v>1119</v>
      </c>
      <c r="AF1601" s="105"/>
    </row>
    <row r="1602" spans="1:32" hidden="1" x14ac:dyDescent="0.25">
      <c r="A1602" s="96" t="s">
        <v>1648</v>
      </c>
      <c r="B1602" s="77" t="s">
        <v>703</v>
      </c>
      <c r="C1602" s="77" t="s">
        <v>75</v>
      </c>
      <c r="D1602" s="77" t="s">
        <v>297</v>
      </c>
      <c r="E1602" s="77">
        <v>8</v>
      </c>
      <c r="F1602" s="77"/>
      <c r="G1602" s="77" t="s">
        <v>161</v>
      </c>
      <c r="H1602" s="77" t="s">
        <v>110</v>
      </c>
      <c r="I1602" s="77">
        <v>14</v>
      </c>
      <c r="J1602" s="77">
        <v>4</v>
      </c>
      <c r="K1602" s="77">
        <v>25</v>
      </c>
      <c r="L1602" s="77">
        <v>20</v>
      </c>
      <c r="M1602" s="77">
        <v>1</v>
      </c>
      <c r="N1602" s="77"/>
      <c r="O1602" s="77" t="s">
        <v>129</v>
      </c>
      <c r="P1602" s="77" t="s">
        <v>1279</v>
      </c>
      <c r="Q1602" s="77">
        <v>2</v>
      </c>
      <c r="R1602" s="77">
        <v>0</v>
      </c>
      <c r="S1602" s="77"/>
      <c r="T1602" s="77"/>
      <c r="U1602" s="77"/>
      <c r="V1602" s="77"/>
      <c r="W1602" s="77" t="s">
        <v>1123</v>
      </c>
      <c r="X1602" s="77">
        <v>2</v>
      </c>
      <c r="Y1602" s="77" t="s">
        <v>1135</v>
      </c>
      <c r="Z1602" s="77" t="s">
        <v>1136</v>
      </c>
      <c r="AA1602" s="77" t="s">
        <v>1126</v>
      </c>
      <c r="AB1602" s="77" t="s">
        <v>1127</v>
      </c>
      <c r="AC1602" s="77" t="s">
        <v>1128</v>
      </c>
      <c r="AD1602" s="77">
        <v>4</v>
      </c>
      <c r="AE1602" s="77" t="s">
        <v>1182</v>
      </c>
      <c r="AF1602" s="105"/>
    </row>
    <row r="1603" spans="1:32" hidden="1" x14ac:dyDescent="0.25">
      <c r="A1603" s="96" t="s">
        <v>1648</v>
      </c>
      <c r="B1603" s="77" t="s">
        <v>703</v>
      </c>
      <c r="C1603" s="77" t="s">
        <v>75</v>
      </c>
      <c r="D1603" s="77" t="s">
        <v>297</v>
      </c>
      <c r="E1603" s="77">
        <v>9</v>
      </c>
      <c r="F1603" s="77"/>
      <c r="G1603" s="77" t="s">
        <v>161</v>
      </c>
      <c r="H1603" s="77" t="s">
        <v>110</v>
      </c>
      <c r="I1603" s="77">
        <v>14</v>
      </c>
      <c r="J1603" s="77">
        <v>4</v>
      </c>
      <c r="K1603" s="77">
        <v>25</v>
      </c>
      <c r="L1603" s="77">
        <v>20</v>
      </c>
      <c r="M1603" s="77">
        <v>1</v>
      </c>
      <c r="N1603" s="77"/>
      <c r="O1603" s="77" t="s">
        <v>129</v>
      </c>
      <c r="P1603" s="77" t="s">
        <v>1279</v>
      </c>
      <c r="Q1603" s="77">
        <v>2</v>
      </c>
      <c r="R1603" s="77">
        <v>0</v>
      </c>
      <c r="S1603" s="77"/>
      <c r="T1603" s="77"/>
      <c r="U1603" s="77"/>
      <c r="V1603" s="77"/>
      <c r="W1603" s="77" t="s">
        <v>1123</v>
      </c>
      <c r="X1603" s="77">
        <v>2</v>
      </c>
      <c r="Y1603" s="77" t="s">
        <v>1135</v>
      </c>
      <c r="Z1603" s="77" t="s">
        <v>1136</v>
      </c>
      <c r="AA1603" s="77" t="s">
        <v>1126</v>
      </c>
      <c r="AB1603" s="77" t="s">
        <v>1127</v>
      </c>
      <c r="AC1603" s="77" t="s">
        <v>1128</v>
      </c>
      <c r="AD1603" s="77">
        <v>4</v>
      </c>
      <c r="AE1603" s="77" t="s">
        <v>1182</v>
      </c>
      <c r="AF1603" s="105"/>
    </row>
    <row r="1604" spans="1:32" hidden="1" x14ac:dyDescent="0.25">
      <c r="A1604" s="96" t="s">
        <v>1648</v>
      </c>
      <c r="B1604" s="77" t="s">
        <v>703</v>
      </c>
      <c r="C1604" s="77" t="s">
        <v>75</v>
      </c>
      <c r="D1604" s="77" t="s">
        <v>297</v>
      </c>
      <c r="E1604" s="77">
        <v>10</v>
      </c>
      <c r="F1604" s="77"/>
      <c r="G1604" s="77" t="s">
        <v>161</v>
      </c>
      <c r="H1604" s="77" t="s">
        <v>110</v>
      </c>
      <c r="I1604" s="77">
        <v>14</v>
      </c>
      <c r="J1604" s="77">
        <v>8</v>
      </c>
      <c r="K1604" s="77">
        <v>150</v>
      </c>
      <c r="L1604" s="77">
        <v>20</v>
      </c>
      <c r="M1604" s="77">
        <v>1</v>
      </c>
      <c r="N1604" s="77"/>
      <c r="O1604" s="77" t="s">
        <v>129</v>
      </c>
      <c r="P1604" s="77" t="s">
        <v>1169</v>
      </c>
      <c r="Q1604" s="77">
        <v>2</v>
      </c>
      <c r="R1604" s="77">
        <v>0</v>
      </c>
      <c r="S1604" s="77"/>
      <c r="T1604" s="77"/>
      <c r="U1604" s="77"/>
      <c r="V1604" s="77"/>
      <c r="W1604" s="77" t="s">
        <v>1123</v>
      </c>
      <c r="X1604" s="77">
        <v>12</v>
      </c>
      <c r="Y1604" s="77" t="s">
        <v>1135</v>
      </c>
      <c r="Z1604" s="77" t="s">
        <v>1136</v>
      </c>
      <c r="AA1604" s="77" t="s">
        <v>1126</v>
      </c>
      <c r="AB1604" s="77" t="s">
        <v>1127</v>
      </c>
      <c r="AC1604" s="77" t="s">
        <v>1128</v>
      </c>
      <c r="AD1604" s="77">
        <v>8</v>
      </c>
      <c r="AE1604" s="77" t="s">
        <v>1137</v>
      </c>
      <c r="AF1604" s="105"/>
    </row>
    <row r="1605" spans="1:32" hidden="1" x14ac:dyDescent="0.25">
      <c r="A1605" s="96" t="s">
        <v>1648</v>
      </c>
      <c r="B1605" s="77" t="s">
        <v>703</v>
      </c>
      <c r="C1605" s="77" t="s">
        <v>75</v>
      </c>
      <c r="D1605" s="77" t="s">
        <v>297</v>
      </c>
      <c r="E1605" s="77">
        <v>11</v>
      </c>
      <c r="F1605" s="77" t="s">
        <v>1652</v>
      </c>
      <c r="G1605" s="77" t="s">
        <v>704</v>
      </c>
      <c r="H1605" s="77" t="s">
        <v>110</v>
      </c>
      <c r="I1605" s="77">
        <v>14</v>
      </c>
      <c r="J1605" s="77">
        <v>4</v>
      </c>
      <c r="K1605" s="77">
        <v>50</v>
      </c>
      <c r="L1605" s="77">
        <v>20</v>
      </c>
      <c r="M1605" s="77"/>
      <c r="N1605" s="77">
        <v>1</v>
      </c>
      <c r="O1605" s="77" t="s">
        <v>129</v>
      </c>
      <c r="P1605" s="77" t="s">
        <v>1279</v>
      </c>
      <c r="Q1605" s="77">
        <v>1</v>
      </c>
      <c r="R1605" s="77">
        <v>0</v>
      </c>
      <c r="S1605" s="77"/>
      <c r="T1605" s="77"/>
      <c r="U1605" s="77"/>
      <c r="V1605" s="77"/>
      <c r="W1605" s="77" t="s">
        <v>1123</v>
      </c>
      <c r="X1605" s="77">
        <v>2</v>
      </c>
      <c r="Y1605" s="77" t="s">
        <v>1135</v>
      </c>
      <c r="Z1605" s="77" t="s">
        <v>1136</v>
      </c>
      <c r="AA1605" s="77" t="s">
        <v>1126</v>
      </c>
      <c r="AB1605" s="77" t="s">
        <v>1127</v>
      </c>
      <c r="AC1605" s="77" t="s">
        <v>1128</v>
      </c>
      <c r="AD1605" s="77">
        <v>4</v>
      </c>
      <c r="AE1605" s="77" t="s">
        <v>1172</v>
      </c>
      <c r="AF1605" s="105"/>
    </row>
    <row r="1606" spans="1:32" hidden="1" x14ac:dyDescent="0.25">
      <c r="A1606" s="96" t="s">
        <v>1648</v>
      </c>
      <c r="B1606" s="77" t="s">
        <v>703</v>
      </c>
      <c r="C1606" s="77" t="s">
        <v>75</v>
      </c>
      <c r="D1606" s="77" t="s">
        <v>297</v>
      </c>
      <c r="E1606" s="77">
        <v>12</v>
      </c>
      <c r="F1606" s="77"/>
      <c r="G1606" s="77" t="s">
        <v>161</v>
      </c>
      <c r="H1606" s="77" t="s">
        <v>110</v>
      </c>
      <c r="I1606" s="77">
        <v>14</v>
      </c>
      <c r="J1606" s="77">
        <v>4</v>
      </c>
      <c r="K1606" s="77">
        <v>25</v>
      </c>
      <c r="L1606" s="77">
        <v>20</v>
      </c>
      <c r="M1606" s="77">
        <v>1</v>
      </c>
      <c r="N1606" s="77"/>
      <c r="O1606" s="77" t="s">
        <v>129</v>
      </c>
      <c r="P1606" s="77" t="s">
        <v>1279</v>
      </c>
      <c r="Q1606" s="77">
        <v>2</v>
      </c>
      <c r="R1606" s="77">
        <v>0</v>
      </c>
      <c r="S1606" s="77"/>
      <c r="T1606" s="77"/>
      <c r="U1606" s="77"/>
      <c r="V1606" s="77"/>
      <c r="W1606" s="77" t="s">
        <v>1123</v>
      </c>
      <c r="X1606" s="77">
        <v>2</v>
      </c>
      <c r="Y1606" s="77" t="s">
        <v>1135</v>
      </c>
      <c r="Z1606" s="77" t="s">
        <v>1136</v>
      </c>
      <c r="AA1606" s="77" t="s">
        <v>1126</v>
      </c>
      <c r="AB1606" s="77" t="s">
        <v>1127</v>
      </c>
      <c r="AC1606" s="77" t="s">
        <v>1128</v>
      </c>
      <c r="AD1606" s="77">
        <v>4</v>
      </c>
      <c r="AE1606" s="77" t="s">
        <v>1182</v>
      </c>
      <c r="AF1606" s="105"/>
    </row>
    <row r="1607" spans="1:32" hidden="1" x14ac:dyDescent="0.25">
      <c r="A1607" s="96" t="s">
        <v>1648</v>
      </c>
      <c r="B1607" s="77" t="s">
        <v>703</v>
      </c>
      <c r="C1607" s="77" t="s">
        <v>75</v>
      </c>
      <c r="D1607" s="77" t="s">
        <v>297</v>
      </c>
      <c r="E1607" s="77">
        <v>13</v>
      </c>
      <c r="F1607" s="77" t="s">
        <v>1273</v>
      </c>
      <c r="G1607" s="77" t="s">
        <v>1653</v>
      </c>
      <c r="H1607" s="77" t="s">
        <v>110</v>
      </c>
      <c r="I1607" s="77">
        <v>14</v>
      </c>
      <c r="J1607" s="77">
        <v>20</v>
      </c>
      <c r="K1607" s="77">
        <v>600</v>
      </c>
      <c r="L1607" s="77">
        <v>20</v>
      </c>
      <c r="M1607" s="77"/>
      <c r="N1607" s="77"/>
      <c r="O1607" s="77" t="s">
        <v>129</v>
      </c>
      <c r="P1607" s="77" t="s">
        <v>1279</v>
      </c>
      <c r="Q1607" s="77">
        <v>0</v>
      </c>
      <c r="R1607" s="77">
        <v>0</v>
      </c>
      <c r="S1607" s="77"/>
      <c r="T1607" s="77"/>
      <c r="U1607" s="77"/>
      <c r="V1607" s="77"/>
      <c r="W1607" s="77" t="s">
        <v>1115</v>
      </c>
      <c r="X1607" s="77">
        <v>24</v>
      </c>
      <c r="Y1607" s="77" t="s">
        <v>1135</v>
      </c>
      <c r="Z1607" s="77" t="s">
        <v>1136</v>
      </c>
      <c r="AA1607" s="77" t="s">
        <v>1126</v>
      </c>
      <c r="AB1607" s="77" t="s">
        <v>1127</v>
      </c>
      <c r="AC1607" s="77" t="s">
        <v>1128</v>
      </c>
      <c r="AD1607" s="77">
        <v>20</v>
      </c>
      <c r="AE1607" s="77" t="s">
        <v>1177</v>
      </c>
      <c r="AF1607" s="105"/>
    </row>
    <row r="1608" spans="1:32" hidden="1" x14ac:dyDescent="0.25">
      <c r="A1608" s="96" t="s">
        <v>1648</v>
      </c>
      <c r="B1608" s="77" t="s">
        <v>703</v>
      </c>
      <c r="C1608" s="77" t="s">
        <v>75</v>
      </c>
      <c r="D1608" s="77" t="s">
        <v>297</v>
      </c>
      <c r="E1608" s="77">
        <v>14</v>
      </c>
      <c r="F1608" s="77" t="s">
        <v>1654</v>
      </c>
      <c r="G1608" s="77" t="s">
        <v>705</v>
      </c>
      <c r="H1608" s="77" t="s">
        <v>110</v>
      </c>
      <c r="I1608" s="77">
        <v>14</v>
      </c>
      <c r="J1608" s="77">
        <v>4</v>
      </c>
      <c r="K1608" s="77">
        <v>40</v>
      </c>
      <c r="L1608" s="77">
        <v>50</v>
      </c>
      <c r="M1608" s="77"/>
      <c r="N1608" s="77">
        <v>1</v>
      </c>
      <c r="O1608" s="77" t="s">
        <v>150</v>
      </c>
      <c r="P1608" s="77" t="s">
        <v>1159</v>
      </c>
      <c r="Q1608" s="77">
        <v>1</v>
      </c>
      <c r="R1608" s="77">
        <v>0</v>
      </c>
      <c r="S1608" s="77"/>
      <c r="T1608" s="77"/>
      <c r="U1608" s="77" t="s">
        <v>70</v>
      </c>
      <c r="V1608" s="77"/>
      <c r="W1608" s="77" t="s">
        <v>1115</v>
      </c>
      <c r="X1608" s="77">
        <v>1.5</v>
      </c>
      <c r="Y1608" s="77" t="s">
        <v>1135</v>
      </c>
      <c r="Z1608" s="77" t="s">
        <v>1161</v>
      </c>
      <c r="AA1608" s="77" t="s">
        <v>1162</v>
      </c>
      <c r="AB1608" s="77" t="s">
        <v>1163</v>
      </c>
      <c r="AC1608" s="77" t="s">
        <v>1164</v>
      </c>
      <c r="AD1608" s="77">
        <v>4</v>
      </c>
      <c r="AE1608" s="77" t="s">
        <v>1137</v>
      </c>
      <c r="AF1608" s="105"/>
    </row>
    <row r="1609" spans="1:32" hidden="1" x14ac:dyDescent="0.25">
      <c r="A1609" s="96" t="s">
        <v>1648</v>
      </c>
      <c r="B1609" s="77" t="s">
        <v>703</v>
      </c>
      <c r="C1609" s="77" t="s">
        <v>75</v>
      </c>
      <c r="D1609" s="77" t="s">
        <v>297</v>
      </c>
      <c r="E1609" s="77">
        <v>15</v>
      </c>
      <c r="F1609" s="77" t="s">
        <v>1655</v>
      </c>
      <c r="G1609" s="77" t="s">
        <v>705</v>
      </c>
      <c r="H1609" s="77" t="s">
        <v>110</v>
      </c>
      <c r="I1609" s="77">
        <v>14</v>
      </c>
      <c r="J1609" s="77">
        <v>4</v>
      </c>
      <c r="K1609" s="77">
        <v>40</v>
      </c>
      <c r="L1609" s="77">
        <v>50</v>
      </c>
      <c r="M1609" s="77"/>
      <c r="N1609" s="77">
        <v>1</v>
      </c>
      <c r="O1609" s="77" t="s">
        <v>150</v>
      </c>
      <c r="P1609" s="77" t="s">
        <v>1159</v>
      </c>
      <c r="Q1609" s="77">
        <v>1</v>
      </c>
      <c r="R1609" s="77">
        <v>0</v>
      </c>
      <c r="S1609" s="77"/>
      <c r="T1609" s="77"/>
      <c r="U1609" s="77" t="s">
        <v>70</v>
      </c>
      <c r="V1609" s="77"/>
      <c r="W1609" s="77" t="s">
        <v>1115</v>
      </c>
      <c r="X1609" s="77">
        <v>1.5</v>
      </c>
      <c r="Y1609" s="77" t="s">
        <v>1135</v>
      </c>
      <c r="Z1609" s="77" t="s">
        <v>1161</v>
      </c>
      <c r="AA1609" s="77" t="s">
        <v>1162</v>
      </c>
      <c r="AB1609" s="77" t="s">
        <v>1163</v>
      </c>
      <c r="AC1609" s="77" t="s">
        <v>1164</v>
      </c>
      <c r="AD1609" s="77">
        <v>4</v>
      </c>
      <c r="AE1609" s="77" t="s">
        <v>1137</v>
      </c>
      <c r="AF1609" s="105"/>
    </row>
    <row r="1610" spans="1:32" hidden="1" x14ac:dyDescent="0.25">
      <c r="A1610" s="96" t="s">
        <v>1648</v>
      </c>
      <c r="B1610" s="77" t="s">
        <v>703</v>
      </c>
      <c r="C1610" s="77" t="s">
        <v>75</v>
      </c>
      <c r="D1610" s="77" t="s">
        <v>297</v>
      </c>
      <c r="E1610" s="77">
        <v>17</v>
      </c>
      <c r="F1610" s="77" t="s">
        <v>1656</v>
      </c>
      <c r="G1610" s="77" t="s">
        <v>705</v>
      </c>
      <c r="H1610" s="77" t="s">
        <v>110</v>
      </c>
      <c r="I1610" s="77">
        <v>14</v>
      </c>
      <c r="J1610" s="77">
        <v>4</v>
      </c>
      <c r="K1610" s="77">
        <v>40</v>
      </c>
      <c r="L1610" s="77">
        <v>50</v>
      </c>
      <c r="M1610" s="77"/>
      <c r="N1610" s="77">
        <v>1</v>
      </c>
      <c r="O1610" s="77" t="s">
        <v>150</v>
      </c>
      <c r="P1610" s="77" t="s">
        <v>1159</v>
      </c>
      <c r="Q1610" s="77">
        <v>1</v>
      </c>
      <c r="R1610" s="77">
        <v>0</v>
      </c>
      <c r="S1610" s="77"/>
      <c r="T1610" s="77"/>
      <c r="U1610" s="77" t="s">
        <v>70</v>
      </c>
      <c r="V1610" s="77"/>
      <c r="W1610" s="77" t="s">
        <v>1115</v>
      </c>
      <c r="X1610" s="77">
        <v>1.5</v>
      </c>
      <c r="Y1610" s="77" t="s">
        <v>1135</v>
      </c>
      <c r="Z1610" s="77" t="s">
        <v>1161</v>
      </c>
      <c r="AA1610" s="77" t="s">
        <v>1162</v>
      </c>
      <c r="AB1610" s="77" t="s">
        <v>1163</v>
      </c>
      <c r="AC1610" s="77" t="s">
        <v>1164</v>
      </c>
      <c r="AD1610" s="77">
        <v>4</v>
      </c>
      <c r="AE1610" s="77" t="s">
        <v>1137</v>
      </c>
      <c r="AF1610" s="105"/>
    </row>
    <row r="1611" spans="1:32" hidden="1" x14ac:dyDescent="0.25">
      <c r="A1611" s="96" t="s">
        <v>1648</v>
      </c>
      <c r="B1611" s="77" t="s">
        <v>703</v>
      </c>
      <c r="C1611" s="77" t="s">
        <v>75</v>
      </c>
      <c r="D1611" s="77" t="s">
        <v>297</v>
      </c>
      <c r="E1611" s="77">
        <v>18</v>
      </c>
      <c r="F1611" s="77" t="s">
        <v>1657</v>
      </c>
      <c r="G1611" s="77" t="s">
        <v>705</v>
      </c>
      <c r="H1611" s="77" t="s">
        <v>110</v>
      </c>
      <c r="I1611" s="77">
        <v>14</v>
      </c>
      <c r="J1611" s="77">
        <v>4</v>
      </c>
      <c r="K1611" s="77">
        <v>40</v>
      </c>
      <c r="L1611" s="77">
        <v>50</v>
      </c>
      <c r="M1611" s="77"/>
      <c r="N1611" s="77">
        <v>1</v>
      </c>
      <c r="O1611" s="77" t="s">
        <v>150</v>
      </c>
      <c r="P1611" s="77" t="s">
        <v>1159</v>
      </c>
      <c r="Q1611" s="77">
        <v>1</v>
      </c>
      <c r="R1611" s="77">
        <v>0</v>
      </c>
      <c r="S1611" s="77"/>
      <c r="T1611" s="77"/>
      <c r="U1611" s="77" t="s">
        <v>70</v>
      </c>
      <c r="V1611" s="77"/>
      <c r="W1611" s="77" t="s">
        <v>1115</v>
      </c>
      <c r="X1611" s="77">
        <v>1.5</v>
      </c>
      <c r="Y1611" s="77" t="s">
        <v>1135</v>
      </c>
      <c r="Z1611" s="77" t="s">
        <v>1161</v>
      </c>
      <c r="AA1611" s="77" t="s">
        <v>1162</v>
      </c>
      <c r="AB1611" s="77" t="s">
        <v>1163</v>
      </c>
      <c r="AC1611" s="77" t="s">
        <v>1164</v>
      </c>
      <c r="AD1611" s="77">
        <v>4</v>
      </c>
      <c r="AE1611" s="77" t="s">
        <v>1137</v>
      </c>
      <c r="AF1611" s="105"/>
    </row>
    <row r="1612" spans="1:32" hidden="1" x14ac:dyDescent="0.25">
      <c r="A1612" s="96" t="s">
        <v>1648</v>
      </c>
      <c r="B1612" s="77" t="s">
        <v>703</v>
      </c>
      <c r="C1612" s="77" t="s">
        <v>75</v>
      </c>
      <c r="D1612" s="77" t="s">
        <v>297</v>
      </c>
      <c r="E1612" s="77">
        <v>19</v>
      </c>
      <c r="F1612" s="77" t="s">
        <v>1658</v>
      </c>
      <c r="G1612" s="77" t="s">
        <v>705</v>
      </c>
      <c r="H1612" s="77" t="s">
        <v>110</v>
      </c>
      <c r="I1612" s="77">
        <v>14</v>
      </c>
      <c r="J1612" s="77">
        <v>4</v>
      </c>
      <c r="K1612" s="77">
        <v>40</v>
      </c>
      <c r="L1612" s="77">
        <v>50</v>
      </c>
      <c r="M1612" s="77"/>
      <c r="N1612" s="77">
        <v>1</v>
      </c>
      <c r="O1612" s="77" t="s">
        <v>150</v>
      </c>
      <c r="P1612" s="77" t="s">
        <v>1159</v>
      </c>
      <c r="Q1612" s="77">
        <v>1</v>
      </c>
      <c r="R1612" s="77">
        <v>0</v>
      </c>
      <c r="S1612" s="77"/>
      <c r="T1612" s="77"/>
      <c r="U1612" s="77" t="s">
        <v>70</v>
      </c>
      <c r="V1612" s="77"/>
      <c r="W1612" s="77" t="s">
        <v>1115</v>
      </c>
      <c r="X1612" s="77">
        <v>1.5</v>
      </c>
      <c r="Y1612" s="77" t="s">
        <v>1135</v>
      </c>
      <c r="Z1612" s="77" t="s">
        <v>1161</v>
      </c>
      <c r="AA1612" s="77" t="s">
        <v>1162</v>
      </c>
      <c r="AB1612" s="77" t="s">
        <v>1163</v>
      </c>
      <c r="AC1612" s="77" t="s">
        <v>1164</v>
      </c>
      <c r="AD1612" s="77">
        <v>4</v>
      </c>
      <c r="AE1612" s="77" t="s">
        <v>1137</v>
      </c>
      <c r="AF1612" s="105"/>
    </row>
    <row r="1613" spans="1:32" hidden="1" x14ac:dyDescent="0.25">
      <c r="A1613" s="96" t="s">
        <v>1648</v>
      </c>
      <c r="B1613" s="77" t="s">
        <v>703</v>
      </c>
      <c r="C1613" s="77" t="s">
        <v>75</v>
      </c>
      <c r="D1613" s="77" t="s">
        <v>297</v>
      </c>
      <c r="E1613" s="77">
        <v>20</v>
      </c>
      <c r="F1613" s="77" t="s">
        <v>1659</v>
      </c>
      <c r="G1613" s="77" t="s">
        <v>705</v>
      </c>
      <c r="H1613" s="77" t="s">
        <v>110</v>
      </c>
      <c r="I1613" s="77">
        <v>14</v>
      </c>
      <c r="J1613" s="77">
        <v>4</v>
      </c>
      <c r="K1613" s="77">
        <v>40</v>
      </c>
      <c r="L1613" s="77">
        <v>50</v>
      </c>
      <c r="M1613" s="77"/>
      <c r="N1613" s="77">
        <v>1</v>
      </c>
      <c r="O1613" s="77" t="s">
        <v>150</v>
      </c>
      <c r="P1613" s="77" t="s">
        <v>1159</v>
      </c>
      <c r="Q1613" s="77">
        <v>1</v>
      </c>
      <c r="R1613" s="77">
        <v>0</v>
      </c>
      <c r="S1613" s="77"/>
      <c r="T1613" s="77"/>
      <c r="U1613" s="77" t="s">
        <v>70</v>
      </c>
      <c r="V1613" s="77"/>
      <c r="W1613" s="77" t="s">
        <v>1115</v>
      </c>
      <c r="X1613" s="77">
        <v>1.5</v>
      </c>
      <c r="Y1613" s="77" t="s">
        <v>1135</v>
      </c>
      <c r="Z1613" s="77" t="s">
        <v>1161</v>
      </c>
      <c r="AA1613" s="77" t="s">
        <v>1162</v>
      </c>
      <c r="AB1613" s="77" t="s">
        <v>1163</v>
      </c>
      <c r="AC1613" s="77" t="s">
        <v>1164</v>
      </c>
      <c r="AD1613" s="77">
        <v>4</v>
      </c>
      <c r="AE1613" s="77" t="s">
        <v>1137</v>
      </c>
      <c r="AF1613" s="105"/>
    </row>
    <row r="1614" spans="1:32" hidden="1" x14ac:dyDescent="0.25">
      <c r="A1614" s="96" t="s">
        <v>1648</v>
      </c>
      <c r="B1614" s="77" t="s">
        <v>703</v>
      </c>
      <c r="C1614" s="77" t="s">
        <v>75</v>
      </c>
      <c r="D1614" s="77" t="s">
        <v>297</v>
      </c>
      <c r="E1614" s="77">
        <v>22</v>
      </c>
      <c r="F1614" s="77" t="s">
        <v>1660</v>
      </c>
      <c r="G1614" s="77" t="s">
        <v>705</v>
      </c>
      <c r="H1614" s="77" t="s">
        <v>110</v>
      </c>
      <c r="I1614" s="77">
        <v>14</v>
      </c>
      <c r="J1614" s="77">
        <v>4</v>
      </c>
      <c r="K1614" s="77">
        <v>40</v>
      </c>
      <c r="L1614" s="77">
        <v>50</v>
      </c>
      <c r="M1614" s="77"/>
      <c r="N1614" s="77">
        <v>1</v>
      </c>
      <c r="O1614" s="77" t="s">
        <v>150</v>
      </c>
      <c r="P1614" s="77" t="s">
        <v>1159</v>
      </c>
      <c r="Q1614" s="77">
        <v>1</v>
      </c>
      <c r="R1614" s="77">
        <v>0</v>
      </c>
      <c r="S1614" s="77"/>
      <c r="T1614" s="77"/>
      <c r="U1614" s="77" t="s">
        <v>70</v>
      </c>
      <c r="V1614" s="77" t="s">
        <v>76</v>
      </c>
      <c r="W1614" s="77" t="s">
        <v>1115</v>
      </c>
      <c r="X1614" s="77">
        <v>1.5</v>
      </c>
      <c r="Y1614" s="77" t="s">
        <v>1135</v>
      </c>
      <c r="Z1614" s="77" t="s">
        <v>1161</v>
      </c>
      <c r="AA1614" s="77" t="s">
        <v>1162</v>
      </c>
      <c r="AB1614" s="77" t="s">
        <v>1163</v>
      </c>
      <c r="AC1614" s="77" t="s">
        <v>1164</v>
      </c>
      <c r="AD1614" s="77">
        <v>4</v>
      </c>
      <c r="AE1614" s="77" t="s">
        <v>1137</v>
      </c>
      <c r="AF1614" s="105"/>
    </row>
    <row r="1615" spans="1:32" hidden="1" x14ac:dyDescent="0.25">
      <c r="A1615" s="96" t="s">
        <v>1648</v>
      </c>
      <c r="B1615" s="77" t="s">
        <v>703</v>
      </c>
      <c r="C1615" s="77" t="s">
        <v>75</v>
      </c>
      <c r="D1615" s="77" t="s">
        <v>297</v>
      </c>
      <c r="E1615" s="77">
        <v>23</v>
      </c>
      <c r="F1615" s="77" t="s">
        <v>1661</v>
      </c>
      <c r="G1615" s="77" t="s">
        <v>705</v>
      </c>
      <c r="H1615" s="77" t="s">
        <v>110</v>
      </c>
      <c r="I1615" s="77">
        <v>14</v>
      </c>
      <c r="J1615" s="77">
        <v>4</v>
      </c>
      <c r="K1615" s="77">
        <v>40</v>
      </c>
      <c r="L1615" s="77">
        <v>50</v>
      </c>
      <c r="M1615" s="77"/>
      <c r="N1615" s="77">
        <v>1</v>
      </c>
      <c r="O1615" s="77" t="s">
        <v>150</v>
      </c>
      <c r="P1615" s="77" t="s">
        <v>1159</v>
      </c>
      <c r="Q1615" s="77">
        <v>1</v>
      </c>
      <c r="R1615" s="77">
        <v>0</v>
      </c>
      <c r="S1615" s="77"/>
      <c r="T1615" s="77"/>
      <c r="U1615" s="77" t="s">
        <v>70</v>
      </c>
      <c r="V1615" s="77" t="s">
        <v>76</v>
      </c>
      <c r="W1615" s="77" t="s">
        <v>1115</v>
      </c>
      <c r="X1615" s="77">
        <v>1.5</v>
      </c>
      <c r="Y1615" s="77" t="s">
        <v>1135</v>
      </c>
      <c r="Z1615" s="77" t="s">
        <v>1161</v>
      </c>
      <c r="AA1615" s="77" t="s">
        <v>1162</v>
      </c>
      <c r="AB1615" s="77" t="s">
        <v>1163</v>
      </c>
      <c r="AC1615" s="77" t="s">
        <v>1164</v>
      </c>
      <c r="AD1615" s="77">
        <v>4</v>
      </c>
      <c r="AE1615" s="77" t="s">
        <v>1137</v>
      </c>
      <c r="AF1615" s="105"/>
    </row>
    <row r="1616" spans="1:32" ht="30" hidden="1" x14ac:dyDescent="0.25">
      <c r="A1616" s="96" t="s">
        <v>1648</v>
      </c>
      <c r="B1616" s="77" t="s">
        <v>703</v>
      </c>
      <c r="C1616" s="77" t="s">
        <v>75</v>
      </c>
      <c r="D1616" s="77" t="s">
        <v>297</v>
      </c>
      <c r="E1616" s="77">
        <v>25</v>
      </c>
      <c r="F1616" s="77" t="s">
        <v>1276</v>
      </c>
      <c r="G1616" s="77" t="s">
        <v>1662</v>
      </c>
      <c r="H1616" s="77" t="s">
        <v>110</v>
      </c>
      <c r="I1616" s="77">
        <v>14</v>
      </c>
      <c r="J1616" s="77">
        <v>20</v>
      </c>
      <c r="K1616" s="77">
        <v>600</v>
      </c>
      <c r="L1616" s="77">
        <v>20</v>
      </c>
      <c r="M1616" s="77"/>
      <c r="N1616" s="77"/>
      <c r="O1616" s="77" t="s">
        <v>129</v>
      </c>
      <c r="P1616" s="77" t="s">
        <v>1279</v>
      </c>
      <c r="Q1616" s="77">
        <v>0</v>
      </c>
      <c r="R1616" s="77">
        <v>0</v>
      </c>
      <c r="S1616" s="77"/>
      <c r="T1616" s="77"/>
      <c r="U1616" s="77"/>
      <c r="V1616" s="77" t="s">
        <v>76</v>
      </c>
      <c r="W1616" s="77" t="s">
        <v>1115</v>
      </c>
      <c r="X1616" s="77">
        <v>24</v>
      </c>
      <c r="Y1616" s="77" t="s">
        <v>1135</v>
      </c>
      <c r="Z1616" s="77" t="s">
        <v>1136</v>
      </c>
      <c r="AA1616" s="77" t="s">
        <v>1126</v>
      </c>
      <c r="AB1616" s="77" t="s">
        <v>1127</v>
      </c>
      <c r="AC1616" s="77" t="s">
        <v>1128</v>
      </c>
      <c r="AD1616" s="77">
        <v>20</v>
      </c>
      <c r="AE1616" s="77" t="s">
        <v>1177</v>
      </c>
      <c r="AF1616" s="105"/>
    </row>
    <row r="1617" spans="1:32" hidden="1" x14ac:dyDescent="0.25">
      <c r="A1617" s="96" t="s">
        <v>1648</v>
      </c>
      <c r="B1617" s="77" t="s">
        <v>703</v>
      </c>
      <c r="C1617" s="77" t="s">
        <v>75</v>
      </c>
      <c r="D1617" s="77" t="s">
        <v>297</v>
      </c>
      <c r="E1617" s="77">
        <v>26</v>
      </c>
      <c r="F1617" s="77"/>
      <c r="G1617" s="77" t="s">
        <v>161</v>
      </c>
      <c r="H1617" s="77" t="s">
        <v>110</v>
      </c>
      <c r="I1617" s="77">
        <v>14</v>
      </c>
      <c r="J1617" s="77">
        <v>4</v>
      </c>
      <c r="K1617" s="77">
        <v>25</v>
      </c>
      <c r="L1617" s="77">
        <v>20</v>
      </c>
      <c r="M1617" s="77">
        <v>1</v>
      </c>
      <c r="N1617" s="77"/>
      <c r="O1617" s="77" t="s">
        <v>129</v>
      </c>
      <c r="P1617" s="77" t="s">
        <v>1279</v>
      </c>
      <c r="Q1617" s="77">
        <v>2</v>
      </c>
      <c r="R1617" s="77">
        <v>0</v>
      </c>
      <c r="S1617" s="77"/>
      <c r="T1617" s="77"/>
      <c r="U1617" s="77"/>
      <c r="V1617" s="77"/>
      <c r="W1617" s="77" t="s">
        <v>1123</v>
      </c>
      <c r="X1617" s="77">
        <v>2</v>
      </c>
      <c r="Y1617" s="77" t="s">
        <v>1135</v>
      </c>
      <c r="Z1617" s="77" t="s">
        <v>1136</v>
      </c>
      <c r="AA1617" s="77" t="s">
        <v>1126</v>
      </c>
      <c r="AB1617" s="77" t="s">
        <v>1127</v>
      </c>
      <c r="AC1617" s="77" t="s">
        <v>1128</v>
      </c>
      <c r="AD1617" s="77">
        <v>4</v>
      </c>
      <c r="AE1617" s="77" t="s">
        <v>1182</v>
      </c>
      <c r="AF1617" s="105"/>
    </row>
    <row r="1618" spans="1:32" ht="30" hidden="1" x14ac:dyDescent="0.25">
      <c r="A1618" s="96" t="s">
        <v>1648</v>
      </c>
      <c r="B1618" s="77" t="s">
        <v>703</v>
      </c>
      <c r="C1618" s="77" t="s">
        <v>75</v>
      </c>
      <c r="D1618" s="77" t="s">
        <v>297</v>
      </c>
      <c r="E1618" s="77">
        <v>27</v>
      </c>
      <c r="F1618" s="77" t="s">
        <v>1298</v>
      </c>
      <c r="G1618" s="77" t="s">
        <v>1663</v>
      </c>
      <c r="H1618" s="77" t="s">
        <v>110</v>
      </c>
      <c r="I1618" s="77">
        <v>14</v>
      </c>
      <c r="J1618" s="77">
        <v>20</v>
      </c>
      <c r="K1618" s="77">
        <v>600</v>
      </c>
      <c r="L1618" s="77">
        <v>20</v>
      </c>
      <c r="M1618" s="77"/>
      <c r="N1618" s="77"/>
      <c r="O1618" s="77" t="s">
        <v>129</v>
      </c>
      <c r="P1618" s="77" t="s">
        <v>1279</v>
      </c>
      <c r="Q1618" s="77">
        <v>0</v>
      </c>
      <c r="R1618" s="77">
        <v>0</v>
      </c>
      <c r="S1618" s="77"/>
      <c r="T1618" s="77"/>
      <c r="U1618" s="77"/>
      <c r="V1618" s="77"/>
      <c r="W1618" s="77" t="s">
        <v>1123</v>
      </c>
      <c r="X1618" s="77">
        <v>24</v>
      </c>
      <c r="Y1618" s="77" t="s">
        <v>1135</v>
      </c>
      <c r="Z1618" s="77" t="s">
        <v>1136</v>
      </c>
      <c r="AA1618" s="77" t="s">
        <v>1126</v>
      </c>
      <c r="AB1618" s="77" t="s">
        <v>1127</v>
      </c>
      <c r="AC1618" s="77" t="s">
        <v>1128</v>
      </c>
      <c r="AD1618" s="77">
        <v>20</v>
      </c>
      <c r="AE1618" s="77" t="s">
        <v>1177</v>
      </c>
      <c r="AF1618" s="105"/>
    </row>
    <row r="1619" spans="1:32" hidden="1" x14ac:dyDescent="0.25">
      <c r="A1619" s="96" t="s">
        <v>1648</v>
      </c>
      <c r="B1619" s="77" t="s">
        <v>703</v>
      </c>
      <c r="C1619" s="77" t="s">
        <v>75</v>
      </c>
      <c r="D1619" s="77" t="s">
        <v>297</v>
      </c>
      <c r="E1619" s="77">
        <v>28</v>
      </c>
      <c r="F1619" s="77"/>
      <c r="G1619" s="77" t="s">
        <v>161</v>
      </c>
      <c r="H1619" s="77" t="s">
        <v>110</v>
      </c>
      <c r="I1619" s="77">
        <v>14</v>
      </c>
      <c r="J1619" s="77">
        <v>4</v>
      </c>
      <c r="K1619" s="77">
        <v>80</v>
      </c>
      <c r="L1619" s="77">
        <v>20</v>
      </c>
      <c r="M1619" s="77">
        <v>1</v>
      </c>
      <c r="N1619" s="77"/>
      <c r="O1619" s="77" t="s">
        <v>129</v>
      </c>
      <c r="P1619" s="77" t="s">
        <v>1279</v>
      </c>
      <c r="Q1619" s="77">
        <v>2</v>
      </c>
      <c r="R1619" s="77">
        <v>0</v>
      </c>
      <c r="S1619" s="77"/>
      <c r="T1619" s="77"/>
      <c r="U1619" s="77"/>
      <c r="V1619" s="77"/>
      <c r="W1619" s="77" t="s">
        <v>1123</v>
      </c>
      <c r="X1619" s="77">
        <v>6</v>
      </c>
      <c r="Y1619" s="77" t="s">
        <v>1135</v>
      </c>
      <c r="Z1619" s="77" t="s">
        <v>1136</v>
      </c>
      <c r="AA1619" s="77" t="s">
        <v>1126</v>
      </c>
      <c r="AB1619" s="77" t="s">
        <v>1127</v>
      </c>
      <c r="AC1619" s="77" t="s">
        <v>1128</v>
      </c>
      <c r="AD1619" s="77">
        <v>4</v>
      </c>
      <c r="AE1619" s="77" t="s">
        <v>1129</v>
      </c>
      <c r="AF1619" s="105"/>
    </row>
    <row r="1620" spans="1:32" hidden="1" x14ac:dyDescent="0.25">
      <c r="A1620" s="96" t="s">
        <v>1648</v>
      </c>
      <c r="B1620" s="77" t="s">
        <v>703</v>
      </c>
      <c r="C1620" s="77" t="s">
        <v>75</v>
      </c>
      <c r="D1620" s="77" t="s">
        <v>297</v>
      </c>
      <c r="E1620" s="77">
        <v>29</v>
      </c>
      <c r="F1620" s="77"/>
      <c r="G1620" s="77" t="s">
        <v>1664</v>
      </c>
      <c r="H1620" s="77" t="s">
        <v>110</v>
      </c>
      <c r="I1620" s="77">
        <v>14</v>
      </c>
      <c r="J1620" s="77">
        <v>4</v>
      </c>
      <c r="K1620" s="77">
        <v>50</v>
      </c>
      <c r="L1620" s="77">
        <v>20</v>
      </c>
      <c r="M1620" s="77"/>
      <c r="N1620" s="77"/>
      <c r="O1620" s="77" t="s">
        <v>129</v>
      </c>
      <c r="P1620" s="77" t="s">
        <v>1279</v>
      </c>
      <c r="Q1620" s="77">
        <v>0</v>
      </c>
      <c r="R1620" s="77">
        <v>0</v>
      </c>
      <c r="S1620" s="77"/>
      <c r="T1620" s="77"/>
      <c r="U1620" s="77"/>
      <c r="V1620" s="77" t="s">
        <v>76</v>
      </c>
      <c r="W1620" s="77" t="s">
        <v>1123</v>
      </c>
      <c r="X1620" s="77">
        <v>2</v>
      </c>
      <c r="Y1620" s="77" t="s">
        <v>1135</v>
      </c>
      <c r="Z1620" s="77" t="s">
        <v>1136</v>
      </c>
      <c r="AA1620" s="77" t="s">
        <v>1126</v>
      </c>
      <c r="AB1620" s="77" t="s">
        <v>1127</v>
      </c>
      <c r="AC1620" s="77" t="s">
        <v>1128</v>
      </c>
      <c r="AD1620" s="77">
        <v>4</v>
      </c>
      <c r="AE1620" s="77" t="s">
        <v>1172</v>
      </c>
      <c r="AF1620" s="105"/>
    </row>
    <row r="1621" spans="1:32" ht="30" hidden="1" x14ac:dyDescent="0.25">
      <c r="A1621" s="96" t="s">
        <v>1648</v>
      </c>
      <c r="B1621" s="77" t="s">
        <v>703</v>
      </c>
      <c r="C1621" s="77" t="s">
        <v>75</v>
      </c>
      <c r="D1621" s="77" t="s">
        <v>297</v>
      </c>
      <c r="E1621" s="77">
        <v>30</v>
      </c>
      <c r="F1621" s="77" t="s">
        <v>1665</v>
      </c>
      <c r="G1621" s="77" t="s">
        <v>1666</v>
      </c>
      <c r="H1621" s="77" t="s">
        <v>110</v>
      </c>
      <c r="I1621" s="77">
        <v>14</v>
      </c>
      <c r="J1621" s="77">
        <v>20</v>
      </c>
      <c r="K1621" s="77">
        <v>600</v>
      </c>
      <c r="L1621" s="77">
        <v>20</v>
      </c>
      <c r="M1621" s="77"/>
      <c r="N1621" s="77"/>
      <c r="O1621" s="77" t="s">
        <v>129</v>
      </c>
      <c r="P1621" s="77" t="s">
        <v>1279</v>
      </c>
      <c r="Q1621" s="77">
        <v>0</v>
      </c>
      <c r="R1621" s="77">
        <v>0</v>
      </c>
      <c r="S1621" s="77"/>
      <c r="T1621" s="77"/>
      <c r="U1621" s="77"/>
      <c r="V1621" s="77" t="s">
        <v>76</v>
      </c>
      <c r="W1621" s="77" t="s">
        <v>1123</v>
      </c>
      <c r="X1621" s="77">
        <v>24</v>
      </c>
      <c r="Y1621" s="77" t="s">
        <v>1135</v>
      </c>
      <c r="Z1621" s="77" t="s">
        <v>1136</v>
      </c>
      <c r="AA1621" s="77" t="s">
        <v>1126</v>
      </c>
      <c r="AB1621" s="77" t="s">
        <v>1127</v>
      </c>
      <c r="AC1621" s="77" t="s">
        <v>1128</v>
      </c>
      <c r="AD1621" s="77">
        <v>20</v>
      </c>
      <c r="AE1621" s="77" t="s">
        <v>1177</v>
      </c>
      <c r="AF1621" s="105"/>
    </row>
    <row r="1622" spans="1:32" hidden="1" x14ac:dyDescent="0.25">
      <c r="A1622" s="96" t="s">
        <v>1648</v>
      </c>
      <c r="B1622" s="77" t="s">
        <v>703</v>
      </c>
      <c r="C1622" s="77" t="s">
        <v>75</v>
      </c>
      <c r="D1622" s="77" t="s">
        <v>297</v>
      </c>
      <c r="E1622" s="77">
        <v>31</v>
      </c>
      <c r="F1622" s="77"/>
      <c r="G1622" s="77" t="s">
        <v>161</v>
      </c>
      <c r="H1622" s="77" t="s">
        <v>110</v>
      </c>
      <c r="I1622" s="77">
        <v>14</v>
      </c>
      <c r="J1622" s="77">
        <v>8</v>
      </c>
      <c r="K1622" s="77">
        <v>200</v>
      </c>
      <c r="L1622" s="77">
        <v>20</v>
      </c>
      <c r="M1622" s="77">
        <v>1</v>
      </c>
      <c r="N1622" s="77"/>
      <c r="O1622" s="77" t="s">
        <v>129</v>
      </c>
      <c r="P1622" s="77" t="s">
        <v>1279</v>
      </c>
      <c r="Q1622" s="77">
        <v>2</v>
      </c>
      <c r="R1622" s="77">
        <v>0</v>
      </c>
      <c r="S1622" s="77"/>
      <c r="T1622" s="77"/>
      <c r="U1622" s="77"/>
      <c r="V1622" s="77"/>
      <c r="W1622" s="77" t="s">
        <v>1123</v>
      </c>
      <c r="X1622" s="77">
        <v>16</v>
      </c>
      <c r="Y1622" s="77" t="s">
        <v>1135</v>
      </c>
      <c r="Z1622" s="77" t="s">
        <v>1136</v>
      </c>
      <c r="AA1622" s="77" t="s">
        <v>1126</v>
      </c>
      <c r="AB1622" s="77" t="s">
        <v>1127</v>
      </c>
      <c r="AC1622" s="77" t="s">
        <v>1128</v>
      </c>
      <c r="AD1622" s="77">
        <v>8</v>
      </c>
      <c r="AE1622" s="77" t="s">
        <v>1137</v>
      </c>
      <c r="AF1622" s="105"/>
    </row>
    <row r="1623" spans="1:32" hidden="1" x14ac:dyDescent="0.25">
      <c r="A1623" s="96" t="s">
        <v>1648</v>
      </c>
      <c r="B1623" s="77" t="s">
        <v>703</v>
      </c>
      <c r="C1623" s="77" t="s">
        <v>75</v>
      </c>
      <c r="D1623" s="77" t="s">
        <v>297</v>
      </c>
      <c r="E1623" s="77">
        <v>32</v>
      </c>
      <c r="F1623" s="77" t="s">
        <v>1268</v>
      </c>
      <c r="G1623" s="77" t="s">
        <v>706</v>
      </c>
      <c r="H1623" s="77" t="s">
        <v>110</v>
      </c>
      <c r="I1623" s="77">
        <v>14</v>
      </c>
      <c r="J1623" s="77">
        <v>8</v>
      </c>
      <c r="K1623" s="77">
        <v>50</v>
      </c>
      <c r="L1623" s="77">
        <v>50</v>
      </c>
      <c r="M1623" s="77"/>
      <c r="N1623" s="77">
        <v>1</v>
      </c>
      <c r="O1623" s="77" t="s">
        <v>150</v>
      </c>
      <c r="P1623" s="77" t="s">
        <v>1279</v>
      </c>
      <c r="Q1623" s="77">
        <v>1</v>
      </c>
      <c r="R1623" s="77">
        <v>0</v>
      </c>
      <c r="S1623" s="77"/>
      <c r="T1623" s="77"/>
      <c r="U1623" s="77" t="s">
        <v>70</v>
      </c>
      <c r="V1623" s="77" t="s">
        <v>76</v>
      </c>
      <c r="W1623" s="77" t="s">
        <v>1115</v>
      </c>
      <c r="X1623" s="77">
        <v>2</v>
      </c>
      <c r="Y1623" s="77" t="s">
        <v>1135</v>
      </c>
      <c r="Z1623" s="77" t="s">
        <v>1125</v>
      </c>
      <c r="AA1623" s="77" t="s">
        <v>1126</v>
      </c>
      <c r="AB1623" s="77" t="s">
        <v>1127</v>
      </c>
      <c r="AC1623" s="77" t="s">
        <v>1128</v>
      </c>
      <c r="AD1623" s="77">
        <v>8</v>
      </c>
      <c r="AE1623" s="77" t="s">
        <v>1129</v>
      </c>
      <c r="AF1623" s="105"/>
    </row>
    <row r="1624" spans="1:32" hidden="1" x14ac:dyDescent="0.25">
      <c r="A1624" s="96" t="s">
        <v>1648</v>
      </c>
      <c r="B1624" s="77" t="s">
        <v>703</v>
      </c>
      <c r="C1624" s="77" t="s">
        <v>75</v>
      </c>
      <c r="D1624" s="77" t="s">
        <v>297</v>
      </c>
      <c r="E1624" s="77">
        <v>33</v>
      </c>
      <c r="F1624" s="77" t="s">
        <v>1667</v>
      </c>
      <c r="G1624" s="77" t="s">
        <v>705</v>
      </c>
      <c r="H1624" s="77" t="s">
        <v>110</v>
      </c>
      <c r="I1624" s="77">
        <v>14</v>
      </c>
      <c r="J1624" s="77">
        <v>4</v>
      </c>
      <c r="K1624" s="77">
        <v>40</v>
      </c>
      <c r="L1624" s="77">
        <v>50</v>
      </c>
      <c r="M1624" s="77"/>
      <c r="N1624" s="77">
        <v>1</v>
      </c>
      <c r="O1624" s="77" t="s">
        <v>150</v>
      </c>
      <c r="P1624" s="77" t="s">
        <v>1159</v>
      </c>
      <c r="Q1624" s="77">
        <v>1</v>
      </c>
      <c r="R1624" s="77">
        <v>0</v>
      </c>
      <c r="S1624" s="77"/>
      <c r="T1624" s="77"/>
      <c r="U1624" s="77" t="s">
        <v>70</v>
      </c>
      <c r="V1624" s="77" t="s">
        <v>76</v>
      </c>
      <c r="W1624" s="77" t="s">
        <v>1115</v>
      </c>
      <c r="X1624" s="77">
        <v>1.5</v>
      </c>
      <c r="Y1624" s="77" t="s">
        <v>1135</v>
      </c>
      <c r="Z1624" s="77" t="s">
        <v>1161</v>
      </c>
      <c r="AA1624" s="77" t="s">
        <v>1162</v>
      </c>
      <c r="AB1624" s="77" t="s">
        <v>1163</v>
      </c>
      <c r="AC1624" s="77" t="s">
        <v>1164</v>
      </c>
      <c r="AD1624" s="77">
        <v>4</v>
      </c>
      <c r="AE1624" s="77" t="s">
        <v>1137</v>
      </c>
      <c r="AF1624" s="105"/>
    </row>
    <row r="1625" spans="1:32" hidden="1" x14ac:dyDescent="0.25">
      <c r="A1625" s="96" t="s">
        <v>1648</v>
      </c>
      <c r="B1625" s="77" t="s">
        <v>703</v>
      </c>
      <c r="C1625" s="77" t="s">
        <v>75</v>
      </c>
      <c r="D1625" s="77" t="s">
        <v>297</v>
      </c>
      <c r="E1625" s="77">
        <v>34</v>
      </c>
      <c r="F1625" s="77" t="s">
        <v>1668</v>
      </c>
      <c r="G1625" s="77" t="s">
        <v>705</v>
      </c>
      <c r="H1625" s="77" t="s">
        <v>110</v>
      </c>
      <c r="I1625" s="77">
        <v>14</v>
      </c>
      <c r="J1625" s="77">
        <v>4</v>
      </c>
      <c r="K1625" s="77">
        <v>40</v>
      </c>
      <c r="L1625" s="77">
        <v>50</v>
      </c>
      <c r="M1625" s="77"/>
      <c r="N1625" s="77">
        <v>1</v>
      </c>
      <c r="O1625" s="77" t="s">
        <v>150</v>
      </c>
      <c r="P1625" s="77" t="s">
        <v>1159</v>
      </c>
      <c r="Q1625" s="77">
        <v>1</v>
      </c>
      <c r="R1625" s="77">
        <v>0</v>
      </c>
      <c r="S1625" s="77"/>
      <c r="T1625" s="77"/>
      <c r="U1625" s="77" t="s">
        <v>70</v>
      </c>
      <c r="V1625" s="77" t="s">
        <v>76</v>
      </c>
      <c r="W1625" s="77" t="s">
        <v>1115</v>
      </c>
      <c r="X1625" s="77">
        <v>1.5</v>
      </c>
      <c r="Y1625" s="77" t="s">
        <v>1135</v>
      </c>
      <c r="Z1625" s="77" t="s">
        <v>1161</v>
      </c>
      <c r="AA1625" s="77" t="s">
        <v>1162</v>
      </c>
      <c r="AB1625" s="77" t="s">
        <v>1163</v>
      </c>
      <c r="AC1625" s="77" t="s">
        <v>1164</v>
      </c>
      <c r="AD1625" s="77">
        <v>4</v>
      </c>
      <c r="AE1625" s="77" t="s">
        <v>1137</v>
      </c>
      <c r="AF1625" s="105"/>
    </row>
    <row r="1626" spans="1:32" hidden="1" x14ac:dyDescent="0.25">
      <c r="A1626" s="96" t="s">
        <v>1648</v>
      </c>
      <c r="B1626" s="77" t="s">
        <v>703</v>
      </c>
      <c r="C1626" s="77" t="s">
        <v>75</v>
      </c>
      <c r="D1626" s="77" t="s">
        <v>297</v>
      </c>
      <c r="E1626" s="77">
        <v>35</v>
      </c>
      <c r="F1626" s="77" t="s">
        <v>1300</v>
      </c>
      <c r="G1626" s="77" t="s">
        <v>1669</v>
      </c>
      <c r="H1626" s="77" t="s">
        <v>110</v>
      </c>
      <c r="I1626" s="77">
        <v>14</v>
      </c>
      <c r="J1626" s="77">
        <v>8</v>
      </c>
      <c r="K1626" s="77">
        <v>200</v>
      </c>
      <c r="L1626" s="77">
        <v>20</v>
      </c>
      <c r="M1626" s="77"/>
      <c r="N1626" s="77"/>
      <c r="O1626" s="77" t="s">
        <v>129</v>
      </c>
      <c r="P1626" s="77" t="s">
        <v>1279</v>
      </c>
      <c r="Q1626" s="77">
        <v>0</v>
      </c>
      <c r="R1626" s="77">
        <v>0</v>
      </c>
      <c r="S1626" s="77"/>
      <c r="T1626" s="77"/>
      <c r="U1626" s="77"/>
      <c r="V1626" s="77"/>
      <c r="W1626" s="77" t="s">
        <v>1123</v>
      </c>
      <c r="X1626" s="77">
        <v>8</v>
      </c>
      <c r="Y1626" s="77" t="s">
        <v>1135</v>
      </c>
      <c r="Z1626" s="77" t="s">
        <v>1136</v>
      </c>
      <c r="AA1626" s="77" t="s">
        <v>1126</v>
      </c>
      <c r="AB1626" s="77" t="s">
        <v>1127</v>
      </c>
      <c r="AC1626" s="77" t="s">
        <v>1128</v>
      </c>
      <c r="AD1626" s="77">
        <v>8</v>
      </c>
      <c r="AE1626" s="77" t="s">
        <v>1137</v>
      </c>
      <c r="AF1626" s="105"/>
    </row>
    <row r="1627" spans="1:32" hidden="1" x14ac:dyDescent="0.25">
      <c r="A1627" s="96" t="s">
        <v>1648</v>
      </c>
      <c r="B1627" s="77" t="s">
        <v>703</v>
      </c>
      <c r="C1627" s="77" t="s">
        <v>75</v>
      </c>
      <c r="D1627" s="77" t="s">
        <v>297</v>
      </c>
      <c r="E1627" s="77">
        <v>36</v>
      </c>
      <c r="F1627" s="77" t="s">
        <v>1670</v>
      </c>
      <c r="G1627" s="77" t="s">
        <v>1669</v>
      </c>
      <c r="H1627" s="77" t="s">
        <v>110</v>
      </c>
      <c r="I1627" s="77">
        <v>14</v>
      </c>
      <c r="J1627" s="77">
        <v>8</v>
      </c>
      <c r="K1627" s="77">
        <v>200</v>
      </c>
      <c r="L1627" s="77">
        <v>20</v>
      </c>
      <c r="M1627" s="77"/>
      <c r="N1627" s="77"/>
      <c r="O1627" s="77" t="s">
        <v>129</v>
      </c>
      <c r="P1627" s="77" t="s">
        <v>1279</v>
      </c>
      <c r="Q1627" s="77">
        <v>0</v>
      </c>
      <c r="R1627" s="77">
        <v>0</v>
      </c>
      <c r="S1627" s="77"/>
      <c r="T1627" s="77"/>
      <c r="U1627" s="77"/>
      <c r="V1627" s="77"/>
      <c r="W1627" s="77" t="s">
        <v>1123</v>
      </c>
      <c r="X1627" s="77">
        <v>8</v>
      </c>
      <c r="Y1627" s="77" t="s">
        <v>1135</v>
      </c>
      <c r="Z1627" s="77" t="s">
        <v>1136</v>
      </c>
      <c r="AA1627" s="77" t="s">
        <v>1126</v>
      </c>
      <c r="AB1627" s="77" t="s">
        <v>1127</v>
      </c>
      <c r="AC1627" s="77" t="s">
        <v>1128</v>
      </c>
      <c r="AD1627" s="77">
        <v>8</v>
      </c>
      <c r="AE1627" s="77" t="s">
        <v>1137</v>
      </c>
      <c r="AF1627" s="105"/>
    </row>
    <row r="1628" spans="1:32" hidden="1" x14ac:dyDescent="0.25">
      <c r="A1628" s="96" t="s">
        <v>1648</v>
      </c>
      <c r="B1628" s="77" t="s">
        <v>703</v>
      </c>
      <c r="C1628" s="77" t="s">
        <v>75</v>
      </c>
      <c r="D1628" s="77" t="s">
        <v>297</v>
      </c>
      <c r="E1628" s="77">
        <v>37</v>
      </c>
      <c r="F1628" s="77" t="s">
        <v>1671</v>
      </c>
      <c r="G1628" s="77" t="s">
        <v>1669</v>
      </c>
      <c r="H1628" s="77" t="s">
        <v>110</v>
      </c>
      <c r="I1628" s="77">
        <v>14</v>
      </c>
      <c r="J1628" s="77">
        <v>8</v>
      </c>
      <c r="K1628" s="77">
        <v>200</v>
      </c>
      <c r="L1628" s="77">
        <v>20</v>
      </c>
      <c r="M1628" s="77"/>
      <c r="N1628" s="77"/>
      <c r="O1628" s="77" t="s">
        <v>129</v>
      </c>
      <c r="P1628" s="77" t="s">
        <v>1279</v>
      </c>
      <c r="Q1628" s="77">
        <v>0</v>
      </c>
      <c r="R1628" s="77">
        <v>0</v>
      </c>
      <c r="S1628" s="77"/>
      <c r="T1628" s="77"/>
      <c r="U1628" s="77"/>
      <c r="V1628" s="77"/>
      <c r="W1628" s="77" t="s">
        <v>1123</v>
      </c>
      <c r="X1628" s="77">
        <v>8</v>
      </c>
      <c r="Y1628" s="77" t="s">
        <v>1135</v>
      </c>
      <c r="Z1628" s="77" t="s">
        <v>1136</v>
      </c>
      <c r="AA1628" s="77" t="s">
        <v>1126</v>
      </c>
      <c r="AB1628" s="77" t="s">
        <v>1127</v>
      </c>
      <c r="AC1628" s="77" t="s">
        <v>1128</v>
      </c>
      <c r="AD1628" s="77">
        <v>8</v>
      </c>
      <c r="AE1628" s="77" t="s">
        <v>1137</v>
      </c>
      <c r="AF1628" s="105"/>
    </row>
    <row r="1629" spans="1:32" hidden="1" x14ac:dyDescent="0.25">
      <c r="A1629" s="96" t="s">
        <v>1648</v>
      </c>
      <c r="B1629" s="77" t="s">
        <v>703</v>
      </c>
      <c r="C1629" s="77" t="s">
        <v>75</v>
      </c>
      <c r="D1629" s="77" t="s">
        <v>297</v>
      </c>
      <c r="E1629" s="77">
        <v>38</v>
      </c>
      <c r="F1629" s="77" t="s">
        <v>1672</v>
      </c>
      <c r="G1629" s="77" t="s">
        <v>705</v>
      </c>
      <c r="H1629" s="77" t="s">
        <v>110</v>
      </c>
      <c r="I1629" s="77">
        <v>14</v>
      </c>
      <c r="J1629" s="77">
        <v>4</v>
      </c>
      <c r="K1629" s="77">
        <v>40</v>
      </c>
      <c r="L1629" s="77">
        <v>50</v>
      </c>
      <c r="M1629" s="77"/>
      <c r="N1629" s="77">
        <v>1</v>
      </c>
      <c r="O1629" s="77" t="s">
        <v>150</v>
      </c>
      <c r="P1629" s="77" t="s">
        <v>1159</v>
      </c>
      <c r="Q1629" s="77">
        <v>1</v>
      </c>
      <c r="R1629" s="77">
        <v>0</v>
      </c>
      <c r="S1629" s="77"/>
      <c r="T1629" s="77"/>
      <c r="U1629" s="77" t="s">
        <v>70</v>
      </c>
      <c r="V1629" s="77"/>
      <c r="W1629" s="77" t="s">
        <v>1115</v>
      </c>
      <c r="X1629" s="77">
        <v>1.5</v>
      </c>
      <c r="Y1629" s="77" t="s">
        <v>1135</v>
      </c>
      <c r="Z1629" s="77" t="s">
        <v>1161</v>
      </c>
      <c r="AA1629" s="77" t="s">
        <v>1162</v>
      </c>
      <c r="AB1629" s="77" t="s">
        <v>1163</v>
      </c>
      <c r="AC1629" s="77" t="s">
        <v>1164</v>
      </c>
      <c r="AD1629" s="77">
        <v>4</v>
      </c>
      <c r="AE1629" s="77" t="s">
        <v>1137</v>
      </c>
      <c r="AF1629" s="105"/>
    </row>
    <row r="1630" spans="1:32" hidden="1" x14ac:dyDescent="0.25">
      <c r="A1630" s="96" t="s">
        <v>1648</v>
      </c>
      <c r="B1630" s="77" t="s">
        <v>703</v>
      </c>
      <c r="C1630" s="77" t="s">
        <v>75</v>
      </c>
      <c r="D1630" s="77" t="s">
        <v>297</v>
      </c>
      <c r="E1630" s="77">
        <v>39</v>
      </c>
      <c r="F1630" s="77" t="s">
        <v>1673</v>
      </c>
      <c r="G1630" s="77" t="s">
        <v>705</v>
      </c>
      <c r="H1630" s="77" t="s">
        <v>110</v>
      </c>
      <c r="I1630" s="77">
        <v>14</v>
      </c>
      <c r="J1630" s="77">
        <v>4</v>
      </c>
      <c r="K1630" s="77">
        <v>40</v>
      </c>
      <c r="L1630" s="77">
        <v>50</v>
      </c>
      <c r="M1630" s="77"/>
      <c r="N1630" s="77">
        <v>1</v>
      </c>
      <c r="O1630" s="77" t="s">
        <v>150</v>
      </c>
      <c r="P1630" s="77" t="s">
        <v>1159</v>
      </c>
      <c r="Q1630" s="77">
        <v>1</v>
      </c>
      <c r="R1630" s="77">
        <v>0</v>
      </c>
      <c r="S1630" s="77"/>
      <c r="T1630" s="77"/>
      <c r="U1630" s="77" t="s">
        <v>70</v>
      </c>
      <c r="V1630" s="77"/>
      <c r="W1630" s="77" t="s">
        <v>1115</v>
      </c>
      <c r="X1630" s="77">
        <v>1.5</v>
      </c>
      <c r="Y1630" s="77" t="s">
        <v>1135</v>
      </c>
      <c r="Z1630" s="77" t="s">
        <v>1161</v>
      </c>
      <c r="AA1630" s="77" t="s">
        <v>1162</v>
      </c>
      <c r="AB1630" s="77" t="s">
        <v>1163</v>
      </c>
      <c r="AC1630" s="77" t="s">
        <v>1164</v>
      </c>
      <c r="AD1630" s="77">
        <v>4</v>
      </c>
      <c r="AE1630" s="77" t="s">
        <v>1137</v>
      </c>
      <c r="AF1630" s="105"/>
    </row>
    <row r="1631" spans="1:32" hidden="1" x14ac:dyDescent="0.25">
      <c r="A1631" s="96" t="s">
        <v>1648</v>
      </c>
      <c r="B1631" s="77" t="s">
        <v>703</v>
      </c>
      <c r="C1631" s="77" t="s">
        <v>75</v>
      </c>
      <c r="D1631" s="77" t="s">
        <v>297</v>
      </c>
      <c r="E1631" s="77">
        <v>40</v>
      </c>
      <c r="F1631" s="77" t="s">
        <v>1674</v>
      </c>
      <c r="G1631" s="77" t="s">
        <v>705</v>
      </c>
      <c r="H1631" s="77" t="s">
        <v>110</v>
      </c>
      <c r="I1631" s="77">
        <v>14</v>
      </c>
      <c r="J1631" s="77">
        <v>4</v>
      </c>
      <c r="K1631" s="77">
        <v>40</v>
      </c>
      <c r="L1631" s="77">
        <v>50</v>
      </c>
      <c r="M1631" s="77"/>
      <c r="N1631" s="77">
        <v>1</v>
      </c>
      <c r="O1631" s="77" t="s">
        <v>150</v>
      </c>
      <c r="P1631" s="77" t="s">
        <v>1159</v>
      </c>
      <c r="Q1631" s="77">
        <v>1</v>
      </c>
      <c r="R1631" s="77">
        <v>0</v>
      </c>
      <c r="S1631" s="77"/>
      <c r="T1631" s="77"/>
      <c r="U1631" s="77" t="s">
        <v>70</v>
      </c>
      <c r="V1631" s="77"/>
      <c r="W1631" s="77" t="s">
        <v>1115</v>
      </c>
      <c r="X1631" s="77">
        <v>1.5</v>
      </c>
      <c r="Y1631" s="77" t="s">
        <v>1135</v>
      </c>
      <c r="Z1631" s="77" t="s">
        <v>1161</v>
      </c>
      <c r="AA1631" s="77" t="s">
        <v>1162</v>
      </c>
      <c r="AB1631" s="77" t="s">
        <v>1163</v>
      </c>
      <c r="AC1631" s="77" t="s">
        <v>1164</v>
      </c>
      <c r="AD1631" s="77">
        <v>4</v>
      </c>
      <c r="AE1631" s="77" t="s">
        <v>1137</v>
      </c>
      <c r="AF1631" s="105"/>
    </row>
    <row r="1632" spans="1:32" hidden="1" x14ac:dyDescent="0.25">
      <c r="A1632" s="96" t="s">
        <v>1648</v>
      </c>
      <c r="B1632" s="77" t="s">
        <v>703</v>
      </c>
      <c r="C1632" s="77" t="s">
        <v>75</v>
      </c>
      <c r="D1632" s="77" t="s">
        <v>297</v>
      </c>
      <c r="E1632" s="77">
        <v>41</v>
      </c>
      <c r="F1632" s="77" t="s">
        <v>1675</v>
      </c>
      <c r="G1632" s="77" t="s">
        <v>705</v>
      </c>
      <c r="H1632" s="77" t="s">
        <v>110</v>
      </c>
      <c r="I1632" s="77">
        <v>14</v>
      </c>
      <c r="J1632" s="77">
        <v>4</v>
      </c>
      <c r="K1632" s="77">
        <v>40</v>
      </c>
      <c r="L1632" s="77">
        <v>50</v>
      </c>
      <c r="M1632" s="77"/>
      <c r="N1632" s="77">
        <v>1</v>
      </c>
      <c r="O1632" s="77" t="s">
        <v>150</v>
      </c>
      <c r="P1632" s="77" t="s">
        <v>1159</v>
      </c>
      <c r="Q1632" s="77">
        <v>1</v>
      </c>
      <c r="R1632" s="77">
        <v>0</v>
      </c>
      <c r="S1632" s="77"/>
      <c r="T1632" s="77"/>
      <c r="U1632" s="77" t="s">
        <v>70</v>
      </c>
      <c r="V1632" s="77"/>
      <c r="W1632" s="77" t="s">
        <v>1115</v>
      </c>
      <c r="X1632" s="77">
        <v>1.5</v>
      </c>
      <c r="Y1632" s="77" t="s">
        <v>1135</v>
      </c>
      <c r="Z1632" s="77" t="s">
        <v>1161</v>
      </c>
      <c r="AA1632" s="77" t="s">
        <v>1162</v>
      </c>
      <c r="AB1632" s="77" t="s">
        <v>1163</v>
      </c>
      <c r="AC1632" s="77" t="s">
        <v>1164</v>
      </c>
      <c r="AD1632" s="77">
        <v>4</v>
      </c>
      <c r="AE1632" s="77" t="s">
        <v>1137</v>
      </c>
      <c r="AF1632" s="105"/>
    </row>
    <row r="1633" spans="1:32" hidden="1" x14ac:dyDescent="0.25">
      <c r="A1633" s="96" t="s">
        <v>1648</v>
      </c>
      <c r="B1633" s="77" t="s">
        <v>703</v>
      </c>
      <c r="C1633" s="77" t="s">
        <v>75</v>
      </c>
      <c r="D1633" s="77" t="s">
        <v>297</v>
      </c>
      <c r="E1633" s="77">
        <v>42</v>
      </c>
      <c r="F1633" s="77" t="s">
        <v>1676</v>
      </c>
      <c r="G1633" s="77" t="s">
        <v>705</v>
      </c>
      <c r="H1633" s="77" t="s">
        <v>110</v>
      </c>
      <c r="I1633" s="77">
        <v>14</v>
      </c>
      <c r="J1633" s="77">
        <v>4</v>
      </c>
      <c r="K1633" s="77">
        <v>40</v>
      </c>
      <c r="L1633" s="77">
        <v>50</v>
      </c>
      <c r="M1633" s="77"/>
      <c r="N1633" s="77">
        <v>1</v>
      </c>
      <c r="O1633" s="77" t="s">
        <v>150</v>
      </c>
      <c r="P1633" s="77" t="s">
        <v>1159</v>
      </c>
      <c r="Q1633" s="77">
        <v>1</v>
      </c>
      <c r="R1633" s="77">
        <v>0</v>
      </c>
      <c r="S1633" s="77"/>
      <c r="T1633" s="77"/>
      <c r="U1633" s="77" t="s">
        <v>70</v>
      </c>
      <c r="V1633" s="77"/>
      <c r="W1633" s="77" t="s">
        <v>1115</v>
      </c>
      <c r="X1633" s="77">
        <v>1.5</v>
      </c>
      <c r="Y1633" s="77" t="s">
        <v>1135</v>
      </c>
      <c r="Z1633" s="77" t="s">
        <v>1161</v>
      </c>
      <c r="AA1633" s="77" t="s">
        <v>1162</v>
      </c>
      <c r="AB1633" s="77" t="s">
        <v>1163</v>
      </c>
      <c r="AC1633" s="77" t="s">
        <v>1164</v>
      </c>
      <c r="AD1633" s="77">
        <v>4</v>
      </c>
      <c r="AE1633" s="77" t="s">
        <v>1137</v>
      </c>
      <c r="AF1633" s="105"/>
    </row>
    <row r="1634" spans="1:32" hidden="1" x14ac:dyDescent="0.25">
      <c r="A1634" s="96" t="s">
        <v>1648</v>
      </c>
      <c r="B1634" s="77" t="s">
        <v>703</v>
      </c>
      <c r="C1634" s="77" t="s">
        <v>75</v>
      </c>
      <c r="D1634" s="77" t="s">
        <v>297</v>
      </c>
      <c r="E1634" s="77">
        <v>43</v>
      </c>
      <c r="F1634" s="77" t="s">
        <v>1677</v>
      </c>
      <c r="G1634" s="77" t="s">
        <v>705</v>
      </c>
      <c r="H1634" s="77" t="s">
        <v>110</v>
      </c>
      <c r="I1634" s="77">
        <v>14</v>
      </c>
      <c r="J1634" s="77">
        <v>4</v>
      </c>
      <c r="K1634" s="77">
        <v>40</v>
      </c>
      <c r="L1634" s="77">
        <v>50</v>
      </c>
      <c r="M1634" s="77"/>
      <c r="N1634" s="77">
        <v>1</v>
      </c>
      <c r="O1634" s="77" t="s">
        <v>150</v>
      </c>
      <c r="P1634" s="77" t="s">
        <v>1159</v>
      </c>
      <c r="Q1634" s="77">
        <v>1</v>
      </c>
      <c r="R1634" s="77">
        <v>0</v>
      </c>
      <c r="S1634" s="77"/>
      <c r="T1634" s="77"/>
      <c r="U1634" s="77" t="s">
        <v>70</v>
      </c>
      <c r="V1634" s="77"/>
      <c r="W1634" s="77" t="s">
        <v>1115</v>
      </c>
      <c r="X1634" s="77">
        <v>1.5</v>
      </c>
      <c r="Y1634" s="77" t="s">
        <v>1135</v>
      </c>
      <c r="Z1634" s="77" t="s">
        <v>1161</v>
      </c>
      <c r="AA1634" s="77" t="s">
        <v>1162</v>
      </c>
      <c r="AB1634" s="77" t="s">
        <v>1163</v>
      </c>
      <c r="AC1634" s="77" t="s">
        <v>1164</v>
      </c>
      <c r="AD1634" s="77">
        <v>4</v>
      </c>
      <c r="AE1634" s="77" t="s">
        <v>1137</v>
      </c>
      <c r="AF1634" s="105"/>
    </row>
    <row r="1635" spans="1:32" ht="30" hidden="1" x14ac:dyDescent="0.25">
      <c r="A1635" s="96" t="s">
        <v>1648</v>
      </c>
      <c r="B1635" s="77" t="s">
        <v>703</v>
      </c>
      <c r="C1635" s="77" t="s">
        <v>75</v>
      </c>
      <c r="D1635" s="77" t="s">
        <v>707</v>
      </c>
      <c r="E1635" s="77" t="s">
        <v>73</v>
      </c>
      <c r="F1635" s="77"/>
      <c r="G1635" s="77" t="s">
        <v>1678</v>
      </c>
      <c r="H1635" s="77" t="s">
        <v>110</v>
      </c>
      <c r="I1635" s="77">
        <v>14</v>
      </c>
      <c r="J1635" s="77">
        <v>8</v>
      </c>
      <c r="K1635" s="77">
        <v>100</v>
      </c>
      <c r="L1635" s="77">
        <v>20</v>
      </c>
      <c r="M1635" s="77"/>
      <c r="N1635" s="77"/>
      <c r="O1635" s="77" t="s">
        <v>129</v>
      </c>
      <c r="P1635" s="77"/>
      <c r="Q1635" s="77">
        <v>0</v>
      </c>
      <c r="R1635" s="77">
        <v>0</v>
      </c>
      <c r="S1635" s="77"/>
      <c r="T1635" s="77"/>
      <c r="U1635" s="77"/>
      <c r="V1635" s="77"/>
      <c r="W1635" s="77"/>
      <c r="X1635" s="77">
        <v>4</v>
      </c>
      <c r="Y1635" s="77" t="s">
        <v>1135</v>
      </c>
      <c r="Z1635" s="77"/>
      <c r="AA1635" s="77"/>
      <c r="AB1635" s="77"/>
      <c r="AC1635" s="77"/>
      <c r="AD1635" s="77"/>
      <c r="AE1635" s="77"/>
      <c r="AF1635" s="105"/>
    </row>
    <row r="1636" spans="1:32" ht="30" hidden="1" x14ac:dyDescent="0.25">
      <c r="A1636" s="96" t="s">
        <v>1648</v>
      </c>
      <c r="B1636" s="77" t="s">
        <v>703</v>
      </c>
      <c r="C1636" s="77" t="s">
        <v>75</v>
      </c>
      <c r="D1636" s="77" t="s">
        <v>707</v>
      </c>
      <c r="E1636" s="77" t="s">
        <v>83</v>
      </c>
      <c r="F1636" s="77"/>
      <c r="G1636" s="77" t="s">
        <v>184</v>
      </c>
      <c r="H1636" s="77" t="s">
        <v>110</v>
      </c>
      <c r="I1636" s="77">
        <v>14</v>
      </c>
      <c r="J1636" s="77">
        <v>8</v>
      </c>
      <c r="K1636" s="77">
        <v>150</v>
      </c>
      <c r="L1636" s="77">
        <v>20</v>
      </c>
      <c r="M1636" s="77"/>
      <c r="N1636" s="77">
        <v>1</v>
      </c>
      <c r="O1636" s="77" t="s">
        <v>129</v>
      </c>
      <c r="P1636" s="77" t="s">
        <v>1279</v>
      </c>
      <c r="Q1636" s="77">
        <v>1</v>
      </c>
      <c r="R1636" s="77">
        <v>0</v>
      </c>
      <c r="S1636" s="77"/>
      <c r="T1636" s="77"/>
      <c r="U1636" s="77" t="s">
        <v>70</v>
      </c>
      <c r="V1636" s="77"/>
      <c r="W1636" s="77"/>
      <c r="X1636" s="77">
        <v>6</v>
      </c>
      <c r="Y1636" s="77" t="s">
        <v>1135</v>
      </c>
      <c r="Z1636" s="77" t="s">
        <v>1136</v>
      </c>
      <c r="AA1636" s="77" t="s">
        <v>1126</v>
      </c>
      <c r="AB1636" s="77" t="s">
        <v>1127</v>
      </c>
      <c r="AC1636" s="77" t="s">
        <v>1128</v>
      </c>
      <c r="AD1636" s="77">
        <v>8</v>
      </c>
      <c r="AE1636" s="77" t="s">
        <v>1137</v>
      </c>
      <c r="AF1636" s="105"/>
    </row>
    <row r="1637" spans="1:32" ht="30" hidden="1" x14ac:dyDescent="0.25">
      <c r="A1637" s="96" t="s">
        <v>1648</v>
      </c>
      <c r="B1637" s="77" t="s">
        <v>703</v>
      </c>
      <c r="C1637" s="77" t="s">
        <v>75</v>
      </c>
      <c r="D1637" s="77" t="s">
        <v>707</v>
      </c>
      <c r="E1637" s="77" t="s">
        <v>75</v>
      </c>
      <c r="F1637" s="77"/>
      <c r="G1637" s="77" t="s">
        <v>776</v>
      </c>
      <c r="H1637" s="77" t="s">
        <v>110</v>
      </c>
      <c r="I1637" s="77">
        <v>14</v>
      </c>
      <c r="J1637" s="77">
        <v>4</v>
      </c>
      <c r="K1637" s="77">
        <v>80</v>
      </c>
      <c r="L1637" s="77">
        <v>20</v>
      </c>
      <c r="M1637" s="77"/>
      <c r="N1637" s="77"/>
      <c r="O1637" s="77" t="s">
        <v>129</v>
      </c>
      <c r="P1637" s="77"/>
      <c r="Q1637" s="77">
        <v>0</v>
      </c>
      <c r="R1637" s="77">
        <v>0</v>
      </c>
      <c r="S1637" s="77"/>
      <c r="T1637" s="77"/>
      <c r="U1637" s="77" t="s">
        <v>70</v>
      </c>
      <c r="V1637" s="77"/>
      <c r="W1637" s="77" t="s">
        <v>1123</v>
      </c>
      <c r="X1637" s="77">
        <v>3</v>
      </c>
      <c r="Y1637" s="77" t="s">
        <v>1135</v>
      </c>
      <c r="Z1637" s="77"/>
      <c r="AA1637" s="77"/>
      <c r="AB1637" s="77"/>
      <c r="AC1637" s="77"/>
      <c r="AD1637" s="77"/>
      <c r="AE1637" s="77"/>
      <c r="AF1637" s="105"/>
    </row>
    <row r="1638" spans="1:32" ht="30" hidden="1" x14ac:dyDescent="0.25">
      <c r="A1638" s="96" t="s">
        <v>1648</v>
      </c>
      <c r="B1638" s="77" t="s">
        <v>703</v>
      </c>
      <c r="C1638" s="77" t="s">
        <v>75</v>
      </c>
      <c r="D1638" s="77" t="s">
        <v>707</v>
      </c>
      <c r="E1638" s="77" t="s">
        <v>70</v>
      </c>
      <c r="F1638" s="77"/>
      <c r="G1638" s="77" t="s">
        <v>1679</v>
      </c>
      <c r="H1638" s="77" t="s">
        <v>110</v>
      </c>
      <c r="I1638" s="77">
        <v>14</v>
      </c>
      <c r="J1638" s="77">
        <v>4</v>
      </c>
      <c r="K1638" s="77">
        <v>80</v>
      </c>
      <c r="L1638" s="77">
        <v>20</v>
      </c>
      <c r="M1638" s="77"/>
      <c r="N1638" s="77"/>
      <c r="O1638" s="77" t="s">
        <v>129</v>
      </c>
      <c r="P1638" s="77"/>
      <c r="Q1638" s="77">
        <v>0</v>
      </c>
      <c r="R1638" s="77">
        <v>0</v>
      </c>
      <c r="S1638" s="77"/>
      <c r="T1638" s="77"/>
      <c r="U1638" s="77" t="s">
        <v>70</v>
      </c>
      <c r="V1638" s="77"/>
      <c r="W1638" s="77" t="s">
        <v>1123</v>
      </c>
      <c r="X1638" s="77">
        <v>3</v>
      </c>
      <c r="Y1638" s="77" t="s">
        <v>1135</v>
      </c>
      <c r="Z1638" s="77"/>
      <c r="AA1638" s="77"/>
      <c r="AB1638" s="77"/>
      <c r="AC1638" s="77"/>
      <c r="AD1638" s="77"/>
      <c r="AE1638" s="77"/>
      <c r="AF1638" s="105"/>
    </row>
    <row r="1639" spans="1:32" ht="30" hidden="1" x14ac:dyDescent="0.25">
      <c r="A1639" s="96" t="s">
        <v>1648</v>
      </c>
      <c r="B1639" s="77" t="s">
        <v>703</v>
      </c>
      <c r="C1639" s="77" t="s">
        <v>75</v>
      </c>
      <c r="D1639" s="77" t="s">
        <v>707</v>
      </c>
      <c r="E1639" s="77" t="s">
        <v>76</v>
      </c>
      <c r="F1639" s="77"/>
      <c r="G1639" s="77" t="s">
        <v>184</v>
      </c>
      <c r="H1639" s="77" t="s">
        <v>110</v>
      </c>
      <c r="I1639" s="77">
        <v>14</v>
      </c>
      <c r="J1639" s="77">
        <v>8</v>
      </c>
      <c r="K1639" s="77">
        <v>200</v>
      </c>
      <c r="L1639" s="77">
        <v>20</v>
      </c>
      <c r="M1639" s="77"/>
      <c r="N1639" s="77"/>
      <c r="O1639" s="77" t="s">
        <v>129</v>
      </c>
      <c r="P1639" s="77"/>
      <c r="Q1639" s="77">
        <v>0</v>
      </c>
      <c r="R1639" s="77">
        <v>0</v>
      </c>
      <c r="S1639" s="77"/>
      <c r="T1639" s="77"/>
      <c r="U1639" s="77"/>
      <c r="V1639" s="77"/>
      <c r="W1639" s="77" t="s">
        <v>1123</v>
      </c>
      <c r="X1639" s="77">
        <v>8</v>
      </c>
      <c r="Y1639" s="77" t="s">
        <v>1135</v>
      </c>
      <c r="Z1639" s="77"/>
      <c r="AA1639" s="77"/>
      <c r="AB1639" s="77"/>
      <c r="AC1639" s="77"/>
      <c r="AD1639" s="77"/>
      <c r="AE1639" s="77"/>
      <c r="AF1639" s="105"/>
    </row>
    <row r="1640" spans="1:32" ht="30" hidden="1" x14ac:dyDescent="0.25">
      <c r="A1640" s="96" t="s">
        <v>1648</v>
      </c>
      <c r="B1640" s="77" t="s">
        <v>703</v>
      </c>
      <c r="C1640" s="77" t="s">
        <v>75</v>
      </c>
      <c r="D1640" s="77" t="s">
        <v>707</v>
      </c>
      <c r="E1640" s="77" t="s">
        <v>81</v>
      </c>
      <c r="F1640" s="77"/>
      <c r="G1640" s="77" t="s">
        <v>1680</v>
      </c>
      <c r="H1640" s="77" t="s">
        <v>110</v>
      </c>
      <c r="I1640" s="77">
        <v>14</v>
      </c>
      <c r="J1640" s="77">
        <v>8</v>
      </c>
      <c r="K1640" s="77">
        <v>150</v>
      </c>
      <c r="L1640" s="77">
        <v>20</v>
      </c>
      <c r="M1640" s="77"/>
      <c r="N1640" s="77"/>
      <c r="O1640" s="77" t="s">
        <v>129</v>
      </c>
      <c r="P1640" s="77"/>
      <c r="Q1640" s="77">
        <v>0</v>
      </c>
      <c r="R1640" s="77">
        <v>0</v>
      </c>
      <c r="S1640" s="77"/>
      <c r="T1640" s="77"/>
      <c r="U1640" s="77"/>
      <c r="V1640" s="77"/>
      <c r="W1640" s="77" t="s">
        <v>1123</v>
      </c>
      <c r="X1640" s="77">
        <v>6</v>
      </c>
      <c r="Y1640" s="77" t="s">
        <v>1135</v>
      </c>
      <c r="Z1640" s="77"/>
      <c r="AA1640" s="77"/>
      <c r="AB1640" s="77"/>
      <c r="AC1640" s="77"/>
      <c r="AD1640" s="77"/>
      <c r="AE1640" s="77"/>
      <c r="AF1640" s="105"/>
    </row>
    <row r="1641" spans="1:32" ht="30" hidden="1" x14ac:dyDescent="0.25">
      <c r="A1641" s="96" t="s">
        <v>1648</v>
      </c>
      <c r="B1641" s="77" t="s">
        <v>703</v>
      </c>
      <c r="C1641" s="77" t="s">
        <v>75</v>
      </c>
      <c r="D1641" s="77" t="s">
        <v>707</v>
      </c>
      <c r="E1641" s="77" t="s">
        <v>82</v>
      </c>
      <c r="F1641" s="77"/>
      <c r="G1641" s="77" t="s">
        <v>1681</v>
      </c>
      <c r="H1641" s="77"/>
      <c r="I1641" s="77">
        <v>14</v>
      </c>
      <c r="J1641" s="77" t="e">
        <v>#N/A</v>
      </c>
      <c r="K1641" s="77" t="s">
        <v>1682</v>
      </c>
      <c r="L1641" s="77" t="s">
        <v>1682</v>
      </c>
      <c r="M1641" s="77"/>
      <c r="N1641" s="77"/>
      <c r="O1641" s="77"/>
      <c r="P1641" s="77"/>
      <c r="Q1641" s="77">
        <v>0</v>
      </c>
      <c r="R1641" s="77">
        <v>0</v>
      </c>
      <c r="S1641" s="77"/>
      <c r="T1641" s="77"/>
      <c r="U1641" s="77"/>
      <c r="V1641" s="77"/>
      <c r="W1641" s="77"/>
      <c r="X1641" s="77" t="s">
        <v>1291</v>
      </c>
      <c r="Y1641" s="77" t="s">
        <v>1135</v>
      </c>
      <c r="Z1641" s="77"/>
      <c r="AA1641" s="77"/>
      <c r="AB1641" s="77"/>
      <c r="AC1641" s="77"/>
      <c r="AD1641" s="77"/>
      <c r="AE1641" s="77"/>
      <c r="AF1641" s="105"/>
    </row>
    <row r="1642" spans="1:32" ht="30" hidden="1" x14ac:dyDescent="0.25">
      <c r="A1642" s="96" t="s">
        <v>1648</v>
      </c>
      <c r="B1642" s="77" t="s">
        <v>703</v>
      </c>
      <c r="C1642" s="77" t="s">
        <v>75</v>
      </c>
      <c r="D1642" s="77" t="s">
        <v>707</v>
      </c>
      <c r="E1642" s="77" t="s">
        <v>112</v>
      </c>
      <c r="F1642" s="77"/>
      <c r="G1642" s="77" t="s">
        <v>259</v>
      </c>
      <c r="H1642" s="77" t="s">
        <v>110</v>
      </c>
      <c r="I1642" s="77">
        <v>14</v>
      </c>
      <c r="J1642" s="77">
        <v>8</v>
      </c>
      <c r="K1642" s="77">
        <v>150</v>
      </c>
      <c r="L1642" s="77">
        <v>20</v>
      </c>
      <c r="M1642" s="77"/>
      <c r="N1642" s="77">
        <v>1</v>
      </c>
      <c r="O1642" s="77" t="s">
        <v>129</v>
      </c>
      <c r="P1642" s="77" t="s">
        <v>1279</v>
      </c>
      <c r="Q1642" s="77">
        <v>1</v>
      </c>
      <c r="R1642" s="77">
        <v>0</v>
      </c>
      <c r="S1642" s="77"/>
      <c r="T1642" s="77"/>
      <c r="U1642" s="77"/>
      <c r="V1642" s="77"/>
      <c r="W1642" s="77" t="s">
        <v>1123</v>
      </c>
      <c r="X1642" s="77">
        <v>6</v>
      </c>
      <c r="Y1642" s="77" t="s">
        <v>1135</v>
      </c>
      <c r="Z1642" s="77" t="s">
        <v>1136</v>
      </c>
      <c r="AA1642" s="77" t="s">
        <v>1126</v>
      </c>
      <c r="AB1642" s="77" t="s">
        <v>1127</v>
      </c>
      <c r="AC1642" s="77" t="s">
        <v>1128</v>
      </c>
      <c r="AD1642" s="77">
        <v>8</v>
      </c>
      <c r="AE1642" s="77" t="s">
        <v>1137</v>
      </c>
      <c r="AF1642" s="105"/>
    </row>
    <row r="1643" spans="1:32" ht="30" hidden="1" x14ac:dyDescent="0.25">
      <c r="A1643" s="96" t="s">
        <v>1648</v>
      </c>
      <c r="B1643" s="77" t="s">
        <v>703</v>
      </c>
      <c r="C1643" s="77" t="s">
        <v>75</v>
      </c>
      <c r="D1643" s="77" t="s">
        <v>707</v>
      </c>
      <c r="E1643" s="77" t="s">
        <v>105</v>
      </c>
      <c r="F1643" s="77"/>
      <c r="G1643" s="77" t="s">
        <v>1683</v>
      </c>
      <c r="H1643" s="77" t="s">
        <v>110</v>
      </c>
      <c r="I1643" s="77">
        <v>14</v>
      </c>
      <c r="J1643" s="77">
        <v>20</v>
      </c>
      <c r="K1643" s="77">
        <v>600</v>
      </c>
      <c r="L1643" s="77">
        <v>20</v>
      </c>
      <c r="M1643" s="77"/>
      <c r="N1643" s="77"/>
      <c r="O1643" s="77" t="s">
        <v>129</v>
      </c>
      <c r="P1643" s="77"/>
      <c r="Q1643" s="77">
        <v>0</v>
      </c>
      <c r="R1643" s="77">
        <v>0</v>
      </c>
      <c r="S1643" s="77"/>
      <c r="T1643" s="77"/>
      <c r="U1643" s="77"/>
      <c r="V1643" s="77"/>
      <c r="W1643" s="77" t="s">
        <v>1123</v>
      </c>
      <c r="X1643" s="77">
        <v>24</v>
      </c>
      <c r="Y1643" s="77" t="s">
        <v>1135</v>
      </c>
      <c r="Z1643" s="77"/>
      <c r="AA1643" s="77"/>
      <c r="AB1643" s="77"/>
      <c r="AC1643" s="77"/>
      <c r="AD1643" s="77"/>
      <c r="AE1643" s="77"/>
      <c r="AF1643" s="105"/>
    </row>
    <row r="1644" spans="1:32" ht="30" hidden="1" x14ac:dyDescent="0.25">
      <c r="A1644" s="96" t="s">
        <v>1648</v>
      </c>
      <c r="B1644" s="77" t="s">
        <v>703</v>
      </c>
      <c r="C1644" s="77" t="s">
        <v>75</v>
      </c>
      <c r="D1644" s="77" t="s">
        <v>707</v>
      </c>
      <c r="E1644" s="77" t="s">
        <v>106</v>
      </c>
      <c r="F1644" s="77"/>
      <c r="G1644" s="77" t="s">
        <v>1684</v>
      </c>
      <c r="H1644" s="77"/>
      <c r="I1644" s="77">
        <v>14</v>
      </c>
      <c r="J1644" s="77" t="e">
        <v>#N/A</v>
      </c>
      <c r="K1644" s="77"/>
      <c r="L1644" s="77"/>
      <c r="M1644" s="77"/>
      <c r="N1644" s="77"/>
      <c r="O1644" s="77"/>
      <c r="P1644" s="77"/>
      <c r="Q1644" s="77">
        <v>0</v>
      </c>
      <c r="R1644" s="77">
        <v>0</v>
      </c>
      <c r="S1644" s="77"/>
      <c r="T1644" s="77"/>
      <c r="U1644" s="77"/>
      <c r="V1644" s="77" t="s">
        <v>76</v>
      </c>
      <c r="W1644" s="77"/>
      <c r="X1644" s="77">
        <v>0</v>
      </c>
      <c r="Y1644" s="77" t="s">
        <v>1135</v>
      </c>
      <c r="Z1644" s="77"/>
      <c r="AA1644" s="77"/>
      <c r="AB1644" s="77"/>
      <c r="AC1644" s="77"/>
      <c r="AD1644" s="77"/>
      <c r="AE1644" s="77"/>
      <c r="AF1644" s="105"/>
    </row>
    <row r="1645" spans="1:32" ht="30" hidden="1" x14ac:dyDescent="0.25">
      <c r="A1645" s="96" t="s">
        <v>1648</v>
      </c>
      <c r="B1645" s="77" t="s">
        <v>703</v>
      </c>
      <c r="C1645" s="77" t="s">
        <v>75</v>
      </c>
      <c r="D1645" s="77" t="s">
        <v>707</v>
      </c>
      <c r="E1645" s="77" t="s">
        <v>107</v>
      </c>
      <c r="F1645" s="77" t="s">
        <v>1685</v>
      </c>
      <c r="G1645" s="77" t="s">
        <v>184</v>
      </c>
      <c r="H1645" s="77"/>
      <c r="I1645" s="77">
        <v>14</v>
      </c>
      <c r="J1645" s="77">
        <v>4</v>
      </c>
      <c r="K1645" s="77">
        <v>80</v>
      </c>
      <c r="L1645" s="77">
        <v>20</v>
      </c>
      <c r="M1645" s="77"/>
      <c r="N1645" s="77"/>
      <c r="O1645" s="77" t="s">
        <v>129</v>
      </c>
      <c r="P1645" s="77"/>
      <c r="Q1645" s="77">
        <v>0</v>
      </c>
      <c r="R1645" s="77">
        <v>0</v>
      </c>
      <c r="S1645" s="77"/>
      <c r="T1645" s="77"/>
      <c r="U1645" s="77" t="s">
        <v>70</v>
      </c>
      <c r="V1645" s="77"/>
      <c r="W1645" s="77" t="s">
        <v>1115</v>
      </c>
      <c r="X1645" s="77">
        <v>3</v>
      </c>
      <c r="Y1645" s="77" t="s">
        <v>1135</v>
      </c>
      <c r="Z1645" s="77"/>
      <c r="AA1645" s="77"/>
      <c r="AB1645" s="77"/>
      <c r="AC1645" s="77"/>
      <c r="AD1645" s="77"/>
      <c r="AE1645" s="77"/>
      <c r="AF1645" s="105"/>
    </row>
    <row r="1646" spans="1:32" ht="30" hidden="1" x14ac:dyDescent="0.25">
      <c r="A1646" s="96" t="s">
        <v>1648</v>
      </c>
      <c r="B1646" s="77" t="s">
        <v>703</v>
      </c>
      <c r="C1646" s="77" t="s">
        <v>75</v>
      </c>
      <c r="D1646" s="77" t="s">
        <v>707</v>
      </c>
      <c r="E1646" s="77" t="s">
        <v>108</v>
      </c>
      <c r="F1646" s="77" t="s">
        <v>1686</v>
      </c>
      <c r="G1646" s="77" t="s">
        <v>184</v>
      </c>
      <c r="H1646" s="77"/>
      <c r="I1646" s="77">
        <v>14</v>
      </c>
      <c r="J1646" s="77">
        <v>4</v>
      </c>
      <c r="K1646" s="77">
        <v>80</v>
      </c>
      <c r="L1646" s="77">
        <v>20</v>
      </c>
      <c r="M1646" s="77"/>
      <c r="N1646" s="77"/>
      <c r="O1646" s="77" t="s">
        <v>129</v>
      </c>
      <c r="P1646" s="77"/>
      <c r="Q1646" s="77">
        <v>0</v>
      </c>
      <c r="R1646" s="77">
        <v>0</v>
      </c>
      <c r="S1646" s="77"/>
      <c r="T1646" s="77"/>
      <c r="U1646" s="77" t="s">
        <v>70</v>
      </c>
      <c r="V1646" s="77"/>
      <c r="W1646" s="77" t="s">
        <v>1115</v>
      </c>
      <c r="X1646" s="77">
        <v>3</v>
      </c>
      <c r="Y1646" s="77" t="s">
        <v>1135</v>
      </c>
      <c r="Z1646" s="77"/>
      <c r="AA1646" s="77"/>
      <c r="AB1646" s="77"/>
      <c r="AC1646" s="77"/>
      <c r="AD1646" s="77"/>
      <c r="AE1646" s="77"/>
      <c r="AF1646" s="105"/>
    </row>
    <row r="1647" spans="1:32" ht="30" hidden="1" x14ac:dyDescent="0.25">
      <c r="A1647" s="96" t="s">
        <v>1648</v>
      </c>
      <c r="B1647" s="77" t="s">
        <v>703</v>
      </c>
      <c r="C1647" s="77" t="s">
        <v>75</v>
      </c>
      <c r="D1647" s="77" t="s">
        <v>707</v>
      </c>
      <c r="E1647" s="77" t="s">
        <v>109</v>
      </c>
      <c r="F1647" s="77" t="s">
        <v>1687</v>
      </c>
      <c r="G1647" s="77" t="s">
        <v>184</v>
      </c>
      <c r="H1647" s="77"/>
      <c r="I1647" s="77">
        <v>14</v>
      </c>
      <c r="J1647" s="77">
        <v>4</v>
      </c>
      <c r="K1647" s="77">
        <v>80</v>
      </c>
      <c r="L1647" s="77">
        <v>20</v>
      </c>
      <c r="M1647" s="77"/>
      <c r="N1647" s="77"/>
      <c r="O1647" s="77" t="s">
        <v>129</v>
      </c>
      <c r="P1647" s="77"/>
      <c r="Q1647" s="77">
        <v>0</v>
      </c>
      <c r="R1647" s="77">
        <v>0</v>
      </c>
      <c r="S1647" s="77"/>
      <c r="T1647" s="77"/>
      <c r="U1647" s="77" t="s">
        <v>70</v>
      </c>
      <c r="V1647" s="77"/>
      <c r="W1647" s="77" t="s">
        <v>1115</v>
      </c>
      <c r="X1647" s="77">
        <v>3</v>
      </c>
      <c r="Y1647" s="77" t="s">
        <v>1135</v>
      </c>
      <c r="Z1647" s="77"/>
      <c r="AA1647" s="77"/>
      <c r="AB1647" s="77"/>
      <c r="AC1647" s="77"/>
      <c r="AD1647" s="77"/>
      <c r="AE1647" s="77"/>
      <c r="AF1647" s="105"/>
    </row>
    <row r="1648" spans="1:32" ht="30" hidden="1" x14ac:dyDescent="0.25">
      <c r="A1648" s="96" t="s">
        <v>1648</v>
      </c>
      <c r="B1648" s="77" t="s">
        <v>703</v>
      </c>
      <c r="C1648" s="77" t="s">
        <v>75</v>
      </c>
      <c r="D1648" s="77" t="s">
        <v>707</v>
      </c>
      <c r="E1648" s="77" t="s">
        <v>110</v>
      </c>
      <c r="F1648" s="77" t="s">
        <v>1688</v>
      </c>
      <c r="G1648" s="77" t="s">
        <v>184</v>
      </c>
      <c r="H1648" s="77"/>
      <c r="I1648" s="77">
        <v>14</v>
      </c>
      <c r="J1648" s="77">
        <v>4</v>
      </c>
      <c r="K1648" s="77">
        <v>80</v>
      </c>
      <c r="L1648" s="77">
        <v>20</v>
      </c>
      <c r="M1648" s="77"/>
      <c r="N1648" s="77"/>
      <c r="O1648" s="77" t="s">
        <v>129</v>
      </c>
      <c r="P1648" s="77"/>
      <c r="Q1648" s="77">
        <v>0</v>
      </c>
      <c r="R1648" s="77">
        <v>0</v>
      </c>
      <c r="S1648" s="77"/>
      <c r="T1648" s="77"/>
      <c r="U1648" s="77" t="s">
        <v>70</v>
      </c>
      <c r="V1648" s="77"/>
      <c r="W1648" s="77" t="s">
        <v>1115</v>
      </c>
      <c r="X1648" s="77">
        <v>3</v>
      </c>
      <c r="Y1648" s="77" t="s">
        <v>1135</v>
      </c>
      <c r="Z1648" s="77"/>
      <c r="AA1648" s="77"/>
      <c r="AB1648" s="77"/>
      <c r="AC1648" s="77"/>
      <c r="AD1648" s="77"/>
      <c r="AE1648" s="77"/>
      <c r="AF1648" s="105"/>
    </row>
    <row r="1649" spans="1:32" ht="30" hidden="1" x14ac:dyDescent="0.25">
      <c r="A1649" s="96" t="s">
        <v>1648</v>
      </c>
      <c r="B1649" s="77" t="s">
        <v>703</v>
      </c>
      <c r="C1649" s="77" t="s">
        <v>75</v>
      </c>
      <c r="D1649" s="77" t="s">
        <v>707</v>
      </c>
      <c r="E1649" s="77" t="s">
        <v>111</v>
      </c>
      <c r="F1649" s="77" t="s">
        <v>1689</v>
      </c>
      <c r="G1649" s="77" t="s">
        <v>184</v>
      </c>
      <c r="H1649" s="77"/>
      <c r="I1649" s="77">
        <v>14</v>
      </c>
      <c r="J1649" s="77">
        <v>4</v>
      </c>
      <c r="K1649" s="77">
        <v>80</v>
      </c>
      <c r="L1649" s="77">
        <v>20</v>
      </c>
      <c r="M1649" s="77"/>
      <c r="N1649" s="77"/>
      <c r="O1649" s="77" t="s">
        <v>129</v>
      </c>
      <c r="P1649" s="77"/>
      <c r="Q1649" s="77">
        <v>0</v>
      </c>
      <c r="R1649" s="77">
        <v>0</v>
      </c>
      <c r="S1649" s="77"/>
      <c r="T1649" s="77"/>
      <c r="U1649" s="77" t="s">
        <v>70</v>
      </c>
      <c r="V1649" s="77"/>
      <c r="W1649" s="77" t="s">
        <v>1115</v>
      </c>
      <c r="X1649" s="77">
        <v>3</v>
      </c>
      <c r="Y1649" s="77" t="s">
        <v>1135</v>
      </c>
      <c r="Z1649" s="77"/>
      <c r="AA1649" s="77"/>
      <c r="AB1649" s="77"/>
      <c r="AC1649" s="77"/>
      <c r="AD1649" s="77"/>
      <c r="AE1649" s="77"/>
      <c r="AF1649" s="105"/>
    </row>
    <row r="1650" spans="1:32" ht="30" hidden="1" x14ac:dyDescent="0.25">
      <c r="A1650" s="96" t="s">
        <v>1648</v>
      </c>
      <c r="B1650" s="77" t="s">
        <v>703</v>
      </c>
      <c r="C1650" s="77" t="s">
        <v>75</v>
      </c>
      <c r="D1650" s="77" t="s">
        <v>707</v>
      </c>
      <c r="E1650" s="77" t="s">
        <v>113</v>
      </c>
      <c r="F1650" s="77" t="s">
        <v>1690</v>
      </c>
      <c r="G1650" s="77" t="s">
        <v>184</v>
      </c>
      <c r="H1650" s="77"/>
      <c r="I1650" s="77">
        <v>14</v>
      </c>
      <c r="J1650" s="77">
        <v>4</v>
      </c>
      <c r="K1650" s="77">
        <v>80</v>
      </c>
      <c r="L1650" s="77">
        <v>20</v>
      </c>
      <c r="M1650" s="77"/>
      <c r="N1650" s="77"/>
      <c r="O1650" s="77" t="s">
        <v>129</v>
      </c>
      <c r="P1650" s="77"/>
      <c r="Q1650" s="77">
        <v>0</v>
      </c>
      <c r="R1650" s="77">
        <v>0</v>
      </c>
      <c r="S1650" s="77"/>
      <c r="T1650" s="77"/>
      <c r="U1650" s="77" t="s">
        <v>70</v>
      </c>
      <c r="V1650" s="77"/>
      <c r="W1650" s="77" t="s">
        <v>1115</v>
      </c>
      <c r="X1650" s="77">
        <v>3</v>
      </c>
      <c r="Y1650" s="77" t="s">
        <v>1135</v>
      </c>
      <c r="Z1650" s="77"/>
      <c r="AA1650" s="77"/>
      <c r="AB1650" s="77"/>
      <c r="AC1650" s="77"/>
      <c r="AD1650" s="77"/>
      <c r="AE1650" s="77"/>
      <c r="AF1650" s="105"/>
    </row>
    <row r="1651" spans="1:32" ht="30" hidden="1" x14ac:dyDescent="0.25">
      <c r="A1651" s="96" t="s">
        <v>1648</v>
      </c>
      <c r="B1651" s="77" t="s">
        <v>703</v>
      </c>
      <c r="C1651" s="77" t="s">
        <v>75</v>
      </c>
      <c r="D1651" s="77" t="s">
        <v>707</v>
      </c>
      <c r="E1651" s="77" t="s">
        <v>114</v>
      </c>
      <c r="F1651" s="77" t="s">
        <v>1691</v>
      </c>
      <c r="G1651" s="77" t="s">
        <v>184</v>
      </c>
      <c r="H1651" s="77"/>
      <c r="I1651" s="77">
        <v>14</v>
      </c>
      <c r="J1651" s="77">
        <v>4</v>
      </c>
      <c r="K1651" s="77">
        <v>80</v>
      </c>
      <c r="L1651" s="77">
        <v>20</v>
      </c>
      <c r="M1651" s="77"/>
      <c r="N1651" s="77"/>
      <c r="O1651" s="77" t="s">
        <v>129</v>
      </c>
      <c r="P1651" s="77"/>
      <c r="Q1651" s="77">
        <v>0</v>
      </c>
      <c r="R1651" s="77">
        <v>0</v>
      </c>
      <c r="S1651" s="77"/>
      <c r="T1651" s="77"/>
      <c r="U1651" s="77" t="s">
        <v>70</v>
      </c>
      <c r="V1651" s="77"/>
      <c r="W1651" s="77" t="s">
        <v>1115</v>
      </c>
      <c r="X1651" s="77">
        <v>3</v>
      </c>
      <c r="Y1651" s="77" t="s">
        <v>1135</v>
      </c>
      <c r="Z1651" s="77"/>
      <c r="AA1651" s="77"/>
      <c r="AB1651" s="77"/>
      <c r="AC1651" s="77"/>
      <c r="AD1651" s="77"/>
      <c r="AE1651" s="77"/>
      <c r="AF1651" s="105"/>
    </row>
    <row r="1652" spans="1:32" ht="30" hidden="1" x14ac:dyDescent="0.25">
      <c r="A1652" s="96" t="s">
        <v>1648</v>
      </c>
      <c r="B1652" s="77" t="s">
        <v>703</v>
      </c>
      <c r="C1652" s="77" t="s">
        <v>75</v>
      </c>
      <c r="D1652" s="77" t="s">
        <v>707</v>
      </c>
      <c r="E1652" s="77" t="s">
        <v>115</v>
      </c>
      <c r="F1652" s="77" t="s">
        <v>1692</v>
      </c>
      <c r="G1652" s="77" t="s">
        <v>184</v>
      </c>
      <c r="H1652" s="77"/>
      <c r="I1652" s="77">
        <v>14</v>
      </c>
      <c r="J1652" s="77">
        <v>4</v>
      </c>
      <c r="K1652" s="77">
        <v>80</v>
      </c>
      <c r="L1652" s="77">
        <v>20</v>
      </c>
      <c r="M1652" s="77"/>
      <c r="N1652" s="77"/>
      <c r="O1652" s="77" t="s">
        <v>129</v>
      </c>
      <c r="P1652" s="77"/>
      <c r="Q1652" s="77">
        <v>0</v>
      </c>
      <c r="R1652" s="77">
        <v>0</v>
      </c>
      <c r="S1652" s="77"/>
      <c r="T1652" s="77"/>
      <c r="U1652" s="77" t="s">
        <v>70</v>
      </c>
      <c r="V1652" s="77"/>
      <c r="W1652" s="77" t="s">
        <v>1115</v>
      </c>
      <c r="X1652" s="77">
        <v>3</v>
      </c>
      <c r="Y1652" s="77" t="s">
        <v>1135</v>
      </c>
      <c r="Z1652" s="77"/>
      <c r="AA1652" s="77"/>
      <c r="AB1652" s="77"/>
      <c r="AC1652" s="77"/>
      <c r="AD1652" s="77"/>
      <c r="AE1652" s="77"/>
      <c r="AF1652" s="105"/>
    </row>
    <row r="1653" spans="1:32" ht="30" hidden="1" x14ac:dyDescent="0.25">
      <c r="A1653" s="96" t="s">
        <v>1648</v>
      </c>
      <c r="B1653" s="77" t="s">
        <v>703</v>
      </c>
      <c r="C1653" s="77" t="s">
        <v>75</v>
      </c>
      <c r="D1653" s="77" t="s">
        <v>707</v>
      </c>
      <c r="E1653" s="77" t="s">
        <v>194</v>
      </c>
      <c r="F1653" s="77" t="s">
        <v>1693</v>
      </c>
      <c r="G1653" s="77" t="s">
        <v>184</v>
      </c>
      <c r="H1653" s="77"/>
      <c r="I1653" s="77">
        <v>14</v>
      </c>
      <c r="J1653" s="77">
        <v>4</v>
      </c>
      <c r="K1653" s="77">
        <v>80</v>
      </c>
      <c r="L1653" s="77">
        <v>20</v>
      </c>
      <c r="M1653" s="77"/>
      <c r="N1653" s="77"/>
      <c r="O1653" s="77" t="s">
        <v>129</v>
      </c>
      <c r="P1653" s="77"/>
      <c r="Q1653" s="77">
        <v>0</v>
      </c>
      <c r="R1653" s="77">
        <v>0</v>
      </c>
      <c r="S1653" s="77"/>
      <c r="T1653" s="77"/>
      <c r="U1653" s="77" t="s">
        <v>70</v>
      </c>
      <c r="V1653" s="77"/>
      <c r="W1653" s="77" t="s">
        <v>1115</v>
      </c>
      <c r="X1653" s="77">
        <v>3</v>
      </c>
      <c r="Y1653" s="77" t="s">
        <v>1135</v>
      </c>
      <c r="Z1653" s="77"/>
      <c r="AA1653" s="77"/>
      <c r="AB1653" s="77"/>
      <c r="AC1653" s="77"/>
      <c r="AD1653" s="77"/>
      <c r="AE1653" s="77"/>
      <c r="AF1653" s="105"/>
    </row>
    <row r="1654" spans="1:32" ht="30" hidden="1" x14ac:dyDescent="0.25">
      <c r="A1654" s="96" t="s">
        <v>1648</v>
      </c>
      <c r="B1654" s="77" t="s">
        <v>703</v>
      </c>
      <c r="C1654" s="77" t="s">
        <v>75</v>
      </c>
      <c r="D1654" s="77" t="s">
        <v>707</v>
      </c>
      <c r="E1654" s="77" t="s">
        <v>93</v>
      </c>
      <c r="F1654" s="77" t="s">
        <v>1694</v>
      </c>
      <c r="G1654" s="77" t="s">
        <v>184</v>
      </c>
      <c r="H1654" s="77"/>
      <c r="I1654" s="77">
        <v>14</v>
      </c>
      <c r="J1654" s="77">
        <v>4</v>
      </c>
      <c r="K1654" s="77">
        <v>80</v>
      </c>
      <c r="L1654" s="77">
        <v>20</v>
      </c>
      <c r="M1654" s="77"/>
      <c r="N1654" s="77"/>
      <c r="O1654" s="77" t="s">
        <v>129</v>
      </c>
      <c r="P1654" s="77"/>
      <c r="Q1654" s="77">
        <v>0</v>
      </c>
      <c r="R1654" s="77">
        <v>0</v>
      </c>
      <c r="S1654" s="77"/>
      <c r="T1654" s="77"/>
      <c r="U1654" s="77" t="s">
        <v>70</v>
      </c>
      <c r="V1654" s="77"/>
      <c r="W1654" s="77" t="s">
        <v>1115</v>
      </c>
      <c r="X1654" s="77">
        <v>3</v>
      </c>
      <c r="Y1654" s="77" t="s">
        <v>1135</v>
      </c>
      <c r="Z1654" s="77"/>
      <c r="AA1654" s="77"/>
      <c r="AB1654" s="77"/>
      <c r="AC1654" s="77"/>
      <c r="AD1654" s="77"/>
      <c r="AE1654" s="77"/>
      <c r="AF1654" s="105"/>
    </row>
    <row r="1655" spans="1:32" ht="30" hidden="1" x14ac:dyDescent="0.25">
      <c r="A1655" s="96" t="s">
        <v>1648</v>
      </c>
      <c r="B1655" s="77" t="s">
        <v>703</v>
      </c>
      <c r="C1655" s="77" t="s">
        <v>75</v>
      </c>
      <c r="D1655" s="77" t="s">
        <v>707</v>
      </c>
      <c r="E1655" s="77" t="s">
        <v>207</v>
      </c>
      <c r="F1655" s="77" t="s">
        <v>1695</v>
      </c>
      <c r="G1655" s="77" t="s">
        <v>184</v>
      </c>
      <c r="H1655" s="77"/>
      <c r="I1655" s="77">
        <v>14</v>
      </c>
      <c r="J1655" s="77">
        <v>4</v>
      </c>
      <c r="K1655" s="77">
        <v>80</v>
      </c>
      <c r="L1655" s="77">
        <v>20</v>
      </c>
      <c r="M1655" s="77"/>
      <c r="N1655" s="77"/>
      <c r="O1655" s="77" t="s">
        <v>129</v>
      </c>
      <c r="P1655" s="77"/>
      <c r="Q1655" s="77">
        <v>0</v>
      </c>
      <c r="R1655" s="77">
        <v>0</v>
      </c>
      <c r="S1655" s="77"/>
      <c r="T1655" s="77"/>
      <c r="U1655" s="77" t="s">
        <v>70</v>
      </c>
      <c r="V1655" s="77"/>
      <c r="W1655" s="77" t="s">
        <v>1115</v>
      </c>
      <c r="X1655" s="77">
        <v>3</v>
      </c>
      <c r="Y1655" s="77" t="s">
        <v>1135</v>
      </c>
      <c r="Z1655" s="77"/>
      <c r="AA1655" s="77"/>
      <c r="AB1655" s="77"/>
      <c r="AC1655" s="77"/>
      <c r="AD1655" s="77"/>
      <c r="AE1655" s="77"/>
      <c r="AF1655" s="105"/>
    </row>
    <row r="1656" spans="1:32" ht="30" hidden="1" x14ac:dyDescent="0.25">
      <c r="A1656" s="96" t="s">
        <v>1648</v>
      </c>
      <c r="B1656" s="77" t="s">
        <v>703</v>
      </c>
      <c r="C1656" s="77" t="s">
        <v>75</v>
      </c>
      <c r="D1656" s="77" t="s">
        <v>707</v>
      </c>
      <c r="E1656" s="77" t="s">
        <v>209</v>
      </c>
      <c r="F1656" s="77" t="s">
        <v>1696</v>
      </c>
      <c r="G1656" s="77" t="s">
        <v>184</v>
      </c>
      <c r="H1656" s="77"/>
      <c r="I1656" s="77">
        <v>14</v>
      </c>
      <c r="J1656" s="77">
        <v>4</v>
      </c>
      <c r="K1656" s="77">
        <v>80</v>
      </c>
      <c r="L1656" s="77">
        <v>20</v>
      </c>
      <c r="M1656" s="77"/>
      <c r="N1656" s="77"/>
      <c r="O1656" s="77" t="s">
        <v>129</v>
      </c>
      <c r="P1656" s="77"/>
      <c r="Q1656" s="77">
        <v>0</v>
      </c>
      <c r="R1656" s="77">
        <v>0</v>
      </c>
      <c r="S1656" s="77"/>
      <c r="T1656" s="77"/>
      <c r="U1656" s="77" t="s">
        <v>70</v>
      </c>
      <c r="V1656" s="77"/>
      <c r="W1656" s="77" t="s">
        <v>1115</v>
      </c>
      <c r="X1656" s="77">
        <v>3</v>
      </c>
      <c r="Y1656" s="77" t="s">
        <v>1135</v>
      </c>
      <c r="Z1656" s="77"/>
      <c r="AA1656" s="77"/>
      <c r="AB1656" s="77"/>
      <c r="AC1656" s="77"/>
      <c r="AD1656" s="77"/>
      <c r="AE1656" s="77"/>
      <c r="AF1656" s="105"/>
    </row>
    <row r="1657" spans="1:32" ht="30" hidden="1" x14ac:dyDescent="0.25">
      <c r="A1657" s="96" t="s">
        <v>1648</v>
      </c>
      <c r="B1657" s="77" t="s">
        <v>703</v>
      </c>
      <c r="C1657" s="77" t="s">
        <v>75</v>
      </c>
      <c r="D1657" s="77" t="s">
        <v>707</v>
      </c>
      <c r="E1657" s="77" t="s">
        <v>211</v>
      </c>
      <c r="F1657" s="77" t="s">
        <v>1697</v>
      </c>
      <c r="G1657" s="77" t="s">
        <v>184</v>
      </c>
      <c r="H1657" s="77"/>
      <c r="I1657" s="77">
        <v>14</v>
      </c>
      <c r="J1657" s="77">
        <v>4</v>
      </c>
      <c r="K1657" s="77">
        <v>80</v>
      </c>
      <c r="L1657" s="77">
        <v>20</v>
      </c>
      <c r="M1657" s="77"/>
      <c r="N1657" s="77"/>
      <c r="O1657" s="77" t="s">
        <v>129</v>
      </c>
      <c r="P1657" s="77"/>
      <c r="Q1657" s="77">
        <v>0</v>
      </c>
      <c r="R1657" s="77">
        <v>0</v>
      </c>
      <c r="S1657" s="77"/>
      <c r="T1657" s="77"/>
      <c r="U1657" s="77" t="s">
        <v>70</v>
      </c>
      <c r="V1657" s="77"/>
      <c r="W1657" s="77" t="s">
        <v>1115</v>
      </c>
      <c r="X1657" s="77">
        <v>3</v>
      </c>
      <c r="Y1657" s="77" t="s">
        <v>1135</v>
      </c>
      <c r="Z1657" s="77"/>
      <c r="AA1657" s="77"/>
      <c r="AB1657" s="77"/>
      <c r="AC1657" s="77"/>
      <c r="AD1657" s="77"/>
      <c r="AE1657" s="77"/>
      <c r="AF1657" s="105"/>
    </row>
    <row r="1658" spans="1:32" ht="30" hidden="1" x14ac:dyDescent="0.25">
      <c r="A1658" s="96" t="s">
        <v>1648</v>
      </c>
      <c r="B1658" s="77" t="s">
        <v>703</v>
      </c>
      <c r="C1658" s="77" t="s">
        <v>75</v>
      </c>
      <c r="D1658" s="77" t="s">
        <v>707</v>
      </c>
      <c r="E1658" s="77" t="s">
        <v>42</v>
      </c>
      <c r="F1658" s="77" t="s">
        <v>1698</v>
      </c>
      <c r="G1658" s="77" t="s">
        <v>184</v>
      </c>
      <c r="H1658" s="77"/>
      <c r="I1658" s="77">
        <v>14</v>
      </c>
      <c r="J1658" s="77">
        <v>4</v>
      </c>
      <c r="K1658" s="77">
        <v>80</v>
      </c>
      <c r="L1658" s="77">
        <v>20</v>
      </c>
      <c r="M1658" s="77"/>
      <c r="N1658" s="77"/>
      <c r="O1658" s="77" t="s">
        <v>129</v>
      </c>
      <c r="P1658" s="77"/>
      <c r="Q1658" s="77">
        <v>0</v>
      </c>
      <c r="R1658" s="77">
        <v>0</v>
      </c>
      <c r="S1658" s="77"/>
      <c r="T1658" s="77"/>
      <c r="U1658" s="77" t="s">
        <v>70</v>
      </c>
      <c r="V1658" s="77"/>
      <c r="W1658" s="77" t="s">
        <v>1115</v>
      </c>
      <c r="X1658" s="77">
        <v>3</v>
      </c>
      <c r="Y1658" s="77" t="s">
        <v>1135</v>
      </c>
      <c r="Z1658" s="77"/>
      <c r="AA1658" s="77"/>
      <c r="AB1658" s="77"/>
      <c r="AC1658" s="77"/>
      <c r="AD1658" s="77"/>
      <c r="AE1658" s="77"/>
      <c r="AF1658" s="105"/>
    </row>
    <row r="1659" spans="1:32" ht="30" hidden="1" x14ac:dyDescent="0.25">
      <c r="A1659" s="96" t="s">
        <v>1648</v>
      </c>
      <c r="B1659" s="77" t="s">
        <v>703</v>
      </c>
      <c r="C1659" s="77" t="s">
        <v>75</v>
      </c>
      <c r="D1659" s="77" t="s">
        <v>707</v>
      </c>
      <c r="E1659" s="77" t="s">
        <v>392</v>
      </c>
      <c r="F1659" s="77" t="s">
        <v>1699</v>
      </c>
      <c r="G1659" s="77" t="s">
        <v>184</v>
      </c>
      <c r="H1659" s="77"/>
      <c r="I1659" s="77">
        <v>14</v>
      </c>
      <c r="J1659" s="77">
        <v>4</v>
      </c>
      <c r="K1659" s="77">
        <v>80</v>
      </c>
      <c r="L1659" s="77">
        <v>20</v>
      </c>
      <c r="M1659" s="77"/>
      <c r="N1659" s="77"/>
      <c r="O1659" s="77" t="s">
        <v>129</v>
      </c>
      <c r="P1659" s="77"/>
      <c r="Q1659" s="77">
        <v>0</v>
      </c>
      <c r="R1659" s="77">
        <v>0</v>
      </c>
      <c r="S1659" s="77"/>
      <c r="T1659" s="77"/>
      <c r="U1659" s="77" t="s">
        <v>70</v>
      </c>
      <c r="V1659" s="77"/>
      <c r="W1659" s="77" t="s">
        <v>1115</v>
      </c>
      <c r="X1659" s="77">
        <v>3</v>
      </c>
      <c r="Y1659" s="77" t="s">
        <v>1135</v>
      </c>
      <c r="Z1659" s="77"/>
      <c r="AA1659" s="77"/>
      <c r="AB1659" s="77"/>
      <c r="AC1659" s="77"/>
      <c r="AD1659" s="77"/>
      <c r="AE1659" s="77"/>
      <c r="AF1659" s="105"/>
    </row>
    <row r="1660" spans="1:32" ht="30" hidden="1" x14ac:dyDescent="0.25">
      <c r="A1660" s="96" t="s">
        <v>1648</v>
      </c>
      <c r="B1660" s="77" t="s">
        <v>703</v>
      </c>
      <c r="C1660" s="77" t="s">
        <v>75</v>
      </c>
      <c r="D1660" s="77" t="s">
        <v>707</v>
      </c>
      <c r="E1660" s="77" t="s">
        <v>212</v>
      </c>
      <c r="F1660" s="77" t="s">
        <v>1700</v>
      </c>
      <c r="G1660" s="77" t="s">
        <v>184</v>
      </c>
      <c r="H1660" s="77"/>
      <c r="I1660" s="77">
        <v>14</v>
      </c>
      <c r="J1660" s="77">
        <v>4</v>
      </c>
      <c r="K1660" s="77">
        <v>80</v>
      </c>
      <c r="L1660" s="77">
        <v>20</v>
      </c>
      <c r="M1660" s="77"/>
      <c r="N1660" s="77"/>
      <c r="O1660" s="77" t="s">
        <v>129</v>
      </c>
      <c r="P1660" s="77"/>
      <c r="Q1660" s="77">
        <v>0</v>
      </c>
      <c r="R1660" s="77">
        <v>0</v>
      </c>
      <c r="S1660" s="77"/>
      <c r="T1660" s="77"/>
      <c r="U1660" s="77" t="s">
        <v>70</v>
      </c>
      <c r="V1660" s="77"/>
      <c r="W1660" s="77" t="s">
        <v>1115</v>
      </c>
      <c r="X1660" s="77">
        <v>3</v>
      </c>
      <c r="Y1660" s="77" t="s">
        <v>1135</v>
      </c>
      <c r="Z1660" s="77"/>
      <c r="AA1660" s="77"/>
      <c r="AB1660" s="77"/>
      <c r="AC1660" s="77"/>
      <c r="AD1660" s="77"/>
      <c r="AE1660" s="77"/>
      <c r="AF1660" s="105"/>
    </row>
    <row r="1661" spans="1:32" ht="30" hidden="1" x14ac:dyDescent="0.25">
      <c r="A1661" s="96" t="s">
        <v>1648</v>
      </c>
      <c r="B1661" s="77" t="s">
        <v>703</v>
      </c>
      <c r="C1661" s="77" t="s">
        <v>75</v>
      </c>
      <c r="D1661" s="77" t="s">
        <v>707</v>
      </c>
      <c r="E1661" s="77" t="s">
        <v>196</v>
      </c>
      <c r="F1661" s="77" t="s">
        <v>1701</v>
      </c>
      <c r="G1661" s="77" t="s">
        <v>184</v>
      </c>
      <c r="H1661" s="77" t="s">
        <v>110</v>
      </c>
      <c r="I1661" s="77">
        <v>14</v>
      </c>
      <c r="J1661" s="77">
        <v>8</v>
      </c>
      <c r="K1661" s="77">
        <v>100</v>
      </c>
      <c r="L1661" s="77">
        <v>20</v>
      </c>
      <c r="M1661" s="77"/>
      <c r="N1661" s="77"/>
      <c r="O1661" s="77" t="s">
        <v>129</v>
      </c>
      <c r="P1661" s="77"/>
      <c r="Q1661" s="77">
        <v>0</v>
      </c>
      <c r="R1661" s="77">
        <v>0</v>
      </c>
      <c r="S1661" s="77"/>
      <c r="T1661" s="77"/>
      <c r="U1661" s="77" t="s">
        <v>70</v>
      </c>
      <c r="V1661" s="77"/>
      <c r="W1661" s="77" t="s">
        <v>1123</v>
      </c>
      <c r="X1661" s="77">
        <v>4</v>
      </c>
      <c r="Y1661" s="77" t="s">
        <v>1135</v>
      </c>
      <c r="Z1661" s="77"/>
      <c r="AA1661" s="77"/>
      <c r="AB1661" s="77"/>
      <c r="AC1661" s="77"/>
      <c r="AD1661" s="77"/>
      <c r="AE1661" s="77"/>
      <c r="AF1661" s="105"/>
    </row>
    <row r="1662" spans="1:32" hidden="1" x14ac:dyDescent="0.25">
      <c r="A1662" s="96" t="s">
        <v>1648</v>
      </c>
      <c r="B1662" s="77" t="s">
        <v>703</v>
      </c>
      <c r="C1662" s="77" t="s">
        <v>75</v>
      </c>
      <c r="D1662" s="77" t="s">
        <v>1702</v>
      </c>
      <c r="E1662" s="77" t="s">
        <v>1703</v>
      </c>
      <c r="F1662" s="77"/>
      <c r="G1662" s="77" t="s">
        <v>1704</v>
      </c>
      <c r="H1662" s="77"/>
      <c r="I1662" s="77">
        <v>14</v>
      </c>
      <c r="J1662" s="77" t="e">
        <v>#N/A</v>
      </c>
      <c r="K1662" s="77"/>
      <c r="L1662" s="77"/>
      <c r="M1662" s="77"/>
      <c r="N1662" s="77"/>
      <c r="O1662" s="77"/>
      <c r="P1662" s="77"/>
      <c r="Q1662" s="77">
        <v>0</v>
      </c>
      <c r="R1662" s="77">
        <v>0</v>
      </c>
      <c r="S1662" s="77"/>
      <c r="T1662" s="77"/>
      <c r="U1662" s="77"/>
      <c r="V1662" s="77"/>
      <c r="W1662" s="77"/>
      <c r="X1662" s="77">
        <v>0</v>
      </c>
      <c r="Y1662" s="77" t="s">
        <v>1135</v>
      </c>
      <c r="Z1662" s="77"/>
      <c r="AA1662" s="77"/>
      <c r="AB1662" s="77"/>
      <c r="AC1662" s="77"/>
      <c r="AD1662" s="77"/>
      <c r="AE1662" s="77"/>
      <c r="AF1662" s="105"/>
    </row>
    <row r="1663" spans="1:32" hidden="1" x14ac:dyDescent="0.25">
      <c r="A1663" s="96" t="s">
        <v>1648</v>
      </c>
      <c r="B1663" s="77" t="s">
        <v>703</v>
      </c>
      <c r="C1663" s="77" t="s">
        <v>75</v>
      </c>
      <c r="D1663" s="77" t="s">
        <v>708</v>
      </c>
      <c r="E1663" s="77">
        <v>1</v>
      </c>
      <c r="F1663" s="77"/>
      <c r="G1663" s="77" t="s">
        <v>175</v>
      </c>
      <c r="H1663" s="77" t="s">
        <v>110</v>
      </c>
      <c r="I1663" s="77">
        <v>14</v>
      </c>
      <c r="J1663" s="77">
        <v>4</v>
      </c>
      <c r="K1663" s="77">
        <v>25</v>
      </c>
      <c r="L1663" s="77">
        <v>20</v>
      </c>
      <c r="M1663" s="77"/>
      <c r="N1663" s="77"/>
      <c r="O1663" s="77" t="s">
        <v>129</v>
      </c>
      <c r="P1663" s="77" t="s">
        <v>1279</v>
      </c>
      <c r="Q1663" s="77">
        <v>0</v>
      </c>
      <c r="R1663" s="77">
        <v>1</v>
      </c>
      <c r="S1663" s="77" t="s">
        <v>1123</v>
      </c>
      <c r="T1663" s="77">
        <v>1</v>
      </c>
      <c r="U1663" s="77"/>
      <c r="V1663" s="77"/>
      <c r="W1663" s="77" t="s">
        <v>1123</v>
      </c>
      <c r="X1663" s="77">
        <v>1</v>
      </c>
      <c r="Y1663" s="77" t="s">
        <v>1135</v>
      </c>
      <c r="Z1663" s="77" t="s">
        <v>1136</v>
      </c>
      <c r="AA1663" s="77" t="s">
        <v>1126</v>
      </c>
      <c r="AB1663" s="77" t="s">
        <v>1127</v>
      </c>
      <c r="AC1663" s="77" t="s">
        <v>1128</v>
      </c>
      <c r="AD1663" s="77">
        <v>4</v>
      </c>
      <c r="AE1663" s="77" t="s">
        <v>1182</v>
      </c>
      <c r="AF1663" s="105"/>
    </row>
    <row r="1664" spans="1:32" hidden="1" x14ac:dyDescent="0.25">
      <c r="A1664" s="96" t="s">
        <v>1648</v>
      </c>
      <c r="B1664" s="77" t="s">
        <v>703</v>
      </c>
      <c r="C1664" s="77" t="s">
        <v>75</v>
      </c>
      <c r="D1664" s="77" t="s">
        <v>708</v>
      </c>
      <c r="E1664" s="77">
        <v>2</v>
      </c>
      <c r="F1664" s="77"/>
      <c r="G1664" s="77" t="s">
        <v>175</v>
      </c>
      <c r="H1664" s="77" t="s">
        <v>110</v>
      </c>
      <c r="I1664" s="77">
        <v>14</v>
      </c>
      <c r="J1664" s="77">
        <v>4</v>
      </c>
      <c r="K1664" s="77">
        <v>25</v>
      </c>
      <c r="L1664" s="77">
        <v>20</v>
      </c>
      <c r="M1664" s="77"/>
      <c r="N1664" s="77"/>
      <c r="O1664" s="77" t="s">
        <v>129</v>
      </c>
      <c r="P1664" s="77" t="s">
        <v>1279</v>
      </c>
      <c r="Q1664" s="77">
        <v>0</v>
      </c>
      <c r="R1664" s="77">
        <v>1</v>
      </c>
      <c r="S1664" s="77" t="s">
        <v>1123</v>
      </c>
      <c r="T1664" s="77">
        <v>1</v>
      </c>
      <c r="U1664" s="77"/>
      <c r="V1664" s="77"/>
      <c r="W1664" s="77" t="s">
        <v>1123</v>
      </c>
      <c r="X1664" s="77">
        <v>1</v>
      </c>
      <c r="Y1664" s="77" t="s">
        <v>1135</v>
      </c>
      <c r="Z1664" s="77" t="s">
        <v>1136</v>
      </c>
      <c r="AA1664" s="77" t="s">
        <v>1126</v>
      </c>
      <c r="AB1664" s="77" t="s">
        <v>1127</v>
      </c>
      <c r="AC1664" s="77" t="s">
        <v>1128</v>
      </c>
      <c r="AD1664" s="77">
        <v>4</v>
      </c>
      <c r="AE1664" s="77" t="s">
        <v>1182</v>
      </c>
      <c r="AF1664" s="105"/>
    </row>
    <row r="1665" spans="1:32" hidden="1" x14ac:dyDescent="0.25">
      <c r="A1665" s="96" t="s">
        <v>1648</v>
      </c>
      <c r="B1665" s="77" t="s">
        <v>703</v>
      </c>
      <c r="C1665" s="77" t="s">
        <v>75</v>
      </c>
      <c r="D1665" s="77" t="s">
        <v>708</v>
      </c>
      <c r="E1665" s="77">
        <v>3</v>
      </c>
      <c r="F1665" s="77"/>
      <c r="G1665" s="77" t="s">
        <v>175</v>
      </c>
      <c r="H1665" s="77" t="s">
        <v>110</v>
      </c>
      <c r="I1665" s="77">
        <v>14</v>
      </c>
      <c r="J1665" s="77">
        <v>4</v>
      </c>
      <c r="K1665" s="77">
        <v>25</v>
      </c>
      <c r="L1665" s="77">
        <v>20</v>
      </c>
      <c r="M1665" s="77"/>
      <c r="N1665" s="77"/>
      <c r="O1665" s="77" t="s">
        <v>129</v>
      </c>
      <c r="P1665" s="77" t="s">
        <v>1279</v>
      </c>
      <c r="Q1665" s="77">
        <v>0</v>
      </c>
      <c r="R1665" s="77">
        <v>1</v>
      </c>
      <c r="S1665" s="77" t="s">
        <v>1123</v>
      </c>
      <c r="T1665" s="77">
        <v>1</v>
      </c>
      <c r="U1665" s="77"/>
      <c r="V1665" s="77"/>
      <c r="W1665" s="77" t="s">
        <v>1123</v>
      </c>
      <c r="X1665" s="77">
        <v>1</v>
      </c>
      <c r="Y1665" s="77" t="s">
        <v>1135</v>
      </c>
      <c r="Z1665" s="77" t="s">
        <v>1136</v>
      </c>
      <c r="AA1665" s="77" t="s">
        <v>1126</v>
      </c>
      <c r="AB1665" s="77" t="s">
        <v>1127</v>
      </c>
      <c r="AC1665" s="77" t="s">
        <v>1128</v>
      </c>
      <c r="AD1665" s="77">
        <v>4</v>
      </c>
      <c r="AE1665" s="77" t="s">
        <v>1182</v>
      </c>
      <c r="AF1665" s="105"/>
    </row>
    <row r="1666" spans="1:32" hidden="1" x14ac:dyDescent="0.25">
      <c r="A1666" s="96" t="s">
        <v>1648</v>
      </c>
      <c r="B1666" s="77" t="s">
        <v>703</v>
      </c>
      <c r="C1666" s="77" t="s">
        <v>75</v>
      </c>
      <c r="D1666" s="77" t="s">
        <v>708</v>
      </c>
      <c r="E1666" s="77">
        <v>4</v>
      </c>
      <c r="F1666" s="77" t="s">
        <v>1271</v>
      </c>
      <c r="G1666" s="77" t="s">
        <v>437</v>
      </c>
      <c r="H1666" s="77"/>
      <c r="I1666" s="77">
        <v>14</v>
      </c>
      <c r="J1666" s="77">
        <v>8</v>
      </c>
      <c r="K1666" s="77">
        <v>100</v>
      </c>
      <c r="L1666" s="77">
        <v>20</v>
      </c>
      <c r="M1666" s="77"/>
      <c r="N1666" s="77"/>
      <c r="O1666" s="77" t="s">
        <v>129</v>
      </c>
      <c r="P1666" s="77" t="s">
        <v>1279</v>
      </c>
      <c r="Q1666" s="77">
        <v>0</v>
      </c>
      <c r="R1666" s="77">
        <v>1</v>
      </c>
      <c r="S1666" s="77" t="s">
        <v>1123</v>
      </c>
      <c r="T1666" s="77">
        <v>1</v>
      </c>
      <c r="U1666" s="77"/>
      <c r="V1666" s="77"/>
      <c r="W1666" s="77" t="s">
        <v>1123</v>
      </c>
      <c r="X1666" s="77">
        <v>4</v>
      </c>
      <c r="Y1666" s="77" t="s">
        <v>1135</v>
      </c>
      <c r="Z1666" s="77" t="s">
        <v>1136</v>
      </c>
      <c r="AA1666" s="77" t="s">
        <v>1126</v>
      </c>
      <c r="AB1666" s="77" t="s">
        <v>1127</v>
      </c>
      <c r="AC1666" s="77" t="s">
        <v>1128</v>
      </c>
      <c r="AD1666" s="77">
        <v>8</v>
      </c>
      <c r="AE1666" s="77" t="s">
        <v>1129</v>
      </c>
      <c r="AF1666" s="105"/>
    </row>
    <row r="1667" spans="1:32" hidden="1" x14ac:dyDescent="0.25">
      <c r="A1667" s="96" t="s">
        <v>1648</v>
      </c>
      <c r="B1667" s="77" t="s">
        <v>703</v>
      </c>
      <c r="C1667" s="77" t="s">
        <v>75</v>
      </c>
      <c r="D1667" s="77" t="s">
        <v>708</v>
      </c>
      <c r="E1667" s="77">
        <v>5</v>
      </c>
      <c r="F1667" s="77"/>
      <c r="G1667" s="77" t="s">
        <v>175</v>
      </c>
      <c r="H1667" s="77" t="s">
        <v>110</v>
      </c>
      <c r="I1667" s="77">
        <v>14</v>
      </c>
      <c r="J1667" s="77">
        <v>4</v>
      </c>
      <c r="K1667" s="77">
        <v>25</v>
      </c>
      <c r="L1667" s="77">
        <v>20</v>
      </c>
      <c r="M1667" s="77"/>
      <c r="N1667" s="77"/>
      <c r="O1667" s="77" t="s">
        <v>129</v>
      </c>
      <c r="P1667" s="77" t="s">
        <v>1279</v>
      </c>
      <c r="Q1667" s="77">
        <v>0</v>
      </c>
      <c r="R1667" s="77">
        <v>1</v>
      </c>
      <c r="S1667" s="77" t="s">
        <v>1123</v>
      </c>
      <c r="T1667" s="77">
        <v>1</v>
      </c>
      <c r="U1667" s="77"/>
      <c r="V1667" s="77"/>
      <c r="W1667" s="77" t="s">
        <v>1123</v>
      </c>
      <c r="X1667" s="77">
        <v>1</v>
      </c>
      <c r="Y1667" s="77" t="s">
        <v>1135</v>
      </c>
      <c r="Z1667" s="77" t="s">
        <v>1136</v>
      </c>
      <c r="AA1667" s="77" t="s">
        <v>1126</v>
      </c>
      <c r="AB1667" s="77" t="s">
        <v>1127</v>
      </c>
      <c r="AC1667" s="77" t="s">
        <v>1128</v>
      </c>
      <c r="AD1667" s="77">
        <v>4</v>
      </c>
      <c r="AE1667" s="77" t="s">
        <v>1182</v>
      </c>
      <c r="AF1667" s="105"/>
    </row>
    <row r="1668" spans="1:32" hidden="1" x14ac:dyDescent="0.25">
      <c r="A1668" s="96" t="s">
        <v>1648</v>
      </c>
      <c r="B1668" s="77" t="s">
        <v>703</v>
      </c>
      <c r="C1668" s="77" t="s">
        <v>75</v>
      </c>
      <c r="D1668" s="77" t="s">
        <v>708</v>
      </c>
      <c r="E1668" s="77">
        <v>6</v>
      </c>
      <c r="F1668" s="77"/>
      <c r="G1668" s="77" t="s">
        <v>175</v>
      </c>
      <c r="H1668" s="77" t="s">
        <v>110</v>
      </c>
      <c r="I1668" s="77">
        <v>14</v>
      </c>
      <c r="J1668" s="77">
        <v>4</v>
      </c>
      <c r="K1668" s="77">
        <v>25</v>
      </c>
      <c r="L1668" s="77">
        <v>20</v>
      </c>
      <c r="M1668" s="77"/>
      <c r="N1668" s="77"/>
      <c r="O1668" s="77" t="s">
        <v>129</v>
      </c>
      <c r="P1668" s="77" t="s">
        <v>1279</v>
      </c>
      <c r="Q1668" s="77">
        <v>0</v>
      </c>
      <c r="R1668" s="77">
        <v>1</v>
      </c>
      <c r="S1668" s="77" t="s">
        <v>1123</v>
      </c>
      <c r="T1668" s="77">
        <v>1</v>
      </c>
      <c r="U1668" s="77"/>
      <c r="V1668" s="77"/>
      <c r="W1668" s="77" t="s">
        <v>1123</v>
      </c>
      <c r="X1668" s="77">
        <v>1</v>
      </c>
      <c r="Y1668" s="77" t="s">
        <v>1135</v>
      </c>
      <c r="Z1668" s="77" t="s">
        <v>1136</v>
      </c>
      <c r="AA1668" s="77" t="s">
        <v>1126</v>
      </c>
      <c r="AB1668" s="77" t="s">
        <v>1127</v>
      </c>
      <c r="AC1668" s="77" t="s">
        <v>1128</v>
      </c>
      <c r="AD1668" s="77">
        <v>4</v>
      </c>
      <c r="AE1668" s="77" t="s">
        <v>1182</v>
      </c>
      <c r="AF1668" s="105"/>
    </row>
    <row r="1669" spans="1:32" hidden="1" x14ac:dyDescent="0.25">
      <c r="A1669" s="96" t="s">
        <v>1648</v>
      </c>
      <c r="B1669" s="77" t="s">
        <v>703</v>
      </c>
      <c r="C1669" s="77" t="s">
        <v>75</v>
      </c>
      <c r="D1669" s="77" t="s">
        <v>708</v>
      </c>
      <c r="E1669" s="77">
        <v>7</v>
      </c>
      <c r="F1669" s="77" t="s">
        <v>1650</v>
      </c>
      <c r="G1669" s="77" t="s">
        <v>709</v>
      </c>
      <c r="H1669" s="77"/>
      <c r="I1669" s="77">
        <v>14</v>
      </c>
      <c r="J1669" s="77" t="e">
        <v>#N/A</v>
      </c>
      <c r="K1669" s="77">
        <v>900</v>
      </c>
      <c r="L1669" s="77">
        <v>20</v>
      </c>
      <c r="M1669" s="77"/>
      <c r="N1669" s="77"/>
      <c r="O1669" s="77" t="s">
        <v>129</v>
      </c>
      <c r="P1669" s="77" t="s">
        <v>1279</v>
      </c>
      <c r="Q1669" s="77">
        <v>0</v>
      </c>
      <c r="R1669" s="77">
        <v>1</v>
      </c>
      <c r="S1669" s="77" t="s">
        <v>1115</v>
      </c>
      <c r="T1669" s="77">
        <v>1</v>
      </c>
      <c r="U1669" s="77"/>
      <c r="V1669" s="77"/>
      <c r="W1669" s="77" t="s">
        <v>1115</v>
      </c>
      <c r="X1669" s="77">
        <v>36</v>
      </c>
      <c r="Y1669" s="77" t="s">
        <v>1135</v>
      </c>
      <c r="Z1669" s="77" t="s">
        <v>1136</v>
      </c>
      <c r="AA1669" s="77" t="s">
        <v>1126</v>
      </c>
      <c r="AB1669" s="77" t="s">
        <v>1127</v>
      </c>
      <c r="AC1669" s="77" t="s">
        <v>1128</v>
      </c>
      <c r="AD1669" s="77">
        <v>32</v>
      </c>
      <c r="AE1669" s="77" t="s">
        <v>1119</v>
      </c>
      <c r="AF1669" s="105"/>
    </row>
    <row r="1670" spans="1:32" hidden="1" x14ac:dyDescent="0.25">
      <c r="A1670" s="96" t="s">
        <v>1648</v>
      </c>
      <c r="B1670" s="77" t="s">
        <v>703</v>
      </c>
      <c r="C1670" s="77" t="s">
        <v>75</v>
      </c>
      <c r="D1670" s="77" t="s">
        <v>708</v>
      </c>
      <c r="E1670" s="77">
        <v>8</v>
      </c>
      <c r="F1670" s="77"/>
      <c r="G1670" s="77" t="s">
        <v>175</v>
      </c>
      <c r="H1670" s="77" t="s">
        <v>110</v>
      </c>
      <c r="I1670" s="77">
        <v>14</v>
      </c>
      <c r="J1670" s="77">
        <v>4</v>
      </c>
      <c r="K1670" s="77">
        <v>25</v>
      </c>
      <c r="L1670" s="77">
        <v>20</v>
      </c>
      <c r="M1670" s="77"/>
      <c r="N1670" s="77"/>
      <c r="O1670" s="77" t="s">
        <v>129</v>
      </c>
      <c r="P1670" s="77" t="s">
        <v>1279</v>
      </c>
      <c r="Q1670" s="77">
        <v>0</v>
      </c>
      <c r="R1670" s="77">
        <v>1</v>
      </c>
      <c r="S1670" s="77" t="s">
        <v>1123</v>
      </c>
      <c r="T1670" s="77">
        <v>1</v>
      </c>
      <c r="U1670" s="77"/>
      <c r="V1670" s="77"/>
      <c r="W1670" s="77" t="s">
        <v>1123</v>
      </c>
      <c r="X1670" s="77">
        <v>1</v>
      </c>
      <c r="Y1670" s="77" t="s">
        <v>1135</v>
      </c>
      <c r="Z1670" s="77" t="s">
        <v>1136</v>
      </c>
      <c r="AA1670" s="77" t="s">
        <v>1126</v>
      </c>
      <c r="AB1670" s="77" t="s">
        <v>1127</v>
      </c>
      <c r="AC1670" s="77" t="s">
        <v>1128</v>
      </c>
      <c r="AD1670" s="77">
        <v>4</v>
      </c>
      <c r="AE1670" s="77" t="s">
        <v>1182</v>
      </c>
      <c r="AF1670" s="105"/>
    </row>
    <row r="1671" spans="1:32" hidden="1" x14ac:dyDescent="0.25">
      <c r="A1671" s="96" t="s">
        <v>1648</v>
      </c>
      <c r="B1671" s="77" t="s">
        <v>703</v>
      </c>
      <c r="C1671" s="77" t="s">
        <v>75</v>
      </c>
      <c r="D1671" s="77" t="s">
        <v>708</v>
      </c>
      <c r="E1671" s="77">
        <v>9</v>
      </c>
      <c r="F1671" s="77"/>
      <c r="G1671" s="77" t="s">
        <v>175</v>
      </c>
      <c r="H1671" s="77" t="s">
        <v>110</v>
      </c>
      <c r="I1671" s="77">
        <v>14</v>
      </c>
      <c r="J1671" s="77">
        <v>4</v>
      </c>
      <c r="K1671" s="77">
        <v>25</v>
      </c>
      <c r="L1671" s="77">
        <v>20</v>
      </c>
      <c r="M1671" s="77"/>
      <c r="N1671" s="77"/>
      <c r="O1671" s="77" t="s">
        <v>129</v>
      </c>
      <c r="P1671" s="77" t="s">
        <v>1279</v>
      </c>
      <c r="Q1671" s="77">
        <v>0</v>
      </c>
      <c r="R1671" s="77">
        <v>1</v>
      </c>
      <c r="S1671" s="77" t="s">
        <v>1123</v>
      </c>
      <c r="T1671" s="77">
        <v>1</v>
      </c>
      <c r="U1671" s="77"/>
      <c r="V1671" s="77"/>
      <c r="W1671" s="77" t="s">
        <v>1123</v>
      </c>
      <c r="X1671" s="77">
        <v>1</v>
      </c>
      <c r="Y1671" s="77" t="s">
        <v>1135</v>
      </c>
      <c r="Z1671" s="77" t="s">
        <v>1136</v>
      </c>
      <c r="AA1671" s="77" t="s">
        <v>1126</v>
      </c>
      <c r="AB1671" s="77" t="s">
        <v>1127</v>
      </c>
      <c r="AC1671" s="77" t="s">
        <v>1128</v>
      </c>
      <c r="AD1671" s="77">
        <v>4</v>
      </c>
      <c r="AE1671" s="77" t="s">
        <v>1182</v>
      </c>
      <c r="AF1671" s="105"/>
    </row>
    <row r="1672" spans="1:32" hidden="1" x14ac:dyDescent="0.25">
      <c r="A1672" s="96" t="s">
        <v>1648</v>
      </c>
      <c r="B1672" s="77" t="s">
        <v>703</v>
      </c>
      <c r="C1672" s="77" t="s">
        <v>75</v>
      </c>
      <c r="D1672" s="77" t="s">
        <v>708</v>
      </c>
      <c r="E1672" s="77">
        <v>10</v>
      </c>
      <c r="F1672" s="77"/>
      <c r="G1672" s="77" t="s">
        <v>175</v>
      </c>
      <c r="H1672" s="77" t="s">
        <v>110</v>
      </c>
      <c r="I1672" s="77">
        <v>14</v>
      </c>
      <c r="J1672" s="77">
        <v>8</v>
      </c>
      <c r="K1672" s="77">
        <v>150</v>
      </c>
      <c r="L1672" s="77">
        <v>20</v>
      </c>
      <c r="M1672" s="77"/>
      <c r="N1672" s="77"/>
      <c r="O1672" s="77" t="s">
        <v>129</v>
      </c>
      <c r="P1672" s="77" t="s">
        <v>1169</v>
      </c>
      <c r="Q1672" s="77">
        <v>0</v>
      </c>
      <c r="R1672" s="77">
        <v>1</v>
      </c>
      <c r="S1672" s="77" t="s">
        <v>1123</v>
      </c>
      <c r="T1672" s="77">
        <v>1</v>
      </c>
      <c r="U1672" s="77"/>
      <c r="V1672" s="77"/>
      <c r="W1672" s="77" t="s">
        <v>1123</v>
      </c>
      <c r="X1672" s="77">
        <v>6</v>
      </c>
      <c r="Y1672" s="77" t="s">
        <v>1135</v>
      </c>
      <c r="Z1672" s="77" t="s">
        <v>1136</v>
      </c>
      <c r="AA1672" s="77" t="s">
        <v>1126</v>
      </c>
      <c r="AB1672" s="77" t="s">
        <v>1127</v>
      </c>
      <c r="AC1672" s="77" t="s">
        <v>1128</v>
      </c>
      <c r="AD1672" s="77">
        <v>8</v>
      </c>
      <c r="AE1672" s="77" t="s">
        <v>1137</v>
      </c>
      <c r="AF1672" s="105"/>
    </row>
    <row r="1673" spans="1:32" hidden="1" x14ac:dyDescent="0.25">
      <c r="A1673" s="96" t="s">
        <v>1648</v>
      </c>
      <c r="B1673" s="77" t="s">
        <v>703</v>
      </c>
      <c r="C1673" s="77" t="s">
        <v>75</v>
      </c>
      <c r="D1673" s="77" t="s">
        <v>708</v>
      </c>
      <c r="E1673" s="77">
        <v>11</v>
      </c>
      <c r="F1673" s="77" t="s">
        <v>1652</v>
      </c>
      <c r="G1673" s="77" t="s">
        <v>449</v>
      </c>
      <c r="H1673" s="77"/>
      <c r="I1673" s="77">
        <v>14</v>
      </c>
      <c r="J1673" s="77">
        <v>4</v>
      </c>
      <c r="K1673" s="77">
        <v>50</v>
      </c>
      <c r="L1673" s="77">
        <v>20</v>
      </c>
      <c r="M1673" s="77"/>
      <c r="N1673" s="77"/>
      <c r="O1673" s="77" t="s">
        <v>129</v>
      </c>
      <c r="P1673" s="77" t="s">
        <v>1279</v>
      </c>
      <c r="Q1673" s="77">
        <v>0</v>
      </c>
      <c r="R1673" s="77">
        <v>2</v>
      </c>
      <c r="S1673" s="77" t="s">
        <v>1123</v>
      </c>
      <c r="T1673" s="77">
        <v>2</v>
      </c>
      <c r="U1673" s="77"/>
      <c r="V1673" s="77"/>
      <c r="W1673" s="77" t="s">
        <v>1123</v>
      </c>
      <c r="X1673" s="77">
        <v>4</v>
      </c>
      <c r="Y1673" s="77" t="s">
        <v>1135</v>
      </c>
      <c r="Z1673" s="77" t="s">
        <v>1136</v>
      </c>
      <c r="AA1673" s="77" t="s">
        <v>1126</v>
      </c>
      <c r="AB1673" s="77" t="s">
        <v>1127</v>
      </c>
      <c r="AC1673" s="77" t="s">
        <v>1128</v>
      </c>
      <c r="AD1673" s="77">
        <v>4</v>
      </c>
      <c r="AE1673" s="77" t="s">
        <v>1172</v>
      </c>
      <c r="AF1673" s="105"/>
    </row>
    <row r="1674" spans="1:32" hidden="1" x14ac:dyDescent="0.25">
      <c r="A1674" s="96" t="s">
        <v>1648</v>
      </c>
      <c r="B1674" s="77" t="s">
        <v>703</v>
      </c>
      <c r="C1674" s="77" t="s">
        <v>75</v>
      </c>
      <c r="D1674" s="77" t="s">
        <v>708</v>
      </c>
      <c r="E1674" s="77">
        <v>12</v>
      </c>
      <c r="F1674" s="77"/>
      <c r="G1674" s="77" t="s">
        <v>175</v>
      </c>
      <c r="H1674" s="77" t="s">
        <v>110</v>
      </c>
      <c r="I1674" s="77">
        <v>14</v>
      </c>
      <c r="J1674" s="77">
        <v>4</v>
      </c>
      <c r="K1674" s="77">
        <v>25</v>
      </c>
      <c r="L1674" s="77">
        <v>20</v>
      </c>
      <c r="M1674" s="77"/>
      <c r="N1674" s="77"/>
      <c r="O1674" s="77" t="s">
        <v>129</v>
      </c>
      <c r="P1674" s="77" t="s">
        <v>1279</v>
      </c>
      <c r="Q1674" s="77">
        <v>0</v>
      </c>
      <c r="R1674" s="77">
        <v>1</v>
      </c>
      <c r="S1674" s="77" t="s">
        <v>1123</v>
      </c>
      <c r="T1674" s="77">
        <v>1</v>
      </c>
      <c r="U1674" s="77"/>
      <c r="V1674" s="77"/>
      <c r="W1674" s="77" t="s">
        <v>1123</v>
      </c>
      <c r="X1674" s="77">
        <v>1</v>
      </c>
      <c r="Y1674" s="77" t="s">
        <v>1135</v>
      </c>
      <c r="Z1674" s="77" t="s">
        <v>1136</v>
      </c>
      <c r="AA1674" s="77" t="s">
        <v>1126</v>
      </c>
      <c r="AB1674" s="77" t="s">
        <v>1127</v>
      </c>
      <c r="AC1674" s="77" t="s">
        <v>1128</v>
      </c>
      <c r="AD1674" s="77">
        <v>4</v>
      </c>
      <c r="AE1674" s="77" t="s">
        <v>1182</v>
      </c>
      <c r="AF1674" s="105"/>
    </row>
    <row r="1675" spans="1:32" hidden="1" x14ac:dyDescent="0.25">
      <c r="A1675" s="96" t="s">
        <v>1648</v>
      </c>
      <c r="B1675" s="77" t="s">
        <v>703</v>
      </c>
      <c r="C1675" s="77" t="s">
        <v>75</v>
      </c>
      <c r="D1675" s="77" t="s">
        <v>708</v>
      </c>
      <c r="E1675" s="77">
        <v>13</v>
      </c>
      <c r="F1675" s="77" t="s">
        <v>1273</v>
      </c>
      <c r="G1675" s="77" t="s">
        <v>630</v>
      </c>
      <c r="H1675" s="77"/>
      <c r="I1675" s="77">
        <v>14</v>
      </c>
      <c r="J1675" s="77">
        <v>20</v>
      </c>
      <c r="K1675" s="77">
        <v>600</v>
      </c>
      <c r="L1675" s="77">
        <v>20</v>
      </c>
      <c r="M1675" s="77"/>
      <c r="N1675" s="77"/>
      <c r="O1675" s="77" t="s">
        <v>129</v>
      </c>
      <c r="P1675" s="77" t="s">
        <v>1279</v>
      </c>
      <c r="Q1675" s="77">
        <v>0</v>
      </c>
      <c r="R1675" s="77">
        <v>1</v>
      </c>
      <c r="S1675" s="77" t="s">
        <v>1115</v>
      </c>
      <c r="T1675" s="77">
        <v>1</v>
      </c>
      <c r="U1675" s="77"/>
      <c r="V1675" s="77"/>
      <c r="W1675" s="77" t="s">
        <v>1115</v>
      </c>
      <c r="X1675" s="77">
        <v>24</v>
      </c>
      <c r="Y1675" s="77" t="s">
        <v>1135</v>
      </c>
      <c r="Z1675" s="77" t="s">
        <v>1136</v>
      </c>
      <c r="AA1675" s="77" t="s">
        <v>1126</v>
      </c>
      <c r="AB1675" s="77" t="s">
        <v>1127</v>
      </c>
      <c r="AC1675" s="77" t="s">
        <v>1128</v>
      </c>
      <c r="AD1675" s="77">
        <v>20</v>
      </c>
      <c r="AE1675" s="77" t="s">
        <v>1177</v>
      </c>
      <c r="AF1675" s="105"/>
    </row>
    <row r="1676" spans="1:32" hidden="1" x14ac:dyDescent="0.25">
      <c r="A1676" s="96" t="s">
        <v>1648</v>
      </c>
      <c r="B1676" s="77" t="s">
        <v>703</v>
      </c>
      <c r="C1676" s="77" t="s">
        <v>75</v>
      </c>
      <c r="D1676" s="77" t="s">
        <v>708</v>
      </c>
      <c r="E1676" s="77">
        <v>14</v>
      </c>
      <c r="F1676" s="77" t="s">
        <v>1654</v>
      </c>
      <c r="G1676" s="77" t="s">
        <v>710</v>
      </c>
      <c r="H1676" s="77"/>
      <c r="I1676" s="77">
        <v>14</v>
      </c>
      <c r="J1676" s="77">
        <v>4</v>
      </c>
      <c r="K1676" s="77">
        <v>40</v>
      </c>
      <c r="L1676" s="77">
        <v>50</v>
      </c>
      <c r="M1676" s="77"/>
      <c r="N1676" s="77"/>
      <c r="O1676" s="77" t="s">
        <v>150</v>
      </c>
      <c r="P1676" s="77" t="s">
        <v>1159</v>
      </c>
      <c r="Q1676" s="77">
        <v>0</v>
      </c>
      <c r="R1676" s="77">
        <v>1</v>
      </c>
      <c r="S1676" s="77" t="s">
        <v>1115</v>
      </c>
      <c r="T1676" s="77">
        <v>1</v>
      </c>
      <c r="U1676" s="77" t="s">
        <v>115</v>
      </c>
      <c r="V1676" s="77"/>
      <c r="W1676" s="77" t="s">
        <v>1115</v>
      </c>
      <c r="X1676" s="77">
        <v>1.5</v>
      </c>
      <c r="Y1676" s="77" t="s">
        <v>1135</v>
      </c>
      <c r="Z1676" s="77" t="s">
        <v>1161</v>
      </c>
      <c r="AA1676" s="77" t="s">
        <v>1162</v>
      </c>
      <c r="AB1676" s="77" t="s">
        <v>1163</v>
      </c>
      <c r="AC1676" s="77" t="s">
        <v>1164</v>
      </c>
      <c r="AD1676" s="77">
        <v>4</v>
      </c>
      <c r="AE1676" s="77" t="s">
        <v>1137</v>
      </c>
      <c r="AF1676" s="105"/>
    </row>
    <row r="1677" spans="1:32" hidden="1" x14ac:dyDescent="0.25">
      <c r="A1677" s="96" t="s">
        <v>1648</v>
      </c>
      <c r="B1677" s="77" t="s">
        <v>703</v>
      </c>
      <c r="C1677" s="77" t="s">
        <v>75</v>
      </c>
      <c r="D1677" s="77" t="s">
        <v>708</v>
      </c>
      <c r="E1677" s="77">
        <v>15</v>
      </c>
      <c r="F1677" s="77" t="s">
        <v>1655</v>
      </c>
      <c r="G1677" s="77" t="s">
        <v>710</v>
      </c>
      <c r="H1677" s="77"/>
      <c r="I1677" s="77">
        <v>14</v>
      </c>
      <c r="J1677" s="77">
        <v>4</v>
      </c>
      <c r="K1677" s="77">
        <v>40</v>
      </c>
      <c r="L1677" s="77">
        <v>50</v>
      </c>
      <c r="M1677" s="77"/>
      <c r="N1677" s="77"/>
      <c r="O1677" s="77" t="s">
        <v>150</v>
      </c>
      <c r="P1677" s="77" t="s">
        <v>1159</v>
      </c>
      <c r="Q1677" s="77">
        <v>0</v>
      </c>
      <c r="R1677" s="77">
        <v>1</v>
      </c>
      <c r="S1677" s="77" t="s">
        <v>1115</v>
      </c>
      <c r="T1677" s="77">
        <v>1</v>
      </c>
      <c r="U1677" s="77" t="s">
        <v>115</v>
      </c>
      <c r="V1677" s="77"/>
      <c r="W1677" s="77" t="s">
        <v>1115</v>
      </c>
      <c r="X1677" s="77">
        <v>1.5</v>
      </c>
      <c r="Y1677" s="77" t="s">
        <v>1135</v>
      </c>
      <c r="Z1677" s="77" t="s">
        <v>1161</v>
      </c>
      <c r="AA1677" s="77" t="s">
        <v>1162</v>
      </c>
      <c r="AB1677" s="77" t="s">
        <v>1163</v>
      </c>
      <c r="AC1677" s="77" t="s">
        <v>1164</v>
      </c>
      <c r="AD1677" s="77">
        <v>4</v>
      </c>
      <c r="AE1677" s="77" t="s">
        <v>1137</v>
      </c>
      <c r="AF1677" s="105"/>
    </row>
    <row r="1678" spans="1:32" hidden="1" x14ac:dyDescent="0.25">
      <c r="A1678" s="96" t="s">
        <v>1648</v>
      </c>
      <c r="B1678" s="77" t="s">
        <v>703</v>
      </c>
      <c r="C1678" s="77" t="s">
        <v>75</v>
      </c>
      <c r="D1678" s="77" t="s">
        <v>708</v>
      </c>
      <c r="E1678" s="77">
        <v>17</v>
      </c>
      <c r="F1678" s="77" t="s">
        <v>1656</v>
      </c>
      <c r="G1678" s="77" t="s">
        <v>710</v>
      </c>
      <c r="H1678" s="77"/>
      <c r="I1678" s="77">
        <v>14</v>
      </c>
      <c r="J1678" s="77">
        <v>4</v>
      </c>
      <c r="K1678" s="77">
        <v>40</v>
      </c>
      <c r="L1678" s="77">
        <v>50</v>
      </c>
      <c r="M1678" s="77"/>
      <c r="N1678" s="77"/>
      <c r="O1678" s="77" t="s">
        <v>150</v>
      </c>
      <c r="P1678" s="77" t="s">
        <v>1159</v>
      </c>
      <c r="Q1678" s="77">
        <v>0</v>
      </c>
      <c r="R1678" s="77">
        <v>1</v>
      </c>
      <c r="S1678" s="77" t="s">
        <v>1115</v>
      </c>
      <c r="T1678" s="77">
        <v>1</v>
      </c>
      <c r="U1678" s="77" t="s">
        <v>115</v>
      </c>
      <c r="V1678" s="77"/>
      <c r="W1678" s="77" t="s">
        <v>1115</v>
      </c>
      <c r="X1678" s="77">
        <v>1.5</v>
      </c>
      <c r="Y1678" s="77" t="s">
        <v>1135</v>
      </c>
      <c r="Z1678" s="77" t="s">
        <v>1161</v>
      </c>
      <c r="AA1678" s="77" t="s">
        <v>1162</v>
      </c>
      <c r="AB1678" s="77" t="s">
        <v>1163</v>
      </c>
      <c r="AC1678" s="77" t="s">
        <v>1164</v>
      </c>
      <c r="AD1678" s="77">
        <v>4</v>
      </c>
      <c r="AE1678" s="77" t="s">
        <v>1137</v>
      </c>
      <c r="AF1678" s="105"/>
    </row>
    <row r="1679" spans="1:32" hidden="1" x14ac:dyDescent="0.25">
      <c r="A1679" s="96" t="s">
        <v>1648</v>
      </c>
      <c r="B1679" s="77" t="s">
        <v>703</v>
      </c>
      <c r="C1679" s="77" t="s">
        <v>75</v>
      </c>
      <c r="D1679" s="77" t="s">
        <v>708</v>
      </c>
      <c r="E1679" s="77">
        <v>18</v>
      </c>
      <c r="F1679" s="77" t="s">
        <v>1657</v>
      </c>
      <c r="G1679" s="77" t="s">
        <v>710</v>
      </c>
      <c r="H1679" s="77"/>
      <c r="I1679" s="77">
        <v>14</v>
      </c>
      <c r="J1679" s="77">
        <v>4</v>
      </c>
      <c r="K1679" s="77">
        <v>40</v>
      </c>
      <c r="L1679" s="77">
        <v>50</v>
      </c>
      <c r="M1679" s="77"/>
      <c r="N1679" s="77"/>
      <c r="O1679" s="77" t="s">
        <v>150</v>
      </c>
      <c r="P1679" s="77" t="s">
        <v>1159</v>
      </c>
      <c r="Q1679" s="77">
        <v>0</v>
      </c>
      <c r="R1679" s="77">
        <v>1</v>
      </c>
      <c r="S1679" s="77" t="s">
        <v>1115</v>
      </c>
      <c r="T1679" s="77">
        <v>1</v>
      </c>
      <c r="U1679" s="77" t="s">
        <v>115</v>
      </c>
      <c r="V1679" s="77"/>
      <c r="W1679" s="77" t="s">
        <v>1115</v>
      </c>
      <c r="X1679" s="77">
        <v>1.5</v>
      </c>
      <c r="Y1679" s="77" t="s">
        <v>1135</v>
      </c>
      <c r="Z1679" s="77" t="s">
        <v>1161</v>
      </c>
      <c r="AA1679" s="77" t="s">
        <v>1162</v>
      </c>
      <c r="AB1679" s="77" t="s">
        <v>1163</v>
      </c>
      <c r="AC1679" s="77" t="s">
        <v>1164</v>
      </c>
      <c r="AD1679" s="77">
        <v>4</v>
      </c>
      <c r="AE1679" s="77" t="s">
        <v>1137</v>
      </c>
      <c r="AF1679" s="105"/>
    </row>
    <row r="1680" spans="1:32" hidden="1" x14ac:dyDescent="0.25">
      <c r="A1680" s="96" t="s">
        <v>1648</v>
      </c>
      <c r="B1680" s="77" t="s">
        <v>703</v>
      </c>
      <c r="C1680" s="77" t="s">
        <v>75</v>
      </c>
      <c r="D1680" s="77" t="s">
        <v>708</v>
      </c>
      <c r="E1680" s="77">
        <v>19</v>
      </c>
      <c r="F1680" s="77" t="s">
        <v>1658</v>
      </c>
      <c r="G1680" s="77" t="s">
        <v>710</v>
      </c>
      <c r="H1680" s="77"/>
      <c r="I1680" s="77">
        <v>14</v>
      </c>
      <c r="J1680" s="77">
        <v>4</v>
      </c>
      <c r="K1680" s="77">
        <v>40</v>
      </c>
      <c r="L1680" s="77">
        <v>50</v>
      </c>
      <c r="M1680" s="77"/>
      <c r="N1680" s="77"/>
      <c r="O1680" s="77" t="s">
        <v>150</v>
      </c>
      <c r="P1680" s="77" t="s">
        <v>1159</v>
      </c>
      <c r="Q1680" s="77">
        <v>0</v>
      </c>
      <c r="R1680" s="77">
        <v>1</v>
      </c>
      <c r="S1680" s="77" t="s">
        <v>1115</v>
      </c>
      <c r="T1680" s="77">
        <v>1</v>
      </c>
      <c r="U1680" s="77" t="s">
        <v>115</v>
      </c>
      <c r="V1680" s="77"/>
      <c r="W1680" s="77" t="s">
        <v>1115</v>
      </c>
      <c r="X1680" s="77">
        <v>1.5</v>
      </c>
      <c r="Y1680" s="77" t="s">
        <v>1135</v>
      </c>
      <c r="Z1680" s="77" t="s">
        <v>1161</v>
      </c>
      <c r="AA1680" s="77" t="s">
        <v>1162</v>
      </c>
      <c r="AB1680" s="77" t="s">
        <v>1163</v>
      </c>
      <c r="AC1680" s="77" t="s">
        <v>1164</v>
      </c>
      <c r="AD1680" s="77">
        <v>4</v>
      </c>
      <c r="AE1680" s="77" t="s">
        <v>1137</v>
      </c>
      <c r="AF1680" s="105"/>
    </row>
    <row r="1681" spans="1:32" hidden="1" x14ac:dyDescent="0.25">
      <c r="A1681" s="96" t="s">
        <v>1648</v>
      </c>
      <c r="B1681" s="77" t="s">
        <v>703</v>
      </c>
      <c r="C1681" s="77" t="s">
        <v>75</v>
      </c>
      <c r="D1681" s="77" t="s">
        <v>708</v>
      </c>
      <c r="E1681" s="77">
        <v>20</v>
      </c>
      <c r="F1681" s="77" t="s">
        <v>1659</v>
      </c>
      <c r="G1681" s="77" t="s">
        <v>710</v>
      </c>
      <c r="H1681" s="77"/>
      <c r="I1681" s="77">
        <v>14</v>
      </c>
      <c r="J1681" s="77">
        <v>4</v>
      </c>
      <c r="K1681" s="77">
        <v>40</v>
      </c>
      <c r="L1681" s="77">
        <v>50</v>
      </c>
      <c r="M1681" s="77"/>
      <c r="N1681" s="77"/>
      <c r="O1681" s="77" t="s">
        <v>150</v>
      </c>
      <c r="P1681" s="77" t="s">
        <v>1159</v>
      </c>
      <c r="Q1681" s="77">
        <v>0</v>
      </c>
      <c r="R1681" s="77">
        <v>1</v>
      </c>
      <c r="S1681" s="77" t="s">
        <v>1115</v>
      </c>
      <c r="T1681" s="77">
        <v>1</v>
      </c>
      <c r="U1681" s="77" t="s">
        <v>115</v>
      </c>
      <c r="V1681" s="77"/>
      <c r="W1681" s="77" t="s">
        <v>1115</v>
      </c>
      <c r="X1681" s="77">
        <v>1.5</v>
      </c>
      <c r="Y1681" s="77" t="s">
        <v>1135</v>
      </c>
      <c r="Z1681" s="77" t="s">
        <v>1161</v>
      </c>
      <c r="AA1681" s="77" t="s">
        <v>1162</v>
      </c>
      <c r="AB1681" s="77" t="s">
        <v>1163</v>
      </c>
      <c r="AC1681" s="77" t="s">
        <v>1164</v>
      </c>
      <c r="AD1681" s="77">
        <v>4</v>
      </c>
      <c r="AE1681" s="77" t="s">
        <v>1137</v>
      </c>
      <c r="AF1681" s="105"/>
    </row>
    <row r="1682" spans="1:32" hidden="1" x14ac:dyDescent="0.25">
      <c r="A1682" s="96" t="s">
        <v>1648</v>
      </c>
      <c r="B1682" s="77" t="s">
        <v>703</v>
      </c>
      <c r="C1682" s="77" t="s">
        <v>75</v>
      </c>
      <c r="D1682" s="77" t="s">
        <v>708</v>
      </c>
      <c r="E1682" s="77">
        <v>22</v>
      </c>
      <c r="F1682" s="77" t="s">
        <v>1660</v>
      </c>
      <c r="G1682" s="77" t="s">
        <v>710</v>
      </c>
      <c r="H1682" s="77"/>
      <c r="I1682" s="77">
        <v>14</v>
      </c>
      <c r="J1682" s="77">
        <v>4</v>
      </c>
      <c r="K1682" s="77">
        <v>40</v>
      </c>
      <c r="L1682" s="77">
        <v>50</v>
      </c>
      <c r="M1682" s="77"/>
      <c r="N1682" s="77"/>
      <c r="O1682" s="77" t="s">
        <v>150</v>
      </c>
      <c r="P1682" s="77" t="s">
        <v>1159</v>
      </c>
      <c r="Q1682" s="77">
        <v>0</v>
      </c>
      <c r="R1682" s="77">
        <v>1</v>
      </c>
      <c r="S1682" s="77" t="s">
        <v>1115</v>
      </c>
      <c r="T1682" s="77">
        <v>1</v>
      </c>
      <c r="U1682" s="77" t="s">
        <v>115</v>
      </c>
      <c r="V1682" s="77"/>
      <c r="W1682" s="77" t="s">
        <v>1115</v>
      </c>
      <c r="X1682" s="77">
        <v>1.5</v>
      </c>
      <c r="Y1682" s="77" t="s">
        <v>1135</v>
      </c>
      <c r="Z1682" s="77" t="s">
        <v>1161</v>
      </c>
      <c r="AA1682" s="77" t="s">
        <v>1162</v>
      </c>
      <c r="AB1682" s="77" t="s">
        <v>1163</v>
      </c>
      <c r="AC1682" s="77" t="s">
        <v>1164</v>
      </c>
      <c r="AD1682" s="77">
        <v>4</v>
      </c>
      <c r="AE1682" s="77" t="s">
        <v>1137</v>
      </c>
      <c r="AF1682" s="105"/>
    </row>
    <row r="1683" spans="1:32" hidden="1" x14ac:dyDescent="0.25">
      <c r="A1683" s="96" t="s">
        <v>1648</v>
      </c>
      <c r="B1683" s="77" t="s">
        <v>703</v>
      </c>
      <c r="C1683" s="77" t="s">
        <v>75</v>
      </c>
      <c r="D1683" s="77" t="s">
        <v>708</v>
      </c>
      <c r="E1683" s="77">
        <v>23</v>
      </c>
      <c r="F1683" s="77" t="s">
        <v>1661</v>
      </c>
      <c r="G1683" s="77" t="s">
        <v>710</v>
      </c>
      <c r="H1683" s="77"/>
      <c r="I1683" s="77">
        <v>14</v>
      </c>
      <c r="J1683" s="77">
        <v>4</v>
      </c>
      <c r="K1683" s="77">
        <v>40</v>
      </c>
      <c r="L1683" s="77">
        <v>50</v>
      </c>
      <c r="M1683" s="77"/>
      <c r="N1683" s="77"/>
      <c r="O1683" s="77" t="s">
        <v>150</v>
      </c>
      <c r="P1683" s="77" t="s">
        <v>1159</v>
      </c>
      <c r="Q1683" s="77">
        <v>0</v>
      </c>
      <c r="R1683" s="77">
        <v>1</v>
      </c>
      <c r="S1683" s="77" t="s">
        <v>1115</v>
      </c>
      <c r="T1683" s="77">
        <v>1</v>
      </c>
      <c r="U1683" s="77" t="s">
        <v>115</v>
      </c>
      <c r="V1683" s="77"/>
      <c r="W1683" s="77" t="s">
        <v>1115</v>
      </c>
      <c r="X1683" s="77">
        <v>1.5</v>
      </c>
      <c r="Y1683" s="77" t="s">
        <v>1135</v>
      </c>
      <c r="Z1683" s="77" t="s">
        <v>1161</v>
      </c>
      <c r="AA1683" s="77" t="s">
        <v>1162</v>
      </c>
      <c r="AB1683" s="77" t="s">
        <v>1163</v>
      </c>
      <c r="AC1683" s="77" t="s">
        <v>1164</v>
      </c>
      <c r="AD1683" s="77">
        <v>4</v>
      </c>
      <c r="AE1683" s="77" t="s">
        <v>1137</v>
      </c>
      <c r="AF1683" s="105"/>
    </row>
    <row r="1684" spans="1:32" hidden="1" x14ac:dyDescent="0.25">
      <c r="A1684" s="96" t="s">
        <v>1648</v>
      </c>
      <c r="B1684" s="77" t="s">
        <v>703</v>
      </c>
      <c r="C1684" s="77" t="s">
        <v>75</v>
      </c>
      <c r="D1684" s="77" t="s">
        <v>708</v>
      </c>
      <c r="E1684" s="77">
        <v>25</v>
      </c>
      <c r="F1684" s="77" t="s">
        <v>1276</v>
      </c>
      <c r="G1684" s="77" t="s">
        <v>630</v>
      </c>
      <c r="H1684" s="77"/>
      <c r="I1684" s="77">
        <v>14</v>
      </c>
      <c r="J1684" s="77">
        <v>20</v>
      </c>
      <c r="K1684" s="77">
        <v>600</v>
      </c>
      <c r="L1684" s="77">
        <v>20</v>
      </c>
      <c r="M1684" s="77"/>
      <c r="N1684" s="77"/>
      <c r="O1684" s="77" t="s">
        <v>129</v>
      </c>
      <c r="P1684" s="77" t="s">
        <v>1279</v>
      </c>
      <c r="Q1684" s="77">
        <v>0</v>
      </c>
      <c r="R1684" s="77">
        <v>1</v>
      </c>
      <c r="S1684" s="77" t="s">
        <v>1115</v>
      </c>
      <c r="T1684" s="77">
        <v>1</v>
      </c>
      <c r="U1684" s="77"/>
      <c r="V1684" s="77"/>
      <c r="W1684" s="77" t="s">
        <v>1115</v>
      </c>
      <c r="X1684" s="77">
        <v>24</v>
      </c>
      <c r="Y1684" s="77" t="s">
        <v>1135</v>
      </c>
      <c r="Z1684" s="77" t="s">
        <v>1136</v>
      </c>
      <c r="AA1684" s="77" t="s">
        <v>1126</v>
      </c>
      <c r="AB1684" s="77" t="s">
        <v>1127</v>
      </c>
      <c r="AC1684" s="77" t="s">
        <v>1128</v>
      </c>
      <c r="AD1684" s="77">
        <v>20</v>
      </c>
      <c r="AE1684" s="77" t="s">
        <v>1177</v>
      </c>
      <c r="AF1684" s="105"/>
    </row>
    <row r="1685" spans="1:32" hidden="1" x14ac:dyDescent="0.25">
      <c r="A1685" s="96" t="s">
        <v>1648</v>
      </c>
      <c r="B1685" s="77" t="s">
        <v>703</v>
      </c>
      <c r="C1685" s="77" t="s">
        <v>75</v>
      </c>
      <c r="D1685" s="77" t="s">
        <v>708</v>
      </c>
      <c r="E1685" s="77">
        <v>26</v>
      </c>
      <c r="F1685" s="77"/>
      <c r="G1685" s="77" t="s">
        <v>175</v>
      </c>
      <c r="H1685" s="77" t="s">
        <v>110</v>
      </c>
      <c r="I1685" s="77">
        <v>14</v>
      </c>
      <c r="J1685" s="77">
        <v>4</v>
      </c>
      <c r="K1685" s="77">
        <v>25</v>
      </c>
      <c r="L1685" s="77">
        <v>20</v>
      </c>
      <c r="M1685" s="77"/>
      <c r="N1685" s="77"/>
      <c r="O1685" s="77" t="s">
        <v>129</v>
      </c>
      <c r="P1685" s="77" t="s">
        <v>1279</v>
      </c>
      <c r="Q1685" s="77">
        <v>0</v>
      </c>
      <c r="R1685" s="77">
        <v>1</v>
      </c>
      <c r="S1685" s="77" t="s">
        <v>1123</v>
      </c>
      <c r="T1685" s="77">
        <v>1</v>
      </c>
      <c r="U1685" s="77"/>
      <c r="V1685" s="77"/>
      <c r="W1685" s="77" t="s">
        <v>1123</v>
      </c>
      <c r="X1685" s="77">
        <v>1</v>
      </c>
      <c r="Y1685" s="77" t="s">
        <v>1135</v>
      </c>
      <c r="Z1685" s="77" t="s">
        <v>1136</v>
      </c>
      <c r="AA1685" s="77" t="s">
        <v>1126</v>
      </c>
      <c r="AB1685" s="77" t="s">
        <v>1127</v>
      </c>
      <c r="AC1685" s="77" t="s">
        <v>1128</v>
      </c>
      <c r="AD1685" s="77">
        <v>4</v>
      </c>
      <c r="AE1685" s="77" t="s">
        <v>1182</v>
      </c>
      <c r="AF1685" s="105"/>
    </row>
    <row r="1686" spans="1:32" ht="30" hidden="1" x14ac:dyDescent="0.25">
      <c r="A1686" s="96" t="s">
        <v>1648</v>
      </c>
      <c r="B1686" s="77" t="s">
        <v>703</v>
      </c>
      <c r="C1686" s="77" t="s">
        <v>75</v>
      </c>
      <c r="D1686" s="77" t="s">
        <v>708</v>
      </c>
      <c r="E1686" s="77">
        <v>27</v>
      </c>
      <c r="F1686" s="77" t="s">
        <v>1298</v>
      </c>
      <c r="G1686" s="77" t="s">
        <v>711</v>
      </c>
      <c r="H1686" s="77"/>
      <c r="I1686" s="77">
        <v>14</v>
      </c>
      <c r="J1686" s="77">
        <v>20</v>
      </c>
      <c r="K1686" s="77">
        <v>600</v>
      </c>
      <c r="L1686" s="77">
        <v>20</v>
      </c>
      <c r="M1686" s="77"/>
      <c r="N1686" s="77"/>
      <c r="O1686" s="77" t="s">
        <v>129</v>
      </c>
      <c r="P1686" s="77" t="s">
        <v>1279</v>
      </c>
      <c r="Q1686" s="77">
        <v>0</v>
      </c>
      <c r="R1686" s="77">
        <v>2</v>
      </c>
      <c r="S1686" s="77" t="s">
        <v>1123</v>
      </c>
      <c r="T1686" s="77">
        <v>1</v>
      </c>
      <c r="U1686" s="77"/>
      <c r="V1686" s="77"/>
      <c r="W1686" s="77" t="s">
        <v>1123</v>
      </c>
      <c r="X1686" s="77">
        <v>48</v>
      </c>
      <c r="Y1686" s="77" t="s">
        <v>1135</v>
      </c>
      <c r="Z1686" s="77" t="s">
        <v>1136</v>
      </c>
      <c r="AA1686" s="77" t="s">
        <v>1126</v>
      </c>
      <c r="AB1686" s="77" t="s">
        <v>1127</v>
      </c>
      <c r="AC1686" s="77" t="s">
        <v>1128</v>
      </c>
      <c r="AD1686" s="77">
        <v>20</v>
      </c>
      <c r="AE1686" s="77" t="s">
        <v>1177</v>
      </c>
      <c r="AF1686" s="105"/>
    </row>
    <row r="1687" spans="1:32" hidden="1" x14ac:dyDescent="0.25">
      <c r="A1687" s="96" t="s">
        <v>1648</v>
      </c>
      <c r="B1687" s="77" t="s">
        <v>703</v>
      </c>
      <c r="C1687" s="77" t="s">
        <v>75</v>
      </c>
      <c r="D1687" s="77" t="s">
        <v>708</v>
      </c>
      <c r="E1687" s="77">
        <v>28</v>
      </c>
      <c r="F1687" s="77"/>
      <c r="G1687" s="77" t="s">
        <v>175</v>
      </c>
      <c r="H1687" s="77" t="s">
        <v>110</v>
      </c>
      <c r="I1687" s="77">
        <v>14</v>
      </c>
      <c r="J1687" s="77">
        <v>4</v>
      </c>
      <c r="K1687" s="77">
        <v>80</v>
      </c>
      <c r="L1687" s="77">
        <v>20</v>
      </c>
      <c r="M1687" s="77"/>
      <c r="N1687" s="77"/>
      <c r="O1687" s="77" t="s">
        <v>129</v>
      </c>
      <c r="P1687" s="77" t="s">
        <v>1279</v>
      </c>
      <c r="Q1687" s="77">
        <v>0</v>
      </c>
      <c r="R1687" s="77">
        <v>1</v>
      </c>
      <c r="S1687" s="77" t="s">
        <v>1123</v>
      </c>
      <c r="T1687" s="77">
        <v>1</v>
      </c>
      <c r="U1687" s="77"/>
      <c r="V1687" s="77"/>
      <c r="W1687" s="77" t="s">
        <v>1123</v>
      </c>
      <c r="X1687" s="77">
        <v>3</v>
      </c>
      <c r="Y1687" s="77" t="s">
        <v>1135</v>
      </c>
      <c r="Z1687" s="77" t="s">
        <v>1136</v>
      </c>
      <c r="AA1687" s="77" t="s">
        <v>1126</v>
      </c>
      <c r="AB1687" s="77" t="s">
        <v>1127</v>
      </c>
      <c r="AC1687" s="77" t="s">
        <v>1128</v>
      </c>
      <c r="AD1687" s="77">
        <v>4</v>
      </c>
      <c r="AE1687" s="77" t="s">
        <v>1129</v>
      </c>
      <c r="AF1687" s="105"/>
    </row>
    <row r="1688" spans="1:32" hidden="1" x14ac:dyDescent="0.25">
      <c r="A1688" s="96" t="s">
        <v>1648</v>
      </c>
      <c r="B1688" s="77" t="s">
        <v>703</v>
      </c>
      <c r="C1688" s="77" t="s">
        <v>75</v>
      </c>
      <c r="D1688" s="77" t="s">
        <v>708</v>
      </c>
      <c r="E1688" s="77">
        <v>29</v>
      </c>
      <c r="F1688" s="77"/>
      <c r="G1688" s="77" t="s">
        <v>712</v>
      </c>
      <c r="H1688" s="77"/>
      <c r="I1688" s="77">
        <v>14</v>
      </c>
      <c r="J1688" s="77">
        <v>4</v>
      </c>
      <c r="K1688" s="77">
        <v>50</v>
      </c>
      <c r="L1688" s="77">
        <v>20</v>
      </c>
      <c r="M1688" s="77"/>
      <c r="N1688" s="77"/>
      <c r="O1688" s="77" t="s">
        <v>129</v>
      </c>
      <c r="P1688" s="77" t="s">
        <v>1279</v>
      </c>
      <c r="Q1688" s="77">
        <v>0</v>
      </c>
      <c r="R1688" s="77">
        <v>1</v>
      </c>
      <c r="S1688" s="77" t="s">
        <v>1123</v>
      </c>
      <c r="T1688" s="77">
        <v>1</v>
      </c>
      <c r="U1688" s="77"/>
      <c r="V1688" s="77"/>
      <c r="W1688" s="77" t="s">
        <v>1123</v>
      </c>
      <c r="X1688" s="77">
        <v>2</v>
      </c>
      <c r="Y1688" s="77" t="s">
        <v>1135</v>
      </c>
      <c r="Z1688" s="77" t="s">
        <v>1136</v>
      </c>
      <c r="AA1688" s="77" t="s">
        <v>1126</v>
      </c>
      <c r="AB1688" s="77" t="s">
        <v>1127</v>
      </c>
      <c r="AC1688" s="77" t="s">
        <v>1128</v>
      </c>
      <c r="AD1688" s="77">
        <v>4</v>
      </c>
      <c r="AE1688" s="77" t="s">
        <v>1172</v>
      </c>
      <c r="AF1688" s="105"/>
    </row>
    <row r="1689" spans="1:32" ht="30" hidden="1" x14ac:dyDescent="0.25">
      <c r="A1689" s="96" t="s">
        <v>1648</v>
      </c>
      <c r="B1689" s="77" t="s">
        <v>703</v>
      </c>
      <c r="C1689" s="77" t="s">
        <v>75</v>
      </c>
      <c r="D1689" s="77" t="s">
        <v>708</v>
      </c>
      <c r="E1689" s="77">
        <v>30</v>
      </c>
      <c r="F1689" s="77" t="s">
        <v>1665</v>
      </c>
      <c r="G1689" s="77" t="s">
        <v>713</v>
      </c>
      <c r="H1689" s="77"/>
      <c r="I1689" s="77">
        <v>14</v>
      </c>
      <c r="J1689" s="77">
        <v>20</v>
      </c>
      <c r="K1689" s="77">
        <v>600</v>
      </c>
      <c r="L1689" s="77">
        <v>20</v>
      </c>
      <c r="M1689" s="77"/>
      <c r="N1689" s="77"/>
      <c r="O1689" s="77" t="s">
        <v>129</v>
      </c>
      <c r="P1689" s="77" t="s">
        <v>1279</v>
      </c>
      <c r="Q1689" s="77">
        <v>0</v>
      </c>
      <c r="R1689" s="77">
        <v>2</v>
      </c>
      <c r="S1689" s="77" t="s">
        <v>1123</v>
      </c>
      <c r="T1689" s="77">
        <v>1</v>
      </c>
      <c r="U1689" s="77"/>
      <c r="V1689" s="77"/>
      <c r="W1689" s="77" t="s">
        <v>1123</v>
      </c>
      <c r="X1689" s="77">
        <v>48</v>
      </c>
      <c r="Y1689" s="77" t="s">
        <v>1135</v>
      </c>
      <c r="Z1689" s="77" t="s">
        <v>1136</v>
      </c>
      <c r="AA1689" s="77" t="s">
        <v>1126</v>
      </c>
      <c r="AB1689" s="77" t="s">
        <v>1127</v>
      </c>
      <c r="AC1689" s="77" t="s">
        <v>1128</v>
      </c>
      <c r="AD1689" s="77">
        <v>20</v>
      </c>
      <c r="AE1689" s="77" t="s">
        <v>1177</v>
      </c>
      <c r="AF1689" s="105"/>
    </row>
    <row r="1690" spans="1:32" hidden="1" x14ac:dyDescent="0.25">
      <c r="A1690" s="96" t="s">
        <v>1648</v>
      </c>
      <c r="B1690" s="77" t="s">
        <v>703</v>
      </c>
      <c r="C1690" s="77" t="s">
        <v>75</v>
      </c>
      <c r="D1690" s="77" t="s">
        <v>708</v>
      </c>
      <c r="E1690" s="77">
        <v>31</v>
      </c>
      <c r="F1690" s="77" t="s">
        <v>1705</v>
      </c>
      <c r="G1690" s="77" t="s">
        <v>175</v>
      </c>
      <c r="H1690" s="77" t="s">
        <v>110</v>
      </c>
      <c r="I1690" s="77">
        <v>14</v>
      </c>
      <c r="J1690" s="77">
        <v>8</v>
      </c>
      <c r="K1690" s="77">
        <v>200</v>
      </c>
      <c r="L1690" s="77">
        <v>20</v>
      </c>
      <c r="M1690" s="77"/>
      <c r="N1690" s="77"/>
      <c r="O1690" s="77" t="s">
        <v>129</v>
      </c>
      <c r="P1690" s="77" t="s">
        <v>1279</v>
      </c>
      <c r="Q1690" s="77">
        <v>0</v>
      </c>
      <c r="R1690" s="77">
        <v>1</v>
      </c>
      <c r="S1690" s="77" t="s">
        <v>1123</v>
      </c>
      <c r="T1690" s="77">
        <v>1</v>
      </c>
      <c r="U1690" s="77"/>
      <c r="V1690" s="77"/>
      <c r="W1690" s="77" t="s">
        <v>1123</v>
      </c>
      <c r="X1690" s="77">
        <v>8</v>
      </c>
      <c r="Y1690" s="77" t="s">
        <v>1135</v>
      </c>
      <c r="Z1690" s="77" t="s">
        <v>1136</v>
      </c>
      <c r="AA1690" s="77" t="s">
        <v>1126</v>
      </c>
      <c r="AB1690" s="77" t="s">
        <v>1127</v>
      </c>
      <c r="AC1690" s="77" t="s">
        <v>1128</v>
      </c>
      <c r="AD1690" s="77">
        <v>8</v>
      </c>
      <c r="AE1690" s="77" t="s">
        <v>1137</v>
      </c>
      <c r="AF1690" s="105"/>
    </row>
    <row r="1691" spans="1:32" hidden="1" x14ac:dyDescent="0.25">
      <c r="A1691" s="96" t="s">
        <v>1648</v>
      </c>
      <c r="B1691" s="77" t="s">
        <v>703</v>
      </c>
      <c r="C1691" s="77" t="s">
        <v>75</v>
      </c>
      <c r="D1691" s="77" t="s">
        <v>708</v>
      </c>
      <c r="E1691" s="77">
        <v>32</v>
      </c>
      <c r="F1691" s="77" t="s">
        <v>1268</v>
      </c>
      <c r="G1691" s="77" t="s">
        <v>714</v>
      </c>
      <c r="H1691" s="77"/>
      <c r="I1691" s="77">
        <v>14</v>
      </c>
      <c r="J1691" s="77">
        <v>8</v>
      </c>
      <c r="K1691" s="77">
        <v>50</v>
      </c>
      <c r="L1691" s="77">
        <v>50</v>
      </c>
      <c r="M1691" s="77"/>
      <c r="N1691" s="77"/>
      <c r="O1691" s="77" t="s">
        <v>150</v>
      </c>
      <c r="P1691" s="77" t="s">
        <v>1279</v>
      </c>
      <c r="Q1691" s="77">
        <v>0</v>
      </c>
      <c r="R1691" s="77">
        <v>1</v>
      </c>
      <c r="S1691" s="77" t="s">
        <v>1115</v>
      </c>
      <c r="T1691" s="77">
        <v>1</v>
      </c>
      <c r="U1691" s="77" t="s">
        <v>115</v>
      </c>
      <c r="V1691" s="77"/>
      <c r="W1691" s="77" t="s">
        <v>1115</v>
      </c>
      <c r="X1691" s="77">
        <v>2</v>
      </c>
      <c r="Y1691" s="77" t="s">
        <v>1135</v>
      </c>
      <c r="Z1691" s="77" t="s">
        <v>1125</v>
      </c>
      <c r="AA1691" s="77" t="s">
        <v>1126</v>
      </c>
      <c r="AB1691" s="77" t="s">
        <v>1127</v>
      </c>
      <c r="AC1691" s="77" t="s">
        <v>1128</v>
      </c>
      <c r="AD1691" s="77">
        <v>8</v>
      </c>
      <c r="AE1691" s="77" t="s">
        <v>1129</v>
      </c>
      <c r="AF1691" s="105"/>
    </row>
    <row r="1692" spans="1:32" hidden="1" x14ac:dyDescent="0.25">
      <c r="A1692" s="96" t="s">
        <v>1648</v>
      </c>
      <c r="B1692" s="77" t="s">
        <v>703</v>
      </c>
      <c r="C1692" s="77" t="s">
        <v>75</v>
      </c>
      <c r="D1692" s="77" t="s">
        <v>708</v>
      </c>
      <c r="E1692" s="77">
        <v>33</v>
      </c>
      <c r="F1692" s="77" t="s">
        <v>1667</v>
      </c>
      <c r="G1692" s="77" t="s">
        <v>710</v>
      </c>
      <c r="H1692" s="77"/>
      <c r="I1692" s="77">
        <v>14</v>
      </c>
      <c r="J1692" s="77">
        <v>4</v>
      </c>
      <c r="K1692" s="77">
        <v>40</v>
      </c>
      <c r="L1692" s="77">
        <v>50</v>
      </c>
      <c r="M1692" s="77"/>
      <c r="N1692" s="77"/>
      <c r="O1692" s="77" t="s">
        <v>150</v>
      </c>
      <c r="P1692" s="77" t="s">
        <v>1159</v>
      </c>
      <c r="Q1692" s="77">
        <v>0</v>
      </c>
      <c r="R1692" s="77">
        <v>1</v>
      </c>
      <c r="S1692" s="77" t="s">
        <v>1115</v>
      </c>
      <c r="T1692" s="77">
        <v>1</v>
      </c>
      <c r="U1692" s="77" t="s">
        <v>115</v>
      </c>
      <c r="V1692" s="77"/>
      <c r="W1692" s="77" t="s">
        <v>1115</v>
      </c>
      <c r="X1692" s="77">
        <v>1.5</v>
      </c>
      <c r="Y1692" s="77" t="s">
        <v>1135</v>
      </c>
      <c r="Z1692" s="77" t="s">
        <v>1161</v>
      </c>
      <c r="AA1692" s="77" t="s">
        <v>1162</v>
      </c>
      <c r="AB1692" s="77" t="s">
        <v>1163</v>
      </c>
      <c r="AC1692" s="77" t="s">
        <v>1164</v>
      </c>
      <c r="AD1692" s="77">
        <v>4</v>
      </c>
      <c r="AE1692" s="77" t="s">
        <v>1137</v>
      </c>
      <c r="AF1692" s="105"/>
    </row>
    <row r="1693" spans="1:32" hidden="1" x14ac:dyDescent="0.25">
      <c r="A1693" s="96" t="s">
        <v>1648</v>
      </c>
      <c r="B1693" s="77" t="s">
        <v>703</v>
      </c>
      <c r="C1693" s="77" t="s">
        <v>75</v>
      </c>
      <c r="D1693" s="77" t="s">
        <v>708</v>
      </c>
      <c r="E1693" s="77">
        <v>34</v>
      </c>
      <c r="F1693" s="77" t="s">
        <v>1668</v>
      </c>
      <c r="G1693" s="77" t="s">
        <v>710</v>
      </c>
      <c r="H1693" s="77"/>
      <c r="I1693" s="77">
        <v>14</v>
      </c>
      <c r="J1693" s="77">
        <v>4</v>
      </c>
      <c r="K1693" s="77">
        <v>40</v>
      </c>
      <c r="L1693" s="77">
        <v>50</v>
      </c>
      <c r="M1693" s="77"/>
      <c r="N1693" s="77"/>
      <c r="O1693" s="77" t="s">
        <v>150</v>
      </c>
      <c r="P1693" s="77" t="s">
        <v>1159</v>
      </c>
      <c r="Q1693" s="77">
        <v>0</v>
      </c>
      <c r="R1693" s="77">
        <v>1</v>
      </c>
      <c r="S1693" s="77" t="s">
        <v>1115</v>
      </c>
      <c r="T1693" s="77">
        <v>1</v>
      </c>
      <c r="U1693" s="77" t="s">
        <v>115</v>
      </c>
      <c r="V1693" s="77"/>
      <c r="W1693" s="77" t="s">
        <v>1115</v>
      </c>
      <c r="X1693" s="77">
        <v>1.5</v>
      </c>
      <c r="Y1693" s="77" t="s">
        <v>1135</v>
      </c>
      <c r="Z1693" s="77" t="s">
        <v>1161</v>
      </c>
      <c r="AA1693" s="77" t="s">
        <v>1162</v>
      </c>
      <c r="AB1693" s="77" t="s">
        <v>1163</v>
      </c>
      <c r="AC1693" s="77" t="s">
        <v>1164</v>
      </c>
      <c r="AD1693" s="77">
        <v>4</v>
      </c>
      <c r="AE1693" s="77" t="s">
        <v>1137</v>
      </c>
      <c r="AF1693" s="105"/>
    </row>
    <row r="1694" spans="1:32" hidden="1" x14ac:dyDescent="0.25">
      <c r="A1694" s="96" t="s">
        <v>1648</v>
      </c>
      <c r="B1694" s="77" t="s">
        <v>703</v>
      </c>
      <c r="C1694" s="77" t="s">
        <v>75</v>
      </c>
      <c r="D1694" s="77" t="s">
        <v>708</v>
      </c>
      <c r="E1694" s="77">
        <v>35</v>
      </c>
      <c r="F1694" s="77" t="s">
        <v>1300</v>
      </c>
      <c r="G1694" s="77" t="s">
        <v>715</v>
      </c>
      <c r="H1694" s="77"/>
      <c r="I1694" s="77">
        <v>14</v>
      </c>
      <c r="J1694" s="77">
        <v>8</v>
      </c>
      <c r="K1694" s="77">
        <v>200</v>
      </c>
      <c r="L1694" s="77">
        <v>20</v>
      </c>
      <c r="M1694" s="77"/>
      <c r="N1694" s="77"/>
      <c r="O1694" s="77" t="s">
        <v>129</v>
      </c>
      <c r="P1694" s="77" t="s">
        <v>1279</v>
      </c>
      <c r="Q1694" s="77">
        <v>0</v>
      </c>
      <c r="R1694" s="77">
        <v>1</v>
      </c>
      <c r="S1694" s="77" t="s">
        <v>1123</v>
      </c>
      <c r="T1694" s="77">
        <v>1</v>
      </c>
      <c r="U1694" s="77"/>
      <c r="V1694" s="77"/>
      <c r="W1694" s="77" t="s">
        <v>1123</v>
      </c>
      <c r="X1694" s="77">
        <v>8</v>
      </c>
      <c r="Y1694" s="77" t="s">
        <v>1135</v>
      </c>
      <c r="Z1694" s="77" t="s">
        <v>1136</v>
      </c>
      <c r="AA1694" s="77" t="s">
        <v>1126</v>
      </c>
      <c r="AB1694" s="77" t="s">
        <v>1127</v>
      </c>
      <c r="AC1694" s="77" t="s">
        <v>1128</v>
      </c>
      <c r="AD1694" s="77">
        <v>8</v>
      </c>
      <c r="AE1694" s="77" t="s">
        <v>1137</v>
      </c>
      <c r="AF1694" s="105"/>
    </row>
    <row r="1695" spans="1:32" hidden="1" x14ac:dyDescent="0.25">
      <c r="A1695" s="96" t="s">
        <v>1648</v>
      </c>
      <c r="B1695" s="77" t="s">
        <v>703</v>
      </c>
      <c r="C1695" s="77" t="s">
        <v>75</v>
      </c>
      <c r="D1695" s="77" t="s">
        <v>708</v>
      </c>
      <c r="E1695" s="77">
        <v>36</v>
      </c>
      <c r="F1695" s="77" t="s">
        <v>1670</v>
      </c>
      <c r="G1695" s="77" t="s">
        <v>715</v>
      </c>
      <c r="H1695" s="77"/>
      <c r="I1695" s="77">
        <v>14</v>
      </c>
      <c r="J1695" s="77">
        <v>8</v>
      </c>
      <c r="K1695" s="77">
        <v>200</v>
      </c>
      <c r="L1695" s="77">
        <v>20</v>
      </c>
      <c r="M1695" s="77"/>
      <c r="N1695" s="77"/>
      <c r="O1695" s="77" t="s">
        <v>129</v>
      </c>
      <c r="P1695" s="77" t="s">
        <v>1279</v>
      </c>
      <c r="Q1695" s="77">
        <v>0</v>
      </c>
      <c r="R1695" s="77">
        <v>1</v>
      </c>
      <c r="S1695" s="77" t="s">
        <v>1123</v>
      </c>
      <c r="T1695" s="77">
        <v>1</v>
      </c>
      <c r="U1695" s="77"/>
      <c r="V1695" s="77"/>
      <c r="W1695" s="77" t="s">
        <v>1123</v>
      </c>
      <c r="X1695" s="77">
        <v>8</v>
      </c>
      <c r="Y1695" s="77" t="s">
        <v>1135</v>
      </c>
      <c r="Z1695" s="77" t="s">
        <v>1136</v>
      </c>
      <c r="AA1695" s="77" t="s">
        <v>1126</v>
      </c>
      <c r="AB1695" s="77" t="s">
        <v>1127</v>
      </c>
      <c r="AC1695" s="77" t="s">
        <v>1128</v>
      </c>
      <c r="AD1695" s="77">
        <v>8</v>
      </c>
      <c r="AE1695" s="77" t="s">
        <v>1137</v>
      </c>
      <c r="AF1695" s="105"/>
    </row>
    <row r="1696" spans="1:32" hidden="1" x14ac:dyDescent="0.25">
      <c r="A1696" s="96" t="s">
        <v>1648</v>
      </c>
      <c r="B1696" s="77" t="s">
        <v>703</v>
      </c>
      <c r="C1696" s="77" t="s">
        <v>75</v>
      </c>
      <c r="D1696" s="77" t="s">
        <v>708</v>
      </c>
      <c r="E1696" s="77">
        <v>37</v>
      </c>
      <c r="F1696" s="77" t="s">
        <v>1671</v>
      </c>
      <c r="G1696" s="77" t="s">
        <v>715</v>
      </c>
      <c r="H1696" s="77"/>
      <c r="I1696" s="77">
        <v>14</v>
      </c>
      <c r="J1696" s="77">
        <v>8</v>
      </c>
      <c r="K1696" s="77">
        <v>200</v>
      </c>
      <c r="L1696" s="77">
        <v>20</v>
      </c>
      <c r="M1696" s="77"/>
      <c r="N1696" s="77"/>
      <c r="O1696" s="77" t="s">
        <v>129</v>
      </c>
      <c r="P1696" s="77" t="s">
        <v>1279</v>
      </c>
      <c r="Q1696" s="77">
        <v>0</v>
      </c>
      <c r="R1696" s="77">
        <v>1</v>
      </c>
      <c r="S1696" s="77" t="s">
        <v>1123</v>
      </c>
      <c r="T1696" s="77">
        <v>1</v>
      </c>
      <c r="U1696" s="77"/>
      <c r="V1696" s="77"/>
      <c r="W1696" s="77" t="s">
        <v>1123</v>
      </c>
      <c r="X1696" s="77">
        <v>8</v>
      </c>
      <c r="Y1696" s="77" t="s">
        <v>1135</v>
      </c>
      <c r="Z1696" s="77" t="s">
        <v>1136</v>
      </c>
      <c r="AA1696" s="77" t="s">
        <v>1126</v>
      </c>
      <c r="AB1696" s="77" t="s">
        <v>1127</v>
      </c>
      <c r="AC1696" s="77" t="s">
        <v>1128</v>
      </c>
      <c r="AD1696" s="77">
        <v>8</v>
      </c>
      <c r="AE1696" s="77" t="s">
        <v>1137</v>
      </c>
      <c r="AF1696" s="105"/>
    </row>
    <row r="1697" spans="1:32" hidden="1" x14ac:dyDescent="0.25">
      <c r="A1697" s="96" t="s">
        <v>1648</v>
      </c>
      <c r="B1697" s="77" t="s">
        <v>703</v>
      </c>
      <c r="C1697" s="77" t="s">
        <v>75</v>
      </c>
      <c r="D1697" s="77" t="s">
        <v>708</v>
      </c>
      <c r="E1697" s="77">
        <v>38</v>
      </c>
      <c r="F1697" s="77" t="s">
        <v>1672</v>
      </c>
      <c r="G1697" s="77" t="s">
        <v>710</v>
      </c>
      <c r="H1697" s="77"/>
      <c r="I1697" s="77">
        <v>14</v>
      </c>
      <c r="J1697" s="77">
        <v>4</v>
      </c>
      <c r="K1697" s="77">
        <v>40</v>
      </c>
      <c r="L1697" s="77">
        <v>50</v>
      </c>
      <c r="M1697" s="77"/>
      <c r="N1697" s="77"/>
      <c r="O1697" s="77" t="s">
        <v>150</v>
      </c>
      <c r="P1697" s="77" t="s">
        <v>1159</v>
      </c>
      <c r="Q1697" s="77">
        <v>0</v>
      </c>
      <c r="R1697" s="77">
        <v>1</v>
      </c>
      <c r="S1697" s="77" t="s">
        <v>1115</v>
      </c>
      <c r="T1697" s="77">
        <v>1</v>
      </c>
      <c r="U1697" s="77" t="s">
        <v>115</v>
      </c>
      <c r="V1697" s="77"/>
      <c r="W1697" s="77" t="s">
        <v>1115</v>
      </c>
      <c r="X1697" s="77">
        <v>1.5</v>
      </c>
      <c r="Y1697" s="77" t="s">
        <v>1135</v>
      </c>
      <c r="Z1697" s="77" t="s">
        <v>1161</v>
      </c>
      <c r="AA1697" s="77" t="s">
        <v>1162</v>
      </c>
      <c r="AB1697" s="77" t="s">
        <v>1163</v>
      </c>
      <c r="AC1697" s="77" t="s">
        <v>1164</v>
      </c>
      <c r="AD1697" s="77">
        <v>4</v>
      </c>
      <c r="AE1697" s="77" t="s">
        <v>1137</v>
      </c>
      <c r="AF1697" s="105"/>
    </row>
    <row r="1698" spans="1:32" hidden="1" x14ac:dyDescent="0.25">
      <c r="A1698" s="96" t="s">
        <v>1648</v>
      </c>
      <c r="B1698" s="77" t="s">
        <v>703</v>
      </c>
      <c r="C1698" s="77" t="s">
        <v>75</v>
      </c>
      <c r="D1698" s="77" t="s">
        <v>708</v>
      </c>
      <c r="E1698" s="77">
        <v>39</v>
      </c>
      <c r="F1698" s="77" t="s">
        <v>1673</v>
      </c>
      <c r="G1698" s="77" t="s">
        <v>710</v>
      </c>
      <c r="H1698" s="77"/>
      <c r="I1698" s="77">
        <v>14</v>
      </c>
      <c r="J1698" s="77">
        <v>4</v>
      </c>
      <c r="K1698" s="77">
        <v>40</v>
      </c>
      <c r="L1698" s="77">
        <v>50</v>
      </c>
      <c r="M1698" s="77"/>
      <c r="N1698" s="77"/>
      <c r="O1698" s="77" t="s">
        <v>150</v>
      </c>
      <c r="P1698" s="77" t="s">
        <v>1159</v>
      </c>
      <c r="Q1698" s="77">
        <v>0</v>
      </c>
      <c r="R1698" s="77">
        <v>1</v>
      </c>
      <c r="S1698" s="77" t="s">
        <v>1115</v>
      </c>
      <c r="T1698" s="77">
        <v>1</v>
      </c>
      <c r="U1698" s="77" t="s">
        <v>115</v>
      </c>
      <c r="V1698" s="77"/>
      <c r="W1698" s="77" t="s">
        <v>1115</v>
      </c>
      <c r="X1698" s="77">
        <v>1.5</v>
      </c>
      <c r="Y1698" s="77" t="s">
        <v>1135</v>
      </c>
      <c r="Z1698" s="77" t="s">
        <v>1161</v>
      </c>
      <c r="AA1698" s="77" t="s">
        <v>1162</v>
      </c>
      <c r="AB1698" s="77" t="s">
        <v>1163</v>
      </c>
      <c r="AC1698" s="77" t="s">
        <v>1164</v>
      </c>
      <c r="AD1698" s="77">
        <v>4</v>
      </c>
      <c r="AE1698" s="77" t="s">
        <v>1137</v>
      </c>
      <c r="AF1698" s="105"/>
    </row>
    <row r="1699" spans="1:32" hidden="1" x14ac:dyDescent="0.25">
      <c r="A1699" s="96" t="s">
        <v>1648</v>
      </c>
      <c r="B1699" s="77" t="s">
        <v>703</v>
      </c>
      <c r="C1699" s="77" t="s">
        <v>75</v>
      </c>
      <c r="D1699" s="77" t="s">
        <v>708</v>
      </c>
      <c r="E1699" s="77">
        <v>40</v>
      </c>
      <c r="F1699" s="77" t="s">
        <v>1674</v>
      </c>
      <c r="G1699" s="77" t="s">
        <v>710</v>
      </c>
      <c r="H1699" s="77"/>
      <c r="I1699" s="77">
        <v>14</v>
      </c>
      <c r="J1699" s="77">
        <v>4</v>
      </c>
      <c r="K1699" s="77">
        <v>40</v>
      </c>
      <c r="L1699" s="77">
        <v>50</v>
      </c>
      <c r="M1699" s="77"/>
      <c r="N1699" s="77"/>
      <c r="O1699" s="77" t="s">
        <v>150</v>
      </c>
      <c r="P1699" s="77" t="s">
        <v>1159</v>
      </c>
      <c r="Q1699" s="77">
        <v>0</v>
      </c>
      <c r="R1699" s="77">
        <v>1</v>
      </c>
      <c r="S1699" s="77" t="s">
        <v>1115</v>
      </c>
      <c r="T1699" s="77">
        <v>1</v>
      </c>
      <c r="U1699" s="77" t="s">
        <v>115</v>
      </c>
      <c r="V1699" s="77"/>
      <c r="W1699" s="77" t="s">
        <v>1115</v>
      </c>
      <c r="X1699" s="77">
        <v>1.5</v>
      </c>
      <c r="Y1699" s="77" t="s">
        <v>1135</v>
      </c>
      <c r="Z1699" s="77" t="s">
        <v>1161</v>
      </c>
      <c r="AA1699" s="77" t="s">
        <v>1162</v>
      </c>
      <c r="AB1699" s="77" t="s">
        <v>1163</v>
      </c>
      <c r="AC1699" s="77" t="s">
        <v>1164</v>
      </c>
      <c r="AD1699" s="77">
        <v>4</v>
      </c>
      <c r="AE1699" s="77" t="s">
        <v>1137</v>
      </c>
      <c r="AF1699" s="105"/>
    </row>
    <row r="1700" spans="1:32" hidden="1" x14ac:dyDescent="0.25">
      <c r="A1700" s="96" t="s">
        <v>1648</v>
      </c>
      <c r="B1700" s="77" t="s">
        <v>703</v>
      </c>
      <c r="C1700" s="77" t="s">
        <v>75</v>
      </c>
      <c r="D1700" s="77" t="s">
        <v>708</v>
      </c>
      <c r="E1700" s="77">
        <v>41</v>
      </c>
      <c r="F1700" s="77" t="s">
        <v>1675</v>
      </c>
      <c r="G1700" s="77" t="s">
        <v>710</v>
      </c>
      <c r="H1700" s="77"/>
      <c r="I1700" s="77">
        <v>14</v>
      </c>
      <c r="J1700" s="77">
        <v>4</v>
      </c>
      <c r="K1700" s="77">
        <v>40</v>
      </c>
      <c r="L1700" s="77">
        <v>50</v>
      </c>
      <c r="M1700" s="77"/>
      <c r="N1700" s="77"/>
      <c r="O1700" s="77" t="s">
        <v>150</v>
      </c>
      <c r="P1700" s="77" t="s">
        <v>1159</v>
      </c>
      <c r="Q1700" s="77">
        <v>0</v>
      </c>
      <c r="R1700" s="77">
        <v>1</v>
      </c>
      <c r="S1700" s="77" t="s">
        <v>1115</v>
      </c>
      <c r="T1700" s="77">
        <v>1</v>
      </c>
      <c r="U1700" s="77" t="s">
        <v>115</v>
      </c>
      <c r="V1700" s="77"/>
      <c r="W1700" s="77" t="s">
        <v>1115</v>
      </c>
      <c r="X1700" s="77">
        <v>1.5</v>
      </c>
      <c r="Y1700" s="77" t="s">
        <v>1135</v>
      </c>
      <c r="Z1700" s="77" t="s">
        <v>1161</v>
      </c>
      <c r="AA1700" s="77" t="s">
        <v>1162</v>
      </c>
      <c r="AB1700" s="77" t="s">
        <v>1163</v>
      </c>
      <c r="AC1700" s="77" t="s">
        <v>1164</v>
      </c>
      <c r="AD1700" s="77">
        <v>4</v>
      </c>
      <c r="AE1700" s="77" t="s">
        <v>1137</v>
      </c>
      <c r="AF1700" s="105"/>
    </row>
    <row r="1701" spans="1:32" hidden="1" x14ac:dyDescent="0.25">
      <c r="A1701" s="96" t="s">
        <v>1648</v>
      </c>
      <c r="B1701" s="77" t="s">
        <v>703</v>
      </c>
      <c r="C1701" s="77" t="s">
        <v>75</v>
      </c>
      <c r="D1701" s="77" t="s">
        <v>708</v>
      </c>
      <c r="E1701" s="77">
        <v>42</v>
      </c>
      <c r="F1701" s="77" t="s">
        <v>1676</v>
      </c>
      <c r="G1701" s="77" t="s">
        <v>710</v>
      </c>
      <c r="H1701" s="77"/>
      <c r="I1701" s="77">
        <v>14</v>
      </c>
      <c r="J1701" s="77">
        <v>4</v>
      </c>
      <c r="K1701" s="77">
        <v>40</v>
      </c>
      <c r="L1701" s="77">
        <v>50</v>
      </c>
      <c r="M1701" s="77"/>
      <c r="N1701" s="77"/>
      <c r="O1701" s="77" t="s">
        <v>150</v>
      </c>
      <c r="P1701" s="77" t="s">
        <v>1159</v>
      </c>
      <c r="Q1701" s="77">
        <v>0</v>
      </c>
      <c r="R1701" s="77">
        <v>1</v>
      </c>
      <c r="S1701" s="77" t="s">
        <v>1115</v>
      </c>
      <c r="T1701" s="77">
        <v>1</v>
      </c>
      <c r="U1701" s="77" t="s">
        <v>115</v>
      </c>
      <c r="V1701" s="77"/>
      <c r="W1701" s="77" t="s">
        <v>1115</v>
      </c>
      <c r="X1701" s="77">
        <v>1.5</v>
      </c>
      <c r="Y1701" s="77" t="s">
        <v>1135</v>
      </c>
      <c r="Z1701" s="77" t="s">
        <v>1161</v>
      </c>
      <c r="AA1701" s="77" t="s">
        <v>1162</v>
      </c>
      <c r="AB1701" s="77" t="s">
        <v>1163</v>
      </c>
      <c r="AC1701" s="77" t="s">
        <v>1164</v>
      </c>
      <c r="AD1701" s="77">
        <v>4</v>
      </c>
      <c r="AE1701" s="77" t="s">
        <v>1137</v>
      </c>
      <c r="AF1701" s="105"/>
    </row>
    <row r="1702" spans="1:32" hidden="1" x14ac:dyDescent="0.25">
      <c r="A1702" s="96" t="s">
        <v>1648</v>
      </c>
      <c r="B1702" s="77" t="s">
        <v>703</v>
      </c>
      <c r="C1702" s="77" t="s">
        <v>75</v>
      </c>
      <c r="D1702" s="77" t="s">
        <v>708</v>
      </c>
      <c r="E1702" s="77">
        <v>43</v>
      </c>
      <c r="F1702" s="77" t="s">
        <v>1677</v>
      </c>
      <c r="G1702" s="77" t="s">
        <v>710</v>
      </c>
      <c r="H1702" s="77"/>
      <c r="I1702" s="77">
        <v>14</v>
      </c>
      <c r="J1702" s="77">
        <v>4</v>
      </c>
      <c r="K1702" s="77">
        <v>40</v>
      </c>
      <c r="L1702" s="77">
        <v>50</v>
      </c>
      <c r="M1702" s="77"/>
      <c r="N1702" s="77"/>
      <c r="O1702" s="77" t="s">
        <v>150</v>
      </c>
      <c r="P1702" s="77" t="s">
        <v>1159</v>
      </c>
      <c r="Q1702" s="77">
        <v>0</v>
      </c>
      <c r="R1702" s="77">
        <v>1</v>
      </c>
      <c r="S1702" s="77" t="s">
        <v>1115</v>
      </c>
      <c r="T1702" s="77">
        <v>1</v>
      </c>
      <c r="U1702" s="77" t="s">
        <v>115</v>
      </c>
      <c r="V1702" s="77"/>
      <c r="W1702" s="77" t="s">
        <v>1115</v>
      </c>
      <c r="X1702" s="77">
        <v>1.5</v>
      </c>
      <c r="Y1702" s="77" t="s">
        <v>1135</v>
      </c>
      <c r="Z1702" s="77" t="s">
        <v>1161</v>
      </c>
      <c r="AA1702" s="77" t="s">
        <v>1162</v>
      </c>
      <c r="AB1702" s="77" t="s">
        <v>1163</v>
      </c>
      <c r="AC1702" s="77" t="s">
        <v>1164</v>
      </c>
      <c r="AD1702" s="77">
        <v>4</v>
      </c>
      <c r="AE1702" s="77" t="s">
        <v>1137</v>
      </c>
      <c r="AF1702" s="105"/>
    </row>
    <row r="1703" spans="1:32" ht="30" hidden="1" x14ac:dyDescent="0.25">
      <c r="A1703" s="96" t="s">
        <v>1648</v>
      </c>
      <c r="B1703" s="77" t="s">
        <v>703</v>
      </c>
      <c r="C1703" s="77" t="s">
        <v>75</v>
      </c>
      <c r="D1703" s="77" t="s">
        <v>716</v>
      </c>
      <c r="E1703" s="77" t="s">
        <v>73</v>
      </c>
      <c r="F1703" s="77"/>
      <c r="G1703" s="77" t="s">
        <v>717</v>
      </c>
      <c r="H1703" s="77"/>
      <c r="I1703" s="77">
        <v>14</v>
      </c>
      <c r="J1703" s="77">
        <v>8</v>
      </c>
      <c r="K1703" s="77">
        <v>100</v>
      </c>
      <c r="L1703" s="77">
        <v>20</v>
      </c>
      <c r="M1703" s="77"/>
      <c r="N1703" s="77"/>
      <c r="O1703" s="77" t="s">
        <v>129</v>
      </c>
      <c r="P1703" s="77" t="s">
        <v>1279</v>
      </c>
      <c r="Q1703" s="77">
        <v>0</v>
      </c>
      <c r="R1703" s="77">
        <v>1</v>
      </c>
      <c r="S1703" s="77"/>
      <c r="T1703" s="77"/>
      <c r="U1703" s="77"/>
      <c r="V1703" s="77"/>
      <c r="W1703" s="77"/>
      <c r="X1703" s="77">
        <v>4</v>
      </c>
      <c r="Y1703" s="77" t="s">
        <v>1135</v>
      </c>
      <c r="Z1703" s="77" t="s">
        <v>1136</v>
      </c>
      <c r="AA1703" s="77" t="s">
        <v>1126</v>
      </c>
      <c r="AB1703" s="77" t="s">
        <v>1127</v>
      </c>
      <c r="AC1703" s="77" t="s">
        <v>1128</v>
      </c>
      <c r="AD1703" s="77">
        <v>8</v>
      </c>
      <c r="AE1703" s="77" t="s">
        <v>1129</v>
      </c>
      <c r="AF1703" s="105"/>
    </row>
    <row r="1704" spans="1:32" ht="30" hidden="1" x14ac:dyDescent="0.25">
      <c r="A1704" s="96" t="s">
        <v>1648</v>
      </c>
      <c r="B1704" s="77" t="s">
        <v>703</v>
      </c>
      <c r="C1704" s="77" t="s">
        <v>75</v>
      </c>
      <c r="D1704" s="77" t="s">
        <v>716</v>
      </c>
      <c r="E1704" s="77" t="s">
        <v>83</v>
      </c>
      <c r="F1704" s="77"/>
      <c r="G1704" s="77" t="s">
        <v>247</v>
      </c>
      <c r="H1704" s="77"/>
      <c r="I1704" s="77">
        <v>14</v>
      </c>
      <c r="J1704" s="77">
        <v>8</v>
      </c>
      <c r="K1704" s="77">
        <v>150</v>
      </c>
      <c r="L1704" s="77">
        <v>20</v>
      </c>
      <c r="M1704" s="77"/>
      <c r="N1704" s="77"/>
      <c r="O1704" s="77" t="s">
        <v>129</v>
      </c>
      <c r="P1704" s="77" t="s">
        <v>1198</v>
      </c>
      <c r="Q1704" s="77">
        <v>0</v>
      </c>
      <c r="R1704" s="77">
        <v>1</v>
      </c>
      <c r="S1704" s="77"/>
      <c r="T1704" s="77">
        <v>1</v>
      </c>
      <c r="U1704" s="77" t="s">
        <v>115</v>
      </c>
      <c r="V1704" s="77"/>
      <c r="W1704" s="77"/>
      <c r="X1704" s="77">
        <v>6</v>
      </c>
      <c r="Y1704" s="77" t="s">
        <v>1135</v>
      </c>
      <c r="Z1704" s="77" t="s">
        <v>1136</v>
      </c>
      <c r="AA1704" s="77" t="s">
        <v>1126</v>
      </c>
      <c r="AB1704" s="77" t="s">
        <v>1127</v>
      </c>
      <c r="AC1704" s="77" t="s">
        <v>1128</v>
      </c>
      <c r="AD1704" s="77">
        <v>8</v>
      </c>
      <c r="AE1704" s="77" t="s">
        <v>1137</v>
      </c>
      <c r="AF1704" s="105"/>
    </row>
    <row r="1705" spans="1:32" ht="30" hidden="1" x14ac:dyDescent="0.25">
      <c r="A1705" s="96" t="s">
        <v>1648</v>
      </c>
      <c r="B1705" s="77" t="s">
        <v>703</v>
      </c>
      <c r="C1705" s="77" t="s">
        <v>75</v>
      </c>
      <c r="D1705" s="77" t="s">
        <v>716</v>
      </c>
      <c r="E1705" s="77" t="s">
        <v>75</v>
      </c>
      <c r="F1705" s="77"/>
      <c r="G1705" s="77" t="s">
        <v>247</v>
      </c>
      <c r="H1705" s="77"/>
      <c r="I1705" s="77">
        <v>14</v>
      </c>
      <c r="J1705" s="77">
        <v>4</v>
      </c>
      <c r="K1705" s="77">
        <v>80</v>
      </c>
      <c r="L1705" s="77">
        <v>20</v>
      </c>
      <c r="M1705" s="77"/>
      <c r="N1705" s="77"/>
      <c r="O1705" s="77" t="s">
        <v>129</v>
      </c>
      <c r="P1705" s="77" t="s">
        <v>1706</v>
      </c>
      <c r="Q1705" s="77">
        <v>0</v>
      </c>
      <c r="R1705" s="77">
        <v>1</v>
      </c>
      <c r="S1705" s="77" t="s">
        <v>1123</v>
      </c>
      <c r="T1705" s="77">
        <v>1</v>
      </c>
      <c r="U1705" s="77" t="s">
        <v>110</v>
      </c>
      <c r="V1705" s="77"/>
      <c r="W1705" s="77" t="s">
        <v>1123</v>
      </c>
      <c r="X1705" s="77">
        <v>3</v>
      </c>
      <c r="Y1705" s="77" t="s">
        <v>1135</v>
      </c>
      <c r="Z1705" s="77" t="s">
        <v>1117</v>
      </c>
      <c r="AA1705" s="77" t="s">
        <v>1118</v>
      </c>
      <c r="AB1705" s="77" t="s">
        <v>1118</v>
      </c>
      <c r="AC1705" s="77" t="s">
        <v>1118</v>
      </c>
      <c r="AD1705" s="77">
        <v>4</v>
      </c>
      <c r="AE1705" s="77" t="s">
        <v>1119</v>
      </c>
      <c r="AF1705" s="105"/>
    </row>
    <row r="1706" spans="1:32" ht="30" hidden="1" x14ac:dyDescent="0.25">
      <c r="A1706" s="96" t="s">
        <v>1648</v>
      </c>
      <c r="B1706" s="77" t="s">
        <v>703</v>
      </c>
      <c r="C1706" s="77" t="s">
        <v>75</v>
      </c>
      <c r="D1706" s="77" t="s">
        <v>716</v>
      </c>
      <c r="E1706" s="77" t="s">
        <v>70</v>
      </c>
      <c r="F1706" s="77"/>
      <c r="G1706" s="77" t="s">
        <v>718</v>
      </c>
      <c r="H1706" s="77"/>
      <c r="I1706" s="77">
        <v>14</v>
      </c>
      <c r="J1706" s="77">
        <v>4</v>
      </c>
      <c r="K1706" s="77">
        <v>80</v>
      </c>
      <c r="L1706" s="77">
        <v>20</v>
      </c>
      <c r="M1706" s="77"/>
      <c r="N1706" s="77"/>
      <c r="O1706" s="77" t="s">
        <v>129</v>
      </c>
      <c r="P1706" s="77" t="s">
        <v>1198</v>
      </c>
      <c r="Q1706" s="77">
        <v>0</v>
      </c>
      <c r="R1706" s="77">
        <v>1</v>
      </c>
      <c r="S1706" s="77" t="s">
        <v>1123</v>
      </c>
      <c r="T1706" s="77">
        <v>1</v>
      </c>
      <c r="U1706" s="77" t="s">
        <v>110</v>
      </c>
      <c r="V1706" s="77"/>
      <c r="W1706" s="77" t="s">
        <v>1123</v>
      </c>
      <c r="X1706" s="77">
        <v>3</v>
      </c>
      <c r="Y1706" s="77" t="s">
        <v>1135</v>
      </c>
      <c r="Z1706" s="77" t="s">
        <v>1136</v>
      </c>
      <c r="AA1706" s="77" t="s">
        <v>1126</v>
      </c>
      <c r="AB1706" s="77" t="s">
        <v>1127</v>
      </c>
      <c r="AC1706" s="77" t="s">
        <v>1128</v>
      </c>
      <c r="AD1706" s="77">
        <v>4</v>
      </c>
      <c r="AE1706" s="77" t="s">
        <v>1129</v>
      </c>
      <c r="AF1706" s="105"/>
    </row>
    <row r="1707" spans="1:32" ht="30" hidden="1" x14ac:dyDescent="0.25">
      <c r="A1707" s="96" t="s">
        <v>1648</v>
      </c>
      <c r="B1707" s="77" t="s">
        <v>703</v>
      </c>
      <c r="C1707" s="77" t="s">
        <v>75</v>
      </c>
      <c r="D1707" s="77" t="s">
        <v>716</v>
      </c>
      <c r="E1707" s="77" t="s">
        <v>76</v>
      </c>
      <c r="F1707" s="77"/>
      <c r="G1707" s="77" t="s">
        <v>247</v>
      </c>
      <c r="H1707" s="77"/>
      <c r="I1707" s="77">
        <v>14</v>
      </c>
      <c r="J1707" s="77">
        <v>8</v>
      </c>
      <c r="K1707" s="77">
        <v>200</v>
      </c>
      <c r="L1707" s="77">
        <v>20</v>
      </c>
      <c r="M1707" s="77"/>
      <c r="N1707" s="77"/>
      <c r="O1707" s="77" t="s">
        <v>129</v>
      </c>
      <c r="P1707" s="77" t="s">
        <v>1198</v>
      </c>
      <c r="Q1707" s="77">
        <v>0</v>
      </c>
      <c r="R1707" s="77">
        <v>1</v>
      </c>
      <c r="S1707" s="77" t="s">
        <v>1123</v>
      </c>
      <c r="T1707" s="77">
        <v>1</v>
      </c>
      <c r="U1707" s="77"/>
      <c r="V1707" s="77"/>
      <c r="W1707" s="77" t="s">
        <v>1123</v>
      </c>
      <c r="X1707" s="77">
        <v>8</v>
      </c>
      <c r="Y1707" s="77" t="s">
        <v>1135</v>
      </c>
      <c r="Z1707" s="77" t="s">
        <v>1136</v>
      </c>
      <c r="AA1707" s="77" t="s">
        <v>1126</v>
      </c>
      <c r="AB1707" s="77" t="s">
        <v>1127</v>
      </c>
      <c r="AC1707" s="77" t="s">
        <v>1128</v>
      </c>
      <c r="AD1707" s="77">
        <v>8</v>
      </c>
      <c r="AE1707" s="77" t="s">
        <v>1137</v>
      </c>
      <c r="AF1707" s="105"/>
    </row>
    <row r="1708" spans="1:32" ht="30" hidden="1" x14ac:dyDescent="0.25">
      <c r="A1708" s="96" t="s">
        <v>1648</v>
      </c>
      <c r="B1708" s="77" t="s">
        <v>703</v>
      </c>
      <c r="C1708" s="77" t="s">
        <v>75</v>
      </c>
      <c r="D1708" s="77" t="s">
        <v>716</v>
      </c>
      <c r="E1708" s="77" t="s">
        <v>81</v>
      </c>
      <c r="F1708" s="77"/>
      <c r="G1708" s="77" t="s">
        <v>719</v>
      </c>
      <c r="H1708" s="77"/>
      <c r="I1708" s="77">
        <v>14</v>
      </c>
      <c r="J1708" s="77">
        <v>8</v>
      </c>
      <c r="K1708" s="77">
        <v>150</v>
      </c>
      <c r="L1708" s="77">
        <v>20</v>
      </c>
      <c r="M1708" s="77"/>
      <c r="N1708" s="77"/>
      <c r="O1708" s="77" t="s">
        <v>129</v>
      </c>
      <c r="P1708" s="77" t="s">
        <v>1169</v>
      </c>
      <c r="Q1708" s="77">
        <v>0</v>
      </c>
      <c r="R1708" s="77">
        <v>1</v>
      </c>
      <c r="S1708" s="77" t="s">
        <v>1123</v>
      </c>
      <c r="T1708" s="77">
        <v>1</v>
      </c>
      <c r="U1708" s="77"/>
      <c r="V1708" s="77"/>
      <c r="W1708" s="77" t="s">
        <v>1123</v>
      </c>
      <c r="X1708" s="77">
        <v>6</v>
      </c>
      <c r="Y1708" s="77" t="s">
        <v>1135</v>
      </c>
      <c r="Z1708" s="77" t="s">
        <v>1136</v>
      </c>
      <c r="AA1708" s="77" t="s">
        <v>1126</v>
      </c>
      <c r="AB1708" s="77" t="s">
        <v>1127</v>
      </c>
      <c r="AC1708" s="77" t="s">
        <v>1128</v>
      </c>
      <c r="AD1708" s="77">
        <v>8</v>
      </c>
      <c r="AE1708" s="77" t="s">
        <v>1137</v>
      </c>
      <c r="AF1708" s="105"/>
    </row>
    <row r="1709" spans="1:32" ht="30" hidden="1" x14ac:dyDescent="0.25">
      <c r="A1709" s="96" t="s">
        <v>1648</v>
      </c>
      <c r="B1709" s="77" t="s">
        <v>703</v>
      </c>
      <c r="C1709" s="77" t="s">
        <v>75</v>
      </c>
      <c r="D1709" s="77" t="s">
        <v>716</v>
      </c>
      <c r="E1709" s="77" t="s">
        <v>82</v>
      </c>
      <c r="F1709" s="77"/>
      <c r="G1709" s="77" t="s">
        <v>1707</v>
      </c>
      <c r="H1709" s="77"/>
      <c r="I1709" s="77">
        <v>14</v>
      </c>
      <c r="J1709" s="77" t="e">
        <v>#N/A</v>
      </c>
      <c r="K1709" s="77" t="s">
        <v>1682</v>
      </c>
      <c r="L1709" s="77" t="s">
        <v>1682</v>
      </c>
      <c r="M1709" s="77"/>
      <c r="N1709" s="77"/>
      <c r="O1709" s="77"/>
      <c r="P1709" s="77"/>
      <c r="Q1709" s="77">
        <v>0</v>
      </c>
      <c r="R1709" s="77">
        <v>0</v>
      </c>
      <c r="S1709" s="77"/>
      <c r="T1709" s="77"/>
      <c r="U1709" s="77"/>
      <c r="V1709" s="77"/>
      <c r="W1709" s="77"/>
      <c r="X1709" s="77" t="s">
        <v>1291</v>
      </c>
      <c r="Y1709" s="77" t="s">
        <v>1135</v>
      </c>
      <c r="Z1709" s="77"/>
      <c r="AA1709" s="77"/>
      <c r="AB1709" s="77"/>
      <c r="AC1709" s="77"/>
      <c r="AD1709" s="77"/>
      <c r="AE1709" s="77"/>
      <c r="AF1709" s="105"/>
    </row>
    <row r="1710" spans="1:32" ht="30" hidden="1" x14ac:dyDescent="0.25">
      <c r="A1710" s="96" t="s">
        <v>1648</v>
      </c>
      <c r="B1710" s="77" t="s">
        <v>703</v>
      </c>
      <c r="C1710" s="77" t="s">
        <v>75</v>
      </c>
      <c r="D1710" s="77" t="s">
        <v>716</v>
      </c>
      <c r="E1710" s="77" t="s">
        <v>112</v>
      </c>
      <c r="F1710" s="77"/>
      <c r="G1710" s="77" t="s">
        <v>248</v>
      </c>
      <c r="H1710" s="77"/>
      <c r="I1710" s="77">
        <v>14</v>
      </c>
      <c r="J1710" s="77">
        <v>8</v>
      </c>
      <c r="K1710" s="77">
        <v>150</v>
      </c>
      <c r="L1710" s="77">
        <v>20</v>
      </c>
      <c r="M1710" s="77"/>
      <c r="N1710" s="77"/>
      <c r="O1710" s="77" t="s">
        <v>129</v>
      </c>
      <c r="P1710" s="77" t="s">
        <v>1279</v>
      </c>
      <c r="Q1710" s="77">
        <v>0</v>
      </c>
      <c r="R1710" s="77">
        <v>1</v>
      </c>
      <c r="S1710" s="77" t="s">
        <v>1123</v>
      </c>
      <c r="T1710" s="77">
        <v>1</v>
      </c>
      <c r="U1710" s="77"/>
      <c r="V1710" s="77"/>
      <c r="W1710" s="77" t="s">
        <v>1123</v>
      </c>
      <c r="X1710" s="77">
        <v>6</v>
      </c>
      <c r="Y1710" s="77" t="s">
        <v>1135</v>
      </c>
      <c r="Z1710" s="77" t="s">
        <v>1136</v>
      </c>
      <c r="AA1710" s="77" t="s">
        <v>1126</v>
      </c>
      <c r="AB1710" s="77" t="s">
        <v>1127</v>
      </c>
      <c r="AC1710" s="77" t="s">
        <v>1128</v>
      </c>
      <c r="AD1710" s="77">
        <v>8</v>
      </c>
      <c r="AE1710" s="77" t="s">
        <v>1137</v>
      </c>
      <c r="AF1710" s="105"/>
    </row>
    <row r="1711" spans="1:32" ht="30" hidden="1" x14ac:dyDescent="0.25">
      <c r="A1711" s="96" t="s">
        <v>1648</v>
      </c>
      <c r="B1711" s="77" t="s">
        <v>703</v>
      </c>
      <c r="C1711" s="77" t="s">
        <v>75</v>
      </c>
      <c r="D1711" s="77" t="s">
        <v>716</v>
      </c>
      <c r="E1711" s="77" t="s">
        <v>105</v>
      </c>
      <c r="F1711" s="77"/>
      <c r="G1711" s="77" t="s">
        <v>720</v>
      </c>
      <c r="H1711" s="77"/>
      <c r="I1711" s="77">
        <v>14</v>
      </c>
      <c r="J1711" s="77">
        <v>20</v>
      </c>
      <c r="K1711" s="77">
        <v>600</v>
      </c>
      <c r="L1711" s="77">
        <v>20</v>
      </c>
      <c r="M1711" s="77"/>
      <c r="N1711" s="77"/>
      <c r="O1711" s="77" t="s">
        <v>129</v>
      </c>
      <c r="P1711" s="77" t="s">
        <v>1279</v>
      </c>
      <c r="Q1711" s="77">
        <v>0</v>
      </c>
      <c r="R1711" s="77">
        <v>1</v>
      </c>
      <c r="S1711" s="77" t="s">
        <v>1123</v>
      </c>
      <c r="T1711" s="77">
        <v>1</v>
      </c>
      <c r="U1711" s="77"/>
      <c r="V1711" s="77"/>
      <c r="W1711" s="77" t="s">
        <v>1123</v>
      </c>
      <c r="X1711" s="77">
        <v>24</v>
      </c>
      <c r="Y1711" s="77" t="s">
        <v>1135</v>
      </c>
      <c r="Z1711" s="77" t="s">
        <v>1136</v>
      </c>
      <c r="AA1711" s="77" t="s">
        <v>1126</v>
      </c>
      <c r="AB1711" s="77" t="s">
        <v>1127</v>
      </c>
      <c r="AC1711" s="77" t="s">
        <v>1128</v>
      </c>
      <c r="AD1711" s="77">
        <v>20</v>
      </c>
      <c r="AE1711" s="77" t="s">
        <v>1177</v>
      </c>
      <c r="AF1711" s="105"/>
    </row>
    <row r="1712" spans="1:32" ht="30" hidden="1" x14ac:dyDescent="0.25">
      <c r="A1712" s="96" t="s">
        <v>1648</v>
      </c>
      <c r="B1712" s="77" t="s">
        <v>703</v>
      </c>
      <c r="C1712" s="77" t="s">
        <v>75</v>
      </c>
      <c r="D1712" s="77" t="s">
        <v>716</v>
      </c>
      <c r="E1712" s="77" t="s">
        <v>106</v>
      </c>
      <c r="F1712" s="77"/>
      <c r="G1712" s="77" t="s">
        <v>1708</v>
      </c>
      <c r="H1712" s="77"/>
      <c r="I1712" s="77">
        <v>14</v>
      </c>
      <c r="J1712" s="77" t="e">
        <v>#N/A</v>
      </c>
      <c r="K1712" s="77"/>
      <c r="L1712" s="77"/>
      <c r="M1712" s="77"/>
      <c r="N1712" s="77"/>
      <c r="O1712" s="77"/>
      <c r="P1712" s="77"/>
      <c r="Q1712" s="77">
        <v>0</v>
      </c>
      <c r="R1712" s="77">
        <v>0</v>
      </c>
      <c r="S1712" s="77"/>
      <c r="T1712" s="77"/>
      <c r="U1712" s="77"/>
      <c r="V1712" s="77"/>
      <c r="W1712" s="77"/>
      <c r="X1712" s="77">
        <v>0</v>
      </c>
      <c r="Y1712" s="77" t="s">
        <v>1135</v>
      </c>
      <c r="Z1712" s="77"/>
      <c r="AA1712" s="77"/>
      <c r="AB1712" s="77"/>
      <c r="AC1712" s="77"/>
      <c r="AD1712" s="77"/>
      <c r="AE1712" s="77"/>
      <c r="AF1712" s="105"/>
    </row>
    <row r="1713" spans="1:32" ht="30" hidden="1" x14ac:dyDescent="0.25">
      <c r="A1713" s="96" t="s">
        <v>1648</v>
      </c>
      <c r="B1713" s="77" t="s">
        <v>703</v>
      </c>
      <c r="C1713" s="77" t="s">
        <v>75</v>
      </c>
      <c r="D1713" s="77" t="s">
        <v>716</v>
      </c>
      <c r="E1713" s="77" t="s">
        <v>107</v>
      </c>
      <c r="F1713" s="77" t="s">
        <v>1685</v>
      </c>
      <c r="G1713" s="77" t="s">
        <v>247</v>
      </c>
      <c r="H1713" s="77"/>
      <c r="I1713" s="77">
        <v>14</v>
      </c>
      <c r="J1713" s="77">
        <v>4</v>
      </c>
      <c r="K1713" s="77">
        <v>80</v>
      </c>
      <c r="L1713" s="77">
        <v>20</v>
      </c>
      <c r="M1713" s="77"/>
      <c r="N1713" s="77"/>
      <c r="O1713" s="77" t="s">
        <v>129</v>
      </c>
      <c r="P1713" s="77" t="s">
        <v>1159</v>
      </c>
      <c r="Q1713" s="77">
        <v>0</v>
      </c>
      <c r="R1713" s="77">
        <v>1</v>
      </c>
      <c r="S1713" s="77" t="s">
        <v>1115</v>
      </c>
      <c r="T1713" s="77">
        <v>1</v>
      </c>
      <c r="U1713" s="77" t="s">
        <v>115</v>
      </c>
      <c r="V1713" s="77"/>
      <c r="W1713" s="77" t="s">
        <v>1115</v>
      </c>
      <c r="X1713" s="77">
        <v>3</v>
      </c>
      <c r="Y1713" s="77" t="s">
        <v>1135</v>
      </c>
      <c r="Z1713" s="77" t="s">
        <v>1179</v>
      </c>
      <c r="AA1713" s="77" t="s">
        <v>1118</v>
      </c>
      <c r="AB1713" s="77" t="s">
        <v>1118</v>
      </c>
      <c r="AC1713" s="77" t="s">
        <v>1118</v>
      </c>
      <c r="AD1713" s="77">
        <v>4</v>
      </c>
      <c r="AE1713" s="77" t="s">
        <v>1119</v>
      </c>
      <c r="AF1713" s="105"/>
    </row>
    <row r="1714" spans="1:32" ht="30" hidden="1" x14ac:dyDescent="0.25">
      <c r="A1714" s="96" t="s">
        <v>1648</v>
      </c>
      <c r="B1714" s="77" t="s">
        <v>703</v>
      </c>
      <c r="C1714" s="77" t="s">
        <v>75</v>
      </c>
      <c r="D1714" s="77" t="s">
        <v>716</v>
      </c>
      <c r="E1714" s="77" t="s">
        <v>108</v>
      </c>
      <c r="F1714" s="77" t="s">
        <v>1686</v>
      </c>
      <c r="G1714" s="77" t="s">
        <v>247</v>
      </c>
      <c r="H1714" s="77"/>
      <c r="I1714" s="77">
        <v>14</v>
      </c>
      <c r="J1714" s="77">
        <v>4</v>
      </c>
      <c r="K1714" s="77">
        <v>80</v>
      </c>
      <c r="L1714" s="77">
        <v>20</v>
      </c>
      <c r="M1714" s="77"/>
      <c r="N1714" s="77"/>
      <c r="O1714" s="77" t="s">
        <v>129</v>
      </c>
      <c r="P1714" s="77" t="s">
        <v>1159</v>
      </c>
      <c r="Q1714" s="77">
        <v>0</v>
      </c>
      <c r="R1714" s="77">
        <v>1</v>
      </c>
      <c r="S1714" s="77" t="s">
        <v>1115</v>
      </c>
      <c r="T1714" s="77">
        <v>1</v>
      </c>
      <c r="U1714" s="77" t="s">
        <v>115</v>
      </c>
      <c r="V1714" s="77"/>
      <c r="W1714" s="77" t="s">
        <v>1115</v>
      </c>
      <c r="X1714" s="77">
        <v>3</v>
      </c>
      <c r="Y1714" s="77" t="s">
        <v>1135</v>
      </c>
      <c r="Z1714" s="77" t="s">
        <v>1179</v>
      </c>
      <c r="AA1714" s="77" t="s">
        <v>1118</v>
      </c>
      <c r="AB1714" s="77" t="s">
        <v>1118</v>
      </c>
      <c r="AC1714" s="77" t="s">
        <v>1118</v>
      </c>
      <c r="AD1714" s="77">
        <v>4</v>
      </c>
      <c r="AE1714" s="77" t="s">
        <v>1119</v>
      </c>
      <c r="AF1714" s="105"/>
    </row>
    <row r="1715" spans="1:32" ht="30" hidden="1" x14ac:dyDescent="0.25">
      <c r="A1715" s="96" t="s">
        <v>1648</v>
      </c>
      <c r="B1715" s="77" t="s">
        <v>703</v>
      </c>
      <c r="C1715" s="77" t="s">
        <v>75</v>
      </c>
      <c r="D1715" s="77" t="s">
        <v>716</v>
      </c>
      <c r="E1715" s="77" t="s">
        <v>109</v>
      </c>
      <c r="F1715" s="77" t="s">
        <v>1687</v>
      </c>
      <c r="G1715" s="77" t="s">
        <v>247</v>
      </c>
      <c r="H1715" s="77"/>
      <c r="I1715" s="77">
        <v>14</v>
      </c>
      <c r="J1715" s="77">
        <v>4</v>
      </c>
      <c r="K1715" s="77">
        <v>80</v>
      </c>
      <c r="L1715" s="77">
        <v>20</v>
      </c>
      <c r="M1715" s="77"/>
      <c r="N1715" s="77"/>
      <c r="O1715" s="77" t="s">
        <v>129</v>
      </c>
      <c r="P1715" s="77" t="s">
        <v>1159</v>
      </c>
      <c r="Q1715" s="77">
        <v>0</v>
      </c>
      <c r="R1715" s="77">
        <v>1</v>
      </c>
      <c r="S1715" s="77" t="s">
        <v>1115</v>
      </c>
      <c r="T1715" s="77">
        <v>1</v>
      </c>
      <c r="U1715" s="77" t="s">
        <v>115</v>
      </c>
      <c r="V1715" s="77"/>
      <c r="W1715" s="77" t="s">
        <v>1115</v>
      </c>
      <c r="X1715" s="77">
        <v>3</v>
      </c>
      <c r="Y1715" s="77" t="s">
        <v>1135</v>
      </c>
      <c r="Z1715" s="77" t="s">
        <v>1179</v>
      </c>
      <c r="AA1715" s="77" t="s">
        <v>1118</v>
      </c>
      <c r="AB1715" s="77" t="s">
        <v>1118</v>
      </c>
      <c r="AC1715" s="77" t="s">
        <v>1118</v>
      </c>
      <c r="AD1715" s="77">
        <v>4</v>
      </c>
      <c r="AE1715" s="77" t="s">
        <v>1119</v>
      </c>
      <c r="AF1715" s="105"/>
    </row>
    <row r="1716" spans="1:32" ht="30" hidden="1" x14ac:dyDescent="0.25">
      <c r="A1716" s="96" t="s">
        <v>1648</v>
      </c>
      <c r="B1716" s="77" t="s">
        <v>703</v>
      </c>
      <c r="C1716" s="77" t="s">
        <v>75</v>
      </c>
      <c r="D1716" s="77" t="s">
        <v>716</v>
      </c>
      <c r="E1716" s="77" t="s">
        <v>110</v>
      </c>
      <c r="F1716" s="77" t="s">
        <v>1688</v>
      </c>
      <c r="G1716" s="77" t="s">
        <v>247</v>
      </c>
      <c r="H1716" s="77"/>
      <c r="I1716" s="77">
        <v>14</v>
      </c>
      <c r="J1716" s="77">
        <v>4</v>
      </c>
      <c r="K1716" s="77">
        <v>80</v>
      </c>
      <c r="L1716" s="77">
        <v>20</v>
      </c>
      <c r="M1716" s="77"/>
      <c r="N1716" s="77"/>
      <c r="O1716" s="77" t="s">
        <v>129</v>
      </c>
      <c r="P1716" s="77" t="s">
        <v>1159</v>
      </c>
      <c r="Q1716" s="77">
        <v>0</v>
      </c>
      <c r="R1716" s="77">
        <v>1</v>
      </c>
      <c r="S1716" s="77" t="s">
        <v>1115</v>
      </c>
      <c r="T1716" s="77">
        <v>1</v>
      </c>
      <c r="U1716" s="77" t="s">
        <v>115</v>
      </c>
      <c r="V1716" s="77"/>
      <c r="W1716" s="77" t="s">
        <v>1115</v>
      </c>
      <c r="X1716" s="77">
        <v>3</v>
      </c>
      <c r="Y1716" s="77" t="s">
        <v>1135</v>
      </c>
      <c r="Z1716" s="77" t="s">
        <v>1179</v>
      </c>
      <c r="AA1716" s="77" t="s">
        <v>1118</v>
      </c>
      <c r="AB1716" s="77" t="s">
        <v>1118</v>
      </c>
      <c r="AC1716" s="77" t="s">
        <v>1118</v>
      </c>
      <c r="AD1716" s="77">
        <v>4</v>
      </c>
      <c r="AE1716" s="77" t="s">
        <v>1119</v>
      </c>
      <c r="AF1716" s="105"/>
    </row>
    <row r="1717" spans="1:32" ht="30" hidden="1" x14ac:dyDescent="0.25">
      <c r="A1717" s="96" t="s">
        <v>1648</v>
      </c>
      <c r="B1717" s="77" t="s">
        <v>703</v>
      </c>
      <c r="C1717" s="77" t="s">
        <v>75</v>
      </c>
      <c r="D1717" s="77" t="s">
        <v>716</v>
      </c>
      <c r="E1717" s="77" t="s">
        <v>111</v>
      </c>
      <c r="F1717" s="77" t="s">
        <v>1689</v>
      </c>
      <c r="G1717" s="77" t="s">
        <v>247</v>
      </c>
      <c r="H1717" s="77"/>
      <c r="I1717" s="77">
        <v>14</v>
      </c>
      <c r="J1717" s="77">
        <v>4</v>
      </c>
      <c r="K1717" s="77">
        <v>80</v>
      </c>
      <c r="L1717" s="77">
        <v>20</v>
      </c>
      <c r="M1717" s="77"/>
      <c r="N1717" s="77"/>
      <c r="O1717" s="77" t="s">
        <v>129</v>
      </c>
      <c r="P1717" s="77" t="s">
        <v>1159</v>
      </c>
      <c r="Q1717" s="77">
        <v>0</v>
      </c>
      <c r="R1717" s="77">
        <v>1</v>
      </c>
      <c r="S1717" s="77" t="s">
        <v>1115</v>
      </c>
      <c r="T1717" s="77">
        <v>1</v>
      </c>
      <c r="U1717" s="77" t="s">
        <v>115</v>
      </c>
      <c r="V1717" s="77"/>
      <c r="W1717" s="77" t="s">
        <v>1115</v>
      </c>
      <c r="X1717" s="77">
        <v>3</v>
      </c>
      <c r="Y1717" s="77" t="s">
        <v>1135</v>
      </c>
      <c r="Z1717" s="77" t="s">
        <v>1179</v>
      </c>
      <c r="AA1717" s="77" t="s">
        <v>1118</v>
      </c>
      <c r="AB1717" s="77" t="s">
        <v>1118</v>
      </c>
      <c r="AC1717" s="77" t="s">
        <v>1118</v>
      </c>
      <c r="AD1717" s="77">
        <v>4</v>
      </c>
      <c r="AE1717" s="77" t="s">
        <v>1119</v>
      </c>
      <c r="AF1717" s="105"/>
    </row>
    <row r="1718" spans="1:32" ht="30" hidden="1" x14ac:dyDescent="0.25">
      <c r="A1718" s="96" t="s">
        <v>1648</v>
      </c>
      <c r="B1718" s="77" t="s">
        <v>703</v>
      </c>
      <c r="C1718" s="77" t="s">
        <v>75</v>
      </c>
      <c r="D1718" s="77" t="s">
        <v>716</v>
      </c>
      <c r="E1718" s="77" t="s">
        <v>113</v>
      </c>
      <c r="F1718" s="77" t="s">
        <v>1690</v>
      </c>
      <c r="G1718" s="77" t="s">
        <v>247</v>
      </c>
      <c r="H1718" s="77"/>
      <c r="I1718" s="77">
        <v>14</v>
      </c>
      <c r="J1718" s="77">
        <v>4</v>
      </c>
      <c r="K1718" s="77">
        <v>80</v>
      </c>
      <c r="L1718" s="77">
        <v>20</v>
      </c>
      <c r="M1718" s="77"/>
      <c r="N1718" s="77"/>
      <c r="O1718" s="77" t="s">
        <v>129</v>
      </c>
      <c r="P1718" s="77" t="s">
        <v>1159</v>
      </c>
      <c r="Q1718" s="77">
        <v>0</v>
      </c>
      <c r="R1718" s="77">
        <v>1</v>
      </c>
      <c r="S1718" s="77" t="s">
        <v>1115</v>
      </c>
      <c r="T1718" s="77">
        <v>1</v>
      </c>
      <c r="U1718" s="77" t="s">
        <v>115</v>
      </c>
      <c r="V1718" s="77"/>
      <c r="W1718" s="77" t="s">
        <v>1115</v>
      </c>
      <c r="X1718" s="77">
        <v>3</v>
      </c>
      <c r="Y1718" s="77" t="s">
        <v>1135</v>
      </c>
      <c r="Z1718" s="77" t="s">
        <v>1179</v>
      </c>
      <c r="AA1718" s="77" t="s">
        <v>1118</v>
      </c>
      <c r="AB1718" s="77" t="s">
        <v>1118</v>
      </c>
      <c r="AC1718" s="77" t="s">
        <v>1118</v>
      </c>
      <c r="AD1718" s="77">
        <v>4</v>
      </c>
      <c r="AE1718" s="77" t="s">
        <v>1119</v>
      </c>
      <c r="AF1718" s="105"/>
    </row>
    <row r="1719" spans="1:32" ht="30" hidden="1" x14ac:dyDescent="0.25">
      <c r="A1719" s="96" t="s">
        <v>1648</v>
      </c>
      <c r="B1719" s="77" t="s">
        <v>703</v>
      </c>
      <c r="C1719" s="77" t="s">
        <v>75</v>
      </c>
      <c r="D1719" s="77" t="s">
        <v>716</v>
      </c>
      <c r="E1719" s="77" t="s">
        <v>114</v>
      </c>
      <c r="F1719" s="77" t="s">
        <v>1691</v>
      </c>
      <c r="G1719" s="77" t="s">
        <v>247</v>
      </c>
      <c r="H1719" s="77"/>
      <c r="I1719" s="77">
        <v>14</v>
      </c>
      <c r="J1719" s="77">
        <v>4</v>
      </c>
      <c r="K1719" s="77">
        <v>80</v>
      </c>
      <c r="L1719" s="77">
        <v>20</v>
      </c>
      <c r="M1719" s="77"/>
      <c r="N1719" s="77"/>
      <c r="O1719" s="77" t="s">
        <v>129</v>
      </c>
      <c r="P1719" s="77" t="s">
        <v>1159</v>
      </c>
      <c r="Q1719" s="77">
        <v>0</v>
      </c>
      <c r="R1719" s="77">
        <v>1</v>
      </c>
      <c r="S1719" s="77" t="s">
        <v>1115</v>
      </c>
      <c r="T1719" s="77">
        <v>1</v>
      </c>
      <c r="U1719" s="77" t="s">
        <v>115</v>
      </c>
      <c r="V1719" s="77"/>
      <c r="W1719" s="77" t="s">
        <v>1115</v>
      </c>
      <c r="X1719" s="77">
        <v>3</v>
      </c>
      <c r="Y1719" s="77" t="s">
        <v>1135</v>
      </c>
      <c r="Z1719" s="77" t="s">
        <v>1179</v>
      </c>
      <c r="AA1719" s="77" t="s">
        <v>1118</v>
      </c>
      <c r="AB1719" s="77" t="s">
        <v>1118</v>
      </c>
      <c r="AC1719" s="77" t="s">
        <v>1118</v>
      </c>
      <c r="AD1719" s="77">
        <v>4</v>
      </c>
      <c r="AE1719" s="77" t="s">
        <v>1119</v>
      </c>
      <c r="AF1719" s="105"/>
    </row>
    <row r="1720" spans="1:32" ht="30" hidden="1" x14ac:dyDescent="0.25">
      <c r="A1720" s="96" t="s">
        <v>1648</v>
      </c>
      <c r="B1720" s="77" t="s">
        <v>703</v>
      </c>
      <c r="C1720" s="77" t="s">
        <v>75</v>
      </c>
      <c r="D1720" s="77" t="s">
        <v>716</v>
      </c>
      <c r="E1720" s="77" t="s">
        <v>115</v>
      </c>
      <c r="F1720" s="77" t="s">
        <v>1692</v>
      </c>
      <c r="G1720" s="77" t="s">
        <v>247</v>
      </c>
      <c r="H1720" s="77"/>
      <c r="I1720" s="77">
        <v>14</v>
      </c>
      <c r="J1720" s="77">
        <v>4</v>
      </c>
      <c r="K1720" s="77">
        <v>80</v>
      </c>
      <c r="L1720" s="77">
        <v>20</v>
      </c>
      <c r="M1720" s="77"/>
      <c r="N1720" s="77"/>
      <c r="O1720" s="77" t="s">
        <v>129</v>
      </c>
      <c r="P1720" s="77" t="s">
        <v>1159</v>
      </c>
      <c r="Q1720" s="77">
        <v>0</v>
      </c>
      <c r="R1720" s="77">
        <v>1</v>
      </c>
      <c r="S1720" s="77" t="s">
        <v>1115</v>
      </c>
      <c r="T1720" s="77">
        <v>1</v>
      </c>
      <c r="U1720" s="77" t="s">
        <v>115</v>
      </c>
      <c r="V1720" s="77"/>
      <c r="W1720" s="77" t="s">
        <v>1115</v>
      </c>
      <c r="X1720" s="77">
        <v>3</v>
      </c>
      <c r="Y1720" s="77" t="s">
        <v>1135</v>
      </c>
      <c r="Z1720" s="77" t="s">
        <v>1179</v>
      </c>
      <c r="AA1720" s="77" t="s">
        <v>1118</v>
      </c>
      <c r="AB1720" s="77" t="s">
        <v>1118</v>
      </c>
      <c r="AC1720" s="77" t="s">
        <v>1118</v>
      </c>
      <c r="AD1720" s="77">
        <v>4</v>
      </c>
      <c r="AE1720" s="77" t="s">
        <v>1119</v>
      </c>
      <c r="AF1720" s="105"/>
    </row>
    <row r="1721" spans="1:32" ht="30" hidden="1" x14ac:dyDescent="0.25">
      <c r="A1721" s="96" t="s">
        <v>1648</v>
      </c>
      <c r="B1721" s="77" t="s">
        <v>703</v>
      </c>
      <c r="C1721" s="77" t="s">
        <v>75</v>
      </c>
      <c r="D1721" s="77" t="s">
        <v>716</v>
      </c>
      <c r="E1721" s="77" t="s">
        <v>194</v>
      </c>
      <c r="F1721" s="77" t="s">
        <v>1693</v>
      </c>
      <c r="G1721" s="77" t="s">
        <v>247</v>
      </c>
      <c r="H1721" s="77"/>
      <c r="I1721" s="77">
        <v>14</v>
      </c>
      <c r="J1721" s="77">
        <v>4</v>
      </c>
      <c r="K1721" s="77">
        <v>80</v>
      </c>
      <c r="L1721" s="77">
        <v>20</v>
      </c>
      <c r="M1721" s="77"/>
      <c r="N1721" s="77"/>
      <c r="O1721" s="77" t="s">
        <v>129</v>
      </c>
      <c r="P1721" s="77" t="s">
        <v>1159</v>
      </c>
      <c r="Q1721" s="77">
        <v>0</v>
      </c>
      <c r="R1721" s="77">
        <v>1</v>
      </c>
      <c r="S1721" s="77" t="s">
        <v>1115</v>
      </c>
      <c r="T1721" s="77">
        <v>1</v>
      </c>
      <c r="U1721" s="77" t="s">
        <v>115</v>
      </c>
      <c r="V1721" s="77"/>
      <c r="W1721" s="77" t="s">
        <v>1115</v>
      </c>
      <c r="X1721" s="77">
        <v>3</v>
      </c>
      <c r="Y1721" s="77" t="s">
        <v>1135</v>
      </c>
      <c r="Z1721" s="77" t="s">
        <v>1179</v>
      </c>
      <c r="AA1721" s="77" t="s">
        <v>1118</v>
      </c>
      <c r="AB1721" s="77" t="s">
        <v>1118</v>
      </c>
      <c r="AC1721" s="77" t="s">
        <v>1118</v>
      </c>
      <c r="AD1721" s="77">
        <v>4</v>
      </c>
      <c r="AE1721" s="77" t="s">
        <v>1119</v>
      </c>
      <c r="AF1721" s="105"/>
    </row>
    <row r="1722" spans="1:32" ht="30" hidden="1" x14ac:dyDescent="0.25">
      <c r="A1722" s="96" t="s">
        <v>1648</v>
      </c>
      <c r="B1722" s="77" t="s">
        <v>703</v>
      </c>
      <c r="C1722" s="77" t="s">
        <v>75</v>
      </c>
      <c r="D1722" s="77" t="s">
        <v>716</v>
      </c>
      <c r="E1722" s="77" t="s">
        <v>93</v>
      </c>
      <c r="F1722" s="77" t="s">
        <v>1694</v>
      </c>
      <c r="G1722" s="77" t="s">
        <v>247</v>
      </c>
      <c r="H1722" s="77"/>
      <c r="I1722" s="77">
        <v>14</v>
      </c>
      <c r="J1722" s="77">
        <v>4</v>
      </c>
      <c r="K1722" s="77">
        <v>80</v>
      </c>
      <c r="L1722" s="77">
        <v>20</v>
      </c>
      <c r="M1722" s="77"/>
      <c r="N1722" s="77"/>
      <c r="O1722" s="77" t="s">
        <v>129</v>
      </c>
      <c r="P1722" s="77" t="s">
        <v>1159</v>
      </c>
      <c r="Q1722" s="77">
        <v>0</v>
      </c>
      <c r="R1722" s="77">
        <v>1</v>
      </c>
      <c r="S1722" s="77" t="s">
        <v>1115</v>
      </c>
      <c r="T1722" s="77">
        <v>1</v>
      </c>
      <c r="U1722" s="77" t="s">
        <v>115</v>
      </c>
      <c r="V1722" s="77"/>
      <c r="W1722" s="77" t="s">
        <v>1115</v>
      </c>
      <c r="X1722" s="77">
        <v>3</v>
      </c>
      <c r="Y1722" s="77" t="s">
        <v>1135</v>
      </c>
      <c r="Z1722" s="77" t="s">
        <v>1179</v>
      </c>
      <c r="AA1722" s="77" t="s">
        <v>1118</v>
      </c>
      <c r="AB1722" s="77" t="s">
        <v>1118</v>
      </c>
      <c r="AC1722" s="77" t="s">
        <v>1118</v>
      </c>
      <c r="AD1722" s="77">
        <v>4</v>
      </c>
      <c r="AE1722" s="77" t="s">
        <v>1119</v>
      </c>
      <c r="AF1722" s="105"/>
    </row>
    <row r="1723" spans="1:32" ht="30" hidden="1" x14ac:dyDescent="0.25">
      <c r="A1723" s="96" t="s">
        <v>1648</v>
      </c>
      <c r="B1723" s="77" t="s">
        <v>703</v>
      </c>
      <c r="C1723" s="77" t="s">
        <v>75</v>
      </c>
      <c r="D1723" s="77" t="s">
        <v>716</v>
      </c>
      <c r="E1723" s="77" t="s">
        <v>207</v>
      </c>
      <c r="F1723" s="77" t="s">
        <v>1695</v>
      </c>
      <c r="G1723" s="77" t="s">
        <v>247</v>
      </c>
      <c r="H1723" s="77"/>
      <c r="I1723" s="77">
        <v>14</v>
      </c>
      <c r="J1723" s="77">
        <v>4</v>
      </c>
      <c r="K1723" s="77">
        <v>80</v>
      </c>
      <c r="L1723" s="77">
        <v>20</v>
      </c>
      <c r="M1723" s="77"/>
      <c r="N1723" s="77"/>
      <c r="O1723" s="77" t="s">
        <v>129</v>
      </c>
      <c r="P1723" s="77" t="s">
        <v>1159</v>
      </c>
      <c r="Q1723" s="77">
        <v>0</v>
      </c>
      <c r="R1723" s="77">
        <v>1</v>
      </c>
      <c r="S1723" s="77" t="s">
        <v>1115</v>
      </c>
      <c r="T1723" s="77">
        <v>1</v>
      </c>
      <c r="U1723" s="77" t="s">
        <v>115</v>
      </c>
      <c r="V1723" s="77"/>
      <c r="W1723" s="77" t="s">
        <v>1115</v>
      </c>
      <c r="X1723" s="77">
        <v>3</v>
      </c>
      <c r="Y1723" s="77" t="s">
        <v>1135</v>
      </c>
      <c r="Z1723" s="77" t="s">
        <v>1179</v>
      </c>
      <c r="AA1723" s="77" t="s">
        <v>1118</v>
      </c>
      <c r="AB1723" s="77" t="s">
        <v>1118</v>
      </c>
      <c r="AC1723" s="77" t="s">
        <v>1118</v>
      </c>
      <c r="AD1723" s="77">
        <v>4</v>
      </c>
      <c r="AE1723" s="77" t="s">
        <v>1119</v>
      </c>
      <c r="AF1723" s="105"/>
    </row>
    <row r="1724" spans="1:32" ht="30" hidden="1" x14ac:dyDescent="0.25">
      <c r="A1724" s="96" t="s">
        <v>1648</v>
      </c>
      <c r="B1724" s="77" t="s">
        <v>703</v>
      </c>
      <c r="C1724" s="77" t="s">
        <v>75</v>
      </c>
      <c r="D1724" s="77" t="s">
        <v>716</v>
      </c>
      <c r="E1724" s="77" t="s">
        <v>209</v>
      </c>
      <c r="F1724" s="77" t="s">
        <v>1696</v>
      </c>
      <c r="G1724" s="77" t="s">
        <v>247</v>
      </c>
      <c r="H1724" s="77"/>
      <c r="I1724" s="77">
        <v>14</v>
      </c>
      <c r="J1724" s="77">
        <v>4</v>
      </c>
      <c r="K1724" s="77">
        <v>80</v>
      </c>
      <c r="L1724" s="77">
        <v>20</v>
      </c>
      <c r="M1724" s="77"/>
      <c r="N1724" s="77"/>
      <c r="O1724" s="77" t="s">
        <v>129</v>
      </c>
      <c r="P1724" s="77" t="s">
        <v>1159</v>
      </c>
      <c r="Q1724" s="77">
        <v>0</v>
      </c>
      <c r="R1724" s="77">
        <v>1</v>
      </c>
      <c r="S1724" s="77" t="s">
        <v>1115</v>
      </c>
      <c r="T1724" s="77">
        <v>1</v>
      </c>
      <c r="U1724" s="77" t="s">
        <v>115</v>
      </c>
      <c r="V1724" s="77"/>
      <c r="W1724" s="77" t="s">
        <v>1115</v>
      </c>
      <c r="X1724" s="77">
        <v>3</v>
      </c>
      <c r="Y1724" s="77" t="s">
        <v>1135</v>
      </c>
      <c r="Z1724" s="77" t="s">
        <v>1179</v>
      </c>
      <c r="AA1724" s="77" t="s">
        <v>1118</v>
      </c>
      <c r="AB1724" s="77" t="s">
        <v>1118</v>
      </c>
      <c r="AC1724" s="77" t="s">
        <v>1118</v>
      </c>
      <c r="AD1724" s="77">
        <v>4</v>
      </c>
      <c r="AE1724" s="77" t="s">
        <v>1119</v>
      </c>
      <c r="AF1724" s="105"/>
    </row>
    <row r="1725" spans="1:32" ht="30" hidden="1" x14ac:dyDescent="0.25">
      <c r="A1725" s="96" t="s">
        <v>1648</v>
      </c>
      <c r="B1725" s="77" t="s">
        <v>703</v>
      </c>
      <c r="C1725" s="77" t="s">
        <v>75</v>
      </c>
      <c r="D1725" s="77" t="s">
        <v>716</v>
      </c>
      <c r="E1725" s="77" t="s">
        <v>211</v>
      </c>
      <c r="F1725" s="77" t="s">
        <v>1697</v>
      </c>
      <c r="G1725" s="77" t="s">
        <v>247</v>
      </c>
      <c r="H1725" s="77"/>
      <c r="I1725" s="77">
        <v>14</v>
      </c>
      <c r="J1725" s="77">
        <v>4</v>
      </c>
      <c r="K1725" s="77">
        <v>80</v>
      </c>
      <c r="L1725" s="77">
        <v>20</v>
      </c>
      <c r="M1725" s="77"/>
      <c r="N1725" s="77"/>
      <c r="O1725" s="77" t="s">
        <v>129</v>
      </c>
      <c r="P1725" s="77" t="s">
        <v>1159</v>
      </c>
      <c r="Q1725" s="77">
        <v>0</v>
      </c>
      <c r="R1725" s="77">
        <v>1</v>
      </c>
      <c r="S1725" s="77" t="s">
        <v>1115</v>
      </c>
      <c r="T1725" s="77">
        <v>1</v>
      </c>
      <c r="U1725" s="77" t="s">
        <v>115</v>
      </c>
      <c r="V1725" s="77"/>
      <c r="W1725" s="77" t="s">
        <v>1115</v>
      </c>
      <c r="X1725" s="77">
        <v>3</v>
      </c>
      <c r="Y1725" s="77" t="s">
        <v>1135</v>
      </c>
      <c r="Z1725" s="77" t="s">
        <v>1179</v>
      </c>
      <c r="AA1725" s="77" t="s">
        <v>1118</v>
      </c>
      <c r="AB1725" s="77" t="s">
        <v>1118</v>
      </c>
      <c r="AC1725" s="77" t="s">
        <v>1118</v>
      </c>
      <c r="AD1725" s="77">
        <v>4</v>
      </c>
      <c r="AE1725" s="77" t="s">
        <v>1119</v>
      </c>
      <c r="AF1725" s="105"/>
    </row>
    <row r="1726" spans="1:32" ht="30" hidden="1" x14ac:dyDescent="0.25">
      <c r="A1726" s="96" t="s">
        <v>1648</v>
      </c>
      <c r="B1726" s="77" t="s">
        <v>703</v>
      </c>
      <c r="C1726" s="77" t="s">
        <v>75</v>
      </c>
      <c r="D1726" s="77" t="s">
        <v>716</v>
      </c>
      <c r="E1726" s="77" t="s">
        <v>42</v>
      </c>
      <c r="F1726" s="77" t="s">
        <v>1698</v>
      </c>
      <c r="G1726" s="77" t="s">
        <v>247</v>
      </c>
      <c r="H1726" s="77"/>
      <c r="I1726" s="77">
        <v>14</v>
      </c>
      <c r="J1726" s="77">
        <v>4</v>
      </c>
      <c r="K1726" s="77">
        <v>80</v>
      </c>
      <c r="L1726" s="77">
        <v>20</v>
      </c>
      <c r="M1726" s="77"/>
      <c r="N1726" s="77"/>
      <c r="O1726" s="77" t="s">
        <v>129</v>
      </c>
      <c r="P1726" s="77" t="s">
        <v>1159</v>
      </c>
      <c r="Q1726" s="77">
        <v>0</v>
      </c>
      <c r="R1726" s="77">
        <v>1</v>
      </c>
      <c r="S1726" s="77" t="s">
        <v>1115</v>
      </c>
      <c r="T1726" s="77">
        <v>1</v>
      </c>
      <c r="U1726" s="77" t="s">
        <v>115</v>
      </c>
      <c r="V1726" s="77"/>
      <c r="W1726" s="77" t="s">
        <v>1115</v>
      </c>
      <c r="X1726" s="77">
        <v>3</v>
      </c>
      <c r="Y1726" s="77" t="s">
        <v>1135</v>
      </c>
      <c r="Z1726" s="77" t="s">
        <v>1179</v>
      </c>
      <c r="AA1726" s="77" t="s">
        <v>1118</v>
      </c>
      <c r="AB1726" s="77" t="s">
        <v>1118</v>
      </c>
      <c r="AC1726" s="77" t="s">
        <v>1118</v>
      </c>
      <c r="AD1726" s="77">
        <v>4</v>
      </c>
      <c r="AE1726" s="77" t="s">
        <v>1119</v>
      </c>
      <c r="AF1726" s="105"/>
    </row>
    <row r="1727" spans="1:32" ht="30" hidden="1" x14ac:dyDescent="0.25">
      <c r="A1727" s="96" t="s">
        <v>1648</v>
      </c>
      <c r="B1727" s="77" t="s">
        <v>703</v>
      </c>
      <c r="C1727" s="77" t="s">
        <v>75</v>
      </c>
      <c r="D1727" s="77" t="s">
        <v>716</v>
      </c>
      <c r="E1727" s="77" t="s">
        <v>392</v>
      </c>
      <c r="F1727" s="77" t="s">
        <v>1699</v>
      </c>
      <c r="G1727" s="77" t="s">
        <v>247</v>
      </c>
      <c r="H1727" s="77"/>
      <c r="I1727" s="77">
        <v>14</v>
      </c>
      <c r="J1727" s="77">
        <v>4</v>
      </c>
      <c r="K1727" s="77">
        <v>80</v>
      </c>
      <c r="L1727" s="77">
        <v>20</v>
      </c>
      <c r="M1727" s="77"/>
      <c r="N1727" s="77"/>
      <c r="O1727" s="77" t="s">
        <v>129</v>
      </c>
      <c r="P1727" s="77" t="s">
        <v>1159</v>
      </c>
      <c r="Q1727" s="77">
        <v>0</v>
      </c>
      <c r="R1727" s="77">
        <v>1</v>
      </c>
      <c r="S1727" s="77" t="s">
        <v>1115</v>
      </c>
      <c r="T1727" s="77">
        <v>1</v>
      </c>
      <c r="U1727" s="77" t="s">
        <v>115</v>
      </c>
      <c r="V1727" s="77"/>
      <c r="W1727" s="77" t="s">
        <v>1115</v>
      </c>
      <c r="X1727" s="77">
        <v>3</v>
      </c>
      <c r="Y1727" s="77" t="s">
        <v>1135</v>
      </c>
      <c r="Z1727" s="77" t="s">
        <v>1179</v>
      </c>
      <c r="AA1727" s="77" t="s">
        <v>1118</v>
      </c>
      <c r="AB1727" s="77" t="s">
        <v>1118</v>
      </c>
      <c r="AC1727" s="77" t="s">
        <v>1118</v>
      </c>
      <c r="AD1727" s="77">
        <v>4</v>
      </c>
      <c r="AE1727" s="77" t="s">
        <v>1119</v>
      </c>
      <c r="AF1727" s="105"/>
    </row>
    <row r="1728" spans="1:32" ht="30" hidden="1" x14ac:dyDescent="0.25">
      <c r="A1728" s="96" t="s">
        <v>1648</v>
      </c>
      <c r="B1728" s="77" t="s">
        <v>703</v>
      </c>
      <c r="C1728" s="77" t="s">
        <v>75</v>
      </c>
      <c r="D1728" s="77" t="s">
        <v>716</v>
      </c>
      <c r="E1728" s="77" t="s">
        <v>212</v>
      </c>
      <c r="F1728" s="77" t="s">
        <v>1700</v>
      </c>
      <c r="G1728" s="77" t="s">
        <v>247</v>
      </c>
      <c r="H1728" s="77"/>
      <c r="I1728" s="77">
        <v>14</v>
      </c>
      <c r="J1728" s="77">
        <v>4</v>
      </c>
      <c r="K1728" s="77">
        <v>80</v>
      </c>
      <c r="L1728" s="77">
        <v>20</v>
      </c>
      <c r="M1728" s="77"/>
      <c r="N1728" s="77"/>
      <c r="O1728" s="77" t="s">
        <v>129</v>
      </c>
      <c r="P1728" s="77" t="s">
        <v>1159</v>
      </c>
      <c r="Q1728" s="77">
        <v>0</v>
      </c>
      <c r="R1728" s="77">
        <v>1</v>
      </c>
      <c r="S1728" s="77" t="s">
        <v>1115</v>
      </c>
      <c r="T1728" s="77">
        <v>1</v>
      </c>
      <c r="U1728" s="77" t="s">
        <v>115</v>
      </c>
      <c r="V1728" s="77"/>
      <c r="W1728" s="77" t="s">
        <v>1115</v>
      </c>
      <c r="X1728" s="77">
        <v>3</v>
      </c>
      <c r="Y1728" s="77" t="s">
        <v>1135</v>
      </c>
      <c r="Z1728" s="77" t="s">
        <v>1179</v>
      </c>
      <c r="AA1728" s="77" t="s">
        <v>1118</v>
      </c>
      <c r="AB1728" s="77" t="s">
        <v>1118</v>
      </c>
      <c r="AC1728" s="77" t="s">
        <v>1118</v>
      </c>
      <c r="AD1728" s="77">
        <v>4</v>
      </c>
      <c r="AE1728" s="77" t="s">
        <v>1119</v>
      </c>
      <c r="AF1728" s="105"/>
    </row>
    <row r="1729" spans="1:32" ht="30" hidden="1" x14ac:dyDescent="0.25">
      <c r="A1729" s="96" t="s">
        <v>1648</v>
      </c>
      <c r="B1729" s="77" t="s">
        <v>703</v>
      </c>
      <c r="C1729" s="77" t="s">
        <v>75</v>
      </c>
      <c r="D1729" s="77" t="s">
        <v>716</v>
      </c>
      <c r="E1729" s="77" t="s">
        <v>196</v>
      </c>
      <c r="F1729" s="77" t="s">
        <v>1701</v>
      </c>
      <c r="G1729" s="77" t="s">
        <v>247</v>
      </c>
      <c r="H1729" s="77"/>
      <c r="I1729" s="77">
        <v>14</v>
      </c>
      <c r="J1729" s="77">
        <v>8</v>
      </c>
      <c r="K1729" s="77">
        <v>50</v>
      </c>
      <c r="L1729" s="77">
        <v>50</v>
      </c>
      <c r="M1729" s="77"/>
      <c r="N1729" s="77"/>
      <c r="O1729" s="77" t="s">
        <v>150</v>
      </c>
      <c r="P1729" s="77" t="s">
        <v>1159</v>
      </c>
      <c r="Q1729" s="77">
        <v>0</v>
      </c>
      <c r="R1729" s="77">
        <v>1</v>
      </c>
      <c r="S1729" s="77" t="s">
        <v>1123</v>
      </c>
      <c r="T1729" s="77">
        <v>1</v>
      </c>
      <c r="U1729" s="77" t="s">
        <v>115</v>
      </c>
      <c r="V1729" s="77"/>
      <c r="W1729" s="77" t="s">
        <v>1123</v>
      </c>
      <c r="X1729" s="77">
        <v>2</v>
      </c>
      <c r="Y1729" s="77" t="s">
        <v>1135</v>
      </c>
      <c r="Z1729" s="77" t="s">
        <v>1161</v>
      </c>
      <c r="AA1729" s="77" t="s">
        <v>1162</v>
      </c>
      <c r="AB1729" s="77" t="s">
        <v>1163</v>
      </c>
      <c r="AC1729" s="77" t="s">
        <v>1164</v>
      </c>
      <c r="AD1729" s="77">
        <v>8</v>
      </c>
      <c r="AE1729" s="77" t="s">
        <v>1506</v>
      </c>
      <c r="AF1729" s="105"/>
    </row>
    <row r="1730" spans="1:32" ht="15.75" hidden="1" thickBot="1" x14ac:dyDescent="0.3">
      <c r="A1730" s="97" t="s">
        <v>1648</v>
      </c>
      <c r="B1730" s="78" t="s">
        <v>703</v>
      </c>
      <c r="C1730" s="78" t="s">
        <v>75</v>
      </c>
      <c r="D1730" s="78" t="s">
        <v>1709</v>
      </c>
      <c r="E1730" s="78" t="s">
        <v>1703</v>
      </c>
      <c r="F1730" s="78"/>
      <c r="G1730" s="78" t="s">
        <v>1710</v>
      </c>
      <c r="H1730" s="78"/>
      <c r="I1730" s="78">
        <v>14</v>
      </c>
      <c r="J1730" s="77" t="e">
        <v>#N/A</v>
      </c>
      <c r="K1730" s="78"/>
      <c r="L1730" s="78"/>
      <c r="M1730" s="78"/>
      <c r="N1730" s="78"/>
      <c r="O1730" s="78"/>
      <c r="P1730" s="78"/>
      <c r="Q1730" s="78">
        <v>0</v>
      </c>
      <c r="R1730" s="78">
        <v>0</v>
      </c>
      <c r="S1730" s="78"/>
      <c r="T1730" s="78"/>
      <c r="U1730" s="78"/>
      <c r="V1730" s="78"/>
      <c r="W1730" s="78"/>
      <c r="X1730" s="78">
        <v>0</v>
      </c>
      <c r="Y1730" s="78" t="s">
        <v>1135</v>
      </c>
      <c r="Z1730" s="78"/>
      <c r="AA1730" s="78"/>
      <c r="AB1730" s="78"/>
      <c r="AC1730" s="78"/>
      <c r="AD1730" s="78"/>
      <c r="AE1730" s="78"/>
      <c r="AF1730" s="106"/>
    </row>
    <row r="1731" spans="1:32" hidden="1" x14ac:dyDescent="0.25">
      <c r="A1731" s="98" t="s">
        <v>1711</v>
      </c>
      <c r="B1731" s="79" t="s">
        <v>721</v>
      </c>
      <c r="C1731" s="79" t="s">
        <v>73</v>
      </c>
      <c r="D1731" s="79" t="s">
        <v>297</v>
      </c>
      <c r="E1731" s="79">
        <v>1</v>
      </c>
      <c r="F1731" s="79" t="s">
        <v>1230</v>
      </c>
      <c r="G1731" s="79" t="s">
        <v>210</v>
      </c>
      <c r="H1731" s="79" t="s">
        <v>110</v>
      </c>
      <c r="I1731" s="79">
        <v>42</v>
      </c>
      <c r="J1731" s="77">
        <v>4</v>
      </c>
      <c r="K1731" s="79">
        <v>50</v>
      </c>
      <c r="L1731" s="79">
        <v>20</v>
      </c>
      <c r="M1731" s="79">
        <v>1</v>
      </c>
      <c r="N1731" s="79"/>
      <c r="O1731" s="79" t="s">
        <v>129</v>
      </c>
      <c r="P1731" s="79" t="s">
        <v>1198</v>
      </c>
      <c r="Q1731" s="79">
        <v>2</v>
      </c>
      <c r="R1731" s="79">
        <v>0</v>
      </c>
      <c r="S1731" s="79"/>
      <c r="T1731" s="79"/>
      <c r="U1731" s="79"/>
      <c r="V1731" s="79"/>
      <c r="W1731" s="79" t="s">
        <v>1123</v>
      </c>
      <c r="X1731" s="79">
        <v>4</v>
      </c>
      <c r="Y1731" s="79" t="s">
        <v>1135</v>
      </c>
      <c r="Z1731" s="79" t="s">
        <v>1136</v>
      </c>
      <c r="AA1731" s="79" t="s">
        <v>1126</v>
      </c>
      <c r="AB1731" s="79" t="s">
        <v>1127</v>
      </c>
      <c r="AC1731" s="79" t="s">
        <v>1128</v>
      </c>
      <c r="AD1731" s="79">
        <v>4</v>
      </c>
      <c r="AE1731" s="79" t="s">
        <v>1172</v>
      </c>
      <c r="AF1731" s="107"/>
    </row>
    <row r="1732" spans="1:32" hidden="1" x14ac:dyDescent="0.25">
      <c r="A1732" s="99" t="s">
        <v>1711</v>
      </c>
      <c r="B1732" s="80" t="s">
        <v>721</v>
      </c>
      <c r="C1732" s="80" t="s">
        <v>73</v>
      </c>
      <c r="D1732" s="80" t="s">
        <v>297</v>
      </c>
      <c r="E1732" s="80">
        <v>2</v>
      </c>
      <c r="F1732" s="80" t="s">
        <v>113</v>
      </c>
      <c r="G1732" s="80" t="s">
        <v>210</v>
      </c>
      <c r="H1732" s="80" t="s">
        <v>110</v>
      </c>
      <c r="I1732" s="80">
        <v>42</v>
      </c>
      <c r="J1732" s="77">
        <v>4</v>
      </c>
      <c r="K1732" s="80">
        <v>50</v>
      </c>
      <c r="L1732" s="80">
        <v>20</v>
      </c>
      <c r="M1732" s="80">
        <v>1</v>
      </c>
      <c r="N1732" s="80"/>
      <c r="O1732" s="80" t="s">
        <v>129</v>
      </c>
      <c r="P1732" s="80" t="s">
        <v>1198</v>
      </c>
      <c r="Q1732" s="80">
        <v>2</v>
      </c>
      <c r="R1732" s="80">
        <v>0</v>
      </c>
      <c r="S1732" s="80"/>
      <c r="T1732" s="80"/>
      <c r="U1732" s="80"/>
      <c r="V1732" s="80"/>
      <c r="W1732" s="80" t="s">
        <v>1123</v>
      </c>
      <c r="X1732" s="80">
        <v>4</v>
      </c>
      <c r="Y1732" s="80" t="s">
        <v>1135</v>
      </c>
      <c r="Z1732" s="80" t="s">
        <v>1136</v>
      </c>
      <c r="AA1732" s="80" t="s">
        <v>1126</v>
      </c>
      <c r="AB1732" s="80" t="s">
        <v>1127</v>
      </c>
      <c r="AC1732" s="80" t="s">
        <v>1128</v>
      </c>
      <c r="AD1732" s="80">
        <v>4</v>
      </c>
      <c r="AE1732" s="80" t="s">
        <v>1172</v>
      </c>
      <c r="AF1732" s="108"/>
    </row>
    <row r="1733" spans="1:32" hidden="1" x14ac:dyDescent="0.25">
      <c r="A1733" s="99" t="s">
        <v>1711</v>
      </c>
      <c r="B1733" s="80" t="s">
        <v>721</v>
      </c>
      <c r="C1733" s="80" t="s">
        <v>73</v>
      </c>
      <c r="D1733" s="80" t="s">
        <v>297</v>
      </c>
      <c r="E1733" s="80">
        <v>3</v>
      </c>
      <c r="F1733" s="80" t="s">
        <v>1712</v>
      </c>
      <c r="G1733" s="80" t="s">
        <v>210</v>
      </c>
      <c r="H1733" s="80" t="s">
        <v>110</v>
      </c>
      <c r="I1733" s="80">
        <v>42</v>
      </c>
      <c r="J1733" s="77">
        <v>4</v>
      </c>
      <c r="K1733" s="80">
        <v>25</v>
      </c>
      <c r="L1733" s="80">
        <v>20</v>
      </c>
      <c r="M1733" s="80">
        <v>1</v>
      </c>
      <c r="N1733" s="80"/>
      <c r="O1733" s="80" t="s">
        <v>129</v>
      </c>
      <c r="P1733" s="80" t="s">
        <v>1198</v>
      </c>
      <c r="Q1733" s="80">
        <v>2</v>
      </c>
      <c r="R1733" s="80">
        <v>0</v>
      </c>
      <c r="S1733" s="80"/>
      <c r="T1733" s="80"/>
      <c r="U1733" s="80"/>
      <c r="V1733" s="80"/>
      <c r="W1733" s="80" t="s">
        <v>1123</v>
      </c>
      <c r="X1733" s="80">
        <v>2</v>
      </c>
      <c r="Y1733" s="80" t="s">
        <v>1135</v>
      </c>
      <c r="Z1733" s="80" t="s">
        <v>1136</v>
      </c>
      <c r="AA1733" s="80" t="s">
        <v>1126</v>
      </c>
      <c r="AB1733" s="80" t="s">
        <v>1127</v>
      </c>
      <c r="AC1733" s="80" t="s">
        <v>1128</v>
      </c>
      <c r="AD1733" s="80">
        <v>4</v>
      </c>
      <c r="AE1733" s="80" t="s">
        <v>1182</v>
      </c>
      <c r="AF1733" s="108"/>
    </row>
    <row r="1734" spans="1:32" hidden="1" x14ac:dyDescent="0.25">
      <c r="A1734" s="99" t="s">
        <v>1711</v>
      </c>
      <c r="B1734" s="80" t="s">
        <v>721</v>
      </c>
      <c r="C1734" s="80" t="s">
        <v>73</v>
      </c>
      <c r="D1734" s="80" t="s">
        <v>297</v>
      </c>
      <c r="E1734" s="80">
        <v>4</v>
      </c>
      <c r="F1734" s="80" t="s">
        <v>1713</v>
      </c>
      <c r="G1734" s="80" t="s">
        <v>210</v>
      </c>
      <c r="H1734" s="80" t="s">
        <v>110</v>
      </c>
      <c r="I1734" s="80">
        <v>42</v>
      </c>
      <c r="J1734" s="77">
        <v>4</v>
      </c>
      <c r="K1734" s="80">
        <v>25</v>
      </c>
      <c r="L1734" s="80">
        <v>20</v>
      </c>
      <c r="M1734" s="80">
        <v>1</v>
      </c>
      <c r="N1734" s="80"/>
      <c r="O1734" s="80" t="s">
        <v>129</v>
      </c>
      <c r="P1734" s="80" t="s">
        <v>1198</v>
      </c>
      <c r="Q1734" s="80">
        <v>2</v>
      </c>
      <c r="R1734" s="80">
        <v>0</v>
      </c>
      <c r="S1734" s="80"/>
      <c r="T1734" s="80"/>
      <c r="U1734" s="80"/>
      <c r="V1734" s="80"/>
      <c r="W1734" s="80" t="s">
        <v>1123</v>
      </c>
      <c r="X1734" s="80">
        <v>2</v>
      </c>
      <c r="Y1734" s="80" t="s">
        <v>1135</v>
      </c>
      <c r="Z1734" s="80" t="s">
        <v>1136</v>
      </c>
      <c r="AA1734" s="80" t="s">
        <v>1126</v>
      </c>
      <c r="AB1734" s="80" t="s">
        <v>1127</v>
      </c>
      <c r="AC1734" s="80" t="s">
        <v>1128</v>
      </c>
      <c r="AD1734" s="80">
        <v>4</v>
      </c>
      <c r="AE1734" s="80" t="s">
        <v>1182</v>
      </c>
      <c r="AF1734" s="108"/>
    </row>
    <row r="1735" spans="1:32" hidden="1" x14ac:dyDescent="0.25">
      <c r="A1735" s="99" t="s">
        <v>1711</v>
      </c>
      <c r="B1735" s="80" t="s">
        <v>721</v>
      </c>
      <c r="C1735" s="80" t="s">
        <v>73</v>
      </c>
      <c r="D1735" s="80" t="s">
        <v>297</v>
      </c>
      <c r="E1735" s="80">
        <v>5</v>
      </c>
      <c r="F1735" s="80" t="s">
        <v>1714</v>
      </c>
      <c r="G1735" s="80" t="s">
        <v>210</v>
      </c>
      <c r="H1735" s="80" t="s">
        <v>110</v>
      </c>
      <c r="I1735" s="80">
        <v>42</v>
      </c>
      <c r="J1735" s="77">
        <v>4</v>
      </c>
      <c r="K1735" s="80">
        <v>25</v>
      </c>
      <c r="L1735" s="80">
        <v>20</v>
      </c>
      <c r="M1735" s="80">
        <v>1</v>
      </c>
      <c r="N1735" s="80"/>
      <c r="O1735" s="80" t="s">
        <v>129</v>
      </c>
      <c r="P1735" s="80" t="s">
        <v>1198</v>
      </c>
      <c r="Q1735" s="80">
        <v>2</v>
      </c>
      <c r="R1735" s="80">
        <v>0</v>
      </c>
      <c r="S1735" s="80"/>
      <c r="T1735" s="80"/>
      <c r="U1735" s="80"/>
      <c r="V1735" s="80"/>
      <c r="W1735" s="80" t="s">
        <v>1123</v>
      </c>
      <c r="X1735" s="80">
        <v>2</v>
      </c>
      <c r="Y1735" s="80" t="s">
        <v>1135</v>
      </c>
      <c r="Z1735" s="80" t="s">
        <v>1136</v>
      </c>
      <c r="AA1735" s="80" t="s">
        <v>1126</v>
      </c>
      <c r="AB1735" s="80" t="s">
        <v>1127</v>
      </c>
      <c r="AC1735" s="80" t="s">
        <v>1128</v>
      </c>
      <c r="AD1735" s="80">
        <v>4</v>
      </c>
      <c r="AE1735" s="80" t="s">
        <v>1182</v>
      </c>
      <c r="AF1735" s="108"/>
    </row>
    <row r="1736" spans="1:32" hidden="1" x14ac:dyDescent="0.25">
      <c r="A1736" s="99" t="s">
        <v>1711</v>
      </c>
      <c r="B1736" s="80" t="s">
        <v>721</v>
      </c>
      <c r="C1736" s="80" t="s">
        <v>73</v>
      </c>
      <c r="D1736" s="80" t="s">
        <v>297</v>
      </c>
      <c r="E1736" s="80">
        <v>6</v>
      </c>
      <c r="F1736" s="80" t="s">
        <v>1715</v>
      </c>
      <c r="G1736" s="80" t="s">
        <v>210</v>
      </c>
      <c r="H1736" s="80" t="s">
        <v>110</v>
      </c>
      <c r="I1736" s="80">
        <v>42</v>
      </c>
      <c r="J1736" s="77">
        <v>4</v>
      </c>
      <c r="K1736" s="80">
        <v>25</v>
      </c>
      <c r="L1736" s="80">
        <v>20</v>
      </c>
      <c r="M1736" s="80">
        <v>1</v>
      </c>
      <c r="N1736" s="80"/>
      <c r="O1736" s="80" t="s">
        <v>129</v>
      </c>
      <c r="P1736" s="80" t="s">
        <v>1198</v>
      </c>
      <c r="Q1736" s="80">
        <v>2</v>
      </c>
      <c r="R1736" s="80">
        <v>0</v>
      </c>
      <c r="S1736" s="80"/>
      <c r="T1736" s="80"/>
      <c r="U1736" s="80"/>
      <c r="V1736" s="80"/>
      <c r="W1736" s="80" t="s">
        <v>1123</v>
      </c>
      <c r="X1736" s="80">
        <v>2</v>
      </c>
      <c r="Y1736" s="80" t="s">
        <v>1135</v>
      </c>
      <c r="Z1736" s="80" t="s">
        <v>1136</v>
      </c>
      <c r="AA1736" s="80" t="s">
        <v>1126</v>
      </c>
      <c r="AB1736" s="80" t="s">
        <v>1127</v>
      </c>
      <c r="AC1736" s="80" t="s">
        <v>1128</v>
      </c>
      <c r="AD1736" s="80">
        <v>4</v>
      </c>
      <c r="AE1736" s="80" t="s">
        <v>1182</v>
      </c>
      <c r="AF1736" s="108"/>
    </row>
    <row r="1737" spans="1:32" hidden="1" x14ac:dyDescent="0.25">
      <c r="A1737" s="99" t="s">
        <v>1711</v>
      </c>
      <c r="B1737" s="80" t="s">
        <v>721</v>
      </c>
      <c r="C1737" s="80" t="s">
        <v>73</v>
      </c>
      <c r="D1737" s="80" t="s">
        <v>297</v>
      </c>
      <c r="E1737" s="80">
        <v>7</v>
      </c>
      <c r="F1737" s="80" t="s">
        <v>1716</v>
      </c>
      <c r="G1737" s="80" t="s">
        <v>1717</v>
      </c>
      <c r="H1737" s="80" t="s">
        <v>110</v>
      </c>
      <c r="I1737" s="80">
        <v>42</v>
      </c>
      <c r="J1737" s="77" t="e">
        <v>#N/A</v>
      </c>
      <c r="K1737" s="80">
        <v>900</v>
      </c>
      <c r="L1737" s="80">
        <v>20</v>
      </c>
      <c r="M1737" s="80"/>
      <c r="N1737" s="80"/>
      <c r="O1737" s="80" t="s">
        <v>129</v>
      </c>
      <c r="P1737" s="80" t="s">
        <v>1198</v>
      </c>
      <c r="Q1737" s="80">
        <v>0</v>
      </c>
      <c r="R1737" s="80">
        <v>0</v>
      </c>
      <c r="S1737" s="80"/>
      <c r="T1737" s="80"/>
      <c r="U1737" s="80"/>
      <c r="V1737" s="80"/>
      <c r="W1737" s="80" t="s">
        <v>1123</v>
      </c>
      <c r="X1737" s="80">
        <v>36</v>
      </c>
      <c r="Y1737" s="80" t="s">
        <v>1135</v>
      </c>
      <c r="Z1737" s="80" t="s">
        <v>1136</v>
      </c>
      <c r="AA1737" s="80" t="s">
        <v>1126</v>
      </c>
      <c r="AB1737" s="80" t="s">
        <v>1127</v>
      </c>
      <c r="AC1737" s="80" t="s">
        <v>1128</v>
      </c>
      <c r="AD1737" s="80">
        <v>32</v>
      </c>
      <c r="AE1737" s="80" t="s">
        <v>1119</v>
      </c>
      <c r="AF1737" s="108"/>
    </row>
    <row r="1738" spans="1:32" hidden="1" x14ac:dyDescent="0.25">
      <c r="A1738" s="99" t="s">
        <v>1711</v>
      </c>
      <c r="B1738" s="80" t="s">
        <v>721</v>
      </c>
      <c r="C1738" s="80" t="s">
        <v>73</v>
      </c>
      <c r="D1738" s="80" t="s">
        <v>297</v>
      </c>
      <c r="E1738" s="80">
        <v>8</v>
      </c>
      <c r="F1738" s="80" t="s">
        <v>1264</v>
      </c>
      <c r="G1738" s="80" t="s">
        <v>210</v>
      </c>
      <c r="H1738" s="80" t="s">
        <v>110</v>
      </c>
      <c r="I1738" s="80">
        <v>42</v>
      </c>
      <c r="J1738" s="77">
        <v>4</v>
      </c>
      <c r="K1738" s="80">
        <v>25</v>
      </c>
      <c r="L1738" s="80">
        <v>20</v>
      </c>
      <c r="M1738" s="80">
        <v>1</v>
      </c>
      <c r="N1738" s="80"/>
      <c r="O1738" s="80" t="s">
        <v>129</v>
      </c>
      <c r="P1738" s="80" t="s">
        <v>1198</v>
      </c>
      <c r="Q1738" s="80">
        <v>2</v>
      </c>
      <c r="R1738" s="80">
        <v>0</v>
      </c>
      <c r="S1738" s="80"/>
      <c r="T1738" s="80"/>
      <c r="U1738" s="80"/>
      <c r="V1738" s="80"/>
      <c r="W1738" s="80" t="s">
        <v>1123</v>
      </c>
      <c r="X1738" s="80">
        <v>2</v>
      </c>
      <c r="Y1738" s="80" t="s">
        <v>1135</v>
      </c>
      <c r="Z1738" s="80" t="s">
        <v>1136</v>
      </c>
      <c r="AA1738" s="80" t="s">
        <v>1126</v>
      </c>
      <c r="AB1738" s="80" t="s">
        <v>1127</v>
      </c>
      <c r="AC1738" s="80" t="s">
        <v>1128</v>
      </c>
      <c r="AD1738" s="80">
        <v>4</v>
      </c>
      <c r="AE1738" s="80" t="s">
        <v>1182</v>
      </c>
      <c r="AF1738" s="108"/>
    </row>
    <row r="1739" spans="1:32" hidden="1" x14ac:dyDescent="0.25">
      <c r="A1739" s="99" t="s">
        <v>1711</v>
      </c>
      <c r="B1739" s="80" t="s">
        <v>721</v>
      </c>
      <c r="C1739" s="80" t="s">
        <v>73</v>
      </c>
      <c r="D1739" s="80" t="s">
        <v>297</v>
      </c>
      <c r="E1739" s="80">
        <v>9</v>
      </c>
      <c r="F1739" s="80" t="s">
        <v>1243</v>
      </c>
      <c r="G1739" s="80" t="s">
        <v>210</v>
      </c>
      <c r="H1739" s="80" t="s">
        <v>110</v>
      </c>
      <c r="I1739" s="80">
        <v>42</v>
      </c>
      <c r="J1739" s="77">
        <v>4</v>
      </c>
      <c r="K1739" s="80">
        <v>25</v>
      </c>
      <c r="L1739" s="80">
        <v>20</v>
      </c>
      <c r="M1739" s="80">
        <v>1</v>
      </c>
      <c r="N1739" s="80"/>
      <c r="O1739" s="80" t="s">
        <v>129</v>
      </c>
      <c r="P1739" s="80" t="s">
        <v>1198</v>
      </c>
      <c r="Q1739" s="80">
        <v>2</v>
      </c>
      <c r="R1739" s="80">
        <v>0</v>
      </c>
      <c r="S1739" s="80"/>
      <c r="T1739" s="80"/>
      <c r="U1739" s="80"/>
      <c r="V1739" s="80"/>
      <c r="W1739" s="80" t="s">
        <v>1123</v>
      </c>
      <c r="X1739" s="80">
        <v>2</v>
      </c>
      <c r="Y1739" s="80" t="s">
        <v>1135</v>
      </c>
      <c r="Z1739" s="80" t="s">
        <v>1136</v>
      </c>
      <c r="AA1739" s="80" t="s">
        <v>1126</v>
      </c>
      <c r="AB1739" s="80" t="s">
        <v>1127</v>
      </c>
      <c r="AC1739" s="80" t="s">
        <v>1128</v>
      </c>
      <c r="AD1739" s="80">
        <v>4</v>
      </c>
      <c r="AE1739" s="80" t="s">
        <v>1182</v>
      </c>
      <c r="AF1739" s="108"/>
    </row>
    <row r="1740" spans="1:32" hidden="1" x14ac:dyDescent="0.25">
      <c r="A1740" s="99" t="s">
        <v>1711</v>
      </c>
      <c r="B1740" s="80" t="s">
        <v>721</v>
      </c>
      <c r="C1740" s="80" t="s">
        <v>73</v>
      </c>
      <c r="D1740" s="80" t="s">
        <v>297</v>
      </c>
      <c r="E1740" s="80">
        <v>10</v>
      </c>
      <c r="F1740" s="80" t="s">
        <v>1318</v>
      </c>
      <c r="G1740" s="80" t="s">
        <v>695</v>
      </c>
      <c r="H1740" s="80"/>
      <c r="I1740" s="80">
        <v>42</v>
      </c>
      <c r="J1740" s="77" t="e">
        <v>#N/A</v>
      </c>
      <c r="K1740" s="80">
        <v>50</v>
      </c>
      <c r="L1740" s="80"/>
      <c r="M1740" s="80"/>
      <c r="N1740" s="80"/>
      <c r="O1740" s="80"/>
      <c r="P1740" s="80"/>
      <c r="Q1740" s="80">
        <v>0</v>
      </c>
      <c r="R1740" s="80">
        <v>0</v>
      </c>
      <c r="S1740" s="80"/>
      <c r="T1740" s="80"/>
      <c r="U1740" s="80"/>
      <c r="V1740" s="80"/>
      <c r="W1740" s="80"/>
      <c r="X1740" s="80">
        <v>2</v>
      </c>
      <c r="Y1740" s="80" t="s">
        <v>1135</v>
      </c>
      <c r="Z1740" s="80"/>
      <c r="AA1740" s="80"/>
      <c r="AB1740" s="80"/>
      <c r="AC1740" s="80"/>
      <c r="AD1740" s="80"/>
      <c r="AE1740" s="80"/>
      <c r="AF1740" s="108"/>
    </row>
    <row r="1741" spans="1:32" hidden="1" x14ac:dyDescent="0.25">
      <c r="A1741" s="99" t="s">
        <v>1711</v>
      </c>
      <c r="B1741" s="80" t="s">
        <v>721</v>
      </c>
      <c r="C1741" s="80" t="s">
        <v>73</v>
      </c>
      <c r="D1741" s="80" t="s">
        <v>297</v>
      </c>
      <c r="E1741" s="80">
        <v>11</v>
      </c>
      <c r="F1741" s="80" t="s">
        <v>1237</v>
      </c>
      <c r="G1741" s="80" t="s">
        <v>210</v>
      </c>
      <c r="H1741" s="80" t="s">
        <v>110</v>
      </c>
      <c r="I1741" s="80">
        <v>42</v>
      </c>
      <c r="J1741" s="77">
        <v>8</v>
      </c>
      <c r="K1741" s="80">
        <v>200</v>
      </c>
      <c r="L1741" s="80">
        <v>20</v>
      </c>
      <c r="M1741" s="80">
        <v>1</v>
      </c>
      <c r="N1741" s="80"/>
      <c r="O1741" s="80" t="s">
        <v>129</v>
      </c>
      <c r="P1741" s="80" t="s">
        <v>1198</v>
      </c>
      <c r="Q1741" s="80">
        <v>2</v>
      </c>
      <c r="R1741" s="80">
        <v>0</v>
      </c>
      <c r="S1741" s="80"/>
      <c r="T1741" s="80"/>
      <c r="U1741" s="80"/>
      <c r="V1741" s="80"/>
      <c r="W1741" s="80" t="s">
        <v>1123</v>
      </c>
      <c r="X1741" s="80">
        <v>16</v>
      </c>
      <c r="Y1741" s="80" t="s">
        <v>1135</v>
      </c>
      <c r="Z1741" s="80" t="s">
        <v>1136</v>
      </c>
      <c r="AA1741" s="80" t="s">
        <v>1126</v>
      </c>
      <c r="AB1741" s="80" t="s">
        <v>1127</v>
      </c>
      <c r="AC1741" s="80" t="s">
        <v>1128</v>
      </c>
      <c r="AD1741" s="80">
        <v>8</v>
      </c>
      <c r="AE1741" s="80" t="s">
        <v>1137</v>
      </c>
      <c r="AF1741" s="108"/>
    </row>
    <row r="1742" spans="1:32" hidden="1" x14ac:dyDescent="0.25">
      <c r="A1742" s="99" t="s">
        <v>1711</v>
      </c>
      <c r="B1742" s="80" t="s">
        <v>721</v>
      </c>
      <c r="C1742" s="80" t="s">
        <v>73</v>
      </c>
      <c r="D1742" s="80" t="s">
        <v>297</v>
      </c>
      <c r="E1742" s="80">
        <v>12</v>
      </c>
      <c r="F1742" s="80" t="s">
        <v>194</v>
      </c>
      <c r="G1742" s="80" t="s">
        <v>210</v>
      </c>
      <c r="H1742" s="80" t="s">
        <v>110</v>
      </c>
      <c r="I1742" s="80">
        <v>42</v>
      </c>
      <c r="J1742" s="77">
        <v>8</v>
      </c>
      <c r="K1742" s="80">
        <v>200</v>
      </c>
      <c r="L1742" s="80">
        <v>20</v>
      </c>
      <c r="M1742" s="80">
        <v>1</v>
      </c>
      <c r="N1742" s="80"/>
      <c r="O1742" s="80" t="s">
        <v>129</v>
      </c>
      <c r="P1742" s="80" t="s">
        <v>1198</v>
      </c>
      <c r="Q1742" s="80">
        <v>2</v>
      </c>
      <c r="R1742" s="80">
        <v>0</v>
      </c>
      <c r="S1742" s="80"/>
      <c r="T1742" s="80"/>
      <c r="U1742" s="80"/>
      <c r="V1742" s="80"/>
      <c r="W1742" s="80" t="s">
        <v>1123</v>
      </c>
      <c r="X1742" s="80">
        <v>16</v>
      </c>
      <c r="Y1742" s="80" t="s">
        <v>1135</v>
      </c>
      <c r="Z1742" s="80" t="s">
        <v>1136</v>
      </c>
      <c r="AA1742" s="80" t="s">
        <v>1126</v>
      </c>
      <c r="AB1742" s="80" t="s">
        <v>1127</v>
      </c>
      <c r="AC1742" s="80" t="s">
        <v>1128</v>
      </c>
      <c r="AD1742" s="80">
        <v>8</v>
      </c>
      <c r="AE1742" s="80" t="s">
        <v>1137</v>
      </c>
      <c r="AF1742" s="108"/>
    </row>
    <row r="1743" spans="1:32" hidden="1" x14ac:dyDescent="0.25">
      <c r="A1743" s="99" t="s">
        <v>1711</v>
      </c>
      <c r="B1743" s="80" t="s">
        <v>721</v>
      </c>
      <c r="C1743" s="80" t="s">
        <v>73</v>
      </c>
      <c r="D1743" s="80" t="s">
        <v>297</v>
      </c>
      <c r="E1743" s="80">
        <v>13</v>
      </c>
      <c r="F1743" s="80" t="s">
        <v>1262</v>
      </c>
      <c r="G1743" s="80" t="s">
        <v>210</v>
      </c>
      <c r="H1743" s="80" t="s">
        <v>110</v>
      </c>
      <c r="I1743" s="80">
        <v>42</v>
      </c>
      <c r="J1743" s="77">
        <v>4</v>
      </c>
      <c r="K1743" s="80">
        <v>25</v>
      </c>
      <c r="L1743" s="80">
        <v>20</v>
      </c>
      <c r="M1743" s="80">
        <v>1</v>
      </c>
      <c r="N1743" s="80"/>
      <c r="O1743" s="80" t="s">
        <v>129</v>
      </c>
      <c r="P1743" s="80" t="s">
        <v>1198</v>
      </c>
      <c r="Q1743" s="80">
        <v>2</v>
      </c>
      <c r="R1743" s="80">
        <v>0</v>
      </c>
      <c r="S1743" s="80"/>
      <c r="T1743" s="80"/>
      <c r="U1743" s="80"/>
      <c r="V1743" s="80"/>
      <c r="W1743" s="80" t="s">
        <v>1123</v>
      </c>
      <c r="X1743" s="80">
        <v>2</v>
      </c>
      <c r="Y1743" s="80" t="s">
        <v>1135</v>
      </c>
      <c r="Z1743" s="80" t="s">
        <v>1136</v>
      </c>
      <c r="AA1743" s="80" t="s">
        <v>1126</v>
      </c>
      <c r="AB1743" s="80" t="s">
        <v>1127</v>
      </c>
      <c r="AC1743" s="80" t="s">
        <v>1128</v>
      </c>
      <c r="AD1743" s="80">
        <v>4</v>
      </c>
      <c r="AE1743" s="80" t="s">
        <v>1182</v>
      </c>
      <c r="AF1743" s="108"/>
    </row>
    <row r="1744" spans="1:32" ht="30" hidden="1" x14ac:dyDescent="0.25">
      <c r="A1744" s="99" t="s">
        <v>1711</v>
      </c>
      <c r="B1744" s="80" t="s">
        <v>721</v>
      </c>
      <c r="C1744" s="80" t="s">
        <v>73</v>
      </c>
      <c r="D1744" s="80" t="s">
        <v>297</v>
      </c>
      <c r="E1744" s="80">
        <v>14</v>
      </c>
      <c r="F1744" s="80" t="s">
        <v>1250</v>
      </c>
      <c r="G1744" s="80" t="s">
        <v>1718</v>
      </c>
      <c r="H1744" s="80" t="s">
        <v>110</v>
      </c>
      <c r="I1744" s="80">
        <v>42</v>
      </c>
      <c r="J1744" s="77">
        <v>20</v>
      </c>
      <c r="K1744" s="80">
        <v>600</v>
      </c>
      <c r="L1744" s="80">
        <v>20</v>
      </c>
      <c r="M1744" s="80"/>
      <c r="N1744" s="80"/>
      <c r="O1744" s="80" t="s">
        <v>129</v>
      </c>
      <c r="P1744" s="80" t="s">
        <v>1198</v>
      </c>
      <c r="Q1744" s="80">
        <v>0</v>
      </c>
      <c r="R1744" s="80">
        <v>0</v>
      </c>
      <c r="S1744" s="80"/>
      <c r="T1744" s="80"/>
      <c r="U1744" s="80"/>
      <c r="V1744" s="80"/>
      <c r="W1744" s="80" t="s">
        <v>1123</v>
      </c>
      <c r="X1744" s="80">
        <v>24</v>
      </c>
      <c r="Y1744" s="80" t="s">
        <v>1135</v>
      </c>
      <c r="Z1744" s="80" t="s">
        <v>1136</v>
      </c>
      <c r="AA1744" s="80" t="s">
        <v>1126</v>
      </c>
      <c r="AB1744" s="80" t="s">
        <v>1127</v>
      </c>
      <c r="AC1744" s="80" t="s">
        <v>1128</v>
      </c>
      <c r="AD1744" s="80">
        <v>20</v>
      </c>
      <c r="AE1744" s="80" t="s">
        <v>1177</v>
      </c>
      <c r="AF1744" s="108"/>
    </row>
    <row r="1745" spans="1:32" hidden="1" x14ac:dyDescent="0.25">
      <c r="A1745" s="99" t="s">
        <v>1711</v>
      </c>
      <c r="B1745" s="80" t="s">
        <v>721</v>
      </c>
      <c r="C1745" s="80" t="s">
        <v>73</v>
      </c>
      <c r="D1745" s="80" t="s">
        <v>297</v>
      </c>
      <c r="E1745" s="80">
        <v>15</v>
      </c>
      <c r="F1745" s="80"/>
      <c r="G1745" s="80" t="s">
        <v>722</v>
      </c>
      <c r="H1745" s="80" t="s">
        <v>110</v>
      </c>
      <c r="I1745" s="80">
        <v>42</v>
      </c>
      <c r="J1745" s="77">
        <v>4</v>
      </c>
      <c r="K1745" s="80">
        <v>25</v>
      </c>
      <c r="L1745" s="80">
        <v>50</v>
      </c>
      <c r="M1745" s="80"/>
      <c r="N1745" s="80">
        <v>1</v>
      </c>
      <c r="O1745" s="80" t="s">
        <v>150</v>
      </c>
      <c r="P1745" s="80" t="s">
        <v>1198</v>
      </c>
      <c r="Q1745" s="80">
        <v>1</v>
      </c>
      <c r="R1745" s="80">
        <v>0</v>
      </c>
      <c r="S1745" s="80"/>
      <c r="T1745" s="80"/>
      <c r="U1745" s="80" t="s">
        <v>70</v>
      </c>
      <c r="V1745" s="80"/>
      <c r="W1745" s="80" t="s">
        <v>1115</v>
      </c>
      <c r="X1745" s="80">
        <v>1</v>
      </c>
      <c r="Y1745" s="80" t="s">
        <v>1135</v>
      </c>
      <c r="Z1745" s="80" t="s">
        <v>1125</v>
      </c>
      <c r="AA1745" s="80" t="s">
        <v>1126</v>
      </c>
      <c r="AB1745" s="80" t="s">
        <v>1127</v>
      </c>
      <c r="AC1745" s="80" t="s">
        <v>1128</v>
      </c>
      <c r="AD1745" s="80">
        <v>4</v>
      </c>
      <c r="AE1745" s="80" t="s">
        <v>1201</v>
      </c>
      <c r="AF1745" s="108"/>
    </row>
    <row r="1746" spans="1:32" hidden="1" x14ac:dyDescent="0.25">
      <c r="A1746" s="99" t="s">
        <v>1711</v>
      </c>
      <c r="B1746" s="80" t="s">
        <v>721</v>
      </c>
      <c r="C1746" s="80" t="s">
        <v>73</v>
      </c>
      <c r="D1746" s="80" t="s">
        <v>297</v>
      </c>
      <c r="E1746" s="80">
        <v>16</v>
      </c>
      <c r="F1746" s="80" t="s">
        <v>1242</v>
      </c>
      <c r="G1746" s="80" t="s">
        <v>695</v>
      </c>
      <c r="H1746" s="80"/>
      <c r="I1746" s="80">
        <v>42</v>
      </c>
      <c r="J1746" s="77">
        <v>4</v>
      </c>
      <c r="K1746" s="80">
        <v>50</v>
      </c>
      <c r="L1746" s="80">
        <v>20</v>
      </c>
      <c r="M1746" s="80"/>
      <c r="N1746" s="80"/>
      <c r="O1746" s="80"/>
      <c r="P1746" s="80"/>
      <c r="Q1746" s="80">
        <v>0</v>
      </c>
      <c r="R1746" s="80">
        <v>0</v>
      </c>
      <c r="S1746" s="80"/>
      <c r="T1746" s="80"/>
      <c r="U1746" s="80"/>
      <c r="V1746" s="80"/>
      <c r="W1746" s="80"/>
      <c r="X1746" s="80">
        <v>2</v>
      </c>
      <c r="Y1746" s="80" t="s">
        <v>1135</v>
      </c>
      <c r="Z1746" s="80"/>
      <c r="AA1746" s="80"/>
      <c r="AB1746" s="80"/>
      <c r="AC1746" s="80"/>
      <c r="AD1746" s="80"/>
      <c r="AE1746" s="80"/>
      <c r="AF1746" s="108"/>
    </row>
    <row r="1747" spans="1:32" hidden="1" x14ac:dyDescent="0.25">
      <c r="A1747" s="99" t="s">
        <v>1711</v>
      </c>
      <c r="B1747" s="80" t="s">
        <v>721</v>
      </c>
      <c r="C1747" s="80" t="s">
        <v>73</v>
      </c>
      <c r="D1747" s="80" t="s">
        <v>297</v>
      </c>
      <c r="E1747" s="80">
        <v>17</v>
      </c>
      <c r="F1747" s="80"/>
      <c r="G1747" s="80" t="s">
        <v>722</v>
      </c>
      <c r="H1747" s="80" t="s">
        <v>110</v>
      </c>
      <c r="I1747" s="80">
        <v>42</v>
      </c>
      <c r="J1747" s="77">
        <v>4</v>
      </c>
      <c r="K1747" s="80">
        <v>25</v>
      </c>
      <c r="L1747" s="80">
        <v>50</v>
      </c>
      <c r="M1747" s="80"/>
      <c r="N1747" s="80">
        <v>1</v>
      </c>
      <c r="O1747" s="80" t="s">
        <v>150</v>
      </c>
      <c r="P1747" s="80" t="s">
        <v>1198</v>
      </c>
      <c r="Q1747" s="80">
        <v>1</v>
      </c>
      <c r="R1747" s="80">
        <v>0</v>
      </c>
      <c r="S1747" s="80"/>
      <c r="T1747" s="80"/>
      <c r="U1747" s="80" t="s">
        <v>70</v>
      </c>
      <c r="V1747" s="80"/>
      <c r="W1747" s="80" t="s">
        <v>1115</v>
      </c>
      <c r="X1747" s="80">
        <v>1</v>
      </c>
      <c r="Y1747" s="80" t="s">
        <v>1135</v>
      </c>
      <c r="Z1747" s="80" t="s">
        <v>1125</v>
      </c>
      <c r="AA1747" s="80" t="s">
        <v>1126</v>
      </c>
      <c r="AB1747" s="80" t="s">
        <v>1127</v>
      </c>
      <c r="AC1747" s="80" t="s">
        <v>1128</v>
      </c>
      <c r="AD1747" s="80">
        <v>4</v>
      </c>
      <c r="AE1747" s="80" t="s">
        <v>1201</v>
      </c>
      <c r="AF1747" s="108"/>
    </row>
    <row r="1748" spans="1:32" hidden="1" x14ac:dyDescent="0.25">
      <c r="A1748" s="99" t="s">
        <v>1711</v>
      </c>
      <c r="B1748" s="80" t="s">
        <v>721</v>
      </c>
      <c r="C1748" s="80" t="s">
        <v>73</v>
      </c>
      <c r="D1748" s="80" t="s">
        <v>297</v>
      </c>
      <c r="E1748" s="80">
        <v>18</v>
      </c>
      <c r="F1748" s="80"/>
      <c r="G1748" s="80" t="s">
        <v>722</v>
      </c>
      <c r="H1748" s="80" t="s">
        <v>110</v>
      </c>
      <c r="I1748" s="80">
        <v>42</v>
      </c>
      <c r="J1748" s="77">
        <v>4</v>
      </c>
      <c r="K1748" s="80">
        <v>25</v>
      </c>
      <c r="L1748" s="80">
        <v>50</v>
      </c>
      <c r="M1748" s="80"/>
      <c r="N1748" s="80">
        <v>1</v>
      </c>
      <c r="O1748" s="80" t="s">
        <v>150</v>
      </c>
      <c r="P1748" s="80" t="s">
        <v>1198</v>
      </c>
      <c r="Q1748" s="80">
        <v>1</v>
      </c>
      <c r="R1748" s="80">
        <v>0</v>
      </c>
      <c r="S1748" s="80"/>
      <c r="T1748" s="80"/>
      <c r="U1748" s="80" t="s">
        <v>70</v>
      </c>
      <c r="V1748" s="80"/>
      <c r="W1748" s="80" t="s">
        <v>1115</v>
      </c>
      <c r="X1748" s="80">
        <v>1</v>
      </c>
      <c r="Y1748" s="80" t="s">
        <v>1135</v>
      </c>
      <c r="Z1748" s="80" t="s">
        <v>1125</v>
      </c>
      <c r="AA1748" s="80" t="s">
        <v>1126</v>
      </c>
      <c r="AB1748" s="80" t="s">
        <v>1127</v>
      </c>
      <c r="AC1748" s="80" t="s">
        <v>1128</v>
      </c>
      <c r="AD1748" s="80">
        <v>4</v>
      </c>
      <c r="AE1748" s="80" t="s">
        <v>1201</v>
      </c>
      <c r="AF1748" s="108"/>
    </row>
    <row r="1749" spans="1:32" hidden="1" x14ac:dyDescent="0.25">
      <c r="A1749" s="99" t="s">
        <v>1711</v>
      </c>
      <c r="B1749" s="80" t="s">
        <v>721</v>
      </c>
      <c r="C1749" s="80" t="s">
        <v>73</v>
      </c>
      <c r="D1749" s="80" t="s">
        <v>297</v>
      </c>
      <c r="E1749" s="80">
        <v>19</v>
      </c>
      <c r="F1749" s="80"/>
      <c r="G1749" s="80" t="s">
        <v>722</v>
      </c>
      <c r="H1749" s="80" t="s">
        <v>110</v>
      </c>
      <c r="I1749" s="80">
        <v>42</v>
      </c>
      <c r="J1749" s="77">
        <v>4</v>
      </c>
      <c r="K1749" s="80">
        <v>25</v>
      </c>
      <c r="L1749" s="80">
        <v>50</v>
      </c>
      <c r="M1749" s="80"/>
      <c r="N1749" s="80">
        <v>1</v>
      </c>
      <c r="O1749" s="80" t="s">
        <v>150</v>
      </c>
      <c r="P1749" s="80" t="s">
        <v>1198</v>
      </c>
      <c r="Q1749" s="80">
        <v>1</v>
      </c>
      <c r="R1749" s="80">
        <v>0</v>
      </c>
      <c r="S1749" s="80"/>
      <c r="T1749" s="80"/>
      <c r="U1749" s="80" t="s">
        <v>70</v>
      </c>
      <c r="V1749" s="80"/>
      <c r="W1749" s="80" t="s">
        <v>1115</v>
      </c>
      <c r="X1749" s="80">
        <v>1</v>
      </c>
      <c r="Y1749" s="80" t="s">
        <v>1135</v>
      </c>
      <c r="Z1749" s="80" t="s">
        <v>1125</v>
      </c>
      <c r="AA1749" s="80" t="s">
        <v>1126</v>
      </c>
      <c r="AB1749" s="80" t="s">
        <v>1127</v>
      </c>
      <c r="AC1749" s="80" t="s">
        <v>1128</v>
      </c>
      <c r="AD1749" s="80">
        <v>4</v>
      </c>
      <c r="AE1749" s="80" t="s">
        <v>1201</v>
      </c>
      <c r="AF1749" s="108"/>
    </row>
    <row r="1750" spans="1:32" hidden="1" x14ac:dyDescent="0.25">
      <c r="A1750" s="99" t="s">
        <v>1711</v>
      </c>
      <c r="B1750" s="80" t="s">
        <v>721</v>
      </c>
      <c r="C1750" s="80" t="s">
        <v>73</v>
      </c>
      <c r="D1750" s="80" t="s">
        <v>297</v>
      </c>
      <c r="E1750" s="80">
        <v>20</v>
      </c>
      <c r="F1750" s="80"/>
      <c r="G1750" s="80" t="s">
        <v>695</v>
      </c>
      <c r="H1750" s="80"/>
      <c r="I1750" s="80">
        <v>42</v>
      </c>
      <c r="J1750" s="77" t="e">
        <v>#N/A</v>
      </c>
      <c r="K1750" s="80">
        <v>200</v>
      </c>
      <c r="L1750" s="80"/>
      <c r="M1750" s="80"/>
      <c r="N1750" s="80"/>
      <c r="O1750" s="80"/>
      <c r="P1750" s="80" t="s">
        <v>1198</v>
      </c>
      <c r="Q1750" s="80">
        <v>0</v>
      </c>
      <c r="R1750" s="80">
        <v>0</v>
      </c>
      <c r="S1750" s="80"/>
      <c r="T1750" s="80"/>
      <c r="U1750" s="80"/>
      <c r="V1750" s="80"/>
      <c r="W1750" s="80"/>
      <c r="X1750" s="80">
        <v>8</v>
      </c>
      <c r="Y1750" s="80" t="s">
        <v>1135</v>
      </c>
      <c r="Z1750" s="80"/>
      <c r="AA1750" s="80"/>
      <c r="AB1750" s="80"/>
      <c r="AC1750" s="80"/>
      <c r="AD1750" s="80"/>
      <c r="AE1750" s="80"/>
      <c r="AF1750" s="108"/>
    </row>
    <row r="1751" spans="1:32" hidden="1" x14ac:dyDescent="0.25">
      <c r="A1751" s="99" t="s">
        <v>1711</v>
      </c>
      <c r="B1751" s="80" t="s">
        <v>721</v>
      </c>
      <c r="C1751" s="80" t="s">
        <v>73</v>
      </c>
      <c r="D1751" s="80" t="s">
        <v>297</v>
      </c>
      <c r="E1751" s="80">
        <v>21</v>
      </c>
      <c r="F1751" s="80" t="s">
        <v>1263</v>
      </c>
      <c r="G1751" s="80" t="s">
        <v>210</v>
      </c>
      <c r="H1751" s="80" t="s">
        <v>110</v>
      </c>
      <c r="I1751" s="80">
        <v>42</v>
      </c>
      <c r="J1751" s="77">
        <v>4</v>
      </c>
      <c r="K1751" s="80">
        <v>25</v>
      </c>
      <c r="L1751" s="80">
        <v>20</v>
      </c>
      <c r="M1751" s="80">
        <v>1</v>
      </c>
      <c r="N1751" s="80"/>
      <c r="O1751" s="80" t="s">
        <v>129</v>
      </c>
      <c r="P1751" s="80" t="s">
        <v>1198</v>
      </c>
      <c r="Q1751" s="80">
        <v>2</v>
      </c>
      <c r="R1751" s="80">
        <v>0</v>
      </c>
      <c r="S1751" s="80"/>
      <c r="T1751" s="80"/>
      <c r="U1751" s="80"/>
      <c r="V1751" s="80"/>
      <c r="W1751" s="80" t="s">
        <v>1123</v>
      </c>
      <c r="X1751" s="80">
        <v>2</v>
      </c>
      <c r="Y1751" s="80" t="s">
        <v>1135</v>
      </c>
      <c r="Z1751" s="80" t="s">
        <v>1136</v>
      </c>
      <c r="AA1751" s="80" t="s">
        <v>1126</v>
      </c>
      <c r="AB1751" s="80" t="s">
        <v>1127</v>
      </c>
      <c r="AC1751" s="80" t="s">
        <v>1128</v>
      </c>
      <c r="AD1751" s="80">
        <v>4</v>
      </c>
      <c r="AE1751" s="80" t="s">
        <v>1182</v>
      </c>
      <c r="AF1751" s="108"/>
    </row>
    <row r="1752" spans="1:32" hidden="1" x14ac:dyDescent="0.25">
      <c r="A1752" s="99" t="s">
        <v>1711</v>
      </c>
      <c r="B1752" s="80" t="s">
        <v>721</v>
      </c>
      <c r="C1752" s="80" t="s">
        <v>73</v>
      </c>
      <c r="D1752" s="80" t="s">
        <v>297</v>
      </c>
      <c r="E1752" s="80">
        <v>22</v>
      </c>
      <c r="F1752" s="80" t="s">
        <v>1719</v>
      </c>
      <c r="G1752" s="80" t="s">
        <v>210</v>
      </c>
      <c r="H1752" s="80" t="s">
        <v>110</v>
      </c>
      <c r="I1752" s="80">
        <v>42</v>
      </c>
      <c r="J1752" s="77">
        <v>8</v>
      </c>
      <c r="K1752" s="80">
        <v>100</v>
      </c>
      <c r="L1752" s="80">
        <v>50</v>
      </c>
      <c r="M1752" s="80">
        <v>1</v>
      </c>
      <c r="N1752" s="80"/>
      <c r="O1752" s="80" t="s">
        <v>129</v>
      </c>
      <c r="P1752" s="80" t="s">
        <v>1198</v>
      </c>
      <c r="Q1752" s="80">
        <v>2</v>
      </c>
      <c r="R1752" s="80">
        <v>0</v>
      </c>
      <c r="S1752" s="80"/>
      <c r="T1752" s="80"/>
      <c r="U1752" s="80"/>
      <c r="V1752" s="80"/>
      <c r="W1752" s="80" t="s">
        <v>1123</v>
      </c>
      <c r="X1752" s="80">
        <v>8</v>
      </c>
      <c r="Y1752" s="80" t="s">
        <v>1135</v>
      </c>
      <c r="Z1752" s="80" t="s">
        <v>1125</v>
      </c>
      <c r="AA1752" s="80" t="s">
        <v>1126</v>
      </c>
      <c r="AB1752" s="80" t="s">
        <v>1127</v>
      </c>
      <c r="AC1752" s="80" t="s">
        <v>1128</v>
      </c>
      <c r="AD1752" s="80">
        <v>8</v>
      </c>
      <c r="AE1752" s="80" t="s">
        <v>1165</v>
      </c>
      <c r="AF1752" s="108"/>
    </row>
    <row r="1753" spans="1:32" hidden="1" x14ac:dyDescent="0.25">
      <c r="A1753" s="99" t="s">
        <v>1711</v>
      </c>
      <c r="B1753" s="80" t="s">
        <v>721</v>
      </c>
      <c r="C1753" s="80" t="s">
        <v>73</v>
      </c>
      <c r="D1753" s="80" t="s">
        <v>297</v>
      </c>
      <c r="E1753" s="80">
        <v>23</v>
      </c>
      <c r="F1753" s="80" t="s">
        <v>1720</v>
      </c>
      <c r="G1753" s="80" t="s">
        <v>695</v>
      </c>
      <c r="H1753" s="80"/>
      <c r="I1753" s="80">
        <v>42</v>
      </c>
      <c r="J1753" s="77" t="e">
        <v>#N/A</v>
      </c>
      <c r="K1753" s="80">
        <v>100</v>
      </c>
      <c r="L1753" s="80"/>
      <c r="M1753" s="80"/>
      <c r="N1753" s="80"/>
      <c r="O1753" s="80"/>
      <c r="P1753" s="80"/>
      <c r="Q1753" s="80">
        <v>0</v>
      </c>
      <c r="R1753" s="80">
        <v>0</v>
      </c>
      <c r="S1753" s="80"/>
      <c r="T1753" s="80"/>
      <c r="U1753" s="80"/>
      <c r="V1753" s="80"/>
      <c r="W1753" s="80"/>
      <c r="X1753" s="80">
        <v>4</v>
      </c>
      <c r="Y1753" s="80" t="s">
        <v>1135</v>
      </c>
      <c r="Z1753" s="80"/>
      <c r="AA1753" s="80"/>
      <c r="AB1753" s="80"/>
      <c r="AC1753" s="80"/>
      <c r="AD1753" s="80"/>
      <c r="AE1753" s="80"/>
      <c r="AF1753" s="108"/>
    </row>
    <row r="1754" spans="1:32" hidden="1" x14ac:dyDescent="0.25">
      <c r="A1754" s="99" t="s">
        <v>1711</v>
      </c>
      <c r="B1754" s="80" t="s">
        <v>721</v>
      </c>
      <c r="C1754" s="80" t="s">
        <v>73</v>
      </c>
      <c r="D1754" s="80" t="s">
        <v>297</v>
      </c>
      <c r="E1754" s="80">
        <v>24</v>
      </c>
      <c r="F1754" s="80" t="s">
        <v>1226</v>
      </c>
      <c r="G1754" s="80" t="s">
        <v>695</v>
      </c>
      <c r="H1754" s="80"/>
      <c r="I1754" s="80">
        <v>42</v>
      </c>
      <c r="J1754" s="77" t="e">
        <v>#N/A</v>
      </c>
      <c r="K1754" s="80">
        <v>50</v>
      </c>
      <c r="L1754" s="80"/>
      <c r="M1754" s="80"/>
      <c r="N1754" s="80"/>
      <c r="O1754" s="80"/>
      <c r="P1754" s="80"/>
      <c r="Q1754" s="80">
        <v>0</v>
      </c>
      <c r="R1754" s="80">
        <v>0</v>
      </c>
      <c r="S1754" s="80"/>
      <c r="T1754" s="80"/>
      <c r="U1754" s="80"/>
      <c r="V1754" s="80"/>
      <c r="W1754" s="80"/>
      <c r="X1754" s="80">
        <v>2</v>
      </c>
      <c r="Y1754" s="80" t="s">
        <v>1135</v>
      </c>
      <c r="Z1754" s="80"/>
      <c r="AA1754" s="80"/>
      <c r="AB1754" s="80"/>
      <c r="AC1754" s="80"/>
      <c r="AD1754" s="80"/>
      <c r="AE1754" s="80"/>
      <c r="AF1754" s="108"/>
    </row>
    <row r="1755" spans="1:32" ht="30" hidden="1" x14ac:dyDescent="0.25">
      <c r="A1755" s="99" t="s">
        <v>1711</v>
      </c>
      <c r="B1755" s="80" t="s">
        <v>721</v>
      </c>
      <c r="C1755" s="80" t="s">
        <v>73</v>
      </c>
      <c r="D1755" s="80" t="s">
        <v>297</v>
      </c>
      <c r="E1755" s="80">
        <v>25</v>
      </c>
      <c r="F1755" s="80" t="s">
        <v>1252</v>
      </c>
      <c r="G1755" s="80" t="s">
        <v>1721</v>
      </c>
      <c r="H1755" s="80" t="s">
        <v>110</v>
      </c>
      <c r="I1755" s="80">
        <v>42</v>
      </c>
      <c r="J1755" s="77">
        <v>20</v>
      </c>
      <c r="K1755" s="80">
        <v>600</v>
      </c>
      <c r="L1755" s="80">
        <v>20</v>
      </c>
      <c r="M1755" s="80"/>
      <c r="N1755" s="80"/>
      <c r="O1755" s="80" t="s">
        <v>129</v>
      </c>
      <c r="P1755" s="80" t="s">
        <v>1198</v>
      </c>
      <c r="Q1755" s="80">
        <v>0</v>
      </c>
      <c r="R1755" s="80">
        <v>0</v>
      </c>
      <c r="S1755" s="80"/>
      <c r="T1755" s="80"/>
      <c r="U1755" s="80"/>
      <c r="V1755" s="80"/>
      <c r="W1755" s="80" t="s">
        <v>1123</v>
      </c>
      <c r="X1755" s="80">
        <v>24</v>
      </c>
      <c r="Y1755" s="80" t="s">
        <v>1135</v>
      </c>
      <c r="Z1755" s="80" t="s">
        <v>1136</v>
      </c>
      <c r="AA1755" s="80" t="s">
        <v>1126</v>
      </c>
      <c r="AB1755" s="80" t="s">
        <v>1127</v>
      </c>
      <c r="AC1755" s="80" t="s">
        <v>1128</v>
      </c>
      <c r="AD1755" s="80">
        <v>20</v>
      </c>
      <c r="AE1755" s="80" t="s">
        <v>1177</v>
      </c>
      <c r="AF1755" s="108"/>
    </row>
    <row r="1756" spans="1:32" hidden="1" x14ac:dyDescent="0.25">
      <c r="A1756" s="99" t="s">
        <v>1711</v>
      </c>
      <c r="B1756" s="80" t="s">
        <v>721</v>
      </c>
      <c r="C1756" s="80" t="s">
        <v>73</v>
      </c>
      <c r="D1756" s="80" t="s">
        <v>297</v>
      </c>
      <c r="E1756" s="80">
        <v>26</v>
      </c>
      <c r="F1756" s="80"/>
      <c r="G1756" s="80" t="s">
        <v>722</v>
      </c>
      <c r="H1756" s="80" t="s">
        <v>110</v>
      </c>
      <c r="I1756" s="80">
        <v>42</v>
      </c>
      <c r="J1756" s="77">
        <v>4</v>
      </c>
      <c r="K1756" s="80">
        <v>25</v>
      </c>
      <c r="L1756" s="80">
        <v>50</v>
      </c>
      <c r="M1756" s="80"/>
      <c r="N1756" s="80">
        <v>1</v>
      </c>
      <c r="O1756" s="80" t="s">
        <v>150</v>
      </c>
      <c r="P1756" s="80" t="s">
        <v>1198</v>
      </c>
      <c r="Q1756" s="80">
        <v>1</v>
      </c>
      <c r="R1756" s="80">
        <v>0</v>
      </c>
      <c r="S1756" s="80"/>
      <c r="T1756" s="80"/>
      <c r="U1756" s="80" t="s">
        <v>70</v>
      </c>
      <c r="V1756" s="80"/>
      <c r="W1756" s="80" t="s">
        <v>1115</v>
      </c>
      <c r="X1756" s="80">
        <v>1</v>
      </c>
      <c r="Y1756" s="80" t="s">
        <v>1135</v>
      </c>
      <c r="Z1756" s="80" t="s">
        <v>1125</v>
      </c>
      <c r="AA1756" s="80" t="s">
        <v>1126</v>
      </c>
      <c r="AB1756" s="80" t="s">
        <v>1127</v>
      </c>
      <c r="AC1756" s="80" t="s">
        <v>1128</v>
      </c>
      <c r="AD1756" s="80">
        <v>4</v>
      </c>
      <c r="AE1756" s="80" t="s">
        <v>1201</v>
      </c>
      <c r="AF1756" s="108"/>
    </row>
    <row r="1757" spans="1:32" hidden="1" x14ac:dyDescent="0.25">
      <c r="A1757" s="99" t="s">
        <v>1711</v>
      </c>
      <c r="B1757" s="80" t="s">
        <v>721</v>
      </c>
      <c r="C1757" s="80" t="s">
        <v>73</v>
      </c>
      <c r="D1757" s="80" t="s">
        <v>297</v>
      </c>
      <c r="E1757" s="80">
        <v>27</v>
      </c>
      <c r="F1757" s="80" t="s">
        <v>1300</v>
      </c>
      <c r="G1757" s="80" t="s">
        <v>695</v>
      </c>
      <c r="H1757" s="80"/>
      <c r="I1757" s="80">
        <v>42</v>
      </c>
      <c r="J1757" s="77" t="e">
        <v>#N/A</v>
      </c>
      <c r="K1757" s="80">
        <v>200</v>
      </c>
      <c r="L1757" s="80"/>
      <c r="M1757" s="80"/>
      <c r="N1757" s="80"/>
      <c r="O1757" s="80"/>
      <c r="P1757" s="80"/>
      <c r="Q1757" s="80">
        <v>0</v>
      </c>
      <c r="R1757" s="80">
        <v>0</v>
      </c>
      <c r="S1757" s="80"/>
      <c r="T1757" s="80"/>
      <c r="U1757" s="80"/>
      <c r="V1757" s="80"/>
      <c r="W1757" s="80"/>
      <c r="X1757" s="80">
        <v>8</v>
      </c>
      <c r="Y1757" s="80" t="s">
        <v>1135</v>
      </c>
      <c r="Z1757" s="80"/>
      <c r="AA1757" s="80"/>
      <c r="AB1757" s="80"/>
      <c r="AC1757" s="80"/>
      <c r="AD1757" s="80"/>
      <c r="AE1757" s="80"/>
      <c r="AF1757" s="108"/>
    </row>
    <row r="1758" spans="1:32" hidden="1" x14ac:dyDescent="0.25">
      <c r="A1758" s="99" t="s">
        <v>1711</v>
      </c>
      <c r="B1758" s="80" t="s">
        <v>721</v>
      </c>
      <c r="C1758" s="80" t="s">
        <v>73</v>
      </c>
      <c r="D1758" s="80" t="s">
        <v>297</v>
      </c>
      <c r="E1758" s="80">
        <v>28</v>
      </c>
      <c r="F1758" s="80" t="s">
        <v>1670</v>
      </c>
      <c r="G1758" s="80" t="s">
        <v>695</v>
      </c>
      <c r="H1758" s="80"/>
      <c r="I1758" s="80">
        <v>42</v>
      </c>
      <c r="J1758" s="77" t="e">
        <v>#N/A</v>
      </c>
      <c r="K1758" s="80">
        <v>200</v>
      </c>
      <c r="L1758" s="80"/>
      <c r="M1758" s="80"/>
      <c r="N1758" s="80"/>
      <c r="O1758" s="80"/>
      <c r="P1758" s="80"/>
      <c r="Q1758" s="80">
        <v>0</v>
      </c>
      <c r="R1758" s="80">
        <v>0</v>
      </c>
      <c r="S1758" s="80"/>
      <c r="T1758" s="80"/>
      <c r="U1758" s="80"/>
      <c r="V1758" s="80"/>
      <c r="W1758" s="80"/>
      <c r="X1758" s="80">
        <v>8</v>
      </c>
      <c r="Y1758" s="80" t="s">
        <v>1135</v>
      </c>
      <c r="Z1758" s="80"/>
      <c r="AA1758" s="80"/>
      <c r="AB1758" s="80"/>
      <c r="AC1758" s="80"/>
      <c r="AD1758" s="80"/>
      <c r="AE1758" s="80"/>
      <c r="AF1758" s="108"/>
    </row>
    <row r="1759" spans="1:32" hidden="1" x14ac:dyDescent="0.25">
      <c r="A1759" s="99" t="s">
        <v>1711</v>
      </c>
      <c r="B1759" s="80" t="s">
        <v>721</v>
      </c>
      <c r="C1759" s="80" t="s">
        <v>73</v>
      </c>
      <c r="D1759" s="80" t="s">
        <v>297</v>
      </c>
      <c r="E1759" s="80">
        <v>29</v>
      </c>
      <c r="F1759" s="80" t="s">
        <v>1671</v>
      </c>
      <c r="G1759" s="80" t="s">
        <v>695</v>
      </c>
      <c r="H1759" s="80"/>
      <c r="I1759" s="80">
        <v>42</v>
      </c>
      <c r="J1759" s="77" t="e">
        <v>#N/A</v>
      </c>
      <c r="K1759" s="80">
        <v>200</v>
      </c>
      <c r="L1759" s="80"/>
      <c r="M1759" s="80"/>
      <c r="N1759" s="80"/>
      <c r="O1759" s="80"/>
      <c r="P1759" s="80"/>
      <c r="Q1759" s="80">
        <v>0</v>
      </c>
      <c r="R1759" s="80">
        <v>0</v>
      </c>
      <c r="S1759" s="80"/>
      <c r="T1759" s="80"/>
      <c r="U1759" s="80"/>
      <c r="V1759" s="80"/>
      <c r="W1759" s="80"/>
      <c r="X1759" s="80">
        <v>8</v>
      </c>
      <c r="Y1759" s="80" t="s">
        <v>1135</v>
      </c>
      <c r="Z1759" s="80"/>
      <c r="AA1759" s="80"/>
      <c r="AB1759" s="80"/>
      <c r="AC1759" s="80"/>
      <c r="AD1759" s="80"/>
      <c r="AE1759" s="80"/>
      <c r="AF1759" s="108"/>
    </row>
    <row r="1760" spans="1:32" hidden="1" x14ac:dyDescent="0.25">
      <c r="A1760" s="99" t="s">
        <v>1711</v>
      </c>
      <c r="B1760" s="80" t="s">
        <v>721</v>
      </c>
      <c r="C1760" s="80" t="s">
        <v>73</v>
      </c>
      <c r="D1760" s="80" t="s">
        <v>297</v>
      </c>
      <c r="E1760" s="80">
        <v>30</v>
      </c>
      <c r="F1760" s="80"/>
      <c r="G1760" s="80" t="s">
        <v>722</v>
      </c>
      <c r="H1760" s="80" t="s">
        <v>110</v>
      </c>
      <c r="I1760" s="80">
        <v>42</v>
      </c>
      <c r="J1760" s="77">
        <v>4</v>
      </c>
      <c r="K1760" s="80">
        <v>25</v>
      </c>
      <c r="L1760" s="80">
        <v>50</v>
      </c>
      <c r="M1760" s="80"/>
      <c r="N1760" s="80">
        <v>1</v>
      </c>
      <c r="O1760" s="80" t="s">
        <v>150</v>
      </c>
      <c r="P1760" s="80" t="s">
        <v>1198</v>
      </c>
      <c r="Q1760" s="80">
        <v>1</v>
      </c>
      <c r="R1760" s="80">
        <v>0</v>
      </c>
      <c r="S1760" s="80"/>
      <c r="T1760" s="80"/>
      <c r="U1760" s="80" t="s">
        <v>70</v>
      </c>
      <c r="V1760" s="80"/>
      <c r="W1760" s="80" t="s">
        <v>1115</v>
      </c>
      <c r="X1760" s="80">
        <v>1</v>
      </c>
      <c r="Y1760" s="80" t="s">
        <v>1135</v>
      </c>
      <c r="Z1760" s="80" t="s">
        <v>1125</v>
      </c>
      <c r="AA1760" s="80" t="s">
        <v>1126</v>
      </c>
      <c r="AB1760" s="80" t="s">
        <v>1127</v>
      </c>
      <c r="AC1760" s="80" t="s">
        <v>1128</v>
      </c>
      <c r="AD1760" s="80">
        <v>4</v>
      </c>
      <c r="AE1760" s="80" t="s">
        <v>1201</v>
      </c>
      <c r="AF1760" s="108"/>
    </row>
    <row r="1761" spans="1:32" hidden="1" x14ac:dyDescent="0.25">
      <c r="A1761" s="99" t="s">
        <v>1711</v>
      </c>
      <c r="B1761" s="80" t="s">
        <v>721</v>
      </c>
      <c r="C1761" s="80" t="s">
        <v>73</v>
      </c>
      <c r="D1761" s="80" t="s">
        <v>297</v>
      </c>
      <c r="E1761" s="80">
        <v>31</v>
      </c>
      <c r="F1761" s="80"/>
      <c r="G1761" s="80" t="s">
        <v>722</v>
      </c>
      <c r="H1761" s="80" t="s">
        <v>110</v>
      </c>
      <c r="I1761" s="80">
        <v>42</v>
      </c>
      <c r="J1761" s="77">
        <v>4</v>
      </c>
      <c r="K1761" s="80">
        <v>25</v>
      </c>
      <c r="L1761" s="80">
        <v>50</v>
      </c>
      <c r="M1761" s="80"/>
      <c r="N1761" s="80">
        <v>1</v>
      </c>
      <c r="O1761" s="80" t="s">
        <v>150</v>
      </c>
      <c r="P1761" s="80" t="s">
        <v>1198</v>
      </c>
      <c r="Q1761" s="80">
        <v>1</v>
      </c>
      <c r="R1761" s="80">
        <v>0</v>
      </c>
      <c r="S1761" s="80"/>
      <c r="T1761" s="80"/>
      <c r="U1761" s="80" t="s">
        <v>70</v>
      </c>
      <c r="V1761" s="80"/>
      <c r="W1761" s="80" t="s">
        <v>1115</v>
      </c>
      <c r="X1761" s="80">
        <v>1</v>
      </c>
      <c r="Y1761" s="80" t="s">
        <v>1135</v>
      </c>
      <c r="Z1761" s="80" t="s">
        <v>1125</v>
      </c>
      <c r="AA1761" s="80" t="s">
        <v>1126</v>
      </c>
      <c r="AB1761" s="80" t="s">
        <v>1127</v>
      </c>
      <c r="AC1761" s="80" t="s">
        <v>1128</v>
      </c>
      <c r="AD1761" s="80">
        <v>4</v>
      </c>
      <c r="AE1761" s="80" t="s">
        <v>1201</v>
      </c>
      <c r="AF1761" s="108"/>
    </row>
    <row r="1762" spans="1:32" hidden="1" x14ac:dyDescent="0.25">
      <c r="A1762" s="99" t="s">
        <v>1711</v>
      </c>
      <c r="B1762" s="80" t="s">
        <v>721</v>
      </c>
      <c r="C1762" s="80" t="s">
        <v>73</v>
      </c>
      <c r="D1762" s="80" t="s">
        <v>297</v>
      </c>
      <c r="E1762" s="80">
        <v>32</v>
      </c>
      <c r="F1762" s="80" t="s">
        <v>1722</v>
      </c>
      <c r="G1762" s="80" t="s">
        <v>695</v>
      </c>
      <c r="H1762" s="80"/>
      <c r="I1762" s="80">
        <v>42</v>
      </c>
      <c r="J1762" s="77" t="e">
        <v>#N/A</v>
      </c>
      <c r="K1762" s="80">
        <v>50</v>
      </c>
      <c r="L1762" s="80"/>
      <c r="M1762" s="80"/>
      <c r="N1762" s="80"/>
      <c r="O1762" s="80"/>
      <c r="P1762" s="80"/>
      <c r="Q1762" s="80">
        <v>0</v>
      </c>
      <c r="R1762" s="80">
        <v>0</v>
      </c>
      <c r="S1762" s="80"/>
      <c r="T1762" s="80"/>
      <c r="U1762" s="80"/>
      <c r="V1762" s="80"/>
      <c r="W1762" s="80"/>
      <c r="X1762" s="80">
        <v>2</v>
      </c>
      <c r="Y1762" s="80" t="s">
        <v>1135</v>
      </c>
      <c r="Z1762" s="80"/>
      <c r="AA1762" s="80"/>
      <c r="AB1762" s="80"/>
      <c r="AC1762" s="80"/>
      <c r="AD1762" s="80"/>
      <c r="AE1762" s="80"/>
      <c r="AF1762" s="108"/>
    </row>
    <row r="1763" spans="1:32" hidden="1" x14ac:dyDescent="0.25">
      <c r="A1763" s="99" t="s">
        <v>1711</v>
      </c>
      <c r="B1763" s="80" t="s">
        <v>721</v>
      </c>
      <c r="C1763" s="80" t="s">
        <v>73</v>
      </c>
      <c r="D1763" s="80" t="s">
        <v>297</v>
      </c>
      <c r="E1763" s="80">
        <v>33</v>
      </c>
      <c r="F1763" s="80" t="s">
        <v>1723</v>
      </c>
      <c r="G1763" s="80" t="s">
        <v>695</v>
      </c>
      <c r="H1763" s="80"/>
      <c r="I1763" s="80">
        <v>42</v>
      </c>
      <c r="J1763" s="77" t="e">
        <v>#N/A</v>
      </c>
      <c r="K1763" s="80">
        <v>80</v>
      </c>
      <c r="L1763" s="80"/>
      <c r="M1763" s="80"/>
      <c r="N1763" s="80"/>
      <c r="O1763" s="80"/>
      <c r="P1763" s="80"/>
      <c r="Q1763" s="80">
        <v>0</v>
      </c>
      <c r="R1763" s="80">
        <v>0</v>
      </c>
      <c r="S1763" s="80"/>
      <c r="T1763" s="80"/>
      <c r="U1763" s="80"/>
      <c r="V1763" s="80"/>
      <c r="W1763" s="80"/>
      <c r="X1763" s="80">
        <v>3</v>
      </c>
      <c r="Y1763" s="80" t="s">
        <v>1135</v>
      </c>
      <c r="Z1763" s="80"/>
      <c r="AA1763" s="80"/>
      <c r="AB1763" s="80"/>
      <c r="AC1763" s="80"/>
      <c r="AD1763" s="80"/>
      <c r="AE1763" s="80"/>
      <c r="AF1763" s="108"/>
    </row>
    <row r="1764" spans="1:32" hidden="1" x14ac:dyDescent="0.25">
      <c r="A1764" s="99" t="s">
        <v>1711</v>
      </c>
      <c r="B1764" s="80" t="s">
        <v>721</v>
      </c>
      <c r="C1764" s="80" t="s">
        <v>73</v>
      </c>
      <c r="D1764" s="80" t="s">
        <v>297</v>
      </c>
      <c r="E1764" s="80">
        <v>34</v>
      </c>
      <c r="F1764" s="80"/>
      <c r="G1764" s="80" t="s">
        <v>210</v>
      </c>
      <c r="H1764" s="80" t="s">
        <v>110</v>
      </c>
      <c r="I1764" s="80">
        <v>42</v>
      </c>
      <c r="J1764" s="77">
        <v>16</v>
      </c>
      <c r="K1764" s="80">
        <v>450</v>
      </c>
      <c r="L1764" s="80">
        <v>20</v>
      </c>
      <c r="M1764" s="80">
        <v>1</v>
      </c>
      <c r="N1764" s="80"/>
      <c r="O1764" s="80" t="s">
        <v>129</v>
      </c>
      <c r="P1764" s="80" t="s">
        <v>1198</v>
      </c>
      <c r="Q1764" s="80">
        <v>2</v>
      </c>
      <c r="R1764" s="80">
        <v>0</v>
      </c>
      <c r="S1764" s="80"/>
      <c r="T1764" s="80"/>
      <c r="U1764" s="80"/>
      <c r="V1764" s="80"/>
      <c r="W1764" s="80" t="s">
        <v>1123</v>
      </c>
      <c r="X1764" s="80">
        <v>36</v>
      </c>
      <c r="Y1764" s="80" t="s">
        <v>1135</v>
      </c>
      <c r="Z1764" s="80" t="s">
        <v>1136</v>
      </c>
      <c r="AA1764" s="80" t="s">
        <v>1126</v>
      </c>
      <c r="AB1764" s="80" t="s">
        <v>1127</v>
      </c>
      <c r="AC1764" s="80" t="s">
        <v>1128</v>
      </c>
      <c r="AD1764" s="80">
        <v>16</v>
      </c>
      <c r="AE1764" s="80" t="s">
        <v>1724</v>
      </c>
      <c r="AF1764" s="108"/>
    </row>
    <row r="1765" spans="1:32" hidden="1" x14ac:dyDescent="0.25">
      <c r="A1765" s="99" t="s">
        <v>1711</v>
      </c>
      <c r="B1765" s="80" t="s">
        <v>721</v>
      </c>
      <c r="C1765" s="80" t="s">
        <v>73</v>
      </c>
      <c r="D1765" s="80" t="s">
        <v>297</v>
      </c>
      <c r="E1765" s="80">
        <v>35</v>
      </c>
      <c r="F1765" s="80"/>
      <c r="G1765" s="80" t="s">
        <v>210</v>
      </c>
      <c r="H1765" s="80" t="s">
        <v>110</v>
      </c>
      <c r="I1765" s="80">
        <v>42</v>
      </c>
      <c r="J1765" s="77">
        <v>16</v>
      </c>
      <c r="K1765" s="80">
        <v>450</v>
      </c>
      <c r="L1765" s="80">
        <v>20</v>
      </c>
      <c r="M1765" s="80">
        <v>1</v>
      </c>
      <c r="N1765" s="80"/>
      <c r="O1765" s="80" t="s">
        <v>129</v>
      </c>
      <c r="P1765" s="80" t="s">
        <v>1198</v>
      </c>
      <c r="Q1765" s="80">
        <v>2</v>
      </c>
      <c r="R1765" s="80">
        <v>0</v>
      </c>
      <c r="S1765" s="80"/>
      <c r="T1765" s="80"/>
      <c r="U1765" s="80"/>
      <c r="V1765" s="80"/>
      <c r="W1765" s="80" t="s">
        <v>1123</v>
      </c>
      <c r="X1765" s="80">
        <v>36</v>
      </c>
      <c r="Y1765" s="80" t="s">
        <v>1135</v>
      </c>
      <c r="Z1765" s="80" t="s">
        <v>1136</v>
      </c>
      <c r="AA1765" s="80" t="s">
        <v>1126</v>
      </c>
      <c r="AB1765" s="80" t="s">
        <v>1127</v>
      </c>
      <c r="AC1765" s="80" t="s">
        <v>1128</v>
      </c>
      <c r="AD1765" s="80">
        <v>16</v>
      </c>
      <c r="AE1765" s="80" t="s">
        <v>1724</v>
      </c>
      <c r="AF1765" s="108"/>
    </row>
    <row r="1766" spans="1:32" hidden="1" x14ac:dyDescent="0.25">
      <c r="A1766" s="99" t="s">
        <v>1711</v>
      </c>
      <c r="B1766" s="80" t="s">
        <v>721</v>
      </c>
      <c r="C1766" s="80" t="s">
        <v>73</v>
      </c>
      <c r="D1766" s="80" t="s">
        <v>297</v>
      </c>
      <c r="E1766" s="80">
        <v>36</v>
      </c>
      <c r="F1766" s="80"/>
      <c r="G1766" s="80" t="s">
        <v>723</v>
      </c>
      <c r="H1766" s="80" t="s">
        <v>110</v>
      </c>
      <c r="I1766" s="80">
        <v>42</v>
      </c>
      <c r="J1766" s="77">
        <v>4</v>
      </c>
      <c r="K1766" s="80">
        <v>80</v>
      </c>
      <c r="L1766" s="80">
        <v>20</v>
      </c>
      <c r="M1766" s="80">
        <v>1</v>
      </c>
      <c r="N1766" s="80"/>
      <c r="O1766" s="80" t="s">
        <v>129</v>
      </c>
      <c r="P1766" s="80" t="s">
        <v>1198</v>
      </c>
      <c r="Q1766" s="80">
        <v>2</v>
      </c>
      <c r="R1766" s="80">
        <v>0</v>
      </c>
      <c r="S1766" s="80"/>
      <c r="T1766" s="80"/>
      <c r="U1766" s="80"/>
      <c r="V1766" s="80"/>
      <c r="W1766" s="80" t="s">
        <v>1123</v>
      </c>
      <c r="X1766" s="80">
        <v>6</v>
      </c>
      <c r="Y1766" s="80" t="s">
        <v>1135</v>
      </c>
      <c r="Z1766" s="80" t="s">
        <v>1136</v>
      </c>
      <c r="AA1766" s="80" t="s">
        <v>1126</v>
      </c>
      <c r="AB1766" s="80" t="s">
        <v>1127</v>
      </c>
      <c r="AC1766" s="80" t="s">
        <v>1128</v>
      </c>
      <c r="AD1766" s="80">
        <v>4</v>
      </c>
      <c r="AE1766" s="80" t="s">
        <v>1129</v>
      </c>
      <c r="AF1766" s="108"/>
    </row>
    <row r="1767" spans="1:32" hidden="1" x14ac:dyDescent="0.25">
      <c r="A1767" s="99" t="s">
        <v>1711</v>
      </c>
      <c r="B1767" s="80" t="s">
        <v>721</v>
      </c>
      <c r="C1767" s="80" t="s">
        <v>73</v>
      </c>
      <c r="D1767" s="80" t="s">
        <v>297</v>
      </c>
      <c r="E1767" s="80">
        <v>37</v>
      </c>
      <c r="F1767" s="80"/>
      <c r="G1767" s="80" t="s">
        <v>210</v>
      </c>
      <c r="H1767" s="80" t="s">
        <v>110</v>
      </c>
      <c r="I1767" s="80">
        <v>42</v>
      </c>
      <c r="J1767" s="77">
        <v>4</v>
      </c>
      <c r="K1767" s="80">
        <v>50</v>
      </c>
      <c r="L1767" s="80">
        <v>20</v>
      </c>
      <c r="M1767" s="80">
        <v>1</v>
      </c>
      <c r="N1767" s="80"/>
      <c r="O1767" s="80" t="s">
        <v>129</v>
      </c>
      <c r="P1767" s="80" t="s">
        <v>1198</v>
      </c>
      <c r="Q1767" s="80">
        <v>2</v>
      </c>
      <c r="R1767" s="80">
        <v>0</v>
      </c>
      <c r="S1767" s="80"/>
      <c r="T1767" s="80"/>
      <c r="U1767" s="80"/>
      <c r="V1767" s="80"/>
      <c r="W1767" s="80" t="s">
        <v>1123</v>
      </c>
      <c r="X1767" s="80">
        <v>4</v>
      </c>
      <c r="Y1767" s="80" t="s">
        <v>1135</v>
      </c>
      <c r="Z1767" s="80" t="s">
        <v>1136</v>
      </c>
      <c r="AA1767" s="80" t="s">
        <v>1126</v>
      </c>
      <c r="AB1767" s="80" t="s">
        <v>1127</v>
      </c>
      <c r="AC1767" s="80" t="s">
        <v>1128</v>
      </c>
      <c r="AD1767" s="80">
        <v>4</v>
      </c>
      <c r="AE1767" s="80" t="s">
        <v>1172</v>
      </c>
      <c r="AF1767" s="108"/>
    </row>
    <row r="1768" spans="1:32" hidden="1" x14ac:dyDescent="0.25">
      <c r="A1768" s="99" t="s">
        <v>1711</v>
      </c>
      <c r="B1768" s="80" t="s">
        <v>721</v>
      </c>
      <c r="C1768" s="80" t="s">
        <v>73</v>
      </c>
      <c r="D1768" s="80" t="s">
        <v>297</v>
      </c>
      <c r="E1768" s="80">
        <v>38</v>
      </c>
      <c r="F1768" s="80"/>
      <c r="G1768" s="80" t="s">
        <v>724</v>
      </c>
      <c r="H1768" s="80" t="s">
        <v>110</v>
      </c>
      <c r="I1768" s="80">
        <v>42</v>
      </c>
      <c r="J1768" s="77">
        <v>20</v>
      </c>
      <c r="K1768" s="80">
        <v>500</v>
      </c>
      <c r="L1768" s="80">
        <v>20</v>
      </c>
      <c r="M1768" s="80"/>
      <c r="N1768" s="80">
        <v>1</v>
      </c>
      <c r="O1768" s="80" t="s">
        <v>129</v>
      </c>
      <c r="P1768" s="80" t="s">
        <v>1198</v>
      </c>
      <c r="Q1768" s="80">
        <v>1</v>
      </c>
      <c r="R1768" s="80">
        <v>0</v>
      </c>
      <c r="S1768" s="80"/>
      <c r="T1768" s="80"/>
      <c r="U1768" s="80"/>
      <c r="V1768" s="80"/>
      <c r="W1768" s="80" t="s">
        <v>1123</v>
      </c>
      <c r="X1768" s="80">
        <v>20</v>
      </c>
      <c r="Y1768" s="80" t="s">
        <v>1135</v>
      </c>
      <c r="Z1768" s="80" t="s">
        <v>1136</v>
      </c>
      <c r="AA1768" s="80" t="s">
        <v>1126</v>
      </c>
      <c r="AB1768" s="80" t="s">
        <v>1127</v>
      </c>
      <c r="AC1768" s="80" t="s">
        <v>1128</v>
      </c>
      <c r="AD1768" s="80">
        <v>20</v>
      </c>
      <c r="AE1768" s="80" t="s">
        <v>1176</v>
      </c>
      <c r="AF1768" s="108"/>
    </row>
    <row r="1769" spans="1:32" hidden="1" x14ac:dyDescent="0.25">
      <c r="A1769" s="99" t="s">
        <v>1711</v>
      </c>
      <c r="B1769" s="80" t="s">
        <v>721</v>
      </c>
      <c r="C1769" s="80" t="s">
        <v>73</v>
      </c>
      <c r="D1769" s="80" t="s">
        <v>297</v>
      </c>
      <c r="E1769" s="80">
        <v>39</v>
      </c>
      <c r="F1769" s="80"/>
      <c r="G1769" s="80" t="s">
        <v>210</v>
      </c>
      <c r="H1769" s="80" t="s">
        <v>110</v>
      </c>
      <c r="I1769" s="80">
        <v>42</v>
      </c>
      <c r="J1769" s="77">
        <v>8</v>
      </c>
      <c r="K1769" s="80">
        <v>200</v>
      </c>
      <c r="L1769" s="80">
        <v>20</v>
      </c>
      <c r="M1769" s="80">
        <v>1</v>
      </c>
      <c r="N1769" s="80"/>
      <c r="O1769" s="80" t="s">
        <v>129</v>
      </c>
      <c r="P1769" s="80" t="s">
        <v>1198</v>
      </c>
      <c r="Q1769" s="80">
        <v>2</v>
      </c>
      <c r="R1769" s="80">
        <v>0</v>
      </c>
      <c r="S1769" s="80"/>
      <c r="T1769" s="80"/>
      <c r="U1769" s="80"/>
      <c r="V1769" s="80"/>
      <c r="W1769" s="80" t="s">
        <v>1123</v>
      </c>
      <c r="X1769" s="80">
        <v>16</v>
      </c>
      <c r="Y1769" s="80" t="s">
        <v>1135</v>
      </c>
      <c r="Z1769" s="80" t="s">
        <v>1136</v>
      </c>
      <c r="AA1769" s="80" t="s">
        <v>1126</v>
      </c>
      <c r="AB1769" s="80" t="s">
        <v>1127</v>
      </c>
      <c r="AC1769" s="80" t="s">
        <v>1128</v>
      </c>
      <c r="AD1769" s="80">
        <v>8</v>
      </c>
      <c r="AE1769" s="80" t="s">
        <v>1137</v>
      </c>
      <c r="AF1769" s="108"/>
    </row>
    <row r="1770" spans="1:32" hidden="1" x14ac:dyDescent="0.25">
      <c r="A1770" s="99" t="s">
        <v>1711</v>
      </c>
      <c r="B1770" s="80" t="s">
        <v>721</v>
      </c>
      <c r="C1770" s="80" t="s">
        <v>73</v>
      </c>
      <c r="D1770" s="80" t="s">
        <v>297</v>
      </c>
      <c r="E1770" s="80">
        <v>40</v>
      </c>
      <c r="F1770" s="80"/>
      <c r="G1770" s="80" t="s">
        <v>724</v>
      </c>
      <c r="H1770" s="80" t="s">
        <v>110</v>
      </c>
      <c r="I1770" s="80">
        <v>42</v>
      </c>
      <c r="J1770" s="77">
        <v>20</v>
      </c>
      <c r="K1770" s="80">
        <v>500</v>
      </c>
      <c r="L1770" s="80">
        <v>20</v>
      </c>
      <c r="M1770" s="80"/>
      <c r="N1770" s="80">
        <v>1</v>
      </c>
      <c r="O1770" s="80" t="s">
        <v>129</v>
      </c>
      <c r="P1770" s="80" t="s">
        <v>1198</v>
      </c>
      <c r="Q1770" s="80">
        <v>1</v>
      </c>
      <c r="R1770" s="80">
        <v>0</v>
      </c>
      <c r="S1770" s="80"/>
      <c r="T1770" s="80"/>
      <c r="U1770" s="80"/>
      <c r="V1770" s="80"/>
      <c r="W1770" s="80" t="s">
        <v>1123</v>
      </c>
      <c r="X1770" s="80">
        <v>20</v>
      </c>
      <c r="Y1770" s="80" t="s">
        <v>1135</v>
      </c>
      <c r="Z1770" s="80" t="s">
        <v>1136</v>
      </c>
      <c r="AA1770" s="80" t="s">
        <v>1126</v>
      </c>
      <c r="AB1770" s="80" t="s">
        <v>1127</v>
      </c>
      <c r="AC1770" s="80" t="s">
        <v>1128</v>
      </c>
      <c r="AD1770" s="80">
        <v>20</v>
      </c>
      <c r="AE1770" s="80" t="s">
        <v>1176</v>
      </c>
      <c r="AF1770" s="108"/>
    </row>
    <row r="1771" spans="1:32" hidden="1" x14ac:dyDescent="0.25">
      <c r="A1771" s="99" t="s">
        <v>1711</v>
      </c>
      <c r="B1771" s="80" t="s">
        <v>721</v>
      </c>
      <c r="C1771" s="80" t="s">
        <v>73</v>
      </c>
      <c r="D1771" s="80" t="s">
        <v>725</v>
      </c>
      <c r="E1771" s="80">
        <v>1</v>
      </c>
      <c r="F1771" s="80" t="s">
        <v>1230</v>
      </c>
      <c r="G1771" s="80" t="s">
        <v>214</v>
      </c>
      <c r="H1771" s="80"/>
      <c r="I1771" s="80">
        <v>42</v>
      </c>
      <c r="J1771" s="77">
        <v>4</v>
      </c>
      <c r="K1771" s="80">
        <v>50</v>
      </c>
      <c r="L1771" s="80">
        <v>20</v>
      </c>
      <c r="M1771" s="80"/>
      <c r="N1771" s="80"/>
      <c r="O1771" s="80" t="s">
        <v>129</v>
      </c>
      <c r="P1771" s="80" t="s">
        <v>1198</v>
      </c>
      <c r="Q1771" s="80">
        <v>0</v>
      </c>
      <c r="R1771" s="80">
        <v>1</v>
      </c>
      <c r="S1771" s="80" t="s">
        <v>1123</v>
      </c>
      <c r="T1771" s="80">
        <v>1</v>
      </c>
      <c r="U1771" s="80"/>
      <c r="V1771" s="80"/>
      <c r="W1771" s="80" t="s">
        <v>1123</v>
      </c>
      <c r="X1771" s="80">
        <v>2</v>
      </c>
      <c r="Y1771" s="80" t="s">
        <v>1135</v>
      </c>
      <c r="Z1771" s="80" t="s">
        <v>1136</v>
      </c>
      <c r="AA1771" s="80" t="s">
        <v>1126</v>
      </c>
      <c r="AB1771" s="80" t="s">
        <v>1127</v>
      </c>
      <c r="AC1771" s="80" t="s">
        <v>1128</v>
      </c>
      <c r="AD1771" s="80">
        <v>4</v>
      </c>
      <c r="AE1771" s="80" t="s">
        <v>1172</v>
      </c>
      <c r="AF1771" s="108"/>
    </row>
    <row r="1772" spans="1:32" hidden="1" x14ac:dyDescent="0.25">
      <c r="A1772" s="99" t="s">
        <v>1711</v>
      </c>
      <c r="B1772" s="80" t="s">
        <v>721</v>
      </c>
      <c r="C1772" s="80" t="s">
        <v>73</v>
      </c>
      <c r="D1772" s="80" t="s">
        <v>725</v>
      </c>
      <c r="E1772" s="80">
        <v>2</v>
      </c>
      <c r="F1772" s="80" t="s">
        <v>113</v>
      </c>
      <c r="G1772" s="80" t="s">
        <v>214</v>
      </c>
      <c r="H1772" s="80"/>
      <c r="I1772" s="80">
        <v>42</v>
      </c>
      <c r="J1772" s="77">
        <v>4</v>
      </c>
      <c r="K1772" s="80">
        <v>50</v>
      </c>
      <c r="L1772" s="80">
        <v>20</v>
      </c>
      <c r="M1772" s="80"/>
      <c r="N1772" s="80"/>
      <c r="O1772" s="80" t="s">
        <v>129</v>
      </c>
      <c r="P1772" s="80" t="s">
        <v>1198</v>
      </c>
      <c r="Q1772" s="80">
        <v>0</v>
      </c>
      <c r="R1772" s="80">
        <v>1</v>
      </c>
      <c r="S1772" s="80" t="s">
        <v>1123</v>
      </c>
      <c r="T1772" s="80">
        <v>1</v>
      </c>
      <c r="U1772" s="80"/>
      <c r="V1772" s="80"/>
      <c r="W1772" s="80" t="s">
        <v>1123</v>
      </c>
      <c r="X1772" s="80">
        <v>2</v>
      </c>
      <c r="Y1772" s="80" t="s">
        <v>1135</v>
      </c>
      <c r="Z1772" s="80" t="s">
        <v>1136</v>
      </c>
      <c r="AA1772" s="80" t="s">
        <v>1126</v>
      </c>
      <c r="AB1772" s="80" t="s">
        <v>1127</v>
      </c>
      <c r="AC1772" s="80" t="s">
        <v>1128</v>
      </c>
      <c r="AD1772" s="80">
        <v>4</v>
      </c>
      <c r="AE1772" s="80" t="s">
        <v>1172</v>
      </c>
      <c r="AF1772" s="108"/>
    </row>
    <row r="1773" spans="1:32" hidden="1" x14ac:dyDescent="0.25">
      <c r="A1773" s="99" t="s">
        <v>1711</v>
      </c>
      <c r="B1773" s="80" t="s">
        <v>721</v>
      </c>
      <c r="C1773" s="80" t="s">
        <v>73</v>
      </c>
      <c r="D1773" s="80" t="s">
        <v>725</v>
      </c>
      <c r="E1773" s="80">
        <v>3</v>
      </c>
      <c r="F1773" s="80" t="s">
        <v>1712</v>
      </c>
      <c r="G1773" s="80" t="s">
        <v>214</v>
      </c>
      <c r="H1773" s="80"/>
      <c r="I1773" s="80">
        <v>42</v>
      </c>
      <c r="J1773" s="77">
        <v>4</v>
      </c>
      <c r="K1773" s="80">
        <v>25</v>
      </c>
      <c r="L1773" s="80">
        <v>20</v>
      </c>
      <c r="M1773" s="80"/>
      <c r="N1773" s="80"/>
      <c r="O1773" s="80" t="s">
        <v>129</v>
      </c>
      <c r="P1773" s="80" t="s">
        <v>1198</v>
      </c>
      <c r="Q1773" s="80">
        <v>0</v>
      </c>
      <c r="R1773" s="80">
        <v>1</v>
      </c>
      <c r="S1773" s="80" t="s">
        <v>1123</v>
      </c>
      <c r="T1773" s="80">
        <v>1</v>
      </c>
      <c r="U1773" s="80"/>
      <c r="V1773" s="80"/>
      <c r="W1773" s="80" t="s">
        <v>1123</v>
      </c>
      <c r="X1773" s="80">
        <v>1</v>
      </c>
      <c r="Y1773" s="80" t="s">
        <v>1135</v>
      </c>
      <c r="Z1773" s="80" t="s">
        <v>1136</v>
      </c>
      <c r="AA1773" s="80" t="s">
        <v>1126</v>
      </c>
      <c r="AB1773" s="80" t="s">
        <v>1127</v>
      </c>
      <c r="AC1773" s="80" t="s">
        <v>1128</v>
      </c>
      <c r="AD1773" s="80">
        <v>4</v>
      </c>
      <c r="AE1773" s="80" t="s">
        <v>1182</v>
      </c>
      <c r="AF1773" s="108"/>
    </row>
    <row r="1774" spans="1:32" hidden="1" x14ac:dyDescent="0.25">
      <c r="A1774" s="99" t="s">
        <v>1711</v>
      </c>
      <c r="B1774" s="80" t="s">
        <v>721</v>
      </c>
      <c r="C1774" s="80" t="s">
        <v>73</v>
      </c>
      <c r="D1774" s="80" t="s">
        <v>725</v>
      </c>
      <c r="E1774" s="80">
        <v>4</v>
      </c>
      <c r="F1774" s="80" t="s">
        <v>1713</v>
      </c>
      <c r="G1774" s="80" t="s">
        <v>214</v>
      </c>
      <c r="H1774" s="80"/>
      <c r="I1774" s="80">
        <v>42</v>
      </c>
      <c r="J1774" s="77">
        <v>4</v>
      </c>
      <c r="K1774" s="80">
        <v>25</v>
      </c>
      <c r="L1774" s="80">
        <v>20</v>
      </c>
      <c r="M1774" s="80"/>
      <c r="N1774" s="80"/>
      <c r="O1774" s="80" t="s">
        <v>129</v>
      </c>
      <c r="P1774" s="80" t="s">
        <v>1198</v>
      </c>
      <c r="Q1774" s="80">
        <v>0</v>
      </c>
      <c r="R1774" s="80">
        <v>1</v>
      </c>
      <c r="S1774" s="80" t="s">
        <v>1123</v>
      </c>
      <c r="T1774" s="80">
        <v>1</v>
      </c>
      <c r="U1774" s="80"/>
      <c r="V1774" s="80"/>
      <c r="W1774" s="80" t="s">
        <v>1123</v>
      </c>
      <c r="X1774" s="80">
        <v>1</v>
      </c>
      <c r="Y1774" s="80" t="s">
        <v>1135</v>
      </c>
      <c r="Z1774" s="80" t="s">
        <v>1136</v>
      </c>
      <c r="AA1774" s="80" t="s">
        <v>1126</v>
      </c>
      <c r="AB1774" s="80" t="s">
        <v>1127</v>
      </c>
      <c r="AC1774" s="80" t="s">
        <v>1128</v>
      </c>
      <c r="AD1774" s="80">
        <v>4</v>
      </c>
      <c r="AE1774" s="80" t="s">
        <v>1182</v>
      </c>
      <c r="AF1774" s="108"/>
    </row>
    <row r="1775" spans="1:32" hidden="1" x14ac:dyDescent="0.25">
      <c r="A1775" s="99" t="s">
        <v>1711</v>
      </c>
      <c r="B1775" s="80" t="s">
        <v>721</v>
      </c>
      <c r="C1775" s="80" t="s">
        <v>73</v>
      </c>
      <c r="D1775" s="80" t="s">
        <v>725</v>
      </c>
      <c r="E1775" s="80">
        <v>5</v>
      </c>
      <c r="F1775" s="80" t="s">
        <v>1714</v>
      </c>
      <c r="G1775" s="80" t="s">
        <v>214</v>
      </c>
      <c r="H1775" s="80"/>
      <c r="I1775" s="80">
        <v>42</v>
      </c>
      <c r="J1775" s="77">
        <v>4</v>
      </c>
      <c r="K1775" s="80">
        <v>25</v>
      </c>
      <c r="L1775" s="80">
        <v>20</v>
      </c>
      <c r="M1775" s="80"/>
      <c r="N1775" s="80"/>
      <c r="O1775" s="80" t="s">
        <v>129</v>
      </c>
      <c r="P1775" s="80" t="s">
        <v>1198</v>
      </c>
      <c r="Q1775" s="80">
        <v>0</v>
      </c>
      <c r="R1775" s="80">
        <v>1</v>
      </c>
      <c r="S1775" s="80" t="s">
        <v>1123</v>
      </c>
      <c r="T1775" s="80">
        <v>1</v>
      </c>
      <c r="U1775" s="80"/>
      <c r="V1775" s="80"/>
      <c r="W1775" s="80" t="s">
        <v>1123</v>
      </c>
      <c r="X1775" s="80">
        <v>1</v>
      </c>
      <c r="Y1775" s="80" t="s">
        <v>1135</v>
      </c>
      <c r="Z1775" s="80" t="s">
        <v>1136</v>
      </c>
      <c r="AA1775" s="80" t="s">
        <v>1126</v>
      </c>
      <c r="AB1775" s="80" t="s">
        <v>1127</v>
      </c>
      <c r="AC1775" s="80" t="s">
        <v>1128</v>
      </c>
      <c r="AD1775" s="80">
        <v>4</v>
      </c>
      <c r="AE1775" s="80" t="s">
        <v>1182</v>
      </c>
      <c r="AF1775" s="108"/>
    </row>
    <row r="1776" spans="1:32" hidden="1" x14ac:dyDescent="0.25">
      <c r="A1776" s="99" t="s">
        <v>1711</v>
      </c>
      <c r="B1776" s="80" t="s">
        <v>721</v>
      </c>
      <c r="C1776" s="80" t="s">
        <v>73</v>
      </c>
      <c r="D1776" s="80" t="s">
        <v>725</v>
      </c>
      <c r="E1776" s="80">
        <v>6</v>
      </c>
      <c r="F1776" s="80" t="s">
        <v>1715</v>
      </c>
      <c r="G1776" s="80" t="s">
        <v>214</v>
      </c>
      <c r="H1776" s="80"/>
      <c r="I1776" s="80">
        <v>42</v>
      </c>
      <c r="J1776" s="77">
        <v>4</v>
      </c>
      <c r="K1776" s="80">
        <v>25</v>
      </c>
      <c r="L1776" s="80">
        <v>20</v>
      </c>
      <c r="M1776" s="80"/>
      <c r="N1776" s="80"/>
      <c r="O1776" s="80" t="s">
        <v>129</v>
      </c>
      <c r="P1776" s="80" t="s">
        <v>1198</v>
      </c>
      <c r="Q1776" s="80">
        <v>0</v>
      </c>
      <c r="R1776" s="80">
        <v>1</v>
      </c>
      <c r="S1776" s="80" t="s">
        <v>1123</v>
      </c>
      <c r="T1776" s="80">
        <v>1</v>
      </c>
      <c r="U1776" s="80"/>
      <c r="V1776" s="80"/>
      <c r="W1776" s="80" t="s">
        <v>1123</v>
      </c>
      <c r="X1776" s="80">
        <v>1</v>
      </c>
      <c r="Y1776" s="80" t="s">
        <v>1135</v>
      </c>
      <c r="Z1776" s="80" t="s">
        <v>1136</v>
      </c>
      <c r="AA1776" s="80" t="s">
        <v>1126</v>
      </c>
      <c r="AB1776" s="80" t="s">
        <v>1127</v>
      </c>
      <c r="AC1776" s="80" t="s">
        <v>1128</v>
      </c>
      <c r="AD1776" s="80">
        <v>4</v>
      </c>
      <c r="AE1776" s="80" t="s">
        <v>1182</v>
      </c>
      <c r="AF1776" s="108"/>
    </row>
    <row r="1777" spans="1:32" hidden="1" x14ac:dyDescent="0.25">
      <c r="A1777" s="99" t="s">
        <v>1711</v>
      </c>
      <c r="B1777" s="80" t="s">
        <v>721</v>
      </c>
      <c r="C1777" s="80" t="s">
        <v>73</v>
      </c>
      <c r="D1777" s="80" t="s">
        <v>725</v>
      </c>
      <c r="E1777" s="80">
        <v>7</v>
      </c>
      <c r="F1777" s="80" t="s">
        <v>1716</v>
      </c>
      <c r="G1777" s="80" t="s">
        <v>726</v>
      </c>
      <c r="H1777" s="80"/>
      <c r="I1777" s="80">
        <v>42</v>
      </c>
      <c r="J1777" s="77" t="e">
        <v>#N/A</v>
      </c>
      <c r="K1777" s="80">
        <v>900</v>
      </c>
      <c r="L1777" s="80">
        <v>20</v>
      </c>
      <c r="M1777" s="80"/>
      <c r="N1777" s="80"/>
      <c r="O1777" s="80" t="s">
        <v>129</v>
      </c>
      <c r="P1777" s="80" t="s">
        <v>1198</v>
      </c>
      <c r="Q1777" s="80">
        <v>0</v>
      </c>
      <c r="R1777" s="80">
        <v>1</v>
      </c>
      <c r="S1777" s="80" t="s">
        <v>1123</v>
      </c>
      <c r="T1777" s="80">
        <v>1</v>
      </c>
      <c r="U1777" s="80"/>
      <c r="V1777" s="80"/>
      <c r="W1777" s="80" t="s">
        <v>1123</v>
      </c>
      <c r="X1777" s="80">
        <v>36</v>
      </c>
      <c r="Y1777" s="80" t="s">
        <v>1135</v>
      </c>
      <c r="Z1777" s="80" t="s">
        <v>1136</v>
      </c>
      <c r="AA1777" s="80" t="s">
        <v>1126</v>
      </c>
      <c r="AB1777" s="80" t="s">
        <v>1127</v>
      </c>
      <c r="AC1777" s="80" t="s">
        <v>1128</v>
      </c>
      <c r="AD1777" s="80">
        <v>32</v>
      </c>
      <c r="AE1777" s="80" t="s">
        <v>1119</v>
      </c>
      <c r="AF1777" s="108"/>
    </row>
    <row r="1778" spans="1:32" hidden="1" x14ac:dyDescent="0.25">
      <c r="A1778" s="99" t="s">
        <v>1711</v>
      </c>
      <c r="B1778" s="80" t="s">
        <v>721</v>
      </c>
      <c r="C1778" s="80" t="s">
        <v>73</v>
      </c>
      <c r="D1778" s="80" t="s">
        <v>725</v>
      </c>
      <c r="E1778" s="80">
        <v>8</v>
      </c>
      <c r="F1778" s="80" t="s">
        <v>1264</v>
      </c>
      <c r="G1778" s="80" t="s">
        <v>214</v>
      </c>
      <c r="H1778" s="80"/>
      <c r="I1778" s="80">
        <v>42</v>
      </c>
      <c r="J1778" s="77">
        <v>4</v>
      </c>
      <c r="K1778" s="80">
        <v>25</v>
      </c>
      <c r="L1778" s="80">
        <v>20</v>
      </c>
      <c r="M1778" s="80"/>
      <c r="N1778" s="80"/>
      <c r="O1778" s="80" t="s">
        <v>129</v>
      </c>
      <c r="P1778" s="80" t="s">
        <v>1198</v>
      </c>
      <c r="Q1778" s="80">
        <v>0</v>
      </c>
      <c r="R1778" s="80">
        <v>1</v>
      </c>
      <c r="S1778" s="80" t="s">
        <v>1123</v>
      </c>
      <c r="T1778" s="80">
        <v>1</v>
      </c>
      <c r="U1778" s="80"/>
      <c r="V1778" s="80"/>
      <c r="W1778" s="80" t="s">
        <v>1123</v>
      </c>
      <c r="X1778" s="80">
        <v>1</v>
      </c>
      <c r="Y1778" s="80" t="s">
        <v>1135</v>
      </c>
      <c r="Z1778" s="80" t="s">
        <v>1136</v>
      </c>
      <c r="AA1778" s="80" t="s">
        <v>1126</v>
      </c>
      <c r="AB1778" s="80" t="s">
        <v>1127</v>
      </c>
      <c r="AC1778" s="80" t="s">
        <v>1128</v>
      </c>
      <c r="AD1778" s="80">
        <v>4</v>
      </c>
      <c r="AE1778" s="80" t="s">
        <v>1182</v>
      </c>
      <c r="AF1778" s="108"/>
    </row>
    <row r="1779" spans="1:32" hidden="1" x14ac:dyDescent="0.25">
      <c r="A1779" s="99" t="s">
        <v>1711</v>
      </c>
      <c r="B1779" s="80" t="s">
        <v>721</v>
      </c>
      <c r="C1779" s="80" t="s">
        <v>73</v>
      </c>
      <c r="D1779" s="80" t="s">
        <v>725</v>
      </c>
      <c r="E1779" s="80">
        <v>9</v>
      </c>
      <c r="F1779" s="80" t="s">
        <v>1243</v>
      </c>
      <c r="G1779" s="80" t="s">
        <v>214</v>
      </c>
      <c r="H1779" s="80"/>
      <c r="I1779" s="80">
        <v>42</v>
      </c>
      <c r="J1779" s="77">
        <v>4</v>
      </c>
      <c r="K1779" s="80">
        <v>25</v>
      </c>
      <c r="L1779" s="80">
        <v>20</v>
      </c>
      <c r="M1779" s="80"/>
      <c r="N1779" s="80"/>
      <c r="O1779" s="80" t="s">
        <v>129</v>
      </c>
      <c r="P1779" s="80" t="s">
        <v>1198</v>
      </c>
      <c r="Q1779" s="80">
        <v>0</v>
      </c>
      <c r="R1779" s="80">
        <v>1</v>
      </c>
      <c r="S1779" s="80" t="s">
        <v>1123</v>
      </c>
      <c r="T1779" s="80">
        <v>1</v>
      </c>
      <c r="U1779" s="80"/>
      <c r="V1779" s="80"/>
      <c r="W1779" s="80" t="s">
        <v>1123</v>
      </c>
      <c r="X1779" s="80">
        <v>1</v>
      </c>
      <c r="Y1779" s="80" t="s">
        <v>1135</v>
      </c>
      <c r="Z1779" s="80" t="s">
        <v>1136</v>
      </c>
      <c r="AA1779" s="80" t="s">
        <v>1126</v>
      </c>
      <c r="AB1779" s="80" t="s">
        <v>1127</v>
      </c>
      <c r="AC1779" s="80" t="s">
        <v>1128</v>
      </c>
      <c r="AD1779" s="80">
        <v>4</v>
      </c>
      <c r="AE1779" s="80" t="s">
        <v>1182</v>
      </c>
      <c r="AF1779" s="108"/>
    </row>
    <row r="1780" spans="1:32" hidden="1" x14ac:dyDescent="0.25">
      <c r="A1780" s="99" t="s">
        <v>1711</v>
      </c>
      <c r="B1780" s="80" t="s">
        <v>721</v>
      </c>
      <c r="C1780" s="80" t="s">
        <v>73</v>
      </c>
      <c r="D1780" s="80" t="s">
        <v>725</v>
      </c>
      <c r="E1780" s="80">
        <v>10</v>
      </c>
      <c r="F1780" s="80" t="s">
        <v>1318</v>
      </c>
      <c r="G1780" s="80" t="s">
        <v>695</v>
      </c>
      <c r="H1780" s="80"/>
      <c r="I1780" s="80">
        <v>42</v>
      </c>
      <c r="J1780" s="77" t="e">
        <v>#N/A</v>
      </c>
      <c r="K1780" s="80">
        <v>50</v>
      </c>
      <c r="L1780" s="80"/>
      <c r="M1780" s="80"/>
      <c r="N1780" s="80"/>
      <c r="O1780" s="80"/>
      <c r="P1780" s="80"/>
      <c r="Q1780" s="80">
        <v>0</v>
      </c>
      <c r="R1780" s="80">
        <v>0</v>
      </c>
      <c r="S1780" s="80"/>
      <c r="T1780" s="80"/>
      <c r="U1780" s="80"/>
      <c r="V1780" s="80"/>
      <c r="W1780" s="80"/>
      <c r="X1780" s="80">
        <v>2</v>
      </c>
      <c r="Y1780" s="80" t="s">
        <v>1135</v>
      </c>
      <c r="Z1780" s="80"/>
      <c r="AA1780" s="80"/>
      <c r="AB1780" s="80"/>
      <c r="AC1780" s="80"/>
      <c r="AD1780" s="80"/>
      <c r="AE1780" s="80"/>
      <c r="AF1780" s="108"/>
    </row>
    <row r="1781" spans="1:32" hidden="1" x14ac:dyDescent="0.25">
      <c r="A1781" s="99" t="s">
        <v>1711</v>
      </c>
      <c r="B1781" s="80" t="s">
        <v>721</v>
      </c>
      <c r="C1781" s="80" t="s">
        <v>73</v>
      </c>
      <c r="D1781" s="80" t="s">
        <v>725</v>
      </c>
      <c r="E1781" s="80">
        <v>11</v>
      </c>
      <c r="F1781" s="80" t="s">
        <v>1237</v>
      </c>
      <c r="G1781" s="80" t="s">
        <v>214</v>
      </c>
      <c r="H1781" s="80"/>
      <c r="I1781" s="80">
        <v>42</v>
      </c>
      <c r="J1781" s="77">
        <v>8</v>
      </c>
      <c r="K1781" s="80">
        <v>200</v>
      </c>
      <c r="L1781" s="80">
        <v>20</v>
      </c>
      <c r="M1781" s="80"/>
      <c r="N1781" s="80"/>
      <c r="O1781" s="80" t="s">
        <v>129</v>
      </c>
      <c r="P1781" s="80" t="s">
        <v>1198</v>
      </c>
      <c r="Q1781" s="80">
        <v>0</v>
      </c>
      <c r="R1781" s="80">
        <v>1</v>
      </c>
      <c r="S1781" s="80" t="s">
        <v>1123</v>
      </c>
      <c r="T1781" s="80">
        <v>1</v>
      </c>
      <c r="U1781" s="80"/>
      <c r="V1781" s="80"/>
      <c r="W1781" s="80" t="s">
        <v>1123</v>
      </c>
      <c r="X1781" s="80">
        <v>8</v>
      </c>
      <c r="Y1781" s="80" t="s">
        <v>1135</v>
      </c>
      <c r="Z1781" s="80" t="s">
        <v>1136</v>
      </c>
      <c r="AA1781" s="80" t="s">
        <v>1126</v>
      </c>
      <c r="AB1781" s="80" t="s">
        <v>1127</v>
      </c>
      <c r="AC1781" s="80" t="s">
        <v>1128</v>
      </c>
      <c r="AD1781" s="80">
        <v>8</v>
      </c>
      <c r="AE1781" s="80" t="s">
        <v>1137</v>
      </c>
      <c r="AF1781" s="108"/>
    </row>
    <row r="1782" spans="1:32" hidden="1" x14ac:dyDescent="0.25">
      <c r="A1782" s="99" t="s">
        <v>1711</v>
      </c>
      <c r="B1782" s="80" t="s">
        <v>721</v>
      </c>
      <c r="C1782" s="80" t="s">
        <v>73</v>
      </c>
      <c r="D1782" s="80" t="s">
        <v>725</v>
      </c>
      <c r="E1782" s="80">
        <v>12</v>
      </c>
      <c r="F1782" s="80" t="s">
        <v>194</v>
      </c>
      <c r="G1782" s="80" t="s">
        <v>214</v>
      </c>
      <c r="H1782" s="80"/>
      <c r="I1782" s="80">
        <v>42</v>
      </c>
      <c r="J1782" s="77">
        <v>8</v>
      </c>
      <c r="K1782" s="80">
        <v>200</v>
      </c>
      <c r="L1782" s="80">
        <v>20</v>
      </c>
      <c r="M1782" s="80"/>
      <c r="N1782" s="80"/>
      <c r="O1782" s="80" t="s">
        <v>129</v>
      </c>
      <c r="P1782" s="80" t="s">
        <v>1198</v>
      </c>
      <c r="Q1782" s="80">
        <v>0</v>
      </c>
      <c r="R1782" s="80">
        <v>1</v>
      </c>
      <c r="S1782" s="80" t="s">
        <v>1123</v>
      </c>
      <c r="T1782" s="80">
        <v>1</v>
      </c>
      <c r="U1782" s="80"/>
      <c r="V1782" s="80"/>
      <c r="W1782" s="80" t="s">
        <v>1123</v>
      </c>
      <c r="X1782" s="80">
        <v>8</v>
      </c>
      <c r="Y1782" s="80" t="s">
        <v>1135</v>
      </c>
      <c r="Z1782" s="80" t="s">
        <v>1136</v>
      </c>
      <c r="AA1782" s="80" t="s">
        <v>1126</v>
      </c>
      <c r="AB1782" s="80" t="s">
        <v>1127</v>
      </c>
      <c r="AC1782" s="80" t="s">
        <v>1128</v>
      </c>
      <c r="AD1782" s="80">
        <v>8</v>
      </c>
      <c r="AE1782" s="80" t="s">
        <v>1137</v>
      </c>
      <c r="AF1782" s="108"/>
    </row>
    <row r="1783" spans="1:32" hidden="1" x14ac:dyDescent="0.25">
      <c r="A1783" s="99" t="s">
        <v>1711</v>
      </c>
      <c r="B1783" s="80" t="s">
        <v>721</v>
      </c>
      <c r="C1783" s="80" t="s">
        <v>73</v>
      </c>
      <c r="D1783" s="80" t="s">
        <v>725</v>
      </c>
      <c r="E1783" s="80">
        <v>13</v>
      </c>
      <c r="F1783" s="80" t="s">
        <v>1262</v>
      </c>
      <c r="G1783" s="80" t="s">
        <v>214</v>
      </c>
      <c r="H1783" s="80"/>
      <c r="I1783" s="80">
        <v>42</v>
      </c>
      <c r="J1783" s="77">
        <v>4</v>
      </c>
      <c r="K1783" s="80">
        <v>25</v>
      </c>
      <c r="L1783" s="80">
        <v>20</v>
      </c>
      <c r="M1783" s="80"/>
      <c r="N1783" s="80"/>
      <c r="O1783" s="80" t="s">
        <v>129</v>
      </c>
      <c r="P1783" s="80" t="s">
        <v>1198</v>
      </c>
      <c r="Q1783" s="80">
        <v>0</v>
      </c>
      <c r="R1783" s="80">
        <v>1</v>
      </c>
      <c r="S1783" s="80" t="s">
        <v>1123</v>
      </c>
      <c r="T1783" s="80">
        <v>1</v>
      </c>
      <c r="U1783" s="80"/>
      <c r="V1783" s="80"/>
      <c r="W1783" s="80" t="s">
        <v>1123</v>
      </c>
      <c r="X1783" s="80">
        <v>1</v>
      </c>
      <c r="Y1783" s="80" t="s">
        <v>1135</v>
      </c>
      <c r="Z1783" s="80" t="s">
        <v>1136</v>
      </c>
      <c r="AA1783" s="80" t="s">
        <v>1126</v>
      </c>
      <c r="AB1783" s="80" t="s">
        <v>1127</v>
      </c>
      <c r="AC1783" s="80" t="s">
        <v>1128</v>
      </c>
      <c r="AD1783" s="80">
        <v>4</v>
      </c>
      <c r="AE1783" s="80" t="s">
        <v>1182</v>
      </c>
      <c r="AF1783" s="108"/>
    </row>
    <row r="1784" spans="1:32" hidden="1" x14ac:dyDescent="0.25">
      <c r="A1784" s="99" t="s">
        <v>1711</v>
      </c>
      <c r="B1784" s="80" t="s">
        <v>721</v>
      </c>
      <c r="C1784" s="80" t="s">
        <v>73</v>
      </c>
      <c r="D1784" s="80" t="s">
        <v>725</v>
      </c>
      <c r="E1784" s="80">
        <v>14</v>
      </c>
      <c r="F1784" s="80" t="s">
        <v>1250</v>
      </c>
      <c r="G1784" s="80" t="s">
        <v>727</v>
      </c>
      <c r="H1784" s="80"/>
      <c r="I1784" s="80">
        <v>42</v>
      </c>
      <c r="J1784" s="77">
        <v>20</v>
      </c>
      <c r="K1784" s="80">
        <v>600</v>
      </c>
      <c r="L1784" s="80">
        <v>20</v>
      </c>
      <c r="M1784" s="80"/>
      <c r="N1784" s="80"/>
      <c r="O1784" s="80" t="s">
        <v>129</v>
      </c>
      <c r="P1784" s="80" t="s">
        <v>1198</v>
      </c>
      <c r="Q1784" s="80">
        <v>0</v>
      </c>
      <c r="R1784" s="80">
        <v>1</v>
      </c>
      <c r="S1784" s="80" t="s">
        <v>1123</v>
      </c>
      <c r="T1784" s="80">
        <v>1</v>
      </c>
      <c r="U1784" s="80"/>
      <c r="V1784" s="80"/>
      <c r="W1784" s="80" t="s">
        <v>1123</v>
      </c>
      <c r="X1784" s="80">
        <v>24</v>
      </c>
      <c r="Y1784" s="80" t="s">
        <v>1135</v>
      </c>
      <c r="Z1784" s="80" t="s">
        <v>1136</v>
      </c>
      <c r="AA1784" s="80" t="s">
        <v>1126</v>
      </c>
      <c r="AB1784" s="80" t="s">
        <v>1127</v>
      </c>
      <c r="AC1784" s="80" t="s">
        <v>1128</v>
      </c>
      <c r="AD1784" s="80">
        <v>20</v>
      </c>
      <c r="AE1784" s="80" t="s">
        <v>1177</v>
      </c>
      <c r="AF1784" s="108"/>
    </row>
    <row r="1785" spans="1:32" hidden="1" x14ac:dyDescent="0.25">
      <c r="A1785" s="99" t="s">
        <v>1711</v>
      </c>
      <c r="B1785" s="80" t="s">
        <v>721</v>
      </c>
      <c r="C1785" s="80" t="s">
        <v>73</v>
      </c>
      <c r="D1785" s="80" t="s">
        <v>725</v>
      </c>
      <c r="E1785" s="80">
        <v>15</v>
      </c>
      <c r="F1785" s="80"/>
      <c r="G1785" s="80" t="s">
        <v>728</v>
      </c>
      <c r="H1785" s="80" t="s">
        <v>110</v>
      </c>
      <c r="I1785" s="80">
        <v>42</v>
      </c>
      <c r="J1785" s="77">
        <v>4</v>
      </c>
      <c r="K1785" s="80">
        <v>25</v>
      </c>
      <c r="L1785" s="80">
        <v>50</v>
      </c>
      <c r="M1785" s="80"/>
      <c r="N1785" s="80"/>
      <c r="O1785" s="80" t="s">
        <v>150</v>
      </c>
      <c r="P1785" s="80" t="s">
        <v>1198</v>
      </c>
      <c r="Q1785" s="80">
        <v>0</v>
      </c>
      <c r="R1785" s="80">
        <v>1</v>
      </c>
      <c r="S1785" s="80" t="s">
        <v>1115</v>
      </c>
      <c r="T1785" s="80">
        <v>1</v>
      </c>
      <c r="U1785" s="80" t="s">
        <v>115</v>
      </c>
      <c r="V1785" s="80"/>
      <c r="W1785" s="80" t="s">
        <v>1115</v>
      </c>
      <c r="X1785" s="80">
        <v>1</v>
      </c>
      <c r="Y1785" s="80" t="s">
        <v>1135</v>
      </c>
      <c r="Z1785" s="80" t="s">
        <v>1125</v>
      </c>
      <c r="AA1785" s="80" t="s">
        <v>1126</v>
      </c>
      <c r="AB1785" s="80" t="s">
        <v>1127</v>
      </c>
      <c r="AC1785" s="80" t="s">
        <v>1128</v>
      </c>
      <c r="AD1785" s="80">
        <v>4</v>
      </c>
      <c r="AE1785" s="80" t="s">
        <v>1201</v>
      </c>
      <c r="AF1785" s="108"/>
    </row>
    <row r="1786" spans="1:32" hidden="1" x14ac:dyDescent="0.25">
      <c r="A1786" s="99" t="s">
        <v>1711</v>
      </c>
      <c r="B1786" s="80" t="s">
        <v>721</v>
      </c>
      <c r="C1786" s="80" t="s">
        <v>73</v>
      </c>
      <c r="D1786" s="80" t="s">
        <v>725</v>
      </c>
      <c r="E1786" s="80">
        <v>16</v>
      </c>
      <c r="F1786" s="80" t="s">
        <v>1242</v>
      </c>
      <c r="G1786" s="80" t="s">
        <v>695</v>
      </c>
      <c r="H1786" s="80"/>
      <c r="I1786" s="80">
        <v>42</v>
      </c>
      <c r="J1786" s="77">
        <v>4</v>
      </c>
      <c r="K1786" s="80">
        <v>50</v>
      </c>
      <c r="L1786" s="80">
        <v>20</v>
      </c>
      <c r="M1786" s="80"/>
      <c r="N1786" s="80"/>
      <c r="O1786" s="80"/>
      <c r="P1786" s="80"/>
      <c r="Q1786" s="80">
        <v>0</v>
      </c>
      <c r="R1786" s="80">
        <v>0</v>
      </c>
      <c r="S1786" s="80"/>
      <c r="T1786" s="80"/>
      <c r="U1786" s="80"/>
      <c r="V1786" s="80"/>
      <c r="W1786" s="80"/>
      <c r="X1786" s="80">
        <v>2</v>
      </c>
      <c r="Y1786" s="80" t="s">
        <v>1135</v>
      </c>
      <c r="Z1786" s="80"/>
      <c r="AA1786" s="80"/>
      <c r="AB1786" s="80"/>
      <c r="AC1786" s="80"/>
      <c r="AD1786" s="80"/>
      <c r="AE1786" s="80"/>
      <c r="AF1786" s="108"/>
    </row>
    <row r="1787" spans="1:32" hidden="1" x14ac:dyDescent="0.25">
      <c r="A1787" s="99" t="s">
        <v>1711</v>
      </c>
      <c r="B1787" s="80" t="s">
        <v>721</v>
      </c>
      <c r="C1787" s="80" t="s">
        <v>73</v>
      </c>
      <c r="D1787" s="80" t="s">
        <v>725</v>
      </c>
      <c r="E1787" s="80">
        <v>17</v>
      </c>
      <c r="F1787" s="80"/>
      <c r="G1787" s="80" t="s">
        <v>728</v>
      </c>
      <c r="H1787" s="80" t="s">
        <v>110</v>
      </c>
      <c r="I1787" s="80">
        <v>42</v>
      </c>
      <c r="J1787" s="77">
        <v>4</v>
      </c>
      <c r="K1787" s="80">
        <v>25</v>
      </c>
      <c r="L1787" s="80">
        <v>50</v>
      </c>
      <c r="M1787" s="80"/>
      <c r="N1787" s="80"/>
      <c r="O1787" s="80" t="s">
        <v>150</v>
      </c>
      <c r="P1787" s="80" t="s">
        <v>1198</v>
      </c>
      <c r="Q1787" s="80">
        <v>0</v>
      </c>
      <c r="R1787" s="80">
        <v>1</v>
      </c>
      <c r="S1787" s="80" t="s">
        <v>1115</v>
      </c>
      <c r="T1787" s="80">
        <v>1</v>
      </c>
      <c r="U1787" s="80" t="s">
        <v>115</v>
      </c>
      <c r="V1787" s="80"/>
      <c r="W1787" s="80" t="s">
        <v>1115</v>
      </c>
      <c r="X1787" s="80">
        <v>1</v>
      </c>
      <c r="Y1787" s="80" t="s">
        <v>1135</v>
      </c>
      <c r="Z1787" s="80" t="s">
        <v>1125</v>
      </c>
      <c r="AA1787" s="80" t="s">
        <v>1126</v>
      </c>
      <c r="AB1787" s="80" t="s">
        <v>1127</v>
      </c>
      <c r="AC1787" s="80" t="s">
        <v>1128</v>
      </c>
      <c r="AD1787" s="80">
        <v>4</v>
      </c>
      <c r="AE1787" s="80" t="s">
        <v>1201</v>
      </c>
      <c r="AF1787" s="108"/>
    </row>
    <row r="1788" spans="1:32" hidden="1" x14ac:dyDescent="0.25">
      <c r="A1788" s="99" t="s">
        <v>1711</v>
      </c>
      <c r="B1788" s="80" t="s">
        <v>721</v>
      </c>
      <c r="C1788" s="80" t="s">
        <v>73</v>
      </c>
      <c r="D1788" s="80" t="s">
        <v>725</v>
      </c>
      <c r="E1788" s="80">
        <v>18</v>
      </c>
      <c r="F1788" s="80"/>
      <c r="G1788" s="80" t="s">
        <v>728</v>
      </c>
      <c r="H1788" s="80" t="s">
        <v>110</v>
      </c>
      <c r="I1788" s="80">
        <v>42</v>
      </c>
      <c r="J1788" s="77">
        <v>4</v>
      </c>
      <c r="K1788" s="80">
        <v>25</v>
      </c>
      <c r="L1788" s="80">
        <v>50</v>
      </c>
      <c r="M1788" s="80"/>
      <c r="N1788" s="80"/>
      <c r="O1788" s="80" t="s">
        <v>150</v>
      </c>
      <c r="P1788" s="80" t="s">
        <v>1198</v>
      </c>
      <c r="Q1788" s="80">
        <v>0</v>
      </c>
      <c r="R1788" s="80">
        <v>1</v>
      </c>
      <c r="S1788" s="80" t="s">
        <v>1115</v>
      </c>
      <c r="T1788" s="80">
        <v>1</v>
      </c>
      <c r="U1788" s="80" t="s">
        <v>115</v>
      </c>
      <c r="V1788" s="80"/>
      <c r="W1788" s="80" t="s">
        <v>1115</v>
      </c>
      <c r="X1788" s="80">
        <v>1</v>
      </c>
      <c r="Y1788" s="80" t="s">
        <v>1135</v>
      </c>
      <c r="Z1788" s="80" t="s">
        <v>1125</v>
      </c>
      <c r="AA1788" s="80" t="s">
        <v>1126</v>
      </c>
      <c r="AB1788" s="80" t="s">
        <v>1127</v>
      </c>
      <c r="AC1788" s="80" t="s">
        <v>1128</v>
      </c>
      <c r="AD1788" s="80">
        <v>4</v>
      </c>
      <c r="AE1788" s="80" t="s">
        <v>1201</v>
      </c>
      <c r="AF1788" s="108"/>
    </row>
    <row r="1789" spans="1:32" hidden="1" x14ac:dyDescent="0.25">
      <c r="A1789" s="99" t="s">
        <v>1711</v>
      </c>
      <c r="B1789" s="80" t="s">
        <v>721</v>
      </c>
      <c r="C1789" s="80" t="s">
        <v>73</v>
      </c>
      <c r="D1789" s="80" t="s">
        <v>725</v>
      </c>
      <c r="E1789" s="80">
        <v>19</v>
      </c>
      <c r="F1789" s="80"/>
      <c r="G1789" s="80" t="s">
        <v>728</v>
      </c>
      <c r="H1789" s="80" t="s">
        <v>110</v>
      </c>
      <c r="I1789" s="80">
        <v>42</v>
      </c>
      <c r="J1789" s="77">
        <v>4</v>
      </c>
      <c r="K1789" s="80">
        <v>25</v>
      </c>
      <c r="L1789" s="80">
        <v>50</v>
      </c>
      <c r="M1789" s="80"/>
      <c r="N1789" s="80"/>
      <c r="O1789" s="80" t="s">
        <v>150</v>
      </c>
      <c r="P1789" s="80" t="s">
        <v>1198</v>
      </c>
      <c r="Q1789" s="80">
        <v>0</v>
      </c>
      <c r="R1789" s="80">
        <v>1</v>
      </c>
      <c r="S1789" s="80" t="s">
        <v>1115</v>
      </c>
      <c r="T1789" s="80">
        <v>1</v>
      </c>
      <c r="U1789" s="80" t="s">
        <v>115</v>
      </c>
      <c r="V1789" s="80"/>
      <c r="W1789" s="80" t="s">
        <v>1115</v>
      </c>
      <c r="X1789" s="80">
        <v>1</v>
      </c>
      <c r="Y1789" s="80" t="s">
        <v>1135</v>
      </c>
      <c r="Z1789" s="80" t="s">
        <v>1125</v>
      </c>
      <c r="AA1789" s="80" t="s">
        <v>1126</v>
      </c>
      <c r="AB1789" s="80" t="s">
        <v>1127</v>
      </c>
      <c r="AC1789" s="80" t="s">
        <v>1128</v>
      </c>
      <c r="AD1789" s="80">
        <v>4</v>
      </c>
      <c r="AE1789" s="80" t="s">
        <v>1201</v>
      </c>
      <c r="AF1789" s="108"/>
    </row>
    <row r="1790" spans="1:32" hidden="1" x14ac:dyDescent="0.25">
      <c r="A1790" s="99" t="s">
        <v>1711</v>
      </c>
      <c r="B1790" s="80" t="s">
        <v>721</v>
      </c>
      <c r="C1790" s="80" t="s">
        <v>73</v>
      </c>
      <c r="D1790" s="80" t="s">
        <v>725</v>
      </c>
      <c r="E1790" s="80">
        <v>20</v>
      </c>
      <c r="F1790" s="80"/>
      <c r="G1790" s="80" t="s">
        <v>695</v>
      </c>
      <c r="H1790" s="80"/>
      <c r="I1790" s="80">
        <v>42</v>
      </c>
      <c r="J1790" s="77" t="e">
        <v>#N/A</v>
      </c>
      <c r="K1790" s="80">
        <v>200</v>
      </c>
      <c r="L1790" s="80"/>
      <c r="M1790" s="80"/>
      <c r="N1790" s="80"/>
      <c r="O1790" s="80"/>
      <c r="P1790" s="80" t="s">
        <v>1198</v>
      </c>
      <c r="Q1790" s="80">
        <v>0</v>
      </c>
      <c r="R1790" s="80">
        <v>0</v>
      </c>
      <c r="S1790" s="80"/>
      <c r="T1790" s="80"/>
      <c r="U1790" s="80"/>
      <c r="V1790" s="80"/>
      <c r="W1790" s="80"/>
      <c r="X1790" s="80">
        <v>8</v>
      </c>
      <c r="Y1790" s="80" t="s">
        <v>1135</v>
      </c>
      <c r="Z1790" s="80"/>
      <c r="AA1790" s="80"/>
      <c r="AB1790" s="80"/>
      <c r="AC1790" s="80"/>
      <c r="AD1790" s="80"/>
      <c r="AE1790" s="80"/>
      <c r="AF1790" s="108"/>
    </row>
    <row r="1791" spans="1:32" hidden="1" x14ac:dyDescent="0.25">
      <c r="A1791" s="99" t="s">
        <v>1711</v>
      </c>
      <c r="B1791" s="80" t="s">
        <v>721</v>
      </c>
      <c r="C1791" s="80" t="s">
        <v>73</v>
      </c>
      <c r="D1791" s="80" t="s">
        <v>725</v>
      </c>
      <c r="E1791" s="80">
        <v>21</v>
      </c>
      <c r="F1791" s="80" t="s">
        <v>1263</v>
      </c>
      <c r="G1791" s="80" t="s">
        <v>214</v>
      </c>
      <c r="H1791" s="80"/>
      <c r="I1791" s="80">
        <v>42</v>
      </c>
      <c r="J1791" s="77">
        <v>4</v>
      </c>
      <c r="K1791" s="80">
        <v>25</v>
      </c>
      <c r="L1791" s="80">
        <v>20</v>
      </c>
      <c r="M1791" s="80"/>
      <c r="N1791" s="80"/>
      <c r="O1791" s="80" t="s">
        <v>129</v>
      </c>
      <c r="P1791" s="80" t="s">
        <v>1198</v>
      </c>
      <c r="Q1791" s="80">
        <v>0</v>
      </c>
      <c r="R1791" s="80">
        <v>1</v>
      </c>
      <c r="S1791" s="80" t="s">
        <v>1123</v>
      </c>
      <c r="T1791" s="80">
        <v>1</v>
      </c>
      <c r="U1791" s="80"/>
      <c r="V1791" s="80"/>
      <c r="W1791" s="80" t="s">
        <v>1123</v>
      </c>
      <c r="X1791" s="80">
        <v>1</v>
      </c>
      <c r="Y1791" s="80" t="s">
        <v>1135</v>
      </c>
      <c r="Z1791" s="80" t="s">
        <v>1136</v>
      </c>
      <c r="AA1791" s="80" t="s">
        <v>1126</v>
      </c>
      <c r="AB1791" s="80" t="s">
        <v>1127</v>
      </c>
      <c r="AC1791" s="80" t="s">
        <v>1128</v>
      </c>
      <c r="AD1791" s="80">
        <v>4</v>
      </c>
      <c r="AE1791" s="80" t="s">
        <v>1182</v>
      </c>
      <c r="AF1791" s="108"/>
    </row>
    <row r="1792" spans="1:32" hidden="1" x14ac:dyDescent="0.25">
      <c r="A1792" s="99" t="s">
        <v>1711</v>
      </c>
      <c r="B1792" s="80" t="s">
        <v>721</v>
      </c>
      <c r="C1792" s="80" t="s">
        <v>73</v>
      </c>
      <c r="D1792" s="80" t="s">
        <v>725</v>
      </c>
      <c r="E1792" s="80">
        <v>22</v>
      </c>
      <c r="F1792" s="80" t="s">
        <v>1719</v>
      </c>
      <c r="G1792" s="80" t="s">
        <v>214</v>
      </c>
      <c r="H1792" s="80"/>
      <c r="I1792" s="80">
        <v>42</v>
      </c>
      <c r="J1792" s="77">
        <v>8</v>
      </c>
      <c r="K1792" s="80">
        <v>100</v>
      </c>
      <c r="L1792" s="80">
        <v>50</v>
      </c>
      <c r="M1792" s="80"/>
      <c r="N1792" s="80"/>
      <c r="O1792" s="80" t="s">
        <v>129</v>
      </c>
      <c r="P1792" s="80" t="s">
        <v>1198</v>
      </c>
      <c r="Q1792" s="80">
        <v>0</v>
      </c>
      <c r="R1792" s="80">
        <v>1</v>
      </c>
      <c r="S1792" s="80" t="s">
        <v>1123</v>
      </c>
      <c r="T1792" s="80">
        <v>1</v>
      </c>
      <c r="U1792" s="80"/>
      <c r="V1792" s="80"/>
      <c r="W1792" s="80" t="s">
        <v>1123</v>
      </c>
      <c r="X1792" s="80">
        <v>4</v>
      </c>
      <c r="Y1792" s="80" t="s">
        <v>1135</v>
      </c>
      <c r="Z1792" s="80" t="s">
        <v>1125</v>
      </c>
      <c r="AA1792" s="80" t="s">
        <v>1126</v>
      </c>
      <c r="AB1792" s="80" t="s">
        <v>1127</v>
      </c>
      <c r="AC1792" s="80" t="s">
        <v>1128</v>
      </c>
      <c r="AD1792" s="80">
        <v>8</v>
      </c>
      <c r="AE1792" s="80" t="s">
        <v>1165</v>
      </c>
      <c r="AF1792" s="108"/>
    </row>
    <row r="1793" spans="1:32" hidden="1" x14ac:dyDescent="0.25">
      <c r="A1793" s="99" t="s">
        <v>1711</v>
      </c>
      <c r="B1793" s="80" t="s">
        <v>721</v>
      </c>
      <c r="C1793" s="80" t="s">
        <v>73</v>
      </c>
      <c r="D1793" s="80" t="s">
        <v>725</v>
      </c>
      <c r="E1793" s="80">
        <v>23</v>
      </c>
      <c r="F1793" s="80" t="s">
        <v>1720</v>
      </c>
      <c r="G1793" s="80" t="s">
        <v>695</v>
      </c>
      <c r="H1793" s="80"/>
      <c r="I1793" s="80">
        <v>42</v>
      </c>
      <c r="J1793" s="77" t="e">
        <v>#N/A</v>
      </c>
      <c r="K1793" s="80">
        <v>100</v>
      </c>
      <c r="L1793" s="80"/>
      <c r="M1793" s="80"/>
      <c r="N1793" s="80"/>
      <c r="O1793" s="80"/>
      <c r="P1793" s="80"/>
      <c r="Q1793" s="80">
        <v>0</v>
      </c>
      <c r="R1793" s="80">
        <v>0</v>
      </c>
      <c r="S1793" s="80"/>
      <c r="T1793" s="80"/>
      <c r="U1793" s="80"/>
      <c r="V1793" s="80"/>
      <c r="W1793" s="80"/>
      <c r="X1793" s="80">
        <v>4</v>
      </c>
      <c r="Y1793" s="80" t="s">
        <v>1135</v>
      </c>
      <c r="Z1793" s="80"/>
      <c r="AA1793" s="80"/>
      <c r="AB1793" s="80"/>
      <c r="AC1793" s="80"/>
      <c r="AD1793" s="80"/>
      <c r="AE1793" s="80"/>
      <c r="AF1793" s="108"/>
    </row>
    <row r="1794" spans="1:32" hidden="1" x14ac:dyDescent="0.25">
      <c r="A1794" s="99" t="s">
        <v>1711</v>
      </c>
      <c r="B1794" s="80" t="s">
        <v>721</v>
      </c>
      <c r="C1794" s="80" t="s">
        <v>73</v>
      </c>
      <c r="D1794" s="80" t="s">
        <v>725</v>
      </c>
      <c r="E1794" s="80">
        <v>24</v>
      </c>
      <c r="F1794" s="80" t="s">
        <v>1226</v>
      </c>
      <c r="G1794" s="80" t="s">
        <v>695</v>
      </c>
      <c r="H1794" s="80"/>
      <c r="I1794" s="80">
        <v>42</v>
      </c>
      <c r="J1794" s="77" t="e">
        <v>#N/A</v>
      </c>
      <c r="K1794" s="80">
        <v>50</v>
      </c>
      <c r="L1794" s="80"/>
      <c r="M1794" s="80"/>
      <c r="N1794" s="80"/>
      <c r="O1794" s="80"/>
      <c r="P1794" s="80"/>
      <c r="Q1794" s="80">
        <v>0</v>
      </c>
      <c r="R1794" s="80">
        <v>0</v>
      </c>
      <c r="S1794" s="80"/>
      <c r="T1794" s="80"/>
      <c r="U1794" s="80"/>
      <c r="V1794" s="80"/>
      <c r="W1794" s="80"/>
      <c r="X1794" s="80">
        <v>2</v>
      </c>
      <c r="Y1794" s="80" t="s">
        <v>1135</v>
      </c>
      <c r="Z1794" s="80"/>
      <c r="AA1794" s="80"/>
      <c r="AB1794" s="80"/>
      <c r="AC1794" s="80"/>
      <c r="AD1794" s="80"/>
      <c r="AE1794" s="80"/>
      <c r="AF1794" s="108"/>
    </row>
    <row r="1795" spans="1:32" hidden="1" x14ac:dyDescent="0.25">
      <c r="A1795" s="99" t="s">
        <v>1711</v>
      </c>
      <c r="B1795" s="80" t="s">
        <v>721</v>
      </c>
      <c r="C1795" s="80" t="s">
        <v>73</v>
      </c>
      <c r="D1795" s="80" t="s">
        <v>725</v>
      </c>
      <c r="E1795" s="80">
        <v>25</v>
      </c>
      <c r="F1795" s="80" t="s">
        <v>1252</v>
      </c>
      <c r="G1795" s="80" t="s">
        <v>727</v>
      </c>
      <c r="H1795" s="80"/>
      <c r="I1795" s="80">
        <v>42</v>
      </c>
      <c r="J1795" s="77">
        <v>20</v>
      </c>
      <c r="K1795" s="80">
        <v>600</v>
      </c>
      <c r="L1795" s="80">
        <v>20</v>
      </c>
      <c r="M1795" s="80"/>
      <c r="N1795" s="80"/>
      <c r="O1795" s="80" t="s">
        <v>129</v>
      </c>
      <c r="P1795" s="80" t="s">
        <v>1198</v>
      </c>
      <c r="Q1795" s="80">
        <v>0</v>
      </c>
      <c r="R1795" s="80">
        <v>1</v>
      </c>
      <c r="S1795" s="80" t="s">
        <v>1123</v>
      </c>
      <c r="T1795" s="80">
        <v>1</v>
      </c>
      <c r="U1795" s="80"/>
      <c r="V1795" s="80"/>
      <c r="W1795" s="80" t="s">
        <v>1123</v>
      </c>
      <c r="X1795" s="80">
        <v>24</v>
      </c>
      <c r="Y1795" s="80" t="s">
        <v>1135</v>
      </c>
      <c r="Z1795" s="80" t="s">
        <v>1136</v>
      </c>
      <c r="AA1795" s="80" t="s">
        <v>1126</v>
      </c>
      <c r="AB1795" s="80" t="s">
        <v>1127</v>
      </c>
      <c r="AC1795" s="80" t="s">
        <v>1128</v>
      </c>
      <c r="AD1795" s="80">
        <v>20</v>
      </c>
      <c r="AE1795" s="80" t="s">
        <v>1177</v>
      </c>
      <c r="AF1795" s="108"/>
    </row>
    <row r="1796" spans="1:32" hidden="1" x14ac:dyDescent="0.25">
      <c r="A1796" s="99" t="s">
        <v>1711</v>
      </c>
      <c r="B1796" s="80" t="s">
        <v>721</v>
      </c>
      <c r="C1796" s="80" t="s">
        <v>73</v>
      </c>
      <c r="D1796" s="80" t="s">
        <v>725</v>
      </c>
      <c r="E1796" s="80">
        <v>26</v>
      </c>
      <c r="F1796" s="80"/>
      <c r="G1796" s="80" t="s">
        <v>728</v>
      </c>
      <c r="H1796" s="80" t="s">
        <v>110</v>
      </c>
      <c r="I1796" s="80">
        <v>42</v>
      </c>
      <c r="J1796" s="77">
        <v>4</v>
      </c>
      <c r="K1796" s="80">
        <v>25</v>
      </c>
      <c r="L1796" s="80">
        <v>50</v>
      </c>
      <c r="M1796" s="80"/>
      <c r="N1796" s="80"/>
      <c r="O1796" s="80" t="s">
        <v>150</v>
      </c>
      <c r="P1796" s="80" t="s">
        <v>1198</v>
      </c>
      <c r="Q1796" s="80">
        <v>0</v>
      </c>
      <c r="R1796" s="80">
        <v>1</v>
      </c>
      <c r="S1796" s="80" t="s">
        <v>1115</v>
      </c>
      <c r="T1796" s="80">
        <v>1</v>
      </c>
      <c r="U1796" s="80" t="s">
        <v>115</v>
      </c>
      <c r="V1796" s="80"/>
      <c r="W1796" s="80" t="s">
        <v>1115</v>
      </c>
      <c r="X1796" s="80">
        <v>1</v>
      </c>
      <c r="Y1796" s="80" t="s">
        <v>1135</v>
      </c>
      <c r="Z1796" s="80" t="s">
        <v>1125</v>
      </c>
      <c r="AA1796" s="80" t="s">
        <v>1126</v>
      </c>
      <c r="AB1796" s="80" t="s">
        <v>1127</v>
      </c>
      <c r="AC1796" s="80" t="s">
        <v>1128</v>
      </c>
      <c r="AD1796" s="80">
        <v>4</v>
      </c>
      <c r="AE1796" s="80" t="s">
        <v>1201</v>
      </c>
      <c r="AF1796" s="108"/>
    </row>
    <row r="1797" spans="1:32" hidden="1" x14ac:dyDescent="0.25">
      <c r="A1797" s="99" t="s">
        <v>1711</v>
      </c>
      <c r="B1797" s="80" t="s">
        <v>721</v>
      </c>
      <c r="C1797" s="80" t="s">
        <v>73</v>
      </c>
      <c r="D1797" s="80" t="s">
        <v>725</v>
      </c>
      <c r="E1797" s="80">
        <v>27</v>
      </c>
      <c r="F1797" s="80" t="s">
        <v>1300</v>
      </c>
      <c r="G1797" s="80" t="s">
        <v>695</v>
      </c>
      <c r="H1797" s="80"/>
      <c r="I1797" s="80">
        <v>42</v>
      </c>
      <c r="J1797" s="77" t="e">
        <v>#N/A</v>
      </c>
      <c r="K1797" s="80">
        <v>200</v>
      </c>
      <c r="L1797" s="80"/>
      <c r="M1797" s="80"/>
      <c r="N1797" s="80"/>
      <c r="O1797" s="80"/>
      <c r="P1797" s="80"/>
      <c r="Q1797" s="80">
        <v>0</v>
      </c>
      <c r="R1797" s="80">
        <v>0</v>
      </c>
      <c r="S1797" s="80"/>
      <c r="T1797" s="80"/>
      <c r="U1797" s="80"/>
      <c r="V1797" s="80"/>
      <c r="W1797" s="80"/>
      <c r="X1797" s="80">
        <v>8</v>
      </c>
      <c r="Y1797" s="80" t="s">
        <v>1135</v>
      </c>
      <c r="Z1797" s="80"/>
      <c r="AA1797" s="80"/>
      <c r="AB1797" s="80"/>
      <c r="AC1797" s="80"/>
      <c r="AD1797" s="80"/>
      <c r="AE1797" s="80"/>
      <c r="AF1797" s="108"/>
    </row>
    <row r="1798" spans="1:32" hidden="1" x14ac:dyDescent="0.25">
      <c r="A1798" s="99" t="s">
        <v>1711</v>
      </c>
      <c r="B1798" s="80" t="s">
        <v>721</v>
      </c>
      <c r="C1798" s="80" t="s">
        <v>73</v>
      </c>
      <c r="D1798" s="80" t="s">
        <v>725</v>
      </c>
      <c r="E1798" s="80">
        <v>28</v>
      </c>
      <c r="F1798" s="80" t="s">
        <v>1670</v>
      </c>
      <c r="G1798" s="80" t="s">
        <v>695</v>
      </c>
      <c r="H1798" s="80"/>
      <c r="I1798" s="80">
        <v>42</v>
      </c>
      <c r="J1798" s="77" t="e">
        <v>#N/A</v>
      </c>
      <c r="K1798" s="80">
        <v>200</v>
      </c>
      <c r="L1798" s="80"/>
      <c r="M1798" s="80"/>
      <c r="N1798" s="80"/>
      <c r="O1798" s="80"/>
      <c r="P1798" s="80"/>
      <c r="Q1798" s="80">
        <v>0</v>
      </c>
      <c r="R1798" s="80">
        <v>0</v>
      </c>
      <c r="S1798" s="80"/>
      <c r="T1798" s="80"/>
      <c r="U1798" s="80"/>
      <c r="V1798" s="80"/>
      <c r="W1798" s="80"/>
      <c r="X1798" s="80">
        <v>8</v>
      </c>
      <c r="Y1798" s="80" t="s">
        <v>1135</v>
      </c>
      <c r="Z1798" s="80"/>
      <c r="AA1798" s="80"/>
      <c r="AB1798" s="80"/>
      <c r="AC1798" s="80"/>
      <c r="AD1798" s="80"/>
      <c r="AE1798" s="80"/>
      <c r="AF1798" s="108"/>
    </row>
    <row r="1799" spans="1:32" hidden="1" x14ac:dyDescent="0.25">
      <c r="A1799" s="99" t="s">
        <v>1711</v>
      </c>
      <c r="B1799" s="80" t="s">
        <v>721</v>
      </c>
      <c r="C1799" s="80" t="s">
        <v>73</v>
      </c>
      <c r="D1799" s="80" t="s">
        <v>725</v>
      </c>
      <c r="E1799" s="80">
        <v>29</v>
      </c>
      <c r="F1799" s="80" t="s">
        <v>1671</v>
      </c>
      <c r="G1799" s="80" t="s">
        <v>695</v>
      </c>
      <c r="H1799" s="80"/>
      <c r="I1799" s="80">
        <v>42</v>
      </c>
      <c r="J1799" s="77" t="e">
        <v>#N/A</v>
      </c>
      <c r="K1799" s="80">
        <v>200</v>
      </c>
      <c r="L1799" s="80"/>
      <c r="M1799" s="80"/>
      <c r="N1799" s="80"/>
      <c r="O1799" s="80"/>
      <c r="P1799" s="80"/>
      <c r="Q1799" s="80">
        <v>0</v>
      </c>
      <c r="R1799" s="80">
        <v>0</v>
      </c>
      <c r="S1799" s="80"/>
      <c r="T1799" s="80"/>
      <c r="U1799" s="80"/>
      <c r="V1799" s="80"/>
      <c r="W1799" s="80"/>
      <c r="X1799" s="80">
        <v>8</v>
      </c>
      <c r="Y1799" s="80" t="s">
        <v>1135</v>
      </c>
      <c r="Z1799" s="80"/>
      <c r="AA1799" s="80"/>
      <c r="AB1799" s="80"/>
      <c r="AC1799" s="80"/>
      <c r="AD1799" s="80"/>
      <c r="AE1799" s="80"/>
      <c r="AF1799" s="108"/>
    </row>
    <row r="1800" spans="1:32" hidden="1" x14ac:dyDescent="0.25">
      <c r="A1800" s="99" t="s">
        <v>1711</v>
      </c>
      <c r="B1800" s="80" t="s">
        <v>721</v>
      </c>
      <c r="C1800" s="80" t="s">
        <v>73</v>
      </c>
      <c r="D1800" s="80" t="s">
        <v>725</v>
      </c>
      <c r="E1800" s="80">
        <v>30</v>
      </c>
      <c r="F1800" s="80"/>
      <c r="G1800" s="80" t="s">
        <v>728</v>
      </c>
      <c r="H1800" s="80" t="s">
        <v>110</v>
      </c>
      <c r="I1800" s="80">
        <v>42</v>
      </c>
      <c r="J1800" s="77">
        <v>4</v>
      </c>
      <c r="K1800" s="80">
        <v>25</v>
      </c>
      <c r="L1800" s="80">
        <v>50</v>
      </c>
      <c r="M1800" s="80"/>
      <c r="N1800" s="80"/>
      <c r="O1800" s="80" t="s">
        <v>150</v>
      </c>
      <c r="P1800" s="80" t="s">
        <v>1198</v>
      </c>
      <c r="Q1800" s="80">
        <v>0</v>
      </c>
      <c r="R1800" s="80">
        <v>1</v>
      </c>
      <c r="S1800" s="80" t="s">
        <v>1123</v>
      </c>
      <c r="T1800" s="80">
        <v>1</v>
      </c>
      <c r="U1800" s="80" t="s">
        <v>115</v>
      </c>
      <c r="V1800" s="80"/>
      <c r="W1800" s="80" t="s">
        <v>1115</v>
      </c>
      <c r="X1800" s="80">
        <v>1</v>
      </c>
      <c r="Y1800" s="80" t="s">
        <v>1135</v>
      </c>
      <c r="Z1800" s="80" t="s">
        <v>1125</v>
      </c>
      <c r="AA1800" s="80" t="s">
        <v>1126</v>
      </c>
      <c r="AB1800" s="80" t="s">
        <v>1127</v>
      </c>
      <c r="AC1800" s="80" t="s">
        <v>1128</v>
      </c>
      <c r="AD1800" s="80">
        <v>4</v>
      </c>
      <c r="AE1800" s="80" t="s">
        <v>1201</v>
      </c>
      <c r="AF1800" s="108"/>
    </row>
    <row r="1801" spans="1:32" hidden="1" x14ac:dyDescent="0.25">
      <c r="A1801" s="99" t="s">
        <v>1711</v>
      </c>
      <c r="B1801" s="80" t="s">
        <v>721</v>
      </c>
      <c r="C1801" s="80" t="s">
        <v>73</v>
      </c>
      <c r="D1801" s="80" t="s">
        <v>725</v>
      </c>
      <c r="E1801" s="80">
        <v>31</v>
      </c>
      <c r="F1801" s="80"/>
      <c r="G1801" s="80" t="s">
        <v>728</v>
      </c>
      <c r="H1801" s="80" t="s">
        <v>110</v>
      </c>
      <c r="I1801" s="80">
        <v>42</v>
      </c>
      <c r="J1801" s="77">
        <v>4</v>
      </c>
      <c r="K1801" s="80">
        <v>25</v>
      </c>
      <c r="L1801" s="80">
        <v>50</v>
      </c>
      <c r="M1801" s="80"/>
      <c r="N1801" s="80"/>
      <c r="O1801" s="80" t="s">
        <v>150</v>
      </c>
      <c r="P1801" s="80" t="s">
        <v>1198</v>
      </c>
      <c r="Q1801" s="80">
        <v>0</v>
      </c>
      <c r="R1801" s="80">
        <v>1</v>
      </c>
      <c r="S1801" s="80" t="s">
        <v>1115</v>
      </c>
      <c r="T1801" s="80">
        <v>1</v>
      </c>
      <c r="U1801" s="80" t="s">
        <v>115</v>
      </c>
      <c r="V1801" s="80"/>
      <c r="W1801" s="80" t="s">
        <v>1115</v>
      </c>
      <c r="X1801" s="80">
        <v>1</v>
      </c>
      <c r="Y1801" s="80" t="s">
        <v>1135</v>
      </c>
      <c r="Z1801" s="80" t="s">
        <v>1125</v>
      </c>
      <c r="AA1801" s="80" t="s">
        <v>1126</v>
      </c>
      <c r="AB1801" s="80" t="s">
        <v>1127</v>
      </c>
      <c r="AC1801" s="80" t="s">
        <v>1128</v>
      </c>
      <c r="AD1801" s="80">
        <v>4</v>
      </c>
      <c r="AE1801" s="80" t="s">
        <v>1201</v>
      </c>
      <c r="AF1801" s="108"/>
    </row>
    <row r="1802" spans="1:32" hidden="1" x14ac:dyDescent="0.25">
      <c r="A1802" s="99" t="s">
        <v>1711</v>
      </c>
      <c r="B1802" s="80" t="s">
        <v>721</v>
      </c>
      <c r="C1802" s="80" t="s">
        <v>73</v>
      </c>
      <c r="D1802" s="80" t="s">
        <v>725</v>
      </c>
      <c r="E1802" s="80">
        <v>32</v>
      </c>
      <c r="F1802" s="80" t="s">
        <v>1722</v>
      </c>
      <c r="G1802" s="80" t="s">
        <v>695</v>
      </c>
      <c r="H1802" s="80"/>
      <c r="I1802" s="80">
        <v>42</v>
      </c>
      <c r="J1802" s="77" t="e">
        <v>#N/A</v>
      </c>
      <c r="K1802" s="80">
        <v>50</v>
      </c>
      <c r="L1802" s="80"/>
      <c r="M1802" s="80"/>
      <c r="N1802" s="80"/>
      <c r="O1802" s="80"/>
      <c r="P1802" s="80"/>
      <c r="Q1802" s="80">
        <v>0</v>
      </c>
      <c r="R1802" s="80">
        <v>0</v>
      </c>
      <c r="S1802" s="80"/>
      <c r="T1802" s="80"/>
      <c r="U1802" s="80"/>
      <c r="V1802" s="80"/>
      <c r="W1802" s="80"/>
      <c r="X1802" s="80">
        <v>2</v>
      </c>
      <c r="Y1802" s="80" t="s">
        <v>1135</v>
      </c>
      <c r="Z1802" s="80"/>
      <c r="AA1802" s="80"/>
      <c r="AB1802" s="80"/>
      <c r="AC1802" s="80"/>
      <c r="AD1802" s="80"/>
      <c r="AE1802" s="80"/>
      <c r="AF1802" s="108"/>
    </row>
    <row r="1803" spans="1:32" hidden="1" x14ac:dyDescent="0.25">
      <c r="A1803" s="99" t="s">
        <v>1711</v>
      </c>
      <c r="B1803" s="80" t="s">
        <v>721</v>
      </c>
      <c r="C1803" s="80" t="s">
        <v>73</v>
      </c>
      <c r="D1803" s="80" t="s">
        <v>725</v>
      </c>
      <c r="E1803" s="80">
        <v>33</v>
      </c>
      <c r="F1803" s="80" t="s">
        <v>1723</v>
      </c>
      <c r="G1803" s="80" t="s">
        <v>695</v>
      </c>
      <c r="H1803" s="80"/>
      <c r="I1803" s="80">
        <v>42</v>
      </c>
      <c r="J1803" s="77" t="e">
        <v>#N/A</v>
      </c>
      <c r="K1803" s="80">
        <v>80</v>
      </c>
      <c r="L1803" s="80"/>
      <c r="M1803" s="80"/>
      <c r="N1803" s="80"/>
      <c r="O1803" s="80"/>
      <c r="P1803" s="80"/>
      <c r="Q1803" s="80">
        <v>0</v>
      </c>
      <c r="R1803" s="80">
        <v>0</v>
      </c>
      <c r="S1803" s="80"/>
      <c r="T1803" s="80"/>
      <c r="U1803" s="80"/>
      <c r="V1803" s="80"/>
      <c r="W1803" s="80"/>
      <c r="X1803" s="80">
        <v>3</v>
      </c>
      <c r="Y1803" s="80" t="s">
        <v>1135</v>
      </c>
      <c r="Z1803" s="80"/>
      <c r="AA1803" s="80"/>
      <c r="AB1803" s="80"/>
      <c r="AC1803" s="80"/>
      <c r="AD1803" s="80"/>
      <c r="AE1803" s="80"/>
      <c r="AF1803" s="108"/>
    </row>
    <row r="1804" spans="1:32" hidden="1" x14ac:dyDescent="0.25">
      <c r="A1804" s="99" t="s">
        <v>1711</v>
      </c>
      <c r="B1804" s="80" t="s">
        <v>721</v>
      </c>
      <c r="C1804" s="80" t="s">
        <v>73</v>
      </c>
      <c r="D1804" s="80" t="s">
        <v>725</v>
      </c>
      <c r="E1804" s="80">
        <v>34</v>
      </c>
      <c r="F1804" s="80"/>
      <c r="G1804" s="80" t="s">
        <v>214</v>
      </c>
      <c r="H1804" s="80"/>
      <c r="I1804" s="80">
        <v>42</v>
      </c>
      <c r="J1804" s="77">
        <v>16</v>
      </c>
      <c r="K1804" s="80">
        <v>450</v>
      </c>
      <c r="L1804" s="80">
        <v>20</v>
      </c>
      <c r="M1804" s="80"/>
      <c r="N1804" s="80"/>
      <c r="O1804" s="80" t="s">
        <v>129</v>
      </c>
      <c r="P1804" s="80" t="s">
        <v>1198</v>
      </c>
      <c r="Q1804" s="80">
        <v>0</v>
      </c>
      <c r="R1804" s="80">
        <v>1</v>
      </c>
      <c r="S1804" s="80" t="s">
        <v>1123</v>
      </c>
      <c r="T1804" s="80">
        <v>1</v>
      </c>
      <c r="U1804" s="80"/>
      <c r="V1804" s="80" t="s">
        <v>76</v>
      </c>
      <c r="W1804" s="80" t="s">
        <v>1123</v>
      </c>
      <c r="X1804" s="80">
        <v>18</v>
      </c>
      <c r="Y1804" s="80" t="s">
        <v>1135</v>
      </c>
      <c r="Z1804" s="80" t="s">
        <v>1136</v>
      </c>
      <c r="AA1804" s="80" t="s">
        <v>1126</v>
      </c>
      <c r="AB1804" s="80" t="s">
        <v>1127</v>
      </c>
      <c r="AC1804" s="80" t="s">
        <v>1128</v>
      </c>
      <c r="AD1804" s="80">
        <v>16</v>
      </c>
      <c r="AE1804" s="80" t="s">
        <v>1724</v>
      </c>
      <c r="AF1804" s="108"/>
    </row>
    <row r="1805" spans="1:32" hidden="1" x14ac:dyDescent="0.25">
      <c r="A1805" s="99" t="s">
        <v>1711</v>
      </c>
      <c r="B1805" s="80" t="s">
        <v>721</v>
      </c>
      <c r="C1805" s="80" t="s">
        <v>73</v>
      </c>
      <c r="D1805" s="80" t="s">
        <v>725</v>
      </c>
      <c r="E1805" s="80">
        <v>35</v>
      </c>
      <c r="F1805" s="80"/>
      <c r="G1805" s="80" t="s">
        <v>214</v>
      </c>
      <c r="H1805" s="80"/>
      <c r="I1805" s="80">
        <v>42</v>
      </c>
      <c r="J1805" s="77">
        <v>16</v>
      </c>
      <c r="K1805" s="80">
        <v>450</v>
      </c>
      <c r="L1805" s="80">
        <v>20</v>
      </c>
      <c r="M1805" s="80"/>
      <c r="N1805" s="80"/>
      <c r="O1805" s="80" t="s">
        <v>129</v>
      </c>
      <c r="P1805" s="80" t="s">
        <v>1198</v>
      </c>
      <c r="Q1805" s="80">
        <v>0</v>
      </c>
      <c r="R1805" s="80">
        <v>1</v>
      </c>
      <c r="S1805" s="80" t="s">
        <v>1123</v>
      </c>
      <c r="T1805" s="80">
        <v>1</v>
      </c>
      <c r="U1805" s="80"/>
      <c r="V1805" s="80" t="s">
        <v>76</v>
      </c>
      <c r="W1805" s="80" t="s">
        <v>1123</v>
      </c>
      <c r="X1805" s="80">
        <v>18</v>
      </c>
      <c r="Y1805" s="80" t="s">
        <v>1135</v>
      </c>
      <c r="Z1805" s="80" t="s">
        <v>1136</v>
      </c>
      <c r="AA1805" s="80" t="s">
        <v>1126</v>
      </c>
      <c r="AB1805" s="80" t="s">
        <v>1127</v>
      </c>
      <c r="AC1805" s="80" t="s">
        <v>1128</v>
      </c>
      <c r="AD1805" s="80">
        <v>16</v>
      </c>
      <c r="AE1805" s="80" t="s">
        <v>1724</v>
      </c>
      <c r="AF1805" s="108"/>
    </row>
    <row r="1806" spans="1:32" hidden="1" x14ac:dyDescent="0.25">
      <c r="A1806" s="99" t="s">
        <v>1711</v>
      </c>
      <c r="B1806" s="80" t="s">
        <v>721</v>
      </c>
      <c r="C1806" s="80" t="s">
        <v>73</v>
      </c>
      <c r="D1806" s="80" t="s">
        <v>725</v>
      </c>
      <c r="E1806" s="80">
        <v>36</v>
      </c>
      <c r="F1806" s="80"/>
      <c r="G1806" s="80" t="s">
        <v>729</v>
      </c>
      <c r="H1806" s="80"/>
      <c r="I1806" s="80">
        <v>42</v>
      </c>
      <c r="J1806" s="77">
        <v>4</v>
      </c>
      <c r="K1806" s="80">
        <v>80</v>
      </c>
      <c r="L1806" s="80">
        <v>20</v>
      </c>
      <c r="M1806" s="80"/>
      <c r="N1806" s="80"/>
      <c r="O1806" s="80" t="s">
        <v>129</v>
      </c>
      <c r="P1806" s="80" t="s">
        <v>1198</v>
      </c>
      <c r="Q1806" s="80">
        <v>0</v>
      </c>
      <c r="R1806" s="80">
        <v>1</v>
      </c>
      <c r="S1806" s="80" t="s">
        <v>1123</v>
      </c>
      <c r="T1806" s="80">
        <v>1</v>
      </c>
      <c r="U1806" s="80"/>
      <c r="V1806" s="80"/>
      <c r="W1806" s="80" t="s">
        <v>1123</v>
      </c>
      <c r="X1806" s="80">
        <v>3</v>
      </c>
      <c r="Y1806" s="80" t="s">
        <v>1135</v>
      </c>
      <c r="Z1806" s="80" t="s">
        <v>1136</v>
      </c>
      <c r="AA1806" s="80" t="s">
        <v>1126</v>
      </c>
      <c r="AB1806" s="80" t="s">
        <v>1127</v>
      </c>
      <c r="AC1806" s="80" t="s">
        <v>1128</v>
      </c>
      <c r="AD1806" s="80">
        <v>4</v>
      </c>
      <c r="AE1806" s="80" t="s">
        <v>1129</v>
      </c>
      <c r="AF1806" s="108"/>
    </row>
    <row r="1807" spans="1:32" hidden="1" x14ac:dyDescent="0.25">
      <c r="A1807" s="99" t="s">
        <v>1711</v>
      </c>
      <c r="B1807" s="80" t="s">
        <v>721</v>
      </c>
      <c r="C1807" s="80" t="s">
        <v>73</v>
      </c>
      <c r="D1807" s="80" t="s">
        <v>725</v>
      </c>
      <c r="E1807" s="80">
        <v>37</v>
      </c>
      <c r="F1807" s="80"/>
      <c r="G1807" s="80" t="s">
        <v>214</v>
      </c>
      <c r="H1807" s="80"/>
      <c r="I1807" s="80">
        <v>42</v>
      </c>
      <c r="J1807" s="77">
        <v>4</v>
      </c>
      <c r="K1807" s="80">
        <v>50</v>
      </c>
      <c r="L1807" s="80">
        <v>20</v>
      </c>
      <c r="M1807" s="80"/>
      <c r="N1807" s="80"/>
      <c r="O1807" s="80" t="s">
        <v>129</v>
      </c>
      <c r="P1807" s="80" t="s">
        <v>1198</v>
      </c>
      <c r="Q1807" s="80">
        <v>0</v>
      </c>
      <c r="R1807" s="80">
        <v>1</v>
      </c>
      <c r="S1807" s="80" t="s">
        <v>1123</v>
      </c>
      <c r="T1807" s="80">
        <v>1</v>
      </c>
      <c r="U1807" s="80"/>
      <c r="V1807" s="80"/>
      <c r="W1807" s="80" t="s">
        <v>1123</v>
      </c>
      <c r="X1807" s="80">
        <v>2</v>
      </c>
      <c r="Y1807" s="80" t="s">
        <v>1135</v>
      </c>
      <c r="Z1807" s="80" t="s">
        <v>1136</v>
      </c>
      <c r="AA1807" s="80" t="s">
        <v>1126</v>
      </c>
      <c r="AB1807" s="80" t="s">
        <v>1127</v>
      </c>
      <c r="AC1807" s="80" t="s">
        <v>1128</v>
      </c>
      <c r="AD1807" s="80">
        <v>4</v>
      </c>
      <c r="AE1807" s="80" t="s">
        <v>1172</v>
      </c>
      <c r="AF1807" s="108"/>
    </row>
    <row r="1808" spans="1:32" hidden="1" x14ac:dyDescent="0.25">
      <c r="A1808" s="99" t="s">
        <v>1711</v>
      </c>
      <c r="B1808" s="80" t="s">
        <v>721</v>
      </c>
      <c r="C1808" s="80" t="s">
        <v>73</v>
      </c>
      <c r="D1808" s="80" t="s">
        <v>725</v>
      </c>
      <c r="E1808" s="80">
        <v>38</v>
      </c>
      <c r="F1808" s="80"/>
      <c r="G1808" s="80" t="s">
        <v>730</v>
      </c>
      <c r="H1808" s="80"/>
      <c r="I1808" s="80">
        <v>42</v>
      </c>
      <c r="J1808" s="77">
        <v>20</v>
      </c>
      <c r="K1808" s="80">
        <v>500</v>
      </c>
      <c r="L1808" s="80">
        <v>20</v>
      </c>
      <c r="M1808" s="80"/>
      <c r="N1808" s="80"/>
      <c r="O1808" s="80" t="s">
        <v>129</v>
      </c>
      <c r="P1808" s="80" t="s">
        <v>1198</v>
      </c>
      <c r="Q1808" s="80">
        <v>0</v>
      </c>
      <c r="R1808" s="80">
        <v>2</v>
      </c>
      <c r="S1808" s="80"/>
      <c r="T1808" s="80"/>
      <c r="U1808" s="80"/>
      <c r="V1808" s="80"/>
      <c r="W1808" s="80" t="s">
        <v>1123</v>
      </c>
      <c r="X1808" s="80">
        <v>40</v>
      </c>
      <c r="Y1808" s="80" t="s">
        <v>1135</v>
      </c>
      <c r="Z1808" s="80" t="s">
        <v>1136</v>
      </c>
      <c r="AA1808" s="80" t="s">
        <v>1126</v>
      </c>
      <c r="AB1808" s="80" t="s">
        <v>1127</v>
      </c>
      <c r="AC1808" s="80" t="s">
        <v>1128</v>
      </c>
      <c r="AD1808" s="80">
        <v>20</v>
      </c>
      <c r="AE1808" s="80" t="s">
        <v>1176</v>
      </c>
      <c r="AF1808" s="108"/>
    </row>
    <row r="1809" spans="1:32" hidden="1" x14ac:dyDescent="0.25">
      <c r="A1809" s="99" t="s">
        <v>1711</v>
      </c>
      <c r="B1809" s="80" t="s">
        <v>721</v>
      </c>
      <c r="C1809" s="80" t="s">
        <v>73</v>
      </c>
      <c r="D1809" s="80" t="s">
        <v>725</v>
      </c>
      <c r="E1809" s="80">
        <v>39</v>
      </c>
      <c r="F1809" s="80"/>
      <c r="G1809" s="80" t="s">
        <v>214</v>
      </c>
      <c r="H1809" s="80"/>
      <c r="I1809" s="80">
        <v>42</v>
      </c>
      <c r="J1809" s="77">
        <v>8</v>
      </c>
      <c r="K1809" s="80">
        <v>200</v>
      </c>
      <c r="L1809" s="80">
        <v>20</v>
      </c>
      <c r="M1809" s="80"/>
      <c r="N1809" s="80"/>
      <c r="O1809" s="80" t="s">
        <v>129</v>
      </c>
      <c r="P1809" s="80" t="s">
        <v>1198</v>
      </c>
      <c r="Q1809" s="80">
        <v>0</v>
      </c>
      <c r="R1809" s="80">
        <v>1</v>
      </c>
      <c r="S1809" s="80" t="s">
        <v>1123</v>
      </c>
      <c r="T1809" s="80">
        <v>1</v>
      </c>
      <c r="U1809" s="80"/>
      <c r="V1809" s="80"/>
      <c r="W1809" s="80" t="s">
        <v>1123</v>
      </c>
      <c r="X1809" s="80">
        <v>8</v>
      </c>
      <c r="Y1809" s="80" t="s">
        <v>1135</v>
      </c>
      <c r="Z1809" s="80" t="s">
        <v>1136</v>
      </c>
      <c r="AA1809" s="80" t="s">
        <v>1126</v>
      </c>
      <c r="AB1809" s="80" t="s">
        <v>1127</v>
      </c>
      <c r="AC1809" s="80" t="s">
        <v>1128</v>
      </c>
      <c r="AD1809" s="80">
        <v>8</v>
      </c>
      <c r="AE1809" s="80" t="s">
        <v>1137</v>
      </c>
      <c r="AF1809" s="108"/>
    </row>
    <row r="1810" spans="1:32" hidden="1" x14ac:dyDescent="0.25">
      <c r="A1810" s="99" t="s">
        <v>1711</v>
      </c>
      <c r="B1810" s="80" t="s">
        <v>721</v>
      </c>
      <c r="C1810" s="80" t="s">
        <v>73</v>
      </c>
      <c r="D1810" s="80" t="s">
        <v>725</v>
      </c>
      <c r="E1810" s="80">
        <v>40</v>
      </c>
      <c r="F1810" s="80"/>
      <c r="G1810" s="80" t="s">
        <v>730</v>
      </c>
      <c r="H1810" s="80"/>
      <c r="I1810" s="80">
        <v>42</v>
      </c>
      <c r="J1810" s="77">
        <v>20</v>
      </c>
      <c r="K1810" s="80">
        <v>500</v>
      </c>
      <c r="L1810" s="80">
        <v>20</v>
      </c>
      <c r="M1810" s="80"/>
      <c r="N1810" s="80"/>
      <c r="O1810" s="80" t="s">
        <v>129</v>
      </c>
      <c r="P1810" s="80" t="s">
        <v>1198</v>
      </c>
      <c r="Q1810" s="80">
        <v>0</v>
      </c>
      <c r="R1810" s="80">
        <v>2</v>
      </c>
      <c r="S1810" s="80"/>
      <c r="T1810" s="80"/>
      <c r="U1810" s="80"/>
      <c r="V1810" s="80"/>
      <c r="W1810" s="80" t="s">
        <v>1123</v>
      </c>
      <c r="X1810" s="80">
        <v>40</v>
      </c>
      <c r="Y1810" s="80" t="s">
        <v>1135</v>
      </c>
      <c r="Z1810" s="80" t="s">
        <v>1136</v>
      </c>
      <c r="AA1810" s="80" t="s">
        <v>1126</v>
      </c>
      <c r="AB1810" s="80" t="s">
        <v>1127</v>
      </c>
      <c r="AC1810" s="80" t="s">
        <v>1128</v>
      </c>
      <c r="AD1810" s="80">
        <v>20</v>
      </c>
      <c r="AE1810" s="80" t="s">
        <v>1176</v>
      </c>
      <c r="AF1810" s="108"/>
    </row>
    <row r="1811" spans="1:32" ht="30" hidden="1" x14ac:dyDescent="0.25">
      <c r="A1811" s="99" t="s">
        <v>1711</v>
      </c>
      <c r="B1811" s="80" t="s">
        <v>721</v>
      </c>
      <c r="C1811" s="80" t="s">
        <v>73</v>
      </c>
      <c r="D1811" s="80" t="s">
        <v>707</v>
      </c>
      <c r="E1811" s="80" t="s">
        <v>73</v>
      </c>
      <c r="F1811" s="80"/>
      <c r="G1811" s="80" t="s">
        <v>184</v>
      </c>
      <c r="H1811" s="80" t="s">
        <v>110</v>
      </c>
      <c r="I1811" s="80">
        <v>42</v>
      </c>
      <c r="J1811" s="77">
        <v>8</v>
      </c>
      <c r="K1811" s="80">
        <v>200</v>
      </c>
      <c r="L1811" s="80">
        <v>20</v>
      </c>
      <c r="M1811" s="80"/>
      <c r="N1811" s="80"/>
      <c r="O1811" s="80" t="s">
        <v>129</v>
      </c>
      <c r="P1811" s="80" t="s">
        <v>1198</v>
      </c>
      <c r="Q1811" s="80">
        <v>0</v>
      </c>
      <c r="R1811" s="80">
        <v>0</v>
      </c>
      <c r="S1811" s="80"/>
      <c r="T1811" s="80"/>
      <c r="U1811" s="80"/>
      <c r="V1811" s="80"/>
      <c r="W1811" s="80" t="s">
        <v>1123</v>
      </c>
      <c r="X1811" s="80">
        <v>8</v>
      </c>
      <c r="Y1811" s="80" t="s">
        <v>1135</v>
      </c>
      <c r="Z1811" s="80" t="s">
        <v>1136</v>
      </c>
      <c r="AA1811" s="80" t="s">
        <v>1126</v>
      </c>
      <c r="AB1811" s="80" t="s">
        <v>1127</v>
      </c>
      <c r="AC1811" s="80" t="s">
        <v>1128</v>
      </c>
      <c r="AD1811" s="80">
        <v>8</v>
      </c>
      <c r="AE1811" s="80" t="s">
        <v>1137</v>
      </c>
      <c r="AF1811" s="108"/>
    </row>
    <row r="1812" spans="1:32" ht="30" hidden="1" x14ac:dyDescent="0.25">
      <c r="A1812" s="99" t="s">
        <v>1711</v>
      </c>
      <c r="B1812" s="80" t="s">
        <v>721</v>
      </c>
      <c r="C1812" s="80" t="s">
        <v>73</v>
      </c>
      <c r="D1812" s="80" t="s">
        <v>707</v>
      </c>
      <c r="E1812" s="80" t="s">
        <v>83</v>
      </c>
      <c r="F1812" s="80"/>
      <c r="G1812" s="80" t="s">
        <v>731</v>
      </c>
      <c r="H1812" s="80" t="s">
        <v>110</v>
      </c>
      <c r="I1812" s="80">
        <v>42</v>
      </c>
      <c r="J1812" s="77">
        <v>12</v>
      </c>
      <c r="K1812" s="80">
        <v>250</v>
      </c>
      <c r="L1812" s="80">
        <v>20</v>
      </c>
      <c r="M1812" s="80"/>
      <c r="N1812" s="80">
        <v>1</v>
      </c>
      <c r="O1812" s="80" t="s">
        <v>129</v>
      </c>
      <c r="P1812" s="80" t="s">
        <v>1198</v>
      </c>
      <c r="Q1812" s="80">
        <v>1</v>
      </c>
      <c r="R1812" s="80">
        <v>0</v>
      </c>
      <c r="S1812" s="80"/>
      <c r="T1812" s="80"/>
      <c r="U1812" s="80"/>
      <c r="V1812" s="80" t="s">
        <v>76</v>
      </c>
      <c r="W1812" s="80" t="s">
        <v>1123</v>
      </c>
      <c r="X1812" s="80">
        <v>10</v>
      </c>
      <c r="Y1812" s="80" t="s">
        <v>1135</v>
      </c>
      <c r="Z1812" s="80" t="s">
        <v>1136</v>
      </c>
      <c r="AA1812" s="80" t="s">
        <v>1126</v>
      </c>
      <c r="AB1812" s="80" t="s">
        <v>1127</v>
      </c>
      <c r="AC1812" s="80" t="s">
        <v>1128</v>
      </c>
      <c r="AD1812" s="80">
        <v>12</v>
      </c>
      <c r="AE1812" s="80" t="s">
        <v>1274</v>
      </c>
      <c r="AF1812" s="108"/>
    </row>
    <row r="1813" spans="1:32" ht="30" hidden="1" x14ac:dyDescent="0.25">
      <c r="A1813" s="99" t="s">
        <v>1711</v>
      </c>
      <c r="B1813" s="80" t="s">
        <v>721</v>
      </c>
      <c r="C1813" s="80" t="s">
        <v>73</v>
      </c>
      <c r="D1813" s="80" t="s">
        <v>707</v>
      </c>
      <c r="E1813" s="80" t="s">
        <v>75</v>
      </c>
      <c r="F1813" s="80"/>
      <c r="G1813" s="80" t="s">
        <v>1725</v>
      </c>
      <c r="H1813" s="80" t="s">
        <v>110</v>
      </c>
      <c r="I1813" s="80">
        <v>42</v>
      </c>
      <c r="J1813" s="77">
        <v>20</v>
      </c>
      <c r="K1813" s="80">
        <v>500</v>
      </c>
      <c r="L1813" s="80">
        <v>20</v>
      </c>
      <c r="M1813" s="80"/>
      <c r="N1813" s="80"/>
      <c r="O1813" s="80" t="s">
        <v>129</v>
      </c>
      <c r="P1813" s="80" t="s">
        <v>1198</v>
      </c>
      <c r="Q1813" s="80">
        <v>0</v>
      </c>
      <c r="R1813" s="80">
        <v>0</v>
      </c>
      <c r="S1813" s="80"/>
      <c r="T1813" s="80"/>
      <c r="U1813" s="80"/>
      <c r="V1813" s="80"/>
      <c r="W1813" s="80" t="s">
        <v>1123</v>
      </c>
      <c r="X1813" s="80">
        <v>20</v>
      </c>
      <c r="Y1813" s="80" t="s">
        <v>1135</v>
      </c>
      <c r="Z1813" s="80" t="s">
        <v>1136</v>
      </c>
      <c r="AA1813" s="80" t="s">
        <v>1126</v>
      </c>
      <c r="AB1813" s="80" t="s">
        <v>1127</v>
      </c>
      <c r="AC1813" s="80" t="s">
        <v>1128</v>
      </c>
      <c r="AD1813" s="80">
        <v>20</v>
      </c>
      <c r="AE1813" s="80" t="s">
        <v>1176</v>
      </c>
      <c r="AF1813" s="108"/>
    </row>
    <row r="1814" spans="1:32" ht="30" hidden="1" x14ac:dyDescent="0.25">
      <c r="A1814" s="99" t="s">
        <v>1711</v>
      </c>
      <c r="B1814" s="80" t="s">
        <v>721</v>
      </c>
      <c r="C1814" s="80" t="s">
        <v>73</v>
      </c>
      <c r="D1814" s="80" t="s">
        <v>707</v>
      </c>
      <c r="E1814" s="80" t="s">
        <v>70</v>
      </c>
      <c r="F1814" s="80"/>
      <c r="G1814" s="80" t="s">
        <v>184</v>
      </c>
      <c r="H1814" s="80"/>
      <c r="I1814" s="80">
        <v>42</v>
      </c>
      <c r="J1814" s="77">
        <v>4</v>
      </c>
      <c r="K1814" s="80">
        <v>80</v>
      </c>
      <c r="L1814" s="80">
        <v>20</v>
      </c>
      <c r="M1814" s="80"/>
      <c r="N1814" s="80"/>
      <c r="O1814" s="80" t="s">
        <v>129</v>
      </c>
      <c r="P1814" s="80" t="s">
        <v>1198</v>
      </c>
      <c r="Q1814" s="80">
        <v>0</v>
      </c>
      <c r="R1814" s="80">
        <v>0</v>
      </c>
      <c r="S1814" s="80"/>
      <c r="T1814" s="80"/>
      <c r="U1814" s="80" t="s">
        <v>70</v>
      </c>
      <c r="V1814" s="80"/>
      <c r="W1814" s="80" t="s">
        <v>1115</v>
      </c>
      <c r="X1814" s="80">
        <v>3</v>
      </c>
      <c r="Y1814" s="80" t="s">
        <v>1135</v>
      </c>
      <c r="Z1814" s="80" t="s">
        <v>1136</v>
      </c>
      <c r="AA1814" s="80" t="s">
        <v>1126</v>
      </c>
      <c r="AB1814" s="80" t="s">
        <v>1127</v>
      </c>
      <c r="AC1814" s="80" t="s">
        <v>1128</v>
      </c>
      <c r="AD1814" s="80">
        <v>4</v>
      </c>
      <c r="AE1814" s="80" t="s">
        <v>1129</v>
      </c>
      <c r="AF1814" s="108"/>
    </row>
    <row r="1815" spans="1:32" ht="30" hidden="1" x14ac:dyDescent="0.25">
      <c r="A1815" s="99" t="s">
        <v>1711</v>
      </c>
      <c r="B1815" s="80" t="s">
        <v>721</v>
      </c>
      <c r="C1815" s="80" t="s">
        <v>73</v>
      </c>
      <c r="D1815" s="80" t="s">
        <v>707</v>
      </c>
      <c r="E1815" s="80" t="s">
        <v>76</v>
      </c>
      <c r="F1815" s="80"/>
      <c r="G1815" s="80" t="s">
        <v>184</v>
      </c>
      <c r="H1815" s="80"/>
      <c r="I1815" s="80">
        <v>42</v>
      </c>
      <c r="J1815" s="77">
        <v>4</v>
      </c>
      <c r="K1815" s="80">
        <v>80</v>
      </c>
      <c r="L1815" s="80">
        <v>20</v>
      </c>
      <c r="M1815" s="80"/>
      <c r="N1815" s="80"/>
      <c r="O1815" s="80" t="s">
        <v>129</v>
      </c>
      <c r="P1815" s="80" t="s">
        <v>1198</v>
      </c>
      <c r="Q1815" s="80">
        <v>0</v>
      </c>
      <c r="R1815" s="80">
        <v>0</v>
      </c>
      <c r="S1815" s="80"/>
      <c r="T1815" s="80"/>
      <c r="U1815" s="80" t="s">
        <v>70</v>
      </c>
      <c r="V1815" s="80"/>
      <c r="W1815" s="80" t="s">
        <v>1115</v>
      </c>
      <c r="X1815" s="80">
        <v>3</v>
      </c>
      <c r="Y1815" s="80" t="s">
        <v>1135</v>
      </c>
      <c r="Z1815" s="80" t="s">
        <v>1136</v>
      </c>
      <c r="AA1815" s="80" t="s">
        <v>1126</v>
      </c>
      <c r="AB1815" s="80" t="s">
        <v>1127</v>
      </c>
      <c r="AC1815" s="80" t="s">
        <v>1128</v>
      </c>
      <c r="AD1815" s="80">
        <v>4</v>
      </c>
      <c r="AE1815" s="80" t="s">
        <v>1129</v>
      </c>
      <c r="AF1815" s="108"/>
    </row>
    <row r="1816" spans="1:32" ht="30" hidden="1" x14ac:dyDescent="0.25">
      <c r="A1816" s="99" t="s">
        <v>1711</v>
      </c>
      <c r="B1816" s="80" t="s">
        <v>721</v>
      </c>
      <c r="C1816" s="80" t="s">
        <v>73</v>
      </c>
      <c r="D1816" s="80" t="s">
        <v>707</v>
      </c>
      <c r="E1816" s="80" t="s">
        <v>81</v>
      </c>
      <c r="F1816" s="80"/>
      <c r="G1816" s="80" t="s">
        <v>184</v>
      </c>
      <c r="H1816" s="80"/>
      <c r="I1816" s="80">
        <v>42</v>
      </c>
      <c r="J1816" s="77">
        <v>4</v>
      </c>
      <c r="K1816" s="80">
        <v>80</v>
      </c>
      <c r="L1816" s="80">
        <v>20</v>
      </c>
      <c r="M1816" s="80"/>
      <c r="N1816" s="80"/>
      <c r="O1816" s="80" t="s">
        <v>129</v>
      </c>
      <c r="P1816" s="80" t="s">
        <v>1198</v>
      </c>
      <c r="Q1816" s="80">
        <v>0</v>
      </c>
      <c r="R1816" s="80">
        <v>0</v>
      </c>
      <c r="S1816" s="80"/>
      <c r="T1816" s="80"/>
      <c r="U1816" s="80" t="s">
        <v>70</v>
      </c>
      <c r="V1816" s="80"/>
      <c r="W1816" s="80" t="s">
        <v>1115</v>
      </c>
      <c r="X1816" s="80">
        <v>3</v>
      </c>
      <c r="Y1816" s="80" t="s">
        <v>1135</v>
      </c>
      <c r="Z1816" s="80" t="s">
        <v>1136</v>
      </c>
      <c r="AA1816" s="80" t="s">
        <v>1126</v>
      </c>
      <c r="AB1816" s="80" t="s">
        <v>1127</v>
      </c>
      <c r="AC1816" s="80" t="s">
        <v>1128</v>
      </c>
      <c r="AD1816" s="80">
        <v>4</v>
      </c>
      <c r="AE1816" s="80" t="s">
        <v>1129</v>
      </c>
      <c r="AF1816" s="108"/>
    </row>
    <row r="1817" spans="1:32" ht="30" hidden="1" x14ac:dyDescent="0.25">
      <c r="A1817" s="99" t="s">
        <v>1711</v>
      </c>
      <c r="B1817" s="80" t="s">
        <v>721</v>
      </c>
      <c r="C1817" s="80" t="s">
        <v>73</v>
      </c>
      <c r="D1817" s="80" t="s">
        <v>707</v>
      </c>
      <c r="E1817" s="80" t="s">
        <v>82</v>
      </c>
      <c r="F1817" s="80"/>
      <c r="G1817" s="80" t="s">
        <v>184</v>
      </c>
      <c r="H1817" s="80"/>
      <c r="I1817" s="80">
        <v>42</v>
      </c>
      <c r="J1817" s="77">
        <v>4</v>
      </c>
      <c r="K1817" s="80">
        <v>80</v>
      </c>
      <c r="L1817" s="80">
        <v>20</v>
      </c>
      <c r="M1817" s="80"/>
      <c r="N1817" s="80"/>
      <c r="O1817" s="80" t="s">
        <v>129</v>
      </c>
      <c r="P1817" s="80" t="s">
        <v>1198</v>
      </c>
      <c r="Q1817" s="80">
        <v>0</v>
      </c>
      <c r="R1817" s="80">
        <v>0</v>
      </c>
      <c r="S1817" s="80"/>
      <c r="T1817" s="80"/>
      <c r="U1817" s="80" t="s">
        <v>70</v>
      </c>
      <c r="V1817" s="80"/>
      <c r="W1817" s="80" t="s">
        <v>1115</v>
      </c>
      <c r="X1817" s="80">
        <v>3</v>
      </c>
      <c r="Y1817" s="80" t="s">
        <v>1135</v>
      </c>
      <c r="Z1817" s="80" t="s">
        <v>1136</v>
      </c>
      <c r="AA1817" s="80" t="s">
        <v>1126</v>
      </c>
      <c r="AB1817" s="80" t="s">
        <v>1127</v>
      </c>
      <c r="AC1817" s="80" t="s">
        <v>1128</v>
      </c>
      <c r="AD1817" s="80">
        <v>4</v>
      </c>
      <c r="AE1817" s="80" t="s">
        <v>1129</v>
      </c>
      <c r="AF1817" s="108"/>
    </row>
    <row r="1818" spans="1:32" ht="30" hidden="1" x14ac:dyDescent="0.25">
      <c r="A1818" s="99" t="s">
        <v>1711</v>
      </c>
      <c r="B1818" s="80" t="s">
        <v>721</v>
      </c>
      <c r="C1818" s="80" t="s">
        <v>73</v>
      </c>
      <c r="D1818" s="80" t="s">
        <v>707</v>
      </c>
      <c r="E1818" s="80" t="s">
        <v>112</v>
      </c>
      <c r="F1818" s="80"/>
      <c r="G1818" s="80" t="s">
        <v>184</v>
      </c>
      <c r="H1818" s="80"/>
      <c r="I1818" s="80">
        <v>42</v>
      </c>
      <c r="J1818" s="77">
        <v>4</v>
      </c>
      <c r="K1818" s="80">
        <v>80</v>
      </c>
      <c r="L1818" s="80">
        <v>20</v>
      </c>
      <c r="M1818" s="80"/>
      <c r="N1818" s="80"/>
      <c r="O1818" s="80" t="s">
        <v>129</v>
      </c>
      <c r="P1818" s="80" t="s">
        <v>1198</v>
      </c>
      <c r="Q1818" s="80">
        <v>0</v>
      </c>
      <c r="R1818" s="80">
        <v>0</v>
      </c>
      <c r="S1818" s="80"/>
      <c r="T1818" s="80"/>
      <c r="U1818" s="80" t="s">
        <v>70</v>
      </c>
      <c r="V1818" s="80"/>
      <c r="W1818" s="80" t="s">
        <v>1115</v>
      </c>
      <c r="X1818" s="80">
        <v>3</v>
      </c>
      <c r="Y1818" s="80" t="s">
        <v>1135</v>
      </c>
      <c r="Z1818" s="80" t="s">
        <v>1136</v>
      </c>
      <c r="AA1818" s="80" t="s">
        <v>1126</v>
      </c>
      <c r="AB1818" s="80" t="s">
        <v>1127</v>
      </c>
      <c r="AC1818" s="80" t="s">
        <v>1128</v>
      </c>
      <c r="AD1818" s="80">
        <v>4</v>
      </c>
      <c r="AE1818" s="80" t="s">
        <v>1129</v>
      </c>
      <c r="AF1818" s="108"/>
    </row>
    <row r="1819" spans="1:32" ht="30" hidden="1" x14ac:dyDescent="0.25">
      <c r="A1819" s="99" t="s">
        <v>1711</v>
      </c>
      <c r="B1819" s="80" t="s">
        <v>721</v>
      </c>
      <c r="C1819" s="80" t="s">
        <v>73</v>
      </c>
      <c r="D1819" s="80" t="s">
        <v>707</v>
      </c>
      <c r="E1819" s="80" t="s">
        <v>105</v>
      </c>
      <c r="F1819" s="80"/>
      <c r="G1819" s="80" t="s">
        <v>184</v>
      </c>
      <c r="H1819" s="80"/>
      <c r="I1819" s="80">
        <v>42</v>
      </c>
      <c r="J1819" s="77">
        <v>4</v>
      </c>
      <c r="K1819" s="80">
        <v>80</v>
      </c>
      <c r="L1819" s="80">
        <v>20</v>
      </c>
      <c r="M1819" s="80"/>
      <c r="N1819" s="80"/>
      <c r="O1819" s="80" t="s">
        <v>129</v>
      </c>
      <c r="P1819" s="80" t="s">
        <v>1198</v>
      </c>
      <c r="Q1819" s="80">
        <v>0</v>
      </c>
      <c r="R1819" s="80">
        <v>0</v>
      </c>
      <c r="S1819" s="80"/>
      <c r="T1819" s="80"/>
      <c r="U1819" s="80" t="s">
        <v>70</v>
      </c>
      <c r="V1819" s="80"/>
      <c r="W1819" s="80" t="s">
        <v>1115</v>
      </c>
      <c r="X1819" s="80">
        <v>3</v>
      </c>
      <c r="Y1819" s="80" t="s">
        <v>1135</v>
      </c>
      <c r="Z1819" s="80" t="s">
        <v>1136</v>
      </c>
      <c r="AA1819" s="80" t="s">
        <v>1126</v>
      </c>
      <c r="AB1819" s="80" t="s">
        <v>1127</v>
      </c>
      <c r="AC1819" s="80" t="s">
        <v>1128</v>
      </c>
      <c r="AD1819" s="80">
        <v>4</v>
      </c>
      <c r="AE1819" s="80" t="s">
        <v>1129</v>
      </c>
      <c r="AF1819" s="108"/>
    </row>
    <row r="1820" spans="1:32" ht="30" hidden="1" x14ac:dyDescent="0.25">
      <c r="A1820" s="99" t="s">
        <v>1711</v>
      </c>
      <c r="B1820" s="80" t="s">
        <v>721</v>
      </c>
      <c r="C1820" s="80" t="s">
        <v>73</v>
      </c>
      <c r="D1820" s="80" t="s">
        <v>707</v>
      </c>
      <c r="E1820" s="80" t="s">
        <v>106</v>
      </c>
      <c r="F1820" s="80"/>
      <c r="G1820" s="80" t="s">
        <v>184</v>
      </c>
      <c r="H1820" s="80"/>
      <c r="I1820" s="80">
        <v>42</v>
      </c>
      <c r="J1820" s="77">
        <v>4</v>
      </c>
      <c r="K1820" s="80">
        <v>80</v>
      </c>
      <c r="L1820" s="80">
        <v>20</v>
      </c>
      <c r="M1820" s="80"/>
      <c r="N1820" s="80"/>
      <c r="O1820" s="80" t="s">
        <v>129</v>
      </c>
      <c r="P1820" s="80" t="s">
        <v>1198</v>
      </c>
      <c r="Q1820" s="80">
        <v>0</v>
      </c>
      <c r="R1820" s="80">
        <v>0</v>
      </c>
      <c r="S1820" s="80"/>
      <c r="T1820" s="80"/>
      <c r="U1820" s="80" t="s">
        <v>70</v>
      </c>
      <c r="V1820" s="80"/>
      <c r="W1820" s="80" t="s">
        <v>1115</v>
      </c>
      <c r="X1820" s="80">
        <v>3</v>
      </c>
      <c r="Y1820" s="80" t="s">
        <v>1135</v>
      </c>
      <c r="Z1820" s="80" t="s">
        <v>1136</v>
      </c>
      <c r="AA1820" s="80" t="s">
        <v>1126</v>
      </c>
      <c r="AB1820" s="80" t="s">
        <v>1127</v>
      </c>
      <c r="AC1820" s="80" t="s">
        <v>1128</v>
      </c>
      <c r="AD1820" s="80">
        <v>4</v>
      </c>
      <c r="AE1820" s="80" t="s">
        <v>1129</v>
      </c>
      <c r="AF1820" s="108"/>
    </row>
    <row r="1821" spans="1:32" ht="30" hidden="1" x14ac:dyDescent="0.25">
      <c r="A1821" s="99" t="s">
        <v>1711</v>
      </c>
      <c r="B1821" s="80" t="s">
        <v>721</v>
      </c>
      <c r="C1821" s="80" t="s">
        <v>73</v>
      </c>
      <c r="D1821" s="80" t="s">
        <v>707</v>
      </c>
      <c r="E1821" s="80" t="s">
        <v>107</v>
      </c>
      <c r="F1821" s="80"/>
      <c r="G1821" s="80" t="s">
        <v>1726</v>
      </c>
      <c r="H1821" s="80"/>
      <c r="I1821" s="80">
        <v>42</v>
      </c>
      <c r="J1821" s="77" t="e">
        <v>#N/A</v>
      </c>
      <c r="K1821" s="80"/>
      <c r="L1821" s="80"/>
      <c r="M1821" s="80"/>
      <c r="N1821" s="80"/>
      <c r="O1821" s="80"/>
      <c r="P1821" s="80"/>
      <c r="Q1821" s="80">
        <v>0</v>
      </c>
      <c r="R1821" s="80">
        <v>0</v>
      </c>
      <c r="S1821" s="80"/>
      <c r="T1821" s="80"/>
      <c r="U1821" s="80"/>
      <c r="V1821" s="80"/>
      <c r="W1821" s="80"/>
      <c r="X1821" s="80">
        <v>0</v>
      </c>
      <c r="Y1821" s="80" t="s">
        <v>1135</v>
      </c>
      <c r="Z1821" s="80"/>
      <c r="AA1821" s="80"/>
      <c r="AB1821" s="80"/>
      <c r="AC1821" s="80"/>
      <c r="AD1821" s="80"/>
      <c r="AE1821" s="80"/>
      <c r="AF1821" s="108"/>
    </row>
    <row r="1822" spans="1:32" ht="30" hidden="1" x14ac:dyDescent="0.25">
      <c r="A1822" s="99" t="s">
        <v>1711</v>
      </c>
      <c r="B1822" s="80" t="s">
        <v>721</v>
      </c>
      <c r="C1822" s="80" t="s">
        <v>73</v>
      </c>
      <c r="D1822" s="80" t="s">
        <v>1727</v>
      </c>
      <c r="E1822" s="80" t="s">
        <v>1283</v>
      </c>
      <c r="F1822" s="80"/>
      <c r="G1822" s="80" t="s">
        <v>1728</v>
      </c>
      <c r="H1822" s="80"/>
      <c r="I1822" s="80">
        <v>42</v>
      </c>
      <c r="J1822" s="77" t="e">
        <v>#N/A</v>
      </c>
      <c r="K1822" s="80"/>
      <c r="L1822" s="80"/>
      <c r="M1822" s="80"/>
      <c r="N1822" s="80"/>
      <c r="O1822" s="80"/>
      <c r="P1822" s="80"/>
      <c r="Q1822" s="80">
        <v>0</v>
      </c>
      <c r="R1822" s="80">
        <v>0</v>
      </c>
      <c r="S1822" s="80"/>
      <c r="T1822" s="80"/>
      <c r="U1822" s="80"/>
      <c r="V1822" s="80"/>
      <c r="W1822" s="80"/>
      <c r="X1822" s="80">
        <v>0</v>
      </c>
      <c r="Y1822" s="80" t="s">
        <v>1135</v>
      </c>
      <c r="Z1822" s="80"/>
      <c r="AA1822" s="80"/>
      <c r="AB1822" s="80"/>
      <c r="AC1822" s="80"/>
      <c r="AD1822" s="80"/>
      <c r="AE1822" s="80"/>
      <c r="AF1822" s="108"/>
    </row>
    <row r="1823" spans="1:32" ht="30" hidden="1" x14ac:dyDescent="0.25">
      <c r="A1823" s="99" t="s">
        <v>1711</v>
      </c>
      <c r="B1823" s="80" t="s">
        <v>721</v>
      </c>
      <c r="C1823" s="80" t="s">
        <v>73</v>
      </c>
      <c r="D1823" s="80" t="s">
        <v>732</v>
      </c>
      <c r="E1823" s="80" t="s">
        <v>73</v>
      </c>
      <c r="F1823" s="80"/>
      <c r="G1823" s="80" t="s">
        <v>247</v>
      </c>
      <c r="H1823" s="80" t="s">
        <v>110</v>
      </c>
      <c r="I1823" s="80">
        <v>42</v>
      </c>
      <c r="J1823" s="77">
        <v>8</v>
      </c>
      <c r="K1823" s="80">
        <v>200</v>
      </c>
      <c r="L1823" s="80">
        <v>20</v>
      </c>
      <c r="M1823" s="80"/>
      <c r="N1823" s="80"/>
      <c r="O1823" s="80" t="s">
        <v>129</v>
      </c>
      <c r="P1823" s="80" t="s">
        <v>1198</v>
      </c>
      <c r="Q1823" s="80">
        <v>0</v>
      </c>
      <c r="R1823" s="80">
        <v>1</v>
      </c>
      <c r="S1823" s="80" t="s">
        <v>1123</v>
      </c>
      <c r="T1823" s="80">
        <v>1</v>
      </c>
      <c r="U1823" s="80"/>
      <c r="V1823" s="80"/>
      <c r="W1823" s="80" t="s">
        <v>1123</v>
      </c>
      <c r="X1823" s="80">
        <v>8</v>
      </c>
      <c r="Y1823" s="80" t="s">
        <v>1135</v>
      </c>
      <c r="Z1823" s="80" t="s">
        <v>1136</v>
      </c>
      <c r="AA1823" s="80" t="s">
        <v>1126</v>
      </c>
      <c r="AB1823" s="80" t="s">
        <v>1127</v>
      </c>
      <c r="AC1823" s="80" t="s">
        <v>1128</v>
      </c>
      <c r="AD1823" s="80">
        <v>8</v>
      </c>
      <c r="AE1823" s="80" t="s">
        <v>1137</v>
      </c>
      <c r="AF1823" s="108"/>
    </row>
    <row r="1824" spans="1:32" ht="30" hidden="1" x14ac:dyDescent="0.25">
      <c r="A1824" s="99" t="s">
        <v>1711</v>
      </c>
      <c r="B1824" s="80" t="s">
        <v>721</v>
      </c>
      <c r="C1824" s="80" t="s">
        <v>73</v>
      </c>
      <c r="D1824" s="80" t="s">
        <v>732</v>
      </c>
      <c r="E1824" s="80" t="s">
        <v>83</v>
      </c>
      <c r="F1824" s="80"/>
      <c r="G1824" s="80" t="s">
        <v>733</v>
      </c>
      <c r="H1824" s="80" t="s">
        <v>110</v>
      </c>
      <c r="I1824" s="80">
        <v>42</v>
      </c>
      <c r="J1824" s="77">
        <v>12</v>
      </c>
      <c r="K1824" s="80">
        <v>250</v>
      </c>
      <c r="L1824" s="80">
        <v>20</v>
      </c>
      <c r="M1824" s="80"/>
      <c r="N1824" s="80"/>
      <c r="O1824" s="80" t="s">
        <v>129</v>
      </c>
      <c r="P1824" s="80" t="s">
        <v>1198</v>
      </c>
      <c r="Q1824" s="80">
        <v>0</v>
      </c>
      <c r="R1824" s="80">
        <v>1</v>
      </c>
      <c r="S1824" s="80" t="s">
        <v>1123</v>
      </c>
      <c r="T1824" s="80">
        <v>1</v>
      </c>
      <c r="U1824" s="80"/>
      <c r="V1824" s="80"/>
      <c r="W1824" s="80" t="s">
        <v>1123</v>
      </c>
      <c r="X1824" s="80">
        <v>10</v>
      </c>
      <c r="Y1824" s="80" t="s">
        <v>1135</v>
      </c>
      <c r="Z1824" s="80" t="s">
        <v>1136</v>
      </c>
      <c r="AA1824" s="80" t="s">
        <v>1126</v>
      </c>
      <c r="AB1824" s="80" t="s">
        <v>1127</v>
      </c>
      <c r="AC1824" s="80" t="s">
        <v>1128</v>
      </c>
      <c r="AD1824" s="80">
        <v>12</v>
      </c>
      <c r="AE1824" s="80" t="s">
        <v>1274</v>
      </c>
      <c r="AF1824" s="108"/>
    </row>
    <row r="1825" spans="1:32" ht="30" hidden="1" x14ac:dyDescent="0.25">
      <c r="A1825" s="99" t="s">
        <v>1711</v>
      </c>
      <c r="B1825" s="80" t="s">
        <v>721</v>
      </c>
      <c r="C1825" s="80" t="s">
        <v>73</v>
      </c>
      <c r="D1825" s="80" t="s">
        <v>732</v>
      </c>
      <c r="E1825" s="80" t="s">
        <v>75</v>
      </c>
      <c r="F1825" s="80"/>
      <c r="G1825" s="80" t="s">
        <v>734</v>
      </c>
      <c r="H1825" s="80" t="s">
        <v>110</v>
      </c>
      <c r="I1825" s="80">
        <v>42</v>
      </c>
      <c r="J1825" s="77">
        <v>20</v>
      </c>
      <c r="K1825" s="80">
        <v>500</v>
      </c>
      <c r="L1825" s="80">
        <v>20</v>
      </c>
      <c r="M1825" s="80"/>
      <c r="N1825" s="80"/>
      <c r="O1825" s="80" t="s">
        <v>129</v>
      </c>
      <c r="P1825" s="80" t="s">
        <v>1198</v>
      </c>
      <c r="Q1825" s="80">
        <v>0</v>
      </c>
      <c r="R1825" s="80">
        <v>1</v>
      </c>
      <c r="S1825" s="80" t="s">
        <v>1123</v>
      </c>
      <c r="T1825" s="80">
        <v>1</v>
      </c>
      <c r="U1825" s="80"/>
      <c r="V1825" s="80"/>
      <c r="W1825" s="80" t="s">
        <v>1123</v>
      </c>
      <c r="X1825" s="80">
        <v>20</v>
      </c>
      <c r="Y1825" s="80" t="s">
        <v>1135</v>
      </c>
      <c r="Z1825" s="80" t="s">
        <v>1136</v>
      </c>
      <c r="AA1825" s="80" t="s">
        <v>1126</v>
      </c>
      <c r="AB1825" s="80" t="s">
        <v>1127</v>
      </c>
      <c r="AC1825" s="80" t="s">
        <v>1128</v>
      </c>
      <c r="AD1825" s="80">
        <v>20</v>
      </c>
      <c r="AE1825" s="80" t="s">
        <v>1176</v>
      </c>
      <c r="AF1825" s="108"/>
    </row>
    <row r="1826" spans="1:32" ht="30" hidden="1" x14ac:dyDescent="0.25">
      <c r="A1826" s="99" t="s">
        <v>1711</v>
      </c>
      <c r="B1826" s="80" t="s">
        <v>721</v>
      </c>
      <c r="C1826" s="80" t="s">
        <v>73</v>
      </c>
      <c r="D1826" s="80" t="s">
        <v>732</v>
      </c>
      <c r="E1826" s="80" t="s">
        <v>70</v>
      </c>
      <c r="F1826" s="80"/>
      <c r="G1826" s="80" t="s">
        <v>247</v>
      </c>
      <c r="H1826" s="80"/>
      <c r="I1826" s="80">
        <v>42</v>
      </c>
      <c r="J1826" s="77">
        <v>4</v>
      </c>
      <c r="K1826" s="80">
        <v>80</v>
      </c>
      <c r="L1826" s="80">
        <v>20</v>
      </c>
      <c r="M1826" s="80"/>
      <c r="N1826" s="80"/>
      <c r="O1826" s="80" t="s">
        <v>129</v>
      </c>
      <c r="P1826" s="80" t="s">
        <v>1198</v>
      </c>
      <c r="Q1826" s="80">
        <v>0</v>
      </c>
      <c r="R1826" s="80">
        <v>1</v>
      </c>
      <c r="S1826" s="80" t="s">
        <v>1123</v>
      </c>
      <c r="T1826" s="80">
        <v>1</v>
      </c>
      <c r="U1826" s="80" t="s">
        <v>115</v>
      </c>
      <c r="V1826" s="80"/>
      <c r="W1826" s="80" t="s">
        <v>1115</v>
      </c>
      <c r="X1826" s="80">
        <v>3</v>
      </c>
      <c r="Y1826" s="80" t="s">
        <v>1135</v>
      </c>
      <c r="Z1826" s="80" t="s">
        <v>1136</v>
      </c>
      <c r="AA1826" s="80" t="s">
        <v>1126</v>
      </c>
      <c r="AB1826" s="80" t="s">
        <v>1127</v>
      </c>
      <c r="AC1826" s="80" t="s">
        <v>1128</v>
      </c>
      <c r="AD1826" s="80">
        <v>4</v>
      </c>
      <c r="AE1826" s="80" t="s">
        <v>1129</v>
      </c>
      <c r="AF1826" s="108"/>
    </row>
    <row r="1827" spans="1:32" ht="30" hidden="1" x14ac:dyDescent="0.25">
      <c r="A1827" s="99" t="s">
        <v>1711</v>
      </c>
      <c r="B1827" s="80" t="s">
        <v>721</v>
      </c>
      <c r="C1827" s="80" t="s">
        <v>73</v>
      </c>
      <c r="D1827" s="80" t="s">
        <v>732</v>
      </c>
      <c r="E1827" s="80" t="s">
        <v>76</v>
      </c>
      <c r="F1827" s="80"/>
      <c r="G1827" s="80" t="s">
        <v>247</v>
      </c>
      <c r="H1827" s="80"/>
      <c r="I1827" s="80">
        <v>42</v>
      </c>
      <c r="J1827" s="77">
        <v>4</v>
      </c>
      <c r="K1827" s="80">
        <v>80</v>
      </c>
      <c r="L1827" s="80">
        <v>20</v>
      </c>
      <c r="M1827" s="80"/>
      <c r="N1827" s="80"/>
      <c r="O1827" s="80" t="s">
        <v>129</v>
      </c>
      <c r="P1827" s="80" t="s">
        <v>1198</v>
      </c>
      <c r="Q1827" s="80">
        <v>0</v>
      </c>
      <c r="R1827" s="80">
        <v>1</v>
      </c>
      <c r="S1827" s="80" t="s">
        <v>1123</v>
      </c>
      <c r="T1827" s="80">
        <v>1</v>
      </c>
      <c r="U1827" s="80" t="s">
        <v>115</v>
      </c>
      <c r="V1827" s="80"/>
      <c r="W1827" s="80" t="s">
        <v>1115</v>
      </c>
      <c r="X1827" s="80">
        <v>3</v>
      </c>
      <c r="Y1827" s="80" t="s">
        <v>1135</v>
      </c>
      <c r="Z1827" s="80" t="s">
        <v>1136</v>
      </c>
      <c r="AA1827" s="80" t="s">
        <v>1126</v>
      </c>
      <c r="AB1827" s="80" t="s">
        <v>1127</v>
      </c>
      <c r="AC1827" s="80" t="s">
        <v>1128</v>
      </c>
      <c r="AD1827" s="80">
        <v>4</v>
      </c>
      <c r="AE1827" s="80" t="s">
        <v>1129</v>
      </c>
      <c r="AF1827" s="108"/>
    </row>
    <row r="1828" spans="1:32" ht="30" hidden="1" x14ac:dyDescent="0.25">
      <c r="A1828" s="99" t="s">
        <v>1711</v>
      </c>
      <c r="B1828" s="80" t="s">
        <v>721</v>
      </c>
      <c r="C1828" s="80" t="s">
        <v>73</v>
      </c>
      <c r="D1828" s="80" t="s">
        <v>732</v>
      </c>
      <c r="E1828" s="80" t="s">
        <v>81</v>
      </c>
      <c r="F1828" s="80"/>
      <c r="G1828" s="80" t="s">
        <v>247</v>
      </c>
      <c r="H1828" s="80"/>
      <c r="I1828" s="80">
        <v>42</v>
      </c>
      <c r="J1828" s="77">
        <v>4</v>
      </c>
      <c r="K1828" s="80">
        <v>80</v>
      </c>
      <c r="L1828" s="80">
        <v>20</v>
      </c>
      <c r="M1828" s="80"/>
      <c r="N1828" s="80"/>
      <c r="O1828" s="80" t="s">
        <v>129</v>
      </c>
      <c r="P1828" s="80" t="s">
        <v>1198</v>
      </c>
      <c r="Q1828" s="80">
        <v>0</v>
      </c>
      <c r="R1828" s="80">
        <v>1</v>
      </c>
      <c r="S1828" s="80" t="s">
        <v>1123</v>
      </c>
      <c r="T1828" s="80">
        <v>1</v>
      </c>
      <c r="U1828" s="80" t="s">
        <v>115</v>
      </c>
      <c r="V1828" s="80"/>
      <c r="W1828" s="80" t="s">
        <v>1115</v>
      </c>
      <c r="X1828" s="80">
        <v>3</v>
      </c>
      <c r="Y1828" s="80" t="s">
        <v>1135</v>
      </c>
      <c r="Z1828" s="80" t="s">
        <v>1136</v>
      </c>
      <c r="AA1828" s="80" t="s">
        <v>1126</v>
      </c>
      <c r="AB1828" s="80" t="s">
        <v>1127</v>
      </c>
      <c r="AC1828" s="80" t="s">
        <v>1128</v>
      </c>
      <c r="AD1828" s="80">
        <v>4</v>
      </c>
      <c r="AE1828" s="80" t="s">
        <v>1129</v>
      </c>
      <c r="AF1828" s="108"/>
    </row>
    <row r="1829" spans="1:32" ht="30" hidden="1" x14ac:dyDescent="0.25">
      <c r="A1829" s="99" t="s">
        <v>1711</v>
      </c>
      <c r="B1829" s="80" t="s">
        <v>721</v>
      </c>
      <c r="C1829" s="80" t="s">
        <v>73</v>
      </c>
      <c r="D1829" s="80" t="s">
        <v>732</v>
      </c>
      <c r="E1829" s="80" t="s">
        <v>82</v>
      </c>
      <c r="F1829" s="80"/>
      <c r="G1829" s="80" t="s">
        <v>247</v>
      </c>
      <c r="H1829" s="80"/>
      <c r="I1829" s="80">
        <v>42</v>
      </c>
      <c r="J1829" s="77">
        <v>4</v>
      </c>
      <c r="K1829" s="80">
        <v>80</v>
      </c>
      <c r="L1829" s="80">
        <v>20</v>
      </c>
      <c r="M1829" s="80"/>
      <c r="N1829" s="80"/>
      <c r="O1829" s="80" t="s">
        <v>129</v>
      </c>
      <c r="P1829" s="80" t="s">
        <v>1198</v>
      </c>
      <c r="Q1829" s="80">
        <v>0</v>
      </c>
      <c r="R1829" s="80">
        <v>1</v>
      </c>
      <c r="S1829" s="80" t="s">
        <v>1123</v>
      </c>
      <c r="T1829" s="80">
        <v>1</v>
      </c>
      <c r="U1829" s="80" t="s">
        <v>115</v>
      </c>
      <c r="V1829" s="80"/>
      <c r="W1829" s="80" t="s">
        <v>1115</v>
      </c>
      <c r="X1829" s="80">
        <v>3</v>
      </c>
      <c r="Y1829" s="80" t="s">
        <v>1135</v>
      </c>
      <c r="Z1829" s="80" t="s">
        <v>1136</v>
      </c>
      <c r="AA1829" s="80" t="s">
        <v>1126</v>
      </c>
      <c r="AB1829" s="80" t="s">
        <v>1127</v>
      </c>
      <c r="AC1829" s="80" t="s">
        <v>1128</v>
      </c>
      <c r="AD1829" s="80">
        <v>4</v>
      </c>
      <c r="AE1829" s="80" t="s">
        <v>1129</v>
      </c>
      <c r="AF1829" s="108"/>
    </row>
    <row r="1830" spans="1:32" ht="30" hidden="1" x14ac:dyDescent="0.25">
      <c r="A1830" s="99" t="s">
        <v>1711</v>
      </c>
      <c r="B1830" s="80" t="s">
        <v>721</v>
      </c>
      <c r="C1830" s="80" t="s">
        <v>73</v>
      </c>
      <c r="D1830" s="80" t="s">
        <v>732</v>
      </c>
      <c r="E1830" s="80" t="s">
        <v>112</v>
      </c>
      <c r="F1830" s="80"/>
      <c r="G1830" s="80" t="s">
        <v>247</v>
      </c>
      <c r="H1830" s="80"/>
      <c r="I1830" s="80">
        <v>42</v>
      </c>
      <c r="J1830" s="77">
        <v>4</v>
      </c>
      <c r="K1830" s="80">
        <v>80</v>
      </c>
      <c r="L1830" s="80">
        <v>20</v>
      </c>
      <c r="M1830" s="80"/>
      <c r="N1830" s="80"/>
      <c r="O1830" s="80" t="s">
        <v>129</v>
      </c>
      <c r="P1830" s="80" t="s">
        <v>1198</v>
      </c>
      <c r="Q1830" s="80">
        <v>0</v>
      </c>
      <c r="R1830" s="80">
        <v>1</v>
      </c>
      <c r="S1830" s="80" t="s">
        <v>1123</v>
      </c>
      <c r="T1830" s="80">
        <v>1</v>
      </c>
      <c r="U1830" s="80" t="s">
        <v>115</v>
      </c>
      <c r="V1830" s="80"/>
      <c r="W1830" s="80" t="s">
        <v>1115</v>
      </c>
      <c r="X1830" s="80">
        <v>3</v>
      </c>
      <c r="Y1830" s="80" t="s">
        <v>1135</v>
      </c>
      <c r="Z1830" s="80" t="s">
        <v>1136</v>
      </c>
      <c r="AA1830" s="80" t="s">
        <v>1126</v>
      </c>
      <c r="AB1830" s="80" t="s">
        <v>1127</v>
      </c>
      <c r="AC1830" s="80" t="s">
        <v>1128</v>
      </c>
      <c r="AD1830" s="80">
        <v>4</v>
      </c>
      <c r="AE1830" s="80" t="s">
        <v>1129</v>
      </c>
      <c r="AF1830" s="108"/>
    </row>
    <row r="1831" spans="1:32" ht="30" hidden="1" x14ac:dyDescent="0.25">
      <c r="A1831" s="99" t="s">
        <v>1711</v>
      </c>
      <c r="B1831" s="80" t="s">
        <v>721</v>
      </c>
      <c r="C1831" s="80" t="s">
        <v>73</v>
      </c>
      <c r="D1831" s="80" t="s">
        <v>732</v>
      </c>
      <c r="E1831" s="80" t="s">
        <v>105</v>
      </c>
      <c r="F1831" s="80"/>
      <c r="G1831" s="80" t="s">
        <v>247</v>
      </c>
      <c r="H1831" s="80"/>
      <c r="I1831" s="80">
        <v>42</v>
      </c>
      <c r="J1831" s="77">
        <v>4</v>
      </c>
      <c r="K1831" s="80">
        <v>80</v>
      </c>
      <c r="L1831" s="80">
        <v>20</v>
      </c>
      <c r="M1831" s="80"/>
      <c r="N1831" s="80"/>
      <c r="O1831" s="80" t="s">
        <v>129</v>
      </c>
      <c r="P1831" s="80" t="s">
        <v>1198</v>
      </c>
      <c r="Q1831" s="80">
        <v>0</v>
      </c>
      <c r="R1831" s="80">
        <v>1</v>
      </c>
      <c r="S1831" s="80" t="s">
        <v>1123</v>
      </c>
      <c r="T1831" s="80">
        <v>1</v>
      </c>
      <c r="U1831" s="80" t="s">
        <v>115</v>
      </c>
      <c r="V1831" s="80"/>
      <c r="W1831" s="80" t="s">
        <v>1115</v>
      </c>
      <c r="X1831" s="80">
        <v>3</v>
      </c>
      <c r="Y1831" s="80" t="s">
        <v>1135</v>
      </c>
      <c r="Z1831" s="80" t="s">
        <v>1136</v>
      </c>
      <c r="AA1831" s="80" t="s">
        <v>1126</v>
      </c>
      <c r="AB1831" s="80" t="s">
        <v>1127</v>
      </c>
      <c r="AC1831" s="80" t="s">
        <v>1128</v>
      </c>
      <c r="AD1831" s="80">
        <v>4</v>
      </c>
      <c r="AE1831" s="80" t="s">
        <v>1129</v>
      </c>
      <c r="AF1831" s="108"/>
    </row>
    <row r="1832" spans="1:32" ht="30" hidden="1" x14ac:dyDescent="0.25">
      <c r="A1832" s="99" t="s">
        <v>1711</v>
      </c>
      <c r="B1832" s="80" t="s">
        <v>721</v>
      </c>
      <c r="C1832" s="80" t="s">
        <v>73</v>
      </c>
      <c r="D1832" s="80" t="s">
        <v>732</v>
      </c>
      <c r="E1832" s="80" t="s">
        <v>106</v>
      </c>
      <c r="F1832" s="80"/>
      <c r="G1832" s="80" t="s">
        <v>247</v>
      </c>
      <c r="H1832" s="80"/>
      <c r="I1832" s="80">
        <v>42</v>
      </c>
      <c r="J1832" s="77">
        <v>4</v>
      </c>
      <c r="K1832" s="80">
        <v>80</v>
      </c>
      <c r="L1832" s="80">
        <v>20</v>
      </c>
      <c r="M1832" s="80"/>
      <c r="N1832" s="80"/>
      <c r="O1832" s="80" t="s">
        <v>129</v>
      </c>
      <c r="P1832" s="80" t="s">
        <v>1198</v>
      </c>
      <c r="Q1832" s="80">
        <v>0</v>
      </c>
      <c r="R1832" s="80">
        <v>1</v>
      </c>
      <c r="S1832" s="80" t="s">
        <v>1123</v>
      </c>
      <c r="T1832" s="80">
        <v>1</v>
      </c>
      <c r="U1832" s="80" t="s">
        <v>115</v>
      </c>
      <c r="V1832" s="80"/>
      <c r="W1832" s="80" t="s">
        <v>1115</v>
      </c>
      <c r="X1832" s="80">
        <v>3</v>
      </c>
      <c r="Y1832" s="80" t="s">
        <v>1135</v>
      </c>
      <c r="Z1832" s="80" t="s">
        <v>1136</v>
      </c>
      <c r="AA1832" s="80" t="s">
        <v>1126</v>
      </c>
      <c r="AB1832" s="80" t="s">
        <v>1127</v>
      </c>
      <c r="AC1832" s="80" t="s">
        <v>1128</v>
      </c>
      <c r="AD1832" s="80">
        <v>4</v>
      </c>
      <c r="AE1832" s="80" t="s">
        <v>1129</v>
      </c>
      <c r="AF1832" s="108"/>
    </row>
    <row r="1833" spans="1:32" ht="30.75" hidden="1" thickBot="1" x14ac:dyDescent="0.3">
      <c r="A1833" s="100" t="s">
        <v>1711</v>
      </c>
      <c r="B1833" s="81" t="s">
        <v>721</v>
      </c>
      <c r="C1833" s="81" t="s">
        <v>73</v>
      </c>
      <c r="D1833" s="81" t="s">
        <v>732</v>
      </c>
      <c r="E1833" s="81" t="s">
        <v>107</v>
      </c>
      <c r="F1833" s="81"/>
      <c r="G1833" s="81" t="s">
        <v>1729</v>
      </c>
      <c r="H1833" s="81"/>
      <c r="I1833" s="81">
        <v>42</v>
      </c>
      <c r="J1833" s="77" t="e">
        <v>#N/A</v>
      </c>
      <c r="K1833" s="81"/>
      <c r="L1833" s="81"/>
      <c r="M1833" s="81"/>
      <c r="N1833" s="81"/>
      <c r="O1833" s="81"/>
      <c r="P1833" s="81"/>
      <c r="Q1833" s="81">
        <v>0</v>
      </c>
      <c r="R1833" s="81">
        <v>0</v>
      </c>
      <c r="S1833" s="81"/>
      <c r="T1833" s="81"/>
      <c r="U1833" s="81"/>
      <c r="V1833" s="81"/>
      <c r="W1833" s="81"/>
      <c r="X1833" s="81">
        <v>0</v>
      </c>
      <c r="Y1833" s="81" t="s">
        <v>1135</v>
      </c>
      <c r="Z1833" s="81"/>
      <c r="AA1833" s="81"/>
      <c r="AB1833" s="81"/>
      <c r="AC1833" s="81"/>
      <c r="AD1833" s="81"/>
      <c r="AE1833" s="81"/>
      <c r="AF1833" s="109"/>
    </row>
    <row r="1834" spans="1:32" hidden="1" x14ac:dyDescent="0.25">
      <c r="A1834" s="95" t="s">
        <v>1730</v>
      </c>
      <c r="B1834" s="76" t="s">
        <v>735</v>
      </c>
      <c r="C1834" s="76" t="s">
        <v>73</v>
      </c>
      <c r="D1834" s="76" t="s">
        <v>297</v>
      </c>
      <c r="E1834" s="76">
        <v>1</v>
      </c>
      <c r="F1834" s="76" t="s">
        <v>1230</v>
      </c>
      <c r="G1834" s="76" t="s">
        <v>258</v>
      </c>
      <c r="H1834" s="76" t="s">
        <v>110</v>
      </c>
      <c r="I1834" s="76">
        <v>42</v>
      </c>
      <c r="J1834" s="77">
        <v>4</v>
      </c>
      <c r="K1834" s="76">
        <v>50</v>
      </c>
      <c r="L1834" s="76">
        <v>20</v>
      </c>
      <c r="M1834" s="76">
        <v>1</v>
      </c>
      <c r="N1834" s="76"/>
      <c r="O1834" s="76" t="s">
        <v>129</v>
      </c>
      <c r="P1834" s="76" t="s">
        <v>1279</v>
      </c>
      <c r="Q1834" s="76">
        <v>2</v>
      </c>
      <c r="R1834" s="76">
        <v>0</v>
      </c>
      <c r="S1834" s="76"/>
      <c r="T1834" s="76"/>
      <c r="U1834" s="76"/>
      <c r="V1834" s="76"/>
      <c r="W1834" s="76" t="s">
        <v>1123</v>
      </c>
      <c r="X1834" s="76">
        <v>4</v>
      </c>
      <c r="Y1834" s="76" t="s">
        <v>1135</v>
      </c>
      <c r="Z1834" s="76" t="s">
        <v>1136</v>
      </c>
      <c r="AA1834" s="76" t="s">
        <v>1126</v>
      </c>
      <c r="AB1834" s="76" t="s">
        <v>1127</v>
      </c>
      <c r="AC1834" s="76" t="s">
        <v>1128</v>
      </c>
      <c r="AD1834" s="76">
        <v>4</v>
      </c>
      <c r="AE1834" s="76" t="s">
        <v>1172</v>
      </c>
      <c r="AF1834" s="104"/>
    </row>
    <row r="1835" spans="1:32" hidden="1" x14ac:dyDescent="0.25">
      <c r="A1835" s="96" t="s">
        <v>1730</v>
      </c>
      <c r="B1835" s="77" t="s">
        <v>735</v>
      </c>
      <c r="C1835" s="77" t="s">
        <v>73</v>
      </c>
      <c r="D1835" s="77" t="s">
        <v>297</v>
      </c>
      <c r="E1835" s="77">
        <v>2</v>
      </c>
      <c r="F1835" s="77" t="s">
        <v>113</v>
      </c>
      <c r="G1835" s="77" t="s">
        <v>258</v>
      </c>
      <c r="H1835" s="77" t="s">
        <v>110</v>
      </c>
      <c r="I1835" s="77">
        <v>42</v>
      </c>
      <c r="J1835" s="77">
        <v>4</v>
      </c>
      <c r="K1835" s="77">
        <v>50</v>
      </c>
      <c r="L1835" s="77">
        <v>20</v>
      </c>
      <c r="M1835" s="77">
        <v>1</v>
      </c>
      <c r="N1835" s="77"/>
      <c r="O1835" s="77" t="s">
        <v>129</v>
      </c>
      <c r="P1835" s="77" t="s">
        <v>1279</v>
      </c>
      <c r="Q1835" s="77">
        <v>2</v>
      </c>
      <c r="R1835" s="77">
        <v>0</v>
      </c>
      <c r="S1835" s="77"/>
      <c r="T1835" s="77"/>
      <c r="U1835" s="77"/>
      <c r="V1835" s="77"/>
      <c r="W1835" s="77" t="s">
        <v>1123</v>
      </c>
      <c r="X1835" s="77">
        <v>4</v>
      </c>
      <c r="Y1835" s="77" t="s">
        <v>1135</v>
      </c>
      <c r="Z1835" s="77" t="s">
        <v>1136</v>
      </c>
      <c r="AA1835" s="77" t="s">
        <v>1126</v>
      </c>
      <c r="AB1835" s="77" t="s">
        <v>1127</v>
      </c>
      <c r="AC1835" s="77" t="s">
        <v>1128</v>
      </c>
      <c r="AD1835" s="77">
        <v>4</v>
      </c>
      <c r="AE1835" s="77" t="s">
        <v>1172</v>
      </c>
      <c r="AF1835" s="105"/>
    </row>
    <row r="1836" spans="1:32" hidden="1" x14ac:dyDescent="0.25">
      <c r="A1836" s="96" t="s">
        <v>1730</v>
      </c>
      <c r="B1836" s="77" t="s">
        <v>735</v>
      </c>
      <c r="C1836" s="77" t="s">
        <v>73</v>
      </c>
      <c r="D1836" s="77" t="s">
        <v>297</v>
      </c>
      <c r="E1836" s="77">
        <v>3</v>
      </c>
      <c r="F1836" s="77" t="s">
        <v>1712</v>
      </c>
      <c r="G1836" s="77" t="s">
        <v>210</v>
      </c>
      <c r="H1836" s="77" t="s">
        <v>110</v>
      </c>
      <c r="I1836" s="77">
        <v>42</v>
      </c>
      <c r="J1836" s="77">
        <v>4</v>
      </c>
      <c r="K1836" s="77">
        <v>25</v>
      </c>
      <c r="L1836" s="77">
        <v>20</v>
      </c>
      <c r="M1836" s="77">
        <v>1</v>
      </c>
      <c r="N1836" s="77"/>
      <c r="O1836" s="77" t="s">
        <v>129</v>
      </c>
      <c r="P1836" s="77" t="s">
        <v>1279</v>
      </c>
      <c r="Q1836" s="77">
        <v>2</v>
      </c>
      <c r="R1836" s="77">
        <v>0</v>
      </c>
      <c r="S1836" s="77"/>
      <c r="T1836" s="77"/>
      <c r="U1836" s="77"/>
      <c r="V1836" s="77"/>
      <c r="W1836" s="77" t="s">
        <v>1123</v>
      </c>
      <c r="X1836" s="77">
        <v>2</v>
      </c>
      <c r="Y1836" s="77" t="s">
        <v>1135</v>
      </c>
      <c r="Z1836" s="77" t="s">
        <v>1136</v>
      </c>
      <c r="AA1836" s="77" t="s">
        <v>1126</v>
      </c>
      <c r="AB1836" s="77" t="s">
        <v>1127</v>
      </c>
      <c r="AC1836" s="77" t="s">
        <v>1128</v>
      </c>
      <c r="AD1836" s="77">
        <v>4</v>
      </c>
      <c r="AE1836" s="77" t="s">
        <v>1182</v>
      </c>
      <c r="AF1836" s="105"/>
    </row>
    <row r="1837" spans="1:32" hidden="1" x14ac:dyDescent="0.25">
      <c r="A1837" s="96" t="s">
        <v>1730</v>
      </c>
      <c r="B1837" s="77" t="s">
        <v>735</v>
      </c>
      <c r="C1837" s="77" t="s">
        <v>73</v>
      </c>
      <c r="D1837" s="77" t="s">
        <v>297</v>
      </c>
      <c r="E1837" s="77">
        <v>4</v>
      </c>
      <c r="F1837" s="77" t="s">
        <v>1713</v>
      </c>
      <c r="G1837" s="77" t="s">
        <v>210</v>
      </c>
      <c r="H1837" s="77" t="s">
        <v>110</v>
      </c>
      <c r="I1837" s="77">
        <v>42</v>
      </c>
      <c r="J1837" s="77">
        <v>4</v>
      </c>
      <c r="K1837" s="77">
        <v>25</v>
      </c>
      <c r="L1837" s="77">
        <v>20</v>
      </c>
      <c r="M1837" s="77">
        <v>1</v>
      </c>
      <c r="N1837" s="77"/>
      <c r="O1837" s="77" t="s">
        <v>129</v>
      </c>
      <c r="P1837" s="77" t="s">
        <v>1279</v>
      </c>
      <c r="Q1837" s="77">
        <v>2</v>
      </c>
      <c r="R1837" s="77">
        <v>0</v>
      </c>
      <c r="S1837" s="77"/>
      <c r="T1837" s="77"/>
      <c r="U1837" s="77"/>
      <c r="V1837" s="77"/>
      <c r="W1837" s="77" t="s">
        <v>1123</v>
      </c>
      <c r="X1837" s="77">
        <v>2</v>
      </c>
      <c r="Y1837" s="77" t="s">
        <v>1135</v>
      </c>
      <c r="Z1837" s="77" t="s">
        <v>1136</v>
      </c>
      <c r="AA1837" s="77" t="s">
        <v>1126</v>
      </c>
      <c r="AB1837" s="77" t="s">
        <v>1127</v>
      </c>
      <c r="AC1837" s="77" t="s">
        <v>1128</v>
      </c>
      <c r="AD1837" s="77">
        <v>4</v>
      </c>
      <c r="AE1837" s="77" t="s">
        <v>1182</v>
      </c>
      <c r="AF1837" s="105"/>
    </row>
    <row r="1838" spans="1:32" hidden="1" x14ac:dyDescent="0.25">
      <c r="A1838" s="96" t="s">
        <v>1730</v>
      </c>
      <c r="B1838" s="77" t="s">
        <v>735</v>
      </c>
      <c r="C1838" s="77" t="s">
        <v>73</v>
      </c>
      <c r="D1838" s="77" t="s">
        <v>297</v>
      </c>
      <c r="E1838" s="77">
        <v>5</v>
      </c>
      <c r="F1838" s="77" t="s">
        <v>1714</v>
      </c>
      <c r="G1838" s="77" t="s">
        <v>210</v>
      </c>
      <c r="H1838" s="77" t="s">
        <v>110</v>
      </c>
      <c r="I1838" s="77">
        <v>42</v>
      </c>
      <c r="J1838" s="77">
        <v>4</v>
      </c>
      <c r="K1838" s="77">
        <v>25</v>
      </c>
      <c r="L1838" s="77">
        <v>20</v>
      </c>
      <c r="M1838" s="77">
        <v>1</v>
      </c>
      <c r="N1838" s="77"/>
      <c r="O1838" s="77" t="s">
        <v>129</v>
      </c>
      <c r="P1838" s="77" t="s">
        <v>1279</v>
      </c>
      <c r="Q1838" s="77">
        <v>2</v>
      </c>
      <c r="R1838" s="77">
        <v>0</v>
      </c>
      <c r="S1838" s="77"/>
      <c r="T1838" s="77"/>
      <c r="U1838" s="77"/>
      <c r="V1838" s="77"/>
      <c r="W1838" s="77" t="s">
        <v>1123</v>
      </c>
      <c r="X1838" s="77">
        <v>2</v>
      </c>
      <c r="Y1838" s="77" t="s">
        <v>1135</v>
      </c>
      <c r="Z1838" s="77" t="s">
        <v>1136</v>
      </c>
      <c r="AA1838" s="77" t="s">
        <v>1126</v>
      </c>
      <c r="AB1838" s="77" t="s">
        <v>1127</v>
      </c>
      <c r="AC1838" s="77" t="s">
        <v>1128</v>
      </c>
      <c r="AD1838" s="77">
        <v>4</v>
      </c>
      <c r="AE1838" s="77" t="s">
        <v>1182</v>
      </c>
      <c r="AF1838" s="105"/>
    </row>
    <row r="1839" spans="1:32" hidden="1" x14ac:dyDescent="0.25">
      <c r="A1839" s="96" t="s">
        <v>1730</v>
      </c>
      <c r="B1839" s="77" t="s">
        <v>735</v>
      </c>
      <c r="C1839" s="77" t="s">
        <v>73</v>
      </c>
      <c r="D1839" s="77" t="s">
        <v>297</v>
      </c>
      <c r="E1839" s="77">
        <v>6</v>
      </c>
      <c r="F1839" s="77" t="s">
        <v>1715</v>
      </c>
      <c r="G1839" s="77" t="s">
        <v>210</v>
      </c>
      <c r="H1839" s="77" t="s">
        <v>110</v>
      </c>
      <c r="I1839" s="77">
        <v>42</v>
      </c>
      <c r="J1839" s="77">
        <v>4</v>
      </c>
      <c r="K1839" s="77">
        <v>25</v>
      </c>
      <c r="L1839" s="77">
        <v>20</v>
      </c>
      <c r="M1839" s="77">
        <v>1</v>
      </c>
      <c r="N1839" s="77"/>
      <c r="O1839" s="77" t="s">
        <v>129</v>
      </c>
      <c r="P1839" s="77" t="s">
        <v>1279</v>
      </c>
      <c r="Q1839" s="77">
        <v>2</v>
      </c>
      <c r="R1839" s="77">
        <v>0</v>
      </c>
      <c r="S1839" s="77"/>
      <c r="T1839" s="77"/>
      <c r="U1839" s="77"/>
      <c r="V1839" s="77"/>
      <c r="W1839" s="77" t="s">
        <v>1123</v>
      </c>
      <c r="X1839" s="77">
        <v>2</v>
      </c>
      <c r="Y1839" s="77" t="s">
        <v>1135</v>
      </c>
      <c r="Z1839" s="77" t="s">
        <v>1136</v>
      </c>
      <c r="AA1839" s="77" t="s">
        <v>1126</v>
      </c>
      <c r="AB1839" s="77" t="s">
        <v>1127</v>
      </c>
      <c r="AC1839" s="77" t="s">
        <v>1128</v>
      </c>
      <c r="AD1839" s="77">
        <v>4</v>
      </c>
      <c r="AE1839" s="77" t="s">
        <v>1182</v>
      </c>
      <c r="AF1839" s="105"/>
    </row>
    <row r="1840" spans="1:32" hidden="1" x14ac:dyDescent="0.25">
      <c r="A1840" s="96" t="s">
        <v>1730</v>
      </c>
      <c r="B1840" s="77" t="s">
        <v>735</v>
      </c>
      <c r="C1840" s="77" t="s">
        <v>73</v>
      </c>
      <c r="D1840" s="77" t="s">
        <v>297</v>
      </c>
      <c r="E1840" s="77">
        <v>7</v>
      </c>
      <c r="F1840" s="77" t="s">
        <v>1716</v>
      </c>
      <c r="G1840" s="77" t="s">
        <v>1717</v>
      </c>
      <c r="H1840" s="77" t="s">
        <v>110</v>
      </c>
      <c r="I1840" s="77">
        <v>42</v>
      </c>
      <c r="J1840" s="77" t="e">
        <v>#N/A</v>
      </c>
      <c r="K1840" s="77">
        <v>900</v>
      </c>
      <c r="L1840" s="77">
        <v>20</v>
      </c>
      <c r="M1840" s="77"/>
      <c r="N1840" s="77"/>
      <c r="O1840" s="77" t="s">
        <v>129</v>
      </c>
      <c r="P1840" s="77" t="s">
        <v>1279</v>
      </c>
      <c r="Q1840" s="77">
        <v>0</v>
      </c>
      <c r="R1840" s="77">
        <v>0</v>
      </c>
      <c r="S1840" s="77"/>
      <c r="T1840" s="77"/>
      <c r="U1840" s="77"/>
      <c r="V1840" s="77"/>
      <c r="W1840" s="77" t="s">
        <v>1123</v>
      </c>
      <c r="X1840" s="77">
        <v>36</v>
      </c>
      <c r="Y1840" s="77" t="s">
        <v>1135</v>
      </c>
      <c r="Z1840" s="77" t="s">
        <v>1136</v>
      </c>
      <c r="AA1840" s="77" t="s">
        <v>1126</v>
      </c>
      <c r="AB1840" s="77" t="s">
        <v>1127</v>
      </c>
      <c r="AC1840" s="77" t="s">
        <v>1128</v>
      </c>
      <c r="AD1840" s="77">
        <v>32</v>
      </c>
      <c r="AE1840" s="77" t="s">
        <v>1119</v>
      </c>
      <c r="AF1840" s="105"/>
    </row>
    <row r="1841" spans="1:32" hidden="1" x14ac:dyDescent="0.25">
      <c r="A1841" s="96" t="s">
        <v>1730</v>
      </c>
      <c r="B1841" s="77" t="s">
        <v>735</v>
      </c>
      <c r="C1841" s="77" t="s">
        <v>73</v>
      </c>
      <c r="D1841" s="77" t="s">
        <v>297</v>
      </c>
      <c r="E1841" s="77">
        <v>8</v>
      </c>
      <c r="F1841" s="77" t="s">
        <v>1264</v>
      </c>
      <c r="G1841" s="77" t="s">
        <v>210</v>
      </c>
      <c r="H1841" s="77" t="s">
        <v>110</v>
      </c>
      <c r="I1841" s="77">
        <v>42</v>
      </c>
      <c r="J1841" s="77">
        <v>4</v>
      </c>
      <c r="K1841" s="77">
        <v>25</v>
      </c>
      <c r="L1841" s="77">
        <v>20</v>
      </c>
      <c r="M1841" s="77">
        <v>1</v>
      </c>
      <c r="N1841" s="77"/>
      <c r="O1841" s="77" t="s">
        <v>129</v>
      </c>
      <c r="P1841" s="77" t="s">
        <v>1279</v>
      </c>
      <c r="Q1841" s="77">
        <v>2</v>
      </c>
      <c r="R1841" s="77">
        <v>0</v>
      </c>
      <c r="S1841" s="77"/>
      <c r="T1841" s="77"/>
      <c r="U1841" s="77"/>
      <c r="V1841" s="77"/>
      <c r="W1841" s="77" t="s">
        <v>1123</v>
      </c>
      <c r="X1841" s="77">
        <v>2</v>
      </c>
      <c r="Y1841" s="77" t="s">
        <v>1135</v>
      </c>
      <c r="Z1841" s="77" t="s">
        <v>1136</v>
      </c>
      <c r="AA1841" s="77" t="s">
        <v>1126</v>
      </c>
      <c r="AB1841" s="77" t="s">
        <v>1127</v>
      </c>
      <c r="AC1841" s="77" t="s">
        <v>1128</v>
      </c>
      <c r="AD1841" s="77">
        <v>4</v>
      </c>
      <c r="AE1841" s="77" t="s">
        <v>1182</v>
      </c>
      <c r="AF1841" s="105"/>
    </row>
    <row r="1842" spans="1:32" hidden="1" x14ac:dyDescent="0.25">
      <c r="A1842" s="96" t="s">
        <v>1730</v>
      </c>
      <c r="B1842" s="77" t="s">
        <v>735</v>
      </c>
      <c r="C1842" s="77" t="s">
        <v>73</v>
      </c>
      <c r="D1842" s="77" t="s">
        <v>297</v>
      </c>
      <c r="E1842" s="77">
        <v>9</v>
      </c>
      <c r="F1842" s="77" t="s">
        <v>1243</v>
      </c>
      <c r="G1842" s="77" t="s">
        <v>210</v>
      </c>
      <c r="H1842" s="77" t="s">
        <v>110</v>
      </c>
      <c r="I1842" s="77">
        <v>42</v>
      </c>
      <c r="J1842" s="77">
        <v>4</v>
      </c>
      <c r="K1842" s="77">
        <v>25</v>
      </c>
      <c r="L1842" s="77">
        <v>20</v>
      </c>
      <c r="M1842" s="77">
        <v>1</v>
      </c>
      <c r="N1842" s="77"/>
      <c r="O1842" s="77" t="s">
        <v>129</v>
      </c>
      <c r="P1842" s="77" t="s">
        <v>1279</v>
      </c>
      <c r="Q1842" s="77">
        <v>2</v>
      </c>
      <c r="R1842" s="77">
        <v>0</v>
      </c>
      <c r="S1842" s="77"/>
      <c r="T1842" s="77"/>
      <c r="U1842" s="77"/>
      <c r="V1842" s="77"/>
      <c r="W1842" s="77" t="s">
        <v>1123</v>
      </c>
      <c r="X1842" s="77">
        <v>2</v>
      </c>
      <c r="Y1842" s="77" t="s">
        <v>1135</v>
      </c>
      <c r="Z1842" s="77" t="s">
        <v>1136</v>
      </c>
      <c r="AA1842" s="77" t="s">
        <v>1126</v>
      </c>
      <c r="AB1842" s="77" t="s">
        <v>1127</v>
      </c>
      <c r="AC1842" s="77" t="s">
        <v>1128</v>
      </c>
      <c r="AD1842" s="77">
        <v>4</v>
      </c>
      <c r="AE1842" s="77" t="s">
        <v>1182</v>
      </c>
      <c r="AF1842" s="105"/>
    </row>
    <row r="1843" spans="1:32" hidden="1" x14ac:dyDescent="0.25">
      <c r="A1843" s="96" t="s">
        <v>1730</v>
      </c>
      <c r="B1843" s="77" t="s">
        <v>735</v>
      </c>
      <c r="C1843" s="77" t="s">
        <v>73</v>
      </c>
      <c r="D1843" s="77" t="s">
        <v>297</v>
      </c>
      <c r="E1843" s="77">
        <v>10</v>
      </c>
      <c r="F1843" s="77" t="s">
        <v>1237</v>
      </c>
      <c r="G1843" s="77" t="s">
        <v>210</v>
      </c>
      <c r="H1843" s="77" t="s">
        <v>110</v>
      </c>
      <c r="I1843" s="77">
        <v>42</v>
      </c>
      <c r="J1843" s="77">
        <v>8</v>
      </c>
      <c r="K1843" s="77">
        <v>200</v>
      </c>
      <c r="L1843" s="77">
        <v>20</v>
      </c>
      <c r="M1843" s="77">
        <v>1</v>
      </c>
      <c r="N1843" s="77"/>
      <c r="O1843" s="77" t="s">
        <v>129</v>
      </c>
      <c r="P1843" s="77" t="s">
        <v>1279</v>
      </c>
      <c r="Q1843" s="77">
        <v>2</v>
      </c>
      <c r="R1843" s="77">
        <v>0</v>
      </c>
      <c r="S1843" s="77"/>
      <c r="T1843" s="77"/>
      <c r="U1843" s="77"/>
      <c r="V1843" s="77"/>
      <c r="W1843" s="77" t="s">
        <v>1123</v>
      </c>
      <c r="X1843" s="77">
        <v>16</v>
      </c>
      <c r="Y1843" s="77" t="s">
        <v>1135</v>
      </c>
      <c r="Z1843" s="77" t="s">
        <v>1136</v>
      </c>
      <c r="AA1843" s="77" t="s">
        <v>1126</v>
      </c>
      <c r="AB1843" s="77" t="s">
        <v>1127</v>
      </c>
      <c r="AC1843" s="77" t="s">
        <v>1128</v>
      </c>
      <c r="AD1843" s="77">
        <v>8</v>
      </c>
      <c r="AE1843" s="77" t="s">
        <v>1137</v>
      </c>
      <c r="AF1843" s="105"/>
    </row>
    <row r="1844" spans="1:32" hidden="1" x14ac:dyDescent="0.25">
      <c r="A1844" s="96" t="s">
        <v>1730</v>
      </c>
      <c r="B1844" s="77" t="s">
        <v>735</v>
      </c>
      <c r="C1844" s="77" t="s">
        <v>73</v>
      </c>
      <c r="D1844" s="77" t="s">
        <v>297</v>
      </c>
      <c r="E1844" s="77">
        <v>11</v>
      </c>
      <c r="F1844" s="77" t="s">
        <v>1318</v>
      </c>
      <c r="G1844" s="77" t="s">
        <v>695</v>
      </c>
      <c r="H1844" s="77"/>
      <c r="I1844" s="77">
        <v>42</v>
      </c>
      <c r="J1844" s="77" t="e">
        <v>#N/A</v>
      </c>
      <c r="K1844" s="77">
        <v>50</v>
      </c>
      <c r="L1844" s="77"/>
      <c r="M1844" s="77"/>
      <c r="N1844" s="77"/>
      <c r="O1844" s="77"/>
      <c r="P1844" s="77"/>
      <c r="Q1844" s="77">
        <v>0</v>
      </c>
      <c r="R1844" s="77">
        <v>0</v>
      </c>
      <c r="S1844" s="77"/>
      <c r="T1844" s="77"/>
      <c r="U1844" s="77"/>
      <c r="V1844" s="77"/>
      <c r="W1844" s="77"/>
      <c r="X1844" s="77">
        <v>2</v>
      </c>
      <c r="Y1844" s="77" t="s">
        <v>1135</v>
      </c>
      <c r="Z1844" s="77"/>
      <c r="AA1844" s="77"/>
      <c r="AB1844" s="77"/>
      <c r="AC1844" s="77"/>
      <c r="AD1844" s="77"/>
      <c r="AE1844" s="77"/>
      <c r="AF1844" s="105"/>
    </row>
    <row r="1845" spans="1:32" hidden="1" x14ac:dyDescent="0.25">
      <c r="A1845" s="96" t="s">
        <v>1730</v>
      </c>
      <c r="B1845" s="77" t="s">
        <v>735</v>
      </c>
      <c r="C1845" s="77" t="s">
        <v>73</v>
      </c>
      <c r="D1845" s="77" t="s">
        <v>297</v>
      </c>
      <c r="E1845" s="77">
        <v>12</v>
      </c>
      <c r="F1845" s="77" t="s">
        <v>194</v>
      </c>
      <c r="G1845" s="77" t="s">
        <v>210</v>
      </c>
      <c r="H1845" s="77" t="s">
        <v>110</v>
      </c>
      <c r="I1845" s="77">
        <v>42</v>
      </c>
      <c r="J1845" s="77">
        <v>8</v>
      </c>
      <c r="K1845" s="77">
        <v>200</v>
      </c>
      <c r="L1845" s="77">
        <v>20</v>
      </c>
      <c r="M1845" s="77">
        <v>1</v>
      </c>
      <c r="N1845" s="77"/>
      <c r="O1845" s="77" t="s">
        <v>129</v>
      </c>
      <c r="P1845" s="77" t="s">
        <v>1279</v>
      </c>
      <c r="Q1845" s="77">
        <v>2</v>
      </c>
      <c r="R1845" s="77">
        <v>0</v>
      </c>
      <c r="S1845" s="77"/>
      <c r="T1845" s="77"/>
      <c r="U1845" s="77"/>
      <c r="V1845" s="77"/>
      <c r="W1845" s="77" t="s">
        <v>1123</v>
      </c>
      <c r="X1845" s="77">
        <v>16</v>
      </c>
      <c r="Y1845" s="77" t="s">
        <v>1135</v>
      </c>
      <c r="Z1845" s="77" t="s">
        <v>1136</v>
      </c>
      <c r="AA1845" s="77" t="s">
        <v>1126</v>
      </c>
      <c r="AB1845" s="77" t="s">
        <v>1127</v>
      </c>
      <c r="AC1845" s="77" t="s">
        <v>1128</v>
      </c>
      <c r="AD1845" s="77">
        <v>8</v>
      </c>
      <c r="AE1845" s="77" t="s">
        <v>1137</v>
      </c>
      <c r="AF1845" s="105"/>
    </row>
    <row r="1846" spans="1:32" hidden="1" x14ac:dyDescent="0.25">
      <c r="A1846" s="96" t="s">
        <v>1730</v>
      </c>
      <c r="B1846" s="77" t="s">
        <v>735</v>
      </c>
      <c r="C1846" s="77" t="s">
        <v>73</v>
      </c>
      <c r="D1846" s="77" t="s">
        <v>297</v>
      </c>
      <c r="E1846" s="77">
        <v>13</v>
      </c>
      <c r="F1846" s="77" t="s">
        <v>1262</v>
      </c>
      <c r="G1846" s="77" t="s">
        <v>210</v>
      </c>
      <c r="H1846" s="77" t="s">
        <v>110</v>
      </c>
      <c r="I1846" s="77">
        <v>42</v>
      </c>
      <c r="J1846" s="77">
        <v>4</v>
      </c>
      <c r="K1846" s="77">
        <v>50</v>
      </c>
      <c r="L1846" s="77">
        <v>20</v>
      </c>
      <c r="M1846" s="77">
        <v>1</v>
      </c>
      <c r="N1846" s="77"/>
      <c r="O1846" s="77" t="s">
        <v>129</v>
      </c>
      <c r="P1846" s="77" t="s">
        <v>1279</v>
      </c>
      <c r="Q1846" s="77">
        <v>2</v>
      </c>
      <c r="R1846" s="77">
        <v>0</v>
      </c>
      <c r="S1846" s="77"/>
      <c r="T1846" s="77"/>
      <c r="U1846" s="77"/>
      <c r="V1846" s="77"/>
      <c r="W1846" s="77" t="s">
        <v>1123</v>
      </c>
      <c r="X1846" s="77">
        <v>4</v>
      </c>
      <c r="Y1846" s="77" t="s">
        <v>1135</v>
      </c>
      <c r="Z1846" s="77" t="s">
        <v>1136</v>
      </c>
      <c r="AA1846" s="77" t="s">
        <v>1126</v>
      </c>
      <c r="AB1846" s="77" t="s">
        <v>1127</v>
      </c>
      <c r="AC1846" s="77" t="s">
        <v>1128</v>
      </c>
      <c r="AD1846" s="77">
        <v>4</v>
      </c>
      <c r="AE1846" s="77" t="s">
        <v>1172</v>
      </c>
      <c r="AF1846" s="105"/>
    </row>
    <row r="1847" spans="1:32" ht="30" hidden="1" x14ac:dyDescent="0.25">
      <c r="A1847" s="96" t="s">
        <v>1730</v>
      </c>
      <c r="B1847" s="77" t="s">
        <v>735</v>
      </c>
      <c r="C1847" s="77" t="s">
        <v>73</v>
      </c>
      <c r="D1847" s="77" t="s">
        <v>297</v>
      </c>
      <c r="E1847" s="77">
        <v>14</v>
      </c>
      <c r="F1847" s="77" t="s">
        <v>1250</v>
      </c>
      <c r="G1847" s="77" t="s">
        <v>1718</v>
      </c>
      <c r="H1847" s="77" t="s">
        <v>110</v>
      </c>
      <c r="I1847" s="77">
        <v>42</v>
      </c>
      <c r="J1847" s="77">
        <v>20</v>
      </c>
      <c r="K1847" s="77">
        <v>600</v>
      </c>
      <c r="L1847" s="77">
        <v>20</v>
      </c>
      <c r="M1847" s="77"/>
      <c r="N1847" s="77"/>
      <c r="O1847" s="77" t="s">
        <v>129</v>
      </c>
      <c r="P1847" s="77" t="s">
        <v>1279</v>
      </c>
      <c r="Q1847" s="77">
        <v>0</v>
      </c>
      <c r="R1847" s="77">
        <v>0</v>
      </c>
      <c r="S1847" s="77"/>
      <c r="T1847" s="77"/>
      <c r="U1847" s="77"/>
      <c r="V1847" s="77"/>
      <c r="W1847" s="77" t="s">
        <v>1123</v>
      </c>
      <c r="X1847" s="77">
        <v>24</v>
      </c>
      <c r="Y1847" s="77" t="s">
        <v>1135</v>
      </c>
      <c r="Z1847" s="77" t="s">
        <v>1136</v>
      </c>
      <c r="AA1847" s="77" t="s">
        <v>1126</v>
      </c>
      <c r="AB1847" s="77" t="s">
        <v>1127</v>
      </c>
      <c r="AC1847" s="77" t="s">
        <v>1128</v>
      </c>
      <c r="AD1847" s="77">
        <v>20</v>
      </c>
      <c r="AE1847" s="77" t="s">
        <v>1177</v>
      </c>
      <c r="AF1847" s="105"/>
    </row>
    <row r="1848" spans="1:32" hidden="1" x14ac:dyDescent="0.25">
      <c r="A1848" s="96" t="s">
        <v>1730</v>
      </c>
      <c r="B1848" s="77" t="s">
        <v>735</v>
      </c>
      <c r="C1848" s="77" t="s">
        <v>73</v>
      </c>
      <c r="D1848" s="77" t="s">
        <v>297</v>
      </c>
      <c r="E1848" s="77">
        <v>15</v>
      </c>
      <c r="F1848" s="77" t="s">
        <v>103</v>
      </c>
      <c r="G1848" s="77" t="s">
        <v>722</v>
      </c>
      <c r="H1848" s="77" t="s">
        <v>110</v>
      </c>
      <c r="I1848" s="77">
        <v>42</v>
      </c>
      <c r="J1848" s="77">
        <v>4</v>
      </c>
      <c r="K1848" s="77">
        <v>25</v>
      </c>
      <c r="L1848" s="77">
        <v>50</v>
      </c>
      <c r="M1848" s="77"/>
      <c r="N1848" s="77">
        <v>1</v>
      </c>
      <c r="O1848" s="77" t="s">
        <v>150</v>
      </c>
      <c r="P1848" s="77" t="s">
        <v>1339</v>
      </c>
      <c r="Q1848" s="77">
        <v>1</v>
      </c>
      <c r="R1848" s="77">
        <v>0</v>
      </c>
      <c r="S1848" s="77"/>
      <c r="T1848" s="77"/>
      <c r="U1848" s="77" t="s">
        <v>70</v>
      </c>
      <c r="V1848" s="77"/>
      <c r="W1848" s="77" t="s">
        <v>1115</v>
      </c>
      <c r="X1848" s="77">
        <v>1</v>
      </c>
      <c r="Y1848" s="77" t="s">
        <v>1135</v>
      </c>
      <c r="Z1848" s="77" t="s">
        <v>1161</v>
      </c>
      <c r="AA1848" s="77" t="s">
        <v>1162</v>
      </c>
      <c r="AB1848" s="77" t="s">
        <v>1163</v>
      </c>
      <c r="AC1848" s="77" t="s">
        <v>1164</v>
      </c>
      <c r="AD1848" s="77">
        <v>4</v>
      </c>
      <c r="AE1848" s="77" t="s">
        <v>1129</v>
      </c>
      <c r="AF1848" s="105"/>
    </row>
    <row r="1849" spans="1:32" hidden="1" x14ac:dyDescent="0.25">
      <c r="A1849" s="96" t="s">
        <v>1730</v>
      </c>
      <c r="B1849" s="77" t="s">
        <v>735</v>
      </c>
      <c r="C1849" s="77" t="s">
        <v>73</v>
      </c>
      <c r="D1849" s="77" t="s">
        <v>297</v>
      </c>
      <c r="E1849" s="77">
        <v>16</v>
      </c>
      <c r="F1849" s="77" t="s">
        <v>103</v>
      </c>
      <c r="G1849" s="77" t="s">
        <v>722</v>
      </c>
      <c r="H1849" s="77" t="s">
        <v>110</v>
      </c>
      <c r="I1849" s="77">
        <v>42</v>
      </c>
      <c r="J1849" s="77">
        <v>4</v>
      </c>
      <c r="K1849" s="77">
        <v>25</v>
      </c>
      <c r="L1849" s="77">
        <v>50</v>
      </c>
      <c r="M1849" s="77"/>
      <c r="N1849" s="77">
        <v>1</v>
      </c>
      <c r="O1849" s="77" t="s">
        <v>150</v>
      </c>
      <c r="P1849" s="77" t="s">
        <v>1339</v>
      </c>
      <c r="Q1849" s="77">
        <v>1</v>
      </c>
      <c r="R1849" s="77">
        <v>0</v>
      </c>
      <c r="S1849" s="77"/>
      <c r="T1849" s="77"/>
      <c r="U1849" s="77" t="s">
        <v>70</v>
      </c>
      <c r="V1849" s="77"/>
      <c r="W1849" s="77" t="s">
        <v>1115</v>
      </c>
      <c r="X1849" s="77">
        <v>1</v>
      </c>
      <c r="Y1849" s="77" t="s">
        <v>1135</v>
      </c>
      <c r="Z1849" s="77" t="s">
        <v>1161</v>
      </c>
      <c r="AA1849" s="77" t="s">
        <v>1162</v>
      </c>
      <c r="AB1849" s="77" t="s">
        <v>1163</v>
      </c>
      <c r="AC1849" s="77" t="s">
        <v>1164</v>
      </c>
      <c r="AD1849" s="77">
        <v>4</v>
      </c>
      <c r="AE1849" s="77" t="s">
        <v>1129</v>
      </c>
      <c r="AF1849" s="105"/>
    </row>
    <row r="1850" spans="1:32" hidden="1" x14ac:dyDescent="0.25">
      <c r="A1850" s="96" t="s">
        <v>1730</v>
      </c>
      <c r="B1850" s="77" t="s">
        <v>735</v>
      </c>
      <c r="C1850" s="77" t="s">
        <v>73</v>
      </c>
      <c r="D1850" s="77" t="s">
        <v>297</v>
      </c>
      <c r="E1850" s="77">
        <v>17</v>
      </c>
      <c r="F1850" s="77" t="s">
        <v>103</v>
      </c>
      <c r="G1850" s="77" t="s">
        <v>722</v>
      </c>
      <c r="H1850" s="77" t="s">
        <v>110</v>
      </c>
      <c r="I1850" s="77">
        <v>42</v>
      </c>
      <c r="J1850" s="77">
        <v>4</v>
      </c>
      <c r="K1850" s="77">
        <v>25</v>
      </c>
      <c r="L1850" s="77">
        <v>50</v>
      </c>
      <c r="M1850" s="77"/>
      <c r="N1850" s="77">
        <v>1</v>
      </c>
      <c r="O1850" s="77" t="s">
        <v>150</v>
      </c>
      <c r="P1850" s="77" t="s">
        <v>1339</v>
      </c>
      <c r="Q1850" s="77">
        <v>1</v>
      </c>
      <c r="R1850" s="77">
        <v>0</v>
      </c>
      <c r="S1850" s="77"/>
      <c r="T1850" s="77"/>
      <c r="U1850" s="77" t="s">
        <v>70</v>
      </c>
      <c r="V1850" s="77"/>
      <c r="W1850" s="77" t="s">
        <v>1115</v>
      </c>
      <c r="X1850" s="77">
        <v>1</v>
      </c>
      <c r="Y1850" s="77" t="s">
        <v>1135</v>
      </c>
      <c r="Z1850" s="77" t="s">
        <v>1161</v>
      </c>
      <c r="AA1850" s="77" t="s">
        <v>1162</v>
      </c>
      <c r="AB1850" s="77" t="s">
        <v>1163</v>
      </c>
      <c r="AC1850" s="77" t="s">
        <v>1164</v>
      </c>
      <c r="AD1850" s="77">
        <v>4</v>
      </c>
      <c r="AE1850" s="77" t="s">
        <v>1129</v>
      </c>
      <c r="AF1850" s="105"/>
    </row>
    <row r="1851" spans="1:32" hidden="1" x14ac:dyDescent="0.25">
      <c r="A1851" s="96" t="s">
        <v>1730</v>
      </c>
      <c r="B1851" s="77" t="s">
        <v>735</v>
      </c>
      <c r="C1851" s="77" t="s">
        <v>73</v>
      </c>
      <c r="D1851" s="77" t="s">
        <v>297</v>
      </c>
      <c r="E1851" s="77">
        <v>18</v>
      </c>
      <c r="F1851" s="77"/>
      <c r="G1851" s="77" t="s">
        <v>695</v>
      </c>
      <c r="H1851" s="77"/>
      <c r="I1851" s="77">
        <v>42</v>
      </c>
      <c r="J1851" s="77" t="e">
        <v>#N/A</v>
      </c>
      <c r="K1851" s="77">
        <v>200</v>
      </c>
      <c r="L1851" s="77"/>
      <c r="M1851" s="77"/>
      <c r="N1851" s="77"/>
      <c r="O1851" s="77"/>
      <c r="P1851" s="77"/>
      <c r="Q1851" s="77">
        <v>0</v>
      </c>
      <c r="R1851" s="77">
        <v>0</v>
      </c>
      <c r="S1851" s="77"/>
      <c r="T1851" s="77"/>
      <c r="U1851" s="77"/>
      <c r="V1851" s="77"/>
      <c r="W1851" s="77"/>
      <c r="X1851" s="77">
        <v>8</v>
      </c>
      <c r="Y1851" s="77" t="s">
        <v>1135</v>
      </c>
      <c r="Z1851" s="77"/>
      <c r="AA1851" s="77"/>
      <c r="AB1851" s="77"/>
      <c r="AC1851" s="77"/>
      <c r="AD1851" s="77"/>
      <c r="AE1851" s="77"/>
      <c r="AF1851" s="105"/>
    </row>
    <row r="1852" spans="1:32" hidden="1" x14ac:dyDescent="0.25">
      <c r="A1852" s="96" t="s">
        <v>1730</v>
      </c>
      <c r="B1852" s="77" t="s">
        <v>735</v>
      </c>
      <c r="C1852" s="77" t="s">
        <v>73</v>
      </c>
      <c r="D1852" s="77" t="s">
        <v>297</v>
      </c>
      <c r="E1852" s="77">
        <v>19</v>
      </c>
      <c r="F1852" s="77" t="s">
        <v>1263</v>
      </c>
      <c r="G1852" s="77" t="s">
        <v>210</v>
      </c>
      <c r="H1852" s="77" t="s">
        <v>110</v>
      </c>
      <c r="I1852" s="77">
        <v>42</v>
      </c>
      <c r="J1852" s="77">
        <v>4</v>
      </c>
      <c r="K1852" s="77">
        <v>25</v>
      </c>
      <c r="L1852" s="77">
        <v>20</v>
      </c>
      <c r="M1852" s="77">
        <v>1</v>
      </c>
      <c r="N1852" s="77"/>
      <c r="O1852" s="77" t="s">
        <v>129</v>
      </c>
      <c r="P1852" s="77" t="s">
        <v>1279</v>
      </c>
      <c r="Q1852" s="77">
        <v>2</v>
      </c>
      <c r="R1852" s="77">
        <v>0</v>
      </c>
      <c r="S1852" s="77"/>
      <c r="T1852" s="77"/>
      <c r="U1852" s="77"/>
      <c r="V1852" s="77"/>
      <c r="W1852" s="77" t="s">
        <v>1123</v>
      </c>
      <c r="X1852" s="77">
        <v>2</v>
      </c>
      <c r="Y1852" s="77" t="s">
        <v>1135</v>
      </c>
      <c r="Z1852" s="77" t="s">
        <v>1136</v>
      </c>
      <c r="AA1852" s="77" t="s">
        <v>1126</v>
      </c>
      <c r="AB1852" s="77" t="s">
        <v>1127</v>
      </c>
      <c r="AC1852" s="77" t="s">
        <v>1128</v>
      </c>
      <c r="AD1852" s="77">
        <v>4</v>
      </c>
      <c r="AE1852" s="77" t="s">
        <v>1182</v>
      </c>
      <c r="AF1852" s="105"/>
    </row>
    <row r="1853" spans="1:32" hidden="1" x14ac:dyDescent="0.25">
      <c r="A1853" s="96" t="s">
        <v>1730</v>
      </c>
      <c r="B1853" s="77" t="s">
        <v>735</v>
      </c>
      <c r="C1853" s="77" t="s">
        <v>73</v>
      </c>
      <c r="D1853" s="77" t="s">
        <v>297</v>
      </c>
      <c r="E1853" s="77">
        <v>20</v>
      </c>
      <c r="F1853" s="77" t="s">
        <v>1719</v>
      </c>
      <c r="G1853" s="77" t="s">
        <v>210</v>
      </c>
      <c r="H1853" s="77" t="s">
        <v>110</v>
      </c>
      <c r="I1853" s="77">
        <v>42</v>
      </c>
      <c r="J1853" s="77">
        <v>8</v>
      </c>
      <c r="K1853" s="77">
        <v>100</v>
      </c>
      <c r="L1853" s="77">
        <v>20</v>
      </c>
      <c r="M1853" s="77">
        <v>1</v>
      </c>
      <c r="N1853" s="77"/>
      <c r="O1853" s="77" t="s">
        <v>129</v>
      </c>
      <c r="P1853" s="77" t="s">
        <v>1279</v>
      </c>
      <c r="Q1853" s="77">
        <v>2</v>
      </c>
      <c r="R1853" s="77">
        <v>0</v>
      </c>
      <c r="S1853" s="77"/>
      <c r="T1853" s="77"/>
      <c r="U1853" s="77"/>
      <c r="V1853" s="77"/>
      <c r="W1853" s="77" t="s">
        <v>1123</v>
      </c>
      <c r="X1853" s="77">
        <v>8</v>
      </c>
      <c r="Y1853" s="77" t="s">
        <v>1135</v>
      </c>
      <c r="Z1853" s="77" t="s">
        <v>1136</v>
      </c>
      <c r="AA1853" s="77" t="s">
        <v>1126</v>
      </c>
      <c r="AB1853" s="77" t="s">
        <v>1127</v>
      </c>
      <c r="AC1853" s="77" t="s">
        <v>1128</v>
      </c>
      <c r="AD1853" s="77">
        <v>8</v>
      </c>
      <c r="AE1853" s="77" t="s">
        <v>1129</v>
      </c>
      <c r="AF1853" s="105"/>
    </row>
    <row r="1854" spans="1:32" hidden="1" x14ac:dyDescent="0.25">
      <c r="A1854" s="96" t="s">
        <v>1730</v>
      </c>
      <c r="B1854" s="77" t="s">
        <v>735</v>
      </c>
      <c r="C1854" s="77" t="s">
        <v>73</v>
      </c>
      <c r="D1854" s="77" t="s">
        <v>297</v>
      </c>
      <c r="E1854" s="77">
        <v>21</v>
      </c>
      <c r="F1854" s="77" t="s">
        <v>1731</v>
      </c>
      <c r="G1854" s="77" t="s">
        <v>695</v>
      </c>
      <c r="H1854" s="77"/>
      <c r="I1854" s="77">
        <v>42</v>
      </c>
      <c r="J1854" s="77" t="e">
        <v>#N/A</v>
      </c>
      <c r="K1854" s="77">
        <v>100</v>
      </c>
      <c r="L1854" s="77"/>
      <c r="M1854" s="77"/>
      <c r="N1854" s="77"/>
      <c r="O1854" s="77"/>
      <c r="P1854" s="77"/>
      <c r="Q1854" s="77">
        <v>0</v>
      </c>
      <c r="R1854" s="77">
        <v>0</v>
      </c>
      <c r="S1854" s="77"/>
      <c r="T1854" s="77"/>
      <c r="U1854" s="77"/>
      <c r="V1854" s="77"/>
      <c r="W1854" s="77"/>
      <c r="X1854" s="77">
        <v>4</v>
      </c>
      <c r="Y1854" s="77" t="s">
        <v>1135</v>
      </c>
      <c r="Z1854" s="77"/>
      <c r="AA1854" s="77"/>
      <c r="AB1854" s="77"/>
      <c r="AC1854" s="77"/>
      <c r="AD1854" s="77"/>
      <c r="AE1854" s="77"/>
      <c r="AF1854" s="105"/>
    </row>
    <row r="1855" spans="1:32" hidden="1" x14ac:dyDescent="0.25">
      <c r="A1855" s="96" t="s">
        <v>1730</v>
      </c>
      <c r="B1855" s="77" t="s">
        <v>735</v>
      </c>
      <c r="C1855" s="77" t="s">
        <v>73</v>
      </c>
      <c r="D1855" s="77" t="s">
        <v>297</v>
      </c>
      <c r="E1855" s="77">
        <v>22</v>
      </c>
      <c r="F1855" s="77" t="s">
        <v>1720</v>
      </c>
      <c r="G1855" s="77" t="s">
        <v>695</v>
      </c>
      <c r="H1855" s="77"/>
      <c r="I1855" s="77">
        <v>42</v>
      </c>
      <c r="J1855" s="77" t="e">
        <v>#N/A</v>
      </c>
      <c r="K1855" s="77">
        <v>100</v>
      </c>
      <c r="L1855" s="77"/>
      <c r="M1855" s="77"/>
      <c r="N1855" s="77"/>
      <c r="O1855" s="77"/>
      <c r="P1855" s="77"/>
      <c r="Q1855" s="77">
        <v>0</v>
      </c>
      <c r="R1855" s="77">
        <v>0</v>
      </c>
      <c r="S1855" s="77"/>
      <c r="T1855" s="77"/>
      <c r="U1855" s="77"/>
      <c r="V1855" s="77"/>
      <c r="W1855" s="77"/>
      <c r="X1855" s="77">
        <v>4</v>
      </c>
      <c r="Y1855" s="77" t="s">
        <v>1135</v>
      </c>
      <c r="Z1855" s="77"/>
      <c r="AA1855" s="77"/>
      <c r="AB1855" s="77"/>
      <c r="AC1855" s="77"/>
      <c r="AD1855" s="77"/>
      <c r="AE1855" s="77"/>
      <c r="AF1855" s="105"/>
    </row>
    <row r="1856" spans="1:32" hidden="1" x14ac:dyDescent="0.25">
      <c r="A1856" s="96" t="s">
        <v>1730</v>
      </c>
      <c r="B1856" s="77" t="s">
        <v>735</v>
      </c>
      <c r="C1856" s="77" t="s">
        <v>73</v>
      </c>
      <c r="D1856" s="77" t="s">
        <v>297</v>
      </c>
      <c r="E1856" s="77">
        <v>23</v>
      </c>
      <c r="F1856" s="77" t="s">
        <v>1226</v>
      </c>
      <c r="G1856" s="77" t="s">
        <v>695</v>
      </c>
      <c r="H1856" s="77"/>
      <c r="I1856" s="77">
        <v>42</v>
      </c>
      <c r="J1856" s="77" t="e">
        <v>#N/A</v>
      </c>
      <c r="K1856" s="77">
        <v>50</v>
      </c>
      <c r="L1856" s="77"/>
      <c r="M1856" s="77"/>
      <c r="N1856" s="77"/>
      <c r="O1856" s="77"/>
      <c r="P1856" s="77"/>
      <c r="Q1856" s="77">
        <v>0</v>
      </c>
      <c r="R1856" s="77">
        <v>0</v>
      </c>
      <c r="S1856" s="77"/>
      <c r="T1856" s="77"/>
      <c r="U1856" s="77"/>
      <c r="V1856" s="77"/>
      <c r="W1856" s="77"/>
      <c r="X1856" s="77">
        <v>2</v>
      </c>
      <c r="Y1856" s="77" t="s">
        <v>1135</v>
      </c>
      <c r="Z1856" s="77"/>
      <c r="AA1856" s="77"/>
      <c r="AB1856" s="77"/>
      <c r="AC1856" s="77"/>
      <c r="AD1856" s="77"/>
      <c r="AE1856" s="77"/>
      <c r="AF1856" s="105"/>
    </row>
    <row r="1857" spans="1:32" ht="30" hidden="1" x14ac:dyDescent="0.25">
      <c r="A1857" s="96" t="s">
        <v>1730</v>
      </c>
      <c r="B1857" s="77" t="s">
        <v>735</v>
      </c>
      <c r="C1857" s="77" t="s">
        <v>73</v>
      </c>
      <c r="D1857" s="77" t="s">
        <v>297</v>
      </c>
      <c r="E1857" s="77">
        <v>24</v>
      </c>
      <c r="F1857" s="77" t="s">
        <v>1252</v>
      </c>
      <c r="G1857" s="77" t="s">
        <v>1732</v>
      </c>
      <c r="H1857" s="77" t="s">
        <v>110</v>
      </c>
      <c r="I1857" s="77">
        <v>42</v>
      </c>
      <c r="J1857" s="77">
        <v>20</v>
      </c>
      <c r="K1857" s="77">
        <v>600</v>
      </c>
      <c r="L1857" s="77">
        <v>20</v>
      </c>
      <c r="M1857" s="77"/>
      <c r="N1857" s="77"/>
      <c r="O1857" s="77" t="s">
        <v>129</v>
      </c>
      <c r="P1857" s="77" t="s">
        <v>1279</v>
      </c>
      <c r="Q1857" s="77">
        <v>0</v>
      </c>
      <c r="R1857" s="77">
        <v>0</v>
      </c>
      <c r="S1857" s="77"/>
      <c r="T1857" s="77"/>
      <c r="U1857" s="77"/>
      <c r="V1857" s="77"/>
      <c r="W1857" s="77" t="s">
        <v>1123</v>
      </c>
      <c r="X1857" s="77">
        <v>24</v>
      </c>
      <c r="Y1857" s="77" t="s">
        <v>1135</v>
      </c>
      <c r="Z1857" s="77" t="s">
        <v>1136</v>
      </c>
      <c r="AA1857" s="77" t="s">
        <v>1126</v>
      </c>
      <c r="AB1857" s="77" t="s">
        <v>1127</v>
      </c>
      <c r="AC1857" s="77" t="s">
        <v>1128</v>
      </c>
      <c r="AD1857" s="77">
        <v>20</v>
      </c>
      <c r="AE1857" s="77" t="s">
        <v>1177</v>
      </c>
      <c r="AF1857" s="105"/>
    </row>
    <row r="1858" spans="1:32" hidden="1" x14ac:dyDescent="0.25">
      <c r="A1858" s="96" t="s">
        <v>1730</v>
      </c>
      <c r="B1858" s="77" t="s">
        <v>735</v>
      </c>
      <c r="C1858" s="77" t="s">
        <v>73</v>
      </c>
      <c r="D1858" s="77" t="s">
        <v>297</v>
      </c>
      <c r="E1858" s="77">
        <v>25</v>
      </c>
      <c r="F1858" s="77" t="s">
        <v>103</v>
      </c>
      <c r="G1858" s="77" t="s">
        <v>722</v>
      </c>
      <c r="H1858" s="77" t="s">
        <v>110</v>
      </c>
      <c r="I1858" s="77">
        <v>42</v>
      </c>
      <c r="J1858" s="77">
        <v>4</v>
      </c>
      <c r="K1858" s="77">
        <v>25</v>
      </c>
      <c r="L1858" s="77">
        <v>50</v>
      </c>
      <c r="M1858" s="77"/>
      <c r="N1858" s="77">
        <v>1</v>
      </c>
      <c r="O1858" s="77" t="s">
        <v>150</v>
      </c>
      <c r="P1858" s="77" t="s">
        <v>1339</v>
      </c>
      <c r="Q1858" s="77">
        <v>1</v>
      </c>
      <c r="R1858" s="77">
        <v>0</v>
      </c>
      <c r="S1858" s="77"/>
      <c r="T1858" s="77"/>
      <c r="U1858" s="77" t="s">
        <v>70</v>
      </c>
      <c r="V1858" s="77"/>
      <c r="W1858" s="77" t="s">
        <v>1115</v>
      </c>
      <c r="X1858" s="77">
        <v>1</v>
      </c>
      <c r="Y1858" s="77" t="s">
        <v>1135</v>
      </c>
      <c r="Z1858" s="77" t="s">
        <v>1161</v>
      </c>
      <c r="AA1858" s="77" t="s">
        <v>1162</v>
      </c>
      <c r="AB1858" s="77" t="s">
        <v>1163</v>
      </c>
      <c r="AC1858" s="77" t="s">
        <v>1164</v>
      </c>
      <c r="AD1858" s="77">
        <v>4</v>
      </c>
      <c r="AE1858" s="77" t="s">
        <v>1129</v>
      </c>
      <c r="AF1858" s="105"/>
    </row>
    <row r="1859" spans="1:32" hidden="1" x14ac:dyDescent="0.25">
      <c r="A1859" s="96" t="s">
        <v>1730</v>
      </c>
      <c r="B1859" s="77" t="s">
        <v>735</v>
      </c>
      <c r="C1859" s="77" t="s">
        <v>73</v>
      </c>
      <c r="D1859" s="77" t="s">
        <v>297</v>
      </c>
      <c r="E1859" s="77">
        <v>26</v>
      </c>
      <c r="F1859" s="77" t="s">
        <v>1589</v>
      </c>
      <c r="G1859" s="77" t="s">
        <v>695</v>
      </c>
      <c r="H1859" s="77"/>
      <c r="I1859" s="77">
        <v>42</v>
      </c>
      <c r="J1859" s="77" t="e">
        <v>#N/A</v>
      </c>
      <c r="K1859" s="77">
        <v>100</v>
      </c>
      <c r="L1859" s="77"/>
      <c r="M1859" s="77"/>
      <c r="N1859" s="77"/>
      <c r="O1859" s="77"/>
      <c r="P1859" s="77"/>
      <c r="Q1859" s="77">
        <v>0</v>
      </c>
      <c r="R1859" s="77">
        <v>0</v>
      </c>
      <c r="S1859" s="77"/>
      <c r="T1859" s="77"/>
      <c r="U1859" s="77"/>
      <c r="V1859" s="77"/>
      <c r="W1859" s="77"/>
      <c r="X1859" s="77">
        <v>4</v>
      </c>
      <c r="Y1859" s="77" t="s">
        <v>1135</v>
      </c>
      <c r="Z1859" s="77"/>
      <c r="AA1859" s="77"/>
      <c r="AB1859" s="77"/>
      <c r="AC1859" s="77"/>
      <c r="AD1859" s="77"/>
      <c r="AE1859" s="77"/>
      <c r="AF1859" s="105"/>
    </row>
    <row r="1860" spans="1:32" hidden="1" x14ac:dyDescent="0.25">
      <c r="A1860" s="96" t="s">
        <v>1730</v>
      </c>
      <c r="B1860" s="77" t="s">
        <v>735</v>
      </c>
      <c r="C1860" s="77" t="s">
        <v>73</v>
      </c>
      <c r="D1860" s="77" t="s">
        <v>297</v>
      </c>
      <c r="E1860" s="77">
        <v>27</v>
      </c>
      <c r="F1860" s="77" t="s">
        <v>1242</v>
      </c>
      <c r="G1860" s="77" t="s">
        <v>695</v>
      </c>
      <c r="H1860" s="77"/>
      <c r="I1860" s="77">
        <v>42</v>
      </c>
      <c r="J1860" s="77" t="e">
        <v>#N/A</v>
      </c>
      <c r="K1860" s="77">
        <v>50</v>
      </c>
      <c r="L1860" s="77"/>
      <c r="M1860" s="77"/>
      <c r="N1860" s="77"/>
      <c r="O1860" s="77"/>
      <c r="P1860" s="77"/>
      <c r="Q1860" s="77">
        <v>0</v>
      </c>
      <c r="R1860" s="77">
        <v>0</v>
      </c>
      <c r="S1860" s="77"/>
      <c r="T1860" s="77"/>
      <c r="U1860" s="77"/>
      <c r="V1860" s="77"/>
      <c r="W1860" s="77"/>
      <c r="X1860" s="77">
        <v>2</v>
      </c>
      <c r="Y1860" s="77" t="s">
        <v>1135</v>
      </c>
      <c r="Z1860" s="77"/>
      <c r="AA1860" s="77"/>
      <c r="AB1860" s="77"/>
      <c r="AC1860" s="77"/>
      <c r="AD1860" s="77"/>
      <c r="AE1860" s="77"/>
      <c r="AF1860" s="105"/>
    </row>
    <row r="1861" spans="1:32" hidden="1" x14ac:dyDescent="0.25">
      <c r="A1861" s="96" t="s">
        <v>1730</v>
      </c>
      <c r="B1861" s="77" t="s">
        <v>735</v>
      </c>
      <c r="C1861" s="77" t="s">
        <v>73</v>
      </c>
      <c r="D1861" s="77" t="s">
        <v>297</v>
      </c>
      <c r="E1861" s="77">
        <v>28</v>
      </c>
      <c r="F1861" s="77" t="s">
        <v>103</v>
      </c>
      <c r="G1861" s="77" t="s">
        <v>722</v>
      </c>
      <c r="H1861" s="77" t="s">
        <v>110</v>
      </c>
      <c r="I1861" s="77">
        <v>42</v>
      </c>
      <c r="J1861" s="77">
        <v>4</v>
      </c>
      <c r="K1861" s="77">
        <v>25</v>
      </c>
      <c r="L1861" s="77">
        <v>50</v>
      </c>
      <c r="M1861" s="77"/>
      <c r="N1861" s="77">
        <v>1</v>
      </c>
      <c r="O1861" s="77" t="s">
        <v>150</v>
      </c>
      <c r="P1861" s="77" t="s">
        <v>1339</v>
      </c>
      <c r="Q1861" s="77">
        <v>1</v>
      </c>
      <c r="R1861" s="77">
        <v>0</v>
      </c>
      <c r="S1861" s="77"/>
      <c r="T1861" s="77"/>
      <c r="U1861" s="77" t="s">
        <v>70</v>
      </c>
      <c r="V1861" s="77"/>
      <c r="W1861" s="77" t="s">
        <v>1115</v>
      </c>
      <c r="X1861" s="77">
        <v>1</v>
      </c>
      <c r="Y1861" s="77" t="s">
        <v>1135</v>
      </c>
      <c r="Z1861" s="77" t="s">
        <v>1161</v>
      </c>
      <c r="AA1861" s="77" t="s">
        <v>1162</v>
      </c>
      <c r="AB1861" s="77" t="s">
        <v>1163</v>
      </c>
      <c r="AC1861" s="77" t="s">
        <v>1164</v>
      </c>
      <c r="AD1861" s="77">
        <v>4</v>
      </c>
      <c r="AE1861" s="77" t="s">
        <v>1129</v>
      </c>
      <c r="AF1861" s="105"/>
    </row>
    <row r="1862" spans="1:32" hidden="1" x14ac:dyDescent="0.25">
      <c r="A1862" s="96" t="s">
        <v>1730</v>
      </c>
      <c r="B1862" s="77" t="s">
        <v>735</v>
      </c>
      <c r="C1862" s="77" t="s">
        <v>73</v>
      </c>
      <c r="D1862" s="77" t="s">
        <v>297</v>
      </c>
      <c r="E1862" s="77">
        <v>29</v>
      </c>
      <c r="F1862" s="77" t="s">
        <v>103</v>
      </c>
      <c r="G1862" s="77" t="s">
        <v>722</v>
      </c>
      <c r="H1862" s="77" t="s">
        <v>110</v>
      </c>
      <c r="I1862" s="77">
        <v>42</v>
      </c>
      <c r="J1862" s="77">
        <v>4</v>
      </c>
      <c r="K1862" s="77">
        <v>25</v>
      </c>
      <c r="L1862" s="77">
        <v>50</v>
      </c>
      <c r="M1862" s="77"/>
      <c r="N1862" s="77">
        <v>1</v>
      </c>
      <c r="O1862" s="77" t="s">
        <v>150</v>
      </c>
      <c r="P1862" s="77" t="s">
        <v>1339</v>
      </c>
      <c r="Q1862" s="77">
        <v>1</v>
      </c>
      <c r="R1862" s="77">
        <v>0</v>
      </c>
      <c r="S1862" s="77"/>
      <c r="T1862" s="77"/>
      <c r="U1862" s="77" t="s">
        <v>70</v>
      </c>
      <c r="V1862" s="77"/>
      <c r="W1862" s="77" t="s">
        <v>1115</v>
      </c>
      <c r="X1862" s="77">
        <v>1</v>
      </c>
      <c r="Y1862" s="77" t="s">
        <v>1135</v>
      </c>
      <c r="Z1862" s="77" t="s">
        <v>1161</v>
      </c>
      <c r="AA1862" s="77" t="s">
        <v>1162</v>
      </c>
      <c r="AB1862" s="77" t="s">
        <v>1163</v>
      </c>
      <c r="AC1862" s="77" t="s">
        <v>1164</v>
      </c>
      <c r="AD1862" s="77">
        <v>4</v>
      </c>
      <c r="AE1862" s="77" t="s">
        <v>1129</v>
      </c>
      <c r="AF1862" s="105"/>
    </row>
    <row r="1863" spans="1:32" hidden="1" x14ac:dyDescent="0.25">
      <c r="A1863" s="96" t="s">
        <v>1730</v>
      </c>
      <c r="B1863" s="77" t="s">
        <v>735</v>
      </c>
      <c r="C1863" s="77" t="s">
        <v>73</v>
      </c>
      <c r="D1863" s="77" t="s">
        <v>297</v>
      </c>
      <c r="E1863" s="77">
        <v>30</v>
      </c>
      <c r="F1863" s="77"/>
      <c r="G1863" s="77" t="s">
        <v>695</v>
      </c>
      <c r="H1863" s="77"/>
      <c r="I1863" s="77">
        <v>42</v>
      </c>
      <c r="J1863" s="77" t="e">
        <v>#N/A</v>
      </c>
      <c r="K1863" s="77">
        <v>80</v>
      </c>
      <c r="L1863" s="77"/>
      <c r="M1863" s="77"/>
      <c r="N1863" s="77"/>
      <c r="O1863" s="77"/>
      <c r="P1863" s="77"/>
      <c r="Q1863" s="77">
        <v>0</v>
      </c>
      <c r="R1863" s="77">
        <v>0</v>
      </c>
      <c r="S1863" s="77"/>
      <c r="T1863" s="77"/>
      <c r="U1863" s="77"/>
      <c r="V1863" s="77"/>
      <c r="W1863" s="77"/>
      <c r="X1863" s="77">
        <v>3</v>
      </c>
      <c r="Y1863" s="77" t="s">
        <v>1135</v>
      </c>
      <c r="Z1863" s="77"/>
      <c r="AA1863" s="77"/>
      <c r="AB1863" s="77"/>
      <c r="AC1863" s="77"/>
      <c r="AD1863" s="77"/>
      <c r="AE1863" s="77"/>
      <c r="AF1863" s="105"/>
    </row>
    <row r="1864" spans="1:32" hidden="1" x14ac:dyDescent="0.25">
      <c r="A1864" s="96" t="s">
        <v>1730</v>
      </c>
      <c r="B1864" s="77" t="s">
        <v>735</v>
      </c>
      <c r="C1864" s="77" t="s">
        <v>73</v>
      </c>
      <c r="D1864" s="77" t="s">
        <v>297</v>
      </c>
      <c r="E1864" s="77">
        <v>31</v>
      </c>
      <c r="F1864" s="77" t="s">
        <v>1722</v>
      </c>
      <c r="G1864" s="77" t="s">
        <v>695</v>
      </c>
      <c r="H1864" s="77"/>
      <c r="I1864" s="77">
        <v>42</v>
      </c>
      <c r="J1864" s="77" t="e">
        <v>#N/A</v>
      </c>
      <c r="K1864" s="77">
        <v>50</v>
      </c>
      <c r="L1864" s="77"/>
      <c r="M1864" s="77"/>
      <c r="N1864" s="77"/>
      <c r="O1864" s="77"/>
      <c r="P1864" s="77"/>
      <c r="Q1864" s="77">
        <v>0</v>
      </c>
      <c r="R1864" s="77">
        <v>0</v>
      </c>
      <c r="S1864" s="77"/>
      <c r="T1864" s="77"/>
      <c r="U1864" s="77"/>
      <c r="V1864" s="77"/>
      <c r="W1864" s="77"/>
      <c r="X1864" s="77">
        <v>2</v>
      </c>
      <c r="Y1864" s="77" t="s">
        <v>1135</v>
      </c>
      <c r="Z1864" s="77"/>
      <c r="AA1864" s="77"/>
      <c r="AB1864" s="77"/>
      <c r="AC1864" s="77"/>
      <c r="AD1864" s="77"/>
      <c r="AE1864" s="77"/>
      <c r="AF1864" s="105"/>
    </row>
    <row r="1865" spans="1:32" hidden="1" x14ac:dyDescent="0.25">
      <c r="A1865" s="96" t="s">
        <v>1730</v>
      </c>
      <c r="B1865" s="77" t="s">
        <v>735</v>
      </c>
      <c r="C1865" s="77" t="s">
        <v>73</v>
      </c>
      <c r="D1865" s="77" t="s">
        <v>297</v>
      </c>
      <c r="E1865" s="77">
        <v>32</v>
      </c>
      <c r="F1865" s="77" t="s">
        <v>1723</v>
      </c>
      <c r="G1865" s="77" t="s">
        <v>695</v>
      </c>
      <c r="H1865" s="77"/>
      <c r="I1865" s="77">
        <v>42</v>
      </c>
      <c r="J1865" s="77" t="e">
        <v>#N/A</v>
      </c>
      <c r="K1865" s="77">
        <v>80</v>
      </c>
      <c r="L1865" s="77"/>
      <c r="M1865" s="77"/>
      <c r="N1865" s="77"/>
      <c r="O1865" s="77"/>
      <c r="P1865" s="77"/>
      <c r="Q1865" s="77">
        <v>0</v>
      </c>
      <c r="R1865" s="77">
        <v>0</v>
      </c>
      <c r="S1865" s="77"/>
      <c r="T1865" s="77"/>
      <c r="U1865" s="77"/>
      <c r="V1865" s="77"/>
      <c r="W1865" s="77"/>
      <c r="X1865" s="77">
        <v>3</v>
      </c>
      <c r="Y1865" s="77" t="s">
        <v>1135</v>
      </c>
      <c r="Z1865" s="77"/>
      <c r="AA1865" s="77"/>
      <c r="AB1865" s="77"/>
      <c r="AC1865" s="77"/>
      <c r="AD1865" s="77"/>
      <c r="AE1865" s="77"/>
      <c r="AF1865" s="105"/>
    </row>
    <row r="1866" spans="1:32" hidden="1" x14ac:dyDescent="0.25">
      <c r="A1866" s="96" t="s">
        <v>1730</v>
      </c>
      <c r="B1866" s="77" t="s">
        <v>735</v>
      </c>
      <c r="C1866" s="77" t="s">
        <v>73</v>
      </c>
      <c r="D1866" s="77" t="s">
        <v>297</v>
      </c>
      <c r="E1866" s="77">
        <v>33</v>
      </c>
      <c r="F1866" s="77" t="s">
        <v>103</v>
      </c>
      <c r="G1866" s="77" t="s">
        <v>722</v>
      </c>
      <c r="H1866" s="77" t="s">
        <v>110</v>
      </c>
      <c r="I1866" s="77">
        <v>42</v>
      </c>
      <c r="J1866" s="77">
        <v>4</v>
      </c>
      <c r="K1866" s="77">
        <v>25</v>
      </c>
      <c r="L1866" s="77">
        <v>50</v>
      </c>
      <c r="M1866" s="77"/>
      <c r="N1866" s="77">
        <v>1</v>
      </c>
      <c r="O1866" s="77" t="s">
        <v>150</v>
      </c>
      <c r="P1866" s="77" t="s">
        <v>1339</v>
      </c>
      <c r="Q1866" s="77">
        <v>1</v>
      </c>
      <c r="R1866" s="77">
        <v>0</v>
      </c>
      <c r="S1866" s="77"/>
      <c r="T1866" s="77"/>
      <c r="U1866" s="77" t="s">
        <v>70</v>
      </c>
      <c r="V1866" s="77"/>
      <c r="W1866" s="77" t="s">
        <v>1115</v>
      </c>
      <c r="X1866" s="77">
        <v>1</v>
      </c>
      <c r="Y1866" s="77" t="s">
        <v>1135</v>
      </c>
      <c r="Z1866" s="77" t="s">
        <v>1161</v>
      </c>
      <c r="AA1866" s="77" t="s">
        <v>1162</v>
      </c>
      <c r="AB1866" s="77" t="s">
        <v>1163</v>
      </c>
      <c r="AC1866" s="77" t="s">
        <v>1164</v>
      </c>
      <c r="AD1866" s="77">
        <v>4</v>
      </c>
      <c r="AE1866" s="77" t="s">
        <v>1129</v>
      </c>
      <c r="AF1866" s="105"/>
    </row>
    <row r="1867" spans="1:32" hidden="1" x14ac:dyDescent="0.25">
      <c r="A1867" s="96" t="s">
        <v>1730</v>
      </c>
      <c r="B1867" s="77" t="s">
        <v>735</v>
      </c>
      <c r="C1867" s="77" t="s">
        <v>73</v>
      </c>
      <c r="D1867" s="77" t="s">
        <v>297</v>
      </c>
      <c r="E1867" s="77">
        <v>34</v>
      </c>
      <c r="F1867" s="77"/>
      <c r="G1867" s="77" t="s">
        <v>210</v>
      </c>
      <c r="H1867" s="77" t="s">
        <v>110</v>
      </c>
      <c r="I1867" s="77">
        <v>42</v>
      </c>
      <c r="J1867" s="77">
        <v>4</v>
      </c>
      <c r="K1867" s="77">
        <v>50</v>
      </c>
      <c r="L1867" s="77">
        <v>20</v>
      </c>
      <c r="M1867" s="77">
        <v>1</v>
      </c>
      <c r="N1867" s="77"/>
      <c r="O1867" s="77" t="s">
        <v>129</v>
      </c>
      <c r="P1867" s="77" t="s">
        <v>1279</v>
      </c>
      <c r="Q1867" s="77">
        <v>2</v>
      </c>
      <c r="R1867" s="77">
        <v>0</v>
      </c>
      <c r="S1867" s="77"/>
      <c r="T1867" s="77"/>
      <c r="U1867" s="77"/>
      <c r="V1867" s="77"/>
      <c r="W1867" s="77" t="s">
        <v>1123</v>
      </c>
      <c r="X1867" s="77">
        <v>4</v>
      </c>
      <c r="Y1867" s="77" t="s">
        <v>1135</v>
      </c>
      <c r="Z1867" s="77" t="s">
        <v>1136</v>
      </c>
      <c r="AA1867" s="77" t="s">
        <v>1126</v>
      </c>
      <c r="AB1867" s="77" t="s">
        <v>1127</v>
      </c>
      <c r="AC1867" s="77" t="s">
        <v>1128</v>
      </c>
      <c r="AD1867" s="77">
        <v>4</v>
      </c>
      <c r="AE1867" s="77" t="s">
        <v>1172</v>
      </c>
      <c r="AF1867" s="105"/>
    </row>
    <row r="1868" spans="1:32" hidden="1" x14ac:dyDescent="0.25">
      <c r="A1868" s="96" t="s">
        <v>1730</v>
      </c>
      <c r="B1868" s="77" t="s">
        <v>735</v>
      </c>
      <c r="C1868" s="77" t="s">
        <v>73</v>
      </c>
      <c r="D1868" s="77" t="s">
        <v>297</v>
      </c>
      <c r="E1868" s="77">
        <v>35</v>
      </c>
      <c r="F1868" s="77"/>
      <c r="G1868" s="77" t="s">
        <v>1733</v>
      </c>
      <c r="H1868" s="77" t="s">
        <v>110</v>
      </c>
      <c r="I1868" s="77">
        <v>42</v>
      </c>
      <c r="J1868" s="77">
        <v>4</v>
      </c>
      <c r="K1868" s="77">
        <v>80</v>
      </c>
      <c r="L1868" s="77">
        <v>20</v>
      </c>
      <c r="M1868" s="77"/>
      <c r="N1868" s="77"/>
      <c r="O1868" s="77" t="s">
        <v>129</v>
      </c>
      <c r="P1868" s="77"/>
      <c r="Q1868" s="77">
        <v>0</v>
      </c>
      <c r="R1868" s="77">
        <v>0</v>
      </c>
      <c r="S1868" s="77"/>
      <c r="T1868" s="77"/>
      <c r="U1868" s="77"/>
      <c r="V1868" s="77"/>
      <c r="W1868" s="77" t="s">
        <v>1123</v>
      </c>
      <c r="X1868" s="77">
        <v>3</v>
      </c>
      <c r="Y1868" s="77" t="s">
        <v>1135</v>
      </c>
      <c r="Z1868" s="77"/>
      <c r="AA1868" s="77"/>
      <c r="AB1868" s="77"/>
      <c r="AC1868" s="77"/>
      <c r="AD1868" s="77"/>
      <c r="AE1868" s="77"/>
      <c r="AF1868" s="105"/>
    </row>
    <row r="1869" spans="1:32" hidden="1" x14ac:dyDescent="0.25">
      <c r="A1869" s="96" t="s">
        <v>1730</v>
      </c>
      <c r="B1869" s="77" t="s">
        <v>735</v>
      </c>
      <c r="C1869" s="77" t="s">
        <v>73</v>
      </c>
      <c r="D1869" s="77" t="s">
        <v>297</v>
      </c>
      <c r="E1869" s="77">
        <v>36</v>
      </c>
      <c r="F1869" s="77"/>
      <c r="G1869" s="77" t="s">
        <v>210</v>
      </c>
      <c r="H1869" s="77" t="s">
        <v>110</v>
      </c>
      <c r="I1869" s="77">
        <v>42</v>
      </c>
      <c r="J1869" s="77">
        <v>16</v>
      </c>
      <c r="K1869" s="77">
        <v>450</v>
      </c>
      <c r="L1869" s="77">
        <v>20</v>
      </c>
      <c r="M1869" s="77">
        <v>1</v>
      </c>
      <c r="N1869" s="77"/>
      <c r="O1869" s="77" t="s">
        <v>129</v>
      </c>
      <c r="P1869" s="77" t="s">
        <v>1279</v>
      </c>
      <c r="Q1869" s="77">
        <v>2</v>
      </c>
      <c r="R1869" s="77">
        <v>0</v>
      </c>
      <c r="S1869" s="77"/>
      <c r="T1869" s="77"/>
      <c r="U1869" s="77"/>
      <c r="V1869" s="77"/>
      <c r="W1869" s="77" t="s">
        <v>1123</v>
      </c>
      <c r="X1869" s="77">
        <v>36</v>
      </c>
      <c r="Y1869" s="77" t="s">
        <v>1135</v>
      </c>
      <c r="Z1869" s="77" t="s">
        <v>1136</v>
      </c>
      <c r="AA1869" s="77" t="s">
        <v>1126</v>
      </c>
      <c r="AB1869" s="77" t="s">
        <v>1127</v>
      </c>
      <c r="AC1869" s="77" t="s">
        <v>1128</v>
      </c>
      <c r="AD1869" s="77">
        <v>16</v>
      </c>
      <c r="AE1869" s="77" t="s">
        <v>1724</v>
      </c>
      <c r="AF1869" s="105"/>
    </row>
    <row r="1870" spans="1:32" hidden="1" x14ac:dyDescent="0.25">
      <c r="A1870" s="96" t="s">
        <v>1730</v>
      </c>
      <c r="B1870" s="77" t="s">
        <v>735</v>
      </c>
      <c r="C1870" s="77" t="s">
        <v>73</v>
      </c>
      <c r="D1870" s="77" t="s">
        <v>297</v>
      </c>
      <c r="E1870" s="77">
        <v>37</v>
      </c>
      <c r="F1870" s="77"/>
      <c r="G1870" s="77" t="s">
        <v>210</v>
      </c>
      <c r="H1870" s="77" t="s">
        <v>110</v>
      </c>
      <c r="I1870" s="77">
        <v>42</v>
      </c>
      <c r="J1870" s="77">
        <v>16</v>
      </c>
      <c r="K1870" s="77">
        <v>450</v>
      </c>
      <c r="L1870" s="77">
        <v>20</v>
      </c>
      <c r="M1870" s="77">
        <v>1</v>
      </c>
      <c r="N1870" s="77"/>
      <c r="O1870" s="77" t="s">
        <v>129</v>
      </c>
      <c r="P1870" s="77" t="s">
        <v>1279</v>
      </c>
      <c r="Q1870" s="77">
        <v>2</v>
      </c>
      <c r="R1870" s="77">
        <v>0</v>
      </c>
      <c r="S1870" s="77"/>
      <c r="T1870" s="77"/>
      <c r="U1870" s="77"/>
      <c r="V1870" s="77"/>
      <c r="W1870" s="77" t="s">
        <v>1123</v>
      </c>
      <c r="X1870" s="77">
        <v>36</v>
      </c>
      <c r="Y1870" s="77" t="s">
        <v>1135</v>
      </c>
      <c r="Z1870" s="77" t="s">
        <v>1136</v>
      </c>
      <c r="AA1870" s="77" t="s">
        <v>1126</v>
      </c>
      <c r="AB1870" s="77" t="s">
        <v>1127</v>
      </c>
      <c r="AC1870" s="77" t="s">
        <v>1128</v>
      </c>
      <c r="AD1870" s="77">
        <v>16</v>
      </c>
      <c r="AE1870" s="77" t="s">
        <v>1724</v>
      </c>
      <c r="AF1870" s="105"/>
    </row>
    <row r="1871" spans="1:32" hidden="1" x14ac:dyDescent="0.25">
      <c r="A1871" s="96" t="s">
        <v>1730</v>
      </c>
      <c r="B1871" s="77" t="s">
        <v>735</v>
      </c>
      <c r="C1871" s="77" t="s">
        <v>73</v>
      </c>
      <c r="D1871" s="77" t="s">
        <v>297</v>
      </c>
      <c r="E1871" s="77">
        <v>38</v>
      </c>
      <c r="F1871" s="77"/>
      <c r="G1871" s="77" t="s">
        <v>210</v>
      </c>
      <c r="H1871" s="77" t="s">
        <v>110</v>
      </c>
      <c r="I1871" s="77">
        <v>42</v>
      </c>
      <c r="J1871" s="77">
        <v>8</v>
      </c>
      <c r="K1871" s="77">
        <v>200</v>
      </c>
      <c r="L1871" s="77">
        <v>20</v>
      </c>
      <c r="M1871" s="77">
        <v>1</v>
      </c>
      <c r="N1871" s="77"/>
      <c r="O1871" s="77" t="s">
        <v>129</v>
      </c>
      <c r="P1871" s="77" t="s">
        <v>1279</v>
      </c>
      <c r="Q1871" s="77">
        <v>2</v>
      </c>
      <c r="R1871" s="77">
        <v>0</v>
      </c>
      <c r="S1871" s="77"/>
      <c r="T1871" s="77"/>
      <c r="U1871" s="77"/>
      <c r="V1871" s="77"/>
      <c r="W1871" s="77" t="s">
        <v>1123</v>
      </c>
      <c r="X1871" s="77">
        <v>16</v>
      </c>
      <c r="Y1871" s="77" t="s">
        <v>1135</v>
      </c>
      <c r="Z1871" s="77" t="s">
        <v>1136</v>
      </c>
      <c r="AA1871" s="77" t="s">
        <v>1126</v>
      </c>
      <c r="AB1871" s="77" t="s">
        <v>1127</v>
      </c>
      <c r="AC1871" s="77" t="s">
        <v>1128</v>
      </c>
      <c r="AD1871" s="77">
        <v>8</v>
      </c>
      <c r="AE1871" s="77" t="s">
        <v>1137</v>
      </c>
      <c r="AF1871" s="105"/>
    </row>
    <row r="1872" spans="1:32" hidden="1" x14ac:dyDescent="0.25">
      <c r="A1872" s="96" t="s">
        <v>1730</v>
      </c>
      <c r="B1872" s="77" t="s">
        <v>735</v>
      </c>
      <c r="C1872" s="77" t="s">
        <v>73</v>
      </c>
      <c r="D1872" s="77" t="s">
        <v>297</v>
      </c>
      <c r="E1872" s="77">
        <v>39</v>
      </c>
      <c r="F1872" s="77"/>
      <c r="G1872" s="77" t="s">
        <v>695</v>
      </c>
      <c r="H1872" s="77"/>
      <c r="I1872" s="77">
        <v>42</v>
      </c>
      <c r="J1872" s="77" t="e">
        <v>#N/A</v>
      </c>
      <c r="K1872" s="77">
        <v>50</v>
      </c>
      <c r="L1872" s="77"/>
      <c r="M1872" s="77"/>
      <c r="N1872" s="77"/>
      <c r="O1872" s="77"/>
      <c r="P1872" s="77"/>
      <c r="Q1872" s="77">
        <v>0</v>
      </c>
      <c r="R1872" s="77">
        <v>0</v>
      </c>
      <c r="S1872" s="77"/>
      <c r="T1872" s="77"/>
      <c r="U1872" s="77"/>
      <c r="V1872" s="77"/>
      <c r="W1872" s="77"/>
      <c r="X1872" s="77">
        <v>2</v>
      </c>
      <c r="Y1872" s="77" t="s">
        <v>1135</v>
      </c>
      <c r="Z1872" s="77"/>
      <c r="AA1872" s="77"/>
      <c r="AB1872" s="77"/>
      <c r="AC1872" s="77"/>
      <c r="AD1872" s="77"/>
      <c r="AE1872" s="77"/>
      <c r="AF1872" s="105"/>
    </row>
    <row r="1873" spans="1:32" hidden="1" x14ac:dyDescent="0.25">
      <c r="A1873" s="96" t="s">
        <v>1730</v>
      </c>
      <c r="B1873" s="77" t="s">
        <v>735</v>
      </c>
      <c r="C1873" s="77" t="s">
        <v>73</v>
      </c>
      <c r="D1873" s="77" t="s">
        <v>297</v>
      </c>
      <c r="E1873" s="77">
        <v>40</v>
      </c>
      <c r="F1873" s="77"/>
      <c r="G1873" s="77" t="s">
        <v>724</v>
      </c>
      <c r="H1873" s="77" t="s">
        <v>110</v>
      </c>
      <c r="I1873" s="77">
        <v>42</v>
      </c>
      <c r="J1873" s="77">
        <v>20</v>
      </c>
      <c r="K1873" s="77">
        <v>500</v>
      </c>
      <c r="L1873" s="77">
        <v>20</v>
      </c>
      <c r="M1873" s="77"/>
      <c r="N1873" s="77">
        <v>1</v>
      </c>
      <c r="O1873" s="77" t="s">
        <v>129</v>
      </c>
      <c r="P1873" s="77" t="s">
        <v>1279</v>
      </c>
      <c r="Q1873" s="77">
        <v>1</v>
      </c>
      <c r="R1873" s="77">
        <v>0</v>
      </c>
      <c r="S1873" s="77"/>
      <c r="T1873" s="77"/>
      <c r="U1873" s="77"/>
      <c r="V1873" s="77"/>
      <c r="W1873" s="77" t="s">
        <v>1123</v>
      </c>
      <c r="X1873" s="77">
        <v>20</v>
      </c>
      <c r="Y1873" s="77" t="s">
        <v>1135</v>
      </c>
      <c r="Z1873" s="77" t="s">
        <v>1136</v>
      </c>
      <c r="AA1873" s="77" t="s">
        <v>1126</v>
      </c>
      <c r="AB1873" s="77" t="s">
        <v>1127</v>
      </c>
      <c r="AC1873" s="77" t="s">
        <v>1128</v>
      </c>
      <c r="AD1873" s="77">
        <v>20</v>
      </c>
      <c r="AE1873" s="77" t="s">
        <v>1176</v>
      </c>
      <c r="AF1873" s="105"/>
    </row>
    <row r="1874" spans="1:32" hidden="1" x14ac:dyDescent="0.25">
      <c r="A1874" s="96" t="s">
        <v>1730</v>
      </c>
      <c r="B1874" s="77" t="s">
        <v>735</v>
      </c>
      <c r="C1874" s="77" t="s">
        <v>73</v>
      </c>
      <c r="D1874" s="77" t="s">
        <v>297</v>
      </c>
      <c r="E1874" s="77">
        <v>41</v>
      </c>
      <c r="F1874" s="77"/>
      <c r="G1874" s="77" t="s">
        <v>724</v>
      </c>
      <c r="H1874" s="77" t="s">
        <v>110</v>
      </c>
      <c r="I1874" s="77">
        <v>42</v>
      </c>
      <c r="J1874" s="77">
        <v>20</v>
      </c>
      <c r="K1874" s="77">
        <v>500</v>
      </c>
      <c r="L1874" s="77">
        <v>20</v>
      </c>
      <c r="M1874" s="77"/>
      <c r="N1874" s="77">
        <v>1</v>
      </c>
      <c r="O1874" s="77" t="s">
        <v>129</v>
      </c>
      <c r="P1874" s="77" t="s">
        <v>1279</v>
      </c>
      <c r="Q1874" s="77">
        <v>1</v>
      </c>
      <c r="R1874" s="77">
        <v>0</v>
      </c>
      <c r="S1874" s="77"/>
      <c r="T1874" s="77"/>
      <c r="U1874" s="77"/>
      <c r="V1874" s="77"/>
      <c r="W1874" s="77" t="s">
        <v>1123</v>
      </c>
      <c r="X1874" s="77">
        <v>20</v>
      </c>
      <c r="Y1874" s="77" t="s">
        <v>1135</v>
      </c>
      <c r="Z1874" s="77" t="s">
        <v>1136</v>
      </c>
      <c r="AA1874" s="77" t="s">
        <v>1126</v>
      </c>
      <c r="AB1874" s="77" t="s">
        <v>1127</v>
      </c>
      <c r="AC1874" s="77" t="s">
        <v>1128</v>
      </c>
      <c r="AD1874" s="77">
        <v>20</v>
      </c>
      <c r="AE1874" s="77" t="s">
        <v>1176</v>
      </c>
      <c r="AF1874" s="105"/>
    </row>
    <row r="1875" spans="1:32" hidden="1" x14ac:dyDescent="0.25">
      <c r="A1875" s="96" t="s">
        <v>1730</v>
      </c>
      <c r="B1875" s="77" t="s">
        <v>735</v>
      </c>
      <c r="C1875" s="77" t="s">
        <v>73</v>
      </c>
      <c r="D1875" s="77" t="s">
        <v>297</v>
      </c>
      <c r="E1875" s="77">
        <v>42</v>
      </c>
      <c r="F1875" s="77"/>
      <c r="G1875" s="77" t="s">
        <v>695</v>
      </c>
      <c r="H1875" s="77"/>
      <c r="I1875" s="77">
        <v>42</v>
      </c>
      <c r="J1875" s="77" t="e">
        <v>#N/A</v>
      </c>
      <c r="K1875" s="77">
        <v>100</v>
      </c>
      <c r="L1875" s="77"/>
      <c r="M1875" s="77"/>
      <c r="N1875" s="77"/>
      <c r="O1875" s="77"/>
      <c r="P1875" s="77"/>
      <c r="Q1875" s="77">
        <v>0</v>
      </c>
      <c r="R1875" s="77">
        <v>0</v>
      </c>
      <c r="S1875" s="77"/>
      <c r="T1875" s="77"/>
      <c r="U1875" s="77"/>
      <c r="V1875" s="77"/>
      <c r="W1875" s="77"/>
      <c r="X1875" s="77">
        <v>4</v>
      </c>
      <c r="Y1875" s="77" t="s">
        <v>1135</v>
      </c>
      <c r="Z1875" s="77"/>
      <c r="AA1875" s="77"/>
      <c r="AB1875" s="77"/>
      <c r="AC1875" s="77"/>
      <c r="AD1875" s="77"/>
      <c r="AE1875" s="77"/>
      <c r="AF1875" s="105"/>
    </row>
    <row r="1876" spans="1:32" hidden="1" x14ac:dyDescent="0.25">
      <c r="A1876" s="96" t="s">
        <v>1730</v>
      </c>
      <c r="B1876" s="77" t="s">
        <v>735</v>
      </c>
      <c r="C1876" s="77" t="s">
        <v>73</v>
      </c>
      <c r="D1876" s="77" t="s">
        <v>736</v>
      </c>
      <c r="E1876" s="77">
        <v>1</v>
      </c>
      <c r="F1876" s="77" t="s">
        <v>1230</v>
      </c>
      <c r="G1876" s="77" t="s">
        <v>214</v>
      </c>
      <c r="H1876" s="77"/>
      <c r="I1876" s="77">
        <v>42</v>
      </c>
      <c r="J1876" s="77">
        <v>4</v>
      </c>
      <c r="K1876" s="77">
        <v>50</v>
      </c>
      <c r="L1876" s="77">
        <v>20</v>
      </c>
      <c r="M1876" s="77"/>
      <c r="N1876" s="77"/>
      <c r="O1876" s="77" t="s">
        <v>129</v>
      </c>
      <c r="P1876" s="77" t="s">
        <v>1279</v>
      </c>
      <c r="Q1876" s="77">
        <v>0</v>
      </c>
      <c r="R1876" s="77">
        <v>1</v>
      </c>
      <c r="S1876" s="77" t="s">
        <v>1123</v>
      </c>
      <c r="T1876" s="77">
        <v>1</v>
      </c>
      <c r="U1876" s="77"/>
      <c r="V1876" s="77"/>
      <c r="W1876" s="77" t="s">
        <v>1123</v>
      </c>
      <c r="X1876" s="77">
        <v>2</v>
      </c>
      <c r="Y1876" s="77" t="s">
        <v>1135</v>
      </c>
      <c r="Z1876" s="77" t="s">
        <v>1136</v>
      </c>
      <c r="AA1876" s="77" t="s">
        <v>1126</v>
      </c>
      <c r="AB1876" s="77" t="s">
        <v>1127</v>
      </c>
      <c r="AC1876" s="77" t="s">
        <v>1128</v>
      </c>
      <c r="AD1876" s="77">
        <v>4</v>
      </c>
      <c r="AE1876" s="77" t="s">
        <v>1172</v>
      </c>
      <c r="AF1876" s="105"/>
    </row>
    <row r="1877" spans="1:32" hidden="1" x14ac:dyDescent="0.25">
      <c r="A1877" s="96" t="s">
        <v>1730</v>
      </c>
      <c r="B1877" s="77" t="s">
        <v>735</v>
      </c>
      <c r="C1877" s="77" t="s">
        <v>73</v>
      </c>
      <c r="D1877" s="77" t="s">
        <v>736</v>
      </c>
      <c r="E1877" s="77">
        <v>2</v>
      </c>
      <c r="F1877" s="77" t="s">
        <v>113</v>
      </c>
      <c r="G1877" s="77" t="s">
        <v>214</v>
      </c>
      <c r="H1877" s="77"/>
      <c r="I1877" s="77">
        <v>42</v>
      </c>
      <c r="J1877" s="77">
        <v>4</v>
      </c>
      <c r="K1877" s="77">
        <v>50</v>
      </c>
      <c r="L1877" s="77">
        <v>20</v>
      </c>
      <c r="M1877" s="77"/>
      <c r="N1877" s="77"/>
      <c r="O1877" s="77" t="s">
        <v>129</v>
      </c>
      <c r="P1877" s="77" t="s">
        <v>1279</v>
      </c>
      <c r="Q1877" s="77">
        <v>0</v>
      </c>
      <c r="R1877" s="77">
        <v>1</v>
      </c>
      <c r="S1877" s="77" t="s">
        <v>1123</v>
      </c>
      <c r="T1877" s="77">
        <v>1</v>
      </c>
      <c r="U1877" s="77"/>
      <c r="V1877" s="77"/>
      <c r="W1877" s="77" t="s">
        <v>1123</v>
      </c>
      <c r="X1877" s="77">
        <v>2</v>
      </c>
      <c r="Y1877" s="77" t="s">
        <v>1135</v>
      </c>
      <c r="Z1877" s="77" t="s">
        <v>1136</v>
      </c>
      <c r="AA1877" s="77" t="s">
        <v>1126</v>
      </c>
      <c r="AB1877" s="77" t="s">
        <v>1127</v>
      </c>
      <c r="AC1877" s="77" t="s">
        <v>1128</v>
      </c>
      <c r="AD1877" s="77">
        <v>4</v>
      </c>
      <c r="AE1877" s="77" t="s">
        <v>1172</v>
      </c>
      <c r="AF1877" s="105"/>
    </row>
    <row r="1878" spans="1:32" hidden="1" x14ac:dyDescent="0.25">
      <c r="A1878" s="96" t="s">
        <v>1730</v>
      </c>
      <c r="B1878" s="77" t="s">
        <v>735</v>
      </c>
      <c r="C1878" s="77" t="s">
        <v>73</v>
      </c>
      <c r="D1878" s="77" t="s">
        <v>736</v>
      </c>
      <c r="E1878" s="77">
        <v>3</v>
      </c>
      <c r="F1878" s="77" t="s">
        <v>1712</v>
      </c>
      <c r="G1878" s="77" t="s">
        <v>214</v>
      </c>
      <c r="H1878" s="77"/>
      <c r="I1878" s="77">
        <v>42</v>
      </c>
      <c r="J1878" s="77">
        <v>4</v>
      </c>
      <c r="K1878" s="77">
        <v>25</v>
      </c>
      <c r="L1878" s="77">
        <v>20</v>
      </c>
      <c r="M1878" s="77"/>
      <c r="N1878" s="77"/>
      <c r="O1878" s="77" t="s">
        <v>129</v>
      </c>
      <c r="P1878" s="77" t="s">
        <v>1279</v>
      </c>
      <c r="Q1878" s="77">
        <v>0</v>
      </c>
      <c r="R1878" s="77">
        <v>1</v>
      </c>
      <c r="S1878" s="77" t="s">
        <v>1123</v>
      </c>
      <c r="T1878" s="77">
        <v>1</v>
      </c>
      <c r="U1878" s="77"/>
      <c r="V1878" s="77"/>
      <c r="W1878" s="77" t="s">
        <v>1123</v>
      </c>
      <c r="X1878" s="77">
        <v>1</v>
      </c>
      <c r="Y1878" s="77" t="s">
        <v>1135</v>
      </c>
      <c r="Z1878" s="77" t="s">
        <v>1136</v>
      </c>
      <c r="AA1878" s="77" t="s">
        <v>1126</v>
      </c>
      <c r="AB1878" s="77" t="s">
        <v>1127</v>
      </c>
      <c r="AC1878" s="77" t="s">
        <v>1128</v>
      </c>
      <c r="AD1878" s="77">
        <v>4</v>
      </c>
      <c r="AE1878" s="77" t="s">
        <v>1182</v>
      </c>
      <c r="AF1878" s="105"/>
    </row>
    <row r="1879" spans="1:32" hidden="1" x14ac:dyDescent="0.25">
      <c r="A1879" s="96" t="s">
        <v>1730</v>
      </c>
      <c r="B1879" s="77" t="s">
        <v>735</v>
      </c>
      <c r="C1879" s="77" t="s">
        <v>73</v>
      </c>
      <c r="D1879" s="77" t="s">
        <v>736</v>
      </c>
      <c r="E1879" s="77">
        <v>4</v>
      </c>
      <c r="F1879" s="77" t="s">
        <v>1713</v>
      </c>
      <c r="G1879" s="77" t="s">
        <v>214</v>
      </c>
      <c r="H1879" s="77"/>
      <c r="I1879" s="77">
        <v>42</v>
      </c>
      <c r="J1879" s="77">
        <v>4</v>
      </c>
      <c r="K1879" s="77">
        <v>25</v>
      </c>
      <c r="L1879" s="77">
        <v>20</v>
      </c>
      <c r="M1879" s="77"/>
      <c r="N1879" s="77"/>
      <c r="O1879" s="77" t="s">
        <v>129</v>
      </c>
      <c r="P1879" s="77" t="s">
        <v>1279</v>
      </c>
      <c r="Q1879" s="77">
        <v>0</v>
      </c>
      <c r="R1879" s="77">
        <v>1</v>
      </c>
      <c r="S1879" s="77" t="s">
        <v>1123</v>
      </c>
      <c r="T1879" s="77">
        <v>1</v>
      </c>
      <c r="U1879" s="77"/>
      <c r="V1879" s="77"/>
      <c r="W1879" s="77" t="s">
        <v>1123</v>
      </c>
      <c r="X1879" s="77">
        <v>1</v>
      </c>
      <c r="Y1879" s="77" t="s">
        <v>1135</v>
      </c>
      <c r="Z1879" s="77" t="s">
        <v>1136</v>
      </c>
      <c r="AA1879" s="77" t="s">
        <v>1126</v>
      </c>
      <c r="AB1879" s="77" t="s">
        <v>1127</v>
      </c>
      <c r="AC1879" s="77" t="s">
        <v>1128</v>
      </c>
      <c r="AD1879" s="77">
        <v>4</v>
      </c>
      <c r="AE1879" s="77" t="s">
        <v>1182</v>
      </c>
      <c r="AF1879" s="105"/>
    </row>
    <row r="1880" spans="1:32" hidden="1" x14ac:dyDescent="0.25">
      <c r="A1880" s="96" t="s">
        <v>1730</v>
      </c>
      <c r="B1880" s="77" t="s">
        <v>735</v>
      </c>
      <c r="C1880" s="77" t="s">
        <v>73</v>
      </c>
      <c r="D1880" s="77" t="s">
        <v>736</v>
      </c>
      <c r="E1880" s="77">
        <v>5</v>
      </c>
      <c r="F1880" s="77" t="s">
        <v>1714</v>
      </c>
      <c r="G1880" s="77" t="s">
        <v>214</v>
      </c>
      <c r="H1880" s="77"/>
      <c r="I1880" s="77">
        <v>42</v>
      </c>
      <c r="J1880" s="77">
        <v>4</v>
      </c>
      <c r="K1880" s="77">
        <v>25</v>
      </c>
      <c r="L1880" s="77">
        <v>20</v>
      </c>
      <c r="M1880" s="77"/>
      <c r="N1880" s="77"/>
      <c r="O1880" s="77" t="s">
        <v>129</v>
      </c>
      <c r="P1880" s="77" t="s">
        <v>1279</v>
      </c>
      <c r="Q1880" s="77">
        <v>0</v>
      </c>
      <c r="R1880" s="77">
        <v>1</v>
      </c>
      <c r="S1880" s="77" t="s">
        <v>1123</v>
      </c>
      <c r="T1880" s="77">
        <v>1</v>
      </c>
      <c r="U1880" s="77"/>
      <c r="V1880" s="77"/>
      <c r="W1880" s="77" t="s">
        <v>1123</v>
      </c>
      <c r="X1880" s="77">
        <v>1</v>
      </c>
      <c r="Y1880" s="77" t="s">
        <v>1135</v>
      </c>
      <c r="Z1880" s="77" t="s">
        <v>1136</v>
      </c>
      <c r="AA1880" s="77" t="s">
        <v>1126</v>
      </c>
      <c r="AB1880" s="77" t="s">
        <v>1127</v>
      </c>
      <c r="AC1880" s="77" t="s">
        <v>1128</v>
      </c>
      <c r="AD1880" s="77">
        <v>4</v>
      </c>
      <c r="AE1880" s="77" t="s">
        <v>1182</v>
      </c>
      <c r="AF1880" s="105"/>
    </row>
    <row r="1881" spans="1:32" hidden="1" x14ac:dyDescent="0.25">
      <c r="A1881" s="96" t="s">
        <v>1730</v>
      </c>
      <c r="B1881" s="77" t="s">
        <v>735</v>
      </c>
      <c r="C1881" s="77" t="s">
        <v>73</v>
      </c>
      <c r="D1881" s="77" t="s">
        <v>736</v>
      </c>
      <c r="E1881" s="77">
        <v>6</v>
      </c>
      <c r="F1881" s="77" t="s">
        <v>1715</v>
      </c>
      <c r="G1881" s="77" t="s">
        <v>214</v>
      </c>
      <c r="H1881" s="77"/>
      <c r="I1881" s="77">
        <v>42</v>
      </c>
      <c r="J1881" s="77">
        <v>4</v>
      </c>
      <c r="K1881" s="77">
        <v>25</v>
      </c>
      <c r="L1881" s="77">
        <v>20</v>
      </c>
      <c r="M1881" s="77"/>
      <c r="N1881" s="77"/>
      <c r="O1881" s="77" t="s">
        <v>129</v>
      </c>
      <c r="P1881" s="77" t="s">
        <v>1279</v>
      </c>
      <c r="Q1881" s="77">
        <v>0</v>
      </c>
      <c r="R1881" s="77">
        <v>1</v>
      </c>
      <c r="S1881" s="77" t="s">
        <v>1123</v>
      </c>
      <c r="T1881" s="77">
        <v>1</v>
      </c>
      <c r="U1881" s="77"/>
      <c r="V1881" s="77"/>
      <c r="W1881" s="77" t="s">
        <v>1123</v>
      </c>
      <c r="X1881" s="77">
        <v>1</v>
      </c>
      <c r="Y1881" s="77" t="s">
        <v>1135</v>
      </c>
      <c r="Z1881" s="77" t="s">
        <v>1136</v>
      </c>
      <c r="AA1881" s="77" t="s">
        <v>1126</v>
      </c>
      <c r="AB1881" s="77" t="s">
        <v>1127</v>
      </c>
      <c r="AC1881" s="77" t="s">
        <v>1128</v>
      </c>
      <c r="AD1881" s="77">
        <v>4</v>
      </c>
      <c r="AE1881" s="77" t="s">
        <v>1182</v>
      </c>
      <c r="AF1881" s="105"/>
    </row>
    <row r="1882" spans="1:32" hidden="1" x14ac:dyDescent="0.25">
      <c r="A1882" s="96" t="s">
        <v>1730</v>
      </c>
      <c r="B1882" s="77" t="s">
        <v>735</v>
      </c>
      <c r="C1882" s="77" t="s">
        <v>73</v>
      </c>
      <c r="D1882" s="77" t="s">
        <v>736</v>
      </c>
      <c r="E1882" s="77">
        <v>7</v>
      </c>
      <c r="F1882" s="77" t="s">
        <v>1716</v>
      </c>
      <c r="G1882" s="77" t="s">
        <v>726</v>
      </c>
      <c r="H1882" s="77"/>
      <c r="I1882" s="77">
        <v>42</v>
      </c>
      <c r="J1882" s="77" t="e">
        <v>#N/A</v>
      </c>
      <c r="K1882" s="77">
        <v>900</v>
      </c>
      <c r="L1882" s="77">
        <v>20</v>
      </c>
      <c r="M1882" s="77"/>
      <c r="N1882" s="77"/>
      <c r="O1882" s="77" t="s">
        <v>129</v>
      </c>
      <c r="P1882" s="77" t="s">
        <v>1279</v>
      </c>
      <c r="Q1882" s="77">
        <v>0</v>
      </c>
      <c r="R1882" s="77">
        <v>1</v>
      </c>
      <c r="S1882" s="77" t="s">
        <v>1123</v>
      </c>
      <c r="T1882" s="77">
        <v>1</v>
      </c>
      <c r="U1882" s="77"/>
      <c r="V1882" s="77"/>
      <c r="W1882" s="77" t="s">
        <v>1123</v>
      </c>
      <c r="X1882" s="77">
        <v>36</v>
      </c>
      <c r="Y1882" s="77" t="s">
        <v>1135</v>
      </c>
      <c r="Z1882" s="77" t="s">
        <v>1136</v>
      </c>
      <c r="AA1882" s="77" t="s">
        <v>1126</v>
      </c>
      <c r="AB1882" s="77" t="s">
        <v>1127</v>
      </c>
      <c r="AC1882" s="77" t="s">
        <v>1128</v>
      </c>
      <c r="AD1882" s="77">
        <v>32</v>
      </c>
      <c r="AE1882" s="77" t="s">
        <v>1119</v>
      </c>
      <c r="AF1882" s="105"/>
    </row>
    <row r="1883" spans="1:32" hidden="1" x14ac:dyDescent="0.25">
      <c r="A1883" s="96" t="s">
        <v>1730</v>
      </c>
      <c r="B1883" s="77" t="s">
        <v>735</v>
      </c>
      <c r="C1883" s="77" t="s">
        <v>73</v>
      </c>
      <c r="D1883" s="77" t="s">
        <v>736</v>
      </c>
      <c r="E1883" s="77">
        <v>8</v>
      </c>
      <c r="F1883" s="77" t="s">
        <v>1264</v>
      </c>
      <c r="G1883" s="77" t="s">
        <v>214</v>
      </c>
      <c r="H1883" s="77"/>
      <c r="I1883" s="77">
        <v>42</v>
      </c>
      <c r="J1883" s="77">
        <v>4</v>
      </c>
      <c r="K1883" s="77">
        <v>25</v>
      </c>
      <c r="L1883" s="77">
        <v>20</v>
      </c>
      <c r="M1883" s="77"/>
      <c r="N1883" s="77"/>
      <c r="O1883" s="77" t="s">
        <v>129</v>
      </c>
      <c r="P1883" s="77" t="s">
        <v>1279</v>
      </c>
      <c r="Q1883" s="77">
        <v>0</v>
      </c>
      <c r="R1883" s="77">
        <v>1</v>
      </c>
      <c r="S1883" s="77" t="s">
        <v>1123</v>
      </c>
      <c r="T1883" s="77">
        <v>1</v>
      </c>
      <c r="U1883" s="77"/>
      <c r="V1883" s="77"/>
      <c r="W1883" s="77" t="s">
        <v>1123</v>
      </c>
      <c r="X1883" s="77">
        <v>1</v>
      </c>
      <c r="Y1883" s="77" t="s">
        <v>1135</v>
      </c>
      <c r="Z1883" s="77" t="s">
        <v>1136</v>
      </c>
      <c r="AA1883" s="77" t="s">
        <v>1126</v>
      </c>
      <c r="AB1883" s="77" t="s">
        <v>1127</v>
      </c>
      <c r="AC1883" s="77" t="s">
        <v>1128</v>
      </c>
      <c r="AD1883" s="77">
        <v>4</v>
      </c>
      <c r="AE1883" s="77" t="s">
        <v>1182</v>
      </c>
      <c r="AF1883" s="105"/>
    </row>
    <row r="1884" spans="1:32" hidden="1" x14ac:dyDescent="0.25">
      <c r="A1884" s="96" t="s">
        <v>1730</v>
      </c>
      <c r="B1884" s="77" t="s">
        <v>735</v>
      </c>
      <c r="C1884" s="77" t="s">
        <v>73</v>
      </c>
      <c r="D1884" s="77" t="s">
        <v>736</v>
      </c>
      <c r="E1884" s="77">
        <v>9</v>
      </c>
      <c r="F1884" s="77" t="s">
        <v>1243</v>
      </c>
      <c r="G1884" s="77" t="s">
        <v>214</v>
      </c>
      <c r="H1884" s="77"/>
      <c r="I1884" s="77">
        <v>42</v>
      </c>
      <c r="J1884" s="77">
        <v>4</v>
      </c>
      <c r="K1884" s="77">
        <v>25</v>
      </c>
      <c r="L1884" s="77">
        <v>20</v>
      </c>
      <c r="M1884" s="77"/>
      <c r="N1884" s="77"/>
      <c r="O1884" s="77" t="s">
        <v>129</v>
      </c>
      <c r="P1884" s="77" t="s">
        <v>1279</v>
      </c>
      <c r="Q1884" s="77">
        <v>0</v>
      </c>
      <c r="R1884" s="77">
        <v>1</v>
      </c>
      <c r="S1884" s="77" t="s">
        <v>1123</v>
      </c>
      <c r="T1884" s="77">
        <v>1</v>
      </c>
      <c r="U1884" s="77"/>
      <c r="V1884" s="77"/>
      <c r="W1884" s="77" t="s">
        <v>1123</v>
      </c>
      <c r="X1884" s="77">
        <v>1</v>
      </c>
      <c r="Y1884" s="77" t="s">
        <v>1135</v>
      </c>
      <c r="Z1884" s="77" t="s">
        <v>1136</v>
      </c>
      <c r="AA1884" s="77" t="s">
        <v>1126</v>
      </c>
      <c r="AB1884" s="77" t="s">
        <v>1127</v>
      </c>
      <c r="AC1884" s="77" t="s">
        <v>1128</v>
      </c>
      <c r="AD1884" s="77">
        <v>4</v>
      </c>
      <c r="AE1884" s="77" t="s">
        <v>1182</v>
      </c>
      <c r="AF1884" s="105"/>
    </row>
    <row r="1885" spans="1:32" hidden="1" x14ac:dyDescent="0.25">
      <c r="A1885" s="96" t="s">
        <v>1730</v>
      </c>
      <c r="B1885" s="77" t="s">
        <v>735</v>
      </c>
      <c r="C1885" s="77" t="s">
        <v>73</v>
      </c>
      <c r="D1885" s="77" t="s">
        <v>736</v>
      </c>
      <c r="E1885" s="77">
        <v>10</v>
      </c>
      <c r="F1885" s="77" t="s">
        <v>1237</v>
      </c>
      <c r="G1885" s="77" t="s">
        <v>214</v>
      </c>
      <c r="H1885" s="77"/>
      <c r="I1885" s="77">
        <v>42</v>
      </c>
      <c r="J1885" s="77">
        <v>8</v>
      </c>
      <c r="K1885" s="77">
        <v>200</v>
      </c>
      <c r="L1885" s="77">
        <v>20</v>
      </c>
      <c r="M1885" s="77"/>
      <c r="N1885" s="77"/>
      <c r="O1885" s="77" t="s">
        <v>129</v>
      </c>
      <c r="P1885" s="77" t="s">
        <v>1279</v>
      </c>
      <c r="Q1885" s="77">
        <v>0</v>
      </c>
      <c r="R1885" s="77">
        <v>1</v>
      </c>
      <c r="S1885" s="77" t="s">
        <v>1123</v>
      </c>
      <c r="T1885" s="77">
        <v>1</v>
      </c>
      <c r="U1885" s="77"/>
      <c r="V1885" s="77"/>
      <c r="W1885" s="77" t="s">
        <v>1123</v>
      </c>
      <c r="X1885" s="77">
        <v>8</v>
      </c>
      <c r="Y1885" s="77" t="s">
        <v>1135</v>
      </c>
      <c r="Z1885" s="77" t="s">
        <v>1136</v>
      </c>
      <c r="AA1885" s="77" t="s">
        <v>1126</v>
      </c>
      <c r="AB1885" s="77" t="s">
        <v>1127</v>
      </c>
      <c r="AC1885" s="77" t="s">
        <v>1128</v>
      </c>
      <c r="AD1885" s="77">
        <v>8</v>
      </c>
      <c r="AE1885" s="77" t="s">
        <v>1137</v>
      </c>
      <c r="AF1885" s="105"/>
    </row>
    <row r="1886" spans="1:32" hidden="1" x14ac:dyDescent="0.25">
      <c r="A1886" s="96" t="s">
        <v>1730</v>
      </c>
      <c r="B1886" s="77" t="s">
        <v>735</v>
      </c>
      <c r="C1886" s="77" t="s">
        <v>73</v>
      </c>
      <c r="D1886" s="77" t="s">
        <v>736</v>
      </c>
      <c r="E1886" s="77">
        <v>11</v>
      </c>
      <c r="F1886" s="77" t="s">
        <v>1318</v>
      </c>
      <c r="G1886" s="77" t="s">
        <v>695</v>
      </c>
      <c r="H1886" s="77"/>
      <c r="I1886" s="77">
        <v>42</v>
      </c>
      <c r="J1886" s="77" t="e">
        <v>#N/A</v>
      </c>
      <c r="K1886" s="77">
        <v>50</v>
      </c>
      <c r="L1886" s="77"/>
      <c r="M1886" s="77"/>
      <c r="N1886" s="77"/>
      <c r="O1886" s="77"/>
      <c r="P1886" s="77"/>
      <c r="Q1886" s="77">
        <v>0</v>
      </c>
      <c r="R1886" s="77">
        <v>0</v>
      </c>
      <c r="S1886" s="77"/>
      <c r="T1886" s="77"/>
      <c r="U1886" s="77"/>
      <c r="V1886" s="77"/>
      <c r="W1886" s="77"/>
      <c r="X1886" s="77">
        <v>2</v>
      </c>
      <c r="Y1886" s="77" t="s">
        <v>1135</v>
      </c>
      <c r="Z1886" s="77"/>
      <c r="AA1886" s="77"/>
      <c r="AB1886" s="77"/>
      <c r="AC1886" s="77"/>
      <c r="AD1886" s="77"/>
      <c r="AE1886" s="77"/>
      <c r="AF1886" s="105"/>
    </row>
    <row r="1887" spans="1:32" hidden="1" x14ac:dyDescent="0.25">
      <c r="A1887" s="96" t="s">
        <v>1730</v>
      </c>
      <c r="B1887" s="77" t="s">
        <v>735</v>
      </c>
      <c r="C1887" s="77" t="s">
        <v>73</v>
      </c>
      <c r="D1887" s="77" t="s">
        <v>736</v>
      </c>
      <c r="E1887" s="77">
        <v>12</v>
      </c>
      <c r="F1887" s="77" t="s">
        <v>194</v>
      </c>
      <c r="G1887" s="77" t="s">
        <v>214</v>
      </c>
      <c r="H1887" s="77"/>
      <c r="I1887" s="77">
        <v>42</v>
      </c>
      <c r="J1887" s="77">
        <v>8</v>
      </c>
      <c r="K1887" s="77">
        <v>200</v>
      </c>
      <c r="L1887" s="77">
        <v>20</v>
      </c>
      <c r="M1887" s="77"/>
      <c r="N1887" s="77"/>
      <c r="O1887" s="77" t="s">
        <v>129</v>
      </c>
      <c r="P1887" s="77" t="s">
        <v>1279</v>
      </c>
      <c r="Q1887" s="77">
        <v>0</v>
      </c>
      <c r="R1887" s="77">
        <v>1</v>
      </c>
      <c r="S1887" s="77" t="s">
        <v>1123</v>
      </c>
      <c r="T1887" s="77">
        <v>1</v>
      </c>
      <c r="U1887" s="77"/>
      <c r="V1887" s="77"/>
      <c r="W1887" s="77" t="s">
        <v>1123</v>
      </c>
      <c r="X1887" s="77">
        <v>8</v>
      </c>
      <c r="Y1887" s="77" t="s">
        <v>1135</v>
      </c>
      <c r="Z1887" s="77" t="s">
        <v>1136</v>
      </c>
      <c r="AA1887" s="77" t="s">
        <v>1126</v>
      </c>
      <c r="AB1887" s="77" t="s">
        <v>1127</v>
      </c>
      <c r="AC1887" s="77" t="s">
        <v>1128</v>
      </c>
      <c r="AD1887" s="77">
        <v>8</v>
      </c>
      <c r="AE1887" s="77" t="s">
        <v>1137</v>
      </c>
      <c r="AF1887" s="105"/>
    </row>
    <row r="1888" spans="1:32" hidden="1" x14ac:dyDescent="0.25">
      <c r="A1888" s="96" t="s">
        <v>1730</v>
      </c>
      <c r="B1888" s="77" t="s">
        <v>735</v>
      </c>
      <c r="C1888" s="77" t="s">
        <v>73</v>
      </c>
      <c r="D1888" s="77" t="s">
        <v>736</v>
      </c>
      <c r="E1888" s="77">
        <v>13</v>
      </c>
      <c r="F1888" s="77" t="s">
        <v>1262</v>
      </c>
      <c r="G1888" s="77" t="s">
        <v>214</v>
      </c>
      <c r="H1888" s="77"/>
      <c r="I1888" s="77">
        <v>42</v>
      </c>
      <c r="J1888" s="77">
        <v>4</v>
      </c>
      <c r="K1888" s="77">
        <v>50</v>
      </c>
      <c r="L1888" s="77">
        <v>20</v>
      </c>
      <c r="M1888" s="77"/>
      <c r="N1888" s="77"/>
      <c r="O1888" s="77" t="s">
        <v>129</v>
      </c>
      <c r="P1888" s="77" t="s">
        <v>1279</v>
      </c>
      <c r="Q1888" s="77">
        <v>0</v>
      </c>
      <c r="R1888" s="77">
        <v>1</v>
      </c>
      <c r="S1888" s="77" t="s">
        <v>1123</v>
      </c>
      <c r="T1888" s="77">
        <v>1</v>
      </c>
      <c r="U1888" s="77"/>
      <c r="V1888" s="77"/>
      <c r="W1888" s="77" t="s">
        <v>1123</v>
      </c>
      <c r="X1888" s="77">
        <v>2</v>
      </c>
      <c r="Y1888" s="77" t="s">
        <v>1135</v>
      </c>
      <c r="Z1888" s="77" t="s">
        <v>1136</v>
      </c>
      <c r="AA1888" s="77" t="s">
        <v>1126</v>
      </c>
      <c r="AB1888" s="77" t="s">
        <v>1127</v>
      </c>
      <c r="AC1888" s="77" t="s">
        <v>1128</v>
      </c>
      <c r="AD1888" s="77">
        <v>4</v>
      </c>
      <c r="AE1888" s="77" t="s">
        <v>1172</v>
      </c>
      <c r="AF1888" s="105"/>
    </row>
    <row r="1889" spans="1:32" hidden="1" x14ac:dyDescent="0.25">
      <c r="A1889" s="96" t="s">
        <v>1730</v>
      </c>
      <c r="B1889" s="77" t="s">
        <v>735</v>
      </c>
      <c r="C1889" s="77" t="s">
        <v>73</v>
      </c>
      <c r="D1889" s="77" t="s">
        <v>736</v>
      </c>
      <c r="E1889" s="77">
        <v>14</v>
      </c>
      <c r="F1889" s="77" t="s">
        <v>1250</v>
      </c>
      <c r="G1889" s="77" t="s">
        <v>309</v>
      </c>
      <c r="H1889" s="77"/>
      <c r="I1889" s="77">
        <v>42</v>
      </c>
      <c r="J1889" s="77">
        <v>20</v>
      </c>
      <c r="K1889" s="77">
        <v>600</v>
      </c>
      <c r="L1889" s="77">
        <v>20</v>
      </c>
      <c r="M1889" s="77"/>
      <c r="N1889" s="77"/>
      <c r="O1889" s="77" t="s">
        <v>129</v>
      </c>
      <c r="P1889" s="77" t="s">
        <v>1279</v>
      </c>
      <c r="Q1889" s="77">
        <v>0</v>
      </c>
      <c r="R1889" s="77">
        <v>1</v>
      </c>
      <c r="S1889" s="77" t="s">
        <v>1123</v>
      </c>
      <c r="T1889" s="77">
        <v>1</v>
      </c>
      <c r="U1889" s="77"/>
      <c r="V1889" s="77"/>
      <c r="W1889" s="77" t="s">
        <v>1123</v>
      </c>
      <c r="X1889" s="77">
        <v>24</v>
      </c>
      <c r="Y1889" s="77" t="s">
        <v>1135</v>
      </c>
      <c r="Z1889" s="77" t="s">
        <v>1136</v>
      </c>
      <c r="AA1889" s="77" t="s">
        <v>1126</v>
      </c>
      <c r="AB1889" s="77" t="s">
        <v>1127</v>
      </c>
      <c r="AC1889" s="77" t="s">
        <v>1128</v>
      </c>
      <c r="AD1889" s="77">
        <v>20</v>
      </c>
      <c r="AE1889" s="77" t="s">
        <v>1177</v>
      </c>
      <c r="AF1889" s="105"/>
    </row>
    <row r="1890" spans="1:32" hidden="1" x14ac:dyDescent="0.25">
      <c r="A1890" s="96" t="s">
        <v>1730</v>
      </c>
      <c r="B1890" s="77" t="s">
        <v>735</v>
      </c>
      <c r="C1890" s="77" t="s">
        <v>73</v>
      </c>
      <c r="D1890" s="77" t="s">
        <v>736</v>
      </c>
      <c r="E1890" s="77">
        <v>15</v>
      </c>
      <c r="F1890" s="77" t="s">
        <v>103</v>
      </c>
      <c r="G1890" s="77" t="s">
        <v>737</v>
      </c>
      <c r="H1890" s="77" t="s">
        <v>110</v>
      </c>
      <c r="I1890" s="77">
        <v>42</v>
      </c>
      <c r="J1890" s="77">
        <v>4</v>
      </c>
      <c r="K1890" s="77">
        <v>25</v>
      </c>
      <c r="L1890" s="77">
        <v>50</v>
      </c>
      <c r="M1890" s="77"/>
      <c r="N1890" s="77"/>
      <c r="O1890" s="77" t="s">
        <v>150</v>
      </c>
      <c r="P1890" s="77" t="s">
        <v>1339</v>
      </c>
      <c r="Q1890" s="77">
        <v>0</v>
      </c>
      <c r="R1890" s="77">
        <v>2</v>
      </c>
      <c r="S1890" s="77" t="s">
        <v>1115</v>
      </c>
      <c r="T1890" s="77">
        <v>2</v>
      </c>
      <c r="U1890" s="77" t="s">
        <v>115</v>
      </c>
      <c r="V1890" s="77"/>
      <c r="W1890" s="77" t="s">
        <v>1115</v>
      </c>
      <c r="X1890" s="77">
        <v>2</v>
      </c>
      <c r="Y1890" s="77" t="s">
        <v>1135</v>
      </c>
      <c r="Z1890" s="77" t="s">
        <v>1161</v>
      </c>
      <c r="AA1890" s="77" t="s">
        <v>1162</v>
      </c>
      <c r="AB1890" s="77" t="s">
        <v>1163</v>
      </c>
      <c r="AC1890" s="77" t="s">
        <v>1164</v>
      </c>
      <c r="AD1890" s="77">
        <v>4</v>
      </c>
      <c r="AE1890" s="77" t="s">
        <v>1129</v>
      </c>
      <c r="AF1890" s="105"/>
    </row>
    <row r="1891" spans="1:32" hidden="1" x14ac:dyDescent="0.25">
      <c r="A1891" s="96" t="s">
        <v>1730</v>
      </c>
      <c r="B1891" s="77" t="s">
        <v>735</v>
      </c>
      <c r="C1891" s="77" t="s">
        <v>73</v>
      </c>
      <c r="D1891" s="77" t="s">
        <v>736</v>
      </c>
      <c r="E1891" s="77">
        <v>16</v>
      </c>
      <c r="F1891" s="77" t="s">
        <v>103</v>
      </c>
      <c r="G1891" s="77" t="s">
        <v>737</v>
      </c>
      <c r="H1891" s="77" t="s">
        <v>110</v>
      </c>
      <c r="I1891" s="77">
        <v>42</v>
      </c>
      <c r="J1891" s="77">
        <v>4</v>
      </c>
      <c r="K1891" s="77">
        <v>25</v>
      </c>
      <c r="L1891" s="77">
        <v>50</v>
      </c>
      <c r="M1891" s="77"/>
      <c r="N1891" s="77"/>
      <c r="O1891" s="77" t="s">
        <v>150</v>
      </c>
      <c r="P1891" s="77" t="s">
        <v>1339</v>
      </c>
      <c r="Q1891" s="77">
        <v>0</v>
      </c>
      <c r="R1891" s="77">
        <v>2</v>
      </c>
      <c r="S1891" s="77" t="s">
        <v>1115</v>
      </c>
      <c r="T1891" s="77">
        <v>2</v>
      </c>
      <c r="U1891" s="77" t="s">
        <v>115</v>
      </c>
      <c r="V1891" s="77"/>
      <c r="W1891" s="77" t="s">
        <v>1115</v>
      </c>
      <c r="X1891" s="77">
        <v>2</v>
      </c>
      <c r="Y1891" s="77" t="s">
        <v>1135</v>
      </c>
      <c r="Z1891" s="77" t="s">
        <v>1161</v>
      </c>
      <c r="AA1891" s="77" t="s">
        <v>1162</v>
      </c>
      <c r="AB1891" s="77" t="s">
        <v>1163</v>
      </c>
      <c r="AC1891" s="77" t="s">
        <v>1164</v>
      </c>
      <c r="AD1891" s="77">
        <v>4</v>
      </c>
      <c r="AE1891" s="77" t="s">
        <v>1129</v>
      </c>
      <c r="AF1891" s="105"/>
    </row>
    <row r="1892" spans="1:32" hidden="1" x14ac:dyDescent="0.25">
      <c r="A1892" s="96" t="s">
        <v>1730</v>
      </c>
      <c r="B1892" s="77" t="s">
        <v>735</v>
      </c>
      <c r="C1892" s="77" t="s">
        <v>73</v>
      </c>
      <c r="D1892" s="77" t="s">
        <v>736</v>
      </c>
      <c r="E1892" s="77">
        <v>17</v>
      </c>
      <c r="F1892" s="77" t="s">
        <v>103</v>
      </c>
      <c r="G1892" s="77" t="s">
        <v>737</v>
      </c>
      <c r="H1892" s="77" t="s">
        <v>110</v>
      </c>
      <c r="I1892" s="77">
        <v>42</v>
      </c>
      <c r="J1892" s="77">
        <v>4</v>
      </c>
      <c r="K1892" s="77">
        <v>25</v>
      </c>
      <c r="L1892" s="77">
        <v>50</v>
      </c>
      <c r="M1892" s="77"/>
      <c r="N1892" s="77"/>
      <c r="O1892" s="77" t="s">
        <v>150</v>
      </c>
      <c r="P1892" s="77" t="s">
        <v>1339</v>
      </c>
      <c r="Q1892" s="77">
        <v>0</v>
      </c>
      <c r="R1892" s="77">
        <v>2</v>
      </c>
      <c r="S1892" s="77" t="s">
        <v>1115</v>
      </c>
      <c r="T1892" s="77">
        <v>2</v>
      </c>
      <c r="U1892" s="77" t="s">
        <v>115</v>
      </c>
      <c r="V1892" s="77"/>
      <c r="W1892" s="77" t="s">
        <v>1115</v>
      </c>
      <c r="X1892" s="77">
        <v>2</v>
      </c>
      <c r="Y1892" s="77" t="s">
        <v>1135</v>
      </c>
      <c r="Z1892" s="77" t="s">
        <v>1161</v>
      </c>
      <c r="AA1892" s="77" t="s">
        <v>1162</v>
      </c>
      <c r="AB1892" s="77" t="s">
        <v>1163</v>
      </c>
      <c r="AC1892" s="77" t="s">
        <v>1164</v>
      </c>
      <c r="AD1892" s="77">
        <v>4</v>
      </c>
      <c r="AE1892" s="77" t="s">
        <v>1129</v>
      </c>
      <c r="AF1892" s="105"/>
    </row>
    <row r="1893" spans="1:32" hidden="1" x14ac:dyDescent="0.25">
      <c r="A1893" s="96" t="s">
        <v>1730</v>
      </c>
      <c r="B1893" s="77" t="s">
        <v>735</v>
      </c>
      <c r="C1893" s="77" t="s">
        <v>73</v>
      </c>
      <c r="D1893" s="77" t="s">
        <v>736</v>
      </c>
      <c r="E1893" s="77">
        <v>18</v>
      </c>
      <c r="F1893" s="77"/>
      <c r="G1893" s="77" t="s">
        <v>695</v>
      </c>
      <c r="H1893" s="77"/>
      <c r="I1893" s="77">
        <v>42</v>
      </c>
      <c r="J1893" s="77" t="e">
        <v>#N/A</v>
      </c>
      <c r="K1893" s="77">
        <v>200</v>
      </c>
      <c r="L1893" s="77"/>
      <c r="M1893" s="77"/>
      <c r="N1893" s="77"/>
      <c r="O1893" s="77"/>
      <c r="P1893" s="77"/>
      <c r="Q1893" s="77">
        <v>0</v>
      </c>
      <c r="R1893" s="77">
        <v>0</v>
      </c>
      <c r="S1893" s="77"/>
      <c r="T1893" s="77"/>
      <c r="U1893" s="77"/>
      <c r="V1893" s="77"/>
      <c r="W1893" s="77"/>
      <c r="X1893" s="77">
        <v>8</v>
      </c>
      <c r="Y1893" s="77" t="s">
        <v>1135</v>
      </c>
      <c r="Z1893" s="77"/>
      <c r="AA1893" s="77"/>
      <c r="AB1893" s="77"/>
      <c r="AC1893" s="77"/>
      <c r="AD1893" s="77"/>
      <c r="AE1893" s="77"/>
      <c r="AF1893" s="105"/>
    </row>
    <row r="1894" spans="1:32" hidden="1" x14ac:dyDescent="0.25">
      <c r="A1894" s="96" t="s">
        <v>1730</v>
      </c>
      <c r="B1894" s="77" t="s">
        <v>735</v>
      </c>
      <c r="C1894" s="77" t="s">
        <v>73</v>
      </c>
      <c r="D1894" s="77" t="s">
        <v>736</v>
      </c>
      <c r="E1894" s="77">
        <v>19</v>
      </c>
      <c r="F1894" s="77" t="s">
        <v>1263</v>
      </c>
      <c r="G1894" s="77" t="s">
        <v>214</v>
      </c>
      <c r="H1894" s="77"/>
      <c r="I1894" s="77">
        <v>42</v>
      </c>
      <c r="J1894" s="77">
        <v>4</v>
      </c>
      <c r="K1894" s="77">
        <v>25</v>
      </c>
      <c r="L1894" s="77">
        <v>20</v>
      </c>
      <c r="M1894" s="77"/>
      <c r="N1894" s="77"/>
      <c r="O1894" s="77" t="s">
        <v>129</v>
      </c>
      <c r="P1894" s="77" t="s">
        <v>1279</v>
      </c>
      <c r="Q1894" s="77">
        <v>0</v>
      </c>
      <c r="R1894" s="77">
        <v>1</v>
      </c>
      <c r="S1894" s="77" t="s">
        <v>1123</v>
      </c>
      <c r="T1894" s="77">
        <v>1</v>
      </c>
      <c r="U1894" s="77"/>
      <c r="V1894" s="77"/>
      <c r="W1894" s="77" t="s">
        <v>1123</v>
      </c>
      <c r="X1894" s="77">
        <v>1</v>
      </c>
      <c r="Y1894" s="77" t="s">
        <v>1135</v>
      </c>
      <c r="Z1894" s="77" t="s">
        <v>1136</v>
      </c>
      <c r="AA1894" s="77" t="s">
        <v>1126</v>
      </c>
      <c r="AB1894" s="77" t="s">
        <v>1127</v>
      </c>
      <c r="AC1894" s="77" t="s">
        <v>1128</v>
      </c>
      <c r="AD1894" s="77">
        <v>4</v>
      </c>
      <c r="AE1894" s="77" t="s">
        <v>1182</v>
      </c>
      <c r="AF1894" s="105"/>
    </row>
    <row r="1895" spans="1:32" hidden="1" x14ac:dyDescent="0.25">
      <c r="A1895" s="96" t="s">
        <v>1730</v>
      </c>
      <c r="B1895" s="77" t="s">
        <v>735</v>
      </c>
      <c r="C1895" s="77" t="s">
        <v>73</v>
      </c>
      <c r="D1895" s="77" t="s">
        <v>736</v>
      </c>
      <c r="E1895" s="77">
        <v>20</v>
      </c>
      <c r="F1895" s="77" t="s">
        <v>1719</v>
      </c>
      <c r="G1895" s="77" t="s">
        <v>214</v>
      </c>
      <c r="H1895" s="77"/>
      <c r="I1895" s="77">
        <v>42</v>
      </c>
      <c r="J1895" s="77">
        <v>8</v>
      </c>
      <c r="K1895" s="77">
        <v>100</v>
      </c>
      <c r="L1895" s="77">
        <v>20</v>
      </c>
      <c r="M1895" s="77"/>
      <c r="N1895" s="77"/>
      <c r="O1895" s="77" t="s">
        <v>129</v>
      </c>
      <c r="P1895" s="77" t="s">
        <v>1279</v>
      </c>
      <c r="Q1895" s="77">
        <v>0</v>
      </c>
      <c r="R1895" s="77">
        <v>1</v>
      </c>
      <c r="S1895" s="77" t="s">
        <v>1123</v>
      </c>
      <c r="T1895" s="77">
        <v>1</v>
      </c>
      <c r="U1895" s="77"/>
      <c r="V1895" s="77"/>
      <c r="W1895" s="77" t="s">
        <v>1123</v>
      </c>
      <c r="X1895" s="77">
        <v>4</v>
      </c>
      <c r="Y1895" s="77" t="s">
        <v>1135</v>
      </c>
      <c r="Z1895" s="77" t="s">
        <v>1136</v>
      </c>
      <c r="AA1895" s="77" t="s">
        <v>1126</v>
      </c>
      <c r="AB1895" s="77" t="s">
        <v>1127</v>
      </c>
      <c r="AC1895" s="77" t="s">
        <v>1128</v>
      </c>
      <c r="AD1895" s="77">
        <v>8</v>
      </c>
      <c r="AE1895" s="77" t="s">
        <v>1129</v>
      </c>
      <c r="AF1895" s="105"/>
    </row>
    <row r="1896" spans="1:32" hidden="1" x14ac:dyDescent="0.25">
      <c r="A1896" s="96" t="s">
        <v>1730</v>
      </c>
      <c r="B1896" s="77" t="s">
        <v>735</v>
      </c>
      <c r="C1896" s="77" t="s">
        <v>73</v>
      </c>
      <c r="D1896" s="77" t="s">
        <v>736</v>
      </c>
      <c r="E1896" s="77">
        <v>21</v>
      </c>
      <c r="F1896" s="77" t="s">
        <v>1731</v>
      </c>
      <c r="G1896" s="77" t="s">
        <v>695</v>
      </c>
      <c r="H1896" s="77"/>
      <c r="I1896" s="77">
        <v>42</v>
      </c>
      <c r="J1896" s="77" t="e">
        <v>#N/A</v>
      </c>
      <c r="K1896" s="77">
        <v>100</v>
      </c>
      <c r="L1896" s="77"/>
      <c r="M1896" s="77"/>
      <c r="N1896" s="77"/>
      <c r="O1896" s="77"/>
      <c r="P1896" s="77"/>
      <c r="Q1896" s="77">
        <v>0</v>
      </c>
      <c r="R1896" s="77">
        <v>0</v>
      </c>
      <c r="S1896" s="77"/>
      <c r="T1896" s="77"/>
      <c r="U1896" s="77"/>
      <c r="V1896" s="77"/>
      <c r="W1896" s="77"/>
      <c r="X1896" s="77">
        <v>4</v>
      </c>
      <c r="Y1896" s="77" t="s">
        <v>1135</v>
      </c>
      <c r="Z1896" s="77"/>
      <c r="AA1896" s="77"/>
      <c r="AB1896" s="77"/>
      <c r="AC1896" s="77"/>
      <c r="AD1896" s="77"/>
      <c r="AE1896" s="77"/>
      <c r="AF1896" s="105"/>
    </row>
    <row r="1897" spans="1:32" hidden="1" x14ac:dyDescent="0.25">
      <c r="A1897" s="96" t="s">
        <v>1730</v>
      </c>
      <c r="B1897" s="77" t="s">
        <v>735</v>
      </c>
      <c r="C1897" s="77" t="s">
        <v>73</v>
      </c>
      <c r="D1897" s="77" t="s">
        <v>736</v>
      </c>
      <c r="E1897" s="77">
        <v>22</v>
      </c>
      <c r="F1897" s="77" t="s">
        <v>1720</v>
      </c>
      <c r="G1897" s="77" t="s">
        <v>695</v>
      </c>
      <c r="H1897" s="77"/>
      <c r="I1897" s="77">
        <v>42</v>
      </c>
      <c r="J1897" s="77" t="e">
        <v>#N/A</v>
      </c>
      <c r="K1897" s="77">
        <v>100</v>
      </c>
      <c r="L1897" s="77"/>
      <c r="M1897" s="77"/>
      <c r="N1897" s="77"/>
      <c r="O1897" s="77"/>
      <c r="P1897" s="77"/>
      <c r="Q1897" s="77">
        <v>0</v>
      </c>
      <c r="R1897" s="77">
        <v>0</v>
      </c>
      <c r="S1897" s="77"/>
      <c r="T1897" s="77"/>
      <c r="U1897" s="77"/>
      <c r="V1897" s="77"/>
      <c r="W1897" s="77"/>
      <c r="X1897" s="77">
        <v>4</v>
      </c>
      <c r="Y1897" s="77" t="s">
        <v>1135</v>
      </c>
      <c r="Z1897" s="77"/>
      <c r="AA1897" s="77"/>
      <c r="AB1897" s="77"/>
      <c r="AC1897" s="77"/>
      <c r="AD1897" s="77"/>
      <c r="AE1897" s="77"/>
      <c r="AF1897" s="105"/>
    </row>
    <row r="1898" spans="1:32" hidden="1" x14ac:dyDescent="0.25">
      <c r="A1898" s="96" t="s">
        <v>1730</v>
      </c>
      <c r="B1898" s="77" t="s">
        <v>735</v>
      </c>
      <c r="C1898" s="77" t="s">
        <v>73</v>
      </c>
      <c r="D1898" s="77" t="s">
        <v>736</v>
      </c>
      <c r="E1898" s="77">
        <v>23</v>
      </c>
      <c r="F1898" s="77" t="s">
        <v>1226</v>
      </c>
      <c r="G1898" s="77" t="s">
        <v>695</v>
      </c>
      <c r="H1898" s="77"/>
      <c r="I1898" s="77">
        <v>42</v>
      </c>
      <c r="J1898" s="77" t="e">
        <v>#N/A</v>
      </c>
      <c r="K1898" s="77">
        <v>50</v>
      </c>
      <c r="L1898" s="77"/>
      <c r="M1898" s="77"/>
      <c r="N1898" s="77"/>
      <c r="O1898" s="77"/>
      <c r="P1898" s="77"/>
      <c r="Q1898" s="77">
        <v>0</v>
      </c>
      <c r="R1898" s="77">
        <v>0</v>
      </c>
      <c r="S1898" s="77"/>
      <c r="T1898" s="77"/>
      <c r="U1898" s="77"/>
      <c r="V1898" s="77"/>
      <c r="W1898" s="77"/>
      <c r="X1898" s="77">
        <v>2</v>
      </c>
      <c r="Y1898" s="77" t="s">
        <v>1135</v>
      </c>
      <c r="Z1898" s="77"/>
      <c r="AA1898" s="77"/>
      <c r="AB1898" s="77"/>
      <c r="AC1898" s="77"/>
      <c r="AD1898" s="77"/>
      <c r="AE1898" s="77"/>
      <c r="AF1898" s="105"/>
    </row>
    <row r="1899" spans="1:32" hidden="1" x14ac:dyDescent="0.25">
      <c r="A1899" s="96" t="s">
        <v>1730</v>
      </c>
      <c r="B1899" s="77" t="s">
        <v>735</v>
      </c>
      <c r="C1899" s="77" t="s">
        <v>73</v>
      </c>
      <c r="D1899" s="77" t="s">
        <v>736</v>
      </c>
      <c r="E1899" s="77">
        <v>24</v>
      </c>
      <c r="F1899" s="77" t="s">
        <v>1252</v>
      </c>
      <c r="G1899" s="77" t="s">
        <v>727</v>
      </c>
      <c r="H1899" s="77"/>
      <c r="I1899" s="77">
        <v>42</v>
      </c>
      <c r="J1899" s="77">
        <v>20</v>
      </c>
      <c r="K1899" s="77">
        <v>600</v>
      </c>
      <c r="L1899" s="77">
        <v>20</v>
      </c>
      <c r="M1899" s="77"/>
      <c r="N1899" s="77"/>
      <c r="O1899" s="77" t="s">
        <v>129</v>
      </c>
      <c r="P1899" s="77" t="s">
        <v>1279</v>
      </c>
      <c r="Q1899" s="77">
        <v>0</v>
      </c>
      <c r="R1899" s="77">
        <v>1</v>
      </c>
      <c r="S1899" s="77" t="s">
        <v>1123</v>
      </c>
      <c r="T1899" s="77">
        <v>1</v>
      </c>
      <c r="U1899" s="77"/>
      <c r="V1899" s="77"/>
      <c r="W1899" s="77" t="s">
        <v>1123</v>
      </c>
      <c r="X1899" s="77">
        <v>24</v>
      </c>
      <c r="Y1899" s="77" t="s">
        <v>1135</v>
      </c>
      <c r="Z1899" s="77" t="s">
        <v>1136</v>
      </c>
      <c r="AA1899" s="77" t="s">
        <v>1126</v>
      </c>
      <c r="AB1899" s="77" t="s">
        <v>1127</v>
      </c>
      <c r="AC1899" s="77" t="s">
        <v>1128</v>
      </c>
      <c r="AD1899" s="77">
        <v>20</v>
      </c>
      <c r="AE1899" s="77" t="s">
        <v>1177</v>
      </c>
      <c r="AF1899" s="105"/>
    </row>
    <row r="1900" spans="1:32" hidden="1" x14ac:dyDescent="0.25">
      <c r="A1900" s="96" t="s">
        <v>1730</v>
      </c>
      <c r="B1900" s="77" t="s">
        <v>735</v>
      </c>
      <c r="C1900" s="77" t="s">
        <v>73</v>
      </c>
      <c r="D1900" s="77" t="s">
        <v>736</v>
      </c>
      <c r="E1900" s="77">
        <v>25</v>
      </c>
      <c r="F1900" s="77" t="s">
        <v>103</v>
      </c>
      <c r="G1900" s="77" t="s">
        <v>737</v>
      </c>
      <c r="H1900" s="77" t="s">
        <v>110</v>
      </c>
      <c r="I1900" s="77">
        <v>42</v>
      </c>
      <c r="J1900" s="77">
        <v>4</v>
      </c>
      <c r="K1900" s="77">
        <v>25</v>
      </c>
      <c r="L1900" s="77">
        <v>50</v>
      </c>
      <c r="M1900" s="77"/>
      <c r="N1900" s="77"/>
      <c r="O1900" s="77" t="s">
        <v>150</v>
      </c>
      <c r="P1900" s="77" t="s">
        <v>1339</v>
      </c>
      <c r="Q1900" s="77">
        <v>0</v>
      </c>
      <c r="R1900" s="77">
        <v>2</v>
      </c>
      <c r="S1900" s="77" t="s">
        <v>1115</v>
      </c>
      <c r="T1900" s="77">
        <v>2</v>
      </c>
      <c r="U1900" s="77" t="s">
        <v>115</v>
      </c>
      <c r="V1900" s="77"/>
      <c r="W1900" s="77" t="s">
        <v>1115</v>
      </c>
      <c r="X1900" s="77">
        <v>2</v>
      </c>
      <c r="Y1900" s="77" t="s">
        <v>1135</v>
      </c>
      <c r="Z1900" s="77" t="s">
        <v>1161</v>
      </c>
      <c r="AA1900" s="77" t="s">
        <v>1162</v>
      </c>
      <c r="AB1900" s="77" t="s">
        <v>1163</v>
      </c>
      <c r="AC1900" s="77" t="s">
        <v>1164</v>
      </c>
      <c r="AD1900" s="77">
        <v>4</v>
      </c>
      <c r="AE1900" s="77" t="s">
        <v>1129</v>
      </c>
      <c r="AF1900" s="105"/>
    </row>
    <row r="1901" spans="1:32" hidden="1" x14ac:dyDescent="0.25">
      <c r="A1901" s="96" t="s">
        <v>1730</v>
      </c>
      <c r="B1901" s="77" t="s">
        <v>735</v>
      </c>
      <c r="C1901" s="77" t="s">
        <v>73</v>
      </c>
      <c r="D1901" s="77" t="s">
        <v>736</v>
      </c>
      <c r="E1901" s="77">
        <v>26</v>
      </c>
      <c r="F1901" s="77" t="s">
        <v>1589</v>
      </c>
      <c r="G1901" s="77" t="s">
        <v>695</v>
      </c>
      <c r="H1901" s="77"/>
      <c r="I1901" s="77">
        <v>42</v>
      </c>
      <c r="J1901" s="77" t="e">
        <v>#N/A</v>
      </c>
      <c r="K1901" s="77">
        <v>100</v>
      </c>
      <c r="L1901" s="77"/>
      <c r="M1901" s="77"/>
      <c r="N1901" s="77"/>
      <c r="O1901" s="77"/>
      <c r="P1901" s="77"/>
      <c r="Q1901" s="77">
        <v>0</v>
      </c>
      <c r="R1901" s="77">
        <v>0</v>
      </c>
      <c r="S1901" s="77"/>
      <c r="T1901" s="77"/>
      <c r="U1901" s="77"/>
      <c r="V1901" s="77"/>
      <c r="W1901" s="77"/>
      <c r="X1901" s="77">
        <v>4</v>
      </c>
      <c r="Y1901" s="77" t="s">
        <v>1135</v>
      </c>
      <c r="Z1901" s="77"/>
      <c r="AA1901" s="77"/>
      <c r="AB1901" s="77"/>
      <c r="AC1901" s="77"/>
      <c r="AD1901" s="77"/>
      <c r="AE1901" s="77"/>
      <c r="AF1901" s="105"/>
    </row>
    <row r="1902" spans="1:32" hidden="1" x14ac:dyDescent="0.25">
      <c r="A1902" s="96" t="s">
        <v>1730</v>
      </c>
      <c r="B1902" s="77" t="s">
        <v>735</v>
      </c>
      <c r="C1902" s="77" t="s">
        <v>73</v>
      </c>
      <c r="D1902" s="77" t="s">
        <v>736</v>
      </c>
      <c r="E1902" s="77">
        <v>27</v>
      </c>
      <c r="F1902" s="77" t="s">
        <v>1242</v>
      </c>
      <c r="G1902" s="77" t="s">
        <v>695</v>
      </c>
      <c r="H1902" s="77"/>
      <c r="I1902" s="77">
        <v>42</v>
      </c>
      <c r="J1902" s="77" t="e">
        <v>#N/A</v>
      </c>
      <c r="K1902" s="77">
        <v>50</v>
      </c>
      <c r="L1902" s="77"/>
      <c r="M1902" s="77"/>
      <c r="N1902" s="77"/>
      <c r="O1902" s="77"/>
      <c r="P1902" s="77"/>
      <c r="Q1902" s="77">
        <v>0</v>
      </c>
      <c r="R1902" s="77">
        <v>0</v>
      </c>
      <c r="S1902" s="77"/>
      <c r="T1902" s="77"/>
      <c r="U1902" s="77"/>
      <c r="V1902" s="77"/>
      <c r="W1902" s="77"/>
      <c r="X1902" s="77">
        <v>2</v>
      </c>
      <c r="Y1902" s="77" t="s">
        <v>1135</v>
      </c>
      <c r="Z1902" s="77"/>
      <c r="AA1902" s="77"/>
      <c r="AB1902" s="77"/>
      <c r="AC1902" s="77"/>
      <c r="AD1902" s="77"/>
      <c r="AE1902" s="77"/>
      <c r="AF1902" s="105"/>
    </row>
    <row r="1903" spans="1:32" hidden="1" x14ac:dyDescent="0.25">
      <c r="A1903" s="96" t="s">
        <v>1730</v>
      </c>
      <c r="B1903" s="77" t="s">
        <v>735</v>
      </c>
      <c r="C1903" s="77" t="s">
        <v>73</v>
      </c>
      <c r="D1903" s="77" t="s">
        <v>736</v>
      </c>
      <c r="E1903" s="77">
        <v>28</v>
      </c>
      <c r="F1903" s="77" t="s">
        <v>103</v>
      </c>
      <c r="G1903" s="77" t="s">
        <v>737</v>
      </c>
      <c r="H1903" s="77" t="s">
        <v>110</v>
      </c>
      <c r="I1903" s="77">
        <v>42</v>
      </c>
      <c r="J1903" s="77">
        <v>4</v>
      </c>
      <c r="K1903" s="77">
        <v>25</v>
      </c>
      <c r="L1903" s="77">
        <v>50</v>
      </c>
      <c r="M1903" s="77"/>
      <c r="N1903" s="77"/>
      <c r="O1903" s="77" t="s">
        <v>150</v>
      </c>
      <c r="P1903" s="77" t="s">
        <v>1339</v>
      </c>
      <c r="Q1903" s="77">
        <v>0</v>
      </c>
      <c r="R1903" s="77">
        <v>2</v>
      </c>
      <c r="S1903" s="77" t="s">
        <v>1115</v>
      </c>
      <c r="T1903" s="77">
        <v>2</v>
      </c>
      <c r="U1903" s="77" t="s">
        <v>115</v>
      </c>
      <c r="V1903" s="77"/>
      <c r="W1903" s="77" t="s">
        <v>1115</v>
      </c>
      <c r="X1903" s="77">
        <v>2</v>
      </c>
      <c r="Y1903" s="77" t="s">
        <v>1135</v>
      </c>
      <c r="Z1903" s="77" t="s">
        <v>1161</v>
      </c>
      <c r="AA1903" s="77" t="s">
        <v>1162</v>
      </c>
      <c r="AB1903" s="77" t="s">
        <v>1163</v>
      </c>
      <c r="AC1903" s="77" t="s">
        <v>1164</v>
      </c>
      <c r="AD1903" s="77">
        <v>4</v>
      </c>
      <c r="AE1903" s="77" t="s">
        <v>1129</v>
      </c>
      <c r="AF1903" s="105"/>
    </row>
    <row r="1904" spans="1:32" hidden="1" x14ac:dyDescent="0.25">
      <c r="A1904" s="96" t="s">
        <v>1730</v>
      </c>
      <c r="B1904" s="77" t="s">
        <v>735</v>
      </c>
      <c r="C1904" s="77" t="s">
        <v>73</v>
      </c>
      <c r="D1904" s="77" t="s">
        <v>736</v>
      </c>
      <c r="E1904" s="77">
        <v>29</v>
      </c>
      <c r="F1904" s="77" t="s">
        <v>103</v>
      </c>
      <c r="G1904" s="77" t="s">
        <v>737</v>
      </c>
      <c r="H1904" s="77" t="s">
        <v>110</v>
      </c>
      <c r="I1904" s="77">
        <v>42</v>
      </c>
      <c r="J1904" s="77">
        <v>4</v>
      </c>
      <c r="K1904" s="77">
        <v>25</v>
      </c>
      <c r="L1904" s="77">
        <v>50</v>
      </c>
      <c r="M1904" s="77"/>
      <c r="N1904" s="77"/>
      <c r="O1904" s="77" t="s">
        <v>150</v>
      </c>
      <c r="P1904" s="77" t="s">
        <v>1339</v>
      </c>
      <c r="Q1904" s="77">
        <v>0</v>
      </c>
      <c r="R1904" s="77">
        <v>2</v>
      </c>
      <c r="S1904" s="77" t="s">
        <v>1115</v>
      </c>
      <c r="T1904" s="77">
        <v>2</v>
      </c>
      <c r="U1904" s="77" t="s">
        <v>115</v>
      </c>
      <c r="V1904" s="77"/>
      <c r="W1904" s="77" t="s">
        <v>1115</v>
      </c>
      <c r="X1904" s="77">
        <v>2</v>
      </c>
      <c r="Y1904" s="77" t="s">
        <v>1135</v>
      </c>
      <c r="Z1904" s="77" t="s">
        <v>1161</v>
      </c>
      <c r="AA1904" s="77" t="s">
        <v>1162</v>
      </c>
      <c r="AB1904" s="77" t="s">
        <v>1163</v>
      </c>
      <c r="AC1904" s="77" t="s">
        <v>1164</v>
      </c>
      <c r="AD1904" s="77">
        <v>4</v>
      </c>
      <c r="AE1904" s="77" t="s">
        <v>1129</v>
      </c>
      <c r="AF1904" s="105"/>
    </row>
    <row r="1905" spans="1:32" hidden="1" x14ac:dyDescent="0.25">
      <c r="A1905" s="96" t="s">
        <v>1730</v>
      </c>
      <c r="B1905" s="77" t="s">
        <v>735</v>
      </c>
      <c r="C1905" s="77" t="s">
        <v>73</v>
      </c>
      <c r="D1905" s="77" t="s">
        <v>736</v>
      </c>
      <c r="E1905" s="77">
        <v>30</v>
      </c>
      <c r="F1905" s="77"/>
      <c r="G1905" s="77" t="s">
        <v>695</v>
      </c>
      <c r="H1905" s="77"/>
      <c r="I1905" s="77">
        <v>42</v>
      </c>
      <c r="J1905" s="77" t="e">
        <v>#N/A</v>
      </c>
      <c r="K1905" s="77">
        <v>80</v>
      </c>
      <c r="L1905" s="77"/>
      <c r="M1905" s="77"/>
      <c r="N1905" s="77"/>
      <c r="O1905" s="77"/>
      <c r="P1905" s="77"/>
      <c r="Q1905" s="77">
        <v>0</v>
      </c>
      <c r="R1905" s="77">
        <v>0</v>
      </c>
      <c r="S1905" s="77"/>
      <c r="T1905" s="77"/>
      <c r="U1905" s="77"/>
      <c r="V1905" s="77"/>
      <c r="W1905" s="77"/>
      <c r="X1905" s="77">
        <v>3</v>
      </c>
      <c r="Y1905" s="77" t="s">
        <v>1135</v>
      </c>
      <c r="Z1905" s="77"/>
      <c r="AA1905" s="77"/>
      <c r="AB1905" s="77"/>
      <c r="AC1905" s="77"/>
      <c r="AD1905" s="77"/>
      <c r="AE1905" s="77"/>
      <c r="AF1905" s="105"/>
    </row>
    <row r="1906" spans="1:32" hidden="1" x14ac:dyDescent="0.25">
      <c r="A1906" s="96" t="s">
        <v>1730</v>
      </c>
      <c r="B1906" s="77" t="s">
        <v>735</v>
      </c>
      <c r="C1906" s="77" t="s">
        <v>73</v>
      </c>
      <c r="D1906" s="77" t="s">
        <v>736</v>
      </c>
      <c r="E1906" s="77">
        <v>31</v>
      </c>
      <c r="F1906" s="77" t="s">
        <v>1722</v>
      </c>
      <c r="G1906" s="77" t="s">
        <v>695</v>
      </c>
      <c r="H1906" s="77"/>
      <c r="I1906" s="77">
        <v>42</v>
      </c>
      <c r="J1906" s="77" t="e">
        <v>#N/A</v>
      </c>
      <c r="K1906" s="77">
        <v>50</v>
      </c>
      <c r="L1906" s="77"/>
      <c r="M1906" s="77"/>
      <c r="N1906" s="77"/>
      <c r="O1906" s="77"/>
      <c r="P1906" s="77"/>
      <c r="Q1906" s="77">
        <v>0</v>
      </c>
      <c r="R1906" s="77">
        <v>0</v>
      </c>
      <c r="S1906" s="77"/>
      <c r="T1906" s="77"/>
      <c r="U1906" s="77"/>
      <c r="V1906" s="77"/>
      <c r="W1906" s="77"/>
      <c r="X1906" s="77">
        <v>2</v>
      </c>
      <c r="Y1906" s="77" t="s">
        <v>1135</v>
      </c>
      <c r="Z1906" s="77"/>
      <c r="AA1906" s="77"/>
      <c r="AB1906" s="77"/>
      <c r="AC1906" s="77"/>
      <c r="AD1906" s="77"/>
      <c r="AE1906" s="77"/>
      <c r="AF1906" s="105"/>
    </row>
    <row r="1907" spans="1:32" hidden="1" x14ac:dyDescent="0.25">
      <c r="A1907" s="96" t="s">
        <v>1730</v>
      </c>
      <c r="B1907" s="77" t="s">
        <v>735</v>
      </c>
      <c r="C1907" s="77" t="s">
        <v>73</v>
      </c>
      <c r="D1907" s="77" t="s">
        <v>736</v>
      </c>
      <c r="E1907" s="77">
        <v>32</v>
      </c>
      <c r="F1907" s="77" t="s">
        <v>1723</v>
      </c>
      <c r="G1907" s="77" t="s">
        <v>695</v>
      </c>
      <c r="H1907" s="77"/>
      <c r="I1907" s="77">
        <v>42</v>
      </c>
      <c r="J1907" s="77" t="e">
        <v>#N/A</v>
      </c>
      <c r="K1907" s="77">
        <v>80</v>
      </c>
      <c r="L1907" s="77"/>
      <c r="M1907" s="77"/>
      <c r="N1907" s="77"/>
      <c r="O1907" s="77"/>
      <c r="P1907" s="77"/>
      <c r="Q1907" s="77">
        <v>0</v>
      </c>
      <c r="R1907" s="77">
        <v>0</v>
      </c>
      <c r="S1907" s="77"/>
      <c r="T1907" s="77"/>
      <c r="U1907" s="77"/>
      <c r="V1907" s="77"/>
      <c r="W1907" s="77"/>
      <c r="X1907" s="77">
        <v>3</v>
      </c>
      <c r="Y1907" s="77" t="s">
        <v>1135</v>
      </c>
      <c r="Z1907" s="77"/>
      <c r="AA1907" s="77"/>
      <c r="AB1907" s="77"/>
      <c r="AC1907" s="77"/>
      <c r="AD1907" s="77"/>
      <c r="AE1907" s="77"/>
      <c r="AF1907" s="105"/>
    </row>
    <row r="1908" spans="1:32" hidden="1" x14ac:dyDescent="0.25">
      <c r="A1908" s="96" t="s">
        <v>1730</v>
      </c>
      <c r="B1908" s="77" t="s">
        <v>735</v>
      </c>
      <c r="C1908" s="77" t="s">
        <v>73</v>
      </c>
      <c r="D1908" s="77" t="s">
        <v>736</v>
      </c>
      <c r="E1908" s="77">
        <v>33</v>
      </c>
      <c r="F1908" s="77" t="s">
        <v>103</v>
      </c>
      <c r="G1908" s="77" t="s">
        <v>737</v>
      </c>
      <c r="H1908" s="77" t="s">
        <v>110</v>
      </c>
      <c r="I1908" s="77">
        <v>42</v>
      </c>
      <c r="J1908" s="77">
        <v>4</v>
      </c>
      <c r="K1908" s="77">
        <v>25</v>
      </c>
      <c r="L1908" s="77">
        <v>50</v>
      </c>
      <c r="M1908" s="77"/>
      <c r="N1908" s="77"/>
      <c r="O1908" s="77" t="s">
        <v>150</v>
      </c>
      <c r="P1908" s="77" t="s">
        <v>1339</v>
      </c>
      <c r="Q1908" s="77">
        <v>0</v>
      </c>
      <c r="R1908" s="77">
        <v>2</v>
      </c>
      <c r="S1908" s="77" t="s">
        <v>1115</v>
      </c>
      <c r="T1908" s="77">
        <v>2</v>
      </c>
      <c r="U1908" s="77" t="s">
        <v>115</v>
      </c>
      <c r="V1908" s="77"/>
      <c r="W1908" s="77" t="s">
        <v>1115</v>
      </c>
      <c r="X1908" s="77">
        <v>2</v>
      </c>
      <c r="Y1908" s="77" t="s">
        <v>1135</v>
      </c>
      <c r="Z1908" s="77" t="s">
        <v>1161</v>
      </c>
      <c r="AA1908" s="77" t="s">
        <v>1162</v>
      </c>
      <c r="AB1908" s="77" t="s">
        <v>1163</v>
      </c>
      <c r="AC1908" s="77" t="s">
        <v>1164</v>
      </c>
      <c r="AD1908" s="77">
        <v>4</v>
      </c>
      <c r="AE1908" s="77" t="s">
        <v>1129</v>
      </c>
      <c r="AF1908" s="105"/>
    </row>
    <row r="1909" spans="1:32" hidden="1" x14ac:dyDescent="0.25">
      <c r="A1909" s="96" t="s">
        <v>1730</v>
      </c>
      <c r="B1909" s="77" t="s">
        <v>735</v>
      </c>
      <c r="C1909" s="77" t="s">
        <v>73</v>
      </c>
      <c r="D1909" s="77" t="s">
        <v>736</v>
      </c>
      <c r="E1909" s="77">
        <v>34</v>
      </c>
      <c r="F1909" s="77"/>
      <c r="G1909" s="77" t="s">
        <v>214</v>
      </c>
      <c r="H1909" s="77"/>
      <c r="I1909" s="77">
        <v>42</v>
      </c>
      <c r="J1909" s="77">
        <v>4</v>
      </c>
      <c r="K1909" s="77">
        <v>50</v>
      </c>
      <c r="L1909" s="77">
        <v>20</v>
      </c>
      <c r="M1909" s="77"/>
      <c r="N1909" s="77"/>
      <c r="O1909" s="77" t="s">
        <v>129</v>
      </c>
      <c r="P1909" s="77" t="s">
        <v>1279</v>
      </c>
      <c r="Q1909" s="77">
        <v>0</v>
      </c>
      <c r="R1909" s="77">
        <v>1</v>
      </c>
      <c r="S1909" s="77" t="s">
        <v>1123</v>
      </c>
      <c r="T1909" s="77">
        <v>1</v>
      </c>
      <c r="U1909" s="77"/>
      <c r="V1909" s="77"/>
      <c r="W1909" s="77" t="s">
        <v>1123</v>
      </c>
      <c r="X1909" s="77">
        <v>2</v>
      </c>
      <c r="Y1909" s="77" t="s">
        <v>1135</v>
      </c>
      <c r="Z1909" s="77" t="s">
        <v>1136</v>
      </c>
      <c r="AA1909" s="77" t="s">
        <v>1126</v>
      </c>
      <c r="AB1909" s="77" t="s">
        <v>1127</v>
      </c>
      <c r="AC1909" s="77" t="s">
        <v>1128</v>
      </c>
      <c r="AD1909" s="77">
        <v>4</v>
      </c>
      <c r="AE1909" s="77" t="s">
        <v>1172</v>
      </c>
      <c r="AF1909" s="105"/>
    </row>
    <row r="1910" spans="1:32" hidden="1" x14ac:dyDescent="0.25">
      <c r="A1910" s="96" t="s">
        <v>1730</v>
      </c>
      <c r="B1910" s="77" t="s">
        <v>735</v>
      </c>
      <c r="C1910" s="77" t="s">
        <v>73</v>
      </c>
      <c r="D1910" s="77" t="s">
        <v>736</v>
      </c>
      <c r="E1910" s="77">
        <v>35</v>
      </c>
      <c r="F1910" s="77"/>
      <c r="G1910" s="77" t="s">
        <v>331</v>
      </c>
      <c r="H1910" s="77"/>
      <c r="I1910" s="77">
        <v>42</v>
      </c>
      <c r="J1910" s="77">
        <v>4</v>
      </c>
      <c r="K1910" s="77">
        <v>80</v>
      </c>
      <c r="L1910" s="77">
        <v>20</v>
      </c>
      <c r="M1910" s="77"/>
      <c r="N1910" s="77"/>
      <c r="O1910" s="77" t="s">
        <v>129</v>
      </c>
      <c r="P1910" s="77" t="s">
        <v>1279</v>
      </c>
      <c r="Q1910" s="77">
        <v>0</v>
      </c>
      <c r="R1910" s="77">
        <v>2</v>
      </c>
      <c r="S1910" s="77" t="s">
        <v>1123</v>
      </c>
      <c r="T1910" s="77">
        <v>2</v>
      </c>
      <c r="U1910" s="77"/>
      <c r="V1910" s="77"/>
      <c r="W1910" s="77" t="s">
        <v>1123</v>
      </c>
      <c r="X1910" s="77">
        <v>6</v>
      </c>
      <c r="Y1910" s="77" t="s">
        <v>1135</v>
      </c>
      <c r="Z1910" s="77" t="s">
        <v>1136</v>
      </c>
      <c r="AA1910" s="77" t="s">
        <v>1126</v>
      </c>
      <c r="AB1910" s="77" t="s">
        <v>1127</v>
      </c>
      <c r="AC1910" s="77" t="s">
        <v>1128</v>
      </c>
      <c r="AD1910" s="77">
        <v>4</v>
      </c>
      <c r="AE1910" s="77" t="s">
        <v>1129</v>
      </c>
      <c r="AF1910" s="105"/>
    </row>
    <row r="1911" spans="1:32" hidden="1" x14ac:dyDescent="0.25">
      <c r="A1911" s="96" t="s">
        <v>1730</v>
      </c>
      <c r="B1911" s="77" t="s">
        <v>735</v>
      </c>
      <c r="C1911" s="77" t="s">
        <v>73</v>
      </c>
      <c r="D1911" s="77" t="s">
        <v>736</v>
      </c>
      <c r="E1911" s="77">
        <v>36</v>
      </c>
      <c r="F1911" s="77"/>
      <c r="G1911" s="77" t="s">
        <v>214</v>
      </c>
      <c r="H1911" s="77"/>
      <c r="I1911" s="77">
        <v>42</v>
      </c>
      <c r="J1911" s="77">
        <v>16</v>
      </c>
      <c r="K1911" s="77">
        <v>450</v>
      </c>
      <c r="L1911" s="77">
        <v>20</v>
      </c>
      <c r="M1911" s="77"/>
      <c r="N1911" s="77"/>
      <c r="O1911" s="77" t="s">
        <v>129</v>
      </c>
      <c r="P1911" s="77" t="s">
        <v>1279</v>
      </c>
      <c r="Q1911" s="77">
        <v>0</v>
      </c>
      <c r="R1911" s="77">
        <v>1</v>
      </c>
      <c r="S1911" s="77" t="s">
        <v>1123</v>
      </c>
      <c r="T1911" s="77">
        <v>1</v>
      </c>
      <c r="U1911" s="77"/>
      <c r="V1911" s="77"/>
      <c r="W1911" s="77" t="s">
        <v>1123</v>
      </c>
      <c r="X1911" s="77">
        <v>18</v>
      </c>
      <c r="Y1911" s="77" t="s">
        <v>1135</v>
      </c>
      <c r="Z1911" s="77" t="s">
        <v>1136</v>
      </c>
      <c r="AA1911" s="77" t="s">
        <v>1126</v>
      </c>
      <c r="AB1911" s="77" t="s">
        <v>1127</v>
      </c>
      <c r="AC1911" s="77" t="s">
        <v>1128</v>
      </c>
      <c r="AD1911" s="77">
        <v>16</v>
      </c>
      <c r="AE1911" s="77" t="s">
        <v>1724</v>
      </c>
      <c r="AF1911" s="105"/>
    </row>
    <row r="1912" spans="1:32" hidden="1" x14ac:dyDescent="0.25">
      <c r="A1912" s="96" t="s">
        <v>1730</v>
      </c>
      <c r="B1912" s="77" t="s">
        <v>735</v>
      </c>
      <c r="C1912" s="77" t="s">
        <v>73</v>
      </c>
      <c r="D1912" s="77" t="s">
        <v>736</v>
      </c>
      <c r="E1912" s="77">
        <v>37</v>
      </c>
      <c r="F1912" s="77"/>
      <c r="G1912" s="77" t="s">
        <v>214</v>
      </c>
      <c r="H1912" s="77"/>
      <c r="I1912" s="77">
        <v>42</v>
      </c>
      <c r="J1912" s="77">
        <v>16</v>
      </c>
      <c r="K1912" s="77">
        <v>450</v>
      </c>
      <c r="L1912" s="77">
        <v>20</v>
      </c>
      <c r="M1912" s="77"/>
      <c r="N1912" s="77"/>
      <c r="O1912" s="77" t="s">
        <v>129</v>
      </c>
      <c r="P1912" s="77" t="s">
        <v>1279</v>
      </c>
      <c r="Q1912" s="77">
        <v>0</v>
      </c>
      <c r="R1912" s="77">
        <v>1</v>
      </c>
      <c r="S1912" s="77" t="s">
        <v>1123</v>
      </c>
      <c r="T1912" s="77">
        <v>1</v>
      </c>
      <c r="U1912" s="77"/>
      <c r="V1912" s="77"/>
      <c r="W1912" s="77" t="s">
        <v>1123</v>
      </c>
      <c r="X1912" s="77">
        <v>18</v>
      </c>
      <c r="Y1912" s="77" t="s">
        <v>1135</v>
      </c>
      <c r="Z1912" s="77" t="s">
        <v>1136</v>
      </c>
      <c r="AA1912" s="77" t="s">
        <v>1126</v>
      </c>
      <c r="AB1912" s="77" t="s">
        <v>1127</v>
      </c>
      <c r="AC1912" s="77" t="s">
        <v>1128</v>
      </c>
      <c r="AD1912" s="77">
        <v>16</v>
      </c>
      <c r="AE1912" s="77" t="s">
        <v>1724</v>
      </c>
      <c r="AF1912" s="105"/>
    </row>
    <row r="1913" spans="1:32" hidden="1" x14ac:dyDescent="0.25">
      <c r="A1913" s="96" t="s">
        <v>1730</v>
      </c>
      <c r="B1913" s="77" t="s">
        <v>735</v>
      </c>
      <c r="C1913" s="77" t="s">
        <v>73</v>
      </c>
      <c r="D1913" s="77" t="s">
        <v>736</v>
      </c>
      <c r="E1913" s="77">
        <v>38</v>
      </c>
      <c r="F1913" s="77"/>
      <c r="G1913" s="77" t="s">
        <v>214</v>
      </c>
      <c r="H1913" s="77"/>
      <c r="I1913" s="77">
        <v>42</v>
      </c>
      <c r="J1913" s="77">
        <v>8</v>
      </c>
      <c r="K1913" s="77">
        <v>200</v>
      </c>
      <c r="L1913" s="77">
        <v>20</v>
      </c>
      <c r="M1913" s="77"/>
      <c r="N1913" s="77"/>
      <c r="O1913" s="77" t="s">
        <v>129</v>
      </c>
      <c r="P1913" s="77" t="s">
        <v>1279</v>
      </c>
      <c r="Q1913" s="77">
        <v>0</v>
      </c>
      <c r="R1913" s="77">
        <v>1</v>
      </c>
      <c r="S1913" s="77" t="s">
        <v>1123</v>
      </c>
      <c r="T1913" s="77">
        <v>1</v>
      </c>
      <c r="U1913" s="77"/>
      <c r="V1913" s="77"/>
      <c r="W1913" s="77" t="s">
        <v>1123</v>
      </c>
      <c r="X1913" s="77">
        <v>8</v>
      </c>
      <c r="Y1913" s="77" t="s">
        <v>1135</v>
      </c>
      <c r="Z1913" s="77" t="s">
        <v>1136</v>
      </c>
      <c r="AA1913" s="77" t="s">
        <v>1126</v>
      </c>
      <c r="AB1913" s="77" t="s">
        <v>1127</v>
      </c>
      <c r="AC1913" s="77" t="s">
        <v>1128</v>
      </c>
      <c r="AD1913" s="77">
        <v>8</v>
      </c>
      <c r="AE1913" s="77" t="s">
        <v>1137</v>
      </c>
      <c r="AF1913" s="105"/>
    </row>
    <row r="1914" spans="1:32" hidden="1" x14ac:dyDescent="0.25">
      <c r="A1914" s="96" t="s">
        <v>1730</v>
      </c>
      <c r="B1914" s="77" t="s">
        <v>735</v>
      </c>
      <c r="C1914" s="77" t="s">
        <v>73</v>
      </c>
      <c r="D1914" s="77" t="s">
        <v>736</v>
      </c>
      <c r="E1914" s="77">
        <v>39</v>
      </c>
      <c r="F1914" s="77"/>
      <c r="G1914" s="77" t="s">
        <v>695</v>
      </c>
      <c r="H1914" s="77"/>
      <c r="I1914" s="77">
        <v>42</v>
      </c>
      <c r="J1914" s="77" t="e">
        <v>#N/A</v>
      </c>
      <c r="K1914" s="77">
        <v>50</v>
      </c>
      <c r="L1914" s="77"/>
      <c r="M1914" s="77"/>
      <c r="N1914" s="77"/>
      <c r="O1914" s="77"/>
      <c r="P1914" s="77"/>
      <c r="Q1914" s="77">
        <v>0</v>
      </c>
      <c r="R1914" s="77">
        <v>0</v>
      </c>
      <c r="S1914" s="77"/>
      <c r="T1914" s="77"/>
      <c r="U1914" s="77"/>
      <c r="V1914" s="77"/>
      <c r="W1914" s="77"/>
      <c r="X1914" s="77">
        <v>2</v>
      </c>
      <c r="Y1914" s="77" t="s">
        <v>1135</v>
      </c>
      <c r="Z1914" s="77"/>
      <c r="AA1914" s="77"/>
      <c r="AB1914" s="77"/>
      <c r="AC1914" s="77"/>
      <c r="AD1914" s="77"/>
      <c r="AE1914" s="77"/>
      <c r="AF1914" s="105"/>
    </row>
    <row r="1915" spans="1:32" hidden="1" x14ac:dyDescent="0.25">
      <c r="A1915" s="96" t="s">
        <v>1730</v>
      </c>
      <c r="B1915" s="77" t="s">
        <v>735</v>
      </c>
      <c r="C1915" s="77" t="s">
        <v>73</v>
      </c>
      <c r="D1915" s="77" t="s">
        <v>736</v>
      </c>
      <c r="E1915" s="77">
        <v>40</v>
      </c>
      <c r="F1915" s="77"/>
      <c r="G1915" s="77" t="s">
        <v>738</v>
      </c>
      <c r="H1915" s="77"/>
      <c r="I1915" s="77">
        <v>42</v>
      </c>
      <c r="J1915" s="77">
        <v>20</v>
      </c>
      <c r="K1915" s="77">
        <v>500</v>
      </c>
      <c r="L1915" s="77">
        <v>20</v>
      </c>
      <c r="M1915" s="77"/>
      <c r="N1915" s="77"/>
      <c r="O1915" s="77" t="s">
        <v>129</v>
      </c>
      <c r="P1915" s="77" t="s">
        <v>1279</v>
      </c>
      <c r="Q1915" s="77">
        <v>0</v>
      </c>
      <c r="R1915" s="77">
        <v>2</v>
      </c>
      <c r="S1915" s="77" t="s">
        <v>1123</v>
      </c>
      <c r="T1915" s="77">
        <v>1</v>
      </c>
      <c r="U1915" s="77"/>
      <c r="V1915" s="77"/>
      <c r="W1915" s="77" t="s">
        <v>1123</v>
      </c>
      <c r="X1915" s="77">
        <v>40</v>
      </c>
      <c r="Y1915" s="77" t="s">
        <v>1135</v>
      </c>
      <c r="Z1915" s="77" t="s">
        <v>1136</v>
      </c>
      <c r="AA1915" s="77" t="s">
        <v>1126</v>
      </c>
      <c r="AB1915" s="77" t="s">
        <v>1127</v>
      </c>
      <c r="AC1915" s="77" t="s">
        <v>1128</v>
      </c>
      <c r="AD1915" s="77">
        <v>20</v>
      </c>
      <c r="AE1915" s="77" t="s">
        <v>1176</v>
      </c>
      <c r="AF1915" s="105"/>
    </row>
    <row r="1916" spans="1:32" hidden="1" x14ac:dyDescent="0.25">
      <c r="A1916" s="96" t="s">
        <v>1730</v>
      </c>
      <c r="B1916" s="77" t="s">
        <v>735</v>
      </c>
      <c r="C1916" s="77" t="s">
        <v>73</v>
      </c>
      <c r="D1916" s="77" t="s">
        <v>736</v>
      </c>
      <c r="E1916" s="77">
        <v>41</v>
      </c>
      <c r="F1916" s="77"/>
      <c r="G1916" s="77" t="s">
        <v>738</v>
      </c>
      <c r="H1916" s="77"/>
      <c r="I1916" s="77">
        <v>42</v>
      </c>
      <c r="J1916" s="77">
        <v>20</v>
      </c>
      <c r="K1916" s="77">
        <v>500</v>
      </c>
      <c r="L1916" s="77">
        <v>20</v>
      </c>
      <c r="M1916" s="77"/>
      <c r="N1916" s="77"/>
      <c r="O1916" s="77" t="s">
        <v>129</v>
      </c>
      <c r="P1916" s="77" t="s">
        <v>1279</v>
      </c>
      <c r="Q1916" s="77">
        <v>0</v>
      </c>
      <c r="R1916" s="77">
        <v>2</v>
      </c>
      <c r="S1916" s="77" t="s">
        <v>1123</v>
      </c>
      <c r="T1916" s="77">
        <v>1</v>
      </c>
      <c r="U1916" s="77"/>
      <c r="V1916" s="77"/>
      <c r="W1916" s="77" t="s">
        <v>1123</v>
      </c>
      <c r="X1916" s="77">
        <v>40</v>
      </c>
      <c r="Y1916" s="77" t="s">
        <v>1135</v>
      </c>
      <c r="Z1916" s="77" t="s">
        <v>1136</v>
      </c>
      <c r="AA1916" s="77" t="s">
        <v>1126</v>
      </c>
      <c r="AB1916" s="77" t="s">
        <v>1127</v>
      </c>
      <c r="AC1916" s="77" t="s">
        <v>1128</v>
      </c>
      <c r="AD1916" s="77">
        <v>20</v>
      </c>
      <c r="AE1916" s="77" t="s">
        <v>1176</v>
      </c>
      <c r="AF1916" s="105"/>
    </row>
    <row r="1917" spans="1:32" hidden="1" x14ac:dyDescent="0.25">
      <c r="A1917" s="96" t="s">
        <v>1730</v>
      </c>
      <c r="B1917" s="77" t="s">
        <v>735</v>
      </c>
      <c r="C1917" s="77" t="s">
        <v>73</v>
      </c>
      <c r="D1917" s="77" t="s">
        <v>736</v>
      </c>
      <c r="E1917" s="77">
        <v>42</v>
      </c>
      <c r="F1917" s="77"/>
      <c r="G1917" s="77" t="s">
        <v>695</v>
      </c>
      <c r="H1917" s="77"/>
      <c r="I1917" s="77">
        <v>42</v>
      </c>
      <c r="J1917" s="77" t="e">
        <v>#N/A</v>
      </c>
      <c r="K1917" s="77">
        <v>100</v>
      </c>
      <c r="L1917" s="77"/>
      <c r="M1917" s="77"/>
      <c r="N1917" s="77"/>
      <c r="O1917" s="77"/>
      <c r="P1917" s="77"/>
      <c r="Q1917" s="77">
        <v>0</v>
      </c>
      <c r="R1917" s="77">
        <v>0</v>
      </c>
      <c r="S1917" s="77"/>
      <c r="T1917" s="77"/>
      <c r="U1917" s="77"/>
      <c r="V1917" s="77"/>
      <c r="W1917" s="77"/>
      <c r="X1917" s="77">
        <v>4</v>
      </c>
      <c r="Y1917" s="77" t="s">
        <v>1135</v>
      </c>
      <c r="Z1917" s="77"/>
      <c r="AA1917" s="77"/>
      <c r="AB1917" s="77"/>
      <c r="AC1917" s="77"/>
      <c r="AD1917" s="77"/>
      <c r="AE1917" s="77"/>
      <c r="AF1917" s="105"/>
    </row>
    <row r="1918" spans="1:32" ht="30" hidden="1" x14ac:dyDescent="0.25">
      <c r="A1918" s="96" t="s">
        <v>1730</v>
      </c>
      <c r="B1918" s="77" t="s">
        <v>735</v>
      </c>
      <c r="C1918" s="77" t="s">
        <v>73</v>
      </c>
      <c r="D1918" s="77" t="s">
        <v>707</v>
      </c>
      <c r="E1918" s="77" t="s">
        <v>73</v>
      </c>
      <c r="F1918" s="77"/>
      <c r="G1918" s="77" t="s">
        <v>184</v>
      </c>
      <c r="H1918" s="77" t="s">
        <v>110</v>
      </c>
      <c r="I1918" s="77">
        <v>42</v>
      </c>
      <c r="J1918" s="77">
        <v>8</v>
      </c>
      <c r="K1918" s="77">
        <v>200</v>
      </c>
      <c r="L1918" s="77">
        <v>20</v>
      </c>
      <c r="M1918" s="77"/>
      <c r="N1918" s="77"/>
      <c r="O1918" s="77" t="s">
        <v>129</v>
      </c>
      <c r="P1918" s="77"/>
      <c r="Q1918" s="77">
        <v>0</v>
      </c>
      <c r="R1918" s="77">
        <v>0</v>
      </c>
      <c r="S1918" s="77"/>
      <c r="T1918" s="77"/>
      <c r="U1918" s="77"/>
      <c r="V1918" s="77"/>
      <c r="W1918" s="77" t="s">
        <v>1123</v>
      </c>
      <c r="X1918" s="77">
        <v>8</v>
      </c>
      <c r="Y1918" s="77" t="s">
        <v>1135</v>
      </c>
      <c r="Z1918" s="77"/>
      <c r="AA1918" s="77"/>
      <c r="AB1918" s="77"/>
      <c r="AC1918" s="77"/>
      <c r="AD1918" s="77"/>
      <c r="AE1918" s="77"/>
      <c r="AF1918" s="105"/>
    </row>
    <row r="1919" spans="1:32" ht="30" hidden="1" x14ac:dyDescent="0.25">
      <c r="A1919" s="96" t="s">
        <v>1730</v>
      </c>
      <c r="B1919" s="77" t="s">
        <v>735</v>
      </c>
      <c r="C1919" s="77" t="s">
        <v>73</v>
      </c>
      <c r="D1919" s="77" t="s">
        <v>707</v>
      </c>
      <c r="E1919" s="77" t="s">
        <v>83</v>
      </c>
      <c r="F1919" s="77"/>
      <c r="G1919" s="77" t="s">
        <v>739</v>
      </c>
      <c r="H1919" s="77" t="s">
        <v>110</v>
      </c>
      <c r="I1919" s="77">
        <v>42</v>
      </c>
      <c r="J1919" s="77">
        <v>12</v>
      </c>
      <c r="K1919" s="77">
        <v>250</v>
      </c>
      <c r="L1919" s="77">
        <v>20</v>
      </c>
      <c r="M1919" s="77"/>
      <c r="N1919" s="77">
        <v>1</v>
      </c>
      <c r="O1919" s="77" t="s">
        <v>129</v>
      </c>
      <c r="P1919" s="77" t="s">
        <v>1198</v>
      </c>
      <c r="Q1919" s="77">
        <v>1</v>
      </c>
      <c r="R1919" s="77">
        <v>0</v>
      </c>
      <c r="S1919" s="77"/>
      <c r="T1919" s="77"/>
      <c r="U1919" s="77"/>
      <c r="V1919" s="77" t="s">
        <v>76</v>
      </c>
      <c r="W1919" s="77" t="s">
        <v>1123</v>
      </c>
      <c r="X1919" s="77">
        <v>10</v>
      </c>
      <c r="Y1919" s="77" t="s">
        <v>1135</v>
      </c>
      <c r="Z1919" s="77" t="s">
        <v>1136</v>
      </c>
      <c r="AA1919" s="77" t="s">
        <v>1126</v>
      </c>
      <c r="AB1919" s="77" t="s">
        <v>1127</v>
      </c>
      <c r="AC1919" s="77" t="s">
        <v>1128</v>
      </c>
      <c r="AD1919" s="77">
        <v>12</v>
      </c>
      <c r="AE1919" s="77" t="s">
        <v>1274</v>
      </c>
      <c r="AF1919" s="105"/>
    </row>
    <row r="1920" spans="1:32" ht="30" hidden="1" x14ac:dyDescent="0.25">
      <c r="A1920" s="96" t="s">
        <v>1730</v>
      </c>
      <c r="B1920" s="77" t="s">
        <v>735</v>
      </c>
      <c r="C1920" s="77" t="s">
        <v>73</v>
      </c>
      <c r="D1920" s="77" t="s">
        <v>707</v>
      </c>
      <c r="E1920" s="77" t="s">
        <v>75</v>
      </c>
      <c r="F1920" s="77"/>
      <c r="G1920" s="77" t="s">
        <v>1734</v>
      </c>
      <c r="H1920" s="77" t="s">
        <v>110</v>
      </c>
      <c r="I1920" s="77">
        <v>42</v>
      </c>
      <c r="J1920" s="77">
        <v>20</v>
      </c>
      <c r="K1920" s="77">
        <v>500</v>
      </c>
      <c r="L1920" s="77">
        <v>20</v>
      </c>
      <c r="M1920" s="77"/>
      <c r="N1920" s="77"/>
      <c r="O1920" s="77" t="s">
        <v>129</v>
      </c>
      <c r="P1920" s="77"/>
      <c r="Q1920" s="77">
        <v>0</v>
      </c>
      <c r="R1920" s="77">
        <v>0</v>
      </c>
      <c r="S1920" s="77"/>
      <c r="T1920" s="77"/>
      <c r="U1920" s="77"/>
      <c r="V1920" s="77"/>
      <c r="W1920" s="77" t="s">
        <v>1123</v>
      </c>
      <c r="X1920" s="77">
        <v>20</v>
      </c>
      <c r="Y1920" s="77" t="s">
        <v>1135</v>
      </c>
      <c r="Z1920" s="77"/>
      <c r="AA1920" s="77"/>
      <c r="AB1920" s="77"/>
      <c r="AC1920" s="77"/>
      <c r="AD1920" s="77"/>
      <c r="AE1920" s="77"/>
      <c r="AF1920" s="105"/>
    </row>
    <row r="1921" spans="1:32" ht="30" hidden="1" x14ac:dyDescent="0.25">
      <c r="A1921" s="96" t="s">
        <v>1730</v>
      </c>
      <c r="B1921" s="77" t="s">
        <v>735</v>
      </c>
      <c r="C1921" s="77" t="s">
        <v>73</v>
      </c>
      <c r="D1921" s="77" t="s">
        <v>707</v>
      </c>
      <c r="E1921" s="77" t="s">
        <v>70</v>
      </c>
      <c r="F1921" s="77"/>
      <c r="G1921" s="77" t="s">
        <v>184</v>
      </c>
      <c r="H1921" s="77"/>
      <c r="I1921" s="77">
        <v>42</v>
      </c>
      <c r="J1921" s="77">
        <v>4</v>
      </c>
      <c r="K1921" s="77">
        <v>80</v>
      </c>
      <c r="L1921" s="77">
        <v>20</v>
      </c>
      <c r="M1921" s="77"/>
      <c r="N1921" s="77"/>
      <c r="O1921" s="77" t="s">
        <v>129</v>
      </c>
      <c r="P1921" s="77"/>
      <c r="Q1921" s="77">
        <v>0</v>
      </c>
      <c r="R1921" s="77">
        <v>0</v>
      </c>
      <c r="S1921" s="77"/>
      <c r="T1921" s="77"/>
      <c r="U1921" s="77" t="s">
        <v>70</v>
      </c>
      <c r="V1921" s="77"/>
      <c r="W1921" s="77" t="s">
        <v>1115</v>
      </c>
      <c r="X1921" s="77">
        <v>3</v>
      </c>
      <c r="Y1921" s="77" t="s">
        <v>1135</v>
      </c>
      <c r="Z1921" s="77"/>
      <c r="AA1921" s="77"/>
      <c r="AB1921" s="77"/>
      <c r="AC1921" s="77"/>
      <c r="AD1921" s="77"/>
      <c r="AE1921" s="77"/>
      <c r="AF1921" s="105"/>
    </row>
    <row r="1922" spans="1:32" ht="30" hidden="1" x14ac:dyDescent="0.25">
      <c r="A1922" s="96" t="s">
        <v>1730</v>
      </c>
      <c r="B1922" s="77" t="s">
        <v>735</v>
      </c>
      <c r="C1922" s="77" t="s">
        <v>73</v>
      </c>
      <c r="D1922" s="77" t="s">
        <v>707</v>
      </c>
      <c r="E1922" s="77" t="s">
        <v>76</v>
      </c>
      <c r="F1922" s="77"/>
      <c r="G1922" s="77" t="s">
        <v>184</v>
      </c>
      <c r="H1922" s="77"/>
      <c r="I1922" s="77">
        <v>42</v>
      </c>
      <c r="J1922" s="77">
        <v>4</v>
      </c>
      <c r="K1922" s="77">
        <v>80</v>
      </c>
      <c r="L1922" s="77">
        <v>20</v>
      </c>
      <c r="M1922" s="77"/>
      <c r="N1922" s="77"/>
      <c r="O1922" s="77" t="s">
        <v>129</v>
      </c>
      <c r="P1922" s="77"/>
      <c r="Q1922" s="77">
        <v>0</v>
      </c>
      <c r="R1922" s="77">
        <v>0</v>
      </c>
      <c r="S1922" s="77"/>
      <c r="T1922" s="77"/>
      <c r="U1922" s="77" t="s">
        <v>70</v>
      </c>
      <c r="V1922" s="77"/>
      <c r="W1922" s="77" t="s">
        <v>1115</v>
      </c>
      <c r="X1922" s="77">
        <v>3</v>
      </c>
      <c r="Y1922" s="77" t="s">
        <v>1135</v>
      </c>
      <c r="Z1922" s="77"/>
      <c r="AA1922" s="77"/>
      <c r="AB1922" s="77"/>
      <c r="AC1922" s="77"/>
      <c r="AD1922" s="77"/>
      <c r="AE1922" s="77"/>
      <c r="AF1922" s="105"/>
    </row>
    <row r="1923" spans="1:32" ht="30" hidden="1" x14ac:dyDescent="0.25">
      <c r="A1923" s="96" t="s">
        <v>1730</v>
      </c>
      <c r="B1923" s="77" t="s">
        <v>735</v>
      </c>
      <c r="C1923" s="77" t="s">
        <v>73</v>
      </c>
      <c r="D1923" s="77" t="s">
        <v>707</v>
      </c>
      <c r="E1923" s="77" t="s">
        <v>81</v>
      </c>
      <c r="F1923" s="77"/>
      <c r="G1923" s="77" t="s">
        <v>184</v>
      </c>
      <c r="H1923" s="77"/>
      <c r="I1923" s="77">
        <v>42</v>
      </c>
      <c r="J1923" s="77">
        <v>4</v>
      </c>
      <c r="K1923" s="77">
        <v>80</v>
      </c>
      <c r="L1923" s="77">
        <v>20</v>
      </c>
      <c r="M1923" s="77"/>
      <c r="N1923" s="77"/>
      <c r="O1923" s="77" t="s">
        <v>129</v>
      </c>
      <c r="P1923" s="77"/>
      <c r="Q1923" s="77">
        <v>0</v>
      </c>
      <c r="R1923" s="77">
        <v>0</v>
      </c>
      <c r="S1923" s="77"/>
      <c r="T1923" s="77"/>
      <c r="U1923" s="77" t="s">
        <v>70</v>
      </c>
      <c r="V1923" s="77"/>
      <c r="W1923" s="77" t="s">
        <v>1115</v>
      </c>
      <c r="X1923" s="77">
        <v>3</v>
      </c>
      <c r="Y1923" s="77" t="s">
        <v>1135</v>
      </c>
      <c r="Z1923" s="77"/>
      <c r="AA1923" s="77"/>
      <c r="AB1923" s="77"/>
      <c r="AC1923" s="77"/>
      <c r="AD1923" s="77"/>
      <c r="AE1923" s="77"/>
      <c r="AF1923" s="105"/>
    </row>
    <row r="1924" spans="1:32" ht="30" hidden="1" x14ac:dyDescent="0.25">
      <c r="A1924" s="96" t="s">
        <v>1730</v>
      </c>
      <c r="B1924" s="77" t="s">
        <v>735</v>
      </c>
      <c r="C1924" s="77" t="s">
        <v>73</v>
      </c>
      <c r="D1924" s="77" t="s">
        <v>707</v>
      </c>
      <c r="E1924" s="77" t="s">
        <v>82</v>
      </c>
      <c r="F1924" s="77"/>
      <c r="G1924" s="77" t="s">
        <v>184</v>
      </c>
      <c r="H1924" s="77"/>
      <c r="I1924" s="77">
        <v>42</v>
      </c>
      <c r="J1924" s="77">
        <v>4</v>
      </c>
      <c r="K1924" s="77">
        <v>80</v>
      </c>
      <c r="L1924" s="77">
        <v>20</v>
      </c>
      <c r="M1924" s="77"/>
      <c r="N1924" s="77"/>
      <c r="O1924" s="77" t="s">
        <v>129</v>
      </c>
      <c r="P1924" s="77"/>
      <c r="Q1924" s="77">
        <v>0</v>
      </c>
      <c r="R1924" s="77">
        <v>0</v>
      </c>
      <c r="S1924" s="77"/>
      <c r="T1924" s="77"/>
      <c r="U1924" s="77" t="s">
        <v>70</v>
      </c>
      <c r="V1924" s="77"/>
      <c r="W1924" s="77" t="s">
        <v>1115</v>
      </c>
      <c r="X1924" s="77">
        <v>3</v>
      </c>
      <c r="Y1924" s="77" t="s">
        <v>1135</v>
      </c>
      <c r="Z1924" s="77"/>
      <c r="AA1924" s="77"/>
      <c r="AB1924" s="77"/>
      <c r="AC1924" s="77"/>
      <c r="AD1924" s="77"/>
      <c r="AE1924" s="77"/>
      <c r="AF1924" s="105"/>
    </row>
    <row r="1925" spans="1:32" ht="30" hidden="1" x14ac:dyDescent="0.25">
      <c r="A1925" s="96" t="s">
        <v>1730</v>
      </c>
      <c r="B1925" s="77" t="s">
        <v>735</v>
      </c>
      <c r="C1925" s="77" t="s">
        <v>73</v>
      </c>
      <c r="D1925" s="77" t="s">
        <v>707</v>
      </c>
      <c r="E1925" s="77" t="s">
        <v>112</v>
      </c>
      <c r="F1925" s="77"/>
      <c r="G1925" s="77" t="s">
        <v>184</v>
      </c>
      <c r="H1925" s="77"/>
      <c r="I1925" s="77">
        <v>42</v>
      </c>
      <c r="J1925" s="77">
        <v>4</v>
      </c>
      <c r="K1925" s="77">
        <v>80</v>
      </c>
      <c r="L1925" s="77">
        <v>20</v>
      </c>
      <c r="M1925" s="77"/>
      <c r="N1925" s="77"/>
      <c r="O1925" s="77" t="s">
        <v>129</v>
      </c>
      <c r="P1925" s="77"/>
      <c r="Q1925" s="77">
        <v>0</v>
      </c>
      <c r="R1925" s="77">
        <v>0</v>
      </c>
      <c r="S1925" s="77"/>
      <c r="T1925" s="77"/>
      <c r="U1925" s="77" t="s">
        <v>70</v>
      </c>
      <c r="V1925" s="77"/>
      <c r="W1925" s="77" t="s">
        <v>1115</v>
      </c>
      <c r="X1925" s="77">
        <v>3</v>
      </c>
      <c r="Y1925" s="77" t="s">
        <v>1135</v>
      </c>
      <c r="Z1925" s="77"/>
      <c r="AA1925" s="77"/>
      <c r="AB1925" s="77"/>
      <c r="AC1925" s="77"/>
      <c r="AD1925" s="77"/>
      <c r="AE1925" s="77"/>
      <c r="AF1925" s="105"/>
    </row>
    <row r="1926" spans="1:32" ht="30" hidden="1" x14ac:dyDescent="0.25">
      <c r="A1926" s="96" t="s">
        <v>1730</v>
      </c>
      <c r="B1926" s="77" t="s">
        <v>735</v>
      </c>
      <c r="C1926" s="77" t="s">
        <v>73</v>
      </c>
      <c r="D1926" s="77" t="s">
        <v>707</v>
      </c>
      <c r="E1926" s="77" t="s">
        <v>105</v>
      </c>
      <c r="F1926" s="77"/>
      <c r="G1926" s="77" t="s">
        <v>184</v>
      </c>
      <c r="H1926" s="77"/>
      <c r="I1926" s="77">
        <v>42</v>
      </c>
      <c r="J1926" s="77">
        <v>4</v>
      </c>
      <c r="K1926" s="77">
        <v>80</v>
      </c>
      <c r="L1926" s="77">
        <v>20</v>
      </c>
      <c r="M1926" s="77"/>
      <c r="N1926" s="77"/>
      <c r="O1926" s="77" t="s">
        <v>129</v>
      </c>
      <c r="P1926" s="77"/>
      <c r="Q1926" s="77">
        <v>0</v>
      </c>
      <c r="R1926" s="77">
        <v>0</v>
      </c>
      <c r="S1926" s="77"/>
      <c r="T1926" s="77"/>
      <c r="U1926" s="77" t="s">
        <v>70</v>
      </c>
      <c r="V1926" s="77"/>
      <c r="W1926" s="77" t="s">
        <v>1115</v>
      </c>
      <c r="X1926" s="77">
        <v>3</v>
      </c>
      <c r="Y1926" s="77" t="s">
        <v>1135</v>
      </c>
      <c r="Z1926" s="77"/>
      <c r="AA1926" s="77"/>
      <c r="AB1926" s="77"/>
      <c r="AC1926" s="77"/>
      <c r="AD1926" s="77"/>
      <c r="AE1926" s="77"/>
      <c r="AF1926" s="105"/>
    </row>
    <row r="1927" spans="1:32" ht="30" hidden="1" x14ac:dyDescent="0.25">
      <c r="A1927" s="96" t="s">
        <v>1730</v>
      </c>
      <c r="B1927" s="77" t="s">
        <v>735</v>
      </c>
      <c r="C1927" s="77" t="s">
        <v>73</v>
      </c>
      <c r="D1927" s="77" t="s">
        <v>707</v>
      </c>
      <c r="E1927" s="77" t="s">
        <v>106</v>
      </c>
      <c r="F1927" s="77"/>
      <c r="G1927" s="77" t="s">
        <v>184</v>
      </c>
      <c r="H1927" s="77"/>
      <c r="I1927" s="77">
        <v>42</v>
      </c>
      <c r="J1927" s="77">
        <v>4</v>
      </c>
      <c r="K1927" s="77">
        <v>80</v>
      </c>
      <c r="L1927" s="77">
        <v>20</v>
      </c>
      <c r="M1927" s="77"/>
      <c r="N1927" s="77"/>
      <c r="O1927" s="77" t="s">
        <v>129</v>
      </c>
      <c r="P1927" s="77"/>
      <c r="Q1927" s="77">
        <v>0</v>
      </c>
      <c r="R1927" s="77">
        <v>0</v>
      </c>
      <c r="S1927" s="77"/>
      <c r="T1927" s="77"/>
      <c r="U1927" s="77" t="s">
        <v>70</v>
      </c>
      <c r="V1927" s="77"/>
      <c r="W1927" s="77" t="s">
        <v>1115</v>
      </c>
      <c r="X1927" s="77">
        <v>3</v>
      </c>
      <c r="Y1927" s="77" t="s">
        <v>1135</v>
      </c>
      <c r="Z1927" s="77"/>
      <c r="AA1927" s="77"/>
      <c r="AB1927" s="77"/>
      <c r="AC1927" s="77"/>
      <c r="AD1927" s="77"/>
      <c r="AE1927" s="77"/>
      <c r="AF1927" s="105"/>
    </row>
    <row r="1928" spans="1:32" ht="30" hidden="1" x14ac:dyDescent="0.25">
      <c r="A1928" s="96" t="s">
        <v>1730</v>
      </c>
      <c r="B1928" s="77" t="s">
        <v>735</v>
      </c>
      <c r="C1928" s="77" t="s">
        <v>73</v>
      </c>
      <c r="D1928" s="77" t="s">
        <v>707</v>
      </c>
      <c r="E1928" s="77" t="s">
        <v>107</v>
      </c>
      <c r="F1928" s="77"/>
      <c r="G1928" s="77" t="s">
        <v>1726</v>
      </c>
      <c r="H1928" s="77"/>
      <c r="I1928" s="77">
        <v>42</v>
      </c>
      <c r="J1928" s="77" t="e">
        <v>#N/A</v>
      </c>
      <c r="K1928" s="77"/>
      <c r="L1928" s="77"/>
      <c r="M1928" s="77"/>
      <c r="N1928" s="77"/>
      <c r="O1928" s="77"/>
      <c r="P1928" s="77"/>
      <c r="Q1928" s="77">
        <v>0</v>
      </c>
      <c r="R1928" s="77">
        <v>0</v>
      </c>
      <c r="S1928" s="77"/>
      <c r="T1928" s="77"/>
      <c r="U1928" s="77"/>
      <c r="V1928" s="77"/>
      <c r="W1928" s="77"/>
      <c r="X1928" s="77">
        <v>0</v>
      </c>
      <c r="Y1928" s="77" t="s">
        <v>1135</v>
      </c>
      <c r="Z1928" s="77"/>
      <c r="AA1928" s="77"/>
      <c r="AB1928" s="77"/>
      <c r="AC1928" s="77"/>
      <c r="AD1928" s="77"/>
      <c r="AE1928" s="77"/>
      <c r="AF1928" s="105"/>
    </row>
    <row r="1929" spans="1:32" ht="30" hidden="1" x14ac:dyDescent="0.25">
      <c r="A1929" s="96" t="s">
        <v>1730</v>
      </c>
      <c r="B1929" s="77" t="s">
        <v>735</v>
      </c>
      <c r="C1929" s="77" t="s">
        <v>73</v>
      </c>
      <c r="D1929" s="77" t="s">
        <v>716</v>
      </c>
      <c r="E1929" s="77" t="s">
        <v>73</v>
      </c>
      <c r="F1929" s="77"/>
      <c r="G1929" s="77" t="s">
        <v>247</v>
      </c>
      <c r="H1929" s="77" t="s">
        <v>110</v>
      </c>
      <c r="I1929" s="77">
        <v>42</v>
      </c>
      <c r="J1929" s="77">
        <v>8</v>
      </c>
      <c r="K1929" s="77">
        <v>200</v>
      </c>
      <c r="L1929" s="77">
        <v>20</v>
      </c>
      <c r="M1929" s="77"/>
      <c r="N1929" s="77"/>
      <c r="O1929" s="77" t="s">
        <v>129</v>
      </c>
      <c r="P1929" s="77" t="s">
        <v>1169</v>
      </c>
      <c r="Q1929" s="77">
        <v>0</v>
      </c>
      <c r="R1929" s="77">
        <v>1</v>
      </c>
      <c r="S1929" s="77" t="s">
        <v>1123</v>
      </c>
      <c r="T1929" s="77">
        <v>1</v>
      </c>
      <c r="U1929" s="77"/>
      <c r="V1929" s="77"/>
      <c r="W1929" s="77" t="s">
        <v>1123</v>
      </c>
      <c r="X1929" s="77">
        <v>8</v>
      </c>
      <c r="Y1929" s="77" t="s">
        <v>1135</v>
      </c>
      <c r="Z1929" s="77" t="s">
        <v>1136</v>
      </c>
      <c r="AA1929" s="77" t="s">
        <v>1126</v>
      </c>
      <c r="AB1929" s="77" t="s">
        <v>1127</v>
      </c>
      <c r="AC1929" s="77" t="s">
        <v>1128</v>
      </c>
      <c r="AD1929" s="77">
        <v>8</v>
      </c>
      <c r="AE1929" s="77" t="s">
        <v>1137</v>
      </c>
      <c r="AF1929" s="105"/>
    </row>
    <row r="1930" spans="1:32" ht="30" hidden="1" x14ac:dyDescent="0.25">
      <c r="A1930" s="96" t="s">
        <v>1730</v>
      </c>
      <c r="B1930" s="77" t="s">
        <v>735</v>
      </c>
      <c r="C1930" s="77" t="s">
        <v>73</v>
      </c>
      <c r="D1930" s="77" t="s">
        <v>716</v>
      </c>
      <c r="E1930" s="77" t="s">
        <v>83</v>
      </c>
      <c r="F1930" s="77"/>
      <c r="G1930" s="77" t="s">
        <v>740</v>
      </c>
      <c r="H1930" s="77" t="s">
        <v>110</v>
      </c>
      <c r="I1930" s="77">
        <v>42</v>
      </c>
      <c r="J1930" s="77">
        <v>12</v>
      </c>
      <c r="K1930" s="77">
        <v>250</v>
      </c>
      <c r="L1930" s="77">
        <v>20</v>
      </c>
      <c r="M1930" s="77"/>
      <c r="N1930" s="77"/>
      <c r="O1930" s="77" t="s">
        <v>129</v>
      </c>
      <c r="P1930" s="77" t="s">
        <v>1198</v>
      </c>
      <c r="Q1930" s="77">
        <v>0</v>
      </c>
      <c r="R1930" s="77">
        <v>1</v>
      </c>
      <c r="S1930" s="77" t="s">
        <v>1123</v>
      </c>
      <c r="T1930" s="77">
        <v>1</v>
      </c>
      <c r="U1930" s="77"/>
      <c r="V1930" s="77"/>
      <c r="W1930" s="77" t="s">
        <v>1123</v>
      </c>
      <c r="X1930" s="77">
        <v>10</v>
      </c>
      <c r="Y1930" s="77" t="s">
        <v>1135</v>
      </c>
      <c r="Z1930" s="77" t="s">
        <v>1136</v>
      </c>
      <c r="AA1930" s="77" t="s">
        <v>1126</v>
      </c>
      <c r="AB1930" s="77" t="s">
        <v>1127</v>
      </c>
      <c r="AC1930" s="77" t="s">
        <v>1128</v>
      </c>
      <c r="AD1930" s="77">
        <v>12</v>
      </c>
      <c r="AE1930" s="77" t="s">
        <v>1274</v>
      </c>
      <c r="AF1930" s="105"/>
    </row>
    <row r="1931" spans="1:32" ht="30" hidden="1" x14ac:dyDescent="0.25">
      <c r="A1931" s="96" t="s">
        <v>1730</v>
      </c>
      <c r="B1931" s="77" t="s">
        <v>735</v>
      </c>
      <c r="C1931" s="77" t="s">
        <v>73</v>
      </c>
      <c r="D1931" s="77" t="s">
        <v>716</v>
      </c>
      <c r="E1931" s="77" t="s">
        <v>75</v>
      </c>
      <c r="F1931" s="77"/>
      <c r="G1931" s="77" t="s">
        <v>247</v>
      </c>
      <c r="H1931" s="77" t="s">
        <v>110</v>
      </c>
      <c r="I1931" s="77">
        <v>42</v>
      </c>
      <c r="J1931" s="77">
        <v>20</v>
      </c>
      <c r="K1931" s="77">
        <v>500</v>
      </c>
      <c r="L1931" s="77">
        <v>20</v>
      </c>
      <c r="M1931" s="77"/>
      <c r="N1931" s="77"/>
      <c r="O1931" s="77" t="s">
        <v>129</v>
      </c>
      <c r="P1931" s="77" t="s">
        <v>1279</v>
      </c>
      <c r="Q1931" s="77">
        <v>0</v>
      </c>
      <c r="R1931" s="77">
        <v>1</v>
      </c>
      <c r="S1931" s="77" t="s">
        <v>1123</v>
      </c>
      <c r="T1931" s="77">
        <v>1</v>
      </c>
      <c r="U1931" s="77"/>
      <c r="V1931" s="77"/>
      <c r="W1931" s="77" t="s">
        <v>1123</v>
      </c>
      <c r="X1931" s="77">
        <v>20</v>
      </c>
      <c r="Y1931" s="77" t="s">
        <v>1135</v>
      </c>
      <c r="Z1931" s="77" t="s">
        <v>1136</v>
      </c>
      <c r="AA1931" s="77" t="s">
        <v>1126</v>
      </c>
      <c r="AB1931" s="77" t="s">
        <v>1127</v>
      </c>
      <c r="AC1931" s="77" t="s">
        <v>1128</v>
      </c>
      <c r="AD1931" s="77">
        <v>20</v>
      </c>
      <c r="AE1931" s="77" t="s">
        <v>1176</v>
      </c>
      <c r="AF1931" s="105"/>
    </row>
    <row r="1932" spans="1:32" ht="30" hidden="1" x14ac:dyDescent="0.25">
      <c r="A1932" s="96" t="s">
        <v>1730</v>
      </c>
      <c r="B1932" s="77" t="s">
        <v>735</v>
      </c>
      <c r="C1932" s="77" t="s">
        <v>73</v>
      </c>
      <c r="D1932" s="77" t="s">
        <v>716</v>
      </c>
      <c r="E1932" s="77" t="s">
        <v>70</v>
      </c>
      <c r="F1932" s="77"/>
      <c r="G1932" s="77" t="s">
        <v>247</v>
      </c>
      <c r="H1932" s="77"/>
      <c r="I1932" s="77">
        <v>42</v>
      </c>
      <c r="J1932" s="77">
        <v>4</v>
      </c>
      <c r="K1932" s="77">
        <v>80</v>
      </c>
      <c r="L1932" s="77">
        <v>20</v>
      </c>
      <c r="M1932" s="77"/>
      <c r="N1932" s="77"/>
      <c r="O1932" s="77" t="s">
        <v>129</v>
      </c>
      <c r="P1932" s="77" t="s">
        <v>1159</v>
      </c>
      <c r="Q1932" s="77">
        <v>0</v>
      </c>
      <c r="R1932" s="77">
        <v>1</v>
      </c>
      <c r="S1932" s="77" t="s">
        <v>1123</v>
      </c>
      <c r="T1932" s="77">
        <v>1</v>
      </c>
      <c r="U1932" s="77" t="s">
        <v>115</v>
      </c>
      <c r="V1932" s="77"/>
      <c r="W1932" s="77" t="s">
        <v>1115</v>
      </c>
      <c r="X1932" s="77">
        <v>3</v>
      </c>
      <c r="Y1932" s="77" t="s">
        <v>1135</v>
      </c>
      <c r="Z1932" s="77" t="s">
        <v>1179</v>
      </c>
      <c r="AA1932" s="77" t="s">
        <v>1118</v>
      </c>
      <c r="AB1932" s="77" t="s">
        <v>1118</v>
      </c>
      <c r="AC1932" s="77" t="s">
        <v>1118</v>
      </c>
      <c r="AD1932" s="77">
        <v>4</v>
      </c>
      <c r="AE1932" s="77" t="s">
        <v>1119</v>
      </c>
      <c r="AF1932" s="105"/>
    </row>
    <row r="1933" spans="1:32" ht="30" hidden="1" x14ac:dyDescent="0.25">
      <c r="A1933" s="96" t="s">
        <v>1730</v>
      </c>
      <c r="B1933" s="77" t="s">
        <v>735</v>
      </c>
      <c r="C1933" s="77" t="s">
        <v>73</v>
      </c>
      <c r="D1933" s="77" t="s">
        <v>716</v>
      </c>
      <c r="E1933" s="77" t="s">
        <v>76</v>
      </c>
      <c r="F1933" s="77"/>
      <c r="G1933" s="77" t="s">
        <v>247</v>
      </c>
      <c r="H1933" s="77"/>
      <c r="I1933" s="77">
        <v>42</v>
      </c>
      <c r="J1933" s="77">
        <v>4</v>
      </c>
      <c r="K1933" s="77">
        <v>80</v>
      </c>
      <c r="L1933" s="77">
        <v>20</v>
      </c>
      <c r="M1933" s="77"/>
      <c r="N1933" s="77"/>
      <c r="O1933" s="77" t="s">
        <v>129</v>
      </c>
      <c r="P1933" s="77" t="s">
        <v>1159</v>
      </c>
      <c r="Q1933" s="77">
        <v>0</v>
      </c>
      <c r="R1933" s="77">
        <v>1</v>
      </c>
      <c r="S1933" s="77" t="s">
        <v>1123</v>
      </c>
      <c r="T1933" s="77">
        <v>1</v>
      </c>
      <c r="U1933" s="77" t="s">
        <v>115</v>
      </c>
      <c r="V1933" s="77"/>
      <c r="W1933" s="77" t="s">
        <v>1115</v>
      </c>
      <c r="X1933" s="77">
        <v>3</v>
      </c>
      <c r="Y1933" s="77" t="s">
        <v>1135</v>
      </c>
      <c r="Z1933" s="77" t="s">
        <v>1179</v>
      </c>
      <c r="AA1933" s="77" t="s">
        <v>1118</v>
      </c>
      <c r="AB1933" s="77" t="s">
        <v>1118</v>
      </c>
      <c r="AC1933" s="77" t="s">
        <v>1118</v>
      </c>
      <c r="AD1933" s="77">
        <v>4</v>
      </c>
      <c r="AE1933" s="77" t="s">
        <v>1119</v>
      </c>
      <c r="AF1933" s="105"/>
    </row>
    <row r="1934" spans="1:32" ht="30" hidden="1" x14ac:dyDescent="0.25">
      <c r="A1934" s="96" t="s">
        <v>1730</v>
      </c>
      <c r="B1934" s="77" t="s">
        <v>735</v>
      </c>
      <c r="C1934" s="77" t="s">
        <v>73</v>
      </c>
      <c r="D1934" s="77" t="s">
        <v>716</v>
      </c>
      <c r="E1934" s="77" t="s">
        <v>81</v>
      </c>
      <c r="F1934" s="77"/>
      <c r="G1934" s="77" t="s">
        <v>247</v>
      </c>
      <c r="H1934" s="77"/>
      <c r="I1934" s="77">
        <v>42</v>
      </c>
      <c r="J1934" s="77">
        <v>4</v>
      </c>
      <c r="K1934" s="77">
        <v>80</v>
      </c>
      <c r="L1934" s="77">
        <v>20</v>
      </c>
      <c r="M1934" s="77"/>
      <c r="N1934" s="77"/>
      <c r="O1934" s="77" t="s">
        <v>129</v>
      </c>
      <c r="P1934" s="77" t="s">
        <v>1159</v>
      </c>
      <c r="Q1934" s="77">
        <v>0</v>
      </c>
      <c r="R1934" s="77">
        <v>1</v>
      </c>
      <c r="S1934" s="77" t="s">
        <v>1123</v>
      </c>
      <c r="T1934" s="77">
        <v>1</v>
      </c>
      <c r="U1934" s="77" t="s">
        <v>115</v>
      </c>
      <c r="V1934" s="77"/>
      <c r="W1934" s="77" t="s">
        <v>1115</v>
      </c>
      <c r="X1934" s="77">
        <v>3</v>
      </c>
      <c r="Y1934" s="77" t="s">
        <v>1135</v>
      </c>
      <c r="Z1934" s="77" t="s">
        <v>1179</v>
      </c>
      <c r="AA1934" s="77" t="s">
        <v>1118</v>
      </c>
      <c r="AB1934" s="77" t="s">
        <v>1118</v>
      </c>
      <c r="AC1934" s="77" t="s">
        <v>1118</v>
      </c>
      <c r="AD1934" s="77">
        <v>4</v>
      </c>
      <c r="AE1934" s="77" t="s">
        <v>1119</v>
      </c>
      <c r="AF1934" s="105"/>
    </row>
    <row r="1935" spans="1:32" ht="30" hidden="1" x14ac:dyDescent="0.25">
      <c r="A1935" s="96" t="s">
        <v>1730</v>
      </c>
      <c r="B1935" s="77" t="s">
        <v>735</v>
      </c>
      <c r="C1935" s="77" t="s">
        <v>73</v>
      </c>
      <c r="D1935" s="77" t="s">
        <v>716</v>
      </c>
      <c r="E1935" s="77" t="s">
        <v>82</v>
      </c>
      <c r="F1935" s="77"/>
      <c r="G1935" s="77" t="s">
        <v>247</v>
      </c>
      <c r="H1935" s="77"/>
      <c r="I1935" s="77">
        <v>42</v>
      </c>
      <c r="J1935" s="77">
        <v>4</v>
      </c>
      <c r="K1935" s="77">
        <v>80</v>
      </c>
      <c r="L1935" s="77">
        <v>20</v>
      </c>
      <c r="M1935" s="77"/>
      <c r="N1935" s="77"/>
      <c r="O1935" s="77" t="s">
        <v>129</v>
      </c>
      <c r="P1935" s="77" t="s">
        <v>1159</v>
      </c>
      <c r="Q1935" s="77">
        <v>0</v>
      </c>
      <c r="R1935" s="77">
        <v>1</v>
      </c>
      <c r="S1935" s="77" t="s">
        <v>1123</v>
      </c>
      <c r="T1935" s="77">
        <v>1</v>
      </c>
      <c r="U1935" s="77" t="s">
        <v>115</v>
      </c>
      <c r="V1935" s="77"/>
      <c r="W1935" s="77" t="s">
        <v>1115</v>
      </c>
      <c r="X1935" s="77">
        <v>3</v>
      </c>
      <c r="Y1935" s="77" t="s">
        <v>1135</v>
      </c>
      <c r="Z1935" s="77" t="s">
        <v>1179</v>
      </c>
      <c r="AA1935" s="77" t="s">
        <v>1118</v>
      </c>
      <c r="AB1935" s="77" t="s">
        <v>1118</v>
      </c>
      <c r="AC1935" s="77" t="s">
        <v>1118</v>
      </c>
      <c r="AD1935" s="77">
        <v>4</v>
      </c>
      <c r="AE1935" s="77" t="s">
        <v>1119</v>
      </c>
      <c r="AF1935" s="105"/>
    </row>
    <row r="1936" spans="1:32" ht="30" hidden="1" x14ac:dyDescent="0.25">
      <c r="A1936" s="96" t="s">
        <v>1730</v>
      </c>
      <c r="B1936" s="77" t="s">
        <v>735</v>
      </c>
      <c r="C1936" s="77" t="s">
        <v>73</v>
      </c>
      <c r="D1936" s="77" t="s">
        <v>716</v>
      </c>
      <c r="E1936" s="77" t="s">
        <v>112</v>
      </c>
      <c r="F1936" s="77"/>
      <c r="G1936" s="77" t="s">
        <v>247</v>
      </c>
      <c r="H1936" s="77"/>
      <c r="I1936" s="77">
        <v>42</v>
      </c>
      <c r="J1936" s="77">
        <v>4</v>
      </c>
      <c r="K1936" s="77">
        <v>80</v>
      </c>
      <c r="L1936" s="77">
        <v>20</v>
      </c>
      <c r="M1936" s="77"/>
      <c r="N1936" s="77"/>
      <c r="O1936" s="77" t="s">
        <v>129</v>
      </c>
      <c r="P1936" s="77" t="s">
        <v>1159</v>
      </c>
      <c r="Q1936" s="77">
        <v>0</v>
      </c>
      <c r="R1936" s="77">
        <v>1</v>
      </c>
      <c r="S1936" s="77" t="s">
        <v>1123</v>
      </c>
      <c r="T1936" s="77">
        <v>1</v>
      </c>
      <c r="U1936" s="77" t="s">
        <v>115</v>
      </c>
      <c r="V1936" s="77"/>
      <c r="W1936" s="77" t="s">
        <v>1115</v>
      </c>
      <c r="X1936" s="77">
        <v>3</v>
      </c>
      <c r="Y1936" s="77" t="s">
        <v>1135</v>
      </c>
      <c r="Z1936" s="77" t="s">
        <v>1179</v>
      </c>
      <c r="AA1936" s="77" t="s">
        <v>1118</v>
      </c>
      <c r="AB1936" s="77" t="s">
        <v>1118</v>
      </c>
      <c r="AC1936" s="77" t="s">
        <v>1118</v>
      </c>
      <c r="AD1936" s="77">
        <v>4</v>
      </c>
      <c r="AE1936" s="77" t="s">
        <v>1119</v>
      </c>
      <c r="AF1936" s="105"/>
    </row>
    <row r="1937" spans="1:32" ht="30" hidden="1" x14ac:dyDescent="0.25">
      <c r="A1937" s="96" t="s">
        <v>1730</v>
      </c>
      <c r="B1937" s="77" t="s">
        <v>735</v>
      </c>
      <c r="C1937" s="77" t="s">
        <v>73</v>
      </c>
      <c r="D1937" s="77" t="s">
        <v>716</v>
      </c>
      <c r="E1937" s="77" t="s">
        <v>105</v>
      </c>
      <c r="F1937" s="77"/>
      <c r="G1937" s="77" t="s">
        <v>247</v>
      </c>
      <c r="H1937" s="77"/>
      <c r="I1937" s="77">
        <v>42</v>
      </c>
      <c r="J1937" s="77">
        <v>4</v>
      </c>
      <c r="K1937" s="77">
        <v>80</v>
      </c>
      <c r="L1937" s="77">
        <v>20</v>
      </c>
      <c r="M1937" s="77"/>
      <c r="N1937" s="77"/>
      <c r="O1937" s="77" t="s">
        <v>129</v>
      </c>
      <c r="P1937" s="77" t="s">
        <v>1159</v>
      </c>
      <c r="Q1937" s="77">
        <v>0</v>
      </c>
      <c r="R1937" s="77">
        <v>1</v>
      </c>
      <c r="S1937" s="77" t="s">
        <v>1123</v>
      </c>
      <c r="T1937" s="77">
        <v>1</v>
      </c>
      <c r="U1937" s="77" t="s">
        <v>115</v>
      </c>
      <c r="V1937" s="77"/>
      <c r="W1937" s="77" t="s">
        <v>1115</v>
      </c>
      <c r="X1937" s="77">
        <v>3</v>
      </c>
      <c r="Y1937" s="77" t="s">
        <v>1135</v>
      </c>
      <c r="Z1937" s="77" t="s">
        <v>1179</v>
      </c>
      <c r="AA1937" s="77" t="s">
        <v>1118</v>
      </c>
      <c r="AB1937" s="77" t="s">
        <v>1118</v>
      </c>
      <c r="AC1937" s="77" t="s">
        <v>1118</v>
      </c>
      <c r="AD1937" s="77">
        <v>4</v>
      </c>
      <c r="AE1937" s="77" t="s">
        <v>1119</v>
      </c>
      <c r="AF1937" s="105"/>
    </row>
    <row r="1938" spans="1:32" ht="30" hidden="1" x14ac:dyDescent="0.25">
      <c r="A1938" s="96" t="s">
        <v>1730</v>
      </c>
      <c r="B1938" s="77" t="s">
        <v>735</v>
      </c>
      <c r="C1938" s="77" t="s">
        <v>73</v>
      </c>
      <c r="D1938" s="77" t="s">
        <v>716</v>
      </c>
      <c r="E1938" s="77" t="s">
        <v>106</v>
      </c>
      <c r="F1938" s="77"/>
      <c r="G1938" s="77" t="s">
        <v>247</v>
      </c>
      <c r="H1938" s="77"/>
      <c r="I1938" s="77">
        <v>42</v>
      </c>
      <c r="J1938" s="77">
        <v>4</v>
      </c>
      <c r="K1938" s="77">
        <v>80</v>
      </c>
      <c r="L1938" s="77">
        <v>20</v>
      </c>
      <c r="M1938" s="77"/>
      <c r="N1938" s="77"/>
      <c r="O1938" s="77" t="s">
        <v>129</v>
      </c>
      <c r="P1938" s="77" t="s">
        <v>1159</v>
      </c>
      <c r="Q1938" s="77">
        <v>0</v>
      </c>
      <c r="R1938" s="77">
        <v>1</v>
      </c>
      <c r="S1938" s="77" t="s">
        <v>1123</v>
      </c>
      <c r="T1938" s="77">
        <v>1</v>
      </c>
      <c r="U1938" s="77" t="s">
        <v>115</v>
      </c>
      <c r="V1938" s="77"/>
      <c r="W1938" s="77" t="s">
        <v>1115</v>
      </c>
      <c r="X1938" s="77">
        <v>3</v>
      </c>
      <c r="Y1938" s="77" t="s">
        <v>1135</v>
      </c>
      <c r="Z1938" s="77" t="s">
        <v>1179</v>
      </c>
      <c r="AA1938" s="77" t="s">
        <v>1118</v>
      </c>
      <c r="AB1938" s="77" t="s">
        <v>1118</v>
      </c>
      <c r="AC1938" s="77" t="s">
        <v>1118</v>
      </c>
      <c r="AD1938" s="77">
        <v>4</v>
      </c>
      <c r="AE1938" s="77" t="s">
        <v>1119</v>
      </c>
      <c r="AF1938" s="105"/>
    </row>
    <row r="1939" spans="1:32" ht="30" hidden="1" x14ac:dyDescent="0.25">
      <c r="A1939" s="96" t="s">
        <v>1730</v>
      </c>
      <c r="B1939" s="77" t="s">
        <v>735</v>
      </c>
      <c r="C1939" s="77" t="s">
        <v>73</v>
      </c>
      <c r="D1939" s="77" t="s">
        <v>716</v>
      </c>
      <c r="E1939" s="77" t="s">
        <v>107</v>
      </c>
      <c r="F1939" s="77"/>
      <c r="G1939" s="77" t="s">
        <v>1729</v>
      </c>
      <c r="H1939" s="77"/>
      <c r="I1939" s="77">
        <v>42</v>
      </c>
      <c r="J1939" s="77" t="e">
        <v>#N/A</v>
      </c>
      <c r="K1939" s="77"/>
      <c r="L1939" s="77"/>
      <c r="M1939" s="77"/>
      <c r="N1939" s="77"/>
      <c r="O1939" s="77"/>
      <c r="P1939" s="77"/>
      <c r="Q1939" s="77">
        <v>0</v>
      </c>
      <c r="R1939" s="77">
        <v>0</v>
      </c>
      <c r="S1939" s="77"/>
      <c r="T1939" s="77"/>
      <c r="U1939" s="77"/>
      <c r="V1939" s="77"/>
      <c r="W1939" s="77"/>
      <c r="X1939" s="77">
        <v>0</v>
      </c>
      <c r="Y1939" s="77" t="s">
        <v>1135</v>
      </c>
      <c r="Z1939" s="77"/>
      <c r="AA1939" s="77"/>
      <c r="AB1939" s="77"/>
      <c r="AC1939" s="77"/>
      <c r="AD1939" s="77"/>
      <c r="AE1939" s="77"/>
      <c r="AF1939" s="105"/>
    </row>
    <row r="1940" spans="1:32" ht="30" hidden="1" x14ac:dyDescent="0.25">
      <c r="A1940" s="96" t="s">
        <v>1730</v>
      </c>
      <c r="B1940" s="77" t="s">
        <v>735</v>
      </c>
      <c r="C1940" s="77" t="s">
        <v>73</v>
      </c>
      <c r="D1940" s="77" t="s">
        <v>741</v>
      </c>
      <c r="E1940" s="77" t="s">
        <v>108</v>
      </c>
      <c r="F1940" s="77"/>
      <c r="G1940" s="77" t="s">
        <v>742</v>
      </c>
      <c r="H1940" s="77"/>
      <c r="I1940" s="77">
        <v>42</v>
      </c>
      <c r="J1940" s="77">
        <v>8</v>
      </c>
      <c r="K1940" s="77">
        <v>200</v>
      </c>
      <c r="L1940" s="77">
        <v>20</v>
      </c>
      <c r="M1940" s="77"/>
      <c r="N1940" s="77"/>
      <c r="O1940" s="77" t="s">
        <v>129</v>
      </c>
      <c r="P1940" s="77" t="s">
        <v>1279</v>
      </c>
      <c r="Q1940" s="77">
        <v>0</v>
      </c>
      <c r="R1940" s="77">
        <v>1</v>
      </c>
      <c r="S1940" s="77" t="s">
        <v>1123</v>
      </c>
      <c r="T1940" s="77">
        <v>1</v>
      </c>
      <c r="U1940" s="77"/>
      <c r="V1940" s="77"/>
      <c r="W1940" s="77" t="s">
        <v>1123</v>
      </c>
      <c r="X1940" s="77">
        <v>8</v>
      </c>
      <c r="Y1940" s="77" t="s">
        <v>1135</v>
      </c>
      <c r="Z1940" s="77" t="s">
        <v>1136</v>
      </c>
      <c r="AA1940" s="77" t="s">
        <v>1126</v>
      </c>
      <c r="AB1940" s="77" t="s">
        <v>1127</v>
      </c>
      <c r="AC1940" s="77" t="s">
        <v>1128</v>
      </c>
      <c r="AD1940" s="77">
        <v>8</v>
      </c>
      <c r="AE1940" s="77" t="s">
        <v>1137</v>
      </c>
      <c r="AF1940" s="105"/>
    </row>
    <row r="1941" spans="1:32" ht="30" hidden="1" x14ac:dyDescent="0.25">
      <c r="A1941" s="96" t="s">
        <v>1730</v>
      </c>
      <c r="B1941" s="77" t="s">
        <v>735</v>
      </c>
      <c r="C1941" s="77" t="s">
        <v>73</v>
      </c>
      <c r="D1941" s="77" t="s">
        <v>741</v>
      </c>
      <c r="E1941" s="77" t="s">
        <v>109</v>
      </c>
      <c r="F1941" s="77"/>
      <c r="G1941" s="77" t="s">
        <v>742</v>
      </c>
      <c r="H1941" s="77"/>
      <c r="I1941" s="77">
        <v>42</v>
      </c>
      <c r="J1941" s="77">
        <v>20</v>
      </c>
      <c r="K1941" s="77">
        <v>600</v>
      </c>
      <c r="L1941" s="77">
        <v>20</v>
      </c>
      <c r="M1941" s="77"/>
      <c r="N1941" s="77"/>
      <c r="O1941" s="77" t="s">
        <v>129</v>
      </c>
      <c r="P1941" s="77" t="s">
        <v>1279</v>
      </c>
      <c r="Q1941" s="77">
        <v>0</v>
      </c>
      <c r="R1941" s="77">
        <v>1</v>
      </c>
      <c r="S1941" s="77" t="s">
        <v>1123</v>
      </c>
      <c r="T1941" s="77">
        <v>1</v>
      </c>
      <c r="U1941" s="77"/>
      <c r="V1941" s="77"/>
      <c r="W1941" s="77" t="s">
        <v>1123</v>
      </c>
      <c r="X1941" s="77">
        <v>24</v>
      </c>
      <c r="Y1941" s="77" t="s">
        <v>1135</v>
      </c>
      <c r="Z1941" s="77" t="s">
        <v>1136</v>
      </c>
      <c r="AA1941" s="77" t="s">
        <v>1126</v>
      </c>
      <c r="AB1941" s="77" t="s">
        <v>1127</v>
      </c>
      <c r="AC1941" s="77" t="s">
        <v>1128</v>
      </c>
      <c r="AD1941" s="77">
        <v>20</v>
      </c>
      <c r="AE1941" s="77" t="s">
        <v>1177</v>
      </c>
      <c r="AF1941" s="105"/>
    </row>
    <row r="1942" spans="1:32" ht="30" hidden="1" x14ac:dyDescent="0.25">
      <c r="A1942" s="96" t="s">
        <v>1730</v>
      </c>
      <c r="B1942" s="77" t="s">
        <v>735</v>
      </c>
      <c r="C1942" s="77" t="s">
        <v>73</v>
      </c>
      <c r="D1942" s="77" t="s">
        <v>741</v>
      </c>
      <c r="E1942" s="77" t="s">
        <v>110</v>
      </c>
      <c r="F1942" s="77"/>
      <c r="G1942" s="77" t="s">
        <v>742</v>
      </c>
      <c r="H1942" s="77"/>
      <c r="I1942" s="77">
        <v>42</v>
      </c>
      <c r="J1942" s="77">
        <v>4</v>
      </c>
      <c r="K1942" s="77">
        <v>50</v>
      </c>
      <c r="L1942" s="77">
        <v>20</v>
      </c>
      <c r="M1942" s="77"/>
      <c r="N1942" s="77"/>
      <c r="O1942" s="77" t="s">
        <v>129</v>
      </c>
      <c r="P1942" s="77" t="s">
        <v>1279</v>
      </c>
      <c r="Q1942" s="77">
        <v>0</v>
      </c>
      <c r="R1942" s="77">
        <v>1</v>
      </c>
      <c r="S1942" s="77" t="s">
        <v>1123</v>
      </c>
      <c r="T1942" s="77">
        <v>1</v>
      </c>
      <c r="U1942" s="77"/>
      <c r="V1942" s="77"/>
      <c r="W1942" s="77" t="s">
        <v>1123</v>
      </c>
      <c r="X1942" s="77">
        <v>2</v>
      </c>
      <c r="Y1942" s="77" t="s">
        <v>1135</v>
      </c>
      <c r="Z1942" s="77" t="s">
        <v>1136</v>
      </c>
      <c r="AA1942" s="77" t="s">
        <v>1126</v>
      </c>
      <c r="AB1942" s="77" t="s">
        <v>1127</v>
      </c>
      <c r="AC1942" s="77" t="s">
        <v>1128</v>
      </c>
      <c r="AD1942" s="77">
        <v>4</v>
      </c>
      <c r="AE1942" s="77" t="s">
        <v>1172</v>
      </c>
      <c r="AF1942" s="105"/>
    </row>
    <row r="1943" spans="1:32" ht="30" hidden="1" x14ac:dyDescent="0.25">
      <c r="A1943" s="96" t="s">
        <v>1730</v>
      </c>
      <c r="B1943" s="77" t="s">
        <v>735</v>
      </c>
      <c r="C1943" s="77" t="s">
        <v>73</v>
      </c>
      <c r="D1943" s="77" t="s">
        <v>741</v>
      </c>
      <c r="E1943" s="77" t="s">
        <v>111</v>
      </c>
      <c r="F1943" s="77"/>
      <c r="G1943" s="77" t="s">
        <v>742</v>
      </c>
      <c r="H1943" s="77"/>
      <c r="I1943" s="77">
        <v>42</v>
      </c>
      <c r="J1943" s="77">
        <v>20</v>
      </c>
      <c r="K1943" s="77">
        <v>600</v>
      </c>
      <c r="L1943" s="77">
        <v>20</v>
      </c>
      <c r="M1943" s="77"/>
      <c r="N1943" s="77"/>
      <c r="O1943" s="77" t="s">
        <v>129</v>
      </c>
      <c r="P1943" s="77" t="s">
        <v>1279</v>
      </c>
      <c r="Q1943" s="77">
        <v>0</v>
      </c>
      <c r="R1943" s="77">
        <v>1</v>
      </c>
      <c r="S1943" s="77" t="s">
        <v>1123</v>
      </c>
      <c r="T1943" s="77">
        <v>1</v>
      </c>
      <c r="U1943" s="77"/>
      <c r="V1943" s="77"/>
      <c r="W1943" s="77" t="s">
        <v>1123</v>
      </c>
      <c r="X1943" s="77">
        <v>24</v>
      </c>
      <c r="Y1943" s="77" t="s">
        <v>1135</v>
      </c>
      <c r="Z1943" s="77" t="s">
        <v>1136</v>
      </c>
      <c r="AA1943" s="77" t="s">
        <v>1126</v>
      </c>
      <c r="AB1943" s="77" t="s">
        <v>1127</v>
      </c>
      <c r="AC1943" s="77" t="s">
        <v>1128</v>
      </c>
      <c r="AD1943" s="77">
        <v>20</v>
      </c>
      <c r="AE1943" s="77" t="s">
        <v>1177</v>
      </c>
      <c r="AF1943" s="105"/>
    </row>
    <row r="1944" spans="1:32" ht="30" hidden="1" x14ac:dyDescent="0.25">
      <c r="A1944" s="96" t="s">
        <v>1730</v>
      </c>
      <c r="B1944" s="77" t="s">
        <v>735</v>
      </c>
      <c r="C1944" s="77" t="s">
        <v>73</v>
      </c>
      <c r="D1944" s="77" t="s">
        <v>741</v>
      </c>
      <c r="E1944" s="77" t="s">
        <v>113</v>
      </c>
      <c r="F1944" s="77"/>
      <c r="G1944" s="77" t="s">
        <v>742</v>
      </c>
      <c r="H1944" s="77"/>
      <c r="I1944" s="77">
        <v>42</v>
      </c>
      <c r="J1944" s="77">
        <v>8</v>
      </c>
      <c r="K1944" s="77">
        <v>100</v>
      </c>
      <c r="L1944" s="77">
        <v>20</v>
      </c>
      <c r="M1944" s="77"/>
      <c r="N1944" s="77"/>
      <c r="O1944" s="77" t="s">
        <v>129</v>
      </c>
      <c r="P1944" s="77" t="s">
        <v>1279</v>
      </c>
      <c r="Q1944" s="77">
        <v>0</v>
      </c>
      <c r="R1944" s="77">
        <v>1</v>
      </c>
      <c r="S1944" s="77" t="s">
        <v>1123</v>
      </c>
      <c r="T1944" s="77">
        <v>1</v>
      </c>
      <c r="U1944" s="77"/>
      <c r="V1944" s="77"/>
      <c r="W1944" s="77" t="s">
        <v>1123</v>
      </c>
      <c r="X1944" s="77">
        <v>4</v>
      </c>
      <c r="Y1944" s="77" t="s">
        <v>1135</v>
      </c>
      <c r="Z1944" s="77" t="s">
        <v>1136</v>
      </c>
      <c r="AA1944" s="77" t="s">
        <v>1126</v>
      </c>
      <c r="AB1944" s="77" t="s">
        <v>1127</v>
      </c>
      <c r="AC1944" s="77" t="s">
        <v>1128</v>
      </c>
      <c r="AD1944" s="77">
        <v>8</v>
      </c>
      <c r="AE1944" s="77" t="s">
        <v>1129</v>
      </c>
      <c r="AF1944" s="105"/>
    </row>
    <row r="1945" spans="1:32" ht="30.75" hidden="1" thickBot="1" x14ac:dyDescent="0.3">
      <c r="A1945" s="97" t="s">
        <v>1730</v>
      </c>
      <c r="B1945" s="78" t="s">
        <v>735</v>
      </c>
      <c r="C1945" s="78" t="s">
        <v>73</v>
      </c>
      <c r="D1945" s="78" t="s">
        <v>741</v>
      </c>
      <c r="E1945" s="78" t="s">
        <v>114</v>
      </c>
      <c r="F1945" s="78"/>
      <c r="G1945" s="78" t="s">
        <v>742</v>
      </c>
      <c r="H1945" s="78"/>
      <c r="I1945" s="78">
        <v>42</v>
      </c>
      <c r="J1945" s="77">
        <v>8</v>
      </c>
      <c r="K1945" s="78">
        <v>80</v>
      </c>
      <c r="L1945" s="78">
        <v>50</v>
      </c>
      <c r="M1945" s="78"/>
      <c r="N1945" s="78"/>
      <c r="O1945" s="78" t="s">
        <v>150</v>
      </c>
      <c r="P1945" s="78" t="s">
        <v>1159</v>
      </c>
      <c r="Q1945" s="78">
        <v>0</v>
      </c>
      <c r="R1945" s="78">
        <v>1</v>
      </c>
      <c r="S1945" s="78" t="s">
        <v>1115</v>
      </c>
      <c r="T1945" s="78">
        <v>1</v>
      </c>
      <c r="U1945" s="78"/>
      <c r="V1945" s="78"/>
      <c r="W1945" s="78" t="s">
        <v>1115</v>
      </c>
      <c r="X1945" s="78">
        <v>3</v>
      </c>
      <c r="Y1945" s="78" t="s">
        <v>1135</v>
      </c>
      <c r="Z1945" s="78" t="s">
        <v>1161</v>
      </c>
      <c r="AA1945" s="78" t="s">
        <v>1162</v>
      </c>
      <c r="AB1945" s="78" t="s">
        <v>1163</v>
      </c>
      <c r="AC1945" s="78" t="s">
        <v>1164</v>
      </c>
      <c r="AD1945" s="78">
        <v>8</v>
      </c>
      <c r="AE1945" s="78" t="s">
        <v>1165</v>
      </c>
      <c r="AF1945" s="106"/>
    </row>
    <row r="1946" spans="1:32" ht="30" hidden="1" x14ac:dyDescent="0.25">
      <c r="A1946" s="98" t="s">
        <v>1735</v>
      </c>
      <c r="B1946" s="79" t="s">
        <v>743</v>
      </c>
      <c r="C1946" s="79" t="s">
        <v>73</v>
      </c>
      <c r="D1946" s="79" t="s">
        <v>744</v>
      </c>
      <c r="E1946" s="79">
        <v>1</v>
      </c>
      <c r="F1946" s="79"/>
      <c r="G1946" s="79" t="s">
        <v>210</v>
      </c>
      <c r="H1946" s="79" t="s">
        <v>110</v>
      </c>
      <c r="I1946" s="79">
        <v>37</v>
      </c>
      <c r="J1946" s="77">
        <v>4</v>
      </c>
      <c r="K1946" s="79">
        <v>25</v>
      </c>
      <c r="L1946" s="79">
        <v>20</v>
      </c>
      <c r="M1946" s="79">
        <v>1</v>
      </c>
      <c r="N1946" s="79"/>
      <c r="O1946" s="79" t="s">
        <v>218</v>
      </c>
      <c r="P1946" s="79" t="s">
        <v>1240</v>
      </c>
      <c r="Q1946" s="79">
        <v>2</v>
      </c>
      <c r="R1946" s="79">
        <v>0</v>
      </c>
      <c r="S1946" s="79"/>
      <c r="T1946" s="79"/>
      <c r="U1946" s="79"/>
      <c r="V1946" s="79"/>
      <c r="W1946" s="79" t="s">
        <v>1123</v>
      </c>
      <c r="X1946" s="79">
        <v>2</v>
      </c>
      <c r="Y1946" s="79" t="s">
        <v>1116</v>
      </c>
      <c r="Z1946" s="79" t="s">
        <v>1136</v>
      </c>
      <c r="AA1946" s="79" t="s">
        <v>1126</v>
      </c>
      <c r="AB1946" s="79" t="s">
        <v>1127</v>
      </c>
      <c r="AC1946" s="79" t="s">
        <v>1128</v>
      </c>
      <c r="AD1946" s="79">
        <v>4</v>
      </c>
      <c r="AE1946" s="79" t="s">
        <v>1182</v>
      </c>
      <c r="AF1946" s="107"/>
    </row>
    <row r="1947" spans="1:32" ht="30" hidden="1" x14ac:dyDescent="0.25">
      <c r="A1947" s="99" t="s">
        <v>1735</v>
      </c>
      <c r="B1947" s="80" t="s">
        <v>743</v>
      </c>
      <c r="C1947" s="80" t="s">
        <v>73</v>
      </c>
      <c r="D1947" s="80" t="s">
        <v>744</v>
      </c>
      <c r="E1947" s="80">
        <v>2</v>
      </c>
      <c r="F1947" s="80" t="s">
        <v>1736</v>
      </c>
      <c r="G1947" s="80" t="s">
        <v>210</v>
      </c>
      <c r="H1947" s="80" t="s">
        <v>110</v>
      </c>
      <c r="I1947" s="80">
        <v>37</v>
      </c>
      <c r="J1947" s="77">
        <v>4</v>
      </c>
      <c r="K1947" s="80">
        <v>25</v>
      </c>
      <c r="L1947" s="80">
        <v>20</v>
      </c>
      <c r="M1947" s="80">
        <v>1</v>
      </c>
      <c r="N1947" s="80"/>
      <c r="O1947" s="80" t="s">
        <v>218</v>
      </c>
      <c r="P1947" s="80" t="s">
        <v>1181</v>
      </c>
      <c r="Q1947" s="80">
        <v>2</v>
      </c>
      <c r="R1947" s="80">
        <v>0</v>
      </c>
      <c r="S1947" s="80"/>
      <c r="T1947" s="80"/>
      <c r="U1947" s="80"/>
      <c r="V1947" s="80"/>
      <c r="W1947" s="80" t="s">
        <v>1123</v>
      </c>
      <c r="X1947" s="80">
        <v>2</v>
      </c>
      <c r="Y1947" s="80" t="s">
        <v>1116</v>
      </c>
      <c r="Z1947" s="80" t="s">
        <v>1136</v>
      </c>
      <c r="AA1947" s="80" t="s">
        <v>1126</v>
      </c>
      <c r="AB1947" s="80" t="s">
        <v>1127</v>
      </c>
      <c r="AC1947" s="80" t="s">
        <v>1128</v>
      </c>
      <c r="AD1947" s="80">
        <v>4</v>
      </c>
      <c r="AE1947" s="80" t="s">
        <v>1182</v>
      </c>
      <c r="AF1947" s="108"/>
    </row>
    <row r="1948" spans="1:32" ht="30" hidden="1" x14ac:dyDescent="0.25">
      <c r="A1948" s="99" t="s">
        <v>1735</v>
      </c>
      <c r="B1948" s="80" t="s">
        <v>743</v>
      </c>
      <c r="C1948" s="80" t="s">
        <v>73</v>
      </c>
      <c r="D1948" s="80" t="s">
        <v>744</v>
      </c>
      <c r="E1948" s="80">
        <v>3</v>
      </c>
      <c r="F1948" s="80"/>
      <c r="G1948" s="80" t="s">
        <v>210</v>
      </c>
      <c r="H1948" s="80" t="s">
        <v>110</v>
      </c>
      <c r="I1948" s="80">
        <v>37</v>
      </c>
      <c r="J1948" s="77">
        <v>4</v>
      </c>
      <c r="K1948" s="80">
        <v>50</v>
      </c>
      <c r="L1948" s="80">
        <v>20</v>
      </c>
      <c r="M1948" s="80">
        <v>1</v>
      </c>
      <c r="N1948" s="80"/>
      <c r="O1948" s="80" t="s">
        <v>218</v>
      </c>
      <c r="P1948" s="80" t="s">
        <v>1240</v>
      </c>
      <c r="Q1948" s="80">
        <v>2</v>
      </c>
      <c r="R1948" s="80">
        <v>0</v>
      </c>
      <c r="S1948" s="80"/>
      <c r="T1948" s="80"/>
      <c r="U1948" s="80"/>
      <c r="V1948" s="80"/>
      <c r="W1948" s="80" t="s">
        <v>1123</v>
      </c>
      <c r="X1948" s="80">
        <v>4</v>
      </c>
      <c r="Y1948" s="80" t="s">
        <v>1116</v>
      </c>
      <c r="Z1948" s="80" t="s">
        <v>1136</v>
      </c>
      <c r="AA1948" s="80" t="s">
        <v>1126</v>
      </c>
      <c r="AB1948" s="80" t="s">
        <v>1127</v>
      </c>
      <c r="AC1948" s="80" t="s">
        <v>1128</v>
      </c>
      <c r="AD1948" s="80">
        <v>4</v>
      </c>
      <c r="AE1948" s="80" t="s">
        <v>1172</v>
      </c>
      <c r="AF1948" s="108"/>
    </row>
    <row r="1949" spans="1:32" ht="30" hidden="1" x14ac:dyDescent="0.25">
      <c r="A1949" s="99" t="s">
        <v>1735</v>
      </c>
      <c r="B1949" s="80" t="s">
        <v>743</v>
      </c>
      <c r="C1949" s="80" t="s">
        <v>73</v>
      </c>
      <c r="D1949" s="80" t="s">
        <v>744</v>
      </c>
      <c r="E1949" s="80">
        <v>4</v>
      </c>
      <c r="F1949" s="80" t="s">
        <v>1737</v>
      </c>
      <c r="G1949" s="80" t="s">
        <v>210</v>
      </c>
      <c r="H1949" s="80" t="s">
        <v>110</v>
      </c>
      <c r="I1949" s="80">
        <v>37</v>
      </c>
      <c r="J1949" s="77">
        <v>4</v>
      </c>
      <c r="K1949" s="80">
        <v>50</v>
      </c>
      <c r="L1949" s="80">
        <v>20</v>
      </c>
      <c r="M1949" s="80">
        <v>1</v>
      </c>
      <c r="N1949" s="80"/>
      <c r="O1949" s="80" t="s">
        <v>218</v>
      </c>
      <c r="P1949" s="80" t="s">
        <v>1171</v>
      </c>
      <c r="Q1949" s="80">
        <v>2</v>
      </c>
      <c r="R1949" s="80">
        <v>0</v>
      </c>
      <c r="S1949" s="80"/>
      <c r="T1949" s="80"/>
      <c r="U1949" s="80" t="s">
        <v>70</v>
      </c>
      <c r="V1949" s="80"/>
      <c r="W1949" s="80" t="s">
        <v>1123</v>
      </c>
      <c r="X1949" s="80">
        <v>4</v>
      </c>
      <c r="Y1949" s="80" t="s">
        <v>1116</v>
      </c>
      <c r="Z1949" s="80" t="s">
        <v>1136</v>
      </c>
      <c r="AA1949" s="80" t="s">
        <v>1126</v>
      </c>
      <c r="AB1949" s="80" t="s">
        <v>1127</v>
      </c>
      <c r="AC1949" s="80" t="s">
        <v>1128</v>
      </c>
      <c r="AD1949" s="80">
        <v>4</v>
      </c>
      <c r="AE1949" s="80" t="s">
        <v>1172</v>
      </c>
      <c r="AF1949" s="108"/>
    </row>
    <row r="1950" spans="1:32" ht="30" hidden="1" x14ac:dyDescent="0.25">
      <c r="A1950" s="99" t="s">
        <v>1735</v>
      </c>
      <c r="B1950" s="80" t="s">
        <v>743</v>
      </c>
      <c r="C1950" s="80" t="s">
        <v>73</v>
      </c>
      <c r="D1950" s="80" t="s">
        <v>744</v>
      </c>
      <c r="E1950" s="80">
        <v>5</v>
      </c>
      <c r="F1950" s="80" t="s">
        <v>1298</v>
      </c>
      <c r="G1950" s="80" t="s">
        <v>210</v>
      </c>
      <c r="H1950" s="80" t="s">
        <v>110</v>
      </c>
      <c r="I1950" s="80">
        <v>37</v>
      </c>
      <c r="J1950" s="77">
        <v>8</v>
      </c>
      <c r="K1950" s="80">
        <v>150</v>
      </c>
      <c r="L1950" s="80">
        <v>20</v>
      </c>
      <c r="M1950" s="80">
        <v>1</v>
      </c>
      <c r="N1950" s="80"/>
      <c r="O1950" s="80" t="s">
        <v>218</v>
      </c>
      <c r="P1950" s="80" t="s">
        <v>1171</v>
      </c>
      <c r="Q1950" s="80">
        <v>2</v>
      </c>
      <c r="R1950" s="80">
        <v>0</v>
      </c>
      <c r="S1950" s="80"/>
      <c r="T1950" s="80"/>
      <c r="U1950" s="80"/>
      <c r="V1950" s="80"/>
      <c r="W1950" s="80" t="s">
        <v>1123</v>
      </c>
      <c r="X1950" s="80">
        <v>12</v>
      </c>
      <c r="Y1950" s="80" t="s">
        <v>1116</v>
      </c>
      <c r="Z1950" s="80" t="s">
        <v>1136</v>
      </c>
      <c r="AA1950" s="80" t="s">
        <v>1126</v>
      </c>
      <c r="AB1950" s="80" t="s">
        <v>1127</v>
      </c>
      <c r="AC1950" s="80" t="s">
        <v>1128</v>
      </c>
      <c r="AD1950" s="80">
        <v>8</v>
      </c>
      <c r="AE1950" s="80" t="s">
        <v>1137</v>
      </c>
      <c r="AF1950" s="108"/>
    </row>
    <row r="1951" spans="1:32" ht="30" hidden="1" x14ac:dyDescent="0.25">
      <c r="A1951" s="99" t="s">
        <v>1735</v>
      </c>
      <c r="B1951" s="80" t="s">
        <v>743</v>
      </c>
      <c r="C1951" s="80" t="s">
        <v>73</v>
      </c>
      <c r="D1951" s="80" t="s">
        <v>744</v>
      </c>
      <c r="E1951" s="80">
        <v>6</v>
      </c>
      <c r="F1951" s="80" t="s">
        <v>1738</v>
      </c>
      <c r="G1951" s="80" t="s">
        <v>210</v>
      </c>
      <c r="H1951" s="80" t="s">
        <v>110</v>
      </c>
      <c r="I1951" s="80">
        <v>37</v>
      </c>
      <c r="J1951" s="77">
        <v>4</v>
      </c>
      <c r="K1951" s="80">
        <v>25</v>
      </c>
      <c r="L1951" s="80">
        <v>20</v>
      </c>
      <c r="M1951" s="80">
        <v>1</v>
      </c>
      <c r="N1951" s="80"/>
      <c r="O1951" s="80" t="s">
        <v>218</v>
      </c>
      <c r="P1951" s="80" t="s">
        <v>1171</v>
      </c>
      <c r="Q1951" s="80">
        <v>2</v>
      </c>
      <c r="R1951" s="80">
        <v>0</v>
      </c>
      <c r="S1951" s="80"/>
      <c r="T1951" s="80"/>
      <c r="U1951" s="80"/>
      <c r="V1951" s="80"/>
      <c r="W1951" s="80" t="s">
        <v>1123</v>
      </c>
      <c r="X1951" s="80">
        <v>2</v>
      </c>
      <c r="Y1951" s="80" t="s">
        <v>1116</v>
      </c>
      <c r="Z1951" s="80" t="s">
        <v>1136</v>
      </c>
      <c r="AA1951" s="80" t="s">
        <v>1126</v>
      </c>
      <c r="AB1951" s="80" t="s">
        <v>1127</v>
      </c>
      <c r="AC1951" s="80" t="s">
        <v>1128</v>
      </c>
      <c r="AD1951" s="80">
        <v>4</v>
      </c>
      <c r="AE1951" s="80" t="s">
        <v>1182</v>
      </c>
      <c r="AF1951" s="108"/>
    </row>
    <row r="1952" spans="1:32" ht="30" hidden="1" x14ac:dyDescent="0.25">
      <c r="A1952" s="99" t="s">
        <v>1735</v>
      </c>
      <c r="B1952" s="80" t="s">
        <v>743</v>
      </c>
      <c r="C1952" s="80" t="s">
        <v>73</v>
      </c>
      <c r="D1952" s="80" t="s">
        <v>744</v>
      </c>
      <c r="E1952" s="80">
        <v>7</v>
      </c>
      <c r="F1952" s="80" t="s">
        <v>1739</v>
      </c>
      <c r="G1952" s="80" t="s">
        <v>1740</v>
      </c>
      <c r="H1952" s="80" t="s">
        <v>110</v>
      </c>
      <c r="I1952" s="80">
        <v>37</v>
      </c>
      <c r="J1952" s="77">
        <v>20</v>
      </c>
      <c r="K1952" s="80">
        <v>600</v>
      </c>
      <c r="L1952" s="80">
        <v>20</v>
      </c>
      <c r="M1952" s="80"/>
      <c r="N1952" s="80"/>
      <c r="O1952" s="80" t="s">
        <v>218</v>
      </c>
      <c r="P1952" s="80" t="s">
        <v>1171</v>
      </c>
      <c r="Q1952" s="80">
        <v>0</v>
      </c>
      <c r="R1952" s="80">
        <v>0</v>
      </c>
      <c r="S1952" s="80"/>
      <c r="T1952" s="80"/>
      <c r="U1952" s="80"/>
      <c r="V1952" s="80"/>
      <c r="W1952" s="80" t="s">
        <v>1123</v>
      </c>
      <c r="X1952" s="80">
        <v>24</v>
      </c>
      <c r="Y1952" s="80" t="s">
        <v>1116</v>
      </c>
      <c r="Z1952" s="80" t="s">
        <v>1136</v>
      </c>
      <c r="AA1952" s="80" t="s">
        <v>1126</v>
      </c>
      <c r="AB1952" s="80" t="s">
        <v>1127</v>
      </c>
      <c r="AC1952" s="80" t="s">
        <v>1128</v>
      </c>
      <c r="AD1952" s="80">
        <v>20</v>
      </c>
      <c r="AE1952" s="80" t="s">
        <v>1177</v>
      </c>
      <c r="AF1952" s="108"/>
    </row>
    <row r="1953" spans="1:32" ht="30" hidden="1" x14ac:dyDescent="0.25">
      <c r="A1953" s="99" t="s">
        <v>1735</v>
      </c>
      <c r="B1953" s="80" t="s">
        <v>743</v>
      </c>
      <c r="C1953" s="80" t="s">
        <v>73</v>
      </c>
      <c r="D1953" s="80" t="s">
        <v>744</v>
      </c>
      <c r="E1953" s="80">
        <v>8</v>
      </c>
      <c r="F1953" s="80" t="s">
        <v>1741</v>
      </c>
      <c r="G1953" s="80" t="s">
        <v>210</v>
      </c>
      <c r="H1953" s="80" t="s">
        <v>110</v>
      </c>
      <c r="I1953" s="80">
        <v>37</v>
      </c>
      <c r="J1953" s="77">
        <v>4</v>
      </c>
      <c r="K1953" s="80">
        <v>25</v>
      </c>
      <c r="L1953" s="80">
        <v>20</v>
      </c>
      <c r="M1953" s="80">
        <v>1</v>
      </c>
      <c r="N1953" s="80"/>
      <c r="O1953" s="80" t="s">
        <v>218</v>
      </c>
      <c r="P1953" s="80" t="s">
        <v>1181</v>
      </c>
      <c r="Q1953" s="80">
        <v>2</v>
      </c>
      <c r="R1953" s="80">
        <v>0</v>
      </c>
      <c r="S1953" s="80"/>
      <c r="T1953" s="80"/>
      <c r="U1953" s="80"/>
      <c r="V1953" s="80"/>
      <c r="W1953" s="80" t="s">
        <v>1123</v>
      </c>
      <c r="X1953" s="80">
        <v>2</v>
      </c>
      <c r="Y1953" s="80" t="s">
        <v>1116</v>
      </c>
      <c r="Z1953" s="80" t="s">
        <v>1136</v>
      </c>
      <c r="AA1953" s="80" t="s">
        <v>1126</v>
      </c>
      <c r="AB1953" s="80" t="s">
        <v>1127</v>
      </c>
      <c r="AC1953" s="80" t="s">
        <v>1128</v>
      </c>
      <c r="AD1953" s="80">
        <v>4</v>
      </c>
      <c r="AE1953" s="80" t="s">
        <v>1182</v>
      </c>
      <c r="AF1953" s="108"/>
    </row>
    <row r="1954" spans="1:32" ht="30" hidden="1" x14ac:dyDescent="0.25">
      <c r="A1954" s="99" t="s">
        <v>1735</v>
      </c>
      <c r="B1954" s="80" t="s">
        <v>743</v>
      </c>
      <c r="C1954" s="80" t="s">
        <v>73</v>
      </c>
      <c r="D1954" s="80" t="s">
        <v>744</v>
      </c>
      <c r="E1954" s="80">
        <v>9</v>
      </c>
      <c r="F1954" s="80" t="s">
        <v>1742</v>
      </c>
      <c r="G1954" s="80" t="s">
        <v>1251</v>
      </c>
      <c r="H1954" s="80" t="s">
        <v>110</v>
      </c>
      <c r="I1954" s="80">
        <v>37</v>
      </c>
      <c r="J1954" s="77">
        <v>20</v>
      </c>
      <c r="K1954" s="80">
        <v>600</v>
      </c>
      <c r="L1954" s="80">
        <v>20</v>
      </c>
      <c r="M1954" s="80"/>
      <c r="N1954" s="80"/>
      <c r="O1954" s="80" t="s">
        <v>218</v>
      </c>
      <c r="P1954" s="80" t="s">
        <v>1171</v>
      </c>
      <c r="Q1954" s="80">
        <v>0</v>
      </c>
      <c r="R1954" s="80">
        <v>0</v>
      </c>
      <c r="S1954" s="80"/>
      <c r="T1954" s="80"/>
      <c r="U1954" s="80"/>
      <c r="V1954" s="80"/>
      <c r="W1954" s="80" t="s">
        <v>1123</v>
      </c>
      <c r="X1954" s="80">
        <v>24</v>
      </c>
      <c r="Y1954" s="80" t="s">
        <v>1116</v>
      </c>
      <c r="Z1954" s="80" t="s">
        <v>1136</v>
      </c>
      <c r="AA1954" s="80" t="s">
        <v>1126</v>
      </c>
      <c r="AB1954" s="80" t="s">
        <v>1127</v>
      </c>
      <c r="AC1954" s="80" t="s">
        <v>1128</v>
      </c>
      <c r="AD1954" s="80">
        <v>20</v>
      </c>
      <c r="AE1954" s="80" t="s">
        <v>1177</v>
      </c>
      <c r="AF1954" s="108"/>
    </row>
    <row r="1955" spans="1:32" ht="30" hidden="1" x14ac:dyDescent="0.25">
      <c r="A1955" s="99" t="s">
        <v>1735</v>
      </c>
      <c r="B1955" s="80" t="s">
        <v>743</v>
      </c>
      <c r="C1955" s="80" t="s">
        <v>73</v>
      </c>
      <c r="D1955" s="80" t="s">
        <v>744</v>
      </c>
      <c r="E1955" s="80">
        <v>10</v>
      </c>
      <c r="F1955" s="80" t="s">
        <v>1743</v>
      </c>
      <c r="G1955" s="80" t="s">
        <v>695</v>
      </c>
      <c r="H1955" s="80"/>
      <c r="I1955" s="80">
        <v>37</v>
      </c>
      <c r="J1955" s="77" t="e">
        <v>#N/A</v>
      </c>
      <c r="K1955" s="80">
        <v>25</v>
      </c>
      <c r="L1955" s="80"/>
      <c r="M1955" s="80"/>
      <c r="N1955" s="80"/>
      <c r="O1955" s="80"/>
      <c r="P1955" s="80"/>
      <c r="Q1955" s="80">
        <v>0</v>
      </c>
      <c r="R1955" s="80">
        <v>0</v>
      </c>
      <c r="S1955" s="80"/>
      <c r="T1955" s="80"/>
      <c r="U1955" s="80"/>
      <c r="V1955" s="80"/>
      <c r="W1955" s="80"/>
      <c r="X1955" s="80">
        <v>1</v>
      </c>
      <c r="Y1955" s="80" t="s">
        <v>1116</v>
      </c>
      <c r="Z1955" s="80"/>
      <c r="AA1955" s="80"/>
      <c r="AB1955" s="80"/>
      <c r="AC1955" s="80"/>
      <c r="AD1955" s="80"/>
      <c r="AE1955" s="80"/>
      <c r="AF1955" s="108"/>
    </row>
    <row r="1956" spans="1:32" ht="30" hidden="1" x14ac:dyDescent="0.25">
      <c r="A1956" s="99" t="s">
        <v>1735</v>
      </c>
      <c r="B1956" s="80" t="s">
        <v>743</v>
      </c>
      <c r="C1956" s="80" t="s">
        <v>73</v>
      </c>
      <c r="D1956" s="80" t="s">
        <v>744</v>
      </c>
      <c r="E1956" s="80">
        <v>11</v>
      </c>
      <c r="F1956" s="80" t="s">
        <v>1744</v>
      </c>
      <c r="G1956" s="80" t="s">
        <v>1251</v>
      </c>
      <c r="H1956" s="80" t="s">
        <v>110</v>
      </c>
      <c r="I1956" s="80">
        <v>37</v>
      </c>
      <c r="J1956" s="77">
        <v>20</v>
      </c>
      <c r="K1956" s="80">
        <v>600</v>
      </c>
      <c r="L1956" s="80">
        <v>20</v>
      </c>
      <c r="M1956" s="80"/>
      <c r="N1956" s="80"/>
      <c r="O1956" s="80" t="s">
        <v>218</v>
      </c>
      <c r="P1956" s="80" t="s">
        <v>1171</v>
      </c>
      <c r="Q1956" s="80">
        <v>0</v>
      </c>
      <c r="R1956" s="80">
        <v>0</v>
      </c>
      <c r="S1956" s="80"/>
      <c r="T1956" s="80"/>
      <c r="U1956" s="80"/>
      <c r="V1956" s="80"/>
      <c r="W1956" s="80" t="s">
        <v>1123</v>
      </c>
      <c r="X1956" s="80">
        <v>24</v>
      </c>
      <c r="Y1956" s="80" t="s">
        <v>1116</v>
      </c>
      <c r="Z1956" s="80" t="s">
        <v>1136</v>
      </c>
      <c r="AA1956" s="80" t="s">
        <v>1126</v>
      </c>
      <c r="AB1956" s="80" t="s">
        <v>1127</v>
      </c>
      <c r="AC1956" s="80" t="s">
        <v>1128</v>
      </c>
      <c r="AD1956" s="80">
        <v>20</v>
      </c>
      <c r="AE1956" s="80" t="s">
        <v>1177</v>
      </c>
      <c r="AF1956" s="108"/>
    </row>
    <row r="1957" spans="1:32" ht="30" hidden="1" x14ac:dyDescent="0.25">
      <c r="A1957" s="99" t="s">
        <v>1735</v>
      </c>
      <c r="B1957" s="80" t="s">
        <v>743</v>
      </c>
      <c r="C1957" s="80" t="s">
        <v>73</v>
      </c>
      <c r="D1957" s="80" t="s">
        <v>744</v>
      </c>
      <c r="E1957" s="80">
        <v>12</v>
      </c>
      <c r="F1957" s="80" t="s">
        <v>1745</v>
      </c>
      <c r="G1957" s="80" t="s">
        <v>210</v>
      </c>
      <c r="H1957" s="80" t="s">
        <v>110</v>
      </c>
      <c r="I1957" s="80">
        <v>37</v>
      </c>
      <c r="J1957" s="77">
        <v>4</v>
      </c>
      <c r="K1957" s="80">
        <v>25</v>
      </c>
      <c r="L1957" s="80">
        <v>20</v>
      </c>
      <c r="M1957" s="80">
        <v>1</v>
      </c>
      <c r="N1957" s="80"/>
      <c r="O1957" s="80" t="s">
        <v>218</v>
      </c>
      <c r="P1957" s="80" t="s">
        <v>1181</v>
      </c>
      <c r="Q1957" s="80">
        <v>2</v>
      </c>
      <c r="R1957" s="80">
        <v>0</v>
      </c>
      <c r="S1957" s="80"/>
      <c r="T1957" s="80"/>
      <c r="U1957" s="80"/>
      <c r="V1957" s="80"/>
      <c r="W1957" s="80" t="s">
        <v>1123</v>
      </c>
      <c r="X1957" s="80">
        <v>2</v>
      </c>
      <c r="Y1957" s="80" t="s">
        <v>1116</v>
      </c>
      <c r="Z1957" s="80" t="s">
        <v>1136</v>
      </c>
      <c r="AA1957" s="80" t="s">
        <v>1126</v>
      </c>
      <c r="AB1957" s="80" t="s">
        <v>1127</v>
      </c>
      <c r="AC1957" s="80" t="s">
        <v>1128</v>
      </c>
      <c r="AD1957" s="80">
        <v>4</v>
      </c>
      <c r="AE1957" s="80" t="s">
        <v>1182</v>
      </c>
      <c r="AF1957" s="108"/>
    </row>
    <row r="1958" spans="1:32" ht="30" hidden="1" x14ac:dyDescent="0.25">
      <c r="A1958" s="99" t="s">
        <v>1735</v>
      </c>
      <c r="B1958" s="80" t="s">
        <v>743</v>
      </c>
      <c r="C1958" s="80" t="s">
        <v>73</v>
      </c>
      <c r="D1958" s="80" t="s">
        <v>744</v>
      </c>
      <c r="E1958" s="80">
        <v>13</v>
      </c>
      <c r="F1958" s="80" t="s">
        <v>1236</v>
      </c>
      <c r="G1958" s="80" t="s">
        <v>210</v>
      </c>
      <c r="H1958" s="80" t="s">
        <v>110</v>
      </c>
      <c r="I1958" s="80">
        <v>37</v>
      </c>
      <c r="J1958" s="77">
        <v>4</v>
      </c>
      <c r="K1958" s="80">
        <v>25</v>
      </c>
      <c r="L1958" s="80">
        <v>20</v>
      </c>
      <c r="M1958" s="80">
        <v>1</v>
      </c>
      <c r="N1958" s="80"/>
      <c r="O1958" s="80" t="s">
        <v>218</v>
      </c>
      <c r="P1958" s="80" t="s">
        <v>1181</v>
      </c>
      <c r="Q1958" s="80">
        <v>2</v>
      </c>
      <c r="R1958" s="80">
        <v>0</v>
      </c>
      <c r="S1958" s="80"/>
      <c r="T1958" s="80"/>
      <c r="U1958" s="80"/>
      <c r="V1958" s="80"/>
      <c r="W1958" s="80" t="s">
        <v>1123</v>
      </c>
      <c r="X1958" s="80">
        <v>2</v>
      </c>
      <c r="Y1958" s="80" t="s">
        <v>1116</v>
      </c>
      <c r="Z1958" s="80" t="s">
        <v>1136</v>
      </c>
      <c r="AA1958" s="80" t="s">
        <v>1126</v>
      </c>
      <c r="AB1958" s="80" t="s">
        <v>1127</v>
      </c>
      <c r="AC1958" s="80" t="s">
        <v>1128</v>
      </c>
      <c r="AD1958" s="80">
        <v>4</v>
      </c>
      <c r="AE1958" s="80" t="s">
        <v>1182</v>
      </c>
      <c r="AF1958" s="108"/>
    </row>
    <row r="1959" spans="1:32" ht="30" hidden="1" x14ac:dyDescent="0.25">
      <c r="A1959" s="99" t="s">
        <v>1735</v>
      </c>
      <c r="B1959" s="80" t="s">
        <v>743</v>
      </c>
      <c r="C1959" s="80" t="s">
        <v>73</v>
      </c>
      <c r="D1959" s="80" t="s">
        <v>744</v>
      </c>
      <c r="E1959" s="80">
        <v>14</v>
      </c>
      <c r="F1959" s="80" t="s">
        <v>1716</v>
      </c>
      <c r="G1959" s="80" t="s">
        <v>1251</v>
      </c>
      <c r="H1959" s="80" t="s">
        <v>110</v>
      </c>
      <c r="I1959" s="80">
        <v>37</v>
      </c>
      <c r="J1959" s="77">
        <v>20</v>
      </c>
      <c r="K1959" s="80">
        <v>600</v>
      </c>
      <c r="L1959" s="80">
        <v>20</v>
      </c>
      <c r="M1959" s="80"/>
      <c r="N1959" s="80"/>
      <c r="O1959" s="80" t="s">
        <v>218</v>
      </c>
      <c r="P1959" s="80" t="s">
        <v>1171</v>
      </c>
      <c r="Q1959" s="80">
        <v>0</v>
      </c>
      <c r="R1959" s="80">
        <v>0</v>
      </c>
      <c r="S1959" s="80"/>
      <c r="T1959" s="80"/>
      <c r="U1959" s="80"/>
      <c r="V1959" s="80"/>
      <c r="W1959" s="80" t="s">
        <v>1123</v>
      </c>
      <c r="X1959" s="80">
        <v>24</v>
      </c>
      <c r="Y1959" s="80" t="s">
        <v>1116</v>
      </c>
      <c r="Z1959" s="80" t="s">
        <v>1136</v>
      </c>
      <c r="AA1959" s="80" t="s">
        <v>1126</v>
      </c>
      <c r="AB1959" s="80" t="s">
        <v>1127</v>
      </c>
      <c r="AC1959" s="80" t="s">
        <v>1128</v>
      </c>
      <c r="AD1959" s="80">
        <v>20</v>
      </c>
      <c r="AE1959" s="80" t="s">
        <v>1177</v>
      </c>
      <c r="AF1959" s="108"/>
    </row>
    <row r="1960" spans="1:32" ht="30" hidden="1" x14ac:dyDescent="0.25">
      <c r="A1960" s="99" t="s">
        <v>1735</v>
      </c>
      <c r="B1960" s="80" t="s">
        <v>743</v>
      </c>
      <c r="C1960" s="80" t="s">
        <v>73</v>
      </c>
      <c r="D1960" s="80" t="s">
        <v>744</v>
      </c>
      <c r="E1960" s="80">
        <v>15</v>
      </c>
      <c r="F1960" s="80" t="s">
        <v>1746</v>
      </c>
      <c r="G1960" s="80" t="s">
        <v>695</v>
      </c>
      <c r="H1960" s="80"/>
      <c r="I1960" s="80">
        <v>37</v>
      </c>
      <c r="J1960" s="77" t="e">
        <v>#N/A</v>
      </c>
      <c r="K1960" s="80">
        <v>200</v>
      </c>
      <c r="L1960" s="80"/>
      <c r="M1960" s="80"/>
      <c r="N1960" s="80"/>
      <c r="O1960" s="80"/>
      <c r="P1960" s="80"/>
      <c r="Q1960" s="80">
        <v>0</v>
      </c>
      <c r="R1960" s="80">
        <v>0</v>
      </c>
      <c r="S1960" s="80"/>
      <c r="T1960" s="80"/>
      <c r="U1960" s="80"/>
      <c r="V1960" s="80"/>
      <c r="W1960" s="80"/>
      <c r="X1960" s="80">
        <v>8</v>
      </c>
      <c r="Y1960" s="80" t="s">
        <v>1116</v>
      </c>
      <c r="Z1960" s="80"/>
      <c r="AA1960" s="80"/>
      <c r="AB1960" s="80"/>
      <c r="AC1960" s="80"/>
      <c r="AD1960" s="80"/>
      <c r="AE1960" s="80"/>
      <c r="AF1960" s="108"/>
    </row>
    <row r="1961" spans="1:32" ht="30" hidden="1" x14ac:dyDescent="0.25">
      <c r="A1961" s="99" t="s">
        <v>1735</v>
      </c>
      <c r="B1961" s="80" t="s">
        <v>743</v>
      </c>
      <c r="C1961" s="80" t="s">
        <v>73</v>
      </c>
      <c r="D1961" s="80" t="s">
        <v>744</v>
      </c>
      <c r="E1961" s="80">
        <v>16</v>
      </c>
      <c r="F1961" s="80" t="s">
        <v>1249</v>
      </c>
      <c r="G1961" s="80" t="s">
        <v>695</v>
      </c>
      <c r="H1961" s="80"/>
      <c r="I1961" s="80">
        <v>37</v>
      </c>
      <c r="J1961" s="77" t="e">
        <v>#N/A</v>
      </c>
      <c r="K1961" s="80">
        <v>25</v>
      </c>
      <c r="L1961" s="80"/>
      <c r="M1961" s="80"/>
      <c r="N1961" s="80"/>
      <c r="O1961" s="80"/>
      <c r="P1961" s="80"/>
      <c r="Q1961" s="80">
        <v>0</v>
      </c>
      <c r="R1961" s="80">
        <v>0</v>
      </c>
      <c r="S1961" s="80"/>
      <c r="T1961" s="80"/>
      <c r="U1961" s="80"/>
      <c r="V1961" s="80"/>
      <c r="W1961" s="80"/>
      <c r="X1961" s="80">
        <v>1</v>
      </c>
      <c r="Y1961" s="80" t="s">
        <v>1116</v>
      </c>
      <c r="Z1961" s="80"/>
      <c r="AA1961" s="80"/>
      <c r="AB1961" s="80"/>
      <c r="AC1961" s="80"/>
      <c r="AD1961" s="80"/>
      <c r="AE1961" s="80"/>
      <c r="AF1961" s="108"/>
    </row>
    <row r="1962" spans="1:32" ht="30" hidden="1" x14ac:dyDescent="0.25">
      <c r="A1962" s="99" t="s">
        <v>1735</v>
      </c>
      <c r="B1962" s="80" t="s">
        <v>743</v>
      </c>
      <c r="C1962" s="80" t="s">
        <v>73</v>
      </c>
      <c r="D1962" s="80" t="s">
        <v>744</v>
      </c>
      <c r="E1962" s="80">
        <v>17</v>
      </c>
      <c r="F1962" s="80" t="s">
        <v>1250</v>
      </c>
      <c r="G1962" s="80" t="s">
        <v>1251</v>
      </c>
      <c r="H1962" s="80" t="s">
        <v>110</v>
      </c>
      <c r="I1962" s="80">
        <v>37</v>
      </c>
      <c r="J1962" s="77">
        <v>20</v>
      </c>
      <c r="K1962" s="80">
        <v>600</v>
      </c>
      <c r="L1962" s="80">
        <v>20</v>
      </c>
      <c r="M1962" s="80"/>
      <c r="N1962" s="80"/>
      <c r="O1962" s="80" t="s">
        <v>218</v>
      </c>
      <c r="P1962" s="80" t="s">
        <v>1171</v>
      </c>
      <c r="Q1962" s="80">
        <v>0</v>
      </c>
      <c r="R1962" s="80">
        <v>0</v>
      </c>
      <c r="S1962" s="80"/>
      <c r="T1962" s="80"/>
      <c r="U1962" s="80"/>
      <c r="V1962" s="80"/>
      <c r="W1962" s="80" t="s">
        <v>1123</v>
      </c>
      <c r="X1962" s="80">
        <v>24</v>
      </c>
      <c r="Y1962" s="80" t="s">
        <v>1116</v>
      </c>
      <c r="Z1962" s="80" t="s">
        <v>1136</v>
      </c>
      <c r="AA1962" s="80" t="s">
        <v>1126</v>
      </c>
      <c r="AB1962" s="80" t="s">
        <v>1127</v>
      </c>
      <c r="AC1962" s="80" t="s">
        <v>1128</v>
      </c>
      <c r="AD1962" s="80">
        <v>20</v>
      </c>
      <c r="AE1962" s="80" t="s">
        <v>1177</v>
      </c>
      <c r="AF1962" s="108"/>
    </row>
    <row r="1963" spans="1:32" ht="30" hidden="1" x14ac:dyDescent="0.25">
      <c r="A1963" s="99" t="s">
        <v>1735</v>
      </c>
      <c r="B1963" s="80" t="s">
        <v>743</v>
      </c>
      <c r="C1963" s="80" t="s">
        <v>73</v>
      </c>
      <c r="D1963" s="80" t="s">
        <v>744</v>
      </c>
      <c r="E1963" s="80">
        <v>18</v>
      </c>
      <c r="F1963" s="80" t="s">
        <v>1747</v>
      </c>
      <c r="G1963" s="80" t="s">
        <v>695</v>
      </c>
      <c r="H1963" s="80"/>
      <c r="I1963" s="80">
        <v>37</v>
      </c>
      <c r="J1963" s="77" t="e">
        <v>#N/A</v>
      </c>
      <c r="K1963" s="80">
        <v>200</v>
      </c>
      <c r="L1963" s="80"/>
      <c r="M1963" s="80"/>
      <c r="N1963" s="80"/>
      <c r="O1963" s="80"/>
      <c r="P1963" s="80"/>
      <c r="Q1963" s="80">
        <v>0</v>
      </c>
      <c r="R1963" s="80">
        <v>0</v>
      </c>
      <c r="S1963" s="80"/>
      <c r="T1963" s="80"/>
      <c r="U1963" s="80"/>
      <c r="V1963" s="80"/>
      <c r="W1963" s="80"/>
      <c r="X1963" s="80">
        <v>8</v>
      </c>
      <c r="Y1963" s="80" t="s">
        <v>1116</v>
      </c>
      <c r="Z1963" s="80"/>
      <c r="AA1963" s="80"/>
      <c r="AB1963" s="80"/>
      <c r="AC1963" s="80"/>
      <c r="AD1963" s="80"/>
      <c r="AE1963" s="80"/>
      <c r="AF1963" s="108"/>
    </row>
    <row r="1964" spans="1:32" ht="30" hidden="1" x14ac:dyDescent="0.25">
      <c r="A1964" s="99" t="s">
        <v>1735</v>
      </c>
      <c r="B1964" s="80" t="s">
        <v>743</v>
      </c>
      <c r="C1964" s="80" t="s">
        <v>73</v>
      </c>
      <c r="D1964" s="80" t="s">
        <v>744</v>
      </c>
      <c r="E1964" s="80">
        <v>19</v>
      </c>
      <c r="F1964" s="80" t="s">
        <v>1252</v>
      </c>
      <c r="G1964" s="80" t="s">
        <v>1251</v>
      </c>
      <c r="H1964" s="80" t="s">
        <v>110</v>
      </c>
      <c r="I1964" s="80">
        <v>37</v>
      </c>
      <c r="J1964" s="77">
        <v>20</v>
      </c>
      <c r="K1964" s="80">
        <v>600</v>
      </c>
      <c r="L1964" s="80">
        <v>20</v>
      </c>
      <c r="M1964" s="80"/>
      <c r="N1964" s="80"/>
      <c r="O1964" s="80" t="s">
        <v>218</v>
      </c>
      <c r="P1964" s="80" t="s">
        <v>1171</v>
      </c>
      <c r="Q1964" s="80">
        <v>0</v>
      </c>
      <c r="R1964" s="80">
        <v>0</v>
      </c>
      <c r="S1964" s="80"/>
      <c r="T1964" s="80"/>
      <c r="U1964" s="80"/>
      <c r="V1964" s="80"/>
      <c r="W1964" s="80" t="s">
        <v>1123</v>
      </c>
      <c r="X1964" s="80">
        <v>24</v>
      </c>
      <c r="Y1964" s="80" t="s">
        <v>1116</v>
      </c>
      <c r="Z1964" s="80" t="s">
        <v>1136</v>
      </c>
      <c r="AA1964" s="80" t="s">
        <v>1126</v>
      </c>
      <c r="AB1964" s="80" t="s">
        <v>1127</v>
      </c>
      <c r="AC1964" s="80" t="s">
        <v>1128</v>
      </c>
      <c r="AD1964" s="80">
        <v>20</v>
      </c>
      <c r="AE1964" s="80" t="s">
        <v>1177</v>
      </c>
      <c r="AF1964" s="108"/>
    </row>
    <row r="1965" spans="1:32" ht="30" hidden="1" x14ac:dyDescent="0.25">
      <c r="A1965" s="99" t="s">
        <v>1735</v>
      </c>
      <c r="B1965" s="80" t="s">
        <v>743</v>
      </c>
      <c r="C1965" s="80" t="s">
        <v>73</v>
      </c>
      <c r="D1965" s="80" t="s">
        <v>744</v>
      </c>
      <c r="E1965" s="80">
        <v>20</v>
      </c>
      <c r="F1965" s="80" t="s">
        <v>76</v>
      </c>
      <c r="G1965" s="80" t="s">
        <v>210</v>
      </c>
      <c r="H1965" s="80" t="s">
        <v>110</v>
      </c>
      <c r="I1965" s="80">
        <v>37</v>
      </c>
      <c r="J1965" s="77">
        <v>12</v>
      </c>
      <c r="K1965" s="80">
        <v>300</v>
      </c>
      <c r="L1965" s="80">
        <v>20</v>
      </c>
      <c r="M1965" s="80">
        <v>1</v>
      </c>
      <c r="N1965" s="80"/>
      <c r="O1965" s="80" t="s">
        <v>218</v>
      </c>
      <c r="P1965" s="80" t="s">
        <v>1171</v>
      </c>
      <c r="Q1965" s="80">
        <v>2</v>
      </c>
      <c r="R1965" s="80">
        <v>0</v>
      </c>
      <c r="S1965" s="80"/>
      <c r="T1965" s="80"/>
      <c r="U1965" s="80" t="s">
        <v>70</v>
      </c>
      <c r="V1965" s="80"/>
      <c r="W1965" s="80" t="s">
        <v>1123</v>
      </c>
      <c r="X1965" s="80">
        <v>24</v>
      </c>
      <c r="Y1965" s="80" t="s">
        <v>1116</v>
      </c>
      <c r="Z1965" s="80" t="s">
        <v>1136</v>
      </c>
      <c r="AA1965" s="80" t="s">
        <v>1126</v>
      </c>
      <c r="AB1965" s="80" t="s">
        <v>1127</v>
      </c>
      <c r="AC1965" s="80" t="s">
        <v>1128</v>
      </c>
      <c r="AD1965" s="80">
        <v>12</v>
      </c>
      <c r="AE1965" s="80" t="s">
        <v>1274</v>
      </c>
      <c r="AF1965" s="108"/>
    </row>
    <row r="1966" spans="1:32" ht="30" hidden="1" x14ac:dyDescent="0.25">
      <c r="A1966" s="99" t="s">
        <v>1735</v>
      </c>
      <c r="B1966" s="80" t="s">
        <v>743</v>
      </c>
      <c r="C1966" s="80" t="s">
        <v>73</v>
      </c>
      <c r="D1966" s="80" t="s">
        <v>744</v>
      </c>
      <c r="E1966" s="80">
        <v>21</v>
      </c>
      <c r="F1966" s="80" t="s">
        <v>1270</v>
      </c>
      <c r="G1966" s="80" t="s">
        <v>210</v>
      </c>
      <c r="H1966" s="80" t="s">
        <v>110</v>
      </c>
      <c r="I1966" s="80">
        <v>37</v>
      </c>
      <c r="J1966" s="77">
        <v>4</v>
      </c>
      <c r="K1966" s="80">
        <v>25</v>
      </c>
      <c r="L1966" s="80">
        <v>20</v>
      </c>
      <c r="M1966" s="80">
        <v>1</v>
      </c>
      <c r="N1966" s="80"/>
      <c r="O1966" s="80" t="s">
        <v>218</v>
      </c>
      <c r="P1966" s="80" t="s">
        <v>1181</v>
      </c>
      <c r="Q1966" s="80">
        <v>2</v>
      </c>
      <c r="R1966" s="80">
        <v>0</v>
      </c>
      <c r="S1966" s="80"/>
      <c r="T1966" s="80"/>
      <c r="U1966" s="80"/>
      <c r="V1966" s="80"/>
      <c r="W1966" s="80" t="s">
        <v>1123</v>
      </c>
      <c r="X1966" s="80">
        <v>2</v>
      </c>
      <c r="Y1966" s="80" t="s">
        <v>1116</v>
      </c>
      <c r="Z1966" s="80" t="s">
        <v>1136</v>
      </c>
      <c r="AA1966" s="80" t="s">
        <v>1126</v>
      </c>
      <c r="AB1966" s="80" t="s">
        <v>1127</v>
      </c>
      <c r="AC1966" s="80" t="s">
        <v>1128</v>
      </c>
      <c r="AD1966" s="80">
        <v>4</v>
      </c>
      <c r="AE1966" s="80" t="s">
        <v>1182</v>
      </c>
      <c r="AF1966" s="108"/>
    </row>
    <row r="1967" spans="1:32" ht="30" hidden="1" x14ac:dyDescent="0.25">
      <c r="A1967" s="99" t="s">
        <v>1735</v>
      </c>
      <c r="B1967" s="80" t="s">
        <v>743</v>
      </c>
      <c r="C1967" s="80" t="s">
        <v>73</v>
      </c>
      <c r="D1967" s="80" t="s">
        <v>744</v>
      </c>
      <c r="E1967" s="80">
        <v>22</v>
      </c>
      <c r="F1967" s="80" t="s">
        <v>1234</v>
      </c>
      <c r="G1967" s="80" t="s">
        <v>210</v>
      </c>
      <c r="H1967" s="80" t="s">
        <v>110</v>
      </c>
      <c r="I1967" s="80">
        <v>37</v>
      </c>
      <c r="J1967" s="77">
        <v>4</v>
      </c>
      <c r="K1967" s="80">
        <v>25</v>
      </c>
      <c r="L1967" s="80">
        <v>20</v>
      </c>
      <c r="M1967" s="80">
        <v>1</v>
      </c>
      <c r="N1967" s="80"/>
      <c r="O1967" s="80" t="s">
        <v>218</v>
      </c>
      <c r="P1967" s="80" t="s">
        <v>1181</v>
      </c>
      <c r="Q1967" s="80">
        <v>2</v>
      </c>
      <c r="R1967" s="80">
        <v>0</v>
      </c>
      <c r="S1967" s="80"/>
      <c r="T1967" s="80"/>
      <c r="U1967" s="80"/>
      <c r="V1967" s="80"/>
      <c r="W1967" s="80" t="s">
        <v>1123</v>
      </c>
      <c r="X1967" s="80">
        <v>2</v>
      </c>
      <c r="Y1967" s="80" t="s">
        <v>1116</v>
      </c>
      <c r="Z1967" s="80" t="s">
        <v>1136</v>
      </c>
      <c r="AA1967" s="80" t="s">
        <v>1126</v>
      </c>
      <c r="AB1967" s="80" t="s">
        <v>1127</v>
      </c>
      <c r="AC1967" s="80" t="s">
        <v>1128</v>
      </c>
      <c r="AD1967" s="80">
        <v>4</v>
      </c>
      <c r="AE1967" s="80" t="s">
        <v>1182</v>
      </c>
      <c r="AF1967" s="108"/>
    </row>
    <row r="1968" spans="1:32" ht="30" hidden="1" x14ac:dyDescent="0.25">
      <c r="A1968" s="99" t="s">
        <v>1735</v>
      </c>
      <c r="B1968" s="80" t="s">
        <v>743</v>
      </c>
      <c r="C1968" s="80" t="s">
        <v>73</v>
      </c>
      <c r="D1968" s="80" t="s">
        <v>744</v>
      </c>
      <c r="E1968" s="80">
        <v>23</v>
      </c>
      <c r="F1968" s="80" t="s">
        <v>1748</v>
      </c>
      <c r="G1968" s="80" t="s">
        <v>695</v>
      </c>
      <c r="H1968" s="80"/>
      <c r="I1968" s="80">
        <v>37</v>
      </c>
      <c r="J1968" s="77">
        <v>4</v>
      </c>
      <c r="K1968" s="80">
        <v>50</v>
      </c>
      <c r="L1968" s="80">
        <v>20</v>
      </c>
      <c r="M1968" s="80"/>
      <c r="N1968" s="80"/>
      <c r="O1968" s="80" t="s">
        <v>218</v>
      </c>
      <c r="P1968" s="80"/>
      <c r="Q1968" s="80">
        <v>0</v>
      </c>
      <c r="R1968" s="80">
        <v>0</v>
      </c>
      <c r="S1968" s="80"/>
      <c r="T1968" s="80"/>
      <c r="U1968" s="80"/>
      <c r="V1968" s="80"/>
      <c r="W1968" s="80" t="s">
        <v>1123</v>
      </c>
      <c r="X1968" s="80">
        <v>2</v>
      </c>
      <c r="Y1968" s="80" t="s">
        <v>1116</v>
      </c>
      <c r="Z1968" s="80"/>
      <c r="AA1968" s="80"/>
      <c r="AB1968" s="80"/>
      <c r="AC1968" s="80"/>
      <c r="AD1968" s="80"/>
      <c r="AE1968" s="80"/>
      <c r="AF1968" s="108"/>
    </row>
    <row r="1969" spans="1:32" ht="30" hidden="1" x14ac:dyDescent="0.25">
      <c r="A1969" s="99" t="s">
        <v>1735</v>
      </c>
      <c r="B1969" s="80" t="s">
        <v>743</v>
      </c>
      <c r="C1969" s="80" t="s">
        <v>73</v>
      </c>
      <c r="D1969" s="80" t="s">
        <v>744</v>
      </c>
      <c r="E1969" s="80">
        <v>24</v>
      </c>
      <c r="F1969" s="80" t="s">
        <v>1589</v>
      </c>
      <c r="G1969" s="80" t="s">
        <v>695</v>
      </c>
      <c r="H1969" s="80"/>
      <c r="I1969" s="80">
        <v>37</v>
      </c>
      <c r="J1969" s="77">
        <v>4</v>
      </c>
      <c r="K1969" s="80">
        <v>50</v>
      </c>
      <c r="L1969" s="80">
        <v>20</v>
      </c>
      <c r="M1969" s="80"/>
      <c r="N1969" s="80"/>
      <c r="O1969" s="80" t="s">
        <v>218</v>
      </c>
      <c r="P1969" s="80"/>
      <c r="Q1969" s="80">
        <v>0</v>
      </c>
      <c r="R1969" s="80">
        <v>0</v>
      </c>
      <c r="S1969" s="80"/>
      <c r="T1969" s="80"/>
      <c r="U1969" s="80"/>
      <c r="V1969" s="80"/>
      <c r="W1969" s="80" t="s">
        <v>1123</v>
      </c>
      <c r="X1969" s="80">
        <v>2</v>
      </c>
      <c r="Y1969" s="80" t="s">
        <v>1116</v>
      </c>
      <c r="Z1969" s="80"/>
      <c r="AA1969" s="80"/>
      <c r="AB1969" s="80"/>
      <c r="AC1969" s="80"/>
      <c r="AD1969" s="80"/>
      <c r="AE1969" s="80"/>
      <c r="AF1969" s="108"/>
    </row>
    <row r="1970" spans="1:32" ht="30" hidden="1" x14ac:dyDescent="0.25">
      <c r="A1970" s="99" t="s">
        <v>1735</v>
      </c>
      <c r="B1970" s="80" t="s">
        <v>743</v>
      </c>
      <c r="C1970" s="80" t="s">
        <v>73</v>
      </c>
      <c r="D1970" s="80" t="s">
        <v>744</v>
      </c>
      <c r="E1970" s="80">
        <v>25</v>
      </c>
      <c r="F1970" s="80" t="s">
        <v>1723</v>
      </c>
      <c r="G1970" s="80" t="s">
        <v>695</v>
      </c>
      <c r="H1970" s="80"/>
      <c r="I1970" s="80">
        <v>37</v>
      </c>
      <c r="J1970" s="77">
        <v>4</v>
      </c>
      <c r="K1970" s="80">
        <v>50</v>
      </c>
      <c r="L1970" s="80">
        <v>20</v>
      </c>
      <c r="M1970" s="80"/>
      <c r="N1970" s="80"/>
      <c r="O1970" s="80" t="s">
        <v>218</v>
      </c>
      <c r="P1970" s="80"/>
      <c r="Q1970" s="80">
        <v>0</v>
      </c>
      <c r="R1970" s="80">
        <v>0</v>
      </c>
      <c r="S1970" s="80"/>
      <c r="T1970" s="80"/>
      <c r="U1970" s="80"/>
      <c r="V1970" s="80"/>
      <c r="W1970" s="80" t="s">
        <v>1123</v>
      </c>
      <c r="X1970" s="80">
        <v>2</v>
      </c>
      <c r="Y1970" s="80" t="s">
        <v>1116</v>
      </c>
      <c r="Z1970" s="80"/>
      <c r="AA1970" s="80"/>
      <c r="AB1970" s="80"/>
      <c r="AC1970" s="80"/>
      <c r="AD1970" s="80"/>
      <c r="AE1970" s="80"/>
      <c r="AF1970" s="108"/>
    </row>
    <row r="1971" spans="1:32" ht="30" hidden="1" x14ac:dyDescent="0.25">
      <c r="A1971" s="99" t="s">
        <v>1735</v>
      </c>
      <c r="B1971" s="80" t="s">
        <v>743</v>
      </c>
      <c r="C1971" s="80" t="s">
        <v>73</v>
      </c>
      <c r="D1971" s="80" t="s">
        <v>744</v>
      </c>
      <c r="E1971" s="80">
        <v>26</v>
      </c>
      <c r="F1971" s="80" t="s">
        <v>1230</v>
      </c>
      <c r="G1971" s="80" t="s">
        <v>210</v>
      </c>
      <c r="H1971" s="80" t="s">
        <v>110</v>
      </c>
      <c r="I1971" s="80">
        <v>37</v>
      </c>
      <c r="J1971" s="77">
        <v>12</v>
      </c>
      <c r="K1971" s="80">
        <v>300</v>
      </c>
      <c r="L1971" s="80">
        <v>20</v>
      </c>
      <c r="M1971" s="80">
        <v>1</v>
      </c>
      <c r="N1971" s="80"/>
      <c r="O1971" s="80" t="s">
        <v>218</v>
      </c>
      <c r="P1971" s="80" t="s">
        <v>1171</v>
      </c>
      <c r="Q1971" s="80">
        <v>2</v>
      </c>
      <c r="R1971" s="80">
        <v>0</v>
      </c>
      <c r="S1971" s="80"/>
      <c r="T1971" s="80"/>
      <c r="U1971" s="80"/>
      <c r="V1971" s="80"/>
      <c r="W1971" s="80" t="s">
        <v>1123</v>
      </c>
      <c r="X1971" s="80">
        <v>24</v>
      </c>
      <c r="Y1971" s="80" t="s">
        <v>1116</v>
      </c>
      <c r="Z1971" s="80" t="s">
        <v>1136</v>
      </c>
      <c r="AA1971" s="80" t="s">
        <v>1126</v>
      </c>
      <c r="AB1971" s="80" t="s">
        <v>1127</v>
      </c>
      <c r="AC1971" s="80" t="s">
        <v>1128</v>
      </c>
      <c r="AD1971" s="80">
        <v>12</v>
      </c>
      <c r="AE1971" s="80" t="s">
        <v>1274</v>
      </c>
      <c r="AF1971" s="108"/>
    </row>
    <row r="1972" spans="1:32" ht="30" hidden="1" x14ac:dyDescent="0.25">
      <c r="A1972" s="99" t="s">
        <v>1735</v>
      </c>
      <c r="B1972" s="80" t="s">
        <v>743</v>
      </c>
      <c r="C1972" s="80" t="s">
        <v>73</v>
      </c>
      <c r="D1972" s="80" t="s">
        <v>744</v>
      </c>
      <c r="E1972" s="80">
        <v>27</v>
      </c>
      <c r="F1972" s="80" t="s">
        <v>1441</v>
      </c>
      <c r="G1972" s="80" t="s">
        <v>1749</v>
      </c>
      <c r="H1972" s="80" t="s">
        <v>110</v>
      </c>
      <c r="I1972" s="80">
        <v>37</v>
      </c>
      <c r="J1972" s="77">
        <v>8</v>
      </c>
      <c r="K1972" s="80">
        <v>100</v>
      </c>
      <c r="L1972" s="80">
        <v>20</v>
      </c>
      <c r="M1972" s="80"/>
      <c r="N1972" s="80"/>
      <c r="O1972" s="80" t="s">
        <v>218</v>
      </c>
      <c r="P1972" s="80" t="s">
        <v>1171</v>
      </c>
      <c r="Q1972" s="80">
        <v>0</v>
      </c>
      <c r="R1972" s="80">
        <v>0</v>
      </c>
      <c r="S1972" s="80"/>
      <c r="T1972" s="80"/>
      <c r="U1972" s="80"/>
      <c r="V1972" s="80"/>
      <c r="W1972" s="80" t="s">
        <v>1123</v>
      </c>
      <c r="X1972" s="80">
        <v>4</v>
      </c>
      <c r="Y1972" s="80" t="s">
        <v>1116</v>
      </c>
      <c r="Z1972" s="80" t="s">
        <v>1136</v>
      </c>
      <c r="AA1972" s="80" t="s">
        <v>1126</v>
      </c>
      <c r="AB1972" s="80" t="s">
        <v>1127</v>
      </c>
      <c r="AC1972" s="80" t="s">
        <v>1128</v>
      </c>
      <c r="AD1972" s="80">
        <v>8</v>
      </c>
      <c r="AE1972" s="80" t="s">
        <v>1129</v>
      </c>
      <c r="AF1972" s="108"/>
    </row>
    <row r="1973" spans="1:32" ht="30" hidden="1" x14ac:dyDescent="0.25">
      <c r="A1973" s="99" t="s">
        <v>1735</v>
      </c>
      <c r="B1973" s="80" t="s">
        <v>743</v>
      </c>
      <c r="C1973" s="80" t="s">
        <v>73</v>
      </c>
      <c r="D1973" s="80" t="s">
        <v>744</v>
      </c>
      <c r="E1973" s="80">
        <v>28</v>
      </c>
      <c r="F1973" s="80" t="s">
        <v>1317</v>
      </c>
      <c r="G1973" s="80" t="s">
        <v>695</v>
      </c>
      <c r="H1973" s="80"/>
      <c r="I1973" s="80">
        <v>37</v>
      </c>
      <c r="J1973" s="77" t="e">
        <v>#N/A</v>
      </c>
      <c r="K1973" s="80">
        <v>50</v>
      </c>
      <c r="L1973" s="80"/>
      <c r="M1973" s="80"/>
      <c r="N1973" s="80"/>
      <c r="O1973" s="80"/>
      <c r="P1973" s="80"/>
      <c r="Q1973" s="80">
        <v>0</v>
      </c>
      <c r="R1973" s="80">
        <v>0</v>
      </c>
      <c r="S1973" s="80"/>
      <c r="T1973" s="80"/>
      <c r="U1973" s="80"/>
      <c r="V1973" s="80"/>
      <c r="W1973" s="80"/>
      <c r="X1973" s="80">
        <v>2</v>
      </c>
      <c r="Y1973" s="80" t="s">
        <v>1116</v>
      </c>
      <c r="Z1973" s="80"/>
      <c r="AA1973" s="80"/>
      <c r="AB1973" s="80"/>
      <c r="AC1973" s="80"/>
      <c r="AD1973" s="80"/>
      <c r="AE1973" s="80"/>
      <c r="AF1973" s="108"/>
    </row>
    <row r="1974" spans="1:32" ht="30" hidden="1" x14ac:dyDescent="0.25">
      <c r="A1974" s="99" t="s">
        <v>1735</v>
      </c>
      <c r="B1974" s="80" t="s">
        <v>743</v>
      </c>
      <c r="C1974" s="80" t="s">
        <v>73</v>
      </c>
      <c r="D1974" s="80" t="s">
        <v>744</v>
      </c>
      <c r="E1974" s="80">
        <v>29</v>
      </c>
      <c r="F1974" s="80" t="s">
        <v>1318</v>
      </c>
      <c r="G1974" s="80" t="s">
        <v>695</v>
      </c>
      <c r="H1974" s="80"/>
      <c r="I1974" s="80">
        <v>37</v>
      </c>
      <c r="J1974" s="77" t="e">
        <v>#N/A</v>
      </c>
      <c r="K1974" s="80">
        <v>50</v>
      </c>
      <c r="L1974" s="80"/>
      <c r="M1974" s="80"/>
      <c r="N1974" s="80"/>
      <c r="O1974" s="80"/>
      <c r="P1974" s="80"/>
      <c r="Q1974" s="80">
        <v>0</v>
      </c>
      <c r="R1974" s="80">
        <v>0</v>
      </c>
      <c r="S1974" s="80"/>
      <c r="T1974" s="80"/>
      <c r="U1974" s="80"/>
      <c r="V1974" s="80"/>
      <c r="W1974" s="80"/>
      <c r="X1974" s="80">
        <v>2</v>
      </c>
      <c r="Y1974" s="80" t="s">
        <v>1116</v>
      </c>
      <c r="Z1974" s="80"/>
      <c r="AA1974" s="80"/>
      <c r="AB1974" s="80"/>
      <c r="AC1974" s="80"/>
      <c r="AD1974" s="80"/>
      <c r="AE1974" s="80"/>
      <c r="AF1974" s="108"/>
    </row>
    <row r="1975" spans="1:32" ht="30" hidden="1" x14ac:dyDescent="0.25">
      <c r="A1975" s="99" t="s">
        <v>1735</v>
      </c>
      <c r="B1975" s="80" t="s">
        <v>743</v>
      </c>
      <c r="C1975" s="80" t="s">
        <v>73</v>
      </c>
      <c r="D1975" s="80" t="s">
        <v>744</v>
      </c>
      <c r="E1975" s="80">
        <v>30</v>
      </c>
      <c r="F1975" s="80" t="s">
        <v>1237</v>
      </c>
      <c r="G1975" s="80" t="s">
        <v>695</v>
      </c>
      <c r="H1975" s="80"/>
      <c r="I1975" s="80">
        <v>37</v>
      </c>
      <c r="J1975" s="77" t="e">
        <v>#N/A</v>
      </c>
      <c r="K1975" s="80">
        <v>50</v>
      </c>
      <c r="L1975" s="80"/>
      <c r="M1975" s="80"/>
      <c r="N1975" s="80"/>
      <c r="O1975" s="80"/>
      <c r="P1975" s="80"/>
      <c r="Q1975" s="80">
        <v>0</v>
      </c>
      <c r="R1975" s="80">
        <v>0</v>
      </c>
      <c r="S1975" s="80"/>
      <c r="T1975" s="80"/>
      <c r="U1975" s="80"/>
      <c r="V1975" s="80"/>
      <c r="W1975" s="80"/>
      <c r="X1975" s="80">
        <v>2</v>
      </c>
      <c r="Y1975" s="80" t="s">
        <v>1116</v>
      </c>
      <c r="Z1975" s="80"/>
      <c r="AA1975" s="80"/>
      <c r="AB1975" s="80"/>
      <c r="AC1975" s="80"/>
      <c r="AD1975" s="80"/>
      <c r="AE1975" s="80"/>
      <c r="AF1975" s="108"/>
    </row>
    <row r="1976" spans="1:32" ht="30" hidden="1" x14ac:dyDescent="0.25">
      <c r="A1976" s="99" t="s">
        <v>1735</v>
      </c>
      <c r="B1976" s="80" t="s">
        <v>743</v>
      </c>
      <c r="C1976" s="80" t="s">
        <v>73</v>
      </c>
      <c r="D1976" s="80" t="s">
        <v>744</v>
      </c>
      <c r="E1976" s="80">
        <v>31</v>
      </c>
      <c r="F1976" s="80" t="s">
        <v>1276</v>
      </c>
      <c r="G1976" s="80" t="s">
        <v>210</v>
      </c>
      <c r="H1976" s="80" t="s">
        <v>110</v>
      </c>
      <c r="I1976" s="80">
        <v>37</v>
      </c>
      <c r="J1976" s="77">
        <v>4</v>
      </c>
      <c r="K1976" s="80">
        <v>50</v>
      </c>
      <c r="L1976" s="80">
        <v>20</v>
      </c>
      <c r="M1976" s="80">
        <v>1</v>
      </c>
      <c r="N1976" s="80"/>
      <c r="O1976" s="80" t="s">
        <v>218</v>
      </c>
      <c r="P1976" s="80" t="s">
        <v>1171</v>
      </c>
      <c r="Q1976" s="80">
        <v>2</v>
      </c>
      <c r="R1976" s="80">
        <v>0</v>
      </c>
      <c r="S1976" s="80"/>
      <c r="T1976" s="80"/>
      <c r="U1976" s="80"/>
      <c r="V1976" s="80"/>
      <c r="W1976" s="80" t="s">
        <v>1123</v>
      </c>
      <c r="X1976" s="80">
        <v>4</v>
      </c>
      <c r="Y1976" s="80" t="s">
        <v>1116</v>
      </c>
      <c r="Z1976" s="80" t="s">
        <v>1136</v>
      </c>
      <c r="AA1976" s="80" t="s">
        <v>1126</v>
      </c>
      <c r="AB1976" s="80" t="s">
        <v>1127</v>
      </c>
      <c r="AC1976" s="80" t="s">
        <v>1128</v>
      </c>
      <c r="AD1976" s="80">
        <v>4</v>
      </c>
      <c r="AE1976" s="80" t="s">
        <v>1172</v>
      </c>
      <c r="AF1976" s="108"/>
    </row>
    <row r="1977" spans="1:32" ht="30" hidden="1" x14ac:dyDescent="0.25">
      <c r="A1977" s="99" t="s">
        <v>1735</v>
      </c>
      <c r="B1977" s="80" t="s">
        <v>743</v>
      </c>
      <c r="C1977" s="80" t="s">
        <v>73</v>
      </c>
      <c r="D1977" s="80" t="s">
        <v>744</v>
      </c>
      <c r="E1977" s="80">
        <v>32</v>
      </c>
      <c r="F1977" s="80"/>
      <c r="G1977" s="80" t="s">
        <v>210</v>
      </c>
      <c r="H1977" s="80" t="s">
        <v>110</v>
      </c>
      <c r="I1977" s="80">
        <v>37</v>
      </c>
      <c r="J1977" s="77">
        <v>4</v>
      </c>
      <c r="K1977" s="80">
        <v>15</v>
      </c>
      <c r="L1977" s="80">
        <v>20</v>
      </c>
      <c r="M1977" s="80">
        <v>1</v>
      </c>
      <c r="N1977" s="80"/>
      <c r="O1977" s="80" t="s">
        <v>218</v>
      </c>
      <c r="P1977" s="80" t="s">
        <v>1171</v>
      </c>
      <c r="Q1977" s="80">
        <v>2</v>
      </c>
      <c r="R1977" s="80">
        <v>0</v>
      </c>
      <c r="S1977" s="80"/>
      <c r="T1977" s="80"/>
      <c r="U1977" s="80"/>
      <c r="V1977" s="80"/>
      <c r="W1977" s="80" t="s">
        <v>1123</v>
      </c>
      <c r="X1977" s="80">
        <v>1</v>
      </c>
      <c r="Y1977" s="80" t="s">
        <v>1116</v>
      </c>
      <c r="Z1977" s="80" t="s">
        <v>1136</v>
      </c>
      <c r="AA1977" s="80" t="s">
        <v>1126</v>
      </c>
      <c r="AB1977" s="80" t="s">
        <v>1127</v>
      </c>
      <c r="AC1977" s="80" t="s">
        <v>1128</v>
      </c>
      <c r="AD1977" s="80">
        <v>4</v>
      </c>
      <c r="AE1977" s="80" t="s">
        <v>1188</v>
      </c>
      <c r="AF1977" s="108"/>
    </row>
    <row r="1978" spans="1:32" ht="30" hidden="1" x14ac:dyDescent="0.25">
      <c r="A1978" s="99" t="s">
        <v>1735</v>
      </c>
      <c r="B1978" s="80" t="s">
        <v>743</v>
      </c>
      <c r="C1978" s="80" t="s">
        <v>73</v>
      </c>
      <c r="D1978" s="80" t="s">
        <v>744</v>
      </c>
      <c r="E1978" s="80">
        <v>33</v>
      </c>
      <c r="F1978" s="80" t="s">
        <v>1368</v>
      </c>
      <c r="G1978" s="80" t="s">
        <v>210</v>
      </c>
      <c r="H1978" s="80" t="s">
        <v>110</v>
      </c>
      <c r="I1978" s="80">
        <v>37</v>
      </c>
      <c r="J1978" s="77">
        <v>8</v>
      </c>
      <c r="K1978" s="80">
        <v>100</v>
      </c>
      <c r="L1978" s="80">
        <v>20</v>
      </c>
      <c r="M1978" s="80">
        <v>1</v>
      </c>
      <c r="N1978" s="80"/>
      <c r="O1978" s="80" t="s">
        <v>218</v>
      </c>
      <c r="P1978" s="80" t="s">
        <v>1171</v>
      </c>
      <c r="Q1978" s="80">
        <v>2</v>
      </c>
      <c r="R1978" s="80">
        <v>0</v>
      </c>
      <c r="S1978" s="80"/>
      <c r="T1978" s="80"/>
      <c r="U1978" s="80" t="s">
        <v>70</v>
      </c>
      <c r="V1978" s="80"/>
      <c r="W1978" s="80" t="s">
        <v>1123</v>
      </c>
      <c r="X1978" s="80">
        <v>8</v>
      </c>
      <c r="Y1978" s="80" t="s">
        <v>1116</v>
      </c>
      <c r="Z1978" s="80" t="s">
        <v>1136</v>
      </c>
      <c r="AA1978" s="80" t="s">
        <v>1126</v>
      </c>
      <c r="AB1978" s="80" t="s">
        <v>1127</v>
      </c>
      <c r="AC1978" s="80" t="s">
        <v>1128</v>
      </c>
      <c r="AD1978" s="80">
        <v>8</v>
      </c>
      <c r="AE1978" s="80" t="s">
        <v>1129</v>
      </c>
      <c r="AF1978" s="108"/>
    </row>
    <row r="1979" spans="1:32" ht="30" hidden="1" x14ac:dyDescent="0.25">
      <c r="A1979" s="99" t="s">
        <v>1735</v>
      </c>
      <c r="B1979" s="80" t="s">
        <v>743</v>
      </c>
      <c r="C1979" s="80" t="s">
        <v>73</v>
      </c>
      <c r="D1979" s="80" t="s">
        <v>744</v>
      </c>
      <c r="E1979" s="80">
        <v>34</v>
      </c>
      <c r="F1979" s="80" t="s">
        <v>1273</v>
      </c>
      <c r="G1979" s="80" t="s">
        <v>210</v>
      </c>
      <c r="H1979" s="80" t="s">
        <v>110</v>
      </c>
      <c r="I1979" s="80">
        <v>37</v>
      </c>
      <c r="J1979" s="77">
        <v>4</v>
      </c>
      <c r="K1979" s="80">
        <v>50</v>
      </c>
      <c r="L1979" s="80">
        <v>20</v>
      </c>
      <c r="M1979" s="80">
        <v>1</v>
      </c>
      <c r="N1979" s="80"/>
      <c r="O1979" s="80" t="s">
        <v>218</v>
      </c>
      <c r="P1979" s="80" t="s">
        <v>1171</v>
      </c>
      <c r="Q1979" s="80">
        <v>2</v>
      </c>
      <c r="R1979" s="80">
        <v>0</v>
      </c>
      <c r="S1979" s="80"/>
      <c r="T1979" s="80"/>
      <c r="U1979" s="80"/>
      <c r="V1979" s="80"/>
      <c r="W1979" s="80" t="s">
        <v>1123</v>
      </c>
      <c r="X1979" s="80">
        <v>4</v>
      </c>
      <c r="Y1979" s="80" t="s">
        <v>1116</v>
      </c>
      <c r="Z1979" s="80" t="s">
        <v>1136</v>
      </c>
      <c r="AA1979" s="80" t="s">
        <v>1126</v>
      </c>
      <c r="AB1979" s="80" t="s">
        <v>1127</v>
      </c>
      <c r="AC1979" s="80" t="s">
        <v>1128</v>
      </c>
      <c r="AD1979" s="80">
        <v>4</v>
      </c>
      <c r="AE1979" s="80" t="s">
        <v>1172</v>
      </c>
      <c r="AF1979" s="108"/>
    </row>
    <row r="1980" spans="1:32" ht="30" hidden="1" x14ac:dyDescent="0.25">
      <c r="A1980" s="99" t="s">
        <v>1735</v>
      </c>
      <c r="B1980" s="80" t="s">
        <v>743</v>
      </c>
      <c r="C1980" s="80" t="s">
        <v>73</v>
      </c>
      <c r="D1980" s="80" t="s">
        <v>744</v>
      </c>
      <c r="E1980" s="80">
        <v>35</v>
      </c>
      <c r="F1980" s="80" t="s">
        <v>1650</v>
      </c>
      <c r="G1980" s="80" t="s">
        <v>210</v>
      </c>
      <c r="H1980" s="80" t="s">
        <v>110</v>
      </c>
      <c r="I1980" s="80">
        <v>37</v>
      </c>
      <c r="J1980" s="77">
        <v>4</v>
      </c>
      <c r="K1980" s="80">
        <v>50</v>
      </c>
      <c r="L1980" s="80">
        <v>20</v>
      </c>
      <c r="M1980" s="80">
        <v>1</v>
      </c>
      <c r="N1980" s="80"/>
      <c r="O1980" s="80" t="s">
        <v>218</v>
      </c>
      <c r="P1980" s="80" t="s">
        <v>1171</v>
      </c>
      <c r="Q1980" s="80">
        <v>2</v>
      </c>
      <c r="R1980" s="80">
        <v>0</v>
      </c>
      <c r="S1980" s="80"/>
      <c r="T1980" s="80"/>
      <c r="U1980" s="80"/>
      <c r="V1980" s="80"/>
      <c r="W1980" s="80" t="s">
        <v>1123</v>
      </c>
      <c r="X1980" s="80">
        <v>4</v>
      </c>
      <c r="Y1980" s="80" t="s">
        <v>1116</v>
      </c>
      <c r="Z1980" s="80" t="s">
        <v>1136</v>
      </c>
      <c r="AA1980" s="80" t="s">
        <v>1126</v>
      </c>
      <c r="AB1980" s="80" t="s">
        <v>1127</v>
      </c>
      <c r="AC1980" s="80" t="s">
        <v>1128</v>
      </c>
      <c r="AD1980" s="80">
        <v>4</v>
      </c>
      <c r="AE1980" s="80" t="s">
        <v>1172</v>
      </c>
      <c r="AF1980" s="108"/>
    </row>
    <row r="1981" spans="1:32" ht="30" hidden="1" x14ac:dyDescent="0.25">
      <c r="A1981" s="99" t="s">
        <v>1735</v>
      </c>
      <c r="B1981" s="80" t="s">
        <v>743</v>
      </c>
      <c r="C1981" s="80" t="s">
        <v>73</v>
      </c>
      <c r="D1981" s="80" t="s">
        <v>744</v>
      </c>
      <c r="E1981" s="80">
        <v>36</v>
      </c>
      <c r="F1981" s="80" t="s">
        <v>1750</v>
      </c>
      <c r="G1981" s="80" t="s">
        <v>210</v>
      </c>
      <c r="H1981" s="80" t="s">
        <v>110</v>
      </c>
      <c r="I1981" s="80">
        <v>37</v>
      </c>
      <c r="J1981" s="77">
        <v>4</v>
      </c>
      <c r="K1981" s="80">
        <v>50</v>
      </c>
      <c r="L1981" s="80">
        <v>20</v>
      </c>
      <c r="M1981" s="80">
        <v>1</v>
      </c>
      <c r="N1981" s="80"/>
      <c r="O1981" s="80" t="s">
        <v>218</v>
      </c>
      <c r="P1981" s="80" t="s">
        <v>1171</v>
      </c>
      <c r="Q1981" s="80">
        <v>2</v>
      </c>
      <c r="R1981" s="80">
        <v>0</v>
      </c>
      <c r="S1981" s="80"/>
      <c r="T1981" s="80"/>
      <c r="U1981" s="80"/>
      <c r="V1981" s="80"/>
      <c r="W1981" s="80" t="s">
        <v>1123</v>
      </c>
      <c r="X1981" s="80">
        <v>4</v>
      </c>
      <c r="Y1981" s="80" t="s">
        <v>1116</v>
      </c>
      <c r="Z1981" s="80" t="s">
        <v>1136</v>
      </c>
      <c r="AA1981" s="80" t="s">
        <v>1126</v>
      </c>
      <c r="AB1981" s="80" t="s">
        <v>1127</v>
      </c>
      <c r="AC1981" s="80" t="s">
        <v>1128</v>
      </c>
      <c r="AD1981" s="80">
        <v>4</v>
      </c>
      <c r="AE1981" s="80" t="s">
        <v>1172</v>
      </c>
      <c r="AF1981" s="108"/>
    </row>
    <row r="1982" spans="1:32" ht="30" hidden="1" x14ac:dyDescent="0.25">
      <c r="A1982" s="99" t="s">
        <v>1735</v>
      </c>
      <c r="B1982" s="80" t="s">
        <v>743</v>
      </c>
      <c r="C1982" s="80" t="s">
        <v>73</v>
      </c>
      <c r="D1982" s="80" t="s">
        <v>744</v>
      </c>
      <c r="E1982" s="80">
        <v>37</v>
      </c>
      <c r="F1982" s="80" t="s">
        <v>1751</v>
      </c>
      <c r="G1982" s="80" t="s">
        <v>210</v>
      </c>
      <c r="H1982" s="80" t="s">
        <v>110</v>
      </c>
      <c r="I1982" s="80">
        <v>37</v>
      </c>
      <c r="J1982" s="77">
        <v>4</v>
      </c>
      <c r="K1982" s="80">
        <v>50</v>
      </c>
      <c r="L1982" s="80">
        <v>20</v>
      </c>
      <c r="M1982" s="80">
        <v>1</v>
      </c>
      <c r="N1982" s="80"/>
      <c r="O1982" s="80" t="s">
        <v>218</v>
      </c>
      <c r="P1982" s="80" t="s">
        <v>1171</v>
      </c>
      <c r="Q1982" s="80">
        <v>2</v>
      </c>
      <c r="R1982" s="80">
        <v>0</v>
      </c>
      <c r="S1982" s="80"/>
      <c r="T1982" s="80"/>
      <c r="U1982" s="80"/>
      <c r="V1982" s="80"/>
      <c r="W1982" s="80" t="s">
        <v>1123</v>
      </c>
      <c r="X1982" s="80">
        <v>4</v>
      </c>
      <c r="Y1982" s="80" t="s">
        <v>1116</v>
      </c>
      <c r="Z1982" s="80" t="s">
        <v>1136</v>
      </c>
      <c r="AA1982" s="80" t="s">
        <v>1126</v>
      </c>
      <c r="AB1982" s="80" t="s">
        <v>1127</v>
      </c>
      <c r="AC1982" s="80" t="s">
        <v>1128</v>
      </c>
      <c r="AD1982" s="80">
        <v>4</v>
      </c>
      <c r="AE1982" s="80" t="s">
        <v>1172</v>
      </c>
      <c r="AF1982" s="108"/>
    </row>
    <row r="1983" spans="1:32" ht="30" hidden="1" x14ac:dyDescent="0.25">
      <c r="A1983" s="99" t="s">
        <v>1735</v>
      </c>
      <c r="B1983" s="80" t="s">
        <v>743</v>
      </c>
      <c r="C1983" s="80" t="s">
        <v>73</v>
      </c>
      <c r="D1983" s="80" t="s">
        <v>744</v>
      </c>
      <c r="E1983" s="80">
        <v>38</v>
      </c>
      <c r="F1983" s="80" t="s">
        <v>1752</v>
      </c>
      <c r="G1983" s="80" t="s">
        <v>210</v>
      </c>
      <c r="H1983" s="80" t="s">
        <v>110</v>
      </c>
      <c r="I1983" s="80">
        <v>37</v>
      </c>
      <c r="J1983" s="77">
        <v>4</v>
      </c>
      <c r="K1983" s="80">
        <v>50</v>
      </c>
      <c r="L1983" s="80">
        <v>20</v>
      </c>
      <c r="M1983" s="80">
        <v>1</v>
      </c>
      <c r="N1983" s="80"/>
      <c r="O1983" s="80" t="s">
        <v>218</v>
      </c>
      <c r="P1983" s="80" t="s">
        <v>1171</v>
      </c>
      <c r="Q1983" s="80">
        <v>2</v>
      </c>
      <c r="R1983" s="80">
        <v>0</v>
      </c>
      <c r="S1983" s="80"/>
      <c r="T1983" s="80"/>
      <c r="U1983" s="80"/>
      <c r="V1983" s="80"/>
      <c r="W1983" s="80" t="s">
        <v>1123</v>
      </c>
      <c r="X1983" s="80">
        <v>4</v>
      </c>
      <c r="Y1983" s="80" t="s">
        <v>1116</v>
      </c>
      <c r="Z1983" s="80" t="s">
        <v>1136</v>
      </c>
      <c r="AA1983" s="80" t="s">
        <v>1126</v>
      </c>
      <c r="AB1983" s="80" t="s">
        <v>1127</v>
      </c>
      <c r="AC1983" s="80" t="s">
        <v>1128</v>
      </c>
      <c r="AD1983" s="80">
        <v>4</v>
      </c>
      <c r="AE1983" s="80" t="s">
        <v>1172</v>
      </c>
      <c r="AF1983" s="108"/>
    </row>
    <row r="1984" spans="1:32" ht="30" hidden="1" x14ac:dyDescent="0.25">
      <c r="A1984" s="99" t="s">
        <v>1735</v>
      </c>
      <c r="B1984" s="80" t="s">
        <v>743</v>
      </c>
      <c r="C1984" s="80" t="s">
        <v>73</v>
      </c>
      <c r="D1984" s="80" t="s">
        <v>744</v>
      </c>
      <c r="E1984" s="80">
        <v>39</v>
      </c>
      <c r="F1984" s="80" t="s">
        <v>1719</v>
      </c>
      <c r="G1984" s="80" t="s">
        <v>695</v>
      </c>
      <c r="H1984" s="80"/>
      <c r="I1984" s="80">
        <v>37</v>
      </c>
      <c r="J1984" s="77" t="e">
        <v>#N/A</v>
      </c>
      <c r="K1984" s="80">
        <v>200</v>
      </c>
      <c r="L1984" s="80"/>
      <c r="M1984" s="80"/>
      <c r="N1984" s="80"/>
      <c r="O1984" s="80"/>
      <c r="P1984" s="80"/>
      <c r="Q1984" s="80">
        <v>0</v>
      </c>
      <c r="R1984" s="80">
        <v>0</v>
      </c>
      <c r="S1984" s="80"/>
      <c r="T1984" s="80"/>
      <c r="U1984" s="80"/>
      <c r="V1984" s="80"/>
      <c r="W1984" s="80"/>
      <c r="X1984" s="80">
        <v>8</v>
      </c>
      <c r="Y1984" s="80" t="s">
        <v>1116</v>
      </c>
      <c r="Z1984" s="80"/>
      <c r="AA1984" s="80"/>
      <c r="AB1984" s="80"/>
      <c r="AC1984" s="80"/>
      <c r="AD1984" s="80"/>
      <c r="AE1984" s="80"/>
      <c r="AF1984" s="108"/>
    </row>
    <row r="1985" spans="1:32" ht="30" hidden="1" x14ac:dyDescent="0.25">
      <c r="A1985" s="99" t="s">
        <v>1735</v>
      </c>
      <c r="B1985" s="80" t="s">
        <v>743</v>
      </c>
      <c r="C1985" s="80" t="s">
        <v>73</v>
      </c>
      <c r="D1985" s="80" t="s">
        <v>744</v>
      </c>
      <c r="E1985" s="80">
        <v>40</v>
      </c>
      <c r="F1985" s="80"/>
      <c r="G1985" s="80" t="s">
        <v>210</v>
      </c>
      <c r="H1985" s="80" t="s">
        <v>110</v>
      </c>
      <c r="I1985" s="80">
        <v>37</v>
      </c>
      <c r="J1985" s="77">
        <v>4</v>
      </c>
      <c r="K1985" s="80">
        <v>25</v>
      </c>
      <c r="L1985" s="80">
        <v>20</v>
      </c>
      <c r="M1985" s="80">
        <v>1</v>
      </c>
      <c r="N1985" s="80"/>
      <c r="O1985" s="80" t="s">
        <v>218</v>
      </c>
      <c r="P1985" s="80" t="s">
        <v>1171</v>
      </c>
      <c r="Q1985" s="80">
        <v>2</v>
      </c>
      <c r="R1985" s="80">
        <v>0</v>
      </c>
      <c r="S1985" s="80"/>
      <c r="T1985" s="80"/>
      <c r="U1985" s="80" t="s">
        <v>70</v>
      </c>
      <c r="V1985" s="80"/>
      <c r="W1985" s="80" t="s">
        <v>1123</v>
      </c>
      <c r="X1985" s="80">
        <v>2</v>
      </c>
      <c r="Y1985" s="80" t="s">
        <v>1116</v>
      </c>
      <c r="Z1985" s="80" t="s">
        <v>1136</v>
      </c>
      <c r="AA1985" s="80" t="s">
        <v>1126</v>
      </c>
      <c r="AB1985" s="80" t="s">
        <v>1127</v>
      </c>
      <c r="AC1985" s="80" t="s">
        <v>1128</v>
      </c>
      <c r="AD1985" s="80">
        <v>4</v>
      </c>
      <c r="AE1985" s="80" t="s">
        <v>1182</v>
      </c>
      <c r="AF1985" s="108"/>
    </row>
    <row r="1986" spans="1:32" ht="30" hidden="1" x14ac:dyDescent="0.25">
      <c r="A1986" s="99" t="s">
        <v>1735</v>
      </c>
      <c r="B1986" s="80" t="s">
        <v>743</v>
      </c>
      <c r="C1986" s="80" t="s">
        <v>73</v>
      </c>
      <c r="D1986" s="80" t="s">
        <v>744</v>
      </c>
      <c r="E1986" s="80">
        <v>41</v>
      </c>
      <c r="F1986" s="80" t="s">
        <v>1753</v>
      </c>
      <c r="G1986" s="80" t="s">
        <v>210</v>
      </c>
      <c r="H1986" s="80" t="s">
        <v>110</v>
      </c>
      <c r="I1986" s="80">
        <v>37</v>
      </c>
      <c r="J1986" s="77">
        <v>4</v>
      </c>
      <c r="K1986" s="80">
        <v>50</v>
      </c>
      <c r="L1986" s="80">
        <v>20</v>
      </c>
      <c r="M1986" s="80">
        <v>1</v>
      </c>
      <c r="N1986" s="80"/>
      <c r="O1986" s="80" t="s">
        <v>218</v>
      </c>
      <c r="P1986" s="80" t="s">
        <v>1171</v>
      </c>
      <c r="Q1986" s="80">
        <v>2</v>
      </c>
      <c r="R1986" s="80">
        <v>0</v>
      </c>
      <c r="S1986" s="80"/>
      <c r="T1986" s="80"/>
      <c r="U1986" s="80"/>
      <c r="V1986" s="80"/>
      <c r="W1986" s="80" t="s">
        <v>1123</v>
      </c>
      <c r="X1986" s="80">
        <v>4</v>
      </c>
      <c r="Y1986" s="80" t="s">
        <v>1116</v>
      </c>
      <c r="Z1986" s="80" t="s">
        <v>1136</v>
      </c>
      <c r="AA1986" s="80" t="s">
        <v>1126</v>
      </c>
      <c r="AB1986" s="80" t="s">
        <v>1127</v>
      </c>
      <c r="AC1986" s="80" t="s">
        <v>1128</v>
      </c>
      <c r="AD1986" s="80">
        <v>4</v>
      </c>
      <c r="AE1986" s="80" t="s">
        <v>1172</v>
      </c>
      <c r="AF1986" s="108"/>
    </row>
    <row r="1987" spans="1:32" ht="30" hidden="1" x14ac:dyDescent="0.25">
      <c r="A1987" s="99" t="s">
        <v>1735</v>
      </c>
      <c r="B1987" s="80" t="s">
        <v>743</v>
      </c>
      <c r="C1987" s="80" t="s">
        <v>73</v>
      </c>
      <c r="D1987" s="80" t="s">
        <v>744</v>
      </c>
      <c r="E1987" s="80">
        <v>42</v>
      </c>
      <c r="F1987" s="80" t="s">
        <v>1754</v>
      </c>
      <c r="G1987" s="80" t="s">
        <v>210</v>
      </c>
      <c r="H1987" s="80" t="s">
        <v>110</v>
      </c>
      <c r="I1987" s="80">
        <v>37</v>
      </c>
      <c r="J1987" s="77">
        <v>4</v>
      </c>
      <c r="K1987" s="80">
        <v>50</v>
      </c>
      <c r="L1987" s="80">
        <v>20</v>
      </c>
      <c r="M1987" s="80">
        <v>1</v>
      </c>
      <c r="N1987" s="80"/>
      <c r="O1987" s="80" t="s">
        <v>218</v>
      </c>
      <c r="P1987" s="80" t="s">
        <v>1171</v>
      </c>
      <c r="Q1987" s="80">
        <v>2</v>
      </c>
      <c r="R1987" s="80">
        <v>0</v>
      </c>
      <c r="S1987" s="80"/>
      <c r="T1987" s="80"/>
      <c r="U1987" s="80"/>
      <c r="V1987" s="80"/>
      <c r="W1987" s="80" t="s">
        <v>1123</v>
      </c>
      <c r="X1987" s="80">
        <v>4</v>
      </c>
      <c r="Y1987" s="80" t="s">
        <v>1116</v>
      </c>
      <c r="Z1987" s="80" t="s">
        <v>1136</v>
      </c>
      <c r="AA1987" s="80" t="s">
        <v>1126</v>
      </c>
      <c r="AB1987" s="80" t="s">
        <v>1127</v>
      </c>
      <c r="AC1987" s="80" t="s">
        <v>1128</v>
      </c>
      <c r="AD1987" s="80">
        <v>4</v>
      </c>
      <c r="AE1987" s="80" t="s">
        <v>1172</v>
      </c>
      <c r="AF1987" s="108"/>
    </row>
    <row r="1988" spans="1:32" ht="30" hidden="1" x14ac:dyDescent="0.25">
      <c r="A1988" s="99" t="s">
        <v>1735</v>
      </c>
      <c r="B1988" s="80" t="s">
        <v>743</v>
      </c>
      <c r="C1988" s="80" t="s">
        <v>73</v>
      </c>
      <c r="D1988" s="80" t="s">
        <v>744</v>
      </c>
      <c r="E1988" s="80">
        <v>43</v>
      </c>
      <c r="F1988" s="80" t="s">
        <v>1720</v>
      </c>
      <c r="G1988" s="80" t="s">
        <v>695</v>
      </c>
      <c r="H1988" s="80"/>
      <c r="I1988" s="80">
        <v>37</v>
      </c>
      <c r="J1988" s="77" t="e">
        <v>#N/A</v>
      </c>
      <c r="K1988" s="80">
        <v>200</v>
      </c>
      <c r="L1988" s="80"/>
      <c r="M1988" s="80"/>
      <c r="N1988" s="80"/>
      <c r="O1988" s="80"/>
      <c r="P1988" s="80"/>
      <c r="Q1988" s="80">
        <v>0</v>
      </c>
      <c r="R1988" s="80">
        <v>0</v>
      </c>
      <c r="S1988" s="80"/>
      <c r="T1988" s="80"/>
      <c r="U1988" s="80"/>
      <c r="V1988" s="80"/>
      <c r="W1988" s="80"/>
      <c r="X1988" s="80">
        <v>8</v>
      </c>
      <c r="Y1988" s="80" t="s">
        <v>1116</v>
      </c>
      <c r="Z1988" s="80"/>
      <c r="AA1988" s="80"/>
      <c r="AB1988" s="80"/>
      <c r="AC1988" s="80"/>
      <c r="AD1988" s="80"/>
      <c r="AE1988" s="80"/>
      <c r="AF1988" s="108"/>
    </row>
    <row r="1989" spans="1:32" ht="30" hidden="1" x14ac:dyDescent="0.25">
      <c r="A1989" s="99" t="s">
        <v>1735</v>
      </c>
      <c r="B1989" s="80" t="s">
        <v>743</v>
      </c>
      <c r="C1989" s="80" t="s">
        <v>73</v>
      </c>
      <c r="D1989" s="80" t="s">
        <v>744</v>
      </c>
      <c r="E1989" s="80">
        <v>44</v>
      </c>
      <c r="F1989" s="80" t="s">
        <v>1755</v>
      </c>
      <c r="G1989" s="80" t="s">
        <v>210</v>
      </c>
      <c r="H1989" s="80" t="s">
        <v>110</v>
      </c>
      <c r="I1989" s="80">
        <v>37</v>
      </c>
      <c r="J1989" s="77">
        <v>4</v>
      </c>
      <c r="K1989" s="80">
        <v>50</v>
      </c>
      <c r="L1989" s="80">
        <v>20</v>
      </c>
      <c r="M1989" s="80">
        <v>1</v>
      </c>
      <c r="N1989" s="80"/>
      <c r="O1989" s="80" t="s">
        <v>218</v>
      </c>
      <c r="P1989" s="80" t="s">
        <v>1171</v>
      </c>
      <c r="Q1989" s="80">
        <v>2</v>
      </c>
      <c r="R1989" s="80">
        <v>0</v>
      </c>
      <c r="S1989" s="80"/>
      <c r="T1989" s="80"/>
      <c r="U1989" s="80"/>
      <c r="V1989" s="80"/>
      <c r="W1989" s="80" t="s">
        <v>1123</v>
      </c>
      <c r="X1989" s="80">
        <v>4</v>
      </c>
      <c r="Y1989" s="80" t="s">
        <v>1116</v>
      </c>
      <c r="Z1989" s="80" t="s">
        <v>1136</v>
      </c>
      <c r="AA1989" s="80" t="s">
        <v>1126</v>
      </c>
      <c r="AB1989" s="80" t="s">
        <v>1127</v>
      </c>
      <c r="AC1989" s="80" t="s">
        <v>1128</v>
      </c>
      <c r="AD1989" s="80">
        <v>4</v>
      </c>
      <c r="AE1989" s="80" t="s">
        <v>1172</v>
      </c>
      <c r="AF1989" s="108"/>
    </row>
    <row r="1990" spans="1:32" ht="30" hidden="1" x14ac:dyDescent="0.25">
      <c r="A1990" s="99" t="s">
        <v>1735</v>
      </c>
      <c r="B1990" s="80" t="s">
        <v>743</v>
      </c>
      <c r="C1990" s="80" t="s">
        <v>73</v>
      </c>
      <c r="D1990" s="80" t="s">
        <v>744</v>
      </c>
      <c r="E1990" s="80">
        <v>45</v>
      </c>
      <c r="F1990" s="80" t="s">
        <v>1756</v>
      </c>
      <c r="G1990" s="80" t="s">
        <v>210</v>
      </c>
      <c r="H1990" s="80" t="s">
        <v>110</v>
      </c>
      <c r="I1990" s="80">
        <v>37</v>
      </c>
      <c r="J1990" s="77">
        <v>4</v>
      </c>
      <c r="K1990" s="80">
        <v>50</v>
      </c>
      <c r="L1990" s="80">
        <v>20</v>
      </c>
      <c r="M1990" s="80">
        <v>1</v>
      </c>
      <c r="N1990" s="80"/>
      <c r="O1990" s="80" t="s">
        <v>218</v>
      </c>
      <c r="P1990" s="80" t="s">
        <v>1171</v>
      </c>
      <c r="Q1990" s="80">
        <v>2</v>
      </c>
      <c r="R1990" s="80">
        <v>0</v>
      </c>
      <c r="S1990" s="80"/>
      <c r="T1990" s="80"/>
      <c r="U1990" s="80"/>
      <c r="V1990" s="80"/>
      <c r="W1990" s="80" t="s">
        <v>1123</v>
      </c>
      <c r="X1990" s="80">
        <v>4</v>
      </c>
      <c r="Y1990" s="80" t="s">
        <v>1116</v>
      </c>
      <c r="Z1990" s="80" t="s">
        <v>1136</v>
      </c>
      <c r="AA1990" s="80" t="s">
        <v>1126</v>
      </c>
      <c r="AB1990" s="80" t="s">
        <v>1127</v>
      </c>
      <c r="AC1990" s="80" t="s">
        <v>1128</v>
      </c>
      <c r="AD1990" s="80">
        <v>4</v>
      </c>
      <c r="AE1990" s="80" t="s">
        <v>1172</v>
      </c>
      <c r="AF1990" s="108"/>
    </row>
    <row r="1991" spans="1:32" ht="30" hidden="1" x14ac:dyDescent="0.25">
      <c r="A1991" s="99" t="s">
        <v>1735</v>
      </c>
      <c r="B1991" s="80" t="s">
        <v>743</v>
      </c>
      <c r="C1991" s="80" t="s">
        <v>73</v>
      </c>
      <c r="D1991" s="80" t="s">
        <v>744</v>
      </c>
      <c r="E1991" s="80">
        <v>46</v>
      </c>
      <c r="F1991" s="80" t="s">
        <v>1731</v>
      </c>
      <c r="G1991" s="80" t="s">
        <v>210</v>
      </c>
      <c r="H1991" s="80" t="s">
        <v>110</v>
      </c>
      <c r="I1991" s="80">
        <v>37</v>
      </c>
      <c r="J1991" s="77">
        <v>8</v>
      </c>
      <c r="K1991" s="80">
        <v>200</v>
      </c>
      <c r="L1991" s="80">
        <v>20</v>
      </c>
      <c r="M1991" s="80">
        <v>1</v>
      </c>
      <c r="N1991" s="80"/>
      <c r="O1991" s="80" t="s">
        <v>218</v>
      </c>
      <c r="P1991" s="80" t="s">
        <v>1171</v>
      </c>
      <c r="Q1991" s="80">
        <v>2</v>
      </c>
      <c r="R1991" s="80">
        <v>0</v>
      </c>
      <c r="S1991" s="80"/>
      <c r="T1991" s="80"/>
      <c r="U1991" s="80" t="s">
        <v>70</v>
      </c>
      <c r="V1991" s="80"/>
      <c r="W1991" s="80" t="s">
        <v>1123</v>
      </c>
      <c r="X1991" s="80">
        <v>16</v>
      </c>
      <c r="Y1991" s="80" t="s">
        <v>1116</v>
      </c>
      <c r="Z1991" s="80" t="s">
        <v>1136</v>
      </c>
      <c r="AA1991" s="80" t="s">
        <v>1126</v>
      </c>
      <c r="AB1991" s="80" t="s">
        <v>1127</v>
      </c>
      <c r="AC1991" s="80" t="s">
        <v>1128</v>
      </c>
      <c r="AD1991" s="80">
        <v>8</v>
      </c>
      <c r="AE1991" s="80" t="s">
        <v>1137</v>
      </c>
      <c r="AF1991" s="108"/>
    </row>
    <row r="1992" spans="1:32" ht="30" hidden="1" x14ac:dyDescent="0.25">
      <c r="A1992" s="99" t="s">
        <v>1735</v>
      </c>
      <c r="B1992" s="80" t="s">
        <v>743</v>
      </c>
      <c r="C1992" s="80" t="s">
        <v>73</v>
      </c>
      <c r="D1992" s="80" t="s">
        <v>744</v>
      </c>
      <c r="E1992" s="80">
        <v>47</v>
      </c>
      <c r="F1992" s="80" t="s">
        <v>1757</v>
      </c>
      <c r="G1992" s="80" t="s">
        <v>210</v>
      </c>
      <c r="H1992" s="80" t="s">
        <v>110</v>
      </c>
      <c r="I1992" s="80">
        <v>37</v>
      </c>
      <c r="J1992" s="77">
        <v>4</v>
      </c>
      <c r="K1992" s="80">
        <v>50</v>
      </c>
      <c r="L1992" s="80">
        <v>20</v>
      </c>
      <c r="M1992" s="80">
        <v>1</v>
      </c>
      <c r="N1992" s="80"/>
      <c r="O1992" s="80" t="s">
        <v>218</v>
      </c>
      <c r="P1992" s="80" t="s">
        <v>1171</v>
      </c>
      <c r="Q1992" s="80">
        <v>2</v>
      </c>
      <c r="R1992" s="80">
        <v>0</v>
      </c>
      <c r="S1992" s="80"/>
      <c r="T1992" s="80"/>
      <c r="U1992" s="80"/>
      <c r="V1992" s="80"/>
      <c r="W1992" s="80" t="s">
        <v>1123</v>
      </c>
      <c r="X1992" s="80">
        <v>4</v>
      </c>
      <c r="Y1992" s="80" t="s">
        <v>1116</v>
      </c>
      <c r="Z1992" s="80" t="s">
        <v>1136</v>
      </c>
      <c r="AA1992" s="80" t="s">
        <v>1126</v>
      </c>
      <c r="AB1992" s="80" t="s">
        <v>1127</v>
      </c>
      <c r="AC1992" s="80" t="s">
        <v>1128</v>
      </c>
      <c r="AD1992" s="80">
        <v>4</v>
      </c>
      <c r="AE1992" s="80" t="s">
        <v>1172</v>
      </c>
      <c r="AF1992" s="108"/>
    </row>
    <row r="1993" spans="1:32" ht="30" hidden="1" x14ac:dyDescent="0.25">
      <c r="A1993" s="99" t="s">
        <v>1735</v>
      </c>
      <c r="B1993" s="80" t="s">
        <v>743</v>
      </c>
      <c r="C1993" s="80" t="s">
        <v>73</v>
      </c>
      <c r="D1993" s="80" t="s">
        <v>744</v>
      </c>
      <c r="E1993" s="80">
        <v>48</v>
      </c>
      <c r="F1993" s="80" t="s">
        <v>1758</v>
      </c>
      <c r="G1993" s="80" t="s">
        <v>210</v>
      </c>
      <c r="H1993" s="80" t="s">
        <v>110</v>
      </c>
      <c r="I1993" s="80">
        <v>37</v>
      </c>
      <c r="J1993" s="77">
        <v>4</v>
      </c>
      <c r="K1993" s="80">
        <v>50</v>
      </c>
      <c r="L1993" s="80">
        <v>20</v>
      </c>
      <c r="M1993" s="80">
        <v>1</v>
      </c>
      <c r="N1993" s="80"/>
      <c r="O1993" s="80" t="s">
        <v>218</v>
      </c>
      <c r="P1993" s="80" t="s">
        <v>1171</v>
      </c>
      <c r="Q1993" s="80">
        <v>2</v>
      </c>
      <c r="R1993" s="80">
        <v>0</v>
      </c>
      <c r="S1993" s="80"/>
      <c r="T1993" s="80"/>
      <c r="U1993" s="80"/>
      <c r="V1993" s="80"/>
      <c r="W1993" s="80" t="s">
        <v>1123</v>
      </c>
      <c r="X1993" s="80">
        <v>4</v>
      </c>
      <c r="Y1993" s="80" t="s">
        <v>1116</v>
      </c>
      <c r="Z1993" s="80" t="s">
        <v>1136</v>
      </c>
      <c r="AA1993" s="80" t="s">
        <v>1126</v>
      </c>
      <c r="AB1993" s="80" t="s">
        <v>1127</v>
      </c>
      <c r="AC1993" s="80" t="s">
        <v>1128</v>
      </c>
      <c r="AD1993" s="80">
        <v>4</v>
      </c>
      <c r="AE1993" s="80" t="s">
        <v>1172</v>
      </c>
      <c r="AF1993" s="108"/>
    </row>
    <row r="1994" spans="1:32" ht="30" hidden="1" x14ac:dyDescent="0.25">
      <c r="A1994" s="99" t="s">
        <v>1735</v>
      </c>
      <c r="B1994" s="80" t="s">
        <v>743</v>
      </c>
      <c r="C1994" s="80" t="s">
        <v>73</v>
      </c>
      <c r="D1994" s="80" t="s">
        <v>744</v>
      </c>
      <c r="E1994" s="80">
        <v>49</v>
      </c>
      <c r="F1994" s="80" t="s">
        <v>1246</v>
      </c>
      <c r="G1994" s="80" t="s">
        <v>210</v>
      </c>
      <c r="H1994" s="80" t="s">
        <v>110</v>
      </c>
      <c r="I1994" s="80">
        <v>37</v>
      </c>
      <c r="J1994" s="77">
        <v>8</v>
      </c>
      <c r="K1994" s="80">
        <v>100</v>
      </c>
      <c r="L1994" s="80">
        <v>20</v>
      </c>
      <c r="M1994" s="80">
        <v>1</v>
      </c>
      <c r="N1994" s="80"/>
      <c r="O1994" s="80" t="s">
        <v>218</v>
      </c>
      <c r="P1994" s="80" t="s">
        <v>1171</v>
      </c>
      <c r="Q1994" s="80">
        <v>2</v>
      </c>
      <c r="R1994" s="80">
        <v>0</v>
      </c>
      <c r="S1994" s="80"/>
      <c r="T1994" s="80"/>
      <c r="U1994" s="80" t="s">
        <v>70</v>
      </c>
      <c r="V1994" s="80"/>
      <c r="W1994" s="80" t="s">
        <v>1123</v>
      </c>
      <c r="X1994" s="80">
        <v>8</v>
      </c>
      <c r="Y1994" s="80" t="s">
        <v>1116</v>
      </c>
      <c r="Z1994" s="80" t="s">
        <v>1136</v>
      </c>
      <c r="AA1994" s="80" t="s">
        <v>1126</v>
      </c>
      <c r="AB1994" s="80" t="s">
        <v>1127</v>
      </c>
      <c r="AC1994" s="80" t="s">
        <v>1128</v>
      </c>
      <c r="AD1994" s="80">
        <v>8</v>
      </c>
      <c r="AE1994" s="80" t="s">
        <v>1129</v>
      </c>
      <c r="AF1994" s="108"/>
    </row>
    <row r="1995" spans="1:32" ht="30" hidden="1" x14ac:dyDescent="0.25">
      <c r="A1995" s="99" t="s">
        <v>1735</v>
      </c>
      <c r="B1995" s="80" t="s">
        <v>743</v>
      </c>
      <c r="C1995" s="80" t="s">
        <v>73</v>
      </c>
      <c r="D1995" s="80" t="s">
        <v>744</v>
      </c>
      <c r="E1995" s="80">
        <v>50</v>
      </c>
      <c r="F1995" s="80" t="s">
        <v>1759</v>
      </c>
      <c r="G1995" s="80" t="s">
        <v>210</v>
      </c>
      <c r="H1995" s="80" t="s">
        <v>110</v>
      </c>
      <c r="I1995" s="80">
        <v>37</v>
      </c>
      <c r="J1995" s="77">
        <v>4</v>
      </c>
      <c r="K1995" s="80">
        <v>50</v>
      </c>
      <c r="L1995" s="80">
        <v>20</v>
      </c>
      <c r="M1995" s="80">
        <v>1</v>
      </c>
      <c r="N1995" s="80"/>
      <c r="O1995" s="80" t="s">
        <v>218</v>
      </c>
      <c r="P1995" s="80" t="s">
        <v>1171</v>
      </c>
      <c r="Q1995" s="80">
        <v>2</v>
      </c>
      <c r="R1995" s="80">
        <v>0</v>
      </c>
      <c r="S1995" s="80"/>
      <c r="T1995" s="80"/>
      <c r="U1995" s="80"/>
      <c r="V1995" s="80"/>
      <c r="W1995" s="80" t="s">
        <v>1123</v>
      </c>
      <c r="X1995" s="80">
        <v>4</v>
      </c>
      <c r="Y1995" s="80" t="s">
        <v>1116</v>
      </c>
      <c r="Z1995" s="80" t="s">
        <v>1136</v>
      </c>
      <c r="AA1995" s="80" t="s">
        <v>1126</v>
      </c>
      <c r="AB1995" s="80" t="s">
        <v>1127</v>
      </c>
      <c r="AC1995" s="80" t="s">
        <v>1128</v>
      </c>
      <c r="AD1995" s="80">
        <v>4</v>
      </c>
      <c r="AE1995" s="80" t="s">
        <v>1172</v>
      </c>
      <c r="AF1995" s="108"/>
    </row>
    <row r="1996" spans="1:32" ht="30" hidden="1" x14ac:dyDescent="0.25">
      <c r="A1996" s="99" t="s">
        <v>1735</v>
      </c>
      <c r="B1996" s="80" t="s">
        <v>743</v>
      </c>
      <c r="C1996" s="80" t="s">
        <v>73</v>
      </c>
      <c r="D1996" s="80" t="s">
        <v>744</v>
      </c>
      <c r="E1996" s="80">
        <v>51</v>
      </c>
      <c r="F1996" s="80" t="s">
        <v>93</v>
      </c>
      <c r="G1996" s="80" t="s">
        <v>695</v>
      </c>
      <c r="H1996" s="80"/>
      <c r="I1996" s="80">
        <v>37</v>
      </c>
      <c r="J1996" s="77" t="e">
        <v>#N/A</v>
      </c>
      <c r="K1996" s="80">
        <v>50</v>
      </c>
      <c r="L1996" s="80"/>
      <c r="M1996" s="80"/>
      <c r="N1996" s="80"/>
      <c r="O1996" s="80"/>
      <c r="P1996" s="80"/>
      <c r="Q1996" s="80">
        <v>0</v>
      </c>
      <c r="R1996" s="80">
        <v>0</v>
      </c>
      <c r="S1996" s="80"/>
      <c r="T1996" s="80"/>
      <c r="U1996" s="80"/>
      <c r="V1996" s="80"/>
      <c r="W1996" s="80"/>
      <c r="X1996" s="80">
        <v>2</v>
      </c>
      <c r="Y1996" s="80" t="s">
        <v>1116</v>
      </c>
      <c r="Z1996" s="80"/>
      <c r="AA1996" s="80"/>
      <c r="AB1996" s="80"/>
      <c r="AC1996" s="80"/>
      <c r="AD1996" s="80"/>
      <c r="AE1996" s="80"/>
      <c r="AF1996" s="108"/>
    </row>
    <row r="1997" spans="1:32" ht="30" hidden="1" x14ac:dyDescent="0.25">
      <c r="A1997" s="99" t="s">
        <v>1735</v>
      </c>
      <c r="B1997" s="80" t="s">
        <v>743</v>
      </c>
      <c r="C1997" s="80" t="s">
        <v>73</v>
      </c>
      <c r="D1997" s="80" t="s">
        <v>744</v>
      </c>
      <c r="E1997" s="80">
        <v>52</v>
      </c>
      <c r="F1997" s="80" t="s">
        <v>194</v>
      </c>
      <c r="G1997" s="80" t="s">
        <v>210</v>
      </c>
      <c r="H1997" s="80" t="s">
        <v>110</v>
      </c>
      <c r="I1997" s="80">
        <v>37</v>
      </c>
      <c r="J1997" s="77">
        <v>8</v>
      </c>
      <c r="K1997" s="80">
        <v>150</v>
      </c>
      <c r="L1997" s="80">
        <v>20</v>
      </c>
      <c r="M1997" s="80">
        <v>1</v>
      </c>
      <c r="N1997" s="80"/>
      <c r="O1997" s="80" t="s">
        <v>218</v>
      </c>
      <c r="P1997" s="80" t="s">
        <v>1171</v>
      </c>
      <c r="Q1997" s="80">
        <v>2</v>
      </c>
      <c r="R1997" s="80">
        <v>0</v>
      </c>
      <c r="S1997" s="80"/>
      <c r="T1997" s="80"/>
      <c r="U1997" s="80" t="s">
        <v>70</v>
      </c>
      <c r="V1997" s="80"/>
      <c r="W1997" s="80" t="s">
        <v>1123</v>
      </c>
      <c r="X1997" s="80">
        <v>12</v>
      </c>
      <c r="Y1997" s="80" t="s">
        <v>1116</v>
      </c>
      <c r="Z1997" s="80" t="s">
        <v>1136</v>
      </c>
      <c r="AA1997" s="80" t="s">
        <v>1126</v>
      </c>
      <c r="AB1997" s="80" t="s">
        <v>1127</v>
      </c>
      <c r="AC1997" s="80" t="s">
        <v>1128</v>
      </c>
      <c r="AD1997" s="80">
        <v>8</v>
      </c>
      <c r="AE1997" s="80" t="s">
        <v>1137</v>
      </c>
      <c r="AF1997" s="108"/>
    </row>
    <row r="1998" spans="1:32" ht="30" hidden="1" x14ac:dyDescent="0.25">
      <c r="A1998" s="99" t="s">
        <v>1735</v>
      </c>
      <c r="B1998" s="80" t="s">
        <v>743</v>
      </c>
      <c r="C1998" s="80" t="s">
        <v>73</v>
      </c>
      <c r="D1998" s="80" t="s">
        <v>744</v>
      </c>
      <c r="E1998" s="80" t="s">
        <v>73</v>
      </c>
      <c r="F1998" s="80"/>
      <c r="G1998" s="80" t="s">
        <v>745</v>
      </c>
      <c r="H1998" s="80" t="s">
        <v>110</v>
      </c>
      <c r="I1998" s="80">
        <v>37</v>
      </c>
      <c r="J1998" s="77">
        <v>8</v>
      </c>
      <c r="K1998" s="80">
        <v>150</v>
      </c>
      <c r="L1998" s="80">
        <v>20</v>
      </c>
      <c r="M1998" s="80"/>
      <c r="N1998" s="80">
        <v>1</v>
      </c>
      <c r="O1998" s="80" t="s">
        <v>218</v>
      </c>
      <c r="P1998" s="80" t="s">
        <v>1171</v>
      </c>
      <c r="Q1998" s="80">
        <v>1</v>
      </c>
      <c r="R1998" s="80">
        <v>0</v>
      </c>
      <c r="S1998" s="80"/>
      <c r="T1998" s="80"/>
      <c r="U1998" s="80" t="s">
        <v>70</v>
      </c>
      <c r="V1998" s="80"/>
      <c r="W1998" s="80" t="s">
        <v>1123</v>
      </c>
      <c r="X1998" s="80">
        <v>6</v>
      </c>
      <c r="Y1998" s="80" t="s">
        <v>1116</v>
      </c>
      <c r="Z1998" s="80" t="s">
        <v>1136</v>
      </c>
      <c r="AA1998" s="80" t="s">
        <v>1126</v>
      </c>
      <c r="AB1998" s="80" t="s">
        <v>1127</v>
      </c>
      <c r="AC1998" s="80" t="s">
        <v>1128</v>
      </c>
      <c r="AD1998" s="80">
        <v>8</v>
      </c>
      <c r="AE1998" s="80" t="s">
        <v>1137</v>
      </c>
      <c r="AF1998" s="108"/>
    </row>
    <row r="1999" spans="1:32" ht="30" hidden="1" x14ac:dyDescent="0.25">
      <c r="A1999" s="99" t="s">
        <v>1735</v>
      </c>
      <c r="B1999" s="80" t="s">
        <v>743</v>
      </c>
      <c r="C1999" s="80" t="s">
        <v>73</v>
      </c>
      <c r="D1999" s="80" t="s">
        <v>744</v>
      </c>
      <c r="E1999" s="80" t="s">
        <v>83</v>
      </c>
      <c r="F1999" s="80"/>
      <c r="G1999" s="80" t="s">
        <v>745</v>
      </c>
      <c r="H1999" s="80" t="s">
        <v>110</v>
      </c>
      <c r="I1999" s="80">
        <v>37</v>
      </c>
      <c r="J1999" s="77">
        <v>8</v>
      </c>
      <c r="K1999" s="80">
        <v>200</v>
      </c>
      <c r="L1999" s="80">
        <v>20</v>
      </c>
      <c r="M1999" s="80"/>
      <c r="N1999" s="80">
        <v>1</v>
      </c>
      <c r="O1999" s="80" t="s">
        <v>218</v>
      </c>
      <c r="P1999" s="80" t="s">
        <v>1171</v>
      </c>
      <c r="Q1999" s="80">
        <v>1</v>
      </c>
      <c r="R1999" s="80">
        <v>0</v>
      </c>
      <c r="S1999" s="80"/>
      <c r="T1999" s="80"/>
      <c r="U1999" s="80" t="s">
        <v>70</v>
      </c>
      <c r="V1999" s="80"/>
      <c r="W1999" s="80" t="s">
        <v>1123</v>
      </c>
      <c r="X1999" s="80">
        <v>8</v>
      </c>
      <c r="Y1999" s="80" t="s">
        <v>1116</v>
      </c>
      <c r="Z1999" s="80" t="s">
        <v>1136</v>
      </c>
      <c r="AA1999" s="80" t="s">
        <v>1126</v>
      </c>
      <c r="AB1999" s="80" t="s">
        <v>1127</v>
      </c>
      <c r="AC1999" s="80" t="s">
        <v>1128</v>
      </c>
      <c r="AD1999" s="80">
        <v>8</v>
      </c>
      <c r="AE1999" s="80" t="s">
        <v>1137</v>
      </c>
      <c r="AF1999" s="108"/>
    </row>
    <row r="2000" spans="1:32" ht="30" hidden="1" x14ac:dyDescent="0.25">
      <c r="A2000" s="99" t="s">
        <v>1735</v>
      </c>
      <c r="B2000" s="80" t="s">
        <v>743</v>
      </c>
      <c r="C2000" s="80" t="s">
        <v>73</v>
      </c>
      <c r="D2000" s="80" t="s">
        <v>744</v>
      </c>
      <c r="E2000" s="80" t="s">
        <v>75</v>
      </c>
      <c r="F2000" s="80"/>
      <c r="G2000" s="80" t="s">
        <v>746</v>
      </c>
      <c r="H2000" s="80" t="s">
        <v>110</v>
      </c>
      <c r="I2000" s="80">
        <v>37</v>
      </c>
      <c r="J2000" s="77">
        <v>8</v>
      </c>
      <c r="K2000" s="80">
        <v>150</v>
      </c>
      <c r="L2000" s="80">
        <v>20</v>
      </c>
      <c r="M2000" s="80"/>
      <c r="N2000" s="80">
        <v>1</v>
      </c>
      <c r="O2000" s="80" t="s">
        <v>218</v>
      </c>
      <c r="P2000" s="80" t="s">
        <v>1171</v>
      </c>
      <c r="Q2000" s="80">
        <v>1</v>
      </c>
      <c r="R2000" s="80">
        <v>0</v>
      </c>
      <c r="S2000" s="80"/>
      <c r="T2000" s="80"/>
      <c r="U2000" s="80" t="s">
        <v>70</v>
      </c>
      <c r="V2000" s="80"/>
      <c r="W2000" s="80" t="s">
        <v>1123</v>
      </c>
      <c r="X2000" s="80">
        <v>6</v>
      </c>
      <c r="Y2000" s="80" t="s">
        <v>1116</v>
      </c>
      <c r="Z2000" s="80" t="s">
        <v>1136</v>
      </c>
      <c r="AA2000" s="80" t="s">
        <v>1126</v>
      </c>
      <c r="AB2000" s="80" t="s">
        <v>1127</v>
      </c>
      <c r="AC2000" s="80" t="s">
        <v>1128</v>
      </c>
      <c r="AD2000" s="80">
        <v>8</v>
      </c>
      <c r="AE2000" s="80" t="s">
        <v>1137</v>
      </c>
      <c r="AF2000" s="108"/>
    </row>
    <row r="2001" spans="1:32" ht="30" hidden="1" x14ac:dyDescent="0.25">
      <c r="A2001" s="99" t="s">
        <v>1735</v>
      </c>
      <c r="B2001" s="80" t="s">
        <v>743</v>
      </c>
      <c r="C2001" s="80" t="s">
        <v>73</v>
      </c>
      <c r="D2001" s="80" t="s">
        <v>744</v>
      </c>
      <c r="E2001" s="80" t="s">
        <v>70</v>
      </c>
      <c r="F2001" s="80"/>
      <c r="G2001" s="80" t="s">
        <v>746</v>
      </c>
      <c r="H2001" s="80" t="s">
        <v>110</v>
      </c>
      <c r="I2001" s="80">
        <v>37</v>
      </c>
      <c r="J2001" s="77">
        <v>8</v>
      </c>
      <c r="K2001" s="80">
        <v>200</v>
      </c>
      <c r="L2001" s="80">
        <v>20</v>
      </c>
      <c r="M2001" s="80"/>
      <c r="N2001" s="80">
        <v>1</v>
      </c>
      <c r="O2001" s="80" t="s">
        <v>218</v>
      </c>
      <c r="P2001" s="80" t="s">
        <v>1171</v>
      </c>
      <c r="Q2001" s="80">
        <v>1</v>
      </c>
      <c r="R2001" s="80">
        <v>0</v>
      </c>
      <c r="S2001" s="80"/>
      <c r="T2001" s="80"/>
      <c r="U2001" s="80" t="s">
        <v>70</v>
      </c>
      <c r="V2001" s="80"/>
      <c r="W2001" s="80" t="s">
        <v>1123</v>
      </c>
      <c r="X2001" s="80">
        <v>8</v>
      </c>
      <c r="Y2001" s="80" t="s">
        <v>1116</v>
      </c>
      <c r="Z2001" s="80" t="s">
        <v>1136</v>
      </c>
      <c r="AA2001" s="80" t="s">
        <v>1126</v>
      </c>
      <c r="AB2001" s="80" t="s">
        <v>1127</v>
      </c>
      <c r="AC2001" s="80" t="s">
        <v>1128</v>
      </c>
      <c r="AD2001" s="80">
        <v>8</v>
      </c>
      <c r="AE2001" s="80" t="s">
        <v>1137</v>
      </c>
      <c r="AF2001" s="108"/>
    </row>
    <row r="2002" spans="1:32" ht="30" hidden="1" x14ac:dyDescent="0.25">
      <c r="A2002" s="99" t="s">
        <v>1735</v>
      </c>
      <c r="B2002" s="80" t="s">
        <v>743</v>
      </c>
      <c r="C2002" s="80" t="s">
        <v>73</v>
      </c>
      <c r="D2002" s="80" t="s">
        <v>747</v>
      </c>
      <c r="E2002" s="80">
        <v>1</v>
      </c>
      <c r="F2002" s="80"/>
      <c r="G2002" s="80" t="s">
        <v>214</v>
      </c>
      <c r="H2002" s="80" t="s">
        <v>110</v>
      </c>
      <c r="I2002" s="80">
        <v>37</v>
      </c>
      <c r="J2002" s="77">
        <v>4</v>
      </c>
      <c r="K2002" s="80">
        <v>25</v>
      </c>
      <c r="L2002" s="80">
        <v>20</v>
      </c>
      <c r="M2002" s="80"/>
      <c r="N2002" s="80"/>
      <c r="O2002" s="80" t="s">
        <v>218</v>
      </c>
      <c r="P2002" s="80"/>
      <c r="Q2002" s="80">
        <v>0</v>
      </c>
      <c r="R2002" s="80">
        <v>1</v>
      </c>
      <c r="S2002" s="80" t="s">
        <v>1115</v>
      </c>
      <c r="T2002" s="80">
        <v>1</v>
      </c>
      <c r="U2002" s="80"/>
      <c r="V2002" s="80"/>
      <c r="W2002" s="80" t="s">
        <v>1123</v>
      </c>
      <c r="X2002" s="80">
        <v>1</v>
      </c>
      <c r="Y2002" s="80" t="s">
        <v>1116</v>
      </c>
      <c r="Z2002" s="80"/>
      <c r="AA2002" s="80"/>
      <c r="AB2002" s="80"/>
      <c r="AC2002" s="80"/>
      <c r="AD2002" s="80"/>
      <c r="AE2002" s="80"/>
      <c r="AF2002" s="108"/>
    </row>
    <row r="2003" spans="1:32" ht="30" hidden="1" x14ac:dyDescent="0.25">
      <c r="A2003" s="99" t="s">
        <v>1735</v>
      </c>
      <c r="B2003" s="80" t="s">
        <v>743</v>
      </c>
      <c r="C2003" s="80" t="s">
        <v>73</v>
      </c>
      <c r="D2003" s="80" t="s">
        <v>747</v>
      </c>
      <c r="E2003" s="80">
        <v>2</v>
      </c>
      <c r="F2003" s="80" t="s">
        <v>1736</v>
      </c>
      <c r="G2003" s="80" t="s">
        <v>214</v>
      </c>
      <c r="H2003" s="80" t="s">
        <v>110</v>
      </c>
      <c r="I2003" s="80">
        <v>37</v>
      </c>
      <c r="J2003" s="77">
        <v>4</v>
      </c>
      <c r="K2003" s="80">
        <v>25</v>
      </c>
      <c r="L2003" s="80">
        <v>20</v>
      </c>
      <c r="M2003" s="80"/>
      <c r="N2003" s="80"/>
      <c r="O2003" s="80" t="s">
        <v>218</v>
      </c>
      <c r="P2003" s="80" t="s">
        <v>103</v>
      </c>
      <c r="Q2003" s="80">
        <v>0</v>
      </c>
      <c r="R2003" s="80">
        <v>1</v>
      </c>
      <c r="S2003" s="80" t="s">
        <v>1123</v>
      </c>
      <c r="T2003" s="80">
        <v>1</v>
      </c>
      <c r="U2003" s="80"/>
      <c r="V2003" s="80"/>
      <c r="W2003" s="80" t="s">
        <v>1123</v>
      </c>
      <c r="X2003" s="80">
        <v>1</v>
      </c>
      <c r="Y2003" s="80" t="s">
        <v>1116</v>
      </c>
      <c r="Z2003" s="80"/>
      <c r="AA2003" s="80"/>
      <c r="AB2003" s="80"/>
      <c r="AC2003" s="80"/>
      <c r="AD2003" s="80"/>
      <c r="AE2003" s="80"/>
      <c r="AF2003" s="108"/>
    </row>
    <row r="2004" spans="1:32" ht="30" hidden="1" x14ac:dyDescent="0.25">
      <c r="A2004" s="99" t="s">
        <v>1735</v>
      </c>
      <c r="B2004" s="80" t="s">
        <v>743</v>
      </c>
      <c r="C2004" s="80" t="s">
        <v>73</v>
      </c>
      <c r="D2004" s="80" t="s">
        <v>747</v>
      </c>
      <c r="E2004" s="80">
        <v>3</v>
      </c>
      <c r="F2004" s="80"/>
      <c r="G2004" s="80" t="s">
        <v>214</v>
      </c>
      <c r="H2004" s="80" t="s">
        <v>110</v>
      </c>
      <c r="I2004" s="80">
        <v>37</v>
      </c>
      <c r="J2004" s="77">
        <v>4</v>
      </c>
      <c r="K2004" s="80">
        <v>50</v>
      </c>
      <c r="L2004" s="80">
        <v>20</v>
      </c>
      <c r="M2004" s="80"/>
      <c r="N2004" s="80"/>
      <c r="O2004" s="80" t="s">
        <v>218</v>
      </c>
      <c r="P2004" s="80" t="s">
        <v>103</v>
      </c>
      <c r="Q2004" s="80">
        <v>0</v>
      </c>
      <c r="R2004" s="80">
        <v>1</v>
      </c>
      <c r="S2004" s="80" t="s">
        <v>1123</v>
      </c>
      <c r="T2004" s="80">
        <v>1</v>
      </c>
      <c r="U2004" s="80"/>
      <c r="V2004" s="80"/>
      <c r="W2004" s="80" t="s">
        <v>1123</v>
      </c>
      <c r="X2004" s="80">
        <v>2</v>
      </c>
      <c r="Y2004" s="80" t="s">
        <v>1116</v>
      </c>
      <c r="Z2004" s="80"/>
      <c r="AA2004" s="80"/>
      <c r="AB2004" s="80"/>
      <c r="AC2004" s="80"/>
      <c r="AD2004" s="80"/>
      <c r="AE2004" s="80"/>
      <c r="AF2004" s="108"/>
    </row>
    <row r="2005" spans="1:32" ht="30" hidden="1" x14ac:dyDescent="0.25">
      <c r="A2005" s="99" t="s">
        <v>1735</v>
      </c>
      <c r="B2005" s="80" t="s">
        <v>743</v>
      </c>
      <c r="C2005" s="80" t="s">
        <v>73</v>
      </c>
      <c r="D2005" s="80" t="s">
        <v>747</v>
      </c>
      <c r="E2005" s="80">
        <v>4</v>
      </c>
      <c r="F2005" s="80" t="s">
        <v>1737</v>
      </c>
      <c r="G2005" s="80" t="s">
        <v>214</v>
      </c>
      <c r="H2005" s="80" t="s">
        <v>110</v>
      </c>
      <c r="I2005" s="80">
        <v>37</v>
      </c>
      <c r="J2005" s="77">
        <v>4</v>
      </c>
      <c r="K2005" s="80">
        <v>50</v>
      </c>
      <c r="L2005" s="80">
        <v>20</v>
      </c>
      <c r="M2005" s="80"/>
      <c r="N2005" s="80"/>
      <c r="O2005" s="80" t="s">
        <v>218</v>
      </c>
      <c r="P2005" s="80" t="s">
        <v>103</v>
      </c>
      <c r="Q2005" s="80">
        <v>0</v>
      </c>
      <c r="R2005" s="80">
        <v>1</v>
      </c>
      <c r="S2005" s="80" t="s">
        <v>1123</v>
      </c>
      <c r="T2005" s="80">
        <v>1</v>
      </c>
      <c r="U2005" s="80" t="s">
        <v>115</v>
      </c>
      <c r="V2005" s="80"/>
      <c r="W2005" s="80" t="s">
        <v>1123</v>
      </c>
      <c r="X2005" s="80">
        <v>2</v>
      </c>
      <c r="Y2005" s="80" t="s">
        <v>1116</v>
      </c>
      <c r="Z2005" s="80"/>
      <c r="AA2005" s="80"/>
      <c r="AB2005" s="80"/>
      <c r="AC2005" s="80"/>
      <c r="AD2005" s="80"/>
      <c r="AE2005" s="80"/>
      <c r="AF2005" s="108"/>
    </row>
    <row r="2006" spans="1:32" ht="30" hidden="1" x14ac:dyDescent="0.25">
      <c r="A2006" s="99" t="s">
        <v>1735</v>
      </c>
      <c r="B2006" s="80" t="s">
        <v>743</v>
      </c>
      <c r="C2006" s="80" t="s">
        <v>73</v>
      </c>
      <c r="D2006" s="80" t="s">
        <v>747</v>
      </c>
      <c r="E2006" s="80">
        <v>5</v>
      </c>
      <c r="F2006" s="80" t="s">
        <v>1298</v>
      </c>
      <c r="G2006" s="80" t="s">
        <v>214</v>
      </c>
      <c r="H2006" s="80" t="s">
        <v>110</v>
      </c>
      <c r="I2006" s="80">
        <v>37</v>
      </c>
      <c r="J2006" s="77">
        <v>8</v>
      </c>
      <c r="K2006" s="80">
        <v>150</v>
      </c>
      <c r="L2006" s="80">
        <v>20</v>
      </c>
      <c r="M2006" s="80"/>
      <c r="N2006" s="80"/>
      <c r="O2006" s="80" t="s">
        <v>218</v>
      </c>
      <c r="P2006" s="80" t="s">
        <v>103</v>
      </c>
      <c r="Q2006" s="80">
        <v>0</v>
      </c>
      <c r="R2006" s="80">
        <v>1</v>
      </c>
      <c r="S2006" s="80" t="s">
        <v>1123</v>
      </c>
      <c r="T2006" s="80">
        <v>1</v>
      </c>
      <c r="U2006" s="80"/>
      <c r="V2006" s="80"/>
      <c r="W2006" s="80" t="s">
        <v>1123</v>
      </c>
      <c r="X2006" s="80">
        <v>6</v>
      </c>
      <c r="Y2006" s="80" t="s">
        <v>1116</v>
      </c>
      <c r="Z2006" s="80"/>
      <c r="AA2006" s="80"/>
      <c r="AB2006" s="80"/>
      <c r="AC2006" s="80"/>
      <c r="AD2006" s="80"/>
      <c r="AE2006" s="80"/>
      <c r="AF2006" s="108"/>
    </row>
    <row r="2007" spans="1:32" ht="30" hidden="1" x14ac:dyDescent="0.25">
      <c r="A2007" s="99" t="s">
        <v>1735</v>
      </c>
      <c r="B2007" s="80" t="s">
        <v>743</v>
      </c>
      <c r="C2007" s="80" t="s">
        <v>73</v>
      </c>
      <c r="D2007" s="80" t="s">
        <v>747</v>
      </c>
      <c r="E2007" s="80">
        <v>6</v>
      </c>
      <c r="F2007" s="80" t="s">
        <v>1738</v>
      </c>
      <c r="G2007" s="80" t="s">
        <v>214</v>
      </c>
      <c r="H2007" s="80" t="s">
        <v>110</v>
      </c>
      <c r="I2007" s="80">
        <v>37</v>
      </c>
      <c r="J2007" s="77">
        <v>4</v>
      </c>
      <c r="K2007" s="80">
        <v>25</v>
      </c>
      <c r="L2007" s="80">
        <v>20</v>
      </c>
      <c r="M2007" s="80"/>
      <c r="N2007" s="80"/>
      <c r="O2007" s="80" t="s">
        <v>218</v>
      </c>
      <c r="P2007" s="80" t="s">
        <v>103</v>
      </c>
      <c r="Q2007" s="80">
        <v>0</v>
      </c>
      <c r="R2007" s="80">
        <v>1</v>
      </c>
      <c r="S2007" s="80" t="s">
        <v>1123</v>
      </c>
      <c r="T2007" s="80">
        <v>1</v>
      </c>
      <c r="U2007" s="80"/>
      <c r="V2007" s="80"/>
      <c r="W2007" s="80" t="s">
        <v>1123</v>
      </c>
      <c r="X2007" s="80">
        <v>1</v>
      </c>
      <c r="Y2007" s="80" t="s">
        <v>1116</v>
      </c>
      <c r="Z2007" s="80"/>
      <c r="AA2007" s="80"/>
      <c r="AB2007" s="80"/>
      <c r="AC2007" s="80"/>
      <c r="AD2007" s="80"/>
      <c r="AE2007" s="80"/>
      <c r="AF2007" s="108"/>
    </row>
    <row r="2008" spans="1:32" ht="30" hidden="1" x14ac:dyDescent="0.25">
      <c r="A2008" s="99" t="s">
        <v>1735</v>
      </c>
      <c r="B2008" s="80" t="s">
        <v>743</v>
      </c>
      <c r="C2008" s="80" t="s">
        <v>73</v>
      </c>
      <c r="D2008" s="80" t="s">
        <v>747</v>
      </c>
      <c r="E2008" s="80">
        <v>7</v>
      </c>
      <c r="F2008" s="80" t="s">
        <v>1739</v>
      </c>
      <c r="G2008" s="80" t="s">
        <v>748</v>
      </c>
      <c r="H2008" s="80" t="s">
        <v>110</v>
      </c>
      <c r="I2008" s="80">
        <v>37</v>
      </c>
      <c r="J2008" s="77">
        <v>20</v>
      </c>
      <c r="K2008" s="80">
        <v>600</v>
      </c>
      <c r="L2008" s="80">
        <v>20</v>
      </c>
      <c r="M2008" s="80"/>
      <c r="N2008" s="80"/>
      <c r="O2008" s="80" t="s">
        <v>218</v>
      </c>
      <c r="P2008" s="80" t="s">
        <v>103</v>
      </c>
      <c r="Q2008" s="80">
        <v>0</v>
      </c>
      <c r="R2008" s="80">
        <v>1</v>
      </c>
      <c r="S2008" s="80" t="s">
        <v>1123</v>
      </c>
      <c r="T2008" s="80">
        <v>1</v>
      </c>
      <c r="U2008" s="80"/>
      <c r="V2008" s="80"/>
      <c r="W2008" s="80" t="s">
        <v>1123</v>
      </c>
      <c r="X2008" s="80">
        <v>24</v>
      </c>
      <c r="Y2008" s="80" t="s">
        <v>1116</v>
      </c>
      <c r="Z2008" s="80"/>
      <c r="AA2008" s="80"/>
      <c r="AB2008" s="80"/>
      <c r="AC2008" s="80"/>
      <c r="AD2008" s="80"/>
      <c r="AE2008" s="80"/>
      <c r="AF2008" s="108"/>
    </row>
    <row r="2009" spans="1:32" ht="30" hidden="1" x14ac:dyDescent="0.25">
      <c r="A2009" s="99" t="s">
        <v>1735</v>
      </c>
      <c r="B2009" s="80" t="s">
        <v>743</v>
      </c>
      <c r="C2009" s="80" t="s">
        <v>73</v>
      </c>
      <c r="D2009" s="80" t="s">
        <v>747</v>
      </c>
      <c r="E2009" s="80">
        <v>8</v>
      </c>
      <c r="F2009" s="80" t="s">
        <v>1741</v>
      </c>
      <c r="G2009" s="80" t="s">
        <v>214</v>
      </c>
      <c r="H2009" s="80" t="s">
        <v>110</v>
      </c>
      <c r="I2009" s="80">
        <v>37</v>
      </c>
      <c r="J2009" s="77">
        <v>4</v>
      </c>
      <c r="K2009" s="80">
        <v>25</v>
      </c>
      <c r="L2009" s="80">
        <v>20</v>
      </c>
      <c r="M2009" s="80"/>
      <c r="N2009" s="80"/>
      <c r="O2009" s="80" t="s">
        <v>218</v>
      </c>
      <c r="P2009" s="80" t="s">
        <v>103</v>
      </c>
      <c r="Q2009" s="80">
        <v>0</v>
      </c>
      <c r="R2009" s="80">
        <v>1</v>
      </c>
      <c r="S2009" s="80" t="s">
        <v>1123</v>
      </c>
      <c r="T2009" s="80">
        <v>1</v>
      </c>
      <c r="U2009" s="80"/>
      <c r="V2009" s="80"/>
      <c r="W2009" s="80" t="s">
        <v>1123</v>
      </c>
      <c r="X2009" s="80">
        <v>1</v>
      </c>
      <c r="Y2009" s="80" t="s">
        <v>1116</v>
      </c>
      <c r="Z2009" s="80"/>
      <c r="AA2009" s="80"/>
      <c r="AB2009" s="80"/>
      <c r="AC2009" s="80"/>
      <c r="AD2009" s="80"/>
      <c r="AE2009" s="80"/>
      <c r="AF2009" s="108"/>
    </row>
    <row r="2010" spans="1:32" ht="30" hidden="1" x14ac:dyDescent="0.25">
      <c r="A2010" s="99" t="s">
        <v>1735</v>
      </c>
      <c r="B2010" s="80" t="s">
        <v>743</v>
      </c>
      <c r="C2010" s="80" t="s">
        <v>73</v>
      </c>
      <c r="D2010" s="80" t="s">
        <v>747</v>
      </c>
      <c r="E2010" s="80">
        <v>9</v>
      </c>
      <c r="F2010" s="80" t="s">
        <v>1742</v>
      </c>
      <c r="G2010" s="80" t="s">
        <v>263</v>
      </c>
      <c r="H2010" s="80" t="s">
        <v>110</v>
      </c>
      <c r="I2010" s="80">
        <v>37</v>
      </c>
      <c r="J2010" s="77">
        <v>20</v>
      </c>
      <c r="K2010" s="80">
        <v>600</v>
      </c>
      <c r="L2010" s="80">
        <v>20</v>
      </c>
      <c r="M2010" s="80"/>
      <c r="N2010" s="80"/>
      <c r="O2010" s="80" t="s">
        <v>218</v>
      </c>
      <c r="P2010" s="80"/>
      <c r="Q2010" s="80">
        <v>0</v>
      </c>
      <c r="R2010" s="80">
        <v>1</v>
      </c>
      <c r="S2010" s="80" t="s">
        <v>1123</v>
      </c>
      <c r="T2010" s="80">
        <v>1</v>
      </c>
      <c r="U2010" s="80"/>
      <c r="V2010" s="80"/>
      <c r="W2010" s="80" t="s">
        <v>1123</v>
      </c>
      <c r="X2010" s="80">
        <v>24</v>
      </c>
      <c r="Y2010" s="80" t="s">
        <v>1116</v>
      </c>
      <c r="Z2010" s="80"/>
      <c r="AA2010" s="80"/>
      <c r="AB2010" s="80"/>
      <c r="AC2010" s="80"/>
      <c r="AD2010" s="80"/>
      <c r="AE2010" s="80"/>
      <c r="AF2010" s="108"/>
    </row>
    <row r="2011" spans="1:32" ht="30" hidden="1" x14ac:dyDescent="0.25">
      <c r="A2011" s="99" t="s">
        <v>1735</v>
      </c>
      <c r="B2011" s="80" t="s">
        <v>743</v>
      </c>
      <c r="C2011" s="80" t="s">
        <v>73</v>
      </c>
      <c r="D2011" s="80" t="s">
        <v>747</v>
      </c>
      <c r="E2011" s="80">
        <v>10</v>
      </c>
      <c r="F2011" s="80" t="s">
        <v>1743</v>
      </c>
      <c r="G2011" s="80" t="s">
        <v>695</v>
      </c>
      <c r="H2011" s="80"/>
      <c r="I2011" s="80">
        <v>37</v>
      </c>
      <c r="J2011" s="77" t="e">
        <v>#N/A</v>
      </c>
      <c r="K2011" s="80">
        <v>25</v>
      </c>
      <c r="L2011" s="80"/>
      <c r="M2011" s="80"/>
      <c r="N2011" s="80"/>
      <c r="O2011" s="80"/>
      <c r="P2011" s="80"/>
      <c r="Q2011" s="80">
        <v>0</v>
      </c>
      <c r="R2011" s="80">
        <v>0</v>
      </c>
      <c r="S2011" s="80"/>
      <c r="T2011" s="80"/>
      <c r="U2011" s="80"/>
      <c r="V2011" s="80"/>
      <c r="W2011" s="80"/>
      <c r="X2011" s="80">
        <v>1</v>
      </c>
      <c r="Y2011" s="80" t="s">
        <v>1116</v>
      </c>
      <c r="Z2011" s="80"/>
      <c r="AA2011" s="80"/>
      <c r="AB2011" s="80"/>
      <c r="AC2011" s="80"/>
      <c r="AD2011" s="80"/>
      <c r="AE2011" s="80"/>
      <c r="AF2011" s="108"/>
    </row>
    <row r="2012" spans="1:32" ht="30" hidden="1" x14ac:dyDescent="0.25">
      <c r="A2012" s="99" t="s">
        <v>1735</v>
      </c>
      <c r="B2012" s="80" t="s">
        <v>743</v>
      </c>
      <c r="C2012" s="80" t="s">
        <v>73</v>
      </c>
      <c r="D2012" s="80" t="s">
        <v>747</v>
      </c>
      <c r="E2012" s="80">
        <v>11</v>
      </c>
      <c r="F2012" s="80" t="s">
        <v>1744</v>
      </c>
      <c r="G2012" s="80" t="s">
        <v>263</v>
      </c>
      <c r="H2012" s="80" t="s">
        <v>110</v>
      </c>
      <c r="I2012" s="80">
        <v>37</v>
      </c>
      <c r="J2012" s="77">
        <v>20</v>
      </c>
      <c r="K2012" s="80">
        <v>600</v>
      </c>
      <c r="L2012" s="80">
        <v>20</v>
      </c>
      <c r="M2012" s="80"/>
      <c r="N2012" s="80"/>
      <c r="O2012" s="80" t="s">
        <v>218</v>
      </c>
      <c r="P2012" s="80"/>
      <c r="Q2012" s="80">
        <v>0</v>
      </c>
      <c r="R2012" s="80">
        <v>1</v>
      </c>
      <c r="S2012" s="80" t="s">
        <v>1123</v>
      </c>
      <c r="T2012" s="80">
        <v>1</v>
      </c>
      <c r="U2012" s="80"/>
      <c r="V2012" s="80"/>
      <c r="W2012" s="80" t="s">
        <v>1123</v>
      </c>
      <c r="X2012" s="80">
        <v>24</v>
      </c>
      <c r="Y2012" s="80" t="s">
        <v>1116</v>
      </c>
      <c r="Z2012" s="80"/>
      <c r="AA2012" s="80"/>
      <c r="AB2012" s="80"/>
      <c r="AC2012" s="80"/>
      <c r="AD2012" s="80"/>
      <c r="AE2012" s="80"/>
      <c r="AF2012" s="108"/>
    </row>
    <row r="2013" spans="1:32" ht="30" hidden="1" x14ac:dyDescent="0.25">
      <c r="A2013" s="99" t="s">
        <v>1735</v>
      </c>
      <c r="B2013" s="80" t="s">
        <v>743</v>
      </c>
      <c r="C2013" s="80" t="s">
        <v>73</v>
      </c>
      <c r="D2013" s="80" t="s">
        <v>747</v>
      </c>
      <c r="E2013" s="80">
        <v>12</v>
      </c>
      <c r="F2013" s="80" t="s">
        <v>1745</v>
      </c>
      <c r="G2013" s="80" t="s">
        <v>214</v>
      </c>
      <c r="H2013" s="80" t="s">
        <v>110</v>
      </c>
      <c r="I2013" s="80">
        <v>37</v>
      </c>
      <c r="J2013" s="77">
        <v>4</v>
      </c>
      <c r="K2013" s="80">
        <v>25</v>
      </c>
      <c r="L2013" s="80">
        <v>20</v>
      </c>
      <c r="M2013" s="80"/>
      <c r="N2013" s="80"/>
      <c r="O2013" s="80" t="s">
        <v>218</v>
      </c>
      <c r="P2013" s="80"/>
      <c r="Q2013" s="80">
        <v>0</v>
      </c>
      <c r="R2013" s="80">
        <v>1</v>
      </c>
      <c r="S2013" s="80" t="s">
        <v>1123</v>
      </c>
      <c r="T2013" s="80">
        <v>1</v>
      </c>
      <c r="U2013" s="80"/>
      <c r="V2013" s="80"/>
      <c r="W2013" s="80" t="s">
        <v>1123</v>
      </c>
      <c r="X2013" s="80">
        <v>1</v>
      </c>
      <c r="Y2013" s="80" t="s">
        <v>1116</v>
      </c>
      <c r="Z2013" s="80"/>
      <c r="AA2013" s="80"/>
      <c r="AB2013" s="80"/>
      <c r="AC2013" s="80"/>
      <c r="AD2013" s="80"/>
      <c r="AE2013" s="80"/>
      <c r="AF2013" s="108"/>
    </row>
    <row r="2014" spans="1:32" ht="30" hidden="1" x14ac:dyDescent="0.25">
      <c r="A2014" s="99" t="s">
        <v>1735</v>
      </c>
      <c r="B2014" s="80" t="s">
        <v>743</v>
      </c>
      <c r="C2014" s="80" t="s">
        <v>73</v>
      </c>
      <c r="D2014" s="80" t="s">
        <v>747</v>
      </c>
      <c r="E2014" s="80">
        <v>13</v>
      </c>
      <c r="F2014" s="80" t="s">
        <v>1236</v>
      </c>
      <c r="G2014" s="80" t="s">
        <v>214</v>
      </c>
      <c r="H2014" s="80" t="s">
        <v>110</v>
      </c>
      <c r="I2014" s="80">
        <v>37</v>
      </c>
      <c r="J2014" s="77">
        <v>4</v>
      </c>
      <c r="K2014" s="80">
        <v>25</v>
      </c>
      <c r="L2014" s="80">
        <v>20</v>
      </c>
      <c r="M2014" s="80"/>
      <c r="N2014" s="80"/>
      <c r="O2014" s="80" t="s">
        <v>218</v>
      </c>
      <c r="P2014" s="80"/>
      <c r="Q2014" s="80">
        <v>0</v>
      </c>
      <c r="R2014" s="80">
        <v>1</v>
      </c>
      <c r="S2014" s="80" t="s">
        <v>1123</v>
      </c>
      <c r="T2014" s="80">
        <v>1</v>
      </c>
      <c r="U2014" s="80"/>
      <c r="V2014" s="80"/>
      <c r="W2014" s="80" t="s">
        <v>1123</v>
      </c>
      <c r="X2014" s="80">
        <v>1</v>
      </c>
      <c r="Y2014" s="80" t="s">
        <v>1116</v>
      </c>
      <c r="Z2014" s="80"/>
      <c r="AA2014" s="80"/>
      <c r="AB2014" s="80"/>
      <c r="AC2014" s="80"/>
      <c r="AD2014" s="80"/>
      <c r="AE2014" s="80"/>
      <c r="AF2014" s="108"/>
    </row>
    <row r="2015" spans="1:32" ht="30" hidden="1" x14ac:dyDescent="0.25">
      <c r="A2015" s="99" t="s">
        <v>1735</v>
      </c>
      <c r="B2015" s="80" t="s">
        <v>743</v>
      </c>
      <c r="C2015" s="80" t="s">
        <v>73</v>
      </c>
      <c r="D2015" s="80" t="s">
        <v>747</v>
      </c>
      <c r="E2015" s="80">
        <v>14</v>
      </c>
      <c r="F2015" s="80" t="s">
        <v>1716</v>
      </c>
      <c r="G2015" s="80" t="s">
        <v>263</v>
      </c>
      <c r="H2015" s="80" t="s">
        <v>110</v>
      </c>
      <c r="I2015" s="80">
        <v>37</v>
      </c>
      <c r="J2015" s="77">
        <v>20</v>
      </c>
      <c r="K2015" s="80">
        <v>600</v>
      </c>
      <c r="L2015" s="80">
        <v>20</v>
      </c>
      <c r="M2015" s="80"/>
      <c r="N2015" s="80"/>
      <c r="O2015" s="80" t="s">
        <v>218</v>
      </c>
      <c r="P2015" s="80"/>
      <c r="Q2015" s="80">
        <v>0</v>
      </c>
      <c r="R2015" s="80">
        <v>1</v>
      </c>
      <c r="S2015" s="80" t="s">
        <v>1123</v>
      </c>
      <c r="T2015" s="80">
        <v>1</v>
      </c>
      <c r="U2015" s="80"/>
      <c r="V2015" s="80"/>
      <c r="W2015" s="80" t="s">
        <v>1123</v>
      </c>
      <c r="X2015" s="80">
        <v>24</v>
      </c>
      <c r="Y2015" s="80" t="s">
        <v>1116</v>
      </c>
      <c r="Z2015" s="80"/>
      <c r="AA2015" s="80"/>
      <c r="AB2015" s="80"/>
      <c r="AC2015" s="80"/>
      <c r="AD2015" s="80"/>
      <c r="AE2015" s="80"/>
      <c r="AF2015" s="108"/>
    </row>
    <row r="2016" spans="1:32" ht="30" hidden="1" x14ac:dyDescent="0.25">
      <c r="A2016" s="99" t="s">
        <v>1735</v>
      </c>
      <c r="B2016" s="80" t="s">
        <v>743</v>
      </c>
      <c r="C2016" s="80" t="s">
        <v>73</v>
      </c>
      <c r="D2016" s="80" t="s">
        <v>747</v>
      </c>
      <c r="E2016" s="80">
        <v>15</v>
      </c>
      <c r="F2016" s="80" t="s">
        <v>1746</v>
      </c>
      <c r="G2016" s="80" t="s">
        <v>695</v>
      </c>
      <c r="H2016" s="80"/>
      <c r="I2016" s="80">
        <v>37</v>
      </c>
      <c r="J2016" s="77" t="e">
        <v>#N/A</v>
      </c>
      <c r="K2016" s="80">
        <v>200</v>
      </c>
      <c r="L2016" s="80"/>
      <c r="M2016" s="80"/>
      <c r="N2016" s="80"/>
      <c r="O2016" s="80"/>
      <c r="P2016" s="80"/>
      <c r="Q2016" s="80">
        <v>0</v>
      </c>
      <c r="R2016" s="80">
        <v>0</v>
      </c>
      <c r="S2016" s="80"/>
      <c r="T2016" s="80"/>
      <c r="U2016" s="80"/>
      <c r="V2016" s="80"/>
      <c r="W2016" s="80"/>
      <c r="X2016" s="80">
        <v>8</v>
      </c>
      <c r="Y2016" s="80" t="s">
        <v>1116</v>
      </c>
      <c r="Z2016" s="80"/>
      <c r="AA2016" s="80"/>
      <c r="AB2016" s="80"/>
      <c r="AC2016" s="80"/>
      <c r="AD2016" s="80"/>
      <c r="AE2016" s="80"/>
      <c r="AF2016" s="108"/>
    </row>
    <row r="2017" spans="1:32" ht="30" hidden="1" x14ac:dyDescent="0.25">
      <c r="A2017" s="99" t="s">
        <v>1735</v>
      </c>
      <c r="B2017" s="80" t="s">
        <v>743</v>
      </c>
      <c r="C2017" s="80" t="s">
        <v>73</v>
      </c>
      <c r="D2017" s="80" t="s">
        <v>747</v>
      </c>
      <c r="E2017" s="80">
        <v>16</v>
      </c>
      <c r="F2017" s="80" t="s">
        <v>1249</v>
      </c>
      <c r="G2017" s="80" t="s">
        <v>695</v>
      </c>
      <c r="H2017" s="80"/>
      <c r="I2017" s="80">
        <v>37</v>
      </c>
      <c r="J2017" s="77" t="e">
        <v>#N/A</v>
      </c>
      <c r="K2017" s="80">
        <v>25</v>
      </c>
      <c r="L2017" s="80"/>
      <c r="M2017" s="80"/>
      <c r="N2017" s="80"/>
      <c r="O2017" s="80"/>
      <c r="P2017" s="80" t="s">
        <v>103</v>
      </c>
      <c r="Q2017" s="80">
        <v>0</v>
      </c>
      <c r="R2017" s="80">
        <v>0</v>
      </c>
      <c r="S2017" s="80"/>
      <c r="T2017" s="80"/>
      <c r="U2017" s="80"/>
      <c r="V2017" s="80"/>
      <c r="W2017" s="80"/>
      <c r="X2017" s="80">
        <v>1</v>
      </c>
      <c r="Y2017" s="80" t="s">
        <v>1116</v>
      </c>
      <c r="Z2017" s="80"/>
      <c r="AA2017" s="80"/>
      <c r="AB2017" s="80"/>
      <c r="AC2017" s="80"/>
      <c r="AD2017" s="80"/>
      <c r="AE2017" s="80"/>
      <c r="AF2017" s="108"/>
    </row>
    <row r="2018" spans="1:32" ht="30" hidden="1" x14ac:dyDescent="0.25">
      <c r="A2018" s="99" t="s">
        <v>1735</v>
      </c>
      <c r="B2018" s="80" t="s">
        <v>743</v>
      </c>
      <c r="C2018" s="80" t="s">
        <v>73</v>
      </c>
      <c r="D2018" s="80" t="s">
        <v>747</v>
      </c>
      <c r="E2018" s="80">
        <v>17</v>
      </c>
      <c r="F2018" s="80" t="s">
        <v>1250</v>
      </c>
      <c r="G2018" s="80" t="s">
        <v>263</v>
      </c>
      <c r="H2018" s="80" t="s">
        <v>110</v>
      </c>
      <c r="I2018" s="80">
        <v>37</v>
      </c>
      <c r="J2018" s="77">
        <v>20</v>
      </c>
      <c r="K2018" s="80">
        <v>600</v>
      </c>
      <c r="L2018" s="80">
        <v>20</v>
      </c>
      <c r="M2018" s="80"/>
      <c r="N2018" s="80"/>
      <c r="O2018" s="80" t="s">
        <v>218</v>
      </c>
      <c r="P2018" s="80" t="s">
        <v>103</v>
      </c>
      <c r="Q2018" s="80">
        <v>0</v>
      </c>
      <c r="R2018" s="80">
        <v>1</v>
      </c>
      <c r="S2018" s="80" t="s">
        <v>1123</v>
      </c>
      <c r="T2018" s="80">
        <v>1</v>
      </c>
      <c r="U2018" s="80"/>
      <c r="V2018" s="80"/>
      <c r="W2018" s="80" t="s">
        <v>1123</v>
      </c>
      <c r="X2018" s="80">
        <v>24</v>
      </c>
      <c r="Y2018" s="80" t="s">
        <v>1116</v>
      </c>
      <c r="Z2018" s="80"/>
      <c r="AA2018" s="80"/>
      <c r="AB2018" s="80"/>
      <c r="AC2018" s="80"/>
      <c r="AD2018" s="80"/>
      <c r="AE2018" s="80"/>
      <c r="AF2018" s="108"/>
    </row>
    <row r="2019" spans="1:32" ht="30" hidden="1" x14ac:dyDescent="0.25">
      <c r="A2019" s="99" t="s">
        <v>1735</v>
      </c>
      <c r="B2019" s="80" t="s">
        <v>743</v>
      </c>
      <c r="C2019" s="80" t="s">
        <v>73</v>
      </c>
      <c r="D2019" s="80" t="s">
        <v>747</v>
      </c>
      <c r="E2019" s="80">
        <v>18</v>
      </c>
      <c r="F2019" s="80" t="s">
        <v>1747</v>
      </c>
      <c r="G2019" s="80" t="s">
        <v>695</v>
      </c>
      <c r="H2019" s="80"/>
      <c r="I2019" s="80">
        <v>37</v>
      </c>
      <c r="J2019" s="77" t="e">
        <v>#N/A</v>
      </c>
      <c r="K2019" s="80">
        <v>200</v>
      </c>
      <c r="L2019" s="80"/>
      <c r="M2019" s="80"/>
      <c r="N2019" s="80"/>
      <c r="O2019" s="80"/>
      <c r="P2019" s="80" t="s">
        <v>103</v>
      </c>
      <c r="Q2019" s="80">
        <v>0</v>
      </c>
      <c r="R2019" s="80">
        <v>0</v>
      </c>
      <c r="S2019" s="80"/>
      <c r="T2019" s="80"/>
      <c r="U2019" s="80"/>
      <c r="V2019" s="80"/>
      <c r="W2019" s="80"/>
      <c r="X2019" s="80">
        <v>8</v>
      </c>
      <c r="Y2019" s="80" t="s">
        <v>1116</v>
      </c>
      <c r="Z2019" s="80"/>
      <c r="AA2019" s="80"/>
      <c r="AB2019" s="80"/>
      <c r="AC2019" s="80"/>
      <c r="AD2019" s="80"/>
      <c r="AE2019" s="80"/>
      <c r="AF2019" s="108"/>
    </row>
    <row r="2020" spans="1:32" ht="30" hidden="1" x14ac:dyDescent="0.25">
      <c r="A2020" s="99" t="s">
        <v>1735</v>
      </c>
      <c r="B2020" s="80" t="s">
        <v>743</v>
      </c>
      <c r="C2020" s="80" t="s">
        <v>73</v>
      </c>
      <c r="D2020" s="80" t="s">
        <v>747</v>
      </c>
      <c r="E2020" s="80">
        <v>19</v>
      </c>
      <c r="F2020" s="80" t="s">
        <v>1252</v>
      </c>
      <c r="G2020" s="80" t="s">
        <v>263</v>
      </c>
      <c r="H2020" s="80" t="s">
        <v>110</v>
      </c>
      <c r="I2020" s="80">
        <v>37</v>
      </c>
      <c r="J2020" s="77">
        <v>20</v>
      </c>
      <c r="K2020" s="80">
        <v>600</v>
      </c>
      <c r="L2020" s="80">
        <v>20</v>
      </c>
      <c r="M2020" s="80"/>
      <c r="N2020" s="80"/>
      <c r="O2020" s="80" t="s">
        <v>218</v>
      </c>
      <c r="P2020" s="80" t="s">
        <v>103</v>
      </c>
      <c r="Q2020" s="80">
        <v>0</v>
      </c>
      <c r="R2020" s="80">
        <v>1</v>
      </c>
      <c r="S2020" s="80" t="s">
        <v>1123</v>
      </c>
      <c r="T2020" s="80">
        <v>1</v>
      </c>
      <c r="U2020" s="80"/>
      <c r="V2020" s="80"/>
      <c r="W2020" s="80" t="s">
        <v>1123</v>
      </c>
      <c r="X2020" s="80">
        <v>24</v>
      </c>
      <c r="Y2020" s="80" t="s">
        <v>1116</v>
      </c>
      <c r="Z2020" s="80"/>
      <c r="AA2020" s="80"/>
      <c r="AB2020" s="80"/>
      <c r="AC2020" s="80"/>
      <c r="AD2020" s="80"/>
      <c r="AE2020" s="80"/>
      <c r="AF2020" s="108"/>
    </row>
    <row r="2021" spans="1:32" ht="30" hidden="1" x14ac:dyDescent="0.25">
      <c r="A2021" s="99" t="s">
        <v>1735</v>
      </c>
      <c r="B2021" s="80" t="s">
        <v>743</v>
      </c>
      <c r="C2021" s="80" t="s">
        <v>73</v>
      </c>
      <c r="D2021" s="80" t="s">
        <v>747</v>
      </c>
      <c r="E2021" s="80">
        <v>20</v>
      </c>
      <c r="F2021" s="80" t="s">
        <v>76</v>
      </c>
      <c r="G2021" s="80" t="s">
        <v>214</v>
      </c>
      <c r="H2021" s="80" t="s">
        <v>110</v>
      </c>
      <c r="I2021" s="80">
        <v>37</v>
      </c>
      <c r="J2021" s="77">
        <v>12</v>
      </c>
      <c r="K2021" s="80">
        <v>300</v>
      </c>
      <c r="L2021" s="80">
        <v>20</v>
      </c>
      <c r="M2021" s="80"/>
      <c r="N2021" s="80"/>
      <c r="O2021" s="80" t="s">
        <v>218</v>
      </c>
      <c r="P2021" s="80"/>
      <c r="Q2021" s="80">
        <v>0</v>
      </c>
      <c r="R2021" s="80">
        <v>1</v>
      </c>
      <c r="S2021" s="80" t="s">
        <v>1123</v>
      </c>
      <c r="T2021" s="80">
        <v>1</v>
      </c>
      <c r="U2021" s="80" t="s">
        <v>115</v>
      </c>
      <c r="V2021" s="80"/>
      <c r="W2021" s="80" t="s">
        <v>1123</v>
      </c>
      <c r="X2021" s="80">
        <v>12</v>
      </c>
      <c r="Y2021" s="80" t="s">
        <v>1116</v>
      </c>
      <c r="Z2021" s="80"/>
      <c r="AA2021" s="80"/>
      <c r="AB2021" s="80"/>
      <c r="AC2021" s="80"/>
      <c r="AD2021" s="80"/>
      <c r="AE2021" s="80"/>
      <c r="AF2021" s="108"/>
    </row>
    <row r="2022" spans="1:32" ht="30" hidden="1" x14ac:dyDescent="0.25">
      <c r="A2022" s="99" t="s">
        <v>1735</v>
      </c>
      <c r="B2022" s="80" t="s">
        <v>743</v>
      </c>
      <c r="C2022" s="80" t="s">
        <v>73</v>
      </c>
      <c r="D2022" s="80" t="s">
        <v>747</v>
      </c>
      <c r="E2022" s="80">
        <v>21</v>
      </c>
      <c r="F2022" s="80" t="s">
        <v>1270</v>
      </c>
      <c r="G2022" s="80" t="s">
        <v>214</v>
      </c>
      <c r="H2022" s="80" t="s">
        <v>110</v>
      </c>
      <c r="I2022" s="80">
        <v>37</v>
      </c>
      <c r="J2022" s="77">
        <v>4</v>
      </c>
      <c r="K2022" s="80">
        <v>25</v>
      </c>
      <c r="L2022" s="80">
        <v>20</v>
      </c>
      <c r="M2022" s="80"/>
      <c r="N2022" s="80"/>
      <c r="O2022" s="80" t="s">
        <v>218</v>
      </c>
      <c r="P2022" s="80"/>
      <c r="Q2022" s="80">
        <v>0</v>
      </c>
      <c r="R2022" s="80">
        <v>1</v>
      </c>
      <c r="S2022" s="80" t="s">
        <v>1123</v>
      </c>
      <c r="T2022" s="80">
        <v>1</v>
      </c>
      <c r="U2022" s="80"/>
      <c r="V2022" s="80"/>
      <c r="W2022" s="80" t="s">
        <v>1123</v>
      </c>
      <c r="X2022" s="80">
        <v>1</v>
      </c>
      <c r="Y2022" s="80" t="s">
        <v>1116</v>
      </c>
      <c r="Z2022" s="80"/>
      <c r="AA2022" s="80"/>
      <c r="AB2022" s="80"/>
      <c r="AC2022" s="80"/>
      <c r="AD2022" s="80"/>
      <c r="AE2022" s="80"/>
      <c r="AF2022" s="108"/>
    </row>
    <row r="2023" spans="1:32" ht="30" hidden="1" x14ac:dyDescent="0.25">
      <c r="A2023" s="99" t="s">
        <v>1735</v>
      </c>
      <c r="B2023" s="80" t="s">
        <v>743</v>
      </c>
      <c r="C2023" s="80" t="s">
        <v>73</v>
      </c>
      <c r="D2023" s="80" t="s">
        <v>747</v>
      </c>
      <c r="E2023" s="80">
        <v>22</v>
      </c>
      <c r="F2023" s="80" t="s">
        <v>1234</v>
      </c>
      <c r="G2023" s="80" t="s">
        <v>214</v>
      </c>
      <c r="H2023" s="80" t="s">
        <v>110</v>
      </c>
      <c r="I2023" s="80">
        <v>37</v>
      </c>
      <c r="J2023" s="77">
        <v>4</v>
      </c>
      <c r="K2023" s="80">
        <v>25</v>
      </c>
      <c r="L2023" s="80">
        <v>20</v>
      </c>
      <c r="M2023" s="80"/>
      <c r="N2023" s="80"/>
      <c r="O2023" s="80" t="s">
        <v>218</v>
      </c>
      <c r="P2023" s="80"/>
      <c r="Q2023" s="80">
        <v>0</v>
      </c>
      <c r="R2023" s="80">
        <v>1</v>
      </c>
      <c r="S2023" s="80" t="s">
        <v>1123</v>
      </c>
      <c r="T2023" s="80">
        <v>1</v>
      </c>
      <c r="U2023" s="80"/>
      <c r="V2023" s="80"/>
      <c r="W2023" s="80" t="s">
        <v>1123</v>
      </c>
      <c r="X2023" s="80">
        <v>1</v>
      </c>
      <c r="Y2023" s="80" t="s">
        <v>1116</v>
      </c>
      <c r="Z2023" s="80"/>
      <c r="AA2023" s="80"/>
      <c r="AB2023" s="80"/>
      <c r="AC2023" s="80"/>
      <c r="AD2023" s="80"/>
      <c r="AE2023" s="80"/>
      <c r="AF2023" s="108"/>
    </row>
    <row r="2024" spans="1:32" ht="30" hidden="1" x14ac:dyDescent="0.25">
      <c r="A2024" s="99" t="s">
        <v>1735</v>
      </c>
      <c r="B2024" s="80" t="s">
        <v>743</v>
      </c>
      <c r="C2024" s="80" t="s">
        <v>73</v>
      </c>
      <c r="D2024" s="80" t="s">
        <v>747</v>
      </c>
      <c r="E2024" s="80">
        <v>23</v>
      </c>
      <c r="F2024" s="80" t="s">
        <v>1748</v>
      </c>
      <c r="G2024" s="80" t="s">
        <v>695</v>
      </c>
      <c r="H2024" s="80"/>
      <c r="I2024" s="80">
        <v>37</v>
      </c>
      <c r="J2024" s="77">
        <v>4</v>
      </c>
      <c r="K2024" s="80">
        <v>50</v>
      </c>
      <c r="L2024" s="80">
        <v>20</v>
      </c>
      <c r="M2024" s="80"/>
      <c r="N2024" s="80"/>
      <c r="O2024" s="80" t="s">
        <v>218</v>
      </c>
      <c r="P2024" s="80"/>
      <c r="Q2024" s="80">
        <v>0</v>
      </c>
      <c r="R2024" s="80">
        <v>0</v>
      </c>
      <c r="S2024" s="80"/>
      <c r="T2024" s="80"/>
      <c r="U2024" s="80"/>
      <c r="V2024" s="80"/>
      <c r="W2024" s="80" t="s">
        <v>1123</v>
      </c>
      <c r="X2024" s="80">
        <v>2</v>
      </c>
      <c r="Y2024" s="80" t="s">
        <v>1116</v>
      </c>
      <c r="Z2024" s="80"/>
      <c r="AA2024" s="80"/>
      <c r="AB2024" s="80"/>
      <c r="AC2024" s="80"/>
      <c r="AD2024" s="80"/>
      <c r="AE2024" s="80"/>
      <c r="AF2024" s="108"/>
    </row>
    <row r="2025" spans="1:32" ht="30" hidden="1" x14ac:dyDescent="0.25">
      <c r="A2025" s="99" t="s">
        <v>1735</v>
      </c>
      <c r="B2025" s="80" t="s">
        <v>743</v>
      </c>
      <c r="C2025" s="80" t="s">
        <v>73</v>
      </c>
      <c r="D2025" s="80" t="s">
        <v>747</v>
      </c>
      <c r="E2025" s="80">
        <v>24</v>
      </c>
      <c r="F2025" s="80" t="s">
        <v>1589</v>
      </c>
      <c r="G2025" s="80" t="s">
        <v>695</v>
      </c>
      <c r="H2025" s="80"/>
      <c r="I2025" s="80">
        <v>37</v>
      </c>
      <c r="J2025" s="77">
        <v>4</v>
      </c>
      <c r="K2025" s="80">
        <v>50</v>
      </c>
      <c r="L2025" s="80">
        <v>20</v>
      </c>
      <c r="M2025" s="80"/>
      <c r="N2025" s="80"/>
      <c r="O2025" s="80" t="s">
        <v>218</v>
      </c>
      <c r="P2025" s="80"/>
      <c r="Q2025" s="80">
        <v>0</v>
      </c>
      <c r="R2025" s="80">
        <v>0</v>
      </c>
      <c r="S2025" s="80"/>
      <c r="T2025" s="80"/>
      <c r="U2025" s="80"/>
      <c r="V2025" s="80"/>
      <c r="W2025" s="80" t="s">
        <v>1123</v>
      </c>
      <c r="X2025" s="80">
        <v>2</v>
      </c>
      <c r="Y2025" s="80" t="s">
        <v>1116</v>
      </c>
      <c r="Z2025" s="80"/>
      <c r="AA2025" s="80"/>
      <c r="AB2025" s="80"/>
      <c r="AC2025" s="80"/>
      <c r="AD2025" s="80"/>
      <c r="AE2025" s="80"/>
      <c r="AF2025" s="108"/>
    </row>
    <row r="2026" spans="1:32" ht="30" hidden="1" x14ac:dyDescent="0.25">
      <c r="A2026" s="99" t="s">
        <v>1735</v>
      </c>
      <c r="B2026" s="80" t="s">
        <v>743</v>
      </c>
      <c r="C2026" s="80" t="s">
        <v>73</v>
      </c>
      <c r="D2026" s="80" t="s">
        <v>747</v>
      </c>
      <c r="E2026" s="80">
        <v>25</v>
      </c>
      <c r="F2026" s="80" t="s">
        <v>1723</v>
      </c>
      <c r="G2026" s="80" t="s">
        <v>695</v>
      </c>
      <c r="H2026" s="80"/>
      <c r="I2026" s="80">
        <v>37</v>
      </c>
      <c r="J2026" s="77">
        <v>4</v>
      </c>
      <c r="K2026" s="80">
        <v>50</v>
      </c>
      <c r="L2026" s="80">
        <v>20</v>
      </c>
      <c r="M2026" s="80"/>
      <c r="N2026" s="80"/>
      <c r="O2026" s="80" t="s">
        <v>218</v>
      </c>
      <c r="P2026" s="80"/>
      <c r="Q2026" s="80">
        <v>0</v>
      </c>
      <c r="R2026" s="80">
        <v>0</v>
      </c>
      <c r="S2026" s="80"/>
      <c r="T2026" s="80"/>
      <c r="U2026" s="80"/>
      <c r="V2026" s="80"/>
      <c r="W2026" s="80" t="s">
        <v>1123</v>
      </c>
      <c r="X2026" s="80">
        <v>2</v>
      </c>
      <c r="Y2026" s="80" t="s">
        <v>1116</v>
      </c>
      <c r="Z2026" s="80"/>
      <c r="AA2026" s="80"/>
      <c r="AB2026" s="80"/>
      <c r="AC2026" s="80"/>
      <c r="AD2026" s="80"/>
      <c r="AE2026" s="80"/>
      <c r="AF2026" s="108"/>
    </row>
    <row r="2027" spans="1:32" ht="30" hidden="1" x14ac:dyDescent="0.25">
      <c r="A2027" s="99" t="s">
        <v>1735</v>
      </c>
      <c r="B2027" s="80" t="s">
        <v>743</v>
      </c>
      <c r="C2027" s="80" t="s">
        <v>73</v>
      </c>
      <c r="D2027" s="80" t="s">
        <v>747</v>
      </c>
      <c r="E2027" s="80">
        <v>26</v>
      </c>
      <c r="F2027" s="80" t="s">
        <v>1230</v>
      </c>
      <c r="G2027" s="80" t="s">
        <v>214</v>
      </c>
      <c r="H2027" s="80" t="s">
        <v>110</v>
      </c>
      <c r="I2027" s="80">
        <v>37</v>
      </c>
      <c r="J2027" s="77">
        <v>12</v>
      </c>
      <c r="K2027" s="80">
        <v>300</v>
      </c>
      <c r="L2027" s="80">
        <v>20</v>
      </c>
      <c r="M2027" s="80"/>
      <c r="N2027" s="80"/>
      <c r="O2027" s="80" t="s">
        <v>218</v>
      </c>
      <c r="P2027" s="80"/>
      <c r="Q2027" s="80">
        <v>0</v>
      </c>
      <c r="R2027" s="80">
        <v>1</v>
      </c>
      <c r="S2027" s="80" t="s">
        <v>1123</v>
      </c>
      <c r="T2027" s="80">
        <v>1</v>
      </c>
      <c r="U2027" s="80"/>
      <c r="V2027" s="80"/>
      <c r="W2027" s="80" t="s">
        <v>1123</v>
      </c>
      <c r="X2027" s="80">
        <v>12</v>
      </c>
      <c r="Y2027" s="80" t="s">
        <v>1116</v>
      </c>
      <c r="Z2027" s="80"/>
      <c r="AA2027" s="80"/>
      <c r="AB2027" s="80"/>
      <c r="AC2027" s="80"/>
      <c r="AD2027" s="80"/>
      <c r="AE2027" s="80"/>
      <c r="AF2027" s="108"/>
    </row>
    <row r="2028" spans="1:32" ht="30" hidden="1" x14ac:dyDescent="0.25">
      <c r="A2028" s="99" t="s">
        <v>1735</v>
      </c>
      <c r="B2028" s="80" t="s">
        <v>743</v>
      </c>
      <c r="C2028" s="80" t="s">
        <v>73</v>
      </c>
      <c r="D2028" s="80" t="s">
        <v>747</v>
      </c>
      <c r="E2028" s="80">
        <v>27</v>
      </c>
      <c r="F2028" s="80" t="s">
        <v>1441</v>
      </c>
      <c r="G2028" s="80" t="s">
        <v>749</v>
      </c>
      <c r="H2028" s="80" t="s">
        <v>110</v>
      </c>
      <c r="I2028" s="80">
        <v>37</v>
      </c>
      <c r="J2028" s="77">
        <v>8</v>
      </c>
      <c r="K2028" s="80">
        <v>100</v>
      </c>
      <c r="L2028" s="80">
        <v>20</v>
      </c>
      <c r="M2028" s="80"/>
      <c r="N2028" s="80"/>
      <c r="O2028" s="80" t="s">
        <v>218</v>
      </c>
      <c r="P2028" s="80"/>
      <c r="Q2028" s="80">
        <v>0</v>
      </c>
      <c r="R2028" s="80">
        <v>1</v>
      </c>
      <c r="S2028" s="80" t="s">
        <v>1123</v>
      </c>
      <c r="T2028" s="80">
        <v>1</v>
      </c>
      <c r="U2028" s="80"/>
      <c r="V2028" s="80"/>
      <c r="W2028" s="80" t="s">
        <v>1123</v>
      </c>
      <c r="X2028" s="80">
        <v>4</v>
      </c>
      <c r="Y2028" s="80" t="s">
        <v>1116</v>
      </c>
      <c r="Z2028" s="80"/>
      <c r="AA2028" s="80"/>
      <c r="AB2028" s="80"/>
      <c r="AC2028" s="80"/>
      <c r="AD2028" s="80"/>
      <c r="AE2028" s="80"/>
      <c r="AF2028" s="108"/>
    </row>
    <row r="2029" spans="1:32" ht="30" hidden="1" x14ac:dyDescent="0.25">
      <c r="A2029" s="99" t="s">
        <v>1735</v>
      </c>
      <c r="B2029" s="80" t="s">
        <v>743</v>
      </c>
      <c r="C2029" s="80" t="s">
        <v>73</v>
      </c>
      <c r="D2029" s="80" t="s">
        <v>747</v>
      </c>
      <c r="E2029" s="80">
        <v>28</v>
      </c>
      <c r="F2029" s="80" t="s">
        <v>1317</v>
      </c>
      <c r="G2029" s="80" t="s">
        <v>695</v>
      </c>
      <c r="H2029" s="80"/>
      <c r="I2029" s="80">
        <v>37</v>
      </c>
      <c r="J2029" s="77" t="e">
        <v>#N/A</v>
      </c>
      <c r="K2029" s="80">
        <v>50</v>
      </c>
      <c r="L2029" s="80"/>
      <c r="M2029" s="80"/>
      <c r="N2029" s="80"/>
      <c r="O2029" s="80"/>
      <c r="P2029" s="80"/>
      <c r="Q2029" s="80">
        <v>0</v>
      </c>
      <c r="R2029" s="80">
        <v>0</v>
      </c>
      <c r="S2029" s="80"/>
      <c r="T2029" s="80"/>
      <c r="U2029" s="80"/>
      <c r="V2029" s="80"/>
      <c r="W2029" s="80"/>
      <c r="X2029" s="80">
        <v>2</v>
      </c>
      <c r="Y2029" s="80" t="s">
        <v>1116</v>
      </c>
      <c r="Z2029" s="80"/>
      <c r="AA2029" s="80"/>
      <c r="AB2029" s="80"/>
      <c r="AC2029" s="80"/>
      <c r="AD2029" s="80"/>
      <c r="AE2029" s="80"/>
      <c r="AF2029" s="108"/>
    </row>
    <row r="2030" spans="1:32" ht="30" hidden="1" x14ac:dyDescent="0.25">
      <c r="A2030" s="99" t="s">
        <v>1735</v>
      </c>
      <c r="B2030" s="80" t="s">
        <v>743</v>
      </c>
      <c r="C2030" s="80" t="s">
        <v>73</v>
      </c>
      <c r="D2030" s="80" t="s">
        <v>747</v>
      </c>
      <c r="E2030" s="80">
        <v>29</v>
      </c>
      <c r="F2030" s="80" t="s">
        <v>1318</v>
      </c>
      <c r="G2030" s="80" t="s">
        <v>695</v>
      </c>
      <c r="H2030" s="80"/>
      <c r="I2030" s="80">
        <v>37</v>
      </c>
      <c r="J2030" s="77" t="e">
        <v>#N/A</v>
      </c>
      <c r="K2030" s="80">
        <v>50</v>
      </c>
      <c r="L2030" s="80"/>
      <c r="M2030" s="80"/>
      <c r="N2030" s="80"/>
      <c r="O2030" s="80"/>
      <c r="P2030" s="80"/>
      <c r="Q2030" s="80">
        <v>0</v>
      </c>
      <c r="R2030" s="80">
        <v>0</v>
      </c>
      <c r="S2030" s="80"/>
      <c r="T2030" s="80"/>
      <c r="U2030" s="80"/>
      <c r="V2030" s="80"/>
      <c r="W2030" s="80"/>
      <c r="X2030" s="80">
        <v>2</v>
      </c>
      <c r="Y2030" s="80" t="s">
        <v>1116</v>
      </c>
      <c r="Z2030" s="80"/>
      <c r="AA2030" s="80"/>
      <c r="AB2030" s="80"/>
      <c r="AC2030" s="80"/>
      <c r="AD2030" s="80"/>
      <c r="AE2030" s="80"/>
      <c r="AF2030" s="108"/>
    </row>
    <row r="2031" spans="1:32" ht="30" hidden="1" x14ac:dyDescent="0.25">
      <c r="A2031" s="99" t="s">
        <v>1735</v>
      </c>
      <c r="B2031" s="80" t="s">
        <v>743</v>
      </c>
      <c r="C2031" s="80" t="s">
        <v>73</v>
      </c>
      <c r="D2031" s="80" t="s">
        <v>747</v>
      </c>
      <c r="E2031" s="80">
        <v>30</v>
      </c>
      <c r="F2031" s="80" t="s">
        <v>1237</v>
      </c>
      <c r="G2031" s="80" t="s">
        <v>695</v>
      </c>
      <c r="H2031" s="80"/>
      <c r="I2031" s="80">
        <v>37</v>
      </c>
      <c r="J2031" s="77" t="e">
        <v>#N/A</v>
      </c>
      <c r="K2031" s="80">
        <v>50</v>
      </c>
      <c r="L2031" s="80"/>
      <c r="M2031" s="80"/>
      <c r="N2031" s="80"/>
      <c r="O2031" s="80"/>
      <c r="P2031" s="80"/>
      <c r="Q2031" s="80">
        <v>0</v>
      </c>
      <c r="R2031" s="80">
        <v>0</v>
      </c>
      <c r="S2031" s="80"/>
      <c r="T2031" s="80"/>
      <c r="U2031" s="80"/>
      <c r="V2031" s="80"/>
      <c r="W2031" s="80"/>
      <c r="X2031" s="80">
        <v>2</v>
      </c>
      <c r="Y2031" s="80" t="s">
        <v>1116</v>
      </c>
      <c r="Z2031" s="80"/>
      <c r="AA2031" s="80"/>
      <c r="AB2031" s="80"/>
      <c r="AC2031" s="80"/>
      <c r="AD2031" s="80"/>
      <c r="AE2031" s="80"/>
      <c r="AF2031" s="108"/>
    </row>
    <row r="2032" spans="1:32" ht="30" hidden="1" x14ac:dyDescent="0.25">
      <c r="A2032" s="99" t="s">
        <v>1735</v>
      </c>
      <c r="B2032" s="80" t="s">
        <v>743</v>
      </c>
      <c r="C2032" s="80" t="s">
        <v>73</v>
      </c>
      <c r="D2032" s="80" t="s">
        <v>747</v>
      </c>
      <c r="E2032" s="80">
        <v>31</v>
      </c>
      <c r="F2032" s="80" t="s">
        <v>1276</v>
      </c>
      <c r="G2032" s="80" t="s">
        <v>214</v>
      </c>
      <c r="H2032" s="80" t="s">
        <v>110</v>
      </c>
      <c r="I2032" s="80">
        <v>37</v>
      </c>
      <c r="J2032" s="77">
        <v>4</v>
      </c>
      <c r="K2032" s="80">
        <v>50</v>
      </c>
      <c r="L2032" s="80">
        <v>20</v>
      </c>
      <c r="M2032" s="80"/>
      <c r="N2032" s="80"/>
      <c r="O2032" s="80" t="s">
        <v>218</v>
      </c>
      <c r="P2032" s="80"/>
      <c r="Q2032" s="80">
        <v>0</v>
      </c>
      <c r="R2032" s="80">
        <v>1</v>
      </c>
      <c r="S2032" s="80" t="s">
        <v>1123</v>
      </c>
      <c r="T2032" s="80">
        <v>1</v>
      </c>
      <c r="U2032" s="80"/>
      <c r="V2032" s="80"/>
      <c r="W2032" s="80" t="s">
        <v>1123</v>
      </c>
      <c r="X2032" s="80">
        <v>2</v>
      </c>
      <c r="Y2032" s="80" t="s">
        <v>1116</v>
      </c>
      <c r="Z2032" s="80"/>
      <c r="AA2032" s="80"/>
      <c r="AB2032" s="80"/>
      <c r="AC2032" s="80"/>
      <c r="AD2032" s="80"/>
      <c r="AE2032" s="80"/>
      <c r="AF2032" s="108"/>
    </row>
    <row r="2033" spans="1:32" ht="30" hidden="1" x14ac:dyDescent="0.25">
      <c r="A2033" s="99" t="s">
        <v>1735</v>
      </c>
      <c r="B2033" s="80" t="s">
        <v>743</v>
      </c>
      <c r="C2033" s="80" t="s">
        <v>73</v>
      </c>
      <c r="D2033" s="80" t="s">
        <v>747</v>
      </c>
      <c r="E2033" s="80">
        <v>32</v>
      </c>
      <c r="F2033" s="80"/>
      <c r="G2033" s="80" t="s">
        <v>214</v>
      </c>
      <c r="H2033" s="80" t="s">
        <v>110</v>
      </c>
      <c r="I2033" s="80">
        <v>37</v>
      </c>
      <c r="J2033" s="77">
        <v>4</v>
      </c>
      <c r="K2033" s="80">
        <v>15</v>
      </c>
      <c r="L2033" s="80">
        <v>20</v>
      </c>
      <c r="M2033" s="80"/>
      <c r="N2033" s="80"/>
      <c r="O2033" s="80" t="s">
        <v>218</v>
      </c>
      <c r="P2033" s="80"/>
      <c r="Q2033" s="80">
        <v>0</v>
      </c>
      <c r="R2033" s="80">
        <v>1</v>
      </c>
      <c r="S2033" s="80" t="s">
        <v>1123</v>
      </c>
      <c r="T2033" s="80">
        <v>1</v>
      </c>
      <c r="U2033" s="80"/>
      <c r="V2033" s="80"/>
      <c r="W2033" s="80" t="s">
        <v>1123</v>
      </c>
      <c r="X2033" s="80">
        <v>0.5</v>
      </c>
      <c r="Y2033" s="80" t="s">
        <v>1116</v>
      </c>
      <c r="Z2033" s="80"/>
      <c r="AA2033" s="80"/>
      <c r="AB2033" s="80"/>
      <c r="AC2033" s="80"/>
      <c r="AD2033" s="80"/>
      <c r="AE2033" s="80"/>
      <c r="AF2033" s="108"/>
    </row>
    <row r="2034" spans="1:32" ht="30" hidden="1" x14ac:dyDescent="0.25">
      <c r="A2034" s="99" t="s">
        <v>1735</v>
      </c>
      <c r="B2034" s="80" t="s">
        <v>743</v>
      </c>
      <c r="C2034" s="80" t="s">
        <v>73</v>
      </c>
      <c r="D2034" s="80" t="s">
        <v>747</v>
      </c>
      <c r="E2034" s="80">
        <v>33</v>
      </c>
      <c r="F2034" s="80" t="s">
        <v>1368</v>
      </c>
      <c r="G2034" s="80" t="s">
        <v>214</v>
      </c>
      <c r="H2034" s="80" t="s">
        <v>110</v>
      </c>
      <c r="I2034" s="80">
        <v>37</v>
      </c>
      <c r="J2034" s="77">
        <v>8</v>
      </c>
      <c r="K2034" s="80">
        <v>100</v>
      </c>
      <c r="L2034" s="80">
        <v>20</v>
      </c>
      <c r="M2034" s="80"/>
      <c r="N2034" s="80"/>
      <c r="O2034" s="80" t="s">
        <v>218</v>
      </c>
      <c r="P2034" s="80"/>
      <c r="Q2034" s="80">
        <v>0</v>
      </c>
      <c r="R2034" s="80">
        <v>1</v>
      </c>
      <c r="S2034" s="80" t="s">
        <v>1123</v>
      </c>
      <c r="T2034" s="80">
        <v>1</v>
      </c>
      <c r="U2034" s="80" t="s">
        <v>115</v>
      </c>
      <c r="V2034" s="80"/>
      <c r="W2034" s="80" t="s">
        <v>1123</v>
      </c>
      <c r="X2034" s="80">
        <v>4</v>
      </c>
      <c r="Y2034" s="80" t="s">
        <v>1116</v>
      </c>
      <c r="Z2034" s="80"/>
      <c r="AA2034" s="80"/>
      <c r="AB2034" s="80"/>
      <c r="AC2034" s="80"/>
      <c r="AD2034" s="80"/>
      <c r="AE2034" s="80"/>
      <c r="AF2034" s="108"/>
    </row>
    <row r="2035" spans="1:32" ht="30" hidden="1" x14ac:dyDescent="0.25">
      <c r="A2035" s="99" t="s">
        <v>1735</v>
      </c>
      <c r="B2035" s="80" t="s">
        <v>743</v>
      </c>
      <c r="C2035" s="80" t="s">
        <v>73</v>
      </c>
      <c r="D2035" s="80" t="s">
        <v>747</v>
      </c>
      <c r="E2035" s="80">
        <v>34</v>
      </c>
      <c r="F2035" s="80" t="s">
        <v>1273</v>
      </c>
      <c r="G2035" s="80" t="s">
        <v>214</v>
      </c>
      <c r="H2035" s="80" t="s">
        <v>110</v>
      </c>
      <c r="I2035" s="80">
        <v>37</v>
      </c>
      <c r="J2035" s="77">
        <v>4</v>
      </c>
      <c r="K2035" s="80">
        <v>50</v>
      </c>
      <c r="L2035" s="80">
        <v>20</v>
      </c>
      <c r="M2035" s="80"/>
      <c r="N2035" s="80"/>
      <c r="O2035" s="80" t="s">
        <v>218</v>
      </c>
      <c r="P2035" s="80"/>
      <c r="Q2035" s="80">
        <v>0</v>
      </c>
      <c r="R2035" s="80">
        <v>1</v>
      </c>
      <c r="S2035" s="80" t="s">
        <v>1123</v>
      </c>
      <c r="T2035" s="80">
        <v>1</v>
      </c>
      <c r="U2035" s="80"/>
      <c r="V2035" s="80"/>
      <c r="W2035" s="80" t="s">
        <v>1123</v>
      </c>
      <c r="X2035" s="80">
        <v>2</v>
      </c>
      <c r="Y2035" s="80" t="s">
        <v>1116</v>
      </c>
      <c r="Z2035" s="80"/>
      <c r="AA2035" s="80"/>
      <c r="AB2035" s="80"/>
      <c r="AC2035" s="80"/>
      <c r="AD2035" s="80"/>
      <c r="AE2035" s="80"/>
      <c r="AF2035" s="108"/>
    </row>
    <row r="2036" spans="1:32" ht="30" hidden="1" x14ac:dyDescent="0.25">
      <c r="A2036" s="99" t="s">
        <v>1735</v>
      </c>
      <c r="B2036" s="80" t="s">
        <v>743</v>
      </c>
      <c r="C2036" s="80" t="s">
        <v>73</v>
      </c>
      <c r="D2036" s="80" t="s">
        <v>747</v>
      </c>
      <c r="E2036" s="80">
        <v>35</v>
      </c>
      <c r="F2036" s="80" t="s">
        <v>1650</v>
      </c>
      <c r="G2036" s="80" t="s">
        <v>214</v>
      </c>
      <c r="H2036" s="80" t="s">
        <v>110</v>
      </c>
      <c r="I2036" s="80">
        <v>37</v>
      </c>
      <c r="J2036" s="77">
        <v>4</v>
      </c>
      <c r="K2036" s="80">
        <v>50</v>
      </c>
      <c r="L2036" s="80">
        <v>20</v>
      </c>
      <c r="M2036" s="80"/>
      <c r="N2036" s="80"/>
      <c r="O2036" s="80" t="s">
        <v>218</v>
      </c>
      <c r="P2036" s="80"/>
      <c r="Q2036" s="80">
        <v>0</v>
      </c>
      <c r="R2036" s="80">
        <v>1</v>
      </c>
      <c r="S2036" s="80" t="s">
        <v>1123</v>
      </c>
      <c r="T2036" s="80">
        <v>1</v>
      </c>
      <c r="U2036" s="80"/>
      <c r="V2036" s="80"/>
      <c r="W2036" s="80" t="s">
        <v>1123</v>
      </c>
      <c r="X2036" s="80">
        <v>2</v>
      </c>
      <c r="Y2036" s="80" t="s">
        <v>1116</v>
      </c>
      <c r="Z2036" s="80"/>
      <c r="AA2036" s="80"/>
      <c r="AB2036" s="80"/>
      <c r="AC2036" s="80"/>
      <c r="AD2036" s="80"/>
      <c r="AE2036" s="80"/>
      <c r="AF2036" s="108"/>
    </row>
    <row r="2037" spans="1:32" ht="30" hidden="1" x14ac:dyDescent="0.25">
      <c r="A2037" s="99" t="s">
        <v>1735</v>
      </c>
      <c r="B2037" s="80" t="s">
        <v>743</v>
      </c>
      <c r="C2037" s="80" t="s">
        <v>73</v>
      </c>
      <c r="D2037" s="80" t="s">
        <v>747</v>
      </c>
      <c r="E2037" s="80">
        <v>36</v>
      </c>
      <c r="F2037" s="80" t="s">
        <v>1750</v>
      </c>
      <c r="G2037" s="80" t="s">
        <v>214</v>
      </c>
      <c r="H2037" s="80" t="s">
        <v>110</v>
      </c>
      <c r="I2037" s="80">
        <v>37</v>
      </c>
      <c r="J2037" s="77">
        <v>4</v>
      </c>
      <c r="K2037" s="80">
        <v>50</v>
      </c>
      <c r="L2037" s="80">
        <v>20</v>
      </c>
      <c r="M2037" s="80"/>
      <c r="N2037" s="80"/>
      <c r="O2037" s="80" t="s">
        <v>218</v>
      </c>
      <c r="P2037" s="80"/>
      <c r="Q2037" s="80">
        <v>0</v>
      </c>
      <c r="R2037" s="80">
        <v>1</v>
      </c>
      <c r="S2037" s="80" t="s">
        <v>1123</v>
      </c>
      <c r="T2037" s="80">
        <v>1</v>
      </c>
      <c r="U2037" s="80"/>
      <c r="V2037" s="80"/>
      <c r="W2037" s="80" t="s">
        <v>1123</v>
      </c>
      <c r="X2037" s="80">
        <v>2</v>
      </c>
      <c r="Y2037" s="80" t="s">
        <v>1116</v>
      </c>
      <c r="Z2037" s="80"/>
      <c r="AA2037" s="80"/>
      <c r="AB2037" s="80"/>
      <c r="AC2037" s="80"/>
      <c r="AD2037" s="80"/>
      <c r="AE2037" s="80"/>
      <c r="AF2037" s="108"/>
    </row>
    <row r="2038" spans="1:32" ht="30" hidden="1" x14ac:dyDescent="0.25">
      <c r="A2038" s="99" t="s">
        <v>1735</v>
      </c>
      <c r="B2038" s="80" t="s">
        <v>743</v>
      </c>
      <c r="C2038" s="80" t="s">
        <v>73</v>
      </c>
      <c r="D2038" s="80" t="s">
        <v>747</v>
      </c>
      <c r="E2038" s="80">
        <v>37</v>
      </c>
      <c r="F2038" s="80" t="s">
        <v>1751</v>
      </c>
      <c r="G2038" s="80" t="s">
        <v>214</v>
      </c>
      <c r="H2038" s="80" t="s">
        <v>110</v>
      </c>
      <c r="I2038" s="80">
        <v>37</v>
      </c>
      <c r="J2038" s="77">
        <v>4</v>
      </c>
      <c r="K2038" s="80">
        <v>50</v>
      </c>
      <c r="L2038" s="80">
        <v>20</v>
      </c>
      <c r="M2038" s="80"/>
      <c r="N2038" s="80"/>
      <c r="O2038" s="80" t="s">
        <v>218</v>
      </c>
      <c r="P2038" s="80"/>
      <c r="Q2038" s="80">
        <v>0</v>
      </c>
      <c r="R2038" s="80">
        <v>1</v>
      </c>
      <c r="S2038" s="80" t="s">
        <v>1123</v>
      </c>
      <c r="T2038" s="80">
        <v>1</v>
      </c>
      <c r="U2038" s="80"/>
      <c r="V2038" s="80"/>
      <c r="W2038" s="80" t="s">
        <v>1123</v>
      </c>
      <c r="X2038" s="80">
        <v>2</v>
      </c>
      <c r="Y2038" s="80" t="s">
        <v>1116</v>
      </c>
      <c r="Z2038" s="80"/>
      <c r="AA2038" s="80"/>
      <c r="AB2038" s="80"/>
      <c r="AC2038" s="80"/>
      <c r="AD2038" s="80"/>
      <c r="AE2038" s="80"/>
      <c r="AF2038" s="108"/>
    </row>
    <row r="2039" spans="1:32" ht="30" hidden="1" x14ac:dyDescent="0.25">
      <c r="A2039" s="99" t="s">
        <v>1735</v>
      </c>
      <c r="B2039" s="80" t="s">
        <v>743</v>
      </c>
      <c r="C2039" s="80" t="s">
        <v>73</v>
      </c>
      <c r="D2039" s="80" t="s">
        <v>747</v>
      </c>
      <c r="E2039" s="80">
        <v>38</v>
      </c>
      <c r="F2039" s="80" t="s">
        <v>1752</v>
      </c>
      <c r="G2039" s="80" t="s">
        <v>214</v>
      </c>
      <c r="H2039" s="80" t="s">
        <v>110</v>
      </c>
      <c r="I2039" s="80">
        <v>37</v>
      </c>
      <c r="J2039" s="77">
        <v>4</v>
      </c>
      <c r="K2039" s="80">
        <v>50</v>
      </c>
      <c r="L2039" s="80">
        <v>20</v>
      </c>
      <c r="M2039" s="80"/>
      <c r="N2039" s="80"/>
      <c r="O2039" s="80" t="s">
        <v>218</v>
      </c>
      <c r="P2039" s="80"/>
      <c r="Q2039" s="80">
        <v>0</v>
      </c>
      <c r="R2039" s="80">
        <v>1</v>
      </c>
      <c r="S2039" s="80" t="s">
        <v>1123</v>
      </c>
      <c r="T2039" s="80">
        <v>1</v>
      </c>
      <c r="U2039" s="80"/>
      <c r="V2039" s="80"/>
      <c r="W2039" s="80" t="s">
        <v>1123</v>
      </c>
      <c r="X2039" s="80">
        <v>2</v>
      </c>
      <c r="Y2039" s="80" t="s">
        <v>1116</v>
      </c>
      <c r="Z2039" s="80"/>
      <c r="AA2039" s="80"/>
      <c r="AB2039" s="80"/>
      <c r="AC2039" s="80"/>
      <c r="AD2039" s="80"/>
      <c r="AE2039" s="80"/>
      <c r="AF2039" s="108"/>
    </row>
    <row r="2040" spans="1:32" ht="30" hidden="1" x14ac:dyDescent="0.25">
      <c r="A2040" s="99" t="s">
        <v>1735</v>
      </c>
      <c r="B2040" s="80" t="s">
        <v>743</v>
      </c>
      <c r="C2040" s="80" t="s">
        <v>73</v>
      </c>
      <c r="D2040" s="80" t="s">
        <v>747</v>
      </c>
      <c r="E2040" s="80">
        <v>39</v>
      </c>
      <c r="F2040" s="80" t="s">
        <v>1719</v>
      </c>
      <c r="G2040" s="80" t="s">
        <v>695</v>
      </c>
      <c r="H2040" s="80"/>
      <c r="I2040" s="80">
        <v>37</v>
      </c>
      <c r="J2040" s="77" t="e">
        <v>#N/A</v>
      </c>
      <c r="K2040" s="80">
        <v>200</v>
      </c>
      <c r="L2040" s="80"/>
      <c r="M2040" s="80"/>
      <c r="N2040" s="80"/>
      <c r="O2040" s="80"/>
      <c r="P2040" s="80"/>
      <c r="Q2040" s="80">
        <v>0</v>
      </c>
      <c r="R2040" s="80">
        <v>0</v>
      </c>
      <c r="S2040" s="80"/>
      <c r="T2040" s="80"/>
      <c r="U2040" s="80"/>
      <c r="V2040" s="80"/>
      <c r="W2040" s="80"/>
      <c r="X2040" s="80">
        <v>8</v>
      </c>
      <c r="Y2040" s="80" t="s">
        <v>1116</v>
      </c>
      <c r="Z2040" s="80"/>
      <c r="AA2040" s="80"/>
      <c r="AB2040" s="80"/>
      <c r="AC2040" s="80"/>
      <c r="AD2040" s="80"/>
      <c r="AE2040" s="80"/>
      <c r="AF2040" s="108"/>
    </row>
    <row r="2041" spans="1:32" ht="30" hidden="1" x14ac:dyDescent="0.25">
      <c r="A2041" s="99" t="s">
        <v>1735</v>
      </c>
      <c r="B2041" s="80" t="s">
        <v>743</v>
      </c>
      <c r="C2041" s="80" t="s">
        <v>73</v>
      </c>
      <c r="D2041" s="80" t="s">
        <v>747</v>
      </c>
      <c r="E2041" s="80">
        <v>40</v>
      </c>
      <c r="F2041" s="80"/>
      <c r="G2041" s="80" t="s">
        <v>214</v>
      </c>
      <c r="H2041" s="80" t="s">
        <v>110</v>
      </c>
      <c r="I2041" s="80">
        <v>37</v>
      </c>
      <c r="J2041" s="77">
        <v>4</v>
      </c>
      <c r="K2041" s="80">
        <v>25</v>
      </c>
      <c r="L2041" s="80">
        <v>20</v>
      </c>
      <c r="M2041" s="80"/>
      <c r="N2041" s="80"/>
      <c r="O2041" s="80" t="s">
        <v>218</v>
      </c>
      <c r="P2041" s="80"/>
      <c r="Q2041" s="80">
        <v>0</v>
      </c>
      <c r="R2041" s="80">
        <v>1</v>
      </c>
      <c r="S2041" s="80" t="s">
        <v>1123</v>
      </c>
      <c r="T2041" s="80">
        <v>1</v>
      </c>
      <c r="U2041" s="80" t="s">
        <v>115</v>
      </c>
      <c r="V2041" s="80"/>
      <c r="W2041" s="80" t="s">
        <v>1123</v>
      </c>
      <c r="X2041" s="80">
        <v>1</v>
      </c>
      <c r="Y2041" s="80" t="s">
        <v>1116</v>
      </c>
      <c r="Z2041" s="80"/>
      <c r="AA2041" s="80"/>
      <c r="AB2041" s="80"/>
      <c r="AC2041" s="80"/>
      <c r="AD2041" s="80"/>
      <c r="AE2041" s="80"/>
      <c r="AF2041" s="108"/>
    </row>
    <row r="2042" spans="1:32" ht="30" hidden="1" x14ac:dyDescent="0.25">
      <c r="A2042" s="99" t="s">
        <v>1735</v>
      </c>
      <c r="B2042" s="80" t="s">
        <v>743</v>
      </c>
      <c r="C2042" s="80" t="s">
        <v>73</v>
      </c>
      <c r="D2042" s="80" t="s">
        <v>747</v>
      </c>
      <c r="E2042" s="80">
        <v>41</v>
      </c>
      <c r="F2042" s="80" t="s">
        <v>1753</v>
      </c>
      <c r="G2042" s="80" t="s">
        <v>214</v>
      </c>
      <c r="H2042" s="80" t="s">
        <v>110</v>
      </c>
      <c r="I2042" s="80">
        <v>37</v>
      </c>
      <c r="J2042" s="77">
        <v>4</v>
      </c>
      <c r="K2042" s="80">
        <v>50</v>
      </c>
      <c r="L2042" s="80">
        <v>20</v>
      </c>
      <c r="M2042" s="80"/>
      <c r="N2042" s="80"/>
      <c r="O2042" s="80" t="s">
        <v>218</v>
      </c>
      <c r="P2042" s="80"/>
      <c r="Q2042" s="80">
        <v>0</v>
      </c>
      <c r="R2042" s="80">
        <v>1</v>
      </c>
      <c r="S2042" s="80" t="s">
        <v>1123</v>
      </c>
      <c r="T2042" s="80">
        <v>1</v>
      </c>
      <c r="U2042" s="80"/>
      <c r="V2042" s="80"/>
      <c r="W2042" s="80" t="s">
        <v>1123</v>
      </c>
      <c r="X2042" s="80">
        <v>2</v>
      </c>
      <c r="Y2042" s="80" t="s">
        <v>1116</v>
      </c>
      <c r="Z2042" s="80"/>
      <c r="AA2042" s="80"/>
      <c r="AB2042" s="80"/>
      <c r="AC2042" s="80"/>
      <c r="AD2042" s="80"/>
      <c r="AE2042" s="80"/>
      <c r="AF2042" s="108"/>
    </row>
    <row r="2043" spans="1:32" ht="30" hidden="1" x14ac:dyDescent="0.25">
      <c r="A2043" s="99" t="s">
        <v>1735</v>
      </c>
      <c r="B2043" s="80" t="s">
        <v>743</v>
      </c>
      <c r="C2043" s="80" t="s">
        <v>73</v>
      </c>
      <c r="D2043" s="80" t="s">
        <v>747</v>
      </c>
      <c r="E2043" s="80">
        <v>42</v>
      </c>
      <c r="F2043" s="80" t="s">
        <v>1754</v>
      </c>
      <c r="G2043" s="80" t="s">
        <v>214</v>
      </c>
      <c r="H2043" s="80" t="s">
        <v>110</v>
      </c>
      <c r="I2043" s="80">
        <v>37</v>
      </c>
      <c r="J2043" s="77">
        <v>4</v>
      </c>
      <c r="K2043" s="80">
        <v>50</v>
      </c>
      <c r="L2043" s="80">
        <v>20</v>
      </c>
      <c r="M2043" s="80"/>
      <c r="N2043" s="80"/>
      <c r="O2043" s="80" t="s">
        <v>218</v>
      </c>
      <c r="P2043" s="80"/>
      <c r="Q2043" s="80">
        <v>0</v>
      </c>
      <c r="R2043" s="80">
        <v>1</v>
      </c>
      <c r="S2043" s="80" t="s">
        <v>1123</v>
      </c>
      <c r="T2043" s="80">
        <v>1</v>
      </c>
      <c r="U2043" s="80"/>
      <c r="V2043" s="80"/>
      <c r="W2043" s="80" t="s">
        <v>1123</v>
      </c>
      <c r="X2043" s="80">
        <v>2</v>
      </c>
      <c r="Y2043" s="80" t="s">
        <v>1116</v>
      </c>
      <c r="Z2043" s="80"/>
      <c r="AA2043" s="80"/>
      <c r="AB2043" s="80"/>
      <c r="AC2043" s="80"/>
      <c r="AD2043" s="80"/>
      <c r="AE2043" s="80"/>
      <c r="AF2043" s="108"/>
    </row>
    <row r="2044" spans="1:32" ht="30" hidden="1" x14ac:dyDescent="0.25">
      <c r="A2044" s="99" t="s">
        <v>1735</v>
      </c>
      <c r="B2044" s="80" t="s">
        <v>743</v>
      </c>
      <c r="C2044" s="80" t="s">
        <v>73</v>
      </c>
      <c r="D2044" s="80" t="s">
        <v>747</v>
      </c>
      <c r="E2044" s="80">
        <v>43</v>
      </c>
      <c r="F2044" s="80" t="s">
        <v>1720</v>
      </c>
      <c r="G2044" s="80" t="s">
        <v>695</v>
      </c>
      <c r="H2044" s="80"/>
      <c r="I2044" s="80">
        <v>37</v>
      </c>
      <c r="J2044" s="77" t="e">
        <v>#N/A</v>
      </c>
      <c r="K2044" s="80">
        <v>200</v>
      </c>
      <c r="L2044" s="80"/>
      <c r="M2044" s="80"/>
      <c r="N2044" s="80"/>
      <c r="O2044" s="80"/>
      <c r="P2044" s="80"/>
      <c r="Q2044" s="80">
        <v>0</v>
      </c>
      <c r="R2044" s="80">
        <v>0</v>
      </c>
      <c r="S2044" s="80"/>
      <c r="T2044" s="80"/>
      <c r="U2044" s="80"/>
      <c r="V2044" s="80"/>
      <c r="W2044" s="80"/>
      <c r="X2044" s="80">
        <v>8</v>
      </c>
      <c r="Y2044" s="80" t="s">
        <v>1116</v>
      </c>
      <c r="Z2044" s="80"/>
      <c r="AA2044" s="80"/>
      <c r="AB2044" s="80"/>
      <c r="AC2044" s="80"/>
      <c r="AD2044" s="80"/>
      <c r="AE2044" s="80"/>
      <c r="AF2044" s="108"/>
    </row>
    <row r="2045" spans="1:32" ht="30" hidden="1" x14ac:dyDescent="0.25">
      <c r="A2045" s="99" t="s">
        <v>1735</v>
      </c>
      <c r="B2045" s="80" t="s">
        <v>743</v>
      </c>
      <c r="C2045" s="80" t="s">
        <v>73</v>
      </c>
      <c r="D2045" s="80" t="s">
        <v>747</v>
      </c>
      <c r="E2045" s="80">
        <v>44</v>
      </c>
      <c r="F2045" s="80" t="s">
        <v>1755</v>
      </c>
      <c r="G2045" s="80" t="s">
        <v>214</v>
      </c>
      <c r="H2045" s="80" t="s">
        <v>110</v>
      </c>
      <c r="I2045" s="80">
        <v>37</v>
      </c>
      <c r="J2045" s="77">
        <v>4</v>
      </c>
      <c r="K2045" s="80">
        <v>50</v>
      </c>
      <c r="L2045" s="80">
        <v>20</v>
      </c>
      <c r="M2045" s="80"/>
      <c r="N2045" s="80"/>
      <c r="O2045" s="80" t="s">
        <v>218</v>
      </c>
      <c r="P2045" s="80"/>
      <c r="Q2045" s="80">
        <v>0</v>
      </c>
      <c r="R2045" s="80">
        <v>1</v>
      </c>
      <c r="S2045" s="80" t="s">
        <v>1123</v>
      </c>
      <c r="T2045" s="80">
        <v>1</v>
      </c>
      <c r="U2045" s="80"/>
      <c r="V2045" s="80"/>
      <c r="W2045" s="80" t="s">
        <v>1123</v>
      </c>
      <c r="X2045" s="80">
        <v>2</v>
      </c>
      <c r="Y2045" s="80" t="s">
        <v>1116</v>
      </c>
      <c r="Z2045" s="80"/>
      <c r="AA2045" s="80"/>
      <c r="AB2045" s="80"/>
      <c r="AC2045" s="80"/>
      <c r="AD2045" s="80"/>
      <c r="AE2045" s="80"/>
      <c r="AF2045" s="108"/>
    </row>
    <row r="2046" spans="1:32" ht="30" hidden="1" x14ac:dyDescent="0.25">
      <c r="A2046" s="99" t="s">
        <v>1735</v>
      </c>
      <c r="B2046" s="80" t="s">
        <v>743</v>
      </c>
      <c r="C2046" s="80" t="s">
        <v>73</v>
      </c>
      <c r="D2046" s="80" t="s">
        <v>747</v>
      </c>
      <c r="E2046" s="80">
        <v>45</v>
      </c>
      <c r="F2046" s="80" t="s">
        <v>1756</v>
      </c>
      <c r="G2046" s="80" t="s">
        <v>214</v>
      </c>
      <c r="H2046" s="80" t="s">
        <v>110</v>
      </c>
      <c r="I2046" s="80">
        <v>37</v>
      </c>
      <c r="J2046" s="77">
        <v>4</v>
      </c>
      <c r="K2046" s="80">
        <v>50</v>
      </c>
      <c r="L2046" s="80">
        <v>20</v>
      </c>
      <c r="M2046" s="80"/>
      <c r="N2046" s="80"/>
      <c r="O2046" s="80" t="s">
        <v>218</v>
      </c>
      <c r="P2046" s="80"/>
      <c r="Q2046" s="80">
        <v>0</v>
      </c>
      <c r="R2046" s="80">
        <v>1</v>
      </c>
      <c r="S2046" s="80" t="s">
        <v>1123</v>
      </c>
      <c r="T2046" s="80">
        <v>1</v>
      </c>
      <c r="U2046" s="80"/>
      <c r="V2046" s="80"/>
      <c r="W2046" s="80" t="s">
        <v>1123</v>
      </c>
      <c r="X2046" s="80">
        <v>2</v>
      </c>
      <c r="Y2046" s="80" t="s">
        <v>1116</v>
      </c>
      <c r="Z2046" s="80"/>
      <c r="AA2046" s="80"/>
      <c r="AB2046" s="80"/>
      <c r="AC2046" s="80"/>
      <c r="AD2046" s="80"/>
      <c r="AE2046" s="80"/>
      <c r="AF2046" s="108"/>
    </row>
    <row r="2047" spans="1:32" ht="30" hidden="1" x14ac:dyDescent="0.25">
      <c r="A2047" s="99" t="s">
        <v>1735</v>
      </c>
      <c r="B2047" s="80" t="s">
        <v>743</v>
      </c>
      <c r="C2047" s="80" t="s">
        <v>73</v>
      </c>
      <c r="D2047" s="80" t="s">
        <v>747</v>
      </c>
      <c r="E2047" s="80">
        <v>46</v>
      </c>
      <c r="F2047" s="80" t="s">
        <v>1731</v>
      </c>
      <c r="G2047" s="80" t="s">
        <v>214</v>
      </c>
      <c r="H2047" s="80" t="s">
        <v>110</v>
      </c>
      <c r="I2047" s="80">
        <v>37</v>
      </c>
      <c r="J2047" s="77">
        <v>8</v>
      </c>
      <c r="K2047" s="80">
        <v>200</v>
      </c>
      <c r="L2047" s="80">
        <v>20</v>
      </c>
      <c r="M2047" s="80"/>
      <c r="N2047" s="80"/>
      <c r="O2047" s="80" t="s">
        <v>218</v>
      </c>
      <c r="P2047" s="80"/>
      <c r="Q2047" s="80">
        <v>0</v>
      </c>
      <c r="R2047" s="80">
        <v>1</v>
      </c>
      <c r="S2047" s="80" t="s">
        <v>1123</v>
      </c>
      <c r="T2047" s="80">
        <v>1</v>
      </c>
      <c r="U2047" s="80" t="s">
        <v>115</v>
      </c>
      <c r="V2047" s="80"/>
      <c r="W2047" s="80" t="s">
        <v>1123</v>
      </c>
      <c r="X2047" s="80">
        <v>8</v>
      </c>
      <c r="Y2047" s="80" t="s">
        <v>1116</v>
      </c>
      <c r="Z2047" s="80"/>
      <c r="AA2047" s="80"/>
      <c r="AB2047" s="80"/>
      <c r="AC2047" s="80"/>
      <c r="AD2047" s="80"/>
      <c r="AE2047" s="80"/>
      <c r="AF2047" s="108"/>
    </row>
    <row r="2048" spans="1:32" ht="30" hidden="1" x14ac:dyDescent="0.25">
      <c r="A2048" s="99" t="s">
        <v>1735</v>
      </c>
      <c r="B2048" s="80" t="s">
        <v>743</v>
      </c>
      <c r="C2048" s="80" t="s">
        <v>73</v>
      </c>
      <c r="D2048" s="80" t="s">
        <v>747</v>
      </c>
      <c r="E2048" s="80">
        <v>47</v>
      </c>
      <c r="F2048" s="80" t="s">
        <v>1757</v>
      </c>
      <c r="G2048" s="80" t="s">
        <v>214</v>
      </c>
      <c r="H2048" s="80" t="s">
        <v>110</v>
      </c>
      <c r="I2048" s="80">
        <v>37</v>
      </c>
      <c r="J2048" s="77">
        <v>4</v>
      </c>
      <c r="K2048" s="80">
        <v>50</v>
      </c>
      <c r="L2048" s="80">
        <v>20</v>
      </c>
      <c r="M2048" s="80"/>
      <c r="N2048" s="80"/>
      <c r="O2048" s="80" t="s">
        <v>218</v>
      </c>
      <c r="P2048" s="80"/>
      <c r="Q2048" s="80">
        <v>0</v>
      </c>
      <c r="R2048" s="80">
        <v>1</v>
      </c>
      <c r="S2048" s="80" t="s">
        <v>1123</v>
      </c>
      <c r="T2048" s="80">
        <v>1</v>
      </c>
      <c r="U2048" s="80"/>
      <c r="V2048" s="80"/>
      <c r="W2048" s="80" t="s">
        <v>1123</v>
      </c>
      <c r="X2048" s="80">
        <v>2</v>
      </c>
      <c r="Y2048" s="80" t="s">
        <v>1116</v>
      </c>
      <c r="Z2048" s="80"/>
      <c r="AA2048" s="80"/>
      <c r="AB2048" s="80"/>
      <c r="AC2048" s="80"/>
      <c r="AD2048" s="80"/>
      <c r="AE2048" s="80"/>
      <c r="AF2048" s="108"/>
    </row>
    <row r="2049" spans="1:32" ht="30" hidden="1" x14ac:dyDescent="0.25">
      <c r="A2049" s="99" t="s">
        <v>1735</v>
      </c>
      <c r="B2049" s="80" t="s">
        <v>743</v>
      </c>
      <c r="C2049" s="80" t="s">
        <v>73</v>
      </c>
      <c r="D2049" s="80" t="s">
        <v>747</v>
      </c>
      <c r="E2049" s="80">
        <v>48</v>
      </c>
      <c r="F2049" s="80" t="s">
        <v>1758</v>
      </c>
      <c r="G2049" s="80" t="s">
        <v>214</v>
      </c>
      <c r="H2049" s="80" t="s">
        <v>110</v>
      </c>
      <c r="I2049" s="80">
        <v>37</v>
      </c>
      <c r="J2049" s="77">
        <v>4</v>
      </c>
      <c r="K2049" s="80">
        <v>50</v>
      </c>
      <c r="L2049" s="80">
        <v>20</v>
      </c>
      <c r="M2049" s="80"/>
      <c r="N2049" s="80"/>
      <c r="O2049" s="80" t="s">
        <v>218</v>
      </c>
      <c r="P2049" s="80"/>
      <c r="Q2049" s="80">
        <v>0</v>
      </c>
      <c r="R2049" s="80">
        <v>1</v>
      </c>
      <c r="S2049" s="80" t="s">
        <v>1123</v>
      </c>
      <c r="T2049" s="80">
        <v>1</v>
      </c>
      <c r="U2049" s="80"/>
      <c r="V2049" s="80"/>
      <c r="W2049" s="80" t="s">
        <v>1123</v>
      </c>
      <c r="X2049" s="80">
        <v>2</v>
      </c>
      <c r="Y2049" s="80" t="s">
        <v>1116</v>
      </c>
      <c r="Z2049" s="80"/>
      <c r="AA2049" s="80"/>
      <c r="AB2049" s="80"/>
      <c r="AC2049" s="80"/>
      <c r="AD2049" s="80"/>
      <c r="AE2049" s="80"/>
      <c r="AF2049" s="108"/>
    </row>
    <row r="2050" spans="1:32" ht="30" hidden="1" x14ac:dyDescent="0.25">
      <c r="A2050" s="99" t="s">
        <v>1735</v>
      </c>
      <c r="B2050" s="80" t="s">
        <v>743</v>
      </c>
      <c r="C2050" s="80" t="s">
        <v>73</v>
      </c>
      <c r="D2050" s="80" t="s">
        <v>747</v>
      </c>
      <c r="E2050" s="80">
        <v>49</v>
      </c>
      <c r="F2050" s="80" t="s">
        <v>1246</v>
      </c>
      <c r="G2050" s="80" t="s">
        <v>214</v>
      </c>
      <c r="H2050" s="80" t="s">
        <v>110</v>
      </c>
      <c r="I2050" s="80">
        <v>37</v>
      </c>
      <c r="J2050" s="77">
        <v>8</v>
      </c>
      <c r="K2050" s="80">
        <v>100</v>
      </c>
      <c r="L2050" s="80">
        <v>20</v>
      </c>
      <c r="M2050" s="80"/>
      <c r="N2050" s="80"/>
      <c r="O2050" s="80" t="s">
        <v>218</v>
      </c>
      <c r="P2050" s="80"/>
      <c r="Q2050" s="80">
        <v>0</v>
      </c>
      <c r="R2050" s="80">
        <v>1</v>
      </c>
      <c r="S2050" s="80" t="s">
        <v>1123</v>
      </c>
      <c r="T2050" s="80">
        <v>1</v>
      </c>
      <c r="U2050" s="80" t="s">
        <v>115</v>
      </c>
      <c r="V2050" s="80"/>
      <c r="W2050" s="80" t="s">
        <v>1123</v>
      </c>
      <c r="X2050" s="80">
        <v>4</v>
      </c>
      <c r="Y2050" s="80" t="s">
        <v>1116</v>
      </c>
      <c r="Z2050" s="80"/>
      <c r="AA2050" s="80"/>
      <c r="AB2050" s="80"/>
      <c r="AC2050" s="80"/>
      <c r="AD2050" s="80"/>
      <c r="AE2050" s="80"/>
      <c r="AF2050" s="108"/>
    </row>
    <row r="2051" spans="1:32" ht="30" hidden="1" x14ac:dyDescent="0.25">
      <c r="A2051" s="99" t="s">
        <v>1735</v>
      </c>
      <c r="B2051" s="80" t="s">
        <v>743</v>
      </c>
      <c r="C2051" s="80" t="s">
        <v>73</v>
      </c>
      <c r="D2051" s="80" t="s">
        <v>747</v>
      </c>
      <c r="E2051" s="80">
        <v>50</v>
      </c>
      <c r="F2051" s="80" t="s">
        <v>1759</v>
      </c>
      <c r="G2051" s="80" t="s">
        <v>214</v>
      </c>
      <c r="H2051" s="80" t="s">
        <v>110</v>
      </c>
      <c r="I2051" s="80">
        <v>37</v>
      </c>
      <c r="J2051" s="77">
        <v>4</v>
      </c>
      <c r="K2051" s="80">
        <v>50</v>
      </c>
      <c r="L2051" s="80">
        <v>20</v>
      </c>
      <c r="M2051" s="80"/>
      <c r="N2051" s="80"/>
      <c r="O2051" s="80" t="s">
        <v>218</v>
      </c>
      <c r="P2051" s="80"/>
      <c r="Q2051" s="80">
        <v>0</v>
      </c>
      <c r="R2051" s="80">
        <v>1</v>
      </c>
      <c r="S2051" s="80" t="s">
        <v>1123</v>
      </c>
      <c r="T2051" s="80">
        <v>1</v>
      </c>
      <c r="U2051" s="80"/>
      <c r="V2051" s="80"/>
      <c r="W2051" s="80" t="s">
        <v>1123</v>
      </c>
      <c r="X2051" s="80">
        <v>2</v>
      </c>
      <c r="Y2051" s="80" t="s">
        <v>1116</v>
      </c>
      <c r="Z2051" s="80"/>
      <c r="AA2051" s="80"/>
      <c r="AB2051" s="80"/>
      <c r="AC2051" s="80"/>
      <c r="AD2051" s="80"/>
      <c r="AE2051" s="80"/>
      <c r="AF2051" s="108"/>
    </row>
    <row r="2052" spans="1:32" ht="30" hidden="1" x14ac:dyDescent="0.25">
      <c r="A2052" s="99" t="s">
        <v>1735</v>
      </c>
      <c r="B2052" s="80" t="s">
        <v>743</v>
      </c>
      <c r="C2052" s="80" t="s">
        <v>73</v>
      </c>
      <c r="D2052" s="80" t="s">
        <v>747</v>
      </c>
      <c r="E2052" s="80">
        <v>51</v>
      </c>
      <c r="F2052" s="80" t="s">
        <v>93</v>
      </c>
      <c r="G2052" s="80" t="s">
        <v>695</v>
      </c>
      <c r="H2052" s="80"/>
      <c r="I2052" s="80">
        <v>37</v>
      </c>
      <c r="J2052" s="77" t="e">
        <v>#N/A</v>
      </c>
      <c r="K2052" s="80">
        <v>50</v>
      </c>
      <c r="L2052" s="80"/>
      <c r="M2052" s="80"/>
      <c r="N2052" s="80"/>
      <c r="O2052" s="80"/>
      <c r="P2052" s="80"/>
      <c r="Q2052" s="80">
        <v>0</v>
      </c>
      <c r="R2052" s="80">
        <v>0</v>
      </c>
      <c r="S2052" s="80"/>
      <c r="T2052" s="80"/>
      <c r="U2052" s="80"/>
      <c r="V2052" s="80"/>
      <c r="W2052" s="80"/>
      <c r="X2052" s="80">
        <v>2</v>
      </c>
      <c r="Y2052" s="80" t="s">
        <v>1116</v>
      </c>
      <c r="Z2052" s="80"/>
      <c r="AA2052" s="80"/>
      <c r="AB2052" s="80"/>
      <c r="AC2052" s="80"/>
      <c r="AD2052" s="80"/>
      <c r="AE2052" s="80"/>
      <c r="AF2052" s="108"/>
    </row>
    <row r="2053" spans="1:32" ht="30" hidden="1" x14ac:dyDescent="0.25">
      <c r="A2053" s="99" t="s">
        <v>1735</v>
      </c>
      <c r="B2053" s="80" t="s">
        <v>743</v>
      </c>
      <c r="C2053" s="80" t="s">
        <v>73</v>
      </c>
      <c r="D2053" s="80" t="s">
        <v>747</v>
      </c>
      <c r="E2053" s="80">
        <v>52</v>
      </c>
      <c r="F2053" s="80" t="s">
        <v>194</v>
      </c>
      <c r="G2053" s="80" t="s">
        <v>214</v>
      </c>
      <c r="H2053" s="80" t="s">
        <v>110</v>
      </c>
      <c r="I2053" s="80">
        <v>37</v>
      </c>
      <c r="J2053" s="77">
        <v>8</v>
      </c>
      <c r="K2053" s="80">
        <v>150</v>
      </c>
      <c r="L2053" s="80">
        <v>20</v>
      </c>
      <c r="M2053" s="80"/>
      <c r="N2053" s="80"/>
      <c r="O2053" s="80" t="s">
        <v>218</v>
      </c>
      <c r="P2053" s="80"/>
      <c r="Q2053" s="80">
        <v>0</v>
      </c>
      <c r="R2053" s="80">
        <v>1</v>
      </c>
      <c r="S2053" s="80" t="s">
        <v>1123</v>
      </c>
      <c r="T2053" s="80">
        <v>1</v>
      </c>
      <c r="U2053" s="80" t="s">
        <v>115</v>
      </c>
      <c r="V2053" s="80"/>
      <c r="W2053" s="80" t="s">
        <v>1123</v>
      </c>
      <c r="X2053" s="80">
        <v>6</v>
      </c>
      <c r="Y2053" s="80" t="s">
        <v>1116</v>
      </c>
      <c r="Z2053" s="80"/>
      <c r="AA2053" s="80"/>
      <c r="AB2053" s="80"/>
      <c r="AC2053" s="80"/>
      <c r="AD2053" s="80"/>
      <c r="AE2053" s="80"/>
      <c r="AF2053" s="108"/>
    </row>
    <row r="2054" spans="1:32" ht="30" hidden="1" x14ac:dyDescent="0.25">
      <c r="A2054" s="99" t="s">
        <v>1735</v>
      </c>
      <c r="B2054" s="80" t="s">
        <v>743</v>
      </c>
      <c r="C2054" s="80" t="s">
        <v>73</v>
      </c>
      <c r="D2054" s="80" t="s">
        <v>747</v>
      </c>
      <c r="E2054" s="80" t="s">
        <v>73</v>
      </c>
      <c r="F2054" s="80"/>
      <c r="G2054" s="80" t="s">
        <v>750</v>
      </c>
      <c r="H2054" s="80" t="s">
        <v>110</v>
      </c>
      <c r="I2054" s="80">
        <v>37</v>
      </c>
      <c r="J2054" s="77">
        <v>8</v>
      </c>
      <c r="K2054" s="80">
        <v>150</v>
      </c>
      <c r="L2054" s="80">
        <v>20</v>
      </c>
      <c r="M2054" s="80"/>
      <c r="N2054" s="80"/>
      <c r="O2054" s="80" t="s">
        <v>218</v>
      </c>
      <c r="P2054" s="80"/>
      <c r="Q2054" s="80">
        <v>0</v>
      </c>
      <c r="R2054" s="80">
        <v>1</v>
      </c>
      <c r="S2054" s="80" t="s">
        <v>1123</v>
      </c>
      <c r="T2054" s="80">
        <v>1</v>
      </c>
      <c r="U2054" s="80" t="s">
        <v>115</v>
      </c>
      <c r="V2054" s="80"/>
      <c r="W2054" s="80" t="s">
        <v>1123</v>
      </c>
      <c r="X2054" s="80">
        <v>6</v>
      </c>
      <c r="Y2054" s="80" t="s">
        <v>1116</v>
      </c>
      <c r="Z2054" s="80"/>
      <c r="AA2054" s="80"/>
      <c r="AB2054" s="80"/>
      <c r="AC2054" s="80"/>
      <c r="AD2054" s="80"/>
      <c r="AE2054" s="80"/>
      <c r="AF2054" s="108"/>
    </row>
    <row r="2055" spans="1:32" ht="30" hidden="1" x14ac:dyDescent="0.25">
      <c r="A2055" s="99" t="s">
        <v>1735</v>
      </c>
      <c r="B2055" s="80" t="s">
        <v>743</v>
      </c>
      <c r="C2055" s="80" t="s">
        <v>73</v>
      </c>
      <c r="D2055" s="80" t="s">
        <v>747</v>
      </c>
      <c r="E2055" s="80" t="s">
        <v>83</v>
      </c>
      <c r="F2055" s="80"/>
      <c r="G2055" s="80" t="s">
        <v>750</v>
      </c>
      <c r="H2055" s="80" t="s">
        <v>110</v>
      </c>
      <c r="I2055" s="80">
        <v>37</v>
      </c>
      <c r="J2055" s="77">
        <v>8</v>
      </c>
      <c r="K2055" s="80">
        <v>200</v>
      </c>
      <c r="L2055" s="80">
        <v>20</v>
      </c>
      <c r="M2055" s="80"/>
      <c r="N2055" s="80"/>
      <c r="O2055" s="80" t="s">
        <v>218</v>
      </c>
      <c r="P2055" s="80"/>
      <c r="Q2055" s="80">
        <v>0</v>
      </c>
      <c r="R2055" s="80">
        <v>1</v>
      </c>
      <c r="S2055" s="80" t="s">
        <v>1123</v>
      </c>
      <c r="T2055" s="80">
        <v>1</v>
      </c>
      <c r="U2055" s="80" t="s">
        <v>115</v>
      </c>
      <c r="V2055" s="80"/>
      <c r="W2055" s="80" t="s">
        <v>1123</v>
      </c>
      <c r="X2055" s="80">
        <v>8</v>
      </c>
      <c r="Y2055" s="80" t="s">
        <v>1116</v>
      </c>
      <c r="Z2055" s="80"/>
      <c r="AA2055" s="80"/>
      <c r="AB2055" s="80"/>
      <c r="AC2055" s="80"/>
      <c r="AD2055" s="80"/>
      <c r="AE2055" s="80"/>
      <c r="AF2055" s="108"/>
    </row>
    <row r="2056" spans="1:32" ht="30" hidden="1" x14ac:dyDescent="0.25">
      <c r="A2056" s="99" t="s">
        <v>1735</v>
      </c>
      <c r="B2056" s="80" t="s">
        <v>743</v>
      </c>
      <c r="C2056" s="80" t="s">
        <v>73</v>
      </c>
      <c r="D2056" s="80" t="s">
        <v>747</v>
      </c>
      <c r="E2056" s="80" t="s">
        <v>75</v>
      </c>
      <c r="F2056" s="80"/>
      <c r="G2056" s="80" t="s">
        <v>751</v>
      </c>
      <c r="H2056" s="80" t="s">
        <v>110</v>
      </c>
      <c r="I2056" s="80">
        <v>37</v>
      </c>
      <c r="J2056" s="77">
        <v>8</v>
      </c>
      <c r="K2056" s="80">
        <v>150</v>
      </c>
      <c r="L2056" s="80">
        <v>20</v>
      </c>
      <c r="M2056" s="80"/>
      <c r="N2056" s="80"/>
      <c r="O2056" s="80" t="s">
        <v>218</v>
      </c>
      <c r="P2056" s="80"/>
      <c r="Q2056" s="80">
        <v>0</v>
      </c>
      <c r="R2056" s="80">
        <v>1</v>
      </c>
      <c r="S2056" s="80" t="s">
        <v>1123</v>
      </c>
      <c r="T2056" s="80">
        <v>1</v>
      </c>
      <c r="U2056" s="80" t="s">
        <v>115</v>
      </c>
      <c r="V2056" s="80"/>
      <c r="W2056" s="80" t="s">
        <v>1123</v>
      </c>
      <c r="X2056" s="80">
        <v>6</v>
      </c>
      <c r="Y2056" s="80" t="s">
        <v>1116</v>
      </c>
      <c r="Z2056" s="80"/>
      <c r="AA2056" s="80"/>
      <c r="AB2056" s="80"/>
      <c r="AC2056" s="80"/>
      <c r="AD2056" s="80"/>
      <c r="AE2056" s="80"/>
      <c r="AF2056" s="108"/>
    </row>
    <row r="2057" spans="1:32" ht="30.75" hidden="1" thickBot="1" x14ac:dyDescent="0.3">
      <c r="A2057" s="100" t="s">
        <v>1735</v>
      </c>
      <c r="B2057" s="81" t="s">
        <v>743</v>
      </c>
      <c r="C2057" s="81" t="s">
        <v>73</v>
      </c>
      <c r="D2057" s="81" t="s">
        <v>747</v>
      </c>
      <c r="E2057" s="81" t="s">
        <v>70</v>
      </c>
      <c r="F2057" s="81"/>
      <c r="G2057" s="81" t="s">
        <v>751</v>
      </c>
      <c r="H2057" s="81" t="s">
        <v>110</v>
      </c>
      <c r="I2057" s="81">
        <v>37</v>
      </c>
      <c r="J2057" s="77">
        <v>8</v>
      </c>
      <c r="K2057" s="81">
        <v>200</v>
      </c>
      <c r="L2057" s="81">
        <v>20</v>
      </c>
      <c r="M2057" s="81"/>
      <c r="N2057" s="81"/>
      <c r="O2057" s="81" t="s">
        <v>218</v>
      </c>
      <c r="P2057" s="81"/>
      <c r="Q2057" s="81">
        <v>0</v>
      </c>
      <c r="R2057" s="81">
        <v>1</v>
      </c>
      <c r="S2057" s="81" t="s">
        <v>1123</v>
      </c>
      <c r="T2057" s="81">
        <v>1</v>
      </c>
      <c r="U2057" s="81" t="s">
        <v>115</v>
      </c>
      <c r="V2057" s="81"/>
      <c r="W2057" s="81" t="s">
        <v>1123</v>
      </c>
      <c r="X2057" s="81">
        <v>8</v>
      </c>
      <c r="Y2057" s="81" t="s">
        <v>1116</v>
      </c>
      <c r="Z2057" s="81"/>
      <c r="AA2057" s="81"/>
      <c r="AB2057" s="81"/>
      <c r="AC2057" s="81"/>
      <c r="AD2057" s="81"/>
      <c r="AE2057" s="81"/>
      <c r="AF2057" s="109"/>
    </row>
    <row r="2058" spans="1:32" hidden="1" x14ac:dyDescent="0.25">
      <c r="A2058" s="95" t="s">
        <v>1760</v>
      </c>
      <c r="B2058" s="76" t="s">
        <v>752</v>
      </c>
      <c r="C2058" s="76" t="s">
        <v>75</v>
      </c>
      <c r="D2058" s="76" t="s">
        <v>753</v>
      </c>
      <c r="E2058" s="76">
        <v>1</v>
      </c>
      <c r="F2058" s="76" t="s">
        <v>1247</v>
      </c>
      <c r="G2058" s="76" t="s">
        <v>776</v>
      </c>
      <c r="H2058" s="76"/>
      <c r="I2058" s="76">
        <v>14</v>
      </c>
      <c r="J2058" s="77">
        <v>4</v>
      </c>
      <c r="K2058" s="76">
        <v>50</v>
      </c>
      <c r="L2058" s="76">
        <v>20</v>
      </c>
      <c r="M2058" s="76"/>
      <c r="N2058" s="76"/>
      <c r="O2058" s="76" t="s">
        <v>129</v>
      </c>
      <c r="P2058" s="76" t="s">
        <v>1279</v>
      </c>
      <c r="Q2058" s="76">
        <v>0</v>
      </c>
      <c r="R2058" s="76">
        <v>0</v>
      </c>
      <c r="S2058" s="76"/>
      <c r="T2058" s="76"/>
      <c r="U2058" s="76"/>
      <c r="V2058" s="76"/>
      <c r="W2058" s="76" t="s">
        <v>1123</v>
      </c>
      <c r="X2058" s="76">
        <v>2</v>
      </c>
      <c r="Y2058" s="76" t="s">
        <v>1135</v>
      </c>
      <c r="Z2058" s="76" t="s">
        <v>1136</v>
      </c>
      <c r="AA2058" s="76" t="s">
        <v>1126</v>
      </c>
      <c r="AB2058" s="76" t="s">
        <v>1127</v>
      </c>
      <c r="AC2058" s="76" t="s">
        <v>1128</v>
      </c>
      <c r="AD2058" s="76">
        <v>4</v>
      </c>
      <c r="AE2058" s="76" t="s">
        <v>1172</v>
      </c>
      <c r="AF2058" s="104"/>
    </row>
    <row r="2059" spans="1:32" hidden="1" x14ac:dyDescent="0.25">
      <c r="A2059" s="96" t="s">
        <v>1760</v>
      </c>
      <c r="B2059" s="77" t="s">
        <v>752</v>
      </c>
      <c r="C2059" s="77" t="s">
        <v>75</v>
      </c>
      <c r="D2059" s="77" t="s">
        <v>753</v>
      </c>
      <c r="E2059" s="77">
        <v>2</v>
      </c>
      <c r="F2059" s="77" t="s">
        <v>1364</v>
      </c>
      <c r="G2059" s="77" t="s">
        <v>776</v>
      </c>
      <c r="H2059" s="77"/>
      <c r="I2059" s="77">
        <v>14</v>
      </c>
      <c r="J2059" s="77">
        <v>4</v>
      </c>
      <c r="K2059" s="77">
        <v>50</v>
      </c>
      <c r="L2059" s="77">
        <v>20</v>
      </c>
      <c r="M2059" s="77"/>
      <c r="N2059" s="77"/>
      <c r="O2059" s="77" t="s">
        <v>129</v>
      </c>
      <c r="P2059" s="77" t="s">
        <v>1279</v>
      </c>
      <c r="Q2059" s="77">
        <v>0</v>
      </c>
      <c r="R2059" s="77">
        <v>0</v>
      </c>
      <c r="S2059" s="77"/>
      <c r="T2059" s="77"/>
      <c r="U2059" s="77"/>
      <c r="V2059" s="77"/>
      <c r="W2059" s="77" t="s">
        <v>1123</v>
      </c>
      <c r="X2059" s="77">
        <v>2</v>
      </c>
      <c r="Y2059" s="77" t="s">
        <v>1135</v>
      </c>
      <c r="Z2059" s="77" t="s">
        <v>1136</v>
      </c>
      <c r="AA2059" s="77" t="s">
        <v>1126</v>
      </c>
      <c r="AB2059" s="77" t="s">
        <v>1127</v>
      </c>
      <c r="AC2059" s="77" t="s">
        <v>1128</v>
      </c>
      <c r="AD2059" s="77">
        <v>4</v>
      </c>
      <c r="AE2059" s="77" t="s">
        <v>1172</v>
      </c>
      <c r="AF2059" s="105"/>
    </row>
    <row r="2060" spans="1:32" ht="30" hidden="1" x14ac:dyDescent="0.25">
      <c r="A2060" s="96" t="s">
        <v>1760</v>
      </c>
      <c r="B2060" s="77" t="s">
        <v>752</v>
      </c>
      <c r="C2060" s="77" t="s">
        <v>75</v>
      </c>
      <c r="D2060" s="77" t="s">
        <v>753</v>
      </c>
      <c r="E2060" s="77">
        <v>3</v>
      </c>
      <c r="F2060" s="77"/>
      <c r="G2060" s="77" t="s">
        <v>1761</v>
      </c>
      <c r="H2060" s="77"/>
      <c r="I2060" s="77">
        <v>14</v>
      </c>
      <c r="J2060" s="77" t="e">
        <v>#N/A</v>
      </c>
      <c r="K2060" s="77" t="s">
        <v>1762</v>
      </c>
      <c r="L2060" s="77">
        <v>20</v>
      </c>
      <c r="M2060" s="77"/>
      <c r="N2060" s="77"/>
      <c r="O2060" s="77" t="s">
        <v>129</v>
      </c>
      <c r="P2060" s="77"/>
      <c r="Q2060" s="77">
        <v>0</v>
      </c>
      <c r="R2060" s="77">
        <v>0</v>
      </c>
      <c r="S2060" s="77"/>
      <c r="T2060" s="77"/>
      <c r="U2060" s="77"/>
      <c r="V2060" s="77"/>
      <c r="W2060" s="77" t="s">
        <v>1123</v>
      </c>
      <c r="X2060" s="77" t="s">
        <v>1291</v>
      </c>
      <c r="Y2060" s="77" t="s">
        <v>1135</v>
      </c>
      <c r="Z2060" s="77"/>
      <c r="AA2060" s="77"/>
      <c r="AB2060" s="77"/>
      <c r="AC2060" s="77"/>
      <c r="AD2060" s="77"/>
      <c r="AE2060" s="77"/>
      <c r="AF2060" s="105"/>
    </row>
    <row r="2061" spans="1:32" hidden="1" x14ac:dyDescent="0.25">
      <c r="A2061" s="96" t="s">
        <v>1760</v>
      </c>
      <c r="B2061" s="77" t="s">
        <v>752</v>
      </c>
      <c r="C2061" s="77" t="s">
        <v>75</v>
      </c>
      <c r="D2061" s="77" t="s">
        <v>753</v>
      </c>
      <c r="E2061" s="77">
        <v>4</v>
      </c>
      <c r="F2061" s="77" t="s">
        <v>1298</v>
      </c>
      <c r="G2061" s="77" t="s">
        <v>161</v>
      </c>
      <c r="H2061" s="77"/>
      <c r="I2061" s="77">
        <v>14</v>
      </c>
      <c r="J2061" s="77">
        <v>20</v>
      </c>
      <c r="K2061" s="77">
        <v>600</v>
      </c>
      <c r="L2061" s="77">
        <v>20</v>
      </c>
      <c r="M2061" s="77">
        <v>1</v>
      </c>
      <c r="N2061" s="77"/>
      <c r="O2061" s="77" t="s">
        <v>129</v>
      </c>
      <c r="P2061" s="77"/>
      <c r="Q2061" s="77">
        <v>2</v>
      </c>
      <c r="R2061" s="77">
        <v>0</v>
      </c>
      <c r="S2061" s="77"/>
      <c r="T2061" s="77"/>
      <c r="U2061" s="77"/>
      <c r="V2061" s="77" t="s">
        <v>76</v>
      </c>
      <c r="W2061" s="77" t="s">
        <v>1123</v>
      </c>
      <c r="X2061" s="77">
        <v>48</v>
      </c>
      <c r="Y2061" s="77" t="s">
        <v>1135</v>
      </c>
      <c r="Z2061" s="77"/>
      <c r="AA2061" s="77"/>
      <c r="AB2061" s="77"/>
      <c r="AC2061" s="77"/>
      <c r="AD2061" s="77"/>
      <c r="AE2061" s="77"/>
      <c r="AF2061" s="105"/>
    </row>
    <row r="2062" spans="1:32" hidden="1" x14ac:dyDescent="0.25">
      <c r="A2062" s="96" t="s">
        <v>1760</v>
      </c>
      <c r="B2062" s="77" t="s">
        <v>752</v>
      </c>
      <c r="C2062" s="77" t="s">
        <v>75</v>
      </c>
      <c r="D2062" s="77" t="s">
        <v>753</v>
      </c>
      <c r="E2062" s="77">
        <v>5</v>
      </c>
      <c r="F2062" s="77" t="s">
        <v>1280</v>
      </c>
      <c r="G2062" s="77" t="s">
        <v>161</v>
      </c>
      <c r="H2062" s="77"/>
      <c r="I2062" s="77">
        <v>14</v>
      </c>
      <c r="J2062" s="77">
        <v>8</v>
      </c>
      <c r="K2062" s="77">
        <v>100</v>
      </c>
      <c r="L2062" s="77">
        <v>20</v>
      </c>
      <c r="M2062" s="77">
        <v>1</v>
      </c>
      <c r="N2062" s="77"/>
      <c r="O2062" s="77" t="s">
        <v>129</v>
      </c>
      <c r="P2062" s="77"/>
      <c r="Q2062" s="77">
        <v>2</v>
      </c>
      <c r="R2062" s="77">
        <v>0</v>
      </c>
      <c r="S2062" s="77"/>
      <c r="T2062" s="77"/>
      <c r="U2062" s="77" t="s">
        <v>70</v>
      </c>
      <c r="V2062" s="77" t="s">
        <v>76</v>
      </c>
      <c r="W2062" s="77" t="s">
        <v>1123</v>
      </c>
      <c r="X2062" s="77">
        <v>8</v>
      </c>
      <c r="Y2062" s="77" t="s">
        <v>1135</v>
      </c>
      <c r="Z2062" s="77"/>
      <c r="AA2062" s="77"/>
      <c r="AB2062" s="77"/>
      <c r="AC2062" s="77"/>
      <c r="AD2062" s="77"/>
      <c r="AE2062" s="77"/>
      <c r="AF2062" s="105"/>
    </row>
    <row r="2063" spans="1:32" hidden="1" x14ac:dyDescent="0.25">
      <c r="A2063" s="96" t="s">
        <v>1760</v>
      </c>
      <c r="B2063" s="77" t="s">
        <v>752</v>
      </c>
      <c r="C2063" s="77" t="s">
        <v>75</v>
      </c>
      <c r="D2063" s="77" t="s">
        <v>753</v>
      </c>
      <c r="E2063" s="77">
        <v>6</v>
      </c>
      <c r="F2063" s="77" t="s">
        <v>1763</v>
      </c>
      <c r="G2063" s="77" t="s">
        <v>161</v>
      </c>
      <c r="H2063" s="77"/>
      <c r="I2063" s="77">
        <v>14</v>
      </c>
      <c r="J2063" s="77">
        <v>4</v>
      </c>
      <c r="K2063" s="77">
        <v>50</v>
      </c>
      <c r="L2063" s="77">
        <v>20</v>
      </c>
      <c r="M2063" s="77">
        <v>1</v>
      </c>
      <c r="N2063" s="77"/>
      <c r="O2063" s="77" t="s">
        <v>129</v>
      </c>
      <c r="P2063" s="77" t="s">
        <v>1449</v>
      </c>
      <c r="Q2063" s="77">
        <v>2</v>
      </c>
      <c r="R2063" s="77">
        <v>0</v>
      </c>
      <c r="S2063" s="77"/>
      <c r="T2063" s="77"/>
      <c r="U2063" s="77"/>
      <c r="V2063" s="77" t="s">
        <v>76</v>
      </c>
      <c r="W2063" s="77" t="s">
        <v>1123</v>
      </c>
      <c r="X2063" s="77">
        <v>4</v>
      </c>
      <c r="Y2063" s="77" t="s">
        <v>1135</v>
      </c>
      <c r="Z2063" s="77" t="s">
        <v>1136</v>
      </c>
      <c r="AA2063" s="77" t="s">
        <v>1126</v>
      </c>
      <c r="AB2063" s="77" t="s">
        <v>1127</v>
      </c>
      <c r="AC2063" s="77" t="s">
        <v>1128</v>
      </c>
      <c r="AD2063" s="77">
        <v>4</v>
      </c>
      <c r="AE2063" s="77" t="s">
        <v>1172</v>
      </c>
      <c r="AF2063" s="105"/>
    </row>
    <row r="2064" spans="1:32" hidden="1" x14ac:dyDescent="0.25">
      <c r="A2064" s="96" t="s">
        <v>1760</v>
      </c>
      <c r="B2064" s="77" t="s">
        <v>752</v>
      </c>
      <c r="C2064" s="77" t="s">
        <v>75</v>
      </c>
      <c r="D2064" s="77" t="s">
        <v>753</v>
      </c>
      <c r="E2064" s="77">
        <v>7</v>
      </c>
      <c r="F2064" s="77" t="s">
        <v>1375</v>
      </c>
      <c r="G2064" s="77" t="s">
        <v>138</v>
      </c>
      <c r="H2064" s="77"/>
      <c r="I2064" s="77">
        <v>14</v>
      </c>
      <c r="J2064" s="77">
        <v>4</v>
      </c>
      <c r="K2064" s="77">
        <v>80</v>
      </c>
      <c r="L2064" s="77">
        <v>20</v>
      </c>
      <c r="M2064" s="77"/>
      <c r="N2064" s="77"/>
      <c r="O2064" s="77" t="s">
        <v>129</v>
      </c>
      <c r="P2064" s="77" t="s">
        <v>1279</v>
      </c>
      <c r="Q2064" s="77">
        <v>0</v>
      </c>
      <c r="R2064" s="77">
        <v>0</v>
      </c>
      <c r="S2064" s="77"/>
      <c r="T2064" s="77"/>
      <c r="U2064" s="77"/>
      <c r="V2064" s="77"/>
      <c r="W2064" s="77" t="s">
        <v>1123</v>
      </c>
      <c r="X2064" s="77">
        <v>3</v>
      </c>
      <c r="Y2064" s="77" t="s">
        <v>1135</v>
      </c>
      <c r="Z2064" s="77" t="s">
        <v>1136</v>
      </c>
      <c r="AA2064" s="77" t="s">
        <v>1126</v>
      </c>
      <c r="AB2064" s="77" t="s">
        <v>1127</v>
      </c>
      <c r="AC2064" s="77" t="s">
        <v>1128</v>
      </c>
      <c r="AD2064" s="77">
        <v>4</v>
      </c>
      <c r="AE2064" s="77" t="s">
        <v>1129</v>
      </c>
      <c r="AF2064" s="105"/>
    </row>
    <row r="2065" spans="1:32" hidden="1" x14ac:dyDescent="0.25">
      <c r="A2065" s="96" t="s">
        <v>1760</v>
      </c>
      <c r="B2065" s="77" t="s">
        <v>752</v>
      </c>
      <c r="C2065" s="77" t="s">
        <v>75</v>
      </c>
      <c r="D2065" s="77" t="s">
        <v>753</v>
      </c>
      <c r="E2065" s="77">
        <v>8</v>
      </c>
      <c r="F2065" s="77"/>
      <c r="G2065" s="77" t="s">
        <v>754</v>
      </c>
      <c r="H2065" s="77"/>
      <c r="I2065" s="77">
        <v>14</v>
      </c>
      <c r="J2065" s="77">
        <v>4</v>
      </c>
      <c r="K2065" s="77">
        <v>50</v>
      </c>
      <c r="L2065" s="77">
        <v>20</v>
      </c>
      <c r="M2065" s="77"/>
      <c r="N2065" s="77">
        <v>1</v>
      </c>
      <c r="O2065" s="77" t="s">
        <v>129</v>
      </c>
      <c r="P2065" s="77" t="s">
        <v>1279</v>
      </c>
      <c r="Q2065" s="77">
        <v>1</v>
      </c>
      <c r="R2065" s="77">
        <v>0</v>
      </c>
      <c r="S2065" s="77"/>
      <c r="T2065" s="77"/>
      <c r="U2065" s="77"/>
      <c r="V2065" s="77"/>
      <c r="W2065" s="77" t="s">
        <v>1123</v>
      </c>
      <c r="X2065" s="77">
        <v>2</v>
      </c>
      <c r="Y2065" s="77" t="s">
        <v>1135</v>
      </c>
      <c r="Z2065" s="77" t="s">
        <v>1136</v>
      </c>
      <c r="AA2065" s="77" t="s">
        <v>1126</v>
      </c>
      <c r="AB2065" s="77" t="s">
        <v>1127</v>
      </c>
      <c r="AC2065" s="77" t="s">
        <v>1128</v>
      </c>
      <c r="AD2065" s="77">
        <v>4</v>
      </c>
      <c r="AE2065" s="77" t="s">
        <v>1172</v>
      </c>
      <c r="AF2065" s="105"/>
    </row>
    <row r="2066" spans="1:32" hidden="1" x14ac:dyDescent="0.25">
      <c r="A2066" s="96" t="s">
        <v>1760</v>
      </c>
      <c r="B2066" s="77" t="s">
        <v>752</v>
      </c>
      <c r="C2066" s="77" t="s">
        <v>75</v>
      </c>
      <c r="D2066" s="77" t="s">
        <v>753</v>
      </c>
      <c r="E2066" s="77">
        <v>9</v>
      </c>
      <c r="F2066" s="77"/>
      <c r="G2066" s="77" t="s">
        <v>755</v>
      </c>
      <c r="H2066" s="77"/>
      <c r="I2066" s="77">
        <v>14</v>
      </c>
      <c r="J2066" s="77">
        <v>4</v>
      </c>
      <c r="K2066" s="77">
        <v>80</v>
      </c>
      <c r="L2066" s="77">
        <v>20</v>
      </c>
      <c r="M2066" s="77"/>
      <c r="N2066" s="77">
        <v>1</v>
      </c>
      <c r="O2066" s="77" t="s">
        <v>129</v>
      </c>
      <c r="P2066" s="77" t="s">
        <v>1279</v>
      </c>
      <c r="Q2066" s="77">
        <v>1</v>
      </c>
      <c r="R2066" s="77">
        <v>0</v>
      </c>
      <c r="S2066" s="77"/>
      <c r="T2066" s="77"/>
      <c r="U2066" s="77"/>
      <c r="V2066" s="77"/>
      <c r="W2066" s="77" t="s">
        <v>1123</v>
      </c>
      <c r="X2066" s="77">
        <v>3</v>
      </c>
      <c r="Y2066" s="77" t="s">
        <v>1135</v>
      </c>
      <c r="Z2066" s="77" t="s">
        <v>1136</v>
      </c>
      <c r="AA2066" s="77" t="s">
        <v>1126</v>
      </c>
      <c r="AB2066" s="77" t="s">
        <v>1127</v>
      </c>
      <c r="AC2066" s="77" t="s">
        <v>1128</v>
      </c>
      <c r="AD2066" s="77">
        <v>4</v>
      </c>
      <c r="AE2066" s="77" t="s">
        <v>1129</v>
      </c>
      <c r="AF2066" s="105"/>
    </row>
    <row r="2067" spans="1:32" ht="30" hidden="1" x14ac:dyDescent="0.25">
      <c r="A2067" s="96" t="s">
        <v>1760</v>
      </c>
      <c r="B2067" s="77" t="s">
        <v>752</v>
      </c>
      <c r="C2067" s="77" t="s">
        <v>75</v>
      </c>
      <c r="D2067" s="77" t="s">
        <v>753</v>
      </c>
      <c r="E2067" s="77">
        <v>10</v>
      </c>
      <c r="F2067" s="77"/>
      <c r="G2067" s="77" t="s">
        <v>139</v>
      </c>
      <c r="H2067" s="77"/>
      <c r="I2067" s="77">
        <v>14</v>
      </c>
      <c r="J2067" s="77" t="e">
        <v>#N/A</v>
      </c>
      <c r="K2067" s="77" t="s">
        <v>1762</v>
      </c>
      <c r="L2067" s="77">
        <v>20</v>
      </c>
      <c r="M2067" s="77"/>
      <c r="N2067" s="77"/>
      <c r="O2067" s="77"/>
      <c r="P2067" s="77"/>
      <c r="Q2067" s="77">
        <v>0</v>
      </c>
      <c r="R2067" s="77">
        <v>0</v>
      </c>
      <c r="S2067" s="77"/>
      <c r="T2067" s="77"/>
      <c r="U2067" s="77"/>
      <c r="V2067" s="77"/>
      <c r="W2067" s="77" t="s">
        <v>1123</v>
      </c>
      <c r="X2067" s="77" t="s">
        <v>1291</v>
      </c>
      <c r="Y2067" s="77" t="s">
        <v>1135</v>
      </c>
      <c r="Z2067" s="77"/>
      <c r="AA2067" s="77"/>
      <c r="AB2067" s="77"/>
      <c r="AC2067" s="77"/>
      <c r="AD2067" s="77"/>
      <c r="AE2067" s="77"/>
      <c r="AF2067" s="105"/>
    </row>
    <row r="2068" spans="1:32" hidden="1" x14ac:dyDescent="0.25">
      <c r="A2068" s="96" t="s">
        <v>1760</v>
      </c>
      <c r="B2068" s="77" t="s">
        <v>752</v>
      </c>
      <c r="C2068" s="77" t="s">
        <v>75</v>
      </c>
      <c r="D2068" s="77" t="s">
        <v>753</v>
      </c>
      <c r="E2068" s="77">
        <v>11</v>
      </c>
      <c r="F2068" s="77" t="s">
        <v>1246</v>
      </c>
      <c r="G2068" s="77" t="s">
        <v>161</v>
      </c>
      <c r="H2068" s="77"/>
      <c r="I2068" s="77">
        <v>14</v>
      </c>
      <c r="J2068" s="77">
        <v>12</v>
      </c>
      <c r="K2068" s="77">
        <v>300</v>
      </c>
      <c r="L2068" s="77">
        <v>20</v>
      </c>
      <c r="M2068" s="77">
        <v>1</v>
      </c>
      <c r="N2068" s="77"/>
      <c r="O2068" s="77" t="s">
        <v>129</v>
      </c>
      <c r="P2068" s="77" t="s">
        <v>1449</v>
      </c>
      <c r="Q2068" s="77">
        <v>2</v>
      </c>
      <c r="R2068" s="77">
        <v>0</v>
      </c>
      <c r="S2068" s="77"/>
      <c r="T2068" s="77"/>
      <c r="U2068" s="77" t="s">
        <v>70</v>
      </c>
      <c r="V2068" s="77" t="s">
        <v>76</v>
      </c>
      <c r="W2068" s="77" t="s">
        <v>1123</v>
      </c>
      <c r="X2068" s="77">
        <v>24</v>
      </c>
      <c r="Y2068" s="77" t="s">
        <v>1135</v>
      </c>
      <c r="Z2068" s="77" t="s">
        <v>1136</v>
      </c>
      <c r="AA2068" s="77" t="s">
        <v>1126</v>
      </c>
      <c r="AB2068" s="77" t="s">
        <v>1127</v>
      </c>
      <c r="AC2068" s="77" t="s">
        <v>1128</v>
      </c>
      <c r="AD2068" s="77">
        <v>12</v>
      </c>
      <c r="AE2068" s="77" t="s">
        <v>1274</v>
      </c>
      <c r="AF2068" s="105"/>
    </row>
    <row r="2069" spans="1:32" hidden="1" x14ac:dyDescent="0.25">
      <c r="A2069" s="96" t="s">
        <v>1760</v>
      </c>
      <c r="B2069" s="77" t="s">
        <v>752</v>
      </c>
      <c r="C2069" s="77" t="s">
        <v>75</v>
      </c>
      <c r="D2069" s="77" t="s">
        <v>753</v>
      </c>
      <c r="E2069" s="77">
        <v>12</v>
      </c>
      <c r="F2069" s="77" t="s">
        <v>1230</v>
      </c>
      <c r="G2069" s="77" t="s">
        <v>161</v>
      </c>
      <c r="H2069" s="77"/>
      <c r="I2069" s="77">
        <v>14</v>
      </c>
      <c r="J2069" s="77">
        <v>12</v>
      </c>
      <c r="K2069" s="77">
        <v>300</v>
      </c>
      <c r="L2069" s="77">
        <v>20</v>
      </c>
      <c r="M2069" s="77">
        <v>1</v>
      </c>
      <c r="N2069" s="77"/>
      <c r="O2069" s="77" t="s">
        <v>129</v>
      </c>
      <c r="P2069" s="77" t="s">
        <v>1449</v>
      </c>
      <c r="Q2069" s="77">
        <v>2</v>
      </c>
      <c r="R2069" s="77">
        <v>0</v>
      </c>
      <c r="S2069" s="77"/>
      <c r="T2069" s="77"/>
      <c r="U2069" s="77"/>
      <c r="V2069" s="77" t="s">
        <v>76</v>
      </c>
      <c r="W2069" s="77" t="s">
        <v>1123</v>
      </c>
      <c r="X2069" s="77">
        <v>24</v>
      </c>
      <c r="Y2069" s="77" t="s">
        <v>1135</v>
      </c>
      <c r="Z2069" s="77" t="s">
        <v>1136</v>
      </c>
      <c r="AA2069" s="77" t="s">
        <v>1126</v>
      </c>
      <c r="AB2069" s="77" t="s">
        <v>1127</v>
      </c>
      <c r="AC2069" s="77" t="s">
        <v>1128</v>
      </c>
      <c r="AD2069" s="77">
        <v>12</v>
      </c>
      <c r="AE2069" s="77" t="s">
        <v>1274</v>
      </c>
      <c r="AF2069" s="105"/>
    </row>
    <row r="2070" spans="1:32" hidden="1" x14ac:dyDescent="0.25">
      <c r="A2070" s="96" t="s">
        <v>1760</v>
      </c>
      <c r="B2070" s="77" t="s">
        <v>752</v>
      </c>
      <c r="C2070" s="77" t="s">
        <v>75</v>
      </c>
      <c r="D2070" s="77" t="s">
        <v>753</v>
      </c>
      <c r="E2070" s="77">
        <v>13</v>
      </c>
      <c r="F2070" s="77" t="s">
        <v>1368</v>
      </c>
      <c r="G2070" s="77" t="s">
        <v>161</v>
      </c>
      <c r="H2070" s="77"/>
      <c r="I2070" s="77">
        <v>14</v>
      </c>
      <c r="J2070" s="77">
        <v>20</v>
      </c>
      <c r="K2070" s="77">
        <v>600</v>
      </c>
      <c r="L2070" s="77">
        <v>20</v>
      </c>
      <c r="M2070" s="77"/>
      <c r="N2070" s="77"/>
      <c r="O2070" s="77" t="s">
        <v>129</v>
      </c>
      <c r="P2070" s="77" t="s">
        <v>1279</v>
      </c>
      <c r="Q2070" s="77">
        <v>0</v>
      </c>
      <c r="R2070" s="77">
        <v>0</v>
      </c>
      <c r="S2070" s="77"/>
      <c r="T2070" s="77"/>
      <c r="U2070" s="77"/>
      <c r="V2070" s="77" t="s">
        <v>76</v>
      </c>
      <c r="W2070" s="77" t="s">
        <v>1123</v>
      </c>
      <c r="X2070" s="77">
        <v>24</v>
      </c>
      <c r="Y2070" s="77" t="s">
        <v>1135</v>
      </c>
      <c r="Z2070" s="77" t="s">
        <v>1136</v>
      </c>
      <c r="AA2070" s="77" t="s">
        <v>1126</v>
      </c>
      <c r="AB2070" s="77" t="s">
        <v>1127</v>
      </c>
      <c r="AC2070" s="77" t="s">
        <v>1128</v>
      </c>
      <c r="AD2070" s="77">
        <v>20</v>
      </c>
      <c r="AE2070" s="77" t="s">
        <v>1177</v>
      </c>
      <c r="AF2070" s="105"/>
    </row>
    <row r="2071" spans="1:32" hidden="1" x14ac:dyDescent="0.25">
      <c r="A2071" s="96" t="s">
        <v>1760</v>
      </c>
      <c r="B2071" s="77" t="s">
        <v>752</v>
      </c>
      <c r="C2071" s="77" t="s">
        <v>75</v>
      </c>
      <c r="D2071" s="77" t="s">
        <v>756</v>
      </c>
      <c r="E2071" s="77">
        <v>1</v>
      </c>
      <c r="F2071" s="77"/>
      <c r="G2071" s="77" t="s">
        <v>757</v>
      </c>
      <c r="H2071" s="77"/>
      <c r="I2071" s="77">
        <v>14</v>
      </c>
      <c r="J2071" s="77">
        <v>4</v>
      </c>
      <c r="K2071" s="77">
        <v>50</v>
      </c>
      <c r="L2071" s="77">
        <v>20</v>
      </c>
      <c r="M2071" s="77"/>
      <c r="N2071" s="77"/>
      <c r="O2071" s="77" t="s">
        <v>129</v>
      </c>
      <c r="P2071" s="77" t="s">
        <v>1279</v>
      </c>
      <c r="Q2071" s="77">
        <v>0</v>
      </c>
      <c r="R2071" s="77">
        <v>1</v>
      </c>
      <c r="S2071" s="77" t="s">
        <v>1123</v>
      </c>
      <c r="T2071" s="77">
        <v>1</v>
      </c>
      <c r="U2071" s="77"/>
      <c r="V2071" s="77"/>
      <c r="W2071" s="77" t="s">
        <v>1123</v>
      </c>
      <c r="X2071" s="77">
        <v>2</v>
      </c>
      <c r="Y2071" s="77" t="s">
        <v>1135</v>
      </c>
      <c r="Z2071" s="77" t="s">
        <v>1136</v>
      </c>
      <c r="AA2071" s="77" t="s">
        <v>1126</v>
      </c>
      <c r="AB2071" s="77" t="s">
        <v>1127</v>
      </c>
      <c r="AC2071" s="77" t="s">
        <v>1128</v>
      </c>
      <c r="AD2071" s="77">
        <v>4</v>
      </c>
      <c r="AE2071" s="77" t="s">
        <v>1172</v>
      </c>
      <c r="AF2071" s="105"/>
    </row>
    <row r="2072" spans="1:32" hidden="1" x14ac:dyDescent="0.25">
      <c r="A2072" s="96" t="s">
        <v>1760</v>
      </c>
      <c r="B2072" s="77" t="s">
        <v>752</v>
      </c>
      <c r="C2072" s="77" t="s">
        <v>75</v>
      </c>
      <c r="D2072" s="77" t="s">
        <v>756</v>
      </c>
      <c r="E2072" s="77">
        <v>2</v>
      </c>
      <c r="F2072" s="77"/>
      <c r="G2072" s="77" t="s">
        <v>758</v>
      </c>
      <c r="H2072" s="77"/>
      <c r="I2072" s="77">
        <v>14</v>
      </c>
      <c r="J2072" s="77">
        <v>4</v>
      </c>
      <c r="K2072" s="77">
        <v>50</v>
      </c>
      <c r="L2072" s="77">
        <v>20</v>
      </c>
      <c r="M2072" s="77"/>
      <c r="N2072" s="77"/>
      <c r="O2072" s="77" t="s">
        <v>129</v>
      </c>
      <c r="P2072" s="77" t="s">
        <v>1279</v>
      </c>
      <c r="Q2072" s="77">
        <v>0</v>
      </c>
      <c r="R2072" s="77">
        <v>1</v>
      </c>
      <c r="S2072" s="77" t="s">
        <v>1123</v>
      </c>
      <c r="T2072" s="77">
        <v>1</v>
      </c>
      <c r="U2072" s="77"/>
      <c r="V2072" s="77"/>
      <c r="W2072" s="77" t="s">
        <v>1123</v>
      </c>
      <c r="X2072" s="77">
        <v>2</v>
      </c>
      <c r="Y2072" s="77" t="s">
        <v>1135</v>
      </c>
      <c r="Z2072" s="77" t="s">
        <v>1136</v>
      </c>
      <c r="AA2072" s="77" t="s">
        <v>1126</v>
      </c>
      <c r="AB2072" s="77" t="s">
        <v>1127</v>
      </c>
      <c r="AC2072" s="77" t="s">
        <v>1128</v>
      </c>
      <c r="AD2072" s="77">
        <v>4</v>
      </c>
      <c r="AE2072" s="77" t="s">
        <v>1172</v>
      </c>
      <c r="AF2072" s="105"/>
    </row>
    <row r="2073" spans="1:32" ht="30" hidden="1" x14ac:dyDescent="0.25">
      <c r="A2073" s="96" t="s">
        <v>1760</v>
      </c>
      <c r="B2073" s="77" t="s">
        <v>752</v>
      </c>
      <c r="C2073" s="77" t="s">
        <v>75</v>
      </c>
      <c r="D2073" s="77" t="s">
        <v>756</v>
      </c>
      <c r="E2073" s="77">
        <v>3</v>
      </c>
      <c r="F2073" s="77"/>
      <c r="G2073" s="77" t="s">
        <v>1764</v>
      </c>
      <c r="H2073" s="77"/>
      <c r="I2073" s="77">
        <v>14</v>
      </c>
      <c r="J2073" s="77" t="e">
        <v>#N/A</v>
      </c>
      <c r="K2073" s="77" t="s">
        <v>1762</v>
      </c>
      <c r="L2073" s="77"/>
      <c r="M2073" s="77"/>
      <c r="N2073" s="77"/>
      <c r="O2073" s="77" t="s">
        <v>129</v>
      </c>
      <c r="P2073" s="77"/>
      <c r="Q2073" s="77">
        <v>0</v>
      </c>
      <c r="R2073" s="77">
        <v>0</v>
      </c>
      <c r="S2073" s="77"/>
      <c r="T2073" s="77"/>
      <c r="U2073" s="77"/>
      <c r="V2073" s="77"/>
      <c r="W2073" s="77" t="s">
        <v>1123</v>
      </c>
      <c r="X2073" s="77" t="s">
        <v>1291</v>
      </c>
      <c r="Y2073" s="77" t="s">
        <v>1135</v>
      </c>
      <c r="Z2073" s="77"/>
      <c r="AA2073" s="77"/>
      <c r="AB2073" s="77"/>
      <c r="AC2073" s="77"/>
      <c r="AD2073" s="77"/>
      <c r="AE2073" s="77"/>
      <c r="AF2073" s="105"/>
    </row>
    <row r="2074" spans="1:32" hidden="1" x14ac:dyDescent="0.25">
      <c r="A2074" s="96" t="s">
        <v>1760</v>
      </c>
      <c r="B2074" s="77" t="s">
        <v>752</v>
      </c>
      <c r="C2074" s="77" t="s">
        <v>75</v>
      </c>
      <c r="D2074" s="77" t="s">
        <v>756</v>
      </c>
      <c r="E2074" s="77">
        <v>4</v>
      </c>
      <c r="F2074" s="77" t="s">
        <v>1298</v>
      </c>
      <c r="G2074" s="77" t="s">
        <v>175</v>
      </c>
      <c r="H2074" s="77"/>
      <c r="I2074" s="77">
        <v>14</v>
      </c>
      <c r="J2074" s="77">
        <v>20</v>
      </c>
      <c r="K2074" s="77">
        <v>600</v>
      </c>
      <c r="L2074" s="77">
        <v>20</v>
      </c>
      <c r="M2074" s="77"/>
      <c r="N2074" s="77"/>
      <c r="O2074" s="77" t="s">
        <v>129</v>
      </c>
      <c r="P2074" s="77" t="s">
        <v>1279</v>
      </c>
      <c r="Q2074" s="77">
        <v>0</v>
      </c>
      <c r="R2074" s="77">
        <v>1</v>
      </c>
      <c r="S2074" s="77" t="s">
        <v>1123</v>
      </c>
      <c r="T2074" s="77">
        <v>1</v>
      </c>
      <c r="U2074" s="77"/>
      <c r="V2074" s="77"/>
      <c r="W2074" s="77" t="s">
        <v>1123</v>
      </c>
      <c r="X2074" s="77">
        <v>24</v>
      </c>
      <c r="Y2074" s="77" t="s">
        <v>1135</v>
      </c>
      <c r="Z2074" s="77" t="s">
        <v>1136</v>
      </c>
      <c r="AA2074" s="77" t="s">
        <v>1126</v>
      </c>
      <c r="AB2074" s="77" t="s">
        <v>1127</v>
      </c>
      <c r="AC2074" s="77" t="s">
        <v>1128</v>
      </c>
      <c r="AD2074" s="77">
        <v>20</v>
      </c>
      <c r="AE2074" s="77" t="s">
        <v>1177</v>
      </c>
      <c r="AF2074" s="105"/>
    </row>
    <row r="2075" spans="1:32" hidden="1" x14ac:dyDescent="0.25">
      <c r="A2075" s="96" t="s">
        <v>1760</v>
      </c>
      <c r="B2075" s="77" t="s">
        <v>752</v>
      </c>
      <c r="C2075" s="77" t="s">
        <v>75</v>
      </c>
      <c r="D2075" s="77" t="s">
        <v>756</v>
      </c>
      <c r="E2075" s="77">
        <v>5</v>
      </c>
      <c r="F2075" s="77"/>
      <c r="G2075" s="77" t="s">
        <v>175</v>
      </c>
      <c r="H2075" s="77"/>
      <c r="I2075" s="77">
        <v>14</v>
      </c>
      <c r="J2075" s="77">
        <v>8</v>
      </c>
      <c r="K2075" s="77">
        <v>100</v>
      </c>
      <c r="L2075" s="77">
        <v>20</v>
      </c>
      <c r="M2075" s="77"/>
      <c r="N2075" s="77"/>
      <c r="O2075" s="77" t="s">
        <v>129</v>
      </c>
      <c r="P2075" s="77" t="s">
        <v>1449</v>
      </c>
      <c r="Q2075" s="77">
        <v>0</v>
      </c>
      <c r="R2075" s="77">
        <v>1</v>
      </c>
      <c r="S2075" s="77" t="s">
        <v>1123</v>
      </c>
      <c r="T2075" s="77">
        <v>1</v>
      </c>
      <c r="U2075" s="77" t="s">
        <v>115</v>
      </c>
      <c r="V2075" s="77"/>
      <c r="W2075" s="77" t="s">
        <v>1123</v>
      </c>
      <c r="X2075" s="77">
        <v>4</v>
      </c>
      <c r="Y2075" s="77" t="s">
        <v>1135</v>
      </c>
      <c r="Z2075" s="77" t="s">
        <v>1136</v>
      </c>
      <c r="AA2075" s="77" t="s">
        <v>1126</v>
      </c>
      <c r="AB2075" s="77" t="s">
        <v>1127</v>
      </c>
      <c r="AC2075" s="77" t="s">
        <v>1128</v>
      </c>
      <c r="AD2075" s="77">
        <v>8</v>
      </c>
      <c r="AE2075" s="77" t="s">
        <v>1129</v>
      </c>
      <c r="AF2075" s="105"/>
    </row>
    <row r="2076" spans="1:32" hidden="1" x14ac:dyDescent="0.25">
      <c r="A2076" s="96" t="s">
        <v>1760</v>
      </c>
      <c r="B2076" s="77" t="s">
        <v>752</v>
      </c>
      <c r="C2076" s="77" t="s">
        <v>75</v>
      </c>
      <c r="D2076" s="77" t="s">
        <v>756</v>
      </c>
      <c r="E2076" s="77">
        <v>6</v>
      </c>
      <c r="F2076" s="77"/>
      <c r="G2076" s="77" t="s">
        <v>175</v>
      </c>
      <c r="H2076" s="77"/>
      <c r="I2076" s="77">
        <v>14</v>
      </c>
      <c r="J2076" s="77">
        <v>4</v>
      </c>
      <c r="K2076" s="77">
        <v>50</v>
      </c>
      <c r="L2076" s="77">
        <v>20</v>
      </c>
      <c r="M2076" s="77"/>
      <c r="N2076" s="77"/>
      <c r="O2076" s="77" t="s">
        <v>129</v>
      </c>
      <c r="P2076" s="77" t="s">
        <v>1449</v>
      </c>
      <c r="Q2076" s="77">
        <v>0</v>
      </c>
      <c r="R2076" s="77">
        <v>1</v>
      </c>
      <c r="S2076" s="77" t="s">
        <v>1123</v>
      </c>
      <c r="T2076" s="77">
        <v>1</v>
      </c>
      <c r="U2076" s="77"/>
      <c r="V2076" s="77"/>
      <c r="W2076" s="77" t="s">
        <v>1123</v>
      </c>
      <c r="X2076" s="77">
        <v>2</v>
      </c>
      <c r="Y2076" s="77" t="s">
        <v>1135</v>
      </c>
      <c r="Z2076" s="77" t="s">
        <v>1136</v>
      </c>
      <c r="AA2076" s="77" t="s">
        <v>1126</v>
      </c>
      <c r="AB2076" s="77" t="s">
        <v>1127</v>
      </c>
      <c r="AC2076" s="77" t="s">
        <v>1128</v>
      </c>
      <c r="AD2076" s="77">
        <v>4</v>
      </c>
      <c r="AE2076" s="77" t="s">
        <v>1172</v>
      </c>
      <c r="AF2076" s="105"/>
    </row>
    <row r="2077" spans="1:32" hidden="1" x14ac:dyDescent="0.25">
      <c r="A2077" s="96" t="s">
        <v>1760</v>
      </c>
      <c r="B2077" s="77" t="s">
        <v>752</v>
      </c>
      <c r="C2077" s="77" t="s">
        <v>75</v>
      </c>
      <c r="D2077" s="77" t="s">
        <v>756</v>
      </c>
      <c r="E2077" s="77">
        <v>7</v>
      </c>
      <c r="F2077" s="77"/>
      <c r="G2077" s="77" t="s">
        <v>1765</v>
      </c>
      <c r="H2077" s="77"/>
      <c r="I2077" s="77">
        <v>14</v>
      </c>
      <c r="J2077" s="77">
        <v>4</v>
      </c>
      <c r="K2077" s="77">
        <v>80</v>
      </c>
      <c r="L2077" s="77">
        <v>20</v>
      </c>
      <c r="M2077" s="77"/>
      <c r="N2077" s="77"/>
      <c r="O2077" s="77" t="s">
        <v>129</v>
      </c>
      <c r="P2077" s="77" t="s">
        <v>1279</v>
      </c>
      <c r="Q2077" s="77">
        <v>0</v>
      </c>
      <c r="R2077" s="77">
        <v>0</v>
      </c>
      <c r="S2077" s="77"/>
      <c r="T2077" s="77"/>
      <c r="U2077" s="77"/>
      <c r="V2077" s="77"/>
      <c r="W2077" s="77" t="s">
        <v>1123</v>
      </c>
      <c r="X2077" s="77">
        <v>3</v>
      </c>
      <c r="Y2077" s="77" t="s">
        <v>1135</v>
      </c>
      <c r="Z2077" s="77" t="s">
        <v>1136</v>
      </c>
      <c r="AA2077" s="77" t="s">
        <v>1126</v>
      </c>
      <c r="AB2077" s="77" t="s">
        <v>1127</v>
      </c>
      <c r="AC2077" s="77" t="s">
        <v>1128</v>
      </c>
      <c r="AD2077" s="77">
        <v>4</v>
      </c>
      <c r="AE2077" s="77" t="s">
        <v>1129</v>
      </c>
      <c r="AF2077" s="105"/>
    </row>
    <row r="2078" spans="1:32" hidden="1" x14ac:dyDescent="0.25">
      <c r="A2078" s="96" t="s">
        <v>1760</v>
      </c>
      <c r="B2078" s="77" t="s">
        <v>752</v>
      </c>
      <c r="C2078" s="77" t="s">
        <v>75</v>
      </c>
      <c r="D2078" s="77" t="s">
        <v>756</v>
      </c>
      <c r="E2078" s="77">
        <v>8</v>
      </c>
      <c r="F2078" s="77"/>
      <c r="G2078" s="77" t="s">
        <v>240</v>
      </c>
      <c r="H2078" s="77"/>
      <c r="I2078" s="77">
        <v>14</v>
      </c>
      <c r="J2078" s="77">
        <v>4</v>
      </c>
      <c r="K2078" s="77">
        <v>50</v>
      </c>
      <c r="L2078" s="77">
        <v>20</v>
      </c>
      <c r="M2078" s="77"/>
      <c r="N2078" s="77"/>
      <c r="O2078" s="77" t="s">
        <v>129</v>
      </c>
      <c r="P2078" s="77" t="s">
        <v>1279</v>
      </c>
      <c r="Q2078" s="77">
        <v>0</v>
      </c>
      <c r="R2078" s="77">
        <v>1</v>
      </c>
      <c r="S2078" s="77" t="s">
        <v>1123</v>
      </c>
      <c r="T2078" s="77">
        <v>1</v>
      </c>
      <c r="U2078" s="77"/>
      <c r="V2078" s="77"/>
      <c r="W2078" s="77" t="s">
        <v>1123</v>
      </c>
      <c r="X2078" s="77">
        <v>2</v>
      </c>
      <c r="Y2078" s="77" t="s">
        <v>1135</v>
      </c>
      <c r="Z2078" s="77" t="s">
        <v>1136</v>
      </c>
      <c r="AA2078" s="77" t="s">
        <v>1126</v>
      </c>
      <c r="AB2078" s="77" t="s">
        <v>1127</v>
      </c>
      <c r="AC2078" s="77" t="s">
        <v>1128</v>
      </c>
      <c r="AD2078" s="77">
        <v>4</v>
      </c>
      <c r="AE2078" s="77" t="s">
        <v>1172</v>
      </c>
      <c r="AF2078" s="105"/>
    </row>
    <row r="2079" spans="1:32" hidden="1" x14ac:dyDescent="0.25">
      <c r="A2079" s="96" t="s">
        <v>1760</v>
      </c>
      <c r="B2079" s="77" t="s">
        <v>752</v>
      </c>
      <c r="C2079" s="77" t="s">
        <v>75</v>
      </c>
      <c r="D2079" s="77" t="s">
        <v>756</v>
      </c>
      <c r="E2079" s="77">
        <v>9</v>
      </c>
      <c r="F2079" s="77"/>
      <c r="G2079" s="77" t="s">
        <v>240</v>
      </c>
      <c r="H2079" s="77"/>
      <c r="I2079" s="77">
        <v>14</v>
      </c>
      <c r="J2079" s="77">
        <v>4</v>
      </c>
      <c r="K2079" s="77">
        <v>80</v>
      </c>
      <c r="L2079" s="77">
        <v>20</v>
      </c>
      <c r="M2079" s="77"/>
      <c r="N2079" s="77"/>
      <c r="O2079" s="77" t="s">
        <v>129</v>
      </c>
      <c r="P2079" s="77" t="s">
        <v>1279</v>
      </c>
      <c r="Q2079" s="77">
        <v>0</v>
      </c>
      <c r="R2079" s="77">
        <v>1</v>
      </c>
      <c r="S2079" s="77" t="s">
        <v>1123</v>
      </c>
      <c r="T2079" s="77">
        <v>1</v>
      </c>
      <c r="U2079" s="77"/>
      <c r="V2079" s="77"/>
      <c r="W2079" s="77" t="s">
        <v>1123</v>
      </c>
      <c r="X2079" s="77">
        <v>3</v>
      </c>
      <c r="Y2079" s="77" t="s">
        <v>1135</v>
      </c>
      <c r="Z2079" s="77" t="s">
        <v>1136</v>
      </c>
      <c r="AA2079" s="77" t="s">
        <v>1126</v>
      </c>
      <c r="AB2079" s="77" t="s">
        <v>1127</v>
      </c>
      <c r="AC2079" s="77" t="s">
        <v>1128</v>
      </c>
      <c r="AD2079" s="77">
        <v>4</v>
      </c>
      <c r="AE2079" s="77" t="s">
        <v>1129</v>
      </c>
      <c r="AF2079" s="105"/>
    </row>
    <row r="2080" spans="1:32" ht="30" hidden="1" x14ac:dyDescent="0.25">
      <c r="A2080" s="96" t="s">
        <v>1760</v>
      </c>
      <c r="B2080" s="77" t="s">
        <v>752</v>
      </c>
      <c r="C2080" s="77" t="s">
        <v>75</v>
      </c>
      <c r="D2080" s="77" t="s">
        <v>756</v>
      </c>
      <c r="E2080" s="77">
        <v>10</v>
      </c>
      <c r="F2080" s="77"/>
      <c r="G2080" s="77" t="s">
        <v>1766</v>
      </c>
      <c r="H2080" s="77"/>
      <c r="I2080" s="77">
        <v>14</v>
      </c>
      <c r="J2080" s="77" t="e">
        <v>#N/A</v>
      </c>
      <c r="K2080" s="77" t="s">
        <v>1762</v>
      </c>
      <c r="L2080" s="77"/>
      <c r="M2080" s="77"/>
      <c r="N2080" s="77"/>
      <c r="O2080" s="77" t="s">
        <v>129</v>
      </c>
      <c r="P2080" s="77"/>
      <c r="Q2080" s="77">
        <v>0</v>
      </c>
      <c r="R2080" s="77">
        <v>0</v>
      </c>
      <c r="S2080" s="77"/>
      <c r="T2080" s="77"/>
      <c r="U2080" s="77"/>
      <c r="V2080" s="77"/>
      <c r="W2080" s="77" t="s">
        <v>1123</v>
      </c>
      <c r="X2080" s="77" t="s">
        <v>1291</v>
      </c>
      <c r="Y2080" s="77" t="s">
        <v>1135</v>
      </c>
      <c r="Z2080" s="77"/>
      <c r="AA2080" s="77"/>
      <c r="AB2080" s="77"/>
      <c r="AC2080" s="77"/>
      <c r="AD2080" s="77"/>
      <c r="AE2080" s="77"/>
      <c r="AF2080" s="105"/>
    </row>
    <row r="2081" spans="1:32" hidden="1" x14ac:dyDescent="0.25">
      <c r="A2081" s="96" t="s">
        <v>1760</v>
      </c>
      <c r="B2081" s="77" t="s">
        <v>752</v>
      </c>
      <c r="C2081" s="77" t="s">
        <v>75</v>
      </c>
      <c r="D2081" s="77" t="s">
        <v>756</v>
      </c>
      <c r="E2081" s="77">
        <v>11</v>
      </c>
      <c r="F2081" s="77"/>
      <c r="G2081" s="77" t="s">
        <v>175</v>
      </c>
      <c r="H2081" s="77"/>
      <c r="I2081" s="77">
        <v>14</v>
      </c>
      <c r="J2081" s="77">
        <v>12</v>
      </c>
      <c r="K2081" s="77">
        <v>300</v>
      </c>
      <c r="L2081" s="77">
        <v>20</v>
      </c>
      <c r="M2081" s="77"/>
      <c r="N2081" s="77"/>
      <c r="O2081" s="77" t="s">
        <v>129</v>
      </c>
      <c r="P2081" s="77" t="s">
        <v>1449</v>
      </c>
      <c r="Q2081" s="77">
        <v>0</v>
      </c>
      <c r="R2081" s="77">
        <v>1</v>
      </c>
      <c r="S2081" s="77" t="s">
        <v>1123</v>
      </c>
      <c r="T2081" s="77">
        <v>1</v>
      </c>
      <c r="U2081" s="77" t="s">
        <v>115</v>
      </c>
      <c r="V2081" s="77"/>
      <c r="W2081" s="77" t="s">
        <v>1123</v>
      </c>
      <c r="X2081" s="77">
        <v>12</v>
      </c>
      <c r="Y2081" s="77" t="s">
        <v>1135</v>
      </c>
      <c r="Z2081" s="77" t="s">
        <v>1136</v>
      </c>
      <c r="AA2081" s="77" t="s">
        <v>1126</v>
      </c>
      <c r="AB2081" s="77" t="s">
        <v>1127</v>
      </c>
      <c r="AC2081" s="77" t="s">
        <v>1128</v>
      </c>
      <c r="AD2081" s="77">
        <v>12</v>
      </c>
      <c r="AE2081" s="77" t="s">
        <v>1274</v>
      </c>
      <c r="AF2081" s="105"/>
    </row>
    <row r="2082" spans="1:32" hidden="1" x14ac:dyDescent="0.25">
      <c r="A2082" s="96" t="s">
        <v>1760</v>
      </c>
      <c r="B2082" s="77" t="s">
        <v>752</v>
      </c>
      <c r="C2082" s="77" t="s">
        <v>75</v>
      </c>
      <c r="D2082" s="77" t="s">
        <v>756</v>
      </c>
      <c r="E2082" s="77">
        <v>12</v>
      </c>
      <c r="F2082" s="77"/>
      <c r="G2082" s="77" t="s">
        <v>175</v>
      </c>
      <c r="H2082" s="77"/>
      <c r="I2082" s="77">
        <v>14</v>
      </c>
      <c r="J2082" s="77">
        <v>12</v>
      </c>
      <c r="K2082" s="77">
        <v>300</v>
      </c>
      <c r="L2082" s="77">
        <v>20</v>
      </c>
      <c r="M2082" s="77"/>
      <c r="N2082" s="77"/>
      <c r="O2082" s="77" t="s">
        <v>129</v>
      </c>
      <c r="P2082" s="77" t="s">
        <v>1449</v>
      </c>
      <c r="Q2082" s="77">
        <v>0</v>
      </c>
      <c r="R2082" s="77">
        <v>1</v>
      </c>
      <c r="S2082" s="77" t="s">
        <v>1123</v>
      </c>
      <c r="T2082" s="77">
        <v>1</v>
      </c>
      <c r="U2082" s="77"/>
      <c r="V2082" s="77"/>
      <c r="W2082" s="77" t="s">
        <v>1123</v>
      </c>
      <c r="X2082" s="77">
        <v>12</v>
      </c>
      <c r="Y2082" s="77" t="s">
        <v>1135</v>
      </c>
      <c r="Z2082" s="77" t="s">
        <v>1136</v>
      </c>
      <c r="AA2082" s="77" t="s">
        <v>1126</v>
      </c>
      <c r="AB2082" s="77" t="s">
        <v>1127</v>
      </c>
      <c r="AC2082" s="77" t="s">
        <v>1128</v>
      </c>
      <c r="AD2082" s="77">
        <v>12</v>
      </c>
      <c r="AE2082" s="77" t="s">
        <v>1274</v>
      </c>
      <c r="AF2082" s="105"/>
    </row>
    <row r="2083" spans="1:32" hidden="1" x14ac:dyDescent="0.25">
      <c r="A2083" s="96" t="s">
        <v>1760</v>
      </c>
      <c r="B2083" s="77" t="s">
        <v>752</v>
      </c>
      <c r="C2083" s="77" t="s">
        <v>75</v>
      </c>
      <c r="D2083" s="77" t="s">
        <v>756</v>
      </c>
      <c r="E2083" s="77">
        <v>13</v>
      </c>
      <c r="F2083" s="77"/>
      <c r="G2083" s="77" t="s">
        <v>175</v>
      </c>
      <c r="H2083" s="77"/>
      <c r="I2083" s="77">
        <v>14</v>
      </c>
      <c r="J2083" s="77">
        <v>20</v>
      </c>
      <c r="K2083" s="77">
        <v>600</v>
      </c>
      <c r="L2083" s="77">
        <v>20</v>
      </c>
      <c r="M2083" s="77"/>
      <c r="N2083" s="77"/>
      <c r="O2083" s="77" t="s">
        <v>129</v>
      </c>
      <c r="P2083" s="77" t="s">
        <v>1279</v>
      </c>
      <c r="Q2083" s="77">
        <v>0</v>
      </c>
      <c r="R2083" s="77">
        <v>2</v>
      </c>
      <c r="S2083" s="77" t="s">
        <v>1123</v>
      </c>
      <c r="T2083" s="77">
        <v>1</v>
      </c>
      <c r="U2083" s="77"/>
      <c r="V2083" s="77"/>
      <c r="W2083" s="77" t="s">
        <v>1123</v>
      </c>
      <c r="X2083" s="77">
        <v>48</v>
      </c>
      <c r="Y2083" s="77" t="s">
        <v>1135</v>
      </c>
      <c r="Z2083" s="77" t="s">
        <v>1136</v>
      </c>
      <c r="AA2083" s="77" t="s">
        <v>1126</v>
      </c>
      <c r="AB2083" s="77" t="s">
        <v>1127</v>
      </c>
      <c r="AC2083" s="77" t="s">
        <v>1128</v>
      </c>
      <c r="AD2083" s="77">
        <v>20</v>
      </c>
      <c r="AE2083" s="77" t="s">
        <v>1177</v>
      </c>
      <c r="AF2083" s="105"/>
    </row>
    <row r="2084" spans="1:32" ht="30" hidden="1" x14ac:dyDescent="0.25">
      <c r="A2084" s="96" t="s">
        <v>1760</v>
      </c>
      <c r="B2084" s="77" t="s">
        <v>752</v>
      </c>
      <c r="C2084" s="77" t="s">
        <v>75</v>
      </c>
      <c r="D2084" s="77" t="s">
        <v>759</v>
      </c>
      <c r="E2084" s="77" t="s">
        <v>83</v>
      </c>
      <c r="F2084" s="77"/>
      <c r="G2084" s="77" t="s">
        <v>760</v>
      </c>
      <c r="H2084" s="77"/>
      <c r="I2084" s="77">
        <v>14</v>
      </c>
      <c r="J2084" s="77">
        <v>4</v>
      </c>
      <c r="K2084" s="77">
        <v>25</v>
      </c>
      <c r="L2084" s="77">
        <v>20</v>
      </c>
      <c r="M2084" s="77"/>
      <c r="N2084" s="77">
        <v>1</v>
      </c>
      <c r="O2084" s="77" t="s">
        <v>129</v>
      </c>
      <c r="P2084" s="77" t="s">
        <v>1200</v>
      </c>
      <c r="Q2084" s="77">
        <v>1</v>
      </c>
      <c r="R2084" s="77">
        <v>0</v>
      </c>
      <c r="S2084" s="77"/>
      <c r="T2084" s="77"/>
      <c r="U2084" s="77"/>
      <c r="V2084" s="77"/>
      <c r="W2084" s="77" t="s">
        <v>1123</v>
      </c>
      <c r="X2084" s="77">
        <v>1</v>
      </c>
      <c r="Y2084" s="77" t="s">
        <v>1135</v>
      </c>
      <c r="Z2084" s="77" t="s">
        <v>1117</v>
      </c>
      <c r="AA2084" s="77" t="s">
        <v>1118</v>
      </c>
      <c r="AB2084" s="77" t="s">
        <v>1118</v>
      </c>
      <c r="AC2084" s="77" t="s">
        <v>1118</v>
      </c>
      <c r="AD2084" s="77">
        <v>4</v>
      </c>
      <c r="AE2084" s="77" t="s">
        <v>1119</v>
      </c>
      <c r="AF2084" s="105"/>
    </row>
    <row r="2085" spans="1:32" ht="30" hidden="1" x14ac:dyDescent="0.25">
      <c r="A2085" s="96" t="s">
        <v>1760</v>
      </c>
      <c r="B2085" s="77" t="s">
        <v>752</v>
      </c>
      <c r="C2085" s="77" t="s">
        <v>75</v>
      </c>
      <c r="D2085" s="77" t="s">
        <v>759</v>
      </c>
      <c r="E2085" s="77" t="s">
        <v>75</v>
      </c>
      <c r="F2085" s="77"/>
      <c r="G2085" s="77" t="s">
        <v>760</v>
      </c>
      <c r="H2085" s="77"/>
      <c r="I2085" s="77">
        <v>14</v>
      </c>
      <c r="J2085" s="77">
        <v>4</v>
      </c>
      <c r="K2085" s="77">
        <v>25</v>
      </c>
      <c r="L2085" s="77">
        <v>20</v>
      </c>
      <c r="M2085" s="77"/>
      <c r="N2085" s="77">
        <v>1</v>
      </c>
      <c r="O2085" s="77" t="s">
        <v>129</v>
      </c>
      <c r="P2085" s="77" t="s">
        <v>1279</v>
      </c>
      <c r="Q2085" s="77">
        <v>1</v>
      </c>
      <c r="R2085" s="77">
        <v>0</v>
      </c>
      <c r="S2085" s="77"/>
      <c r="T2085" s="77"/>
      <c r="U2085" s="77"/>
      <c r="V2085" s="77"/>
      <c r="W2085" s="77" t="s">
        <v>1123</v>
      </c>
      <c r="X2085" s="77">
        <v>1</v>
      </c>
      <c r="Y2085" s="77" t="s">
        <v>1135</v>
      </c>
      <c r="Z2085" s="77" t="s">
        <v>1136</v>
      </c>
      <c r="AA2085" s="77" t="s">
        <v>1126</v>
      </c>
      <c r="AB2085" s="77" t="s">
        <v>1127</v>
      </c>
      <c r="AC2085" s="77" t="s">
        <v>1128</v>
      </c>
      <c r="AD2085" s="77">
        <v>4</v>
      </c>
      <c r="AE2085" s="77" t="s">
        <v>1182</v>
      </c>
      <c r="AF2085" s="105"/>
    </row>
    <row r="2086" spans="1:32" ht="30" hidden="1" x14ac:dyDescent="0.25">
      <c r="A2086" s="96" t="s">
        <v>1760</v>
      </c>
      <c r="B2086" s="77" t="s">
        <v>752</v>
      </c>
      <c r="C2086" s="77" t="s">
        <v>75</v>
      </c>
      <c r="D2086" s="77" t="s">
        <v>759</v>
      </c>
      <c r="E2086" s="77" t="s">
        <v>70</v>
      </c>
      <c r="F2086" s="77"/>
      <c r="G2086" s="77" t="s">
        <v>1767</v>
      </c>
      <c r="H2086" s="77"/>
      <c r="I2086" s="77">
        <v>14</v>
      </c>
      <c r="J2086" s="77">
        <v>4</v>
      </c>
      <c r="K2086" s="77">
        <v>25</v>
      </c>
      <c r="L2086" s="77">
        <v>20</v>
      </c>
      <c r="M2086" s="77"/>
      <c r="N2086" s="77"/>
      <c r="O2086" s="77" t="s">
        <v>129</v>
      </c>
      <c r="P2086" s="77" t="s">
        <v>1200</v>
      </c>
      <c r="Q2086" s="77">
        <v>0</v>
      </c>
      <c r="R2086" s="77">
        <v>0</v>
      </c>
      <c r="S2086" s="77"/>
      <c r="T2086" s="77"/>
      <c r="U2086" s="77"/>
      <c r="V2086" s="77"/>
      <c r="W2086" s="77" t="s">
        <v>1123</v>
      </c>
      <c r="X2086" s="77">
        <v>1</v>
      </c>
      <c r="Y2086" s="77" t="s">
        <v>1135</v>
      </c>
      <c r="Z2086" s="77" t="s">
        <v>1117</v>
      </c>
      <c r="AA2086" s="77" t="s">
        <v>1118</v>
      </c>
      <c r="AB2086" s="77" t="s">
        <v>1118</v>
      </c>
      <c r="AC2086" s="77" t="s">
        <v>1118</v>
      </c>
      <c r="AD2086" s="77">
        <v>4</v>
      </c>
      <c r="AE2086" s="77" t="s">
        <v>1119</v>
      </c>
      <c r="AF2086" s="105"/>
    </row>
    <row r="2087" spans="1:32" ht="30" hidden="1" x14ac:dyDescent="0.25">
      <c r="A2087" s="96" t="s">
        <v>1760</v>
      </c>
      <c r="B2087" s="77" t="s">
        <v>752</v>
      </c>
      <c r="C2087" s="77" t="s">
        <v>75</v>
      </c>
      <c r="D2087" s="77" t="s">
        <v>759</v>
      </c>
      <c r="E2087" s="77" t="s">
        <v>76</v>
      </c>
      <c r="F2087" s="77"/>
      <c r="G2087" s="77" t="s">
        <v>1768</v>
      </c>
      <c r="H2087" s="77"/>
      <c r="I2087" s="77">
        <v>14</v>
      </c>
      <c r="J2087" s="77">
        <v>4</v>
      </c>
      <c r="K2087" s="77">
        <v>20</v>
      </c>
      <c r="L2087" s="77">
        <v>20</v>
      </c>
      <c r="M2087" s="77"/>
      <c r="N2087" s="77"/>
      <c r="O2087" s="77" t="s">
        <v>129</v>
      </c>
      <c r="P2087" s="77" t="s">
        <v>1279</v>
      </c>
      <c r="Q2087" s="77">
        <v>0</v>
      </c>
      <c r="R2087" s="77">
        <v>0</v>
      </c>
      <c r="S2087" s="77"/>
      <c r="T2087" s="77"/>
      <c r="U2087" s="77"/>
      <c r="V2087" s="77"/>
      <c r="W2087" s="77" t="s">
        <v>1123</v>
      </c>
      <c r="X2087" s="77">
        <v>0.75</v>
      </c>
      <c r="Y2087" s="77" t="s">
        <v>1135</v>
      </c>
      <c r="Z2087" s="77" t="s">
        <v>1136</v>
      </c>
      <c r="AA2087" s="77" t="s">
        <v>1126</v>
      </c>
      <c r="AB2087" s="77" t="s">
        <v>1127</v>
      </c>
      <c r="AC2087" s="77" t="s">
        <v>1128</v>
      </c>
      <c r="AD2087" s="77">
        <v>4</v>
      </c>
      <c r="AE2087" s="77" t="s">
        <v>1182</v>
      </c>
      <c r="AF2087" s="105"/>
    </row>
    <row r="2088" spans="1:32" ht="30" hidden="1" x14ac:dyDescent="0.25">
      <c r="A2088" s="96" t="s">
        <v>1760</v>
      </c>
      <c r="B2088" s="77" t="s">
        <v>752</v>
      </c>
      <c r="C2088" s="77" t="s">
        <v>75</v>
      </c>
      <c r="D2088" s="77" t="s">
        <v>759</v>
      </c>
      <c r="E2088" s="77" t="s">
        <v>73</v>
      </c>
      <c r="F2088" s="77"/>
      <c r="G2088" s="77" t="s">
        <v>1769</v>
      </c>
      <c r="H2088" s="77"/>
      <c r="I2088" s="77">
        <v>14</v>
      </c>
      <c r="J2088" s="77" t="e">
        <v>#N/A</v>
      </c>
      <c r="K2088" s="77"/>
      <c r="L2088" s="77"/>
      <c r="M2088" s="77"/>
      <c r="N2088" s="77"/>
      <c r="O2088" s="77"/>
      <c r="P2088" s="77"/>
      <c r="Q2088" s="77">
        <v>0</v>
      </c>
      <c r="R2088" s="77">
        <v>0</v>
      </c>
      <c r="S2088" s="77"/>
      <c r="T2088" s="77"/>
      <c r="U2088" s="77"/>
      <c r="V2088" s="77"/>
      <c r="W2088" s="77"/>
      <c r="X2088" s="77">
        <v>0</v>
      </c>
      <c r="Y2088" s="77" t="s">
        <v>1135</v>
      </c>
      <c r="Z2088" s="77"/>
      <c r="AA2088" s="77"/>
      <c r="AB2088" s="77"/>
      <c r="AC2088" s="77"/>
      <c r="AD2088" s="77"/>
      <c r="AE2088" s="77"/>
      <c r="AF2088" s="105"/>
    </row>
    <row r="2089" spans="1:32" ht="30" hidden="1" x14ac:dyDescent="0.25">
      <c r="A2089" s="96" t="s">
        <v>1760</v>
      </c>
      <c r="B2089" s="77" t="s">
        <v>752</v>
      </c>
      <c r="C2089" s="77" t="s">
        <v>75</v>
      </c>
      <c r="D2089" s="77" t="s">
        <v>1770</v>
      </c>
      <c r="E2089" s="77" t="s">
        <v>110</v>
      </c>
      <c r="F2089" s="77"/>
      <c r="G2089" s="77" t="s">
        <v>1771</v>
      </c>
      <c r="H2089" s="77"/>
      <c r="I2089" s="77">
        <v>14</v>
      </c>
      <c r="J2089" s="77">
        <v>4</v>
      </c>
      <c r="K2089" s="77">
        <v>80</v>
      </c>
      <c r="L2089" s="77">
        <v>20</v>
      </c>
      <c r="M2089" s="77"/>
      <c r="N2089" s="77"/>
      <c r="O2089" s="77" t="s">
        <v>129</v>
      </c>
      <c r="P2089" s="77" t="s">
        <v>1449</v>
      </c>
      <c r="Q2089" s="77">
        <v>0</v>
      </c>
      <c r="R2089" s="77">
        <v>0</v>
      </c>
      <c r="S2089" s="77"/>
      <c r="T2089" s="77"/>
      <c r="U2089" s="77"/>
      <c r="V2089" s="77" t="s">
        <v>76</v>
      </c>
      <c r="W2089" s="77" t="s">
        <v>1123</v>
      </c>
      <c r="X2089" s="77">
        <v>3</v>
      </c>
      <c r="Y2089" s="77" t="s">
        <v>1135</v>
      </c>
      <c r="Z2089" s="77" t="s">
        <v>1136</v>
      </c>
      <c r="AA2089" s="77" t="s">
        <v>1126</v>
      </c>
      <c r="AB2089" s="77" t="s">
        <v>1127</v>
      </c>
      <c r="AC2089" s="77" t="s">
        <v>1128</v>
      </c>
      <c r="AD2089" s="77">
        <v>4</v>
      </c>
      <c r="AE2089" s="77" t="s">
        <v>1129</v>
      </c>
      <c r="AF2089" s="105"/>
    </row>
    <row r="2090" spans="1:32" ht="30" hidden="1" x14ac:dyDescent="0.25">
      <c r="A2090" s="96" t="s">
        <v>1760</v>
      </c>
      <c r="B2090" s="77" t="s">
        <v>752</v>
      </c>
      <c r="C2090" s="77" t="s">
        <v>75</v>
      </c>
      <c r="D2090" s="77" t="s">
        <v>1770</v>
      </c>
      <c r="E2090" s="77" t="s">
        <v>114</v>
      </c>
      <c r="F2090" s="77"/>
      <c r="G2090" s="77" t="s">
        <v>1772</v>
      </c>
      <c r="H2090" s="77"/>
      <c r="I2090" s="77">
        <v>14</v>
      </c>
      <c r="J2090" s="77">
        <v>4</v>
      </c>
      <c r="K2090" s="77">
        <v>80</v>
      </c>
      <c r="L2090" s="77">
        <v>20</v>
      </c>
      <c r="M2090" s="77"/>
      <c r="N2090" s="77"/>
      <c r="O2090" s="77" t="s">
        <v>129</v>
      </c>
      <c r="P2090" s="77" t="s">
        <v>1449</v>
      </c>
      <c r="Q2090" s="77">
        <v>0</v>
      </c>
      <c r="R2090" s="77">
        <v>0</v>
      </c>
      <c r="S2090" s="77"/>
      <c r="T2090" s="77"/>
      <c r="U2090" s="77"/>
      <c r="V2090" s="77" t="s">
        <v>76</v>
      </c>
      <c r="W2090" s="77" t="s">
        <v>1123</v>
      </c>
      <c r="X2090" s="77">
        <v>3</v>
      </c>
      <c r="Y2090" s="77" t="s">
        <v>1135</v>
      </c>
      <c r="Z2090" s="77" t="s">
        <v>1136</v>
      </c>
      <c r="AA2090" s="77" t="s">
        <v>1126</v>
      </c>
      <c r="AB2090" s="77" t="s">
        <v>1127</v>
      </c>
      <c r="AC2090" s="77" t="s">
        <v>1128</v>
      </c>
      <c r="AD2090" s="77">
        <v>4</v>
      </c>
      <c r="AE2090" s="77" t="s">
        <v>1129</v>
      </c>
      <c r="AF2090" s="105"/>
    </row>
    <row r="2091" spans="1:32" ht="30" hidden="1" x14ac:dyDescent="0.25">
      <c r="A2091" s="96" t="s">
        <v>1760</v>
      </c>
      <c r="B2091" s="77" t="s">
        <v>752</v>
      </c>
      <c r="C2091" s="77" t="s">
        <v>75</v>
      </c>
      <c r="D2091" s="77" t="s">
        <v>1770</v>
      </c>
      <c r="E2091" s="77" t="s">
        <v>115</v>
      </c>
      <c r="F2091" s="77"/>
      <c r="G2091" s="77" t="s">
        <v>1773</v>
      </c>
      <c r="H2091" s="77"/>
      <c r="I2091" s="77">
        <v>14</v>
      </c>
      <c r="J2091" s="77">
        <v>4</v>
      </c>
      <c r="K2091" s="77">
        <v>25</v>
      </c>
      <c r="L2091" s="77">
        <v>20</v>
      </c>
      <c r="M2091" s="77"/>
      <c r="N2091" s="77"/>
      <c r="O2091" s="77" t="s">
        <v>129</v>
      </c>
      <c r="P2091" s="77"/>
      <c r="Q2091" s="77">
        <v>0</v>
      </c>
      <c r="R2091" s="77">
        <v>0</v>
      </c>
      <c r="S2091" s="77"/>
      <c r="T2091" s="77"/>
      <c r="U2091" s="77"/>
      <c r="V2091" s="77" t="s">
        <v>76</v>
      </c>
      <c r="W2091" s="77" t="s">
        <v>1123</v>
      </c>
      <c r="X2091" s="77">
        <v>1</v>
      </c>
      <c r="Y2091" s="77" t="s">
        <v>1135</v>
      </c>
      <c r="Z2091" s="77"/>
      <c r="AA2091" s="77"/>
      <c r="AB2091" s="77"/>
      <c r="AC2091" s="77"/>
      <c r="AD2091" s="77"/>
      <c r="AE2091" s="77"/>
      <c r="AF2091" s="105"/>
    </row>
    <row r="2092" spans="1:32" ht="30" hidden="1" x14ac:dyDescent="0.25">
      <c r="A2092" s="96" t="s">
        <v>1760</v>
      </c>
      <c r="B2092" s="77" t="s">
        <v>752</v>
      </c>
      <c r="C2092" s="77" t="s">
        <v>75</v>
      </c>
      <c r="D2092" s="77" t="s">
        <v>1770</v>
      </c>
      <c r="E2092" s="77" t="s">
        <v>194</v>
      </c>
      <c r="F2092" s="77"/>
      <c r="G2092" s="77" t="s">
        <v>1774</v>
      </c>
      <c r="H2092" s="77"/>
      <c r="I2092" s="77">
        <v>14</v>
      </c>
      <c r="J2092" s="77">
        <v>4</v>
      </c>
      <c r="K2092" s="77">
        <v>20</v>
      </c>
      <c r="L2092" s="77">
        <v>20</v>
      </c>
      <c r="M2092" s="77"/>
      <c r="N2092" s="77"/>
      <c r="O2092" s="77" t="s">
        <v>129</v>
      </c>
      <c r="P2092" s="77"/>
      <c r="Q2092" s="77">
        <v>0</v>
      </c>
      <c r="R2092" s="77">
        <v>0</v>
      </c>
      <c r="S2092" s="77"/>
      <c r="T2092" s="77"/>
      <c r="U2092" s="77"/>
      <c r="V2092" s="77"/>
      <c r="W2092" s="77" t="s">
        <v>1123</v>
      </c>
      <c r="X2092" s="77">
        <v>0.75</v>
      </c>
      <c r="Y2092" s="77" t="s">
        <v>1135</v>
      </c>
      <c r="Z2092" s="77"/>
      <c r="AA2092" s="77"/>
      <c r="AB2092" s="77"/>
      <c r="AC2092" s="77"/>
      <c r="AD2092" s="77"/>
      <c r="AE2092" s="77"/>
      <c r="AF2092" s="105"/>
    </row>
    <row r="2093" spans="1:32" ht="30" hidden="1" x14ac:dyDescent="0.25">
      <c r="A2093" s="96" t="s">
        <v>1760</v>
      </c>
      <c r="B2093" s="77" t="s">
        <v>752</v>
      </c>
      <c r="C2093" s="77" t="s">
        <v>75</v>
      </c>
      <c r="D2093" s="77" t="s">
        <v>761</v>
      </c>
      <c r="E2093" s="77" t="s">
        <v>110</v>
      </c>
      <c r="F2093" s="77"/>
      <c r="G2093" s="77" t="s">
        <v>762</v>
      </c>
      <c r="H2093" s="77"/>
      <c r="I2093" s="77">
        <v>14</v>
      </c>
      <c r="J2093" s="77">
        <v>4</v>
      </c>
      <c r="K2093" s="77">
        <v>80</v>
      </c>
      <c r="L2093" s="77">
        <v>20</v>
      </c>
      <c r="M2093" s="77"/>
      <c r="N2093" s="77"/>
      <c r="O2093" s="77" t="s">
        <v>129</v>
      </c>
      <c r="P2093" s="77" t="s">
        <v>1449</v>
      </c>
      <c r="Q2093" s="77">
        <v>0</v>
      </c>
      <c r="R2093" s="77">
        <v>1</v>
      </c>
      <c r="S2093" s="77" t="s">
        <v>1123</v>
      </c>
      <c r="T2093" s="77">
        <v>1</v>
      </c>
      <c r="U2093" s="77"/>
      <c r="V2093" s="77"/>
      <c r="W2093" s="77" t="s">
        <v>1123</v>
      </c>
      <c r="X2093" s="77">
        <v>3</v>
      </c>
      <c r="Y2093" s="77" t="s">
        <v>1135</v>
      </c>
      <c r="Z2093" s="77" t="s">
        <v>1136</v>
      </c>
      <c r="AA2093" s="77" t="s">
        <v>1126</v>
      </c>
      <c r="AB2093" s="77" t="s">
        <v>1127</v>
      </c>
      <c r="AC2093" s="77" t="s">
        <v>1128</v>
      </c>
      <c r="AD2093" s="77">
        <v>4</v>
      </c>
      <c r="AE2093" s="77" t="s">
        <v>1129</v>
      </c>
      <c r="AF2093" s="105"/>
    </row>
    <row r="2094" spans="1:32" ht="30" hidden="1" x14ac:dyDescent="0.25">
      <c r="A2094" s="96" t="s">
        <v>1760</v>
      </c>
      <c r="B2094" s="77" t="s">
        <v>752</v>
      </c>
      <c r="C2094" s="77" t="s">
        <v>75</v>
      </c>
      <c r="D2094" s="77" t="s">
        <v>761</v>
      </c>
      <c r="E2094" s="77" t="s">
        <v>114</v>
      </c>
      <c r="F2094" s="77"/>
      <c r="G2094" s="77" t="s">
        <v>762</v>
      </c>
      <c r="H2094" s="77"/>
      <c r="I2094" s="77">
        <v>14</v>
      </c>
      <c r="J2094" s="77">
        <v>4</v>
      </c>
      <c r="K2094" s="77">
        <v>80</v>
      </c>
      <c r="L2094" s="77">
        <v>20</v>
      </c>
      <c r="M2094" s="77"/>
      <c r="N2094" s="77"/>
      <c r="O2094" s="77" t="s">
        <v>129</v>
      </c>
      <c r="P2094" s="77" t="s">
        <v>1449</v>
      </c>
      <c r="Q2094" s="77">
        <v>0</v>
      </c>
      <c r="R2094" s="77">
        <v>1</v>
      </c>
      <c r="S2094" s="77" t="s">
        <v>1123</v>
      </c>
      <c r="T2094" s="77">
        <v>1</v>
      </c>
      <c r="U2094" s="77"/>
      <c r="V2094" s="77"/>
      <c r="W2094" s="77" t="s">
        <v>1123</v>
      </c>
      <c r="X2094" s="77">
        <v>3</v>
      </c>
      <c r="Y2094" s="77" t="s">
        <v>1135</v>
      </c>
      <c r="Z2094" s="77" t="s">
        <v>1136</v>
      </c>
      <c r="AA2094" s="77" t="s">
        <v>1126</v>
      </c>
      <c r="AB2094" s="77" t="s">
        <v>1127</v>
      </c>
      <c r="AC2094" s="77" t="s">
        <v>1128</v>
      </c>
      <c r="AD2094" s="77">
        <v>4</v>
      </c>
      <c r="AE2094" s="77" t="s">
        <v>1129</v>
      </c>
      <c r="AF2094" s="105"/>
    </row>
    <row r="2095" spans="1:32" ht="30" hidden="1" x14ac:dyDescent="0.25">
      <c r="A2095" s="96" t="s">
        <v>1760</v>
      </c>
      <c r="B2095" s="77" t="s">
        <v>752</v>
      </c>
      <c r="C2095" s="77" t="s">
        <v>75</v>
      </c>
      <c r="D2095" s="77" t="s">
        <v>761</v>
      </c>
      <c r="E2095" s="77" t="s">
        <v>115</v>
      </c>
      <c r="F2095" s="77"/>
      <c r="G2095" s="77" t="s">
        <v>763</v>
      </c>
      <c r="H2095" s="77"/>
      <c r="I2095" s="77">
        <v>14</v>
      </c>
      <c r="J2095" s="77">
        <v>4</v>
      </c>
      <c r="K2095" s="77">
        <v>25</v>
      </c>
      <c r="L2095" s="77">
        <v>20</v>
      </c>
      <c r="M2095" s="77"/>
      <c r="N2095" s="77"/>
      <c r="O2095" s="77" t="s">
        <v>129</v>
      </c>
      <c r="P2095" s="77"/>
      <c r="Q2095" s="77">
        <v>0</v>
      </c>
      <c r="R2095" s="77">
        <v>1</v>
      </c>
      <c r="S2095" s="77" t="s">
        <v>1123</v>
      </c>
      <c r="T2095" s="77">
        <v>1</v>
      </c>
      <c r="U2095" s="77"/>
      <c r="V2095" s="77"/>
      <c r="W2095" s="77" t="s">
        <v>1123</v>
      </c>
      <c r="X2095" s="77">
        <v>1</v>
      </c>
      <c r="Y2095" s="77" t="s">
        <v>1135</v>
      </c>
      <c r="Z2095" s="77"/>
      <c r="AA2095" s="77"/>
      <c r="AB2095" s="77"/>
      <c r="AC2095" s="77"/>
      <c r="AD2095" s="77"/>
      <c r="AE2095" s="77"/>
      <c r="AF2095" s="105"/>
    </row>
    <row r="2096" spans="1:32" ht="30" hidden="1" x14ac:dyDescent="0.25">
      <c r="A2096" s="96" t="s">
        <v>1760</v>
      </c>
      <c r="B2096" s="77" t="s">
        <v>752</v>
      </c>
      <c r="C2096" s="77" t="s">
        <v>75</v>
      </c>
      <c r="D2096" s="77" t="s">
        <v>761</v>
      </c>
      <c r="E2096" s="77" t="s">
        <v>194</v>
      </c>
      <c r="F2096" s="77"/>
      <c r="G2096" s="77" t="s">
        <v>1775</v>
      </c>
      <c r="H2096" s="77"/>
      <c r="I2096" s="77">
        <v>14</v>
      </c>
      <c r="J2096" s="77">
        <v>4</v>
      </c>
      <c r="K2096" s="77">
        <v>20</v>
      </c>
      <c r="L2096" s="77">
        <v>20</v>
      </c>
      <c r="M2096" s="77"/>
      <c r="N2096" s="77"/>
      <c r="O2096" s="77" t="s">
        <v>129</v>
      </c>
      <c r="P2096" s="77"/>
      <c r="Q2096" s="77">
        <v>0</v>
      </c>
      <c r="R2096" s="77">
        <v>0</v>
      </c>
      <c r="S2096" s="77"/>
      <c r="T2096" s="77"/>
      <c r="U2096" s="77"/>
      <c r="V2096" s="77"/>
      <c r="W2096" s="77" t="s">
        <v>1123</v>
      </c>
      <c r="X2096" s="77">
        <v>0.75</v>
      </c>
      <c r="Y2096" s="77" t="s">
        <v>1135</v>
      </c>
      <c r="Z2096" s="77"/>
      <c r="AA2096" s="77"/>
      <c r="AB2096" s="77"/>
      <c r="AC2096" s="77"/>
      <c r="AD2096" s="77"/>
      <c r="AE2096" s="77"/>
      <c r="AF2096" s="105"/>
    </row>
    <row r="2097" spans="1:32" ht="30" hidden="1" x14ac:dyDescent="0.25">
      <c r="A2097" s="96" t="s">
        <v>1760</v>
      </c>
      <c r="B2097" s="77" t="s">
        <v>752</v>
      </c>
      <c r="C2097" s="77" t="s">
        <v>75</v>
      </c>
      <c r="D2097" s="77" t="s">
        <v>764</v>
      </c>
      <c r="E2097" s="77" t="s">
        <v>83</v>
      </c>
      <c r="F2097" s="77"/>
      <c r="G2097" s="77" t="s">
        <v>240</v>
      </c>
      <c r="H2097" s="77"/>
      <c r="I2097" s="77">
        <v>14</v>
      </c>
      <c r="J2097" s="77">
        <v>4</v>
      </c>
      <c r="K2097" s="77">
        <v>25</v>
      </c>
      <c r="L2097" s="77">
        <v>20</v>
      </c>
      <c r="M2097" s="77"/>
      <c r="N2097" s="77"/>
      <c r="O2097" s="77" t="s">
        <v>129</v>
      </c>
      <c r="P2097" s="77" t="s">
        <v>1200</v>
      </c>
      <c r="Q2097" s="77">
        <v>0</v>
      </c>
      <c r="R2097" s="77">
        <v>1</v>
      </c>
      <c r="S2097" s="77" t="s">
        <v>1123</v>
      </c>
      <c r="T2097" s="77">
        <v>1</v>
      </c>
      <c r="U2097" s="77"/>
      <c r="V2097" s="77"/>
      <c r="W2097" s="77" t="s">
        <v>1123</v>
      </c>
      <c r="X2097" s="77">
        <v>1</v>
      </c>
      <c r="Y2097" s="77" t="s">
        <v>1135</v>
      </c>
      <c r="Z2097" s="77" t="s">
        <v>1117</v>
      </c>
      <c r="AA2097" s="77" t="s">
        <v>1118</v>
      </c>
      <c r="AB2097" s="77" t="s">
        <v>1118</v>
      </c>
      <c r="AC2097" s="77" t="s">
        <v>1118</v>
      </c>
      <c r="AD2097" s="77">
        <v>4</v>
      </c>
      <c r="AE2097" s="77" t="s">
        <v>1119</v>
      </c>
      <c r="AF2097" s="105"/>
    </row>
    <row r="2098" spans="1:32" ht="30" hidden="1" x14ac:dyDescent="0.25">
      <c r="A2098" s="96" t="s">
        <v>1760</v>
      </c>
      <c r="B2098" s="77" t="s">
        <v>752</v>
      </c>
      <c r="C2098" s="77" t="s">
        <v>75</v>
      </c>
      <c r="D2098" s="77" t="s">
        <v>764</v>
      </c>
      <c r="E2098" s="77" t="s">
        <v>75</v>
      </c>
      <c r="F2098" s="77"/>
      <c r="G2098" s="77" t="s">
        <v>240</v>
      </c>
      <c r="H2098" s="77"/>
      <c r="I2098" s="77">
        <v>14</v>
      </c>
      <c r="J2098" s="77">
        <v>4</v>
      </c>
      <c r="K2098" s="77">
        <v>25</v>
      </c>
      <c r="L2098" s="77">
        <v>20</v>
      </c>
      <c r="M2098" s="77"/>
      <c r="N2098" s="77"/>
      <c r="O2098" s="77" t="s">
        <v>129</v>
      </c>
      <c r="P2098" s="77"/>
      <c r="Q2098" s="77">
        <v>0</v>
      </c>
      <c r="R2098" s="77">
        <v>1</v>
      </c>
      <c r="S2098" s="77" t="s">
        <v>1123</v>
      </c>
      <c r="T2098" s="77">
        <v>1</v>
      </c>
      <c r="U2098" s="77"/>
      <c r="V2098" s="77"/>
      <c r="W2098" s="77" t="s">
        <v>1123</v>
      </c>
      <c r="X2098" s="77">
        <v>1</v>
      </c>
      <c r="Y2098" s="77" t="s">
        <v>1135</v>
      </c>
      <c r="Z2098" s="77"/>
      <c r="AA2098" s="77"/>
      <c r="AB2098" s="77"/>
      <c r="AC2098" s="77"/>
      <c r="AD2098" s="77"/>
      <c r="AE2098" s="77"/>
      <c r="AF2098" s="105"/>
    </row>
    <row r="2099" spans="1:32" ht="30" hidden="1" x14ac:dyDescent="0.25">
      <c r="A2099" s="96" t="s">
        <v>1760</v>
      </c>
      <c r="B2099" s="77" t="s">
        <v>752</v>
      </c>
      <c r="C2099" s="77" t="s">
        <v>75</v>
      </c>
      <c r="D2099" s="77" t="s">
        <v>764</v>
      </c>
      <c r="E2099" s="77" t="s">
        <v>70</v>
      </c>
      <c r="F2099" s="77"/>
      <c r="G2099" s="77" t="s">
        <v>765</v>
      </c>
      <c r="H2099" s="77"/>
      <c r="I2099" s="77">
        <v>14</v>
      </c>
      <c r="J2099" s="77">
        <v>4</v>
      </c>
      <c r="K2099" s="77">
        <v>25</v>
      </c>
      <c r="L2099" s="77">
        <v>20</v>
      </c>
      <c r="M2099" s="77"/>
      <c r="N2099" s="77"/>
      <c r="O2099" s="77" t="s">
        <v>129</v>
      </c>
      <c r="P2099" s="77" t="s">
        <v>1200</v>
      </c>
      <c r="Q2099" s="77">
        <v>0</v>
      </c>
      <c r="R2099" s="77">
        <v>1</v>
      </c>
      <c r="S2099" s="77" t="s">
        <v>1123</v>
      </c>
      <c r="T2099" s="77">
        <v>1</v>
      </c>
      <c r="U2099" s="77"/>
      <c r="V2099" s="77"/>
      <c r="W2099" s="77" t="s">
        <v>1123</v>
      </c>
      <c r="X2099" s="77">
        <v>1</v>
      </c>
      <c r="Y2099" s="77" t="s">
        <v>1135</v>
      </c>
      <c r="Z2099" s="77" t="s">
        <v>1117</v>
      </c>
      <c r="AA2099" s="77" t="s">
        <v>1118</v>
      </c>
      <c r="AB2099" s="77" t="s">
        <v>1118</v>
      </c>
      <c r="AC2099" s="77" t="s">
        <v>1118</v>
      </c>
      <c r="AD2099" s="77">
        <v>4</v>
      </c>
      <c r="AE2099" s="77" t="s">
        <v>1119</v>
      </c>
      <c r="AF2099" s="105"/>
    </row>
    <row r="2100" spans="1:32" ht="30" hidden="1" x14ac:dyDescent="0.25">
      <c r="A2100" s="96" t="s">
        <v>1760</v>
      </c>
      <c r="B2100" s="77" t="s">
        <v>752</v>
      </c>
      <c r="C2100" s="77" t="s">
        <v>75</v>
      </c>
      <c r="D2100" s="77" t="s">
        <v>764</v>
      </c>
      <c r="E2100" s="77" t="s">
        <v>76</v>
      </c>
      <c r="F2100" s="77"/>
      <c r="G2100" s="77" t="s">
        <v>766</v>
      </c>
      <c r="H2100" s="77"/>
      <c r="I2100" s="77">
        <v>14</v>
      </c>
      <c r="J2100" s="77">
        <v>4</v>
      </c>
      <c r="K2100" s="77">
        <v>20</v>
      </c>
      <c r="L2100" s="77">
        <v>20</v>
      </c>
      <c r="M2100" s="77"/>
      <c r="N2100" s="77"/>
      <c r="O2100" s="77" t="s">
        <v>129</v>
      </c>
      <c r="P2100" s="77" t="s">
        <v>1279</v>
      </c>
      <c r="Q2100" s="77">
        <v>0</v>
      </c>
      <c r="R2100" s="77">
        <v>1</v>
      </c>
      <c r="S2100" s="77" t="s">
        <v>1123</v>
      </c>
      <c r="T2100" s="77">
        <v>1</v>
      </c>
      <c r="U2100" s="77"/>
      <c r="V2100" s="77"/>
      <c r="W2100" s="77" t="s">
        <v>1123</v>
      </c>
      <c r="X2100" s="77">
        <v>0.75</v>
      </c>
      <c r="Y2100" s="77" t="s">
        <v>1135</v>
      </c>
      <c r="Z2100" s="77" t="s">
        <v>1136</v>
      </c>
      <c r="AA2100" s="77" t="s">
        <v>1126</v>
      </c>
      <c r="AB2100" s="77" t="s">
        <v>1127</v>
      </c>
      <c r="AC2100" s="77" t="s">
        <v>1128</v>
      </c>
      <c r="AD2100" s="77">
        <v>4</v>
      </c>
      <c r="AE2100" s="77" t="s">
        <v>1182</v>
      </c>
      <c r="AF2100" s="105"/>
    </row>
    <row r="2101" spans="1:32" ht="30" hidden="1" x14ac:dyDescent="0.25">
      <c r="A2101" s="96" t="s">
        <v>1760</v>
      </c>
      <c r="B2101" s="77" t="s">
        <v>752</v>
      </c>
      <c r="C2101" s="77" t="s">
        <v>75</v>
      </c>
      <c r="D2101" s="77" t="s">
        <v>1776</v>
      </c>
      <c r="E2101" s="77" t="s">
        <v>110</v>
      </c>
      <c r="F2101" s="77"/>
      <c r="G2101" s="77" t="s">
        <v>1777</v>
      </c>
      <c r="H2101" s="77"/>
      <c r="I2101" s="77">
        <v>14</v>
      </c>
      <c r="J2101" s="77" t="e">
        <v>#N/A</v>
      </c>
      <c r="K2101" s="77"/>
      <c r="L2101" s="77"/>
      <c r="M2101" s="77"/>
      <c r="N2101" s="77"/>
      <c r="O2101" s="77"/>
      <c r="P2101" s="77"/>
      <c r="Q2101" s="77">
        <v>0</v>
      </c>
      <c r="R2101" s="77">
        <v>0</v>
      </c>
      <c r="S2101" s="77"/>
      <c r="T2101" s="77"/>
      <c r="U2101" s="77"/>
      <c r="V2101" s="77"/>
      <c r="W2101" s="77"/>
      <c r="X2101" s="77">
        <v>0</v>
      </c>
      <c r="Y2101" s="77" t="s">
        <v>1135</v>
      </c>
      <c r="Z2101" s="77"/>
      <c r="AA2101" s="77"/>
      <c r="AB2101" s="77"/>
      <c r="AC2101" s="77"/>
      <c r="AD2101" s="77"/>
      <c r="AE2101" s="77"/>
      <c r="AF2101" s="105"/>
    </row>
    <row r="2102" spans="1:32" ht="30" hidden="1" x14ac:dyDescent="0.25">
      <c r="A2102" s="96" t="s">
        <v>1760</v>
      </c>
      <c r="B2102" s="77" t="s">
        <v>752</v>
      </c>
      <c r="C2102" s="77" t="s">
        <v>75</v>
      </c>
      <c r="D2102" s="77" t="s">
        <v>1776</v>
      </c>
      <c r="E2102" s="77" t="s">
        <v>114</v>
      </c>
      <c r="F2102" s="77"/>
      <c r="G2102" s="77" t="s">
        <v>1777</v>
      </c>
      <c r="H2102" s="77"/>
      <c r="I2102" s="77">
        <v>14</v>
      </c>
      <c r="J2102" s="77" t="e">
        <v>#N/A</v>
      </c>
      <c r="K2102" s="77"/>
      <c r="L2102" s="77"/>
      <c r="M2102" s="77"/>
      <c r="N2102" s="77"/>
      <c r="O2102" s="77"/>
      <c r="P2102" s="77"/>
      <c r="Q2102" s="77">
        <v>0</v>
      </c>
      <c r="R2102" s="77">
        <v>0</v>
      </c>
      <c r="S2102" s="77"/>
      <c r="T2102" s="77"/>
      <c r="U2102" s="77"/>
      <c r="V2102" s="77"/>
      <c r="W2102" s="77"/>
      <c r="X2102" s="77">
        <v>0</v>
      </c>
      <c r="Y2102" s="77" t="s">
        <v>1135</v>
      </c>
      <c r="Z2102" s="77"/>
      <c r="AA2102" s="77"/>
      <c r="AB2102" s="77"/>
      <c r="AC2102" s="77"/>
      <c r="AD2102" s="77"/>
      <c r="AE2102" s="77"/>
      <c r="AF2102" s="105"/>
    </row>
    <row r="2103" spans="1:32" ht="30.75" hidden="1" thickBot="1" x14ac:dyDescent="0.3">
      <c r="A2103" s="97" t="s">
        <v>1760</v>
      </c>
      <c r="B2103" s="78" t="s">
        <v>752</v>
      </c>
      <c r="C2103" s="78" t="s">
        <v>75</v>
      </c>
      <c r="D2103" s="78" t="s">
        <v>1776</v>
      </c>
      <c r="E2103" s="78" t="s">
        <v>115</v>
      </c>
      <c r="F2103" s="78"/>
      <c r="G2103" s="78" t="s">
        <v>1778</v>
      </c>
      <c r="H2103" s="78"/>
      <c r="I2103" s="78">
        <v>14</v>
      </c>
      <c r="J2103" s="77" t="e">
        <v>#N/A</v>
      </c>
      <c r="K2103" s="78"/>
      <c r="L2103" s="78"/>
      <c r="M2103" s="78"/>
      <c r="N2103" s="78"/>
      <c r="O2103" s="78"/>
      <c r="P2103" s="78"/>
      <c r="Q2103" s="78">
        <v>0</v>
      </c>
      <c r="R2103" s="78">
        <v>0</v>
      </c>
      <c r="S2103" s="78"/>
      <c r="T2103" s="78"/>
      <c r="U2103" s="78"/>
      <c r="V2103" s="78"/>
      <c r="W2103" s="78"/>
      <c r="X2103" s="78">
        <v>0</v>
      </c>
      <c r="Y2103" s="78" t="s">
        <v>1135</v>
      </c>
      <c r="Z2103" s="78"/>
      <c r="AA2103" s="78"/>
      <c r="AB2103" s="78"/>
      <c r="AC2103" s="78"/>
      <c r="AD2103" s="78"/>
      <c r="AE2103" s="78"/>
      <c r="AF2103" s="106"/>
    </row>
    <row r="2104" spans="1:32" hidden="1" x14ac:dyDescent="0.25">
      <c r="A2104" s="98" t="s">
        <v>1779</v>
      </c>
      <c r="B2104" s="79" t="s">
        <v>767</v>
      </c>
      <c r="C2104" s="79" t="s">
        <v>73</v>
      </c>
      <c r="D2104" s="79" t="s">
        <v>127</v>
      </c>
      <c r="E2104" s="79" t="s">
        <v>73</v>
      </c>
      <c r="F2104" s="79"/>
      <c r="G2104" s="79" t="s">
        <v>639</v>
      </c>
      <c r="H2104" s="79"/>
      <c r="I2104" s="79">
        <v>42</v>
      </c>
      <c r="J2104" s="77">
        <v>8</v>
      </c>
      <c r="K2104" s="79">
        <v>200</v>
      </c>
      <c r="L2104" s="79">
        <v>20</v>
      </c>
      <c r="M2104" s="79"/>
      <c r="N2104" s="79"/>
      <c r="O2104" s="79" t="s">
        <v>129</v>
      </c>
      <c r="P2104" s="79" t="s">
        <v>1240</v>
      </c>
      <c r="Q2104" s="79">
        <v>0</v>
      </c>
      <c r="R2104" s="79">
        <v>2</v>
      </c>
      <c r="S2104" s="79" t="s">
        <v>1123</v>
      </c>
      <c r="T2104" s="79">
        <v>2</v>
      </c>
      <c r="U2104" s="79"/>
      <c r="V2104" s="79" t="s">
        <v>76</v>
      </c>
      <c r="W2104" s="79" t="s">
        <v>1123</v>
      </c>
      <c r="X2104" s="79">
        <v>16</v>
      </c>
      <c r="Y2104" s="79" t="s">
        <v>1135</v>
      </c>
      <c r="Z2104" s="79" t="s">
        <v>1136</v>
      </c>
      <c r="AA2104" s="79" t="s">
        <v>1126</v>
      </c>
      <c r="AB2104" s="79" t="s">
        <v>1127</v>
      </c>
      <c r="AC2104" s="79" t="s">
        <v>1128</v>
      </c>
      <c r="AD2104" s="79">
        <v>8</v>
      </c>
      <c r="AE2104" s="79" t="s">
        <v>1137</v>
      </c>
      <c r="AF2104" s="107"/>
    </row>
    <row r="2105" spans="1:32" hidden="1" x14ac:dyDescent="0.25">
      <c r="A2105" s="99" t="s">
        <v>1779</v>
      </c>
      <c r="B2105" s="80" t="s">
        <v>767</v>
      </c>
      <c r="C2105" s="80" t="s">
        <v>73</v>
      </c>
      <c r="D2105" s="80" t="s">
        <v>127</v>
      </c>
      <c r="E2105" s="80" t="s">
        <v>83</v>
      </c>
      <c r="F2105" s="80"/>
      <c r="G2105" s="80" t="s">
        <v>639</v>
      </c>
      <c r="H2105" s="80"/>
      <c r="I2105" s="80">
        <v>42</v>
      </c>
      <c r="J2105" s="77">
        <v>4</v>
      </c>
      <c r="K2105" s="80">
        <v>50</v>
      </c>
      <c r="L2105" s="80">
        <v>20</v>
      </c>
      <c r="M2105" s="80"/>
      <c r="N2105" s="80"/>
      <c r="O2105" s="80" t="s">
        <v>129</v>
      </c>
      <c r="P2105" s="80" t="s">
        <v>1449</v>
      </c>
      <c r="Q2105" s="80">
        <v>0</v>
      </c>
      <c r="R2105" s="80">
        <v>2</v>
      </c>
      <c r="S2105" s="80" t="s">
        <v>1123</v>
      </c>
      <c r="T2105" s="80">
        <v>2</v>
      </c>
      <c r="U2105" s="80"/>
      <c r="V2105" s="80"/>
      <c r="W2105" s="80" t="s">
        <v>1123</v>
      </c>
      <c r="X2105" s="80">
        <v>4</v>
      </c>
      <c r="Y2105" s="80" t="s">
        <v>1135</v>
      </c>
      <c r="Z2105" s="80" t="s">
        <v>1136</v>
      </c>
      <c r="AA2105" s="80" t="s">
        <v>1126</v>
      </c>
      <c r="AB2105" s="80" t="s">
        <v>1127</v>
      </c>
      <c r="AC2105" s="80" t="s">
        <v>1128</v>
      </c>
      <c r="AD2105" s="80">
        <v>4</v>
      </c>
      <c r="AE2105" s="80" t="s">
        <v>1172</v>
      </c>
      <c r="AF2105" s="108"/>
    </row>
    <row r="2106" spans="1:32" ht="15.75" hidden="1" thickBot="1" x14ac:dyDescent="0.3">
      <c r="A2106" s="100" t="s">
        <v>1779</v>
      </c>
      <c r="B2106" s="81" t="s">
        <v>767</v>
      </c>
      <c r="C2106" s="81" t="s">
        <v>73</v>
      </c>
      <c r="D2106" s="81" t="s">
        <v>127</v>
      </c>
      <c r="E2106" s="81" t="s">
        <v>75</v>
      </c>
      <c r="F2106" s="81"/>
      <c r="G2106" s="81" t="s">
        <v>639</v>
      </c>
      <c r="H2106" s="81"/>
      <c r="I2106" s="81">
        <v>42</v>
      </c>
      <c r="J2106" s="77">
        <v>4</v>
      </c>
      <c r="K2106" s="81">
        <v>50</v>
      </c>
      <c r="L2106" s="81">
        <v>20</v>
      </c>
      <c r="M2106" s="81"/>
      <c r="N2106" s="81"/>
      <c r="O2106" s="81" t="s">
        <v>129</v>
      </c>
      <c r="P2106" s="81" t="s">
        <v>1449</v>
      </c>
      <c r="Q2106" s="81">
        <v>0</v>
      </c>
      <c r="R2106" s="81">
        <v>2</v>
      </c>
      <c r="S2106" s="81" t="s">
        <v>1123</v>
      </c>
      <c r="T2106" s="81">
        <v>2</v>
      </c>
      <c r="U2106" s="81"/>
      <c r="V2106" s="81"/>
      <c r="W2106" s="81" t="s">
        <v>1123</v>
      </c>
      <c r="X2106" s="81">
        <v>4</v>
      </c>
      <c r="Y2106" s="81" t="s">
        <v>1135</v>
      </c>
      <c r="Z2106" s="81" t="s">
        <v>1136</v>
      </c>
      <c r="AA2106" s="81" t="s">
        <v>1126</v>
      </c>
      <c r="AB2106" s="81" t="s">
        <v>1127</v>
      </c>
      <c r="AC2106" s="81" t="s">
        <v>1128</v>
      </c>
      <c r="AD2106" s="81">
        <v>4</v>
      </c>
      <c r="AE2106" s="81" t="s">
        <v>1172</v>
      </c>
      <c r="AF2106" s="109"/>
    </row>
    <row r="2107" spans="1:32" ht="30" hidden="1" x14ac:dyDescent="0.25">
      <c r="A2107" s="95" t="s">
        <v>1780</v>
      </c>
      <c r="B2107" s="76" t="s">
        <v>768</v>
      </c>
      <c r="C2107" s="76" t="s">
        <v>75</v>
      </c>
      <c r="D2107" s="76" t="s">
        <v>769</v>
      </c>
      <c r="E2107" s="76" t="s">
        <v>70</v>
      </c>
      <c r="F2107" s="76" t="s">
        <v>1230</v>
      </c>
      <c r="G2107" s="76" t="s">
        <v>770</v>
      </c>
      <c r="H2107" s="76"/>
      <c r="I2107" s="76">
        <v>15</v>
      </c>
      <c r="J2107" s="77">
        <v>12</v>
      </c>
      <c r="K2107" s="76">
        <v>250</v>
      </c>
      <c r="L2107" s="76">
        <v>20</v>
      </c>
      <c r="M2107" s="76"/>
      <c r="N2107" s="76"/>
      <c r="O2107" s="76" t="s">
        <v>129</v>
      </c>
      <c r="P2107" s="76" t="s">
        <v>1402</v>
      </c>
      <c r="Q2107" s="76">
        <v>1</v>
      </c>
      <c r="R2107" s="76">
        <v>0</v>
      </c>
      <c r="S2107" s="76"/>
      <c r="T2107" s="76"/>
      <c r="U2107" s="76"/>
      <c r="V2107" s="76"/>
      <c r="W2107" s="76" t="s">
        <v>1123</v>
      </c>
      <c r="X2107" s="76">
        <v>10</v>
      </c>
      <c r="Y2107" s="76" t="s">
        <v>1135</v>
      </c>
      <c r="Z2107" s="76" t="s">
        <v>1117</v>
      </c>
      <c r="AA2107" s="76" t="s">
        <v>1118</v>
      </c>
      <c r="AB2107" s="76" t="s">
        <v>1118</v>
      </c>
      <c r="AC2107" s="76" t="s">
        <v>1118</v>
      </c>
      <c r="AD2107" s="76">
        <v>12</v>
      </c>
      <c r="AE2107" s="76" t="s">
        <v>1119</v>
      </c>
      <c r="AF2107" s="104"/>
    </row>
    <row r="2108" spans="1:32" ht="30" hidden="1" x14ac:dyDescent="0.25">
      <c r="A2108" s="96" t="s">
        <v>1780</v>
      </c>
      <c r="B2108" s="77" t="s">
        <v>768</v>
      </c>
      <c r="C2108" s="77" t="s">
        <v>75</v>
      </c>
      <c r="D2108" s="77" t="s">
        <v>769</v>
      </c>
      <c r="E2108" s="77" t="s">
        <v>76</v>
      </c>
      <c r="F2108" s="77"/>
      <c r="G2108" s="77" t="s">
        <v>771</v>
      </c>
      <c r="H2108" s="77"/>
      <c r="I2108" s="77">
        <v>15</v>
      </c>
      <c r="J2108" s="77">
        <v>8</v>
      </c>
      <c r="K2108" s="77">
        <v>200</v>
      </c>
      <c r="L2108" s="77">
        <v>20</v>
      </c>
      <c r="M2108" s="77"/>
      <c r="N2108" s="77">
        <v>1</v>
      </c>
      <c r="O2108" s="77" t="s">
        <v>129</v>
      </c>
      <c r="P2108" s="77" t="s">
        <v>1402</v>
      </c>
      <c r="Q2108" s="77">
        <v>1</v>
      </c>
      <c r="R2108" s="77">
        <v>0</v>
      </c>
      <c r="S2108" s="77"/>
      <c r="T2108" s="77"/>
      <c r="U2108" s="77"/>
      <c r="V2108" s="77"/>
      <c r="W2108" s="77" t="s">
        <v>1123</v>
      </c>
      <c r="X2108" s="77">
        <v>8</v>
      </c>
      <c r="Y2108" s="77" t="s">
        <v>1135</v>
      </c>
      <c r="Z2108" s="77" t="s">
        <v>1117</v>
      </c>
      <c r="AA2108" s="77" t="s">
        <v>1118</v>
      </c>
      <c r="AB2108" s="77" t="s">
        <v>1118</v>
      </c>
      <c r="AC2108" s="77" t="s">
        <v>1118</v>
      </c>
      <c r="AD2108" s="77">
        <v>8</v>
      </c>
      <c r="AE2108" s="77" t="s">
        <v>1119</v>
      </c>
      <c r="AF2108" s="105"/>
    </row>
    <row r="2109" spans="1:32" ht="30" hidden="1" x14ac:dyDescent="0.25">
      <c r="A2109" s="96" t="s">
        <v>1780</v>
      </c>
      <c r="B2109" s="77" t="s">
        <v>768</v>
      </c>
      <c r="C2109" s="77" t="s">
        <v>75</v>
      </c>
      <c r="D2109" s="77" t="s">
        <v>769</v>
      </c>
      <c r="E2109" s="77" t="s">
        <v>81</v>
      </c>
      <c r="F2109" s="77" t="s">
        <v>1246</v>
      </c>
      <c r="G2109" s="77" t="s">
        <v>772</v>
      </c>
      <c r="H2109" s="77"/>
      <c r="I2109" s="77">
        <v>15</v>
      </c>
      <c r="J2109" s="77">
        <v>12</v>
      </c>
      <c r="K2109" s="77">
        <v>250</v>
      </c>
      <c r="L2109" s="77">
        <v>20</v>
      </c>
      <c r="M2109" s="77"/>
      <c r="N2109" s="77"/>
      <c r="O2109" s="77" t="s">
        <v>129</v>
      </c>
      <c r="P2109" s="77" t="s">
        <v>1402</v>
      </c>
      <c r="Q2109" s="77">
        <v>1</v>
      </c>
      <c r="R2109" s="77">
        <v>0</v>
      </c>
      <c r="S2109" s="77"/>
      <c r="T2109" s="77"/>
      <c r="U2109" s="77"/>
      <c r="V2109" s="77" t="s">
        <v>76</v>
      </c>
      <c r="W2109" s="77" t="s">
        <v>1123</v>
      </c>
      <c r="X2109" s="77">
        <v>10</v>
      </c>
      <c r="Y2109" s="77" t="s">
        <v>1135</v>
      </c>
      <c r="Z2109" s="77" t="s">
        <v>1117</v>
      </c>
      <c r="AA2109" s="77" t="s">
        <v>1118</v>
      </c>
      <c r="AB2109" s="77" t="s">
        <v>1118</v>
      </c>
      <c r="AC2109" s="77" t="s">
        <v>1118</v>
      </c>
      <c r="AD2109" s="77">
        <v>12</v>
      </c>
      <c r="AE2109" s="77" t="s">
        <v>1119</v>
      </c>
      <c r="AF2109" s="105"/>
    </row>
    <row r="2110" spans="1:32" ht="30" hidden="1" x14ac:dyDescent="0.25">
      <c r="A2110" s="96" t="s">
        <v>1780</v>
      </c>
      <c r="B2110" s="77" t="s">
        <v>768</v>
      </c>
      <c r="C2110" s="77" t="s">
        <v>75</v>
      </c>
      <c r="D2110" s="77" t="s">
        <v>769</v>
      </c>
      <c r="E2110" s="77" t="s">
        <v>93</v>
      </c>
      <c r="F2110" s="77"/>
      <c r="G2110" s="77" t="s">
        <v>773</v>
      </c>
      <c r="H2110" s="77"/>
      <c r="I2110" s="77">
        <v>15</v>
      </c>
      <c r="J2110" s="77">
        <v>8</v>
      </c>
      <c r="K2110" s="77">
        <v>200</v>
      </c>
      <c r="L2110" s="77">
        <v>20</v>
      </c>
      <c r="M2110" s="77"/>
      <c r="N2110" s="77">
        <v>1</v>
      </c>
      <c r="O2110" s="77" t="s">
        <v>129</v>
      </c>
      <c r="P2110" s="77" t="s">
        <v>1402</v>
      </c>
      <c r="Q2110" s="77">
        <v>1</v>
      </c>
      <c r="R2110" s="77">
        <v>0</v>
      </c>
      <c r="S2110" s="77"/>
      <c r="T2110" s="77"/>
      <c r="U2110" s="77"/>
      <c r="V2110" s="77" t="s">
        <v>76</v>
      </c>
      <c r="W2110" s="77" t="s">
        <v>1123</v>
      </c>
      <c r="X2110" s="77">
        <v>8</v>
      </c>
      <c r="Y2110" s="77" t="s">
        <v>1135</v>
      </c>
      <c r="Z2110" s="77" t="s">
        <v>1117</v>
      </c>
      <c r="AA2110" s="77" t="s">
        <v>1118</v>
      </c>
      <c r="AB2110" s="77" t="s">
        <v>1118</v>
      </c>
      <c r="AC2110" s="77" t="s">
        <v>1118</v>
      </c>
      <c r="AD2110" s="77">
        <v>8</v>
      </c>
      <c r="AE2110" s="77" t="s">
        <v>1119</v>
      </c>
      <c r="AF2110" s="105"/>
    </row>
    <row r="2111" spans="1:32" ht="30" hidden="1" x14ac:dyDescent="0.25">
      <c r="A2111" s="96" t="s">
        <v>1780</v>
      </c>
      <c r="B2111" s="77" t="s">
        <v>768</v>
      </c>
      <c r="C2111" s="77" t="s">
        <v>75</v>
      </c>
      <c r="D2111" s="77" t="s">
        <v>769</v>
      </c>
      <c r="E2111" s="77" t="s">
        <v>194</v>
      </c>
      <c r="F2111" s="77" t="s">
        <v>1374</v>
      </c>
      <c r="G2111" s="77" t="s">
        <v>774</v>
      </c>
      <c r="H2111" s="77"/>
      <c r="I2111" s="77">
        <v>15</v>
      </c>
      <c r="J2111" s="77">
        <v>4</v>
      </c>
      <c r="K2111" s="77">
        <v>25</v>
      </c>
      <c r="L2111" s="77">
        <v>20</v>
      </c>
      <c r="M2111" s="77"/>
      <c r="N2111" s="77"/>
      <c r="O2111" s="77" t="s">
        <v>129</v>
      </c>
      <c r="P2111" s="77"/>
      <c r="Q2111" s="77">
        <v>1</v>
      </c>
      <c r="R2111" s="77">
        <v>0</v>
      </c>
      <c r="S2111" s="77"/>
      <c r="T2111" s="77"/>
      <c r="U2111" s="77" t="s">
        <v>70</v>
      </c>
      <c r="V2111" s="77" t="s">
        <v>76</v>
      </c>
      <c r="W2111" s="77" t="s">
        <v>1123</v>
      </c>
      <c r="X2111" s="77">
        <v>1</v>
      </c>
      <c r="Y2111" s="77" t="s">
        <v>1135</v>
      </c>
      <c r="Z2111" s="77"/>
      <c r="AA2111" s="77"/>
      <c r="AB2111" s="77"/>
      <c r="AC2111" s="77"/>
      <c r="AD2111" s="77"/>
      <c r="AE2111" s="77"/>
      <c r="AF2111" s="105"/>
    </row>
    <row r="2112" spans="1:32" ht="30" hidden="1" x14ac:dyDescent="0.25">
      <c r="A2112" s="96" t="s">
        <v>1780</v>
      </c>
      <c r="B2112" s="77" t="s">
        <v>768</v>
      </c>
      <c r="C2112" s="77" t="s">
        <v>75</v>
      </c>
      <c r="D2112" s="77" t="s">
        <v>769</v>
      </c>
      <c r="E2112" s="77" t="s">
        <v>110</v>
      </c>
      <c r="F2112" s="77" t="s">
        <v>1280</v>
      </c>
      <c r="G2112" s="77" t="s">
        <v>161</v>
      </c>
      <c r="H2112" s="77"/>
      <c r="I2112" s="77">
        <v>15</v>
      </c>
      <c r="J2112" s="77">
        <v>8</v>
      </c>
      <c r="K2112" s="77">
        <v>100</v>
      </c>
      <c r="L2112" s="77">
        <v>20</v>
      </c>
      <c r="M2112" s="77">
        <v>1</v>
      </c>
      <c r="N2112" s="77"/>
      <c r="O2112" s="77" t="s">
        <v>129</v>
      </c>
      <c r="P2112" s="77" t="s">
        <v>1449</v>
      </c>
      <c r="Q2112" s="77">
        <v>2</v>
      </c>
      <c r="R2112" s="77">
        <v>0</v>
      </c>
      <c r="S2112" s="77"/>
      <c r="T2112" s="77"/>
      <c r="U2112" s="77"/>
      <c r="V2112" s="77"/>
      <c r="W2112" s="77" t="s">
        <v>1123</v>
      </c>
      <c r="X2112" s="77">
        <v>8</v>
      </c>
      <c r="Y2112" s="77" t="s">
        <v>1135</v>
      </c>
      <c r="Z2112" s="77" t="s">
        <v>1136</v>
      </c>
      <c r="AA2112" s="77" t="s">
        <v>1126</v>
      </c>
      <c r="AB2112" s="77" t="s">
        <v>1127</v>
      </c>
      <c r="AC2112" s="77" t="s">
        <v>1128</v>
      </c>
      <c r="AD2112" s="77">
        <v>8</v>
      </c>
      <c r="AE2112" s="77" t="s">
        <v>1129</v>
      </c>
      <c r="AF2112" s="105"/>
    </row>
    <row r="2113" spans="1:32" ht="30" hidden="1" x14ac:dyDescent="0.25">
      <c r="A2113" s="96" t="s">
        <v>1780</v>
      </c>
      <c r="B2113" s="77" t="s">
        <v>768</v>
      </c>
      <c r="C2113" s="77" t="s">
        <v>75</v>
      </c>
      <c r="D2113" s="77" t="s">
        <v>769</v>
      </c>
      <c r="E2113" s="77" t="s">
        <v>82</v>
      </c>
      <c r="F2113" s="77"/>
      <c r="G2113" s="77" t="s">
        <v>775</v>
      </c>
      <c r="H2113" s="77"/>
      <c r="I2113" s="77">
        <v>15</v>
      </c>
      <c r="J2113" s="77">
        <v>4</v>
      </c>
      <c r="K2113" s="77">
        <v>50</v>
      </c>
      <c r="L2113" s="77">
        <v>20</v>
      </c>
      <c r="M2113" s="77"/>
      <c r="N2113" s="77">
        <v>1</v>
      </c>
      <c r="O2113" s="77" t="s">
        <v>129</v>
      </c>
      <c r="P2113" s="77" t="s">
        <v>1449</v>
      </c>
      <c r="Q2113" s="77">
        <v>1</v>
      </c>
      <c r="R2113" s="77">
        <v>0</v>
      </c>
      <c r="S2113" s="77"/>
      <c r="T2113" s="77"/>
      <c r="U2113" s="77"/>
      <c r="V2113" s="77" t="s">
        <v>76</v>
      </c>
      <c r="W2113" s="77" t="s">
        <v>1123</v>
      </c>
      <c r="X2113" s="77">
        <v>2</v>
      </c>
      <c r="Y2113" s="77" t="s">
        <v>1135</v>
      </c>
      <c r="Z2113" s="77" t="s">
        <v>1136</v>
      </c>
      <c r="AA2113" s="77" t="s">
        <v>1126</v>
      </c>
      <c r="AB2113" s="77" t="s">
        <v>1127</v>
      </c>
      <c r="AC2113" s="77" t="s">
        <v>1128</v>
      </c>
      <c r="AD2113" s="77">
        <v>4</v>
      </c>
      <c r="AE2113" s="77" t="s">
        <v>1172</v>
      </c>
      <c r="AF2113" s="105"/>
    </row>
    <row r="2114" spans="1:32" ht="30" hidden="1" x14ac:dyDescent="0.25">
      <c r="A2114" s="96" t="s">
        <v>1780</v>
      </c>
      <c r="B2114" s="77" t="s">
        <v>768</v>
      </c>
      <c r="C2114" s="77" t="s">
        <v>75</v>
      </c>
      <c r="D2114" s="77" t="s">
        <v>769</v>
      </c>
      <c r="E2114" s="77" t="s">
        <v>112</v>
      </c>
      <c r="F2114" s="77" t="s">
        <v>1280</v>
      </c>
      <c r="G2114" s="77" t="s">
        <v>776</v>
      </c>
      <c r="H2114" s="77"/>
      <c r="I2114" s="77">
        <v>15</v>
      </c>
      <c r="J2114" s="77">
        <v>4</v>
      </c>
      <c r="K2114" s="77">
        <v>50</v>
      </c>
      <c r="L2114" s="77">
        <v>20</v>
      </c>
      <c r="M2114" s="77"/>
      <c r="N2114" s="77">
        <v>1</v>
      </c>
      <c r="O2114" s="77" t="s">
        <v>129</v>
      </c>
      <c r="P2114" s="77" t="s">
        <v>1449</v>
      </c>
      <c r="Q2114" s="77">
        <v>1</v>
      </c>
      <c r="R2114" s="77">
        <v>0</v>
      </c>
      <c r="S2114" s="77"/>
      <c r="T2114" s="77"/>
      <c r="U2114" s="77"/>
      <c r="V2114" s="77" t="s">
        <v>76</v>
      </c>
      <c r="W2114" s="77" t="s">
        <v>1123</v>
      </c>
      <c r="X2114" s="77">
        <v>2</v>
      </c>
      <c r="Y2114" s="77" t="s">
        <v>1135</v>
      </c>
      <c r="Z2114" s="77" t="s">
        <v>1136</v>
      </c>
      <c r="AA2114" s="77" t="s">
        <v>1126</v>
      </c>
      <c r="AB2114" s="77" t="s">
        <v>1127</v>
      </c>
      <c r="AC2114" s="77" t="s">
        <v>1128</v>
      </c>
      <c r="AD2114" s="77">
        <v>4</v>
      </c>
      <c r="AE2114" s="77" t="s">
        <v>1172</v>
      </c>
      <c r="AF2114" s="105"/>
    </row>
    <row r="2115" spans="1:32" ht="30" hidden="1" x14ac:dyDescent="0.25">
      <c r="A2115" s="96" t="s">
        <v>1780</v>
      </c>
      <c r="B2115" s="77" t="s">
        <v>768</v>
      </c>
      <c r="C2115" s="77" t="s">
        <v>75</v>
      </c>
      <c r="D2115" s="77" t="s">
        <v>777</v>
      </c>
      <c r="E2115" s="77" t="s">
        <v>73</v>
      </c>
      <c r="F2115" s="77"/>
      <c r="G2115" s="77" t="s">
        <v>293</v>
      </c>
      <c r="H2115" s="77"/>
      <c r="I2115" s="77">
        <v>15</v>
      </c>
      <c r="J2115" s="77">
        <v>4</v>
      </c>
      <c r="K2115" s="77">
        <v>20</v>
      </c>
      <c r="L2115" s="77">
        <v>20</v>
      </c>
      <c r="M2115" s="77"/>
      <c r="N2115" s="77">
        <v>1</v>
      </c>
      <c r="O2115" s="77" t="s">
        <v>129</v>
      </c>
      <c r="P2115" s="77" t="s">
        <v>1200</v>
      </c>
      <c r="Q2115" s="77">
        <v>1</v>
      </c>
      <c r="R2115" s="77">
        <v>0</v>
      </c>
      <c r="S2115" s="77"/>
      <c r="T2115" s="77"/>
      <c r="U2115" s="77"/>
      <c r="V2115" s="77" t="s">
        <v>76</v>
      </c>
      <c r="W2115" s="77" t="s">
        <v>1123</v>
      </c>
      <c r="X2115" s="77">
        <v>0.75</v>
      </c>
      <c r="Y2115" s="77" t="s">
        <v>1135</v>
      </c>
      <c r="Z2115" s="77" t="s">
        <v>1117</v>
      </c>
      <c r="AA2115" s="77" t="s">
        <v>1118</v>
      </c>
      <c r="AB2115" s="77" t="s">
        <v>1118</v>
      </c>
      <c r="AC2115" s="77" t="s">
        <v>1118</v>
      </c>
      <c r="AD2115" s="77">
        <v>4</v>
      </c>
      <c r="AE2115" s="77" t="s">
        <v>1119</v>
      </c>
      <c r="AF2115" s="105"/>
    </row>
    <row r="2116" spans="1:32" ht="30" hidden="1" x14ac:dyDescent="0.25">
      <c r="A2116" s="96" t="s">
        <v>1780</v>
      </c>
      <c r="B2116" s="77" t="s">
        <v>768</v>
      </c>
      <c r="C2116" s="77" t="s">
        <v>75</v>
      </c>
      <c r="D2116" s="77" t="s">
        <v>777</v>
      </c>
      <c r="E2116" s="77" t="s">
        <v>83</v>
      </c>
      <c r="F2116" s="77" t="s">
        <v>1247</v>
      </c>
      <c r="G2116" s="77" t="s">
        <v>184</v>
      </c>
      <c r="H2116" s="77"/>
      <c r="I2116" s="77">
        <v>15</v>
      </c>
      <c r="J2116" s="77">
        <v>4</v>
      </c>
      <c r="K2116" s="77">
        <v>50</v>
      </c>
      <c r="L2116" s="77">
        <v>20</v>
      </c>
      <c r="M2116" s="77"/>
      <c r="N2116" s="77"/>
      <c r="O2116" s="77" t="s">
        <v>129</v>
      </c>
      <c r="P2116" s="77" t="s">
        <v>1200</v>
      </c>
      <c r="Q2116" s="77">
        <v>0</v>
      </c>
      <c r="R2116" s="77">
        <v>0</v>
      </c>
      <c r="S2116" s="77"/>
      <c r="T2116" s="77"/>
      <c r="U2116" s="77"/>
      <c r="V2116" s="77" t="s">
        <v>76</v>
      </c>
      <c r="W2116" s="77" t="s">
        <v>1123</v>
      </c>
      <c r="X2116" s="77">
        <v>2</v>
      </c>
      <c r="Y2116" s="77" t="s">
        <v>1135</v>
      </c>
      <c r="Z2116" s="77" t="s">
        <v>1117</v>
      </c>
      <c r="AA2116" s="77" t="s">
        <v>1118</v>
      </c>
      <c r="AB2116" s="77" t="s">
        <v>1118</v>
      </c>
      <c r="AC2116" s="77" t="s">
        <v>1118</v>
      </c>
      <c r="AD2116" s="77">
        <v>4</v>
      </c>
      <c r="AE2116" s="77" t="s">
        <v>1119</v>
      </c>
      <c r="AF2116" s="105"/>
    </row>
    <row r="2117" spans="1:32" ht="30" hidden="1" x14ac:dyDescent="0.25">
      <c r="A2117" s="96" t="s">
        <v>1780</v>
      </c>
      <c r="B2117" s="77" t="s">
        <v>768</v>
      </c>
      <c r="C2117" s="77" t="s">
        <v>75</v>
      </c>
      <c r="D2117" s="77" t="s">
        <v>777</v>
      </c>
      <c r="E2117" s="77" t="s">
        <v>75</v>
      </c>
      <c r="F2117" s="77"/>
      <c r="G2117" s="77" t="s">
        <v>1781</v>
      </c>
      <c r="H2117" s="77"/>
      <c r="I2117" s="77">
        <v>15</v>
      </c>
      <c r="J2117" s="77" t="e">
        <v>#N/A</v>
      </c>
      <c r="K2117" s="77" t="s">
        <v>1782</v>
      </c>
      <c r="L2117" s="77">
        <v>20</v>
      </c>
      <c r="M2117" s="77"/>
      <c r="N2117" s="77"/>
      <c r="O2117" s="77"/>
      <c r="P2117" s="77"/>
      <c r="Q2117" s="77">
        <v>0</v>
      </c>
      <c r="R2117" s="77">
        <v>0</v>
      </c>
      <c r="S2117" s="77"/>
      <c r="T2117" s="77"/>
      <c r="U2117" s="77"/>
      <c r="V2117" s="77" t="s">
        <v>76</v>
      </c>
      <c r="W2117" s="77" t="s">
        <v>1123</v>
      </c>
      <c r="X2117" s="77" t="s">
        <v>1291</v>
      </c>
      <c r="Y2117" s="77" t="s">
        <v>1135</v>
      </c>
      <c r="Z2117" s="77"/>
      <c r="AA2117" s="77"/>
      <c r="AB2117" s="77"/>
      <c r="AC2117" s="77"/>
      <c r="AD2117" s="77"/>
      <c r="AE2117" s="77"/>
      <c r="AF2117" s="105"/>
    </row>
    <row r="2118" spans="1:32" ht="30" hidden="1" x14ac:dyDescent="0.25">
      <c r="A2118" s="96" t="s">
        <v>1780</v>
      </c>
      <c r="B2118" s="77" t="s">
        <v>768</v>
      </c>
      <c r="C2118" s="77" t="s">
        <v>75</v>
      </c>
      <c r="D2118" s="77" t="s">
        <v>777</v>
      </c>
      <c r="E2118" s="77" t="s">
        <v>105</v>
      </c>
      <c r="F2118" s="77" t="s">
        <v>1375</v>
      </c>
      <c r="G2118" s="77" t="s">
        <v>1416</v>
      </c>
      <c r="H2118" s="77"/>
      <c r="I2118" s="77">
        <v>15</v>
      </c>
      <c r="J2118" s="77">
        <v>4</v>
      </c>
      <c r="K2118" s="77">
        <v>50</v>
      </c>
      <c r="L2118" s="77">
        <v>20</v>
      </c>
      <c r="M2118" s="77"/>
      <c r="N2118" s="77"/>
      <c r="O2118" s="77" t="s">
        <v>129</v>
      </c>
      <c r="P2118" s="77" t="s">
        <v>1279</v>
      </c>
      <c r="Q2118" s="77">
        <v>0</v>
      </c>
      <c r="R2118" s="77">
        <v>0</v>
      </c>
      <c r="S2118" s="77"/>
      <c r="T2118" s="77"/>
      <c r="U2118" s="77"/>
      <c r="V2118" s="77" t="s">
        <v>76</v>
      </c>
      <c r="W2118" s="77" t="s">
        <v>1123</v>
      </c>
      <c r="X2118" s="77">
        <v>2</v>
      </c>
      <c r="Y2118" s="77" t="s">
        <v>1135</v>
      </c>
      <c r="Z2118" s="77" t="s">
        <v>1136</v>
      </c>
      <c r="AA2118" s="77" t="s">
        <v>1126</v>
      </c>
      <c r="AB2118" s="77" t="s">
        <v>1127</v>
      </c>
      <c r="AC2118" s="77" t="s">
        <v>1128</v>
      </c>
      <c r="AD2118" s="77">
        <v>4</v>
      </c>
      <c r="AE2118" s="77" t="s">
        <v>1172</v>
      </c>
      <c r="AF2118" s="105"/>
    </row>
    <row r="2119" spans="1:32" ht="30" hidden="1" x14ac:dyDescent="0.25">
      <c r="A2119" s="96" t="s">
        <v>1780</v>
      </c>
      <c r="B2119" s="77" t="s">
        <v>768</v>
      </c>
      <c r="C2119" s="77" t="s">
        <v>75</v>
      </c>
      <c r="D2119" s="77" t="s">
        <v>777</v>
      </c>
      <c r="E2119" s="77" t="s">
        <v>106</v>
      </c>
      <c r="F2119" s="77"/>
      <c r="G2119" s="77" t="s">
        <v>778</v>
      </c>
      <c r="H2119" s="77"/>
      <c r="I2119" s="77">
        <v>15</v>
      </c>
      <c r="J2119" s="77">
        <v>4</v>
      </c>
      <c r="K2119" s="77">
        <v>50</v>
      </c>
      <c r="L2119" s="77">
        <v>20</v>
      </c>
      <c r="M2119" s="77"/>
      <c r="N2119" s="77">
        <v>1</v>
      </c>
      <c r="O2119" s="77" t="s">
        <v>129</v>
      </c>
      <c r="P2119" s="77" t="s">
        <v>1279</v>
      </c>
      <c r="Q2119" s="77">
        <v>1</v>
      </c>
      <c r="R2119" s="77">
        <v>0</v>
      </c>
      <c r="S2119" s="77"/>
      <c r="T2119" s="77"/>
      <c r="U2119" s="77"/>
      <c r="V2119" s="77" t="s">
        <v>76</v>
      </c>
      <c r="W2119" s="77" t="s">
        <v>1123</v>
      </c>
      <c r="X2119" s="77">
        <v>2</v>
      </c>
      <c r="Y2119" s="77" t="s">
        <v>1135</v>
      </c>
      <c r="Z2119" s="77" t="s">
        <v>1136</v>
      </c>
      <c r="AA2119" s="77" t="s">
        <v>1126</v>
      </c>
      <c r="AB2119" s="77" t="s">
        <v>1127</v>
      </c>
      <c r="AC2119" s="77" t="s">
        <v>1128</v>
      </c>
      <c r="AD2119" s="77">
        <v>4</v>
      </c>
      <c r="AE2119" s="77" t="s">
        <v>1172</v>
      </c>
      <c r="AF2119" s="105"/>
    </row>
    <row r="2120" spans="1:32" ht="30" hidden="1" x14ac:dyDescent="0.25">
      <c r="A2120" s="96" t="s">
        <v>1780</v>
      </c>
      <c r="B2120" s="77" t="s">
        <v>768</v>
      </c>
      <c r="C2120" s="77" t="s">
        <v>75</v>
      </c>
      <c r="D2120" s="77" t="s">
        <v>777</v>
      </c>
      <c r="E2120" s="77" t="s">
        <v>107</v>
      </c>
      <c r="F2120" s="77"/>
      <c r="G2120" s="77" t="s">
        <v>755</v>
      </c>
      <c r="H2120" s="77"/>
      <c r="I2120" s="77">
        <v>15</v>
      </c>
      <c r="J2120" s="77">
        <v>4</v>
      </c>
      <c r="K2120" s="77">
        <v>50</v>
      </c>
      <c r="L2120" s="77">
        <v>20</v>
      </c>
      <c r="M2120" s="77"/>
      <c r="N2120" s="77">
        <v>1</v>
      </c>
      <c r="O2120" s="77" t="s">
        <v>129</v>
      </c>
      <c r="P2120" s="77" t="s">
        <v>1279</v>
      </c>
      <c r="Q2120" s="77">
        <v>1</v>
      </c>
      <c r="R2120" s="77">
        <v>0</v>
      </c>
      <c r="S2120" s="77"/>
      <c r="T2120" s="77"/>
      <c r="U2120" s="77"/>
      <c r="V2120" s="77" t="s">
        <v>76</v>
      </c>
      <c r="W2120" s="77" t="s">
        <v>1123</v>
      </c>
      <c r="X2120" s="77">
        <v>2</v>
      </c>
      <c r="Y2120" s="77" t="s">
        <v>1135</v>
      </c>
      <c r="Z2120" s="77" t="s">
        <v>1136</v>
      </c>
      <c r="AA2120" s="77" t="s">
        <v>1126</v>
      </c>
      <c r="AB2120" s="77" t="s">
        <v>1127</v>
      </c>
      <c r="AC2120" s="77" t="s">
        <v>1128</v>
      </c>
      <c r="AD2120" s="77">
        <v>4</v>
      </c>
      <c r="AE2120" s="77" t="s">
        <v>1172</v>
      </c>
      <c r="AF2120" s="105"/>
    </row>
    <row r="2121" spans="1:32" ht="30" hidden="1" x14ac:dyDescent="0.25">
      <c r="A2121" s="96" t="s">
        <v>1780</v>
      </c>
      <c r="B2121" s="77" t="s">
        <v>768</v>
      </c>
      <c r="C2121" s="77" t="s">
        <v>75</v>
      </c>
      <c r="D2121" s="77" t="s">
        <v>777</v>
      </c>
      <c r="E2121" s="77" t="s">
        <v>108</v>
      </c>
      <c r="F2121" s="77"/>
      <c r="G2121" s="77" t="s">
        <v>1781</v>
      </c>
      <c r="H2121" s="77"/>
      <c r="I2121" s="77">
        <v>15</v>
      </c>
      <c r="J2121" s="77" t="e">
        <v>#N/A</v>
      </c>
      <c r="K2121" s="77" t="s">
        <v>1782</v>
      </c>
      <c r="L2121" s="77">
        <v>20</v>
      </c>
      <c r="M2121" s="77"/>
      <c r="N2121" s="77"/>
      <c r="O2121" s="77"/>
      <c r="P2121" s="77"/>
      <c r="Q2121" s="77">
        <v>0</v>
      </c>
      <c r="R2121" s="77">
        <v>0</v>
      </c>
      <c r="S2121" s="77"/>
      <c r="T2121" s="77"/>
      <c r="U2121" s="77" t="s">
        <v>70</v>
      </c>
      <c r="V2121" s="77" t="s">
        <v>76</v>
      </c>
      <c r="W2121" s="77" t="s">
        <v>1123</v>
      </c>
      <c r="X2121" s="77" t="s">
        <v>1291</v>
      </c>
      <c r="Y2121" s="77" t="s">
        <v>1135</v>
      </c>
      <c r="Z2121" s="77"/>
      <c r="AA2121" s="77"/>
      <c r="AB2121" s="77"/>
      <c r="AC2121" s="77"/>
      <c r="AD2121" s="77"/>
      <c r="AE2121" s="77"/>
      <c r="AF2121" s="105"/>
    </row>
    <row r="2122" spans="1:32" ht="30" hidden="1" x14ac:dyDescent="0.25">
      <c r="A2122" s="96" t="s">
        <v>1780</v>
      </c>
      <c r="B2122" s="77" t="s">
        <v>768</v>
      </c>
      <c r="C2122" s="77" t="s">
        <v>75</v>
      </c>
      <c r="D2122" s="77" t="s">
        <v>777</v>
      </c>
      <c r="E2122" s="77" t="s">
        <v>109</v>
      </c>
      <c r="F2122" s="77" t="s">
        <v>1298</v>
      </c>
      <c r="G2122" s="77" t="s">
        <v>161</v>
      </c>
      <c r="H2122" s="77"/>
      <c r="I2122" s="77">
        <v>15</v>
      </c>
      <c r="J2122" s="77">
        <v>20</v>
      </c>
      <c r="K2122" s="77">
        <v>600</v>
      </c>
      <c r="L2122" s="77">
        <v>20</v>
      </c>
      <c r="M2122" s="77">
        <v>1</v>
      </c>
      <c r="N2122" s="77"/>
      <c r="O2122" s="77" t="s">
        <v>129</v>
      </c>
      <c r="P2122" s="77" t="s">
        <v>1279</v>
      </c>
      <c r="Q2122" s="77">
        <v>2</v>
      </c>
      <c r="R2122" s="77">
        <v>0</v>
      </c>
      <c r="S2122" s="77"/>
      <c r="T2122" s="77"/>
      <c r="U2122" s="77"/>
      <c r="V2122" s="77"/>
      <c r="W2122" s="77" t="s">
        <v>1123</v>
      </c>
      <c r="X2122" s="77">
        <v>48</v>
      </c>
      <c r="Y2122" s="77" t="s">
        <v>1135</v>
      </c>
      <c r="Z2122" s="77" t="s">
        <v>1136</v>
      </c>
      <c r="AA2122" s="77" t="s">
        <v>1126</v>
      </c>
      <c r="AB2122" s="77" t="s">
        <v>1127</v>
      </c>
      <c r="AC2122" s="77" t="s">
        <v>1128</v>
      </c>
      <c r="AD2122" s="77">
        <v>20</v>
      </c>
      <c r="AE2122" s="77" t="s">
        <v>1177</v>
      </c>
      <c r="AF2122" s="105"/>
    </row>
    <row r="2123" spans="1:32" ht="30" hidden="1" x14ac:dyDescent="0.25">
      <c r="A2123" s="96" t="s">
        <v>1780</v>
      </c>
      <c r="B2123" s="77" t="s">
        <v>768</v>
      </c>
      <c r="C2123" s="77" t="s">
        <v>75</v>
      </c>
      <c r="D2123" s="77" t="s">
        <v>777</v>
      </c>
      <c r="E2123" s="77" t="s">
        <v>111</v>
      </c>
      <c r="F2123" s="77" t="s">
        <v>1368</v>
      </c>
      <c r="G2123" s="77" t="s">
        <v>779</v>
      </c>
      <c r="H2123" s="77"/>
      <c r="I2123" s="77">
        <v>15</v>
      </c>
      <c r="J2123" s="77">
        <v>20</v>
      </c>
      <c r="K2123" s="77">
        <v>600</v>
      </c>
      <c r="L2123" s="77">
        <v>20</v>
      </c>
      <c r="M2123" s="77">
        <v>1</v>
      </c>
      <c r="N2123" s="77"/>
      <c r="O2123" s="77" t="s">
        <v>129</v>
      </c>
      <c r="P2123" s="77" t="s">
        <v>1279</v>
      </c>
      <c r="Q2123" s="77">
        <v>2</v>
      </c>
      <c r="R2123" s="77">
        <v>0</v>
      </c>
      <c r="S2123" s="77"/>
      <c r="T2123" s="77"/>
      <c r="U2123" s="77"/>
      <c r="V2123" s="77"/>
      <c r="W2123" s="77" t="s">
        <v>1123</v>
      </c>
      <c r="X2123" s="77">
        <v>48</v>
      </c>
      <c r="Y2123" s="77" t="s">
        <v>1135</v>
      </c>
      <c r="Z2123" s="77" t="s">
        <v>1136</v>
      </c>
      <c r="AA2123" s="77" t="s">
        <v>1126</v>
      </c>
      <c r="AB2123" s="77" t="s">
        <v>1127</v>
      </c>
      <c r="AC2123" s="77" t="s">
        <v>1128</v>
      </c>
      <c r="AD2123" s="77">
        <v>20</v>
      </c>
      <c r="AE2123" s="77" t="s">
        <v>1177</v>
      </c>
      <c r="AF2123" s="105"/>
    </row>
    <row r="2124" spans="1:32" ht="30" hidden="1" x14ac:dyDescent="0.25">
      <c r="A2124" s="96" t="s">
        <v>1780</v>
      </c>
      <c r="B2124" s="77" t="s">
        <v>768</v>
      </c>
      <c r="C2124" s="77" t="s">
        <v>75</v>
      </c>
      <c r="D2124" s="77" t="s">
        <v>777</v>
      </c>
      <c r="E2124" s="77" t="s">
        <v>113</v>
      </c>
      <c r="F2124" s="77"/>
      <c r="G2124" s="77" t="s">
        <v>780</v>
      </c>
      <c r="H2124" s="77"/>
      <c r="I2124" s="77">
        <v>15</v>
      </c>
      <c r="J2124" s="77">
        <v>4</v>
      </c>
      <c r="K2124" s="77">
        <v>20</v>
      </c>
      <c r="L2124" s="77">
        <v>20</v>
      </c>
      <c r="M2124" s="77"/>
      <c r="N2124" s="77">
        <v>1</v>
      </c>
      <c r="O2124" s="77" t="s">
        <v>129</v>
      </c>
      <c r="P2124" s="77" t="s">
        <v>1279</v>
      </c>
      <c r="Q2124" s="77">
        <v>1</v>
      </c>
      <c r="R2124" s="77">
        <v>0</v>
      </c>
      <c r="S2124" s="77"/>
      <c r="T2124" s="77"/>
      <c r="U2124" s="77"/>
      <c r="V2124" s="77"/>
      <c r="W2124" s="77" t="s">
        <v>1123</v>
      </c>
      <c r="X2124" s="77">
        <v>0.75</v>
      </c>
      <c r="Y2124" s="77" t="s">
        <v>1135</v>
      </c>
      <c r="Z2124" s="77" t="s">
        <v>1136</v>
      </c>
      <c r="AA2124" s="77" t="s">
        <v>1126</v>
      </c>
      <c r="AB2124" s="77" t="s">
        <v>1127</v>
      </c>
      <c r="AC2124" s="77" t="s">
        <v>1128</v>
      </c>
      <c r="AD2124" s="77">
        <v>4</v>
      </c>
      <c r="AE2124" s="77" t="s">
        <v>1182</v>
      </c>
      <c r="AF2124" s="105"/>
    </row>
    <row r="2125" spans="1:32" ht="30" hidden="1" x14ac:dyDescent="0.25">
      <c r="A2125" s="96" t="s">
        <v>1780</v>
      </c>
      <c r="B2125" s="77" t="s">
        <v>768</v>
      </c>
      <c r="C2125" s="77" t="s">
        <v>75</v>
      </c>
      <c r="D2125" s="77" t="s">
        <v>777</v>
      </c>
      <c r="E2125" s="77" t="s">
        <v>93</v>
      </c>
      <c r="F2125" s="77"/>
      <c r="G2125" s="77" t="s">
        <v>340</v>
      </c>
      <c r="H2125" s="77"/>
      <c r="I2125" s="77">
        <v>15</v>
      </c>
      <c r="J2125" s="77">
        <v>4</v>
      </c>
      <c r="K2125" s="77">
        <v>25</v>
      </c>
      <c r="L2125" s="77">
        <v>20</v>
      </c>
      <c r="M2125" s="77"/>
      <c r="N2125" s="77">
        <v>1</v>
      </c>
      <c r="O2125" s="77" t="s">
        <v>129</v>
      </c>
      <c r="P2125" s="77" t="s">
        <v>1279</v>
      </c>
      <c r="Q2125" s="77">
        <v>1</v>
      </c>
      <c r="R2125" s="77">
        <v>0</v>
      </c>
      <c r="S2125" s="77"/>
      <c r="T2125" s="77"/>
      <c r="U2125" s="77"/>
      <c r="V2125" s="77"/>
      <c r="W2125" s="77" t="s">
        <v>1123</v>
      </c>
      <c r="X2125" s="77">
        <v>1</v>
      </c>
      <c r="Y2125" s="77" t="s">
        <v>1135</v>
      </c>
      <c r="Z2125" s="77" t="s">
        <v>1136</v>
      </c>
      <c r="AA2125" s="77" t="s">
        <v>1126</v>
      </c>
      <c r="AB2125" s="77" t="s">
        <v>1127</v>
      </c>
      <c r="AC2125" s="77" t="s">
        <v>1128</v>
      </c>
      <c r="AD2125" s="77">
        <v>4</v>
      </c>
      <c r="AE2125" s="77" t="s">
        <v>1182</v>
      </c>
      <c r="AF2125" s="105"/>
    </row>
    <row r="2126" spans="1:32" ht="30" hidden="1" x14ac:dyDescent="0.25">
      <c r="A2126" s="96" t="s">
        <v>1780</v>
      </c>
      <c r="B2126" s="77" t="s">
        <v>768</v>
      </c>
      <c r="C2126" s="77" t="s">
        <v>75</v>
      </c>
      <c r="D2126" s="77" t="s">
        <v>777</v>
      </c>
      <c r="E2126" s="77" t="s">
        <v>114</v>
      </c>
      <c r="F2126" s="77"/>
      <c r="G2126" s="77" t="s">
        <v>243</v>
      </c>
      <c r="H2126" s="77"/>
      <c r="I2126" s="77">
        <v>15</v>
      </c>
      <c r="J2126" s="77">
        <v>4</v>
      </c>
      <c r="K2126" s="77">
        <v>80</v>
      </c>
      <c r="L2126" s="77">
        <v>20</v>
      </c>
      <c r="M2126" s="77"/>
      <c r="N2126" s="77">
        <v>1</v>
      </c>
      <c r="O2126" s="77" t="s">
        <v>129</v>
      </c>
      <c r="P2126" s="77" t="s">
        <v>1279</v>
      </c>
      <c r="Q2126" s="77">
        <v>1</v>
      </c>
      <c r="R2126" s="77">
        <v>0</v>
      </c>
      <c r="S2126" s="77"/>
      <c r="T2126" s="77"/>
      <c r="U2126" s="77"/>
      <c r="V2126" s="77"/>
      <c r="W2126" s="77" t="s">
        <v>1123</v>
      </c>
      <c r="X2126" s="77">
        <v>3</v>
      </c>
      <c r="Y2126" s="77" t="s">
        <v>1135</v>
      </c>
      <c r="Z2126" s="77" t="s">
        <v>1136</v>
      </c>
      <c r="AA2126" s="77" t="s">
        <v>1126</v>
      </c>
      <c r="AB2126" s="77" t="s">
        <v>1127</v>
      </c>
      <c r="AC2126" s="77" t="s">
        <v>1128</v>
      </c>
      <c r="AD2126" s="77">
        <v>4</v>
      </c>
      <c r="AE2126" s="77" t="s">
        <v>1129</v>
      </c>
      <c r="AF2126" s="105"/>
    </row>
    <row r="2127" spans="1:32" ht="30" hidden="1" x14ac:dyDescent="0.25">
      <c r="A2127" s="96" t="s">
        <v>1780</v>
      </c>
      <c r="B2127" s="77" t="s">
        <v>768</v>
      </c>
      <c r="C2127" s="77" t="s">
        <v>75</v>
      </c>
      <c r="D2127" s="77" t="s">
        <v>777</v>
      </c>
      <c r="E2127" s="77" t="s">
        <v>115</v>
      </c>
      <c r="F2127" s="77"/>
      <c r="G2127" s="77" t="s">
        <v>781</v>
      </c>
      <c r="H2127" s="77"/>
      <c r="I2127" s="77">
        <v>15</v>
      </c>
      <c r="J2127" s="77">
        <v>4</v>
      </c>
      <c r="K2127" s="77">
        <v>80</v>
      </c>
      <c r="L2127" s="77">
        <v>20</v>
      </c>
      <c r="M2127" s="77"/>
      <c r="N2127" s="77">
        <v>1</v>
      </c>
      <c r="O2127" s="77" t="s">
        <v>129</v>
      </c>
      <c r="P2127" s="77" t="s">
        <v>1279</v>
      </c>
      <c r="Q2127" s="77">
        <v>1</v>
      </c>
      <c r="R2127" s="77">
        <v>0</v>
      </c>
      <c r="S2127" s="77"/>
      <c r="T2127" s="77"/>
      <c r="U2127" s="77"/>
      <c r="V2127" s="77"/>
      <c r="W2127" s="77" t="s">
        <v>1123</v>
      </c>
      <c r="X2127" s="77">
        <v>3</v>
      </c>
      <c r="Y2127" s="77" t="s">
        <v>1135</v>
      </c>
      <c r="Z2127" s="77" t="s">
        <v>1136</v>
      </c>
      <c r="AA2127" s="77" t="s">
        <v>1126</v>
      </c>
      <c r="AB2127" s="77" t="s">
        <v>1127</v>
      </c>
      <c r="AC2127" s="77" t="s">
        <v>1128</v>
      </c>
      <c r="AD2127" s="77">
        <v>4</v>
      </c>
      <c r="AE2127" s="77" t="s">
        <v>1129</v>
      </c>
      <c r="AF2127" s="105"/>
    </row>
    <row r="2128" spans="1:32" ht="30" hidden="1" x14ac:dyDescent="0.25">
      <c r="A2128" s="96" t="s">
        <v>1780</v>
      </c>
      <c r="B2128" s="77" t="s">
        <v>768</v>
      </c>
      <c r="C2128" s="77" t="s">
        <v>75</v>
      </c>
      <c r="D2128" s="77" t="s">
        <v>1783</v>
      </c>
      <c r="E2128" s="77" t="s">
        <v>70</v>
      </c>
      <c r="F2128" s="77" t="s">
        <v>1230</v>
      </c>
      <c r="G2128" s="77" t="s">
        <v>1777</v>
      </c>
      <c r="H2128" s="77"/>
      <c r="I2128" s="77">
        <v>15</v>
      </c>
      <c r="J2128" s="77" t="e">
        <v>#N/A</v>
      </c>
      <c r="K2128" s="77"/>
      <c r="L2128" s="77"/>
      <c r="M2128" s="77"/>
      <c r="N2128" s="77"/>
      <c r="O2128" s="77"/>
      <c r="P2128" s="77"/>
      <c r="Q2128" s="77">
        <v>0</v>
      </c>
      <c r="R2128" s="77">
        <v>0</v>
      </c>
      <c r="S2128" s="77"/>
      <c r="T2128" s="77"/>
      <c r="U2128" s="77"/>
      <c r="V2128" s="77"/>
      <c r="W2128" s="77"/>
      <c r="X2128" s="77">
        <v>0</v>
      </c>
      <c r="Y2128" s="77" t="s">
        <v>1135</v>
      </c>
      <c r="Z2128" s="77"/>
      <c r="AA2128" s="77"/>
      <c r="AB2128" s="77"/>
      <c r="AC2128" s="77"/>
      <c r="AD2128" s="77"/>
      <c r="AE2128" s="77"/>
      <c r="AF2128" s="105"/>
    </row>
    <row r="2129" spans="1:32" ht="30" hidden="1" x14ac:dyDescent="0.25">
      <c r="A2129" s="96" t="s">
        <v>1780</v>
      </c>
      <c r="B2129" s="77" t="s">
        <v>768</v>
      </c>
      <c r="C2129" s="77" t="s">
        <v>75</v>
      </c>
      <c r="D2129" s="77" t="s">
        <v>1783</v>
      </c>
      <c r="E2129" s="77" t="s">
        <v>81</v>
      </c>
      <c r="F2129" s="77" t="s">
        <v>1246</v>
      </c>
      <c r="G2129" s="77" t="s">
        <v>1777</v>
      </c>
      <c r="H2129" s="77"/>
      <c r="I2129" s="77">
        <v>15</v>
      </c>
      <c r="J2129" s="77" t="e">
        <v>#N/A</v>
      </c>
      <c r="K2129" s="77"/>
      <c r="L2129" s="77"/>
      <c r="M2129" s="77"/>
      <c r="N2129" s="77"/>
      <c r="O2129" s="77"/>
      <c r="P2129" s="77"/>
      <c r="Q2129" s="77">
        <v>0</v>
      </c>
      <c r="R2129" s="77">
        <v>0</v>
      </c>
      <c r="S2129" s="77"/>
      <c r="T2129" s="77"/>
      <c r="U2129" s="77"/>
      <c r="V2129" s="77"/>
      <c r="W2129" s="77"/>
      <c r="X2129" s="77">
        <v>0</v>
      </c>
      <c r="Y2129" s="77" t="s">
        <v>1135</v>
      </c>
      <c r="Z2129" s="77"/>
      <c r="AA2129" s="77"/>
      <c r="AB2129" s="77"/>
      <c r="AC2129" s="77"/>
      <c r="AD2129" s="77"/>
      <c r="AE2129" s="77"/>
      <c r="AF2129" s="105"/>
    </row>
    <row r="2130" spans="1:32" ht="30" hidden="1" x14ac:dyDescent="0.25">
      <c r="A2130" s="96" t="s">
        <v>1780</v>
      </c>
      <c r="B2130" s="77" t="s">
        <v>768</v>
      </c>
      <c r="C2130" s="77" t="s">
        <v>75</v>
      </c>
      <c r="D2130" s="77" t="s">
        <v>1783</v>
      </c>
      <c r="E2130" s="77" t="s">
        <v>194</v>
      </c>
      <c r="F2130" s="77" t="s">
        <v>1374</v>
      </c>
      <c r="G2130" s="77" t="s">
        <v>1784</v>
      </c>
      <c r="H2130" s="77"/>
      <c r="I2130" s="77">
        <v>15</v>
      </c>
      <c r="J2130" s="77" t="e">
        <v>#N/A</v>
      </c>
      <c r="K2130" s="77"/>
      <c r="L2130" s="77"/>
      <c r="M2130" s="77"/>
      <c r="N2130" s="77"/>
      <c r="O2130" s="77"/>
      <c r="P2130" s="77"/>
      <c r="Q2130" s="77">
        <v>0</v>
      </c>
      <c r="R2130" s="77">
        <v>0</v>
      </c>
      <c r="S2130" s="77"/>
      <c r="T2130" s="77"/>
      <c r="U2130" s="77"/>
      <c r="V2130" s="77"/>
      <c r="W2130" s="77"/>
      <c r="X2130" s="77">
        <v>0</v>
      </c>
      <c r="Y2130" s="77" t="s">
        <v>1135</v>
      </c>
      <c r="Z2130" s="77"/>
      <c r="AA2130" s="77"/>
      <c r="AB2130" s="77"/>
      <c r="AC2130" s="77"/>
      <c r="AD2130" s="77"/>
      <c r="AE2130" s="77"/>
      <c r="AF2130" s="105"/>
    </row>
    <row r="2131" spans="1:32" ht="30" hidden="1" x14ac:dyDescent="0.25">
      <c r="A2131" s="96" t="s">
        <v>1780</v>
      </c>
      <c r="B2131" s="77" t="s">
        <v>768</v>
      </c>
      <c r="C2131" s="77" t="s">
        <v>75</v>
      </c>
      <c r="D2131" s="77" t="s">
        <v>782</v>
      </c>
      <c r="E2131" s="77" t="s">
        <v>70</v>
      </c>
      <c r="F2131" s="77" t="s">
        <v>1230</v>
      </c>
      <c r="G2131" s="77" t="s">
        <v>783</v>
      </c>
      <c r="H2131" s="77"/>
      <c r="I2131" s="77">
        <v>15</v>
      </c>
      <c r="J2131" s="77">
        <v>12</v>
      </c>
      <c r="K2131" s="77">
        <v>250</v>
      </c>
      <c r="L2131" s="77">
        <v>20</v>
      </c>
      <c r="M2131" s="77"/>
      <c r="N2131" s="77"/>
      <c r="O2131" s="77" t="s">
        <v>129</v>
      </c>
      <c r="P2131" s="77" t="s">
        <v>1402</v>
      </c>
      <c r="Q2131" s="77">
        <v>0</v>
      </c>
      <c r="R2131" s="77">
        <v>1</v>
      </c>
      <c r="S2131" s="77" t="s">
        <v>1123</v>
      </c>
      <c r="T2131" s="77">
        <v>1</v>
      </c>
      <c r="U2131" s="77"/>
      <c r="V2131" s="77"/>
      <c r="W2131" s="77" t="s">
        <v>1123</v>
      </c>
      <c r="X2131" s="77">
        <v>10</v>
      </c>
      <c r="Y2131" s="77" t="s">
        <v>1135</v>
      </c>
      <c r="Z2131" s="77" t="s">
        <v>1117</v>
      </c>
      <c r="AA2131" s="77" t="s">
        <v>1118</v>
      </c>
      <c r="AB2131" s="77" t="s">
        <v>1118</v>
      </c>
      <c r="AC2131" s="77" t="s">
        <v>1118</v>
      </c>
      <c r="AD2131" s="77">
        <v>12</v>
      </c>
      <c r="AE2131" s="77" t="s">
        <v>1119</v>
      </c>
      <c r="AF2131" s="105"/>
    </row>
    <row r="2132" spans="1:32" ht="30" hidden="1" x14ac:dyDescent="0.25">
      <c r="A2132" s="96" t="s">
        <v>1780</v>
      </c>
      <c r="B2132" s="77" t="s">
        <v>768</v>
      </c>
      <c r="C2132" s="77" t="s">
        <v>75</v>
      </c>
      <c r="D2132" s="77" t="s">
        <v>782</v>
      </c>
      <c r="E2132" s="77" t="s">
        <v>76</v>
      </c>
      <c r="F2132" s="77"/>
      <c r="G2132" s="77" t="s">
        <v>784</v>
      </c>
      <c r="H2132" s="77"/>
      <c r="I2132" s="77">
        <v>15</v>
      </c>
      <c r="J2132" s="77">
        <v>8</v>
      </c>
      <c r="K2132" s="77">
        <v>200</v>
      </c>
      <c r="L2132" s="77">
        <v>20</v>
      </c>
      <c r="M2132" s="77"/>
      <c r="N2132" s="77"/>
      <c r="O2132" s="77" t="s">
        <v>129</v>
      </c>
      <c r="P2132" s="77" t="s">
        <v>1402</v>
      </c>
      <c r="Q2132" s="77">
        <v>0</v>
      </c>
      <c r="R2132" s="77">
        <v>1</v>
      </c>
      <c r="S2132" s="77" t="s">
        <v>1123</v>
      </c>
      <c r="T2132" s="77">
        <v>1</v>
      </c>
      <c r="U2132" s="77"/>
      <c r="V2132" s="77"/>
      <c r="W2132" s="77" t="s">
        <v>1123</v>
      </c>
      <c r="X2132" s="77">
        <v>8</v>
      </c>
      <c r="Y2132" s="77" t="s">
        <v>1135</v>
      </c>
      <c r="Z2132" s="77" t="s">
        <v>1117</v>
      </c>
      <c r="AA2132" s="77" t="s">
        <v>1118</v>
      </c>
      <c r="AB2132" s="77" t="s">
        <v>1118</v>
      </c>
      <c r="AC2132" s="77" t="s">
        <v>1118</v>
      </c>
      <c r="AD2132" s="77">
        <v>8</v>
      </c>
      <c r="AE2132" s="77" t="s">
        <v>1119</v>
      </c>
      <c r="AF2132" s="105"/>
    </row>
    <row r="2133" spans="1:32" ht="30" hidden="1" x14ac:dyDescent="0.25">
      <c r="A2133" s="96" t="s">
        <v>1780</v>
      </c>
      <c r="B2133" s="77" t="s">
        <v>768</v>
      </c>
      <c r="C2133" s="77" t="s">
        <v>75</v>
      </c>
      <c r="D2133" s="77" t="s">
        <v>782</v>
      </c>
      <c r="E2133" s="77" t="s">
        <v>81</v>
      </c>
      <c r="F2133" s="77" t="s">
        <v>1246</v>
      </c>
      <c r="G2133" s="77" t="s">
        <v>785</v>
      </c>
      <c r="H2133" s="77"/>
      <c r="I2133" s="77">
        <v>15</v>
      </c>
      <c r="J2133" s="77">
        <v>12</v>
      </c>
      <c r="K2133" s="77">
        <v>250</v>
      </c>
      <c r="L2133" s="77">
        <v>20</v>
      </c>
      <c r="M2133" s="77"/>
      <c r="N2133" s="77"/>
      <c r="O2133" s="77" t="s">
        <v>129</v>
      </c>
      <c r="P2133" s="77" t="s">
        <v>1402</v>
      </c>
      <c r="Q2133" s="77">
        <v>0</v>
      </c>
      <c r="R2133" s="77">
        <v>1</v>
      </c>
      <c r="S2133" s="77" t="s">
        <v>1123</v>
      </c>
      <c r="T2133" s="77">
        <v>1</v>
      </c>
      <c r="U2133" s="77"/>
      <c r="V2133" s="77" t="s">
        <v>76</v>
      </c>
      <c r="W2133" s="77" t="s">
        <v>1123</v>
      </c>
      <c r="X2133" s="77">
        <v>10</v>
      </c>
      <c r="Y2133" s="77" t="s">
        <v>1135</v>
      </c>
      <c r="Z2133" s="77" t="s">
        <v>1117</v>
      </c>
      <c r="AA2133" s="77" t="s">
        <v>1118</v>
      </c>
      <c r="AB2133" s="77" t="s">
        <v>1118</v>
      </c>
      <c r="AC2133" s="77" t="s">
        <v>1118</v>
      </c>
      <c r="AD2133" s="77">
        <v>12</v>
      </c>
      <c r="AE2133" s="77" t="s">
        <v>1119</v>
      </c>
      <c r="AF2133" s="105"/>
    </row>
    <row r="2134" spans="1:32" ht="30" hidden="1" x14ac:dyDescent="0.25">
      <c r="A2134" s="96" t="s">
        <v>1780</v>
      </c>
      <c r="B2134" s="77" t="s">
        <v>768</v>
      </c>
      <c r="C2134" s="77" t="s">
        <v>75</v>
      </c>
      <c r="D2134" s="77" t="s">
        <v>782</v>
      </c>
      <c r="E2134" s="77" t="s">
        <v>93</v>
      </c>
      <c r="F2134" s="77"/>
      <c r="G2134" s="77" t="s">
        <v>786</v>
      </c>
      <c r="H2134" s="77"/>
      <c r="I2134" s="77">
        <v>15</v>
      </c>
      <c r="J2134" s="77">
        <v>8</v>
      </c>
      <c r="K2134" s="77">
        <v>200</v>
      </c>
      <c r="L2134" s="77">
        <v>20</v>
      </c>
      <c r="M2134" s="77"/>
      <c r="N2134" s="77"/>
      <c r="O2134" s="77" t="s">
        <v>129</v>
      </c>
      <c r="P2134" s="77" t="s">
        <v>1402</v>
      </c>
      <c r="Q2134" s="77">
        <v>0</v>
      </c>
      <c r="R2134" s="77">
        <v>1</v>
      </c>
      <c r="S2134" s="77" t="s">
        <v>1123</v>
      </c>
      <c r="T2134" s="77">
        <v>1</v>
      </c>
      <c r="U2134" s="77"/>
      <c r="V2134" s="77" t="s">
        <v>76</v>
      </c>
      <c r="W2134" s="77" t="s">
        <v>1123</v>
      </c>
      <c r="X2134" s="77">
        <v>8</v>
      </c>
      <c r="Y2134" s="77" t="s">
        <v>1135</v>
      </c>
      <c r="Z2134" s="77" t="s">
        <v>1117</v>
      </c>
      <c r="AA2134" s="77" t="s">
        <v>1118</v>
      </c>
      <c r="AB2134" s="77" t="s">
        <v>1118</v>
      </c>
      <c r="AC2134" s="77" t="s">
        <v>1118</v>
      </c>
      <c r="AD2134" s="77">
        <v>8</v>
      </c>
      <c r="AE2134" s="77" t="s">
        <v>1119</v>
      </c>
      <c r="AF2134" s="105"/>
    </row>
    <row r="2135" spans="1:32" ht="30" hidden="1" x14ac:dyDescent="0.25">
      <c r="A2135" s="96" t="s">
        <v>1780</v>
      </c>
      <c r="B2135" s="77" t="s">
        <v>768</v>
      </c>
      <c r="C2135" s="77" t="s">
        <v>75</v>
      </c>
      <c r="D2135" s="77" t="s">
        <v>782</v>
      </c>
      <c r="E2135" s="77" t="s">
        <v>194</v>
      </c>
      <c r="F2135" s="77" t="s">
        <v>1374</v>
      </c>
      <c r="G2135" s="77" t="s">
        <v>787</v>
      </c>
      <c r="H2135" s="77"/>
      <c r="I2135" s="77">
        <v>15</v>
      </c>
      <c r="J2135" s="77">
        <v>4</v>
      </c>
      <c r="K2135" s="77">
        <v>25</v>
      </c>
      <c r="L2135" s="77">
        <v>20</v>
      </c>
      <c r="M2135" s="77"/>
      <c r="N2135" s="77"/>
      <c r="O2135" s="77" t="s">
        <v>129</v>
      </c>
      <c r="P2135" s="77" t="s">
        <v>1402</v>
      </c>
      <c r="Q2135" s="77">
        <v>0</v>
      </c>
      <c r="R2135" s="77">
        <v>1</v>
      </c>
      <c r="S2135" s="77" t="s">
        <v>1123</v>
      </c>
      <c r="T2135" s="77">
        <v>1</v>
      </c>
      <c r="U2135" s="77" t="s">
        <v>115</v>
      </c>
      <c r="V2135" s="77" t="s">
        <v>76</v>
      </c>
      <c r="W2135" s="77" t="s">
        <v>1123</v>
      </c>
      <c r="X2135" s="77">
        <v>1</v>
      </c>
      <c r="Y2135" s="77" t="s">
        <v>1135</v>
      </c>
      <c r="Z2135" s="77" t="s">
        <v>1117</v>
      </c>
      <c r="AA2135" s="77" t="s">
        <v>1118</v>
      </c>
      <c r="AB2135" s="77" t="s">
        <v>1118</v>
      </c>
      <c r="AC2135" s="77" t="s">
        <v>1118</v>
      </c>
      <c r="AD2135" s="77">
        <v>4</v>
      </c>
      <c r="AE2135" s="77" t="s">
        <v>1119</v>
      </c>
      <c r="AF2135" s="105"/>
    </row>
    <row r="2136" spans="1:32" ht="30" hidden="1" x14ac:dyDescent="0.25">
      <c r="A2136" s="96" t="s">
        <v>1780</v>
      </c>
      <c r="B2136" s="77" t="s">
        <v>768</v>
      </c>
      <c r="C2136" s="77" t="s">
        <v>75</v>
      </c>
      <c r="D2136" s="77" t="s">
        <v>782</v>
      </c>
      <c r="E2136" s="77" t="s">
        <v>110</v>
      </c>
      <c r="F2136" s="77" t="s">
        <v>1280</v>
      </c>
      <c r="G2136" s="77" t="s">
        <v>175</v>
      </c>
      <c r="H2136" s="77"/>
      <c r="I2136" s="77">
        <v>15</v>
      </c>
      <c r="J2136" s="77">
        <v>8</v>
      </c>
      <c r="K2136" s="77">
        <v>100</v>
      </c>
      <c r="L2136" s="77">
        <v>20</v>
      </c>
      <c r="M2136" s="77"/>
      <c r="N2136" s="77"/>
      <c r="O2136" s="77" t="s">
        <v>129</v>
      </c>
      <c r="P2136" s="77" t="s">
        <v>1449</v>
      </c>
      <c r="Q2136" s="77">
        <v>0</v>
      </c>
      <c r="R2136" s="77">
        <v>1</v>
      </c>
      <c r="S2136" s="77" t="s">
        <v>1123</v>
      </c>
      <c r="T2136" s="77">
        <v>1</v>
      </c>
      <c r="U2136" s="77"/>
      <c r="V2136" s="77"/>
      <c r="W2136" s="77" t="s">
        <v>1123</v>
      </c>
      <c r="X2136" s="77">
        <v>4</v>
      </c>
      <c r="Y2136" s="77" t="s">
        <v>1135</v>
      </c>
      <c r="Z2136" s="77" t="s">
        <v>1136</v>
      </c>
      <c r="AA2136" s="77" t="s">
        <v>1126</v>
      </c>
      <c r="AB2136" s="77" t="s">
        <v>1127</v>
      </c>
      <c r="AC2136" s="77" t="s">
        <v>1128</v>
      </c>
      <c r="AD2136" s="77">
        <v>8</v>
      </c>
      <c r="AE2136" s="77" t="s">
        <v>1129</v>
      </c>
      <c r="AF2136" s="105"/>
    </row>
    <row r="2137" spans="1:32" ht="30" hidden="1" x14ac:dyDescent="0.25">
      <c r="A2137" s="96" t="s">
        <v>1780</v>
      </c>
      <c r="B2137" s="77" t="s">
        <v>768</v>
      </c>
      <c r="C2137" s="77" t="s">
        <v>75</v>
      </c>
      <c r="D2137" s="77" t="s">
        <v>782</v>
      </c>
      <c r="E2137" s="77" t="s">
        <v>82</v>
      </c>
      <c r="F2137" s="77"/>
      <c r="G2137" s="77" t="s">
        <v>290</v>
      </c>
      <c r="H2137" s="77"/>
      <c r="I2137" s="77">
        <v>15</v>
      </c>
      <c r="J2137" s="77">
        <v>4</v>
      </c>
      <c r="K2137" s="77">
        <v>50</v>
      </c>
      <c r="L2137" s="77">
        <v>20</v>
      </c>
      <c r="M2137" s="77"/>
      <c r="N2137" s="77"/>
      <c r="O2137" s="77" t="s">
        <v>129</v>
      </c>
      <c r="P2137" s="77" t="s">
        <v>1449</v>
      </c>
      <c r="Q2137" s="77">
        <v>0</v>
      </c>
      <c r="R2137" s="77">
        <v>1</v>
      </c>
      <c r="S2137" s="77" t="s">
        <v>1123</v>
      </c>
      <c r="T2137" s="77">
        <v>1</v>
      </c>
      <c r="U2137" s="77"/>
      <c r="V2137" s="77" t="s">
        <v>76</v>
      </c>
      <c r="W2137" s="77" t="s">
        <v>1123</v>
      </c>
      <c r="X2137" s="77">
        <v>2</v>
      </c>
      <c r="Y2137" s="77" t="s">
        <v>1135</v>
      </c>
      <c r="Z2137" s="77" t="s">
        <v>1136</v>
      </c>
      <c r="AA2137" s="77" t="s">
        <v>1126</v>
      </c>
      <c r="AB2137" s="77" t="s">
        <v>1127</v>
      </c>
      <c r="AC2137" s="77" t="s">
        <v>1128</v>
      </c>
      <c r="AD2137" s="77">
        <v>4</v>
      </c>
      <c r="AE2137" s="77" t="s">
        <v>1172</v>
      </c>
      <c r="AF2137" s="105"/>
    </row>
    <row r="2138" spans="1:32" ht="30" hidden="1" x14ac:dyDescent="0.25">
      <c r="A2138" s="96" t="s">
        <v>1780</v>
      </c>
      <c r="B2138" s="77" t="s">
        <v>768</v>
      </c>
      <c r="C2138" s="77" t="s">
        <v>75</v>
      </c>
      <c r="D2138" s="77" t="s">
        <v>782</v>
      </c>
      <c r="E2138" s="77" t="s">
        <v>112</v>
      </c>
      <c r="F2138" s="77" t="s">
        <v>1280</v>
      </c>
      <c r="G2138" s="77" t="s">
        <v>247</v>
      </c>
      <c r="H2138" s="77"/>
      <c r="I2138" s="77">
        <v>15</v>
      </c>
      <c r="J2138" s="77">
        <v>4</v>
      </c>
      <c r="K2138" s="77">
        <v>50</v>
      </c>
      <c r="L2138" s="77">
        <v>20</v>
      </c>
      <c r="M2138" s="77"/>
      <c r="N2138" s="77"/>
      <c r="O2138" s="77" t="s">
        <v>129</v>
      </c>
      <c r="P2138" s="77" t="s">
        <v>1449</v>
      </c>
      <c r="Q2138" s="77">
        <v>0</v>
      </c>
      <c r="R2138" s="77">
        <v>1</v>
      </c>
      <c r="S2138" s="77" t="s">
        <v>1123</v>
      </c>
      <c r="T2138" s="77">
        <v>1</v>
      </c>
      <c r="U2138" s="77"/>
      <c r="V2138" s="77" t="s">
        <v>76</v>
      </c>
      <c r="W2138" s="77" t="s">
        <v>1123</v>
      </c>
      <c r="X2138" s="77">
        <v>2</v>
      </c>
      <c r="Y2138" s="77" t="s">
        <v>1135</v>
      </c>
      <c r="Z2138" s="77" t="s">
        <v>1136</v>
      </c>
      <c r="AA2138" s="77" t="s">
        <v>1126</v>
      </c>
      <c r="AB2138" s="77" t="s">
        <v>1127</v>
      </c>
      <c r="AC2138" s="77" t="s">
        <v>1128</v>
      </c>
      <c r="AD2138" s="77">
        <v>4</v>
      </c>
      <c r="AE2138" s="77" t="s">
        <v>1172</v>
      </c>
      <c r="AF2138" s="105"/>
    </row>
    <row r="2139" spans="1:32" ht="30" hidden="1" x14ac:dyDescent="0.25">
      <c r="A2139" s="96" t="s">
        <v>1780</v>
      </c>
      <c r="B2139" s="77" t="s">
        <v>768</v>
      </c>
      <c r="C2139" s="77" t="s">
        <v>75</v>
      </c>
      <c r="D2139" s="77" t="s">
        <v>788</v>
      </c>
      <c r="E2139" s="77" t="s">
        <v>73</v>
      </c>
      <c r="F2139" s="77"/>
      <c r="G2139" s="77" t="s">
        <v>286</v>
      </c>
      <c r="H2139" s="77"/>
      <c r="I2139" s="77">
        <v>15</v>
      </c>
      <c r="J2139" s="77">
        <v>4</v>
      </c>
      <c r="K2139" s="77">
        <v>20</v>
      </c>
      <c r="L2139" s="77">
        <v>20</v>
      </c>
      <c r="M2139" s="77"/>
      <c r="N2139" s="77"/>
      <c r="O2139" s="77" t="s">
        <v>129</v>
      </c>
      <c r="P2139" s="77" t="s">
        <v>1200</v>
      </c>
      <c r="Q2139" s="77">
        <v>0</v>
      </c>
      <c r="R2139" s="77">
        <v>1</v>
      </c>
      <c r="S2139" s="77" t="s">
        <v>1123</v>
      </c>
      <c r="T2139" s="77">
        <v>1</v>
      </c>
      <c r="U2139" s="77"/>
      <c r="V2139" s="77" t="s">
        <v>76</v>
      </c>
      <c r="W2139" s="77" t="s">
        <v>1123</v>
      </c>
      <c r="X2139" s="77">
        <v>0.75</v>
      </c>
      <c r="Y2139" s="77" t="s">
        <v>1135</v>
      </c>
      <c r="Z2139" s="77" t="s">
        <v>1117</v>
      </c>
      <c r="AA2139" s="77" t="s">
        <v>1118</v>
      </c>
      <c r="AB2139" s="77" t="s">
        <v>1118</v>
      </c>
      <c r="AC2139" s="77" t="s">
        <v>1118</v>
      </c>
      <c r="AD2139" s="77">
        <v>4</v>
      </c>
      <c r="AE2139" s="77" t="s">
        <v>1119</v>
      </c>
      <c r="AF2139" s="105"/>
    </row>
    <row r="2140" spans="1:32" ht="30" hidden="1" x14ac:dyDescent="0.25">
      <c r="A2140" s="96" t="s">
        <v>1780</v>
      </c>
      <c r="B2140" s="77" t="s">
        <v>768</v>
      </c>
      <c r="C2140" s="77" t="s">
        <v>75</v>
      </c>
      <c r="D2140" s="77" t="s">
        <v>788</v>
      </c>
      <c r="E2140" s="77" t="s">
        <v>83</v>
      </c>
      <c r="F2140" s="77" t="s">
        <v>1247</v>
      </c>
      <c r="G2140" s="77" t="s">
        <v>247</v>
      </c>
      <c r="H2140" s="77"/>
      <c r="I2140" s="77">
        <v>15</v>
      </c>
      <c r="J2140" s="77">
        <v>4</v>
      </c>
      <c r="K2140" s="77">
        <v>50</v>
      </c>
      <c r="L2140" s="77">
        <v>20</v>
      </c>
      <c r="M2140" s="77"/>
      <c r="N2140" s="77"/>
      <c r="O2140" s="77" t="s">
        <v>129</v>
      </c>
      <c r="P2140" s="77" t="s">
        <v>1200</v>
      </c>
      <c r="Q2140" s="77">
        <v>0</v>
      </c>
      <c r="R2140" s="77">
        <v>1</v>
      </c>
      <c r="S2140" s="77" t="s">
        <v>1123</v>
      </c>
      <c r="T2140" s="77">
        <v>1</v>
      </c>
      <c r="U2140" s="77"/>
      <c r="V2140" s="77" t="s">
        <v>76</v>
      </c>
      <c r="W2140" s="77" t="s">
        <v>1123</v>
      </c>
      <c r="X2140" s="77">
        <v>2</v>
      </c>
      <c r="Y2140" s="77" t="s">
        <v>1135</v>
      </c>
      <c r="Z2140" s="77" t="s">
        <v>1117</v>
      </c>
      <c r="AA2140" s="77" t="s">
        <v>1118</v>
      </c>
      <c r="AB2140" s="77" t="s">
        <v>1118</v>
      </c>
      <c r="AC2140" s="77" t="s">
        <v>1118</v>
      </c>
      <c r="AD2140" s="77">
        <v>4</v>
      </c>
      <c r="AE2140" s="77" t="s">
        <v>1119</v>
      </c>
      <c r="AF2140" s="105"/>
    </row>
    <row r="2141" spans="1:32" ht="30" hidden="1" x14ac:dyDescent="0.25">
      <c r="A2141" s="96" t="s">
        <v>1780</v>
      </c>
      <c r="B2141" s="77" t="s">
        <v>768</v>
      </c>
      <c r="C2141" s="77" t="s">
        <v>75</v>
      </c>
      <c r="D2141" s="77" t="s">
        <v>788</v>
      </c>
      <c r="E2141" s="77" t="s">
        <v>75</v>
      </c>
      <c r="F2141" s="77"/>
      <c r="G2141" s="77" t="s">
        <v>1785</v>
      </c>
      <c r="H2141" s="77"/>
      <c r="I2141" s="77">
        <v>15</v>
      </c>
      <c r="J2141" s="77" t="e">
        <v>#N/A</v>
      </c>
      <c r="K2141" s="77" t="s">
        <v>1782</v>
      </c>
      <c r="L2141" s="77">
        <v>20</v>
      </c>
      <c r="M2141" s="77"/>
      <c r="N2141" s="77"/>
      <c r="O2141" s="77"/>
      <c r="P2141" s="77" t="s">
        <v>1279</v>
      </c>
      <c r="Q2141" s="77">
        <v>0</v>
      </c>
      <c r="R2141" s="77">
        <v>0</v>
      </c>
      <c r="S2141" s="77" t="s">
        <v>1123</v>
      </c>
      <c r="T2141" s="77">
        <v>1</v>
      </c>
      <c r="U2141" s="77"/>
      <c r="V2141" s="77" t="s">
        <v>76</v>
      </c>
      <c r="W2141" s="77" t="s">
        <v>1123</v>
      </c>
      <c r="X2141" s="77" t="s">
        <v>1291</v>
      </c>
      <c r="Y2141" s="77" t="s">
        <v>1135</v>
      </c>
      <c r="Z2141" s="77" t="s">
        <v>1136</v>
      </c>
      <c r="AA2141" s="77" t="s">
        <v>1126</v>
      </c>
      <c r="AB2141" s="77" t="s">
        <v>1127</v>
      </c>
      <c r="AC2141" s="77" t="s">
        <v>1128</v>
      </c>
      <c r="AD2141" s="77"/>
      <c r="AE2141" s="77"/>
      <c r="AF2141" s="105"/>
    </row>
    <row r="2142" spans="1:32" ht="30" hidden="1" x14ac:dyDescent="0.25">
      <c r="A2142" s="96" t="s">
        <v>1780</v>
      </c>
      <c r="B2142" s="77" t="s">
        <v>768</v>
      </c>
      <c r="C2142" s="77" t="s">
        <v>75</v>
      </c>
      <c r="D2142" s="77" t="s">
        <v>788</v>
      </c>
      <c r="E2142" s="77" t="s">
        <v>105</v>
      </c>
      <c r="F2142" s="77" t="s">
        <v>1375</v>
      </c>
      <c r="G2142" s="77" t="s">
        <v>457</v>
      </c>
      <c r="H2142" s="77"/>
      <c r="I2142" s="77">
        <v>15</v>
      </c>
      <c r="J2142" s="77">
        <v>4</v>
      </c>
      <c r="K2142" s="77">
        <v>50</v>
      </c>
      <c r="L2142" s="77">
        <v>20</v>
      </c>
      <c r="M2142" s="77"/>
      <c r="N2142" s="77"/>
      <c r="O2142" s="77" t="s">
        <v>129</v>
      </c>
      <c r="P2142" s="77" t="s">
        <v>1279</v>
      </c>
      <c r="Q2142" s="77">
        <v>0</v>
      </c>
      <c r="R2142" s="77">
        <v>1</v>
      </c>
      <c r="S2142" s="77" t="s">
        <v>1123</v>
      </c>
      <c r="T2142" s="77">
        <v>1</v>
      </c>
      <c r="U2142" s="77" t="s">
        <v>110</v>
      </c>
      <c r="V2142" s="77" t="s">
        <v>76</v>
      </c>
      <c r="W2142" s="77" t="s">
        <v>1123</v>
      </c>
      <c r="X2142" s="77">
        <v>2</v>
      </c>
      <c r="Y2142" s="77" t="s">
        <v>1135</v>
      </c>
      <c r="Z2142" s="77" t="s">
        <v>1136</v>
      </c>
      <c r="AA2142" s="77" t="s">
        <v>1126</v>
      </c>
      <c r="AB2142" s="77" t="s">
        <v>1127</v>
      </c>
      <c r="AC2142" s="77" t="s">
        <v>1128</v>
      </c>
      <c r="AD2142" s="77">
        <v>4</v>
      </c>
      <c r="AE2142" s="77" t="s">
        <v>1172</v>
      </c>
      <c r="AF2142" s="105"/>
    </row>
    <row r="2143" spans="1:32" ht="30" hidden="1" x14ac:dyDescent="0.25">
      <c r="A2143" s="96" t="s">
        <v>1780</v>
      </c>
      <c r="B2143" s="77" t="s">
        <v>768</v>
      </c>
      <c r="C2143" s="77" t="s">
        <v>75</v>
      </c>
      <c r="D2143" s="77" t="s">
        <v>788</v>
      </c>
      <c r="E2143" s="77" t="s">
        <v>106</v>
      </c>
      <c r="F2143" s="77"/>
      <c r="G2143" s="77" t="s">
        <v>248</v>
      </c>
      <c r="H2143" s="77"/>
      <c r="I2143" s="77">
        <v>15</v>
      </c>
      <c r="J2143" s="77">
        <v>4</v>
      </c>
      <c r="K2143" s="77">
        <v>50</v>
      </c>
      <c r="L2143" s="77">
        <v>20</v>
      </c>
      <c r="M2143" s="77"/>
      <c r="N2143" s="77"/>
      <c r="O2143" s="77" t="s">
        <v>129</v>
      </c>
      <c r="P2143" s="77" t="s">
        <v>1279</v>
      </c>
      <c r="Q2143" s="77">
        <v>0</v>
      </c>
      <c r="R2143" s="77">
        <v>1</v>
      </c>
      <c r="S2143" s="77" t="s">
        <v>1123</v>
      </c>
      <c r="T2143" s="77">
        <v>1</v>
      </c>
      <c r="U2143" s="77" t="s">
        <v>110</v>
      </c>
      <c r="V2143" s="77" t="s">
        <v>76</v>
      </c>
      <c r="W2143" s="77" t="s">
        <v>1123</v>
      </c>
      <c r="X2143" s="77">
        <v>2</v>
      </c>
      <c r="Y2143" s="77" t="s">
        <v>1135</v>
      </c>
      <c r="Z2143" s="77" t="s">
        <v>1136</v>
      </c>
      <c r="AA2143" s="77" t="s">
        <v>1126</v>
      </c>
      <c r="AB2143" s="77" t="s">
        <v>1127</v>
      </c>
      <c r="AC2143" s="77" t="s">
        <v>1128</v>
      </c>
      <c r="AD2143" s="77">
        <v>4</v>
      </c>
      <c r="AE2143" s="77" t="s">
        <v>1172</v>
      </c>
      <c r="AF2143" s="105"/>
    </row>
    <row r="2144" spans="1:32" ht="30" hidden="1" x14ac:dyDescent="0.25">
      <c r="A2144" s="96" t="s">
        <v>1780</v>
      </c>
      <c r="B2144" s="77" t="s">
        <v>768</v>
      </c>
      <c r="C2144" s="77" t="s">
        <v>75</v>
      </c>
      <c r="D2144" s="77" t="s">
        <v>788</v>
      </c>
      <c r="E2144" s="77" t="s">
        <v>107</v>
      </c>
      <c r="F2144" s="77"/>
      <c r="G2144" s="77" t="s">
        <v>248</v>
      </c>
      <c r="H2144" s="77"/>
      <c r="I2144" s="77">
        <v>15</v>
      </c>
      <c r="J2144" s="77">
        <v>4</v>
      </c>
      <c r="K2144" s="77">
        <v>50</v>
      </c>
      <c r="L2144" s="77">
        <v>20</v>
      </c>
      <c r="M2144" s="77"/>
      <c r="N2144" s="77"/>
      <c r="O2144" s="77" t="s">
        <v>129</v>
      </c>
      <c r="P2144" s="77" t="s">
        <v>1279</v>
      </c>
      <c r="Q2144" s="77">
        <v>0</v>
      </c>
      <c r="R2144" s="77">
        <v>1</v>
      </c>
      <c r="S2144" s="77" t="s">
        <v>1123</v>
      </c>
      <c r="T2144" s="77">
        <v>1</v>
      </c>
      <c r="U2144" s="77" t="s">
        <v>110</v>
      </c>
      <c r="V2144" s="77" t="s">
        <v>76</v>
      </c>
      <c r="W2144" s="77" t="s">
        <v>1123</v>
      </c>
      <c r="X2144" s="77">
        <v>2</v>
      </c>
      <c r="Y2144" s="77" t="s">
        <v>1135</v>
      </c>
      <c r="Z2144" s="77" t="s">
        <v>1136</v>
      </c>
      <c r="AA2144" s="77" t="s">
        <v>1126</v>
      </c>
      <c r="AB2144" s="77" t="s">
        <v>1127</v>
      </c>
      <c r="AC2144" s="77" t="s">
        <v>1128</v>
      </c>
      <c r="AD2144" s="77">
        <v>4</v>
      </c>
      <c r="AE2144" s="77" t="s">
        <v>1172</v>
      </c>
      <c r="AF2144" s="105"/>
    </row>
    <row r="2145" spans="1:32" ht="30" hidden="1" x14ac:dyDescent="0.25">
      <c r="A2145" s="96" t="s">
        <v>1780</v>
      </c>
      <c r="B2145" s="77" t="s">
        <v>768</v>
      </c>
      <c r="C2145" s="77" t="s">
        <v>75</v>
      </c>
      <c r="D2145" s="77" t="s">
        <v>788</v>
      </c>
      <c r="E2145" s="77" t="s">
        <v>108</v>
      </c>
      <c r="F2145" s="77"/>
      <c r="G2145" s="77" t="s">
        <v>1785</v>
      </c>
      <c r="H2145" s="77"/>
      <c r="I2145" s="77">
        <v>15</v>
      </c>
      <c r="J2145" s="77" t="e">
        <v>#N/A</v>
      </c>
      <c r="K2145" s="77" t="s">
        <v>1782</v>
      </c>
      <c r="L2145" s="77">
        <v>20</v>
      </c>
      <c r="M2145" s="77"/>
      <c r="N2145" s="77"/>
      <c r="O2145" s="77"/>
      <c r="P2145" s="77" t="s">
        <v>1279</v>
      </c>
      <c r="Q2145" s="77">
        <v>0</v>
      </c>
      <c r="R2145" s="77">
        <v>0</v>
      </c>
      <c r="S2145" s="77" t="s">
        <v>1123</v>
      </c>
      <c r="T2145" s="77">
        <v>1</v>
      </c>
      <c r="U2145" s="77" t="s">
        <v>115</v>
      </c>
      <c r="V2145" s="77" t="s">
        <v>76</v>
      </c>
      <c r="W2145" s="77" t="s">
        <v>1123</v>
      </c>
      <c r="X2145" s="77" t="s">
        <v>1291</v>
      </c>
      <c r="Y2145" s="77" t="s">
        <v>1135</v>
      </c>
      <c r="Z2145" s="77" t="s">
        <v>1136</v>
      </c>
      <c r="AA2145" s="77" t="s">
        <v>1126</v>
      </c>
      <c r="AB2145" s="77" t="s">
        <v>1127</v>
      </c>
      <c r="AC2145" s="77" t="s">
        <v>1128</v>
      </c>
      <c r="AD2145" s="77"/>
      <c r="AE2145" s="77"/>
      <c r="AF2145" s="105"/>
    </row>
    <row r="2146" spans="1:32" ht="30" hidden="1" x14ac:dyDescent="0.25">
      <c r="A2146" s="96" t="s">
        <v>1780</v>
      </c>
      <c r="B2146" s="77" t="s">
        <v>768</v>
      </c>
      <c r="C2146" s="77" t="s">
        <v>75</v>
      </c>
      <c r="D2146" s="77" t="s">
        <v>788</v>
      </c>
      <c r="E2146" s="77" t="s">
        <v>109</v>
      </c>
      <c r="F2146" s="77" t="s">
        <v>1298</v>
      </c>
      <c r="G2146" s="77" t="s">
        <v>175</v>
      </c>
      <c r="H2146" s="77"/>
      <c r="I2146" s="77">
        <v>15</v>
      </c>
      <c r="J2146" s="77">
        <v>20</v>
      </c>
      <c r="K2146" s="77">
        <v>600</v>
      </c>
      <c r="L2146" s="77">
        <v>20</v>
      </c>
      <c r="M2146" s="77"/>
      <c r="N2146" s="77"/>
      <c r="O2146" s="77" t="s">
        <v>129</v>
      </c>
      <c r="P2146" s="77" t="s">
        <v>1279</v>
      </c>
      <c r="Q2146" s="77">
        <v>0</v>
      </c>
      <c r="R2146" s="77">
        <v>1</v>
      </c>
      <c r="S2146" s="77" t="s">
        <v>1123</v>
      </c>
      <c r="T2146" s="77">
        <v>1</v>
      </c>
      <c r="U2146" s="77"/>
      <c r="V2146" s="77"/>
      <c r="W2146" s="77" t="s">
        <v>1123</v>
      </c>
      <c r="X2146" s="77">
        <v>24</v>
      </c>
      <c r="Y2146" s="77" t="s">
        <v>1135</v>
      </c>
      <c r="Z2146" s="77" t="s">
        <v>1136</v>
      </c>
      <c r="AA2146" s="77" t="s">
        <v>1126</v>
      </c>
      <c r="AB2146" s="77" t="s">
        <v>1127</v>
      </c>
      <c r="AC2146" s="77" t="s">
        <v>1128</v>
      </c>
      <c r="AD2146" s="77">
        <v>20</v>
      </c>
      <c r="AE2146" s="77" t="s">
        <v>1177</v>
      </c>
      <c r="AF2146" s="105"/>
    </row>
    <row r="2147" spans="1:32" ht="30" hidden="1" x14ac:dyDescent="0.25">
      <c r="A2147" s="96" t="s">
        <v>1780</v>
      </c>
      <c r="B2147" s="77" t="s">
        <v>768</v>
      </c>
      <c r="C2147" s="77" t="s">
        <v>75</v>
      </c>
      <c r="D2147" s="77" t="s">
        <v>788</v>
      </c>
      <c r="E2147" s="77" t="s">
        <v>111</v>
      </c>
      <c r="F2147" s="77" t="s">
        <v>1368</v>
      </c>
      <c r="G2147" s="77" t="s">
        <v>789</v>
      </c>
      <c r="H2147" s="77"/>
      <c r="I2147" s="77">
        <v>15</v>
      </c>
      <c r="J2147" s="77">
        <v>20</v>
      </c>
      <c r="K2147" s="77">
        <v>600</v>
      </c>
      <c r="L2147" s="77">
        <v>20</v>
      </c>
      <c r="M2147" s="77"/>
      <c r="N2147" s="77"/>
      <c r="O2147" s="77" t="s">
        <v>129</v>
      </c>
      <c r="P2147" s="77" t="s">
        <v>1279</v>
      </c>
      <c r="Q2147" s="77">
        <v>0</v>
      </c>
      <c r="R2147" s="77">
        <v>1</v>
      </c>
      <c r="S2147" s="77" t="s">
        <v>1123</v>
      </c>
      <c r="T2147" s="77">
        <v>1</v>
      </c>
      <c r="U2147" s="77"/>
      <c r="V2147" s="77"/>
      <c r="W2147" s="77" t="s">
        <v>1123</v>
      </c>
      <c r="X2147" s="77">
        <v>24</v>
      </c>
      <c r="Y2147" s="77" t="s">
        <v>1135</v>
      </c>
      <c r="Z2147" s="77" t="s">
        <v>1136</v>
      </c>
      <c r="AA2147" s="77" t="s">
        <v>1126</v>
      </c>
      <c r="AB2147" s="77" t="s">
        <v>1127</v>
      </c>
      <c r="AC2147" s="77" t="s">
        <v>1128</v>
      </c>
      <c r="AD2147" s="77">
        <v>20</v>
      </c>
      <c r="AE2147" s="77" t="s">
        <v>1177</v>
      </c>
      <c r="AF2147" s="105"/>
    </row>
    <row r="2148" spans="1:32" ht="30" hidden="1" x14ac:dyDescent="0.25">
      <c r="A2148" s="96" t="s">
        <v>1780</v>
      </c>
      <c r="B2148" s="77" t="s">
        <v>768</v>
      </c>
      <c r="C2148" s="77" t="s">
        <v>75</v>
      </c>
      <c r="D2148" s="77" t="s">
        <v>788</v>
      </c>
      <c r="E2148" s="77" t="s">
        <v>113</v>
      </c>
      <c r="F2148" s="77"/>
      <c r="G2148" s="77" t="s">
        <v>484</v>
      </c>
      <c r="H2148" s="77"/>
      <c r="I2148" s="77">
        <v>15</v>
      </c>
      <c r="J2148" s="77">
        <v>4</v>
      </c>
      <c r="K2148" s="77">
        <v>20</v>
      </c>
      <c r="L2148" s="77">
        <v>20</v>
      </c>
      <c r="M2148" s="77"/>
      <c r="N2148" s="77"/>
      <c r="O2148" s="77" t="s">
        <v>129</v>
      </c>
      <c r="P2148" s="77" t="s">
        <v>1279</v>
      </c>
      <c r="Q2148" s="77">
        <v>0</v>
      </c>
      <c r="R2148" s="77">
        <v>1</v>
      </c>
      <c r="S2148" s="77" t="s">
        <v>1123</v>
      </c>
      <c r="T2148" s="77">
        <v>1</v>
      </c>
      <c r="U2148" s="77"/>
      <c r="V2148" s="77"/>
      <c r="W2148" s="77" t="s">
        <v>1123</v>
      </c>
      <c r="X2148" s="77">
        <v>0.75</v>
      </c>
      <c r="Y2148" s="77" t="s">
        <v>1135</v>
      </c>
      <c r="Z2148" s="77" t="s">
        <v>1136</v>
      </c>
      <c r="AA2148" s="77" t="s">
        <v>1126</v>
      </c>
      <c r="AB2148" s="77" t="s">
        <v>1127</v>
      </c>
      <c r="AC2148" s="77" t="s">
        <v>1128</v>
      </c>
      <c r="AD2148" s="77">
        <v>4</v>
      </c>
      <c r="AE2148" s="77" t="s">
        <v>1182</v>
      </c>
      <c r="AF2148" s="105"/>
    </row>
    <row r="2149" spans="1:32" ht="30" hidden="1" x14ac:dyDescent="0.25">
      <c r="A2149" s="96" t="s">
        <v>1780</v>
      </c>
      <c r="B2149" s="77" t="s">
        <v>768</v>
      </c>
      <c r="C2149" s="77" t="s">
        <v>75</v>
      </c>
      <c r="D2149" s="77" t="s">
        <v>788</v>
      </c>
      <c r="E2149" s="77" t="s">
        <v>93</v>
      </c>
      <c r="F2149" s="77"/>
      <c r="G2149" s="77" t="s">
        <v>248</v>
      </c>
      <c r="H2149" s="77"/>
      <c r="I2149" s="77">
        <v>15</v>
      </c>
      <c r="J2149" s="77">
        <v>4</v>
      </c>
      <c r="K2149" s="77">
        <v>25</v>
      </c>
      <c r="L2149" s="77">
        <v>20</v>
      </c>
      <c r="M2149" s="77"/>
      <c r="N2149" s="77"/>
      <c r="O2149" s="77" t="s">
        <v>129</v>
      </c>
      <c r="P2149" s="77" t="s">
        <v>1279</v>
      </c>
      <c r="Q2149" s="77">
        <v>0</v>
      </c>
      <c r="R2149" s="77">
        <v>1</v>
      </c>
      <c r="S2149" s="77" t="s">
        <v>1123</v>
      </c>
      <c r="T2149" s="77">
        <v>1</v>
      </c>
      <c r="U2149" s="77"/>
      <c r="V2149" s="77"/>
      <c r="W2149" s="77" t="s">
        <v>1123</v>
      </c>
      <c r="X2149" s="77">
        <v>1</v>
      </c>
      <c r="Y2149" s="77" t="s">
        <v>1135</v>
      </c>
      <c r="Z2149" s="77" t="s">
        <v>1136</v>
      </c>
      <c r="AA2149" s="77" t="s">
        <v>1126</v>
      </c>
      <c r="AB2149" s="77" t="s">
        <v>1127</v>
      </c>
      <c r="AC2149" s="77" t="s">
        <v>1128</v>
      </c>
      <c r="AD2149" s="77">
        <v>4</v>
      </c>
      <c r="AE2149" s="77" t="s">
        <v>1182</v>
      </c>
      <c r="AF2149" s="105"/>
    </row>
    <row r="2150" spans="1:32" ht="30" hidden="1" x14ac:dyDescent="0.25">
      <c r="A2150" s="96" t="s">
        <v>1780</v>
      </c>
      <c r="B2150" s="77" t="s">
        <v>768</v>
      </c>
      <c r="C2150" s="77" t="s">
        <v>75</v>
      </c>
      <c r="D2150" s="77" t="s">
        <v>788</v>
      </c>
      <c r="E2150" s="77" t="s">
        <v>114</v>
      </c>
      <c r="F2150" s="77"/>
      <c r="G2150" s="77" t="s">
        <v>243</v>
      </c>
      <c r="H2150" s="77"/>
      <c r="I2150" s="77">
        <v>15</v>
      </c>
      <c r="J2150" s="77">
        <v>4</v>
      </c>
      <c r="K2150" s="77">
        <v>80</v>
      </c>
      <c r="L2150" s="77">
        <v>20</v>
      </c>
      <c r="M2150" s="77"/>
      <c r="N2150" s="77"/>
      <c r="O2150" s="77" t="s">
        <v>129</v>
      </c>
      <c r="P2150" s="77" t="s">
        <v>1279</v>
      </c>
      <c r="Q2150" s="77">
        <v>0</v>
      </c>
      <c r="R2150" s="77">
        <v>1</v>
      </c>
      <c r="S2150" s="77" t="s">
        <v>1123</v>
      </c>
      <c r="T2150" s="77">
        <v>1</v>
      </c>
      <c r="U2150" s="77"/>
      <c r="V2150" s="77"/>
      <c r="W2150" s="77" t="s">
        <v>1123</v>
      </c>
      <c r="X2150" s="77">
        <v>3</v>
      </c>
      <c r="Y2150" s="77" t="s">
        <v>1135</v>
      </c>
      <c r="Z2150" s="77" t="s">
        <v>1136</v>
      </c>
      <c r="AA2150" s="77" t="s">
        <v>1126</v>
      </c>
      <c r="AB2150" s="77" t="s">
        <v>1127</v>
      </c>
      <c r="AC2150" s="77" t="s">
        <v>1128</v>
      </c>
      <c r="AD2150" s="77">
        <v>4</v>
      </c>
      <c r="AE2150" s="77" t="s">
        <v>1129</v>
      </c>
      <c r="AF2150" s="105"/>
    </row>
    <row r="2151" spans="1:32" ht="30.75" hidden="1" thickBot="1" x14ac:dyDescent="0.3">
      <c r="A2151" s="97" t="s">
        <v>1780</v>
      </c>
      <c r="B2151" s="78" t="s">
        <v>768</v>
      </c>
      <c r="C2151" s="78" t="s">
        <v>75</v>
      </c>
      <c r="D2151" s="78" t="s">
        <v>788</v>
      </c>
      <c r="E2151" s="78" t="s">
        <v>115</v>
      </c>
      <c r="F2151" s="78"/>
      <c r="G2151" s="78" t="s">
        <v>790</v>
      </c>
      <c r="H2151" s="78"/>
      <c r="I2151" s="78">
        <v>15</v>
      </c>
      <c r="J2151" s="77">
        <v>4</v>
      </c>
      <c r="K2151" s="78">
        <v>80</v>
      </c>
      <c r="L2151" s="78">
        <v>20</v>
      </c>
      <c r="M2151" s="78"/>
      <c r="N2151" s="78"/>
      <c r="O2151" s="78" t="s">
        <v>129</v>
      </c>
      <c r="P2151" s="78" t="s">
        <v>1279</v>
      </c>
      <c r="Q2151" s="78">
        <v>0</v>
      </c>
      <c r="R2151" s="78">
        <v>1</v>
      </c>
      <c r="S2151" s="78" t="s">
        <v>1123</v>
      </c>
      <c r="T2151" s="78">
        <v>1</v>
      </c>
      <c r="U2151" s="78"/>
      <c r="V2151" s="78"/>
      <c r="W2151" s="78" t="s">
        <v>1123</v>
      </c>
      <c r="X2151" s="78">
        <v>3</v>
      </c>
      <c r="Y2151" s="78" t="s">
        <v>1135</v>
      </c>
      <c r="Z2151" s="78" t="s">
        <v>1136</v>
      </c>
      <c r="AA2151" s="78" t="s">
        <v>1126</v>
      </c>
      <c r="AB2151" s="78" t="s">
        <v>1127</v>
      </c>
      <c r="AC2151" s="78" t="s">
        <v>1128</v>
      </c>
      <c r="AD2151" s="78">
        <v>4</v>
      </c>
      <c r="AE2151" s="78" t="s">
        <v>1129</v>
      </c>
      <c r="AF2151" s="106"/>
    </row>
    <row r="2152" spans="1:32" ht="30" hidden="1" x14ac:dyDescent="0.25">
      <c r="A2152" s="98" t="s">
        <v>1786</v>
      </c>
      <c r="B2152" s="79" t="s">
        <v>791</v>
      </c>
      <c r="C2152" s="79" t="s">
        <v>75</v>
      </c>
      <c r="D2152" s="79" t="s">
        <v>792</v>
      </c>
      <c r="E2152" s="79" t="s">
        <v>73</v>
      </c>
      <c r="F2152" s="79"/>
      <c r="G2152" s="79" t="s">
        <v>793</v>
      </c>
      <c r="H2152" s="79"/>
      <c r="I2152" s="79">
        <v>13</v>
      </c>
      <c r="J2152" s="77">
        <v>4</v>
      </c>
      <c r="K2152" s="79">
        <v>50</v>
      </c>
      <c r="L2152" s="79">
        <v>20</v>
      </c>
      <c r="M2152" s="79"/>
      <c r="N2152" s="79">
        <v>1</v>
      </c>
      <c r="O2152" s="79" t="s">
        <v>129</v>
      </c>
      <c r="P2152" s="79" t="s">
        <v>1198</v>
      </c>
      <c r="Q2152" s="79">
        <v>1</v>
      </c>
      <c r="R2152" s="79">
        <v>0</v>
      </c>
      <c r="S2152" s="79"/>
      <c r="T2152" s="79"/>
      <c r="U2152" s="79"/>
      <c r="V2152" s="79"/>
      <c r="W2152" s="79" t="s">
        <v>1123</v>
      </c>
      <c r="X2152" s="79">
        <v>2</v>
      </c>
      <c r="Y2152" s="79" t="s">
        <v>1135</v>
      </c>
      <c r="Z2152" s="79" t="s">
        <v>1136</v>
      </c>
      <c r="AA2152" s="79" t="s">
        <v>1126</v>
      </c>
      <c r="AB2152" s="79" t="s">
        <v>1127</v>
      </c>
      <c r="AC2152" s="79" t="s">
        <v>1128</v>
      </c>
      <c r="AD2152" s="79">
        <v>4</v>
      </c>
      <c r="AE2152" s="79" t="s">
        <v>1172</v>
      </c>
      <c r="AF2152" s="107"/>
    </row>
    <row r="2153" spans="1:32" ht="30" hidden="1" x14ac:dyDescent="0.25">
      <c r="A2153" s="99" t="s">
        <v>1786</v>
      </c>
      <c r="B2153" s="80" t="s">
        <v>791</v>
      </c>
      <c r="C2153" s="80" t="s">
        <v>75</v>
      </c>
      <c r="D2153" s="80" t="s">
        <v>792</v>
      </c>
      <c r="E2153" s="80" t="s">
        <v>83</v>
      </c>
      <c r="F2153" s="80"/>
      <c r="G2153" s="80" t="s">
        <v>965</v>
      </c>
      <c r="H2153" s="80"/>
      <c r="I2153" s="80">
        <v>13</v>
      </c>
      <c r="J2153" s="77" t="e">
        <v>#N/A</v>
      </c>
      <c r="K2153" s="80" t="s">
        <v>1787</v>
      </c>
      <c r="L2153" s="80"/>
      <c r="M2153" s="80"/>
      <c r="N2153" s="80"/>
      <c r="O2153" s="80"/>
      <c r="P2153" s="80"/>
      <c r="Q2153" s="80">
        <v>0</v>
      </c>
      <c r="R2153" s="80">
        <v>0</v>
      </c>
      <c r="S2153" s="80"/>
      <c r="T2153" s="80"/>
      <c r="U2153" s="80"/>
      <c r="V2153" s="80"/>
      <c r="W2153" s="80" t="s">
        <v>1115</v>
      </c>
      <c r="X2153" s="80" t="s">
        <v>1291</v>
      </c>
      <c r="Y2153" s="80" t="s">
        <v>1135</v>
      </c>
      <c r="Z2153" s="80"/>
      <c r="AA2153" s="80"/>
      <c r="AB2153" s="80"/>
      <c r="AC2153" s="80"/>
      <c r="AD2153" s="80"/>
      <c r="AE2153" s="80"/>
      <c r="AF2153" s="108"/>
    </row>
    <row r="2154" spans="1:32" ht="30" hidden="1" x14ac:dyDescent="0.25">
      <c r="A2154" s="99" t="s">
        <v>1786</v>
      </c>
      <c r="B2154" s="80" t="s">
        <v>791</v>
      </c>
      <c r="C2154" s="80" t="s">
        <v>75</v>
      </c>
      <c r="D2154" s="80" t="s">
        <v>792</v>
      </c>
      <c r="E2154" s="80" t="s">
        <v>75</v>
      </c>
      <c r="F2154" s="80"/>
      <c r="G2154" s="80" t="s">
        <v>422</v>
      </c>
      <c r="H2154" s="80"/>
      <c r="I2154" s="80">
        <v>13</v>
      </c>
      <c r="J2154" s="77">
        <v>4</v>
      </c>
      <c r="K2154" s="80">
        <v>50</v>
      </c>
      <c r="L2154" s="80">
        <v>20</v>
      </c>
      <c r="M2154" s="80"/>
      <c r="N2154" s="80">
        <v>1</v>
      </c>
      <c r="O2154" s="80" t="s">
        <v>129</v>
      </c>
      <c r="P2154" s="80" t="s">
        <v>1171</v>
      </c>
      <c r="Q2154" s="80">
        <v>1</v>
      </c>
      <c r="R2154" s="80">
        <v>0</v>
      </c>
      <c r="S2154" s="80"/>
      <c r="T2154" s="80"/>
      <c r="U2154" s="80"/>
      <c r="V2154" s="80"/>
      <c r="W2154" s="80" t="s">
        <v>1123</v>
      </c>
      <c r="X2154" s="80">
        <v>2</v>
      </c>
      <c r="Y2154" s="80" t="s">
        <v>1135</v>
      </c>
      <c r="Z2154" s="80" t="s">
        <v>1136</v>
      </c>
      <c r="AA2154" s="80" t="s">
        <v>1126</v>
      </c>
      <c r="AB2154" s="80" t="s">
        <v>1127</v>
      </c>
      <c r="AC2154" s="80" t="s">
        <v>1128</v>
      </c>
      <c r="AD2154" s="80">
        <v>4</v>
      </c>
      <c r="AE2154" s="80" t="s">
        <v>1172</v>
      </c>
      <c r="AF2154" s="108"/>
    </row>
    <row r="2155" spans="1:32" ht="30" hidden="1" x14ac:dyDescent="0.25">
      <c r="A2155" s="99" t="s">
        <v>1786</v>
      </c>
      <c r="B2155" s="80" t="s">
        <v>791</v>
      </c>
      <c r="C2155" s="80" t="s">
        <v>75</v>
      </c>
      <c r="D2155" s="80" t="s">
        <v>792</v>
      </c>
      <c r="E2155" s="80" t="s">
        <v>70</v>
      </c>
      <c r="F2155" s="80"/>
      <c r="G2155" s="80" t="s">
        <v>184</v>
      </c>
      <c r="H2155" s="80"/>
      <c r="I2155" s="80">
        <v>13</v>
      </c>
      <c r="J2155" s="77">
        <v>4</v>
      </c>
      <c r="K2155" s="80">
        <v>25</v>
      </c>
      <c r="L2155" s="80">
        <v>20</v>
      </c>
      <c r="M2155" s="80"/>
      <c r="N2155" s="80"/>
      <c r="O2155" s="80" t="s">
        <v>129</v>
      </c>
      <c r="P2155" s="80"/>
      <c r="Q2155" s="80">
        <v>0</v>
      </c>
      <c r="R2155" s="80">
        <v>0</v>
      </c>
      <c r="S2155" s="80"/>
      <c r="T2155" s="80"/>
      <c r="U2155" s="80"/>
      <c r="V2155" s="80"/>
      <c r="W2155" s="80" t="s">
        <v>1115</v>
      </c>
      <c r="X2155" s="80">
        <v>1</v>
      </c>
      <c r="Y2155" s="80" t="s">
        <v>1135</v>
      </c>
      <c r="Z2155" s="80"/>
      <c r="AA2155" s="80"/>
      <c r="AB2155" s="80"/>
      <c r="AC2155" s="80"/>
      <c r="AD2155" s="80"/>
      <c r="AE2155" s="80"/>
      <c r="AF2155" s="108"/>
    </row>
    <row r="2156" spans="1:32" ht="30" hidden="1" x14ac:dyDescent="0.25">
      <c r="A2156" s="99" t="s">
        <v>1786</v>
      </c>
      <c r="B2156" s="80" t="s">
        <v>791</v>
      </c>
      <c r="C2156" s="80" t="s">
        <v>75</v>
      </c>
      <c r="D2156" s="80" t="s">
        <v>792</v>
      </c>
      <c r="E2156" s="80" t="s">
        <v>76</v>
      </c>
      <c r="F2156" s="80"/>
      <c r="G2156" s="80" t="s">
        <v>1788</v>
      </c>
      <c r="H2156" s="80"/>
      <c r="I2156" s="80">
        <v>13</v>
      </c>
      <c r="J2156" s="77" t="e">
        <v>#N/A</v>
      </c>
      <c r="K2156" s="80"/>
      <c r="L2156" s="80"/>
      <c r="M2156" s="80"/>
      <c r="N2156" s="80"/>
      <c r="O2156" s="80"/>
      <c r="P2156" s="80"/>
      <c r="Q2156" s="80">
        <v>0</v>
      </c>
      <c r="R2156" s="80">
        <v>0</v>
      </c>
      <c r="S2156" s="80"/>
      <c r="T2156" s="80"/>
      <c r="U2156" s="80"/>
      <c r="V2156" s="80"/>
      <c r="W2156" s="80" t="s">
        <v>1123</v>
      </c>
      <c r="X2156" s="80">
        <v>0</v>
      </c>
      <c r="Y2156" s="80" t="s">
        <v>1135</v>
      </c>
      <c r="Z2156" s="80"/>
      <c r="AA2156" s="80"/>
      <c r="AB2156" s="80"/>
      <c r="AC2156" s="80"/>
      <c r="AD2156" s="80"/>
      <c r="AE2156" s="80"/>
      <c r="AF2156" s="108"/>
    </row>
    <row r="2157" spans="1:32" ht="30" hidden="1" x14ac:dyDescent="0.25">
      <c r="A2157" s="99" t="s">
        <v>1786</v>
      </c>
      <c r="B2157" s="80" t="s">
        <v>791</v>
      </c>
      <c r="C2157" s="80" t="s">
        <v>75</v>
      </c>
      <c r="D2157" s="80" t="s">
        <v>792</v>
      </c>
      <c r="E2157" s="80" t="s">
        <v>81</v>
      </c>
      <c r="F2157" s="80"/>
      <c r="G2157" s="80" t="s">
        <v>965</v>
      </c>
      <c r="H2157" s="80"/>
      <c r="I2157" s="80">
        <v>13</v>
      </c>
      <c r="J2157" s="77" t="e">
        <v>#N/A</v>
      </c>
      <c r="K2157" s="80" t="s">
        <v>1787</v>
      </c>
      <c r="L2157" s="80"/>
      <c r="M2157" s="80"/>
      <c r="N2157" s="80"/>
      <c r="O2157" s="80"/>
      <c r="P2157" s="80"/>
      <c r="Q2157" s="80">
        <v>0</v>
      </c>
      <c r="R2157" s="80">
        <v>0</v>
      </c>
      <c r="S2157" s="80"/>
      <c r="T2157" s="80"/>
      <c r="U2157" s="80"/>
      <c r="V2157" s="80"/>
      <c r="W2157" s="80" t="s">
        <v>1115</v>
      </c>
      <c r="X2157" s="80" t="s">
        <v>1291</v>
      </c>
      <c r="Y2157" s="80" t="s">
        <v>1135</v>
      </c>
      <c r="Z2157" s="80"/>
      <c r="AA2157" s="80"/>
      <c r="AB2157" s="80"/>
      <c r="AC2157" s="80"/>
      <c r="AD2157" s="80"/>
      <c r="AE2157" s="80"/>
      <c r="AF2157" s="108"/>
    </row>
    <row r="2158" spans="1:32" ht="30" hidden="1" x14ac:dyDescent="0.25">
      <c r="A2158" s="99" t="s">
        <v>1786</v>
      </c>
      <c r="B2158" s="80" t="s">
        <v>791</v>
      </c>
      <c r="C2158" s="80" t="s">
        <v>75</v>
      </c>
      <c r="D2158" s="80" t="s">
        <v>792</v>
      </c>
      <c r="E2158" s="80" t="s">
        <v>82</v>
      </c>
      <c r="F2158" s="80"/>
      <c r="G2158" s="80" t="s">
        <v>776</v>
      </c>
      <c r="H2158" s="80"/>
      <c r="I2158" s="80">
        <v>13</v>
      </c>
      <c r="J2158" s="77">
        <v>4</v>
      </c>
      <c r="K2158" s="80">
        <v>50</v>
      </c>
      <c r="L2158" s="80">
        <v>20</v>
      </c>
      <c r="M2158" s="80"/>
      <c r="N2158" s="80"/>
      <c r="O2158" s="80" t="s">
        <v>129</v>
      </c>
      <c r="P2158" s="80"/>
      <c r="Q2158" s="80">
        <v>0</v>
      </c>
      <c r="R2158" s="80">
        <v>0</v>
      </c>
      <c r="S2158" s="80"/>
      <c r="T2158" s="80"/>
      <c r="U2158" s="80"/>
      <c r="V2158" s="80"/>
      <c r="W2158" s="80" t="s">
        <v>1115</v>
      </c>
      <c r="X2158" s="80">
        <v>2</v>
      </c>
      <c r="Y2158" s="80" t="s">
        <v>1135</v>
      </c>
      <c r="Z2158" s="80"/>
      <c r="AA2158" s="80"/>
      <c r="AB2158" s="80"/>
      <c r="AC2158" s="80"/>
      <c r="AD2158" s="80"/>
      <c r="AE2158" s="80"/>
      <c r="AF2158" s="108"/>
    </row>
    <row r="2159" spans="1:32" ht="30" hidden="1" x14ac:dyDescent="0.25">
      <c r="A2159" s="99" t="s">
        <v>1786</v>
      </c>
      <c r="B2159" s="80" t="s">
        <v>791</v>
      </c>
      <c r="C2159" s="80" t="s">
        <v>75</v>
      </c>
      <c r="D2159" s="80" t="s">
        <v>130</v>
      </c>
      <c r="E2159" s="80" t="s">
        <v>73</v>
      </c>
      <c r="F2159" s="80"/>
      <c r="G2159" s="80" t="s">
        <v>794</v>
      </c>
      <c r="H2159" s="80"/>
      <c r="I2159" s="80">
        <v>13</v>
      </c>
      <c r="J2159" s="77">
        <v>4</v>
      </c>
      <c r="K2159" s="80">
        <v>50</v>
      </c>
      <c r="L2159" s="80">
        <v>20</v>
      </c>
      <c r="M2159" s="80"/>
      <c r="N2159" s="80"/>
      <c r="O2159" s="80" t="s">
        <v>129</v>
      </c>
      <c r="P2159" s="80" t="s">
        <v>1198</v>
      </c>
      <c r="Q2159" s="80">
        <v>0</v>
      </c>
      <c r="R2159" s="80">
        <v>1</v>
      </c>
      <c r="S2159" s="80" t="s">
        <v>1123</v>
      </c>
      <c r="T2159" s="80">
        <v>1</v>
      </c>
      <c r="U2159" s="80"/>
      <c r="V2159" s="80"/>
      <c r="W2159" s="80" t="s">
        <v>1123</v>
      </c>
      <c r="X2159" s="80">
        <v>2</v>
      </c>
      <c r="Y2159" s="80" t="s">
        <v>1135</v>
      </c>
      <c r="Z2159" s="80" t="s">
        <v>1136</v>
      </c>
      <c r="AA2159" s="80" t="s">
        <v>1126</v>
      </c>
      <c r="AB2159" s="80" t="s">
        <v>1127</v>
      </c>
      <c r="AC2159" s="80" t="s">
        <v>1128</v>
      </c>
      <c r="AD2159" s="80">
        <v>4</v>
      </c>
      <c r="AE2159" s="80" t="s">
        <v>1172</v>
      </c>
      <c r="AF2159" s="108"/>
    </row>
    <row r="2160" spans="1:32" ht="30" hidden="1" x14ac:dyDescent="0.25">
      <c r="A2160" s="99" t="s">
        <v>1786</v>
      </c>
      <c r="B2160" s="80" t="s">
        <v>791</v>
      </c>
      <c r="C2160" s="80" t="s">
        <v>75</v>
      </c>
      <c r="D2160" s="80" t="s">
        <v>130</v>
      </c>
      <c r="E2160" s="80" t="s">
        <v>83</v>
      </c>
      <c r="F2160" s="80"/>
      <c r="G2160" s="80" t="s">
        <v>514</v>
      </c>
      <c r="H2160" s="80"/>
      <c r="I2160" s="80">
        <v>13</v>
      </c>
      <c r="J2160" s="77" t="e">
        <v>#N/A</v>
      </c>
      <c r="K2160" s="80" t="s">
        <v>1787</v>
      </c>
      <c r="L2160" s="80"/>
      <c r="M2160" s="80"/>
      <c r="N2160" s="80"/>
      <c r="O2160" s="80"/>
      <c r="P2160" s="80"/>
      <c r="Q2160" s="80">
        <v>0</v>
      </c>
      <c r="R2160" s="80">
        <v>0</v>
      </c>
      <c r="S2160" s="80"/>
      <c r="T2160" s="80"/>
      <c r="U2160" s="80"/>
      <c r="V2160" s="80"/>
      <c r="W2160" s="80" t="s">
        <v>1115</v>
      </c>
      <c r="X2160" s="80" t="s">
        <v>1291</v>
      </c>
      <c r="Y2160" s="80" t="s">
        <v>1135</v>
      </c>
      <c r="Z2160" s="80"/>
      <c r="AA2160" s="80"/>
      <c r="AB2160" s="80"/>
      <c r="AC2160" s="80"/>
      <c r="AD2160" s="80"/>
      <c r="AE2160" s="80"/>
      <c r="AF2160" s="108"/>
    </row>
    <row r="2161" spans="1:32" ht="30" hidden="1" x14ac:dyDescent="0.25">
      <c r="A2161" s="99" t="s">
        <v>1786</v>
      </c>
      <c r="B2161" s="80" t="s">
        <v>791</v>
      </c>
      <c r="C2161" s="80" t="s">
        <v>75</v>
      </c>
      <c r="D2161" s="80" t="s">
        <v>130</v>
      </c>
      <c r="E2161" s="80" t="s">
        <v>75</v>
      </c>
      <c r="F2161" s="80"/>
      <c r="G2161" s="80" t="s">
        <v>794</v>
      </c>
      <c r="H2161" s="80"/>
      <c r="I2161" s="80">
        <v>13</v>
      </c>
      <c r="J2161" s="77">
        <v>4</v>
      </c>
      <c r="K2161" s="80">
        <v>50</v>
      </c>
      <c r="L2161" s="80">
        <v>20</v>
      </c>
      <c r="M2161" s="80"/>
      <c r="N2161" s="80"/>
      <c r="O2161" s="80" t="s">
        <v>129</v>
      </c>
      <c r="P2161" s="80" t="s">
        <v>1171</v>
      </c>
      <c r="Q2161" s="80">
        <v>0</v>
      </c>
      <c r="R2161" s="80">
        <v>1</v>
      </c>
      <c r="S2161" s="80" t="s">
        <v>1123</v>
      </c>
      <c r="T2161" s="80">
        <v>1</v>
      </c>
      <c r="U2161" s="80"/>
      <c r="V2161" s="80"/>
      <c r="W2161" s="80" t="s">
        <v>1123</v>
      </c>
      <c r="X2161" s="80">
        <v>2</v>
      </c>
      <c r="Y2161" s="80" t="s">
        <v>1135</v>
      </c>
      <c r="Z2161" s="80" t="s">
        <v>1136</v>
      </c>
      <c r="AA2161" s="80" t="s">
        <v>1126</v>
      </c>
      <c r="AB2161" s="80" t="s">
        <v>1127</v>
      </c>
      <c r="AC2161" s="80" t="s">
        <v>1128</v>
      </c>
      <c r="AD2161" s="80">
        <v>4</v>
      </c>
      <c r="AE2161" s="80" t="s">
        <v>1172</v>
      </c>
      <c r="AF2161" s="108"/>
    </row>
    <row r="2162" spans="1:32" ht="30" hidden="1" x14ac:dyDescent="0.25">
      <c r="A2162" s="99" t="s">
        <v>1786</v>
      </c>
      <c r="B2162" s="80" t="s">
        <v>791</v>
      </c>
      <c r="C2162" s="80" t="s">
        <v>75</v>
      </c>
      <c r="D2162" s="80" t="s">
        <v>130</v>
      </c>
      <c r="E2162" s="80" t="s">
        <v>70</v>
      </c>
      <c r="F2162" s="80"/>
      <c r="G2162" s="80" t="s">
        <v>247</v>
      </c>
      <c r="H2162" s="80"/>
      <c r="I2162" s="80">
        <v>13</v>
      </c>
      <c r="J2162" s="77">
        <v>4</v>
      </c>
      <c r="K2162" s="80">
        <v>25</v>
      </c>
      <c r="L2162" s="80">
        <v>20</v>
      </c>
      <c r="M2162" s="80"/>
      <c r="N2162" s="80"/>
      <c r="O2162" s="80" t="s">
        <v>129</v>
      </c>
      <c r="P2162" s="80" t="s">
        <v>1789</v>
      </c>
      <c r="Q2162" s="80">
        <v>0</v>
      </c>
      <c r="R2162" s="80">
        <v>1</v>
      </c>
      <c r="S2162" s="80" t="s">
        <v>1123</v>
      </c>
      <c r="T2162" s="80">
        <v>1</v>
      </c>
      <c r="U2162" s="80"/>
      <c r="V2162" s="80"/>
      <c r="W2162" s="80" t="s">
        <v>1115</v>
      </c>
      <c r="X2162" s="80">
        <v>1</v>
      </c>
      <c r="Y2162" s="80" t="s">
        <v>1135</v>
      </c>
      <c r="Z2162" s="80" t="s">
        <v>1179</v>
      </c>
      <c r="AA2162" s="80" t="s">
        <v>1118</v>
      </c>
      <c r="AB2162" s="80" t="s">
        <v>1118</v>
      </c>
      <c r="AC2162" s="80" t="s">
        <v>1118</v>
      </c>
      <c r="AD2162" s="80">
        <v>4</v>
      </c>
      <c r="AE2162" s="80" t="s">
        <v>1119</v>
      </c>
      <c r="AF2162" s="108"/>
    </row>
    <row r="2163" spans="1:32" ht="30" hidden="1" x14ac:dyDescent="0.25">
      <c r="A2163" s="99" t="s">
        <v>1786</v>
      </c>
      <c r="B2163" s="80" t="s">
        <v>791</v>
      </c>
      <c r="C2163" s="80" t="s">
        <v>75</v>
      </c>
      <c r="D2163" s="80" t="s">
        <v>130</v>
      </c>
      <c r="E2163" s="80" t="s">
        <v>76</v>
      </c>
      <c r="F2163" s="80"/>
      <c r="G2163" s="80" t="s">
        <v>1790</v>
      </c>
      <c r="H2163" s="80"/>
      <c r="I2163" s="80">
        <v>13</v>
      </c>
      <c r="J2163" s="77" t="e">
        <v>#N/A</v>
      </c>
      <c r="K2163" s="80"/>
      <c r="L2163" s="80"/>
      <c r="M2163" s="80"/>
      <c r="N2163" s="80"/>
      <c r="O2163" s="80"/>
      <c r="P2163" s="80"/>
      <c r="Q2163" s="80">
        <v>0</v>
      </c>
      <c r="R2163" s="80">
        <v>0</v>
      </c>
      <c r="S2163" s="80"/>
      <c r="T2163" s="80"/>
      <c r="U2163" s="80"/>
      <c r="V2163" s="80"/>
      <c r="W2163" s="80" t="s">
        <v>1123</v>
      </c>
      <c r="X2163" s="80">
        <v>0</v>
      </c>
      <c r="Y2163" s="80" t="s">
        <v>1135</v>
      </c>
      <c r="Z2163" s="80"/>
      <c r="AA2163" s="80"/>
      <c r="AB2163" s="80"/>
      <c r="AC2163" s="80"/>
      <c r="AD2163" s="80"/>
      <c r="AE2163" s="80"/>
      <c r="AF2163" s="108"/>
    </row>
    <row r="2164" spans="1:32" ht="30" hidden="1" x14ac:dyDescent="0.25">
      <c r="A2164" s="99" t="s">
        <v>1786</v>
      </c>
      <c r="B2164" s="80" t="s">
        <v>791</v>
      </c>
      <c r="C2164" s="80" t="s">
        <v>75</v>
      </c>
      <c r="D2164" s="80" t="s">
        <v>130</v>
      </c>
      <c r="E2164" s="80" t="s">
        <v>81</v>
      </c>
      <c r="F2164" s="80"/>
      <c r="G2164" s="80" t="s">
        <v>514</v>
      </c>
      <c r="H2164" s="80"/>
      <c r="I2164" s="80">
        <v>13</v>
      </c>
      <c r="J2164" s="77" t="e">
        <v>#N/A</v>
      </c>
      <c r="K2164" s="80" t="s">
        <v>1787</v>
      </c>
      <c r="L2164" s="80"/>
      <c r="M2164" s="80"/>
      <c r="N2164" s="80"/>
      <c r="O2164" s="80"/>
      <c r="P2164" s="80"/>
      <c r="Q2164" s="80">
        <v>0</v>
      </c>
      <c r="R2164" s="80">
        <v>0</v>
      </c>
      <c r="S2164" s="80"/>
      <c r="T2164" s="80"/>
      <c r="U2164" s="80"/>
      <c r="V2164" s="80"/>
      <c r="W2164" s="80" t="s">
        <v>1115</v>
      </c>
      <c r="X2164" s="80" t="s">
        <v>1291</v>
      </c>
      <c r="Y2164" s="80" t="s">
        <v>1135</v>
      </c>
      <c r="Z2164" s="80"/>
      <c r="AA2164" s="80"/>
      <c r="AB2164" s="80"/>
      <c r="AC2164" s="80"/>
      <c r="AD2164" s="80"/>
      <c r="AE2164" s="80"/>
      <c r="AF2164" s="108"/>
    </row>
    <row r="2165" spans="1:32" ht="30.75" hidden="1" thickBot="1" x14ac:dyDescent="0.3">
      <c r="A2165" s="100" t="s">
        <v>1786</v>
      </c>
      <c r="B2165" s="81" t="s">
        <v>791</v>
      </c>
      <c r="C2165" s="81" t="s">
        <v>75</v>
      </c>
      <c r="D2165" s="81" t="s">
        <v>130</v>
      </c>
      <c r="E2165" s="81" t="s">
        <v>82</v>
      </c>
      <c r="F2165" s="81"/>
      <c r="G2165" s="81" t="s">
        <v>247</v>
      </c>
      <c r="H2165" s="81"/>
      <c r="I2165" s="81">
        <v>13</v>
      </c>
      <c r="J2165" s="77">
        <v>4</v>
      </c>
      <c r="K2165" s="81">
        <v>50</v>
      </c>
      <c r="L2165" s="81">
        <v>20</v>
      </c>
      <c r="M2165" s="81"/>
      <c r="N2165" s="81"/>
      <c r="O2165" s="81" t="s">
        <v>129</v>
      </c>
      <c r="P2165" s="81" t="s">
        <v>1789</v>
      </c>
      <c r="Q2165" s="81">
        <v>0</v>
      </c>
      <c r="R2165" s="81">
        <v>1</v>
      </c>
      <c r="S2165" s="81" t="s">
        <v>1123</v>
      </c>
      <c r="T2165" s="81">
        <v>1</v>
      </c>
      <c r="U2165" s="81"/>
      <c r="V2165" s="81"/>
      <c r="W2165" s="81" t="s">
        <v>1115</v>
      </c>
      <c r="X2165" s="81">
        <v>2</v>
      </c>
      <c r="Y2165" s="81" t="s">
        <v>1135</v>
      </c>
      <c r="Z2165" s="81" t="s">
        <v>1179</v>
      </c>
      <c r="AA2165" s="81" t="s">
        <v>1118</v>
      </c>
      <c r="AB2165" s="81" t="s">
        <v>1118</v>
      </c>
      <c r="AC2165" s="81" t="s">
        <v>1118</v>
      </c>
      <c r="AD2165" s="81">
        <v>4</v>
      </c>
      <c r="AE2165" s="81" t="s">
        <v>1119</v>
      </c>
      <c r="AF2165" s="109"/>
    </row>
    <row r="2166" spans="1:32" hidden="1" x14ac:dyDescent="0.25">
      <c r="A2166" s="95" t="s">
        <v>1791</v>
      </c>
      <c r="B2166" s="76" t="s">
        <v>795</v>
      </c>
      <c r="C2166" s="76" t="s">
        <v>73</v>
      </c>
      <c r="D2166" s="76" t="s">
        <v>1792</v>
      </c>
      <c r="E2166" s="76" t="s">
        <v>73</v>
      </c>
      <c r="F2166" s="76"/>
      <c r="G2166" s="76" t="s">
        <v>184</v>
      </c>
      <c r="H2166" s="76"/>
      <c r="I2166" s="76">
        <v>18</v>
      </c>
      <c r="J2166" s="77" t="e">
        <v>#N/A</v>
      </c>
      <c r="K2166" s="76">
        <v>32</v>
      </c>
      <c r="L2166" s="76">
        <v>16</v>
      </c>
      <c r="M2166" s="76"/>
      <c r="N2166" s="76"/>
      <c r="O2166" s="76" t="s">
        <v>129</v>
      </c>
      <c r="P2166" s="76"/>
      <c r="Q2166" s="76">
        <v>0</v>
      </c>
      <c r="R2166" s="76">
        <v>0</v>
      </c>
      <c r="S2166" s="76"/>
      <c r="T2166" s="76"/>
      <c r="U2166" s="76"/>
      <c r="V2166" s="76"/>
      <c r="W2166" s="76"/>
      <c r="X2166" s="76">
        <v>1.25</v>
      </c>
      <c r="Y2166" s="76" t="s">
        <v>1135</v>
      </c>
      <c r="Z2166" s="76"/>
      <c r="AA2166" s="76"/>
      <c r="AB2166" s="76"/>
      <c r="AC2166" s="76"/>
      <c r="AD2166" s="76"/>
      <c r="AE2166" s="76"/>
      <c r="AF2166" s="104"/>
    </row>
    <row r="2167" spans="1:32" hidden="1" x14ac:dyDescent="0.25">
      <c r="A2167" s="96" t="s">
        <v>1791</v>
      </c>
      <c r="B2167" s="77" t="s">
        <v>795</v>
      </c>
      <c r="C2167" s="77" t="s">
        <v>73</v>
      </c>
      <c r="D2167" s="77" t="s">
        <v>1792</v>
      </c>
      <c r="E2167" s="77" t="s">
        <v>83</v>
      </c>
      <c r="F2167" s="77"/>
      <c r="G2167" s="77" t="s">
        <v>776</v>
      </c>
      <c r="H2167" s="77"/>
      <c r="I2167" s="77">
        <v>18</v>
      </c>
      <c r="J2167" s="77" t="e">
        <v>#N/A</v>
      </c>
      <c r="K2167" s="77">
        <v>32</v>
      </c>
      <c r="L2167" s="77">
        <v>16</v>
      </c>
      <c r="M2167" s="77"/>
      <c r="N2167" s="77"/>
      <c r="O2167" s="77" t="s">
        <v>129</v>
      </c>
      <c r="P2167" s="77"/>
      <c r="Q2167" s="77">
        <v>0</v>
      </c>
      <c r="R2167" s="77">
        <v>0</v>
      </c>
      <c r="S2167" s="77"/>
      <c r="T2167" s="77"/>
      <c r="U2167" s="77"/>
      <c r="V2167" s="77"/>
      <c r="W2167" s="77"/>
      <c r="X2167" s="77">
        <v>1.25</v>
      </c>
      <c r="Y2167" s="77" t="s">
        <v>1135</v>
      </c>
      <c r="Z2167" s="77"/>
      <c r="AA2167" s="77"/>
      <c r="AB2167" s="77"/>
      <c r="AC2167" s="77"/>
      <c r="AD2167" s="77"/>
      <c r="AE2167" s="77"/>
      <c r="AF2167" s="105"/>
    </row>
    <row r="2168" spans="1:32" ht="30" hidden="1" x14ac:dyDescent="0.25">
      <c r="A2168" s="96" t="s">
        <v>1791</v>
      </c>
      <c r="B2168" s="77" t="s">
        <v>795</v>
      </c>
      <c r="C2168" s="77" t="s">
        <v>73</v>
      </c>
      <c r="D2168" s="77" t="s">
        <v>1792</v>
      </c>
      <c r="E2168" s="77" t="s">
        <v>75</v>
      </c>
      <c r="F2168" s="77"/>
      <c r="G2168" s="77" t="s">
        <v>1781</v>
      </c>
      <c r="H2168" s="77"/>
      <c r="I2168" s="77">
        <v>18</v>
      </c>
      <c r="J2168" s="77" t="e">
        <v>#N/A</v>
      </c>
      <c r="K2168" s="77" t="s">
        <v>1793</v>
      </c>
      <c r="L2168" s="77"/>
      <c r="M2168" s="77"/>
      <c r="N2168" s="77"/>
      <c r="O2168" s="77"/>
      <c r="P2168" s="77"/>
      <c r="Q2168" s="77">
        <v>0</v>
      </c>
      <c r="R2168" s="77">
        <v>0</v>
      </c>
      <c r="S2168" s="77"/>
      <c r="T2168" s="77"/>
      <c r="U2168" s="77"/>
      <c r="V2168" s="77"/>
      <c r="W2168" s="77"/>
      <c r="X2168" s="77" t="s">
        <v>1291</v>
      </c>
      <c r="Y2168" s="77" t="s">
        <v>1135</v>
      </c>
      <c r="Z2168" s="77"/>
      <c r="AA2168" s="77"/>
      <c r="AB2168" s="77"/>
      <c r="AC2168" s="77"/>
      <c r="AD2168" s="77"/>
      <c r="AE2168" s="77"/>
      <c r="AF2168" s="105"/>
    </row>
    <row r="2169" spans="1:32" ht="30" hidden="1" x14ac:dyDescent="0.25">
      <c r="A2169" s="96" t="s">
        <v>1791</v>
      </c>
      <c r="B2169" s="77" t="s">
        <v>795</v>
      </c>
      <c r="C2169" s="77" t="s">
        <v>73</v>
      </c>
      <c r="D2169" s="77" t="s">
        <v>1792</v>
      </c>
      <c r="E2169" s="77" t="s">
        <v>70</v>
      </c>
      <c r="F2169" s="77"/>
      <c r="G2169" s="77" t="s">
        <v>1781</v>
      </c>
      <c r="H2169" s="77"/>
      <c r="I2169" s="77">
        <v>18</v>
      </c>
      <c r="J2169" s="77" t="e">
        <v>#N/A</v>
      </c>
      <c r="K2169" s="77" t="s">
        <v>1793</v>
      </c>
      <c r="L2169" s="77"/>
      <c r="M2169" s="77"/>
      <c r="N2169" s="77"/>
      <c r="O2169" s="77"/>
      <c r="P2169" s="77"/>
      <c r="Q2169" s="77">
        <v>0</v>
      </c>
      <c r="R2169" s="77">
        <v>0</v>
      </c>
      <c r="S2169" s="77"/>
      <c r="T2169" s="77"/>
      <c r="U2169" s="77"/>
      <c r="V2169" s="77"/>
      <c r="W2169" s="77"/>
      <c r="X2169" s="77" t="s">
        <v>1291</v>
      </c>
      <c r="Y2169" s="77" t="s">
        <v>1135</v>
      </c>
      <c r="Z2169" s="77"/>
      <c r="AA2169" s="77"/>
      <c r="AB2169" s="77"/>
      <c r="AC2169" s="77"/>
      <c r="AD2169" s="77"/>
      <c r="AE2169" s="77"/>
      <c r="AF2169" s="105"/>
    </row>
    <row r="2170" spans="1:32" ht="30" hidden="1" x14ac:dyDescent="0.25">
      <c r="A2170" s="96" t="s">
        <v>1791</v>
      </c>
      <c r="B2170" s="77" t="s">
        <v>795</v>
      </c>
      <c r="C2170" s="77" t="s">
        <v>73</v>
      </c>
      <c r="D2170" s="77" t="s">
        <v>796</v>
      </c>
      <c r="E2170" s="77" t="s">
        <v>73</v>
      </c>
      <c r="F2170" s="77"/>
      <c r="G2170" s="77" t="s">
        <v>247</v>
      </c>
      <c r="H2170" s="77"/>
      <c r="I2170" s="77">
        <v>18</v>
      </c>
      <c r="J2170" s="77" t="e">
        <v>#N/A</v>
      </c>
      <c r="K2170" s="77">
        <v>32</v>
      </c>
      <c r="L2170" s="77">
        <v>16</v>
      </c>
      <c r="M2170" s="77"/>
      <c r="N2170" s="77"/>
      <c r="O2170" s="77" t="s">
        <v>129</v>
      </c>
      <c r="P2170" s="77" t="s">
        <v>1240</v>
      </c>
      <c r="Q2170" s="77">
        <v>0</v>
      </c>
      <c r="R2170" s="77">
        <v>1</v>
      </c>
      <c r="S2170" s="77" t="s">
        <v>1123</v>
      </c>
      <c r="T2170" s="77">
        <v>1</v>
      </c>
      <c r="U2170" s="77"/>
      <c r="V2170" s="77"/>
      <c r="W2170" s="77"/>
      <c r="X2170" s="77">
        <v>1.25</v>
      </c>
      <c r="Y2170" s="77" t="s">
        <v>1135</v>
      </c>
      <c r="Z2170" s="77" t="s">
        <v>1179</v>
      </c>
      <c r="AA2170" s="77" t="s">
        <v>1118</v>
      </c>
      <c r="AB2170" s="77" t="s">
        <v>1118</v>
      </c>
      <c r="AC2170" s="77" t="s">
        <v>1118</v>
      </c>
      <c r="AD2170" s="77">
        <v>4</v>
      </c>
      <c r="AE2170" s="77" t="s">
        <v>1119</v>
      </c>
      <c r="AF2170" s="105"/>
    </row>
    <row r="2171" spans="1:32" ht="30" hidden="1" x14ac:dyDescent="0.25">
      <c r="A2171" s="96" t="s">
        <v>1791</v>
      </c>
      <c r="B2171" s="77" t="s">
        <v>795</v>
      </c>
      <c r="C2171" s="77" t="s">
        <v>73</v>
      </c>
      <c r="D2171" s="77" t="s">
        <v>796</v>
      </c>
      <c r="E2171" s="77" t="s">
        <v>83</v>
      </c>
      <c r="F2171" s="77"/>
      <c r="G2171" s="77" t="s">
        <v>247</v>
      </c>
      <c r="H2171" s="77"/>
      <c r="I2171" s="77">
        <v>18</v>
      </c>
      <c r="J2171" s="77" t="e">
        <v>#N/A</v>
      </c>
      <c r="K2171" s="77">
        <v>32</v>
      </c>
      <c r="L2171" s="77">
        <v>16</v>
      </c>
      <c r="M2171" s="77"/>
      <c r="N2171" s="77"/>
      <c r="O2171" s="77" t="s">
        <v>129</v>
      </c>
      <c r="P2171" s="77" t="s">
        <v>1240</v>
      </c>
      <c r="Q2171" s="77">
        <v>0</v>
      </c>
      <c r="R2171" s="77">
        <v>1</v>
      </c>
      <c r="S2171" s="77" t="s">
        <v>1123</v>
      </c>
      <c r="T2171" s="77">
        <v>1</v>
      </c>
      <c r="U2171" s="77"/>
      <c r="V2171" s="77"/>
      <c r="W2171" s="77"/>
      <c r="X2171" s="77">
        <v>1.25</v>
      </c>
      <c r="Y2171" s="77" t="s">
        <v>1135</v>
      </c>
      <c r="Z2171" s="77" t="s">
        <v>1179</v>
      </c>
      <c r="AA2171" s="77" t="s">
        <v>1118</v>
      </c>
      <c r="AB2171" s="77" t="s">
        <v>1118</v>
      </c>
      <c r="AC2171" s="77" t="s">
        <v>1118</v>
      </c>
      <c r="AD2171" s="77">
        <v>4</v>
      </c>
      <c r="AE2171" s="77" t="s">
        <v>1119</v>
      </c>
      <c r="AF2171" s="105"/>
    </row>
    <row r="2172" spans="1:32" ht="30" hidden="1" x14ac:dyDescent="0.25">
      <c r="A2172" s="96" t="s">
        <v>1791</v>
      </c>
      <c r="B2172" s="77" t="s">
        <v>795</v>
      </c>
      <c r="C2172" s="77" t="s">
        <v>73</v>
      </c>
      <c r="D2172" s="77" t="s">
        <v>796</v>
      </c>
      <c r="E2172" s="77" t="s">
        <v>75</v>
      </c>
      <c r="F2172" s="77"/>
      <c r="G2172" s="77" t="s">
        <v>1785</v>
      </c>
      <c r="H2172" s="77"/>
      <c r="I2172" s="77">
        <v>18</v>
      </c>
      <c r="J2172" s="77" t="e">
        <v>#N/A</v>
      </c>
      <c r="K2172" s="77" t="s">
        <v>1793</v>
      </c>
      <c r="L2172" s="77"/>
      <c r="M2172" s="77"/>
      <c r="N2172" s="77"/>
      <c r="O2172" s="77"/>
      <c r="P2172" s="77"/>
      <c r="Q2172" s="77">
        <v>0</v>
      </c>
      <c r="R2172" s="77">
        <v>0</v>
      </c>
      <c r="S2172" s="77"/>
      <c r="T2172" s="77"/>
      <c r="U2172" s="77"/>
      <c r="V2172" s="77"/>
      <c r="W2172" s="77"/>
      <c r="X2172" s="77" t="s">
        <v>1291</v>
      </c>
      <c r="Y2172" s="77" t="s">
        <v>1135</v>
      </c>
      <c r="Z2172" s="77"/>
      <c r="AA2172" s="77"/>
      <c r="AB2172" s="77"/>
      <c r="AC2172" s="77"/>
      <c r="AD2172" s="77"/>
      <c r="AE2172" s="77"/>
      <c r="AF2172" s="105"/>
    </row>
    <row r="2173" spans="1:32" ht="30.75" hidden="1" thickBot="1" x14ac:dyDescent="0.3">
      <c r="A2173" s="97" t="s">
        <v>1791</v>
      </c>
      <c r="B2173" s="78" t="s">
        <v>795</v>
      </c>
      <c r="C2173" s="78" t="s">
        <v>73</v>
      </c>
      <c r="D2173" s="78" t="s">
        <v>796</v>
      </c>
      <c r="E2173" s="78" t="s">
        <v>70</v>
      </c>
      <c r="F2173" s="78"/>
      <c r="G2173" s="78" t="s">
        <v>1785</v>
      </c>
      <c r="H2173" s="78"/>
      <c r="I2173" s="78">
        <v>18</v>
      </c>
      <c r="J2173" s="77" t="e">
        <v>#N/A</v>
      </c>
      <c r="K2173" s="78" t="s">
        <v>1793</v>
      </c>
      <c r="L2173" s="78"/>
      <c r="M2173" s="78"/>
      <c r="N2173" s="78"/>
      <c r="O2173" s="78"/>
      <c r="P2173" s="78"/>
      <c r="Q2173" s="78">
        <v>0</v>
      </c>
      <c r="R2173" s="78">
        <v>0</v>
      </c>
      <c r="S2173" s="78"/>
      <c r="T2173" s="78"/>
      <c r="U2173" s="78"/>
      <c r="V2173" s="78"/>
      <c r="W2173" s="78"/>
      <c r="X2173" s="78" t="s">
        <v>1291</v>
      </c>
      <c r="Y2173" s="78" t="s">
        <v>1135</v>
      </c>
      <c r="Z2173" s="78"/>
      <c r="AA2173" s="78"/>
      <c r="AB2173" s="78"/>
      <c r="AC2173" s="78"/>
      <c r="AD2173" s="78"/>
      <c r="AE2173" s="78"/>
      <c r="AF2173" s="106"/>
    </row>
    <row r="2174" spans="1:32" hidden="1" x14ac:dyDescent="0.25">
      <c r="A2174" s="98" t="s">
        <v>1794</v>
      </c>
      <c r="B2174" s="79" t="s">
        <v>797</v>
      </c>
      <c r="C2174" s="79" t="s">
        <v>73</v>
      </c>
      <c r="D2174" s="79" t="s">
        <v>1792</v>
      </c>
      <c r="E2174" s="79" t="s">
        <v>73</v>
      </c>
      <c r="F2174" s="79"/>
      <c r="G2174" s="79" t="s">
        <v>776</v>
      </c>
      <c r="H2174" s="79"/>
      <c r="I2174" s="79">
        <v>24</v>
      </c>
      <c r="J2174" s="77">
        <v>4</v>
      </c>
      <c r="K2174" s="79">
        <v>25</v>
      </c>
      <c r="L2174" s="79">
        <v>20</v>
      </c>
      <c r="M2174" s="79"/>
      <c r="N2174" s="79"/>
      <c r="O2174" s="79" t="s">
        <v>129</v>
      </c>
      <c r="P2174" s="79"/>
      <c r="Q2174" s="79">
        <v>0</v>
      </c>
      <c r="R2174" s="79">
        <v>0</v>
      </c>
      <c r="S2174" s="79"/>
      <c r="T2174" s="79"/>
      <c r="U2174" s="79"/>
      <c r="V2174" s="79"/>
      <c r="W2174" s="79"/>
      <c r="X2174" s="79">
        <v>1</v>
      </c>
      <c r="Y2174" s="79" t="s">
        <v>1135</v>
      </c>
      <c r="Z2174" s="79"/>
      <c r="AA2174" s="79"/>
      <c r="AB2174" s="79"/>
      <c r="AC2174" s="79"/>
      <c r="AD2174" s="79"/>
      <c r="AE2174" s="79"/>
      <c r="AF2174" s="107"/>
    </row>
    <row r="2175" spans="1:32" hidden="1" x14ac:dyDescent="0.25">
      <c r="A2175" s="99" t="s">
        <v>1794</v>
      </c>
      <c r="B2175" s="80" t="s">
        <v>797</v>
      </c>
      <c r="C2175" s="80" t="s">
        <v>73</v>
      </c>
      <c r="D2175" s="80" t="s">
        <v>1792</v>
      </c>
      <c r="E2175" s="80" t="s">
        <v>83</v>
      </c>
      <c r="F2175" s="80"/>
      <c r="G2175" s="80" t="s">
        <v>184</v>
      </c>
      <c r="H2175" s="80"/>
      <c r="I2175" s="80">
        <v>24</v>
      </c>
      <c r="J2175" s="77">
        <v>4</v>
      </c>
      <c r="K2175" s="80">
        <v>25</v>
      </c>
      <c r="L2175" s="80">
        <v>20</v>
      </c>
      <c r="M2175" s="80"/>
      <c r="N2175" s="80"/>
      <c r="O2175" s="80" t="s">
        <v>129</v>
      </c>
      <c r="P2175" s="80"/>
      <c r="Q2175" s="80">
        <v>0</v>
      </c>
      <c r="R2175" s="80">
        <v>0</v>
      </c>
      <c r="S2175" s="80"/>
      <c r="T2175" s="80"/>
      <c r="U2175" s="80"/>
      <c r="V2175" s="80"/>
      <c r="W2175" s="80"/>
      <c r="X2175" s="80">
        <v>1</v>
      </c>
      <c r="Y2175" s="80" t="s">
        <v>1135</v>
      </c>
      <c r="Z2175" s="80"/>
      <c r="AA2175" s="80"/>
      <c r="AB2175" s="80"/>
      <c r="AC2175" s="80"/>
      <c r="AD2175" s="80"/>
      <c r="AE2175" s="80"/>
      <c r="AF2175" s="108"/>
    </row>
    <row r="2176" spans="1:32" ht="30" hidden="1" x14ac:dyDescent="0.25">
      <c r="A2176" s="99" t="s">
        <v>1794</v>
      </c>
      <c r="B2176" s="80" t="s">
        <v>797</v>
      </c>
      <c r="C2176" s="80" t="s">
        <v>73</v>
      </c>
      <c r="D2176" s="80" t="s">
        <v>1792</v>
      </c>
      <c r="E2176" s="80" t="s">
        <v>75</v>
      </c>
      <c r="F2176" s="80"/>
      <c r="G2176" s="80" t="s">
        <v>1781</v>
      </c>
      <c r="H2176" s="80"/>
      <c r="I2176" s="80">
        <v>24</v>
      </c>
      <c r="J2176" s="77" t="e">
        <v>#N/A</v>
      </c>
      <c r="K2176" s="80" t="s">
        <v>1795</v>
      </c>
      <c r="L2176" s="80"/>
      <c r="M2176" s="80"/>
      <c r="N2176" s="80"/>
      <c r="O2176" s="80"/>
      <c r="P2176" s="80"/>
      <c r="Q2176" s="80">
        <v>0</v>
      </c>
      <c r="R2176" s="80">
        <v>0</v>
      </c>
      <c r="S2176" s="80"/>
      <c r="T2176" s="80"/>
      <c r="U2176" s="80"/>
      <c r="V2176" s="80"/>
      <c r="W2176" s="80"/>
      <c r="X2176" s="80" t="s">
        <v>1291</v>
      </c>
      <c r="Y2176" s="80" t="s">
        <v>1135</v>
      </c>
      <c r="Z2176" s="80"/>
      <c r="AA2176" s="80"/>
      <c r="AB2176" s="80"/>
      <c r="AC2176" s="80"/>
      <c r="AD2176" s="80"/>
      <c r="AE2176" s="80"/>
      <c r="AF2176" s="108"/>
    </row>
    <row r="2177" spans="1:32" ht="30" hidden="1" x14ac:dyDescent="0.25">
      <c r="A2177" s="99" t="s">
        <v>1794</v>
      </c>
      <c r="B2177" s="80" t="s">
        <v>797</v>
      </c>
      <c r="C2177" s="80" t="s">
        <v>73</v>
      </c>
      <c r="D2177" s="80" t="s">
        <v>1792</v>
      </c>
      <c r="E2177" s="80" t="s">
        <v>70</v>
      </c>
      <c r="F2177" s="80"/>
      <c r="G2177" s="80" t="s">
        <v>1781</v>
      </c>
      <c r="H2177" s="80"/>
      <c r="I2177" s="80">
        <v>24</v>
      </c>
      <c r="J2177" s="77" t="e">
        <v>#N/A</v>
      </c>
      <c r="K2177" s="80" t="s">
        <v>1795</v>
      </c>
      <c r="L2177" s="80"/>
      <c r="M2177" s="80"/>
      <c r="N2177" s="80"/>
      <c r="O2177" s="80"/>
      <c r="P2177" s="80"/>
      <c r="Q2177" s="80">
        <v>0</v>
      </c>
      <c r="R2177" s="80">
        <v>0</v>
      </c>
      <c r="S2177" s="80"/>
      <c r="T2177" s="80"/>
      <c r="U2177" s="80"/>
      <c r="V2177" s="80"/>
      <c r="W2177" s="80"/>
      <c r="X2177" s="80" t="s">
        <v>1291</v>
      </c>
      <c r="Y2177" s="80" t="s">
        <v>1135</v>
      </c>
      <c r="Z2177" s="80"/>
      <c r="AA2177" s="80"/>
      <c r="AB2177" s="80"/>
      <c r="AC2177" s="80"/>
      <c r="AD2177" s="80"/>
      <c r="AE2177" s="80"/>
      <c r="AF2177" s="108"/>
    </row>
    <row r="2178" spans="1:32" hidden="1" x14ac:dyDescent="0.25">
      <c r="A2178" s="99" t="s">
        <v>1794</v>
      </c>
      <c r="B2178" s="80" t="s">
        <v>797</v>
      </c>
      <c r="C2178" s="80" t="s">
        <v>73</v>
      </c>
      <c r="D2178" s="80" t="s">
        <v>796</v>
      </c>
      <c r="E2178" s="80" t="s">
        <v>73</v>
      </c>
      <c r="F2178" s="80"/>
      <c r="G2178" s="80" t="s">
        <v>247</v>
      </c>
      <c r="H2178" s="80"/>
      <c r="I2178" s="80">
        <v>24</v>
      </c>
      <c r="J2178" s="77">
        <v>4</v>
      </c>
      <c r="K2178" s="80">
        <v>25</v>
      </c>
      <c r="L2178" s="80">
        <v>20</v>
      </c>
      <c r="M2178" s="80"/>
      <c r="N2178" s="80"/>
      <c r="O2178" s="80" t="s">
        <v>129</v>
      </c>
      <c r="P2178" s="80" t="s">
        <v>1240</v>
      </c>
      <c r="Q2178" s="80">
        <v>0</v>
      </c>
      <c r="R2178" s="80">
        <v>1</v>
      </c>
      <c r="S2178" s="80" t="s">
        <v>1123</v>
      </c>
      <c r="T2178" s="80">
        <v>1</v>
      </c>
      <c r="U2178" s="80"/>
      <c r="V2178" s="80"/>
      <c r="W2178" s="80"/>
      <c r="X2178" s="80">
        <v>1</v>
      </c>
      <c r="Y2178" s="80" t="s">
        <v>1135</v>
      </c>
      <c r="Z2178" s="80" t="s">
        <v>1136</v>
      </c>
      <c r="AA2178" s="80" t="s">
        <v>1126</v>
      </c>
      <c r="AB2178" s="80" t="s">
        <v>1127</v>
      </c>
      <c r="AC2178" s="80" t="s">
        <v>1128</v>
      </c>
      <c r="AD2178" s="80">
        <v>4</v>
      </c>
      <c r="AE2178" s="80" t="s">
        <v>1182</v>
      </c>
      <c r="AF2178" s="108"/>
    </row>
    <row r="2179" spans="1:32" hidden="1" x14ac:dyDescent="0.25">
      <c r="A2179" s="99" t="s">
        <v>1794</v>
      </c>
      <c r="B2179" s="80" t="s">
        <v>797</v>
      </c>
      <c r="C2179" s="80" t="s">
        <v>73</v>
      </c>
      <c r="D2179" s="80" t="s">
        <v>796</v>
      </c>
      <c r="E2179" s="80" t="s">
        <v>83</v>
      </c>
      <c r="F2179" s="80"/>
      <c r="G2179" s="80" t="s">
        <v>247</v>
      </c>
      <c r="H2179" s="80"/>
      <c r="I2179" s="80">
        <v>24</v>
      </c>
      <c r="J2179" s="77">
        <v>4</v>
      </c>
      <c r="K2179" s="80">
        <v>25</v>
      </c>
      <c r="L2179" s="80">
        <v>20</v>
      </c>
      <c r="M2179" s="80"/>
      <c r="N2179" s="80"/>
      <c r="O2179" s="80" t="s">
        <v>129</v>
      </c>
      <c r="P2179" s="80" t="s">
        <v>1240</v>
      </c>
      <c r="Q2179" s="80">
        <v>0</v>
      </c>
      <c r="R2179" s="80">
        <v>1</v>
      </c>
      <c r="S2179" s="80" t="s">
        <v>1123</v>
      </c>
      <c r="T2179" s="80">
        <v>1</v>
      </c>
      <c r="U2179" s="80"/>
      <c r="V2179" s="80"/>
      <c r="W2179" s="80"/>
      <c r="X2179" s="80">
        <v>1</v>
      </c>
      <c r="Y2179" s="80" t="s">
        <v>1135</v>
      </c>
      <c r="Z2179" s="80" t="s">
        <v>1136</v>
      </c>
      <c r="AA2179" s="80" t="s">
        <v>1126</v>
      </c>
      <c r="AB2179" s="80" t="s">
        <v>1127</v>
      </c>
      <c r="AC2179" s="80" t="s">
        <v>1128</v>
      </c>
      <c r="AD2179" s="80">
        <v>4</v>
      </c>
      <c r="AE2179" s="80" t="s">
        <v>1182</v>
      </c>
      <c r="AF2179" s="108"/>
    </row>
    <row r="2180" spans="1:32" ht="30" hidden="1" x14ac:dyDescent="0.25">
      <c r="A2180" s="99" t="s">
        <v>1794</v>
      </c>
      <c r="B2180" s="80" t="s">
        <v>797</v>
      </c>
      <c r="C2180" s="80" t="s">
        <v>73</v>
      </c>
      <c r="D2180" s="80" t="s">
        <v>796</v>
      </c>
      <c r="E2180" s="80" t="s">
        <v>75</v>
      </c>
      <c r="F2180" s="80"/>
      <c r="G2180" s="80" t="s">
        <v>1785</v>
      </c>
      <c r="H2180" s="80"/>
      <c r="I2180" s="80">
        <v>24</v>
      </c>
      <c r="J2180" s="77" t="e">
        <v>#N/A</v>
      </c>
      <c r="K2180" s="80" t="s">
        <v>1795</v>
      </c>
      <c r="L2180" s="80"/>
      <c r="M2180" s="80"/>
      <c r="N2180" s="80"/>
      <c r="O2180" s="80"/>
      <c r="P2180" s="80"/>
      <c r="Q2180" s="80">
        <v>0</v>
      </c>
      <c r="R2180" s="80">
        <v>0</v>
      </c>
      <c r="S2180" s="80"/>
      <c r="T2180" s="80"/>
      <c r="U2180" s="80"/>
      <c r="V2180" s="80"/>
      <c r="W2180" s="80"/>
      <c r="X2180" s="80" t="s">
        <v>1291</v>
      </c>
      <c r="Y2180" s="80" t="s">
        <v>1135</v>
      </c>
      <c r="Z2180" s="80"/>
      <c r="AA2180" s="80"/>
      <c r="AB2180" s="80"/>
      <c r="AC2180" s="80"/>
      <c r="AD2180" s="80"/>
      <c r="AE2180" s="80"/>
      <c r="AF2180" s="108"/>
    </row>
    <row r="2181" spans="1:32" ht="30.75" hidden="1" thickBot="1" x14ac:dyDescent="0.3">
      <c r="A2181" s="100" t="s">
        <v>1794</v>
      </c>
      <c r="B2181" s="81" t="s">
        <v>797</v>
      </c>
      <c r="C2181" s="81" t="s">
        <v>73</v>
      </c>
      <c r="D2181" s="81" t="s">
        <v>796</v>
      </c>
      <c r="E2181" s="81" t="s">
        <v>70</v>
      </c>
      <c r="F2181" s="81"/>
      <c r="G2181" s="81" t="s">
        <v>1785</v>
      </c>
      <c r="H2181" s="81"/>
      <c r="I2181" s="81">
        <v>24</v>
      </c>
      <c r="J2181" s="77" t="e">
        <v>#N/A</v>
      </c>
      <c r="K2181" s="81" t="s">
        <v>1795</v>
      </c>
      <c r="L2181" s="81"/>
      <c r="M2181" s="81"/>
      <c r="N2181" s="81"/>
      <c r="O2181" s="81"/>
      <c r="P2181" s="81"/>
      <c r="Q2181" s="81">
        <v>0</v>
      </c>
      <c r="R2181" s="81">
        <v>0</v>
      </c>
      <c r="S2181" s="81"/>
      <c r="T2181" s="81"/>
      <c r="U2181" s="81"/>
      <c r="V2181" s="81"/>
      <c r="W2181" s="81"/>
      <c r="X2181" s="81" t="s">
        <v>1291</v>
      </c>
      <c r="Y2181" s="81" t="s">
        <v>1135</v>
      </c>
      <c r="Z2181" s="81"/>
      <c r="AA2181" s="81"/>
      <c r="AB2181" s="81"/>
      <c r="AC2181" s="81"/>
      <c r="AD2181" s="81"/>
      <c r="AE2181" s="81"/>
      <c r="AF2181" s="109"/>
    </row>
    <row r="2182" spans="1:32" ht="30" hidden="1" x14ac:dyDescent="0.25">
      <c r="A2182" s="95" t="s">
        <v>1796</v>
      </c>
      <c r="B2182" s="76" t="s">
        <v>798</v>
      </c>
      <c r="C2182" s="76" t="s">
        <v>75</v>
      </c>
      <c r="D2182" s="76" t="s">
        <v>814</v>
      </c>
      <c r="E2182" s="76" t="s">
        <v>73</v>
      </c>
      <c r="F2182" s="76"/>
      <c r="G2182" s="76" t="s">
        <v>184</v>
      </c>
      <c r="H2182" s="76"/>
      <c r="I2182" s="76">
        <v>13</v>
      </c>
      <c r="J2182" s="77">
        <v>4</v>
      </c>
      <c r="K2182" s="76">
        <v>25</v>
      </c>
      <c r="L2182" s="76">
        <v>20</v>
      </c>
      <c r="M2182" s="76"/>
      <c r="N2182" s="76"/>
      <c r="O2182" s="76" t="s">
        <v>218</v>
      </c>
      <c r="P2182" s="76"/>
      <c r="Q2182" s="76">
        <v>0</v>
      </c>
      <c r="R2182" s="76">
        <v>0</v>
      </c>
      <c r="S2182" s="76"/>
      <c r="T2182" s="76"/>
      <c r="U2182" s="76"/>
      <c r="V2182" s="76"/>
      <c r="W2182" s="76" t="s">
        <v>1123</v>
      </c>
      <c r="X2182" s="76">
        <v>1</v>
      </c>
      <c r="Y2182" s="76" t="s">
        <v>1135</v>
      </c>
      <c r="Z2182" s="76"/>
      <c r="AA2182" s="76"/>
      <c r="AB2182" s="76"/>
      <c r="AC2182" s="76"/>
      <c r="AD2182" s="76"/>
      <c r="AE2182" s="76"/>
      <c r="AF2182" s="104"/>
    </row>
    <row r="2183" spans="1:32" ht="30" hidden="1" x14ac:dyDescent="0.25">
      <c r="A2183" s="96" t="s">
        <v>1796</v>
      </c>
      <c r="B2183" s="77" t="s">
        <v>798</v>
      </c>
      <c r="C2183" s="77" t="s">
        <v>75</v>
      </c>
      <c r="D2183" s="77" t="s">
        <v>814</v>
      </c>
      <c r="E2183" s="77" t="s">
        <v>83</v>
      </c>
      <c r="F2183" s="77"/>
      <c r="G2183" s="77" t="s">
        <v>1216</v>
      </c>
      <c r="H2183" s="77"/>
      <c r="I2183" s="77">
        <v>13</v>
      </c>
      <c r="J2183" s="77">
        <v>8</v>
      </c>
      <c r="K2183" s="77">
        <v>100</v>
      </c>
      <c r="L2183" s="77">
        <v>50</v>
      </c>
      <c r="M2183" s="77"/>
      <c r="N2183" s="77"/>
      <c r="O2183" s="77" t="s">
        <v>218</v>
      </c>
      <c r="P2183" s="77"/>
      <c r="Q2183" s="77">
        <v>0</v>
      </c>
      <c r="R2183" s="77">
        <v>0</v>
      </c>
      <c r="S2183" s="77"/>
      <c r="T2183" s="77"/>
      <c r="U2183" s="77"/>
      <c r="V2183" s="77"/>
      <c r="W2183" s="77" t="s">
        <v>1123</v>
      </c>
      <c r="X2183" s="77">
        <v>4</v>
      </c>
      <c r="Y2183" s="77" t="s">
        <v>1135</v>
      </c>
      <c r="Z2183" s="77"/>
      <c r="AA2183" s="77"/>
      <c r="AB2183" s="77"/>
      <c r="AC2183" s="77"/>
      <c r="AD2183" s="77"/>
      <c r="AE2183" s="77"/>
      <c r="AF2183" s="105"/>
    </row>
    <row r="2184" spans="1:32" ht="30" hidden="1" x14ac:dyDescent="0.25">
      <c r="A2184" s="96" t="s">
        <v>1796</v>
      </c>
      <c r="B2184" s="77" t="s">
        <v>798</v>
      </c>
      <c r="C2184" s="77" t="s">
        <v>75</v>
      </c>
      <c r="D2184" s="77" t="s">
        <v>814</v>
      </c>
      <c r="E2184" s="77" t="s">
        <v>75</v>
      </c>
      <c r="F2184" s="77"/>
      <c r="G2184" s="77" t="s">
        <v>1797</v>
      </c>
      <c r="H2184" s="77"/>
      <c r="I2184" s="77">
        <v>13</v>
      </c>
      <c r="J2184" s="77">
        <v>4</v>
      </c>
      <c r="K2184" s="77">
        <v>25</v>
      </c>
      <c r="L2184" s="77">
        <v>20</v>
      </c>
      <c r="M2184" s="77"/>
      <c r="N2184" s="77"/>
      <c r="O2184" s="77" t="s">
        <v>129</v>
      </c>
      <c r="P2184" s="77"/>
      <c r="Q2184" s="77">
        <v>0</v>
      </c>
      <c r="R2184" s="77">
        <v>0</v>
      </c>
      <c r="S2184" s="77"/>
      <c r="T2184" s="77"/>
      <c r="U2184" s="77"/>
      <c r="V2184" s="77" t="s">
        <v>76</v>
      </c>
      <c r="W2184" s="77" t="s">
        <v>1123</v>
      </c>
      <c r="X2184" s="77">
        <v>1</v>
      </c>
      <c r="Y2184" s="77" t="s">
        <v>1135</v>
      </c>
      <c r="Z2184" s="77"/>
      <c r="AA2184" s="77"/>
      <c r="AB2184" s="77"/>
      <c r="AC2184" s="77"/>
      <c r="AD2184" s="77"/>
      <c r="AE2184" s="77"/>
      <c r="AF2184" s="105"/>
    </row>
    <row r="2185" spans="1:32" ht="30" hidden="1" x14ac:dyDescent="0.25">
      <c r="A2185" s="96" t="s">
        <v>1796</v>
      </c>
      <c r="B2185" s="77" t="s">
        <v>798</v>
      </c>
      <c r="C2185" s="77" t="s">
        <v>75</v>
      </c>
      <c r="D2185" s="77" t="s">
        <v>814</v>
      </c>
      <c r="E2185" s="77" t="s">
        <v>70</v>
      </c>
      <c r="F2185" s="77"/>
      <c r="G2185" s="77" t="s">
        <v>1798</v>
      </c>
      <c r="H2185" s="77"/>
      <c r="I2185" s="77">
        <v>13</v>
      </c>
      <c r="J2185" s="77">
        <v>4</v>
      </c>
      <c r="K2185" s="77">
        <v>20</v>
      </c>
      <c r="L2185" s="77">
        <v>20</v>
      </c>
      <c r="M2185" s="77"/>
      <c r="N2185" s="77"/>
      <c r="O2185" s="77" t="s">
        <v>218</v>
      </c>
      <c r="P2185" s="77"/>
      <c r="Q2185" s="77">
        <v>0</v>
      </c>
      <c r="R2185" s="77">
        <v>0</v>
      </c>
      <c r="S2185" s="77"/>
      <c r="T2185" s="77"/>
      <c r="U2185" s="77"/>
      <c r="V2185" s="77" t="s">
        <v>76</v>
      </c>
      <c r="W2185" s="77" t="s">
        <v>1123</v>
      </c>
      <c r="X2185" s="77">
        <v>0.75</v>
      </c>
      <c r="Y2185" s="77" t="s">
        <v>1135</v>
      </c>
      <c r="Z2185" s="77"/>
      <c r="AA2185" s="77"/>
      <c r="AB2185" s="77"/>
      <c r="AC2185" s="77"/>
      <c r="AD2185" s="77"/>
      <c r="AE2185" s="77"/>
      <c r="AF2185" s="105"/>
    </row>
    <row r="2186" spans="1:32" ht="30" hidden="1" x14ac:dyDescent="0.25">
      <c r="A2186" s="96" t="s">
        <v>1796</v>
      </c>
      <c r="B2186" s="77" t="s">
        <v>798</v>
      </c>
      <c r="C2186" s="77" t="s">
        <v>75</v>
      </c>
      <c r="D2186" s="77" t="s">
        <v>814</v>
      </c>
      <c r="E2186" s="77" t="s">
        <v>76</v>
      </c>
      <c r="F2186" s="77"/>
      <c r="G2186" s="77" t="s">
        <v>184</v>
      </c>
      <c r="H2186" s="77"/>
      <c r="I2186" s="77">
        <v>13</v>
      </c>
      <c r="J2186" s="77">
        <v>8</v>
      </c>
      <c r="K2186" s="77">
        <v>150</v>
      </c>
      <c r="L2186" s="77">
        <v>20</v>
      </c>
      <c r="M2186" s="77"/>
      <c r="N2186" s="77"/>
      <c r="O2186" s="77" t="s">
        <v>218</v>
      </c>
      <c r="P2186" s="77"/>
      <c r="Q2186" s="77">
        <v>0</v>
      </c>
      <c r="R2186" s="77">
        <v>0</v>
      </c>
      <c r="S2186" s="77"/>
      <c r="T2186" s="77"/>
      <c r="U2186" s="77"/>
      <c r="V2186" s="77" t="s">
        <v>76</v>
      </c>
      <c r="W2186" s="77" t="s">
        <v>1123</v>
      </c>
      <c r="X2186" s="77">
        <v>6</v>
      </c>
      <c r="Y2186" s="77" t="s">
        <v>1135</v>
      </c>
      <c r="Z2186" s="77"/>
      <c r="AA2186" s="77"/>
      <c r="AB2186" s="77"/>
      <c r="AC2186" s="77"/>
      <c r="AD2186" s="77"/>
      <c r="AE2186" s="77"/>
      <c r="AF2186" s="105"/>
    </row>
    <row r="2187" spans="1:32" ht="30" hidden="1" x14ac:dyDescent="0.25">
      <c r="A2187" s="96" t="s">
        <v>1796</v>
      </c>
      <c r="B2187" s="77" t="s">
        <v>798</v>
      </c>
      <c r="C2187" s="77" t="s">
        <v>75</v>
      </c>
      <c r="D2187" s="77" t="s">
        <v>814</v>
      </c>
      <c r="E2187" s="77" t="s">
        <v>81</v>
      </c>
      <c r="F2187" s="77"/>
      <c r="G2187" s="77" t="s">
        <v>965</v>
      </c>
      <c r="H2187" s="77"/>
      <c r="I2187" s="77">
        <v>13</v>
      </c>
      <c r="J2187" s="77" t="e">
        <v>#N/A</v>
      </c>
      <c r="K2187" s="77" t="s">
        <v>1799</v>
      </c>
      <c r="L2187" s="77"/>
      <c r="M2187" s="77"/>
      <c r="N2187" s="77"/>
      <c r="O2187" s="77"/>
      <c r="P2187" s="77"/>
      <c r="Q2187" s="77">
        <v>0</v>
      </c>
      <c r="R2187" s="77">
        <v>0</v>
      </c>
      <c r="S2187" s="77"/>
      <c r="T2187" s="77"/>
      <c r="U2187" s="77"/>
      <c r="V2187" s="77" t="s">
        <v>76</v>
      </c>
      <c r="W2187" s="77"/>
      <c r="X2187" s="77" t="s">
        <v>1291</v>
      </c>
      <c r="Y2187" s="77" t="s">
        <v>1135</v>
      </c>
      <c r="Z2187" s="77"/>
      <c r="AA2187" s="77"/>
      <c r="AB2187" s="77"/>
      <c r="AC2187" s="77"/>
      <c r="AD2187" s="77"/>
      <c r="AE2187" s="77"/>
      <c r="AF2187" s="105"/>
    </row>
    <row r="2188" spans="1:32" ht="30" hidden="1" x14ac:dyDescent="0.25">
      <c r="A2188" s="96" t="s">
        <v>1796</v>
      </c>
      <c r="B2188" s="77" t="s">
        <v>798</v>
      </c>
      <c r="C2188" s="77" t="s">
        <v>75</v>
      </c>
      <c r="D2188" s="77" t="s">
        <v>814</v>
      </c>
      <c r="E2188" s="77" t="s">
        <v>82</v>
      </c>
      <c r="F2188" s="77"/>
      <c r="G2188" s="77" t="s">
        <v>965</v>
      </c>
      <c r="H2188" s="77"/>
      <c r="I2188" s="77">
        <v>13</v>
      </c>
      <c r="J2188" s="77" t="e">
        <v>#N/A</v>
      </c>
      <c r="K2188" s="77" t="s">
        <v>1799</v>
      </c>
      <c r="L2188" s="77"/>
      <c r="M2188" s="77"/>
      <c r="N2188" s="77"/>
      <c r="O2188" s="77"/>
      <c r="P2188" s="77"/>
      <c r="Q2188" s="77">
        <v>0</v>
      </c>
      <c r="R2188" s="77">
        <v>0</v>
      </c>
      <c r="S2188" s="77"/>
      <c r="T2188" s="77"/>
      <c r="U2188" s="77"/>
      <c r="V2188" s="77" t="s">
        <v>76</v>
      </c>
      <c r="W2188" s="77"/>
      <c r="X2188" s="77" t="s">
        <v>1291</v>
      </c>
      <c r="Y2188" s="77" t="s">
        <v>1135</v>
      </c>
      <c r="Z2188" s="77"/>
      <c r="AA2188" s="77"/>
      <c r="AB2188" s="77"/>
      <c r="AC2188" s="77"/>
      <c r="AD2188" s="77"/>
      <c r="AE2188" s="77"/>
      <c r="AF2188" s="105"/>
    </row>
    <row r="2189" spans="1:32" ht="30" hidden="1" x14ac:dyDescent="0.25">
      <c r="A2189" s="96" t="s">
        <v>1796</v>
      </c>
      <c r="B2189" s="77" t="s">
        <v>798</v>
      </c>
      <c r="C2189" s="77" t="s">
        <v>75</v>
      </c>
      <c r="D2189" s="77" t="s">
        <v>814</v>
      </c>
      <c r="E2189" s="77" t="s">
        <v>112</v>
      </c>
      <c r="F2189" s="77"/>
      <c r="G2189" s="77" t="s">
        <v>1343</v>
      </c>
      <c r="H2189" s="77"/>
      <c r="I2189" s="77">
        <v>13</v>
      </c>
      <c r="J2189" s="77">
        <v>4</v>
      </c>
      <c r="K2189" s="77">
        <v>50</v>
      </c>
      <c r="L2189" s="77">
        <v>20</v>
      </c>
      <c r="M2189" s="77"/>
      <c r="N2189" s="77"/>
      <c r="O2189" s="77" t="s">
        <v>129</v>
      </c>
      <c r="P2189" s="77"/>
      <c r="Q2189" s="77">
        <v>0</v>
      </c>
      <c r="R2189" s="77">
        <v>0</v>
      </c>
      <c r="S2189" s="77"/>
      <c r="T2189" s="77"/>
      <c r="U2189" s="77"/>
      <c r="V2189" s="77" t="s">
        <v>76</v>
      </c>
      <c r="W2189" s="77"/>
      <c r="X2189" s="77">
        <v>2</v>
      </c>
      <c r="Y2189" s="77" t="s">
        <v>1135</v>
      </c>
      <c r="Z2189" s="77"/>
      <c r="AA2189" s="77"/>
      <c r="AB2189" s="77"/>
      <c r="AC2189" s="77"/>
      <c r="AD2189" s="77"/>
      <c r="AE2189" s="77"/>
      <c r="AF2189" s="105"/>
    </row>
    <row r="2190" spans="1:32" ht="30" hidden="1" x14ac:dyDescent="0.25">
      <c r="A2190" s="96" t="s">
        <v>1796</v>
      </c>
      <c r="B2190" s="77" t="s">
        <v>798</v>
      </c>
      <c r="C2190" s="77" t="s">
        <v>75</v>
      </c>
      <c r="D2190" s="77" t="s">
        <v>814</v>
      </c>
      <c r="E2190" s="77" t="s">
        <v>105</v>
      </c>
      <c r="F2190" s="77"/>
      <c r="G2190" s="77" t="s">
        <v>1216</v>
      </c>
      <c r="H2190" s="77"/>
      <c r="I2190" s="77">
        <v>13</v>
      </c>
      <c r="J2190" s="77">
        <v>8</v>
      </c>
      <c r="K2190" s="77">
        <v>150</v>
      </c>
      <c r="L2190" s="77">
        <v>20</v>
      </c>
      <c r="M2190" s="77"/>
      <c r="N2190" s="77"/>
      <c r="O2190" s="77" t="s">
        <v>218</v>
      </c>
      <c r="P2190" s="77"/>
      <c r="Q2190" s="77">
        <v>0</v>
      </c>
      <c r="R2190" s="77">
        <v>0</v>
      </c>
      <c r="S2190" s="77"/>
      <c r="T2190" s="77"/>
      <c r="U2190" s="77"/>
      <c r="V2190" s="77" t="s">
        <v>76</v>
      </c>
      <c r="W2190" s="77" t="s">
        <v>1123</v>
      </c>
      <c r="X2190" s="77">
        <v>6</v>
      </c>
      <c r="Y2190" s="77" t="s">
        <v>1135</v>
      </c>
      <c r="Z2190" s="77"/>
      <c r="AA2190" s="77"/>
      <c r="AB2190" s="77"/>
      <c r="AC2190" s="77"/>
      <c r="AD2190" s="77"/>
      <c r="AE2190" s="77"/>
      <c r="AF2190" s="105"/>
    </row>
    <row r="2191" spans="1:32" ht="30" hidden="1" x14ac:dyDescent="0.25">
      <c r="A2191" s="96" t="s">
        <v>1796</v>
      </c>
      <c r="B2191" s="77" t="s">
        <v>798</v>
      </c>
      <c r="C2191" s="77" t="s">
        <v>75</v>
      </c>
      <c r="D2191" s="77" t="s">
        <v>814</v>
      </c>
      <c r="E2191" s="77" t="s">
        <v>106</v>
      </c>
      <c r="F2191" s="77"/>
      <c r="G2191" s="77" t="s">
        <v>184</v>
      </c>
      <c r="H2191" s="77"/>
      <c r="I2191" s="77">
        <v>13</v>
      </c>
      <c r="J2191" s="77">
        <v>8</v>
      </c>
      <c r="K2191" s="77">
        <v>100</v>
      </c>
      <c r="L2191" s="77">
        <v>20</v>
      </c>
      <c r="M2191" s="77"/>
      <c r="N2191" s="77"/>
      <c r="O2191" s="77" t="s">
        <v>218</v>
      </c>
      <c r="P2191" s="77"/>
      <c r="Q2191" s="77">
        <v>0</v>
      </c>
      <c r="R2191" s="77">
        <v>0</v>
      </c>
      <c r="S2191" s="77"/>
      <c r="T2191" s="77"/>
      <c r="U2191" s="77"/>
      <c r="V2191" s="77" t="s">
        <v>76</v>
      </c>
      <c r="W2191" s="77" t="s">
        <v>1123</v>
      </c>
      <c r="X2191" s="77">
        <v>4</v>
      </c>
      <c r="Y2191" s="77" t="s">
        <v>1135</v>
      </c>
      <c r="Z2191" s="77"/>
      <c r="AA2191" s="77"/>
      <c r="AB2191" s="77"/>
      <c r="AC2191" s="77"/>
      <c r="AD2191" s="77"/>
      <c r="AE2191" s="77"/>
      <c r="AF2191" s="105"/>
    </row>
    <row r="2192" spans="1:32" ht="30" hidden="1" x14ac:dyDescent="0.25">
      <c r="A2192" s="96" t="s">
        <v>1796</v>
      </c>
      <c r="B2192" s="77" t="s">
        <v>798</v>
      </c>
      <c r="C2192" s="77" t="s">
        <v>75</v>
      </c>
      <c r="D2192" s="77" t="s">
        <v>799</v>
      </c>
      <c r="E2192" s="77" t="s">
        <v>81</v>
      </c>
      <c r="F2192" s="77"/>
      <c r="G2192" s="77" t="s">
        <v>514</v>
      </c>
      <c r="H2192" s="77"/>
      <c r="I2192" s="77">
        <v>13</v>
      </c>
      <c r="J2192" s="77" t="e">
        <v>#N/A</v>
      </c>
      <c r="K2192" s="77" t="s">
        <v>1799</v>
      </c>
      <c r="L2192" s="77"/>
      <c r="M2192" s="77"/>
      <c r="N2192" s="77"/>
      <c r="O2192" s="77"/>
      <c r="P2192" s="77"/>
      <c r="Q2192" s="77">
        <v>0</v>
      </c>
      <c r="R2192" s="77">
        <v>0</v>
      </c>
      <c r="S2192" s="77"/>
      <c r="T2192" s="77"/>
      <c r="U2192" s="77"/>
      <c r="V2192" s="77" t="s">
        <v>76</v>
      </c>
      <c r="W2192" s="77"/>
      <c r="X2192" s="77" t="s">
        <v>1291</v>
      </c>
      <c r="Y2192" s="77" t="s">
        <v>1135</v>
      </c>
      <c r="Z2192" s="77"/>
      <c r="AA2192" s="77"/>
      <c r="AB2192" s="77"/>
      <c r="AC2192" s="77"/>
      <c r="AD2192" s="77"/>
      <c r="AE2192" s="77"/>
      <c r="AF2192" s="105"/>
    </row>
    <row r="2193" spans="1:32" ht="30" hidden="1" x14ac:dyDescent="0.25">
      <c r="A2193" s="96" t="s">
        <v>1796</v>
      </c>
      <c r="B2193" s="77" t="s">
        <v>798</v>
      </c>
      <c r="C2193" s="77" t="s">
        <v>75</v>
      </c>
      <c r="D2193" s="77" t="s">
        <v>799</v>
      </c>
      <c r="E2193" s="77" t="s">
        <v>82</v>
      </c>
      <c r="F2193" s="77"/>
      <c r="G2193" s="77" t="s">
        <v>514</v>
      </c>
      <c r="H2193" s="77"/>
      <c r="I2193" s="77">
        <v>13</v>
      </c>
      <c r="J2193" s="77" t="e">
        <v>#N/A</v>
      </c>
      <c r="K2193" s="77" t="s">
        <v>1799</v>
      </c>
      <c r="L2193" s="77"/>
      <c r="M2193" s="77"/>
      <c r="N2193" s="77"/>
      <c r="O2193" s="77"/>
      <c r="P2193" s="77"/>
      <c r="Q2193" s="77">
        <v>0</v>
      </c>
      <c r="R2193" s="77">
        <v>0</v>
      </c>
      <c r="S2193" s="77"/>
      <c r="T2193" s="77"/>
      <c r="U2193" s="77"/>
      <c r="V2193" s="77" t="s">
        <v>76</v>
      </c>
      <c r="W2193" s="77"/>
      <c r="X2193" s="77" t="s">
        <v>1291</v>
      </c>
      <c r="Y2193" s="77" t="s">
        <v>1135</v>
      </c>
      <c r="Z2193" s="77"/>
      <c r="AA2193" s="77"/>
      <c r="AB2193" s="77"/>
      <c r="AC2193" s="77"/>
      <c r="AD2193" s="77"/>
      <c r="AE2193" s="77"/>
      <c r="AF2193" s="105"/>
    </row>
    <row r="2194" spans="1:32" ht="30" hidden="1" x14ac:dyDescent="0.25">
      <c r="A2194" s="96" t="s">
        <v>1796</v>
      </c>
      <c r="B2194" s="77" t="s">
        <v>798</v>
      </c>
      <c r="C2194" s="77" t="s">
        <v>75</v>
      </c>
      <c r="D2194" s="77" t="s">
        <v>799</v>
      </c>
      <c r="E2194" s="77" t="s">
        <v>76</v>
      </c>
      <c r="F2194" s="77"/>
      <c r="G2194" s="77" t="s">
        <v>1800</v>
      </c>
      <c r="H2194" s="77"/>
      <c r="I2194" s="77">
        <v>13</v>
      </c>
      <c r="J2194" s="77">
        <v>8</v>
      </c>
      <c r="K2194" s="77">
        <v>150</v>
      </c>
      <c r="L2194" s="77">
        <v>20</v>
      </c>
      <c r="M2194" s="77"/>
      <c r="N2194" s="77"/>
      <c r="O2194" s="77"/>
      <c r="P2194" s="77"/>
      <c r="Q2194" s="77">
        <v>0</v>
      </c>
      <c r="R2194" s="77">
        <v>0</v>
      </c>
      <c r="S2194" s="77"/>
      <c r="T2194" s="77"/>
      <c r="U2194" s="77"/>
      <c r="V2194" s="77" t="s">
        <v>76</v>
      </c>
      <c r="W2194" s="77"/>
      <c r="X2194" s="77">
        <v>6</v>
      </c>
      <c r="Y2194" s="77" t="s">
        <v>1135</v>
      </c>
      <c r="Z2194" s="77"/>
      <c r="AA2194" s="77"/>
      <c r="AB2194" s="77"/>
      <c r="AC2194" s="77"/>
      <c r="AD2194" s="77"/>
      <c r="AE2194" s="77"/>
      <c r="AF2194" s="105"/>
    </row>
    <row r="2195" spans="1:32" ht="30" hidden="1" x14ac:dyDescent="0.25">
      <c r="A2195" s="96" t="s">
        <v>1796</v>
      </c>
      <c r="B2195" s="77" t="s">
        <v>798</v>
      </c>
      <c r="C2195" s="77" t="s">
        <v>75</v>
      </c>
      <c r="D2195" s="77" t="s">
        <v>799</v>
      </c>
      <c r="E2195" s="77" t="s">
        <v>105</v>
      </c>
      <c r="F2195" s="77"/>
      <c r="G2195" s="77" t="s">
        <v>1800</v>
      </c>
      <c r="H2195" s="77"/>
      <c r="I2195" s="77">
        <v>13</v>
      </c>
      <c r="J2195" s="77">
        <v>8</v>
      </c>
      <c r="K2195" s="77">
        <v>150</v>
      </c>
      <c r="L2195" s="77">
        <v>20</v>
      </c>
      <c r="M2195" s="77"/>
      <c r="N2195" s="77"/>
      <c r="O2195" s="77"/>
      <c r="P2195" s="77"/>
      <c r="Q2195" s="77">
        <v>0</v>
      </c>
      <c r="R2195" s="77">
        <v>0</v>
      </c>
      <c r="S2195" s="77"/>
      <c r="T2195" s="77"/>
      <c r="U2195" s="77"/>
      <c r="V2195" s="77" t="s">
        <v>76</v>
      </c>
      <c r="W2195" s="77"/>
      <c r="X2195" s="77">
        <v>6</v>
      </c>
      <c r="Y2195" s="77" t="s">
        <v>1135</v>
      </c>
      <c r="Z2195" s="77"/>
      <c r="AA2195" s="77"/>
      <c r="AB2195" s="77"/>
      <c r="AC2195" s="77"/>
      <c r="AD2195" s="77"/>
      <c r="AE2195" s="77"/>
      <c r="AF2195" s="105"/>
    </row>
    <row r="2196" spans="1:32" ht="30" hidden="1" x14ac:dyDescent="0.25">
      <c r="A2196" s="96" t="s">
        <v>1796</v>
      </c>
      <c r="B2196" s="77" t="s">
        <v>798</v>
      </c>
      <c r="C2196" s="77" t="s">
        <v>75</v>
      </c>
      <c r="D2196" s="77" t="s">
        <v>799</v>
      </c>
      <c r="E2196" s="77" t="s">
        <v>112</v>
      </c>
      <c r="F2196" s="77"/>
      <c r="G2196" s="77" t="s">
        <v>800</v>
      </c>
      <c r="H2196" s="77"/>
      <c r="I2196" s="77">
        <v>13</v>
      </c>
      <c r="J2196" s="77">
        <v>4</v>
      </c>
      <c r="K2196" s="77">
        <v>50</v>
      </c>
      <c r="L2196" s="77">
        <v>20</v>
      </c>
      <c r="M2196" s="77"/>
      <c r="N2196" s="77">
        <v>1</v>
      </c>
      <c r="O2196" s="77"/>
      <c r="P2196" s="77"/>
      <c r="Q2196" s="77">
        <v>1</v>
      </c>
      <c r="R2196" s="77">
        <v>0</v>
      </c>
      <c r="S2196" s="77"/>
      <c r="T2196" s="77"/>
      <c r="U2196" s="77"/>
      <c r="V2196" s="77" t="s">
        <v>76</v>
      </c>
      <c r="W2196" s="77"/>
      <c r="X2196" s="77">
        <v>2</v>
      </c>
      <c r="Y2196" s="77" t="s">
        <v>1135</v>
      </c>
      <c r="Z2196" s="77"/>
      <c r="AA2196" s="77"/>
      <c r="AB2196" s="77"/>
      <c r="AC2196" s="77"/>
      <c r="AD2196" s="77"/>
      <c r="AE2196" s="77"/>
      <c r="AF2196" s="105"/>
    </row>
    <row r="2197" spans="1:32" ht="30" hidden="1" x14ac:dyDescent="0.25">
      <c r="A2197" s="96" t="s">
        <v>1796</v>
      </c>
      <c r="B2197" s="77" t="s">
        <v>798</v>
      </c>
      <c r="C2197" s="77" t="s">
        <v>75</v>
      </c>
      <c r="D2197" s="77" t="s">
        <v>801</v>
      </c>
      <c r="E2197" s="77" t="s">
        <v>73</v>
      </c>
      <c r="F2197" s="77"/>
      <c r="G2197" s="77" t="s">
        <v>247</v>
      </c>
      <c r="H2197" s="77"/>
      <c r="I2197" s="77">
        <v>13</v>
      </c>
      <c r="J2197" s="77">
        <v>4</v>
      </c>
      <c r="K2197" s="77">
        <v>25</v>
      </c>
      <c r="L2197" s="77">
        <v>20</v>
      </c>
      <c r="M2197" s="77"/>
      <c r="N2197" s="77"/>
      <c r="O2197" s="77" t="s">
        <v>218</v>
      </c>
      <c r="P2197" s="77" t="s">
        <v>1402</v>
      </c>
      <c r="Q2197" s="77">
        <v>0</v>
      </c>
      <c r="R2197" s="77">
        <v>1</v>
      </c>
      <c r="S2197" s="77" t="s">
        <v>1123</v>
      </c>
      <c r="T2197" s="77">
        <v>1</v>
      </c>
      <c r="U2197" s="77"/>
      <c r="V2197" s="77"/>
      <c r="W2197" s="77" t="s">
        <v>1123</v>
      </c>
      <c r="X2197" s="77">
        <v>1</v>
      </c>
      <c r="Y2197" s="77" t="s">
        <v>1135</v>
      </c>
      <c r="Z2197" s="77" t="s">
        <v>1117</v>
      </c>
      <c r="AA2197" s="77" t="s">
        <v>1118</v>
      </c>
      <c r="AB2197" s="77" t="s">
        <v>1118</v>
      </c>
      <c r="AC2197" s="77" t="s">
        <v>1118</v>
      </c>
      <c r="AD2197" s="77">
        <v>4</v>
      </c>
      <c r="AE2197" s="77" t="s">
        <v>1119</v>
      </c>
      <c r="AF2197" s="105"/>
    </row>
    <row r="2198" spans="1:32" ht="30" hidden="1" x14ac:dyDescent="0.25">
      <c r="A2198" s="96" t="s">
        <v>1796</v>
      </c>
      <c r="B2198" s="77" t="s">
        <v>798</v>
      </c>
      <c r="C2198" s="77" t="s">
        <v>75</v>
      </c>
      <c r="D2198" s="77" t="s">
        <v>801</v>
      </c>
      <c r="E2198" s="77" t="s">
        <v>83</v>
      </c>
      <c r="F2198" s="77"/>
      <c r="G2198" s="77" t="s">
        <v>250</v>
      </c>
      <c r="H2198" s="77"/>
      <c r="I2198" s="77">
        <v>13</v>
      </c>
      <c r="J2198" s="77">
        <v>8</v>
      </c>
      <c r="K2198" s="77">
        <v>100</v>
      </c>
      <c r="L2198" s="77">
        <v>50</v>
      </c>
      <c r="M2198" s="77"/>
      <c r="N2198" s="77"/>
      <c r="O2198" s="77" t="s">
        <v>218</v>
      </c>
      <c r="P2198" s="77" t="s">
        <v>1402</v>
      </c>
      <c r="Q2198" s="77">
        <v>0</v>
      </c>
      <c r="R2198" s="77">
        <v>1</v>
      </c>
      <c r="S2198" s="77" t="s">
        <v>1123</v>
      </c>
      <c r="T2198" s="77">
        <v>1</v>
      </c>
      <c r="U2198" s="77"/>
      <c r="V2198" s="77"/>
      <c r="W2198" s="77" t="s">
        <v>1123</v>
      </c>
      <c r="X2198" s="77">
        <v>4</v>
      </c>
      <c r="Y2198" s="77" t="s">
        <v>1135</v>
      </c>
      <c r="Z2198" s="77" t="s">
        <v>1117</v>
      </c>
      <c r="AA2198" s="77" t="s">
        <v>1118</v>
      </c>
      <c r="AB2198" s="77" t="s">
        <v>1118</v>
      </c>
      <c r="AC2198" s="77" t="s">
        <v>1118</v>
      </c>
      <c r="AD2198" s="77">
        <v>8</v>
      </c>
      <c r="AE2198" s="77" t="s">
        <v>1119</v>
      </c>
      <c r="AF2198" s="105"/>
    </row>
    <row r="2199" spans="1:32" ht="30" hidden="1" x14ac:dyDescent="0.25">
      <c r="A2199" s="96" t="s">
        <v>1796</v>
      </c>
      <c r="B2199" s="77" t="s">
        <v>798</v>
      </c>
      <c r="C2199" s="77" t="s">
        <v>75</v>
      </c>
      <c r="D2199" s="77" t="s">
        <v>801</v>
      </c>
      <c r="E2199" s="77" t="s">
        <v>75</v>
      </c>
      <c r="F2199" s="77"/>
      <c r="G2199" s="77" t="s">
        <v>802</v>
      </c>
      <c r="H2199" s="77"/>
      <c r="I2199" s="77">
        <v>13</v>
      </c>
      <c r="J2199" s="77">
        <v>4</v>
      </c>
      <c r="K2199" s="77">
        <v>25</v>
      </c>
      <c r="L2199" s="77">
        <v>20</v>
      </c>
      <c r="M2199" s="77"/>
      <c r="N2199" s="77"/>
      <c r="O2199" s="77" t="s">
        <v>129</v>
      </c>
      <c r="P2199" s="77" t="s">
        <v>1402</v>
      </c>
      <c r="Q2199" s="77">
        <v>0</v>
      </c>
      <c r="R2199" s="77">
        <v>1</v>
      </c>
      <c r="S2199" s="77" t="s">
        <v>1123</v>
      </c>
      <c r="T2199" s="77">
        <v>1</v>
      </c>
      <c r="U2199" s="77"/>
      <c r="V2199" s="77" t="s">
        <v>76</v>
      </c>
      <c r="W2199" s="77" t="s">
        <v>1123</v>
      </c>
      <c r="X2199" s="77">
        <v>1</v>
      </c>
      <c r="Y2199" s="77" t="s">
        <v>1135</v>
      </c>
      <c r="Z2199" s="77" t="s">
        <v>1117</v>
      </c>
      <c r="AA2199" s="77" t="s">
        <v>1118</v>
      </c>
      <c r="AB2199" s="77" t="s">
        <v>1118</v>
      </c>
      <c r="AC2199" s="77" t="s">
        <v>1118</v>
      </c>
      <c r="AD2199" s="77">
        <v>4</v>
      </c>
      <c r="AE2199" s="77" t="s">
        <v>1119</v>
      </c>
      <c r="AF2199" s="105"/>
    </row>
    <row r="2200" spans="1:32" ht="30" hidden="1" x14ac:dyDescent="0.25">
      <c r="A2200" s="96" t="s">
        <v>1796</v>
      </c>
      <c r="B2200" s="77" t="s">
        <v>798</v>
      </c>
      <c r="C2200" s="77" t="s">
        <v>75</v>
      </c>
      <c r="D2200" s="77" t="s">
        <v>801</v>
      </c>
      <c r="E2200" s="77" t="s">
        <v>70</v>
      </c>
      <c r="F2200" s="77"/>
      <c r="G2200" s="77" t="s">
        <v>803</v>
      </c>
      <c r="H2200" s="77"/>
      <c r="I2200" s="77">
        <v>13</v>
      </c>
      <c r="J2200" s="77">
        <v>4</v>
      </c>
      <c r="K2200" s="77">
        <v>20</v>
      </c>
      <c r="L2200" s="77">
        <v>20</v>
      </c>
      <c r="M2200" s="77"/>
      <c r="N2200" s="77"/>
      <c r="O2200" s="77" t="s">
        <v>218</v>
      </c>
      <c r="P2200" s="77" t="s">
        <v>1402</v>
      </c>
      <c r="Q2200" s="77">
        <v>0</v>
      </c>
      <c r="R2200" s="77">
        <v>1</v>
      </c>
      <c r="S2200" s="77" t="s">
        <v>1123</v>
      </c>
      <c r="T2200" s="77">
        <v>1</v>
      </c>
      <c r="U2200" s="77"/>
      <c r="V2200" s="77" t="s">
        <v>76</v>
      </c>
      <c r="W2200" s="77" t="s">
        <v>1123</v>
      </c>
      <c r="X2200" s="77">
        <v>0.75</v>
      </c>
      <c r="Y2200" s="77" t="s">
        <v>1135</v>
      </c>
      <c r="Z2200" s="77" t="s">
        <v>1117</v>
      </c>
      <c r="AA2200" s="77" t="s">
        <v>1118</v>
      </c>
      <c r="AB2200" s="77" t="s">
        <v>1118</v>
      </c>
      <c r="AC2200" s="77" t="s">
        <v>1118</v>
      </c>
      <c r="AD2200" s="77">
        <v>4</v>
      </c>
      <c r="AE2200" s="77" t="s">
        <v>1119</v>
      </c>
      <c r="AF2200" s="105"/>
    </row>
    <row r="2201" spans="1:32" ht="30" hidden="1" x14ac:dyDescent="0.25">
      <c r="A2201" s="96" t="s">
        <v>1796</v>
      </c>
      <c r="B2201" s="77" t="s">
        <v>798</v>
      </c>
      <c r="C2201" s="77" t="s">
        <v>75</v>
      </c>
      <c r="D2201" s="77" t="s">
        <v>801</v>
      </c>
      <c r="E2201" s="77" t="s">
        <v>76</v>
      </c>
      <c r="F2201" s="77"/>
      <c r="G2201" s="77" t="s">
        <v>804</v>
      </c>
      <c r="H2201" s="77"/>
      <c r="I2201" s="77">
        <v>13</v>
      </c>
      <c r="J2201" s="77">
        <v>8</v>
      </c>
      <c r="K2201" s="77">
        <v>150</v>
      </c>
      <c r="L2201" s="77">
        <v>20</v>
      </c>
      <c r="M2201" s="77"/>
      <c r="N2201" s="77"/>
      <c r="O2201" s="77" t="s">
        <v>218</v>
      </c>
      <c r="P2201" s="77" t="s">
        <v>1402</v>
      </c>
      <c r="Q2201" s="77">
        <v>0</v>
      </c>
      <c r="R2201" s="77">
        <v>1</v>
      </c>
      <c r="S2201" s="77" t="s">
        <v>1123</v>
      </c>
      <c r="T2201" s="77">
        <v>1</v>
      </c>
      <c r="U2201" s="77"/>
      <c r="V2201" s="77" t="s">
        <v>76</v>
      </c>
      <c r="W2201" s="77" t="s">
        <v>1123</v>
      </c>
      <c r="X2201" s="77">
        <v>6</v>
      </c>
      <c r="Y2201" s="77" t="s">
        <v>1135</v>
      </c>
      <c r="Z2201" s="77" t="s">
        <v>1117</v>
      </c>
      <c r="AA2201" s="77" t="s">
        <v>1118</v>
      </c>
      <c r="AB2201" s="77" t="s">
        <v>1118</v>
      </c>
      <c r="AC2201" s="77" t="s">
        <v>1118</v>
      </c>
      <c r="AD2201" s="77">
        <v>8</v>
      </c>
      <c r="AE2201" s="77" t="s">
        <v>1119</v>
      </c>
      <c r="AF2201" s="105"/>
    </row>
    <row r="2202" spans="1:32" ht="30" hidden="1" x14ac:dyDescent="0.25">
      <c r="A2202" s="96" t="s">
        <v>1796</v>
      </c>
      <c r="B2202" s="77" t="s">
        <v>798</v>
      </c>
      <c r="C2202" s="77" t="s">
        <v>75</v>
      </c>
      <c r="D2202" s="77" t="s">
        <v>801</v>
      </c>
      <c r="E2202" s="77" t="s">
        <v>112</v>
      </c>
      <c r="F2202" s="77"/>
      <c r="G2202" s="77" t="s">
        <v>805</v>
      </c>
      <c r="H2202" s="77"/>
      <c r="I2202" s="77">
        <v>13</v>
      </c>
      <c r="J2202" s="77">
        <v>4</v>
      </c>
      <c r="K2202" s="77">
        <v>50</v>
      </c>
      <c r="L2202" s="77">
        <v>20</v>
      </c>
      <c r="M2202" s="77"/>
      <c r="N2202" s="77"/>
      <c r="O2202" s="77" t="s">
        <v>129</v>
      </c>
      <c r="P2202" s="77" t="s">
        <v>1402</v>
      </c>
      <c r="Q2202" s="77">
        <v>0</v>
      </c>
      <c r="R2202" s="77">
        <v>1</v>
      </c>
      <c r="S2202" s="77" t="s">
        <v>1123</v>
      </c>
      <c r="T2202" s="77">
        <v>1</v>
      </c>
      <c r="U2202" s="77"/>
      <c r="V2202" s="77" t="s">
        <v>76</v>
      </c>
      <c r="W2202" s="77"/>
      <c r="X2202" s="77">
        <v>2</v>
      </c>
      <c r="Y2202" s="77" t="s">
        <v>1135</v>
      </c>
      <c r="Z2202" s="77" t="s">
        <v>1117</v>
      </c>
      <c r="AA2202" s="77" t="s">
        <v>1118</v>
      </c>
      <c r="AB2202" s="77" t="s">
        <v>1118</v>
      </c>
      <c r="AC2202" s="77" t="s">
        <v>1118</v>
      </c>
      <c r="AD2202" s="77">
        <v>4</v>
      </c>
      <c r="AE2202" s="77" t="s">
        <v>1119</v>
      </c>
      <c r="AF2202" s="105"/>
    </row>
    <row r="2203" spans="1:32" ht="30" hidden="1" x14ac:dyDescent="0.25">
      <c r="A2203" s="96" t="s">
        <v>1796</v>
      </c>
      <c r="B2203" s="77" t="s">
        <v>798</v>
      </c>
      <c r="C2203" s="77" t="s">
        <v>75</v>
      </c>
      <c r="D2203" s="77" t="s">
        <v>801</v>
      </c>
      <c r="E2203" s="77" t="s">
        <v>105</v>
      </c>
      <c r="F2203" s="77"/>
      <c r="G2203" s="77" t="s">
        <v>806</v>
      </c>
      <c r="H2203" s="77"/>
      <c r="I2203" s="77">
        <v>13</v>
      </c>
      <c r="J2203" s="77">
        <v>8</v>
      </c>
      <c r="K2203" s="77">
        <v>150</v>
      </c>
      <c r="L2203" s="77">
        <v>20</v>
      </c>
      <c r="M2203" s="77"/>
      <c r="N2203" s="77"/>
      <c r="O2203" s="77" t="s">
        <v>218</v>
      </c>
      <c r="P2203" s="77" t="s">
        <v>1402</v>
      </c>
      <c r="Q2203" s="77">
        <v>0</v>
      </c>
      <c r="R2203" s="77">
        <v>1</v>
      </c>
      <c r="S2203" s="77" t="s">
        <v>1123</v>
      </c>
      <c r="T2203" s="77">
        <v>1</v>
      </c>
      <c r="U2203" s="77"/>
      <c r="V2203" s="77" t="s">
        <v>76</v>
      </c>
      <c r="W2203" s="77" t="s">
        <v>1123</v>
      </c>
      <c r="X2203" s="77">
        <v>6</v>
      </c>
      <c r="Y2203" s="77" t="s">
        <v>1135</v>
      </c>
      <c r="Z2203" s="77" t="s">
        <v>1117</v>
      </c>
      <c r="AA2203" s="77" t="s">
        <v>1118</v>
      </c>
      <c r="AB2203" s="77" t="s">
        <v>1118</v>
      </c>
      <c r="AC2203" s="77" t="s">
        <v>1118</v>
      </c>
      <c r="AD2203" s="77">
        <v>8</v>
      </c>
      <c r="AE2203" s="77" t="s">
        <v>1119</v>
      </c>
      <c r="AF2203" s="105"/>
    </row>
    <row r="2204" spans="1:32" ht="30.75" hidden="1" thickBot="1" x14ac:dyDescent="0.3">
      <c r="A2204" s="97" t="s">
        <v>1796</v>
      </c>
      <c r="B2204" s="78" t="s">
        <v>798</v>
      </c>
      <c r="C2204" s="78" t="s">
        <v>75</v>
      </c>
      <c r="D2204" s="78" t="s">
        <v>801</v>
      </c>
      <c r="E2204" s="78" t="s">
        <v>106</v>
      </c>
      <c r="F2204" s="78"/>
      <c r="G2204" s="78" t="s">
        <v>247</v>
      </c>
      <c r="H2204" s="78"/>
      <c r="I2204" s="78">
        <v>13</v>
      </c>
      <c r="J2204" s="77">
        <v>8</v>
      </c>
      <c r="K2204" s="78">
        <v>100</v>
      </c>
      <c r="L2204" s="78">
        <v>20</v>
      </c>
      <c r="M2204" s="78"/>
      <c r="N2204" s="78"/>
      <c r="O2204" s="78" t="s">
        <v>218</v>
      </c>
      <c r="P2204" s="78" t="s">
        <v>1402</v>
      </c>
      <c r="Q2204" s="78">
        <v>0</v>
      </c>
      <c r="R2204" s="78">
        <v>1</v>
      </c>
      <c r="S2204" s="78" t="s">
        <v>1123</v>
      </c>
      <c r="T2204" s="78">
        <v>1</v>
      </c>
      <c r="U2204" s="78"/>
      <c r="V2204" s="78" t="s">
        <v>76</v>
      </c>
      <c r="W2204" s="78" t="s">
        <v>1123</v>
      </c>
      <c r="X2204" s="78">
        <v>4</v>
      </c>
      <c r="Y2204" s="78" t="s">
        <v>1135</v>
      </c>
      <c r="Z2204" s="78" t="s">
        <v>1117</v>
      </c>
      <c r="AA2204" s="78" t="s">
        <v>1118</v>
      </c>
      <c r="AB2204" s="78" t="s">
        <v>1118</v>
      </c>
      <c r="AC2204" s="78" t="s">
        <v>1118</v>
      </c>
      <c r="AD2204" s="78">
        <v>8</v>
      </c>
      <c r="AE2204" s="78" t="s">
        <v>1119</v>
      </c>
      <c r="AF2204" s="106"/>
    </row>
    <row r="2205" spans="1:32" ht="30" hidden="1" x14ac:dyDescent="0.25">
      <c r="A2205" s="98" t="s">
        <v>1801</v>
      </c>
      <c r="B2205" s="79" t="s">
        <v>807</v>
      </c>
      <c r="C2205" s="79" t="s">
        <v>75</v>
      </c>
      <c r="D2205" s="79" t="s">
        <v>814</v>
      </c>
      <c r="E2205" s="79" t="s">
        <v>73</v>
      </c>
      <c r="F2205" s="79"/>
      <c r="G2205" s="79" t="s">
        <v>184</v>
      </c>
      <c r="H2205" s="79"/>
      <c r="I2205" s="79">
        <v>13</v>
      </c>
      <c r="J2205" s="77">
        <v>4</v>
      </c>
      <c r="K2205" s="79">
        <v>25</v>
      </c>
      <c r="L2205" s="79">
        <v>20</v>
      </c>
      <c r="M2205" s="79"/>
      <c r="N2205" s="79"/>
      <c r="O2205" s="79" t="s">
        <v>218</v>
      </c>
      <c r="P2205" s="79"/>
      <c r="Q2205" s="79">
        <v>0</v>
      </c>
      <c r="R2205" s="79">
        <v>0</v>
      </c>
      <c r="S2205" s="79"/>
      <c r="T2205" s="79"/>
      <c r="U2205" s="79"/>
      <c r="V2205" s="79"/>
      <c r="W2205" s="79" t="s">
        <v>1123</v>
      </c>
      <c r="X2205" s="79">
        <v>1</v>
      </c>
      <c r="Y2205" s="79" t="s">
        <v>1135</v>
      </c>
      <c r="Z2205" s="79"/>
      <c r="AA2205" s="79"/>
      <c r="AB2205" s="79"/>
      <c r="AC2205" s="79"/>
      <c r="AD2205" s="79"/>
      <c r="AE2205" s="79"/>
      <c r="AF2205" s="107"/>
    </row>
    <row r="2206" spans="1:32" ht="30" hidden="1" x14ac:dyDescent="0.25">
      <c r="A2206" s="99" t="s">
        <v>1801</v>
      </c>
      <c r="B2206" s="80" t="s">
        <v>807</v>
      </c>
      <c r="C2206" s="80" t="s">
        <v>75</v>
      </c>
      <c r="D2206" s="80" t="s">
        <v>814</v>
      </c>
      <c r="E2206" s="80" t="s">
        <v>83</v>
      </c>
      <c r="F2206" s="80"/>
      <c r="G2206" s="80" t="s">
        <v>1216</v>
      </c>
      <c r="H2206" s="80"/>
      <c r="I2206" s="80">
        <v>13</v>
      </c>
      <c r="J2206" s="77">
        <v>4</v>
      </c>
      <c r="K2206" s="80">
        <v>80</v>
      </c>
      <c r="L2206" s="80">
        <v>20</v>
      </c>
      <c r="M2206" s="80"/>
      <c r="N2206" s="80"/>
      <c r="O2206" s="80" t="s">
        <v>218</v>
      </c>
      <c r="P2206" s="80"/>
      <c r="Q2206" s="80">
        <v>0</v>
      </c>
      <c r="R2206" s="80">
        <v>0</v>
      </c>
      <c r="S2206" s="80"/>
      <c r="T2206" s="80"/>
      <c r="U2206" s="80"/>
      <c r="V2206" s="80"/>
      <c r="W2206" s="80" t="s">
        <v>1123</v>
      </c>
      <c r="X2206" s="80">
        <v>3</v>
      </c>
      <c r="Y2206" s="80" t="s">
        <v>1135</v>
      </c>
      <c r="Z2206" s="80"/>
      <c r="AA2206" s="80"/>
      <c r="AB2206" s="80"/>
      <c r="AC2206" s="80"/>
      <c r="AD2206" s="80"/>
      <c r="AE2206" s="80"/>
      <c r="AF2206" s="108"/>
    </row>
    <row r="2207" spans="1:32" ht="30" hidden="1" x14ac:dyDescent="0.25">
      <c r="A2207" s="99" t="s">
        <v>1801</v>
      </c>
      <c r="B2207" s="80" t="s">
        <v>807</v>
      </c>
      <c r="C2207" s="80" t="s">
        <v>75</v>
      </c>
      <c r="D2207" s="80" t="s">
        <v>814</v>
      </c>
      <c r="E2207" s="80" t="s">
        <v>75</v>
      </c>
      <c r="F2207" s="80"/>
      <c r="G2207" s="80" t="s">
        <v>1802</v>
      </c>
      <c r="H2207" s="80"/>
      <c r="I2207" s="80">
        <v>13</v>
      </c>
      <c r="J2207" s="77">
        <v>4</v>
      </c>
      <c r="K2207" s="80">
        <v>25</v>
      </c>
      <c r="L2207" s="80">
        <v>20</v>
      </c>
      <c r="M2207" s="80"/>
      <c r="N2207" s="80"/>
      <c r="O2207" s="80" t="s">
        <v>129</v>
      </c>
      <c r="P2207" s="80"/>
      <c r="Q2207" s="80">
        <v>0</v>
      </c>
      <c r="R2207" s="80">
        <v>0</v>
      </c>
      <c r="S2207" s="80"/>
      <c r="T2207" s="80"/>
      <c r="U2207" s="80"/>
      <c r="V2207" s="80" t="s">
        <v>76</v>
      </c>
      <c r="W2207" s="80" t="s">
        <v>1123</v>
      </c>
      <c r="X2207" s="80">
        <v>1</v>
      </c>
      <c r="Y2207" s="80" t="s">
        <v>1135</v>
      </c>
      <c r="Z2207" s="80"/>
      <c r="AA2207" s="80"/>
      <c r="AB2207" s="80"/>
      <c r="AC2207" s="80"/>
      <c r="AD2207" s="80"/>
      <c r="AE2207" s="80"/>
      <c r="AF2207" s="108"/>
    </row>
    <row r="2208" spans="1:32" ht="30" hidden="1" x14ac:dyDescent="0.25">
      <c r="A2208" s="99" t="s">
        <v>1801</v>
      </c>
      <c r="B2208" s="80" t="s">
        <v>807</v>
      </c>
      <c r="C2208" s="80" t="s">
        <v>75</v>
      </c>
      <c r="D2208" s="80" t="s">
        <v>814</v>
      </c>
      <c r="E2208" s="80" t="s">
        <v>70</v>
      </c>
      <c r="F2208" s="80"/>
      <c r="G2208" s="80" t="s">
        <v>1803</v>
      </c>
      <c r="H2208" s="80"/>
      <c r="I2208" s="80">
        <v>13</v>
      </c>
      <c r="J2208" s="77">
        <v>4</v>
      </c>
      <c r="K2208" s="80">
        <v>20</v>
      </c>
      <c r="L2208" s="80">
        <v>20</v>
      </c>
      <c r="M2208" s="80"/>
      <c r="N2208" s="80"/>
      <c r="O2208" s="80" t="s">
        <v>218</v>
      </c>
      <c r="P2208" s="80"/>
      <c r="Q2208" s="80">
        <v>0</v>
      </c>
      <c r="R2208" s="80">
        <v>0</v>
      </c>
      <c r="S2208" s="80"/>
      <c r="T2208" s="80"/>
      <c r="U2208" s="80"/>
      <c r="V2208" s="80"/>
      <c r="W2208" s="80" t="s">
        <v>1123</v>
      </c>
      <c r="X2208" s="80">
        <v>0.75</v>
      </c>
      <c r="Y2208" s="80" t="s">
        <v>1135</v>
      </c>
      <c r="Z2208" s="80"/>
      <c r="AA2208" s="80"/>
      <c r="AB2208" s="80"/>
      <c r="AC2208" s="80"/>
      <c r="AD2208" s="80"/>
      <c r="AE2208" s="80"/>
      <c r="AF2208" s="108"/>
    </row>
    <row r="2209" spans="1:32" ht="30" hidden="1" x14ac:dyDescent="0.25">
      <c r="A2209" s="99" t="s">
        <v>1801</v>
      </c>
      <c r="B2209" s="80" t="s">
        <v>807</v>
      </c>
      <c r="C2209" s="80" t="s">
        <v>75</v>
      </c>
      <c r="D2209" s="80" t="s">
        <v>814</v>
      </c>
      <c r="E2209" s="80" t="s">
        <v>76</v>
      </c>
      <c r="F2209" s="80"/>
      <c r="G2209" s="80" t="s">
        <v>184</v>
      </c>
      <c r="H2209" s="80"/>
      <c r="I2209" s="80">
        <v>13</v>
      </c>
      <c r="J2209" s="77">
        <v>4</v>
      </c>
      <c r="K2209" s="80">
        <v>80</v>
      </c>
      <c r="L2209" s="80">
        <v>20</v>
      </c>
      <c r="M2209" s="80"/>
      <c r="N2209" s="80"/>
      <c r="O2209" s="80" t="s">
        <v>218</v>
      </c>
      <c r="P2209" s="80"/>
      <c r="Q2209" s="80">
        <v>0</v>
      </c>
      <c r="R2209" s="80">
        <v>0</v>
      </c>
      <c r="S2209" s="80"/>
      <c r="T2209" s="80"/>
      <c r="U2209" s="80"/>
      <c r="V2209" s="80"/>
      <c r="W2209" s="80" t="s">
        <v>1123</v>
      </c>
      <c r="X2209" s="80">
        <v>3</v>
      </c>
      <c r="Y2209" s="80" t="s">
        <v>1135</v>
      </c>
      <c r="Z2209" s="80"/>
      <c r="AA2209" s="80"/>
      <c r="AB2209" s="80"/>
      <c r="AC2209" s="80"/>
      <c r="AD2209" s="80"/>
      <c r="AE2209" s="80"/>
      <c r="AF2209" s="108"/>
    </row>
    <row r="2210" spans="1:32" ht="30" hidden="1" x14ac:dyDescent="0.25">
      <c r="A2210" s="99" t="s">
        <v>1801</v>
      </c>
      <c r="B2210" s="80" t="s">
        <v>807</v>
      </c>
      <c r="C2210" s="80" t="s">
        <v>75</v>
      </c>
      <c r="D2210" s="80" t="s">
        <v>814</v>
      </c>
      <c r="E2210" s="80" t="s">
        <v>81</v>
      </c>
      <c r="F2210" s="80"/>
      <c r="G2210" s="80" t="s">
        <v>965</v>
      </c>
      <c r="H2210" s="80"/>
      <c r="I2210" s="80">
        <v>13</v>
      </c>
      <c r="J2210" s="77" t="e">
        <v>#N/A</v>
      </c>
      <c r="K2210" s="80" t="s">
        <v>1799</v>
      </c>
      <c r="L2210" s="80"/>
      <c r="M2210" s="80"/>
      <c r="N2210" s="80"/>
      <c r="O2210" s="80"/>
      <c r="P2210" s="80"/>
      <c r="Q2210" s="80">
        <v>0</v>
      </c>
      <c r="R2210" s="80">
        <v>0</v>
      </c>
      <c r="S2210" s="80"/>
      <c r="T2210" s="80"/>
      <c r="U2210" s="80"/>
      <c r="V2210" s="80" t="s">
        <v>76</v>
      </c>
      <c r="W2210" s="80"/>
      <c r="X2210" s="80" t="s">
        <v>1291</v>
      </c>
      <c r="Y2210" s="80" t="s">
        <v>1135</v>
      </c>
      <c r="Z2210" s="80"/>
      <c r="AA2210" s="80"/>
      <c r="AB2210" s="80"/>
      <c r="AC2210" s="80"/>
      <c r="AD2210" s="80"/>
      <c r="AE2210" s="80"/>
      <c r="AF2210" s="108"/>
    </row>
    <row r="2211" spans="1:32" ht="30" hidden="1" x14ac:dyDescent="0.25">
      <c r="A2211" s="99" t="s">
        <v>1801</v>
      </c>
      <c r="B2211" s="80" t="s">
        <v>807</v>
      </c>
      <c r="C2211" s="80" t="s">
        <v>75</v>
      </c>
      <c r="D2211" s="80" t="s">
        <v>814</v>
      </c>
      <c r="E2211" s="80" t="s">
        <v>82</v>
      </c>
      <c r="F2211" s="80"/>
      <c r="G2211" s="80" t="s">
        <v>965</v>
      </c>
      <c r="H2211" s="80"/>
      <c r="I2211" s="80">
        <v>13</v>
      </c>
      <c r="J2211" s="77" t="e">
        <v>#N/A</v>
      </c>
      <c r="K2211" s="80" t="s">
        <v>1799</v>
      </c>
      <c r="L2211" s="80"/>
      <c r="M2211" s="80"/>
      <c r="N2211" s="80"/>
      <c r="O2211" s="80"/>
      <c r="P2211" s="80"/>
      <c r="Q2211" s="80">
        <v>0</v>
      </c>
      <c r="R2211" s="80">
        <v>0</v>
      </c>
      <c r="S2211" s="80"/>
      <c r="T2211" s="80"/>
      <c r="U2211" s="80"/>
      <c r="V2211" s="80" t="s">
        <v>76</v>
      </c>
      <c r="W2211" s="80"/>
      <c r="X2211" s="80" t="s">
        <v>1291</v>
      </c>
      <c r="Y2211" s="80" t="s">
        <v>1135</v>
      </c>
      <c r="Z2211" s="80"/>
      <c r="AA2211" s="80"/>
      <c r="AB2211" s="80"/>
      <c r="AC2211" s="80"/>
      <c r="AD2211" s="80"/>
      <c r="AE2211" s="80"/>
      <c r="AF2211" s="108"/>
    </row>
    <row r="2212" spans="1:32" ht="30" hidden="1" x14ac:dyDescent="0.25">
      <c r="A2212" s="99" t="s">
        <v>1801</v>
      </c>
      <c r="B2212" s="80" t="s">
        <v>807</v>
      </c>
      <c r="C2212" s="80" t="s">
        <v>75</v>
      </c>
      <c r="D2212" s="80" t="s">
        <v>814</v>
      </c>
      <c r="E2212" s="80" t="s">
        <v>112</v>
      </c>
      <c r="F2212" s="80"/>
      <c r="G2212" s="80" t="s">
        <v>1343</v>
      </c>
      <c r="H2212" s="80"/>
      <c r="I2212" s="80">
        <v>13</v>
      </c>
      <c r="J2212" s="77">
        <v>4</v>
      </c>
      <c r="K2212" s="80">
        <v>50</v>
      </c>
      <c r="L2212" s="80">
        <v>20</v>
      </c>
      <c r="M2212" s="80"/>
      <c r="N2212" s="80"/>
      <c r="O2212" s="80" t="s">
        <v>129</v>
      </c>
      <c r="P2212" s="80"/>
      <c r="Q2212" s="80">
        <v>0</v>
      </c>
      <c r="R2212" s="80">
        <v>0</v>
      </c>
      <c r="S2212" s="80"/>
      <c r="T2212" s="80"/>
      <c r="U2212" s="80"/>
      <c r="V2212" s="80"/>
      <c r="W2212" s="80"/>
      <c r="X2212" s="80">
        <v>2</v>
      </c>
      <c r="Y2212" s="80" t="s">
        <v>1135</v>
      </c>
      <c r="Z2212" s="80"/>
      <c r="AA2212" s="80"/>
      <c r="AB2212" s="80"/>
      <c r="AC2212" s="80"/>
      <c r="AD2212" s="80"/>
      <c r="AE2212" s="80"/>
      <c r="AF2212" s="108"/>
    </row>
    <row r="2213" spans="1:32" ht="30" hidden="1" x14ac:dyDescent="0.25">
      <c r="A2213" s="99" t="s">
        <v>1801</v>
      </c>
      <c r="B2213" s="80" t="s">
        <v>807</v>
      </c>
      <c r="C2213" s="80" t="s">
        <v>75</v>
      </c>
      <c r="D2213" s="80" t="s">
        <v>814</v>
      </c>
      <c r="E2213" s="80" t="s">
        <v>105</v>
      </c>
      <c r="F2213" s="80"/>
      <c r="G2213" s="80" t="s">
        <v>1216</v>
      </c>
      <c r="H2213" s="80"/>
      <c r="I2213" s="80">
        <v>13</v>
      </c>
      <c r="J2213" s="77">
        <v>4</v>
      </c>
      <c r="K2213" s="80">
        <v>80</v>
      </c>
      <c r="L2213" s="80">
        <v>20</v>
      </c>
      <c r="M2213" s="80"/>
      <c r="N2213" s="80"/>
      <c r="O2213" s="80" t="s">
        <v>218</v>
      </c>
      <c r="P2213" s="80"/>
      <c r="Q2213" s="80">
        <v>0</v>
      </c>
      <c r="R2213" s="80">
        <v>0</v>
      </c>
      <c r="S2213" s="80"/>
      <c r="T2213" s="80"/>
      <c r="U2213" s="80"/>
      <c r="V2213" s="80"/>
      <c r="W2213" s="80" t="s">
        <v>1123</v>
      </c>
      <c r="X2213" s="80">
        <v>3</v>
      </c>
      <c r="Y2213" s="80" t="s">
        <v>1135</v>
      </c>
      <c r="Z2213" s="80"/>
      <c r="AA2213" s="80"/>
      <c r="AB2213" s="80"/>
      <c r="AC2213" s="80"/>
      <c r="AD2213" s="80"/>
      <c r="AE2213" s="80"/>
      <c r="AF2213" s="108"/>
    </row>
    <row r="2214" spans="1:32" ht="30" hidden="1" x14ac:dyDescent="0.25">
      <c r="A2214" s="99" t="s">
        <v>1801</v>
      </c>
      <c r="B2214" s="80" t="s">
        <v>807</v>
      </c>
      <c r="C2214" s="80" t="s">
        <v>75</v>
      </c>
      <c r="D2214" s="80" t="s">
        <v>814</v>
      </c>
      <c r="E2214" s="80" t="s">
        <v>106</v>
      </c>
      <c r="F2214" s="80"/>
      <c r="G2214" s="80" t="s">
        <v>184</v>
      </c>
      <c r="H2214" s="80"/>
      <c r="I2214" s="80">
        <v>13</v>
      </c>
      <c r="J2214" s="77">
        <v>4</v>
      </c>
      <c r="K2214" s="80">
        <v>80</v>
      </c>
      <c r="L2214" s="80">
        <v>20</v>
      </c>
      <c r="M2214" s="80"/>
      <c r="N2214" s="80"/>
      <c r="O2214" s="80" t="s">
        <v>218</v>
      </c>
      <c r="P2214" s="80"/>
      <c r="Q2214" s="80">
        <v>0</v>
      </c>
      <c r="R2214" s="80">
        <v>0</v>
      </c>
      <c r="S2214" s="80"/>
      <c r="T2214" s="80"/>
      <c r="U2214" s="80"/>
      <c r="V2214" s="80"/>
      <c r="W2214" s="80" t="s">
        <v>1123</v>
      </c>
      <c r="X2214" s="80">
        <v>3</v>
      </c>
      <c r="Y2214" s="80" t="s">
        <v>1135</v>
      </c>
      <c r="Z2214" s="80"/>
      <c r="AA2214" s="80"/>
      <c r="AB2214" s="80"/>
      <c r="AC2214" s="80"/>
      <c r="AD2214" s="80"/>
      <c r="AE2214" s="80"/>
      <c r="AF2214" s="108"/>
    </row>
    <row r="2215" spans="1:32" ht="30" hidden="1" x14ac:dyDescent="0.25">
      <c r="A2215" s="99" t="s">
        <v>1801</v>
      </c>
      <c r="B2215" s="80" t="s">
        <v>807</v>
      </c>
      <c r="C2215" s="80" t="s">
        <v>75</v>
      </c>
      <c r="D2215" s="80" t="s">
        <v>814</v>
      </c>
      <c r="E2215" s="80" t="s">
        <v>107</v>
      </c>
      <c r="F2215" s="80"/>
      <c r="G2215" s="80" t="s">
        <v>776</v>
      </c>
      <c r="H2215" s="80"/>
      <c r="I2215" s="80">
        <v>13</v>
      </c>
      <c r="J2215" s="77">
        <v>4</v>
      </c>
      <c r="K2215" s="80">
        <v>25</v>
      </c>
      <c r="L2215" s="80">
        <v>20</v>
      </c>
      <c r="M2215" s="80"/>
      <c r="N2215" s="80"/>
      <c r="O2215" s="80" t="s">
        <v>129</v>
      </c>
      <c r="P2215" s="80"/>
      <c r="Q2215" s="80">
        <v>0</v>
      </c>
      <c r="R2215" s="80">
        <v>0</v>
      </c>
      <c r="S2215" s="80"/>
      <c r="T2215" s="80"/>
      <c r="U2215" s="80"/>
      <c r="V2215" s="80"/>
      <c r="W2215" s="80" t="s">
        <v>1123</v>
      </c>
      <c r="X2215" s="80">
        <v>1</v>
      </c>
      <c r="Y2215" s="80" t="s">
        <v>1135</v>
      </c>
      <c r="Z2215" s="80"/>
      <c r="AA2215" s="80"/>
      <c r="AB2215" s="80"/>
      <c r="AC2215" s="80"/>
      <c r="AD2215" s="80"/>
      <c r="AE2215" s="80"/>
      <c r="AF2215" s="108"/>
    </row>
    <row r="2216" spans="1:32" ht="30" hidden="1" x14ac:dyDescent="0.25">
      <c r="A2216" s="99" t="s">
        <v>1801</v>
      </c>
      <c r="B2216" s="80" t="s">
        <v>807</v>
      </c>
      <c r="C2216" s="80" t="s">
        <v>75</v>
      </c>
      <c r="D2216" s="80" t="s">
        <v>808</v>
      </c>
      <c r="E2216" s="80" t="s">
        <v>81</v>
      </c>
      <c r="F2216" s="80"/>
      <c r="G2216" s="80" t="s">
        <v>514</v>
      </c>
      <c r="H2216" s="80"/>
      <c r="I2216" s="80">
        <v>13</v>
      </c>
      <c r="J2216" s="77" t="e">
        <v>#N/A</v>
      </c>
      <c r="K2216" s="80" t="s">
        <v>1799</v>
      </c>
      <c r="L2216" s="80"/>
      <c r="M2216" s="80"/>
      <c r="N2216" s="80"/>
      <c r="O2216" s="80"/>
      <c r="P2216" s="80"/>
      <c r="Q2216" s="80">
        <v>0</v>
      </c>
      <c r="R2216" s="80">
        <v>0</v>
      </c>
      <c r="S2216" s="80"/>
      <c r="T2216" s="80"/>
      <c r="U2216" s="80"/>
      <c r="V2216" s="80" t="s">
        <v>76</v>
      </c>
      <c r="W2216" s="80"/>
      <c r="X2216" s="80" t="s">
        <v>1291</v>
      </c>
      <c r="Y2216" s="80" t="s">
        <v>1135</v>
      </c>
      <c r="Z2216" s="80"/>
      <c r="AA2216" s="80"/>
      <c r="AB2216" s="80"/>
      <c r="AC2216" s="80"/>
      <c r="AD2216" s="80"/>
      <c r="AE2216" s="80"/>
      <c r="AF2216" s="108"/>
    </row>
    <row r="2217" spans="1:32" ht="30" hidden="1" x14ac:dyDescent="0.25">
      <c r="A2217" s="99" t="s">
        <v>1801</v>
      </c>
      <c r="B2217" s="80" t="s">
        <v>807</v>
      </c>
      <c r="C2217" s="80" t="s">
        <v>75</v>
      </c>
      <c r="D2217" s="80" t="s">
        <v>808</v>
      </c>
      <c r="E2217" s="80" t="s">
        <v>82</v>
      </c>
      <c r="F2217" s="80"/>
      <c r="G2217" s="80" t="s">
        <v>514</v>
      </c>
      <c r="H2217" s="80"/>
      <c r="I2217" s="80">
        <v>13</v>
      </c>
      <c r="J2217" s="77" t="e">
        <v>#N/A</v>
      </c>
      <c r="K2217" s="80" t="s">
        <v>1799</v>
      </c>
      <c r="L2217" s="80"/>
      <c r="M2217" s="80"/>
      <c r="N2217" s="80"/>
      <c r="O2217" s="80"/>
      <c r="P2217" s="80"/>
      <c r="Q2217" s="80">
        <v>0</v>
      </c>
      <c r="R2217" s="80">
        <v>0</v>
      </c>
      <c r="S2217" s="80"/>
      <c r="T2217" s="80"/>
      <c r="U2217" s="80"/>
      <c r="V2217" s="80" t="s">
        <v>76</v>
      </c>
      <c r="W2217" s="80"/>
      <c r="X2217" s="80" t="s">
        <v>1291</v>
      </c>
      <c r="Y2217" s="80" t="s">
        <v>1135</v>
      </c>
      <c r="Z2217" s="80"/>
      <c r="AA2217" s="80"/>
      <c r="AB2217" s="80"/>
      <c r="AC2217" s="80"/>
      <c r="AD2217" s="80"/>
      <c r="AE2217" s="80"/>
      <c r="AF2217" s="108"/>
    </row>
    <row r="2218" spans="1:32" ht="30" hidden="1" x14ac:dyDescent="0.25">
      <c r="A2218" s="99" t="s">
        <v>1801</v>
      </c>
      <c r="B2218" s="80" t="s">
        <v>807</v>
      </c>
      <c r="C2218" s="80" t="s">
        <v>75</v>
      </c>
      <c r="D2218" s="80" t="s">
        <v>808</v>
      </c>
      <c r="E2218" s="80" t="s">
        <v>76</v>
      </c>
      <c r="F2218" s="80"/>
      <c r="G2218" s="80" t="s">
        <v>1804</v>
      </c>
      <c r="H2218" s="80"/>
      <c r="I2218" s="80">
        <v>13</v>
      </c>
      <c r="J2218" s="77">
        <v>4</v>
      </c>
      <c r="K2218" s="80">
        <v>80</v>
      </c>
      <c r="L2218" s="80">
        <v>20</v>
      </c>
      <c r="M2218" s="80"/>
      <c r="N2218" s="80"/>
      <c r="O2218" s="80"/>
      <c r="P2218" s="80"/>
      <c r="Q2218" s="80">
        <v>0</v>
      </c>
      <c r="R2218" s="80">
        <v>0</v>
      </c>
      <c r="S2218" s="80"/>
      <c r="T2218" s="80"/>
      <c r="U2218" s="80"/>
      <c r="V2218" s="80"/>
      <c r="W2218" s="80"/>
      <c r="X2218" s="80">
        <v>3</v>
      </c>
      <c r="Y2218" s="80" t="s">
        <v>1135</v>
      </c>
      <c r="Z2218" s="80"/>
      <c r="AA2218" s="80"/>
      <c r="AB2218" s="80"/>
      <c r="AC2218" s="80"/>
      <c r="AD2218" s="80"/>
      <c r="AE2218" s="80"/>
      <c r="AF2218" s="108"/>
    </row>
    <row r="2219" spans="1:32" ht="30" hidden="1" x14ac:dyDescent="0.25">
      <c r="A2219" s="99" t="s">
        <v>1801</v>
      </c>
      <c r="B2219" s="80" t="s">
        <v>807</v>
      </c>
      <c r="C2219" s="80" t="s">
        <v>75</v>
      </c>
      <c r="D2219" s="80" t="s">
        <v>808</v>
      </c>
      <c r="E2219" s="80" t="s">
        <v>105</v>
      </c>
      <c r="F2219" s="80"/>
      <c r="G2219" s="80" t="s">
        <v>1804</v>
      </c>
      <c r="H2219" s="80"/>
      <c r="I2219" s="80">
        <v>13</v>
      </c>
      <c r="J2219" s="77">
        <v>4</v>
      </c>
      <c r="K2219" s="80">
        <v>80</v>
      </c>
      <c r="L2219" s="80">
        <v>20</v>
      </c>
      <c r="M2219" s="80"/>
      <c r="N2219" s="80"/>
      <c r="O2219" s="80"/>
      <c r="P2219" s="80"/>
      <c r="Q2219" s="80">
        <v>0</v>
      </c>
      <c r="R2219" s="80">
        <v>0</v>
      </c>
      <c r="S2219" s="80"/>
      <c r="T2219" s="80"/>
      <c r="U2219" s="80"/>
      <c r="V2219" s="80"/>
      <c r="W2219" s="80"/>
      <c r="X2219" s="80">
        <v>3</v>
      </c>
      <c r="Y2219" s="80" t="s">
        <v>1135</v>
      </c>
      <c r="Z2219" s="80"/>
      <c r="AA2219" s="80"/>
      <c r="AB2219" s="80"/>
      <c r="AC2219" s="80"/>
      <c r="AD2219" s="80"/>
      <c r="AE2219" s="80"/>
      <c r="AF2219" s="108"/>
    </row>
    <row r="2220" spans="1:32" ht="30" hidden="1" x14ac:dyDescent="0.25">
      <c r="A2220" s="99" t="s">
        <v>1801</v>
      </c>
      <c r="B2220" s="80" t="s">
        <v>807</v>
      </c>
      <c r="C2220" s="80" t="s">
        <v>75</v>
      </c>
      <c r="D2220" s="80" t="s">
        <v>808</v>
      </c>
      <c r="E2220" s="80" t="s">
        <v>112</v>
      </c>
      <c r="F2220" s="80"/>
      <c r="G2220" s="80" t="s">
        <v>809</v>
      </c>
      <c r="H2220" s="80"/>
      <c r="I2220" s="80">
        <v>13</v>
      </c>
      <c r="J2220" s="77" t="e">
        <v>#N/A</v>
      </c>
      <c r="K2220" s="80"/>
      <c r="L2220" s="80"/>
      <c r="M2220" s="80"/>
      <c r="N2220" s="80">
        <v>1</v>
      </c>
      <c r="O2220" s="80"/>
      <c r="P2220" s="80"/>
      <c r="Q2220" s="80">
        <v>1</v>
      </c>
      <c r="R2220" s="80">
        <v>0</v>
      </c>
      <c r="S2220" s="80"/>
      <c r="T2220" s="80"/>
      <c r="U2220" s="80"/>
      <c r="V2220" s="80"/>
      <c r="W2220" s="80"/>
      <c r="X2220" s="80">
        <v>0</v>
      </c>
      <c r="Y2220" s="80" t="s">
        <v>1135</v>
      </c>
      <c r="Z2220" s="80"/>
      <c r="AA2220" s="80"/>
      <c r="AB2220" s="80"/>
      <c r="AC2220" s="80"/>
      <c r="AD2220" s="80"/>
      <c r="AE2220" s="80"/>
      <c r="AF2220" s="108"/>
    </row>
    <row r="2221" spans="1:32" ht="30" hidden="1" x14ac:dyDescent="0.25">
      <c r="A2221" s="99" t="s">
        <v>1801</v>
      </c>
      <c r="B2221" s="80" t="s">
        <v>807</v>
      </c>
      <c r="C2221" s="80" t="s">
        <v>75</v>
      </c>
      <c r="D2221" s="80" t="s">
        <v>810</v>
      </c>
      <c r="E2221" s="80" t="s">
        <v>73</v>
      </c>
      <c r="F2221" s="80"/>
      <c r="G2221" s="80" t="s">
        <v>247</v>
      </c>
      <c r="H2221" s="80"/>
      <c r="I2221" s="80">
        <v>13</v>
      </c>
      <c r="J2221" s="77">
        <v>4</v>
      </c>
      <c r="K2221" s="80">
        <v>25</v>
      </c>
      <c r="L2221" s="80">
        <v>20</v>
      </c>
      <c r="M2221" s="80"/>
      <c r="N2221" s="80"/>
      <c r="O2221" s="80" t="s">
        <v>218</v>
      </c>
      <c r="P2221" s="80" t="s">
        <v>1402</v>
      </c>
      <c r="Q2221" s="80">
        <v>0</v>
      </c>
      <c r="R2221" s="80">
        <v>1</v>
      </c>
      <c r="S2221" s="80" t="s">
        <v>1123</v>
      </c>
      <c r="T2221" s="80">
        <v>1</v>
      </c>
      <c r="U2221" s="80"/>
      <c r="V2221" s="80"/>
      <c r="W2221" s="80" t="s">
        <v>1123</v>
      </c>
      <c r="X2221" s="80">
        <v>1</v>
      </c>
      <c r="Y2221" s="80" t="s">
        <v>1135</v>
      </c>
      <c r="Z2221" s="80" t="s">
        <v>1117</v>
      </c>
      <c r="AA2221" s="80" t="s">
        <v>1118</v>
      </c>
      <c r="AB2221" s="80" t="s">
        <v>1118</v>
      </c>
      <c r="AC2221" s="80" t="s">
        <v>1118</v>
      </c>
      <c r="AD2221" s="80">
        <v>4</v>
      </c>
      <c r="AE2221" s="80" t="s">
        <v>1119</v>
      </c>
      <c r="AF2221" s="108"/>
    </row>
    <row r="2222" spans="1:32" ht="30" hidden="1" x14ac:dyDescent="0.25">
      <c r="A2222" s="99" t="s">
        <v>1801</v>
      </c>
      <c r="B2222" s="80" t="s">
        <v>807</v>
      </c>
      <c r="C2222" s="80" t="s">
        <v>75</v>
      </c>
      <c r="D2222" s="80" t="s">
        <v>810</v>
      </c>
      <c r="E2222" s="80" t="s">
        <v>83</v>
      </c>
      <c r="F2222" s="80"/>
      <c r="G2222" s="80" t="s">
        <v>250</v>
      </c>
      <c r="H2222" s="80"/>
      <c r="I2222" s="80">
        <v>13</v>
      </c>
      <c r="J2222" s="77">
        <v>4</v>
      </c>
      <c r="K2222" s="80">
        <v>80</v>
      </c>
      <c r="L2222" s="80">
        <v>20</v>
      </c>
      <c r="M2222" s="80"/>
      <c r="N2222" s="80"/>
      <c r="O2222" s="80" t="s">
        <v>218</v>
      </c>
      <c r="P2222" s="80" t="s">
        <v>1402</v>
      </c>
      <c r="Q2222" s="80">
        <v>0</v>
      </c>
      <c r="R2222" s="80">
        <v>1</v>
      </c>
      <c r="S2222" s="80" t="s">
        <v>1123</v>
      </c>
      <c r="T2222" s="80">
        <v>1</v>
      </c>
      <c r="U2222" s="80"/>
      <c r="V2222" s="80"/>
      <c r="W2222" s="80" t="s">
        <v>1123</v>
      </c>
      <c r="X2222" s="80">
        <v>3</v>
      </c>
      <c r="Y2222" s="80" t="s">
        <v>1135</v>
      </c>
      <c r="Z2222" s="80" t="s">
        <v>1117</v>
      </c>
      <c r="AA2222" s="80" t="s">
        <v>1118</v>
      </c>
      <c r="AB2222" s="80" t="s">
        <v>1118</v>
      </c>
      <c r="AC2222" s="80" t="s">
        <v>1118</v>
      </c>
      <c r="AD2222" s="80">
        <v>4</v>
      </c>
      <c r="AE2222" s="80" t="s">
        <v>1119</v>
      </c>
      <c r="AF2222" s="108"/>
    </row>
    <row r="2223" spans="1:32" ht="30" hidden="1" x14ac:dyDescent="0.25">
      <c r="A2223" s="99" t="s">
        <v>1801</v>
      </c>
      <c r="B2223" s="80" t="s">
        <v>807</v>
      </c>
      <c r="C2223" s="80" t="s">
        <v>75</v>
      </c>
      <c r="D2223" s="80" t="s">
        <v>810</v>
      </c>
      <c r="E2223" s="80" t="s">
        <v>75</v>
      </c>
      <c r="F2223" s="80"/>
      <c r="G2223" s="80" t="s">
        <v>811</v>
      </c>
      <c r="H2223" s="80"/>
      <c r="I2223" s="80">
        <v>13</v>
      </c>
      <c r="J2223" s="77">
        <v>4</v>
      </c>
      <c r="K2223" s="80">
        <v>25</v>
      </c>
      <c r="L2223" s="80">
        <v>20</v>
      </c>
      <c r="M2223" s="80"/>
      <c r="N2223" s="80"/>
      <c r="O2223" s="80" t="s">
        <v>129</v>
      </c>
      <c r="P2223" s="80" t="s">
        <v>1402</v>
      </c>
      <c r="Q2223" s="80">
        <v>0</v>
      </c>
      <c r="R2223" s="80">
        <v>1</v>
      </c>
      <c r="S2223" s="80" t="s">
        <v>1123</v>
      </c>
      <c r="T2223" s="80">
        <v>1</v>
      </c>
      <c r="U2223" s="80"/>
      <c r="V2223" s="80" t="s">
        <v>76</v>
      </c>
      <c r="W2223" s="80" t="s">
        <v>1123</v>
      </c>
      <c r="X2223" s="80">
        <v>1</v>
      </c>
      <c r="Y2223" s="80" t="s">
        <v>1135</v>
      </c>
      <c r="Z2223" s="80" t="s">
        <v>1117</v>
      </c>
      <c r="AA2223" s="80" t="s">
        <v>1118</v>
      </c>
      <c r="AB2223" s="80" t="s">
        <v>1118</v>
      </c>
      <c r="AC2223" s="80" t="s">
        <v>1118</v>
      </c>
      <c r="AD2223" s="80">
        <v>4</v>
      </c>
      <c r="AE2223" s="80" t="s">
        <v>1119</v>
      </c>
      <c r="AF2223" s="108"/>
    </row>
    <row r="2224" spans="1:32" ht="30" hidden="1" x14ac:dyDescent="0.25">
      <c r="A2224" s="99" t="s">
        <v>1801</v>
      </c>
      <c r="B2224" s="80" t="s">
        <v>807</v>
      </c>
      <c r="C2224" s="80" t="s">
        <v>75</v>
      </c>
      <c r="D2224" s="80" t="s">
        <v>810</v>
      </c>
      <c r="E2224" s="80" t="s">
        <v>70</v>
      </c>
      <c r="F2224" s="80"/>
      <c r="G2224" s="80" t="s">
        <v>812</v>
      </c>
      <c r="H2224" s="80"/>
      <c r="I2224" s="80">
        <v>13</v>
      </c>
      <c r="J2224" s="77">
        <v>4</v>
      </c>
      <c r="K2224" s="80">
        <v>20</v>
      </c>
      <c r="L2224" s="80">
        <v>20</v>
      </c>
      <c r="M2224" s="80"/>
      <c r="N2224" s="80"/>
      <c r="O2224" s="80" t="s">
        <v>218</v>
      </c>
      <c r="P2224" s="80" t="s">
        <v>1402</v>
      </c>
      <c r="Q2224" s="80">
        <v>0</v>
      </c>
      <c r="R2224" s="80">
        <v>1</v>
      </c>
      <c r="S2224" s="80" t="s">
        <v>1123</v>
      </c>
      <c r="T2224" s="80">
        <v>1</v>
      </c>
      <c r="U2224" s="80"/>
      <c r="V2224" s="80"/>
      <c r="W2224" s="80" t="s">
        <v>1123</v>
      </c>
      <c r="X2224" s="80">
        <v>0.75</v>
      </c>
      <c r="Y2224" s="80" t="s">
        <v>1135</v>
      </c>
      <c r="Z2224" s="80" t="s">
        <v>1117</v>
      </c>
      <c r="AA2224" s="80" t="s">
        <v>1118</v>
      </c>
      <c r="AB2224" s="80" t="s">
        <v>1118</v>
      </c>
      <c r="AC2224" s="80" t="s">
        <v>1118</v>
      </c>
      <c r="AD2224" s="80">
        <v>4</v>
      </c>
      <c r="AE2224" s="80" t="s">
        <v>1119</v>
      </c>
      <c r="AF2224" s="108"/>
    </row>
    <row r="2225" spans="1:32" ht="30" hidden="1" x14ac:dyDescent="0.25">
      <c r="A2225" s="99" t="s">
        <v>1801</v>
      </c>
      <c r="B2225" s="80" t="s">
        <v>807</v>
      </c>
      <c r="C2225" s="80" t="s">
        <v>75</v>
      </c>
      <c r="D2225" s="80" t="s">
        <v>810</v>
      </c>
      <c r="E2225" s="80" t="s">
        <v>76</v>
      </c>
      <c r="F2225" s="80"/>
      <c r="G2225" s="80" t="s">
        <v>247</v>
      </c>
      <c r="H2225" s="80"/>
      <c r="I2225" s="80">
        <v>13</v>
      </c>
      <c r="J2225" s="77">
        <v>4</v>
      </c>
      <c r="K2225" s="80">
        <v>80</v>
      </c>
      <c r="L2225" s="80">
        <v>20</v>
      </c>
      <c r="M2225" s="80"/>
      <c r="N2225" s="80"/>
      <c r="O2225" s="80" t="s">
        <v>218</v>
      </c>
      <c r="P2225" s="80" t="s">
        <v>1402</v>
      </c>
      <c r="Q2225" s="80">
        <v>0</v>
      </c>
      <c r="R2225" s="80">
        <v>1</v>
      </c>
      <c r="S2225" s="80" t="s">
        <v>1123</v>
      </c>
      <c r="T2225" s="80">
        <v>1</v>
      </c>
      <c r="U2225" s="80"/>
      <c r="V2225" s="80"/>
      <c r="W2225" s="80" t="s">
        <v>1123</v>
      </c>
      <c r="X2225" s="80">
        <v>3</v>
      </c>
      <c r="Y2225" s="80" t="s">
        <v>1135</v>
      </c>
      <c r="Z2225" s="80" t="s">
        <v>1117</v>
      </c>
      <c r="AA2225" s="80" t="s">
        <v>1118</v>
      </c>
      <c r="AB2225" s="80" t="s">
        <v>1118</v>
      </c>
      <c r="AC2225" s="80" t="s">
        <v>1118</v>
      </c>
      <c r="AD2225" s="80">
        <v>4</v>
      </c>
      <c r="AE2225" s="80" t="s">
        <v>1119</v>
      </c>
      <c r="AF2225" s="108"/>
    </row>
    <row r="2226" spans="1:32" ht="30" hidden="1" x14ac:dyDescent="0.25">
      <c r="A2226" s="99" t="s">
        <v>1801</v>
      </c>
      <c r="B2226" s="80" t="s">
        <v>807</v>
      </c>
      <c r="C2226" s="80" t="s">
        <v>75</v>
      </c>
      <c r="D2226" s="80" t="s">
        <v>810</v>
      </c>
      <c r="E2226" s="80" t="s">
        <v>112</v>
      </c>
      <c r="F2226" s="80"/>
      <c r="G2226" s="80" t="s">
        <v>366</v>
      </c>
      <c r="H2226" s="80"/>
      <c r="I2226" s="80">
        <v>13</v>
      </c>
      <c r="J2226" s="77">
        <v>4</v>
      </c>
      <c r="K2226" s="80">
        <v>50</v>
      </c>
      <c r="L2226" s="80">
        <v>20</v>
      </c>
      <c r="M2226" s="80"/>
      <c r="N2226" s="80"/>
      <c r="O2226" s="80" t="s">
        <v>129</v>
      </c>
      <c r="P2226" s="80" t="s">
        <v>1402</v>
      </c>
      <c r="Q2226" s="80">
        <v>0</v>
      </c>
      <c r="R2226" s="80">
        <v>1</v>
      </c>
      <c r="S2226" s="80" t="s">
        <v>1123</v>
      </c>
      <c r="T2226" s="80">
        <v>1</v>
      </c>
      <c r="U2226" s="80"/>
      <c r="V2226" s="80"/>
      <c r="W2226" s="80"/>
      <c r="X2226" s="80">
        <v>2</v>
      </c>
      <c r="Y2226" s="80" t="s">
        <v>1135</v>
      </c>
      <c r="Z2226" s="80" t="s">
        <v>1117</v>
      </c>
      <c r="AA2226" s="80" t="s">
        <v>1118</v>
      </c>
      <c r="AB2226" s="80" t="s">
        <v>1118</v>
      </c>
      <c r="AC2226" s="80" t="s">
        <v>1118</v>
      </c>
      <c r="AD2226" s="80">
        <v>4</v>
      </c>
      <c r="AE2226" s="80" t="s">
        <v>1119</v>
      </c>
      <c r="AF2226" s="108"/>
    </row>
    <row r="2227" spans="1:32" ht="30" hidden="1" x14ac:dyDescent="0.25">
      <c r="A2227" s="99" t="s">
        <v>1801</v>
      </c>
      <c r="B2227" s="80" t="s">
        <v>807</v>
      </c>
      <c r="C2227" s="80" t="s">
        <v>75</v>
      </c>
      <c r="D2227" s="80" t="s">
        <v>810</v>
      </c>
      <c r="E2227" s="80" t="s">
        <v>105</v>
      </c>
      <c r="F2227" s="80"/>
      <c r="G2227" s="80" t="s">
        <v>250</v>
      </c>
      <c r="H2227" s="80"/>
      <c r="I2227" s="80">
        <v>13</v>
      </c>
      <c r="J2227" s="77">
        <v>4</v>
      </c>
      <c r="K2227" s="80">
        <v>80</v>
      </c>
      <c r="L2227" s="80">
        <v>20</v>
      </c>
      <c r="M2227" s="80"/>
      <c r="N2227" s="80"/>
      <c r="O2227" s="80" t="s">
        <v>218</v>
      </c>
      <c r="P2227" s="80" t="s">
        <v>1402</v>
      </c>
      <c r="Q2227" s="80">
        <v>0</v>
      </c>
      <c r="R2227" s="80">
        <v>1</v>
      </c>
      <c r="S2227" s="80" t="s">
        <v>1123</v>
      </c>
      <c r="T2227" s="80">
        <v>1</v>
      </c>
      <c r="U2227" s="80"/>
      <c r="V2227" s="80"/>
      <c r="W2227" s="80" t="s">
        <v>1123</v>
      </c>
      <c r="X2227" s="80">
        <v>3</v>
      </c>
      <c r="Y2227" s="80" t="s">
        <v>1135</v>
      </c>
      <c r="Z2227" s="80" t="s">
        <v>1117</v>
      </c>
      <c r="AA2227" s="80" t="s">
        <v>1118</v>
      </c>
      <c r="AB2227" s="80" t="s">
        <v>1118</v>
      </c>
      <c r="AC2227" s="80" t="s">
        <v>1118</v>
      </c>
      <c r="AD2227" s="80">
        <v>4</v>
      </c>
      <c r="AE2227" s="80" t="s">
        <v>1119</v>
      </c>
      <c r="AF2227" s="108"/>
    </row>
    <row r="2228" spans="1:32" ht="30" hidden="1" x14ac:dyDescent="0.25">
      <c r="A2228" s="99" t="s">
        <v>1801</v>
      </c>
      <c r="B2228" s="80" t="s">
        <v>807</v>
      </c>
      <c r="C2228" s="80" t="s">
        <v>75</v>
      </c>
      <c r="D2228" s="80" t="s">
        <v>810</v>
      </c>
      <c r="E2228" s="80" t="s">
        <v>106</v>
      </c>
      <c r="F2228" s="80"/>
      <c r="G2228" s="80" t="s">
        <v>247</v>
      </c>
      <c r="H2228" s="80"/>
      <c r="I2228" s="80">
        <v>13</v>
      </c>
      <c r="J2228" s="77">
        <v>4</v>
      </c>
      <c r="K2228" s="80">
        <v>80</v>
      </c>
      <c r="L2228" s="80">
        <v>20</v>
      </c>
      <c r="M2228" s="80"/>
      <c r="N2228" s="80"/>
      <c r="O2228" s="80" t="s">
        <v>218</v>
      </c>
      <c r="P2228" s="80" t="s">
        <v>1402</v>
      </c>
      <c r="Q2228" s="80">
        <v>0</v>
      </c>
      <c r="R2228" s="80">
        <v>1</v>
      </c>
      <c r="S2228" s="80" t="s">
        <v>1123</v>
      </c>
      <c r="T2228" s="80">
        <v>1</v>
      </c>
      <c r="U2228" s="80"/>
      <c r="V2228" s="80"/>
      <c r="W2228" s="80" t="s">
        <v>1123</v>
      </c>
      <c r="X2228" s="80">
        <v>3</v>
      </c>
      <c r="Y2228" s="80" t="s">
        <v>1135</v>
      </c>
      <c r="Z2228" s="80" t="s">
        <v>1117</v>
      </c>
      <c r="AA2228" s="80" t="s">
        <v>1118</v>
      </c>
      <c r="AB2228" s="80" t="s">
        <v>1118</v>
      </c>
      <c r="AC2228" s="80" t="s">
        <v>1118</v>
      </c>
      <c r="AD2228" s="80">
        <v>4</v>
      </c>
      <c r="AE2228" s="80" t="s">
        <v>1119</v>
      </c>
      <c r="AF2228" s="108"/>
    </row>
    <row r="2229" spans="1:32" ht="30.75" hidden="1" thickBot="1" x14ac:dyDescent="0.3">
      <c r="A2229" s="100" t="s">
        <v>1801</v>
      </c>
      <c r="B2229" s="81" t="s">
        <v>807</v>
      </c>
      <c r="C2229" s="81" t="s">
        <v>75</v>
      </c>
      <c r="D2229" s="81" t="s">
        <v>810</v>
      </c>
      <c r="E2229" s="81" t="s">
        <v>107</v>
      </c>
      <c r="F2229" s="81"/>
      <c r="G2229" s="81" t="s">
        <v>247</v>
      </c>
      <c r="H2229" s="81"/>
      <c r="I2229" s="81">
        <v>13</v>
      </c>
      <c r="J2229" s="77">
        <v>4</v>
      </c>
      <c r="K2229" s="81">
        <v>25</v>
      </c>
      <c r="L2229" s="81">
        <v>20</v>
      </c>
      <c r="M2229" s="81"/>
      <c r="N2229" s="81"/>
      <c r="O2229" s="81" t="s">
        <v>129</v>
      </c>
      <c r="P2229" s="81" t="s">
        <v>1402</v>
      </c>
      <c r="Q2229" s="81">
        <v>0</v>
      </c>
      <c r="R2229" s="81">
        <v>1</v>
      </c>
      <c r="S2229" s="81" t="s">
        <v>1123</v>
      </c>
      <c r="T2229" s="81">
        <v>1</v>
      </c>
      <c r="U2229" s="81"/>
      <c r="V2229" s="81"/>
      <c r="W2229" s="81" t="s">
        <v>1123</v>
      </c>
      <c r="X2229" s="81">
        <v>1</v>
      </c>
      <c r="Y2229" s="81" t="s">
        <v>1135</v>
      </c>
      <c r="Z2229" s="81" t="s">
        <v>1117</v>
      </c>
      <c r="AA2229" s="81" t="s">
        <v>1118</v>
      </c>
      <c r="AB2229" s="81" t="s">
        <v>1118</v>
      </c>
      <c r="AC2229" s="81" t="s">
        <v>1118</v>
      </c>
      <c r="AD2229" s="81">
        <v>4</v>
      </c>
      <c r="AE2229" s="81" t="s">
        <v>1119</v>
      </c>
      <c r="AF2229" s="109"/>
    </row>
    <row r="2230" spans="1:32" ht="30" hidden="1" x14ac:dyDescent="0.25">
      <c r="A2230" s="95" t="s">
        <v>1805</v>
      </c>
      <c r="B2230" s="76" t="s">
        <v>813</v>
      </c>
      <c r="C2230" s="76" t="s">
        <v>75</v>
      </c>
      <c r="D2230" s="76" t="s">
        <v>814</v>
      </c>
      <c r="E2230" s="76" t="s">
        <v>73</v>
      </c>
      <c r="F2230" s="76"/>
      <c r="G2230" s="76" t="s">
        <v>965</v>
      </c>
      <c r="H2230" s="76"/>
      <c r="I2230" s="76" t="s">
        <v>75</v>
      </c>
      <c r="J2230" s="77" t="e">
        <v>#N/A</v>
      </c>
      <c r="K2230" s="76" t="s">
        <v>1806</v>
      </c>
      <c r="L2230" s="76">
        <v>20</v>
      </c>
      <c r="M2230" s="76"/>
      <c r="N2230" s="76"/>
      <c r="O2230" s="76" t="s">
        <v>218</v>
      </c>
      <c r="P2230" s="76"/>
      <c r="Q2230" s="76">
        <v>0</v>
      </c>
      <c r="R2230" s="76">
        <v>0</v>
      </c>
      <c r="S2230" s="76"/>
      <c r="T2230" s="76"/>
      <c r="U2230" s="76"/>
      <c r="V2230" s="76" t="s">
        <v>76</v>
      </c>
      <c r="W2230" s="76" t="s">
        <v>1123</v>
      </c>
      <c r="X2230" s="76" t="s">
        <v>1291</v>
      </c>
      <c r="Y2230" s="76" t="s">
        <v>1135</v>
      </c>
      <c r="Z2230" s="76"/>
      <c r="AA2230" s="76"/>
      <c r="AB2230" s="76"/>
      <c r="AC2230" s="76"/>
      <c r="AD2230" s="76"/>
      <c r="AE2230" s="76"/>
      <c r="AF2230" s="104"/>
    </row>
    <row r="2231" spans="1:32" ht="30" hidden="1" x14ac:dyDescent="0.25">
      <c r="A2231" s="96" t="s">
        <v>1805</v>
      </c>
      <c r="B2231" s="77" t="s">
        <v>813</v>
      </c>
      <c r="C2231" s="77" t="s">
        <v>75</v>
      </c>
      <c r="D2231" s="77" t="s">
        <v>814</v>
      </c>
      <c r="E2231" s="77" t="s">
        <v>83</v>
      </c>
      <c r="F2231" s="77"/>
      <c r="G2231" s="77" t="s">
        <v>422</v>
      </c>
      <c r="H2231" s="77"/>
      <c r="I2231" s="77" t="s">
        <v>75</v>
      </c>
      <c r="J2231" s="77">
        <v>8</v>
      </c>
      <c r="K2231" s="77">
        <v>150</v>
      </c>
      <c r="L2231" s="77">
        <v>20</v>
      </c>
      <c r="M2231" s="77"/>
      <c r="N2231" s="77">
        <v>1</v>
      </c>
      <c r="O2231" s="77" t="s">
        <v>218</v>
      </c>
      <c r="P2231" s="77" t="s">
        <v>1240</v>
      </c>
      <c r="Q2231" s="77">
        <v>1</v>
      </c>
      <c r="R2231" s="77">
        <v>0</v>
      </c>
      <c r="S2231" s="77"/>
      <c r="T2231" s="77"/>
      <c r="U2231" s="77"/>
      <c r="V2231" s="77" t="s">
        <v>76</v>
      </c>
      <c r="W2231" s="77" t="s">
        <v>1123</v>
      </c>
      <c r="X2231" s="77">
        <v>6</v>
      </c>
      <c r="Y2231" s="77" t="s">
        <v>1135</v>
      </c>
      <c r="Z2231" s="77" t="s">
        <v>1136</v>
      </c>
      <c r="AA2231" s="77" t="s">
        <v>1126</v>
      </c>
      <c r="AB2231" s="77" t="s">
        <v>1127</v>
      </c>
      <c r="AC2231" s="77" t="s">
        <v>1128</v>
      </c>
      <c r="AD2231" s="77">
        <v>8</v>
      </c>
      <c r="AE2231" s="77" t="s">
        <v>1137</v>
      </c>
      <c r="AF2231" s="105"/>
    </row>
    <row r="2232" spans="1:32" ht="30" hidden="1" x14ac:dyDescent="0.25">
      <c r="A2232" s="96" t="s">
        <v>1805</v>
      </c>
      <c r="B2232" s="77" t="s">
        <v>813</v>
      </c>
      <c r="C2232" s="77" t="s">
        <v>75</v>
      </c>
      <c r="D2232" s="77" t="s">
        <v>814</v>
      </c>
      <c r="E2232" s="77" t="s">
        <v>75</v>
      </c>
      <c r="F2232" s="77"/>
      <c r="G2232" s="77" t="s">
        <v>965</v>
      </c>
      <c r="H2232" s="77"/>
      <c r="I2232" s="77" t="s">
        <v>75</v>
      </c>
      <c r="J2232" s="77" t="e">
        <v>#N/A</v>
      </c>
      <c r="K2232" s="77" t="s">
        <v>1806</v>
      </c>
      <c r="L2232" s="77">
        <v>20</v>
      </c>
      <c r="M2232" s="77"/>
      <c r="N2232" s="77"/>
      <c r="O2232" s="77" t="s">
        <v>218</v>
      </c>
      <c r="P2232" s="77"/>
      <c r="Q2232" s="77">
        <v>0</v>
      </c>
      <c r="R2232" s="77">
        <v>0</v>
      </c>
      <c r="S2232" s="77"/>
      <c r="T2232" s="77"/>
      <c r="U2232" s="77"/>
      <c r="V2232" s="77" t="s">
        <v>76</v>
      </c>
      <c r="W2232" s="77" t="s">
        <v>1123</v>
      </c>
      <c r="X2232" s="77" t="s">
        <v>1291</v>
      </c>
      <c r="Y2232" s="77" t="s">
        <v>1135</v>
      </c>
      <c r="Z2232" s="77"/>
      <c r="AA2232" s="77"/>
      <c r="AB2232" s="77"/>
      <c r="AC2232" s="77"/>
      <c r="AD2232" s="77"/>
      <c r="AE2232" s="77"/>
      <c r="AF2232" s="105"/>
    </row>
    <row r="2233" spans="1:32" ht="30" hidden="1" x14ac:dyDescent="0.25">
      <c r="A2233" s="96" t="s">
        <v>1805</v>
      </c>
      <c r="B2233" s="77" t="s">
        <v>813</v>
      </c>
      <c r="C2233" s="77" t="s">
        <v>75</v>
      </c>
      <c r="D2233" s="77" t="s">
        <v>814</v>
      </c>
      <c r="E2233" s="77" t="s">
        <v>70</v>
      </c>
      <c r="F2233" s="77"/>
      <c r="G2233" s="77" t="s">
        <v>422</v>
      </c>
      <c r="H2233" s="77"/>
      <c r="I2233" s="77" t="s">
        <v>75</v>
      </c>
      <c r="J2233" s="77">
        <v>8</v>
      </c>
      <c r="K2233" s="77">
        <v>150</v>
      </c>
      <c r="L2233" s="77">
        <v>20</v>
      </c>
      <c r="M2233" s="77"/>
      <c r="N2233" s="77">
        <v>1</v>
      </c>
      <c r="O2233" s="77" t="s">
        <v>218</v>
      </c>
      <c r="P2233" s="77" t="s">
        <v>1240</v>
      </c>
      <c r="Q2233" s="77">
        <v>1</v>
      </c>
      <c r="R2233" s="77">
        <v>0</v>
      </c>
      <c r="S2233" s="77"/>
      <c r="T2233" s="77"/>
      <c r="U2233" s="77"/>
      <c r="V2233" s="77" t="s">
        <v>76</v>
      </c>
      <c r="W2233" s="77" t="s">
        <v>1123</v>
      </c>
      <c r="X2233" s="77">
        <v>6</v>
      </c>
      <c r="Y2233" s="77" t="s">
        <v>1135</v>
      </c>
      <c r="Z2233" s="77" t="s">
        <v>1136</v>
      </c>
      <c r="AA2233" s="77" t="s">
        <v>1126</v>
      </c>
      <c r="AB2233" s="77" t="s">
        <v>1127</v>
      </c>
      <c r="AC2233" s="77" t="s">
        <v>1128</v>
      </c>
      <c r="AD2233" s="77">
        <v>8</v>
      </c>
      <c r="AE2233" s="77" t="s">
        <v>1137</v>
      </c>
      <c r="AF2233" s="105"/>
    </row>
    <row r="2234" spans="1:32" ht="30" hidden="1" x14ac:dyDescent="0.25">
      <c r="A2234" s="96" t="s">
        <v>1805</v>
      </c>
      <c r="B2234" s="77" t="s">
        <v>813</v>
      </c>
      <c r="C2234" s="77" t="s">
        <v>75</v>
      </c>
      <c r="D2234" s="77" t="s">
        <v>810</v>
      </c>
      <c r="E2234" s="77" t="s">
        <v>73</v>
      </c>
      <c r="F2234" s="77"/>
      <c r="G2234" s="77" t="s">
        <v>514</v>
      </c>
      <c r="H2234" s="77"/>
      <c r="I2234" s="77" t="s">
        <v>75</v>
      </c>
      <c r="J2234" s="77" t="e">
        <v>#N/A</v>
      </c>
      <c r="K2234" s="77" t="s">
        <v>1806</v>
      </c>
      <c r="L2234" s="77">
        <v>20</v>
      </c>
      <c r="M2234" s="77"/>
      <c r="N2234" s="77"/>
      <c r="O2234" s="77" t="s">
        <v>218</v>
      </c>
      <c r="P2234" s="77"/>
      <c r="Q2234" s="77">
        <v>0</v>
      </c>
      <c r="R2234" s="77">
        <v>0</v>
      </c>
      <c r="S2234" s="77"/>
      <c r="T2234" s="77"/>
      <c r="U2234" s="77"/>
      <c r="V2234" s="77" t="s">
        <v>76</v>
      </c>
      <c r="W2234" s="77"/>
      <c r="X2234" s="77" t="s">
        <v>1291</v>
      </c>
      <c r="Y2234" s="77" t="s">
        <v>1135</v>
      </c>
      <c r="Z2234" s="77"/>
      <c r="AA2234" s="77"/>
      <c r="AB2234" s="77"/>
      <c r="AC2234" s="77"/>
      <c r="AD2234" s="77"/>
      <c r="AE2234" s="77"/>
      <c r="AF2234" s="105"/>
    </row>
    <row r="2235" spans="1:32" ht="30" hidden="1" x14ac:dyDescent="0.25">
      <c r="A2235" s="96" t="s">
        <v>1805</v>
      </c>
      <c r="B2235" s="77" t="s">
        <v>813</v>
      </c>
      <c r="C2235" s="77" t="s">
        <v>75</v>
      </c>
      <c r="D2235" s="77" t="s">
        <v>810</v>
      </c>
      <c r="E2235" s="77" t="s">
        <v>83</v>
      </c>
      <c r="F2235" s="77"/>
      <c r="G2235" s="77" t="s">
        <v>240</v>
      </c>
      <c r="H2235" s="77"/>
      <c r="I2235" s="77" t="s">
        <v>75</v>
      </c>
      <c r="J2235" s="77">
        <v>8</v>
      </c>
      <c r="K2235" s="77">
        <v>150</v>
      </c>
      <c r="L2235" s="77">
        <v>20</v>
      </c>
      <c r="M2235" s="77"/>
      <c r="N2235" s="77"/>
      <c r="O2235" s="77" t="s">
        <v>218</v>
      </c>
      <c r="P2235" s="77" t="s">
        <v>1240</v>
      </c>
      <c r="Q2235" s="77">
        <v>0</v>
      </c>
      <c r="R2235" s="77">
        <v>1</v>
      </c>
      <c r="S2235" s="77" t="s">
        <v>1123</v>
      </c>
      <c r="T2235" s="77">
        <v>1</v>
      </c>
      <c r="U2235" s="77"/>
      <c r="V2235" s="77" t="s">
        <v>76</v>
      </c>
      <c r="W2235" s="77"/>
      <c r="X2235" s="77">
        <v>6</v>
      </c>
      <c r="Y2235" s="77" t="s">
        <v>1135</v>
      </c>
      <c r="Z2235" s="77" t="s">
        <v>1136</v>
      </c>
      <c r="AA2235" s="77" t="s">
        <v>1126</v>
      </c>
      <c r="AB2235" s="77" t="s">
        <v>1127</v>
      </c>
      <c r="AC2235" s="77" t="s">
        <v>1128</v>
      </c>
      <c r="AD2235" s="77">
        <v>8</v>
      </c>
      <c r="AE2235" s="77" t="s">
        <v>1137</v>
      </c>
      <c r="AF2235" s="105"/>
    </row>
    <row r="2236" spans="1:32" ht="30" hidden="1" x14ac:dyDescent="0.25">
      <c r="A2236" s="96" t="s">
        <v>1805</v>
      </c>
      <c r="B2236" s="77" t="s">
        <v>813</v>
      </c>
      <c r="C2236" s="77" t="s">
        <v>75</v>
      </c>
      <c r="D2236" s="77" t="s">
        <v>810</v>
      </c>
      <c r="E2236" s="77" t="s">
        <v>75</v>
      </c>
      <c r="F2236" s="77"/>
      <c r="G2236" s="77" t="s">
        <v>1807</v>
      </c>
      <c r="H2236" s="77"/>
      <c r="I2236" s="77" t="s">
        <v>75</v>
      </c>
      <c r="J2236" s="77" t="e">
        <v>#N/A</v>
      </c>
      <c r="K2236" s="77" t="s">
        <v>1806</v>
      </c>
      <c r="L2236" s="77">
        <v>20</v>
      </c>
      <c r="M2236" s="77"/>
      <c r="N2236" s="77"/>
      <c r="O2236" s="77" t="s">
        <v>218</v>
      </c>
      <c r="P2236" s="77"/>
      <c r="Q2236" s="77">
        <v>0</v>
      </c>
      <c r="R2236" s="77">
        <v>0</v>
      </c>
      <c r="S2236" s="77"/>
      <c r="T2236" s="77"/>
      <c r="U2236" s="77"/>
      <c r="V2236" s="77" t="s">
        <v>76</v>
      </c>
      <c r="W2236" s="77"/>
      <c r="X2236" s="77" t="s">
        <v>1291</v>
      </c>
      <c r="Y2236" s="77" t="s">
        <v>1135</v>
      </c>
      <c r="Z2236" s="77"/>
      <c r="AA2236" s="77"/>
      <c r="AB2236" s="77"/>
      <c r="AC2236" s="77"/>
      <c r="AD2236" s="77"/>
      <c r="AE2236" s="77"/>
      <c r="AF2236" s="105"/>
    </row>
    <row r="2237" spans="1:32" ht="30.75" hidden="1" thickBot="1" x14ac:dyDescent="0.3">
      <c r="A2237" s="97" t="s">
        <v>1805</v>
      </c>
      <c r="B2237" s="78" t="s">
        <v>813</v>
      </c>
      <c r="C2237" s="78" t="s">
        <v>75</v>
      </c>
      <c r="D2237" s="78" t="s">
        <v>810</v>
      </c>
      <c r="E2237" s="78" t="s">
        <v>70</v>
      </c>
      <c r="F2237" s="78"/>
      <c r="G2237" s="78" t="s">
        <v>248</v>
      </c>
      <c r="H2237" s="78"/>
      <c r="I2237" s="78" t="s">
        <v>75</v>
      </c>
      <c r="J2237" s="77">
        <v>8</v>
      </c>
      <c r="K2237" s="78">
        <v>150</v>
      </c>
      <c r="L2237" s="78">
        <v>20</v>
      </c>
      <c r="M2237" s="78"/>
      <c r="N2237" s="78"/>
      <c r="O2237" s="78" t="s">
        <v>218</v>
      </c>
      <c r="P2237" s="78" t="s">
        <v>1240</v>
      </c>
      <c r="Q2237" s="78">
        <v>0</v>
      </c>
      <c r="R2237" s="78">
        <v>1</v>
      </c>
      <c r="S2237" s="78" t="s">
        <v>1123</v>
      </c>
      <c r="T2237" s="78">
        <v>1</v>
      </c>
      <c r="U2237" s="78"/>
      <c r="V2237" s="78" t="s">
        <v>76</v>
      </c>
      <c r="W2237" s="78"/>
      <c r="X2237" s="78">
        <v>6</v>
      </c>
      <c r="Y2237" s="78" t="s">
        <v>1135</v>
      </c>
      <c r="Z2237" s="78" t="s">
        <v>1136</v>
      </c>
      <c r="AA2237" s="78" t="s">
        <v>1126</v>
      </c>
      <c r="AB2237" s="78" t="s">
        <v>1127</v>
      </c>
      <c r="AC2237" s="78" t="s">
        <v>1128</v>
      </c>
      <c r="AD2237" s="78">
        <v>8</v>
      </c>
      <c r="AE2237" s="78" t="s">
        <v>1137</v>
      </c>
      <c r="AF2237" s="106"/>
    </row>
    <row r="2238" spans="1:32" ht="15.75" hidden="1" thickBot="1" x14ac:dyDescent="0.3">
      <c r="A2238" s="101" t="s">
        <v>1808</v>
      </c>
      <c r="B2238" s="82" t="s">
        <v>815</v>
      </c>
      <c r="C2238" s="82" t="s">
        <v>73</v>
      </c>
      <c r="D2238" s="82" t="s">
        <v>252</v>
      </c>
      <c r="E2238" s="82" t="s">
        <v>73</v>
      </c>
      <c r="F2238" s="82"/>
      <c r="G2238" s="82" t="s">
        <v>816</v>
      </c>
      <c r="H2238" s="82"/>
      <c r="I2238" s="82">
        <v>1</v>
      </c>
      <c r="J2238" s="77">
        <v>4</v>
      </c>
      <c r="K2238" s="82">
        <v>25</v>
      </c>
      <c r="L2238" s="82">
        <v>50</v>
      </c>
      <c r="M2238" s="82"/>
      <c r="N2238" s="82"/>
      <c r="O2238" s="82" t="s">
        <v>129</v>
      </c>
      <c r="P2238" s="82" t="s">
        <v>1171</v>
      </c>
      <c r="Q2238" s="82">
        <v>0</v>
      </c>
      <c r="R2238" s="82">
        <v>2</v>
      </c>
      <c r="S2238" s="82" t="s">
        <v>1123</v>
      </c>
      <c r="T2238" s="82">
        <v>2</v>
      </c>
      <c r="U2238" s="82"/>
      <c r="V2238" s="82"/>
      <c r="W2238" s="82" t="s">
        <v>1123</v>
      </c>
      <c r="X2238" s="82">
        <v>2</v>
      </c>
      <c r="Y2238" s="82" t="s">
        <v>1135</v>
      </c>
      <c r="Z2238" s="82" t="s">
        <v>1125</v>
      </c>
      <c r="AA2238" s="82" t="s">
        <v>1126</v>
      </c>
      <c r="AB2238" s="82" t="s">
        <v>1127</v>
      </c>
      <c r="AC2238" s="82" t="s">
        <v>1128</v>
      </c>
      <c r="AD2238" s="82">
        <v>4</v>
      </c>
      <c r="AE2238" s="82" t="s">
        <v>1201</v>
      </c>
      <c r="AF2238" s="110"/>
    </row>
    <row r="2239" spans="1:32" hidden="1" x14ac:dyDescent="0.25">
      <c r="A2239" s="95" t="s">
        <v>1809</v>
      </c>
      <c r="B2239" s="76" t="s">
        <v>817</v>
      </c>
      <c r="C2239" s="76" t="s">
        <v>73</v>
      </c>
      <c r="D2239" s="76" t="s">
        <v>127</v>
      </c>
      <c r="E2239" s="76" t="s">
        <v>73</v>
      </c>
      <c r="F2239" s="76"/>
      <c r="G2239" s="76" t="s">
        <v>776</v>
      </c>
      <c r="H2239" s="76"/>
      <c r="I2239" s="76">
        <v>18</v>
      </c>
      <c r="J2239" s="77">
        <v>4</v>
      </c>
      <c r="K2239" s="76">
        <v>25</v>
      </c>
      <c r="L2239" s="76">
        <v>50</v>
      </c>
      <c r="M2239" s="76"/>
      <c r="N2239" s="76">
        <v>1</v>
      </c>
      <c r="O2239" s="76" t="s">
        <v>129</v>
      </c>
      <c r="P2239" s="76" t="s">
        <v>1214</v>
      </c>
      <c r="Q2239" s="76">
        <v>1</v>
      </c>
      <c r="R2239" s="76">
        <v>0</v>
      </c>
      <c r="S2239" s="76"/>
      <c r="T2239" s="76"/>
      <c r="U2239" s="76"/>
      <c r="V2239" s="76"/>
      <c r="W2239" s="76" t="s">
        <v>1123</v>
      </c>
      <c r="X2239" s="76">
        <v>1</v>
      </c>
      <c r="Y2239" s="76" t="s">
        <v>1135</v>
      </c>
      <c r="Z2239" s="76" t="s">
        <v>1125</v>
      </c>
      <c r="AA2239" s="76" t="s">
        <v>1126</v>
      </c>
      <c r="AB2239" s="76" t="s">
        <v>1127</v>
      </c>
      <c r="AC2239" s="76" t="s">
        <v>1128</v>
      </c>
      <c r="AD2239" s="76">
        <v>4</v>
      </c>
      <c r="AE2239" s="76" t="s">
        <v>1201</v>
      </c>
      <c r="AF2239" s="104"/>
    </row>
    <row r="2240" spans="1:32" hidden="1" x14ac:dyDescent="0.25">
      <c r="A2240" s="96" t="s">
        <v>1809</v>
      </c>
      <c r="B2240" s="77" t="s">
        <v>817</v>
      </c>
      <c r="C2240" s="77" t="s">
        <v>73</v>
      </c>
      <c r="D2240" s="77" t="s">
        <v>127</v>
      </c>
      <c r="E2240" s="77" t="s">
        <v>83</v>
      </c>
      <c r="F2240" s="77"/>
      <c r="G2240" s="77" t="s">
        <v>818</v>
      </c>
      <c r="H2240" s="77"/>
      <c r="I2240" s="77">
        <v>18</v>
      </c>
      <c r="J2240" s="77">
        <v>4</v>
      </c>
      <c r="K2240" s="77">
        <v>25</v>
      </c>
      <c r="L2240" s="77">
        <v>50</v>
      </c>
      <c r="M2240" s="77"/>
      <c r="N2240" s="77">
        <v>1</v>
      </c>
      <c r="O2240" s="77" t="s">
        <v>129</v>
      </c>
      <c r="P2240" s="77" t="s">
        <v>1214</v>
      </c>
      <c r="Q2240" s="77">
        <v>1</v>
      </c>
      <c r="R2240" s="77">
        <v>0</v>
      </c>
      <c r="S2240" s="77"/>
      <c r="T2240" s="77"/>
      <c r="U2240" s="77"/>
      <c r="V2240" s="77"/>
      <c r="W2240" s="77" t="s">
        <v>1123</v>
      </c>
      <c r="X2240" s="77">
        <v>1</v>
      </c>
      <c r="Y2240" s="77" t="s">
        <v>1135</v>
      </c>
      <c r="Z2240" s="77" t="s">
        <v>1125</v>
      </c>
      <c r="AA2240" s="77" t="s">
        <v>1126</v>
      </c>
      <c r="AB2240" s="77" t="s">
        <v>1127</v>
      </c>
      <c r="AC2240" s="77" t="s">
        <v>1128</v>
      </c>
      <c r="AD2240" s="77">
        <v>4</v>
      </c>
      <c r="AE2240" s="77" t="s">
        <v>1201</v>
      </c>
      <c r="AF2240" s="105"/>
    </row>
    <row r="2241" spans="1:32" ht="30" hidden="1" x14ac:dyDescent="0.25">
      <c r="A2241" s="96" t="s">
        <v>1809</v>
      </c>
      <c r="B2241" s="77" t="s">
        <v>817</v>
      </c>
      <c r="C2241" s="77" t="s">
        <v>73</v>
      </c>
      <c r="D2241" s="77" t="s">
        <v>130</v>
      </c>
      <c r="E2241" s="77" t="s">
        <v>73</v>
      </c>
      <c r="F2241" s="77"/>
      <c r="G2241" s="77" t="s">
        <v>247</v>
      </c>
      <c r="H2241" s="77"/>
      <c r="I2241" s="77">
        <v>18</v>
      </c>
      <c r="J2241" s="77">
        <v>4</v>
      </c>
      <c r="K2241" s="77">
        <v>25</v>
      </c>
      <c r="L2241" s="77">
        <v>50</v>
      </c>
      <c r="M2241" s="77"/>
      <c r="N2241" s="77"/>
      <c r="O2241" s="77" t="s">
        <v>129</v>
      </c>
      <c r="P2241" s="77" t="s">
        <v>1214</v>
      </c>
      <c r="Q2241" s="77">
        <v>0</v>
      </c>
      <c r="R2241" s="77">
        <v>1</v>
      </c>
      <c r="S2241" s="77" t="s">
        <v>1123</v>
      </c>
      <c r="T2241" s="77">
        <v>1</v>
      </c>
      <c r="U2241" s="77"/>
      <c r="V2241" s="77"/>
      <c r="W2241" s="77" t="s">
        <v>1123</v>
      </c>
      <c r="X2241" s="77">
        <v>1</v>
      </c>
      <c r="Y2241" s="77" t="s">
        <v>1135</v>
      </c>
      <c r="Z2241" s="77" t="s">
        <v>1125</v>
      </c>
      <c r="AA2241" s="77" t="s">
        <v>1126</v>
      </c>
      <c r="AB2241" s="77" t="s">
        <v>1127</v>
      </c>
      <c r="AC2241" s="77" t="s">
        <v>1128</v>
      </c>
      <c r="AD2241" s="77">
        <v>4</v>
      </c>
      <c r="AE2241" s="77" t="s">
        <v>1201</v>
      </c>
      <c r="AF2241" s="105"/>
    </row>
    <row r="2242" spans="1:32" ht="30.75" hidden="1" thickBot="1" x14ac:dyDescent="0.3">
      <c r="A2242" s="97" t="s">
        <v>1809</v>
      </c>
      <c r="B2242" s="78" t="s">
        <v>817</v>
      </c>
      <c r="C2242" s="78" t="s">
        <v>73</v>
      </c>
      <c r="D2242" s="78" t="s">
        <v>130</v>
      </c>
      <c r="E2242" s="78" t="s">
        <v>83</v>
      </c>
      <c r="F2242" s="78"/>
      <c r="G2242" s="78" t="s">
        <v>819</v>
      </c>
      <c r="H2242" s="78"/>
      <c r="I2242" s="78">
        <v>18</v>
      </c>
      <c r="J2242" s="77">
        <v>4</v>
      </c>
      <c r="K2242" s="78">
        <v>25</v>
      </c>
      <c r="L2242" s="78">
        <v>50</v>
      </c>
      <c r="M2242" s="78"/>
      <c r="N2242" s="78"/>
      <c r="O2242" s="78" t="s">
        <v>129</v>
      </c>
      <c r="P2242" s="78" t="s">
        <v>1214</v>
      </c>
      <c r="Q2242" s="78">
        <v>0</v>
      </c>
      <c r="R2242" s="78">
        <v>1</v>
      </c>
      <c r="S2242" s="78" t="s">
        <v>1123</v>
      </c>
      <c r="T2242" s="78">
        <v>1</v>
      </c>
      <c r="U2242" s="78"/>
      <c r="V2242" s="78"/>
      <c r="W2242" s="78" t="s">
        <v>1123</v>
      </c>
      <c r="X2242" s="78">
        <v>1</v>
      </c>
      <c r="Y2242" s="78" t="s">
        <v>1135</v>
      </c>
      <c r="Z2242" s="78" t="s">
        <v>1125</v>
      </c>
      <c r="AA2242" s="78" t="s">
        <v>1126</v>
      </c>
      <c r="AB2242" s="78" t="s">
        <v>1127</v>
      </c>
      <c r="AC2242" s="78" t="s">
        <v>1128</v>
      </c>
      <c r="AD2242" s="78">
        <v>4</v>
      </c>
      <c r="AE2242" s="78" t="s">
        <v>1201</v>
      </c>
      <c r="AF2242" s="106"/>
    </row>
    <row r="2243" spans="1:32" ht="15.75" hidden="1" thickBot="1" x14ac:dyDescent="0.3">
      <c r="A2243" s="101" t="s">
        <v>1810</v>
      </c>
      <c r="B2243" s="82" t="s">
        <v>820</v>
      </c>
      <c r="C2243" s="82" t="s">
        <v>73</v>
      </c>
      <c r="D2243" s="82" t="s">
        <v>127</v>
      </c>
      <c r="E2243" s="82" t="s">
        <v>73</v>
      </c>
      <c r="F2243" s="82"/>
      <c r="G2243" s="82" t="s">
        <v>821</v>
      </c>
      <c r="H2243" s="82"/>
      <c r="I2243" s="82">
        <v>18</v>
      </c>
      <c r="J2243" s="77">
        <v>4</v>
      </c>
      <c r="K2243" s="82">
        <v>25</v>
      </c>
      <c r="L2243" s="82">
        <v>50</v>
      </c>
      <c r="M2243" s="82"/>
      <c r="N2243" s="82">
        <v>1</v>
      </c>
      <c r="O2243" s="82" t="s">
        <v>129</v>
      </c>
      <c r="P2243" s="82" t="s">
        <v>1214</v>
      </c>
      <c r="Q2243" s="82">
        <v>1</v>
      </c>
      <c r="R2243" s="82">
        <v>1</v>
      </c>
      <c r="S2243" s="82" t="s">
        <v>1123</v>
      </c>
      <c r="T2243" s="82">
        <v>1</v>
      </c>
      <c r="U2243" s="82"/>
      <c r="V2243" s="82"/>
      <c r="W2243" s="82" t="s">
        <v>1123</v>
      </c>
      <c r="X2243" s="82">
        <v>2</v>
      </c>
      <c r="Y2243" s="82" t="s">
        <v>1135</v>
      </c>
      <c r="Z2243" s="82" t="s">
        <v>1125</v>
      </c>
      <c r="AA2243" s="82" t="s">
        <v>1126</v>
      </c>
      <c r="AB2243" s="82" t="s">
        <v>1127</v>
      </c>
      <c r="AC2243" s="82" t="s">
        <v>1128</v>
      </c>
      <c r="AD2243" s="82">
        <v>4</v>
      </c>
      <c r="AE2243" s="82" t="s">
        <v>1201</v>
      </c>
      <c r="AF2243" s="110"/>
    </row>
    <row r="2244" spans="1:32" ht="30" hidden="1" x14ac:dyDescent="0.25">
      <c r="A2244" s="95" t="s">
        <v>1811</v>
      </c>
      <c r="B2244" s="76" t="s">
        <v>822</v>
      </c>
      <c r="C2244" s="76" t="s">
        <v>73</v>
      </c>
      <c r="D2244" s="76" t="s">
        <v>148</v>
      </c>
      <c r="E2244" s="76" t="s">
        <v>73</v>
      </c>
      <c r="F2244" s="76"/>
      <c r="G2244" s="76" t="s">
        <v>823</v>
      </c>
      <c r="H2244" s="76" t="s">
        <v>110</v>
      </c>
      <c r="I2244" s="76">
        <v>14</v>
      </c>
      <c r="J2244" s="77">
        <v>8</v>
      </c>
      <c r="K2244" s="76">
        <v>50</v>
      </c>
      <c r="L2244" s="76">
        <v>50</v>
      </c>
      <c r="M2244" s="76"/>
      <c r="N2244" s="76"/>
      <c r="O2244" s="76" t="s">
        <v>150</v>
      </c>
      <c r="P2244" s="76" t="s">
        <v>1615</v>
      </c>
      <c r="Q2244" s="76">
        <v>0</v>
      </c>
      <c r="R2244" s="76">
        <v>2</v>
      </c>
      <c r="S2244" s="76" t="s">
        <v>1115</v>
      </c>
      <c r="T2244" s="76">
        <v>2</v>
      </c>
      <c r="U2244" s="76" t="s">
        <v>1160</v>
      </c>
      <c r="V2244" s="76"/>
      <c r="W2244" s="76" t="s">
        <v>1115</v>
      </c>
      <c r="X2244" s="76">
        <v>4</v>
      </c>
      <c r="Y2244" s="76" t="s">
        <v>1135</v>
      </c>
      <c r="Z2244" s="76" t="s">
        <v>1125</v>
      </c>
      <c r="AA2244" s="76" t="s">
        <v>1126</v>
      </c>
      <c r="AB2244" s="76" t="s">
        <v>1127</v>
      </c>
      <c r="AC2244" s="76" t="s">
        <v>1128</v>
      </c>
      <c r="AD2244" s="76">
        <v>8</v>
      </c>
      <c r="AE2244" s="76" t="s">
        <v>1129</v>
      </c>
      <c r="AF2244" s="104"/>
    </row>
    <row r="2245" spans="1:32" ht="30.75" hidden="1" thickBot="1" x14ac:dyDescent="0.3">
      <c r="A2245" s="97" t="s">
        <v>1811</v>
      </c>
      <c r="B2245" s="78" t="s">
        <v>822</v>
      </c>
      <c r="C2245" s="78" t="s">
        <v>73</v>
      </c>
      <c r="D2245" s="78" t="s">
        <v>148</v>
      </c>
      <c r="E2245" s="78" t="s">
        <v>83</v>
      </c>
      <c r="F2245" s="78"/>
      <c r="G2245" s="78" t="s">
        <v>1166</v>
      </c>
      <c r="H2245" s="78"/>
      <c r="I2245" s="78">
        <v>14</v>
      </c>
      <c r="J2245" s="77" t="e">
        <v>#N/A</v>
      </c>
      <c r="K2245" s="78"/>
      <c r="L2245" s="78"/>
      <c r="M2245" s="78"/>
      <c r="N2245" s="78"/>
      <c r="O2245" s="78"/>
      <c r="P2245" s="78"/>
      <c r="Q2245" s="78">
        <v>0</v>
      </c>
      <c r="R2245" s="78">
        <v>0</v>
      </c>
      <c r="S2245" s="78"/>
      <c r="T2245" s="78"/>
      <c r="U2245" s="78" t="s">
        <v>1160</v>
      </c>
      <c r="V2245" s="78"/>
      <c r="W2245" s="78"/>
      <c r="X2245" s="78">
        <v>0</v>
      </c>
      <c r="Y2245" s="78" t="s">
        <v>1135</v>
      </c>
      <c r="Z2245" s="78"/>
      <c r="AA2245" s="78"/>
      <c r="AB2245" s="78"/>
      <c r="AC2245" s="78"/>
      <c r="AD2245" s="78"/>
      <c r="AE2245" s="78"/>
      <c r="AF2245" s="106"/>
    </row>
    <row r="2246" spans="1:32" ht="30" hidden="1" x14ac:dyDescent="0.25">
      <c r="A2246" s="98" t="s">
        <v>1812</v>
      </c>
      <c r="B2246" s="79" t="s">
        <v>824</v>
      </c>
      <c r="C2246" s="79" t="s">
        <v>73</v>
      </c>
      <c r="D2246" s="79" t="s">
        <v>148</v>
      </c>
      <c r="E2246" s="79" t="s">
        <v>73</v>
      </c>
      <c r="F2246" s="79"/>
      <c r="G2246" s="79" t="s">
        <v>825</v>
      </c>
      <c r="H2246" s="79" t="s">
        <v>110</v>
      </c>
      <c r="I2246" s="79">
        <v>14</v>
      </c>
      <c r="J2246" s="77">
        <v>8</v>
      </c>
      <c r="K2246" s="79">
        <v>80</v>
      </c>
      <c r="L2246" s="79">
        <v>50</v>
      </c>
      <c r="M2246" s="79"/>
      <c r="N2246" s="79"/>
      <c r="O2246" s="79" t="s">
        <v>150</v>
      </c>
      <c r="P2246" s="79" t="s">
        <v>1159</v>
      </c>
      <c r="Q2246" s="79">
        <v>0</v>
      </c>
      <c r="R2246" s="79">
        <v>2</v>
      </c>
      <c r="S2246" s="79" t="s">
        <v>1115</v>
      </c>
      <c r="T2246" s="79">
        <v>2</v>
      </c>
      <c r="U2246" s="79" t="s">
        <v>1160</v>
      </c>
      <c r="V2246" s="79"/>
      <c r="W2246" s="79" t="s">
        <v>1115</v>
      </c>
      <c r="X2246" s="79">
        <v>6</v>
      </c>
      <c r="Y2246" s="79" t="s">
        <v>1135</v>
      </c>
      <c r="Z2246" s="79" t="s">
        <v>1161</v>
      </c>
      <c r="AA2246" s="79" t="s">
        <v>1162</v>
      </c>
      <c r="AB2246" s="79" t="s">
        <v>1163</v>
      </c>
      <c r="AC2246" s="79" t="s">
        <v>1164</v>
      </c>
      <c r="AD2246" s="79">
        <v>8</v>
      </c>
      <c r="AE2246" s="79" t="s">
        <v>1165</v>
      </c>
      <c r="AF2246" s="107"/>
    </row>
    <row r="2247" spans="1:32" ht="30.75" hidden="1" thickBot="1" x14ac:dyDescent="0.3">
      <c r="A2247" s="100" t="s">
        <v>1812</v>
      </c>
      <c r="B2247" s="81" t="s">
        <v>824</v>
      </c>
      <c r="C2247" s="81" t="s">
        <v>73</v>
      </c>
      <c r="D2247" s="81" t="s">
        <v>148</v>
      </c>
      <c r="E2247" s="81" t="s">
        <v>83</v>
      </c>
      <c r="F2247" s="81"/>
      <c r="G2247" s="81" t="s">
        <v>1166</v>
      </c>
      <c r="H2247" s="81"/>
      <c r="I2247" s="81">
        <v>14</v>
      </c>
      <c r="J2247" s="77" t="e">
        <v>#N/A</v>
      </c>
      <c r="K2247" s="81"/>
      <c r="L2247" s="81"/>
      <c r="M2247" s="81"/>
      <c r="N2247" s="81"/>
      <c r="O2247" s="81"/>
      <c r="P2247" s="81"/>
      <c r="Q2247" s="81">
        <v>0</v>
      </c>
      <c r="R2247" s="81">
        <v>0</v>
      </c>
      <c r="S2247" s="81"/>
      <c r="T2247" s="81"/>
      <c r="U2247" s="81" t="s">
        <v>1160</v>
      </c>
      <c r="V2247" s="81"/>
      <c r="W2247" s="81"/>
      <c r="X2247" s="81">
        <v>0</v>
      </c>
      <c r="Y2247" s="81" t="s">
        <v>1135</v>
      </c>
      <c r="Z2247" s="81"/>
      <c r="AA2247" s="81"/>
      <c r="AB2247" s="81"/>
      <c r="AC2247" s="81"/>
      <c r="AD2247" s="81"/>
      <c r="AE2247" s="81"/>
      <c r="AF2247" s="109"/>
    </row>
    <row r="2248" spans="1:32" hidden="1" x14ac:dyDescent="0.25">
      <c r="A2248" s="95" t="s">
        <v>1813</v>
      </c>
      <c r="B2248" s="76" t="s">
        <v>826</v>
      </c>
      <c r="C2248" s="76" t="s">
        <v>73</v>
      </c>
      <c r="D2248" s="76" t="s">
        <v>127</v>
      </c>
      <c r="E2248" s="76" t="s">
        <v>73</v>
      </c>
      <c r="F2248" s="76"/>
      <c r="G2248" s="76" t="s">
        <v>827</v>
      </c>
      <c r="H2248" s="76"/>
      <c r="I2248" s="76">
        <v>19</v>
      </c>
      <c r="J2248" s="77">
        <v>8</v>
      </c>
      <c r="K2248" s="76">
        <v>80</v>
      </c>
      <c r="L2248" s="76">
        <v>50</v>
      </c>
      <c r="M2248" s="76"/>
      <c r="N2248" s="76">
        <v>1</v>
      </c>
      <c r="O2248" s="76" t="s">
        <v>129</v>
      </c>
      <c r="P2248" s="76" t="s">
        <v>1171</v>
      </c>
      <c r="Q2248" s="76">
        <v>1</v>
      </c>
      <c r="R2248" s="76">
        <v>0</v>
      </c>
      <c r="S2248" s="76"/>
      <c r="T2248" s="76"/>
      <c r="U2248" s="76" t="s">
        <v>70</v>
      </c>
      <c r="V2248" s="76"/>
      <c r="W2248" s="76" t="s">
        <v>1115</v>
      </c>
      <c r="X2248" s="76">
        <v>3</v>
      </c>
      <c r="Y2248" s="76" t="s">
        <v>1135</v>
      </c>
      <c r="Z2248" s="76" t="s">
        <v>1125</v>
      </c>
      <c r="AA2248" s="76" t="s">
        <v>1126</v>
      </c>
      <c r="AB2248" s="76" t="s">
        <v>1127</v>
      </c>
      <c r="AC2248" s="76" t="s">
        <v>1128</v>
      </c>
      <c r="AD2248" s="76">
        <v>8</v>
      </c>
      <c r="AE2248" s="76" t="s">
        <v>1137</v>
      </c>
      <c r="AF2248" s="104"/>
    </row>
    <row r="2249" spans="1:32" hidden="1" x14ac:dyDescent="0.25">
      <c r="A2249" s="96" t="s">
        <v>1813</v>
      </c>
      <c r="B2249" s="77" t="s">
        <v>826</v>
      </c>
      <c r="C2249" s="77" t="s">
        <v>73</v>
      </c>
      <c r="D2249" s="77" t="s">
        <v>127</v>
      </c>
      <c r="E2249" s="77" t="s">
        <v>83</v>
      </c>
      <c r="F2249" s="77"/>
      <c r="G2249" s="77" t="s">
        <v>237</v>
      </c>
      <c r="H2249" s="77"/>
      <c r="I2249" s="77">
        <v>19</v>
      </c>
      <c r="J2249" s="77">
        <v>8</v>
      </c>
      <c r="K2249" s="77">
        <v>80</v>
      </c>
      <c r="L2249" s="77">
        <v>50</v>
      </c>
      <c r="M2249" s="77"/>
      <c r="N2249" s="77">
        <v>1</v>
      </c>
      <c r="O2249" s="77" t="s">
        <v>129</v>
      </c>
      <c r="P2249" s="77" t="s">
        <v>1171</v>
      </c>
      <c r="Q2249" s="77">
        <v>1</v>
      </c>
      <c r="R2249" s="77">
        <v>0</v>
      </c>
      <c r="S2249" s="77"/>
      <c r="T2249" s="77"/>
      <c r="U2249" s="77" t="s">
        <v>70</v>
      </c>
      <c r="V2249" s="77"/>
      <c r="W2249" s="77" t="s">
        <v>1115</v>
      </c>
      <c r="X2249" s="77">
        <v>3</v>
      </c>
      <c r="Y2249" s="77" t="s">
        <v>1135</v>
      </c>
      <c r="Z2249" s="77" t="s">
        <v>1125</v>
      </c>
      <c r="AA2249" s="77" t="s">
        <v>1126</v>
      </c>
      <c r="AB2249" s="77" t="s">
        <v>1127</v>
      </c>
      <c r="AC2249" s="77" t="s">
        <v>1128</v>
      </c>
      <c r="AD2249" s="77">
        <v>8</v>
      </c>
      <c r="AE2249" s="77" t="s">
        <v>1137</v>
      </c>
      <c r="AF2249" s="105"/>
    </row>
    <row r="2250" spans="1:32" hidden="1" x14ac:dyDescent="0.25">
      <c r="A2250" s="96" t="s">
        <v>1813</v>
      </c>
      <c r="B2250" s="77" t="s">
        <v>826</v>
      </c>
      <c r="C2250" s="77" t="s">
        <v>73</v>
      </c>
      <c r="D2250" s="77" t="s">
        <v>127</v>
      </c>
      <c r="E2250" s="77" t="s">
        <v>75</v>
      </c>
      <c r="F2250" s="77"/>
      <c r="G2250" s="77" t="s">
        <v>1350</v>
      </c>
      <c r="H2250" s="77"/>
      <c r="I2250" s="77">
        <v>19</v>
      </c>
      <c r="J2250" s="77" t="e">
        <v>#N/A</v>
      </c>
      <c r="K2250" s="77"/>
      <c r="L2250" s="77"/>
      <c r="M2250" s="77"/>
      <c r="N2250" s="77"/>
      <c r="O2250" s="77"/>
      <c r="P2250" s="77"/>
      <c r="Q2250" s="77">
        <v>0</v>
      </c>
      <c r="R2250" s="77">
        <v>0</v>
      </c>
      <c r="S2250" s="77"/>
      <c r="T2250" s="77"/>
      <c r="U2250" s="77" t="s">
        <v>70</v>
      </c>
      <c r="V2250" s="77"/>
      <c r="W2250" s="77"/>
      <c r="X2250" s="77">
        <v>0</v>
      </c>
      <c r="Y2250" s="77" t="s">
        <v>1135</v>
      </c>
      <c r="Z2250" s="77"/>
      <c r="AA2250" s="77"/>
      <c r="AB2250" s="77"/>
      <c r="AC2250" s="77"/>
      <c r="AD2250" s="77"/>
      <c r="AE2250" s="77"/>
      <c r="AF2250" s="105"/>
    </row>
    <row r="2251" spans="1:32" ht="30" hidden="1" x14ac:dyDescent="0.25">
      <c r="A2251" s="96" t="s">
        <v>1813</v>
      </c>
      <c r="B2251" s="77" t="s">
        <v>826</v>
      </c>
      <c r="C2251" s="77" t="s">
        <v>73</v>
      </c>
      <c r="D2251" s="77" t="s">
        <v>130</v>
      </c>
      <c r="E2251" s="77" t="s">
        <v>73</v>
      </c>
      <c r="F2251" s="77"/>
      <c r="G2251" s="77" t="s">
        <v>828</v>
      </c>
      <c r="H2251" s="77"/>
      <c r="I2251" s="77">
        <v>19</v>
      </c>
      <c r="J2251" s="77">
        <v>8</v>
      </c>
      <c r="K2251" s="77">
        <v>80</v>
      </c>
      <c r="L2251" s="77">
        <v>50</v>
      </c>
      <c r="M2251" s="77"/>
      <c r="N2251" s="77"/>
      <c r="O2251" s="77" t="s">
        <v>129</v>
      </c>
      <c r="P2251" s="77" t="s">
        <v>1171</v>
      </c>
      <c r="Q2251" s="77">
        <v>0</v>
      </c>
      <c r="R2251" s="77">
        <v>1</v>
      </c>
      <c r="S2251" s="77" t="s">
        <v>1115</v>
      </c>
      <c r="T2251" s="77">
        <v>1</v>
      </c>
      <c r="U2251" s="77" t="s">
        <v>115</v>
      </c>
      <c r="V2251" s="77"/>
      <c r="W2251" s="77" t="s">
        <v>1115</v>
      </c>
      <c r="X2251" s="77">
        <v>3</v>
      </c>
      <c r="Y2251" s="77" t="s">
        <v>1135</v>
      </c>
      <c r="Z2251" s="77" t="s">
        <v>1125</v>
      </c>
      <c r="AA2251" s="77" t="s">
        <v>1126</v>
      </c>
      <c r="AB2251" s="77" t="s">
        <v>1127</v>
      </c>
      <c r="AC2251" s="77" t="s">
        <v>1128</v>
      </c>
      <c r="AD2251" s="77">
        <v>8</v>
      </c>
      <c r="AE2251" s="77" t="s">
        <v>1137</v>
      </c>
      <c r="AF2251" s="105"/>
    </row>
    <row r="2252" spans="1:32" ht="30" hidden="1" x14ac:dyDescent="0.25">
      <c r="A2252" s="96" t="s">
        <v>1813</v>
      </c>
      <c r="B2252" s="77" t="s">
        <v>826</v>
      </c>
      <c r="C2252" s="77" t="s">
        <v>73</v>
      </c>
      <c r="D2252" s="77" t="s">
        <v>130</v>
      </c>
      <c r="E2252" s="77" t="s">
        <v>83</v>
      </c>
      <c r="F2252" s="77"/>
      <c r="G2252" s="77" t="s">
        <v>248</v>
      </c>
      <c r="H2252" s="77"/>
      <c r="I2252" s="77">
        <v>19</v>
      </c>
      <c r="J2252" s="77">
        <v>8</v>
      </c>
      <c r="K2252" s="77">
        <v>80</v>
      </c>
      <c r="L2252" s="77">
        <v>50</v>
      </c>
      <c r="M2252" s="77"/>
      <c r="N2252" s="77"/>
      <c r="O2252" s="77" t="s">
        <v>129</v>
      </c>
      <c r="P2252" s="77" t="s">
        <v>1171</v>
      </c>
      <c r="Q2252" s="77">
        <v>0</v>
      </c>
      <c r="R2252" s="77">
        <v>1</v>
      </c>
      <c r="S2252" s="77" t="s">
        <v>1115</v>
      </c>
      <c r="T2252" s="77">
        <v>1</v>
      </c>
      <c r="U2252" s="77" t="s">
        <v>115</v>
      </c>
      <c r="V2252" s="77"/>
      <c r="W2252" s="77" t="s">
        <v>1115</v>
      </c>
      <c r="X2252" s="77">
        <v>3</v>
      </c>
      <c r="Y2252" s="77" t="s">
        <v>1135</v>
      </c>
      <c r="Z2252" s="77" t="s">
        <v>1125</v>
      </c>
      <c r="AA2252" s="77" t="s">
        <v>1126</v>
      </c>
      <c r="AB2252" s="77" t="s">
        <v>1127</v>
      </c>
      <c r="AC2252" s="77" t="s">
        <v>1128</v>
      </c>
      <c r="AD2252" s="77">
        <v>8</v>
      </c>
      <c r="AE2252" s="77" t="s">
        <v>1137</v>
      </c>
      <c r="AF2252" s="105"/>
    </row>
    <row r="2253" spans="1:32" ht="30.75" hidden="1" thickBot="1" x14ac:dyDescent="0.3">
      <c r="A2253" s="97" t="s">
        <v>1813</v>
      </c>
      <c r="B2253" s="78" t="s">
        <v>826</v>
      </c>
      <c r="C2253" s="78" t="s">
        <v>73</v>
      </c>
      <c r="D2253" s="78" t="s">
        <v>130</v>
      </c>
      <c r="E2253" s="78" t="s">
        <v>75</v>
      </c>
      <c r="F2253" s="78"/>
      <c r="G2253" s="78" t="s">
        <v>1521</v>
      </c>
      <c r="H2253" s="78"/>
      <c r="I2253" s="78">
        <v>19</v>
      </c>
      <c r="J2253" s="77" t="e">
        <v>#N/A</v>
      </c>
      <c r="K2253" s="78"/>
      <c r="L2253" s="78"/>
      <c r="M2253" s="78"/>
      <c r="N2253" s="78"/>
      <c r="O2253" s="78"/>
      <c r="P2253" s="78"/>
      <c r="Q2253" s="78">
        <v>0</v>
      </c>
      <c r="R2253" s="78">
        <v>0</v>
      </c>
      <c r="S2253" s="78"/>
      <c r="T2253" s="78"/>
      <c r="U2253" s="78" t="s">
        <v>115</v>
      </c>
      <c r="V2253" s="78"/>
      <c r="W2253" s="78"/>
      <c r="X2253" s="78">
        <v>0</v>
      </c>
      <c r="Y2253" s="78" t="s">
        <v>1135</v>
      </c>
      <c r="Z2253" s="78"/>
      <c r="AA2253" s="78"/>
      <c r="AB2253" s="78"/>
      <c r="AC2253" s="78"/>
      <c r="AD2253" s="78"/>
      <c r="AE2253" s="78"/>
      <c r="AF2253" s="106"/>
    </row>
    <row r="2254" spans="1:32" ht="30.75" hidden="1" thickBot="1" x14ac:dyDescent="0.3">
      <c r="A2254" s="101" t="s">
        <v>1814</v>
      </c>
      <c r="B2254" s="82" t="s">
        <v>1815</v>
      </c>
      <c r="C2254" s="82" t="s">
        <v>75</v>
      </c>
      <c r="D2254" s="82" t="s">
        <v>127</v>
      </c>
      <c r="E2254" s="82" t="s">
        <v>73</v>
      </c>
      <c r="F2254" s="82"/>
      <c r="G2254" s="82" t="s">
        <v>1816</v>
      </c>
      <c r="H2254" s="82" t="s">
        <v>110</v>
      </c>
      <c r="I2254" s="82">
        <v>14</v>
      </c>
      <c r="J2254" s="77">
        <v>4</v>
      </c>
      <c r="K2254" s="82">
        <v>40</v>
      </c>
      <c r="L2254" s="82">
        <v>50</v>
      </c>
      <c r="M2254" s="82"/>
      <c r="N2254" s="82"/>
      <c r="O2254" s="82" t="s">
        <v>129</v>
      </c>
      <c r="P2254" s="82" t="s">
        <v>1295</v>
      </c>
      <c r="Q2254" s="82">
        <v>0</v>
      </c>
      <c r="R2254" s="82">
        <v>0</v>
      </c>
      <c r="S2254" s="82"/>
      <c r="T2254" s="82"/>
      <c r="U2254" s="82" t="s">
        <v>1146</v>
      </c>
      <c r="V2254" s="82"/>
      <c r="W2254" s="82" t="s">
        <v>1123</v>
      </c>
      <c r="X2254" s="82">
        <v>1.5</v>
      </c>
      <c r="Y2254" s="82" t="s">
        <v>1817</v>
      </c>
      <c r="Z2254" s="82" t="s">
        <v>1125</v>
      </c>
      <c r="AA2254" s="82" t="s">
        <v>1126</v>
      </c>
      <c r="AB2254" s="82" t="s">
        <v>1127</v>
      </c>
      <c r="AC2254" s="82" t="s">
        <v>1128</v>
      </c>
      <c r="AD2254" s="82">
        <v>4</v>
      </c>
      <c r="AE2254" s="82" t="s">
        <v>1330</v>
      </c>
      <c r="AF2254" s="110"/>
    </row>
    <row r="2255" spans="1:32" hidden="1" x14ac:dyDescent="0.25">
      <c r="A2255" s="95" t="s">
        <v>1818</v>
      </c>
      <c r="B2255" s="76" t="s">
        <v>829</v>
      </c>
      <c r="C2255" s="76" t="s">
        <v>75</v>
      </c>
      <c r="D2255" s="76" t="s">
        <v>252</v>
      </c>
      <c r="E2255" s="76" t="s">
        <v>73</v>
      </c>
      <c r="F2255" s="76"/>
      <c r="G2255" s="76" t="s">
        <v>830</v>
      </c>
      <c r="H2255" s="76"/>
      <c r="I2255" s="76">
        <v>28</v>
      </c>
      <c r="J2255" s="77">
        <v>8</v>
      </c>
      <c r="K2255" s="76">
        <v>100</v>
      </c>
      <c r="L2255" s="76">
        <v>20</v>
      </c>
      <c r="M2255" s="76"/>
      <c r="N2255" s="76"/>
      <c r="O2255" s="76" t="s">
        <v>129</v>
      </c>
      <c r="P2255" s="76"/>
      <c r="Q2255" s="76">
        <v>0</v>
      </c>
      <c r="R2255" s="76">
        <v>1</v>
      </c>
      <c r="S2255" s="76" t="s">
        <v>1123</v>
      </c>
      <c r="T2255" s="76">
        <v>1</v>
      </c>
      <c r="U2255" s="76"/>
      <c r="V2255" s="76" t="s">
        <v>1819</v>
      </c>
      <c r="W2255" s="76" t="s">
        <v>1123</v>
      </c>
      <c r="X2255" s="76">
        <v>4</v>
      </c>
      <c r="Y2255" s="76" t="s">
        <v>1209</v>
      </c>
      <c r="Z2255" s="76"/>
      <c r="AA2255" s="76"/>
      <c r="AB2255" s="76"/>
      <c r="AC2255" s="76"/>
      <c r="AD2255" s="76"/>
      <c r="AE2255" s="76"/>
      <c r="AF2255" s="104"/>
    </row>
    <row r="2256" spans="1:32" hidden="1" x14ac:dyDescent="0.25">
      <c r="A2256" s="96" t="s">
        <v>1818</v>
      </c>
      <c r="B2256" s="77" t="s">
        <v>829</v>
      </c>
      <c r="C2256" s="77" t="s">
        <v>75</v>
      </c>
      <c r="D2256" s="77" t="s">
        <v>252</v>
      </c>
      <c r="E2256" s="77" t="s">
        <v>83</v>
      </c>
      <c r="F2256" s="77"/>
      <c r="G2256" s="77" t="s">
        <v>184</v>
      </c>
      <c r="H2256" s="77"/>
      <c r="I2256" s="77">
        <v>28</v>
      </c>
      <c r="J2256" s="77">
        <v>8</v>
      </c>
      <c r="K2256" s="77">
        <v>100</v>
      </c>
      <c r="L2256" s="77">
        <v>20</v>
      </c>
      <c r="M2256" s="77"/>
      <c r="N2256" s="77"/>
      <c r="O2256" s="77" t="s">
        <v>129</v>
      </c>
      <c r="P2256" s="77"/>
      <c r="Q2256" s="77">
        <v>0</v>
      </c>
      <c r="R2256" s="77">
        <v>1</v>
      </c>
      <c r="S2256" s="77"/>
      <c r="T2256" s="77"/>
      <c r="U2256" s="77"/>
      <c r="V2256" s="77" t="s">
        <v>76</v>
      </c>
      <c r="W2256" s="77" t="s">
        <v>1123</v>
      </c>
      <c r="X2256" s="77">
        <v>4</v>
      </c>
      <c r="Y2256" s="77" t="s">
        <v>1209</v>
      </c>
      <c r="Z2256" s="77"/>
      <c r="AA2256" s="77"/>
      <c r="AB2256" s="77"/>
      <c r="AC2256" s="77"/>
      <c r="AD2256" s="77"/>
      <c r="AE2256" s="77"/>
      <c r="AF2256" s="105"/>
    </row>
    <row r="2257" spans="1:32" ht="15.75" hidden="1" thickBot="1" x14ac:dyDescent="0.3">
      <c r="A2257" s="97" t="s">
        <v>1818</v>
      </c>
      <c r="B2257" s="78" t="s">
        <v>829</v>
      </c>
      <c r="C2257" s="78" t="s">
        <v>75</v>
      </c>
      <c r="D2257" s="78" t="s">
        <v>252</v>
      </c>
      <c r="E2257" s="78" t="s">
        <v>75</v>
      </c>
      <c r="F2257" s="78"/>
      <c r="G2257" s="78" t="s">
        <v>184</v>
      </c>
      <c r="H2257" s="78"/>
      <c r="I2257" s="78">
        <v>28</v>
      </c>
      <c r="J2257" s="77">
        <v>8</v>
      </c>
      <c r="K2257" s="78">
        <v>100</v>
      </c>
      <c r="L2257" s="78">
        <v>20</v>
      </c>
      <c r="M2257" s="78"/>
      <c r="N2257" s="78"/>
      <c r="O2257" s="78" t="s">
        <v>129</v>
      </c>
      <c r="P2257" s="78"/>
      <c r="Q2257" s="78">
        <v>0</v>
      </c>
      <c r="R2257" s="78">
        <v>1</v>
      </c>
      <c r="S2257" s="78"/>
      <c r="T2257" s="78"/>
      <c r="U2257" s="78"/>
      <c r="V2257" s="78" t="s">
        <v>76</v>
      </c>
      <c r="W2257" s="78" t="s">
        <v>1123</v>
      </c>
      <c r="X2257" s="78">
        <v>4</v>
      </c>
      <c r="Y2257" s="78" t="s">
        <v>1209</v>
      </c>
      <c r="Z2257" s="78"/>
      <c r="AA2257" s="78"/>
      <c r="AB2257" s="78"/>
      <c r="AC2257" s="78"/>
      <c r="AD2257" s="78"/>
      <c r="AE2257" s="78"/>
      <c r="AF2257" s="106"/>
    </row>
    <row r="2258" spans="1:32" hidden="1" x14ac:dyDescent="0.25">
      <c r="A2258" s="98" t="s">
        <v>1820</v>
      </c>
      <c r="B2258" s="79" t="s">
        <v>831</v>
      </c>
      <c r="C2258" s="79" t="s">
        <v>75</v>
      </c>
      <c r="D2258" s="79" t="s">
        <v>252</v>
      </c>
      <c r="E2258" s="79">
        <v>1</v>
      </c>
      <c r="F2258" s="79" t="s">
        <v>1246</v>
      </c>
      <c r="G2258" s="79" t="s">
        <v>161</v>
      </c>
      <c r="H2258" s="79"/>
      <c r="I2258" s="79">
        <v>30</v>
      </c>
      <c r="J2258" s="77" t="e">
        <v>#N/A</v>
      </c>
      <c r="K2258" s="79">
        <v>800</v>
      </c>
      <c r="L2258" s="79">
        <v>20</v>
      </c>
      <c r="M2258" s="79">
        <v>1</v>
      </c>
      <c r="N2258" s="79"/>
      <c r="O2258" s="79" t="s">
        <v>129</v>
      </c>
      <c r="P2258" s="79" t="s">
        <v>1171</v>
      </c>
      <c r="Q2258" s="79">
        <v>2</v>
      </c>
      <c r="R2258" s="79">
        <v>0</v>
      </c>
      <c r="S2258" s="79"/>
      <c r="T2258" s="79"/>
      <c r="U2258" s="79"/>
      <c r="V2258" s="79" t="s">
        <v>76</v>
      </c>
      <c r="W2258" s="79"/>
      <c r="X2258" s="79">
        <v>64</v>
      </c>
      <c r="Y2258" s="79" t="s">
        <v>1135</v>
      </c>
      <c r="Z2258" s="79" t="s">
        <v>1136</v>
      </c>
      <c r="AA2258" s="79" t="s">
        <v>1126</v>
      </c>
      <c r="AB2258" s="79" t="s">
        <v>1127</v>
      </c>
      <c r="AC2258" s="79" t="s">
        <v>1128</v>
      </c>
      <c r="AD2258" s="79">
        <v>28</v>
      </c>
      <c r="AE2258" s="79" t="s">
        <v>1119</v>
      </c>
      <c r="AF2258" s="107"/>
    </row>
    <row r="2259" spans="1:32" hidden="1" x14ac:dyDescent="0.25">
      <c r="A2259" s="99" t="s">
        <v>1820</v>
      </c>
      <c r="B2259" s="80" t="s">
        <v>831</v>
      </c>
      <c r="C2259" s="80" t="s">
        <v>75</v>
      </c>
      <c r="D2259" s="80" t="s">
        <v>252</v>
      </c>
      <c r="E2259" s="80">
        <v>2</v>
      </c>
      <c r="F2259" s="80" t="s">
        <v>1821</v>
      </c>
      <c r="G2259" s="80" t="s">
        <v>695</v>
      </c>
      <c r="H2259" s="80"/>
      <c r="I2259" s="80">
        <v>30</v>
      </c>
      <c r="J2259" s="77">
        <v>8</v>
      </c>
      <c r="K2259" s="80">
        <v>150</v>
      </c>
      <c r="L2259" s="80">
        <v>20</v>
      </c>
      <c r="M2259" s="80"/>
      <c r="N2259" s="80"/>
      <c r="O2259" s="80"/>
      <c r="P2259" s="80"/>
      <c r="Q2259" s="80">
        <v>0</v>
      </c>
      <c r="R2259" s="80">
        <v>0</v>
      </c>
      <c r="S2259" s="80"/>
      <c r="T2259" s="80"/>
      <c r="U2259" s="80"/>
      <c r="V2259" s="80"/>
      <c r="W2259" s="80"/>
      <c r="X2259" s="80">
        <v>6</v>
      </c>
      <c r="Y2259" s="80" t="s">
        <v>1135</v>
      </c>
      <c r="Z2259" s="80"/>
      <c r="AA2259" s="80"/>
      <c r="AB2259" s="80"/>
      <c r="AC2259" s="80"/>
      <c r="AD2259" s="80"/>
      <c r="AE2259" s="80"/>
      <c r="AF2259" s="108"/>
    </row>
    <row r="2260" spans="1:32" hidden="1" x14ac:dyDescent="0.25">
      <c r="A2260" s="99" t="s">
        <v>1820</v>
      </c>
      <c r="B2260" s="80" t="s">
        <v>831</v>
      </c>
      <c r="C2260" s="80" t="s">
        <v>75</v>
      </c>
      <c r="D2260" s="80" t="s">
        <v>252</v>
      </c>
      <c r="E2260" s="80">
        <v>3</v>
      </c>
      <c r="F2260" s="80" t="s">
        <v>1822</v>
      </c>
      <c r="G2260" s="80" t="s">
        <v>258</v>
      </c>
      <c r="H2260" s="80"/>
      <c r="I2260" s="80">
        <v>30</v>
      </c>
      <c r="J2260" s="77">
        <v>4</v>
      </c>
      <c r="K2260" s="80">
        <v>50</v>
      </c>
      <c r="L2260" s="80">
        <v>20</v>
      </c>
      <c r="M2260" s="80">
        <v>1</v>
      </c>
      <c r="N2260" s="80"/>
      <c r="O2260" s="80" t="s">
        <v>129</v>
      </c>
      <c r="P2260" s="80" t="s">
        <v>1171</v>
      </c>
      <c r="Q2260" s="80">
        <v>2</v>
      </c>
      <c r="R2260" s="80">
        <v>0</v>
      </c>
      <c r="S2260" s="80"/>
      <c r="T2260" s="80"/>
      <c r="U2260" s="80" t="s">
        <v>70</v>
      </c>
      <c r="V2260" s="80" t="s">
        <v>76</v>
      </c>
      <c r="W2260" s="80" t="s">
        <v>1123</v>
      </c>
      <c r="X2260" s="80">
        <v>4</v>
      </c>
      <c r="Y2260" s="80" t="s">
        <v>1135</v>
      </c>
      <c r="Z2260" s="80" t="s">
        <v>1136</v>
      </c>
      <c r="AA2260" s="80" t="s">
        <v>1126</v>
      </c>
      <c r="AB2260" s="80" t="s">
        <v>1127</v>
      </c>
      <c r="AC2260" s="80" t="s">
        <v>1128</v>
      </c>
      <c r="AD2260" s="80">
        <v>4</v>
      </c>
      <c r="AE2260" s="80" t="s">
        <v>1172</v>
      </c>
      <c r="AF2260" s="108"/>
    </row>
    <row r="2261" spans="1:32" hidden="1" x14ac:dyDescent="0.25">
      <c r="A2261" s="99" t="s">
        <v>1820</v>
      </c>
      <c r="B2261" s="80" t="s">
        <v>831</v>
      </c>
      <c r="C2261" s="80" t="s">
        <v>75</v>
      </c>
      <c r="D2261" s="80" t="s">
        <v>252</v>
      </c>
      <c r="E2261" s="80">
        <v>4</v>
      </c>
      <c r="F2261" s="80" t="s">
        <v>1665</v>
      </c>
      <c r="G2261" s="80" t="s">
        <v>258</v>
      </c>
      <c r="H2261" s="80"/>
      <c r="I2261" s="80">
        <v>30</v>
      </c>
      <c r="J2261" s="77">
        <v>8</v>
      </c>
      <c r="K2261" s="80">
        <v>100</v>
      </c>
      <c r="L2261" s="80">
        <v>20</v>
      </c>
      <c r="M2261" s="80">
        <v>1</v>
      </c>
      <c r="N2261" s="80"/>
      <c r="O2261" s="80" t="s">
        <v>129</v>
      </c>
      <c r="P2261" s="80" t="s">
        <v>1171</v>
      </c>
      <c r="Q2261" s="80">
        <v>2</v>
      </c>
      <c r="R2261" s="80">
        <v>0</v>
      </c>
      <c r="S2261" s="80"/>
      <c r="T2261" s="80"/>
      <c r="U2261" s="80"/>
      <c r="V2261" s="80" t="s">
        <v>76</v>
      </c>
      <c r="W2261" s="80" t="s">
        <v>1123</v>
      </c>
      <c r="X2261" s="80">
        <v>8</v>
      </c>
      <c r="Y2261" s="80" t="s">
        <v>1135</v>
      </c>
      <c r="Z2261" s="80" t="s">
        <v>1136</v>
      </c>
      <c r="AA2261" s="80" t="s">
        <v>1126</v>
      </c>
      <c r="AB2261" s="80" t="s">
        <v>1127</v>
      </c>
      <c r="AC2261" s="80" t="s">
        <v>1128</v>
      </c>
      <c r="AD2261" s="80">
        <v>8</v>
      </c>
      <c r="AE2261" s="80" t="s">
        <v>1129</v>
      </c>
      <c r="AF2261" s="108"/>
    </row>
    <row r="2262" spans="1:32" hidden="1" x14ac:dyDescent="0.25">
      <c r="A2262" s="99" t="s">
        <v>1820</v>
      </c>
      <c r="B2262" s="80" t="s">
        <v>831</v>
      </c>
      <c r="C2262" s="80" t="s">
        <v>75</v>
      </c>
      <c r="D2262" s="80" t="s">
        <v>252</v>
      </c>
      <c r="E2262" s="80">
        <v>5</v>
      </c>
      <c r="F2262" s="80" t="s">
        <v>1823</v>
      </c>
      <c r="G2262" s="80" t="s">
        <v>258</v>
      </c>
      <c r="H2262" s="80"/>
      <c r="I2262" s="80">
        <v>30</v>
      </c>
      <c r="J2262" s="77">
        <v>4</v>
      </c>
      <c r="K2262" s="80">
        <v>50</v>
      </c>
      <c r="L2262" s="80">
        <v>20</v>
      </c>
      <c r="M2262" s="80">
        <v>1</v>
      </c>
      <c r="N2262" s="80"/>
      <c r="O2262" s="80" t="s">
        <v>129</v>
      </c>
      <c r="P2262" s="80" t="s">
        <v>1171</v>
      </c>
      <c r="Q2262" s="80">
        <v>2</v>
      </c>
      <c r="R2262" s="80">
        <v>0</v>
      </c>
      <c r="S2262" s="80"/>
      <c r="T2262" s="80"/>
      <c r="U2262" s="80"/>
      <c r="V2262" s="80" t="s">
        <v>76</v>
      </c>
      <c r="W2262" s="80" t="s">
        <v>1123</v>
      </c>
      <c r="X2262" s="80">
        <v>4</v>
      </c>
      <c r="Y2262" s="80" t="s">
        <v>1135</v>
      </c>
      <c r="Z2262" s="80" t="s">
        <v>1136</v>
      </c>
      <c r="AA2262" s="80" t="s">
        <v>1126</v>
      </c>
      <c r="AB2262" s="80" t="s">
        <v>1127</v>
      </c>
      <c r="AC2262" s="80" t="s">
        <v>1128</v>
      </c>
      <c r="AD2262" s="80">
        <v>4</v>
      </c>
      <c r="AE2262" s="80" t="s">
        <v>1172</v>
      </c>
      <c r="AF2262" s="108"/>
    </row>
    <row r="2263" spans="1:32" hidden="1" x14ac:dyDescent="0.25">
      <c r="A2263" s="99" t="s">
        <v>1820</v>
      </c>
      <c r="B2263" s="80" t="s">
        <v>831</v>
      </c>
      <c r="C2263" s="80" t="s">
        <v>75</v>
      </c>
      <c r="D2263" s="80" t="s">
        <v>252</v>
      </c>
      <c r="E2263" s="80">
        <v>6</v>
      </c>
      <c r="F2263" s="80" t="s">
        <v>1280</v>
      </c>
      <c r="G2263" s="80" t="s">
        <v>258</v>
      </c>
      <c r="H2263" s="80"/>
      <c r="I2263" s="80">
        <v>30</v>
      </c>
      <c r="J2263" s="77">
        <v>4</v>
      </c>
      <c r="K2263" s="80">
        <v>50</v>
      </c>
      <c r="L2263" s="80">
        <v>20</v>
      </c>
      <c r="M2263" s="80">
        <v>1</v>
      </c>
      <c r="N2263" s="80"/>
      <c r="O2263" s="80" t="s">
        <v>129</v>
      </c>
      <c r="P2263" s="80" t="s">
        <v>1171</v>
      </c>
      <c r="Q2263" s="80">
        <v>2</v>
      </c>
      <c r="R2263" s="80">
        <v>0</v>
      </c>
      <c r="S2263" s="80"/>
      <c r="T2263" s="80"/>
      <c r="U2263" s="80" t="s">
        <v>70</v>
      </c>
      <c r="V2263" s="80" t="s">
        <v>76</v>
      </c>
      <c r="W2263" s="80" t="s">
        <v>1123</v>
      </c>
      <c r="X2263" s="80">
        <v>4</v>
      </c>
      <c r="Y2263" s="80" t="s">
        <v>1135</v>
      </c>
      <c r="Z2263" s="80" t="s">
        <v>1136</v>
      </c>
      <c r="AA2263" s="80" t="s">
        <v>1126</v>
      </c>
      <c r="AB2263" s="80" t="s">
        <v>1127</v>
      </c>
      <c r="AC2263" s="80" t="s">
        <v>1128</v>
      </c>
      <c r="AD2263" s="80">
        <v>4</v>
      </c>
      <c r="AE2263" s="80" t="s">
        <v>1172</v>
      </c>
      <c r="AF2263" s="108"/>
    </row>
    <row r="2264" spans="1:32" hidden="1" x14ac:dyDescent="0.25">
      <c r="A2264" s="99" t="s">
        <v>1820</v>
      </c>
      <c r="B2264" s="80" t="s">
        <v>831</v>
      </c>
      <c r="C2264" s="80" t="s">
        <v>75</v>
      </c>
      <c r="D2264" s="80" t="s">
        <v>252</v>
      </c>
      <c r="E2264" s="80">
        <v>7</v>
      </c>
      <c r="F2264" s="80" t="s">
        <v>1276</v>
      </c>
      <c r="G2264" s="80" t="s">
        <v>1824</v>
      </c>
      <c r="H2264" s="80"/>
      <c r="I2264" s="80">
        <v>30</v>
      </c>
      <c r="J2264" s="77">
        <v>20</v>
      </c>
      <c r="K2264" s="80">
        <v>600</v>
      </c>
      <c r="L2264" s="80">
        <v>20</v>
      </c>
      <c r="M2264" s="80"/>
      <c r="N2264" s="80"/>
      <c r="O2264" s="80" t="s">
        <v>129</v>
      </c>
      <c r="P2264" s="80"/>
      <c r="Q2264" s="80">
        <v>0</v>
      </c>
      <c r="R2264" s="80">
        <v>0</v>
      </c>
      <c r="S2264" s="80"/>
      <c r="T2264" s="80"/>
      <c r="U2264" s="80"/>
      <c r="V2264" s="80"/>
      <c r="W2264" s="80" t="s">
        <v>1123</v>
      </c>
      <c r="X2264" s="80">
        <v>24</v>
      </c>
      <c r="Y2264" s="80" t="s">
        <v>1135</v>
      </c>
      <c r="Z2264" s="80"/>
      <c r="AA2264" s="80"/>
      <c r="AB2264" s="80"/>
      <c r="AC2264" s="80"/>
      <c r="AD2264" s="80"/>
      <c r="AE2264" s="80"/>
      <c r="AF2264" s="108"/>
    </row>
    <row r="2265" spans="1:32" hidden="1" x14ac:dyDescent="0.25">
      <c r="A2265" s="99" t="s">
        <v>1820</v>
      </c>
      <c r="B2265" s="80" t="s">
        <v>831</v>
      </c>
      <c r="C2265" s="80" t="s">
        <v>75</v>
      </c>
      <c r="D2265" s="80" t="s">
        <v>252</v>
      </c>
      <c r="E2265" s="80">
        <v>8</v>
      </c>
      <c r="F2265" s="80"/>
      <c r="G2265" s="80" t="s">
        <v>832</v>
      </c>
      <c r="H2265" s="80"/>
      <c r="I2265" s="80">
        <v>30</v>
      </c>
      <c r="J2265" s="77">
        <v>8</v>
      </c>
      <c r="K2265" s="80">
        <v>100</v>
      </c>
      <c r="L2265" s="80">
        <v>20</v>
      </c>
      <c r="M2265" s="80"/>
      <c r="N2265" s="80">
        <v>1</v>
      </c>
      <c r="O2265" s="80" t="s">
        <v>129</v>
      </c>
      <c r="P2265" s="80" t="s">
        <v>1171</v>
      </c>
      <c r="Q2265" s="80">
        <v>1</v>
      </c>
      <c r="R2265" s="80">
        <v>0</v>
      </c>
      <c r="S2265" s="80"/>
      <c r="T2265" s="80"/>
      <c r="U2265" s="80"/>
      <c r="V2265" s="80"/>
      <c r="W2265" s="80" t="s">
        <v>1123</v>
      </c>
      <c r="X2265" s="80">
        <v>4</v>
      </c>
      <c r="Y2265" s="80" t="s">
        <v>1135</v>
      </c>
      <c r="Z2265" s="80" t="s">
        <v>1136</v>
      </c>
      <c r="AA2265" s="80" t="s">
        <v>1126</v>
      </c>
      <c r="AB2265" s="80" t="s">
        <v>1127</v>
      </c>
      <c r="AC2265" s="80" t="s">
        <v>1128</v>
      </c>
      <c r="AD2265" s="80">
        <v>8</v>
      </c>
      <c r="AE2265" s="80" t="s">
        <v>1129</v>
      </c>
      <c r="AF2265" s="108"/>
    </row>
    <row r="2266" spans="1:32" hidden="1" x14ac:dyDescent="0.25">
      <c r="A2266" s="99" t="s">
        <v>1820</v>
      </c>
      <c r="B2266" s="80" t="s">
        <v>831</v>
      </c>
      <c r="C2266" s="80" t="s">
        <v>75</v>
      </c>
      <c r="D2266" s="80" t="s">
        <v>252</v>
      </c>
      <c r="E2266" s="80">
        <v>9</v>
      </c>
      <c r="F2266" s="80"/>
      <c r="G2266" s="80" t="s">
        <v>833</v>
      </c>
      <c r="H2266" s="80"/>
      <c r="I2266" s="80">
        <v>30</v>
      </c>
      <c r="J2266" s="77">
        <v>8</v>
      </c>
      <c r="K2266" s="80">
        <v>100</v>
      </c>
      <c r="L2266" s="80">
        <v>20</v>
      </c>
      <c r="M2266" s="80"/>
      <c r="N2266" s="80">
        <v>1</v>
      </c>
      <c r="O2266" s="80" t="s">
        <v>129</v>
      </c>
      <c r="P2266" s="80" t="s">
        <v>1171</v>
      </c>
      <c r="Q2266" s="80">
        <v>1</v>
      </c>
      <c r="R2266" s="80">
        <v>0</v>
      </c>
      <c r="S2266" s="80"/>
      <c r="T2266" s="80"/>
      <c r="U2266" s="80"/>
      <c r="V2266" s="80"/>
      <c r="W2266" s="80" t="s">
        <v>1123</v>
      </c>
      <c r="X2266" s="80">
        <v>4</v>
      </c>
      <c r="Y2266" s="80" t="s">
        <v>1135</v>
      </c>
      <c r="Z2266" s="80" t="s">
        <v>1136</v>
      </c>
      <c r="AA2266" s="80" t="s">
        <v>1126</v>
      </c>
      <c r="AB2266" s="80" t="s">
        <v>1127</v>
      </c>
      <c r="AC2266" s="80" t="s">
        <v>1128</v>
      </c>
      <c r="AD2266" s="80">
        <v>8</v>
      </c>
      <c r="AE2266" s="80" t="s">
        <v>1129</v>
      </c>
      <c r="AF2266" s="108"/>
    </row>
    <row r="2267" spans="1:32" hidden="1" x14ac:dyDescent="0.25">
      <c r="A2267" s="99" t="s">
        <v>1820</v>
      </c>
      <c r="B2267" s="80" t="s">
        <v>831</v>
      </c>
      <c r="C2267" s="80" t="s">
        <v>75</v>
      </c>
      <c r="D2267" s="80" t="s">
        <v>252</v>
      </c>
      <c r="E2267" s="80">
        <v>10</v>
      </c>
      <c r="F2267" s="80" t="s">
        <v>1244</v>
      </c>
      <c r="G2267" s="80" t="s">
        <v>161</v>
      </c>
      <c r="H2267" s="80"/>
      <c r="I2267" s="80">
        <v>30</v>
      </c>
      <c r="J2267" s="77">
        <v>4</v>
      </c>
      <c r="K2267" s="80">
        <v>50</v>
      </c>
      <c r="L2267" s="80">
        <v>20</v>
      </c>
      <c r="M2267" s="80">
        <v>1</v>
      </c>
      <c r="N2267" s="80"/>
      <c r="O2267" s="80" t="s">
        <v>129</v>
      </c>
      <c r="P2267" s="80" t="s">
        <v>1171</v>
      </c>
      <c r="Q2267" s="80">
        <v>2</v>
      </c>
      <c r="R2267" s="80">
        <v>0</v>
      </c>
      <c r="S2267" s="80"/>
      <c r="T2267" s="80"/>
      <c r="U2267" s="80"/>
      <c r="V2267" s="80"/>
      <c r="W2267" s="80" t="s">
        <v>1123</v>
      </c>
      <c r="X2267" s="80">
        <v>4</v>
      </c>
      <c r="Y2267" s="80" t="s">
        <v>1135</v>
      </c>
      <c r="Z2267" s="80" t="s">
        <v>1136</v>
      </c>
      <c r="AA2267" s="80" t="s">
        <v>1126</v>
      </c>
      <c r="AB2267" s="80" t="s">
        <v>1127</v>
      </c>
      <c r="AC2267" s="80" t="s">
        <v>1128</v>
      </c>
      <c r="AD2267" s="80">
        <v>4</v>
      </c>
      <c r="AE2267" s="80" t="s">
        <v>1172</v>
      </c>
      <c r="AF2267" s="108"/>
    </row>
    <row r="2268" spans="1:32" hidden="1" x14ac:dyDescent="0.25">
      <c r="A2268" s="99" t="s">
        <v>1820</v>
      </c>
      <c r="B2268" s="80" t="s">
        <v>831</v>
      </c>
      <c r="C2268" s="80" t="s">
        <v>75</v>
      </c>
      <c r="D2268" s="80" t="s">
        <v>252</v>
      </c>
      <c r="E2268" s="80">
        <v>11</v>
      </c>
      <c r="F2268" s="80" t="s">
        <v>1273</v>
      </c>
      <c r="G2268" s="80" t="s">
        <v>1825</v>
      </c>
      <c r="H2268" s="80"/>
      <c r="I2268" s="80">
        <v>30</v>
      </c>
      <c r="J2268" s="77" t="e">
        <v>#N/A</v>
      </c>
      <c r="K2268" s="80">
        <v>650</v>
      </c>
      <c r="L2268" s="80">
        <v>20</v>
      </c>
      <c r="M2268" s="80"/>
      <c r="N2268" s="80"/>
      <c r="O2268" s="80" t="s">
        <v>129</v>
      </c>
      <c r="P2268" s="80"/>
      <c r="Q2268" s="80">
        <v>0</v>
      </c>
      <c r="R2268" s="80">
        <v>0</v>
      </c>
      <c r="S2268" s="80"/>
      <c r="T2268" s="80"/>
      <c r="U2268" s="80"/>
      <c r="V2268" s="80" t="s">
        <v>76</v>
      </c>
      <c r="W2268" s="80" t="s">
        <v>1123</v>
      </c>
      <c r="X2268" s="80">
        <v>26</v>
      </c>
      <c r="Y2268" s="80" t="s">
        <v>1135</v>
      </c>
      <c r="Z2268" s="80"/>
      <c r="AA2268" s="80"/>
      <c r="AB2268" s="80"/>
      <c r="AC2268" s="80"/>
      <c r="AD2268" s="80"/>
      <c r="AE2268" s="80"/>
      <c r="AF2268" s="108"/>
    </row>
    <row r="2269" spans="1:32" hidden="1" x14ac:dyDescent="0.25">
      <c r="A2269" s="99" t="s">
        <v>1820</v>
      </c>
      <c r="B2269" s="80" t="s">
        <v>831</v>
      </c>
      <c r="C2269" s="80" t="s">
        <v>75</v>
      </c>
      <c r="D2269" s="80" t="s">
        <v>252</v>
      </c>
      <c r="E2269" s="80">
        <v>12</v>
      </c>
      <c r="F2269" s="80" t="s">
        <v>1241</v>
      </c>
      <c r="G2269" s="80" t="s">
        <v>210</v>
      </c>
      <c r="H2269" s="80"/>
      <c r="I2269" s="80">
        <v>30</v>
      </c>
      <c r="J2269" s="77">
        <v>8</v>
      </c>
      <c r="K2269" s="80">
        <v>150</v>
      </c>
      <c r="L2269" s="80">
        <v>20</v>
      </c>
      <c r="M2269" s="80">
        <v>1</v>
      </c>
      <c r="N2269" s="80"/>
      <c r="O2269" s="80" t="s">
        <v>129</v>
      </c>
      <c r="P2269" s="80" t="s">
        <v>1171</v>
      </c>
      <c r="Q2269" s="80">
        <v>2</v>
      </c>
      <c r="R2269" s="80">
        <v>0</v>
      </c>
      <c r="S2269" s="80"/>
      <c r="T2269" s="80"/>
      <c r="U2269" s="80"/>
      <c r="V2269" s="80" t="s">
        <v>76</v>
      </c>
      <c r="W2269" s="80" t="s">
        <v>1123</v>
      </c>
      <c r="X2269" s="80">
        <v>12</v>
      </c>
      <c r="Y2269" s="80" t="s">
        <v>1135</v>
      </c>
      <c r="Z2269" s="80" t="s">
        <v>1136</v>
      </c>
      <c r="AA2269" s="80" t="s">
        <v>1126</v>
      </c>
      <c r="AB2269" s="80" t="s">
        <v>1127</v>
      </c>
      <c r="AC2269" s="80" t="s">
        <v>1128</v>
      </c>
      <c r="AD2269" s="80">
        <v>8</v>
      </c>
      <c r="AE2269" s="80" t="s">
        <v>1137</v>
      </c>
      <c r="AF2269" s="108"/>
    </row>
    <row r="2270" spans="1:32" hidden="1" x14ac:dyDescent="0.25">
      <c r="A2270" s="99" t="s">
        <v>1820</v>
      </c>
      <c r="B2270" s="80" t="s">
        <v>831</v>
      </c>
      <c r="C2270" s="80" t="s">
        <v>75</v>
      </c>
      <c r="D2270" s="80" t="s">
        <v>252</v>
      </c>
      <c r="E2270" s="80">
        <v>13</v>
      </c>
      <c r="F2270" s="80" t="s">
        <v>1368</v>
      </c>
      <c r="G2270" s="80" t="s">
        <v>161</v>
      </c>
      <c r="H2270" s="80"/>
      <c r="I2270" s="80">
        <v>30</v>
      </c>
      <c r="J2270" s="77" t="e">
        <v>#N/A</v>
      </c>
      <c r="K2270" s="80">
        <v>800</v>
      </c>
      <c r="L2270" s="80">
        <v>20</v>
      </c>
      <c r="M2270" s="80">
        <v>1</v>
      </c>
      <c r="N2270" s="80"/>
      <c r="O2270" s="80" t="s">
        <v>129</v>
      </c>
      <c r="P2270" s="80" t="s">
        <v>1171</v>
      </c>
      <c r="Q2270" s="80">
        <v>2</v>
      </c>
      <c r="R2270" s="80">
        <v>0</v>
      </c>
      <c r="S2270" s="80"/>
      <c r="T2270" s="80"/>
      <c r="U2270" s="80"/>
      <c r="V2270" s="80" t="s">
        <v>76</v>
      </c>
      <c r="W2270" s="80"/>
      <c r="X2270" s="80">
        <v>64</v>
      </c>
      <c r="Y2270" s="80" t="s">
        <v>1135</v>
      </c>
      <c r="Z2270" s="80" t="s">
        <v>1136</v>
      </c>
      <c r="AA2270" s="80" t="s">
        <v>1126</v>
      </c>
      <c r="AB2270" s="80" t="s">
        <v>1127</v>
      </c>
      <c r="AC2270" s="80" t="s">
        <v>1128</v>
      </c>
      <c r="AD2270" s="80">
        <v>28</v>
      </c>
      <c r="AE2270" s="80" t="s">
        <v>1119</v>
      </c>
      <c r="AF2270" s="108"/>
    </row>
    <row r="2271" spans="1:32" hidden="1" x14ac:dyDescent="0.25">
      <c r="A2271" s="99" t="s">
        <v>1820</v>
      </c>
      <c r="B2271" s="80" t="s">
        <v>831</v>
      </c>
      <c r="C2271" s="80" t="s">
        <v>75</v>
      </c>
      <c r="D2271" s="80" t="s">
        <v>252</v>
      </c>
      <c r="E2271" s="80">
        <v>14</v>
      </c>
      <c r="F2271" s="80" t="s">
        <v>1268</v>
      </c>
      <c r="G2271" s="80" t="s">
        <v>210</v>
      </c>
      <c r="H2271" s="80"/>
      <c r="I2271" s="80">
        <v>30</v>
      </c>
      <c r="J2271" s="77">
        <v>4</v>
      </c>
      <c r="K2271" s="80">
        <v>50</v>
      </c>
      <c r="L2271" s="80">
        <v>20</v>
      </c>
      <c r="M2271" s="80">
        <v>1</v>
      </c>
      <c r="N2271" s="80"/>
      <c r="O2271" s="80" t="s">
        <v>129</v>
      </c>
      <c r="P2271" s="80" t="s">
        <v>1171</v>
      </c>
      <c r="Q2271" s="80">
        <v>2</v>
      </c>
      <c r="R2271" s="80">
        <v>0</v>
      </c>
      <c r="S2271" s="80"/>
      <c r="T2271" s="80"/>
      <c r="U2271" s="80"/>
      <c r="V2271" s="80" t="s">
        <v>76</v>
      </c>
      <c r="W2271" s="80" t="s">
        <v>1115</v>
      </c>
      <c r="X2271" s="80">
        <v>4</v>
      </c>
      <c r="Y2271" s="80" t="s">
        <v>1135</v>
      </c>
      <c r="Z2271" s="80" t="s">
        <v>1136</v>
      </c>
      <c r="AA2271" s="80" t="s">
        <v>1126</v>
      </c>
      <c r="AB2271" s="80" t="s">
        <v>1127</v>
      </c>
      <c r="AC2271" s="80" t="s">
        <v>1128</v>
      </c>
      <c r="AD2271" s="80">
        <v>4</v>
      </c>
      <c r="AE2271" s="80" t="s">
        <v>1172</v>
      </c>
      <c r="AF2271" s="108"/>
    </row>
    <row r="2272" spans="1:32" hidden="1" x14ac:dyDescent="0.25">
      <c r="A2272" s="99" t="s">
        <v>1820</v>
      </c>
      <c r="B2272" s="80" t="s">
        <v>831</v>
      </c>
      <c r="C2272" s="80" t="s">
        <v>75</v>
      </c>
      <c r="D2272" s="80" t="s">
        <v>252</v>
      </c>
      <c r="E2272" s="80">
        <v>15</v>
      </c>
      <c r="F2272" s="80" t="s">
        <v>1247</v>
      </c>
      <c r="G2272" s="80" t="s">
        <v>210</v>
      </c>
      <c r="H2272" s="80"/>
      <c r="I2272" s="80">
        <v>30</v>
      </c>
      <c r="J2272" s="77">
        <v>4</v>
      </c>
      <c r="K2272" s="80">
        <v>80</v>
      </c>
      <c r="L2272" s="80">
        <v>20</v>
      </c>
      <c r="M2272" s="80">
        <v>1</v>
      </c>
      <c r="N2272" s="80"/>
      <c r="O2272" s="80" t="s">
        <v>129</v>
      </c>
      <c r="P2272" s="80" t="s">
        <v>1171</v>
      </c>
      <c r="Q2272" s="80">
        <v>2</v>
      </c>
      <c r="R2272" s="80">
        <v>0</v>
      </c>
      <c r="S2272" s="80"/>
      <c r="T2272" s="80"/>
      <c r="U2272" s="80"/>
      <c r="V2272" s="80" t="s">
        <v>76</v>
      </c>
      <c r="W2272" s="80" t="s">
        <v>1123</v>
      </c>
      <c r="X2272" s="80">
        <v>6</v>
      </c>
      <c r="Y2272" s="80" t="s">
        <v>1135</v>
      </c>
      <c r="Z2272" s="80" t="s">
        <v>1136</v>
      </c>
      <c r="AA2272" s="80" t="s">
        <v>1126</v>
      </c>
      <c r="AB2272" s="80" t="s">
        <v>1127</v>
      </c>
      <c r="AC2272" s="80" t="s">
        <v>1128</v>
      </c>
      <c r="AD2272" s="80">
        <v>4</v>
      </c>
      <c r="AE2272" s="80" t="s">
        <v>1129</v>
      </c>
      <c r="AF2272" s="108"/>
    </row>
    <row r="2273" spans="1:32" hidden="1" x14ac:dyDescent="0.25">
      <c r="A2273" s="99" t="s">
        <v>1820</v>
      </c>
      <c r="B2273" s="80" t="s">
        <v>831</v>
      </c>
      <c r="C2273" s="80" t="s">
        <v>75</v>
      </c>
      <c r="D2273" s="80" t="s">
        <v>252</v>
      </c>
      <c r="E2273" s="80">
        <v>16</v>
      </c>
      <c r="F2273" s="80" t="s">
        <v>1826</v>
      </c>
      <c r="G2273" s="80" t="s">
        <v>210</v>
      </c>
      <c r="H2273" s="80"/>
      <c r="I2273" s="80">
        <v>30</v>
      </c>
      <c r="J2273" s="77">
        <v>4</v>
      </c>
      <c r="K2273" s="80">
        <v>50</v>
      </c>
      <c r="L2273" s="80">
        <v>20</v>
      </c>
      <c r="M2273" s="80">
        <v>1</v>
      </c>
      <c r="N2273" s="80"/>
      <c r="O2273" s="80" t="s">
        <v>129</v>
      </c>
      <c r="P2273" s="80" t="s">
        <v>1171</v>
      </c>
      <c r="Q2273" s="80">
        <v>2</v>
      </c>
      <c r="R2273" s="80">
        <v>0</v>
      </c>
      <c r="S2273" s="80"/>
      <c r="T2273" s="80"/>
      <c r="U2273" s="80"/>
      <c r="V2273" s="80" t="s">
        <v>76</v>
      </c>
      <c r="W2273" s="80" t="s">
        <v>1123</v>
      </c>
      <c r="X2273" s="80">
        <v>4</v>
      </c>
      <c r="Y2273" s="80" t="s">
        <v>1135</v>
      </c>
      <c r="Z2273" s="80" t="s">
        <v>1136</v>
      </c>
      <c r="AA2273" s="80" t="s">
        <v>1126</v>
      </c>
      <c r="AB2273" s="80" t="s">
        <v>1127</v>
      </c>
      <c r="AC2273" s="80" t="s">
        <v>1128</v>
      </c>
      <c r="AD2273" s="80">
        <v>4</v>
      </c>
      <c r="AE2273" s="80" t="s">
        <v>1172</v>
      </c>
      <c r="AF2273" s="108"/>
    </row>
    <row r="2274" spans="1:32" hidden="1" x14ac:dyDescent="0.25">
      <c r="A2274" s="99" t="s">
        <v>1820</v>
      </c>
      <c r="B2274" s="80" t="s">
        <v>831</v>
      </c>
      <c r="C2274" s="80" t="s">
        <v>75</v>
      </c>
      <c r="D2274" s="80" t="s">
        <v>252</v>
      </c>
      <c r="E2274" s="80">
        <v>17</v>
      </c>
      <c r="F2274" s="80"/>
      <c r="G2274" s="80" t="s">
        <v>259</v>
      </c>
      <c r="H2274" s="80"/>
      <c r="I2274" s="80">
        <v>30</v>
      </c>
      <c r="J2274" s="77">
        <v>4</v>
      </c>
      <c r="K2274" s="80">
        <v>20</v>
      </c>
      <c r="L2274" s="80">
        <v>20</v>
      </c>
      <c r="M2274" s="80"/>
      <c r="N2274" s="80">
        <v>1</v>
      </c>
      <c r="O2274" s="80" t="s">
        <v>129</v>
      </c>
      <c r="P2274" s="80" t="s">
        <v>1171</v>
      </c>
      <c r="Q2274" s="80">
        <v>1</v>
      </c>
      <c r="R2274" s="80">
        <v>0</v>
      </c>
      <c r="S2274" s="80"/>
      <c r="T2274" s="80"/>
      <c r="U2274" s="80"/>
      <c r="V2274" s="80"/>
      <c r="W2274" s="80" t="s">
        <v>1123</v>
      </c>
      <c r="X2274" s="80">
        <v>0.75</v>
      </c>
      <c r="Y2274" s="80" t="s">
        <v>1135</v>
      </c>
      <c r="Z2274" s="80" t="s">
        <v>1136</v>
      </c>
      <c r="AA2274" s="80" t="s">
        <v>1126</v>
      </c>
      <c r="AB2274" s="80" t="s">
        <v>1127</v>
      </c>
      <c r="AC2274" s="80" t="s">
        <v>1128</v>
      </c>
      <c r="AD2274" s="80">
        <v>4</v>
      </c>
      <c r="AE2274" s="80" t="s">
        <v>1182</v>
      </c>
      <c r="AF2274" s="108"/>
    </row>
    <row r="2275" spans="1:32" hidden="1" x14ac:dyDescent="0.25">
      <c r="A2275" s="99" t="s">
        <v>1820</v>
      </c>
      <c r="B2275" s="80" t="s">
        <v>831</v>
      </c>
      <c r="C2275" s="80" t="s">
        <v>75</v>
      </c>
      <c r="D2275" s="80" t="s">
        <v>252</v>
      </c>
      <c r="E2275" s="80">
        <v>18</v>
      </c>
      <c r="F2275" s="80"/>
      <c r="G2275" s="80" t="s">
        <v>259</v>
      </c>
      <c r="H2275" s="80"/>
      <c r="I2275" s="80">
        <v>30</v>
      </c>
      <c r="J2275" s="77">
        <v>4</v>
      </c>
      <c r="K2275" s="80">
        <v>15</v>
      </c>
      <c r="L2275" s="80">
        <v>20</v>
      </c>
      <c r="M2275" s="80"/>
      <c r="N2275" s="80">
        <v>1</v>
      </c>
      <c r="O2275" s="80" t="s">
        <v>129</v>
      </c>
      <c r="P2275" s="80" t="s">
        <v>1171</v>
      </c>
      <c r="Q2275" s="80">
        <v>1</v>
      </c>
      <c r="R2275" s="80">
        <v>0</v>
      </c>
      <c r="S2275" s="80"/>
      <c r="T2275" s="80"/>
      <c r="U2275" s="80"/>
      <c r="V2275" s="80"/>
      <c r="W2275" s="80" t="s">
        <v>1123</v>
      </c>
      <c r="X2275" s="80">
        <v>0.5</v>
      </c>
      <c r="Y2275" s="80" t="s">
        <v>1135</v>
      </c>
      <c r="Z2275" s="80" t="s">
        <v>1136</v>
      </c>
      <c r="AA2275" s="80" t="s">
        <v>1126</v>
      </c>
      <c r="AB2275" s="80" t="s">
        <v>1127</v>
      </c>
      <c r="AC2275" s="80" t="s">
        <v>1128</v>
      </c>
      <c r="AD2275" s="80">
        <v>4</v>
      </c>
      <c r="AE2275" s="80" t="s">
        <v>1188</v>
      </c>
      <c r="AF2275" s="108"/>
    </row>
    <row r="2276" spans="1:32" hidden="1" x14ac:dyDescent="0.25">
      <c r="A2276" s="99" t="s">
        <v>1820</v>
      </c>
      <c r="B2276" s="80" t="s">
        <v>831</v>
      </c>
      <c r="C2276" s="80" t="s">
        <v>75</v>
      </c>
      <c r="D2276" s="80" t="s">
        <v>252</v>
      </c>
      <c r="E2276" s="80">
        <v>19</v>
      </c>
      <c r="F2276" s="80"/>
      <c r="G2276" s="80" t="s">
        <v>834</v>
      </c>
      <c r="H2276" s="80"/>
      <c r="I2276" s="80">
        <v>30</v>
      </c>
      <c r="J2276" s="77">
        <v>4</v>
      </c>
      <c r="K2276" s="80">
        <v>80</v>
      </c>
      <c r="L2276" s="80">
        <v>20</v>
      </c>
      <c r="M2276" s="80"/>
      <c r="N2276" s="80">
        <v>1</v>
      </c>
      <c r="O2276" s="80" t="s">
        <v>129</v>
      </c>
      <c r="P2276" s="80" t="s">
        <v>1171</v>
      </c>
      <c r="Q2276" s="80">
        <v>1</v>
      </c>
      <c r="R2276" s="80">
        <v>0</v>
      </c>
      <c r="S2276" s="80"/>
      <c r="T2276" s="80"/>
      <c r="U2276" s="80" t="s">
        <v>70</v>
      </c>
      <c r="V2276" s="80" t="s">
        <v>76</v>
      </c>
      <c r="W2276" s="80" t="s">
        <v>1123</v>
      </c>
      <c r="X2276" s="80">
        <v>3</v>
      </c>
      <c r="Y2276" s="80" t="s">
        <v>1135</v>
      </c>
      <c r="Z2276" s="80" t="s">
        <v>1136</v>
      </c>
      <c r="AA2276" s="80" t="s">
        <v>1126</v>
      </c>
      <c r="AB2276" s="80" t="s">
        <v>1127</v>
      </c>
      <c r="AC2276" s="80" t="s">
        <v>1128</v>
      </c>
      <c r="AD2276" s="80">
        <v>4</v>
      </c>
      <c r="AE2276" s="80" t="s">
        <v>1129</v>
      </c>
      <c r="AF2276" s="108"/>
    </row>
    <row r="2277" spans="1:32" hidden="1" x14ac:dyDescent="0.25">
      <c r="A2277" s="99" t="s">
        <v>1820</v>
      </c>
      <c r="B2277" s="80" t="s">
        <v>831</v>
      </c>
      <c r="C2277" s="80" t="s">
        <v>75</v>
      </c>
      <c r="D2277" s="80" t="s">
        <v>252</v>
      </c>
      <c r="E2277" s="80">
        <v>20</v>
      </c>
      <c r="F2277" s="80"/>
      <c r="G2277" s="80" t="s">
        <v>834</v>
      </c>
      <c r="H2277" s="80"/>
      <c r="I2277" s="80">
        <v>30</v>
      </c>
      <c r="J2277" s="77">
        <v>8</v>
      </c>
      <c r="K2277" s="80">
        <v>100</v>
      </c>
      <c r="L2277" s="80">
        <v>20</v>
      </c>
      <c r="M2277" s="80"/>
      <c r="N2277" s="80">
        <v>1</v>
      </c>
      <c r="O2277" s="80" t="s">
        <v>129</v>
      </c>
      <c r="P2277" s="80" t="s">
        <v>1171</v>
      </c>
      <c r="Q2277" s="80">
        <v>1</v>
      </c>
      <c r="R2277" s="80">
        <v>0</v>
      </c>
      <c r="S2277" s="80"/>
      <c r="T2277" s="80"/>
      <c r="U2277" s="80" t="s">
        <v>70</v>
      </c>
      <c r="V2277" s="80" t="s">
        <v>76</v>
      </c>
      <c r="W2277" s="80" t="s">
        <v>1123</v>
      </c>
      <c r="X2277" s="80">
        <v>4</v>
      </c>
      <c r="Y2277" s="80" t="s">
        <v>1135</v>
      </c>
      <c r="Z2277" s="80" t="s">
        <v>1136</v>
      </c>
      <c r="AA2277" s="80" t="s">
        <v>1126</v>
      </c>
      <c r="AB2277" s="80" t="s">
        <v>1127</v>
      </c>
      <c r="AC2277" s="80" t="s">
        <v>1128</v>
      </c>
      <c r="AD2277" s="80">
        <v>8</v>
      </c>
      <c r="AE2277" s="80" t="s">
        <v>1129</v>
      </c>
      <c r="AF2277" s="108"/>
    </row>
    <row r="2278" spans="1:32" hidden="1" x14ac:dyDescent="0.25">
      <c r="A2278" s="99" t="s">
        <v>1820</v>
      </c>
      <c r="B2278" s="80" t="s">
        <v>831</v>
      </c>
      <c r="C2278" s="80" t="s">
        <v>75</v>
      </c>
      <c r="D2278" s="80" t="s">
        <v>252</v>
      </c>
      <c r="E2278" s="80">
        <v>21</v>
      </c>
      <c r="F2278" s="80"/>
      <c r="G2278" s="80" t="s">
        <v>259</v>
      </c>
      <c r="H2278" s="80"/>
      <c r="I2278" s="80">
        <v>30</v>
      </c>
      <c r="J2278" s="77">
        <v>8</v>
      </c>
      <c r="K2278" s="80">
        <v>100</v>
      </c>
      <c r="L2278" s="80">
        <v>20</v>
      </c>
      <c r="M2278" s="80"/>
      <c r="N2278" s="80">
        <v>1</v>
      </c>
      <c r="O2278" s="80" t="s">
        <v>129</v>
      </c>
      <c r="P2278" s="80" t="s">
        <v>1171</v>
      </c>
      <c r="Q2278" s="80">
        <v>1</v>
      </c>
      <c r="R2278" s="80">
        <v>0</v>
      </c>
      <c r="S2278" s="80"/>
      <c r="T2278" s="80"/>
      <c r="U2278" s="80" t="s">
        <v>70</v>
      </c>
      <c r="V2278" s="80"/>
      <c r="W2278" s="80" t="s">
        <v>1123</v>
      </c>
      <c r="X2278" s="80">
        <v>4</v>
      </c>
      <c r="Y2278" s="80" t="s">
        <v>1135</v>
      </c>
      <c r="Z2278" s="80" t="s">
        <v>1136</v>
      </c>
      <c r="AA2278" s="80" t="s">
        <v>1126</v>
      </c>
      <c r="AB2278" s="80" t="s">
        <v>1127</v>
      </c>
      <c r="AC2278" s="80" t="s">
        <v>1128</v>
      </c>
      <c r="AD2278" s="80">
        <v>8</v>
      </c>
      <c r="AE2278" s="80" t="s">
        <v>1129</v>
      </c>
      <c r="AF2278" s="108"/>
    </row>
    <row r="2279" spans="1:32" hidden="1" x14ac:dyDescent="0.25">
      <c r="A2279" s="99" t="s">
        <v>1820</v>
      </c>
      <c r="B2279" s="80" t="s">
        <v>831</v>
      </c>
      <c r="C2279" s="80" t="s">
        <v>75</v>
      </c>
      <c r="D2279" s="80" t="s">
        <v>242</v>
      </c>
      <c r="E2279" s="80">
        <v>1</v>
      </c>
      <c r="F2279" s="80" t="s">
        <v>1246</v>
      </c>
      <c r="G2279" s="80" t="s">
        <v>835</v>
      </c>
      <c r="H2279" s="80"/>
      <c r="I2279" s="80">
        <v>30</v>
      </c>
      <c r="J2279" s="77" t="e">
        <v>#N/A</v>
      </c>
      <c r="K2279" s="80">
        <v>800</v>
      </c>
      <c r="L2279" s="80">
        <v>20</v>
      </c>
      <c r="M2279" s="80"/>
      <c r="N2279" s="80"/>
      <c r="O2279" s="80" t="s">
        <v>129</v>
      </c>
      <c r="P2279" s="80" t="s">
        <v>1171</v>
      </c>
      <c r="Q2279" s="80">
        <v>0</v>
      </c>
      <c r="R2279" s="80">
        <v>2</v>
      </c>
      <c r="S2279" s="80" t="s">
        <v>1123</v>
      </c>
      <c r="T2279" s="80">
        <v>2</v>
      </c>
      <c r="U2279" s="80"/>
      <c r="V2279" s="80" t="s">
        <v>76</v>
      </c>
      <c r="W2279" s="80" t="s">
        <v>1123</v>
      </c>
      <c r="X2279" s="80">
        <v>64</v>
      </c>
      <c r="Y2279" s="80" t="s">
        <v>1135</v>
      </c>
      <c r="Z2279" s="80" t="s">
        <v>1136</v>
      </c>
      <c r="AA2279" s="80" t="s">
        <v>1126</v>
      </c>
      <c r="AB2279" s="80" t="s">
        <v>1127</v>
      </c>
      <c r="AC2279" s="80" t="s">
        <v>1128</v>
      </c>
      <c r="AD2279" s="80">
        <v>28</v>
      </c>
      <c r="AE2279" s="80" t="s">
        <v>1119</v>
      </c>
      <c r="AF2279" s="108"/>
    </row>
    <row r="2280" spans="1:32" hidden="1" x14ac:dyDescent="0.25">
      <c r="A2280" s="99" t="s">
        <v>1820</v>
      </c>
      <c r="B2280" s="80" t="s">
        <v>831</v>
      </c>
      <c r="C2280" s="80" t="s">
        <v>75</v>
      </c>
      <c r="D2280" s="80" t="s">
        <v>242</v>
      </c>
      <c r="E2280" s="80">
        <v>2</v>
      </c>
      <c r="F2280" s="80" t="s">
        <v>1821</v>
      </c>
      <c r="G2280" s="80" t="s">
        <v>695</v>
      </c>
      <c r="H2280" s="80"/>
      <c r="I2280" s="80">
        <v>30</v>
      </c>
      <c r="J2280" s="77">
        <v>8</v>
      </c>
      <c r="K2280" s="80">
        <v>150</v>
      </c>
      <c r="L2280" s="80">
        <v>20</v>
      </c>
      <c r="M2280" s="80"/>
      <c r="N2280" s="80"/>
      <c r="O2280" s="80"/>
      <c r="P2280" s="80"/>
      <c r="Q2280" s="80">
        <v>0</v>
      </c>
      <c r="R2280" s="80">
        <v>0</v>
      </c>
      <c r="S2280" s="80"/>
      <c r="T2280" s="80"/>
      <c r="U2280" s="80"/>
      <c r="V2280" s="80"/>
      <c r="W2280" s="80"/>
      <c r="X2280" s="80">
        <v>6</v>
      </c>
      <c r="Y2280" s="80" t="s">
        <v>1135</v>
      </c>
      <c r="Z2280" s="80"/>
      <c r="AA2280" s="80"/>
      <c r="AB2280" s="80"/>
      <c r="AC2280" s="80"/>
      <c r="AD2280" s="80"/>
      <c r="AE2280" s="80"/>
      <c r="AF2280" s="108"/>
    </row>
    <row r="2281" spans="1:32" hidden="1" x14ac:dyDescent="0.25">
      <c r="A2281" s="99" t="s">
        <v>1820</v>
      </c>
      <c r="B2281" s="80" t="s">
        <v>831</v>
      </c>
      <c r="C2281" s="80" t="s">
        <v>75</v>
      </c>
      <c r="D2281" s="80" t="s">
        <v>242</v>
      </c>
      <c r="E2281" s="80">
        <v>3</v>
      </c>
      <c r="F2281" s="80" t="s">
        <v>1822</v>
      </c>
      <c r="G2281" s="80" t="s">
        <v>214</v>
      </c>
      <c r="H2281" s="80"/>
      <c r="I2281" s="80">
        <v>30</v>
      </c>
      <c r="J2281" s="77">
        <v>4</v>
      </c>
      <c r="K2281" s="80">
        <v>50</v>
      </c>
      <c r="L2281" s="80">
        <v>20</v>
      </c>
      <c r="M2281" s="80"/>
      <c r="N2281" s="80"/>
      <c r="O2281" s="80" t="s">
        <v>129</v>
      </c>
      <c r="P2281" s="80" t="s">
        <v>1240</v>
      </c>
      <c r="Q2281" s="80">
        <v>0</v>
      </c>
      <c r="R2281" s="80">
        <v>1</v>
      </c>
      <c r="S2281" s="80" t="s">
        <v>1123</v>
      </c>
      <c r="T2281" s="80">
        <v>1</v>
      </c>
      <c r="U2281" s="80" t="s">
        <v>115</v>
      </c>
      <c r="V2281" s="80" t="s">
        <v>76</v>
      </c>
      <c r="W2281" s="80" t="s">
        <v>1123</v>
      </c>
      <c r="X2281" s="80">
        <v>2</v>
      </c>
      <c r="Y2281" s="80" t="s">
        <v>1135</v>
      </c>
      <c r="Z2281" s="80" t="s">
        <v>1136</v>
      </c>
      <c r="AA2281" s="80" t="s">
        <v>1126</v>
      </c>
      <c r="AB2281" s="80" t="s">
        <v>1127</v>
      </c>
      <c r="AC2281" s="80" t="s">
        <v>1128</v>
      </c>
      <c r="AD2281" s="80">
        <v>4</v>
      </c>
      <c r="AE2281" s="80" t="s">
        <v>1172</v>
      </c>
      <c r="AF2281" s="108"/>
    </row>
    <row r="2282" spans="1:32" hidden="1" x14ac:dyDescent="0.25">
      <c r="A2282" s="99" t="s">
        <v>1820</v>
      </c>
      <c r="B2282" s="80" t="s">
        <v>831</v>
      </c>
      <c r="C2282" s="80" t="s">
        <v>75</v>
      </c>
      <c r="D2282" s="80" t="s">
        <v>242</v>
      </c>
      <c r="E2282" s="80">
        <v>4</v>
      </c>
      <c r="F2282" s="80" t="s">
        <v>1665</v>
      </c>
      <c r="G2282" s="80" t="s">
        <v>214</v>
      </c>
      <c r="H2282" s="80"/>
      <c r="I2282" s="80">
        <v>30</v>
      </c>
      <c r="J2282" s="77">
        <v>8</v>
      </c>
      <c r="K2282" s="80">
        <v>100</v>
      </c>
      <c r="L2282" s="80">
        <v>20</v>
      </c>
      <c r="M2282" s="80"/>
      <c r="N2282" s="80"/>
      <c r="O2282" s="80" t="s">
        <v>129</v>
      </c>
      <c r="P2282" s="80" t="s">
        <v>1181</v>
      </c>
      <c r="Q2282" s="80">
        <v>0</v>
      </c>
      <c r="R2282" s="80">
        <v>1</v>
      </c>
      <c r="S2282" s="80" t="s">
        <v>1123</v>
      </c>
      <c r="T2282" s="80">
        <v>1</v>
      </c>
      <c r="U2282" s="80"/>
      <c r="V2282" s="80" t="s">
        <v>76</v>
      </c>
      <c r="W2282" s="80" t="s">
        <v>1123</v>
      </c>
      <c r="X2282" s="80">
        <v>4</v>
      </c>
      <c r="Y2282" s="80" t="s">
        <v>1135</v>
      </c>
      <c r="Z2282" s="80" t="s">
        <v>1136</v>
      </c>
      <c r="AA2282" s="80" t="s">
        <v>1126</v>
      </c>
      <c r="AB2282" s="80" t="s">
        <v>1127</v>
      </c>
      <c r="AC2282" s="80" t="s">
        <v>1128</v>
      </c>
      <c r="AD2282" s="80">
        <v>8</v>
      </c>
      <c r="AE2282" s="80" t="s">
        <v>1129</v>
      </c>
      <c r="AF2282" s="108"/>
    </row>
    <row r="2283" spans="1:32" hidden="1" x14ac:dyDescent="0.25">
      <c r="A2283" s="99" t="s">
        <v>1820</v>
      </c>
      <c r="B2283" s="80" t="s">
        <v>831</v>
      </c>
      <c r="C2283" s="80" t="s">
        <v>75</v>
      </c>
      <c r="D2283" s="80" t="s">
        <v>242</v>
      </c>
      <c r="E2283" s="80">
        <v>5</v>
      </c>
      <c r="F2283" s="80" t="s">
        <v>1823</v>
      </c>
      <c r="G2283" s="80" t="s">
        <v>214</v>
      </c>
      <c r="H2283" s="80"/>
      <c r="I2283" s="80">
        <v>30</v>
      </c>
      <c r="J2283" s="77">
        <v>4</v>
      </c>
      <c r="K2283" s="80">
        <v>50</v>
      </c>
      <c r="L2283" s="80">
        <v>20</v>
      </c>
      <c r="M2283" s="80"/>
      <c r="N2283" s="80"/>
      <c r="O2283" s="80" t="s">
        <v>129</v>
      </c>
      <c r="P2283" s="80" t="s">
        <v>1279</v>
      </c>
      <c r="Q2283" s="80">
        <v>0</v>
      </c>
      <c r="R2283" s="80">
        <v>1</v>
      </c>
      <c r="S2283" s="80" t="s">
        <v>1123</v>
      </c>
      <c r="T2283" s="80">
        <v>1</v>
      </c>
      <c r="U2283" s="80"/>
      <c r="V2283" s="80" t="s">
        <v>76</v>
      </c>
      <c r="W2283" s="80" t="s">
        <v>1123</v>
      </c>
      <c r="X2283" s="80">
        <v>2</v>
      </c>
      <c r="Y2283" s="80" t="s">
        <v>1135</v>
      </c>
      <c r="Z2283" s="80" t="s">
        <v>1136</v>
      </c>
      <c r="AA2283" s="80" t="s">
        <v>1126</v>
      </c>
      <c r="AB2283" s="80" t="s">
        <v>1127</v>
      </c>
      <c r="AC2283" s="80" t="s">
        <v>1128</v>
      </c>
      <c r="AD2283" s="80">
        <v>4</v>
      </c>
      <c r="AE2283" s="80" t="s">
        <v>1172</v>
      </c>
      <c r="AF2283" s="108"/>
    </row>
    <row r="2284" spans="1:32" hidden="1" x14ac:dyDescent="0.25">
      <c r="A2284" s="99" t="s">
        <v>1820</v>
      </c>
      <c r="B2284" s="80" t="s">
        <v>831</v>
      </c>
      <c r="C2284" s="80" t="s">
        <v>75</v>
      </c>
      <c r="D2284" s="80" t="s">
        <v>242</v>
      </c>
      <c r="E2284" s="80">
        <v>6</v>
      </c>
      <c r="F2284" s="80" t="s">
        <v>1280</v>
      </c>
      <c r="G2284" s="80" t="s">
        <v>214</v>
      </c>
      <c r="H2284" s="80"/>
      <c r="I2284" s="80">
        <v>30</v>
      </c>
      <c r="J2284" s="77">
        <v>4</v>
      </c>
      <c r="K2284" s="80">
        <v>50</v>
      </c>
      <c r="L2284" s="80">
        <v>20</v>
      </c>
      <c r="M2284" s="80"/>
      <c r="N2284" s="80"/>
      <c r="O2284" s="80" t="s">
        <v>129</v>
      </c>
      <c r="P2284" s="80" t="s">
        <v>1279</v>
      </c>
      <c r="Q2284" s="80">
        <v>0</v>
      </c>
      <c r="R2284" s="80">
        <v>1</v>
      </c>
      <c r="S2284" s="80" t="s">
        <v>1123</v>
      </c>
      <c r="T2284" s="80">
        <v>1</v>
      </c>
      <c r="U2284" s="80" t="s">
        <v>115</v>
      </c>
      <c r="V2284" s="80" t="s">
        <v>76</v>
      </c>
      <c r="W2284" s="80" t="s">
        <v>1123</v>
      </c>
      <c r="X2284" s="80">
        <v>2</v>
      </c>
      <c r="Y2284" s="80" t="s">
        <v>1135</v>
      </c>
      <c r="Z2284" s="80" t="s">
        <v>1136</v>
      </c>
      <c r="AA2284" s="80" t="s">
        <v>1126</v>
      </c>
      <c r="AB2284" s="80" t="s">
        <v>1127</v>
      </c>
      <c r="AC2284" s="80" t="s">
        <v>1128</v>
      </c>
      <c r="AD2284" s="80">
        <v>4</v>
      </c>
      <c r="AE2284" s="80" t="s">
        <v>1172</v>
      </c>
      <c r="AF2284" s="108"/>
    </row>
    <row r="2285" spans="1:32" hidden="1" x14ac:dyDescent="0.25">
      <c r="A2285" s="99" t="s">
        <v>1820</v>
      </c>
      <c r="B2285" s="80" t="s">
        <v>831</v>
      </c>
      <c r="C2285" s="80" t="s">
        <v>75</v>
      </c>
      <c r="D2285" s="80" t="s">
        <v>242</v>
      </c>
      <c r="E2285" s="80">
        <v>7</v>
      </c>
      <c r="F2285" s="80" t="s">
        <v>1276</v>
      </c>
      <c r="G2285" s="80" t="s">
        <v>302</v>
      </c>
      <c r="H2285" s="80"/>
      <c r="I2285" s="80">
        <v>30</v>
      </c>
      <c r="J2285" s="77">
        <v>20</v>
      </c>
      <c r="K2285" s="80">
        <v>600</v>
      </c>
      <c r="L2285" s="80">
        <v>20</v>
      </c>
      <c r="M2285" s="80"/>
      <c r="N2285" s="80"/>
      <c r="O2285" s="80" t="s">
        <v>129</v>
      </c>
      <c r="P2285" s="80" t="s">
        <v>1171</v>
      </c>
      <c r="Q2285" s="80">
        <v>0</v>
      </c>
      <c r="R2285" s="80">
        <v>1</v>
      </c>
      <c r="S2285" s="80" t="s">
        <v>1123</v>
      </c>
      <c r="T2285" s="80">
        <v>1</v>
      </c>
      <c r="U2285" s="80"/>
      <c r="V2285" s="80"/>
      <c r="W2285" s="80" t="s">
        <v>1123</v>
      </c>
      <c r="X2285" s="80">
        <v>24</v>
      </c>
      <c r="Y2285" s="80" t="s">
        <v>1135</v>
      </c>
      <c r="Z2285" s="80" t="s">
        <v>1136</v>
      </c>
      <c r="AA2285" s="80" t="s">
        <v>1126</v>
      </c>
      <c r="AB2285" s="80" t="s">
        <v>1127</v>
      </c>
      <c r="AC2285" s="80" t="s">
        <v>1128</v>
      </c>
      <c r="AD2285" s="80">
        <v>20</v>
      </c>
      <c r="AE2285" s="80" t="s">
        <v>1177</v>
      </c>
      <c r="AF2285" s="108"/>
    </row>
    <row r="2286" spans="1:32" hidden="1" x14ac:dyDescent="0.25">
      <c r="A2286" s="99" t="s">
        <v>1820</v>
      </c>
      <c r="B2286" s="80" t="s">
        <v>831</v>
      </c>
      <c r="C2286" s="80" t="s">
        <v>75</v>
      </c>
      <c r="D2286" s="80" t="s">
        <v>242</v>
      </c>
      <c r="E2286" s="80">
        <v>8</v>
      </c>
      <c r="F2286" s="80"/>
      <c r="G2286" s="80" t="s">
        <v>836</v>
      </c>
      <c r="H2286" s="80"/>
      <c r="I2286" s="80">
        <v>30</v>
      </c>
      <c r="J2286" s="77">
        <v>8</v>
      </c>
      <c r="K2286" s="80">
        <v>100</v>
      </c>
      <c r="L2286" s="80">
        <v>20</v>
      </c>
      <c r="M2286" s="80"/>
      <c r="N2286" s="80"/>
      <c r="O2286" s="80" t="s">
        <v>129</v>
      </c>
      <c r="P2286" s="80" t="s">
        <v>1171</v>
      </c>
      <c r="Q2286" s="80">
        <v>0</v>
      </c>
      <c r="R2286" s="80">
        <v>1</v>
      </c>
      <c r="S2286" s="80" t="s">
        <v>1123</v>
      </c>
      <c r="T2286" s="80">
        <v>1</v>
      </c>
      <c r="U2286" s="80"/>
      <c r="V2286" s="80"/>
      <c r="W2286" s="80" t="s">
        <v>1123</v>
      </c>
      <c r="X2286" s="80">
        <v>4</v>
      </c>
      <c r="Y2286" s="80" t="s">
        <v>1135</v>
      </c>
      <c r="Z2286" s="80" t="s">
        <v>1136</v>
      </c>
      <c r="AA2286" s="80" t="s">
        <v>1126</v>
      </c>
      <c r="AB2286" s="80" t="s">
        <v>1127</v>
      </c>
      <c r="AC2286" s="80" t="s">
        <v>1128</v>
      </c>
      <c r="AD2286" s="80">
        <v>8</v>
      </c>
      <c r="AE2286" s="80" t="s">
        <v>1129</v>
      </c>
      <c r="AF2286" s="108"/>
    </row>
    <row r="2287" spans="1:32" hidden="1" x14ac:dyDescent="0.25">
      <c r="A2287" s="99" t="s">
        <v>1820</v>
      </c>
      <c r="B2287" s="80" t="s">
        <v>831</v>
      </c>
      <c r="C2287" s="80" t="s">
        <v>75</v>
      </c>
      <c r="D2287" s="80" t="s">
        <v>242</v>
      </c>
      <c r="E2287" s="80">
        <v>9</v>
      </c>
      <c r="F2287" s="80"/>
      <c r="G2287" s="80" t="s">
        <v>837</v>
      </c>
      <c r="H2287" s="80"/>
      <c r="I2287" s="80">
        <v>30</v>
      </c>
      <c r="J2287" s="77">
        <v>8</v>
      </c>
      <c r="K2287" s="80">
        <v>100</v>
      </c>
      <c r="L2287" s="80">
        <v>20</v>
      </c>
      <c r="M2287" s="80"/>
      <c r="N2287" s="80"/>
      <c r="O2287" s="80" t="s">
        <v>129</v>
      </c>
      <c r="P2287" s="80" t="s">
        <v>1279</v>
      </c>
      <c r="Q2287" s="80">
        <v>0</v>
      </c>
      <c r="R2287" s="80">
        <v>1</v>
      </c>
      <c r="S2287" s="80" t="s">
        <v>1123</v>
      </c>
      <c r="T2287" s="80">
        <v>1</v>
      </c>
      <c r="U2287" s="80"/>
      <c r="V2287" s="80"/>
      <c r="W2287" s="80" t="s">
        <v>1123</v>
      </c>
      <c r="X2287" s="80">
        <v>4</v>
      </c>
      <c r="Y2287" s="80" t="s">
        <v>1135</v>
      </c>
      <c r="Z2287" s="80" t="s">
        <v>1136</v>
      </c>
      <c r="AA2287" s="80" t="s">
        <v>1126</v>
      </c>
      <c r="AB2287" s="80" t="s">
        <v>1127</v>
      </c>
      <c r="AC2287" s="80" t="s">
        <v>1128</v>
      </c>
      <c r="AD2287" s="80">
        <v>8</v>
      </c>
      <c r="AE2287" s="80" t="s">
        <v>1129</v>
      </c>
      <c r="AF2287" s="108"/>
    </row>
    <row r="2288" spans="1:32" hidden="1" x14ac:dyDescent="0.25">
      <c r="A2288" s="99" t="s">
        <v>1820</v>
      </c>
      <c r="B2288" s="80" t="s">
        <v>831</v>
      </c>
      <c r="C2288" s="80" t="s">
        <v>75</v>
      </c>
      <c r="D2288" s="80" t="s">
        <v>242</v>
      </c>
      <c r="E2288" s="80">
        <v>10</v>
      </c>
      <c r="F2288" s="80" t="s">
        <v>1244</v>
      </c>
      <c r="G2288" s="80" t="s">
        <v>214</v>
      </c>
      <c r="H2288" s="80"/>
      <c r="I2288" s="80">
        <v>30</v>
      </c>
      <c r="J2288" s="77">
        <v>4</v>
      </c>
      <c r="K2288" s="80">
        <v>50</v>
      </c>
      <c r="L2288" s="80">
        <v>20</v>
      </c>
      <c r="M2288" s="80"/>
      <c r="N2288" s="80"/>
      <c r="O2288" s="80" t="s">
        <v>129</v>
      </c>
      <c r="P2288" s="80" t="s">
        <v>1171</v>
      </c>
      <c r="Q2288" s="80">
        <v>0</v>
      </c>
      <c r="R2288" s="80">
        <v>1</v>
      </c>
      <c r="S2288" s="80" t="s">
        <v>1123</v>
      </c>
      <c r="T2288" s="80">
        <v>1</v>
      </c>
      <c r="U2288" s="80"/>
      <c r="V2288" s="80"/>
      <c r="W2288" s="80" t="s">
        <v>1123</v>
      </c>
      <c r="X2288" s="80">
        <v>2</v>
      </c>
      <c r="Y2288" s="80" t="s">
        <v>1135</v>
      </c>
      <c r="Z2288" s="80" t="s">
        <v>1136</v>
      </c>
      <c r="AA2288" s="80" t="s">
        <v>1126</v>
      </c>
      <c r="AB2288" s="80" t="s">
        <v>1127</v>
      </c>
      <c r="AC2288" s="80" t="s">
        <v>1128</v>
      </c>
      <c r="AD2288" s="80">
        <v>4</v>
      </c>
      <c r="AE2288" s="80" t="s">
        <v>1172</v>
      </c>
      <c r="AF2288" s="108"/>
    </row>
    <row r="2289" spans="1:32" hidden="1" x14ac:dyDescent="0.25">
      <c r="A2289" s="99" t="s">
        <v>1820</v>
      </c>
      <c r="B2289" s="80" t="s">
        <v>831</v>
      </c>
      <c r="C2289" s="80" t="s">
        <v>75</v>
      </c>
      <c r="D2289" s="80" t="s">
        <v>242</v>
      </c>
      <c r="E2289" s="80">
        <v>11</v>
      </c>
      <c r="F2289" s="80" t="s">
        <v>1273</v>
      </c>
      <c r="G2289" s="80" t="s">
        <v>302</v>
      </c>
      <c r="H2289" s="80"/>
      <c r="I2289" s="80">
        <v>30</v>
      </c>
      <c r="J2289" s="77" t="e">
        <v>#N/A</v>
      </c>
      <c r="K2289" s="80">
        <v>650</v>
      </c>
      <c r="L2289" s="80">
        <v>20</v>
      </c>
      <c r="M2289" s="80"/>
      <c r="N2289" s="80"/>
      <c r="O2289" s="80" t="s">
        <v>129</v>
      </c>
      <c r="P2289" s="80" t="s">
        <v>1279</v>
      </c>
      <c r="Q2289" s="80">
        <v>0</v>
      </c>
      <c r="R2289" s="80">
        <v>1</v>
      </c>
      <c r="S2289" s="80" t="s">
        <v>1123</v>
      </c>
      <c r="T2289" s="80">
        <v>1</v>
      </c>
      <c r="U2289" s="80"/>
      <c r="V2289" s="80" t="s">
        <v>76</v>
      </c>
      <c r="W2289" s="80" t="s">
        <v>1123</v>
      </c>
      <c r="X2289" s="80">
        <v>26</v>
      </c>
      <c r="Y2289" s="80" t="s">
        <v>1135</v>
      </c>
      <c r="Z2289" s="80" t="s">
        <v>1136</v>
      </c>
      <c r="AA2289" s="80" t="s">
        <v>1126</v>
      </c>
      <c r="AB2289" s="80" t="s">
        <v>1127</v>
      </c>
      <c r="AC2289" s="80" t="s">
        <v>1128</v>
      </c>
      <c r="AD2289" s="80">
        <v>24</v>
      </c>
      <c r="AE2289" s="80" t="s">
        <v>1119</v>
      </c>
      <c r="AF2289" s="108"/>
    </row>
    <row r="2290" spans="1:32" hidden="1" x14ac:dyDescent="0.25">
      <c r="A2290" s="99" t="s">
        <v>1820</v>
      </c>
      <c r="B2290" s="80" t="s">
        <v>831</v>
      </c>
      <c r="C2290" s="80" t="s">
        <v>75</v>
      </c>
      <c r="D2290" s="80" t="s">
        <v>242</v>
      </c>
      <c r="E2290" s="80">
        <v>12</v>
      </c>
      <c r="F2290" s="80" t="s">
        <v>1241</v>
      </c>
      <c r="G2290" s="80" t="s">
        <v>214</v>
      </c>
      <c r="H2290" s="80"/>
      <c r="I2290" s="80">
        <v>30</v>
      </c>
      <c r="J2290" s="77">
        <v>8</v>
      </c>
      <c r="K2290" s="80">
        <v>150</v>
      </c>
      <c r="L2290" s="80">
        <v>20</v>
      </c>
      <c r="M2290" s="80"/>
      <c r="N2290" s="80"/>
      <c r="O2290" s="80" t="s">
        <v>129</v>
      </c>
      <c r="P2290" s="80" t="s">
        <v>1240</v>
      </c>
      <c r="Q2290" s="80">
        <v>0</v>
      </c>
      <c r="R2290" s="80">
        <v>1</v>
      </c>
      <c r="S2290" s="80" t="s">
        <v>1123</v>
      </c>
      <c r="T2290" s="80">
        <v>1</v>
      </c>
      <c r="U2290" s="80"/>
      <c r="V2290" s="80" t="s">
        <v>76</v>
      </c>
      <c r="W2290" s="80" t="s">
        <v>1123</v>
      </c>
      <c r="X2290" s="80">
        <v>6</v>
      </c>
      <c r="Y2290" s="80" t="s">
        <v>1135</v>
      </c>
      <c r="Z2290" s="80" t="s">
        <v>1136</v>
      </c>
      <c r="AA2290" s="80" t="s">
        <v>1126</v>
      </c>
      <c r="AB2290" s="80" t="s">
        <v>1127</v>
      </c>
      <c r="AC2290" s="80" t="s">
        <v>1128</v>
      </c>
      <c r="AD2290" s="80">
        <v>8</v>
      </c>
      <c r="AE2290" s="80" t="s">
        <v>1137</v>
      </c>
      <c r="AF2290" s="108"/>
    </row>
    <row r="2291" spans="1:32" hidden="1" x14ac:dyDescent="0.25">
      <c r="A2291" s="99" t="s">
        <v>1820</v>
      </c>
      <c r="B2291" s="80" t="s">
        <v>831</v>
      </c>
      <c r="C2291" s="80" t="s">
        <v>75</v>
      </c>
      <c r="D2291" s="80" t="s">
        <v>242</v>
      </c>
      <c r="E2291" s="80">
        <v>13</v>
      </c>
      <c r="F2291" s="80" t="s">
        <v>1822</v>
      </c>
      <c r="G2291" s="80" t="s">
        <v>838</v>
      </c>
      <c r="H2291" s="80"/>
      <c r="I2291" s="80">
        <v>30</v>
      </c>
      <c r="J2291" s="77" t="e">
        <v>#N/A</v>
      </c>
      <c r="K2291" s="80">
        <v>800</v>
      </c>
      <c r="L2291" s="80">
        <v>20</v>
      </c>
      <c r="M2291" s="80"/>
      <c r="N2291" s="80"/>
      <c r="O2291" s="80" t="s">
        <v>129</v>
      </c>
      <c r="P2291" s="80" t="s">
        <v>1171</v>
      </c>
      <c r="Q2291" s="80">
        <v>0</v>
      </c>
      <c r="R2291" s="80">
        <v>2</v>
      </c>
      <c r="S2291" s="80" t="s">
        <v>1123</v>
      </c>
      <c r="T2291" s="80">
        <v>2</v>
      </c>
      <c r="U2291" s="80"/>
      <c r="V2291" s="80" t="s">
        <v>76</v>
      </c>
      <c r="W2291" s="80" t="s">
        <v>1123</v>
      </c>
      <c r="X2291" s="80">
        <v>64</v>
      </c>
      <c r="Y2291" s="80" t="s">
        <v>1135</v>
      </c>
      <c r="Z2291" s="80" t="s">
        <v>1136</v>
      </c>
      <c r="AA2291" s="80" t="s">
        <v>1126</v>
      </c>
      <c r="AB2291" s="80" t="s">
        <v>1127</v>
      </c>
      <c r="AC2291" s="80" t="s">
        <v>1128</v>
      </c>
      <c r="AD2291" s="80">
        <v>28</v>
      </c>
      <c r="AE2291" s="80" t="s">
        <v>1119</v>
      </c>
      <c r="AF2291" s="108"/>
    </row>
    <row r="2292" spans="1:32" hidden="1" x14ac:dyDescent="0.25">
      <c r="A2292" s="99" t="s">
        <v>1820</v>
      </c>
      <c r="B2292" s="80" t="s">
        <v>831</v>
      </c>
      <c r="C2292" s="80" t="s">
        <v>75</v>
      </c>
      <c r="D2292" s="80" t="s">
        <v>242</v>
      </c>
      <c r="E2292" s="80">
        <v>14</v>
      </c>
      <c r="F2292" s="80" t="s">
        <v>1268</v>
      </c>
      <c r="G2292" s="80" t="s">
        <v>214</v>
      </c>
      <c r="H2292" s="80"/>
      <c r="I2292" s="80">
        <v>30</v>
      </c>
      <c r="J2292" s="77">
        <v>4</v>
      </c>
      <c r="K2292" s="80">
        <v>50</v>
      </c>
      <c r="L2292" s="80">
        <v>20</v>
      </c>
      <c r="M2292" s="80"/>
      <c r="N2292" s="80"/>
      <c r="O2292" s="80" t="s">
        <v>129</v>
      </c>
      <c r="P2292" s="80" t="s">
        <v>1198</v>
      </c>
      <c r="Q2292" s="80">
        <v>0</v>
      </c>
      <c r="R2292" s="80">
        <v>1</v>
      </c>
      <c r="S2292" s="80" t="s">
        <v>1115</v>
      </c>
      <c r="T2292" s="80">
        <v>1</v>
      </c>
      <c r="U2292" s="80"/>
      <c r="V2292" s="80" t="s">
        <v>76</v>
      </c>
      <c r="W2292" s="80" t="s">
        <v>1115</v>
      </c>
      <c r="X2292" s="80">
        <v>2</v>
      </c>
      <c r="Y2292" s="80" t="s">
        <v>1135</v>
      </c>
      <c r="Z2292" s="80" t="s">
        <v>1136</v>
      </c>
      <c r="AA2292" s="80" t="s">
        <v>1126</v>
      </c>
      <c r="AB2292" s="80" t="s">
        <v>1127</v>
      </c>
      <c r="AC2292" s="80" t="s">
        <v>1128</v>
      </c>
      <c r="AD2292" s="80">
        <v>4</v>
      </c>
      <c r="AE2292" s="80" t="s">
        <v>1172</v>
      </c>
      <c r="AF2292" s="108"/>
    </row>
    <row r="2293" spans="1:32" hidden="1" x14ac:dyDescent="0.25">
      <c r="A2293" s="99" t="s">
        <v>1820</v>
      </c>
      <c r="B2293" s="80" t="s">
        <v>831</v>
      </c>
      <c r="C2293" s="80" t="s">
        <v>75</v>
      </c>
      <c r="D2293" s="80" t="s">
        <v>242</v>
      </c>
      <c r="E2293" s="80">
        <v>15</v>
      </c>
      <c r="F2293" s="80" t="s">
        <v>1247</v>
      </c>
      <c r="G2293" s="80" t="s">
        <v>214</v>
      </c>
      <c r="H2293" s="80"/>
      <c r="I2293" s="80">
        <v>30</v>
      </c>
      <c r="J2293" s="77">
        <v>4</v>
      </c>
      <c r="K2293" s="80">
        <v>80</v>
      </c>
      <c r="L2293" s="80">
        <v>20</v>
      </c>
      <c r="M2293" s="80"/>
      <c r="N2293" s="80"/>
      <c r="O2293" s="80" t="s">
        <v>129</v>
      </c>
      <c r="P2293" s="80" t="s">
        <v>1171</v>
      </c>
      <c r="Q2293" s="80">
        <v>0</v>
      </c>
      <c r="R2293" s="80">
        <v>1</v>
      </c>
      <c r="S2293" s="80" t="s">
        <v>1123</v>
      </c>
      <c r="T2293" s="80">
        <v>1</v>
      </c>
      <c r="U2293" s="80"/>
      <c r="V2293" s="80" t="s">
        <v>76</v>
      </c>
      <c r="W2293" s="80" t="s">
        <v>1123</v>
      </c>
      <c r="X2293" s="80">
        <v>3</v>
      </c>
      <c r="Y2293" s="80" t="s">
        <v>1135</v>
      </c>
      <c r="Z2293" s="80" t="s">
        <v>1136</v>
      </c>
      <c r="AA2293" s="80" t="s">
        <v>1126</v>
      </c>
      <c r="AB2293" s="80" t="s">
        <v>1127</v>
      </c>
      <c r="AC2293" s="80" t="s">
        <v>1128</v>
      </c>
      <c r="AD2293" s="80">
        <v>4</v>
      </c>
      <c r="AE2293" s="80" t="s">
        <v>1129</v>
      </c>
      <c r="AF2293" s="108"/>
    </row>
    <row r="2294" spans="1:32" hidden="1" x14ac:dyDescent="0.25">
      <c r="A2294" s="99" t="s">
        <v>1820</v>
      </c>
      <c r="B2294" s="80" t="s">
        <v>831</v>
      </c>
      <c r="C2294" s="80" t="s">
        <v>75</v>
      </c>
      <c r="D2294" s="80" t="s">
        <v>242</v>
      </c>
      <c r="E2294" s="80">
        <v>16</v>
      </c>
      <c r="F2294" s="80" t="s">
        <v>1826</v>
      </c>
      <c r="G2294" s="80" t="s">
        <v>214</v>
      </c>
      <c r="H2294" s="80"/>
      <c r="I2294" s="80">
        <v>30</v>
      </c>
      <c r="J2294" s="77">
        <v>4</v>
      </c>
      <c r="K2294" s="80">
        <v>50</v>
      </c>
      <c r="L2294" s="80">
        <v>20</v>
      </c>
      <c r="M2294" s="80"/>
      <c r="N2294" s="80"/>
      <c r="O2294" s="80" t="s">
        <v>129</v>
      </c>
      <c r="P2294" s="80" t="s">
        <v>1171</v>
      </c>
      <c r="Q2294" s="80">
        <v>0</v>
      </c>
      <c r="R2294" s="80">
        <v>1</v>
      </c>
      <c r="S2294" s="80" t="s">
        <v>1123</v>
      </c>
      <c r="T2294" s="80">
        <v>1</v>
      </c>
      <c r="U2294" s="80"/>
      <c r="V2294" s="80" t="s">
        <v>76</v>
      </c>
      <c r="W2294" s="80" t="s">
        <v>1123</v>
      </c>
      <c r="X2294" s="80">
        <v>2</v>
      </c>
      <c r="Y2294" s="80" t="s">
        <v>1135</v>
      </c>
      <c r="Z2294" s="80" t="s">
        <v>1136</v>
      </c>
      <c r="AA2294" s="80" t="s">
        <v>1126</v>
      </c>
      <c r="AB2294" s="80" t="s">
        <v>1127</v>
      </c>
      <c r="AC2294" s="80" t="s">
        <v>1128</v>
      </c>
      <c r="AD2294" s="80">
        <v>4</v>
      </c>
      <c r="AE2294" s="80" t="s">
        <v>1172</v>
      </c>
      <c r="AF2294" s="108"/>
    </row>
    <row r="2295" spans="1:32" hidden="1" x14ac:dyDescent="0.25">
      <c r="A2295" s="99" t="s">
        <v>1820</v>
      </c>
      <c r="B2295" s="80" t="s">
        <v>831</v>
      </c>
      <c r="C2295" s="80" t="s">
        <v>75</v>
      </c>
      <c r="D2295" s="80" t="s">
        <v>242</v>
      </c>
      <c r="E2295" s="80">
        <v>17</v>
      </c>
      <c r="F2295" s="80"/>
      <c r="G2295" s="80" t="s">
        <v>248</v>
      </c>
      <c r="H2295" s="80"/>
      <c r="I2295" s="80">
        <v>30</v>
      </c>
      <c r="J2295" s="77">
        <v>4</v>
      </c>
      <c r="K2295" s="80">
        <v>20</v>
      </c>
      <c r="L2295" s="80">
        <v>20</v>
      </c>
      <c r="M2295" s="80"/>
      <c r="N2295" s="80"/>
      <c r="O2295" s="80" t="s">
        <v>129</v>
      </c>
      <c r="P2295" s="80" t="s">
        <v>1279</v>
      </c>
      <c r="Q2295" s="80">
        <v>0</v>
      </c>
      <c r="R2295" s="80">
        <v>1</v>
      </c>
      <c r="S2295" s="80" t="s">
        <v>1123</v>
      </c>
      <c r="T2295" s="80">
        <v>1</v>
      </c>
      <c r="U2295" s="80"/>
      <c r="V2295" s="80"/>
      <c r="W2295" s="80" t="s">
        <v>1123</v>
      </c>
      <c r="X2295" s="80">
        <v>0.75</v>
      </c>
      <c r="Y2295" s="80" t="s">
        <v>1135</v>
      </c>
      <c r="Z2295" s="80" t="s">
        <v>1136</v>
      </c>
      <c r="AA2295" s="80" t="s">
        <v>1126</v>
      </c>
      <c r="AB2295" s="80" t="s">
        <v>1127</v>
      </c>
      <c r="AC2295" s="80" t="s">
        <v>1128</v>
      </c>
      <c r="AD2295" s="80">
        <v>4</v>
      </c>
      <c r="AE2295" s="80" t="s">
        <v>1182</v>
      </c>
      <c r="AF2295" s="108"/>
    </row>
    <row r="2296" spans="1:32" hidden="1" x14ac:dyDescent="0.25">
      <c r="A2296" s="99" t="s">
        <v>1820</v>
      </c>
      <c r="B2296" s="80" t="s">
        <v>831</v>
      </c>
      <c r="C2296" s="80" t="s">
        <v>75</v>
      </c>
      <c r="D2296" s="80" t="s">
        <v>242</v>
      </c>
      <c r="E2296" s="80">
        <v>18</v>
      </c>
      <c r="F2296" s="80"/>
      <c r="G2296" s="80" t="s">
        <v>248</v>
      </c>
      <c r="H2296" s="80"/>
      <c r="I2296" s="80">
        <v>30</v>
      </c>
      <c r="J2296" s="77">
        <v>4</v>
      </c>
      <c r="K2296" s="80">
        <v>15</v>
      </c>
      <c r="L2296" s="80">
        <v>20</v>
      </c>
      <c r="M2296" s="80"/>
      <c r="N2296" s="80"/>
      <c r="O2296" s="80" t="s">
        <v>129</v>
      </c>
      <c r="P2296" s="80" t="s">
        <v>1279</v>
      </c>
      <c r="Q2296" s="80">
        <v>0</v>
      </c>
      <c r="R2296" s="80">
        <v>1</v>
      </c>
      <c r="S2296" s="80" t="s">
        <v>1123</v>
      </c>
      <c r="T2296" s="80">
        <v>1</v>
      </c>
      <c r="U2296" s="80"/>
      <c r="V2296" s="80"/>
      <c r="W2296" s="80" t="s">
        <v>1123</v>
      </c>
      <c r="X2296" s="80">
        <v>0.5</v>
      </c>
      <c r="Y2296" s="80" t="s">
        <v>1135</v>
      </c>
      <c r="Z2296" s="80" t="s">
        <v>1136</v>
      </c>
      <c r="AA2296" s="80" t="s">
        <v>1126</v>
      </c>
      <c r="AB2296" s="80" t="s">
        <v>1127</v>
      </c>
      <c r="AC2296" s="80" t="s">
        <v>1128</v>
      </c>
      <c r="AD2296" s="80">
        <v>4</v>
      </c>
      <c r="AE2296" s="80" t="s">
        <v>1188</v>
      </c>
      <c r="AF2296" s="108"/>
    </row>
    <row r="2297" spans="1:32" hidden="1" x14ac:dyDescent="0.25">
      <c r="A2297" s="99" t="s">
        <v>1820</v>
      </c>
      <c r="B2297" s="80" t="s">
        <v>831</v>
      </c>
      <c r="C2297" s="80" t="s">
        <v>75</v>
      </c>
      <c r="D2297" s="80" t="s">
        <v>242</v>
      </c>
      <c r="E2297" s="80">
        <v>19</v>
      </c>
      <c r="F2297" s="80"/>
      <c r="G2297" s="80" t="s">
        <v>839</v>
      </c>
      <c r="H2297" s="80"/>
      <c r="I2297" s="80">
        <v>30</v>
      </c>
      <c r="J2297" s="77">
        <v>4</v>
      </c>
      <c r="K2297" s="80">
        <v>80</v>
      </c>
      <c r="L2297" s="80">
        <v>20</v>
      </c>
      <c r="M2297" s="80"/>
      <c r="N2297" s="80"/>
      <c r="O2297" s="80" t="s">
        <v>129</v>
      </c>
      <c r="P2297" s="80" t="s">
        <v>1279</v>
      </c>
      <c r="Q2297" s="80">
        <v>0</v>
      </c>
      <c r="R2297" s="80">
        <v>1</v>
      </c>
      <c r="S2297" s="80" t="s">
        <v>1123</v>
      </c>
      <c r="T2297" s="80">
        <v>1</v>
      </c>
      <c r="U2297" s="80" t="s">
        <v>115</v>
      </c>
      <c r="V2297" s="80" t="s">
        <v>76</v>
      </c>
      <c r="W2297" s="80" t="s">
        <v>1123</v>
      </c>
      <c r="X2297" s="80">
        <v>3</v>
      </c>
      <c r="Y2297" s="80" t="s">
        <v>1135</v>
      </c>
      <c r="Z2297" s="80" t="s">
        <v>1136</v>
      </c>
      <c r="AA2297" s="80" t="s">
        <v>1126</v>
      </c>
      <c r="AB2297" s="80" t="s">
        <v>1127</v>
      </c>
      <c r="AC2297" s="80" t="s">
        <v>1128</v>
      </c>
      <c r="AD2297" s="80">
        <v>4</v>
      </c>
      <c r="AE2297" s="80" t="s">
        <v>1129</v>
      </c>
      <c r="AF2297" s="108"/>
    </row>
    <row r="2298" spans="1:32" hidden="1" x14ac:dyDescent="0.25">
      <c r="A2298" s="99" t="s">
        <v>1820</v>
      </c>
      <c r="B2298" s="80" t="s">
        <v>831</v>
      </c>
      <c r="C2298" s="80" t="s">
        <v>75</v>
      </c>
      <c r="D2298" s="80" t="s">
        <v>242</v>
      </c>
      <c r="E2298" s="80">
        <v>20</v>
      </c>
      <c r="F2298" s="80"/>
      <c r="G2298" s="80" t="s">
        <v>839</v>
      </c>
      <c r="H2298" s="80"/>
      <c r="I2298" s="80">
        <v>30</v>
      </c>
      <c r="J2298" s="77">
        <v>8</v>
      </c>
      <c r="K2298" s="80">
        <v>100</v>
      </c>
      <c r="L2298" s="80">
        <v>20</v>
      </c>
      <c r="M2298" s="80"/>
      <c r="N2298" s="80"/>
      <c r="O2298" s="80" t="s">
        <v>129</v>
      </c>
      <c r="P2298" s="80" t="s">
        <v>1279</v>
      </c>
      <c r="Q2298" s="80">
        <v>0</v>
      </c>
      <c r="R2298" s="80">
        <v>1</v>
      </c>
      <c r="S2298" s="80" t="s">
        <v>1123</v>
      </c>
      <c r="T2298" s="80">
        <v>1</v>
      </c>
      <c r="U2298" s="80" t="s">
        <v>115</v>
      </c>
      <c r="V2298" s="80" t="s">
        <v>76</v>
      </c>
      <c r="W2298" s="80" t="s">
        <v>1123</v>
      </c>
      <c r="X2298" s="80">
        <v>4</v>
      </c>
      <c r="Y2298" s="80" t="s">
        <v>1135</v>
      </c>
      <c r="Z2298" s="80" t="s">
        <v>1136</v>
      </c>
      <c r="AA2298" s="80" t="s">
        <v>1126</v>
      </c>
      <c r="AB2298" s="80" t="s">
        <v>1127</v>
      </c>
      <c r="AC2298" s="80" t="s">
        <v>1128</v>
      </c>
      <c r="AD2298" s="80">
        <v>8</v>
      </c>
      <c r="AE2298" s="80" t="s">
        <v>1129</v>
      </c>
      <c r="AF2298" s="108"/>
    </row>
    <row r="2299" spans="1:32" hidden="1" x14ac:dyDescent="0.25">
      <c r="A2299" s="99" t="s">
        <v>1820</v>
      </c>
      <c r="B2299" s="80" t="s">
        <v>831</v>
      </c>
      <c r="C2299" s="80" t="s">
        <v>75</v>
      </c>
      <c r="D2299" s="80" t="s">
        <v>242</v>
      </c>
      <c r="E2299" s="80">
        <v>21</v>
      </c>
      <c r="F2299" s="80"/>
      <c r="G2299" s="80" t="s">
        <v>696</v>
      </c>
      <c r="H2299" s="80"/>
      <c r="I2299" s="80">
        <v>30</v>
      </c>
      <c r="J2299" s="77">
        <v>8</v>
      </c>
      <c r="K2299" s="80">
        <v>100</v>
      </c>
      <c r="L2299" s="80">
        <v>20</v>
      </c>
      <c r="M2299" s="80"/>
      <c r="N2299" s="80"/>
      <c r="O2299" s="80" t="s">
        <v>129</v>
      </c>
      <c r="P2299" s="80" t="s">
        <v>1279</v>
      </c>
      <c r="Q2299" s="80">
        <v>0</v>
      </c>
      <c r="R2299" s="80">
        <v>1</v>
      </c>
      <c r="S2299" s="80" t="s">
        <v>1123</v>
      </c>
      <c r="T2299" s="80">
        <v>1</v>
      </c>
      <c r="U2299" s="80" t="s">
        <v>115</v>
      </c>
      <c r="V2299" s="80"/>
      <c r="W2299" s="80" t="s">
        <v>1123</v>
      </c>
      <c r="X2299" s="80">
        <v>4</v>
      </c>
      <c r="Y2299" s="80" t="s">
        <v>1135</v>
      </c>
      <c r="Z2299" s="80" t="s">
        <v>1136</v>
      </c>
      <c r="AA2299" s="80" t="s">
        <v>1126</v>
      </c>
      <c r="AB2299" s="80" t="s">
        <v>1127</v>
      </c>
      <c r="AC2299" s="80" t="s">
        <v>1128</v>
      </c>
      <c r="AD2299" s="80">
        <v>8</v>
      </c>
      <c r="AE2299" s="80" t="s">
        <v>1129</v>
      </c>
      <c r="AF2299" s="108"/>
    </row>
    <row r="2300" spans="1:32" ht="30" hidden="1" x14ac:dyDescent="0.25">
      <c r="A2300" s="99" t="s">
        <v>1820</v>
      </c>
      <c r="B2300" s="80" t="s">
        <v>831</v>
      </c>
      <c r="C2300" s="80" t="s">
        <v>75</v>
      </c>
      <c r="D2300" s="80" t="s">
        <v>130</v>
      </c>
      <c r="E2300" s="80" t="s">
        <v>73</v>
      </c>
      <c r="F2300" s="80"/>
      <c r="G2300" s="80" t="s">
        <v>840</v>
      </c>
      <c r="H2300" s="80"/>
      <c r="I2300" s="80">
        <v>30</v>
      </c>
      <c r="J2300" s="77">
        <v>8</v>
      </c>
      <c r="K2300" s="80">
        <v>150</v>
      </c>
      <c r="L2300" s="80">
        <v>20</v>
      </c>
      <c r="M2300" s="80"/>
      <c r="N2300" s="80">
        <v>1</v>
      </c>
      <c r="O2300" s="80" t="s">
        <v>129</v>
      </c>
      <c r="P2300" s="80" t="s">
        <v>1171</v>
      </c>
      <c r="Q2300" s="80">
        <v>1</v>
      </c>
      <c r="R2300" s="80">
        <v>0</v>
      </c>
      <c r="S2300" s="80"/>
      <c r="T2300" s="80"/>
      <c r="U2300" s="80"/>
      <c r="V2300" s="80"/>
      <c r="W2300" s="80" t="s">
        <v>1123</v>
      </c>
      <c r="X2300" s="80">
        <v>6</v>
      </c>
      <c r="Y2300" s="80" t="s">
        <v>1135</v>
      </c>
      <c r="Z2300" s="80" t="s">
        <v>1136</v>
      </c>
      <c r="AA2300" s="80" t="s">
        <v>1126</v>
      </c>
      <c r="AB2300" s="80" t="s">
        <v>1127</v>
      </c>
      <c r="AC2300" s="80" t="s">
        <v>1128</v>
      </c>
      <c r="AD2300" s="80">
        <v>8</v>
      </c>
      <c r="AE2300" s="80" t="s">
        <v>1137</v>
      </c>
      <c r="AF2300" s="108"/>
    </row>
    <row r="2301" spans="1:32" ht="30" hidden="1" x14ac:dyDescent="0.25">
      <c r="A2301" s="99" t="s">
        <v>1820</v>
      </c>
      <c r="B2301" s="80" t="s">
        <v>831</v>
      </c>
      <c r="C2301" s="80" t="s">
        <v>75</v>
      </c>
      <c r="D2301" s="80" t="s">
        <v>130</v>
      </c>
      <c r="E2301" s="80" t="s">
        <v>83</v>
      </c>
      <c r="F2301" s="80"/>
      <c r="G2301" s="80" t="s">
        <v>840</v>
      </c>
      <c r="H2301" s="80"/>
      <c r="I2301" s="80">
        <v>30</v>
      </c>
      <c r="J2301" s="77">
        <v>8</v>
      </c>
      <c r="K2301" s="80">
        <v>150</v>
      </c>
      <c r="L2301" s="80">
        <v>20</v>
      </c>
      <c r="M2301" s="80"/>
      <c r="N2301" s="80">
        <v>1</v>
      </c>
      <c r="O2301" s="80" t="s">
        <v>129</v>
      </c>
      <c r="P2301" s="80" t="s">
        <v>1171</v>
      </c>
      <c r="Q2301" s="80">
        <v>1</v>
      </c>
      <c r="R2301" s="80">
        <v>0</v>
      </c>
      <c r="S2301" s="80"/>
      <c r="T2301" s="80"/>
      <c r="U2301" s="80" t="s">
        <v>70</v>
      </c>
      <c r="V2301" s="80"/>
      <c r="W2301" s="80" t="s">
        <v>1123</v>
      </c>
      <c r="X2301" s="80">
        <v>6</v>
      </c>
      <c r="Y2301" s="80" t="s">
        <v>1135</v>
      </c>
      <c r="Z2301" s="80" t="s">
        <v>1136</v>
      </c>
      <c r="AA2301" s="80" t="s">
        <v>1126</v>
      </c>
      <c r="AB2301" s="80" t="s">
        <v>1127</v>
      </c>
      <c r="AC2301" s="80" t="s">
        <v>1128</v>
      </c>
      <c r="AD2301" s="80">
        <v>8</v>
      </c>
      <c r="AE2301" s="80" t="s">
        <v>1137</v>
      </c>
      <c r="AF2301" s="108"/>
    </row>
    <row r="2302" spans="1:32" ht="30" hidden="1" x14ac:dyDescent="0.25">
      <c r="A2302" s="99" t="s">
        <v>1820</v>
      </c>
      <c r="B2302" s="80" t="s">
        <v>831</v>
      </c>
      <c r="C2302" s="80" t="s">
        <v>75</v>
      </c>
      <c r="D2302" s="80" t="s">
        <v>130</v>
      </c>
      <c r="E2302" s="80" t="s">
        <v>113</v>
      </c>
      <c r="F2302" s="80" t="s">
        <v>1239</v>
      </c>
      <c r="G2302" s="80" t="s">
        <v>1827</v>
      </c>
      <c r="H2302" s="80"/>
      <c r="I2302" s="80">
        <v>30</v>
      </c>
      <c r="J2302" s="77">
        <v>4</v>
      </c>
      <c r="K2302" s="80">
        <v>25</v>
      </c>
      <c r="L2302" s="80">
        <v>20</v>
      </c>
      <c r="M2302" s="80"/>
      <c r="N2302" s="80"/>
      <c r="O2302" s="80" t="s">
        <v>129</v>
      </c>
      <c r="P2302" s="80"/>
      <c r="Q2302" s="80">
        <v>0</v>
      </c>
      <c r="R2302" s="80">
        <v>0</v>
      </c>
      <c r="S2302" s="80"/>
      <c r="T2302" s="80"/>
      <c r="U2302" s="80"/>
      <c r="V2302" s="80"/>
      <c r="W2302" s="80" t="s">
        <v>1123</v>
      </c>
      <c r="X2302" s="80">
        <v>1</v>
      </c>
      <c r="Y2302" s="80" t="s">
        <v>1135</v>
      </c>
      <c r="Z2302" s="80"/>
      <c r="AA2302" s="80"/>
      <c r="AB2302" s="80"/>
      <c r="AC2302" s="80"/>
      <c r="AD2302" s="80"/>
      <c r="AE2302" s="80"/>
      <c r="AF2302" s="108"/>
    </row>
    <row r="2303" spans="1:32" ht="30" hidden="1" x14ac:dyDescent="0.25">
      <c r="A2303" s="99" t="s">
        <v>1820</v>
      </c>
      <c r="B2303" s="80" t="s">
        <v>831</v>
      </c>
      <c r="C2303" s="80" t="s">
        <v>75</v>
      </c>
      <c r="D2303" s="80" t="s">
        <v>130</v>
      </c>
      <c r="E2303" s="80" t="s">
        <v>114</v>
      </c>
      <c r="F2303" s="80" t="s">
        <v>1670</v>
      </c>
      <c r="G2303" s="80" t="s">
        <v>257</v>
      </c>
      <c r="H2303" s="80"/>
      <c r="I2303" s="80">
        <v>30</v>
      </c>
      <c r="J2303" s="77">
        <v>8</v>
      </c>
      <c r="K2303" s="80">
        <v>100</v>
      </c>
      <c r="L2303" s="80">
        <v>20</v>
      </c>
      <c r="M2303" s="80"/>
      <c r="N2303" s="80"/>
      <c r="O2303" s="80" t="s">
        <v>129</v>
      </c>
      <c r="P2303" s="80"/>
      <c r="Q2303" s="80">
        <v>0</v>
      </c>
      <c r="R2303" s="80">
        <v>0</v>
      </c>
      <c r="S2303" s="80"/>
      <c r="T2303" s="80"/>
      <c r="U2303" s="80" t="s">
        <v>70</v>
      </c>
      <c r="V2303" s="80"/>
      <c r="W2303" s="80" t="s">
        <v>1123</v>
      </c>
      <c r="X2303" s="80">
        <v>4</v>
      </c>
      <c r="Y2303" s="80" t="s">
        <v>1135</v>
      </c>
      <c r="Z2303" s="80"/>
      <c r="AA2303" s="80"/>
      <c r="AB2303" s="80"/>
      <c r="AC2303" s="80"/>
      <c r="AD2303" s="80"/>
      <c r="AE2303" s="80"/>
      <c r="AF2303" s="108"/>
    </row>
    <row r="2304" spans="1:32" ht="30" hidden="1" x14ac:dyDescent="0.25">
      <c r="A2304" s="99" t="s">
        <v>1820</v>
      </c>
      <c r="B2304" s="80" t="s">
        <v>831</v>
      </c>
      <c r="C2304" s="80" t="s">
        <v>75</v>
      </c>
      <c r="D2304" s="80" t="s">
        <v>130</v>
      </c>
      <c r="E2304" s="80" t="s">
        <v>115</v>
      </c>
      <c r="F2304" s="80" t="s">
        <v>1828</v>
      </c>
      <c r="G2304" s="80" t="s">
        <v>841</v>
      </c>
      <c r="H2304" s="80"/>
      <c r="I2304" s="80">
        <v>30</v>
      </c>
      <c r="J2304" s="77">
        <v>8</v>
      </c>
      <c r="K2304" s="80">
        <v>100</v>
      </c>
      <c r="L2304" s="80">
        <v>20</v>
      </c>
      <c r="M2304" s="80"/>
      <c r="N2304" s="80"/>
      <c r="O2304" s="80" t="s">
        <v>129</v>
      </c>
      <c r="P2304" s="80" t="s">
        <v>1829</v>
      </c>
      <c r="Q2304" s="80">
        <v>1</v>
      </c>
      <c r="R2304" s="80">
        <v>0</v>
      </c>
      <c r="S2304" s="80"/>
      <c r="T2304" s="80"/>
      <c r="U2304" s="80" t="s">
        <v>70</v>
      </c>
      <c r="V2304" s="80" t="s">
        <v>76</v>
      </c>
      <c r="W2304" s="80" t="s">
        <v>1115</v>
      </c>
      <c r="X2304" s="80">
        <v>4</v>
      </c>
      <c r="Y2304" s="80" t="s">
        <v>1135</v>
      </c>
      <c r="Z2304" s="80" t="s">
        <v>1466</v>
      </c>
      <c r="AA2304" s="80" t="s">
        <v>1126</v>
      </c>
      <c r="AB2304" s="80" t="s">
        <v>1163</v>
      </c>
      <c r="AC2304" s="80" t="s">
        <v>1164</v>
      </c>
      <c r="AD2304" s="80">
        <v>8</v>
      </c>
      <c r="AE2304" s="80" t="s">
        <v>1129</v>
      </c>
      <c r="AF2304" s="108"/>
    </row>
    <row r="2305" spans="1:32" ht="30" hidden="1" x14ac:dyDescent="0.25">
      <c r="A2305" s="99" t="s">
        <v>1820</v>
      </c>
      <c r="B2305" s="80" t="s">
        <v>831</v>
      </c>
      <c r="C2305" s="80" t="s">
        <v>75</v>
      </c>
      <c r="D2305" s="80" t="s">
        <v>130</v>
      </c>
      <c r="E2305" s="80" t="s">
        <v>93</v>
      </c>
      <c r="F2305" s="80" t="s">
        <v>1298</v>
      </c>
      <c r="G2305" s="80" t="s">
        <v>1830</v>
      </c>
      <c r="H2305" s="80"/>
      <c r="I2305" s="80">
        <v>30</v>
      </c>
      <c r="J2305" s="77">
        <v>8</v>
      </c>
      <c r="K2305" s="80">
        <v>100</v>
      </c>
      <c r="L2305" s="80">
        <v>20</v>
      </c>
      <c r="M2305" s="80"/>
      <c r="N2305" s="80"/>
      <c r="O2305" s="80" t="s">
        <v>129</v>
      </c>
      <c r="P2305" s="80"/>
      <c r="Q2305" s="80">
        <v>0</v>
      </c>
      <c r="R2305" s="80">
        <v>0</v>
      </c>
      <c r="S2305" s="80"/>
      <c r="T2305" s="80"/>
      <c r="U2305" s="80" t="s">
        <v>70</v>
      </c>
      <c r="V2305" s="80"/>
      <c r="W2305" s="80" t="s">
        <v>1115</v>
      </c>
      <c r="X2305" s="80">
        <v>4</v>
      </c>
      <c r="Y2305" s="80" t="s">
        <v>1135</v>
      </c>
      <c r="Z2305" s="80"/>
      <c r="AA2305" s="80"/>
      <c r="AB2305" s="80"/>
      <c r="AC2305" s="80"/>
      <c r="AD2305" s="80"/>
      <c r="AE2305" s="80"/>
      <c r="AF2305" s="108"/>
    </row>
    <row r="2306" spans="1:32" ht="30" hidden="1" x14ac:dyDescent="0.25">
      <c r="A2306" s="99" t="s">
        <v>1820</v>
      </c>
      <c r="B2306" s="80" t="s">
        <v>831</v>
      </c>
      <c r="C2306" s="80" t="s">
        <v>75</v>
      </c>
      <c r="D2306" s="80" t="s">
        <v>130</v>
      </c>
      <c r="E2306" s="80" t="s">
        <v>207</v>
      </c>
      <c r="F2306" s="80" t="s">
        <v>1300</v>
      </c>
      <c r="G2306" s="80" t="s">
        <v>257</v>
      </c>
      <c r="H2306" s="80"/>
      <c r="I2306" s="80">
        <v>30</v>
      </c>
      <c r="J2306" s="77">
        <v>8</v>
      </c>
      <c r="K2306" s="80">
        <v>150</v>
      </c>
      <c r="L2306" s="80">
        <v>20</v>
      </c>
      <c r="M2306" s="80"/>
      <c r="N2306" s="80"/>
      <c r="O2306" s="80" t="s">
        <v>129</v>
      </c>
      <c r="P2306" s="80"/>
      <c r="Q2306" s="80">
        <v>0</v>
      </c>
      <c r="R2306" s="80">
        <v>0</v>
      </c>
      <c r="S2306" s="80"/>
      <c r="T2306" s="80"/>
      <c r="U2306" s="80" t="s">
        <v>70</v>
      </c>
      <c r="V2306" s="80"/>
      <c r="W2306" s="80" t="s">
        <v>1123</v>
      </c>
      <c r="X2306" s="80">
        <v>6</v>
      </c>
      <c r="Y2306" s="80" t="s">
        <v>1135</v>
      </c>
      <c r="Z2306" s="80"/>
      <c r="AA2306" s="80"/>
      <c r="AB2306" s="80"/>
      <c r="AC2306" s="80"/>
      <c r="AD2306" s="80"/>
      <c r="AE2306" s="80"/>
      <c r="AF2306" s="108"/>
    </row>
    <row r="2307" spans="1:32" ht="30" hidden="1" x14ac:dyDescent="0.25">
      <c r="A2307" s="99" t="s">
        <v>1820</v>
      </c>
      <c r="B2307" s="80" t="s">
        <v>831</v>
      </c>
      <c r="C2307" s="80" t="s">
        <v>75</v>
      </c>
      <c r="D2307" s="80" t="s">
        <v>130</v>
      </c>
      <c r="E2307" s="80" t="s">
        <v>42</v>
      </c>
      <c r="F2307" s="80" t="s">
        <v>1821</v>
      </c>
      <c r="G2307" s="80" t="s">
        <v>842</v>
      </c>
      <c r="H2307" s="80"/>
      <c r="I2307" s="80">
        <v>30</v>
      </c>
      <c r="J2307" s="77">
        <v>8</v>
      </c>
      <c r="K2307" s="80">
        <v>150</v>
      </c>
      <c r="L2307" s="80">
        <v>20</v>
      </c>
      <c r="M2307" s="80"/>
      <c r="N2307" s="80">
        <v>1</v>
      </c>
      <c r="O2307" s="80" t="s">
        <v>129</v>
      </c>
      <c r="P2307" s="80" t="s">
        <v>1279</v>
      </c>
      <c r="Q2307" s="80">
        <v>1</v>
      </c>
      <c r="R2307" s="80">
        <v>0</v>
      </c>
      <c r="S2307" s="80"/>
      <c r="T2307" s="80"/>
      <c r="U2307" s="80"/>
      <c r="V2307" s="80" t="s">
        <v>76</v>
      </c>
      <c r="W2307" s="80" t="s">
        <v>1123</v>
      </c>
      <c r="X2307" s="80">
        <v>6</v>
      </c>
      <c r="Y2307" s="80" t="s">
        <v>1135</v>
      </c>
      <c r="Z2307" s="80" t="s">
        <v>1136</v>
      </c>
      <c r="AA2307" s="80" t="s">
        <v>1126</v>
      </c>
      <c r="AB2307" s="80" t="s">
        <v>1127</v>
      </c>
      <c r="AC2307" s="80" t="s">
        <v>1128</v>
      </c>
      <c r="AD2307" s="80">
        <v>8</v>
      </c>
      <c r="AE2307" s="80" t="s">
        <v>1137</v>
      </c>
      <c r="AF2307" s="108"/>
    </row>
    <row r="2308" spans="1:32" ht="30" hidden="1" x14ac:dyDescent="0.25">
      <c r="A2308" s="99" t="s">
        <v>1820</v>
      </c>
      <c r="B2308" s="80" t="s">
        <v>831</v>
      </c>
      <c r="C2308" s="80" t="s">
        <v>75</v>
      </c>
      <c r="D2308" s="80" t="s">
        <v>130</v>
      </c>
      <c r="E2308" s="80" t="s">
        <v>392</v>
      </c>
      <c r="F2308" s="80"/>
      <c r="G2308" s="80" t="s">
        <v>843</v>
      </c>
      <c r="H2308" s="80"/>
      <c r="I2308" s="80">
        <v>30</v>
      </c>
      <c r="J2308" s="77">
        <v>8</v>
      </c>
      <c r="K2308" s="80">
        <v>150</v>
      </c>
      <c r="L2308" s="80">
        <v>20</v>
      </c>
      <c r="M2308" s="80"/>
      <c r="N2308" s="80">
        <v>2</v>
      </c>
      <c r="O2308" s="80" t="s">
        <v>129</v>
      </c>
      <c r="P2308" s="80" t="s">
        <v>1171</v>
      </c>
      <c r="Q2308" s="80">
        <v>2</v>
      </c>
      <c r="R2308" s="80">
        <v>0</v>
      </c>
      <c r="S2308" s="80"/>
      <c r="T2308" s="80"/>
      <c r="U2308" s="80"/>
      <c r="V2308" s="80"/>
      <c r="W2308" s="80" t="s">
        <v>1123</v>
      </c>
      <c r="X2308" s="80">
        <v>12</v>
      </c>
      <c r="Y2308" s="80" t="s">
        <v>1135</v>
      </c>
      <c r="Z2308" s="80" t="s">
        <v>1136</v>
      </c>
      <c r="AA2308" s="80" t="s">
        <v>1126</v>
      </c>
      <c r="AB2308" s="80" t="s">
        <v>1127</v>
      </c>
      <c r="AC2308" s="80" t="s">
        <v>1128</v>
      </c>
      <c r="AD2308" s="80">
        <v>8</v>
      </c>
      <c r="AE2308" s="80" t="s">
        <v>1137</v>
      </c>
      <c r="AF2308" s="108"/>
    </row>
    <row r="2309" spans="1:32" ht="30" hidden="1" x14ac:dyDescent="0.25">
      <c r="A2309" s="99" t="s">
        <v>1820</v>
      </c>
      <c r="B2309" s="80" t="s">
        <v>831</v>
      </c>
      <c r="C2309" s="80" t="s">
        <v>75</v>
      </c>
      <c r="D2309" s="80" t="s">
        <v>130</v>
      </c>
      <c r="E2309" s="80" t="s">
        <v>212</v>
      </c>
      <c r="F2309" s="80"/>
      <c r="G2309" s="80" t="s">
        <v>844</v>
      </c>
      <c r="H2309" s="80"/>
      <c r="I2309" s="80">
        <v>30</v>
      </c>
      <c r="J2309" s="77">
        <v>8</v>
      </c>
      <c r="K2309" s="80">
        <v>150</v>
      </c>
      <c r="L2309" s="80">
        <v>20</v>
      </c>
      <c r="M2309" s="80"/>
      <c r="N2309" s="80">
        <v>2</v>
      </c>
      <c r="O2309" s="80" t="s">
        <v>129</v>
      </c>
      <c r="P2309" s="80" t="s">
        <v>1171</v>
      </c>
      <c r="Q2309" s="80">
        <v>2</v>
      </c>
      <c r="R2309" s="80">
        <v>0</v>
      </c>
      <c r="S2309" s="80"/>
      <c r="T2309" s="80"/>
      <c r="U2309" s="80"/>
      <c r="V2309" s="80"/>
      <c r="W2309" s="80" t="s">
        <v>1123</v>
      </c>
      <c r="X2309" s="80">
        <v>12</v>
      </c>
      <c r="Y2309" s="80" t="s">
        <v>1135</v>
      </c>
      <c r="Z2309" s="80" t="s">
        <v>1136</v>
      </c>
      <c r="AA2309" s="80" t="s">
        <v>1126</v>
      </c>
      <c r="AB2309" s="80" t="s">
        <v>1127</v>
      </c>
      <c r="AC2309" s="80" t="s">
        <v>1128</v>
      </c>
      <c r="AD2309" s="80">
        <v>8</v>
      </c>
      <c r="AE2309" s="80" t="s">
        <v>1137</v>
      </c>
      <c r="AF2309" s="108"/>
    </row>
    <row r="2310" spans="1:32" ht="30" hidden="1" x14ac:dyDescent="0.25">
      <c r="A2310" s="99" t="s">
        <v>1820</v>
      </c>
      <c r="B2310" s="80" t="s">
        <v>831</v>
      </c>
      <c r="C2310" s="80" t="s">
        <v>75</v>
      </c>
      <c r="D2310" s="80" t="s">
        <v>845</v>
      </c>
      <c r="E2310" s="80" t="s">
        <v>73</v>
      </c>
      <c r="F2310" s="80"/>
      <c r="G2310" s="80" t="s">
        <v>696</v>
      </c>
      <c r="H2310" s="80"/>
      <c r="I2310" s="80">
        <v>30</v>
      </c>
      <c r="J2310" s="77">
        <v>8</v>
      </c>
      <c r="K2310" s="80">
        <v>150</v>
      </c>
      <c r="L2310" s="80">
        <v>20</v>
      </c>
      <c r="M2310" s="80"/>
      <c r="N2310" s="80"/>
      <c r="O2310" s="80" t="s">
        <v>129</v>
      </c>
      <c r="P2310" s="80" t="s">
        <v>1171</v>
      </c>
      <c r="Q2310" s="80">
        <v>0</v>
      </c>
      <c r="R2310" s="80">
        <v>1</v>
      </c>
      <c r="S2310" s="80" t="s">
        <v>1123</v>
      </c>
      <c r="T2310" s="80">
        <v>1</v>
      </c>
      <c r="U2310" s="80"/>
      <c r="V2310" s="80"/>
      <c r="W2310" s="80" t="s">
        <v>1115</v>
      </c>
      <c r="X2310" s="80">
        <v>6</v>
      </c>
      <c r="Y2310" s="80" t="s">
        <v>1135</v>
      </c>
      <c r="Z2310" s="80" t="s">
        <v>1136</v>
      </c>
      <c r="AA2310" s="80" t="s">
        <v>1126</v>
      </c>
      <c r="AB2310" s="80" t="s">
        <v>1127</v>
      </c>
      <c r="AC2310" s="80" t="s">
        <v>1128</v>
      </c>
      <c r="AD2310" s="80">
        <v>8</v>
      </c>
      <c r="AE2310" s="80" t="s">
        <v>1137</v>
      </c>
      <c r="AF2310" s="108"/>
    </row>
    <row r="2311" spans="1:32" ht="30" hidden="1" x14ac:dyDescent="0.25">
      <c r="A2311" s="99" t="s">
        <v>1820</v>
      </c>
      <c r="B2311" s="80" t="s">
        <v>831</v>
      </c>
      <c r="C2311" s="80" t="s">
        <v>75</v>
      </c>
      <c r="D2311" s="80" t="s">
        <v>845</v>
      </c>
      <c r="E2311" s="80" t="s">
        <v>83</v>
      </c>
      <c r="F2311" s="80"/>
      <c r="G2311" s="80" t="s">
        <v>696</v>
      </c>
      <c r="H2311" s="80"/>
      <c r="I2311" s="80">
        <v>30</v>
      </c>
      <c r="J2311" s="77">
        <v>8</v>
      </c>
      <c r="K2311" s="80">
        <v>150</v>
      </c>
      <c r="L2311" s="80">
        <v>20</v>
      </c>
      <c r="M2311" s="80"/>
      <c r="N2311" s="80"/>
      <c r="O2311" s="80" t="s">
        <v>129</v>
      </c>
      <c r="P2311" s="80" t="s">
        <v>1171</v>
      </c>
      <c r="Q2311" s="80">
        <v>0</v>
      </c>
      <c r="R2311" s="80">
        <v>1</v>
      </c>
      <c r="S2311" s="80" t="s">
        <v>1123</v>
      </c>
      <c r="T2311" s="80">
        <v>1</v>
      </c>
      <c r="U2311" s="80" t="s">
        <v>115</v>
      </c>
      <c r="V2311" s="80"/>
      <c r="W2311" s="80" t="s">
        <v>1115</v>
      </c>
      <c r="X2311" s="80">
        <v>6</v>
      </c>
      <c r="Y2311" s="80" t="s">
        <v>1135</v>
      </c>
      <c r="Z2311" s="80" t="s">
        <v>1136</v>
      </c>
      <c r="AA2311" s="80" t="s">
        <v>1126</v>
      </c>
      <c r="AB2311" s="80" t="s">
        <v>1127</v>
      </c>
      <c r="AC2311" s="80" t="s">
        <v>1128</v>
      </c>
      <c r="AD2311" s="80">
        <v>8</v>
      </c>
      <c r="AE2311" s="80" t="s">
        <v>1137</v>
      </c>
      <c r="AF2311" s="108"/>
    </row>
    <row r="2312" spans="1:32" ht="30" hidden="1" x14ac:dyDescent="0.25">
      <c r="A2312" s="99" t="s">
        <v>1820</v>
      </c>
      <c r="B2312" s="80" t="s">
        <v>831</v>
      </c>
      <c r="C2312" s="80" t="s">
        <v>75</v>
      </c>
      <c r="D2312" s="80" t="s">
        <v>845</v>
      </c>
      <c r="E2312" s="80" t="s">
        <v>113</v>
      </c>
      <c r="F2312" s="80" t="s">
        <v>1239</v>
      </c>
      <c r="G2312" s="80" t="s">
        <v>846</v>
      </c>
      <c r="H2312" s="80"/>
      <c r="I2312" s="80">
        <v>30</v>
      </c>
      <c r="J2312" s="77">
        <v>4</v>
      </c>
      <c r="K2312" s="80">
        <v>25</v>
      </c>
      <c r="L2312" s="80">
        <v>20</v>
      </c>
      <c r="M2312" s="80"/>
      <c r="N2312" s="80"/>
      <c r="O2312" s="80" t="s">
        <v>129</v>
      </c>
      <c r="P2312" s="80" t="s">
        <v>1171</v>
      </c>
      <c r="Q2312" s="80">
        <v>0</v>
      </c>
      <c r="R2312" s="80">
        <v>1</v>
      </c>
      <c r="S2312" s="80" t="s">
        <v>1123</v>
      </c>
      <c r="T2312" s="80">
        <v>1</v>
      </c>
      <c r="U2312" s="80"/>
      <c r="V2312" s="80"/>
      <c r="W2312" s="80" t="s">
        <v>1123</v>
      </c>
      <c r="X2312" s="80">
        <v>1</v>
      </c>
      <c r="Y2312" s="80" t="s">
        <v>1135</v>
      </c>
      <c r="Z2312" s="80" t="s">
        <v>1136</v>
      </c>
      <c r="AA2312" s="80" t="s">
        <v>1126</v>
      </c>
      <c r="AB2312" s="80" t="s">
        <v>1127</v>
      </c>
      <c r="AC2312" s="80" t="s">
        <v>1128</v>
      </c>
      <c r="AD2312" s="80">
        <v>4</v>
      </c>
      <c r="AE2312" s="80" t="s">
        <v>1182</v>
      </c>
      <c r="AF2312" s="108"/>
    </row>
    <row r="2313" spans="1:32" ht="30" hidden="1" x14ac:dyDescent="0.25">
      <c r="A2313" s="99" t="s">
        <v>1820</v>
      </c>
      <c r="B2313" s="80" t="s">
        <v>831</v>
      </c>
      <c r="C2313" s="80" t="s">
        <v>75</v>
      </c>
      <c r="D2313" s="80" t="s">
        <v>845</v>
      </c>
      <c r="E2313" s="80" t="s">
        <v>114</v>
      </c>
      <c r="F2313" s="80" t="s">
        <v>1670</v>
      </c>
      <c r="G2313" s="80" t="s">
        <v>847</v>
      </c>
      <c r="H2313" s="80"/>
      <c r="I2313" s="80">
        <v>30</v>
      </c>
      <c r="J2313" s="77">
        <v>8</v>
      </c>
      <c r="K2313" s="80">
        <v>100</v>
      </c>
      <c r="L2313" s="80">
        <v>20</v>
      </c>
      <c r="M2313" s="80"/>
      <c r="N2313" s="80"/>
      <c r="O2313" s="80" t="s">
        <v>129</v>
      </c>
      <c r="P2313" s="80" t="s">
        <v>1171</v>
      </c>
      <c r="Q2313" s="80">
        <v>0</v>
      </c>
      <c r="R2313" s="80">
        <v>1</v>
      </c>
      <c r="S2313" s="80" t="s">
        <v>1123</v>
      </c>
      <c r="T2313" s="80">
        <v>1</v>
      </c>
      <c r="U2313" s="80" t="s">
        <v>115</v>
      </c>
      <c r="V2313" s="80"/>
      <c r="W2313" s="80" t="s">
        <v>1123</v>
      </c>
      <c r="X2313" s="80">
        <v>4</v>
      </c>
      <c r="Y2313" s="80" t="s">
        <v>1135</v>
      </c>
      <c r="Z2313" s="80" t="s">
        <v>1136</v>
      </c>
      <c r="AA2313" s="80" t="s">
        <v>1126</v>
      </c>
      <c r="AB2313" s="80" t="s">
        <v>1127</v>
      </c>
      <c r="AC2313" s="80" t="s">
        <v>1128</v>
      </c>
      <c r="AD2313" s="80">
        <v>8</v>
      </c>
      <c r="AE2313" s="80" t="s">
        <v>1129</v>
      </c>
      <c r="AF2313" s="108"/>
    </row>
    <row r="2314" spans="1:32" ht="30" hidden="1" x14ac:dyDescent="0.25">
      <c r="A2314" s="99" t="s">
        <v>1820</v>
      </c>
      <c r="B2314" s="80" t="s">
        <v>831</v>
      </c>
      <c r="C2314" s="80" t="s">
        <v>75</v>
      </c>
      <c r="D2314" s="80" t="s">
        <v>845</v>
      </c>
      <c r="E2314" s="80" t="s">
        <v>115</v>
      </c>
      <c r="F2314" s="80" t="s">
        <v>1828</v>
      </c>
      <c r="G2314" s="80" t="s">
        <v>848</v>
      </c>
      <c r="H2314" s="80"/>
      <c r="I2314" s="80">
        <v>30</v>
      </c>
      <c r="J2314" s="77">
        <v>8</v>
      </c>
      <c r="K2314" s="80">
        <v>100</v>
      </c>
      <c r="L2314" s="80">
        <v>20</v>
      </c>
      <c r="M2314" s="80"/>
      <c r="N2314" s="80"/>
      <c r="O2314" s="80" t="s">
        <v>129</v>
      </c>
      <c r="P2314" s="80" t="s">
        <v>1829</v>
      </c>
      <c r="Q2314" s="80">
        <v>0</v>
      </c>
      <c r="R2314" s="80">
        <v>1</v>
      </c>
      <c r="S2314" s="80" t="s">
        <v>1115</v>
      </c>
      <c r="T2314" s="80">
        <v>1</v>
      </c>
      <c r="U2314" s="80" t="s">
        <v>115</v>
      </c>
      <c r="V2314" s="80" t="s">
        <v>76</v>
      </c>
      <c r="W2314" s="80" t="s">
        <v>1115</v>
      </c>
      <c r="X2314" s="80">
        <v>4</v>
      </c>
      <c r="Y2314" s="80" t="s">
        <v>1135</v>
      </c>
      <c r="Z2314" s="80" t="s">
        <v>1466</v>
      </c>
      <c r="AA2314" s="80" t="s">
        <v>1126</v>
      </c>
      <c r="AB2314" s="80" t="s">
        <v>1163</v>
      </c>
      <c r="AC2314" s="80" t="s">
        <v>1164</v>
      </c>
      <c r="AD2314" s="80">
        <v>8</v>
      </c>
      <c r="AE2314" s="80" t="s">
        <v>1129</v>
      </c>
      <c r="AF2314" s="108"/>
    </row>
    <row r="2315" spans="1:32" ht="30" hidden="1" x14ac:dyDescent="0.25">
      <c r="A2315" s="99" t="s">
        <v>1820</v>
      </c>
      <c r="B2315" s="80" t="s">
        <v>831</v>
      </c>
      <c r="C2315" s="80" t="s">
        <v>75</v>
      </c>
      <c r="D2315" s="80" t="s">
        <v>845</v>
      </c>
      <c r="E2315" s="80" t="s">
        <v>93</v>
      </c>
      <c r="F2315" s="80" t="s">
        <v>1298</v>
      </c>
      <c r="G2315" s="80" t="s">
        <v>250</v>
      </c>
      <c r="H2315" s="80"/>
      <c r="I2315" s="80">
        <v>30</v>
      </c>
      <c r="J2315" s="77">
        <v>8</v>
      </c>
      <c r="K2315" s="80">
        <v>100</v>
      </c>
      <c r="L2315" s="80">
        <v>20</v>
      </c>
      <c r="M2315" s="80"/>
      <c r="N2315" s="80"/>
      <c r="O2315" s="80" t="s">
        <v>129</v>
      </c>
      <c r="P2315" s="80" t="s">
        <v>1829</v>
      </c>
      <c r="Q2315" s="80">
        <v>0</v>
      </c>
      <c r="R2315" s="80">
        <v>1</v>
      </c>
      <c r="S2315" s="80" t="s">
        <v>1115</v>
      </c>
      <c r="T2315" s="80">
        <v>1</v>
      </c>
      <c r="U2315" s="80" t="s">
        <v>115</v>
      </c>
      <c r="V2315" s="80"/>
      <c r="W2315" s="80" t="s">
        <v>1115</v>
      </c>
      <c r="X2315" s="80">
        <v>4</v>
      </c>
      <c r="Y2315" s="80" t="s">
        <v>1135</v>
      </c>
      <c r="Z2315" s="80" t="s">
        <v>1466</v>
      </c>
      <c r="AA2315" s="80" t="s">
        <v>1126</v>
      </c>
      <c r="AB2315" s="80" t="s">
        <v>1163</v>
      </c>
      <c r="AC2315" s="80" t="s">
        <v>1164</v>
      </c>
      <c r="AD2315" s="80">
        <v>8</v>
      </c>
      <c r="AE2315" s="80" t="s">
        <v>1129</v>
      </c>
      <c r="AF2315" s="108"/>
    </row>
    <row r="2316" spans="1:32" ht="30" hidden="1" x14ac:dyDescent="0.25">
      <c r="A2316" s="99" t="s">
        <v>1820</v>
      </c>
      <c r="B2316" s="80" t="s">
        <v>831</v>
      </c>
      <c r="C2316" s="80" t="s">
        <v>75</v>
      </c>
      <c r="D2316" s="80" t="s">
        <v>845</v>
      </c>
      <c r="E2316" s="80" t="s">
        <v>207</v>
      </c>
      <c r="F2316" s="80" t="s">
        <v>1300</v>
      </c>
      <c r="G2316" s="80" t="s">
        <v>847</v>
      </c>
      <c r="H2316" s="80"/>
      <c r="I2316" s="80">
        <v>30</v>
      </c>
      <c r="J2316" s="77">
        <v>8</v>
      </c>
      <c r="K2316" s="80">
        <v>150</v>
      </c>
      <c r="L2316" s="80">
        <v>20</v>
      </c>
      <c r="M2316" s="80"/>
      <c r="N2316" s="80"/>
      <c r="O2316" s="80" t="s">
        <v>129</v>
      </c>
      <c r="P2316" s="80" t="s">
        <v>1171</v>
      </c>
      <c r="Q2316" s="80">
        <v>0</v>
      </c>
      <c r="R2316" s="80">
        <v>1</v>
      </c>
      <c r="S2316" s="80" t="s">
        <v>1123</v>
      </c>
      <c r="T2316" s="80">
        <v>1</v>
      </c>
      <c r="U2316" s="80" t="s">
        <v>115</v>
      </c>
      <c r="V2316" s="80"/>
      <c r="W2316" s="80" t="s">
        <v>1123</v>
      </c>
      <c r="X2316" s="80">
        <v>6</v>
      </c>
      <c r="Y2316" s="80" t="s">
        <v>1135</v>
      </c>
      <c r="Z2316" s="80" t="s">
        <v>1136</v>
      </c>
      <c r="AA2316" s="80" t="s">
        <v>1126</v>
      </c>
      <c r="AB2316" s="80" t="s">
        <v>1127</v>
      </c>
      <c r="AC2316" s="80" t="s">
        <v>1128</v>
      </c>
      <c r="AD2316" s="80">
        <v>8</v>
      </c>
      <c r="AE2316" s="80" t="s">
        <v>1137</v>
      </c>
      <c r="AF2316" s="108"/>
    </row>
    <row r="2317" spans="1:32" ht="30" hidden="1" x14ac:dyDescent="0.25">
      <c r="A2317" s="99" t="s">
        <v>1820</v>
      </c>
      <c r="B2317" s="80" t="s">
        <v>831</v>
      </c>
      <c r="C2317" s="80" t="s">
        <v>75</v>
      </c>
      <c r="D2317" s="80" t="s">
        <v>845</v>
      </c>
      <c r="E2317" s="80" t="s">
        <v>42</v>
      </c>
      <c r="F2317" s="80" t="s">
        <v>1821</v>
      </c>
      <c r="G2317" s="80" t="s">
        <v>849</v>
      </c>
      <c r="H2317" s="80"/>
      <c r="I2317" s="80">
        <v>30</v>
      </c>
      <c r="J2317" s="77">
        <v>8</v>
      </c>
      <c r="K2317" s="80">
        <v>150</v>
      </c>
      <c r="L2317" s="80">
        <v>20</v>
      </c>
      <c r="M2317" s="80"/>
      <c r="N2317" s="80"/>
      <c r="O2317" s="80" t="s">
        <v>129</v>
      </c>
      <c r="P2317" s="80" t="s">
        <v>1171</v>
      </c>
      <c r="Q2317" s="80">
        <v>0</v>
      </c>
      <c r="R2317" s="80">
        <v>1</v>
      </c>
      <c r="S2317" s="80" t="s">
        <v>1123</v>
      </c>
      <c r="T2317" s="80">
        <v>1</v>
      </c>
      <c r="U2317" s="80"/>
      <c r="V2317" s="80" t="s">
        <v>76</v>
      </c>
      <c r="W2317" s="80" t="s">
        <v>1123</v>
      </c>
      <c r="X2317" s="80">
        <v>6</v>
      </c>
      <c r="Y2317" s="80" t="s">
        <v>1135</v>
      </c>
      <c r="Z2317" s="80" t="s">
        <v>1136</v>
      </c>
      <c r="AA2317" s="80" t="s">
        <v>1126</v>
      </c>
      <c r="AB2317" s="80" t="s">
        <v>1127</v>
      </c>
      <c r="AC2317" s="80" t="s">
        <v>1128</v>
      </c>
      <c r="AD2317" s="80">
        <v>8</v>
      </c>
      <c r="AE2317" s="80" t="s">
        <v>1137</v>
      </c>
      <c r="AF2317" s="108"/>
    </row>
    <row r="2318" spans="1:32" ht="30" hidden="1" x14ac:dyDescent="0.25">
      <c r="A2318" s="99" t="s">
        <v>1820</v>
      </c>
      <c r="B2318" s="80" t="s">
        <v>831</v>
      </c>
      <c r="C2318" s="80" t="s">
        <v>75</v>
      </c>
      <c r="D2318" s="80" t="s">
        <v>845</v>
      </c>
      <c r="E2318" s="80" t="s">
        <v>392</v>
      </c>
      <c r="F2318" s="80"/>
      <c r="G2318" s="80" t="s">
        <v>850</v>
      </c>
      <c r="H2318" s="80"/>
      <c r="I2318" s="80">
        <v>30</v>
      </c>
      <c r="J2318" s="77">
        <v>8</v>
      </c>
      <c r="K2318" s="80">
        <v>150</v>
      </c>
      <c r="L2318" s="80">
        <v>20</v>
      </c>
      <c r="M2318" s="80"/>
      <c r="N2318" s="80"/>
      <c r="O2318" s="80" t="s">
        <v>129</v>
      </c>
      <c r="P2318" s="80" t="s">
        <v>1279</v>
      </c>
      <c r="Q2318" s="80">
        <v>0</v>
      </c>
      <c r="R2318" s="80">
        <v>2</v>
      </c>
      <c r="S2318" s="80" t="s">
        <v>1123</v>
      </c>
      <c r="T2318" s="80">
        <v>2</v>
      </c>
      <c r="U2318" s="80"/>
      <c r="V2318" s="80"/>
      <c r="W2318" s="80" t="s">
        <v>1123</v>
      </c>
      <c r="X2318" s="80">
        <v>12</v>
      </c>
      <c r="Y2318" s="80" t="s">
        <v>1135</v>
      </c>
      <c r="Z2318" s="80" t="s">
        <v>1136</v>
      </c>
      <c r="AA2318" s="80" t="s">
        <v>1126</v>
      </c>
      <c r="AB2318" s="80" t="s">
        <v>1127</v>
      </c>
      <c r="AC2318" s="80" t="s">
        <v>1128</v>
      </c>
      <c r="AD2318" s="80">
        <v>8</v>
      </c>
      <c r="AE2318" s="80" t="s">
        <v>1137</v>
      </c>
      <c r="AF2318" s="108"/>
    </row>
    <row r="2319" spans="1:32" ht="30" hidden="1" x14ac:dyDescent="0.25">
      <c r="A2319" s="99" t="s">
        <v>1820</v>
      </c>
      <c r="B2319" s="80" t="s">
        <v>831</v>
      </c>
      <c r="C2319" s="80" t="s">
        <v>75</v>
      </c>
      <c r="D2319" s="80" t="s">
        <v>845</v>
      </c>
      <c r="E2319" s="80" t="s">
        <v>212</v>
      </c>
      <c r="F2319" s="80"/>
      <c r="G2319" s="80" t="s">
        <v>851</v>
      </c>
      <c r="H2319" s="80"/>
      <c r="I2319" s="80">
        <v>30</v>
      </c>
      <c r="J2319" s="77">
        <v>8</v>
      </c>
      <c r="K2319" s="80">
        <v>150</v>
      </c>
      <c r="L2319" s="80">
        <v>20</v>
      </c>
      <c r="M2319" s="80"/>
      <c r="N2319" s="80"/>
      <c r="O2319" s="80" t="s">
        <v>129</v>
      </c>
      <c r="P2319" s="80" t="s">
        <v>1171</v>
      </c>
      <c r="Q2319" s="80">
        <v>0</v>
      </c>
      <c r="R2319" s="80">
        <v>2</v>
      </c>
      <c r="S2319" s="80" t="s">
        <v>1123</v>
      </c>
      <c r="T2319" s="80">
        <v>2</v>
      </c>
      <c r="U2319" s="80"/>
      <c r="V2319" s="80"/>
      <c r="W2319" s="80" t="s">
        <v>1123</v>
      </c>
      <c r="X2319" s="80">
        <v>12</v>
      </c>
      <c r="Y2319" s="80" t="s">
        <v>1135</v>
      </c>
      <c r="Z2319" s="80" t="s">
        <v>1136</v>
      </c>
      <c r="AA2319" s="80" t="s">
        <v>1126</v>
      </c>
      <c r="AB2319" s="80" t="s">
        <v>1127</v>
      </c>
      <c r="AC2319" s="80" t="s">
        <v>1128</v>
      </c>
      <c r="AD2319" s="80">
        <v>8</v>
      </c>
      <c r="AE2319" s="80" t="s">
        <v>1137</v>
      </c>
      <c r="AF2319" s="108"/>
    </row>
    <row r="2320" spans="1:32" ht="30" hidden="1" x14ac:dyDescent="0.25">
      <c r="A2320" s="99" t="s">
        <v>1820</v>
      </c>
      <c r="B2320" s="80" t="s">
        <v>831</v>
      </c>
      <c r="C2320" s="80" t="s">
        <v>75</v>
      </c>
      <c r="D2320" s="80" t="s">
        <v>852</v>
      </c>
      <c r="E2320" s="80" t="s">
        <v>70</v>
      </c>
      <c r="F2320" s="80"/>
      <c r="G2320" s="80" t="s">
        <v>853</v>
      </c>
      <c r="H2320" s="80"/>
      <c r="I2320" s="80">
        <v>30</v>
      </c>
      <c r="J2320" s="77">
        <v>20</v>
      </c>
      <c r="K2320" s="80">
        <v>600</v>
      </c>
      <c r="L2320" s="80">
        <v>20</v>
      </c>
      <c r="M2320" s="80"/>
      <c r="N2320" s="80"/>
      <c r="O2320" s="80" t="s">
        <v>129</v>
      </c>
      <c r="P2320" s="80" t="s">
        <v>1171</v>
      </c>
      <c r="Q2320" s="80">
        <v>0</v>
      </c>
      <c r="R2320" s="80">
        <v>1</v>
      </c>
      <c r="S2320" s="80" t="s">
        <v>1123</v>
      </c>
      <c r="T2320" s="80">
        <v>1</v>
      </c>
      <c r="U2320" s="80"/>
      <c r="V2320" s="80"/>
      <c r="W2320" s="80" t="s">
        <v>1123</v>
      </c>
      <c r="X2320" s="80">
        <v>24</v>
      </c>
      <c r="Y2320" s="80" t="s">
        <v>1135</v>
      </c>
      <c r="Z2320" s="80" t="s">
        <v>1136</v>
      </c>
      <c r="AA2320" s="80" t="s">
        <v>1126</v>
      </c>
      <c r="AB2320" s="80" t="s">
        <v>1127</v>
      </c>
      <c r="AC2320" s="80" t="s">
        <v>1128</v>
      </c>
      <c r="AD2320" s="80">
        <v>20</v>
      </c>
      <c r="AE2320" s="80" t="s">
        <v>1177</v>
      </c>
      <c r="AF2320" s="108"/>
    </row>
    <row r="2321" spans="1:32" ht="30" hidden="1" x14ac:dyDescent="0.25">
      <c r="A2321" s="99" t="s">
        <v>1820</v>
      </c>
      <c r="B2321" s="80" t="s">
        <v>831</v>
      </c>
      <c r="C2321" s="80" t="s">
        <v>75</v>
      </c>
      <c r="D2321" s="80" t="s">
        <v>854</v>
      </c>
      <c r="E2321" s="80" t="s">
        <v>75</v>
      </c>
      <c r="F2321" s="80"/>
      <c r="G2321" s="80" t="s">
        <v>1831</v>
      </c>
      <c r="H2321" s="80"/>
      <c r="I2321" s="80">
        <v>30</v>
      </c>
      <c r="J2321" s="77">
        <v>8</v>
      </c>
      <c r="K2321" s="80">
        <v>100</v>
      </c>
      <c r="L2321" s="80">
        <v>20</v>
      </c>
      <c r="M2321" s="80"/>
      <c r="N2321" s="80"/>
      <c r="O2321" s="80" t="s">
        <v>129</v>
      </c>
      <c r="P2321" s="80"/>
      <c r="Q2321" s="80">
        <v>0</v>
      </c>
      <c r="R2321" s="80">
        <v>0</v>
      </c>
      <c r="S2321" s="80"/>
      <c r="T2321" s="80"/>
      <c r="U2321" s="80"/>
      <c r="V2321" s="80"/>
      <c r="W2321" s="80" t="s">
        <v>1123</v>
      </c>
      <c r="X2321" s="80">
        <v>4</v>
      </c>
      <c r="Y2321" s="80" t="s">
        <v>1135</v>
      </c>
      <c r="Z2321" s="80"/>
      <c r="AA2321" s="80"/>
      <c r="AB2321" s="80"/>
      <c r="AC2321" s="80"/>
      <c r="AD2321" s="80"/>
      <c r="AE2321" s="80"/>
      <c r="AF2321" s="108"/>
    </row>
    <row r="2322" spans="1:32" ht="30" hidden="1" x14ac:dyDescent="0.25">
      <c r="A2322" s="99" t="s">
        <v>1820</v>
      </c>
      <c r="B2322" s="80" t="s">
        <v>831</v>
      </c>
      <c r="C2322" s="80" t="s">
        <v>75</v>
      </c>
      <c r="D2322" s="80" t="s">
        <v>854</v>
      </c>
      <c r="E2322" s="80" t="s">
        <v>76</v>
      </c>
      <c r="F2322" s="80"/>
      <c r="G2322" s="80" t="s">
        <v>1831</v>
      </c>
      <c r="H2322" s="80"/>
      <c r="I2322" s="80">
        <v>30</v>
      </c>
      <c r="J2322" s="77">
        <v>8</v>
      </c>
      <c r="K2322" s="80">
        <v>100</v>
      </c>
      <c r="L2322" s="80">
        <v>20</v>
      </c>
      <c r="M2322" s="80"/>
      <c r="N2322" s="80"/>
      <c r="O2322" s="80" t="s">
        <v>129</v>
      </c>
      <c r="P2322" s="80"/>
      <c r="Q2322" s="80">
        <v>0</v>
      </c>
      <c r="R2322" s="80">
        <v>0</v>
      </c>
      <c r="S2322" s="80"/>
      <c r="T2322" s="80"/>
      <c r="U2322" s="80"/>
      <c r="V2322" s="80"/>
      <c r="W2322" s="80" t="s">
        <v>1123</v>
      </c>
      <c r="X2322" s="80">
        <v>4</v>
      </c>
      <c r="Y2322" s="80" t="s">
        <v>1135</v>
      </c>
      <c r="Z2322" s="80"/>
      <c r="AA2322" s="80"/>
      <c r="AB2322" s="80"/>
      <c r="AC2322" s="80"/>
      <c r="AD2322" s="80"/>
      <c r="AE2322" s="80"/>
      <c r="AF2322" s="108"/>
    </row>
    <row r="2323" spans="1:32" ht="30" hidden="1" x14ac:dyDescent="0.25">
      <c r="A2323" s="99" t="s">
        <v>1820</v>
      </c>
      <c r="B2323" s="80" t="s">
        <v>831</v>
      </c>
      <c r="C2323" s="80" t="s">
        <v>75</v>
      </c>
      <c r="D2323" s="80" t="s">
        <v>854</v>
      </c>
      <c r="E2323" s="80" t="s">
        <v>81</v>
      </c>
      <c r="F2323" s="80"/>
      <c r="G2323" s="80" t="s">
        <v>243</v>
      </c>
      <c r="H2323" s="80"/>
      <c r="I2323" s="80">
        <v>30</v>
      </c>
      <c r="J2323" s="77">
        <v>4</v>
      </c>
      <c r="K2323" s="80">
        <v>25</v>
      </c>
      <c r="L2323" s="80">
        <v>20</v>
      </c>
      <c r="M2323" s="80"/>
      <c r="N2323" s="80">
        <v>1</v>
      </c>
      <c r="O2323" s="80" t="s">
        <v>129</v>
      </c>
      <c r="P2323" s="80" t="s">
        <v>1171</v>
      </c>
      <c r="Q2323" s="80">
        <v>1</v>
      </c>
      <c r="R2323" s="80">
        <v>0</v>
      </c>
      <c r="S2323" s="80"/>
      <c r="T2323" s="80"/>
      <c r="U2323" s="80"/>
      <c r="V2323" s="80"/>
      <c r="W2323" s="80" t="s">
        <v>1123</v>
      </c>
      <c r="X2323" s="80">
        <v>1</v>
      </c>
      <c r="Y2323" s="80" t="s">
        <v>1135</v>
      </c>
      <c r="Z2323" s="80" t="s">
        <v>1136</v>
      </c>
      <c r="AA2323" s="80" t="s">
        <v>1126</v>
      </c>
      <c r="AB2323" s="80" t="s">
        <v>1127</v>
      </c>
      <c r="AC2323" s="80" t="s">
        <v>1128</v>
      </c>
      <c r="AD2323" s="80">
        <v>4</v>
      </c>
      <c r="AE2323" s="80" t="s">
        <v>1182</v>
      </c>
      <c r="AF2323" s="108"/>
    </row>
    <row r="2324" spans="1:32" ht="30" hidden="1" x14ac:dyDescent="0.25">
      <c r="A2324" s="99" t="s">
        <v>1820</v>
      </c>
      <c r="B2324" s="80" t="s">
        <v>831</v>
      </c>
      <c r="C2324" s="80" t="s">
        <v>75</v>
      </c>
      <c r="D2324" s="80" t="s">
        <v>854</v>
      </c>
      <c r="E2324" s="80" t="s">
        <v>82</v>
      </c>
      <c r="F2324" s="80"/>
      <c r="G2324" s="80" t="s">
        <v>1832</v>
      </c>
      <c r="H2324" s="80"/>
      <c r="I2324" s="80">
        <v>30</v>
      </c>
      <c r="J2324" s="77">
        <v>4</v>
      </c>
      <c r="K2324" s="80">
        <v>20</v>
      </c>
      <c r="L2324" s="80">
        <v>20</v>
      </c>
      <c r="M2324" s="80"/>
      <c r="N2324" s="80"/>
      <c r="O2324" s="80" t="s">
        <v>129</v>
      </c>
      <c r="P2324" s="80"/>
      <c r="Q2324" s="80">
        <v>0</v>
      </c>
      <c r="R2324" s="80">
        <v>0</v>
      </c>
      <c r="S2324" s="80"/>
      <c r="T2324" s="80"/>
      <c r="U2324" s="80"/>
      <c r="V2324" s="80"/>
      <c r="W2324" s="80" t="s">
        <v>1123</v>
      </c>
      <c r="X2324" s="80">
        <v>0.75</v>
      </c>
      <c r="Y2324" s="80" t="s">
        <v>1135</v>
      </c>
      <c r="Z2324" s="80"/>
      <c r="AA2324" s="80"/>
      <c r="AB2324" s="80"/>
      <c r="AC2324" s="80"/>
      <c r="AD2324" s="80"/>
      <c r="AE2324" s="80"/>
      <c r="AF2324" s="108"/>
    </row>
    <row r="2325" spans="1:32" ht="30" hidden="1" x14ac:dyDescent="0.25">
      <c r="A2325" s="99" t="s">
        <v>1820</v>
      </c>
      <c r="B2325" s="80" t="s">
        <v>831</v>
      </c>
      <c r="C2325" s="80" t="s">
        <v>75</v>
      </c>
      <c r="D2325" s="80" t="s">
        <v>854</v>
      </c>
      <c r="E2325" s="80" t="s">
        <v>112</v>
      </c>
      <c r="F2325" s="80" t="s">
        <v>1737</v>
      </c>
      <c r="G2325" s="80" t="s">
        <v>776</v>
      </c>
      <c r="H2325" s="80"/>
      <c r="I2325" s="80">
        <v>30</v>
      </c>
      <c r="J2325" s="77">
        <v>4</v>
      </c>
      <c r="K2325" s="80">
        <v>50</v>
      </c>
      <c r="L2325" s="80">
        <v>20</v>
      </c>
      <c r="M2325" s="80"/>
      <c r="N2325" s="80"/>
      <c r="O2325" s="80" t="s">
        <v>129</v>
      </c>
      <c r="P2325" s="80"/>
      <c r="Q2325" s="80">
        <v>0</v>
      </c>
      <c r="R2325" s="80">
        <v>0</v>
      </c>
      <c r="S2325" s="80"/>
      <c r="T2325" s="80"/>
      <c r="U2325" s="80" t="s">
        <v>70</v>
      </c>
      <c r="V2325" s="80"/>
      <c r="W2325" s="80" t="s">
        <v>1123</v>
      </c>
      <c r="X2325" s="80">
        <v>2</v>
      </c>
      <c r="Y2325" s="80" t="s">
        <v>1135</v>
      </c>
      <c r="Z2325" s="80"/>
      <c r="AA2325" s="80"/>
      <c r="AB2325" s="80"/>
      <c r="AC2325" s="80"/>
      <c r="AD2325" s="80"/>
      <c r="AE2325" s="80"/>
      <c r="AF2325" s="108"/>
    </row>
    <row r="2326" spans="1:32" ht="30" hidden="1" x14ac:dyDescent="0.25">
      <c r="A2326" s="99" t="s">
        <v>1820</v>
      </c>
      <c r="B2326" s="80" t="s">
        <v>831</v>
      </c>
      <c r="C2326" s="80" t="s">
        <v>75</v>
      </c>
      <c r="D2326" s="80" t="s">
        <v>854</v>
      </c>
      <c r="E2326" s="80" t="s">
        <v>105</v>
      </c>
      <c r="F2326" s="80"/>
      <c r="G2326" s="80" t="s">
        <v>1833</v>
      </c>
      <c r="H2326" s="80"/>
      <c r="I2326" s="80">
        <v>30</v>
      </c>
      <c r="J2326" s="77">
        <v>8</v>
      </c>
      <c r="K2326" s="80">
        <v>80</v>
      </c>
      <c r="L2326" s="80">
        <v>50</v>
      </c>
      <c r="M2326" s="80"/>
      <c r="N2326" s="80"/>
      <c r="O2326" s="80" t="s">
        <v>129</v>
      </c>
      <c r="P2326" s="80"/>
      <c r="Q2326" s="80">
        <v>0</v>
      </c>
      <c r="R2326" s="80">
        <v>0</v>
      </c>
      <c r="S2326" s="80"/>
      <c r="T2326" s="80"/>
      <c r="U2326" s="80" t="s">
        <v>70</v>
      </c>
      <c r="V2326" s="80"/>
      <c r="W2326" s="80" t="s">
        <v>1123</v>
      </c>
      <c r="X2326" s="80">
        <v>3</v>
      </c>
      <c r="Y2326" s="80" t="s">
        <v>1135</v>
      </c>
      <c r="Z2326" s="80"/>
      <c r="AA2326" s="80"/>
      <c r="AB2326" s="80"/>
      <c r="AC2326" s="80"/>
      <c r="AD2326" s="80"/>
      <c r="AE2326" s="80"/>
      <c r="AF2326" s="108"/>
    </row>
    <row r="2327" spans="1:32" ht="30" hidden="1" x14ac:dyDescent="0.25">
      <c r="A2327" s="99" t="s">
        <v>1820</v>
      </c>
      <c r="B2327" s="80" t="s">
        <v>831</v>
      </c>
      <c r="C2327" s="80" t="s">
        <v>75</v>
      </c>
      <c r="D2327" s="80" t="s">
        <v>854</v>
      </c>
      <c r="E2327" s="80" t="s">
        <v>106</v>
      </c>
      <c r="F2327" s="80" t="s">
        <v>1272</v>
      </c>
      <c r="G2327" s="80" t="s">
        <v>184</v>
      </c>
      <c r="H2327" s="80"/>
      <c r="I2327" s="80">
        <v>30</v>
      </c>
      <c r="J2327" s="77">
        <v>4</v>
      </c>
      <c r="K2327" s="80">
        <v>50</v>
      </c>
      <c r="L2327" s="80">
        <v>20</v>
      </c>
      <c r="M2327" s="80"/>
      <c r="N2327" s="80"/>
      <c r="O2327" s="80" t="s">
        <v>129</v>
      </c>
      <c r="P2327" s="80"/>
      <c r="Q2327" s="80">
        <v>0</v>
      </c>
      <c r="R2327" s="80">
        <v>0</v>
      </c>
      <c r="S2327" s="80"/>
      <c r="T2327" s="80"/>
      <c r="U2327" s="80" t="s">
        <v>70</v>
      </c>
      <c r="V2327" s="80"/>
      <c r="W2327" s="80" t="s">
        <v>1123</v>
      </c>
      <c r="X2327" s="80">
        <v>2</v>
      </c>
      <c r="Y2327" s="80" t="s">
        <v>1135</v>
      </c>
      <c r="Z2327" s="80"/>
      <c r="AA2327" s="80"/>
      <c r="AB2327" s="80"/>
      <c r="AC2327" s="80"/>
      <c r="AD2327" s="80"/>
      <c r="AE2327" s="80"/>
      <c r="AF2327" s="108"/>
    </row>
    <row r="2328" spans="1:32" ht="30" hidden="1" x14ac:dyDescent="0.25">
      <c r="A2328" s="99" t="s">
        <v>1820</v>
      </c>
      <c r="B2328" s="80" t="s">
        <v>831</v>
      </c>
      <c r="C2328" s="80" t="s">
        <v>75</v>
      </c>
      <c r="D2328" s="80" t="s">
        <v>854</v>
      </c>
      <c r="E2328" s="80" t="s">
        <v>107</v>
      </c>
      <c r="F2328" s="80" t="s">
        <v>1455</v>
      </c>
      <c r="G2328" s="80" t="s">
        <v>184</v>
      </c>
      <c r="H2328" s="80"/>
      <c r="I2328" s="80">
        <v>30</v>
      </c>
      <c r="J2328" s="77">
        <v>4</v>
      </c>
      <c r="K2328" s="80">
        <v>50</v>
      </c>
      <c r="L2328" s="80">
        <v>20</v>
      </c>
      <c r="M2328" s="80"/>
      <c r="N2328" s="80"/>
      <c r="O2328" s="80" t="s">
        <v>129</v>
      </c>
      <c r="P2328" s="80"/>
      <c r="Q2328" s="80">
        <v>0</v>
      </c>
      <c r="R2328" s="80">
        <v>0</v>
      </c>
      <c r="S2328" s="80"/>
      <c r="T2328" s="80"/>
      <c r="U2328" s="80" t="s">
        <v>70</v>
      </c>
      <c r="V2328" s="80"/>
      <c r="W2328" s="80" t="s">
        <v>1123</v>
      </c>
      <c r="X2328" s="80">
        <v>2</v>
      </c>
      <c r="Y2328" s="80" t="s">
        <v>1135</v>
      </c>
      <c r="Z2328" s="80"/>
      <c r="AA2328" s="80"/>
      <c r="AB2328" s="80"/>
      <c r="AC2328" s="80"/>
      <c r="AD2328" s="80"/>
      <c r="AE2328" s="80"/>
      <c r="AF2328" s="108"/>
    </row>
    <row r="2329" spans="1:32" ht="30" hidden="1" x14ac:dyDescent="0.25">
      <c r="A2329" s="99" t="s">
        <v>1820</v>
      </c>
      <c r="B2329" s="80" t="s">
        <v>831</v>
      </c>
      <c r="C2329" s="80" t="s">
        <v>75</v>
      </c>
      <c r="D2329" s="80" t="s">
        <v>854</v>
      </c>
      <c r="E2329" s="80" t="s">
        <v>108</v>
      </c>
      <c r="F2329" s="80"/>
      <c r="G2329" s="80" t="s">
        <v>1833</v>
      </c>
      <c r="H2329" s="80"/>
      <c r="I2329" s="80">
        <v>30</v>
      </c>
      <c r="J2329" s="77">
        <v>8</v>
      </c>
      <c r="K2329" s="80">
        <v>80</v>
      </c>
      <c r="L2329" s="80">
        <v>50</v>
      </c>
      <c r="M2329" s="80"/>
      <c r="N2329" s="80"/>
      <c r="O2329" s="80" t="s">
        <v>129</v>
      </c>
      <c r="P2329" s="80"/>
      <c r="Q2329" s="80">
        <v>0</v>
      </c>
      <c r="R2329" s="80">
        <v>0</v>
      </c>
      <c r="S2329" s="80"/>
      <c r="T2329" s="80"/>
      <c r="U2329" s="80" t="s">
        <v>70</v>
      </c>
      <c r="V2329" s="80"/>
      <c r="W2329" s="80" t="s">
        <v>1123</v>
      </c>
      <c r="X2329" s="80">
        <v>3</v>
      </c>
      <c r="Y2329" s="80" t="s">
        <v>1135</v>
      </c>
      <c r="Z2329" s="80"/>
      <c r="AA2329" s="80"/>
      <c r="AB2329" s="80"/>
      <c r="AC2329" s="80"/>
      <c r="AD2329" s="80"/>
      <c r="AE2329" s="80"/>
      <c r="AF2329" s="108"/>
    </row>
    <row r="2330" spans="1:32" ht="30" hidden="1" x14ac:dyDescent="0.25">
      <c r="A2330" s="99" t="s">
        <v>1820</v>
      </c>
      <c r="B2330" s="80" t="s">
        <v>831</v>
      </c>
      <c r="C2330" s="80" t="s">
        <v>75</v>
      </c>
      <c r="D2330" s="80" t="s">
        <v>854</v>
      </c>
      <c r="E2330" s="80" t="s">
        <v>109</v>
      </c>
      <c r="F2330" s="80" t="s">
        <v>1834</v>
      </c>
      <c r="G2330" s="80" t="s">
        <v>184</v>
      </c>
      <c r="H2330" s="80"/>
      <c r="I2330" s="80">
        <v>30</v>
      </c>
      <c r="J2330" s="77">
        <v>4</v>
      </c>
      <c r="K2330" s="80">
        <v>50</v>
      </c>
      <c r="L2330" s="80">
        <v>20</v>
      </c>
      <c r="M2330" s="80"/>
      <c r="N2330" s="80"/>
      <c r="O2330" s="80" t="s">
        <v>129</v>
      </c>
      <c r="P2330" s="80"/>
      <c r="Q2330" s="80">
        <v>0</v>
      </c>
      <c r="R2330" s="80">
        <v>0</v>
      </c>
      <c r="S2330" s="80"/>
      <c r="T2330" s="80"/>
      <c r="U2330" s="80" t="s">
        <v>70</v>
      </c>
      <c r="V2330" s="80"/>
      <c r="W2330" s="80" t="s">
        <v>1123</v>
      </c>
      <c r="X2330" s="80">
        <v>2</v>
      </c>
      <c r="Y2330" s="80" t="s">
        <v>1135</v>
      </c>
      <c r="Z2330" s="80"/>
      <c r="AA2330" s="80"/>
      <c r="AB2330" s="80"/>
      <c r="AC2330" s="80"/>
      <c r="AD2330" s="80"/>
      <c r="AE2330" s="80"/>
      <c r="AF2330" s="108"/>
    </row>
    <row r="2331" spans="1:32" ht="30" hidden="1" x14ac:dyDescent="0.25">
      <c r="A2331" s="99" t="s">
        <v>1820</v>
      </c>
      <c r="B2331" s="80" t="s">
        <v>831</v>
      </c>
      <c r="C2331" s="80" t="s">
        <v>75</v>
      </c>
      <c r="D2331" s="80" t="s">
        <v>854</v>
      </c>
      <c r="E2331" s="80" t="s">
        <v>110</v>
      </c>
      <c r="F2331" s="80"/>
      <c r="G2331" s="80" t="s">
        <v>184</v>
      </c>
      <c r="H2331" s="80"/>
      <c r="I2331" s="80">
        <v>30</v>
      </c>
      <c r="J2331" s="77">
        <v>4</v>
      </c>
      <c r="K2331" s="80">
        <v>50</v>
      </c>
      <c r="L2331" s="80">
        <v>20</v>
      </c>
      <c r="M2331" s="80"/>
      <c r="N2331" s="80"/>
      <c r="O2331" s="80" t="s">
        <v>129</v>
      </c>
      <c r="P2331" s="80"/>
      <c r="Q2331" s="80">
        <v>0</v>
      </c>
      <c r="R2331" s="80">
        <v>0</v>
      </c>
      <c r="S2331" s="80"/>
      <c r="T2331" s="80"/>
      <c r="U2331" s="80" t="s">
        <v>70</v>
      </c>
      <c r="V2331" s="80"/>
      <c r="W2331" s="80" t="s">
        <v>1123</v>
      </c>
      <c r="X2331" s="80">
        <v>2</v>
      </c>
      <c r="Y2331" s="80" t="s">
        <v>1135</v>
      </c>
      <c r="Z2331" s="80"/>
      <c r="AA2331" s="80"/>
      <c r="AB2331" s="80"/>
      <c r="AC2331" s="80"/>
      <c r="AD2331" s="80"/>
      <c r="AE2331" s="80"/>
      <c r="AF2331" s="108"/>
    </row>
    <row r="2332" spans="1:32" ht="30" hidden="1" x14ac:dyDescent="0.25">
      <c r="A2332" s="99" t="s">
        <v>1820</v>
      </c>
      <c r="B2332" s="80" t="s">
        <v>831</v>
      </c>
      <c r="C2332" s="80" t="s">
        <v>75</v>
      </c>
      <c r="D2332" s="80" t="s">
        <v>854</v>
      </c>
      <c r="E2332" s="80" t="s">
        <v>111</v>
      </c>
      <c r="F2332" s="80" t="s">
        <v>1245</v>
      </c>
      <c r="G2332" s="80" t="s">
        <v>855</v>
      </c>
      <c r="H2332" s="80"/>
      <c r="I2332" s="80">
        <v>30</v>
      </c>
      <c r="J2332" s="77">
        <v>4</v>
      </c>
      <c r="K2332" s="80">
        <v>50</v>
      </c>
      <c r="L2332" s="80">
        <v>20</v>
      </c>
      <c r="M2332" s="80"/>
      <c r="N2332" s="80">
        <v>1</v>
      </c>
      <c r="O2332" s="80" t="s">
        <v>129</v>
      </c>
      <c r="P2332" s="80" t="s">
        <v>1449</v>
      </c>
      <c r="Q2332" s="80">
        <v>1</v>
      </c>
      <c r="R2332" s="80">
        <v>0</v>
      </c>
      <c r="S2332" s="80"/>
      <c r="T2332" s="80"/>
      <c r="U2332" s="80"/>
      <c r="V2332" s="80"/>
      <c r="W2332" s="80" t="s">
        <v>1123</v>
      </c>
      <c r="X2332" s="80">
        <v>2</v>
      </c>
      <c r="Y2332" s="80" t="s">
        <v>1135</v>
      </c>
      <c r="Z2332" s="80" t="s">
        <v>1136</v>
      </c>
      <c r="AA2332" s="80" t="s">
        <v>1126</v>
      </c>
      <c r="AB2332" s="80" t="s">
        <v>1127</v>
      </c>
      <c r="AC2332" s="80" t="s">
        <v>1128</v>
      </c>
      <c r="AD2332" s="80">
        <v>4</v>
      </c>
      <c r="AE2332" s="80" t="s">
        <v>1172</v>
      </c>
      <c r="AF2332" s="108"/>
    </row>
    <row r="2333" spans="1:32" ht="30" hidden="1" x14ac:dyDescent="0.25">
      <c r="A2333" s="99" t="s">
        <v>1820</v>
      </c>
      <c r="B2333" s="80" t="s">
        <v>831</v>
      </c>
      <c r="C2333" s="80" t="s">
        <v>75</v>
      </c>
      <c r="D2333" s="80" t="s">
        <v>854</v>
      </c>
      <c r="E2333" s="80" t="s">
        <v>194</v>
      </c>
      <c r="F2333" s="80" t="s">
        <v>1230</v>
      </c>
      <c r="G2333" s="80" t="s">
        <v>1835</v>
      </c>
      <c r="H2333" s="80"/>
      <c r="I2333" s="80">
        <v>30</v>
      </c>
      <c r="J2333" s="77">
        <v>4</v>
      </c>
      <c r="K2333" s="80">
        <v>50</v>
      </c>
      <c r="L2333" s="80">
        <v>20</v>
      </c>
      <c r="M2333" s="80"/>
      <c r="N2333" s="80"/>
      <c r="O2333" s="80" t="s">
        <v>129</v>
      </c>
      <c r="P2333" s="80"/>
      <c r="Q2333" s="80">
        <v>0</v>
      </c>
      <c r="R2333" s="80">
        <v>0</v>
      </c>
      <c r="S2333" s="80"/>
      <c r="T2333" s="80"/>
      <c r="U2333" s="80"/>
      <c r="V2333" s="80"/>
      <c r="W2333" s="80" t="s">
        <v>1123</v>
      </c>
      <c r="X2333" s="80">
        <v>2</v>
      </c>
      <c r="Y2333" s="80" t="s">
        <v>1135</v>
      </c>
      <c r="Z2333" s="80"/>
      <c r="AA2333" s="80"/>
      <c r="AB2333" s="80"/>
      <c r="AC2333" s="80"/>
      <c r="AD2333" s="80"/>
      <c r="AE2333" s="80"/>
      <c r="AF2333" s="108"/>
    </row>
    <row r="2334" spans="1:32" ht="30" hidden="1" x14ac:dyDescent="0.25">
      <c r="A2334" s="99" t="s">
        <v>1820</v>
      </c>
      <c r="B2334" s="80" t="s">
        <v>831</v>
      </c>
      <c r="C2334" s="80" t="s">
        <v>75</v>
      </c>
      <c r="D2334" s="80" t="s">
        <v>854</v>
      </c>
      <c r="E2334" s="80" t="s">
        <v>209</v>
      </c>
      <c r="F2334" s="80"/>
      <c r="G2334" s="80" t="s">
        <v>1216</v>
      </c>
      <c r="H2334" s="80"/>
      <c r="I2334" s="80">
        <v>30</v>
      </c>
      <c r="J2334" s="77">
        <v>4</v>
      </c>
      <c r="K2334" s="80">
        <v>50</v>
      </c>
      <c r="L2334" s="80">
        <v>20</v>
      </c>
      <c r="M2334" s="80"/>
      <c r="N2334" s="80"/>
      <c r="O2334" s="80" t="s">
        <v>129</v>
      </c>
      <c r="P2334" s="80"/>
      <c r="Q2334" s="80">
        <v>0</v>
      </c>
      <c r="R2334" s="80">
        <v>0</v>
      </c>
      <c r="S2334" s="80"/>
      <c r="T2334" s="80"/>
      <c r="U2334" s="80" t="s">
        <v>70</v>
      </c>
      <c r="V2334" s="80" t="s">
        <v>76</v>
      </c>
      <c r="W2334" s="80" t="s">
        <v>1123</v>
      </c>
      <c r="X2334" s="80">
        <v>2</v>
      </c>
      <c r="Y2334" s="80" t="s">
        <v>1135</v>
      </c>
      <c r="Z2334" s="80"/>
      <c r="AA2334" s="80"/>
      <c r="AB2334" s="80"/>
      <c r="AC2334" s="80"/>
      <c r="AD2334" s="80"/>
      <c r="AE2334" s="80"/>
      <c r="AF2334" s="108"/>
    </row>
    <row r="2335" spans="1:32" ht="30" hidden="1" x14ac:dyDescent="0.25">
      <c r="A2335" s="99" t="s">
        <v>1820</v>
      </c>
      <c r="B2335" s="80" t="s">
        <v>831</v>
      </c>
      <c r="C2335" s="80" t="s">
        <v>75</v>
      </c>
      <c r="D2335" s="80" t="s">
        <v>854</v>
      </c>
      <c r="E2335" s="80" t="s">
        <v>211</v>
      </c>
      <c r="F2335" s="80" t="s">
        <v>1836</v>
      </c>
      <c r="G2335" s="80" t="s">
        <v>184</v>
      </c>
      <c r="H2335" s="80"/>
      <c r="I2335" s="80">
        <v>30</v>
      </c>
      <c r="J2335" s="77">
        <v>4</v>
      </c>
      <c r="K2335" s="80">
        <v>50</v>
      </c>
      <c r="L2335" s="80">
        <v>20</v>
      </c>
      <c r="M2335" s="80"/>
      <c r="N2335" s="80"/>
      <c r="O2335" s="80" t="s">
        <v>129</v>
      </c>
      <c r="P2335" s="80"/>
      <c r="Q2335" s="80">
        <v>0</v>
      </c>
      <c r="R2335" s="80">
        <v>0</v>
      </c>
      <c r="S2335" s="80"/>
      <c r="T2335" s="80"/>
      <c r="U2335" s="80" t="s">
        <v>70</v>
      </c>
      <c r="V2335" s="80"/>
      <c r="W2335" s="80" t="s">
        <v>1123</v>
      </c>
      <c r="X2335" s="80">
        <v>2</v>
      </c>
      <c r="Y2335" s="80" t="s">
        <v>1135</v>
      </c>
      <c r="Z2335" s="80"/>
      <c r="AA2335" s="80"/>
      <c r="AB2335" s="80"/>
      <c r="AC2335" s="80"/>
      <c r="AD2335" s="80"/>
      <c r="AE2335" s="80"/>
      <c r="AF2335" s="108"/>
    </row>
    <row r="2336" spans="1:32" ht="30" hidden="1" x14ac:dyDescent="0.25">
      <c r="A2336" s="99" t="s">
        <v>1820</v>
      </c>
      <c r="B2336" s="80" t="s">
        <v>831</v>
      </c>
      <c r="C2336" s="80" t="s">
        <v>75</v>
      </c>
      <c r="D2336" s="80" t="s">
        <v>1837</v>
      </c>
      <c r="E2336" s="80" t="s">
        <v>70</v>
      </c>
      <c r="F2336" s="80"/>
      <c r="G2336" s="80" t="s">
        <v>1838</v>
      </c>
      <c r="H2336" s="80"/>
      <c r="I2336" s="80">
        <v>30</v>
      </c>
      <c r="J2336" s="77">
        <v>20</v>
      </c>
      <c r="K2336" s="80">
        <v>600</v>
      </c>
      <c r="L2336" s="80">
        <v>20</v>
      </c>
      <c r="M2336" s="80"/>
      <c r="N2336" s="80"/>
      <c r="O2336" s="80" t="s">
        <v>129</v>
      </c>
      <c r="P2336" s="80"/>
      <c r="Q2336" s="80">
        <v>0</v>
      </c>
      <c r="R2336" s="80">
        <v>0</v>
      </c>
      <c r="S2336" s="80"/>
      <c r="T2336" s="80"/>
      <c r="U2336" s="80"/>
      <c r="V2336" s="80"/>
      <c r="W2336" s="80" t="s">
        <v>1123</v>
      </c>
      <c r="X2336" s="80">
        <v>24</v>
      </c>
      <c r="Y2336" s="80" t="s">
        <v>1135</v>
      </c>
      <c r="Z2336" s="80"/>
      <c r="AA2336" s="80"/>
      <c r="AB2336" s="80"/>
      <c r="AC2336" s="80"/>
      <c r="AD2336" s="80"/>
      <c r="AE2336" s="80"/>
      <c r="AF2336" s="108"/>
    </row>
    <row r="2337" spans="1:32" ht="30" hidden="1" x14ac:dyDescent="0.25">
      <c r="A2337" s="99" t="s">
        <v>1820</v>
      </c>
      <c r="B2337" s="80" t="s">
        <v>831</v>
      </c>
      <c r="C2337" s="80" t="s">
        <v>75</v>
      </c>
      <c r="D2337" s="80" t="s">
        <v>856</v>
      </c>
      <c r="E2337" s="80" t="s">
        <v>112</v>
      </c>
      <c r="F2337" s="80" t="s">
        <v>1737</v>
      </c>
      <c r="G2337" s="80" t="s">
        <v>857</v>
      </c>
      <c r="H2337" s="80"/>
      <c r="I2337" s="80">
        <v>30</v>
      </c>
      <c r="J2337" s="77">
        <v>4</v>
      </c>
      <c r="K2337" s="80">
        <v>50</v>
      </c>
      <c r="L2337" s="80">
        <v>20</v>
      </c>
      <c r="M2337" s="80"/>
      <c r="N2337" s="80"/>
      <c r="O2337" s="80" t="s">
        <v>129</v>
      </c>
      <c r="P2337" s="80"/>
      <c r="Q2337" s="80">
        <v>1</v>
      </c>
      <c r="R2337" s="80">
        <v>0</v>
      </c>
      <c r="S2337" s="80" t="s">
        <v>1123</v>
      </c>
      <c r="T2337" s="80">
        <v>1</v>
      </c>
      <c r="U2337" s="80" t="s">
        <v>70</v>
      </c>
      <c r="V2337" s="80"/>
      <c r="W2337" s="80" t="s">
        <v>1123</v>
      </c>
      <c r="X2337" s="80">
        <v>2</v>
      </c>
      <c r="Y2337" s="80" t="s">
        <v>1135</v>
      </c>
      <c r="Z2337" s="80"/>
      <c r="AA2337" s="80"/>
      <c r="AB2337" s="80"/>
      <c r="AC2337" s="80"/>
      <c r="AD2337" s="80"/>
      <c r="AE2337" s="80"/>
      <c r="AF2337" s="108"/>
    </row>
    <row r="2338" spans="1:32" ht="30" hidden="1" x14ac:dyDescent="0.25">
      <c r="A2338" s="99" t="s">
        <v>1820</v>
      </c>
      <c r="B2338" s="80" t="s">
        <v>831</v>
      </c>
      <c r="C2338" s="80" t="s">
        <v>75</v>
      </c>
      <c r="D2338" s="80" t="s">
        <v>856</v>
      </c>
      <c r="E2338" s="80" t="s">
        <v>106</v>
      </c>
      <c r="F2338" s="80" t="s">
        <v>1272</v>
      </c>
      <c r="G2338" s="80" t="s">
        <v>857</v>
      </c>
      <c r="H2338" s="80"/>
      <c r="I2338" s="80">
        <v>30</v>
      </c>
      <c r="J2338" s="77">
        <v>4</v>
      </c>
      <c r="K2338" s="80">
        <v>50</v>
      </c>
      <c r="L2338" s="80">
        <v>20</v>
      </c>
      <c r="M2338" s="80"/>
      <c r="N2338" s="80"/>
      <c r="O2338" s="80" t="s">
        <v>129</v>
      </c>
      <c r="P2338" s="80"/>
      <c r="Q2338" s="80">
        <v>1</v>
      </c>
      <c r="R2338" s="80">
        <v>0</v>
      </c>
      <c r="S2338" s="80" t="s">
        <v>1123</v>
      </c>
      <c r="T2338" s="80">
        <v>1</v>
      </c>
      <c r="U2338" s="80" t="s">
        <v>70</v>
      </c>
      <c r="V2338" s="80"/>
      <c r="W2338" s="80" t="s">
        <v>1123</v>
      </c>
      <c r="X2338" s="80">
        <v>2</v>
      </c>
      <c r="Y2338" s="80" t="s">
        <v>1135</v>
      </c>
      <c r="Z2338" s="80"/>
      <c r="AA2338" s="80"/>
      <c r="AB2338" s="80"/>
      <c r="AC2338" s="80"/>
      <c r="AD2338" s="80"/>
      <c r="AE2338" s="80"/>
      <c r="AF2338" s="108"/>
    </row>
    <row r="2339" spans="1:32" ht="30" hidden="1" x14ac:dyDescent="0.25">
      <c r="A2339" s="99" t="s">
        <v>1820</v>
      </c>
      <c r="B2339" s="80" t="s">
        <v>831</v>
      </c>
      <c r="C2339" s="80" t="s">
        <v>75</v>
      </c>
      <c r="D2339" s="80" t="s">
        <v>856</v>
      </c>
      <c r="E2339" s="80" t="s">
        <v>107</v>
      </c>
      <c r="F2339" s="80" t="s">
        <v>1455</v>
      </c>
      <c r="G2339" s="80" t="s">
        <v>858</v>
      </c>
      <c r="H2339" s="80"/>
      <c r="I2339" s="80">
        <v>30</v>
      </c>
      <c r="J2339" s="77">
        <v>4</v>
      </c>
      <c r="K2339" s="80">
        <v>50</v>
      </c>
      <c r="L2339" s="80">
        <v>20</v>
      </c>
      <c r="M2339" s="80"/>
      <c r="N2339" s="80"/>
      <c r="O2339" s="80" t="s">
        <v>129</v>
      </c>
      <c r="P2339" s="80"/>
      <c r="Q2339" s="80">
        <v>1</v>
      </c>
      <c r="R2339" s="80">
        <v>0</v>
      </c>
      <c r="S2339" s="80" t="s">
        <v>1123</v>
      </c>
      <c r="T2339" s="80">
        <v>1</v>
      </c>
      <c r="U2339" s="80" t="s">
        <v>70</v>
      </c>
      <c r="V2339" s="80"/>
      <c r="W2339" s="80" t="s">
        <v>1123</v>
      </c>
      <c r="X2339" s="80">
        <v>2</v>
      </c>
      <c r="Y2339" s="80" t="s">
        <v>1135</v>
      </c>
      <c r="Z2339" s="80"/>
      <c r="AA2339" s="80"/>
      <c r="AB2339" s="80"/>
      <c r="AC2339" s="80"/>
      <c r="AD2339" s="80"/>
      <c r="AE2339" s="80"/>
      <c r="AF2339" s="108"/>
    </row>
    <row r="2340" spans="1:32" ht="30" hidden="1" x14ac:dyDescent="0.25">
      <c r="A2340" s="99" t="s">
        <v>1820</v>
      </c>
      <c r="B2340" s="80" t="s">
        <v>831</v>
      </c>
      <c r="C2340" s="80" t="s">
        <v>75</v>
      </c>
      <c r="D2340" s="80" t="s">
        <v>856</v>
      </c>
      <c r="E2340" s="80" t="s">
        <v>109</v>
      </c>
      <c r="F2340" s="80" t="s">
        <v>1834</v>
      </c>
      <c r="G2340" s="80" t="s">
        <v>858</v>
      </c>
      <c r="H2340" s="80"/>
      <c r="I2340" s="80">
        <v>30</v>
      </c>
      <c r="J2340" s="77">
        <v>4</v>
      </c>
      <c r="K2340" s="80">
        <v>50</v>
      </c>
      <c r="L2340" s="80">
        <v>20</v>
      </c>
      <c r="M2340" s="80"/>
      <c r="N2340" s="80"/>
      <c r="O2340" s="80" t="s">
        <v>129</v>
      </c>
      <c r="P2340" s="80"/>
      <c r="Q2340" s="80">
        <v>1</v>
      </c>
      <c r="R2340" s="80">
        <v>0</v>
      </c>
      <c r="S2340" s="80" t="s">
        <v>1123</v>
      </c>
      <c r="T2340" s="80">
        <v>1</v>
      </c>
      <c r="U2340" s="80" t="s">
        <v>70</v>
      </c>
      <c r="V2340" s="80"/>
      <c r="W2340" s="80" t="s">
        <v>1123</v>
      </c>
      <c r="X2340" s="80">
        <v>2</v>
      </c>
      <c r="Y2340" s="80" t="s">
        <v>1135</v>
      </c>
      <c r="Z2340" s="80"/>
      <c r="AA2340" s="80"/>
      <c r="AB2340" s="80"/>
      <c r="AC2340" s="80"/>
      <c r="AD2340" s="80"/>
      <c r="AE2340" s="80"/>
      <c r="AF2340" s="108"/>
    </row>
    <row r="2341" spans="1:32" ht="30" hidden="1" x14ac:dyDescent="0.25">
      <c r="A2341" s="99" t="s">
        <v>1820</v>
      </c>
      <c r="B2341" s="80" t="s">
        <v>831</v>
      </c>
      <c r="C2341" s="80" t="s">
        <v>75</v>
      </c>
      <c r="D2341" s="80" t="s">
        <v>856</v>
      </c>
      <c r="E2341" s="80" t="s">
        <v>196</v>
      </c>
      <c r="F2341" s="80" t="s">
        <v>1839</v>
      </c>
      <c r="G2341" s="80" t="s">
        <v>859</v>
      </c>
      <c r="H2341" s="80"/>
      <c r="I2341" s="80">
        <v>30</v>
      </c>
      <c r="J2341" s="77">
        <v>4</v>
      </c>
      <c r="K2341" s="80">
        <v>50</v>
      </c>
      <c r="L2341" s="80">
        <v>20</v>
      </c>
      <c r="M2341" s="80"/>
      <c r="N2341" s="80"/>
      <c r="O2341" s="80" t="s">
        <v>129</v>
      </c>
      <c r="P2341" s="80"/>
      <c r="Q2341" s="80">
        <v>1</v>
      </c>
      <c r="R2341" s="80">
        <v>0</v>
      </c>
      <c r="S2341" s="80" t="s">
        <v>1123</v>
      </c>
      <c r="T2341" s="80">
        <v>1</v>
      </c>
      <c r="U2341" s="80"/>
      <c r="V2341" s="80"/>
      <c r="W2341" s="80" t="s">
        <v>1123</v>
      </c>
      <c r="X2341" s="80">
        <v>2</v>
      </c>
      <c r="Y2341" s="80" t="s">
        <v>1135</v>
      </c>
      <c r="Z2341" s="80"/>
      <c r="AA2341" s="80"/>
      <c r="AB2341" s="80"/>
      <c r="AC2341" s="80"/>
      <c r="AD2341" s="80"/>
      <c r="AE2341" s="80"/>
      <c r="AF2341" s="108"/>
    </row>
    <row r="2342" spans="1:32" ht="30" hidden="1" x14ac:dyDescent="0.25">
      <c r="A2342" s="99" t="s">
        <v>1820</v>
      </c>
      <c r="B2342" s="80" t="s">
        <v>831</v>
      </c>
      <c r="C2342" s="80" t="s">
        <v>75</v>
      </c>
      <c r="D2342" s="80" t="s">
        <v>856</v>
      </c>
      <c r="E2342" s="80" t="s">
        <v>211</v>
      </c>
      <c r="F2342" s="80" t="s">
        <v>1836</v>
      </c>
      <c r="G2342" s="80" t="s">
        <v>857</v>
      </c>
      <c r="H2342" s="80"/>
      <c r="I2342" s="80">
        <v>30</v>
      </c>
      <c r="J2342" s="77">
        <v>4</v>
      </c>
      <c r="K2342" s="80">
        <v>50</v>
      </c>
      <c r="L2342" s="80">
        <v>20</v>
      </c>
      <c r="M2342" s="80"/>
      <c r="N2342" s="80"/>
      <c r="O2342" s="80" t="s">
        <v>129</v>
      </c>
      <c r="P2342" s="80"/>
      <c r="Q2342" s="80">
        <v>1</v>
      </c>
      <c r="R2342" s="80">
        <v>0</v>
      </c>
      <c r="S2342" s="80" t="s">
        <v>1123</v>
      </c>
      <c r="T2342" s="80">
        <v>1</v>
      </c>
      <c r="U2342" s="80" t="s">
        <v>70</v>
      </c>
      <c r="V2342" s="80"/>
      <c r="W2342" s="80" t="s">
        <v>1123</v>
      </c>
      <c r="X2342" s="80">
        <v>2</v>
      </c>
      <c r="Y2342" s="80" t="s">
        <v>1135</v>
      </c>
      <c r="Z2342" s="80"/>
      <c r="AA2342" s="80"/>
      <c r="AB2342" s="80"/>
      <c r="AC2342" s="80"/>
      <c r="AD2342" s="80"/>
      <c r="AE2342" s="80"/>
      <c r="AF2342" s="108"/>
    </row>
    <row r="2343" spans="1:32" ht="30" hidden="1" x14ac:dyDescent="0.25">
      <c r="A2343" s="99" t="s">
        <v>1820</v>
      </c>
      <c r="B2343" s="80" t="s">
        <v>831</v>
      </c>
      <c r="C2343" s="80" t="s">
        <v>75</v>
      </c>
      <c r="D2343" s="80" t="s">
        <v>856</v>
      </c>
      <c r="E2343" s="80" t="s">
        <v>111</v>
      </c>
      <c r="F2343" s="80" t="s">
        <v>1245</v>
      </c>
      <c r="G2343" s="80" t="s">
        <v>860</v>
      </c>
      <c r="H2343" s="80"/>
      <c r="I2343" s="80">
        <v>30</v>
      </c>
      <c r="J2343" s="77">
        <v>4</v>
      </c>
      <c r="K2343" s="80">
        <v>50</v>
      </c>
      <c r="L2343" s="80">
        <v>20</v>
      </c>
      <c r="M2343" s="80"/>
      <c r="N2343" s="80">
        <v>1</v>
      </c>
      <c r="O2343" s="80" t="s">
        <v>129</v>
      </c>
      <c r="P2343" s="80"/>
      <c r="Q2343" s="80">
        <v>1</v>
      </c>
      <c r="R2343" s="80">
        <v>0</v>
      </c>
      <c r="S2343" s="80" t="s">
        <v>1123</v>
      </c>
      <c r="T2343" s="80">
        <v>1</v>
      </c>
      <c r="U2343" s="80" t="s">
        <v>70</v>
      </c>
      <c r="V2343" s="80"/>
      <c r="W2343" s="80" t="s">
        <v>1123</v>
      </c>
      <c r="X2343" s="80">
        <v>2</v>
      </c>
      <c r="Y2343" s="80" t="s">
        <v>1135</v>
      </c>
      <c r="Z2343" s="80"/>
      <c r="AA2343" s="80"/>
      <c r="AB2343" s="80"/>
      <c r="AC2343" s="80"/>
      <c r="AD2343" s="80"/>
      <c r="AE2343" s="80"/>
      <c r="AF2343" s="108"/>
    </row>
    <row r="2344" spans="1:32" ht="30" hidden="1" x14ac:dyDescent="0.25">
      <c r="A2344" s="99" t="s">
        <v>1820</v>
      </c>
      <c r="B2344" s="80" t="s">
        <v>831</v>
      </c>
      <c r="C2344" s="80" t="s">
        <v>75</v>
      </c>
      <c r="D2344" s="80" t="s">
        <v>856</v>
      </c>
      <c r="E2344" s="80" t="s">
        <v>194</v>
      </c>
      <c r="F2344" s="80" t="s">
        <v>1230</v>
      </c>
      <c r="G2344" s="80" t="s">
        <v>861</v>
      </c>
      <c r="H2344" s="80"/>
      <c r="I2344" s="80">
        <v>30</v>
      </c>
      <c r="J2344" s="77">
        <v>4</v>
      </c>
      <c r="K2344" s="80">
        <v>50</v>
      </c>
      <c r="L2344" s="80">
        <v>20</v>
      </c>
      <c r="M2344" s="80">
        <v>1</v>
      </c>
      <c r="N2344" s="80"/>
      <c r="O2344" s="80" t="s">
        <v>129</v>
      </c>
      <c r="P2344" s="80"/>
      <c r="Q2344" s="80">
        <v>2</v>
      </c>
      <c r="R2344" s="80">
        <v>0</v>
      </c>
      <c r="S2344" s="80" t="s">
        <v>1123</v>
      </c>
      <c r="T2344" s="80">
        <v>1</v>
      </c>
      <c r="U2344" s="80" t="s">
        <v>70</v>
      </c>
      <c r="V2344" s="80"/>
      <c r="W2344" s="80" t="s">
        <v>1123</v>
      </c>
      <c r="X2344" s="80">
        <v>4</v>
      </c>
      <c r="Y2344" s="80" t="s">
        <v>1135</v>
      </c>
      <c r="Z2344" s="80"/>
      <c r="AA2344" s="80"/>
      <c r="AB2344" s="80"/>
      <c r="AC2344" s="80"/>
      <c r="AD2344" s="80"/>
      <c r="AE2344" s="80"/>
      <c r="AF2344" s="108"/>
    </row>
    <row r="2345" spans="1:32" ht="30" hidden="1" x14ac:dyDescent="0.25">
      <c r="A2345" s="99" t="s">
        <v>1820</v>
      </c>
      <c r="B2345" s="80" t="s">
        <v>831</v>
      </c>
      <c r="C2345" s="80" t="s">
        <v>75</v>
      </c>
      <c r="D2345" s="80" t="s">
        <v>862</v>
      </c>
      <c r="E2345" s="80" t="s">
        <v>75</v>
      </c>
      <c r="F2345" s="80"/>
      <c r="G2345" s="80" t="s">
        <v>1840</v>
      </c>
      <c r="H2345" s="80"/>
      <c r="I2345" s="80">
        <v>30</v>
      </c>
      <c r="J2345" s="77">
        <v>8</v>
      </c>
      <c r="K2345" s="80">
        <v>100</v>
      </c>
      <c r="L2345" s="80">
        <v>20</v>
      </c>
      <c r="M2345" s="80"/>
      <c r="N2345" s="80"/>
      <c r="O2345" s="80" t="s">
        <v>129</v>
      </c>
      <c r="P2345" s="80"/>
      <c r="Q2345" s="80">
        <v>0</v>
      </c>
      <c r="R2345" s="80">
        <v>0</v>
      </c>
      <c r="S2345" s="80"/>
      <c r="T2345" s="80"/>
      <c r="U2345" s="80"/>
      <c r="V2345" s="80"/>
      <c r="W2345" s="80" t="s">
        <v>1123</v>
      </c>
      <c r="X2345" s="80">
        <v>4</v>
      </c>
      <c r="Y2345" s="80" t="s">
        <v>1135</v>
      </c>
      <c r="Z2345" s="80"/>
      <c r="AA2345" s="80"/>
      <c r="AB2345" s="80"/>
      <c r="AC2345" s="80"/>
      <c r="AD2345" s="80"/>
      <c r="AE2345" s="80"/>
      <c r="AF2345" s="108"/>
    </row>
    <row r="2346" spans="1:32" ht="30" hidden="1" x14ac:dyDescent="0.25">
      <c r="A2346" s="99" t="s">
        <v>1820</v>
      </c>
      <c r="B2346" s="80" t="s">
        <v>831</v>
      </c>
      <c r="C2346" s="80" t="s">
        <v>75</v>
      </c>
      <c r="D2346" s="80" t="s">
        <v>862</v>
      </c>
      <c r="E2346" s="80" t="s">
        <v>76</v>
      </c>
      <c r="F2346" s="80"/>
      <c r="G2346" s="80" t="s">
        <v>1840</v>
      </c>
      <c r="H2346" s="80"/>
      <c r="I2346" s="80">
        <v>30</v>
      </c>
      <c r="J2346" s="77">
        <v>8</v>
      </c>
      <c r="K2346" s="80">
        <v>100</v>
      </c>
      <c r="L2346" s="80">
        <v>20</v>
      </c>
      <c r="M2346" s="80"/>
      <c r="N2346" s="80"/>
      <c r="O2346" s="80" t="s">
        <v>129</v>
      </c>
      <c r="P2346" s="80"/>
      <c r="Q2346" s="80">
        <v>0</v>
      </c>
      <c r="R2346" s="80">
        <v>0</v>
      </c>
      <c r="S2346" s="80"/>
      <c r="T2346" s="80"/>
      <c r="U2346" s="80"/>
      <c r="V2346" s="80"/>
      <c r="W2346" s="80" t="s">
        <v>1123</v>
      </c>
      <c r="X2346" s="80">
        <v>4</v>
      </c>
      <c r="Y2346" s="80" t="s">
        <v>1135</v>
      </c>
      <c r="Z2346" s="80"/>
      <c r="AA2346" s="80"/>
      <c r="AB2346" s="80"/>
      <c r="AC2346" s="80"/>
      <c r="AD2346" s="80"/>
      <c r="AE2346" s="80"/>
      <c r="AF2346" s="108"/>
    </row>
    <row r="2347" spans="1:32" ht="30" hidden="1" x14ac:dyDescent="0.25">
      <c r="A2347" s="99" t="s">
        <v>1820</v>
      </c>
      <c r="B2347" s="80" t="s">
        <v>831</v>
      </c>
      <c r="C2347" s="80" t="s">
        <v>75</v>
      </c>
      <c r="D2347" s="80" t="s">
        <v>862</v>
      </c>
      <c r="E2347" s="80" t="s">
        <v>81</v>
      </c>
      <c r="F2347" s="80"/>
      <c r="G2347" s="80" t="s">
        <v>696</v>
      </c>
      <c r="H2347" s="80"/>
      <c r="I2347" s="80">
        <v>30</v>
      </c>
      <c r="J2347" s="77">
        <v>4</v>
      </c>
      <c r="K2347" s="80">
        <v>25</v>
      </c>
      <c r="L2347" s="80">
        <v>20</v>
      </c>
      <c r="M2347" s="80"/>
      <c r="N2347" s="80"/>
      <c r="O2347" s="80" t="s">
        <v>129</v>
      </c>
      <c r="P2347" s="80" t="s">
        <v>1171</v>
      </c>
      <c r="Q2347" s="80">
        <v>0</v>
      </c>
      <c r="R2347" s="80">
        <v>1</v>
      </c>
      <c r="S2347" s="80" t="s">
        <v>1123</v>
      </c>
      <c r="T2347" s="80">
        <v>1</v>
      </c>
      <c r="U2347" s="80"/>
      <c r="V2347" s="80"/>
      <c r="W2347" s="80" t="s">
        <v>1123</v>
      </c>
      <c r="X2347" s="80">
        <v>1</v>
      </c>
      <c r="Y2347" s="80" t="s">
        <v>1135</v>
      </c>
      <c r="Z2347" s="80" t="s">
        <v>1136</v>
      </c>
      <c r="AA2347" s="80" t="s">
        <v>1126</v>
      </c>
      <c r="AB2347" s="80" t="s">
        <v>1127</v>
      </c>
      <c r="AC2347" s="80" t="s">
        <v>1128</v>
      </c>
      <c r="AD2347" s="80">
        <v>4</v>
      </c>
      <c r="AE2347" s="80" t="s">
        <v>1182</v>
      </c>
      <c r="AF2347" s="108"/>
    </row>
    <row r="2348" spans="1:32" ht="30" hidden="1" x14ac:dyDescent="0.25">
      <c r="A2348" s="99" t="s">
        <v>1820</v>
      </c>
      <c r="B2348" s="80" t="s">
        <v>831</v>
      </c>
      <c r="C2348" s="80" t="s">
        <v>75</v>
      </c>
      <c r="D2348" s="80" t="s">
        <v>862</v>
      </c>
      <c r="E2348" s="80" t="s">
        <v>82</v>
      </c>
      <c r="F2348" s="80"/>
      <c r="G2348" s="80" t="s">
        <v>863</v>
      </c>
      <c r="H2348" s="80"/>
      <c r="I2348" s="80">
        <v>30</v>
      </c>
      <c r="J2348" s="77">
        <v>4</v>
      </c>
      <c r="K2348" s="80">
        <v>20</v>
      </c>
      <c r="L2348" s="80">
        <v>20</v>
      </c>
      <c r="M2348" s="80"/>
      <c r="N2348" s="80"/>
      <c r="O2348" s="80" t="s">
        <v>129</v>
      </c>
      <c r="P2348" s="80" t="s">
        <v>1240</v>
      </c>
      <c r="Q2348" s="80">
        <v>0</v>
      </c>
      <c r="R2348" s="80">
        <v>1</v>
      </c>
      <c r="S2348" s="80" t="s">
        <v>1123</v>
      </c>
      <c r="T2348" s="80">
        <v>1</v>
      </c>
      <c r="U2348" s="80"/>
      <c r="V2348" s="80"/>
      <c r="W2348" s="80" t="s">
        <v>1123</v>
      </c>
      <c r="X2348" s="80">
        <v>0.75</v>
      </c>
      <c r="Y2348" s="80" t="s">
        <v>1135</v>
      </c>
      <c r="Z2348" s="80" t="s">
        <v>1136</v>
      </c>
      <c r="AA2348" s="80" t="s">
        <v>1126</v>
      </c>
      <c r="AB2348" s="80" t="s">
        <v>1127</v>
      </c>
      <c r="AC2348" s="80" t="s">
        <v>1128</v>
      </c>
      <c r="AD2348" s="80">
        <v>4</v>
      </c>
      <c r="AE2348" s="80" t="s">
        <v>1182</v>
      </c>
      <c r="AF2348" s="108"/>
    </row>
    <row r="2349" spans="1:32" ht="30" hidden="1" x14ac:dyDescent="0.25">
      <c r="A2349" s="99" t="s">
        <v>1820</v>
      </c>
      <c r="B2349" s="80" t="s">
        <v>831</v>
      </c>
      <c r="C2349" s="80" t="s">
        <v>75</v>
      </c>
      <c r="D2349" s="80" t="s">
        <v>862</v>
      </c>
      <c r="E2349" s="80" t="s">
        <v>112</v>
      </c>
      <c r="F2349" s="80" t="s">
        <v>1737</v>
      </c>
      <c r="G2349" s="80" t="s">
        <v>864</v>
      </c>
      <c r="H2349" s="80"/>
      <c r="I2349" s="80">
        <v>30</v>
      </c>
      <c r="J2349" s="77">
        <v>4</v>
      </c>
      <c r="K2349" s="80">
        <v>50</v>
      </c>
      <c r="L2349" s="80">
        <v>20</v>
      </c>
      <c r="M2349" s="80"/>
      <c r="N2349" s="80"/>
      <c r="O2349" s="80" t="s">
        <v>129</v>
      </c>
      <c r="P2349" s="80" t="s">
        <v>1240</v>
      </c>
      <c r="Q2349" s="80">
        <v>0</v>
      </c>
      <c r="R2349" s="80">
        <v>1</v>
      </c>
      <c r="S2349" s="80" t="s">
        <v>1123</v>
      </c>
      <c r="T2349" s="80">
        <v>1</v>
      </c>
      <c r="U2349" s="80" t="s">
        <v>115</v>
      </c>
      <c r="V2349" s="80"/>
      <c r="W2349" s="80" t="s">
        <v>1123</v>
      </c>
      <c r="X2349" s="80">
        <v>2</v>
      </c>
      <c r="Y2349" s="80" t="s">
        <v>1135</v>
      </c>
      <c r="Z2349" s="80" t="s">
        <v>1136</v>
      </c>
      <c r="AA2349" s="80" t="s">
        <v>1126</v>
      </c>
      <c r="AB2349" s="80" t="s">
        <v>1127</v>
      </c>
      <c r="AC2349" s="80" t="s">
        <v>1128</v>
      </c>
      <c r="AD2349" s="80">
        <v>4</v>
      </c>
      <c r="AE2349" s="80" t="s">
        <v>1172</v>
      </c>
      <c r="AF2349" s="108"/>
    </row>
    <row r="2350" spans="1:32" ht="30" hidden="1" x14ac:dyDescent="0.25">
      <c r="A2350" s="99" t="s">
        <v>1820</v>
      </c>
      <c r="B2350" s="80" t="s">
        <v>831</v>
      </c>
      <c r="C2350" s="80" t="s">
        <v>75</v>
      </c>
      <c r="D2350" s="80" t="s">
        <v>862</v>
      </c>
      <c r="E2350" s="80" t="s">
        <v>105</v>
      </c>
      <c r="F2350" s="80"/>
      <c r="G2350" s="80" t="s">
        <v>250</v>
      </c>
      <c r="H2350" s="80"/>
      <c r="I2350" s="80">
        <v>30</v>
      </c>
      <c r="J2350" s="77">
        <v>8</v>
      </c>
      <c r="K2350" s="80">
        <v>80</v>
      </c>
      <c r="L2350" s="80">
        <v>50</v>
      </c>
      <c r="M2350" s="80"/>
      <c r="N2350" s="80"/>
      <c r="O2350" s="80" t="s">
        <v>129</v>
      </c>
      <c r="P2350" s="80" t="s">
        <v>1240</v>
      </c>
      <c r="Q2350" s="80">
        <v>0</v>
      </c>
      <c r="R2350" s="80">
        <v>1</v>
      </c>
      <c r="S2350" s="80" t="s">
        <v>1123</v>
      </c>
      <c r="T2350" s="80">
        <v>1</v>
      </c>
      <c r="U2350" s="80" t="s">
        <v>115</v>
      </c>
      <c r="V2350" s="80"/>
      <c r="W2350" s="80" t="s">
        <v>1123</v>
      </c>
      <c r="X2350" s="80">
        <v>3</v>
      </c>
      <c r="Y2350" s="80" t="s">
        <v>1135</v>
      </c>
      <c r="Z2350" s="80" t="s">
        <v>1125</v>
      </c>
      <c r="AA2350" s="80" t="s">
        <v>1126</v>
      </c>
      <c r="AB2350" s="80" t="s">
        <v>1127</v>
      </c>
      <c r="AC2350" s="80" t="s">
        <v>1128</v>
      </c>
      <c r="AD2350" s="80">
        <v>8</v>
      </c>
      <c r="AE2350" s="80" t="s">
        <v>1137</v>
      </c>
      <c r="AF2350" s="108"/>
    </row>
    <row r="2351" spans="1:32" ht="30" hidden="1" x14ac:dyDescent="0.25">
      <c r="A2351" s="99" t="s">
        <v>1820</v>
      </c>
      <c r="B2351" s="80" t="s">
        <v>831</v>
      </c>
      <c r="C2351" s="80" t="s">
        <v>75</v>
      </c>
      <c r="D2351" s="80" t="s">
        <v>862</v>
      </c>
      <c r="E2351" s="80" t="s">
        <v>106</v>
      </c>
      <c r="F2351" s="80" t="s">
        <v>1272</v>
      </c>
      <c r="G2351" s="80" t="s">
        <v>864</v>
      </c>
      <c r="H2351" s="80"/>
      <c r="I2351" s="80">
        <v>30</v>
      </c>
      <c r="J2351" s="77">
        <v>4</v>
      </c>
      <c r="K2351" s="80">
        <v>50</v>
      </c>
      <c r="L2351" s="80">
        <v>20</v>
      </c>
      <c r="M2351" s="80"/>
      <c r="N2351" s="80"/>
      <c r="O2351" s="80" t="s">
        <v>129</v>
      </c>
      <c r="P2351" s="80" t="s">
        <v>1240</v>
      </c>
      <c r="Q2351" s="80">
        <v>0</v>
      </c>
      <c r="R2351" s="80">
        <v>1</v>
      </c>
      <c r="S2351" s="80" t="s">
        <v>1123</v>
      </c>
      <c r="T2351" s="80">
        <v>1</v>
      </c>
      <c r="U2351" s="80" t="s">
        <v>115</v>
      </c>
      <c r="V2351" s="80"/>
      <c r="W2351" s="80" t="s">
        <v>1123</v>
      </c>
      <c r="X2351" s="80">
        <v>2</v>
      </c>
      <c r="Y2351" s="80" t="s">
        <v>1135</v>
      </c>
      <c r="Z2351" s="80" t="s">
        <v>1136</v>
      </c>
      <c r="AA2351" s="80" t="s">
        <v>1126</v>
      </c>
      <c r="AB2351" s="80" t="s">
        <v>1127</v>
      </c>
      <c r="AC2351" s="80" t="s">
        <v>1128</v>
      </c>
      <c r="AD2351" s="80">
        <v>4</v>
      </c>
      <c r="AE2351" s="80" t="s">
        <v>1172</v>
      </c>
      <c r="AF2351" s="108"/>
    </row>
    <row r="2352" spans="1:32" ht="30" hidden="1" x14ac:dyDescent="0.25">
      <c r="A2352" s="99" t="s">
        <v>1820</v>
      </c>
      <c r="B2352" s="80" t="s">
        <v>831</v>
      </c>
      <c r="C2352" s="80" t="s">
        <v>75</v>
      </c>
      <c r="D2352" s="80" t="s">
        <v>862</v>
      </c>
      <c r="E2352" s="80" t="s">
        <v>107</v>
      </c>
      <c r="F2352" s="80" t="s">
        <v>1455</v>
      </c>
      <c r="G2352" s="80" t="s">
        <v>865</v>
      </c>
      <c r="H2352" s="80"/>
      <c r="I2352" s="80">
        <v>30</v>
      </c>
      <c r="J2352" s="77">
        <v>4</v>
      </c>
      <c r="K2352" s="80">
        <v>50</v>
      </c>
      <c r="L2352" s="80">
        <v>20</v>
      </c>
      <c r="M2352" s="80"/>
      <c r="N2352" s="80"/>
      <c r="O2352" s="80" t="s">
        <v>129</v>
      </c>
      <c r="P2352" s="80" t="s">
        <v>1240</v>
      </c>
      <c r="Q2352" s="80">
        <v>0</v>
      </c>
      <c r="R2352" s="80">
        <v>1</v>
      </c>
      <c r="S2352" s="80" t="s">
        <v>1123</v>
      </c>
      <c r="T2352" s="80">
        <v>1</v>
      </c>
      <c r="U2352" s="80" t="s">
        <v>115</v>
      </c>
      <c r="V2352" s="80"/>
      <c r="W2352" s="80" t="s">
        <v>1123</v>
      </c>
      <c r="X2352" s="80">
        <v>2</v>
      </c>
      <c r="Y2352" s="80" t="s">
        <v>1135</v>
      </c>
      <c r="Z2352" s="80" t="s">
        <v>1136</v>
      </c>
      <c r="AA2352" s="80" t="s">
        <v>1126</v>
      </c>
      <c r="AB2352" s="80" t="s">
        <v>1127</v>
      </c>
      <c r="AC2352" s="80" t="s">
        <v>1128</v>
      </c>
      <c r="AD2352" s="80">
        <v>4</v>
      </c>
      <c r="AE2352" s="80" t="s">
        <v>1172</v>
      </c>
      <c r="AF2352" s="108"/>
    </row>
    <row r="2353" spans="1:32" ht="30" hidden="1" x14ac:dyDescent="0.25">
      <c r="A2353" s="99" t="s">
        <v>1820</v>
      </c>
      <c r="B2353" s="80" t="s">
        <v>831</v>
      </c>
      <c r="C2353" s="80" t="s">
        <v>75</v>
      </c>
      <c r="D2353" s="80" t="s">
        <v>862</v>
      </c>
      <c r="E2353" s="80" t="s">
        <v>108</v>
      </c>
      <c r="F2353" s="80"/>
      <c r="G2353" s="80" t="s">
        <v>250</v>
      </c>
      <c r="H2353" s="80"/>
      <c r="I2353" s="80">
        <v>30</v>
      </c>
      <c r="J2353" s="77">
        <v>8</v>
      </c>
      <c r="K2353" s="80">
        <v>80</v>
      </c>
      <c r="L2353" s="80">
        <v>50</v>
      </c>
      <c r="M2353" s="80"/>
      <c r="N2353" s="80"/>
      <c r="O2353" s="80" t="s">
        <v>129</v>
      </c>
      <c r="P2353" s="80" t="s">
        <v>1240</v>
      </c>
      <c r="Q2353" s="80">
        <v>0</v>
      </c>
      <c r="R2353" s="80">
        <v>1</v>
      </c>
      <c r="S2353" s="80" t="s">
        <v>1123</v>
      </c>
      <c r="T2353" s="80">
        <v>1</v>
      </c>
      <c r="U2353" s="80" t="s">
        <v>115</v>
      </c>
      <c r="V2353" s="80"/>
      <c r="W2353" s="80" t="s">
        <v>1123</v>
      </c>
      <c r="X2353" s="80">
        <v>3</v>
      </c>
      <c r="Y2353" s="80" t="s">
        <v>1135</v>
      </c>
      <c r="Z2353" s="80" t="s">
        <v>1125</v>
      </c>
      <c r="AA2353" s="80" t="s">
        <v>1126</v>
      </c>
      <c r="AB2353" s="80" t="s">
        <v>1127</v>
      </c>
      <c r="AC2353" s="80" t="s">
        <v>1128</v>
      </c>
      <c r="AD2353" s="80">
        <v>8</v>
      </c>
      <c r="AE2353" s="80" t="s">
        <v>1137</v>
      </c>
      <c r="AF2353" s="108"/>
    </row>
    <row r="2354" spans="1:32" ht="30" hidden="1" x14ac:dyDescent="0.25">
      <c r="A2354" s="99" t="s">
        <v>1820</v>
      </c>
      <c r="B2354" s="80" t="s">
        <v>831</v>
      </c>
      <c r="C2354" s="80" t="s">
        <v>75</v>
      </c>
      <c r="D2354" s="80" t="s">
        <v>862</v>
      </c>
      <c r="E2354" s="80" t="s">
        <v>109</v>
      </c>
      <c r="F2354" s="80" t="s">
        <v>1834</v>
      </c>
      <c r="G2354" s="80" t="s">
        <v>866</v>
      </c>
      <c r="H2354" s="80"/>
      <c r="I2354" s="80">
        <v>30</v>
      </c>
      <c r="J2354" s="77">
        <v>4</v>
      </c>
      <c r="K2354" s="80">
        <v>50</v>
      </c>
      <c r="L2354" s="80">
        <v>20</v>
      </c>
      <c r="M2354" s="80"/>
      <c r="N2354" s="80"/>
      <c r="O2354" s="80" t="s">
        <v>129</v>
      </c>
      <c r="P2354" s="80" t="s">
        <v>1240</v>
      </c>
      <c r="Q2354" s="80">
        <v>0</v>
      </c>
      <c r="R2354" s="80">
        <v>1</v>
      </c>
      <c r="S2354" s="80" t="s">
        <v>1123</v>
      </c>
      <c r="T2354" s="80">
        <v>1</v>
      </c>
      <c r="U2354" s="80" t="s">
        <v>115</v>
      </c>
      <c r="V2354" s="80"/>
      <c r="W2354" s="80" t="s">
        <v>1123</v>
      </c>
      <c r="X2354" s="80">
        <v>2</v>
      </c>
      <c r="Y2354" s="80" t="s">
        <v>1135</v>
      </c>
      <c r="Z2354" s="80" t="s">
        <v>1136</v>
      </c>
      <c r="AA2354" s="80" t="s">
        <v>1126</v>
      </c>
      <c r="AB2354" s="80" t="s">
        <v>1127</v>
      </c>
      <c r="AC2354" s="80" t="s">
        <v>1128</v>
      </c>
      <c r="AD2354" s="80">
        <v>4</v>
      </c>
      <c r="AE2354" s="80" t="s">
        <v>1172</v>
      </c>
      <c r="AF2354" s="108"/>
    </row>
    <row r="2355" spans="1:32" ht="30" hidden="1" x14ac:dyDescent="0.25">
      <c r="A2355" s="99" t="s">
        <v>1820</v>
      </c>
      <c r="B2355" s="80" t="s">
        <v>831</v>
      </c>
      <c r="C2355" s="80" t="s">
        <v>75</v>
      </c>
      <c r="D2355" s="80" t="s">
        <v>862</v>
      </c>
      <c r="E2355" s="80" t="s">
        <v>110</v>
      </c>
      <c r="F2355" s="80"/>
      <c r="G2355" s="80" t="s">
        <v>188</v>
      </c>
      <c r="H2355" s="80"/>
      <c r="I2355" s="80">
        <v>30</v>
      </c>
      <c r="J2355" s="77">
        <v>4</v>
      </c>
      <c r="K2355" s="80">
        <v>50</v>
      </c>
      <c r="L2355" s="80">
        <v>20</v>
      </c>
      <c r="M2355" s="80"/>
      <c r="N2355" s="80"/>
      <c r="O2355" s="80" t="s">
        <v>129</v>
      </c>
      <c r="P2355" s="80" t="s">
        <v>1240</v>
      </c>
      <c r="Q2355" s="80">
        <v>0</v>
      </c>
      <c r="R2355" s="80">
        <v>1</v>
      </c>
      <c r="S2355" s="80" t="s">
        <v>1123</v>
      </c>
      <c r="T2355" s="80">
        <v>1</v>
      </c>
      <c r="U2355" s="80" t="s">
        <v>115</v>
      </c>
      <c r="V2355" s="80"/>
      <c r="W2355" s="80" t="s">
        <v>1123</v>
      </c>
      <c r="X2355" s="80">
        <v>2</v>
      </c>
      <c r="Y2355" s="80" t="s">
        <v>1135</v>
      </c>
      <c r="Z2355" s="80" t="s">
        <v>1136</v>
      </c>
      <c r="AA2355" s="80" t="s">
        <v>1126</v>
      </c>
      <c r="AB2355" s="80" t="s">
        <v>1127</v>
      </c>
      <c r="AC2355" s="80" t="s">
        <v>1128</v>
      </c>
      <c r="AD2355" s="80">
        <v>4</v>
      </c>
      <c r="AE2355" s="80" t="s">
        <v>1172</v>
      </c>
      <c r="AF2355" s="108"/>
    </row>
    <row r="2356" spans="1:32" ht="30" hidden="1" x14ac:dyDescent="0.25">
      <c r="A2356" s="99" t="s">
        <v>1820</v>
      </c>
      <c r="B2356" s="80" t="s">
        <v>831</v>
      </c>
      <c r="C2356" s="80" t="s">
        <v>75</v>
      </c>
      <c r="D2356" s="80" t="s">
        <v>862</v>
      </c>
      <c r="E2356" s="80" t="s">
        <v>111</v>
      </c>
      <c r="F2356" s="80" t="s">
        <v>1245</v>
      </c>
      <c r="G2356" s="80" t="s">
        <v>867</v>
      </c>
      <c r="H2356" s="80"/>
      <c r="I2356" s="80">
        <v>30</v>
      </c>
      <c r="J2356" s="77">
        <v>4</v>
      </c>
      <c r="K2356" s="80">
        <v>50</v>
      </c>
      <c r="L2356" s="80">
        <v>20</v>
      </c>
      <c r="M2356" s="80"/>
      <c r="N2356" s="80"/>
      <c r="O2356" s="80" t="s">
        <v>129</v>
      </c>
      <c r="P2356" s="80" t="s">
        <v>1449</v>
      </c>
      <c r="Q2356" s="80">
        <v>0</v>
      </c>
      <c r="R2356" s="80">
        <v>2</v>
      </c>
      <c r="S2356" s="80" t="s">
        <v>1123</v>
      </c>
      <c r="T2356" s="80">
        <v>1</v>
      </c>
      <c r="U2356" s="80"/>
      <c r="V2356" s="80"/>
      <c r="W2356" s="80" t="s">
        <v>1123</v>
      </c>
      <c r="X2356" s="80">
        <v>4</v>
      </c>
      <c r="Y2356" s="80" t="s">
        <v>1135</v>
      </c>
      <c r="Z2356" s="80" t="s">
        <v>1136</v>
      </c>
      <c r="AA2356" s="80" t="s">
        <v>1126</v>
      </c>
      <c r="AB2356" s="80" t="s">
        <v>1127</v>
      </c>
      <c r="AC2356" s="80" t="s">
        <v>1128</v>
      </c>
      <c r="AD2356" s="80">
        <v>4</v>
      </c>
      <c r="AE2356" s="80" t="s">
        <v>1172</v>
      </c>
      <c r="AF2356" s="108"/>
    </row>
    <row r="2357" spans="1:32" ht="30" hidden="1" x14ac:dyDescent="0.25">
      <c r="A2357" s="99" t="s">
        <v>1820</v>
      </c>
      <c r="B2357" s="80" t="s">
        <v>831</v>
      </c>
      <c r="C2357" s="80" t="s">
        <v>75</v>
      </c>
      <c r="D2357" s="80" t="s">
        <v>862</v>
      </c>
      <c r="E2357" s="80" t="s">
        <v>194</v>
      </c>
      <c r="F2357" s="80" t="s">
        <v>1230</v>
      </c>
      <c r="G2357" s="80" t="s">
        <v>188</v>
      </c>
      <c r="H2357" s="80"/>
      <c r="I2357" s="80">
        <v>30</v>
      </c>
      <c r="J2357" s="77">
        <v>4</v>
      </c>
      <c r="K2357" s="80">
        <v>50</v>
      </c>
      <c r="L2357" s="80">
        <v>20</v>
      </c>
      <c r="M2357" s="80"/>
      <c r="N2357" s="80"/>
      <c r="O2357" s="80" t="s">
        <v>129</v>
      </c>
      <c r="P2357" s="80" t="s">
        <v>1449</v>
      </c>
      <c r="Q2357" s="80">
        <v>0</v>
      </c>
      <c r="R2357" s="80">
        <v>1</v>
      </c>
      <c r="S2357" s="80" t="s">
        <v>1123</v>
      </c>
      <c r="T2357" s="80">
        <v>1</v>
      </c>
      <c r="U2357" s="80"/>
      <c r="V2357" s="80"/>
      <c r="W2357" s="80" t="s">
        <v>1123</v>
      </c>
      <c r="X2357" s="80">
        <v>2</v>
      </c>
      <c r="Y2357" s="80" t="s">
        <v>1135</v>
      </c>
      <c r="Z2357" s="80" t="s">
        <v>1136</v>
      </c>
      <c r="AA2357" s="80" t="s">
        <v>1126</v>
      </c>
      <c r="AB2357" s="80" t="s">
        <v>1127</v>
      </c>
      <c r="AC2357" s="80" t="s">
        <v>1128</v>
      </c>
      <c r="AD2357" s="80">
        <v>4</v>
      </c>
      <c r="AE2357" s="80" t="s">
        <v>1172</v>
      </c>
      <c r="AF2357" s="108"/>
    </row>
    <row r="2358" spans="1:32" ht="30" hidden="1" x14ac:dyDescent="0.25">
      <c r="A2358" s="99" t="s">
        <v>1820</v>
      </c>
      <c r="B2358" s="80" t="s">
        <v>831</v>
      </c>
      <c r="C2358" s="80" t="s">
        <v>75</v>
      </c>
      <c r="D2358" s="80" t="s">
        <v>862</v>
      </c>
      <c r="E2358" s="80" t="s">
        <v>209</v>
      </c>
      <c r="F2358" s="80"/>
      <c r="G2358" s="80" t="s">
        <v>250</v>
      </c>
      <c r="H2358" s="80"/>
      <c r="I2358" s="80">
        <v>30</v>
      </c>
      <c r="J2358" s="77">
        <v>4</v>
      </c>
      <c r="K2358" s="80">
        <v>50</v>
      </c>
      <c r="L2358" s="80">
        <v>20</v>
      </c>
      <c r="M2358" s="80"/>
      <c r="N2358" s="80"/>
      <c r="O2358" s="80" t="s">
        <v>129</v>
      </c>
      <c r="P2358" s="80" t="s">
        <v>1449</v>
      </c>
      <c r="Q2358" s="80">
        <v>0</v>
      </c>
      <c r="R2358" s="80">
        <v>1</v>
      </c>
      <c r="S2358" s="80" t="s">
        <v>1123</v>
      </c>
      <c r="T2358" s="80">
        <v>1</v>
      </c>
      <c r="U2358" s="80" t="s">
        <v>115</v>
      </c>
      <c r="V2358" s="80" t="s">
        <v>76</v>
      </c>
      <c r="W2358" s="80" t="s">
        <v>1123</v>
      </c>
      <c r="X2358" s="80">
        <v>2</v>
      </c>
      <c r="Y2358" s="80" t="s">
        <v>1135</v>
      </c>
      <c r="Z2358" s="80" t="s">
        <v>1136</v>
      </c>
      <c r="AA2358" s="80" t="s">
        <v>1126</v>
      </c>
      <c r="AB2358" s="80" t="s">
        <v>1127</v>
      </c>
      <c r="AC2358" s="80" t="s">
        <v>1128</v>
      </c>
      <c r="AD2358" s="80">
        <v>4</v>
      </c>
      <c r="AE2358" s="80" t="s">
        <v>1172</v>
      </c>
      <c r="AF2358" s="108"/>
    </row>
    <row r="2359" spans="1:32" ht="30" hidden="1" x14ac:dyDescent="0.25">
      <c r="A2359" s="99" t="s">
        <v>1820</v>
      </c>
      <c r="B2359" s="80" t="s">
        <v>831</v>
      </c>
      <c r="C2359" s="80" t="s">
        <v>75</v>
      </c>
      <c r="D2359" s="80" t="s">
        <v>862</v>
      </c>
      <c r="E2359" s="80" t="s">
        <v>211</v>
      </c>
      <c r="F2359" s="80" t="s">
        <v>1836</v>
      </c>
      <c r="G2359" s="80" t="s">
        <v>864</v>
      </c>
      <c r="H2359" s="80"/>
      <c r="I2359" s="80">
        <v>30</v>
      </c>
      <c r="J2359" s="77">
        <v>4</v>
      </c>
      <c r="K2359" s="80">
        <v>50</v>
      </c>
      <c r="L2359" s="80">
        <v>20</v>
      </c>
      <c r="M2359" s="80"/>
      <c r="N2359" s="80"/>
      <c r="O2359" s="80" t="s">
        <v>129</v>
      </c>
      <c r="P2359" s="80" t="s">
        <v>1449</v>
      </c>
      <c r="Q2359" s="80">
        <v>0</v>
      </c>
      <c r="R2359" s="80">
        <v>1</v>
      </c>
      <c r="S2359" s="80" t="s">
        <v>1123</v>
      </c>
      <c r="T2359" s="80">
        <v>1</v>
      </c>
      <c r="U2359" s="80" t="s">
        <v>115</v>
      </c>
      <c r="V2359" s="80"/>
      <c r="W2359" s="80" t="s">
        <v>1123</v>
      </c>
      <c r="X2359" s="80">
        <v>2</v>
      </c>
      <c r="Y2359" s="80" t="s">
        <v>1135</v>
      </c>
      <c r="Z2359" s="80" t="s">
        <v>1136</v>
      </c>
      <c r="AA2359" s="80" t="s">
        <v>1126</v>
      </c>
      <c r="AB2359" s="80" t="s">
        <v>1127</v>
      </c>
      <c r="AC2359" s="80" t="s">
        <v>1128</v>
      </c>
      <c r="AD2359" s="80">
        <v>4</v>
      </c>
      <c r="AE2359" s="80" t="s">
        <v>1172</v>
      </c>
      <c r="AF2359" s="108"/>
    </row>
    <row r="2360" spans="1:32" ht="30.75" hidden="1" thickBot="1" x14ac:dyDescent="0.3">
      <c r="A2360" s="100" t="s">
        <v>1820</v>
      </c>
      <c r="B2360" s="81" t="s">
        <v>831</v>
      </c>
      <c r="C2360" s="81" t="s">
        <v>75</v>
      </c>
      <c r="D2360" s="81" t="s">
        <v>862</v>
      </c>
      <c r="E2360" s="81" t="s">
        <v>196</v>
      </c>
      <c r="F2360" s="81"/>
      <c r="G2360" s="81" t="s">
        <v>868</v>
      </c>
      <c r="H2360" s="81"/>
      <c r="I2360" s="81">
        <v>30</v>
      </c>
      <c r="J2360" s="77" t="e">
        <v>#N/A</v>
      </c>
      <c r="K2360" s="81"/>
      <c r="L2360" s="81"/>
      <c r="M2360" s="81"/>
      <c r="N2360" s="81"/>
      <c r="O2360" s="81"/>
      <c r="P2360" s="81" t="s">
        <v>1449</v>
      </c>
      <c r="Q2360" s="81">
        <v>0</v>
      </c>
      <c r="R2360" s="81">
        <v>2</v>
      </c>
      <c r="S2360" s="81" t="s">
        <v>1123</v>
      </c>
      <c r="T2360" s="81">
        <v>2</v>
      </c>
      <c r="U2360" s="81"/>
      <c r="V2360" s="81"/>
      <c r="W2360" s="81"/>
      <c r="X2360" s="81">
        <v>0</v>
      </c>
      <c r="Y2360" s="81" t="s">
        <v>1135</v>
      </c>
      <c r="Z2360" s="81"/>
      <c r="AA2360" s="81"/>
      <c r="AB2360" s="81"/>
      <c r="AC2360" s="81"/>
      <c r="AD2360" s="81"/>
      <c r="AE2360" s="81"/>
      <c r="AF2360" s="109"/>
    </row>
    <row r="2361" spans="1:32" hidden="1" x14ac:dyDescent="0.25">
      <c r="A2361" s="95" t="s">
        <v>1841</v>
      </c>
      <c r="B2361" s="76" t="s">
        <v>869</v>
      </c>
      <c r="C2361" s="76" t="s">
        <v>75</v>
      </c>
      <c r="D2361" s="76" t="s">
        <v>252</v>
      </c>
      <c r="E2361" s="76" t="s">
        <v>73</v>
      </c>
      <c r="F2361" s="76"/>
      <c r="G2361" s="76" t="s">
        <v>1842</v>
      </c>
      <c r="H2361" s="76"/>
      <c r="I2361" s="76">
        <v>14</v>
      </c>
      <c r="J2361" s="77">
        <v>16</v>
      </c>
      <c r="K2361" s="76">
        <v>400</v>
      </c>
      <c r="L2361" s="76">
        <v>20</v>
      </c>
      <c r="M2361" s="76"/>
      <c r="N2361" s="76"/>
      <c r="O2361" s="76" t="s">
        <v>129</v>
      </c>
      <c r="P2361" s="76"/>
      <c r="Q2361" s="76">
        <v>0</v>
      </c>
      <c r="R2361" s="76">
        <v>0</v>
      </c>
      <c r="S2361" s="76"/>
      <c r="T2361" s="76"/>
      <c r="U2361" s="76"/>
      <c r="V2361" s="76" t="s">
        <v>76</v>
      </c>
      <c r="W2361" s="76" t="s">
        <v>1123</v>
      </c>
      <c r="X2361" s="76">
        <v>16</v>
      </c>
      <c r="Y2361" s="76" t="s">
        <v>1135</v>
      </c>
      <c r="Z2361" s="76"/>
      <c r="AA2361" s="76"/>
      <c r="AB2361" s="76"/>
      <c r="AC2361" s="76"/>
      <c r="AD2361" s="76"/>
      <c r="AE2361" s="76"/>
      <c r="AF2361" s="104"/>
    </row>
    <row r="2362" spans="1:32" hidden="1" x14ac:dyDescent="0.25">
      <c r="A2362" s="96" t="s">
        <v>1841</v>
      </c>
      <c r="B2362" s="77" t="s">
        <v>869</v>
      </c>
      <c r="C2362" s="77" t="s">
        <v>75</v>
      </c>
      <c r="D2362" s="77" t="s">
        <v>252</v>
      </c>
      <c r="E2362" s="77" t="s">
        <v>83</v>
      </c>
      <c r="F2362" s="77"/>
      <c r="G2362" s="77" t="s">
        <v>1843</v>
      </c>
      <c r="H2362" s="77"/>
      <c r="I2362" s="77">
        <v>14</v>
      </c>
      <c r="J2362" s="77" t="e">
        <v>#N/A</v>
      </c>
      <c r="K2362" s="77"/>
      <c r="L2362" s="77"/>
      <c r="M2362" s="77"/>
      <c r="N2362" s="77"/>
      <c r="O2362" s="77"/>
      <c r="P2362" s="77"/>
      <c r="Q2362" s="77">
        <v>0</v>
      </c>
      <c r="R2362" s="77">
        <v>0</v>
      </c>
      <c r="S2362" s="77"/>
      <c r="T2362" s="77"/>
      <c r="U2362" s="77"/>
      <c r="V2362" s="77" t="s">
        <v>76</v>
      </c>
      <c r="W2362" s="77"/>
      <c r="X2362" s="77">
        <v>0</v>
      </c>
      <c r="Y2362" s="77" t="s">
        <v>1135</v>
      </c>
      <c r="Z2362" s="77"/>
      <c r="AA2362" s="77"/>
      <c r="AB2362" s="77"/>
      <c r="AC2362" s="77"/>
      <c r="AD2362" s="77"/>
      <c r="AE2362" s="77"/>
      <c r="AF2362" s="105"/>
    </row>
    <row r="2363" spans="1:32" ht="30" hidden="1" x14ac:dyDescent="0.25">
      <c r="A2363" s="96" t="s">
        <v>1841</v>
      </c>
      <c r="B2363" s="77" t="s">
        <v>869</v>
      </c>
      <c r="C2363" s="77" t="s">
        <v>75</v>
      </c>
      <c r="D2363" s="77" t="s">
        <v>130</v>
      </c>
      <c r="E2363" s="77" t="s">
        <v>73</v>
      </c>
      <c r="F2363" s="77"/>
      <c r="G2363" s="77" t="s">
        <v>870</v>
      </c>
      <c r="H2363" s="77"/>
      <c r="I2363" s="77">
        <v>14</v>
      </c>
      <c r="J2363" s="77">
        <v>16</v>
      </c>
      <c r="K2363" s="77">
        <v>400</v>
      </c>
      <c r="L2363" s="77">
        <v>20</v>
      </c>
      <c r="M2363" s="77"/>
      <c r="N2363" s="77"/>
      <c r="O2363" s="77" t="s">
        <v>129</v>
      </c>
      <c r="P2363" s="77" t="s">
        <v>1279</v>
      </c>
      <c r="Q2363" s="77">
        <v>0</v>
      </c>
      <c r="R2363" s="77">
        <v>2</v>
      </c>
      <c r="S2363" s="77" t="s">
        <v>1123</v>
      </c>
      <c r="T2363" s="77">
        <v>1</v>
      </c>
      <c r="U2363" s="77"/>
      <c r="V2363" s="77" t="s">
        <v>76</v>
      </c>
      <c r="W2363" s="77" t="s">
        <v>1123</v>
      </c>
      <c r="X2363" s="77">
        <v>32</v>
      </c>
      <c r="Y2363" s="77" t="s">
        <v>1135</v>
      </c>
      <c r="Z2363" s="77" t="s">
        <v>1136</v>
      </c>
      <c r="AA2363" s="77" t="s">
        <v>1126</v>
      </c>
      <c r="AB2363" s="77" t="s">
        <v>1127</v>
      </c>
      <c r="AC2363" s="77" t="s">
        <v>1128</v>
      </c>
      <c r="AD2363" s="77">
        <v>16</v>
      </c>
      <c r="AE2363" s="77" t="s">
        <v>1180</v>
      </c>
      <c r="AF2363" s="105"/>
    </row>
    <row r="2364" spans="1:32" ht="30.75" hidden="1" thickBot="1" x14ac:dyDescent="0.3">
      <c r="A2364" s="97" t="s">
        <v>1841</v>
      </c>
      <c r="B2364" s="78" t="s">
        <v>869</v>
      </c>
      <c r="C2364" s="78" t="s">
        <v>75</v>
      </c>
      <c r="D2364" s="78" t="s">
        <v>130</v>
      </c>
      <c r="E2364" s="78" t="s">
        <v>83</v>
      </c>
      <c r="F2364" s="78"/>
      <c r="G2364" s="78" t="s">
        <v>1844</v>
      </c>
      <c r="H2364" s="78"/>
      <c r="I2364" s="78">
        <v>14</v>
      </c>
      <c r="J2364" s="77" t="e">
        <v>#N/A</v>
      </c>
      <c r="K2364" s="78"/>
      <c r="L2364" s="78"/>
      <c r="M2364" s="78"/>
      <c r="N2364" s="78"/>
      <c r="O2364" s="78"/>
      <c r="P2364" s="78"/>
      <c r="Q2364" s="78">
        <v>0</v>
      </c>
      <c r="R2364" s="78">
        <v>0</v>
      </c>
      <c r="S2364" s="78"/>
      <c r="T2364" s="78"/>
      <c r="U2364" s="78"/>
      <c r="V2364" s="78" t="s">
        <v>76</v>
      </c>
      <c r="W2364" s="78"/>
      <c r="X2364" s="78">
        <v>0</v>
      </c>
      <c r="Y2364" s="78" t="s">
        <v>1135</v>
      </c>
      <c r="Z2364" s="78"/>
      <c r="AA2364" s="78"/>
      <c r="AB2364" s="78"/>
      <c r="AC2364" s="78"/>
      <c r="AD2364" s="78"/>
      <c r="AE2364" s="78"/>
      <c r="AF2364" s="106"/>
    </row>
    <row r="2365" spans="1:32" hidden="1" x14ac:dyDescent="0.25">
      <c r="A2365" s="98" t="s">
        <v>1845</v>
      </c>
      <c r="B2365" s="79" t="s">
        <v>1846</v>
      </c>
      <c r="C2365" s="79" t="s">
        <v>75</v>
      </c>
      <c r="D2365" s="79" t="s">
        <v>127</v>
      </c>
      <c r="E2365" s="79" t="s">
        <v>73</v>
      </c>
      <c r="F2365" s="79"/>
      <c r="G2365" s="79" t="s">
        <v>1847</v>
      </c>
      <c r="H2365" s="79"/>
      <c r="I2365" s="79">
        <v>20</v>
      </c>
      <c r="J2365" s="77" t="e">
        <v>#N/A</v>
      </c>
      <c r="K2365" s="79"/>
      <c r="L2365" s="79"/>
      <c r="M2365" s="79"/>
      <c r="N2365" s="79"/>
      <c r="O2365" s="79"/>
      <c r="P2365" s="79"/>
      <c r="Q2365" s="79">
        <v>0</v>
      </c>
      <c r="R2365" s="79">
        <v>0</v>
      </c>
      <c r="S2365" s="79"/>
      <c r="T2365" s="79"/>
      <c r="U2365" s="79"/>
      <c r="V2365" s="79"/>
      <c r="W2365" s="79"/>
      <c r="X2365" s="79">
        <v>0</v>
      </c>
      <c r="Y2365" s="79" t="s">
        <v>1817</v>
      </c>
      <c r="Z2365" s="79"/>
      <c r="AA2365" s="79"/>
      <c r="AB2365" s="79"/>
      <c r="AC2365" s="79"/>
      <c r="AD2365" s="79"/>
      <c r="AE2365" s="79"/>
      <c r="AF2365" s="107"/>
    </row>
    <row r="2366" spans="1:32" ht="15.75" hidden="1" thickBot="1" x14ac:dyDescent="0.3">
      <c r="A2366" s="100" t="s">
        <v>1845</v>
      </c>
      <c r="B2366" s="81" t="s">
        <v>1846</v>
      </c>
      <c r="C2366" s="81" t="s">
        <v>75</v>
      </c>
      <c r="D2366" s="81" t="s">
        <v>127</v>
      </c>
      <c r="E2366" s="81" t="s">
        <v>1848</v>
      </c>
      <c r="F2366" s="81"/>
      <c r="G2366" s="81" t="s">
        <v>1849</v>
      </c>
      <c r="H2366" s="81"/>
      <c r="I2366" s="81">
        <v>20</v>
      </c>
      <c r="J2366" s="77" t="e">
        <v>#N/A</v>
      </c>
      <c r="K2366" s="81"/>
      <c r="L2366" s="81"/>
      <c r="M2366" s="81"/>
      <c r="N2366" s="81"/>
      <c r="O2366" s="81"/>
      <c r="P2366" s="81"/>
      <c r="Q2366" s="81">
        <v>0</v>
      </c>
      <c r="R2366" s="81">
        <v>0</v>
      </c>
      <c r="S2366" s="81"/>
      <c r="T2366" s="81"/>
      <c r="U2366" s="81"/>
      <c r="V2366" s="81"/>
      <c r="W2366" s="81"/>
      <c r="X2366" s="81">
        <v>0</v>
      </c>
      <c r="Y2366" s="81" t="s">
        <v>1817</v>
      </c>
      <c r="Z2366" s="81"/>
      <c r="AA2366" s="81"/>
      <c r="AB2366" s="81"/>
      <c r="AC2366" s="81"/>
      <c r="AD2366" s="81"/>
      <c r="AE2366" s="81"/>
      <c r="AF2366" s="109"/>
    </row>
    <row r="2367" spans="1:32" hidden="1" x14ac:dyDescent="0.25">
      <c r="A2367" s="95" t="s">
        <v>1850</v>
      </c>
      <c r="B2367" s="76" t="s">
        <v>1851</v>
      </c>
      <c r="C2367" s="76" t="s">
        <v>75</v>
      </c>
      <c r="D2367" s="76" t="s">
        <v>127</v>
      </c>
      <c r="E2367" s="76" t="s">
        <v>73</v>
      </c>
      <c r="F2367" s="76"/>
      <c r="G2367" s="76" t="s">
        <v>1852</v>
      </c>
      <c r="H2367" s="76"/>
      <c r="I2367" s="76">
        <v>30</v>
      </c>
      <c r="J2367" s="77" t="e">
        <v>#N/A</v>
      </c>
      <c r="K2367" s="76"/>
      <c r="L2367" s="76"/>
      <c r="M2367" s="76"/>
      <c r="N2367" s="76"/>
      <c r="O2367" s="76"/>
      <c r="P2367" s="76"/>
      <c r="Q2367" s="76">
        <v>0</v>
      </c>
      <c r="R2367" s="76">
        <v>0</v>
      </c>
      <c r="S2367" s="76"/>
      <c r="T2367" s="76"/>
      <c r="U2367" s="76" t="s">
        <v>70</v>
      </c>
      <c r="V2367" s="76"/>
      <c r="W2367" s="76"/>
      <c r="X2367" s="76">
        <v>0</v>
      </c>
      <c r="Y2367" s="76" t="s">
        <v>1135</v>
      </c>
      <c r="Z2367" s="76"/>
      <c r="AA2367" s="76"/>
      <c r="AB2367" s="76"/>
      <c r="AC2367" s="76"/>
      <c r="AD2367" s="76"/>
      <c r="AE2367" s="76"/>
      <c r="AF2367" s="104"/>
    </row>
    <row r="2368" spans="1:32" hidden="1" x14ac:dyDescent="0.25">
      <c r="A2368" s="96" t="s">
        <v>1850</v>
      </c>
      <c r="B2368" s="77" t="s">
        <v>1851</v>
      </c>
      <c r="C2368" s="77" t="s">
        <v>75</v>
      </c>
      <c r="D2368" s="77" t="s">
        <v>127</v>
      </c>
      <c r="E2368" s="77" t="s">
        <v>83</v>
      </c>
      <c r="F2368" s="77"/>
      <c r="G2368" s="77" t="s">
        <v>1853</v>
      </c>
      <c r="H2368" s="77"/>
      <c r="I2368" s="77">
        <v>30</v>
      </c>
      <c r="J2368" s="77" t="e">
        <v>#N/A</v>
      </c>
      <c r="K2368" s="77"/>
      <c r="L2368" s="77"/>
      <c r="M2368" s="77"/>
      <c r="N2368" s="77"/>
      <c r="O2368" s="77"/>
      <c r="P2368" s="77"/>
      <c r="Q2368" s="77">
        <v>0</v>
      </c>
      <c r="R2368" s="77">
        <v>0</v>
      </c>
      <c r="S2368" s="77"/>
      <c r="T2368" s="77"/>
      <c r="U2368" s="77"/>
      <c r="V2368" s="77"/>
      <c r="W2368" s="77"/>
      <c r="X2368" s="77">
        <v>0</v>
      </c>
      <c r="Y2368" s="77" t="s">
        <v>1135</v>
      </c>
      <c r="Z2368" s="77"/>
      <c r="AA2368" s="77"/>
      <c r="AB2368" s="77"/>
      <c r="AC2368" s="77"/>
      <c r="AD2368" s="77"/>
      <c r="AE2368" s="77"/>
      <c r="AF2368" s="105"/>
    </row>
    <row r="2369" spans="1:32" ht="30" hidden="1" x14ac:dyDescent="0.25">
      <c r="A2369" s="96" t="s">
        <v>1850</v>
      </c>
      <c r="B2369" s="77" t="s">
        <v>1851</v>
      </c>
      <c r="C2369" s="77" t="s">
        <v>75</v>
      </c>
      <c r="D2369" s="77" t="s">
        <v>130</v>
      </c>
      <c r="E2369" s="77" t="s">
        <v>73</v>
      </c>
      <c r="F2369" s="77"/>
      <c r="G2369" s="77" t="s">
        <v>1854</v>
      </c>
      <c r="H2369" s="77"/>
      <c r="I2369" s="77">
        <v>30</v>
      </c>
      <c r="J2369" s="77" t="e">
        <v>#N/A</v>
      </c>
      <c r="K2369" s="77"/>
      <c r="L2369" s="77"/>
      <c r="M2369" s="77"/>
      <c r="N2369" s="77"/>
      <c r="O2369" s="77"/>
      <c r="P2369" s="77"/>
      <c r="Q2369" s="77">
        <v>0</v>
      </c>
      <c r="R2369" s="77">
        <v>0</v>
      </c>
      <c r="S2369" s="77"/>
      <c r="T2369" s="77"/>
      <c r="U2369" s="77" t="s">
        <v>115</v>
      </c>
      <c r="V2369" s="77"/>
      <c r="W2369" s="77"/>
      <c r="X2369" s="77">
        <v>0</v>
      </c>
      <c r="Y2369" s="77" t="s">
        <v>1135</v>
      </c>
      <c r="Z2369" s="77"/>
      <c r="AA2369" s="77"/>
      <c r="AB2369" s="77"/>
      <c r="AC2369" s="77"/>
      <c r="AD2369" s="77"/>
      <c r="AE2369" s="77"/>
      <c r="AF2369" s="105"/>
    </row>
    <row r="2370" spans="1:32" ht="30.75" hidden="1" thickBot="1" x14ac:dyDescent="0.3">
      <c r="A2370" s="97" t="s">
        <v>1850</v>
      </c>
      <c r="B2370" s="78" t="s">
        <v>1851</v>
      </c>
      <c r="C2370" s="78" t="s">
        <v>75</v>
      </c>
      <c r="D2370" s="78" t="s">
        <v>130</v>
      </c>
      <c r="E2370" s="78" t="s">
        <v>83</v>
      </c>
      <c r="F2370" s="78"/>
      <c r="G2370" s="78" t="s">
        <v>1855</v>
      </c>
      <c r="H2370" s="78"/>
      <c r="I2370" s="78">
        <v>30</v>
      </c>
      <c r="J2370" s="77" t="e">
        <v>#N/A</v>
      </c>
      <c r="K2370" s="78"/>
      <c r="L2370" s="78"/>
      <c r="M2370" s="78"/>
      <c r="N2370" s="78"/>
      <c r="O2370" s="78"/>
      <c r="P2370" s="78"/>
      <c r="Q2370" s="78">
        <v>0</v>
      </c>
      <c r="R2370" s="78">
        <v>0</v>
      </c>
      <c r="S2370" s="78"/>
      <c r="T2370" s="78"/>
      <c r="U2370" s="78"/>
      <c r="V2370" s="78"/>
      <c r="W2370" s="78"/>
      <c r="X2370" s="78">
        <v>0</v>
      </c>
      <c r="Y2370" s="78" t="s">
        <v>1135</v>
      </c>
      <c r="Z2370" s="78"/>
      <c r="AA2370" s="78"/>
      <c r="AB2370" s="78"/>
      <c r="AC2370" s="78"/>
      <c r="AD2370" s="78"/>
      <c r="AE2370" s="78"/>
      <c r="AF2370" s="106"/>
    </row>
    <row r="2371" spans="1:32" hidden="1" x14ac:dyDescent="0.25">
      <c r="A2371" s="98" t="s">
        <v>1856</v>
      </c>
      <c r="B2371" s="79" t="s">
        <v>871</v>
      </c>
      <c r="C2371" s="79" t="s">
        <v>75</v>
      </c>
      <c r="D2371" s="79" t="s">
        <v>127</v>
      </c>
      <c r="E2371" s="79" t="s">
        <v>73</v>
      </c>
      <c r="F2371" s="79"/>
      <c r="G2371" s="79" t="s">
        <v>1852</v>
      </c>
      <c r="H2371" s="79"/>
      <c r="I2371" s="79">
        <v>18</v>
      </c>
      <c r="J2371" s="77" t="e">
        <v>#N/A</v>
      </c>
      <c r="K2371" s="79"/>
      <c r="L2371" s="79"/>
      <c r="M2371" s="79"/>
      <c r="N2371" s="79"/>
      <c r="O2371" s="79"/>
      <c r="P2371" s="79"/>
      <c r="Q2371" s="79">
        <v>0</v>
      </c>
      <c r="R2371" s="79">
        <v>0</v>
      </c>
      <c r="S2371" s="79"/>
      <c r="T2371" s="79"/>
      <c r="U2371" s="79" t="s">
        <v>70</v>
      </c>
      <c r="V2371" s="79"/>
      <c r="W2371" s="79"/>
      <c r="X2371" s="79">
        <v>0</v>
      </c>
      <c r="Y2371" s="79" t="s">
        <v>1135</v>
      </c>
      <c r="Z2371" s="79"/>
      <c r="AA2371" s="79"/>
      <c r="AB2371" s="79"/>
      <c r="AC2371" s="79"/>
      <c r="AD2371" s="79"/>
      <c r="AE2371" s="79"/>
      <c r="AF2371" s="107"/>
    </row>
    <row r="2372" spans="1:32" hidden="1" x14ac:dyDescent="0.25">
      <c r="A2372" s="99" t="s">
        <v>1856</v>
      </c>
      <c r="B2372" s="80" t="s">
        <v>871</v>
      </c>
      <c r="C2372" s="80" t="s">
        <v>75</v>
      </c>
      <c r="D2372" s="80" t="s">
        <v>666</v>
      </c>
      <c r="E2372" s="80" t="s">
        <v>83</v>
      </c>
      <c r="F2372" s="80"/>
      <c r="G2372" s="80" t="s">
        <v>639</v>
      </c>
      <c r="H2372" s="80"/>
      <c r="I2372" s="80">
        <v>18</v>
      </c>
      <c r="J2372" s="77">
        <v>8</v>
      </c>
      <c r="K2372" s="80">
        <v>200</v>
      </c>
      <c r="L2372" s="80">
        <v>20</v>
      </c>
      <c r="M2372" s="80"/>
      <c r="N2372" s="80"/>
      <c r="O2372" s="80" t="s">
        <v>129</v>
      </c>
      <c r="P2372" s="80" t="s">
        <v>1465</v>
      </c>
      <c r="Q2372" s="80">
        <v>0</v>
      </c>
      <c r="R2372" s="80">
        <v>2</v>
      </c>
      <c r="S2372" s="80" t="s">
        <v>1123</v>
      </c>
      <c r="T2372" s="80">
        <v>2</v>
      </c>
      <c r="U2372" s="80" t="s">
        <v>1160</v>
      </c>
      <c r="V2372" s="80" t="s">
        <v>76</v>
      </c>
      <c r="W2372" s="80"/>
      <c r="X2372" s="80">
        <v>16</v>
      </c>
      <c r="Y2372" s="80" t="s">
        <v>1135</v>
      </c>
      <c r="Z2372" s="80" t="s">
        <v>1466</v>
      </c>
      <c r="AA2372" s="80" t="s">
        <v>1126</v>
      </c>
      <c r="AB2372" s="80" t="s">
        <v>1163</v>
      </c>
      <c r="AC2372" s="80" t="s">
        <v>1164</v>
      </c>
      <c r="AD2372" s="80">
        <v>8</v>
      </c>
      <c r="AE2372" s="80" t="s">
        <v>1137</v>
      </c>
      <c r="AF2372" s="108"/>
    </row>
    <row r="2373" spans="1:32" hidden="1" x14ac:dyDescent="0.25">
      <c r="A2373" s="99" t="s">
        <v>1856</v>
      </c>
      <c r="B2373" s="80" t="s">
        <v>871</v>
      </c>
      <c r="C2373" s="80" t="s">
        <v>75</v>
      </c>
      <c r="D2373" s="80" t="s">
        <v>666</v>
      </c>
      <c r="E2373" s="80" t="s">
        <v>75</v>
      </c>
      <c r="F2373" s="80"/>
      <c r="G2373" s="80" t="s">
        <v>639</v>
      </c>
      <c r="H2373" s="80"/>
      <c r="I2373" s="80">
        <v>18</v>
      </c>
      <c r="J2373" s="77">
        <v>8</v>
      </c>
      <c r="K2373" s="80">
        <v>200</v>
      </c>
      <c r="L2373" s="80">
        <v>20</v>
      </c>
      <c r="M2373" s="80"/>
      <c r="N2373" s="80"/>
      <c r="O2373" s="80" t="s">
        <v>129</v>
      </c>
      <c r="P2373" s="80" t="s">
        <v>1465</v>
      </c>
      <c r="Q2373" s="80">
        <v>0</v>
      </c>
      <c r="R2373" s="80">
        <v>2</v>
      </c>
      <c r="S2373" s="80" t="s">
        <v>1123</v>
      </c>
      <c r="T2373" s="80">
        <v>2</v>
      </c>
      <c r="U2373" s="80" t="s">
        <v>1160</v>
      </c>
      <c r="V2373" s="80" t="s">
        <v>76</v>
      </c>
      <c r="W2373" s="80"/>
      <c r="X2373" s="80">
        <v>16</v>
      </c>
      <c r="Y2373" s="80" t="s">
        <v>1135</v>
      </c>
      <c r="Z2373" s="80" t="s">
        <v>1466</v>
      </c>
      <c r="AA2373" s="80" t="s">
        <v>1126</v>
      </c>
      <c r="AB2373" s="80" t="s">
        <v>1163</v>
      </c>
      <c r="AC2373" s="80" t="s">
        <v>1164</v>
      </c>
      <c r="AD2373" s="80">
        <v>8</v>
      </c>
      <c r="AE2373" s="80" t="s">
        <v>1137</v>
      </c>
      <c r="AF2373" s="108"/>
    </row>
    <row r="2374" spans="1:32" hidden="1" x14ac:dyDescent="0.25">
      <c r="A2374" s="99" t="s">
        <v>1856</v>
      </c>
      <c r="B2374" s="80" t="s">
        <v>871</v>
      </c>
      <c r="C2374" s="80" t="s">
        <v>75</v>
      </c>
      <c r="D2374" s="80" t="s">
        <v>666</v>
      </c>
      <c r="E2374" s="80" t="s">
        <v>70</v>
      </c>
      <c r="F2374" s="80"/>
      <c r="G2374" s="80" t="s">
        <v>639</v>
      </c>
      <c r="H2374" s="80"/>
      <c r="I2374" s="80">
        <v>18</v>
      </c>
      <c r="J2374" s="77">
        <v>12</v>
      </c>
      <c r="K2374" s="80">
        <v>350</v>
      </c>
      <c r="L2374" s="80">
        <v>20</v>
      </c>
      <c r="M2374" s="80"/>
      <c r="N2374" s="80"/>
      <c r="O2374" s="80" t="s">
        <v>129</v>
      </c>
      <c r="P2374" s="80" t="s">
        <v>1465</v>
      </c>
      <c r="Q2374" s="80">
        <v>0</v>
      </c>
      <c r="R2374" s="80">
        <v>2</v>
      </c>
      <c r="S2374" s="80" t="s">
        <v>1123</v>
      </c>
      <c r="T2374" s="80">
        <v>2</v>
      </c>
      <c r="U2374" s="80" t="s">
        <v>1160</v>
      </c>
      <c r="V2374" s="80"/>
      <c r="W2374" s="80"/>
      <c r="X2374" s="80">
        <v>28</v>
      </c>
      <c r="Y2374" s="80" t="s">
        <v>1135</v>
      </c>
      <c r="Z2374" s="80" t="s">
        <v>1466</v>
      </c>
      <c r="AA2374" s="80" t="s">
        <v>1126</v>
      </c>
      <c r="AB2374" s="80" t="s">
        <v>1163</v>
      </c>
      <c r="AC2374" s="80" t="s">
        <v>1164</v>
      </c>
      <c r="AD2374" s="80">
        <v>12</v>
      </c>
      <c r="AE2374" s="80" t="s">
        <v>1238</v>
      </c>
      <c r="AF2374" s="108"/>
    </row>
    <row r="2375" spans="1:32" ht="30.75" hidden="1" thickBot="1" x14ac:dyDescent="0.3">
      <c r="A2375" s="100" t="s">
        <v>1856</v>
      </c>
      <c r="B2375" s="81" t="s">
        <v>871</v>
      </c>
      <c r="C2375" s="81" t="s">
        <v>75</v>
      </c>
      <c r="D2375" s="81" t="s">
        <v>130</v>
      </c>
      <c r="E2375" s="81" t="s">
        <v>73</v>
      </c>
      <c r="F2375" s="81"/>
      <c r="G2375" s="81" t="s">
        <v>1854</v>
      </c>
      <c r="H2375" s="81"/>
      <c r="I2375" s="81">
        <v>18</v>
      </c>
      <c r="J2375" s="77" t="e">
        <v>#N/A</v>
      </c>
      <c r="K2375" s="81"/>
      <c r="L2375" s="81"/>
      <c r="M2375" s="81"/>
      <c r="N2375" s="81"/>
      <c r="O2375" s="81"/>
      <c r="P2375" s="81"/>
      <c r="Q2375" s="81">
        <v>0</v>
      </c>
      <c r="R2375" s="81">
        <v>0</v>
      </c>
      <c r="S2375" s="81"/>
      <c r="T2375" s="81"/>
      <c r="U2375" s="81" t="s">
        <v>115</v>
      </c>
      <c r="V2375" s="81"/>
      <c r="W2375" s="81"/>
      <c r="X2375" s="81">
        <v>0</v>
      </c>
      <c r="Y2375" s="81" t="s">
        <v>1135</v>
      </c>
      <c r="Z2375" s="81"/>
      <c r="AA2375" s="81"/>
      <c r="AB2375" s="81"/>
      <c r="AC2375" s="81"/>
      <c r="AD2375" s="81"/>
      <c r="AE2375" s="81"/>
      <c r="AF2375" s="109"/>
    </row>
    <row r="2376" spans="1:32" hidden="1" x14ac:dyDescent="0.25">
      <c r="A2376" s="95" t="s">
        <v>1857</v>
      </c>
      <c r="B2376" s="76" t="s">
        <v>872</v>
      </c>
      <c r="C2376" s="76" t="s">
        <v>75</v>
      </c>
      <c r="D2376" s="76" t="s">
        <v>252</v>
      </c>
      <c r="E2376" s="76" t="s">
        <v>73</v>
      </c>
      <c r="F2376" s="76"/>
      <c r="G2376" s="76" t="s">
        <v>1858</v>
      </c>
      <c r="H2376" s="76"/>
      <c r="I2376" s="76">
        <v>42</v>
      </c>
      <c r="J2376" s="77" t="e">
        <v>#N/A</v>
      </c>
      <c r="K2376" s="76"/>
      <c r="L2376" s="76"/>
      <c r="M2376" s="76"/>
      <c r="N2376" s="76"/>
      <c r="O2376" s="76"/>
      <c r="P2376" s="76"/>
      <c r="Q2376" s="76">
        <v>0</v>
      </c>
      <c r="R2376" s="76">
        <v>0</v>
      </c>
      <c r="S2376" s="76"/>
      <c r="T2376" s="76"/>
      <c r="U2376" s="76"/>
      <c r="V2376" s="76" t="s">
        <v>1819</v>
      </c>
      <c r="W2376" s="76"/>
      <c r="X2376" s="76">
        <v>0</v>
      </c>
      <c r="Y2376" s="76" t="s">
        <v>1135</v>
      </c>
      <c r="Z2376" s="76"/>
      <c r="AA2376" s="76"/>
      <c r="AB2376" s="76"/>
      <c r="AC2376" s="76"/>
      <c r="AD2376" s="76"/>
      <c r="AE2376" s="76"/>
      <c r="AF2376" s="104"/>
    </row>
    <row r="2377" spans="1:32" hidden="1" x14ac:dyDescent="0.25">
      <c r="A2377" s="96" t="s">
        <v>1857</v>
      </c>
      <c r="B2377" s="77" t="s">
        <v>872</v>
      </c>
      <c r="C2377" s="77" t="s">
        <v>75</v>
      </c>
      <c r="D2377" s="77" t="s">
        <v>252</v>
      </c>
      <c r="E2377" s="77" t="s">
        <v>83</v>
      </c>
      <c r="F2377" s="77"/>
      <c r="G2377" s="77" t="s">
        <v>1859</v>
      </c>
      <c r="H2377" s="77"/>
      <c r="I2377" s="77">
        <v>42</v>
      </c>
      <c r="J2377" s="77" t="e">
        <v>#N/A</v>
      </c>
      <c r="K2377" s="77"/>
      <c r="L2377" s="77"/>
      <c r="M2377" s="77"/>
      <c r="N2377" s="77"/>
      <c r="O2377" s="77"/>
      <c r="P2377" s="77"/>
      <c r="Q2377" s="77">
        <v>0</v>
      </c>
      <c r="R2377" s="77">
        <v>0</v>
      </c>
      <c r="S2377" s="77"/>
      <c r="T2377" s="77"/>
      <c r="U2377" s="77"/>
      <c r="V2377" s="77" t="s">
        <v>76</v>
      </c>
      <c r="W2377" s="77"/>
      <c r="X2377" s="77">
        <v>0</v>
      </c>
      <c r="Y2377" s="77" t="s">
        <v>1135</v>
      </c>
      <c r="Z2377" s="77"/>
      <c r="AA2377" s="77"/>
      <c r="AB2377" s="77"/>
      <c r="AC2377" s="77"/>
      <c r="AD2377" s="77"/>
      <c r="AE2377" s="77"/>
      <c r="AF2377" s="105"/>
    </row>
    <row r="2378" spans="1:32" hidden="1" x14ac:dyDescent="0.25">
      <c r="A2378" s="96" t="s">
        <v>1857</v>
      </c>
      <c r="B2378" s="77" t="s">
        <v>872</v>
      </c>
      <c r="C2378" s="77" t="s">
        <v>75</v>
      </c>
      <c r="D2378" s="77" t="s">
        <v>252</v>
      </c>
      <c r="E2378" s="77" t="s">
        <v>75</v>
      </c>
      <c r="F2378" s="77"/>
      <c r="G2378" s="77" t="s">
        <v>1860</v>
      </c>
      <c r="H2378" s="77"/>
      <c r="I2378" s="77">
        <v>42</v>
      </c>
      <c r="J2378" s="77">
        <v>4</v>
      </c>
      <c r="K2378" s="77">
        <v>25</v>
      </c>
      <c r="L2378" s="77">
        <v>20</v>
      </c>
      <c r="M2378" s="77"/>
      <c r="N2378" s="77"/>
      <c r="O2378" s="77" t="s">
        <v>129</v>
      </c>
      <c r="P2378" s="77"/>
      <c r="Q2378" s="77">
        <v>0</v>
      </c>
      <c r="R2378" s="77">
        <v>0</v>
      </c>
      <c r="S2378" s="77"/>
      <c r="T2378" s="77"/>
      <c r="U2378" s="77"/>
      <c r="V2378" s="77"/>
      <c r="W2378" s="77"/>
      <c r="X2378" s="77">
        <v>1</v>
      </c>
      <c r="Y2378" s="77" t="s">
        <v>1135</v>
      </c>
      <c r="Z2378" s="77"/>
      <c r="AA2378" s="77"/>
      <c r="AB2378" s="77"/>
      <c r="AC2378" s="77"/>
      <c r="AD2378" s="77"/>
      <c r="AE2378" s="77"/>
      <c r="AF2378" s="105"/>
    </row>
    <row r="2379" spans="1:32" hidden="1" x14ac:dyDescent="0.25">
      <c r="A2379" s="96" t="s">
        <v>1857</v>
      </c>
      <c r="B2379" s="77" t="s">
        <v>872</v>
      </c>
      <c r="C2379" s="77" t="s">
        <v>75</v>
      </c>
      <c r="D2379" s="77" t="s">
        <v>252</v>
      </c>
      <c r="E2379" s="77" t="s">
        <v>70</v>
      </c>
      <c r="F2379" s="77"/>
      <c r="G2379" s="77" t="s">
        <v>1861</v>
      </c>
      <c r="H2379" s="77"/>
      <c r="I2379" s="77">
        <v>42</v>
      </c>
      <c r="J2379" s="77">
        <v>4</v>
      </c>
      <c r="K2379" s="77">
        <v>20</v>
      </c>
      <c r="L2379" s="77">
        <v>20</v>
      </c>
      <c r="M2379" s="77"/>
      <c r="N2379" s="77"/>
      <c r="O2379" s="77" t="s">
        <v>129</v>
      </c>
      <c r="P2379" s="77"/>
      <c r="Q2379" s="77">
        <v>0</v>
      </c>
      <c r="R2379" s="77">
        <v>0</v>
      </c>
      <c r="S2379" s="77"/>
      <c r="T2379" s="77"/>
      <c r="U2379" s="77"/>
      <c r="V2379" s="77"/>
      <c r="W2379" s="77"/>
      <c r="X2379" s="77">
        <v>0.75</v>
      </c>
      <c r="Y2379" s="77" t="s">
        <v>1135</v>
      </c>
      <c r="Z2379" s="77"/>
      <c r="AA2379" s="77"/>
      <c r="AB2379" s="77"/>
      <c r="AC2379" s="77"/>
      <c r="AD2379" s="77"/>
      <c r="AE2379" s="77"/>
      <c r="AF2379" s="105"/>
    </row>
    <row r="2380" spans="1:32" hidden="1" x14ac:dyDescent="0.25">
      <c r="A2380" s="96" t="s">
        <v>1857</v>
      </c>
      <c r="B2380" s="77" t="s">
        <v>872</v>
      </c>
      <c r="C2380" s="77" t="s">
        <v>75</v>
      </c>
      <c r="D2380" s="77" t="s">
        <v>252</v>
      </c>
      <c r="E2380" s="77" t="s">
        <v>76</v>
      </c>
      <c r="F2380" s="77"/>
      <c r="G2380" s="77" t="s">
        <v>1860</v>
      </c>
      <c r="H2380" s="77"/>
      <c r="I2380" s="77">
        <v>42</v>
      </c>
      <c r="J2380" s="77">
        <v>4</v>
      </c>
      <c r="K2380" s="77">
        <v>20</v>
      </c>
      <c r="L2380" s="77">
        <v>20</v>
      </c>
      <c r="M2380" s="77"/>
      <c r="N2380" s="77"/>
      <c r="O2380" s="77" t="s">
        <v>129</v>
      </c>
      <c r="P2380" s="77"/>
      <c r="Q2380" s="77">
        <v>0</v>
      </c>
      <c r="R2380" s="77">
        <v>0</v>
      </c>
      <c r="S2380" s="77"/>
      <c r="T2380" s="77"/>
      <c r="U2380" s="77"/>
      <c r="V2380" s="77"/>
      <c r="W2380" s="77"/>
      <c r="X2380" s="77">
        <v>0.75</v>
      </c>
      <c r="Y2380" s="77" t="s">
        <v>1135</v>
      </c>
      <c r="Z2380" s="77"/>
      <c r="AA2380" s="77"/>
      <c r="AB2380" s="77"/>
      <c r="AC2380" s="77"/>
      <c r="AD2380" s="77"/>
      <c r="AE2380" s="77"/>
      <c r="AF2380" s="105"/>
    </row>
    <row r="2381" spans="1:32" ht="30" hidden="1" x14ac:dyDescent="0.25">
      <c r="A2381" s="96" t="s">
        <v>1857</v>
      </c>
      <c r="B2381" s="77" t="s">
        <v>872</v>
      </c>
      <c r="C2381" s="77" t="s">
        <v>75</v>
      </c>
      <c r="D2381" s="77" t="s">
        <v>130</v>
      </c>
      <c r="E2381" s="77" t="s">
        <v>73</v>
      </c>
      <c r="F2381" s="77"/>
      <c r="G2381" s="77" t="s">
        <v>1862</v>
      </c>
      <c r="H2381" s="77"/>
      <c r="I2381" s="77">
        <v>42</v>
      </c>
      <c r="J2381" s="77" t="e">
        <v>#N/A</v>
      </c>
      <c r="K2381" s="77"/>
      <c r="L2381" s="77"/>
      <c r="M2381" s="77"/>
      <c r="N2381" s="77"/>
      <c r="O2381" s="77"/>
      <c r="P2381" s="77"/>
      <c r="Q2381" s="77">
        <v>0</v>
      </c>
      <c r="R2381" s="77">
        <v>0</v>
      </c>
      <c r="S2381" s="77"/>
      <c r="T2381" s="77"/>
      <c r="U2381" s="77"/>
      <c r="V2381" s="77" t="s">
        <v>76</v>
      </c>
      <c r="W2381" s="77"/>
      <c r="X2381" s="77">
        <v>0</v>
      </c>
      <c r="Y2381" s="77" t="s">
        <v>1135</v>
      </c>
      <c r="Z2381" s="77"/>
      <c r="AA2381" s="77"/>
      <c r="AB2381" s="77"/>
      <c r="AC2381" s="77"/>
      <c r="AD2381" s="77"/>
      <c r="AE2381" s="77"/>
      <c r="AF2381" s="105"/>
    </row>
    <row r="2382" spans="1:32" ht="30" hidden="1" x14ac:dyDescent="0.25">
      <c r="A2382" s="96" t="s">
        <v>1857</v>
      </c>
      <c r="B2382" s="77" t="s">
        <v>872</v>
      </c>
      <c r="C2382" s="77" t="s">
        <v>75</v>
      </c>
      <c r="D2382" s="77" t="s">
        <v>130</v>
      </c>
      <c r="E2382" s="77" t="s">
        <v>83</v>
      </c>
      <c r="F2382" s="77"/>
      <c r="G2382" s="77" t="s">
        <v>1863</v>
      </c>
      <c r="H2382" s="77"/>
      <c r="I2382" s="77">
        <v>42</v>
      </c>
      <c r="J2382" s="77" t="e">
        <v>#N/A</v>
      </c>
      <c r="K2382" s="77"/>
      <c r="L2382" s="77"/>
      <c r="M2382" s="77"/>
      <c r="N2382" s="77"/>
      <c r="O2382" s="77"/>
      <c r="P2382" s="77"/>
      <c r="Q2382" s="77">
        <v>0</v>
      </c>
      <c r="R2382" s="77">
        <v>0</v>
      </c>
      <c r="S2382" s="77"/>
      <c r="T2382" s="77"/>
      <c r="U2382" s="77"/>
      <c r="V2382" s="77" t="s">
        <v>76</v>
      </c>
      <c r="W2382" s="77"/>
      <c r="X2382" s="77">
        <v>0</v>
      </c>
      <c r="Y2382" s="77" t="s">
        <v>1135</v>
      </c>
      <c r="Z2382" s="77"/>
      <c r="AA2382" s="77"/>
      <c r="AB2382" s="77"/>
      <c r="AC2382" s="77"/>
      <c r="AD2382" s="77"/>
      <c r="AE2382" s="77"/>
      <c r="AF2382" s="105"/>
    </row>
    <row r="2383" spans="1:32" ht="30" hidden="1" x14ac:dyDescent="0.25">
      <c r="A2383" s="96" t="s">
        <v>1857</v>
      </c>
      <c r="B2383" s="77" t="s">
        <v>872</v>
      </c>
      <c r="C2383" s="77" t="s">
        <v>75</v>
      </c>
      <c r="D2383" s="77" t="s">
        <v>130</v>
      </c>
      <c r="E2383" s="77" t="s">
        <v>75</v>
      </c>
      <c r="F2383" s="77"/>
      <c r="G2383" s="77" t="s">
        <v>449</v>
      </c>
      <c r="H2383" s="77"/>
      <c r="I2383" s="77">
        <v>42</v>
      </c>
      <c r="J2383" s="77">
        <v>4</v>
      </c>
      <c r="K2383" s="77">
        <v>25</v>
      </c>
      <c r="L2383" s="77">
        <v>20</v>
      </c>
      <c r="M2383" s="77"/>
      <c r="N2383" s="77"/>
      <c r="O2383" s="77"/>
      <c r="P2383" s="77"/>
      <c r="Q2383" s="77">
        <v>0</v>
      </c>
      <c r="R2383" s="77">
        <v>1</v>
      </c>
      <c r="S2383" s="77" t="s">
        <v>1123</v>
      </c>
      <c r="T2383" s="77">
        <v>1</v>
      </c>
      <c r="U2383" s="77"/>
      <c r="V2383" s="77"/>
      <c r="W2383" s="77"/>
      <c r="X2383" s="77">
        <v>1</v>
      </c>
      <c r="Y2383" s="77" t="s">
        <v>1135</v>
      </c>
      <c r="Z2383" s="77"/>
      <c r="AA2383" s="77"/>
      <c r="AB2383" s="77"/>
      <c r="AC2383" s="77"/>
      <c r="AD2383" s="77"/>
      <c r="AE2383" s="77"/>
      <c r="AF2383" s="105"/>
    </row>
    <row r="2384" spans="1:32" ht="30" hidden="1" x14ac:dyDescent="0.25">
      <c r="A2384" s="96" t="s">
        <v>1857</v>
      </c>
      <c r="B2384" s="77" t="s">
        <v>872</v>
      </c>
      <c r="C2384" s="77" t="s">
        <v>75</v>
      </c>
      <c r="D2384" s="77" t="s">
        <v>130</v>
      </c>
      <c r="E2384" s="77" t="s">
        <v>70</v>
      </c>
      <c r="F2384" s="77"/>
      <c r="G2384" s="77" t="s">
        <v>765</v>
      </c>
      <c r="H2384" s="77"/>
      <c r="I2384" s="77">
        <v>42</v>
      </c>
      <c r="J2384" s="77">
        <v>4</v>
      </c>
      <c r="K2384" s="77">
        <v>20</v>
      </c>
      <c r="L2384" s="77">
        <v>20</v>
      </c>
      <c r="M2384" s="77"/>
      <c r="N2384" s="77"/>
      <c r="O2384" s="77"/>
      <c r="P2384" s="77"/>
      <c r="Q2384" s="77">
        <v>0</v>
      </c>
      <c r="R2384" s="77">
        <v>1</v>
      </c>
      <c r="S2384" s="77" t="s">
        <v>1123</v>
      </c>
      <c r="T2384" s="77">
        <v>1</v>
      </c>
      <c r="U2384" s="77"/>
      <c r="V2384" s="77"/>
      <c r="W2384" s="77"/>
      <c r="X2384" s="77">
        <v>0.75</v>
      </c>
      <c r="Y2384" s="77" t="s">
        <v>1135</v>
      </c>
      <c r="Z2384" s="77"/>
      <c r="AA2384" s="77"/>
      <c r="AB2384" s="77"/>
      <c r="AC2384" s="77"/>
      <c r="AD2384" s="77"/>
      <c r="AE2384" s="77"/>
      <c r="AF2384" s="105"/>
    </row>
    <row r="2385" spans="1:32" ht="30.75" hidden="1" thickBot="1" x14ac:dyDescent="0.3">
      <c r="A2385" s="97" t="s">
        <v>1857</v>
      </c>
      <c r="B2385" s="78" t="s">
        <v>872</v>
      </c>
      <c r="C2385" s="78" t="s">
        <v>75</v>
      </c>
      <c r="D2385" s="78" t="s">
        <v>130</v>
      </c>
      <c r="E2385" s="78" t="s">
        <v>76</v>
      </c>
      <c r="F2385" s="78"/>
      <c r="G2385" s="78" t="s">
        <v>449</v>
      </c>
      <c r="H2385" s="78"/>
      <c r="I2385" s="78">
        <v>42</v>
      </c>
      <c r="J2385" s="77">
        <v>4</v>
      </c>
      <c r="K2385" s="78">
        <v>20</v>
      </c>
      <c r="L2385" s="78">
        <v>20</v>
      </c>
      <c r="M2385" s="78"/>
      <c r="N2385" s="78"/>
      <c r="O2385" s="78"/>
      <c r="P2385" s="78"/>
      <c r="Q2385" s="78">
        <v>0</v>
      </c>
      <c r="R2385" s="78">
        <v>1</v>
      </c>
      <c r="S2385" s="78" t="s">
        <v>1123</v>
      </c>
      <c r="T2385" s="78">
        <v>1</v>
      </c>
      <c r="U2385" s="78"/>
      <c r="V2385" s="78"/>
      <c r="W2385" s="78"/>
      <c r="X2385" s="78">
        <v>0.75</v>
      </c>
      <c r="Y2385" s="78" t="s">
        <v>1135</v>
      </c>
      <c r="Z2385" s="78"/>
      <c r="AA2385" s="78"/>
      <c r="AB2385" s="78"/>
      <c r="AC2385" s="78"/>
      <c r="AD2385" s="78"/>
      <c r="AE2385" s="78"/>
      <c r="AF2385" s="106"/>
    </row>
    <row r="2386" spans="1:32" hidden="1" x14ac:dyDescent="0.25">
      <c r="A2386" s="98" t="s">
        <v>1864</v>
      </c>
      <c r="B2386" s="79" t="s">
        <v>1865</v>
      </c>
      <c r="C2386" s="79" t="s">
        <v>75</v>
      </c>
      <c r="D2386" s="79" t="s">
        <v>252</v>
      </c>
      <c r="E2386" s="79" t="s">
        <v>73</v>
      </c>
      <c r="F2386" s="79"/>
      <c r="G2386" s="79" t="s">
        <v>1866</v>
      </c>
      <c r="H2386" s="79"/>
      <c r="I2386" s="79">
        <v>18</v>
      </c>
      <c r="J2386" s="77" t="e">
        <v>#N/A</v>
      </c>
      <c r="K2386" s="79"/>
      <c r="L2386" s="79"/>
      <c r="M2386" s="79"/>
      <c r="N2386" s="79"/>
      <c r="O2386" s="79"/>
      <c r="P2386" s="79"/>
      <c r="Q2386" s="79">
        <v>0</v>
      </c>
      <c r="R2386" s="79">
        <v>0</v>
      </c>
      <c r="S2386" s="79"/>
      <c r="T2386" s="79"/>
      <c r="U2386" s="79" t="s">
        <v>70</v>
      </c>
      <c r="V2386" s="79"/>
      <c r="W2386" s="79"/>
      <c r="X2386" s="79">
        <v>0</v>
      </c>
      <c r="Y2386" s="79" t="s">
        <v>1135</v>
      </c>
      <c r="Z2386" s="79"/>
      <c r="AA2386" s="79"/>
      <c r="AB2386" s="79"/>
      <c r="AC2386" s="79"/>
      <c r="AD2386" s="79"/>
      <c r="AE2386" s="79"/>
      <c r="AF2386" s="107"/>
    </row>
    <row r="2387" spans="1:32" ht="30.75" hidden="1" thickBot="1" x14ac:dyDescent="0.3">
      <c r="A2387" s="100" t="s">
        <v>1864</v>
      </c>
      <c r="B2387" s="81" t="s">
        <v>1865</v>
      </c>
      <c r="C2387" s="81" t="s">
        <v>75</v>
      </c>
      <c r="D2387" s="81" t="s">
        <v>130</v>
      </c>
      <c r="E2387" s="81" t="s">
        <v>73</v>
      </c>
      <c r="F2387" s="81"/>
      <c r="G2387" s="81" t="s">
        <v>1854</v>
      </c>
      <c r="H2387" s="81"/>
      <c r="I2387" s="81">
        <v>18</v>
      </c>
      <c r="J2387" s="77" t="e">
        <v>#N/A</v>
      </c>
      <c r="K2387" s="81"/>
      <c r="L2387" s="81"/>
      <c r="M2387" s="81"/>
      <c r="N2387" s="81"/>
      <c r="O2387" s="81"/>
      <c r="P2387" s="81"/>
      <c r="Q2387" s="81">
        <v>0</v>
      </c>
      <c r="R2387" s="81">
        <v>0</v>
      </c>
      <c r="S2387" s="81"/>
      <c r="T2387" s="81"/>
      <c r="U2387" s="81" t="s">
        <v>115</v>
      </c>
      <c r="V2387" s="81"/>
      <c r="W2387" s="81"/>
      <c r="X2387" s="81">
        <v>0</v>
      </c>
      <c r="Y2387" s="81" t="s">
        <v>1135</v>
      </c>
      <c r="Z2387" s="81"/>
      <c r="AA2387" s="81"/>
      <c r="AB2387" s="81"/>
      <c r="AC2387" s="81"/>
      <c r="AD2387" s="81"/>
      <c r="AE2387" s="81"/>
      <c r="AF2387" s="109"/>
    </row>
    <row r="2388" spans="1:32" ht="30.75" hidden="1" thickBot="1" x14ac:dyDescent="0.3">
      <c r="A2388" s="102" t="s">
        <v>1867</v>
      </c>
      <c r="B2388" s="83" t="s">
        <v>873</v>
      </c>
      <c r="C2388" s="83" t="s">
        <v>73</v>
      </c>
      <c r="D2388" s="83" t="s">
        <v>148</v>
      </c>
      <c r="E2388" s="83" t="s">
        <v>73</v>
      </c>
      <c r="F2388" s="83"/>
      <c r="G2388" s="83" t="s">
        <v>874</v>
      </c>
      <c r="H2388" s="83" t="s">
        <v>110</v>
      </c>
      <c r="I2388" s="83">
        <v>14</v>
      </c>
      <c r="J2388" s="77">
        <v>4</v>
      </c>
      <c r="K2388" s="83">
        <v>40</v>
      </c>
      <c r="L2388" s="83">
        <v>50</v>
      </c>
      <c r="M2388" s="83"/>
      <c r="N2388" s="83"/>
      <c r="O2388" s="83" t="s">
        <v>150</v>
      </c>
      <c r="P2388" s="83" t="s">
        <v>1159</v>
      </c>
      <c r="Q2388" s="83">
        <v>0</v>
      </c>
      <c r="R2388" s="83">
        <v>2</v>
      </c>
      <c r="S2388" s="83" t="s">
        <v>1115</v>
      </c>
      <c r="T2388" s="83">
        <v>2</v>
      </c>
      <c r="U2388" s="83" t="s">
        <v>1160</v>
      </c>
      <c r="V2388" s="83"/>
      <c r="W2388" s="83" t="s">
        <v>1115</v>
      </c>
      <c r="X2388" s="83">
        <v>3</v>
      </c>
      <c r="Y2388" s="83" t="s">
        <v>1135</v>
      </c>
      <c r="Z2388" s="83" t="s">
        <v>1161</v>
      </c>
      <c r="AA2388" s="83" t="s">
        <v>1162</v>
      </c>
      <c r="AB2388" s="83" t="s">
        <v>1163</v>
      </c>
      <c r="AC2388" s="83" t="s">
        <v>1164</v>
      </c>
      <c r="AD2388" s="83">
        <v>4</v>
      </c>
      <c r="AE2388" s="83" t="s">
        <v>1137</v>
      </c>
      <c r="AF2388" s="111"/>
    </row>
    <row r="2389" spans="1:32" ht="30" hidden="1" x14ac:dyDescent="0.25">
      <c r="A2389" s="98" t="s">
        <v>1868</v>
      </c>
      <c r="B2389" s="79" t="s">
        <v>875</v>
      </c>
      <c r="C2389" s="79" t="s">
        <v>73</v>
      </c>
      <c r="D2389" s="79" t="s">
        <v>148</v>
      </c>
      <c r="E2389" s="79" t="s">
        <v>73</v>
      </c>
      <c r="F2389" s="79"/>
      <c r="G2389" s="79" t="s">
        <v>876</v>
      </c>
      <c r="H2389" s="79" t="s">
        <v>110</v>
      </c>
      <c r="I2389" s="79">
        <v>42</v>
      </c>
      <c r="J2389" s="77">
        <v>4</v>
      </c>
      <c r="K2389" s="79">
        <v>40</v>
      </c>
      <c r="L2389" s="79">
        <v>50</v>
      </c>
      <c r="M2389" s="79"/>
      <c r="N2389" s="79"/>
      <c r="O2389" s="79" t="s">
        <v>150</v>
      </c>
      <c r="P2389" s="79" t="s">
        <v>1159</v>
      </c>
      <c r="Q2389" s="79">
        <v>0</v>
      </c>
      <c r="R2389" s="79">
        <v>2</v>
      </c>
      <c r="S2389" s="79" t="s">
        <v>1115</v>
      </c>
      <c r="T2389" s="79">
        <v>2</v>
      </c>
      <c r="U2389" s="79" t="s">
        <v>1160</v>
      </c>
      <c r="V2389" s="79"/>
      <c r="W2389" s="79" t="s">
        <v>1115</v>
      </c>
      <c r="X2389" s="79">
        <v>3</v>
      </c>
      <c r="Y2389" s="79" t="s">
        <v>1135</v>
      </c>
      <c r="Z2389" s="79" t="s">
        <v>1161</v>
      </c>
      <c r="AA2389" s="79" t="s">
        <v>1162</v>
      </c>
      <c r="AB2389" s="79" t="s">
        <v>1163</v>
      </c>
      <c r="AC2389" s="79" t="s">
        <v>1164</v>
      </c>
      <c r="AD2389" s="79">
        <v>4</v>
      </c>
      <c r="AE2389" s="79" t="s">
        <v>1137</v>
      </c>
      <c r="AF2389" s="107"/>
    </row>
    <row r="2390" spans="1:32" ht="30.75" hidden="1" thickBot="1" x14ac:dyDescent="0.3">
      <c r="A2390" s="100" t="s">
        <v>1868</v>
      </c>
      <c r="B2390" s="81" t="s">
        <v>875</v>
      </c>
      <c r="C2390" s="81" t="s">
        <v>73</v>
      </c>
      <c r="D2390" s="81" t="s">
        <v>148</v>
      </c>
      <c r="E2390" s="81" t="s">
        <v>83</v>
      </c>
      <c r="F2390" s="81"/>
      <c r="G2390" s="81" t="s">
        <v>1166</v>
      </c>
      <c r="H2390" s="81"/>
      <c r="I2390" s="81">
        <v>42</v>
      </c>
      <c r="J2390" s="77" t="e">
        <v>#N/A</v>
      </c>
      <c r="K2390" s="81"/>
      <c r="L2390" s="81"/>
      <c r="M2390" s="81"/>
      <c r="N2390" s="81"/>
      <c r="O2390" s="81"/>
      <c r="P2390" s="81"/>
      <c r="Q2390" s="81">
        <v>0</v>
      </c>
      <c r="R2390" s="81">
        <v>0</v>
      </c>
      <c r="S2390" s="81"/>
      <c r="T2390" s="81"/>
      <c r="U2390" s="81" t="s">
        <v>1160</v>
      </c>
      <c r="V2390" s="81"/>
      <c r="W2390" s="81"/>
      <c r="X2390" s="81">
        <v>0</v>
      </c>
      <c r="Y2390" s="81" t="s">
        <v>1135</v>
      </c>
      <c r="Z2390" s="81"/>
      <c r="AA2390" s="81"/>
      <c r="AB2390" s="81"/>
      <c r="AC2390" s="81"/>
      <c r="AD2390" s="81"/>
      <c r="AE2390" s="81"/>
      <c r="AF2390" s="109"/>
    </row>
    <row r="2391" spans="1:32" hidden="1" x14ac:dyDescent="0.25">
      <c r="A2391" s="95" t="s">
        <v>1869</v>
      </c>
      <c r="B2391" s="76" t="s">
        <v>877</v>
      </c>
      <c r="C2391" s="76" t="s">
        <v>73</v>
      </c>
      <c r="D2391" s="76" t="s">
        <v>127</v>
      </c>
      <c r="E2391" s="76" t="s">
        <v>73</v>
      </c>
      <c r="F2391" s="76"/>
      <c r="G2391" s="76" t="s">
        <v>878</v>
      </c>
      <c r="H2391" s="76"/>
      <c r="I2391" s="76">
        <v>42</v>
      </c>
      <c r="J2391" s="77">
        <v>4</v>
      </c>
      <c r="K2391" s="76">
        <v>40</v>
      </c>
      <c r="L2391" s="76">
        <v>50</v>
      </c>
      <c r="M2391" s="76"/>
      <c r="N2391" s="76">
        <v>1</v>
      </c>
      <c r="O2391" s="76" t="s">
        <v>150</v>
      </c>
      <c r="P2391" s="76" t="s">
        <v>1171</v>
      </c>
      <c r="Q2391" s="76">
        <v>1</v>
      </c>
      <c r="R2391" s="76">
        <v>0</v>
      </c>
      <c r="S2391" s="76"/>
      <c r="T2391" s="76"/>
      <c r="U2391" s="76" t="s">
        <v>70</v>
      </c>
      <c r="V2391" s="76"/>
      <c r="W2391" s="76" t="s">
        <v>1115</v>
      </c>
      <c r="X2391" s="76">
        <v>1.5</v>
      </c>
      <c r="Y2391" s="76" t="s">
        <v>1135</v>
      </c>
      <c r="Z2391" s="76" t="s">
        <v>1125</v>
      </c>
      <c r="AA2391" s="76" t="s">
        <v>1126</v>
      </c>
      <c r="AB2391" s="76" t="s">
        <v>1127</v>
      </c>
      <c r="AC2391" s="76" t="s">
        <v>1128</v>
      </c>
      <c r="AD2391" s="76">
        <v>4</v>
      </c>
      <c r="AE2391" s="76" t="s">
        <v>1330</v>
      </c>
      <c r="AF2391" s="104"/>
    </row>
    <row r="2392" spans="1:32" hidden="1" x14ac:dyDescent="0.25">
      <c r="A2392" s="96" t="s">
        <v>1869</v>
      </c>
      <c r="B2392" s="77" t="s">
        <v>877</v>
      </c>
      <c r="C2392" s="77" t="s">
        <v>73</v>
      </c>
      <c r="D2392" s="77" t="s">
        <v>127</v>
      </c>
      <c r="E2392" s="77" t="s">
        <v>83</v>
      </c>
      <c r="F2392" s="77"/>
      <c r="G2392" s="77" t="s">
        <v>237</v>
      </c>
      <c r="H2392" s="77"/>
      <c r="I2392" s="77">
        <v>42</v>
      </c>
      <c r="J2392" s="77">
        <v>4</v>
      </c>
      <c r="K2392" s="77">
        <v>40</v>
      </c>
      <c r="L2392" s="77">
        <v>50</v>
      </c>
      <c r="M2392" s="77"/>
      <c r="N2392" s="77">
        <v>1</v>
      </c>
      <c r="O2392" s="77" t="s">
        <v>150</v>
      </c>
      <c r="P2392" s="77" t="s">
        <v>1171</v>
      </c>
      <c r="Q2392" s="77">
        <v>1</v>
      </c>
      <c r="R2392" s="77">
        <v>0</v>
      </c>
      <c r="S2392" s="77"/>
      <c r="T2392" s="77"/>
      <c r="U2392" s="77" t="s">
        <v>70</v>
      </c>
      <c r="V2392" s="77"/>
      <c r="W2392" s="77" t="s">
        <v>1115</v>
      </c>
      <c r="X2392" s="77">
        <v>1.5</v>
      </c>
      <c r="Y2392" s="77" t="s">
        <v>1135</v>
      </c>
      <c r="Z2392" s="77" t="s">
        <v>1125</v>
      </c>
      <c r="AA2392" s="77" t="s">
        <v>1126</v>
      </c>
      <c r="AB2392" s="77" t="s">
        <v>1127</v>
      </c>
      <c r="AC2392" s="77" t="s">
        <v>1128</v>
      </c>
      <c r="AD2392" s="77">
        <v>4</v>
      </c>
      <c r="AE2392" s="77" t="s">
        <v>1330</v>
      </c>
      <c r="AF2392" s="105"/>
    </row>
    <row r="2393" spans="1:32" ht="30" hidden="1" x14ac:dyDescent="0.25">
      <c r="A2393" s="96" t="s">
        <v>1869</v>
      </c>
      <c r="B2393" s="77" t="s">
        <v>877</v>
      </c>
      <c r="C2393" s="77" t="s">
        <v>73</v>
      </c>
      <c r="D2393" s="77" t="s">
        <v>130</v>
      </c>
      <c r="E2393" s="77" t="s">
        <v>73</v>
      </c>
      <c r="F2393" s="77"/>
      <c r="G2393" s="77" t="s">
        <v>879</v>
      </c>
      <c r="H2393" s="77"/>
      <c r="I2393" s="77">
        <v>42</v>
      </c>
      <c r="J2393" s="77">
        <v>4</v>
      </c>
      <c r="K2393" s="77">
        <v>40</v>
      </c>
      <c r="L2393" s="77">
        <v>50</v>
      </c>
      <c r="M2393" s="77"/>
      <c r="N2393" s="77"/>
      <c r="O2393" s="77" t="s">
        <v>150</v>
      </c>
      <c r="P2393" s="77" t="s">
        <v>1171</v>
      </c>
      <c r="Q2393" s="77">
        <v>0</v>
      </c>
      <c r="R2393" s="77">
        <v>1</v>
      </c>
      <c r="S2393" s="77" t="s">
        <v>1115</v>
      </c>
      <c r="T2393" s="77">
        <v>1</v>
      </c>
      <c r="U2393" s="77" t="s">
        <v>115</v>
      </c>
      <c r="V2393" s="77"/>
      <c r="W2393" s="77" t="s">
        <v>1115</v>
      </c>
      <c r="X2393" s="77">
        <v>1.5</v>
      </c>
      <c r="Y2393" s="77" t="s">
        <v>1135</v>
      </c>
      <c r="Z2393" s="77" t="s">
        <v>1125</v>
      </c>
      <c r="AA2393" s="77" t="s">
        <v>1126</v>
      </c>
      <c r="AB2393" s="77" t="s">
        <v>1127</v>
      </c>
      <c r="AC2393" s="77" t="s">
        <v>1128</v>
      </c>
      <c r="AD2393" s="77">
        <v>4</v>
      </c>
      <c r="AE2393" s="77" t="s">
        <v>1330</v>
      </c>
      <c r="AF2393" s="105"/>
    </row>
    <row r="2394" spans="1:32" ht="30.75" hidden="1" thickBot="1" x14ac:dyDescent="0.3">
      <c r="A2394" s="97" t="s">
        <v>1869</v>
      </c>
      <c r="B2394" s="78" t="s">
        <v>877</v>
      </c>
      <c r="C2394" s="78" t="s">
        <v>73</v>
      </c>
      <c r="D2394" s="78" t="s">
        <v>130</v>
      </c>
      <c r="E2394" s="78" t="s">
        <v>83</v>
      </c>
      <c r="F2394" s="78"/>
      <c r="G2394" s="78" t="s">
        <v>248</v>
      </c>
      <c r="H2394" s="78"/>
      <c r="I2394" s="78">
        <v>42</v>
      </c>
      <c r="J2394" s="77">
        <v>4</v>
      </c>
      <c r="K2394" s="78">
        <v>40</v>
      </c>
      <c r="L2394" s="78">
        <v>50</v>
      </c>
      <c r="M2394" s="78"/>
      <c r="N2394" s="78"/>
      <c r="O2394" s="78" t="s">
        <v>150</v>
      </c>
      <c r="P2394" s="78" t="s">
        <v>1171</v>
      </c>
      <c r="Q2394" s="78">
        <v>0</v>
      </c>
      <c r="R2394" s="78">
        <v>1</v>
      </c>
      <c r="S2394" s="78" t="s">
        <v>1115</v>
      </c>
      <c r="T2394" s="78">
        <v>1</v>
      </c>
      <c r="U2394" s="78" t="s">
        <v>115</v>
      </c>
      <c r="V2394" s="78"/>
      <c r="W2394" s="78" t="s">
        <v>1115</v>
      </c>
      <c r="X2394" s="78">
        <v>1.5</v>
      </c>
      <c r="Y2394" s="78" t="s">
        <v>1135</v>
      </c>
      <c r="Z2394" s="78" t="s">
        <v>1125</v>
      </c>
      <c r="AA2394" s="78" t="s">
        <v>1126</v>
      </c>
      <c r="AB2394" s="78" t="s">
        <v>1127</v>
      </c>
      <c r="AC2394" s="78" t="s">
        <v>1128</v>
      </c>
      <c r="AD2394" s="78">
        <v>4</v>
      </c>
      <c r="AE2394" s="78" t="s">
        <v>1330</v>
      </c>
      <c r="AF2394" s="106"/>
    </row>
    <row r="2395" spans="1:32" hidden="1" x14ac:dyDescent="0.25">
      <c r="A2395" s="98" t="s">
        <v>1870</v>
      </c>
      <c r="B2395" s="79" t="s">
        <v>880</v>
      </c>
      <c r="C2395" s="79" t="s">
        <v>73</v>
      </c>
      <c r="D2395" s="79" t="s">
        <v>881</v>
      </c>
      <c r="E2395" s="79" t="s">
        <v>73</v>
      </c>
      <c r="F2395" s="79"/>
      <c r="G2395" s="79" t="s">
        <v>882</v>
      </c>
      <c r="H2395" s="79"/>
      <c r="I2395" s="79">
        <v>14</v>
      </c>
      <c r="J2395" s="77">
        <v>8</v>
      </c>
      <c r="K2395" s="79">
        <v>200</v>
      </c>
      <c r="L2395" s="79">
        <v>20</v>
      </c>
      <c r="M2395" s="79"/>
      <c r="N2395" s="79">
        <v>1</v>
      </c>
      <c r="O2395" s="79" t="s">
        <v>129</v>
      </c>
      <c r="P2395" s="79" t="s">
        <v>1279</v>
      </c>
      <c r="Q2395" s="79">
        <v>1</v>
      </c>
      <c r="R2395" s="79">
        <v>0</v>
      </c>
      <c r="S2395" s="79"/>
      <c r="T2395" s="79"/>
      <c r="U2395" s="79"/>
      <c r="V2395" s="79"/>
      <c r="W2395" s="79" t="s">
        <v>1123</v>
      </c>
      <c r="X2395" s="79">
        <v>8</v>
      </c>
      <c r="Y2395" s="79" t="s">
        <v>1135</v>
      </c>
      <c r="Z2395" s="79" t="s">
        <v>1136</v>
      </c>
      <c r="AA2395" s="79" t="s">
        <v>1126</v>
      </c>
      <c r="AB2395" s="79" t="s">
        <v>1127</v>
      </c>
      <c r="AC2395" s="79" t="s">
        <v>1128</v>
      </c>
      <c r="AD2395" s="79">
        <v>8</v>
      </c>
      <c r="AE2395" s="79" t="s">
        <v>1137</v>
      </c>
      <c r="AF2395" s="107"/>
    </row>
    <row r="2396" spans="1:32" hidden="1" x14ac:dyDescent="0.25">
      <c r="A2396" s="99" t="s">
        <v>1870</v>
      </c>
      <c r="B2396" s="80" t="s">
        <v>880</v>
      </c>
      <c r="C2396" s="80" t="s">
        <v>73</v>
      </c>
      <c r="D2396" s="80" t="s">
        <v>881</v>
      </c>
      <c r="E2396" s="80" t="s">
        <v>83</v>
      </c>
      <c r="F2396" s="80"/>
      <c r="G2396" s="80" t="s">
        <v>882</v>
      </c>
      <c r="H2396" s="80"/>
      <c r="I2396" s="80">
        <v>14</v>
      </c>
      <c r="J2396" s="77">
        <v>8</v>
      </c>
      <c r="K2396" s="80">
        <v>200</v>
      </c>
      <c r="L2396" s="80">
        <v>20</v>
      </c>
      <c r="M2396" s="80"/>
      <c r="N2396" s="80">
        <v>1</v>
      </c>
      <c r="O2396" s="80" t="s">
        <v>129</v>
      </c>
      <c r="P2396" s="80" t="s">
        <v>1279</v>
      </c>
      <c r="Q2396" s="80">
        <v>1</v>
      </c>
      <c r="R2396" s="80">
        <v>0</v>
      </c>
      <c r="S2396" s="80"/>
      <c r="T2396" s="80"/>
      <c r="U2396" s="80"/>
      <c r="V2396" s="80"/>
      <c r="W2396" s="80" t="s">
        <v>1123</v>
      </c>
      <c r="X2396" s="80">
        <v>8</v>
      </c>
      <c r="Y2396" s="80" t="s">
        <v>1135</v>
      </c>
      <c r="Z2396" s="80" t="s">
        <v>1136</v>
      </c>
      <c r="AA2396" s="80" t="s">
        <v>1126</v>
      </c>
      <c r="AB2396" s="80" t="s">
        <v>1127</v>
      </c>
      <c r="AC2396" s="80" t="s">
        <v>1128</v>
      </c>
      <c r="AD2396" s="80">
        <v>8</v>
      </c>
      <c r="AE2396" s="80" t="s">
        <v>1137</v>
      </c>
      <c r="AF2396" s="108"/>
    </row>
    <row r="2397" spans="1:32" ht="30" hidden="1" x14ac:dyDescent="0.25">
      <c r="A2397" s="99" t="s">
        <v>1870</v>
      </c>
      <c r="B2397" s="80" t="s">
        <v>880</v>
      </c>
      <c r="C2397" s="80" t="s">
        <v>73</v>
      </c>
      <c r="D2397" s="80" t="s">
        <v>130</v>
      </c>
      <c r="E2397" s="80" t="s">
        <v>73</v>
      </c>
      <c r="F2397" s="80"/>
      <c r="G2397" s="80" t="s">
        <v>883</v>
      </c>
      <c r="H2397" s="80"/>
      <c r="I2397" s="80">
        <v>14</v>
      </c>
      <c r="J2397" s="77">
        <v>8</v>
      </c>
      <c r="K2397" s="80">
        <v>200</v>
      </c>
      <c r="L2397" s="80">
        <v>20</v>
      </c>
      <c r="M2397" s="80"/>
      <c r="N2397" s="80"/>
      <c r="O2397" s="80" t="s">
        <v>129</v>
      </c>
      <c r="P2397" s="80" t="s">
        <v>1279</v>
      </c>
      <c r="Q2397" s="80">
        <v>0</v>
      </c>
      <c r="R2397" s="80">
        <v>1</v>
      </c>
      <c r="S2397" s="80" t="s">
        <v>1123</v>
      </c>
      <c r="T2397" s="80">
        <v>1</v>
      </c>
      <c r="U2397" s="80"/>
      <c r="V2397" s="80"/>
      <c r="W2397" s="80" t="s">
        <v>1123</v>
      </c>
      <c r="X2397" s="80">
        <v>8</v>
      </c>
      <c r="Y2397" s="80" t="s">
        <v>1135</v>
      </c>
      <c r="Z2397" s="80" t="s">
        <v>1136</v>
      </c>
      <c r="AA2397" s="80" t="s">
        <v>1126</v>
      </c>
      <c r="AB2397" s="80" t="s">
        <v>1127</v>
      </c>
      <c r="AC2397" s="80" t="s">
        <v>1128</v>
      </c>
      <c r="AD2397" s="80">
        <v>8</v>
      </c>
      <c r="AE2397" s="80" t="s">
        <v>1137</v>
      </c>
      <c r="AF2397" s="108"/>
    </row>
    <row r="2398" spans="1:32" ht="30.75" hidden="1" thickBot="1" x14ac:dyDescent="0.3">
      <c r="A2398" s="100" t="s">
        <v>1870</v>
      </c>
      <c r="B2398" s="81" t="s">
        <v>880</v>
      </c>
      <c r="C2398" s="81" t="s">
        <v>73</v>
      </c>
      <c r="D2398" s="81" t="s">
        <v>130</v>
      </c>
      <c r="E2398" s="81" t="s">
        <v>83</v>
      </c>
      <c r="F2398" s="81"/>
      <c r="G2398" s="81" t="s">
        <v>883</v>
      </c>
      <c r="H2398" s="81"/>
      <c r="I2398" s="81">
        <v>14</v>
      </c>
      <c r="J2398" s="77">
        <v>8</v>
      </c>
      <c r="K2398" s="81">
        <v>200</v>
      </c>
      <c r="L2398" s="81">
        <v>20</v>
      </c>
      <c r="M2398" s="81"/>
      <c r="N2398" s="81"/>
      <c r="O2398" s="81" t="s">
        <v>129</v>
      </c>
      <c r="P2398" s="81" t="s">
        <v>1279</v>
      </c>
      <c r="Q2398" s="81">
        <v>0</v>
      </c>
      <c r="R2398" s="81">
        <v>1</v>
      </c>
      <c r="S2398" s="81" t="s">
        <v>1123</v>
      </c>
      <c r="T2398" s="81">
        <v>1</v>
      </c>
      <c r="U2398" s="81"/>
      <c r="V2398" s="81"/>
      <c r="W2398" s="81" t="s">
        <v>1123</v>
      </c>
      <c r="X2398" s="81">
        <v>8</v>
      </c>
      <c r="Y2398" s="81" t="s">
        <v>1135</v>
      </c>
      <c r="Z2398" s="81" t="s">
        <v>1136</v>
      </c>
      <c r="AA2398" s="81" t="s">
        <v>1126</v>
      </c>
      <c r="AB2398" s="81" t="s">
        <v>1127</v>
      </c>
      <c r="AC2398" s="81" t="s">
        <v>1128</v>
      </c>
      <c r="AD2398" s="81">
        <v>8</v>
      </c>
      <c r="AE2398" s="81" t="s">
        <v>1137</v>
      </c>
      <c r="AF2398" s="109"/>
    </row>
    <row r="2399" spans="1:32" hidden="1" x14ac:dyDescent="0.25">
      <c r="A2399" s="95" t="s">
        <v>1871</v>
      </c>
      <c r="B2399" s="76" t="s">
        <v>884</v>
      </c>
      <c r="C2399" s="76" t="s">
        <v>73</v>
      </c>
      <c r="D2399" s="76" t="s">
        <v>127</v>
      </c>
      <c r="E2399" s="76" t="s">
        <v>73</v>
      </c>
      <c r="F2399" s="76"/>
      <c r="G2399" s="76" t="s">
        <v>885</v>
      </c>
      <c r="H2399" s="76"/>
      <c r="I2399" s="76">
        <v>42</v>
      </c>
      <c r="J2399" s="77">
        <v>4</v>
      </c>
      <c r="K2399" s="76">
        <v>40</v>
      </c>
      <c r="L2399" s="76">
        <v>50</v>
      </c>
      <c r="M2399" s="76"/>
      <c r="N2399" s="76">
        <v>1</v>
      </c>
      <c r="O2399" s="76" t="s">
        <v>150</v>
      </c>
      <c r="P2399" s="76" t="s">
        <v>1171</v>
      </c>
      <c r="Q2399" s="76">
        <v>1</v>
      </c>
      <c r="R2399" s="76">
        <v>0</v>
      </c>
      <c r="S2399" s="76"/>
      <c r="T2399" s="76"/>
      <c r="U2399" s="76" t="s">
        <v>70</v>
      </c>
      <c r="V2399" s="76"/>
      <c r="W2399" s="76" t="s">
        <v>1115</v>
      </c>
      <c r="X2399" s="76">
        <v>1.5</v>
      </c>
      <c r="Y2399" s="76" t="s">
        <v>1135</v>
      </c>
      <c r="Z2399" s="76" t="s">
        <v>1125</v>
      </c>
      <c r="AA2399" s="76" t="s">
        <v>1126</v>
      </c>
      <c r="AB2399" s="76" t="s">
        <v>1127</v>
      </c>
      <c r="AC2399" s="76" t="s">
        <v>1128</v>
      </c>
      <c r="AD2399" s="76">
        <v>4</v>
      </c>
      <c r="AE2399" s="76" t="s">
        <v>1330</v>
      </c>
      <c r="AF2399" s="104"/>
    </row>
    <row r="2400" spans="1:32" hidden="1" x14ac:dyDescent="0.25">
      <c r="A2400" s="96" t="s">
        <v>1871</v>
      </c>
      <c r="B2400" s="77" t="s">
        <v>884</v>
      </c>
      <c r="C2400" s="77" t="s">
        <v>73</v>
      </c>
      <c r="D2400" s="77" t="s">
        <v>127</v>
      </c>
      <c r="E2400" s="77" t="s">
        <v>83</v>
      </c>
      <c r="F2400" s="77"/>
      <c r="G2400" s="77" t="s">
        <v>237</v>
      </c>
      <c r="H2400" s="77"/>
      <c r="I2400" s="77">
        <v>42</v>
      </c>
      <c r="J2400" s="77">
        <v>4</v>
      </c>
      <c r="K2400" s="77">
        <v>40</v>
      </c>
      <c r="L2400" s="77">
        <v>50</v>
      </c>
      <c r="M2400" s="77"/>
      <c r="N2400" s="77">
        <v>1</v>
      </c>
      <c r="O2400" s="77" t="s">
        <v>150</v>
      </c>
      <c r="P2400" s="77" t="s">
        <v>1171</v>
      </c>
      <c r="Q2400" s="77">
        <v>1</v>
      </c>
      <c r="R2400" s="77">
        <v>0</v>
      </c>
      <c r="S2400" s="77"/>
      <c r="T2400" s="77"/>
      <c r="U2400" s="77" t="s">
        <v>70</v>
      </c>
      <c r="V2400" s="77"/>
      <c r="W2400" s="77" t="s">
        <v>1115</v>
      </c>
      <c r="X2400" s="77">
        <v>1.5</v>
      </c>
      <c r="Y2400" s="77" t="s">
        <v>1135</v>
      </c>
      <c r="Z2400" s="77" t="s">
        <v>1125</v>
      </c>
      <c r="AA2400" s="77" t="s">
        <v>1126</v>
      </c>
      <c r="AB2400" s="77" t="s">
        <v>1127</v>
      </c>
      <c r="AC2400" s="77" t="s">
        <v>1128</v>
      </c>
      <c r="AD2400" s="77">
        <v>4</v>
      </c>
      <c r="AE2400" s="77" t="s">
        <v>1330</v>
      </c>
      <c r="AF2400" s="105"/>
    </row>
    <row r="2401" spans="1:32" ht="30" hidden="1" x14ac:dyDescent="0.25">
      <c r="A2401" s="96" t="s">
        <v>1871</v>
      </c>
      <c r="B2401" s="77" t="s">
        <v>884</v>
      </c>
      <c r="C2401" s="77" t="s">
        <v>73</v>
      </c>
      <c r="D2401" s="77" t="s">
        <v>130</v>
      </c>
      <c r="E2401" s="77" t="s">
        <v>73</v>
      </c>
      <c r="F2401" s="77"/>
      <c r="G2401" s="77" t="s">
        <v>886</v>
      </c>
      <c r="H2401" s="77"/>
      <c r="I2401" s="77">
        <v>42</v>
      </c>
      <c r="J2401" s="77">
        <v>4</v>
      </c>
      <c r="K2401" s="77">
        <v>40</v>
      </c>
      <c r="L2401" s="77">
        <v>50</v>
      </c>
      <c r="M2401" s="77"/>
      <c r="N2401" s="77"/>
      <c r="O2401" s="77" t="s">
        <v>150</v>
      </c>
      <c r="P2401" s="77" t="s">
        <v>1171</v>
      </c>
      <c r="Q2401" s="77">
        <v>0</v>
      </c>
      <c r="R2401" s="77">
        <v>1</v>
      </c>
      <c r="S2401" s="77" t="s">
        <v>1115</v>
      </c>
      <c r="T2401" s="77">
        <v>1</v>
      </c>
      <c r="U2401" s="77" t="s">
        <v>115</v>
      </c>
      <c r="V2401" s="77"/>
      <c r="W2401" s="77" t="s">
        <v>1115</v>
      </c>
      <c r="X2401" s="77">
        <v>1.5</v>
      </c>
      <c r="Y2401" s="77" t="s">
        <v>1135</v>
      </c>
      <c r="Z2401" s="77" t="s">
        <v>1125</v>
      </c>
      <c r="AA2401" s="77" t="s">
        <v>1126</v>
      </c>
      <c r="AB2401" s="77" t="s">
        <v>1127</v>
      </c>
      <c r="AC2401" s="77" t="s">
        <v>1128</v>
      </c>
      <c r="AD2401" s="77">
        <v>4</v>
      </c>
      <c r="AE2401" s="77" t="s">
        <v>1330</v>
      </c>
      <c r="AF2401" s="105"/>
    </row>
    <row r="2402" spans="1:32" ht="30.75" hidden="1" thickBot="1" x14ac:dyDescent="0.3">
      <c r="A2402" s="97" t="s">
        <v>1871</v>
      </c>
      <c r="B2402" s="78" t="s">
        <v>884</v>
      </c>
      <c r="C2402" s="78" t="s">
        <v>73</v>
      </c>
      <c r="D2402" s="78" t="s">
        <v>130</v>
      </c>
      <c r="E2402" s="78" t="s">
        <v>83</v>
      </c>
      <c r="F2402" s="78"/>
      <c r="G2402" s="78" t="s">
        <v>248</v>
      </c>
      <c r="H2402" s="78"/>
      <c r="I2402" s="78">
        <v>42</v>
      </c>
      <c r="J2402" s="77">
        <v>4</v>
      </c>
      <c r="K2402" s="78">
        <v>40</v>
      </c>
      <c r="L2402" s="78">
        <v>50</v>
      </c>
      <c r="M2402" s="78"/>
      <c r="N2402" s="78"/>
      <c r="O2402" s="78" t="s">
        <v>150</v>
      </c>
      <c r="P2402" s="78" t="s">
        <v>1171</v>
      </c>
      <c r="Q2402" s="78">
        <v>0</v>
      </c>
      <c r="R2402" s="78">
        <v>1</v>
      </c>
      <c r="S2402" s="78" t="s">
        <v>1115</v>
      </c>
      <c r="T2402" s="78">
        <v>1</v>
      </c>
      <c r="U2402" s="78" t="s">
        <v>115</v>
      </c>
      <c r="V2402" s="78"/>
      <c r="W2402" s="78" t="s">
        <v>1115</v>
      </c>
      <c r="X2402" s="78">
        <v>1.5</v>
      </c>
      <c r="Y2402" s="78" t="s">
        <v>1135</v>
      </c>
      <c r="Z2402" s="78" t="s">
        <v>1125</v>
      </c>
      <c r="AA2402" s="78" t="s">
        <v>1126</v>
      </c>
      <c r="AB2402" s="78" t="s">
        <v>1127</v>
      </c>
      <c r="AC2402" s="78" t="s">
        <v>1128</v>
      </c>
      <c r="AD2402" s="78">
        <v>4</v>
      </c>
      <c r="AE2402" s="78" t="s">
        <v>1330</v>
      </c>
      <c r="AF2402" s="106"/>
    </row>
    <row r="2403" spans="1:32" hidden="1" x14ac:dyDescent="0.25">
      <c r="A2403" s="98" t="s">
        <v>1872</v>
      </c>
      <c r="B2403" s="79" t="s">
        <v>887</v>
      </c>
      <c r="C2403" s="79" t="s">
        <v>73</v>
      </c>
      <c r="D2403" s="79" t="s">
        <v>252</v>
      </c>
      <c r="E2403" s="79" t="s">
        <v>73</v>
      </c>
      <c r="F2403" s="79"/>
      <c r="G2403" s="79" t="s">
        <v>882</v>
      </c>
      <c r="H2403" s="79"/>
      <c r="I2403" s="79">
        <v>42</v>
      </c>
      <c r="J2403" s="77">
        <v>4</v>
      </c>
      <c r="K2403" s="79">
        <v>80</v>
      </c>
      <c r="L2403" s="79">
        <v>20</v>
      </c>
      <c r="M2403" s="79"/>
      <c r="N2403" s="79">
        <v>1</v>
      </c>
      <c r="O2403" s="79" t="s">
        <v>129</v>
      </c>
      <c r="P2403" s="79" t="s">
        <v>1279</v>
      </c>
      <c r="Q2403" s="79">
        <v>1</v>
      </c>
      <c r="R2403" s="79">
        <v>0</v>
      </c>
      <c r="S2403" s="79"/>
      <c r="T2403" s="79"/>
      <c r="U2403" s="79"/>
      <c r="V2403" s="79"/>
      <c r="W2403" s="79" t="s">
        <v>1123</v>
      </c>
      <c r="X2403" s="79">
        <v>3</v>
      </c>
      <c r="Y2403" s="79" t="s">
        <v>1135</v>
      </c>
      <c r="Z2403" s="79" t="s">
        <v>1136</v>
      </c>
      <c r="AA2403" s="79" t="s">
        <v>1126</v>
      </c>
      <c r="AB2403" s="79" t="s">
        <v>1127</v>
      </c>
      <c r="AC2403" s="79" t="s">
        <v>1128</v>
      </c>
      <c r="AD2403" s="79">
        <v>4</v>
      </c>
      <c r="AE2403" s="79" t="s">
        <v>1129</v>
      </c>
      <c r="AF2403" s="107"/>
    </row>
    <row r="2404" spans="1:32" hidden="1" x14ac:dyDescent="0.25">
      <c r="A2404" s="99" t="s">
        <v>1872</v>
      </c>
      <c r="B2404" s="80" t="s">
        <v>887</v>
      </c>
      <c r="C2404" s="80" t="s">
        <v>73</v>
      </c>
      <c r="D2404" s="80" t="s">
        <v>252</v>
      </c>
      <c r="E2404" s="80" t="s">
        <v>83</v>
      </c>
      <c r="F2404" s="80"/>
      <c r="G2404" s="80" t="s">
        <v>882</v>
      </c>
      <c r="H2404" s="80"/>
      <c r="I2404" s="80">
        <v>42</v>
      </c>
      <c r="J2404" s="77">
        <v>4</v>
      </c>
      <c r="K2404" s="80">
        <v>80</v>
      </c>
      <c r="L2404" s="80">
        <v>20</v>
      </c>
      <c r="M2404" s="80"/>
      <c r="N2404" s="80">
        <v>1</v>
      </c>
      <c r="O2404" s="80" t="s">
        <v>129</v>
      </c>
      <c r="P2404" s="80" t="s">
        <v>1279</v>
      </c>
      <c r="Q2404" s="80">
        <v>1</v>
      </c>
      <c r="R2404" s="80">
        <v>0</v>
      </c>
      <c r="S2404" s="80"/>
      <c r="T2404" s="80"/>
      <c r="U2404" s="80"/>
      <c r="V2404" s="80"/>
      <c r="W2404" s="80" t="s">
        <v>1123</v>
      </c>
      <c r="X2404" s="80">
        <v>3</v>
      </c>
      <c r="Y2404" s="80" t="s">
        <v>1135</v>
      </c>
      <c r="Z2404" s="80" t="s">
        <v>1136</v>
      </c>
      <c r="AA2404" s="80" t="s">
        <v>1126</v>
      </c>
      <c r="AB2404" s="80" t="s">
        <v>1127</v>
      </c>
      <c r="AC2404" s="80" t="s">
        <v>1128</v>
      </c>
      <c r="AD2404" s="80">
        <v>4</v>
      </c>
      <c r="AE2404" s="80" t="s">
        <v>1129</v>
      </c>
      <c r="AF2404" s="108"/>
    </row>
    <row r="2405" spans="1:32" ht="30" hidden="1" x14ac:dyDescent="0.25">
      <c r="A2405" s="99" t="s">
        <v>1872</v>
      </c>
      <c r="B2405" s="80" t="s">
        <v>887</v>
      </c>
      <c r="C2405" s="80" t="s">
        <v>73</v>
      </c>
      <c r="D2405" s="80" t="s">
        <v>130</v>
      </c>
      <c r="E2405" s="80" t="s">
        <v>73</v>
      </c>
      <c r="F2405" s="80"/>
      <c r="G2405" s="80" t="s">
        <v>883</v>
      </c>
      <c r="H2405" s="80"/>
      <c r="I2405" s="80">
        <v>42</v>
      </c>
      <c r="J2405" s="77">
        <v>4</v>
      </c>
      <c r="K2405" s="80">
        <v>80</v>
      </c>
      <c r="L2405" s="80">
        <v>20</v>
      </c>
      <c r="M2405" s="80"/>
      <c r="N2405" s="80"/>
      <c r="O2405" s="80" t="s">
        <v>129</v>
      </c>
      <c r="P2405" s="80" t="s">
        <v>1279</v>
      </c>
      <c r="Q2405" s="80">
        <v>0</v>
      </c>
      <c r="R2405" s="80">
        <v>1</v>
      </c>
      <c r="S2405" s="80" t="s">
        <v>1123</v>
      </c>
      <c r="T2405" s="80">
        <v>1</v>
      </c>
      <c r="U2405" s="80"/>
      <c r="V2405" s="80"/>
      <c r="W2405" s="80" t="s">
        <v>1123</v>
      </c>
      <c r="X2405" s="80">
        <v>3</v>
      </c>
      <c r="Y2405" s="80" t="s">
        <v>1135</v>
      </c>
      <c r="Z2405" s="80" t="s">
        <v>1136</v>
      </c>
      <c r="AA2405" s="80" t="s">
        <v>1126</v>
      </c>
      <c r="AB2405" s="80" t="s">
        <v>1127</v>
      </c>
      <c r="AC2405" s="80" t="s">
        <v>1128</v>
      </c>
      <c r="AD2405" s="80">
        <v>4</v>
      </c>
      <c r="AE2405" s="80" t="s">
        <v>1129</v>
      </c>
      <c r="AF2405" s="108"/>
    </row>
    <row r="2406" spans="1:32" ht="30.75" hidden="1" thickBot="1" x14ac:dyDescent="0.3">
      <c r="A2406" s="100" t="s">
        <v>1872</v>
      </c>
      <c r="B2406" s="81" t="s">
        <v>887</v>
      </c>
      <c r="C2406" s="81" t="s">
        <v>73</v>
      </c>
      <c r="D2406" s="81" t="s">
        <v>130</v>
      </c>
      <c r="E2406" s="81" t="s">
        <v>83</v>
      </c>
      <c r="F2406" s="81"/>
      <c r="G2406" s="81" t="s">
        <v>883</v>
      </c>
      <c r="H2406" s="81"/>
      <c r="I2406" s="81">
        <v>42</v>
      </c>
      <c r="J2406" s="77">
        <v>4</v>
      </c>
      <c r="K2406" s="81">
        <v>80</v>
      </c>
      <c r="L2406" s="81">
        <v>20</v>
      </c>
      <c r="M2406" s="81"/>
      <c r="N2406" s="81"/>
      <c r="O2406" s="81" t="s">
        <v>129</v>
      </c>
      <c r="P2406" s="81" t="s">
        <v>1279</v>
      </c>
      <c r="Q2406" s="81">
        <v>0</v>
      </c>
      <c r="R2406" s="81">
        <v>1</v>
      </c>
      <c r="S2406" s="81" t="s">
        <v>1123</v>
      </c>
      <c r="T2406" s="81">
        <v>1</v>
      </c>
      <c r="U2406" s="81"/>
      <c r="V2406" s="81"/>
      <c r="W2406" s="81" t="s">
        <v>1123</v>
      </c>
      <c r="X2406" s="81">
        <v>3</v>
      </c>
      <c r="Y2406" s="81" t="s">
        <v>1135</v>
      </c>
      <c r="Z2406" s="81" t="s">
        <v>1136</v>
      </c>
      <c r="AA2406" s="81" t="s">
        <v>1126</v>
      </c>
      <c r="AB2406" s="81" t="s">
        <v>1127</v>
      </c>
      <c r="AC2406" s="81" t="s">
        <v>1128</v>
      </c>
      <c r="AD2406" s="81">
        <v>4</v>
      </c>
      <c r="AE2406" s="81" t="s">
        <v>1129</v>
      </c>
      <c r="AF2406" s="109"/>
    </row>
    <row r="2407" spans="1:32" hidden="1" x14ac:dyDescent="0.25">
      <c r="A2407" s="95" t="s">
        <v>1873</v>
      </c>
      <c r="B2407" s="76" t="s">
        <v>888</v>
      </c>
      <c r="C2407" s="76" t="s">
        <v>73</v>
      </c>
      <c r="D2407" s="76" t="s">
        <v>127</v>
      </c>
      <c r="E2407" s="76" t="s">
        <v>73</v>
      </c>
      <c r="F2407" s="76"/>
      <c r="G2407" s="76" t="s">
        <v>889</v>
      </c>
      <c r="H2407" s="76"/>
      <c r="I2407" s="76">
        <v>42</v>
      </c>
      <c r="J2407" s="77">
        <v>8</v>
      </c>
      <c r="K2407" s="76">
        <v>50</v>
      </c>
      <c r="L2407" s="76">
        <v>50</v>
      </c>
      <c r="M2407" s="76"/>
      <c r="N2407" s="76">
        <v>1</v>
      </c>
      <c r="O2407" s="76" t="s">
        <v>129</v>
      </c>
      <c r="P2407" s="76" t="s">
        <v>1279</v>
      </c>
      <c r="Q2407" s="76">
        <v>1</v>
      </c>
      <c r="R2407" s="76">
        <v>0</v>
      </c>
      <c r="S2407" s="76"/>
      <c r="T2407" s="76"/>
      <c r="U2407" s="76"/>
      <c r="V2407" s="76"/>
      <c r="W2407" s="76" t="s">
        <v>1115</v>
      </c>
      <c r="X2407" s="76">
        <v>2</v>
      </c>
      <c r="Y2407" s="76" t="s">
        <v>1135</v>
      </c>
      <c r="Z2407" s="76" t="s">
        <v>1125</v>
      </c>
      <c r="AA2407" s="76" t="s">
        <v>1126</v>
      </c>
      <c r="AB2407" s="76" t="s">
        <v>1127</v>
      </c>
      <c r="AC2407" s="76" t="s">
        <v>1128</v>
      </c>
      <c r="AD2407" s="76">
        <v>8</v>
      </c>
      <c r="AE2407" s="76" t="s">
        <v>1129</v>
      </c>
      <c r="AF2407" s="104"/>
    </row>
    <row r="2408" spans="1:32" hidden="1" x14ac:dyDescent="0.25">
      <c r="A2408" s="96" t="s">
        <v>1873</v>
      </c>
      <c r="B2408" s="77" t="s">
        <v>888</v>
      </c>
      <c r="C2408" s="77" t="s">
        <v>73</v>
      </c>
      <c r="D2408" s="77" t="s">
        <v>127</v>
      </c>
      <c r="E2408" s="77" t="s">
        <v>83</v>
      </c>
      <c r="F2408" s="77"/>
      <c r="G2408" s="77" t="s">
        <v>237</v>
      </c>
      <c r="H2408" s="77"/>
      <c r="I2408" s="77">
        <v>42</v>
      </c>
      <c r="J2408" s="77">
        <v>8</v>
      </c>
      <c r="K2408" s="77">
        <v>50</v>
      </c>
      <c r="L2408" s="77">
        <v>50</v>
      </c>
      <c r="M2408" s="77"/>
      <c r="N2408" s="77">
        <v>1</v>
      </c>
      <c r="O2408" s="77" t="s">
        <v>129</v>
      </c>
      <c r="P2408" s="77" t="s">
        <v>1279</v>
      </c>
      <c r="Q2408" s="77">
        <v>1</v>
      </c>
      <c r="R2408" s="77">
        <v>0</v>
      </c>
      <c r="S2408" s="77"/>
      <c r="T2408" s="77"/>
      <c r="U2408" s="77"/>
      <c r="V2408" s="77"/>
      <c r="W2408" s="77" t="s">
        <v>1115</v>
      </c>
      <c r="X2408" s="77">
        <v>2</v>
      </c>
      <c r="Y2408" s="77" t="s">
        <v>1135</v>
      </c>
      <c r="Z2408" s="77" t="s">
        <v>1125</v>
      </c>
      <c r="AA2408" s="77" t="s">
        <v>1126</v>
      </c>
      <c r="AB2408" s="77" t="s">
        <v>1127</v>
      </c>
      <c r="AC2408" s="77" t="s">
        <v>1128</v>
      </c>
      <c r="AD2408" s="77">
        <v>8</v>
      </c>
      <c r="AE2408" s="77" t="s">
        <v>1129</v>
      </c>
      <c r="AF2408" s="105"/>
    </row>
    <row r="2409" spans="1:32" ht="30" hidden="1" x14ac:dyDescent="0.25">
      <c r="A2409" s="96" t="s">
        <v>1873</v>
      </c>
      <c r="B2409" s="77" t="s">
        <v>888</v>
      </c>
      <c r="C2409" s="77" t="s">
        <v>73</v>
      </c>
      <c r="D2409" s="77" t="s">
        <v>130</v>
      </c>
      <c r="E2409" s="77" t="s">
        <v>73</v>
      </c>
      <c r="F2409" s="77"/>
      <c r="G2409" s="77" t="s">
        <v>890</v>
      </c>
      <c r="H2409" s="77"/>
      <c r="I2409" s="77">
        <v>42</v>
      </c>
      <c r="J2409" s="77">
        <v>8</v>
      </c>
      <c r="K2409" s="77">
        <v>50</v>
      </c>
      <c r="L2409" s="77">
        <v>50</v>
      </c>
      <c r="M2409" s="77"/>
      <c r="N2409" s="77"/>
      <c r="O2409" s="77" t="s">
        <v>129</v>
      </c>
      <c r="P2409" s="77" t="s">
        <v>1279</v>
      </c>
      <c r="Q2409" s="77">
        <v>0</v>
      </c>
      <c r="R2409" s="77">
        <v>1</v>
      </c>
      <c r="S2409" s="77" t="s">
        <v>1115</v>
      </c>
      <c r="T2409" s="77">
        <v>1</v>
      </c>
      <c r="U2409" s="77"/>
      <c r="V2409" s="77"/>
      <c r="W2409" s="77" t="s">
        <v>1115</v>
      </c>
      <c r="X2409" s="77">
        <v>2</v>
      </c>
      <c r="Y2409" s="77" t="s">
        <v>1135</v>
      </c>
      <c r="Z2409" s="77" t="s">
        <v>1125</v>
      </c>
      <c r="AA2409" s="77" t="s">
        <v>1126</v>
      </c>
      <c r="AB2409" s="77" t="s">
        <v>1127</v>
      </c>
      <c r="AC2409" s="77" t="s">
        <v>1128</v>
      </c>
      <c r="AD2409" s="77">
        <v>8</v>
      </c>
      <c r="AE2409" s="77" t="s">
        <v>1129</v>
      </c>
      <c r="AF2409" s="105"/>
    </row>
    <row r="2410" spans="1:32" ht="30.75" hidden="1" thickBot="1" x14ac:dyDescent="0.3">
      <c r="A2410" s="97" t="s">
        <v>1873</v>
      </c>
      <c r="B2410" s="78" t="s">
        <v>888</v>
      </c>
      <c r="C2410" s="78" t="s">
        <v>73</v>
      </c>
      <c r="D2410" s="78" t="s">
        <v>130</v>
      </c>
      <c r="E2410" s="78" t="s">
        <v>83</v>
      </c>
      <c r="F2410" s="78"/>
      <c r="G2410" s="78" t="s">
        <v>248</v>
      </c>
      <c r="H2410" s="78"/>
      <c r="I2410" s="78">
        <v>42</v>
      </c>
      <c r="J2410" s="77">
        <v>8</v>
      </c>
      <c r="K2410" s="78">
        <v>50</v>
      </c>
      <c r="L2410" s="78">
        <v>50</v>
      </c>
      <c r="M2410" s="78"/>
      <c r="N2410" s="78"/>
      <c r="O2410" s="78" t="s">
        <v>129</v>
      </c>
      <c r="P2410" s="78" t="s">
        <v>1279</v>
      </c>
      <c r="Q2410" s="78">
        <v>0</v>
      </c>
      <c r="R2410" s="78">
        <v>1</v>
      </c>
      <c r="S2410" s="78" t="s">
        <v>1115</v>
      </c>
      <c r="T2410" s="78">
        <v>1</v>
      </c>
      <c r="U2410" s="78"/>
      <c r="V2410" s="78"/>
      <c r="W2410" s="78" t="s">
        <v>1115</v>
      </c>
      <c r="X2410" s="78">
        <v>2</v>
      </c>
      <c r="Y2410" s="78" t="s">
        <v>1135</v>
      </c>
      <c r="Z2410" s="78" t="s">
        <v>1125</v>
      </c>
      <c r="AA2410" s="78" t="s">
        <v>1126</v>
      </c>
      <c r="AB2410" s="78" t="s">
        <v>1127</v>
      </c>
      <c r="AC2410" s="78" t="s">
        <v>1128</v>
      </c>
      <c r="AD2410" s="78">
        <v>8</v>
      </c>
      <c r="AE2410" s="78" t="s">
        <v>1129</v>
      </c>
      <c r="AF2410" s="106"/>
    </row>
    <row r="2411" spans="1:32" hidden="1" x14ac:dyDescent="0.25">
      <c r="A2411" s="98" t="s">
        <v>1874</v>
      </c>
      <c r="B2411" s="79" t="s">
        <v>891</v>
      </c>
      <c r="C2411" s="79" t="s">
        <v>73</v>
      </c>
      <c r="D2411" s="79" t="s">
        <v>127</v>
      </c>
      <c r="E2411" s="79" t="s">
        <v>73</v>
      </c>
      <c r="F2411" s="79"/>
      <c r="G2411" s="79" t="s">
        <v>892</v>
      </c>
      <c r="H2411" s="79"/>
      <c r="I2411" s="79">
        <v>14</v>
      </c>
      <c r="J2411" s="77">
        <v>8</v>
      </c>
      <c r="K2411" s="79">
        <v>80</v>
      </c>
      <c r="L2411" s="79">
        <v>50</v>
      </c>
      <c r="M2411" s="79"/>
      <c r="N2411" s="79">
        <v>1</v>
      </c>
      <c r="O2411" s="79" t="s">
        <v>129</v>
      </c>
      <c r="P2411" s="79" t="s">
        <v>1279</v>
      </c>
      <c r="Q2411" s="79">
        <v>1</v>
      </c>
      <c r="R2411" s="79">
        <v>0</v>
      </c>
      <c r="S2411" s="79"/>
      <c r="T2411" s="79"/>
      <c r="U2411" s="79"/>
      <c r="V2411" s="79" t="s">
        <v>76</v>
      </c>
      <c r="W2411" s="79" t="s">
        <v>1115</v>
      </c>
      <c r="X2411" s="79">
        <v>3</v>
      </c>
      <c r="Y2411" s="79" t="s">
        <v>1135</v>
      </c>
      <c r="Z2411" s="79" t="s">
        <v>1125</v>
      </c>
      <c r="AA2411" s="79" t="s">
        <v>1126</v>
      </c>
      <c r="AB2411" s="79" t="s">
        <v>1127</v>
      </c>
      <c r="AC2411" s="79" t="s">
        <v>1128</v>
      </c>
      <c r="AD2411" s="79">
        <v>8</v>
      </c>
      <c r="AE2411" s="79" t="s">
        <v>1137</v>
      </c>
      <c r="AF2411" s="107"/>
    </row>
    <row r="2412" spans="1:32" hidden="1" x14ac:dyDescent="0.25">
      <c r="A2412" s="99" t="s">
        <v>1874</v>
      </c>
      <c r="B2412" s="80" t="s">
        <v>891</v>
      </c>
      <c r="C2412" s="80" t="s">
        <v>73</v>
      </c>
      <c r="D2412" s="80" t="s">
        <v>127</v>
      </c>
      <c r="E2412" s="80" t="s">
        <v>83</v>
      </c>
      <c r="F2412" s="80"/>
      <c r="G2412" s="80" t="s">
        <v>237</v>
      </c>
      <c r="H2412" s="80"/>
      <c r="I2412" s="80">
        <v>14</v>
      </c>
      <c r="J2412" s="77">
        <v>8</v>
      </c>
      <c r="K2412" s="80">
        <v>80</v>
      </c>
      <c r="L2412" s="80">
        <v>50</v>
      </c>
      <c r="M2412" s="80"/>
      <c r="N2412" s="80">
        <v>1</v>
      </c>
      <c r="O2412" s="80" t="s">
        <v>129</v>
      </c>
      <c r="P2412" s="80" t="s">
        <v>1279</v>
      </c>
      <c r="Q2412" s="80">
        <v>1</v>
      </c>
      <c r="R2412" s="80">
        <v>0</v>
      </c>
      <c r="S2412" s="80"/>
      <c r="T2412" s="80"/>
      <c r="U2412" s="80"/>
      <c r="V2412" s="80" t="s">
        <v>76</v>
      </c>
      <c r="W2412" s="80" t="s">
        <v>1115</v>
      </c>
      <c r="X2412" s="80">
        <v>3</v>
      </c>
      <c r="Y2412" s="80" t="s">
        <v>1135</v>
      </c>
      <c r="Z2412" s="80" t="s">
        <v>1125</v>
      </c>
      <c r="AA2412" s="80" t="s">
        <v>1126</v>
      </c>
      <c r="AB2412" s="80" t="s">
        <v>1127</v>
      </c>
      <c r="AC2412" s="80" t="s">
        <v>1128</v>
      </c>
      <c r="AD2412" s="80">
        <v>8</v>
      </c>
      <c r="AE2412" s="80" t="s">
        <v>1137</v>
      </c>
      <c r="AF2412" s="108"/>
    </row>
    <row r="2413" spans="1:32" ht="30" hidden="1" x14ac:dyDescent="0.25">
      <c r="A2413" s="99" t="s">
        <v>1874</v>
      </c>
      <c r="B2413" s="80" t="s">
        <v>891</v>
      </c>
      <c r="C2413" s="80" t="s">
        <v>73</v>
      </c>
      <c r="D2413" s="80" t="s">
        <v>130</v>
      </c>
      <c r="E2413" s="80" t="s">
        <v>73</v>
      </c>
      <c r="F2413" s="80"/>
      <c r="G2413" s="80" t="s">
        <v>893</v>
      </c>
      <c r="H2413" s="80"/>
      <c r="I2413" s="80">
        <v>14</v>
      </c>
      <c r="J2413" s="77">
        <v>8</v>
      </c>
      <c r="K2413" s="80">
        <v>80</v>
      </c>
      <c r="L2413" s="80">
        <v>50</v>
      </c>
      <c r="M2413" s="80"/>
      <c r="N2413" s="80"/>
      <c r="O2413" s="80" t="s">
        <v>129</v>
      </c>
      <c r="P2413" s="80" t="s">
        <v>1279</v>
      </c>
      <c r="Q2413" s="80">
        <v>0</v>
      </c>
      <c r="R2413" s="80">
        <v>1</v>
      </c>
      <c r="S2413" s="80" t="s">
        <v>1115</v>
      </c>
      <c r="T2413" s="80">
        <v>1</v>
      </c>
      <c r="U2413" s="80"/>
      <c r="V2413" s="80"/>
      <c r="W2413" s="80" t="s">
        <v>1115</v>
      </c>
      <c r="X2413" s="80">
        <v>3</v>
      </c>
      <c r="Y2413" s="80" t="s">
        <v>1135</v>
      </c>
      <c r="Z2413" s="80" t="s">
        <v>1125</v>
      </c>
      <c r="AA2413" s="80" t="s">
        <v>1126</v>
      </c>
      <c r="AB2413" s="80" t="s">
        <v>1127</v>
      </c>
      <c r="AC2413" s="80" t="s">
        <v>1128</v>
      </c>
      <c r="AD2413" s="80">
        <v>8</v>
      </c>
      <c r="AE2413" s="80" t="s">
        <v>1137</v>
      </c>
      <c r="AF2413" s="108"/>
    </row>
    <row r="2414" spans="1:32" ht="30.75" hidden="1" thickBot="1" x14ac:dyDescent="0.3">
      <c r="A2414" s="100" t="s">
        <v>1874</v>
      </c>
      <c r="B2414" s="81" t="s">
        <v>891</v>
      </c>
      <c r="C2414" s="81" t="s">
        <v>73</v>
      </c>
      <c r="D2414" s="81" t="s">
        <v>130</v>
      </c>
      <c r="E2414" s="81" t="s">
        <v>83</v>
      </c>
      <c r="F2414" s="81"/>
      <c r="G2414" s="81" t="s">
        <v>248</v>
      </c>
      <c r="H2414" s="81"/>
      <c r="I2414" s="81">
        <v>14</v>
      </c>
      <c r="J2414" s="77">
        <v>8</v>
      </c>
      <c r="K2414" s="81">
        <v>80</v>
      </c>
      <c r="L2414" s="81">
        <v>50</v>
      </c>
      <c r="M2414" s="81"/>
      <c r="N2414" s="81"/>
      <c r="O2414" s="81" t="s">
        <v>129</v>
      </c>
      <c r="P2414" s="81" t="s">
        <v>1279</v>
      </c>
      <c r="Q2414" s="81">
        <v>0</v>
      </c>
      <c r="R2414" s="81">
        <v>1</v>
      </c>
      <c r="S2414" s="81" t="s">
        <v>1115</v>
      </c>
      <c r="T2414" s="81">
        <v>1</v>
      </c>
      <c r="U2414" s="81"/>
      <c r="V2414" s="81"/>
      <c r="W2414" s="81" t="s">
        <v>1115</v>
      </c>
      <c r="X2414" s="81">
        <v>3</v>
      </c>
      <c r="Y2414" s="81" t="s">
        <v>1135</v>
      </c>
      <c r="Z2414" s="81" t="s">
        <v>1125</v>
      </c>
      <c r="AA2414" s="81" t="s">
        <v>1126</v>
      </c>
      <c r="AB2414" s="81" t="s">
        <v>1127</v>
      </c>
      <c r="AC2414" s="81" t="s">
        <v>1128</v>
      </c>
      <c r="AD2414" s="81">
        <v>8</v>
      </c>
      <c r="AE2414" s="81" t="s">
        <v>1137</v>
      </c>
      <c r="AF2414" s="109"/>
    </row>
    <row r="2415" spans="1:32" hidden="1" x14ac:dyDescent="0.25">
      <c r="A2415" s="95" t="s">
        <v>1875</v>
      </c>
      <c r="B2415" s="76" t="s">
        <v>894</v>
      </c>
      <c r="C2415" s="76" t="s">
        <v>73</v>
      </c>
      <c r="D2415" s="76" t="s">
        <v>127</v>
      </c>
      <c r="E2415" s="76" t="s">
        <v>73</v>
      </c>
      <c r="F2415" s="76"/>
      <c r="G2415" s="76" t="s">
        <v>895</v>
      </c>
      <c r="H2415" s="76"/>
      <c r="I2415" s="76">
        <v>42</v>
      </c>
      <c r="J2415" s="77">
        <v>12</v>
      </c>
      <c r="K2415" s="76">
        <v>150</v>
      </c>
      <c r="L2415" s="76">
        <v>50</v>
      </c>
      <c r="M2415" s="76"/>
      <c r="N2415" s="76">
        <v>1</v>
      </c>
      <c r="O2415" s="76" t="s">
        <v>129</v>
      </c>
      <c r="P2415" s="76" t="s">
        <v>1876</v>
      </c>
      <c r="Q2415" s="76">
        <v>1</v>
      </c>
      <c r="R2415" s="76">
        <v>0</v>
      </c>
      <c r="S2415" s="76"/>
      <c r="T2415" s="76"/>
      <c r="U2415" s="76"/>
      <c r="V2415" s="76" t="s">
        <v>76</v>
      </c>
      <c r="W2415" s="76" t="s">
        <v>1115</v>
      </c>
      <c r="X2415" s="76">
        <v>6</v>
      </c>
      <c r="Y2415" s="76" t="s">
        <v>1135</v>
      </c>
      <c r="Z2415" s="76" t="s">
        <v>1491</v>
      </c>
      <c r="AA2415" s="76" t="s">
        <v>1126</v>
      </c>
      <c r="AB2415" s="76" t="s">
        <v>1163</v>
      </c>
      <c r="AC2415" s="76" t="s">
        <v>1164</v>
      </c>
      <c r="AD2415" s="76">
        <v>12</v>
      </c>
      <c r="AE2415" s="76" t="s">
        <v>1130</v>
      </c>
      <c r="AF2415" s="104"/>
    </row>
    <row r="2416" spans="1:32" hidden="1" x14ac:dyDescent="0.25">
      <c r="A2416" s="96" t="s">
        <v>1875</v>
      </c>
      <c r="B2416" s="77" t="s">
        <v>894</v>
      </c>
      <c r="C2416" s="77" t="s">
        <v>73</v>
      </c>
      <c r="D2416" s="77" t="s">
        <v>127</v>
      </c>
      <c r="E2416" s="77" t="s">
        <v>83</v>
      </c>
      <c r="F2416" s="77"/>
      <c r="G2416" s="77" t="s">
        <v>237</v>
      </c>
      <c r="H2416" s="77"/>
      <c r="I2416" s="77">
        <v>42</v>
      </c>
      <c r="J2416" s="77">
        <v>12</v>
      </c>
      <c r="K2416" s="77">
        <v>150</v>
      </c>
      <c r="L2416" s="77">
        <v>50</v>
      </c>
      <c r="M2416" s="77"/>
      <c r="N2416" s="77">
        <v>1</v>
      </c>
      <c r="O2416" s="77" t="s">
        <v>129</v>
      </c>
      <c r="P2416" s="77" t="s">
        <v>1876</v>
      </c>
      <c r="Q2416" s="77">
        <v>1</v>
      </c>
      <c r="R2416" s="77">
        <v>0</v>
      </c>
      <c r="S2416" s="77"/>
      <c r="T2416" s="77"/>
      <c r="U2416" s="77"/>
      <c r="V2416" s="77" t="s">
        <v>76</v>
      </c>
      <c r="W2416" s="77" t="s">
        <v>1115</v>
      </c>
      <c r="X2416" s="77">
        <v>6</v>
      </c>
      <c r="Y2416" s="77" t="s">
        <v>1135</v>
      </c>
      <c r="Z2416" s="77" t="s">
        <v>1491</v>
      </c>
      <c r="AA2416" s="77" t="s">
        <v>1126</v>
      </c>
      <c r="AB2416" s="77" t="s">
        <v>1163</v>
      </c>
      <c r="AC2416" s="77" t="s">
        <v>1164</v>
      </c>
      <c r="AD2416" s="77">
        <v>12</v>
      </c>
      <c r="AE2416" s="77" t="s">
        <v>1130</v>
      </c>
      <c r="AF2416" s="105"/>
    </row>
    <row r="2417" spans="1:32" ht="30" hidden="1" x14ac:dyDescent="0.25">
      <c r="A2417" s="96" t="s">
        <v>1875</v>
      </c>
      <c r="B2417" s="77" t="s">
        <v>894</v>
      </c>
      <c r="C2417" s="77" t="s">
        <v>73</v>
      </c>
      <c r="D2417" s="77" t="s">
        <v>130</v>
      </c>
      <c r="E2417" s="77" t="s">
        <v>73</v>
      </c>
      <c r="F2417" s="77"/>
      <c r="G2417" s="77" t="s">
        <v>896</v>
      </c>
      <c r="H2417" s="77"/>
      <c r="I2417" s="77">
        <v>42</v>
      </c>
      <c r="J2417" s="77">
        <v>12</v>
      </c>
      <c r="K2417" s="77">
        <v>150</v>
      </c>
      <c r="L2417" s="77">
        <v>50</v>
      </c>
      <c r="M2417" s="77"/>
      <c r="N2417" s="77"/>
      <c r="O2417" s="77" t="s">
        <v>129</v>
      </c>
      <c r="P2417" s="77" t="s">
        <v>1876</v>
      </c>
      <c r="Q2417" s="77">
        <v>0</v>
      </c>
      <c r="R2417" s="77">
        <v>1</v>
      </c>
      <c r="S2417" s="77" t="s">
        <v>1115</v>
      </c>
      <c r="T2417" s="77">
        <v>1</v>
      </c>
      <c r="U2417" s="77"/>
      <c r="V2417" s="77" t="s">
        <v>76</v>
      </c>
      <c r="W2417" s="77" t="s">
        <v>1115</v>
      </c>
      <c r="X2417" s="77">
        <v>6</v>
      </c>
      <c r="Y2417" s="77" t="s">
        <v>1135</v>
      </c>
      <c r="Z2417" s="77" t="s">
        <v>1491</v>
      </c>
      <c r="AA2417" s="77" t="s">
        <v>1126</v>
      </c>
      <c r="AB2417" s="77" t="s">
        <v>1163</v>
      </c>
      <c r="AC2417" s="77" t="s">
        <v>1164</v>
      </c>
      <c r="AD2417" s="77">
        <v>12</v>
      </c>
      <c r="AE2417" s="77" t="s">
        <v>1130</v>
      </c>
      <c r="AF2417" s="105"/>
    </row>
    <row r="2418" spans="1:32" ht="30.75" hidden="1" thickBot="1" x14ac:dyDescent="0.3">
      <c r="A2418" s="97" t="s">
        <v>1875</v>
      </c>
      <c r="B2418" s="78" t="s">
        <v>894</v>
      </c>
      <c r="C2418" s="78" t="s">
        <v>73</v>
      </c>
      <c r="D2418" s="78" t="s">
        <v>130</v>
      </c>
      <c r="E2418" s="78" t="s">
        <v>83</v>
      </c>
      <c r="F2418" s="78"/>
      <c r="G2418" s="78" t="s">
        <v>248</v>
      </c>
      <c r="H2418" s="78"/>
      <c r="I2418" s="78">
        <v>42</v>
      </c>
      <c r="J2418" s="77">
        <v>12</v>
      </c>
      <c r="K2418" s="78">
        <v>150</v>
      </c>
      <c r="L2418" s="78">
        <v>50</v>
      </c>
      <c r="M2418" s="78"/>
      <c r="N2418" s="78"/>
      <c r="O2418" s="78" t="s">
        <v>129</v>
      </c>
      <c r="P2418" s="78" t="s">
        <v>1876</v>
      </c>
      <c r="Q2418" s="78">
        <v>0</v>
      </c>
      <c r="R2418" s="78">
        <v>1</v>
      </c>
      <c r="S2418" s="78" t="s">
        <v>1115</v>
      </c>
      <c r="T2418" s="78">
        <v>1</v>
      </c>
      <c r="U2418" s="78"/>
      <c r="V2418" s="78" t="s">
        <v>76</v>
      </c>
      <c r="W2418" s="78" t="s">
        <v>1115</v>
      </c>
      <c r="X2418" s="78">
        <v>6</v>
      </c>
      <c r="Y2418" s="78" t="s">
        <v>1135</v>
      </c>
      <c r="Z2418" s="78" t="s">
        <v>1491</v>
      </c>
      <c r="AA2418" s="78" t="s">
        <v>1126</v>
      </c>
      <c r="AB2418" s="78" t="s">
        <v>1163</v>
      </c>
      <c r="AC2418" s="78" t="s">
        <v>1164</v>
      </c>
      <c r="AD2418" s="78">
        <v>12</v>
      </c>
      <c r="AE2418" s="78" t="s">
        <v>1130</v>
      </c>
      <c r="AF2418" s="106"/>
    </row>
    <row r="2419" spans="1:32" ht="30" hidden="1" x14ac:dyDescent="0.25">
      <c r="A2419" s="98" t="s">
        <v>1877</v>
      </c>
      <c r="B2419" s="79" t="s">
        <v>897</v>
      </c>
      <c r="C2419" s="79" t="s">
        <v>73</v>
      </c>
      <c r="D2419" s="79" t="s">
        <v>148</v>
      </c>
      <c r="E2419" s="79" t="s">
        <v>73</v>
      </c>
      <c r="F2419" s="79"/>
      <c r="G2419" s="79" t="s">
        <v>898</v>
      </c>
      <c r="H2419" s="79" t="s">
        <v>110</v>
      </c>
      <c r="I2419" s="79">
        <v>42</v>
      </c>
      <c r="J2419" s="77">
        <v>8</v>
      </c>
      <c r="K2419" s="79">
        <v>50</v>
      </c>
      <c r="L2419" s="79">
        <v>50</v>
      </c>
      <c r="M2419" s="79"/>
      <c r="N2419" s="79"/>
      <c r="O2419" s="79" t="s">
        <v>150</v>
      </c>
      <c r="P2419" s="79" t="s">
        <v>1159</v>
      </c>
      <c r="Q2419" s="79">
        <v>0</v>
      </c>
      <c r="R2419" s="79">
        <v>2</v>
      </c>
      <c r="S2419" s="79" t="s">
        <v>1115</v>
      </c>
      <c r="T2419" s="79">
        <v>2</v>
      </c>
      <c r="U2419" s="79" t="s">
        <v>1160</v>
      </c>
      <c r="V2419" s="79"/>
      <c r="W2419" s="79" t="s">
        <v>1115</v>
      </c>
      <c r="X2419" s="79">
        <v>4</v>
      </c>
      <c r="Y2419" s="79" t="s">
        <v>1135</v>
      </c>
      <c r="Z2419" s="79" t="s">
        <v>1161</v>
      </c>
      <c r="AA2419" s="79" t="s">
        <v>1162</v>
      </c>
      <c r="AB2419" s="79" t="s">
        <v>1163</v>
      </c>
      <c r="AC2419" s="79" t="s">
        <v>1164</v>
      </c>
      <c r="AD2419" s="79">
        <v>8</v>
      </c>
      <c r="AE2419" s="79" t="s">
        <v>1506</v>
      </c>
      <c r="AF2419" s="107"/>
    </row>
    <row r="2420" spans="1:32" ht="30.75" hidden="1" thickBot="1" x14ac:dyDescent="0.3">
      <c r="A2420" s="100" t="s">
        <v>1877</v>
      </c>
      <c r="B2420" s="81" t="s">
        <v>897</v>
      </c>
      <c r="C2420" s="81" t="s">
        <v>73</v>
      </c>
      <c r="D2420" s="81" t="s">
        <v>148</v>
      </c>
      <c r="E2420" s="81" t="s">
        <v>83</v>
      </c>
      <c r="F2420" s="81"/>
      <c r="G2420" s="81" t="s">
        <v>1166</v>
      </c>
      <c r="H2420" s="81"/>
      <c r="I2420" s="81">
        <v>42</v>
      </c>
      <c r="J2420" s="77" t="e">
        <v>#N/A</v>
      </c>
      <c r="K2420" s="81"/>
      <c r="L2420" s="81"/>
      <c r="M2420" s="81"/>
      <c r="N2420" s="81"/>
      <c r="O2420" s="81"/>
      <c r="P2420" s="81"/>
      <c r="Q2420" s="81">
        <v>0</v>
      </c>
      <c r="R2420" s="81">
        <v>0</v>
      </c>
      <c r="S2420" s="81"/>
      <c r="T2420" s="81"/>
      <c r="U2420" s="81" t="s">
        <v>1160</v>
      </c>
      <c r="V2420" s="81"/>
      <c r="W2420" s="81"/>
      <c r="X2420" s="81">
        <v>0</v>
      </c>
      <c r="Y2420" s="81" t="s">
        <v>1135</v>
      </c>
      <c r="Z2420" s="81"/>
      <c r="AA2420" s="81"/>
      <c r="AB2420" s="81"/>
      <c r="AC2420" s="81"/>
      <c r="AD2420" s="81"/>
      <c r="AE2420" s="81"/>
      <c r="AF2420" s="109"/>
    </row>
    <row r="2421" spans="1:32" ht="30" hidden="1" x14ac:dyDescent="0.25">
      <c r="A2421" s="95" t="s">
        <v>1878</v>
      </c>
      <c r="B2421" s="76" t="s">
        <v>899</v>
      </c>
      <c r="C2421" s="76" t="s">
        <v>73</v>
      </c>
      <c r="D2421" s="76" t="s">
        <v>148</v>
      </c>
      <c r="E2421" s="76" t="s">
        <v>73</v>
      </c>
      <c r="F2421" s="76"/>
      <c r="G2421" s="76" t="s">
        <v>900</v>
      </c>
      <c r="H2421" s="76" t="s">
        <v>110</v>
      </c>
      <c r="I2421" s="76">
        <v>42</v>
      </c>
      <c r="J2421" s="77">
        <v>4</v>
      </c>
      <c r="K2421" s="76">
        <v>25</v>
      </c>
      <c r="L2421" s="76">
        <v>50</v>
      </c>
      <c r="M2421" s="76"/>
      <c r="N2421" s="76"/>
      <c r="O2421" s="76" t="s">
        <v>150</v>
      </c>
      <c r="P2421" s="76" t="s">
        <v>1159</v>
      </c>
      <c r="Q2421" s="76">
        <v>0</v>
      </c>
      <c r="R2421" s="76">
        <v>2</v>
      </c>
      <c r="S2421" s="76" t="s">
        <v>1115</v>
      </c>
      <c r="T2421" s="76">
        <v>1</v>
      </c>
      <c r="U2421" s="76" t="s">
        <v>1160</v>
      </c>
      <c r="V2421" s="76"/>
      <c r="W2421" s="76" t="s">
        <v>1115</v>
      </c>
      <c r="X2421" s="76">
        <v>2</v>
      </c>
      <c r="Y2421" s="76" t="s">
        <v>1135</v>
      </c>
      <c r="Z2421" s="76" t="s">
        <v>1161</v>
      </c>
      <c r="AA2421" s="76" t="s">
        <v>1162</v>
      </c>
      <c r="AB2421" s="76" t="s">
        <v>1163</v>
      </c>
      <c r="AC2421" s="76" t="s">
        <v>1164</v>
      </c>
      <c r="AD2421" s="76">
        <v>4</v>
      </c>
      <c r="AE2421" s="76" t="s">
        <v>1129</v>
      </c>
      <c r="AF2421" s="104"/>
    </row>
    <row r="2422" spans="1:32" ht="30.75" hidden="1" thickBot="1" x14ac:dyDescent="0.3">
      <c r="A2422" s="97" t="s">
        <v>1878</v>
      </c>
      <c r="B2422" s="78" t="s">
        <v>899</v>
      </c>
      <c r="C2422" s="78" t="s">
        <v>73</v>
      </c>
      <c r="D2422" s="78" t="s">
        <v>148</v>
      </c>
      <c r="E2422" s="78" t="s">
        <v>83</v>
      </c>
      <c r="F2422" s="78"/>
      <c r="G2422" s="78" t="s">
        <v>1166</v>
      </c>
      <c r="H2422" s="78"/>
      <c r="I2422" s="78">
        <v>42</v>
      </c>
      <c r="J2422" s="77" t="e">
        <v>#N/A</v>
      </c>
      <c r="K2422" s="78"/>
      <c r="L2422" s="78"/>
      <c r="M2422" s="78"/>
      <c r="N2422" s="78"/>
      <c r="O2422" s="78"/>
      <c r="P2422" s="78"/>
      <c r="Q2422" s="78">
        <v>0</v>
      </c>
      <c r="R2422" s="78">
        <v>0</v>
      </c>
      <c r="S2422" s="78"/>
      <c r="T2422" s="78"/>
      <c r="U2422" s="78" t="s">
        <v>1160</v>
      </c>
      <c r="V2422" s="78"/>
      <c r="W2422" s="78"/>
      <c r="X2422" s="78">
        <v>0</v>
      </c>
      <c r="Y2422" s="78" t="s">
        <v>1135</v>
      </c>
      <c r="Z2422" s="78"/>
      <c r="AA2422" s="78"/>
      <c r="AB2422" s="78"/>
      <c r="AC2422" s="78"/>
      <c r="AD2422" s="78"/>
      <c r="AE2422" s="78"/>
      <c r="AF2422" s="106"/>
    </row>
    <row r="2423" spans="1:32" ht="30" hidden="1" x14ac:dyDescent="0.25">
      <c r="A2423" s="98" t="s">
        <v>1879</v>
      </c>
      <c r="B2423" s="79" t="s">
        <v>901</v>
      </c>
      <c r="C2423" s="79" t="s">
        <v>73</v>
      </c>
      <c r="D2423" s="79" t="s">
        <v>148</v>
      </c>
      <c r="E2423" s="79" t="s">
        <v>73</v>
      </c>
      <c r="F2423" s="79"/>
      <c r="G2423" s="79" t="s">
        <v>902</v>
      </c>
      <c r="H2423" s="79" t="s">
        <v>110</v>
      </c>
      <c r="I2423" s="79">
        <v>42</v>
      </c>
      <c r="J2423" s="77">
        <v>4</v>
      </c>
      <c r="K2423" s="79">
        <v>25</v>
      </c>
      <c r="L2423" s="79">
        <v>50</v>
      </c>
      <c r="M2423" s="79"/>
      <c r="N2423" s="79"/>
      <c r="O2423" s="79" t="s">
        <v>150</v>
      </c>
      <c r="P2423" s="79" t="s">
        <v>1159</v>
      </c>
      <c r="Q2423" s="79">
        <v>0</v>
      </c>
      <c r="R2423" s="79">
        <v>2</v>
      </c>
      <c r="S2423" s="79" t="s">
        <v>1115</v>
      </c>
      <c r="T2423" s="79">
        <v>2</v>
      </c>
      <c r="U2423" s="79" t="s">
        <v>1160</v>
      </c>
      <c r="V2423" s="79"/>
      <c r="W2423" s="79" t="s">
        <v>1115</v>
      </c>
      <c r="X2423" s="79">
        <v>2</v>
      </c>
      <c r="Y2423" s="79" t="s">
        <v>1135</v>
      </c>
      <c r="Z2423" s="79" t="s">
        <v>1161</v>
      </c>
      <c r="AA2423" s="79" t="s">
        <v>1162</v>
      </c>
      <c r="AB2423" s="79" t="s">
        <v>1163</v>
      </c>
      <c r="AC2423" s="79" t="s">
        <v>1164</v>
      </c>
      <c r="AD2423" s="79">
        <v>4</v>
      </c>
      <c r="AE2423" s="79" t="s">
        <v>1129</v>
      </c>
      <c r="AF2423" s="107"/>
    </row>
    <row r="2424" spans="1:32" ht="30.75" hidden="1" thickBot="1" x14ac:dyDescent="0.3">
      <c r="A2424" s="100" t="s">
        <v>1879</v>
      </c>
      <c r="B2424" s="81" t="s">
        <v>901</v>
      </c>
      <c r="C2424" s="81" t="s">
        <v>73</v>
      </c>
      <c r="D2424" s="81" t="s">
        <v>148</v>
      </c>
      <c r="E2424" s="81" t="s">
        <v>83</v>
      </c>
      <c r="F2424" s="81"/>
      <c r="G2424" s="81" t="s">
        <v>1166</v>
      </c>
      <c r="H2424" s="81"/>
      <c r="I2424" s="81">
        <v>42</v>
      </c>
      <c r="J2424" s="77" t="e">
        <v>#N/A</v>
      </c>
      <c r="K2424" s="81"/>
      <c r="L2424" s="81"/>
      <c r="M2424" s="81"/>
      <c r="N2424" s="81"/>
      <c r="O2424" s="81"/>
      <c r="P2424" s="81"/>
      <c r="Q2424" s="81">
        <v>0</v>
      </c>
      <c r="R2424" s="81">
        <v>0</v>
      </c>
      <c r="S2424" s="81"/>
      <c r="T2424" s="81"/>
      <c r="U2424" s="81" t="s">
        <v>1160</v>
      </c>
      <c r="V2424" s="81"/>
      <c r="W2424" s="81"/>
      <c r="X2424" s="81">
        <v>0</v>
      </c>
      <c r="Y2424" s="81" t="s">
        <v>1135</v>
      </c>
      <c r="Z2424" s="81"/>
      <c r="AA2424" s="81"/>
      <c r="AB2424" s="81"/>
      <c r="AC2424" s="81"/>
      <c r="AD2424" s="81"/>
      <c r="AE2424" s="81"/>
      <c r="AF2424" s="109"/>
    </row>
    <row r="2425" spans="1:32" ht="30" hidden="1" x14ac:dyDescent="0.25">
      <c r="A2425" s="95" t="s">
        <v>1880</v>
      </c>
      <c r="B2425" s="76" t="s">
        <v>903</v>
      </c>
      <c r="C2425" s="76" t="s">
        <v>73</v>
      </c>
      <c r="D2425" s="76" t="s">
        <v>148</v>
      </c>
      <c r="E2425" s="76" t="s">
        <v>73</v>
      </c>
      <c r="F2425" s="76"/>
      <c r="G2425" s="76" t="s">
        <v>900</v>
      </c>
      <c r="H2425" s="76" t="s">
        <v>110</v>
      </c>
      <c r="I2425" s="76">
        <v>15</v>
      </c>
      <c r="J2425" s="77">
        <v>8</v>
      </c>
      <c r="K2425" s="76">
        <v>50</v>
      </c>
      <c r="L2425" s="76">
        <v>50</v>
      </c>
      <c r="M2425" s="76"/>
      <c r="N2425" s="76"/>
      <c r="O2425" s="76" t="s">
        <v>150</v>
      </c>
      <c r="P2425" s="76" t="s">
        <v>1159</v>
      </c>
      <c r="Q2425" s="76">
        <v>0</v>
      </c>
      <c r="R2425" s="76">
        <v>2</v>
      </c>
      <c r="S2425" s="76" t="s">
        <v>1115</v>
      </c>
      <c r="T2425" s="76">
        <v>2</v>
      </c>
      <c r="U2425" s="76" t="s">
        <v>1160</v>
      </c>
      <c r="V2425" s="76"/>
      <c r="W2425" s="76" t="s">
        <v>1115</v>
      </c>
      <c r="X2425" s="76">
        <v>4</v>
      </c>
      <c r="Y2425" s="76" t="s">
        <v>1135</v>
      </c>
      <c r="Z2425" s="76" t="s">
        <v>1161</v>
      </c>
      <c r="AA2425" s="76" t="s">
        <v>1162</v>
      </c>
      <c r="AB2425" s="76" t="s">
        <v>1163</v>
      </c>
      <c r="AC2425" s="76" t="s">
        <v>1164</v>
      </c>
      <c r="AD2425" s="76">
        <v>8</v>
      </c>
      <c r="AE2425" s="76" t="s">
        <v>1506</v>
      </c>
      <c r="AF2425" s="104"/>
    </row>
    <row r="2426" spans="1:32" ht="30.75" hidden="1" thickBot="1" x14ac:dyDescent="0.3">
      <c r="A2426" s="97" t="s">
        <v>1880</v>
      </c>
      <c r="B2426" s="78" t="s">
        <v>903</v>
      </c>
      <c r="C2426" s="78" t="s">
        <v>73</v>
      </c>
      <c r="D2426" s="78" t="s">
        <v>148</v>
      </c>
      <c r="E2426" s="78" t="s">
        <v>83</v>
      </c>
      <c r="F2426" s="78"/>
      <c r="G2426" s="78" t="s">
        <v>1166</v>
      </c>
      <c r="H2426" s="78"/>
      <c r="I2426" s="78">
        <v>15</v>
      </c>
      <c r="J2426" s="77" t="e">
        <v>#N/A</v>
      </c>
      <c r="K2426" s="78"/>
      <c r="L2426" s="78"/>
      <c r="M2426" s="78"/>
      <c r="N2426" s="78"/>
      <c r="O2426" s="78"/>
      <c r="P2426" s="78"/>
      <c r="Q2426" s="78">
        <v>0</v>
      </c>
      <c r="R2426" s="78">
        <v>0</v>
      </c>
      <c r="S2426" s="78"/>
      <c r="T2426" s="78"/>
      <c r="U2426" s="78" t="s">
        <v>1160</v>
      </c>
      <c r="V2426" s="78"/>
      <c r="W2426" s="78"/>
      <c r="X2426" s="78">
        <v>0</v>
      </c>
      <c r="Y2426" s="78" t="s">
        <v>1135</v>
      </c>
      <c r="Z2426" s="78"/>
      <c r="AA2426" s="78"/>
      <c r="AB2426" s="78"/>
      <c r="AC2426" s="78"/>
      <c r="AD2426" s="78"/>
      <c r="AE2426" s="78"/>
      <c r="AF2426" s="106"/>
    </row>
    <row r="2427" spans="1:32" ht="30" hidden="1" x14ac:dyDescent="0.25">
      <c r="A2427" s="98" t="s">
        <v>1881</v>
      </c>
      <c r="B2427" s="79" t="s">
        <v>904</v>
      </c>
      <c r="C2427" s="79" t="s">
        <v>73</v>
      </c>
      <c r="D2427" s="79" t="s">
        <v>127</v>
      </c>
      <c r="E2427" s="79" t="s">
        <v>73</v>
      </c>
      <c r="F2427" s="79"/>
      <c r="G2427" s="79" t="s">
        <v>905</v>
      </c>
      <c r="H2427" s="79"/>
      <c r="I2427" s="79">
        <v>35</v>
      </c>
      <c r="J2427" s="77">
        <v>8</v>
      </c>
      <c r="K2427" s="79">
        <v>100</v>
      </c>
      <c r="L2427" s="79">
        <v>50</v>
      </c>
      <c r="M2427" s="79"/>
      <c r="N2427" s="79">
        <v>2</v>
      </c>
      <c r="O2427" s="79" t="s">
        <v>129</v>
      </c>
      <c r="P2427" s="79" t="s">
        <v>1279</v>
      </c>
      <c r="Q2427" s="79">
        <v>2</v>
      </c>
      <c r="R2427" s="79">
        <v>0</v>
      </c>
      <c r="S2427" s="79"/>
      <c r="T2427" s="79"/>
      <c r="U2427" s="79" t="s">
        <v>70</v>
      </c>
      <c r="V2427" s="79"/>
      <c r="W2427" s="79" t="s">
        <v>1115</v>
      </c>
      <c r="X2427" s="79">
        <v>8</v>
      </c>
      <c r="Y2427" s="79" t="s">
        <v>1116</v>
      </c>
      <c r="Z2427" s="79" t="s">
        <v>1125</v>
      </c>
      <c r="AA2427" s="79" t="s">
        <v>1126</v>
      </c>
      <c r="AB2427" s="79" t="s">
        <v>1127</v>
      </c>
      <c r="AC2427" s="79" t="s">
        <v>1128</v>
      </c>
      <c r="AD2427" s="79">
        <v>8</v>
      </c>
      <c r="AE2427" s="79" t="s">
        <v>1165</v>
      </c>
      <c r="AF2427" s="107"/>
    </row>
    <row r="2428" spans="1:32" ht="30.75" hidden="1" thickBot="1" x14ac:dyDescent="0.3">
      <c r="A2428" s="100" t="s">
        <v>1881</v>
      </c>
      <c r="B2428" s="81" t="s">
        <v>904</v>
      </c>
      <c r="C2428" s="81" t="s">
        <v>73</v>
      </c>
      <c r="D2428" s="81" t="s">
        <v>130</v>
      </c>
      <c r="E2428" s="81" t="s">
        <v>73</v>
      </c>
      <c r="F2428" s="81"/>
      <c r="G2428" s="81" t="s">
        <v>906</v>
      </c>
      <c r="H2428" s="81"/>
      <c r="I2428" s="81">
        <v>35</v>
      </c>
      <c r="J2428" s="77">
        <v>8</v>
      </c>
      <c r="K2428" s="81">
        <v>100</v>
      </c>
      <c r="L2428" s="81">
        <v>50</v>
      </c>
      <c r="M2428" s="81"/>
      <c r="N2428" s="81"/>
      <c r="O2428" s="81" t="s">
        <v>129</v>
      </c>
      <c r="P2428" s="81" t="s">
        <v>1279</v>
      </c>
      <c r="Q2428" s="81">
        <v>0</v>
      </c>
      <c r="R2428" s="81">
        <v>2</v>
      </c>
      <c r="S2428" s="81" t="s">
        <v>1115</v>
      </c>
      <c r="T2428" s="81">
        <v>2</v>
      </c>
      <c r="U2428" s="81" t="s">
        <v>115</v>
      </c>
      <c r="V2428" s="81"/>
      <c r="W2428" s="81" t="s">
        <v>1115</v>
      </c>
      <c r="X2428" s="81">
        <v>8</v>
      </c>
      <c r="Y2428" s="81" t="s">
        <v>1116</v>
      </c>
      <c r="Z2428" s="81" t="s">
        <v>1125</v>
      </c>
      <c r="AA2428" s="81" t="s">
        <v>1126</v>
      </c>
      <c r="AB2428" s="81" t="s">
        <v>1127</v>
      </c>
      <c r="AC2428" s="81" t="s">
        <v>1128</v>
      </c>
      <c r="AD2428" s="81">
        <v>8</v>
      </c>
      <c r="AE2428" s="81" t="s">
        <v>1165</v>
      </c>
      <c r="AF2428" s="109"/>
    </row>
    <row r="2429" spans="1:32" ht="30" hidden="1" x14ac:dyDescent="0.25">
      <c r="A2429" s="95" t="s">
        <v>1882</v>
      </c>
      <c r="B2429" s="76" t="s">
        <v>907</v>
      </c>
      <c r="C2429" s="76" t="s">
        <v>73</v>
      </c>
      <c r="D2429" s="76" t="s">
        <v>148</v>
      </c>
      <c r="E2429" s="76" t="s">
        <v>73</v>
      </c>
      <c r="F2429" s="76"/>
      <c r="G2429" s="76" t="s">
        <v>908</v>
      </c>
      <c r="H2429" s="76" t="s">
        <v>110</v>
      </c>
      <c r="I2429" s="76">
        <v>15</v>
      </c>
      <c r="J2429" s="77">
        <v>8</v>
      </c>
      <c r="K2429" s="76">
        <v>50</v>
      </c>
      <c r="L2429" s="76">
        <v>50</v>
      </c>
      <c r="M2429" s="76"/>
      <c r="N2429" s="76"/>
      <c r="O2429" s="76" t="s">
        <v>150</v>
      </c>
      <c r="P2429" s="76" t="s">
        <v>1159</v>
      </c>
      <c r="Q2429" s="76">
        <v>0</v>
      </c>
      <c r="R2429" s="76">
        <v>2</v>
      </c>
      <c r="S2429" s="76" t="s">
        <v>1115</v>
      </c>
      <c r="T2429" s="76">
        <v>2</v>
      </c>
      <c r="U2429" s="76" t="s">
        <v>1160</v>
      </c>
      <c r="V2429" s="76"/>
      <c r="W2429" s="76" t="s">
        <v>1115</v>
      </c>
      <c r="X2429" s="76">
        <v>4</v>
      </c>
      <c r="Y2429" s="76" t="s">
        <v>1135</v>
      </c>
      <c r="Z2429" s="76" t="s">
        <v>1161</v>
      </c>
      <c r="AA2429" s="76" t="s">
        <v>1162</v>
      </c>
      <c r="AB2429" s="76" t="s">
        <v>1163</v>
      </c>
      <c r="AC2429" s="76" t="s">
        <v>1164</v>
      </c>
      <c r="AD2429" s="76">
        <v>8</v>
      </c>
      <c r="AE2429" s="76" t="s">
        <v>1506</v>
      </c>
      <c r="AF2429" s="104"/>
    </row>
    <row r="2430" spans="1:32" ht="30.75" hidden="1" thickBot="1" x14ac:dyDescent="0.3">
      <c r="A2430" s="97" t="s">
        <v>1882</v>
      </c>
      <c r="B2430" s="78" t="s">
        <v>907</v>
      </c>
      <c r="C2430" s="78" t="s">
        <v>73</v>
      </c>
      <c r="D2430" s="78" t="s">
        <v>148</v>
      </c>
      <c r="E2430" s="78" t="s">
        <v>83</v>
      </c>
      <c r="F2430" s="78"/>
      <c r="G2430" s="78" t="s">
        <v>1166</v>
      </c>
      <c r="H2430" s="78"/>
      <c r="I2430" s="78">
        <v>15</v>
      </c>
      <c r="J2430" s="77" t="e">
        <v>#N/A</v>
      </c>
      <c r="K2430" s="78"/>
      <c r="L2430" s="78"/>
      <c r="M2430" s="78"/>
      <c r="N2430" s="78"/>
      <c r="O2430" s="78"/>
      <c r="P2430" s="78"/>
      <c r="Q2430" s="78">
        <v>0</v>
      </c>
      <c r="R2430" s="78">
        <v>0</v>
      </c>
      <c r="S2430" s="78"/>
      <c r="T2430" s="78"/>
      <c r="U2430" s="78" t="s">
        <v>1160</v>
      </c>
      <c r="V2430" s="78"/>
      <c r="W2430" s="78"/>
      <c r="X2430" s="78">
        <v>0</v>
      </c>
      <c r="Y2430" s="78" t="s">
        <v>1135</v>
      </c>
      <c r="Z2430" s="78"/>
      <c r="AA2430" s="78"/>
      <c r="AB2430" s="78"/>
      <c r="AC2430" s="78"/>
      <c r="AD2430" s="78"/>
      <c r="AE2430" s="78"/>
      <c r="AF2430" s="106"/>
    </row>
    <row r="2431" spans="1:32" ht="30" hidden="1" x14ac:dyDescent="0.25">
      <c r="A2431" s="98" t="s">
        <v>1883</v>
      </c>
      <c r="B2431" s="79" t="s">
        <v>909</v>
      </c>
      <c r="C2431" s="79" t="s">
        <v>73</v>
      </c>
      <c r="D2431" s="79" t="s">
        <v>127</v>
      </c>
      <c r="E2431" s="79" t="s">
        <v>73</v>
      </c>
      <c r="F2431" s="79"/>
      <c r="G2431" s="79" t="s">
        <v>910</v>
      </c>
      <c r="H2431" s="79"/>
      <c r="I2431" s="79">
        <v>35</v>
      </c>
      <c r="J2431" s="77">
        <v>4</v>
      </c>
      <c r="K2431" s="79">
        <v>40</v>
      </c>
      <c r="L2431" s="79">
        <v>50</v>
      </c>
      <c r="M2431" s="79"/>
      <c r="N2431" s="79">
        <v>2</v>
      </c>
      <c r="O2431" s="79" t="s">
        <v>129</v>
      </c>
      <c r="P2431" s="79" t="s">
        <v>1169</v>
      </c>
      <c r="Q2431" s="79">
        <v>2</v>
      </c>
      <c r="R2431" s="79">
        <v>0</v>
      </c>
      <c r="S2431" s="79"/>
      <c r="T2431" s="79"/>
      <c r="U2431" s="79" t="s">
        <v>70</v>
      </c>
      <c r="V2431" s="79"/>
      <c r="W2431" s="79" t="s">
        <v>1115</v>
      </c>
      <c r="X2431" s="79">
        <v>3</v>
      </c>
      <c r="Y2431" s="79" t="s">
        <v>1116</v>
      </c>
      <c r="Z2431" s="79" t="s">
        <v>1125</v>
      </c>
      <c r="AA2431" s="79" t="s">
        <v>1126</v>
      </c>
      <c r="AB2431" s="79" t="s">
        <v>1127</v>
      </c>
      <c r="AC2431" s="79" t="s">
        <v>1128</v>
      </c>
      <c r="AD2431" s="79">
        <v>4</v>
      </c>
      <c r="AE2431" s="79" t="s">
        <v>1330</v>
      </c>
      <c r="AF2431" s="107"/>
    </row>
    <row r="2432" spans="1:32" ht="30.75" hidden="1" thickBot="1" x14ac:dyDescent="0.3">
      <c r="A2432" s="100" t="s">
        <v>1883</v>
      </c>
      <c r="B2432" s="81" t="s">
        <v>909</v>
      </c>
      <c r="C2432" s="81" t="s">
        <v>73</v>
      </c>
      <c r="D2432" s="81" t="s">
        <v>130</v>
      </c>
      <c r="E2432" s="81" t="s">
        <v>73</v>
      </c>
      <c r="F2432" s="81"/>
      <c r="G2432" s="81" t="s">
        <v>911</v>
      </c>
      <c r="H2432" s="81"/>
      <c r="I2432" s="81">
        <v>35</v>
      </c>
      <c r="J2432" s="77">
        <v>4</v>
      </c>
      <c r="K2432" s="81">
        <v>40</v>
      </c>
      <c r="L2432" s="81">
        <v>50</v>
      </c>
      <c r="M2432" s="81"/>
      <c r="N2432" s="81"/>
      <c r="O2432" s="81" t="s">
        <v>129</v>
      </c>
      <c r="P2432" s="81" t="s">
        <v>1169</v>
      </c>
      <c r="Q2432" s="81">
        <v>0</v>
      </c>
      <c r="R2432" s="81">
        <v>2</v>
      </c>
      <c r="S2432" s="81" t="s">
        <v>1115</v>
      </c>
      <c r="T2432" s="81">
        <v>2</v>
      </c>
      <c r="U2432" s="81" t="s">
        <v>115</v>
      </c>
      <c r="V2432" s="81"/>
      <c r="W2432" s="81" t="s">
        <v>1115</v>
      </c>
      <c r="X2432" s="81">
        <v>3</v>
      </c>
      <c r="Y2432" s="81" t="s">
        <v>1116</v>
      </c>
      <c r="Z2432" s="81" t="s">
        <v>1125</v>
      </c>
      <c r="AA2432" s="81" t="s">
        <v>1126</v>
      </c>
      <c r="AB2432" s="81" t="s">
        <v>1127</v>
      </c>
      <c r="AC2432" s="81" t="s">
        <v>1128</v>
      </c>
      <c r="AD2432" s="81">
        <v>4</v>
      </c>
      <c r="AE2432" s="81" t="s">
        <v>1330</v>
      </c>
      <c r="AF2432" s="109"/>
    </row>
    <row r="2433" spans="1:32" ht="30" hidden="1" x14ac:dyDescent="0.25">
      <c r="A2433" s="95" t="s">
        <v>1884</v>
      </c>
      <c r="B2433" s="76" t="s">
        <v>912</v>
      </c>
      <c r="C2433" s="76" t="s">
        <v>73</v>
      </c>
      <c r="D2433" s="76" t="s">
        <v>148</v>
      </c>
      <c r="E2433" s="76" t="s">
        <v>73</v>
      </c>
      <c r="F2433" s="76"/>
      <c r="G2433" s="76" t="s">
        <v>913</v>
      </c>
      <c r="H2433" s="76"/>
      <c r="I2433" s="76">
        <v>30</v>
      </c>
      <c r="J2433" s="77">
        <v>4</v>
      </c>
      <c r="K2433" s="76">
        <v>25</v>
      </c>
      <c r="L2433" s="76">
        <v>50</v>
      </c>
      <c r="M2433" s="76"/>
      <c r="N2433" s="76"/>
      <c r="O2433" s="76" t="s">
        <v>129</v>
      </c>
      <c r="P2433" s="76" t="s">
        <v>1171</v>
      </c>
      <c r="Q2433" s="76">
        <v>0</v>
      </c>
      <c r="R2433" s="76">
        <v>2</v>
      </c>
      <c r="S2433" s="76" t="s">
        <v>1123</v>
      </c>
      <c r="T2433" s="76">
        <v>2</v>
      </c>
      <c r="U2433" s="76" t="s">
        <v>1146</v>
      </c>
      <c r="V2433" s="76"/>
      <c r="W2433" s="76" t="s">
        <v>1123</v>
      </c>
      <c r="X2433" s="76">
        <v>2</v>
      </c>
      <c r="Y2433" s="76" t="s">
        <v>1135</v>
      </c>
      <c r="Z2433" s="76" t="s">
        <v>1125</v>
      </c>
      <c r="AA2433" s="76" t="s">
        <v>1126</v>
      </c>
      <c r="AB2433" s="76" t="s">
        <v>1127</v>
      </c>
      <c r="AC2433" s="76" t="s">
        <v>1128</v>
      </c>
      <c r="AD2433" s="76">
        <v>4</v>
      </c>
      <c r="AE2433" s="76" t="s">
        <v>1201</v>
      </c>
      <c r="AF2433" s="104"/>
    </row>
    <row r="2434" spans="1:32" ht="30.75" hidden="1" thickBot="1" x14ac:dyDescent="0.3">
      <c r="A2434" s="97" t="s">
        <v>1884</v>
      </c>
      <c r="B2434" s="78" t="s">
        <v>912</v>
      </c>
      <c r="C2434" s="78" t="s">
        <v>73</v>
      </c>
      <c r="D2434" s="78" t="s">
        <v>148</v>
      </c>
      <c r="E2434" s="78" t="s">
        <v>83</v>
      </c>
      <c r="F2434" s="78"/>
      <c r="G2434" s="78" t="s">
        <v>1885</v>
      </c>
      <c r="H2434" s="78"/>
      <c r="I2434" s="78">
        <v>30</v>
      </c>
      <c r="J2434" s="77" t="e">
        <v>#N/A</v>
      </c>
      <c r="K2434" s="78"/>
      <c r="L2434" s="78"/>
      <c r="M2434" s="78"/>
      <c r="N2434" s="78"/>
      <c r="O2434" s="78"/>
      <c r="P2434" s="78"/>
      <c r="Q2434" s="78">
        <v>0</v>
      </c>
      <c r="R2434" s="78">
        <v>0</v>
      </c>
      <c r="S2434" s="78"/>
      <c r="T2434" s="78"/>
      <c r="U2434" s="78" t="s">
        <v>1146</v>
      </c>
      <c r="V2434" s="78"/>
      <c r="W2434" s="78"/>
      <c r="X2434" s="78">
        <v>0</v>
      </c>
      <c r="Y2434" s="78" t="s">
        <v>1135</v>
      </c>
      <c r="Z2434" s="78"/>
      <c r="AA2434" s="78"/>
      <c r="AB2434" s="78"/>
      <c r="AC2434" s="78"/>
      <c r="AD2434" s="78"/>
      <c r="AE2434" s="78"/>
      <c r="AF2434" s="106"/>
    </row>
    <row r="2435" spans="1:32" ht="30.75" hidden="1" thickBot="1" x14ac:dyDescent="0.3">
      <c r="A2435" s="101" t="s">
        <v>1886</v>
      </c>
      <c r="B2435" s="82" t="s">
        <v>1887</v>
      </c>
      <c r="C2435" s="82" t="s">
        <v>75</v>
      </c>
      <c r="D2435" s="82" t="s">
        <v>658</v>
      </c>
      <c r="E2435" s="82" t="s">
        <v>73</v>
      </c>
      <c r="F2435" s="82"/>
      <c r="G2435" s="82" t="s">
        <v>1888</v>
      </c>
      <c r="H2435" s="82" t="s">
        <v>110</v>
      </c>
      <c r="I2435" s="82">
        <v>30</v>
      </c>
      <c r="J2435" s="77" t="e">
        <v>#N/A</v>
      </c>
      <c r="K2435" s="82">
        <v>25</v>
      </c>
      <c r="L2435" s="82" t="s">
        <v>1889</v>
      </c>
      <c r="M2435" s="82"/>
      <c r="N2435" s="82"/>
      <c r="O2435" s="82" t="s">
        <v>129</v>
      </c>
      <c r="P2435" s="82" t="s">
        <v>1279</v>
      </c>
      <c r="Q2435" s="82">
        <v>0</v>
      </c>
      <c r="R2435" s="82">
        <v>0</v>
      </c>
      <c r="S2435" s="82"/>
      <c r="T2435" s="82"/>
      <c r="U2435" s="82" t="s">
        <v>1146</v>
      </c>
      <c r="V2435" s="82"/>
      <c r="W2435" s="82" t="s">
        <v>1123</v>
      </c>
      <c r="X2435" s="82">
        <v>1</v>
      </c>
      <c r="Y2435" s="82" t="s">
        <v>1817</v>
      </c>
      <c r="Z2435" s="82" t="s">
        <v>1179</v>
      </c>
      <c r="AA2435" s="82" t="s">
        <v>1118</v>
      </c>
      <c r="AB2435" s="82" t="s">
        <v>1118</v>
      </c>
      <c r="AC2435" s="82" t="s">
        <v>1118</v>
      </c>
      <c r="AD2435" s="82"/>
      <c r="AE2435" s="82" t="s">
        <v>1119</v>
      </c>
      <c r="AF2435" s="110"/>
    </row>
    <row r="2436" spans="1:32" ht="30" hidden="1" x14ac:dyDescent="0.25">
      <c r="A2436" s="95" t="s">
        <v>1890</v>
      </c>
      <c r="B2436" s="76" t="s">
        <v>914</v>
      </c>
      <c r="C2436" s="76" t="s">
        <v>73</v>
      </c>
      <c r="D2436" s="76" t="s">
        <v>148</v>
      </c>
      <c r="E2436" s="76" t="s">
        <v>73</v>
      </c>
      <c r="F2436" s="76"/>
      <c r="G2436" s="76" t="s">
        <v>915</v>
      </c>
      <c r="H2436" s="76"/>
      <c r="I2436" s="76">
        <v>30</v>
      </c>
      <c r="J2436" s="77">
        <v>4</v>
      </c>
      <c r="K2436" s="76">
        <v>25</v>
      </c>
      <c r="L2436" s="76">
        <v>50</v>
      </c>
      <c r="M2436" s="76"/>
      <c r="N2436" s="76">
        <v>1</v>
      </c>
      <c r="O2436" s="76" t="s">
        <v>129</v>
      </c>
      <c r="P2436" s="76" t="s">
        <v>1449</v>
      </c>
      <c r="Q2436" s="76">
        <v>1</v>
      </c>
      <c r="R2436" s="76">
        <v>0</v>
      </c>
      <c r="S2436" s="76"/>
      <c r="T2436" s="76"/>
      <c r="U2436" s="76" t="s">
        <v>70</v>
      </c>
      <c r="V2436" s="76"/>
      <c r="W2436" s="76" t="s">
        <v>1123</v>
      </c>
      <c r="X2436" s="76">
        <v>1</v>
      </c>
      <c r="Y2436" s="76" t="s">
        <v>1135</v>
      </c>
      <c r="Z2436" s="76" t="s">
        <v>1125</v>
      </c>
      <c r="AA2436" s="76" t="s">
        <v>1126</v>
      </c>
      <c r="AB2436" s="76" t="s">
        <v>1127</v>
      </c>
      <c r="AC2436" s="76" t="s">
        <v>1128</v>
      </c>
      <c r="AD2436" s="76">
        <v>4</v>
      </c>
      <c r="AE2436" s="76" t="s">
        <v>1201</v>
      </c>
      <c r="AF2436" s="104"/>
    </row>
    <row r="2437" spans="1:32" ht="30.75" hidden="1" thickBot="1" x14ac:dyDescent="0.3">
      <c r="A2437" s="97" t="s">
        <v>1890</v>
      </c>
      <c r="B2437" s="78" t="s">
        <v>914</v>
      </c>
      <c r="C2437" s="78" t="s">
        <v>73</v>
      </c>
      <c r="D2437" s="78" t="s">
        <v>148</v>
      </c>
      <c r="E2437" s="78" t="s">
        <v>83</v>
      </c>
      <c r="F2437" s="78"/>
      <c r="G2437" s="78" t="s">
        <v>237</v>
      </c>
      <c r="H2437" s="78"/>
      <c r="I2437" s="78">
        <v>30</v>
      </c>
      <c r="J2437" s="77">
        <v>4</v>
      </c>
      <c r="K2437" s="78">
        <v>25</v>
      </c>
      <c r="L2437" s="78">
        <v>50</v>
      </c>
      <c r="M2437" s="78"/>
      <c r="N2437" s="78">
        <v>1</v>
      </c>
      <c r="O2437" s="78" t="s">
        <v>129</v>
      </c>
      <c r="P2437" s="78" t="s">
        <v>1449</v>
      </c>
      <c r="Q2437" s="78">
        <v>1</v>
      </c>
      <c r="R2437" s="78">
        <v>0</v>
      </c>
      <c r="S2437" s="78"/>
      <c r="T2437" s="78"/>
      <c r="U2437" s="78" t="s">
        <v>70</v>
      </c>
      <c r="V2437" s="78"/>
      <c r="W2437" s="78" t="s">
        <v>1123</v>
      </c>
      <c r="X2437" s="78">
        <v>1</v>
      </c>
      <c r="Y2437" s="78" t="s">
        <v>1135</v>
      </c>
      <c r="Z2437" s="78" t="s">
        <v>1125</v>
      </c>
      <c r="AA2437" s="78" t="s">
        <v>1126</v>
      </c>
      <c r="AB2437" s="78" t="s">
        <v>1127</v>
      </c>
      <c r="AC2437" s="78" t="s">
        <v>1128</v>
      </c>
      <c r="AD2437" s="78">
        <v>4</v>
      </c>
      <c r="AE2437" s="78" t="s">
        <v>1201</v>
      </c>
      <c r="AF2437" s="106"/>
    </row>
    <row r="2438" spans="1:32" hidden="1" x14ac:dyDescent="0.25">
      <c r="A2438" s="98" t="s">
        <v>1891</v>
      </c>
      <c r="B2438" s="79" t="s">
        <v>916</v>
      </c>
      <c r="C2438" s="79" t="s">
        <v>73</v>
      </c>
      <c r="D2438" s="79" t="s">
        <v>127</v>
      </c>
      <c r="E2438" s="79" t="s">
        <v>73</v>
      </c>
      <c r="F2438" s="79" t="s">
        <v>1892</v>
      </c>
      <c r="G2438" s="79" t="s">
        <v>153</v>
      </c>
      <c r="H2438" s="79"/>
      <c r="I2438" s="79">
        <v>30</v>
      </c>
      <c r="J2438" s="77">
        <v>4</v>
      </c>
      <c r="K2438" s="79">
        <v>25</v>
      </c>
      <c r="L2438" s="79">
        <v>20</v>
      </c>
      <c r="M2438" s="79">
        <v>1</v>
      </c>
      <c r="N2438" s="79"/>
      <c r="O2438" s="79" t="s">
        <v>129</v>
      </c>
      <c r="P2438" s="79" t="s">
        <v>1240</v>
      </c>
      <c r="Q2438" s="79">
        <v>2</v>
      </c>
      <c r="R2438" s="79">
        <v>0</v>
      </c>
      <c r="S2438" s="79"/>
      <c r="T2438" s="79"/>
      <c r="U2438" s="79"/>
      <c r="V2438" s="79" t="s">
        <v>76</v>
      </c>
      <c r="W2438" s="79" t="s">
        <v>1123</v>
      </c>
      <c r="X2438" s="79">
        <v>2</v>
      </c>
      <c r="Y2438" s="79" t="s">
        <v>1135</v>
      </c>
      <c r="Z2438" s="79" t="s">
        <v>1136</v>
      </c>
      <c r="AA2438" s="79" t="s">
        <v>1126</v>
      </c>
      <c r="AB2438" s="79" t="s">
        <v>1127</v>
      </c>
      <c r="AC2438" s="79" t="s">
        <v>1128</v>
      </c>
      <c r="AD2438" s="79">
        <v>4</v>
      </c>
      <c r="AE2438" s="79" t="s">
        <v>1182</v>
      </c>
      <c r="AF2438" s="107"/>
    </row>
    <row r="2439" spans="1:32" hidden="1" x14ac:dyDescent="0.25">
      <c r="A2439" s="99" t="s">
        <v>1891</v>
      </c>
      <c r="B2439" s="80" t="s">
        <v>916</v>
      </c>
      <c r="C2439" s="80" t="s">
        <v>73</v>
      </c>
      <c r="D2439" s="80" t="s">
        <v>127</v>
      </c>
      <c r="E2439" s="80" t="s">
        <v>75</v>
      </c>
      <c r="F2439" s="80"/>
      <c r="G2439" s="80" t="s">
        <v>1669</v>
      </c>
      <c r="H2439" s="80"/>
      <c r="I2439" s="80">
        <v>30</v>
      </c>
      <c r="J2439" s="77">
        <v>8</v>
      </c>
      <c r="K2439" s="80">
        <v>150</v>
      </c>
      <c r="L2439" s="80">
        <v>20</v>
      </c>
      <c r="M2439" s="80"/>
      <c r="N2439" s="80"/>
      <c r="O2439" s="80" t="s">
        <v>129</v>
      </c>
      <c r="P2439" s="80"/>
      <c r="Q2439" s="80">
        <v>0</v>
      </c>
      <c r="R2439" s="80">
        <v>0</v>
      </c>
      <c r="S2439" s="80"/>
      <c r="T2439" s="80"/>
      <c r="U2439" s="80"/>
      <c r="V2439" s="80"/>
      <c r="W2439" s="80" t="s">
        <v>1123</v>
      </c>
      <c r="X2439" s="80">
        <v>6</v>
      </c>
      <c r="Y2439" s="80" t="s">
        <v>1135</v>
      </c>
      <c r="Z2439" s="80"/>
      <c r="AA2439" s="80"/>
      <c r="AB2439" s="80"/>
      <c r="AC2439" s="80"/>
      <c r="AD2439" s="80"/>
      <c r="AE2439" s="80"/>
      <c r="AF2439" s="108"/>
    </row>
    <row r="2440" spans="1:32" hidden="1" x14ac:dyDescent="0.25">
      <c r="A2440" s="99" t="s">
        <v>1891</v>
      </c>
      <c r="B2440" s="80" t="s">
        <v>916</v>
      </c>
      <c r="C2440" s="80" t="s">
        <v>73</v>
      </c>
      <c r="D2440" s="80" t="s">
        <v>127</v>
      </c>
      <c r="E2440" s="80" t="s">
        <v>70</v>
      </c>
      <c r="F2440" s="80"/>
      <c r="G2440" s="80" t="s">
        <v>917</v>
      </c>
      <c r="H2440" s="80"/>
      <c r="I2440" s="80">
        <v>30</v>
      </c>
      <c r="J2440" s="77">
        <v>8</v>
      </c>
      <c r="K2440" s="80">
        <v>100</v>
      </c>
      <c r="L2440" s="80">
        <v>20</v>
      </c>
      <c r="M2440" s="80"/>
      <c r="N2440" s="80">
        <v>1</v>
      </c>
      <c r="O2440" s="80" t="s">
        <v>129</v>
      </c>
      <c r="P2440" s="80" t="s">
        <v>1181</v>
      </c>
      <c r="Q2440" s="80">
        <v>1</v>
      </c>
      <c r="R2440" s="80">
        <v>0</v>
      </c>
      <c r="S2440" s="80"/>
      <c r="T2440" s="80"/>
      <c r="U2440" s="80" t="s">
        <v>70</v>
      </c>
      <c r="V2440" s="80"/>
      <c r="W2440" s="80" t="s">
        <v>1123</v>
      </c>
      <c r="X2440" s="80">
        <v>4</v>
      </c>
      <c r="Y2440" s="80" t="s">
        <v>1135</v>
      </c>
      <c r="Z2440" s="80" t="s">
        <v>1136</v>
      </c>
      <c r="AA2440" s="80" t="s">
        <v>1126</v>
      </c>
      <c r="AB2440" s="80" t="s">
        <v>1127</v>
      </c>
      <c r="AC2440" s="80" t="s">
        <v>1128</v>
      </c>
      <c r="AD2440" s="80">
        <v>8</v>
      </c>
      <c r="AE2440" s="80" t="s">
        <v>1129</v>
      </c>
      <c r="AF2440" s="108"/>
    </row>
    <row r="2441" spans="1:32" hidden="1" x14ac:dyDescent="0.25">
      <c r="A2441" s="99" t="s">
        <v>1891</v>
      </c>
      <c r="B2441" s="80" t="s">
        <v>916</v>
      </c>
      <c r="C2441" s="80" t="s">
        <v>73</v>
      </c>
      <c r="D2441" s="80" t="s">
        <v>1893</v>
      </c>
      <c r="E2441" s="80" t="s">
        <v>83</v>
      </c>
      <c r="F2441" s="80"/>
      <c r="G2441" s="80" t="s">
        <v>1894</v>
      </c>
      <c r="H2441" s="80"/>
      <c r="I2441" s="80">
        <v>30</v>
      </c>
      <c r="J2441" s="77" t="e">
        <v>#N/A</v>
      </c>
      <c r="K2441" s="80"/>
      <c r="L2441" s="80"/>
      <c r="M2441" s="80"/>
      <c r="N2441" s="80"/>
      <c r="O2441" s="80"/>
      <c r="P2441" s="80"/>
      <c r="Q2441" s="80">
        <v>0</v>
      </c>
      <c r="R2441" s="80">
        <v>0</v>
      </c>
      <c r="S2441" s="80"/>
      <c r="T2441" s="80"/>
      <c r="U2441" s="80"/>
      <c r="V2441" s="80"/>
      <c r="W2441" s="80" t="s">
        <v>1123</v>
      </c>
      <c r="X2441" s="80">
        <v>0</v>
      </c>
      <c r="Y2441" s="80" t="s">
        <v>1135</v>
      </c>
      <c r="Z2441" s="80"/>
      <c r="AA2441" s="80"/>
      <c r="AB2441" s="80"/>
      <c r="AC2441" s="80"/>
      <c r="AD2441" s="80"/>
      <c r="AE2441" s="80"/>
      <c r="AF2441" s="108"/>
    </row>
    <row r="2442" spans="1:32" ht="30" hidden="1" x14ac:dyDescent="0.25">
      <c r="A2442" s="99" t="s">
        <v>1891</v>
      </c>
      <c r="B2442" s="80" t="s">
        <v>916</v>
      </c>
      <c r="C2442" s="80" t="s">
        <v>73</v>
      </c>
      <c r="D2442" s="80" t="s">
        <v>338</v>
      </c>
      <c r="E2442" s="80" t="s">
        <v>73</v>
      </c>
      <c r="F2442" s="80" t="s">
        <v>1892</v>
      </c>
      <c r="G2442" s="80" t="s">
        <v>158</v>
      </c>
      <c r="H2442" s="80"/>
      <c r="I2442" s="80">
        <v>30</v>
      </c>
      <c r="J2442" s="77">
        <v>4</v>
      </c>
      <c r="K2442" s="80">
        <v>25</v>
      </c>
      <c r="L2442" s="80">
        <v>20</v>
      </c>
      <c r="M2442" s="80"/>
      <c r="N2442" s="80"/>
      <c r="O2442" s="80" t="s">
        <v>129</v>
      </c>
      <c r="P2442" s="80" t="s">
        <v>1240</v>
      </c>
      <c r="Q2442" s="80">
        <v>0</v>
      </c>
      <c r="R2442" s="80">
        <v>1</v>
      </c>
      <c r="S2442" s="80" t="s">
        <v>1123</v>
      </c>
      <c r="T2442" s="80">
        <v>1</v>
      </c>
      <c r="U2442" s="80"/>
      <c r="V2442" s="80" t="s">
        <v>76</v>
      </c>
      <c r="W2442" s="80" t="s">
        <v>1123</v>
      </c>
      <c r="X2442" s="80">
        <v>1</v>
      </c>
      <c r="Y2442" s="80" t="s">
        <v>1135</v>
      </c>
      <c r="Z2442" s="80" t="s">
        <v>1136</v>
      </c>
      <c r="AA2442" s="80" t="s">
        <v>1126</v>
      </c>
      <c r="AB2442" s="80" t="s">
        <v>1127</v>
      </c>
      <c r="AC2442" s="80" t="s">
        <v>1128</v>
      </c>
      <c r="AD2442" s="80">
        <v>4</v>
      </c>
      <c r="AE2442" s="80" t="s">
        <v>1182</v>
      </c>
      <c r="AF2442" s="108"/>
    </row>
    <row r="2443" spans="1:32" ht="30" hidden="1" x14ac:dyDescent="0.25">
      <c r="A2443" s="99" t="s">
        <v>1891</v>
      </c>
      <c r="B2443" s="80" t="s">
        <v>916</v>
      </c>
      <c r="C2443" s="80" t="s">
        <v>73</v>
      </c>
      <c r="D2443" s="80" t="s">
        <v>338</v>
      </c>
      <c r="E2443" s="80" t="s">
        <v>75</v>
      </c>
      <c r="F2443" s="80"/>
      <c r="G2443" s="80" t="s">
        <v>715</v>
      </c>
      <c r="H2443" s="80"/>
      <c r="I2443" s="80">
        <v>30</v>
      </c>
      <c r="J2443" s="77">
        <v>8</v>
      </c>
      <c r="K2443" s="80">
        <v>150</v>
      </c>
      <c r="L2443" s="80">
        <v>20</v>
      </c>
      <c r="M2443" s="80"/>
      <c r="N2443" s="80"/>
      <c r="O2443" s="80" t="s">
        <v>129</v>
      </c>
      <c r="P2443" s="80" t="s">
        <v>1181</v>
      </c>
      <c r="Q2443" s="80">
        <v>0</v>
      </c>
      <c r="R2443" s="80">
        <v>1</v>
      </c>
      <c r="S2443" s="80" t="s">
        <v>1123</v>
      </c>
      <c r="T2443" s="80">
        <v>1</v>
      </c>
      <c r="U2443" s="80"/>
      <c r="V2443" s="80"/>
      <c r="W2443" s="80" t="s">
        <v>1123</v>
      </c>
      <c r="X2443" s="80">
        <v>6</v>
      </c>
      <c r="Y2443" s="80" t="s">
        <v>1135</v>
      </c>
      <c r="Z2443" s="80" t="s">
        <v>1136</v>
      </c>
      <c r="AA2443" s="80" t="s">
        <v>1126</v>
      </c>
      <c r="AB2443" s="80" t="s">
        <v>1127</v>
      </c>
      <c r="AC2443" s="80" t="s">
        <v>1128</v>
      </c>
      <c r="AD2443" s="80">
        <v>8</v>
      </c>
      <c r="AE2443" s="80" t="s">
        <v>1137</v>
      </c>
      <c r="AF2443" s="108"/>
    </row>
    <row r="2444" spans="1:32" ht="30.75" hidden="1" thickBot="1" x14ac:dyDescent="0.3">
      <c r="A2444" s="100" t="s">
        <v>1891</v>
      </c>
      <c r="B2444" s="81" t="s">
        <v>916</v>
      </c>
      <c r="C2444" s="81" t="s">
        <v>73</v>
      </c>
      <c r="D2444" s="81" t="s">
        <v>338</v>
      </c>
      <c r="E2444" s="81" t="s">
        <v>70</v>
      </c>
      <c r="F2444" s="81"/>
      <c r="G2444" s="81" t="s">
        <v>918</v>
      </c>
      <c r="H2444" s="81"/>
      <c r="I2444" s="81">
        <v>30</v>
      </c>
      <c r="J2444" s="77">
        <v>8</v>
      </c>
      <c r="K2444" s="81">
        <v>100</v>
      </c>
      <c r="L2444" s="81">
        <v>20</v>
      </c>
      <c r="M2444" s="81"/>
      <c r="N2444" s="81"/>
      <c r="O2444" s="81" t="s">
        <v>129</v>
      </c>
      <c r="P2444" s="81" t="s">
        <v>1181</v>
      </c>
      <c r="Q2444" s="81">
        <v>0</v>
      </c>
      <c r="R2444" s="81">
        <v>2</v>
      </c>
      <c r="S2444" s="81" t="s">
        <v>1123</v>
      </c>
      <c r="T2444" s="81">
        <v>2</v>
      </c>
      <c r="U2444" s="81" t="s">
        <v>70</v>
      </c>
      <c r="V2444" s="81"/>
      <c r="W2444" s="81" t="s">
        <v>1123</v>
      </c>
      <c r="X2444" s="81">
        <v>8</v>
      </c>
      <c r="Y2444" s="81" t="s">
        <v>1135</v>
      </c>
      <c r="Z2444" s="81" t="s">
        <v>1136</v>
      </c>
      <c r="AA2444" s="81" t="s">
        <v>1126</v>
      </c>
      <c r="AB2444" s="81" t="s">
        <v>1127</v>
      </c>
      <c r="AC2444" s="81" t="s">
        <v>1128</v>
      </c>
      <c r="AD2444" s="81">
        <v>8</v>
      </c>
      <c r="AE2444" s="81" t="s">
        <v>1129</v>
      </c>
      <c r="AF2444" s="109"/>
    </row>
    <row r="2445" spans="1:32" hidden="1" x14ac:dyDescent="0.25">
      <c r="A2445" s="95" t="s">
        <v>1895</v>
      </c>
      <c r="B2445" s="76" t="s">
        <v>1896</v>
      </c>
      <c r="C2445" s="76" t="s">
        <v>73</v>
      </c>
      <c r="D2445" s="76" t="s">
        <v>252</v>
      </c>
      <c r="E2445" s="76" t="s">
        <v>73</v>
      </c>
      <c r="F2445" s="76"/>
      <c r="G2445" s="76" t="s">
        <v>1897</v>
      </c>
      <c r="H2445" s="76"/>
      <c r="I2445" s="76">
        <v>14</v>
      </c>
      <c r="J2445" s="77" t="e">
        <v>#N/A</v>
      </c>
      <c r="K2445" s="76"/>
      <c r="L2445" s="76"/>
      <c r="M2445" s="76"/>
      <c r="N2445" s="76"/>
      <c r="O2445" s="76"/>
      <c r="P2445" s="76"/>
      <c r="Q2445" s="76">
        <v>0</v>
      </c>
      <c r="R2445" s="76">
        <v>0</v>
      </c>
      <c r="S2445" s="76"/>
      <c r="T2445" s="76"/>
      <c r="U2445" s="76" t="s">
        <v>1114</v>
      </c>
      <c r="V2445" s="76"/>
      <c r="W2445" s="76"/>
      <c r="X2445" s="76">
        <v>0</v>
      </c>
      <c r="Y2445" s="76" t="s">
        <v>1135</v>
      </c>
      <c r="Z2445" s="76"/>
      <c r="AA2445" s="76"/>
      <c r="AB2445" s="76"/>
      <c r="AC2445" s="76"/>
      <c r="AD2445" s="76"/>
      <c r="AE2445" s="76"/>
      <c r="AF2445" s="104"/>
    </row>
    <row r="2446" spans="1:32" ht="30.75" hidden="1" thickBot="1" x14ac:dyDescent="0.3">
      <c r="A2446" s="97" t="s">
        <v>1895</v>
      </c>
      <c r="B2446" s="78" t="s">
        <v>1896</v>
      </c>
      <c r="C2446" s="78" t="s">
        <v>73</v>
      </c>
      <c r="D2446" s="78" t="s">
        <v>130</v>
      </c>
      <c r="E2446" s="78" t="s">
        <v>73</v>
      </c>
      <c r="F2446" s="78"/>
      <c r="G2446" s="78" t="s">
        <v>1898</v>
      </c>
      <c r="H2446" s="78"/>
      <c r="I2446" s="78">
        <v>14</v>
      </c>
      <c r="J2446" s="77" t="e">
        <v>#N/A</v>
      </c>
      <c r="K2446" s="78"/>
      <c r="L2446" s="78"/>
      <c r="M2446" s="78"/>
      <c r="N2446" s="78"/>
      <c r="O2446" s="78"/>
      <c r="P2446" s="78"/>
      <c r="Q2446" s="78">
        <v>0</v>
      </c>
      <c r="R2446" s="78">
        <v>0</v>
      </c>
      <c r="S2446" s="78"/>
      <c r="T2446" s="78"/>
      <c r="U2446" s="78" t="s">
        <v>37</v>
      </c>
      <c r="V2446" s="78"/>
      <c r="W2446" s="78"/>
      <c r="X2446" s="78">
        <v>0</v>
      </c>
      <c r="Y2446" s="78" t="s">
        <v>1135</v>
      </c>
      <c r="Z2446" s="78"/>
      <c r="AA2446" s="78"/>
      <c r="AB2446" s="78"/>
      <c r="AC2446" s="78"/>
      <c r="AD2446" s="78"/>
      <c r="AE2446" s="78"/>
      <c r="AF2446" s="106"/>
    </row>
    <row r="2447" spans="1:32" hidden="1" x14ac:dyDescent="0.25">
      <c r="A2447" s="98" t="s">
        <v>1899</v>
      </c>
      <c r="B2447" s="79" t="s">
        <v>919</v>
      </c>
      <c r="C2447" s="79" t="s">
        <v>73</v>
      </c>
      <c r="D2447" s="79" t="s">
        <v>141</v>
      </c>
      <c r="E2447" s="79" t="s">
        <v>920</v>
      </c>
      <c r="F2447" s="79"/>
      <c r="G2447" s="79" t="s">
        <v>921</v>
      </c>
      <c r="H2447" s="79"/>
      <c r="I2447" s="79" t="s">
        <v>1900</v>
      </c>
      <c r="J2447" s="77">
        <v>4</v>
      </c>
      <c r="K2447" s="79">
        <v>25</v>
      </c>
      <c r="L2447" s="79">
        <v>50</v>
      </c>
      <c r="M2447" s="79"/>
      <c r="N2447" s="79"/>
      <c r="O2447" s="79" t="s">
        <v>150</v>
      </c>
      <c r="P2447" s="79"/>
      <c r="Q2447" s="79">
        <v>0</v>
      </c>
      <c r="R2447" s="79">
        <v>1</v>
      </c>
      <c r="S2447" s="79" t="s">
        <v>1115</v>
      </c>
      <c r="T2447" s="79">
        <v>1</v>
      </c>
      <c r="U2447" s="79" t="s">
        <v>1160</v>
      </c>
      <c r="V2447" s="79"/>
      <c r="W2447" s="79" t="s">
        <v>1115</v>
      </c>
      <c r="X2447" s="79">
        <v>1</v>
      </c>
      <c r="Y2447" s="79" t="s">
        <v>1135</v>
      </c>
      <c r="Z2447" s="79"/>
      <c r="AA2447" s="79"/>
      <c r="AB2447" s="79"/>
      <c r="AC2447" s="79"/>
      <c r="AD2447" s="79"/>
      <c r="AE2447" s="79"/>
      <c r="AF2447" s="107"/>
    </row>
    <row r="2448" spans="1:32" hidden="1" x14ac:dyDescent="0.25">
      <c r="A2448" s="99" t="s">
        <v>1899</v>
      </c>
      <c r="B2448" s="80" t="s">
        <v>919</v>
      </c>
      <c r="C2448" s="80" t="s">
        <v>73</v>
      </c>
      <c r="D2448" s="80" t="s">
        <v>141</v>
      </c>
      <c r="E2448" s="80" t="s">
        <v>922</v>
      </c>
      <c r="F2448" s="80"/>
      <c r="G2448" s="80" t="s">
        <v>923</v>
      </c>
      <c r="H2448" s="80"/>
      <c r="I2448" s="80" t="s">
        <v>1900</v>
      </c>
      <c r="J2448" s="77">
        <v>4</v>
      </c>
      <c r="K2448" s="80">
        <v>25</v>
      </c>
      <c r="L2448" s="80">
        <v>50</v>
      </c>
      <c r="M2448" s="80"/>
      <c r="N2448" s="80"/>
      <c r="O2448" s="80" t="s">
        <v>150</v>
      </c>
      <c r="P2448" s="80"/>
      <c r="Q2448" s="80">
        <v>0</v>
      </c>
      <c r="R2448" s="80">
        <v>1</v>
      </c>
      <c r="S2448" s="80" t="s">
        <v>1115</v>
      </c>
      <c r="T2448" s="80">
        <v>1</v>
      </c>
      <c r="U2448" s="80" t="s">
        <v>1160</v>
      </c>
      <c r="V2448" s="80"/>
      <c r="W2448" s="80" t="s">
        <v>1115</v>
      </c>
      <c r="X2448" s="80">
        <v>1</v>
      </c>
      <c r="Y2448" s="80" t="s">
        <v>1135</v>
      </c>
      <c r="Z2448" s="80"/>
      <c r="AA2448" s="80"/>
      <c r="AB2448" s="80"/>
      <c r="AC2448" s="80"/>
      <c r="AD2448" s="80"/>
      <c r="AE2448" s="80"/>
      <c r="AF2448" s="108"/>
    </row>
    <row r="2449" spans="1:32" hidden="1" x14ac:dyDescent="0.25">
      <c r="A2449" s="99" t="s">
        <v>1899</v>
      </c>
      <c r="B2449" s="80" t="s">
        <v>919</v>
      </c>
      <c r="C2449" s="80" t="s">
        <v>73</v>
      </c>
      <c r="D2449" s="80" t="s">
        <v>141</v>
      </c>
      <c r="E2449" s="80" t="s">
        <v>924</v>
      </c>
      <c r="F2449" s="80"/>
      <c r="G2449" s="80" t="s">
        <v>925</v>
      </c>
      <c r="H2449" s="80"/>
      <c r="I2449" s="80" t="s">
        <v>1900</v>
      </c>
      <c r="J2449" s="77">
        <v>8</v>
      </c>
      <c r="K2449" s="80">
        <v>50</v>
      </c>
      <c r="L2449" s="80">
        <v>50</v>
      </c>
      <c r="M2449" s="80"/>
      <c r="N2449" s="80"/>
      <c r="O2449" s="80" t="s">
        <v>150</v>
      </c>
      <c r="P2449" s="80"/>
      <c r="Q2449" s="80">
        <v>0</v>
      </c>
      <c r="R2449" s="80">
        <v>1</v>
      </c>
      <c r="S2449" s="80" t="s">
        <v>1115</v>
      </c>
      <c r="T2449" s="80">
        <v>1</v>
      </c>
      <c r="U2449" s="80" t="s">
        <v>1160</v>
      </c>
      <c r="V2449" s="80"/>
      <c r="W2449" s="80" t="s">
        <v>1115</v>
      </c>
      <c r="X2449" s="80">
        <v>2</v>
      </c>
      <c r="Y2449" s="80" t="s">
        <v>1135</v>
      </c>
      <c r="Z2449" s="80"/>
      <c r="AA2449" s="80"/>
      <c r="AB2449" s="80"/>
      <c r="AC2449" s="80"/>
      <c r="AD2449" s="80"/>
      <c r="AE2449" s="80"/>
      <c r="AF2449" s="108"/>
    </row>
    <row r="2450" spans="1:32" ht="15.75" hidden="1" thickBot="1" x14ac:dyDescent="0.3">
      <c r="A2450" s="100" t="s">
        <v>1899</v>
      </c>
      <c r="B2450" s="81" t="s">
        <v>919</v>
      </c>
      <c r="C2450" s="81" t="s">
        <v>73</v>
      </c>
      <c r="D2450" s="81" t="s">
        <v>141</v>
      </c>
      <c r="E2450" s="81" t="s">
        <v>926</v>
      </c>
      <c r="F2450" s="81"/>
      <c r="G2450" s="81" t="s">
        <v>927</v>
      </c>
      <c r="H2450" s="81"/>
      <c r="I2450" s="81" t="s">
        <v>1900</v>
      </c>
      <c r="J2450" s="77">
        <v>4</v>
      </c>
      <c r="K2450" s="81">
        <v>25</v>
      </c>
      <c r="L2450" s="81">
        <v>50</v>
      </c>
      <c r="M2450" s="81"/>
      <c r="N2450" s="81"/>
      <c r="O2450" s="81" t="s">
        <v>150</v>
      </c>
      <c r="P2450" s="81"/>
      <c r="Q2450" s="81">
        <v>0</v>
      </c>
      <c r="R2450" s="81">
        <v>1</v>
      </c>
      <c r="S2450" s="81" t="s">
        <v>1115</v>
      </c>
      <c r="T2450" s="81">
        <v>1</v>
      </c>
      <c r="U2450" s="81" t="s">
        <v>1160</v>
      </c>
      <c r="V2450" s="81"/>
      <c r="W2450" s="81" t="s">
        <v>1115</v>
      </c>
      <c r="X2450" s="81">
        <v>1</v>
      </c>
      <c r="Y2450" s="81" t="s">
        <v>1135</v>
      </c>
      <c r="Z2450" s="81"/>
      <c r="AA2450" s="81"/>
      <c r="AB2450" s="81"/>
      <c r="AC2450" s="81"/>
      <c r="AD2450" s="81"/>
      <c r="AE2450" s="81"/>
      <c r="AF2450" s="109"/>
    </row>
    <row r="2451" spans="1:32" hidden="1" x14ac:dyDescent="0.25">
      <c r="A2451" s="95" t="s">
        <v>1901</v>
      </c>
      <c r="B2451" s="76" t="s">
        <v>928</v>
      </c>
      <c r="C2451" s="76" t="s">
        <v>73</v>
      </c>
      <c r="D2451" s="76" t="s">
        <v>252</v>
      </c>
      <c r="E2451" s="76" t="s">
        <v>70</v>
      </c>
      <c r="F2451" s="76"/>
      <c r="G2451" s="76" t="s">
        <v>929</v>
      </c>
      <c r="H2451" s="76"/>
      <c r="I2451" s="76">
        <v>14</v>
      </c>
      <c r="J2451" s="77">
        <v>4</v>
      </c>
      <c r="K2451" s="76">
        <v>40</v>
      </c>
      <c r="L2451" s="76">
        <v>50</v>
      </c>
      <c r="M2451" s="76"/>
      <c r="N2451" s="76"/>
      <c r="O2451" s="76" t="s">
        <v>150</v>
      </c>
      <c r="P2451" s="76" t="s">
        <v>1159</v>
      </c>
      <c r="Q2451" s="76">
        <v>0</v>
      </c>
      <c r="R2451" s="76">
        <v>1</v>
      </c>
      <c r="S2451" s="76" t="s">
        <v>1115</v>
      </c>
      <c r="T2451" s="76">
        <v>1</v>
      </c>
      <c r="U2451" s="76" t="s">
        <v>1160</v>
      </c>
      <c r="V2451" s="76"/>
      <c r="W2451" s="76" t="s">
        <v>1115</v>
      </c>
      <c r="X2451" s="76">
        <v>1.5</v>
      </c>
      <c r="Y2451" s="76" t="s">
        <v>1135</v>
      </c>
      <c r="Z2451" s="76" t="s">
        <v>1161</v>
      </c>
      <c r="AA2451" s="76" t="s">
        <v>1162</v>
      </c>
      <c r="AB2451" s="76" t="s">
        <v>1163</v>
      </c>
      <c r="AC2451" s="76" t="s">
        <v>1164</v>
      </c>
      <c r="AD2451" s="76">
        <v>4</v>
      </c>
      <c r="AE2451" s="76" t="s">
        <v>1137</v>
      </c>
      <c r="AF2451" s="104"/>
    </row>
    <row r="2452" spans="1:32" hidden="1" x14ac:dyDescent="0.25">
      <c r="A2452" s="96" t="s">
        <v>1901</v>
      </c>
      <c r="B2452" s="77" t="s">
        <v>928</v>
      </c>
      <c r="C2452" s="77" t="s">
        <v>73</v>
      </c>
      <c r="D2452" s="77" t="s">
        <v>252</v>
      </c>
      <c r="E2452" s="77" t="s">
        <v>76</v>
      </c>
      <c r="F2452" s="77"/>
      <c r="G2452" s="77" t="s">
        <v>930</v>
      </c>
      <c r="H2452" s="77"/>
      <c r="I2452" s="77">
        <v>14</v>
      </c>
      <c r="J2452" s="77">
        <v>4</v>
      </c>
      <c r="K2452" s="77">
        <v>40</v>
      </c>
      <c r="L2452" s="77">
        <v>50</v>
      </c>
      <c r="M2452" s="77"/>
      <c r="N2452" s="77"/>
      <c r="O2452" s="77" t="s">
        <v>150</v>
      </c>
      <c r="P2452" s="77" t="s">
        <v>1159</v>
      </c>
      <c r="Q2452" s="77">
        <v>0</v>
      </c>
      <c r="R2452" s="77">
        <v>1</v>
      </c>
      <c r="S2452" s="77" t="s">
        <v>1115</v>
      </c>
      <c r="T2452" s="77">
        <v>1</v>
      </c>
      <c r="U2452" s="77" t="s">
        <v>1160</v>
      </c>
      <c r="V2452" s="77"/>
      <c r="W2452" s="77" t="s">
        <v>1115</v>
      </c>
      <c r="X2452" s="77">
        <v>1.5</v>
      </c>
      <c r="Y2452" s="77" t="s">
        <v>1135</v>
      </c>
      <c r="Z2452" s="77" t="s">
        <v>1161</v>
      </c>
      <c r="AA2452" s="77" t="s">
        <v>1162</v>
      </c>
      <c r="AB2452" s="77" t="s">
        <v>1163</v>
      </c>
      <c r="AC2452" s="77" t="s">
        <v>1164</v>
      </c>
      <c r="AD2452" s="77">
        <v>4</v>
      </c>
      <c r="AE2452" s="77" t="s">
        <v>1137</v>
      </c>
      <c r="AF2452" s="105"/>
    </row>
    <row r="2453" spans="1:32" hidden="1" x14ac:dyDescent="0.25">
      <c r="A2453" s="96" t="s">
        <v>1901</v>
      </c>
      <c r="B2453" s="77" t="s">
        <v>928</v>
      </c>
      <c r="C2453" s="77" t="s">
        <v>73</v>
      </c>
      <c r="D2453" s="77" t="s">
        <v>252</v>
      </c>
      <c r="E2453" s="77" t="s">
        <v>106</v>
      </c>
      <c r="F2453" s="77"/>
      <c r="G2453" s="77" t="s">
        <v>600</v>
      </c>
      <c r="H2453" s="77"/>
      <c r="I2453" s="77">
        <v>14</v>
      </c>
      <c r="J2453" s="77">
        <v>4</v>
      </c>
      <c r="K2453" s="77">
        <v>40</v>
      </c>
      <c r="L2453" s="77">
        <v>50</v>
      </c>
      <c r="M2453" s="77"/>
      <c r="N2453" s="77"/>
      <c r="O2453" s="77" t="s">
        <v>150</v>
      </c>
      <c r="P2453" s="77" t="s">
        <v>1159</v>
      </c>
      <c r="Q2453" s="77">
        <v>0</v>
      </c>
      <c r="R2453" s="77">
        <v>1</v>
      </c>
      <c r="S2453" s="77" t="s">
        <v>1115</v>
      </c>
      <c r="T2453" s="77">
        <v>1</v>
      </c>
      <c r="U2453" s="77" t="s">
        <v>1160</v>
      </c>
      <c r="V2453" s="77"/>
      <c r="W2453" s="77" t="s">
        <v>1115</v>
      </c>
      <c r="X2453" s="77">
        <v>1.5</v>
      </c>
      <c r="Y2453" s="77" t="s">
        <v>1135</v>
      </c>
      <c r="Z2453" s="77" t="s">
        <v>1161</v>
      </c>
      <c r="AA2453" s="77" t="s">
        <v>1162</v>
      </c>
      <c r="AB2453" s="77" t="s">
        <v>1163</v>
      </c>
      <c r="AC2453" s="77" t="s">
        <v>1164</v>
      </c>
      <c r="AD2453" s="77">
        <v>4</v>
      </c>
      <c r="AE2453" s="77" t="s">
        <v>1137</v>
      </c>
      <c r="AF2453" s="105"/>
    </row>
    <row r="2454" spans="1:32" hidden="1" x14ac:dyDescent="0.25">
      <c r="A2454" s="96" t="s">
        <v>1901</v>
      </c>
      <c r="B2454" s="77" t="s">
        <v>928</v>
      </c>
      <c r="C2454" s="77" t="s">
        <v>73</v>
      </c>
      <c r="D2454" s="77" t="s">
        <v>252</v>
      </c>
      <c r="E2454" s="77" t="s">
        <v>112</v>
      </c>
      <c r="F2454" s="77"/>
      <c r="G2454" s="77" t="s">
        <v>931</v>
      </c>
      <c r="H2454" s="77"/>
      <c r="I2454" s="77">
        <v>14</v>
      </c>
      <c r="J2454" s="77">
        <v>4</v>
      </c>
      <c r="K2454" s="77">
        <v>40</v>
      </c>
      <c r="L2454" s="77">
        <v>50</v>
      </c>
      <c r="M2454" s="77"/>
      <c r="N2454" s="77"/>
      <c r="O2454" s="77" t="s">
        <v>150</v>
      </c>
      <c r="P2454" s="77" t="s">
        <v>1159</v>
      </c>
      <c r="Q2454" s="77">
        <v>0</v>
      </c>
      <c r="R2454" s="77">
        <v>1</v>
      </c>
      <c r="S2454" s="77" t="s">
        <v>1115</v>
      </c>
      <c r="T2454" s="77">
        <v>1</v>
      </c>
      <c r="U2454" s="77" t="s">
        <v>1160</v>
      </c>
      <c r="V2454" s="77"/>
      <c r="W2454" s="77" t="s">
        <v>1115</v>
      </c>
      <c r="X2454" s="77">
        <v>1.5</v>
      </c>
      <c r="Y2454" s="77" t="s">
        <v>1135</v>
      </c>
      <c r="Z2454" s="77" t="s">
        <v>1161</v>
      </c>
      <c r="AA2454" s="77" t="s">
        <v>1162</v>
      </c>
      <c r="AB2454" s="77" t="s">
        <v>1163</v>
      </c>
      <c r="AC2454" s="77" t="s">
        <v>1164</v>
      </c>
      <c r="AD2454" s="77">
        <v>4</v>
      </c>
      <c r="AE2454" s="77" t="s">
        <v>1137</v>
      </c>
      <c r="AF2454" s="105"/>
    </row>
    <row r="2455" spans="1:32" ht="15.75" hidden="1" thickBot="1" x14ac:dyDescent="0.3">
      <c r="A2455" s="97" t="s">
        <v>1901</v>
      </c>
      <c r="B2455" s="78" t="s">
        <v>928</v>
      </c>
      <c r="C2455" s="78" t="s">
        <v>73</v>
      </c>
      <c r="D2455" s="78" t="s">
        <v>252</v>
      </c>
      <c r="E2455" s="78" t="s">
        <v>107</v>
      </c>
      <c r="F2455" s="78"/>
      <c r="G2455" s="78" t="s">
        <v>932</v>
      </c>
      <c r="H2455" s="78"/>
      <c r="I2455" s="78">
        <v>14</v>
      </c>
      <c r="J2455" s="77">
        <v>4</v>
      </c>
      <c r="K2455" s="78">
        <v>25</v>
      </c>
      <c r="L2455" s="78">
        <v>50</v>
      </c>
      <c r="M2455" s="78"/>
      <c r="N2455" s="78"/>
      <c r="O2455" s="78" t="s">
        <v>150</v>
      </c>
      <c r="P2455" s="78" t="s">
        <v>1159</v>
      </c>
      <c r="Q2455" s="78">
        <v>0</v>
      </c>
      <c r="R2455" s="78">
        <v>1</v>
      </c>
      <c r="S2455" s="78" t="s">
        <v>1115</v>
      </c>
      <c r="T2455" s="78">
        <v>1</v>
      </c>
      <c r="U2455" s="78" t="s">
        <v>1160</v>
      </c>
      <c r="V2455" s="78"/>
      <c r="W2455" s="78" t="s">
        <v>1115</v>
      </c>
      <c r="X2455" s="78">
        <v>1</v>
      </c>
      <c r="Y2455" s="78" t="s">
        <v>1135</v>
      </c>
      <c r="Z2455" s="78" t="s">
        <v>1161</v>
      </c>
      <c r="AA2455" s="78" t="s">
        <v>1162</v>
      </c>
      <c r="AB2455" s="78" t="s">
        <v>1163</v>
      </c>
      <c r="AC2455" s="78" t="s">
        <v>1164</v>
      </c>
      <c r="AD2455" s="78">
        <v>4</v>
      </c>
      <c r="AE2455" s="78" t="s">
        <v>1129</v>
      </c>
      <c r="AF2455" s="106"/>
    </row>
    <row r="2456" spans="1:32" ht="15.75" hidden="1" thickBot="1" x14ac:dyDescent="0.3">
      <c r="A2456" s="101" t="s">
        <v>1902</v>
      </c>
      <c r="B2456" s="82" t="s">
        <v>1903</v>
      </c>
      <c r="C2456" s="82" t="s">
        <v>75</v>
      </c>
      <c r="D2456" s="82" t="s">
        <v>252</v>
      </c>
      <c r="E2456" s="82" t="s">
        <v>73</v>
      </c>
      <c r="F2456" s="82"/>
      <c r="G2456" s="82" t="s">
        <v>1904</v>
      </c>
      <c r="H2456" s="82"/>
      <c r="I2456" s="82">
        <v>18</v>
      </c>
      <c r="J2456" s="77" t="e">
        <v>#N/A</v>
      </c>
      <c r="K2456" s="82"/>
      <c r="L2456" s="82"/>
      <c r="M2456" s="82"/>
      <c r="N2456" s="82"/>
      <c r="O2456" s="82"/>
      <c r="P2456" s="82"/>
      <c r="Q2456" s="82">
        <v>0</v>
      </c>
      <c r="R2456" s="82">
        <v>0</v>
      </c>
      <c r="S2456" s="82"/>
      <c r="T2456" s="82"/>
      <c r="U2456" s="82"/>
      <c r="V2456" s="82"/>
      <c r="W2456" s="82"/>
      <c r="X2456" s="82">
        <v>0</v>
      </c>
      <c r="Y2456" s="82" t="s">
        <v>1387</v>
      </c>
      <c r="Z2456" s="82"/>
      <c r="AA2456" s="82"/>
      <c r="AB2456" s="82"/>
      <c r="AC2456" s="82"/>
      <c r="AD2456" s="82"/>
      <c r="AE2456" s="82"/>
      <c r="AF2456" s="110"/>
    </row>
    <row r="2457" spans="1:32" hidden="1" x14ac:dyDescent="0.25">
      <c r="A2457" s="95" t="s">
        <v>1905</v>
      </c>
      <c r="B2457" s="76" t="s">
        <v>933</v>
      </c>
      <c r="C2457" s="76" t="s">
        <v>73</v>
      </c>
      <c r="D2457" s="76" t="s">
        <v>1906</v>
      </c>
      <c r="E2457" s="76" t="s">
        <v>1907</v>
      </c>
      <c r="F2457" s="76"/>
      <c r="G2457" s="76" t="s">
        <v>1908</v>
      </c>
      <c r="H2457" s="76"/>
      <c r="I2457" s="76">
        <v>12</v>
      </c>
      <c r="J2457" s="77" t="e">
        <v>#N/A</v>
      </c>
      <c r="K2457" s="76"/>
      <c r="L2457" s="76"/>
      <c r="M2457" s="76"/>
      <c r="N2457" s="76"/>
      <c r="O2457" s="76"/>
      <c r="P2457" s="76"/>
      <c r="Q2457" s="76">
        <v>0</v>
      </c>
      <c r="R2457" s="76">
        <v>0</v>
      </c>
      <c r="S2457" s="76"/>
      <c r="T2457" s="76"/>
      <c r="U2457" s="76"/>
      <c r="V2457" s="76"/>
      <c r="W2457" s="76"/>
      <c r="X2457" s="76">
        <v>0</v>
      </c>
      <c r="Y2457" s="76" t="s">
        <v>1116</v>
      </c>
      <c r="Z2457" s="76"/>
      <c r="AA2457" s="76"/>
      <c r="AB2457" s="76"/>
      <c r="AC2457" s="76"/>
      <c r="AD2457" s="76"/>
      <c r="AE2457" s="76"/>
      <c r="AF2457" s="104"/>
    </row>
    <row r="2458" spans="1:32" hidden="1" x14ac:dyDescent="0.25">
      <c r="A2458" s="96" t="s">
        <v>1905</v>
      </c>
      <c r="B2458" s="77" t="s">
        <v>933</v>
      </c>
      <c r="C2458" s="77" t="s">
        <v>73</v>
      </c>
      <c r="D2458" s="77" t="s">
        <v>934</v>
      </c>
      <c r="E2458" s="77" t="s">
        <v>73</v>
      </c>
      <c r="F2458" s="77"/>
      <c r="G2458" s="77" t="s">
        <v>259</v>
      </c>
      <c r="H2458" s="77"/>
      <c r="I2458" s="77">
        <v>12</v>
      </c>
      <c r="J2458" s="77">
        <v>4</v>
      </c>
      <c r="K2458" s="77">
        <v>25</v>
      </c>
      <c r="L2458" s="77">
        <v>20</v>
      </c>
      <c r="M2458" s="77"/>
      <c r="N2458" s="77">
        <v>1</v>
      </c>
      <c r="O2458" s="77" t="s">
        <v>129</v>
      </c>
      <c r="P2458" s="77" t="s">
        <v>1171</v>
      </c>
      <c r="Q2458" s="77">
        <v>1</v>
      </c>
      <c r="R2458" s="77">
        <v>0</v>
      </c>
      <c r="S2458" s="77"/>
      <c r="T2458" s="77"/>
      <c r="U2458" s="77" t="s">
        <v>70</v>
      </c>
      <c r="V2458" s="77"/>
      <c r="W2458" s="77" t="s">
        <v>1123</v>
      </c>
      <c r="X2458" s="77">
        <v>1</v>
      </c>
      <c r="Y2458" s="77" t="s">
        <v>1116</v>
      </c>
      <c r="Z2458" s="77" t="s">
        <v>1136</v>
      </c>
      <c r="AA2458" s="77" t="s">
        <v>1126</v>
      </c>
      <c r="AB2458" s="77" t="s">
        <v>1127</v>
      </c>
      <c r="AC2458" s="77" t="s">
        <v>1128</v>
      </c>
      <c r="AD2458" s="77">
        <v>4</v>
      </c>
      <c r="AE2458" s="77" t="s">
        <v>1182</v>
      </c>
      <c r="AF2458" s="105"/>
    </row>
    <row r="2459" spans="1:32" hidden="1" x14ac:dyDescent="0.25">
      <c r="A2459" s="96" t="s">
        <v>1905</v>
      </c>
      <c r="B2459" s="77" t="s">
        <v>933</v>
      </c>
      <c r="C2459" s="77" t="s">
        <v>73</v>
      </c>
      <c r="D2459" s="77" t="s">
        <v>934</v>
      </c>
      <c r="E2459" s="77" t="s">
        <v>83</v>
      </c>
      <c r="F2459" s="77"/>
      <c r="G2459" s="77" t="s">
        <v>272</v>
      </c>
      <c r="H2459" s="77"/>
      <c r="I2459" s="77">
        <v>12</v>
      </c>
      <c r="J2459" s="77">
        <v>4</v>
      </c>
      <c r="K2459" s="77">
        <v>50</v>
      </c>
      <c r="L2459" s="77">
        <v>20</v>
      </c>
      <c r="M2459" s="77"/>
      <c r="N2459" s="77">
        <v>1</v>
      </c>
      <c r="O2459" s="77" t="s">
        <v>129</v>
      </c>
      <c r="P2459" s="77" t="s">
        <v>1171</v>
      </c>
      <c r="Q2459" s="77">
        <v>1</v>
      </c>
      <c r="R2459" s="77">
        <v>0</v>
      </c>
      <c r="S2459" s="77"/>
      <c r="T2459" s="77"/>
      <c r="U2459" s="77" t="s">
        <v>70</v>
      </c>
      <c r="V2459" s="77"/>
      <c r="W2459" s="77" t="s">
        <v>1123</v>
      </c>
      <c r="X2459" s="77">
        <v>2</v>
      </c>
      <c r="Y2459" s="77" t="s">
        <v>1116</v>
      </c>
      <c r="Z2459" s="77" t="s">
        <v>1136</v>
      </c>
      <c r="AA2459" s="77" t="s">
        <v>1126</v>
      </c>
      <c r="AB2459" s="77" t="s">
        <v>1127</v>
      </c>
      <c r="AC2459" s="77" t="s">
        <v>1128</v>
      </c>
      <c r="AD2459" s="77">
        <v>4</v>
      </c>
      <c r="AE2459" s="77" t="s">
        <v>1172</v>
      </c>
      <c r="AF2459" s="105"/>
    </row>
    <row r="2460" spans="1:32" ht="30" hidden="1" x14ac:dyDescent="0.25">
      <c r="A2460" s="96" t="s">
        <v>1905</v>
      </c>
      <c r="B2460" s="77" t="s">
        <v>933</v>
      </c>
      <c r="C2460" s="77" t="s">
        <v>73</v>
      </c>
      <c r="D2460" s="77" t="s">
        <v>934</v>
      </c>
      <c r="E2460" s="77" t="s">
        <v>75</v>
      </c>
      <c r="F2460" s="77"/>
      <c r="G2460" s="77" t="s">
        <v>965</v>
      </c>
      <c r="H2460" s="77"/>
      <c r="I2460" s="77">
        <v>12</v>
      </c>
      <c r="J2460" s="77" t="e">
        <v>#N/A</v>
      </c>
      <c r="K2460" s="77" t="s">
        <v>1909</v>
      </c>
      <c r="L2460" s="77">
        <v>20</v>
      </c>
      <c r="M2460" s="77"/>
      <c r="N2460" s="77"/>
      <c r="O2460" s="77"/>
      <c r="P2460" s="77" t="s">
        <v>1171</v>
      </c>
      <c r="Q2460" s="77">
        <v>0</v>
      </c>
      <c r="R2460" s="77">
        <v>0</v>
      </c>
      <c r="S2460" s="77"/>
      <c r="T2460" s="77"/>
      <c r="U2460" s="77" t="s">
        <v>70</v>
      </c>
      <c r="V2460" s="77" t="s">
        <v>76</v>
      </c>
      <c r="W2460" s="77" t="s">
        <v>1123</v>
      </c>
      <c r="X2460" s="77" t="s">
        <v>1291</v>
      </c>
      <c r="Y2460" s="77" t="s">
        <v>1116</v>
      </c>
      <c r="Z2460" s="77" t="s">
        <v>1136</v>
      </c>
      <c r="AA2460" s="77" t="s">
        <v>1126</v>
      </c>
      <c r="AB2460" s="77" t="s">
        <v>1127</v>
      </c>
      <c r="AC2460" s="77" t="s">
        <v>1128</v>
      </c>
      <c r="AD2460" s="77"/>
      <c r="AE2460" s="77"/>
      <c r="AF2460" s="105"/>
    </row>
    <row r="2461" spans="1:32" hidden="1" x14ac:dyDescent="0.25">
      <c r="A2461" s="96" t="s">
        <v>1905</v>
      </c>
      <c r="B2461" s="77" t="s">
        <v>933</v>
      </c>
      <c r="C2461" s="77" t="s">
        <v>73</v>
      </c>
      <c r="D2461" s="77" t="s">
        <v>934</v>
      </c>
      <c r="E2461" s="77" t="s">
        <v>70</v>
      </c>
      <c r="F2461" s="77"/>
      <c r="G2461" s="77" t="s">
        <v>272</v>
      </c>
      <c r="H2461" s="77"/>
      <c r="I2461" s="77">
        <v>12</v>
      </c>
      <c r="J2461" s="77">
        <v>4</v>
      </c>
      <c r="K2461" s="77">
        <v>50</v>
      </c>
      <c r="L2461" s="77">
        <v>20</v>
      </c>
      <c r="M2461" s="77"/>
      <c r="N2461" s="77">
        <v>1</v>
      </c>
      <c r="O2461" s="77" t="s">
        <v>218</v>
      </c>
      <c r="P2461" s="77" t="s">
        <v>1171</v>
      </c>
      <c r="Q2461" s="77">
        <v>1</v>
      </c>
      <c r="R2461" s="77">
        <v>0</v>
      </c>
      <c r="S2461" s="77"/>
      <c r="T2461" s="77"/>
      <c r="U2461" s="77" t="s">
        <v>70</v>
      </c>
      <c r="V2461" s="77" t="s">
        <v>76</v>
      </c>
      <c r="W2461" s="77" t="s">
        <v>1123</v>
      </c>
      <c r="X2461" s="77">
        <v>2</v>
      </c>
      <c r="Y2461" s="77" t="s">
        <v>1116</v>
      </c>
      <c r="Z2461" s="77" t="s">
        <v>1136</v>
      </c>
      <c r="AA2461" s="77" t="s">
        <v>1126</v>
      </c>
      <c r="AB2461" s="77" t="s">
        <v>1127</v>
      </c>
      <c r="AC2461" s="77" t="s">
        <v>1128</v>
      </c>
      <c r="AD2461" s="77">
        <v>4</v>
      </c>
      <c r="AE2461" s="77" t="s">
        <v>1172</v>
      </c>
      <c r="AF2461" s="105"/>
    </row>
    <row r="2462" spans="1:32" hidden="1" x14ac:dyDescent="0.25">
      <c r="A2462" s="96" t="s">
        <v>1905</v>
      </c>
      <c r="B2462" s="77" t="s">
        <v>933</v>
      </c>
      <c r="C2462" s="77" t="s">
        <v>73</v>
      </c>
      <c r="D2462" s="77" t="s">
        <v>934</v>
      </c>
      <c r="E2462" s="77" t="s">
        <v>76</v>
      </c>
      <c r="F2462" s="77"/>
      <c r="G2462" s="77" t="s">
        <v>259</v>
      </c>
      <c r="H2462" s="77"/>
      <c r="I2462" s="77">
        <v>12</v>
      </c>
      <c r="J2462" s="77">
        <v>4</v>
      </c>
      <c r="K2462" s="77">
        <v>25</v>
      </c>
      <c r="L2462" s="77">
        <v>20</v>
      </c>
      <c r="M2462" s="77"/>
      <c r="N2462" s="77">
        <v>1</v>
      </c>
      <c r="O2462" s="77" t="s">
        <v>129</v>
      </c>
      <c r="P2462" s="77" t="s">
        <v>1171</v>
      </c>
      <c r="Q2462" s="77">
        <v>1</v>
      </c>
      <c r="R2462" s="77">
        <v>0</v>
      </c>
      <c r="S2462" s="77"/>
      <c r="T2462" s="77"/>
      <c r="U2462" s="77" t="s">
        <v>70</v>
      </c>
      <c r="V2462" s="77" t="s">
        <v>76</v>
      </c>
      <c r="W2462" s="77" t="s">
        <v>1123</v>
      </c>
      <c r="X2462" s="77">
        <v>1</v>
      </c>
      <c r="Y2462" s="77" t="s">
        <v>1116</v>
      </c>
      <c r="Z2462" s="77" t="s">
        <v>1136</v>
      </c>
      <c r="AA2462" s="77" t="s">
        <v>1126</v>
      </c>
      <c r="AB2462" s="77" t="s">
        <v>1127</v>
      </c>
      <c r="AC2462" s="77" t="s">
        <v>1128</v>
      </c>
      <c r="AD2462" s="77">
        <v>4</v>
      </c>
      <c r="AE2462" s="77" t="s">
        <v>1182</v>
      </c>
      <c r="AF2462" s="105"/>
    </row>
    <row r="2463" spans="1:32" hidden="1" x14ac:dyDescent="0.25">
      <c r="A2463" s="96" t="s">
        <v>1905</v>
      </c>
      <c r="B2463" s="77" t="s">
        <v>933</v>
      </c>
      <c r="C2463" s="77" t="s">
        <v>73</v>
      </c>
      <c r="D2463" s="77" t="s">
        <v>934</v>
      </c>
      <c r="E2463" s="77" t="s">
        <v>81</v>
      </c>
      <c r="F2463" s="77"/>
      <c r="G2463" s="77" t="s">
        <v>652</v>
      </c>
      <c r="H2463" s="77"/>
      <c r="I2463" s="77">
        <v>12</v>
      </c>
      <c r="J2463" s="77">
        <v>8</v>
      </c>
      <c r="K2463" s="77">
        <v>150</v>
      </c>
      <c r="L2463" s="77">
        <v>20</v>
      </c>
      <c r="M2463" s="77">
        <v>1</v>
      </c>
      <c r="N2463" s="77"/>
      <c r="O2463" s="77" t="s">
        <v>218</v>
      </c>
      <c r="P2463" s="77" t="s">
        <v>1449</v>
      </c>
      <c r="Q2463" s="77">
        <v>2</v>
      </c>
      <c r="R2463" s="77">
        <v>0</v>
      </c>
      <c r="S2463" s="77"/>
      <c r="T2463" s="77"/>
      <c r="U2463" s="77" t="s">
        <v>70</v>
      </c>
      <c r="V2463" s="77" t="s">
        <v>76</v>
      </c>
      <c r="W2463" s="77" t="s">
        <v>1123</v>
      </c>
      <c r="X2463" s="77">
        <v>12</v>
      </c>
      <c r="Y2463" s="77" t="s">
        <v>1116</v>
      </c>
      <c r="Z2463" s="77" t="s">
        <v>1136</v>
      </c>
      <c r="AA2463" s="77" t="s">
        <v>1126</v>
      </c>
      <c r="AB2463" s="77" t="s">
        <v>1127</v>
      </c>
      <c r="AC2463" s="77" t="s">
        <v>1128</v>
      </c>
      <c r="AD2463" s="77">
        <v>8</v>
      </c>
      <c r="AE2463" s="77" t="s">
        <v>1137</v>
      </c>
      <c r="AF2463" s="105"/>
    </row>
    <row r="2464" spans="1:32" hidden="1" x14ac:dyDescent="0.25">
      <c r="A2464" s="96" t="s">
        <v>1905</v>
      </c>
      <c r="B2464" s="77" t="s">
        <v>933</v>
      </c>
      <c r="C2464" s="77" t="s">
        <v>73</v>
      </c>
      <c r="D2464" s="77" t="s">
        <v>934</v>
      </c>
      <c r="E2464" s="77" t="s">
        <v>82</v>
      </c>
      <c r="F2464" s="77"/>
      <c r="G2464" s="77" t="s">
        <v>652</v>
      </c>
      <c r="H2464" s="77"/>
      <c r="I2464" s="77">
        <v>12</v>
      </c>
      <c r="J2464" s="77">
        <v>8</v>
      </c>
      <c r="K2464" s="77">
        <v>150</v>
      </c>
      <c r="L2464" s="77">
        <v>20</v>
      </c>
      <c r="M2464" s="77">
        <v>1</v>
      </c>
      <c r="N2464" s="77"/>
      <c r="O2464" s="77" t="s">
        <v>218</v>
      </c>
      <c r="P2464" s="77" t="s">
        <v>1171</v>
      </c>
      <c r="Q2464" s="77">
        <v>2</v>
      </c>
      <c r="R2464" s="77">
        <v>0</v>
      </c>
      <c r="S2464" s="77"/>
      <c r="T2464" s="77"/>
      <c r="U2464" s="77" t="s">
        <v>70</v>
      </c>
      <c r="V2464" s="77" t="s">
        <v>76</v>
      </c>
      <c r="W2464" s="77" t="s">
        <v>1123</v>
      </c>
      <c r="X2464" s="77">
        <v>12</v>
      </c>
      <c r="Y2464" s="77" t="s">
        <v>1116</v>
      </c>
      <c r="Z2464" s="77" t="s">
        <v>1136</v>
      </c>
      <c r="AA2464" s="77" t="s">
        <v>1126</v>
      </c>
      <c r="AB2464" s="77" t="s">
        <v>1127</v>
      </c>
      <c r="AC2464" s="77" t="s">
        <v>1128</v>
      </c>
      <c r="AD2464" s="77">
        <v>8</v>
      </c>
      <c r="AE2464" s="77" t="s">
        <v>1137</v>
      </c>
      <c r="AF2464" s="105"/>
    </row>
    <row r="2465" spans="1:32" ht="30" hidden="1" x14ac:dyDescent="0.25">
      <c r="A2465" s="96" t="s">
        <v>1905</v>
      </c>
      <c r="B2465" s="77" t="s">
        <v>933</v>
      </c>
      <c r="C2465" s="77" t="s">
        <v>73</v>
      </c>
      <c r="D2465" s="77" t="s">
        <v>934</v>
      </c>
      <c r="E2465" s="77" t="s">
        <v>112</v>
      </c>
      <c r="F2465" s="77"/>
      <c r="G2465" s="77" t="s">
        <v>1781</v>
      </c>
      <c r="H2465" s="77"/>
      <c r="I2465" s="77">
        <v>12</v>
      </c>
      <c r="J2465" s="77" t="e">
        <v>#N/A</v>
      </c>
      <c r="K2465" s="77" t="s">
        <v>1909</v>
      </c>
      <c r="L2465" s="77">
        <v>20</v>
      </c>
      <c r="M2465" s="77"/>
      <c r="N2465" s="77"/>
      <c r="O2465" s="77"/>
      <c r="P2465" s="77" t="s">
        <v>1171</v>
      </c>
      <c r="Q2465" s="77">
        <v>0</v>
      </c>
      <c r="R2465" s="77">
        <v>0</v>
      </c>
      <c r="S2465" s="77"/>
      <c r="T2465" s="77"/>
      <c r="U2465" s="77" t="s">
        <v>70</v>
      </c>
      <c r="V2465" s="77" t="s">
        <v>76</v>
      </c>
      <c r="W2465" s="77" t="s">
        <v>1123</v>
      </c>
      <c r="X2465" s="77" t="s">
        <v>1291</v>
      </c>
      <c r="Y2465" s="77" t="s">
        <v>1116</v>
      </c>
      <c r="Z2465" s="77" t="s">
        <v>1136</v>
      </c>
      <c r="AA2465" s="77" t="s">
        <v>1126</v>
      </c>
      <c r="AB2465" s="77" t="s">
        <v>1127</v>
      </c>
      <c r="AC2465" s="77" t="s">
        <v>1128</v>
      </c>
      <c r="AD2465" s="77"/>
      <c r="AE2465" s="77"/>
      <c r="AF2465" s="105"/>
    </row>
    <row r="2466" spans="1:32" hidden="1" x14ac:dyDescent="0.25">
      <c r="A2466" s="96" t="s">
        <v>1905</v>
      </c>
      <c r="B2466" s="77" t="s">
        <v>933</v>
      </c>
      <c r="C2466" s="77" t="s">
        <v>73</v>
      </c>
      <c r="D2466" s="77" t="s">
        <v>934</v>
      </c>
      <c r="E2466" s="77" t="s">
        <v>105</v>
      </c>
      <c r="F2466" s="77"/>
      <c r="G2466" s="77" t="s">
        <v>652</v>
      </c>
      <c r="H2466" s="77"/>
      <c r="I2466" s="77">
        <v>12</v>
      </c>
      <c r="J2466" s="77">
        <v>8</v>
      </c>
      <c r="K2466" s="77">
        <v>150</v>
      </c>
      <c r="L2466" s="77">
        <v>20</v>
      </c>
      <c r="M2466" s="77">
        <v>1</v>
      </c>
      <c r="N2466" s="77"/>
      <c r="O2466" s="77" t="s">
        <v>218</v>
      </c>
      <c r="P2466" s="77" t="s">
        <v>1171</v>
      </c>
      <c r="Q2466" s="77">
        <v>2</v>
      </c>
      <c r="R2466" s="77">
        <v>0</v>
      </c>
      <c r="S2466" s="77"/>
      <c r="T2466" s="77"/>
      <c r="U2466" s="77" t="s">
        <v>70</v>
      </c>
      <c r="V2466" s="77"/>
      <c r="W2466" s="77" t="s">
        <v>1123</v>
      </c>
      <c r="X2466" s="77">
        <v>12</v>
      </c>
      <c r="Y2466" s="77" t="s">
        <v>1116</v>
      </c>
      <c r="Z2466" s="77" t="s">
        <v>1136</v>
      </c>
      <c r="AA2466" s="77" t="s">
        <v>1126</v>
      </c>
      <c r="AB2466" s="77" t="s">
        <v>1127</v>
      </c>
      <c r="AC2466" s="77" t="s">
        <v>1128</v>
      </c>
      <c r="AD2466" s="77">
        <v>8</v>
      </c>
      <c r="AE2466" s="77" t="s">
        <v>1137</v>
      </c>
      <c r="AF2466" s="105"/>
    </row>
    <row r="2467" spans="1:32" hidden="1" x14ac:dyDescent="0.25">
      <c r="A2467" s="96" t="s">
        <v>1905</v>
      </c>
      <c r="B2467" s="77" t="s">
        <v>933</v>
      </c>
      <c r="C2467" s="77" t="s">
        <v>73</v>
      </c>
      <c r="D2467" s="77" t="s">
        <v>934</v>
      </c>
      <c r="E2467" s="77" t="s">
        <v>106</v>
      </c>
      <c r="F2467" s="77"/>
      <c r="G2467" s="77" t="s">
        <v>652</v>
      </c>
      <c r="H2467" s="77"/>
      <c r="I2467" s="77">
        <v>12</v>
      </c>
      <c r="J2467" s="77">
        <v>4</v>
      </c>
      <c r="K2467" s="77">
        <v>80</v>
      </c>
      <c r="L2467" s="77">
        <v>20</v>
      </c>
      <c r="M2467" s="77">
        <v>1</v>
      </c>
      <c r="N2467" s="77"/>
      <c r="O2467" s="77" t="s">
        <v>218</v>
      </c>
      <c r="P2467" s="77" t="s">
        <v>1449</v>
      </c>
      <c r="Q2467" s="77">
        <v>2</v>
      </c>
      <c r="R2467" s="77">
        <v>0</v>
      </c>
      <c r="S2467" s="77"/>
      <c r="T2467" s="77"/>
      <c r="U2467" s="77" t="s">
        <v>70</v>
      </c>
      <c r="V2467" s="77"/>
      <c r="W2467" s="77" t="s">
        <v>1123</v>
      </c>
      <c r="X2467" s="77">
        <v>6</v>
      </c>
      <c r="Y2467" s="77" t="s">
        <v>1116</v>
      </c>
      <c r="Z2467" s="77" t="s">
        <v>1136</v>
      </c>
      <c r="AA2467" s="77" t="s">
        <v>1126</v>
      </c>
      <c r="AB2467" s="77" t="s">
        <v>1127</v>
      </c>
      <c r="AC2467" s="77" t="s">
        <v>1128</v>
      </c>
      <c r="AD2467" s="77">
        <v>4</v>
      </c>
      <c r="AE2467" s="77" t="s">
        <v>1129</v>
      </c>
      <c r="AF2467" s="105"/>
    </row>
    <row r="2468" spans="1:32" ht="30" hidden="1" x14ac:dyDescent="0.25">
      <c r="A2468" s="96" t="s">
        <v>1905</v>
      </c>
      <c r="B2468" s="77" t="s">
        <v>933</v>
      </c>
      <c r="C2468" s="77" t="s">
        <v>73</v>
      </c>
      <c r="D2468" s="77" t="s">
        <v>1910</v>
      </c>
      <c r="E2468" s="77" t="s">
        <v>75</v>
      </c>
      <c r="F2468" s="77"/>
      <c r="G2468" s="77" t="s">
        <v>514</v>
      </c>
      <c r="H2468" s="77"/>
      <c r="I2468" s="77">
        <v>12</v>
      </c>
      <c r="J2468" s="77" t="e">
        <v>#N/A</v>
      </c>
      <c r="K2468" s="77" t="s">
        <v>1909</v>
      </c>
      <c r="L2468" s="77">
        <v>20</v>
      </c>
      <c r="M2468" s="77"/>
      <c r="N2468" s="77"/>
      <c r="O2468" s="77"/>
      <c r="P2468" s="77" t="s">
        <v>1171</v>
      </c>
      <c r="Q2468" s="77">
        <v>0</v>
      </c>
      <c r="R2468" s="77">
        <v>0</v>
      </c>
      <c r="S2468" s="77" t="s">
        <v>1123</v>
      </c>
      <c r="T2468" s="77">
        <v>1</v>
      </c>
      <c r="U2468" s="77" t="s">
        <v>115</v>
      </c>
      <c r="V2468" s="77" t="s">
        <v>76</v>
      </c>
      <c r="W2468" s="77" t="s">
        <v>1123</v>
      </c>
      <c r="X2468" s="77" t="s">
        <v>1291</v>
      </c>
      <c r="Y2468" s="77" t="s">
        <v>1116</v>
      </c>
      <c r="Z2468" s="77" t="s">
        <v>1136</v>
      </c>
      <c r="AA2468" s="77" t="s">
        <v>1126</v>
      </c>
      <c r="AB2468" s="77" t="s">
        <v>1127</v>
      </c>
      <c r="AC2468" s="77" t="s">
        <v>1128</v>
      </c>
      <c r="AD2468" s="77"/>
      <c r="AE2468" s="77"/>
      <c r="AF2468" s="105"/>
    </row>
    <row r="2469" spans="1:32" ht="30" hidden="1" x14ac:dyDescent="0.25">
      <c r="A2469" s="96" t="s">
        <v>1905</v>
      </c>
      <c r="B2469" s="77" t="s">
        <v>933</v>
      </c>
      <c r="C2469" s="77" t="s">
        <v>73</v>
      </c>
      <c r="D2469" s="77" t="s">
        <v>1910</v>
      </c>
      <c r="E2469" s="77" t="s">
        <v>112</v>
      </c>
      <c r="F2469" s="77"/>
      <c r="G2469" s="77" t="s">
        <v>1785</v>
      </c>
      <c r="H2469" s="77"/>
      <c r="I2469" s="77">
        <v>12</v>
      </c>
      <c r="J2469" s="77" t="e">
        <v>#N/A</v>
      </c>
      <c r="K2469" s="77" t="s">
        <v>1909</v>
      </c>
      <c r="L2469" s="77">
        <v>20</v>
      </c>
      <c r="M2469" s="77"/>
      <c r="N2469" s="77"/>
      <c r="O2469" s="77"/>
      <c r="P2469" s="77" t="s">
        <v>1171</v>
      </c>
      <c r="Q2469" s="77">
        <v>0</v>
      </c>
      <c r="R2469" s="77">
        <v>0</v>
      </c>
      <c r="S2469" s="77" t="s">
        <v>1123</v>
      </c>
      <c r="T2469" s="77">
        <v>1</v>
      </c>
      <c r="U2469" s="77"/>
      <c r="V2469" s="77" t="s">
        <v>76</v>
      </c>
      <c r="W2469" s="77" t="s">
        <v>1123</v>
      </c>
      <c r="X2469" s="77" t="s">
        <v>1291</v>
      </c>
      <c r="Y2469" s="77" t="s">
        <v>1116</v>
      </c>
      <c r="Z2469" s="77" t="s">
        <v>1136</v>
      </c>
      <c r="AA2469" s="77" t="s">
        <v>1126</v>
      </c>
      <c r="AB2469" s="77" t="s">
        <v>1127</v>
      </c>
      <c r="AC2469" s="77" t="s">
        <v>1128</v>
      </c>
      <c r="AD2469" s="77"/>
      <c r="AE2469" s="77"/>
      <c r="AF2469" s="105"/>
    </row>
    <row r="2470" spans="1:32" hidden="1" x14ac:dyDescent="0.25">
      <c r="A2470" s="96" t="s">
        <v>1905</v>
      </c>
      <c r="B2470" s="77" t="s">
        <v>933</v>
      </c>
      <c r="C2470" s="77" t="s">
        <v>73</v>
      </c>
      <c r="D2470" s="77" t="s">
        <v>935</v>
      </c>
      <c r="E2470" s="77" t="s">
        <v>73</v>
      </c>
      <c r="F2470" s="77"/>
      <c r="G2470" s="77" t="s">
        <v>248</v>
      </c>
      <c r="H2470" s="77"/>
      <c r="I2470" s="77">
        <v>12</v>
      </c>
      <c r="J2470" s="77">
        <v>4</v>
      </c>
      <c r="K2470" s="77">
        <v>25</v>
      </c>
      <c r="L2470" s="77">
        <v>20</v>
      </c>
      <c r="M2470" s="77"/>
      <c r="N2470" s="77"/>
      <c r="O2470" s="77" t="s">
        <v>129</v>
      </c>
      <c r="P2470" s="77" t="s">
        <v>1171</v>
      </c>
      <c r="Q2470" s="77">
        <v>0</v>
      </c>
      <c r="R2470" s="77">
        <v>1</v>
      </c>
      <c r="S2470" s="77" t="s">
        <v>1123</v>
      </c>
      <c r="T2470" s="77">
        <v>1</v>
      </c>
      <c r="U2470" s="77" t="s">
        <v>115</v>
      </c>
      <c r="V2470" s="77"/>
      <c r="W2470" s="77" t="s">
        <v>1123</v>
      </c>
      <c r="X2470" s="77">
        <v>1</v>
      </c>
      <c r="Y2470" s="77" t="s">
        <v>1116</v>
      </c>
      <c r="Z2470" s="77" t="s">
        <v>1136</v>
      </c>
      <c r="AA2470" s="77" t="s">
        <v>1126</v>
      </c>
      <c r="AB2470" s="77" t="s">
        <v>1127</v>
      </c>
      <c r="AC2470" s="77" t="s">
        <v>1128</v>
      </c>
      <c r="AD2470" s="77">
        <v>4</v>
      </c>
      <c r="AE2470" s="77" t="s">
        <v>1182</v>
      </c>
      <c r="AF2470" s="105"/>
    </row>
    <row r="2471" spans="1:32" hidden="1" x14ac:dyDescent="0.25">
      <c r="A2471" s="96" t="s">
        <v>1905</v>
      </c>
      <c r="B2471" s="77" t="s">
        <v>933</v>
      </c>
      <c r="C2471" s="77" t="s">
        <v>73</v>
      </c>
      <c r="D2471" s="77" t="s">
        <v>935</v>
      </c>
      <c r="E2471" s="77" t="s">
        <v>83</v>
      </c>
      <c r="F2471" s="77"/>
      <c r="G2471" s="77" t="s">
        <v>332</v>
      </c>
      <c r="H2471" s="77"/>
      <c r="I2471" s="77">
        <v>12</v>
      </c>
      <c r="J2471" s="77">
        <v>4</v>
      </c>
      <c r="K2471" s="77">
        <v>50</v>
      </c>
      <c r="L2471" s="77">
        <v>20</v>
      </c>
      <c r="M2471" s="77"/>
      <c r="N2471" s="77"/>
      <c r="O2471" s="77" t="s">
        <v>129</v>
      </c>
      <c r="P2471" s="77" t="s">
        <v>1171</v>
      </c>
      <c r="Q2471" s="77">
        <v>0</v>
      </c>
      <c r="R2471" s="77">
        <v>1</v>
      </c>
      <c r="S2471" s="77" t="s">
        <v>1123</v>
      </c>
      <c r="T2471" s="77">
        <v>1</v>
      </c>
      <c r="U2471" s="77" t="s">
        <v>115</v>
      </c>
      <c r="V2471" s="77"/>
      <c r="W2471" s="77" t="s">
        <v>1123</v>
      </c>
      <c r="X2471" s="77">
        <v>2</v>
      </c>
      <c r="Y2471" s="77" t="s">
        <v>1116</v>
      </c>
      <c r="Z2471" s="77" t="s">
        <v>1136</v>
      </c>
      <c r="AA2471" s="77" t="s">
        <v>1126</v>
      </c>
      <c r="AB2471" s="77" t="s">
        <v>1127</v>
      </c>
      <c r="AC2471" s="77" t="s">
        <v>1128</v>
      </c>
      <c r="AD2471" s="77">
        <v>4</v>
      </c>
      <c r="AE2471" s="77" t="s">
        <v>1172</v>
      </c>
      <c r="AF2471" s="105"/>
    </row>
    <row r="2472" spans="1:32" hidden="1" x14ac:dyDescent="0.25">
      <c r="A2472" s="96" t="s">
        <v>1905</v>
      </c>
      <c r="B2472" s="77" t="s">
        <v>933</v>
      </c>
      <c r="C2472" s="77" t="s">
        <v>73</v>
      </c>
      <c r="D2472" s="77" t="s">
        <v>935</v>
      </c>
      <c r="E2472" s="77" t="s">
        <v>70</v>
      </c>
      <c r="F2472" s="77"/>
      <c r="G2472" s="77" t="s">
        <v>332</v>
      </c>
      <c r="H2472" s="77"/>
      <c r="I2472" s="77">
        <v>12</v>
      </c>
      <c r="J2472" s="77">
        <v>4</v>
      </c>
      <c r="K2472" s="77">
        <v>50</v>
      </c>
      <c r="L2472" s="77">
        <v>20</v>
      </c>
      <c r="M2472" s="77"/>
      <c r="N2472" s="77"/>
      <c r="O2472" s="77" t="s">
        <v>218</v>
      </c>
      <c r="P2472" s="77" t="s">
        <v>1171</v>
      </c>
      <c r="Q2472" s="77">
        <v>0</v>
      </c>
      <c r="R2472" s="77">
        <v>1</v>
      </c>
      <c r="S2472" s="77" t="s">
        <v>1123</v>
      </c>
      <c r="T2472" s="77">
        <v>1</v>
      </c>
      <c r="U2472" s="77" t="s">
        <v>115</v>
      </c>
      <c r="V2472" s="77" t="s">
        <v>76</v>
      </c>
      <c r="W2472" s="77" t="s">
        <v>1123</v>
      </c>
      <c r="X2472" s="77">
        <v>2</v>
      </c>
      <c r="Y2472" s="77" t="s">
        <v>1116</v>
      </c>
      <c r="Z2472" s="77" t="s">
        <v>1136</v>
      </c>
      <c r="AA2472" s="77" t="s">
        <v>1126</v>
      </c>
      <c r="AB2472" s="77" t="s">
        <v>1127</v>
      </c>
      <c r="AC2472" s="77" t="s">
        <v>1128</v>
      </c>
      <c r="AD2472" s="77">
        <v>4</v>
      </c>
      <c r="AE2472" s="77" t="s">
        <v>1172</v>
      </c>
      <c r="AF2472" s="105"/>
    </row>
    <row r="2473" spans="1:32" hidden="1" x14ac:dyDescent="0.25">
      <c r="A2473" s="96" t="s">
        <v>1905</v>
      </c>
      <c r="B2473" s="77" t="s">
        <v>933</v>
      </c>
      <c r="C2473" s="77" t="s">
        <v>73</v>
      </c>
      <c r="D2473" s="77" t="s">
        <v>935</v>
      </c>
      <c r="E2473" s="77" t="s">
        <v>76</v>
      </c>
      <c r="F2473" s="77"/>
      <c r="G2473" s="77" t="s">
        <v>248</v>
      </c>
      <c r="H2473" s="77"/>
      <c r="I2473" s="77">
        <v>12</v>
      </c>
      <c r="J2473" s="77">
        <v>4</v>
      </c>
      <c r="K2473" s="77">
        <v>25</v>
      </c>
      <c r="L2473" s="77">
        <v>20</v>
      </c>
      <c r="M2473" s="77"/>
      <c r="N2473" s="77"/>
      <c r="O2473" s="77" t="s">
        <v>129</v>
      </c>
      <c r="P2473" s="77" t="s">
        <v>1171</v>
      </c>
      <c r="Q2473" s="77">
        <v>0</v>
      </c>
      <c r="R2473" s="77">
        <v>1</v>
      </c>
      <c r="S2473" s="77" t="s">
        <v>1123</v>
      </c>
      <c r="T2473" s="77">
        <v>1</v>
      </c>
      <c r="U2473" s="77" t="s">
        <v>115</v>
      </c>
      <c r="V2473" s="77" t="s">
        <v>76</v>
      </c>
      <c r="W2473" s="77" t="s">
        <v>1123</v>
      </c>
      <c r="X2473" s="77">
        <v>1</v>
      </c>
      <c r="Y2473" s="77" t="s">
        <v>1116</v>
      </c>
      <c r="Z2473" s="77" t="s">
        <v>1136</v>
      </c>
      <c r="AA2473" s="77" t="s">
        <v>1126</v>
      </c>
      <c r="AB2473" s="77" t="s">
        <v>1127</v>
      </c>
      <c r="AC2473" s="77" t="s">
        <v>1128</v>
      </c>
      <c r="AD2473" s="77">
        <v>4</v>
      </c>
      <c r="AE2473" s="77" t="s">
        <v>1182</v>
      </c>
      <c r="AF2473" s="105"/>
    </row>
    <row r="2474" spans="1:32" hidden="1" x14ac:dyDescent="0.25">
      <c r="A2474" s="96" t="s">
        <v>1905</v>
      </c>
      <c r="B2474" s="77" t="s">
        <v>933</v>
      </c>
      <c r="C2474" s="77" t="s">
        <v>73</v>
      </c>
      <c r="D2474" s="77" t="s">
        <v>935</v>
      </c>
      <c r="E2474" s="77" t="s">
        <v>81</v>
      </c>
      <c r="F2474" s="77"/>
      <c r="G2474" s="77" t="s">
        <v>633</v>
      </c>
      <c r="H2474" s="77"/>
      <c r="I2474" s="77">
        <v>12</v>
      </c>
      <c r="J2474" s="77">
        <v>8</v>
      </c>
      <c r="K2474" s="77">
        <v>150</v>
      </c>
      <c r="L2474" s="77">
        <v>20</v>
      </c>
      <c r="M2474" s="77"/>
      <c r="N2474" s="77"/>
      <c r="O2474" s="77" t="s">
        <v>218</v>
      </c>
      <c r="P2474" s="77" t="s">
        <v>1449</v>
      </c>
      <c r="Q2474" s="77">
        <v>0</v>
      </c>
      <c r="R2474" s="77">
        <v>1</v>
      </c>
      <c r="S2474" s="77" t="s">
        <v>1123</v>
      </c>
      <c r="T2474" s="77">
        <v>1</v>
      </c>
      <c r="U2474" s="77" t="s">
        <v>115</v>
      </c>
      <c r="V2474" s="77" t="s">
        <v>76</v>
      </c>
      <c r="W2474" s="77" t="s">
        <v>1123</v>
      </c>
      <c r="X2474" s="77">
        <v>6</v>
      </c>
      <c r="Y2474" s="77" t="s">
        <v>1116</v>
      </c>
      <c r="Z2474" s="77" t="s">
        <v>1136</v>
      </c>
      <c r="AA2474" s="77" t="s">
        <v>1126</v>
      </c>
      <c r="AB2474" s="77" t="s">
        <v>1127</v>
      </c>
      <c r="AC2474" s="77" t="s">
        <v>1128</v>
      </c>
      <c r="AD2474" s="77">
        <v>8</v>
      </c>
      <c r="AE2474" s="77" t="s">
        <v>1137</v>
      </c>
      <c r="AF2474" s="105"/>
    </row>
    <row r="2475" spans="1:32" hidden="1" x14ac:dyDescent="0.25">
      <c r="A2475" s="96" t="s">
        <v>1905</v>
      </c>
      <c r="B2475" s="77" t="s">
        <v>933</v>
      </c>
      <c r="C2475" s="77" t="s">
        <v>73</v>
      </c>
      <c r="D2475" s="77" t="s">
        <v>935</v>
      </c>
      <c r="E2475" s="77" t="s">
        <v>82</v>
      </c>
      <c r="F2475" s="77"/>
      <c r="G2475" s="77" t="s">
        <v>633</v>
      </c>
      <c r="H2475" s="77"/>
      <c r="I2475" s="77">
        <v>12</v>
      </c>
      <c r="J2475" s="77">
        <v>8</v>
      </c>
      <c r="K2475" s="77">
        <v>150</v>
      </c>
      <c r="L2475" s="77">
        <v>20</v>
      </c>
      <c r="M2475" s="77"/>
      <c r="N2475" s="77"/>
      <c r="O2475" s="77" t="s">
        <v>218</v>
      </c>
      <c r="P2475" s="77" t="s">
        <v>1171</v>
      </c>
      <c r="Q2475" s="77">
        <v>0</v>
      </c>
      <c r="R2475" s="77">
        <v>1</v>
      </c>
      <c r="S2475" s="77" t="s">
        <v>1123</v>
      </c>
      <c r="T2475" s="77">
        <v>1</v>
      </c>
      <c r="U2475" s="77" t="s">
        <v>115</v>
      </c>
      <c r="V2475" s="77" t="s">
        <v>76</v>
      </c>
      <c r="W2475" s="77" t="s">
        <v>1123</v>
      </c>
      <c r="X2475" s="77">
        <v>6</v>
      </c>
      <c r="Y2475" s="77" t="s">
        <v>1116</v>
      </c>
      <c r="Z2475" s="77" t="s">
        <v>1136</v>
      </c>
      <c r="AA2475" s="77" t="s">
        <v>1126</v>
      </c>
      <c r="AB2475" s="77" t="s">
        <v>1127</v>
      </c>
      <c r="AC2475" s="77" t="s">
        <v>1128</v>
      </c>
      <c r="AD2475" s="77">
        <v>8</v>
      </c>
      <c r="AE2475" s="77" t="s">
        <v>1137</v>
      </c>
      <c r="AF2475" s="105"/>
    </row>
    <row r="2476" spans="1:32" hidden="1" x14ac:dyDescent="0.25">
      <c r="A2476" s="96" t="s">
        <v>1905</v>
      </c>
      <c r="B2476" s="77" t="s">
        <v>933</v>
      </c>
      <c r="C2476" s="77" t="s">
        <v>73</v>
      </c>
      <c r="D2476" s="77" t="s">
        <v>935</v>
      </c>
      <c r="E2476" s="77" t="s">
        <v>105</v>
      </c>
      <c r="F2476" s="77"/>
      <c r="G2476" s="77" t="s">
        <v>633</v>
      </c>
      <c r="H2476" s="77"/>
      <c r="I2476" s="77">
        <v>12</v>
      </c>
      <c r="J2476" s="77">
        <v>8</v>
      </c>
      <c r="K2476" s="77">
        <v>150</v>
      </c>
      <c r="L2476" s="77">
        <v>20</v>
      </c>
      <c r="M2476" s="77"/>
      <c r="N2476" s="77"/>
      <c r="O2476" s="77" t="s">
        <v>218</v>
      </c>
      <c r="P2476" s="77" t="s">
        <v>1171</v>
      </c>
      <c r="Q2476" s="77">
        <v>0</v>
      </c>
      <c r="R2476" s="77">
        <v>1</v>
      </c>
      <c r="S2476" s="77" t="s">
        <v>1123</v>
      </c>
      <c r="T2476" s="77">
        <v>1</v>
      </c>
      <c r="U2476" s="77" t="s">
        <v>115</v>
      </c>
      <c r="V2476" s="77" t="s">
        <v>76</v>
      </c>
      <c r="W2476" s="77" t="s">
        <v>1123</v>
      </c>
      <c r="X2476" s="77">
        <v>6</v>
      </c>
      <c r="Y2476" s="77" t="s">
        <v>1116</v>
      </c>
      <c r="Z2476" s="77" t="s">
        <v>1136</v>
      </c>
      <c r="AA2476" s="77" t="s">
        <v>1126</v>
      </c>
      <c r="AB2476" s="77" t="s">
        <v>1127</v>
      </c>
      <c r="AC2476" s="77" t="s">
        <v>1128</v>
      </c>
      <c r="AD2476" s="77">
        <v>8</v>
      </c>
      <c r="AE2476" s="77" t="s">
        <v>1137</v>
      </c>
      <c r="AF2476" s="105"/>
    </row>
    <row r="2477" spans="1:32" ht="15.75" hidden="1" thickBot="1" x14ac:dyDescent="0.3">
      <c r="A2477" s="97" t="s">
        <v>1905</v>
      </c>
      <c r="B2477" s="78" t="s">
        <v>933</v>
      </c>
      <c r="C2477" s="78" t="s">
        <v>73</v>
      </c>
      <c r="D2477" s="78" t="s">
        <v>935</v>
      </c>
      <c r="E2477" s="78" t="s">
        <v>106</v>
      </c>
      <c r="F2477" s="78"/>
      <c r="G2477" s="78" t="s">
        <v>633</v>
      </c>
      <c r="H2477" s="78"/>
      <c r="I2477" s="78">
        <v>12</v>
      </c>
      <c r="J2477" s="77">
        <v>4</v>
      </c>
      <c r="K2477" s="78">
        <v>80</v>
      </c>
      <c r="L2477" s="78">
        <v>20</v>
      </c>
      <c r="M2477" s="78"/>
      <c r="N2477" s="78"/>
      <c r="O2477" s="78" t="s">
        <v>218</v>
      </c>
      <c r="P2477" s="78" t="s">
        <v>1449</v>
      </c>
      <c r="Q2477" s="78">
        <v>0</v>
      </c>
      <c r="R2477" s="78">
        <v>1</v>
      </c>
      <c r="S2477" s="78" t="s">
        <v>1123</v>
      </c>
      <c r="T2477" s="78">
        <v>1</v>
      </c>
      <c r="U2477" s="78" t="s">
        <v>115</v>
      </c>
      <c r="V2477" s="78"/>
      <c r="W2477" s="78" t="s">
        <v>1123</v>
      </c>
      <c r="X2477" s="78">
        <v>3</v>
      </c>
      <c r="Y2477" s="78" t="s">
        <v>1116</v>
      </c>
      <c r="Z2477" s="78" t="s">
        <v>1136</v>
      </c>
      <c r="AA2477" s="78" t="s">
        <v>1126</v>
      </c>
      <c r="AB2477" s="78" t="s">
        <v>1127</v>
      </c>
      <c r="AC2477" s="78" t="s">
        <v>1128</v>
      </c>
      <c r="AD2477" s="78">
        <v>4</v>
      </c>
      <c r="AE2477" s="78" t="s">
        <v>1129</v>
      </c>
      <c r="AF2477" s="106"/>
    </row>
    <row r="2478" spans="1:32" hidden="1" x14ac:dyDescent="0.25">
      <c r="A2478" s="98" t="s">
        <v>1911</v>
      </c>
      <c r="B2478" s="79" t="s">
        <v>1912</v>
      </c>
      <c r="C2478" s="79" t="s">
        <v>75</v>
      </c>
      <c r="D2478" s="79" t="s">
        <v>1913</v>
      </c>
      <c r="E2478" s="79" t="s">
        <v>73</v>
      </c>
      <c r="F2478" s="79"/>
      <c r="G2478" s="79" t="s">
        <v>184</v>
      </c>
      <c r="H2478" s="79"/>
      <c r="I2478" s="79">
        <v>11</v>
      </c>
      <c r="J2478" s="77">
        <v>4</v>
      </c>
      <c r="K2478" s="79">
        <v>80</v>
      </c>
      <c r="L2478" s="79">
        <v>20</v>
      </c>
      <c r="M2478" s="79"/>
      <c r="N2478" s="79"/>
      <c r="O2478" s="79" t="s">
        <v>129</v>
      </c>
      <c r="P2478" s="79"/>
      <c r="Q2478" s="79">
        <v>0</v>
      </c>
      <c r="R2478" s="79">
        <v>0</v>
      </c>
      <c r="S2478" s="79"/>
      <c r="T2478" s="79"/>
      <c r="U2478" s="79" t="s">
        <v>70</v>
      </c>
      <c r="V2478" s="79"/>
      <c r="W2478" s="79" t="s">
        <v>1123</v>
      </c>
      <c r="X2478" s="79">
        <v>3</v>
      </c>
      <c r="Y2478" s="79" t="s">
        <v>1209</v>
      </c>
      <c r="Z2478" s="79"/>
      <c r="AA2478" s="79"/>
      <c r="AB2478" s="79"/>
      <c r="AC2478" s="79"/>
      <c r="AD2478" s="79"/>
      <c r="AE2478" s="79"/>
      <c r="AF2478" s="107"/>
    </row>
    <row r="2479" spans="1:32" hidden="1" x14ac:dyDescent="0.25">
      <c r="A2479" s="99" t="s">
        <v>1911</v>
      </c>
      <c r="B2479" s="80" t="s">
        <v>1912</v>
      </c>
      <c r="C2479" s="80" t="s">
        <v>75</v>
      </c>
      <c r="D2479" s="80" t="s">
        <v>1913</v>
      </c>
      <c r="E2479" s="80" t="s">
        <v>83</v>
      </c>
      <c r="F2479" s="80"/>
      <c r="G2479" s="80" t="s">
        <v>1914</v>
      </c>
      <c r="H2479" s="80"/>
      <c r="I2479" s="80">
        <v>11</v>
      </c>
      <c r="J2479" s="77" t="e">
        <v>#N/A</v>
      </c>
      <c r="K2479" s="80"/>
      <c r="L2479" s="80"/>
      <c r="M2479" s="80"/>
      <c r="N2479" s="80"/>
      <c r="O2479" s="80"/>
      <c r="P2479" s="80"/>
      <c r="Q2479" s="80">
        <v>0</v>
      </c>
      <c r="R2479" s="80">
        <v>0</v>
      </c>
      <c r="S2479" s="80"/>
      <c r="T2479" s="80"/>
      <c r="U2479" s="80"/>
      <c r="V2479" s="80"/>
      <c r="W2479" s="80"/>
      <c r="X2479" s="80">
        <v>0</v>
      </c>
      <c r="Y2479" s="80" t="s">
        <v>1209</v>
      </c>
      <c r="Z2479" s="80"/>
      <c r="AA2479" s="80"/>
      <c r="AB2479" s="80"/>
      <c r="AC2479" s="80"/>
      <c r="AD2479" s="80"/>
      <c r="AE2479" s="80"/>
      <c r="AF2479" s="108"/>
    </row>
    <row r="2480" spans="1:32" ht="15.75" hidden="1" thickBot="1" x14ac:dyDescent="0.3">
      <c r="A2480" s="100" t="s">
        <v>1911</v>
      </c>
      <c r="B2480" s="81" t="s">
        <v>1912</v>
      </c>
      <c r="C2480" s="81" t="s">
        <v>75</v>
      </c>
      <c r="D2480" s="81" t="s">
        <v>1913</v>
      </c>
      <c r="E2480" s="81" t="s">
        <v>75</v>
      </c>
      <c r="F2480" s="81"/>
      <c r="G2480" s="81" t="s">
        <v>184</v>
      </c>
      <c r="H2480" s="81"/>
      <c r="I2480" s="81">
        <v>11</v>
      </c>
      <c r="J2480" s="77">
        <v>4</v>
      </c>
      <c r="K2480" s="81">
        <v>40</v>
      </c>
      <c r="L2480" s="81">
        <v>20</v>
      </c>
      <c r="M2480" s="81"/>
      <c r="N2480" s="81"/>
      <c r="O2480" s="81" t="s">
        <v>129</v>
      </c>
      <c r="P2480" s="81"/>
      <c r="Q2480" s="81">
        <v>0</v>
      </c>
      <c r="R2480" s="81">
        <v>0</v>
      </c>
      <c r="S2480" s="81"/>
      <c r="T2480" s="81"/>
      <c r="U2480" s="81" t="s">
        <v>70</v>
      </c>
      <c r="V2480" s="81"/>
      <c r="W2480" s="81" t="s">
        <v>1123</v>
      </c>
      <c r="X2480" s="81">
        <v>1.5</v>
      </c>
      <c r="Y2480" s="81" t="s">
        <v>1209</v>
      </c>
      <c r="Z2480" s="81"/>
      <c r="AA2480" s="81"/>
      <c r="AB2480" s="81"/>
      <c r="AC2480" s="81"/>
      <c r="AD2480" s="81"/>
      <c r="AE2480" s="81"/>
      <c r="AF2480" s="109"/>
    </row>
    <row r="2481" spans="1:32" hidden="1" x14ac:dyDescent="0.25">
      <c r="A2481" s="95" t="s">
        <v>1915</v>
      </c>
      <c r="B2481" s="76" t="s">
        <v>936</v>
      </c>
      <c r="C2481" s="76" t="s">
        <v>73</v>
      </c>
      <c r="D2481" s="76" t="s">
        <v>252</v>
      </c>
      <c r="E2481" s="76" t="s">
        <v>73</v>
      </c>
      <c r="F2481" s="76"/>
      <c r="G2481" s="76" t="s">
        <v>937</v>
      </c>
      <c r="H2481" s="76"/>
      <c r="I2481" s="76">
        <v>18</v>
      </c>
      <c r="J2481" s="77">
        <v>4</v>
      </c>
      <c r="K2481" s="76">
        <v>40</v>
      </c>
      <c r="L2481" s="76">
        <v>50</v>
      </c>
      <c r="M2481" s="76"/>
      <c r="N2481" s="76">
        <v>1</v>
      </c>
      <c r="O2481" s="76" t="s">
        <v>129</v>
      </c>
      <c r="P2481" s="76" t="s">
        <v>1295</v>
      </c>
      <c r="Q2481" s="76">
        <v>1</v>
      </c>
      <c r="R2481" s="76">
        <v>0</v>
      </c>
      <c r="S2481" s="76"/>
      <c r="T2481" s="76"/>
      <c r="U2481" s="76"/>
      <c r="V2481" s="76"/>
      <c r="W2481" s="76" t="s">
        <v>1123</v>
      </c>
      <c r="X2481" s="76">
        <v>1.5</v>
      </c>
      <c r="Y2481" s="76" t="s">
        <v>1135</v>
      </c>
      <c r="Z2481" s="76" t="s">
        <v>1125</v>
      </c>
      <c r="AA2481" s="76" t="s">
        <v>1126</v>
      </c>
      <c r="AB2481" s="76" t="s">
        <v>1127</v>
      </c>
      <c r="AC2481" s="76" t="s">
        <v>1128</v>
      </c>
      <c r="AD2481" s="76">
        <v>4</v>
      </c>
      <c r="AE2481" s="76" t="s">
        <v>1330</v>
      </c>
      <c r="AF2481" s="104"/>
    </row>
    <row r="2482" spans="1:32" hidden="1" x14ac:dyDescent="0.25">
      <c r="A2482" s="96" t="s">
        <v>1915</v>
      </c>
      <c r="B2482" s="77" t="s">
        <v>936</v>
      </c>
      <c r="C2482" s="77" t="s">
        <v>73</v>
      </c>
      <c r="D2482" s="77" t="s">
        <v>252</v>
      </c>
      <c r="E2482" s="77" t="s">
        <v>83</v>
      </c>
      <c r="F2482" s="77"/>
      <c r="G2482" s="77" t="s">
        <v>237</v>
      </c>
      <c r="H2482" s="77"/>
      <c r="I2482" s="77">
        <v>18</v>
      </c>
      <c r="J2482" s="77">
        <v>4</v>
      </c>
      <c r="K2482" s="77">
        <v>40</v>
      </c>
      <c r="L2482" s="77">
        <v>50</v>
      </c>
      <c r="M2482" s="77"/>
      <c r="N2482" s="77">
        <v>1</v>
      </c>
      <c r="O2482" s="77" t="s">
        <v>129</v>
      </c>
      <c r="P2482" s="77" t="s">
        <v>1295</v>
      </c>
      <c r="Q2482" s="77">
        <v>1</v>
      </c>
      <c r="R2482" s="77">
        <v>0</v>
      </c>
      <c r="S2482" s="77"/>
      <c r="T2482" s="77"/>
      <c r="U2482" s="77"/>
      <c r="V2482" s="77"/>
      <c r="W2482" s="77" t="s">
        <v>1123</v>
      </c>
      <c r="X2482" s="77">
        <v>1.5</v>
      </c>
      <c r="Y2482" s="77" t="s">
        <v>1135</v>
      </c>
      <c r="Z2482" s="77" t="s">
        <v>1125</v>
      </c>
      <c r="AA2482" s="77" t="s">
        <v>1126</v>
      </c>
      <c r="AB2482" s="77" t="s">
        <v>1127</v>
      </c>
      <c r="AC2482" s="77" t="s">
        <v>1128</v>
      </c>
      <c r="AD2482" s="77">
        <v>4</v>
      </c>
      <c r="AE2482" s="77" t="s">
        <v>1330</v>
      </c>
      <c r="AF2482" s="105"/>
    </row>
    <row r="2483" spans="1:32" ht="30" hidden="1" x14ac:dyDescent="0.25">
      <c r="A2483" s="96" t="s">
        <v>1915</v>
      </c>
      <c r="B2483" s="77" t="s">
        <v>936</v>
      </c>
      <c r="C2483" s="77" t="s">
        <v>73</v>
      </c>
      <c r="D2483" s="77" t="s">
        <v>130</v>
      </c>
      <c r="E2483" s="77" t="s">
        <v>73</v>
      </c>
      <c r="F2483" s="77"/>
      <c r="G2483" s="77" t="s">
        <v>938</v>
      </c>
      <c r="H2483" s="77"/>
      <c r="I2483" s="77">
        <v>18</v>
      </c>
      <c r="J2483" s="77">
        <v>4</v>
      </c>
      <c r="K2483" s="77">
        <v>40</v>
      </c>
      <c r="L2483" s="77">
        <v>50</v>
      </c>
      <c r="M2483" s="77"/>
      <c r="N2483" s="77"/>
      <c r="O2483" s="77" t="s">
        <v>129</v>
      </c>
      <c r="P2483" s="77" t="s">
        <v>1295</v>
      </c>
      <c r="Q2483" s="77">
        <v>0</v>
      </c>
      <c r="R2483" s="77">
        <v>1</v>
      </c>
      <c r="S2483" s="77" t="s">
        <v>1123</v>
      </c>
      <c r="T2483" s="77">
        <v>1</v>
      </c>
      <c r="U2483" s="77"/>
      <c r="V2483" s="77"/>
      <c r="W2483" s="77" t="s">
        <v>1123</v>
      </c>
      <c r="X2483" s="77">
        <v>1.5</v>
      </c>
      <c r="Y2483" s="77" t="s">
        <v>1135</v>
      </c>
      <c r="Z2483" s="77" t="s">
        <v>1125</v>
      </c>
      <c r="AA2483" s="77" t="s">
        <v>1126</v>
      </c>
      <c r="AB2483" s="77" t="s">
        <v>1127</v>
      </c>
      <c r="AC2483" s="77" t="s">
        <v>1128</v>
      </c>
      <c r="AD2483" s="77">
        <v>4</v>
      </c>
      <c r="AE2483" s="77" t="s">
        <v>1330</v>
      </c>
      <c r="AF2483" s="105"/>
    </row>
    <row r="2484" spans="1:32" ht="30.75" hidden="1" thickBot="1" x14ac:dyDescent="0.3">
      <c r="A2484" s="97" t="s">
        <v>1915</v>
      </c>
      <c r="B2484" s="78" t="s">
        <v>936</v>
      </c>
      <c r="C2484" s="78" t="s">
        <v>73</v>
      </c>
      <c r="D2484" s="78" t="s">
        <v>130</v>
      </c>
      <c r="E2484" s="78" t="s">
        <v>83</v>
      </c>
      <c r="F2484" s="78"/>
      <c r="G2484" s="78" t="s">
        <v>939</v>
      </c>
      <c r="H2484" s="78"/>
      <c r="I2484" s="78">
        <v>18</v>
      </c>
      <c r="J2484" s="77">
        <v>4</v>
      </c>
      <c r="K2484" s="78">
        <v>40</v>
      </c>
      <c r="L2484" s="78">
        <v>50</v>
      </c>
      <c r="M2484" s="78"/>
      <c r="N2484" s="78"/>
      <c r="O2484" s="78" t="s">
        <v>129</v>
      </c>
      <c r="P2484" s="78" t="s">
        <v>1295</v>
      </c>
      <c r="Q2484" s="78">
        <v>0</v>
      </c>
      <c r="R2484" s="78">
        <v>1</v>
      </c>
      <c r="S2484" s="78" t="s">
        <v>1123</v>
      </c>
      <c r="T2484" s="78">
        <v>1</v>
      </c>
      <c r="U2484" s="78"/>
      <c r="V2484" s="78"/>
      <c r="W2484" s="78" t="s">
        <v>1123</v>
      </c>
      <c r="X2484" s="78">
        <v>1.5</v>
      </c>
      <c r="Y2484" s="78" t="s">
        <v>1135</v>
      </c>
      <c r="Z2484" s="78" t="s">
        <v>1125</v>
      </c>
      <c r="AA2484" s="78" t="s">
        <v>1126</v>
      </c>
      <c r="AB2484" s="78" t="s">
        <v>1127</v>
      </c>
      <c r="AC2484" s="78" t="s">
        <v>1128</v>
      </c>
      <c r="AD2484" s="78">
        <v>4</v>
      </c>
      <c r="AE2484" s="78" t="s">
        <v>1330</v>
      </c>
      <c r="AF2484" s="106"/>
    </row>
    <row r="2485" spans="1:32" hidden="1" x14ac:dyDescent="0.25">
      <c r="A2485" s="98" t="s">
        <v>1916</v>
      </c>
      <c r="B2485" s="79" t="s">
        <v>940</v>
      </c>
      <c r="C2485" s="79" t="s">
        <v>73</v>
      </c>
      <c r="D2485" s="79" t="s">
        <v>252</v>
      </c>
      <c r="E2485" s="79">
        <v>1</v>
      </c>
      <c r="F2485" s="79" t="s">
        <v>1262</v>
      </c>
      <c r="G2485" s="79" t="s">
        <v>161</v>
      </c>
      <c r="H2485" s="79"/>
      <c r="I2485" s="79">
        <v>29</v>
      </c>
      <c r="J2485" s="77">
        <v>4</v>
      </c>
      <c r="K2485" s="79">
        <v>15</v>
      </c>
      <c r="L2485" s="79">
        <v>20</v>
      </c>
      <c r="M2485" s="79">
        <v>1</v>
      </c>
      <c r="N2485" s="79"/>
      <c r="O2485" s="79" t="s">
        <v>129</v>
      </c>
      <c r="P2485" s="79" t="s">
        <v>1171</v>
      </c>
      <c r="Q2485" s="79">
        <v>2</v>
      </c>
      <c r="R2485" s="79">
        <v>0</v>
      </c>
      <c r="S2485" s="79"/>
      <c r="T2485" s="79"/>
      <c r="U2485" s="79"/>
      <c r="V2485" s="79"/>
      <c r="W2485" s="79"/>
      <c r="X2485" s="79">
        <v>1</v>
      </c>
      <c r="Y2485" s="79" t="s">
        <v>1135</v>
      </c>
      <c r="Z2485" s="79" t="s">
        <v>1136</v>
      </c>
      <c r="AA2485" s="79" t="s">
        <v>1126</v>
      </c>
      <c r="AB2485" s="79" t="s">
        <v>1127</v>
      </c>
      <c r="AC2485" s="79" t="s">
        <v>1128</v>
      </c>
      <c r="AD2485" s="79">
        <v>4</v>
      </c>
      <c r="AE2485" s="79" t="s">
        <v>1188</v>
      </c>
      <c r="AF2485" s="107"/>
    </row>
    <row r="2486" spans="1:32" ht="30" hidden="1" x14ac:dyDescent="0.25">
      <c r="A2486" s="99" t="s">
        <v>1916</v>
      </c>
      <c r="B2486" s="80" t="s">
        <v>940</v>
      </c>
      <c r="C2486" s="80" t="s">
        <v>73</v>
      </c>
      <c r="D2486" s="80" t="s">
        <v>252</v>
      </c>
      <c r="E2486" s="80">
        <v>2</v>
      </c>
      <c r="F2486" s="80" t="s">
        <v>1589</v>
      </c>
      <c r="G2486" s="80" t="s">
        <v>161</v>
      </c>
      <c r="H2486" s="80"/>
      <c r="I2486" s="80">
        <v>29</v>
      </c>
      <c r="J2486" s="77">
        <v>4</v>
      </c>
      <c r="K2486" s="80">
        <v>50</v>
      </c>
      <c r="L2486" s="80">
        <v>20</v>
      </c>
      <c r="M2486" s="80">
        <v>1</v>
      </c>
      <c r="N2486" s="80"/>
      <c r="O2486" s="80" t="s">
        <v>129</v>
      </c>
      <c r="P2486" s="80" t="s">
        <v>1214</v>
      </c>
      <c r="Q2486" s="80">
        <v>2</v>
      </c>
      <c r="R2486" s="80">
        <v>0</v>
      </c>
      <c r="S2486" s="80"/>
      <c r="T2486" s="80"/>
      <c r="U2486" s="80"/>
      <c r="V2486" s="80"/>
      <c r="W2486" s="80"/>
      <c r="X2486" s="80">
        <v>4</v>
      </c>
      <c r="Y2486" s="80" t="s">
        <v>1135</v>
      </c>
      <c r="Z2486" s="80" t="s">
        <v>1179</v>
      </c>
      <c r="AA2486" s="80" t="s">
        <v>1118</v>
      </c>
      <c r="AB2486" s="80" t="s">
        <v>1118</v>
      </c>
      <c r="AC2486" s="80" t="s">
        <v>1118</v>
      </c>
      <c r="AD2486" s="80">
        <v>4</v>
      </c>
      <c r="AE2486" s="80" t="s">
        <v>1119</v>
      </c>
      <c r="AF2486" s="108"/>
    </row>
    <row r="2487" spans="1:32" hidden="1" x14ac:dyDescent="0.25">
      <c r="A2487" s="99" t="s">
        <v>1916</v>
      </c>
      <c r="B2487" s="80" t="s">
        <v>940</v>
      </c>
      <c r="C2487" s="80" t="s">
        <v>73</v>
      </c>
      <c r="D2487" s="80" t="s">
        <v>252</v>
      </c>
      <c r="E2487" s="80">
        <v>3</v>
      </c>
      <c r="F2487" s="80" t="s">
        <v>1263</v>
      </c>
      <c r="G2487" s="80" t="s">
        <v>161</v>
      </c>
      <c r="H2487" s="80"/>
      <c r="I2487" s="80">
        <v>29</v>
      </c>
      <c r="J2487" s="77">
        <v>4</v>
      </c>
      <c r="K2487" s="80">
        <v>50</v>
      </c>
      <c r="L2487" s="80">
        <v>20</v>
      </c>
      <c r="M2487" s="80">
        <v>1</v>
      </c>
      <c r="N2487" s="80"/>
      <c r="O2487" s="80" t="s">
        <v>129</v>
      </c>
      <c r="P2487" s="80" t="s">
        <v>1171</v>
      </c>
      <c r="Q2487" s="80">
        <v>2</v>
      </c>
      <c r="R2487" s="80">
        <v>0</v>
      </c>
      <c r="S2487" s="80"/>
      <c r="T2487" s="80"/>
      <c r="U2487" s="80"/>
      <c r="V2487" s="80"/>
      <c r="W2487" s="80"/>
      <c r="X2487" s="80">
        <v>4</v>
      </c>
      <c r="Y2487" s="80" t="s">
        <v>1135</v>
      </c>
      <c r="Z2487" s="80" t="s">
        <v>1136</v>
      </c>
      <c r="AA2487" s="80" t="s">
        <v>1126</v>
      </c>
      <c r="AB2487" s="80" t="s">
        <v>1127</v>
      </c>
      <c r="AC2487" s="80" t="s">
        <v>1128</v>
      </c>
      <c r="AD2487" s="80">
        <v>4</v>
      </c>
      <c r="AE2487" s="80" t="s">
        <v>1172</v>
      </c>
      <c r="AF2487" s="108"/>
    </row>
    <row r="2488" spans="1:32" hidden="1" x14ac:dyDescent="0.25">
      <c r="A2488" s="99" t="s">
        <v>1916</v>
      </c>
      <c r="B2488" s="80" t="s">
        <v>940</v>
      </c>
      <c r="C2488" s="80" t="s">
        <v>73</v>
      </c>
      <c r="D2488" s="80" t="s">
        <v>252</v>
      </c>
      <c r="E2488" s="80">
        <v>4</v>
      </c>
      <c r="F2488" s="80" t="s">
        <v>81</v>
      </c>
      <c r="G2488" s="80" t="s">
        <v>1287</v>
      </c>
      <c r="H2488" s="80"/>
      <c r="I2488" s="80">
        <v>29</v>
      </c>
      <c r="J2488" s="77">
        <v>16</v>
      </c>
      <c r="K2488" s="80">
        <v>400</v>
      </c>
      <c r="L2488" s="80">
        <v>20</v>
      </c>
      <c r="M2488" s="80"/>
      <c r="N2488" s="80"/>
      <c r="O2488" s="80" t="s">
        <v>129</v>
      </c>
      <c r="P2488" s="80" t="s">
        <v>1171</v>
      </c>
      <c r="Q2488" s="80">
        <v>0</v>
      </c>
      <c r="R2488" s="80">
        <v>0</v>
      </c>
      <c r="S2488" s="80"/>
      <c r="T2488" s="80"/>
      <c r="U2488" s="80"/>
      <c r="V2488" s="80"/>
      <c r="W2488" s="80"/>
      <c r="X2488" s="80">
        <v>16</v>
      </c>
      <c r="Y2488" s="80" t="s">
        <v>1135</v>
      </c>
      <c r="Z2488" s="80" t="s">
        <v>1136</v>
      </c>
      <c r="AA2488" s="80" t="s">
        <v>1126</v>
      </c>
      <c r="AB2488" s="80" t="s">
        <v>1127</v>
      </c>
      <c r="AC2488" s="80" t="s">
        <v>1128</v>
      </c>
      <c r="AD2488" s="80">
        <v>16</v>
      </c>
      <c r="AE2488" s="80" t="s">
        <v>1180</v>
      </c>
      <c r="AF2488" s="108"/>
    </row>
    <row r="2489" spans="1:32" hidden="1" x14ac:dyDescent="0.25">
      <c r="A2489" s="99" t="s">
        <v>1916</v>
      </c>
      <c r="B2489" s="80" t="s">
        <v>940</v>
      </c>
      <c r="C2489" s="80" t="s">
        <v>73</v>
      </c>
      <c r="D2489" s="80" t="s">
        <v>252</v>
      </c>
      <c r="E2489" s="80">
        <v>6</v>
      </c>
      <c r="F2489" s="80" t="s">
        <v>1317</v>
      </c>
      <c r="G2489" s="80" t="s">
        <v>1287</v>
      </c>
      <c r="H2489" s="80"/>
      <c r="I2489" s="80">
        <v>29</v>
      </c>
      <c r="J2489" s="77">
        <v>8</v>
      </c>
      <c r="K2489" s="80">
        <v>100</v>
      </c>
      <c r="L2489" s="80">
        <v>20</v>
      </c>
      <c r="M2489" s="80"/>
      <c r="N2489" s="80"/>
      <c r="O2489" s="80" t="s">
        <v>129</v>
      </c>
      <c r="P2489" s="80"/>
      <c r="Q2489" s="80">
        <v>0</v>
      </c>
      <c r="R2489" s="80">
        <v>0</v>
      </c>
      <c r="S2489" s="80"/>
      <c r="T2489" s="80"/>
      <c r="U2489" s="80"/>
      <c r="V2489" s="80"/>
      <c r="W2489" s="80"/>
      <c r="X2489" s="80">
        <v>4</v>
      </c>
      <c r="Y2489" s="80" t="s">
        <v>1135</v>
      </c>
      <c r="Z2489" s="80"/>
      <c r="AA2489" s="80"/>
      <c r="AB2489" s="80"/>
      <c r="AC2489" s="80"/>
      <c r="AD2489" s="80"/>
      <c r="AE2489" s="80"/>
      <c r="AF2489" s="108"/>
    </row>
    <row r="2490" spans="1:32" hidden="1" x14ac:dyDescent="0.25">
      <c r="A2490" s="99" t="s">
        <v>1916</v>
      </c>
      <c r="B2490" s="80" t="s">
        <v>940</v>
      </c>
      <c r="C2490" s="80" t="s">
        <v>73</v>
      </c>
      <c r="D2490" s="80" t="s">
        <v>252</v>
      </c>
      <c r="E2490" s="80">
        <v>8</v>
      </c>
      <c r="F2490" s="80" t="s">
        <v>1917</v>
      </c>
      <c r="G2490" s="80" t="s">
        <v>161</v>
      </c>
      <c r="H2490" s="80"/>
      <c r="I2490" s="80">
        <v>29</v>
      </c>
      <c r="J2490" s="77">
        <v>4</v>
      </c>
      <c r="K2490" s="80">
        <v>50</v>
      </c>
      <c r="L2490" s="80">
        <v>20</v>
      </c>
      <c r="M2490" s="80">
        <v>1</v>
      </c>
      <c r="N2490" s="80"/>
      <c r="O2490" s="80" t="s">
        <v>129</v>
      </c>
      <c r="P2490" s="80" t="s">
        <v>1171</v>
      </c>
      <c r="Q2490" s="80">
        <v>2</v>
      </c>
      <c r="R2490" s="80">
        <v>0</v>
      </c>
      <c r="S2490" s="80"/>
      <c r="T2490" s="80"/>
      <c r="U2490" s="80"/>
      <c r="V2490" s="80" t="s">
        <v>76</v>
      </c>
      <c r="W2490" s="80"/>
      <c r="X2490" s="80">
        <v>4</v>
      </c>
      <c r="Y2490" s="80" t="s">
        <v>1135</v>
      </c>
      <c r="Z2490" s="80" t="s">
        <v>1136</v>
      </c>
      <c r="AA2490" s="80" t="s">
        <v>1126</v>
      </c>
      <c r="AB2490" s="80" t="s">
        <v>1127</v>
      </c>
      <c r="AC2490" s="80" t="s">
        <v>1128</v>
      </c>
      <c r="AD2490" s="80">
        <v>4</v>
      </c>
      <c r="AE2490" s="80" t="s">
        <v>1172</v>
      </c>
      <c r="AF2490" s="108"/>
    </row>
    <row r="2491" spans="1:32" hidden="1" x14ac:dyDescent="0.25">
      <c r="A2491" s="99" t="s">
        <v>1916</v>
      </c>
      <c r="B2491" s="80" t="s">
        <v>940</v>
      </c>
      <c r="C2491" s="80" t="s">
        <v>73</v>
      </c>
      <c r="D2491" s="80" t="s">
        <v>252</v>
      </c>
      <c r="E2491" s="80">
        <v>9</v>
      </c>
      <c r="F2491" s="80" t="s">
        <v>1368</v>
      </c>
      <c r="G2491" s="80" t="s">
        <v>161</v>
      </c>
      <c r="H2491" s="80"/>
      <c r="I2491" s="80">
        <v>29</v>
      </c>
      <c r="J2491" s="77">
        <v>4</v>
      </c>
      <c r="K2491" s="80">
        <v>80</v>
      </c>
      <c r="L2491" s="80">
        <v>20</v>
      </c>
      <c r="M2491" s="80">
        <v>1</v>
      </c>
      <c r="N2491" s="80"/>
      <c r="O2491" s="80" t="s">
        <v>129</v>
      </c>
      <c r="P2491" s="80" t="s">
        <v>1171</v>
      </c>
      <c r="Q2491" s="80">
        <v>2</v>
      </c>
      <c r="R2491" s="80">
        <v>0</v>
      </c>
      <c r="S2491" s="80"/>
      <c r="T2491" s="80"/>
      <c r="U2491" s="80"/>
      <c r="V2491" s="80"/>
      <c r="W2491" s="80"/>
      <c r="X2491" s="80">
        <v>6</v>
      </c>
      <c r="Y2491" s="80" t="s">
        <v>1135</v>
      </c>
      <c r="Z2491" s="80" t="s">
        <v>1136</v>
      </c>
      <c r="AA2491" s="80" t="s">
        <v>1126</v>
      </c>
      <c r="AB2491" s="80" t="s">
        <v>1127</v>
      </c>
      <c r="AC2491" s="80" t="s">
        <v>1128</v>
      </c>
      <c r="AD2491" s="80">
        <v>4</v>
      </c>
      <c r="AE2491" s="80" t="s">
        <v>1129</v>
      </c>
      <c r="AF2491" s="108"/>
    </row>
    <row r="2492" spans="1:32" hidden="1" x14ac:dyDescent="0.25">
      <c r="A2492" s="99" t="s">
        <v>1916</v>
      </c>
      <c r="B2492" s="80" t="s">
        <v>940</v>
      </c>
      <c r="C2492" s="80" t="s">
        <v>73</v>
      </c>
      <c r="D2492" s="80" t="s">
        <v>252</v>
      </c>
      <c r="E2492" s="80">
        <v>10</v>
      </c>
      <c r="F2492" s="80" t="s">
        <v>1246</v>
      </c>
      <c r="G2492" s="80" t="s">
        <v>161</v>
      </c>
      <c r="H2492" s="80"/>
      <c r="I2492" s="80">
        <v>29</v>
      </c>
      <c r="J2492" s="77">
        <v>8</v>
      </c>
      <c r="K2492" s="80">
        <v>200</v>
      </c>
      <c r="L2492" s="80">
        <v>20</v>
      </c>
      <c r="M2492" s="80">
        <v>1</v>
      </c>
      <c r="N2492" s="80"/>
      <c r="O2492" s="80" t="s">
        <v>129</v>
      </c>
      <c r="P2492" s="80" t="s">
        <v>1171</v>
      </c>
      <c r="Q2492" s="80">
        <v>2</v>
      </c>
      <c r="R2492" s="80">
        <v>0</v>
      </c>
      <c r="S2492" s="80"/>
      <c r="T2492" s="80"/>
      <c r="U2492" s="80"/>
      <c r="V2492" s="80"/>
      <c r="W2492" s="80"/>
      <c r="X2492" s="80">
        <v>16</v>
      </c>
      <c r="Y2492" s="80" t="s">
        <v>1135</v>
      </c>
      <c r="Z2492" s="80" t="s">
        <v>1136</v>
      </c>
      <c r="AA2492" s="80" t="s">
        <v>1126</v>
      </c>
      <c r="AB2492" s="80" t="s">
        <v>1127</v>
      </c>
      <c r="AC2492" s="80" t="s">
        <v>1128</v>
      </c>
      <c r="AD2492" s="80">
        <v>8</v>
      </c>
      <c r="AE2492" s="80" t="s">
        <v>1137</v>
      </c>
      <c r="AF2492" s="108"/>
    </row>
    <row r="2493" spans="1:32" hidden="1" x14ac:dyDescent="0.25">
      <c r="A2493" s="99" t="s">
        <v>1916</v>
      </c>
      <c r="B2493" s="80" t="s">
        <v>940</v>
      </c>
      <c r="C2493" s="80" t="s">
        <v>73</v>
      </c>
      <c r="D2493" s="80" t="s">
        <v>252</v>
      </c>
      <c r="E2493" s="80">
        <v>11</v>
      </c>
      <c r="F2493" s="80" t="s">
        <v>83</v>
      </c>
      <c r="G2493" s="80" t="s">
        <v>161</v>
      </c>
      <c r="H2493" s="80"/>
      <c r="I2493" s="80">
        <v>29</v>
      </c>
      <c r="J2493" s="77">
        <v>8</v>
      </c>
      <c r="K2493" s="80">
        <v>100</v>
      </c>
      <c r="L2493" s="80">
        <v>20</v>
      </c>
      <c r="M2493" s="80">
        <v>1</v>
      </c>
      <c r="N2493" s="80"/>
      <c r="O2493" s="80" t="s">
        <v>129</v>
      </c>
      <c r="P2493" s="80" t="s">
        <v>1171</v>
      </c>
      <c r="Q2493" s="80">
        <v>2</v>
      </c>
      <c r="R2493" s="80">
        <v>0</v>
      </c>
      <c r="S2493" s="80"/>
      <c r="T2493" s="80"/>
      <c r="U2493" s="80"/>
      <c r="V2493" s="80"/>
      <c r="W2493" s="80"/>
      <c r="X2493" s="80">
        <v>8</v>
      </c>
      <c r="Y2493" s="80" t="s">
        <v>1135</v>
      </c>
      <c r="Z2493" s="80" t="s">
        <v>1136</v>
      </c>
      <c r="AA2493" s="80" t="s">
        <v>1126</v>
      </c>
      <c r="AB2493" s="80" t="s">
        <v>1127</v>
      </c>
      <c r="AC2493" s="80" t="s">
        <v>1128</v>
      </c>
      <c r="AD2493" s="80">
        <v>8</v>
      </c>
      <c r="AE2493" s="80" t="s">
        <v>1129</v>
      </c>
      <c r="AF2493" s="108"/>
    </row>
    <row r="2494" spans="1:32" hidden="1" x14ac:dyDescent="0.25">
      <c r="A2494" s="99" t="s">
        <v>1916</v>
      </c>
      <c r="B2494" s="80" t="s">
        <v>940</v>
      </c>
      <c r="C2494" s="80" t="s">
        <v>73</v>
      </c>
      <c r="D2494" s="80" t="s">
        <v>252</v>
      </c>
      <c r="E2494" s="80">
        <v>12</v>
      </c>
      <c r="F2494" s="80" t="s">
        <v>93</v>
      </c>
      <c r="G2494" s="80" t="s">
        <v>1287</v>
      </c>
      <c r="H2494" s="80"/>
      <c r="I2494" s="80">
        <v>29</v>
      </c>
      <c r="J2494" s="77">
        <v>4</v>
      </c>
      <c r="K2494" s="80">
        <v>50</v>
      </c>
      <c r="L2494" s="80">
        <v>20</v>
      </c>
      <c r="M2494" s="80"/>
      <c r="N2494" s="80"/>
      <c r="O2494" s="80" t="s">
        <v>129</v>
      </c>
      <c r="P2494" s="80" t="s">
        <v>1171</v>
      </c>
      <c r="Q2494" s="80">
        <v>0</v>
      </c>
      <c r="R2494" s="80">
        <v>0</v>
      </c>
      <c r="S2494" s="80"/>
      <c r="T2494" s="80"/>
      <c r="U2494" s="80"/>
      <c r="V2494" s="80"/>
      <c r="W2494" s="80"/>
      <c r="X2494" s="80">
        <v>2</v>
      </c>
      <c r="Y2494" s="80" t="s">
        <v>1135</v>
      </c>
      <c r="Z2494" s="80" t="s">
        <v>1136</v>
      </c>
      <c r="AA2494" s="80" t="s">
        <v>1126</v>
      </c>
      <c r="AB2494" s="80" t="s">
        <v>1127</v>
      </c>
      <c r="AC2494" s="80" t="s">
        <v>1128</v>
      </c>
      <c r="AD2494" s="80">
        <v>4</v>
      </c>
      <c r="AE2494" s="80" t="s">
        <v>1172</v>
      </c>
      <c r="AF2494" s="108"/>
    </row>
    <row r="2495" spans="1:32" hidden="1" x14ac:dyDescent="0.25">
      <c r="A2495" s="99" t="s">
        <v>1916</v>
      </c>
      <c r="B2495" s="80" t="s">
        <v>940</v>
      </c>
      <c r="C2495" s="80" t="s">
        <v>73</v>
      </c>
      <c r="D2495" s="80" t="s">
        <v>252</v>
      </c>
      <c r="E2495" s="80">
        <v>14</v>
      </c>
      <c r="F2495" s="80" t="s">
        <v>1918</v>
      </c>
      <c r="G2495" s="80" t="s">
        <v>161</v>
      </c>
      <c r="H2495" s="80"/>
      <c r="I2495" s="80">
        <v>29</v>
      </c>
      <c r="J2495" s="77">
        <v>4</v>
      </c>
      <c r="K2495" s="80">
        <v>50</v>
      </c>
      <c r="L2495" s="80">
        <v>20</v>
      </c>
      <c r="M2495" s="80">
        <v>1</v>
      </c>
      <c r="N2495" s="80"/>
      <c r="O2495" s="80" t="s">
        <v>129</v>
      </c>
      <c r="P2495" s="80" t="s">
        <v>1171</v>
      </c>
      <c r="Q2495" s="80">
        <v>2</v>
      </c>
      <c r="R2495" s="80">
        <v>0</v>
      </c>
      <c r="S2495" s="80"/>
      <c r="T2495" s="80"/>
      <c r="U2495" s="80"/>
      <c r="V2495" s="80" t="s">
        <v>76</v>
      </c>
      <c r="W2495" s="80"/>
      <c r="X2495" s="80">
        <v>4</v>
      </c>
      <c r="Y2495" s="80" t="s">
        <v>1135</v>
      </c>
      <c r="Z2495" s="80" t="s">
        <v>1136</v>
      </c>
      <c r="AA2495" s="80" t="s">
        <v>1126</v>
      </c>
      <c r="AB2495" s="80" t="s">
        <v>1127</v>
      </c>
      <c r="AC2495" s="80" t="s">
        <v>1128</v>
      </c>
      <c r="AD2495" s="80">
        <v>4</v>
      </c>
      <c r="AE2495" s="80" t="s">
        <v>1172</v>
      </c>
      <c r="AF2495" s="108"/>
    </row>
    <row r="2496" spans="1:32" ht="30" hidden="1" x14ac:dyDescent="0.25">
      <c r="A2496" s="99" t="s">
        <v>1916</v>
      </c>
      <c r="B2496" s="80" t="s">
        <v>940</v>
      </c>
      <c r="C2496" s="80" t="s">
        <v>73</v>
      </c>
      <c r="D2496" s="80" t="s">
        <v>316</v>
      </c>
      <c r="E2496" s="80">
        <v>5</v>
      </c>
      <c r="F2496" s="80" t="s">
        <v>194</v>
      </c>
      <c r="G2496" s="80" t="s">
        <v>1919</v>
      </c>
      <c r="H2496" s="80"/>
      <c r="I2496" s="80">
        <v>29</v>
      </c>
      <c r="J2496" s="77">
        <v>8</v>
      </c>
      <c r="K2496" s="80">
        <v>150</v>
      </c>
      <c r="L2496" s="80">
        <v>20</v>
      </c>
      <c r="M2496" s="80"/>
      <c r="N2496" s="80"/>
      <c r="O2496" s="80" t="s">
        <v>129</v>
      </c>
      <c r="P2496" s="80"/>
      <c r="Q2496" s="80">
        <v>0</v>
      </c>
      <c r="R2496" s="80">
        <v>0</v>
      </c>
      <c r="S2496" s="80"/>
      <c r="T2496" s="80"/>
      <c r="U2496" s="80"/>
      <c r="V2496" s="80"/>
      <c r="W2496" s="80"/>
      <c r="X2496" s="80">
        <v>6</v>
      </c>
      <c r="Y2496" s="80" t="s">
        <v>1135</v>
      </c>
      <c r="Z2496" s="80"/>
      <c r="AA2496" s="80"/>
      <c r="AB2496" s="80"/>
      <c r="AC2496" s="80"/>
      <c r="AD2496" s="80"/>
      <c r="AE2496" s="80"/>
      <c r="AF2496" s="108"/>
    </row>
    <row r="2497" spans="1:32" ht="30" hidden="1" x14ac:dyDescent="0.25">
      <c r="A2497" s="99" t="s">
        <v>1916</v>
      </c>
      <c r="B2497" s="80" t="s">
        <v>940</v>
      </c>
      <c r="C2497" s="80" t="s">
        <v>73</v>
      </c>
      <c r="D2497" s="80" t="s">
        <v>316</v>
      </c>
      <c r="E2497" s="80">
        <v>7</v>
      </c>
      <c r="F2497" s="80" t="s">
        <v>1250</v>
      </c>
      <c r="G2497" s="80" t="s">
        <v>1920</v>
      </c>
      <c r="H2497" s="80"/>
      <c r="I2497" s="80">
        <v>29</v>
      </c>
      <c r="J2497" s="77">
        <v>20</v>
      </c>
      <c r="K2497" s="80">
        <v>600</v>
      </c>
      <c r="L2497" s="80">
        <v>20</v>
      </c>
      <c r="M2497" s="80"/>
      <c r="N2497" s="80"/>
      <c r="O2497" s="80" t="s">
        <v>129</v>
      </c>
      <c r="P2497" s="80"/>
      <c r="Q2497" s="80">
        <v>0</v>
      </c>
      <c r="R2497" s="80">
        <v>0</v>
      </c>
      <c r="S2497" s="80"/>
      <c r="T2497" s="80"/>
      <c r="U2497" s="80"/>
      <c r="V2497" s="80"/>
      <c r="W2497" s="80"/>
      <c r="X2497" s="80">
        <v>24</v>
      </c>
      <c r="Y2497" s="80" t="s">
        <v>1135</v>
      </c>
      <c r="Z2497" s="80"/>
      <c r="AA2497" s="80"/>
      <c r="AB2497" s="80"/>
      <c r="AC2497" s="80"/>
      <c r="AD2497" s="80"/>
      <c r="AE2497" s="80"/>
      <c r="AF2497" s="108"/>
    </row>
    <row r="2498" spans="1:32" hidden="1" x14ac:dyDescent="0.25">
      <c r="A2498" s="99" t="s">
        <v>1916</v>
      </c>
      <c r="B2498" s="80" t="s">
        <v>940</v>
      </c>
      <c r="C2498" s="80" t="s">
        <v>73</v>
      </c>
      <c r="D2498" s="80" t="s">
        <v>316</v>
      </c>
      <c r="E2498" s="80">
        <v>13</v>
      </c>
      <c r="F2498" s="80" t="s">
        <v>1252</v>
      </c>
      <c r="G2498" s="80" t="s">
        <v>1921</v>
      </c>
      <c r="H2498" s="80"/>
      <c r="I2498" s="80">
        <v>29</v>
      </c>
      <c r="J2498" s="77">
        <v>20</v>
      </c>
      <c r="K2498" s="80">
        <v>600</v>
      </c>
      <c r="L2498" s="80">
        <v>20</v>
      </c>
      <c r="M2498" s="80"/>
      <c r="N2498" s="80"/>
      <c r="O2498" s="80" t="s">
        <v>129</v>
      </c>
      <c r="P2498" s="80"/>
      <c r="Q2498" s="80">
        <v>0</v>
      </c>
      <c r="R2498" s="80">
        <v>0</v>
      </c>
      <c r="S2498" s="80"/>
      <c r="T2498" s="80"/>
      <c r="U2498" s="80"/>
      <c r="V2498" s="80"/>
      <c r="W2498" s="80"/>
      <c r="X2498" s="80">
        <v>24</v>
      </c>
      <c r="Y2498" s="80" t="s">
        <v>1135</v>
      </c>
      <c r="Z2498" s="80"/>
      <c r="AA2498" s="80"/>
      <c r="AB2498" s="80"/>
      <c r="AC2498" s="80"/>
      <c r="AD2498" s="80"/>
      <c r="AE2498" s="80"/>
      <c r="AF2498" s="108"/>
    </row>
    <row r="2499" spans="1:32" ht="30" hidden="1" x14ac:dyDescent="0.25">
      <c r="A2499" s="99" t="s">
        <v>1916</v>
      </c>
      <c r="B2499" s="80" t="s">
        <v>940</v>
      </c>
      <c r="C2499" s="80" t="s">
        <v>73</v>
      </c>
      <c r="D2499" s="80" t="s">
        <v>941</v>
      </c>
      <c r="E2499" s="80">
        <v>5</v>
      </c>
      <c r="F2499" s="80" t="s">
        <v>194</v>
      </c>
      <c r="G2499" s="80" t="s">
        <v>942</v>
      </c>
      <c r="H2499" s="80"/>
      <c r="I2499" s="80">
        <v>29</v>
      </c>
      <c r="J2499" s="77">
        <v>8</v>
      </c>
      <c r="K2499" s="80">
        <v>150</v>
      </c>
      <c r="L2499" s="80">
        <v>20</v>
      </c>
      <c r="M2499" s="80"/>
      <c r="N2499" s="80"/>
      <c r="O2499" s="80" t="s">
        <v>129</v>
      </c>
      <c r="P2499" s="80" t="s">
        <v>1171</v>
      </c>
      <c r="Q2499" s="80">
        <v>0</v>
      </c>
      <c r="R2499" s="80">
        <v>1</v>
      </c>
      <c r="S2499" s="80" t="s">
        <v>1123</v>
      </c>
      <c r="T2499" s="80">
        <v>1</v>
      </c>
      <c r="U2499" s="80"/>
      <c r="V2499" s="80"/>
      <c r="W2499" s="80"/>
      <c r="X2499" s="80">
        <v>6</v>
      </c>
      <c r="Y2499" s="80" t="s">
        <v>1135</v>
      </c>
      <c r="Z2499" s="80" t="s">
        <v>1136</v>
      </c>
      <c r="AA2499" s="80" t="s">
        <v>1126</v>
      </c>
      <c r="AB2499" s="80" t="s">
        <v>1127</v>
      </c>
      <c r="AC2499" s="80" t="s">
        <v>1128</v>
      </c>
      <c r="AD2499" s="80">
        <v>8</v>
      </c>
      <c r="AE2499" s="80" t="s">
        <v>1137</v>
      </c>
      <c r="AF2499" s="108"/>
    </row>
    <row r="2500" spans="1:32" ht="30" hidden="1" x14ac:dyDescent="0.25">
      <c r="A2500" s="99" t="s">
        <v>1916</v>
      </c>
      <c r="B2500" s="80" t="s">
        <v>940</v>
      </c>
      <c r="C2500" s="80" t="s">
        <v>73</v>
      </c>
      <c r="D2500" s="80" t="s">
        <v>941</v>
      </c>
      <c r="E2500" s="80">
        <v>7</v>
      </c>
      <c r="F2500" s="80" t="s">
        <v>1250</v>
      </c>
      <c r="G2500" s="80" t="s">
        <v>943</v>
      </c>
      <c r="H2500" s="80"/>
      <c r="I2500" s="80">
        <v>29</v>
      </c>
      <c r="J2500" s="77">
        <v>20</v>
      </c>
      <c r="K2500" s="80">
        <v>600</v>
      </c>
      <c r="L2500" s="80">
        <v>20</v>
      </c>
      <c r="M2500" s="80"/>
      <c r="N2500" s="80"/>
      <c r="O2500" s="80" t="s">
        <v>129</v>
      </c>
      <c r="P2500" s="80" t="s">
        <v>1171</v>
      </c>
      <c r="Q2500" s="80">
        <v>0</v>
      </c>
      <c r="R2500" s="80">
        <v>1</v>
      </c>
      <c r="S2500" s="80" t="s">
        <v>1123</v>
      </c>
      <c r="T2500" s="80">
        <v>1</v>
      </c>
      <c r="U2500" s="80"/>
      <c r="V2500" s="80"/>
      <c r="W2500" s="80"/>
      <c r="X2500" s="80">
        <v>24</v>
      </c>
      <c r="Y2500" s="80" t="s">
        <v>1135</v>
      </c>
      <c r="Z2500" s="80" t="s">
        <v>1136</v>
      </c>
      <c r="AA2500" s="80" t="s">
        <v>1126</v>
      </c>
      <c r="AB2500" s="80" t="s">
        <v>1127</v>
      </c>
      <c r="AC2500" s="80" t="s">
        <v>1128</v>
      </c>
      <c r="AD2500" s="80">
        <v>20</v>
      </c>
      <c r="AE2500" s="80" t="s">
        <v>1177</v>
      </c>
      <c r="AF2500" s="108"/>
    </row>
    <row r="2501" spans="1:32" ht="30" hidden="1" x14ac:dyDescent="0.25">
      <c r="A2501" s="99" t="s">
        <v>1916</v>
      </c>
      <c r="B2501" s="80" t="s">
        <v>940</v>
      </c>
      <c r="C2501" s="80" t="s">
        <v>73</v>
      </c>
      <c r="D2501" s="80" t="s">
        <v>941</v>
      </c>
      <c r="E2501" s="80">
        <v>13</v>
      </c>
      <c r="F2501" s="80" t="s">
        <v>1252</v>
      </c>
      <c r="G2501" s="80" t="s">
        <v>944</v>
      </c>
      <c r="H2501" s="80"/>
      <c r="I2501" s="80">
        <v>29</v>
      </c>
      <c r="J2501" s="77">
        <v>20</v>
      </c>
      <c r="K2501" s="80">
        <v>600</v>
      </c>
      <c r="L2501" s="80">
        <v>20</v>
      </c>
      <c r="M2501" s="80"/>
      <c r="N2501" s="80"/>
      <c r="O2501" s="80" t="s">
        <v>129</v>
      </c>
      <c r="P2501" s="80" t="s">
        <v>1171</v>
      </c>
      <c r="Q2501" s="80">
        <v>0</v>
      </c>
      <c r="R2501" s="80">
        <v>1</v>
      </c>
      <c r="S2501" s="80" t="s">
        <v>1123</v>
      </c>
      <c r="T2501" s="80">
        <v>1</v>
      </c>
      <c r="U2501" s="80"/>
      <c r="V2501" s="80"/>
      <c r="W2501" s="80"/>
      <c r="X2501" s="80">
        <v>24</v>
      </c>
      <c r="Y2501" s="80" t="s">
        <v>1135</v>
      </c>
      <c r="Z2501" s="80" t="s">
        <v>1136</v>
      </c>
      <c r="AA2501" s="80" t="s">
        <v>1126</v>
      </c>
      <c r="AB2501" s="80" t="s">
        <v>1127</v>
      </c>
      <c r="AC2501" s="80" t="s">
        <v>1128</v>
      </c>
      <c r="AD2501" s="80">
        <v>20</v>
      </c>
      <c r="AE2501" s="80" t="s">
        <v>1177</v>
      </c>
      <c r="AF2501" s="108"/>
    </row>
    <row r="2502" spans="1:32" hidden="1" x14ac:dyDescent="0.25">
      <c r="A2502" s="99" t="s">
        <v>1916</v>
      </c>
      <c r="B2502" s="80" t="s">
        <v>940</v>
      </c>
      <c r="C2502" s="80" t="s">
        <v>73</v>
      </c>
      <c r="D2502" s="80" t="s">
        <v>945</v>
      </c>
      <c r="E2502" s="80">
        <v>1</v>
      </c>
      <c r="F2502" s="80" t="s">
        <v>1262</v>
      </c>
      <c r="G2502" s="80" t="s">
        <v>175</v>
      </c>
      <c r="H2502" s="80"/>
      <c r="I2502" s="80">
        <v>29</v>
      </c>
      <c r="J2502" s="77">
        <v>4</v>
      </c>
      <c r="K2502" s="80">
        <v>15</v>
      </c>
      <c r="L2502" s="80">
        <v>20</v>
      </c>
      <c r="M2502" s="80"/>
      <c r="N2502" s="80"/>
      <c r="O2502" s="80" t="s">
        <v>129</v>
      </c>
      <c r="P2502" s="80" t="s">
        <v>1171</v>
      </c>
      <c r="Q2502" s="80">
        <v>0</v>
      </c>
      <c r="R2502" s="80">
        <v>1</v>
      </c>
      <c r="S2502" s="80" t="s">
        <v>1123</v>
      </c>
      <c r="T2502" s="80">
        <v>1</v>
      </c>
      <c r="U2502" s="80"/>
      <c r="V2502" s="80"/>
      <c r="W2502" s="80"/>
      <c r="X2502" s="80">
        <v>0.5</v>
      </c>
      <c r="Y2502" s="80" t="s">
        <v>1135</v>
      </c>
      <c r="Z2502" s="80" t="s">
        <v>1136</v>
      </c>
      <c r="AA2502" s="80" t="s">
        <v>1126</v>
      </c>
      <c r="AB2502" s="80" t="s">
        <v>1127</v>
      </c>
      <c r="AC2502" s="80" t="s">
        <v>1128</v>
      </c>
      <c r="AD2502" s="80">
        <v>4</v>
      </c>
      <c r="AE2502" s="80" t="s">
        <v>1188</v>
      </c>
      <c r="AF2502" s="108"/>
    </row>
    <row r="2503" spans="1:32" ht="30" hidden="1" x14ac:dyDescent="0.25">
      <c r="A2503" s="99" t="s">
        <v>1916</v>
      </c>
      <c r="B2503" s="80" t="s">
        <v>940</v>
      </c>
      <c r="C2503" s="80" t="s">
        <v>73</v>
      </c>
      <c r="D2503" s="80" t="s">
        <v>945</v>
      </c>
      <c r="E2503" s="80">
        <v>2</v>
      </c>
      <c r="F2503" s="80" t="s">
        <v>1589</v>
      </c>
      <c r="G2503" s="80" t="s">
        <v>175</v>
      </c>
      <c r="H2503" s="80"/>
      <c r="I2503" s="80">
        <v>29</v>
      </c>
      <c r="J2503" s="77">
        <v>4</v>
      </c>
      <c r="K2503" s="80">
        <v>50</v>
      </c>
      <c r="L2503" s="80">
        <v>20</v>
      </c>
      <c r="M2503" s="80"/>
      <c r="N2503" s="80"/>
      <c r="O2503" s="80" t="s">
        <v>129</v>
      </c>
      <c r="P2503" s="80" t="s">
        <v>1214</v>
      </c>
      <c r="Q2503" s="80">
        <v>0</v>
      </c>
      <c r="R2503" s="80">
        <v>1</v>
      </c>
      <c r="S2503" s="80" t="s">
        <v>1123</v>
      </c>
      <c r="T2503" s="80">
        <v>1</v>
      </c>
      <c r="U2503" s="80"/>
      <c r="V2503" s="80"/>
      <c r="W2503" s="80"/>
      <c r="X2503" s="80">
        <v>2</v>
      </c>
      <c r="Y2503" s="80" t="s">
        <v>1135</v>
      </c>
      <c r="Z2503" s="80" t="s">
        <v>1179</v>
      </c>
      <c r="AA2503" s="80" t="s">
        <v>1118</v>
      </c>
      <c r="AB2503" s="80" t="s">
        <v>1118</v>
      </c>
      <c r="AC2503" s="80" t="s">
        <v>1118</v>
      </c>
      <c r="AD2503" s="80">
        <v>4</v>
      </c>
      <c r="AE2503" s="80" t="s">
        <v>1119</v>
      </c>
      <c r="AF2503" s="108"/>
    </row>
    <row r="2504" spans="1:32" hidden="1" x14ac:dyDescent="0.25">
      <c r="A2504" s="99" t="s">
        <v>1916</v>
      </c>
      <c r="B2504" s="80" t="s">
        <v>940</v>
      </c>
      <c r="C2504" s="80" t="s">
        <v>73</v>
      </c>
      <c r="D2504" s="80" t="s">
        <v>945</v>
      </c>
      <c r="E2504" s="80">
        <v>3</v>
      </c>
      <c r="F2504" s="80" t="s">
        <v>1263</v>
      </c>
      <c r="G2504" s="80" t="s">
        <v>175</v>
      </c>
      <c r="H2504" s="80"/>
      <c r="I2504" s="80">
        <v>29</v>
      </c>
      <c r="J2504" s="77">
        <v>4</v>
      </c>
      <c r="K2504" s="80">
        <v>50</v>
      </c>
      <c r="L2504" s="80">
        <v>20</v>
      </c>
      <c r="M2504" s="80"/>
      <c r="N2504" s="80"/>
      <c r="O2504" s="80" t="s">
        <v>129</v>
      </c>
      <c r="P2504" s="80" t="s">
        <v>1171</v>
      </c>
      <c r="Q2504" s="80">
        <v>0</v>
      </c>
      <c r="R2504" s="80">
        <v>1</v>
      </c>
      <c r="S2504" s="80" t="s">
        <v>1123</v>
      </c>
      <c r="T2504" s="80">
        <v>1</v>
      </c>
      <c r="U2504" s="80"/>
      <c r="V2504" s="80"/>
      <c r="W2504" s="80"/>
      <c r="X2504" s="80">
        <v>2</v>
      </c>
      <c r="Y2504" s="80" t="s">
        <v>1135</v>
      </c>
      <c r="Z2504" s="80" t="s">
        <v>1136</v>
      </c>
      <c r="AA2504" s="80" t="s">
        <v>1126</v>
      </c>
      <c r="AB2504" s="80" t="s">
        <v>1127</v>
      </c>
      <c r="AC2504" s="80" t="s">
        <v>1128</v>
      </c>
      <c r="AD2504" s="80">
        <v>4</v>
      </c>
      <c r="AE2504" s="80" t="s">
        <v>1172</v>
      </c>
      <c r="AF2504" s="108"/>
    </row>
    <row r="2505" spans="1:32" hidden="1" x14ac:dyDescent="0.25">
      <c r="A2505" s="99" t="s">
        <v>1916</v>
      </c>
      <c r="B2505" s="80" t="s">
        <v>940</v>
      </c>
      <c r="C2505" s="80" t="s">
        <v>73</v>
      </c>
      <c r="D2505" s="80" t="s">
        <v>945</v>
      </c>
      <c r="E2505" s="80">
        <v>4</v>
      </c>
      <c r="F2505" s="80" t="s">
        <v>81</v>
      </c>
      <c r="G2505" s="80" t="s">
        <v>1287</v>
      </c>
      <c r="H2505" s="80"/>
      <c r="I2505" s="80">
        <v>29</v>
      </c>
      <c r="J2505" s="77">
        <v>16</v>
      </c>
      <c r="K2505" s="80">
        <v>400</v>
      </c>
      <c r="L2505" s="80">
        <v>20</v>
      </c>
      <c r="M2505" s="80"/>
      <c r="N2505" s="80"/>
      <c r="O2505" s="80" t="s">
        <v>129</v>
      </c>
      <c r="P2505" s="80" t="s">
        <v>1171</v>
      </c>
      <c r="Q2505" s="80">
        <v>0</v>
      </c>
      <c r="R2505" s="80">
        <v>0</v>
      </c>
      <c r="S2505" s="80"/>
      <c r="T2505" s="80"/>
      <c r="U2505" s="80"/>
      <c r="V2505" s="80"/>
      <c r="W2505" s="80"/>
      <c r="X2505" s="80">
        <v>16</v>
      </c>
      <c r="Y2505" s="80" t="s">
        <v>1135</v>
      </c>
      <c r="Z2505" s="80" t="s">
        <v>1136</v>
      </c>
      <c r="AA2505" s="80" t="s">
        <v>1126</v>
      </c>
      <c r="AB2505" s="80" t="s">
        <v>1127</v>
      </c>
      <c r="AC2505" s="80" t="s">
        <v>1128</v>
      </c>
      <c r="AD2505" s="80">
        <v>16</v>
      </c>
      <c r="AE2505" s="80" t="s">
        <v>1180</v>
      </c>
      <c r="AF2505" s="108"/>
    </row>
    <row r="2506" spans="1:32" hidden="1" x14ac:dyDescent="0.25">
      <c r="A2506" s="99" t="s">
        <v>1916</v>
      </c>
      <c r="B2506" s="80" t="s">
        <v>940</v>
      </c>
      <c r="C2506" s="80" t="s">
        <v>73</v>
      </c>
      <c r="D2506" s="80" t="s">
        <v>945</v>
      </c>
      <c r="E2506" s="80">
        <v>6</v>
      </c>
      <c r="F2506" s="80" t="s">
        <v>1317</v>
      </c>
      <c r="G2506" s="80" t="s">
        <v>1287</v>
      </c>
      <c r="H2506" s="80"/>
      <c r="I2506" s="80">
        <v>29</v>
      </c>
      <c r="J2506" s="77">
        <v>8</v>
      </c>
      <c r="K2506" s="80">
        <v>100</v>
      </c>
      <c r="L2506" s="80">
        <v>20</v>
      </c>
      <c r="M2506" s="80"/>
      <c r="N2506" s="80"/>
      <c r="O2506" s="80" t="s">
        <v>129</v>
      </c>
      <c r="P2506" s="80"/>
      <c r="Q2506" s="80">
        <v>0</v>
      </c>
      <c r="R2506" s="80">
        <v>0</v>
      </c>
      <c r="S2506" s="80"/>
      <c r="T2506" s="80"/>
      <c r="U2506" s="80"/>
      <c r="V2506" s="80"/>
      <c r="W2506" s="80"/>
      <c r="X2506" s="80">
        <v>4</v>
      </c>
      <c r="Y2506" s="80" t="s">
        <v>1135</v>
      </c>
      <c r="Z2506" s="80"/>
      <c r="AA2506" s="80"/>
      <c r="AB2506" s="80"/>
      <c r="AC2506" s="80"/>
      <c r="AD2506" s="80"/>
      <c r="AE2506" s="80"/>
      <c r="AF2506" s="108"/>
    </row>
    <row r="2507" spans="1:32" hidden="1" x14ac:dyDescent="0.25">
      <c r="A2507" s="99" t="s">
        <v>1916</v>
      </c>
      <c r="B2507" s="80" t="s">
        <v>940</v>
      </c>
      <c r="C2507" s="80" t="s">
        <v>73</v>
      </c>
      <c r="D2507" s="80" t="s">
        <v>945</v>
      </c>
      <c r="E2507" s="80">
        <v>8</v>
      </c>
      <c r="F2507" s="80" t="s">
        <v>1917</v>
      </c>
      <c r="G2507" s="80" t="s">
        <v>175</v>
      </c>
      <c r="H2507" s="80"/>
      <c r="I2507" s="80">
        <v>29</v>
      </c>
      <c r="J2507" s="77">
        <v>4</v>
      </c>
      <c r="K2507" s="80">
        <v>50</v>
      </c>
      <c r="L2507" s="80">
        <v>20</v>
      </c>
      <c r="M2507" s="80"/>
      <c r="N2507" s="80"/>
      <c r="O2507" s="80" t="s">
        <v>129</v>
      </c>
      <c r="P2507" s="80" t="s">
        <v>1171</v>
      </c>
      <c r="Q2507" s="80">
        <v>0</v>
      </c>
      <c r="R2507" s="80">
        <v>1</v>
      </c>
      <c r="S2507" s="80" t="s">
        <v>1123</v>
      </c>
      <c r="T2507" s="80">
        <v>1</v>
      </c>
      <c r="U2507" s="80"/>
      <c r="V2507" s="80" t="s">
        <v>76</v>
      </c>
      <c r="W2507" s="80"/>
      <c r="X2507" s="80">
        <v>2</v>
      </c>
      <c r="Y2507" s="80" t="s">
        <v>1135</v>
      </c>
      <c r="Z2507" s="80" t="s">
        <v>1136</v>
      </c>
      <c r="AA2507" s="80" t="s">
        <v>1126</v>
      </c>
      <c r="AB2507" s="80" t="s">
        <v>1127</v>
      </c>
      <c r="AC2507" s="80" t="s">
        <v>1128</v>
      </c>
      <c r="AD2507" s="80">
        <v>4</v>
      </c>
      <c r="AE2507" s="80" t="s">
        <v>1172</v>
      </c>
      <c r="AF2507" s="108"/>
    </row>
    <row r="2508" spans="1:32" hidden="1" x14ac:dyDescent="0.25">
      <c r="A2508" s="99" t="s">
        <v>1916</v>
      </c>
      <c r="B2508" s="80" t="s">
        <v>940</v>
      </c>
      <c r="C2508" s="80" t="s">
        <v>73</v>
      </c>
      <c r="D2508" s="80" t="s">
        <v>945</v>
      </c>
      <c r="E2508" s="80">
        <v>9</v>
      </c>
      <c r="F2508" s="80" t="s">
        <v>1368</v>
      </c>
      <c r="G2508" s="80" t="s">
        <v>175</v>
      </c>
      <c r="H2508" s="80"/>
      <c r="I2508" s="80">
        <v>29</v>
      </c>
      <c r="J2508" s="77">
        <v>4</v>
      </c>
      <c r="K2508" s="80">
        <v>80</v>
      </c>
      <c r="L2508" s="80">
        <v>20</v>
      </c>
      <c r="M2508" s="80"/>
      <c r="N2508" s="80"/>
      <c r="O2508" s="80" t="s">
        <v>129</v>
      </c>
      <c r="P2508" s="80" t="s">
        <v>1171</v>
      </c>
      <c r="Q2508" s="80">
        <v>0</v>
      </c>
      <c r="R2508" s="80">
        <v>1</v>
      </c>
      <c r="S2508" s="80" t="s">
        <v>1123</v>
      </c>
      <c r="T2508" s="80">
        <v>1</v>
      </c>
      <c r="U2508" s="80"/>
      <c r="V2508" s="80"/>
      <c r="W2508" s="80"/>
      <c r="X2508" s="80">
        <v>3</v>
      </c>
      <c r="Y2508" s="80" t="s">
        <v>1135</v>
      </c>
      <c r="Z2508" s="80" t="s">
        <v>1136</v>
      </c>
      <c r="AA2508" s="80" t="s">
        <v>1126</v>
      </c>
      <c r="AB2508" s="80" t="s">
        <v>1127</v>
      </c>
      <c r="AC2508" s="80" t="s">
        <v>1128</v>
      </c>
      <c r="AD2508" s="80">
        <v>4</v>
      </c>
      <c r="AE2508" s="80" t="s">
        <v>1129</v>
      </c>
      <c r="AF2508" s="108"/>
    </row>
    <row r="2509" spans="1:32" hidden="1" x14ac:dyDescent="0.25">
      <c r="A2509" s="99" t="s">
        <v>1916</v>
      </c>
      <c r="B2509" s="80" t="s">
        <v>940</v>
      </c>
      <c r="C2509" s="80" t="s">
        <v>73</v>
      </c>
      <c r="D2509" s="80" t="s">
        <v>945</v>
      </c>
      <c r="E2509" s="80">
        <v>10</v>
      </c>
      <c r="F2509" s="80" t="s">
        <v>1246</v>
      </c>
      <c r="G2509" s="80" t="s">
        <v>175</v>
      </c>
      <c r="H2509" s="80"/>
      <c r="I2509" s="80">
        <v>29</v>
      </c>
      <c r="J2509" s="77">
        <v>8</v>
      </c>
      <c r="K2509" s="80">
        <v>200</v>
      </c>
      <c r="L2509" s="80">
        <v>20</v>
      </c>
      <c r="M2509" s="80"/>
      <c r="N2509" s="80"/>
      <c r="O2509" s="80" t="s">
        <v>129</v>
      </c>
      <c r="P2509" s="80" t="s">
        <v>1171</v>
      </c>
      <c r="Q2509" s="80">
        <v>0</v>
      </c>
      <c r="R2509" s="80">
        <v>1</v>
      </c>
      <c r="S2509" s="80" t="s">
        <v>1123</v>
      </c>
      <c r="T2509" s="80">
        <v>1</v>
      </c>
      <c r="U2509" s="80"/>
      <c r="V2509" s="80"/>
      <c r="W2509" s="80"/>
      <c r="X2509" s="80">
        <v>8</v>
      </c>
      <c r="Y2509" s="80" t="s">
        <v>1135</v>
      </c>
      <c r="Z2509" s="80" t="s">
        <v>1136</v>
      </c>
      <c r="AA2509" s="80" t="s">
        <v>1126</v>
      </c>
      <c r="AB2509" s="80" t="s">
        <v>1127</v>
      </c>
      <c r="AC2509" s="80" t="s">
        <v>1128</v>
      </c>
      <c r="AD2509" s="80">
        <v>8</v>
      </c>
      <c r="AE2509" s="80" t="s">
        <v>1137</v>
      </c>
      <c r="AF2509" s="108"/>
    </row>
    <row r="2510" spans="1:32" hidden="1" x14ac:dyDescent="0.25">
      <c r="A2510" s="99" t="s">
        <v>1916</v>
      </c>
      <c r="B2510" s="80" t="s">
        <v>940</v>
      </c>
      <c r="C2510" s="80" t="s">
        <v>73</v>
      </c>
      <c r="D2510" s="80" t="s">
        <v>945</v>
      </c>
      <c r="E2510" s="80">
        <v>11</v>
      </c>
      <c r="F2510" s="80" t="s">
        <v>83</v>
      </c>
      <c r="G2510" s="80" t="s">
        <v>175</v>
      </c>
      <c r="H2510" s="80"/>
      <c r="I2510" s="80">
        <v>29</v>
      </c>
      <c r="J2510" s="77">
        <v>8</v>
      </c>
      <c r="K2510" s="80">
        <v>100</v>
      </c>
      <c r="L2510" s="80">
        <v>20</v>
      </c>
      <c r="M2510" s="80"/>
      <c r="N2510" s="80"/>
      <c r="O2510" s="80" t="s">
        <v>129</v>
      </c>
      <c r="P2510" s="80" t="s">
        <v>1171</v>
      </c>
      <c r="Q2510" s="80">
        <v>0</v>
      </c>
      <c r="R2510" s="80">
        <v>1</v>
      </c>
      <c r="S2510" s="80" t="s">
        <v>1123</v>
      </c>
      <c r="T2510" s="80">
        <v>1</v>
      </c>
      <c r="U2510" s="80"/>
      <c r="V2510" s="80"/>
      <c r="W2510" s="80"/>
      <c r="X2510" s="80">
        <v>4</v>
      </c>
      <c r="Y2510" s="80" t="s">
        <v>1135</v>
      </c>
      <c r="Z2510" s="80" t="s">
        <v>1136</v>
      </c>
      <c r="AA2510" s="80" t="s">
        <v>1126</v>
      </c>
      <c r="AB2510" s="80" t="s">
        <v>1127</v>
      </c>
      <c r="AC2510" s="80" t="s">
        <v>1128</v>
      </c>
      <c r="AD2510" s="80">
        <v>8</v>
      </c>
      <c r="AE2510" s="80" t="s">
        <v>1129</v>
      </c>
      <c r="AF2510" s="108"/>
    </row>
    <row r="2511" spans="1:32" hidden="1" x14ac:dyDescent="0.25">
      <c r="A2511" s="99" t="s">
        <v>1916</v>
      </c>
      <c r="B2511" s="80" t="s">
        <v>940</v>
      </c>
      <c r="C2511" s="80" t="s">
        <v>73</v>
      </c>
      <c r="D2511" s="80" t="s">
        <v>945</v>
      </c>
      <c r="E2511" s="80">
        <v>12</v>
      </c>
      <c r="F2511" s="80" t="s">
        <v>93</v>
      </c>
      <c r="G2511" s="80" t="s">
        <v>1287</v>
      </c>
      <c r="H2511" s="80"/>
      <c r="I2511" s="80">
        <v>29</v>
      </c>
      <c r="J2511" s="77">
        <v>4</v>
      </c>
      <c r="K2511" s="80">
        <v>50</v>
      </c>
      <c r="L2511" s="80">
        <v>20</v>
      </c>
      <c r="M2511" s="80"/>
      <c r="N2511" s="80"/>
      <c r="O2511" s="80" t="s">
        <v>129</v>
      </c>
      <c r="P2511" s="80" t="s">
        <v>1171</v>
      </c>
      <c r="Q2511" s="80">
        <v>0</v>
      </c>
      <c r="R2511" s="80">
        <v>0</v>
      </c>
      <c r="S2511" s="80"/>
      <c r="T2511" s="80"/>
      <c r="U2511" s="80"/>
      <c r="V2511" s="80"/>
      <c r="W2511" s="80"/>
      <c r="X2511" s="80">
        <v>2</v>
      </c>
      <c r="Y2511" s="80" t="s">
        <v>1135</v>
      </c>
      <c r="Z2511" s="80" t="s">
        <v>1136</v>
      </c>
      <c r="AA2511" s="80" t="s">
        <v>1126</v>
      </c>
      <c r="AB2511" s="80" t="s">
        <v>1127</v>
      </c>
      <c r="AC2511" s="80" t="s">
        <v>1128</v>
      </c>
      <c r="AD2511" s="80">
        <v>4</v>
      </c>
      <c r="AE2511" s="80" t="s">
        <v>1172</v>
      </c>
      <c r="AF2511" s="108"/>
    </row>
    <row r="2512" spans="1:32" hidden="1" x14ac:dyDescent="0.25">
      <c r="A2512" s="99" t="s">
        <v>1916</v>
      </c>
      <c r="B2512" s="80" t="s">
        <v>940</v>
      </c>
      <c r="C2512" s="80" t="s">
        <v>73</v>
      </c>
      <c r="D2512" s="80" t="s">
        <v>945</v>
      </c>
      <c r="E2512" s="80">
        <v>14</v>
      </c>
      <c r="F2512" s="80" t="s">
        <v>1918</v>
      </c>
      <c r="G2512" s="80" t="s">
        <v>175</v>
      </c>
      <c r="H2512" s="80"/>
      <c r="I2512" s="80">
        <v>29</v>
      </c>
      <c r="J2512" s="77">
        <v>4</v>
      </c>
      <c r="K2512" s="80">
        <v>50</v>
      </c>
      <c r="L2512" s="80">
        <v>20</v>
      </c>
      <c r="M2512" s="80"/>
      <c r="N2512" s="80"/>
      <c r="O2512" s="80" t="s">
        <v>129</v>
      </c>
      <c r="P2512" s="80" t="s">
        <v>1171</v>
      </c>
      <c r="Q2512" s="80">
        <v>0</v>
      </c>
      <c r="R2512" s="80">
        <v>1</v>
      </c>
      <c r="S2512" s="80" t="s">
        <v>1123</v>
      </c>
      <c r="T2512" s="80">
        <v>1</v>
      </c>
      <c r="U2512" s="80"/>
      <c r="V2512" s="80" t="s">
        <v>76</v>
      </c>
      <c r="W2512" s="80"/>
      <c r="X2512" s="80">
        <v>2</v>
      </c>
      <c r="Y2512" s="80" t="s">
        <v>1135</v>
      </c>
      <c r="Z2512" s="80" t="s">
        <v>1136</v>
      </c>
      <c r="AA2512" s="80" t="s">
        <v>1126</v>
      </c>
      <c r="AB2512" s="80" t="s">
        <v>1127</v>
      </c>
      <c r="AC2512" s="80" t="s">
        <v>1128</v>
      </c>
      <c r="AD2512" s="80">
        <v>4</v>
      </c>
      <c r="AE2512" s="80" t="s">
        <v>1172</v>
      </c>
      <c r="AF2512" s="108"/>
    </row>
    <row r="2513" spans="1:32" ht="30" hidden="1" x14ac:dyDescent="0.25">
      <c r="A2513" s="99" t="s">
        <v>1916</v>
      </c>
      <c r="B2513" s="80" t="s">
        <v>940</v>
      </c>
      <c r="C2513" s="80" t="s">
        <v>73</v>
      </c>
      <c r="D2513" s="80" t="s">
        <v>338</v>
      </c>
      <c r="E2513" s="80" t="s">
        <v>82</v>
      </c>
      <c r="F2513" s="80"/>
      <c r="G2513" s="80" t="s">
        <v>946</v>
      </c>
      <c r="H2513" s="80"/>
      <c r="I2513" s="80">
        <v>29</v>
      </c>
      <c r="J2513" s="77">
        <v>8</v>
      </c>
      <c r="K2513" s="80">
        <v>100</v>
      </c>
      <c r="L2513" s="80">
        <v>20</v>
      </c>
      <c r="M2513" s="80"/>
      <c r="N2513" s="80">
        <v>1</v>
      </c>
      <c r="O2513" s="80" t="s">
        <v>129</v>
      </c>
      <c r="P2513" s="80" t="s">
        <v>1228</v>
      </c>
      <c r="Q2513" s="80">
        <v>1</v>
      </c>
      <c r="R2513" s="80">
        <v>0</v>
      </c>
      <c r="S2513" s="80"/>
      <c r="T2513" s="80"/>
      <c r="U2513" s="80"/>
      <c r="V2513" s="80"/>
      <c r="W2513" s="80"/>
      <c r="X2513" s="80">
        <v>4</v>
      </c>
      <c r="Y2513" s="80" t="s">
        <v>1135</v>
      </c>
      <c r="Z2513" s="80" t="s">
        <v>1229</v>
      </c>
      <c r="AA2513" s="80" t="s">
        <v>1126</v>
      </c>
      <c r="AB2513" s="80" t="s">
        <v>1127</v>
      </c>
      <c r="AC2513" s="80" t="s">
        <v>1128</v>
      </c>
      <c r="AD2513" s="80">
        <v>8</v>
      </c>
      <c r="AE2513" s="80" t="s">
        <v>1922</v>
      </c>
      <c r="AF2513" s="108"/>
    </row>
    <row r="2514" spans="1:32" ht="30" hidden="1" x14ac:dyDescent="0.25">
      <c r="A2514" s="99" t="s">
        <v>1916</v>
      </c>
      <c r="B2514" s="80" t="s">
        <v>940</v>
      </c>
      <c r="C2514" s="80" t="s">
        <v>73</v>
      </c>
      <c r="D2514" s="80" t="s">
        <v>359</v>
      </c>
      <c r="E2514" s="80" t="s">
        <v>73</v>
      </c>
      <c r="F2514" s="80"/>
      <c r="G2514" s="80" t="s">
        <v>1122</v>
      </c>
      <c r="H2514" s="80"/>
      <c r="I2514" s="80">
        <v>29</v>
      </c>
      <c r="J2514" s="77">
        <v>8</v>
      </c>
      <c r="K2514" s="80">
        <v>200</v>
      </c>
      <c r="L2514" s="80">
        <v>20</v>
      </c>
      <c r="M2514" s="80"/>
      <c r="N2514" s="80"/>
      <c r="O2514" s="80" t="s">
        <v>129</v>
      </c>
      <c r="P2514" s="80"/>
      <c r="Q2514" s="80">
        <v>0</v>
      </c>
      <c r="R2514" s="80">
        <v>0</v>
      </c>
      <c r="S2514" s="80"/>
      <c r="T2514" s="80"/>
      <c r="U2514" s="80"/>
      <c r="V2514" s="80" t="s">
        <v>76</v>
      </c>
      <c r="W2514" s="80"/>
      <c r="X2514" s="80">
        <v>8</v>
      </c>
      <c r="Y2514" s="80" t="s">
        <v>1135</v>
      </c>
      <c r="Z2514" s="80"/>
      <c r="AA2514" s="80"/>
      <c r="AB2514" s="80"/>
      <c r="AC2514" s="80"/>
      <c r="AD2514" s="80"/>
      <c r="AE2514" s="80"/>
      <c r="AF2514" s="108"/>
    </row>
    <row r="2515" spans="1:32" ht="30" hidden="1" x14ac:dyDescent="0.25">
      <c r="A2515" s="99" t="s">
        <v>1916</v>
      </c>
      <c r="B2515" s="80" t="s">
        <v>940</v>
      </c>
      <c r="C2515" s="80" t="s">
        <v>73</v>
      </c>
      <c r="D2515" s="80" t="s">
        <v>359</v>
      </c>
      <c r="E2515" s="80" t="s">
        <v>83</v>
      </c>
      <c r="F2515" s="80"/>
      <c r="G2515" s="80" t="s">
        <v>1923</v>
      </c>
      <c r="H2515" s="80"/>
      <c r="I2515" s="80">
        <v>29</v>
      </c>
      <c r="J2515" s="77">
        <v>8</v>
      </c>
      <c r="K2515" s="80">
        <v>150</v>
      </c>
      <c r="L2515" s="80">
        <v>20</v>
      </c>
      <c r="M2515" s="80"/>
      <c r="N2515" s="80"/>
      <c r="O2515" s="80" t="s">
        <v>129</v>
      </c>
      <c r="P2515" s="80"/>
      <c r="Q2515" s="80">
        <v>0</v>
      </c>
      <c r="R2515" s="80">
        <v>0</v>
      </c>
      <c r="S2515" s="80"/>
      <c r="T2515" s="80"/>
      <c r="U2515" s="80"/>
      <c r="V2515" s="80" t="s">
        <v>76</v>
      </c>
      <c r="W2515" s="80"/>
      <c r="X2515" s="80">
        <v>6</v>
      </c>
      <c r="Y2515" s="80" t="s">
        <v>1135</v>
      </c>
      <c r="Z2515" s="80"/>
      <c r="AA2515" s="80"/>
      <c r="AB2515" s="80"/>
      <c r="AC2515" s="80"/>
      <c r="AD2515" s="80"/>
      <c r="AE2515" s="80"/>
      <c r="AF2515" s="108"/>
    </row>
    <row r="2516" spans="1:32" ht="30" hidden="1" x14ac:dyDescent="0.25">
      <c r="A2516" s="99" t="s">
        <v>1916</v>
      </c>
      <c r="B2516" s="80" t="s">
        <v>940</v>
      </c>
      <c r="C2516" s="80" t="s">
        <v>73</v>
      </c>
      <c r="D2516" s="80" t="s">
        <v>359</v>
      </c>
      <c r="E2516" s="80" t="s">
        <v>75</v>
      </c>
      <c r="F2516" s="80"/>
      <c r="G2516" s="80" t="s">
        <v>184</v>
      </c>
      <c r="H2516" s="80"/>
      <c r="I2516" s="80">
        <v>29</v>
      </c>
      <c r="J2516" s="77">
        <v>4</v>
      </c>
      <c r="K2516" s="80">
        <v>80</v>
      </c>
      <c r="L2516" s="80">
        <v>20</v>
      </c>
      <c r="M2516" s="80"/>
      <c r="N2516" s="80"/>
      <c r="O2516" s="80" t="s">
        <v>129</v>
      </c>
      <c r="P2516" s="80"/>
      <c r="Q2516" s="80">
        <v>0</v>
      </c>
      <c r="R2516" s="80">
        <v>0</v>
      </c>
      <c r="S2516" s="80"/>
      <c r="T2516" s="80"/>
      <c r="U2516" s="80"/>
      <c r="V2516" s="80"/>
      <c r="W2516" s="80"/>
      <c r="X2516" s="80">
        <v>3</v>
      </c>
      <c r="Y2516" s="80" t="s">
        <v>1135</v>
      </c>
      <c r="Z2516" s="80"/>
      <c r="AA2516" s="80"/>
      <c r="AB2516" s="80"/>
      <c r="AC2516" s="80"/>
      <c r="AD2516" s="80"/>
      <c r="AE2516" s="80"/>
      <c r="AF2516" s="108"/>
    </row>
    <row r="2517" spans="1:32" ht="30" hidden="1" x14ac:dyDescent="0.25">
      <c r="A2517" s="99" t="s">
        <v>1916</v>
      </c>
      <c r="B2517" s="80" t="s">
        <v>940</v>
      </c>
      <c r="C2517" s="80" t="s">
        <v>73</v>
      </c>
      <c r="D2517" s="80" t="s">
        <v>359</v>
      </c>
      <c r="E2517" s="80" t="s">
        <v>70</v>
      </c>
      <c r="F2517" s="80"/>
      <c r="G2517" s="80" t="s">
        <v>1924</v>
      </c>
      <c r="H2517" s="80"/>
      <c r="I2517" s="80">
        <v>29</v>
      </c>
      <c r="J2517" s="77">
        <v>4</v>
      </c>
      <c r="K2517" s="80">
        <v>80</v>
      </c>
      <c r="L2517" s="80">
        <v>20</v>
      </c>
      <c r="M2517" s="80"/>
      <c r="N2517" s="80"/>
      <c r="O2517" s="80" t="s">
        <v>129</v>
      </c>
      <c r="P2517" s="80"/>
      <c r="Q2517" s="80">
        <v>0</v>
      </c>
      <c r="R2517" s="80">
        <v>0</v>
      </c>
      <c r="S2517" s="80"/>
      <c r="T2517" s="80"/>
      <c r="U2517" s="80"/>
      <c r="V2517" s="80"/>
      <c r="W2517" s="80"/>
      <c r="X2517" s="80">
        <v>3</v>
      </c>
      <c r="Y2517" s="80" t="s">
        <v>1135</v>
      </c>
      <c r="Z2517" s="80"/>
      <c r="AA2517" s="80"/>
      <c r="AB2517" s="80"/>
      <c r="AC2517" s="80"/>
      <c r="AD2517" s="80"/>
      <c r="AE2517" s="80"/>
      <c r="AF2517" s="108"/>
    </row>
    <row r="2518" spans="1:32" ht="30" hidden="1" x14ac:dyDescent="0.25">
      <c r="A2518" s="99" t="s">
        <v>1916</v>
      </c>
      <c r="B2518" s="80" t="s">
        <v>940</v>
      </c>
      <c r="C2518" s="80" t="s">
        <v>73</v>
      </c>
      <c r="D2518" s="80" t="s">
        <v>359</v>
      </c>
      <c r="E2518" s="80" t="s">
        <v>76</v>
      </c>
      <c r="F2518" s="80"/>
      <c r="G2518" s="80" t="s">
        <v>1669</v>
      </c>
      <c r="H2518" s="80"/>
      <c r="I2518" s="80">
        <v>29</v>
      </c>
      <c r="J2518" s="77">
        <v>8</v>
      </c>
      <c r="K2518" s="80">
        <v>200</v>
      </c>
      <c r="L2518" s="80">
        <v>20</v>
      </c>
      <c r="M2518" s="80"/>
      <c r="N2518" s="80"/>
      <c r="O2518" s="80" t="s">
        <v>129</v>
      </c>
      <c r="P2518" s="80"/>
      <c r="Q2518" s="80">
        <v>0</v>
      </c>
      <c r="R2518" s="80">
        <v>0</v>
      </c>
      <c r="S2518" s="80"/>
      <c r="T2518" s="80"/>
      <c r="U2518" s="80"/>
      <c r="V2518" s="80"/>
      <c r="W2518" s="80"/>
      <c r="X2518" s="80">
        <v>8</v>
      </c>
      <c r="Y2518" s="80" t="s">
        <v>1135</v>
      </c>
      <c r="Z2518" s="80"/>
      <c r="AA2518" s="80"/>
      <c r="AB2518" s="80"/>
      <c r="AC2518" s="80"/>
      <c r="AD2518" s="80"/>
      <c r="AE2518" s="80"/>
      <c r="AF2518" s="108"/>
    </row>
    <row r="2519" spans="1:32" ht="30" hidden="1" x14ac:dyDescent="0.25">
      <c r="A2519" s="99" t="s">
        <v>1916</v>
      </c>
      <c r="B2519" s="80" t="s">
        <v>940</v>
      </c>
      <c r="C2519" s="80" t="s">
        <v>73</v>
      </c>
      <c r="D2519" s="80" t="s">
        <v>359</v>
      </c>
      <c r="E2519" s="80" t="s">
        <v>81</v>
      </c>
      <c r="F2519" s="80"/>
      <c r="G2519" s="80" t="s">
        <v>1669</v>
      </c>
      <c r="H2519" s="80"/>
      <c r="I2519" s="80">
        <v>29</v>
      </c>
      <c r="J2519" s="77">
        <v>8</v>
      </c>
      <c r="K2519" s="80">
        <v>200</v>
      </c>
      <c r="L2519" s="80">
        <v>20</v>
      </c>
      <c r="M2519" s="80"/>
      <c r="N2519" s="80"/>
      <c r="O2519" s="80" t="s">
        <v>129</v>
      </c>
      <c r="P2519" s="80"/>
      <c r="Q2519" s="80">
        <v>0</v>
      </c>
      <c r="R2519" s="80">
        <v>0</v>
      </c>
      <c r="S2519" s="80"/>
      <c r="T2519" s="80"/>
      <c r="U2519" s="80"/>
      <c r="V2519" s="80"/>
      <c r="W2519" s="80"/>
      <c r="X2519" s="80">
        <v>8</v>
      </c>
      <c r="Y2519" s="80" t="s">
        <v>1135</v>
      </c>
      <c r="Z2519" s="80"/>
      <c r="AA2519" s="80"/>
      <c r="AB2519" s="80"/>
      <c r="AC2519" s="80"/>
      <c r="AD2519" s="80"/>
      <c r="AE2519" s="80"/>
      <c r="AF2519" s="108"/>
    </row>
    <row r="2520" spans="1:32" ht="30" hidden="1" x14ac:dyDescent="0.25">
      <c r="A2520" s="99" t="s">
        <v>1916</v>
      </c>
      <c r="B2520" s="80" t="s">
        <v>940</v>
      </c>
      <c r="C2520" s="80" t="s">
        <v>73</v>
      </c>
      <c r="D2520" s="80" t="s">
        <v>947</v>
      </c>
      <c r="E2520" s="80" t="s">
        <v>107</v>
      </c>
      <c r="F2520" s="80"/>
      <c r="G2520" s="80" t="s">
        <v>161</v>
      </c>
      <c r="H2520" s="80"/>
      <c r="I2520" s="80">
        <v>29</v>
      </c>
      <c r="J2520" s="77">
        <v>4</v>
      </c>
      <c r="K2520" s="80">
        <v>40</v>
      </c>
      <c r="L2520" s="80">
        <v>20</v>
      </c>
      <c r="M2520" s="80">
        <v>1</v>
      </c>
      <c r="N2520" s="80"/>
      <c r="O2520" s="80" t="s">
        <v>129</v>
      </c>
      <c r="P2520" s="80" t="s">
        <v>1171</v>
      </c>
      <c r="Q2520" s="80">
        <v>2</v>
      </c>
      <c r="R2520" s="80">
        <v>0</v>
      </c>
      <c r="S2520" s="80"/>
      <c r="T2520" s="80"/>
      <c r="U2520" s="80"/>
      <c r="V2520" s="80"/>
      <c r="W2520" s="80"/>
      <c r="X2520" s="80">
        <v>3</v>
      </c>
      <c r="Y2520" s="80" t="s">
        <v>1135</v>
      </c>
      <c r="Z2520" s="80" t="s">
        <v>1136</v>
      </c>
      <c r="AA2520" s="80" t="s">
        <v>1126</v>
      </c>
      <c r="AB2520" s="80" t="s">
        <v>1127</v>
      </c>
      <c r="AC2520" s="80" t="s">
        <v>1128</v>
      </c>
      <c r="AD2520" s="80">
        <v>4</v>
      </c>
      <c r="AE2520" s="80" t="s">
        <v>1213</v>
      </c>
      <c r="AF2520" s="108"/>
    </row>
    <row r="2521" spans="1:32" ht="30" hidden="1" x14ac:dyDescent="0.25">
      <c r="A2521" s="99" t="s">
        <v>1916</v>
      </c>
      <c r="B2521" s="80" t="s">
        <v>940</v>
      </c>
      <c r="C2521" s="80" t="s">
        <v>73</v>
      </c>
      <c r="D2521" s="80" t="s">
        <v>947</v>
      </c>
      <c r="E2521" s="80" t="s">
        <v>108</v>
      </c>
      <c r="F2521" s="80"/>
      <c r="G2521" s="80" t="s">
        <v>948</v>
      </c>
      <c r="H2521" s="80"/>
      <c r="I2521" s="80">
        <v>29</v>
      </c>
      <c r="J2521" s="77">
        <v>8</v>
      </c>
      <c r="K2521" s="80">
        <v>150</v>
      </c>
      <c r="L2521" s="80">
        <v>20</v>
      </c>
      <c r="M2521" s="80"/>
      <c r="N2521" s="80">
        <v>1</v>
      </c>
      <c r="O2521" s="80" t="s">
        <v>129</v>
      </c>
      <c r="P2521" s="80" t="s">
        <v>1171</v>
      </c>
      <c r="Q2521" s="80">
        <v>1</v>
      </c>
      <c r="R2521" s="80">
        <v>0</v>
      </c>
      <c r="S2521" s="80"/>
      <c r="T2521" s="80"/>
      <c r="U2521" s="80"/>
      <c r="V2521" s="80"/>
      <c r="W2521" s="80"/>
      <c r="X2521" s="80">
        <v>6</v>
      </c>
      <c r="Y2521" s="80" t="s">
        <v>1135</v>
      </c>
      <c r="Z2521" s="80" t="s">
        <v>1136</v>
      </c>
      <c r="AA2521" s="80" t="s">
        <v>1126</v>
      </c>
      <c r="AB2521" s="80" t="s">
        <v>1127</v>
      </c>
      <c r="AC2521" s="80" t="s">
        <v>1128</v>
      </c>
      <c r="AD2521" s="80">
        <v>8</v>
      </c>
      <c r="AE2521" s="80" t="s">
        <v>1137</v>
      </c>
      <c r="AF2521" s="108"/>
    </row>
    <row r="2522" spans="1:32" ht="30" hidden="1" x14ac:dyDescent="0.25">
      <c r="A2522" s="99" t="s">
        <v>1916</v>
      </c>
      <c r="B2522" s="80" t="s">
        <v>940</v>
      </c>
      <c r="C2522" s="80" t="s">
        <v>73</v>
      </c>
      <c r="D2522" s="80" t="s">
        <v>947</v>
      </c>
      <c r="E2522" s="80" t="s">
        <v>109</v>
      </c>
      <c r="F2522" s="80"/>
      <c r="G2522" s="80" t="s">
        <v>161</v>
      </c>
      <c r="H2522" s="80"/>
      <c r="I2522" s="80">
        <v>29</v>
      </c>
      <c r="J2522" s="77">
        <v>4</v>
      </c>
      <c r="K2522" s="80">
        <v>80</v>
      </c>
      <c r="L2522" s="80">
        <v>20</v>
      </c>
      <c r="M2522" s="80">
        <v>1</v>
      </c>
      <c r="N2522" s="80"/>
      <c r="O2522" s="80" t="s">
        <v>129</v>
      </c>
      <c r="P2522" s="80" t="s">
        <v>1169</v>
      </c>
      <c r="Q2522" s="80">
        <v>2</v>
      </c>
      <c r="R2522" s="80">
        <v>0</v>
      </c>
      <c r="S2522" s="80"/>
      <c r="T2522" s="80"/>
      <c r="U2522" s="80"/>
      <c r="V2522" s="80"/>
      <c r="W2522" s="80"/>
      <c r="X2522" s="80">
        <v>6</v>
      </c>
      <c r="Y2522" s="80" t="s">
        <v>1135</v>
      </c>
      <c r="Z2522" s="80" t="s">
        <v>1136</v>
      </c>
      <c r="AA2522" s="80" t="s">
        <v>1126</v>
      </c>
      <c r="AB2522" s="80" t="s">
        <v>1127</v>
      </c>
      <c r="AC2522" s="80" t="s">
        <v>1128</v>
      </c>
      <c r="AD2522" s="80">
        <v>4</v>
      </c>
      <c r="AE2522" s="80" t="s">
        <v>1129</v>
      </c>
      <c r="AF2522" s="108"/>
    </row>
    <row r="2523" spans="1:32" ht="30" hidden="1" x14ac:dyDescent="0.25">
      <c r="A2523" s="99" t="s">
        <v>1916</v>
      </c>
      <c r="B2523" s="80" t="s">
        <v>940</v>
      </c>
      <c r="C2523" s="80" t="s">
        <v>73</v>
      </c>
      <c r="D2523" s="80" t="s">
        <v>947</v>
      </c>
      <c r="E2523" s="80" t="s">
        <v>110</v>
      </c>
      <c r="F2523" s="80"/>
      <c r="G2523" s="80" t="s">
        <v>949</v>
      </c>
      <c r="H2523" s="80"/>
      <c r="I2523" s="80">
        <v>29</v>
      </c>
      <c r="J2523" s="77">
        <v>4</v>
      </c>
      <c r="K2523" s="80">
        <v>25</v>
      </c>
      <c r="L2523" s="80">
        <v>20</v>
      </c>
      <c r="M2523" s="80"/>
      <c r="N2523" s="80">
        <v>1</v>
      </c>
      <c r="O2523" s="80" t="s">
        <v>129</v>
      </c>
      <c r="P2523" s="80" t="s">
        <v>1169</v>
      </c>
      <c r="Q2523" s="80">
        <v>1</v>
      </c>
      <c r="R2523" s="80">
        <v>0</v>
      </c>
      <c r="S2523" s="80"/>
      <c r="T2523" s="80"/>
      <c r="U2523" s="80"/>
      <c r="V2523" s="80"/>
      <c r="W2523" s="80"/>
      <c r="X2523" s="80">
        <v>1</v>
      </c>
      <c r="Y2523" s="80" t="s">
        <v>1135</v>
      </c>
      <c r="Z2523" s="80" t="s">
        <v>1136</v>
      </c>
      <c r="AA2523" s="80" t="s">
        <v>1126</v>
      </c>
      <c r="AB2523" s="80" t="s">
        <v>1127</v>
      </c>
      <c r="AC2523" s="80" t="s">
        <v>1128</v>
      </c>
      <c r="AD2523" s="80">
        <v>4</v>
      </c>
      <c r="AE2523" s="80" t="s">
        <v>1182</v>
      </c>
      <c r="AF2523" s="108"/>
    </row>
    <row r="2524" spans="1:32" ht="30" hidden="1" x14ac:dyDescent="0.25">
      <c r="A2524" s="99" t="s">
        <v>1916</v>
      </c>
      <c r="B2524" s="80" t="s">
        <v>940</v>
      </c>
      <c r="C2524" s="80" t="s">
        <v>73</v>
      </c>
      <c r="D2524" s="80" t="s">
        <v>947</v>
      </c>
      <c r="E2524" s="80" t="s">
        <v>111</v>
      </c>
      <c r="F2524" s="80"/>
      <c r="G2524" s="80" t="s">
        <v>161</v>
      </c>
      <c r="H2524" s="80"/>
      <c r="I2524" s="80">
        <v>29</v>
      </c>
      <c r="J2524" s="77">
        <v>8</v>
      </c>
      <c r="K2524" s="80">
        <v>200</v>
      </c>
      <c r="L2524" s="80">
        <v>20</v>
      </c>
      <c r="M2524" s="80">
        <v>1</v>
      </c>
      <c r="N2524" s="80"/>
      <c r="O2524" s="80" t="s">
        <v>129</v>
      </c>
      <c r="P2524" s="80" t="s">
        <v>1171</v>
      </c>
      <c r="Q2524" s="80">
        <v>2</v>
      </c>
      <c r="R2524" s="80">
        <v>0</v>
      </c>
      <c r="S2524" s="80"/>
      <c r="T2524" s="80"/>
      <c r="U2524" s="80"/>
      <c r="V2524" s="80"/>
      <c r="W2524" s="80"/>
      <c r="X2524" s="80">
        <v>16</v>
      </c>
      <c r="Y2524" s="80" t="s">
        <v>1135</v>
      </c>
      <c r="Z2524" s="80" t="s">
        <v>1136</v>
      </c>
      <c r="AA2524" s="80" t="s">
        <v>1126</v>
      </c>
      <c r="AB2524" s="80" t="s">
        <v>1127</v>
      </c>
      <c r="AC2524" s="80" t="s">
        <v>1128</v>
      </c>
      <c r="AD2524" s="80">
        <v>8</v>
      </c>
      <c r="AE2524" s="80" t="s">
        <v>1137</v>
      </c>
      <c r="AF2524" s="108"/>
    </row>
    <row r="2525" spans="1:32" ht="30" hidden="1" x14ac:dyDescent="0.25">
      <c r="A2525" s="99" t="s">
        <v>1916</v>
      </c>
      <c r="B2525" s="80" t="s">
        <v>940</v>
      </c>
      <c r="C2525" s="80" t="s">
        <v>73</v>
      </c>
      <c r="D2525" s="80" t="s">
        <v>947</v>
      </c>
      <c r="E2525" s="80" t="s">
        <v>113</v>
      </c>
      <c r="F2525" s="80"/>
      <c r="G2525" s="80" t="s">
        <v>161</v>
      </c>
      <c r="H2525" s="80"/>
      <c r="I2525" s="80">
        <v>29</v>
      </c>
      <c r="J2525" s="77">
        <v>8</v>
      </c>
      <c r="K2525" s="80">
        <v>200</v>
      </c>
      <c r="L2525" s="80">
        <v>20</v>
      </c>
      <c r="M2525" s="80">
        <v>1</v>
      </c>
      <c r="N2525" s="80"/>
      <c r="O2525" s="80" t="s">
        <v>129</v>
      </c>
      <c r="P2525" s="80" t="s">
        <v>1171</v>
      </c>
      <c r="Q2525" s="80">
        <v>2</v>
      </c>
      <c r="R2525" s="80">
        <v>0</v>
      </c>
      <c r="S2525" s="80"/>
      <c r="T2525" s="80"/>
      <c r="U2525" s="80"/>
      <c r="V2525" s="80"/>
      <c r="W2525" s="80"/>
      <c r="X2525" s="80">
        <v>16</v>
      </c>
      <c r="Y2525" s="80" t="s">
        <v>1135</v>
      </c>
      <c r="Z2525" s="80" t="s">
        <v>1136</v>
      </c>
      <c r="AA2525" s="80" t="s">
        <v>1126</v>
      </c>
      <c r="AB2525" s="80" t="s">
        <v>1127</v>
      </c>
      <c r="AC2525" s="80" t="s">
        <v>1128</v>
      </c>
      <c r="AD2525" s="80">
        <v>8</v>
      </c>
      <c r="AE2525" s="80" t="s">
        <v>1137</v>
      </c>
      <c r="AF2525" s="108"/>
    </row>
    <row r="2526" spans="1:32" ht="30" hidden="1" x14ac:dyDescent="0.25">
      <c r="A2526" s="99" t="s">
        <v>1916</v>
      </c>
      <c r="B2526" s="80" t="s">
        <v>940</v>
      </c>
      <c r="C2526" s="80" t="s">
        <v>73</v>
      </c>
      <c r="D2526" s="80" t="s">
        <v>950</v>
      </c>
      <c r="E2526" s="80" t="s">
        <v>82</v>
      </c>
      <c r="F2526" s="80"/>
      <c r="G2526" s="80" t="s">
        <v>240</v>
      </c>
      <c r="H2526" s="80"/>
      <c r="I2526" s="80">
        <v>29</v>
      </c>
      <c r="J2526" s="77">
        <v>8</v>
      </c>
      <c r="K2526" s="80">
        <v>100</v>
      </c>
      <c r="L2526" s="80">
        <v>20</v>
      </c>
      <c r="M2526" s="80"/>
      <c r="N2526" s="80"/>
      <c r="O2526" s="80" t="s">
        <v>129</v>
      </c>
      <c r="P2526" s="80" t="s">
        <v>1228</v>
      </c>
      <c r="Q2526" s="80">
        <v>0</v>
      </c>
      <c r="R2526" s="80">
        <v>1</v>
      </c>
      <c r="S2526" s="80" t="s">
        <v>1123</v>
      </c>
      <c r="T2526" s="80">
        <v>1</v>
      </c>
      <c r="U2526" s="80"/>
      <c r="V2526" s="80"/>
      <c r="W2526" s="80"/>
      <c r="X2526" s="80">
        <v>4</v>
      </c>
      <c r="Y2526" s="80" t="s">
        <v>1135</v>
      </c>
      <c r="Z2526" s="80" t="s">
        <v>1229</v>
      </c>
      <c r="AA2526" s="80" t="s">
        <v>1126</v>
      </c>
      <c r="AB2526" s="80" t="s">
        <v>1127</v>
      </c>
      <c r="AC2526" s="80" t="s">
        <v>1128</v>
      </c>
      <c r="AD2526" s="80">
        <v>8</v>
      </c>
      <c r="AE2526" s="80" t="s">
        <v>1922</v>
      </c>
      <c r="AF2526" s="108"/>
    </row>
    <row r="2527" spans="1:32" ht="30" hidden="1" x14ac:dyDescent="0.25">
      <c r="A2527" s="99" t="s">
        <v>1916</v>
      </c>
      <c r="B2527" s="80" t="s">
        <v>940</v>
      </c>
      <c r="C2527" s="80" t="s">
        <v>73</v>
      </c>
      <c r="D2527" s="80" t="s">
        <v>345</v>
      </c>
      <c r="E2527" s="80" t="s">
        <v>73</v>
      </c>
      <c r="F2527" s="80"/>
      <c r="G2527" s="80" t="s">
        <v>393</v>
      </c>
      <c r="H2527" s="80"/>
      <c r="I2527" s="80">
        <v>29</v>
      </c>
      <c r="J2527" s="77">
        <v>8</v>
      </c>
      <c r="K2527" s="80">
        <v>200</v>
      </c>
      <c r="L2527" s="80">
        <v>20</v>
      </c>
      <c r="M2527" s="80"/>
      <c r="N2527" s="80"/>
      <c r="O2527" s="80" t="s">
        <v>129</v>
      </c>
      <c r="P2527" s="80" t="s">
        <v>1171</v>
      </c>
      <c r="Q2527" s="80">
        <v>0</v>
      </c>
      <c r="R2527" s="80">
        <v>1</v>
      </c>
      <c r="S2527" s="80" t="s">
        <v>1123</v>
      </c>
      <c r="T2527" s="80">
        <v>1</v>
      </c>
      <c r="U2527" s="80"/>
      <c r="V2527" s="80" t="s">
        <v>76</v>
      </c>
      <c r="W2527" s="80"/>
      <c r="X2527" s="80">
        <v>8</v>
      </c>
      <c r="Y2527" s="80" t="s">
        <v>1135</v>
      </c>
      <c r="Z2527" s="80" t="s">
        <v>1136</v>
      </c>
      <c r="AA2527" s="80" t="s">
        <v>1126</v>
      </c>
      <c r="AB2527" s="80" t="s">
        <v>1127</v>
      </c>
      <c r="AC2527" s="80" t="s">
        <v>1128</v>
      </c>
      <c r="AD2527" s="80">
        <v>8</v>
      </c>
      <c r="AE2527" s="80" t="s">
        <v>1137</v>
      </c>
      <c r="AF2527" s="108"/>
    </row>
    <row r="2528" spans="1:32" ht="30" hidden="1" x14ac:dyDescent="0.25">
      <c r="A2528" s="99" t="s">
        <v>1916</v>
      </c>
      <c r="B2528" s="80" t="s">
        <v>940</v>
      </c>
      <c r="C2528" s="80" t="s">
        <v>73</v>
      </c>
      <c r="D2528" s="80" t="s">
        <v>345</v>
      </c>
      <c r="E2528" s="80" t="s">
        <v>83</v>
      </c>
      <c r="F2528" s="80"/>
      <c r="G2528" s="80" t="s">
        <v>329</v>
      </c>
      <c r="H2528" s="80"/>
      <c r="I2528" s="80">
        <v>29</v>
      </c>
      <c r="J2528" s="77">
        <v>8</v>
      </c>
      <c r="K2528" s="80">
        <v>150</v>
      </c>
      <c r="L2528" s="80">
        <v>20</v>
      </c>
      <c r="M2528" s="80"/>
      <c r="N2528" s="80"/>
      <c r="O2528" s="80" t="s">
        <v>129</v>
      </c>
      <c r="P2528" s="80" t="s">
        <v>1171</v>
      </c>
      <c r="Q2528" s="80">
        <v>0</v>
      </c>
      <c r="R2528" s="80">
        <v>1</v>
      </c>
      <c r="S2528" s="80" t="s">
        <v>1123</v>
      </c>
      <c r="T2528" s="80">
        <v>1</v>
      </c>
      <c r="U2528" s="80"/>
      <c r="V2528" s="80" t="s">
        <v>76</v>
      </c>
      <c r="W2528" s="80"/>
      <c r="X2528" s="80">
        <v>6</v>
      </c>
      <c r="Y2528" s="80" t="s">
        <v>1135</v>
      </c>
      <c r="Z2528" s="80" t="s">
        <v>1136</v>
      </c>
      <c r="AA2528" s="80" t="s">
        <v>1126</v>
      </c>
      <c r="AB2528" s="80" t="s">
        <v>1127</v>
      </c>
      <c r="AC2528" s="80" t="s">
        <v>1128</v>
      </c>
      <c r="AD2528" s="80">
        <v>8</v>
      </c>
      <c r="AE2528" s="80" t="s">
        <v>1137</v>
      </c>
      <c r="AF2528" s="108"/>
    </row>
    <row r="2529" spans="1:32" ht="30" hidden="1" x14ac:dyDescent="0.25">
      <c r="A2529" s="99" t="s">
        <v>1916</v>
      </c>
      <c r="B2529" s="80" t="s">
        <v>940</v>
      </c>
      <c r="C2529" s="80" t="s">
        <v>73</v>
      </c>
      <c r="D2529" s="80" t="s">
        <v>345</v>
      </c>
      <c r="E2529" s="80" t="s">
        <v>76</v>
      </c>
      <c r="F2529" s="80"/>
      <c r="G2529" s="80" t="s">
        <v>715</v>
      </c>
      <c r="H2529" s="80"/>
      <c r="I2529" s="80">
        <v>29</v>
      </c>
      <c r="J2529" s="77">
        <v>8</v>
      </c>
      <c r="K2529" s="80">
        <v>200</v>
      </c>
      <c r="L2529" s="80">
        <v>20</v>
      </c>
      <c r="M2529" s="80"/>
      <c r="N2529" s="80"/>
      <c r="O2529" s="80" t="s">
        <v>129</v>
      </c>
      <c r="P2529" s="80" t="s">
        <v>1171</v>
      </c>
      <c r="Q2529" s="80">
        <v>0</v>
      </c>
      <c r="R2529" s="80">
        <v>1</v>
      </c>
      <c r="S2529" s="80" t="s">
        <v>1123</v>
      </c>
      <c r="T2529" s="80">
        <v>1</v>
      </c>
      <c r="U2529" s="80"/>
      <c r="V2529" s="80"/>
      <c r="W2529" s="80"/>
      <c r="X2529" s="80">
        <v>8</v>
      </c>
      <c r="Y2529" s="80" t="s">
        <v>1135</v>
      </c>
      <c r="Z2529" s="80" t="s">
        <v>1136</v>
      </c>
      <c r="AA2529" s="80" t="s">
        <v>1126</v>
      </c>
      <c r="AB2529" s="80" t="s">
        <v>1127</v>
      </c>
      <c r="AC2529" s="80" t="s">
        <v>1128</v>
      </c>
      <c r="AD2529" s="80">
        <v>8</v>
      </c>
      <c r="AE2529" s="80" t="s">
        <v>1137</v>
      </c>
      <c r="AF2529" s="108"/>
    </row>
    <row r="2530" spans="1:32" ht="30" hidden="1" x14ac:dyDescent="0.25">
      <c r="A2530" s="99" t="s">
        <v>1916</v>
      </c>
      <c r="B2530" s="80" t="s">
        <v>940</v>
      </c>
      <c r="C2530" s="80" t="s">
        <v>73</v>
      </c>
      <c r="D2530" s="80" t="s">
        <v>345</v>
      </c>
      <c r="E2530" s="80" t="s">
        <v>81</v>
      </c>
      <c r="F2530" s="80"/>
      <c r="G2530" s="80" t="s">
        <v>715</v>
      </c>
      <c r="H2530" s="80"/>
      <c r="I2530" s="80">
        <v>29</v>
      </c>
      <c r="J2530" s="77">
        <v>8</v>
      </c>
      <c r="K2530" s="80">
        <v>200</v>
      </c>
      <c r="L2530" s="80">
        <v>20</v>
      </c>
      <c r="M2530" s="80"/>
      <c r="N2530" s="80"/>
      <c r="O2530" s="80" t="s">
        <v>129</v>
      </c>
      <c r="P2530" s="80" t="s">
        <v>1171</v>
      </c>
      <c r="Q2530" s="80">
        <v>0</v>
      </c>
      <c r="R2530" s="80">
        <v>1</v>
      </c>
      <c r="S2530" s="80" t="s">
        <v>1123</v>
      </c>
      <c r="T2530" s="80">
        <v>1</v>
      </c>
      <c r="U2530" s="80"/>
      <c r="V2530" s="80"/>
      <c r="W2530" s="80"/>
      <c r="X2530" s="80">
        <v>8</v>
      </c>
      <c r="Y2530" s="80" t="s">
        <v>1135</v>
      </c>
      <c r="Z2530" s="80" t="s">
        <v>1136</v>
      </c>
      <c r="AA2530" s="80" t="s">
        <v>1126</v>
      </c>
      <c r="AB2530" s="80" t="s">
        <v>1127</v>
      </c>
      <c r="AC2530" s="80" t="s">
        <v>1128</v>
      </c>
      <c r="AD2530" s="80">
        <v>8</v>
      </c>
      <c r="AE2530" s="80" t="s">
        <v>1137</v>
      </c>
      <c r="AF2530" s="108"/>
    </row>
    <row r="2531" spans="1:32" ht="30" hidden="1" x14ac:dyDescent="0.25">
      <c r="A2531" s="99" t="s">
        <v>1916</v>
      </c>
      <c r="B2531" s="80" t="s">
        <v>940</v>
      </c>
      <c r="C2531" s="80" t="s">
        <v>73</v>
      </c>
      <c r="D2531" s="80" t="s">
        <v>951</v>
      </c>
      <c r="E2531" s="80" t="s">
        <v>107</v>
      </c>
      <c r="F2531" s="80"/>
      <c r="G2531" s="80" t="s">
        <v>175</v>
      </c>
      <c r="H2531" s="80"/>
      <c r="I2531" s="80">
        <v>29</v>
      </c>
      <c r="J2531" s="77">
        <v>4</v>
      </c>
      <c r="K2531" s="80">
        <v>40</v>
      </c>
      <c r="L2531" s="80">
        <v>20</v>
      </c>
      <c r="M2531" s="80"/>
      <c r="N2531" s="80"/>
      <c r="O2531" s="80" t="s">
        <v>129</v>
      </c>
      <c r="P2531" s="80"/>
      <c r="Q2531" s="80">
        <v>0</v>
      </c>
      <c r="R2531" s="80">
        <v>0</v>
      </c>
      <c r="S2531" s="80"/>
      <c r="T2531" s="80"/>
      <c r="U2531" s="80"/>
      <c r="V2531" s="80"/>
      <c r="W2531" s="80"/>
      <c r="X2531" s="80">
        <v>1.5</v>
      </c>
      <c r="Y2531" s="80" t="s">
        <v>1135</v>
      </c>
      <c r="Z2531" s="80"/>
      <c r="AA2531" s="80"/>
      <c r="AB2531" s="80"/>
      <c r="AC2531" s="80"/>
      <c r="AD2531" s="80"/>
      <c r="AE2531" s="80"/>
      <c r="AF2531" s="108"/>
    </row>
    <row r="2532" spans="1:32" ht="30" hidden="1" x14ac:dyDescent="0.25">
      <c r="A2532" s="99" t="s">
        <v>1916</v>
      </c>
      <c r="B2532" s="80" t="s">
        <v>940</v>
      </c>
      <c r="C2532" s="80" t="s">
        <v>73</v>
      </c>
      <c r="D2532" s="80" t="s">
        <v>951</v>
      </c>
      <c r="E2532" s="80" t="s">
        <v>108</v>
      </c>
      <c r="F2532" s="80"/>
      <c r="G2532" s="80" t="s">
        <v>1925</v>
      </c>
      <c r="H2532" s="80"/>
      <c r="I2532" s="80">
        <v>29</v>
      </c>
      <c r="J2532" s="77">
        <v>8</v>
      </c>
      <c r="K2532" s="80">
        <v>150</v>
      </c>
      <c r="L2532" s="80">
        <v>20</v>
      </c>
      <c r="M2532" s="80"/>
      <c r="N2532" s="80"/>
      <c r="O2532" s="80" t="s">
        <v>129</v>
      </c>
      <c r="P2532" s="80"/>
      <c r="Q2532" s="80">
        <v>0</v>
      </c>
      <c r="R2532" s="80">
        <v>0</v>
      </c>
      <c r="S2532" s="80"/>
      <c r="T2532" s="80"/>
      <c r="U2532" s="80"/>
      <c r="V2532" s="80"/>
      <c r="W2532" s="80"/>
      <c r="X2532" s="80">
        <v>6</v>
      </c>
      <c r="Y2532" s="80" t="s">
        <v>1135</v>
      </c>
      <c r="Z2532" s="80"/>
      <c r="AA2532" s="80"/>
      <c r="AB2532" s="80"/>
      <c r="AC2532" s="80"/>
      <c r="AD2532" s="80"/>
      <c r="AE2532" s="80"/>
      <c r="AF2532" s="108"/>
    </row>
    <row r="2533" spans="1:32" ht="30" hidden="1" x14ac:dyDescent="0.25">
      <c r="A2533" s="99" t="s">
        <v>1916</v>
      </c>
      <c r="B2533" s="80" t="s">
        <v>940</v>
      </c>
      <c r="C2533" s="80" t="s">
        <v>73</v>
      </c>
      <c r="D2533" s="80" t="s">
        <v>951</v>
      </c>
      <c r="E2533" s="80" t="s">
        <v>109</v>
      </c>
      <c r="F2533" s="80"/>
      <c r="G2533" s="80" t="s">
        <v>175</v>
      </c>
      <c r="H2533" s="80"/>
      <c r="I2533" s="80">
        <v>29</v>
      </c>
      <c r="J2533" s="77">
        <v>4</v>
      </c>
      <c r="K2533" s="80">
        <v>80</v>
      </c>
      <c r="L2533" s="80">
        <v>20</v>
      </c>
      <c r="M2533" s="80"/>
      <c r="N2533" s="80"/>
      <c r="O2533" s="80" t="s">
        <v>129</v>
      </c>
      <c r="P2533" s="80" t="s">
        <v>1169</v>
      </c>
      <c r="Q2533" s="80">
        <v>0</v>
      </c>
      <c r="R2533" s="80">
        <v>1</v>
      </c>
      <c r="S2533" s="80" t="s">
        <v>1123</v>
      </c>
      <c r="T2533" s="80">
        <v>1</v>
      </c>
      <c r="U2533" s="80"/>
      <c r="V2533" s="80"/>
      <c r="W2533" s="80"/>
      <c r="X2533" s="80">
        <v>3</v>
      </c>
      <c r="Y2533" s="80" t="s">
        <v>1135</v>
      </c>
      <c r="Z2533" s="80" t="s">
        <v>1136</v>
      </c>
      <c r="AA2533" s="80" t="s">
        <v>1126</v>
      </c>
      <c r="AB2533" s="80" t="s">
        <v>1127</v>
      </c>
      <c r="AC2533" s="80" t="s">
        <v>1128</v>
      </c>
      <c r="AD2533" s="80">
        <v>4</v>
      </c>
      <c r="AE2533" s="80" t="s">
        <v>1129</v>
      </c>
      <c r="AF2533" s="108"/>
    </row>
    <row r="2534" spans="1:32" ht="30" hidden="1" x14ac:dyDescent="0.25">
      <c r="A2534" s="99" t="s">
        <v>1916</v>
      </c>
      <c r="B2534" s="80" t="s">
        <v>940</v>
      </c>
      <c r="C2534" s="80" t="s">
        <v>73</v>
      </c>
      <c r="D2534" s="80" t="s">
        <v>951</v>
      </c>
      <c r="E2534" s="80" t="s">
        <v>110</v>
      </c>
      <c r="F2534" s="80"/>
      <c r="G2534" s="80" t="s">
        <v>952</v>
      </c>
      <c r="H2534" s="80"/>
      <c r="I2534" s="80">
        <v>29</v>
      </c>
      <c r="J2534" s="77">
        <v>4</v>
      </c>
      <c r="K2534" s="80">
        <v>25</v>
      </c>
      <c r="L2534" s="80">
        <v>20</v>
      </c>
      <c r="M2534" s="80"/>
      <c r="N2534" s="80"/>
      <c r="O2534" s="80" t="s">
        <v>129</v>
      </c>
      <c r="P2534" s="80" t="s">
        <v>1169</v>
      </c>
      <c r="Q2534" s="80">
        <v>0</v>
      </c>
      <c r="R2534" s="80">
        <v>2</v>
      </c>
      <c r="S2534" s="80" t="s">
        <v>1123</v>
      </c>
      <c r="T2534" s="80">
        <v>2</v>
      </c>
      <c r="U2534" s="80"/>
      <c r="V2534" s="80"/>
      <c r="W2534" s="80"/>
      <c r="X2534" s="80">
        <v>2</v>
      </c>
      <c r="Y2534" s="80" t="s">
        <v>1135</v>
      </c>
      <c r="Z2534" s="80" t="s">
        <v>1136</v>
      </c>
      <c r="AA2534" s="80" t="s">
        <v>1126</v>
      </c>
      <c r="AB2534" s="80" t="s">
        <v>1127</v>
      </c>
      <c r="AC2534" s="80" t="s">
        <v>1128</v>
      </c>
      <c r="AD2534" s="80">
        <v>4</v>
      </c>
      <c r="AE2534" s="80" t="s">
        <v>1182</v>
      </c>
      <c r="AF2534" s="108"/>
    </row>
    <row r="2535" spans="1:32" ht="30" hidden="1" x14ac:dyDescent="0.25">
      <c r="A2535" s="99" t="s">
        <v>1916</v>
      </c>
      <c r="B2535" s="80" t="s">
        <v>940</v>
      </c>
      <c r="C2535" s="80" t="s">
        <v>73</v>
      </c>
      <c r="D2535" s="80" t="s">
        <v>951</v>
      </c>
      <c r="E2535" s="80" t="s">
        <v>111</v>
      </c>
      <c r="F2535" s="80"/>
      <c r="G2535" s="80" t="s">
        <v>175</v>
      </c>
      <c r="H2535" s="80"/>
      <c r="I2535" s="80">
        <v>29</v>
      </c>
      <c r="J2535" s="77">
        <v>8</v>
      </c>
      <c r="K2535" s="80">
        <v>200</v>
      </c>
      <c r="L2535" s="80">
        <v>20</v>
      </c>
      <c r="M2535" s="80"/>
      <c r="N2535" s="80"/>
      <c r="O2535" s="80" t="s">
        <v>129</v>
      </c>
      <c r="P2535" s="80" t="s">
        <v>1171</v>
      </c>
      <c r="Q2535" s="80">
        <v>0</v>
      </c>
      <c r="R2535" s="80">
        <v>1</v>
      </c>
      <c r="S2535" s="80" t="s">
        <v>1123</v>
      </c>
      <c r="T2535" s="80">
        <v>1</v>
      </c>
      <c r="U2535" s="80"/>
      <c r="V2535" s="80"/>
      <c r="W2535" s="80"/>
      <c r="X2535" s="80">
        <v>8</v>
      </c>
      <c r="Y2535" s="80" t="s">
        <v>1135</v>
      </c>
      <c r="Z2535" s="80" t="s">
        <v>1136</v>
      </c>
      <c r="AA2535" s="80" t="s">
        <v>1126</v>
      </c>
      <c r="AB2535" s="80" t="s">
        <v>1127</v>
      </c>
      <c r="AC2535" s="80" t="s">
        <v>1128</v>
      </c>
      <c r="AD2535" s="80">
        <v>8</v>
      </c>
      <c r="AE2535" s="80" t="s">
        <v>1137</v>
      </c>
      <c r="AF2535" s="108"/>
    </row>
    <row r="2536" spans="1:32" ht="30" hidden="1" x14ac:dyDescent="0.25">
      <c r="A2536" s="99" t="s">
        <v>1916</v>
      </c>
      <c r="B2536" s="80" t="s">
        <v>940</v>
      </c>
      <c r="C2536" s="80" t="s">
        <v>73</v>
      </c>
      <c r="D2536" s="80" t="s">
        <v>951</v>
      </c>
      <c r="E2536" s="80" t="s">
        <v>113</v>
      </c>
      <c r="F2536" s="80"/>
      <c r="G2536" s="80" t="s">
        <v>175</v>
      </c>
      <c r="H2536" s="80"/>
      <c r="I2536" s="80">
        <v>29</v>
      </c>
      <c r="J2536" s="77">
        <v>8</v>
      </c>
      <c r="K2536" s="80">
        <v>200</v>
      </c>
      <c r="L2536" s="80">
        <v>20</v>
      </c>
      <c r="M2536" s="80"/>
      <c r="N2536" s="80"/>
      <c r="O2536" s="80" t="s">
        <v>129</v>
      </c>
      <c r="P2536" s="80" t="s">
        <v>1171</v>
      </c>
      <c r="Q2536" s="80">
        <v>0</v>
      </c>
      <c r="R2536" s="80">
        <v>1</v>
      </c>
      <c r="S2536" s="80" t="s">
        <v>1123</v>
      </c>
      <c r="T2536" s="80">
        <v>1</v>
      </c>
      <c r="U2536" s="80"/>
      <c r="V2536" s="80"/>
      <c r="W2536" s="80"/>
      <c r="X2536" s="80">
        <v>8</v>
      </c>
      <c r="Y2536" s="80" t="s">
        <v>1135</v>
      </c>
      <c r="Z2536" s="80" t="s">
        <v>1136</v>
      </c>
      <c r="AA2536" s="80" t="s">
        <v>1126</v>
      </c>
      <c r="AB2536" s="80" t="s">
        <v>1127</v>
      </c>
      <c r="AC2536" s="80" t="s">
        <v>1128</v>
      </c>
      <c r="AD2536" s="80">
        <v>8</v>
      </c>
      <c r="AE2536" s="80" t="s">
        <v>1137</v>
      </c>
      <c r="AF2536" s="108"/>
    </row>
    <row r="2537" spans="1:32" hidden="1" x14ac:dyDescent="0.25">
      <c r="A2537" s="99" t="s">
        <v>1916</v>
      </c>
      <c r="B2537" s="80" t="s">
        <v>940</v>
      </c>
      <c r="C2537" s="80" t="s">
        <v>73</v>
      </c>
      <c r="D2537" s="80" t="s">
        <v>1926</v>
      </c>
      <c r="E2537" s="80" t="s">
        <v>1283</v>
      </c>
      <c r="F2537" s="80"/>
      <c r="G2537" s="80" t="s">
        <v>1562</v>
      </c>
      <c r="H2537" s="80"/>
      <c r="I2537" s="80">
        <v>29</v>
      </c>
      <c r="J2537" s="77" t="e">
        <v>#N/A</v>
      </c>
      <c r="K2537" s="80">
        <v>200</v>
      </c>
      <c r="L2537" s="80"/>
      <c r="M2537" s="80"/>
      <c r="N2537" s="80"/>
      <c r="O2537" s="80"/>
      <c r="P2537" s="80"/>
      <c r="Q2537" s="80">
        <v>0</v>
      </c>
      <c r="R2537" s="80">
        <v>0</v>
      </c>
      <c r="S2537" s="80"/>
      <c r="T2537" s="80"/>
      <c r="U2537" s="80"/>
      <c r="V2537" s="80"/>
      <c r="W2537" s="80"/>
      <c r="X2537" s="80">
        <v>8</v>
      </c>
      <c r="Y2537" s="80" t="s">
        <v>1135</v>
      </c>
      <c r="Z2537" s="80"/>
      <c r="AA2537" s="80"/>
      <c r="AB2537" s="80"/>
      <c r="AC2537" s="80"/>
      <c r="AD2537" s="80"/>
      <c r="AE2537" s="80"/>
      <c r="AF2537" s="108"/>
    </row>
    <row r="2538" spans="1:32" ht="15.75" hidden="1" thickBot="1" x14ac:dyDescent="0.3">
      <c r="A2538" s="100" t="s">
        <v>1916</v>
      </c>
      <c r="B2538" s="81" t="s">
        <v>940</v>
      </c>
      <c r="C2538" s="81" t="s">
        <v>73</v>
      </c>
      <c r="D2538" s="81" t="s">
        <v>1926</v>
      </c>
      <c r="E2538" s="81" t="s">
        <v>1353</v>
      </c>
      <c r="F2538" s="81"/>
      <c r="G2538" s="81" t="s">
        <v>1562</v>
      </c>
      <c r="H2538" s="81"/>
      <c r="I2538" s="81">
        <v>29</v>
      </c>
      <c r="J2538" s="77" t="e">
        <v>#N/A</v>
      </c>
      <c r="K2538" s="81">
        <v>150</v>
      </c>
      <c r="L2538" s="81"/>
      <c r="M2538" s="81"/>
      <c r="N2538" s="81"/>
      <c r="O2538" s="81"/>
      <c r="P2538" s="81"/>
      <c r="Q2538" s="81">
        <v>0</v>
      </c>
      <c r="R2538" s="81">
        <v>0</v>
      </c>
      <c r="S2538" s="81"/>
      <c r="T2538" s="81"/>
      <c r="U2538" s="81"/>
      <c r="V2538" s="81"/>
      <c r="W2538" s="81"/>
      <c r="X2538" s="81">
        <v>6</v>
      </c>
      <c r="Y2538" s="81" t="s">
        <v>1135</v>
      </c>
      <c r="Z2538" s="81"/>
      <c r="AA2538" s="81"/>
      <c r="AB2538" s="81"/>
      <c r="AC2538" s="81"/>
      <c r="AD2538" s="81"/>
      <c r="AE2538" s="81"/>
      <c r="AF2538" s="109"/>
    </row>
    <row r="2539" spans="1:32" ht="30" hidden="1" x14ac:dyDescent="0.25">
      <c r="A2539" s="95" t="s">
        <v>1927</v>
      </c>
      <c r="B2539" s="76" t="s">
        <v>953</v>
      </c>
      <c r="C2539" s="76" t="s">
        <v>73</v>
      </c>
      <c r="D2539" s="76" t="s">
        <v>1928</v>
      </c>
      <c r="E2539" s="76">
        <v>5</v>
      </c>
      <c r="F2539" s="76" t="s">
        <v>194</v>
      </c>
      <c r="G2539" s="76" t="s">
        <v>1929</v>
      </c>
      <c r="H2539" s="76"/>
      <c r="I2539" s="76">
        <v>11</v>
      </c>
      <c r="J2539" s="77">
        <v>8</v>
      </c>
      <c r="K2539" s="76">
        <v>150</v>
      </c>
      <c r="L2539" s="76">
        <v>20</v>
      </c>
      <c r="M2539" s="76"/>
      <c r="N2539" s="76"/>
      <c r="O2539" s="76" t="s">
        <v>129</v>
      </c>
      <c r="P2539" s="76"/>
      <c r="Q2539" s="76">
        <v>0</v>
      </c>
      <c r="R2539" s="76">
        <v>0</v>
      </c>
      <c r="S2539" s="76"/>
      <c r="T2539" s="76"/>
      <c r="U2539" s="76"/>
      <c r="V2539" s="76"/>
      <c r="W2539" s="76" t="s">
        <v>1123</v>
      </c>
      <c r="X2539" s="76">
        <v>6</v>
      </c>
      <c r="Y2539" s="76" t="s">
        <v>1135</v>
      </c>
      <c r="Z2539" s="76"/>
      <c r="AA2539" s="76"/>
      <c r="AB2539" s="76"/>
      <c r="AC2539" s="76"/>
      <c r="AD2539" s="76"/>
      <c r="AE2539" s="76"/>
      <c r="AF2539" s="104"/>
    </row>
    <row r="2540" spans="1:32" hidden="1" x14ac:dyDescent="0.25">
      <c r="A2540" s="96" t="s">
        <v>1927</v>
      </c>
      <c r="B2540" s="77" t="s">
        <v>953</v>
      </c>
      <c r="C2540" s="77" t="s">
        <v>73</v>
      </c>
      <c r="D2540" s="77" t="s">
        <v>1928</v>
      </c>
      <c r="E2540" s="77">
        <v>7</v>
      </c>
      <c r="F2540" s="77" t="s">
        <v>1250</v>
      </c>
      <c r="G2540" s="77" t="s">
        <v>1930</v>
      </c>
      <c r="H2540" s="77"/>
      <c r="I2540" s="77">
        <v>11</v>
      </c>
      <c r="J2540" s="77">
        <v>20</v>
      </c>
      <c r="K2540" s="77">
        <v>500</v>
      </c>
      <c r="L2540" s="77">
        <v>20</v>
      </c>
      <c r="M2540" s="77"/>
      <c r="N2540" s="77"/>
      <c r="O2540" s="77" t="s">
        <v>129</v>
      </c>
      <c r="P2540" s="77"/>
      <c r="Q2540" s="77">
        <v>0</v>
      </c>
      <c r="R2540" s="77">
        <v>0</v>
      </c>
      <c r="S2540" s="77"/>
      <c r="T2540" s="77"/>
      <c r="U2540" s="77"/>
      <c r="V2540" s="77"/>
      <c r="W2540" s="77" t="s">
        <v>1123</v>
      </c>
      <c r="X2540" s="77">
        <v>20</v>
      </c>
      <c r="Y2540" s="77" t="s">
        <v>1135</v>
      </c>
      <c r="Z2540" s="77"/>
      <c r="AA2540" s="77"/>
      <c r="AB2540" s="77"/>
      <c r="AC2540" s="77"/>
      <c r="AD2540" s="77"/>
      <c r="AE2540" s="77"/>
      <c r="AF2540" s="105"/>
    </row>
    <row r="2541" spans="1:32" hidden="1" x14ac:dyDescent="0.25">
      <c r="A2541" s="96" t="s">
        <v>1927</v>
      </c>
      <c r="B2541" s="77" t="s">
        <v>953</v>
      </c>
      <c r="C2541" s="77" t="s">
        <v>73</v>
      </c>
      <c r="D2541" s="77" t="s">
        <v>1928</v>
      </c>
      <c r="E2541" s="77">
        <v>12</v>
      </c>
      <c r="F2541" s="77" t="s">
        <v>1252</v>
      </c>
      <c r="G2541" s="77" t="s">
        <v>1931</v>
      </c>
      <c r="H2541" s="77"/>
      <c r="I2541" s="77">
        <v>11</v>
      </c>
      <c r="J2541" s="77">
        <v>20</v>
      </c>
      <c r="K2541" s="77">
        <v>600</v>
      </c>
      <c r="L2541" s="77">
        <v>20</v>
      </c>
      <c r="M2541" s="77"/>
      <c r="N2541" s="77"/>
      <c r="O2541" s="77" t="s">
        <v>129</v>
      </c>
      <c r="P2541" s="77"/>
      <c r="Q2541" s="77">
        <v>0</v>
      </c>
      <c r="R2541" s="77">
        <v>0</v>
      </c>
      <c r="S2541" s="77"/>
      <c r="T2541" s="77"/>
      <c r="U2541" s="77"/>
      <c r="V2541" s="77"/>
      <c r="W2541" s="77" t="s">
        <v>1123</v>
      </c>
      <c r="X2541" s="77">
        <v>24</v>
      </c>
      <c r="Y2541" s="77" t="s">
        <v>1135</v>
      </c>
      <c r="Z2541" s="77"/>
      <c r="AA2541" s="77"/>
      <c r="AB2541" s="77"/>
      <c r="AC2541" s="77"/>
      <c r="AD2541" s="77"/>
      <c r="AE2541" s="77"/>
      <c r="AF2541" s="105"/>
    </row>
    <row r="2542" spans="1:32" hidden="1" x14ac:dyDescent="0.25">
      <c r="A2542" s="96" t="s">
        <v>1927</v>
      </c>
      <c r="B2542" s="77" t="s">
        <v>953</v>
      </c>
      <c r="C2542" s="77" t="s">
        <v>73</v>
      </c>
      <c r="D2542" s="77" t="s">
        <v>954</v>
      </c>
      <c r="E2542" s="77" t="s">
        <v>73</v>
      </c>
      <c r="F2542" s="77"/>
      <c r="G2542" s="77" t="s">
        <v>243</v>
      </c>
      <c r="H2542" s="77"/>
      <c r="I2542" s="77">
        <v>11</v>
      </c>
      <c r="J2542" s="77">
        <v>4</v>
      </c>
      <c r="K2542" s="77">
        <v>80</v>
      </c>
      <c r="L2542" s="77">
        <v>20</v>
      </c>
      <c r="M2542" s="77"/>
      <c r="N2542" s="77">
        <v>1</v>
      </c>
      <c r="O2542" s="77" t="s">
        <v>129</v>
      </c>
      <c r="P2542" s="77" t="s">
        <v>1171</v>
      </c>
      <c r="Q2542" s="77">
        <v>1</v>
      </c>
      <c r="R2542" s="77">
        <v>0</v>
      </c>
      <c r="S2542" s="77"/>
      <c r="T2542" s="77"/>
      <c r="U2542" s="77"/>
      <c r="V2542" s="77"/>
      <c r="W2542" s="77" t="s">
        <v>1123</v>
      </c>
      <c r="X2542" s="77">
        <v>3</v>
      </c>
      <c r="Y2542" s="77" t="s">
        <v>1135</v>
      </c>
      <c r="Z2542" s="77" t="s">
        <v>1136</v>
      </c>
      <c r="AA2542" s="77" t="s">
        <v>1126</v>
      </c>
      <c r="AB2542" s="77" t="s">
        <v>1127</v>
      </c>
      <c r="AC2542" s="77" t="s">
        <v>1128</v>
      </c>
      <c r="AD2542" s="77">
        <v>4</v>
      </c>
      <c r="AE2542" s="77" t="s">
        <v>1129</v>
      </c>
      <c r="AF2542" s="105"/>
    </row>
    <row r="2543" spans="1:32" hidden="1" x14ac:dyDescent="0.25">
      <c r="A2543" s="96" t="s">
        <v>1927</v>
      </c>
      <c r="B2543" s="77" t="s">
        <v>953</v>
      </c>
      <c r="C2543" s="77" t="s">
        <v>73</v>
      </c>
      <c r="D2543" s="77" t="s">
        <v>955</v>
      </c>
      <c r="E2543" s="77">
        <v>1</v>
      </c>
      <c r="F2543" s="77" t="s">
        <v>1262</v>
      </c>
      <c r="G2543" s="77" t="s">
        <v>161</v>
      </c>
      <c r="H2543" s="77"/>
      <c r="I2543" s="77">
        <v>11</v>
      </c>
      <c r="J2543" s="77">
        <v>4</v>
      </c>
      <c r="K2543" s="77">
        <v>25</v>
      </c>
      <c r="L2543" s="77">
        <v>20</v>
      </c>
      <c r="M2543" s="77">
        <v>1</v>
      </c>
      <c r="N2543" s="77"/>
      <c r="O2543" s="77" t="s">
        <v>129</v>
      </c>
      <c r="P2543" s="77" t="s">
        <v>1171</v>
      </c>
      <c r="Q2543" s="77">
        <v>2</v>
      </c>
      <c r="R2543" s="77">
        <v>0</v>
      </c>
      <c r="S2543" s="77"/>
      <c r="T2543" s="77"/>
      <c r="U2543" s="77"/>
      <c r="V2543" s="77"/>
      <c r="W2543" s="77" t="s">
        <v>1123</v>
      </c>
      <c r="X2543" s="77">
        <v>2</v>
      </c>
      <c r="Y2543" s="77" t="s">
        <v>1135</v>
      </c>
      <c r="Z2543" s="77" t="s">
        <v>1136</v>
      </c>
      <c r="AA2543" s="77" t="s">
        <v>1126</v>
      </c>
      <c r="AB2543" s="77" t="s">
        <v>1127</v>
      </c>
      <c r="AC2543" s="77" t="s">
        <v>1128</v>
      </c>
      <c r="AD2543" s="77">
        <v>4</v>
      </c>
      <c r="AE2543" s="77" t="s">
        <v>1182</v>
      </c>
      <c r="AF2543" s="105"/>
    </row>
    <row r="2544" spans="1:32" hidden="1" x14ac:dyDescent="0.25">
      <c r="A2544" s="96" t="s">
        <v>1927</v>
      </c>
      <c r="B2544" s="77" t="s">
        <v>953</v>
      </c>
      <c r="C2544" s="77" t="s">
        <v>73</v>
      </c>
      <c r="D2544" s="77" t="s">
        <v>955</v>
      </c>
      <c r="E2544" s="77">
        <v>2</v>
      </c>
      <c r="F2544" s="77" t="s">
        <v>1263</v>
      </c>
      <c r="G2544" s="77" t="s">
        <v>161</v>
      </c>
      <c r="H2544" s="77"/>
      <c r="I2544" s="77">
        <v>11</v>
      </c>
      <c r="J2544" s="77">
        <v>4</v>
      </c>
      <c r="K2544" s="77">
        <v>50</v>
      </c>
      <c r="L2544" s="77">
        <v>20</v>
      </c>
      <c r="M2544" s="77">
        <v>1</v>
      </c>
      <c r="N2544" s="77"/>
      <c r="O2544" s="77" t="s">
        <v>129</v>
      </c>
      <c r="P2544" s="77" t="s">
        <v>1171</v>
      </c>
      <c r="Q2544" s="77">
        <v>2</v>
      </c>
      <c r="R2544" s="77">
        <v>0</v>
      </c>
      <c r="S2544" s="77"/>
      <c r="T2544" s="77"/>
      <c r="U2544" s="77"/>
      <c r="V2544" s="77"/>
      <c r="W2544" s="77" t="s">
        <v>1123</v>
      </c>
      <c r="X2544" s="77">
        <v>4</v>
      </c>
      <c r="Y2544" s="77" t="s">
        <v>1135</v>
      </c>
      <c r="Z2544" s="77" t="s">
        <v>1136</v>
      </c>
      <c r="AA2544" s="77" t="s">
        <v>1126</v>
      </c>
      <c r="AB2544" s="77" t="s">
        <v>1127</v>
      </c>
      <c r="AC2544" s="77" t="s">
        <v>1128</v>
      </c>
      <c r="AD2544" s="77">
        <v>4</v>
      </c>
      <c r="AE2544" s="77" t="s">
        <v>1172</v>
      </c>
      <c r="AF2544" s="105"/>
    </row>
    <row r="2545" spans="1:32" hidden="1" x14ac:dyDescent="0.25">
      <c r="A2545" s="96" t="s">
        <v>1927</v>
      </c>
      <c r="B2545" s="77" t="s">
        <v>953</v>
      </c>
      <c r="C2545" s="77" t="s">
        <v>73</v>
      </c>
      <c r="D2545" s="77" t="s">
        <v>955</v>
      </c>
      <c r="E2545" s="77">
        <v>3</v>
      </c>
      <c r="F2545" s="77" t="s">
        <v>1646</v>
      </c>
      <c r="G2545" s="77" t="s">
        <v>161</v>
      </c>
      <c r="H2545" s="77"/>
      <c r="I2545" s="77">
        <v>11</v>
      </c>
      <c r="J2545" s="77">
        <v>4</v>
      </c>
      <c r="K2545" s="77">
        <v>80</v>
      </c>
      <c r="L2545" s="77">
        <v>20</v>
      </c>
      <c r="M2545" s="77">
        <v>1</v>
      </c>
      <c r="N2545" s="77"/>
      <c r="O2545" s="77" t="s">
        <v>129</v>
      </c>
      <c r="P2545" s="77" t="s">
        <v>1171</v>
      </c>
      <c r="Q2545" s="77">
        <v>2</v>
      </c>
      <c r="R2545" s="77">
        <v>0</v>
      </c>
      <c r="S2545" s="77"/>
      <c r="T2545" s="77"/>
      <c r="U2545" s="77"/>
      <c r="V2545" s="77"/>
      <c r="W2545" s="77" t="s">
        <v>1123</v>
      </c>
      <c r="X2545" s="77">
        <v>6</v>
      </c>
      <c r="Y2545" s="77" t="s">
        <v>1135</v>
      </c>
      <c r="Z2545" s="77" t="s">
        <v>1136</v>
      </c>
      <c r="AA2545" s="77" t="s">
        <v>1126</v>
      </c>
      <c r="AB2545" s="77" t="s">
        <v>1127</v>
      </c>
      <c r="AC2545" s="77" t="s">
        <v>1128</v>
      </c>
      <c r="AD2545" s="77">
        <v>4</v>
      </c>
      <c r="AE2545" s="77" t="s">
        <v>1129</v>
      </c>
      <c r="AF2545" s="105"/>
    </row>
    <row r="2546" spans="1:32" hidden="1" x14ac:dyDescent="0.25">
      <c r="A2546" s="96" t="s">
        <v>1927</v>
      </c>
      <c r="B2546" s="77" t="s">
        <v>953</v>
      </c>
      <c r="C2546" s="77" t="s">
        <v>73</v>
      </c>
      <c r="D2546" s="77" t="s">
        <v>955</v>
      </c>
      <c r="E2546" s="77">
        <v>4</v>
      </c>
      <c r="F2546" s="77" t="s">
        <v>1723</v>
      </c>
      <c r="G2546" s="77" t="s">
        <v>1932</v>
      </c>
      <c r="H2546" s="77"/>
      <c r="I2546" s="77">
        <v>11</v>
      </c>
      <c r="J2546" s="77">
        <v>8</v>
      </c>
      <c r="K2546" s="77">
        <v>100</v>
      </c>
      <c r="L2546" s="77">
        <v>20</v>
      </c>
      <c r="M2546" s="77"/>
      <c r="N2546" s="77"/>
      <c r="O2546" s="77"/>
      <c r="P2546" s="77"/>
      <c r="Q2546" s="77">
        <v>0</v>
      </c>
      <c r="R2546" s="77">
        <v>0</v>
      </c>
      <c r="S2546" s="77"/>
      <c r="T2546" s="77"/>
      <c r="U2546" s="77"/>
      <c r="V2546" s="77"/>
      <c r="W2546" s="77"/>
      <c r="X2546" s="77">
        <v>4</v>
      </c>
      <c r="Y2546" s="77" t="s">
        <v>1135</v>
      </c>
      <c r="Z2546" s="77"/>
      <c r="AA2546" s="77"/>
      <c r="AB2546" s="77"/>
      <c r="AC2546" s="77"/>
      <c r="AD2546" s="77"/>
      <c r="AE2546" s="77"/>
      <c r="AF2546" s="105"/>
    </row>
    <row r="2547" spans="1:32" hidden="1" x14ac:dyDescent="0.25">
      <c r="A2547" s="96" t="s">
        <v>1927</v>
      </c>
      <c r="B2547" s="77" t="s">
        <v>953</v>
      </c>
      <c r="C2547" s="77" t="s">
        <v>73</v>
      </c>
      <c r="D2547" s="77" t="s">
        <v>955</v>
      </c>
      <c r="E2547" s="77">
        <v>6</v>
      </c>
      <c r="F2547" s="77" t="s">
        <v>81</v>
      </c>
      <c r="G2547" s="77" t="s">
        <v>1933</v>
      </c>
      <c r="H2547" s="77"/>
      <c r="I2547" s="77">
        <v>11</v>
      </c>
      <c r="J2547" s="77">
        <v>8</v>
      </c>
      <c r="K2547" s="77">
        <v>150</v>
      </c>
      <c r="L2547" s="77">
        <v>20</v>
      </c>
      <c r="M2547" s="77"/>
      <c r="N2547" s="77"/>
      <c r="O2547" s="77" t="s">
        <v>129</v>
      </c>
      <c r="P2547" s="77"/>
      <c r="Q2547" s="77">
        <v>0</v>
      </c>
      <c r="R2547" s="77">
        <v>0</v>
      </c>
      <c r="S2547" s="77"/>
      <c r="T2547" s="77"/>
      <c r="U2547" s="77"/>
      <c r="V2547" s="77"/>
      <c r="W2547" s="77" t="s">
        <v>1123</v>
      </c>
      <c r="X2547" s="77">
        <v>6</v>
      </c>
      <c r="Y2547" s="77" t="s">
        <v>1135</v>
      </c>
      <c r="Z2547" s="77"/>
      <c r="AA2547" s="77"/>
      <c r="AB2547" s="77"/>
      <c r="AC2547" s="77"/>
      <c r="AD2547" s="77"/>
      <c r="AE2547" s="77"/>
      <c r="AF2547" s="105"/>
    </row>
    <row r="2548" spans="1:32" hidden="1" x14ac:dyDescent="0.25">
      <c r="A2548" s="96" t="s">
        <v>1927</v>
      </c>
      <c r="B2548" s="77" t="s">
        <v>953</v>
      </c>
      <c r="C2548" s="77" t="s">
        <v>73</v>
      </c>
      <c r="D2548" s="77" t="s">
        <v>955</v>
      </c>
      <c r="E2548" s="77">
        <v>8</v>
      </c>
      <c r="F2548" s="77" t="s">
        <v>112</v>
      </c>
      <c r="G2548" s="77" t="s">
        <v>161</v>
      </c>
      <c r="H2548" s="77"/>
      <c r="I2548" s="77">
        <v>11</v>
      </c>
      <c r="J2548" s="77">
        <v>4</v>
      </c>
      <c r="K2548" s="77">
        <v>50</v>
      </c>
      <c r="L2548" s="77">
        <v>20</v>
      </c>
      <c r="M2548" s="77">
        <v>1</v>
      </c>
      <c r="N2548" s="77"/>
      <c r="O2548" s="77" t="s">
        <v>129</v>
      </c>
      <c r="P2548" s="77" t="s">
        <v>1171</v>
      </c>
      <c r="Q2548" s="77">
        <v>2</v>
      </c>
      <c r="R2548" s="77">
        <v>0</v>
      </c>
      <c r="S2548" s="77"/>
      <c r="T2548" s="77"/>
      <c r="U2548" s="77"/>
      <c r="V2548" s="77"/>
      <c r="W2548" s="77" t="s">
        <v>1123</v>
      </c>
      <c r="X2548" s="77">
        <v>4</v>
      </c>
      <c r="Y2548" s="77" t="s">
        <v>1135</v>
      </c>
      <c r="Z2548" s="77" t="s">
        <v>1136</v>
      </c>
      <c r="AA2548" s="77" t="s">
        <v>1126</v>
      </c>
      <c r="AB2548" s="77" t="s">
        <v>1127</v>
      </c>
      <c r="AC2548" s="77" t="s">
        <v>1128</v>
      </c>
      <c r="AD2548" s="77">
        <v>4</v>
      </c>
      <c r="AE2548" s="77" t="s">
        <v>1172</v>
      </c>
      <c r="AF2548" s="105"/>
    </row>
    <row r="2549" spans="1:32" hidden="1" x14ac:dyDescent="0.25">
      <c r="A2549" s="96" t="s">
        <v>1927</v>
      </c>
      <c r="B2549" s="77" t="s">
        <v>953</v>
      </c>
      <c r="C2549" s="77" t="s">
        <v>73</v>
      </c>
      <c r="D2549" s="77" t="s">
        <v>955</v>
      </c>
      <c r="E2549" s="77">
        <v>9</v>
      </c>
      <c r="F2549" s="77" t="s">
        <v>1318</v>
      </c>
      <c r="G2549" s="77" t="s">
        <v>161</v>
      </c>
      <c r="H2549" s="77"/>
      <c r="I2549" s="77">
        <v>11</v>
      </c>
      <c r="J2549" s="77">
        <v>8</v>
      </c>
      <c r="K2549" s="77">
        <v>100</v>
      </c>
      <c r="L2549" s="77">
        <v>20</v>
      </c>
      <c r="M2549" s="77">
        <v>1</v>
      </c>
      <c r="N2549" s="77"/>
      <c r="O2549" s="77" t="s">
        <v>129</v>
      </c>
      <c r="P2549" s="77" t="s">
        <v>1171</v>
      </c>
      <c r="Q2549" s="77">
        <v>2</v>
      </c>
      <c r="R2549" s="77">
        <v>0</v>
      </c>
      <c r="S2549" s="77"/>
      <c r="T2549" s="77"/>
      <c r="U2549" s="77"/>
      <c r="V2549" s="77"/>
      <c r="W2549" s="77" t="s">
        <v>1123</v>
      </c>
      <c r="X2549" s="77">
        <v>8</v>
      </c>
      <c r="Y2549" s="77" t="s">
        <v>1135</v>
      </c>
      <c r="Z2549" s="77" t="s">
        <v>1136</v>
      </c>
      <c r="AA2549" s="77" t="s">
        <v>1126</v>
      </c>
      <c r="AB2549" s="77" t="s">
        <v>1127</v>
      </c>
      <c r="AC2549" s="77" t="s">
        <v>1128</v>
      </c>
      <c r="AD2549" s="77">
        <v>8</v>
      </c>
      <c r="AE2549" s="77" t="s">
        <v>1129</v>
      </c>
      <c r="AF2549" s="105"/>
    </row>
    <row r="2550" spans="1:32" hidden="1" x14ac:dyDescent="0.25">
      <c r="A2550" s="96" t="s">
        <v>1927</v>
      </c>
      <c r="B2550" s="77" t="s">
        <v>953</v>
      </c>
      <c r="C2550" s="77" t="s">
        <v>73</v>
      </c>
      <c r="D2550" s="77" t="s">
        <v>955</v>
      </c>
      <c r="E2550" s="77">
        <v>10</v>
      </c>
      <c r="F2550" s="77" t="s">
        <v>1748</v>
      </c>
      <c r="G2550" s="77" t="s">
        <v>161</v>
      </c>
      <c r="H2550" s="77"/>
      <c r="I2550" s="77">
        <v>11</v>
      </c>
      <c r="J2550" s="77">
        <v>4</v>
      </c>
      <c r="K2550" s="77">
        <v>80</v>
      </c>
      <c r="L2550" s="77">
        <v>20</v>
      </c>
      <c r="M2550" s="77">
        <v>1</v>
      </c>
      <c r="N2550" s="77"/>
      <c r="O2550" s="77" t="s">
        <v>129</v>
      </c>
      <c r="P2550" s="77" t="s">
        <v>1171</v>
      </c>
      <c r="Q2550" s="77">
        <v>2</v>
      </c>
      <c r="R2550" s="77">
        <v>0</v>
      </c>
      <c r="S2550" s="77"/>
      <c r="T2550" s="77"/>
      <c r="U2550" s="77"/>
      <c r="V2550" s="77"/>
      <c r="W2550" s="77" t="s">
        <v>1123</v>
      </c>
      <c r="X2550" s="77">
        <v>6</v>
      </c>
      <c r="Y2550" s="77" t="s">
        <v>1135</v>
      </c>
      <c r="Z2550" s="77" t="s">
        <v>1136</v>
      </c>
      <c r="AA2550" s="77" t="s">
        <v>1126</v>
      </c>
      <c r="AB2550" s="77" t="s">
        <v>1127</v>
      </c>
      <c r="AC2550" s="77" t="s">
        <v>1128</v>
      </c>
      <c r="AD2550" s="77">
        <v>4</v>
      </c>
      <c r="AE2550" s="77" t="s">
        <v>1129</v>
      </c>
      <c r="AF2550" s="105"/>
    </row>
    <row r="2551" spans="1:32" hidden="1" x14ac:dyDescent="0.25">
      <c r="A2551" s="96" t="s">
        <v>1927</v>
      </c>
      <c r="B2551" s="77" t="s">
        <v>953</v>
      </c>
      <c r="C2551" s="77" t="s">
        <v>73</v>
      </c>
      <c r="D2551" s="77" t="s">
        <v>955</v>
      </c>
      <c r="E2551" s="77">
        <v>11</v>
      </c>
      <c r="F2551" s="77" t="s">
        <v>1237</v>
      </c>
      <c r="G2551" s="77" t="s">
        <v>161</v>
      </c>
      <c r="H2551" s="77"/>
      <c r="I2551" s="77">
        <v>11</v>
      </c>
      <c r="J2551" s="77">
        <v>8</v>
      </c>
      <c r="K2551" s="77">
        <v>100</v>
      </c>
      <c r="L2551" s="77">
        <v>20</v>
      </c>
      <c r="M2551" s="77">
        <v>1</v>
      </c>
      <c r="N2551" s="77"/>
      <c r="O2551" s="77" t="s">
        <v>129</v>
      </c>
      <c r="P2551" s="77" t="s">
        <v>1171</v>
      </c>
      <c r="Q2551" s="77">
        <v>2</v>
      </c>
      <c r="R2551" s="77">
        <v>0</v>
      </c>
      <c r="S2551" s="77"/>
      <c r="T2551" s="77"/>
      <c r="U2551" s="77"/>
      <c r="V2551" s="77"/>
      <c r="W2551" s="77" t="s">
        <v>1123</v>
      </c>
      <c r="X2551" s="77">
        <v>8</v>
      </c>
      <c r="Y2551" s="77" t="s">
        <v>1135</v>
      </c>
      <c r="Z2551" s="77" t="s">
        <v>1136</v>
      </c>
      <c r="AA2551" s="77" t="s">
        <v>1126</v>
      </c>
      <c r="AB2551" s="77" t="s">
        <v>1127</v>
      </c>
      <c r="AC2551" s="77" t="s">
        <v>1128</v>
      </c>
      <c r="AD2551" s="77">
        <v>8</v>
      </c>
      <c r="AE2551" s="77" t="s">
        <v>1129</v>
      </c>
      <c r="AF2551" s="105"/>
    </row>
    <row r="2552" spans="1:32" hidden="1" x14ac:dyDescent="0.25">
      <c r="A2552" s="96" t="s">
        <v>1927</v>
      </c>
      <c r="B2552" s="77" t="s">
        <v>953</v>
      </c>
      <c r="C2552" s="77" t="s">
        <v>73</v>
      </c>
      <c r="D2552" s="77" t="s">
        <v>955</v>
      </c>
      <c r="E2552" s="77">
        <v>13</v>
      </c>
      <c r="F2552" s="77" t="s">
        <v>93</v>
      </c>
      <c r="G2552" s="77" t="s">
        <v>1932</v>
      </c>
      <c r="H2552" s="77"/>
      <c r="I2552" s="77">
        <v>11</v>
      </c>
      <c r="J2552" s="77">
        <v>4</v>
      </c>
      <c r="K2552" s="77">
        <v>50</v>
      </c>
      <c r="L2552" s="77">
        <v>20</v>
      </c>
      <c r="M2552" s="77"/>
      <c r="N2552" s="77"/>
      <c r="O2552" s="77"/>
      <c r="P2552" s="77"/>
      <c r="Q2552" s="77">
        <v>0</v>
      </c>
      <c r="R2552" s="77">
        <v>0</v>
      </c>
      <c r="S2552" s="77"/>
      <c r="T2552" s="77"/>
      <c r="U2552" s="77"/>
      <c r="V2552" s="77"/>
      <c r="W2552" s="77"/>
      <c r="X2552" s="77">
        <v>2</v>
      </c>
      <c r="Y2552" s="77" t="s">
        <v>1135</v>
      </c>
      <c r="Z2552" s="77"/>
      <c r="AA2552" s="77"/>
      <c r="AB2552" s="77"/>
      <c r="AC2552" s="77"/>
      <c r="AD2552" s="77"/>
      <c r="AE2552" s="77"/>
      <c r="AF2552" s="105"/>
    </row>
    <row r="2553" spans="1:32" ht="30" hidden="1" x14ac:dyDescent="0.25">
      <c r="A2553" s="96" t="s">
        <v>1927</v>
      </c>
      <c r="B2553" s="77" t="s">
        <v>953</v>
      </c>
      <c r="C2553" s="77" t="s">
        <v>73</v>
      </c>
      <c r="D2553" s="77" t="s">
        <v>956</v>
      </c>
      <c r="E2553" s="77">
        <v>5</v>
      </c>
      <c r="F2553" s="77" t="s">
        <v>194</v>
      </c>
      <c r="G2553" s="77" t="s">
        <v>957</v>
      </c>
      <c r="H2553" s="77"/>
      <c r="I2553" s="77">
        <v>11</v>
      </c>
      <c r="J2553" s="77">
        <v>4</v>
      </c>
      <c r="K2553" s="77">
        <v>50</v>
      </c>
      <c r="L2553" s="77">
        <v>20</v>
      </c>
      <c r="M2553" s="77"/>
      <c r="N2553" s="77"/>
      <c r="O2553" s="77" t="s">
        <v>129</v>
      </c>
      <c r="P2553" s="77" t="s">
        <v>1171</v>
      </c>
      <c r="Q2553" s="77">
        <v>0</v>
      </c>
      <c r="R2553" s="77">
        <v>1</v>
      </c>
      <c r="S2553" s="77" t="s">
        <v>1123</v>
      </c>
      <c r="T2553" s="77">
        <v>1</v>
      </c>
      <c r="U2553" s="77"/>
      <c r="V2553" s="77"/>
      <c r="W2553" s="77" t="s">
        <v>1123</v>
      </c>
      <c r="X2553" s="77">
        <v>2</v>
      </c>
      <c r="Y2553" s="77" t="s">
        <v>1135</v>
      </c>
      <c r="Z2553" s="77" t="s">
        <v>1136</v>
      </c>
      <c r="AA2553" s="77" t="s">
        <v>1126</v>
      </c>
      <c r="AB2553" s="77" t="s">
        <v>1127</v>
      </c>
      <c r="AC2553" s="77" t="s">
        <v>1128</v>
      </c>
      <c r="AD2553" s="77">
        <v>4</v>
      </c>
      <c r="AE2553" s="77" t="s">
        <v>1172</v>
      </c>
      <c r="AF2553" s="105"/>
    </row>
    <row r="2554" spans="1:32" hidden="1" x14ac:dyDescent="0.25">
      <c r="A2554" s="96" t="s">
        <v>1927</v>
      </c>
      <c r="B2554" s="77" t="s">
        <v>953</v>
      </c>
      <c r="C2554" s="77" t="s">
        <v>73</v>
      </c>
      <c r="D2554" s="77" t="s">
        <v>956</v>
      </c>
      <c r="E2554" s="77">
        <v>7</v>
      </c>
      <c r="F2554" s="77" t="s">
        <v>1250</v>
      </c>
      <c r="G2554" s="77" t="s">
        <v>958</v>
      </c>
      <c r="H2554" s="77"/>
      <c r="I2554" s="77">
        <v>11</v>
      </c>
      <c r="J2554" s="77">
        <v>20</v>
      </c>
      <c r="K2554" s="77">
        <v>500</v>
      </c>
      <c r="L2554" s="77">
        <v>20</v>
      </c>
      <c r="M2554" s="77"/>
      <c r="N2554" s="77"/>
      <c r="O2554" s="77" t="s">
        <v>129</v>
      </c>
      <c r="P2554" s="77" t="s">
        <v>1171</v>
      </c>
      <c r="Q2554" s="77">
        <v>0</v>
      </c>
      <c r="R2554" s="77">
        <v>1</v>
      </c>
      <c r="S2554" s="77" t="s">
        <v>1123</v>
      </c>
      <c r="T2554" s="77">
        <v>1</v>
      </c>
      <c r="U2554" s="77"/>
      <c r="V2554" s="77"/>
      <c r="W2554" s="77" t="s">
        <v>1123</v>
      </c>
      <c r="X2554" s="77">
        <v>20</v>
      </c>
      <c r="Y2554" s="77" t="s">
        <v>1135</v>
      </c>
      <c r="Z2554" s="77" t="s">
        <v>1136</v>
      </c>
      <c r="AA2554" s="77" t="s">
        <v>1126</v>
      </c>
      <c r="AB2554" s="77" t="s">
        <v>1127</v>
      </c>
      <c r="AC2554" s="77" t="s">
        <v>1128</v>
      </c>
      <c r="AD2554" s="77">
        <v>20</v>
      </c>
      <c r="AE2554" s="77" t="s">
        <v>1176</v>
      </c>
      <c r="AF2554" s="105"/>
    </row>
    <row r="2555" spans="1:32" hidden="1" x14ac:dyDescent="0.25">
      <c r="A2555" s="96" t="s">
        <v>1927</v>
      </c>
      <c r="B2555" s="77" t="s">
        <v>953</v>
      </c>
      <c r="C2555" s="77" t="s">
        <v>73</v>
      </c>
      <c r="D2555" s="77" t="s">
        <v>956</v>
      </c>
      <c r="E2555" s="77">
        <v>12</v>
      </c>
      <c r="F2555" s="77" t="s">
        <v>1252</v>
      </c>
      <c r="G2555" s="77" t="s">
        <v>630</v>
      </c>
      <c r="H2555" s="77"/>
      <c r="I2555" s="77">
        <v>11</v>
      </c>
      <c r="J2555" s="77">
        <v>20</v>
      </c>
      <c r="K2555" s="77">
        <v>600</v>
      </c>
      <c r="L2555" s="77">
        <v>20</v>
      </c>
      <c r="M2555" s="77"/>
      <c r="N2555" s="77"/>
      <c r="O2555" s="77" t="s">
        <v>129</v>
      </c>
      <c r="P2555" s="77" t="s">
        <v>1171</v>
      </c>
      <c r="Q2555" s="77">
        <v>0</v>
      </c>
      <c r="R2555" s="77">
        <v>1</v>
      </c>
      <c r="S2555" s="77" t="s">
        <v>1123</v>
      </c>
      <c r="T2555" s="77">
        <v>1</v>
      </c>
      <c r="U2555" s="77"/>
      <c r="V2555" s="77"/>
      <c r="W2555" s="77" t="s">
        <v>1123</v>
      </c>
      <c r="X2555" s="77">
        <v>24</v>
      </c>
      <c r="Y2555" s="77" t="s">
        <v>1135</v>
      </c>
      <c r="Z2555" s="77" t="s">
        <v>1136</v>
      </c>
      <c r="AA2555" s="77" t="s">
        <v>1126</v>
      </c>
      <c r="AB2555" s="77" t="s">
        <v>1127</v>
      </c>
      <c r="AC2555" s="77" t="s">
        <v>1128</v>
      </c>
      <c r="AD2555" s="77">
        <v>20</v>
      </c>
      <c r="AE2555" s="77" t="s">
        <v>1177</v>
      </c>
      <c r="AF2555" s="105"/>
    </row>
    <row r="2556" spans="1:32" hidden="1" x14ac:dyDescent="0.25">
      <c r="A2556" s="96" t="s">
        <v>1927</v>
      </c>
      <c r="B2556" s="77" t="s">
        <v>953</v>
      </c>
      <c r="C2556" s="77" t="s">
        <v>73</v>
      </c>
      <c r="D2556" s="77" t="s">
        <v>959</v>
      </c>
      <c r="E2556" s="77" t="s">
        <v>73</v>
      </c>
      <c r="F2556" s="77"/>
      <c r="G2556" s="77" t="s">
        <v>248</v>
      </c>
      <c r="H2556" s="77"/>
      <c r="I2556" s="77">
        <v>11</v>
      </c>
      <c r="J2556" s="77">
        <v>4</v>
      </c>
      <c r="K2556" s="77">
        <v>80</v>
      </c>
      <c r="L2556" s="77">
        <v>20</v>
      </c>
      <c r="M2556" s="77"/>
      <c r="N2556" s="77"/>
      <c r="O2556" s="77" t="s">
        <v>129</v>
      </c>
      <c r="P2556" s="77" t="s">
        <v>1171</v>
      </c>
      <c r="Q2556" s="77">
        <v>0</v>
      </c>
      <c r="R2556" s="77">
        <v>1</v>
      </c>
      <c r="S2556" s="77" t="s">
        <v>1123</v>
      </c>
      <c r="T2556" s="77">
        <v>1</v>
      </c>
      <c r="U2556" s="77"/>
      <c r="V2556" s="77"/>
      <c r="W2556" s="77" t="s">
        <v>1123</v>
      </c>
      <c r="X2556" s="77">
        <v>3</v>
      </c>
      <c r="Y2556" s="77" t="s">
        <v>1135</v>
      </c>
      <c r="Z2556" s="77" t="s">
        <v>1136</v>
      </c>
      <c r="AA2556" s="77" t="s">
        <v>1126</v>
      </c>
      <c r="AB2556" s="77" t="s">
        <v>1127</v>
      </c>
      <c r="AC2556" s="77" t="s">
        <v>1128</v>
      </c>
      <c r="AD2556" s="77">
        <v>4</v>
      </c>
      <c r="AE2556" s="77" t="s">
        <v>1129</v>
      </c>
      <c r="AF2556" s="105"/>
    </row>
    <row r="2557" spans="1:32" hidden="1" x14ac:dyDescent="0.25">
      <c r="A2557" s="96" t="s">
        <v>1927</v>
      </c>
      <c r="B2557" s="77" t="s">
        <v>953</v>
      </c>
      <c r="C2557" s="77" t="s">
        <v>73</v>
      </c>
      <c r="D2557" s="77" t="s">
        <v>960</v>
      </c>
      <c r="E2557" s="77">
        <v>1</v>
      </c>
      <c r="F2557" s="77" t="s">
        <v>1262</v>
      </c>
      <c r="G2557" s="77" t="s">
        <v>175</v>
      </c>
      <c r="H2557" s="77"/>
      <c r="I2557" s="77">
        <v>11</v>
      </c>
      <c r="J2557" s="77">
        <v>4</v>
      </c>
      <c r="K2557" s="77">
        <v>25</v>
      </c>
      <c r="L2557" s="77">
        <v>20</v>
      </c>
      <c r="M2557" s="77"/>
      <c r="N2557" s="77"/>
      <c r="O2557" s="77" t="s">
        <v>129</v>
      </c>
      <c r="P2557" s="77" t="s">
        <v>1171</v>
      </c>
      <c r="Q2557" s="77">
        <v>0</v>
      </c>
      <c r="R2557" s="77">
        <v>1</v>
      </c>
      <c r="S2557" s="77" t="s">
        <v>1123</v>
      </c>
      <c r="T2557" s="77">
        <v>1</v>
      </c>
      <c r="U2557" s="77"/>
      <c r="V2557" s="77"/>
      <c r="W2557" s="77" t="s">
        <v>1123</v>
      </c>
      <c r="X2557" s="77">
        <v>1</v>
      </c>
      <c r="Y2557" s="77" t="s">
        <v>1135</v>
      </c>
      <c r="Z2557" s="77" t="s">
        <v>1136</v>
      </c>
      <c r="AA2557" s="77" t="s">
        <v>1126</v>
      </c>
      <c r="AB2557" s="77" t="s">
        <v>1127</v>
      </c>
      <c r="AC2557" s="77" t="s">
        <v>1128</v>
      </c>
      <c r="AD2557" s="77">
        <v>4</v>
      </c>
      <c r="AE2557" s="77" t="s">
        <v>1182</v>
      </c>
      <c r="AF2557" s="105"/>
    </row>
    <row r="2558" spans="1:32" hidden="1" x14ac:dyDescent="0.25">
      <c r="A2558" s="96" t="s">
        <v>1927</v>
      </c>
      <c r="B2558" s="77" t="s">
        <v>953</v>
      </c>
      <c r="C2558" s="77" t="s">
        <v>73</v>
      </c>
      <c r="D2558" s="77" t="s">
        <v>960</v>
      </c>
      <c r="E2558" s="77">
        <v>2</v>
      </c>
      <c r="F2558" s="77" t="s">
        <v>1263</v>
      </c>
      <c r="G2558" s="77" t="s">
        <v>175</v>
      </c>
      <c r="H2558" s="77"/>
      <c r="I2558" s="77">
        <v>11</v>
      </c>
      <c r="J2558" s="77">
        <v>4</v>
      </c>
      <c r="K2558" s="77">
        <v>50</v>
      </c>
      <c r="L2558" s="77">
        <v>20</v>
      </c>
      <c r="M2558" s="77"/>
      <c r="N2558" s="77"/>
      <c r="O2558" s="77" t="s">
        <v>129</v>
      </c>
      <c r="P2558" s="77" t="s">
        <v>1171</v>
      </c>
      <c r="Q2558" s="77">
        <v>0</v>
      </c>
      <c r="R2558" s="77">
        <v>1</v>
      </c>
      <c r="S2558" s="77" t="s">
        <v>1123</v>
      </c>
      <c r="T2558" s="77">
        <v>1</v>
      </c>
      <c r="U2558" s="77"/>
      <c r="V2558" s="77"/>
      <c r="W2558" s="77" t="s">
        <v>1123</v>
      </c>
      <c r="X2558" s="77">
        <v>2</v>
      </c>
      <c r="Y2558" s="77" t="s">
        <v>1135</v>
      </c>
      <c r="Z2558" s="77" t="s">
        <v>1136</v>
      </c>
      <c r="AA2558" s="77" t="s">
        <v>1126</v>
      </c>
      <c r="AB2558" s="77" t="s">
        <v>1127</v>
      </c>
      <c r="AC2558" s="77" t="s">
        <v>1128</v>
      </c>
      <c r="AD2558" s="77">
        <v>4</v>
      </c>
      <c r="AE2558" s="77" t="s">
        <v>1172</v>
      </c>
      <c r="AF2558" s="105"/>
    </row>
    <row r="2559" spans="1:32" hidden="1" x14ac:dyDescent="0.25">
      <c r="A2559" s="96" t="s">
        <v>1927</v>
      </c>
      <c r="B2559" s="77" t="s">
        <v>953</v>
      </c>
      <c r="C2559" s="77" t="s">
        <v>73</v>
      </c>
      <c r="D2559" s="77" t="s">
        <v>960</v>
      </c>
      <c r="E2559" s="77">
        <v>3</v>
      </c>
      <c r="F2559" s="77" t="s">
        <v>1646</v>
      </c>
      <c r="G2559" s="77" t="s">
        <v>175</v>
      </c>
      <c r="H2559" s="77"/>
      <c r="I2559" s="77">
        <v>11</v>
      </c>
      <c r="J2559" s="77">
        <v>4</v>
      </c>
      <c r="K2559" s="77">
        <v>80</v>
      </c>
      <c r="L2559" s="77">
        <v>20</v>
      </c>
      <c r="M2559" s="77"/>
      <c r="N2559" s="77"/>
      <c r="O2559" s="77" t="s">
        <v>129</v>
      </c>
      <c r="P2559" s="77" t="s">
        <v>1171</v>
      </c>
      <c r="Q2559" s="77">
        <v>0</v>
      </c>
      <c r="R2559" s="77">
        <v>1</v>
      </c>
      <c r="S2559" s="77" t="s">
        <v>1123</v>
      </c>
      <c r="T2559" s="77">
        <v>1</v>
      </c>
      <c r="U2559" s="77"/>
      <c r="V2559" s="77"/>
      <c r="W2559" s="77" t="s">
        <v>1123</v>
      </c>
      <c r="X2559" s="77">
        <v>3</v>
      </c>
      <c r="Y2559" s="77" t="s">
        <v>1135</v>
      </c>
      <c r="Z2559" s="77" t="s">
        <v>1136</v>
      </c>
      <c r="AA2559" s="77" t="s">
        <v>1126</v>
      </c>
      <c r="AB2559" s="77" t="s">
        <v>1127</v>
      </c>
      <c r="AC2559" s="77" t="s">
        <v>1128</v>
      </c>
      <c r="AD2559" s="77">
        <v>4</v>
      </c>
      <c r="AE2559" s="77" t="s">
        <v>1129</v>
      </c>
      <c r="AF2559" s="105"/>
    </row>
    <row r="2560" spans="1:32" hidden="1" x14ac:dyDescent="0.25">
      <c r="A2560" s="96" t="s">
        <v>1927</v>
      </c>
      <c r="B2560" s="77" t="s">
        <v>953</v>
      </c>
      <c r="C2560" s="77" t="s">
        <v>73</v>
      </c>
      <c r="D2560" s="77" t="s">
        <v>960</v>
      </c>
      <c r="E2560" s="77">
        <v>4</v>
      </c>
      <c r="F2560" s="77" t="s">
        <v>1723</v>
      </c>
      <c r="G2560" s="77" t="s">
        <v>1932</v>
      </c>
      <c r="H2560" s="77"/>
      <c r="I2560" s="77">
        <v>11</v>
      </c>
      <c r="J2560" s="77">
        <v>8</v>
      </c>
      <c r="K2560" s="77">
        <v>100</v>
      </c>
      <c r="L2560" s="77">
        <v>20</v>
      </c>
      <c r="M2560" s="77"/>
      <c r="N2560" s="77"/>
      <c r="O2560" s="77"/>
      <c r="P2560" s="77"/>
      <c r="Q2560" s="77">
        <v>0</v>
      </c>
      <c r="R2560" s="77">
        <v>0</v>
      </c>
      <c r="S2560" s="77"/>
      <c r="T2560" s="77"/>
      <c r="U2560" s="77"/>
      <c r="V2560" s="77"/>
      <c r="W2560" s="77"/>
      <c r="X2560" s="77">
        <v>4</v>
      </c>
      <c r="Y2560" s="77" t="s">
        <v>1135</v>
      </c>
      <c r="Z2560" s="77"/>
      <c r="AA2560" s="77"/>
      <c r="AB2560" s="77"/>
      <c r="AC2560" s="77"/>
      <c r="AD2560" s="77"/>
      <c r="AE2560" s="77"/>
      <c r="AF2560" s="105"/>
    </row>
    <row r="2561" spans="1:32" hidden="1" x14ac:dyDescent="0.25">
      <c r="A2561" s="96" t="s">
        <v>1927</v>
      </c>
      <c r="B2561" s="77" t="s">
        <v>953</v>
      </c>
      <c r="C2561" s="77" t="s">
        <v>73</v>
      </c>
      <c r="D2561" s="77" t="s">
        <v>960</v>
      </c>
      <c r="E2561" s="77">
        <v>6</v>
      </c>
      <c r="F2561" s="77" t="s">
        <v>81</v>
      </c>
      <c r="G2561" s="77" t="s">
        <v>961</v>
      </c>
      <c r="H2561" s="77"/>
      <c r="I2561" s="77">
        <v>11</v>
      </c>
      <c r="J2561" s="77">
        <v>8</v>
      </c>
      <c r="K2561" s="77">
        <v>150</v>
      </c>
      <c r="L2561" s="77">
        <v>20</v>
      </c>
      <c r="M2561" s="77"/>
      <c r="N2561" s="77"/>
      <c r="O2561" s="77" t="s">
        <v>129</v>
      </c>
      <c r="P2561" s="77" t="s">
        <v>1171</v>
      </c>
      <c r="Q2561" s="77">
        <v>0</v>
      </c>
      <c r="R2561" s="77">
        <v>1</v>
      </c>
      <c r="S2561" s="77" t="s">
        <v>1123</v>
      </c>
      <c r="T2561" s="77">
        <v>1</v>
      </c>
      <c r="U2561" s="77"/>
      <c r="V2561" s="77"/>
      <c r="W2561" s="77" t="s">
        <v>1123</v>
      </c>
      <c r="X2561" s="77">
        <v>6</v>
      </c>
      <c r="Y2561" s="77" t="s">
        <v>1135</v>
      </c>
      <c r="Z2561" s="77" t="s">
        <v>1136</v>
      </c>
      <c r="AA2561" s="77" t="s">
        <v>1126</v>
      </c>
      <c r="AB2561" s="77" t="s">
        <v>1127</v>
      </c>
      <c r="AC2561" s="77" t="s">
        <v>1128</v>
      </c>
      <c r="AD2561" s="77">
        <v>8</v>
      </c>
      <c r="AE2561" s="77" t="s">
        <v>1137</v>
      </c>
      <c r="AF2561" s="105"/>
    </row>
    <row r="2562" spans="1:32" hidden="1" x14ac:dyDescent="0.25">
      <c r="A2562" s="96" t="s">
        <v>1927</v>
      </c>
      <c r="B2562" s="77" t="s">
        <v>953</v>
      </c>
      <c r="C2562" s="77" t="s">
        <v>73</v>
      </c>
      <c r="D2562" s="77" t="s">
        <v>960</v>
      </c>
      <c r="E2562" s="77">
        <v>8</v>
      </c>
      <c r="F2562" s="77" t="s">
        <v>112</v>
      </c>
      <c r="G2562" s="77" t="s">
        <v>175</v>
      </c>
      <c r="H2562" s="77"/>
      <c r="I2562" s="77">
        <v>11</v>
      </c>
      <c r="J2562" s="77">
        <v>4</v>
      </c>
      <c r="K2562" s="77">
        <v>50</v>
      </c>
      <c r="L2562" s="77">
        <v>20</v>
      </c>
      <c r="M2562" s="77"/>
      <c r="N2562" s="77"/>
      <c r="O2562" s="77" t="s">
        <v>129</v>
      </c>
      <c r="P2562" s="77" t="s">
        <v>1171</v>
      </c>
      <c r="Q2562" s="77">
        <v>0</v>
      </c>
      <c r="R2562" s="77">
        <v>1</v>
      </c>
      <c r="S2562" s="77" t="s">
        <v>1123</v>
      </c>
      <c r="T2562" s="77">
        <v>1</v>
      </c>
      <c r="U2562" s="77"/>
      <c r="V2562" s="77"/>
      <c r="W2562" s="77" t="s">
        <v>1123</v>
      </c>
      <c r="X2562" s="77">
        <v>2</v>
      </c>
      <c r="Y2562" s="77" t="s">
        <v>1135</v>
      </c>
      <c r="Z2562" s="77" t="s">
        <v>1136</v>
      </c>
      <c r="AA2562" s="77" t="s">
        <v>1126</v>
      </c>
      <c r="AB2562" s="77" t="s">
        <v>1127</v>
      </c>
      <c r="AC2562" s="77" t="s">
        <v>1128</v>
      </c>
      <c r="AD2562" s="77">
        <v>4</v>
      </c>
      <c r="AE2562" s="77" t="s">
        <v>1172</v>
      </c>
      <c r="AF2562" s="105"/>
    </row>
    <row r="2563" spans="1:32" hidden="1" x14ac:dyDescent="0.25">
      <c r="A2563" s="96" t="s">
        <v>1927</v>
      </c>
      <c r="B2563" s="77" t="s">
        <v>953</v>
      </c>
      <c r="C2563" s="77" t="s">
        <v>73</v>
      </c>
      <c r="D2563" s="77" t="s">
        <v>960</v>
      </c>
      <c r="E2563" s="77">
        <v>9</v>
      </c>
      <c r="F2563" s="77" t="s">
        <v>1318</v>
      </c>
      <c r="G2563" s="77" t="s">
        <v>175</v>
      </c>
      <c r="H2563" s="77"/>
      <c r="I2563" s="77">
        <v>11</v>
      </c>
      <c r="J2563" s="77">
        <v>8</v>
      </c>
      <c r="K2563" s="77">
        <v>100</v>
      </c>
      <c r="L2563" s="77">
        <v>20</v>
      </c>
      <c r="M2563" s="77"/>
      <c r="N2563" s="77"/>
      <c r="O2563" s="77" t="s">
        <v>129</v>
      </c>
      <c r="P2563" s="77" t="s">
        <v>1171</v>
      </c>
      <c r="Q2563" s="77">
        <v>0</v>
      </c>
      <c r="R2563" s="77">
        <v>1</v>
      </c>
      <c r="S2563" s="77" t="s">
        <v>1123</v>
      </c>
      <c r="T2563" s="77">
        <v>1</v>
      </c>
      <c r="U2563" s="77"/>
      <c r="V2563" s="77"/>
      <c r="W2563" s="77" t="s">
        <v>1123</v>
      </c>
      <c r="X2563" s="77">
        <v>4</v>
      </c>
      <c r="Y2563" s="77" t="s">
        <v>1135</v>
      </c>
      <c r="Z2563" s="77" t="s">
        <v>1136</v>
      </c>
      <c r="AA2563" s="77" t="s">
        <v>1126</v>
      </c>
      <c r="AB2563" s="77" t="s">
        <v>1127</v>
      </c>
      <c r="AC2563" s="77" t="s">
        <v>1128</v>
      </c>
      <c r="AD2563" s="77">
        <v>8</v>
      </c>
      <c r="AE2563" s="77" t="s">
        <v>1129</v>
      </c>
      <c r="AF2563" s="105"/>
    </row>
    <row r="2564" spans="1:32" hidden="1" x14ac:dyDescent="0.25">
      <c r="A2564" s="96" t="s">
        <v>1927</v>
      </c>
      <c r="B2564" s="77" t="s">
        <v>953</v>
      </c>
      <c r="C2564" s="77" t="s">
        <v>73</v>
      </c>
      <c r="D2564" s="77" t="s">
        <v>960</v>
      </c>
      <c r="E2564" s="77">
        <v>10</v>
      </c>
      <c r="F2564" s="77" t="s">
        <v>1246</v>
      </c>
      <c r="G2564" s="77" t="s">
        <v>175</v>
      </c>
      <c r="H2564" s="77"/>
      <c r="I2564" s="77">
        <v>11</v>
      </c>
      <c r="J2564" s="77">
        <v>4</v>
      </c>
      <c r="K2564" s="77">
        <v>80</v>
      </c>
      <c r="L2564" s="77">
        <v>20</v>
      </c>
      <c r="M2564" s="77"/>
      <c r="N2564" s="77"/>
      <c r="O2564" s="77" t="s">
        <v>129</v>
      </c>
      <c r="P2564" s="77" t="s">
        <v>1171</v>
      </c>
      <c r="Q2564" s="77">
        <v>0</v>
      </c>
      <c r="R2564" s="77">
        <v>1</v>
      </c>
      <c r="S2564" s="77" t="s">
        <v>1123</v>
      </c>
      <c r="T2564" s="77">
        <v>1</v>
      </c>
      <c r="U2564" s="77"/>
      <c r="V2564" s="77"/>
      <c r="W2564" s="77" t="s">
        <v>1123</v>
      </c>
      <c r="X2564" s="77">
        <v>3</v>
      </c>
      <c r="Y2564" s="77" t="s">
        <v>1135</v>
      </c>
      <c r="Z2564" s="77" t="s">
        <v>1136</v>
      </c>
      <c r="AA2564" s="77" t="s">
        <v>1126</v>
      </c>
      <c r="AB2564" s="77" t="s">
        <v>1127</v>
      </c>
      <c r="AC2564" s="77" t="s">
        <v>1128</v>
      </c>
      <c r="AD2564" s="77">
        <v>4</v>
      </c>
      <c r="AE2564" s="77" t="s">
        <v>1129</v>
      </c>
      <c r="AF2564" s="105"/>
    </row>
    <row r="2565" spans="1:32" hidden="1" x14ac:dyDescent="0.25">
      <c r="A2565" s="96" t="s">
        <v>1927</v>
      </c>
      <c r="B2565" s="77" t="s">
        <v>953</v>
      </c>
      <c r="C2565" s="77" t="s">
        <v>73</v>
      </c>
      <c r="D2565" s="77" t="s">
        <v>960</v>
      </c>
      <c r="E2565" s="77">
        <v>11</v>
      </c>
      <c r="F2565" s="77" t="s">
        <v>83</v>
      </c>
      <c r="G2565" s="77" t="s">
        <v>175</v>
      </c>
      <c r="H2565" s="77"/>
      <c r="I2565" s="77">
        <v>11</v>
      </c>
      <c r="J2565" s="77">
        <v>8</v>
      </c>
      <c r="K2565" s="77">
        <v>100</v>
      </c>
      <c r="L2565" s="77">
        <v>20</v>
      </c>
      <c r="M2565" s="77"/>
      <c r="N2565" s="77"/>
      <c r="O2565" s="77" t="s">
        <v>129</v>
      </c>
      <c r="P2565" s="77" t="s">
        <v>1171</v>
      </c>
      <c r="Q2565" s="77">
        <v>0</v>
      </c>
      <c r="R2565" s="77">
        <v>1</v>
      </c>
      <c r="S2565" s="77" t="s">
        <v>1123</v>
      </c>
      <c r="T2565" s="77">
        <v>1</v>
      </c>
      <c r="U2565" s="77"/>
      <c r="V2565" s="77"/>
      <c r="W2565" s="77" t="s">
        <v>1123</v>
      </c>
      <c r="X2565" s="77">
        <v>4</v>
      </c>
      <c r="Y2565" s="77" t="s">
        <v>1135</v>
      </c>
      <c r="Z2565" s="77" t="s">
        <v>1136</v>
      </c>
      <c r="AA2565" s="77" t="s">
        <v>1126</v>
      </c>
      <c r="AB2565" s="77" t="s">
        <v>1127</v>
      </c>
      <c r="AC2565" s="77" t="s">
        <v>1128</v>
      </c>
      <c r="AD2565" s="77">
        <v>8</v>
      </c>
      <c r="AE2565" s="77" t="s">
        <v>1129</v>
      </c>
      <c r="AF2565" s="105"/>
    </row>
    <row r="2566" spans="1:32" ht="15.75" hidden="1" thickBot="1" x14ac:dyDescent="0.3">
      <c r="A2566" s="97" t="s">
        <v>1927</v>
      </c>
      <c r="B2566" s="78" t="s">
        <v>953</v>
      </c>
      <c r="C2566" s="78" t="s">
        <v>73</v>
      </c>
      <c r="D2566" s="78" t="s">
        <v>960</v>
      </c>
      <c r="E2566" s="78">
        <v>13</v>
      </c>
      <c r="F2566" s="78" t="s">
        <v>93</v>
      </c>
      <c r="G2566" s="78" t="s">
        <v>1932</v>
      </c>
      <c r="H2566" s="78"/>
      <c r="I2566" s="78">
        <v>11</v>
      </c>
      <c r="J2566" s="77">
        <v>4</v>
      </c>
      <c r="K2566" s="78">
        <v>50</v>
      </c>
      <c r="L2566" s="78">
        <v>20</v>
      </c>
      <c r="M2566" s="78"/>
      <c r="N2566" s="78"/>
      <c r="O2566" s="78"/>
      <c r="P2566" s="78"/>
      <c r="Q2566" s="78">
        <v>0</v>
      </c>
      <c r="R2566" s="78">
        <v>0</v>
      </c>
      <c r="S2566" s="78"/>
      <c r="T2566" s="78"/>
      <c r="U2566" s="78"/>
      <c r="V2566" s="78"/>
      <c r="W2566" s="78"/>
      <c r="X2566" s="78">
        <v>2</v>
      </c>
      <c r="Y2566" s="78" t="s">
        <v>1135</v>
      </c>
      <c r="Z2566" s="78"/>
      <c r="AA2566" s="78"/>
      <c r="AB2566" s="78"/>
      <c r="AC2566" s="78"/>
      <c r="AD2566" s="78"/>
      <c r="AE2566" s="78"/>
      <c r="AF2566" s="106"/>
    </row>
    <row r="2567" spans="1:32" hidden="1" x14ac:dyDescent="0.25">
      <c r="A2567" s="98" t="s">
        <v>1934</v>
      </c>
      <c r="B2567" s="79" t="s">
        <v>962</v>
      </c>
      <c r="C2567" s="79" t="s">
        <v>73</v>
      </c>
      <c r="D2567" s="79" t="s">
        <v>1906</v>
      </c>
      <c r="E2567" s="79" t="s">
        <v>1935</v>
      </c>
      <c r="F2567" s="79"/>
      <c r="G2567" s="79" t="s">
        <v>1908</v>
      </c>
      <c r="H2567" s="79"/>
      <c r="I2567" s="79">
        <v>29</v>
      </c>
      <c r="J2567" s="77" t="e">
        <v>#N/A</v>
      </c>
      <c r="K2567" s="79"/>
      <c r="L2567" s="79"/>
      <c r="M2567" s="79"/>
      <c r="N2567" s="79"/>
      <c r="O2567" s="79"/>
      <c r="P2567" s="79"/>
      <c r="Q2567" s="79">
        <v>0</v>
      </c>
      <c r="R2567" s="79">
        <v>0</v>
      </c>
      <c r="S2567" s="79"/>
      <c r="T2567" s="79"/>
      <c r="U2567" s="79"/>
      <c r="V2567" s="79"/>
      <c r="W2567" s="79"/>
      <c r="X2567" s="79">
        <v>0</v>
      </c>
      <c r="Y2567" s="79" t="s">
        <v>1116</v>
      </c>
      <c r="Z2567" s="79"/>
      <c r="AA2567" s="79"/>
      <c r="AB2567" s="79"/>
      <c r="AC2567" s="79"/>
      <c r="AD2567" s="79"/>
      <c r="AE2567" s="79"/>
      <c r="AF2567" s="107"/>
    </row>
    <row r="2568" spans="1:32" hidden="1" x14ac:dyDescent="0.25">
      <c r="A2568" s="99" t="s">
        <v>1934</v>
      </c>
      <c r="B2568" s="80" t="s">
        <v>962</v>
      </c>
      <c r="C2568" s="80" t="s">
        <v>73</v>
      </c>
      <c r="D2568" s="80" t="s">
        <v>963</v>
      </c>
      <c r="E2568" s="80" t="s">
        <v>73</v>
      </c>
      <c r="F2568" s="80" t="s">
        <v>1375</v>
      </c>
      <c r="G2568" s="80" t="s">
        <v>277</v>
      </c>
      <c r="H2568" s="80"/>
      <c r="I2568" s="80">
        <v>29</v>
      </c>
      <c r="J2568" s="77">
        <v>8</v>
      </c>
      <c r="K2568" s="80">
        <v>50</v>
      </c>
      <c r="L2568" s="80">
        <v>50</v>
      </c>
      <c r="M2568" s="80"/>
      <c r="N2568" s="80">
        <v>1</v>
      </c>
      <c r="O2568" s="80" t="s">
        <v>129</v>
      </c>
      <c r="P2568" s="80" t="s">
        <v>1171</v>
      </c>
      <c r="Q2568" s="80">
        <v>1</v>
      </c>
      <c r="R2568" s="80">
        <v>0</v>
      </c>
      <c r="S2568" s="80"/>
      <c r="T2568" s="80"/>
      <c r="U2568" s="80" t="s">
        <v>70</v>
      </c>
      <c r="V2568" s="80"/>
      <c r="W2568" s="80" t="s">
        <v>1123</v>
      </c>
      <c r="X2568" s="80">
        <v>2</v>
      </c>
      <c r="Y2568" s="80" t="s">
        <v>1116</v>
      </c>
      <c r="Z2568" s="80" t="s">
        <v>1125</v>
      </c>
      <c r="AA2568" s="80" t="s">
        <v>1126</v>
      </c>
      <c r="AB2568" s="80" t="s">
        <v>1127</v>
      </c>
      <c r="AC2568" s="80" t="s">
        <v>1128</v>
      </c>
      <c r="AD2568" s="80">
        <v>8</v>
      </c>
      <c r="AE2568" s="80" t="s">
        <v>1129</v>
      </c>
      <c r="AF2568" s="108"/>
    </row>
    <row r="2569" spans="1:32" ht="30" hidden="1" x14ac:dyDescent="0.25">
      <c r="A2569" s="99" t="s">
        <v>1934</v>
      </c>
      <c r="B2569" s="80" t="s">
        <v>962</v>
      </c>
      <c r="C2569" s="80" t="s">
        <v>73</v>
      </c>
      <c r="D2569" s="80" t="s">
        <v>963</v>
      </c>
      <c r="E2569" s="80" t="s">
        <v>83</v>
      </c>
      <c r="F2569" s="80"/>
      <c r="G2569" s="80" t="s">
        <v>965</v>
      </c>
      <c r="H2569" s="80"/>
      <c r="I2569" s="80">
        <v>29</v>
      </c>
      <c r="J2569" s="77" t="e">
        <v>#N/A</v>
      </c>
      <c r="K2569" s="80" t="s">
        <v>966</v>
      </c>
      <c r="L2569" s="80">
        <v>50</v>
      </c>
      <c r="M2569" s="80"/>
      <c r="N2569" s="80"/>
      <c r="O2569" s="80"/>
      <c r="P2569" s="80" t="s">
        <v>1171</v>
      </c>
      <c r="Q2569" s="80">
        <v>0</v>
      </c>
      <c r="R2569" s="80">
        <v>0</v>
      </c>
      <c r="S2569" s="80"/>
      <c r="T2569" s="80"/>
      <c r="U2569" s="80" t="s">
        <v>70</v>
      </c>
      <c r="V2569" s="80" t="s">
        <v>76</v>
      </c>
      <c r="W2569" s="80"/>
      <c r="X2569" s="80" t="s">
        <v>1291</v>
      </c>
      <c r="Y2569" s="80" t="s">
        <v>1116</v>
      </c>
      <c r="Z2569" s="80" t="s">
        <v>1125</v>
      </c>
      <c r="AA2569" s="80" t="s">
        <v>1126</v>
      </c>
      <c r="AB2569" s="80" t="s">
        <v>1127</v>
      </c>
      <c r="AC2569" s="80" t="s">
        <v>1128</v>
      </c>
      <c r="AD2569" s="80"/>
      <c r="AE2569" s="80"/>
      <c r="AF2569" s="108"/>
    </row>
    <row r="2570" spans="1:32" hidden="1" x14ac:dyDescent="0.25">
      <c r="A2570" s="99" t="s">
        <v>1934</v>
      </c>
      <c r="B2570" s="80" t="s">
        <v>962</v>
      </c>
      <c r="C2570" s="80" t="s">
        <v>73</v>
      </c>
      <c r="D2570" s="80" t="s">
        <v>963</v>
      </c>
      <c r="E2570" s="80" t="s">
        <v>75</v>
      </c>
      <c r="F2570" s="80" t="s">
        <v>1364</v>
      </c>
      <c r="G2570" s="80" t="s">
        <v>1380</v>
      </c>
      <c r="H2570" s="80"/>
      <c r="I2570" s="80">
        <v>29</v>
      </c>
      <c r="J2570" s="77">
        <v>8</v>
      </c>
      <c r="K2570" s="80">
        <v>50</v>
      </c>
      <c r="L2570" s="80">
        <v>50</v>
      </c>
      <c r="M2570" s="80"/>
      <c r="N2570" s="80"/>
      <c r="O2570" s="80" t="s">
        <v>129</v>
      </c>
      <c r="P2570" s="80" t="s">
        <v>1171</v>
      </c>
      <c r="Q2570" s="80">
        <v>0</v>
      </c>
      <c r="R2570" s="80">
        <v>0</v>
      </c>
      <c r="S2570" s="80"/>
      <c r="T2570" s="80"/>
      <c r="U2570" s="80" t="s">
        <v>70</v>
      </c>
      <c r="V2570" s="80" t="s">
        <v>76</v>
      </c>
      <c r="W2570" s="80" t="s">
        <v>1123</v>
      </c>
      <c r="X2570" s="80">
        <v>2</v>
      </c>
      <c r="Y2570" s="80" t="s">
        <v>1116</v>
      </c>
      <c r="Z2570" s="80" t="s">
        <v>1125</v>
      </c>
      <c r="AA2570" s="80" t="s">
        <v>1126</v>
      </c>
      <c r="AB2570" s="80" t="s">
        <v>1127</v>
      </c>
      <c r="AC2570" s="80" t="s">
        <v>1128</v>
      </c>
      <c r="AD2570" s="80">
        <v>8</v>
      </c>
      <c r="AE2570" s="80" t="s">
        <v>1129</v>
      </c>
      <c r="AF2570" s="108"/>
    </row>
    <row r="2571" spans="1:32" hidden="1" x14ac:dyDescent="0.25">
      <c r="A2571" s="99" t="s">
        <v>1934</v>
      </c>
      <c r="B2571" s="80" t="s">
        <v>962</v>
      </c>
      <c r="C2571" s="80" t="s">
        <v>73</v>
      </c>
      <c r="D2571" s="80" t="s">
        <v>963</v>
      </c>
      <c r="E2571" s="80" t="s">
        <v>70</v>
      </c>
      <c r="F2571" s="80"/>
      <c r="G2571" s="80" t="s">
        <v>1936</v>
      </c>
      <c r="H2571" s="80"/>
      <c r="I2571" s="80">
        <v>29</v>
      </c>
      <c r="J2571" s="77" t="e">
        <v>#N/A</v>
      </c>
      <c r="K2571" s="80"/>
      <c r="L2571" s="80"/>
      <c r="M2571" s="80"/>
      <c r="N2571" s="80"/>
      <c r="O2571" s="80"/>
      <c r="P2571" s="80"/>
      <c r="Q2571" s="80">
        <v>0</v>
      </c>
      <c r="R2571" s="80">
        <v>0</v>
      </c>
      <c r="S2571" s="80"/>
      <c r="T2571" s="80"/>
      <c r="U2571" s="80" t="s">
        <v>70</v>
      </c>
      <c r="V2571" s="80" t="s">
        <v>76</v>
      </c>
      <c r="W2571" s="80"/>
      <c r="X2571" s="80">
        <v>0</v>
      </c>
      <c r="Y2571" s="80" t="s">
        <v>1116</v>
      </c>
      <c r="Z2571" s="80"/>
      <c r="AA2571" s="80"/>
      <c r="AB2571" s="80"/>
      <c r="AC2571" s="80"/>
      <c r="AD2571" s="80"/>
      <c r="AE2571" s="80"/>
      <c r="AF2571" s="108"/>
    </row>
    <row r="2572" spans="1:32" hidden="1" x14ac:dyDescent="0.25">
      <c r="A2572" s="99" t="s">
        <v>1934</v>
      </c>
      <c r="B2572" s="80" t="s">
        <v>962</v>
      </c>
      <c r="C2572" s="80" t="s">
        <v>73</v>
      </c>
      <c r="D2572" s="80" t="s">
        <v>963</v>
      </c>
      <c r="E2572" s="80" t="s">
        <v>76</v>
      </c>
      <c r="F2572" s="80" t="s">
        <v>1230</v>
      </c>
      <c r="G2572" s="80" t="s">
        <v>1328</v>
      </c>
      <c r="H2572" s="80"/>
      <c r="I2572" s="80">
        <v>29</v>
      </c>
      <c r="J2572" s="77">
        <v>12</v>
      </c>
      <c r="K2572" s="80">
        <v>150</v>
      </c>
      <c r="L2572" s="80">
        <v>50</v>
      </c>
      <c r="M2572" s="80"/>
      <c r="N2572" s="80"/>
      <c r="O2572" s="80" t="s">
        <v>129</v>
      </c>
      <c r="P2572" s="80"/>
      <c r="Q2572" s="80">
        <v>0</v>
      </c>
      <c r="R2572" s="80">
        <v>0</v>
      </c>
      <c r="S2572" s="80"/>
      <c r="T2572" s="80"/>
      <c r="U2572" s="80" t="s">
        <v>70</v>
      </c>
      <c r="V2572" s="80" t="s">
        <v>76</v>
      </c>
      <c r="W2572" s="80" t="s">
        <v>1123</v>
      </c>
      <c r="X2572" s="80">
        <v>6</v>
      </c>
      <c r="Y2572" s="80" t="s">
        <v>1116</v>
      </c>
      <c r="Z2572" s="80"/>
      <c r="AA2572" s="80"/>
      <c r="AB2572" s="80"/>
      <c r="AC2572" s="80"/>
      <c r="AD2572" s="80"/>
      <c r="AE2572" s="80"/>
      <c r="AF2572" s="108"/>
    </row>
    <row r="2573" spans="1:32" hidden="1" x14ac:dyDescent="0.25">
      <c r="A2573" s="99" t="s">
        <v>1934</v>
      </c>
      <c r="B2573" s="80" t="s">
        <v>962</v>
      </c>
      <c r="C2573" s="80" t="s">
        <v>73</v>
      </c>
      <c r="D2573" s="80" t="s">
        <v>963</v>
      </c>
      <c r="E2573" s="80" t="s">
        <v>81</v>
      </c>
      <c r="F2573" s="80"/>
      <c r="G2573" s="80" t="s">
        <v>259</v>
      </c>
      <c r="H2573" s="80"/>
      <c r="I2573" s="80">
        <v>29</v>
      </c>
      <c r="J2573" s="77">
        <v>8</v>
      </c>
      <c r="K2573" s="80">
        <v>150</v>
      </c>
      <c r="L2573" s="80">
        <v>20</v>
      </c>
      <c r="M2573" s="80"/>
      <c r="N2573" s="80">
        <v>1</v>
      </c>
      <c r="O2573" s="80" t="s">
        <v>129</v>
      </c>
      <c r="P2573" s="80" t="s">
        <v>1169</v>
      </c>
      <c r="Q2573" s="80">
        <v>1</v>
      </c>
      <c r="R2573" s="80">
        <v>0</v>
      </c>
      <c r="S2573" s="80"/>
      <c r="T2573" s="80"/>
      <c r="U2573" s="80" t="s">
        <v>70</v>
      </c>
      <c r="V2573" s="80" t="s">
        <v>76</v>
      </c>
      <c r="W2573" s="80" t="s">
        <v>1123</v>
      </c>
      <c r="X2573" s="80">
        <v>6</v>
      </c>
      <c r="Y2573" s="80" t="s">
        <v>1116</v>
      </c>
      <c r="Z2573" s="80" t="s">
        <v>1136</v>
      </c>
      <c r="AA2573" s="80" t="s">
        <v>1126</v>
      </c>
      <c r="AB2573" s="80" t="s">
        <v>1127</v>
      </c>
      <c r="AC2573" s="80" t="s">
        <v>1128</v>
      </c>
      <c r="AD2573" s="80">
        <v>8</v>
      </c>
      <c r="AE2573" s="80" t="s">
        <v>1137</v>
      </c>
      <c r="AF2573" s="108"/>
    </row>
    <row r="2574" spans="1:32" hidden="1" x14ac:dyDescent="0.25">
      <c r="A2574" s="99" t="s">
        <v>1934</v>
      </c>
      <c r="B2574" s="80" t="s">
        <v>962</v>
      </c>
      <c r="C2574" s="80" t="s">
        <v>73</v>
      </c>
      <c r="D2574" s="80" t="s">
        <v>963</v>
      </c>
      <c r="E2574" s="80" t="s">
        <v>82</v>
      </c>
      <c r="F2574" s="80"/>
      <c r="G2574" s="80" t="s">
        <v>964</v>
      </c>
      <c r="H2574" s="80"/>
      <c r="I2574" s="80">
        <v>29</v>
      </c>
      <c r="J2574" s="77">
        <v>4</v>
      </c>
      <c r="K2574" s="80">
        <v>40</v>
      </c>
      <c r="L2574" s="80">
        <v>50</v>
      </c>
      <c r="M2574" s="80"/>
      <c r="N2574" s="80">
        <v>1</v>
      </c>
      <c r="O2574" s="80" t="s">
        <v>129</v>
      </c>
      <c r="P2574" s="80" t="s">
        <v>1169</v>
      </c>
      <c r="Q2574" s="80">
        <v>1</v>
      </c>
      <c r="R2574" s="80">
        <v>0</v>
      </c>
      <c r="S2574" s="80"/>
      <c r="T2574" s="80"/>
      <c r="U2574" s="80" t="s">
        <v>70</v>
      </c>
      <c r="V2574" s="80" t="s">
        <v>76</v>
      </c>
      <c r="W2574" s="80" t="s">
        <v>1123</v>
      </c>
      <c r="X2574" s="80">
        <v>1.5</v>
      </c>
      <c r="Y2574" s="80" t="s">
        <v>1116</v>
      </c>
      <c r="Z2574" s="80" t="s">
        <v>1125</v>
      </c>
      <c r="AA2574" s="80" t="s">
        <v>1126</v>
      </c>
      <c r="AB2574" s="80" t="s">
        <v>1127</v>
      </c>
      <c r="AC2574" s="80" t="s">
        <v>1128</v>
      </c>
      <c r="AD2574" s="80">
        <v>4</v>
      </c>
      <c r="AE2574" s="80" t="s">
        <v>1330</v>
      </c>
      <c r="AF2574" s="108"/>
    </row>
    <row r="2575" spans="1:32" hidden="1" x14ac:dyDescent="0.25">
      <c r="A2575" s="99" t="s">
        <v>1934</v>
      </c>
      <c r="B2575" s="80" t="s">
        <v>962</v>
      </c>
      <c r="C2575" s="80" t="s">
        <v>73</v>
      </c>
      <c r="D2575" s="80" t="s">
        <v>963</v>
      </c>
      <c r="E2575" s="80" t="s">
        <v>112</v>
      </c>
      <c r="F2575" s="80"/>
      <c r="G2575" s="80" t="s">
        <v>340</v>
      </c>
      <c r="H2575" s="80"/>
      <c r="I2575" s="80">
        <v>29</v>
      </c>
      <c r="J2575" s="77">
        <v>8</v>
      </c>
      <c r="K2575" s="80">
        <v>80</v>
      </c>
      <c r="L2575" s="80">
        <v>50</v>
      </c>
      <c r="M2575" s="80"/>
      <c r="N2575" s="80">
        <v>1</v>
      </c>
      <c r="O2575" s="80" t="s">
        <v>129</v>
      </c>
      <c r="P2575" s="80" t="s">
        <v>1169</v>
      </c>
      <c r="Q2575" s="80">
        <v>1</v>
      </c>
      <c r="R2575" s="80">
        <v>0</v>
      </c>
      <c r="S2575" s="80"/>
      <c r="T2575" s="80"/>
      <c r="U2575" s="80" t="s">
        <v>70</v>
      </c>
      <c r="V2575" s="80" t="s">
        <v>76</v>
      </c>
      <c r="W2575" s="80" t="s">
        <v>1123</v>
      </c>
      <c r="X2575" s="80">
        <v>3</v>
      </c>
      <c r="Y2575" s="80" t="s">
        <v>1116</v>
      </c>
      <c r="Z2575" s="80" t="s">
        <v>1125</v>
      </c>
      <c r="AA2575" s="80" t="s">
        <v>1126</v>
      </c>
      <c r="AB2575" s="80" t="s">
        <v>1127</v>
      </c>
      <c r="AC2575" s="80" t="s">
        <v>1128</v>
      </c>
      <c r="AD2575" s="80">
        <v>8</v>
      </c>
      <c r="AE2575" s="80" t="s">
        <v>1137</v>
      </c>
      <c r="AF2575" s="108"/>
    </row>
    <row r="2576" spans="1:32" hidden="1" x14ac:dyDescent="0.25">
      <c r="A2576" s="99" t="s">
        <v>1934</v>
      </c>
      <c r="B2576" s="80" t="s">
        <v>962</v>
      </c>
      <c r="C2576" s="80" t="s">
        <v>73</v>
      </c>
      <c r="D2576" s="80" t="s">
        <v>963</v>
      </c>
      <c r="E2576" s="80" t="s">
        <v>105</v>
      </c>
      <c r="F2576" s="80"/>
      <c r="G2576" s="80" t="s">
        <v>340</v>
      </c>
      <c r="H2576" s="80"/>
      <c r="I2576" s="80">
        <v>29</v>
      </c>
      <c r="J2576" s="77">
        <v>8</v>
      </c>
      <c r="K2576" s="80">
        <v>80</v>
      </c>
      <c r="L2576" s="80">
        <v>50</v>
      </c>
      <c r="M2576" s="80"/>
      <c r="N2576" s="80">
        <v>1</v>
      </c>
      <c r="O2576" s="80" t="s">
        <v>129</v>
      </c>
      <c r="P2576" s="80" t="s">
        <v>1171</v>
      </c>
      <c r="Q2576" s="80">
        <v>1</v>
      </c>
      <c r="R2576" s="80">
        <v>0</v>
      </c>
      <c r="S2576" s="80"/>
      <c r="T2576" s="80"/>
      <c r="U2576" s="80" t="s">
        <v>70</v>
      </c>
      <c r="V2576" s="80" t="s">
        <v>76</v>
      </c>
      <c r="W2576" s="80" t="s">
        <v>1123</v>
      </c>
      <c r="X2576" s="80">
        <v>3</v>
      </c>
      <c r="Y2576" s="80" t="s">
        <v>1116</v>
      </c>
      <c r="Z2576" s="80" t="s">
        <v>1125</v>
      </c>
      <c r="AA2576" s="80" t="s">
        <v>1126</v>
      </c>
      <c r="AB2576" s="80" t="s">
        <v>1127</v>
      </c>
      <c r="AC2576" s="80" t="s">
        <v>1128</v>
      </c>
      <c r="AD2576" s="80">
        <v>8</v>
      </c>
      <c r="AE2576" s="80" t="s">
        <v>1137</v>
      </c>
      <c r="AF2576" s="108"/>
    </row>
    <row r="2577" spans="1:32" hidden="1" x14ac:dyDescent="0.25">
      <c r="A2577" s="99" t="s">
        <v>1934</v>
      </c>
      <c r="B2577" s="80" t="s">
        <v>962</v>
      </c>
      <c r="C2577" s="80" t="s">
        <v>73</v>
      </c>
      <c r="D2577" s="80" t="s">
        <v>963</v>
      </c>
      <c r="E2577" s="80" t="s">
        <v>106</v>
      </c>
      <c r="F2577" s="80"/>
      <c r="G2577" s="80" t="s">
        <v>964</v>
      </c>
      <c r="H2577" s="80"/>
      <c r="I2577" s="80">
        <v>29</v>
      </c>
      <c r="J2577" s="77">
        <v>4</v>
      </c>
      <c r="K2577" s="80">
        <v>40</v>
      </c>
      <c r="L2577" s="80">
        <v>50</v>
      </c>
      <c r="M2577" s="80"/>
      <c r="N2577" s="80"/>
      <c r="O2577" s="80" t="s">
        <v>129</v>
      </c>
      <c r="P2577" s="80" t="s">
        <v>1171</v>
      </c>
      <c r="Q2577" s="80">
        <v>0</v>
      </c>
      <c r="R2577" s="80">
        <v>0</v>
      </c>
      <c r="S2577" s="80"/>
      <c r="T2577" s="80"/>
      <c r="U2577" s="80" t="s">
        <v>70</v>
      </c>
      <c r="V2577" s="80" t="s">
        <v>76</v>
      </c>
      <c r="W2577" s="80" t="s">
        <v>1123</v>
      </c>
      <c r="X2577" s="80">
        <v>1.5</v>
      </c>
      <c r="Y2577" s="80" t="s">
        <v>1116</v>
      </c>
      <c r="Z2577" s="80" t="s">
        <v>1125</v>
      </c>
      <c r="AA2577" s="80" t="s">
        <v>1126</v>
      </c>
      <c r="AB2577" s="80" t="s">
        <v>1127</v>
      </c>
      <c r="AC2577" s="80" t="s">
        <v>1128</v>
      </c>
      <c r="AD2577" s="80">
        <v>4</v>
      </c>
      <c r="AE2577" s="80" t="s">
        <v>1330</v>
      </c>
      <c r="AF2577" s="108"/>
    </row>
    <row r="2578" spans="1:32" hidden="1" x14ac:dyDescent="0.25">
      <c r="A2578" s="99" t="s">
        <v>1934</v>
      </c>
      <c r="B2578" s="80" t="s">
        <v>962</v>
      </c>
      <c r="C2578" s="80" t="s">
        <v>73</v>
      </c>
      <c r="D2578" s="80" t="s">
        <v>963</v>
      </c>
      <c r="E2578" s="80" t="s">
        <v>107</v>
      </c>
      <c r="F2578" s="80"/>
      <c r="G2578" s="80" t="s">
        <v>259</v>
      </c>
      <c r="H2578" s="80"/>
      <c r="I2578" s="80">
        <v>29</v>
      </c>
      <c r="J2578" s="77">
        <v>8</v>
      </c>
      <c r="K2578" s="80">
        <v>50</v>
      </c>
      <c r="L2578" s="80">
        <v>50</v>
      </c>
      <c r="M2578" s="80"/>
      <c r="N2578" s="80">
        <v>1</v>
      </c>
      <c r="O2578" s="80" t="s">
        <v>129</v>
      </c>
      <c r="P2578" s="80" t="s">
        <v>1171</v>
      </c>
      <c r="Q2578" s="80">
        <v>1</v>
      </c>
      <c r="R2578" s="80">
        <v>0</v>
      </c>
      <c r="S2578" s="80"/>
      <c r="T2578" s="80"/>
      <c r="U2578" s="80" t="s">
        <v>70</v>
      </c>
      <c r="V2578" s="80" t="s">
        <v>76</v>
      </c>
      <c r="W2578" s="80" t="s">
        <v>1123</v>
      </c>
      <c r="X2578" s="80">
        <v>2</v>
      </c>
      <c r="Y2578" s="80" t="s">
        <v>1116</v>
      </c>
      <c r="Z2578" s="80" t="s">
        <v>1125</v>
      </c>
      <c r="AA2578" s="80" t="s">
        <v>1126</v>
      </c>
      <c r="AB2578" s="80" t="s">
        <v>1127</v>
      </c>
      <c r="AC2578" s="80" t="s">
        <v>1128</v>
      </c>
      <c r="AD2578" s="80">
        <v>8</v>
      </c>
      <c r="AE2578" s="80" t="s">
        <v>1129</v>
      </c>
      <c r="AF2578" s="108"/>
    </row>
    <row r="2579" spans="1:32" hidden="1" x14ac:dyDescent="0.25">
      <c r="A2579" s="99" t="s">
        <v>1934</v>
      </c>
      <c r="B2579" s="80" t="s">
        <v>962</v>
      </c>
      <c r="C2579" s="80" t="s">
        <v>73</v>
      </c>
      <c r="D2579" s="80" t="s">
        <v>963</v>
      </c>
      <c r="E2579" s="80" t="s">
        <v>108</v>
      </c>
      <c r="F2579" s="80" t="s">
        <v>1298</v>
      </c>
      <c r="G2579" s="80" t="s">
        <v>1328</v>
      </c>
      <c r="H2579" s="80"/>
      <c r="I2579" s="80">
        <v>29</v>
      </c>
      <c r="J2579" s="77">
        <v>8</v>
      </c>
      <c r="K2579" s="80">
        <v>80</v>
      </c>
      <c r="L2579" s="80">
        <v>50</v>
      </c>
      <c r="M2579" s="80"/>
      <c r="N2579" s="80"/>
      <c r="O2579" s="80" t="s">
        <v>129</v>
      </c>
      <c r="P2579" s="80"/>
      <c r="Q2579" s="80">
        <v>0</v>
      </c>
      <c r="R2579" s="80">
        <v>0</v>
      </c>
      <c r="S2579" s="80"/>
      <c r="T2579" s="80"/>
      <c r="U2579" s="80" t="s">
        <v>70</v>
      </c>
      <c r="V2579" s="80" t="s">
        <v>76</v>
      </c>
      <c r="W2579" s="80" t="s">
        <v>1123</v>
      </c>
      <c r="X2579" s="80">
        <v>3</v>
      </c>
      <c r="Y2579" s="80" t="s">
        <v>1116</v>
      </c>
      <c r="Z2579" s="80"/>
      <c r="AA2579" s="80"/>
      <c r="AB2579" s="80"/>
      <c r="AC2579" s="80"/>
      <c r="AD2579" s="80"/>
      <c r="AE2579" s="80"/>
      <c r="AF2579" s="108"/>
    </row>
    <row r="2580" spans="1:32" ht="30" hidden="1" x14ac:dyDescent="0.25">
      <c r="A2580" s="99" t="s">
        <v>1934</v>
      </c>
      <c r="B2580" s="80" t="s">
        <v>962</v>
      </c>
      <c r="C2580" s="80" t="s">
        <v>73</v>
      </c>
      <c r="D2580" s="80" t="s">
        <v>963</v>
      </c>
      <c r="E2580" s="80" t="s">
        <v>109</v>
      </c>
      <c r="F2580" s="80"/>
      <c r="G2580" s="80" t="s">
        <v>965</v>
      </c>
      <c r="H2580" s="80"/>
      <c r="I2580" s="80">
        <v>29</v>
      </c>
      <c r="J2580" s="77" t="e">
        <v>#N/A</v>
      </c>
      <c r="K2580" s="80" t="s">
        <v>966</v>
      </c>
      <c r="L2580" s="80">
        <v>50</v>
      </c>
      <c r="M2580" s="80"/>
      <c r="N2580" s="80">
        <v>1</v>
      </c>
      <c r="O2580" s="80"/>
      <c r="P2580" s="80" t="s">
        <v>1171</v>
      </c>
      <c r="Q2580" s="80">
        <v>1</v>
      </c>
      <c r="R2580" s="80">
        <v>0</v>
      </c>
      <c r="S2580" s="80"/>
      <c r="T2580" s="80"/>
      <c r="U2580" s="80" t="s">
        <v>70</v>
      </c>
      <c r="V2580" s="80" t="s">
        <v>76</v>
      </c>
      <c r="W2580" s="80"/>
      <c r="X2580" s="80" t="s">
        <v>1291</v>
      </c>
      <c r="Y2580" s="80" t="s">
        <v>1116</v>
      </c>
      <c r="Z2580" s="80" t="s">
        <v>1125</v>
      </c>
      <c r="AA2580" s="80" t="s">
        <v>1126</v>
      </c>
      <c r="AB2580" s="80" t="s">
        <v>1127</v>
      </c>
      <c r="AC2580" s="80" t="s">
        <v>1128</v>
      </c>
      <c r="AD2580" s="80"/>
      <c r="AE2580" s="80"/>
      <c r="AF2580" s="108"/>
    </row>
    <row r="2581" spans="1:32" hidden="1" x14ac:dyDescent="0.25">
      <c r="A2581" s="99" t="s">
        <v>1934</v>
      </c>
      <c r="B2581" s="80" t="s">
        <v>962</v>
      </c>
      <c r="C2581" s="80" t="s">
        <v>73</v>
      </c>
      <c r="D2581" s="80" t="s">
        <v>963</v>
      </c>
      <c r="E2581" s="80" t="s">
        <v>110</v>
      </c>
      <c r="F2581" s="80" t="s">
        <v>1368</v>
      </c>
      <c r="G2581" s="80" t="s">
        <v>1937</v>
      </c>
      <c r="H2581" s="80"/>
      <c r="I2581" s="80">
        <v>29</v>
      </c>
      <c r="J2581" s="77">
        <v>8</v>
      </c>
      <c r="K2581" s="80">
        <v>50</v>
      </c>
      <c r="L2581" s="80">
        <v>50</v>
      </c>
      <c r="M2581" s="80"/>
      <c r="N2581" s="80"/>
      <c r="O2581" s="80" t="s">
        <v>129</v>
      </c>
      <c r="P2581" s="80" t="s">
        <v>1171</v>
      </c>
      <c r="Q2581" s="80">
        <v>0</v>
      </c>
      <c r="R2581" s="80">
        <v>0</v>
      </c>
      <c r="S2581" s="80"/>
      <c r="T2581" s="80"/>
      <c r="U2581" s="80" t="s">
        <v>70</v>
      </c>
      <c r="V2581" s="80"/>
      <c r="W2581" s="80" t="s">
        <v>1123</v>
      </c>
      <c r="X2581" s="80">
        <v>2</v>
      </c>
      <c r="Y2581" s="80" t="s">
        <v>1116</v>
      </c>
      <c r="Z2581" s="80" t="s">
        <v>1125</v>
      </c>
      <c r="AA2581" s="80" t="s">
        <v>1126</v>
      </c>
      <c r="AB2581" s="80" t="s">
        <v>1127</v>
      </c>
      <c r="AC2581" s="80" t="s">
        <v>1128</v>
      </c>
      <c r="AD2581" s="80">
        <v>8</v>
      </c>
      <c r="AE2581" s="80" t="s">
        <v>1129</v>
      </c>
      <c r="AF2581" s="108"/>
    </row>
    <row r="2582" spans="1:32" hidden="1" x14ac:dyDescent="0.25">
      <c r="A2582" s="99" t="s">
        <v>1934</v>
      </c>
      <c r="B2582" s="80" t="s">
        <v>962</v>
      </c>
      <c r="C2582" s="80" t="s">
        <v>73</v>
      </c>
      <c r="D2582" s="80" t="s">
        <v>963</v>
      </c>
      <c r="E2582" s="80" t="s">
        <v>111</v>
      </c>
      <c r="F2582" s="80"/>
      <c r="G2582" s="80" t="s">
        <v>277</v>
      </c>
      <c r="H2582" s="80"/>
      <c r="I2582" s="80">
        <v>29</v>
      </c>
      <c r="J2582" s="77">
        <v>12</v>
      </c>
      <c r="K2582" s="80">
        <v>150</v>
      </c>
      <c r="L2582" s="80">
        <v>50</v>
      </c>
      <c r="M2582" s="80"/>
      <c r="N2582" s="80"/>
      <c r="O2582" s="80" t="s">
        <v>129</v>
      </c>
      <c r="P2582" s="80" t="s">
        <v>1169</v>
      </c>
      <c r="Q2582" s="80">
        <v>0</v>
      </c>
      <c r="R2582" s="80">
        <v>0</v>
      </c>
      <c r="S2582" s="80"/>
      <c r="T2582" s="80"/>
      <c r="U2582" s="80" t="s">
        <v>70</v>
      </c>
      <c r="V2582" s="80"/>
      <c r="W2582" s="80" t="s">
        <v>1123</v>
      </c>
      <c r="X2582" s="80">
        <v>6</v>
      </c>
      <c r="Y2582" s="80" t="s">
        <v>1116</v>
      </c>
      <c r="Z2582" s="80" t="s">
        <v>1125</v>
      </c>
      <c r="AA2582" s="80" t="s">
        <v>1126</v>
      </c>
      <c r="AB2582" s="80" t="s">
        <v>1127</v>
      </c>
      <c r="AC2582" s="80" t="s">
        <v>1128</v>
      </c>
      <c r="AD2582" s="80">
        <v>12</v>
      </c>
      <c r="AE2582" s="80" t="s">
        <v>1130</v>
      </c>
      <c r="AF2582" s="108"/>
    </row>
    <row r="2583" spans="1:32" hidden="1" x14ac:dyDescent="0.25">
      <c r="A2583" s="99" t="s">
        <v>1934</v>
      </c>
      <c r="B2583" s="80" t="s">
        <v>962</v>
      </c>
      <c r="C2583" s="80" t="s">
        <v>73</v>
      </c>
      <c r="D2583" s="80" t="s">
        <v>1938</v>
      </c>
      <c r="E2583" s="80" t="s">
        <v>113</v>
      </c>
      <c r="F2583" s="80"/>
      <c r="G2583" s="80" t="s">
        <v>1939</v>
      </c>
      <c r="H2583" s="80"/>
      <c r="I2583" s="80">
        <v>29</v>
      </c>
      <c r="J2583" s="77" t="e">
        <v>#N/A</v>
      </c>
      <c r="K2583" s="80"/>
      <c r="L2583" s="80"/>
      <c r="M2583" s="80"/>
      <c r="N2583" s="80"/>
      <c r="O2583" s="80"/>
      <c r="P2583" s="80"/>
      <c r="Q2583" s="80">
        <v>0</v>
      </c>
      <c r="R2583" s="80">
        <v>0</v>
      </c>
      <c r="S2583" s="80"/>
      <c r="T2583" s="80"/>
      <c r="U2583" s="80" t="s">
        <v>70</v>
      </c>
      <c r="V2583" s="80" t="s">
        <v>76</v>
      </c>
      <c r="W2583" s="80"/>
      <c r="X2583" s="80">
        <v>0</v>
      </c>
      <c r="Y2583" s="80" t="s">
        <v>1116</v>
      </c>
      <c r="Z2583" s="80"/>
      <c r="AA2583" s="80"/>
      <c r="AB2583" s="80"/>
      <c r="AC2583" s="80"/>
      <c r="AD2583" s="80"/>
      <c r="AE2583" s="80"/>
      <c r="AF2583" s="108"/>
    </row>
    <row r="2584" spans="1:32" ht="30" hidden="1" x14ac:dyDescent="0.25">
      <c r="A2584" s="99" t="s">
        <v>1934</v>
      </c>
      <c r="B2584" s="80" t="s">
        <v>962</v>
      </c>
      <c r="C2584" s="80" t="s">
        <v>73</v>
      </c>
      <c r="D2584" s="80" t="s">
        <v>1940</v>
      </c>
      <c r="E2584" s="80" t="s">
        <v>83</v>
      </c>
      <c r="F2584" s="80"/>
      <c r="G2584" s="80" t="s">
        <v>514</v>
      </c>
      <c r="H2584" s="80"/>
      <c r="I2584" s="80">
        <v>29</v>
      </c>
      <c r="J2584" s="77" t="e">
        <v>#N/A</v>
      </c>
      <c r="K2584" s="80" t="s">
        <v>966</v>
      </c>
      <c r="L2584" s="80">
        <v>50</v>
      </c>
      <c r="M2584" s="80"/>
      <c r="N2584" s="80"/>
      <c r="O2584" s="80"/>
      <c r="P2584" s="80"/>
      <c r="Q2584" s="80">
        <v>0</v>
      </c>
      <c r="R2584" s="80">
        <v>0</v>
      </c>
      <c r="S2584" s="80" t="s">
        <v>1123</v>
      </c>
      <c r="T2584" s="80">
        <v>1</v>
      </c>
      <c r="U2584" s="80" t="s">
        <v>115</v>
      </c>
      <c r="V2584" s="80" t="s">
        <v>76</v>
      </c>
      <c r="W2584" s="80"/>
      <c r="X2584" s="80" t="s">
        <v>1291</v>
      </c>
      <c r="Y2584" s="80" t="s">
        <v>1116</v>
      </c>
      <c r="Z2584" s="80"/>
      <c r="AA2584" s="80"/>
      <c r="AB2584" s="80"/>
      <c r="AC2584" s="80"/>
      <c r="AD2584" s="80"/>
      <c r="AE2584" s="80"/>
      <c r="AF2584" s="108"/>
    </row>
    <row r="2585" spans="1:32" ht="30" hidden="1" x14ac:dyDescent="0.25">
      <c r="A2585" s="99" t="s">
        <v>1934</v>
      </c>
      <c r="B2585" s="80" t="s">
        <v>962</v>
      </c>
      <c r="C2585" s="80" t="s">
        <v>73</v>
      </c>
      <c r="D2585" s="80" t="s">
        <v>1940</v>
      </c>
      <c r="E2585" s="80" t="s">
        <v>109</v>
      </c>
      <c r="F2585" s="80"/>
      <c r="G2585" s="80" t="s">
        <v>514</v>
      </c>
      <c r="H2585" s="80"/>
      <c r="I2585" s="80">
        <v>29</v>
      </c>
      <c r="J2585" s="77" t="e">
        <v>#N/A</v>
      </c>
      <c r="K2585" s="80" t="s">
        <v>966</v>
      </c>
      <c r="L2585" s="80">
        <v>50</v>
      </c>
      <c r="M2585" s="80"/>
      <c r="N2585" s="80"/>
      <c r="O2585" s="80"/>
      <c r="P2585" s="80"/>
      <c r="Q2585" s="80">
        <v>0</v>
      </c>
      <c r="R2585" s="80">
        <v>0</v>
      </c>
      <c r="S2585" s="80" t="s">
        <v>1123</v>
      </c>
      <c r="T2585" s="80">
        <v>1</v>
      </c>
      <c r="U2585" s="80" t="s">
        <v>115</v>
      </c>
      <c r="V2585" s="80" t="s">
        <v>76</v>
      </c>
      <c r="W2585" s="80"/>
      <c r="X2585" s="80" t="s">
        <v>1291</v>
      </c>
      <c r="Y2585" s="80" t="s">
        <v>1116</v>
      </c>
      <c r="Z2585" s="80"/>
      <c r="AA2585" s="80"/>
      <c r="AB2585" s="80"/>
      <c r="AC2585" s="80"/>
      <c r="AD2585" s="80"/>
      <c r="AE2585" s="80"/>
      <c r="AF2585" s="108"/>
    </row>
    <row r="2586" spans="1:32" hidden="1" x14ac:dyDescent="0.25">
      <c r="A2586" s="99" t="s">
        <v>1934</v>
      </c>
      <c r="B2586" s="80" t="s">
        <v>962</v>
      </c>
      <c r="C2586" s="80" t="s">
        <v>73</v>
      </c>
      <c r="D2586" s="80" t="s">
        <v>967</v>
      </c>
      <c r="E2586" s="80" t="s">
        <v>73</v>
      </c>
      <c r="F2586" s="80" t="s">
        <v>1375</v>
      </c>
      <c r="G2586" s="80" t="s">
        <v>280</v>
      </c>
      <c r="H2586" s="80"/>
      <c r="I2586" s="80">
        <v>29</v>
      </c>
      <c r="J2586" s="77">
        <v>8</v>
      </c>
      <c r="K2586" s="80">
        <v>50</v>
      </c>
      <c r="L2586" s="80">
        <v>50</v>
      </c>
      <c r="M2586" s="80"/>
      <c r="N2586" s="80"/>
      <c r="O2586" s="80" t="s">
        <v>129</v>
      </c>
      <c r="P2586" s="80" t="s">
        <v>1171</v>
      </c>
      <c r="Q2586" s="80">
        <v>0</v>
      </c>
      <c r="R2586" s="80">
        <v>2</v>
      </c>
      <c r="S2586" s="80" t="s">
        <v>1123</v>
      </c>
      <c r="T2586" s="80">
        <v>2</v>
      </c>
      <c r="U2586" s="80" t="s">
        <v>115</v>
      </c>
      <c r="V2586" s="80"/>
      <c r="W2586" s="80" t="s">
        <v>1123</v>
      </c>
      <c r="X2586" s="80">
        <v>4</v>
      </c>
      <c r="Y2586" s="80" t="s">
        <v>1116</v>
      </c>
      <c r="Z2586" s="80" t="s">
        <v>1125</v>
      </c>
      <c r="AA2586" s="80" t="s">
        <v>1126</v>
      </c>
      <c r="AB2586" s="80" t="s">
        <v>1127</v>
      </c>
      <c r="AC2586" s="80" t="s">
        <v>1128</v>
      </c>
      <c r="AD2586" s="80">
        <v>8</v>
      </c>
      <c r="AE2586" s="80" t="s">
        <v>1129</v>
      </c>
      <c r="AF2586" s="108"/>
    </row>
    <row r="2587" spans="1:32" hidden="1" x14ac:dyDescent="0.25">
      <c r="A2587" s="99" t="s">
        <v>1934</v>
      </c>
      <c r="B2587" s="80" t="s">
        <v>962</v>
      </c>
      <c r="C2587" s="80" t="s">
        <v>73</v>
      </c>
      <c r="D2587" s="80" t="s">
        <v>967</v>
      </c>
      <c r="E2587" s="80" t="s">
        <v>75</v>
      </c>
      <c r="F2587" s="80" t="s">
        <v>1364</v>
      </c>
      <c r="G2587" s="80" t="s">
        <v>395</v>
      </c>
      <c r="H2587" s="80"/>
      <c r="I2587" s="80">
        <v>29</v>
      </c>
      <c r="J2587" s="77">
        <v>8</v>
      </c>
      <c r="K2587" s="80">
        <v>50</v>
      </c>
      <c r="L2587" s="80">
        <v>50</v>
      </c>
      <c r="M2587" s="80"/>
      <c r="N2587" s="80"/>
      <c r="O2587" s="80" t="s">
        <v>129</v>
      </c>
      <c r="P2587" s="80" t="s">
        <v>1171</v>
      </c>
      <c r="Q2587" s="80">
        <v>0</v>
      </c>
      <c r="R2587" s="80">
        <v>1</v>
      </c>
      <c r="S2587" s="80" t="s">
        <v>1123</v>
      </c>
      <c r="T2587" s="80">
        <v>1</v>
      </c>
      <c r="U2587" s="80" t="s">
        <v>115</v>
      </c>
      <c r="V2587" s="80" t="s">
        <v>76</v>
      </c>
      <c r="W2587" s="80" t="s">
        <v>1123</v>
      </c>
      <c r="X2587" s="80">
        <v>2</v>
      </c>
      <c r="Y2587" s="80" t="s">
        <v>1116</v>
      </c>
      <c r="Z2587" s="80" t="s">
        <v>1125</v>
      </c>
      <c r="AA2587" s="80" t="s">
        <v>1126</v>
      </c>
      <c r="AB2587" s="80" t="s">
        <v>1127</v>
      </c>
      <c r="AC2587" s="80" t="s">
        <v>1128</v>
      </c>
      <c r="AD2587" s="80">
        <v>8</v>
      </c>
      <c r="AE2587" s="80" t="s">
        <v>1129</v>
      </c>
      <c r="AF2587" s="108"/>
    </row>
    <row r="2588" spans="1:32" hidden="1" x14ac:dyDescent="0.25">
      <c r="A2588" s="99" t="s">
        <v>1934</v>
      </c>
      <c r="B2588" s="80" t="s">
        <v>962</v>
      </c>
      <c r="C2588" s="80" t="s">
        <v>73</v>
      </c>
      <c r="D2588" s="80" t="s">
        <v>967</v>
      </c>
      <c r="E2588" s="80" t="s">
        <v>70</v>
      </c>
      <c r="F2588" s="80"/>
      <c r="G2588" s="80" t="s">
        <v>1941</v>
      </c>
      <c r="H2588" s="80"/>
      <c r="I2588" s="80">
        <v>29</v>
      </c>
      <c r="J2588" s="77" t="e">
        <v>#N/A</v>
      </c>
      <c r="K2588" s="80"/>
      <c r="L2588" s="80"/>
      <c r="M2588" s="80"/>
      <c r="N2588" s="80"/>
      <c r="O2588" s="80"/>
      <c r="P2588" s="80"/>
      <c r="Q2588" s="80">
        <v>0</v>
      </c>
      <c r="R2588" s="80">
        <v>0</v>
      </c>
      <c r="S2588" s="80"/>
      <c r="T2588" s="80"/>
      <c r="U2588" s="80" t="s">
        <v>115</v>
      </c>
      <c r="V2588" s="80" t="s">
        <v>76</v>
      </c>
      <c r="W2588" s="80"/>
      <c r="X2588" s="80">
        <v>0</v>
      </c>
      <c r="Y2588" s="80" t="s">
        <v>1116</v>
      </c>
      <c r="Z2588" s="80"/>
      <c r="AA2588" s="80"/>
      <c r="AB2588" s="80"/>
      <c r="AC2588" s="80"/>
      <c r="AD2588" s="80"/>
      <c r="AE2588" s="80"/>
      <c r="AF2588" s="108"/>
    </row>
    <row r="2589" spans="1:32" hidden="1" x14ac:dyDescent="0.25">
      <c r="A2589" s="99" t="s">
        <v>1934</v>
      </c>
      <c r="B2589" s="80" t="s">
        <v>962</v>
      </c>
      <c r="C2589" s="80" t="s">
        <v>73</v>
      </c>
      <c r="D2589" s="80" t="s">
        <v>967</v>
      </c>
      <c r="E2589" s="80" t="s">
        <v>76</v>
      </c>
      <c r="F2589" s="80" t="s">
        <v>1230</v>
      </c>
      <c r="G2589" s="80" t="s">
        <v>968</v>
      </c>
      <c r="H2589" s="80"/>
      <c r="I2589" s="80">
        <v>29</v>
      </c>
      <c r="J2589" s="77">
        <v>12</v>
      </c>
      <c r="K2589" s="80">
        <v>150</v>
      </c>
      <c r="L2589" s="80">
        <v>50</v>
      </c>
      <c r="M2589" s="80"/>
      <c r="N2589" s="80"/>
      <c r="O2589" s="80" t="s">
        <v>129</v>
      </c>
      <c r="P2589" s="80" t="s">
        <v>1169</v>
      </c>
      <c r="Q2589" s="80">
        <v>0</v>
      </c>
      <c r="R2589" s="80">
        <v>1</v>
      </c>
      <c r="S2589" s="80" t="s">
        <v>1123</v>
      </c>
      <c r="T2589" s="80">
        <v>1</v>
      </c>
      <c r="U2589" s="80" t="s">
        <v>115</v>
      </c>
      <c r="V2589" s="80" t="s">
        <v>76</v>
      </c>
      <c r="W2589" s="80" t="s">
        <v>1123</v>
      </c>
      <c r="X2589" s="80">
        <v>6</v>
      </c>
      <c r="Y2589" s="80" t="s">
        <v>1116</v>
      </c>
      <c r="Z2589" s="80" t="s">
        <v>1125</v>
      </c>
      <c r="AA2589" s="80" t="s">
        <v>1126</v>
      </c>
      <c r="AB2589" s="80" t="s">
        <v>1127</v>
      </c>
      <c r="AC2589" s="80" t="s">
        <v>1128</v>
      </c>
      <c r="AD2589" s="80">
        <v>12</v>
      </c>
      <c r="AE2589" s="80" t="s">
        <v>1130</v>
      </c>
      <c r="AF2589" s="108"/>
    </row>
    <row r="2590" spans="1:32" hidden="1" x14ac:dyDescent="0.25">
      <c r="A2590" s="99" t="s">
        <v>1934</v>
      </c>
      <c r="B2590" s="80" t="s">
        <v>962</v>
      </c>
      <c r="C2590" s="80" t="s">
        <v>73</v>
      </c>
      <c r="D2590" s="80" t="s">
        <v>967</v>
      </c>
      <c r="E2590" s="80" t="s">
        <v>81</v>
      </c>
      <c r="F2590" s="80"/>
      <c r="G2590" s="80" t="s">
        <v>969</v>
      </c>
      <c r="H2590" s="80"/>
      <c r="I2590" s="80">
        <v>29</v>
      </c>
      <c r="J2590" s="77">
        <v>12</v>
      </c>
      <c r="K2590" s="80">
        <v>150</v>
      </c>
      <c r="L2590" s="80">
        <v>50</v>
      </c>
      <c r="M2590" s="80"/>
      <c r="N2590" s="80"/>
      <c r="O2590" s="80" t="s">
        <v>129</v>
      </c>
      <c r="P2590" s="80" t="s">
        <v>1169</v>
      </c>
      <c r="Q2590" s="80">
        <v>0</v>
      </c>
      <c r="R2590" s="80">
        <v>1</v>
      </c>
      <c r="S2590" s="80" t="s">
        <v>1123</v>
      </c>
      <c r="T2590" s="80">
        <v>1</v>
      </c>
      <c r="U2590" s="80" t="s">
        <v>115</v>
      </c>
      <c r="V2590" s="80" t="s">
        <v>76</v>
      </c>
      <c r="W2590" s="80" t="s">
        <v>1123</v>
      </c>
      <c r="X2590" s="80">
        <v>6</v>
      </c>
      <c r="Y2590" s="80" t="s">
        <v>1116</v>
      </c>
      <c r="Z2590" s="80" t="s">
        <v>1125</v>
      </c>
      <c r="AA2590" s="80" t="s">
        <v>1126</v>
      </c>
      <c r="AB2590" s="80" t="s">
        <v>1127</v>
      </c>
      <c r="AC2590" s="80" t="s">
        <v>1128</v>
      </c>
      <c r="AD2590" s="80">
        <v>12</v>
      </c>
      <c r="AE2590" s="80" t="s">
        <v>1130</v>
      </c>
      <c r="AF2590" s="108"/>
    </row>
    <row r="2591" spans="1:32" hidden="1" x14ac:dyDescent="0.25">
      <c r="A2591" s="99" t="s">
        <v>1934</v>
      </c>
      <c r="B2591" s="80" t="s">
        <v>962</v>
      </c>
      <c r="C2591" s="80" t="s">
        <v>73</v>
      </c>
      <c r="D2591" s="80" t="s">
        <v>967</v>
      </c>
      <c r="E2591" s="80" t="s">
        <v>82</v>
      </c>
      <c r="F2591" s="80"/>
      <c r="G2591" s="80" t="s">
        <v>484</v>
      </c>
      <c r="H2591" s="80"/>
      <c r="I2591" s="80">
        <v>29</v>
      </c>
      <c r="J2591" s="77">
        <v>4</v>
      </c>
      <c r="K2591" s="80">
        <v>40</v>
      </c>
      <c r="L2591" s="80">
        <v>50</v>
      </c>
      <c r="M2591" s="80"/>
      <c r="N2591" s="80"/>
      <c r="O2591" s="80" t="s">
        <v>129</v>
      </c>
      <c r="P2591" s="80" t="s">
        <v>1169</v>
      </c>
      <c r="Q2591" s="80">
        <v>0</v>
      </c>
      <c r="R2591" s="80">
        <v>1</v>
      </c>
      <c r="S2591" s="80" t="s">
        <v>1123</v>
      </c>
      <c r="T2591" s="80">
        <v>1</v>
      </c>
      <c r="U2591" s="80" t="s">
        <v>115</v>
      </c>
      <c r="V2591" s="80" t="s">
        <v>76</v>
      </c>
      <c r="W2591" s="80" t="s">
        <v>1123</v>
      </c>
      <c r="X2591" s="80">
        <v>1.5</v>
      </c>
      <c r="Y2591" s="80" t="s">
        <v>1116</v>
      </c>
      <c r="Z2591" s="80" t="s">
        <v>1125</v>
      </c>
      <c r="AA2591" s="80" t="s">
        <v>1126</v>
      </c>
      <c r="AB2591" s="80" t="s">
        <v>1127</v>
      </c>
      <c r="AC2591" s="80" t="s">
        <v>1128</v>
      </c>
      <c r="AD2591" s="80">
        <v>4</v>
      </c>
      <c r="AE2591" s="80" t="s">
        <v>1330</v>
      </c>
      <c r="AF2591" s="108"/>
    </row>
    <row r="2592" spans="1:32" hidden="1" x14ac:dyDescent="0.25">
      <c r="A2592" s="99" t="s">
        <v>1934</v>
      </c>
      <c r="B2592" s="80" t="s">
        <v>962</v>
      </c>
      <c r="C2592" s="80" t="s">
        <v>73</v>
      </c>
      <c r="D2592" s="80" t="s">
        <v>967</v>
      </c>
      <c r="E2592" s="80" t="s">
        <v>112</v>
      </c>
      <c r="F2592" s="80"/>
      <c r="G2592" s="80" t="s">
        <v>248</v>
      </c>
      <c r="H2592" s="80"/>
      <c r="I2592" s="80">
        <v>29</v>
      </c>
      <c r="J2592" s="77">
        <v>8</v>
      </c>
      <c r="K2592" s="80">
        <v>80</v>
      </c>
      <c r="L2592" s="80">
        <v>50</v>
      </c>
      <c r="M2592" s="80"/>
      <c r="N2592" s="80"/>
      <c r="O2592" s="80" t="s">
        <v>129</v>
      </c>
      <c r="P2592" s="80" t="s">
        <v>1169</v>
      </c>
      <c r="Q2592" s="80">
        <v>0</v>
      </c>
      <c r="R2592" s="80">
        <v>1</v>
      </c>
      <c r="S2592" s="80" t="s">
        <v>1123</v>
      </c>
      <c r="T2592" s="80">
        <v>1</v>
      </c>
      <c r="U2592" s="80" t="s">
        <v>115</v>
      </c>
      <c r="V2592" s="80" t="s">
        <v>76</v>
      </c>
      <c r="W2592" s="80" t="s">
        <v>1123</v>
      </c>
      <c r="X2592" s="80">
        <v>3</v>
      </c>
      <c r="Y2592" s="80" t="s">
        <v>1116</v>
      </c>
      <c r="Z2592" s="80" t="s">
        <v>1125</v>
      </c>
      <c r="AA2592" s="80" t="s">
        <v>1126</v>
      </c>
      <c r="AB2592" s="80" t="s">
        <v>1127</v>
      </c>
      <c r="AC2592" s="80" t="s">
        <v>1128</v>
      </c>
      <c r="AD2592" s="80">
        <v>8</v>
      </c>
      <c r="AE2592" s="80" t="s">
        <v>1137</v>
      </c>
      <c r="AF2592" s="108"/>
    </row>
    <row r="2593" spans="1:32" hidden="1" x14ac:dyDescent="0.25">
      <c r="A2593" s="99" t="s">
        <v>1934</v>
      </c>
      <c r="B2593" s="80" t="s">
        <v>962</v>
      </c>
      <c r="C2593" s="80" t="s">
        <v>73</v>
      </c>
      <c r="D2593" s="80" t="s">
        <v>967</v>
      </c>
      <c r="E2593" s="80" t="s">
        <v>105</v>
      </c>
      <c r="F2593" s="80"/>
      <c r="G2593" s="80" t="s">
        <v>248</v>
      </c>
      <c r="H2593" s="80"/>
      <c r="I2593" s="80">
        <v>29</v>
      </c>
      <c r="J2593" s="77">
        <v>8</v>
      </c>
      <c r="K2593" s="80">
        <v>80</v>
      </c>
      <c r="L2593" s="80">
        <v>50</v>
      </c>
      <c r="M2593" s="80"/>
      <c r="N2593" s="80"/>
      <c r="O2593" s="80" t="s">
        <v>129</v>
      </c>
      <c r="P2593" s="80" t="s">
        <v>1171</v>
      </c>
      <c r="Q2593" s="80">
        <v>0</v>
      </c>
      <c r="R2593" s="80">
        <v>1</v>
      </c>
      <c r="S2593" s="80" t="s">
        <v>1123</v>
      </c>
      <c r="T2593" s="80">
        <v>1</v>
      </c>
      <c r="U2593" s="80" t="s">
        <v>115</v>
      </c>
      <c r="V2593" s="80" t="s">
        <v>76</v>
      </c>
      <c r="W2593" s="80" t="s">
        <v>1123</v>
      </c>
      <c r="X2593" s="80">
        <v>3</v>
      </c>
      <c r="Y2593" s="80" t="s">
        <v>1116</v>
      </c>
      <c r="Z2593" s="80" t="s">
        <v>1125</v>
      </c>
      <c r="AA2593" s="80" t="s">
        <v>1126</v>
      </c>
      <c r="AB2593" s="80" t="s">
        <v>1127</v>
      </c>
      <c r="AC2593" s="80" t="s">
        <v>1128</v>
      </c>
      <c r="AD2593" s="80">
        <v>8</v>
      </c>
      <c r="AE2593" s="80" t="s">
        <v>1137</v>
      </c>
      <c r="AF2593" s="108"/>
    </row>
    <row r="2594" spans="1:32" hidden="1" x14ac:dyDescent="0.25">
      <c r="A2594" s="99" t="s">
        <v>1934</v>
      </c>
      <c r="B2594" s="80" t="s">
        <v>962</v>
      </c>
      <c r="C2594" s="80" t="s">
        <v>73</v>
      </c>
      <c r="D2594" s="80" t="s">
        <v>967</v>
      </c>
      <c r="E2594" s="80" t="s">
        <v>106</v>
      </c>
      <c r="F2594" s="80"/>
      <c r="G2594" s="80" t="s">
        <v>484</v>
      </c>
      <c r="H2594" s="80"/>
      <c r="I2594" s="80">
        <v>29</v>
      </c>
      <c r="J2594" s="77">
        <v>4</v>
      </c>
      <c r="K2594" s="80">
        <v>40</v>
      </c>
      <c r="L2594" s="80">
        <v>50</v>
      </c>
      <c r="M2594" s="80"/>
      <c r="N2594" s="80"/>
      <c r="O2594" s="80" t="s">
        <v>129</v>
      </c>
      <c r="P2594" s="80" t="s">
        <v>1171</v>
      </c>
      <c r="Q2594" s="80">
        <v>0</v>
      </c>
      <c r="R2594" s="80">
        <v>1</v>
      </c>
      <c r="S2594" s="80" t="s">
        <v>1123</v>
      </c>
      <c r="T2594" s="80">
        <v>1</v>
      </c>
      <c r="U2594" s="80" t="s">
        <v>115</v>
      </c>
      <c r="V2594" s="80" t="s">
        <v>76</v>
      </c>
      <c r="W2594" s="80" t="s">
        <v>1123</v>
      </c>
      <c r="X2594" s="80">
        <v>1.5</v>
      </c>
      <c r="Y2594" s="80" t="s">
        <v>1116</v>
      </c>
      <c r="Z2594" s="80" t="s">
        <v>1125</v>
      </c>
      <c r="AA2594" s="80" t="s">
        <v>1126</v>
      </c>
      <c r="AB2594" s="80" t="s">
        <v>1127</v>
      </c>
      <c r="AC2594" s="80" t="s">
        <v>1128</v>
      </c>
      <c r="AD2594" s="80">
        <v>4</v>
      </c>
      <c r="AE2594" s="80" t="s">
        <v>1330</v>
      </c>
      <c r="AF2594" s="108"/>
    </row>
    <row r="2595" spans="1:32" hidden="1" x14ac:dyDescent="0.25">
      <c r="A2595" s="99" t="s">
        <v>1934</v>
      </c>
      <c r="B2595" s="80" t="s">
        <v>962</v>
      </c>
      <c r="C2595" s="80" t="s">
        <v>73</v>
      </c>
      <c r="D2595" s="80" t="s">
        <v>967</v>
      </c>
      <c r="E2595" s="80" t="s">
        <v>107</v>
      </c>
      <c r="F2595" s="80"/>
      <c r="G2595" s="80" t="s">
        <v>248</v>
      </c>
      <c r="H2595" s="80"/>
      <c r="I2595" s="80">
        <v>29</v>
      </c>
      <c r="J2595" s="77">
        <v>8</v>
      </c>
      <c r="K2595" s="80">
        <v>50</v>
      </c>
      <c r="L2595" s="80">
        <v>50</v>
      </c>
      <c r="M2595" s="80"/>
      <c r="N2595" s="80"/>
      <c r="O2595" s="80" t="s">
        <v>129</v>
      </c>
      <c r="P2595" s="80" t="s">
        <v>1171</v>
      </c>
      <c r="Q2595" s="80">
        <v>0</v>
      </c>
      <c r="R2595" s="80">
        <v>1</v>
      </c>
      <c r="S2595" s="80" t="s">
        <v>1123</v>
      </c>
      <c r="T2595" s="80">
        <v>1</v>
      </c>
      <c r="U2595" s="80" t="s">
        <v>115</v>
      </c>
      <c r="V2595" s="80" t="s">
        <v>76</v>
      </c>
      <c r="W2595" s="80" t="s">
        <v>1123</v>
      </c>
      <c r="X2595" s="80">
        <v>2</v>
      </c>
      <c r="Y2595" s="80" t="s">
        <v>1116</v>
      </c>
      <c r="Z2595" s="80" t="s">
        <v>1125</v>
      </c>
      <c r="AA2595" s="80" t="s">
        <v>1126</v>
      </c>
      <c r="AB2595" s="80" t="s">
        <v>1127</v>
      </c>
      <c r="AC2595" s="80" t="s">
        <v>1128</v>
      </c>
      <c r="AD2595" s="80">
        <v>8</v>
      </c>
      <c r="AE2595" s="80" t="s">
        <v>1129</v>
      </c>
      <c r="AF2595" s="108"/>
    </row>
    <row r="2596" spans="1:32" hidden="1" x14ac:dyDescent="0.25">
      <c r="A2596" s="99" t="s">
        <v>1934</v>
      </c>
      <c r="B2596" s="80" t="s">
        <v>962</v>
      </c>
      <c r="C2596" s="80" t="s">
        <v>73</v>
      </c>
      <c r="D2596" s="80" t="s">
        <v>967</v>
      </c>
      <c r="E2596" s="80" t="s">
        <v>108</v>
      </c>
      <c r="F2596" s="80" t="s">
        <v>1298</v>
      </c>
      <c r="G2596" s="80" t="s">
        <v>250</v>
      </c>
      <c r="H2596" s="80"/>
      <c r="I2596" s="80">
        <v>29</v>
      </c>
      <c r="J2596" s="77">
        <v>8</v>
      </c>
      <c r="K2596" s="80">
        <v>80</v>
      </c>
      <c r="L2596" s="80">
        <v>50</v>
      </c>
      <c r="M2596" s="80"/>
      <c r="N2596" s="80"/>
      <c r="O2596" s="80" t="s">
        <v>129</v>
      </c>
      <c r="P2596" s="80" t="s">
        <v>1171</v>
      </c>
      <c r="Q2596" s="80">
        <v>0</v>
      </c>
      <c r="R2596" s="80">
        <v>1</v>
      </c>
      <c r="S2596" s="80" t="s">
        <v>1123</v>
      </c>
      <c r="T2596" s="80">
        <v>1</v>
      </c>
      <c r="U2596" s="80" t="s">
        <v>115</v>
      </c>
      <c r="V2596" s="80" t="s">
        <v>76</v>
      </c>
      <c r="W2596" s="80" t="s">
        <v>1123</v>
      </c>
      <c r="X2596" s="80">
        <v>3</v>
      </c>
      <c r="Y2596" s="80" t="s">
        <v>1116</v>
      </c>
      <c r="Z2596" s="80" t="s">
        <v>1125</v>
      </c>
      <c r="AA2596" s="80" t="s">
        <v>1126</v>
      </c>
      <c r="AB2596" s="80" t="s">
        <v>1127</v>
      </c>
      <c r="AC2596" s="80" t="s">
        <v>1128</v>
      </c>
      <c r="AD2596" s="80">
        <v>8</v>
      </c>
      <c r="AE2596" s="80" t="s">
        <v>1137</v>
      </c>
      <c r="AF2596" s="108"/>
    </row>
    <row r="2597" spans="1:32" hidden="1" x14ac:dyDescent="0.25">
      <c r="A2597" s="99" t="s">
        <v>1934</v>
      </c>
      <c r="B2597" s="80" t="s">
        <v>962</v>
      </c>
      <c r="C2597" s="80" t="s">
        <v>73</v>
      </c>
      <c r="D2597" s="80" t="s">
        <v>967</v>
      </c>
      <c r="E2597" s="80" t="s">
        <v>110</v>
      </c>
      <c r="F2597" s="80" t="s">
        <v>1368</v>
      </c>
      <c r="G2597" s="80" t="s">
        <v>970</v>
      </c>
      <c r="H2597" s="80"/>
      <c r="I2597" s="80">
        <v>29</v>
      </c>
      <c r="J2597" s="77">
        <v>8</v>
      </c>
      <c r="K2597" s="80">
        <v>50</v>
      </c>
      <c r="L2597" s="80">
        <v>50</v>
      </c>
      <c r="M2597" s="80"/>
      <c r="N2597" s="80"/>
      <c r="O2597" s="80" t="s">
        <v>129</v>
      </c>
      <c r="P2597" s="80" t="s">
        <v>1171</v>
      </c>
      <c r="Q2597" s="80">
        <v>0</v>
      </c>
      <c r="R2597" s="80">
        <v>3</v>
      </c>
      <c r="S2597" s="80" t="s">
        <v>1123</v>
      </c>
      <c r="T2597" s="80">
        <v>2</v>
      </c>
      <c r="U2597" s="80" t="s">
        <v>115</v>
      </c>
      <c r="V2597" s="80"/>
      <c r="W2597" s="80" t="s">
        <v>1123</v>
      </c>
      <c r="X2597" s="80">
        <v>6</v>
      </c>
      <c r="Y2597" s="80" t="s">
        <v>1116</v>
      </c>
      <c r="Z2597" s="80" t="s">
        <v>1125</v>
      </c>
      <c r="AA2597" s="80" t="s">
        <v>1126</v>
      </c>
      <c r="AB2597" s="80" t="s">
        <v>1127</v>
      </c>
      <c r="AC2597" s="80" t="s">
        <v>1128</v>
      </c>
      <c r="AD2597" s="80">
        <v>8</v>
      </c>
      <c r="AE2597" s="80" t="s">
        <v>1129</v>
      </c>
      <c r="AF2597" s="108"/>
    </row>
    <row r="2598" spans="1:32" hidden="1" x14ac:dyDescent="0.25">
      <c r="A2598" s="99" t="s">
        <v>1934</v>
      </c>
      <c r="B2598" s="80" t="s">
        <v>962</v>
      </c>
      <c r="C2598" s="80" t="s">
        <v>73</v>
      </c>
      <c r="D2598" s="80" t="s">
        <v>967</v>
      </c>
      <c r="E2598" s="80" t="s">
        <v>111</v>
      </c>
      <c r="F2598" s="80"/>
      <c r="G2598" s="80" t="s">
        <v>280</v>
      </c>
      <c r="H2598" s="80"/>
      <c r="I2598" s="80">
        <v>29</v>
      </c>
      <c r="J2598" s="77">
        <v>12</v>
      </c>
      <c r="K2598" s="80">
        <v>150</v>
      </c>
      <c r="L2598" s="80">
        <v>50</v>
      </c>
      <c r="M2598" s="80"/>
      <c r="N2598" s="80"/>
      <c r="O2598" s="80" t="s">
        <v>129</v>
      </c>
      <c r="P2598" s="80" t="s">
        <v>1169</v>
      </c>
      <c r="Q2598" s="80">
        <v>0</v>
      </c>
      <c r="R2598" s="80">
        <v>2</v>
      </c>
      <c r="S2598" s="80" t="s">
        <v>1123</v>
      </c>
      <c r="T2598" s="80">
        <v>2</v>
      </c>
      <c r="U2598" s="80" t="s">
        <v>115</v>
      </c>
      <c r="V2598" s="80"/>
      <c r="W2598" s="80" t="s">
        <v>1123</v>
      </c>
      <c r="X2598" s="80">
        <v>12</v>
      </c>
      <c r="Y2598" s="80" t="s">
        <v>1116</v>
      </c>
      <c r="Z2598" s="80" t="s">
        <v>1125</v>
      </c>
      <c r="AA2598" s="80" t="s">
        <v>1126</v>
      </c>
      <c r="AB2598" s="80" t="s">
        <v>1127</v>
      </c>
      <c r="AC2598" s="80" t="s">
        <v>1128</v>
      </c>
      <c r="AD2598" s="80">
        <v>12</v>
      </c>
      <c r="AE2598" s="80" t="s">
        <v>1130</v>
      </c>
      <c r="AF2598" s="108"/>
    </row>
    <row r="2599" spans="1:32" ht="15.75" hidden="1" thickBot="1" x14ac:dyDescent="0.3">
      <c r="A2599" s="100" t="s">
        <v>1934</v>
      </c>
      <c r="B2599" s="81" t="s">
        <v>962</v>
      </c>
      <c r="C2599" s="81" t="s">
        <v>73</v>
      </c>
      <c r="D2599" s="81" t="s">
        <v>1942</v>
      </c>
      <c r="E2599" s="81" t="s">
        <v>113</v>
      </c>
      <c r="F2599" s="81"/>
      <c r="G2599" s="81" t="s">
        <v>1943</v>
      </c>
      <c r="H2599" s="81"/>
      <c r="I2599" s="81">
        <v>29</v>
      </c>
      <c r="J2599" s="77" t="e">
        <v>#N/A</v>
      </c>
      <c r="K2599" s="81"/>
      <c r="L2599" s="81"/>
      <c r="M2599" s="81"/>
      <c r="N2599" s="81"/>
      <c r="O2599" s="81"/>
      <c r="P2599" s="81"/>
      <c r="Q2599" s="81">
        <v>0</v>
      </c>
      <c r="R2599" s="81">
        <v>0</v>
      </c>
      <c r="S2599" s="81"/>
      <c r="T2599" s="81"/>
      <c r="U2599" s="81" t="s">
        <v>115</v>
      </c>
      <c r="V2599" s="81" t="s">
        <v>76</v>
      </c>
      <c r="W2599" s="81"/>
      <c r="X2599" s="81">
        <v>0</v>
      </c>
      <c r="Y2599" s="81" t="s">
        <v>1116</v>
      </c>
      <c r="Z2599" s="81"/>
      <c r="AA2599" s="81"/>
      <c r="AB2599" s="81"/>
      <c r="AC2599" s="81"/>
      <c r="AD2599" s="81"/>
      <c r="AE2599" s="81"/>
      <c r="AF2599" s="109"/>
    </row>
    <row r="2600" spans="1:32" hidden="1" x14ac:dyDescent="0.25">
      <c r="A2600" s="95" t="s">
        <v>1944</v>
      </c>
      <c r="B2600" s="76" t="s">
        <v>971</v>
      </c>
      <c r="C2600" s="76" t="s">
        <v>73</v>
      </c>
      <c r="D2600" s="76" t="s">
        <v>252</v>
      </c>
      <c r="E2600" s="76" t="s">
        <v>73</v>
      </c>
      <c r="F2600" s="76"/>
      <c r="G2600" s="76" t="s">
        <v>1945</v>
      </c>
      <c r="H2600" s="76"/>
      <c r="I2600" s="76">
        <v>12</v>
      </c>
      <c r="J2600" s="77" t="e">
        <v>#N/A</v>
      </c>
      <c r="K2600" s="76">
        <v>20</v>
      </c>
      <c r="L2600" s="76"/>
      <c r="M2600" s="76"/>
      <c r="N2600" s="76"/>
      <c r="O2600" s="76"/>
      <c r="P2600" s="76"/>
      <c r="Q2600" s="76">
        <v>0</v>
      </c>
      <c r="R2600" s="76">
        <v>0</v>
      </c>
      <c r="S2600" s="76"/>
      <c r="T2600" s="76"/>
      <c r="U2600" s="76" t="s">
        <v>70</v>
      </c>
      <c r="V2600" s="76"/>
      <c r="W2600" s="76"/>
      <c r="X2600" s="76">
        <v>0.75</v>
      </c>
      <c r="Y2600" s="76" t="s">
        <v>1135</v>
      </c>
      <c r="Z2600" s="76"/>
      <c r="AA2600" s="76"/>
      <c r="AB2600" s="76"/>
      <c r="AC2600" s="76"/>
      <c r="AD2600" s="76"/>
      <c r="AE2600" s="76"/>
      <c r="AF2600" s="104"/>
    </row>
    <row r="2601" spans="1:32" hidden="1" x14ac:dyDescent="0.25">
      <c r="A2601" s="96" t="s">
        <v>1944</v>
      </c>
      <c r="B2601" s="77" t="s">
        <v>971</v>
      </c>
      <c r="C2601" s="77" t="s">
        <v>73</v>
      </c>
      <c r="D2601" s="77" t="s">
        <v>252</v>
      </c>
      <c r="E2601" s="77" t="s">
        <v>83</v>
      </c>
      <c r="F2601" s="77"/>
      <c r="G2601" s="77" t="s">
        <v>972</v>
      </c>
      <c r="H2601" s="77"/>
      <c r="I2601" s="77">
        <v>12</v>
      </c>
      <c r="J2601" s="77">
        <v>4</v>
      </c>
      <c r="K2601" s="77">
        <v>25</v>
      </c>
      <c r="L2601" s="77">
        <v>20</v>
      </c>
      <c r="M2601" s="77"/>
      <c r="N2601" s="77">
        <v>1</v>
      </c>
      <c r="O2601" s="77" t="s">
        <v>129</v>
      </c>
      <c r="P2601" s="77" t="s">
        <v>1198</v>
      </c>
      <c r="Q2601" s="77">
        <v>1</v>
      </c>
      <c r="R2601" s="77">
        <v>0</v>
      </c>
      <c r="S2601" s="77"/>
      <c r="T2601" s="77"/>
      <c r="U2601" s="77" t="s">
        <v>70</v>
      </c>
      <c r="V2601" s="77"/>
      <c r="W2601" s="77" t="s">
        <v>1123</v>
      </c>
      <c r="X2601" s="77">
        <v>1</v>
      </c>
      <c r="Y2601" s="77" t="s">
        <v>1135</v>
      </c>
      <c r="Z2601" s="77" t="s">
        <v>1136</v>
      </c>
      <c r="AA2601" s="77" t="s">
        <v>1126</v>
      </c>
      <c r="AB2601" s="77" t="s">
        <v>1127</v>
      </c>
      <c r="AC2601" s="77" t="s">
        <v>1128</v>
      </c>
      <c r="AD2601" s="77">
        <v>4</v>
      </c>
      <c r="AE2601" s="77" t="s">
        <v>1182</v>
      </c>
      <c r="AF2601" s="105"/>
    </row>
    <row r="2602" spans="1:32" ht="30" hidden="1" x14ac:dyDescent="0.25">
      <c r="A2602" s="96" t="s">
        <v>1944</v>
      </c>
      <c r="B2602" s="77" t="s">
        <v>971</v>
      </c>
      <c r="C2602" s="77" t="s">
        <v>73</v>
      </c>
      <c r="D2602" s="77" t="s">
        <v>130</v>
      </c>
      <c r="E2602" s="77" t="s">
        <v>73</v>
      </c>
      <c r="F2602" s="77"/>
      <c r="G2602" s="77" t="s">
        <v>1946</v>
      </c>
      <c r="H2602" s="77"/>
      <c r="I2602" s="77">
        <v>12</v>
      </c>
      <c r="J2602" s="77" t="e">
        <v>#N/A</v>
      </c>
      <c r="K2602" s="77">
        <v>20</v>
      </c>
      <c r="L2602" s="77"/>
      <c r="M2602" s="77"/>
      <c r="N2602" s="77"/>
      <c r="O2602" s="77"/>
      <c r="P2602" s="77"/>
      <c r="Q2602" s="77">
        <v>0</v>
      </c>
      <c r="R2602" s="77">
        <v>0</v>
      </c>
      <c r="S2602" s="77"/>
      <c r="T2602" s="77"/>
      <c r="U2602" s="77" t="s">
        <v>115</v>
      </c>
      <c r="V2602" s="77"/>
      <c r="W2602" s="77"/>
      <c r="X2602" s="77">
        <v>0.75</v>
      </c>
      <c r="Y2602" s="77" t="s">
        <v>1135</v>
      </c>
      <c r="Z2602" s="77"/>
      <c r="AA2602" s="77"/>
      <c r="AB2602" s="77"/>
      <c r="AC2602" s="77"/>
      <c r="AD2602" s="77"/>
      <c r="AE2602" s="77"/>
      <c r="AF2602" s="105"/>
    </row>
    <row r="2603" spans="1:32" ht="30.75" hidden="1" thickBot="1" x14ac:dyDescent="0.3">
      <c r="A2603" s="97" t="s">
        <v>1944</v>
      </c>
      <c r="B2603" s="78" t="s">
        <v>971</v>
      </c>
      <c r="C2603" s="78" t="s">
        <v>73</v>
      </c>
      <c r="D2603" s="78" t="s">
        <v>130</v>
      </c>
      <c r="E2603" s="78" t="s">
        <v>83</v>
      </c>
      <c r="F2603" s="78"/>
      <c r="G2603" s="78" t="s">
        <v>973</v>
      </c>
      <c r="H2603" s="78"/>
      <c r="I2603" s="78">
        <v>12</v>
      </c>
      <c r="J2603" s="77">
        <v>4</v>
      </c>
      <c r="K2603" s="78">
        <v>25</v>
      </c>
      <c r="L2603" s="78">
        <v>20</v>
      </c>
      <c r="M2603" s="78"/>
      <c r="N2603" s="78"/>
      <c r="O2603" s="78" t="s">
        <v>129</v>
      </c>
      <c r="P2603" s="78" t="s">
        <v>1198</v>
      </c>
      <c r="Q2603" s="78">
        <v>0</v>
      </c>
      <c r="R2603" s="78">
        <v>1</v>
      </c>
      <c r="S2603" s="78" t="s">
        <v>1123</v>
      </c>
      <c r="T2603" s="78">
        <v>1</v>
      </c>
      <c r="U2603" s="78" t="s">
        <v>115</v>
      </c>
      <c r="V2603" s="78"/>
      <c r="W2603" s="78" t="s">
        <v>1123</v>
      </c>
      <c r="X2603" s="78">
        <v>1</v>
      </c>
      <c r="Y2603" s="78" t="s">
        <v>1135</v>
      </c>
      <c r="Z2603" s="78" t="s">
        <v>1136</v>
      </c>
      <c r="AA2603" s="78" t="s">
        <v>1126</v>
      </c>
      <c r="AB2603" s="78" t="s">
        <v>1127</v>
      </c>
      <c r="AC2603" s="78" t="s">
        <v>1128</v>
      </c>
      <c r="AD2603" s="78">
        <v>4</v>
      </c>
      <c r="AE2603" s="78" t="s">
        <v>1182</v>
      </c>
      <c r="AF2603" s="106"/>
    </row>
    <row r="2604" spans="1:32" hidden="1" x14ac:dyDescent="0.25">
      <c r="A2604" s="98" t="s">
        <v>1947</v>
      </c>
      <c r="B2604" s="79" t="s">
        <v>974</v>
      </c>
      <c r="C2604" s="79" t="s">
        <v>73</v>
      </c>
      <c r="D2604" s="79" t="s">
        <v>975</v>
      </c>
      <c r="E2604" s="79" t="s">
        <v>73</v>
      </c>
      <c r="F2604" s="79"/>
      <c r="G2604" s="79" t="s">
        <v>1945</v>
      </c>
      <c r="H2604" s="79"/>
      <c r="I2604" s="79">
        <v>12</v>
      </c>
      <c r="J2604" s="77" t="e">
        <v>#N/A</v>
      </c>
      <c r="K2604" s="79">
        <v>20</v>
      </c>
      <c r="L2604" s="79"/>
      <c r="M2604" s="79"/>
      <c r="N2604" s="79"/>
      <c r="O2604" s="79"/>
      <c r="P2604" s="79"/>
      <c r="Q2604" s="79">
        <v>0</v>
      </c>
      <c r="R2604" s="79">
        <v>0</v>
      </c>
      <c r="S2604" s="79"/>
      <c r="T2604" s="79"/>
      <c r="U2604" s="79" t="s">
        <v>70</v>
      </c>
      <c r="V2604" s="79" t="s">
        <v>76</v>
      </c>
      <c r="W2604" s="79"/>
      <c r="X2604" s="79">
        <v>0.75</v>
      </c>
      <c r="Y2604" s="79" t="s">
        <v>1135</v>
      </c>
      <c r="Z2604" s="79"/>
      <c r="AA2604" s="79"/>
      <c r="AB2604" s="79"/>
      <c r="AC2604" s="79"/>
      <c r="AD2604" s="79"/>
      <c r="AE2604" s="79"/>
      <c r="AF2604" s="107"/>
    </row>
    <row r="2605" spans="1:32" hidden="1" x14ac:dyDescent="0.25">
      <c r="A2605" s="99" t="s">
        <v>1947</v>
      </c>
      <c r="B2605" s="80" t="s">
        <v>974</v>
      </c>
      <c r="C2605" s="80" t="s">
        <v>73</v>
      </c>
      <c r="D2605" s="80" t="s">
        <v>975</v>
      </c>
      <c r="E2605" s="80" t="s">
        <v>83</v>
      </c>
      <c r="F2605" s="80"/>
      <c r="G2605" s="80" t="s">
        <v>976</v>
      </c>
      <c r="H2605" s="80"/>
      <c r="I2605" s="80">
        <v>12</v>
      </c>
      <c r="J2605" s="77">
        <v>4</v>
      </c>
      <c r="K2605" s="80">
        <v>25</v>
      </c>
      <c r="L2605" s="80">
        <v>20</v>
      </c>
      <c r="M2605" s="80"/>
      <c r="N2605" s="80">
        <v>1</v>
      </c>
      <c r="O2605" s="80" t="s">
        <v>129</v>
      </c>
      <c r="P2605" s="80" t="s">
        <v>1169</v>
      </c>
      <c r="Q2605" s="80">
        <v>1</v>
      </c>
      <c r="R2605" s="80">
        <v>0</v>
      </c>
      <c r="S2605" s="80"/>
      <c r="T2605" s="80"/>
      <c r="U2605" s="80" t="s">
        <v>70</v>
      </c>
      <c r="V2605" s="80" t="s">
        <v>76</v>
      </c>
      <c r="W2605" s="80" t="s">
        <v>1123</v>
      </c>
      <c r="X2605" s="80">
        <v>1</v>
      </c>
      <c r="Y2605" s="80" t="s">
        <v>1135</v>
      </c>
      <c r="Z2605" s="80" t="s">
        <v>1136</v>
      </c>
      <c r="AA2605" s="80" t="s">
        <v>1126</v>
      </c>
      <c r="AB2605" s="80" t="s">
        <v>1127</v>
      </c>
      <c r="AC2605" s="80" t="s">
        <v>1128</v>
      </c>
      <c r="AD2605" s="80">
        <v>4</v>
      </c>
      <c r="AE2605" s="80" t="s">
        <v>1182</v>
      </c>
      <c r="AF2605" s="108"/>
    </row>
    <row r="2606" spans="1:32" hidden="1" x14ac:dyDescent="0.25">
      <c r="A2606" s="99" t="s">
        <v>1947</v>
      </c>
      <c r="B2606" s="80" t="s">
        <v>974</v>
      </c>
      <c r="C2606" s="80" t="s">
        <v>73</v>
      </c>
      <c r="D2606" s="80" t="s">
        <v>977</v>
      </c>
      <c r="E2606" s="80" t="s">
        <v>73</v>
      </c>
      <c r="F2606" s="80"/>
      <c r="G2606" s="80" t="s">
        <v>1946</v>
      </c>
      <c r="H2606" s="80"/>
      <c r="I2606" s="80">
        <v>12</v>
      </c>
      <c r="J2606" s="77" t="e">
        <v>#N/A</v>
      </c>
      <c r="K2606" s="80">
        <v>20</v>
      </c>
      <c r="L2606" s="80"/>
      <c r="M2606" s="80"/>
      <c r="N2606" s="80"/>
      <c r="O2606" s="80"/>
      <c r="P2606" s="80"/>
      <c r="Q2606" s="80">
        <v>0</v>
      </c>
      <c r="R2606" s="80">
        <v>0</v>
      </c>
      <c r="S2606" s="80"/>
      <c r="T2606" s="80"/>
      <c r="U2606" s="80" t="s">
        <v>115</v>
      </c>
      <c r="V2606" s="80"/>
      <c r="W2606" s="80"/>
      <c r="X2606" s="80">
        <v>0.75</v>
      </c>
      <c r="Y2606" s="80" t="s">
        <v>1135</v>
      </c>
      <c r="Z2606" s="80"/>
      <c r="AA2606" s="80"/>
      <c r="AB2606" s="80"/>
      <c r="AC2606" s="80"/>
      <c r="AD2606" s="80"/>
      <c r="AE2606" s="80"/>
      <c r="AF2606" s="108"/>
    </row>
    <row r="2607" spans="1:32" ht="30.75" hidden="1" thickBot="1" x14ac:dyDescent="0.3">
      <c r="A2607" s="100" t="s">
        <v>1947</v>
      </c>
      <c r="B2607" s="81" t="s">
        <v>974</v>
      </c>
      <c r="C2607" s="81" t="s">
        <v>73</v>
      </c>
      <c r="D2607" s="81" t="s">
        <v>977</v>
      </c>
      <c r="E2607" s="81" t="s">
        <v>83</v>
      </c>
      <c r="F2607" s="81"/>
      <c r="G2607" s="81" t="s">
        <v>978</v>
      </c>
      <c r="H2607" s="81"/>
      <c r="I2607" s="81">
        <v>12</v>
      </c>
      <c r="J2607" s="77">
        <v>4</v>
      </c>
      <c r="K2607" s="81">
        <v>25</v>
      </c>
      <c r="L2607" s="81">
        <v>20</v>
      </c>
      <c r="M2607" s="81"/>
      <c r="N2607" s="81"/>
      <c r="O2607" s="81" t="s">
        <v>129</v>
      </c>
      <c r="P2607" s="81" t="s">
        <v>1169</v>
      </c>
      <c r="Q2607" s="81">
        <v>0</v>
      </c>
      <c r="R2607" s="81">
        <v>1</v>
      </c>
      <c r="S2607" s="81" t="s">
        <v>1123</v>
      </c>
      <c r="T2607" s="81">
        <v>1</v>
      </c>
      <c r="U2607" s="81" t="s">
        <v>115</v>
      </c>
      <c r="V2607" s="81"/>
      <c r="W2607" s="81" t="s">
        <v>1123</v>
      </c>
      <c r="X2607" s="81">
        <v>1</v>
      </c>
      <c r="Y2607" s="81" t="s">
        <v>1135</v>
      </c>
      <c r="Z2607" s="81" t="s">
        <v>1136</v>
      </c>
      <c r="AA2607" s="81" t="s">
        <v>1126</v>
      </c>
      <c r="AB2607" s="81" t="s">
        <v>1127</v>
      </c>
      <c r="AC2607" s="81" t="s">
        <v>1128</v>
      </c>
      <c r="AD2607" s="81">
        <v>4</v>
      </c>
      <c r="AE2607" s="81" t="s">
        <v>1182</v>
      </c>
      <c r="AF2607" s="109"/>
    </row>
    <row r="2608" spans="1:32" hidden="1" x14ac:dyDescent="0.25">
      <c r="A2608" s="95" t="s">
        <v>1948</v>
      </c>
      <c r="B2608" s="76" t="s">
        <v>979</v>
      </c>
      <c r="C2608" s="76" t="s">
        <v>73</v>
      </c>
      <c r="D2608" s="76" t="s">
        <v>252</v>
      </c>
      <c r="E2608" s="76" t="s">
        <v>73</v>
      </c>
      <c r="F2608" s="76"/>
      <c r="G2608" s="76" t="s">
        <v>243</v>
      </c>
      <c r="H2608" s="76"/>
      <c r="I2608" s="76">
        <v>27</v>
      </c>
      <c r="J2608" s="77">
        <v>4</v>
      </c>
      <c r="K2608" s="76">
        <v>20</v>
      </c>
      <c r="L2608" s="76">
        <v>20</v>
      </c>
      <c r="M2608" s="76"/>
      <c r="N2608" s="76">
        <v>1</v>
      </c>
      <c r="O2608" s="76" t="s">
        <v>129</v>
      </c>
      <c r="P2608" s="76" t="s">
        <v>1169</v>
      </c>
      <c r="Q2608" s="76">
        <v>1</v>
      </c>
      <c r="R2608" s="76">
        <v>0</v>
      </c>
      <c r="S2608" s="76"/>
      <c r="T2608" s="76"/>
      <c r="U2608" s="76" t="s">
        <v>70</v>
      </c>
      <c r="V2608" s="76" t="s">
        <v>76</v>
      </c>
      <c r="W2608" s="76"/>
      <c r="X2608" s="76">
        <v>0.75</v>
      </c>
      <c r="Y2608" s="76" t="s">
        <v>1135</v>
      </c>
      <c r="Z2608" s="76" t="s">
        <v>1136</v>
      </c>
      <c r="AA2608" s="76" t="s">
        <v>1126</v>
      </c>
      <c r="AB2608" s="76" t="s">
        <v>1127</v>
      </c>
      <c r="AC2608" s="76" t="s">
        <v>1128</v>
      </c>
      <c r="AD2608" s="76">
        <v>4</v>
      </c>
      <c r="AE2608" s="76" t="s">
        <v>1182</v>
      </c>
      <c r="AF2608" s="104"/>
    </row>
    <row r="2609" spans="1:32" hidden="1" x14ac:dyDescent="0.25">
      <c r="A2609" s="96" t="s">
        <v>1948</v>
      </c>
      <c r="B2609" s="77" t="s">
        <v>979</v>
      </c>
      <c r="C2609" s="77" t="s">
        <v>73</v>
      </c>
      <c r="D2609" s="77" t="s">
        <v>252</v>
      </c>
      <c r="E2609" s="77" t="s">
        <v>83</v>
      </c>
      <c r="F2609" s="77"/>
      <c r="G2609" s="77" t="s">
        <v>980</v>
      </c>
      <c r="H2609" s="77"/>
      <c r="I2609" s="77">
        <v>27</v>
      </c>
      <c r="J2609" s="77">
        <v>4</v>
      </c>
      <c r="K2609" s="77">
        <v>25</v>
      </c>
      <c r="L2609" s="77">
        <v>20</v>
      </c>
      <c r="M2609" s="77"/>
      <c r="N2609" s="77">
        <v>1</v>
      </c>
      <c r="O2609" s="77" t="s">
        <v>129</v>
      </c>
      <c r="P2609" s="77" t="s">
        <v>1169</v>
      </c>
      <c r="Q2609" s="77">
        <v>1</v>
      </c>
      <c r="R2609" s="77">
        <v>0</v>
      </c>
      <c r="S2609" s="77"/>
      <c r="T2609" s="77"/>
      <c r="U2609" s="77" t="s">
        <v>70</v>
      </c>
      <c r="V2609" s="77" t="s">
        <v>76</v>
      </c>
      <c r="W2609" s="77" t="s">
        <v>1123</v>
      </c>
      <c r="X2609" s="77">
        <v>1</v>
      </c>
      <c r="Y2609" s="77" t="s">
        <v>1135</v>
      </c>
      <c r="Z2609" s="77" t="s">
        <v>1136</v>
      </c>
      <c r="AA2609" s="77" t="s">
        <v>1126</v>
      </c>
      <c r="AB2609" s="77" t="s">
        <v>1127</v>
      </c>
      <c r="AC2609" s="77" t="s">
        <v>1128</v>
      </c>
      <c r="AD2609" s="77">
        <v>4</v>
      </c>
      <c r="AE2609" s="77" t="s">
        <v>1182</v>
      </c>
      <c r="AF2609" s="105"/>
    </row>
    <row r="2610" spans="1:32" ht="30" hidden="1" x14ac:dyDescent="0.25">
      <c r="A2610" s="96" t="s">
        <v>1948</v>
      </c>
      <c r="B2610" s="77" t="s">
        <v>979</v>
      </c>
      <c r="C2610" s="77" t="s">
        <v>73</v>
      </c>
      <c r="D2610" s="77" t="s">
        <v>130</v>
      </c>
      <c r="E2610" s="77" t="s">
        <v>73</v>
      </c>
      <c r="F2610" s="77"/>
      <c r="G2610" s="77" t="s">
        <v>248</v>
      </c>
      <c r="H2610" s="77"/>
      <c r="I2610" s="77">
        <v>27</v>
      </c>
      <c r="J2610" s="77">
        <v>4</v>
      </c>
      <c r="K2610" s="77">
        <v>20</v>
      </c>
      <c r="L2610" s="77">
        <v>20</v>
      </c>
      <c r="M2610" s="77"/>
      <c r="N2610" s="77"/>
      <c r="O2610" s="77" t="s">
        <v>129</v>
      </c>
      <c r="P2610" s="77" t="s">
        <v>1169</v>
      </c>
      <c r="Q2610" s="77">
        <v>0</v>
      </c>
      <c r="R2610" s="77">
        <v>1</v>
      </c>
      <c r="S2610" s="77" t="s">
        <v>1123</v>
      </c>
      <c r="T2610" s="77">
        <v>1</v>
      </c>
      <c r="U2610" s="77" t="s">
        <v>115</v>
      </c>
      <c r="V2610" s="77"/>
      <c r="W2610" s="77"/>
      <c r="X2610" s="77">
        <v>0.75</v>
      </c>
      <c r="Y2610" s="77" t="s">
        <v>1135</v>
      </c>
      <c r="Z2610" s="77" t="s">
        <v>1136</v>
      </c>
      <c r="AA2610" s="77" t="s">
        <v>1126</v>
      </c>
      <c r="AB2610" s="77" t="s">
        <v>1127</v>
      </c>
      <c r="AC2610" s="77" t="s">
        <v>1128</v>
      </c>
      <c r="AD2610" s="77">
        <v>4</v>
      </c>
      <c r="AE2610" s="77" t="s">
        <v>1182</v>
      </c>
      <c r="AF2610" s="105"/>
    </row>
    <row r="2611" spans="1:32" ht="30.75" hidden="1" thickBot="1" x14ac:dyDescent="0.3">
      <c r="A2611" s="97" t="s">
        <v>1948</v>
      </c>
      <c r="B2611" s="78" t="s">
        <v>979</v>
      </c>
      <c r="C2611" s="78" t="s">
        <v>73</v>
      </c>
      <c r="D2611" s="78" t="s">
        <v>130</v>
      </c>
      <c r="E2611" s="78" t="s">
        <v>83</v>
      </c>
      <c r="F2611" s="78"/>
      <c r="G2611" s="78" t="s">
        <v>981</v>
      </c>
      <c r="H2611" s="78"/>
      <c r="I2611" s="78">
        <v>27</v>
      </c>
      <c r="J2611" s="77">
        <v>4</v>
      </c>
      <c r="K2611" s="78">
        <v>25</v>
      </c>
      <c r="L2611" s="78">
        <v>20</v>
      </c>
      <c r="M2611" s="78"/>
      <c r="N2611" s="78"/>
      <c r="O2611" s="78" t="s">
        <v>129</v>
      </c>
      <c r="P2611" s="78" t="s">
        <v>1169</v>
      </c>
      <c r="Q2611" s="78">
        <v>0</v>
      </c>
      <c r="R2611" s="78">
        <v>1</v>
      </c>
      <c r="S2611" s="78" t="s">
        <v>1123</v>
      </c>
      <c r="T2611" s="78">
        <v>1</v>
      </c>
      <c r="U2611" s="78" t="s">
        <v>115</v>
      </c>
      <c r="V2611" s="78"/>
      <c r="W2611" s="78" t="s">
        <v>1123</v>
      </c>
      <c r="X2611" s="78">
        <v>1</v>
      </c>
      <c r="Y2611" s="78" t="s">
        <v>1135</v>
      </c>
      <c r="Z2611" s="78" t="s">
        <v>1136</v>
      </c>
      <c r="AA2611" s="78" t="s">
        <v>1126</v>
      </c>
      <c r="AB2611" s="78" t="s">
        <v>1127</v>
      </c>
      <c r="AC2611" s="78" t="s">
        <v>1128</v>
      </c>
      <c r="AD2611" s="78">
        <v>4</v>
      </c>
      <c r="AE2611" s="78" t="s">
        <v>1182</v>
      </c>
      <c r="AF2611" s="106"/>
    </row>
    <row r="2612" spans="1:32" hidden="1" x14ac:dyDescent="0.25">
      <c r="A2612" s="98" t="s">
        <v>1949</v>
      </c>
      <c r="B2612" s="79" t="s">
        <v>982</v>
      </c>
      <c r="C2612" s="79" t="s">
        <v>73</v>
      </c>
      <c r="D2612" s="79" t="s">
        <v>127</v>
      </c>
      <c r="E2612" s="79" t="s">
        <v>73</v>
      </c>
      <c r="F2612" s="79"/>
      <c r="G2612" s="79" t="s">
        <v>243</v>
      </c>
      <c r="H2612" s="79"/>
      <c r="I2612" s="79">
        <v>27</v>
      </c>
      <c r="J2612" s="77">
        <v>4</v>
      </c>
      <c r="K2612" s="79">
        <v>20</v>
      </c>
      <c r="L2612" s="79">
        <v>20</v>
      </c>
      <c r="M2612" s="79"/>
      <c r="N2612" s="79">
        <v>1</v>
      </c>
      <c r="O2612" s="79" t="s">
        <v>129</v>
      </c>
      <c r="P2612" s="79" t="s">
        <v>1169</v>
      </c>
      <c r="Q2612" s="79">
        <v>1</v>
      </c>
      <c r="R2612" s="79">
        <v>0</v>
      </c>
      <c r="S2612" s="79"/>
      <c r="T2612" s="79"/>
      <c r="U2612" s="79" t="s">
        <v>70</v>
      </c>
      <c r="V2612" s="79"/>
      <c r="W2612" s="79" t="s">
        <v>1123</v>
      </c>
      <c r="X2612" s="79">
        <v>0.75</v>
      </c>
      <c r="Y2612" s="79" t="s">
        <v>1135</v>
      </c>
      <c r="Z2612" s="79" t="s">
        <v>1136</v>
      </c>
      <c r="AA2612" s="79" t="s">
        <v>1126</v>
      </c>
      <c r="AB2612" s="79" t="s">
        <v>1127</v>
      </c>
      <c r="AC2612" s="79" t="s">
        <v>1128</v>
      </c>
      <c r="AD2612" s="79">
        <v>4</v>
      </c>
      <c r="AE2612" s="79" t="s">
        <v>1182</v>
      </c>
      <c r="AF2612" s="107"/>
    </row>
    <row r="2613" spans="1:32" hidden="1" x14ac:dyDescent="0.25">
      <c r="A2613" s="99" t="s">
        <v>1949</v>
      </c>
      <c r="B2613" s="80" t="s">
        <v>982</v>
      </c>
      <c r="C2613" s="80" t="s">
        <v>73</v>
      </c>
      <c r="D2613" s="80" t="s">
        <v>127</v>
      </c>
      <c r="E2613" s="80" t="s">
        <v>83</v>
      </c>
      <c r="F2613" s="80"/>
      <c r="G2613" s="80" t="s">
        <v>983</v>
      </c>
      <c r="H2613" s="80"/>
      <c r="I2613" s="80">
        <v>27</v>
      </c>
      <c r="J2613" s="77">
        <v>4</v>
      </c>
      <c r="K2613" s="80">
        <v>25</v>
      </c>
      <c r="L2613" s="80">
        <v>20</v>
      </c>
      <c r="M2613" s="80"/>
      <c r="N2613" s="80">
        <v>1</v>
      </c>
      <c r="O2613" s="80" t="s">
        <v>129</v>
      </c>
      <c r="P2613" s="80" t="s">
        <v>1169</v>
      </c>
      <c r="Q2613" s="80">
        <v>1</v>
      </c>
      <c r="R2613" s="80">
        <v>0</v>
      </c>
      <c r="S2613" s="80"/>
      <c r="T2613" s="80"/>
      <c r="U2613" s="80" t="s">
        <v>70</v>
      </c>
      <c r="V2613" s="80"/>
      <c r="W2613" s="80" t="s">
        <v>1123</v>
      </c>
      <c r="X2613" s="80">
        <v>1</v>
      </c>
      <c r="Y2613" s="80" t="s">
        <v>1135</v>
      </c>
      <c r="Z2613" s="80" t="s">
        <v>1136</v>
      </c>
      <c r="AA2613" s="80" t="s">
        <v>1126</v>
      </c>
      <c r="AB2613" s="80" t="s">
        <v>1127</v>
      </c>
      <c r="AC2613" s="80" t="s">
        <v>1128</v>
      </c>
      <c r="AD2613" s="80">
        <v>4</v>
      </c>
      <c r="AE2613" s="80" t="s">
        <v>1182</v>
      </c>
      <c r="AF2613" s="108"/>
    </row>
    <row r="2614" spans="1:32" ht="30" hidden="1" x14ac:dyDescent="0.25">
      <c r="A2614" s="99" t="s">
        <v>1949</v>
      </c>
      <c r="B2614" s="80" t="s">
        <v>982</v>
      </c>
      <c r="C2614" s="80" t="s">
        <v>73</v>
      </c>
      <c r="D2614" s="80" t="s">
        <v>130</v>
      </c>
      <c r="E2614" s="80" t="s">
        <v>73</v>
      </c>
      <c r="F2614" s="80"/>
      <c r="G2614" s="80" t="s">
        <v>248</v>
      </c>
      <c r="H2614" s="80"/>
      <c r="I2614" s="80">
        <v>27</v>
      </c>
      <c r="J2614" s="77">
        <v>4</v>
      </c>
      <c r="K2614" s="80">
        <v>20</v>
      </c>
      <c r="L2614" s="80">
        <v>20</v>
      </c>
      <c r="M2614" s="80"/>
      <c r="N2614" s="80"/>
      <c r="O2614" s="80" t="s">
        <v>129</v>
      </c>
      <c r="P2614" s="80" t="s">
        <v>1169</v>
      </c>
      <c r="Q2614" s="80">
        <v>0</v>
      </c>
      <c r="R2614" s="80">
        <v>1</v>
      </c>
      <c r="S2614" s="80" t="s">
        <v>1123</v>
      </c>
      <c r="T2614" s="80">
        <v>1</v>
      </c>
      <c r="U2614" s="80" t="s">
        <v>115</v>
      </c>
      <c r="V2614" s="80"/>
      <c r="W2614" s="80" t="s">
        <v>1123</v>
      </c>
      <c r="X2614" s="80">
        <v>0.75</v>
      </c>
      <c r="Y2614" s="80" t="s">
        <v>1135</v>
      </c>
      <c r="Z2614" s="80" t="s">
        <v>1136</v>
      </c>
      <c r="AA2614" s="80" t="s">
        <v>1126</v>
      </c>
      <c r="AB2614" s="80" t="s">
        <v>1127</v>
      </c>
      <c r="AC2614" s="80" t="s">
        <v>1128</v>
      </c>
      <c r="AD2614" s="80">
        <v>4</v>
      </c>
      <c r="AE2614" s="80" t="s">
        <v>1182</v>
      </c>
      <c r="AF2614" s="108"/>
    </row>
    <row r="2615" spans="1:32" ht="30.75" hidden="1" thickBot="1" x14ac:dyDescent="0.3">
      <c r="A2615" s="100" t="s">
        <v>1949</v>
      </c>
      <c r="B2615" s="81" t="s">
        <v>982</v>
      </c>
      <c r="C2615" s="81" t="s">
        <v>73</v>
      </c>
      <c r="D2615" s="81" t="s">
        <v>130</v>
      </c>
      <c r="E2615" s="81" t="s">
        <v>83</v>
      </c>
      <c r="F2615" s="81"/>
      <c r="G2615" s="81" t="s">
        <v>984</v>
      </c>
      <c r="H2615" s="81"/>
      <c r="I2615" s="81">
        <v>27</v>
      </c>
      <c r="J2615" s="77">
        <v>4</v>
      </c>
      <c r="K2615" s="81">
        <v>25</v>
      </c>
      <c r="L2615" s="81">
        <v>20</v>
      </c>
      <c r="M2615" s="81"/>
      <c r="N2615" s="81"/>
      <c r="O2615" s="81" t="s">
        <v>129</v>
      </c>
      <c r="P2615" s="81" t="s">
        <v>1169</v>
      </c>
      <c r="Q2615" s="81">
        <v>0</v>
      </c>
      <c r="R2615" s="81">
        <v>1</v>
      </c>
      <c r="S2615" s="81" t="s">
        <v>1123</v>
      </c>
      <c r="T2615" s="81">
        <v>1</v>
      </c>
      <c r="U2615" s="81" t="s">
        <v>115</v>
      </c>
      <c r="V2615" s="81"/>
      <c r="W2615" s="81" t="s">
        <v>1123</v>
      </c>
      <c r="X2615" s="81">
        <v>1</v>
      </c>
      <c r="Y2615" s="81" t="s">
        <v>1135</v>
      </c>
      <c r="Z2615" s="81" t="s">
        <v>1136</v>
      </c>
      <c r="AA2615" s="81" t="s">
        <v>1126</v>
      </c>
      <c r="AB2615" s="81" t="s">
        <v>1127</v>
      </c>
      <c r="AC2615" s="81" t="s">
        <v>1128</v>
      </c>
      <c r="AD2615" s="81">
        <v>4</v>
      </c>
      <c r="AE2615" s="81" t="s">
        <v>1182</v>
      </c>
      <c r="AF2615" s="109"/>
    </row>
    <row r="2616" spans="1:32" hidden="1" x14ac:dyDescent="0.25">
      <c r="A2616" s="95" t="s">
        <v>1950</v>
      </c>
      <c r="B2616" s="76" t="s">
        <v>985</v>
      </c>
      <c r="C2616" s="76" t="s">
        <v>73</v>
      </c>
      <c r="D2616" s="76" t="s">
        <v>252</v>
      </c>
      <c r="E2616" s="76" t="s">
        <v>73</v>
      </c>
      <c r="F2616" s="76"/>
      <c r="G2616" s="76" t="s">
        <v>243</v>
      </c>
      <c r="H2616" s="76"/>
      <c r="I2616" s="76">
        <v>27</v>
      </c>
      <c r="J2616" s="77">
        <v>4</v>
      </c>
      <c r="K2616" s="76">
        <v>20</v>
      </c>
      <c r="L2616" s="76">
        <v>20</v>
      </c>
      <c r="M2616" s="76"/>
      <c r="N2616" s="76">
        <v>1</v>
      </c>
      <c r="O2616" s="76" t="s">
        <v>129</v>
      </c>
      <c r="P2616" s="76" t="s">
        <v>1232</v>
      </c>
      <c r="Q2616" s="76">
        <v>1</v>
      </c>
      <c r="R2616" s="76">
        <v>0</v>
      </c>
      <c r="S2616" s="76"/>
      <c r="T2616" s="76"/>
      <c r="U2616" s="76" t="s">
        <v>70</v>
      </c>
      <c r="V2616" s="76"/>
      <c r="W2616" s="76" t="s">
        <v>1123</v>
      </c>
      <c r="X2616" s="76">
        <v>0.75</v>
      </c>
      <c r="Y2616" s="76" t="s">
        <v>1135</v>
      </c>
      <c r="Z2616" s="76" t="s">
        <v>1117</v>
      </c>
      <c r="AA2616" s="76" t="s">
        <v>1118</v>
      </c>
      <c r="AB2616" s="76" t="s">
        <v>1118</v>
      </c>
      <c r="AC2616" s="76" t="s">
        <v>1118</v>
      </c>
      <c r="AD2616" s="76">
        <v>4</v>
      </c>
      <c r="AE2616" s="76" t="s">
        <v>1119</v>
      </c>
      <c r="AF2616" s="104"/>
    </row>
    <row r="2617" spans="1:32" hidden="1" x14ac:dyDescent="0.25">
      <c r="A2617" s="96" t="s">
        <v>1950</v>
      </c>
      <c r="B2617" s="77" t="s">
        <v>985</v>
      </c>
      <c r="C2617" s="77" t="s">
        <v>73</v>
      </c>
      <c r="D2617" s="77" t="s">
        <v>252</v>
      </c>
      <c r="E2617" s="77" t="s">
        <v>83</v>
      </c>
      <c r="F2617" s="77"/>
      <c r="G2617" s="77" t="s">
        <v>986</v>
      </c>
      <c r="H2617" s="77"/>
      <c r="I2617" s="77">
        <v>27</v>
      </c>
      <c r="J2617" s="77">
        <v>4</v>
      </c>
      <c r="K2617" s="77">
        <v>25</v>
      </c>
      <c r="L2617" s="77">
        <v>20</v>
      </c>
      <c r="M2617" s="77"/>
      <c r="N2617" s="77">
        <v>1</v>
      </c>
      <c r="O2617" s="77" t="s">
        <v>129</v>
      </c>
      <c r="P2617" s="77" t="s">
        <v>1232</v>
      </c>
      <c r="Q2617" s="77">
        <v>1</v>
      </c>
      <c r="R2617" s="77">
        <v>0</v>
      </c>
      <c r="S2617" s="77"/>
      <c r="T2617" s="77"/>
      <c r="U2617" s="77" t="s">
        <v>70</v>
      </c>
      <c r="V2617" s="77"/>
      <c r="W2617" s="77" t="s">
        <v>1123</v>
      </c>
      <c r="X2617" s="77">
        <v>1</v>
      </c>
      <c r="Y2617" s="77" t="s">
        <v>1135</v>
      </c>
      <c r="Z2617" s="77" t="s">
        <v>1117</v>
      </c>
      <c r="AA2617" s="77" t="s">
        <v>1118</v>
      </c>
      <c r="AB2617" s="77" t="s">
        <v>1118</v>
      </c>
      <c r="AC2617" s="77" t="s">
        <v>1118</v>
      </c>
      <c r="AD2617" s="77">
        <v>4</v>
      </c>
      <c r="AE2617" s="77" t="s">
        <v>1119</v>
      </c>
      <c r="AF2617" s="105"/>
    </row>
    <row r="2618" spans="1:32" ht="30" hidden="1" x14ac:dyDescent="0.25">
      <c r="A2618" s="96" t="s">
        <v>1950</v>
      </c>
      <c r="B2618" s="77" t="s">
        <v>985</v>
      </c>
      <c r="C2618" s="77" t="s">
        <v>73</v>
      </c>
      <c r="D2618" s="77" t="s">
        <v>130</v>
      </c>
      <c r="E2618" s="77" t="s">
        <v>73</v>
      </c>
      <c r="F2618" s="77"/>
      <c r="G2618" s="77" t="s">
        <v>248</v>
      </c>
      <c r="H2618" s="77"/>
      <c r="I2618" s="77">
        <v>27</v>
      </c>
      <c r="J2618" s="77">
        <v>4</v>
      </c>
      <c r="K2618" s="77">
        <v>20</v>
      </c>
      <c r="L2618" s="77">
        <v>20</v>
      </c>
      <c r="M2618" s="77"/>
      <c r="N2618" s="77"/>
      <c r="O2618" s="77" t="s">
        <v>129</v>
      </c>
      <c r="P2618" s="77" t="s">
        <v>1232</v>
      </c>
      <c r="Q2618" s="77">
        <v>0</v>
      </c>
      <c r="R2618" s="77">
        <v>1</v>
      </c>
      <c r="S2618" s="77" t="s">
        <v>1123</v>
      </c>
      <c r="T2618" s="77">
        <v>1</v>
      </c>
      <c r="U2618" s="77" t="s">
        <v>115</v>
      </c>
      <c r="V2618" s="77"/>
      <c r="W2618" s="77" t="s">
        <v>1123</v>
      </c>
      <c r="X2618" s="77">
        <v>0.75</v>
      </c>
      <c r="Y2618" s="77" t="s">
        <v>1135</v>
      </c>
      <c r="Z2618" s="77" t="s">
        <v>1117</v>
      </c>
      <c r="AA2618" s="77" t="s">
        <v>1118</v>
      </c>
      <c r="AB2618" s="77" t="s">
        <v>1118</v>
      </c>
      <c r="AC2618" s="77" t="s">
        <v>1118</v>
      </c>
      <c r="AD2618" s="77">
        <v>4</v>
      </c>
      <c r="AE2618" s="77" t="s">
        <v>1119</v>
      </c>
      <c r="AF2618" s="105"/>
    </row>
    <row r="2619" spans="1:32" ht="30.75" hidden="1" thickBot="1" x14ac:dyDescent="0.3">
      <c r="A2619" s="97" t="s">
        <v>1950</v>
      </c>
      <c r="B2619" s="78" t="s">
        <v>985</v>
      </c>
      <c r="C2619" s="78" t="s">
        <v>73</v>
      </c>
      <c r="D2619" s="78" t="s">
        <v>130</v>
      </c>
      <c r="E2619" s="78" t="s">
        <v>83</v>
      </c>
      <c r="F2619" s="78"/>
      <c r="G2619" s="78" t="s">
        <v>987</v>
      </c>
      <c r="H2619" s="78"/>
      <c r="I2619" s="78">
        <v>27</v>
      </c>
      <c r="J2619" s="77">
        <v>4</v>
      </c>
      <c r="K2619" s="78">
        <v>25</v>
      </c>
      <c r="L2619" s="78">
        <v>20</v>
      </c>
      <c r="M2619" s="78"/>
      <c r="N2619" s="78"/>
      <c r="O2619" s="78" t="s">
        <v>129</v>
      </c>
      <c r="P2619" s="78" t="s">
        <v>1232</v>
      </c>
      <c r="Q2619" s="78">
        <v>0</v>
      </c>
      <c r="R2619" s="78">
        <v>1</v>
      </c>
      <c r="S2619" s="78" t="s">
        <v>1123</v>
      </c>
      <c r="T2619" s="78">
        <v>1</v>
      </c>
      <c r="U2619" s="78" t="s">
        <v>115</v>
      </c>
      <c r="V2619" s="78"/>
      <c r="W2619" s="78" t="s">
        <v>1123</v>
      </c>
      <c r="X2619" s="78">
        <v>1</v>
      </c>
      <c r="Y2619" s="78" t="s">
        <v>1135</v>
      </c>
      <c r="Z2619" s="78" t="s">
        <v>1117</v>
      </c>
      <c r="AA2619" s="78" t="s">
        <v>1118</v>
      </c>
      <c r="AB2619" s="78" t="s">
        <v>1118</v>
      </c>
      <c r="AC2619" s="78" t="s">
        <v>1118</v>
      </c>
      <c r="AD2619" s="78">
        <v>4</v>
      </c>
      <c r="AE2619" s="78" t="s">
        <v>1119</v>
      </c>
      <c r="AF2619" s="106"/>
    </row>
    <row r="2620" spans="1:32" hidden="1" x14ac:dyDescent="0.25">
      <c r="A2620" s="98" t="s">
        <v>1951</v>
      </c>
      <c r="B2620" s="79" t="s">
        <v>988</v>
      </c>
      <c r="C2620" s="79" t="s">
        <v>73</v>
      </c>
      <c r="D2620" s="79" t="s">
        <v>252</v>
      </c>
      <c r="E2620" s="79" t="s">
        <v>73</v>
      </c>
      <c r="F2620" s="79"/>
      <c r="G2620" s="79" t="s">
        <v>243</v>
      </c>
      <c r="H2620" s="79"/>
      <c r="I2620" s="79">
        <v>27</v>
      </c>
      <c r="J2620" s="77">
        <v>4</v>
      </c>
      <c r="K2620" s="79">
        <v>20</v>
      </c>
      <c r="L2620" s="79">
        <v>20</v>
      </c>
      <c r="M2620" s="79"/>
      <c r="N2620" s="79">
        <v>1</v>
      </c>
      <c r="O2620" s="79" t="s">
        <v>129</v>
      </c>
      <c r="P2620" s="79" t="s">
        <v>1232</v>
      </c>
      <c r="Q2620" s="79">
        <v>1</v>
      </c>
      <c r="R2620" s="79">
        <v>0</v>
      </c>
      <c r="S2620" s="79"/>
      <c r="T2620" s="79"/>
      <c r="U2620" s="79" t="s">
        <v>70</v>
      </c>
      <c r="V2620" s="79"/>
      <c r="W2620" s="79" t="s">
        <v>1123</v>
      </c>
      <c r="X2620" s="79">
        <v>0.75</v>
      </c>
      <c r="Y2620" s="79" t="s">
        <v>1135</v>
      </c>
      <c r="Z2620" s="79" t="s">
        <v>1117</v>
      </c>
      <c r="AA2620" s="79" t="s">
        <v>1118</v>
      </c>
      <c r="AB2620" s="79" t="s">
        <v>1118</v>
      </c>
      <c r="AC2620" s="79" t="s">
        <v>1118</v>
      </c>
      <c r="AD2620" s="79">
        <v>4</v>
      </c>
      <c r="AE2620" s="79" t="s">
        <v>1119</v>
      </c>
      <c r="AF2620" s="107"/>
    </row>
    <row r="2621" spans="1:32" hidden="1" x14ac:dyDescent="0.25">
      <c r="A2621" s="99" t="s">
        <v>1951</v>
      </c>
      <c r="B2621" s="80" t="s">
        <v>988</v>
      </c>
      <c r="C2621" s="80" t="s">
        <v>73</v>
      </c>
      <c r="D2621" s="80" t="s">
        <v>252</v>
      </c>
      <c r="E2621" s="80" t="s">
        <v>83</v>
      </c>
      <c r="F2621" s="80"/>
      <c r="G2621" s="80" t="s">
        <v>989</v>
      </c>
      <c r="H2621" s="80"/>
      <c r="I2621" s="80">
        <v>27</v>
      </c>
      <c r="J2621" s="77">
        <v>4</v>
      </c>
      <c r="K2621" s="80">
        <v>25</v>
      </c>
      <c r="L2621" s="80">
        <v>20</v>
      </c>
      <c r="M2621" s="80"/>
      <c r="N2621" s="80">
        <v>1</v>
      </c>
      <c r="O2621" s="80" t="s">
        <v>129</v>
      </c>
      <c r="P2621" s="80" t="s">
        <v>1232</v>
      </c>
      <c r="Q2621" s="80">
        <v>1</v>
      </c>
      <c r="R2621" s="80">
        <v>0</v>
      </c>
      <c r="S2621" s="80"/>
      <c r="T2621" s="80"/>
      <c r="U2621" s="80" t="s">
        <v>70</v>
      </c>
      <c r="V2621" s="80"/>
      <c r="W2621" s="80" t="s">
        <v>1123</v>
      </c>
      <c r="X2621" s="80">
        <v>1</v>
      </c>
      <c r="Y2621" s="80" t="s">
        <v>1135</v>
      </c>
      <c r="Z2621" s="80" t="s">
        <v>1117</v>
      </c>
      <c r="AA2621" s="80" t="s">
        <v>1118</v>
      </c>
      <c r="AB2621" s="80" t="s">
        <v>1118</v>
      </c>
      <c r="AC2621" s="80" t="s">
        <v>1118</v>
      </c>
      <c r="AD2621" s="80">
        <v>4</v>
      </c>
      <c r="AE2621" s="80" t="s">
        <v>1119</v>
      </c>
      <c r="AF2621" s="108"/>
    </row>
    <row r="2622" spans="1:32" ht="30" hidden="1" x14ac:dyDescent="0.25">
      <c r="A2622" s="99" t="s">
        <v>1951</v>
      </c>
      <c r="B2622" s="80" t="s">
        <v>988</v>
      </c>
      <c r="C2622" s="80" t="s">
        <v>73</v>
      </c>
      <c r="D2622" s="80" t="s">
        <v>130</v>
      </c>
      <c r="E2622" s="80" t="s">
        <v>73</v>
      </c>
      <c r="F2622" s="80"/>
      <c r="G2622" s="80" t="s">
        <v>248</v>
      </c>
      <c r="H2622" s="80"/>
      <c r="I2622" s="80">
        <v>27</v>
      </c>
      <c r="J2622" s="77">
        <v>4</v>
      </c>
      <c r="K2622" s="80">
        <v>20</v>
      </c>
      <c r="L2622" s="80">
        <v>20</v>
      </c>
      <c r="M2622" s="80"/>
      <c r="N2622" s="80"/>
      <c r="O2622" s="80" t="s">
        <v>129</v>
      </c>
      <c r="P2622" s="80" t="s">
        <v>1232</v>
      </c>
      <c r="Q2622" s="80">
        <v>0</v>
      </c>
      <c r="R2622" s="80">
        <v>1</v>
      </c>
      <c r="S2622" s="80" t="s">
        <v>1123</v>
      </c>
      <c r="T2622" s="80">
        <v>1</v>
      </c>
      <c r="U2622" s="80" t="s">
        <v>115</v>
      </c>
      <c r="V2622" s="80"/>
      <c r="W2622" s="80" t="s">
        <v>1123</v>
      </c>
      <c r="X2622" s="80">
        <v>0.75</v>
      </c>
      <c r="Y2622" s="80" t="s">
        <v>1135</v>
      </c>
      <c r="Z2622" s="80" t="s">
        <v>1117</v>
      </c>
      <c r="AA2622" s="80" t="s">
        <v>1118</v>
      </c>
      <c r="AB2622" s="80" t="s">
        <v>1118</v>
      </c>
      <c r="AC2622" s="80" t="s">
        <v>1118</v>
      </c>
      <c r="AD2622" s="80">
        <v>4</v>
      </c>
      <c r="AE2622" s="80" t="s">
        <v>1119</v>
      </c>
      <c r="AF2622" s="108"/>
    </row>
    <row r="2623" spans="1:32" ht="30.75" hidden="1" thickBot="1" x14ac:dyDescent="0.3">
      <c r="A2623" s="100" t="s">
        <v>1951</v>
      </c>
      <c r="B2623" s="81" t="s">
        <v>988</v>
      </c>
      <c r="C2623" s="81" t="s">
        <v>73</v>
      </c>
      <c r="D2623" s="81" t="s">
        <v>130</v>
      </c>
      <c r="E2623" s="81" t="s">
        <v>83</v>
      </c>
      <c r="F2623" s="81"/>
      <c r="G2623" s="81" t="s">
        <v>990</v>
      </c>
      <c r="H2623" s="81"/>
      <c r="I2623" s="81">
        <v>27</v>
      </c>
      <c r="J2623" s="77">
        <v>4</v>
      </c>
      <c r="K2623" s="81">
        <v>25</v>
      </c>
      <c r="L2623" s="81">
        <v>20</v>
      </c>
      <c r="M2623" s="81"/>
      <c r="N2623" s="81"/>
      <c r="O2623" s="81" t="s">
        <v>129</v>
      </c>
      <c r="P2623" s="81" t="s">
        <v>1232</v>
      </c>
      <c r="Q2623" s="81">
        <v>0</v>
      </c>
      <c r="R2623" s="81">
        <v>1</v>
      </c>
      <c r="S2623" s="81" t="s">
        <v>1123</v>
      </c>
      <c r="T2623" s="81">
        <v>1</v>
      </c>
      <c r="U2623" s="81" t="s">
        <v>115</v>
      </c>
      <c r="V2623" s="81"/>
      <c r="W2623" s="81" t="s">
        <v>1123</v>
      </c>
      <c r="X2623" s="81">
        <v>1</v>
      </c>
      <c r="Y2623" s="81" t="s">
        <v>1135</v>
      </c>
      <c r="Z2623" s="81" t="s">
        <v>1117</v>
      </c>
      <c r="AA2623" s="81" t="s">
        <v>1118</v>
      </c>
      <c r="AB2623" s="81" t="s">
        <v>1118</v>
      </c>
      <c r="AC2623" s="81" t="s">
        <v>1118</v>
      </c>
      <c r="AD2623" s="81">
        <v>4</v>
      </c>
      <c r="AE2623" s="81" t="s">
        <v>1119</v>
      </c>
      <c r="AF2623" s="109"/>
    </row>
    <row r="2624" spans="1:32" hidden="1" x14ac:dyDescent="0.25">
      <c r="A2624" s="95" t="s">
        <v>1952</v>
      </c>
      <c r="B2624" s="76" t="s">
        <v>991</v>
      </c>
      <c r="C2624" s="76" t="s">
        <v>73</v>
      </c>
      <c r="D2624" s="76" t="s">
        <v>1953</v>
      </c>
      <c r="E2624" s="76">
        <v>6</v>
      </c>
      <c r="F2624" s="76" t="s">
        <v>1250</v>
      </c>
      <c r="G2624" s="76" t="s">
        <v>1954</v>
      </c>
      <c r="H2624" s="76"/>
      <c r="I2624" s="76">
        <v>33</v>
      </c>
      <c r="J2624" s="77">
        <v>20</v>
      </c>
      <c r="K2624" s="76">
        <v>600</v>
      </c>
      <c r="L2624" s="76">
        <v>20</v>
      </c>
      <c r="M2624" s="76"/>
      <c r="N2624" s="76"/>
      <c r="O2624" s="76" t="s">
        <v>129</v>
      </c>
      <c r="P2624" s="76"/>
      <c r="Q2624" s="76">
        <v>0</v>
      </c>
      <c r="R2624" s="76">
        <v>0</v>
      </c>
      <c r="S2624" s="76"/>
      <c r="T2624" s="76"/>
      <c r="U2624" s="76"/>
      <c r="V2624" s="76"/>
      <c r="W2624" s="76" t="s">
        <v>1123</v>
      </c>
      <c r="X2624" s="76">
        <v>24</v>
      </c>
      <c r="Y2624" s="76" t="s">
        <v>1116</v>
      </c>
      <c r="Z2624" s="76"/>
      <c r="AA2624" s="76"/>
      <c r="AB2624" s="76"/>
      <c r="AC2624" s="76"/>
      <c r="AD2624" s="76"/>
      <c r="AE2624" s="76"/>
      <c r="AF2624" s="104"/>
    </row>
    <row r="2625" spans="1:32" hidden="1" x14ac:dyDescent="0.25">
      <c r="A2625" s="96" t="s">
        <v>1952</v>
      </c>
      <c r="B2625" s="77" t="s">
        <v>991</v>
      </c>
      <c r="C2625" s="77" t="s">
        <v>73</v>
      </c>
      <c r="D2625" s="77" t="s">
        <v>1953</v>
      </c>
      <c r="E2625" s="77">
        <v>13</v>
      </c>
      <c r="F2625" s="77" t="s">
        <v>1252</v>
      </c>
      <c r="G2625" s="77" t="s">
        <v>1954</v>
      </c>
      <c r="H2625" s="77"/>
      <c r="I2625" s="77">
        <v>33</v>
      </c>
      <c r="J2625" s="77">
        <v>20</v>
      </c>
      <c r="K2625" s="77">
        <v>600</v>
      </c>
      <c r="L2625" s="77">
        <v>20</v>
      </c>
      <c r="M2625" s="77"/>
      <c r="N2625" s="77"/>
      <c r="O2625" s="77" t="s">
        <v>129</v>
      </c>
      <c r="P2625" s="77"/>
      <c r="Q2625" s="77">
        <v>0</v>
      </c>
      <c r="R2625" s="77">
        <v>0</v>
      </c>
      <c r="S2625" s="77"/>
      <c r="T2625" s="77"/>
      <c r="U2625" s="77"/>
      <c r="V2625" s="77"/>
      <c r="W2625" s="77" t="s">
        <v>1123</v>
      </c>
      <c r="X2625" s="77">
        <v>24</v>
      </c>
      <c r="Y2625" s="77" t="s">
        <v>1116</v>
      </c>
      <c r="Z2625" s="77"/>
      <c r="AA2625" s="77"/>
      <c r="AB2625" s="77"/>
      <c r="AC2625" s="77"/>
      <c r="AD2625" s="77"/>
      <c r="AE2625" s="77"/>
      <c r="AF2625" s="105"/>
    </row>
    <row r="2626" spans="1:32" hidden="1" x14ac:dyDescent="0.25">
      <c r="A2626" s="96" t="s">
        <v>1952</v>
      </c>
      <c r="B2626" s="77" t="s">
        <v>991</v>
      </c>
      <c r="C2626" s="77" t="s">
        <v>73</v>
      </c>
      <c r="D2626" s="77" t="s">
        <v>1953</v>
      </c>
      <c r="E2626" s="77">
        <v>4</v>
      </c>
      <c r="F2626" s="77" t="s">
        <v>194</v>
      </c>
      <c r="G2626" s="77" t="s">
        <v>1954</v>
      </c>
      <c r="H2626" s="77"/>
      <c r="I2626" s="77">
        <v>33</v>
      </c>
      <c r="J2626" s="77">
        <v>8</v>
      </c>
      <c r="K2626" s="77">
        <v>150</v>
      </c>
      <c r="L2626" s="77">
        <v>20</v>
      </c>
      <c r="M2626" s="77"/>
      <c r="N2626" s="77"/>
      <c r="O2626" s="77" t="s">
        <v>129</v>
      </c>
      <c r="P2626" s="77"/>
      <c r="Q2626" s="77">
        <v>0</v>
      </c>
      <c r="R2626" s="77">
        <v>0</v>
      </c>
      <c r="S2626" s="77"/>
      <c r="T2626" s="77"/>
      <c r="U2626" s="77"/>
      <c r="V2626" s="77"/>
      <c r="W2626" s="77" t="s">
        <v>1123</v>
      </c>
      <c r="X2626" s="77">
        <v>6</v>
      </c>
      <c r="Y2626" s="77" t="s">
        <v>1116</v>
      </c>
      <c r="Z2626" s="77"/>
      <c r="AA2626" s="77"/>
      <c r="AB2626" s="77"/>
      <c r="AC2626" s="77"/>
      <c r="AD2626" s="77"/>
      <c r="AE2626" s="77"/>
      <c r="AF2626" s="105"/>
    </row>
    <row r="2627" spans="1:32" hidden="1" x14ac:dyDescent="0.25">
      <c r="A2627" s="96" t="s">
        <v>1952</v>
      </c>
      <c r="B2627" s="77" t="s">
        <v>991</v>
      </c>
      <c r="C2627" s="77" t="s">
        <v>73</v>
      </c>
      <c r="D2627" s="77" t="s">
        <v>1953</v>
      </c>
      <c r="E2627" s="77">
        <v>11</v>
      </c>
      <c r="F2627" s="77"/>
      <c r="G2627" s="77" t="s">
        <v>1954</v>
      </c>
      <c r="H2627" s="77"/>
      <c r="I2627" s="77">
        <v>33</v>
      </c>
      <c r="J2627" s="77">
        <v>8</v>
      </c>
      <c r="K2627" s="77">
        <v>150</v>
      </c>
      <c r="L2627" s="77">
        <v>20</v>
      </c>
      <c r="M2627" s="77"/>
      <c r="N2627" s="77"/>
      <c r="O2627" s="77" t="s">
        <v>129</v>
      </c>
      <c r="P2627" s="77"/>
      <c r="Q2627" s="77">
        <v>0</v>
      </c>
      <c r="R2627" s="77">
        <v>0</v>
      </c>
      <c r="S2627" s="77"/>
      <c r="T2627" s="77"/>
      <c r="U2627" s="77"/>
      <c r="V2627" s="77"/>
      <c r="W2627" s="77" t="s">
        <v>1123</v>
      </c>
      <c r="X2627" s="77">
        <v>6</v>
      </c>
      <c r="Y2627" s="77" t="s">
        <v>1116</v>
      </c>
      <c r="Z2627" s="77"/>
      <c r="AA2627" s="77"/>
      <c r="AB2627" s="77"/>
      <c r="AC2627" s="77"/>
      <c r="AD2627" s="77"/>
      <c r="AE2627" s="77"/>
      <c r="AF2627" s="105"/>
    </row>
    <row r="2628" spans="1:32" hidden="1" x14ac:dyDescent="0.25">
      <c r="A2628" s="96" t="s">
        <v>1952</v>
      </c>
      <c r="B2628" s="77" t="s">
        <v>991</v>
      </c>
      <c r="C2628" s="77" t="s">
        <v>73</v>
      </c>
      <c r="D2628" s="77" t="s">
        <v>297</v>
      </c>
      <c r="E2628" s="77">
        <v>1</v>
      </c>
      <c r="F2628" s="77" t="s">
        <v>1262</v>
      </c>
      <c r="G2628" s="77" t="s">
        <v>161</v>
      </c>
      <c r="H2628" s="77"/>
      <c r="I2628" s="77">
        <v>33</v>
      </c>
      <c r="J2628" s="77">
        <v>4</v>
      </c>
      <c r="K2628" s="77">
        <v>15</v>
      </c>
      <c r="L2628" s="77">
        <v>20</v>
      </c>
      <c r="M2628" s="77">
        <v>1</v>
      </c>
      <c r="N2628" s="77"/>
      <c r="O2628" s="77" t="s">
        <v>129</v>
      </c>
      <c r="P2628" s="77" t="s">
        <v>1240</v>
      </c>
      <c r="Q2628" s="77">
        <v>2</v>
      </c>
      <c r="R2628" s="77">
        <v>0</v>
      </c>
      <c r="S2628" s="77"/>
      <c r="T2628" s="77"/>
      <c r="U2628" s="77"/>
      <c r="V2628" s="77"/>
      <c r="W2628" s="77" t="s">
        <v>1123</v>
      </c>
      <c r="X2628" s="77">
        <v>1</v>
      </c>
      <c r="Y2628" s="77" t="s">
        <v>1116</v>
      </c>
      <c r="Z2628" s="77" t="s">
        <v>1136</v>
      </c>
      <c r="AA2628" s="77" t="s">
        <v>1126</v>
      </c>
      <c r="AB2628" s="77" t="s">
        <v>1127</v>
      </c>
      <c r="AC2628" s="77" t="s">
        <v>1128</v>
      </c>
      <c r="AD2628" s="77">
        <v>4</v>
      </c>
      <c r="AE2628" s="77" t="s">
        <v>1188</v>
      </c>
      <c r="AF2628" s="105"/>
    </row>
    <row r="2629" spans="1:32" hidden="1" x14ac:dyDescent="0.25">
      <c r="A2629" s="96" t="s">
        <v>1952</v>
      </c>
      <c r="B2629" s="77" t="s">
        <v>991</v>
      </c>
      <c r="C2629" s="77" t="s">
        <v>73</v>
      </c>
      <c r="D2629" s="77" t="s">
        <v>297</v>
      </c>
      <c r="E2629" s="77">
        <v>2</v>
      </c>
      <c r="F2629" s="77" t="s">
        <v>1263</v>
      </c>
      <c r="G2629" s="77" t="s">
        <v>161</v>
      </c>
      <c r="H2629" s="77"/>
      <c r="I2629" s="77">
        <v>33</v>
      </c>
      <c r="J2629" s="77">
        <v>4</v>
      </c>
      <c r="K2629" s="77">
        <v>50</v>
      </c>
      <c r="L2629" s="77">
        <v>20</v>
      </c>
      <c r="M2629" s="77">
        <v>1</v>
      </c>
      <c r="N2629" s="77"/>
      <c r="O2629" s="77" t="s">
        <v>129</v>
      </c>
      <c r="P2629" s="77" t="s">
        <v>1240</v>
      </c>
      <c r="Q2629" s="77">
        <v>2</v>
      </c>
      <c r="R2629" s="77">
        <v>0</v>
      </c>
      <c r="S2629" s="77"/>
      <c r="T2629" s="77"/>
      <c r="U2629" s="77"/>
      <c r="V2629" s="77"/>
      <c r="W2629" s="77" t="s">
        <v>1123</v>
      </c>
      <c r="X2629" s="77">
        <v>4</v>
      </c>
      <c r="Y2629" s="77" t="s">
        <v>1116</v>
      </c>
      <c r="Z2629" s="77" t="s">
        <v>1136</v>
      </c>
      <c r="AA2629" s="77" t="s">
        <v>1126</v>
      </c>
      <c r="AB2629" s="77" t="s">
        <v>1127</v>
      </c>
      <c r="AC2629" s="77" t="s">
        <v>1128</v>
      </c>
      <c r="AD2629" s="77">
        <v>4</v>
      </c>
      <c r="AE2629" s="77" t="s">
        <v>1172</v>
      </c>
      <c r="AF2629" s="105"/>
    </row>
    <row r="2630" spans="1:32" hidden="1" x14ac:dyDescent="0.25">
      <c r="A2630" s="96" t="s">
        <v>1952</v>
      </c>
      <c r="B2630" s="77" t="s">
        <v>991</v>
      </c>
      <c r="C2630" s="77" t="s">
        <v>73</v>
      </c>
      <c r="D2630" s="77" t="s">
        <v>297</v>
      </c>
      <c r="E2630" s="77">
        <v>3</v>
      </c>
      <c r="F2630" s="77" t="s">
        <v>1589</v>
      </c>
      <c r="G2630" s="77" t="s">
        <v>161</v>
      </c>
      <c r="H2630" s="77"/>
      <c r="I2630" s="77">
        <v>33</v>
      </c>
      <c r="J2630" s="77">
        <v>4</v>
      </c>
      <c r="K2630" s="77">
        <v>50</v>
      </c>
      <c r="L2630" s="77">
        <v>20</v>
      </c>
      <c r="M2630" s="77">
        <v>1</v>
      </c>
      <c r="N2630" s="77"/>
      <c r="O2630" s="77" t="s">
        <v>129</v>
      </c>
      <c r="P2630" s="77" t="s">
        <v>1240</v>
      </c>
      <c r="Q2630" s="77">
        <v>2</v>
      </c>
      <c r="R2630" s="77">
        <v>0</v>
      </c>
      <c r="S2630" s="77"/>
      <c r="T2630" s="77"/>
      <c r="U2630" s="77"/>
      <c r="V2630" s="77"/>
      <c r="W2630" s="77" t="s">
        <v>1123</v>
      </c>
      <c r="X2630" s="77">
        <v>4</v>
      </c>
      <c r="Y2630" s="77" t="s">
        <v>1116</v>
      </c>
      <c r="Z2630" s="77" t="s">
        <v>1136</v>
      </c>
      <c r="AA2630" s="77" t="s">
        <v>1126</v>
      </c>
      <c r="AB2630" s="77" t="s">
        <v>1127</v>
      </c>
      <c r="AC2630" s="77" t="s">
        <v>1128</v>
      </c>
      <c r="AD2630" s="77">
        <v>4</v>
      </c>
      <c r="AE2630" s="77" t="s">
        <v>1172</v>
      </c>
      <c r="AF2630" s="105"/>
    </row>
    <row r="2631" spans="1:32" hidden="1" x14ac:dyDescent="0.25">
      <c r="A2631" s="96" t="s">
        <v>1952</v>
      </c>
      <c r="B2631" s="77" t="s">
        <v>991</v>
      </c>
      <c r="C2631" s="77" t="s">
        <v>73</v>
      </c>
      <c r="D2631" s="77" t="s">
        <v>297</v>
      </c>
      <c r="E2631" s="77">
        <v>5</v>
      </c>
      <c r="F2631" s="77" t="s">
        <v>81</v>
      </c>
      <c r="G2631" s="77" t="s">
        <v>1287</v>
      </c>
      <c r="H2631" s="77"/>
      <c r="I2631" s="77">
        <v>33</v>
      </c>
      <c r="J2631" s="77">
        <v>12</v>
      </c>
      <c r="K2631" s="77">
        <v>300</v>
      </c>
      <c r="L2631" s="77">
        <v>20</v>
      </c>
      <c r="M2631" s="77"/>
      <c r="N2631" s="77"/>
      <c r="O2631" s="77"/>
      <c r="P2631" s="77"/>
      <c r="Q2631" s="77">
        <v>0</v>
      </c>
      <c r="R2631" s="77">
        <v>0</v>
      </c>
      <c r="S2631" s="77"/>
      <c r="T2631" s="77"/>
      <c r="U2631" s="77"/>
      <c r="V2631" s="77"/>
      <c r="W2631" s="77"/>
      <c r="X2631" s="77">
        <v>12</v>
      </c>
      <c r="Y2631" s="77" t="s">
        <v>1116</v>
      </c>
      <c r="Z2631" s="77"/>
      <c r="AA2631" s="77"/>
      <c r="AB2631" s="77"/>
      <c r="AC2631" s="77"/>
      <c r="AD2631" s="77"/>
      <c r="AE2631" s="77"/>
      <c r="AF2631" s="105"/>
    </row>
    <row r="2632" spans="1:32" hidden="1" x14ac:dyDescent="0.25">
      <c r="A2632" s="96" t="s">
        <v>1952</v>
      </c>
      <c r="B2632" s="77" t="s">
        <v>991</v>
      </c>
      <c r="C2632" s="77" t="s">
        <v>73</v>
      </c>
      <c r="D2632" s="77" t="s">
        <v>297</v>
      </c>
      <c r="E2632" s="77">
        <v>7</v>
      </c>
      <c r="F2632" s="77" t="s">
        <v>1317</v>
      </c>
      <c r="G2632" s="77" t="s">
        <v>992</v>
      </c>
      <c r="H2632" s="77"/>
      <c r="I2632" s="77">
        <v>33</v>
      </c>
      <c r="J2632" s="77">
        <v>8</v>
      </c>
      <c r="K2632" s="77">
        <v>100</v>
      </c>
      <c r="L2632" s="77">
        <v>20</v>
      </c>
      <c r="M2632" s="77"/>
      <c r="N2632" s="77">
        <v>1</v>
      </c>
      <c r="O2632" s="77" t="s">
        <v>129</v>
      </c>
      <c r="P2632" s="77" t="s">
        <v>1169</v>
      </c>
      <c r="Q2632" s="77">
        <v>1</v>
      </c>
      <c r="R2632" s="77">
        <v>0</v>
      </c>
      <c r="S2632" s="77"/>
      <c r="T2632" s="77"/>
      <c r="U2632" s="77"/>
      <c r="V2632" s="77"/>
      <c r="W2632" s="77" t="s">
        <v>1123</v>
      </c>
      <c r="X2632" s="77">
        <v>4</v>
      </c>
      <c r="Y2632" s="77" t="s">
        <v>1116</v>
      </c>
      <c r="Z2632" s="77" t="s">
        <v>1136</v>
      </c>
      <c r="AA2632" s="77" t="s">
        <v>1126</v>
      </c>
      <c r="AB2632" s="77" t="s">
        <v>1127</v>
      </c>
      <c r="AC2632" s="77" t="s">
        <v>1128</v>
      </c>
      <c r="AD2632" s="77">
        <v>8</v>
      </c>
      <c r="AE2632" s="77" t="s">
        <v>1129</v>
      </c>
      <c r="AF2632" s="105"/>
    </row>
    <row r="2633" spans="1:32" hidden="1" x14ac:dyDescent="0.25">
      <c r="A2633" s="96" t="s">
        <v>1952</v>
      </c>
      <c r="B2633" s="77" t="s">
        <v>991</v>
      </c>
      <c r="C2633" s="77" t="s">
        <v>73</v>
      </c>
      <c r="D2633" s="77" t="s">
        <v>297</v>
      </c>
      <c r="E2633" s="77">
        <v>8</v>
      </c>
      <c r="F2633" s="77" t="s">
        <v>1646</v>
      </c>
      <c r="G2633" s="77" t="s">
        <v>161</v>
      </c>
      <c r="H2633" s="77"/>
      <c r="I2633" s="77">
        <v>33</v>
      </c>
      <c r="J2633" s="77">
        <v>4</v>
      </c>
      <c r="K2633" s="77">
        <v>80</v>
      </c>
      <c r="L2633" s="77">
        <v>20</v>
      </c>
      <c r="M2633" s="77">
        <v>1</v>
      </c>
      <c r="N2633" s="77"/>
      <c r="O2633" s="77" t="s">
        <v>129</v>
      </c>
      <c r="P2633" s="77" t="s">
        <v>1169</v>
      </c>
      <c r="Q2633" s="77">
        <v>2</v>
      </c>
      <c r="R2633" s="77">
        <v>0</v>
      </c>
      <c r="S2633" s="77"/>
      <c r="T2633" s="77"/>
      <c r="U2633" s="77"/>
      <c r="V2633" s="77"/>
      <c r="W2633" s="77" t="s">
        <v>1123</v>
      </c>
      <c r="X2633" s="77">
        <v>6</v>
      </c>
      <c r="Y2633" s="77" t="s">
        <v>1116</v>
      </c>
      <c r="Z2633" s="77" t="s">
        <v>1136</v>
      </c>
      <c r="AA2633" s="77" t="s">
        <v>1126</v>
      </c>
      <c r="AB2633" s="77" t="s">
        <v>1127</v>
      </c>
      <c r="AC2633" s="77" t="s">
        <v>1128</v>
      </c>
      <c r="AD2633" s="77">
        <v>4</v>
      </c>
      <c r="AE2633" s="77" t="s">
        <v>1129</v>
      </c>
      <c r="AF2633" s="105"/>
    </row>
    <row r="2634" spans="1:32" hidden="1" x14ac:dyDescent="0.25">
      <c r="A2634" s="96" t="s">
        <v>1952</v>
      </c>
      <c r="B2634" s="77" t="s">
        <v>991</v>
      </c>
      <c r="C2634" s="77" t="s">
        <v>73</v>
      </c>
      <c r="D2634" s="77" t="s">
        <v>297</v>
      </c>
      <c r="E2634" s="77">
        <v>9</v>
      </c>
      <c r="F2634" s="77" t="s">
        <v>1368</v>
      </c>
      <c r="G2634" s="77" t="s">
        <v>161</v>
      </c>
      <c r="H2634" s="77"/>
      <c r="I2634" s="77">
        <v>33</v>
      </c>
      <c r="J2634" s="77">
        <v>4</v>
      </c>
      <c r="K2634" s="77">
        <v>50</v>
      </c>
      <c r="L2634" s="77">
        <v>20</v>
      </c>
      <c r="M2634" s="77">
        <v>1</v>
      </c>
      <c r="N2634" s="77"/>
      <c r="O2634" s="77" t="s">
        <v>129</v>
      </c>
      <c r="P2634" s="77" t="s">
        <v>1169</v>
      </c>
      <c r="Q2634" s="77">
        <v>2</v>
      </c>
      <c r="R2634" s="77">
        <v>0</v>
      </c>
      <c r="S2634" s="77"/>
      <c r="T2634" s="77"/>
      <c r="U2634" s="77"/>
      <c r="V2634" s="77"/>
      <c r="W2634" s="77" t="s">
        <v>1123</v>
      </c>
      <c r="X2634" s="77">
        <v>4</v>
      </c>
      <c r="Y2634" s="77" t="s">
        <v>1116</v>
      </c>
      <c r="Z2634" s="77" t="s">
        <v>1136</v>
      </c>
      <c r="AA2634" s="77" t="s">
        <v>1126</v>
      </c>
      <c r="AB2634" s="77" t="s">
        <v>1127</v>
      </c>
      <c r="AC2634" s="77" t="s">
        <v>1128</v>
      </c>
      <c r="AD2634" s="77">
        <v>4</v>
      </c>
      <c r="AE2634" s="77" t="s">
        <v>1172</v>
      </c>
      <c r="AF2634" s="105"/>
    </row>
    <row r="2635" spans="1:32" hidden="1" x14ac:dyDescent="0.25">
      <c r="A2635" s="96" t="s">
        <v>1952</v>
      </c>
      <c r="B2635" s="77" t="s">
        <v>991</v>
      </c>
      <c r="C2635" s="77" t="s">
        <v>73</v>
      </c>
      <c r="D2635" s="77" t="s">
        <v>297</v>
      </c>
      <c r="E2635" s="77">
        <v>10</v>
      </c>
      <c r="F2635" s="77" t="s">
        <v>1246</v>
      </c>
      <c r="G2635" s="77" t="s">
        <v>161</v>
      </c>
      <c r="H2635" s="77"/>
      <c r="I2635" s="77">
        <v>33</v>
      </c>
      <c r="J2635" s="77">
        <v>4</v>
      </c>
      <c r="K2635" s="77">
        <v>50</v>
      </c>
      <c r="L2635" s="77">
        <v>20</v>
      </c>
      <c r="M2635" s="77">
        <v>1</v>
      </c>
      <c r="N2635" s="77"/>
      <c r="O2635" s="77" t="s">
        <v>129</v>
      </c>
      <c r="P2635" s="77" t="s">
        <v>1169</v>
      </c>
      <c r="Q2635" s="77">
        <v>2</v>
      </c>
      <c r="R2635" s="77">
        <v>0</v>
      </c>
      <c r="S2635" s="77"/>
      <c r="T2635" s="77"/>
      <c r="U2635" s="77"/>
      <c r="V2635" s="77"/>
      <c r="W2635" s="77" t="s">
        <v>1123</v>
      </c>
      <c r="X2635" s="77">
        <v>4</v>
      </c>
      <c r="Y2635" s="77" t="s">
        <v>1116</v>
      </c>
      <c r="Z2635" s="77" t="s">
        <v>1136</v>
      </c>
      <c r="AA2635" s="77" t="s">
        <v>1126</v>
      </c>
      <c r="AB2635" s="77" t="s">
        <v>1127</v>
      </c>
      <c r="AC2635" s="77" t="s">
        <v>1128</v>
      </c>
      <c r="AD2635" s="77">
        <v>4</v>
      </c>
      <c r="AE2635" s="77" t="s">
        <v>1172</v>
      </c>
      <c r="AF2635" s="105"/>
    </row>
    <row r="2636" spans="1:32" hidden="1" x14ac:dyDescent="0.25">
      <c r="A2636" s="96" t="s">
        <v>1952</v>
      </c>
      <c r="B2636" s="77" t="s">
        <v>991</v>
      </c>
      <c r="C2636" s="77" t="s">
        <v>73</v>
      </c>
      <c r="D2636" s="77" t="s">
        <v>297</v>
      </c>
      <c r="E2636" s="77">
        <v>11</v>
      </c>
      <c r="F2636" s="77" t="s">
        <v>83</v>
      </c>
      <c r="G2636" s="77" t="s">
        <v>161</v>
      </c>
      <c r="H2636" s="77"/>
      <c r="I2636" s="77">
        <v>33</v>
      </c>
      <c r="J2636" s="77">
        <v>8</v>
      </c>
      <c r="K2636" s="77">
        <v>150</v>
      </c>
      <c r="L2636" s="77">
        <v>20</v>
      </c>
      <c r="M2636" s="77">
        <v>1</v>
      </c>
      <c r="N2636" s="77"/>
      <c r="O2636" s="77" t="s">
        <v>129</v>
      </c>
      <c r="P2636" s="77" t="s">
        <v>1169</v>
      </c>
      <c r="Q2636" s="77">
        <v>2</v>
      </c>
      <c r="R2636" s="77">
        <v>0</v>
      </c>
      <c r="S2636" s="77"/>
      <c r="T2636" s="77"/>
      <c r="U2636" s="77"/>
      <c r="V2636" s="77"/>
      <c r="W2636" s="77" t="s">
        <v>1123</v>
      </c>
      <c r="X2636" s="77">
        <v>12</v>
      </c>
      <c r="Y2636" s="77" t="s">
        <v>1116</v>
      </c>
      <c r="Z2636" s="77" t="s">
        <v>1136</v>
      </c>
      <c r="AA2636" s="77" t="s">
        <v>1126</v>
      </c>
      <c r="AB2636" s="77" t="s">
        <v>1127</v>
      </c>
      <c r="AC2636" s="77" t="s">
        <v>1128</v>
      </c>
      <c r="AD2636" s="77">
        <v>8</v>
      </c>
      <c r="AE2636" s="77" t="s">
        <v>1137</v>
      </c>
      <c r="AF2636" s="105"/>
    </row>
    <row r="2637" spans="1:32" hidden="1" x14ac:dyDescent="0.25">
      <c r="A2637" s="96" t="s">
        <v>1952</v>
      </c>
      <c r="B2637" s="77" t="s">
        <v>991</v>
      </c>
      <c r="C2637" s="77" t="s">
        <v>73</v>
      </c>
      <c r="D2637" s="77" t="s">
        <v>297</v>
      </c>
      <c r="E2637" s="77">
        <v>12</v>
      </c>
      <c r="F2637" s="77" t="s">
        <v>93</v>
      </c>
      <c r="G2637" s="77" t="s">
        <v>1287</v>
      </c>
      <c r="H2637" s="77"/>
      <c r="I2637" s="77">
        <v>33</v>
      </c>
      <c r="J2637" s="77">
        <v>4</v>
      </c>
      <c r="K2637" s="77">
        <v>50</v>
      </c>
      <c r="L2637" s="77">
        <v>20</v>
      </c>
      <c r="M2637" s="77"/>
      <c r="N2637" s="77"/>
      <c r="O2637" s="77"/>
      <c r="P2637" s="77"/>
      <c r="Q2637" s="77">
        <v>0</v>
      </c>
      <c r="R2637" s="77">
        <v>0</v>
      </c>
      <c r="S2637" s="77"/>
      <c r="T2637" s="77"/>
      <c r="U2637" s="77"/>
      <c r="V2637" s="77"/>
      <c r="W2637" s="77"/>
      <c r="X2637" s="77">
        <v>2</v>
      </c>
      <c r="Y2637" s="77" t="s">
        <v>1116</v>
      </c>
      <c r="Z2637" s="77"/>
      <c r="AA2637" s="77"/>
      <c r="AB2637" s="77"/>
      <c r="AC2637" s="77"/>
      <c r="AD2637" s="77"/>
      <c r="AE2637" s="77"/>
      <c r="AF2637" s="105"/>
    </row>
    <row r="2638" spans="1:32" ht="30" hidden="1" x14ac:dyDescent="0.25">
      <c r="A2638" s="96" t="s">
        <v>1952</v>
      </c>
      <c r="B2638" s="77" t="s">
        <v>991</v>
      </c>
      <c r="C2638" s="77" t="s">
        <v>73</v>
      </c>
      <c r="D2638" s="77" t="s">
        <v>623</v>
      </c>
      <c r="E2638" s="77">
        <v>4</v>
      </c>
      <c r="F2638" s="77" t="s">
        <v>194</v>
      </c>
      <c r="G2638" s="77" t="s">
        <v>1955</v>
      </c>
      <c r="H2638" s="77"/>
      <c r="I2638" s="77">
        <v>33</v>
      </c>
      <c r="J2638" s="77">
        <v>8</v>
      </c>
      <c r="K2638" s="77">
        <v>150</v>
      </c>
      <c r="L2638" s="77">
        <v>20</v>
      </c>
      <c r="M2638" s="77"/>
      <c r="N2638" s="77"/>
      <c r="O2638" s="77" t="s">
        <v>129</v>
      </c>
      <c r="P2638" s="77"/>
      <c r="Q2638" s="77">
        <v>0</v>
      </c>
      <c r="R2638" s="77">
        <v>0</v>
      </c>
      <c r="S2638" s="77"/>
      <c r="T2638" s="77"/>
      <c r="U2638" s="77"/>
      <c r="V2638" s="77"/>
      <c r="W2638" s="77" t="s">
        <v>1123</v>
      </c>
      <c r="X2638" s="77">
        <v>6</v>
      </c>
      <c r="Y2638" s="77" t="s">
        <v>1116</v>
      </c>
      <c r="Z2638" s="77"/>
      <c r="AA2638" s="77"/>
      <c r="AB2638" s="77"/>
      <c r="AC2638" s="77"/>
      <c r="AD2638" s="77"/>
      <c r="AE2638" s="77"/>
      <c r="AF2638" s="105"/>
    </row>
    <row r="2639" spans="1:32" hidden="1" x14ac:dyDescent="0.25">
      <c r="A2639" s="96" t="s">
        <v>1952</v>
      </c>
      <c r="B2639" s="77" t="s">
        <v>991</v>
      </c>
      <c r="C2639" s="77" t="s">
        <v>73</v>
      </c>
      <c r="D2639" s="77" t="s">
        <v>623</v>
      </c>
      <c r="E2639" s="77">
        <v>6</v>
      </c>
      <c r="F2639" s="77" t="s">
        <v>1250</v>
      </c>
      <c r="G2639" s="77" t="s">
        <v>1956</v>
      </c>
      <c r="H2639" s="77"/>
      <c r="I2639" s="77">
        <v>33</v>
      </c>
      <c r="J2639" s="77">
        <v>20</v>
      </c>
      <c r="K2639" s="77">
        <v>600</v>
      </c>
      <c r="L2639" s="77">
        <v>20</v>
      </c>
      <c r="M2639" s="77"/>
      <c r="N2639" s="77"/>
      <c r="O2639" s="77" t="s">
        <v>129</v>
      </c>
      <c r="P2639" s="77"/>
      <c r="Q2639" s="77">
        <v>0</v>
      </c>
      <c r="R2639" s="77">
        <v>0</v>
      </c>
      <c r="S2639" s="77"/>
      <c r="T2639" s="77"/>
      <c r="U2639" s="77"/>
      <c r="V2639" s="77"/>
      <c r="W2639" s="77" t="s">
        <v>1123</v>
      </c>
      <c r="X2639" s="77">
        <v>24</v>
      </c>
      <c r="Y2639" s="77" t="s">
        <v>1116</v>
      </c>
      <c r="Z2639" s="77"/>
      <c r="AA2639" s="77"/>
      <c r="AB2639" s="77"/>
      <c r="AC2639" s="77"/>
      <c r="AD2639" s="77"/>
      <c r="AE2639" s="77"/>
      <c r="AF2639" s="105"/>
    </row>
    <row r="2640" spans="1:32" hidden="1" x14ac:dyDescent="0.25">
      <c r="A2640" s="96" t="s">
        <v>1952</v>
      </c>
      <c r="B2640" s="77" t="s">
        <v>991</v>
      </c>
      <c r="C2640" s="77" t="s">
        <v>73</v>
      </c>
      <c r="D2640" s="77" t="s">
        <v>623</v>
      </c>
      <c r="E2640" s="77">
        <v>13</v>
      </c>
      <c r="F2640" s="77" t="s">
        <v>1252</v>
      </c>
      <c r="G2640" s="77" t="s">
        <v>626</v>
      </c>
      <c r="H2640" s="77"/>
      <c r="I2640" s="77">
        <v>33</v>
      </c>
      <c r="J2640" s="77">
        <v>20</v>
      </c>
      <c r="K2640" s="77">
        <v>600</v>
      </c>
      <c r="L2640" s="77">
        <v>20</v>
      </c>
      <c r="M2640" s="77"/>
      <c r="N2640" s="77"/>
      <c r="O2640" s="77" t="s">
        <v>129</v>
      </c>
      <c r="P2640" s="77"/>
      <c r="Q2640" s="77">
        <v>0</v>
      </c>
      <c r="R2640" s="77">
        <v>0</v>
      </c>
      <c r="S2640" s="77"/>
      <c r="T2640" s="77"/>
      <c r="U2640" s="77"/>
      <c r="V2640" s="77"/>
      <c r="W2640" s="77" t="s">
        <v>1123</v>
      </c>
      <c r="X2640" s="77">
        <v>24</v>
      </c>
      <c r="Y2640" s="77" t="s">
        <v>1116</v>
      </c>
      <c r="Z2640" s="77"/>
      <c r="AA2640" s="77"/>
      <c r="AB2640" s="77"/>
      <c r="AC2640" s="77"/>
      <c r="AD2640" s="77"/>
      <c r="AE2640" s="77"/>
      <c r="AF2640" s="105"/>
    </row>
    <row r="2641" spans="1:32" hidden="1" x14ac:dyDescent="0.25">
      <c r="A2641" s="96" t="s">
        <v>1952</v>
      </c>
      <c r="B2641" s="77" t="s">
        <v>991</v>
      </c>
      <c r="C2641" s="77" t="s">
        <v>73</v>
      </c>
      <c r="D2641" s="77" t="s">
        <v>993</v>
      </c>
      <c r="E2641" s="77">
        <v>4</v>
      </c>
      <c r="F2641" s="77" t="s">
        <v>194</v>
      </c>
      <c r="G2641" s="77" t="s">
        <v>484</v>
      </c>
      <c r="H2641" s="77"/>
      <c r="I2641" s="77">
        <v>33</v>
      </c>
      <c r="J2641" s="77">
        <v>8</v>
      </c>
      <c r="K2641" s="77">
        <v>150</v>
      </c>
      <c r="L2641" s="77">
        <v>20</v>
      </c>
      <c r="M2641" s="77"/>
      <c r="N2641" s="77"/>
      <c r="O2641" s="77" t="s">
        <v>129</v>
      </c>
      <c r="P2641" s="77" t="s">
        <v>1169</v>
      </c>
      <c r="Q2641" s="77">
        <v>0</v>
      </c>
      <c r="R2641" s="77">
        <v>1</v>
      </c>
      <c r="S2641" s="77" t="s">
        <v>1123</v>
      </c>
      <c r="T2641" s="77">
        <v>1</v>
      </c>
      <c r="U2641" s="77"/>
      <c r="V2641" s="77"/>
      <c r="W2641" s="77" t="s">
        <v>1123</v>
      </c>
      <c r="X2641" s="77">
        <v>6</v>
      </c>
      <c r="Y2641" s="77" t="s">
        <v>1116</v>
      </c>
      <c r="Z2641" s="77" t="s">
        <v>1136</v>
      </c>
      <c r="AA2641" s="77" t="s">
        <v>1126</v>
      </c>
      <c r="AB2641" s="77" t="s">
        <v>1127</v>
      </c>
      <c r="AC2641" s="77" t="s">
        <v>1128</v>
      </c>
      <c r="AD2641" s="77">
        <v>8</v>
      </c>
      <c r="AE2641" s="77" t="s">
        <v>1137</v>
      </c>
      <c r="AF2641" s="105"/>
    </row>
    <row r="2642" spans="1:32" hidden="1" x14ac:dyDescent="0.25">
      <c r="A2642" s="96" t="s">
        <v>1952</v>
      </c>
      <c r="B2642" s="77" t="s">
        <v>991</v>
      </c>
      <c r="C2642" s="77" t="s">
        <v>73</v>
      </c>
      <c r="D2642" s="77" t="s">
        <v>993</v>
      </c>
      <c r="E2642" s="77">
        <v>6</v>
      </c>
      <c r="F2642" s="77" t="s">
        <v>1250</v>
      </c>
      <c r="G2642" s="77" t="s">
        <v>994</v>
      </c>
      <c r="H2642" s="77"/>
      <c r="I2642" s="77">
        <v>33</v>
      </c>
      <c r="J2642" s="77">
        <v>20</v>
      </c>
      <c r="K2642" s="77">
        <v>600</v>
      </c>
      <c r="L2642" s="77">
        <v>20</v>
      </c>
      <c r="M2642" s="77"/>
      <c r="N2642" s="77"/>
      <c r="O2642" s="77" t="s">
        <v>129</v>
      </c>
      <c r="P2642" s="77" t="s">
        <v>1169</v>
      </c>
      <c r="Q2642" s="77">
        <v>0</v>
      </c>
      <c r="R2642" s="77">
        <v>1</v>
      </c>
      <c r="S2642" s="77" t="s">
        <v>1123</v>
      </c>
      <c r="T2642" s="77">
        <v>1</v>
      </c>
      <c r="U2642" s="77"/>
      <c r="V2642" s="77"/>
      <c r="W2642" s="77" t="s">
        <v>1123</v>
      </c>
      <c r="X2642" s="77">
        <v>24</v>
      </c>
      <c r="Y2642" s="77" t="s">
        <v>1116</v>
      </c>
      <c r="Z2642" s="77" t="s">
        <v>1136</v>
      </c>
      <c r="AA2642" s="77" t="s">
        <v>1126</v>
      </c>
      <c r="AB2642" s="77" t="s">
        <v>1127</v>
      </c>
      <c r="AC2642" s="77" t="s">
        <v>1128</v>
      </c>
      <c r="AD2642" s="77">
        <v>20</v>
      </c>
      <c r="AE2642" s="77" t="s">
        <v>1177</v>
      </c>
      <c r="AF2642" s="105"/>
    </row>
    <row r="2643" spans="1:32" hidden="1" x14ac:dyDescent="0.25">
      <c r="A2643" s="96" t="s">
        <v>1952</v>
      </c>
      <c r="B2643" s="77" t="s">
        <v>991</v>
      </c>
      <c r="C2643" s="77" t="s">
        <v>73</v>
      </c>
      <c r="D2643" s="77" t="s">
        <v>993</v>
      </c>
      <c r="E2643" s="77">
        <v>13</v>
      </c>
      <c r="F2643" s="77" t="s">
        <v>1252</v>
      </c>
      <c r="G2643" s="77" t="s">
        <v>630</v>
      </c>
      <c r="H2643" s="77"/>
      <c r="I2643" s="77">
        <v>33</v>
      </c>
      <c r="J2643" s="77">
        <v>20</v>
      </c>
      <c r="K2643" s="77">
        <v>600</v>
      </c>
      <c r="L2643" s="77">
        <v>20</v>
      </c>
      <c r="M2643" s="77"/>
      <c r="N2643" s="77"/>
      <c r="O2643" s="77" t="s">
        <v>129</v>
      </c>
      <c r="P2643" s="77" t="s">
        <v>1169</v>
      </c>
      <c r="Q2643" s="77">
        <v>0</v>
      </c>
      <c r="R2643" s="77">
        <v>1</v>
      </c>
      <c r="S2643" s="77" t="s">
        <v>1123</v>
      </c>
      <c r="T2643" s="77">
        <v>1</v>
      </c>
      <c r="U2643" s="77"/>
      <c r="V2643" s="77"/>
      <c r="W2643" s="77" t="s">
        <v>1123</v>
      </c>
      <c r="X2643" s="77">
        <v>24</v>
      </c>
      <c r="Y2643" s="77" t="s">
        <v>1116</v>
      </c>
      <c r="Z2643" s="77" t="s">
        <v>1136</v>
      </c>
      <c r="AA2643" s="77" t="s">
        <v>1126</v>
      </c>
      <c r="AB2643" s="77" t="s">
        <v>1127</v>
      </c>
      <c r="AC2643" s="77" t="s">
        <v>1128</v>
      </c>
      <c r="AD2643" s="77">
        <v>20</v>
      </c>
      <c r="AE2643" s="77" t="s">
        <v>1177</v>
      </c>
      <c r="AF2643" s="105"/>
    </row>
    <row r="2644" spans="1:32" hidden="1" x14ac:dyDescent="0.25">
      <c r="A2644" s="96" t="s">
        <v>1952</v>
      </c>
      <c r="B2644" s="77" t="s">
        <v>991</v>
      </c>
      <c r="C2644" s="77" t="s">
        <v>73</v>
      </c>
      <c r="D2644" s="77" t="s">
        <v>995</v>
      </c>
      <c r="E2644" s="77">
        <v>1</v>
      </c>
      <c r="F2644" s="77" t="s">
        <v>1262</v>
      </c>
      <c r="G2644" s="77" t="s">
        <v>175</v>
      </c>
      <c r="H2644" s="77"/>
      <c r="I2644" s="77">
        <v>33</v>
      </c>
      <c r="J2644" s="77">
        <v>4</v>
      </c>
      <c r="K2644" s="77">
        <v>15</v>
      </c>
      <c r="L2644" s="77">
        <v>20</v>
      </c>
      <c r="M2644" s="77"/>
      <c r="N2644" s="77"/>
      <c r="O2644" s="77" t="s">
        <v>129</v>
      </c>
      <c r="P2644" s="77" t="s">
        <v>1240</v>
      </c>
      <c r="Q2644" s="77">
        <v>0</v>
      </c>
      <c r="R2644" s="77">
        <v>1</v>
      </c>
      <c r="S2644" s="77" t="s">
        <v>1123</v>
      </c>
      <c r="T2644" s="77">
        <v>1</v>
      </c>
      <c r="U2644" s="77"/>
      <c r="V2644" s="77"/>
      <c r="W2644" s="77" t="s">
        <v>1123</v>
      </c>
      <c r="X2644" s="77">
        <v>0.5</v>
      </c>
      <c r="Y2644" s="77" t="s">
        <v>1116</v>
      </c>
      <c r="Z2644" s="77" t="s">
        <v>1136</v>
      </c>
      <c r="AA2644" s="77" t="s">
        <v>1126</v>
      </c>
      <c r="AB2644" s="77" t="s">
        <v>1127</v>
      </c>
      <c r="AC2644" s="77" t="s">
        <v>1128</v>
      </c>
      <c r="AD2644" s="77">
        <v>4</v>
      </c>
      <c r="AE2644" s="77" t="s">
        <v>1188</v>
      </c>
      <c r="AF2644" s="105"/>
    </row>
    <row r="2645" spans="1:32" hidden="1" x14ac:dyDescent="0.25">
      <c r="A2645" s="96" t="s">
        <v>1952</v>
      </c>
      <c r="B2645" s="77" t="s">
        <v>991</v>
      </c>
      <c r="C2645" s="77" t="s">
        <v>73</v>
      </c>
      <c r="D2645" s="77" t="s">
        <v>995</v>
      </c>
      <c r="E2645" s="77">
        <v>2</v>
      </c>
      <c r="F2645" s="77" t="s">
        <v>1263</v>
      </c>
      <c r="G2645" s="77" t="s">
        <v>175</v>
      </c>
      <c r="H2645" s="77"/>
      <c r="I2645" s="77">
        <v>33</v>
      </c>
      <c r="J2645" s="77">
        <v>4</v>
      </c>
      <c r="K2645" s="77">
        <v>50</v>
      </c>
      <c r="L2645" s="77">
        <v>20</v>
      </c>
      <c r="M2645" s="77"/>
      <c r="N2645" s="77"/>
      <c r="O2645" s="77" t="s">
        <v>129</v>
      </c>
      <c r="P2645" s="77" t="s">
        <v>1240</v>
      </c>
      <c r="Q2645" s="77">
        <v>0</v>
      </c>
      <c r="R2645" s="77">
        <v>1</v>
      </c>
      <c r="S2645" s="77" t="s">
        <v>1123</v>
      </c>
      <c r="T2645" s="77">
        <v>1</v>
      </c>
      <c r="U2645" s="77"/>
      <c r="V2645" s="77"/>
      <c r="W2645" s="77" t="s">
        <v>1123</v>
      </c>
      <c r="X2645" s="77">
        <v>2</v>
      </c>
      <c r="Y2645" s="77" t="s">
        <v>1116</v>
      </c>
      <c r="Z2645" s="77" t="s">
        <v>1136</v>
      </c>
      <c r="AA2645" s="77" t="s">
        <v>1126</v>
      </c>
      <c r="AB2645" s="77" t="s">
        <v>1127</v>
      </c>
      <c r="AC2645" s="77" t="s">
        <v>1128</v>
      </c>
      <c r="AD2645" s="77">
        <v>4</v>
      </c>
      <c r="AE2645" s="77" t="s">
        <v>1172</v>
      </c>
      <c r="AF2645" s="105"/>
    </row>
    <row r="2646" spans="1:32" hidden="1" x14ac:dyDescent="0.25">
      <c r="A2646" s="96" t="s">
        <v>1952</v>
      </c>
      <c r="B2646" s="77" t="s">
        <v>991</v>
      </c>
      <c r="C2646" s="77" t="s">
        <v>73</v>
      </c>
      <c r="D2646" s="77" t="s">
        <v>995</v>
      </c>
      <c r="E2646" s="77">
        <v>3</v>
      </c>
      <c r="F2646" s="77" t="s">
        <v>1589</v>
      </c>
      <c r="G2646" s="77" t="s">
        <v>175</v>
      </c>
      <c r="H2646" s="77"/>
      <c r="I2646" s="77">
        <v>33</v>
      </c>
      <c r="J2646" s="77">
        <v>4</v>
      </c>
      <c r="K2646" s="77">
        <v>50</v>
      </c>
      <c r="L2646" s="77">
        <v>20</v>
      </c>
      <c r="M2646" s="77"/>
      <c r="N2646" s="77"/>
      <c r="O2646" s="77" t="s">
        <v>129</v>
      </c>
      <c r="P2646" s="77" t="s">
        <v>1240</v>
      </c>
      <c r="Q2646" s="77">
        <v>0</v>
      </c>
      <c r="R2646" s="77">
        <v>1</v>
      </c>
      <c r="S2646" s="77" t="s">
        <v>1123</v>
      </c>
      <c r="T2646" s="77">
        <v>1</v>
      </c>
      <c r="U2646" s="77"/>
      <c r="V2646" s="77"/>
      <c r="W2646" s="77" t="s">
        <v>1123</v>
      </c>
      <c r="X2646" s="77">
        <v>2</v>
      </c>
      <c r="Y2646" s="77" t="s">
        <v>1116</v>
      </c>
      <c r="Z2646" s="77" t="s">
        <v>1136</v>
      </c>
      <c r="AA2646" s="77" t="s">
        <v>1126</v>
      </c>
      <c r="AB2646" s="77" t="s">
        <v>1127</v>
      </c>
      <c r="AC2646" s="77" t="s">
        <v>1128</v>
      </c>
      <c r="AD2646" s="77">
        <v>4</v>
      </c>
      <c r="AE2646" s="77" t="s">
        <v>1172</v>
      </c>
      <c r="AF2646" s="105"/>
    </row>
    <row r="2647" spans="1:32" hidden="1" x14ac:dyDescent="0.25">
      <c r="A2647" s="96" t="s">
        <v>1952</v>
      </c>
      <c r="B2647" s="77" t="s">
        <v>991</v>
      </c>
      <c r="C2647" s="77" t="s">
        <v>73</v>
      </c>
      <c r="D2647" s="77" t="s">
        <v>995</v>
      </c>
      <c r="E2647" s="77">
        <v>5</v>
      </c>
      <c r="F2647" s="77" t="s">
        <v>81</v>
      </c>
      <c r="G2647" s="77" t="s">
        <v>1287</v>
      </c>
      <c r="H2647" s="77"/>
      <c r="I2647" s="77">
        <v>33</v>
      </c>
      <c r="J2647" s="77">
        <v>12</v>
      </c>
      <c r="K2647" s="77">
        <v>300</v>
      </c>
      <c r="L2647" s="77">
        <v>20</v>
      </c>
      <c r="M2647" s="77"/>
      <c r="N2647" s="77"/>
      <c r="O2647" s="77"/>
      <c r="P2647" s="77"/>
      <c r="Q2647" s="77">
        <v>0</v>
      </c>
      <c r="R2647" s="77">
        <v>0</v>
      </c>
      <c r="S2647" s="77"/>
      <c r="T2647" s="77"/>
      <c r="U2647" s="77"/>
      <c r="V2647" s="77"/>
      <c r="W2647" s="77"/>
      <c r="X2647" s="77">
        <v>12</v>
      </c>
      <c r="Y2647" s="77" t="s">
        <v>1116</v>
      </c>
      <c r="Z2647" s="77"/>
      <c r="AA2647" s="77"/>
      <c r="AB2647" s="77"/>
      <c r="AC2647" s="77"/>
      <c r="AD2647" s="77"/>
      <c r="AE2647" s="77"/>
      <c r="AF2647" s="105"/>
    </row>
    <row r="2648" spans="1:32" hidden="1" x14ac:dyDescent="0.25">
      <c r="A2648" s="96" t="s">
        <v>1952</v>
      </c>
      <c r="B2648" s="77" t="s">
        <v>991</v>
      </c>
      <c r="C2648" s="77" t="s">
        <v>73</v>
      </c>
      <c r="D2648" s="77" t="s">
        <v>995</v>
      </c>
      <c r="E2648" s="77">
        <v>7</v>
      </c>
      <c r="F2648" s="77" t="s">
        <v>1317</v>
      </c>
      <c r="G2648" s="77" t="s">
        <v>996</v>
      </c>
      <c r="H2648" s="77"/>
      <c r="I2648" s="77">
        <v>33</v>
      </c>
      <c r="J2648" s="77">
        <v>8</v>
      </c>
      <c r="K2648" s="77">
        <v>100</v>
      </c>
      <c r="L2648" s="77">
        <v>20</v>
      </c>
      <c r="M2648" s="77"/>
      <c r="N2648" s="77"/>
      <c r="O2648" s="77" t="s">
        <v>129</v>
      </c>
      <c r="P2648" s="77" t="s">
        <v>1169</v>
      </c>
      <c r="Q2648" s="77">
        <v>0</v>
      </c>
      <c r="R2648" s="77">
        <v>1</v>
      </c>
      <c r="S2648" s="77" t="s">
        <v>1123</v>
      </c>
      <c r="T2648" s="77">
        <v>1</v>
      </c>
      <c r="U2648" s="77"/>
      <c r="V2648" s="77"/>
      <c r="W2648" s="77" t="s">
        <v>1123</v>
      </c>
      <c r="X2648" s="77">
        <v>4</v>
      </c>
      <c r="Y2648" s="77" t="s">
        <v>1116</v>
      </c>
      <c r="Z2648" s="77" t="s">
        <v>1136</v>
      </c>
      <c r="AA2648" s="77" t="s">
        <v>1126</v>
      </c>
      <c r="AB2648" s="77" t="s">
        <v>1127</v>
      </c>
      <c r="AC2648" s="77" t="s">
        <v>1128</v>
      </c>
      <c r="AD2648" s="77">
        <v>8</v>
      </c>
      <c r="AE2648" s="77" t="s">
        <v>1129</v>
      </c>
      <c r="AF2648" s="105"/>
    </row>
    <row r="2649" spans="1:32" hidden="1" x14ac:dyDescent="0.25">
      <c r="A2649" s="96" t="s">
        <v>1952</v>
      </c>
      <c r="B2649" s="77" t="s">
        <v>991</v>
      </c>
      <c r="C2649" s="77" t="s">
        <v>73</v>
      </c>
      <c r="D2649" s="77" t="s">
        <v>995</v>
      </c>
      <c r="E2649" s="77">
        <v>8</v>
      </c>
      <c r="F2649" s="77" t="s">
        <v>1646</v>
      </c>
      <c r="G2649" s="77" t="s">
        <v>175</v>
      </c>
      <c r="H2649" s="77"/>
      <c r="I2649" s="77">
        <v>33</v>
      </c>
      <c r="J2649" s="77">
        <v>4</v>
      </c>
      <c r="K2649" s="77">
        <v>80</v>
      </c>
      <c r="L2649" s="77">
        <v>20</v>
      </c>
      <c r="M2649" s="77"/>
      <c r="N2649" s="77"/>
      <c r="O2649" s="77" t="s">
        <v>129</v>
      </c>
      <c r="P2649" s="77" t="s">
        <v>1169</v>
      </c>
      <c r="Q2649" s="77">
        <v>0</v>
      </c>
      <c r="R2649" s="77">
        <v>1</v>
      </c>
      <c r="S2649" s="77" t="s">
        <v>1123</v>
      </c>
      <c r="T2649" s="77">
        <v>1</v>
      </c>
      <c r="U2649" s="77"/>
      <c r="V2649" s="77"/>
      <c r="W2649" s="77" t="s">
        <v>1123</v>
      </c>
      <c r="X2649" s="77">
        <v>3</v>
      </c>
      <c r="Y2649" s="77" t="s">
        <v>1116</v>
      </c>
      <c r="Z2649" s="77" t="s">
        <v>1136</v>
      </c>
      <c r="AA2649" s="77" t="s">
        <v>1126</v>
      </c>
      <c r="AB2649" s="77" t="s">
        <v>1127</v>
      </c>
      <c r="AC2649" s="77" t="s">
        <v>1128</v>
      </c>
      <c r="AD2649" s="77">
        <v>4</v>
      </c>
      <c r="AE2649" s="77" t="s">
        <v>1129</v>
      </c>
      <c r="AF2649" s="105"/>
    </row>
    <row r="2650" spans="1:32" hidden="1" x14ac:dyDescent="0.25">
      <c r="A2650" s="96" t="s">
        <v>1952</v>
      </c>
      <c r="B2650" s="77" t="s">
        <v>991</v>
      </c>
      <c r="C2650" s="77" t="s">
        <v>73</v>
      </c>
      <c r="D2650" s="77" t="s">
        <v>995</v>
      </c>
      <c r="E2650" s="77">
        <v>9</v>
      </c>
      <c r="F2650" s="77" t="s">
        <v>1368</v>
      </c>
      <c r="G2650" s="77" t="s">
        <v>175</v>
      </c>
      <c r="H2650" s="77"/>
      <c r="I2650" s="77">
        <v>33</v>
      </c>
      <c r="J2650" s="77">
        <v>4</v>
      </c>
      <c r="K2650" s="77">
        <v>50</v>
      </c>
      <c r="L2650" s="77">
        <v>20</v>
      </c>
      <c r="M2650" s="77"/>
      <c r="N2650" s="77"/>
      <c r="O2650" s="77" t="s">
        <v>129</v>
      </c>
      <c r="P2650" s="77" t="s">
        <v>1169</v>
      </c>
      <c r="Q2650" s="77">
        <v>0</v>
      </c>
      <c r="R2650" s="77">
        <v>1</v>
      </c>
      <c r="S2650" s="77" t="s">
        <v>1123</v>
      </c>
      <c r="T2650" s="77">
        <v>1</v>
      </c>
      <c r="U2650" s="77"/>
      <c r="V2650" s="77"/>
      <c r="W2650" s="77" t="s">
        <v>1123</v>
      </c>
      <c r="X2650" s="77">
        <v>2</v>
      </c>
      <c r="Y2650" s="77" t="s">
        <v>1116</v>
      </c>
      <c r="Z2650" s="77" t="s">
        <v>1136</v>
      </c>
      <c r="AA2650" s="77" t="s">
        <v>1126</v>
      </c>
      <c r="AB2650" s="77" t="s">
        <v>1127</v>
      </c>
      <c r="AC2650" s="77" t="s">
        <v>1128</v>
      </c>
      <c r="AD2650" s="77">
        <v>4</v>
      </c>
      <c r="AE2650" s="77" t="s">
        <v>1172</v>
      </c>
      <c r="AF2650" s="105"/>
    </row>
    <row r="2651" spans="1:32" hidden="1" x14ac:dyDescent="0.25">
      <c r="A2651" s="96" t="s">
        <v>1952</v>
      </c>
      <c r="B2651" s="77" t="s">
        <v>991</v>
      </c>
      <c r="C2651" s="77" t="s">
        <v>73</v>
      </c>
      <c r="D2651" s="77" t="s">
        <v>995</v>
      </c>
      <c r="E2651" s="77">
        <v>10</v>
      </c>
      <c r="F2651" s="77" t="s">
        <v>1246</v>
      </c>
      <c r="G2651" s="77" t="s">
        <v>175</v>
      </c>
      <c r="H2651" s="77"/>
      <c r="I2651" s="77">
        <v>33</v>
      </c>
      <c r="J2651" s="77">
        <v>4</v>
      </c>
      <c r="K2651" s="77">
        <v>50</v>
      </c>
      <c r="L2651" s="77">
        <v>20</v>
      </c>
      <c r="M2651" s="77"/>
      <c r="N2651" s="77"/>
      <c r="O2651" s="77" t="s">
        <v>129</v>
      </c>
      <c r="P2651" s="77" t="s">
        <v>1169</v>
      </c>
      <c r="Q2651" s="77">
        <v>0</v>
      </c>
      <c r="R2651" s="77">
        <v>1</v>
      </c>
      <c r="S2651" s="77" t="s">
        <v>1123</v>
      </c>
      <c r="T2651" s="77">
        <v>1</v>
      </c>
      <c r="U2651" s="77"/>
      <c r="V2651" s="77"/>
      <c r="W2651" s="77" t="s">
        <v>1123</v>
      </c>
      <c r="X2651" s="77">
        <v>2</v>
      </c>
      <c r="Y2651" s="77" t="s">
        <v>1116</v>
      </c>
      <c r="Z2651" s="77" t="s">
        <v>1136</v>
      </c>
      <c r="AA2651" s="77" t="s">
        <v>1126</v>
      </c>
      <c r="AB2651" s="77" t="s">
        <v>1127</v>
      </c>
      <c r="AC2651" s="77" t="s">
        <v>1128</v>
      </c>
      <c r="AD2651" s="77">
        <v>4</v>
      </c>
      <c r="AE2651" s="77" t="s">
        <v>1172</v>
      </c>
      <c r="AF2651" s="105"/>
    </row>
    <row r="2652" spans="1:32" hidden="1" x14ac:dyDescent="0.25">
      <c r="A2652" s="96" t="s">
        <v>1952</v>
      </c>
      <c r="B2652" s="77" t="s">
        <v>991</v>
      </c>
      <c r="C2652" s="77" t="s">
        <v>73</v>
      </c>
      <c r="D2652" s="77" t="s">
        <v>995</v>
      </c>
      <c r="E2652" s="77">
        <v>11</v>
      </c>
      <c r="F2652" s="77" t="s">
        <v>83</v>
      </c>
      <c r="G2652" s="77" t="s">
        <v>175</v>
      </c>
      <c r="H2652" s="77"/>
      <c r="I2652" s="77">
        <v>33</v>
      </c>
      <c r="J2652" s="77">
        <v>8</v>
      </c>
      <c r="K2652" s="77">
        <v>150</v>
      </c>
      <c r="L2652" s="77">
        <v>20</v>
      </c>
      <c r="M2652" s="77"/>
      <c r="N2652" s="77"/>
      <c r="O2652" s="77" t="s">
        <v>129</v>
      </c>
      <c r="P2652" s="77" t="s">
        <v>1169</v>
      </c>
      <c r="Q2652" s="77">
        <v>0</v>
      </c>
      <c r="R2652" s="77">
        <v>1</v>
      </c>
      <c r="S2652" s="77" t="s">
        <v>1123</v>
      </c>
      <c r="T2652" s="77">
        <v>1</v>
      </c>
      <c r="U2652" s="77"/>
      <c r="V2652" s="77"/>
      <c r="W2652" s="77" t="s">
        <v>1123</v>
      </c>
      <c r="X2652" s="77">
        <v>6</v>
      </c>
      <c r="Y2652" s="77" t="s">
        <v>1116</v>
      </c>
      <c r="Z2652" s="77" t="s">
        <v>1136</v>
      </c>
      <c r="AA2652" s="77" t="s">
        <v>1126</v>
      </c>
      <c r="AB2652" s="77" t="s">
        <v>1127</v>
      </c>
      <c r="AC2652" s="77" t="s">
        <v>1128</v>
      </c>
      <c r="AD2652" s="77">
        <v>8</v>
      </c>
      <c r="AE2652" s="77" t="s">
        <v>1137</v>
      </c>
      <c r="AF2652" s="105"/>
    </row>
    <row r="2653" spans="1:32" ht="15.75" hidden="1" thickBot="1" x14ac:dyDescent="0.3">
      <c r="A2653" s="97" t="s">
        <v>1952</v>
      </c>
      <c r="B2653" s="78" t="s">
        <v>991</v>
      </c>
      <c r="C2653" s="78" t="s">
        <v>73</v>
      </c>
      <c r="D2653" s="78" t="s">
        <v>995</v>
      </c>
      <c r="E2653" s="78">
        <v>12</v>
      </c>
      <c r="F2653" s="78" t="s">
        <v>93</v>
      </c>
      <c r="G2653" s="78" t="s">
        <v>1287</v>
      </c>
      <c r="H2653" s="78"/>
      <c r="I2653" s="78">
        <v>33</v>
      </c>
      <c r="J2653" s="77">
        <v>4</v>
      </c>
      <c r="K2653" s="78">
        <v>50</v>
      </c>
      <c r="L2653" s="78">
        <v>20</v>
      </c>
      <c r="M2653" s="78"/>
      <c r="N2653" s="78"/>
      <c r="O2653" s="78"/>
      <c r="P2653" s="78"/>
      <c r="Q2653" s="78">
        <v>0</v>
      </c>
      <c r="R2653" s="78">
        <v>0</v>
      </c>
      <c r="S2653" s="78"/>
      <c r="T2653" s="78"/>
      <c r="U2653" s="78"/>
      <c r="V2653" s="78"/>
      <c r="W2653" s="78"/>
      <c r="X2653" s="78">
        <v>2</v>
      </c>
      <c r="Y2653" s="78" t="s">
        <v>1116</v>
      </c>
      <c r="Z2653" s="78"/>
      <c r="AA2653" s="78"/>
      <c r="AB2653" s="78"/>
      <c r="AC2653" s="78"/>
      <c r="AD2653" s="78"/>
      <c r="AE2653" s="78"/>
      <c r="AF2653" s="106"/>
    </row>
    <row r="2654" spans="1:32" hidden="1" x14ac:dyDescent="0.25">
      <c r="A2654" s="98" t="s">
        <v>1957</v>
      </c>
      <c r="B2654" s="79" t="s">
        <v>997</v>
      </c>
      <c r="C2654" s="79" t="s">
        <v>75</v>
      </c>
      <c r="D2654" s="79" t="s">
        <v>998</v>
      </c>
      <c r="E2654" s="79" t="s">
        <v>76</v>
      </c>
      <c r="F2654" s="79" t="s">
        <v>1364</v>
      </c>
      <c r="G2654" s="79" t="s">
        <v>999</v>
      </c>
      <c r="H2654" s="79"/>
      <c r="I2654" s="79">
        <v>33</v>
      </c>
      <c r="J2654" s="77">
        <v>8</v>
      </c>
      <c r="K2654" s="79">
        <v>150</v>
      </c>
      <c r="L2654" s="79">
        <v>20</v>
      </c>
      <c r="M2654" s="79"/>
      <c r="N2654" s="79"/>
      <c r="O2654" s="79" t="s">
        <v>129</v>
      </c>
      <c r="P2654" s="79" t="s">
        <v>1171</v>
      </c>
      <c r="Q2654" s="79">
        <v>1</v>
      </c>
      <c r="R2654" s="79">
        <v>0</v>
      </c>
      <c r="S2654" s="79"/>
      <c r="T2654" s="79"/>
      <c r="U2654" s="79"/>
      <c r="V2654" s="79" t="s">
        <v>76</v>
      </c>
      <c r="W2654" s="79"/>
      <c r="X2654" s="79">
        <v>6</v>
      </c>
      <c r="Y2654" s="79" t="s">
        <v>1135</v>
      </c>
      <c r="Z2654" s="79" t="s">
        <v>1136</v>
      </c>
      <c r="AA2654" s="79" t="s">
        <v>1126</v>
      </c>
      <c r="AB2654" s="79" t="s">
        <v>1127</v>
      </c>
      <c r="AC2654" s="79" t="s">
        <v>1128</v>
      </c>
      <c r="AD2654" s="79">
        <v>8</v>
      </c>
      <c r="AE2654" s="79" t="s">
        <v>1137</v>
      </c>
      <c r="AF2654" s="107"/>
    </row>
    <row r="2655" spans="1:32" hidden="1" x14ac:dyDescent="0.25">
      <c r="A2655" s="99" t="s">
        <v>1957</v>
      </c>
      <c r="B2655" s="80" t="s">
        <v>997</v>
      </c>
      <c r="C2655" s="80" t="s">
        <v>75</v>
      </c>
      <c r="D2655" s="80" t="s">
        <v>998</v>
      </c>
      <c r="E2655" s="80" t="s">
        <v>81</v>
      </c>
      <c r="F2655" s="80"/>
      <c r="G2655" s="80" t="s">
        <v>272</v>
      </c>
      <c r="H2655" s="80"/>
      <c r="I2655" s="80">
        <v>33</v>
      </c>
      <c r="J2655" s="77">
        <v>8</v>
      </c>
      <c r="K2655" s="80">
        <v>150</v>
      </c>
      <c r="L2655" s="80">
        <v>20</v>
      </c>
      <c r="M2655" s="80"/>
      <c r="N2655" s="80">
        <v>1</v>
      </c>
      <c r="O2655" s="80" t="s">
        <v>129</v>
      </c>
      <c r="P2655" s="80" t="s">
        <v>1171</v>
      </c>
      <c r="Q2655" s="80">
        <v>1</v>
      </c>
      <c r="R2655" s="80">
        <v>0</v>
      </c>
      <c r="S2655" s="80"/>
      <c r="T2655" s="80"/>
      <c r="U2655" s="80"/>
      <c r="V2655" s="80" t="s">
        <v>76</v>
      </c>
      <c r="W2655" s="80"/>
      <c r="X2655" s="80">
        <v>6</v>
      </c>
      <c r="Y2655" s="80" t="s">
        <v>1135</v>
      </c>
      <c r="Z2655" s="80" t="s">
        <v>1136</v>
      </c>
      <c r="AA2655" s="80" t="s">
        <v>1126</v>
      </c>
      <c r="AB2655" s="80" t="s">
        <v>1127</v>
      </c>
      <c r="AC2655" s="80" t="s">
        <v>1128</v>
      </c>
      <c r="AD2655" s="80">
        <v>8</v>
      </c>
      <c r="AE2655" s="80" t="s">
        <v>1137</v>
      </c>
      <c r="AF2655" s="108"/>
    </row>
    <row r="2656" spans="1:32" hidden="1" x14ac:dyDescent="0.25">
      <c r="A2656" s="99" t="s">
        <v>1957</v>
      </c>
      <c r="B2656" s="80" t="s">
        <v>997</v>
      </c>
      <c r="C2656" s="80" t="s">
        <v>75</v>
      </c>
      <c r="D2656" s="80" t="s">
        <v>998</v>
      </c>
      <c r="E2656" s="80" t="s">
        <v>82</v>
      </c>
      <c r="F2656" s="80" t="s">
        <v>82</v>
      </c>
      <c r="G2656" s="80" t="s">
        <v>1000</v>
      </c>
      <c r="H2656" s="80"/>
      <c r="I2656" s="80">
        <v>33</v>
      </c>
      <c r="J2656" s="77">
        <v>4</v>
      </c>
      <c r="K2656" s="80">
        <v>50</v>
      </c>
      <c r="L2656" s="80">
        <v>20</v>
      </c>
      <c r="M2656" s="80"/>
      <c r="N2656" s="80">
        <v>1</v>
      </c>
      <c r="O2656" s="80" t="s">
        <v>129</v>
      </c>
      <c r="P2656" s="80" t="s">
        <v>1171</v>
      </c>
      <c r="Q2656" s="80">
        <v>1</v>
      </c>
      <c r="R2656" s="80">
        <v>0</v>
      </c>
      <c r="S2656" s="80"/>
      <c r="T2656" s="80"/>
      <c r="U2656" s="80"/>
      <c r="V2656" s="80" t="s">
        <v>76</v>
      </c>
      <c r="W2656" s="80"/>
      <c r="X2656" s="80">
        <v>2</v>
      </c>
      <c r="Y2656" s="80" t="s">
        <v>1135</v>
      </c>
      <c r="Z2656" s="80" t="s">
        <v>1136</v>
      </c>
      <c r="AA2656" s="80" t="s">
        <v>1126</v>
      </c>
      <c r="AB2656" s="80" t="s">
        <v>1127</v>
      </c>
      <c r="AC2656" s="80" t="s">
        <v>1128</v>
      </c>
      <c r="AD2656" s="80">
        <v>4</v>
      </c>
      <c r="AE2656" s="80" t="s">
        <v>1172</v>
      </c>
      <c r="AF2656" s="108"/>
    </row>
    <row r="2657" spans="1:32" hidden="1" x14ac:dyDescent="0.25">
      <c r="A2657" s="99" t="s">
        <v>1957</v>
      </c>
      <c r="B2657" s="80" t="s">
        <v>997</v>
      </c>
      <c r="C2657" s="80" t="s">
        <v>75</v>
      </c>
      <c r="D2657" s="80" t="s">
        <v>998</v>
      </c>
      <c r="E2657" s="80" t="s">
        <v>107</v>
      </c>
      <c r="F2657" s="80" t="s">
        <v>1247</v>
      </c>
      <c r="G2657" s="80" t="s">
        <v>999</v>
      </c>
      <c r="H2657" s="80"/>
      <c r="I2657" s="80">
        <v>33</v>
      </c>
      <c r="J2657" s="77">
        <v>8</v>
      </c>
      <c r="K2657" s="80">
        <v>150</v>
      </c>
      <c r="L2657" s="80">
        <v>20</v>
      </c>
      <c r="M2657" s="80"/>
      <c r="N2657" s="80"/>
      <c r="O2657" s="80" t="s">
        <v>129</v>
      </c>
      <c r="P2657" s="80" t="s">
        <v>1171</v>
      </c>
      <c r="Q2657" s="80">
        <v>1</v>
      </c>
      <c r="R2657" s="80">
        <v>0</v>
      </c>
      <c r="S2657" s="80"/>
      <c r="T2657" s="80"/>
      <c r="U2657" s="80" t="s">
        <v>70</v>
      </c>
      <c r="V2657" s="80"/>
      <c r="W2657" s="80"/>
      <c r="X2657" s="80">
        <v>6</v>
      </c>
      <c r="Y2657" s="80" t="s">
        <v>1135</v>
      </c>
      <c r="Z2657" s="80" t="s">
        <v>1136</v>
      </c>
      <c r="AA2657" s="80" t="s">
        <v>1126</v>
      </c>
      <c r="AB2657" s="80" t="s">
        <v>1127</v>
      </c>
      <c r="AC2657" s="80" t="s">
        <v>1128</v>
      </c>
      <c r="AD2657" s="80">
        <v>8</v>
      </c>
      <c r="AE2657" s="80" t="s">
        <v>1137</v>
      </c>
      <c r="AF2657" s="108"/>
    </row>
    <row r="2658" spans="1:32" ht="30" hidden="1" x14ac:dyDescent="0.25">
      <c r="A2658" s="99" t="s">
        <v>1957</v>
      </c>
      <c r="B2658" s="80" t="s">
        <v>997</v>
      </c>
      <c r="C2658" s="80" t="s">
        <v>75</v>
      </c>
      <c r="D2658" s="80" t="s">
        <v>998</v>
      </c>
      <c r="E2658" s="80" t="s">
        <v>108</v>
      </c>
      <c r="F2658" s="80"/>
      <c r="G2658" s="80" t="s">
        <v>1001</v>
      </c>
      <c r="H2658" s="80"/>
      <c r="I2658" s="80">
        <v>33</v>
      </c>
      <c r="J2658" s="77">
        <v>8</v>
      </c>
      <c r="K2658" s="80">
        <v>150</v>
      </c>
      <c r="L2658" s="80">
        <v>20</v>
      </c>
      <c r="M2658" s="80"/>
      <c r="N2658" s="80">
        <v>1</v>
      </c>
      <c r="O2658" s="80" t="s">
        <v>150</v>
      </c>
      <c r="P2658" s="80" t="s">
        <v>1171</v>
      </c>
      <c r="Q2658" s="80">
        <v>1</v>
      </c>
      <c r="R2658" s="80">
        <v>0</v>
      </c>
      <c r="S2658" s="80"/>
      <c r="T2658" s="80"/>
      <c r="U2658" s="80"/>
      <c r="V2658" s="80" t="s">
        <v>76</v>
      </c>
      <c r="W2658" s="80"/>
      <c r="X2658" s="80">
        <v>6</v>
      </c>
      <c r="Y2658" s="80" t="s">
        <v>1135</v>
      </c>
      <c r="Z2658" s="80" t="s">
        <v>1136</v>
      </c>
      <c r="AA2658" s="80" t="s">
        <v>1126</v>
      </c>
      <c r="AB2658" s="80" t="s">
        <v>1127</v>
      </c>
      <c r="AC2658" s="80" t="s">
        <v>1128</v>
      </c>
      <c r="AD2658" s="80">
        <v>8</v>
      </c>
      <c r="AE2658" s="80" t="s">
        <v>1137</v>
      </c>
      <c r="AF2658" s="108"/>
    </row>
    <row r="2659" spans="1:32" hidden="1" x14ac:dyDescent="0.25">
      <c r="A2659" s="99" t="s">
        <v>1957</v>
      </c>
      <c r="B2659" s="80" t="s">
        <v>997</v>
      </c>
      <c r="C2659" s="80" t="s">
        <v>75</v>
      </c>
      <c r="D2659" s="80" t="s">
        <v>998</v>
      </c>
      <c r="E2659" s="80" t="s">
        <v>109</v>
      </c>
      <c r="F2659" s="80" t="s">
        <v>81</v>
      </c>
      <c r="G2659" s="80" t="s">
        <v>1002</v>
      </c>
      <c r="H2659" s="80"/>
      <c r="I2659" s="80">
        <v>33</v>
      </c>
      <c r="J2659" s="77">
        <v>4</v>
      </c>
      <c r="K2659" s="80">
        <v>50</v>
      </c>
      <c r="L2659" s="80">
        <v>20</v>
      </c>
      <c r="M2659" s="80"/>
      <c r="N2659" s="80"/>
      <c r="O2659" s="80" t="s">
        <v>129</v>
      </c>
      <c r="P2659" s="80"/>
      <c r="Q2659" s="80">
        <v>1</v>
      </c>
      <c r="R2659" s="80">
        <v>0</v>
      </c>
      <c r="S2659" s="80"/>
      <c r="T2659" s="80"/>
      <c r="U2659" s="80"/>
      <c r="V2659" s="80"/>
      <c r="W2659" s="80"/>
      <c r="X2659" s="80">
        <v>2</v>
      </c>
      <c r="Y2659" s="80" t="s">
        <v>1135</v>
      </c>
      <c r="Z2659" s="80"/>
      <c r="AA2659" s="80"/>
      <c r="AB2659" s="80"/>
      <c r="AC2659" s="80"/>
      <c r="AD2659" s="80"/>
      <c r="AE2659" s="80"/>
      <c r="AF2659" s="108"/>
    </row>
    <row r="2660" spans="1:32" ht="30" hidden="1" x14ac:dyDescent="0.25">
      <c r="A2660" s="99" t="s">
        <v>1957</v>
      </c>
      <c r="B2660" s="80" t="s">
        <v>997</v>
      </c>
      <c r="C2660" s="80" t="s">
        <v>75</v>
      </c>
      <c r="D2660" s="80" t="s">
        <v>1003</v>
      </c>
      <c r="E2660" s="80" t="s">
        <v>73</v>
      </c>
      <c r="F2660" s="80"/>
      <c r="G2660" s="80" t="s">
        <v>340</v>
      </c>
      <c r="H2660" s="80"/>
      <c r="I2660" s="80">
        <v>33</v>
      </c>
      <c r="J2660" s="77">
        <v>8</v>
      </c>
      <c r="K2660" s="80">
        <v>150</v>
      </c>
      <c r="L2660" s="80">
        <v>20</v>
      </c>
      <c r="M2660" s="80"/>
      <c r="N2660" s="80">
        <v>1</v>
      </c>
      <c r="O2660" s="80" t="s">
        <v>129</v>
      </c>
      <c r="P2660" s="80" t="s">
        <v>1198</v>
      </c>
      <c r="Q2660" s="80">
        <v>1</v>
      </c>
      <c r="R2660" s="80">
        <v>0</v>
      </c>
      <c r="S2660" s="80"/>
      <c r="T2660" s="80"/>
      <c r="U2660" s="80" t="s">
        <v>70</v>
      </c>
      <c r="V2660" s="80" t="s">
        <v>76</v>
      </c>
      <c r="W2660" s="80"/>
      <c r="X2660" s="80">
        <v>6</v>
      </c>
      <c r="Y2660" s="80" t="s">
        <v>1135</v>
      </c>
      <c r="Z2660" s="80" t="s">
        <v>1136</v>
      </c>
      <c r="AA2660" s="80" t="s">
        <v>1126</v>
      </c>
      <c r="AB2660" s="80" t="s">
        <v>1127</v>
      </c>
      <c r="AC2660" s="80" t="s">
        <v>1128</v>
      </c>
      <c r="AD2660" s="80">
        <v>8</v>
      </c>
      <c r="AE2660" s="80" t="s">
        <v>1137</v>
      </c>
      <c r="AF2660" s="108"/>
    </row>
    <row r="2661" spans="1:32" ht="30" hidden="1" x14ac:dyDescent="0.25">
      <c r="A2661" s="99" t="s">
        <v>1957</v>
      </c>
      <c r="B2661" s="80" t="s">
        <v>997</v>
      </c>
      <c r="C2661" s="80" t="s">
        <v>75</v>
      </c>
      <c r="D2661" s="80" t="s">
        <v>1003</v>
      </c>
      <c r="E2661" s="80" t="s">
        <v>83</v>
      </c>
      <c r="F2661" s="80"/>
      <c r="G2661" s="80" t="s">
        <v>1958</v>
      </c>
      <c r="H2661" s="80"/>
      <c r="I2661" s="80">
        <v>33</v>
      </c>
      <c r="J2661" s="77">
        <v>8</v>
      </c>
      <c r="K2661" s="80">
        <v>100</v>
      </c>
      <c r="L2661" s="80">
        <v>20</v>
      </c>
      <c r="M2661" s="80"/>
      <c r="N2661" s="80"/>
      <c r="O2661" s="80" t="s">
        <v>129</v>
      </c>
      <c r="P2661" s="80" t="s">
        <v>1198</v>
      </c>
      <c r="Q2661" s="80">
        <v>0</v>
      </c>
      <c r="R2661" s="80">
        <v>0</v>
      </c>
      <c r="S2661" s="80"/>
      <c r="T2661" s="80"/>
      <c r="U2661" s="80" t="s">
        <v>70</v>
      </c>
      <c r="V2661" s="80" t="s">
        <v>76</v>
      </c>
      <c r="W2661" s="80"/>
      <c r="X2661" s="80">
        <v>4</v>
      </c>
      <c r="Y2661" s="80" t="s">
        <v>1135</v>
      </c>
      <c r="Z2661" s="80" t="s">
        <v>1136</v>
      </c>
      <c r="AA2661" s="80" t="s">
        <v>1126</v>
      </c>
      <c r="AB2661" s="80" t="s">
        <v>1127</v>
      </c>
      <c r="AC2661" s="80" t="s">
        <v>1128</v>
      </c>
      <c r="AD2661" s="80">
        <v>8</v>
      </c>
      <c r="AE2661" s="80" t="s">
        <v>1129</v>
      </c>
      <c r="AF2661" s="108"/>
    </row>
    <row r="2662" spans="1:32" ht="30" hidden="1" x14ac:dyDescent="0.25">
      <c r="A2662" s="99" t="s">
        <v>1957</v>
      </c>
      <c r="B2662" s="80" t="s">
        <v>997</v>
      </c>
      <c r="C2662" s="80" t="s">
        <v>75</v>
      </c>
      <c r="D2662" s="80" t="s">
        <v>1003</v>
      </c>
      <c r="E2662" s="80" t="s">
        <v>75</v>
      </c>
      <c r="F2662" s="80"/>
      <c r="G2662" s="80" t="s">
        <v>1959</v>
      </c>
      <c r="H2662" s="80"/>
      <c r="I2662" s="80">
        <v>33</v>
      </c>
      <c r="J2662" s="77">
        <v>8</v>
      </c>
      <c r="K2662" s="80">
        <v>150</v>
      </c>
      <c r="L2662" s="80">
        <v>20</v>
      </c>
      <c r="M2662" s="80"/>
      <c r="N2662" s="80"/>
      <c r="O2662" s="80" t="s">
        <v>129</v>
      </c>
      <c r="P2662" s="80" t="s">
        <v>1198</v>
      </c>
      <c r="Q2662" s="80">
        <v>0</v>
      </c>
      <c r="R2662" s="80">
        <v>0</v>
      </c>
      <c r="S2662" s="80"/>
      <c r="T2662" s="80"/>
      <c r="U2662" s="80" t="s">
        <v>70</v>
      </c>
      <c r="V2662" s="80" t="s">
        <v>76</v>
      </c>
      <c r="W2662" s="80"/>
      <c r="X2662" s="80">
        <v>6</v>
      </c>
      <c r="Y2662" s="80" t="s">
        <v>1135</v>
      </c>
      <c r="Z2662" s="80" t="s">
        <v>1136</v>
      </c>
      <c r="AA2662" s="80" t="s">
        <v>1126</v>
      </c>
      <c r="AB2662" s="80" t="s">
        <v>1127</v>
      </c>
      <c r="AC2662" s="80" t="s">
        <v>1128</v>
      </c>
      <c r="AD2662" s="80">
        <v>8</v>
      </c>
      <c r="AE2662" s="80" t="s">
        <v>1137</v>
      </c>
      <c r="AF2662" s="108"/>
    </row>
    <row r="2663" spans="1:32" ht="30" hidden="1" x14ac:dyDescent="0.25">
      <c r="A2663" s="99" t="s">
        <v>1957</v>
      </c>
      <c r="B2663" s="80" t="s">
        <v>997</v>
      </c>
      <c r="C2663" s="80" t="s">
        <v>75</v>
      </c>
      <c r="D2663" s="80" t="s">
        <v>1003</v>
      </c>
      <c r="E2663" s="80" t="s">
        <v>70</v>
      </c>
      <c r="F2663" s="80"/>
      <c r="G2663" s="80" t="s">
        <v>340</v>
      </c>
      <c r="H2663" s="80"/>
      <c r="I2663" s="80">
        <v>33</v>
      </c>
      <c r="J2663" s="77">
        <v>8</v>
      </c>
      <c r="K2663" s="80">
        <v>150</v>
      </c>
      <c r="L2663" s="80">
        <v>20</v>
      </c>
      <c r="M2663" s="80"/>
      <c r="N2663" s="80">
        <v>1</v>
      </c>
      <c r="O2663" s="80" t="s">
        <v>129</v>
      </c>
      <c r="P2663" s="80" t="s">
        <v>1198</v>
      </c>
      <c r="Q2663" s="80">
        <v>1</v>
      </c>
      <c r="R2663" s="80">
        <v>0</v>
      </c>
      <c r="S2663" s="80"/>
      <c r="T2663" s="80"/>
      <c r="U2663" s="80" t="s">
        <v>70</v>
      </c>
      <c r="V2663" s="80" t="s">
        <v>76</v>
      </c>
      <c r="W2663" s="80"/>
      <c r="X2663" s="80">
        <v>6</v>
      </c>
      <c r="Y2663" s="80" t="s">
        <v>1135</v>
      </c>
      <c r="Z2663" s="80" t="s">
        <v>1136</v>
      </c>
      <c r="AA2663" s="80" t="s">
        <v>1126</v>
      </c>
      <c r="AB2663" s="80" t="s">
        <v>1127</v>
      </c>
      <c r="AC2663" s="80" t="s">
        <v>1128</v>
      </c>
      <c r="AD2663" s="80">
        <v>8</v>
      </c>
      <c r="AE2663" s="80" t="s">
        <v>1137</v>
      </c>
      <c r="AF2663" s="108"/>
    </row>
    <row r="2664" spans="1:32" ht="30" hidden="1" x14ac:dyDescent="0.25">
      <c r="A2664" s="99" t="s">
        <v>1957</v>
      </c>
      <c r="B2664" s="80" t="s">
        <v>997</v>
      </c>
      <c r="C2664" s="80" t="s">
        <v>75</v>
      </c>
      <c r="D2664" s="80" t="s">
        <v>1003</v>
      </c>
      <c r="E2664" s="80" t="s">
        <v>112</v>
      </c>
      <c r="F2664" s="80"/>
      <c r="G2664" s="80" t="s">
        <v>1004</v>
      </c>
      <c r="H2664" s="80"/>
      <c r="I2664" s="80">
        <v>33</v>
      </c>
      <c r="J2664" s="77">
        <v>4</v>
      </c>
      <c r="K2664" s="80">
        <v>50</v>
      </c>
      <c r="L2664" s="80">
        <v>20</v>
      </c>
      <c r="M2664" s="80"/>
      <c r="N2664" s="80">
        <v>1</v>
      </c>
      <c r="O2664" s="80" t="s">
        <v>129</v>
      </c>
      <c r="P2664" s="80" t="s">
        <v>1171</v>
      </c>
      <c r="Q2664" s="80">
        <v>1</v>
      </c>
      <c r="R2664" s="80">
        <v>0</v>
      </c>
      <c r="S2664" s="80"/>
      <c r="T2664" s="80"/>
      <c r="U2664" s="80" t="s">
        <v>70</v>
      </c>
      <c r="V2664" s="80" t="s">
        <v>76</v>
      </c>
      <c r="W2664" s="80"/>
      <c r="X2664" s="80">
        <v>2</v>
      </c>
      <c r="Y2664" s="80" t="s">
        <v>1135</v>
      </c>
      <c r="Z2664" s="80" t="s">
        <v>1136</v>
      </c>
      <c r="AA2664" s="80" t="s">
        <v>1126</v>
      </c>
      <c r="AB2664" s="80" t="s">
        <v>1127</v>
      </c>
      <c r="AC2664" s="80" t="s">
        <v>1128</v>
      </c>
      <c r="AD2664" s="80">
        <v>4</v>
      </c>
      <c r="AE2664" s="80" t="s">
        <v>1172</v>
      </c>
      <c r="AF2664" s="108"/>
    </row>
    <row r="2665" spans="1:32" ht="30" hidden="1" x14ac:dyDescent="0.25">
      <c r="A2665" s="99" t="s">
        <v>1957</v>
      </c>
      <c r="B2665" s="80" t="s">
        <v>997</v>
      </c>
      <c r="C2665" s="80" t="s">
        <v>75</v>
      </c>
      <c r="D2665" s="80" t="s">
        <v>1003</v>
      </c>
      <c r="E2665" s="80" t="s">
        <v>105</v>
      </c>
      <c r="F2665" s="80"/>
      <c r="G2665" s="80" t="s">
        <v>1960</v>
      </c>
      <c r="H2665" s="80"/>
      <c r="I2665" s="80">
        <v>33</v>
      </c>
      <c r="J2665" s="77" t="e">
        <v>#N/A</v>
      </c>
      <c r="K2665" s="80" t="s">
        <v>1961</v>
      </c>
      <c r="L2665" s="80"/>
      <c r="M2665" s="80"/>
      <c r="N2665" s="80"/>
      <c r="O2665" s="80"/>
      <c r="P2665" s="80"/>
      <c r="Q2665" s="80">
        <v>0</v>
      </c>
      <c r="R2665" s="80">
        <v>0</v>
      </c>
      <c r="S2665" s="80"/>
      <c r="T2665" s="80"/>
      <c r="U2665" s="80" t="s">
        <v>70</v>
      </c>
      <c r="V2665" s="80" t="s">
        <v>76</v>
      </c>
      <c r="W2665" s="80"/>
      <c r="X2665" s="80" t="s">
        <v>1291</v>
      </c>
      <c r="Y2665" s="80" t="s">
        <v>1135</v>
      </c>
      <c r="Z2665" s="80"/>
      <c r="AA2665" s="80"/>
      <c r="AB2665" s="80"/>
      <c r="AC2665" s="80"/>
      <c r="AD2665" s="80"/>
      <c r="AE2665" s="80"/>
      <c r="AF2665" s="108"/>
    </row>
    <row r="2666" spans="1:32" ht="30" hidden="1" x14ac:dyDescent="0.25">
      <c r="A2666" s="99" t="s">
        <v>1957</v>
      </c>
      <c r="B2666" s="80" t="s">
        <v>997</v>
      </c>
      <c r="C2666" s="80" t="s">
        <v>75</v>
      </c>
      <c r="D2666" s="80" t="s">
        <v>1003</v>
      </c>
      <c r="E2666" s="80" t="s">
        <v>106</v>
      </c>
      <c r="F2666" s="80"/>
      <c r="G2666" s="80" t="s">
        <v>1923</v>
      </c>
      <c r="H2666" s="80"/>
      <c r="I2666" s="80">
        <v>33</v>
      </c>
      <c r="J2666" s="77">
        <v>4</v>
      </c>
      <c r="K2666" s="80">
        <v>50</v>
      </c>
      <c r="L2666" s="80">
        <v>20</v>
      </c>
      <c r="M2666" s="80"/>
      <c r="N2666" s="80"/>
      <c r="O2666" s="80" t="s">
        <v>129</v>
      </c>
      <c r="P2666" s="80"/>
      <c r="Q2666" s="80">
        <v>0</v>
      </c>
      <c r="R2666" s="80">
        <v>0</v>
      </c>
      <c r="S2666" s="80"/>
      <c r="T2666" s="80"/>
      <c r="U2666" s="80"/>
      <c r="V2666" s="80"/>
      <c r="W2666" s="80"/>
      <c r="X2666" s="80">
        <v>2</v>
      </c>
      <c r="Y2666" s="80" t="s">
        <v>1135</v>
      </c>
      <c r="Z2666" s="80"/>
      <c r="AA2666" s="80"/>
      <c r="AB2666" s="80"/>
      <c r="AC2666" s="80"/>
      <c r="AD2666" s="80"/>
      <c r="AE2666" s="80"/>
      <c r="AF2666" s="108"/>
    </row>
    <row r="2667" spans="1:32" ht="30" hidden="1" x14ac:dyDescent="0.25">
      <c r="A2667" s="99" t="s">
        <v>1957</v>
      </c>
      <c r="B2667" s="80" t="s">
        <v>997</v>
      </c>
      <c r="C2667" s="80" t="s">
        <v>75</v>
      </c>
      <c r="D2667" s="80" t="s">
        <v>1003</v>
      </c>
      <c r="E2667" s="80" t="s">
        <v>115</v>
      </c>
      <c r="F2667" s="80"/>
      <c r="G2667" s="80" t="s">
        <v>340</v>
      </c>
      <c r="H2667" s="80"/>
      <c r="I2667" s="80">
        <v>33</v>
      </c>
      <c r="J2667" s="77">
        <v>4</v>
      </c>
      <c r="K2667" s="80">
        <v>50</v>
      </c>
      <c r="L2667" s="80">
        <v>20</v>
      </c>
      <c r="M2667" s="80"/>
      <c r="N2667" s="80">
        <v>1</v>
      </c>
      <c r="O2667" s="80" t="s">
        <v>129</v>
      </c>
      <c r="P2667" s="80" t="s">
        <v>1171</v>
      </c>
      <c r="Q2667" s="80">
        <v>1</v>
      </c>
      <c r="R2667" s="80">
        <v>0</v>
      </c>
      <c r="S2667" s="80"/>
      <c r="T2667" s="80"/>
      <c r="U2667" s="80"/>
      <c r="V2667" s="80"/>
      <c r="W2667" s="80"/>
      <c r="X2667" s="80">
        <v>2</v>
      </c>
      <c r="Y2667" s="80" t="s">
        <v>1135</v>
      </c>
      <c r="Z2667" s="80" t="s">
        <v>1136</v>
      </c>
      <c r="AA2667" s="80" t="s">
        <v>1126</v>
      </c>
      <c r="AB2667" s="80" t="s">
        <v>1127</v>
      </c>
      <c r="AC2667" s="80" t="s">
        <v>1128</v>
      </c>
      <c r="AD2667" s="80">
        <v>4</v>
      </c>
      <c r="AE2667" s="80" t="s">
        <v>1172</v>
      </c>
      <c r="AF2667" s="108"/>
    </row>
    <row r="2668" spans="1:32" ht="30" hidden="1" x14ac:dyDescent="0.25">
      <c r="A2668" s="99" t="s">
        <v>1957</v>
      </c>
      <c r="B2668" s="80" t="s">
        <v>997</v>
      </c>
      <c r="C2668" s="80" t="s">
        <v>75</v>
      </c>
      <c r="D2668" s="80" t="s">
        <v>1003</v>
      </c>
      <c r="E2668" s="80" t="s">
        <v>194</v>
      </c>
      <c r="F2668" s="80"/>
      <c r="G2668" s="80" t="s">
        <v>1005</v>
      </c>
      <c r="H2668" s="80"/>
      <c r="I2668" s="80">
        <v>33</v>
      </c>
      <c r="J2668" s="77">
        <v>4</v>
      </c>
      <c r="K2668" s="80">
        <v>50</v>
      </c>
      <c r="L2668" s="80">
        <v>20</v>
      </c>
      <c r="M2668" s="80"/>
      <c r="N2668" s="80">
        <v>1</v>
      </c>
      <c r="O2668" s="80" t="s">
        <v>129</v>
      </c>
      <c r="P2668" s="80" t="s">
        <v>1279</v>
      </c>
      <c r="Q2668" s="80">
        <v>1</v>
      </c>
      <c r="R2668" s="80">
        <v>0</v>
      </c>
      <c r="S2668" s="80"/>
      <c r="T2668" s="80"/>
      <c r="U2668" s="80"/>
      <c r="V2668" s="80"/>
      <c r="W2668" s="80"/>
      <c r="X2668" s="80">
        <v>2</v>
      </c>
      <c r="Y2668" s="80" t="s">
        <v>1135</v>
      </c>
      <c r="Z2668" s="80" t="s">
        <v>1136</v>
      </c>
      <c r="AA2668" s="80" t="s">
        <v>1126</v>
      </c>
      <c r="AB2668" s="80" t="s">
        <v>1127</v>
      </c>
      <c r="AC2668" s="80" t="s">
        <v>1128</v>
      </c>
      <c r="AD2668" s="80">
        <v>4</v>
      </c>
      <c r="AE2668" s="80" t="s">
        <v>1172</v>
      </c>
      <c r="AF2668" s="108"/>
    </row>
    <row r="2669" spans="1:32" ht="30" hidden="1" x14ac:dyDescent="0.25">
      <c r="A2669" s="99" t="s">
        <v>1957</v>
      </c>
      <c r="B2669" s="80" t="s">
        <v>997</v>
      </c>
      <c r="C2669" s="80" t="s">
        <v>75</v>
      </c>
      <c r="D2669" s="80" t="s">
        <v>1003</v>
      </c>
      <c r="E2669" s="80" t="s">
        <v>110</v>
      </c>
      <c r="F2669" s="80"/>
      <c r="G2669" s="80" t="s">
        <v>184</v>
      </c>
      <c r="H2669" s="80"/>
      <c r="I2669" s="80">
        <v>33</v>
      </c>
      <c r="J2669" s="77">
        <v>8</v>
      </c>
      <c r="K2669" s="80">
        <v>150</v>
      </c>
      <c r="L2669" s="80">
        <v>20</v>
      </c>
      <c r="M2669" s="80"/>
      <c r="N2669" s="80"/>
      <c r="O2669" s="80" t="s">
        <v>129</v>
      </c>
      <c r="P2669" s="80" t="s">
        <v>1171</v>
      </c>
      <c r="Q2669" s="80">
        <v>0</v>
      </c>
      <c r="R2669" s="80">
        <v>0</v>
      </c>
      <c r="S2669" s="80"/>
      <c r="T2669" s="80"/>
      <c r="U2669" s="80" t="s">
        <v>70</v>
      </c>
      <c r="V2669" s="80"/>
      <c r="W2669" s="80"/>
      <c r="X2669" s="80">
        <v>6</v>
      </c>
      <c r="Y2669" s="80" t="s">
        <v>1135</v>
      </c>
      <c r="Z2669" s="80" t="s">
        <v>1136</v>
      </c>
      <c r="AA2669" s="80" t="s">
        <v>1126</v>
      </c>
      <c r="AB2669" s="80" t="s">
        <v>1127</v>
      </c>
      <c r="AC2669" s="80" t="s">
        <v>1128</v>
      </c>
      <c r="AD2669" s="80">
        <v>8</v>
      </c>
      <c r="AE2669" s="80" t="s">
        <v>1137</v>
      </c>
      <c r="AF2669" s="108"/>
    </row>
    <row r="2670" spans="1:32" ht="30" hidden="1" x14ac:dyDescent="0.25">
      <c r="A2670" s="99" t="s">
        <v>1957</v>
      </c>
      <c r="B2670" s="80" t="s">
        <v>997</v>
      </c>
      <c r="C2670" s="80" t="s">
        <v>75</v>
      </c>
      <c r="D2670" s="80" t="s">
        <v>1003</v>
      </c>
      <c r="E2670" s="80" t="s">
        <v>111</v>
      </c>
      <c r="F2670" s="80"/>
      <c r="G2670" s="80" t="s">
        <v>1960</v>
      </c>
      <c r="H2670" s="80"/>
      <c r="I2670" s="80">
        <v>33</v>
      </c>
      <c r="J2670" s="77" t="e">
        <v>#N/A</v>
      </c>
      <c r="K2670" s="80" t="s">
        <v>1961</v>
      </c>
      <c r="L2670" s="80"/>
      <c r="M2670" s="80"/>
      <c r="N2670" s="80"/>
      <c r="O2670" s="80"/>
      <c r="P2670" s="80"/>
      <c r="Q2670" s="80">
        <v>0</v>
      </c>
      <c r="R2670" s="80">
        <v>0</v>
      </c>
      <c r="S2670" s="80"/>
      <c r="T2670" s="80"/>
      <c r="U2670" s="80" t="s">
        <v>70</v>
      </c>
      <c r="V2670" s="80" t="s">
        <v>76</v>
      </c>
      <c r="W2670" s="80"/>
      <c r="X2670" s="80" t="s">
        <v>1291</v>
      </c>
      <c r="Y2670" s="80" t="s">
        <v>1135</v>
      </c>
      <c r="Z2670" s="80"/>
      <c r="AA2670" s="80"/>
      <c r="AB2670" s="80"/>
      <c r="AC2670" s="80"/>
      <c r="AD2670" s="80"/>
      <c r="AE2670" s="80"/>
      <c r="AF2670" s="108"/>
    </row>
    <row r="2671" spans="1:32" ht="30" hidden="1" x14ac:dyDescent="0.25">
      <c r="A2671" s="99" t="s">
        <v>1957</v>
      </c>
      <c r="B2671" s="80" t="s">
        <v>997</v>
      </c>
      <c r="C2671" s="80" t="s">
        <v>75</v>
      </c>
      <c r="D2671" s="80" t="s">
        <v>1003</v>
      </c>
      <c r="E2671" s="80" t="s">
        <v>113</v>
      </c>
      <c r="F2671" s="80"/>
      <c r="G2671" s="80" t="s">
        <v>340</v>
      </c>
      <c r="H2671" s="80"/>
      <c r="I2671" s="80">
        <v>33</v>
      </c>
      <c r="J2671" s="77">
        <v>4</v>
      </c>
      <c r="K2671" s="80">
        <v>50</v>
      </c>
      <c r="L2671" s="80">
        <v>20</v>
      </c>
      <c r="M2671" s="80"/>
      <c r="N2671" s="80">
        <v>1</v>
      </c>
      <c r="O2671" s="80" t="s">
        <v>129</v>
      </c>
      <c r="P2671" s="80" t="s">
        <v>1171</v>
      </c>
      <c r="Q2671" s="80">
        <v>1</v>
      </c>
      <c r="R2671" s="80">
        <v>0</v>
      </c>
      <c r="S2671" s="80"/>
      <c r="T2671" s="80"/>
      <c r="U2671" s="80" t="s">
        <v>70</v>
      </c>
      <c r="V2671" s="80"/>
      <c r="W2671" s="80"/>
      <c r="X2671" s="80">
        <v>2</v>
      </c>
      <c r="Y2671" s="80" t="s">
        <v>1135</v>
      </c>
      <c r="Z2671" s="80" t="s">
        <v>1136</v>
      </c>
      <c r="AA2671" s="80" t="s">
        <v>1126</v>
      </c>
      <c r="AB2671" s="80" t="s">
        <v>1127</v>
      </c>
      <c r="AC2671" s="80" t="s">
        <v>1128</v>
      </c>
      <c r="AD2671" s="80">
        <v>4</v>
      </c>
      <c r="AE2671" s="80" t="s">
        <v>1172</v>
      </c>
      <c r="AF2671" s="108"/>
    </row>
    <row r="2672" spans="1:32" ht="30" hidden="1" x14ac:dyDescent="0.25">
      <c r="A2672" s="99" t="s">
        <v>1957</v>
      </c>
      <c r="B2672" s="80" t="s">
        <v>997</v>
      </c>
      <c r="C2672" s="80" t="s">
        <v>75</v>
      </c>
      <c r="D2672" s="80" t="s">
        <v>1003</v>
      </c>
      <c r="E2672" s="80" t="s">
        <v>114</v>
      </c>
      <c r="F2672" s="80"/>
      <c r="G2672" s="80" t="s">
        <v>917</v>
      </c>
      <c r="H2672" s="80"/>
      <c r="I2672" s="80">
        <v>33</v>
      </c>
      <c r="J2672" s="77">
        <v>8</v>
      </c>
      <c r="K2672" s="80">
        <v>150</v>
      </c>
      <c r="L2672" s="80">
        <v>20</v>
      </c>
      <c r="M2672" s="80"/>
      <c r="N2672" s="80">
        <v>1</v>
      </c>
      <c r="O2672" s="80" t="s">
        <v>129</v>
      </c>
      <c r="P2672" s="80" t="s">
        <v>1171</v>
      </c>
      <c r="Q2672" s="80">
        <v>1</v>
      </c>
      <c r="R2672" s="80">
        <v>0</v>
      </c>
      <c r="S2672" s="80"/>
      <c r="T2672" s="80"/>
      <c r="U2672" s="80" t="s">
        <v>70</v>
      </c>
      <c r="V2672" s="80"/>
      <c r="W2672" s="80"/>
      <c r="X2672" s="80">
        <v>6</v>
      </c>
      <c r="Y2672" s="80" t="s">
        <v>1135</v>
      </c>
      <c r="Z2672" s="80" t="s">
        <v>1136</v>
      </c>
      <c r="AA2672" s="80" t="s">
        <v>1126</v>
      </c>
      <c r="AB2672" s="80" t="s">
        <v>1127</v>
      </c>
      <c r="AC2672" s="80" t="s">
        <v>1128</v>
      </c>
      <c r="AD2672" s="80">
        <v>8</v>
      </c>
      <c r="AE2672" s="80" t="s">
        <v>1137</v>
      </c>
      <c r="AF2672" s="108"/>
    </row>
    <row r="2673" spans="1:32" hidden="1" x14ac:dyDescent="0.25">
      <c r="A2673" s="99" t="s">
        <v>1957</v>
      </c>
      <c r="B2673" s="80" t="s">
        <v>997</v>
      </c>
      <c r="C2673" s="80" t="s">
        <v>75</v>
      </c>
      <c r="D2673" s="80" t="s">
        <v>1962</v>
      </c>
      <c r="E2673" s="80" t="s">
        <v>76</v>
      </c>
      <c r="F2673" s="80"/>
      <c r="G2673" s="80" t="s">
        <v>1963</v>
      </c>
      <c r="H2673" s="80"/>
      <c r="I2673" s="80">
        <v>33</v>
      </c>
      <c r="J2673" s="77">
        <v>8</v>
      </c>
      <c r="K2673" s="80">
        <v>150</v>
      </c>
      <c r="L2673" s="80">
        <v>20</v>
      </c>
      <c r="M2673" s="80"/>
      <c r="N2673" s="80"/>
      <c r="O2673" s="80" t="s">
        <v>129</v>
      </c>
      <c r="P2673" s="80"/>
      <c r="Q2673" s="80">
        <v>0</v>
      </c>
      <c r="R2673" s="80">
        <v>0</v>
      </c>
      <c r="S2673" s="80"/>
      <c r="T2673" s="80"/>
      <c r="U2673" s="80"/>
      <c r="V2673" s="80"/>
      <c r="W2673" s="80"/>
      <c r="X2673" s="80">
        <v>6</v>
      </c>
      <c r="Y2673" s="80" t="s">
        <v>1135</v>
      </c>
      <c r="Z2673" s="80"/>
      <c r="AA2673" s="80"/>
      <c r="AB2673" s="80"/>
      <c r="AC2673" s="80"/>
      <c r="AD2673" s="80"/>
      <c r="AE2673" s="80"/>
      <c r="AF2673" s="108"/>
    </row>
    <row r="2674" spans="1:32" hidden="1" x14ac:dyDescent="0.25">
      <c r="A2674" s="99" t="s">
        <v>1957</v>
      </c>
      <c r="B2674" s="80" t="s">
        <v>997</v>
      </c>
      <c r="C2674" s="80" t="s">
        <v>75</v>
      </c>
      <c r="D2674" s="80" t="s">
        <v>1962</v>
      </c>
      <c r="E2674" s="80" t="s">
        <v>107</v>
      </c>
      <c r="F2674" s="80"/>
      <c r="G2674" s="80" t="s">
        <v>1963</v>
      </c>
      <c r="H2674" s="80"/>
      <c r="I2674" s="80">
        <v>33</v>
      </c>
      <c r="J2674" s="77">
        <v>8</v>
      </c>
      <c r="K2674" s="80">
        <v>150</v>
      </c>
      <c r="L2674" s="80">
        <v>20</v>
      </c>
      <c r="M2674" s="80"/>
      <c r="N2674" s="80"/>
      <c r="O2674" s="80" t="s">
        <v>129</v>
      </c>
      <c r="P2674" s="80"/>
      <c r="Q2674" s="80">
        <v>0</v>
      </c>
      <c r="R2674" s="80">
        <v>0</v>
      </c>
      <c r="S2674" s="80"/>
      <c r="T2674" s="80"/>
      <c r="U2674" s="80"/>
      <c r="V2674" s="80"/>
      <c r="W2674" s="80"/>
      <c r="X2674" s="80">
        <v>6</v>
      </c>
      <c r="Y2674" s="80" t="s">
        <v>1135</v>
      </c>
      <c r="Z2674" s="80"/>
      <c r="AA2674" s="80"/>
      <c r="AB2674" s="80"/>
      <c r="AC2674" s="80"/>
      <c r="AD2674" s="80"/>
      <c r="AE2674" s="80"/>
      <c r="AF2674" s="108"/>
    </row>
    <row r="2675" spans="1:32" hidden="1" x14ac:dyDescent="0.25">
      <c r="A2675" s="99" t="s">
        <v>1957</v>
      </c>
      <c r="B2675" s="80" t="s">
        <v>997</v>
      </c>
      <c r="C2675" s="80" t="s">
        <v>75</v>
      </c>
      <c r="D2675" s="80" t="s">
        <v>1962</v>
      </c>
      <c r="E2675" s="80" t="s">
        <v>109</v>
      </c>
      <c r="F2675" s="80"/>
      <c r="G2675" s="80" t="s">
        <v>1964</v>
      </c>
      <c r="H2675" s="80"/>
      <c r="I2675" s="80">
        <v>33</v>
      </c>
      <c r="J2675" s="77">
        <v>4</v>
      </c>
      <c r="K2675" s="80">
        <v>50</v>
      </c>
      <c r="L2675" s="80">
        <v>20</v>
      </c>
      <c r="M2675" s="80"/>
      <c r="N2675" s="80"/>
      <c r="O2675" s="80" t="s">
        <v>129</v>
      </c>
      <c r="P2675" s="80"/>
      <c r="Q2675" s="80">
        <v>0</v>
      </c>
      <c r="R2675" s="80">
        <v>0</v>
      </c>
      <c r="S2675" s="80"/>
      <c r="T2675" s="80"/>
      <c r="U2675" s="80"/>
      <c r="V2675" s="80"/>
      <c r="W2675" s="80"/>
      <c r="X2675" s="80">
        <v>2</v>
      </c>
      <c r="Y2675" s="80" t="s">
        <v>1135</v>
      </c>
      <c r="Z2675" s="80"/>
      <c r="AA2675" s="80"/>
      <c r="AB2675" s="80"/>
      <c r="AC2675" s="80"/>
      <c r="AD2675" s="80"/>
      <c r="AE2675" s="80"/>
      <c r="AF2675" s="108"/>
    </row>
    <row r="2676" spans="1:32" hidden="1" x14ac:dyDescent="0.25">
      <c r="A2676" s="99" t="s">
        <v>1957</v>
      </c>
      <c r="B2676" s="80" t="s">
        <v>997</v>
      </c>
      <c r="C2676" s="80" t="s">
        <v>75</v>
      </c>
      <c r="D2676" s="80" t="s">
        <v>1006</v>
      </c>
      <c r="E2676" s="80" t="s">
        <v>76</v>
      </c>
      <c r="F2676" s="80" t="s">
        <v>1364</v>
      </c>
      <c r="G2676" s="80" t="s">
        <v>1007</v>
      </c>
      <c r="H2676" s="80"/>
      <c r="I2676" s="80">
        <v>33</v>
      </c>
      <c r="J2676" s="77">
        <v>8</v>
      </c>
      <c r="K2676" s="80">
        <v>150</v>
      </c>
      <c r="L2676" s="80">
        <v>20</v>
      </c>
      <c r="M2676" s="80"/>
      <c r="N2676" s="80"/>
      <c r="O2676" s="80" t="s">
        <v>129</v>
      </c>
      <c r="P2676" s="80" t="s">
        <v>1171</v>
      </c>
      <c r="Q2676" s="80">
        <v>0</v>
      </c>
      <c r="R2676" s="80">
        <v>1</v>
      </c>
      <c r="S2676" s="80" t="s">
        <v>1123</v>
      </c>
      <c r="T2676" s="80">
        <v>1</v>
      </c>
      <c r="U2676" s="80"/>
      <c r="V2676" s="80" t="s">
        <v>76</v>
      </c>
      <c r="W2676" s="80"/>
      <c r="X2676" s="80">
        <v>6</v>
      </c>
      <c r="Y2676" s="80" t="s">
        <v>1135</v>
      </c>
      <c r="Z2676" s="80" t="s">
        <v>1136</v>
      </c>
      <c r="AA2676" s="80" t="s">
        <v>1126</v>
      </c>
      <c r="AB2676" s="80" t="s">
        <v>1127</v>
      </c>
      <c r="AC2676" s="80" t="s">
        <v>1128</v>
      </c>
      <c r="AD2676" s="80">
        <v>8</v>
      </c>
      <c r="AE2676" s="80" t="s">
        <v>1137</v>
      </c>
      <c r="AF2676" s="108"/>
    </row>
    <row r="2677" spans="1:32" hidden="1" x14ac:dyDescent="0.25">
      <c r="A2677" s="99" t="s">
        <v>1957</v>
      </c>
      <c r="B2677" s="80" t="s">
        <v>997</v>
      </c>
      <c r="C2677" s="80" t="s">
        <v>75</v>
      </c>
      <c r="D2677" s="80" t="s">
        <v>1006</v>
      </c>
      <c r="E2677" s="80" t="s">
        <v>81</v>
      </c>
      <c r="F2677" s="80"/>
      <c r="G2677" s="80" t="s">
        <v>1008</v>
      </c>
      <c r="H2677" s="80"/>
      <c r="I2677" s="80">
        <v>33</v>
      </c>
      <c r="J2677" s="77">
        <v>8</v>
      </c>
      <c r="K2677" s="80">
        <v>150</v>
      </c>
      <c r="L2677" s="80">
        <v>20</v>
      </c>
      <c r="M2677" s="80"/>
      <c r="N2677" s="80"/>
      <c r="O2677" s="80" t="s">
        <v>129</v>
      </c>
      <c r="P2677" s="80" t="s">
        <v>1171</v>
      </c>
      <c r="Q2677" s="80">
        <v>0</v>
      </c>
      <c r="R2677" s="80">
        <v>1</v>
      </c>
      <c r="S2677" s="80" t="s">
        <v>1123</v>
      </c>
      <c r="T2677" s="80">
        <v>1</v>
      </c>
      <c r="U2677" s="80"/>
      <c r="V2677" s="80" t="s">
        <v>76</v>
      </c>
      <c r="W2677" s="80"/>
      <c r="X2677" s="80">
        <v>6</v>
      </c>
      <c r="Y2677" s="80" t="s">
        <v>1135</v>
      </c>
      <c r="Z2677" s="80" t="s">
        <v>1136</v>
      </c>
      <c r="AA2677" s="80" t="s">
        <v>1126</v>
      </c>
      <c r="AB2677" s="80" t="s">
        <v>1127</v>
      </c>
      <c r="AC2677" s="80" t="s">
        <v>1128</v>
      </c>
      <c r="AD2677" s="80">
        <v>8</v>
      </c>
      <c r="AE2677" s="80" t="s">
        <v>1137</v>
      </c>
      <c r="AF2677" s="108"/>
    </row>
    <row r="2678" spans="1:32" ht="30" hidden="1" x14ac:dyDescent="0.25">
      <c r="A2678" s="99" t="s">
        <v>1957</v>
      </c>
      <c r="B2678" s="80" t="s">
        <v>997</v>
      </c>
      <c r="C2678" s="80" t="s">
        <v>75</v>
      </c>
      <c r="D2678" s="80" t="s">
        <v>1006</v>
      </c>
      <c r="E2678" s="80" t="s">
        <v>82</v>
      </c>
      <c r="F2678" s="80" t="s">
        <v>82</v>
      </c>
      <c r="G2678" s="80" t="s">
        <v>1009</v>
      </c>
      <c r="H2678" s="80"/>
      <c r="I2678" s="80">
        <v>33</v>
      </c>
      <c r="J2678" s="77">
        <v>4</v>
      </c>
      <c r="K2678" s="80">
        <v>50</v>
      </c>
      <c r="L2678" s="80">
        <v>20</v>
      </c>
      <c r="M2678" s="80"/>
      <c r="N2678" s="80"/>
      <c r="O2678" s="80" t="s">
        <v>129</v>
      </c>
      <c r="P2678" s="80" t="s">
        <v>1171</v>
      </c>
      <c r="Q2678" s="80">
        <v>0</v>
      </c>
      <c r="R2678" s="80">
        <v>1</v>
      </c>
      <c r="S2678" s="80" t="s">
        <v>1123</v>
      </c>
      <c r="T2678" s="80">
        <v>1</v>
      </c>
      <c r="U2678" s="80"/>
      <c r="V2678" s="80" t="s">
        <v>76</v>
      </c>
      <c r="W2678" s="80"/>
      <c r="X2678" s="80">
        <v>2</v>
      </c>
      <c r="Y2678" s="80" t="s">
        <v>1135</v>
      </c>
      <c r="Z2678" s="80" t="s">
        <v>1136</v>
      </c>
      <c r="AA2678" s="80" t="s">
        <v>1126</v>
      </c>
      <c r="AB2678" s="80" t="s">
        <v>1127</v>
      </c>
      <c r="AC2678" s="80" t="s">
        <v>1128</v>
      </c>
      <c r="AD2678" s="80">
        <v>4</v>
      </c>
      <c r="AE2678" s="80" t="s">
        <v>1172</v>
      </c>
      <c r="AF2678" s="108"/>
    </row>
    <row r="2679" spans="1:32" hidden="1" x14ac:dyDescent="0.25">
      <c r="A2679" s="99" t="s">
        <v>1957</v>
      </c>
      <c r="B2679" s="80" t="s">
        <v>997</v>
      </c>
      <c r="C2679" s="80" t="s">
        <v>75</v>
      </c>
      <c r="D2679" s="80" t="s">
        <v>1006</v>
      </c>
      <c r="E2679" s="80" t="s">
        <v>107</v>
      </c>
      <c r="F2679" s="80" t="s">
        <v>1247</v>
      </c>
      <c r="G2679" s="80" t="s">
        <v>1010</v>
      </c>
      <c r="H2679" s="80"/>
      <c r="I2679" s="80">
        <v>33</v>
      </c>
      <c r="J2679" s="77">
        <v>8</v>
      </c>
      <c r="K2679" s="80">
        <v>150</v>
      </c>
      <c r="L2679" s="80">
        <v>20</v>
      </c>
      <c r="M2679" s="80"/>
      <c r="N2679" s="80"/>
      <c r="O2679" s="80" t="s">
        <v>129</v>
      </c>
      <c r="P2679" s="80" t="s">
        <v>1171</v>
      </c>
      <c r="Q2679" s="80">
        <v>0</v>
      </c>
      <c r="R2679" s="80">
        <v>1</v>
      </c>
      <c r="S2679" s="80" t="s">
        <v>1123</v>
      </c>
      <c r="T2679" s="80">
        <v>1</v>
      </c>
      <c r="U2679" s="80" t="s">
        <v>115</v>
      </c>
      <c r="V2679" s="80"/>
      <c r="W2679" s="80"/>
      <c r="X2679" s="80">
        <v>6</v>
      </c>
      <c r="Y2679" s="80" t="s">
        <v>1135</v>
      </c>
      <c r="Z2679" s="80" t="s">
        <v>1136</v>
      </c>
      <c r="AA2679" s="80" t="s">
        <v>1126</v>
      </c>
      <c r="AB2679" s="80" t="s">
        <v>1127</v>
      </c>
      <c r="AC2679" s="80" t="s">
        <v>1128</v>
      </c>
      <c r="AD2679" s="80">
        <v>8</v>
      </c>
      <c r="AE2679" s="80" t="s">
        <v>1137</v>
      </c>
      <c r="AF2679" s="108"/>
    </row>
    <row r="2680" spans="1:32" ht="30" hidden="1" x14ac:dyDescent="0.25">
      <c r="A2680" s="99" t="s">
        <v>1957</v>
      </c>
      <c r="B2680" s="80" t="s">
        <v>997</v>
      </c>
      <c r="C2680" s="80" t="s">
        <v>75</v>
      </c>
      <c r="D2680" s="80" t="s">
        <v>1006</v>
      </c>
      <c r="E2680" s="80" t="s">
        <v>108</v>
      </c>
      <c r="F2680" s="80"/>
      <c r="G2680" s="80" t="s">
        <v>1011</v>
      </c>
      <c r="H2680" s="80"/>
      <c r="I2680" s="80">
        <v>33</v>
      </c>
      <c r="J2680" s="77">
        <v>8</v>
      </c>
      <c r="K2680" s="80">
        <v>150</v>
      </c>
      <c r="L2680" s="80">
        <v>20</v>
      </c>
      <c r="M2680" s="80"/>
      <c r="N2680" s="80"/>
      <c r="O2680" s="80" t="s">
        <v>150</v>
      </c>
      <c r="P2680" s="80" t="s">
        <v>1171</v>
      </c>
      <c r="Q2680" s="80">
        <v>0</v>
      </c>
      <c r="R2680" s="80">
        <v>2</v>
      </c>
      <c r="S2680" s="80" t="s">
        <v>1123</v>
      </c>
      <c r="T2680" s="80">
        <v>1</v>
      </c>
      <c r="U2680" s="80"/>
      <c r="V2680" s="80" t="s">
        <v>76</v>
      </c>
      <c r="W2680" s="80"/>
      <c r="X2680" s="80">
        <v>12</v>
      </c>
      <c r="Y2680" s="80" t="s">
        <v>1135</v>
      </c>
      <c r="Z2680" s="80" t="s">
        <v>1136</v>
      </c>
      <c r="AA2680" s="80" t="s">
        <v>1126</v>
      </c>
      <c r="AB2680" s="80" t="s">
        <v>1127</v>
      </c>
      <c r="AC2680" s="80" t="s">
        <v>1128</v>
      </c>
      <c r="AD2680" s="80">
        <v>8</v>
      </c>
      <c r="AE2680" s="80" t="s">
        <v>1137</v>
      </c>
      <c r="AF2680" s="108"/>
    </row>
    <row r="2681" spans="1:32" ht="30" hidden="1" x14ac:dyDescent="0.25">
      <c r="A2681" s="99" t="s">
        <v>1957</v>
      </c>
      <c r="B2681" s="80" t="s">
        <v>997</v>
      </c>
      <c r="C2681" s="80" t="s">
        <v>75</v>
      </c>
      <c r="D2681" s="80" t="s">
        <v>1006</v>
      </c>
      <c r="E2681" s="80" t="s">
        <v>109</v>
      </c>
      <c r="F2681" s="80" t="s">
        <v>81</v>
      </c>
      <c r="G2681" s="80" t="s">
        <v>1012</v>
      </c>
      <c r="H2681" s="80"/>
      <c r="I2681" s="80">
        <v>33</v>
      </c>
      <c r="J2681" s="77">
        <v>4</v>
      </c>
      <c r="K2681" s="80">
        <v>50</v>
      </c>
      <c r="L2681" s="80">
        <v>20</v>
      </c>
      <c r="M2681" s="80"/>
      <c r="N2681" s="80"/>
      <c r="O2681" s="80" t="s">
        <v>129</v>
      </c>
      <c r="P2681" s="80" t="s">
        <v>1171</v>
      </c>
      <c r="Q2681" s="80">
        <v>0</v>
      </c>
      <c r="R2681" s="80">
        <v>1</v>
      </c>
      <c r="S2681" s="80" t="s">
        <v>1123</v>
      </c>
      <c r="T2681" s="80">
        <v>1</v>
      </c>
      <c r="U2681" s="80"/>
      <c r="V2681" s="80"/>
      <c r="W2681" s="80"/>
      <c r="X2681" s="80">
        <v>2</v>
      </c>
      <c r="Y2681" s="80" t="s">
        <v>1135</v>
      </c>
      <c r="Z2681" s="80" t="s">
        <v>1136</v>
      </c>
      <c r="AA2681" s="80" t="s">
        <v>1126</v>
      </c>
      <c r="AB2681" s="80" t="s">
        <v>1127</v>
      </c>
      <c r="AC2681" s="80" t="s">
        <v>1128</v>
      </c>
      <c r="AD2681" s="80">
        <v>4</v>
      </c>
      <c r="AE2681" s="80" t="s">
        <v>1172</v>
      </c>
      <c r="AF2681" s="108"/>
    </row>
    <row r="2682" spans="1:32" ht="30" hidden="1" x14ac:dyDescent="0.25">
      <c r="A2682" s="99" t="s">
        <v>1957</v>
      </c>
      <c r="B2682" s="80" t="s">
        <v>997</v>
      </c>
      <c r="C2682" s="80" t="s">
        <v>75</v>
      </c>
      <c r="D2682" s="80" t="s">
        <v>1013</v>
      </c>
      <c r="E2682" s="80" t="s">
        <v>73</v>
      </c>
      <c r="F2682" s="80"/>
      <c r="G2682" s="80" t="s">
        <v>1014</v>
      </c>
      <c r="H2682" s="80"/>
      <c r="I2682" s="80">
        <v>33</v>
      </c>
      <c r="J2682" s="77">
        <v>8</v>
      </c>
      <c r="K2682" s="80">
        <v>150</v>
      </c>
      <c r="L2682" s="80">
        <v>20</v>
      </c>
      <c r="M2682" s="80"/>
      <c r="N2682" s="80"/>
      <c r="O2682" s="80" t="s">
        <v>129</v>
      </c>
      <c r="P2682" s="80" t="s">
        <v>1198</v>
      </c>
      <c r="Q2682" s="80">
        <v>0</v>
      </c>
      <c r="R2682" s="80">
        <v>1</v>
      </c>
      <c r="S2682" s="80" t="s">
        <v>1115</v>
      </c>
      <c r="T2682" s="80">
        <v>1</v>
      </c>
      <c r="U2682" s="80" t="s">
        <v>115</v>
      </c>
      <c r="V2682" s="80" t="s">
        <v>76</v>
      </c>
      <c r="W2682" s="80"/>
      <c r="X2682" s="80">
        <v>6</v>
      </c>
      <c r="Y2682" s="80" t="s">
        <v>1135</v>
      </c>
      <c r="Z2682" s="80" t="s">
        <v>1136</v>
      </c>
      <c r="AA2682" s="80" t="s">
        <v>1126</v>
      </c>
      <c r="AB2682" s="80" t="s">
        <v>1127</v>
      </c>
      <c r="AC2682" s="80" t="s">
        <v>1128</v>
      </c>
      <c r="AD2682" s="80">
        <v>8</v>
      </c>
      <c r="AE2682" s="80" t="s">
        <v>1137</v>
      </c>
      <c r="AF2682" s="108"/>
    </row>
    <row r="2683" spans="1:32" ht="30" hidden="1" x14ac:dyDescent="0.25">
      <c r="A2683" s="99" t="s">
        <v>1957</v>
      </c>
      <c r="B2683" s="80" t="s">
        <v>997</v>
      </c>
      <c r="C2683" s="80" t="s">
        <v>75</v>
      </c>
      <c r="D2683" s="80" t="s">
        <v>1013</v>
      </c>
      <c r="E2683" s="80" t="s">
        <v>83</v>
      </c>
      <c r="F2683" s="80"/>
      <c r="G2683" s="80" t="s">
        <v>1015</v>
      </c>
      <c r="H2683" s="80"/>
      <c r="I2683" s="80">
        <v>33</v>
      </c>
      <c r="J2683" s="77">
        <v>8</v>
      </c>
      <c r="K2683" s="80">
        <v>100</v>
      </c>
      <c r="L2683" s="80">
        <v>20</v>
      </c>
      <c r="M2683" s="80"/>
      <c r="N2683" s="80"/>
      <c r="O2683" s="80" t="s">
        <v>129</v>
      </c>
      <c r="P2683" s="80" t="s">
        <v>1198</v>
      </c>
      <c r="Q2683" s="80">
        <v>0</v>
      </c>
      <c r="R2683" s="80">
        <v>1</v>
      </c>
      <c r="S2683" s="80" t="s">
        <v>1115</v>
      </c>
      <c r="T2683" s="80">
        <v>1</v>
      </c>
      <c r="U2683" s="80" t="s">
        <v>115</v>
      </c>
      <c r="V2683" s="80" t="s">
        <v>76</v>
      </c>
      <c r="W2683" s="80"/>
      <c r="X2683" s="80">
        <v>4</v>
      </c>
      <c r="Y2683" s="80" t="s">
        <v>1135</v>
      </c>
      <c r="Z2683" s="80" t="s">
        <v>1136</v>
      </c>
      <c r="AA2683" s="80" t="s">
        <v>1126</v>
      </c>
      <c r="AB2683" s="80" t="s">
        <v>1127</v>
      </c>
      <c r="AC2683" s="80" t="s">
        <v>1128</v>
      </c>
      <c r="AD2683" s="80">
        <v>8</v>
      </c>
      <c r="AE2683" s="80" t="s">
        <v>1129</v>
      </c>
      <c r="AF2683" s="108"/>
    </row>
    <row r="2684" spans="1:32" ht="30" hidden="1" x14ac:dyDescent="0.25">
      <c r="A2684" s="99" t="s">
        <v>1957</v>
      </c>
      <c r="B2684" s="80" t="s">
        <v>997</v>
      </c>
      <c r="C2684" s="80" t="s">
        <v>75</v>
      </c>
      <c r="D2684" s="80" t="s">
        <v>1013</v>
      </c>
      <c r="E2684" s="80" t="s">
        <v>75</v>
      </c>
      <c r="F2684" s="80"/>
      <c r="G2684" s="80" t="s">
        <v>349</v>
      </c>
      <c r="H2684" s="80"/>
      <c r="I2684" s="80">
        <v>33</v>
      </c>
      <c r="J2684" s="77">
        <v>8</v>
      </c>
      <c r="K2684" s="80">
        <v>150</v>
      </c>
      <c r="L2684" s="80">
        <v>20</v>
      </c>
      <c r="M2684" s="80"/>
      <c r="N2684" s="80"/>
      <c r="O2684" s="80" t="s">
        <v>129</v>
      </c>
      <c r="P2684" s="80" t="s">
        <v>1198</v>
      </c>
      <c r="Q2684" s="80">
        <v>0</v>
      </c>
      <c r="R2684" s="80">
        <v>1</v>
      </c>
      <c r="S2684" s="80" t="s">
        <v>1115</v>
      </c>
      <c r="T2684" s="80">
        <v>1</v>
      </c>
      <c r="U2684" s="80" t="s">
        <v>115</v>
      </c>
      <c r="V2684" s="80" t="s">
        <v>76</v>
      </c>
      <c r="W2684" s="80"/>
      <c r="X2684" s="80">
        <v>6</v>
      </c>
      <c r="Y2684" s="80" t="s">
        <v>1135</v>
      </c>
      <c r="Z2684" s="80" t="s">
        <v>1136</v>
      </c>
      <c r="AA2684" s="80" t="s">
        <v>1126</v>
      </c>
      <c r="AB2684" s="80" t="s">
        <v>1127</v>
      </c>
      <c r="AC2684" s="80" t="s">
        <v>1128</v>
      </c>
      <c r="AD2684" s="80">
        <v>8</v>
      </c>
      <c r="AE2684" s="80" t="s">
        <v>1137</v>
      </c>
      <c r="AF2684" s="108"/>
    </row>
    <row r="2685" spans="1:32" ht="30" hidden="1" x14ac:dyDescent="0.25">
      <c r="A2685" s="99" t="s">
        <v>1957</v>
      </c>
      <c r="B2685" s="80" t="s">
        <v>997</v>
      </c>
      <c r="C2685" s="80" t="s">
        <v>75</v>
      </c>
      <c r="D2685" s="80" t="s">
        <v>1013</v>
      </c>
      <c r="E2685" s="80" t="s">
        <v>70</v>
      </c>
      <c r="F2685" s="80"/>
      <c r="G2685" s="80" t="s">
        <v>1014</v>
      </c>
      <c r="H2685" s="80"/>
      <c r="I2685" s="80">
        <v>33</v>
      </c>
      <c r="J2685" s="77">
        <v>8</v>
      </c>
      <c r="K2685" s="80">
        <v>150</v>
      </c>
      <c r="L2685" s="80">
        <v>20</v>
      </c>
      <c r="M2685" s="80"/>
      <c r="N2685" s="80"/>
      <c r="O2685" s="80" t="s">
        <v>129</v>
      </c>
      <c r="P2685" s="80" t="s">
        <v>1198</v>
      </c>
      <c r="Q2685" s="80">
        <v>0</v>
      </c>
      <c r="R2685" s="80">
        <v>1</v>
      </c>
      <c r="S2685" s="80" t="s">
        <v>1115</v>
      </c>
      <c r="T2685" s="80">
        <v>1</v>
      </c>
      <c r="U2685" s="80" t="s">
        <v>115</v>
      </c>
      <c r="V2685" s="80" t="s">
        <v>76</v>
      </c>
      <c r="W2685" s="80"/>
      <c r="X2685" s="80">
        <v>6</v>
      </c>
      <c r="Y2685" s="80" t="s">
        <v>1135</v>
      </c>
      <c r="Z2685" s="80" t="s">
        <v>1136</v>
      </c>
      <c r="AA2685" s="80" t="s">
        <v>1126</v>
      </c>
      <c r="AB2685" s="80" t="s">
        <v>1127</v>
      </c>
      <c r="AC2685" s="80" t="s">
        <v>1128</v>
      </c>
      <c r="AD2685" s="80">
        <v>8</v>
      </c>
      <c r="AE2685" s="80" t="s">
        <v>1137</v>
      </c>
      <c r="AF2685" s="108"/>
    </row>
    <row r="2686" spans="1:32" ht="30" hidden="1" x14ac:dyDescent="0.25">
      <c r="A2686" s="99" t="s">
        <v>1957</v>
      </c>
      <c r="B2686" s="80" t="s">
        <v>997</v>
      </c>
      <c r="C2686" s="80" t="s">
        <v>75</v>
      </c>
      <c r="D2686" s="80" t="s">
        <v>1013</v>
      </c>
      <c r="E2686" s="80" t="s">
        <v>112</v>
      </c>
      <c r="F2686" s="80"/>
      <c r="G2686" s="80" t="s">
        <v>1016</v>
      </c>
      <c r="H2686" s="80"/>
      <c r="I2686" s="80">
        <v>33</v>
      </c>
      <c r="J2686" s="77">
        <v>4</v>
      </c>
      <c r="K2686" s="80">
        <v>50</v>
      </c>
      <c r="L2686" s="80">
        <v>20</v>
      </c>
      <c r="M2686" s="80"/>
      <c r="N2686" s="80"/>
      <c r="O2686" s="80" t="s">
        <v>129</v>
      </c>
      <c r="P2686" s="80" t="s">
        <v>1171</v>
      </c>
      <c r="Q2686" s="80">
        <v>0</v>
      </c>
      <c r="R2686" s="80">
        <v>1</v>
      </c>
      <c r="S2686" s="80" t="s">
        <v>1123</v>
      </c>
      <c r="T2686" s="80">
        <v>1</v>
      </c>
      <c r="U2686" s="80" t="s">
        <v>115</v>
      </c>
      <c r="V2686" s="80" t="s">
        <v>76</v>
      </c>
      <c r="W2686" s="80"/>
      <c r="X2686" s="80">
        <v>2</v>
      </c>
      <c r="Y2686" s="80" t="s">
        <v>1135</v>
      </c>
      <c r="Z2686" s="80" t="s">
        <v>1136</v>
      </c>
      <c r="AA2686" s="80" t="s">
        <v>1126</v>
      </c>
      <c r="AB2686" s="80" t="s">
        <v>1127</v>
      </c>
      <c r="AC2686" s="80" t="s">
        <v>1128</v>
      </c>
      <c r="AD2686" s="80">
        <v>4</v>
      </c>
      <c r="AE2686" s="80" t="s">
        <v>1172</v>
      </c>
      <c r="AF2686" s="108"/>
    </row>
    <row r="2687" spans="1:32" ht="30" hidden="1" x14ac:dyDescent="0.25">
      <c r="A2687" s="99" t="s">
        <v>1957</v>
      </c>
      <c r="B2687" s="80" t="s">
        <v>997</v>
      </c>
      <c r="C2687" s="80" t="s">
        <v>75</v>
      </c>
      <c r="D2687" s="80" t="s">
        <v>1013</v>
      </c>
      <c r="E2687" s="80" t="s">
        <v>105</v>
      </c>
      <c r="F2687" s="80"/>
      <c r="G2687" s="80" t="s">
        <v>1965</v>
      </c>
      <c r="H2687" s="80"/>
      <c r="I2687" s="80">
        <v>33</v>
      </c>
      <c r="J2687" s="77" t="e">
        <v>#N/A</v>
      </c>
      <c r="K2687" s="80" t="s">
        <v>1961</v>
      </c>
      <c r="L2687" s="80"/>
      <c r="M2687" s="80"/>
      <c r="N2687" s="80"/>
      <c r="O2687" s="80"/>
      <c r="P2687" s="80"/>
      <c r="Q2687" s="80">
        <v>0</v>
      </c>
      <c r="R2687" s="80">
        <v>0</v>
      </c>
      <c r="S2687" s="80"/>
      <c r="T2687" s="80"/>
      <c r="U2687" s="80" t="s">
        <v>115</v>
      </c>
      <c r="V2687" s="80" t="s">
        <v>76</v>
      </c>
      <c r="W2687" s="80"/>
      <c r="X2687" s="80" t="s">
        <v>1291</v>
      </c>
      <c r="Y2687" s="80" t="s">
        <v>1135</v>
      </c>
      <c r="Z2687" s="80"/>
      <c r="AA2687" s="80"/>
      <c r="AB2687" s="80"/>
      <c r="AC2687" s="80"/>
      <c r="AD2687" s="80"/>
      <c r="AE2687" s="80"/>
      <c r="AF2687" s="108"/>
    </row>
    <row r="2688" spans="1:32" ht="30" hidden="1" x14ac:dyDescent="0.25">
      <c r="A2688" s="99" t="s">
        <v>1957</v>
      </c>
      <c r="B2688" s="80" t="s">
        <v>997</v>
      </c>
      <c r="C2688" s="80" t="s">
        <v>75</v>
      </c>
      <c r="D2688" s="80" t="s">
        <v>1013</v>
      </c>
      <c r="E2688" s="80" t="s">
        <v>106</v>
      </c>
      <c r="F2688" s="80"/>
      <c r="G2688" s="80" t="s">
        <v>393</v>
      </c>
      <c r="H2688" s="80"/>
      <c r="I2688" s="80">
        <v>33</v>
      </c>
      <c r="J2688" s="77">
        <v>4</v>
      </c>
      <c r="K2688" s="80">
        <v>50</v>
      </c>
      <c r="L2688" s="80">
        <v>20</v>
      </c>
      <c r="M2688" s="80"/>
      <c r="N2688" s="80"/>
      <c r="O2688" s="80" t="s">
        <v>129</v>
      </c>
      <c r="P2688" s="80" t="s">
        <v>1171</v>
      </c>
      <c r="Q2688" s="80">
        <v>0</v>
      </c>
      <c r="R2688" s="80">
        <v>1</v>
      </c>
      <c r="S2688" s="80" t="s">
        <v>1123</v>
      </c>
      <c r="T2688" s="80">
        <v>1</v>
      </c>
      <c r="U2688" s="80"/>
      <c r="V2688" s="80"/>
      <c r="W2688" s="80"/>
      <c r="X2688" s="80">
        <v>2</v>
      </c>
      <c r="Y2688" s="80" t="s">
        <v>1135</v>
      </c>
      <c r="Z2688" s="80" t="s">
        <v>1136</v>
      </c>
      <c r="AA2688" s="80" t="s">
        <v>1126</v>
      </c>
      <c r="AB2688" s="80" t="s">
        <v>1127</v>
      </c>
      <c r="AC2688" s="80" t="s">
        <v>1128</v>
      </c>
      <c r="AD2688" s="80">
        <v>4</v>
      </c>
      <c r="AE2688" s="80" t="s">
        <v>1172</v>
      </c>
      <c r="AF2688" s="108"/>
    </row>
    <row r="2689" spans="1:32" ht="30" hidden="1" x14ac:dyDescent="0.25">
      <c r="A2689" s="99" t="s">
        <v>1957</v>
      </c>
      <c r="B2689" s="80" t="s">
        <v>997</v>
      </c>
      <c r="C2689" s="80" t="s">
        <v>75</v>
      </c>
      <c r="D2689" s="80" t="s">
        <v>1013</v>
      </c>
      <c r="E2689" s="80" t="s">
        <v>115</v>
      </c>
      <c r="F2689" s="80"/>
      <c r="G2689" s="80" t="s">
        <v>1017</v>
      </c>
      <c r="H2689" s="80"/>
      <c r="I2689" s="80">
        <v>33</v>
      </c>
      <c r="J2689" s="77">
        <v>4</v>
      </c>
      <c r="K2689" s="80">
        <v>50</v>
      </c>
      <c r="L2689" s="80">
        <v>20</v>
      </c>
      <c r="M2689" s="80"/>
      <c r="N2689" s="80"/>
      <c r="O2689" s="80" t="s">
        <v>129</v>
      </c>
      <c r="P2689" s="80" t="s">
        <v>1171</v>
      </c>
      <c r="Q2689" s="80">
        <v>0</v>
      </c>
      <c r="R2689" s="80">
        <v>1</v>
      </c>
      <c r="S2689" s="80" t="s">
        <v>1123</v>
      </c>
      <c r="T2689" s="80">
        <v>1</v>
      </c>
      <c r="U2689" s="80"/>
      <c r="V2689" s="80"/>
      <c r="W2689" s="80"/>
      <c r="X2689" s="80">
        <v>2</v>
      </c>
      <c r="Y2689" s="80" t="s">
        <v>1135</v>
      </c>
      <c r="Z2689" s="80" t="s">
        <v>1136</v>
      </c>
      <c r="AA2689" s="80" t="s">
        <v>1126</v>
      </c>
      <c r="AB2689" s="80" t="s">
        <v>1127</v>
      </c>
      <c r="AC2689" s="80" t="s">
        <v>1128</v>
      </c>
      <c r="AD2689" s="80">
        <v>4</v>
      </c>
      <c r="AE2689" s="80" t="s">
        <v>1172</v>
      </c>
      <c r="AF2689" s="108"/>
    </row>
    <row r="2690" spans="1:32" ht="30" hidden="1" x14ac:dyDescent="0.25">
      <c r="A2690" s="99" t="s">
        <v>1957</v>
      </c>
      <c r="B2690" s="80" t="s">
        <v>997</v>
      </c>
      <c r="C2690" s="80" t="s">
        <v>75</v>
      </c>
      <c r="D2690" s="80" t="s">
        <v>1013</v>
      </c>
      <c r="E2690" s="80" t="s">
        <v>194</v>
      </c>
      <c r="F2690" s="80"/>
      <c r="G2690" s="80" t="s">
        <v>1018</v>
      </c>
      <c r="H2690" s="80"/>
      <c r="I2690" s="80">
        <v>33</v>
      </c>
      <c r="J2690" s="77">
        <v>4</v>
      </c>
      <c r="K2690" s="80">
        <v>50</v>
      </c>
      <c r="L2690" s="80">
        <v>20</v>
      </c>
      <c r="M2690" s="80"/>
      <c r="N2690" s="80"/>
      <c r="O2690" s="80" t="s">
        <v>129</v>
      </c>
      <c r="P2690" s="80" t="s">
        <v>1279</v>
      </c>
      <c r="Q2690" s="80">
        <v>0</v>
      </c>
      <c r="R2690" s="80">
        <v>2</v>
      </c>
      <c r="S2690" s="80" t="s">
        <v>1123</v>
      </c>
      <c r="T2690" s="80">
        <v>2</v>
      </c>
      <c r="U2690" s="80"/>
      <c r="V2690" s="80"/>
      <c r="W2690" s="80"/>
      <c r="X2690" s="80">
        <v>4</v>
      </c>
      <c r="Y2690" s="80" t="s">
        <v>1135</v>
      </c>
      <c r="Z2690" s="80" t="s">
        <v>1136</v>
      </c>
      <c r="AA2690" s="80" t="s">
        <v>1126</v>
      </c>
      <c r="AB2690" s="80" t="s">
        <v>1127</v>
      </c>
      <c r="AC2690" s="80" t="s">
        <v>1128</v>
      </c>
      <c r="AD2690" s="80">
        <v>4</v>
      </c>
      <c r="AE2690" s="80" t="s">
        <v>1172</v>
      </c>
      <c r="AF2690" s="108"/>
    </row>
    <row r="2691" spans="1:32" ht="30" hidden="1" x14ac:dyDescent="0.25">
      <c r="A2691" s="99" t="s">
        <v>1957</v>
      </c>
      <c r="B2691" s="80" t="s">
        <v>997</v>
      </c>
      <c r="C2691" s="80" t="s">
        <v>75</v>
      </c>
      <c r="D2691" s="80" t="s">
        <v>1013</v>
      </c>
      <c r="E2691" s="80" t="s">
        <v>110</v>
      </c>
      <c r="F2691" s="80"/>
      <c r="G2691" s="80" t="s">
        <v>757</v>
      </c>
      <c r="H2691" s="80"/>
      <c r="I2691" s="80">
        <v>33</v>
      </c>
      <c r="J2691" s="77">
        <v>8</v>
      </c>
      <c r="K2691" s="80">
        <v>150</v>
      </c>
      <c r="L2691" s="80">
        <v>20</v>
      </c>
      <c r="M2691" s="80"/>
      <c r="N2691" s="80"/>
      <c r="O2691" s="80" t="s">
        <v>129</v>
      </c>
      <c r="P2691" s="80" t="s">
        <v>1171</v>
      </c>
      <c r="Q2691" s="80">
        <v>0</v>
      </c>
      <c r="R2691" s="80">
        <v>1</v>
      </c>
      <c r="S2691" s="80" t="s">
        <v>1123</v>
      </c>
      <c r="T2691" s="80">
        <v>1</v>
      </c>
      <c r="U2691" s="80" t="s">
        <v>115</v>
      </c>
      <c r="V2691" s="80"/>
      <c r="W2691" s="80"/>
      <c r="X2691" s="80">
        <v>6</v>
      </c>
      <c r="Y2691" s="80" t="s">
        <v>1135</v>
      </c>
      <c r="Z2691" s="80" t="s">
        <v>1136</v>
      </c>
      <c r="AA2691" s="80" t="s">
        <v>1126</v>
      </c>
      <c r="AB2691" s="80" t="s">
        <v>1127</v>
      </c>
      <c r="AC2691" s="80" t="s">
        <v>1128</v>
      </c>
      <c r="AD2691" s="80">
        <v>8</v>
      </c>
      <c r="AE2691" s="80" t="s">
        <v>1137</v>
      </c>
      <c r="AF2691" s="108"/>
    </row>
    <row r="2692" spans="1:32" ht="30" hidden="1" x14ac:dyDescent="0.25">
      <c r="A2692" s="99" t="s">
        <v>1957</v>
      </c>
      <c r="B2692" s="80" t="s">
        <v>997</v>
      </c>
      <c r="C2692" s="80" t="s">
        <v>75</v>
      </c>
      <c r="D2692" s="80" t="s">
        <v>1013</v>
      </c>
      <c r="E2692" s="80" t="s">
        <v>111</v>
      </c>
      <c r="F2692" s="80"/>
      <c r="G2692" s="80" t="s">
        <v>1965</v>
      </c>
      <c r="H2692" s="80"/>
      <c r="I2692" s="80">
        <v>33</v>
      </c>
      <c r="J2692" s="77" t="e">
        <v>#N/A</v>
      </c>
      <c r="K2692" s="80" t="s">
        <v>1961</v>
      </c>
      <c r="L2692" s="80"/>
      <c r="M2692" s="80"/>
      <c r="N2692" s="80"/>
      <c r="O2692" s="80"/>
      <c r="P2692" s="80"/>
      <c r="Q2692" s="80">
        <v>0</v>
      </c>
      <c r="R2692" s="80">
        <v>0</v>
      </c>
      <c r="S2692" s="80"/>
      <c r="T2692" s="80"/>
      <c r="U2692" s="80" t="s">
        <v>115</v>
      </c>
      <c r="V2692" s="80" t="s">
        <v>76</v>
      </c>
      <c r="W2692" s="80"/>
      <c r="X2692" s="80" t="s">
        <v>1291</v>
      </c>
      <c r="Y2692" s="80" t="s">
        <v>1135</v>
      </c>
      <c r="Z2692" s="80"/>
      <c r="AA2692" s="80"/>
      <c r="AB2692" s="80"/>
      <c r="AC2692" s="80"/>
      <c r="AD2692" s="80"/>
      <c r="AE2692" s="80"/>
      <c r="AF2692" s="108"/>
    </row>
    <row r="2693" spans="1:32" ht="30" hidden="1" x14ac:dyDescent="0.25">
      <c r="A2693" s="99" t="s">
        <v>1957</v>
      </c>
      <c r="B2693" s="80" t="s">
        <v>997</v>
      </c>
      <c r="C2693" s="80" t="s">
        <v>75</v>
      </c>
      <c r="D2693" s="80" t="s">
        <v>1013</v>
      </c>
      <c r="E2693" s="80" t="s">
        <v>113</v>
      </c>
      <c r="F2693" s="80"/>
      <c r="G2693" s="80" t="s">
        <v>1014</v>
      </c>
      <c r="H2693" s="80"/>
      <c r="I2693" s="80">
        <v>33</v>
      </c>
      <c r="J2693" s="77">
        <v>4</v>
      </c>
      <c r="K2693" s="80">
        <v>50</v>
      </c>
      <c r="L2693" s="80">
        <v>20</v>
      </c>
      <c r="M2693" s="80"/>
      <c r="N2693" s="80"/>
      <c r="O2693" s="80" t="s">
        <v>129</v>
      </c>
      <c r="P2693" s="80" t="s">
        <v>1171</v>
      </c>
      <c r="Q2693" s="80">
        <v>0</v>
      </c>
      <c r="R2693" s="80">
        <v>1</v>
      </c>
      <c r="S2693" s="80" t="s">
        <v>1123</v>
      </c>
      <c r="T2693" s="80">
        <v>1</v>
      </c>
      <c r="U2693" s="80" t="s">
        <v>115</v>
      </c>
      <c r="V2693" s="80"/>
      <c r="W2693" s="80"/>
      <c r="X2693" s="80">
        <v>2</v>
      </c>
      <c r="Y2693" s="80" t="s">
        <v>1135</v>
      </c>
      <c r="Z2693" s="80" t="s">
        <v>1136</v>
      </c>
      <c r="AA2693" s="80" t="s">
        <v>1126</v>
      </c>
      <c r="AB2693" s="80" t="s">
        <v>1127</v>
      </c>
      <c r="AC2693" s="80" t="s">
        <v>1128</v>
      </c>
      <c r="AD2693" s="80">
        <v>4</v>
      </c>
      <c r="AE2693" s="80" t="s">
        <v>1172</v>
      </c>
      <c r="AF2693" s="108"/>
    </row>
    <row r="2694" spans="1:32" ht="30" hidden="1" x14ac:dyDescent="0.25">
      <c r="A2694" s="99" t="s">
        <v>1957</v>
      </c>
      <c r="B2694" s="80" t="s">
        <v>997</v>
      </c>
      <c r="C2694" s="80" t="s">
        <v>75</v>
      </c>
      <c r="D2694" s="80" t="s">
        <v>1013</v>
      </c>
      <c r="E2694" s="80" t="s">
        <v>114</v>
      </c>
      <c r="F2694" s="80"/>
      <c r="G2694" s="80" t="s">
        <v>286</v>
      </c>
      <c r="H2694" s="80"/>
      <c r="I2694" s="80">
        <v>33</v>
      </c>
      <c r="J2694" s="77">
        <v>8</v>
      </c>
      <c r="K2694" s="80">
        <v>150</v>
      </c>
      <c r="L2694" s="80">
        <v>20</v>
      </c>
      <c r="M2694" s="80"/>
      <c r="N2694" s="80"/>
      <c r="O2694" s="80" t="s">
        <v>129</v>
      </c>
      <c r="P2694" s="80" t="s">
        <v>1171</v>
      </c>
      <c r="Q2694" s="80">
        <v>0</v>
      </c>
      <c r="R2694" s="80">
        <v>1</v>
      </c>
      <c r="S2694" s="80" t="s">
        <v>1123</v>
      </c>
      <c r="T2694" s="80">
        <v>1</v>
      </c>
      <c r="U2694" s="80" t="s">
        <v>115</v>
      </c>
      <c r="V2694" s="80"/>
      <c r="W2694" s="80"/>
      <c r="X2694" s="80">
        <v>6</v>
      </c>
      <c r="Y2694" s="80" t="s">
        <v>1135</v>
      </c>
      <c r="Z2694" s="80" t="s">
        <v>1136</v>
      </c>
      <c r="AA2694" s="80" t="s">
        <v>1126</v>
      </c>
      <c r="AB2694" s="80" t="s">
        <v>1127</v>
      </c>
      <c r="AC2694" s="80" t="s">
        <v>1128</v>
      </c>
      <c r="AD2694" s="80">
        <v>8</v>
      </c>
      <c r="AE2694" s="80" t="s">
        <v>1137</v>
      </c>
      <c r="AF2694" s="108"/>
    </row>
    <row r="2695" spans="1:32" hidden="1" x14ac:dyDescent="0.25">
      <c r="A2695" s="99" t="s">
        <v>1957</v>
      </c>
      <c r="B2695" s="80" t="s">
        <v>997</v>
      </c>
      <c r="C2695" s="80" t="s">
        <v>75</v>
      </c>
      <c r="D2695" s="80" t="s">
        <v>1966</v>
      </c>
      <c r="E2695" s="80" t="s">
        <v>1283</v>
      </c>
      <c r="F2695" s="80"/>
      <c r="G2695" s="80" t="s">
        <v>1562</v>
      </c>
      <c r="H2695" s="80"/>
      <c r="I2695" s="80">
        <v>33</v>
      </c>
      <c r="J2695" s="77">
        <v>4</v>
      </c>
      <c r="K2695" s="80">
        <v>50</v>
      </c>
      <c r="L2695" s="80">
        <v>20</v>
      </c>
      <c r="M2695" s="80"/>
      <c r="N2695" s="80"/>
      <c r="O2695" s="80"/>
      <c r="P2695" s="80"/>
      <c r="Q2695" s="80">
        <v>0</v>
      </c>
      <c r="R2695" s="80">
        <v>0</v>
      </c>
      <c r="S2695" s="80"/>
      <c r="T2695" s="80"/>
      <c r="U2695" s="80"/>
      <c r="V2695" s="80"/>
      <c r="W2695" s="80"/>
      <c r="X2695" s="80">
        <v>2</v>
      </c>
      <c r="Y2695" s="80" t="s">
        <v>1135</v>
      </c>
      <c r="Z2695" s="80"/>
      <c r="AA2695" s="80"/>
      <c r="AB2695" s="80"/>
      <c r="AC2695" s="80"/>
      <c r="AD2695" s="80"/>
      <c r="AE2695" s="80"/>
      <c r="AF2695" s="108"/>
    </row>
    <row r="2696" spans="1:32" hidden="1" x14ac:dyDescent="0.25">
      <c r="A2696" s="99" t="s">
        <v>1957</v>
      </c>
      <c r="B2696" s="80" t="s">
        <v>997</v>
      </c>
      <c r="C2696" s="80" t="s">
        <v>75</v>
      </c>
      <c r="D2696" s="80" t="s">
        <v>1966</v>
      </c>
      <c r="E2696" s="80" t="s">
        <v>1353</v>
      </c>
      <c r="F2696" s="80"/>
      <c r="G2696" s="80" t="s">
        <v>1562</v>
      </c>
      <c r="H2696" s="80"/>
      <c r="I2696" s="80">
        <v>33</v>
      </c>
      <c r="J2696" s="77">
        <v>4</v>
      </c>
      <c r="K2696" s="80">
        <v>50</v>
      </c>
      <c r="L2696" s="80">
        <v>20</v>
      </c>
      <c r="M2696" s="80"/>
      <c r="N2696" s="80"/>
      <c r="O2696" s="80"/>
      <c r="P2696" s="80"/>
      <c r="Q2696" s="80">
        <v>0</v>
      </c>
      <c r="R2696" s="80">
        <v>0</v>
      </c>
      <c r="S2696" s="80"/>
      <c r="T2696" s="80"/>
      <c r="U2696" s="80"/>
      <c r="V2696" s="80"/>
      <c r="W2696" s="80"/>
      <c r="X2696" s="80">
        <v>2</v>
      </c>
      <c r="Y2696" s="80" t="s">
        <v>1135</v>
      </c>
      <c r="Z2696" s="80"/>
      <c r="AA2696" s="80"/>
      <c r="AB2696" s="80"/>
      <c r="AC2696" s="80"/>
      <c r="AD2696" s="80"/>
      <c r="AE2696" s="80"/>
      <c r="AF2696" s="108"/>
    </row>
    <row r="2697" spans="1:32" ht="15.75" hidden="1" thickBot="1" x14ac:dyDescent="0.3">
      <c r="A2697" s="100" t="s">
        <v>1957</v>
      </c>
      <c r="B2697" s="81" t="s">
        <v>997</v>
      </c>
      <c r="C2697" s="81" t="s">
        <v>75</v>
      </c>
      <c r="D2697" s="81" t="s">
        <v>1966</v>
      </c>
      <c r="E2697" s="81" t="s">
        <v>93</v>
      </c>
      <c r="F2697" s="81"/>
      <c r="G2697" s="81" t="s">
        <v>1967</v>
      </c>
      <c r="H2697" s="81"/>
      <c r="I2697" s="81">
        <v>33</v>
      </c>
      <c r="J2697" s="77" t="e">
        <v>#N/A</v>
      </c>
      <c r="K2697" s="81"/>
      <c r="L2697" s="81"/>
      <c r="M2697" s="81"/>
      <c r="N2697" s="81"/>
      <c r="O2697" s="81"/>
      <c r="P2697" s="81"/>
      <c r="Q2697" s="81">
        <v>0</v>
      </c>
      <c r="R2697" s="81">
        <v>0</v>
      </c>
      <c r="S2697" s="81"/>
      <c r="T2697" s="81"/>
      <c r="U2697" s="81"/>
      <c r="V2697" s="81"/>
      <c r="W2697" s="81"/>
      <c r="X2697" s="81">
        <v>0</v>
      </c>
      <c r="Y2697" s="81" t="s">
        <v>1135</v>
      </c>
      <c r="Z2697" s="81"/>
      <c r="AA2697" s="81"/>
      <c r="AB2697" s="81"/>
      <c r="AC2697" s="81"/>
      <c r="AD2697" s="81"/>
      <c r="AE2697" s="81"/>
      <c r="AF2697" s="109"/>
    </row>
    <row r="2698" spans="1:32" hidden="1" x14ac:dyDescent="0.25">
      <c r="A2698" s="95" t="s">
        <v>1968</v>
      </c>
      <c r="B2698" s="76" t="s">
        <v>1019</v>
      </c>
      <c r="C2698" s="76" t="s">
        <v>75</v>
      </c>
      <c r="D2698" s="76" t="s">
        <v>1906</v>
      </c>
      <c r="E2698" s="76" t="s">
        <v>112</v>
      </c>
      <c r="F2698" s="76"/>
      <c r="G2698" s="76" t="s">
        <v>1908</v>
      </c>
      <c r="H2698" s="76"/>
      <c r="I2698" s="76">
        <v>17</v>
      </c>
      <c r="J2698" s="77" t="e">
        <v>#N/A</v>
      </c>
      <c r="K2698" s="76"/>
      <c r="L2698" s="76"/>
      <c r="M2698" s="76"/>
      <c r="N2698" s="76"/>
      <c r="O2698" s="76"/>
      <c r="P2698" s="76"/>
      <c r="Q2698" s="76">
        <v>0</v>
      </c>
      <c r="R2698" s="76">
        <v>0</v>
      </c>
      <c r="S2698" s="76"/>
      <c r="T2698" s="76"/>
      <c r="U2698" s="76"/>
      <c r="V2698" s="76"/>
      <c r="W2698" s="76"/>
      <c r="X2698" s="76">
        <v>0</v>
      </c>
      <c r="Y2698" s="76" t="s">
        <v>1116</v>
      </c>
      <c r="Z2698" s="76"/>
      <c r="AA2698" s="76"/>
      <c r="AB2698" s="76"/>
      <c r="AC2698" s="76"/>
      <c r="AD2698" s="76"/>
      <c r="AE2698" s="76"/>
      <c r="AF2698" s="104"/>
    </row>
    <row r="2699" spans="1:32" hidden="1" x14ac:dyDescent="0.25">
      <c r="A2699" s="96" t="s">
        <v>1968</v>
      </c>
      <c r="B2699" s="77" t="s">
        <v>1019</v>
      </c>
      <c r="C2699" s="77" t="s">
        <v>75</v>
      </c>
      <c r="D2699" s="77" t="s">
        <v>934</v>
      </c>
      <c r="E2699" s="77" t="s">
        <v>73</v>
      </c>
      <c r="F2699" s="77"/>
      <c r="G2699" s="77" t="s">
        <v>340</v>
      </c>
      <c r="H2699" s="77"/>
      <c r="I2699" s="77">
        <v>17</v>
      </c>
      <c r="J2699" s="77">
        <v>4</v>
      </c>
      <c r="K2699" s="77">
        <v>50</v>
      </c>
      <c r="L2699" s="77">
        <v>20</v>
      </c>
      <c r="M2699" s="77"/>
      <c r="N2699" s="77">
        <v>1</v>
      </c>
      <c r="O2699" s="77" t="s">
        <v>1020</v>
      </c>
      <c r="P2699" s="77" t="s">
        <v>1969</v>
      </c>
      <c r="Q2699" s="77">
        <v>1</v>
      </c>
      <c r="R2699" s="77">
        <v>0</v>
      </c>
      <c r="S2699" s="77"/>
      <c r="T2699" s="77"/>
      <c r="U2699" s="77" t="s">
        <v>70</v>
      </c>
      <c r="V2699" s="77"/>
      <c r="W2699" s="77" t="s">
        <v>1123</v>
      </c>
      <c r="X2699" s="77">
        <v>2</v>
      </c>
      <c r="Y2699" s="77" t="s">
        <v>1116</v>
      </c>
      <c r="Z2699" s="77" t="s">
        <v>1229</v>
      </c>
      <c r="AA2699" s="77" t="s">
        <v>1126</v>
      </c>
      <c r="AB2699" s="77" t="s">
        <v>1127</v>
      </c>
      <c r="AC2699" s="77" t="s">
        <v>1128</v>
      </c>
      <c r="AD2699" s="77">
        <v>4</v>
      </c>
      <c r="AE2699" s="77" t="s">
        <v>1129</v>
      </c>
      <c r="AF2699" s="105"/>
    </row>
    <row r="2700" spans="1:32" hidden="1" x14ac:dyDescent="0.25">
      <c r="A2700" s="96" t="s">
        <v>1968</v>
      </c>
      <c r="B2700" s="77" t="s">
        <v>1019</v>
      </c>
      <c r="C2700" s="77" t="s">
        <v>75</v>
      </c>
      <c r="D2700" s="77" t="s">
        <v>934</v>
      </c>
      <c r="E2700" s="77" t="s">
        <v>83</v>
      </c>
      <c r="F2700" s="77"/>
      <c r="G2700" s="77" t="s">
        <v>340</v>
      </c>
      <c r="H2700" s="77"/>
      <c r="I2700" s="77">
        <v>17</v>
      </c>
      <c r="J2700" s="77">
        <v>4</v>
      </c>
      <c r="K2700" s="77">
        <v>50</v>
      </c>
      <c r="L2700" s="77">
        <v>20</v>
      </c>
      <c r="M2700" s="77"/>
      <c r="N2700" s="77">
        <v>1</v>
      </c>
      <c r="O2700" s="77" t="s">
        <v>1020</v>
      </c>
      <c r="P2700" s="77" t="s">
        <v>1969</v>
      </c>
      <c r="Q2700" s="77">
        <v>1</v>
      </c>
      <c r="R2700" s="77">
        <v>0</v>
      </c>
      <c r="S2700" s="77"/>
      <c r="T2700" s="77"/>
      <c r="U2700" s="77" t="s">
        <v>70</v>
      </c>
      <c r="V2700" s="77"/>
      <c r="W2700" s="77" t="s">
        <v>1123</v>
      </c>
      <c r="X2700" s="77">
        <v>2</v>
      </c>
      <c r="Y2700" s="77" t="s">
        <v>1116</v>
      </c>
      <c r="Z2700" s="77" t="s">
        <v>1229</v>
      </c>
      <c r="AA2700" s="77" t="s">
        <v>1126</v>
      </c>
      <c r="AB2700" s="77" t="s">
        <v>1127</v>
      </c>
      <c r="AC2700" s="77" t="s">
        <v>1128</v>
      </c>
      <c r="AD2700" s="77">
        <v>4</v>
      </c>
      <c r="AE2700" s="77" t="s">
        <v>1129</v>
      </c>
      <c r="AF2700" s="105"/>
    </row>
    <row r="2701" spans="1:32" ht="30" hidden="1" x14ac:dyDescent="0.25">
      <c r="A2701" s="96" t="s">
        <v>1968</v>
      </c>
      <c r="B2701" s="77" t="s">
        <v>1019</v>
      </c>
      <c r="C2701" s="77" t="s">
        <v>75</v>
      </c>
      <c r="D2701" s="77" t="s">
        <v>934</v>
      </c>
      <c r="E2701" s="77" t="s">
        <v>75</v>
      </c>
      <c r="F2701" s="77"/>
      <c r="G2701" s="77" t="s">
        <v>1021</v>
      </c>
      <c r="H2701" s="77"/>
      <c r="I2701" s="77">
        <v>17</v>
      </c>
      <c r="J2701" s="77" t="e">
        <v>#N/A</v>
      </c>
      <c r="K2701" s="77" t="s">
        <v>1022</v>
      </c>
      <c r="L2701" s="77"/>
      <c r="M2701" s="77">
        <v>1</v>
      </c>
      <c r="N2701" s="77"/>
      <c r="O2701" s="77"/>
      <c r="P2701" s="77" t="s">
        <v>1969</v>
      </c>
      <c r="Q2701" s="77">
        <v>2</v>
      </c>
      <c r="R2701" s="77">
        <v>0</v>
      </c>
      <c r="S2701" s="77"/>
      <c r="T2701" s="77"/>
      <c r="U2701" s="77"/>
      <c r="V2701" s="77"/>
      <c r="W2701" s="77" t="s">
        <v>1123</v>
      </c>
      <c r="X2701" s="77" t="s">
        <v>1291</v>
      </c>
      <c r="Y2701" s="77" t="s">
        <v>1116</v>
      </c>
      <c r="Z2701" s="77"/>
      <c r="AA2701" s="77"/>
      <c r="AB2701" s="77"/>
      <c r="AC2701" s="77"/>
      <c r="AD2701" s="77"/>
      <c r="AE2701" s="77"/>
      <c r="AF2701" s="105"/>
    </row>
    <row r="2702" spans="1:32" hidden="1" x14ac:dyDescent="0.25">
      <c r="A2702" s="96" t="s">
        <v>1968</v>
      </c>
      <c r="B2702" s="77" t="s">
        <v>1019</v>
      </c>
      <c r="C2702" s="77" t="s">
        <v>75</v>
      </c>
      <c r="D2702" s="77" t="s">
        <v>934</v>
      </c>
      <c r="E2702" s="77" t="s">
        <v>70</v>
      </c>
      <c r="F2702" s="77"/>
      <c r="G2702" s="77" t="s">
        <v>1970</v>
      </c>
      <c r="H2702" s="77"/>
      <c r="I2702" s="77">
        <v>17</v>
      </c>
      <c r="J2702" s="77" t="e">
        <v>#N/A</v>
      </c>
      <c r="K2702" s="77"/>
      <c r="L2702" s="77"/>
      <c r="M2702" s="77"/>
      <c r="N2702" s="77"/>
      <c r="O2702" s="77"/>
      <c r="P2702" s="77"/>
      <c r="Q2702" s="77">
        <v>0</v>
      </c>
      <c r="R2702" s="77">
        <v>0</v>
      </c>
      <c r="S2702" s="77"/>
      <c r="T2702" s="77"/>
      <c r="U2702" s="77"/>
      <c r="V2702" s="77"/>
      <c r="W2702" s="77"/>
      <c r="X2702" s="77">
        <v>0</v>
      </c>
      <c r="Y2702" s="77" t="s">
        <v>1116</v>
      </c>
      <c r="Z2702" s="77"/>
      <c r="AA2702" s="77"/>
      <c r="AB2702" s="77"/>
      <c r="AC2702" s="77"/>
      <c r="AD2702" s="77"/>
      <c r="AE2702" s="77"/>
      <c r="AF2702" s="105"/>
    </row>
    <row r="2703" spans="1:32" hidden="1" x14ac:dyDescent="0.25">
      <c r="A2703" s="96" t="s">
        <v>1968</v>
      </c>
      <c r="B2703" s="77" t="s">
        <v>1019</v>
      </c>
      <c r="C2703" s="77" t="s">
        <v>75</v>
      </c>
      <c r="D2703" s="77" t="s">
        <v>934</v>
      </c>
      <c r="E2703" s="77" t="s">
        <v>76</v>
      </c>
      <c r="F2703" s="77"/>
      <c r="G2703" s="77" t="s">
        <v>153</v>
      </c>
      <c r="H2703" s="77"/>
      <c r="I2703" s="77">
        <v>17</v>
      </c>
      <c r="J2703" s="77">
        <v>4</v>
      </c>
      <c r="K2703" s="77">
        <v>50</v>
      </c>
      <c r="L2703" s="77">
        <v>20</v>
      </c>
      <c r="M2703" s="77">
        <v>1</v>
      </c>
      <c r="N2703" s="77"/>
      <c r="O2703" s="77" t="s">
        <v>129</v>
      </c>
      <c r="P2703" s="77" t="s">
        <v>1969</v>
      </c>
      <c r="Q2703" s="77">
        <v>2</v>
      </c>
      <c r="R2703" s="77">
        <v>0</v>
      </c>
      <c r="S2703" s="77"/>
      <c r="T2703" s="77"/>
      <c r="U2703" s="77"/>
      <c r="V2703" s="77"/>
      <c r="W2703" s="77" t="s">
        <v>1123</v>
      </c>
      <c r="X2703" s="77">
        <v>4</v>
      </c>
      <c r="Y2703" s="77" t="s">
        <v>1116</v>
      </c>
      <c r="Z2703" s="77" t="s">
        <v>1229</v>
      </c>
      <c r="AA2703" s="77" t="s">
        <v>1126</v>
      </c>
      <c r="AB2703" s="77" t="s">
        <v>1127</v>
      </c>
      <c r="AC2703" s="77" t="s">
        <v>1128</v>
      </c>
      <c r="AD2703" s="77">
        <v>4</v>
      </c>
      <c r="AE2703" s="77" t="s">
        <v>1129</v>
      </c>
      <c r="AF2703" s="105"/>
    </row>
    <row r="2704" spans="1:32" hidden="1" x14ac:dyDescent="0.25">
      <c r="A2704" s="96" t="s">
        <v>1968</v>
      </c>
      <c r="B2704" s="77" t="s">
        <v>1019</v>
      </c>
      <c r="C2704" s="77" t="s">
        <v>75</v>
      </c>
      <c r="D2704" s="77" t="s">
        <v>934</v>
      </c>
      <c r="E2704" s="77" t="s">
        <v>81</v>
      </c>
      <c r="F2704" s="77"/>
      <c r="G2704" s="77" t="s">
        <v>340</v>
      </c>
      <c r="H2704" s="77"/>
      <c r="I2704" s="77">
        <v>17</v>
      </c>
      <c r="J2704" s="77">
        <v>4</v>
      </c>
      <c r="K2704" s="77">
        <v>20</v>
      </c>
      <c r="L2704" s="77">
        <v>20</v>
      </c>
      <c r="M2704" s="77"/>
      <c r="N2704" s="77">
        <v>1</v>
      </c>
      <c r="O2704" s="77" t="s">
        <v>129</v>
      </c>
      <c r="P2704" s="77" t="s">
        <v>1969</v>
      </c>
      <c r="Q2704" s="77">
        <v>1</v>
      </c>
      <c r="R2704" s="77">
        <v>0</v>
      </c>
      <c r="S2704" s="77"/>
      <c r="T2704" s="77"/>
      <c r="U2704" s="77"/>
      <c r="V2704" s="77"/>
      <c r="W2704" s="77" t="s">
        <v>1123</v>
      </c>
      <c r="X2704" s="77">
        <v>0.75</v>
      </c>
      <c r="Y2704" s="77" t="s">
        <v>1116</v>
      </c>
      <c r="Z2704" s="77" t="s">
        <v>1229</v>
      </c>
      <c r="AA2704" s="77" t="s">
        <v>1126</v>
      </c>
      <c r="AB2704" s="77" t="s">
        <v>1127</v>
      </c>
      <c r="AC2704" s="77" t="s">
        <v>1128</v>
      </c>
      <c r="AD2704" s="77">
        <v>4</v>
      </c>
      <c r="AE2704" s="77" t="s">
        <v>1213</v>
      </c>
      <c r="AF2704" s="105"/>
    </row>
    <row r="2705" spans="1:32" hidden="1" x14ac:dyDescent="0.25">
      <c r="A2705" s="96" t="s">
        <v>1968</v>
      </c>
      <c r="B2705" s="77" t="s">
        <v>1019</v>
      </c>
      <c r="C2705" s="77" t="s">
        <v>75</v>
      </c>
      <c r="D2705" s="77" t="s">
        <v>934</v>
      </c>
      <c r="E2705" s="77" t="s">
        <v>82</v>
      </c>
      <c r="F2705" s="77"/>
      <c r="G2705" s="77" t="s">
        <v>1971</v>
      </c>
      <c r="H2705" s="77"/>
      <c r="I2705" s="77">
        <v>17</v>
      </c>
      <c r="J2705" s="77">
        <v>4</v>
      </c>
      <c r="K2705" s="77">
        <v>25</v>
      </c>
      <c r="L2705" s="77">
        <v>20</v>
      </c>
      <c r="M2705" s="77"/>
      <c r="N2705" s="77"/>
      <c r="O2705" s="77" t="s">
        <v>129</v>
      </c>
      <c r="P2705" s="77"/>
      <c r="Q2705" s="77">
        <v>0</v>
      </c>
      <c r="R2705" s="77">
        <v>0</v>
      </c>
      <c r="S2705" s="77"/>
      <c r="T2705" s="77"/>
      <c r="U2705" s="77"/>
      <c r="V2705" s="77"/>
      <c r="W2705" s="77" t="s">
        <v>1123</v>
      </c>
      <c r="X2705" s="77">
        <v>1</v>
      </c>
      <c r="Y2705" s="77" t="s">
        <v>1116</v>
      </c>
      <c r="Z2705" s="77"/>
      <c r="AA2705" s="77"/>
      <c r="AB2705" s="77"/>
      <c r="AC2705" s="77"/>
      <c r="AD2705" s="77"/>
      <c r="AE2705" s="77"/>
      <c r="AF2705" s="105"/>
    </row>
    <row r="2706" spans="1:32" hidden="1" x14ac:dyDescent="0.25">
      <c r="A2706" s="96" t="s">
        <v>1968</v>
      </c>
      <c r="B2706" s="77" t="s">
        <v>1019</v>
      </c>
      <c r="C2706" s="77" t="s">
        <v>75</v>
      </c>
      <c r="D2706" s="77" t="s">
        <v>934</v>
      </c>
      <c r="E2706" s="77" t="s">
        <v>105</v>
      </c>
      <c r="F2706" s="77"/>
      <c r="G2706" s="77" t="s">
        <v>153</v>
      </c>
      <c r="H2706" s="77"/>
      <c r="I2706" s="77">
        <v>17</v>
      </c>
      <c r="J2706" s="77">
        <v>4</v>
      </c>
      <c r="K2706" s="77">
        <v>50</v>
      </c>
      <c r="L2706" s="77">
        <v>20</v>
      </c>
      <c r="M2706" s="77">
        <v>1</v>
      </c>
      <c r="N2706" s="77"/>
      <c r="O2706" s="77" t="s">
        <v>129</v>
      </c>
      <c r="P2706" s="77" t="s">
        <v>1969</v>
      </c>
      <c r="Q2706" s="77">
        <v>2</v>
      </c>
      <c r="R2706" s="77">
        <v>0</v>
      </c>
      <c r="S2706" s="77"/>
      <c r="T2706" s="77"/>
      <c r="U2706" s="77"/>
      <c r="V2706" s="77"/>
      <c r="W2706" s="77" t="s">
        <v>1123</v>
      </c>
      <c r="X2706" s="77">
        <v>4</v>
      </c>
      <c r="Y2706" s="77" t="s">
        <v>1116</v>
      </c>
      <c r="Z2706" s="77" t="s">
        <v>1229</v>
      </c>
      <c r="AA2706" s="77" t="s">
        <v>1126</v>
      </c>
      <c r="AB2706" s="77" t="s">
        <v>1127</v>
      </c>
      <c r="AC2706" s="77" t="s">
        <v>1128</v>
      </c>
      <c r="AD2706" s="77">
        <v>4</v>
      </c>
      <c r="AE2706" s="77" t="s">
        <v>1129</v>
      </c>
      <c r="AF2706" s="105"/>
    </row>
    <row r="2707" spans="1:32" hidden="1" x14ac:dyDescent="0.25">
      <c r="A2707" s="96" t="s">
        <v>1968</v>
      </c>
      <c r="B2707" s="77" t="s">
        <v>1019</v>
      </c>
      <c r="C2707" s="77" t="s">
        <v>75</v>
      </c>
      <c r="D2707" s="77" t="s">
        <v>1023</v>
      </c>
      <c r="E2707" s="77" t="s">
        <v>73</v>
      </c>
      <c r="F2707" s="77"/>
      <c r="G2707" s="77" t="s">
        <v>362</v>
      </c>
      <c r="H2707" s="77"/>
      <c r="I2707" s="77">
        <v>17</v>
      </c>
      <c r="J2707" s="77">
        <v>4</v>
      </c>
      <c r="K2707" s="77">
        <v>50</v>
      </c>
      <c r="L2707" s="77">
        <v>20</v>
      </c>
      <c r="M2707" s="77"/>
      <c r="N2707" s="77"/>
      <c r="O2707" s="77" t="s">
        <v>1020</v>
      </c>
      <c r="P2707" s="77" t="s">
        <v>1969</v>
      </c>
      <c r="Q2707" s="77">
        <v>0</v>
      </c>
      <c r="R2707" s="77">
        <v>1</v>
      </c>
      <c r="S2707" s="77" t="s">
        <v>1115</v>
      </c>
      <c r="T2707" s="77">
        <v>1</v>
      </c>
      <c r="U2707" s="77" t="s">
        <v>115</v>
      </c>
      <c r="V2707" s="77"/>
      <c r="W2707" s="77" t="s">
        <v>1123</v>
      </c>
      <c r="X2707" s="77">
        <v>2</v>
      </c>
      <c r="Y2707" s="77" t="s">
        <v>1116</v>
      </c>
      <c r="Z2707" s="77" t="s">
        <v>1229</v>
      </c>
      <c r="AA2707" s="77" t="s">
        <v>1126</v>
      </c>
      <c r="AB2707" s="77" t="s">
        <v>1127</v>
      </c>
      <c r="AC2707" s="77" t="s">
        <v>1128</v>
      </c>
      <c r="AD2707" s="77">
        <v>4</v>
      </c>
      <c r="AE2707" s="77" t="s">
        <v>1129</v>
      </c>
      <c r="AF2707" s="105"/>
    </row>
    <row r="2708" spans="1:32" hidden="1" x14ac:dyDescent="0.25">
      <c r="A2708" s="96" t="s">
        <v>1968</v>
      </c>
      <c r="B2708" s="77" t="s">
        <v>1019</v>
      </c>
      <c r="C2708" s="77" t="s">
        <v>75</v>
      </c>
      <c r="D2708" s="77" t="s">
        <v>1023</v>
      </c>
      <c r="E2708" s="77" t="s">
        <v>83</v>
      </c>
      <c r="F2708" s="77"/>
      <c r="G2708" s="77" t="s">
        <v>1024</v>
      </c>
      <c r="H2708" s="77"/>
      <c r="I2708" s="77">
        <v>17</v>
      </c>
      <c r="J2708" s="77">
        <v>4</v>
      </c>
      <c r="K2708" s="77">
        <v>50</v>
      </c>
      <c r="L2708" s="77">
        <v>20</v>
      </c>
      <c r="M2708" s="77"/>
      <c r="N2708" s="77"/>
      <c r="O2708" s="77" t="s">
        <v>1020</v>
      </c>
      <c r="P2708" s="77" t="s">
        <v>1969</v>
      </c>
      <c r="Q2708" s="77">
        <v>0</v>
      </c>
      <c r="R2708" s="77">
        <v>1</v>
      </c>
      <c r="S2708" s="77" t="s">
        <v>1115</v>
      </c>
      <c r="T2708" s="77">
        <v>1</v>
      </c>
      <c r="U2708" s="77" t="s">
        <v>115</v>
      </c>
      <c r="V2708" s="77"/>
      <c r="W2708" s="77" t="s">
        <v>1123</v>
      </c>
      <c r="X2708" s="77">
        <v>2</v>
      </c>
      <c r="Y2708" s="77" t="s">
        <v>1116</v>
      </c>
      <c r="Z2708" s="77" t="s">
        <v>1229</v>
      </c>
      <c r="AA2708" s="77" t="s">
        <v>1126</v>
      </c>
      <c r="AB2708" s="77" t="s">
        <v>1127</v>
      </c>
      <c r="AC2708" s="77" t="s">
        <v>1128</v>
      </c>
      <c r="AD2708" s="77">
        <v>4</v>
      </c>
      <c r="AE2708" s="77" t="s">
        <v>1129</v>
      </c>
      <c r="AF2708" s="105"/>
    </row>
    <row r="2709" spans="1:32" ht="30" hidden="1" x14ac:dyDescent="0.25">
      <c r="A2709" s="96" t="s">
        <v>1968</v>
      </c>
      <c r="B2709" s="77" t="s">
        <v>1019</v>
      </c>
      <c r="C2709" s="77" t="s">
        <v>75</v>
      </c>
      <c r="D2709" s="77" t="s">
        <v>1023</v>
      </c>
      <c r="E2709" s="77" t="s">
        <v>75</v>
      </c>
      <c r="F2709" s="77"/>
      <c r="G2709" s="77" t="s">
        <v>1972</v>
      </c>
      <c r="H2709" s="77"/>
      <c r="I2709" s="77">
        <v>17</v>
      </c>
      <c r="J2709" s="77" t="e">
        <v>#N/A</v>
      </c>
      <c r="K2709" s="77" t="s">
        <v>1022</v>
      </c>
      <c r="L2709" s="77"/>
      <c r="M2709" s="77"/>
      <c r="N2709" s="77"/>
      <c r="O2709" s="77"/>
      <c r="P2709" s="77"/>
      <c r="Q2709" s="77">
        <v>0</v>
      </c>
      <c r="R2709" s="77">
        <v>0</v>
      </c>
      <c r="S2709" s="77"/>
      <c r="T2709" s="77"/>
      <c r="U2709" s="77"/>
      <c r="V2709" s="77"/>
      <c r="W2709" s="77" t="s">
        <v>1123</v>
      </c>
      <c r="X2709" s="77" t="s">
        <v>1291</v>
      </c>
      <c r="Y2709" s="77" t="s">
        <v>1116</v>
      </c>
      <c r="Z2709" s="77"/>
      <c r="AA2709" s="77"/>
      <c r="AB2709" s="77"/>
      <c r="AC2709" s="77"/>
      <c r="AD2709" s="77"/>
      <c r="AE2709" s="77"/>
      <c r="AF2709" s="105"/>
    </row>
    <row r="2710" spans="1:32" hidden="1" x14ac:dyDescent="0.25">
      <c r="A2710" s="96" t="s">
        <v>1968</v>
      </c>
      <c r="B2710" s="77" t="s">
        <v>1019</v>
      </c>
      <c r="C2710" s="77" t="s">
        <v>75</v>
      </c>
      <c r="D2710" s="77" t="s">
        <v>1023</v>
      </c>
      <c r="E2710" s="77" t="s">
        <v>70</v>
      </c>
      <c r="F2710" s="77"/>
      <c r="G2710" s="77" t="s">
        <v>1025</v>
      </c>
      <c r="H2710" s="77"/>
      <c r="I2710" s="77">
        <v>17</v>
      </c>
      <c r="J2710" s="77">
        <v>4</v>
      </c>
      <c r="K2710" s="77">
        <v>40</v>
      </c>
      <c r="L2710" s="77">
        <v>20</v>
      </c>
      <c r="M2710" s="77"/>
      <c r="N2710" s="77"/>
      <c r="O2710" s="77" t="s">
        <v>129</v>
      </c>
      <c r="P2710" s="77" t="s">
        <v>1969</v>
      </c>
      <c r="Q2710" s="77">
        <v>0</v>
      </c>
      <c r="R2710" s="77">
        <v>2</v>
      </c>
      <c r="S2710" s="77" t="s">
        <v>1115</v>
      </c>
      <c r="T2710" s="77">
        <v>2</v>
      </c>
      <c r="U2710" s="77" t="s">
        <v>1173</v>
      </c>
      <c r="V2710" s="77"/>
      <c r="W2710" s="77"/>
      <c r="X2710" s="77">
        <v>3</v>
      </c>
      <c r="Y2710" s="77" t="s">
        <v>1116</v>
      </c>
      <c r="Z2710" s="77" t="s">
        <v>1229</v>
      </c>
      <c r="AA2710" s="77" t="s">
        <v>1126</v>
      </c>
      <c r="AB2710" s="77" t="s">
        <v>1127</v>
      </c>
      <c r="AC2710" s="77" t="s">
        <v>1128</v>
      </c>
      <c r="AD2710" s="77">
        <v>4</v>
      </c>
      <c r="AE2710" s="77" t="s">
        <v>1356</v>
      </c>
      <c r="AF2710" s="105"/>
    </row>
    <row r="2711" spans="1:32" hidden="1" x14ac:dyDescent="0.25">
      <c r="A2711" s="96" t="s">
        <v>1968</v>
      </c>
      <c r="B2711" s="77" t="s">
        <v>1019</v>
      </c>
      <c r="C2711" s="77" t="s">
        <v>75</v>
      </c>
      <c r="D2711" s="77" t="s">
        <v>1023</v>
      </c>
      <c r="E2711" s="77" t="s">
        <v>76</v>
      </c>
      <c r="F2711" s="77"/>
      <c r="G2711" s="77" t="s">
        <v>1026</v>
      </c>
      <c r="H2711" s="77"/>
      <c r="I2711" s="77">
        <v>17</v>
      </c>
      <c r="J2711" s="77">
        <v>4</v>
      </c>
      <c r="K2711" s="77">
        <v>50</v>
      </c>
      <c r="L2711" s="77">
        <v>20</v>
      </c>
      <c r="M2711" s="77"/>
      <c r="N2711" s="77"/>
      <c r="O2711" s="77" t="s">
        <v>129</v>
      </c>
      <c r="P2711" s="77" t="s">
        <v>1969</v>
      </c>
      <c r="Q2711" s="77">
        <v>0</v>
      </c>
      <c r="R2711" s="77">
        <v>1</v>
      </c>
      <c r="S2711" s="77" t="s">
        <v>1115</v>
      </c>
      <c r="T2711" s="77">
        <v>1</v>
      </c>
      <c r="U2711" s="77"/>
      <c r="V2711" s="77"/>
      <c r="W2711" s="77" t="s">
        <v>1123</v>
      </c>
      <c r="X2711" s="77">
        <v>2</v>
      </c>
      <c r="Y2711" s="77" t="s">
        <v>1116</v>
      </c>
      <c r="Z2711" s="77" t="s">
        <v>1229</v>
      </c>
      <c r="AA2711" s="77" t="s">
        <v>1126</v>
      </c>
      <c r="AB2711" s="77" t="s">
        <v>1127</v>
      </c>
      <c r="AC2711" s="77" t="s">
        <v>1128</v>
      </c>
      <c r="AD2711" s="77">
        <v>4</v>
      </c>
      <c r="AE2711" s="77" t="s">
        <v>1129</v>
      </c>
      <c r="AF2711" s="105"/>
    </row>
    <row r="2712" spans="1:32" hidden="1" x14ac:dyDescent="0.25">
      <c r="A2712" s="96" t="s">
        <v>1968</v>
      </c>
      <c r="B2712" s="77" t="s">
        <v>1019</v>
      </c>
      <c r="C2712" s="77" t="s">
        <v>75</v>
      </c>
      <c r="D2712" s="77" t="s">
        <v>1023</v>
      </c>
      <c r="E2712" s="77" t="s">
        <v>81</v>
      </c>
      <c r="F2712" s="77"/>
      <c r="G2712" s="77" t="s">
        <v>1027</v>
      </c>
      <c r="H2712" s="77"/>
      <c r="I2712" s="77">
        <v>17</v>
      </c>
      <c r="J2712" s="77">
        <v>4</v>
      </c>
      <c r="K2712" s="77">
        <v>20</v>
      </c>
      <c r="L2712" s="77">
        <v>20</v>
      </c>
      <c r="M2712" s="77"/>
      <c r="N2712" s="77"/>
      <c r="O2712" s="77" t="s">
        <v>129</v>
      </c>
      <c r="P2712" s="77" t="s">
        <v>1969</v>
      </c>
      <c r="Q2712" s="77">
        <v>0</v>
      </c>
      <c r="R2712" s="77">
        <v>1</v>
      </c>
      <c r="S2712" s="77" t="s">
        <v>1115</v>
      </c>
      <c r="T2712" s="77">
        <v>1</v>
      </c>
      <c r="U2712" s="77"/>
      <c r="V2712" s="77"/>
      <c r="W2712" s="77" t="s">
        <v>1123</v>
      </c>
      <c r="X2712" s="77">
        <v>0.75</v>
      </c>
      <c r="Y2712" s="77" t="s">
        <v>1116</v>
      </c>
      <c r="Z2712" s="77" t="s">
        <v>1229</v>
      </c>
      <c r="AA2712" s="77" t="s">
        <v>1126</v>
      </c>
      <c r="AB2712" s="77" t="s">
        <v>1127</v>
      </c>
      <c r="AC2712" s="77" t="s">
        <v>1128</v>
      </c>
      <c r="AD2712" s="77">
        <v>4</v>
      </c>
      <c r="AE2712" s="77" t="s">
        <v>1213</v>
      </c>
      <c r="AF2712" s="105"/>
    </row>
    <row r="2713" spans="1:32" hidden="1" x14ac:dyDescent="0.25">
      <c r="A2713" s="96" t="s">
        <v>1968</v>
      </c>
      <c r="B2713" s="77" t="s">
        <v>1019</v>
      </c>
      <c r="C2713" s="77" t="s">
        <v>75</v>
      </c>
      <c r="D2713" s="77" t="s">
        <v>1023</v>
      </c>
      <c r="E2713" s="77" t="s">
        <v>82</v>
      </c>
      <c r="F2713" s="77"/>
      <c r="G2713" s="77" t="s">
        <v>1028</v>
      </c>
      <c r="H2713" s="77"/>
      <c r="I2713" s="77">
        <v>17</v>
      </c>
      <c r="J2713" s="77">
        <v>4</v>
      </c>
      <c r="K2713" s="77">
        <v>25</v>
      </c>
      <c r="L2713" s="77">
        <v>20</v>
      </c>
      <c r="M2713" s="77"/>
      <c r="N2713" s="77"/>
      <c r="O2713" s="77" t="s">
        <v>129</v>
      </c>
      <c r="P2713" s="77" t="s">
        <v>1969</v>
      </c>
      <c r="Q2713" s="77">
        <v>0</v>
      </c>
      <c r="R2713" s="77">
        <v>1</v>
      </c>
      <c r="S2713" s="77" t="s">
        <v>1115</v>
      </c>
      <c r="T2713" s="77">
        <v>1</v>
      </c>
      <c r="U2713" s="77"/>
      <c r="V2713" s="77"/>
      <c r="W2713" s="77" t="s">
        <v>1123</v>
      </c>
      <c r="X2713" s="77">
        <v>1</v>
      </c>
      <c r="Y2713" s="77" t="s">
        <v>1116</v>
      </c>
      <c r="Z2713" s="77" t="s">
        <v>1229</v>
      </c>
      <c r="AA2713" s="77" t="s">
        <v>1126</v>
      </c>
      <c r="AB2713" s="77" t="s">
        <v>1127</v>
      </c>
      <c r="AC2713" s="77" t="s">
        <v>1128</v>
      </c>
      <c r="AD2713" s="77">
        <v>4</v>
      </c>
      <c r="AE2713" s="77" t="s">
        <v>1213</v>
      </c>
      <c r="AF2713" s="105"/>
    </row>
    <row r="2714" spans="1:32" ht="15.75" hidden="1" thickBot="1" x14ac:dyDescent="0.3">
      <c r="A2714" s="97" t="s">
        <v>1968</v>
      </c>
      <c r="B2714" s="78" t="s">
        <v>1019</v>
      </c>
      <c r="C2714" s="78" t="s">
        <v>75</v>
      </c>
      <c r="D2714" s="78" t="s">
        <v>1023</v>
      </c>
      <c r="E2714" s="78" t="s">
        <v>105</v>
      </c>
      <c r="F2714" s="78"/>
      <c r="G2714" s="78" t="s">
        <v>1026</v>
      </c>
      <c r="H2714" s="78"/>
      <c r="I2714" s="78">
        <v>17</v>
      </c>
      <c r="J2714" s="77">
        <v>4</v>
      </c>
      <c r="K2714" s="78">
        <v>50</v>
      </c>
      <c r="L2714" s="78">
        <v>20</v>
      </c>
      <c r="M2714" s="78"/>
      <c r="N2714" s="78"/>
      <c r="O2714" s="78" t="s">
        <v>129</v>
      </c>
      <c r="P2714" s="78" t="s">
        <v>1969</v>
      </c>
      <c r="Q2714" s="78">
        <v>0</v>
      </c>
      <c r="R2714" s="78">
        <v>1</v>
      </c>
      <c r="S2714" s="78" t="s">
        <v>1115</v>
      </c>
      <c r="T2714" s="78">
        <v>1</v>
      </c>
      <c r="U2714" s="78"/>
      <c r="V2714" s="78"/>
      <c r="W2714" s="78" t="s">
        <v>1123</v>
      </c>
      <c r="X2714" s="78">
        <v>2</v>
      </c>
      <c r="Y2714" s="78" t="s">
        <v>1116</v>
      </c>
      <c r="Z2714" s="78" t="s">
        <v>1229</v>
      </c>
      <c r="AA2714" s="78" t="s">
        <v>1126</v>
      </c>
      <c r="AB2714" s="78" t="s">
        <v>1127</v>
      </c>
      <c r="AC2714" s="78" t="s">
        <v>1128</v>
      </c>
      <c r="AD2714" s="78">
        <v>4</v>
      </c>
      <c r="AE2714" s="78" t="s">
        <v>1129</v>
      </c>
      <c r="AF2714" s="106"/>
    </row>
    <row r="2715" spans="1:32" hidden="1" x14ac:dyDescent="0.25">
      <c r="A2715" s="98" t="s">
        <v>1973</v>
      </c>
      <c r="B2715" s="79" t="s">
        <v>1029</v>
      </c>
      <c r="C2715" s="79" t="s">
        <v>73</v>
      </c>
      <c r="D2715" s="79" t="s">
        <v>127</v>
      </c>
      <c r="E2715" s="79" t="s">
        <v>73</v>
      </c>
      <c r="F2715" s="79"/>
      <c r="G2715" s="79" t="s">
        <v>946</v>
      </c>
      <c r="H2715" s="79"/>
      <c r="I2715" s="79" t="s">
        <v>1974</v>
      </c>
      <c r="J2715" s="77">
        <v>4</v>
      </c>
      <c r="K2715" s="79">
        <v>25</v>
      </c>
      <c r="L2715" s="79">
        <v>20</v>
      </c>
      <c r="M2715" s="79"/>
      <c r="N2715" s="79">
        <v>1</v>
      </c>
      <c r="O2715" s="79" t="s">
        <v>129</v>
      </c>
      <c r="P2715" s="79" t="s">
        <v>1449</v>
      </c>
      <c r="Q2715" s="79">
        <v>1</v>
      </c>
      <c r="R2715" s="79">
        <v>0</v>
      </c>
      <c r="S2715" s="79"/>
      <c r="T2715" s="79"/>
      <c r="U2715" s="79"/>
      <c r="V2715" s="79" t="s">
        <v>76</v>
      </c>
      <c r="W2715" s="79" t="s">
        <v>1123</v>
      </c>
      <c r="X2715" s="79">
        <v>1</v>
      </c>
      <c r="Y2715" s="79" t="s">
        <v>1135</v>
      </c>
      <c r="Z2715" s="79" t="s">
        <v>1136</v>
      </c>
      <c r="AA2715" s="79" t="s">
        <v>1126</v>
      </c>
      <c r="AB2715" s="79" t="s">
        <v>1127</v>
      </c>
      <c r="AC2715" s="79" t="s">
        <v>1128</v>
      </c>
      <c r="AD2715" s="79">
        <v>4</v>
      </c>
      <c r="AE2715" s="79" t="s">
        <v>1182</v>
      </c>
      <c r="AF2715" s="107"/>
    </row>
    <row r="2716" spans="1:32" hidden="1" x14ac:dyDescent="0.25">
      <c r="A2716" s="99" t="s">
        <v>1973</v>
      </c>
      <c r="B2716" s="80" t="s">
        <v>1029</v>
      </c>
      <c r="C2716" s="80" t="s">
        <v>73</v>
      </c>
      <c r="D2716" s="80" t="s">
        <v>1975</v>
      </c>
      <c r="E2716" s="80" t="s">
        <v>83</v>
      </c>
      <c r="F2716" s="80"/>
      <c r="G2716" s="80" t="s">
        <v>1976</v>
      </c>
      <c r="H2716" s="80"/>
      <c r="I2716" s="80" t="s">
        <v>1974</v>
      </c>
      <c r="J2716" s="77">
        <v>4</v>
      </c>
      <c r="K2716" s="80">
        <v>40</v>
      </c>
      <c r="L2716" s="80">
        <v>20</v>
      </c>
      <c r="M2716" s="80"/>
      <c r="N2716" s="80"/>
      <c r="O2716" s="80"/>
      <c r="P2716" s="80"/>
      <c r="Q2716" s="80">
        <v>0</v>
      </c>
      <c r="R2716" s="80">
        <v>0</v>
      </c>
      <c r="S2716" s="80"/>
      <c r="T2716" s="80"/>
      <c r="U2716" s="80" t="s">
        <v>70</v>
      </c>
      <c r="V2716" s="80" t="s">
        <v>76</v>
      </c>
      <c r="W2716" s="80"/>
      <c r="X2716" s="80">
        <v>1.5</v>
      </c>
      <c r="Y2716" s="80" t="s">
        <v>1135</v>
      </c>
      <c r="Z2716" s="80"/>
      <c r="AA2716" s="80"/>
      <c r="AB2716" s="80"/>
      <c r="AC2716" s="80"/>
      <c r="AD2716" s="80"/>
      <c r="AE2716" s="80"/>
      <c r="AF2716" s="108"/>
    </row>
    <row r="2717" spans="1:32" ht="15.75" hidden="1" thickBot="1" x14ac:dyDescent="0.3">
      <c r="A2717" s="100" t="s">
        <v>1973</v>
      </c>
      <c r="B2717" s="81" t="s">
        <v>1029</v>
      </c>
      <c r="C2717" s="81" t="s">
        <v>73</v>
      </c>
      <c r="D2717" s="81" t="s">
        <v>1975</v>
      </c>
      <c r="E2717" s="81" t="s">
        <v>75</v>
      </c>
      <c r="F2717" s="81"/>
      <c r="G2717" s="81" t="s">
        <v>1976</v>
      </c>
      <c r="H2717" s="81"/>
      <c r="I2717" s="81" t="s">
        <v>1974</v>
      </c>
      <c r="J2717" s="77">
        <v>4</v>
      </c>
      <c r="K2717" s="81">
        <v>40</v>
      </c>
      <c r="L2717" s="81">
        <v>20</v>
      </c>
      <c r="M2717" s="81"/>
      <c r="N2717" s="81"/>
      <c r="O2717" s="81"/>
      <c r="P2717" s="81"/>
      <c r="Q2717" s="81">
        <v>0</v>
      </c>
      <c r="R2717" s="81">
        <v>0</v>
      </c>
      <c r="S2717" s="81"/>
      <c r="T2717" s="81"/>
      <c r="U2717" s="81"/>
      <c r="V2717" s="81" t="s">
        <v>76</v>
      </c>
      <c r="W2717" s="81"/>
      <c r="X2717" s="81">
        <v>1.5</v>
      </c>
      <c r="Y2717" s="81" t="s">
        <v>1135</v>
      </c>
      <c r="Z2717" s="81"/>
      <c r="AA2717" s="81"/>
      <c r="AB2717" s="81"/>
      <c r="AC2717" s="81"/>
      <c r="AD2717" s="81"/>
      <c r="AE2717" s="81"/>
      <c r="AF2717" s="109"/>
    </row>
    <row r="2718" spans="1:32" hidden="1" x14ac:dyDescent="0.25">
      <c r="A2718" s="95" t="s">
        <v>1977</v>
      </c>
      <c r="B2718" s="76" t="s">
        <v>1030</v>
      </c>
      <c r="C2718" s="76" t="s">
        <v>75</v>
      </c>
      <c r="D2718" s="76" t="s">
        <v>1031</v>
      </c>
      <c r="E2718" s="76" t="s">
        <v>73</v>
      </c>
      <c r="F2718" s="76"/>
      <c r="G2718" s="76" t="s">
        <v>161</v>
      </c>
      <c r="H2718" s="76"/>
      <c r="I2718" s="76">
        <v>10</v>
      </c>
      <c r="J2718" s="77">
        <v>8</v>
      </c>
      <c r="K2718" s="76">
        <v>100</v>
      </c>
      <c r="L2718" s="76">
        <v>20</v>
      </c>
      <c r="M2718" s="76">
        <v>1</v>
      </c>
      <c r="N2718" s="76"/>
      <c r="O2718" s="76" t="s">
        <v>129</v>
      </c>
      <c r="P2718" s="76" t="s">
        <v>1171</v>
      </c>
      <c r="Q2718" s="76">
        <v>2</v>
      </c>
      <c r="R2718" s="76">
        <v>0</v>
      </c>
      <c r="S2718" s="76"/>
      <c r="T2718" s="76"/>
      <c r="U2718" s="76" t="s">
        <v>70</v>
      </c>
      <c r="V2718" s="76"/>
      <c r="W2718" s="76" t="s">
        <v>1123</v>
      </c>
      <c r="X2718" s="76">
        <v>8</v>
      </c>
      <c r="Y2718" s="76" t="s">
        <v>1817</v>
      </c>
      <c r="Z2718" s="76" t="s">
        <v>1136</v>
      </c>
      <c r="AA2718" s="76" t="s">
        <v>1126</v>
      </c>
      <c r="AB2718" s="76" t="s">
        <v>1127</v>
      </c>
      <c r="AC2718" s="76" t="s">
        <v>1128</v>
      </c>
      <c r="AD2718" s="76">
        <v>8</v>
      </c>
      <c r="AE2718" s="76" t="s">
        <v>1129</v>
      </c>
      <c r="AF2718" s="104"/>
    </row>
    <row r="2719" spans="1:32" hidden="1" x14ac:dyDescent="0.25">
      <c r="A2719" s="96" t="s">
        <v>1977</v>
      </c>
      <c r="B2719" s="77" t="s">
        <v>1030</v>
      </c>
      <c r="C2719" s="77" t="s">
        <v>75</v>
      </c>
      <c r="D2719" s="77" t="s">
        <v>1031</v>
      </c>
      <c r="E2719" s="77" t="s">
        <v>83</v>
      </c>
      <c r="F2719" s="77"/>
      <c r="G2719" s="77" t="s">
        <v>161</v>
      </c>
      <c r="H2719" s="77"/>
      <c r="I2719" s="77">
        <v>10</v>
      </c>
      <c r="J2719" s="77">
        <v>4</v>
      </c>
      <c r="K2719" s="77">
        <v>50</v>
      </c>
      <c r="L2719" s="77">
        <v>20</v>
      </c>
      <c r="M2719" s="77">
        <v>1</v>
      </c>
      <c r="N2719" s="77"/>
      <c r="O2719" s="77" t="s">
        <v>129</v>
      </c>
      <c r="P2719" s="77" t="s">
        <v>1171</v>
      </c>
      <c r="Q2719" s="77">
        <v>2</v>
      </c>
      <c r="R2719" s="77">
        <v>0</v>
      </c>
      <c r="S2719" s="77"/>
      <c r="T2719" s="77"/>
      <c r="U2719" s="77" t="s">
        <v>70</v>
      </c>
      <c r="V2719" s="77"/>
      <c r="W2719" s="77" t="s">
        <v>1123</v>
      </c>
      <c r="X2719" s="77">
        <v>4</v>
      </c>
      <c r="Y2719" s="77" t="s">
        <v>1817</v>
      </c>
      <c r="Z2719" s="77" t="s">
        <v>1136</v>
      </c>
      <c r="AA2719" s="77" t="s">
        <v>1126</v>
      </c>
      <c r="AB2719" s="77" t="s">
        <v>1127</v>
      </c>
      <c r="AC2719" s="77" t="s">
        <v>1128</v>
      </c>
      <c r="AD2719" s="77">
        <v>4</v>
      </c>
      <c r="AE2719" s="77" t="s">
        <v>1172</v>
      </c>
      <c r="AF2719" s="105"/>
    </row>
    <row r="2720" spans="1:32" hidden="1" x14ac:dyDescent="0.25">
      <c r="A2720" s="96" t="s">
        <v>1977</v>
      </c>
      <c r="B2720" s="77" t="s">
        <v>1030</v>
      </c>
      <c r="C2720" s="77" t="s">
        <v>75</v>
      </c>
      <c r="D2720" s="77" t="s">
        <v>1031</v>
      </c>
      <c r="E2720" s="77" t="s">
        <v>75</v>
      </c>
      <c r="F2720" s="77"/>
      <c r="G2720" s="77" t="s">
        <v>161</v>
      </c>
      <c r="H2720" s="77"/>
      <c r="I2720" s="77">
        <v>10</v>
      </c>
      <c r="J2720" s="77">
        <v>4</v>
      </c>
      <c r="K2720" s="77">
        <v>80</v>
      </c>
      <c r="L2720" s="77">
        <v>20</v>
      </c>
      <c r="M2720" s="77">
        <v>1</v>
      </c>
      <c r="N2720" s="77"/>
      <c r="O2720" s="77" t="s">
        <v>129</v>
      </c>
      <c r="P2720" s="77" t="s">
        <v>1171</v>
      </c>
      <c r="Q2720" s="77">
        <v>2</v>
      </c>
      <c r="R2720" s="77">
        <v>0</v>
      </c>
      <c r="S2720" s="77"/>
      <c r="T2720" s="77"/>
      <c r="U2720" s="77"/>
      <c r="V2720" s="77"/>
      <c r="W2720" s="77" t="s">
        <v>1123</v>
      </c>
      <c r="X2720" s="77">
        <v>6</v>
      </c>
      <c r="Y2720" s="77" t="s">
        <v>1817</v>
      </c>
      <c r="Z2720" s="77" t="s">
        <v>1136</v>
      </c>
      <c r="AA2720" s="77" t="s">
        <v>1126</v>
      </c>
      <c r="AB2720" s="77" t="s">
        <v>1127</v>
      </c>
      <c r="AC2720" s="77" t="s">
        <v>1128</v>
      </c>
      <c r="AD2720" s="77">
        <v>4</v>
      </c>
      <c r="AE2720" s="77" t="s">
        <v>1129</v>
      </c>
      <c r="AF2720" s="105"/>
    </row>
    <row r="2721" spans="1:32" hidden="1" x14ac:dyDescent="0.25">
      <c r="A2721" s="96" t="s">
        <v>1977</v>
      </c>
      <c r="B2721" s="77" t="s">
        <v>1030</v>
      </c>
      <c r="C2721" s="77" t="s">
        <v>75</v>
      </c>
      <c r="D2721" s="77" t="s">
        <v>1031</v>
      </c>
      <c r="E2721" s="77" t="s">
        <v>70</v>
      </c>
      <c r="F2721" s="77"/>
      <c r="G2721" s="77" t="s">
        <v>161</v>
      </c>
      <c r="H2721" s="77"/>
      <c r="I2721" s="77">
        <v>10</v>
      </c>
      <c r="J2721" s="77">
        <v>4</v>
      </c>
      <c r="K2721" s="77">
        <v>15</v>
      </c>
      <c r="L2721" s="77">
        <v>20</v>
      </c>
      <c r="M2721" s="77">
        <v>1</v>
      </c>
      <c r="N2721" s="77"/>
      <c r="O2721" s="77" t="s">
        <v>129</v>
      </c>
      <c r="P2721" s="77" t="s">
        <v>1171</v>
      </c>
      <c r="Q2721" s="77">
        <v>2</v>
      </c>
      <c r="R2721" s="77">
        <v>0</v>
      </c>
      <c r="S2721" s="77"/>
      <c r="T2721" s="77"/>
      <c r="U2721" s="77"/>
      <c r="V2721" s="77"/>
      <c r="W2721" s="77" t="s">
        <v>1123</v>
      </c>
      <c r="X2721" s="77">
        <v>1</v>
      </c>
      <c r="Y2721" s="77" t="s">
        <v>1817</v>
      </c>
      <c r="Z2721" s="77" t="s">
        <v>1136</v>
      </c>
      <c r="AA2721" s="77" t="s">
        <v>1126</v>
      </c>
      <c r="AB2721" s="77" t="s">
        <v>1127</v>
      </c>
      <c r="AC2721" s="77" t="s">
        <v>1128</v>
      </c>
      <c r="AD2721" s="77">
        <v>4</v>
      </c>
      <c r="AE2721" s="77" t="s">
        <v>1188</v>
      </c>
      <c r="AF2721" s="105"/>
    </row>
    <row r="2722" spans="1:32" hidden="1" x14ac:dyDescent="0.25">
      <c r="A2722" s="96" t="s">
        <v>1977</v>
      </c>
      <c r="B2722" s="77" t="s">
        <v>1030</v>
      </c>
      <c r="C2722" s="77" t="s">
        <v>75</v>
      </c>
      <c r="D2722" s="77" t="s">
        <v>1031</v>
      </c>
      <c r="E2722" s="77" t="s">
        <v>76</v>
      </c>
      <c r="F2722" s="77"/>
      <c r="G2722" s="77" t="s">
        <v>161</v>
      </c>
      <c r="H2722" s="77"/>
      <c r="I2722" s="77">
        <v>10</v>
      </c>
      <c r="J2722" s="77">
        <v>8</v>
      </c>
      <c r="K2722" s="77">
        <v>100</v>
      </c>
      <c r="L2722" s="77">
        <v>20</v>
      </c>
      <c r="M2722" s="77">
        <v>1</v>
      </c>
      <c r="N2722" s="77"/>
      <c r="O2722" s="77" t="s">
        <v>129</v>
      </c>
      <c r="P2722" s="77" t="s">
        <v>1171</v>
      </c>
      <c r="Q2722" s="77">
        <v>2</v>
      </c>
      <c r="R2722" s="77">
        <v>0</v>
      </c>
      <c r="S2722" s="77"/>
      <c r="T2722" s="77"/>
      <c r="U2722" s="77"/>
      <c r="V2722" s="77" t="s">
        <v>76</v>
      </c>
      <c r="W2722" s="77" t="s">
        <v>1123</v>
      </c>
      <c r="X2722" s="77">
        <v>8</v>
      </c>
      <c r="Y2722" s="77" t="s">
        <v>1817</v>
      </c>
      <c r="Z2722" s="77" t="s">
        <v>1136</v>
      </c>
      <c r="AA2722" s="77" t="s">
        <v>1126</v>
      </c>
      <c r="AB2722" s="77" t="s">
        <v>1127</v>
      </c>
      <c r="AC2722" s="77" t="s">
        <v>1128</v>
      </c>
      <c r="AD2722" s="77">
        <v>8</v>
      </c>
      <c r="AE2722" s="77" t="s">
        <v>1129</v>
      </c>
      <c r="AF2722" s="105"/>
    </row>
    <row r="2723" spans="1:32" hidden="1" x14ac:dyDescent="0.25">
      <c r="A2723" s="96" t="s">
        <v>1977</v>
      </c>
      <c r="B2723" s="77" t="s">
        <v>1030</v>
      </c>
      <c r="C2723" s="77" t="s">
        <v>75</v>
      </c>
      <c r="D2723" s="77" t="s">
        <v>1031</v>
      </c>
      <c r="E2723" s="77" t="s">
        <v>81</v>
      </c>
      <c r="F2723" s="77"/>
      <c r="G2723" s="77" t="s">
        <v>161</v>
      </c>
      <c r="H2723" s="77"/>
      <c r="I2723" s="77">
        <v>10</v>
      </c>
      <c r="J2723" s="77">
        <v>4</v>
      </c>
      <c r="K2723" s="77">
        <v>25</v>
      </c>
      <c r="L2723" s="77">
        <v>20</v>
      </c>
      <c r="M2723" s="77">
        <v>1</v>
      </c>
      <c r="N2723" s="77"/>
      <c r="O2723" s="77" t="s">
        <v>129</v>
      </c>
      <c r="P2723" s="77" t="s">
        <v>1171</v>
      </c>
      <c r="Q2723" s="77">
        <v>2</v>
      </c>
      <c r="R2723" s="77">
        <v>0</v>
      </c>
      <c r="S2723" s="77"/>
      <c r="T2723" s="77"/>
      <c r="U2723" s="77"/>
      <c r="V2723" s="77"/>
      <c r="W2723" s="77" t="s">
        <v>1123</v>
      </c>
      <c r="X2723" s="77">
        <v>2</v>
      </c>
      <c r="Y2723" s="77" t="s">
        <v>1817</v>
      </c>
      <c r="Z2723" s="77" t="s">
        <v>1136</v>
      </c>
      <c r="AA2723" s="77" t="s">
        <v>1126</v>
      </c>
      <c r="AB2723" s="77" t="s">
        <v>1127</v>
      </c>
      <c r="AC2723" s="77" t="s">
        <v>1128</v>
      </c>
      <c r="AD2723" s="77">
        <v>4</v>
      </c>
      <c r="AE2723" s="77" t="s">
        <v>1182</v>
      </c>
      <c r="AF2723" s="105"/>
    </row>
    <row r="2724" spans="1:32" hidden="1" x14ac:dyDescent="0.25">
      <c r="A2724" s="96" t="s">
        <v>1977</v>
      </c>
      <c r="B2724" s="77" t="s">
        <v>1030</v>
      </c>
      <c r="C2724" s="77" t="s">
        <v>75</v>
      </c>
      <c r="D2724" s="77" t="s">
        <v>1978</v>
      </c>
      <c r="E2724" s="77" t="s">
        <v>82</v>
      </c>
      <c r="F2724" s="77"/>
      <c r="G2724" s="77" t="s">
        <v>1979</v>
      </c>
      <c r="H2724" s="77"/>
      <c r="I2724" s="77">
        <v>10</v>
      </c>
      <c r="J2724" s="77">
        <v>4</v>
      </c>
      <c r="K2724" s="77">
        <v>50</v>
      </c>
      <c r="L2724" s="77">
        <v>20</v>
      </c>
      <c r="M2724" s="77"/>
      <c r="N2724" s="77"/>
      <c r="O2724" s="77"/>
      <c r="P2724" s="77"/>
      <c r="Q2724" s="77">
        <v>0</v>
      </c>
      <c r="R2724" s="77">
        <v>0</v>
      </c>
      <c r="S2724" s="77"/>
      <c r="T2724" s="77"/>
      <c r="U2724" s="77" t="s">
        <v>70</v>
      </c>
      <c r="V2724" s="77"/>
      <c r="W2724" s="77"/>
      <c r="X2724" s="77">
        <v>2</v>
      </c>
      <c r="Y2724" s="77" t="s">
        <v>1817</v>
      </c>
      <c r="Z2724" s="77"/>
      <c r="AA2724" s="77"/>
      <c r="AB2724" s="77"/>
      <c r="AC2724" s="77"/>
      <c r="AD2724" s="77"/>
      <c r="AE2724" s="77"/>
      <c r="AF2724" s="105"/>
    </row>
    <row r="2725" spans="1:32" hidden="1" x14ac:dyDescent="0.25">
      <c r="A2725" s="96" t="s">
        <v>1977</v>
      </c>
      <c r="B2725" s="77" t="s">
        <v>1030</v>
      </c>
      <c r="C2725" s="77" t="s">
        <v>75</v>
      </c>
      <c r="D2725" s="77" t="s">
        <v>1978</v>
      </c>
      <c r="E2725" s="77" t="s">
        <v>112</v>
      </c>
      <c r="F2725" s="77"/>
      <c r="G2725" s="77" t="s">
        <v>1980</v>
      </c>
      <c r="H2725" s="77"/>
      <c r="I2725" s="77">
        <v>10</v>
      </c>
      <c r="J2725" s="77">
        <v>4</v>
      </c>
      <c r="K2725" s="77">
        <v>15</v>
      </c>
      <c r="L2725" s="77">
        <v>20</v>
      </c>
      <c r="M2725" s="77"/>
      <c r="N2725" s="77"/>
      <c r="O2725" s="77"/>
      <c r="P2725" s="77"/>
      <c r="Q2725" s="77">
        <v>0</v>
      </c>
      <c r="R2725" s="77">
        <v>0</v>
      </c>
      <c r="S2725" s="77"/>
      <c r="T2725" s="77"/>
      <c r="U2725" s="77" t="s">
        <v>70</v>
      </c>
      <c r="V2725" s="77"/>
      <c r="W2725" s="77"/>
      <c r="X2725" s="77">
        <v>0.5</v>
      </c>
      <c r="Y2725" s="77" t="s">
        <v>1817</v>
      </c>
      <c r="Z2725" s="77"/>
      <c r="AA2725" s="77"/>
      <c r="AB2725" s="77"/>
      <c r="AC2725" s="77"/>
      <c r="AD2725" s="77"/>
      <c r="AE2725" s="77"/>
      <c r="AF2725" s="105"/>
    </row>
    <row r="2726" spans="1:32" hidden="1" x14ac:dyDescent="0.25">
      <c r="A2726" s="96" t="s">
        <v>1977</v>
      </c>
      <c r="B2726" s="77" t="s">
        <v>1030</v>
      </c>
      <c r="C2726" s="77" t="s">
        <v>75</v>
      </c>
      <c r="D2726" s="77" t="s">
        <v>1978</v>
      </c>
      <c r="E2726" s="77" t="s">
        <v>105</v>
      </c>
      <c r="F2726" s="77"/>
      <c r="G2726" s="77" t="s">
        <v>1980</v>
      </c>
      <c r="H2726" s="77"/>
      <c r="I2726" s="77">
        <v>10</v>
      </c>
      <c r="J2726" s="77">
        <v>4</v>
      </c>
      <c r="K2726" s="77">
        <v>15</v>
      </c>
      <c r="L2726" s="77">
        <v>20</v>
      </c>
      <c r="M2726" s="77"/>
      <c r="N2726" s="77"/>
      <c r="O2726" s="77"/>
      <c r="P2726" s="77"/>
      <c r="Q2726" s="77">
        <v>0</v>
      </c>
      <c r="R2726" s="77">
        <v>0</v>
      </c>
      <c r="S2726" s="77"/>
      <c r="T2726" s="77"/>
      <c r="U2726" s="77"/>
      <c r="V2726" s="77"/>
      <c r="W2726" s="77"/>
      <c r="X2726" s="77">
        <v>0.5</v>
      </c>
      <c r="Y2726" s="77" t="s">
        <v>1817</v>
      </c>
      <c r="Z2726" s="77"/>
      <c r="AA2726" s="77"/>
      <c r="AB2726" s="77"/>
      <c r="AC2726" s="77"/>
      <c r="AD2726" s="77"/>
      <c r="AE2726" s="77"/>
      <c r="AF2726" s="105"/>
    </row>
    <row r="2727" spans="1:32" hidden="1" x14ac:dyDescent="0.25">
      <c r="A2727" s="96" t="s">
        <v>1977</v>
      </c>
      <c r="B2727" s="77" t="s">
        <v>1030</v>
      </c>
      <c r="C2727" s="77" t="s">
        <v>75</v>
      </c>
      <c r="D2727" s="77" t="s">
        <v>1978</v>
      </c>
      <c r="E2727" s="77" t="s">
        <v>106</v>
      </c>
      <c r="F2727" s="77"/>
      <c r="G2727" s="77" t="s">
        <v>1981</v>
      </c>
      <c r="H2727" s="77"/>
      <c r="I2727" s="77">
        <v>10</v>
      </c>
      <c r="J2727" s="77">
        <v>8</v>
      </c>
      <c r="K2727" s="77">
        <v>100</v>
      </c>
      <c r="L2727" s="77">
        <v>20</v>
      </c>
      <c r="M2727" s="77"/>
      <c r="N2727" s="77"/>
      <c r="O2727" s="77"/>
      <c r="P2727" s="77"/>
      <c r="Q2727" s="77">
        <v>0</v>
      </c>
      <c r="R2727" s="77">
        <v>0</v>
      </c>
      <c r="S2727" s="77"/>
      <c r="T2727" s="77"/>
      <c r="U2727" s="77"/>
      <c r="V2727" s="77" t="s">
        <v>76</v>
      </c>
      <c r="W2727" s="77"/>
      <c r="X2727" s="77">
        <v>4</v>
      </c>
      <c r="Y2727" s="77" t="s">
        <v>1817</v>
      </c>
      <c r="Z2727" s="77"/>
      <c r="AA2727" s="77"/>
      <c r="AB2727" s="77"/>
      <c r="AC2727" s="77"/>
      <c r="AD2727" s="77"/>
      <c r="AE2727" s="77"/>
      <c r="AF2727" s="105"/>
    </row>
    <row r="2728" spans="1:32" hidden="1" x14ac:dyDescent="0.25">
      <c r="A2728" s="96" t="s">
        <v>1977</v>
      </c>
      <c r="B2728" s="77" t="s">
        <v>1030</v>
      </c>
      <c r="C2728" s="77" t="s">
        <v>75</v>
      </c>
      <c r="D2728" s="77" t="s">
        <v>1978</v>
      </c>
      <c r="E2728" s="77" t="s">
        <v>107</v>
      </c>
      <c r="F2728" s="77"/>
      <c r="G2728" s="77" t="s">
        <v>1982</v>
      </c>
      <c r="H2728" s="77"/>
      <c r="I2728" s="77">
        <v>10</v>
      </c>
      <c r="J2728" s="77">
        <v>8</v>
      </c>
      <c r="K2728" s="77">
        <v>100</v>
      </c>
      <c r="L2728" s="77">
        <v>20</v>
      </c>
      <c r="M2728" s="77"/>
      <c r="N2728" s="77"/>
      <c r="O2728" s="77"/>
      <c r="P2728" s="77"/>
      <c r="Q2728" s="77">
        <v>0</v>
      </c>
      <c r="R2728" s="77">
        <v>0</v>
      </c>
      <c r="S2728" s="77"/>
      <c r="T2728" s="77"/>
      <c r="U2728" s="77" t="s">
        <v>70</v>
      </c>
      <c r="V2728" s="77" t="s">
        <v>76</v>
      </c>
      <c r="W2728" s="77"/>
      <c r="X2728" s="77">
        <v>4</v>
      </c>
      <c r="Y2728" s="77" t="s">
        <v>1817</v>
      </c>
      <c r="Z2728" s="77"/>
      <c r="AA2728" s="77"/>
      <c r="AB2728" s="77"/>
      <c r="AC2728" s="77"/>
      <c r="AD2728" s="77"/>
      <c r="AE2728" s="77"/>
      <c r="AF2728" s="105"/>
    </row>
    <row r="2729" spans="1:32" hidden="1" x14ac:dyDescent="0.25">
      <c r="A2729" s="96" t="s">
        <v>1977</v>
      </c>
      <c r="B2729" s="77" t="s">
        <v>1030</v>
      </c>
      <c r="C2729" s="77" t="s">
        <v>75</v>
      </c>
      <c r="D2729" s="77" t="s">
        <v>1978</v>
      </c>
      <c r="E2729" s="77" t="s">
        <v>108</v>
      </c>
      <c r="F2729" s="77"/>
      <c r="G2729" s="77" t="s">
        <v>1982</v>
      </c>
      <c r="H2729" s="77"/>
      <c r="I2729" s="77">
        <v>10</v>
      </c>
      <c r="J2729" s="77">
        <v>4</v>
      </c>
      <c r="K2729" s="77">
        <v>25</v>
      </c>
      <c r="L2729" s="77">
        <v>20</v>
      </c>
      <c r="M2729" s="77"/>
      <c r="N2729" s="77"/>
      <c r="O2729" s="77"/>
      <c r="P2729" s="77"/>
      <c r="Q2729" s="77">
        <v>0</v>
      </c>
      <c r="R2729" s="77">
        <v>0</v>
      </c>
      <c r="S2729" s="77"/>
      <c r="T2729" s="77"/>
      <c r="U2729" s="77" t="s">
        <v>70</v>
      </c>
      <c r="V2729" s="77"/>
      <c r="W2729" s="77"/>
      <c r="X2729" s="77">
        <v>1</v>
      </c>
      <c r="Y2729" s="77" t="s">
        <v>1817</v>
      </c>
      <c r="Z2729" s="77"/>
      <c r="AA2729" s="77"/>
      <c r="AB2729" s="77"/>
      <c r="AC2729" s="77"/>
      <c r="AD2729" s="77"/>
      <c r="AE2729" s="77"/>
      <c r="AF2729" s="105"/>
    </row>
    <row r="2730" spans="1:32" hidden="1" x14ac:dyDescent="0.25">
      <c r="A2730" s="96" t="s">
        <v>1977</v>
      </c>
      <c r="B2730" s="77" t="s">
        <v>1030</v>
      </c>
      <c r="C2730" s="77" t="s">
        <v>75</v>
      </c>
      <c r="D2730" s="77" t="s">
        <v>1978</v>
      </c>
      <c r="E2730" s="77" t="s">
        <v>109</v>
      </c>
      <c r="F2730" s="77"/>
      <c r="G2730" s="77" t="s">
        <v>1980</v>
      </c>
      <c r="H2730" s="77"/>
      <c r="I2730" s="77">
        <v>10</v>
      </c>
      <c r="J2730" s="77">
        <v>4</v>
      </c>
      <c r="K2730" s="77">
        <v>40</v>
      </c>
      <c r="L2730" s="77">
        <v>20</v>
      </c>
      <c r="M2730" s="77"/>
      <c r="N2730" s="77"/>
      <c r="O2730" s="77"/>
      <c r="P2730" s="77"/>
      <c r="Q2730" s="77">
        <v>0</v>
      </c>
      <c r="R2730" s="77">
        <v>0</v>
      </c>
      <c r="S2730" s="77"/>
      <c r="T2730" s="77"/>
      <c r="U2730" s="77"/>
      <c r="V2730" s="77"/>
      <c r="W2730" s="77"/>
      <c r="X2730" s="77">
        <v>1.5</v>
      </c>
      <c r="Y2730" s="77" t="s">
        <v>1817</v>
      </c>
      <c r="Z2730" s="77"/>
      <c r="AA2730" s="77"/>
      <c r="AB2730" s="77"/>
      <c r="AC2730" s="77"/>
      <c r="AD2730" s="77"/>
      <c r="AE2730" s="77"/>
      <c r="AF2730" s="105"/>
    </row>
    <row r="2731" spans="1:32" hidden="1" x14ac:dyDescent="0.25">
      <c r="A2731" s="96" t="s">
        <v>1977</v>
      </c>
      <c r="B2731" s="77" t="s">
        <v>1030</v>
      </c>
      <c r="C2731" s="77" t="s">
        <v>75</v>
      </c>
      <c r="D2731" s="77" t="s">
        <v>1978</v>
      </c>
      <c r="E2731" s="77" t="s">
        <v>110</v>
      </c>
      <c r="F2731" s="77"/>
      <c r="G2731" s="77" t="s">
        <v>1980</v>
      </c>
      <c r="H2731" s="77"/>
      <c r="I2731" s="77">
        <v>10</v>
      </c>
      <c r="J2731" s="77">
        <v>4</v>
      </c>
      <c r="K2731" s="77">
        <v>50</v>
      </c>
      <c r="L2731" s="77">
        <v>20</v>
      </c>
      <c r="M2731" s="77"/>
      <c r="N2731" s="77"/>
      <c r="O2731" s="77"/>
      <c r="P2731" s="77"/>
      <c r="Q2731" s="77">
        <v>0</v>
      </c>
      <c r="R2731" s="77">
        <v>0</v>
      </c>
      <c r="S2731" s="77"/>
      <c r="T2731" s="77"/>
      <c r="U2731" s="77" t="s">
        <v>70</v>
      </c>
      <c r="V2731" s="77"/>
      <c r="W2731" s="77"/>
      <c r="X2731" s="77">
        <v>2</v>
      </c>
      <c r="Y2731" s="77" t="s">
        <v>1817</v>
      </c>
      <c r="Z2731" s="77"/>
      <c r="AA2731" s="77"/>
      <c r="AB2731" s="77"/>
      <c r="AC2731" s="77"/>
      <c r="AD2731" s="77"/>
      <c r="AE2731" s="77"/>
      <c r="AF2731" s="105"/>
    </row>
    <row r="2732" spans="1:32" hidden="1" x14ac:dyDescent="0.25">
      <c r="A2732" s="96" t="s">
        <v>1977</v>
      </c>
      <c r="B2732" s="77" t="s">
        <v>1030</v>
      </c>
      <c r="C2732" s="77" t="s">
        <v>75</v>
      </c>
      <c r="D2732" s="77" t="s">
        <v>1978</v>
      </c>
      <c r="E2732" s="77" t="s">
        <v>111</v>
      </c>
      <c r="F2732" s="77"/>
      <c r="G2732" s="77" t="s">
        <v>1980</v>
      </c>
      <c r="H2732" s="77"/>
      <c r="I2732" s="77">
        <v>10</v>
      </c>
      <c r="J2732" s="77">
        <v>8</v>
      </c>
      <c r="K2732" s="77">
        <v>100</v>
      </c>
      <c r="L2732" s="77">
        <v>20</v>
      </c>
      <c r="M2732" s="77"/>
      <c r="N2732" s="77"/>
      <c r="O2732" s="77"/>
      <c r="P2732" s="77"/>
      <c r="Q2732" s="77">
        <v>0</v>
      </c>
      <c r="R2732" s="77">
        <v>0</v>
      </c>
      <c r="S2732" s="77"/>
      <c r="T2732" s="77"/>
      <c r="U2732" s="77"/>
      <c r="V2732" s="77" t="s">
        <v>76</v>
      </c>
      <c r="W2732" s="77"/>
      <c r="X2732" s="77">
        <v>4</v>
      </c>
      <c r="Y2732" s="77" t="s">
        <v>1817</v>
      </c>
      <c r="Z2732" s="77"/>
      <c r="AA2732" s="77"/>
      <c r="AB2732" s="77"/>
      <c r="AC2732" s="77"/>
      <c r="AD2732" s="77"/>
      <c r="AE2732" s="77"/>
      <c r="AF2732" s="105"/>
    </row>
    <row r="2733" spans="1:32" ht="30" hidden="1" x14ac:dyDescent="0.25">
      <c r="A2733" s="96" t="s">
        <v>1977</v>
      </c>
      <c r="B2733" s="77" t="s">
        <v>1030</v>
      </c>
      <c r="C2733" s="77" t="s">
        <v>75</v>
      </c>
      <c r="D2733" s="77" t="s">
        <v>338</v>
      </c>
      <c r="E2733" s="77" t="s">
        <v>73</v>
      </c>
      <c r="F2733" s="77"/>
      <c r="G2733" s="77" t="s">
        <v>1032</v>
      </c>
      <c r="H2733" s="77"/>
      <c r="I2733" s="77">
        <v>10</v>
      </c>
      <c r="J2733" s="77">
        <v>8</v>
      </c>
      <c r="K2733" s="77">
        <v>100</v>
      </c>
      <c r="L2733" s="77">
        <v>20</v>
      </c>
      <c r="M2733" s="77"/>
      <c r="N2733" s="77"/>
      <c r="O2733" s="77" t="s">
        <v>129</v>
      </c>
      <c r="P2733" s="77" t="s">
        <v>1171</v>
      </c>
      <c r="Q2733" s="77">
        <v>0</v>
      </c>
      <c r="R2733" s="77">
        <v>1</v>
      </c>
      <c r="S2733" s="77" t="s">
        <v>1123</v>
      </c>
      <c r="T2733" s="77">
        <v>1</v>
      </c>
      <c r="U2733" s="77" t="s">
        <v>115</v>
      </c>
      <c r="V2733" s="77"/>
      <c r="W2733" s="77" t="s">
        <v>1123</v>
      </c>
      <c r="X2733" s="77">
        <v>4</v>
      </c>
      <c r="Y2733" s="77" t="s">
        <v>1817</v>
      </c>
      <c r="Z2733" s="77" t="s">
        <v>1136</v>
      </c>
      <c r="AA2733" s="77" t="s">
        <v>1126</v>
      </c>
      <c r="AB2733" s="77" t="s">
        <v>1127</v>
      </c>
      <c r="AC2733" s="77" t="s">
        <v>1128</v>
      </c>
      <c r="AD2733" s="77">
        <v>8</v>
      </c>
      <c r="AE2733" s="77" t="s">
        <v>1129</v>
      </c>
      <c r="AF2733" s="105"/>
    </row>
    <row r="2734" spans="1:32" ht="30" hidden="1" x14ac:dyDescent="0.25">
      <c r="A2734" s="96" t="s">
        <v>1977</v>
      </c>
      <c r="B2734" s="77" t="s">
        <v>1030</v>
      </c>
      <c r="C2734" s="77" t="s">
        <v>75</v>
      </c>
      <c r="D2734" s="77" t="s">
        <v>338</v>
      </c>
      <c r="E2734" s="77" t="s">
        <v>83</v>
      </c>
      <c r="F2734" s="77"/>
      <c r="G2734" s="77" t="s">
        <v>1032</v>
      </c>
      <c r="H2734" s="77"/>
      <c r="I2734" s="77">
        <v>10</v>
      </c>
      <c r="J2734" s="77">
        <v>4</v>
      </c>
      <c r="K2734" s="77">
        <v>50</v>
      </c>
      <c r="L2734" s="77">
        <v>20</v>
      </c>
      <c r="M2734" s="77"/>
      <c r="N2734" s="77"/>
      <c r="O2734" s="77" t="s">
        <v>129</v>
      </c>
      <c r="P2734" s="77" t="s">
        <v>1171</v>
      </c>
      <c r="Q2734" s="77">
        <v>0</v>
      </c>
      <c r="R2734" s="77">
        <v>1</v>
      </c>
      <c r="S2734" s="77" t="s">
        <v>1123</v>
      </c>
      <c r="T2734" s="77">
        <v>1</v>
      </c>
      <c r="U2734" s="77" t="s">
        <v>115</v>
      </c>
      <c r="V2734" s="77"/>
      <c r="W2734" s="77" t="s">
        <v>1123</v>
      </c>
      <c r="X2734" s="77">
        <v>2</v>
      </c>
      <c r="Y2734" s="77" t="s">
        <v>1817</v>
      </c>
      <c r="Z2734" s="77" t="s">
        <v>1136</v>
      </c>
      <c r="AA2734" s="77" t="s">
        <v>1126</v>
      </c>
      <c r="AB2734" s="77" t="s">
        <v>1127</v>
      </c>
      <c r="AC2734" s="77" t="s">
        <v>1128</v>
      </c>
      <c r="AD2734" s="77">
        <v>4</v>
      </c>
      <c r="AE2734" s="77" t="s">
        <v>1172</v>
      </c>
      <c r="AF2734" s="105"/>
    </row>
    <row r="2735" spans="1:32" ht="30" hidden="1" x14ac:dyDescent="0.25">
      <c r="A2735" s="96" t="s">
        <v>1977</v>
      </c>
      <c r="B2735" s="77" t="s">
        <v>1030</v>
      </c>
      <c r="C2735" s="77" t="s">
        <v>75</v>
      </c>
      <c r="D2735" s="77" t="s">
        <v>338</v>
      </c>
      <c r="E2735" s="77" t="s">
        <v>75</v>
      </c>
      <c r="F2735" s="77"/>
      <c r="G2735" s="77" t="s">
        <v>1032</v>
      </c>
      <c r="H2735" s="77"/>
      <c r="I2735" s="77">
        <v>10</v>
      </c>
      <c r="J2735" s="77">
        <v>8</v>
      </c>
      <c r="K2735" s="77">
        <v>100</v>
      </c>
      <c r="L2735" s="77">
        <v>20</v>
      </c>
      <c r="M2735" s="77"/>
      <c r="N2735" s="77"/>
      <c r="O2735" s="77" t="s">
        <v>129</v>
      </c>
      <c r="P2735" s="77" t="s">
        <v>1171</v>
      </c>
      <c r="Q2735" s="77">
        <v>0</v>
      </c>
      <c r="R2735" s="77">
        <v>1</v>
      </c>
      <c r="S2735" s="77" t="s">
        <v>1123</v>
      </c>
      <c r="T2735" s="77">
        <v>1</v>
      </c>
      <c r="U2735" s="77"/>
      <c r="V2735" s="77"/>
      <c r="W2735" s="77" t="s">
        <v>1123</v>
      </c>
      <c r="X2735" s="77">
        <v>4</v>
      </c>
      <c r="Y2735" s="77" t="s">
        <v>1817</v>
      </c>
      <c r="Z2735" s="77" t="s">
        <v>1136</v>
      </c>
      <c r="AA2735" s="77" t="s">
        <v>1126</v>
      </c>
      <c r="AB2735" s="77" t="s">
        <v>1127</v>
      </c>
      <c r="AC2735" s="77" t="s">
        <v>1128</v>
      </c>
      <c r="AD2735" s="77">
        <v>8</v>
      </c>
      <c r="AE2735" s="77" t="s">
        <v>1129</v>
      </c>
      <c r="AF2735" s="105"/>
    </row>
    <row r="2736" spans="1:32" ht="30" hidden="1" x14ac:dyDescent="0.25">
      <c r="A2736" s="96" t="s">
        <v>1977</v>
      </c>
      <c r="B2736" s="77" t="s">
        <v>1030</v>
      </c>
      <c r="C2736" s="77" t="s">
        <v>75</v>
      </c>
      <c r="D2736" s="77" t="s">
        <v>338</v>
      </c>
      <c r="E2736" s="77" t="s">
        <v>70</v>
      </c>
      <c r="F2736" s="77"/>
      <c r="G2736" s="77" t="s">
        <v>1032</v>
      </c>
      <c r="H2736" s="77"/>
      <c r="I2736" s="77">
        <v>10</v>
      </c>
      <c r="J2736" s="77">
        <v>4</v>
      </c>
      <c r="K2736" s="77">
        <v>15</v>
      </c>
      <c r="L2736" s="77">
        <v>20</v>
      </c>
      <c r="M2736" s="77"/>
      <c r="N2736" s="77"/>
      <c r="O2736" s="77" t="s">
        <v>129</v>
      </c>
      <c r="P2736" s="77" t="s">
        <v>1171</v>
      </c>
      <c r="Q2736" s="77">
        <v>0</v>
      </c>
      <c r="R2736" s="77">
        <v>1</v>
      </c>
      <c r="S2736" s="77" t="s">
        <v>1123</v>
      </c>
      <c r="T2736" s="77">
        <v>1</v>
      </c>
      <c r="U2736" s="77"/>
      <c r="V2736" s="77"/>
      <c r="W2736" s="77" t="s">
        <v>1123</v>
      </c>
      <c r="X2736" s="77">
        <v>0.5</v>
      </c>
      <c r="Y2736" s="77" t="s">
        <v>1817</v>
      </c>
      <c r="Z2736" s="77" t="s">
        <v>1136</v>
      </c>
      <c r="AA2736" s="77" t="s">
        <v>1126</v>
      </c>
      <c r="AB2736" s="77" t="s">
        <v>1127</v>
      </c>
      <c r="AC2736" s="77" t="s">
        <v>1128</v>
      </c>
      <c r="AD2736" s="77">
        <v>4</v>
      </c>
      <c r="AE2736" s="77" t="s">
        <v>1188</v>
      </c>
      <c r="AF2736" s="105"/>
    </row>
    <row r="2737" spans="1:32" ht="30" hidden="1" x14ac:dyDescent="0.25">
      <c r="A2737" s="96" t="s">
        <v>1977</v>
      </c>
      <c r="B2737" s="77" t="s">
        <v>1030</v>
      </c>
      <c r="C2737" s="77" t="s">
        <v>75</v>
      </c>
      <c r="D2737" s="77" t="s">
        <v>338</v>
      </c>
      <c r="E2737" s="77" t="s">
        <v>76</v>
      </c>
      <c r="F2737" s="77"/>
      <c r="G2737" s="77" t="s">
        <v>1032</v>
      </c>
      <c r="H2737" s="77"/>
      <c r="I2737" s="77">
        <v>10</v>
      </c>
      <c r="J2737" s="77">
        <v>8</v>
      </c>
      <c r="K2737" s="77">
        <v>100</v>
      </c>
      <c r="L2737" s="77">
        <v>20</v>
      </c>
      <c r="M2737" s="77"/>
      <c r="N2737" s="77"/>
      <c r="O2737" s="77" t="s">
        <v>129</v>
      </c>
      <c r="P2737" s="77" t="s">
        <v>1171</v>
      </c>
      <c r="Q2737" s="77">
        <v>0</v>
      </c>
      <c r="R2737" s="77">
        <v>1</v>
      </c>
      <c r="S2737" s="77" t="s">
        <v>1123</v>
      </c>
      <c r="T2737" s="77">
        <v>1</v>
      </c>
      <c r="U2737" s="77"/>
      <c r="V2737" s="77" t="s">
        <v>76</v>
      </c>
      <c r="W2737" s="77" t="s">
        <v>1123</v>
      </c>
      <c r="X2737" s="77">
        <v>4</v>
      </c>
      <c r="Y2737" s="77" t="s">
        <v>1817</v>
      </c>
      <c r="Z2737" s="77" t="s">
        <v>1136</v>
      </c>
      <c r="AA2737" s="77" t="s">
        <v>1126</v>
      </c>
      <c r="AB2737" s="77" t="s">
        <v>1127</v>
      </c>
      <c r="AC2737" s="77" t="s">
        <v>1128</v>
      </c>
      <c r="AD2737" s="77">
        <v>8</v>
      </c>
      <c r="AE2737" s="77" t="s">
        <v>1129</v>
      </c>
      <c r="AF2737" s="105"/>
    </row>
    <row r="2738" spans="1:32" ht="30.75" hidden="1" thickBot="1" x14ac:dyDescent="0.3">
      <c r="A2738" s="97" t="s">
        <v>1977</v>
      </c>
      <c r="B2738" s="78" t="s">
        <v>1030</v>
      </c>
      <c r="C2738" s="78" t="s">
        <v>75</v>
      </c>
      <c r="D2738" s="78" t="s">
        <v>338</v>
      </c>
      <c r="E2738" s="78" t="s">
        <v>81</v>
      </c>
      <c r="F2738" s="78"/>
      <c r="G2738" s="78" t="s">
        <v>1032</v>
      </c>
      <c r="H2738" s="78"/>
      <c r="I2738" s="78">
        <v>10</v>
      </c>
      <c r="J2738" s="77">
        <v>4</v>
      </c>
      <c r="K2738" s="78">
        <v>25</v>
      </c>
      <c r="L2738" s="78">
        <v>20</v>
      </c>
      <c r="M2738" s="78"/>
      <c r="N2738" s="78"/>
      <c r="O2738" s="78" t="s">
        <v>129</v>
      </c>
      <c r="P2738" s="78" t="s">
        <v>1171</v>
      </c>
      <c r="Q2738" s="78">
        <v>0</v>
      </c>
      <c r="R2738" s="78">
        <v>1</v>
      </c>
      <c r="S2738" s="78" t="s">
        <v>1123</v>
      </c>
      <c r="T2738" s="78">
        <v>1</v>
      </c>
      <c r="U2738" s="78"/>
      <c r="V2738" s="78"/>
      <c r="W2738" s="78" t="s">
        <v>1123</v>
      </c>
      <c r="X2738" s="78">
        <v>1</v>
      </c>
      <c r="Y2738" s="78" t="s">
        <v>1817</v>
      </c>
      <c r="Z2738" s="78" t="s">
        <v>1136</v>
      </c>
      <c r="AA2738" s="78" t="s">
        <v>1126</v>
      </c>
      <c r="AB2738" s="78" t="s">
        <v>1127</v>
      </c>
      <c r="AC2738" s="78" t="s">
        <v>1128</v>
      </c>
      <c r="AD2738" s="78">
        <v>4</v>
      </c>
      <c r="AE2738" s="78" t="s">
        <v>1182</v>
      </c>
      <c r="AF2738" s="106"/>
    </row>
    <row r="2739" spans="1:32" hidden="1" x14ac:dyDescent="0.25">
      <c r="A2739" s="98" t="s">
        <v>1983</v>
      </c>
      <c r="B2739" s="79" t="s">
        <v>1033</v>
      </c>
      <c r="C2739" s="79" t="s">
        <v>73</v>
      </c>
      <c r="D2739" s="79" t="s">
        <v>127</v>
      </c>
      <c r="E2739" s="79" t="s">
        <v>73</v>
      </c>
      <c r="F2739" s="79"/>
      <c r="G2739" s="79" t="s">
        <v>639</v>
      </c>
      <c r="H2739" s="79"/>
      <c r="I2739" s="79">
        <v>33</v>
      </c>
      <c r="J2739" s="77">
        <v>4</v>
      </c>
      <c r="K2739" s="79">
        <v>50</v>
      </c>
      <c r="L2739" s="79">
        <v>20</v>
      </c>
      <c r="M2739" s="79"/>
      <c r="N2739" s="79"/>
      <c r="O2739" s="79" t="s">
        <v>129</v>
      </c>
      <c r="P2739" s="79" t="s">
        <v>1449</v>
      </c>
      <c r="Q2739" s="79">
        <v>0</v>
      </c>
      <c r="R2739" s="79">
        <v>2</v>
      </c>
      <c r="S2739" s="79" t="s">
        <v>1123</v>
      </c>
      <c r="T2739" s="79">
        <v>2</v>
      </c>
      <c r="U2739" s="79"/>
      <c r="V2739" s="79" t="s">
        <v>76</v>
      </c>
      <c r="W2739" s="79" t="s">
        <v>1123</v>
      </c>
      <c r="X2739" s="79">
        <v>4</v>
      </c>
      <c r="Y2739" s="79" t="s">
        <v>1135</v>
      </c>
      <c r="Z2739" s="79" t="s">
        <v>1136</v>
      </c>
      <c r="AA2739" s="79" t="s">
        <v>1126</v>
      </c>
      <c r="AB2739" s="79" t="s">
        <v>1127</v>
      </c>
      <c r="AC2739" s="79" t="s">
        <v>1128</v>
      </c>
      <c r="AD2739" s="79">
        <v>4</v>
      </c>
      <c r="AE2739" s="79" t="s">
        <v>1172</v>
      </c>
      <c r="AF2739" s="107"/>
    </row>
    <row r="2740" spans="1:32" ht="15.75" hidden="1" thickBot="1" x14ac:dyDescent="0.3">
      <c r="A2740" s="100" t="s">
        <v>1983</v>
      </c>
      <c r="B2740" s="81" t="s">
        <v>1033</v>
      </c>
      <c r="C2740" s="81" t="s">
        <v>73</v>
      </c>
      <c r="D2740" s="81" t="s">
        <v>127</v>
      </c>
      <c r="E2740" s="81" t="s">
        <v>83</v>
      </c>
      <c r="F2740" s="81"/>
      <c r="G2740" s="81" t="s">
        <v>639</v>
      </c>
      <c r="H2740" s="81"/>
      <c r="I2740" s="81">
        <v>33</v>
      </c>
      <c r="J2740" s="77">
        <v>4</v>
      </c>
      <c r="K2740" s="81">
        <v>50</v>
      </c>
      <c r="L2740" s="81">
        <v>20</v>
      </c>
      <c r="M2740" s="81"/>
      <c r="N2740" s="81"/>
      <c r="O2740" s="81" t="s">
        <v>129</v>
      </c>
      <c r="P2740" s="81" t="s">
        <v>1449</v>
      </c>
      <c r="Q2740" s="81">
        <v>0</v>
      </c>
      <c r="R2740" s="81">
        <v>2</v>
      </c>
      <c r="S2740" s="81" t="s">
        <v>1123</v>
      </c>
      <c r="T2740" s="81">
        <v>2</v>
      </c>
      <c r="U2740" s="81" t="s">
        <v>1146</v>
      </c>
      <c r="V2740" s="81" t="s">
        <v>76</v>
      </c>
      <c r="W2740" s="81" t="s">
        <v>1123</v>
      </c>
      <c r="X2740" s="81">
        <v>4</v>
      </c>
      <c r="Y2740" s="81" t="s">
        <v>1135</v>
      </c>
      <c r="Z2740" s="81" t="s">
        <v>1136</v>
      </c>
      <c r="AA2740" s="81" t="s">
        <v>1126</v>
      </c>
      <c r="AB2740" s="81" t="s">
        <v>1127</v>
      </c>
      <c r="AC2740" s="81" t="s">
        <v>1128</v>
      </c>
      <c r="AD2740" s="81">
        <v>4</v>
      </c>
      <c r="AE2740" s="81" t="s">
        <v>1172</v>
      </c>
      <c r="AF2740" s="109"/>
    </row>
    <row r="2741" spans="1:32" ht="30" hidden="1" x14ac:dyDescent="0.25">
      <c r="A2741" s="95" t="s">
        <v>1984</v>
      </c>
      <c r="B2741" s="76" t="s">
        <v>1034</v>
      </c>
      <c r="C2741" s="76" t="s">
        <v>73</v>
      </c>
      <c r="D2741" s="76" t="s">
        <v>148</v>
      </c>
      <c r="E2741" s="76" t="s">
        <v>1283</v>
      </c>
      <c r="F2741" s="76"/>
      <c r="G2741" s="76" t="s">
        <v>1562</v>
      </c>
      <c r="H2741" s="76"/>
      <c r="I2741" s="76">
        <v>26</v>
      </c>
      <c r="J2741" s="77">
        <v>12</v>
      </c>
      <c r="K2741" s="76">
        <v>250</v>
      </c>
      <c r="L2741" s="76">
        <v>20</v>
      </c>
      <c r="M2741" s="76"/>
      <c r="N2741" s="76"/>
      <c r="O2741" s="76"/>
      <c r="P2741" s="76"/>
      <c r="Q2741" s="76">
        <v>0</v>
      </c>
      <c r="R2741" s="76">
        <v>0</v>
      </c>
      <c r="S2741" s="76"/>
      <c r="T2741" s="76"/>
      <c r="U2741" s="76"/>
      <c r="V2741" s="76"/>
      <c r="W2741" s="76"/>
      <c r="X2741" s="76">
        <v>10</v>
      </c>
      <c r="Y2741" s="76" t="s">
        <v>1135</v>
      </c>
      <c r="Z2741" s="76"/>
      <c r="AA2741" s="76"/>
      <c r="AB2741" s="76"/>
      <c r="AC2741" s="76"/>
      <c r="AD2741" s="76"/>
      <c r="AE2741" s="76"/>
      <c r="AF2741" s="104"/>
    </row>
    <row r="2742" spans="1:32" ht="30.75" hidden="1" thickBot="1" x14ac:dyDescent="0.3">
      <c r="A2742" s="97" t="s">
        <v>1984</v>
      </c>
      <c r="B2742" s="78" t="s">
        <v>1034</v>
      </c>
      <c r="C2742" s="78" t="s">
        <v>73</v>
      </c>
      <c r="D2742" s="78" t="s">
        <v>130</v>
      </c>
      <c r="E2742" s="78" t="s">
        <v>73</v>
      </c>
      <c r="F2742" s="78"/>
      <c r="G2742" s="78" t="s">
        <v>1035</v>
      </c>
      <c r="H2742" s="78"/>
      <c r="I2742" s="78">
        <v>26</v>
      </c>
      <c r="J2742" s="77">
        <v>12</v>
      </c>
      <c r="K2742" s="78">
        <v>250</v>
      </c>
      <c r="L2742" s="78">
        <v>20</v>
      </c>
      <c r="M2742" s="78"/>
      <c r="N2742" s="78"/>
      <c r="O2742" s="78" t="s">
        <v>129</v>
      </c>
      <c r="P2742" s="78" t="s">
        <v>1449</v>
      </c>
      <c r="Q2742" s="78">
        <v>0</v>
      </c>
      <c r="R2742" s="78">
        <v>2</v>
      </c>
      <c r="S2742" s="78" t="s">
        <v>1123</v>
      </c>
      <c r="T2742" s="78">
        <v>2</v>
      </c>
      <c r="U2742" s="78" t="s">
        <v>1146</v>
      </c>
      <c r="V2742" s="78" t="s">
        <v>76</v>
      </c>
      <c r="W2742" s="78" t="s">
        <v>1123</v>
      </c>
      <c r="X2742" s="78">
        <v>20</v>
      </c>
      <c r="Y2742" s="78" t="s">
        <v>1135</v>
      </c>
      <c r="Z2742" s="78" t="s">
        <v>1136</v>
      </c>
      <c r="AA2742" s="78" t="s">
        <v>1126</v>
      </c>
      <c r="AB2742" s="78" t="s">
        <v>1127</v>
      </c>
      <c r="AC2742" s="78" t="s">
        <v>1128</v>
      </c>
      <c r="AD2742" s="78">
        <v>12</v>
      </c>
      <c r="AE2742" s="78" t="s">
        <v>1274</v>
      </c>
      <c r="AF2742" s="106"/>
    </row>
    <row r="2743" spans="1:32" ht="15.75" hidden="1" thickBot="1" x14ac:dyDescent="0.3">
      <c r="A2743" s="101" t="s">
        <v>1985</v>
      </c>
      <c r="B2743" s="82" t="s">
        <v>1036</v>
      </c>
      <c r="C2743" s="82" t="s">
        <v>73</v>
      </c>
      <c r="D2743" s="82" t="s">
        <v>127</v>
      </c>
      <c r="E2743" s="82" t="s">
        <v>73</v>
      </c>
      <c r="F2743" s="82"/>
      <c r="G2743" s="82" t="s">
        <v>1037</v>
      </c>
      <c r="H2743" s="82"/>
      <c r="I2743" s="82">
        <v>26</v>
      </c>
      <c r="J2743" s="77">
        <v>4</v>
      </c>
      <c r="K2743" s="82">
        <v>50</v>
      </c>
      <c r="L2743" s="82">
        <v>20</v>
      </c>
      <c r="M2743" s="82"/>
      <c r="N2743" s="82"/>
      <c r="O2743" s="82" t="s">
        <v>129</v>
      </c>
      <c r="P2743" s="82" t="s">
        <v>1449</v>
      </c>
      <c r="Q2743" s="82">
        <v>0</v>
      </c>
      <c r="R2743" s="82">
        <v>1</v>
      </c>
      <c r="S2743" s="82" t="s">
        <v>1123</v>
      </c>
      <c r="T2743" s="82">
        <v>1</v>
      </c>
      <c r="U2743" s="82" t="s">
        <v>1146</v>
      </c>
      <c r="V2743" s="82"/>
      <c r="W2743" s="82" t="s">
        <v>1123</v>
      </c>
      <c r="X2743" s="82">
        <v>2</v>
      </c>
      <c r="Y2743" s="82" t="s">
        <v>1135</v>
      </c>
      <c r="Z2743" s="82" t="s">
        <v>1136</v>
      </c>
      <c r="AA2743" s="82" t="s">
        <v>1126</v>
      </c>
      <c r="AB2743" s="82" t="s">
        <v>1127</v>
      </c>
      <c r="AC2743" s="82" t="s">
        <v>1128</v>
      </c>
      <c r="AD2743" s="82">
        <v>4</v>
      </c>
      <c r="AE2743" s="82" t="s">
        <v>1172</v>
      </c>
      <c r="AF2743" s="110"/>
    </row>
    <row r="2744" spans="1:32" ht="30" hidden="1" x14ac:dyDescent="0.25">
      <c r="A2744" s="95" t="s">
        <v>1986</v>
      </c>
      <c r="B2744" s="76" t="s">
        <v>1038</v>
      </c>
      <c r="C2744" s="76" t="s">
        <v>73</v>
      </c>
      <c r="D2744" s="76" t="s">
        <v>1987</v>
      </c>
      <c r="E2744" s="76">
        <v>4</v>
      </c>
      <c r="F2744" s="76"/>
      <c r="G2744" s="76" t="s">
        <v>1359</v>
      </c>
      <c r="H2744" s="76"/>
      <c r="I2744" s="76">
        <v>30</v>
      </c>
      <c r="J2744" s="77">
        <v>8</v>
      </c>
      <c r="K2744" s="76">
        <v>150</v>
      </c>
      <c r="L2744" s="76">
        <v>20</v>
      </c>
      <c r="M2744" s="76"/>
      <c r="N2744" s="76"/>
      <c r="O2744" s="76"/>
      <c r="P2744" s="76"/>
      <c r="Q2744" s="76">
        <v>0</v>
      </c>
      <c r="R2744" s="76">
        <v>0</v>
      </c>
      <c r="S2744" s="76"/>
      <c r="T2744" s="76"/>
      <c r="U2744" s="76"/>
      <c r="V2744" s="76"/>
      <c r="W2744" s="76"/>
      <c r="X2744" s="76">
        <v>6</v>
      </c>
      <c r="Y2744" s="76" t="s">
        <v>1116</v>
      </c>
      <c r="Z2744" s="76"/>
      <c r="AA2744" s="76"/>
      <c r="AB2744" s="76"/>
      <c r="AC2744" s="76"/>
      <c r="AD2744" s="76"/>
      <c r="AE2744" s="76"/>
      <c r="AF2744" s="104"/>
    </row>
    <row r="2745" spans="1:32" ht="30" hidden="1" x14ac:dyDescent="0.25">
      <c r="A2745" s="96" t="s">
        <v>1986</v>
      </c>
      <c r="B2745" s="77" t="s">
        <v>1038</v>
      </c>
      <c r="C2745" s="77" t="s">
        <v>73</v>
      </c>
      <c r="D2745" s="77" t="s">
        <v>1987</v>
      </c>
      <c r="E2745" s="77">
        <v>6</v>
      </c>
      <c r="F2745" s="77"/>
      <c r="G2745" s="77" t="s">
        <v>1359</v>
      </c>
      <c r="H2745" s="77"/>
      <c r="I2745" s="77">
        <v>30</v>
      </c>
      <c r="J2745" s="77">
        <v>20</v>
      </c>
      <c r="K2745" s="77">
        <v>600</v>
      </c>
      <c r="L2745" s="77">
        <v>20</v>
      </c>
      <c r="M2745" s="77"/>
      <c r="N2745" s="77"/>
      <c r="O2745" s="77"/>
      <c r="P2745" s="77"/>
      <c r="Q2745" s="77">
        <v>0</v>
      </c>
      <c r="R2745" s="77">
        <v>0</v>
      </c>
      <c r="S2745" s="77"/>
      <c r="T2745" s="77"/>
      <c r="U2745" s="77"/>
      <c r="V2745" s="77"/>
      <c r="W2745" s="77"/>
      <c r="X2745" s="77">
        <v>24</v>
      </c>
      <c r="Y2745" s="77" t="s">
        <v>1116</v>
      </c>
      <c r="Z2745" s="77"/>
      <c r="AA2745" s="77"/>
      <c r="AB2745" s="77"/>
      <c r="AC2745" s="77"/>
      <c r="AD2745" s="77"/>
      <c r="AE2745" s="77"/>
      <c r="AF2745" s="105"/>
    </row>
    <row r="2746" spans="1:32" ht="30" hidden="1" x14ac:dyDescent="0.25">
      <c r="A2746" s="96" t="s">
        <v>1986</v>
      </c>
      <c r="B2746" s="77" t="s">
        <v>1038</v>
      </c>
      <c r="C2746" s="77" t="s">
        <v>73</v>
      </c>
      <c r="D2746" s="77" t="s">
        <v>1987</v>
      </c>
      <c r="E2746" s="77">
        <v>13</v>
      </c>
      <c r="F2746" s="77"/>
      <c r="G2746" s="77" t="s">
        <v>1359</v>
      </c>
      <c r="H2746" s="77"/>
      <c r="I2746" s="77">
        <v>30</v>
      </c>
      <c r="J2746" s="77">
        <v>20</v>
      </c>
      <c r="K2746" s="77">
        <v>600</v>
      </c>
      <c r="L2746" s="77">
        <v>20</v>
      </c>
      <c r="M2746" s="77"/>
      <c r="N2746" s="77"/>
      <c r="O2746" s="77"/>
      <c r="P2746" s="77"/>
      <c r="Q2746" s="77">
        <v>0</v>
      </c>
      <c r="R2746" s="77">
        <v>0</v>
      </c>
      <c r="S2746" s="77"/>
      <c r="T2746" s="77"/>
      <c r="U2746" s="77"/>
      <c r="V2746" s="77"/>
      <c r="W2746" s="77"/>
      <c r="X2746" s="77">
        <v>24</v>
      </c>
      <c r="Y2746" s="77" t="s">
        <v>1116</v>
      </c>
      <c r="Z2746" s="77"/>
      <c r="AA2746" s="77"/>
      <c r="AB2746" s="77"/>
      <c r="AC2746" s="77"/>
      <c r="AD2746" s="77"/>
      <c r="AE2746" s="77"/>
      <c r="AF2746" s="105"/>
    </row>
    <row r="2747" spans="1:32" ht="30" hidden="1" x14ac:dyDescent="0.25">
      <c r="A2747" s="96" t="s">
        <v>1986</v>
      </c>
      <c r="B2747" s="77" t="s">
        <v>1038</v>
      </c>
      <c r="C2747" s="77" t="s">
        <v>73</v>
      </c>
      <c r="D2747" s="77" t="s">
        <v>1987</v>
      </c>
      <c r="E2747" s="77">
        <v>4</v>
      </c>
      <c r="F2747" s="77"/>
      <c r="G2747" s="77" t="s">
        <v>1988</v>
      </c>
      <c r="H2747" s="77"/>
      <c r="I2747" s="77">
        <v>30</v>
      </c>
      <c r="J2747" s="77" t="e">
        <v>#N/A</v>
      </c>
      <c r="K2747" s="77"/>
      <c r="L2747" s="77"/>
      <c r="M2747" s="77"/>
      <c r="N2747" s="77"/>
      <c r="O2747" s="77"/>
      <c r="P2747" s="77"/>
      <c r="Q2747" s="77">
        <v>0</v>
      </c>
      <c r="R2747" s="77">
        <v>0</v>
      </c>
      <c r="S2747" s="77"/>
      <c r="T2747" s="77"/>
      <c r="U2747" s="77"/>
      <c r="V2747" s="77" t="s">
        <v>76</v>
      </c>
      <c r="W2747" s="77"/>
      <c r="X2747" s="77">
        <v>0</v>
      </c>
      <c r="Y2747" s="77" t="s">
        <v>1116</v>
      </c>
      <c r="Z2747" s="77"/>
      <c r="AA2747" s="77"/>
      <c r="AB2747" s="77"/>
      <c r="AC2747" s="77"/>
      <c r="AD2747" s="77"/>
      <c r="AE2747" s="77"/>
      <c r="AF2747" s="105"/>
    </row>
    <row r="2748" spans="1:32" ht="30" hidden="1" x14ac:dyDescent="0.25">
      <c r="A2748" s="96" t="s">
        <v>1986</v>
      </c>
      <c r="B2748" s="77" t="s">
        <v>1038</v>
      </c>
      <c r="C2748" s="77" t="s">
        <v>73</v>
      </c>
      <c r="D2748" s="77" t="s">
        <v>1987</v>
      </c>
      <c r="E2748" s="77">
        <v>4</v>
      </c>
      <c r="F2748" s="77"/>
      <c r="G2748" s="77" t="s">
        <v>1989</v>
      </c>
      <c r="H2748" s="77"/>
      <c r="I2748" s="77">
        <v>30</v>
      </c>
      <c r="J2748" s="77" t="e">
        <v>#N/A</v>
      </c>
      <c r="K2748" s="77"/>
      <c r="L2748" s="77"/>
      <c r="M2748" s="77"/>
      <c r="N2748" s="77"/>
      <c r="O2748" s="77"/>
      <c r="P2748" s="77"/>
      <c r="Q2748" s="77">
        <v>0</v>
      </c>
      <c r="R2748" s="77">
        <v>0</v>
      </c>
      <c r="S2748" s="77"/>
      <c r="T2748" s="77"/>
      <c r="U2748" s="77"/>
      <c r="V2748" s="77" t="s">
        <v>76</v>
      </c>
      <c r="W2748" s="77"/>
      <c r="X2748" s="77">
        <v>0</v>
      </c>
      <c r="Y2748" s="77" t="s">
        <v>1116</v>
      </c>
      <c r="Z2748" s="77"/>
      <c r="AA2748" s="77"/>
      <c r="AB2748" s="77"/>
      <c r="AC2748" s="77"/>
      <c r="AD2748" s="77"/>
      <c r="AE2748" s="77"/>
      <c r="AF2748" s="105"/>
    </row>
    <row r="2749" spans="1:32" hidden="1" x14ac:dyDescent="0.25">
      <c r="A2749" s="96" t="s">
        <v>1986</v>
      </c>
      <c r="B2749" s="77" t="s">
        <v>1038</v>
      </c>
      <c r="C2749" s="77" t="s">
        <v>73</v>
      </c>
      <c r="D2749" s="77" t="s">
        <v>1039</v>
      </c>
      <c r="E2749" s="77">
        <v>1</v>
      </c>
      <c r="F2749" s="77" t="s">
        <v>1262</v>
      </c>
      <c r="G2749" s="77" t="s">
        <v>1287</v>
      </c>
      <c r="H2749" s="77"/>
      <c r="I2749" s="77">
        <v>30</v>
      </c>
      <c r="J2749" s="77">
        <v>4</v>
      </c>
      <c r="K2749" s="77">
        <v>25</v>
      </c>
      <c r="L2749" s="77">
        <v>20</v>
      </c>
      <c r="M2749" s="77"/>
      <c r="N2749" s="77"/>
      <c r="O2749" s="77"/>
      <c r="P2749" s="77"/>
      <c r="Q2749" s="77">
        <v>0</v>
      </c>
      <c r="R2749" s="77">
        <v>0</v>
      </c>
      <c r="S2749" s="77"/>
      <c r="T2749" s="77"/>
      <c r="U2749" s="77"/>
      <c r="V2749" s="77"/>
      <c r="W2749" s="77"/>
      <c r="X2749" s="77">
        <v>1</v>
      </c>
      <c r="Y2749" s="77" t="s">
        <v>1116</v>
      </c>
      <c r="Z2749" s="77"/>
      <c r="AA2749" s="77"/>
      <c r="AB2749" s="77"/>
      <c r="AC2749" s="77"/>
      <c r="AD2749" s="77"/>
      <c r="AE2749" s="77"/>
      <c r="AF2749" s="105"/>
    </row>
    <row r="2750" spans="1:32" hidden="1" x14ac:dyDescent="0.25">
      <c r="A2750" s="96" t="s">
        <v>1986</v>
      </c>
      <c r="B2750" s="77" t="s">
        <v>1038</v>
      </c>
      <c r="C2750" s="77" t="s">
        <v>73</v>
      </c>
      <c r="D2750" s="77" t="s">
        <v>1039</v>
      </c>
      <c r="E2750" s="77">
        <v>2</v>
      </c>
      <c r="F2750" s="77" t="s">
        <v>1264</v>
      </c>
      <c r="G2750" s="77" t="s">
        <v>1287</v>
      </c>
      <c r="H2750" s="77"/>
      <c r="I2750" s="77">
        <v>30</v>
      </c>
      <c r="J2750" s="77">
        <v>4</v>
      </c>
      <c r="K2750" s="77">
        <v>50</v>
      </c>
      <c r="L2750" s="77">
        <v>20</v>
      </c>
      <c r="M2750" s="77"/>
      <c r="N2750" s="77"/>
      <c r="O2750" s="77"/>
      <c r="P2750" s="77"/>
      <c r="Q2750" s="77">
        <v>0</v>
      </c>
      <c r="R2750" s="77">
        <v>0</v>
      </c>
      <c r="S2750" s="77"/>
      <c r="T2750" s="77"/>
      <c r="U2750" s="77"/>
      <c r="V2750" s="77"/>
      <c r="W2750" s="77"/>
      <c r="X2750" s="77">
        <v>2</v>
      </c>
      <c r="Y2750" s="77" t="s">
        <v>1116</v>
      </c>
      <c r="Z2750" s="77"/>
      <c r="AA2750" s="77"/>
      <c r="AB2750" s="77"/>
      <c r="AC2750" s="77"/>
      <c r="AD2750" s="77"/>
      <c r="AE2750" s="77"/>
      <c r="AF2750" s="105"/>
    </row>
    <row r="2751" spans="1:32" hidden="1" x14ac:dyDescent="0.25">
      <c r="A2751" s="96" t="s">
        <v>1986</v>
      </c>
      <c r="B2751" s="77" t="s">
        <v>1038</v>
      </c>
      <c r="C2751" s="77" t="s">
        <v>73</v>
      </c>
      <c r="D2751" s="77" t="s">
        <v>1039</v>
      </c>
      <c r="E2751" s="77">
        <v>3</v>
      </c>
      <c r="F2751" s="77" t="s">
        <v>1990</v>
      </c>
      <c r="G2751" s="77" t="s">
        <v>1287</v>
      </c>
      <c r="H2751" s="77"/>
      <c r="I2751" s="77">
        <v>30</v>
      </c>
      <c r="J2751" s="77">
        <v>12</v>
      </c>
      <c r="K2751" s="77">
        <v>250</v>
      </c>
      <c r="L2751" s="77">
        <v>20</v>
      </c>
      <c r="M2751" s="77"/>
      <c r="N2751" s="77"/>
      <c r="O2751" s="77"/>
      <c r="P2751" s="77"/>
      <c r="Q2751" s="77">
        <v>0</v>
      </c>
      <c r="R2751" s="77">
        <v>0</v>
      </c>
      <c r="S2751" s="77"/>
      <c r="T2751" s="77"/>
      <c r="U2751" s="77"/>
      <c r="V2751" s="77"/>
      <c r="W2751" s="77"/>
      <c r="X2751" s="77">
        <v>10</v>
      </c>
      <c r="Y2751" s="77" t="s">
        <v>1116</v>
      </c>
      <c r="Z2751" s="77"/>
      <c r="AA2751" s="77"/>
      <c r="AB2751" s="77"/>
      <c r="AC2751" s="77"/>
      <c r="AD2751" s="77"/>
      <c r="AE2751" s="77"/>
      <c r="AF2751" s="105"/>
    </row>
    <row r="2752" spans="1:32" hidden="1" x14ac:dyDescent="0.25">
      <c r="A2752" s="96" t="s">
        <v>1986</v>
      </c>
      <c r="B2752" s="77" t="s">
        <v>1038</v>
      </c>
      <c r="C2752" s="77" t="s">
        <v>73</v>
      </c>
      <c r="D2752" s="77" t="s">
        <v>1039</v>
      </c>
      <c r="E2752" s="77">
        <v>5</v>
      </c>
      <c r="F2752" s="77" t="s">
        <v>1271</v>
      </c>
      <c r="G2752" s="77" t="s">
        <v>1287</v>
      </c>
      <c r="H2752" s="77"/>
      <c r="I2752" s="77">
        <v>30</v>
      </c>
      <c r="J2752" s="77">
        <v>8</v>
      </c>
      <c r="K2752" s="77">
        <v>100</v>
      </c>
      <c r="L2752" s="77">
        <v>20</v>
      </c>
      <c r="M2752" s="77"/>
      <c r="N2752" s="77"/>
      <c r="O2752" s="77"/>
      <c r="P2752" s="77"/>
      <c r="Q2752" s="77">
        <v>0</v>
      </c>
      <c r="R2752" s="77">
        <v>0</v>
      </c>
      <c r="S2752" s="77"/>
      <c r="T2752" s="77"/>
      <c r="U2752" s="77"/>
      <c r="V2752" s="77"/>
      <c r="W2752" s="77"/>
      <c r="X2752" s="77">
        <v>4</v>
      </c>
      <c r="Y2752" s="77" t="s">
        <v>1116</v>
      </c>
      <c r="Z2752" s="77"/>
      <c r="AA2752" s="77"/>
      <c r="AB2752" s="77"/>
      <c r="AC2752" s="77"/>
      <c r="AD2752" s="77"/>
      <c r="AE2752" s="77"/>
      <c r="AF2752" s="105"/>
    </row>
    <row r="2753" spans="1:32" hidden="1" x14ac:dyDescent="0.25">
      <c r="A2753" s="96" t="s">
        <v>1986</v>
      </c>
      <c r="B2753" s="77" t="s">
        <v>1038</v>
      </c>
      <c r="C2753" s="77" t="s">
        <v>73</v>
      </c>
      <c r="D2753" s="77" t="s">
        <v>1039</v>
      </c>
      <c r="E2753" s="77">
        <v>7</v>
      </c>
      <c r="F2753" s="77" t="s">
        <v>1665</v>
      </c>
      <c r="G2753" s="77" t="s">
        <v>161</v>
      </c>
      <c r="H2753" s="77"/>
      <c r="I2753" s="77">
        <v>30</v>
      </c>
      <c r="J2753" s="77">
        <v>4</v>
      </c>
      <c r="K2753" s="77">
        <v>50</v>
      </c>
      <c r="L2753" s="77">
        <v>20</v>
      </c>
      <c r="M2753" s="77">
        <v>1</v>
      </c>
      <c r="N2753" s="77"/>
      <c r="O2753" s="77" t="s">
        <v>129</v>
      </c>
      <c r="P2753" s="77" t="s">
        <v>1171</v>
      </c>
      <c r="Q2753" s="77">
        <v>2</v>
      </c>
      <c r="R2753" s="77">
        <v>0</v>
      </c>
      <c r="S2753" s="77"/>
      <c r="T2753" s="77"/>
      <c r="U2753" s="77" t="s">
        <v>70</v>
      </c>
      <c r="V2753" s="77"/>
      <c r="W2753" s="77" t="s">
        <v>1123</v>
      </c>
      <c r="X2753" s="77">
        <v>4</v>
      </c>
      <c r="Y2753" s="77" t="s">
        <v>1116</v>
      </c>
      <c r="Z2753" s="77" t="s">
        <v>1136</v>
      </c>
      <c r="AA2753" s="77" t="s">
        <v>1126</v>
      </c>
      <c r="AB2753" s="77" t="s">
        <v>1127</v>
      </c>
      <c r="AC2753" s="77" t="s">
        <v>1128</v>
      </c>
      <c r="AD2753" s="77">
        <v>4</v>
      </c>
      <c r="AE2753" s="77" t="s">
        <v>1172</v>
      </c>
      <c r="AF2753" s="105"/>
    </row>
    <row r="2754" spans="1:32" hidden="1" x14ac:dyDescent="0.25">
      <c r="A2754" s="96" t="s">
        <v>1986</v>
      </c>
      <c r="B2754" s="77" t="s">
        <v>1038</v>
      </c>
      <c r="C2754" s="77" t="s">
        <v>73</v>
      </c>
      <c r="D2754" s="77" t="s">
        <v>1039</v>
      </c>
      <c r="E2754" s="77">
        <v>8</v>
      </c>
      <c r="F2754" s="77" t="s">
        <v>1246</v>
      </c>
      <c r="G2754" s="77" t="s">
        <v>161</v>
      </c>
      <c r="H2754" s="77"/>
      <c r="I2754" s="77">
        <v>30</v>
      </c>
      <c r="J2754" s="77">
        <v>8</v>
      </c>
      <c r="K2754" s="77">
        <v>100</v>
      </c>
      <c r="L2754" s="77">
        <v>20</v>
      </c>
      <c r="M2754" s="77">
        <v>1</v>
      </c>
      <c r="N2754" s="77"/>
      <c r="O2754" s="77" t="s">
        <v>129</v>
      </c>
      <c r="P2754" s="77" t="s">
        <v>1171</v>
      </c>
      <c r="Q2754" s="77">
        <v>2</v>
      </c>
      <c r="R2754" s="77">
        <v>0</v>
      </c>
      <c r="S2754" s="77"/>
      <c r="T2754" s="77"/>
      <c r="U2754" s="77" t="s">
        <v>70</v>
      </c>
      <c r="V2754" s="77"/>
      <c r="W2754" s="77" t="s">
        <v>1123</v>
      </c>
      <c r="X2754" s="77">
        <v>8</v>
      </c>
      <c r="Y2754" s="77" t="s">
        <v>1116</v>
      </c>
      <c r="Z2754" s="77" t="s">
        <v>1136</v>
      </c>
      <c r="AA2754" s="77" t="s">
        <v>1126</v>
      </c>
      <c r="AB2754" s="77" t="s">
        <v>1127</v>
      </c>
      <c r="AC2754" s="77" t="s">
        <v>1128</v>
      </c>
      <c r="AD2754" s="77">
        <v>8</v>
      </c>
      <c r="AE2754" s="77" t="s">
        <v>1129</v>
      </c>
      <c r="AF2754" s="105"/>
    </row>
    <row r="2755" spans="1:32" hidden="1" x14ac:dyDescent="0.25">
      <c r="A2755" s="96" t="s">
        <v>1986</v>
      </c>
      <c r="B2755" s="77" t="s">
        <v>1038</v>
      </c>
      <c r="C2755" s="77" t="s">
        <v>73</v>
      </c>
      <c r="D2755" s="77" t="s">
        <v>1039</v>
      </c>
      <c r="E2755" s="77">
        <v>9</v>
      </c>
      <c r="F2755" s="77" t="s">
        <v>1298</v>
      </c>
      <c r="G2755" s="77" t="s">
        <v>161</v>
      </c>
      <c r="H2755" s="77"/>
      <c r="I2755" s="77">
        <v>30</v>
      </c>
      <c r="J2755" s="77">
        <v>8</v>
      </c>
      <c r="K2755" s="77">
        <v>100</v>
      </c>
      <c r="L2755" s="77">
        <v>20</v>
      </c>
      <c r="M2755" s="77">
        <v>1</v>
      </c>
      <c r="N2755" s="77"/>
      <c r="O2755" s="77" t="s">
        <v>129</v>
      </c>
      <c r="P2755" s="77" t="s">
        <v>1171</v>
      </c>
      <c r="Q2755" s="77">
        <v>2</v>
      </c>
      <c r="R2755" s="77">
        <v>0</v>
      </c>
      <c r="S2755" s="77"/>
      <c r="T2755" s="77"/>
      <c r="U2755" s="77" t="s">
        <v>70</v>
      </c>
      <c r="V2755" s="77"/>
      <c r="W2755" s="77" t="s">
        <v>1123</v>
      </c>
      <c r="X2755" s="77">
        <v>8</v>
      </c>
      <c r="Y2755" s="77" t="s">
        <v>1116</v>
      </c>
      <c r="Z2755" s="77" t="s">
        <v>1136</v>
      </c>
      <c r="AA2755" s="77" t="s">
        <v>1126</v>
      </c>
      <c r="AB2755" s="77" t="s">
        <v>1127</v>
      </c>
      <c r="AC2755" s="77" t="s">
        <v>1128</v>
      </c>
      <c r="AD2755" s="77">
        <v>8</v>
      </c>
      <c r="AE2755" s="77" t="s">
        <v>1129</v>
      </c>
      <c r="AF2755" s="105"/>
    </row>
    <row r="2756" spans="1:32" hidden="1" x14ac:dyDescent="0.25">
      <c r="A2756" s="96" t="s">
        <v>1986</v>
      </c>
      <c r="B2756" s="77" t="s">
        <v>1038</v>
      </c>
      <c r="C2756" s="77" t="s">
        <v>73</v>
      </c>
      <c r="D2756" s="77" t="s">
        <v>1039</v>
      </c>
      <c r="E2756" s="77">
        <v>10</v>
      </c>
      <c r="F2756" s="77" t="s">
        <v>1375</v>
      </c>
      <c r="G2756" s="77" t="s">
        <v>1287</v>
      </c>
      <c r="H2756" s="77"/>
      <c r="I2756" s="77">
        <v>30</v>
      </c>
      <c r="J2756" s="77">
        <v>8</v>
      </c>
      <c r="K2756" s="77">
        <v>100</v>
      </c>
      <c r="L2756" s="77">
        <v>20</v>
      </c>
      <c r="M2756" s="77"/>
      <c r="N2756" s="77"/>
      <c r="O2756" s="77"/>
      <c r="P2756" s="77"/>
      <c r="Q2756" s="77">
        <v>0</v>
      </c>
      <c r="R2756" s="77">
        <v>0</v>
      </c>
      <c r="S2756" s="77"/>
      <c r="T2756" s="77"/>
      <c r="U2756" s="77"/>
      <c r="V2756" s="77"/>
      <c r="W2756" s="77"/>
      <c r="X2756" s="77">
        <v>4</v>
      </c>
      <c r="Y2756" s="77" t="s">
        <v>1116</v>
      </c>
      <c r="Z2756" s="77"/>
      <c r="AA2756" s="77"/>
      <c r="AB2756" s="77"/>
      <c r="AC2756" s="77"/>
      <c r="AD2756" s="77"/>
      <c r="AE2756" s="77"/>
      <c r="AF2756" s="105"/>
    </row>
    <row r="2757" spans="1:32" hidden="1" x14ac:dyDescent="0.25">
      <c r="A2757" s="96" t="s">
        <v>1986</v>
      </c>
      <c r="B2757" s="77" t="s">
        <v>1038</v>
      </c>
      <c r="C2757" s="77" t="s">
        <v>73</v>
      </c>
      <c r="D2757" s="77" t="s">
        <v>1039</v>
      </c>
      <c r="E2757" s="77">
        <v>11</v>
      </c>
      <c r="F2757" s="77" t="s">
        <v>1226</v>
      </c>
      <c r="G2757" s="77" t="s">
        <v>1287</v>
      </c>
      <c r="H2757" s="77"/>
      <c r="I2757" s="77">
        <v>30</v>
      </c>
      <c r="J2757" s="77">
        <v>4</v>
      </c>
      <c r="K2757" s="77">
        <v>50</v>
      </c>
      <c r="L2757" s="77">
        <v>20</v>
      </c>
      <c r="M2757" s="77"/>
      <c r="N2757" s="77"/>
      <c r="O2757" s="77"/>
      <c r="P2757" s="77"/>
      <c r="Q2757" s="77">
        <v>0</v>
      </c>
      <c r="R2757" s="77">
        <v>0</v>
      </c>
      <c r="S2757" s="77"/>
      <c r="T2757" s="77"/>
      <c r="U2757" s="77"/>
      <c r="V2757" s="77"/>
      <c r="W2757" s="77"/>
      <c r="X2757" s="77">
        <v>2</v>
      </c>
      <c r="Y2757" s="77" t="s">
        <v>1116</v>
      </c>
      <c r="Z2757" s="77"/>
      <c r="AA2757" s="77"/>
      <c r="AB2757" s="77"/>
      <c r="AC2757" s="77"/>
      <c r="AD2757" s="77"/>
      <c r="AE2757" s="77"/>
      <c r="AF2757" s="105"/>
    </row>
    <row r="2758" spans="1:32" hidden="1" x14ac:dyDescent="0.25">
      <c r="A2758" s="96" t="s">
        <v>1986</v>
      </c>
      <c r="B2758" s="77" t="s">
        <v>1038</v>
      </c>
      <c r="C2758" s="77" t="s">
        <v>73</v>
      </c>
      <c r="D2758" s="77" t="s">
        <v>1039</v>
      </c>
      <c r="E2758" s="77">
        <v>12</v>
      </c>
      <c r="F2758" s="77" t="s">
        <v>1268</v>
      </c>
      <c r="G2758" s="77" t="s">
        <v>1287</v>
      </c>
      <c r="H2758" s="77"/>
      <c r="I2758" s="77">
        <v>30</v>
      </c>
      <c r="J2758" s="77">
        <v>8</v>
      </c>
      <c r="K2758" s="77">
        <v>150</v>
      </c>
      <c r="L2758" s="77">
        <v>20</v>
      </c>
      <c r="M2758" s="77"/>
      <c r="N2758" s="77"/>
      <c r="O2758" s="77"/>
      <c r="P2758" s="77"/>
      <c r="Q2758" s="77">
        <v>0</v>
      </c>
      <c r="R2758" s="77">
        <v>0</v>
      </c>
      <c r="S2758" s="77"/>
      <c r="T2758" s="77"/>
      <c r="U2758" s="77"/>
      <c r="V2758" s="77"/>
      <c r="W2758" s="77"/>
      <c r="X2758" s="77">
        <v>6</v>
      </c>
      <c r="Y2758" s="77" t="s">
        <v>1116</v>
      </c>
      <c r="Z2758" s="77"/>
      <c r="AA2758" s="77"/>
      <c r="AB2758" s="77"/>
      <c r="AC2758" s="77"/>
      <c r="AD2758" s="77"/>
      <c r="AE2758" s="77"/>
      <c r="AF2758" s="105"/>
    </row>
    <row r="2759" spans="1:32" hidden="1" x14ac:dyDescent="0.25">
      <c r="A2759" s="96" t="s">
        <v>1986</v>
      </c>
      <c r="B2759" s="77" t="s">
        <v>1038</v>
      </c>
      <c r="C2759" s="77" t="s">
        <v>73</v>
      </c>
      <c r="D2759" s="77" t="s">
        <v>1039</v>
      </c>
      <c r="E2759" s="77">
        <v>14</v>
      </c>
      <c r="F2759" s="77" t="s">
        <v>1368</v>
      </c>
      <c r="G2759" s="77" t="s">
        <v>161</v>
      </c>
      <c r="H2759" s="77"/>
      <c r="I2759" s="77">
        <v>30</v>
      </c>
      <c r="J2759" s="77">
        <v>8</v>
      </c>
      <c r="K2759" s="77">
        <v>100</v>
      </c>
      <c r="L2759" s="77">
        <v>20</v>
      </c>
      <c r="M2759" s="77">
        <v>1</v>
      </c>
      <c r="N2759" s="77"/>
      <c r="O2759" s="77" t="s">
        <v>129</v>
      </c>
      <c r="P2759" s="77" t="s">
        <v>1171</v>
      </c>
      <c r="Q2759" s="77">
        <v>2</v>
      </c>
      <c r="R2759" s="77">
        <v>0</v>
      </c>
      <c r="S2759" s="77"/>
      <c r="T2759" s="77"/>
      <c r="U2759" s="77" t="s">
        <v>70</v>
      </c>
      <c r="V2759" s="77"/>
      <c r="W2759" s="77" t="s">
        <v>1123</v>
      </c>
      <c r="X2759" s="77">
        <v>8</v>
      </c>
      <c r="Y2759" s="77" t="s">
        <v>1116</v>
      </c>
      <c r="Z2759" s="77" t="s">
        <v>1136</v>
      </c>
      <c r="AA2759" s="77" t="s">
        <v>1126</v>
      </c>
      <c r="AB2759" s="77" t="s">
        <v>1127</v>
      </c>
      <c r="AC2759" s="77" t="s">
        <v>1128</v>
      </c>
      <c r="AD2759" s="77">
        <v>8</v>
      </c>
      <c r="AE2759" s="77" t="s">
        <v>1129</v>
      </c>
      <c r="AF2759" s="105"/>
    </row>
    <row r="2760" spans="1:32" hidden="1" x14ac:dyDescent="0.25">
      <c r="A2760" s="96" t="s">
        <v>1986</v>
      </c>
      <c r="B2760" s="77" t="s">
        <v>1038</v>
      </c>
      <c r="C2760" s="77" t="s">
        <v>73</v>
      </c>
      <c r="D2760" s="77" t="s">
        <v>1039</v>
      </c>
      <c r="E2760" s="77">
        <v>15</v>
      </c>
      <c r="F2760" s="77" t="s">
        <v>1263</v>
      </c>
      <c r="G2760" s="77" t="s">
        <v>1287</v>
      </c>
      <c r="H2760" s="77"/>
      <c r="I2760" s="77">
        <v>30</v>
      </c>
      <c r="J2760" s="77">
        <v>4</v>
      </c>
      <c r="K2760" s="77">
        <v>25</v>
      </c>
      <c r="L2760" s="77">
        <v>20</v>
      </c>
      <c r="M2760" s="77"/>
      <c r="N2760" s="77"/>
      <c r="O2760" s="77"/>
      <c r="P2760" s="77"/>
      <c r="Q2760" s="77">
        <v>0</v>
      </c>
      <c r="R2760" s="77">
        <v>0</v>
      </c>
      <c r="S2760" s="77"/>
      <c r="T2760" s="77"/>
      <c r="U2760" s="77"/>
      <c r="V2760" s="77"/>
      <c r="W2760" s="77"/>
      <c r="X2760" s="77">
        <v>1</v>
      </c>
      <c r="Y2760" s="77" t="s">
        <v>1116</v>
      </c>
      <c r="Z2760" s="77"/>
      <c r="AA2760" s="77"/>
      <c r="AB2760" s="77"/>
      <c r="AC2760" s="77"/>
      <c r="AD2760" s="77"/>
      <c r="AE2760" s="77"/>
      <c r="AF2760" s="105"/>
    </row>
    <row r="2761" spans="1:32" ht="30" hidden="1" x14ac:dyDescent="0.25">
      <c r="A2761" s="96" t="s">
        <v>1986</v>
      </c>
      <c r="B2761" s="77" t="s">
        <v>1038</v>
      </c>
      <c r="C2761" s="77" t="s">
        <v>73</v>
      </c>
      <c r="D2761" s="77" t="s">
        <v>1991</v>
      </c>
      <c r="E2761" s="77">
        <v>4</v>
      </c>
      <c r="F2761" s="77" t="s">
        <v>1275</v>
      </c>
      <c r="G2761" s="77" t="s">
        <v>1992</v>
      </c>
      <c r="H2761" s="77"/>
      <c r="I2761" s="77">
        <v>30</v>
      </c>
      <c r="J2761" s="77">
        <v>8</v>
      </c>
      <c r="K2761" s="77">
        <v>150</v>
      </c>
      <c r="L2761" s="77">
        <v>20</v>
      </c>
      <c r="M2761" s="77"/>
      <c r="N2761" s="77"/>
      <c r="O2761" s="77" t="s">
        <v>129</v>
      </c>
      <c r="P2761" s="77"/>
      <c r="Q2761" s="77">
        <v>0</v>
      </c>
      <c r="R2761" s="77">
        <v>0</v>
      </c>
      <c r="S2761" s="77"/>
      <c r="T2761" s="77"/>
      <c r="U2761" s="77" t="s">
        <v>70</v>
      </c>
      <c r="V2761" s="77" t="s">
        <v>76</v>
      </c>
      <c r="W2761" s="77" t="s">
        <v>1123</v>
      </c>
      <c r="X2761" s="77">
        <v>6</v>
      </c>
      <c r="Y2761" s="77" t="s">
        <v>1116</v>
      </c>
      <c r="Z2761" s="77"/>
      <c r="AA2761" s="77"/>
      <c r="AB2761" s="77"/>
      <c r="AC2761" s="77"/>
      <c r="AD2761" s="77"/>
      <c r="AE2761" s="77"/>
      <c r="AF2761" s="105"/>
    </row>
    <row r="2762" spans="1:32" ht="30" hidden="1" x14ac:dyDescent="0.25">
      <c r="A2762" s="96" t="s">
        <v>1986</v>
      </c>
      <c r="B2762" s="77" t="s">
        <v>1038</v>
      </c>
      <c r="C2762" s="77" t="s">
        <v>73</v>
      </c>
      <c r="D2762" s="77" t="s">
        <v>1991</v>
      </c>
      <c r="E2762" s="77">
        <v>6</v>
      </c>
      <c r="F2762" s="77" t="s">
        <v>1273</v>
      </c>
      <c r="G2762" s="77" t="s">
        <v>1993</v>
      </c>
      <c r="H2762" s="77"/>
      <c r="I2762" s="77">
        <v>30</v>
      </c>
      <c r="J2762" s="77">
        <v>20</v>
      </c>
      <c r="K2762" s="77">
        <v>600</v>
      </c>
      <c r="L2762" s="77">
        <v>20</v>
      </c>
      <c r="M2762" s="77"/>
      <c r="N2762" s="77"/>
      <c r="O2762" s="77" t="s">
        <v>129</v>
      </c>
      <c r="P2762" s="77"/>
      <c r="Q2762" s="77">
        <v>0</v>
      </c>
      <c r="R2762" s="77">
        <v>0</v>
      </c>
      <c r="S2762" s="77"/>
      <c r="T2762" s="77"/>
      <c r="U2762" s="77"/>
      <c r="V2762" s="77"/>
      <c r="W2762" s="77" t="s">
        <v>1123</v>
      </c>
      <c r="X2762" s="77">
        <v>24</v>
      </c>
      <c r="Y2762" s="77" t="s">
        <v>1116</v>
      </c>
      <c r="Z2762" s="77"/>
      <c r="AA2762" s="77"/>
      <c r="AB2762" s="77"/>
      <c r="AC2762" s="77"/>
      <c r="AD2762" s="77"/>
      <c r="AE2762" s="77"/>
      <c r="AF2762" s="105"/>
    </row>
    <row r="2763" spans="1:32" ht="30" hidden="1" x14ac:dyDescent="0.25">
      <c r="A2763" s="96" t="s">
        <v>1986</v>
      </c>
      <c r="B2763" s="77" t="s">
        <v>1038</v>
      </c>
      <c r="C2763" s="77" t="s">
        <v>73</v>
      </c>
      <c r="D2763" s="77" t="s">
        <v>1991</v>
      </c>
      <c r="E2763" s="77">
        <v>13</v>
      </c>
      <c r="F2763" s="77" t="s">
        <v>1276</v>
      </c>
      <c r="G2763" s="77" t="s">
        <v>1994</v>
      </c>
      <c r="H2763" s="77"/>
      <c r="I2763" s="77">
        <v>30</v>
      </c>
      <c r="J2763" s="77">
        <v>20</v>
      </c>
      <c r="K2763" s="77">
        <v>600</v>
      </c>
      <c r="L2763" s="77">
        <v>20</v>
      </c>
      <c r="M2763" s="77"/>
      <c r="N2763" s="77"/>
      <c r="O2763" s="77" t="s">
        <v>129</v>
      </c>
      <c r="P2763" s="77"/>
      <c r="Q2763" s="77">
        <v>0</v>
      </c>
      <c r="R2763" s="77">
        <v>0</v>
      </c>
      <c r="S2763" s="77"/>
      <c r="T2763" s="77"/>
      <c r="U2763" s="77" t="s">
        <v>70</v>
      </c>
      <c r="V2763" s="77"/>
      <c r="W2763" s="77" t="s">
        <v>1123</v>
      </c>
      <c r="X2763" s="77">
        <v>24</v>
      </c>
      <c r="Y2763" s="77" t="s">
        <v>1116</v>
      </c>
      <c r="Z2763" s="77"/>
      <c r="AA2763" s="77"/>
      <c r="AB2763" s="77"/>
      <c r="AC2763" s="77"/>
      <c r="AD2763" s="77"/>
      <c r="AE2763" s="77"/>
      <c r="AF2763" s="105"/>
    </row>
    <row r="2764" spans="1:32" ht="30" hidden="1" x14ac:dyDescent="0.25">
      <c r="A2764" s="96" t="s">
        <v>1986</v>
      </c>
      <c r="B2764" s="77" t="s">
        <v>1038</v>
      </c>
      <c r="C2764" s="77" t="s">
        <v>73</v>
      </c>
      <c r="D2764" s="77" t="s">
        <v>1040</v>
      </c>
      <c r="E2764" s="77" t="s">
        <v>73</v>
      </c>
      <c r="F2764" s="77"/>
      <c r="G2764" s="77" t="s">
        <v>778</v>
      </c>
      <c r="H2764" s="77"/>
      <c r="I2764" s="77">
        <v>30</v>
      </c>
      <c r="J2764" s="77">
        <v>8</v>
      </c>
      <c r="K2764" s="77">
        <v>100</v>
      </c>
      <c r="L2764" s="77">
        <v>20</v>
      </c>
      <c r="M2764" s="77"/>
      <c r="N2764" s="77">
        <v>1</v>
      </c>
      <c r="O2764" s="77" t="s">
        <v>129</v>
      </c>
      <c r="P2764" s="77" t="s">
        <v>1995</v>
      </c>
      <c r="Q2764" s="77">
        <v>1</v>
      </c>
      <c r="R2764" s="77">
        <v>0</v>
      </c>
      <c r="S2764" s="77"/>
      <c r="T2764" s="77"/>
      <c r="U2764" s="77" t="s">
        <v>70</v>
      </c>
      <c r="V2764" s="77"/>
      <c r="W2764" s="77" t="s">
        <v>1123</v>
      </c>
      <c r="X2764" s="77">
        <v>4</v>
      </c>
      <c r="Y2764" s="77" t="s">
        <v>1116</v>
      </c>
      <c r="Z2764" s="77" t="s">
        <v>1117</v>
      </c>
      <c r="AA2764" s="77" t="s">
        <v>1118</v>
      </c>
      <c r="AB2764" s="77" t="s">
        <v>1118</v>
      </c>
      <c r="AC2764" s="77" t="s">
        <v>1118</v>
      </c>
      <c r="AD2764" s="77">
        <v>8</v>
      </c>
      <c r="AE2764" s="77" t="s">
        <v>1119</v>
      </c>
      <c r="AF2764" s="105"/>
    </row>
    <row r="2765" spans="1:32" ht="30" hidden="1" x14ac:dyDescent="0.25">
      <c r="A2765" s="96" t="s">
        <v>1986</v>
      </c>
      <c r="B2765" s="77" t="s">
        <v>1038</v>
      </c>
      <c r="C2765" s="77" t="s">
        <v>73</v>
      </c>
      <c r="D2765" s="77" t="s">
        <v>1041</v>
      </c>
      <c r="E2765" s="77">
        <v>4</v>
      </c>
      <c r="F2765" s="77" t="s">
        <v>1275</v>
      </c>
      <c r="G2765" s="77" t="s">
        <v>1042</v>
      </c>
      <c r="H2765" s="77"/>
      <c r="I2765" s="77">
        <v>30</v>
      </c>
      <c r="J2765" s="77">
        <v>8</v>
      </c>
      <c r="K2765" s="77">
        <v>150</v>
      </c>
      <c r="L2765" s="77">
        <v>20</v>
      </c>
      <c r="M2765" s="77"/>
      <c r="N2765" s="77"/>
      <c r="O2765" s="77" t="s">
        <v>129</v>
      </c>
      <c r="P2765" s="77" t="s">
        <v>1171</v>
      </c>
      <c r="Q2765" s="77">
        <v>0</v>
      </c>
      <c r="R2765" s="77">
        <v>1</v>
      </c>
      <c r="S2765" s="77" t="s">
        <v>1123</v>
      </c>
      <c r="T2765" s="77">
        <v>1</v>
      </c>
      <c r="U2765" s="77" t="s">
        <v>115</v>
      </c>
      <c r="V2765" s="77" t="s">
        <v>76</v>
      </c>
      <c r="W2765" s="77" t="s">
        <v>1123</v>
      </c>
      <c r="X2765" s="77">
        <v>6</v>
      </c>
      <c r="Y2765" s="77" t="s">
        <v>1116</v>
      </c>
      <c r="Z2765" s="77" t="s">
        <v>1136</v>
      </c>
      <c r="AA2765" s="77" t="s">
        <v>1126</v>
      </c>
      <c r="AB2765" s="77" t="s">
        <v>1127</v>
      </c>
      <c r="AC2765" s="77" t="s">
        <v>1128</v>
      </c>
      <c r="AD2765" s="77">
        <v>8</v>
      </c>
      <c r="AE2765" s="77" t="s">
        <v>1137</v>
      </c>
      <c r="AF2765" s="105"/>
    </row>
    <row r="2766" spans="1:32" ht="30" hidden="1" x14ac:dyDescent="0.25">
      <c r="A2766" s="96" t="s">
        <v>1986</v>
      </c>
      <c r="B2766" s="77" t="s">
        <v>1038</v>
      </c>
      <c r="C2766" s="77" t="s">
        <v>73</v>
      </c>
      <c r="D2766" s="77" t="s">
        <v>1041</v>
      </c>
      <c r="E2766" s="77">
        <v>6</v>
      </c>
      <c r="F2766" s="77" t="s">
        <v>1273</v>
      </c>
      <c r="G2766" s="77" t="s">
        <v>1043</v>
      </c>
      <c r="H2766" s="77"/>
      <c r="I2766" s="77">
        <v>30</v>
      </c>
      <c r="J2766" s="77">
        <v>20</v>
      </c>
      <c r="K2766" s="77">
        <v>600</v>
      </c>
      <c r="L2766" s="77">
        <v>20</v>
      </c>
      <c r="M2766" s="77"/>
      <c r="N2766" s="77"/>
      <c r="O2766" s="77" t="s">
        <v>129</v>
      </c>
      <c r="P2766" s="77" t="s">
        <v>1171</v>
      </c>
      <c r="Q2766" s="77">
        <v>0</v>
      </c>
      <c r="R2766" s="77">
        <v>1</v>
      </c>
      <c r="S2766" s="77" t="s">
        <v>1123</v>
      </c>
      <c r="T2766" s="77">
        <v>1</v>
      </c>
      <c r="U2766" s="77"/>
      <c r="V2766" s="77"/>
      <c r="W2766" s="77" t="s">
        <v>1123</v>
      </c>
      <c r="X2766" s="77">
        <v>24</v>
      </c>
      <c r="Y2766" s="77" t="s">
        <v>1116</v>
      </c>
      <c r="Z2766" s="77" t="s">
        <v>1136</v>
      </c>
      <c r="AA2766" s="77" t="s">
        <v>1126</v>
      </c>
      <c r="AB2766" s="77" t="s">
        <v>1127</v>
      </c>
      <c r="AC2766" s="77" t="s">
        <v>1128</v>
      </c>
      <c r="AD2766" s="77">
        <v>20</v>
      </c>
      <c r="AE2766" s="77" t="s">
        <v>1177</v>
      </c>
      <c r="AF2766" s="105"/>
    </row>
    <row r="2767" spans="1:32" ht="30" hidden="1" x14ac:dyDescent="0.25">
      <c r="A2767" s="96" t="s">
        <v>1986</v>
      </c>
      <c r="B2767" s="77" t="s">
        <v>1038</v>
      </c>
      <c r="C2767" s="77" t="s">
        <v>73</v>
      </c>
      <c r="D2767" s="77" t="s">
        <v>1041</v>
      </c>
      <c r="E2767" s="77">
        <v>13</v>
      </c>
      <c r="F2767" s="77" t="s">
        <v>1276</v>
      </c>
      <c r="G2767" s="77" t="s">
        <v>263</v>
      </c>
      <c r="H2767" s="77"/>
      <c r="I2767" s="77">
        <v>30</v>
      </c>
      <c r="J2767" s="77">
        <v>20</v>
      </c>
      <c r="K2767" s="77">
        <v>600</v>
      </c>
      <c r="L2767" s="77">
        <v>20</v>
      </c>
      <c r="M2767" s="77"/>
      <c r="N2767" s="77"/>
      <c r="O2767" s="77" t="s">
        <v>129</v>
      </c>
      <c r="P2767" s="77" t="s">
        <v>1171</v>
      </c>
      <c r="Q2767" s="77">
        <v>0</v>
      </c>
      <c r="R2767" s="77">
        <v>1</v>
      </c>
      <c r="S2767" s="77" t="s">
        <v>1123</v>
      </c>
      <c r="T2767" s="77">
        <v>1</v>
      </c>
      <c r="U2767" s="77" t="s">
        <v>115</v>
      </c>
      <c r="V2767" s="77"/>
      <c r="W2767" s="77" t="s">
        <v>1123</v>
      </c>
      <c r="X2767" s="77">
        <v>24</v>
      </c>
      <c r="Y2767" s="77" t="s">
        <v>1116</v>
      </c>
      <c r="Z2767" s="77" t="s">
        <v>1136</v>
      </c>
      <c r="AA2767" s="77" t="s">
        <v>1126</v>
      </c>
      <c r="AB2767" s="77" t="s">
        <v>1127</v>
      </c>
      <c r="AC2767" s="77" t="s">
        <v>1128</v>
      </c>
      <c r="AD2767" s="77">
        <v>20</v>
      </c>
      <c r="AE2767" s="77" t="s">
        <v>1177</v>
      </c>
      <c r="AF2767" s="105"/>
    </row>
    <row r="2768" spans="1:32" ht="30" hidden="1" x14ac:dyDescent="0.25">
      <c r="A2768" s="96" t="s">
        <v>1986</v>
      </c>
      <c r="B2768" s="77" t="s">
        <v>1038</v>
      </c>
      <c r="C2768" s="77" t="s">
        <v>73</v>
      </c>
      <c r="D2768" s="77" t="s">
        <v>1044</v>
      </c>
      <c r="E2768" s="77" t="s">
        <v>73</v>
      </c>
      <c r="F2768" s="77"/>
      <c r="G2768" s="77" t="s">
        <v>360</v>
      </c>
      <c r="H2768" s="77"/>
      <c r="I2768" s="77">
        <v>30</v>
      </c>
      <c r="J2768" s="77">
        <v>8</v>
      </c>
      <c r="K2768" s="77">
        <v>100</v>
      </c>
      <c r="L2768" s="77">
        <v>20</v>
      </c>
      <c r="M2768" s="77"/>
      <c r="N2768" s="77"/>
      <c r="O2768" s="77" t="s">
        <v>129</v>
      </c>
      <c r="P2768" s="77" t="s">
        <v>1995</v>
      </c>
      <c r="Q2768" s="77">
        <v>0</v>
      </c>
      <c r="R2768" s="77">
        <v>1</v>
      </c>
      <c r="S2768" s="77" t="s">
        <v>1123</v>
      </c>
      <c r="T2768" s="77">
        <v>1</v>
      </c>
      <c r="U2768" s="77" t="s">
        <v>115</v>
      </c>
      <c r="V2768" s="77"/>
      <c r="W2768" s="77" t="s">
        <v>1123</v>
      </c>
      <c r="X2768" s="77">
        <v>4</v>
      </c>
      <c r="Y2768" s="77" t="s">
        <v>1116</v>
      </c>
      <c r="Z2768" s="77" t="s">
        <v>1117</v>
      </c>
      <c r="AA2768" s="77" t="s">
        <v>1118</v>
      </c>
      <c r="AB2768" s="77" t="s">
        <v>1118</v>
      </c>
      <c r="AC2768" s="77" t="s">
        <v>1118</v>
      </c>
      <c r="AD2768" s="77">
        <v>8</v>
      </c>
      <c r="AE2768" s="77" t="s">
        <v>1119</v>
      </c>
      <c r="AF2768" s="105"/>
    </row>
    <row r="2769" spans="1:32" hidden="1" x14ac:dyDescent="0.25">
      <c r="A2769" s="96" t="s">
        <v>1986</v>
      </c>
      <c r="B2769" s="77" t="s">
        <v>1038</v>
      </c>
      <c r="C2769" s="77" t="s">
        <v>73</v>
      </c>
      <c r="D2769" s="77" t="s">
        <v>1045</v>
      </c>
      <c r="E2769" s="77">
        <v>5</v>
      </c>
      <c r="F2769" s="77" t="s">
        <v>1271</v>
      </c>
      <c r="G2769" s="77" t="s">
        <v>1287</v>
      </c>
      <c r="H2769" s="77"/>
      <c r="I2769" s="77">
        <v>30</v>
      </c>
      <c r="J2769" s="77">
        <v>8</v>
      </c>
      <c r="K2769" s="77">
        <v>100</v>
      </c>
      <c r="L2769" s="77">
        <v>20</v>
      </c>
      <c r="M2769" s="77"/>
      <c r="N2769" s="77"/>
      <c r="O2769" s="77"/>
      <c r="P2769" s="77"/>
      <c r="Q2769" s="77">
        <v>0</v>
      </c>
      <c r="R2769" s="77">
        <v>0</v>
      </c>
      <c r="S2769" s="77"/>
      <c r="T2769" s="77"/>
      <c r="U2769" s="77"/>
      <c r="V2769" s="77"/>
      <c r="W2769" s="77"/>
      <c r="X2769" s="77">
        <v>4</v>
      </c>
      <c r="Y2769" s="77" t="s">
        <v>1116</v>
      </c>
      <c r="Z2769" s="77"/>
      <c r="AA2769" s="77"/>
      <c r="AB2769" s="77"/>
      <c r="AC2769" s="77"/>
      <c r="AD2769" s="77"/>
      <c r="AE2769" s="77"/>
      <c r="AF2769" s="105"/>
    </row>
    <row r="2770" spans="1:32" hidden="1" x14ac:dyDescent="0.25">
      <c r="A2770" s="96" t="s">
        <v>1986</v>
      </c>
      <c r="B2770" s="77" t="s">
        <v>1038</v>
      </c>
      <c r="C2770" s="77" t="s">
        <v>73</v>
      </c>
      <c r="D2770" s="77" t="s">
        <v>1045</v>
      </c>
      <c r="E2770" s="77">
        <v>7</v>
      </c>
      <c r="F2770" s="77" t="s">
        <v>1665</v>
      </c>
      <c r="G2770" s="77" t="s">
        <v>175</v>
      </c>
      <c r="H2770" s="77"/>
      <c r="I2770" s="77">
        <v>30</v>
      </c>
      <c r="J2770" s="77">
        <v>4</v>
      </c>
      <c r="K2770" s="77">
        <v>50</v>
      </c>
      <c r="L2770" s="77">
        <v>20</v>
      </c>
      <c r="M2770" s="77"/>
      <c r="N2770" s="77"/>
      <c r="O2770" s="77" t="s">
        <v>129</v>
      </c>
      <c r="P2770" s="77" t="s">
        <v>1171</v>
      </c>
      <c r="Q2770" s="77">
        <v>0</v>
      </c>
      <c r="R2770" s="77">
        <v>1</v>
      </c>
      <c r="S2770" s="77" t="s">
        <v>1123</v>
      </c>
      <c r="T2770" s="77">
        <v>1</v>
      </c>
      <c r="U2770" s="77" t="s">
        <v>115</v>
      </c>
      <c r="V2770" s="77"/>
      <c r="W2770" s="77" t="s">
        <v>1123</v>
      </c>
      <c r="X2770" s="77">
        <v>2</v>
      </c>
      <c r="Y2770" s="77" t="s">
        <v>1116</v>
      </c>
      <c r="Z2770" s="77" t="s">
        <v>1136</v>
      </c>
      <c r="AA2770" s="77" t="s">
        <v>1126</v>
      </c>
      <c r="AB2770" s="77" t="s">
        <v>1127</v>
      </c>
      <c r="AC2770" s="77" t="s">
        <v>1128</v>
      </c>
      <c r="AD2770" s="77">
        <v>4</v>
      </c>
      <c r="AE2770" s="77" t="s">
        <v>1172</v>
      </c>
      <c r="AF2770" s="105"/>
    </row>
    <row r="2771" spans="1:32" hidden="1" x14ac:dyDescent="0.25">
      <c r="A2771" s="96" t="s">
        <v>1986</v>
      </c>
      <c r="B2771" s="77" t="s">
        <v>1038</v>
      </c>
      <c r="C2771" s="77" t="s">
        <v>73</v>
      </c>
      <c r="D2771" s="77" t="s">
        <v>1045</v>
      </c>
      <c r="E2771" s="77">
        <v>8</v>
      </c>
      <c r="F2771" s="77" t="s">
        <v>1246</v>
      </c>
      <c r="G2771" s="77" t="s">
        <v>175</v>
      </c>
      <c r="H2771" s="77"/>
      <c r="I2771" s="77">
        <v>30</v>
      </c>
      <c r="J2771" s="77">
        <v>8</v>
      </c>
      <c r="K2771" s="77">
        <v>100</v>
      </c>
      <c r="L2771" s="77">
        <v>20</v>
      </c>
      <c r="M2771" s="77"/>
      <c r="N2771" s="77"/>
      <c r="O2771" s="77" t="s">
        <v>129</v>
      </c>
      <c r="P2771" s="77" t="s">
        <v>1171</v>
      </c>
      <c r="Q2771" s="77">
        <v>0</v>
      </c>
      <c r="R2771" s="77">
        <v>1</v>
      </c>
      <c r="S2771" s="77" t="s">
        <v>1123</v>
      </c>
      <c r="T2771" s="77">
        <v>1</v>
      </c>
      <c r="U2771" s="77" t="s">
        <v>115</v>
      </c>
      <c r="V2771" s="77"/>
      <c r="W2771" s="77" t="s">
        <v>1123</v>
      </c>
      <c r="X2771" s="77">
        <v>4</v>
      </c>
      <c r="Y2771" s="77" t="s">
        <v>1116</v>
      </c>
      <c r="Z2771" s="77" t="s">
        <v>1136</v>
      </c>
      <c r="AA2771" s="77" t="s">
        <v>1126</v>
      </c>
      <c r="AB2771" s="77" t="s">
        <v>1127</v>
      </c>
      <c r="AC2771" s="77" t="s">
        <v>1128</v>
      </c>
      <c r="AD2771" s="77">
        <v>8</v>
      </c>
      <c r="AE2771" s="77" t="s">
        <v>1129</v>
      </c>
      <c r="AF2771" s="105"/>
    </row>
    <row r="2772" spans="1:32" hidden="1" x14ac:dyDescent="0.25">
      <c r="A2772" s="96" t="s">
        <v>1986</v>
      </c>
      <c r="B2772" s="77" t="s">
        <v>1038</v>
      </c>
      <c r="C2772" s="77" t="s">
        <v>73</v>
      </c>
      <c r="D2772" s="77" t="s">
        <v>1045</v>
      </c>
      <c r="E2772" s="77">
        <v>9</v>
      </c>
      <c r="F2772" s="77" t="s">
        <v>1298</v>
      </c>
      <c r="G2772" s="77" t="s">
        <v>175</v>
      </c>
      <c r="H2772" s="77"/>
      <c r="I2772" s="77">
        <v>30</v>
      </c>
      <c r="J2772" s="77">
        <v>8</v>
      </c>
      <c r="K2772" s="77">
        <v>100</v>
      </c>
      <c r="L2772" s="77">
        <v>20</v>
      </c>
      <c r="M2772" s="77"/>
      <c r="N2772" s="77"/>
      <c r="O2772" s="77" t="s">
        <v>129</v>
      </c>
      <c r="P2772" s="77" t="s">
        <v>1171</v>
      </c>
      <c r="Q2772" s="77">
        <v>0</v>
      </c>
      <c r="R2772" s="77">
        <v>1</v>
      </c>
      <c r="S2772" s="77" t="s">
        <v>1123</v>
      </c>
      <c r="T2772" s="77">
        <v>1</v>
      </c>
      <c r="U2772" s="77" t="s">
        <v>115</v>
      </c>
      <c r="V2772" s="77"/>
      <c r="W2772" s="77" t="s">
        <v>1123</v>
      </c>
      <c r="X2772" s="77">
        <v>4</v>
      </c>
      <c r="Y2772" s="77" t="s">
        <v>1116</v>
      </c>
      <c r="Z2772" s="77" t="s">
        <v>1136</v>
      </c>
      <c r="AA2772" s="77" t="s">
        <v>1126</v>
      </c>
      <c r="AB2772" s="77" t="s">
        <v>1127</v>
      </c>
      <c r="AC2772" s="77" t="s">
        <v>1128</v>
      </c>
      <c r="AD2772" s="77">
        <v>8</v>
      </c>
      <c r="AE2772" s="77" t="s">
        <v>1129</v>
      </c>
      <c r="AF2772" s="105"/>
    </row>
    <row r="2773" spans="1:32" hidden="1" x14ac:dyDescent="0.25">
      <c r="A2773" s="96" t="s">
        <v>1986</v>
      </c>
      <c r="B2773" s="77" t="s">
        <v>1038</v>
      </c>
      <c r="C2773" s="77" t="s">
        <v>73</v>
      </c>
      <c r="D2773" s="77" t="s">
        <v>1045</v>
      </c>
      <c r="E2773" s="77">
        <v>10</v>
      </c>
      <c r="F2773" s="77" t="s">
        <v>1375</v>
      </c>
      <c r="G2773" s="77" t="s">
        <v>1287</v>
      </c>
      <c r="H2773" s="77"/>
      <c r="I2773" s="77">
        <v>30</v>
      </c>
      <c r="J2773" s="77">
        <v>8</v>
      </c>
      <c r="K2773" s="77">
        <v>100</v>
      </c>
      <c r="L2773" s="77">
        <v>20</v>
      </c>
      <c r="M2773" s="77"/>
      <c r="N2773" s="77"/>
      <c r="O2773" s="77"/>
      <c r="P2773" s="77"/>
      <c r="Q2773" s="77">
        <v>0</v>
      </c>
      <c r="R2773" s="77">
        <v>0</v>
      </c>
      <c r="S2773" s="77"/>
      <c r="T2773" s="77"/>
      <c r="U2773" s="77"/>
      <c r="V2773" s="77"/>
      <c r="W2773" s="77"/>
      <c r="X2773" s="77">
        <v>4</v>
      </c>
      <c r="Y2773" s="77" t="s">
        <v>1116</v>
      </c>
      <c r="Z2773" s="77"/>
      <c r="AA2773" s="77"/>
      <c r="AB2773" s="77"/>
      <c r="AC2773" s="77"/>
      <c r="AD2773" s="77"/>
      <c r="AE2773" s="77"/>
      <c r="AF2773" s="105"/>
    </row>
    <row r="2774" spans="1:32" hidden="1" x14ac:dyDescent="0.25">
      <c r="A2774" s="96" t="s">
        <v>1986</v>
      </c>
      <c r="B2774" s="77" t="s">
        <v>1038</v>
      </c>
      <c r="C2774" s="77" t="s">
        <v>73</v>
      </c>
      <c r="D2774" s="77" t="s">
        <v>1045</v>
      </c>
      <c r="E2774" s="77">
        <v>11</v>
      </c>
      <c r="F2774" s="77" t="s">
        <v>1226</v>
      </c>
      <c r="G2774" s="77" t="s">
        <v>1287</v>
      </c>
      <c r="H2774" s="77"/>
      <c r="I2774" s="77">
        <v>30</v>
      </c>
      <c r="J2774" s="77">
        <v>4</v>
      </c>
      <c r="K2774" s="77">
        <v>50</v>
      </c>
      <c r="L2774" s="77">
        <v>20</v>
      </c>
      <c r="M2774" s="77"/>
      <c r="N2774" s="77"/>
      <c r="O2774" s="77"/>
      <c r="P2774" s="77"/>
      <c r="Q2774" s="77">
        <v>0</v>
      </c>
      <c r="R2774" s="77">
        <v>0</v>
      </c>
      <c r="S2774" s="77"/>
      <c r="T2774" s="77"/>
      <c r="U2774" s="77"/>
      <c r="V2774" s="77"/>
      <c r="W2774" s="77"/>
      <c r="X2774" s="77">
        <v>2</v>
      </c>
      <c r="Y2774" s="77" t="s">
        <v>1116</v>
      </c>
      <c r="Z2774" s="77"/>
      <c r="AA2774" s="77"/>
      <c r="AB2774" s="77"/>
      <c r="AC2774" s="77"/>
      <c r="AD2774" s="77"/>
      <c r="AE2774" s="77"/>
      <c r="AF2774" s="105"/>
    </row>
    <row r="2775" spans="1:32" hidden="1" x14ac:dyDescent="0.25">
      <c r="A2775" s="96" t="s">
        <v>1986</v>
      </c>
      <c r="B2775" s="77" t="s">
        <v>1038</v>
      </c>
      <c r="C2775" s="77" t="s">
        <v>73</v>
      </c>
      <c r="D2775" s="77" t="s">
        <v>1045</v>
      </c>
      <c r="E2775" s="77">
        <v>12</v>
      </c>
      <c r="F2775" s="77" t="s">
        <v>1268</v>
      </c>
      <c r="G2775" s="77" t="s">
        <v>1287</v>
      </c>
      <c r="H2775" s="77"/>
      <c r="I2775" s="77">
        <v>30</v>
      </c>
      <c r="J2775" s="77">
        <v>8</v>
      </c>
      <c r="K2775" s="77">
        <v>150</v>
      </c>
      <c r="L2775" s="77">
        <v>20</v>
      </c>
      <c r="M2775" s="77"/>
      <c r="N2775" s="77"/>
      <c r="O2775" s="77"/>
      <c r="P2775" s="77"/>
      <c r="Q2775" s="77">
        <v>0</v>
      </c>
      <c r="R2775" s="77">
        <v>0</v>
      </c>
      <c r="S2775" s="77"/>
      <c r="T2775" s="77"/>
      <c r="U2775" s="77"/>
      <c r="V2775" s="77"/>
      <c r="W2775" s="77"/>
      <c r="X2775" s="77">
        <v>6</v>
      </c>
      <c r="Y2775" s="77" t="s">
        <v>1116</v>
      </c>
      <c r="Z2775" s="77"/>
      <c r="AA2775" s="77"/>
      <c r="AB2775" s="77"/>
      <c r="AC2775" s="77"/>
      <c r="AD2775" s="77"/>
      <c r="AE2775" s="77"/>
      <c r="AF2775" s="105"/>
    </row>
    <row r="2776" spans="1:32" hidden="1" x14ac:dyDescent="0.25">
      <c r="A2776" s="96" t="s">
        <v>1986</v>
      </c>
      <c r="B2776" s="77" t="s">
        <v>1038</v>
      </c>
      <c r="C2776" s="77" t="s">
        <v>73</v>
      </c>
      <c r="D2776" s="77" t="s">
        <v>1045</v>
      </c>
      <c r="E2776" s="77">
        <v>14</v>
      </c>
      <c r="F2776" s="77" t="s">
        <v>1368</v>
      </c>
      <c r="G2776" s="77" t="s">
        <v>175</v>
      </c>
      <c r="H2776" s="77"/>
      <c r="I2776" s="77">
        <v>30</v>
      </c>
      <c r="J2776" s="77">
        <v>8</v>
      </c>
      <c r="K2776" s="77">
        <v>100</v>
      </c>
      <c r="L2776" s="77">
        <v>20</v>
      </c>
      <c r="M2776" s="77"/>
      <c r="N2776" s="77"/>
      <c r="O2776" s="77" t="s">
        <v>129</v>
      </c>
      <c r="P2776" s="77" t="s">
        <v>1171</v>
      </c>
      <c r="Q2776" s="77">
        <v>0</v>
      </c>
      <c r="R2776" s="77">
        <v>1</v>
      </c>
      <c r="S2776" s="77" t="s">
        <v>1123</v>
      </c>
      <c r="T2776" s="77">
        <v>1</v>
      </c>
      <c r="U2776" s="77" t="s">
        <v>115</v>
      </c>
      <c r="V2776" s="77"/>
      <c r="W2776" s="77" t="s">
        <v>1123</v>
      </c>
      <c r="X2776" s="77">
        <v>4</v>
      </c>
      <c r="Y2776" s="77" t="s">
        <v>1116</v>
      </c>
      <c r="Z2776" s="77" t="s">
        <v>1136</v>
      </c>
      <c r="AA2776" s="77" t="s">
        <v>1126</v>
      </c>
      <c r="AB2776" s="77" t="s">
        <v>1127</v>
      </c>
      <c r="AC2776" s="77" t="s">
        <v>1128</v>
      </c>
      <c r="AD2776" s="77">
        <v>8</v>
      </c>
      <c r="AE2776" s="77" t="s">
        <v>1129</v>
      </c>
      <c r="AF2776" s="105"/>
    </row>
    <row r="2777" spans="1:32" ht="15.75" hidden="1" thickBot="1" x14ac:dyDescent="0.3">
      <c r="A2777" s="97" t="s">
        <v>1986</v>
      </c>
      <c r="B2777" s="78" t="s">
        <v>1038</v>
      </c>
      <c r="C2777" s="78" t="s">
        <v>73</v>
      </c>
      <c r="D2777" s="78" t="s">
        <v>1045</v>
      </c>
      <c r="E2777" s="78">
        <v>15</v>
      </c>
      <c r="F2777" s="78" t="s">
        <v>1263</v>
      </c>
      <c r="G2777" s="78" t="s">
        <v>1287</v>
      </c>
      <c r="H2777" s="78"/>
      <c r="I2777" s="78">
        <v>30</v>
      </c>
      <c r="J2777" s="77">
        <v>4</v>
      </c>
      <c r="K2777" s="78">
        <v>25</v>
      </c>
      <c r="L2777" s="78">
        <v>20</v>
      </c>
      <c r="M2777" s="78"/>
      <c r="N2777" s="78"/>
      <c r="O2777" s="78"/>
      <c r="P2777" s="78"/>
      <c r="Q2777" s="78">
        <v>0</v>
      </c>
      <c r="R2777" s="78">
        <v>0</v>
      </c>
      <c r="S2777" s="78"/>
      <c r="T2777" s="78"/>
      <c r="U2777" s="78"/>
      <c r="V2777" s="78"/>
      <c r="W2777" s="78"/>
      <c r="X2777" s="78">
        <v>1</v>
      </c>
      <c r="Y2777" s="78" t="s">
        <v>1116</v>
      </c>
      <c r="Z2777" s="78"/>
      <c r="AA2777" s="78"/>
      <c r="AB2777" s="78"/>
      <c r="AC2777" s="78"/>
      <c r="AD2777" s="78"/>
      <c r="AE2777" s="78"/>
      <c r="AF2777" s="106"/>
    </row>
    <row r="2778" spans="1:32" hidden="1" x14ac:dyDescent="0.25">
      <c r="A2778" s="98" t="s">
        <v>1996</v>
      </c>
      <c r="B2778" s="79" t="s">
        <v>1046</v>
      </c>
      <c r="C2778" s="79" t="s">
        <v>73</v>
      </c>
      <c r="D2778" s="79" t="s">
        <v>252</v>
      </c>
      <c r="E2778" s="79">
        <v>1</v>
      </c>
      <c r="F2778" s="79" t="s">
        <v>1230</v>
      </c>
      <c r="G2778" s="79" t="s">
        <v>161</v>
      </c>
      <c r="H2778" s="79"/>
      <c r="I2778" s="79">
        <v>1</v>
      </c>
      <c r="J2778" s="77">
        <v>4</v>
      </c>
      <c r="K2778" s="79">
        <v>50</v>
      </c>
      <c r="L2778" s="79">
        <v>20</v>
      </c>
      <c r="M2778" s="79">
        <v>1</v>
      </c>
      <c r="N2778" s="79"/>
      <c r="O2778" s="79" t="s">
        <v>129</v>
      </c>
      <c r="P2778" s="79" t="s">
        <v>1169</v>
      </c>
      <c r="Q2778" s="79">
        <v>2</v>
      </c>
      <c r="R2778" s="79">
        <v>0</v>
      </c>
      <c r="S2778" s="79"/>
      <c r="T2778" s="79"/>
      <c r="U2778" s="79" t="s">
        <v>70</v>
      </c>
      <c r="V2778" s="79"/>
      <c r="W2778" s="79" t="s">
        <v>1115</v>
      </c>
      <c r="X2778" s="79">
        <v>4</v>
      </c>
      <c r="Y2778" s="79" t="s">
        <v>1135</v>
      </c>
      <c r="Z2778" s="79" t="s">
        <v>1136</v>
      </c>
      <c r="AA2778" s="79" t="s">
        <v>1126</v>
      </c>
      <c r="AB2778" s="79" t="s">
        <v>1127</v>
      </c>
      <c r="AC2778" s="79" t="s">
        <v>1128</v>
      </c>
      <c r="AD2778" s="79">
        <v>4</v>
      </c>
      <c r="AE2778" s="79" t="s">
        <v>1172</v>
      </c>
      <c r="AF2778" s="107"/>
    </row>
    <row r="2779" spans="1:32" hidden="1" x14ac:dyDescent="0.25">
      <c r="A2779" s="99" t="s">
        <v>1996</v>
      </c>
      <c r="B2779" s="80" t="s">
        <v>1046</v>
      </c>
      <c r="C2779" s="80" t="s">
        <v>73</v>
      </c>
      <c r="D2779" s="80" t="s">
        <v>252</v>
      </c>
      <c r="E2779" s="80">
        <v>2</v>
      </c>
      <c r="F2779" s="80" t="s">
        <v>1823</v>
      </c>
      <c r="G2779" s="80" t="s">
        <v>695</v>
      </c>
      <c r="H2779" s="80"/>
      <c r="I2779" s="80">
        <v>1</v>
      </c>
      <c r="J2779" s="77">
        <v>4</v>
      </c>
      <c r="K2779" s="80">
        <v>50</v>
      </c>
      <c r="L2779" s="80">
        <v>20</v>
      </c>
      <c r="M2779" s="80"/>
      <c r="N2779" s="80"/>
      <c r="O2779" s="80"/>
      <c r="P2779" s="80"/>
      <c r="Q2779" s="80">
        <v>0</v>
      </c>
      <c r="R2779" s="80">
        <v>0</v>
      </c>
      <c r="S2779" s="80"/>
      <c r="T2779" s="80"/>
      <c r="U2779" s="80"/>
      <c r="V2779" s="80"/>
      <c r="W2779" s="80"/>
      <c r="X2779" s="80">
        <v>2</v>
      </c>
      <c r="Y2779" s="80" t="s">
        <v>1135</v>
      </c>
      <c r="Z2779" s="80"/>
      <c r="AA2779" s="80"/>
      <c r="AB2779" s="80"/>
      <c r="AC2779" s="80"/>
      <c r="AD2779" s="80"/>
      <c r="AE2779" s="80"/>
      <c r="AF2779" s="108"/>
    </row>
    <row r="2780" spans="1:32" hidden="1" x14ac:dyDescent="0.25">
      <c r="A2780" s="99" t="s">
        <v>1996</v>
      </c>
      <c r="B2780" s="80" t="s">
        <v>1046</v>
      </c>
      <c r="C2780" s="80" t="s">
        <v>73</v>
      </c>
      <c r="D2780" s="80" t="s">
        <v>252</v>
      </c>
      <c r="E2780" s="80">
        <v>3</v>
      </c>
      <c r="F2780" s="80" t="s">
        <v>1892</v>
      </c>
      <c r="G2780" s="80" t="s">
        <v>161</v>
      </c>
      <c r="H2780" s="80"/>
      <c r="I2780" s="80">
        <v>1</v>
      </c>
      <c r="J2780" s="77">
        <v>8</v>
      </c>
      <c r="K2780" s="80">
        <v>200</v>
      </c>
      <c r="L2780" s="80">
        <v>20</v>
      </c>
      <c r="M2780" s="80">
        <v>1</v>
      </c>
      <c r="N2780" s="80"/>
      <c r="O2780" s="80" t="s">
        <v>129</v>
      </c>
      <c r="P2780" s="80" t="s">
        <v>1198</v>
      </c>
      <c r="Q2780" s="80">
        <v>2</v>
      </c>
      <c r="R2780" s="80">
        <v>0</v>
      </c>
      <c r="S2780" s="80"/>
      <c r="T2780" s="80"/>
      <c r="U2780" s="80" t="s">
        <v>70</v>
      </c>
      <c r="V2780" s="80"/>
      <c r="W2780" s="80" t="s">
        <v>1115</v>
      </c>
      <c r="X2780" s="80">
        <v>16</v>
      </c>
      <c r="Y2780" s="80" t="s">
        <v>1135</v>
      </c>
      <c r="Z2780" s="80" t="s">
        <v>1136</v>
      </c>
      <c r="AA2780" s="80" t="s">
        <v>1126</v>
      </c>
      <c r="AB2780" s="80" t="s">
        <v>1127</v>
      </c>
      <c r="AC2780" s="80" t="s">
        <v>1128</v>
      </c>
      <c r="AD2780" s="80">
        <v>8</v>
      </c>
      <c r="AE2780" s="80" t="s">
        <v>1137</v>
      </c>
      <c r="AF2780" s="108"/>
    </row>
    <row r="2781" spans="1:32" ht="30" hidden="1" x14ac:dyDescent="0.25">
      <c r="A2781" s="99" t="s">
        <v>1996</v>
      </c>
      <c r="B2781" s="80" t="s">
        <v>1046</v>
      </c>
      <c r="C2781" s="80" t="s">
        <v>73</v>
      </c>
      <c r="D2781" s="80" t="s">
        <v>252</v>
      </c>
      <c r="E2781" s="80">
        <v>4</v>
      </c>
      <c r="F2781" s="80" t="s">
        <v>1276</v>
      </c>
      <c r="G2781" s="80" t="s">
        <v>1997</v>
      </c>
      <c r="H2781" s="80"/>
      <c r="I2781" s="80">
        <v>1</v>
      </c>
      <c r="J2781" s="77">
        <v>20</v>
      </c>
      <c r="K2781" s="80">
        <v>600</v>
      </c>
      <c r="L2781" s="80">
        <v>20</v>
      </c>
      <c r="M2781" s="80"/>
      <c r="N2781" s="80"/>
      <c r="O2781" s="80" t="s">
        <v>129</v>
      </c>
      <c r="P2781" s="80"/>
      <c r="Q2781" s="80">
        <v>0</v>
      </c>
      <c r="R2781" s="80">
        <v>0</v>
      </c>
      <c r="S2781" s="80"/>
      <c r="T2781" s="80"/>
      <c r="U2781" s="80" t="s">
        <v>70</v>
      </c>
      <c r="V2781" s="80"/>
      <c r="W2781" s="80" t="s">
        <v>1115</v>
      </c>
      <c r="X2781" s="80">
        <v>24</v>
      </c>
      <c r="Y2781" s="80" t="s">
        <v>1135</v>
      </c>
      <c r="Z2781" s="80"/>
      <c r="AA2781" s="80"/>
      <c r="AB2781" s="80"/>
      <c r="AC2781" s="80"/>
      <c r="AD2781" s="80"/>
      <c r="AE2781" s="80"/>
      <c r="AF2781" s="108"/>
    </row>
    <row r="2782" spans="1:32" hidden="1" x14ac:dyDescent="0.25">
      <c r="A2782" s="99" t="s">
        <v>1996</v>
      </c>
      <c r="B2782" s="80" t="s">
        <v>1046</v>
      </c>
      <c r="C2782" s="80" t="s">
        <v>73</v>
      </c>
      <c r="D2782" s="80" t="s">
        <v>252</v>
      </c>
      <c r="E2782" s="80">
        <v>5</v>
      </c>
      <c r="F2782" s="80" t="s">
        <v>1234</v>
      </c>
      <c r="G2782" s="80" t="s">
        <v>161</v>
      </c>
      <c r="H2782" s="80"/>
      <c r="I2782" s="80">
        <v>1</v>
      </c>
      <c r="J2782" s="77">
        <v>4</v>
      </c>
      <c r="K2782" s="80">
        <v>25</v>
      </c>
      <c r="L2782" s="80">
        <v>20</v>
      </c>
      <c r="M2782" s="80">
        <v>1</v>
      </c>
      <c r="N2782" s="80"/>
      <c r="O2782" s="80" t="s">
        <v>129</v>
      </c>
      <c r="P2782" s="80" t="s">
        <v>1240</v>
      </c>
      <c r="Q2782" s="80">
        <v>2</v>
      </c>
      <c r="R2782" s="80">
        <v>0</v>
      </c>
      <c r="S2782" s="80"/>
      <c r="T2782" s="80"/>
      <c r="U2782" s="80"/>
      <c r="V2782" s="80"/>
      <c r="W2782" s="80" t="s">
        <v>1115</v>
      </c>
      <c r="X2782" s="80">
        <v>2</v>
      </c>
      <c r="Y2782" s="80" t="s">
        <v>1135</v>
      </c>
      <c r="Z2782" s="80" t="s">
        <v>1136</v>
      </c>
      <c r="AA2782" s="80" t="s">
        <v>1126</v>
      </c>
      <c r="AB2782" s="80" t="s">
        <v>1127</v>
      </c>
      <c r="AC2782" s="80" t="s">
        <v>1128</v>
      </c>
      <c r="AD2782" s="80">
        <v>4</v>
      </c>
      <c r="AE2782" s="80" t="s">
        <v>1182</v>
      </c>
      <c r="AF2782" s="108"/>
    </row>
    <row r="2783" spans="1:32" hidden="1" x14ac:dyDescent="0.25">
      <c r="A2783" s="99" t="s">
        <v>1996</v>
      </c>
      <c r="B2783" s="80" t="s">
        <v>1046</v>
      </c>
      <c r="C2783" s="80" t="s">
        <v>73</v>
      </c>
      <c r="D2783" s="80" t="s">
        <v>252</v>
      </c>
      <c r="E2783" s="80">
        <v>6</v>
      </c>
      <c r="F2783" s="80" t="s">
        <v>1263</v>
      </c>
      <c r="G2783" s="80" t="s">
        <v>161</v>
      </c>
      <c r="H2783" s="80"/>
      <c r="I2783" s="80">
        <v>1</v>
      </c>
      <c r="J2783" s="77">
        <v>4</v>
      </c>
      <c r="K2783" s="80">
        <v>25</v>
      </c>
      <c r="L2783" s="80">
        <v>20</v>
      </c>
      <c r="M2783" s="80">
        <v>1</v>
      </c>
      <c r="N2783" s="80"/>
      <c r="O2783" s="80" t="s">
        <v>129</v>
      </c>
      <c r="P2783" s="80" t="s">
        <v>1240</v>
      </c>
      <c r="Q2783" s="80">
        <v>2</v>
      </c>
      <c r="R2783" s="80">
        <v>0</v>
      </c>
      <c r="S2783" s="80"/>
      <c r="T2783" s="80"/>
      <c r="U2783" s="80"/>
      <c r="V2783" s="80"/>
      <c r="W2783" s="80" t="s">
        <v>1115</v>
      </c>
      <c r="X2783" s="80">
        <v>2</v>
      </c>
      <c r="Y2783" s="80" t="s">
        <v>1135</v>
      </c>
      <c r="Z2783" s="80" t="s">
        <v>1136</v>
      </c>
      <c r="AA2783" s="80" t="s">
        <v>1126</v>
      </c>
      <c r="AB2783" s="80" t="s">
        <v>1127</v>
      </c>
      <c r="AC2783" s="80" t="s">
        <v>1128</v>
      </c>
      <c r="AD2783" s="80">
        <v>4</v>
      </c>
      <c r="AE2783" s="80" t="s">
        <v>1182</v>
      </c>
      <c r="AF2783" s="108"/>
    </row>
    <row r="2784" spans="1:32" hidden="1" x14ac:dyDescent="0.25">
      <c r="A2784" s="99" t="s">
        <v>1996</v>
      </c>
      <c r="B2784" s="80" t="s">
        <v>1046</v>
      </c>
      <c r="C2784" s="80" t="s">
        <v>73</v>
      </c>
      <c r="D2784" s="80" t="s">
        <v>252</v>
      </c>
      <c r="E2784" s="80">
        <v>7</v>
      </c>
      <c r="F2784" s="80" t="s">
        <v>1262</v>
      </c>
      <c r="G2784" s="80" t="s">
        <v>161</v>
      </c>
      <c r="H2784" s="80"/>
      <c r="I2784" s="80">
        <v>1</v>
      </c>
      <c r="J2784" s="77">
        <v>4</v>
      </c>
      <c r="K2784" s="80">
        <v>25</v>
      </c>
      <c r="L2784" s="80">
        <v>20</v>
      </c>
      <c r="M2784" s="80">
        <v>1</v>
      </c>
      <c r="N2784" s="80"/>
      <c r="O2784" s="80" t="s">
        <v>129</v>
      </c>
      <c r="P2784" s="80" t="s">
        <v>1240</v>
      </c>
      <c r="Q2784" s="80">
        <v>2</v>
      </c>
      <c r="R2784" s="80">
        <v>0</v>
      </c>
      <c r="S2784" s="80"/>
      <c r="T2784" s="80"/>
      <c r="U2784" s="80"/>
      <c r="V2784" s="80"/>
      <c r="W2784" s="80" t="s">
        <v>1115</v>
      </c>
      <c r="X2784" s="80">
        <v>2</v>
      </c>
      <c r="Y2784" s="80" t="s">
        <v>1135</v>
      </c>
      <c r="Z2784" s="80" t="s">
        <v>1136</v>
      </c>
      <c r="AA2784" s="80" t="s">
        <v>1126</v>
      </c>
      <c r="AB2784" s="80" t="s">
        <v>1127</v>
      </c>
      <c r="AC2784" s="80" t="s">
        <v>1128</v>
      </c>
      <c r="AD2784" s="80">
        <v>4</v>
      </c>
      <c r="AE2784" s="80" t="s">
        <v>1182</v>
      </c>
      <c r="AF2784" s="108"/>
    </row>
    <row r="2785" spans="1:32" hidden="1" x14ac:dyDescent="0.25">
      <c r="A2785" s="99" t="s">
        <v>1996</v>
      </c>
      <c r="B2785" s="80" t="s">
        <v>1046</v>
      </c>
      <c r="C2785" s="80" t="s">
        <v>73</v>
      </c>
      <c r="D2785" s="80" t="s">
        <v>252</v>
      </c>
      <c r="E2785" s="80">
        <v>8</v>
      </c>
      <c r="F2785" s="80" t="s">
        <v>1368</v>
      </c>
      <c r="G2785" s="80" t="s">
        <v>161</v>
      </c>
      <c r="H2785" s="80"/>
      <c r="I2785" s="80">
        <v>1</v>
      </c>
      <c r="J2785" s="77">
        <v>4</v>
      </c>
      <c r="K2785" s="80">
        <v>80</v>
      </c>
      <c r="L2785" s="80">
        <v>20</v>
      </c>
      <c r="M2785" s="80">
        <v>1</v>
      </c>
      <c r="N2785" s="80"/>
      <c r="O2785" s="80" t="s">
        <v>129</v>
      </c>
      <c r="P2785" s="80" t="s">
        <v>1198</v>
      </c>
      <c r="Q2785" s="80">
        <v>2</v>
      </c>
      <c r="R2785" s="80">
        <v>0</v>
      </c>
      <c r="S2785" s="80"/>
      <c r="T2785" s="80"/>
      <c r="U2785" s="80"/>
      <c r="V2785" s="80"/>
      <c r="W2785" s="80" t="s">
        <v>1115</v>
      </c>
      <c r="X2785" s="80">
        <v>6</v>
      </c>
      <c r="Y2785" s="80" t="s">
        <v>1135</v>
      </c>
      <c r="Z2785" s="80" t="s">
        <v>1136</v>
      </c>
      <c r="AA2785" s="80" t="s">
        <v>1126</v>
      </c>
      <c r="AB2785" s="80" t="s">
        <v>1127</v>
      </c>
      <c r="AC2785" s="80" t="s">
        <v>1128</v>
      </c>
      <c r="AD2785" s="80">
        <v>4</v>
      </c>
      <c r="AE2785" s="80" t="s">
        <v>1129</v>
      </c>
      <c r="AF2785" s="108"/>
    </row>
    <row r="2786" spans="1:32" hidden="1" x14ac:dyDescent="0.25">
      <c r="A2786" s="99" t="s">
        <v>1996</v>
      </c>
      <c r="B2786" s="80" t="s">
        <v>1046</v>
      </c>
      <c r="C2786" s="80" t="s">
        <v>73</v>
      </c>
      <c r="D2786" s="80" t="s">
        <v>252</v>
      </c>
      <c r="E2786" s="80">
        <v>9</v>
      </c>
      <c r="F2786" s="80" t="s">
        <v>1280</v>
      </c>
      <c r="G2786" s="80" t="s">
        <v>161</v>
      </c>
      <c r="H2786" s="80"/>
      <c r="I2786" s="80">
        <v>1</v>
      </c>
      <c r="J2786" s="77">
        <v>4</v>
      </c>
      <c r="K2786" s="80">
        <v>80</v>
      </c>
      <c r="L2786" s="80">
        <v>20</v>
      </c>
      <c r="M2786" s="80">
        <v>1</v>
      </c>
      <c r="N2786" s="80"/>
      <c r="O2786" s="80" t="s">
        <v>129</v>
      </c>
      <c r="P2786" s="80" t="s">
        <v>1198</v>
      </c>
      <c r="Q2786" s="80">
        <v>2</v>
      </c>
      <c r="R2786" s="80">
        <v>0</v>
      </c>
      <c r="S2786" s="80"/>
      <c r="T2786" s="80"/>
      <c r="U2786" s="80"/>
      <c r="V2786" s="80"/>
      <c r="W2786" s="80" t="s">
        <v>1115</v>
      </c>
      <c r="X2786" s="80">
        <v>6</v>
      </c>
      <c r="Y2786" s="80" t="s">
        <v>1135</v>
      </c>
      <c r="Z2786" s="80" t="s">
        <v>1136</v>
      </c>
      <c r="AA2786" s="80" t="s">
        <v>1126</v>
      </c>
      <c r="AB2786" s="80" t="s">
        <v>1127</v>
      </c>
      <c r="AC2786" s="80" t="s">
        <v>1128</v>
      </c>
      <c r="AD2786" s="80">
        <v>4</v>
      </c>
      <c r="AE2786" s="80" t="s">
        <v>1129</v>
      </c>
      <c r="AF2786" s="108"/>
    </row>
    <row r="2787" spans="1:32" hidden="1" x14ac:dyDescent="0.25">
      <c r="A2787" s="99" t="s">
        <v>1996</v>
      </c>
      <c r="B2787" s="80" t="s">
        <v>1046</v>
      </c>
      <c r="C2787" s="80" t="s">
        <v>73</v>
      </c>
      <c r="D2787" s="80" t="s">
        <v>252</v>
      </c>
      <c r="E2787" s="80">
        <v>10</v>
      </c>
      <c r="F2787" s="80"/>
      <c r="G2787" s="80" t="s">
        <v>161</v>
      </c>
      <c r="H2787" s="80"/>
      <c r="I2787" s="80">
        <v>1</v>
      </c>
      <c r="J2787" s="77">
        <v>4</v>
      </c>
      <c r="K2787" s="80">
        <v>50</v>
      </c>
      <c r="L2787" s="80">
        <v>20</v>
      </c>
      <c r="M2787" s="80">
        <v>1</v>
      </c>
      <c r="N2787" s="80"/>
      <c r="O2787" s="80" t="s">
        <v>129</v>
      </c>
      <c r="P2787" s="80" t="s">
        <v>1212</v>
      </c>
      <c r="Q2787" s="80">
        <v>2</v>
      </c>
      <c r="R2787" s="80">
        <v>0</v>
      </c>
      <c r="S2787" s="80"/>
      <c r="T2787" s="80"/>
      <c r="U2787" s="80" t="s">
        <v>70</v>
      </c>
      <c r="V2787" s="80"/>
      <c r="W2787" s="80" t="s">
        <v>1115</v>
      </c>
      <c r="X2787" s="80">
        <v>4</v>
      </c>
      <c r="Y2787" s="80" t="s">
        <v>1135</v>
      </c>
      <c r="Z2787" s="80" t="s">
        <v>1136</v>
      </c>
      <c r="AA2787" s="80" t="s">
        <v>1126</v>
      </c>
      <c r="AB2787" s="80" t="s">
        <v>1127</v>
      </c>
      <c r="AC2787" s="80" t="s">
        <v>1128</v>
      </c>
      <c r="AD2787" s="80">
        <v>4</v>
      </c>
      <c r="AE2787" s="80" t="s">
        <v>1172</v>
      </c>
      <c r="AF2787" s="108"/>
    </row>
    <row r="2788" spans="1:32" hidden="1" x14ac:dyDescent="0.25">
      <c r="A2788" s="99" t="s">
        <v>1996</v>
      </c>
      <c r="B2788" s="80" t="s">
        <v>1046</v>
      </c>
      <c r="C2788" s="80" t="s">
        <v>73</v>
      </c>
      <c r="D2788" s="80" t="s">
        <v>252</v>
      </c>
      <c r="E2788" s="80">
        <v>11</v>
      </c>
      <c r="F2788" s="80"/>
      <c r="G2788" s="80" t="s">
        <v>1998</v>
      </c>
      <c r="H2788" s="80"/>
      <c r="I2788" s="80">
        <v>1</v>
      </c>
      <c r="J2788" s="77" t="e">
        <v>#N/A</v>
      </c>
      <c r="K2788" s="80"/>
      <c r="L2788" s="80"/>
      <c r="M2788" s="80"/>
      <c r="N2788" s="80"/>
      <c r="O2788" s="80"/>
      <c r="P2788" s="80"/>
      <c r="Q2788" s="80">
        <v>0</v>
      </c>
      <c r="R2788" s="80">
        <v>0</v>
      </c>
      <c r="S2788" s="80"/>
      <c r="T2788" s="80"/>
      <c r="U2788" s="80"/>
      <c r="V2788" s="80"/>
      <c r="W2788" s="80"/>
      <c r="X2788" s="80">
        <v>0</v>
      </c>
      <c r="Y2788" s="80" t="s">
        <v>1135</v>
      </c>
      <c r="Z2788" s="80"/>
      <c r="AA2788" s="80"/>
      <c r="AB2788" s="80"/>
      <c r="AC2788" s="80"/>
      <c r="AD2788" s="80"/>
      <c r="AE2788" s="80"/>
      <c r="AF2788" s="108"/>
    </row>
    <row r="2789" spans="1:32" hidden="1" x14ac:dyDescent="0.25">
      <c r="A2789" s="99" t="s">
        <v>1996</v>
      </c>
      <c r="B2789" s="80" t="s">
        <v>1046</v>
      </c>
      <c r="C2789" s="80" t="s">
        <v>73</v>
      </c>
      <c r="D2789" s="80" t="s">
        <v>252</v>
      </c>
      <c r="E2789" s="80">
        <v>12</v>
      </c>
      <c r="F2789" s="80" t="s">
        <v>1226</v>
      </c>
      <c r="G2789" s="80" t="s">
        <v>695</v>
      </c>
      <c r="H2789" s="80"/>
      <c r="I2789" s="80">
        <v>1</v>
      </c>
      <c r="J2789" s="77">
        <v>4</v>
      </c>
      <c r="K2789" s="80">
        <v>50</v>
      </c>
      <c r="L2789" s="80">
        <v>20</v>
      </c>
      <c r="M2789" s="80"/>
      <c r="N2789" s="80"/>
      <c r="O2789" s="80"/>
      <c r="P2789" s="80"/>
      <c r="Q2789" s="80">
        <v>0</v>
      </c>
      <c r="R2789" s="80">
        <v>0</v>
      </c>
      <c r="S2789" s="80"/>
      <c r="T2789" s="80"/>
      <c r="U2789" s="80"/>
      <c r="V2789" s="80"/>
      <c r="W2789" s="80"/>
      <c r="X2789" s="80">
        <v>2</v>
      </c>
      <c r="Y2789" s="80" t="s">
        <v>1135</v>
      </c>
      <c r="Z2789" s="80"/>
      <c r="AA2789" s="80"/>
      <c r="AB2789" s="80"/>
      <c r="AC2789" s="80"/>
      <c r="AD2789" s="80"/>
      <c r="AE2789" s="80"/>
      <c r="AF2789" s="108"/>
    </row>
    <row r="2790" spans="1:32" hidden="1" x14ac:dyDescent="0.25">
      <c r="A2790" s="99" t="s">
        <v>1996</v>
      </c>
      <c r="B2790" s="80" t="s">
        <v>1046</v>
      </c>
      <c r="C2790" s="80" t="s">
        <v>73</v>
      </c>
      <c r="D2790" s="80" t="s">
        <v>252</v>
      </c>
      <c r="E2790" s="80">
        <v>13</v>
      </c>
      <c r="F2790" s="80" t="s">
        <v>1271</v>
      </c>
      <c r="G2790" s="80" t="s">
        <v>695</v>
      </c>
      <c r="H2790" s="80"/>
      <c r="I2790" s="80">
        <v>1</v>
      </c>
      <c r="J2790" s="77">
        <v>8</v>
      </c>
      <c r="K2790" s="80">
        <v>100</v>
      </c>
      <c r="L2790" s="80">
        <v>20</v>
      </c>
      <c r="M2790" s="80"/>
      <c r="N2790" s="80"/>
      <c r="O2790" s="80"/>
      <c r="P2790" s="80"/>
      <c r="Q2790" s="80">
        <v>0</v>
      </c>
      <c r="R2790" s="80">
        <v>0</v>
      </c>
      <c r="S2790" s="80"/>
      <c r="T2790" s="80"/>
      <c r="U2790" s="80"/>
      <c r="V2790" s="80"/>
      <c r="W2790" s="80"/>
      <c r="X2790" s="80">
        <v>4</v>
      </c>
      <c r="Y2790" s="80" t="s">
        <v>1135</v>
      </c>
      <c r="Z2790" s="80"/>
      <c r="AA2790" s="80"/>
      <c r="AB2790" s="80"/>
      <c r="AC2790" s="80"/>
      <c r="AD2790" s="80"/>
      <c r="AE2790" s="80"/>
      <c r="AF2790" s="108"/>
    </row>
    <row r="2791" spans="1:32" hidden="1" x14ac:dyDescent="0.25">
      <c r="A2791" s="99" t="s">
        <v>1996</v>
      </c>
      <c r="B2791" s="80" t="s">
        <v>1046</v>
      </c>
      <c r="C2791" s="80" t="s">
        <v>73</v>
      </c>
      <c r="D2791" s="80" t="s">
        <v>252</v>
      </c>
      <c r="E2791" s="80">
        <v>14</v>
      </c>
      <c r="F2791" s="80" t="s">
        <v>1246</v>
      </c>
      <c r="G2791" s="80" t="s">
        <v>161</v>
      </c>
      <c r="H2791" s="80"/>
      <c r="I2791" s="80">
        <v>1</v>
      </c>
      <c r="J2791" s="77">
        <v>4</v>
      </c>
      <c r="K2791" s="80">
        <v>50</v>
      </c>
      <c r="L2791" s="80">
        <v>20</v>
      </c>
      <c r="M2791" s="80">
        <v>1</v>
      </c>
      <c r="N2791" s="80"/>
      <c r="O2791" s="80" t="s">
        <v>129</v>
      </c>
      <c r="P2791" s="80" t="s">
        <v>1212</v>
      </c>
      <c r="Q2791" s="80">
        <v>2</v>
      </c>
      <c r="R2791" s="80">
        <v>0</v>
      </c>
      <c r="S2791" s="80"/>
      <c r="T2791" s="80"/>
      <c r="U2791" s="80" t="s">
        <v>70</v>
      </c>
      <c r="V2791" s="80"/>
      <c r="W2791" s="80" t="s">
        <v>1115</v>
      </c>
      <c r="X2791" s="80">
        <v>4</v>
      </c>
      <c r="Y2791" s="80" t="s">
        <v>1135</v>
      </c>
      <c r="Z2791" s="80" t="s">
        <v>1136</v>
      </c>
      <c r="AA2791" s="80" t="s">
        <v>1126</v>
      </c>
      <c r="AB2791" s="80" t="s">
        <v>1127</v>
      </c>
      <c r="AC2791" s="80" t="s">
        <v>1128</v>
      </c>
      <c r="AD2791" s="80">
        <v>4</v>
      </c>
      <c r="AE2791" s="80" t="s">
        <v>1172</v>
      </c>
      <c r="AF2791" s="108"/>
    </row>
    <row r="2792" spans="1:32" hidden="1" x14ac:dyDescent="0.25">
      <c r="A2792" s="99" t="s">
        <v>1996</v>
      </c>
      <c r="B2792" s="80" t="s">
        <v>1046</v>
      </c>
      <c r="C2792" s="80" t="s">
        <v>73</v>
      </c>
      <c r="D2792" s="80" t="s">
        <v>252</v>
      </c>
      <c r="E2792" s="80">
        <v>15</v>
      </c>
      <c r="F2792" s="80"/>
      <c r="G2792" s="80" t="s">
        <v>1999</v>
      </c>
      <c r="H2792" s="80"/>
      <c r="I2792" s="80">
        <v>1</v>
      </c>
      <c r="J2792" s="77" t="e">
        <v>#N/A</v>
      </c>
      <c r="K2792" s="80"/>
      <c r="L2792" s="80"/>
      <c r="M2792" s="80"/>
      <c r="N2792" s="80"/>
      <c r="O2792" s="80"/>
      <c r="P2792" s="80"/>
      <c r="Q2792" s="80">
        <v>0</v>
      </c>
      <c r="R2792" s="80">
        <v>0</v>
      </c>
      <c r="S2792" s="80"/>
      <c r="T2792" s="80"/>
      <c r="U2792" s="80"/>
      <c r="V2792" s="80"/>
      <c r="W2792" s="80"/>
      <c r="X2792" s="80">
        <v>0</v>
      </c>
      <c r="Y2792" s="80" t="s">
        <v>1135</v>
      </c>
      <c r="Z2792" s="80"/>
      <c r="AA2792" s="80"/>
      <c r="AB2792" s="80"/>
      <c r="AC2792" s="80"/>
      <c r="AD2792" s="80"/>
      <c r="AE2792" s="80"/>
      <c r="AF2792" s="108"/>
    </row>
    <row r="2793" spans="1:32" hidden="1" x14ac:dyDescent="0.25">
      <c r="A2793" s="99" t="s">
        <v>1996</v>
      </c>
      <c r="B2793" s="80" t="s">
        <v>1046</v>
      </c>
      <c r="C2793" s="80" t="s">
        <v>73</v>
      </c>
      <c r="D2793" s="80" t="s">
        <v>252</v>
      </c>
      <c r="E2793" s="80">
        <v>16</v>
      </c>
      <c r="F2793" s="80"/>
      <c r="G2793" s="80" t="s">
        <v>161</v>
      </c>
      <c r="H2793" s="80"/>
      <c r="I2793" s="80">
        <v>1</v>
      </c>
      <c r="J2793" s="77">
        <v>4</v>
      </c>
      <c r="K2793" s="80">
        <v>50</v>
      </c>
      <c r="L2793" s="80">
        <v>20</v>
      </c>
      <c r="M2793" s="80">
        <v>1</v>
      </c>
      <c r="N2793" s="80"/>
      <c r="O2793" s="80" t="s">
        <v>129</v>
      </c>
      <c r="P2793" s="80" t="s">
        <v>1212</v>
      </c>
      <c r="Q2793" s="80">
        <v>2</v>
      </c>
      <c r="R2793" s="80">
        <v>0</v>
      </c>
      <c r="S2793" s="80"/>
      <c r="T2793" s="80"/>
      <c r="U2793" s="80" t="s">
        <v>70</v>
      </c>
      <c r="V2793" s="80"/>
      <c r="W2793" s="80" t="s">
        <v>1115</v>
      </c>
      <c r="X2793" s="80">
        <v>4</v>
      </c>
      <c r="Y2793" s="80" t="s">
        <v>1135</v>
      </c>
      <c r="Z2793" s="80" t="s">
        <v>1136</v>
      </c>
      <c r="AA2793" s="80" t="s">
        <v>1126</v>
      </c>
      <c r="AB2793" s="80" t="s">
        <v>1127</v>
      </c>
      <c r="AC2793" s="80" t="s">
        <v>1128</v>
      </c>
      <c r="AD2793" s="80">
        <v>4</v>
      </c>
      <c r="AE2793" s="80" t="s">
        <v>1172</v>
      </c>
      <c r="AF2793" s="108"/>
    </row>
    <row r="2794" spans="1:32" hidden="1" x14ac:dyDescent="0.25">
      <c r="A2794" s="99" t="s">
        <v>1996</v>
      </c>
      <c r="B2794" s="80" t="s">
        <v>1046</v>
      </c>
      <c r="C2794" s="80" t="s">
        <v>73</v>
      </c>
      <c r="D2794" s="80" t="s">
        <v>252</v>
      </c>
      <c r="E2794" s="80">
        <v>17</v>
      </c>
      <c r="F2794" s="80" t="s">
        <v>1247</v>
      </c>
      <c r="G2794" s="80" t="s">
        <v>695</v>
      </c>
      <c r="H2794" s="80"/>
      <c r="I2794" s="80">
        <v>1</v>
      </c>
      <c r="J2794" s="77">
        <v>8</v>
      </c>
      <c r="K2794" s="80">
        <v>100</v>
      </c>
      <c r="L2794" s="80">
        <v>20</v>
      </c>
      <c r="M2794" s="80"/>
      <c r="N2794" s="80"/>
      <c r="O2794" s="80"/>
      <c r="P2794" s="80"/>
      <c r="Q2794" s="80">
        <v>0</v>
      </c>
      <c r="R2794" s="80">
        <v>0</v>
      </c>
      <c r="S2794" s="80"/>
      <c r="T2794" s="80"/>
      <c r="U2794" s="80"/>
      <c r="V2794" s="80"/>
      <c r="W2794" s="80"/>
      <c r="X2794" s="80">
        <v>4</v>
      </c>
      <c r="Y2794" s="80" t="s">
        <v>1135</v>
      </c>
      <c r="Z2794" s="80"/>
      <c r="AA2794" s="80"/>
      <c r="AB2794" s="80"/>
      <c r="AC2794" s="80"/>
      <c r="AD2794" s="80"/>
      <c r="AE2794" s="80"/>
      <c r="AF2794" s="108"/>
    </row>
    <row r="2795" spans="1:32" hidden="1" x14ac:dyDescent="0.25">
      <c r="A2795" s="99" t="s">
        <v>1996</v>
      </c>
      <c r="B2795" s="80" t="s">
        <v>1046</v>
      </c>
      <c r="C2795" s="80" t="s">
        <v>73</v>
      </c>
      <c r="D2795" s="80" t="s">
        <v>252</v>
      </c>
      <c r="E2795" s="80">
        <v>18</v>
      </c>
      <c r="F2795" s="80" t="s">
        <v>1268</v>
      </c>
      <c r="G2795" s="80" t="s">
        <v>161</v>
      </c>
      <c r="H2795" s="80"/>
      <c r="I2795" s="80">
        <v>1</v>
      </c>
      <c r="J2795" s="77">
        <v>8</v>
      </c>
      <c r="K2795" s="80">
        <v>100</v>
      </c>
      <c r="L2795" s="80">
        <v>20</v>
      </c>
      <c r="M2795" s="80">
        <v>1</v>
      </c>
      <c r="N2795" s="80"/>
      <c r="O2795" s="80" t="s">
        <v>129</v>
      </c>
      <c r="P2795" s="80" t="s">
        <v>1169</v>
      </c>
      <c r="Q2795" s="80">
        <v>2</v>
      </c>
      <c r="R2795" s="80">
        <v>0</v>
      </c>
      <c r="S2795" s="80"/>
      <c r="T2795" s="80"/>
      <c r="U2795" s="80" t="s">
        <v>70</v>
      </c>
      <c r="V2795" s="80" t="s">
        <v>76</v>
      </c>
      <c r="W2795" s="80" t="s">
        <v>1115</v>
      </c>
      <c r="X2795" s="80">
        <v>8</v>
      </c>
      <c r="Y2795" s="80" t="s">
        <v>1135</v>
      </c>
      <c r="Z2795" s="80" t="s">
        <v>1136</v>
      </c>
      <c r="AA2795" s="80" t="s">
        <v>1126</v>
      </c>
      <c r="AB2795" s="80" t="s">
        <v>1127</v>
      </c>
      <c r="AC2795" s="80" t="s">
        <v>1128</v>
      </c>
      <c r="AD2795" s="80">
        <v>8</v>
      </c>
      <c r="AE2795" s="80" t="s">
        <v>1129</v>
      </c>
      <c r="AF2795" s="108"/>
    </row>
    <row r="2796" spans="1:32" hidden="1" x14ac:dyDescent="0.25">
      <c r="A2796" s="99" t="s">
        <v>1996</v>
      </c>
      <c r="B2796" s="80" t="s">
        <v>1046</v>
      </c>
      <c r="C2796" s="80" t="s">
        <v>73</v>
      </c>
      <c r="D2796" s="80" t="s">
        <v>252</v>
      </c>
      <c r="E2796" s="80">
        <v>19</v>
      </c>
      <c r="F2796" s="80"/>
      <c r="G2796" s="80" t="s">
        <v>161</v>
      </c>
      <c r="H2796" s="80"/>
      <c r="I2796" s="80">
        <v>1</v>
      </c>
      <c r="J2796" s="77">
        <v>4</v>
      </c>
      <c r="K2796" s="80">
        <v>15</v>
      </c>
      <c r="L2796" s="80">
        <v>20</v>
      </c>
      <c r="M2796" s="80">
        <v>1</v>
      </c>
      <c r="N2796" s="80"/>
      <c r="O2796" s="80" t="s">
        <v>129</v>
      </c>
      <c r="P2796" s="80" t="s">
        <v>1969</v>
      </c>
      <c r="Q2796" s="80">
        <v>2</v>
      </c>
      <c r="R2796" s="80">
        <v>0</v>
      </c>
      <c r="S2796" s="80"/>
      <c r="T2796" s="80"/>
      <c r="U2796" s="80" t="s">
        <v>70</v>
      </c>
      <c r="V2796" s="80"/>
      <c r="W2796" s="80" t="s">
        <v>1115</v>
      </c>
      <c r="X2796" s="80">
        <v>1</v>
      </c>
      <c r="Y2796" s="80" t="s">
        <v>1135</v>
      </c>
      <c r="Z2796" s="80" t="s">
        <v>1229</v>
      </c>
      <c r="AA2796" s="80" t="s">
        <v>1126</v>
      </c>
      <c r="AB2796" s="80" t="s">
        <v>1127</v>
      </c>
      <c r="AC2796" s="80" t="s">
        <v>1128</v>
      </c>
      <c r="AD2796" s="80">
        <v>4</v>
      </c>
      <c r="AE2796" s="80" t="s">
        <v>1182</v>
      </c>
      <c r="AF2796" s="108"/>
    </row>
    <row r="2797" spans="1:32" hidden="1" x14ac:dyDescent="0.25">
      <c r="A2797" s="99" t="s">
        <v>1996</v>
      </c>
      <c r="B2797" s="80" t="s">
        <v>1046</v>
      </c>
      <c r="C2797" s="80" t="s">
        <v>73</v>
      </c>
      <c r="D2797" s="80" t="s">
        <v>252</v>
      </c>
      <c r="E2797" s="80">
        <v>20</v>
      </c>
      <c r="F2797" s="80"/>
      <c r="G2797" s="80" t="s">
        <v>161</v>
      </c>
      <c r="H2797" s="80"/>
      <c r="I2797" s="80">
        <v>1</v>
      </c>
      <c r="J2797" s="77">
        <v>4</v>
      </c>
      <c r="K2797" s="80">
        <v>15</v>
      </c>
      <c r="L2797" s="80">
        <v>20</v>
      </c>
      <c r="M2797" s="80">
        <v>1</v>
      </c>
      <c r="N2797" s="80"/>
      <c r="O2797" s="80" t="s">
        <v>129</v>
      </c>
      <c r="P2797" s="80" t="s">
        <v>1969</v>
      </c>
      <c r="Q2797" s="80">
        <v>2</v>
      </c>
      <c r="R2797" s="80">
        <v>0</v>
      </c>
      <c r="S2797" s="80"/>
      <c r="T2797" s="80"/>
      <c r="U2797" s="80" t="s">
        <v>70</v>
      </c>
      <c r="V2797" s="80"/>
      <c r="W2797" s="80" t="s">
        <v>1115</v>
      </c>
      <c r="X2797" s="80">
        <v>1</v>
      </c>
      <c r="Y2797" s="80" t="s">
        <v>1135</v>
      </c>
      <c r="Z2797" s="80" t="s">
        <v>1229</v>
      </c>
      <c r="AA2797" s="80" t="s">
        <v>1126</v>
      </c>
      <c r="AB2797" s="80" t="s">
        <v>1127</v>
      </c>
      <c r="AC2797" s="80" t="s">
        <v>1128</v>
      </c>
      <c r="AD2797" s="80">
        <v>4</v>
      </c>
      <c r="AE2797" s="80" t="s">
        <v>1182</v>
      </c>
      <c r="AF2797" s="108"/>
    </row>
    <row r="2798" spans="1:32" hidden="1" x14ac:dyDescent="0.25">
      <c r="A2798" s="99" t="s">
        <v>1996</v>
      </c>
      <c r="B2798" s="80" t="s">
        <v>1046</v>
      </c>
      <c r="C2798" s="80" t="s">
        <v>73</v>
      </c>
      <c r="D2798" s="80" t="s">
        <v>252</v>
      </c>
      <c r="E2798" s="80">
        <v>21</v>
      </c>
      <c r="F2798" s="80" t="s">
        <v>1273</v>
      </c>
      <c r="G2798" s="80" t="s">
        <v>2000</v>
      </c>
      <c r="H2798" s="80"/>
      <c r="I2798" s="80">
        <v>1</v>
      </c>
      <c r="J2798" s="77">
        <v>20</v>
      </c>
      <c r="K2798" s="80">
        <v>600</v>
      </c>
      <c r="L2798" s="80">
        <v>20</v>
      </c>
      <c r="M2798" s="80"/>
      <c r="N2798" s="80"/>
      <c r="O2798" s="80" t="s">
        <v>129</v>
      </c>
      <c r="P2798" s="80" t="s">
        <v>1198</v>
      </c>
      <c r="Q2798" s="80">
        <v>0</v>
      </c>
      <c r="R2798" s="80">
        <v>0</v>
      </c>
      <c r="S2798" s="80"/>
      <c r="T2798" s="80"/>
      <c r="U2798" s="80" t="s">
        <v>70</v>
      </c>
      <c r="V2798" s="80"/>
      <c r="W2798" s="80" t="s">
        <v>1115</v>
      </c>
      <c r="X2798" s="80">
        <v>24</v>
      </c>
      <c r="Y2798" s="80" t="s">
        <v>1135</v>
      </c>
      <c r="Z2798" s="80" t="s">
        <v>1136</v>
      </c>
      <c r="AA2798" s="80" t="s">
        <v>1126</v>
      </c>
      <c r="AB2798" s="80" t="s">
        <v>1127</v>
      </c>
      <c r="AC2798" s="80" t="s">
        <v>1128</v>
      </c>
      <c r="AD2798" s="80">
        <v>20</v>
      </c>
      <c r="AE2798" s="80" t="s">
        <v>1177</v>
      </c>
      <c r="AF2798" s="108"/>
    </row>
    <row r="2799" spans="1:32" hidden="1" x14ac:dyDescent="0.25">
      <c r="A2799" s="99" t="s">
        <v>1996</v>
      </c>
      <c r="B2799" s="80" t="s">
        <v>1046</v>
      </c>
      <c r="C2799" s="80" t="s">
        <v>73</v>
      </c>
      <c r="D2799" s="80" t="s">
        <v>252</v>
      </c>
      <c r="E2799" s="80">
        <v>22</v>
      </c>
      <c r="F2799" s="80" t="s">
        <v>1737</v>
      </c>
      <c r="G2799" s="80" t="s">
        <v>695</v>
      </c>
      <c r="H2799" s="80"/>
      <c r="I2799" s="80">
        <v>1</v>
      </c>
      <c r="J2799" s="77">
        <v>4</v>
      </c>
      <c r="K2799" s="80">
        <v>50</v>
      </c>
      <c r="L2799" s="80">
        <v>20</v>
      </c>
      <c r="M2799" s="80"/>
      <c r="N2799" s="80"/>
      <c r="O2799" s="80"/>
      <c r="P2799" s="80"/>
      <c r="Q2799" s="80">
        <v>0</v>
      </c>
      <c r="R2799" s="80">
        <v>0</v>
      </c>
      <c r="S2799" s="80"/>
      <c r="T2799" s="80"/>
      <c r="U2799" s="80"/>
      <c r="V2799" s="80"/>
      <c r="W2799" s="80"/>
      <c r="X2799" s="80">
        <v>2</v>
      </c>
      <c r="Y2799" s="80" t="s">
        <v>1135</v>
      </c>
      <c r="Z2799" s="80"/>
      <c r="AA2799" s="80"/>
      <c r="AB2799" s="80"/>
      <c r="AC2799" s="80"/>
      <c r="AD2799" s="80"/>
      <c r="AE2799" s="80"/>
      <c r="AF2799" s="108"/>
    </row>
    <row r="2800" spans="1:32" hidden="1" x14ac:dyDescent="0.25">
      <c r="A2800" s="99" t="s">
        <v>1996</v>
      </c>
      <c r="B2800" s="80" t="s">
        <v>1046</v>
      </c>
      <c r="C2800" s="80" t="s">
        <v>73</v>
      </c>
      <c r="D2800" s="80" t="s">
        <v>252</v>
      </c>
      <c r="E2800" s="80">
        <v>23</v>
      </c>
      <c r="F2800" s="80"/>
      <c r="G2800" s="80" t="s">
        <v>161</v>
      </c>
      <c r="H2800" s="80"/>
      <c r="I2800" s="80">
        <v>1</v>
      </c>
      <c r="J2800" s="77">
        <v>4</v>
      </c>
      <c r="K2800" s="80">
        <v>15</v>
      </c>
      <c r="L2800" s="80">
        <v>20</v>
      </c>
      <c r="M2800" s="80">
        <v>1</v>
      </c>
      <c r="N2800" s="80"/>
      <c r="O2800" s="80" t="s">
        <v>129</v>
      </c>
      <c r="P2800" s="80" t="s">
        <v>1969</v>
      </c>
      <c r="Q2800" s="80">
        <v>2</v>
      </c>
      <c r="R2800" s="80">
        <v>0</v>
      </c>
      <c r="S2800" s="80"/>
      <c r="T2800" s="80"/>
      <c r="U2800" s="80" t="s">
        <v>70</v>
      </c>
      <c r="V2800" s="80"/>
      <c r="W2800" s="80" t="s">
        <v>1115</v>
      </c>
      <c r="X2800" s="80">
        <v>1</v>
      </c>
      <c r="Y2800" s="80" t="s">
        <v>1135</v>
      </c>
      <c r="Z2800" s="80" t="s">
        <v>1229</v>
      </c>
      <c r="AA2800" s="80" t="s">
        <v>1126</v>
      </c>
      <c r="AB2800" s="80" t="s">
        <v>1127</v>
      </c>
      <c r="AC2800" s="80" t="s">
        <v>1128</v>
      </c>
      <c r="AD2800" s="80">
        <v>4</v>
      </c>
      <c r="AE2800" s="80" t="s">
        <v>1182</v>
      </c>
      <c r="AF2800" s="108"/>
    </row>
    <row r="2801" spans="1:32" hidden="1" x14ac:dyDescent="0.25">
      <c r="A2801" s="99" t="s">
        <v>1996</v>
      </c>
      <c r="B2801" s="80" t="s">
        <v>1046</v>
      </c>
      <c r="C2801" s="80" t="s">
        <v>73</v>
      </c>
      <c r="D2801" s="80" t="s">
        <v>252</v>
      </c>
      <c r="E2801" s="80">
        <v>24</v>
      </c>
      <c r="F2801" s="80"/>
      <c r="G2801" s="80" t="s">
        <v>161</v>
      </c>
      <c r="H2801" s="80"/>
      <c r="I2801" s="80">
        <v>1</v>
      </c>
      <c r="J2801" s="77">
        <v>4</v>
      </c>
      <c r="K2801" s="80">
        <v>15</v>
      </c>
      <c r="L2801" s="80">
        <v>20</v>
      </c>
      <c r="M2801" s="80">
        <v>1</v>
      </c>
      <c r="N2801" s="80"/>
      <c r="O2801" s="80" t="s">
        <v>129</v>
      </c>
      <c r="P2801" s="80" t="s">
        <v>1969</v>
      </c>
      <c r="Q2801" s="80">
        <v>2</v>
      </c>
      <c r="R2801" s="80">
        <v>0</v>
      </c>
      <c r="S2801" s="80"/>
      <c r="T2801" s="80"/>
      <c r="U2801" s="80" t="s">
        <v>70</v>
      </c>
      <c r="V2801" s="80"/>
      <c r="W2801" s="80" t="s">
        <v>1115</v>
      </c>
      <c r="X2801" s="80">
        <v>1</v>
      </c>
      <c r="Y2801" s="80" t="s">
        <v>1135</v>
      </c>
      <c r="Z2801" s="80" t="s">
        <v>1229</v>
      </c>
      <c r="AA2801" s="80" t="s">
        <v>1126</v>
      </c>
      <c r="AB2801" s="80" t="s">
        <v>1127</v>
      </c>
      <c r="AC2801" s="80" t="s">
        <v>1128</v>
      </c>
      <c r="AD2801" s="80">
        <v>4</v>
      </c>
      <c r="AE2801" s="80" t="s">
        <v>1182</v>
      </c>
      <c r="AF2801" s="108"/>
    </row>
    <row r="2802" spans="1:32" hidden="1" x14ac:dyDescent="0.25">
      <c r="A2802" s="99" t="s">
        <v>1996</v>
      </c>
      <c r="B2802" s="80" t="s">
        <v>1046</v>
      </c>
      <c r="C2802" s="80" t="s">
        <v>73</v>
      </c>
      <c r="D2802" s="80" t="s">
        <v>1047</v>
      </c>
      <c r="E2802" s="80">
        <v>1</v>
      </c>
      <c r="F2802" s="80" t="s">
        <v>1230</v>
      </c>
      <c r="G2802" s="80" t="s">
        <v>175</v>
      </c>
      <c r="H2802" s="80"/>
      <c r="I2802" s="80">
        <v>1</v>
      </c>
      <c r="J2802" s="77">
        <v>4</v>
      </c>
      <c r="K2802" s="80">
        <v>50</v>
      </c>
      <c r="L2802" s="80">
        <v>20</v>
      </c>
      <c r="M2802" s="80"/>
      <c r="N2802" s="80"/>
      <c r="O2802" s="80" t="s">
        <v>129</v>
      </c>
      <c r="P2802" s="80" t="s">
        <v>1169</v>
      </c>
      <c r="Q2802" s="80">
        <v>0</v>
      </c>
      <c r="R2802" s="80">
        <v>1</v>
      </c>
      <c r="S2802" s="80" t="s">
        <v>1115</v>
      </c>
      <c r="T2802" s="80">
        <v>1</v>
      </c>
      <c r="U2802" s="80" t="s">
        <v>115</v>
      </c>
      <c r="V2802" s="80"/>
      <c r="W2802" s="80" t="s">
        <v>1115</v>
      </c>
      <c r="X2802" s="80">
        <v>2</v>
      </c>
      <c r="Y2802" s="80" t="s">
        <v>1135</v>
      </c>
      <c r="Z2802" s="80" t="s">
        <v>1136</v>
      </c>
      <c r="AA2802" s="80" t="s">
        <v>1126</v>
      </c>
      <c r="AB2802" s="80" t="s">
        <v>1127</v>
      </c>
      <c r="AC2802" s="80" t="s">
        <v>1128</v>
      </c>
      <c r="AD2802" s="80">
        <v>4</v>
      </c>
      <c r="AE2802" s="80" t="s">
        <v>1172</v>
      </c>
      <c r="AF2802" s="108"/>
    </row>
    <row r="2803" spans="1:32" hidden="1" x14ac:dyDescent="0.25">
      <c r="A2803" s="99" t="s">
        <v>1996</v>
      </c>
      <c r="B2803" s="80" t="s">
        <v>1046</v>
      </c>
      <c r="C2803" s="80" t="s">
        <v>73</v>
      </c>
      <c r="D2803" s="80" t="s">
        <v>1047</v>
      </c>
      <c r="E2803" s="80">
        <v>2</v>
      </c>
      <c r="F2803" s="80" t="s">
        <v>1823</v>
      </c>
      <c r="G2803" s="80" t="s">
        <v>695</v>
      </c>
      <c r="H2803" s="80"/>
      <c r="I2803" s="80">
        <v>1</v>
      </c>
      <c r="J2803" s="77">
        <v>4</v>
      </c>
      <c r="K2803" s="80">
        <v>50</v>
      </c>
      <c r="L2803" s="80">
        <v>20</v>
      </c>
      <c r="M2803" s="80"/>
      <c r="N2803" s="80"/>
      <c r="O2803" s="80"/>
      <c r="P2803" s="80"/>
      <c r="Q2803" s="80">
        <v>0</v>
      </c>
      <c r="R2803" s="80">
        <v>0</v>
      </c>
      <c r="S2803" s="80"/>
      <c r="T2803" s="80"/>
      <c r="U2803" s="80"/>
      <c r="V2803" s="80"/>
      <c r="W2803" s="80"/>
      <c r="X2803" s="80">
        <v>2</v>
      </c>
      <c r="Y2803" s="80" t="s">
        <v>1135</v>
      </c>
      <c r="Z2803" s="80"/>
      <c r="AA2803" s="80"/>
      <c r="AB2803" s="80"/>
      <c r="AC2803" s="80"/>
      <c r="AD2803" s="80"/>
      <c r="AE2803" s="80"/>
      <c r="AF2803" s="108"/>
    </row>
    <row r="2804" spans="1:32" hidden="1" x14ac:dyDescent="0.25">
      <c r="A2804" s="99" t="s">
        <v>1996</v>
      </c>
      <c r="B2804" s="80" t="s">
        <v>1046</v>
      </c>
      <c r="C2804" s="80" t="s">
        <v>73</v>
      </c>
      <c r="D2804" s="80" t="s">
        <v>1047</v>
      </c>
      <c r="E2804" s="80">
        <v>3</v>
      </c>
      <c r="F2804" s="80" t="s">
        <v>1892</v>
      </c>
      <c r="G2804" s="80" t="s">
        <v>175</v>
      </c>
      <c r="H2804" s="80"/>
      <c r="I2804" s="80">
        <v>1</v>
      </c>
      <c r="J2804" s="77">
        <v>8</v>
      </c>
      <c r="K2804" s="80">
        <v>200</v>
      </c>
      <c r="L2804" s="80">
        <v>20</v>
      </c>
      <c r="M2804" s="80"/>
      <c r="N2804" s="80"/>
      <c r="O2804" s="80" t="s">
        <v>129</v>
      </c>
      <c r="P2804" s="80" t="s">
        <v>1198</v>
      </c>
      <c r="Q2804" s="80">
        <v>0</v>
      </c>
      <c r="R2804" s="80">
        <v>1</v>
      </c>
      <c r="S2804" s="80" t="s">
        <v>1115</v>
      </c>
      <c r="T2804" s="80">
        <v>1</v>
      </c>
      <c r="U2804" s="80" t="s">
        <v>115</v>
      </c>
      <c r="V2804" s="80"/>
      <c r="W2804" s="80" t="s">
        <v>1115</v>
      </c>
      <c r="X2804" s="80">
        <v>8</v>
      </c>
      <c r="Y2804" s="80" t="s">
        <v>1135</v>
      </c>
      <c r="Z2804" s="80" t="s">
        <v>1136</v>
      </c>
      <c r="AA2804" s="80" t="s">
        <v>1126</v>
      </c>
      <c r="AB2804" s="80" t="s">
        <v>1127</v>
      </c>
      <c r="AC2804" s="80" t="s">
        <v>1128</v>
      </c>
      <c r="AD2804" s="80">
        <v>8</v>
      </c>
      <c r="AE2804" s="80" t="s">
        <v>1137</v>
      </c>
      <c r="AF2804" s="108"/>
    </row>
    <row r="2805" spans="1:32" hidden="1" x14ac:dyDescent="0.25">
      <c r="A2805" s="99" t="s">
        <v>1996</v>
      </c>
      <c r="B2805" s="80" t="s">
        <v>1046</v>
      </c>
      <c r="C2805" s="80" t="s">
        <v>73</v>
      </c>
      <c r="D2805" s="80" t="s">
        <v>1047</v>
      </c>
      <c r="E2805" s="80">
        <v>4</v>
      </c>
      <c r="F2805" s="80" t="s">
        <v>1276</v>
      </c>
      <c r="G2805" s="80" t="s">
        <v>2001</v>
      </c>
      <c r="H2805" s="80"/>
      <c r="I2805" s="80">
        <v>1</v>
      </c>
      <c r="J2805" s="77">
        <v>20</v>
      </c>
      <c r="K2805" s="80">
        <v>600</v>
      </c>
      <c r="L2805" s="80">
        <v>20</v>
      </c>
      <c r="M2805" s="80"/>
      <c r="N2805" s="80"/>
      <c r="O2805" s="80" t="s">
        <v>129</v>
      </c>
      <c r="P2805" s="80"/>
      <c r="Q2805" s="80">
        <v>0</v>
      </c>
      <c r="R2805" s="80">
        <v>0</v>
      </c>
      <c r="S2805" s="80"/>
      <c r="T2805" s="80"/>
      <c r="U2805" s="80" t="s">
        <v>115</v>
      </c>
      <c r="V2805" s="80"/>
      <c r="W2805" s="80" t="s">
        <v>1115</v>
      </c>
      <c r="X2805" s="80">
        <v>24</v>
      </c>
      <c r="Y2805" s="80" t="s">
        <v>1135</v>
      </c>
      <c r="Z2805" s="80"/>
      <c r="AA2805" s="80"/>
      <c r="AB2805" s="80"/>
      <c r="AC2805" s="80"/>
      <c r="AD2805" s="80"/>
      <c r="AE2805" s="80"/>
      <c r="AF2805" s="108"/>
    </row>
    <row r="2806" spans="1:32" hidden="1" x14ac:dyDescent="0.25">
      <c r="A2806" s="99" t="s">
        <v>1996</v>
      </c>
      <c r="B2806" s="80" t="s">
        <v>1046</v>
      </c>
      <c r="C2806" s="80" t="s">
        <v>73</v>
      </c>
      <c r="D2806" s="80" t="s">
        <v>1047</v>
      </c>
      <c r="E2806" s="80">
        <v>5</v>
      </c>
      <c r="F2806" s="80" t="s">
        <v>1234</v>
      </c>
      <c r="G2806" s="80" t="s">
        <v>175</v>
      </c>
      <c r="H2806" s="80"/>
      <c r="I2806" s="80">
        <v>1</v>
      </c>
      <c r="J2806" s="77">
        <v>4</v>
      </c>
      <c r="K2806" s="80">
        <v>25</v>
      </c>
      <c r="L2806" s="80">
        <v>20</v>
      </c>
      <c r="M2806" s="80"/>
      <c r="N2806" s="80"/>
      <c r="O2806" s="80" t="s">
        <v>129</v>
      </c>
      <c r="P2806" s="80" t="s">
        <v>1240</v>
      </c>
      <c r="Q2806" s="80">
        <v>0</v>
      </c>
      <c r="R2806" s="80">
        <v>1</v>
      </c>
      <c r="S2806" s="80" t="s">
        <v>1115</v>
      </c>
      <c r="T2806" s="80">
        <v>1</v>
      </c>
      <c r="U2806" s="80"/>
      <c r="V2806" s="80"/>
      <c r="W2806" s="80" t="s">
        <v>1115</v>
      </c>
      <c r="X2806" s="80">
        <v>1</v>
      </c>
      <c r="Y2806" s="80" t="s">
        <v>1135</v>
      </c>
      <c r="Z2806" s="80" t="s">
        <v>1136</v>
      </c>
      <c r="AA2806" s="80" t="s">
        <v>1126</v>
      </c>
      <c r="AB2806" s="80" t="s">
        <v>1127</v>
      </c>
      <c r="AC2806" s="80" t="s">
        <v>1128</v>
      </c>
      <c r="AD2806" s="80">
        <v>4</v>
      </c>
      <c r="AE2806" s="80" t="s">
        <v>1182</v>
      </c>
      <c r="AF2806" s="108"/>
    </row>
    <row r="2807" spans="1:32" hidden="1" x14ac:dyDescent="0.25">
      <c r="A2807" s="99" t="s">
        <v>1996</v>
      </c>
      <c r="B2807" s="80" t="s">
        <v>1046</v>
      </c>
      <c r="C2807" s="80" t="s">
        <v>73</v>
      </c>
      <c r="D2807" s="80" t="s">
        <v>1047</v>
      </c>
      <c r="E2807" s="80">
        <v>6</v>
      </c>
      <c r="F2807" s="80" t="s">
        <v>1263</v>
      </c>
      <c r="G2807" s="80" t="s">
        <v>175</v>
      </c>
      <c r="H2807" s="80"/>
      <c r="I2807" s="80">
        <v>1</v>
      </c>
      <c r="J2807" s="77">
        <v>4</v>
      </c>
      <c r="K2807" s="80">
        <v>25</v>
      </c>
      <c r="L2807" s="80">
        <v>20</v>
      </c>
      <c r="M2807" s="80"/>
      <c r="N2807" s="80"/>
      <c r="O2807" s="80" t="s">
        <v>129</v>
      </c>
      <c r="P2807" s="80" t="s">
        <v>1240</v>
      </c>
      <c r="Q2807" s="80">
        <v>0</v>
      </c>
      <c r="R2807" s="80">
        <v>1</v>
      </c>
      <c r="S2807" s="80" t="s">
        <v>1115</v>
      </c>
      <c r="T2807" s="80">
        <v>1</v>
      </c>
      <c r="U2807" s="80"/>
      <c r="V2807" s="80"/>
      <c r="W2807" s="80" t="s">
        <v>1115</v>
      </c>
      <c r="X2807" s="80">
        <v>1</v>
      </c>
      <c r="Y2807" s="80" t="s">
        <v>1135</v>
      </c>
      <c r="Z2807" s="80" t="s">
        <v>1136</v>
      </c>
      <c r="AA2807" s="80" t="s">
        <v>1126</v>
      </c>
      <c r="AB2807" s="80" t="s">
        <v>1127</v>
      </c>
      <c r="AC2807" s="80" t="s">
        <v>1128</v>
      </c>
      <c r="AD2807" s="80">
        <v>4</v>
      </c>
      <c r="AE2807" s="80" t="s">
        <v>1182</v>
      </c>
      <c r="AF2807" s="108"/>
    </row>
    <row r="2808" spans="1:32" hidden="1" x14ac:dyDescent="0.25">
      <c r="A2808" s="99" t="s">
        <v>1996</v>
      </c>
      <c r="B2808" s="80" t="s">
        <v>1046</v>
      </c>
      <c r="C2808" s="80" t="s">
        <v>73</v>
      </c>
      <c r="D2808" s="80" t="s">
        <v>1047</v>
      </c>
      <c r="E2808" s="80">
        <v>7</v>
      </c>
      <c r="F2808" s="80" t="s">
        <v>1262</v>
      </c>
      <c r="G2808" s="80" t="s">
        <v>175</v>
      </c>
      <c r="H2808" s="80"/>
      <c r="I2808" s="80">
        <v>1</v>
      </c>
      <c r="J2808" s="77">
        <v>4</v>
      </c>
      <c r="K2808" s="80">
        <v>25</v>
      </c>
      <c r="L2808" s="80">
        <v>20</v>
      </c>
      <c r="M2808" s="80"/>
      <c r="N2808" s="80"/>
      <c r="O2808" s="80" t="s">
        <v>129</v>
      </c>
      <c r="P2808" s="80" t="s">
        <v>1240</v>
      </c>
      <c r="Q2808" s="80">
        <v>0</v>
      </c>
      <c r="R2808" s="80">
        <v>1</v>
      </c>
      <c r="S2808" s="80" t="s">
        <v>1115</v>
      </c>
      <c r="T2808" s="80">
        <v>1</v>
      </c>
      <c r="U2808" s="80"/>
      <c r="V2808" s="80"/>
      <c r="W2808" s="80" t="s">
        <v>1115</v>
      </c>
      <c r="X2808" s="80">
        <v>1</v>
      </c>
      <c r="Y2808" s="80" t="s">
        <v>1135</v>
      </c>
      <c r="Z2808" s="80" t="s">
        <v>1136</v>
      </c>
      <c r="AA2808" s="80" t="s">
        <v>1126</v>
      </c>
      <c r="AB2808" s="80" t="s">
        <v>1127</v>
      </c>
      <c r="AC2808" s="80" t="s">
        <v>1128</v>
      </c>
      <c r="AD2808" s="80">
        <v>4</v>
      </c>
      <c r="AE2808" s="80" t="s">
        <v>1182</v>
      </c>
      <c r="AF2808" s="108"/>
    </row>
    <row r="2809" spans="1:32" hidden="1" x14ac:dyDescent="0.25">
      <c r="A2809" s="99" t="s">
        <v>1996</v>
      </c>
      <c r="B2809" s="80" t="s">
        <v>1046</v>
      </c>
      <c r="C2809" s="80" t="s">
        <v>73</v>
      </c>
      <c r="D2809" s="80" t="s">
        <v>1047</v>
      </c>
      <c r="E2809" s="80">
        <v>8</v>
      </c>
      <c r="F2809" s="80" t="s">
        <v>1368</v>
      </c>
      <c r="G2809" s="80" t="s">
        <v>175</v>
      </c>
      <c r="H2809" s="80"/>
      <c r="I2809" s="80">
        <v>1</v>
      </c>
      <c r="J2809" s="77">
        <v>4</v>
      </c>
      <c r="K2809" s="80">
        <v>80</v>
      </c>
      <c r="L2809" s="80">
        <v>20</v>
      </c>
      <c r="M2809" s="80"/>
      <c r="N2809" s="80"/>
      <c r="O2809" s="80" t="s">
        <v>129</v>
      </c>
      <c r="P2809" s="80" t="s">
        <v>1198</v>
      </c>
      <c r="Q2809" s="80">
        <v>0</v>
      </c>
      <c r="R2809" s="80">
        <v>1</v>
      </c>
      <c r="S2809" s="80" t="s">
        <v>1115</v>
      </c>
      <c r="T2809" s="80">
        <v>1</v>
      </c>
      <c r="U2809" s="80"/>
      <c r="V2809" s="80"/>
      <c r="W2809" s="80" t="s">
        <v>1115</v>
      </c>
      <c r="X2809" s="80">
        <v>3</v>
      </c>
      <c r="Y2809" s="80" t="s">
        <v>1135</v>
      </c>
      <c r="Z2809" s="80" t="s">
        <v>1136</v>
      </c>
      <c r="AA2809" s="80" t="s">
        <v>1126</v>
      </c>
      <c r="AB2809" s="80" t="s">
        <v>1127</v>
      </c>
      <c r="AC2809" s="80" t="s">
        <v>1128</v>
      </c>
      <c r="AD2809" s="80">
        <v>4</v>
      </c>
      <c r="AE2809" s="80" t="s">
        <v>1129</v>
      </c>
      <c r="AF2809" s="108"/>
    </row>
    <row r="2810" spans="1:32" hidden="1" x14ac:dyDescent="0.25">
      <c r="A2810" s="99" t="s">
        <v>1996</v>
      </c>
      <c r="B2810" s="80" t="s">
        <v>1046</v>
      </c>
      <c r="C2810" s="80" t="s">
        <v>73</v>
      </c>
      <c r="D2810" s="80" t="s">
        <v>1047</v>
      </c>
      <c r="E2810" s="80">
        <v>9</v>
      </c>
      <c r="F2810" s="80" t="s">
        <v>1280</v>
      </c>
      <c r="G2810" s="80" t="s">
        <v>175</v>
      </c>
      <c r="H2810" s="80"/>
      <c r="I2810" s="80">
        <v>1</v>
      </c>
      <c r="J2810" s="77">
        <v>4</v>
      </c>
      <c r="K2810" s="80">
        <v>80</v>
      </c>
      <c r="L2810" s="80">
        <v>20</v>
      </c>
      <c r="M2810" s="80"/>
      <c r="N2810" s="80"/>
      <c r="O2810" s="80" t="s">
        <v>129</v>
      </c>
      <c r="P2810" s="80" t="s">
        <v>1198</v>
      </c>
      <c r="Q2810" s="80">
        <v>0</v>
      </c>
      <c r="R2810" s="80">
        <v>1</v>
      </c>
      <c r="S2810" s="80" t="s">
        <v>1115</v>
      </c>
      <c r="T2810" s="80">
        <v>1</v>
      </c>
      <c r="U2810" s="80"/>
      <c r="V2810" s="80"/>
      <c r="W2810" s="80" t="s">
        <v>1115</v>
      </c>
      <c r="X2810" s="80">
        <v>3</v>
      </c>
      <c r="Y2810" s="80" t="s">
        <v>1135</v>
      </c>
      <c r="Z2810" s="80" t="s">
        <v>1136</v>
      </c>
      <c r="AA2810" s="80" t="s">
        <v>1126</v>
      </c>
      <c r="AB2810" s="80" t="s">
        <v>1127</v>
      </c>
      <c r="AC2810" s="80" t="s">
        <v>1128</v>
      </c>
      <c r="AD2810" s="80">
        <v>4</v>
      </c>
      <c r="AE2810" s="80" t="s">
        <v>1129</v>
      </c>
      <c r="AF2810" s="108"/>
    </row>
    <row r="2811" spans="1:32" hidden="1" x14ac:dyDescent="0.25">
      <c r="A2811" s="99" t="s">
        <v>1996</v>
      </c>
      <c r="B2811" s="80" t="s">
        <v>1046</v>
      </c>
      <c r="C2811" s="80" t="s">
        <v>73</v>
      </c>
      <c r="D2811" s="80" t="s">
        <v>1047</v>
      </c>
      <c r="E2811" s="80">
        <v>10</v>
      </c>
      <c r="F2811" s="80"/>
      <c r="G2811" s="80" t="s">
        <v>175</v>
      </c>
      <c r="H2811" s="80"/>
      <c r="I2811" s="80">
        <v>1</v>
      </c>
      <c r="J2811" s="77">
        <v>4</v>
      </c>
      <c r="K2811" s="80">
        <v>50</v>
      </c>
      <c r="L2811" s="80">
        <v>20</v>
      </c>
      <c r="M2811" s="80"/>
      <c r="N2811" s="80"/>
      <c r="O2811" s="80" t="s">
        <v>129</v>
      </c>
      <c r="P2811" s="80" t="s">
        <v>1212</v>
      </c>
      <c r="Q2811" s="80">
        <v>0</v>
      </c>
      <c r="R2811" s="80">
        <v>1</v>
      </c>
      <c r="S2811" s="80" t="s">
        <v>1115</v>
      </c>
      <c r="T2811" s="80">
        <v>1</v>
      </c>
      <c r="U2811" s="80" t="s">
        <v>115</v>
      </c>
      <c r="V2811" s="80"/>
      <c r="W2811" s="80" t="s">
        <v>1115</v>
      </c>
      <c r="X2811" s="80">
        <v>2</v>
      </c>
      <c r="Y2811" s="80" t="s">
        <v>1135</v>
      </c>
      <c r="Z2811" s="80" t="s">
        <v>1136</v>
      </c>
      <c r="AA2811" s="80" t="s">
        <v>1126</v>
      </c>
      <c r="AB2811" s="80" t="s">
        <v>1127</v>
      </c>
      <c r="AC2811" s="80" t="s">
        <v>1128</v>
      </c>
      <c r="AD2811" s="80">
        <v>4</v>
      </c>
      <c r="AE2811" s="80" t="s">
        <v>1172</v>
      </c>
      <c r="AF2811" s="108"/>
    </row>
    <row r="2812" spans="1:32" hidden="1" x14ac:dyDescent="0.25">
      <c r="A2812" s="99" t="s">
        <v>1996</v>
      </c>
      <c r="B2812" s="80" t="s">
        <v>1046</v>
      </c>
      <c r="C2812" s="80" t="s">
        <v>73</v>
      </c>
      <c r="D2812" s="80" t="s">
        <v>1047</v>
      </c>
      <c r="E2812" s="80">
        <v>11</v>
      </c>
      <c r="F2812" s="80"/>
      <c r="G2812" s="80" t="s">
        <v>2002</v>
      </c>
      <c r="H2812" s="80"/>
      <c r="I2812" s="80">
        <v>1</v>
      </c>
      <c r="J2812" s="77" t="e">
        <v>#N/A</v>
      </c>
      <c r="K2812" s="80"/>
      <c r="L2812" s="80"/>
      <c r="M2812" s="80"/>
      <c r="N2812" s="80"/>
      <c r="O2812" s="80"/>
      <c r="P2812" s="80"/>
      <c r="Q2812" s="80">
        <v>0</v>
      </c>
      <c r="R2812" s="80">
        <v>0</v>
      </c>
      <c r="S2812" s="80"/>
      <c r="T2812" s="80"/>
      <c r="U2812" s="80"/>
      <c r="V2812" s="80"/>
      <c r="W2812" s="80"/>
      <c r="X2812" s="80">
        <v>0</v>
      </c>
      <c r="Y2812" s="80" t="s">
        <v>1135</v>
      </c>
      <c r="Z2812" s="80"/>
      <c r="AA2812" s="80"/>
      <c r="AB2812" s="80"/>
      <c r="AC2812" s="80"/>
      <c r="AD2812" s="80"/>
      <c r="AE2812" s="80"/>
      <c r="AF2812" s="108"/>
    </row>
    <row r="2813" spans="1:32" hidden="1" x14ac:dyDescent="0.25">
      <c r="A2813" s="99" t="s">
        <v>1996</v>
      </c>
      <c r="B2813" s="80" t="s">
        <v>1046</v>
      </c>
      <c r="C2813" s="80" t="s">
        <v>73</v>
      </c>
      <c r="D2813" s="80" t="s">
        <v>1047</v>
      </c>
      <c r="E2813" s="80">
        <v>12</v>
      </c>
      <c r="F2813" s="80" t="s">
        <v>1226</v>
      </c>
      <c r="G2813" s="80" t="s">
        <v>695</v>
      </c>
      <c r="H2813" s="80"/>
      <c r="I2813" s="80">
        <v>1</v>
      </c>
      <c r="J2813" s="77">
        <v>4</v>
      </c>
      <c r="K2813" s="80">
        <v>50</v>
      </c>
      <c r="L2813" s="80">
        <v>20</v>
      </c>
      <c r="M2813" s="80"/>
      <c r="N2813" s="80"/>
      <c r="O2813" s="80"/>
      <c r="P2813" s="80"/>
      <c r="Q2813" s="80">
        <v>0</v>
      </c>
      <c r="R2813" s="80">
        <v>0</v>
      </c>
      <c r="S2813" s="80"/>
      <c r="T2813" s="80"/>
      <c r="U2813" s="80"/>
      <c r="V2813" s="80"/>
      <c r="W2813" s="80"/>
      <c r="X2813" s="80">
        <v>2</v>
      </c>
      <c r="Y2813" s="80" t="s">
        <v>1135</v>
      </c>
      <c r="Z2813" s="80"/>
      <c r="AA2813" s="80"/>
      <c r="AB2813" s="80"/>
      <c r="AC2813" s="80"/>
      <c r="AD2813" s="80"/>
      <c r="AE2813" s="80"/>
      <c r="AF2813" s="108"/>
    </row>
    <row r="2814" spans="1:32" hidden="1" x14ac:dyDescent="0.25">
      <c r="A2814" s="99" t="s">
        <v>1996</v>
      </c>
      <c r="B2814" s="80" t="s">
        <v>1046</v>
      </c>
      <c r="C2814" s="80" t="s">
        <v>73</v>
      </c>
      <c r="D2814" s="80" t="s">
        <v>1047</v>
      </c>
      <c r="E2814" s="80">
        <v>13</v>
      </c>
      <c r="F2814" s="80" t="s">
        <v>1271</v>
      </c>
      <c r="G2814" s="80" t="s">
        <v>695</v>
      </c>
      <c r="H2814" s="80"/>
      <c r="I2814" s="80">
        <v>1</v>
      </c>
      <c r="J2814" s="77">
        <v>8</v>
      </c>
      <c r="K2814" s="80">
        <v>100</v>
      </c>
      <c r="L2814" s="80">
        <v>20</v>
      </c>
      <c r="M2814" s="80"/>
      <c r="N2814" s="80"/>
      <c r="O2814" s="80"/>
      <c r="P2814" s="80"/>
      <c r="Q2814" s="80">
        <v>0</v>
      </c>
      <c r="R2814" s="80">
        <v>0</v>
      </c>
      <c r="S2814" s="80"/>
      <c r="T2814" s="80"/>
      <c r="U2814" s="80"/>
      <c r="V2814" s="80"/>
      <c r="W2814" s="80"/>
      <c r="X2814" s="80">
        <v>4</v>
      </c>
      <c r="Y2814" s="80" t="s">
        <v>1135</v>
      </c>
      <c r="Z2814" s="80"/>
      <c r="AA2814" s="80"/>
      <c r="AB2814" s="80"/>
      <c r="AC2814" s="80"/>
      <c r="AD2814" s="80"/>
      <c r="AE2814" s="80"/>
      <c r="AF2814" s="108"/>
    </row>
    <row r="2815" spans="1:32" hidden="1" x14ac:dyDescent="0.25">
      <c r="A2815" s="99" t="s">
        <v>1996</v>
      </c>
      <c r="B2815" s="80" t="s">
        <v>1046</v>
      </c>
      <c r="C2815" s="80" t="s">
        <v>73</v>
      </c>
      <c r="D2815" s="80" t="s">
        <v>1047</v>
      </c>
      <c r="E2815" s="80">
        <v>14</v>
      </c>
      <c r="F2815" s="80" t="s">
        <v>1246</v>
      </c>
      <c r="G2815" s="80" t="s">
        <v>175</v>
      </c>
      <c r="H2815" s="80"/>
      <c r="I2815" s="80">
        <v>1</v>
      </c>
      <c r="J2815" s="77">
        <v>4</v>
      </c>
      <c r="K2815" s="80">
        <v>50</v>
      </c>
      <c r="L2815" s="80">
        <v>20</v>
      </c>
      <c r="M2815" s="80"/>
      <c r="N2815" s="80"/>
      <c r="O2815" s="80" t="s">
        <v>129</v>
      </c>
      <c r="P2815" s="80" t="s">
        <v>1212</v>
      </c>
      <c r="Q2815" s="80">
        <v>0</v>
      </c>
      <c r="R2815" s="80">
        <v>1</v>
      </c>
      <c r="S2815" s="80" t="s">
        <v>1115</v>
      </c>
      <c r="T2815" s="80">
        <v>1</v>
      </c>
      <c r="U2815" s="80" t="s">
        <v>115</v>
      </c>
      <c r="V2815" s="80"/>
      <c r="W2815" s="80" t="s">
        <v>1115</v>
      </c>
      <c r="X2815" s="80">
        <v>2</v>
      </c>
      <c r="Y2815" s="80" t="s">
        <v>1135</v>
      </c>
      <c r="Z2815" s="80" t="s">
        <v>1136</v>
      </c>
      <c r="AA2815" s="80" t="s">
        <v>1126</v>
      </c>
      <c r="AB2815" s="80" t="s">
        <v>1127</v>
      </c>
      <c r="AC2815" s="80" t="s">
        <v>1128</v>
      </c>
      <c r="AD2815" s="80">
        <v>4</v>
      </c>
      <c r="AE2815" s="80" t="s">
        <v>1172</v>
      </c>
      <c r="AF2815" s="108"/>
    </row>
    <row r="2816" spans="1:32" hidden="1" x14ac:dyDescent="0.25">
      <c r="A2816" s="99" t="s">
        <v>1996</v>
      </c>
      <c r="B2816" s="80" t="s">
        <v>1046</v>
      </c>
      <c r="C2816" s="80" t="s">
        <v>73</v>
      </c>
      <c r="D2816" s="80" t="s">
        <v>1047</v>
      </c>
      <c r="E2816" s="80">
        <v>15</v>
      </c>
      <c r="F2816" s="80"/>
      <c r="G2816" s="80" t="s">
        <v>2002</v>
      </c>
      <c r="H2816" s="80"/>
      <c r="I2816" s="80">
        <v>1</v>
      </c>
      <c r="J2816" s="77" t="e">
        <v>#N/A</v>
      </c>
      <c r="K2816" s="80"/>
      <c r="L2816" s="80"/>
      <c r="M2816" s="80"/>
      <c r="N2816" s="80"/>
      <c r="O2816" s="80"/>
      <c r="P2816" s="80"/>
      <c r="Q2816" s="80">
        <v>0</v>
      </c>
      <c r="R2816" s="80">
        <v>0</v>
      </c>
      <c r="S2816" s="80"/>
      <c r="T2816" s="80"/>
      <c r="U2816" s="80"/>
      <c r="V2816" s="80"/>
      <c r="W2816" s="80"/>
      <c r="X2816" s="80">
        <v>0</v>
      </c>
      <c r="Y2816" s="80" t="s">
        <v>1135</v>
      </c>
      <c r="Z2816" s="80"/>
      <c r="AA2816" s="80"/>
      <c r="AB2816" s="80"/>
      <c r="AC2816" s="80"/>
      <c r="AD2816" s="80"/>
      <c r="AE2816" s="80"/>
      <c r="AF2816" s="108"/>
    </row>
    <row r="2817" spans="1:32" hidden="1" x14ac:dyDescent="0.25">
      <c r="A2817" s="99" t="s">
        <v>1996</v>
      </c>
      <c r="B2817" s="80" t="s">
        <v>1046</v>
      </c>
      <c r="C2817" s="80" t="s">
        <v>73</v>
      </c>
      <c r="D2817" s="80" t="s">
        <v>1047</v>
      </c>
      <c r="E2817" s="80">
        <v>16</v>
      </c>
      <c r="F2817" s="80"/>
      <c r="G2817" s="80" t="s">
        <v>175</v>
      </c>
      <c r="H2817" s="80"/>
      <c r="I2817" s="80">
        <v>1</v>
      </c>
      <c r="J2817" s="77">
        <v>4</v>
      </c>
      <c r="K2817" s="80">
        <v>50</v>
      </c>
      <c r="L2817" s="80">
        <v>20</v>
      </c>
      <c r="M2817" s="80"/>
      <c r="N2817" s="80"/>
      <c r="O2817" s="80" t="s">
        <v>129</v>
      </c>
      <c r="P2817" s="80" t="s">
        <v>1212</v>
      </c>
      <c r="Q2817" s="80">
        <v>0</v>
      </c>
      <c r="R2817" s="80">
        <v>1</v>
      </c>
      <c r="S2817" s="80" t="s">
        <v>1115</v>
      </c>
      <c r="T2817" s="80">
        <v>1</v>
      </c>
      <c r="U2817" s="80" t="s">
        <v>115</v>
      </c>
      <c r="V2817" s="80"/>
      <c r="W2817" s="80" t="s">
        <v>1115</v>
      </c>
      <c r="X2817" s="80">
        <v>2</v>
      </c>
      <c r="Y2817" s="80" t="s">
        <v>1135</v>
      </c>
      <c r="Z2817" s="80" t="s">
        <v>1136</v>
      </c>
      <c r="AA2817" s="80" t="s">
        <v>1126</v>
      </c>
      <c r="AB2817" s="80" t="s">
        <v>1127</v>
      </c>
      <c r="AC2817" s="80" t="s">
        <v>1128</v>
      </c>
      <c r="AD2817" s="80">
        <v>4</v>
      </c>
      <c r="AE2817" s="80" t="s">
        <v>1172</v>
      </c>
      <c r="AF2817" s="108"/>
    </row>
    <row r="2818" spans="1:32" hidden="1" x14ac:dyDescent="0.25">
      <c r="A2818" s="99" t="s">
        <v>1996</v>
      </c>
      <c r="B2818" s="80" t="s">
        <v>1046</v>
      </c>
      <c r="C2818" s="80" t="s">
        <v>73</v>
      </c>
      <c r="D2818" s="80" t="s">
        <v>1047</v>
      </c>
      <c r="E2818" s="80">
        <v>17</v>
      </c>
      <c r="F2818" s="80" t="s">
        <v>1247</v>
      </c>
      <c r="G2818" s="80" t="s">
        <v>695</v>
      </c>
      <c r="H2818" s="80"/>
      <c r="I2818" s="80">
        <v>1</v>
      </c>
      <c r="J2818" s="77">
        <v>8</v>
      </c>
      <c r="K2818" s="80">
        <v>100</v>
      </c>
      <c r="L2818" s="80">
        <v>20</v>
      </c>
      <c r="M2818" s="80"/>
      <c r="N2818" s="80"/>
      <c r="O2818" s="80"/>
      <c r="P2818" s="80"/>
      <c r="Q2818" s="80">
        <v>0</v>
      </c>
      <c r="R2818" s="80">
        <v>0</v>
      </c>
      <c r="S2818" s="80"/>
      <c r="T2818" s="80"/>
      <c r="U2818" s="80"/>
      <c r="V2818" s="80"/>
      <c r="W2818" s="80"/>
      <c r="X2818" s="80">
        <v>4</v>
      </c>
      <c r="Y2818" s="80" t="s">
        <v>1135</v>
      </c>
      <c r="Z2818" s="80"/>
      <c r="AA2818" s="80"/>
      <c r="AB2818" s="80"/>
      <c r="AC2818" s="80"/>
      <c r="AD2818" s="80"/>
      <c r="AE2818" s="80"/>
      <c r="AF2818" s="108"/>
    </row>
    <row r="2819" spans="1:32" hidden="1" x14ac:dyDescent="0.25">
      <c r="A2819" s="99" t="s">
        <v>1996</v>
      </c>
      <c r="B2819" s="80" t="s">
        <v>1046</v>
      </c>
      <c r="C2819" s="80" t="s">
        <v>73</v>
      </c>
      <c r="D2819" s="80" t="s">
        <v>1047</v>
      </c>
      <c r="E2819" s="80">
        <v>18</v>
      </c>
      <c r="F2819" s="80" t="s">
        <v>1268</v>
      </c>
      <c r="G2819" s="80" t="s">
        <v>175</v>
      </c>
      <c r="H2819" s="80"/>
      <c r="I2819" s="80">
        <v>1</v>
      </c>
      <c r="J2819" s="77">
        <v>8</v>
      </c>
      <c r="K2819" s="80">
        <v>100</v>
      </c>
      <c r="L2819" s="80">
        <v>20</v>
      </c>
      <c r="M2819" s="80"/>
      <c r="N2819" s="80"/>
      <c r="O2819" s="80" t="s">
        <v>129</v>
      </c>
      <c r="P2819" s="80" t="s">
        <v>1169</v>
      </c>
      <c r="Q2819" s="80">
        <v>0</v>
      </c>
      <c r="R2819" s="80">
        <v>1</v>
      </c>
      <c r="S2819" s="80" t="s">
        <v>1115</v>
      </c>
      <c r="T2819" s="80">
        <v>1</v>
      </c>
      <c r="U2819" s="80" t="s">
        <v>115</v>
      </c>
      <c r="V2819" s="80"/>
      <c r="W2819" s="80" t="s">
        <v>1115</v>
      </c>
      <c r="X2819" s="80">
        <v>4</v>
      </c>
      <c r="Y2819" s="80" t="s">
        <v>1135</v>
      </c>
      <c r="Z2819" s="80" t="s">
        <v>1136</v>
      </c>
      <c r="AA2819" s="80" t="s">
        <v>1126</v>
      </c>
      <c r="AB2819" s="80" t="s">
        <v>1127</v>
      </c>
      <c r="AC2819" s="80" t="s">
        <v>1128</v>
      </c>
      <c r="AD2819" s="80">
        <v>8</v>
      </c>
      <c r="AE2819" s="80" t="s">
        <v>1129</v>
      </c>
      <c r="AF2819" s="108"/>
    </row>
    <row r="2820" spans="1:32" hidden="1" x14ac:dyDescent="0.25">
      <c r="A2820" s="99" t="s">
        <v>1996</v>
      </c>
      <c r="B2820" s="80" t="s">
        <v>1046</v>
      </c>
      <c r="C2820" s="80" t="s">
        <v>73</v>
      </c>
      <c r="D2820" s="80" t="s">
        <v>1047</v>
      </c>
      <c r="E2820" s="80">
        <v>19</v>
      </c>
      <c r="F2820" s="80"/>
      <c r="G2820" s="80" t="s">
        <v>175</v>
      </c>
      <c r="H2820" s="80"/>
      <c r="I2820" s="80">
        <v>1</v>
      </c>
      <c r="J2820" s="77">
        <v>4</v>
      </c>
      <c r="K2820" s="80">
        <v>15</v>
      </c>
      <c r="L2820" s="80">
        <v>20</v>
      </c>
      <c r="M2820" s="80"/>
      <c r="N2820" s="80"/>
      <c r="O2820" s="80" t="s">
        <v>129</v>
      </c>
      <c r="P2820" s="80" t="s">
        <v>1969</v>
      </c>
      <c r="Q2820" s="80">
        <v>0</v>
      </c>
      <c r="R2820" s="80">
        <v>1</v>
      </c>
      <c r="S2820" s="80" t="s">
        <v>1115</v>
      </c>
      <c r="T2820" s="80">
        <v>1</v>
      </c>
      <c r="U2820" s="80" t="s">
        <v>115</v>
      </c>
      <c r="V2820" s="80"/>
      <c r="W2820" s="80" t="s">
        <v>1115</v>
      </c>
      <c r="X2820" s="80">
        <v>0.5</v>
      </c>
      <c r="Y2820" s="80" t="s">
        <v>1135</v>
      </c>
      <c r="Z2820" s="80" t="s">
        <v>1229</v>
      </c>
      <c r="AA2820" s="80" t="s">
        <v>1126</v>
      </c>
      <c r="AB2820" s="80" t="s">
        <v>1127</v>
      </c>
      <c r="AC2820" s="80" t="s">
        <v>1128</v>
      </c>
      <c r="AD2820" s="80">
        <v>4</v>
      </c>
      <c r="AE2820" s="80" t="s">
        <v>1182</v>
      </c>
      <c r="AF2820" s="108"/>
    </row>
    <row r="2821" spans="1:32" hidden="1" x14ac:dyDescent="0.25">
      <c r="A2821" s="99" t="s">
        <v>1996</v>
      </c>
      <c r="B2821" s="80" t="s">
        <v>1046</v>
      </c>
      <c r="C2821" s="80" t="s">
        <v>73</v>
      </c>
      <c r="D2821" s="80" t="s">
        <v>1047</v>
      </c>
      <c r="E2821" s="80">
        <v>20</v>
      </c>
      <c r="F2821" s="80"/>
      <c r="G2821" s="80" t="s">
        <v>175</v>
      </c>
      <c r="H2821" s="80"/>
      <c r="I2821" s="80">
        <v>1</v>
      </c>
      <c r="J2821" s="77">
        <v>4</v>
      </c>
      <c r="K2821" s="80">
        <v>15</v>
      </c>
      <c r="L2821" s="80">
        <v>20</v>
      </c>
      <c r="M2821" s="80"/>
      <c r="N2821" s="80"/>
      <c r="O2821" s="80" t="s">
        <v>129</v>
      </c>
      <c r="P2821" s="80" t="s">
        <v>1969</v>
      </c>
      <c r="Q2821" s="80">
        <v>0</v>
      </c>
      <c r="R2821" s="80">
        <v>1</v>
      </c>
      <c r="S2821" s="80" t="s">
        <v>1115</v>
      </c>
      <c r="T2821" s="80">
        <v>1</v>
      </c>
      <c r="U2821" s="80" t="s">
        <v>115</v>
      </c>
      <c r="V2821" s="80"/>
      <c r="W2821" s="80" t="s">
        <v>1115</v>
      </c>
      <c r="X2821" s="80">
        <v>0.5</v>
      </c>
      <c r="Y2821" s="80" t="s">
        <v>1135</v>
      </c>
      <c r="Z2821" s="80" t="s">
        <v>1229</v>
      </c>
      <c r="AA2821" s="80" t="s">
        <v>1126</v>
      </c>
      <c r="AB2821" s="80" t="s">
        <v>1127</v>
      </c>
      <c r="AC2821" s="80" t="s">
        <v>1128</v>
      </c>
      <c r="AD2821" s="80">
        <v>4</v>
      </c>
      <c r="AE2821" s="80" t="s">
        <v>1182</v>
      </c>
      <c r="AF2821" s="108"/>
    </row>
    <row r="2822" spans="1:32" hidden="1" x14ac:dyDescent="0.25">
      <c r="A2822" s="99" t="s">
        <v>1996</v>
      </c>
      <c r="B2822" s="80" t="s">
        <v>1046</v>
      </c>
      <c r="C2822" s="80" t="s">
        <v>73</v>
      </c>
      <c r="D2822" s="80" t="s">
        <v>1047</v>
      </c>
      <c r="E2822" s="80">
        <v>21</v>
      </c>
      <c r="F2822" s="80" t="s">
        <v>1273</v>
      </c>
      <c r="G2822" s="80" t="s">
        <v>1048</v>
      </c>
      <c r="H2822" s="80"/>
      <c r="I2822" s="80">
        <v>1</v>
      </c>
      <c r="J2822" s="77">
        <v>20</v>
      </c>
      <c r="K2822" s="80">
        <v>600</v>
      </c>
      <c r="L2822" s="80">
        <v>20</v>
      </c>
      <c r="M2822" s="80"/>
      <c r="N2822" s="80"/>
      <c r="O2822" s="80" t="s">
        <v>129</v>
      </c>
      <c r="P2822" s="80" t="s">
        <v>1198</v>
      </c>
      <c r="Q2822" s="80">
        <v>0</v>
      </c>
      <c r="R2822" s="80">
        <v>1</v>
      </c>
      <c r="S2822" s="80" t="s">
        <v>1115</v>
      </c>
      <c r="T2822" s="80">
        <v>1</v>
      </c>
      <c r="U2822" s="80" t="s">
        <v>115</v>
      </c>
      <c r="V2822" s="80"/>
      <c r="W2822" s="80" t="s">
        <v>1115</v>
      </c>
      <c r="X2822" s="80">
        <v>24</v>
      </c>
      <c r="Y2822" s="80" t="s">
        <v>1135</v>
      </c>
      <c r="Z2822" s="80" t="s">
        <v>1136</v>
      </c>
      <c r="AA2822" s="80" t="s">
        <v>1126</v>
      </c>
      <c r="AB2822" s="80" t="s">
        <v>1127</v>
      </c>
      <c r="AC2822" s="80" t="s">
        <v>1128</v>
      </c>
      <c r="AD2822" s="80">
        <v>20</v>
      </c>
      <c r="AE2822" s="80" t="s">
        <v>1177</v>
      </c>
      <c r="AF2822" s="108"/>
    </row>
    <row r="2823" spans="1:32" hidden="1" x14ac:dyDescent="0.25">
      <c r="A2823" s="99" t="s">
        <v>1996</v>
      </c>
      <c r="B2823" s="80" t="s">
        <v>1046</v>
      </c>
      <c r="C2823" s="80" t="s">
        <v>73</v>
      </c>
      <c r="D2823" s="80" t="s">
        <v>1047</v>
      </c>
      <c r="E2823" s="80">
        <v>22</v>
      </c>
      <c r="F2823" s="80" t="s">
        <v>1737</v>
      </c>
      <c r="G2823" s="80" t="s">
        <v>695</v>
      </c>
      <c r="H2823" s="80"/>
      <c r="I2823" s="80">
        <v>1</v>
      </c>
      <c r="J2823" s="77">
        <v>4</v>
      </c>
      <c r="K2823" s="80">
        <v>50</v>
      </c>
      <c r="L2823" s="80">
        <v>20</v>
      </c>
      <c r="M2823" s="80"/>
      <c r="N2823" s="80"/>
      <c r="O2823" s="80"/>
      <c r="P2823" s="80"/>
      <c r="Q2823" s="80">
        <v>0</v>
      </c>
      <c r="R2823" s="80">
        <v>0</v>
      </c>
      <c r="S2823" s="80"/>
      <c r="T2823" s="80"/>
      <c r="U2823" s="80"/>
      <c r="V2823" s="80"/>
      <c r="W2823" s="80"/>
      <c r="X2823" s="80">
        <v>2</v>
      </c>
      <c r="Y2823" s="80" t="s">
        <v>1135</v>
      </c>
      <c r="Z2823" s="80"/>
      <c r="AA2823" s="80"/>
      <c r="AB2823" s="80"/>
      <c r="AC2823" s="80"/>
      <c r="AD2823" s="80"/>
      <c r="AE2823" s="80"/>
      <c r="AF2823" s="108"/>
    </row>
    <row r="2824" spans="1:32" hidden="1" x14ac:dyDescent="0.25">
      <c r="A2824" s="99" t="s">
        <v>1996</v>
      </c>
      <c r="B2824" s="80" t="s">
        <v>1046</v>
      </c>
      <c r="C2824" s="80" t="s">
        <v>73</v>
      </c>
      <c r="D2824" s="80" t="s">
        <v>1047</v>
      </c>
      <c r="E2824" s="80">
        <v>23</v>
      </c>
      <c r="F2824" s="80"/>
      <c r="G2824" s="80" t="s">
        <v>175</v>
      </c>
      <c r="H2824" s="80"/>
      <c r="I2824" s="80">
        <v>1</v>
      </c>
      <c r="J2824" s="77">
        <v>4</v>
      </c>
      <c r="K2824" s="80">
        <v>15</v>
      </c>
      <c r="L2824" s="80">
        <v>20</v>
      </c>
      <c r="M2824" s="80"/>
      <c r="N2824" s="80"/>
      <c r="O2824" s="80" t="s">
        <v>129</v>
      </c>
      <c r="P2824" s="80" t="s">
        <v>1969</v>
      </c>
      <c r="Q2824" s="80">
        <v>0</v>
      </c>
      <c r="R2824" s="80">
        <v>1</v>
      </c>
      <c r="S2824" s="80" t="s">
        <v>1115</v>
      </c>
      <c r="T2824" s="80">
        <v>1</v>
      </c>
      <c r="U2824" s="80" t="s">
        <v>115</v>
      </c>
      <c r="V2824" s="80"/>
      <c r="W2824" s="80" t="s">
        <v>1115</v>
      </c>
      <c r="X2824" s="80">
        <v>0.5</v>
      </c>
      <c r="Y2824" s="80" t="s">
        <v>1135</v>
      </c>
      <c r="Z2824" s="80" t="s">
        <v>1229</v>
      </c>
      <c r="AA2824" s="80" t="s">
        <v>1126</v>
      </c>
      <c r="AB2824" s="80" t="s">
        <v>1127</v>
      </c>
      <c r="AC2824" s="80" t="s">
        <v>1128</v>
      </c>
      <c r="AD2824" s="80">
        <v>4</v>
      </c>
      <c r="AE2824" s="80" t="s">
        <v>1182</v>
      </c>
      <c r="AF2824" s="108"/>
    </row>
    <row r="2825" spans="1:32" ht="15.75" hidden="1" thickBot="1" x14ac:dyDescent="0.3">
      <c r="A2825" s="100" t="s">
        <v>1996</v>
      </c>
      <c r="B2825" s="81" t="s">
        <v>1046</v>
      </c>
      <c r="C2825" s="81" t="s">
        <v>73</v>
      </c>
      <c r="D2825" s="81" t="s">
        <v>1047</v>
      </c>
      <c r="E2825" s="81">
        <v>24</v>
      </c>
      <c r="F2825" s="81"/>
      <c r="G2825" s="81" t="s">
        <v>175</v>
      </c>
      <c r="H2825" s="81"/>
      <c r="I2825" s="81">
        <v>1</v>
      </c>
      <c r="J2825" s="77">
        <v>4</v>
      </c>
      <c r="K2825" s="81">
        <v>15</v>
      </c>
      <c r="L2825" s="81">
        <v>20</v>
      </c>
      <c r="M2825" s="81"/>
      <c r="N2825" s="81"/>
      <c r="O2825" s="81" t="s">
        <v>129</v>
      </c>
      <c r="P2825" s="81" t="s">
        <v>1969</v>
      </c>
      <c r="Q2825" s="81">
        <v>0</v>
      </c>
      <c r="R2825" s="81">
        <v>1</v>
      </c>
      <c r="S2825" s="81" t="s">
        <v>1115</v>
      </c>
      <c r="T2825" s="81">
        <v>1</v>
      </c>
      <c r="U2825" s="81" t="s">
        <v>115</v>
      </c>
      <c r="V2825" s="81"/>
      <c r="W2825" s="81" t="s">
        <v>1115</v>
      </c>
      <c r="X2825" s="81">
        <v>0.5</v>
      </c>
      <c r="Y2825" s="81" t="s">
        <v>1135</v>
      </c>
      <c r="Z2825" s="81" t="s">
        <v>1229</v>
      </c>
      <c r="AA2825" s="81" t="s">
        <v>1126</v>
      </c>
      <c r="AB2825" s="81" t="s">
        <v>1127</v>
      </c>
      <c r="AC2825" s="81" t="s">
        <v>1128</v>
      </c>
      <c r="AD2825" s="81">
        <v>4</v>
      </c>
      <c r="AE2825" s="81" t="s">
        <v>1182</v>
      </c>
      <c r="AF2825" s="109"/>
    </row>
    <row r="2826" spans="1:32" hidden="1" x14ac:dyDescent="0.25">
      <c r="A2826" s="95" t="s">
        <v>2003</v>
      </c>
      <c r="B2826" s="76" t="s">
        <v>1049</v>
      </c>
      <c r="C2826" s="76" t="s">
        <v>73</v>
      </c>
      <c r="D2826" s="76" t="s">
        <v>252</v>
      </c>
      <c r="E2826" s="76">
        <v>1</v>
      </c>
      <c r="F2826" s="76" t="s">
        <v>1262</v>
      </c>
      <c r="G2826" s="76" t="s">
        <v>161</v>
      </c>
      <c r="H2826" s="76"/>
      <c r="I2826" s="76">
        <v>11</v>
      </c>
      <c r="J2826" s="77">
        <v>4</v>
      </c>
      <c r="K2826" s="76">
        <v>25</v>
      </c>
      <c r="L2826" s="76">
        <v>20</v>
      </c>
      <c r="M2826" s="76">
        <v>1</v>
      </c>
      <c r="N2826" s="76"/>
      <c r="O2826" s="76" t="s">
        <v>129</v>
      </c>
      <c r="P2826" s="76" t="s">
        <v>1240</v>
      </c>
      <c r="Q2826" s="76">
        <v>2</v>
      </c>
      <c r="R2826" s="76">
        <v>0</v>
      </c>
      <c r="S2826" s="76"/>
      <c r="T2826" s="76"/>
      <c r="U2826" s="76" t="s">
        <v>70</v>
      </c>
      <c r="V2826" s="76" t="s">
        <v>76</v>
      </c>
      <c r="W2826" s="76" t="s">
        <v>1123</v>
      </c>
      <c r="X2826" s="76">
        <v>2</v>
      </c>
      <c r="Y2826" s="76" t="s">
        <v>1116</v>
      </c>
      <c r="Z2826" s="76" t="s">
        <v>1136</v>
      </c>
      <c r="AA2826" s="76" t="s">
        <v>1126</v>
      </c>
      <c r="AB2826" s="76" t="s">
        <v>1127</v>
      </c>
      <c r="AC2826" s="76" t="s">
        <v>1128</v>
      </c>
      <c r="AD2826" s="76">
        <v>4</v>
      </c>
      <c r="AE2826" s="76" t="s">
        <v>1182</v>
      </c>
      <c r="AF2826" s="104"/>
    </row>
    <row r="2827" spans="1:32" hidden="1" x14ac:dyDescent="0.25">
      <c r="A2827" s="96" t="s">
        <v>2003</v>
      </c>
      <c r="B2827" s="77" t="s">
        <v>1049</v>
      </c>
      <c r="C2827" s="77" t="s">
        <v>73</v>
      </c>
      <c r="D2827" s="77" t="s">
        <v>252</v>
      </c>
      <c r="E2827" s="77">
        <v>2</v>
      </c>
      <c r="F2827" s="77" t="s">
        <v>1242</v>
      </c>
      <c r="G2827" s="77" t="s">
        <v>1287</v>
      </c>
      <c r="H2827" s="77"/>
      <c r="I2827" s="77">
        <v>11</v>
      </c>
      <c r="J2827" s="77">
        <v>4</v>
      </c>
      <c r="K2827" s="77">
        <v>50</v>
      </c>
      <c r="L2827" s="77">
        <v>20</v>
      </c>
      <c r="M2827" s="77"/>
      <c r="N2827" s="77"/>
      <c r="O2827" s="77"/>
      <c r="P2827" s="77"/>
      <c r="Q2827" s="77">
        <v>0</v>
      </c>
      <c r="R2827" s="77">
        <v>0</v>
      </c>
      <c r="S2827" s="77"/>
      <c r="T2827" s="77"/>
      <c r="U2827" s="77"/>
      <c r="V2827" s="77"/>
      <c r="W2827" s="77"/>
      <c r="X2827" s="77">
        <v>2</v>
      </c>
      <c r="Y2827" s="77" t="s">
        <v>1116</v>
      </c>
      <c r="Z2827" s="77"/>
      <c r="AA2827" s="77"/>
      <c r="AB2827" s="77"/>
      <c r="AC2827" s="77"/>
      <c r="AD2827" s="77"/>
      <c r="AE2827" s="77"/>
      <c r="AF2827" s="105"/>
    </row>
    <row r="2828" spans="1:32" hidden="1" x14ac:dyDescent="0.25">
      <c r="A2828" s="96" t="s">
        <v>2003</v>
      </c>
      <c r="B2828" s="77" t="s">
        <v>1049</v>
      </c>
      <c r="C2828" s="77" t="s">
        <v>73</v>
      </c>
      <c r="D2828" s="77" t="s">
        <v>252</v>
      </c>
      <c r="E2828" s="77">
        <v>3</v>
      </c>
      <c r="F2828" s="77" t="s">
        <v>2004</v>
      </c>
      <c r="G2828" s="77" t="s">
        <v>1287</v>
      </c>
      <c r="H2828" s="77"/>
      <c r="I2828" s="77">
        <v>11</v>
      </c>
      <c r="J2828" s="77">
        <v>4</v>
      </c>
      <c r="K2828" s="77">
        <v>50</v>
      </c>
      <c r="L2828" s="77">
        <v>20</v>
      </c>
      <c r="M2828" s="77"/>
      <c r="N2828" s="77"/>
      <c r="O2828" s="77"/>
      <c r="P2828" s="77"/>
      <c r="Q2828" s="77">
        <v>0</v>
      </c>
      <c r="R2828" s="77">
        <v>0</v>
      </c>
      <c r="S2828" s="77"/>
      <c r="T2828" s="77"/>
      <c r="U2828" s="77"/>
      <c r="V2828" s="77"/>
      <c r="W2828" s="77"/>
      <c r="X2828" s="77">
        <v>2</v>
      </c>
      <c r="Y2828" s="77" t="s">
        <v>1116</v>
      </c>
      <c r="Z2828" s="77"/>
      <c r="AA2828" s="77"/>
      <c r="AB2828" s="77"/>
      <c r="AC2828" s="77"/>
      <c r="AD2828" s="77"/>
      <c r="AE2828" s="77"/>
      <c r="AF2828" s="105"/>
    </row>
    <row r="2829" spans="1:32" hidden="1" x14ac:dyDescent="0.25">
      <c r="A2829" s="96" t="s">
        <v>2003</v>
      </c>
      <c r="B2829" s="77" t="s">
        <v>1049</v>
      </c>
      <c r="C2829" s="77" t="s">
        <v>73</v>
      </c>
      <c r="D2829" s="77" t="s">
        <v>252</v>
      </c>
      <c r="E2829" s="77">
        <v>4</v>
      </c>
      <c r="F2829" s="77" t="s">
        <v>1263</v>
      </c>
      <c r="G2829" s="77" t="s">
        <v>161</v>
      </c>
      <c r="H2829" s="77"/>
      <c r="I2829" s="77">
        <v>11</v>
      </c>
      <c r="J2829" s="77">
        <v>4</v>
      </c>
      <c r="K2829" s="77">
        <v>25</v>
      </c>
      <c r="L2829" s="77">
        <v>20</v>
      </c>
      <c r="M2829" s="77">
        <v>1</v>
      </c>
      <c r="N2829" s="77"/>
      <c r="O2829" s="77" t="s">
        <v>129</v>
      </c>
      <c r="P2829" s="77" t="s">
        <v>1240</v>
      </c>
      <c r="Q2829" s="77">
        <v>2</v>
      </c>
      <c r="R2829" s="77">
        <v>0</v>
      </c>
      <c r="S2829" s="77"/>
      <c r="T2829" s="77"/>
      <c r="U2829" s="77" t="s">
        <v>70</v>
      </c>
      <c r="V2829" s="77"/>
      <c r="W2829" s="77" t="s">
        <v>1123</v>
      </c>
      <c r="X2829" s="77">
        <v>2</v>
      </c>
      <c r="Y2829" s="77" t="s">
        <v>1116</v>
      </c>
      <c r="Z2829" s="77" t="s">
        <v>1136</v>
      </c>
      <c r="AA2829" s="77" t="s">
        <v>1126</v>
      </c>
      <c r="AB2829" s="77" t="s">
        <v>1127</v>
      </c>
      <c r="AC2829" s="77" t="s">
        <v>1128</v>
      </c>
      <c r="AD2829" s="77">
        <v>4</v>
      </c>
      <c r="AE2829" s="77" t="s">
        <v>1182</v>
      </c>
      <c r="AF2829" s="105"/>
    </row>
    <row r="2830" spans="1:32" hidden="1" x14ac:dyDescent="0.25">
      <c r="A2830" s="96" t="s">
        <v>2003</v>
      </c>
      <c r="B2830" s="77" t="s">
        <v>1049</v>
      </c>
      <c r="C2830" s="77" t="s">
        <v>73</v>
      </c>
      <c r="D2830" s="77" t="s">
        <v>252</v>
      </c>
      <c r="E2830" s="77">
        <v>5</v>
      </c>
      <c r="F2830" s="77" t="s">
        <v>1234</v>
      </c>
      <c r="G2830" s="77" t="s">
        <v>1287</v>
      </c>
      <c r="H2830" s="77"/>
      <c r="I2830" s="77">
        <v>11</v>
      </c>
      <c r="J2830" s="77">
        <v>4</v>
      </c>
      <c r="K2830" s="77">
        <v>50</v>
      </c>
      <c r="L2830" s="77">
        <v>20</v>
      </c>
      <c r="M2830" s="77"/>
      <c r="N2830" s="77"/>
      <c r="O2830" s="77"/>
      <c r="P2830" s="77"/>
      <c r="Q2830" s="77">
        <v>0</v>
      </c>
      <c r="R2830" s="77">
        <v>0</v>
      </c>
      <c r="S2830" s="77"/>
      <c r="T2830" s="77"/>
      <c r="U2830" s="77"/>
      <c r="V2830" s="77"/>
      <c r="W2830" s="77"/>
      <c r="X2830" s="77">
        <v>2</v>
      </c>
      <c r="Y2830" s="77" t="s">
        <v>1116</v>
      </c>
      <c r="Z2830" s="77"/>
      <c r="AA2830" s="77"/>
      <c r="AB2830" s="77"/>
      <c r="AC2830" s="77"/>
      <c r="AD2830" s="77"/>
      <c r="AE2830" s="77"/>
      <c r="AF2830" s="105"/>
    </row>
    <row r="2831" spans="1:32" hidden="1" x14ac:dyDescent="0.25">
      <c r="A2831" s="96" t="s">
        <v>2003</v>
      </c>
      <c r="B2831" s="77" t="s">
        <v>1049</v>
      </c>
      <c r="C2831" s="77" t="s">
        <v>73</v>
      </c>
      <c r="D2831" s="77" t="s">
        <v>252</v>
      </c>
      <c r="E2831" s="77">
        <v>6</v>
      </c>
      <c r="F2831" s="77" t="s">
        <v>1271</v>
      </c>
      <c r="G2831" s="77" t="s">
        <v>1287</v>
      </c>
      <c r="H2831" s="77"/>
      <c r="I2831" s="77">
        <v>11</v>
      </c>
      <c r="J2831" s="77">
        <v>8</v>
      </c>
      <c r="K2831" s="77">
        <v>150</v>
      </c>
      <c r="L2831" s="77">
        <v>20</v>
      </c>
      <c r="M2831" s="77"/>
      <c r="N2831" s="77"/>
      <c r="O2831" s="77"/>
      <c r="P2831" s="77"/>
      <c r="Q2831" s="77">
        <v>0</v>
      </c>
      <c r="R2831" s="77">
        <v>0</v>
      </c>
      <c r="S2831" s="77"/>
      <c r="T2831" s="77"/>
      <c r="U2831" s="77"/>
      <c r="V2831" s="77"/>
      <c r="W2831" s="77"/>
      <c r="X2831" s="77">
        <v>6</v>
      </c>
      <c r="Y2831" s="77" t="s">
        <v>1116</v>
      </c>
      <c r="Z2831" s="77"/>
      <c r="AA2831" s="77"/>
      <c r="AB2831" s="77"/>
      <c r="AC2831" s="77"/>
      <c r="AD2831" s="77"/>
      <c r="AE2831" s="77"/>
      <c r="AF2831" s="105"/>
    </row>
    <row r="2832" spans="1:32" hidden="1" x14ac:dyDescent="0.25">
      <c r="A2832" s="96" t="s">
        <v>2003</v>
      </c>
      <c r="B2832" s="77" t="s">
        <v>1049</v>
      </c>
      <c r="C2832" s="77" t="s">
        <v>73</v>
      </c>
      <c r="D2832" s="77" t="s">
        <v>252</v>
      </c>
      <c r="E2832" s="77">
        <v>7</v>
      </c>
      <c r="F2832" s="77" t="s">
        <v>1280</v>
      </c>
      <c r="G2832" s="77" t="s">
        <v>161</v>
      </c>
      <c r="H2832" s="77"/>
      <c r="I2832" s="77">
        <v>11</v>
      </c>
      <c r="J2832" s="77">
        <v>4</v>
      </c>
      <c r="K2832" s="77">
        <v>50</v>
      </c>
      <c r="L2832" s="77">
        <v>20</v>
      </c>
      <c r="M2832" s="77">
        <v>1</v>
      </c>
      <c r="N2832" s="77"/>
      <c r="O2832" s="77" t="s">
        <v>129</v>
      </c>
      <c r="P2832" s="77" t="s">
        <v>1467</v>
      </c>
      <c r="Q2832" s="77">
        <v>2</v>
      </c>
      <c r="R2832" s="77">
        <v>0</v>
      </c>
      <c r="S2832" s="77"/>
      <c r="T2832" s="77"/>
      <c r="U2832" s="77" t="s">
        <v>70</v>
      </c>
      <c r="V2832" s="77"/>
      <c r="W2832" s="77" t="s">
        <v>1123</v>
      </c>
      <c r="X2832" s="77">
        <v>4</v>
      </c>
      <c r="Y2832" s="77" t="s">
        <v>1116</v>
      </c>
      <c r="Z2832" s="77" t="s">
        <v>1466</v>
      </c>
      <c r="AA2832" s="77" t="s">
        <v>1126</v>
      </c>
      <c r="AB2832" s="77" t="s">
        <v>1163</v>
      </c>
      <c r="AC2832" s="77" t="s">
        <v>1164</v>
      </c>
      <c r="AD2832" s="77">
        <v>4</v>
      </c>
      <c r="AE2832" s="77" t="s">
        <v>1172</v>
      </c>
      <c r="AF2832" s="105"/>
    </row>
    <row r="2833" spans="1:32" hidden="1" x14ac:dyDescent="0.25">
      <c r="A2833" s="96" t="s">
        <v>2003</v>
      </c>
      <c r="B2833" s="77" t="s">
        <v>1049</v>
      </c>
      <c r="C2833" s="77" t="s">
        <v>73</v>
      </c>
      <c r="D2833" s="77" t="s">
        <v>252</v>
      </c>
      <c r="E2833" s="77">
        <v>8</v>
      </c>
      <c r="F2833" s="77" t="s">
        <v>1249</v>
      </c>
      <c r="G2833" s="77" t="s">
        <v>1287</v>
      </c>
      <c r="H2833" s="77"/>
      <c r="I2833" s="77">
        <v>11</v>
      </c>
      <c r="J2833" s="77">
        <v>4</v>
      </c>
      <c r="K2833" s="77">
        <v>50</v>
      </c>
      <c r="L2833" s="77">
        <v>20</v>
      </c>
      <c r="M2833" s="77"/>
      <c r="N2833" s="77"/>
      <c r="O2833" s="77"/>
      <c r="P2833" s="77"/>
      <c r="Q2833" s="77">
        <v>0</v>
      </c>
      <c r="R2833" s="77">
        <v>0</v>
      </c>
      <c r="S2833" s="77"/>
      <c r="T2833" s="77"/>
      <c r="U2833" s="77"/>
      <c r="V2833" s="77"/>
      <c r="W2833" s="77"/>
      <c r="X2833" s="77">
        <v>2</v>
      </c>
      <c r="Y2833" s="77" t="s">
        <v>1116</v>
      </c>
      <c r="Z2833" s="77"/>
      <c r="AA2833" s="77"/>
      <c r="AB2833" s="77"/>
      <c r="AC2833" s="77"/>
      <c r="AD2833" s="77"/>
      <c r="AE2833" s="77"/>
      <c r="AF2833" s="105"/>
    </row>
    <row r="2834" spans="1:32" hidden="1" x14ac:dyDescent="0.25">
      <c r="A2834" s="96" t="s">
        <v>2003</v>
      </c>
      <c r="B2834" s="77" t="s">
        <v>1049</v>
      </c>
      <c r="C2834" s="77" t="s">
        <v>73</v>
      </c>
      <c r="D2834" s="77" t="s">
        <v>252</v>
      </c>
      <c r="E2834" s="77">
        <v>9</v>
      </c>
      <c r="F2834" s="77" t="s">
        <v>1246</v>
      </c>
      <c r="G2834" s="77" t="s">
        <v>161</v>
      </c>
      <c r="H2834" s="77"/>
      <c r="I2834" s="77">
        <v>11</v>
      </c>
      <c r="J2834" s="77">
        <v>4</v>
      </c>
      <c r="K2834" s="77">
        <v>50</v>
      </c>
      <c r="L2834" s="77">
        <v>20</v>
      </c>
      <c r="M2834" s="77">
        <v>1</v>
      </c>
      <c r="N2834" s="77"/>
      <c r="O2834" s="77" t="s">
        <v>129</v>
      </c>
      <c r="P2834" s="77" t="s">
        <v>1467</v>
      </c>
      <c r="Q2834" s="77">
        <v>2</v>
      </c>
      <c r="R2834" s="77">
        <v>0</v>
      </c>
      <c r="S2834" s="77"/>
      <c r="T2834" s="77"/>
      <c r="U2834" s="77" t="s">
        <v>70</v>
      </c>
      <c r="V2834" s="77"/>
      <c r="W2834" s="77" t="s">
        <v>1123</v>
      </c>
      <c r="X2834" s="77">
        <v>4</v>
      </c>
      <c r="Y2834" s="77" t="s">
        <v>1116</v>
      </c>
      <c r="Z2834" s="77" t="s">
        <v>1466</v>
      </c>
      <c r="AA2834" s="77" t="s">
        <v>1126</v>
      </c>
      <c r="AB2834" s="77" t="s">
        <v>1163</v>
      </c>
      <c r="AC2834" s="77" t="s">
        <v>1164</v>
      </c>
      <c r="AD2834" s="77">
        <v>4</v>
      </c>
      <c r="AE2834" s="77" t="s">
        <v>1172</v>
      </c>
      <c r="AF2834" s="105"/>
    </row>
    <row r="2835" spans="1:32" hidden="1" x14ac:dyDescent="0.25">
      <c r="A2835" s="96" t="s">
        <v>2003</v>
      </c>
      <c r="B2835" s="77" t="s">
        <v>1049</v>
      </c>
      <c r="C2835" s="77" t="s">
        <v>73</v>
      </c>
      <c r="D2835" s="77" t="s">
        <v>252</v>
      </c>
      <c r="E2835" s="77">
        <v>10</v>
      </c>
      <c r="F2835" s="77" t="s">
        <v>1226</v>
      </c>
      <c r="G2835" s="77" t="s">
        <v>1287</v>
      </c>
      <c r="H2835" s="77"/>
      <c r="I2835" s="77">
        <v>11</v>
      </c>
      <c r="J2835" s="77">
        <v>4</v>
      </c>
      <c r="K2835" s="77">
        <v>50</v>
      </c>
      <c r="L2835" s="77">
        <v>20</v>
      </c>
      <c r="M2835" s="77"/>
      <c r="N2835" s="77"/>
      <c r="O2835" s="77"/>
      <c r="P2835" s="77"/>
      <c r="Q2835" s="77">
        <v>0</v>
      </c>
      <c r="R2835" s="77">
        <v>0</v>
      </c>
      <c r="S2835" s="77"/>
      <c r="T2835" s="77"/>
      <c r="U2835" s="77"/>
      <c r="V2835" s="77"/>
      <c r="W2835" s="77"/>
      <c r="X2835" s="77">
        <v>2</v>
      </c>
      <c r="Y2835" s="77" t="s">
        <v>1116</v>
      </c>
      <c r="Z2835" s="77"/>
      <c r="AA2835" s="77"/>
      <c r="AB2835" s="77"/>
      <c r="AC2835" s="77"/>
      <c r="AD2835" s="77"/>
      <c r="AE2835" s="77"/>
      <c r="AF2835" s="105"/>
    </row>
    <row r="2836" spans="1:32" hidden="1" x14ac:dyDescent="0.25">
      <c r="A2836" s="96" t="s">
        <v>2003</v>
      </c>
      <c r="B2836" s="77" t="s">
        <v>1049</v>
      </c>
      <c r="C2836" s="77" t="s">
        <v>73</v>
      </c>
      <c r="D2836" s="77" t="s">
        <v>252</v>
      </c>
      <c r="E2836" s="77">
        <v>11</v>
      </c>
      <c r="F2836" s="77" t="s">
        <v>1270</v>
      </c>
      <c r="G2836" s="77" t="s">
        <v>161</v>
      </c>
      <c r="H2836" s="77"/>
      <c r="I2836" s="77">
        <v>11</v>
      </c>
      <c r="J2836" s="77">
        <v>4</v>
      </c>
      <c r="K2836" s="77">
        <v>50</v>
      </c>
      <c r="L2836" s="77">
        <v>20</v>
      </c>
      <c r="M2836" s="77">
        <v>1</v>
      </c>
      <c r="N2836" s="77"/>
      <c r="O2836" s="77" t="s">
        <v>129</v>
      </c>
      <c r="P2836" s="77" t="s">
        <v>1228</v>
      </c>
      <c r="Q2836" s="77">
        <v>2</v>
      </c>
      <c r="R2836" s="77">
        <v>0</v>
      </c>
      <c r="S2836" s="77"/>
      <c r="T2836" s="77"/>
      <c r="U2836" s="77" t="s">
        <v>70</v>
      </c>
      <c r="V2836" s="77"/>
      <c r="W2836" s="77" t="s">
        <v>1123</v>
      </c>
      <c r="X2836" s="77">
        <v>4</v>
      </c>
      <c r="Y2836" s="77" t="s">
        <v>1116</v>
      </c>
      <c r="Z2836" s="77" t="s">
        <v>1229</v>
      </c>
      <c r="AA2836" s="77" t="s">
        <v>1126</v>
      </c>
      <c r="AB2836" s="77" t="s">
        <v>1127</v>
      </c>
      <c r="AC2836" s="77" t="s">
        <v>1128</v>
      </c>
      <c r="AD2836" s="77">
        <v>4</v>
      </c>
      <c r="AE2836" s="77" t="s">
        <v>1129</v>
      </c>
      <c r="AF2836" s="105"/>
    </row>
    <row r="2837" spans="1:32" hidden="1" x14ac:dyDescent="0.25">
      <c r="A2837" s="96" t="s">
        <v>2003</v>
      </c>
      <c r="B2837" s="77" t="s">
        <v>1049</v>
      </c>
      <c r="C2837" s="77" t="s">
        <v>73</v>
      </c>
      <c r="D2837" s="77" t="s">
        <v>252</v>
      </c>
      <c r="E2837" s="77">
        <v>12</v>
      </c>
      <c r="F2837" s="77" t="s">
        <v>1230</v>
      </c>
      <c r="G2837" s="77" t="s">
        <v>138</v>
      </c>
      <c r="H2837" s="77"/>
      <c r="I2837" s="77">
        <v>11</v>
      </c>
      <c r="J2837" s="77">
        <v>8</v>
      </c>
      <c r="K2837" s="77">
        <v>200</v>
      </c>
      <c r="L2837" s="77">
        <v>20</v>
      </c>
      <c r="M2837" s="77"/>
      <c r="N2837" s="77"/>
      <c r="O2837" s="77" t="s">
        <v>129</v>
      </c>
      <c r="P2837" s="77" t="s">
        <v>1228</v>
      </c>
      <c r="Q2837" s="77">
        <v>0</v>
      </c>
      <c r="R2837" s="77">
        <v>0</v>
      </c>
      <c r="S2837" s="77"/>
      <c r="T2837" s="77"/>
      <c r="U2837" s="77"/>
      <c r="V2837" s="77"/>
      <c r="W2837" s="77" t="s">
        <v>1123</v>
      </c>
      <c r="X2837" s="77">
        <v>8</v>
      </c>
      <c r="Y2837" s="77" t="s">
        <v>1116</v>
      </c>
      <c r="Z2837" s="77" t="s">
        <v>1229</v>
      </c>
      <c r="AA2837" s="77" t="s">
        <v>1126</v>
      </c>
      <c r="AB2837" s="77" t="s">
        <v>1127</v>
      </c>
      <c r="AC2837" s="77" t="s">
        <v>1128</v>
      </c>
      <c r="AD2837" s="77">
        <v>8</v>
      </c>
      <c r="AE2837" s="77" t="s">
        <v>1130</v>
      </c>
      <c r="AF2837" s="105"/>
    </row>
    <row r="2838" spans="1:32" hidden="1" x14ac:dyDescent="0.25">
      <c r="A2838" s="96" t="s">
        <v>2003</v>
      </c>
      <c r="B2838" s="77" t="s">
        <v>1049</v>
      </c>
      <c r="C2838" s="77" t="s">
        <v>73</v>
      </c>
      <c r="D2838" s="77" t="s">
        <v>252</v>
      </c>
      <c r="E2838" s="77">
        <v>13</v>
      </c>
      <c r="F2838" s="77" t="s">
        <v>1268</v>
      </c>
      <c r="G2838" s="77" t="s">
        <v>1287</v>
      </c>
      <c r="H2838" s="77"/>
      <c r="I2838" s="77">
        <v>11</v>
      </c>
      <c r="J2838" s="77">
        <v>8</v>
      </c>
      <c r="K2838" s="77">
        <v>150</v>
      </c>
      <c r="L2838" s="77">
        <v>20</v>
      </c>
      <c r="M2838" s="77"/>
      <c r="N2838" s="77"/>
      <c r="O2838" s="77"/>
      <c r="P2838" s="77"/>
      <c r="Q2838" s="77">
        <v>0</v>
      </c>
      <c r="R2838" s="77">
        <v>0</v>
      </c>
      <c r="S2838" s="77"/>
      <c r="T2838" s="77"/>
      <c r="U2838" s="77"/>
      <c r="V2838" s="77"/>
      <c r="W2838" s="77"/>
      <c r="X2838" s="77">
        <v>6</v>
      </c>
      <c r="Y2838" s="77" t="s">
        <v>1116</v>
      </c>
      <c r="Z2838" s="77"/>
      <c r="AA2838" s="77"/>
      <c r="AB2838" s="77"/>
      <c r="AC2838" s="77"/>
      <c r="AD2838" s="77"/>
      <c r="AE2838" s="77"/>
      <c r="AF2838" s="105"/>
    </row>
    <row r="2839" spans="1:32" hidden="1" x14ac:dyDescent="0.25">
      <c r="A2839" s="96" t="s">
        <v>2003</v>
      </c>
      <c r="B2839" s="77" t="s">
        <v>1049</v>
      </c>
      <c r="C2839" s="77" t="s">
        <v>73</v>
      </c>
      <c r="D2839" s="77" t="s">
        <v>252</v>
      </c>
      <c r="E2839" s="77">
        <v>14</v>
      </c>
      <c r="F2839" s="77" t="s">
        <v>1275</v>
      </c>
      <c r="G2839" s="77" t="s">
        <v>161</v>
      </c>
      <c r="H2839" s="77"/>
      <c r="I2839" s="77">
        <v>11</v>
      </c>
      <c r="J2839" s="77">
        <v>4</v>
      </c>
      <c r="K2839" s="77">
        <v>80</v>
      </c>
      <c r="L2839" s="77">
        <v>20</v>
      </c>
      <c r="M2839" s="77">
        <v>1</v>
      </c>
      <c r="N2839" s="77"/>
      <c r="O2839" s="77" t="s">
        <v>129</v>
      </c>
      <c r="P2839" s="77" t="s">
        <v>1228</v>
      </c>
      <c r="Q2839" s="77">
        <v>2</v>
      </c>
      <c r="R2839" s="77">
        <v>0</v>
      </c>
      <c r="S2839" s="77"/>
      <c r="T2839" s="77"/>
      <c r="U2839" s="77" t="s">
        <v>70</v>
      </c>
      <c r="V2839" s="77"/>
      <c r="W2839" s="77" t="s">
        <v>1123</v>
      </c>
      <c r="X2839" s="77">
        <v>6</v>
      </c>
      <c r="Y2839" s="77" t="s">
        <v>1116</v>
      </c>
      <c r="Z2839" s="77" t="s">
        <v>1229</v>
      </c>
      <c r="AA2839" s="77" t="s">
        <v>1126</v>
      </c>
      <c r="AB2839" s="77" t="s">
        <v>1127</v>
      </c>
      <c r="AC2839" s="77" t="s">
        <v>1128</v>
      </c>
      <c r="AD2839" s="77">
        <v>4</v>
      </c>
      <c r="AE2839" s="77" t="s">
        <v>1922</v>
      </c>
      <c r="AF2839" s="105"/>
    </row>
    <row r="2840" spans="1:32" hidden="1" x14ac:dyDescent="0.25">
      <c r="A2840" s="96" t="s">
        <v>2003</v>
      </c>
      <c r="B2840" s="77" t="s">
        <v>1049</v>
      </c>
      <c r="C2840" s="77" t="s">
        <v>73</v>
      </c>
      <c r="D2840" s="77" t="s">
        <v>252</v>
      </c>
      <c r="E2840" s="77">
        <v>15</v>
      </c>
      <c r="F2840" s="77" t="s">
        <v>1737</v>
      </c>
      <c r="G2840" s="77" t="s">
        <v>161</v>
      </c>
      <c r="H2840" s="77"/>
      <c r="I2840" s="77">
        <v>11</v>
      </c>
      <c r="J2840" s="77">
        <v>8</v>
      </c>
      <c r="K2840" s="77">
        <v>150</v>
      </c>
      <c r="L2840" s="77">
        <v>20</v>
      </c>
      <c r="M2840" s="77">
        <v>1</v>
      </c>
      <c r="N2840" s="77"/>
      <c r="O2840" s="77" t="s">
        <v>129</v>
      </c>
      <c r="P2840" s="77" t="s">
        <v>1467</v>
      </c>
      <c r="Q2840" s="77">
        <v>2</v>
      </c>
      <c r="R2840" s="77">
        <v>0</v>
      </c>
      <c r="S2840" s="77"/>
      <c r="T2840" s="77"/>
      <c r="U2840" s="77" t="s">
        <v>70</v>
      </c>
      <c r="V2840" s="77"/>
      <c r="W2840" s="77" t="s">
        <v>1123</v>
      </c>
      <c r="X2840" s="77">
        <v>12</v>
      </c>
      <c r="Y2840" s="77" t="s">
        <v>1116</v>
      </c>
      <c r="Z2840" s="77" t="s">
        <v>1466</v>
      </c>
      <c r="AA2840" s="77" t="s">
        <v>1126</v>
      </c>
      <c r="AB2840" s="77" t="s">
        <v>1163</v>
      </c>
      <c r="AC2840" s="77" t="s">
        <v>1164</v>
      </c>
      <c r="AD2840" s="77">
        <v>8</v>
      </c>
      <c r="AE2840" s="77" t="s">
        <v>1137</v>
      </c>
      <c r="AF2840" s="105"/>
    </row>
    <row r="2841" spans="1:32" hidden="1" x14ac:dyDescent="0.25">
      <c r="A2841" s="96" t="s">
        <v>2003</v>
      </c>
      <c r="B2841" s="77" t="s">
        <v>1049</v>
      </c>
      <c r="C2841" s="77" t="s">
        <v>73</v>
      </c>
      <c r="D2841" s="77" t="s">
        <v>252</v>
      </c>
      <c r="E2841" s="77">
        <v>16</v>
      </c>
      <c r="F2841" s="77" t="s">
        <v>1368</v>
      </c>
      <c r="G2841" s="77" t="s">
        <v>1122</v>
      </c>
      <c r="H2841" s="77"/>
      <c r="I2841" s="77">
        <v>11</v>
      </c>
      <c r="J2841" s="77">
        <v>8</v>
      </c>
      <c r="K2841" s="77">
        <v>200</v>
      </c>
      <c r="L2841" s="77">
        <v>20</v>
      </c>
      <c r="M2841" s="77"/>
      <c r="N2841" s="77"/>
      <c r="O2841" s="77" t="s">
        <v>129</v>
      </c>
      <c r="P2841" s="77" t="s">
        <v>1228</v>
      </c>
      <c r="Q2841" s="77">
        <v>0</v>
      </c>
      <c r="R2841" s="77">
        <v>0</v>
      </c>
      <c r="S2841" s="77"/>
      <c r="T2841" s="77"/>
      <c r="U2841" s="77" t="s">
        <v>70</v>
      </c>
      <c r="V2841" s="77"/>
      <c r="W2841" s="77" t="s">
        <v>1123</v>
      </c>
      <c r="X2841" s="77">
        <v>8</v>
      </c>
      <c r="Y2841" s="77" t="s">
        <v>1116</v>
      </c>
      <c r="Z2841" s="77" t="s">
        <v>1229</v>
      </c>
      <c r="AA2841" s="77" t="s">
        <v>1126</v>
      </c>
      <c r="AB2841" s="77" t="s">
        <v>1127</v>
      </c>
      <c r="AC2841" s="77" t="s">
        <v>1128</v>
      </c>
      <c r="AD2841" s="77">
        <v>8</v>
      </c>
      <c r="AE2841" s="77" t="s">
        <v>1130</v>
      </c>
      <c r="AF2841" s="105"/>
    </row>
    <row r="2842" spans="1:32" hidden="1" x14ac:dyDescent="0.25">
      <c r="A2842" s="96" t="s">
        <v>2003</v>
      </c>
      <c r="B2842" s="77" t="s">
        <v>1049</v>
      </c>
      <c r="C2842" s="77" t="s">
        <v>73</v>
      </c>
      <c r="D2842" s="77" t="s">
        <v>252</v>
      </c>
      <c r="E2842" s="77">
        <v>17</v>
      </c>
      <c r="F2842" s="77" t="s">
        <v>1243</v>
      </c>
      <c r="G2842" s="77" t="s">
        <v>161</v>
      </c>
      <c r="H2842" s="77"/>
      <c r="I2842" s="77">
        <v>11</v>
      </c>
      <c r="J2842" s="77">
        <v>4</v>
      </c>
      <c r="K2842" s="77">
        <v>25</v>
      </c>
      <c r="L2842" s="77">
        <v>20</v>
      </c>
      <c r="M2842" s="77">
        <v>1</v>
      </c>
      <c r="N2842" s="77"/>
      <c r="O2842" s="77" t="s">
        <v>129</v>
      </c>
      <c r="P2842" s="77" t="s">
        <v>1240</v>
      </c>
      <c r="Q2842" s="77">
        <v>2</v>
      </c>
      <c r="R2842" s="77">
        <v>0</v>
      </c>
      <c r="S2842" s="77"/>
      <c r="T2842" s="77"/>
      <c r="U2842" s="77" t="s">
        <v>70</v>
      </c>
      <c r="V2842" s="77"/>
      <c r="W2842" s="77" t="s">
        <v>1123</v>
      </c>
      <c r="X2842" s="77">
        <v>2</v>
      </c>
      <c r="Y2842" s="77" t="s">
        <v>1116</v>
      </c>
      <c r="Z2842" s="77" t="s">
        <v>1136</v>
      </c>
      <c r="AA2842" s="77" t="s">
        <v>1126</v>
      </c>
      <c r="AB2842" s="77" t="s">
        <v>1127</v>
      </c>
      <c r="AC2842" s="77" t="s">
        <v>1128</v>
      </c>
      <c r="AD2842" s="77">
        <v>4</v>
      </c>
      <c r="AE2842" s="77" t="s">
        <v>1182</v>
      </c>
      <c r="AF2842" s="105"/>
    </row>
    <row r="2843" spans="1:32" hidden="1" x14ac:dyDescent="0.25">
      <c r="A2843" s="96" t="s">
        <v>2003</v>
      </c>
      <c r="B2843" s="77" t="s">
        <v>1049</v>
      </c>
      <c r="C2843" s="77" t="s">
        <v>73</v>
      </c>
      <c r="D2843" s="77" t="s">
        <v>252</v>
      </c>
      <c r="E2843" s="77">
        <v>18</v>
      </c>
      <c r="F2843" s="77" t="s">
        <v>1276</v>
      </c>
      <c r="G2843" s="77" t="s">
        <v>2005</v>
      </c>
      <c r="H2843" s="77"/>
      <c r="I2843" s="77">
        <v>11</v>
      </c>
      <c r="J2843" s="77">
        <v>12</v>
      </c>
      <c r="K2843" s="77">
        <v>250</v>
      </c>
      <c r="L2843" s="77">
        <v>20</v>
      </c>
      <c r="M2843" s="77"/>
      <c r="N2843" s="77"/>
      <c r="O2843" s="77" t="s">
        <v>129</v>
      </c>
      <c r="P2843" s="77" t="s">
        <v>1467</v>
      </c>
      <c r="Q2843" s="77">
        <v>0</v>
      </c>
      <c r="R2843" s="77">
        <v>0</v>
      </c>
      <c r="S2843" s="77"/>
      <c r="T2843" s="77"/>
      <c r="U2843" s="77" t="s">
        <v>70</v>
      </c>
      <c r="V2843" s="77" t="s">
        <v>76</v>
      </c>
      <c r="W2843" s="77" t="s">
        <v>1123</v>
      </c>
      <c r="X2843" s="77">
        <v>10</v>
      </c>
      <c r="Y2843" s="77" t="s">
        <v>1116</v>
      </c>
      <c r="Z2843" s="77" t="s">
        <v>1466</v>
      </c>
      <c r="AA2843" s="77" t="s">
        <v>1126</v>
      </c>
      <c r="AB2843" s="77" t="s">
        <v>1163</v>
      </c>
      <c r="AC2843" s="77" t="s">
        <v>1164</v>
      </c>
      <c r="AD2843" s="77">
        <v>12</v>
      </c>
      <c r="AE2843" s="77" t="s">
        <v>1274</v>
      </c>
      <c r="AF2843" s="105"/>
    </row>
    <row r="2844" spans="1:32" hidden="1" x14ac:dyDescent="0.25">
      <c r="A2844" s="96" t="s">
        <v>2003</v>
      </c>
      <c r="B2844" s="77" t="s">
        <v>1049</v>
      </c>
      <c r="C2844" s="77" t="s">
        <v>73</v>
      </c>
      <c r="D2844" s="77" t="s">
        <v>252</v>
      </c>
      <c r="E2844" s="77">
        <v>19</v>
      </c>
      <c r="F2844" s="77" t="s">
        <v>1264</v>
      </c>
      <c r="G2844" s="77" t="s">
        <v>161</v>
      </c>
      <c r="H2844" s="77"/>
      <c r="I2844" s="77">
        <v>11</v>
      </c>
      <c r="J2844" s="77">
        <v>4</v>
      </c>
      <c r="K2844" s="77">
        <v>25</v>
      </c>
      <c r="L2844" s="77">
        <v>20</v>
      </c>
      <c r="M2844" s="77">
        <v>1</v>
      </c>
      <c r="N2844" s="77"/>
      <c r="O2844" s="77" t="s">
        <v>129</v>
      </c>
      <c r="P2844" s="77" t="s">
        <v>1240</v>
      </c>
      <c r="Q2844" s="77">
        <v>2</v>
      </c>
      <c r="R2844" s="77">
        <v>0</v>
      </c>
      <c r="S2844" s="77"/>
      <c r="T2844" s="77"/>
      <c r="U2844" s="77" t="s">
        <v>70</v>
      </c>
      <c r="V2844" s="77" t="s">
        <v>76</v>
      </c>
      <c r="W2844" s="77" t="s">
        <v>1123</v>
      </c>
      <c r="X2844" s="77">
        <v>2</v>
      </c>
      <c r="Y2844" s="77" t="s">
        <v>1116</v>
      </c>
      <c r="Z2844" s="77" t="s">
        <v>1136</v>
      </c>
      <c r="AA2844" s="77" t="s">
        <v>1126</v>
      </c>
      <c r="AB2844" s="77" t="s">
        <v>1127</v>
      </c>
      <c r="AC2844" s="77" t="s">
        <v>1128</v>
      </c>
      <c r="AD2844" s="77">
        <v>4</v>
      </c>
      <c r="AE2844" s="77" t="s">
        <v>1182</v>
      </c>
      <c r="AF2844" s="105"/>
    </row>
    <row r="2845" spans="1:32" hidden="1" x14ac:dyDescent="0.25">
      <c r="A2845" s="96" t="s">
        <v>2003</v>
      </c>
      <c r="B2845" s="77" t="s">
        <v>1049</v>
      </c>
      <c r="C2845" s="77" t="s">
        <v>73</v>
      </c>
      <c r="D2845" s="77" t="s">
        <v>252</v>
      </c>
      <c r="E2845" s="77">
        <v>20</v>
      </c>
      <c r="F2845" s="77" t="s">
        <v>1298</v>
      </c>
      <c r="G2845" s="77" t="s">
        <v>1122</v>
      </c>
      <c r="H2845" s="77"/>
      <c r="I2845" s="77">
        <v>11</v>
      </c>
      <c r="J2845" s="77">
        <v>4</v>
      </c>
      <c r="K2845" s="77">
        <v>50</v>
      </c>
      <c r="L2845" s="77">
        <v>20</v>
      </c>
      <c r="M2845" s="77"/>
      <c r="N2845" s="77"/>
      <c r="O2845" s="77" t="s">
        <v>129</v>
      </c>
      <c r="P2845" s="77" t="s">
        <v>1467</v>
      </c>
      <c r="Q2845" s="77">
        <v>0</v>
      </c>
      <c r="R2845" s="77">
        <v>0</v>
      </c>
      <c r="S2845" s="77"/>
      <c r="T2845" s="77"/>
      <c r="U2845" s="77" t="s">
        <v>70</v>
      </c>
      <c r="V2845" s="77"/>
      <c r="W2845" s="77" t="s">
        <v>1123</v>
      </c>
      <c r="X2845" s="77">
        <v>2</v>
      </c>
      <c r="Y2845" s="77" t="s">
        <v>1116</v>
      </c>
      <c r="Z2845" s="77" t="s">
        <v>1466</v>
      </c>
      <c r="AA2845" s="77" t="s">
        <v>1126</v>
      </c>
      <c r="AB2845" s="77" t="s">
        <v>1163</v>
      </c>
      <c r="AC2845" s="77" t="s">
        <v>1164</v>
      </c>
      <c r="AD2845" s="77">
        <v>4</v>
      </c>
      <c r="AE2845" s="77" t="s">
        <v>1172</v>
      </c>
      <c r="AF2845" s="105"/>
    </row>
    <row r="2846" spans="1:32" ht="30" hidden="1" x14ac:dyDescent="0.25">
      <c r="A2846" s="96" t="s">
        <v>2003</v>
      </c>
      <c r="B2846" s="77" t="s">
        <v>1049</v>
      </c>
      <c r="C2846" s="77" t="s">
        <v>73</v>
      </c>
      <c r="D2846" s="77" t="s">
        <v>130</v>
      </c>
      <c r="E2846" s="77" t="s">
        <v>73</v>
      </c>
      <c r="F2846" s="77"/>
      <c r="G2846" s="77" t="s">
        <v>946</v>
      </c>
      <c r="H2846" s="77"/>
      <c r="I2846" s="77">
        <v>11</v>
      </c>
      <c r="J2846" s="77">
        <v>8</v>
      </c>
      <c r="K2846" s="77">
        <v>150</v>
      </c>
      <c r="L2846" s="77">
        <v>20</v>
      </c>
      <c r="M2846" s="77"/>
      <c r="N2846" s="77">
        <v>1</v>
      </c>
      <c r="O2846" s="77" t="s">
        <v>129</v>
      </c>
      <c r="P2846" s="77" t="s">
        <v>1228</v>
      </c>
      <c r="Q2846" s="77">
        <v>1</v>
      </c>
      <c r="R2846" s="77">
        <v>0</v>
      </c>
      <c r="S2846" s="77"/>
      <c r="T2846" s="77"/>
      <c r="U2846" s="77" t="s">
        <v>70</v>
      </c>
      <c r="V2846" s="77"/>
      <c r="W2846" s="77" t="s">
        <v>1123</v>
      </c>
      <c r="X2846" s="77">
        <v>6</v>
      </c>
      <c r="Y2846" s="77" t="s">
        <v>1116</v>
      </c>
      <c r="Z2846" s="77" t="s">
        <v>1229</v>
      </c>
      <c r="AA2846" s="77" t="s">
        <v>1126</v>
      </c>
      <c r="AB2846" s="77" t="s">
        <v>1127</v>
      </c>
      <c r="AC2846" s="77" t="s">
        <v>1128</v>
      </c>
      <c r="AD2846" s="77">
        <v>8</v>
      </c>
      <c r="AE2846" s="77" t="s">
        <v>1165</v>
      </c>
      <c r="AF2846" s="105"/>
    </row>
    <row r="2847" spans="1:32" hidden="1" x14ac:dyDescent="0.25">
      <c r="A2847" s="96" t="s">
        <v>2003</v>
      </c>
      <c r="B2847" s="77" t="s">
        <v>1049</v>
      </c>
      <c r="C2847" s="77" t="s">
        <v>73</v>
      </c>
      <c r="D2847" s="77" t="s">
        <v>1050</v>
      </c>
      <c r="E2847" s="77">
        <v>1</v>
      </c>
      <c r="F2847" s="77" t="s">
        <v>1262</v>
      </c>
      <c r="G2847" s="77" t="s">
        <v>175</v>
      </c>
      <c r="H2847" s="77"/>
      <c r="I2847" s="77">
        <v>11</v>
      </c>
      <c r="J2847" s="77">
        <v>4</v>
      </c>
      <c r="K2847" s="77">
        <v>25</v>
      </c>
      <c r="L2847" s="77">
        <v>20</v>
      </c>
      <c r="M2847" s="77"/>
      <c r="N2847" s="77"/>
      <c r="O2847" s="77" t="s">
        <v>129</v>
      </c>
      <c r="P2847" s="77" t="s">
        <v>1240</v>
      </c>
      <c r="Q2847" s="77">
        <v>0</v>
      </c>
      <c r="R2847" s="77">
        <v>1</v>
      </c>
      <c r="S2847" s="77" t="s">
        <v>1123</v>
      </c>
      <c r="T2847" s="77">
        <v>1</v>
      </c>
      <c r="U2847" s="77" t="s">
        <v>115</v>
      </c>
      <c r="V2847" s="77" t="s">
        <v>76</v>
      </c>
      <c r="W2847" s="77" t="s">
        <v>1123</v>
      </c>
      <c r="X2847" s="77">
        <v>1</v>
      </c>
      <c r="Y2847" s="77" t="s">
        <v>1116</v>
      </c>
      <c r="Z2847" s="77" t="s">
        <v>1136</v>
      </c>
      <c r="AA2847" s="77" t="s">
        <v>1126</v>
      </c>
      <c r="AB2847" s="77" t="s">
        <v>1127</v>
      </c>
      <c r="AC2847" s="77" t="s">
        <v>1128</v>
      </c>
      <c r="AD2847" s="77">
        <v>4</v>
      </c>
      <c r="AE2847" s="77" t="s">
        <v>1182</v>
      </c>
      <c r="AF2847" s="105"/>
    </row>
    <row r="2848" spans="1:32" hidden="1" x14ac:dyDescent="0.25">
      <c r="A2848" s="96" t="s">
        <v>2003</v>
      </c>
      <c r="B2848" s="77" t="s">
        <v>1049</v>
      </c>
      <c r="C2848" s="77" t="s">
        <v>73</v>
      </c>
      <c r="D2848" s="77" t="s">
        <v>1050</v>
      </c>
      <c r="E2848" s="77">
        <v>2</v>
      </c>
      <c r="F2848" s="77" t="s">
        <v>1242</v>
      </c>
      <c r="G2848" s="77" t="s">
        <v>1287</v>
      </c>
      <c r="H2848" s="77"/>
      <c r="I2848" s="77">
        <v>11</v>
      </c>
      <c r="J2848" s="77">
        <v>4</v>
      </c>
      <c r="K2848" s="77">
        <v>50</v>
      </c>
      <c r="L2848" s="77">
        <v>20</v>
      </c>
      <c r="M2848" s="77"/>
      <c r="N2848" s="77"/>
      <c r="O2848" s="77"/>
      <c r="P2848" s="77"/>
      <c r="Q2848" s="77">
        <v>0</v>
      </c>
      <c r="R2848" s="77">
        <v>0</v>
      </c>
      <c r="S2848" s="77"/>
      <c r="T2848" s="77"/>
      <c r="U2848" s="77"/>
      <c r="V2848" s="77"/>
      <c r="W2848" s="77"/>
      <c r="X2848" s="77">
        <v>2</v>
      </c>
      <c r="Y2848" s="77" t="s">
        <v>1116</v>
      </c>
      <c r="Z2848" s="77"/>
      <c r="AA2848" s="77"/>
      <c r="AB2848" s="77"/>
      <c r="AC2848" s="77"/>
      <c r="AD2848" s="77"/>
      <c r="AE2848" s="77"/>
      <c r="AF2848" s="105"/>
    </row>
    <row r="2849" spans="1:32" hidden="1" x14ac:dyDescent="0.25">
      <c r="A2849" s="96" t="s">
        <v>2003</v>
      </c>
      <c r="B2849" s="77" t="s">
        <v>1049</v>
      </c>
      <c r="C2849" s="77" t="s">
        <v>73</v>
      </c>
      <c r="D2849" s="77" t="s">
        <v>1050</v>
      </c>
      <c r="E2849" s="77">
        <v>3</v>
      </c>
      <c r="F2849" s="77" t="s">
        <v>2004</v>
      </c>
      <c r="G2849" s="77" t="s">
        <v>1287</v>
      </c>
      <c r="H2849" s="77"/>
      <c r="I2849" s="77">
        <v>11</v>
      </c>
      <c r="J2849" s="77">
        <v>4</v>
      </c>
      <c r="K2849" s="77">
        <v>50</v>
      </c>
      <c r="L2849" s="77">
        <v>20</v>
      </c>
      <c r="M2849" s="77"/>
      <c r="N2849" s="77"/>
      <c r="O2849" s="77"/>
      <c r="P2849" s="77"/>
      <c r="Q2849" s="77">
        <v>0</v>
      </c>
      <c r="R2849" s="77">
        <v>0</v>
      </c>
      <c r="S2849" s="77"/>
      <c r="T2849" s="77"/>
      <c r="U2849" s="77"/>
      <c r="V2849" s="77"/>
      <c r="W2849" s="77"/>
      <c r="X2849" s="77">
        <v>2</v>
      </c>
      <c r="Y2849" s="77" t="s">
        <v>1116</v>
      </c>
      <c r="Z2849" s="77"/>
      <c r="AA2849" s="77"/>
      <c r="AB2849" s="77"/>
      <c r="AC2849" s="77"/>
      <c r="AD2849" s="77"/>
      <c r="AE2849" s="77"/>
      <c r="AF2849" s="105"/>
    </row>
    <row r="2850" spans="1:32" hidden="1" x14ac:dyDescent="0.25">
      <c r="A2850" s="96" t="s">
        <v>2003</v>
      </c>
      <c r="B2850" s="77" t="s">
        <v>1049</v>
      </c>
      <c r="C2850" s="77" t="s">
        <v>73</v>
      </c>
      <c r="D2850" s="77" t="s">
        <v>1050</v>
      </c>
      <c r="E2850" s="77">
        <v>4</v>
      </c>
      <c r="F2850" s="77" t="s">
        <v>1263</v>
      </c>
      <c r="G2850" s="77" t="s">
        <v>175</v>
      </c>
      <c r="H2850" s="77"/>
      <c r="I2850" s="77">
        <v>11</v>
      </c>
      <c r="J2850" s="77">
        <v>4</v>
      </c>
      <c r="K2850" s="77">
        <v>25</v>
      </c>
      <c r="L2850" s="77">
        <v>20</v>
      </c>
      <c r="M2850" s="77"/>
      <c r="N2850" s="77"/>
      <c r="O2850" s="77" t="s">
        <v>129</v>
      </c>
      <c r="P2850" s="77" t="s">
        <v>1240</v>
      </c>
      <c r="Q2850" s="77">
        <v>0</v>
      </c>
      <c r="R2850" s="77">
        <v>1</v>
      </c>
      <c r="S2850" s="77" t="s">
        <v>1123</v>
      </c>
      <c r="T2850" s="77">
        <v>1</v>
      </c>
      <c r="U2850" s="77" t="s">
        <v>115</v>
      </c>
      <c r="V2850" s="77"/>
      <c r="W2850" s="77" t="s">
        <v>1123</v>
      </c>
      <c r="X2850" s="77">
        <v>1</v>
      </c>
      <c r="Y2850" s="77" t="s">
        <v>1116</v>
      </c>
      <c r="Z2850" s="77" t="s">
        <v>1136</v>
      </c>
      <c r="AA2850" s="77" t="s">
        <v>1126</v>
      </c>
      <c r="AB2850" s="77" t="s">
        <v>1127</v>
      </c>
      <c r="AC2850" s="77" t="s">
        <v>1128</v>
      </c>
      <c r="AD2850" s="77">
        <v>4</v>
      </c>
      <c r="AE2850" s="77" t="s">
        <v>1182</v>
      </c>
      <c r="AF2850" s="105"/>
    </row>
    <row r="2851" spans="1:32" hidden="1" x14ac:dyDescent="0.25">
      <c r="A2851" s="96" t="s">
        <v>2003</v>
      </c>
      <c r="B2851" s="77" t="s">
        <v>1049</v>
      </c>
      <c r="C2851" s="77" t="s">
        <v>73</v>
      </c>
      <c r="D2851" s="77" t="s">
        <v>1050</v>
      </c>
      <c r="E2851" s="77">
        <v>5</v>
      </c>
      <c r="F2851" s="77" t="s">
        <v>1234</v>
      </c>
      <c r="G2851" s="77" t="s">
        <v>1287</v>
      </c>
      <c r="H2851" s="77"/>
      <c r="I2851" s="77">
        <v>11</v>
      </c>
      <c r="J2851" s="77">
        <v>4</v>
      </c>
      <c r="K2851" s="77">
        <v>50</v>
      </c>
      <c r="L2851" s="77">
        <v>20</v>
      </c>
      <c r="M2851" s="77"/>
      <c r="N2851" s="77"/>
      <c r="O2851" s="77"/>
      <c r="P2851" s="77"/>
      <c r="Q2851" s="77">
        <v>0</v>
      </c>
      <c r="R2851" s="77">
        <v>0</v>
      </c>
      <c r="S2851" s="77"/>
      <c r="T2851" s="77"/>
      <c r="U2851" s="77"/>
      <c r="V2851" s="77"/>
      <c r="W2851" s="77"/>
      <c r="X2851" s="77">
        <v>2</v>
      </c>
      <c r="Y2851" s="77" t="s">
        <v>1116</v>
      </c>
      <c r="Z2851" s="77"/>
      <c r="AA2851" s="77"/>
      <c r="AB2851" s="77"/>
      <c r="AC2851" s="77"/>
      <c r="AD2851" s="77"/>
      <c r="AE2851" s="77"/>
      <c r="AF2851" s="105"/>
    </row>
    <row r="2852" spans="1:32" hidden="1" x14ac:dyDescent="0.25">
      <c r="A2852" s="96" t="s">
        <v>2003</v>
      </c>
      <c r="B2852" s="77" t="s">
        <v>1049</v>
      </c>
      <c r="C2852" s="77" t="s">
        <v>73</v>
      </c>
      <c r="D2852" s="77" t="s">
        <v>1050</v>
      </c>
      <c r="E2852" s="77">
        <v>6</v>
      </c>
      <c r="F2852" s="77" t="s">
        <v>1271</v>
      </c>
      <c r="G2852" s="77" t="s">
        <v>1287</v>
      </c>
      <c r="H2852" s="77"/>
      <c r="I2852" s="77">
        <v>11</v>
      </c>
      <c r="J2852" s="77">
        <v>8</v>
      </c>
      <c r="K2852" s="77">
        <v>150</v>
      </c>
      <c r="L2852" s="77">
        <v>20</v>
      </c>
      <c r="M2852" s="77"/>
      <c r="N2852" s="77"/>
      <c r="O2852" s="77"/>
      <c r="P2852" s="77"/>
      <c r="Q2852" s="77">
        <v>0</v>
      </c>
      <c r="R2852" s="77">
        <v>0</v>
      </c>
      <c r="S2852" s="77"/>
      <c r="T2852" s="77"/>
      <c r="U2852" s="77"/>
      <c r="V2852" s="77"/>
      <c r="W2852" s="77"/>
      <c r="X2852" s="77">
        <v>6</v>
      </c>
      <c r="Y2852" s="77" t="s">
        <v>1116</v>
      </c>
      <c r="Z2852" s="77"/>
      <c r="AA2852" s="77"/>
      <c r="AB2852" s="77"/>
      <c r="AC2852" s="77"/>
      <c r="AD2852" s="77"/>
      <c r="AE2852" s="77"/>
      <c r="AF2852" s="105"/>
    </row>
    <row r="2853" spans="1:32" hidden="1" x14ac:dyDescent="0.25">
      <c r="A2853" s="96" t="s">
        <v>2003</v>
      </c>
      <c r="B2853" s="77" t="s">
        <v>1049</v>
      </c>
      <c r="C2853" s="77" t="s">
        <v>73</v>
      </c>
      <c r="D2853" s="77" t="s">
        <v>1050</v>
      </c>
      <c r="E2853" s="77">
        <v>7</v>
      </c>
      <c r="F2853" s="77" t="s">
        <v>1280</v>
      </c>
      <c r="G2853" s="77" t="s">
        <v>175</v>
      </c>
      <c r="H2853" s="77"/>
      <c r="I2853" s="77">
        <v>11</v>
      </c>
      <c r="J2853" s="77">
        <v>4</v>
      </c>
      <c r="K2853" s="77">
        <v>50</v>
      </c>
      <c r="L2853" s="77">
        <v>20</v>
      </c>
      <c r="M2853" s="77"/>
      <c r="N2853" s="77"/>
      <c r="O2853" s="77" t="s">
        <v>129</v>
      </c>
      <c r="P2853" s="77" t="s">
        <v>1467</v>
      </c>
      <c r="Q2853" s="77">
        <v>0</v>
      </c>
      <c r="R2853" s="77">
        <v>1</v>
      </c>
      <c r="S2853" s="77" t="s">
        <v>1123</v>
      </c>
      <c r="T2853" s="77">
        <v>1</v>
      </c>
      <c r="U2853" s="77" t="s">
        <v>115</v>
      </c>
      <c r="V2853" s="77"/>
      <c r="W2853" s="77" t="s">
        <v>1123</v>
      </c>
      <c r="X2853" s="77">
        <v>2</v>
      </c>
      <c r="Y2853" s="77" t="s">
        <v>1116</v>
      </c>
      <c r="Z2853" s="77" t="s">
        <v>1466</v>
      </c>
      <c r="AA2853" s="77" t="s">
        <v>1126</v>
      </c>
      <c r="AB2853" s="77" t="s">
        <v>1163</v>
      </c>
      <c r="AC2853" s="77" t="s">
        <v>1164</v>
      </c>
      <c r="AD2853" s="77">
        <v>4</v>
      </c>
      <c r="AE2853" s="77" t="s">
        <v>1172</v>
      </c>
      <c r="AF2853" s="105"/>
    </row>
    <row r="2854" spans="1:32" hidden="1" x14ac:dyDescent="0.25">
      <c r="A2854" s="96" t="s">
        <v>2003</v>
      </c>
      <c r="B2854" s="77" t="s">
        <v>1049</v>
      </c>
      <c r="C2854" s="77" t="s">
        <v>73</v>
      </c>
      <c r="D2854" s="77" t="s">
        <v>1050</v>
      </c>
      <c r="E2854" s="77">
        <v>8</v>
      </c>
      <c r="F2854" s="77" t="s">
        <v>1249</v>
      </c>
      <c r="G2854" s="77" t="s">
        <v>1287</v>
      </c>
      <c r="H2854" s="77"/>
      <c r="I2854" s="77">
        <v>11</v>
      </c>
      <c r="J2854" s="77">
        <v>4</v>
      </c>
      <c r="K2854" s="77">
        <v>50</v>
      </c>
      <c r="L2854" s="77">
        <v>20</v>
      </c>
      <c r="M2854" s="77"/>
      <c r="N2854" s="77"/>
      <c r="O2854" s="77"/>
      <c r="P2854" s="77"/>
      <c r="Q2854" s="77">
        <v>0</v>
      </c>
      <c r="R2854" s="77">
        <v>0</v>
      </c>
      <c r="S2854" s="77"/>
      <c r="T2854" s="77"/>
      <c r="U2854" s="77"/>
      <c r="V2854" s="77"/>
      <c r="W2854" s="77"/>
      <c r="X2854" s="77">
        <v>2</v>
      </c>
      <c r="Y2854" s="77" t="s">
        <v>1116</v>
      </c>
      <c r="Z2854" s="77"/>
      <c r="AA2854" s="77"/>
      <c r="AB2854" s="77"/>
      <c r="AC2854" s="77"/>
      <c r="AD2854" s="77"/>
      <c r="AE2854" s="77"/>
      <c r="AF2854" s="105"/>
    </row>
    <row r="2855" spans="1:32" hidden="1" x14ac:dyDescent="0.25">
      <c r="A2855" s="96" t="s">
        <v>2003</v>
      </c>
      <c r="B2855" s="77" t="s">
        <v>1049</v>
      </c>
      <c r="C2855" s="77" t="s">
        <v>73</v>
      </c>
      <c r="D2855" s="77" t="s">
        <v>1050</v>
      </c>
      <c r="E2855" s="77">
        <v>9</v>
      </c>
      <c r="F2855" s="77" t="s">
        <v>1246</v>
      </c>
      <c r="G2855" s="77" t="s">
        <v>175</v>
      </c>
      <c r="H2855" s="77"/>
      <c r="I2855" s="77">
        <v>11</v>
      </c>
      <c r="J2855" s="77">
        <v>4</v>
      </c>
      <c r="K2855" s="77">
        <v>50</v>
      </c>
      <c r="L2855" s="77">
        <v>20</v>
      </c>
      <c r="M2855" s="77"/>
      <c r="N2855" s="77"/>
      <c r="O2855" s="77" t="s">
        <v>129</v>
      </c>
      <c r="P2855" s="77" t="s">
        <v>1467</v>
      </c>
      <c r="Q2855" s="77">
        <v>0</v>
      </c>
      <c r="R2855" s="77">
        <v>1</v>
      </c>
      <c r="S2855" s="77" t="s">
        <v>1123</v>
      </c>
      <c r="T2855" s="77">
        <v>1</v>
      </c>
      <c r="U2855" s="77" t="s">
        <v>115</v>
      </c>
      <c r="V2855" s="77"/>
      <c r="W2855" s="77" t="s">
        <v>1123</v>
      </c>
      <c r="X2855" s="77">
        <v>2</v>
      </c>
      <c r="Y2855" s="77" t="s">
        <v>1116</v>
      </c>
      <c r="Z2855" s="77" t="s">
        <v>1466</v>
      </c>
      <c r="AA2855" s="77" t="s">
        <v>1126</v>
      </c>
      <c r="AB2855" s="77" t="s">
        <v>1163</v>
      </c>
      <c r="AC2855" s="77" t="s">
        <v>1164</v>
      </c>
      <c r="AD2855" s="77">
        <v>4</v>
      </c>
      <c r="AE2855" s="77" t="s">
        <v>1172</v>
      </c>
      <c r="AF2855" s="105"/>
    </row>
    <row r="2856" spans="1:32" hidden="1" x14ac:dyDescent="0.25">
      <c r="A2856" s="96" t="s">
        <v>2003</v>
      </c>
      <c r="B2856" s="77" t="s">
        <v>1049</v>
      </c>
      <c r="C2856" s="77" t="s">
        <v>73</v>
      </c>
      <c r="D2856" s="77" t="s">
        <v>1050</v>
      </c>
      <c r="E2856" s="77">
        <v>10</v>
      </c>
      <c r="F2856" s="77" t="s">
        <v>1226</v>
      </c>
      <c r="G2856" s="77" t="s">
        <v>1287</v>
      </c>
      <c r="H2856" s="77"/>
      <c r="I2856" s="77">
        <v>11</v>
      </c>
      <c r="J2856" s="77">
        <v>4</v>
      </c>
      <c r="K2856" s="77">
        <v>50</v>
      </c>
      <c r="L2856" s="77">
        <v>20</v>
      </c>
      <c r="M2856" s="77"/>
      <c r="N2856" s="77"/>
      <c r="O2856" s="77"/>
      <c r="P2856" s="77"/>
      <c r="Q2856" s="77">
        <v>0</v>
      </c>
      <c r="R2856" s="77">
        <v>0</v>
      </c>
      <c r="S2856" s="77"/>
      <c r="T2856" s="77"/>
      <c r="U2856" s="77"/>
      <c r="V2856" s="77"/>
      <c r="W2856" s="77"/>
      <c r="X2856" s="77">
        <v>2</v>
      </c>
      <c r="Y2856" s="77" t="s">
        <v>1116</v>
      </c>
      <c r="Z2856" s="77"/>
      <c r="AA2856" s="77"/>
      <c r="AB2856" s="77"/>
      <c r="AC2856" s="77"/>
      <c r="AD2856" s="77"/>
      <c r="AE2856" s="77"/>
      <c r="AF2856" s="105"/>
    </row>
    <row r="2857" spans="1:32" hidden="1" x14ac:dyDescent="0.25">
      <c r="A2857" s="96" t="s">
        <v>2003</v>
      </c>
      <c r="B2857" s="77" t="s">
        <v>1049</v>
      </c>
      <c r="C2857" s="77" t="s">
        <v>73</v>
      </c>
      <c r="D2857" s="77" t="s">
        <v>1050</v>
      </c>
      <c r="E2857" s="77">
        <v>11</v>
      </c>
      <c r="F2857" s="77" t="s">
        <v>1270</v>
      </c>
      <c r="G2857" s="77" t="s">
        <v>175</v>
      </c>
      <c r="H2857" s="77"/>
      <c r="I2857" s="77">
        <v>11</v>
      </c>
      <c r="J2857" s="77">
        <v>4</v>
      </c>
      <c r="K2857" s="77">
        <v>50</v>
      </c>
      <c r="L2857" s="77">
        <v>20</v>
      </c>
      <c r="M2857" s="77"/>
      <c r="N2857" s="77"/>
      <c r="O2857" s="77" t="s">
        <v>129</v>
      </c>
      <c r="P2857" s="77" t="s">
        <v>1228</v>
      </c>
      <c r="Q2857" s="77">
        <v>0</v>
      </c>
      <c r="R2857" s="77">
        <v>1</v>
      </c>
      <c r="S2857" s="77" t="s">
        <v>1123</v>
      </c>
      <c r="T2857" s="77">
        <v>1</v>
      </c>
      <c r="U2857" s="77" t="s">
        <v>115</v>
      </c>
      <c r="V2857" s="77"/>
      <c r="W2857" s="77" t="s">
        <v>1123</v>
      </c>
      <c r="X2857" s="77">
        <v>2</v>
      </c>
      <c r="Y2857" s="77" t="s">
        <v>1116</v>
      </c>
      <c r="Z2857" s="77" t="s">
        <v>1229</v>
      </c>
      <c r="AA2857" s="77" t="s">
        <v>1126</v>
      </c>
      <c r="AB2857" s="77" t="s">
        <v>1127</v>
      </c>
      <c r="AC2857" s="77" t="s">
        <v>1128</v>
      </c>
      <c r="AD2857" s="77">
        <v>4</v>
      </c>
      <c r="AE2857" s="77" t="s">
        <v>1129</v>
      </c>
      <c r="AF2857" s="105"/>
    </row>
    <row r="2858" spans="1:32" hidden="1" x14ac:dyDescent="0.25">
      <c r="A2858" s="96" t="s">
        <v>2003</v>
      </c>
      <c r="B2858" s="77" t="s">
        <v>1049</v>
      </c>
      <c r="C2858" s="77" t="s">
        <v>73</v>
      </c>
      <c r="D2858" s="77" t="s">
        <v>1050</v>
      </c>
      <c r="E2858" s="77">
        <v>12</v>
      </c>
      <c r="F2858" s="77" t="s">
        <v>1230</v>
      </c>
      <c r="G2858" s="77" t="s">
        <v>341</v>
      </c>
      <c r="H2858" s="77"/>
      <c r="I2858" s="77">
        <v>11</v>
      </c>
      <c r="J2858" s="77">
        <v>8</v>
      </c>
      <c r="K2858" s="77">
        <v>200</v>
      </c>
      <c r="L2858" s="77">
        <v>20</v>
      </c>
      <c r="M2858" s="77"/>
      <c r="N2858" s="77"/>
      <c r="O2858" s="77" t="s">
        <v>129</v>
      </c>
      <c r="P2858" s="77" t="s">
        <v>1228</v>
      </c>
      <c r="Q2858" s="77">
        <v>0</v>
      </c>
      <c r="R2858" s="77">
        <v>1</v>
      </c>
      <c r="S2858" s="77" t="s">
        <v>1123</v>
      </c>
      <c r="T2858" s="77">
        <v>1</v>
      </c>
      <c r="U2858" s="77"/>
      <c r="V2858" s="77"/>
      <c r="W2858" s="77" t="s">
        <v>1123</v>
      </c>
      <c r="X2858" s="77">
        <v>8</v>
      </c>
      <c r="Y2858" s="77" t="s">
        <v>1116</v>
      </c>
      <c r="Z2858" s="77" t="s">
        <v>1229</v>
      </c>
      <c r="AA2858" s="77" t="s">
        <v>1126</v>
      </c>
      <c r="AB2858" s="77" t="s">
        <v>1127</v>
      </c>
      <c r="AC2858" s="77" t="s">
        <v>1128</v>
      </c>
      <c r="AD2858" s="77">
        <v>8</v>
      </c>
      <c r="AE2858" s="77" t="s">
        <v>1130</v>
      </c>
      <c r="AF2858" s="105"/>
    </row>
    <row r="2859" spans="1:32" hidden="1" x14ac:dyDescent="0.25">
      <c r="A2859" s="96" t="s">
        <v>2003</v>
      </c>
      <c r="B2859" s="77" t="s">
        <v>1049</v>
      </c>
      <c r="C2859" s="77" t="s">
        <v>73</v>
      </c>
      <c r="D2859" s="77" t="s">
        <v>1050</v>
      </c>
      <c r="E2859" s="77">
        <v>13</v>
      </c>
      <c r="F2859" s="77" t="s">
        <v>1268</v>
      </c>
      <c r="G2859" s="77" t="s">
        <v>1287</v>
      </c>
      <c r="H2859" s="77"/>
      <c r="I2859" s="77">
        <v>11</v>
      </c>
      <c r="J2859" s="77">
        <v>8</v>
      </c>
      <c r="K2859" s="77">
        <v>150</v>
      </c>
      <c r="L2859" s="77">
        <v>20</v>
      </c>
      <c r="M2859" s="77"/>
      <c r="N2859" s="77"/>
      <c r="O2859" s="77"/>
      <c r="P2859" s="77"/>
      <c r="Q2859" s="77">
        <v>0</v>
      </c>
      <c r="R2859" s="77">
        <v>0</v>
      </c>
      <c r="S2859" s="77"/>
      <c r="T2859" s="77"/>
      <c r="U2859" s="77"/>
      <c r="V2859" s="77"/>
      <c r="W2859" s="77"/>
      <c r="X2859" s="77">
        <v>6</v>
      </c>
      <c r="Y2859" s="77" t="s">
        <v>1116</v>
      </c>
      <c r="Z2859" s="77"/>
      <c r="AA2859" s="77"/>
      <c r="AB2859" s="77"/>
      <c r="AC2859" s="77"/>
      <c r="AD2859" s="77"/>
      <c r="AE2859" s="77"/>
      <c r="AF2859" s="105"/>
    </row>
    <row r="2860" spans="1:32" hidden="1" x14ac:dyDescent="0.25">
      <c r="A2860" s="96" t="s">
        <v>2003</v>
      </c>
      <c r="B2860" s="77" t="s">
        <v>1049</v>
      </c>
      <c r="C2860" s="77" t="s">
        <v>73</v>
      </c>
      <c r="D2860" s="77" t="s">
        <v>1050</v>
      </c>
      <c r="E2860" s="77">
        <v>14</v>
      </c>
      <c r="F2860" s="77" t="s">
        <v>1275</v>
      </c>
      <c r="G2860" s="77" t="s">
        <v>175</v>
      </c>
      <c r="H2860" s="77"/>
      <c r="I2860" s="77">
        <v>11</v>
      </c>
      <c r="J2860" s="77">
        <v>4</v>
      </c>
      <c r="K2860" s="77">
        <v>80</v>
      </c>
      <c r="L2860" s="77">
        <v>20</v>
      </c>
      <c r="M2860" s="77"/>
      <c r="N2860" s="77"/>
      <c r="O2860" s="77" t="s">
        <v>129</v>
      </c>
      <c r="P2860" s="77" t="s">
        <v>1228</v>
      </c>
      <c r="Q2860" s="77">
        <v>0</v>
      </c>
      <c r="R2860" s="77">
        <v>1</v>
      </c>
      <c r="S2860" s="77" t="s">
        <v>1123</v>
      </c>
      <c r="T2860" s="77">
        <v>1</v>
      </c>
      <c r="U2860" s="77" t="s">
        <v>115</v>
      </c>
      <c r="V2860" s="77"/>
      <c r="W2860" s="77" t="s">
        <v>1123</v>
      </c>
      <c r="X2860" s="77">
        <v>3</v>
      </c>
      <c r="Y2860" s="77" t="s">
        <v>1116</v>
      </c>
      <c r="Z2860" s="77" t="s">
        <v>1229</v>
      </c>
      <c r="AA2860" s="77" t="s">
        <v>1126</v>
      </c>
      <c r="AB2860" s="77" t="s">
        <v>1127</v>
      </c>
      <c r="AC2860" s="77" t="s">
        <v>1128</v>
      </c>
      <c r="AD2860" s="77">
        <v>4</v>
      </c>
      <c r="AE2860" s="77" t="s">
        <v>1922</v>
      </c>
      <c r="AF2860" s="105"/>
    </row>
    <row r="2861" spans="1:32" hidden="1" x14ac:dyDescent="0.25">
      <c r="A2861" s="96" t="s">
        <v>2003</v>
      </c>
      <c r="B2861" s="77" t="s">
        <v>1049</v>
      </c>
      <c r="C2861" s="77" t="s">
        <v>73</v>
      </c>
      <c r="D2861" s="77" t="s">
        <v>1050</v>
      </c>
      <c r="E2861" s="77">
        <v>15</v>
      </c>
      <c r="F2861" s="77" t="s">
        <v>1737</v>
      </c>
      <c r="G2861" s="77" t="s">
        <v>175</v>
      </c>
      <c r="H2861" s="77"/>
      <c r="I2861" s="77">
        <v>11</v>
      </c>
      <c r="J2861" s="77">
        <v>8</v>
      </c>
      <c r="K2861" s="77">
        <v>150</v>
      </c>
      <c r="L2861" s="77">
        <v>20</v>
      </c>
      <c r="M2861" s="77"/>
      <c r="N2861" s="77"/>
      <c r="O2861" s="77" t="s">
        <v>129</v>
      </c>
      <c r="P2861" s="77" t="s">
        <v>1467</v>
      </c>
      <c r="Q2861" s="77">
        <v>0</v>
      </c>
      <c r="R2861" s="77">
        <v>1</v>
      </c>
      <c r="S2861" s="77" t="s">
        <v>1123</v>
      </c>
      <c r="T2861" s="77">
        <v>1</v>
      </c>
      <c r="U2861" s="77" t="s">
        <v>115</v>
      </c>
      <c r="V2861" s="77"/>
      <c r="W2861" s="77" t="s">
        <v>1123</v>
      </c>
      <c r="X2861" s="77">
        <v>6</v>
      </c>
      <c r="Y2861" s="77" t="s">
        <v>1116</v>
      </c>
      <c r="Z2861" s="77" t="s">
        <v>1466</v>
      </c>
      <c r="AA2861" s="77" t="s">
        <v>1126</v>
      </c>
      <c r="AB2861" s="77" t="s">
        <v>1163</v>
      </c>
      <c r="AC2861" s="77" t="s">
        <v>1164</v>
      </c>
      <c r="AD2861" s="77">
        <v>8</v>
      </c>
      <c r="AE2861" s="77" t="s">
        <v>1137</v>
      </c>
      <c r="AF2861" s="105"/>
    </row>
    <row r="2862" spans="1:32" hidden="1" x14ac:dyDescent="0.25">
      <c r="A2862" s="96" t="s">
        <v>2003</v>
      </c>
      <c r="B2862" s="77" t="s">
        <v>1049</v>
      </c>
      <c r="C2862" s="77" t="s">
        <v>73</v>
      </c>
      <c r="D2862" s="77" t="s">
        <v>1050</v>
      </c>
      <c r="E2862" s="77">
        <v>16</v>
      </c>
      <c r="F2862" s="77" t="s">
        <v>1368</v>
      </c>
      <c r="G2862" s="77" t="s">
        <v>393</v>
      </c>
      <c r="H2862" s="77"/>
      <c r="I2862" s="77">
        <v>11</v>
      </c>
      <c r="J2862" s="77">
        <v>8</v>
      </c>
      <c r="K2862" s="77">
        <v>200</v>
      </c>
      <c r="L2862" s="77">
        <v>20</v>
      </c>
      <c r="M2862" s="77"/>
      <c r="N2862" s="77"/>
      <c r="O2862" s="77" t="s">
        <v>129</v>
      </c>
      <c r="P2862" s="77" t="s">
        <v>1228</v>
      </c>
      <c r="Q2862" s="77">
        <v>0</v>
      </c>
      <c r="R2862" s="77">
        <v>2</v>
      </c>
      <c r="S2862" s="77" t="s">
        <v>1123</v>
      </c>
      <c r="T2862" s="77">
        <v>2</v>
      </c>
      <c r="U2862" s="77" t="s">
        <v>115</v>
      </c>
      <c r="V2862" s="77"/>
      <c r="W2862" s="77" t="s">
        <v>1123</v>
      </c>
      <c r="X2862" s="77">
        <v>16</v>
      </c>
      <c r="Y2862" s="77" t="s">
        <v>1116</v>
      </c>
      <c r="Z2862" s="77" t="s">
        <v>1229</v>
      </c>
      <c r="AA2862" s="77" t="s">
        <v>1126</v>
      </c>
      <c r="AB2862" s="77" t="s">
        <v>1127</v>
      </c>
      <c r="AC2862" s="77" t="s">
        <v>1128</v>
      </c>
      <c r="AD2862" s="77">
        <v>8</v>
      </c>
      <c r="AE2862" s="77" t="s">
        <v>1130</v>
      </c>
      <c r="AF2862" s="105"/>
    </row>
    <row r="2863" spans="1:32" hidden="1" x14ac:dyDescent="0.25">
      <c r="A2863" s="96" t="s">
        <v>2003</v>
      </c>
      <c r="B2863" s="77" t="s">
        <v>1049</v>
      </c>
      <c r="C2863" s="77" t="s">
        <v>73</v>
      </c>
      <c r="D2863" s="77" t="s">
        <v>1050</v>
      </c>
      <c r="E2863" s="77">
        <v>17</v>
      </c>
      <c r="F2863" s="77" t="s">
        <v>1243</v>
      </c>
      <c r="G2863" s="77" t="s">
        <v>175</v>
      </c>
      <c r="H2863" s="77"/>
      <c r="I2863" s="77">
        <v>11</v>
      </c>
      <c r="J2863" s="77">
        <v>4</v>
      </c>
      <c r="K2863" s="77">
        <v>25</v>
      </c>
      <c r="L2863" s="77">
        <v>20</v>
      </c>
      <c r="M2863" s="77"/>
      <c r="N2863" s="77"/>
      <c r="O2863" s="77" t="s">
        <v>129</v>
      </c>
      <c r="P2863" s="77" t="s">
        <v>1240</v>
      </c>
      <c r="Q2863" s="77">
        <v>0</v>
      </c>
      <c r="R2863" s="77">
        <v>1</v>
      </c>
      <c r="S2863" s="77" t="s">
        <v>1123</v>
      </c>
      <c r="T2863" s="77">
        <v>1</v>
      </c>
      <c r="U2863" s="77" t="s">
        <v>115</v>
      </c>
      <c r="V2863" s="77"/>
      <c r="W2863" s="77" t="s">
        <v>1123</v>
      </c>
      <c r="X2863" s="77">
        <v>1</v>
      </c>
      <c r="Y2863" s="77" t="s">
        <v>1116</v>
      </c>
      <c r="Z2863" s="77" t="s">
        <v>1136</v>
      </c>
      <c r="AA2863" s="77" t="s">
        <v>1126</v>
      </c>
      <c r="AB2863" s="77" t="s">
        <v>1127</v>
      </c>
      <c r="AC2863" s="77" t="s">
        <v>1128</v>
      </c>
      <c r="AD2863" s="77">
        <v>4</v>
      </c>
      <c r="AE2863" s="77" t="s">
        <v>1182</v>
      </c>
      <c r="AF2863" s="105"/>
    </row>
    <row r="2864" spans="1:32" hidden="1" x14ac:dyDescent="0.25">
      <c r="A2864" s="96" t="s">
        <v>2003</v>
      </c>
      <c r="B2864" s="77" t="s">
        <v>1049</v>
      </c>
      <c r="C2864" s="77" t="s">
        <v>73</v>
      </c>
      <c r="D2864" s="77" t="s">
        <v>1050</v>
      </c>
      <c r="E2864" s="77">
        <v>18</v>
      </c>
      <c r="F2864" s="77" t="s">
        <v>1276</v>
      </c>
      <c r="G2864" s="77" t="s">
        <v>1051</v>
      </c>
      <c r="H2864" s="77"/>
      <c r="I2864" s="77">
        <v>11</v>
      </c>
      <c r="J2864" s="77">
        <v>12</v>
      </c>
      <c r="K2864" s="77">
        <v>250</v>
      </c>
      <c r="L2864" s="77">
        <v>20</v>
      </c>
      <c r="M2864" s="77"/>
      <c r="N2864" s="77"/>
      <c r="O2864" s="77" t="s">
        <v>129</v>
      </c>
      <c r="P2864" s="77" t="s">
        <v>1467</v>
      </c>
      <c r="Q2864" s="77">
        <v>0</v>
      </c>
      <c r="R2864" s="77">
        <v>1</v>
      </c>
      <c r="S2864" s="77" t="s">
        <v>1123</v>
      </c>
      <c r="T2864" s="77">
        <v>1</v>
      </c>
      <c r="U2864" s="77" t="s">
        <v>115</v>
      </c>
      <c r="V2864" s="77" t="s">
        <v>76</v>
      </c>
      <c r="W2864" s="77" t="s">
        <v>1123</v>
      </c>
      <c r="X2864" s="77">
        <v>10</v>
      </c>
      <c r="Y2864" s="77" t="s">
        <v>1116</v>
      </c>
      <c r="Z2864" s="77" t="s">
        <v>1466</v>
      </c>
      <c r="AA2864" s="77" t="s">
        <v>1126</v>
      </c>
      <c r="AB2864" s="77" t="s">
        <v>1163</v>
      </c>
      <c r="AC2864" s="77" t="s">
        <v>1164</v>
      </c>
      <c r="AD2864" s="77">
        <v>12</v>
      </c>
      <c r="AE2864" s="77" t="s">
        <v>1274</v>
      </c>
      <c r="AF2864" s="105"/>
    </row>
    <row r="2865" spans="1:32" hidden="1" x14ac:dyDescent="0.25">
      <c r="A2865" s="96" t="s">
        <v>2003</v>
      </c>
      <c r="B2865" s="77" t="s">
        <v>1049</v>
      </c>
      <c r="C2865" s="77" t="s">
        <v>73</v>
      </c>
      <c r="D2865" s="77" t="s">
        <v>1050</v>
      </c>
      <c r="E2865" s="77">
        <v>19</v>
      </c>
      <c r="F2865" s="77" t="s">
        <v>1264</v>
      </c>
      <c r="G2865" s="77" t="s">
        <v>175</v>
      </c>
      <c r="H2865" s="77"/>
      <c r="I2865" s="77">
        <v>11</v>
      </c>
      <c r="J2865" s="77">
        <v>4</v>
      </c>
      <c r="K2865" s="77">
        <v>25</v>
      </c>
      <c r="L2865" s="77">
        <v>20</v>
      </c>
      <c r="M2865" s="77"/>
      <c r="N2865" s="77"/>
      <c r="O2865" s="77" t="s">
        <v>129</v>
      </c>
      <c r="P2865" s="77" t="s">
        <v>1240</v>
      </c>
      <c r="Q2865" s="77">
        <v>0</v>
      </c>
      <c r="R2865" s="77">
        <v>1</v>
      </c>
      <c r="S2865" s="77" t="s">
        <v>1123</v>
      </c>
      <c r="T2865" s="77">
        <v>1</v>
      </c>
      <c r="U2865" s="77" t="s">
        <v>115</v>
      </c>
      <c r="V2865" s="77" t="s">
        <v>76</v>
      </c>
      <c r="W2865" s="77" t="s">
        <v>1123</v>
      </c>
      <c r="X2865" s="77">
        <v>1</v>
      </c>
      <c r="Y2865" s="77" t="s">
        <v>1116</v>
      </c>
      <c r="Z2865" s="77" t="s">
        <v>1136</v>
      </c>
      <c r="AA2865" s="77" t="s">
        <v>1126</v>
      </c>
      <c r="AB2865" s="77" t="s">
        <v>1127</v>
      </c>
      <c r="AC2865" s="77" t="s">
        <v>1128</v>
      </c>
      <c r="AD2865" s="77">
        <v>4</v>
      </c>
      <c r="AE2865" s="77" t="s">
        <v>1182</v>
      </c>
      <c r="AF2865" s="105"/>
    </row>
    <row r="2866" spans="1:32" hidden="1" x14ac:dyDescent="0.25">
      <c r="A2866" s="96" t="s">
        <v>2003</v>
      </c>
      <c r="B2866" s="77" t="s">
        <v>1049</v>
      </c>
      <c r="C2866" s="77" t="s">
        <v>73</v>
      </c>
      <c r="D2866" s="77" t="s">
        <v>1050</v>
      </c>
      <c r="E2866" s="77">
        <v>20</v>
      </c>
      <c r="F2866" s="77" t="s">
        <v>1298</v>
      </c>
      <c r="G2866" s="77" t="s">
        <v>393</v>
      </c>
      <c r="H2866" s="77"/>
      <c r="I2866" s="77">
        <v>11</v>
      </c>
      <c r="J2866" s="77">
        <v>4</v>
      </c>
      <c r="K2866" s="77">
        <v>50</v>
      </c>
      <c r="L2866" s="77">
        <v>20</v>
      </c>
      <c r="M2866" s="77"/>
      <c r="N2866" s="77"/>
      <c r="O2866" s="77" t="s">
        <v>129</v>
      </c>
      <c r="P2866" s="77" t="s">
        <v>1467</v>
      </c>
      <c r="Q2866" s="77">
        <v>0</v>
      </c>
      <c r="R2866" s="77">
        <v>2</v>
      </c>
      <c r="S2866" s="77" t="s">
        <v>1123</v>
      </c>
      <c r="T2866" s="77">
        <v>2</v>
      </c>
      <c r="U2866" s="77" t="s">
        <v>115</v>
      </c>
      <c r="V2866" s="77"/>
      <c r="W2866" s="77" t="s">
        <v>1123</v>
      </c>
      <c r="X2866" s="77">
        <v>4</v>
      </c>
      <c r="Y2866" s="77" t="s">
        <v>1116</v>
      </c>
      <c r="Z2866" s="77" t="s">
        <v>1466</v>
      </c>
      <c r="AA2866" s="77" t="s">
        <v>1126</v>
      </c>
      <c r="AB2866" s="77" t="s">
        <v>1163</v>
      </c>
      <c r="AC2866" s="77" t="s">
        <v>1164</v>
      </c>
      <c r="AD2866" s="77">
        <v>4</v>
      </c>
      <c r="AE2866" s="77" t="s">
        <v>1172</v>
      </c>
      <c r="AF2866" s="105"/>
    </row>
    <row r="2867" spans="1:32" ht="30.75" hidden="1" thickBot="1" x14ac:dyDescent="0.3">
      <c r="A2867" s="97" t="s">
        <v>2003</v>
      </c>
      <c r="B2867" s="78" t="s">
        <v>1049</v>
      </c>
      <c r="C2867" s="78" t="s">
        <v>73</v>
      </c>
      <c r="D2867" s="78" t="s">
        <v>359</v>
      </c>
      <c r="E2867" s="78" t="s">
        <v>73</v>
      </c>
      <c r="F2867" s="78"/>
      <c r="G2867" s="78" t="s">
        <v>240</v>
      </c>
      <c r="H2867" s="78"/>
      <c r="I2867" s="78">
        <v>11</v>
      </c>
      <c r="J2867" s="77">
        <v>8</v>
      </c>
      <c r="K2867" s="78">
        <v>150</v>
      </c>
      <c r="L2867" s="78">
        <v>20</v>
      </c>
      <c r="M2867" s="78"/>
      <c r="N2867" s="78"/>
      <c r="O2867" s="78" t="s">
        <v>129</v>
      </c>
      <c r="P2867" s="78" t="s">
        <v>1228</v>
      </c>
      <c r="Q2867" s="78">
        <v>0</v>
      </c>
      <c r="R2867" s="78">
        <v>1</v>
      </c>
      <c r="S2867" s="78" t="s">
        <v>1123</v>
      </c>
      <c r="T2867" s="78">
        <v>1</v>
      </c>
      <c r="U2867" s="78" t="s">
        <v>115</v>
      </c>
      <c r="V2867" s="78"/>
      <c r="W2867" s="78" t="s">
        <v>1123</v>
      </c>
      <c r="X2867" s="78">
        <v>6</v>
      </c>
      <c r="Y2867" s="78" t="s">
        <v>1116</v>
      </c>
      <c r="Z2867" s="78" t="s">
        <v>1229</v>
      </c>
      <c r="AA2867" s="78" t="s">
        <v>1126</v>
      </c>
      <c r="AB2867" s="78" t="s">
        <v>1127</v>
      </c>
      <c r="AC2867" s="78" t="s">
        <v>1128</v>
      </c>
      <c r="AD2867" s="78">
        <v>8</v>
      </c>
      <c r="AE2867" s="78" t="s">
        <v>1165</v>
      </c>
      <c r="AF2867" s="106"/>
    </row>
    <row r="2868" spans="1:32" ht="15.75" hidden="1" thickBot="1" x14ac:dyDescent="0.3">
      <c r="A2868" s="101" t="s">
        <v>2006</v>
      </c>
      <c r="B2868" s="82" t="s">
        <v>2007</v>
      </c>
      <c r="C2868" s="82" t="s">
        <v>75</v>
      </c>
      <c r="D2868" s="82" t="s">
        <v>127</v>
      </c>
      <c r="E2868" s="82" t="s">
        <v>73</v>
      </c>
      <c r="F2868" s="82"/>
      <c r="G2868" s="82" t="s">
        <v>2008</v>
      </c>
      <c r="H2868" s="82"/>
      <c r="I2868" s="82">
        <v>11</v>
      </c>
      <c r="J2868" s="77" t="e">
        <v>#N/A</v>
      </c>
      <c r="K2868" s="82"/>
      <c r="L2868" s="82"/>
      <c r="M2868" s="82"/>
      <c r="N2868" s="82"/>
      <c r="O2868" s="82"/>
      <c r="P2868" s="82"/>
      <c r="Q2868" s="82">
        <v>0</v>
      </c>
      <c r="R2868" s="82">
        <v>0</v>
      </c>
      <c r="S2868" s="82"/>
      <c r="T2868" s="82"/>
      <c r="U2868" s="82" t="s">
        <v>1114</v>
      </c>
      <c r="V2868" s="82"/>
      <c r="W2868" s="82"/>
      <c r="X2868" s="82">
        <v>0</v>
      </c>
      <c r="Y2868" s="82" t="s">
        <v>1116</v>
      </c>
      <c r="Z2868" s="82"/>
      <c r="AA2868" s="82"/>
      <c r="AB2868" s="82"/>
      <c r="AC2868" s="82"/>
      <c r="AD2868" s="82"/>
      <c r="AE2868" s="82"/>
      <c r="AF2868" s="110"/>
    </row>
    <row r="2869" spans="1:32" hidden="1" x14ac:dyDescent="0.25">
      <c r="A2869" s="95" t="s">
        <v>2009</v>
      </c>
      <c r="B2869" s="76" t="s">
        <v>2010</v>
      </c>
      <c r="C2869" s="76" t="s">
        <v>75</v>
      </c>
      <c r="D2869" s="76" t="s">
        <v>127</v>
      </c>
      <c r="E2869" s="76" t="s">
        <v>73</v>
      </c>
      <c r="F2869" s="76"/>
      <c r="G2869" s="76" t="s">
        <v>1396</v>
      </c>
      <c r="H2869" s="76"/>
      <c r="I2869" s="76">
        <v>11</v>
      </c>
      <c r="J2869" s="77" t="e">
        <v>#N/A</v>
      </c>
      <c r="K2869" s="76"/>
      <c r="L2869" s="76"/>
      <c r="M2869" s="76"/>
      <c r="N2869" s="76"/>
      <c r="O2869" s="76"/>
      <c r="P2869" s="76"/>
      <c r="Q2869" s="76">
        <v>0</v>
      </c>
      <c r="R2869" s="76">
        <v>0</v>
      </c>
      <c r="S2869" s="76"/>
      <c r="T2869" s="76"/>
      <c r="U2869" s="76" t="s">
        <v>1114</v>
      </c>
      <c r="V2869" s="76"/>
      <c r="W2869" s="76"/>
      <c r="X2869" s="76">
        <v>0</v>
      </c>
      <c r="Y2869" s="76" t="s">
        <v>1116</v>
      </c>
      <c r="Z2869" s="76"/>
      <c r="AA2869" s="76"/>
      <c r="AB2869" s="76"/>
      <c r="AC2869" s="76"/>
      <c r="AD2869" s="76"/>
      <c r="AE2869" s="76"/>
      <c r="AF2869" s="104"/>
    </row>
    <row r="2870" spans="1:32" ht="30.75" hidden="1" thickBot="1" x14ac:dyDescent="0.3">
      <c r="A2870" s="97" t="s">
        <v>2009</v>
      </c>
      <c r="B2870" s="78" t="s">
        <v>2010</v>
      </c>
      <c r="C2870" s="78" t="s">
        <v>75</v>
      </c>
      <c r="D2870" s="78" t="s">
        <v>130</v>
      </c>
      <c r="E2870" s="78" t="s">
        <v>73</v>
      </c>
      <c r="F2870" s="78"/>
      <c r="G2870" s="78" t="s">
        <v>1398</v>
      </c>
      <c r="H2870" s="78"/>
      <c r="I2870" s="78">
        <v>11</v>
      </c>
      <c r="J2870" s="77" t="e">
        <v>#N/A</v>
      </c>
      <c r="K2870" s="78"/>
      <c r="L2870" s="78"/>
      <c r="M2870" s="78"/>
      <c r="N2870" s="78"/>
      <c r="O2870" s="78"/>
      <c r="P2870" s="78"/>
      <c r="Q2870" s="78">
        <v>0</v>
      </c>
      <c r="R2870" s="78">
        <v>0</v>
      </c>
      <c r="S2870" s="78"/>
      <c r="T2870" s="78"/>
      <c r="U2870" s="78" t="s">
        <v>37</v>
      </c>
      <c r="V2870" s="78"/>
      <c r="W2870" s="78"/>
      <c r="X2870" s="78">
        <v>0</v>
      </c>
      <c r="Y2870" s="78" t="s">
        <v>1116</v>
      </c>
      <c r="Z2870" s="78"/>
      <c r="AA2870" s="78"/>
      <c r="AB2870" s="78"/>
      <c r="AC2870" s="78"/>
      <c r="AD2870" s="78"/>
      <c r="AE2870" s="78"/>
      <c r="AF2870" s="106"/>
    </row>
    <row r="2871" spans="1:32" hidden="1" x14ac:dyDescent="0.25">
      <c r="A2871" s="98" t="s">
        <v>2011</v>
      </c>
      <c r="B2871" s="79" t="s">
        <v>2012</v>
      </c>
      <c r="C2871" s="79" t="s">
        <v>75</v>
      </c>
      <c r="D2871" s="79" t="s">
        <v>252</v>
      </c>
      <c r="E2871" s="79" t="s">
        <v>73</v>
      </c>
      <c r="F2871" s="79"/>
      <c r="G2871" s="79" t="s">
        <v>2013</v>
      </c>
      <c r="H2871" s="79"/>
      <c r="I2871" s="79">
        <v>0</v>
      </c>
      <c r="J2871" s="77" t="e">
        <v>#N/A</v>
      </c>
      <c r="K2871" s="79"/>
      <c r="L2871" s="79"/>
      <c r="M2871" s="79"/>
      <c r="N2871" s="79"/>
      <c r="O2871" s="79"/>
      <c r="P2871" s="79"/>
      <c r="Q2871" s="79">
        <v>0</v>
      </c>
      <c r="R2871" s="79">
        <v>0</v>
      </c>
      <c r="S2871" s="79"/>
      <c r="T2871" s="79"/>
      <c r="U2871" s="79"/>
      <c r="V2871" s="79"/>
      <c r="W2871" s="79"/>
      <c r="X2871" s="79">
        <v>0</v>
      </c>
      <c r="Y2871" s="79" t="s">
        <v>1135</v>
      </c>
      <c r="Z2871" s="79"/>
      <c r="AA2871" s="79"/>
      <c r="AB2871" s="79"/>
      <c r="AC2871" s="79"/>
      <c r="AD2871" s="79"/>
      <c r="AE2871" s="79"/>
      <c r="AF2871" s="107"/>
    </row>
    <row r="2872" spans="1:32" ht="30.75" hidden="1" thickBot="1" x14ac:dyDescent="0.3">
      <c r="A2872" s="100" t="s">
        <v>2011</v>
      </c>
      <c r="B2872" s="81" t="s">
        <v>2012</v>
      </c>
      <c r="C2872" s="81" t="s">
        <v>75</v>
      </c>
      <c r="D2872" s="81" t="s">
        <v>130</v>
      </c>
      <c r="E2872" s="81" t="s">
        <v>73</v>
      </c>
      <c r="F2872" s="81"/>
      <c r="G2872" s="81" t="s">
        <v>2014</v>
      </c>
      <c r="H2872" s="81"/>
      <c r="I2872" s="81">
        <v>0</v>
      </c>
      <c r="J2872" s="77" t="e">
        <v>#N/A</v>
      </c>
      <c r="K2872" s="81"/>
      <c r="L2872" s="81"/>
      <c r="M2872" s="81"/>
      <c r="N2872" s="81"/>
      <c r="O2872" s="81"/>
      <c r="P2872" s="81"/>
      <c r="Q2872" s="81">
        <v>0</v>
      </c>
      <c r="R2872" s="81">
        <v>0</v>
      </c>
      <c r="S2872" s="81"/>
      <c r="T2872" s="81"/>
      <c r="U2872" s="81"/>
      <c r="V2872" s="81"/>
      <c r="W2872" s="81"/>
      <c r="X2872" s="81">
        <v>0</v>
      </c>
      <c r="Y2872" s="81" t="s">
        <v>1135</v>
      </c>
      <c r="Z2872" s="81"/>
      <c r="AA2872" s="81"/>
      <c r="AB2872" s="81"/>
      <c r="AC2872" s="81"/>
      <c r="AD2872" s="81"/>
      <c r="AE2872" s="81"/>
      <c r="AF2872" s="109"/>
    </row>
    <row r="2873" spans="1:32" hidden="1" x14ac:dyDescent="0.25">
      <c r="A2873" s="95" t="s">
        <v>2015</v>
      </c>
      <c r="B2873" s="76" t="s">
        <v>2016</v>
      </c>
      <c r="C2873" s="76" t="s">
        <v>73</v>
      </c>
      <c r="D2873" s="76" t="s">
        <v>127</v>
      </c>
      <c r="E2873" s="76" t="s">
        <v>73</v>
      </c>
      <c r="F2873" s="76"/>
      <c r="G2873" s="76" t="s">
        <v>2013</v>
      </c>
      <c r="H2873" s="76"/>
      <c r="I2873" s="76">
        <v>0</v>
      </c>
      <c r="J2873" s="77" t="e">
        <v>#N/A</v>
      </c>
      <c r="K2873" s="76"/>
      <c r="L2873" s="76"/>
      <c r="M2873" s="76"/>
      <c r="N2873" s="76"/>
      <c r="O2873" s="76"/>
      <c r="P2873" s="76"/>
      <c r="Q2873" s="76">
        <v>0</v>
      </c>
      <c r="R2873" s="76">
        <v>0</v>
      </c>
      <c r="S2873" s="76"/>
      <c r="T2873" s="76"/>
      <c r="U2873" s="76"/>
      <c r="V2873" s="76"/>
      <c r="W2873" s="76"/>
      <c r="X2873" s="76">
        <v>0</v>
      </c>
      <c r="Y2873" s="76" t="s">
        <v>1135</v>
      </c>
      <c r="Z2873" s="76"/>
      <c r="AA2873" s="76"/>
      <c r="AB2873" s="76"/>
      <c r="AC2873" s="76"/>
      <c r="AD2873" s="76"/>
      <c r="AE2873" s="76"/>
      <c r="AF2873" s="104"/>
    </row>
    <row r="2874" spans="1:32" ht="30.75" hidden="1" thickBot="1" x14ac:dyDescent="0.3">
      <c r="A2874" s="97" t="s">
        <v>2015</v>
      </c>
      <c r="B2874" s="78" t="s">
        <v>2016</v>
      </c>
      <c r="C2874" s="78" t="s">
        <v>73</v>
      </c>
      <c r="D2874" s="78" t="s">
        <v>130</v>
      </c>
      <c r="E2874" s="78" t="s">
        <v>73</v>
      </c>
      <c r="F2874" s="78"/>
      <c r="G2874" s="78" t="s">
        <v>2014</v>
      </c>
      <c r="H2874" s="78"/>
      <c r="I2874" s="78">
        <v>0</v>
      </c>
      <c r="J2874" s="77" t="e">
        <v>#N/A</v>
      </c>
      <c r="K2874" s="78"/>
      <c r="L2874" s="78"/>
      <c r="M2874" s="78"/>
      <c r="N2874" s="78"/>
      <c r="O2874" s="78"/>
      <c r="P2874" s="78"/>
      <c r="Q2874" s="78">
        <v>0</v>
      </c>
      <c r="R2874" s="78">
        <v>0</v>
      </c>
      <c r="S2874" s="78"/>
      <c r="T2874" s="78"/>
      <c r="U2874" s="78"/>
      <c r="V2874" s="78"/>
      <c r="W2874" s="78"/>
      <c r="X2874" s="78">
        <v>0</v>
      </c>
      <c r="Y2874" s="78" t="s">
        <v>1135</v>
      </c>
      <c r="Z2874" s="78"/>
      <c r="AA2874" s="78"/>
      <c r="AB2874" s="78"/>
      <c r="AC2874" s="78"/>
      <c r="AD2874" s="78"/>
      <c r="AE2874" s="78"/>
      <c r="AF2874" s="106"/>
    </row>
    <row r="2875" spans="1:32" ht="30" hidden="1" x14ac:dyDescent="0.25">
      <c r="A2875" s="98" t="s">
        <v>2017</v>
      </c>
      <c r="B2875" s="79" t="s">
        <v>1052</v>
      </c>
      <c r="C2875" s="79" t="s">
        <v>73</v>
      </c>
      <c r="D2875" s="79" t="s">
        <v>148</v>
      </c>
      <c r="E2875" s="79" t="s">
        <v>73</v>
      </c>
      <c r="F2875" s="79"/>
      <c r="G2875" s="79" t="s">
        <v>184</v>
      </c>
      <c r="H2875" s="79"/>
      <c r="I2875" s="79">
        <v>19</v>
      </c>
      <c r="J2875" s="77">
        <v>4</v>
      </c>
      <c r="K2875" s="79">
        <v>20</v>
      </c>
      <c r="L2875" s="79">
        <v>20</v>
      </c>
      <c r="M2875" s="79"/>
      <c r="N2875" s="79"/>
      <c r="O2875" s="79"/>
      <c r="P2875" s="79"/>
      <c r="Q2875" s="79">
        <v>0</v>
      </c>
      <c r="R2875" s="79">
        <v>0</v>
      </c>
      <c r="S2875" s="79"/>
      <c r="T2875" s="79"/>
      <c r="U2875" s="79" t="s">
        <v>70</v>
      </c>
      <c r="V2875" s="79"/>
      <c r="W2875" s="79"/>
      <c r="X2875" s="79">
        <v>0.75</v>
      </c>
      <c r="Y2875" s="79" t="s">
        <v>1116</v>
      </c>
      <c r="Z2875" s="79"/>
      <c r="AA2875" s="79"/>
      <c r="AB2875" s="79"/>
      <c r="AC2875" s="79"/>
      <c r="AD2875" s="79"/>
      <c r="AE2875" s="79"/>
      <c r="AF2875" s="107"/>
    </row>
    <row r="2876" spans="1:32" ht="30" hidden="1" x14ac:dyDescent="0.25">
      <c r="A2876" s="99" t="s">
        <v>2017</v>
      </c>
      <c r="B2876" s="80" t="s">
        <v>1052</v>
      </c>
      <c r="C2876" s="80" t="s">
        <v>73</v>
      </c>
      <c r="D2876" s="80" t="s">
        <v>148</v>
      </c>
      <c r="E2876" s="80" t="s">
        <v>83</v>
      </c>
      <c r="F2876" s="80"/>
      <c r="G2876" s="80" t="s">
        <v>510</v>
      </c>
      <c r="H2876" s="80"/>
      <c r="I2876" s="80">
        <v>19</v>
      </c>
      <c r="J2876" s="77">
        <v>4</v>
      </c>
      <c r="K2876" s="80">
        <v>25</v>
      </c>
      <c r="L2876" s="80">
        <v>20</v>
      </c>
      <c r="M2876" s="80"/>
      <c r="N2876" s="80"/>
      <c r="O2876" s="80"/>
      <c r="P2876" s="80"/>
      <c r="Q2876" s="80">
        <v>0</v>
      </c>
      <c r="R2876" s="80">
        <v>0</v>
      </c>
      <c r="S2876" s="80"/>
      <c r="T2876" s="80"/>
      <c r="U2876" s="80" t="s">
        <v>70</v>
      </c>
      <c r="V2876" s="80"/>
      <c r="W2876" s="80"/>
      <c r="X2876" s="80">
        <v>1</v>
      </c>
      <c r="Y2876" s="80" t="s">
        <v>1116</v>
      </c>
      <c r="Z2876" s="80"/>
      <c r="AA2876" s="80"/>
      <c r="AB2876" s="80"/>
      <c r="AC2876" s="80"/>
      <c r="AD2876" s="80"/>
      <c r="AE2876" s="80"/>
      <c r="AF2876" s="108"/>
    </row>
    <row r="2877" spans="1:32" ht="30" hidden="1" x14ac:dyDescent="0.25">
      <c r="A2877" s="99" t="s">
        <v>2017</v>
      </c>
      <c r="B2877" s="80" t="s">
        <v>1052</v>
      </c>
      <c r="C2877" s="80" t="s">
        <v>73</v>
      </c>
      <c r="D2877" s="80" t="s">
        <v>148</v>
      </c>
      <c r="E2877" s="80" t="s">
        <v>75</v>
      </c>
      <c r="F2877" s="80"/>
      <c r="G2877" s="80" t="s">
        <v>184</v>
      </c>
      <c r="H2877" s="80"/>
      <c r="I2877" s="80">
        <v>19</v>
      </c>
      <c r="J2877" s="77">
        <v>4</v>
      </c>
      <c r="K2877" s="80">
        <v>20</v>
      </c>
      <c r="L2877" s="80">
        <v>20</v>
      </c>
      <c r="M2877" s="80"/>
      <c r="N2877" s="80"/>
      <c r="O2877" s="80"/>
      <c r="P2877" s="80"/>
      <c r="Q2877" s="80">
        <v>0</v>
      </c>
      <c r="R2877" s="80">
        <v>0</v>
      </c>
      <c r="S2877" s="80"/>
      <c r="T2877" s="80"/>
      <c r="U2877" s="80" t="s">
        <v>70</v>
      </c>
      <c r="V2877" s="80"/>
      <c r="W2877" s="80"/>
      <c r="X2877" s="80">
        <v>0.75</v>
      </c>
      <c r="Y2877" s="80" t="s">
        <v>1116</v>
      </c>
      <c r="Z2877" s="80"/>
      <c r="AA2877" s="80"/>
      <c r="AB2877" s="80"/>
      <c r="AC2877" s="80"/>
      <c r="AD2877" s="80"/>
      <c r="AE2877" s="80"/>
      <c r="AF2877" s="108"/>
    </row>
    <row r="2878" spans="1:32" ht="30" hidden="1" x14ac:dyDescent="0.25">
      <c r="A2878" s="99" t="s">
        <v>2017</v>
      </c>
      <c r="B2878" s="80" t="s">
        <v>1052</v>
      </c>
      <c r="C2878" s="80" t="s">
        <v>73</v>
      </c>
      <c r="D2878" s="80" t="s">
        <v>148</v>
      </c>
      <c r="E2878" s="80" t="s">
        <v>70</v>
      </c>
      <c r="F2878" s="80"/>
      <c r="G2878" s="80" t="s">
        <v>510</v>
      </c>
      <c r="H2878" s="80"/>
      <c r="I2878" s="80">
        <v>19</v>
      </c>
      <c r="J2878" s="77">
        <v>4</v>
      </c>
      <c r="K2878" s="80">
        <v>25</v>
      </c>
      <c r="L2878" s="80">
        <v>20</v>
      </c>
      <c r="M2878" s="80"/>
      <c r="N2878" s="80"/>
      <c r="O2878" s="80"/>
      <c r="P2878" s="80"/>
      <c r="Q2878" s="80">
        <v>0</v>
      </c>
      <c r="R2878" s="80">
        <v>0</v>
      </c>
      <c r="S2878" s="80"/>
      <c r="T2878" s="80"/>
      <c r="U2878" s="80" t="s">
        <v>70</v>
      </c>
      <c r="V2878" s="80"/>
      <c r="W2878" s="80"/>
      <c r="X2878" s="80">
        <v>1</v>
      </c>
      <c r="Y2878" s="80" t="s">
        <v>1116</v>
      </c>
      <c r="Z2878" s="80"/>
      <c r="AA2878" s="80"/>
      <c r="AB2878" s="80"/>
      <c r="AC2878" s="80"/>
      <c r="AD2878" s="80"/>
      <c r="AE2878" s="80"/>
      <c r="AF2878" s="108"/>
    </row>
    <row r="2879" spans="1:32" ht="30" hidden="1" x14ac:dyDescent="0.25">
      <c r="A2879" s="99" t="s">
        <v>2017</v>
      </c>
      <c r="B2879" s="80" t="s">
        <v>1052</v>
      </c>
      <c r="C2879" s="80" t="s">
        <v>73</v>
      </c>
      <c r="D2879" s="80" t="s">
        <v>148</v>
      </c>
      <c r="E2879" s="80" t="s">
        <v>76</v>
      </c>
      <c r="F2879" s="80"/>
      <c r="G2879" s="80" t="s">
        <v>1526</v>
      </c>
      <c r="H2879" s="80"/>
      <c r="I2879" s="80">
        <v>19</v>
      </c>
      <c r="J2879" s="77" t="e">
        <v>#N/A</v>
      </c>
      <c r="K2879" s="80"/>
      <c r="L2879" s="80"/>
      <c r="M2879" s="80"/>
      <c r="N2879" s="80"/>
      <c r="O2879" s="80"/>
      <c r="P2879" s="80"/>
      <c r="Q2879" s="80">
        <v>0</v>
      </c>
      <c r="R2879" s="80">
        <v>0</v>
      </c>
      <c r="S2879" s="80"/>
      <c r="T2879" s="80"/>
      <c r="U2879" s="80" t="s">
        <v>1134</v>
      </c>
      <c r="V2879" s="80"/>
      <c r="W2879" s="80"/>
      <c r="X2879" s="80">
        <v>0</v>
      </c>
      <c r="Y2879" s="80" t="s">
        <v>1116</v>
      </c>
      <c r="Z2879" s="80"/>
      <c r="AA2879" s="80"/>
      <c r="AB2879" s="80"/>
      <c r="AC2879" s="80"/>
      <c r="AD2879" s="80"/>
      <c r="AE2879" s="80"/>
      <c r="AF2879" s="108"/>
    </row>
    <row r="2880" spans="1:32" ht="30" hidden="1" x14ac:dyDescent="0.25">
      <c r="A2880" s="99" t="s">
        <v>2017</v>
      </c>
      <c r="B2880" s="80" t="s">
        <v>1052</v>
      </c>
      <c r="C2880" s="80" t="s">
        <v>73</v>
      </c>
      <c r="D2880" s="80" t="s">
        <v>148</v>
      </c>
      <c r="E2880" s="80" t="s">
        <v>81</v>
      </c>
      <c r="F2880" s="80"/>
      <c r="G2880" s="80" t="s">
        <v>882</v>
      </c>
      <c r="H2880" s="80" t="s">
        <v>110</v>
      </c>
      <c r="I2880" s="80">
        <v>19</v>
      </c>
      <c r="J2880" s="77">
        <v>12</v>
      </c>
      <c r="K2880" s="80">
        <v>200</v>
      </c>
      <c r="L2880" s="80">
        <v>50</v>
      </c>
      <c r="M2880" s="80"/>
      <c r="N2880" s="80">
        <v>1</v>
      </c>
      <c r="O2880" s="80" t="s">
        <v>129</v>
      </c>
      <c r="P2880" s="80" t="s">
        <v>2018</v>
      </c>
      <c r="Q2880" s="80">
        <v>1</v>
      </c>
      <c r="R2880" s="80">
        <v>0</v>
      </c>
      <c r="S2880" s="80"/>
      <c r="T2880" s="80"/>
      <c r="U2880" s="80" t="s">
        <v>70</v>
      </c>
      <c r="V2880" s="80"/>
      <c r="W2880" s="80" t="s">
        <v>1115</v>
      </c>
      <c r="X2880" s="80">
        <v>8</v>
      </c>
      <c r="Y2880" s="80" t="s">
        <v>1116</v>
      </c>
      <c r="Z2880" s="80" t="s">
        <v>1117</v>
      </c>
      <c r="AA2880" s="80" t="s">
        <v>1118</v>
      </c>
      <c r="AB2880" s="80" t="s">
        <v>1118</v>
      </c>
      <c r="AC2880" s="80" t="s">
        <v>1118</v>
      </c>
      <c r="AD2880" s="80">
        <v>12</v>
      </c>
      <c r="AE2880" s="80" t="s">
        <v>1119</v>
      </c>
      <c r="AF2880" s="108"/>
    </row>
    <row r="2881" spans="1:32" ht="30" hidden="1" x14ac:dyDescent="0.25">
      <c r="A2881" s="99" t="s">
        <v>2017</v>
      </c>
      <c r="B2881" s="80" t="s">
        <v>1052</v>
      </c>
      <c r="C2881" s="80" t="s">
        <v>73</v>
      </c>
      <c r="D2881" s="80" t="s">
        <v>148</v>
      </c>
      <c r="E2881" s="80" t="s">
        <v>82</v>
      </c>
      <c r="F2881" s="80"/>
      <c r="G2881" s="80" t="s">
        <v>882</v>
      </c>
      <c r="H2881" s="80" t="s">
        <v>110</v>
      </c>
      <c r="I2881" s="80">
        <v>19</v>
      </c>
      <c r="J2881" s="77">
        <v>12</v>
      </c>
      <c r="K2881" s="80">
        <v>200</v>
      </c>
      <c r="L2881" s="80">
        <v>50</v>
      </c>
      <c r="M2881" s="80"/>
      <c r="N2881" s="80">
        <v>1</v>
      </c>
      <c r="O2881" s="80" t="s">
        <v>129</v>
      </c>
      <c r="P2881" s="80" t="s">
        <v>2018</v>
      </c>
      <c r="Q2881" s="80">
        <v>1</v>
      </c>
      <c r="R2881" s="80">
        <v>0</v>
      </c>
      <c r="S2881" s="80"/>
      <c r="T2881" s="80"/>
      <c r="U2881" s="80" t="s">
        <v>70</v>
      </c>
      <c r="V2881" s="80"/>
      <c r="W2881" s="80" t="s">
        <v>1115</v>
      </c>
      <c r="X2881" s="80">
        <v>8</v>
      </c>
      <c r="Y2881" s="80" t="s">
        <v>1116</v>
      </c>
      <c r="Z2881" s="80" t="s">
        <v>1117</v>
      </c>
      <c r="AA2881" s="80" t="s">
        <v>1118</v>
      </c>
      <c r="AB2881" s="80" t="s">
        <v>1118</v>
      </c>
      <c r="AC2881" s="80" t="s">
        <v>1118</v>
      </c>
      <c r="AD2881" s="80">
        <v>12</v>
      </c>
      <c r="AE2881" s="80" t="s">
        <v>1119</v>
      </c>
      <c r="AF2881" s="108"/>
    </row>
    <row r="2882" spans="1:32" ht="30" hidden="1" x14ac:dyDescent="0.25">
      <c r="A2882" s="99" t="s">
        <v>2017</v>
      </c>
      <c r="B2882" s="80" t="s">
        <v>1052</v>
      </c>
      <c r="C2882" s="80" t="s">
        <v>73</v>
      </c>
      <c r="D2882" s="80" t="s">
        <v>130</v>
      </c>
      <c r="E2882" s="80" t="s">
        <v>73</v>
      </c>
      <c r="F2882" s="80"/>
      <c r="G2882" s="80" t="s">
        <v>247</v>
      </c>
      <c r="H2882" s="80"/>
      <c r="I2882" s="80">
        <v>19</v>
      </c>
      <c r="J2882" s="77" t="e">
        <v>#N/A</v>
      </c>
      <c r="K2882" s="80"/>
      <c r="L2882" s="80"/>
      <c r="M2882" s="80"/>
      <c r="N2882" s="80"/>
      <c r="O2882" s="80"/>
      <c r="P2882" s="80" t="s">
        <v>2018</v>
      </c>
      <c r="Q2882" s="80">
        <v>0</v>
      </c>
      <c r="R2882" s="80">
        <v>1</v>
      </c>
      <c r="S2882" s="80" t="s">
        <v>1115</v>
      </c>
      <c r="T2882" s="80">
        <v>1</v>
      </c>
      <c r="U2882" s="80" t="s">
        <v>115</v>
      </c>
      <c r="V2882" s="80"/>
      <c r="W2882" s="80"/>
      <c r="X2882" s="80">
        <v>0</v>
      </c>
      <c r="Y2882" s="80" t="s">
        <v>1116</v>
      </c>
      <c r="Z2882" s="80"/>
      <c r="AA2882" s="80"/>
      <c r="AB2882" s="80"/>
      <c r="AC2882" s="80"/>
      <c r="AD2882" s="80"/>
      <c r="AE2882" s="80"/>
      <c r="AF2882" s="108"/>
    </row>
    <row r="2883" spans="1:32" ht="30" hidden="1" x14ac:dyDescent="0.25">
      <c r="A2883" s="99" t="s">
        <v>2017</v>
      </c>
      <c r="B2883" s="80" t="s">
        <v>1052</v>
      </c>
      <c r="C2883" s="80" t="s">
        <v>73</v>
      </c>
      <c r="D2883" s="80" t="s">
        <v>130</v>
      </c>
      <c r="E2883" s="80" t="s">
        <v>83</v>
      </c>
      <c r="F2883" s="80"/>
      <c r="G2883" s="80" t="s">
        <v>484</v>
      </c>
      <c r="H2883" s="80"/>
      <c r="I2883" s="80">
        <v>19</v>
      </c>
      <c r="J2883" s="77" t="e">
        <v>#N/A</v>
      </c>
      <c r="K2883" s="80"/>
      <c r="L2883" s="80"/>
      <c r="M2883" s="80"/>
      <c r="N2883" s="80"/>
      <c r="O2883" s="80"/>
      <c r="P2883" s="80" t="s">
        <v>2018</v>
      </c>
      <c r="Q2883" s="80">
        <v>0</v>
      </c>
      <c r="R2883" s="80">
        <v>1</v>
      </c>
      <c r="S2883" s="80" t="s">
        <v>1115</v>
      </c>
      <c r="T2883" s="80">
        <v>1</v>
      </c>
      <c r="U2883" s="80" t="s">
        <v>115</v>
      </c>
      <c r="V2883" s="80"/>
      <c r="W2883" s="80"/>
      <c r="X2883" s="80">
        <v>0</v>
      </c>
      <c r="Y2883" s="80" t="s">
        <v>1116</v>
      </c>
      <c r="Z2883" s="80"/>
      <c r="AA2883" s="80"/>
      <c r="AB2883" s="80"/>
      <c r="AC2883" s="80"/>
      <c r="AD2883" s="80"/>
      <c r="AE2883" s="80"/>
      <c r="AF2883" s="108"/>
    </row>
    <row r="2884" spans="1:32" ht="30" hidden="1" x14ac:dyDescent="0.25">
      <c r="A2884" s="99" t="s">
        <v>2017</v>
      </c>
      <c r="B2884" s="80" t="s">
        <v>1052</v>
      </c>
      <c r="C2884" s="80" t="s">
        <v>73</v>
      </c>
      <c r="D2884" s="80" t="s">
        <v>130</v>
      </c>
      <c r="E2884" s="80" t="s">
        <v>75</v>
      </c>
      <c r="F2884" s="80"/>
      <c r="G2884" s="80" t="s">
        <v>247</v>
      </c>
      <c r="H2884" s="80"/>
      <c r="I2884" s="80">
        <v>19</v>
      </c>
      <c r="J2884" s="77" t="e">
        <v>#N/A</v>
      </c>
      <c r="K2884" s="80"/>
      <c r="L2884" s="80"/>
      <c r="M2884" s="80"/>
      <c r="N2884" s="80"/>
      <c r="O2884" s="80"/>
      <c r="P2884" s="80" t="s">
        <v>2018</v>
      </c>
      <c r="Q2884" s="80">
        <v>0</v>
      </c>
      <c r="R2884" s="80">
        <v>1</v>
      </c>
      <c r="S2884" s="80" t="s">
        <v>1115</v>
      </c>
      <c r="T2884" s="80">
        <v>1</v>
      </c>
      <c r="U2884" s="80" t="s">
        <v>115</v>
      </c>
      <c r="V2884" s="80"/>
      <c r="W2884" s="80"/>
      <c r="X2884" s="80">
        <v>0</v>
      </c>
      <c r="Y2884" s="80" t="s">
        <v>1116</v>
      </c>
      <c r="Z2884" s="80"/>
      <c r="AA2884" s="80"/>
      <c r="AB2884" s="80"/>
      <c r="AC2884" s="80"/>
      <c r="AD2884" s="80"/>
      <c r="AE2884" s="80"/>
      <c r="AF2884" s="108"/>
    </row>
    <row r="2885" spans="1:32" ht="30" hidden="1" x14ac:dyDescent="0.25">
      <c r="A2885" s="99" t="s">
        <v>2017</v>
      </c>
      <c r="B2885" s="80" t="s">
        <v>1052</v>
      </c>
      <c r="C2885" s="80" t="s">
        <v>73</v>
      </c>
      <c r="D2885" s="80" t="s">
        <v>130</v>
      </c>
      <c r="E2885" s="80" t="s">
        <v>70</v>
      </c>
      <c r="F2885" s="80"/>
      <c r="G2885" s="80" t="s">
        <v>484</v>
      </c>
      <c r="H2885" s="80"/>
      <c r="I2885" s="80">
        <v>19</v>
      </c>
      <c r="J2885" s="77" t="e">
        <v>#N/A</v>
      </c>
      <c r="K2885" s="80"/>
      <c r="L2885" s="80"/>
      <c r="M2885" s="80"/>
      <c r="N2885" s="80"/>
      <c r="O2885" s="80"/>
      <c r="P2885" s="80" t="s">
        <v>2018</v>
      </c>
      <c r="Q2885" s="80">
        <v>0</v>
      </c>
      <c r="R2885" s="80">
        <v>1</v>
      </c>
      <c r="S2885" s="80" t="s">
        <v>1115</v>
      </c>
      <c r="T2885" s="80">
        <v>1</v>
      </c>
      <c r="U2885" s="80" t="s">
        <v>115</v>
      </c>
      <c r="V2885" s="80"/>
      <c r="W2885" s="80"/>
      <c r="X2885" s="80">
        <v>0</v>
      </c>
      <c r="Y2885" s="80" t="s">
        <v>1116</v>
      </c>
      <c r="Z2885" s="80"/>
      <c r="AA2885" s="80"/>
      <c r="AB2885" s="80"/>
      <c r="AC2885" s="80"/>
      <c r="AD2885" s="80"/>
      <c r="AE2885" s="80"/>
      <c r="AF2885" s="108"/>
    </row>
    <row r="2886" spans="1:32" ht="30" hidden="1" x14ac:dyDescent="0.25">
      <c r="A2886" s="99" t="s">
        <v>2017</v>
      </c>
      <c r="B2886" s="80" t="s">
        <v>1052</v>
      </c>
      <c r="C2886" s="80" t="s">
        <v>73</v>
      </c>
      <c r="D2886" s="80" t="s">
        <v>130</v>
      </c>
      <c r="E2886" s="80" t="s">
        <v>81</v>
      </c>
      <c r="F2886" s="80"/>
      <c r="G2886" s="80" t="s">
        <v>883</v>
      </c>
      <c r="H2886" s="80" t="s">
        <v>110</v>
      </c>
      <c r="I2886" s="80">
        <v>19</v>
      </c>
      <c r="J2886" s="77">
        <v>12</v>
      </c>
      <c r="K2886" s="80">
        <v>200</v>
      </c>
      <c r="L2886" s="80">
        <v>50</v>
      </c>
      <c r="M2886" s="80"/>
      <c r="N2886" s="80"/>
      <c r="O2886" s="80" t="s">
        <v>129</v>
      </c>
      <c r="P2886" s="80" t="s">
        <v>2018</v>
      </c>
      <c r="Q2886" s="80">
        <v>0</v>
      </c>
      <c r="R2886" s="80">
        <v>1</v>
      </c>
      <c r="S2886" s="80" t="s">
        <v>1115</v>
      </c>
      <c r="T2886" s="80">
        <v>1</v>
      </c>
      <c r="U2886" s="80" t="s">
        <v>115</v>
      </c>
      <c r="V2886" s="80"/>
      <c r="W2886" s="80" t="s">
        <v>1115</v>
      </c>
      <c r="X2886" s="80">
        <v>8</v>
      </c>
      <c r="Y2886" s="80" t="s">
        <v>1116</v>
      </c>
      <c r="Z2886" s="80" t="s">
        <v>1117</v>
      </c>
      <c r="AA2886" s="80" t="s">
        <v>1118</v>
      </c>
      <c r="AB2886" s="80" t="s">
        <v>1118</v>
      </c>
      <c r="AC2886" s="80" t="s">
        <v>1118</v>
      </c>
      <c r="AD2886" s="80">
        <v>12</v>
      </c>
      <c r="AE2886" s="80" t="s">
        <v>1119</v>
      </c>
      <c r="AF2886" s="108"/>
    </row>
    <row r="2887" spans="1:32" ht="30.75" hidden="1" thickBot="1" x14ac:dyDescent="0.3">
      <c r="A2887" s="100" t="s">
        <v>2017</v>
      </c>
      <c r="B2887" s="81" t="s">
        <v>1052</v>
      </c>
      <c r="C2887" s="81" t="s">
        <v>73</v>
      </c>
      <c r="D2887" s="81" t="s">
        <v>130</v>
      </c>
      <c r="E2887" s="81" t="s">
        <v>82</v>
      </c>
      <c r="F2887" s="81"/>
      <c r="G2887" s="81" t="s">
        <v>883</v>
      </c>
      <c r="H2887" s="81" t="s">
        <v>110</v>
      </c>
      <c r="I2887" s="81">
        <v>19</v>
      </c>
      <c r="J2887" s="77">
        <v>12</v>
      </c>
      <c r="K2887" s="81">
        <v>200</v>
      </c>
      <c r="L2887" s="81">
        <v>50</v>
      </c>
      <c r="M2887" s="81"/>
      <c r="N2887" s="81"/>
      <c r="O2887" s="81" t="s">
        <v>129</v>
      </c>
      <c r="P2887" s="81" t="s">
        <v>2018</v>
      </c>
      <c r="Q2887" s="81">
        <v>0</v>
      </c>
      <c r="R2887" s="81">
        <v>1</v>
      </c>
      <c r="S2887" s="81" t="s">
        <v>1115</v>
      </c>
      <c r="T2887" s="81">
        <v>1</v>
      </c>
      <c r="U2887" s="81" t="s">
        <v>115</v>
      </c>
      <c r="V2887" s="81"/>
      <c r="W2887" s="81" t="s">
        <v>1115</v>
      </c>
      <c r="X2887" s="81">
        <v>8</v>
      </c>
      <c r="Y2887" s="81" t="s">
        <v>1116</v>
      </c>
      <c r="Z2887" s="81" t="s">
        <v>1117</v>
      </c>
      <c r="AA2887" s="81" t="s">
        <v>1118</v>
      </c>
      <c r="AB2887" s="81" t="s">
        <v>1118</v>
      </c>
      <c r="AC2887" s="81" t="s">
        <v>1118</v>
      </c>
      <c r="AD2887" s="81">
        <v>12</v>
      </c>
      <c r="AE2887" s="81" t="s">
        <v>1119</v>
      </c>
      <c r="AF2887" s="109"/>
    </row>
    <row r="2888" spans="1:32" hidden="1" x14ac:dyDescent="0.25">
      <c r="A2888" s="95" t="s">
        <v>2019</v>
      </c>
      <c r="B2888" s="76" t="s">
        <v>1053</v>
      </c>
      <c r="C2888" s="76" t="s">
        <v>73</v>
      </c>
      <c r="D2888" s="76" t="s">
        <v>252</v>
      </c>
      <c r="E2888" s="76" t="s">
        <v>73</v>
      </c>
      <c r="F2888" s="76"/>
      <c r="G2888" s="76" t="s">
        <v>882</v>
      </c>
      <c r="H2888" s="76" t="s">
        <v>110</v>
      </c>
      <c r="I2888" s="76">
        <v>16</v>
      </c>
      <c r="J2888" s="77">
        <v>16</v>
      </c>
      <c r="K2888" s="76">
        <v>250</v>
      </c>
      <c r="L2888" s="76">
        <v>50</v>
      </c>
      <c r="M2888" s="76"/>
      <c r="N2888" s="76">
        <v>1</v>
      </c>
      <c r="O2888" s="76" t="s">
        <v>129</v>
      </c>
      <c r="P2888" s="76" t="s">
        <v>2018</v>
      </c>
      <c r="Q2888" s="76">
        <v>1</v>
      </c>
      <c r="R2888" s="76">
        <v>0</v>
      </c>
      <c r="S2888" s="76"/>
      <c r="T2888" s="76"/>
      <c r="U2888" s="76" t="s">
        <v>70</v>
      </c>
      <c r="V2888" s="76"/>
      <c r="W2888" s="76" t="s">
        <v>1123</v>
      </c>
      <c r="X2888" s="76">
        <v>10</v>
      </c>
      <c r="Y2888" s="76" t="s">
        <v>1135</v>
      </c>
      <c r="Z2888" s="76" t="s">
        <v>1117</v>
      </c>
      <c r="AA2888" s="76" t="s">
        <v>1118</v>
      </c>
      <c r="AB2888" s="76" t="s">
        <v>1118</v>
      </c>
      <c r="AC2888" s="76" t="s">
        <v>1118</v>
      </c>
      <c r="AD2888" s="76">
        <v>16</v>
      </c>
      <c r="AE2888" s="76" t="s">
        <v>1119</v>
      </c>
      <c r="AF2888" s="104"/>
    </row>
    <row r="2889" spans="1:32" hidden="1" x14ac:dyDescent="0.25">
      <c r="A2889" s="96" t="s">
        <v>2019</v>
      </c>
      <c r="B2889" s="77" t="s">
        <v>1053</v>
      </c>
      <c r="C2889" s="77" t="s">
        <v>73</v>
      </c>
      <c r="D2889" s="77" t="s">
        <v>252</v>
      </c>
      <c r="E2889" s="77" t="s">
        <v>83</v>
      </c>
      <c r="F2889" s="77"/>
      <c r="G2889" s="77" t="s">
        <v>882</v>
      </c>
      <c r="H2889" s="77" t="s">
        <v>110</v>
      </c>
      <c r="I2889" s="77">
        <v>16</v>
      </c>
      <c r="J2889" s="77">
        <v>16</v>
      </c>
      <c r="K2889" s="77">
        <v>250</v>
      </c>
      <c r="L2889" s="77">
        <v>50</v>
      </c>
      <c r="M2889" s="77"/>
      <c r="N2889" s="77">
        <v>1</v>
      </c>
      <c r="O2889" s="77" t="s">
        <v>129</v>
      </c>
      <c r="P2889" s="77" t="s">
        <v>2018</v>
      </c>
      <c r="Q2889" s="77">
        <v>1</v>
      </c>
      <c r="R2889" s="77">
        <v>0</v>
      </c>
      <c r="S2889" s="77"/>
      <c r="T2889" s="77"/>
      <c r="U2889" s="77"/>
      <c r="V2889" s="77"/>
      <c r="W2889" s="77" t="s">
        <v>1123</v>
      </c>
      <c r="X2889" s="77">
        <v>10</v>
      </c>
      <c r="Y2889" s="77" t="s">
        <v>1135</v>
      </c>
      <c r="Z2889" s="77" t="s">
        <v>1117</v>
      </c>
      <c r="AA2889" s="77" t="s">
        <v>1118</v>
      </c>
      <c r="AB2889" s="77" t="s">
        <v>1118</v>
      </c>
      <c r="AC2889" s="77" t="s">
        <v>1118</v>
      </c>
      <c r="AD2889" s="77">
        <v>16</v>
      </c>
      <c r="AE2889" s="77" t="s">
        <v>1119</v>
      </c>
      <c r="AF2889" s="105"/>
    </row>
    <row r="2890" spans="1:32" ht="30" hidden="1" x14ac:dyDescent="0.25">
      <c r="A2890" s="96" t="s">
        <v>2019</v>
      </c>
      <c r="B2890" s="77" t="s">
        <v>1053</v>
      </c>
      <c r="C2890" s="77" t="s">
        <v>73</v>
      </c>
      <c r="D2890" s="77" t="s">
        <v>130</v>
      </c>
      <c r="E2890" s="77" t="s">
        <v>73</v>
      </c>
      <c r="F2890" s="77"/>
      <c r="G2890" s="77" t="s">
        <v>883</v>
      </c>
      <c r="H2890" s="77" t="s">
        <v>110</v>
      </c>
      <c r="I2890" s="77">
        <v>16</v>
      </c>
      <c r="J2890" s="77">
        <v>16</v>
      </c>
      <c r="K2890" s="77">
        <v>250</v>
      </c>
      <c r="L2890" s="77">
        <v>50</v>
      </c>
      <c r="M2890" s="77"/>
      <c r="N2890" s="77"/>
      <c r="O2890" s="77" t="s">
        <v>129</v>
      </c>
      <c r="P2890" s="77" t="s">
        <v>2018</v>
      </c>
      <c r="Q2890" s="77">
        <v>0</v>
      </c>
      <c r="R2890" s="77">
        <v>1</v>
      </c>
      <c r="S2890" s="77" t="s">
        <v>1123</v>
      </c>
      <c r="T2890" s="77">
        <v>1</v>
      </c>
      <c r="U2890" s="77" t="s">
        <v>115</v>
      </c>
      <c r="V2890" s="77"/>
      <c r="W2890" s="77" t="s">
        <v>1123</v>
      </c>
      <c r="X2890" s="77">
        <v>10</v>
      </c>
      <c r="Y2890" s="77" t="s">
        <v>1135</v>
      </c>
      <c r="Z2890" s="77" t="s">
        <v>1117</v>
      </c>
      <c r="AA2890" s="77" t="s">
        <v>1118</v>
      </c>
      <c r="AB2890" s="77" t="s">
        <v>1118</v>
      </c>
      <c r="AC2890" s="77" t="s">
        <v>1118</v>
      </c>
      <c r="AD2890" s="77">
        <v>16</v>
      </c>
      <c r="AE2890" s="77" t="s">
        <v>1119</v>
      </c>
      <c r="AF2890" s="105"/>
    </row>
    <row r="2891" spans="1:32" ht="30.75" hidden="1" thickBot="1" x14ac:dyDescent="0.3">
      <c r="A2891" s="97" t="s">
        <v>2019</v>
      </c>
      <c r="B2891" s="78" t="s">
        <v>1053</v>
      </c>
      <c r="C2891" s="78" t="s">
        <v>73</v>
      </c>
      <c r="D2891" s="78" t="s">
        <v>130</v>
      </c>
      <c r="E2891" s="78" t="s">
        <v>83</v>
      </c>
      <c r="F2891" s="78"/>
      <c r="G2891" s="78" t="s">
        <v>883</v>
      </c>
      <c r="H2891" s="78" t="s">
        <v>110</v>
      </c>
      <c r="I2891" s="78">
        <v>16</v>
      </c>
      <c r="J2891" s="77">
        <v>16</v>
      </c>
      <c r="K2891" s="78">
        <v>250</v>
      </c>
      <c r="L2891" s="78">
        <v>50</v>
      </c>
      <c r="M2891" s="78"/>
      <c r="N2891" s="78"/>
      <c r="O2891" s="78" t="s">
        <v>129</v>
      </c>
      <c r="P2891" s="78" t="s">
        <v>2018</v>
      </c>
      <c r="Q2891" s="78">
        <v>0</v>
      </c>
      <c r="R2891" s="78">
        <v>1</v>
      </c>
      <c r="S2891" s="78" t="s">
        <v>1123</v>
      </c>
      <c r="T2891" s="78">
        <v>1</v>
      </c>
      <c r="U2891" s="78" t="s">
        <v>110</v>
      </c>
      <c r="V2891" s="78"/>
      <c r="W2891" s="78" t="s">
        <v>1123</v>
      </c>
      <c r="X2891" s="78">
        <v>10</v>
      </c>
      <c r="Y2891" s="78" t="s">
        <v>1135</v>
      </c>
      <c r="Z2891" s="78" t="s">
        <v>1117</v>
      </c>
      <c r="AA2891" s="78" t="s">
        <v>1118</v>
      </c>
      <c r="AB2891" s="78" t="s">
        <v>1118</v>
      </c>
      <c r="AC2891" s="78" t="s">
        <v>1118</v>
      </c>
      <c r="AD2891" s="78">
        <v>16</v>
      </c>
      <c r="AE2891" s="78" t="s">
        <v>1119</v>
      </c>
      <c r="AF2891" s="106"/>
    </row>
    <row r="2892" spans="1:32" hidden="1" x14ac:dyDescent="0.25">
      <c r="A2892" s="98" t="s">
        <v>2020</v>
      </c>
      <c r="B2892" s="79" t="s">
        <v>1054</v>
      </c>
      <c r="C2892" s="79" t="s">
        <v>73</v>
      </c>
      <c r="D2892" s="79" t="s">
        <v>252</v>
      </c>
      <c r="E2892" s="79" t="s">
        <v>73</v>
      </c>
      <c r="F2892" s="79"/>
      <c r="G2892" s="79" t="s">
        <v>882</v>
      </c>
      <c r="H2892" s="79" t="s">
        <v>110</v>
      </c>
      <c r="I2892" s="79">
        <v>16</v>
      </c>
      <c r="J2892" s="77">
        <v>12</v>
      </c>
      <c r="K2892" s="79">
        <v>150</v>
      </c>
      <c r="L2892" s="79">
        <v>50</v>
      </c>
      <c r="M2892" s="79"/>
      <c r="N2892" s="79">
        <v>1</v>
      </c>
      <c r="O2892" s="79" t="s">
        <v>129</v>
      </c>
      <c r="P2892" s="79" t="s">
        <v>2018</v>
      </c>
      <c r="Q2892" s="79">
        <v>1</v>
      </c>
      <c r="R2892" s="79">
        <v>0</v>
      </c>
      <c r="S2892" s="79"/>
      <c r="T2892" s="79"/>
      <c r="U2892" s="79" t="s">
        <v>70</v>
      </c>
      <c r="V2892" s="79"/>
      <c r="W2892" s="79" t="s">
        <v>1115</v>
      </c>
      <c r="X2892" s="79">
        <v>6</v>
      </c>
      <c r="Y2892" s="79" t="s">
        <v>1116</v>
      </c>
      <c r="Z2892" s="79" t="s">
        <v>1117</v>
      </c>
      <c r="AA2892" s="79" t="s">
        <v>1118</v>
      </c>
      <c r="AB2892" s="79" t="s">
        <v>1118</v>
      </c>
      <c r="AC2892" s="79" t="s">
        <v>1118</v>
      </c>
      <c r="AD2892" s="79">
        <v>12</v>
      </c>
      <c r="AE2892" s="79" t="s">
        <v>1119</v>
      </c>
      <c r="AF2892" s="107"/>
    </row>
    <row r="2893" spans="1:32" hidden="1" x14ac:dyDescent="0.25">
      <c r="A2893" s="99" t="s">
        <v>2020</v>
      </c>
      <c r="B2893" s="80" t="s">
        <v>1054</v>
      </c>
      <c r="C2893" s="80" t="s">
        <v>73</v>
      </c>
      <c r="D2893" s="80" t="s">
        <v>252</v>
      </c>
      <c r="E2893" s="80" t="s">
        <v>83</v>
      </c>
      <c r="F2893" s="80"/>
      <c r="G2893" s="80" t="s">
        <v>882</v>
      </c>
      <c r="H2893" s="80" t="s">
        <v>110</v>
      </c>
      <c r="I2893" s="80">
        <v>16</v>
      </c>
      <c r="J2893" s="77">
        <v>12</v>
      </c>
      <c r="K2893" s="80">
        <v>150</v>
      </c>
      <c r="L2893" s="80">
        <v>50</v>
      </c>
      <c r="M2893" s="80"/>
      <c r="N2893" s="80">
        <v>1</v>
      </c>
      <c r="O2893" s="80" t="s">
        <v>129</v>
      </c>
      <c r="P2893" s="80" t="s">
        <v>2018</v>
      </c>
      <c r="Q2893" s="80">
        <v>1</v>
      </c>
      <c r="R2893" s="80">
        <v>0</v>
      </c>
      <c r="S2893" s="80"/>
      <c r="T2893" s="80"/>
      <c r="U2893" s="80" t="s">
        <v>70</v>
      </c>
      <c r="V2893" s="80"/>
      <c r="W2893" s="80" t="s">
        <v>1115</v>
      </c>
      <c r="X2893" s="80">
        <v>6</v>
      </c>
      <c r="Y2893" s="80" t="s">
        <v>1116</v>
      </c>
      <c r="Z2893" s="80" t="s">
        <v>1117</v>
      </c>
      <c r="AA2893" s="80" t="s">
        <v>1118</v>
      </c>
      <c r="AB2893" s="80" t="s">
        <v>1118</v>
      </c>
      <c r="AC2893" s="80" t="s">
        <v>1118</v>
      </c>
      <c r="AD2893" s="80">
        <v>12</v>
      </c>
      <c r="AE2893" s="80" t="s">
        <v>1119</v>
      </c>
      <c r="AF2893" s="108"/>
    </row>
    <row r="2894" spans="1:32" ht="30" hidden="1" x14ac:dyDescent="0.25">
      <c r="A2894" s="99" t="s">
        <v>2020</v>
      </c>
      <c r="B2894" s="80" t="s">
        <v>1054</v>
      </c>
      <c r="C2894" s="80" t="s">
        <v>73</v>
      </c>
      <c r="D2894" s="80" t="s">
        <v>130</v>
      </c>
      <c r="E2894" s="80" t="s">
        <v>73</v>
      </c>
      <c r="F2894" s="80"/>
      <c r="G2894" s="80" t="s">
        <v>883</v>
      </c>
      <c r="H2894" s="80" t="s">
        <v>110</v>
      </c>
      <c r="I2894" s="80">
        <v>16</v>
      </c>
      <c r="J2894" s="77">
        <v>12</v>
      </c>
      <c r="K2894" s="80">
        <v>150</v>
      </c>
      <c r="L2894" s="80">
        <v>50</v>
      </c>
      <c r="M2894" s="80"/>
      <c r="N2894" s="80"/>
      <c r="O2894" s="80" t="s">
        <v>129</v>
      </c>
      <c r="P2894" s="80" t="s">
        <v>2018</v>
      </c>
      <c r="Q2894" s="80">
        <v>0</v>
      </c>
      <c r="R2894" s="80">
        <v>1</v>
      </c>
      <c r="S2894" s="80" t="s">
        <v>1115</v>
      </c>
      <c r="T2894" s="80">
        <v>1</v>
      </c>
      <c r="U2894" s="80" t="s">
        <v>115</v>
      </c>
      <c r="V2894" s="80"/>
      <c r="W2894" s="80" t="s">
        <v>1115</v>
      </c>
      <c r="X2894" s="80">
        <v>6</v>
      </c>
      <c r="Y2894" s="80" t="s">
        <v>1116</v>
      </c>
      <c r="Z2894" s="80" t="s">
        <v>1117</v>
      </c>
      <c r="AA2894" s="80" t="s">
        <v>1118</v>
      </c>
      <c r="AB2894" s="80" t="s">
        <v>1118</v>
      </c>
      <c r="AC2894" s="80" t="s">
        <v>1118</v>
      </c>
      <c r="AD2894" s="80">
        <v>12</v>
      </c>
      <c r="AE2894" s="80" t="s">
        <v>1119</v>
      </c>
      <c r="AF2894" s="108"/>
    </row>
    <row r="2895" spans="1:32" ht="30.75" hidden="1" thickBot="1" x14ac:dyDescent="0.3">
      <c r="A2895" s="100" t="s">
        <v>2020</v>
      </c>
      <c r="B2895" s="81" t="s">
        <v>1054</v>
      </c>
      <c r="C2895" s="81" t="s">
        <v>73</v>
      </c>
      <c r="D2895" s="81" t="s">
        <v>130</v>
      </c>
      <c r="E2895" s="81" t="s">
        <v>83</v>
      </c>
      <c r="F2895" s="81"/>
      <c r="G2895" s="81" t="s">
        <v>883</v>
      </c>
      <c r="H2895" s="81" t="s">
        <v>110</v>
      </c>
      <c r="I2895" s="81">
        <v>16</v>
      </c>
      <c r="J2895" s="77">
        <v>12</v>
      </c>
      <c r="K2895" s="81">
        <v>150</v>
      </c>
      <c r="L2895" s="81">
        <v>50</v>
      </c>
      <c r="M2895" s="81"/>
      <c r="N2895" s="81"/>
      <c r="O2895" s="81" t="s">
        <v>129</v>
      </c>
      <c r="P2895" s="81" t="s">
        <v>2018</v>
      </c>
      <c r="Q2895" s="81">
        <v>0</v>
      </c>
      <c r="R2895" s="81">
        <v>1</v>
      </c>
      <c r="S2895" s="81" t="s">
        <v>1115</v>
      </c>
      <c r="T2895" s="81">
        <v>1</v>
      </c>
      <c r="U2895" s="81" t="s">
        <v>115</v>
      </c>
      <c r="V2895" s="81"/>
      <c r="W2895" s="81" t="s">
        <v>1115</v>
      </c>
      <c r="X2895" s="81">
        <v>6</v>
      </c>
      <c r="Y2895" s="81" t="s">
        <v>1116</v>
      </c>
      <c r="Z2895" s="81" t="s">
        <v>1117</v>
      </c>
      <c r="AA2895" s="81" t="s">
        <v>1118</v>
      </c>
      <c r="AB2895" s="81" t="s">
        <v>1118</v>
      </c>
      <c r="AC2895" s="81" t="s">
        <v>1118</v>
      </c>
      <c r="AD2895" s="81">
        <v>12</v>
      </c>
      <c r="AE2895" s="81" t="s">
        <v>1119</v>
      </c>
      <c r="AF2895" s="109"/>
    </row>
    <row r="2896" spans="1:32" ht="30" hidden="1" x14ac:dyDescent="0.25">
      <c r="A2896" s="95" t="s">
        <v>2021</v>
      </c>
      <c r="B2896" s="76" t="s">
        <v>1055</v>
      </c>
      <c r="C2896" s="76" t="s">
        <v>73</v>
      </c>
      <c r="D2896" s="76" t="s">
        <v>148</v>
      </c>
      <c r="E2896" s="76" t="s">
        <v>73</v>
      </c>
      <c r="F2896" s="76"/>
      <c r="G2896" s="76" t="s">
        <v>882</v>
      </c>
      <c r="H2896" s="76"/>
      <c r="I2896" s="76">
        <v>17</v>
      </c>
      <c r="J2896" s="77">
        <v>4</v>
      </c>
      <c r="K2896" s="76">
        <v>40</v>
      </c>
      <c r="L2896" s="76">
        <v>20</v>
      </c>
      <c r="M2896" s="76"/>
      <c r="N2896" s="76">
        <v>1</v>
      </c>
      <c r="O2896" s="76" t="s">
        <v>129</v>
      </c>
      <c r="P2896" s="76" t="s">
        <v>1240</v>
      </c>
      <c r="Q2896" s="76">
        <v>1</v>
      </c>
      <c r="R2896" s="76">
        <v>0</v>
      </c>
      <c r="S2896" s="76"/>
      <c r="T2896" s="76"/>
      <c r="U2896" s="76"/>
      <c r="V2896" s="76"/>
      <c r="W2896" s="76" t="s">
        <v>1123</v>
      </c>
      <c r="X2896" s="76">
        <v>1.5</v>
      </c>
      <c r="Y2896" s="76" t="s">
        <v>1116</v>
      </c>
      <c r="Z2896" s="76" t="s">
        <v>1136</v>
      </c>
      <c r="AA2896" s="76" t="s">
        <v>1126</v>
      </c>
      <c r="AB2896" s="76" t="s">
        <v>1127</v>
      </c>
      <c r="AC2896" s="76" t="s">
        <v>1128</v>
      </c>
      <c r="AD2896" s="76">
        <v>4</v>
      </c>
      <c r="AE2896" s="76" t="s">
        <v>1213</v>
      </c>
      <c r="AF2896" s="104"/>
    </row>
    <row r="2897" spans="1:32" ht="30" hidden="1" x14ac:dyDescent="0.25">
      <c r="A2897" s="96" t="s">
        <v>2021</v>
      </c>
      <c r="B2897" s="77" t="s">
        <v>1055</v>
      </c>
      <c r="C2897" s="77" t="s">
        <v>73</v>
      </c>
      <c r="D2897" s="77" t="s">
        <v>148</v>
      </c>
      <c r="E2897" s="77" t="s">
        <v>83</v>
      </c>
      <c r="F2897" s="77"/>
      <c r="G2897" s="77" t="s">
        <v>882</v>
      </c>
      <c r="H2897" s="77"/>
      <c r="I2897" s="77">
        <v>17</v>
      </c>
      <c r="J2897" s="77">
        <v>4</v>
      </c>
      <c r="K2897" s="77">
        <v>40</v>
      </c>
      <c r="L2897" s="77">
        <v>20</v>
      </c>
      <c r="M2897" s="77"/>
      <c r="N2897" s="77">
        <v>1</v>
      </c>
      <c r="O2897" s="77" t="s">
        <v>129</v>
      </c>
      <c r="P2897" s="77" t="s">
        <v>1240</v>
      </c>
      <c r="Q2897" s="77">
        <v>1</v>
      </c>
      <c r="R2897" s="77">
        <v>0</v>
      </c>
      <c r="S2897" s="77"/>
      <c r="T2897" s="77"/>
      <c r="U2897" s="77"/>
      <c r="V2897" s="77"/>
      <c r="W2897" s="77" t="s">
        <v>1123</v>
      </c>
      <c r="X2897" s="77">
        <v>1.5</v>
      </c>
      <c r="Y2897" s="77" t="s">
        <v>1116</v>
      </c>
      <c r="Z2897" s="77" t="s">
        <v>1136</v>
      </c>
      <c r="AA2897" s="77" t="s">
        <v>1126</v>
      </c>
      <c r="AB2897" s="77" t="s">
        <v>1127</v>
      </c>
      <c r="AC2897" s="77" t="s">
        <v>1128</v>
      </c>
      <c r="AD2897" s="77">
        <v>4</v>
      </c>
      <c r="AE2897" s="77" t="s">
        <v>1213</v>
      </c>
      <c r="AF2897" s="105"/>
    </row>
    <row r="2898" spans="1:32" ht="30" hidden="1" x14ac:dyDescent="0.25">
      <c r="A2898" s="96" t="s">
        <v>2021</v>
      </c>
      <c r="B2898" s="77" t="s">
        <v>1055</v>
      </c>
      <c r="C2898" s="77" t="s">
        <v>73</v>
      </c>
      <c r="D2898" s="77" t="s">
        <v>130</v>
      </c>
      <c r="E2898" s="77" t="s">
        <v>73</v>
      </c>
      <c r="F2898" s="77"/>
      <c r="G2898" s="77" t="s">
        <v>883</v>
      </c>
      <c r="H2898" s="77"/>
      <c r="I2898" s="77">
        <v>17</v>
      </c>
      <c r="J2898" s="77">
        <v>4</v>
      </c>
      <c r="K2898" s="77">
        <v>40</v>
      </c>
      <c r="L2898" s="77">
        <v>20</v>
      </c>
      <c r="M2898" s="77"/>
      <c r="N2898" s="77"/>
      <c r="O2898" s="77" t="s">
        <v>129</v>
      </c>
      <c r="P2898" s="77" t="s">
        <v>1240</v>
      </c>
      <c r="Q2898" s="77">
        <v>0</v>
      </c>
      <c r="R2898" s="77">
        <v>1</v>
      </c>
      <c r="S2898" s="77" t="s">
        <v>1123</v>
      </c>
      <c r="T2898" s="77">
        <v>1</v>
      </c>
      <c r="U2898" s="77"/>
      <c r="V2898" s="77"/>
      <c r="W2898" s="77" t="s">
        <v>1123</v>
      </c>
      <c r="X2898" s="77">
        <v>1.5</v>
      </c>
      <c r="Y2898" s="77" t="s">
        <v>1116</v>
      </c>
      <c r="Z2898" s="77" t="s">
        <v>1136</v>
      </c>
      <c r="AA2898" s="77" t="s">
        <v>1126</v>
      </c>
      <c r="AB2898" s="77" t="s">
        <v>1127</v>
      </c>
      <c r="AC2898" s="77" t="s">
        <v>1128</v>
      </c>
      <c r="AD2898" s="77">
        <v>4</v>
      </c>
      <c r="AE2898" s="77" t="s">
        <v>1213</v>
      </c>
      <c r="AF2898" s="105"/>
    </row>
    <row r="2899" spans="1:32" ht="30.75" hidden="1" thickBot="1" x14ac:dyDescent="0.3">
      <c r="A2899" s="97" t="s">
        <v>2021</v>
      </c>
      <c r="B2899" s="78" t="s">
        <v>1055</v>
      </c>
      <c r="C2899" s="78" t="s">
        <v>73</v>
      </c>
      <c r="D2899" s="78" t="s">
        <v>130</v>
      </c>
      <c r="E2899" s="78" t="s">
        <v>83</v>
      </c>
      <c r="F2899" s="78"/>
      <c r="G2899" s="78" t="s">
        <v>883</v>
      </c>
      <c r="H2899" s="78"/>
      <c r="I2899" s="78">
        <v>17</v>
      </c>
      <c r="J2899" s="77">
        <v>4</v>
      </c>
      <c r="K2899" s="78">
        <v>40</v>
      </c>
      <c r="L2899" s="78">
        <v>20</v>
      </c>
      <c r="M2899" s="78"/>
      <c r="N2899" s="78"/>
      <c r="O2899" s="78" t="s">
        <v>129</v>
      </c>
      <c r="P2899" s="78" t="s">
        <v>1240</v>
      </c>
      <c r="Q2899" s="78">
        <v>0</v>
      </c>
      <c r="R2899" s="78">
        <v>1</v>
      </c>
      <c r="S2899" s="78" t="s">
        <v>1123</v>
      </c>
      <c r="T2899" s="78">
        <v>1</v>
      </c>
      <c r="U2899" s="78"/>
      <c r="V2899" s="78"/>
      <c r="W2899" s="78" t="s">
        <v>1123</v>
      </c>
      <c r="X2899" s="78">
        <v>1.5</v>
      </c>
      <c r="Y2899" s="78" t="s">
        <v>1116</v>
      </c>
      <c r="Z2899" s="78" t="s">
        <v>1136</v>
      </c>
      <c r="AA2899" s="78" t="s">
        <v>1126</v>
      </c>
      <c r="AB2899" s="78" t="s">
        <v>1127</v>
      </c>
      <c r="AC2899" s="78" t="s">
        <v>1128</v>
      </c>
      <c r="AD2899" s="78">
        <v>4</v>
      </c>
      <c r="AE2899" s="78" t="s">
        <v>1213</v>
      </c>
      <c r="AF2899" s="106"/>
    </row>
    <row r="2900" spans="1:32" ht="30.75" hidden="1" thickBot="1" x14ac:dyDescent="0.3">
      <c r="A2900" s="101" t="s">
        <v>2022</v>
      </c>
      <c r="B2900" s="82" t="s">
        <v>1056</v>
      </c>
      <c r="C2900" s="82" t="s">
        <v>73</v>
      </c>
      <c r="D2900" s="82" t="s">
        <v>148</v>
      </c>
      <c r="E2900" s="82" t="s">
        <v>73</v>
      </c>
      <c r="F2900" s="82"/>
      <c r="G2900" s="82" t="s">
        <v>1057</v>
      </c>
      <c r="H2900" s="82"/>
      <c r="I2900" s="82">
        <v>16</v>
      </c>
      <c r="J2900" s="77">
        <v>8</v>
      </c>
      <c r="K2900" s="82">
        <v>80</v>
      </c>
      <c r="L2900" s="82">
        <v>50</v>
      </c>
      <c r="M2900" s="82"/>
      <c r="N2900" s="82"/>
      <c r="O2900" s="82" t="s">
        <v>129</v>
      </c>
      <c r="P2900" s="82" t="s">
        <v>1240</v>
      </c>
      <c r="Q2900" s="82">
        <v>0</v>
      </c>
      <c r="R2900" s="82">
        <v>2</v>
      </c>
      <c r="S2900" s="82" t="s">
        <v>1115</v>
      </c>
      <c r="T2900" s="82">
        <v>2</v>
      </c>
      <c r="U2900" s="82"/>
      <c r="V2900" s="82"/>
      <c r="W2900" s="82" t="s">
        <v>1123</v>
      </c>
      <c r="X2900" s="82">
        <v>6</v>
      </c>
      <c r="Y2900" s="82" t="s">
        <v>1135</v>
      </c>
      <c r="Z2900" s="82" t="s">
        <v>1125</v>
      </c>
      <c r="AA2900" s="82" t="s">
        <v>1126</v>
      </c>
      <c r="AB2900" s="82" t="s">
        <v>1127</v>
      </c>
      <c r="AC2900" s="82" t="s">
        <v>1128</v>
      </c>
      <c r="AD2900" s="82">
        <v>8</v>
      </c>
      <c r="AE2900" s="82" t="s">
        <v>1137</v>
      </c>
      <c r="AF2900" s="110"/>
    </row>
    <row r="2901" spans="1:32" ht="15.75" hidden="1" thickBot="1" x14ac:dyDescent="0.3">
      <c r="A2901" s="102" t="s">
        <v>2023</v>
      </c>
      <c r="B2901" s="83" t="s">
        <v>2024</v>
      </c>
      <c r="C2901" s="83" t="s">
        <v>75</v>
      </c>
      <c r="D2901" s="83" t="s">
        <v>127</v>
      </c>
      <c r="E2901" s="83" t="s">
        <v>73</v>
      </c>
      <c r="F2901" s="83"/>
      <c r="G2901" s="83" t="s">
        <v>2025</v>
      </c>
      <c r="H2901" s="83"/>
      <c r="I2901" s="83">
        <v>19</v>
      </c>
      <c r="J2901" s="77" t="e">
        <v>#N/A</v>
      </c>
      <c r="K2901" s="83"/>
      <c r="L2901" s="83"/>
      <c r="M2901" s="83"/>
      <c r="N2901" s="83"/>
      <c r="O2901" s="83"/>
      <c r="P2901" s="83"/>
      <c r="Q2901" s="83">
        <v>0</v>
      </c>
      <c r="R2901" s="83">
        <v>0</v>
      </c>
      <c r="S2901" s="83"/>
      <c r="T2901" s="83"/>
      <c r="U2901" s="83"/>
      <c r="V2901" s="83" t="s">
        <v>76</v>
      </c>
      <c r="W2901" s="83"/>
      <c r="X2901" s="83">
        <v>0</v>
      </c>
      <c r="Y2901" s="83" t="s">
        <v>1135</v>
      </c>
      <c r="Z2901" s="83"/>
      <c r="AA2901" s="83"/>
      <c r="AB2901" s="83"/>
      <c r="AC2901" s="83"/>
      <c r="AD2901" s="83"/>
      <c r="AE2901" s="83"/>
      <c r="AF2901" s="111"/>
    </row>
    <row r="2902" spans="1:32" hidden="1" x14ac:dyDescent="0.25">
      <c r="A2902" s="98" t="s">
        <v>2026</v>
      </c>
      <c r="B2902" s="79" t="s">
        <v>2027</v>
      </c>
      <c r="C2902" s="79" t="s">
        <v>75</v>
      </c>
      <c r="D2902" s="79" t="s">
        <v>127</v>
      </c>
      <c r="E2902" s="79" t="s">
        <v>73</v>
      </c>
      <c r="F2902" s="79"/>
      <c r="G2902" s="79" t="s">
        <v>2028</v>
      </c>
      <c r="H2902" s="79"/>
      <c r="I2902" s="79" t="s">
        <v>2029</v>
      </c>
      <c r="J2902" s="77" t="e">
        <v>#N/A</v>
      </c>
      <c r="K2902" s="79"/>
      <c r="L2902" s="79"/>
      <c r="M2902" s="79"/>
      <c r="N2902" s="79"/>
      <c r="O2902" s="79"/>
      <c r="P2902" s="79"/>
      <c r="Q2902" s="79">
        <v>0</v>
      </c>
      <c r="R2902" s="79">
        <v>0</v>
      </c>
      <c r="S2902" s="79"/>
      <c r="T2902" s="79"/>
      <c r="U2902" s="79" t="s">
        <v>1134</v>
      </c>
      <c r="V2902" s="79"/>
      <c r="W2902" s="79"/>
      <c r="X2902" s="79">
        <v>0</v>
      </c>
      <c r="Y2902" s="79" t="s">
        <v>1817</v>
      </c>
      <c r="Z2902" s="79"/>
      <c r="AA2902" s="79"/>
      <c r="AB2902" s="79"/>
      <c r="AC2902" s="79"/>
      <c r="AD2902" s="79"/>
      <c r="AE2902" s="79"/>
      <c r="AF2902" s="107"/>
    </row>
    <row r="2903" spans="1:32" hidden="1" x14ac:dyDescent="0.25">
      <c r="A2903" s="99" t="s">
        <v>2026</v>
      </c>
      <c r="B2903" s="80" t="s">
        <v>2027</v>
      </c>
      <c r="C2903" s="80" t="s">
        <v>75</v>
      </c>
      <c r="D2903" s="80" t="s">
        <v>127</v>
      </c>
      <c r="E2903" s="80" t="s">
        <v>83</v>
      </c>
      <c r="F2903" s="80"/>
      <c r="G2903" s="80" t="s">
        <v>2028</v>
      </c>
      <c r="H2903" s="80"/>
      <c r="I2903" s="80" t="s">
        <v>2029</v>
      </c>
      <c r="J2903" s="77" t="e">
        <v>#N/A</v>
      </c>
      <c r="K2903" s="80"/>
      <c r="L2903" s="80"/>
      <c r="M2903" s="80"/>
      <c r="N2903" s="80"/>
      <c r="O2903" s="80"/>
      <c r="P2903" s="80"/>
      <c r="Q2903" s="80">
        <v>0</v>
      </c>
      <c r="R2903" s="80">
        <v>0</v>
      </c>
      <c r="S2903" s="80"/>
      <c r="T2903" s="80"/>
      <c r="U2903" s="80" t="s">
        <v>1134</v>
      </c>
      <c r="V2903" s="80"/>
      <c r="W2903" s="80"/>
      <c r="X2903" s="80">
        <v>0</v>
      </c>
      <c r="Y2903" s="80" t="s">
        <v>1817</v>
      </c>
      <c r="Z2903" s="80"/>
      <c r="AA2903" s="80"/>
      <c r="AB2903" s="80"/>
      <c r="AC2903" s="80"/>
      <c r="AD2903" s="80"/>
      <c r="AE2903" s="80"/>
      <c r="AF2903" s="108"/>
    </row>
    <row r="2904" spans="1:32" hidden="1" x14ac:dyDescent="0.25">
      <c r="A2904" s="99" t="s">
        <v>2026</v>
      </c>
      <c r="B2904" s="80" t="s">
        <v>2027</v>
      </c>
      <c r="C2904" s="80" t="s">
        <v>75</v>
      </c>
      <c r="D2904" s="80" t="s">
        <v>127</v>
      </c>
      <c r="E2904" s="80" t="s">
        <v>75</v>
      </c>
      <c r="F2904" s="80"/>
      <c r="G2904" s="80" t="s">
        <v>2028</v>
      </c>
      <c r="H2904" s="80"/>
      <c r="I2904" s="80" t="s">
        <v>2029</v>
      </c>
      <c r="J2904" s="77" t="e">
        <v>#N/A</v>
      </c>
      <c r="K2904" s="80"/>
      <c r="L2904" s="80"/>
      <c r="M2904" s="80"/>
      <c r="N2904" s="80"/>
      <c r="O2904" s="80"/>
      <c r="P2904" s="80"/>
      <c r="Q2904" s="80">
        <v>0</v>
      </c>
      <c r="R2904" s="80">
        <v>0</v>
      </c>
      <c r="S2904" s="80"/>
      <c r="T2904" s="80"/>
      <c r="U2904" s="80" t="s">
        <v>1134</v>
      </c>
      <c r="V2904" s="80"/>
      <c r="W2904" s="80"/>
      <c r="X2904" s="80">
        <v>0</v>
      </c>
      <c r="Y2904" s="80" t="s">
        <v>1817</v>
      </c>
      <c r="Z2904" s="80"/>
      <c r="AA2904" s="80"/>
      <c r="AB2904" s="80"/>
      <c r="AC2904" s="80"/>
      <c r="AD2904" s="80"/>
      <c r="AE2904" s="80"/>
      <c r="AF2904" s="108"/>
    </row>
    <row r="2905" spans="1:32" ht="15.75" hidden="1" thickBot="1" x14ac:dyDescent="0.3">
      <c r="A2905" s="100" t="s">
        <v>2026</v>
      </c>
      <c r="B2905" s="81" t="s">
        <v>2027</v>
      </c>
      <c r="C2905" s="81" t="s">
        <v>75</v>
      </c>
      <c r="D2905" s="81" t="s">
        <v>127</v>
      </c>
      <c r="E2905" s="81" t="s">
        <v>70</v>
      </c>
      <c r="F2905" s="81"/>
      <c r="G2905" s="81" t="s">
        <v>2028</v>
      </c>
      <c r="H2905" s="81"/>
      <c r="I2905" s="81" t="s">
        <v>2029</v>
      </c>
      <c r="J2905" s="77" t="e">
        <v>#N/A</v>
      </c>
      <c r="K2905" s="81"/>
      <c r="L2905" s="81"/>
      <c r="M2905" s="81"/>
      <c r="N2905" s="81"/>
      <c r="O2905" s="81"/>
      <c r="P2905" s="81"/>
      <c r="Q2905" s="81">
        <v>0</v>
      </c>
      <c r="R2905" s="81">
        <v>0</v>
      </c>
      <c r="S2905" s="81"/>
      <c r="T2905" s="81"/>
      <c r="U2905" s="81" t="s">
        <v>1134</v>
      </c>
      <c r="V2905" s="81"/>
      <c r="W2905" s="81"/>
      <c r="X2905" s="81">
        <v>0</v>
      </c>
      <c r="Y2905" s="81" t="s">
        <v>1817</v>
      </c>
      <c r="Z2905" s="81"/>
      <c r="AA2905" s="81"/>
      <c r="AB2905" s="81"/>
      <c r="AC2905" s="81"/>
      <c r="AD2905" s="81"/>
      <c r="AE2905" s="81"/>
      <c r="AF2905" s="109"/>
    </row>
    <row r="2906" spans="1:32" ht="30.75" hidden="1" thickBot="1" x14ac:dyDescent="0.3">
      <c r="A2906" s="102" t="s">
        <v>2030</v>
      </c>
      <c r="B2906" s="83" t="s">
        <v>1058</v>
      </c>
      <c r="C2906" s="83" t="s">
        <v>75</v>
      </c>
      <c r="D2906" s="83" t="s">
        <v>1059</v>
      </c>
      <c r="E2906" s="83" t="s">
        <v>73</v>
      </c>
      <c r="F2906" s="83"/>
      <c r="G2906" s="83" t="s">
        <v>639</v>
      </c>
      <c r="H2906" s="83"/>
      <c r="I2906" s="83">
        <v>12</v>
      </c>
      <c r="J2906" s="77">
        <v>4</v>
      </c>
      <c r="K2906" s="83">
        <v>25</v>
      </c>
      <c r="L2906" s="83">
        <v>50</v>
      </c>
      <c r="M2906" s="83"/>
      <c r="N2906" s="83"/>
      <c r="O2906" s="83" t="s">
        <v>129</v>
      </c>
      <c r="P2906" s="83" t="s">
        <v>1240</v>
      </c>
      <c r="Q2906" s="83">
        <v>0</v>
      </c>
      <c r="R2906" s="83">
        <v>2</v>
      </c>
      <c r="S2906" s="83" t="s">
        <v>1123</v>
      </c>
      <c r="T2906" s="83">
        <v>2</v>
      </c>
      <c r="U2906" s="83"/>
      <c r="V2906" s="83"/>
      <c r="W2906" s="83" t="s">
        <v>1123</v>
      </c>
      <c r="X2906" s="83">
        <v>2</v>
      </c>
      <c r="Y2906" s="83" t="s">
        <v>1170</v>
      </c>
      <c r="Z2906" s="83" t="s">
        <v>1125</v>
      </c>
      <c r="AA2906" s="83" t="s">
        <v>1126</v>
      </c>
      <c r="AB2906" s="83" t="s">
        <v>1127</v>
      </c>
      <c r="AC2906" s="83" t="s">
        <v>1128</v>
      </c>
      <c r="AD2906" s="83">
        <v>4</v>
      </c>
      <c r="AE2906" s="83" t="s">
        <v>1201</v>
      </c>
      <c r="AF2906" s="111"/>
    </row>
    <row r="2907" spans="1:32" ht="15.75" hidden="1" thickBot="1" x14ac:dyDescent="0.3">
      <c r="A2907" s="101" t="s">
        <v>2031</v>
      </c>
      <c r="B2907" s="82" t="s">
        <v>2032</v>
      </c>
      <c r="C2907" s="82" t="s">
        <v>75</v>
      </c>
      <c r="D2907" s="82" t="s">
        <v>252</v>
      </c>
      <c r="E2907" s="82" t="s">
        <v>73</v>
      </c>
      <c r="F2907" s="82"/>
      <c r="G2907" s="82" t="s">
        <v>2025</v>
      </c>
      <c r="H2907" s="82"/>
      <c r="I2907" s="82">
        <v>3</v>
      </c>
      <c r="J2907" s="77" t="e">
        <v>#N/A</v>
      </c>
      <c r="K2907" s="82"/>
      <c r="L2907" s="82"/>
      <c r="M2907" s="82"/>
      <c r="N2907" s="82"/>
      <c r="O2907" s="82"/>
      <c r="P2907" s="82"/>
      <c r="Q2907" s="82">
        <v>0</v>
      </c>
      <c r="R2907" s="82">
        <v>0</v>
      </c>
      <c r="S2907" s="82"/>
      <c r="T2907" s="82"/>
      <c r="U2907" s="82"/>
      <c r="V2907" s="82" t="s">
        <v>76</v>
      </c>
      <c r="W2907" s="82"/>
      <c r="X2907" s="82">
        <v>0</v>
      </c>
      <c r="Y2907" s="82" t="s">
        <v>1135</v>
      </c>
      <c r="Z2907" s="82"/>
      <c r="AA2907" s="82"/>
      <c r="AB2907" s="82"/>
      <c r="AC2907" s="82"/>
      <c r="AD2907" s="82"/>
      <c r="AE2907" s="82"/>
      <c r="AF2907" s="110"/>
    </row>
    <row r="2908" spans="1:32" hidden="1" x14ac:dyDescent="0.25">
      <c r="A2908" s="95" t="s">
        <v>2033</v>
      </c>
      <c r="B2908" s="76" t="s">
        <v>1060</v>
      </c>
      <c r="C2908" s="76" t="s">
        <v>73</v>
      </c>
      <c r="D2908" s="76" t="s">
        <v>127</v>
      </c>
      <c r="E2908" s="76" t="s">
        <v>73</v>
      </c>
      <c r="F2908" s="76"/>
      <c r="G2908" s="76" t="s">
        <v>1061</v>
      </c>
      <c r="H2908" s="76"/>
      <c r="I2908" s="76" t="s">
        <v>73</v>
      </c>
      <c r="J2908" s="77">
        <v>8</v>
      </c>
      <c r="K2908" s="76">
        <v>50</v>
      </c>
      <c r="L2908" s="76">
        <v>50</v>
      </c>
      <c r="M2908" s="76"/>
      <c r="N2908" s="76">
        <v>1</v>
      </c>
      <c r="O2908" s="76" t="s">
        <v>129</v>
      </c>
      <c r="P2908" s="76" t="s">
        <v>1133</v>
      </c>
      <c r="Q2908" s="76">
        <v>1</v>
      </c>
      <c r="R2908" s="76">
        <v>0</v>
      </c>
      <c r="S2908" s="76"/>
      <c r="T2908" s="76"/>
      <c r="U2908" s="76"/>
      <c r="V2908" s="76" t="s">
        <v>76</v>
      </c>
      <c r="W2908" s="76" t="s">
        <v>1123</v>
      </c>
      <c r="X2908" s="76">
        <v>2</v>
      </c>
      <c r="Y2908" s="76" t="s">
        <v>1116</v>
      </c>
      <c r="Z2908" s="76" t="s">
        <v>1125</v>
      </c>
      <c r="AA2908" s="76" t="s">
        <v>1126</v>
      </c>
      <c r="AB2908" s="76" t="s">
        <v>1127</v>
      </c>
      <c r="AC2908" s="76" t="s">
        <v>1128</v>
      </c>
      <c r="AD2908" s="76">
        <v>8</v>
      </c>
      <c r="AE2908" s="76" t="s">
        <v>1129</v>
      </c>
      <c r="AF2908" s="104"/>
    </row>
    <row r="2909" spans="1:32" hidden="1" x14ac:dyDescent="0.25">
      <c r="A2909" s="96" t="s">
        <v>2033</v>
      </c>
      <c r="B2909" s="77" t="s">
        <v>1060</v>
      </c>
      <c r="C2909" s="77" t="s">
        <v>73</v>
      </c>
      <c r="D2909" s="77" t="s">
        <v>127</v>
      </c>
      <c r="E2909" s="77" t="s">
        <v>83</v>
      </c>
      <c r="F2909" s="77"/>
      <c r="G2909" s="77" t="s">
        <v>1061</v>
      </c>
      <c r="H2909" s="77"/>
      <c r="I2909" s="77" t="s">
        <v>73</v>
      </c>
      <c r="J2909" s="77">
        <v>8</v>
      </c>
      <c r="K2909" s="77">
        <v>80</v>
      </c>
      <c r="L2909" s="77">
        <v>50</v>
      </c>
      <c r="M2909" s="77"/>
      <c r="N2909" s="77">
        <v>1</v>
      </c>
      <c r="O2909" s="77" t="s">
        <v>129</v>
      </c>
      <c r="P2909" s="77" t="s">
        <v>1133</v>
      </c>
      <c r="Q2909" s="77">
        <v>1</v>
      </c>
      <c r="R2909" s="77">
        <v>0</v>
      </c>
      <c r="S2909" s="77"/>
      <c r="T2909" s="77"/>
      <c r="U2909" s="77"/>
      <c r="V2909" s="77" t="s">
        <v>76</v>
      </c>
      <c r="W2909" s="77" t="s">
        <v>1123</v>
      </c>
      <c r="X2909" s="77">
        <v>3</v>
      </c>
      <c r="Y2909" s="77" t="s">
        <v>1116</v>
      </c>
      <c r="Z2909" s="77" t="s">
        <v>1125</v>
      </c>
      <c r="AA2909" s="77" t="s">
        <v>1126</v>
      </c>
      <c r="AB2909" s="77" t="s">
        <v>1127</v>
      </c>
      <c r="AC2909" s="77" t="s">
        <v>1128</v>
      </c>
      <c r="AD2909" s="77">
        <v>8</v>
      </c>
      <c r="AE2909" s="77" t="s">
        <v>1137</v>
      </c>
      <c r="AF2909" s="105"/>
    </row>
    <row r="2910" spans="1:32" ht="30" hidden="1" x14ac:dyDescent="0.25">
      <c r="A2910" s="96" t="s">
        <v>2033</v>
      </c>
      <c r="B2910" s="77" t="s">
        <v>1060</v>
      </c>
      <c r="C2910" s="77" t="s">
        <v>73</v>
      </c>
      <c r="D2910" s="77" t="s">
        <v>130</v>
      </c>
      <c r="E2910" s="77" t="s">
        <v>73</v>
      </c>
      <c r="F2910" s="77"/>
      <c r="G2910" s="77" t="s">
        <v>1062</v>
      </c>
      <c r="H2910" s="77"/>
      <c r="I2910" s="77" t="s">
        <v>73</v>
      </c>
      <c r="J2910" s="77">
        <v>8</v>
      </c>
      <c r="K2910" s="77">
        <v>50</v>
      </c>
      <c r="L2910" s="77">
        <v>50</v>
      </c>
      <c r="M2910" s="77"/>
      <c r="N2910" s="77"/>
      <c r="O2910" s="77" t="s">
        <v>129</v>
      </c>
      <c r="P2910" s="77" t="s">
        <v>1133</v>
      </c>
      <c r="Q2910" s="77">
        <v>0</v>
      </c>
      <c r="R2910" s="77">
        <v>1</v>
      </c>
      <c r="S2910" s="77" t="s">
        <v>1123</v>
      </c>
      <c r="T2910" s="77">
        <v>1</v>
      </c>
      <c r="U2910" s="77"/>
      <c r="V2910" s="77" t="s">
        <v>76</v>
      </c>
      <c r="W2910" s="77" t="s">
        <v>1123</v>
      </c>
      <c r="X2910" s="77">
        <v>2</v>
      </c>
      <c r="Y2910" s="77" t="s">
        <v>1116</v>
      </c>
      <c r="Z2910" s="77" t="s">
        <v>1125</v>
      </c>
      <c r="AA2910" s="77" t="s">
        <v>1126</v>
      </c>
      <c r="AB2910" s="77" t="s">
        <v>1127</v>
      </c>
      <c r="AC2910" s="77" t="s">
        <v>1128</v>
      </c>
      <c r="AD2910" s="77">
        <v>8</v>
      </c>
      <c r="AE2910" s="77" t="s">
        <v>1129</v>
      </c>
      <c r="AF2910" s="105"/>
    </row>
    <row r="2911" spans="1:32" ht="30.75" hidden="1" thickBot="1" x14ac:dyDescent="0.3">
      <c r="A2911" s="97" t="s">
        <v>2033</v>
      </c>
      <c r="B2911" s="78" t="s">
        <v>1060</v>
      </c>
      <c r="C2911" s="78" t="s">
        <v>73</v>
      </c>
      <c r="D2911" s="78" t="s">
        <v>130</v>
      </c>
      <c r="E2911" s="78" t="s">
        <v>83</v>
      </c>
      <c r="F2911" s="78"/>
      <c r="G2911" s="78" t="s">
        <v>1062</v>
      </c>
      <c r="H2911" s="78"/>
      <c r="I2911" s="78" t="s">
        <v>73</v>
      </c>
      <c r="J2911" s="77">
        <v>8</v>
      </c>
      <c r="K2911" s="78">
        <v>80</v>
      </c>
      <c r="L2911" s="78">
        <v>50</v>
      </c>
      <c r="M2911" s="78"/>
      <c r="N2911" s="78"/>
      <c r="O2911" s="78" t="s">
        <v>129</v>
      </c>
      <c r="P2911" s="78" t="s">
        <v>1133</v>
      </c>
      <c r="Q2911" s="78">
        <v>0</v>
      </c>
      <c r="R2911" s="78">
        <v>1</v>
      </c>
      <c r="S2911" s="78" t="s">
        <v>1123</v>
      </c>
      <c r="T2911" s="78">
        <v>1</v>
      </c>
      <c r="U2911" s="78"/>
      <c r="V2911" s="78" t="s">
        <v>76</v>
      </c>
      <c r="W2911" s="78" t="s">
        <v>1123</v>
      </c>
      <c r="X2911" s="78">
        <v>3</v>
      </c>
      <c r="Y2911" s="78" t="s">
        <v>1116</v>
      </c>
      <c r="Z2911" s="78" t="s">
        <v>1125</v>
      </c>
      <c r="AA2911" s="78" t="s">
        <v>1126</v>
      </c>
      <c r="AB2911" s="78" t="s">
        <v>1127</v>
      </c>
      <c r="AC2911" s="78" t="s">
        <v>1128</v>
      </c>
      <c r="AD2911" s="78">
        <v>8</v>
      </c>
      <c r="AE2911" s="78" t="s">
        <v>1137</v>
      </c>
      <c r="AF2911" s="106"/>
    </row>
    <row r="2912" spans="1:32" ht="30" hidden="1" x14ac:dyDescent="0.25">
      <c r="A2912" s="98" t="s">
        <v>2034</v>
      </c>
      <c r="B2912" s="79" t="s">
        <v>1063</v>
      </c>
      <c r="C2912" s="79" t="s">
        <v>73</v>
      </c>
      <c r="D2912" s="79" t="s">
        <v>252</v>
      </c>
      <c r="E2912" s="79" t="s">
        <v>73</v>
      </c>
      <c r="F2912" s="79"/>
      <c r="G2912" s="79" t="s">
        <v>1064</v>
      </c>
      <c r="H2912" s="79"/>
      <c r="I2912" s="79">
        <v>30</v>
      </c>
      <c r="J2912" s="77">
        <v>4</v>
      </c>
      <c r="K2912" s="79">
        <v>50</v>
      </c>
      <c r="L2912" s="79">
        <v>20</v>
      </c>
      <c r="M2912" s="79"/>
      <c r="N2912" s="79">
        <v>1</v>
      </c>
      <c r="O2912" s="79" t="s">
        <v>129</v>
      </c>
      <c r="P2912" s="79" t="s">
        <v>1412</v>
      </c>
      <c r="Q2912" s="79">
        <v>1</v>
      </c>
      <c r="R2912" s="79">
        <v>0</v>
      </c>
      <c r="S2912" s="79"/>
      <c r="T2912" s="79"/>
      <c r="U2912" s="79"/>
      <c r="V2912" s="79"/>
      <c r="W2912" s="79" t="s">
        <v>1123</v>
      </c>
      <c r="X2912" s="79">
        <v>2</v>
      </c>
      <c r="Y2912" s="79" t="s">
        <v>1135</v>
      </c>
      <c r="Z2912" s="79" t="s">
        <v>1179</v>
      </c>
      <c r="AA2912" s="79" t="s">
        <v>1118</v>
      </c>
      <c r="AB2912" s="79" t="s">
        <v>1118</v>
      </c>
      <c r="AC2912" s="79" t="s">
        <v>1118</v>
      </c>
      <c r="AD2912" s="79">
        <v>4</v>
      </c>
      <c r="AE2912" s="79" t="s">
        <v>1119</v>
      </c>
      <c r="AF2912" s="107"/>
    </row>
    <row r="2913" spans="1:32" hidden="1" x14ac:dyDescent="0.25">
      <c r="A2913" s="99" t="s">
        <v>2034</v>
      </c>
      <c r="B2913" s="80" t="s">
        <v>1063</v>
      </c>
      <c r="C2913" s="80" t="s">
        <v>73</v>
      </c>
      <c r="D2913" s="80" t="s">
        <v>252</v>
      </c>
      <c r="E2913" s="80" t="s">
        <v>83</v>
      </c>
      <c r="F2913" s="80"/>
      <c r="G2913" s="80" t="s">
        <v>184</v>
      </c>
      <c r="H2913" s="80"/>
      <c r="I2913" s="80">
        <v>30</v>
      </c>
      <c r="J2913" s="77">
        <v>4</v>
      </c>
      <c r="K2913" s="80">
        <v>50</v>
      </c>
      <c r="L2913" s="80">
        <v>20</v>
      </c>
      <c r="M2913" s="80"/>
      <c r="N2913" s="80"/>
      <c r="O2913" s="80" t="s">
        <v>129</v>
      </c>
      <c r="P2913" s="80"/>
      <c r="Q2913" s="80">
        <v>0</v>
      </c>
      <c r="R2913" s="80">
        <v>0</v>
      </c>
      <c r="S2913" s="80"/>
      <c r="T2913" s="80"/>
      <c r="U2913" s="80"/>
      <c r="V2913" s="80"/>
      <c r="W2913" s="80" t="s">
        <v>1123</v>
      </c>
      <c r="X2913" s="80">
        <v>2</v>
      </c>
      <c r="Y2913" s="80" t="s">
        <v>1135</v>
      </c>
      <c r="Z2913" s="80"/>
      <c r="AA2913" s="80"/>
      <c r="AB2913" s="80"/>
      <c r="AC2913" s="80"/>
      <c r="AD2913" s="80"/>
      <c r="AE2913" s="80"/>
      <c r="AF2913" s="108"/>
    </row>
    <row r="2914" spans="1:32" ht="30" hidden="1" x14ac:dyDescent="0.25">
      <c r="A2914" s="99" t="s">
        <v>2034</v>
      </c>
      <c r="B2914" s="80" t="s">
        <v>1063</v>
      </c>
      <c r="C2914" s="80" t="s">
        <v>73</v>
      </c>
      <c r="D2914" s="80" t="s">
        <v>130</v>
      </c>
      <c r="E2914" s="80" t="s">
        <v>73</v>
      </c>
      <c r="F2914" s="80"/>
      <c r="G2914" s="80" t="s">
        <v>1065</v>
      </c>
      <c r="H2914" s="80"/>
      <c r="I2914" s="80">
        <v>30</v>
      </c>
      <c r="J2914" s="77">
        <v>4</v>
      </c>
      <c r="K2914" s="80">
        <v>50</v>
      </c>
      <c r="L2914" s="80">
        <v>20</v>
      </c>
      <c r="M2914" s="80"/>
      <c r="N2914" s="80"/>
      <c r="O2914" s="80" t="s">
        <v>129</v>
      </c>
      <c r="P2914" s="80" t="s">
        <v>1412</v>
      </c>
      <c r="Q2914" s="80">
        <v>0</v>
      </c>
      <c r="R2914" s="80">
        <v>1</v>
      </c>
      <c r="S2914" s="80" t="s">
        <v>1123</v>
      </c>
      <c r="T2914" s="80">
        <v>1</v>
      </c>
      <c r="U2914" s="80"/>
      <c r="V2914" s="80"/>
      <c r="W2914" s="80" t="s">
        <v>1123</v>
      </c>
      <c r="X2914" s="80">
        <v>2</v>
      </c>
      <c r="Y2914" s="80" t="s">
        <v>1135</v>
      </c>
      <c r="Z2914" s="80" t="s">
        <v>1179</v>
      </c>
      <c r="AA2914" s="80" t="s">
        <v>1118</v>
      </c>
      <c r="AB2914" s="80" t="s">
        <v>1118</v>
      </c>
      <c r="AC2914" s="80" t="s">
        <v>1118</v>
      </c>
      <c r="AD2914" s="80">
        <v>4</v>
      </c>
      <c r="AE2914" s="80" t="s">
        <v>1119</v>
      </c>
      <c r="AF2914" s="108"/>
    </row>
    <row r="2915" spans="1:32" ht="30.75" hidden="1" thickBot="1" x14ac:dyDescent="0.3">
      <c r="A2915" s="100" t="s">
        <v>2034</v>
      </c>
      <c r="B2915" s="81" t="s">
        <v>1063</v>
      </c>
      <c r="C2915" s="81" t="s">
        <v>73</v>
      </c>
      <c r="D2915" s="81" t="s">
        <v>130</v>
      </c>
      <c r="E2915" s="81" t="s">
        <v>83</v>
      </c>
      <c r="F2915" s="81"/>
      <c r="G2915" s="81" t="s">
        <v>247</v>
      </c>
      <c r="H2915" s="81"/>
      <c r="I2915" s="81">
        <v>30</v>
      </c>
      <c r="J2915" s="77">
        <v>4</v>
      </c>
      <c r="K2915" s="81">
        <v>50</v>
      </c>
      <c r="L2915" s="81">
        <v>20</v>
      </c>
      <c r="M2915" s="81"/>
      <c r="N2915" s="81"/>
      <c r="O2915" s="81" t="s">
        <v>129</v>
      </c>
      <c r="P2915" s="81" t="s">
        <v>1412</v>
      </c>
      <c r="Q2915" s="81">
        <v>0</v>
      </c>
      <c r="R2915" s="81">
        <v>1</v>
      </c>
      <c r="S2915" s="81" t="s">
        <v>1123</v>
      </c>
      <c r="T2915" s="81">
        <v>1</v>
      </c>
      <c r="U2915" s="81"/>
      <c r="V2915" s="81"/>
      <c r="W2915" s="81" t="s">
        <v>1123</v>
      </c>
      <c r="X2915" s="81">
        <v>2</v>
      </c>
      <c r="Y2915" s="81" t="s">
        <v>1135</v>
      </c>
      <c r="Z2915" s="81" t="s">
        <v>1179</v>
      </c>
      <c r="AA2915" s="81" t="s">
        <v>1118</v>
      </c>
      <c r="AB2915" s="81" t="s">
        <v>1118</v>
      </c>
      <c r="AC2915" s="81" t="s">
        <v>1118</v>
      </c>
      <c r="AD2915" s="81">
        <v>4</v>
      </c>
      <c r="AE2915" s="81" t="s">
        <v>1119</v>
      </c>
      <c r="AF2915" s="109"/>
    </row>
  </sheetData>
  <mergeCells count="20">
    <mergeCell ref="A2:AE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X5:X6"/>
    <mergeCell ref="Y5:Y6"/>
    <mergeCell ref="Z5:AE5"/>
    <mergeCell ref="AF5:AF6"/>
    <mergeCell ref="K5:N5"/>
    <mergeCell ref="O5:Q5"/>
    <mergeCell ref="S5:T5"/>
    <mergeCell ref="U5:U6"/>
    <mergeCell ref="V5:V6"/>
    <mergeCell ref="W5:W6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E24C-8AF5-4319-AD2B-249923460ED7}">
  <sheetPr codeName="Feuil23">
    <tabColor theme="7" tint="0.39997558519241921"/>
  </sheetPr>
  <dimension ref="A1:N1813"/>
  <sheetViews>
    <sheetView topLeftCell="B26" workbookViewId="0">
      <selection activeCell="Q21" sqref="Q21"/>
    </sheetView>
  </sheetViews>
  <sheetFormatPr baseColWidth="10" defaultColWidth="10.28515625" defaultRowHeight="15" x14ac:dyDescent="0.25"/>
  <cols>
    <col min="1" max="1" width="13.42578125" hidden="1" customWidth="1"/>
    <col min="2" max="2" width="10.28515625" bestFit="1" customWidth="1"/>
    <col min="3" max="3" width="4.28515625" hidden="1" customWidth="1"/>
    <col min="4" max="4" width="4.7109375" customWidth="1"/>
    <col min="5" max="5" width="23.28515625" customWidth="1"/>
    <col min="6" max="6" width="9.140625" customWidth="1"/>
    <col min="7" max="7" width="37.7109375" customWidth="1"/>
    <col min="8" max="8" width="6.5703125" customWidth="1"/>
    <col min="9" max="9" width="5.42578125" customWidth="1"/>
    <col min="10" max="10" width="5" customWidth="1"/>
    <col min="12" max="12" width="10.28515625" customWidth="1"/>
    <col min="13" max="13" width="6.85546875" customWidth="1"/>
    <col min="14" max="14" width="23.140625" customWidth="1"/>
    <col min="17" max="17" width="9" bestFit="1" customWidth="1"/>
    <col min="18" max="18" width="4.5703125" bestFit="1" customWidth="1"/>
    <col min="19" max="19" width="4" bestFit="1" customWidth="1"/>
    <col min="20" max="20" width="8" bestFit="1" customWidth="1"/>
    <col min="21" max="21" width="8.5703125" bestFit="1" customWidth="1"/>
    <col min="22" max="23" width="7.42578125" bestFit="1" customWidth="1"/>
    <col min="24" max="24" width="6.5703125" bestFit="1" customWidth="1"/>
    <col min="25" max="25" width="8" bestFit="1" customWidth="1"/>
    <col min="26" max="26" width="7" bestFit="1" customWidth="1"/>
    <col min="27" max="27" width="7.5703125" bestFit="1" customWidth="1"/>
    <col min="28" max="28" width="6.42578125" bestFit="1" customWidth="1"/>
    <col min="29" max="29" width="12.5703125" bestFit="1" customWidth="1"/>
  </cols>
  <sheetData>
    <row r="1" spans="1:14" s="114" customFormat="1" ht="45" customHeight="1" x14ac:dyDescent="0.25">
      <c r="A1" s="113" t="s">
        <v>117</v>
      </c>
      <c r="B1" s="113" t="s">
        <v>2038</v>
      </c>
      <c r="C1" s="113" t="s">
        <v>118</v>
      </c>
      <c r="D1" s="113" t="s">
        <v>2059</v>
      </c>
      <c r="E1" s="113" t="s">
        <v>119</v>
      </c>
      <c r="F1" s="113" t="s">
        <v>120</v>
      </c>
      <c r="G1" s="113" t="s">
        <v>121</v>
      </c>
      <c r="H1" s="113" t="s">
        <v>35</v>
      </c>
      <c r="I1" s="113" t="s">
        <v>36</v>
      </c>
      <c r="J1" s="113" t="s">
        <v>122</v>
      </c>
      <c r="K1" s="113" t="s">
        <v>74</v>
      </c>
      <c r="L1" s="113" t="s">
        <v>123</v>
      </c>
      <c r="M1" s="113" t="s">
        <v>124</v>
      </c>
      <c r="N1" s="113" t="s">
        <v>125</v>
      </c>
    </row>
    <row r="2" spans="1:14" x14ac:dyDescent="0.25">
      <c r="A2" s="59" t="s">
        <v>126</v>
      </c>
      <c r="B2" s="60" t="str">
        <f>RIGHT(A2,LEN(A2)-3)</f>
        <v>B30235YLV</v>
      </c>
      <c r="C2" s="60" t="s">
        <v>73</v>
      </c>
      <c r="D2" s="60" t="str">
        <f>TRIM(MID(Tableau1[[#This Row],[tache]],FIND("TACHE",Tableau1[[#This Row],[tache]])+5,FIND(":",Tableau1[[#This Row],[tache]])-(FIND("TACHE",Tableau1[[#This Row],[tache]])+5)))</f>
        <v>1</v>
      </c>
      <c r="E2" s="60" t="s">
        <v>127</v>
      </c>
      <c r="F2" s="60" t="s">
        <v>73</v>
      </c>
      <c r="G2" s="60" t="s">
        <v>128</v>
      </c>
      <c r="H2" s="60">
        <v>80</v>
      </c>
      <c r="I2" s="60">
        <v>50</v>
      </c>
      <c r="J2" s="60">
        <v>8</v>
      </c>
      <c r="K2" s="60" t="s">
        <v>129</v>
      </c>
      <c r="L2" s="60">
        <v>1</v>
      </c>
      <c r="M2" s="60">
        <v>0</v>
      </c>
      <c r="N2" s="61">
        <v>1</v>
      </c>
    </row>
    <row r="3" spans="1:14" x14ac:dyDescent="0.25">
      <c r="A3" s="5" t="s">
        <v>126</v>
      </c>
      <c r="B3" s="48" t="str">
        <f t="shared" ref="B3:B66" si="0">RIGHT(A3,LEN(A3)-3)</f>
        <v>B30235YLV</v>
      </c>
      <c r="C3" s="48" t="s">
        <v>73</v>
      </c>
      <c r="D3" s="48" t="str">
        <f>TRIM(MID(Tableau1[[#This Row],[tache]],FIND("TACHE",Tableau1[[#This Row],[tache]])+5,FIND(":",Tableau1[[#This Row],[tache]])-(FIND("TACHE",Tableau1[[#This Row],[tache]])+5)))</f>
        <v>1</v>
      </c>
      <c r="E3" s="48" t="s">
        <v>127</v>
      </c>
      <c r="F3" s="48" t="s">
        <v>83</v>
      </c>
      <c r="G3" s="48" t="s">
        <v>128</v>
      </c>
      <c r="H3" s="48">
        <v>80</v>
      </c>
      <c r="I3" s="48">
        <v>50</v>
      </c>
      <c r="J3" s="48">
        <v>8</v>
      </c>
      <c r="K3" s="48" t="s">
        <v>129</v>
      </c>
      <c r="L3" s="48">
        <v>1</v>
      </c>
      <c r="M3" s="48">
        <v>0</v>
      </c>
      <c r="N3" s="47">
        <v>1</v>
      </c>
    </row>
    <row r="4" spans="1:14" x14ac:dyDescent="0.25">
      <c r="A4" s="5" t="s">
        <v>126</v>
      </c>
      <c r="B4" s="48" t="str">
        <f t="shared" si="0"/>
        <v>B30235YLV</v>
      </c>
      <c r="C4" s="48" t="s">
        <v>73</v>
      </c>
      <c r="D4" s="48" t="str">
        <f>TRIM(MID(Tableau1[[#This Row],[tache]],FIND("TACHE",Tableau1[[#This Row],[tache]])+5,FIND(":",Tableau1[[#This Row],[tache]])-(FIND("TACHE",Tableau1[[#This Row],[tache]])+5)))</f>
        <v>2</v>
      </c>
      <c r="E4" s="48" t="s">
        <v>130</v>
      </c>
      <c r="F4" s="48" t="s">
        <v>73</v>
      </c>
      <c r="G4" s="48" t="s">
        <v>131</v>
      </c>
      <c r="H4" s="48">
        <v>80</v>
      </c>
      <c r="I4" s="48">
        <v>50</v>
      </c>
      <c r="J4" s="48">
        <v>8</v>
      </c>
      <c r="K4" s="48" t="s">
        <v>129</v>
      </c>
      <c r="L4" s="48">
        <v>0</v>
      </c>
      <c r="M4" s="48">
        <v>1</v>
      </c>
      <c r="N4" s="47">
        <v>1</v>
      </c>
    </row>
    <row r="5" spans="1:14" x14ac:dyDescent="0.25">
      <c r="A5" s="5" t="s">
        <v>126</v>
      </c>
      <c r="B5" s="48" t="str">
        <f t="shared" si="0"/>
        <v>B30235YLV</v>
      </c>
      <c r="C5" s="48" t="s">
        <v>73</v>
      </c>
      <c r="D5" s="48" t="str">
        <f>TRIM(MID(Tableau1[[#This Row],[tache]],FIND("TACHE",Tableau1[[#This Row],[tache]])+5,FIND(":",Tableau1[[#This Row],[tache]])-(FIND("TACHE",Tableau1[[#This Row],[tache]])+5)))</f>
        <v>2</v>
      </c>
      <c r="E5" s="48" t="s">
        <v>130</v>
      </c>
      <c r="F5" s="48" t="s">
        <v>83</v>
      </c>
      <c r="G5" s="48" t="s">
        <v>131</v>
      </c>
      <c r="H5" s="48">
        <v>80</v>
      </c>
      <c r="I5" s="48">
        <v>50</v>
      </c>
      <c r="J5" s="48">
        <v>8</v>
      </c>
      <c r="K5" s="48" t="s">
        <v>129</v>
      </c>
      <c r="L5" s="48">
        <v>0</v>
      </c>
      <c r="M5" s="48">
        <v>1</v>
      </c>
      <c r="N5" s="47">
        <v>1</v>
      </c>
    </row>
    <row r="6" spans="1:14" x14ac:dyDescent="0.25">
      <c r="A6" s="62" t="s">
        <v>132</v>
      </c>
      <c r="B6" s="63" t="str">
        <f t="shared" si="0"/>
        <v>B4701</v>
      </c>
      <c r="C6" s="63" t="s">
        <v>73</v>
      </c>
      <c r="D6" s="63" t="str">
        <f>TRIM(MID(Tableau1[[#This Row],[tache]],FIND("TACHE",Tableau1[[#This Row],[tache]])+5,FIND(":",Tableau1[[#This Row],[tache]])-(FIND("TACHE",Tableau1[[#This Row],[tache]])+5)))</f>
        <v>3</v>
      </c>
      <c r="E6" s="63" t="s">
        <v>133</v>
      </c>
      <c r="F6" s="63" t="s">
        <v>82</v>
      </c>
      <c r="G6" s="63" t="s">
        <v>134</v>
      </c>
      <c r="H6" s="63">
        <v>50</v>
      </c>
      <c r="I6" s="63">
        <v>50</v>
      </c>
      <c r="J6" s="63">
        <v>8</v>
      </c>
      <c r="K6" s="63" t="s">
        <v>129</v>
      </c>
      <c r="L6" s="63">
        <v>2</v>
      </c>
      <c r="M6" s="63">
        <v>0</v>
      </c>
      <c r="N6" s="64">
        <v>2</v>
      </c>
    </row>
    <row r="7" spans="1:14" x14ac:dyDescent="0.25">
      <c r="A7" s="62" t="s">
        <v>132</v>
      </c>
      <c r="B7" s="63" t="str">
        <f t="shared" si="0"/>
        <v>B4701</v>
      </c>
      <c r="C7" s="63" t="s">
        <v>73</v>
      </c>
      <c r="D7" s="63" t="str">
        <f>TRIM(MID(Tableau1[[#This Row],[tache]],FIND("TACHE",Tableau1[[#This Row],[tache]])+5,FIND(":",Tableau1[[#This Row],[tache]])-(FIND("TACHE",Tableau1[[#This Row],[tache]])+5)))</f>
        <v>2</v>
      </c>
      <c r="E7" s="63" t="s">
        <v>135</v>
      </c>
      <c r="F7" s="63" t="s">
        <v>73</v>
      </c>
      <c r="G7" s="63" t="s">
        <v>136</v>
      </c>
      <c r="H7" s="63">
        <v>150</v>
      </c>
      <c r="I7" s="63">
        <v>50</v>
      </c>
      <c r="J7" s="63">
        <v>12</v>
      </c>
      <c r="K7" s="63" t="s">
        <v>129</v>
      </c>
      <c r="L7" s="63">
        <v>0</v>
      </c>
      <c r="M7" s="63">
        <v>2</v>
      </c>
      <c r="N7" s="64">
        <v>2</v>
      </c>
    </row>
    <row r="8" spans="1:14" x14ac:dyDescent="0.25">
      <c r="A8" s="62" t="s">
        <v>132</v>
      </c>
      <c r="B8" s="63" t="str">
        <f t="shared" si="0"/>
        <v>B4701</v>
      </c>
      <c r="C8" s="63" t="s">
        <v>73</v>
      </c>
      <c r="D8" s="63" t="str">
        <f>TRIM(MID(Tableau1[[#This Row],[tache]],FIND("TACHE",Tableau1[[#This Row],[tache]])+5,FIND(":",Tableau1[[#This Row],[tache]])-(FIND("TACHE",Tableau1[[#This Row],[tache]])+5)))</f>
        <v>2</v>
      </c>
      <c r="E8" s="63" t="s">
        <v>135</v>
      </c>
      <c r="F8" s="63" t="s">
        <v>83</v>
      </c>
      <c r="G8" s="63" t="s">
        <v>136</v>
      </c>
      <c r="H8" s="63">
        <v>150</v>
      </c>
      <c r="I8" s="63">
        <v>50</v>
      </c>
      <c r="J8" s="63">
        <v>12</v>
      </c>
      <c r="K8" s="63" t="s">
        <v>129</v>
      </c>
      <c r="L8" s="63">
        <v>0</v>
      </c>
      <c r="M8" s="63">
        <v>2</v>
      </c>
      <c r="N8" s="64">
        <v>2</v>
      </c>
    </row>
    <row r="9" spans="1:14" x14ac:dyDescent="0.25">
      <c r="A9" s="62" t="s">
        <v>132</v>
      </c>
      <c r="B9" s="63" t="str">
        <f t="shared" si="0"/>
        <v>B4701</v>
      </c>
      <c r="C9" s="63" t="s">
        <v>73</v>
      </c>
      <c r="D9" s="63" t="str">
        <f>TRIM(MID(Tableau1[[#This Row],[tache]],FIND("TACHE",Tableau1[[#This Row],[tache]])+5,FIND(":",Tableau1[[#This Row],[tache]])-(FIND("TACHE",Tableau1[[#This Row],[tache]])+5)))</f>
        <v>2</v>
      </c>
      <c r="E9" s="63" t="s">
        <v>135</v>
      </c>
      <c r="F9" s="63" t="s">
        <v>75</v>
      </c>
      <c r="G9" s="63" t="s">
        <v>136</v>
      </c>
      <c r="H9" s="63">
        <v>150</v>
      </c>
      <c r="I9" s="63">
        <v>50</v>
      </c>
      <c r="J9" s="63">
        <v>12</v>
      </c>
      <c r="K9" s="63" t="s">
        <v>129</v>
      </c>
      <c r="L9" s="63">
        <v>0</v>
      </c>
      <c r="M9" s="63">
        <v>2</v>
      </c>
      <c r="N9" s="64">
        <v>2</v>
      </c>
    </row>
    <row r="10" spans="1:14" x14ac:dyDescent="0.25">
      <c r="A10" s="62" t="s">
        <v>132</v>
      </c>
      <c r="B10" s="63" t="str">
        <f t="shared" si="0"/>
        <v>B4701</v>
      </c>
      <c r="C10" s="63" t="s">
        <v>73</v>
      </c>
      <c r="D10" s="63" t="str">
        <f>TRIM(MID(Tableau1[[#This Row],[tache]],FIND("TACHE",Tableau1[[#This Row],[tache]])+5,FIND(":",Tableau1[[#This Row],[tache]])-(FIND("TACHE",Tableau1[[#This Row],[tache]])+5)))</f>
        <v>2</v>
      </c>
      <c r="E10" s="63" t="s">
        <v>135</v>
      </c>
      <c r="F10" s="63" t="s">
        <v>70</v>
      </c>
      <c r="G10" s="63" t="s">
        <v>136</v>
      </c>
      <c r="H10" s="63">
        <v>150</v>
      </c>
      <c r="I10" s="63">
        <v>50</v>
      </c>
      <c r="J10" s="63">
        <v>12</v>
      </c>
      <c r="K10" s="63" t="s">
        <v>129</v>
      </c>
      <c r="L10" s="63">
        <v>0</v>
      </c>
      <c r="M10" s="63">
        <v>2</v>
      </c>
      <c r="N10" s="64">
        <v>2</v>
      </c>
    </row>
    <row r="11" spans="1:14" x14ac:dyDescent="0.25">
      <c r="A11" s="62" t="s">
        <v>132</v>
      </c>
      <c r="B11" s="63" t="str">
        <f t="shared" si="0"/>
        <v>B4701</v>
      </c>
      <c r="C11" s="63" t="s">
        <v>73</v>
      </c>
      <c r="D11" s="63" t="str">
        <f>TRIM(MID(Tableau1[[#This Row],[tache]],FIND("TACHE",Tableau1[[#This Row],[tache]])+5,FIND(":",Tableau1[[#This Row],[tache]])-(FIND("TACHE",Tableau1[[#This Row],[tache]])+5)))</f>
        <v>2</v>
      </c>
      <c r="E11" s="63" t="s">
        <v>135</v>
      </c>
      <c r="F11" s="63" t="s">
        <v>76</v>
      </c>
      <c r="G11" s="63" t="s">
        <v>136</v>
      </c>
      <c r="H11" s="63">
        <v>150</v>
      </c>
      <c r="I11" s="63">
        <v>50</v>
      </c>
      <c r="J11" s="63">
        <v>12</v>
      </c>
      <c r="K11" s="63" t="s">
        <v>129</v>
      </c>
      <c r="L11" s="63">
        <v>0</v>
      </c>
      <c r="M11" s="63">
        <v>2</v>
      </c>
      <c r="N11" s="64">
        <v>2</v>
      </c>
    </row>
    <row r="12" spans="1:14" x14ac:dyDescent="0.25">
      <c r="A12" s="62" t="s">
        <v>132</v>
      </c>
      <c r="B12" s="63" t="str">
        <f t="shared" si="0"/>
        <v>B4701</v>
      </c>
      <c r="C12" s="63" t="s">
        <v>73</v>
      </c>
      <c r="D12" s="63" t="str">
        <f>TRIM(MID(Tableau1[[#This Row],[tache]],FIND("TACHE",Tableau1[[#This Row],[tache]])+5,FIND(":",Tableau1[[#This Row],[tache]])-(FIND("TACHE",Tableau1[[#This Row],[tache]])+5)))</f>
        <v>2</v>
      </c>
      <c r="E12" s="63" t="s">
        <v>135</v>
      </c>
      <c r="F12" s="63" t="s">
        <v>81</v>
      </c>
      <c r="G12" s="63" t="s">
        <v>136</v>
      </c>
      <c r="H12" s="63">
        <v>150</v>
      </c>
      <c r="I12" s="63">
        <v>50</v>
      </c>
      <c r="J12" s="63">
        <v>12</v>
      </c>
      <c r="K12" s="63" t="s">
        <v>129</v>
      </c>
      <c r="L12" s="63">
        <v>0</v>
      </c>
      <c r="M12" s="63">
        <v>2</v>
      </c>
      <c r="N12" s="64">
        <v>2</v>
      </c>
    </row>
    <row r="13" spans="1:14" x14ac:dyDescent="0.25">
      <c r="A13" s="62" t="s">
        <v>132</v>
      </c>
      <c r="B13" s="63" t="str">
        <f t="shared" si="0"/>
        <v>B4701</v>
      </c>
      <c r="C13" s="63" t="s">
        <v>73</v>
      </c>
      <c r="D13" s="63" t="str">
        <f>TRIM(MID(Tableau1[[#This Row],[tache]],FIND("TACHE",Tableau1[[#This Row],[tache]])+5,FIND(":",Tableau1[[#This Row],[tache]])-(FIND("TACHE",Tableau1[[#This Row],[tache]])+5)))</f>
        <v>4</v>
      </c>
      <c r="E13" s="63" t="s">
        <v>137</v>
      </c>
      <c r="F13" s="63" t="s">
        <v>82</v>
      </c>
      <c r="G13" s="63" t="s">
        <v>134</v>
      </c>
      <c r="H13" s="63">
        <v>50</v>
      </c>
      <c r="I13" s="63">
        <v>50</v>
      </c>
      <c r="J13" s="63">
        <v>8</v>
      </c>
      <c r="K13" s="63" t="s">
        <v>129</v>
      </c>
      <c r="L13" s="63">
        <v>0</v>
      </c>
      <c r="M13" s="63">
        <v>1</v>
      </c>
      <c r="N13" s="64">
        <v>1</v>
      </c>
    </row>
    <row r="14" spans="1:14" x14ac:dyDescent="0.25">
      <c r="A14" s="62" t="s">
        <v>132</v>
      </c>
      <c r="B14" s="63" t="str">
        <f t="shared" si="0"/>
        <v>B4701</v>
      </c>
      <c r="C14" s="63" t="s">
        <v>73</v>
      </c>
      <c r="D14" s="63" t="str">
        <f>TRIM(MID(Tableau1[[#This Row],[tache]],FIND("TACHE",Tableau1[[#This Row],[tache]])+5,FIND(":",Tableau1[[#This Row],[tache]])-(FIND("TACHE",Tableau1[[#This Row],[tache]])+5)))</f>
        <v>4</v>
      </c>
      <c r="E14" s="63" t="s">
        <v>137</v>
      </c>
      <c r="F14" s="63" t="s">
        <v>112</v>
      </c>
      <c r="G14" s="63" t="s">
        <v>138</v>
      </c>
      <c r="H14" s="63">
        <v>50</v>
      </c>
      <c r="I14" s="63">
        <v>50</v>
      </c>
      <c r="J14" s="63">
        <v>8</v>
      </c>
      <c r="K14" s="63" t="s">
        <v>129</v>
      </c>
      <c r="L14" s="63">
        <v>0</v>
      </c>
      <c r="M14" s="63">
        <v>1</v>
      </c>
      <c r="N14" s="64">
        <v>1</v>
      </c>
    </row>
    <row r="15" spans="1:14" x14ac:dyDescent="0.25">
      <c r="A15" s="62" t="s">
        <v>132</v>
      </c>
      <c r="B15" s="63" t="str">
        <f t="shared" si="0"/>
        <v>B4701</v>
      </c>
      <c r="C15" s="63" t="s">
        <v>73</v>
      </c>
      <c r="D15" s="63" t="str">
        <f>TRIM(MID(Tableau1[[#This Row],[tache]],FIND("TACHE",Tableau1[[#This Row],[tache]])+5,FIND(":",Tableau1[[#This Row],[tache]])-(FIND("TACHE",Tableau1[[#This Row],[tache]])+5)))</f>
        <v>4</v>
      </c>
      <c r="E15" s="63" t="s">
        <v>137</v>
      </c>
      <c r="F15" s="63" t="s">
        <v>105</v>
      </c>
      <c r="G15" s="63" t="s">
        <v>139</v>
      </c>
      <c r="H15" s="63">
        <v>400</v>
      </c>
      <c r="I15" s="63">
        <v>50</v>
      </c>
      <c r="J15" s="63">
        <v>20</v>
      </c>
      <c r="K15" s="63" t="s">
        <v>129</v>
      </c>
      <c r="L15" s="63">
        <v>0</v>
      </c>
      <c r="M15" s="63">
        <v>1</v>
      </c>
      <c r="N15" s="64">
        <v>1</v>
      </c>
    </row>
    <row r="16" spans="1:14" x14ac:dyDescent="0.25">
      <c r="A16" s="5" t="s">
        <v>140</v>
      </c>
      <c r="B16" s="48" t="str">
        <f t="shared" si="0"/>
        <v>B5103</v>
      </c>
      <c r="C16" s="48" t="s">
        <v>75</v>
      </c>
      <c r="D16" s="48" t="str">
        <f>TRIM(MID(Tableau1[[#This Row],[tache]],FIND("TACHE",Tableau1[[#This Row],[tache]])+5,FIND(":",Tableau1[[#This Row],[tache]])-(FIND("TACHE",Tableau1[[#This Row],[tache]])+5)))</f>
        <v>1</v>
      </c>
      <c r="E16" s="48" t="s">
        <v>141</v>
      </c>
      <c r="F16" s="48" t="s">
        <v>73</v>
      </c>
      <c r="G16" s="48" t="s">
        <v>142</v>
      </c>
      <c r="H16" s="48">
        <v>200</v>
      </c>
      <c r="I16" s="48">
        <v>20</v>
      </c>
      <c r="J16" s="48">
        <v>8</v>
      </c>
      <c r="K16" s="48" t="s">
        <v>129</v>
      </c>
      <c r="L16" s="48">
        <v>0</v>
      </c>
      <c r="M16" s="48">
        <v>2</v>
      </c>
      <c r="N16" s="47">
        <v>2</v>
      </c>
    </row>
    <row r="17" spans="1:14" x14ac:dyDescent="0.25">
      <c r="A17" s="5" t="s">
        <v>140</v>
      </c>
      <c r="B17" s="48" t="str">
        <f t="shared" si="0"/>
        <v>B5103</v>
      </c>
      <c r="C17" s="48" t="s">
        <v>75</v>
      </c>
      <c r="D17" s="48" t="str">
        <f>TRIM(MID(Tableau1[[#This Row],[tache]],FIND("TACHE",Tableau1[[#This Row],[tache]])+5,FIND(":",Tableau1[[#This Row],[tache]])-(FIND("TACHE",Tableau1[[#This Row],[tache]])+5)))</f>
        <v>1</v>
      </c>
      <c r="E17" s="48" t="s">
        <v>141</v>
      </c>
      <c r="F17" s="48" t="s">
        <v>83</v>
      </c>
      <c r="G17" s="48" t="s">
        <v>142</v>
      </c>
      <c r="H17" s="48">
        <v>200</v>
      </c>
      <c r="I17" s="48">
        <v>20</v>
      </c>
      <c r="J17" s="48">
        <v>8</v>
      </c>
      <c r="K17" s="48" t="s">
        <v>129</v>
      </c>
      <c r="L17" s="48">
        <v>0</v>
      </c>
      <c r="M17" s="48">
        <v>2</v>
      </c>
      <c r="N17" s="47">
        <v>2</v>
      </c>
    </row>
    <row r="18" spans="1:14" x14ac:dyDescent="0.25">
      <c r="A18" s="5" t="s">
        <v>140</v>
      </c>
      <c r="B18" s="48" t="str">
        <f t="shared" si="0"/>
        <v>B5103</v>
      </c>
      <c r="C18" s="48" t="s">
        <v>75</v>
      </c>
      <c r="D18" s="48" t="str">
        <f>TRIM(MID(Tableau1[[#This Row],[tache]],FIND("TACHE",Tableau1[[#This Row],[tache]])+5,FIND(":",Tableau1[[#This Row],[tache]])-(FIND("TACHE",Tableau1[[#This Row],[tache]])+5)))</f>
        <v>1</v>
      </c>
      <c r="E18" s="48" t="s">
        <v>141</v>
      </c>
      <c r="F18" s="48" t="s">
        <v>75</v>
      </c>
      <c r="G18" s="48" t="s">
        <v>142</v>
      </c>
      <c r="H18" s="48">
        <v>200</v>
      </c>
      <c r="I18" s="48">
        <v>20</v>
      </c>
      <c r="J18" s="48">
        <v>8</v>
      </c>
      <c r="K18" s="48" t="s">
        <v>129</v>
      </c>
      <c r="L18" s="48">
        <v>0</v>
      </c>
      <c r="M18" s="48">
        <v>2</v>
      </c>
      <c r="N18" s="47">
        <v>2</v>
      </c>
    </row>
    <row r="19" spans="1:14" x14ac:dyDescent="0.25">
      <c r="A19" s="5" t="s">
        <v>140</v>
      </c>
      <c r="B19" s="48" t="str">
        <f t="shared" si="0"/>
        <v>B5103</v>
      </c>
      <c r="C19" s="48" t="s">
        <v>75</v>
      </c>
      <c r="D19" s="48" t="str">
        <f>TRIM(MID(Tableau1[[#This Row],[tache]],FIND("TACHE",Tableau1[[#This Row],[tache]])+5,FIND(":",Tableau1[[#This Row],[tache]])-(FIND("TACHE",Tableau1[[#This Row],[tache]])+5)))</f>
        <v>1</v>
      </c>
      <c r="E19" s="48" t="s">
        <v>141</v>
      </c>
      <c r="F19" s="48" t="s">
        <v>70</v>
      </c>
      <c r="G19" s="48" t="s">
        <v>143</v>
      </c>
      <c r="H19" s="48">
        <v>150</v>
      </c>
      <c r="I19" s="48">
        <v>50</v>
      </c>
      <c r="J19" s="48">
        <v>12</v>
      </c>
      <c r="K19" s="48" t="s">
        <v>129</v>
      </c>
      <c r="L19" s="48">
        <v>0</v>
      </c>
      <c r="M19" s="48">
        <v>3</v>
      </c>
      <c r="N19" s="47">
        <v>3</v>
      </c>
    </row>
    <row r="20" spans="1:14" x14ac:dyDescent="0.25">
      <c r="A20" s="5" t="s">
        <v>140</v>
      </c>
      <c r="B20" s="48" t="str">
        <f t="shared" si="0"/>
        <v>B5103</v>
      </c>
      <c r="C20" s="48" t="s">
        <v>75</v>
      </c>
      <c r="D20" s="48" t="str">
        <f>TRIM(MID(Tableau1[[#This Row],[tache]],FIND("TACHE",Tableau1[[#This Row],[tache]])+5,FIND(":",Tableau1[[#This Row],[tache]])-(FIND("TACHE",Tableau1[[#This Row],[tache]])+5)))</f>
        <v>1</v>
      </c>
      <c r="E20" s="48" t="s">
        <v>141</v>
      </c>
      <c r="F20" s="48" t="s">
        <v>76</v>
      </c>
      <c r="G20" s="48" t="s">
        <v>142</v>
      </c>
      <c r="H20" s="48">
        <v>200</v>
      </c>
      <c r="I20" s="48">
        <v>20</v>
      </c>
      <c r="J20" s="48">
        <v>8</v>
      </c>
      <c r="K20" s="48" t="s">
        <v>129</v>
      </c>
      <c r="L20" s="48">
        <v>0</v>
      </c>
      <c r="M20" s="48">
        <v>2</v>
      </c>
      <c r="N20" s="47">
        <v>2</v>
      </c>
    </row>
    <row r="21" spans="1:14" x14ac:dyDescent="0.25">
      <c r="A21" s="5" t="s">
        <v>140</v>
      </c>
      <c r="B21" s="48" t="str">
        <f t="shared" si="0"/>
        <v>B5103</v>
      </c>
      <c r="C21" s="48" t="s">
        <v>75</v>
      </c>
      <c r="D21" s="48" t="str">
        <f>TRIM(MID(Tableau1[[#This Row],[tache]],FIND("TACHE",Tableau1[[#This Row],[tache]])+5,FIND(":",Tableau1[[#This Row],[tache]])-(FIND("TACHE",Tableau1[[#This Row],[tache]])+5)))</f>
        <v>1</v>
      </c>
      <c r="E21" s="48" t="s">
        <v>141</v>
      </c>
      <c r="F21" s="48" t="s">
        <v>81</v>
      </c>
      <c r="G21" s="48" t="s">
        <v>142</v>
      </c>
      <c r="H21" s="48">
        <v>200</v>
      </c>
      <c r="I21" s="48">
        <v>20</v>
      </c>
      <c r="J21" s="48">
        <v>8</v>
      </c>
      <c r="K21" s="48" t="s">
        <v>129</v>
      </c>
      <c r="L21" s="48">
        <v>0</v>
      </c>
      <c r="M21" s="48">
        <v>2</v>
      </c>
      <c r="N21" s="47">
        <v>2</v>
      </c>
    </row>
    <row r="22" spans="1:14" x14ac:dyDescent="0.25">
      <c r="A22" s="5" t="s">
        <v>140</v>
      </c>
      <c r="B22" s="48" t="str">
        <f t="shared" si="0"/>
        <v>B5103</v>
      </c>
      <c r="C22" s="48" t="s">
        <v>75</v>
      </c>
      <c r="D22" s="48" t="str">
        <f>TRIM(MID(Tableau1[[#This Row],[tache]],FIND("TACHE",Tableau1[[#This Row],[tache]])+5,FIND(":",Tableau1[[#This Row],[tache]])-(FIND("TACHE",Tableau1[[#This Row],[tache]])+5)))</f>
        <v>1</v>
      </c>
      <c r="E22" s="48" t="s">
        <v>141</v>
      </c>
      <c r="F22" s="48" t="s">
        <v>82</v>
      </c>
      <c r="G22" s="48" t="s">
        <v>142</v>
      </c>
      <c r="H22" s="48">
        <v>200</v>
      </c>
      <c r="I22" s="48">
        <v>20</v>
      </c>
      <c r="J22" s="48">
        <v>8</v>
      </c>
      <c r="K22" s="48" t="s">
        <v>129</v>
      </c>
      <c r="L22" s="48">
        <v>0</v>
      </c>
      <c r="M22" s="48">
        <v>2</v>
      </c>
      <c r="N22" s="47">
        <v>2</v>
      </c>
    </row>
    <row r="23" spans="1:14" x14ac:dyDescent="0.25">
      <c r="A23" s="5" t="s">
        <v>140</v>
      </c>
      <c r="B23" s="48" t="str">
        <f t="shared" si="0"/>
        <v>B5103</v>
      </c>
      <c r="C23" s="48" t="s">
        <v>75</v>
      </c>
      <c r="D23" s="48" t="str">
        <f>TRIM(MID(Tableau1[[#This Row],[tache]],FIND("TACHE",Tableau1[[#This Row],[tache]])+5,FIND(":",Tableau1[[#This Row],[tache]])-(FIND("TACHE",Tableau1[[#This Row],[tache]])+5)))</f>
        <v>1</v>
      </c>
      <c r="E23" s="48" t="s">
        <v>141</v>
      </c>
      <c r="F23" s="48" t="s">
        <v>112</v>
      </c>
      <c r="G23" s="48" t="s">
        <v>144</v>
      </c>
      <c r="H23" s="48">
        <v>150</v>
      </c>
      <c r="I23" s="48">
        <v>50</v>
      </c>
      <c r="J23" s="48">
        <v>12</v>
      </c>
      <c r="K23" s="48" t="s">
        <v>129</v>
      </c>
      <c r="L23" s="48">
        <v>0</v>
      </c>
      <c r="M23" s="48">
        <v>2</v>
      </c>
      <c r="N23" s="47">
        <v>2</v>
      </c>
    </row>
    <row r="24" spans="1:14" x14ac:dyDescent="0.25">
      <c r="A24" s="5" t="s">
        <v>140</v>
      </c>
      <c r="B24" s="48" t="str">
        <f t="shared" si="0"/>
        <v>B5103</v>
      </c>
      <c r="C24" s="48" t="s">
        <v>75</v>
      </c>
      <c r="D24" s="48" t="str">
        <f>TRIM(MID(Tableau1[[#This Row],[tache]],FIND("TACHE",Tableau1[[#This Row],[tache]])+5,FIND(":",Tableau1[[#This Row],[tache]])-(FIND("TACHE",Tableau1[[#This Row],[tache]])+5)))</f>
        <v>1</v>
      </c>
      <c r="E24" s="48" t="s">
        <v>141</v>
      </c>
      <c r="F24" s="48" t="s">
        <v>105</v>
      </c>
      <c r="G24" s="48" t="s">
        <v>145</v>
      </c>
      <c r="H24" s="48">
        <v>150</v>
      </c>
      <c r="I24" s="48">
        <v>50</v>
      </c>
      <c r="J24" s="48">
        <v>12</v>
      </c>
      <c r="K24" s="48" t="s">
        <v>129</v>
      </c>
      <c r="L24" s="48">
        <v>0</v>
      </c>
      <c r="M24" s="48">
        <v>2</v>
      </c>
      <c r="N24" s="47">
        <v>2</v>
      </c>
    </row>
    <row r="25" spans="1:14" x14ac:dyDescent="0.25">
      <c r="A25" s="5" t="s">
        <v>140</v>
      </c>
      <c r="B25" s="48" t="str">
        <f t="shared" si="0"/>
        <v>B5103</v>
      </c>
      <c r="C25" s="48" t="s">
        <v>75</v>
      </c>
      <c r="D25" s="48" t="str">
        <f>TRIM(MID(Tableau1[[#This Row],[tache]],FIND("TACHE",Tableau1[[#This Row],[tache]])+5,FIND(":",Tableau1[[#This Row],[tache]])-(FIND("TACHE",Tableau1[[#This Row],[tache]])+5)))</f>
        <v>1</v>
      </c>
      <c r="E25" s="48" t="s">
        <v>141</v>
      </c>
      <c r="F25" s="48" t="s">
        <v>106</v>
      </c>
      <c r="G25" s="48" t="s">
        <v>145</v>
      </c>
      <c r="H25" s="48">
        <v>80</v>
      </c>
      <c r="I25" s="48">
        <v>50</v>
      </c>
      <c r="J25" s="48">
        <v>8</v>
      </c>
      <c r="K25" s="48" t="s">
        <v>129</v>
      </c>
      <c r="L25" s="48">
        <v>0</v>
      </c>
      <c r="M25" s="48">
        <v>2</v>
      </c>
      <c r="N25" s="47">
        <v>2</v>
      </c>
    </row>
    <row r="26" spans="1:14" x14ac:dyDescent="0.25">
      <c r="A26" s="5" t="s">
        <v>140</v>
      </c>
      <c r="B26" s="48" t="str">
        <f t="shared" si="0"/>
        <v>B5103</v>
      </c>
      <c r="C26" s="48" t="s">
        <v>75</v>
      </c>
      <c r="D26" s="48" t="str">
        <f>TRIM(MID(Tableau1[[#This Row],[tache]],FIND("TACHE",Tableau1[[#This Row],[tache]])+5,FIND(":",Tableau1[[#This Row],[tache]])-(FIND("TACHE",Tableau1[[#This Row],[tache]])+5)))</f>
        <v>2</v>
      </c>
      <c r="E26" s="48" t="s">
        <v>130</v>
      </c>
      <c r="F26" s="48" t="s">
        <v>107</v>
      </c>
      <c r="G26" s="48" t="s">
        <v>146</v>
      </c>
      <c r="H26" s="48">
        <v>200</v>
      </c>
      <c r="I26" s="48">
        <v>50</v>
      </c>
      <c r="J26" s="48">
        <v>12</v>
      </c>
      <c r="K26" s="48" t="s">
        <v>129</v>
      </c>
      <c r="L26" s="48">
        <v>0</v>
      </c>
      <c r="M26" s="48">
        <v>1</v>
      </c>
      <c r="N26" s="47">
        <v>1</v>
      </c>
    </row>
    <row r="27" spans="1:14" x14ac:dyDescent="0.25">
      <c r="A27" s="5" t="s">
        <v>140</v>
      </c>
      <c r="B27" s="48" t="str">
        <f t="shared" si="0"/>
        <v>B5103</v>
      </c>
      <c r="C27" s="48" t="s">
        <v>75</v>
      </c>
      <c r="D27" s="48" t="str">
        <f>TRIM(MID(Tableau1[[#This Row],[tache]],FIND("TACHE",Tableau1[[#This Row],[tache]])+5,FIND(":",Tableau1[[#This Row],[tache]])-(FIND("TACHE",Tableau1[[#This Row],[tache]])+5)))</f>
        <v>2</v>
      </c>
      <c r="E27" s="48" t="s">
        <v>130</v>
      </c>
      <c r="F27" s="48" t="s">
        <v>108</v>
      </c>
      <c r="G27" s="48" t="s">
        <v>146</v>
      </c>
      <c r="H27" s="48">
        <v>80</v>
      </c>
      <c r="I27" s="48">
        <v>50</v>
      </c>
      <c r="J27" s="48">
        <v>8</v>
      </c>
      <c r="K27" s="48" t="s">
        <v>129</v>
      </c>
      <c r="L27" s="48">
        <v>0</v>
      </c>
      <c r="M27" s="48">
        <v>1</v>
      </c>
      <c r="N27" s="47">
        <v>1</v>
      </c>
    </row>
    <row r="28" spans="1:14" x14ac:dyDescent="0.25">
      <c r="A28" s="5" t="s">
        <v>140</v>
      </c>
      <c r="B28" s="48" t="str">
        <f t="shared" si="0"/>
        <v>B5103</v>
      </c>
      <c r="C28" s="48" t="s">
        <v>75</v>
      </c>
      <c r="D28" s="48" t="str">
        <f>TRIM(MID(Tableau1[[#This Row],[tache]],FIND("TACHE",Tableau1[[#This Row],[tache]])+5,FIND(":",Tableau1[[#This Row],[tache]])-(FIND("TACHE",Tableau1[[#This Row],[tache]])+5)))</f>
        <v>2</v>
      </c>
      <c r="E28" s="48" t="s">
        <v>130</v>
      </c>
      <c r="F28" s="48" t="s">
        <v>105</v>
      </c>
      <c r="G28" s="48" t="s">
        <v>146</v>
      </c>
      <c r="H28" s="48">
        <v>150</v>
      </c>
      <c r="I28" s="48">
        <v>50</v>
      </c>
      <c r="J28" s="48">
        <v>12</v>
      </c>
      <c r="K28" s="48" t="s">
        <v>129</v>
      </c>
      <c r="L28" s="48">
        <v>0</v>
      </c>
      <c r="M28" s="48">
        <v>1</v>
      </c>
      <c r="N28" s="47">
        <v>1</v>
      </c>
    </row>
    <row r="29" spans="1:14" x14ac:dyDescent="0.25">
      <c r="A29" s="5" t="s">
        <v>140</v>
      </c>
      <c r="B29" s="48" t="str">
        <f t="shared" si="0"/>
        <v>B5103</v>
      </c>
      <c r="C29" s="48" t="s">
        <v>75</v>
      </c>
      <c r="D29" s="48" t="str">
        <f>TRIM(MID(Tableau1[[#This Row],[tache]],FIND("TACHE",Tableau1[[#This Row],[tache]])+5,FIND(":",Tableau1[[#This Row],[tache]])-(FIND("TACHE",Tableau1[[#This Row],[tache]])+5)))</f>
        <v>2</v>
      </c>
      <c r="E29" s="48" t="s">
        <v>130</v>
      </c>
      <c r="F29" s="48" t="s">
        <v>106</v>
      </c>
      <c r="G29" s="48" t="s">
        <v>146</v>
      </c>
      <c r="H29" s="48">
        <v>80</v>
      </c>
      <c r="I29" s="48">
        <v>50</v>
      </c>
      <c r="J29" s="48">
        <v>8</v>
      </c>
      <c r="K29" s="48" t="s">
        <v>129</v>
      </c>
      <c r="L29" s="48">
        <v>0</v>
      </c>
      <c r="M29" s="48">
        <v>1</v>
      </c>
      <c r="N29" s="47">
        <v>1</v>
      </c>
    </row>
    <row r="30" spans="1:14" x14ac:dyDescent="0.25">
      <c r="A30" s="62" t="s">
        <v>147</v>
      </c>
      <c r="B30" s="63" t="str">
        <f t="shared" si="0"/>
        <v>K39750ALV</v>
      </c>
      <c r="C30" s="63" t="s">
        <v>73</v>
      </c>
      <c r="D30" s="63" t="str">
        <f>TRIM(MID(Tableau1[[#This Row],[tache]],FIND("TACHE",Tableau1[[#This Row],[tache]])+5,FIND(":",Tableau1[[#This Row],[tache]])-(FIND("TACHE",Tableau1[[#This Row],[tache]])+5)))</f>
        <v>1</v>
      </c>
      <c r="E30" s="63" t="s">
        <v>148</v>
      </c>
      <c r="F30" s="63" t="s">
        <v>73</v>
      </c>
      <c r="G30" s="63" t="s">
        <v>149</v>
      </c>
      <c r="H30" s="63">
        <v>80</v>
      </c>
      <c r="I30" s="63">
        <v>50</v>
      </c>
      <c r="J30" s="63">
        <v>8</v>
      </c>
      <c r="K30" s="63" t="s">
        <v>150</v>
      </c>
      <c r="L30" s="63">
        <v>0</v>
      </c>
      <c r="M30" s="63">
        <v>2</v>
      </c>
      <c r="N30" s="64">
        <v>2</v>
      </c>
    </row>
    <row r="31" spans="1:14" x14ac:dyDescent="0.25">
      <c r="A31" s="5" t="s">
        <v>151</v>
      </c>
      <c r="B31" s="48" t="str">
        <f t="shared" si="0"/>
        <v>OTG053</v>
      </c>
      <c r="C31" s="48" t="s">
        <v>73</v>
      </c>
      <c r="D31" s="48" t="str">
        <f>TRIM(MID(Tableau1[[#This Row],[tache]],FIND("TACHE",Tableau1[[#This Row],[tache]])+5,FIND(":",Tableau1[[#This Row],[tache]])-(FIND("TACHE",Tableau1[[#This Row],[tache]])+5)))</f>
        <v>1</v>
      </c>
      <c r="E31" s="48" t="s">
        <v>148</v>
      </c>
      <c r="F31" s="48" t="s">
        <v>152</v>
      </c>
      <c r="G31" s="48" t="s">
        <v>153</v>
      </c>
      <c r="H31" s="48">
        <v>100</v>
      </c>
      <c r="I31" s="48">
        <v>20</v>
      </c>
      <c r="J31" s="48">
        <v>8</v>
      </c>
      <c r="K31" s="48" t="s">
        <v>129</v>
      </c>
      <c r="L31" s="48">
        <v>2</v>
      </c>
      <c r="M31" s="48">
        <v>0</v>
      </c>
      <c r="N31" s="47">
        <v>2</v>
      </c>
    </row>
    <row r="32" spans="1:14" x14ac:dyDescent="0.25">
      <c r="A32" s="5" t="s">
        <v>151</v>
      </c>
      <c r="B32" s="48" t="str">
        <f t="shared" si="0"/>
        <v>OTG053</v>
      </c>
      <c r="C32" s="48" t="s">
        <v>73</v>
      </c>
      <c r="D32" s="48" t="str">
        <f>TRIM(MID(Tableau1[[#This Row],[tache]],FIND("TACHE",Tableau1[[#This Row],[tache]])+5,FIND(":",Tableau1[[#This Row],[tache]])-(FIND("TACHE",Tableau1[[#This Row],[tache]])+5)))</f>
        <v>1</v>
      </c>
      <c r="E32" s="48" t="s">
        <v>148</v>
      </c>
      <c r="F32" s="48" t="s">
        <v>154</v>
      </c>
      <c r="G32" s="48" t="s">
        <v>153</v>
      </c>
      <c r="H32" s="48">
        <v>80</v>
      </c>
      <c r="I32" s="48">
        <v>20</v>
      </c>
      <c r="J32" s="48">
        <v>4</v>
      </c>
      <c r="K32" s="48" t="s">
        <v>129</v>
      </c>
      <c r="L32" s="48">
        <v>2</v>
      </c>
      <c r="M32" s="48">
        <v>0</v>
      </c>
      <c r="N32" s="47">
        <v>2</v>
      </c>
    </row>
    <row r="33" spans="1:14" x14ac:dyDescent="0.25">
      <c r="A33" s="5" t="s">
        <v>151</v>
      </c>
      <c r="B33" s="48" t="str">
        <f t="shared" si="0"/>
        <v>OTG053</v>
      </c>
      <c r="C33" s="48" t="s">
        <v>73</v>
      </c>
      <c r="D33" s="48" t="str">
        <f>TRIM(MID(Tableau1[[#This Row],[tache]],FIND("TACHE",Tableau1[[#This Row],[tache]])+5,FIND(":",Tableau1[[#This Row],[tache]])-(FIND("TACHE",Tableau1[[#This Row],[tache]])+5)))</f>
        <v>1</v>
      </c>
      <c r="E33" s="48" t="s">
        <v>148</v>
      </c>
      <c r="F33" s="48" t="s">
        <v>155</v>
      </c>
      <c r="G33" s="48" t="s">
        <v>153</v>
      </c>
      <c r="H33" s="48">
        <v>50</v>
      </c>
      <c r="I33" s="48">
        <v>20</v>
      </c>
      <c r="J33" s="48">
        <v>4</v>
      </c>
      <c r="K33" s="48" t="s">
        <v>129</v>
      </c>
      <c r="L33" s="48">
        <v>2</v>
      </c>
      <c r="M33" s="48">
        <v>0</v>
      </c>
      <c r="N33" s="47">
        <v>2</v>
      </c>
    </row>
    <row r="34" spans="1:14" x14ac:dyDescent="0.25">
      <c r="A34" s="5" t="s">
        <v>151</v>
      </c>
      <c r="B34" s="48" t="str">
        <f t="shared" si="0"/>
        <v>OTG053</v>
      </c>
      <c r="C34" s="48" t="s">
        <v>73</v>
      </c>
      <c r="D34" s="48" t="str">
        <f>TRIM(MID(Tableau1[[#This Row],[tache]],FIND("TACHE",Tableau1[[#This Row],[tache]])+5,FIND(":",Tableau1[[#This Row],[tache]])-(FIND("TACHE",Tableau1[[#This Row],[tache]])+5)))</f>
        <v>1</v>
      </c>
      <c r="E34" s="48" t="s">
        <v>148</v>
      </c>
      <c r="F34" s="48" t="s">
        <v>156</v>
      </c>
      <c r="G34" s="48" t="s">
        <v>153</v>
      </c>
      <c r="H34" s="48">
        <v>50</v>
      </c>
      <c r="I34" s="48">
        <v>20</v>
      </c>
      <c r="J34" s="48">
        <v>4</v>
      </c>
      <c r="K34" s="48" t="s">
        <v>129</v>
      </c>
      <c r="L34" s="48">
        <v>2</v>
      </c>
      <c r="M34" s="48">
        <v>0</v>
      </c>
      <c r="N34" s="47">
        <v>2</v>
      </c>
    </row>
    <row r="35" spans="1:14" x14ac:dyDescent="0.25">
      <c r="A35" s="5" t="s">
        <v>151</v>
      </c>
      <c r="B35" s="48" t="str">
        <f t="shared" si="0"/>
        <v>OTG053</v>
      </c>
      <c r="C35" s="48" t="s">
        <v>73</v>
      </c>
      <c r="D35" s="48" t="str">
        <f>TRIM(MID(Tableau1[[#This Row],[tache]],FIND("TACHE",Tableau1[[#This Row],[tache]])+5,FIND(":",Tableau1[[#This Row],[tache]])-(FIND("TACHE",Tableau1[[#This Row],[tache]])+5)))</f>
        <v>1</v>
      </c>
      <c r="E35" s="48" t="s">
        <v>148</v>
      </c>
      <c r="F35" s="48" t="s">
        <v>157</v>
      </c>
      <c r="G35" s="48" t="s">
        <v>153</v>
      </c>
      <c r="H35" s="48">
        <v>100</v>
      </c>
      <c r="I35" s="48">
        <v>20</v>
      </c>
      <c r="J35" s="48">
        <v>8</v>
      </c>
      <c r="K35" s="48" t="s">
        <v>129</v>
      </c>
      <c r="L35" s="48">
        <v>2</v>
      </c>
      <c r="M35" s="48">
        <v>0</v>
      </c>
      <c r="N35" s="47">
        <v>2</v>
      </c>
    </row>
    <row r="36" spans="1:14" x14ac:dyDescent="0.25">
      <c r="A36" s="5" t="s">
        <v>151</v>
      </c>
      <c r="B36" s="48" t="str">
        <f t="shared" si="0"/>
        <v>OTG053</v>
      </c>
      <c r="C36" s="48" t="s">
        <v>73</v>
      </c>
      <c r="D36" s="48" t="str">
        <f>TRIM(MID(Tableau1[[#This Row],[tache]],FIND("TACHE",Tableau1[[#This Row],[tache]])+5,FIND(":",Tableau1[[#This Row],[tache]])-(FIND("TACHE",Tableau1[[#This Row],[tache]])+5)))</f>
        <v>2</v>
      </c>
      <c r="E36" s="48" t="s">
        <v>130</v>
      </c>
      <c r="F36" s="48" t="s">
        <v>152</v>
      </c>
      <c r="G36" s="48" t="s">
        <v>158</v>
      </c>
      <c r="H36" s="48">
        <v>100</v>
      </c>
      <c r="I36" s="48">
        <v>20</v>
      </c>
      <c r="J36" s="48">
        <v>8</v>
      </c>
      <c r="K36" s="48" t="s">
        <v>129</v>
      </c>
      <c r="L36" s="48">
        <v>0</v>
      </c>
      <c r="M36" s="48">
        <v>1</v>
      </c>
      <c r="N36" s="47">
        <v>1</v>
      </c>
    </row>
    <row r="37" spans="1:14" x14ac:dyDescent="0.25">
      <c r="A37" s="5" t="s">
        <v>151</v>
      </c>
      <c r="B37" s="48" t="str">
        <f t="shared" si="0"/>
        <v>OTG053</v>
      </c>
      <c r="C37" s="48" t="s">
        <v>73</v>
      </c>
      <c r="D37" s="48" t="str">
        <f>TRIM(MID(Tableau1[[#This Row],[tache]],FIND("TACHE",Tableau1[[#This Row],[tache]])+5,FIND(":",Tableau1[[#This Row],[tache]])-(FIND("TACHE",Tableau1[[#This Row],[tache]])+5)))</f>
        <v>2</v>
      </c>
      <c r="E37" s="48" t="s">
        <v>130</v>
      </c>
      <c r="F37" s="48" t="s">
        <v>154</v>
      </c>
      <c r="G37" s="48" t="s">
        <v>158</v>
      </c>
      <c r="H37" s="48">
        <v>80</v>
      </c>
      <c r="I37" s="48">
        <v>20</v>
      </c>
      <c r="J37" s="48">
        <v>4</v>
      </c>
      <c r="K37" s="48" t="s">
        <v>129</v>
      </c>
      <c r="L37" s="48">
        <v>0</v>
      </c>
      <c r="M37" s="48">
        <v>1</v>
      </c>
      <c r="N37" s="47">
        <v>1</v>
      </c>
    </row>
    <row r="38" spans="1:14" x14ac:dyDescent="0.25">
      <c r="A38" s="5" t="s">
        <v>151</v>
      </c>
      <c r="B38" s="48" t="str">
        <f t="shared" si="0"/>
        <v>OTG053</v>
      </c>
      <c r="C38" s="48" t="s">
        <v>73</v>
      </c>
      <c r="D38" s="48" t="str">
        <f>TRIM(MID(Tableau1[[#This Row],[tache]],FIND("TACHE",Tableau1[[#This Row],[tache]])+5,FIND(":",Tableau1[[#This Row],[tache]])-(FIND("TACHE",Tableau1[[#This Row],[tache]])+5)))</f>
        <v>2</v>
      </c>
      <c r="E38" s="48" t="s">
        <v>130</v>
      </c>
      <c r="F38" s="48" t="s">
        <v>155</v>
      </c>
      <c r="G38" s="48" t="s">
        <v>158</v>
      </c>
      <c r="H38" s="48">
        <v>50</v>
      </c>
      <c r="I38" s="48">
        <v>20</v>
      </c>
      <c r="J38" s="48">
        <v>4</v>
      </c>
      <c r="K38" s="48" t="s">
        <v>129</v>
      </c>
      <c r="L38" s="48">
        <v>0</v>
      </c>
      <c r="M38" s="48">
        <v>1</v>
      </c>
      <c r="N38" s="47">
        <v>1</v>
      </c>
    </row>
    <row r="39" spans="1:14" x14ac:dyDescent="0.25">
      <c r="A39" s="5" t="s">
        <v>151</v>
      </c>
      <c r="B39" s="48" t="str">
        <f t="shared" si="0"/>
        <v>OTG053</v>
      </c>
      <c r="C39" s="48" t="s">
        <v>73</v>
      </c>
      <c r="D39" s="48" t="str">
        <f>TRIM(MID(Tableau1[[#This Row],[tache]],FIND("TACHE",Tableau1[[#This Row],[tache]])+5,FIND(":",Tableau1[[#This Row],[tache]])-(FIND("TACHE",Tableau1[[#This Row],[tache]])+5)))</f>
        <v>2</v>
      </c>
      <c r="E39" s="48" t="s">
        <v>130</v>
      </c>
      <c r="F39" s="48" t="s">
        <v>156</v>
      </c>
      <c r="G39" s="48" t="s">
        <v>158</v>
      </c>
      <c r="H39" s="48">
        <v>50</v>
      </c>
      <c r="I39" s="48">
        <v>20</v>
      </c>
      <c r="J39" s="48">
        <v>4</v>
      </c>
      <c r="K39" s="48" t="s">
        <v>129</v>
      </c>
      <c r="L39" s="48">
        <v>0</v>
      </c>
      <c r="M39" s="48">
        <v>1</v>
      </c>
      <c r="N39" s="47">
        <v>1</v>
      </c>
    </row>
    <row r="40" spans="1:14" x14ac:dyDescent="0.25">
      <c r="A40" s="5" t="s">
        <v>151</v>
      </c>
      <c r="B40" s="48" t="str">
        <f t="shared" si="0"/>
        <v>OTG053</v>
      </c>
      <c r="C40" s="48" t="s">
        <v>73</v>
      </c>
      <c r="D40" s="48" t="str">
        <f>TRIM(MID(Tableau1[[#This Row],[tache]],FIND("TACHE",Tableau1[[#This Row],[tache]])+5,FIND(":",Tableau1[[#This Row],[tache]])-(FIND("TACHE",Tableau1[[#This Row],[tache]])+5)))</f>
        <v>2</v>
      </c>
      <c r="E40" s="48" t="s">
        <v>130</v>
      </c>
      <c r="F40" s="48" t="s">
        <v>157</v>
      </c>
      <c r="G40" s="48" t="s">
        <v>158</v>
      </c>
      <c r="H40" s="48">
        <v>100</v>
      </c>
      <c r="I40" s="48">
        <v>20</v>
      </c>
      <c r="J40" s="48">
        <v>8</v>
      </c>
      <c r="K40" s="48" t="s">
        <v>129</v>
      </c>
      <c r="L40" s="48">
        <v>0</v>
      </c>
      <c r="M40" s="48">
        <v>1</v>
      </c>
      <c r="N40" s="47">
        <v>1</v>
      </c>
    </row>
    <row r="41" spans="1:14" x14ac:dyDescent="0.25">
      <c r="A41" s="62" t="s">
        <v>159</v>
      </c>
      <c r="B41" s="63" t="str">
        <f t="shared" si="0"/>
        <v>OTG182</v>
      </c>
      <c r="C41" s="63" t="s">
        <v>75</v>
      </c>
      <c r="D41" s="63" t="str">
        <f>TRIM(MID(Tableau1[[#This Row],[tache]],FIND("TACHE",Tableau1[[#This Row],[tache]])+5,FIND(":",Tableau1[[#This Row],[tache]])-(FIND("TACHE",Tableau1[[#This Row],[tache]])+5)))</f>
        <v>1</v>
      </c>
      <c r="E41" s="63" t="s">
        <v>160</v>
      </c>
      <c r="F41" s="63" t="s">
        <v>73</v>
      </c>
      <c r="G41" s="63" t="s">
        <v>161</v>
      </c>
      <c r="H41" s="63">
        <v>100</v>
      </c>
      <c r="I41" s="63">
        <v>20</v>
      </c>
      <c r="J41" s="63">
        <v>8</v>
      </c>
      <c r="K41" s="63" t="s">
        <v>129</v>
      </c>
      <c r="L41" s="63">
        <v>2</v>
      </c>
      <c r="M41" s="63">
        <v>0</v>
      </c>
      <c r="N41" s="64">
        <v>2</v>
      </c>
    </row>
    <row r="42" spans="1:14" x14ac:dyDescent="0.25">
      <c r="A42" s="62" t="s">
        <v>159</v>
      </c>
      <c r="B42" s="63" t="str">
        <f t="shared" si="0"/>
        <v>OTG182</v>
      </c>
      <c r="C42" s="63" t="s">
        <v>75</v>
      </c>
      <c r="D42" s="63" t="str">
        <f>TRIM(MID(Tableau1[[#This Row],[tache]],FIND("TACHE",Tableau1[[#This Row],[tache]])+5,FIND(":",Tableau1[[#This Row],[tache]])-(FIND("TACHE",Tableau1[[#This Row],[tache]])+5)))</f>
        <v>1</v>
      </c>
      <c r="E42" s="63" t="s">
        <v>160</v>
      </c>
      <c r="F42" s="63" t="s">
        <v>83</v>
      </c>
      <c r="G42" s="63" t="s">
        <v>162</v>
      </c>
      <c r="H42" s="63">
        <v>500</v>
      </c>
      <c r="I42" s="63">
        <v>20</v>
      </c>
      <c r="J42" s="63">
        <v>20</v>
      </c>
      <c r="K42" s="63" t="s">
        <v>129</v>
      </c>
      <c r="L42" s="63">
        <v>2</v>
      </c>
      <c r="M42" s="63">
        <v>0</v>
      </c>
      <c r="N42" s="64">
        <v>2</v>
      </c>
    </row>
    <row r="43" spans="1:14" x14ac:dyDescent="0.25">
      <c r="A43" s="62" t="s">
        <v>159</v>
      </c>
      <c r="B43" s="63" t="str">
        <f t="shared" si="0"/>
        <v>OTG182</v>
      </c>
      <c r="C43" s="63" t="s">
        <v>75</v>
      </c>
      <c r="D43" s="63" t="str">
        <f>TRIM(MID(Tableau1[[#This Row],[tache]],FIND("TACHE",Tableau1[[#This Row],[tache]])+5,FIND(":",Tableau1[[#This Row],[tache]])-(FIND("TACHE",Tableau1[[#This Row],[tache]])+5)))</f>
        <v>1</v>
      </c>
      <c r="E43" s="63" t="s">
        <v>160</v>
      </c>
      <c r="F43" s="63" t="s">
        <v>75</v>
      </c>
      <c r="G43" s="63" t="s">
        <v>161</v>
      </c>
      <c r="H43" s="63">
        <v>600</v>
      </c>
      <c r="I43" s="63">
        <v>20</v>
      </c>
      <c r="J43" s="63">
        <v>20</v>
      </c>
      <c r="K43" s="63" t="s">
        <v>129</v>
      </c>
      <c r="L43" s="63">
        <v>2</v>
      </c>
      <c r="M43" s="63">
        <v>0</v>
      </c>
      <c r="N43" s="64">
        <v>2</v>
      </c>
    </row>
    <row r="44" spans="1:14" x14ac:dyDescent="0.25">
      <c r="A44" s="62" t="s">
        <v>159</v>
      </c>
      <c r="B44" s="63" t="str">
        <f t="shared" si="0"/>
        <v>OTG182</v>
      </c>
      <c r="C44" s="63" t="s">
        <v>75</v>
      </c>
      <c r="D44" s="63" t="str">
        <f>TRIM(MID(Tableau1[[#This Row],[tache]],FIND("TACHE",Tableau1[[#This Row],[tache]])+5,FIND(":",Tableau1[[#This Row],[tache]])-(FIND("TACHE",Tableau1[[#This Row],[tache]])+5)))</f>
        <v>1</v>
      </c>
      <c r="E44" s="63" t="s">
        <v>160</v>
      </c>
      <c r="F44" s="63" t="s">
        <v>70</v>
      </c>
      <c r="G44" s="63" t="s">
        <v>161</v>
      </c>
      <c r="H44" s="63">
        <v>50</v>
      </c>
      <c r="I44" s="63">
        <v>20</v>
      </c>
      <c r="J44" s="63">
        <v>4</v>
      </c>
      <c r="K44" s="63" t="s">
        <v>129</v>
      </c>
      <c r="L44" s="63">
        <v>2</v>
      </c>
      <c r="M44" s="63">
        <v>0</v>
      </c>
      <c r="N44" s="64">
        <v>2</v>
      </c>
    </row>
    <row r="45" spans="1:14" x14ac:dyDescent="0.25">
      <c r="A45" s="62" t="s">
        <v>159</v>
      </c>
      <c r="B45" s="63" t="str">
        <f t="shared" si="0"/>
        <v>OTG182</v>
      </c>
      <c r="C45" s="63" t="s">
        <v>75</v>
      </c>
      <c r="D45" s="63" t="str">
        <f>TRIM(MID(Tableau1[[#This Row],[tache]],FIND("TACHE",Tableau1[[#This Row],[tache]])+5,FIND(":",Tableau1[[#This Row],[tache]])-(FIND("TACHE",Tableau1[[#This Row],[tache]])+5)))</f>
        <v>1</v>
      </c>
      <c r="E45" s="63" t="s">
        <v>160</v>
      </c>
      <c r="F45" s="63" t="s">
        <v>76</v>
      </c>
      <c r="G45" s="63" t="s">
        <v>163</v>
      </c>
      <c r="H45" s="63">
        <v>500</v>
      </c>
      <c r="I45" s="63">
        <v>20</v>
      </c>
      <c r="J45" s="63">
        <v>20</v>
      </c>
      <c r="K45" s="63" t="s">
        <v>129</v>
      </c>
      <c r="L45" s="63">
        <v>2</v>
      </c>
      <c r="M45" s="63">
        <v>0</v>
      </c>
      <c r="N45" s="64">
        <v>2</v>
      </c>
    </row>
    <row r="46" spans="1:14" x14ac:dyDescent="0.25">
      <c r="A46" s="62" t="s">
        <v>159</v>
      </c>
      <c r="B46" s="63" t="str">
        <f t="shared" si="0"/>
        <v>OTG182</v>
      </c>
      <c r="C46" s="63" t="s">
        <v>75</v>
      </c>
      <c r="D46" s="63" t="str">
        <f>TRIM(MID(Tableau1[[#This Row],[tache]],FIND("TACHE",Tableau1[[#This Row],[tache]])+5,FIND(":",Tableau1[[#This Row],[tache]])-(FIND("TACHE",Tableau1[[#This Row],[tache]])+5)))</f>
        <v>1</v>
      </c>
      <c r="E46" s="63" t="s">
        <v>160</v>
      </c>
      <c r="F46" s="63" t="s">
        <v>81</v>
      </c>
      <c r="G46" s="63" t="s">
        <v>161</v>
      </c>
      <c r="H46" s="63">
        <v>50</v>
      </c>
      <c r="I46" s="63">
        <v>20</v>
      </c>
      <c r="J46" s="63">
        <v>4</v>
      </c>
      <c r="K46" s="63" t="s">
        <v>129</v>
      </c>
      <c r="L46" s="63">
        <v>2</v>
      </c>
      <c r="M46" s="63">
        <v>0</v>
      </c>
      <c r="N46" s="64">
        <v>2</v>
      </c>
    </row>
    <row r="47" spans="1:14" x14ac:dyDescent="0.25">
      <c r="A47" s="62" t="s">
        <v>159</v>
      </c>
      <c r="B47" s="63" t="str">
        <f t="shared" si="0"/>
        <v>OTG182</v>
      </c>
      <c r="C47" s="63" t="s">
        <v>75</v>
      </c>
      <c r="D47" s="63" t="str">
        <f>TRIM(MID(Tableau1[[#This Row],[tache]],FIND("TACHE",Tableau1[[#This Row],[tache]])+5,FIND(":",Tableau1[[#This Row],[tache]])-(FIND("TACHE",Tableau1[[#This Row],[tache]])+5)))</f>
        <v>1</v>
      </c>
      <c r="E47" s="63" t="s">
        <v>160</v>
      </c>
      <c r="F47" s="63" t="s">
        <v>82</v>
      </c>
      <c r="G47" s="63" t="s">
        <v>161</v>
      </c>
      <c r="H47" s="63">
        <v>200</v>
      </c>
      <c r="I47" s="63">
        <v>20</v>
      </c>
      <c r="J47" s="63">
        <v>8</v>
      </c>
      <c r="K47" s="63" t="s">
        <v>129</v>
      </c>
      <c r="L47" s="63">
        <v>2</v>
      </c>
      <c r="M47" s="63">
        <v>0</v>
      </c>
      <c r="N47" s="64">
        <v>2</v>
      </c>
    </row>
    <row r="48" spans="1:14" x14ac:dyDescent="0.25">
      <c r="A48" s="62" t="s">
        <v>159</v>
      </c>
      <c r="B48" s="63" t="str">
        <f t="shared" si="0"/>
        <v>OTG182</v>
      </c>
      <c r="C48" s="63" t="s">
        <v>75</v>
      </c>
      <c r="D48" s="63" t="str">
        <f>TRIM(MID(Tableau1[[#This Row],[tache]],FIND("TACHE",Tableau1[[#This Row],[tache]])+5,FIND(":",Tableau1[[#This Row],[tache]])-(FIND("TACHE",Tableau1[[#This Row],[tache]])+5)))</f>
        <v>1</v>
      </c>
      <c r="E48" s="63" t="s">
        <v>160</v>
      </c>
      <c r="F48" s="63" t="s">
        <v>112</v>
      </c>
      <c r="G48" s="63" t="s">
        <v>164</v>
      </c>
      <c r="H48" s="63">
        <v>200</v>
      </c>
      <c r="I48" s="63">
        <v>20</v>
      </c>
      <c r="J48" s="63">
        <v>8</v>
      </c>
      <c r="K48" s="63" t="s">
        <v>129</v>
      </c>
      <c r="L48" s="63">
        <v>1</v>
      </c>
      <c r="M48" s="63">
        <v>0</v>
      </c>
      <c r="N48" s="64">
        <v>1</v>
      </c>
    </row>
    <row r="49" spans="1:14" x14ac:dyDescent="0.25">
      <c r="A49" s="62" t="s">
        <v>159</v>
      </c>
      <c r="B49" s="63" t="str">
        <f t="shared" si="0"/>
        <v>OTG182</v>
      </c>
      <c r="C49" s="63" t="s">
        <v>75</v>
      </c>
      <c r="D49" s="63" t="str">
        <f>TRIM(MID(Tableau1[[#This Row],[tache]],FIND("TACHE",Tableau1[[#This Row],[tache]])+5,FIND(":",Tableau1[[#This Row],[tache]])-(FIND("TACHE",Tableau1[[#This Row],[tache]])+5)))</f>
        <v>1</v>
      </c>
      <c r="E49" s="63" t="s">
        <v>160</v>
      </c>
      <c r="F49" s="63" t="s">
        <v>165</v>
      </c>
      <c r="G49" s="63" t="s">
        <v>161</v>
      </c>
      <c r="H49" s="63">
        <v>400</v>
      </c>
      <c r="I49" s="63">
        <v>20</v>
      </c>
      <c r="J49" s="63">
        <v>16</v>
      </c>
      <c r="K49" s="63" t="s">
        <v>129</v>
      </c>
      <c r="L49" s="63">
        <v>2</v>
      </c>
      <c r="M49" s="63">
        <v>0</v>
      </c>
      <c r="N49" s="64">
        <v>2</v>
      </c>
    </row>
    <row r="50" spans="1:14" x14ac:dyDescent="0.25">
      <c r="A50" s="62" t="s">
        <v>159</v>
      </c>
      <c r="B50" s="63" t="str">
        <f t="shared" si="0"/>
        <v>OTG182</v>
      </c>
      <c r="C50" s="63" t="s">
        <v>75</v>
      </c>
      <c r="D50" s="63" t="str">
        <f>TRIM(MID(Tableau1[[#This Row],[tache]],FIND("TACHE",Tableau1[[#This Row],[tache]])+5,FIND(":",Tableau1[[#This Row],[tache]])-(FIND("TACHE",Tableau1[[#This Row],[tache]])+5)))</f>
        <v>1</v>
      </c>
      <c r="E50" s="63" t="s">
        <v>160</v>
      </c>
      <c r="F50" s="63" t="s">
        <v>166</v>
      </c>
      <c r="G50" s="63" t="s">
        <v>167</v>
      </c>
      <c r="H50" s="63">
        <v>25</v>
      </c>
      <c r="I50" s="63">
        <v>20</v>
      </c>
      <c r="J50" s="63">
        <v>4</v>
      </c>
      <c r="K50" s="63" t="s">
        <v>129</v>
      </c>
      <c r="L50" s="63">
        <v>1</v>
      </c>
      <c r="M50" s="63">
        <v>0</v>
      </c>
      <c r="N50" s="64">
        <v>1</v>
      </c>
    </row>
    <row r="51" spans="1:14" x14ac:dyDescent="0.25">
      <c r="A51" s="62" t="s">
        <v>159</v>
      </c>
      <c r="B51" s="63" t="str">
        <f t="shared" si="0"/>
        <v>OTG182</v>
      </c>
      <c r="C51" s="63" t="s">
        <v>75</v>
      </c>
      <c r="D51" s="63" t="str">
        <f>TRIM(MID(Tableau1[[#This Row],[tache]],FIND("TACHE",Tableau1[[#This Row],[tache]])+5,FIND(":",Tableau1[[#This Row],[tache]])-(FIND("TACHE",Tableau1[[#This Row],[tache]])+5)))</f>
        <v>1</v>
      </c>
      <c r="E51" s="63" t="s">
        <v>160</v>
      </c>
      <c r="F51" s="63" t="s">
        <v>168</v>
      </c>
      <c r="G51" s="63" t="s">
        <v>169</v>
      </c>
      <c r="H51" s="63">
        <v>500</v>
      </c>
      <c r="I51" s="63">
        <v>20</v>
      </c>
      <c r="J51" s="63">
        <v>20</v>
      </c>
      <c r="K51" s="63" t="s">
        <v>129</v>
      </c>
      <c r="L51" s="63">
        <v>2</v>
      </c>
      <c r="M51" s="63">
        <v>0</v>
      </c>
      <c r="N51" s="64">
        <v>2</v>
      </c>
    </row>
    <row r="52" spans="1:14" x14ac:dyDescent="0.25">
      <c r="A52" s="62" t="s">
        <v>159</v>
      </c>
      <c r="B52" s="63" t="str">
        <f t="shared" si="0"/>
        <v>OTG182</v>
      </c>
      <c r="C52" s="63" t="s">
        <v>75</v>
      </c>
      <c r="D52" s="63" t="str">
        <f>TRIM(MID(Tableau1[[#This Row],[tache]],FIND("TACHE",Tableau1[[#This Row],[tache]])+5,FIND(":",Tableau1[[#This Row],[tache]])-(FIND("TACHE",Tableau1[[#This Row],[tache]])+5)))</f>
        <v>1</v>
      </c>
      <c r="E52" s="63" t="s">
        <v>160</v>
      </c>
      <c r="F52" s="63" t="s">
        <v>170</v>
      </c>
      <c r="G52" s="63" t="s">
        <v>169</v>
      </c>
      <c r="H52" s="63">
        <v>500</v>
      </c>
      <c r="I52" s="63">
        <v>20</v>
      </c>
      <c r="J52" s="63">
        <v>20</v>
      </c>
      <c r="K52" s="63" t="s">
        <v>129</v>
      </c>
      <c r="L52" s="63">
        <v>2</v>
      </c>
      <c r="M52" s="63">
        <v>0</v>
      </c>
      <c r="N52" s="64">
        <v>2</v>
      </c>
    </row>
    <row r="53" spans="1:14" x14ac:dyDescent="0.25">
      <c r="A53" s="62" t="s">
        <v>159</v>
      </c>
      <c r="B53" s="63" t="str">
        <f t="shared" si="0"/>
        <v>OTG182</v>
      </c>
      <c r="C53" s="63" t="s">
        <v>75</v>
      </c>
      <c r="D53" s="63" t="str">
        <f>TRIM(MID(Tableau1[[#This Row],[tache]],FIND("TACHE",Tableau1[[#This Row],[tache]])+5,FIND(":",Tableau1[[#This Row],[tache]])-(FIND("TACHE",Tableau1[[#This Row],[tache]])+5)))</f>
        <v>1</v>
      </c>
      <c r="E53" s="63" t="s">
        <v>160</v>
      </c>
      <c r="F53" s="63" t="s">
        <v>171</v>
      </c>
      <c r="G53" s="63" t="s">
        <v>172</v>
      </c>
      <c r="H53" s="63">
        <v>25</v>
      </c>
      <c r="I53" s="63">
        <v>20</v>
      </c>
      <c r="J53" s="63">
        <v>4</v>
      </c>
      <c r="K53" s="63" t="s">
        <v>129</v>
      </c>
      <c r="L53" s="63">
        <v>1</v>
      </c>
      <c r="M53" s="63">
        <v>0</v>
      </c>
      <c r="N53" s="64">
        <v>1</v>
      </c>
    </row>
    <row r="54" spans="1:14" x14ac:dyDescent="0.25">
      <c r="A54" s="62" t="s">
        <v>159</v>
      </c>
      <c r="B54" s="63" t="str">
        <f t="shared" si="0"/>
        <v>OTG182</v>
      </c>
      <c r="C54" s="63" t="s">
        <v>75</v>
      </c>
      <c r="D54" s="63" t="str">
        <f>TRIM(MID(Tableau1[[#This Row],[tache]],FIND("TACHE",Tableau1[[#This Row],[tache]])+5,FIND(":",Tableau1[[#This Row],[tache]])-(FIND("TACHE",Tableau1[[#This Row],[tache]])+5)))</f>
        <v>1</v>
      </c>
      <c r="E54" s="63" t="s">
        <v>160</v>
      </c>
      <c r="F54" s="63" t="s">
        <v>173</v>
      </c>
      <c r="G54" s="63" t="s">
        <v>172</v>
      </c>
      <c r="H54" s="63">
        <v>25</v>
      </c>
      <c r="I54" s="63">
        <v>20</v>
      </c>
      <c r="J54" s="63">
        <v>4</v>
      </c>
      <c r="K54" s="63" t="s">
        <v>129</v>
      </c>
      <c r="L54" s="63">
        <v>1</v>
      </c>
      <c r="M54" s="63">
        <v>0</v>
      </c>
      <c r="N54" s="64">
        <v>1</v>
      </c>
    </row>
    <row r="55" spans="1:14" x14ac:dyDescent="0.25">
      <c r="A55" s="62" t="s">
        <v>159</v>
      </c>
      <c r="B55" s="63" t="str">
        <f t="shared" si="0"/>
        <v>OTG182</v>
      </c>
      <c r="C55" s="63" t="s">
        <v>75</v>
      </c>
      <c r="D55" s="63" t="str">
        <f>TRIM(MID(Tableau1[[#This Row],[tache]],FIND("TACHE",Tableau1[[#This Row],[tache]])+5,FIND(":",Tableau1[[#This Row],[tache]])-(FIND("TACHE",Tableau1[[#This Row],[tache]])+5)))</f>
        <v>2</v>
      </c>
      <c r="E55" s="63" t="s">
        <v>174</v>
      </c>
      <c r="F55" s="63" t="s">
        <v>73</v>
      </c>
      <c r="G55" s="63" t="s">
        <v>175</v>
      </c>
      <c r="H55" s="63">
        <v>100</v>
      </c>
      <c r="I55" s="63">
        <v>20</v>
      </c>
      <c r="J55" s="63">
        <v>8</v>
      </c>
      <c r="K55" s="63" t="s">
        <v>129</v>
      </c>
      <c r="L55" s="63">
        <v>0</v>
      </c>
      <c r="M55" s="63">
        <v>1</v>
      </c>
      <c r="N55" s="64">
        <v>1</v>
      </c>
    </row>
    <row r="56" spans="1:14" x14ac:dyDescent="0.25">
      <c r="A56" s="62" t="s">
        <v>159</v>
      </c>
      <c r="B56" s="63" t="str">
        <f t="shared" si="0"/>
        <v>OTG182</v>
      </c>
      <c r="C56" s="63" t="s">
        <v>75</v>
      </c>
      <c r="D56" s="63" t="str">
        <f>TRIM(MID(Tableau1[[#This Row],[tache]],FIND("TACHE",Tableau1[[#This Row],[tache]])+5,FIND(":",Tableau1[[#This Row],[tache]])-(FIND("TACHE",Tableau1[[#This Row],[tache]])+5)))</f>
        <v>2</v>
      </c>
      <c r="E56" s="63" t="s">
        <v>174</v>
      </c>
      <c r="F56" s="63" t="s">
        <v>83</v>
      </c>
      <c r="G56" s="63" t="s">
        <v>176</v>
      </c>
      <c r="H56" s="63">
        <v>500</v>
      </c>
      <c r="I56" s="63">
        <v>20</v>
      </c>
      <c r="J56" s="63">
        <v>20</v>
      </c>
      <c r="K56" s="63" t="s">
        <v>129</v>
      </c>
      <c r="L56" s="63">
        <v>0</v>
      </c>
      <c r="M56" s="63">
        <v>1</v>
      </c>
      <c r="N56" s="64">
        <v>1</v>
      </c>
    </row>
    <row r="57" spans="1:14" x14ac:dyDescent="0.25">
      <c r="A57" s="62" t="s">
        <v>159</v>
      </c>
      <c r="B57" s="63" t="str">
        <f t="shared" si="0"/>
        <v>OTG182</v>
      </c>
      <c r="C57" s="63" t="s">
        <v>75</v>
      </c>
      <c r="D57" s="63" t="str">
        <f>TRIM(MID(Tableau1[[#This Row],[tache]],FIND("TACHE",Tableau1[[#This Row],[tache]])+5,FIND(":",Tableau1[[#This Row],[tache]])-(FIND("TACHE",Tableau1[[#This Row],[tache]])+5)))</f>
        <v>2</v>
      </c>
      <c r="E57" s="63" t="s">
        <v>174</v>
      </c>
      <c r="F57" s="63" t="s">
        <v>75</v>
      </c>
      <c r="G57" s="63" t="s">
        <v>175</v>
      </c>
      <c r="H57" s="63">
        <v>600</v>
      </c>
      <c r="I57" s="63">
        <v>20</v>
      </c>
      <c r="J57" s="63">
        <v>20</v>
      </c>
      <c r="K57" s="63" t="s">
        <v>129</v>
      </c>
      <c r="L57" s="63">
        <v>0</v>
      </c>
      <c r="M57" s="63">
        <v>1</v>
      </c>
      <c r="N57" s="64">
        <v>1</v>
      </c>
    </row>
    <row r="58" spans="1:14" x14ac:dyDescent="0.25">
      <c r="A58" s="62" t="s">
        <v>159</v>
      </c>
      <c r="B58" s="63" t="str">
        <f t="shared" si="0"/>
        <v>OTG182</v>
      </c>
      <c r="C58" s="63" t="s">
        <v>75</v>
      </c>
      <c r="D58" s="63" t="str">
        <f>TRIM(MID(Tableau1[[#This Row],[tache]],FIND("TACHE",Tableau1[[#This Row],[tache]])+5,FIND(":",Tableau1[[#This Row],[tache]])-(FIND("TACHE",Tableau1[[#This Row],[tache]])+5)))</f>
        <v>2</v>
      </c>
      <c r="E58" s="63" t="s">
        <v>174</v>
      </c>
      <c r="F58" s="63" t="s">
        <v>70</v>
      </c>
      <c r="G58" s="63" t="s">
        <v>175</v>
      </c>
      <c r="H58" s="63">
        <v>50</v>
      </c>
      <c r="I58" s="63">
        <v>20</v>
      </c>
      <c r="J58" s="63">
        <v>4</v>
      </c>
      <c r="K58" s="63" t="s">
        <v>129</v>
      </c>
      <c r="L58" s="63">
        <v>0</v>
      </c>
      <c r="M58" s="63">
        <v>1</v>
      </c>
      <c r="N58" s="64">
        <v>1</v>
      </c>
    </row>
    <row r="59" spans="1:14" x14ac:dyDescent="0.25">
      <c r="A59" s="62" t="s">
        <v>159</v>
      </c>
      <c r="B59" s="63" t="str">
        <f t="shared" si="0"/>
        <v>OTG182</v>
      </c>
      <c r="C59" s="63" t="s">
        <v>75</v>
      </c>
      <c r="D59" s="63" t="str">
        <f>TRIM(MID(Tableau1[[#This Row],[tache]],FIND("TACHE",Tableau1[[#This Row],[tache]])+5,FIND(":",Tableau1[[#This Row],[tache]])-(FIND("TACHE",Tableau1[[#This Row],[tache]])+5)))</f>
        <v>2</v>
      </c>
      <c r="E59" s="63" t="s">
        <v>174</v>
      </c>
      <c r="F59" s="63" t="s">
        <v>76</v>
      </c>
      <c r="G59" s="63" t="s">
        <v>177</v>
      </c>
      <c r="H59" s="63">
        <v>500</v>
      </c>
      <c r="I59" s="63">
        <v>20</v>
      </c>
      <c r="J59" s="63">
        <v>20</v>
      </c>
      <c r="K59" s="63" t="s">
        <v>129</v>
      </c>
      <c r="L59" s="63">
        <v>0</v>
      </c>
      <c r="M59" s="63">
        <v>1</v>
      </c>
      <c r="N59" s="64">
        <v>1</v>
      </c>
    </row>
    <row r="60" spans="1:14" x14ac:dyDescent="0.25">
      <c r="A60" s="62" t="s">
        <v>159</v>
      </c>
      <c r="B60" s="63" t="str">
        <f t="shared" si="0"/>
        <v>OTG182</v>
      </c>
      <c r="C60" s="63" t="s">
        <v>75</v>
      </c>
      <c r="D60" s="63" t="str">
        <f>TRIM(MID(Tableau1[[#This Row],[tache]],FIND("TACHE",Tableau1[[#This Row],[tache]])+5,FIND(":",Tableau1[[#This Row],[tache]])-(FIND("TACHE",Tableau1[[#This Row],[tache]])+5)))</f>
        <v>2</v>
      </c>
      <c r="E60" s="63" t="s">
        <v>174</v>
      </c>
      <c r="F60" s="63" t="s">
        <v>81</v>
      </c>
      <c r="G60" s="63" t="s">
        <v>175</v>
      </c>
      <c r="H60" s="63">
        <v>50</v>
      </c>
      <c r="I60" s="63">
        <v>20</v>
      </c>
      <c r="J60" s="63">
        <v>4</v>
      </c>
      <c r="K60" s="63" t="s">
        <v>129</v>
      </c>
      <c r="L60" s="63">
        <v>0</v>
      </c>
      <c r="M60" s="63">
        <v>1</v>
      </c>
      <c r="N60" s="64">
        <v>1</v>
      </c>
    </row>
    <row r="61" spans="1:14" x14ac:dyDescent="0.25">
      <c r="A61" s="62" t="s">
        <v>159</v>
      </c>
      <c r="B61" s="63" t="str">
        <f t="shared" si="0"/>
        <v>OTG182</v>
      </c>
      <c r="C61" s="63" t="s">
        <v>75</v>
      </c>
      <c r="D61" s="63" t="str">
        <f>TRIM(MID(Tableau1[[#This Row],[tache]],FIND("TACHE",Tableau1[[#This Row],[tache]])+5,FIND(":",Tableau1[[#This Row],[tache]])-(FIND("TACHE",Tableau1[[#This Row],[tache]])+5)))</f>
        <v>2</v>
      </c>
      <c r="E61" s="63" t="s">
        <v>174</v>
      </c>
      <c r="F61" s="63" t="s">
        <v>82</v>
      </c>
      <c r="G61" s="63" t="s">
        <v>178</v>
      </c>
      <c r="H61" s="63">
        <v>200</v>
      </c>
      <c r="I61" s="63">
        <v>20</v>
      </c>
      <c r="J61" s="63">
        <v>8</v>
      </c>
      <c r="K61" s="63" t="s">
        <v>129</v>
      </c>
      <c r="L61" s="63">
        <v>0</v>
      </c>
      <c r="M61" s="63">
        <v>1</v>
      </c>
      <c r="N61" s="64">
        <v>1</v>
      </c>
    </row>
    <row r="62" spans="1:14" x14ac:dyDescent="0.25">
      <c r="A62" s="62" t="s">
        <v>159</v>
      </c>
      <c r="B62" s="63" t="str">
        <f t="shared" si="0"/>
        <v>OTG182</v>
      </c>
      <c r="C62" s="63" t="s">
        <v>75</v>
      </c>
      <c r="D62" s="63" t="str">
        <f>TRIM(MID(Tableau1[[#This Row],[tache]],FIND("TACHE",Tableau1[[#This Row],[tache]])+5,FIND(":",Tableau1[[#This Row],[tache]])-(FIND("TACHE",Tableau1[[#This Row],[tache]])+5)))</f>
        <v>2</v>
      </c>
      <c r="E62" s="63" t="s">
        <v>174</v>
      </c>
      <c r="F62" s="63" t="s">
        <v>112</v>
      </c>
      <c r="G62" s="63" t="s">
        <v>179</v>
      </c>
      <c r="H62" s="63">
        <v>200</v>
      </c>
      <c r="I62" s="63">
        <v>20</v>
      </c>
      <c r="J62" s="63">
        <v>8</v>
      </c>
      <c r="K62" s="63" t="s">
        <v>129</v>
      </c>
      <c r="L62" s="63">
        <v>0</v>
      </c>
      <c r="M62" s="63">
        <v>1</v>
      </c>
      <c r="N62" s="64">
        <v>1</v>
      </c>
    </row>
    <row r="63" spans="1:14" x14ac:dyDescent="0.25">
      <c r="A63" s="62" t="s">
        <v>159</v>
      </c>
      <c r="B63" s="63" t="str">
        <f t="shared" si="0"/>
        <v>OTG182</v>
      </c>
      <c r="C63" s="63" t="s">
        <v>75</v>
      </c>
      <c r="D63" s="63" t="str">
        <f>TRIM(MID(Tableau1[[#This Row],[tache]],FIND("TACHE",Tableau1[[#This Row],[tache]])+5,FIND(":",Tableau1[[#This Row],[tache]])-(FIND("TACHE",Tableau1[[#This Row],[tache]])+5)))</f>
        <v>2</v>
      </c>
      <c r="E63" s="63" t="s">
        <v>174</v>
      </c>
      <c r="F63" s="63" t="s">
        <v>165</v>
      </c>
      <c r="G63" s="63" t="s">
        <v>175</v>
      </c>
      <c r="H63" s="63">
        <v>400</v>
      </c>
      <c r="I63" s="63">
        <v>20</v>
      </c>
      <c r="J63" s="63">
        <v>16</v>
      </c>
      <c r="K63" s="63" t="s">
        <v>129</v>
      </c>
      <c r="L63" s="63">
        <v>0</v>
      </c>
      <c r="M63" s="63">
        <v>1</v>
      </c>
      <c r="N63" s="64">
        <v>1</v>
      </c>
    </row>
    <row r="64" spans="1:14" x14ac:dyDescent="0.25">
      <c r="A64" s="62" t="s">
        <v>159</v>
      </c>
      <c r="B64" s="63" t="str">
        <f t="shared" si="0"/>
        <v>OTG182</v>
      </c>
      <c r="C64" s="63" t="s">
        <v>75</v>
      </c>
      <c r="D64" s="63" t="str">
        <f>TRIM(MID(Tableau1[[#This Row],[tache]],FIND("TACHE",Tableau1[[#This Row],[tache]])+5,FIND(":",Tableau1[[#This Row],[tache]])-(FIND("TACHE",Tableau1[[#This Row],[tache]])+5)))</f>
        <v>2</v>
      </c>
      <c r="E64" s="63" t="s">
        <v>174</v>
      </c>
      <c r="F64" s="63" t="s">
        <v>166</v>
      </c>
      <c r="G64" s="63" t="s">
        <v>180</v>
      </c>
      <c r="H64" s="63">
        <v>25</v>
      </c>
      <c r="I64" s="63">
        <v>20</v>
      </c>
      <c r="J64" s="63">
        <v>4</v>
      </c>
      <c r="K64" s="63" t="s">
        <v>129</v>
      </c>
      <c r="L64" s="63">
        <v>0</v>
      </c>
      <c r="M64" s="63">
        <v>1</v>
      </c>
      <c r="N64" s="64">
        <v>1</v>
      </c>
    </row>
    <row r="65" spans="1:14" x14ac:dyDescent="0.25">
      <c r="A65" s="62" t="s">
        <v>159</v>
      </c>
      <c r="B65" s="63" t="str">
        <f t="shared" si="0"/>
        <v>OTG182</v>
      </c>
      <c r="C65" s="63" t="s">
        <v>75</v>
      </c>
      <c r="D65" s="63" t="str">
        <f>TRIM(MID(Tableau1[[#This Row],[tache]],FIND("TACHE",Tableau1[[#This Row],[tache]])+5,FIND(":",Tableau1[[#This Row],[tache]])-(FIND("TACHE",Tableau1[[#This Row],[tache]])+5)))</f>
        <v>2</v>
      </c>
      <c r="E65" s="63" t="s">
        <v>181</v>
      </c>
      <c r="F65" s="63" t="s">
        <v>105</v>
      </c>
      <c r="G65" s="63" t="s">
        <v>182</v>
      </c>
      <c r="H65" s="63">
        <v>50</v>
      </c>
      <c r="I65" s="63">
        <v>20</v>
      </c>
      <c r="J65" s="63">
        <v>4</v>
      </c>
      <c r="K65" s="63" t="s">
        <v>129</v>
      </c>
      <c r="L65" s="63">
        <v>1</v>
      </c>
      <c r="M65" s="63">
        <v>0</v>
      </c>
      <c r="N65" s="64">
        <v>1</v>
      </c>
    </row>
    <row r="66" spans="1:14" x14ac:dyDescent="0.25">
      <c r="A66" s="62" t="s">
        <v>159</v>
      </c>
      <c r="B66" s="63" t="str">
        <f t="shared" si="0"/>
        <v>OTG182</v>
      </c>
      <c r="C66" s="63" t="s">
        <v>75</v>
      </c>
      <c r="D66" s="63" t="str">
        <f>TRIM(MID(Tableau1[[#This Row],[tache]],FIND("TACHE",Tableau1[[#This Row],[tache]])+5,FIND(":",Tableau1[[#This Row],[tache]])-(FIND("TACHE",Tableau1[[#This Row],[tache]])+5)))</f>
        <v>2</v>
      </c>
      <c r="E66" s="63" t="s">
        <v>181</v>
      </c>
      <c r="F66" s="63" t="s">
        <v>106</v>
      </c>
      <c r="G66" s="63" t="s">
        <v>183</v>
      </c>
      <c r="H66" s="63">
        <v>80</v>
      </c>
      <c r="I66" s="63">
        <v>20</v>
      </c>
      <c r="J66" s="63">
        <v>4</v>
      </c>
      <c r="K66" s="63" t="s">
        <v>129</v>
      </c>
      <c r="L66" s="63">
        <v>1</v>
      </c>
      <c r="M66" s="63">
        <v>0</v>
      </c>
      <c r="N66" s="64">
        <v>1</v>
      </c>
    </row>
    <row r="67" spans="1:14" x14ac:dyDescent="0.25">
      <c r="A67" s="62" t="s">
        <v>159</v>
      </c>
      <c r="B67" s="63" t="str">
        <f t="shared" ref="B67:B130" si="1">RIGHT(A67,LEN(A67)-3)</f>
        <v>OTG182</v>
      </c>
      <c r="C67" s="63" t="s">
        <v>75</v>
      </c>
      <c r="D67" s="63" t="str">
        <f>TRIM(MID(Tableau1[[#This Row],[tache]],FIND("TACHE",Tableau1[[#This Row],[tache]])+5,FIND(":",Tableau1[[#This Row],[tache]])-(FIND("TACHE",Tableau1[[#This Row],[tache]])+5)))</f>
        <v>2</v>
      </c>
      <c r="E67" s="63" t="s">
        <v>181</v>
      </c>
      <c r="F67" s="63" t="s">
        <v>107</v>
      </c>
      <c r="G67" s="63" t="s">
        <v>161</v>
      </c>
      <c r="H67" s="63">
        <v>50</v>
      </c>
      <c r="I67" s="63">
        <v>20</v>
      </c>
      <c r="J67" s="63">
        <v>4</v>
      </c>
      <c r="K67" s="63" t="s">
        <v>129</v>
      </c>
      <c r="L67" s="63">
        <v>2</v>
      </c>
      <c r="M67" s="63">
        <v>0</v>
      </c>
      <c r="N67" s="64">
        <v>2</v>
      </c>
    </row>
    <row r="68" spans="1:14" x14ac:dyDescent="0.25">
      <c r="A68" s="62" t="s">
        <v>159</v>
      </c>
      <c r="B68" s="63" t="str">
        <f t="shared" si="1"/>
        <v>OTG182</v>
      </c>
      <c r="C68" s="63" t="s">
        <v>75</v>
      </c>
      <c r="D68" s="63" t="str">
        <f>TRIM(MID(Tableau1[[#This Row],[tache]],FIND("TACHE",Tableau1[[#This Row],[tache]])+5,FIND(":",Tableau1[[#This Row],[tache]])-(FIND("TACHE",Tableau1[[#This Row],[tache]])+5)))</f>
        <v>2</v>
      </c>
      <c r="E68" s="63" t="s">
        <v>181</v>
      </c>
      <c r="F68" s="63" t="s">
        <v>108</v>
      </c>
      <c r="G68" s="63" t="s">
        <v>184</v>
      </c>
      <c r="H68" s="63">
        <v>15</v>
      </c>
      <c r="I68" s="63">
        <v>20</v>
      </c>
      <c r="J68" s="63">
        <v>4</v>
      </c>
      <c r="K68" s="63" t="s">
        <v>129</v>
      </c>
      <c r="L68" s="63">
        <v>2</v>
      </c>
      <c r="M68" s="63">
        <v>0</v>
      </c>
      <c r="N68" s="64">
        <v>2</v>
      </c>
    </row>
    <row r="69" spans="1:14" x14ac:dyDescent="0.25">
      <c r="A69" s="62" t="s">
        <v>159</v>
      </c>
      <c r="B69" s="63" t="str">
        <f t="shared" si="1"/>
        <v>OTG182</v>
      </c>
      <c r="C69" s="63" t="s">
        <v>75</v>
      </c>
      <c r="D69" s="63" t="str">
        <f>TRIM(MID(Tableau1[[#This Row],[tache]],FIND("TACHE",Tableau1[[#This Row],[tache]])+5,FIND(":",Tableau1[[#This Row],[tache]])-(FIND("TACHE",Tableau1[[#This Row],[tache]])+5)))</f>
        <v>3</v>
      </c>
      <c r="E69" s="63" t="s">
        <v>185</v>
      </c>
      <c r="F69" s="63" t="s">
        <v>105</v>
      </c>
      <c r="G69" s="63" t="s">
        <v>186</v>
      </c>
      <c r="H69" s="63">
        <v>50</v>
      </c>
      <c r="I69" s="63">
        <v>20</v>
      </c>
      <c r="J69" s="63">
        <v>4</v>
      </c>
      <c r="K69" s="63" t="s">
        <v>129</v>
      </c>
      <c r="L69" s="63">
        <v>0</v>
      </c>
      <c r="M69" s="63">
        <v>2</v>
      </c>
      <c r="N69" s="64">
        <v>2</v>
      </c>
    </row>
    <row r="70" spans="1:14" x14ac:dyDescent="0.25">
      <c r="A70" s="62" t="s">
        <v>159</v>
      </c>
      <c r="B70" s="63" t="str">
        <f t="shared" si="1"/>
        <v>OTG182</v>
      </c>
      <c r="C70" s="63" t="s">
        <v>75</v>
      </c>
      <c r="D70" s="63" t="str">
        <f>TRIM(MID(Tableau1[[#This Row],[tache]],FIND("TACHE",Tableau1[[#This Row],[tache]])+5,FIND(":",Tableau1[[#This Row],[tache]])-(FIND("TACHE",Tableau1[[#This Row],[tache]])+5)))</f>
        <v>3</v>
      </c>
      <c r="E70" s="63" t="s">
        <v>185</v>
      </c>
      <c r="F70" s="63" t="s">
        <v>106</v>
      </c>
      <c r="G70" s="63" t="s">
        <v>187</v>
      </c>
      <c r="H70" s="63">
        <v>80</v>
      </c>
      <c r="I70" s="63">
        <v>20</v>
      </c>
      <c r="J70" s="63">
        <v>4</v>
      </c>
      <c r="K70" s="63" t="s">
        <v>129</v>
      </c>
      <c r="L70" s="63">
        <v>0</v>
      </c>
      <c r="M70" s="63">
        <v>2</v>
      </c>
      <c r="N70" s="64">
        <v>2</v>
      </c>
    </row>
    <row r="71" spans="1:14" x14ac:dyDescent="0.25">
      <c r="A71" s="62" t="s">
        <v>159</v>
      </c>
      <c r="B71" s="63" t="str">
        <f t="shared" si="1"/>
        <v>OTG182</v>
      </c>
      <c r="C71" s="63" t="s">
        <v>75</v>
      </c>
      <c r="D71" s="63" t="str">
        <f>TRIM(MID(Tableau1[[#This Row],[tache]],FIND("TACHE",Tableau1[[#This Row],[tache]])+5,FIND(":",Tableau1[[#This Row],[tache]])-(FIND("TACHE",Tableau1[[#This Row],[tache]])+5)))</f>
        <v>3</v>
      </c>
      <c r="E71" s="63" t="s">
        <v>185</v>
      </c>
      <c r="F71" s="63" t="s">
        <v>107</v>
      </c>
      <c r="G71" s="63" t="s">
        <v>175</v>
      </c>
      <c r="H71" s="63">
        <v>50</v>
      </c>
      <c r="I71" s="63">
        <v>20</v>
      </c>
      <c r="J71" s="63">
        <v>4</v>
      </c>
      <c r="K71" s="63" t="s">
        <v>129</v>
      </c>
      <c r="L71" s="63">
        <v>0</v>
      </c>
      <c r="M71" s="63">
        <v>1</v>
      </c>
      <c r="N71" s="64">
        <v>1</v>
      </c>
    </row>
    <row r="72" spans="1:14" x14ac:dyDescent="0.25">
      <c r="A72" s="62" t="s">
        <v>159</v>
      </c>
      <c r="B72" s="63" t="str">
        <f t="shared" si="1"/>
        <v>OTG182</v>
      </c>
      <c r="C72" s="63" t="s">
        <v>75</v>
      </c>
      <c r="D72" s="63" t="str">
        <f>TRIM(MID(Tableau1[[#This Row],[tache]],FIND("TACHE",Tableau1[[#This Row],[tache]])+5,FIND(":",Tableau1[[#This Row],[tache]])-(FIND("TACHE",Tableau1[[#This Row],[tache]])+5)))</f>
        <v>3</v>
      </c>
      <c r="E72" s="63" t="s">
        <v>185</v>
      </c>
      <c r="F72" s="63" t="s">
        <v>108</v>
      </c>
      <c r="G72" s="63" t="s">
        <v>188</v>
      </c>
      <c r="H72" s="63">
        <v>15</v>
      </c>
      <c r="I72" s="63">
        <v>20</v>
      </c>
      <c r="J72" s="63">
        <v>4</v>
      </c>
      <c r="K72" s="63" t="s">
        <v>129</v>
      </c>
      <c r="L72" s="63">
        <v>0</v>
      </c>
      <c r="M72" s="63">
        <v>1</v>
      </c>
      <c r="N72" s="64">
        <v>1</v>
      </c>
    </row>
    <row r="73" spans="1:14" x14ac:dyDescent="0.25">
      <c r="A73" s="62" t="s">
        <v>159</v>
      </c>
      <c r="B73" s="63" t="str">
        <f t="shared" si="1"/>
        <v>OTG182</v>
      </c>
      <c r="C73" s="63" t="s">
        <v>75</v>
      </c>
      <c r="D73" s="63" t="str">
        <f>TRIM(MID(Tableau1[[#This Row],[tache]],FIND("TACHE",Tableau1[[#This Row],[tache]])+5,FIND(":",Tableau1[[#This Row],[tache]])-(FIND("TACHE",Tableau1[[#This Row],[tache]])+5)))</f>
        <v>2</v>
      </c>
      <c r="E73" s="63" t="s">
        <v>181</v>
      </c>
      <c r="F73" s="63" t="s">
        <v>109</v>
      </c>
      <c r="G73" s="63" t="s">
        <v>189</v>
      </c>
      <c r="H73" s="63">
        <v>80</v>
      </c>
      <c r="I73" s="63">
        <v>20</v>
      </c>
      <c r="J73" s="63">
        <v>4</v>
      </c>
      <c r="K73" s="63" t="s">
        <v>129</v>
      </c>
      <c r="L73" s="63">
        <v>1</v>
      </c>
      <c r="M73" s="63">
        <v>0</v>
      </c>
      <c r="N73" s="64">
        <v>1</v>
      </c>
    </row>
    <row r="74" spans="1:14" x14ac:dyDescent="0.25">
      <c r="A74" s="62" t="s">
        <v>159</v>
      </c>
      <c r="B74" s="63" t="str">
        <f t="shared" si="1"/>
        <v>OTG182</v>
      </c>
      <c r="C74" s="63" t="s">
        <v>75</v>
      </c>
      <c r="D74" s="63" t="str">
        <f>TRIM(MID(Tableau1[[#This Row],[tache]],FIND("TACHE",Tableau1[[#This Row],[tache]])+5,FIND(":",Tableau1[[#This Row],[tache]])-(FIND("TACHE",Tableau1[[#This Row],[tache]])+5)))</f>
        <v>2</v>
      </c>
      <c r="E74" s="63" t="s">
        <v>181</v>
      </c>
      <c r="F74" s="63" t="s">
        <v>110</v>
      </c>
      <c r="G74" s="63" t="s">
        <v>190</v>
      </c>
      <c r="H74" s="63">
        <v>50</v>
      </c>
      <c r="I74" s="63">
        <v>50</v>
      </c>
      <c r="J74" s="63">
        <v>8</v>
      </c>
      <c r="K74" s="63" t="s">
        <v>129</v>
      </c>
      <c r="L74" s="63">
        <v>1</v>
      </c>
      <c r="M74" s="63">
        <v>0</v>
      </c>
      <c r="N74" s="64">
        <v>1</v>
      </c>
    </row>
    <row r="75" spans="1:14" x14ac:dyDescent="0.25">
      <c r="A75" s="62" t="s">
        <v>159</v>
      </c>
      <c r="B75" s="63" t="str">
        <f t="shared" si="1"/>
        <v>OTG182</v>
      </c>
      <c r="C75" s="63" t="s">
        <v>75</v>
      </c>
      <c r="D75" s="63" t="str">
        <f>TRIM(MID(Tableau1[[#This Row],[tache]],FIND("TACHE",Tableau1[[#This Row],[tache]])+5,FIND(":",Tableau1[[#This Row],[tache]])-(FIND("TACHE",Tableau1[[#This Row],[tache]])+5)))</f>
        <v>2</v>
      </c>
      <c r="E75" s="63" t="s">
        <v>181</v>
      </c>
      <c r="F75" s="63" t="s">
        <v>111</v>
      </c>
      <c r="G75" s="63" t="s">
        <v>191</v>
      </c>
      <c r="H75" s="63">
        <v>100</v>
      </c>
      <c r="I75" s="63">
        <v>20</v>
      </c>
      <c r="J75" s="63">
        <v>8</v>
      </c>
      <c r="K75" s="63" t="s">
        <v>129</v>
      </c>
      <c r="L75" s="63">
        <v>1</v>
      </c>
      <c r="M75" s="63">
        <v>0</v>
      </c>
      <c r="N75" s="64">
        <v>1</v>
      </c>
    </row>
    <row r="76" spans="1:14" x14ac:dyDescent="0.25">
      <c r="A76" s="62" t="s">
        <v>159</v>
      </c>
      <c r="B76" s="63" t="str">
        <f t="shared" si="1"/>
        <v>OTG182</v>
      </c>
      <c r="C76" s="63" t="s">
        <v>75</v>
      </c>
      <c r="D76" s="63" t="str">
        <f>TRIM(MID(Tableau1[[#This Row],[tache]],FIND("TACHE",Tableau1[[#This Row],[tache]])+5,FIND(":",Tableau1[[#This Row],[tache]])-(FIND("TACHE",Tableau1[[#This Row],[tache]])+5)))</f>
        <v>2</v>
      </c>
      <c r="E76" s="63" t="s">
        <v>181</v>
      </c>
      <c r="F76" s="63" t="s">
        <v>113</v>
      </c>
      <c r="G76" s="63" t="s">
        <v>161</v>
      </c>
      <c r="H76" s="63">
        <v>50</v>
      </c>
      <c r="I76" s="63">
        <v>20</v>
      </c>
      <c r="J76" s="63">
        <v>4</v>
      </c>
      <c r="K76" s="63" t="s">
        <v>129</v>
      </c>
      <c r="L76" s="63">
        <v>2</v>
      </c>
      <c r="M76" s="63">
        <v>0</v>
      </c>
      <c r="N76" s="64">
        <v>2</v>
      </c>
    </row>
    <row r="77" spans="1:14" x14ac:dyDescent="0.25">
      <c r="A77" s="62" t="s">
        <v>159</v>
      </c>
      <c r="B77" s="63" t="str">
        <f t="shared" si="1"/>
        <v>OTG182</v>
      </c>
      <c r="C77" s="63" t="s">
        <v>75</v>
      </c>
      <c r="D77" s="63" t="str">
        <f>TRIM(MID(Tableau1[[#This Row],[tache]],FIND("TACHE",Tableau1[[#This Row],[tache]])+5,FIND(":",Tableau1[[#This Row],[tache]])-(FIND("TACHE",Tableau1[[#This Row],[tache]])+5)))</f>
        <v>2</v>
      </c>
      <c r="E77" s="63" t="s">
        <v>181</v>
      </c>
      <c r="F77" s="63" t="s">
        <v>114</v>
      </c>
      <c r="G77" s="63" t="s">
        <v>192</v>
      </c>
      <c r="H77" s="63">
        <v>150</v>
      </c>
      <c r="I77" s="63">
        <v>20</v>
      </c>
      <c r="J77" s="63">
        <v>8</v>
      </c>
      <c r="K77" s="63" t="s">
        <v>129</v>
      </c>
      <c r="L77" s="63">
        <v>1</v>
      </c>
      <c r="M77" s="63">
        <v>0</v>
      </c>
      <c r="N77" s="64">
        <v>1</v>
      </c>
    </row>
    <row r="78" spans="1:14" x14ac:dyDescent="0.25">
      <c r="A78" s="62" t="s">
        <v>159</v>
      </c>
      <c r="B78" s="63" t="str">
        <f t="shared" si="1"/>
        <v>OTG182</v>
      </c>
      <c r="C78" s="63" t="s">
        <v>75</v>
      </c>
      <c r="D78" s="63" t="str">
        <f>TRIM(MID(Tableau1[[#This Row],[tache]],FIND("TACHE",Tableau1[[#This Row],[tache]])+5,FIND(":",Tableau1[[#This Row],[tache]])-(FIND("TACHE",Tableau1[[#This Row],[tache]])+5)))</f>
        <v>2</v>
      </c>
      <c r="E78" s="63" t="s">
        <v>181</v>
      </c>
      <c r="F78" s="63" t="s">
        <v>115</v>
      </c>
      <c r="G78" s="63" t="s">
        <v>193</v>
      </c>
      <c r="H78" s="63">
        <v>100</v>
      </c>
      <c r="I78" s="63">
        <v>20</v>
      </c>
      <c r="J78" s="63">
        <v>8</v>
      </c>
      <c r="K78" s="63" t="s">
        <v>129</v>
      </c>
      <c r="L78" s="63">
        <v>1</v>
      </c>
      <c r="M78" s="63">
        <v>0</v>
      </c>
      <c r="N78" s="64">
        <v>1</v>
      </c>
    </row>
    <row r="79" spans="1:14" x14ac:dyDescent="0.25">
      <c r="A79" s="62" t="s">
        <v>159</v>
      </c>
      <c r="B79" s="63" t="str">
        <f t="shared" si="1"/>
        <v>OTG182</v>
      </c>
      <c r="C79" s="63" t="s">
        <v>75</v>
      </c>
      <c r="D79" s="63" t="str">
        <f>TRIM(MID(Tableau1[[#This Row],[tache]],FIND("TACHE",Tableau1[[#This Row],[tache]])+5,FIND(":",Tableau1[[#This Row],[tache]])-(FIND("TACHE",Tableau1[[#This Row],[tache]])+5)))</f>
        <v>2</v>
      </c>
      <c r="E79" s="63" t="s">
        <v>181</v>
      </c>
      <c r="F79" s="63" t="s">
        <v>194</v>
      </c>
      <c r="G79" s="63" t="s">
        <v>195</v>
      </c>
      <c r="H79" s="63">
        <v>100</v>
      </c>
      <c r="I79" s="63">
        <v>50</v>
      </c>
      <c r="J79" s="63">
        <v>8</v>
      </c>
      <c r="K79" s="63" t="s">
        <v>129</v>
      </c>
      <c r="L79" s="63">
        <v>2</v>
      </c>
      <c r="M79" s="63">
        <v>0</v>
      </c>
      <c r="N79" s="64">
        <v>2</v>
      </c>
    </row>
    <row r="80" spans="1:14" x14ac:dyDescent="0.25">
      <c r="A80" s="62" t="s">
        <v>159</v>
      </c>
      <c r="B80" s="63" t="str">
        <f t="shared" si="1"/>
        <v>OTG182</v>
      </c>
      <c r="C80" s="63" t="s">
        <v>75</v>
      </c>
      <c r="D80" s="63" t="str">
        <f>TRIM(MID(Tableau1[[#This Row],[tache]],FIND("TACHE",Tableau1[[#This Row],[tache]])+5,FIND(":",Tableau1[[#This Row],[tache]])-(FIND("TACHE",Tableau1[[#This Row],[tache]])+5)))</f>
        <v>2</v>
      </c>
      <c r="E80" s="63" t="s">
        <v>181</v>
      </c>
      <c r="F80" s="63" t="s">
        <v>93</v>
      </c>
      <c r="G80" s="63" t="s">
        <v>195</v>
      </c>
      <c r="H80" s="63">
        <v>100</v>
      </c>
      <c r="I80" s="63">
        <v>50</v>
      </c>
      <c r="J80" s="63">
        <v>8</v>
      </c>
      <c r="K80" s="63" t="s">
        <v>129</v>
      </c>
      <c r="L80" s="63">
        <v>2</v>
      </c>
      <c r="M80" s="63">
        <v>0</v>
      </c>
      <c r="N80" s="64">
        <v>2</v>
      </c>
    </row>
    <row r="81" spans="1:14" x14ac:dyDescent="0.25">
      <c r="A81" s="62" t="s">
        <v>159</v>
      </c>
      <c r="B81" s="63" t="str">
        <f t="shared" si="1"/>
        <v>OTG182</v>
      </c>
      <c r="C81" s="63" t="s">
        <v>75</v>
      </c>
      <c r="D81" s="63" t="str">
        <f>TRIM(MID(Tableau1[[#This Row],[tache]],FIND("TACHE",Tableau1[[#This Row],[tache]])+5,FIND(":",Tableau1[[#This Row],[tache]])-(FIND("TACHE",Tableau1[[#This Row],[tache]])+5)))</f>
        <v>2</v>
      </c>
      <c r="E81" s="63" t="s">
        <v>181</v>
      </c>
      <c r="F81" s="63" t="s">
        <v>196</v>
      </c>
      <c r="G81" s="63" t="s">
        <v>197</v>
      </c>
      <c r="H81" s="63">
        <v>80</v>
      </c>
      <c r="I81" s="63">
        <v>20</v>
      </c>
      <c r="J81" s="63">
        <v>4</v>
      </c>
      <c r="K81" s="63" t="s">
        <v>129</v>
      </c>
      <c r="L81" s="63">
        <v>2</v>
      </c>
      <c r="M81" s="63">
        <v>0</v>
      </c>
      <c r="N81" s="64">
        <v>2</v>
      </c>
    </row>
    <row r="82" spans="1:14" x14ac:dyDescent="0.25">
      <c r="A82" s="62" t="s">
        <v>159</v>
      </c>
      <c r="B82" s="63" t="str">
        <f t="shared" si="1"/>
        <v>OTG182</v>
      </c>
      <c r="C82" s="63" t="s">
        <v>75</v>
      </c>
      <c r="D82" s="63" t="str">
        <f>TRIM(MID(Tableau1[[#This Row],[tache]],FIND("TACHE",Tableau1[[#This Row],[tache]])+5,FIND(":",Tableau1[[#This Row],[tache]])-(FIND("TACHE",Tableau1[[#This Row],[tache]])+5)))</f>
        <v>2</v>
      </c>
      <c r="E82" s="63" t="s">
        <v>181</v>
      </c>
      <c r="F82" s="63" t="s">
        <v>198</v>
      </c>
      <c r="G82" s="63" t="s">
        <v>199</v>
      </c>
      <c r="H82" s="63">
        <v>150</v>
      </c>
      <c r="I82" s="63">
        <v>20</v>
      </c>
      <c r="J82" s="63">
        <v>8</v>
      </c>
      <c r="K82" s="63" t="s">
        <v>129</v>
      </c>
      <c r="L82" s="63">
        <v>2</v>
      </c>
      <c r="M82" s="63">
        <v>0</v>
      </c>
      <c r="N82" s="64">
        <v>2</v>
      </c>
    </row>
    <row r="83" spans="1:14" x14ac:dyDescent="0.25">
      <c r="A83" s="62" t="s">
        <v>159</v>
      </c>
      <c r="B83" s="63" t="str">
        <f t="shared" si="1"/>
        <v>OTG182</v>
      </c>
      <c r="C83" s="63" t="s">
        <v>75</v>
      </c>
      <c r="D83" s="63" t="str">
        <f>TRIM(MID(Tableau1[[#This Row],[tache]],FIND("TACHE",Tableau1[[#This Row],[tache]])+5,FIND(":",Tableau1[[#This Row],[tache]])-(FIND("TACHE",Tableau1[[#This Row],[tache]])+5)))</f>
        <v>3</v>
      </c>
      <c r="E83" s="63" t="s">
        <v>185</v>
      </c>
      <c r="F83" s="63" t="s">
        <v>109</v>
      </c>
      <c r="G83" s="63" t="s">
        <v>200</v>
      </c>
      <c r="H83" s="63">
        <v>80</v>
      </c>
      <c r="I83" s="63">
        <v>20</v>
      </c>
      <c r="J83" s="63">
        <v>4</v>
      </c>
      <c r="K83" s="63" t="s">
        <v>129</v>
      </c>
      <c r="L83" s="63">
        <v>0</v>
      </c>
      <c r="M83" s="63">
        <v>2</v>
      </c>
      <c r="N83" s="64">
        <v>2</v>
      </c>
    </row>
    <row r="84" spans="1:14" x14ac:dyDescent="0.25">
      <c r="A84" s="62" t="s">
        <v>159</v>
      </c>
      <c r="B84" s="63" t="str">
        <f t="shared" si="1"/>
        <v>OTG182</v>
      </c>
      <c r="C84" s="63" t="s">
        <v>75</v>
      </c>
      <c r="D84" s="63" t="str">
        <f>TRIM(MID(Tableau1[[#This Row],[tache]],FIND("TACHE",Tableau1[[#This Row],[tache]])+5,FIND(":",Tableau1[[#This Row],[tache]])-(FIND("TACHE",Tableau1[[#This Row],[tache]])+5)))</f>
        <v>3</v>
      </c>
      <c r="E84" s="63" t="s">
        <v>185</v>
      </c>
      <c r="F84" s="63" t="s">
        <v>110</v>
      </c>
      <c r="G84" s="63" t="s">
        <v>201</v>
      </c>
      <c r="H84" s="63">
        <v>50</v>
      </c>
      <c r="I84" s="63">
        <v>50</v>
      </c>
      <c r="J84" s="63">
        <v>8</v>
      </c>
      <c r="K84" s="63" t="s">
        <v>129</v>
      </c>
      <c r="L84" s="63">
        <v>0</v>
      </c>
      <c r="M84" s="63">
        <v>1</v>
      </c>
      <c r="N84" s="64">
        <v>1</v>
      </c>
    </row>
    <row r="85" spans="1:14" x14ac:dyDescent="0.25">
      <c r="A85" s="62" t="s">
        <v>159</v>
      </c>
      <c r="B85" s="63" t="str">
        <f t="shared" si="1"/>
        <v>OTG182</v>
      </c>
      <c r="C85" s="63" t="s">
        <v>75</v>
      </c>
      <c r="D85" s="63" t="str">
        <f>TRIM(MID(Tableau1[[#This Row],[tache]],FIND("TACHE",Tableau1[[#This Row],[tache]])+5,FIND(":",Tableau1[[#This Row],[tache]])-(FIND("TACHE",Tableau1[[#This Row],[tache]])+5)))</f>
        <v>3</v>
      </c>
      <c r="E85" s="63" t="s">
        <v>185</v>
      </c>
      <c r="F85" s="63" t="s">
        <v>111</v>
      </c>
      <c r="G85" s="63" t="s">
        <v>202</v>
      </c>
      <c r="H85" s="63">
        <v>100</v>
      </c>
      <c r="I85" s="63">
        <v>20</v>
      </c>
      <c r="J85" s="63">
        <v>8</v>
      </c>
      <c r="K85" s="63" t="s">
        <v>129</v>
      </c>
      <c r="L85" s="63">
        <v>0</v>
      </c>
      <c r="M85" s="63">
        <v>2</v>
      </c>
      <c r="N85" s="64">
        <v>2</v>
      </c>
    </row>
    <row r="86" spans="1:14" x14ac:dyDescent="0.25">
      <c r="A86" s="62" t="s">
        <v>159</v>
      </c>
      <c r="B86" s="63" t="str">
        <f t="shared" si="1"/>
        <v>OTG182</v>
      </c>
      <c r="C86" s="63" t="s">
        <v>75</v>
      </c>
      <c r="D86" s="63" t="str">
        <f>TRIM(MID(Tableau1[[#This Row],[tache]],FIND("TACHE",Tableau1[[#This Row],[tache]])+5,FIND(":",Tableau1[[#This Row],[tache]])-(FIND("TACHE",Tableau1[[#This Row],[tache]])+5)))</f>
        <v>3</v>
      </c>
      <c r="E86" s="63" t="s">
        <v>185</v>
      </c>
      <c r="F86" s="63" t="s">
        <v>113</v>
      </c>
      <c r="G86" s="63" t="s">
        <v>175</v>
      </c>
      <c r="H86" s="63">
        <v>50</v>
      </c>
      <c r="I86" s="63">
        <v>20</v>
      </c>
      <c r="J86" s="63">
        <v>4</v>
      </c>
      <c r="K86" s="63" t="s">
        <v>129</v>
      </c>
      <c r="L86" s="63">
        <v>0</v>
      </c>
      <c r="M86" s="63">
        <v>1</v>
      </c>
      <c r="N86" s="64">
        <v>1</v>
      </c>
    </row>
    <row r="87" spans="1:14" x14ac:dyDescent="0.25">
      <c r="A87" s="62" t="s">
        <v>159</v>
      </c>
      <c r="B87" s="63" t="str">
        <f t="shared" si="1"/>
        <v>OTG182</v>
      </c>
      <c r="C87" s="63" t="s">
        <v>75</v>
      </c>
      <c r="D87" s="63" t="str">
        <f>TRIM(MID(Tableau1[[#This Row],[tache]],FIND("TACHE",Tableau1[[#This Row],[tache]])+5,FIND(":",Tableau1[[#This Row],[tache]])-(FIND("TACHE",Tableau1[[#This Row],[tache]])+5)))</f>
        <v>3</v>
      </c>
      <c r="E87" s="63" t="s">
        <v>185</v>
      </c>
      <c r="F87" s="63" t="s">
        <v>114</v>
      </c>
      <c r="G87" s="63" t="s">
        <v>203</v>
      </c>
      <c r="H87" s="63">
        <v>150</v>
      </c>
      <c r="I87" s="63">
        <v>20</v>
      </c>
      <c r="J87" s="63">
        <v>8</v>
      </c>
      <c r="K87" s="63" t="s">
        <v>129</v>
      </c>
      <c r="L87" s="63">
        <v>0</v>
      </c>
      <c r="M87" s="63">
        <v>2</v>
      </c>
      <c r="N87" s="64">
        <v>2</v>
      </c>
    </row>
    <row r="88" spans="1:14" x14ac:dyDescent="0.25">
      <c r="A88" s="62" t="s">
        <v>159</v>
      </c>
      <c r="B88" s="63" t="str">
        <f t="shared" si="1"/>
        <v>OTG182</v>
      </c>
      <c r="C88" s="63" t="s">
        <v>75</v>
      </c>
      <c r="D88" s="63" t="str">
        <f>TRIM(MID(Tableau1[[#This Row],[tache]],FIND("TACHE",Tableau1[[#This Row],[tache]])+5,FIND(":",Tableau1[[#This Row],[tache]])-(FIND("TACHE",Tableau1[[#This Row],[tache]])+5)))</f>
        <v>3</v>
      </c>
      <c r="E88" s="63" t="s">
        <v>185</v>
      </c>
      <c r="F88" s="63" t="s">
        <v>115</v>
      </c>
      <c r="G88" s="63" t="s">
        <v>204</v>
      </c>
      <c r="H88" s="63">
        <v>100</v>
      </c>
      <c r="I88" s="63">
        <v>20</v>
      </c>
      <c r="J88" s="63">
        <v>8</v>
      </c>
      <c r="K88" s="63" t="s">
        <v>129</v>
      </c>
      <c r="L88" s="63">
        <v>0</v>
      </c>
      <c r="M88" s="63">
        <v>2</v>
      </c>
      <c r="N88" s="64">
        <v>2</v>
      </c>
    </row>
    <row r="89" spans="1:14" x14ac:dyDescent="0.25">
      <c r="A89" s="62" t="s">
        <v>159</v>
      </c>
      <c r="B89" s="63" t="str">
        <f t="shared" si="1"/>
        <v>OTG182</v>
      </c>
      <c r="C89" s="63" t="s">
        <v>75</v>
      </c>
      <c r="D89" s="63" t="str">
        <f>TRIM(MID(Tableau1[[#This Row],[tache]],FIND("TACHE",Tableau1[[#This Row],[tache]])+5,FIND(":",Tableau1[[#This Row],[tache]])-(FIND("TACHE",Tableau1[[#This Row],[tache]])+5)))</f>
        <v>3</v>
      </c>
      <c r="E89" s="63" t="s">
        <v>185</v>
      </c>
      <c r="F89" s="63" t="s">
        <v>194</v>
      </c>
      <c r="G89" s="63" t="s">
        <v>205</v>
      </c>
      <c r="H89" s="63">
        <v>100</v>
      </c>
      <c r="I89" s="63">
        <v>50</v>
      </c>
      <c r="J89" s="63">
        <v>8</v>
      </c>
      <c r="K89" s="63" t="s">
        <v>129</v>
      </c>
      <c r="L89" s="63">
        <v>0</v>
      </c>
      <c r="M89" s="63">
        <v>1</v>
      </c>
      <c r="N89" s="64">
        <v>1</v>
      </c>
    </row>
    <row r="90" spans="1:14" x14ac:dyDescent="0.25">
      <c r="A90" s="62" t="s">
        <v>159</v>
      </c>
      <c r="B90" s="63" t="str">
        <f t="shared" si="1"/>
        <v>OTG182</v>
      </c>
      <c r="C90" s="63" t="s">
        <v>75</v>
      </c>
      <c r="D90" s="63" t="str">
        <f>TRIM(MID(Tableau1[[#This Row],[tache]],FIND("TACHE",Tableau1[[#This Row],[tache]])+5,FIND(":",Tableau1[[#This Row],[tache]])-(FIND("TACHE",Tableau1[[#This Row],[tache]])+5)))</f>
        <v>3</v>
      </c>
      <c r="E90" s="63" t="s">
        <v>185</v>
      </c>
      <c r="F90" s="63" t="s">
        <v>93</v>
      </c>
      <c r="G90" s="63" t="s">
        <v>205</v>
      </c>
      <c r="H90" s="63">
        <v>100</v>
      </c>
      <c r="I90" s="63">
        <v>50</v>
      </c>
      <c r="J90" s="63">
        <v>8</v>
      </c>
      <c r="K90" s="63" t="s">
        <v>129</v>
      </c>
      <c r="L90" s="63">
        <v>0</v>
      </c>
      <c r="M90" s="63">
        <v>1</v>
      </c>
      <c r="N90" s="64">
        <v>1</v>
      </c>
    </row>
    <row r="91" spans="1:14" x14ac:dyDescent="0.25">
      <c r="A91" s="62" t="s">
        <v>159</v>
      </c>
      <c r="B91" s="63" t="str">
        <f t="shared" si="1"/>
        <v>OTG182</v>
      </c>
      <c r="C91" s="63" t="s">
        <v>75</v>
      </c>
      <c r="D91" s="63" t="str">
        <f>TRIM(MID(Tableau1[[#This Row],[tache]],FIND("TACHE",Tableau1[[#This Row],[tache]])+5,FIND(":",Tableau1[[#This Row],[tache]])-(FIND("TACHE",Tableau1[[#This Row],[tache]])+5)))</f>
        <v>3</v>
      </c>
      <c r="E91" s="63" t="s">
        <v>185</v>
      </c>
      <c r="F91" s="63" t="s">
        <v>196</v>
      </c>
      <c r="G91" s="63" t="s">
        <v>206</v>
      </c>
      <c r="H91" s="63">
        <v>80</v>
      </c>
      <c r="I91" s="63">
        <v>20</v>
      </c>
      <c r="J91" s="63">
        <v>4</v>
      </c>
      <c r="K91" s="63" t="s">
        <v>129</v>
      </c>
      <c r="L91" s="63">
        <v>0</v>
      </c>
      <c r="M91" s="63">
        <v>3</v>
      </c>
      <c r="N91" s="64">
        <v>3</v>
      </c>
    </row>
    <row r="92" spans="1:14" x14ac:dyDescent="0.25">
      <c r="A92" s="62" t="s">
        <v>159</v>
      </c>
      <c r="B92" s="63" t="str">
        <f t="shared" si="1"/>
        <v>OTG182</v>
      </c>
      <c r="C92" s="63" t="s">
        <v>75</v>
      </c>
      <c r="D92" s="63" t="str">
        <f>TRIM(MID(Tableau1[[#This Row],[tache]],FIND("TACHE",Tableau1[[#This Row],[tache]])+5,FIND(":",Tableau1[[#This Row],[tache]])-(FIND("TACHE",Tableau1[[#This Row],[tache]])+5)))</f>
        <v>3</v>
      </c>
      <c r="E92" s="63" t="s">
        <v>185</v>
      </c>
      <c r="F92" s="63" t="s">
        <v>198</v>
      </c>
      <c r="G92" s="63" t="s">
        <v>199</v>
      </c>
      <c r="H92" s="63">
        <v>150</v>
      </c>
      <c r="I92" s="63">
        <v>20</v>
      </c>
      <c r="J92" s="63">
        <v>8</v>
      </c>
      <c r="K92" s="63" t="s">
        <v>129</v>
      </c>
      <c r="L92" s="63">
        <v>0</v>
      </c>
      <c r="M92" s="63">
        <v>3</v>
      </c>
      <c r="N92" s="64">
        <v>3</v>
      </c>
    </row>
    <row r="93" spans="1:14" x14ac:dyDescent="0.25">
      <c r="A93" s="62" t="s">
        <v>159</v>
      </c>
      <c r="B93" s="63" t="str">
        <f t="shared" si="1"/>
        <v>OTG182</v>
      </c>
      <c r="C93" s="63" t="s">
        <v>75</v>
      </c>
      <c r="D93" s="63" t="str">
        <f>TRIM(MID(Tableau1[[#This Row],[tache]],FIND("TACHE",Tableau1[[#This Row],[tache]])+5,FIND(":",Tableau1[[#This Row],[tache]])-(FIND("TACHE",Tableau1[[#This Row],[tache]])+5)))</f>
        <v>2</v>
      </c>
      <c r="E93" s="63" t="s">
        <v>181</v>
      </c>
      <c r="F93" s="63" t="s">
        <v>207</v>
      </c>
      <c r="G93" s="63" t="s">
        <v>208</v>
      </c>
      <c r="H93" s="63">
        <v>50</v>
      </c>
      <c r="I93" s="63">
        <v>20</v>
      </c>
      <c r="J93" s="63">
        <v>4</v>
      </c>
      <c r="K93" s="63" t="s">
        <v>129</v>
      </c>
      <c r="L93" s="63">
        <v>1</v>
      </c>
      <c r="M93" s="63">
        <v>0</v>
      </c>
      <c r="N93" s="64">
        <v>1</v>
      </c>
    </row>
    <row r="94" spans="1:14" x14ac:dyDescent="0.25">
      <c r="A94" s="62" t="s">
        <v>159</v>
      </c>
      <c r="B94" s="63" t="str">
        <f t="shared" si="1"/>
        <v>OTG182</v>
      </c>
      <c r="C94" s="63" t="s">
        <v>75</v>
      </c>
      <c r="D94" s="63" t="str">
        <f>TRIM(MID(Tableau1[[#This Row],[tache]],FIND("TACHE",Tableau1[[#This Row],[tache]])+5,FIND(":",Tableau1[[#This Row],[tache]])-(FIND("TACHE",Tableau1[[#This Row],[tache]])+5)))</f>
        <v>2</v>
      </c>
      <c r="E94" s="63" t="s">
        <v>181</v>
      </c>
      <c r="F94" s="63" t="s">
        <v>209</v>
      </c>
      <c r="G94" s="63" t="s">
        <v>210</v>
      </c>
      <c r="H94" s="63">
        <v>80</v>
      </c>
      <c r="I94" s="63">
        <v>20</v>
      </c>
      <c r="J94" s="63">
        <v>4</v>
      </c>
      <c r="K94" s="63" t="s">
        <v>129</v>
      </c>
      <c r="L94" s="63">
        <v>2</v>
      </c>
      <c r="M94" s="63">
        <v>0</v>
      </c>
      <c r="N94" s="64">
        <v>2</v>
      </c>
    </row>
    <row r="95" spans="1:14" x14ac:dyDescent="0.25">
      <c r="A95" s="62" t="s">
        <v>159</v>
      </c>
      <c r="B95" s="63" t="str">
        <f t="shared" si="1"/>
        <v>OTG182</v>
      </c>
      <c r="C95" s="63" t="s">
        <v>75</v>
      </c>
      <c r="D95" s="63" t="str">
        <f>TRIM(MID(Tableau1[[#This Row],[tache]],FIND("TACHE",Tableau1[[#This Row],[tache]])+5,FIND(":",Tableau1[[#This Row],[tache]])-(FIND("TACHE",Tableau1[[#This Row],[tache]])+5)))</f>
        <v>2</v>
      </c>
      <c r="E95" s="63" t="s">
        <v>181</v>
      </c>
      <c r="F95" s="63" t="s">
        <v>211</v>
      </c>
      <c r="G95" s="63" t="s">
        <v>210</v>
      </c>
      <c r="H95" s="63">
        <v>80</v>
      </c>
      <c r="I95" s="63">
        <v>20</v>
      </c>
      <c r="J95" s="63">
        <v>4</v>
      </c>
      <c r="K95" s="63" t="s">
        <v>129</v>
      </c>
      <c r="L95" s="63">
        <v>2</v>
      </c>
      <c r="M95" s="63">
        <v>0</v>
      </c>
      <c r="N95" s="64">
        <v>2</v>
      </c>
    </row>
    <row r="96" spans="1:14" x14ac:dyDescent="0.25">
      <c r="A96" s="62" t="s">
        <v>159</v>
      </c>
      <c r="B96" s="63" t="str">
        <f t="shared" si="1"/>
        <v>OTG182</v>
      </c>
      <c r="C96" s="63" t="s">
        <v>75</v>
      </c>
      <c r="D96" s="63" t="str">
        <f>TRIM(MID(Tableau1[[#This Row],[tache]],FIND("TACHE",Tableau1[[#This Row],[tache]])+5,FIND(":",Tableau1[[#This Row],[tache]])-(FIND("TACHE",Tableau1[[#This Row],[tache]])+5)))</f>
        <v>2</v>
      </c>
      <c r="E96" s="63" t="s">
        <v>181</v>
      </c>
      <c r="F96" s="63" t="s">
        <v>212</v>
      </c>
      <c r="G96" s="63" t="s">
        <v>153</v>
      </c>
      <c r="H96" s="63">
        <v>150</v>
      </c>
      <c r="I96" s="63">
        <v>50</v>
      </c>
      <c r="J96" s="63">
        <v>12</v>
      </c>
      <c r="K96" s="63" t="s">
        <v>129</v>
      </c>
      <c r="L96" s="63">
        <v>2</v>
      </c>
      <c r="M96" s="63">
        <v>0</v>
      </c>
      <c r="N96" s="64">
        <v>2</v>
      </c>
    </row>
    <row r="97" spans="1:14" x14ac:dyDescent="0.25">
      <c r="A97" s="62" t="s">
        <v>159</v>
      </c>
      <c r="B97" s="63" t="str">
        <f t="shared" si="1"/>
        <v>OTG182</v>
      </c>
      <c r="C97" s="63" t="s">
        <v>75</v>
      </c>
      <c r="D97" s="63" t="str">
        <f>TRIM(MID(Tableau1[[#This Row],[tache]],FIND("TACHE",Tableau1[[#This Row],[tache]])+5,FIND(":",Tableau1[[#This Row],[tache]])-(FIND("TACHE",Tableau1[[#This Row],[tache]])+5)))</f>
        <v>3</v>
      </c>
      <c r="E97" s="63" t="s">
        <v>185</v>
      </c>
      <c r="F97" s="63" t="s">
        <v>207</v>
      </c>
      <c r="G97" s="63" t="s">
        <v>213</v>
      </c>
      <c r="H97" s="63">
        <v>50</v>
      </c>
      <c r="I97" s="63">
        <v>20</v>
      </c>
      <c r="J97" s="63">
        <v>4</v>
      </c>
      <c r="K97" s="63" t="s">
        <v>129</v>
      </c>
      <c r="L97" s="63">
        <v>0</v>
      </c>
      <c r="M97" s="63">
        <v>2</v>
      </c>
      <c r="N97" s="64">
        <v>2</v>
      </c>
    </row>
    <row r="98" spans="1:14" x14ac:dyDescent="0.25">
      <c r="A98" s="62" t="s">
        <v>159</v>
      </c>
      <c r="B98" s="63" t="str">
        <f t="shared" si="1"/>
        <v>OTG182</v>
      </c>
      <c r="C98" s="63" t="s">
        <v>75</v>
      </c>
      <c r="D98" s="63" t="str">
        <f>TRIM(MID(Tableau1[[#This Row],[tache]],FIND("TACHE",Tableau1[[#This Row],[tache]])+5,FIND(":",Tableau1[[#This Row],[tache]])-(FIND("TACHE",Tableau1[[#This Row],[tache]])+5)))</f>
        <v>3</v>
      </c>
      <c r="E98" s="63" t="s">
        <v>185</v>
      </c>
      <c r="F98" s="63" t="s">
        <v>209</v>
      </c>
      <c r="G98" s="63" t="s">
        <v>214</v>
      </c>
      <c r="H98" s="63">
        <v>80</v>
      </c>
      <c r="I98" s="63">
        <v>20</v>
      </c>
      <c r="J98" s="63">
        <v>4</v>
      </c>
      <c r="K98" s="63" t="s">
        <v>129</v>
      </c>
      <c r="L98" s="63">
        <v>0</v>
      </c>
      <c r="M98" s="63">
        <v>1</v>
      </c>
      <c r="N98" s="64">
        <v>1</v>
      </c>
    </row>
    <row r="99" spans="1:14" x14ac:dyDescent="0.25">
      <c r="A99" s="62" t="s">
        <v>159</v>
      </c>
      <c r="B99" s="63" t="str">
        <f t="shared" si="1"/>
        <v>OTG182</v>
      </c>
      <c r="C99" s="63" t="s">
        <v>75</v>
      </c>
      <c r="D99" s="63" t="str">
        <f>TRIM(MID(Tableau1[[#This Row],[tache]],FIND("TACHE",Tableau1[[#This Row],[tache]])+5,FIND(":",Tableau1[[#This Row],[tache]])-(FIND("TACHE",Tableau1[[#This Row],[tache]])+5)))</f>
        <v>3</v>
      </c>
      <c r="E99" s="63" t="s">
        <v>185</v>
      </c>
      <c r="F99" s="63" t="s">
        <v>211</v>
      </c>
      <c r="G99" s="63" t="s">
        <v>214</v>
      </c>
      <c r="H99" s="63">
        <v>80</v>
      </c>
      <c r="I99" s="63">
        <v>20</v>
      </c>
      <c r="J99" s="63">
        <v>4</v>
      </c>
      <c r="K99" s="63" t="s">
        <v>129</v>
      </c>
      <c r="L99" s="63">
        <v>0</v>
      </c>
      <c r="M99" s="63">
        <v>1</v>
      </c>
      <c r="N99" s="64">
        <v>1</v>
      </c>
    </row>
    <row r="100" spans="1:14" x14ac:dyDescent="0.25">
      <c r="A100" s="62" t="s">
        <v>159</v>
      </c>
      <c r="B100" s="63" t="str">
        <f t="shared" si="1"/>
        <v>OTG182</v>
      </c>
      <c r="C100" s="63" t="s">
        <v>75</v>
      </c>
      <c r="D100" s="63" t="str">
        <f>TRIM(MID(Tableau1[[#This Row],[tache]],FIND("TACHE",Tableau1[[#This Row],[tache]])+5,FIND(":",Tableau1[[#This Row],[tache]])-(FIND("TACHE",Tableau1[[#This Row],[tache]])+5)))</f>
        <v>3</v>
      </c>
      <c r="E100" s="63" t="s">
        <v>185</v>
      </c>
      <c r="F100" s="63" t="s">
        <v>42</v>
      </c>
      <c r="G100" s="63" t="s">
        <v>215</v>
      </c>
      <c r="H100" s="63">
        <v>80</v>
      </c>
      <c r="I100" s="63">
        <v>20</v>
      </c>
      <c r="J100" s="63">
        <v>4</v>
      </c>
      <c r="K100" s="63" t="s">
        <v>129</v>
      </c>
      <c r="L100" s="63">
        <v>0</v>
      </c>
      <c r="M100" s="63">
        <v>1</v>
      </c>
      <c r="N100" s="64">
        <v>1</v>
      </c>
    </row>
    <row r="101" spans="1:14" x14ac:dyDescent="0.25">
      <c r="A101" s="62" t="s">
        <v>159</v>
      </c>
      <c r="B101" s="63" t="str">
        <f t="shared" si="1"/>
        <v>OTG182</v>
      </c>
      <c r="C101" s="63" t="s">
        <v>75</v>
      </c>
      <c r="D101" s="63" t="str">
        <f>TRIM(MID(Tableau1[[#This Row],[tache]],FIND("TACHE",Tableau1[[#This Row],[tache]])+5,FIND(":",Tableau1[[#This Row],[tache]])-(FIND("TACHE",Tableau1[[#This Row],[tache]])+5)))</f>
        <v>3</v>
      </c>
      <c r="E101" s="63" t="s">
        <v>185</v>
      </c>
      <c r="F101" s="63" t="s">
        <v>212</v>
      </c>
      <c r="G101" s="63" t="s">
        <v>158</v>
      </c>
      <c r="H101" s="63">
        <v>150</v>
      </c>
      <c r="I101" s="63">
        <v>50</v>
      </c>
      <c r="J101" s="63">
        <v>12</v>
      </c>
      <c r="K101" s="63" t="s">
        <v>129</v>
      </c>
      <c r="L101" s="63">
        <v>0</v>
      </c>
      <c r="M101" s="63">
        <v>1</v>
      </c>
      <c r="N101" s="64">
        <v>1</v>
      </c>
    </row>
    <row r="102" spans="1:14" x14ac:dyDescent="0.25">
      <c r="A102" s="5" t="s">
        <v>216</v>
      </c>
      <c r="B102" s="48" t="str">
        <f t="shared" si="1"/>
        <v>PSVBS0401</v>
      </c>
      <c r="C102" s="48" t="s">
        <v>73</v>
      </c>
      <c r="D102" s="48" t="str">
        <f>TRIM(MID(Tableau1[[#This Row],[tache]],FIND("TACHE",Tableau1[[#This Row],[tache]])+5,FIND(":",Tableau1[[#This Row],[tache]])-(FIND("TACHE",Tableau1[[#This Row],[tache]])+5)))</f>
        <v>1</v>
      </c>
      <c r="E102" s="48" t="s">
        <v>127</v>
      </c>
      <c r="F102" s="48" t="s">
        <v>73</v>
      </c>
      <c r="G102" s="48" t="s">
        <v>217</v>
      </c>
      <c r="H102" s="48">
        <v>80</v>
      </c>
      <c r="I102" s="48">
        <v>20</v>
      </c>
      <c r="J102" s="48">
        <v>4</v>
      </c>
      <c r="K102" s="48" t="s">
        <v>218</v>
      </c>
      <c r="L102" s="48">
        <v>1</v>
      </c>
      <c r="M102" s="48">
        <v>0</v>
      </c>
      <c r="N102" s="47">
        <v>1</v>
      </c>
    </row>
    <row r="103" spans="1:14" x14ac:dyDescent="0.25">
      <c r="A103" s="5" t="s">
        <v>216</v>
      </c>
      <c r="B103" s="48" t="str">
        <f t="shared" si="1"/>
        <v>PSVBS0401</v>
      </c>
      <c r="C103" s="48" t="s">
        <v>73</v>
      </c>
      <c r="D103" s="48" t="str">
        <f>TRIM(MID(Tableau1[[#This Row],[tache]],FIND("TACHE",Tableau1[[#This Row],[tache]])+5,FIND(":",Tableau1[[#This Row],[tache]])-(FIND("TACHE",Tableau1[[#This Row],[tache]])+5)))</f>
        <v>1</v>
      </c>
      <c r="E103" s="48" t="s">
        <v>127</v>
      </c>
      <c r="F103" s="48" t="s">
        <v>83</v>
      </c>
      <c r="G103" s="48" t="s">
        <v>217</v>
      </c>
      <c r="H103" s="48">
        <v>100</v>
      </c>
      <c r="I103" s="48">
        <v>20</v>
      </c>
      <c r="J103" s="48">
        <v>8</v>
      </c>
      <c r="K103" s="48" t="s">
        <v>218</v>
      </c>
      <c r="L103" s="48">
        <v>1</v>
      </c>
      <c r="M103" s="48">
        <v>0</v>
      </c>
      <c r="N103" s="47">
        <v>1</v>
      </c>
    </row>
    <row r="104" spans="1:14" x14ac:dyDescent="0.25">
      <c r="A104" s="5" t="s">
        <v>216</v>
      </c>
      <c r="B104" s="48" t="str">
        <f t="shared" si="1"/>
        <v>PSVBS0401</v>
      </c>
      <c r="C104" s="48" t="s">
        <v>73</v>
      </c>
      <c r="D104" s="48" t="str">
        <f>TRIM(MID(Tableau1[[#This Row],[tache]],FIND("TACHE",Tableau1[[#This Row],[tache]])+5,FIND(":",Tableau1[[#This Row],[tache]])-(FIND("TACHE",Tableau1[[#This Row],[tache]])+5)))</f>
        <v>2</v>
      </c>
      <c r="E104" s="48" t="s">
        <v>130</v>
      </c>
      <c r="F104" s="48" t="s">
        <v>73</v>
      </c>
      <c r="G104" s="48" t="s">
        <v>219</v>
      </c>
      <c r="H104" s="48">
        <v>80</v>
      </c>
      <c r="I104" s="48">
        <v>20</v>
      </c>
      <c r="J104" s="48">
        <v>4</v>
      </c>
      <c r="K104" s="48" t="s">
        <v>218</v>
      </c>
      <c r="L104" s="48">
        <v>0</v>
      </c>
      <c r="M104" s="48">
        <v>1</v>
      </c>
      <c r="N104" s="47">
        <v>1</v>
      </c>
    </row>
    <row r="105" spans="1:14" x14ac:dyDescent="0.25">
      <c r="A105" s="5" t="s">
        <v>216</v>
      </c>
      <c r="B105" s="48" t="str">
        <f t="shared" si="1"/>
        <v>PSVBS0401</v>
      </c>
      <c r="C105" s="48" t="s">
        <v>73</v>
      </c>
      <c r="D105" s="48" t="str">
        <f>TRIM(MID(Tableau1[[#This Row],[tache]],FIND("TACHE",Tableau1[[#This Row],[tache]])+5,FIND(":",Tableau1[[#This Row],[tache]])-(FIND("TACHE",Tableau1[[#This Row],[tache]])+5)))</f>
        <v>2</v>
      </c>
      <c r="E105" s="48" t="s">
        <v>130</v>
      </c>
      <c r="F105" s="48" t="s">
        <v>83</v>
      </c>
      <c r="G105" s="48" t="s">
        <v>219</v>
      </c>
      <c r="H105" s="48">
        <v>100</v>
      </c>
      <c r="I105" s="48">
        <v>20</v>
      </c>
      <c r="J105" s="48">
        <v>8</v>
      </c>
      <c r="K105" s="48" t="s">
        <v>218</v>
      </c>
      <c r="L105" s="48">
        <v>0</v>
      </c>
      <c r="M105" s="48">
        <v>1</v>
      </c>
      <c r="N105" s="47">
        <v>1</v>
      </c>
    </row>
    <row r="106" spans="1:14" x14ac:dyDescent="0.25">
      <c r="A106" s="62" t="s">
        <v>220</v>
      </c>
      <c r="B106" s="63" t="str">
        <f t="shared" si="1"/>
        <v>PSVBS0408</v>
      </c>
      <c r="C106" s="63" t="s">
        <v>75</v>
      </c>
      <c r="D106" s="63" t="str">
        <f>TRIM(MID(Tableau1[[#This Row],[tache]],FIND("TACHE",Tableau1[[#This Row],[tache]])+5,FIND(":",Tableau1[[#This Row],[tache]])-(FIND("TACHE",Tableau1[[#This Row],[tache]])+5)))</f>
        <v>1</v>
      </c>
      <c r="E106" s="63" t="s">
        <v>127</v>
      </c>
      <c r="F106" s="63" t="s">
        <v>73</v>
      </c>
      <c r="G106" s="63" t="s">
        <v>221</v>
      </c>
      <c r="H106" s="63">
        <v>20</v>
      </c>
      <c r="I106" s="63">
        <v>50</v>
      </c>
      <c r="J106" s="63">
        <v>4</v>
      </c>
      <c r="K106" s="63" t="s">
        <v>218</v>
      </c>
      <c r="L106" s="63">
        <v>1</v>
      </c>
      <c r="M106" s="63">
        <v>0</v>
      </c>
      <c r="N106" s="64">
        <v>1</v>
      </c>
    </row>
    <row r="107" spans="1:14" x14ac:dyDescent="0.25">
      <c r="A107" s="62" t="s">
        <v>220</v>
      </c>
      <c r="B107" s="63" t="str">
        <f t="shared" si="1"/>
        <v>PSVBS0408</v>
      </c>
      <c r="C107" s="63" t="s">
        <v>75</v>
      </c>
      <c r="D107" s="63" t="str">
        <f>TRIM(MID(Tableau1[[#This Row],[tache]],FIND("TACHE",Tableau1[[#This Row],[tache]])+5,FIND(":",Tableau1[[#This Row],[tache]])-(FIND("TACHE",Tableau1[[#This Row],[tache]])+5)))</f>
        <v>1</v>
      </c>
      <c r="E107" s="63" t="s">
        <v>127</v>
      </c>
      <c r="F107" s="63" t="s">
        <v>83</v>
      </c>
      <c r="G107" s="63" t="s">
        <v>221</v>
      </c>
      <c r="H107" s="63">
        <v>25</v>
      </c>
      <c r="I107" s="63">
        <v>50</v>
      </c>
      <c r="J107" s="63">
        <v>4</v>
      </c>
      <c r="K107" s="63" t="s">
        <v>218</v>
      </c>
      <c r="L107" s="63">
        <v>1</v>
      </c>
      <c r="M107" s="63">
        <v>0</v>
      </c>
      <c r="N107" s="64">
        <v>1</v>
      </c>
    </row>
    <row r="108" spans="1:14" x14ac:dyDescent="0.25">
      <c r="A108" s="62" t="s">
        <v>220</v>
      </c>
      <c r="B108" s="63" t="str">
        <f t="shared" si="1"/>
        <v>PSVBS0408</v>
      </c>
      <c r="C108" s="63" t="s">
        <v>75</v>
      </c>
      <c r="D108" s="63" t="str">
        <f>TRIM(MID(Tableau1[[#This Row],[tache]],FIND("TACHE",Tableau1[[#This Row],[tache]])+5,FIND(":",Tableau1[[#This Row],[tache]])-(FIND("TACHE",Tableau1[[#This Row],[tache]])+5)))</f>
        <v>2</v>
      </c>
      <c r="E108" s="63" t="s">
        <v>130</v>
      </c>
      <c r="F108" s="63" t="s">
        <v>73</v>
      </c>
      <c r="G108" s="63" t="s">
        <v>222</v>
      </c>
      <c r="H108" s="63">
        <v>20</v>
      </c>
      <c r="I108" s="63">
        <v>50</v>
      </c>
      <c r="J108" s="63">
        <v>4</v>
      </c>
      <c r="K108" s="63" t="s">
        <v>218</v>
      </c>
      <c r="L108" s="63">
        <v>0</v>
      </c>
      <c r="M108" s="63">
        <v>1</v>
      </c>
      <c r="N108" s="64">
        <v>1</v>
      </c>
    </row>
    <row r="109" spans="1:14" x14ac:dyDescent="0.25">
      <c r="A109" s="62" t="s">
        <v>220</v>
      </c>
      <c r="B109" s="63" t="str">
        <f t="shared" si="1"/>
        <v>PSVBS0408</v>
      </c>
      <c r="C109" s="63" t="s">
        <v>75</v>
      </c>
      <c r="D109" s="63" t="str">
        <f>TRIM(MID(Tableau1[[#This Row],[tache]],FIND("TACHE",Tableau1[[#This Row],[tache]])+5,FIND(":",Tableau1[[#This Row],[tache]])-(FIND("TACHE",Tableau1[[#This Row],[tache]])+5)))</f>
        <v>2</v>
      </c>
      <c r="E109" s="63" t="s">
        <v>130</v>
      </c>
      <c r="F109" s="63" t="s">
        <v>83</v>
      </c>
      <c r="G109" s="63" t="s">
        <v>222</v>
      </c>
      <c r="H109" s="63">
        <v>25</v>
      </c>
      <c r="I109" s="63">
        <v>50</v>
      </c>
      <c r="J109" s="63">
        <v>4</v>
      </c>
      <c r="K109" s="63" t="s">
        <v>218</v>
      </c>
      <c r="L109" s="63">
        <v>0</v>
      </c>
      <c r="M109" s="63">
        <v>1</v>
      </c>
      <c r="N109" s="64">
        <v>1</v>
      </c>
    </row>
    <row r="110" spans="1:14" x14ac:dyDescent="0.25">
      <c r="A110" s="5" t="s">
        <v>223</v>
      </c>
      <c r="B110" s="48" t="str">
        <f t="shared" si="1"/>
        <v>PSVBS0493</v>
      </c>
      <c r="C110" s="48" t="s">
        <v>73</v>
      </c>
      <c r="D110" s="48" t="str">
        <f>TRIM(MID(Tableau1[[#This Row],[tache]],FIND("TACHE",Tableau1[[#This Row],[tache]])+5,FIND(":",Tableau1[[#This Row],[tache]])-(FIND("TACHE",Tableau1[[#This Row],[tache]])+5)))</f>
        <v>1</v>
      </c>
      <c r="E110" s="48" t="s">
        <v>127</v>
      </c>
      <c r="F110" s="48" t="s">
        <v>73</v>
      </c>
      <c r="G110" s="48" t="s">
        <v>224</v>
      </c>
      <c r="H110" s="48">
        <v>40</v>
      </c>
      <c r="I110" s="48">
        <v>20</v>
      </c>
      <c r="J110" s="48">
        <v>4</v>
      </c>
      <c r="K110" s="48" t="s">
        <v>218</v>
      </c>
      <c r="L110" s="48">
        <v>1</v>
      </c>
      <c r="M110" s="48">
        <v>0</v>
      </c>
      <c r="N110" s="47">
        <v>1</v>
      </c>
    </row>
    <row r="111" spans="1:14" x14ac:dyDescent="0.25">
      <c r="A111" s="5" t="s">
        <v>223</v>
      </c>
      <c r="B111" s="48" t="str">
        <f t="shared" si="1"/>
        <v>PSVBS0493</v>
      </c>
      <c r="C111" s="48" t="s">
        <v>73</v>
      </c>
      <c r="D111" s="48" t="str">
        <f>TRIM(MID(Tableau1[[#This Row],[tache]],FIND("TACHE",Tableau1[[#This Row],[tache]])+5,FIND(":",Tableau1[[#This Row],[tache]])-(FIND("TACHE",Tableau1[[#This Row],[tache]])+5)))</f>
        <v>2</v>
      </c>
      <c r="E111" s="48" t="s">
        <v>130</v>
      </c>
      <c r="F111" s="48" t="s">
        <v>73</v>
      </c>
      <c r="G111" s="48" t="s">
        <v>225</v>
      </c>
      <c r="H111" s="48">
        <v>40</v>
      </c>
      <c r="I111" s="48">
        <v>20</v>
      </c>
      <c r="J111" s="48">
        <v>4</v>
      </c>
      <c r="K111" s="48" t="s">
        <v>218</v>
      </c>
      <c r="L111" s="48">
        <v>0</v>
      </c>
      <c r="M111" s="48">
        <v>1</v>
      </c>
      <c r="N111" s="47">
        <v>1</v>
      </c>
    </row>
    <row r="112" spans="1:14" x14ac:dyDescent="0.25">
      <c r="A112" s="5" t="s">
        <v>223</v>
      </c>
      <c r="B112" s="48" t="str">
        <f t="shared" si="1"/>
        <v>PSVBS0493</v>
      </c>
      <c r="C112" s="48" t="s">
        <v>73</v>
      </c>
      <c r="D112" s="48" t="str">
        <f>TRIM(MID(Tableau1[[#This Row],[tache]],FIND("TACHE",Tableau1[[#This Row],[tache]])+5,FIND(":",Tableau1[[#This Row],[tache]])-(FIND("TACHE",Tableau1[[#This Row],[tache]])+5)))</f>
        <v>2</v>
      </c>
      <c r="E112" s="48" t="s">
        <v>130</v>
      </c>
      <c r="F112" s="48" t="s">
        <v>83</v>
      </c>
      <c r="G112" s="48" t="s">
        <v>226</v>
      </c>
      <c r="H112" s="48">
        <v>50</v>
      </c>
      <c r="I112" s="48">
        <v>20</v>
      </c>
      <c r="J112" s="48">
        <v>4</v>
      </c>
      <c r="K112" s="48" t="s">
        <v>218</v>
      </c>
      <c r="L112" s="48">
        <v>0</v>
      </c>
      <c r="M112" s="48">
        <v>1</v>
      </c>
      <c r="N112" s="47">
        <v>1</v>
      </c>
    </row>
    <row r="113" spans="1:14" x14ac:dyDescent="0.25">
      <c r="A113" s="62" t="s">
        <v>227</v>
      </c>
      <c r="B113" s="63" t="str">
        <f t="shared" si="1"/>
        <v>PSVBS0563</v>
      </c>
      <c r="C113" s="63" t="s">
        <v>73</v>
      </c>
      <c r="D113" s="63" t="str">
        <f>TRIM(MID(Tableau1[[#This Row],[tache]],FIND("TACHE",Tableau1[[#This Row],[tache]])+5,FIND(":",Tableau1[[#This Row],[tache]])-(FIND("TACHE",Tableau1[[#This Row],[tache]])+5)))</f>
        <v>1</v>
      </c>
      <c r="E113" s="63" t="s">
        <v>127</v>
      </c>
      <c r="F113" s="63" t="s">
        <v>73</v>
      </c>
      <c r="G113" s="63" t="s">
        <v>228</v>
      </c>
      <c r="H113" s="63">
        <v>20</v>
      </c>
      <c r="I113" s="63">
        <v>20</v>
      </c>
      <c r="J113" s="63">
        <v>4</v>
      </c>
      <c r="K113" s="63" t="s">
        <v>218</v>
      </c>
      <c r="L113" s="63">
        <v>1</v>
      </c>
      <c r="M113" s="63">
        <v>0</v>
      </c>
      <c r="N113" s="64">
        <v>1</v>
      </c>
    </row>
    <row r="114" spans="1:14" x14ac:dyDescent="0.25">
      <c r="A114" s="62" t="s">
        <v>227</v>
      </c>
      <c r="B114" s="63" t="str">
        <f t="shared" si="1"/>
        <v>PSVBS0563</v>
      </c>
      <c r="C114" s="63" t="s">
        <v>73</v>
      </c>
      <c r="D114" s="63" t="str">
        <f>TRIM(MID(Tableau1[[#This Row],[tache]],FIND("TACHE",Tableau1[[#This Row],[tache]])+5,FIND(":",Tableau1[[#This Row],[tache]])-(FIND("TACHE",Tableau1[[#This Row],[tache]])+5)))</f>
        <v>1</v>
      </c>
      <c r="E114" s="63" t="s">
        <v>127</v>
      </c>
      <c r="F114" s="63" t="s">
        <v>83</v>
      </c>
      <c r="G114" s="63" t="s">
        <v>228</v>
      </c>
      <c r="H114" s="63">
        <v>25</v>
      </c>
      <c r="I114" s="63">
        <v>20</v>
      </c>
      <c r="J114" s="63">
        <v>4</v>
      </c>
      <c r="K114" s="63" t="s">
        <v>218</v>
      </c>
      <c r="L114" s="63">
        <v>1</v>
      </c>
      <c r="M114" s="63">
        <v>0</v>
      </c>
      <c r="N114" s="64">
        <v>1</v>
      </c>
    </row>
    <row r="115" spans="1:14" x14ac:dyDescent="0.25">
      <c r="A115" s="62" t="s">
        <v>227</v>
      </c>
      <c r="B115" s="63" t="str">
        <f t="shared" si="1"/>
        <v>PSVBS0563</v>
      </c>
      <c r="C115" s="63" t="s">
        <v>73</v>
      </c>
      <c r="D115" s="63" t="str">
        <f>TRIM(MID(Tableau1[[#This Row],[tache]],FIND("TACHE",Tableau1[[#This Row],[tache]])+5,FIND(":",Tableau1[[#This Row],[tache]])-(FIND("TACHE",Tableau1[[#This Row],[tache]])+5)))</f>
        <v>2</v>
      </c>
      <c r="E115" s="63" t="s">
        <v>130</v>
      </c>
      <c r="F115" s="63" t="s">
        <v>73</v>
      </c>
      <c r="G115" s="63" t="s">
        <v>229</v>
      </c>
      <c r="H115" s="63">
        <v>20</v>
      </c>
      <c r="I115" s="63">
        <v>20</v>
      </c>
      <c r="J115" s="63">
        <v>4</v>
      </c>
      <c r="K115" s="63" t="s">
        <v>218</v>
      </c>
      <c r="L115" s="63">
        <v>0</v>
      </c>
      <c r="M115" s="63">
        <v>1</v>
      </c>
      <c r="N115" s="64">
        <v>1</v>
      </c>
    </row>
    <row r="116" spans="1:14" x14ac:dyDescent="0.25">
      <c r="A116" s="62" t="s">
        <v>227</v>
      </c>
      <c r="B116" s="63" t="str">
        <f t="shared" si="1"/>
        <v>PSVBS0563</v>
      </c>
      <c r="C116" s="63" t="s">
        <v>73</v>
      </c>
      <c r="D116" s="63" t="str">
        <f>TRIM(MID(Tableau1[[#This Row],[tache]],FIND("TACHE",Tableau1[[#This Row],[tache]])+5,FIND(":",Tableau1[[#This Row],[tache]])-(FIND("TACHE",Tableau1[[#This Row],[tache]])+5)))</f>
        <v>2</v>
      </c>
      <c r="E116" s="63" t="s">
        <v>130</v>
      </c>
      <c r="F116" s="63" t="s">
        <v>83</v>
      </c>
      <c r="G116" s="63" t="s">
        <v>229</v>
      </c>
      <c r="H116" s="63">
        <v>25</v>
      </c>
      <c r="I116" s="63">
        <v>20</v>
      </c>
      <c r="J116" s="63">
        <v>4</v>
      </c>
      <c r="K116" s="63" t="s">
        <v>218</v>
      </c>
      <c r="L116" s="63">
        <v>0</v>
      </c>
      <c r="M116" s="63">
        <v>1</v>
      </c>
      <c r="N116" s="64">
        <v>1</v>
      </c>
    </row>
    <row r="117" spans="1:14" x14ac:dyDescent="0.25">
      <c r="A117" s="5" t="s">
        <v>230</v>
      </c>
      <c r="B117" s="48" t="str">
        <f t="shared" si="1"/>
        <v>PSVBS0590</v>
      </c>
      <c r="C117" s="48" t="s">
        <v>73</v>
      </c>
      <c r="D117" s="48" t="str">
        <f>TRIM(MID(Tableau1[[#This Row],[tache]],FIND("TACHE",Tableau1[[#This Row],[tache]])+5,FIND(":",Tableau1[[#This Row],[tache]])-(FIND("TACHE",Tableau1[[#This Row],[tache]])+5)))</f>
        <v>1</v>
      </c>
      <c r="E117" s="48" t="s">
        <v>127</v>
      </c>
      <c r="F117" s="48" t="s">
        <v>73</v>
      </c>
      <c r="G117" s="48" t="s">
        <v>231</v>
      </c>
      <c r="H117" s="48">
        <v>20</v>
      </c>
      <c r="I117" s="48">
        <v>20</v>
      </c>
      <c r="J117" s="48">
        <v>4</v>
      </c>
      <c r="K117" s="48" t="s">
        <v>218</v>
      </c>
      <c r="L117" s="48">
        <v>1</v>
      </c>
      <c r="M117" s="48">
        <v>0</v>
      </c>
      <c r="N117" s="47">
        <v>1</v>
      </c>
    </row>
    <row r="118" spans="1:14" x14ac:dyDescent="0.25">
      <c r="A118" s="5" t="s">
        <v>230</v>
      </c>
      <c r="B118" s="48" t="str">
        <f t="shared" si="1"/>
        <v>PSVBS0590</v>
      </c>
      <c r="C118" s="48" t="s">
        <v>73</v>
      </c>
      <c r="D118" s="48" t="str">
        <f>TRIM(MID(Tableau1[[#This Row],[tache]],FIND("TACHE",Tableau1[[#This Row],[tache]])+5,FIND(":",Tableau1[[#This Row],[tache]])-(FIND("TACHE",Tableau1[[#This Row],[tache]])+5)))</f>
        <v>2</v>
      </c>
      <c r="E118" s="48" t="s">
        <v>130</v>
      </c>
      <c r="F118" s="48" t="s">
        <v>73</v>
      </c>
      <c r="G118" s="48" t="s">
        <v>232</v>
      </c>
      <c r="H118" s="48">
        <v>20</v>
      </c>
      <c r="I118" s="48">
        <v>20</v>
      </c>
      <c r="J118" s="48">
        <v>4</v>
      </c>
      <c r="K118" s="48" t="s">
        <v>218</v>
      </c>
      <c r="L118" s="48">
        <v>0</v>
      </c>
      <c r="M118" s="48">
        <v>1</v>
      </c>
      <c r="N118" s="47">
        <v>1</v>
      </c>
    </row>
    <row r="119" spans="1:14" x14ac:dyDescent="0.25">
      <c r="A119" s="5" t="s">
        <v>230</v>
      </c>
      <c r="B119" s="48" t="str">
        <f t="shared" si="1"/>
        <v>PSVBS0590</v>
      </c>
      <c r="C119" s="48" t="s">
        <v>73</v>
      </c>
      <c r="D119" s="48" t="str">
        <f>TRIM(MID(Tableau1[[#This Row],[tache]],FIND("TACHE",Tableau1[[#This Row],[tache]])+5,FIND(":",Tableau1[[#This Row],[tache]])-(FIND("TACHE",Tableau1[[#This Row],[tache]])+5)))</f>
        <v>2</v>
      </c>
      <c r="E119" s="48" t="s">
        <v>130</v>
      </c>
      <c r="F119" s="48" t="s">
        <v>83</v>
      </c>
      <c r="G119" s="48" t="s">
        <v>233</v>
      </c>
      <c r="H119" s="48">
        <v>25</v>
      </c>
      <c r="I119" s="48">
        <v>20</v>
      </c>
      <c r="J119" s="48">
        <v>4</v>
      </c>
      <c r="K119" s="48" t="s">
        <v>218</v>
      </c>
      <c r="L119" s="48">
        <v>0</v>
      </c>
      <c r="M119" s="48">
        <v>1</v>
      </c>
      <c r="N119" s="47">
        <v>1</v>
      </c>
    </row>
    <row r="120" spans="1:14" x14ac:dyDescent="0.25">
      <c r="A120" s="62" t="s">
        <v>234</v>
      </c>
      <c r="B120" s="63" t="str">
        <f t="shared" si="1"/>
        <v>PSVBS6103</v>
      </c>
      <c r="C120" s="63" t="s">
        <v>75</v>
      </c>
      <c r="D120" s="63" t="str">
        <f>TRIM(MID(Tableau1[[#This Row],[tache]],FIND("TACHE",Tableau1[[#This Row],[tache]])+5,FIND(":",Tableau1[[#This Row],[tache]])-(FIND("TACHE",Tableau1[[#This Row],[tache]])+5)))</f>
        <v>1</v>
      </c>
      <c r="E120" s="63" t="s">
        <v>235</v>
      </c>
      <c r="F120" s="63" t="s">
        <v>73</v>
      </c>
      <c r="G120" s="63" t="s">
        <v>236</v>
      </c>
      <c r="H120" s="63">
        <v>40</v>
      </c>
      <c r="I120" s="63">
        <v>20</v>
      </c>
      <c r="J120" s="63">
        <v>4</v>
      </c>
      <c r="K120" s="63" t="s">
        <v>129</v>
      </c>
      <c r="L120" s="63">
        <v>1</v>
      </c>
      <c r="M120" s="63">
        <v>0</v>
      </c>
      <c r="N120" s="64">
        <v>1</v>
      </c>
    </row>
    <row r="121" spans="1:14" x14ac:dyDescent="0.25">
      <c r="A121" s="62" t="s">
        <v>234</v>
      </c>
      <c r="B121" s="63" t="str">
        <f t="shared" si="1"/>
        <v>PSVBS6103</v>
      </c>
      <c r="C121" s="63" t="s">
        <v>75</v>
      </c>
      <c r="D121" s="63" t="str">
        <f>TRIM(MID(Tableau1[[#This Row],[tache]],FIND("TACHE",Tableau1[[#This Row],[tache]])+5,FIND(":",Tableau1[[#This Row],[tache]])-(FIND("TACHE",Tableau1[[#This Row],[tache]])+5)))</f>
        <v>1</v>
      </c>
      <c r="E121" s="63" t="s">
        <v>235</v>
      </c>
      <c r="F121" s="63" t="s">
        <v>83</v>
      </c>
      <c r="G121" s="63" t="s">
        <v>237</v>
      </c>
      <c r="H121" s="63">
        <v>80</v>
      </c>
      <c r="I121" s="63">
        <v>20</v>
      </c>
      <c r="J121" s="63">
        <v>4</v>
      </c>
      <c r="K121" s="63" t="s">
        <v>129</v>
      </c>
      <c r="L121" s="63">
        <v>1</v>
      </c>
      <c r="M121" s="63">
        <v>0</v>
      </c>
      <c r="N121" s="64">
        <v>1</v>
      </c>
    </row>
    <row r="122" spans="1:14" x14ac:dyDescent="0.25">
      <c r="A122" s="62" t="s">
        <v>234</v>
      </c>
      <c r="B122" s="63" t="str">
        <f t="shared" si="1"/>
        <v>PSVBS6103</v>
      </c>
      <c r="C122" s="63" t="s">
        <v>75</v>
      </c>
      <c r="D122" s="63" t="str">
        <f>TRIM(MID(Tableau1[[#This Row],[tache]],FIND("TACHE",Tableau1[[#This Row],[tache]])+5,FIND(":",Tableau1[[#This Row],[tache]])-(FIND("TACHE",Tableau1[[#This Row],[tache]])+5)))</f>
        <v>2</v>
      </c>
      <c r="E122" s="63" t="s">
        <v>238</v>
      </c>
      <c r="F122" s="63" t="s">
        <v>73</v>
      </c>
      <c r="G122" s="63" t="s">
        <v>239</v>
      </c>
      <c r="H122" s="63">
        <v>40</v>
      </c>
      <c r="I122" s="63">
        <v>20</v>
      </c>
      <c r="J122" s="63">
        <v>4</v>
      </c>
      <c r="K122" s="63" t="s">
        <v>129</v>
      </c>
      <c r="L122" s="63">
        <v>0</v>
      </c>
      <c r="M122" s="63">
        <v>1</v>
      </c>
      <c r="N122" s="64">
        <v>1</v>
      </c>
    </row>
    <row r="123" spans="1:14" x14ac:dyDescent="0.25">
      <c r="A123" s="62" t="s">
        <v>234</v>
      </c>
      <c r="B123" s="63" t="str">
        <f t="shared" si="1"/>
        <v>PSVBS6103</v>
      </c>
      <c r="C123" s="63" t="s">
        <v>75</v>
      </c>
      <c r="D123" s="63" t="str">
        <f>TRIM(MID(Tableau1[[#This Row],[tache]],FIND("TACHE",Tableau1[[#This Row],[tache]])+5,FIND(":",Tableau1[[#This Row],[tache]])-(FIND("TACHE",Tableau1[[#This Row],[tache]])+5)))</f>
        <v>2</v>
      </c>
      <c r="E123" s="63" t="s">
        <v>238</v>
      </c>
      <c r="F123" s="63" t="s">
        <v>83</v>
      </c>
      <c r="G123" s="63" t="s">
        <v>240</v>
      </c>
      <c r="H123" s="63">
        <v>80</v>
      </c>
      <c r="I123" s="63">
        <v>20</v>
      </c>
      <c r="J123" s="63">
        <v>4</v>
      </c>
      <c r="K123" s="63" t="s">
        <v>129</v>
      </c>
      <c r="L123" s="63">
        <v>0</v>
      </c>
      <c r="M123" s="63">
        <v>1</v>
      </c>
      <c r="N123" s="64">
        <v>1</v>
      </c>
    </row>
    <row r="124" spans="1:14" x14ac:dyDescent="0.25">
      <c r="A124" s="5" t="s">
        <v>241</v>
      </c>
      <c r="B124" s="48" t="str">
        <f t="shared" si="1"/>
        <v>S1075</v>
      </c>
      <c r="C124" s="48" t="s">
        <v>73</v>
      </c>
      <c r="D124" s="48" t="str">
        <f>TRIM(MID(Tableau1[[#This Row],[tache]],FIND("TACHE",Tableau1[[#This Row],[tache]])+5,FIND(":",Tableau1[[#This Row],[tache]])-(FIND("TACHE",Tableau1[[#This Row],[tache]])+5)))</f>
        <v>1</v>
      </c>
      <c r="E124" s="48" t="s">
        <v>242</v>
      </c>
      <c r="F124" s="48">
        <v>4</v>
      </c>
      <c r="G124" s="48" t="s">
        <v>161</v>
      </c>
      <c r="H124" s="48">
        <v>100</v>
      </c>
      <c r="I124" s="48">
        <v>20</v>
      </c>
      <c r="J124" s="48">
        <v>8</v>
      </c>
      <c r="K124" s="48" t="s">
        <v>129</v>
      </c>
      <c r="L124" s="48">
        <v>2</v>
      </c>
      <c r="M124" s="48">
        <v>0</v>
      </c>
      <c r="N124" s="47">
        <v>2</v>
      </c>
    </row>
    <row r="125" spans="1:14" x14ac:dyDescent="0.25">
      <c r="A125" s="5" t="s">
        <v>241</v>
      </c>
      <c r="B125" s="48" t="str">
        <f t="shared" si="1"/>
        <v>S1075</v>
      </c>
      <c r="C125" s="48" t="s">
        <v>73</v>
      </c>
      <c r="D125" s="48" t="str">
        <f>TRIM(MID(Tableau1[[#This Row],[tache]],FIND("TACHE",Tableau1[[#This Row],[tache]])+5,FIND(":",Tableau1[[#This Row],[tache]])-(FIND("TACHE",Tableau1[[#This Row],[tache]])+5)))</f>
        <v>1</v>
      </c>
      <c r="E125" s="48" t="s">
        <v>242</v>
      </c>
      <c r="F125" s="48">
        <v>5</v>
      </c>
      <c r="G125" s="48" t="s">
        <v>161</v>
      </c>
      <c r="H125" s="48">
        <v>100</v>
      </c>
      <c r="I125" s="48">
        <v>20</v>
      </c>
      <c r="J125" s="48">
        <v>8</v>
      </c>
      <c r="K125" s="48" t="s">
        <v>129</v>
      </c>
      <c r="L125" s="48">
        <v>2</v>
      </c>
      <c r="M125" s="48">
        <v>0</v>
      </c>
      <c r="N125" s="47">
        <v>2</v>
      </c>
    </row>
    <row r="126" spans="1:14" x14ac:dyDescent="0.25">
      <c r="A126" s="5" t="s">
        <v>241</v>
      </c>
      <c r="B126" s="48" t="str">
        <f t="shared" si="1"/>
        <v>S1075</v>
      </c>
      <c r="C126" s="48" t="s">
        <v>73</v>
      </c>
      <c r="D126" s="48" t="str">
        <f>TRIM(MID(Tableau1[[#This Row],[tache]],FIND("TACHE",Tableau1[[#This Row],[tache]])+5,FIND(":",Tableau1[[#This Row],[tache]])-(FIND("TACHE",Tableau1[[#This Row],[tache]])+5)))</f>
        <v>1</v>
      </c>
      <c r="E126" s="48" t="s">
        <v>242</v>
      </c>
      <c r="F126" s="48">
        <v>6</v>
      </c>
      <c r="G126" s="48" t="s">
        <v>161</v>
      </c>
      <c r="H126" s="48">
        <v>100</v>
      </c>
      <c r="I126" s="48">
        <v>20</v>
      </c>
      <c r="J126" s="48">
        <v>8</v>
      </c>
      <c r="K126" s="48" t="s">
        <v>129</v>
      </c>
      <c r="L126" s="48">
        <v>2</v>
      </c>
      <c r="M126" s="48">
        <v>0</v>
      </c>
      <c r="N126" s="47">
        <v>2</v>
      </c>
    </row>
    <row r="127" spans="1:14" x14ac:dyDescent="0.25">
      <c r="A127" s="5" t="s">
        <v>241</v>
      </c>
      <c r="B127" s="48" t="str">
        <f t="shared" si="1"/>
        <v>S1075</v>
      </c>
      <c r="C127" s="48" t="s">
        <v>73</v>
      </c>
      <c r="D127" s="48" t="str">
        <f>TRIM(MID(Tableau1[[#This Row],[tache]],FIND("TACHE",Tableau1[[#This Row],[tache]])+5,FIND(":",Tableau1[[#This Row],[tache]])-(FIND("TACHE",Tableau1[[#This Row],[tache]])+5)))</f>
        <v>1</v>
      </c>
      <c r="E127" s="48" t="s">
        <v>242</v>
      </c>
      <c r="F127" s="48">
        <v>7</v>
      </c>
      <c r="G127" s="48" t="s">
        <v>161</v>
      </c>
      <c r="H127" s="48">
        <v>50</v>
      </c>
      <c r="I127" s="48">
        <v>20</v>
      </c>
      <c r="J127" s="48">
        <v>4</v>
      </c>
      <c r="K127" s="48" t="s">
        <v>129</v>
      </c>
      <c r="L127" s="48">
        <v>2</v>
      </c>
      <c r="M127" s="48">
        <v>0</v>
      </c>
      <c r="N127" s="47">
        <v>2</v>
      </c>
    </row>
    <row r="128" spans="1:14" x14ac:dyDescent="0.25">
      <c r="A128" s="5" t="s">
        <v>241</v>
      </c>
      <c r="B128" s="48" t="str">
        <f t="shared" si="1"/>
        <v>S1075</v>
      </c>
      <c r="C128" s="48" t="s">
        <v>73</v>
      </c>
      <c r="D128" s="48" t="str">
        <f>TRIM(MID(Tableau1[[#This Row],[tache]],FIND("TACHE",Tableau1[[#This Row],[tache]])+5,FIND(":",Tableau1[[#This Row],[tache]])-(FIND("TACHE",Tableau1[[#This Row],[tache]])+5)))</f>
        <v>1</v>
      </c>
      <c r="E128" s="48" t="s">
        <v>242</v>
      </c>
      <c r="F128" s="48">
        <v>8</v>
      </c>
      <c r="G128" s="48" t="s">
        <v>161</v>
      </c>
      <c r="H128" s="48">
        <v>150</v>
      </c>
      <c r="I128" s="48">
        <v>20</v>
      </c>
      <c r="J128" s="48">
        <v>8</v>
      </c>
      <c r="K128" s="48" t="s">
        <v>129</v>
      </c>
      <c r="L128" s="48">
        <v>2</v>
      </c>
      <c r="M128" s="48">
        <v>0</v>
      </c>
      <c r="N128" s="47">
        <v>2</v>
      </c>
    </row>
    <row r="129" spans="1:14" x14ac:dyDescent="0.25">
      <c r="A129" s="5" t="s">
        <v>241</v>
      </c>
      <c r="B129" s="48" t="str">
        <f t="shared" si="1"/>
        <v>S1075</v>
      </c>
      <c r="C129" s="48" t="s">
        <v>73</v>
      </c>
      <c r="D129" s="48" t="str">
        <f>TRIM(MID(Tableau1[[#This Row],[tache]],FIND("TACHE",Tableau1[[#This Row],[tache]])+5,FIND(":",Tableau1[[#This Row],[tache]])-(FIND("TACHE",Tableau1[[#This Row],[tache]])+5)))</f>
        <v>1</v>
      </c>
      <c r="E129" s="48" t="s">
        <v>242</v>
      </c>
      <c r="F129" s="48">
        <v>9</v>
      </c>
      <c r="G129" s="48" t="s">
        <v>161</v>
      </c>
      <c r="H129" s="48">
        <v>50</v>
      </c>
      <c r="I129" s="48">
        <v>20</v>
      </c>
      <c r="J129" s="48">
        <v>4</v>
      </c>
      <c r="K129" s="48" t="s">
        <v>129</v>
      </c>
      <c r="L129" s="48">
        <v>2</v>
      </c>
      <c r="M129" s="48">
        <v>0</v>
      </c>
      <c r="N129" s="47">
        <v>2</v>
      </c>
    </row>
    <row r="130" spans="1:14" x14ac:dyDescent="0.25">
      <c r="A130" s="5" t="s">
        <v>241</v>
      </c>
      <c r="B130" s="48" t="str">
        <f t="shared" si="1"/>
        <v>S1075</v>
      </c>
      <c r="C130" s="48" t="s">
        <v>73</v>
      </c>
      <c r="D130" s="48" t="str">
        <f>TRIM(MID(Tableau1[[#This Row],[tache]],FIND("TACHE",Tableau1[[#This Row],[tache]])+5,FIND(":",Tableau1[[#This Row],[tache]])-(FIND("TACHE",Tableau1[[#This Row],[tache]])+5)))</f>
        <v>1</v>
      </c>
      <c r="E130" s="48" t="s">
        <v>242</v>
      </c>
      <c r="F130" s="48">
        <v>10</v>
      </c>
      <c r="G130" s="48" t="s">
        <v>161</v>
      </c>
      <c r="H130" s="48">
        <v>50</v>
      </c>
      <c r="I130" s="48">
        <v>20</v>
      </c>
      <c r="J130" s="48">
        <v>4</v>
      </c>
      <c r="K130" s="48" t="s">
        <v>129</v>
      </c>
      <c r="L130" s="48">
        <v>2</v>
      </c>
      <c r="M130" s="48">
        <v>0</v>
      </c>
      <c r="N130" s="47">
        <v>2</v>
      </c>
    </row>
    <row r="131" spans="1:14" x14ac:dyDescent="0.25">
      <c r="A131" s="5" t="s">
        <v>241</v>
      </c>
      <c r="B131" s="48" t="str">
        <f t="shared" ref="B131:B194" si="2">RIGHT(A131,LEN(A131)-3)</f>
        <v>S1075</v>
      </c>
      <c r="C131" s="48" t="s">
        <v>73</v>
      </c>
      <c r="D131" s="48" t="str">
        <f>TRIM(MID(Tableau1[[#This Row],[tache]],FIND("TACHE",Tableau1[[#This Row],[tache]])+5,FIND(":",Tableau1[[#This Row],[tache]])-(FIND("TACHE",Tableau1[[#This Row],[tache]])+5)))</f>
        <v>1</v>
      </c>
      <c r="E131" s="48" t="s">
        <v>242</v>
      </c>
      <c r="F131" s="48">
        <v>12</v>
      </c>
      <c r="G131" s="48" t="s">
        <v>243</v>
      </c>
      <c r="H131" s="48">
        <v>40</v>
      </c>
      <c r="I131" s="48">
        <v>20</v>
      </c>
      <c r="J131" s="48">
        <v>4</v>
      </c>
      <c r="K131" s="48" t="s">
        <v>129</v>
      </c>
      <c r="L131" s="48">
        <v>1</v>
      </c>
      <c r="M131" s="48">
        <v>0</v>
      </c>
      <c r="N131" s="47">
        <v>1</v>
      </c>
    </row>
    <row r="132" spans="1:14" x14ac:dyDescent="0.25">
      <c r="A132" s="5" t="s">
        <v>241</v>
      </c>
      <c r="B132" s="48" t="str">
        <f t="shared" si="2"/>
        <v>S1075</v>
      </c>
      <c r="C132" s="48" t="s">
        <v>73</v>
      </c>
      <c r="D132" s="48" t="str">
        <f>TRIM(MID(Tableau1[[#This Row],[tache]],FIND("TACHE",Tableau1[[#This Row],[tache]])+5,FIND(":",Tableau1[[#This Row],[tache]])-(FIND("TACHE",Tableau1[[#This Row],[tache]])+5)))</f>
        <v>3</v>
      </c>
      <c r="E132" s="48" t="s">
        <v>244</v>
      </c>
      <c r="F132" s="48">
        <v>1</v>
      </c>
      <c r="G132" s="48" t="s">
        <v>245</v>
      </c>
      <c r="H132" s="48">
        <v>500</v>
      </c>
      <c r="I132" s="48">
        <v>20</v>
      </c>
      <c r="J132" s="48">
        <v>20</v>
      </c>
      <c r="K132" s="48" t="s">
        <v>129</v>
      </c>
      <c r="L132" s="48">
        <v>0</v>
      </c>
      <c r="M132" s="48">
        <v>1</v>
      </c>
      <c r="N132" s="47">
        <v>1</v>
      </c>
    </row>
    <row r="133" spans="1:14" x14ac:dyDescent="0.25">
      <c r="A133" s="5" t="s">
        <v>241</v>
      </c>
      <c r="B133" s="48" t="str">
        <f t="shared" si="2"/>
        <v>S1075</v>
      </c>
      <c r="C133" s="48" t="s">
        <v>73</v>
      </c>
      <c r="D133" s="48" t="str">
        <f>TRIM(MID(Tableau1[[#This Row],[tache]],FIND("TACHE",Tableau1[[#This Row],[tache]])+5,FIND(":",Tableau1[[#This Row],[tache]])-(FIND("TACHE",Tableau1[[#This Row],[tache]])+5)))</f>
        <v>3</v>
      </c>
      <c r="E133" s="48" t="s">
        <v>244</v>
      </c>
      <c r="F133" s="48">
        <v>13</v>
      </c>
      <c r="G133" s="48" t="s">
        <v>245</v>
      </c>
      <c r="H133" s="48">
        <v>500</v>
      </c>
      <c r="I133" s="48">
        <v>20</v>
      </c>
      <c r="J133" s="48">
        <v>20</v>
      </c>
      <c r="K133" s="48" t="s">
        <v>129</v>
      </c>
      <c r="L133" s="48">
        <v>0</v>
      </c>
      <c r="M133" s="48">
        <v>1</v>
      </c>
      <c r="N133" s="47">
        <v>1</v>
      </c>
    </row>
    <row r="134" spans="1:14" x14ac:dyDescent="0.25">
      <c r="A134" s="5" t="s">
        <v>241</v>
      </c>
      <c r="B134" s="48" t="str">
        <f t="shared" si="2"/>
        <v>S1075</v>
      </c>
      <c r="C134" s="48" t="s">
        <v>73</v>
      </c>
      <c r="D134" s="48" t="str">
        <f>TRIM(MID(Tableau1[[#This Row],[tache]],FIND("TACHE",Tableau1[[#This Row],[tache]])+5,FIND(":",Tableau1[[#This Row],[tache]])-(FIND("TACHE",Tableau1[[#This Row],[tache]])+5)))</f>
        <v>4</v>
      </c>
      <c r="E134" s="48" t="s">
        <v>246</v>
      </c>
      <c r="F134" s="48">
        <v>2</v>
      </c>
      <c r="G134" s="48" t="s">
        <v>247</v>
      </c>
      <c r="H134" s="48">
        <v>40</v>
      </c>
      <c r="I134" s="48">
        <v>20</v>
      </c>
      <c r="J134" s="48">
        <v>4</v>
      </c>
      <c r="K134" s="48" t="s">
        <v>129</v>
      </c>
      <c r="L134" s="48">
        <v>0</v>
      </c>
      <c r="M134" s="48">
        <v>1</v>
      </c>
      <c r="N134" s="47">
        <v>1</v>
      </c>
    </row>
    <row r="135" spans="1:14" x14ac:dyDescent="0.25">
      <c r="A135" s="5" t="s">
        <v>241</v>
      </c>
      <c r="B135" s="48" t="str">
        <f t="shared" si="2"/>
        <v>S1075</v>
      </c>
      <c r="C135" s="48" t="s">
        <v>73</v>
      </c>
      <c r="D135" s="48" t="str">
        <f>TRIM(MID(Tableau1[[#This Row],[tache]],FIND("TACHE",Tableau1[[#This Row],[tache]])+5,FIND(":",Tableau1[[#This Row],[tache]])-(FIND("TACHE",Tableau1[[#This Row],[tache]])+5)))</f>
        <v>4</v>
      </c>
      <c r="E135" s="48" t="s">
        <v>246</v>
      </c>
      <c r="F135" s="48">
        <v>3</v>
      </c>
      <c r="G135" s="48" t="s">
        <v>247</v>
      </c>
      <c r="H135" s="48">
        <v>50</v>
      </c>
      <c r="I135" s="48">
        <v>20</v>
      </c>
      <c r="J135" s="48">
        <v>4</v>
      </c>
      <c r="K135" s="48" t="s">
        <v>129</v>
      </c>
      <c r="L135" s="48">
        <v>0</v>
      </c>
      <c r="M135" s="48">
        <v>1</v>
      </c>
      <c r="N135" s="47">
        <v>1</v>
      </c>
    </row>
    <row r="136" spans="1:14" x14ac:dyDescent="0.25">
      <c r="A136" s="5" t="s">
        <v>241</v>
      </c>
      <c r="B136" s="48" t="str">
        <f t="shared" si="2"/>
        <v>S1075</v>
      </c>
      <c r="C136" s="48" t="s">
        <v>73</v>
      </c>
      <c r="D136" s="48" t="str">
        <f>TRIM(MID(Tableau1[[#This Row],[tache]],FIND("TACHE",Tableau1[[#This Row],[tache]])+5,FIND(":",Tableau1[[#This Row],[tache]])-(FIND("TACHE",Tableau1[[#This Row],[tache]])+5)))</f>
        <v>4</v>
      </c>
      <c r="E136" s="48" t="s">
        <v>246</v>
      </c>
      <c r="F136" s="48">
        <v>4</v>
      </c>
      <c r="G136" s="48" t="s">
        <v>175</v>
      </c>
      <c r="H136" s="48">
        <v>100</v>
      </c>
      <c r="I136" s="48">
        <v>20</v>
      </c>
      <c r="J136" s="48">
        <v>8</v>
      </c>
      <c r="K136" s="48" t="s">
        <v>129</v>
      </c>
      <c r="L136" s="48">
        <v>0</v>
      </c>
      <c r="M136" s="48">
        <v>1</v>
      </c>
      <c r="N136" s="47">
        <v>1</v>
      </c>
    </row>
    <row r="137" spans="1:14" x14ac:dyDescent="0.25">
      <c r="A137" s="5" t="s">
        <v>241</v>
      </c>
      <c r="B137" s="48" t="str">
        <f t="shared" si="2"/>
        <v>S1075</v>
      </c>
      <c r="C137" s="48" t="s">
        <v>73</v>
      </c>
      <c r="D137" s="48" t="str">
        <f>TRIM(MID(Tableau1[[#This Row],[tache]],FIND("TACHE",Tableau1[[#This Row],[tache]])+5,FIND(":",Tableau1[[#This Row],[tache]])-(FIND("TACHE",Tableau1[[#This Row],[tache]])+5)))</f>
        <v>4</v>
      </c>
      <c r="E137" s="48" t="s">
        <v>246</v>
      </c>
      <c r="F137" s="48">
        <v>5</v>
      </c>
      <c r="G137" s="48" t="s">
        <v>175</v>
      </c>
      <c r="H137" s="48">
        <v>100</v>
      </c>
      <c r="I137" s="48">
        <v>20</v>
      </c>
      <c r="J137" s="48">
        <v>8</v>
      </c>
      <c r="K137" s="48" t="s">
        <v>129</v>
      </c>
      <c r="L137" s="48">
        <v>0</v>
      </c>
      <c r="M137" s="48">
        <v>1</v>
      </c>
      <c r="N137" s="47">
        <v>1</v>
      </c>
    </row>
    <row r="138" spans="1:14" x14ac:dyDescent="0.25">
      <c r="A138" s="5" t="s">
        <v>241</v>
      </c>
      <c r="B138" s="48" t="str">
        <f t="shared" si="2"/>
        <v>S1075</v>
      </c>
      <c r="C138" s="48" t="s">
        <v>73</v>
      </c>
      <c r="D138" s="48" t="str">
        <f>TRIM(MID(Tableau1[[#This Row],[tache]],FIND("TACHE",Tableau1[[#This Row],[tache]])+5,FIND(":",Tableau1[[#This Row],[tache]])-(FIND("TACHE",Tableau1[[#This Row],[tache]])+5)))</f>
        <v>4</v>
      </c>
      <c r="E138" s="48" t="s">
        <v>246</v>
      </c>
      <c r="F138" s="48">
        <v>6</v>
      </c>
      <c r="G138" s="48" t="s">
        <v>175</v>
      </c>
      <c r="H138" s="48">
        <v>100</v>
      </c>
      <c r="I138" s="48">
        <v>20</v>
      </c>
      <c r="J138" s="48">
        <v>8</v>
      </c>
      <c r="K138" s="48" t="s">
        <v>129</v>
      </c>
      <c r="L138" s="48">
        <v>0</v>
      </c>
      <c r="M138" s="48">
        <v>1</v>
      </c>
      <c r="N138" s="47">
        <v>1</v>
      </c>
    </row>
    <row r="139" spans="1:14" x14ac:dyDescent="0.25">
      <c r="A139" s="5" t="s">
        <v>241</v>
      </c>
      <c r="B139" s="48" t="str">
        <f t="shared" si="2"/>
        <v>S1075</v>
      </c>
      <c r="C139" s="48" t="s">
        <v>73</v>
      </c>
      <c r="D139" s="48" t="str">
        <f>TRIM(MID(Tableau1[[#This Row],[tache]],FIND("TACHE",Tableau1[[#This Row],[tache]])+5,FIND(":",Tableau1[[#This Row],[tache]])-(FIND("TACHE",Tableau1[[#This Row],[tache]])+5)))</f>
        <v>4</v>
      </c>
      <c r="E139" s="48" t="s">
        <v>246</v>
      </c>
      <c r="F139" s="48">
        <v>7</v>
      </c>
      <c r="G139" s="48" t="s">
        <v>175</v>
      </c>
      <c r="H139" s="48">
        <v>50</v>
      </c>
      <c r="I139" s="48">
        <v>20</v>
      </c>
      <c r="J139" s="48">
        <v>4</v>
      </c>
      <c r="K139" s="48" t="s">
        <v>129</v>
      </c>
      <c r="L139" s="48">
        <v>0</v>
      </c>
      <c r="M139" s="48">
        <v>1</v>
      </c>
      <c r="N139" s="47">
        <v>1</v>
      </c>
    </row>
    <row r="140" spans="1:14" x14ac:dyDescent="0.25">
      <c r="A140" s="5" t="s">
        <v>241</v>
      </c>
      <c r="B140" s="48" t="str">
        <f t="shared" si="2"/>
        <v>S1075</v>
      </c>
      <c r="C140" s="48" t="s">
        <v>73</v>
      </c>
      <c r="D140" s="48" t="str">
        <f>TRIM(MID(Tableau1[[#This Row],[tache]],FIND("TACHE",Tableau1[[#This Row],[tache]])+5,FIND(":",Tableau1[[#This Row],[tache]])-(FIND("TACHE",Tableau1[[#This Row],[tache]])+5)))</f>
        <v>4</v>
      </c>
      <c r="E140" s="48" t="s">
        <v>246</v>
      </c>
      <c r="F140" s="48">
        <v>8</v>
      </c>
      <c r="G140" s="48" t="s">
        <v>175</v>
      </c>
      <c r="H140" s="48">
        <v>150</v>
      </c>
      <c r="I140" s="48">
        <v>20</v>
      </c>
      <c r="J140" s="48">
        <v>8</v>
      </c>
      <c r="K140" s="48" t="s">
        <v>129</v>
      </c>
      <c r="L140" s="48">
        <v>0</v>
      </c>
      <c r="M140" s="48">
        <v>1</v>
      </c>
      <c r="N140" s="47">
        <v>1</v>
      </c>
    </row>
    <row r="141" spans="1:14" x14ac:dyDescent="0.25">
      <c r="A141" s="5" t="s">
        <v>241</v>
      </c>
      <c r="B141" s="48" t="str">
        <f t="shared" si="2"/>
        <v>S1075</v>
      </c>
      <c r="C141" s="48" t="s">
        <v>73</v>
      </c>
      <c r="D141" s="48" t="str">
        <f>TRIM(MID(Tableau1[[#This Row],[tache]],FIND("TACHE",Tableau1[[#This Row],[tache]])+5,FIND(":",Tableau1[[#This Row],[tache]])-(FIND("TACHE",Tableau1[[#This Row],[tache]])+5)))</f>
        <v>4</v>
      </c>
      <c r="E141" s="48" t="s">
        <v>246</v>
      </c>
      <c r="F141" s="48">
        <v>9</v>
      </c>
      <c r="G141" s="48" t="s">
        <v>175</v>
      </c>
      <c r="H141" s="48">
        <v>50</v>
      </c>
      <c r="I141" s="48">
        <v>20</v>
      </c>
      <c r="J141" s="48">
        <v>4</v>
      </c>
      <c r="K141" s="48" t="s">
        <v>129</v>
      </c>
      <c r="L141" s="48">
        <v>0</v>
      </c>
      <c r="M141" s="48">
        <v>1</v>
      </c>
      <c r="N141" s="47">
        <v>1</v>
      </c>
    </row>
    <row r="142" spans="1:14" x14ac:dyDescent="0.25">
      <c r="A142" s="5" t="s">
        <v>241</v>
      </c>
      <c r="B142" s="48" t="str">
        <f t="shared" si="2"/>
        <v>S1075</v>
      </c>
      <c r="C142" s="48" t="s">
        <v>73</v>
      </c>
      <c r="D142" s="48" t="str">
        <f>TRIM(MID(Tableau1[[#This Row],[tache]],FIND("TACHE",Tableau1[[#This Row],[tache]])+5,FIND(":",Tableau1[[#This Row],[tache]])-(FIND("TACHE",Tableau1[[#This Row],[tache]])+5)))</f>
        <v>4</v>
      </c>
      <c r="E142" s="48" t="s">
        <v>246</v>
      </c>
      <c r="F142" s="48">
        <v>10</v>
      </c>
      <c r="G142" s="48" t="s">
        <v>175</v>
      </c>
      <c r="H142" s="48">
        <v>50</v>
      </c>
      <c r="I142" s="48">
        <v>20</v>
      </c>
      <c r="J142" s="48">
        <v>4</v>
      </c>
      <c r="K142" s="48" t="s">
        <v>129</v>
      </c>
      <c r="L142" s="48">
        <v>0</v>
      </c>
      <c r="M142" s="48">
        <v>1</v>
      </c>
      <c r="N142" s="47">
        <v>1</v>
      </c>
    </row>
    <row r="143" spans="1:14" x14ac:dyDescent="0.25">
      <c r="A143" s="5" t="s">
        <v>241</v>
      </c>
      <c r="B143" s="48" t="str">
        <f t="shared" si="2"/>
        <v>S1075</v>
      </c>
      <c r="C143" s="48" t="s">
        <v>73</v>
      </c>
      <c r="D143" s="48" t="str">
        <f>TRIM(MID(Tableau1[[#This Row],[tache]],FIND("TACHE",Tableau1[[#This Row],[tache]])+5,FIND(":",Tableau1[[#This Row],[tache]])-(FIND("TACHE",Tableau1[[#This Row],[tache]])+5)))</f>
        <v>4</v>
      </c>
      <c r="E143" s="48" t="s">
        <v>246</v>
      </c>
      <c r="F143" s="48">
        <v>11</v>
      </c>
      <c r="G143" s="48" t="s">
        <v>247</v>
      </c>
      <c r="H143" s="48">
        <v>50</v>
      </c>
      <c r="I143" s="48">
        <v>20</v>
      </c>
      <c r="J143" s="48">
        <v>4</v>
      </c>
      <c r="K143" s="48" t="s">
        <v>129</v>
      </c>
      <c r="L143" s="48">
        <v>0</v>
      </c>
      <c r="M143" s="48">
        <v>1</v>
      </c>
      <c r="N143" s="47">
        <v>1</v>
      </c>
    </row>
    <row r="144" spans="1:14" x14ac:dyDescent="0.25">
      <c r="A144" s="5" t="s">
        <v>241</v>
      </c>
      <c r="B144" s="48" t="str">
        <f t="shared" si="2"/>
        <v>S1075</v>
      </c>
      <c r="C144" s="48" t="s">
        <v>73</v>
      </c>
      <c r="D144" s="48" t="str">
        <f>TRIM(MID(Tableau1[[#This Row],[tache]],FIND("TACHE",Tableau1[[#This Row],[tache]])+5,FIND(":",Tableau1[[#This Row],[tache]])-(FIND("TACHE",Tableau1[[#This Row],[tache]])+5)))</f>
        <v>4</v>
      </c>
      <c r="E144" s="48" t="s">
        <v>246</v>
      </c>
      <c r="F144" s="48">
        <v>12</v>
      </c>
      <c r="G144" s="48" t="s">
        <v>248</v>
      </c>
      <c r="H144" s="48">
        <v>40</v>
      </c>
      <c r="I144" s="48">
        <v>20</v>
      </c>
      <c r="J144" s="48">
        <v>4</v>
      </c>
      <c r="K144" s="48" t="s">
        <v>129</v>
      </c>
      <c r="L144" s="48">
        <v>0</v>
      </c>
      <c r="M144" s="48">
        <v>1</v>
      </c>
      <c r="N144" s="47">
        <v>1</v>
      </c>
    </row>
    <row r="145" spans="1:14" x14ac:dyDescent="0.25">
      <c r="A145" s="5" t="s">
        <v>241</v>
      </c>
      <c r="B145" s="48" t="str">
        <f t="shared" si="2"/>
        <v>S1075</v>
      </c>
      <c r="C145" s="48" t="s">
        <v>73</v>
      </c>
      <c r="D145" s="48" t="str">
        <f>TRIM(MID(Tableau1[[#This Row],[tache]],FIND("TACHE",Tableau1[[#This Row],[tache]])+5,FIND(":",Tableau1[[#This Row],[tache]])-(FIND("TACHE",Tableau1[[#This Row],[tache]])+5)))</f>
        <v>5</v>
      </c>
      <c r="E145" s="48" t="s">
        <v>249</v>
      </c>
      <c r="F145" s="48" t="s">
        <v>75</v>
      </c>
      <c r="G145" s="48" t="s">
        <v>250</v>
      </c>
      <c r="H145" s="48">
        <v>80</v>
      </c>
      <c r="I145" s="48">
        <v>20</v>
      </c>
      <c r="J145" s="48">
        <v>4</v>
      </c>
      <c r="K145" s="48" t="s">
        <v>129</v>
      </c>
      <c r="L145" s="48">
        <v>0</v>
      </c>
      <c r="M145" s="48">
        <v>1</v>
      </c>
      <c r="N145" s="47">
        <v>1</v>
      </c>
    </row>
    <row r="146" spans="1:14" x14ac:dyDescent="0.25">
      <c r="A146" s="5" t="s">
        <v>241</v>
      </c>
      <c r="B146" s="48" t="str">
        <f t="shared" si="2"/>
        <v>S1075</v>
      </c>
      <c r="C146" s="48" t="s">
        <v>73</v>
      </c>
      <c r="D146" s="48" t="str">
        <f>TRIM(MID(Tableau1[[#This Row],[tache]],FIND("TACHE",Tableau1[[#This Row],[tache]])+5,FIND(":",Tableau1[[#This Row],[tache]])-(FIND("TACHE",Tableau1[[#This Row],[tache]])+5)))</f>
        <v>5</v>
      </c>
      <c r="E146" s="48" t="s">
        <v>249</v>
      </c>
      <c r="F146" s="48" t="s">
        <v>70</v>
      </c>
      <c r="G146" s="48" t="s">
        <v>250</v>
      </c>
      <c r="H146" s="48">
        <v>80</v>
      </c>
      <c r="I146" s="48">
        <v>20</v>
      </c>
      <c r="J146" s="48">
        <v>4</v>
      </c>
      <c r="K146" s="48" t="s">
        <v>129</v>
      </c>
      <c r="L146" s="48">
        <v>0</v>
      </c>
      <c r="M146" s="48">
        <v>1</v>
      </c>
      <c r="N146" s="47">
        <v>1</v>
      </c>
    </row>
    <row r="147" spans="1:14" x14ac:dyDescent="0.25">
      <c r="A147" s="5" t="s">
        <v>241</v>
      </c>
      <c r="B147" s="48" t="str">
        <f t="shared" si="2"/>
        <v>S1075</v>
      </c>
      <c r="C147" s="48" t="s">
        <v>73</v>
      </c>
      <c r="D147" s="48" t="str">
        <f>TRIM(MID(Tableau1[[#This Row],[tache]],FIND("TACHE",Tableau1[[#This Row],[tache]])+5,FIND(":",Tableau1[[#This Row],[tache]])-(FIND("TACHE",Tableau1[[#This Row],[tache]])+5)))</f>
        <v>5</v>
      </c>
      <c r="E147" s="48" t="s">
        <v>249</v>
      </c>
      <c r="F147" s="48" t="s">
        <v>76</v>
      </c>
      <c r="G147" s="48" t="s">
        <v>247</v>
      </c>
      <c r="H147" s="48">
        <v>80</v>
      </c>
      <c r="I147" s="48">
        <v>20</v>
      </c>
      <c r="J147" s="48">
        <v>4</v>
      </c>
      <c r="K147" s="48" t="s">
        <v>129</v>
      </c>
      <c r="L147" s="48">
        <v>0</v>
      </c>
      <c r="M147" s="48">
        <v>1</v>
      </c>
      <c r="N147" s="47">
        <v>1</v>
      </c>
    </row>
    <row r="148" spans="1:14" x14ac:dyDescent="0.25">
      <c r="A148" s="5" t="s">
        <v>241</v>
      </c>
      <c r="B148" s="48" t="str">
        <f t="shared" si="2"/>
        <v>S1075</v>
      </c>
      <c r="C148" s="48" t="s">
        <v>73</v>
      </c>
      <c r="D148" s="48" t="str">
        <f>TRIM(MID(Tableau1[[#This Row],[tache]],FIND("TACHE",Tableau1[[#This Row],[tache]])+5,FIND(":",Tableau1[[#This Row],[tache]])-(FIND("TACHE",Tableau1[[#This Row],[tache]])+5)))</f>
        <v>5</v>
      </c>
      <c r="E148" s="48" t="s">
        <v>249</v>
      </c>
      <c r="F148" s="48" t="s">
        <v>81</v>
      </c>
      <c r="G148" s="48" t="s">
        <v>250</v>
      </c>
      <c r="H148" s="48">
        <v>80</v>
      </c>
      <c r="I148" s="48">
        <v>20</v>
      </c>
      <c r="J148" s="48">
        <v>4</v>
      </c>
      <c r="K148" s="48" t="s">
        <v>129</v>
      </c>
      <c r="L148" s="48">
        <v>0</v>
      </c>
      <c r="M148" s="48">
        <v>1</v>
      </c>
      <c r="N148" s="47">
        <v>1</v>
      </c>
    </row>
    <row r="149" spans="1:14" x14ac:dyDescent="0.25">
      <c r="A149" s="5" t="s">
        <v>241</v>
      </c>
      <c r="B149" s="48" t="str">
        <f t="shared" si="2"/>
        <v>S1075</v>
      </c>
      <c r="C149" s="48" t="s">
        <v>73</v>
      </c>
      <c r="D149" s="48" t="str">
        <f>TRIM(MID(Tableau1[[#This Row],[tache]],FIND("TACHE",Tableau1[[#This Row],[tache]])+5,FIND(":",Tableau1[[#This Row],[tache]])-(FIND("TACHE",Tableau1[[#This Row],[tache]])+5)))</f>
        <v>5</v>
      </c>
      <c r="E149" s="48" t="s">
        <v>249</v>
      </c>
      <c r="F149" s="48" t="s">
        <v>82</v>
      </c>
      <c r="G149" s="48" t="s">
        <v>247</v>
      </c>
      <c r="H149" s="48">
        <v>40</v>
      </c>
      <c r="I149" s="48">
        <v>20</v>
      </c>
      <c r="J149" s="48">
        <v>4</v>
      </c>
      <c r="K149" s="48" t="s">
        <v>129</v>
      </c>
      <c r="L149" s="48">
        <v>0</v>
      </c>
      <c r="M149" s="48">
        <v>1</v>
      </c>
      <c r="N149" s="47">
        <v>1</v>
      </c>
    </row>
    <row r="150" spans="1:14" x14ac:dyDescent="0.25">
      <c r="A150" s="5" t="s">
        <v>241</v>
      </c>
      <c r="B150" s="48" t="str">
        <f t="shared" si="2"/>
        <v>S1075</v>
      </c>
      <c r="C150" s="48" t="s">
        <v>73</v>
      </c>
      <c r="D150" s="48" t="str">
        <f>TRIM(MID(Tableau1[[#This Row],[tache]],FIND("TACHE",Tableau1[[#This Row],[tache]])+5,FIND(":",Tableau1[[#This Row],[tache]])-(FIND("TACHE",Tableau1[[#This Row],[tache]])+5)))</f>
        <v>5</v>
      </c>
      <c r="E150" s="48" t="s">
        <v>249</v>
      </c>
      <c r="F150" s="48" t="s">
        <v>112</v>
      </c>
      <c r="G150" s="48" t="s">
        <v>247</v>
      </c>
      <c r="H150" s="48">
        <v>40</v>
      </c>
      <c r="I150" s="48">
        <v>20</v>
      </c>
      <c r="J150" s="48">
        <v>4</v>
      </c>
      <c r="K150" s="48" t="s">
        <v>129</v>
      </c>
      <c r="L150" s="48">
        <v>0</v>
      </c>
      <c r="M150" s="48">
        <v>1</v>
      </c>
      <c r="N150" s="47">
        <v>1</v>
      </c>
    </row>
    <row r="151" spans="1:14" x14ac:dyDescent="0.25">
      <c r="A151" s="5" t="s">
        <v>241</v>
      </c>
      <c r="B151" s="48" t="str">
        <f t="shared" si="2"/>
        <v>S1075</v>
      </c>
      <c r="C151" s="48" t="s">
        <v>73</v>
      </c>
      <c r="D151" s="48" t="str">
        <f>TRIM(MID(Tableau1[[#This Row],[tache]],FIND("TACHE",Tableau1[[#This Row],[tache]])+5,FIND(":",Tableau1[[#This Row],[tache]])-(FIND("TACHE",Tableau1[[#This Row],[tache]])+5)))</f>
        <v>5</v>
      </c>
      <c r="E151" s="48" t="s">
        <v>249</v>
      </c>
      <c r="F151" s="48" t="s">
        <v>107</v>
      </c>
      <c r="G151" s="48" t="s">
        <v>247</v>
      </c>
      <c r="H151" s="48">
        <v>100</v>
      </c>
      <c r="I151" s="48">
        <v>20</v>
      </c>
      <c r="J151" s="48">
        <v>8</v>
      </c>
      <c r="K151" s="48" t="s">
        <v>129</v>
      </c>
      <c r="L151" s="48">
        <v>0</v>
      </c>
      <c r="M151" s="48">
        <v>1</v>
      </c>
      <c r="N151" s="47">
        <v>1</v>
      </c>
    </row>
    <row r="152" spans="1:14" x14ac:dyDescent="0.25">
      <c r="A152" s="5" t="s">
        <v>241</v>
      </c>
      <c r="B152" s="48" t="str">
        <f t="shared" si="2"/>
        <v>S1075</v>
      </c>
      <c r="C152" s="48" t="s">
        <v>73</v>
      </c>
      <c r="D152" s="48" t="str">
        <f>TRIM(MID(Tableau1[[#This Row],[tache]],FIND("TACHE",Tableau1[[#This Row],[tache]])+5,FIND(":",Tableau1[[#This Row],[tache]])-(FIND("TACHE",Tableau1[[#This Row],[tache]])+5)))</f>
        <v>5</v>
      </c>
      <c r="E152" s="48" t="s">
        <v>249</v>
      </c>
      <c r="F152" s="48" t="s">
        <v>108</v>
      </c>
      <c r="G152" s="48" t="s">
        <v>247</v>
      </c>
      <c r="H152" s="48">
        <v>25</v>
      </c>
      <c r="I152" s="48">
        <v>20</v>
      </c>
      <c r="J152" s="48">
        <v>4</v>
      </c>
      <c r="K152" s="48" t="s">
        <v>129</v>
      </c>
      <c r="L152" s="48">
        <v>0</v>
      </c>
      <c r="M152" s="48">
        <v>1</v>
      </c>
      <c r="N152" s="47">
        <v>1</v>
      </c>
    </row>
    <row r="153" spans="1:14" x14ac:dyDescent="0.25">
      <c r="A153" s="5" t="s">
        <v>241</v>
      </c>
      <c r="B153" s="48" t="str">
        <f t="shared" si="2"/>
        <v>S1075</v>
      </c>
      <c r="C153" s="48" t="s">
        <v>73</v>
      </c>
      <c r="D153" s="48" t="str">
        <f>TRIM(MID(Tableau1[[#This Row],[tache]],FIND("TACHE",Tableau1[[#This Row],[tache]])+5,FIND(":",Tableau1[[#This Row],[tache]])-(FIND("TACHE",Tableau1[[#This Row],[tache]])+5)))</f>
        <v>5</v>
      </c>
      <c r="E153" s="48" t="s">
        <v>249</v>
      </c>
      <c r="F153" s="48" t="s">
        <v>109</v>
      </c>
      <c r="G153" s="48" t="s">
        <v>250</v>
      </c>
      <c r="H153" s="48">
        <v>100</v>
      </c>
      <c r="I153" s="48">
        <v>20</v>
      </c>
      <c r="J153" s="48">
        <v>8</v>
      </c>
      <c r="K153" s="48" t="s">
        <v>129</v>
      </c>
      <c r="L153" s="48">
        <v>0</v>
      </c>
      <c r="M153" s="48">
        <v>1</v>
      </c>
      <c r="N153" s="47">
        <v>1</v>
      </c>
    </row>
    <row r="154" spans="1:14" x14ac:dyDescent="0.25">
      <c r="A154" s="62" t="s">
        <v>251</v>
      </c>
      <c r="B154" s="63" t="str">
        <f t="shared" si="2"/>
        <v>S1079</v>
      </c>
      <c r="C154" s="63" t="s">
        <v>73</v>
      </c>
      <c r="D154" s="63" t="str">
        <f>TRIM(MID(Tableau1[[#This Row],[tache]],FIND("TACHE",Tableau1[[#This Row],[tache]])+5,FIND(":",Tableau1[[#This Row],[tache]])-(FIND("TACHE",Tableau1[[#This Row],[tache]])+5)))</f>
        <v>1</v>
      </c>
      <c r="E154" s="63" t="s">
        <v>252</v>
      </c>
      <c r="F154" s="63">
        <v>1</v>
      </c>
      <c r="G154" s="63" t="s">
        <v>161</v>
      </c>
      <c r="H154" s="63">
        <v>100</v>
      </c>
      <c r="I154" s="63">
        <v>20</v>
      </c>
      <c r="J154" s="63">
        <v>8</v>
      </c>
      <c r="K154" s="63" t="s">
        <v>129</v>
      </c>
      <c r="L154" s="63">
        <v>2</v>
      </c>
      <c r="M154" s="63">
        <v>1</v>
      </c>
      <c r="N154" s="64">
        <v>3</v>
      </c>
    </row>
    <row r="155" spans="1:14" x14ac:dyDescent="0.25">
      <c r="A155" s="62" t="s">
        <v>251</v>
      </c>
      <c r="B155" s="63" t="str">
        <f t="shared" si="2"/>
        <v>S1079</v>
      </c>
      <c r="C155" s="63" t="s">
        <v>73</v>
      </c>
      <c r="D155" s="63" t="str">
        <f>TRIM(MID(Tableau1[[#This Row],[tache]],FIND("TACHE",Tableau1[[#This Row],[tache]])+5,FIND(":",Tableau1[[#This Row],[tache]])-(FIND("TACHE",Tableau1[[#This Row],[tache]])+5)))</f>
        <v>1</v>
      </c>
      <c r="E155" s="63" t="s">
        <v>252</v>
      </c>
      <c r="F155" s="63">
        <v>2</v>
      </c>
      <c r="G155" s="63" t="s">
        <v>161</v>
      </c>
      <c r="H155" s="63">
        <v>100</v>
      </c>
      <c r="I155" s="63">
        <v>20</v>
      </c>
      <c r="J155" s="63">
        <v>8</v>
      </c>
      <c r="K155" s="63" t="s">
        <v>129</v>
      </c>
      <c r="L155" s="63">
        <v>2</v>
      </c>
      <c r="M155" s="63">
        <v>1</v>
      </c>
      <c r="N155" s="64">
        <v>3</v>
      </c>
    </row>
    <row r="156" spans="1:14" x14ac:dyDescent="0.25">
      <c r="A156" s="62" t="s">
        <v>251</v>
      </c>
      <c r="B156" s="63" t="str">
        <f t="shared" si="2"/>
        <v>S1079</v>
      </c>
      <c r="C156" s="63" t="s">
        <v>73</v>
      </c>
      <c r="D156" s="63" t="str">
        <f>TRIM(MID(Tableau1[[#This Row],[tache]],FIND("TACHE",Tableau1[[#This Row],[tache]])+5,FIND(":",Tableau1[[#This Row],[tache]])-(FIND("TACHE",Tableau1[[#This Row],[tache]])+5)))</f>
        <v>1</v>
      </c>
      <c r="E156" s="63" t="s">
        <v>252</v>
      </c>
      <c r="F156" s="63">
        <v>3</v>
      </c>
      <c r="G156" s="63" t="s">
        <v>161</v>
      </c>
      <c r="H156" s="63">
        <v>80</v>
      </c>
      <c r="I156" s="63">
        <v>20</v>
      </c>
      <c r="J156" s="63">
        <v>4</v>
      </c>
      <c r="K156" s="63" t="s">
        <v>129</v>
      </c>
      <c r="L156" s="63">
        <v>2</v>
      </c>
      <c r="M156" s="63">
        <v>1</v>
      </c>
      <c r="N156" s="64">
        <v>3</v>
      </c>
    </row>
    <row r="157" spans="1:14" x14ac:dyDescent="0.25">
      <c r="A157" s="62" t="s">
        <v>251</v>
      </c>
      <c r="B157" s="63" t="str">
        <f t="shared" si="2"/>
        <v>S1079</v>
      </c>
      <c r="C157" s="63" t="s">
        <v>73</v>
      </c>
      <c r="D157" s="63" t="str">
        <f>TRIM(MID(Tableau1[[#This Row],[tache]],FIND("TACHE",Tableau1[[#This Row],[tache]])+5,FIND(":",Tableau1[[#This Row],[tache]])-(FIND("TACHE",Tableau1[[#This Row],[tache]])+5)))</f>
        <v>1</v>
      </c>
      <c r="E157" s="63" t="s">
        <v>252</v>
      </c>
      <c r="F157" s="63">
        <v>7</v>
      </c>
      <c r="G157" s="63" t="s">
        <v>161</v>
      </c>
      <c r="H157" s="63">
        <v>25</v>
      </c>
      <c r="I157" s="63">
        <v>20</v>
      </c>
      <c r="J157" s="63">
        <v>4</v>
      </c>
      <c r="K157" s="63" t="s">
        <v>129</v>
      </c>
      <c r="L157" s="63">
        <v>2</v>
      </c>
      <c r="M157" s="63">
        <v>1</v>
      </c>
      <c r="N157" s="64">
        <v>3</v>
      </c>
    </row>
    <row r="158" spans="1:14" x14ac:dyDescent="0.25">
      <c r="A158" s="62" t="s">
        <v>251</v>
      </c>
      <c r="B158" s="63" t="str">
        <f t="shared" si="2"/>
        <v>S1079</v>
      </c>
      <c r="C158" s="63" t="s">
        <v>73</v>
      </c>
      <c r="D158" s="63" t="str">
        <f>TRIM(MID(Tableau1[[#This Row],[tache]],FIND("TACHE",Tableau1[[#This Row],[tache]])+5,FIND(":",Tableau1[[#This Row],[tache]])-(FIND("TACHE",Tableau1[[#This Row],[tache]])+5)))</f>
        <v>1</v>
      </c>
      <c r="E158" s="63" t="s">
        <v>252</v>
      </c>
      <c r="F158" s="63">
        <v>8</v>
      </c>
      <c r="G158" s="63" t="s">
        <v>161</v>
      </c>
      <c r="H158" s="63">
        <v>25</v>
      </c>
      <c r="I158" s="63">
        <v>20</v>
      </c>
      <c r="J158" s="63">
        <v>4</v>
      </c>
      <c r="K158" s="63" t="s">
        <v>129</v>
      </c>
      <c r="L158" s="63">
        <v>2</v>
      </c>
      <c r="M158" s="63">
        <v>1</v>
      </c>
      <c r="N158" s="64">
        <v>3</v>
      </c>
    </row>
    <row r="159" spans="1:14" x14ac:dyDescent="0.25">
      <c r="A159" s="62" t="s">
        <v>251</v>
      </c>
      <c r="B159" s="63" t="str">
        <f t="shared" si="2"/>
        <v>S1079</v>
      </c>
      <c r="C159" s="63" t="s">
        <v>73</v>
      </c>
      <c r="D159" s="63" t="str">
        <f>TRIM(MID(Tableau1[[#This Row],[tache]],FIND("TACHE",Tableau1[[#This Row],[tache]])+5,FIND(":",Tableau1[[#This Row],[tache]])-(FIND("TACHE",Tableau1[[#This Row],[tache]])+5)))</f>
        <v>1</v>
      </c>
      <c r="E159" s="63" t="s">
        <v>252</v>
      </c>
      <c r="F159" s="63">
        <v>9</v>
      </c>
      <c r="G159" s="63" t="s">
        <v>161</v>
      </c>
      <c r="H159" s="63">
        <v>50</v>
      </c>
      <c r="I159" s="63">
        <v>20</v>
      </c>
      <c r="J159" s="63">
        <v>4</v>
      </c>
      <c r="K159" s="63" t="s">
        <v>129</v>
      </c>
      <c r="L159" s="63">
        <v>2</v>
      </c>
      <c r="M159" s="63">
        <v>1</v>
      </c>
      <c r="N159" s="64">
        <v>3</v>
      </c>
    </row>
    <row r="160" spans="1:14" x14ac:dyDescent="0.25">
      <c r="A160" s="62" t="s">
        <v>251</v>
      </c>
      <c r="B160" s="63" t="str">
        <f t="shared" si="2"/>
        <v>S1079</v>
      </c>
      <c r="C160" s="63" t="s">
        <v>73</v>
      </c>
      <c r="D160" s="63" t="str">
        <f>TRIM(MID(Tableau1[[#This Row],[tache]],FIND("TACHE",Tableau1[[#This Row],[tache]])+5,FIND(":",Tableau1[[#This Row],[tache]])-(FIND("TACHE",Tableau1[[#This Row],[tache]])+5)))</f>
        <v>1</v>
      </c>
      <c r="E160" s="63" t="s">
        <v>252</v>
      </c>
      <c r="F160" s="63">
        <v>12</v>
      </c>
      <c r="G160" s="63" t="s">
        <v>161</v>
      </c>
      <c r="H160" s="63"/>
      <c r="I160" s="63"/>
      <c r="J160" s="63" t="e">
        <v>#N/A</v>
      </c>
      <c r="K160" s="63"/>
      <c r="L160" s="63">
        <v>2</v>
      </c>
      <c r="M160" s="63">
        <v>1</v>
      </c>
      <c r="N160" s="64">
        <v>3</v>
      </c>
    </row>
    <row r="161" spans="1:14" x14ac:dyDescent="0.25">
      <c r="A161" s="62" t="s">
        <v>251</v>
      </c>
      <c r="B161" s="63" t="str">
        <f t="shared" si="2"/>
        <v>S1079</v>
      </c>
      <c r="C161" s="63" t="s">
        <v>73</v>
      </c>
      <c r="D161" s="63" t="str">
        <f>TRIM(MID(Tableau1[[#This Row],[tache]],FIND("TACHE",Tableau1[[#This Row],[tache]])+5,FIND(":",Tableau1[[#This Row],[tache]])-(FIND("TACHE",Tableau1[[#This Row],[tache]])+5)))</f>
        <v>2</v>
      </c>
      <c r="E161" s="63" t="s">
        <v>130</v>
      </c>
      <c r="F161" s="63" t="s">
        <v>73</v>
      </c>
      <c r="G161" s="63" t="s">
        <v>253</v>
      </c>
      <c r="H161" s="63">
        <v>150</v>
      </c>
      <c r="I161" s="63">
        <v>20</v>
      </c>
      <c r="J161" s="63">
        <v>8</v>
      </c>
      <c r="K161" s="63" t="s">
        <v>129</v>
      </c>
      <c r="L161" s="63">
        <v>0</v>
      </c>
      <c r="M161" s="63">
        <v>1</v>
      </c>
      <c r="N161" s="64">
        <v>1</v>
      </c>
    </row>
    <row r="162" spans="1:14" x14ac:dyDescent="0.25">
      <c r="A162" s="62" t="s">
        <v>251</v>
      </c>
      <c r="B162" s="63" t="str">
        <f t="shared" si="2"/>
        <v>S1079</v>
      </c>
      <c r="C162" s="63" t="s">
        <v>73</v>
      </c>
      <c r="D162" s="63" t="str">
        <f>TRIM(MID(Tableau1[[#This Row],[tache]],FIND("TACHE",Tableau1[[#This Row],[tache]])+5,FIND(":",Tableau1[[#This Row],[tache]])-(FIND("TACHE",Tableau1[[#This Row],[tache]])+5)))</f>
        <v>2</v>
      </c>
      <c r="E162" s="63" t="s">
        <v>130</v>
      </c>
      <c r="F162" s="63" t="s">
        <v>83</v>
      </c>
      <c r="G162" s="63" t="s">
        <v>184</v>
      </c>
      <c r="H162" s="63">
        <v>200</v>
      </c>
      <c r="I162" s="63">
        <v>20</v>
      </c>
      <c r="J162" s="63">
        <v>8</v>
      </c>
      <c r="K162" s="63" t="s">
        <v>129</v>
      </c>
      <c r="L162" s="63">
        <v>0</v>
      </c>
      <c r="M162" s="63">
        <v>1</v>
      </c>
      <c r="N162" s="64">
        <v>1</v>
      </c>
    </row>
    <row r="163" spans="1:14" x14ac:dyDescent="0.25">
      <c r="A163" s="5" t="s">
        <v>254</v>
      </c>
      <c r="B163" s="48" t="str">
        <f t="shared" si="2"/>
        <v>S1101</v>
      </c>
      <c r="C163" s="48" t="s">
        <v>75</v>
      </c>
      <c r="D163" s="48" t="str">
        <f>TRIM(MID(Tableau1[[#This Row],[tache]],FIND("TACHE",Tableau1[[#This Row],[tache]])+5,FIND(":",Tableau1[[#This Row],[tache]])-(FIND("TACHE",Tableau1[[#This Row],[tache]])+5)))</f>
        <v>2</v>
      </c>
      <c r="E163" s="48" t="s">
        <v>255</v>
      </c>
      <c r="F163" s="48">
        <v>2</v>
      </c>
      <c r="G163" s="48" t="s">
        <v>210</v>
      </c>
      <c r="H163" s="48">
        <v>50</v>
      </c>
      <c r="I163" s="48">
        <v>20</v>
      </c>
      <c r="J163" s="48">
        <v>4</v>
      </c>
      <c r="K163" s="48" t="s">
        <v>129</v>
      </c>
      <c r="L163" s="48">
        <v>2</v>
      </c>
      <c r="M163" s="48">
        <v>0</v>
      </c>
      <c r="N163" s="47">
        <v>2</v>
      </c>
    </row>
    <row r="164" spans="1:14" x14ac:dyDescent="0.25">
      <c r="A164" s="5" t="s">
        <v>254</v>
      </c>
      <c r="B164" s="48" t="str">
        <f t="shared" si="2"/>
        <v>S1101</v>
      </c>
      <c r="C164" s="48" t="s">
        <v>75</v>
      </c>
      <c r="D164" s="48" t="str">
        <f>TRIM(MID(Tableau1[[#This Row],[tache]],FIND("TACHE",Tableau1[[#This Row],[tache]])+5,FIND(":",Tableau1[[#This Row],[tache]])-(FIND("TACHE",Tableau1[[#This Row],[tache]])+5)))</f>
        <v>2</v>
      </c>
      <c r="E164" s="48" t="s">
        <v>255</v>
      </c>
      <c r="F164" s="48">
        <v>5</v>
      </c>
      <c r="G164" s="48" t="s">
        <v>210</v>
      </c>
      <c r="H164" s="48">
        <v>50</v>
      </c>
      <c r="I164" s="48">
        <v>20</v>
      </c>
      <c r="J164" s="48">
        <v>4</v>
      </c>
      <c r="K164" s="48" t="s">
        <v>129</v>
      </c>
      <c r="L164" s="48">
        <v>2</v>
      </c>
      <c r="M164" s="48">
        <v>0</v>
      </c>
      <c r="N164" s="47">
        <v>2</v>
      </c>
    </row>
    <row r="165" spans="1:14" x14ac:dyDescent="0.25">
      <c r="A165" s="5" t="s">
        <v>254</v>
      </c>
      <c r="B165" s="48" t="str">
        <f t="shared" si="2"/>
        <v>S1101</v>
      </c>
      <c r="C165" s="48" t="s">
        <v>75</v>
      </c>
      <c r="D165" s="48" t="str">
        <f>TRIM(MID(Tableau1[[#This Row],[tache]],FIND("TACHE",Tableau1[[#This Row],[tache]])+5,FIND(":",Tableau1[[#This Row],[tache]])-(FIND("TACHE",Tableau1[[#This Row],[tache]])+5)))</f>
        <v>2</v>
      </c>
      <c r="E165" s="48" t="s">
        <v>255</v>
      </c>
      <c r="F165" s="48">
        <v>6</v>
      </c>
      <c r="G165" s="48" t="s">
        <v>210</v>
      </c>
      <c r="H165" s="48">
        <v>25</v>
      </c>
      <c r="I165" s="48">
        <v>20</v>
      </c>
      <c r="J165" s="48">
        <v>4</v>
      </c>
      <c r="K165" s="48" t="s">
        <v>129</v>
      </c>
      <c r="L165" s="48">
        <v>2</v>
      </c>
      <c r="M165" s="48">
        <v>0</v>
      </c>
      <c r="N165" s="47">
        <v>2</v>
      </c>
    </row>
    <row r="166" spans="1:14" x14ac:dyDescent="0.25">
      <c r="A166" s="5" t="s">
        <v>254</v>
      </c>
      <c r="B166" s="48" t="str">
        <f t="shared" si="2"/>
        <v>S1101</v>
      </c>
      <c r="C166" s="48" t="s">
        <v>75</v>
      </c>
      <c r="D166" s="48" t="str">
        <f>TRIM(MID(Tableau1[[#This Row],[tache]],FIND("TACHE",Tableau1[[#This Row],[tache]])+5,FIND(":",Tableau1[[#This Row],[tache]])-(FIND("TACHE",Tableau1[[#This Row],[tache]])+5)))</f>
        <v>2</v>
      </c>
      <c r="E166" s="48" t="s">
        <v>255</v>
      </c>
      <c r="F166" s="48">
        <v>10</v>
      </c>
      <c r="G166" s="48" t="s">
        <v>210</v>
      </c>
      <c r="H166" s="48">
        <v>50</v>
      </c>
      <c r="I166" s="48">
        <v>20</v>
      </c>
      <c r="J166" s="48">
        <v>4</v>
      </c>
      <c r="K166" s="48" t="s">
        <v>129</v>
      </c>
      <c r="L166" s="48">
        <v>2</v>
      </c>
      <c r="M166" s="48">
        <v>0</v>
      </c>
      <c r="N166" s="47">
        <v>2</v>
      </c>
    </row>
    <row r="167" spans="1:14" x14ac:dyDescent="0.25">
      <c r="A167" s="5" t="s">
        <v>254</v>
      </c>
      <c r="B167" s="48" t="str">
        <f t="shared" si="2"/>
        <v>S1101</v>
      </c>
      <c r="C167" s="48" t="s">
        <v>75</v>
      </c>
      <c r="D167" s="48" t="str">
        <f>TRIM(MID(Tableau1[[#This Row],[tache]],FIND("TACHE",Tableau1[[#This Row],[tache]])+5,FIND(":",Tableau1[[#This Row],[tache]])-(FIND("TACHE",Tableau1[[#This Row],[tache]])+5)))</f>
        <v>2</v>
      </c>
      <c r="E167" s="48" t="s">
        <v>255</v>
      </c>
      <c r="F167" s="48">
        <v>11</v>
      </c>
      <c r="G167" s="48" t="s">
        <v>256</v>
      </c>
      <c r="H167" s="48">
        <v>350</v>
      </c>
      <c r="I167" s="48">
        <v>20</v>
      </c>
      <c r="J167" s="48">
        <v>12</v>
      </c>
      <c r="K167" s="48" t="s">
        <v>129</v>
      </c>
      <c r="L167" s="48">
        <v>2</v>
      </c>
      <c r="M167" s="48">
        <v>0</v>
      </c>
      <c r="N167" s="47">
        <v>2</v>
      </c>
    </row>
    <row r="168" spans="1:14" x14ac:dyDescent="0.25">
      <c r="A168" s="5" t="s">
        <v>254</v>
      </c>
      <c r="B168" s="48" t="str">
        <f t="shared" si="2"/>
        <v>S1101</v>
      </c>
      <c r="C168" s="48" t="s">
        <v>75</v>
      </c>
      <c r="D168" s="48" t="str">
        <f>TRIM(MID(Tableau1[[#This Row],[tache]],FIND("TACHE",Tableau1[[#This Row],[tache]])+5,FIND(":",Tableau1[[#This Row],[tache]])-(FIND("TACHE",Tableau1[[#This Row],[tache]])+5)))</f>
        <v>2</v>
      </c>
      <c r="E168" s="48" t="s">
        <v>255</v>
      </c>
      <c r="F168" s="48">
        <v>12</v>
      </c>
      <c r="G168" s="48" t="s">
        <v>257</v>
      </c>
      <c r="H168" s="48">
        <v>100</v>
      </c>
      <c r="I168" s="48">
        <v>20</v>
      </c>
      <c r="J168" s="48">
        <v>8</v>
      </c>
      <c r="K168" s="48" t="s">
        <v>129</v>
      </c>
      <c r="L168" s="48">
        <v>2</v>
      </c>
      <c r="M168" s="48">
        <v>0</v>
      </c>
      <c r="N168" s="47">
        <v>2</v>
      </c>
    </row>
    <row r="169" spans="1:14" x14ac:dyDescent="0.25">
      <c r="A169" s="5" t="s">
        <v>254</v>
      </c>
      <c r="B169" s="48" t="str">
        <f t="shared" si="2"/>
        <v>S1101</v>
      </c>
      <c r="C169" s="48" t="s">
        <v>75</v>
      </c>
      <c r="D169" s="48" t="str">
        <f>TRIM(MID(Tableau1[[#This Row],[tache]],FIND("TACHE",Tableau1[[#This Row],[tache]])+5,FIND(":",Tableau1[[#This Row],[tache]])-(FIND("TACHE",Tableau1[[#This Row],[tache]])+5)))</f>
        <v>2</v>
      </c>
      <c r="E169" s="48" t="s">
        <v>255</v>
      </c>
      <c r="F169" s="48">
        <v>13</v>
      </c>
      <c r="G169" s="48" t="s">
        <v>257</v>
      </c>
      <c r="H169" s="48">
        <v>100</v>
      </c>
      <c r="I169" s="48">
        <v>20</v>
      </c>
      <c r="J169" s="48">
        <v>8</v>
      </c>
      <c r="K169" s="48" t="s">
        <v>129</v>
      </c>
      <c r="L169" s="48">
        <v>2</v>
      </c>
      <c r="M169" s="48">
        <v>0</v>
      </c>
      <c r="N169" s="47">
        <v>2</v>
      </c>
    </row>
    <row r="170" spans="1:14" x14ac:dyDescent="0.25">
      <c r="A170" s="5" t="s">
        <v>254</v>
      </c>
      <c r="B170" s="48" t="str">
        <f t="shared" si="2"/>
        <v>S1101</v>
      </c>
      <c r="C170" s="48" t="s">
        <v>75</v>
      </c>
      <c r="D170" s="48" t="str">
        <f>TRIM(MID(Tableau1[[#This Row],[tache]],FIND("TACHE",Tableau1[[#This Row],[tache]])+5,FIND(":",Tableau1[[#This Row],[tache]])-(FIND("TACHE",Tableau1[[#This Row],[tache]])+5)))</f>
        <v>2</v>
      </c>
      <c r="E170" s="48" t="s">
        <v>255</v>
      </c>
      <c r="F170" s="48">
        <v>14</v>
      </c>
      <c r="G170" s="48" t="s">
        <v>258</v>
      </c>
      <c r="H170" s="48">
        <v>50</v>
      </c>
      <c r="I170" s="48">
        <v>20</v>
      </c>
      <c r="J170" s="48">
        <v>4</v>
      </c>
      <c r="K170" s="48" t="s">
        <v>129</v>
      </c>
      <c r="L170" s="48">
        <v>2</v>
      </c>
      <c r="M170" s="48">
        <v>0</v>
      </c>
      <c r="N170" s="47">
        <v>2</v>
      </c>
    </row>
    <row r="171" spans="1:14" x14ac:dyDescent="0.25">
      <c r="A171" s="5" t="s">
        <v>254</v>
      </c>
      <c r="B171" s="48" t="str">
        <f t="shared" si="2"/>
        <v>S1101</v>
      </c>
      <c r="C171" s="48" t="s">
        <v>75</v>
      </c>
      <c r="D171" s="48" t="str">
        <f>TRIM(MID(Tableau1[[#This Row],[tache]],FIND("TACHE",Tableau1[[#This Row],[tache]])+5,FIND(":",Tableau1[[#This Row],[tache]])-(FIND("TACHE",Tableau1[[#This Row],[tache]])+5)))</f>
        <v>2</v>
      </c>
      <c r="E171" s="48" t="s">
        <v>255</v>
      </c>
      <c r="F171" s="48">
        <v>19</v>
      </c>
      <c r="G171" s="48" t="s">
        <v>257</v>
      </c>
      <c r="H171" s="48">
        <v>100</v>
      </c>
      <c r="I171" s="48">
        <v>20</v>
      </c>
      <c r="J171" s="48">
        <v>8</v>
      </c>
      <c r="K171" s="48" t="s">
        <v>129</v>
      </c>
      <c r="L171" s="48">
        <v>2</v>
      </c>
      <c r="M171" s="48">
        <v>0</v>
      </c>
      <c r="N171" s="47">
        <v>2</v>
      </c>
    </row>
    <row r="172" spans="1:14" x14ac:dyDescent="0.25">
      <c r="A172" s="5" t="s">
        <v>254</v>
      </c>
      <c r="B172" s="48" t="str">
        <f t="shared" si="2"/>
        <v>S1101</v>
      </c>
      <c r="C172" s="48" t="s">
        <v>75</v>
      </c>
      <c r="D172" s="48" t="str">
        <f>TRIM(MID(Tableau1[[#This Row],[tache]],FIND("TACHE",Tableau1[[#This Row],[tache]])+5,FIND(":",Tableau1[[#This Row],[tache]])-(FIND("TACHE",Tableau1[[#This Row],[tache]])+5)))</f>
        <v>2</v>
      </c>
      <c r="E172" s="48" t="s">
        <v>255</v>
      </c>
      <c r="F172" s="48">
        <v>21</v>
      </c>
      <c r="G172" s="48" t="s">
        <v>210</v>
      </c>
      <c r="H172" s="48">
        <v>100</v>
      </c>
      <c r="I172" s="48">
        <v>20</v>
      </c>
      <c r="J172" s="48">
        <v>8</v>
      </c>
      <c r="K172" s="48" t="s">
        <v>129</v>
      </c>
      <c r="L172" s="48">
        <v>2</v>
      </c>
      <c r="M172" s="48">
        <v>0</v>
      </c>
      <c r="N172" s="47">
        <v>2</v>
      </c>
    </row>
    <row r="173" spans="1:14" x14ac:dyDescent="0.25">
      <c r="A173" s="5" t="s">
        <v>254</v>
      </c>
      <c r="B173" s="48" t="str">
        <f t="shared" si="2"/>
        <v>S1101</v>
      </c>
      <c r="C173" s="48" t="s">
        <v>75</v>
      </c>
      <c r="D173" s="48" t="str">
        <f>TRIM(MID(Tableau1[[#This Row],[tache]],FIND("TACHE",Tableau1[[#This Row],[tache]])+5,FIND(":",Tableau1[[#This Row],[tache]])-(FIND("TACHE",Tableau1[[#This Row],[tache]])+5)))</f>
        <v>2</v>
      </c>
      <c r="E173" s="48" t="s">
        <v>255</v>
      </c>
      <c r="F173" s="48">
        <v>23</v>
      </c>
      <c r="G173" s="48" t="s">
        <v>210</v>
      </c>
      <c r="H173" s="48">
        <v>150</v>
      </c>
      <c r="I173" s="48">
        <v>20</v>
      </c>
      <c r="J173" s="48">
        <v>8</v>
      </c>
      <c r="K173" s="48" t="s">
        <v>129</v>
      </c>
      <c r="L173" s="48">
        <v>2</v>
      </c>
      <c r="M173" s="48">
        <v>0</v>
      </c>
      <c r="N173" s="47">
        <v>2</v>
      </c>
    </row>
    <row r="174" spans="1:14" x14ac:dyDescent="0.25">
      <c r="A174" s="5" t="s">
        <v>254</v>
      </c>
      <c r="B174" s="48" t="str">
        <f t="shared" si="2"/>
        <v>S1101</v>
      </c>
      <c r="C174" s="48" t="s">
        <v>75</v>
      </c>
      <c r="D174" s="48" t="str">
        <f>TRIM(MID(Tableau1[[#This Row],[tache]],FIND("TACHE",Tableau1[[#This Row],[tache]])+5,FIND(":",Tableau1[[#This Row],[tache]])-(FIND("TACHE",Tableau1[[#This Row],[tache]])+5)))</f>
        <v>2</v>
      </c>
      <c r="E174" s="48" t="s">
        <v>255</v>
      </c>
      <c r="F174" s="48">
        <v>27</v>
      </c>
      <c r="G174" s="48" t="s">
        <v>259</v>
      </c>
      <c r="H174" s="48">
        <v>25</v>
      </c>
      <c r="I174" s="48">
        <v>20</v>
      </c>
      <c r="J174" s="48">
        <v>4</v>
      </c>
      <c r="K174" s="48" t="s">
        <v>129</v>
      </c>
      <c r="L174" s="48">
        <v>1</v>
      </c>
      <c r="M174" s="48">
        <v>0</v>
      </c>
      <c r="N174" s="47">
        <v>1</v>
      </c>
    </row>
    <row r="175" spans="1:14" x14ac:dyDescent="0.25">
      <c r="A175" s="5" t="s">
        <v>254</v>
      </c>
      <c r="B175" s="48" t="str">
        <f t="shared" si="2"/>
        <v>S1101</v>
      </c>
      <c r="C175" s="48" t="s">
        <v>75</v>
      </c>
      <c r="D175" s="48" t="str">
        <f>TRIM(MID(Tableau1[[#This Row],[tache]],FIND("TACHE",Tableau1[[#This Row],[tache]])+5,FIND(":",Tableau1[[#This Row],[tache]])-(FIND("TACHE",Tableau1[[#This Row],[tache]])+5)))</f>
        <v>2</v>
      </c>
      <c r="E175" s="48" t="s">
        <v>255</v>
      </c>
      <c r="F175" s="48">
        <v>28</v>
      </c>
      <c r="G175" s="48" t="s">
        <v>260</v>
      </c>
      <c r="H175" s="48">
        <v>80</v>
      </c>
      <c r="I175" s="48">
        <v>20</v>
      </c>
      <c r="J175" s="48">
        <v>4</v>
      </c>
      <c r="K175" s="48" t="s">
        <v>129</v>
      </c>
      <c r="L175" s="48">
        <v>1</v>
      </c>
      <c r="M175" s="48">
        <v>0</v>
      </c>
      <c r="N175" s="47">
        <v>1</v>
      </c>
    </row>
    <row r="176" spans="1:14" x14ac:dyDescent="0.25">
      <c r="A176" s="5" t="s">
        <v>254</v>
      </c>
      <c r="B176" s="48" t="str">
        <f t="shared" si="2"/>
        <v>S1101</v>
      </c>
      <c r="C176" s="48" t="s">
        <v>75</v>
      </c>
      <c r="D176" s="48" t="str">
        <f>TRIM(MID(Tableau1[[#This Row],[tache]],FIND("TACHE",Tableau1[[#This Row],[tache]])+5,FIND(":",Tableau1[[#This Row],[tache]])-(FIND("TACHE",Tableau1[[#This Row],[tache]])+5)))</f>
        <v>2</v>
      </c>
      <c r="E176" s="48" t="s">
        <v>255</v>
      </c>
      <c r="F176" s="48">
        <v>29</v>
      </c>
      <c r="G176" s="48" t="s">
        <v>210</v>
      </c>
      <c r="H176" s="48">
        <v>80</v>
      </c>
      <c r="I176" s="48">
        <v>20</v>
      </c>
      <c r="J176" s="48">
        <v>4</v>
      </c>
      <c r="K176" s="48" t="s">
        <v>129</v>
      </c>
      <c r="L176" s="48">
        <v>2</v>
      </c>
      <c r="M176" s="48">
        <v>0</v>
      </c>
      <c r="N176" s="47">
        <v>2</v>
      </c>
    </row>
    <row r="177" spans="1:14" x14ac:dyDescent="0.25">
      <c r="A177" s="5" t="s">
        <v>254</v>
      </c>
      <c r="B177" s="48" t="str">
        <f t="shared" si="2"/>
        <v>S1101</v>
      </c>
      <c r="C177" s="48" t="s">
        <v>75</v>
      </c>
      <c r="D177" s="48" t="str">
        <f>TRIM(MID(Tableau1[[#This Row],[tache]],FIND("TACHE",Tableau1[[#This Row],[tache]])+5,FIND(":",Tableau1[[#This Row],[tache]])-(FIND("TACHE",Tableau1[[#This Row],[tache]])+5)))</f>
        <v>2</v>
      </c>
      <c r="E177" s="48" t="s">
        <v>255</v>
      </c>
      <c r="F177" s="48">
        <v>30</v>
      </c>
      <c r="G177" s="48" t="s">
        <v>210</v>
      </c>
      <c r="H177" s="48">
        <v>25</v>
      </c>
      <c r="I177" s="48">
        <v>20</v>
      </c>
      <c r="J177" s="48">
        <v>4</v>
      </c>
      <c r="K177" s="48" t="s">
        <v>129</v>
      </c>
      <c r="L177" s="48">
        <v>2</v>
      </c>
      <c r="M177" s="48">
        <v>0</v>
      </c>
      <c r="N177" s="47">
        <v>2</v>
      </c>
    </row>
    <row r="178" spans="1:14" x14ac:dyDescent="0.25">
      <c r="A178" s="5" t="s">
        <v>254</v>
      </c>
      <c r="B178" s="48" t="str">
        <f t="shared" si="2"/>
        <v>S1101</v>
      </c>
      <c r="C178" s="48" t="s">
        <v>75</v>
      </c>
      <c r="D178" s="48" t="str">
        <f>TRIM(MID(Tableau1[[#This Row],[tache]],FIND("TACHE",Tableau1[[#This Row],[tache]])+5,FIND(":",Tableau1[[#This Row],[tache]])-(FIND("TACHE",Tableau1[[#This Row],[tache]])+5)))</f>
        <v>2</v>
      </c>
      <c r="E178" s="48" t="s">
        <v>255</v>
      </c>
      <c r="F178" s="48">
        <v>31</v>
      </c>
      <c r="G178" s="48" t="s">
        <v>210</v>
      </c>
      <c r="H178" s="48">
        <v>250</v>
      </c>
      <c r="I178" s="48">
        <v>20</v>
      </c>
      <c r="J178" s="48">
        <v>12</v>
      </c>
      <c r="K178" s="48" t="s">
        <v>129</v>
      </c>
      <c r="L178" s="48">
        <v>2</v>
      </c>
      <c r="M178" s="48">
        <v>0</v>
      </c>
      <c r="N178" s="47">
        <v>2</v>
      </c>
    </row>
    <row r="179" spans="1:14" x14ac:dyDescent="0.25">
      <c r="A179" s="5" t="s">
        <v>254</v>
      </c>
      <c r="B179" s="48" t="str">
        <f t="shared" si="2"/>
        <v>S1101</v>
      </c>
      <c r="C179" s="48" t="s">
        <v>75</v>
      </c>
      <c r="D179" s="48" t="str">
        <f>TRIM(MID(Tableau1[[#This Row],[tache]],FIND("TACHE",Tableau1[[#This Row],[tache]])+5,FIND(":",Tableau1[[#This Row],[tache]])-(FIND("TACHE",Tableau1[[#This Row],[tache]])+5)))</f>
        <v>2</v>
      </c>
      <c r="E179" s="48" t="s">
        <v>255</v>
      </c>
      <c r="F179" s="48">
        <v>32</v>
      </c>
      <c r="G179" s="48" t="s">
        <v>210</v>
      </c>
      <c r="H179" s="48">
        <v>50</v>
      </c>
      <c r="I179" s="48">
        <v>20</v>
      </c>
      <c r="J179" s="48">
        <v>4</v>
      </c>
      <c r="K179" s="48" t="s">
        <v>129</v>
      </c>
      <c r="L179" s="48">
        <v>2</v>
      </c>
      <c r="M179" s="48">
        <v>0</v>
      </c>
      <c r="N179" s="47">
        <v>2</v>
      </c>
    </row>
    <row r="180" spans="1:14" x14ac:dyDescent="0.25">
      <c r="A180" s="5" t="s">
        <v>254</v>
      </c>
      <c r="B180" s="48" t="str">
        <f t="shared" si="2"/>
        <v>S1101</v>
      </c>
      <c r="C180" s="48" t="s">
        <v>75</v>
      </c>
      <c r="D180" s="48" t="str">
        <f>TRIM(MID(Tableau1[[#This Row],[tache]],FIND("TACHE",Tableau1[[#This Row],[tache]])+5,FIND(":",Tableau1[[#This Row],[tache]])-(FIND("TACHE",Tableau1[[#This Row],[tache]])+5)))</f>
        <v>2</v>
      </c>
      <c r="E180" s="48" t="s">
        <v>255</v>
      </c>
      <c r="F180" s="48">
        <v>33</v>
      </c>
      <c r="G180" s="48" t="s">
        <v>210</v>
      </c>
      <c r="H180" s="48">
        <v>50</v>
      </c>
      <c r="I180" s="48">
        <v>20</v>
      </c>
      <c r="J180" s="48">
        <v>4</v>
      </c>
      <c r="K180" s="48" t="s">
        <v>129</v>
      </c>
      <c r="L180" s="48">
        <v>2</v>
      </c>
      <c r="M180" s="48">
        <v>0</v>
      </c>
      <c r="N180" s="47">
        <v>2</v>
      </c>
    </row>
    <row r="181" spans="1:14" x14ac:dyDescent="0.25">
      <c r="A181" s="5" t="s">
        <v>254</v>
      </c>
      <c r="B181" s="48" t="str">
        <f t="shared" si="2"/>
        <v>S1101</v>
      </c>
      <c r="C181" s="48" t="s">
        <v>75</v>
      </c>
      <c r="D181" s="48" t="str">
        <f>TRIM(MID(Tableau1[[#This Row],[tache]],FIND("TACHE",Tableau1[[#This Row],[tache]])+5,FIND(":",Tableau1[[#This Row],[tache]])-(FIND("TACHE",Tableau1[[#This Row],[tache]])+5)))</f>
        <v>2</v>
      </c>
      <c r="E181" s="48" t="s">
        <v>255</v>
      </c>
      <c r="F181" s="48">
        <v>34</v>
      </c>
      <c r="G181" s="48" t="s">
        <v>210</v>
      </c>
      <c r="H181" s="48">
        <v>25</v>
      </c>
      <c r="I181" s="48">
        <v>20</v>
      </c>
      <c r="J181" s="48">
        <v>4</v>
      </c>
      <c r="K181" s="48" t="s">
        <v>129</v>
      </c>
      <c r="L181" s="48">
        <v>2</v>
      </c>
      <c r="M181" s="48">
        <v>0</v>
      </c>
      <c r="N181" s="47">
        <v>2</v>
      </c>
    </row>
    <row r="182" spans="1:14" x14ac:dyDescent="0.25">
      <c r="A182" s="5" t="s">
        <v>254</v>
      </c>
      <c r="B182" s="48" t="str">
        <f t="shared" si="2"/>
        <v>S1101</v>
      </c>
      <c r="C182" s="48" t="s">
        <v>75</v>
      </c>
      <c r="D182" s="48" t="e">
        <f>TRIM(MID(Tableau1[[#This Row],[tache]],FIND("TACHE",Tableau1[[#This Row],[tache]])+5,FIND(":",Tableau1[[#This Row],[tache]])-(FIND("TACHE",Tableau1[[#This Row],[tache]])+5)))</f>
        <v>#VALUE!</v>
      </c>
      <c r="E182" s="48" t="s">
        <v>2063</v>
      </c>
      <c r="F182" s="48" t="s">
        <v>81</v>
      </c>
      <c r="G182" s="48" t="s">
        <v>259</v>
      </c>
      <c r="H182" s="48">
        <v>25</v>
      </c>
      <c r="I182" s="48">
        <v>20</v>
      </c>
      <c r="J182" s="48">
        <v>4</v>
      </c>
      <c r="K182" s="48" t="s">
        <v>129</v>
      </c>
      <c r="L182" s="48">
        <v>1</v>
      </c>
      <c r="M182" s="48">
        <v>0</v>
      </c>
      <c r="N182" s="47">
        <v>1</v>
      </c>
    </row>
    <row r="183" spans="1:14" x14ac:dyDescent="0.25">
      <c r="A183" s="5" t="s">
        <v>254</v>
      </c>
      <c r="B183" s="48" t="str">
        <f t="shared" si="2"/>
        <v>S1101</v>
      </c>
      <c r="C183" s="48" t="s">
        <v>75</v>
      </c>
      <c r="D183" s="48" t="e">
        <f>TRIM(MID(Tableau1[[#This Row],[tache]],FIND("TACHE",Tableau1[[#This Row],[tache]])+5,FIND(":",Tableau1[[#This Row],[tache]])-(FIND("TACHE",Tableau1[[#This Row],[tache]])+5)))</f>
        <v>#VALUE!</v>
      </c>
      <c r="E183" s="48" t="s">
        <v>2063</v>
      </c>
      <c r="F183" s="48" t="s">
        <v>82</v>
      </c>
      <c r="G183" s="48" t="s">
        <v>259</v>
      </c>
      <c r="H183" s="48">
        <v>25</v>
      </c>
      <c r="I183" s="48">
        <v>20</v>
      </c>
      <c r="J183" s="48">
        <v>4</v>
      </c>
      <c r="K183" s="48" t="s">
        <v>129</v>
      </c>
      <c r="L183" s="48">
        <v>1</v>
      </c>
      <c r="M183" s="48">
        <v>0</v>
      </c>
      <c r="N183" s="47">
        <v>1</v>
      </c>
    </row>
    <row r="184" spans="1:14" x14ac:dyDescent="0.25">
      <c r="A184" s="5" t="s">
        <v>254</v>
      </c>
      <c r="B184" s="48" t="str">
        <f t="shared" si="2"/>
        <v>S1101</v>
      </c>
      <c r="C184" s="48" t="s">
        <v>75</v>
      </c>
      <c r="D184" s="48" t="e">
        <f>TRIM(MID(Tableau1[[#This Row],[tache]],FIND("TACHE",Tableau1[[#This Row],[tache]])+5,FIND(":",Tableau1[[#This Row],[tache]])-(FIND("TACHE",Tableau1[[#This Row],[tache]])+5)))</f>
        <v>#VALUE!</v>
      </c>
      <c r="E184" s="48" t="s">
        <v>2063</v>
      </c>
      <c r="F184" s="48" t="s">
        <v>112</v>
      </c>
      <c r="G184" s="48" t="s">
        <v>259</v>
      </c>
      <c r="H184" s="48">
        <v>25</v>
      </c>
      <c r="I184" s="48">
        <v>20</v>
      </c>
      <c r="J184" s="48">
        <v>4</v>
      </c>
      <c r="K184" s="48" t="s">
        <v>129</v>
      </c>
      <c r="L184" s="48">
        <v>1</v>
      </c>
      <c r="M184" s="48">
        <v>0</v>
      </c>
      <c r="N184" s="47">
        <v>1</v>
      </c>
    </row>
    <row r="185" spans="1:14" x14ac:dyDescent="0.25">
      <c r="A185" s="5" t="s">
        <v>254</v>
      </c>
      <c r="B185" s="48" t="str">
        <f t="shared" si="2"/>
        <v>S1101</v>
      </c>
      <c r="C185" s="48" t="s">
        <v>75</v>
      </c>
      <c r="D185" s="48" t="e">
        <f>TRIM(MID(Tableau1[[#This Row],[tache]],FIND("TACHE",Tableau1[[#This Row],[tache]])+5,FIND(":",Tableau1[[#This Row],[tache]])-(FIND("TACHE",Tableau1[[#This Row],[tache]])+5)))</f>
        <v>#VALUE!</v>
      </c>
      <c r="E185" s="48" t="s">
        <v>2063</v>
      </c>
      <c r="F185" s="48" t="s">
        <v>105</v>
      </c>
      <c r="G185" s="48" t="s">
        <v>259</v>
      </c>
      <c r="H185" s="48">
        <v>25</v>
      </c>
      <c r="I185" s="48">
        <v>20</v>
      </c>
      <c r="J185" s="48">
        <v>4</v>
      </c>
      <c r="K185" s="48" t="s">
        <v>129</v>
      </c>
      <c r="L185" s="48">
        <v>1</v>
      </c>
      <c r="M185" s="48">
        <v>0</v>
      </c>
      <c r="N185" s="47">
        <v>1</v>
      </c>
    </row>
    <row r="186" spans="1:14" x14ac:dyDescent="0.25">
      <c r="A186" s="5" t="s">
        <v>254</v>
      </c>
      <c r="B186" s="48" t="str">
        <f t="shared" si="2"/>
        <v>S1101</v>
      </c>
      <c r="C186" s="48" t="s">
        <v>75</v>
      </c>
      <c r="D186" s="48" t="str">
        <f>TRIM(MID(Tableau1[[#This Row],[tache]],FIND("TACHE",Tableau1[[#This Row],[tache]])+5,FIND(":",Tableau1[[#This Row],[tache]])-(FIND("TACHE",Tableau1[[#This Row],[tache]])+5)))</f>
        <v>5</v>
      </c>
      <c r="E186" s="48" t="s">
        <v>262</v>
      </c>
      <c r="F186" s="48" t="s">
        <v>76</v>
      </c>
      <c r="G186" s="48" t="s">
        <v>263</v>
      </c>
      <c r="H186" s="48">
        <v>250</v>
      </c>
      <c r="I186" s="48">
        <v>20</v>
      </c>
      <c r="J186" s="48">
        <v>12</v>
      </c>
      <c r="K186" s="48" t="s">
        <v>129</v>
      </c>
      <c r="L186" s="48">
        <v>0</v>
      </c>
      <c r="M186" s="48">
        <v>1</v>
      </c>
      <c r="N186" s="47">
        <v>1</v>
      </c>
    </row>
    <row r="187" spans="1:14" x14ac:dyDescent="0.25">
      <c r="A187" s="5" t="s">
        <v>254</v>
      </c>
      <c r="B187" s="48" t="str">
        <f t="shared" si="2"/>
        <v>S1101</v>
      </c>
      <c r="C187" s="48" t="s">
        <v>75</v>
      </c>
      <c r="D187" s="48" t="str">
        <f>TRIM(MID(Tableau1[[#This Row],[tache]],FIND("TACHE",Tableau1[[#This Row],[tache]])+5,FIND(":",Tableau1[[#This Row],[tache]])-(FIND("TACHE",Tableau1[[#This Row],[tache]])+5)))</f>
        <v>6</v>
      </c>
      <c r="E187" s="48" t="s">
        <v>264</v>
      </c>
      <c r="F187" s="48">
        <v>25</v>
      </c>
      <c r="G187" s="48" t="s">
        <v>263</v>
      </c>
      <c r="H187" s="48">
        <v>600</v>
      </c>
      <c r="I187" s="48">
        <v>20</v>
      </c>
      <c r="J187" s="48">
        <v>20</v>
      </c>
      <c r="K187" s="48" t="s">
        <v>129</v>
      </c>
      <c r="L187" s="48">
        <v>0</v>
      </c>
      <c r="M187" s="48">
        <v>1</v>
      </c>
      <c r="N187" s="47">
        <v>1</v>
      </c>
    </row>
    <row r="188" spans="1:14" x14ac:dyDescent="0.25">
      <c r="A188" s="5" t="s">
        <v>254</v>
      </c>
      <c r="B188" s="48" t="str">
        <f t="shared" si="2"/>
        <v>S1101</v>
      </c>
      <c r="C188" s="48" t="s">
        <v>75</v>
      </c>
      <c r="D188" s="48" t="str">
        <f>TRIM(MID(Tableau1[[#This Row],[tache]],FIND("TACHE",Tableau1[[#This Row],[tache]])+5,FIND(":",Tableau1[[#This Row],[tache]])-(FIND("TACHE",Tableau1[[#This Row],[tache]])+5)))</f>
        <v>6</v>
      </c>
      <c r="E188" s="48" t="s">
        <v>264</v>
      </c>
      <c r="F188" s="48">
        <v>26</v>
      </c>
      <c r="G188" s="48" t="s">
        <v>263</v>
      </c>
      <c r="H188" s="48">
        <v>600</v>
      </c>
      <c r="I188" s="48">
        <v>20</v>
      </c>
      <c r="J188" s="48">
        <v>20</v>
      </c>
      <c r="K188" s="48" t="s">
        <v>129</v>
      </c>
      <c r="L188" s="48">
        <v>0</v>
      </c>
      <c r="M188" s="48">
        <v>1</v>
      </c>
      <c r="N188" s="47">
        <v>1</v>
      </c>
    </row>
    <row r="189" spans="1:14" x14ac:dyDescent="0.25">
      <c r="A189" s="5" t="s">
        <v>254</v>
      </c>
      <c r="B189" s="48" t="str">
        <f t="shared" si="2"/>
        <v>S1101</v>
      </c>
      <c r="C189" s="48" t="s">
        <v>75</v>
      </c>
      <c r="D189" s="48" t="str">
        <f>TRIM(MID(Tableau1[[#This Row],[tache]],FIND("TACHE",Tableau1[[#This Row],[tache]])+5,FIND(":",Tableau1[[#This Row],[tache]])-(FIND("TACHE",Tableau1[[#This Row],[tache]])+5)))</f>
        <v>7</v>
      </c>
      <c r="E189" s="48" t="s">
        <v>265</v>
      </c>
      <c r="F189" s="48">
        <v>2</v>
      </c>
      <c r="G189" s="48" t="s">
        <v>214</v>
      </c>
      <c r="H189" s="48">
        <v>50</v>
      </c>
      <c r="I189" s="48">
        <v>20</v>
      </c>
      <c r="J189" s="48">
        <v>4</v>
      </c>
      <c r="K189" s="48" t="s">
        <v>129</v>
      </c>
      <c r="L189" s="48">
        <v>0</v>
      </c>
      <c r="M189" s="48">
        <v>1</v>
      </c>
      <c r="N189" s="47">
        <v>1</v>
      </c>
    </row>
    <row r="190" spans="1:14" x14ac:dyDescent="0.25">
      <c r="A190" s="5" t="s">
        <v>254</v>
      </c>
      <c r="B190" s="48" t="str">
        <f t="shared" si="2"/>
        <v>S1101</v>
      </c>
      <c r="C190" s="48" t="s">
        <v>75</v>
      </c>
      <c r="D190" s="48" t="str">
        <f>TRIM(MID(Tableau1[[#This Row],[tache]],FIND("TACHE",Tableau1[[#This Row],[tache]])+5,FIND(":",Tableau1[[#This Row],[tache]])-(FIND("TACHE",Tableau1[[#This Row],[tache]])+5)))</f>
        <v>7</v>
      </c>
      <c r="E190" s="48" t="s">
        <v>265</v>
      </c>
      <c r="F190" s="48">
        <v>5</v>
      </c>
      <c r="G190" s="48" t="s">
        <v>214</v>
      </c>
      <c r="H190" s="48">
        <v>50</v>
      </c>
      <c r="I190" s="48">
        <v>20</v>
      </c>
      <c r="J190" s="48">
        <v>4</v>
      </c>
      <c r="K190" s="48" t="s">
        <v>129</v>
      </c>
      <c r="L190" s="48">
        <v>0</v>
      </c>
      <c r="M190" s="48">
        <v>1</v>
      </c>
      <c r="N190" s="47">
        <v>1</v>
      </c>
    </row>
    <row r="191" spans="1:14" x14ac:dyDescent="0.25">
      <c r="A191" s="5" t="s">
        <v>254</v>
      </c>
      <c r="B191" s="48" t="str">
        <f t="shared" si="2"/>
        <v>S1101</v>
      </c>
      <c r="C191" s="48" t="s">
        <v>75</v>
      </c>
      <c r="D191" s="48" t="str">
        <f>TRIM(MID(Tableau1[[#This Row],[tache]],FIND("TACHE",Tableau1[[#This Row],[tache]])+5,FIND(":",Tableau1[[#This Row],[tache]])-(FIND("TACHE",Tableau1[[#This Row],[tache]])+5)))</f>
        <v>7</v>
      </c>
      <c r="E191" s="48" t="s">
        <v>265</v>
      </c>
      <c r="F191" s="48">
        <v>6</v>
      </c>
      <c r="G191" s="48" t="s">
        <v>214</v>
      </c>
      <c r="H191" s="48">
        <v>25</v>
      </c>
      <c r="I191" s="48">
        <v>20</v>
      </c>
      <c r="J191" s="48">
        <v>4</v>
      </c>
      <c r="K191" s="48" t="s">
        <v>129</v>
      </c>
      <c r="L191" s="48">
        <v>0</v>
      </c>
      <c r="M191" s="48">
        <v>1</v>
      </c>
      <c r="N191" s="47">
        <v>1</v>
      </c>
    </row>
    <row r="192" spans="1:14" x14ac:dyDescent="0.25">
      <c r="A192" s="5" t="s">
        <v>254</v>
      </c>
      <c r="B192" s="48" t="str">
        <f t="shared" si="2"/>
        <v>S1101</v>
      </c>
      <c r="C192" s="48" t="s">
        <v>75</v>
      </c>
      <c r="D192" s="48" t="str">
        <f>TRIM(MID(Tableau1[[#This Row],[tache]],FIND("TACHE",Tableau1[[#This Row],[tache]])+5,FIND(":",Tableau1[[#This Row],[tache]])-(FIND("TACHE",Tableau1[[#This Row],[tache]])+5)))</f>
        <v>7</v>
      </c>
      <c r="E192" s="48" t="s">
        <v>265</v>
      </c>
      <c r="F192" s="48">
        <v>10</v>
      </c>
      <c r="G192" s="48" t="s">
        <v>214</v>
      </c>
      <c r="H192" s="48">
        <v>50</v>
      </c>
      <c r="I192" s="48">
        <v>20</v>
      </c>
      <c r="J192" s="48">
        <v>4</v>
      </c>
      <c r="K192" s="48" t="s">
        <v>129</v>
      </c>
      <c r="L192" s="48">
        <v>0</v>
      </c>
      <c r="M192" s="48">
        <v>1</v>
      </c>
      <c r="N192" s="47">
        <v>1</v>
      </c>
    </row>
    <row r="193" spans="1:14" x14ac:dyDescent="0.25">
      <c r="A193" s="5" t="s">
        <v>254</v>
      </c>
      <c r="B193" s="48" t="str">
        <f t="shared" si="2"/>
        <v>S1101</v>
      </c>
      <c r="C193" s="48" t="s">
        <v>75</v>
      </c>
      <c r="D193" s="48" t="str">
        <f>TRIM(MID(Tableau1[[#This Row],[tache]],FIND("TACHE",Tableau1[[#This Row],[tache]])+5,FIND(":",Tableau1[[#This Row],[tache]])-(FIND("TACHE",Tableau1[[#This Row],[tache]])+5)))</f>
        <v>7</v>
      </c>
      <c r="E193" s="48" t="s">
        <v>265</v>
      </c>
      <c r="F193" s="48">
        <v>11</v>
      </c>
      <c r="G193" s="48" t="s">
        <v>266</v>
      </c>
      <c r="H193" s="48">
        <v>350</v>
      </c>
      <c r="I193" s="48">
        <v>20</v>
      </c>
      <c r="J193" s="48">
        <v>12</v>
      </c>
      <c r="K193" s="48" t="s">
        <v>129</v>
      </c>
      <c r="L193" s="48">
        <v>0</v>
      </c>
      <c r="M193" s="48">
        <v>2</v>
      </c>
      <c r="N193" s="47">
        <v>2</v>
      </c>
    </row>
    <row r="194" spans="1:14" x14ac:dyDescent="0.25">
      <c r="A194" s="5" t="s">
        <v>254</v>
      </c>
      <c r="B194" s="48" t="str">
        <f t="shared" si="2"/>
        <v>S1101</v>
      </c>
      <c r="C194" s="48" t="s">
        <v>75</v>
      </c>
      <c r="D194" s="48" t="str">
        <f>TRIM(MID(Tableau1[[#This Row],[tache]],FIND("TACHE",Tableau1[[#This Row],[tache]])+5,FIND(":",Tableau1[[#This Row],[tache]])-(FIND("TACHE",Tableau1[[#This Row],[tache]])+5)))</f>
        <v>7</v>
      </c>
      <c r="E194" s="48" t="s">
        <v>265</v>
      </c>
      <c r="F194" s="48">
        <v>12</v>
      </c>
      <c r="G194" s="48" t="s">
        <v>153</v>
      </c>
      <c r="H194" s="48">
        <v>25</v>
      </c>
      <c r="I194" s="48">
        <v>20</v>
      </c>
      <c r="J194" s="48">
        <v>4</v>
      </c>
      <c r="K194" s="48" t="s">
        <v>129</v>
      </c>
      <c r="L194" s="48">
        <v>0</v>
      </c>
      <c r="M194" s="48">
        <v>1</v>
      </c>
      <c r="N194" s="47">
        <v>1</v>
      </c>
    </row>
    <row r="195" spans="1:14" x14ac:dyDescent="0.25">
      <c r="A195" s="5" t="s">
        <v>254</v>
      </c>
      <c r="B195" s="48" t="str">
        <f t="shared" ref="B195:B258" si="3">RIGHT(A195,LEN(A195)-3)</f>
        <v>S1101</v>
      </c>
      <c r="C195" s="48" t="s">
        <v>75</v>
      </c>
      <c r="D195" s="48" t="str">
        <f>TRIM(MID(Tableau1[[#This Row],[tache]],FIND("TACHE",Tableau1[[#This Row],[tache]])+5,FIND(":",Tableau1[[#This Row],[tache]])-(FIND("TACHE",Tableau1[[#This Row],[tache]])+5)))</f>
        <v>7</v>
      </c>
      <c r="E195" s="48" t="s">
        <v>265</v>
      </c>
      <c r="F195" s="48">
        <v>13</v>
      </c>
      <c r="G195" s="48" t="s">
        <v>153</v>
      </c>
      <c r="H195" s="48">
        <v>25</v>
      </c>
      <c r="I195" s="48">
        <v>20</v>
      </c>
      <c r="J195" s="48">
        <v>4</v>
      </c>
      <c r="K195" s="48" t="s">
        <v>129</v>
      </c>
      <c r="L195" s="48">
        <v>0</v>
      </c>
      <c r="M195" s="48">
        <v>1</v>
      </c>
      <c r="N195" s="47">
        <v>1</v>
      </c>
    </row>
    <row r="196" spans="1:14" x14ac:dyDescent="0.25">
      <c r="A196" s="5" t="s">
        <v>254</v>
      </c>
      <c r="B196" s="48" t="str">
        <f t="shared" si="3"/>
        <v>S1101</v>
      </c>
      <c r="C196" s="48" t="s">
        <v>75</v>
      </c>
      <c r="D196" s="48" t="str">
        <f>TRIM(MID(Tableau1[[#This Row],[tache]],FIND("TACHE",Tableau1[[#This Row],[tache]])+5,FIND(":",Tableau1[[#This Row],[tache]])-(FIND("TACHE",Tableau1[[#This Row],[tache]])+5)))</f>
        <v>7</v>
      </c>
      <c r="E196" s="48" t="s">
        <v>265</v>
      </c>
      <c r="F196" s="48">
        <v>14</v>
      </c>
      <c r="G196" s="48" t="s">
        <v>214</v>
      </c>
      <c r="H196" s="48">
        <v>50</v>
      </c>
      <c r="I196" s="48">
        <v>20</v>
      </c>
      <c r="J196" s="48">
        <v>4</v>
      </c>
      <c r="K196" s="48" t="s">
        <v>129</v>
      </c>
      <c r="L196" s="48">
        <v>0</v>
      </c>
      <c r="M196" s="48">
        <v>1</v>
      </c>
      <c r="N196" s="47">
        <v>1</v>
      </c>
    </row>
    <row r="197" spans="1:14" x14ac:dyDescent="0.25">
      <c r="A197" s="5" t="s">
        <v>254</v>
      </c>
      <c r="B197" s="48" t="str">
        <f t="shared" si="3"/>
        <v>S1101</v>
      </c>
      <c r="C197" s="48" t="s">
        <v>75</v>
      </c>
      <c r="D197" s="48" t="str">
        <f>TRIM(MID(Tableau1[[#This Row],[tache]],FIND("TACHE",Tableau1[[#This Row],[tache]])+5,FIND(":",Tableau1[[#This Row],[tache]])-(FIND("TACHE",Tableau1[[#This Row],[tache]])+5)))</f>
        <v>7</v>
      </c>
      <c r="E197" s="48" t="s">
        <v>265</v>
      </c>
      <c r="F197" s="48">
        <v>19</v>
      </c>
      <c r="G197" s="48" t="s">
        <v>158</v>
      </c>
      <c r="H197" s="48">
        <v>25</v>
      </c>
      <c r="I197" s="48">
        <v>20</v>
      </c>
      <c r="J197" s="48">
        <v>4</v>
      </c>
      <c r="K197" s="48" t="s">
        <v>129</v>
      </c>
      <c r="L197" s="48">
        <v>0</v>
      </c>
      <c r="M197" s="48">
        <v>1</v>
      </c>
      <c r="N197" s="47">
        <v>1</v>
      </c>
    </row>
    <row r="198" spans="1:14" x14ac:dyDescent="0.25">
      <c r="A198" s="5" t="s">
        <v>254</v>
      </c>
      <c r="B198" s="48" t="str">
        <f t="shared" si="3"/>
        <v>S1101</v>
      </c>
      <c r="C198" s="48" t="s">
        <v>75</v>
      </c>
      <c r="D198" s="48" t="str">
        <f>TRIM(MID(Tableau1[[#This Row],[tache]],FIND("TACHE",Tableau1[[#This Row],[tache]])+5,FIND(":",Tableau1[[#This Row],[tache]])-(FIND("TACHE",Tableau1[[#This Row],[tache]])+5)))</f>
        <v>7</v>
      </c>
      <c r="E198" s="48" t="s">
        <v>265</v>
      </c>
      <c r="F198" s="48">
        <v>21</v>
      </c>
      <c r="G198" s="48" t="s">
        <v>214</v>
      </c>
      <c r="H198" s="48">
        <v>100</v>
      </c>
      <c r="I198" s="48">
        <v>20</v>
      </c>
      <c r="J198" s="48">
        <v>8</v>
      </c>
      <c r="K198" s="48" t="s">
        <v>129</v>
      </c>
      <c r="L198" s="48">
        <v>0</v>
      </c>
      <c r="M198" s="48">
        <v>1</v>
      </c>
      <c r="N198" s="47">
        <v>1</v>
      </c>
    </row>
    <row r="199" spans="1:14" x14ac:dyDescent="0.25">
      <c r="A199" s="5" t="s">
        <v>254</v>
      </c>
      <c r="B199" s="48" t="str">
        <f t="shared" si="3"/>
        <v>S1101</v>
      </c>
      <c r="C199" s="48" t="s">
        <v>75</v>
      </c>
      <c r="D199" s="48" t="str">
        <f>TRIM(MID(Tableau1[[#This Row],[tache]],FIND("TACHE",Tableau1[[#This Row],[tache]])+5,FIND(":",Tableau1[[#This Row],[tache]])-(FIND("TACHE",Tableau1[[#This Row],[tache]])+5)))</f>
        <v>7</v>
      </c>
      <c r="E199" s="48" t="s">
        <v>265</v>
      </c>
      <c r="F199" s="48">
        <v>23</v>
      </c>
      <c r="G199" s="48" t="s">
        <v>214</v>
      </c>
      <c r="H199" s="48">
        <v>150</v>
      </c>
      <c r="I199" s="48">
        <v>20</v>
      </c>
      <c r="J199" s="48">
        <v>8</v>
      </c>
      <c r="K199" s="48" t="s">
        <v>129</v>
      </c>
      <c r="L199" s="48">
        <v>0</v>
      </c>
      <c r="M199" s="48">
        <v>1</v>
      </c>
      <c r="N199" s="47">
        <v>1</v>
      </c>
    </row>
    <row r="200" spans="1:14" x14ac:dyDescent="0.25">
      <c r="A200" s="5" t="s">
        <v>254</v>
      </c>
      <c r="B200" s="48" t="str">
        <f t="shared" si="3"/>
        <v>S1101</v>
      </c>
      <c r="C200" s="48" t="s">
        <v>75</v>
      </c>
      <c r="D200" s="48" t="str">
        <f>TRIM(MID(Tableau1[[#This Row],[tache]],FIND("TACHE",Tableau1[[#This Row],[tache]])+5,FIND(":",Tableau1[[#This Row],[tache]])-(FIND("TACHE",Tableau1[[#This Row],[tache]])+5)))</f>
        <v>7</v>
      </c>
      <c r="E200" s="48" t="s">
        <v>265</v>
      </c>
      <c r="F200" s="48">
        <v>27</v>
      </c>
      <c r="G200" s="48" t="s">
        <v>248</v>
      </c>
      <c r="H200" s="48">
        <v>25</v>
      </c>
      <c r="I200" s="48">
        <v>20</v>
      </c>
      <c r="J200" s="48">
        <v>4</v>
      </c>
      <c r="K200" s="48" t="s">
        <v>129</v>
      </c>
      <c r="L200" s="48">
        <v>0</v>
      </c>
      <c r="M200" s="48">
        <v>1</v>
      </c>
      <c r="N200" s="47">
        <v>1</v>
      </c>
    </row>
    <row r="201" spans="1:14" x14ac:dyDescent="0.25">
      <c r="A201" s="5" t="s">
        <v>254</v>
      </c>
      <c r="B201" s="48" t="str">
        <f t="shared" si="3"/>
        <v>S1101</v>
      </c>
      <c r="C201" s="48" t="s">
        <v>75</v>
      </c>
      <c r="D201" s="48" t="str">
        <f>TRIM(MID(Tableau1[[#This Row],[tache]],FIND("TACHE",Tableau1[[#This Row],[tache]])+5,FIND(":",Tableau1[[#This Row],[tache]])-(FIND("TACHE",Tableau1[[#This Row],[tache]])+5)))</f>
        <v>7</v>
      </c>
      <c r="E201" s="48" t="s">
        <v>265</v>
      </c>
      <c r="F201" s="48">
        <v>28</v>
      </c>
      <c r="G201" s="48" t="s">
        <v>267</v>
      </c>
      <c r="H201" s="48">
        <v>80</v>
      </c>
      <c r="I201" s="48">
        <v>20</v>
      </c>
      <c r="J201" s="48">
        <v>4</v>
      </c>
      <c r="K201" s="48" t="s">
        <v>129</v>
      </c>
      <c r="L201" s="48">
        <v>0</v>
      </c>
      <c r="M201" s="48">
        <v>1</v>
      </c>
      <c r="N201" s="47">
        <v>1</v>
      </c>
    </row>
    <row r="202" spans="1:14" x14ac:dyDescent="0.25">
      <c r="A202" s="5" t="s">
        <v>254</v>
      </c>
      <c r="B202" s="48" t="str">
        <f t="shared" si="3"/>
        <v>S1101</v>
      </c>
      <c r="C202" s="48" t="s">
        <v>75</v>
      </c>
      <c r="D202" s="48" t="str">
        <f>TRIM(MID(Tableau1[[#This Row],[tache]],FIND("TACHE",Tableau1[[#This Row],[tache]])+5,FIND(":",Tableau1[[#This Row],[tache]])-(FIND("TACHE",Tableau1[[#This Row],[tache]])+5)))</f>
        <v>7</v>
      </c>
      <c r="E202" s="48" t="s">
        <v>265</v>
      </c>
      <c r="F202" s="48">
        <v>29</v>
      </c>
      <c r="G202" s="48" t="s">
        <v>214</v>
      </c>
      <c r="H202" s="48">
        <v>80</v>
      </c>
      <c r="I202" s="48">
        <v>20</v>
      </c>
      <c r="J202" s="48">
        <v>4</v>
      </c>
      <c r="K202" s="48" t="s">
        <v>129</v>
      </c>
      <c r="L202" s="48">
        <v>0</v>
      </c>
      <c r="M202" s="48">
        <v>1</v>
      </c>
      <c r="N202" s="47">
        <v>1</v>
      </c>
    </row>
    <row r="203" spans="1:14" x14ac:dyDescent="0.25">
      <c r="A203" s="5" t="s">
        <v>254</v>
      </c>
      <c r="B203" s="48" t="str">
        <f t="shared" si="3"/>
        <v>S1101</v>
      </c>
      <c r="C203" s="48" t="s">
        <v>75</v>
      </c>
      <c r="D203" s="48" t="str">
        <f>TRIM(MID(Tableau1[[#This Row],[tache]],FIND("TACHE",Tableau1[[#This Row],[tache]])+5,FIND(":",Tableau1[[#This Row],[tache]])-(FIND("TACHE",Tableau1[[#This Row],[tache]])+5)))</f>
        <v>7</v>
      </c>
      <c r="E203" s="48" t="s">
        <v>265</v>
      </c>
      <c r="F203" s="48">
        <v>30</v>
      </c>
      <c r="G203" s="48" t="s">
        <v>214</v>
      </c>
      <c r="H203" s="48">
        <v>25</v>
      </c>
      <c r="I203" s="48">
        <v>20</v>
      </c>
      <c r="J203" s="48">
        <v>4</v>
      </c>
      <c r="K203" s="48" t="s">
        <v>129</v>
      </c>
      <c r="L203" s="48">
        <v>0</v>
      </c>
      <c r="M203" s="48">
        <v>1</v>
      </c>
      <c r="N203" s="47">
        <v>1</v>
      </c>
    </row>
    <row r="204" spans="1:14" x14ac:dyDescent="0.25">
      <c r="A204" s="5" t="s">
        <v>254</v>
      </c>
      <c r="B204" s="48" t="str">
        <f t="shared" si="3"/>
        <v>S1101</v>
      </c>
      <c r="C204" s="48" t="s">
        <v>75</v>
      </c>
      <c r="D204" s="48" t="str">
        <f>TRIM(MID(Tableau1[[#This Row],[tache]],FIND("TACHE",Tableau1[[#This Row],[tache]])+5,FIND(":",Tableau1[[#This Row],[tache]])-(FIND("TACHE",Tableau1[[#This Row],[tache]])+5)))</f>
        <v>7</v>
      </c>
      <c r="E204" s="48" t="s">
        <v>265</v>
      </c>
      <c r="F204" s="48">
        <v>31</v>
      </c>
      <c r="G204" s="48" t="s">
        <v>210</v>
      </c>
      <c r="H204" s="48">
        <v>250</v>
      </c>
      <c r="I204" s="48">
        <v>20</v>
      </c>
      <c r="J204" s="48">
        <v>12</v>
      </c>
      <c r="K204" s="48" t="s">
        <v>129</v>
      </c>
      <c r="L204" s="48">
        <v>0</v>
      </c>
      <c r="M204" s="48">
        <v>1</v>
      </c>
      <c r="N204" s="47">
        <v>1</v>
      </c>
    </row>
    <row r="205" spans="1:14" x14ac:dyDescent="0.25">
      <c r="A205" s="5" t="s">
        <v>254</v>
      </c>
      <c r="B205" s="48" t="str">
        <f t="shared" si="3"/>
        <v>S1101</v>
      </c>
      <c r="C205" s="48" t="s">
        <v>75</v>
      </c>
      <c r="D205" s="48" t="str">
        <f>TRIM(MID(Tableau1[[#This Row],[tache]],FIND("TACHE",Tableau1[[#This Row],[tache]])+5,FIND(":",Tableau1[[#This Row],[tache]])-(FIND("TACHE",Tableau1[[#This Row],[tache]])+5)))</f>
        <v>7</v>
      </c>
      <c r="E205" s="48" t="s">
        <v>265</v>
      </c>
      <c r="F205" s="48">
        <v>32</v>
      </c>
      <c r="G205" s="48" t="s">
        <v>268</v>
      </c>
      <c r="H205" s="48">
        <v>50</v>
      </c>
      <c r="I205" s="48">
        <v>20</v>
      </c>
      <c r="J205" s="48">
        <v>4</v>
      </c>
      <c r="K205" s="48" t="s">
        <v>129</v>
      </c>
      <c r="L205" s="48">
        <v>0</v>
      </c>
      <c r="M205" s="48">
        <v>1</v>
      </c>
      <c r="N205" s="47">
        <v>1</v>
      </c>
    </row>
    <row r="206" spans="1:14" x14ac:dyDescent="0.25">
      <c r="A206" s="5" t="s">
        <v>254</v>
      </c>
      <c r="B206" s="48" t="str">
        <f t="shared" si="3"/>
        <v>S1101</v>
      </c>
      <c r="C206" s="48" t="s">
        <v>75</v>
      </c>
      <c r="D206" s="48" t="str">
        <f>TRIM(MID(Tableau1[[#This Row],[tache]],FIND("TACHE",Tableau1[[#This Row],[tache]])+5,FIND(":",Tableau1[[#This Row],[tache]])-(FIND("TACHE",Tableau1[[#This Row],[tache]])+5)))</f>
        <v>7</v>
      </c>
      <c r="E206" s="48" t="s">
        <v>265</v>
      </c>
      <c r="F206" s="48">
        <v>33</v>
      </c>
      <c r="G206" s="48" t="s">
        <v>214</v>
      </c>
      <c r="H206" s="48">
        <v>50</v>
      </c>
      <c r="I206" s="48">
        <v>20</v>
      </c>
      <c r="J206" s="48">
        <v>4</v>
      </c>
      <c r="K206" s="48" t="s">
        <v>129</v>
      </c>
      <c r="L206" s="48">
        <v>0</v>
      </c>
      <c r="M206" s="48">
        <v>1</v>
      </c>
      <c r="N206" s="47">
        <v>1</v>
      </c>
    </row>
    <row r="207" spans="1:14" x14ac:dyDescent="0.25">
      <c r="A207" s="5" t="s">
        <v>254</v>
      </c>
      <c r="B207" s="48" t="str">
        <f t="shared" si="3"/>
        <v>S1101</v>
      </c>
      <c r="C207" s="48" t="s">
        <v>75</v>
      </c>
      <c r="D207" s="48" t="str">
        <f>TRIM(MID(Tableau1[[#This Row],[tache]],FIND("TACHE",Tableau1[[#This Row],[tache]])+5,FIND(":",Tableau1[[#This Row],[tache]])-(FIND("TACHE",Tableau1[[#This Row],[tache]])+5)))</f>
        <v>7</v>
      </c>
      <c r="E207" s="48" t="s">
        <v>265</v>
      </c>
      <c r="F207" s="48">
        <v>34</v>
      </c>
      <c r="G207" s="48" t="s">
        <v>214</v>
      </c>
      <c r="H207" s="48">
        <v>25</v>
      </c>
      <c r="I207" s="48">
        <v>20</v>
      </c>
      <c r="J207" s="48">
        <v>4</v>
      </c>
      <c r="K207" s="48" t="s">
        <v>129</v>
      </c>
      <c r="L207" s="48">
        <v>0</v>
      </c>
      <c r="M207" s="48">
        <v>1</v>
      </c>
      <c r="N207" s="47">
        <v>1</v>
      </c>
    </row>
    <row r="208" spans="1:14" x14ac:dyDescent="0.25">
      <c r="A208" s="5" t="s">
        <v>254</v>
      </c>
      <c r="B208" s="48" t="str">
        <f t="shared" si="3"/>
        <v>S1101</v>
      </c>
      <c r="C208" s="48" t="s">
        <v>75</v>
      </c>
      <c r="D208" s="48" t="e">
        <f>TRIM(MID(Tableau1[[#This Row],[tache]],FIND("TACHE",Tableau1[[#This Row],[tache]])+5,FIND(":",Tableau1[[#This Row],[tache]])-(FIND("TACHE",Tableau1[[#This Row],[tache]])+5)))</f>
        <v>#VALUE!</v>
      </c>
      <c r="E208" s="48" t="s">
        <v>2064</v>
      </c>
      <c r="F208" s="48" t="s">
        <v>81</v>
      </c>
      <c r="G208" s="48" t="s">
        <v>248</v>
      </c>
      <c r="H208" s="48">
        <v>25</v>
      </c>
      <c r="I208" s="48">
        <v>20</v>
      </c>
      <c r="J208" s="48">
        <v>4</v>
      </c>
      <c r="K208" s="48" t="s">
        <v>129</v>
      </c>
      <c r="L208" s="48">
        <v>0</v>
      </c>
      <c r="M208" s="48">
        <v>1</v>
      </c>
      <c r="N208" s="47">
        <v>1</v>
      </c>
    </row>
    <row r="209" spans="1:14" x14ac:dyDescent="0.25">
      <c r="A209" s="5" t="s">
        <v>254</v>
      </c>
      <c r="B209" s="48" t="str">
        <f t="shared" si="3"/>
        <v>S1101</v>
      </c>
      <c r="C209" s="48" t="s">
        <v>75</v>
      </c>
      <c r="D209" s="48" t="e">
        <f>TRIM(MID(Tableau1[[#This Row],[tache]],FIND("TACHE",Tableau1[[#This Row],[tache]])+5,FIND(":",Tableau1[[#This Row],[tache]])-(FIND("TACHE",Tableau1[[#This Row],[tache]])+5)))</f>
        <v>#VALUE!</v>
      </c>
      <c r="E209" s="48" t="s">
        <v>2064</v>
      </c>
      <c r="F209" s="48" t="s">
        <v>82</v>
      </c>
      <c r="G209" s="48" t="s">
        <v>248</v>
      </c>
      <c r="H209" s="48">
        <v>25</v>
      </c>
      <c r="I209" s="48">
        <v>20</v>
      </c>
      <c r="J209" s="48">
        <v>4</v>
      </c>
      <c r="K209" s="48" t="s">
        <v>129</v>
      </c>
      <c r="L209" s="48">
        <v>0</v>
      </c>
      <c r="M209" s="48">
        <v>1</v>
      </c>
      <c r="N209" s="47">
        <v>1</v>
      </c>
    </row>
    <row r="210" spans="1:14" x14ac:dyDescent="0.25">
      <c r="A210" s="5" t="s">
        <v>254</v>
      </c>
      <c r="B210" s="48" t="str">
        <f t="shared" si="3"/>
        <v>S1101</v>
      </c>
      <c r="C210" s="48" t="s">
        <v>75</v>
      </c>
      <c r="D210" s="48" t="e">
        <f>TRIM(MID(Tableau1[[#This Row],[tache]],FIND("TACHE",Tableau1[[#This Row],[tache]])+5,FIND(":",Tableau1[[#This Row],[tache]])-(FIND("TACHE",Tableau1[[#This Row],[tache]])+5)))</f>
        <v>#VALUE!</v>
      </c>
      <c r="E210" s="48" t="s">
        <v>2064</v>
      </c>
      <c r="F210" s="48" t="s">
        <v>112</v>
      </c>
      <c r="G210" s="48" t="s">
        <v>248</v>
      </c>
      <c r="H210" s="48">
        <v>25</v>
      </c>
      <c r="I210" s="48">
        <v>20</v>
      </c>
      <c r="J210" s="48">
        <v>4</v>
      </c>
      <c r="K210" s="48" t="s">
        <v>129</v>
      </c>
      <c r="L210" s="48">
        <v>0</v>
      </c>
      <c r="M210" s="48">
        <v>1</v>
      </c>
      <c r="N210" s="47">
        <v>1</v>
      </c>
    </row>
    <row r="211" spans="1:14" x14ac:dyDescent="0.25">
      <c r="A211" s="5" t="s">
        <v>254</v>
      </c>
      <c r="B211" s="48" t="str">
        <f t="shared" si="3"/>
        <v>S1101</v>
      </c>
      <c r="C211" s="48" t="s">
        <v>75</v>
      </c>
      <c r="D211" s="48" t="e">
        <f>TRIM(MID(Tableau1[[#This Row],[tache]],FIND("TACHE",Tableau1[[#This Row],[tache]])+5,FIND(":",Tableau1[[#This Row],[tache]])-(FIND("TACHE",Tableau1[[#This Row],[tache]])+5)))</f>
        <v>#VALUE!</v>
      </c>
      <c r="E211" s="48" t="s">
        <v>2064</v>
      </c>
      <c r="F211" s="48" t="s">
        <v>105</v>
      </c>
      <c r="G211" s="48" t="s">
        <v>248</v>
      </c>
      <c r="H211" s="48">
        <v>25</v>
      </c>
      <c r="I211" s="48">
        <v>20</v>
      </c>
      <c r="J211" s="48">
        <v>4</v>
      </c>
      <c r="K211" s="48" t="s">
        <v>129</v>
      </c>
      <c r="L211" s="48">
        <v>0</v>
      </c>
      <c r="M211" s="48">
        <v>1</v>
      </c>
      <c r="N211" s="47">
        <v>1</v>
      </c>
    </row>
    <row r="212" spans="1:14" x14ac:dyDescent="0.25">
      <c r="A212" s="62" t="s">
        <v>270</v>
      </c>
      <c r="B212" s="63" t="str">
        <f t="shared" si="3"/>
        <v>S1121</v>
      </c>
      <c r="C212" s="63" t="s">
        <v>75</v>
      </c>
      <c r="D212" s="63" t="str">
        <f>TRIM(MID(Tableau1[[#This Row],[tache]],FIND("TACHE",Tableau1[[#This Row],[tache]])+5,FIND(":",Tableau1[[#This Row],[tache]])-(FIND("TACHE",Tableau1[[#This Row],[tache]])+5)))</f>
        <v>2</v>
      </c>
      <c r="E212" s="63" t="s">
        <v>255</v>
      </c>
      <c r="F212" s="63">
        <v>2</v>
      </c>
      <c r="G212" s="63" t="s">
        <v>210</v>
      </c>
      <c r="H212" s="63">
        <v>80</v>
      </c>
      <c r="I212" s="63">
        <v>20</v>
      </c>
      <c r="J212" s="63">
        <v>4</v>
      </c>
      <c r="K212" s="63" t="s">
        <v>129</v>
      </c>
      <c r="L212" s="63">
        <v>2</v>
      </c>
      <c r="M212" s="63">
        <v>0</v>
      </c>
      <c r="N212" s="64">
        <v>2</v>
      </c>
    </row>
    <row r="213" spans="1:14" x14ac:dyDescent="0.25">
      <c r="A213" s="62" t="s">
        <v>270</v>
      </c>
      <c r="B213" s="63" t="str">
        <f t="shared" si="3"/>
        <v>S1121</v>
      </c>
      <c r="C213" s="63" t="s">
        <v>75</v>
      </c>
      <c r="D213" s="63" t="str">
        <f>TRIM(MID(Tableau1[[#This Row],[tache]],FIND("TACHE",Tableau1[[#This Row],[tache]])+5,FIND(":",Tableau1[[#This Row],[tache]])-(FIND("TACHE",Tableau1[[#This Row],[tache]])+5)))</f>
        <v>2</v>
      </c>
      <c r="E213" s="63" t="s">
        <v>255</v>
      </c>
      <c r="F213" s="63">
        <v>4</v>
      </c>
      <c r="G213" s="63" t="s">
        <v>210</v>
      </c>
      <c r="H213" s="63">
        <v>100</v>
      </c>
      <c r="I213" s="63">
        <v>20</v>
      </c>
      <c r="J213" s="63">
        <v>8</v>
      </c>
      <c r="K213" s="63" t="s">
        <v>129</v>
      </c>
      <c r="L213" s="63">
        <v>2</v>
      </c>
      <c r="M213" s="63">
        <v>0</v>
      </c>
      <c r="N213" s="64">
        <v>2</v>
      </c>
    </row>
    <row r="214" spans="1:14" x14ac:dyDescent="0.25">
      <c r="A214" s="62" t="s">
        <v>270</v>
      </c>
      <c r="B214" s="63" t="str">
        <f t="shared" si="3"/>
        <v>S1121</v>
      </c>
      <c r="C214" s="63" t="s">
        <v>75</v>
      </c>
      <c r="D214" s="63" t="str">
        <f>TRIM(MID(Tableau1[[#This Row],[tache]],FIND("TACHE",Tableau1[[#This Row],[tache]])+5,FIND(":",Tableau1[[#This Row],[tache]])-(FIND("TACHE",Tableau1[[#This Row],[tache]])+5)))</f>
        <v>2</v>
      </c>
      <c r="E214" s="63" t="s">
        <v>255</v>
      </c>
      <c r="F214" s="63">
        <v>5</v>
      </c>
      <c r="G214" s="63" t="s">
        <v>210</v>
      </c>
      <c r="H214" s="63">
        <v>25</v>
      </c>
      <c r="I214" s="63">
        <v>20</v>
      </c>
      <c r="J214" s="63">
        <v>4</v>
      </c>
      <c r="K214" s="63" t="s">
        <v>129</v>
      </c>
      <c r="L214" s="63">
        <v>2</v>
      </c>
      <c r="M214" s="63">
        <v>0</v>
      </c>
      <c r="N214" s="64">
        <v>2</v>
      </c>
    </row>
    <row r="215" spans="1:14" x14ac:dyDescent="0.25">
      <c r="A215" s="62" t="s">
        <v>270</v>
      </c>
      <c r="B215" s="63" t="str">
        <f t="shared" si="3"/>
        <v>S1121</v>
      </c>
      <c r="C215" s="63" t="s">
        <v>75</v>
      </c>
      <c r="D215" s="63" t="str">
        <f>TRIM(MID(Tableau1[[#This Row],[tache]],FIND("TACHE",Tableau1[[#This Row],[tache]])+5,FIND(":",Tableau1[[#This Row],[tache]])-(FIND("TACHE",Tableau1[[#This Row],[tache]])+5)))</f>
        <v>2</v>
      </c>
      <c r="E215" s="63" t="s">
        <v>255</v>
      </c>
      <c r="F215" s="63">
        <v>7</v>
      </c>
      <c r="G215" s="63" t="s">
        <v>271</v>
      </c>
      <c r="H215" s="63">
        <v>50</v>
      </c>
      <c r="I215" s="63">
        <v>20</v>
      </c>
      <c r="J215" s="63">
        <v>4</v>
      </c>
      <c r="K215" s="63" t="s">
        <v>129</v>
      </c>
      <c r="L215" s="63">
        <v>2</v>
      </c>
      <c r="M215" s="63">
        <v>0</v>
      </c>
      <c r="N215" s="64">
        <v>2</v>
      </c>
    </row>
    <row r="216" spans="1:14" x14ac:dyDescent="0.25">
      <c r="A216" s="62" t="s">
        <v>270</v>
      </c>
      <c r="B216" s="63" t="str">
        <f t="shared" si="3"/>
        <v>S1121</v>
      </c>
      <c r="C216" s="63" t="s">
        <v>75</v>
      </c>
      <c r="D216" s="63" t="str">
        <f>TRIM(MID(Tableau1[[#This Row],[tache]],FIND("TACHE",Tableau1[[#This Row],[tache]])+5,FIND(":",Tableau1[[#This Row],[tache]])-(FIND("TACHE",Tableau1[[#This Row],[tache]])+5)))</f>
        <v>2</v>
      </c>
      <c r="E216" s="63" t="s">
        <v>255</v>
      </c>
      <c r="F216" s="63">
        <v>9</v>
      </c>
      <c r="G216" s="63" t="s">
        <v>272</v>
      </c>
      <c r="H216" s="63">
        <v>100</v>
      </c>
      <c r="I216" s="63">
        <v>20</v>
      </c>
      <c r="J216" s="63">
        <v>8</v>
      </c>
      <c r="K216" s="63" t="s">
        <v>129</v>
      </c>
      <c r="L216" s="63">
        <v>2</v>
      </c>
      <c r="M216" s="63">
        <v>0</v>
      </c>
      <c r="N216" s="64">
        <v>2</v>
      </c>
    </row>
    <row r="217" spans="1:14" x14ac:dyDescent="0.25">
      <c r="A217" s="62" t="s">
        <v>270</v>
      </c>
      <c r="B217" s="63" t="str">
        <f t="shared" si="3"/>
        <v>S1121</v>
      </c>
      <c r="C217" s="63" t="s">
        <v>75</v>
      </c>
      <c r="D217" s="63" t="str">
        <f>TRIM(MID(Tableau1[[#This Row],[tache]],FIND("TACHE",Tableau1[[#This Row],[tache]])+5,FIND(":",Tableau1[[#This Row],[tache]])-(FIND("TACHE",Tableau1[[#This Row],[tache]])+5)))</f>
        <v>2</v>
      </c>
      <c r="E217" s="63" t="s">
        <v>255</v>
      </c>
      <c r="F217" s="63">
        <v>13</v>
      </c>
      <c r="G217" s="63" t="s">
        <v>210</v>
      </c>
      <c r="H217" s="63">
        <v>300</v>
      </c>
      <c r="I217" s="63">
        <v>20</v>
      </c>
      <c r="J217" s="63">
        <v>12</v>
      </c>
      <c r="K217" s="63" t="s">
        <v>129</v>
      </c>
      <c r="L217" s="63">
        <v>2</v>
      </c>
      <c r="M217" s="63">
        <v>0</v>
      </c>
      <c r="N217" s="64">
        <v>2</v>
      </c>
    </row>
    <row r="218" spans="1:14" x14ac:dyDescent="0.25">
      <c r="A218" s="62" t="s">
        <v>270</v>
      </c>
      <c r="B218" s="63" t="str">
        <f t="shared" si="3"/>
        <v>S1121</v>
      </c>
      <c r="C218" s="63" t="s">
        <v>75</v>
      </c>
      <c r="D218" s="63" t="str">
        <f>TRIM(MID(Tableau1[[#This Row],[tache]],FIND("TACHE",Tableau1[[#This Row],[tache]])+5,FIND(":",Tableau1[[#This Row],[tache]])-(FIND("TACHE",Tableau1[[#This Row],[tache]])+5)))</f>
        <v>2</v>
      </c>
      <c r="E218" s="63" t="s">
        <v>255</v>
      </c>
      <c r="F218" s="63">
        <v>16</v>
      </c>
      <c r="G218" s="63" t="s">
        <v>273</v>
      </c>
      <c r="H218" s="63">
        <v>500</v>
      </c>
      <c r="I218" s="63">
        <v>20</v>
      </c>
      <c r="J218" s="63">
        <v>20</v>
      </c>
      <c r="K218" s="63" t="s">
        <v>129</v>
      </c>
      <c r="L218" s="63">
        <v>1</v>
      </c>
      <c r="M218" s="63">
        <v>0</v>
      </c>
      <c r="N218" s="64">
        <v>1</v>
      </c>
    </row>
    <row r="219" spans="1:14" x14ac:dyDescent="0.25">
      <c r="A219" s="62" t="s">
        <v>270</v>
      </c>
      <c r="B219" s="63" t="str">
        <f t="shared" si="3"/>
        <v>S1121</v>
      </c>
      <c r="C219" s="63" t="s">
        <v>75</v>
      </c>
      <c r="D219" s="63" t="str">
        <f>TRIM(MID(Tableau1[[#This Row],[tache]],FIND("TACHE",Tableau1[[#This Row],[tache]])+5,FIND(":",Tableau1[[#This Row],[tache]])-(FIND("TACHE",Tableau1[[#This Row],[tache]])+5)))</f>
        <v>2</v>
      </c>
      <c r="E219" s="63" t="s">
        <v>255</v>
      </c>
      <c r="F219" s="63">
        <v>17</v>
      </c>
      <c r="G219" s="63" t="s">
        <v>210</v>
      </c>
      <c r="H219" s="63">
        <v>100</v>
      </c>
      <c r="I219" s="63">
        <v>20</v>
      </c>
      <c r="J219" s="63">
        <v>8</v>
      </c>
      <c r="K219" s="63" t="s">
        <v>129</v>
      </c>
      <c r="L219" s="63">
        <v>2</v>
      </c>
      <c r="M219" s="63">
        <v>0</v>
      </c>
      <c r="N219" s="64">
        <v>2</v>
      </c>
    </row>
    <row r="220" spans="1:14" x14ac:dyDescent="0.25">
      <c r="A220" s="62" t="s">
        <v>270</v>
      </c>
      <c r="B220" s="63" t="str">
        <f t="shared" si="3"/>
        <v>S1121</v>
      </c>
      <c r="C220" s="63" t="s">
        <v>75</v>
      </c>
      <c r="D220" s="63" t="str">
        <f>TRIM(MID(Tableau1[[#This Row],[tache]],FIND("TACHE",Tableau1[[#This Row],[tache]])+5,FIND(":",Tableau1[[#This Row],[tache]])-(FIND("TACHE",Tableau1[[#This Row],[tache]])+5)))</f>
        <v>2</v>
      </c>
      <c r="E220" s="63" t="s">
        <v>255</v>
      </c>
      <c r="F220" s="63">
        <v>19</v>
      </c>
      <c r="G220" s="63" t="s">
        <v>258</v>
      </c>
      <c r="H220" s="63">
        <v>500</v>
      </c>
      <c r="I220" s="63">
        <v>20</v>
      </c>
      <c r="J220" s="63">
        <v>20</v>
      </c>
      <c r="K220" s="63" t="s">
        <v>129</v>
      </c>
      <c r="L220" s="63">
        <v>2</v>
      </c>
      <c r="M220" s="63">
        <v>0</v>
      </c>
      <c r="N220" s="64">
        <v>2</v>
      </c>
    </row>
    <row r="221" spans="1:14" x14ac:dyDescent="0.25">
      <c r="A221" s="62" t="s">
        <v>270</v>
      </c>
      <c r="B221" s="63" t="str">
        <f t="shared" si="3"/>
        <v>S1121</v>
      </c>
      <c r="C221" s="63" t="s">
        <v>75</v>
      </c>
      <c r="D221" s="63" t="str">
        <f>TRIM(MID(Tableau1[[#This Row],[tache]],FIND("TACHE",Tableau1[[#This Row],[tache]])+5,FIND(":",Tableau1[[#This Row],[tache]])-(FIND("TACHE",Tableau1[[#This Row],[tache]])+5)))</f>
        <v>2</v>
      </c>
      <c r="E221" s="63" t="s">
        <v>255</v>
      </c>
      <c r="F221" s="63">
        <v>20</v>
      </c>
      <c r="G221" s="63" t="s">
        <v>274</v>
      </c>
      <c r="H221" s="63">
        <v>40</v>
      </c>
      <c r="I221" s="63">
        <v>20</v>
      </c>
      <c r="J221" s="63">
        <v>4</v>
      </c>
      <c r="K221" s="63" t="s">
        <v>129</v>
      </c>
      <c r="L221" s="63">
        <v>1</v>
      </c>
      <c r="M221" s="63">
        <v>0</v>
      </c>
      <c r="N221" s="64">
        <v>1</v>
      </c>
    </row>
    <row r="222" spans="1:14" x14ac:dyDescent="0.25">
      <c r="A222" s="62" t="s">
        <v>270</v>
      </c>
      <c r="B222" s="63" t="str">
        <f t="shared" si="3"/>
        <v>S1121</v>
      </c>
      <c r="C222" s="63" t="s">
        <v>75</v>
      </c>
      <c r="D222" s="63" t="str">
        <f>TRIM(MID(Tableau1[[#This Row],[tache]],FIND("TACHE",Tableau1[[#This Row],[tache]])+5,FIND(":",Tableau1[[#This Row],[tache]])-(FIND("TACHE",Tableau1[[#This Row],[tache]])+5)))</f>
        <v>2</v>
      </c>
      <c r="E222" s="63" t="s">
        <v>255</v>
      </c>
      <c r="F222" s="63">
        <v>21</v>
      </c>
      <c r="G222" s="63" t="s">
        <v>210</v>
      </c>
      <c r="H222" s="63">
        <v>500</v>
      </c>
      <c r="I222" s="63">
        <v>20</v>
      </c>
      <c r="J222" s="63">
        <v>20</v>
      </c>
      <c r="K222" s="63" t="s">
        <v>129</v>
      </c>
      <c r="L222" s="63">
        <v>2</v>
      </c>
      <c r="M222" s="63">
        <v>0</v>
      </c>
      <c r="N222" s="64">
        <v>2</v>
      </c>
    </row>
    <row r="223" spans="1:14" x14ac:dyDescent="0.25">
      <c r="A223" s="62" t="s">
        <v>270</v>
      </c>
      <c r="B223" s="63" t="str">
        <f t="shared" si="3"/>
        <v>S1121</v>
      </c>
      <c r="C223" s="63" t="s">
        <v>75</v>
      </c>
      <c r="D223" s="63" t="str">
        <f>TRIM(MID(Tableau1[[#This Row],[tache]],FIND("TACHE",Tableau1[[#This Row],[tache]])+5,FIND(":",Tableau1[[#This Row],[tache]])-(FIND("TACHE",Tableau1[[#This Row],[tache]])+5)))</f>
        <v>2</v>
      </c>
      <c r="E223" s="63" t="s">
        <v>255</v>
      </c>
      <c r="F223" s="63">
        <v>22</v>
      </c>
      <c r="G223" s="63" t="s">
        <v>161</v>
      </c>
      <c r="H223" s="63">
        <v>200</v>
      </c>
      <c r="I223" s="63">
        <v>20</v>
      </c>
      <c r="J223" s="63">
        <v>8</v>
      </c>
      <c r="K223" s="63" t="s">
        <v>129</v>
      </c>
      <c r="L223" s="63">
        <v>2</v>
      </c>
      <c r="M223" s="63">
        <v>0</v>
      </c>
      <c r="N223" s="64">
        <v>2</v>
      </c>
    </row>
    <row r="224" spans="1:14" x14ac:dyDescent="0.25">
      <c r="A224" s="62" t="s">
        <v>270</v>
      </c>
      <c r="B224" s="63" t="str">
        <f t="shared" si="3"/>
        <v>S1121</v>
      </c>
      <c r="C224" s="63" t="s">
        <v>75</v>
      </c>
      <c r="D224" s="63" t="str">
        <f>TRIM(MID(Tableau1[[#This Row],[tache]],FIND("TACHE",Tableau1[[#This Row],[tache]])+5,FIND(":",Tableau1[[#This Row],[tache]])-(FIND("TACHE",Tableau1[[#This Row],[tache]])+5)))</f>
        <v>2</v>
      </c>
      <c r="E224" s="63" t="s">
        <v>255</v>
      </c>
      <c r="F224" s="63">
        <v>23</v>
      </c>
      <c r="G224" s="63" t="s">
        <v>275</v>
      </c>
      <c r="H224" s="63">
        <v>50</v>
      </c>
      <c r="I224" s="63">
        <v>20</v>
      </c>
      <c r="J224" s="63">
        <v>4</v>
      </c>
      <c r="K224" s="63" t="s">
        <v>129</v>
      </c>
      <c r="L224" s="63">
        <v>1</v>
      </c>
      <c r="M224" s="63">
        <v>0</v>
      </c>
      <c r="N224" s="64">
        <v>1</v>
      </c>
    </row>
    <row r="225" spans="1:14" x14ac:dyDescent="0.25">
      <c r="A225" s="62" t="s">
        <v>270</v>
      </c>
      <c r="B225" s="63" t="str">
        <f t="shared" si="3"/>
        <v>S1121</v>
      </c>
      <c r="C225" s="63" t="s">
        <v>75</v>
      </c>
      <c r="D225" s="63" t="str">
        <f>TRIM(MID(Tableau1[[#This Row],[tache]],FIND("TACHE",Tableau1[[#This Row],[tache]])+5,FIND(":",Tableau1[[#This Row],[tache]])-(FIND("TACHE",Tableau1[[#This Row],[tache]])+5)))</f>
        <v>2</v>
      </c>
      <c r="E225" s="63" t="s">
        <v>255</v>
      </c>
      <c r="F225" s="63">
        <v>24</v>
      </c>
      <c r="G225" s="63" t="s">
        <v>210</v>
      </c>
      <c r="H225" s="63">
        <v>50</v>
      </c>
      <c r="I225" s="63">
        <v>20</v>
      </c>
      <c r="J225" s="63">
        <v>4</v>
      </c>
      <c r="K225" s="63" t="s">
        <v>129</v>
      </c>
      <c r="L225" s="63">
        <v>2</v>
      </c>
      <c r="M225" s="63">
        <v>0</v>
      </c>
      <c r="N225" s="64">
        <v>2</v>
      </c>
    </row>
    <row r="226" spans="1:14" x14ac:dyDescent="0.25">
      <c r="A226" s="62" t="s">
        <v>270</v>
      </c>
      <c r="B226" s="63" t="str">
        <f t="shared" si="3"/>
        <v>S1121</v>
      </c>
      <c r="C226" s="63" t="s">
        <v>75</v>
      </c>
      <c r="D226" s="63" t="str">
        <f>TRIM(MID(Tableau1[[#This Row],[tache]],FIND("TACHE",Tableau1[[#This Row],[tache]])+5,FIND(":",Tableau1[[#This Row],[tache]])-(FIND("TACHE",Tableau1[[#This Row],[tache]])+5)))</f>
        <v>2</v>
      </c>
      <c r="E226" s="63" t="s">
        <v>255</v>
      </c>
      <c r="F226" s="63">
        <v>25</v>
      </c>
      <c r="G226" s="63" t="s">
        <v>210</v>
      </c>
      <c r="H226" s="63">
        <v>50</v>
      </c>
      <c r="I226" s="63">
        <v>20</v>
      </c>
      <c r="J226" s="63">
        <v>4</v>
      </c>
      <c r="K226" s="63" t="s">
        <v>129</v>
      </c>
      <c r="L226" s="63">
        <v>2</v>
      </c>
      <c r="M226" s="63">
        <v>0</v>
      </c>
      <c r="N226" s="64">
        <v>2</v>
      </c>
    </row>
    <row r="227" spans="1:14" x14ac:dyDescent="0.25">
      <c r="A227" s="62" t="s">
        <v>270</v>
      </c>
      <c r="B227" s="63" t="str">
        <f t="shared" si="3"/>
        <v>S1121</v>
      </c>
      <c r="C227" s="63" t="s">
        <v>75</v>
      </c>
      <c r="D227" s="63" t="str">
        <f>TRIM(MID(Tableau1[[#This Row],[tache]],FIND("TACHE",Tableau1[[#This Row],[tache]])+5,FIND(":",Tableau1[[#This Row],[tache]])-(FIND("TACHE",Tableau1[[#This Row],[tache]])+5)))</f>
        <v>3</v>
      </c>
      <c r="E227" s="63" t="s">
        <v>276</v>
      </c>
      <c r="F227" s="63" t="s">
        <v>82</v>
      </c>
      <c r="G227" s="63" t="s">
        <v>277</v>
      </c>
      <c r="H227" s="63">
        <v>25</v>
      </c>
      <c r="I227" s="63">
        <v>20</v>
      </c>
      <c r="J227" s="63">
        <v>4</v>
      </c>
      <c r="K227" s="63" t="s">
        <v>129</v>
      </c>
      <c r="L227" s="63">
        <v>1</v>
      </c>
      <c r="M227" s="63">
        <v>0</v>
      </c>
      <c r="N227" s="64">
        <v>1</v>
      </c>
    </row>
    <row r="228" spans="1:14" x14ac:dyDescent="0.25">
      <c r="A228" s="62" t="s">
        <v>270</v>
      </c>
      <c r="B228" s="63" t="str">
        <f t="shared" si="3"/>
        <v>S1121</v>
      </c>
      <c r="C228" s="63" t="s">
        <v>75</v>
      </c>
      <c r="D228" s="63" t="str">
        <f>TRIM(MID(Tableau1[[#This Row],[tache]],FIND("TACHE",Tableau1[[#This Row],[tache]])+5,FIND(":",Tableau1[[#This Row],[tache]])-(FIND("TACHE",Tableau1[[#This Row],[tache]])+5)))</f>
        <v>3</v>
      </c>
      <c r="E228" s="63" t="s">
        <v>276</v>
      </c>
      <c r="F228" s="63" t="s">
        <v>105</v>
      </c>
      <c r="G228" s="63" t="s">
        <v>277</v>
      </c>
      <c r="H228" s="63">
        <v>25</v>
      </c>
      <c r="I228" s="63">
        <v>20</v>
      </c>
      <c r="J228" s="63">
        <v>4</v>
      </c>
      <c r="K228" s="63" t="s">
        <v>129</v>
      </c>
      <c r="L228" s="63">
        <v>1</v>
      </c>
      <c r="M228" s="63">
        <v>0</v>
      </c>
      <c r="N228" s="64">
        <v>1</v>
      </c>
    </row>
    <row r="229" spans="1:14" x14ac:dyDescent="0.25">
      <c r="A229" s="62" t="s">
        <v>270</v>
      </c>
      <c r="B229" s="63" t="str">
        <f t="shared" si="3"/>
        <v>S1121</v>
      </c>
      <c r="C229" s="63" t="s">
        <v>75</v>
      </c>
      <c r="D229" s="63" t="str">
        <f>TRIM(MID(Tableau1[[#This Row],[tache]],FIND("TACHE",Tableau1[[#This Row],[tache]])+5,FIND(":",Tableau1[[#This Row],[tache]])-(FIND("TACHE",Tableau1[[#This Row],[tache]])+5)))</f>
        <v>3</v>
      </c>
      <c r="E229" s="63" t="s">
        <v>276</v>
      </c>
      <c r="F229" s="63" t="s">
        <v>106</v>
      </c>
      <c r="G229" s="63" t="s">
        <v>277</v>
      </c>
      <c r="H229" s="63">
        <v>25</v>
      </c>
      <c r="I229" s="63">
        <v>20</v>
      </c>
      <c r="J229" s="63">
        <v>4</v>
      </c>
      <c r="K229" s="63" t="s">
        <v>129</v>
      </c>
      <c r="L229" s="63">
        <v>1</v>
      </c>
      <c r="M229" s="63">
        <v>0</v>
      </c>
      <c r="N229" s="64">
        <v>1</v>
      </c>
    </row>
    <row r="230" spans="1:14" x14ac:dyDescent="0.25">
      <c r="A230" s="62" t="s">
        <v>270</v>
      </c>
      <c r="B230" s="63" t="str">
        <f t="shared" si="3"/>
        <v>S1121</v>
      </c>
      <c r="C230" s="63" t="s">
        <v>75</v>
      </c>
      <c r="D230" s="63" t="str">
        <f>TRIM(MID(Tableau1[[#This Row],[tache]],FIND("TACHE",Tableau1[[#This Row],[tache]])+5,FIND(":",Tableau1[[#This Row],[tache]])-(FIND("TACHE",Tableau1[[#This Row],[tache]])+5)))</f>
        <v>3</v>
      </c>
      <c r="E230" s="63" t="s">
        <v>276</v>
      </c>
      <c r="F230" s="63" t="s">
        <v>107</v>
      </c>
      <c r="G230" s="63" t="s">
        <v>277</v>
      </c>
      <c r="H230" s="63">
        <v>25</v>
      </c>
      <c r="I230" s="63">
        <v>20</v>
      </c>
      <c r="J230" s="63">
        <v>4</v>
      </c>
      <c r="K230" s="63" t="s">
        <v>129</v>
      </c>
      <c r="L230" s="63">
        <v>1</v>
      </c>
      <c r="M230" s="63">
        <v>0</v>
      </c>
      <c r="N230" s="64">
        <v>1</v>
      </c>
    </row>
    <row r="231" spans="1:14" x14ac:dyDescent="0.25">
      <c r="A231" s="62" t="s">
        <v>270</v>
      </c>
      <c r="B231" s="63" t="str">
        <f t="shared" si="3"/>
        <v>S1121</v>
      </c>
      <c r="C231" s="63" t="s">
        <v>75</v>
      </c>
      <c r="D231" s="63" t="str">
        <f>TRIM(MID(Tableau1[[#This Row],[tache]],FIND("TACHE",Tableau1[[#This Row],[tache]])+5,FIND(":",Tableau1[[#This Row],[tache]])-(FIND("TACHE",Tableau1[[#This Row],[tache]])+5)))</f>
        <v>3</v>
      </c>
      <c r="E231" s="63" t="s">
        <v>276</v>
      </c>
      <c r="F231" s="63" t="s">
        <v>108</v>
      </c>
      <c r="G231" s="63" t="s">
        <v>277</v>
      </c>
      <c r="H231" s="63">
        <v>25</v>
      </c>
      <c r="I231" s="63">
        <v>20</v>
      </c>
      <c r="J231" s="63">
        <v>4</v>
      </c>
      <c r="K231" s="63" t="s">
        <v>129</v>
      </c>
      <c r="L231" s="63">
        <v>1</v>
      </c>
      <c r="M231" s="63">
        <v>0</v>
      </c>
      <c r="N231" s="64">
        <v>1</v>
      </c>
    </row>
    <row r="232" spans="1:14" x14ac:dyDescent="0.25">
      <c r="A232" s="62" t="s">
        <v>270</v>
      </c>
      <c r="B232" s="63" t="str">
        <f t="shared" si="3"/>
        <v>S1121</v>
      </c>
      <c r="C232" s="63" t="s">
        <v>75</v>
      </c>
      <c r="D232" s="63" t="str">
        <f>TRIM(MID(Tableau1[[#This Row],[tache]],FIND("TACHE",Tableau1[[#This Row],[tache]])+5,FIND(":",Tableau1[[#This Row],[tache]])-(FIND("TACHE",Tableau1[[#This Row],[tache]])+5)))</f>
        <v>3</v>
      </c>
      <c r="E232" s="63" t="s">
        <v>276</v>
      </c>
      <c r="F232" s="63" t="s">
        <v>109</v>
      </c>
      <c r="G232" s="63" t="s">
        <v>278</v>
      </c>
      <c r="H232" s="63">
        <v>50</v>
      </c>
      <c r="I232" s="63">
        <v>20</v>
      </c>
      <c r="J232" s="63">
        <v>4</v>
      </c>
      <c r="K232" s="63" t="s">
        <v>129</v>
      </c>
      <c r="L232" s="63">
        <v>1</v>
      </c>
      <c r="M232" s="63">
        <v>0</v>
      </c>
      <c r="N232" s="64">
        <v>1</v>
      </c>
    </row>
    <row r="233" spans="1:14" x14ac:dyDescent="0.25">
      <c r="A233" s="62" t="s">
        <v>270</v>
      </c>
      <c r="B233" s="63" t="str">
        <f t="shared" si="3"/>
        <v>S1121</v>
      </c>
      <c r="C233" s="63" t="s">
        <v>75</v>
      </c>
      <c r="D233" s="63" t="str">
        <f>TRIM(MID(Tableau1[[#This Row],[tache]],FIND("TACHE",Tableau1[[#This Row],[tache]])+5,FIND(":",Tableau1[[#This Row],[tache]])-(FIND("TACHE",Tableau1[[#This Row],[tache]])+5)))</f>
        <v>3</v>
      </c>
      <c r="E233" s="63" t="s">
        <v>276</v>
      </c>
      <c r="F233" s="63" t="s">
        <v>110</v>
      </c>
      <c r="G233" s="63" t="s">
        <v>259</v>
      </c>
      <c r="H233" s="63">
        <v>25</v>
      </c>
      <c r="I233" s="63">
        <v>20</v>
      </c>
      <c r="J233" s="63">
        <v>4</v>
      </c>
      <c r="K233" s="63" t="s">
        <v>129</v>
      </c>
      <c r="L233" s="63">
        <v>1</v>
      </c>
      <c r="M233" s="63">
        <v>0</v>
      </c>
      <c r="N233" s="64">
        <v>1</v>
      </c>
    </row>
    <row r="234" spans="1:14" x14ac:dyDescent="0.25">
      <c r="A234" s="62" t="s">
        <v>270</v>
      </c>
      <c r="B234" s="63" t="str">
        <f t="shared" si="3"/>
        <v>S1121</v>
      </c>
      <c r="C234" s="63" t="s">
        <v>75</v>
      </c>
      <c r="D234" s="63" t="str">
        <f>TRIM(MID(Tableau1[[#This Row],[tache]],FIND("TACHE",Tableau1[[#This Row],[tache]])+5,FIND(":",Tableau1[[#This Row],[tache]])-(FIND("TACHE",Tableau1[[#This Row],[tache]])+5)))</f>
        <v>4</v>
      </c>
      <c r="E234" s="63" t="s">
        <v>279</v>
      </c>
      <c r="F234" s="63" t="s">
        <v>76</v>
      </c>
      <c r="G234" s="63" t="s">
        <v>277</v>
      </c>
      <c r="H234" s="63">
        <v>40</v>
      </c>
      <c r="I234" s="63">
        <v>20</v>
      </c>
      <c r="J234" s="63">
        <v>4</v>
      </c>
      <c r="K234" s="63" t="s">
        <v>129</v>
      </c>
      <c r="L234" s="63">
        <v>1</v>
      </c>
      <c r="M234" s="63">
        <v>0</v>
      </c>
      <c r="N234" s="64">
        <v>1</v>
      </c>
    </row>
    <row r="235" spans="1:14" x14ac:dyDescent="0.25">
      <c r="A235" s="62" t="s">
        <v>270</v>
      </c>
      <c r="B235" s="63" t="str">
        <f t="shared" si="3"/>
        <v>S1121</v>
      </c>
      <c r="C235" s="63" t="s">
        <v>75</v>
      </c>
      <c r="D235" s="63" t="str">
        <f>TRIM(MID(Tableau1[[#This Row],[tache]],FIND("TACHE",Tableau1[[#This Row],[tache]])+5,FIND(":",Tableau1[[#This Row],[tache]])-(FIND("TACHE",Tableau1[[#This Row],[tache]])+5)))</f>
        <v>4</v>
      </c>
      <c r="E235" s="63" t="s">
        <v>279</v>
      </c>
      <c r="F235" s="63" t="s">
        <v>81</v>
      </c>
      <c r="G235" s="63" t="s">
        <v>277</v>
      </c>
      <c r="H235" s="63">
        <v>40</v>
      </c>
      <c r="I235" s="63">
        <v>20</v>
      </c>
      <c r="J235" s="63">
        <v>4</v>
      </c>
      <c r="K235" s="63" t="s">
        <v>129</v>
      </c>
      <c r="L235" s="63">
        <v>1</v>
      </c>
      <c r="M235" s="63">
        <v>0</v>
      </c>
      <c r="N235" s="64">
        <v>1</v>
      </c>
    </row>
    <row r="236" spans="1:14" x14ac:dyDescent="0.25">
      <c r="A236" s="62" t="s">
        <v>270</v>
      </c>
      <c r="B236" s="63" t="str">
        <f t="shared" si="3"/>
        <v>S1121</v>
      </c>
      <c r="C236" s="63" t="s">
        <v>75</v>
      </c>
      <c r="D236" s="63" t="str">
        <f>TRIM(MID(Tableau1[[#This Row],[tache]],FIND("TACHE",Tableau1[[#This Row],[tache]])+5,FIND(":",Tableau1[[#This Row],[tache]])-(FIND("TACHE",Tableau1[[#This Row],[tache]])+5)))</f>
        <v>5</v>
      </c>
      <c r="E236" s="63" t="s">
        <v>262</v>
      </c>
      <c r="F236" s="63" t="s">
        <v>70</v>
      </c>
      <c r="G236" s="63" t="s">
        <v>263</v>
      </c>
      <c r="H236" s="63">
        <v>250</v>
      </c>
      <c r="I236" s="63">
        <v>20</v>
      </c>
      <c r="J236" s="63">
        <v>12</v>
      </c>
      <c r="K236" s="63" t="s">
        <v>129</v>
      </c>
      <c r="L236" s="63">
        <v>0</v>
      </c>
      <c r="M236" s="63">
        <v>1</v>
      </c>
      <c r="N236" s="64">
        <v>1</v>
      </c>
    </row>
    <row r="237" spans="1:14" x14ac:dyDescent="0.25">
      <c r="A237" s="62" t="s">
        <v>270</v>
      </c>
      <c r="B237" s="63" t="str">
        <f t="shared" si="3"/>
        <v>S1121</v>
      </c>
      <c r="C237" s="63" t="s">
        <v>75</v>
      </c>
      <c r="D237" s="63" t="str">
        <f>TRIM(MID(Tableau1[[#This Row],[tache]],FIND("TACHE",Tableau1[[#This Row],[tache]])+5,FIND(":",Tableau1[[#This Row],[tache]])-(FIND("TACHE",Tableau1[[#This Row],[tache]])+5)))</f>
        <v>5</v>
      </c>
      <c r="E237" s="63" t="s">
        <v>262</v>
      </c>
      <c r="F237" s="63" t="s">
        <v>76</v>
      </c>
      <c r="G237" s="63" t="s">
        <v>280</v>
      </c>
      <c r="H237" s="63">
        <v>40</v>
      </c>
      <c r="I237" s="63">
        <v>20</v>
      </c>
      <c r="J237" s="63">
        <v>4</v>
      </c>
      <c r="K237" s="63" t="s">
        <v>129</v>
      </c>
      <c r="L237" s="63">
        <v>0</v>
      </c>
      <c r="M237" s="63">
        <v>1</v>
      </c>
      <c r="N237" s="64">
        <v>1</v>
      </c>
    </row>
    <row r="238" spans="1:14" x14ac:dyDescent="0.25">
      <c r="A238" s="62" t="s">
        <v>270</v>
      </c>
      <c r="B238" s="63" t="str">
        <f t="shared" si="3"/>
        <v>S1121</v>
      </c>
      <c r="C238" s="63" t="s">
        <v>75</v>
      </c>
      <c r="D238" s="63" t="str">
        <f>TRIM(MID(Tableau1[[#This Row],[tache]],FIND("TACHE",Tableau1[[#This Row],[tache]])+5,FIND(":",Tableau1[[#This Row],[tache]])-(FIND("TACHE",Tableau1[[#This Row],[tache]])+5)))</f>
        <v>5</v>
      </c>
      <c r="E238" s="63" t="s">
        <v>262</v>
      </c>
      <c r="F238" s="63" t="s">
        <v>81</v>
      </c>
      <c r="G238" s="63" t="s">
        <v>280</v>
      </c>
      <c r="H238" s="63">
        <v>40</v>
      </c>
      <c r="I238" s="63">
        <v>20</v>
      </c>
      <c r="J238" s="63">
        <v>4</v>
      </c>
      <c r="K238" s="63" t="s">
        <v>129</v>
      </c>
      <c r="L238" s="63">
        <v>0</v>
      </c>
      <c r="M238" s="63">
        <v>1</v>
      </c>
      <c r="N238" s="64">
        <v>1</v>
      </c>
    </row>
    <row r="239" spans="1:14" x14ac:dyDescent="0.25">
      <c r="A239" s="62" t="s">
        <v>270</v>
      </c>
      <c r="B239" s="63" t="str">
        <f t="shared" si="3"/>
        <v>S1121</v>
      </c>
      <c r="C239" s="63" t="s">
        <v>75</v>
      </c>
      <c r="D239" s="63" t="str">
        <f>TRIM(MID(Tableau1[[#This Row],[tache]],FIND("TACHE",Tableau1[[#This Row],[tache]])+5,FIND(":",Tableau1[[#This Row],[tache]])-(FIND("TACHE",Tableau1[[#This Row],[tache]])+5)))</f>
        <v>6</v>
      </c>
      <c r="E239" s="63" t="s">
        <v>281</v>
      </c>
      <c r="F239" s="63">
        <v>3</v>
      </c>
      <c r="G239" s="63" t="s">
        <v>282</v>
      </c>
      <c r="H239" s="63">
        <v>1200</v>
      </c>
      <c r="I239" s="63">
        <v>20</v>
      </c>
      <c r="J239" s="63" t="e">
        <v>#N/A</v>
      </c>
      <c r="K239" s="63" t="s">
        <v>129</v>
      </c>
      <c r="L239" s="63">
        <v>0</v>
      </c>
      <c r="M239" s="63">
        <v>1</v>
      </c>
      <c r="N239" s="64">
        <v>1</v>
      </c>
    </row>
    <row r="240" spans="1:14" x14ac:dyDescent="0.25">
      <c r="A240" s="62" t="s">
        <v>270</v>
      </c>
      <c r="B240" s="63" t="str">
        <f t="shared" si="3"/>
        <v>S1121</v>
      </c>
      <c r="C240" s="63" t="s">
        <v>75</v>
      </c>
      <c r="D240" s="63" t="str">
        <f>TRIM(MID(Tableau1[[#This Row],[tache]],FIND("TACHE",Tableau1[[#This Row],[tache]])+5,FIND(":",Tableau1[[#This Row],[tache]])-(FIND("TACHE",Tableau1[[#This Row],[tache]])+5)))</f>
        <v>6</v>
      </c>
      <c r="E240" s="63" t="s">
        <v>281</v>
      </c>
      <c r="F240" s="63">
        <v>11</v>
      </c>
      <c r="G240" s="63" t="s">
        <v>263</v>
      </c>
      <c r="H240" s="63">
        <v>600</v>
      </c>
      <c r="I240" s="63">
        <v>20</v>
      </c>
      <c r="J240" s="63">
        <v>20</v>
      </c>
      <c r="K240" s="63" t="s">
        <v>129</v>
      </c>
      <c r="L240" s="63">
        <v>0</v>
      </c>
      <c r="M240" s="63">
        <v>1</v>
      </c>
      <c r="N240" s="64">
        <v>1</v>
      </c>
    </row>
    <row r="241" spans="1:14" x14ac:dyDescent="0.25">
      <c r="A241" s="62" t="s">
        <v>270</v>
      </c>
      <c r="B241" s="63" t="str">
        <f t="shared" si="3"/>
        <v>S1121</v>
      </c>
      <c r="C241" s="63" t="s">
        <v>75</v>
      </c>
      <c r="D241" s="63" t="str">
        <f>TRIM(MID(Tableau1[[#This Row],[tache]],FIND("TACHE",Tableau1[[#This Row],[tache]])+5,FIND(":",Tableau1[[#This Row],[tache]])-(FIND("TACHE",Tableau1[[#This Row],[tache]])+5)))</f>
        <v>6</v>
      </c>
      <c r="E241" s="63" t="s">
        <v>281</v>
      </c>
      <c r="F241" s="63">
        <v>18</v>
      </c>
      <c r="G241" s="63" t="s">
        <v>263</v>
      </c>
      <c r="H241" s="63">
        <v>600</v>
      </c>
      <c r="I241" s="63">
        <v>20</v>
      </c>
      <c r="J241" s="63">
        <v>20</v>
      </c>
      <c r="K241" s="63" t="s">
        <v>129</v>
      </c>
      <c r="L241" s="63">
        <v>0</v>
      </c>
      <c r="M241" s="63">
        <v>1</v>
      </c>
      <c r="N241" s="64">
        <v>1</v>
      </c>
    </row>
    <row r="242" spans="1:14" x14ac:dyDescent="0.25">
      <c r="A242" s="62" t="s">
        <v>270</v>
      </c>
      <c r="B242" s="63" t="str">
        <f t="shared" si="3"/>
        <v>S1121</v>
      </c>
      <c r="C242" s="63" t="s">
        <v>75</v>
      </c>
      <c r="D242" s="63" t="str">
        <f>TRIM(MID(Tableau1[[#This Row],[tache]],FIND("TACHE",Tableau1[[#This Row],[tache]])+5,FIND(":",Tableau1[[#This Row],[tache]])-(FIND("TACHE",Tableau1[[#This Row],[tache]])+5)))</f>
        <v>7</v>
      </c>
      <c r="E242" s="63" t="s">
        <v>283</v>
      </c>
      <c r="F242" s="63">
        <v>2</v>
      </c>
      <c r="G242" s="63" t="s">
        <v>214</v>
      </c>
      <c r="H242" s="63">
        <v>80</v>
      </c>
      <c r="I242" s="63">
        <v>20</v>
      </c>
      <c r="J242" s="63">
        <v>4</v>
      </c>
      <c r="K242" s="63" t="s">
        <v>129</v>
      </c>
      <c r="L242" s="63">
        <v>0</v>
      </c>
      <c r="M242" s="63">
        <v>1</v>
      </c>
      <c r="N242" s="64">
        <v>1</v>
      </c>
    </row>
    <row r="243" spans="1:14" x14ac:dyDescent="0.25">
      <c r="A243" s="62" t="s">
        <v>270</v>
      </c>
      <c r="B243" s="63" t="str">
        <f t="shared" si="3"/>
        <v>S1121</v>
      </c>
      <c r="C243" s="63" t="s">
        <v>75</v>
      </c>
      <c r="D243" s="63" t="str">
        <f>TRIM(MID(Tableau1[[#This Row],[tache]],FIND("TACHE",Tableau1[[#This Row],[tache]])+5,FIND(":",Tableau1[[#This Row],[tache]])-(FIND("TACHE",Tableau1[[#This Row],[tache]])+5)))</f>
        <v>7</v>
      </c>
      <c r="E243" s="63" t="s">
        <v>283</v>
      </c>
      <c r="F243" s="63">
        <v>4</v>
      </c>
      <c r="G243" s="63" t="s">
        <v>214</v>
      </c>
      <c r="H243" s="63">
        <v>100</v>
      </c>
      <c r="I243" s="63">
        <v>20</v>
      </c>
      <c r="J243" s="63">
        <v>8</v>
      </c>
      <c r="K243" s="63" t="s">
        <v>129</v>
      </c>
      <c r="L243" s="63">
        <v>0</v>
      </c>
      <c r="M243" s="63">
        <v>1</v>
      </c>
      <c r="N243" s="64">
        <v>1</v>
      </c>
    </row>
    <row r="244" spans="1:14" x14ac:dyDescent="0.25">
      <c r="A244" s="62" t="s">
        <v>270</v>
      </c>
      <c r="B244" s="63" t="str">
        <f t="shared" si="3"/>
        <v>S1121</v>
      </c>
      <c r="C244" s="63" t="s">
        <v>75</v>
      </c>
      <c r="D244" s="63" t="str">
        <f>TRIM(MID(Tableau1[[#This Row],[tache]],FIND("TACHE",Tableau1[[#This Row],[tache]])+5,FIND(":",Tableau1[[#This Row],[tache]])-(FIND("TACHE",Tableau1[[#This Row],[tache]])+5)))</f>
        <v>7</v>
      </c>
      <c r="E244" s="63" t="s">
        <v>283</v>
      </c>
      <c r="F244" s="63">
        <v>5</v>
      </c>
      <c r="G244" s="63" t="s">
        <v>214</v>
      </c>
      <c r="H244" s="63">
        <v>25</v>
      </c>
      <c r="I244" s="63">
        <v>20</v>
      </c>
      <c r="J244" s="63">
        <v>4</v>
      </c>
      <c r="K244" s="63" t="s">
        <v>129</v>
      </c>
      <c r="L244" s="63">
        <v>0</v>
      </c>
      <c r="M244" s="63">
        <v>1</v>
      </c>
      <c r="N244" s="64">
        <v>1</v>
      </c>
    </row>
    <row r="245" spans="1:14" x14ac:dyDescent="0.25">
      <c r="A245" s="62" t="s">
        <v>270</v>
      </c>
      <c r="B245" s="63" t="str">
        <f t="shared" si="3"/>
        <v>S1121</v>
      </c>
      <c r="C245" s="63" t="s">
        <v>75</v>
      </c>
      <c r="D245" s="63" t="str">
        <f>TRIM(MID(Tableau1[[#This Row],[tache]],FIND("TACHE",Tableau1[[#This Row],[tache]])+5,FIND(":",Tableau1[[#This Row],[tache]])-(FIND("TACHE",Tableau1[[#This Row],[tache]])+5)))</f>
        <v>7</v>
      </c>
      <c r="E245" s="63" t="s">
        <v>283</v>
      </c>
      <c r="F245" s="63">
        <v>6</v>
      </c>
      <c r="G245" s="63" t="s">
        <v>284</v>
      </c>
      <c r="H245" s="63">
        <v>20</v>
      </c>
      <c r="I245" s="63">
        <v>20</v>
      </c>
      <c r="J245" s="63">
        <v>4</v>
      </c>
      <c r="K245" s="63" t="s">
        <v>129</v>
      </c>
      <c r="L245" s="63">
        <v>0</v>
      </c>
      <c r="M245" s="63">
        <v>1</v>
      </c>
      <c r="N245" s="64">
        <v>1</v>
      </c>
    </row>
    <row r="246" spans="1:14" x14ac:dyDescent="0.25">
      <c r="A246" s="62" t="s">
        <v>270</v>
      </c>
      <c r="B246" s="63" t="str">
        <f t="shared" si="3"/>
        <v>S1121</v>
      </c>
      <c r="C246" s="63" t="s">
        <v>75</v>
      </c>
      <c r="D246" s="63" t="str">
        <f>TRIM(MID(Tableau1[[#This Row],[tache]],FIND("TACHE",Tableau1[[#This Row],[tache]])+5,FIND(":",Tableau1[[#This Row],[tache]])-(FIND("TACHE",Tableau1[[#This Row],[tache]])+5)))</f>
        <v>7</v>
      </c>
      <c r="E246" s="63" t="s">
        <v>283</v>
      </c>
      <c r="F246" s="63">
        <v>7</v>
      </c>
      <c r="G246" s="63" t="s">
        <v>285</v>
      </c>
      <c r="H246" s="63">
        <v>50</v>
      </c>
      <c r="I246" s="63">
        <v>20</v>
      </c>
      <c r="J246" s="63">
        <v>4</v>
      </c>
      <c r="K246" s="63" t="s">
        <v>129</v>
      </c>
      <c r="L246" s="63">
        <v>0</v>
      </c>
      <c r="M246" s="63">
        <v>1</v>
      </c>
      <c r="N246" s="64">
        <v>1</v>
      </c>
    </row>
    <row r="247" spans="1:14" x14ac:dyDescent="0.25">
      <c r="A247" s="62" t="s">
        <v>270</v>
      </c>
      <c r="B247" s="63" t="str">
        <f t="shared" si="3"/>
        <v>S1121</v>
      </c>
      <c r="C247" s="63" t="s">
        <v>75</v>
      </c>
      <c r="D247" s="63" t="str">
        <f>TRIM(MID(Tableau1[[#This Row],[tache]],FIND("TACHE",Tableau1[[#This Row],[tache]])+5,FIND(":",Tableau1[[#This Row],[tache]])-(FIND("TACHE",Tableau1[[#This Row],[tache]])+5)))</f>
        <v>7</v>
      </c>
      <c r="E247" s="63" t="s">
        <v>283</v>
      </c>
      <c r="F247" s="63">
        <v>9</v>
      </c>
      <c r="G247" s="63" t="s">
        <v>286</v>
      </c>
      <c r="H247" s="63">
        <v>100</v>
      </c>
      <c r="I247" s="63">
        <v>20</v>
      </c>
      <c r="J247" s="63">
        <v>8</v>
      </c>
      <c r="K247" s="63" t="s">
        <v>129</v>
      </c>
      <c r="L247" s="63">
        <v>0</v>
      </c>
      <c r="M247" s="63">
        <v>1</v>
      </c>
      <c r="N247" s="64">
        <v>1</v>
      </c>
    </row>
    <row r="248" spans="1:14" x14ac:dyDescent="0.25">
      <c r="A248" s="62" t="s">
        <v>270</v>
      </c>
      <c r="B248" s="63" t="str">
        <f t="shared" si="3"/>
        <v>S1121</v>
      </c>
      <c r="C248" s="63" t="s">
        <v>75</v>
      </c>
      <c r="D248" s="63" t="str">
        <f>TRIM(MID(Tableau1[[#This Row],[tache]],FIND("TACHE",Tableau1[[#This Row],[tache]])+5,FIND(":",Tableau1[[#This Row],[tache]])-(FIND("TACHE",Tableau1[[#This Row],[tache]])+5)))</f>
        <v>7</v>
      </c>
      <c r="E248" s="63" t="s">
        <v>283</v>
      </c>
      <c r="F248" s="63">
        <v>10</v>
      </c>
      <c r="G248" s="63" t="s">
        <v>285</v>
      </c>
      <c r="H248" s="63">
        <v>50</v>
      </c>
      <c r="I248" s="63">
        <v>20</v>
      </c>
      <c r="J248" s="63">
        <v>4</v>
      </c>
      <c r="K248" s="63" t="s">
        <v>129</v>
      </c>
      <c r="L248" s="63">
        <v>0</v>
      </c>
      <c r="M248" s="63">
        <v>1</v>
      </c>
      <c r="N248" s="64">
        <v>1</v>
      </c>
    </row>
    <row r="249" spans="1:14" x14ac:dyDescent="0.25">
      <c r="A249" s="62" t="s">
        <v>270</v>
      </c>
      <c r="B249" s="63" t="str">
        <f t="shared" si="3"/>
        <v>S1121</v>
      </c>
      <c r="C249" s="63" t="s">
        <v>75</v>
      </c>
      <c r="D249" s="63" t="str">
        <f>TRIM(MID(Tableau1[[#This Row],[tache]],FIND("TACHE",Tableau1[[#This Row],[tache]])+5,FIND(":",Tableau1[[#This Row],[tache]])-(FIND("TACHE",Tableau1[[#This Row],[tache]])+5)))</f>
        <v>7</v>
      </c>
      <c r="E249" s="63" t="s">
        <v>283</v>
      </c>
      <c r="F249" s="63">
        <v>12</v>
      </c>
      <c r="G249" s="63" t="s">
        <v>285</v>
      </c>
      <c r="H249" s="63">
        <v>25</v>
      </c>
      <c r="I249" s="63">
        <v>20</v>
      </c>
      <c r="J249" s="63">
        <v>4</v>
      </c>
      <c r="K249" s="63" t="s">
        <v>129</v>
      </c>
      <c r="L249" s="63">
        <v>0</v>
      </c>
      <c r="M249" s="63">
        <v>1</v>
      </c>
      <c r="N249" s="64">
        <v>1</v>
      </c>
    </row>
    <row r="250" spans="1:14" x14ac:dyDescent="0.25">
      <c r="A250" s="62" t="s">
        <v>270</v>
      </c>
      <c r="B250" s="63" t="str">
        <f t="shared" si="3"/>
        <v>S1121</v>
      </c>
      <c r="C250" s="63" t="s">
        <v>75</v>
      </c>
      <c r="D250" s="63" t="str">
        <f>TRIM(MID(Tableau1[[#This Row],[tache]],FIND("TACHE",Tableau1[[#This Row],[tache]])+5,FIND(":",Tableau1[[#This Row],[tache]])-(FIND("TACHE",Tableau1[[#This Row],[tache]])+5)))</f>
        <v>7</v>
      </c>
      <c r="E250" s="63" t="s">
        <v>283</v>
      </c>
      <c r="F250" s="63">
        <v>13</v>
      </c>
      <c r="G250" s="63" t="s">
        <v>214</v>
      </c>
      <c r="H250" s="63">
        <v>300</v>
      </c>
      <c r="I250" s="63">
        <v>20</v>
      </c>
      <c r="J250" s="63">
        <v>12</v>
      </c>
      <c r="K250" s="63" t="s">
        <v>129</v>
      </c>
      <c r="L250" s="63">
        <v>0</v>
      </c>
      <c r="M250" s="63">
        <v>1</v>
      </c>
      <c r="N250" s="64">
        <v>1</v>
      </c>
    </row>
    <row r="251" spans="1:14" x14ac:dyDescent="0.25">
      <c r="A251" s="62" t="s">
        <v>270</v>
      </c>
      <c r="B251" s="63" t="str">
        <f t="shared" si="3"/>
        <v>S1121</v>
      </c>
      <c r="C251" s="63" t="s">
        <v>75</v>
      </c>
      <c r="D251" s="63" t="str">
        <f>TRIM(MID(Tableau1[[#This Row],[tache]],FIND("TACHE",Tableau1[[#This Row],[tache]])+5,FIND(":",Tableau1[[#This Row],[tache]])-(FIND("TACHE",Tableau1[[#This Row],[tache]])+5)))</f>
        <v>7</v>
      </c>
      <c r="E251" s="63" t="s">
        <v>283</v>
      </c>
      <c r="F251" s="63">
        <v>14</v>
      </c>
      <c r="G251" s="63" t="s">
        <v>285</v>
      </c>
      <c r="H251" s="63">
        <v>50</v>
      </c>
      <c r="I251" s="63">
        <v>20</v>
      </c>
      <c r="J251" s="63">
        <v>4</v>
      </c>
      <c r="K251" s="63" t="s">
        <v>129</v>
      </c>
      <c r="L251" s="63">
        <v>0</v>
      </c>
      <c r="M251" s="63">
        <v>1</v>
      </c>
      <c r="N251" s="64">
        <v>1</v>
      </c>
    </row>
    <row r="252" spans="1:14" x14ac:dyDescent="0.25">
      <c r="A252" s="62" t="s">
        <v>270</v>
      </c>
      <c r="B252" s="63" t="str">
        <f t="shared" si="3"/>
        <v>S1121</v>
      </c>
      <c r="C252" s="63" t="s">
        <v>75</v>
      </c>
      <c r="D252" s="63" t="str">
        <f>TRIM(MID(Tableau1[[#This Row],[tache]],FIND("TACHE",Tableau1[[#This Row],[tache]])+5,FIND(":",Tableau1[[#This Row],[tache]])-(FIND("TACHE",Tableau1[[#This Row],[tache]])+5)))</f>
        <v>7</v>
      </c>
      <c r="E252" s="63" t="s">
        <v>283</v>
      </c>
      <c r="F252" s="63">
        <v>15</v>
      </c>
      <c r="G252" s="63" t="s">
        <v>285</v>
      </c>
      <c r="H252" s="63">
        <v>50</v>
      </c>
      <c r="I252" s="63">
        <v>20</v>
      </c>
      <c r="J252" s="63">
        <v>4</v>
      </c>
      <c r="K252" s="63" t="s">
        <v>129</v>
      </c>
      <c r="L252" s="63">
        <v>0</v>
      </c>
      <c r="M252" s="63">
        <v>1</v>
      </c>
      <c r="N252" s="64">
        <v>1</v>
      </c>
    </row>
    <row r="253" spans="1:14" x14ac:dyDescent="0.25">
      <c r="A253" s="62" t="s">
        <v>270</v>
      </c>
      <c r="B253" s="63" t="str">
        <f t="shared" si="3"/>
        <v>S1121</v>
      </c>
      <c r="C253" s="63" t="s">
        <v>75</v>
      </c>
      <c r="D253" s="63" t="str">
        <f>TRIM(MID(Tableau1[[#This Row],[tache]],FIND("TACHE",Tableau1[[#This Row],[tache]])+5,FIND(":",Tableau1[[#This Row],[tache]])-(FIND("TACHE",Tableau1[[#This Row],[tache]])+5)))</f>
        <v>7</v>
      </c>
      <c r="E253" s="63" t="s">
        <v>283</v>
      </c>
      <c r="F253" s="63">
        <v>16</v>
      </c>
      <c r="G253" s="63" t="s">
        <v>287</v>
      </c>
      <c r="H253" s="63">
        <v>500</v>
      </c>
      <c r="I253" s="63">
        <v>20</v>
      </c>
      <c r="J253" s="63">
        <v>20</v>
      </c>
      <c r="K253" s="63" t="s">
        <v>129</v>
      </c>
      <c r="L253" s="63">
        <v>0</v>
      </c>
      <c r="M253" s="63">
        <v>1</v>
      </c>
      <c r="N253" s="64">
        <v>1</v>
      </c>
    </row>
    <row r="254" spans="1:14" x14ac:dyDescent="0.25">
      <c r="A254" s="62" t="s">
        <v>270</v>
      </c>
      <c r="B254" s="63" t="str">
        <f t="shared" si="3"/>
        <v>S1121</v>
      </c>
      <c r="C254" s="63" t="s">
        <v>75</v>
      </c>
      <c r="D254" s="63" t="str">
        <f>TRIM(MID(Tableau1[[#This Row],[tache]],FIND("TACHE",Tableau1[[#This Row],[tache]])+5,FIND(":",Tableau1[[#This Row],[tache]])-(FIND("TACHE",Tableau1[[#This Row],[tache]])+5)))</f>
        <v>7</v>
      </c>
      <c r="E254" s="63" t="s">
        <v>283</v>
      </c>
      <c r="F254" s="63">
        <v>17</v>
      </c>
      <c r="G254" s="63" t="s">
        <v>214</v>
      </c>
      <c r="H254" s="63">
        <v>100</v>
      </c>
      <c r="I254" s="63">
        <v>20</v>
      </c>
      <c r="J254" s="63">
        <v>8</v>
      </c>
      <c r="K254" s="63" t="s">
        <v>129</v>
      </c>
      <c r="L254" s="63">
        <v>0</v>
      </c>
      <c r="M254" s="63">
        <v>1</v>
      </c>
      <c r="N254" s="64">
        <v>1</v>
      </c>
    </row>
    <row r="255" spans="1:14" x14ac:dyDescent="0.25">
      <c r="A255" s="62" t="s">
        <v>270</v>
      </c>
      <c r="B255" s="63" t="str">
        <f t="shared" si="3"/>
        <v>S1121</v>
      </c>
      <c r="C255" s="63" t="s">
        <v>75</v>
      </c>
      <c r="D255" s="63" t="str">
        <f>TRIM(MID(Tableau1[[#This Row],[tache]],FIND("TACHE",Tableau1[[#This Row],[tache]])+5,FIND(":",Tableau1[[#This Row],[tache]])-(FIND("TACHE",Tableau1[[#This Row],[tache]])+5)))</f>
        <v>7</v>
      </c>
      <c r="E255" s="63" t="s">
        <v>283</v>
      </c>
      <c r="F255" s="63">
        <v>19</v>
      </c>
      <c r="G255" s="63" t="s">
        <v>214</v>
      </c>
      <c r="H255" s="63">
        <v>500</v>
      </c>
      <c r="I255" s="63">
        <v>20</v>
      </c>
      <c r="J255" s="63">
        <v>20</v>
      </c>
      <c r="K255" s="63" t="s">
        <v>129</v>
      </c>
      <c r="L255" s="63">
        <v>0</v>
      </c>
      <c r="M255" s="63">
        <v>1</v>
      </c>
      <c r="N255" s="64">
        <v>1</v>
      </c>
    </row>
    <row r="256" spans="1:14" x14ac:dyDescent="0.25">
      <c r="A256" s="62" t="s">
        <v>270</v>
      </c>
      <c r="B256" s="63" t="str">
        <f t="shared" si="3"/>
        <v>S1121</v>
      </c>
      <c r="C256" s="63" t="s">
        <v>75</v>
      </c>
      <c r="D256" s="63" t="str">
        <f>TRIM(MID(Tableau1[[#This Row],[tache]],FIND("TACHE",Tableau1[[#This Row],[tache]])+5,FIND(":",Tableau1[[#This Row],[tache]])-(FIND("TACHE",Tableau1[[#This Row],[tache]])+5)))</f>
        <v>7</v>
      </c>
      <c r="E256" s="63" t="s">
        <v>283</v>
      </c>
      <c r="F256" s="63">
        <v>20</v>
      </c>
      <c r="G256" s="63" t="s">
        <v>282</v>
      </c>
      <c r="H256" s="63">
        <v>40</v>
      </c>
      <c r="I256" s="63">
        <v>20</v>
      </c>
      <c r="J256" s="63">
        <v>4</v>
      </c>
      <c r="K256" s="63" t="s">
        <v>129</v>
      </c>
      <c r="L256" s="63">
        <v>0</v>
      </c>
      <c r="M256" s="63">
        <v>1</v>
      </c>
      <c r="N256" s="64">
        <v>1</v>
      </c>
    </row>
    <row r="257" spans="1:14" x14ac:dyDescent="0.25">
      <c r="A257" s="62" t="s">
        <v>270</v>
      </c>
      <c r="B257" s="63" t="str">
        <f t="shared" si="3"/>
        <v>S1121</v>
      </c>
      <c r="C257" s="63" t="s">
        <v>75</v>
      </c>
      <c r="D257" s="63" t="str">
        <f>TRIM(MID(Tableau1[[#This Row],[tache]],FIND("TACHE",Tableau1[[#This Row],[tache]])+5,FIND(":",Tableau1[[#This Row],[tache]])-(FIND("TACHE",Tableau1[[#This Row],[tache]])+5)))</f>
        <v>7</v>
      </c>
      <c r="E257" s="63" t="s">
        <v>283</v>
      </c>
      <c r="F257" s="63">
        <v>21</v>
      </c>
      <c r="G257" s="63" t="s">
        <v>214</v>
      </c>
      <c r="H257" s="63">
        <v>500</v>
      </c>
      <c r="I257" s="63">
        <v>20</v>
      </c>
      <c r="J257" s="63">
        <v>20</v>
      </c>
      <c r="K257" s="63" t="s">
        <v>129</v>
      </c>
      <c r="L257" s="63">
        <v>0</v>
      </c>
      <c r="M257" s="63">
        <v>1</v>
      </c>
      <c r="N257" s="64">
        <v>1</v>
      </c>
    </row>
    <row r="258" spans="1:14" x14ac:dyDescent="0.25">
      <c r="A258" s="62" t="s">
        <v>270</v>
      </c>
      <c r="B258" s="63" t="str">
        <f t="shared" si="3"/>
        <v>S1121</v>
      </c>
      <c r="C258" s="63" t="s">
        <v>75</v>
      </c>
      <c r="D258" s="63" t="str">
        <f>TRIM(MID(Tableau1[[#This Row],[tache]],FIND("TACHE",Tableau1[[#This Row],[tache]])+5,FIND(":",Tableau1[[#This Row],[tache]])-(FIND("TACHE",Tableau1[[#This Row],[tache]])+5)))</f>
        <v>7</v>
      </c>
      <c r="E258" s="63" t="s">
        <v>283</v>
      </c>
      <c r="F258" s="63">
        <v>22</v>
      </c>
      <c r="G258" s="63" t="s">
        <v>214</v>
      </c>
      <c r="H258" s="63">
        <v>200</v>
      </c>
      <c r="I258" s="63">
        <v>20</v>
      </c>
      <c r="J258" s="63">
        <v>8</v>
      </c>
      <c r="K258" s="63" t="s">
        <v>129</v>
      </c>
      <c r="L258" s="63">
        <v>0</v>
      </c>
      <c r="M258" s="63">
        <v>1</v>
      </c>
      <c r="N258" s="64">
        <v>1</v>
      </c>
    </row>
    <row r="259" spans="1:14" x14ac:dyDescent="0.25">
      <c r="A259" s="62" t="s">
        <v>270</v>
      </c>
      <c r="B259" s="63" t="str">
        <f t="shared" ref="B259:B322" si="4">RIGHT(A259,LEN(A259)-3)</f>
        <v>S1121</v>
      </c>
      <c r="C259" s="63" t="s">
        <v>75</v>
      </c>
      <c r="D259" s="63" t="str">
        <f>TRIM(MID(Tableau1[[#This Row],[tache]],FIND("TACHE",Tableau1[[#This Row],[tache]])+5,FIND(":",Tableau1[[#This Row],[tache]])-(FIND("TACHE",Tableau1[[#This Row],[tache]])+5)))</f>
        <v>7</v>
      </c>
      <c r="E259" s="63" t="s">
        <v>283</v>
      </c>
      <c r="F259" s="63">
        <v>23</v>
      </c>
      <c r="G259" s="63" t="s">
        <v>288</v>
      </c>
      <c r="H259" s="63">
        <v>50</v>
      </c>
      <c r="I259" s="63">
        <v>20</v>
      </c>
      <c r="J259" s="63">
        <v>4</v>
      </c>
      <c r="K259" s="63" t="s">
        <v>129</v>
      </c>
      <c r="L259" s="63">
        <v>0</v>
      </c>
      <c r="M259" s="63">
        <v>1</v>
      </c>
      <c r="N259" s="64">
        <v>1</v>
      </c>
    </row>
    <row r="260" spans="1:14" x14ac:dyDescent="0.25">
      <c r="A260" s="62" t="s">
        <v>270</v>
      </c>
      <c r="B260" s="63" t="str">
        <f t="shared" si="4"/>
        <v>S1121</v>
      </c>
      <c r="C260" s="63" t="s">
        <v>75</v>
      </c>
      <c r="D260" s="63" t="str">
        <f>TRIM(MID(Tableau1[[#This Row],[tache]],FIND("TACHE",Tableau1[[#This Row],[tache]])+5,FIND(":",Tableau1[[#This Row],[tache]])-(FIND("TACHE",Tableau1[[#This Row],[tache]])+5)))</f>
        <v>7</v>
      </c>
      <c r="E260" s="63" t="s">
        <v>283</v>
      </c>
      <c r="F260" s="63">
        <v>24</v>
      </c>
      <c r="G260" s="63" t="s">
        <v>214</v>
      </c>
      <c r="H260" s="63">
        <v>50</v>
      </c>
      <c r="I260" s="63">
        <v>20</v>
      </c>
      <c r="J260" s="63">
        <v>4</v>
      </c>
      <c r="K260" s="63" t="s">
        <v>129</v>
      </c>
      <c r="L260" s="63">
        <v>0</v>
      </c>
      <c r="M260" s="63">
        <v>1</v>
      </c>
      <c r="N260" s="64">
        <v>1</v>
      </c>
    </row>
    <row r="261" spans="1:14" x14ac:dyDescent="0.25">
      <c r="A261" s="62" t="s">
        <v>270</v>
      </c>
      <c r="B261" s="63" t="str">
        <f t="shared" si="4"/>
        <v>S1121</v>
      </c>
      <c r="C261" s="63" t="s">
        <v>75</v>
      </c>
      <c r="D261" s="63" t="str">
        <f>TRIM(MID(Tableau1[[#This Row],[tache]],FIND("TACHE",Tableau1[[#This Row],[tache]])+5,FIND(":",Tableau1[[#This Row],[tache]])-(FIND("TACHE",Tableau1[[#This Row],[tache]])+5)))</f>
        <v>7</v>
      </c>
      <c r="E261" s="63" t="s">
        <v>283</v>
      </c>
      <c r="F261" s="63">
        <v>25</v>
      </c>
      <c r="G261" s="63" t="s">
        <v>214</v>
      </c>
      <c r="H261" s="63">
        <v>50</v>
      </c>
      <c r="I261" s="63">
        <v>20</v>
      </c>
      <c r="J261" s="63">
        <v>4</v>
      </c>
      <c r="K261" s="63" t="s">
        <v>129</v>
      </c>
      <c r="L261" s="63">
        <v>0</v>
      </c>
      <c r="M261" s="63">
        <v>1</v>
      </c>
      <c r="N261" s="64">
        <v>1</v>
      </c>
    </row>
    <row r="262" spans="1:14" x14ac:dyDescent="0.25">
      <c r="A262" s="62" t="s">
        <v>270</v>
      </c>
      <c r="B262" s="63" t="str">
        <f t="shared" si="4"/>
        <v>S1121</v>
      </c>
      <c r="C262" s="63" t="s">
        <v>75</v>
      </c>
      <c r="D262" s="63" t="str">
        <f>TRIM(MID(Tableau1[[#This Row],[tache]],FIND("TACHE",Tableau1[[#This Row],[tache]])+5,FIND(":",Tableau1[[#This Row],[tache]])-(FIND("TACHE",Tableau1[[#This Row],[tache]])+5)))</f>
        <v>8</v>
      </c>
      <c r="E262" s="63" t="s">
        <v>289</v>
      </c>
      <c r="F262" s="63" t="s">
        <v>82</v>
      </c>
      <c r="G262" s="63" t="s">
        <v>290</v>
      </c>
      <c r="H262" s="63">
        <v>25</v>
      </c>
      <c r="I262" s="63">
        <v>20</v>
      </c>
      <c r="J262" s="63">
        <v>4</v>
      </c>
      <c r="K262" s="63" t="s">
        <v>129</v>
      </c>
      <c r="L262" s="63">
        <v>0</v>
      </c>
      <c r="M262" s="63">
        <v>2</v>
      </c>
      <c r="N262" s="64">
        <v>2</v>
      </c>
    </row>
    <row r="263" spans="1:14" x14ac:dyDescent="0.25">
      <c r="A263" s="62" t="s">
        <v>270</v>
      </c>
      <c r="B263" s="63" t="str">
        <f t="shared" si="4"/>
        <v>S1121</v>
      </c>
      <c r="C263" s="63" t="s">
        <v>75</v>
      </c>
      <c r="D263" s="63" t="str">
        <f>TRIM(MID(Tableau1[[#This Row],[tache]],FIND("TACHE",Tableau1[[#This Row],[tache]])+5,FIND(":",Tableau1[[#This Row],[tache]])-(FIND("TACHE",Tableau1[[#This Row],[tache]])+5)))</f>
        <v>8</v>
      </c>
      <c r="E263" s="63" t="s">
        <v>289</v>
      </c>
      <c r="F263" s="63" t="s">
        <v>112</v>
      </c>
      <c r="G263" s="63" t="s">
        <v>286</v>
      </c>
      <c r="H263" s="63">
        <v>300</v>
      </c>
      <c r="I263" s="63">
        <v>20</v>
      </c>
      <c r="J263" s="63">
        <v>12</v>
      </c>
      <c r="K263" s="63" t="s">
        <v>129</v>
      </c>
      <c r="L263" s="63">
        <v>0</v>
      </c>
      <c r="M263" s="63">
        <v>2</v>
      </c>
      <c r="N263" s="64">
        <v>2</v>
      </c>
    </row>
    <row r="264" spans="1:14" x14ac:dyDescent="0.25">
      <c r="A264" s="62" t="s">
        <v>270</v>
      </c>
      <c r="B264" s="63" t="str">
        <f t="shared" si="4"/>
        <v>S1121</v>
      </c>
      <c r="C264" s="63" t="s">
        <v>75</v>
      </c>
      <c r="D264" s="63" t="str">
        <f>TRIM(MID(Tableau1[[#This Row],[tache]],FIND("TACHE",Tableau1[[#This Row],[tache]])+5,FIND(":",Tableau1[[#This Row],[tache]])-(FIND("TACHE",Tableau1[[#This Row],[tache]])+5)))</f>
        <v>8</v>
      </c>
      <c r="E264" s="63" t="s">
        <v>289</v>
      </c>
      <c r="F264" s="63" t="s">
        <v>105</v>
      </c>
      <c r="G264" s="63" t="s">
        <v>290</v>
      </c>
      <c r="H264" s="63">
        <v>25</v>
      </c>
      <c r="I264" s="63">
        <v>20</v>
      </c>
      <c r="J264" s="63">
        <v>4</v>
      </c>
      <c r="K264" s="63" t="s">
        <v>129</v>
      </c>
      <c r="L264" s="63">
        <v>0</v>
      </c>
      <c r="M264" s="63">
        <v>2</v>
      </c>
      <c r="N264" s="64">
        <v>2</v>
      </c>
    </row>
    <row r="265" spans="1:14" x14ac:dyDescent="0.25">
      <c r="A265" s="62" t="s">
        <v>270</v>
      </c>
      <c r="B265" s="63" t="str">
        <f t="shared" si="4"/>
        <v>S1121</v>
      </c>
      <c r="C265" s="63" t="s">
        <v>75</v>
      </c>
      <c r="D265" s="63" t="str">
        <f>TRIM(MID(Tableau1[[#This Row],[tache]],FIND("TACHE",Tableau1[[#This Row],[tache]])+5,FIND(":",Tableau1[[#This Row],[tache]])-(FIND("TACHE",Tableau1[[#This Row],[tache]])+5)))</f>
        <v>8</v>
      </c>
      <c r="E265" s="63" t="s">
        <v>289</v>
      </c>
      <c r="F265" s="63" t="s">
        <v>106</v>
      </c>
      <c r="G265" s="63" t="s">
        <v>290</v>
      </c>
      <c r="H265" s="63">
        <v>25</v>
      </c>
      <c r="I265" s="63">
        <v>20</v>
      </c>
      <c r="J265" s="63">
        <v>4</v>
      </c>
      <c r="K265" s="63" t="s">
        <v>129</v>
      </c>
      <c r="L265" s="63">
        <v>0</v>
      </c>
      <c r="M265" s="63">
        <v>2</v>
      </c>
      <c r="N265" s="64">
        <v>2</v>
      </c>
    </row>
    <row r="266" spans="1:14" x14ac:dyDescent="0.25">
      <c r="A266" s="62" t="s">
        <v>270</v>
      </c>
      <c r="B266" s="63" t="str">
        <f t="shared" si="4"/>
        <v>S1121</v>
      </c>
      <c r="C266" s="63" t="s">
        <v>75</v>
      </c>
      <c r="D266" s="63" t="str">
        <f>TRIM(MID(Tableau1[[#This Row],[tache]],FIND("TACHE",Tableau1[[#This Row],[tache]])+5,FIND(":",Tableau1[[#This Row],[tache]])-(FIND("TACHE",Tableau1[[#This Row],[tache]])+5)))</f>
        <v>8</v>
      </c>
      <c r="E266" s="63" t="s">
        <v>289</v>
      </c>
      <c r="F266" s="63" t="s">
        <v>107</v>
      </c>
      <c r="G266" s="63" t="s">
        <v>290</v>
      </c>
      <c r="H266" s="63">
        <v>25</v>
      </c>
      <c r="I266" s="63">
        <v>20</v>
      </c>
      <c r="J266" s="63">
        <v>4</v>
      </c>
      <c r="K266" s="63" t="s">
        <v>129</v>
      </c>
      <c r="L266" s="63">
        <v>0</v>
      </c>
      <c r="M266" s="63">
        <v>2</v>
      </c>
      <c r="N266" s="64">
        <v>2</v>
      </c>
    </row>
    <row r="267" spans="1:14" x14ac:dyDescent="0.25">
      <c r="A267" s="62" t="s">
        <v>270</v>
      </c>
      <c r="B267" s="63" t="str">
        <f t="shared" si="4"/>
        <v>S1121</v>
      </c>
      <c r="C267" s="63" t="s">
        <v>75</v>
      </c>
      <c r="D267" s="63" t="str">
        <f>TRIM(MID(Tableau1[[#This Row],[tache]],FIND("TACHE",Tableau1[[#This Row],[tache]])+5,FIND(":",Tableau1[[#This Row],[tache]])-(FIND("TACHE",Tableau1[[#This Row],[tache]])+5)))</f>
        <v>8</v>
      </c>
      <c r="E267" s="63" t="s">
        <v>289</v>
      </c>
      <c r="F267" s="63" t="s">
        <v>108</v>
      </c>
      <c r="G267" s="63" t="s">
        <v>290</v>
      </c>
      <c r="H267" s="63">
        <v>25</v>
      </c>
      <c r="I267" s="63">
        <v>20</v>
      </c>
      <c r="J267" s="63">
        <v>4</v>
      </c>
      <c r="K267" s="63" t="s">
        <v>129</v>
      </c>
      <c r="L267" s="63">
        <v>0</v>
      </c>
      <c r="M267" s="63">
        <v>2</v>
      </c>
      <c r="N267" s="64">
        <v>2</v>
      </c>
    </row>
    <row r="268" spans="1:14" x14ac:dyDescent="0.25">
      <c r="A268" s="62" t="s">
        <v>270</v>
      </c>
      <c r="B268" s="63" t="str">
        <f t="shared" si="4"/>
        <v>S1121</v>
      </c>
      <c r="C268" s="63" t="s">
        <v>75</v>
      </c>
      <c r="D268" s="63" t="str">
        <f>TRIM(MID(Tableau1[[#This Row],[tache]],FIND("TACHE",Tableau1[[#This Row],[tache]])+5,FIND(":",Tableau1[[#This Row],[tache]])-(FIND("TACHE",Tableau1[[#This Row],[tache]])+5)))</f>
        <v>8</v>
      </c>
      <c r="E268" s="63" t="s">
        <v>289</v>
      </c>
      <c r="F268" s="63" t="s">
        <v>109</v>
      </c>
      <c r="G268" s="63" t="s">
        <v>248</v>
      </c>
      <c r="H268" s="63">
        <v>50</v>
      </c>
      <c r="I268" s="63">
        <v>20</v>
      </c>
      <c r="J268" s="63">
        <v>4</v>
      </c>
      <c r="K268" s="63" t="s">
        <v>129</v>
      </c>
      <c r="L268" s="63">
        <v>0</v>
      </c>
      <c r="M268" s="63">
        <v>1</v>
      </c>
      <c r="N268" s="64">
        <v>1</v>
      </c>
    </row>
    <row r="269" spans="1:14" x14ac:dyDescent="0.25">
      <c r="A269" s="62" t="s">
        <v>270</v>
      </c>
      <c r="B269" s="63" t="str">
        <f t="shared" si="4"/>
        <v>S1121</v>
      </c>
      <c r="C269" s="63" t="s">
        <v>75</v>
      </c>
      <c r="D269" s="63" t="str">
        <f>TRIM(MID(Tableau1[[#This Row],[tache]],FIND("TACHE",Tableau1[[#This Row],[tache]])+5,FIND(":",Tableau1[[#This Row],[tache]])-(FIND("TACHE",Tableau1[[#This Row],[tache]])+5)))</f>
        <v>8</v>
      </c>
      <c r="E269" s="63" t="s">
        <v>289</v>
      </c>
      <c r="F269" s="63" t="s">
        <v>110</v>
      </c>
      <c r="G269" s="63" t="s">
        <v>248</v>
      </c>
      <c r="H269" s="63">
        <v>25</v>
      </c>
      <c r="I269" s="63">
        <v>20</v>
      </c>
      <c r="J269" s="63">
        <v>4</v>
      </c>
      <c r="K269" s="63" t="s">
        <v>129</v>
      </c>
      <c r="L269" s="63">
        <v>0</v>
      </c>
      <c r="M269" s="63">
        <v>1</v>
      </c>
      <c r="N269" s="64">
        <v>1</v>
      </c>
    </row>
    <row r="270" spans="1:14" x14ac:dyDescent="0.25">
      <c r="A270" s="5" t="s">
        <v>291</v>
      </c>
      <c r="B270" s="48" t="str">
        <f t="shared" si="4"/>
        <v>S1191</v>
      </c>
      <c r="C270" s="48" t="s">
        <v>73</v>
      </c>
      <c r="D270" s="48" t="str">
        <f>TRIM(MID(Tableau1[[#This Row],[tache]],FIND("TACHE",Tableau1[[#This Row],[tache]])+5,FIND(":",Tableau1[[#This Row],[tache]])-(FIND("TACHE",Tableau1[[#This Row],[tache]])+5)))</f>
        <v>1</v>
      </c>
      <c r="E270" s="48" t="s">
        <v>292</v>
      </c>
      <c r="F270" s="48" t="s">
        <v>73</v>
      </c>
      <c r="G270" s="48" t="s">
        <v>161</v>
      </c>
      <c r="H270" s="48">
        <v>80</v>
      </c>
      <c r="I270" s="48">
        <v>20</v>
      </c>
      <c r="J270" s="48">
        <v>4</v>
      </c>
      <c r="K270" s="48" t="s">
        <v>129</v>
      </c>
      <c r="L270" s="48">
        <v>2</v>
      </c>
      <c r="M270" s="48">
        <v>0</v>
      </c>
      <c r="N270" s="47">
        <v>2</v>
      </c>
    </row>
    <row r="271" spans="1:14" x14ac:dyDescent="0.25">
      <c r="A271" s="5" t="s">
        <v>291</v>
      </c>
      <c r="B271" s="48" t="str">
        <f t="shared" si="4"/>
        <v>S1191</v>
      </c>
      <c r="C271" s="48" t="s">
        <v>73</v>
      </c>
      <c r="D271" s="48" t="str">
        <f>TRIM(MID(Tableau1[[#This Row],[tache]],FIND("TACHE",Tableau1[[#This Row],[tache]])+5,FIND(":",Tableau1[[#This Row],[tache]])-(FIND("TACHE",Tableau1[[#This Row],[tache]])+5)))</f>
        <v>1</v>
      </c>
      <c r="E271" s="48" t="s">
        <v>292</v>
      </c>
      <c r="F271" s="48" t="s">
        <v>83</v>
      </c>
      <c r="G271" s="48" t="s">
        <v>161</v>
      </c>
      <c r="H271" s="48">
        <v>50</v>
      </c>
      <c r="I271" s="48">
        <v>20</v>
      </c>
      <c r="J271" s="48">
        <v>4</v>
      </c>
      <c r="K271" s="48" t="s">
        <v>129</v>
      </c>
      <c r="L271" s="48">
        <v>2</v>
      </c>
      <c r="M271" s="48">
        <v>0</v>
      </c>
      <c r="N271" s="47">
        <v>2</v>
      </c>
    </row>
    <row r="272" spans="1:14" x14ac:dyDescent="0.25">
      <c r="A272" s="5" t="s">
        <v>291</v>
      </c>
      <c r="B272" s="48" t="str">
        <f t="shared" si="4"/>
        <v>S1191</v>
      </c>
      <c r="C272" s="48" t="s">
        <v>73</v>
      </c>
      <c r="D272" s="48" t="str">
        <f>TRIM(MID(Tableau1[[#This Row],[tache]],FIND("TACHE",Tableau1[[#This Row],[tache]])+5,FIND(":",Tableau1[[#This Row],[tache]])-(FIND("TACHE",Tableau1[[#This Row],[tache]])+5)))</f>
        <v>1</v>
      </c>
      <c r="E272" s="48" t="s">
        <v>292</v>
      </c>
      <c r="F272" s="48" t="s">
        <v>70</v>
      </c>
      <c r="G272" s="48" t="s">
        <v>293</v>
      </c>
      <c r="H272" s="48">
        <v>80</v>
      </c>
      <c r="I272" s="48">
        <v>20</v>
      </c>
      <c r="J272" s="48">
        <v>4</v>
      </c>
      <c r="K272" s="48" t="s">
        <v>129</v>
      </c>
      <c r="L272" s="48">
        <v>1</v>
      </c>
      <c r="M272" s="48">
        <v>0</v>
      </c>
      <c r="N272" s="47">
        <v>1</v>
      </c>
    </row>
    <row r="273" spans="1:14" x14ac:dyDescent="0.25">
      <c r="A273" s="5" t="s">
        <v>291</v>
      </c>
      <c r="B273" s="48" t="str">
        <f t="shared" si="4"/>
        <v>S1191</v>
      </c>
      <c r="C273" s="48" t="s">
        <v>73</v>
      </c>
      <c r="D273" s="48" t="str">
        <f>TRIM(MID(Tableau1[[#This Row],[tache]],FIND("TACHE",Tableau1[[#This Row],[tache]])+5,FIND(":",Tableau1[[#This Row],[tache]])-(FIND("TACHE",Tableau1[[#This Row],[tache]])+5)))</f>
        <v>1</v>
      </c>
      <c r="E273" s="48" t="s">
        <v>292</v>
      </c>
      <c r="F273" s="48" t="s">
        <v>76</v>
      </c>
      <c r="G273" s="48" t="s">
        <v>161</v>
      </c>
      <c r="H273" s="48">
        <v>100</v>
      </c>
      <c r="I273" s="48">
        <v>20</v>
      </c>
      <c r="J273" s="48">
        <v>8</v>
      </c>
      <c r="K273" s="48" t="s">
        <v>129</v>
      </c>
      <c r="L273" s="48">
        <v>2</v>
      </c>
      <c r="M273" s="48">
        <v>0</v>
      </c>
      <c r="N273" s="47">
        <v>2</v>
      </c>
    </row>
    <row r="274" spans="1:14" x14ac:dyDescent="0.25">
      <c r="A274" s="5" t="s">
        <v>291</v>
      </c>
      <c r="B274" s="48" t="str">
        <f t="shared" si="4"/>
        <v>S1191</v>
      </c>
      <c r="C274" s="48" t="s">
        <v>73</v>
      </c>
      <c r="D274" s="48" t="str">
        <f>TRIM(MID(Tableau1[[#This Row],[tache]],FIND("TACHE",Tableau1[[#This Row],[tache]])+5,FIND(":",Tableau1[[#This Row],[tache]])-(FIND("TACHE",Tableau1[[#This Row],[tache]])+5)))</f>
        <v>1</v>
      </c>
      <c r="E274" s="48" t="s">
        <v>292</v>
      </c>
      <c r="F274" s="48" t="s">
        <v>81</v>
      </c>
      <c r="G274" s="48" t="s">
        <v>161</v>
      </c>
      <c r="H274" s="48">
        <v>50</v>
      </c>
      <c r="I274" s="48">
        <v>20</v>
      </c>
      <c r="J274" s="48">
        <v>4</v>
      </c>
      <c r="K274" s="48" t="s">
        <v>129</v>
      </c>
      <c r="L274" s="48">
        <v>2</v>
      </c>
      <c r="M274" s="48">
        <v>0</v>
      </c>
      <c r="N274" s="47">
        <v>2</v>
      </c>
    </row>
    <row r="275" spans="1:14" x14ac:dyDescent="0.25">
      <c r="A275" s="5" t="s">
        <v>291</v>
      </c>
      <c r="B275" s="48" t="str">
        <f t="shared" si="4"/>
        <v>S1191</v>
      </c>
      <c r="C275" s="48" t="s">
        <v>73</v>
      </c>
      <c r="D275" s="48" t="str">
        <f>TRIM(MID(Tableau1[[#This Row],[tache]],FIND("TACHE",Tableau1[[#This Row],[tache]])+5,FIND(":",Tableau1[[#This Row],[tache]])-(FIND("TACHE",Tableau1[[#This Row],[tache]])+5)))</f>
        <v>1</v>
      </c>
      <c r="E275" s="48" t="s">
        <v>292</v>
      </c>
      <c r="F275" s="48" t="s">
        <v>82</v>
      </c>
      <c r="G275" s="48" t="s">
        <v>161</v>
      </c>
      <c r="H275" s="48">
        <v>50</v>
      </c>
      <c r="I275" s="48">
        <v>20</v>
      </c>
      <c r="J275" s="48">
        <v>4</v>
      </c>
      <c r="K275" s="48" t="s">
        <v>129</v>
      </c>
      <c r="L275" s="48">
        <v>2</v>
      </c>
      <c r="M275" s="48">
        <v>0</v>
      </c>
      <c r="N275" s="47">
        <v>2</v>
      </c>
    </row>
    <row r="276" spans="1:14" x14ac:dyDescent="0.25">
      <c r="A276" s="5" t="s">
        <v>291</v>
      </c>
      <c r="B276" s="48" t="str">
        <f t="shared" si="4"/>
        <v>S1191</v>
      </c>
      <c r="C276" s="48" t="s">
        <v>73</v>
      </c>
      <c r="D276" s="48" t="str">
        <f>TRIM(MID(Tableau1[[#This Row],[tache]],FIND("TACHE",Tableau1[[#This Row],[tache]])+5,FIND(":",Tableau1[[#This Row],[tache]])-(FIND("TACHE",Tableau1[[#This Row],[tache]])+5)))</f>
        <v>2</v>
      </c>
      <c r="E276" s="48" t="s">
        <v>130</v>
      </c>
      <c r="F276" s="48" t="s">
        <v>73</v>
      </c>
      <c r="G276" s="48" t="s">
        <v>175</v>
      </c>
      <c r="H276" s="48">
        <v>80</v>
      </c>
      <c r="I276" s="48">
        <v>20</v>
      </c>
      <c r="J276" s="48">
        <v>4</v>
      </c>
      <c r="K276" s="48" t="s">
        <v>129</v>
      </c>
      <c r="L276" s="48">
        <v>0</v>
      </c>
      <c r="M276" s="48">
        <v>1</v>
      </c>
      <c r="N276" s="47">
        <v>1</v>
      </c>
    </row>
    <row r="277" spans="1:14" x14ac:dyDescent="0.25">
      <c r="A277" s="5" t="s">
        <v>291</v>
      </c>
      <c r="B277" s="48" t="str">
        <f t="shared" si="4"/>
        <v>S1191</v>
      </c>
      <c r="C277" s="48" t="s">
        <v>73</v>
      </c>
      <c r="D277" s="48" t="str">
        <f>TRIM(MID(Tableau1[[#This Row],[tache]],FIND("TACHE",Tableau1[[#This Row],[tache]])+5,FIND(":",Tableau1[[#This Row],[tache]])-(FIND("TACHE",Tableau1[[#This Row],[tache]])+5)))</f>
        <v>2</v>
      </c>
      <c r="E277" s="48" t="s">
        <v>130</v>
      </c>
      <c r="F277" s="48" t="s">
        <v>83</v>
      </c>
      <c r="G277" s="48" t="s">
        <v>175</v>
      </c>
      <c r="H277" s="48">
        <v>50</v>
      </c>
      <c r="I277" s="48">
        <v>20</v>
      </c>
      <c r="J277" s="48">
        <v>4</v>
      </c>
      <c r="K277" s="48" t="s">
        <v>129</v>
      </c>
      <c r="L277" s="48">
        <v>0</v>
      </c>
      <c r="M277" s="48">
        <v>1</v>
      </c>
      <c r="N277" s="47">
        <v>1</v>
      </c>
    </row>
    <row r="278" spans="1:14" x14ac:dyDescent="0.25">
      <c r="A278" s="5" t="s">
        <v>291</v>
      </c>
      <c r="B278" s="48" t="str">
        <f t="shared" si="4"/>
        <v>S1191</v>
      </c>
      <c r="C278" s="48" t="s">
        <v>73</v>
      </c>
      <c r="D278" s="48" t="str">
        <f>TRIM(MID(Tableau1[[#This Row],[tache]],FIND("TACHE",Tableau1[[#This Row],[tache]])+5,FIND(":",Tableau1[[#This Row],[tache]])-(FIND("TACHE",Tableau1[[#This Row],[tache]])+5)))</f>
        <v>2</v>
      </c>
      <c r="E278" s="48" t="s">
        <v>130</v>
      </c>
      <c r="F278" s="48" t="s">
        <v>75</v>
      </c>
      <c r="G278" s="48" t="s">
        <v>294</v>
      </c>
      <c r="H278" s="48">
        <v>100</v>
      </c>
      <c r="I278" s="48">
        <v>20</v>
      </c>
      <c r="J278" s="48">
        <v>8</v>
      </c>
      <c r="K278" s="48" t="s">
        <v>129</v>
      </c>
      <c r="L278" s="48">
        <v>0</v>
      </c>
      <c r="M278" s="48">
        <v>1</v>
      </c>
      <c r="N278" s="47">
        <v>1</v>
      </c>
    </row>
    <row r="279" spans="1:14" x14ac:dyDescent="0.25">
      <c r="A279" s="5" t="s">
        <v>291</v>
      </c>
      <c r="B279" s="48" t="str">
        <f t="shared" si="4"/>
        <v>S1191</v>
      </c>
      <c r="C279" s="48" t="s">
        <v>73</v>
      </c>
      <c r="D279" s="48" t="str">
        <f>TRIM(MID(Tableau1[[#This Row],[tache]],FIND("TACHE",Tableau1[[#This Row],[tache]])+5,FIND(":",Tableau1[[#This Row],[tache]])-(FIND("TACHE",Tableau1[[#This Row],[tache]])+5)))</f>
        <v>2</v>
      </c>
      <c r="E279" s="48" t="s">
        <v>130</v>
      </c>
      <c r="F279" s="48" t="s">
        <v>70</v>
      </c>
      <c r="G279" s="48" t="s">
        <v>295</v>
      </c>
      <c r="H279" s="48">
        <v>80</v>
      </c>
      <c r="I279" s="48">
        <v>20</v>
      </c>
      <c r="J279" s="48">
        <v>4</v>
      </c>
      <c r="K279" s="48" t="s">
        <v>129</v>
      </c>
      <c r="L279" s="48">
        <v>0</v>
      </c>
      <c r="M279" s="48">
        <v>2</v>
      </c>
      <c r="N279" s="47">
        <v>2</v>
      </c>
    </row>
    <row r="280" spans="1:14" x14ac:dyDescent="0.25">
      <c r="A280" s="5" t="s">
        <v>291</v>
      </c>
      <c r="B280" s="48" t="str">
        <f t="shared" si="4"/>
        <v>S1191</v>
      </c>
      <c r="C280" s="48" t="s">
        <v>73</v>
      </c>
      <c r="D280" s="48" t="str">
        <f>TRIM(MID(Tableau1[[#This Row],[tache]],FIND("TACHE",Tableau1[[#This Row],[tache]])+5,FIND(":",Tableau1[[#This Row],[tache]])-(FIND("TACHE",Tableau1[[#This Row],[tache]])+5)))</f>
        <v>2</v>
      </c>
      <c r="E280" s="48" t="s">
        <v>130</v>
      </c>
      <c r="F280" s="48" t="s">
        <v>76</v>
      </c>
      <c r="G280" s="48" t="s">
        <v>175</v>
      </c>
      <c r="H280" s="48">
        <v>100</v>
      </c>
      <c r="I280" s="48">
        <v>20</v>
      </c>
      <c r="J280" s="48">
        <v>8</v>
      </c>
      <c r="K280" s="48" t="s">
        <v>129</v>
      </c>
      <c r="L280" s="48">
        <v>0</v>
      </c>
      <c r="M280" s="48">
        <v>1</v>
      </c>
      <c r="N280" s="47">
        <v>1</v>
      </c>
    </row>
    <row r="281" spans="1:14" x14ac:dyDescent="0.25">
      <c r="A281" s="5" t="s">
        <v>291</v>
      </c>
      <c r="B281" s="48" t="str">
        <f t="shared" si="4"/>
        <v>S1191</v>
      </c>
      <c r="C281" s="48" t="s">
        <v>73</v>
      </c>
      <c r="D281" s="48" t="str">
        <f>TRIM(MID(Tableau1[[#This Row],[tache]],FIND("TACHE",Tableau1[[#This Row],[tache]])+5,FIND(":",Tableau1[[#This Row],[tache]])-(FIND("TACHE",Tableau1[[#This Row],[tache]])+5)))</f>
        <v>2</v>
      </c>
      <c r="E281" s="48" t="s">
        <v>130</v>
      </c>
      <c r="F281" s="48" t="s">
        <v>81</v>
      </c>
      <c r="G281" s="48" t="s">
        <v>175</v>
      </c>
      <c r="H281" s="48">
        <v>50</v>
      </c>
      <c r="I281" s="48">
        <v>20</v>
      </c>
      <c r="J281" s="48">
        <v>4</v>
      </c>
      <c r="K281" s="48" t="s">
        <v>129</v>
      </c>
      <c r="L281" s="48">
        <v>0</v>
      </c>
      <c r="M281" s="48">
        <v>1</v>
      </c>
      <c r="N281" s="47">
        <v>1</v>
      </c>
    </row>
    <row r="282" spans="1:14" x14ac:dyDescent="0.25">
      <c r="A282" s="5" t="s">
        <v>291</v>
      </c>
      <c r="B282" s="48" t="str">
        <f t="shared" si="4"/>
        <v>S1191</v>
      </c>
      <c r="C282" s="48" t="s">
        <v>73</v>
      </c>
      <c r="D282" s="48" t="str">
        <f>TRIM(MID(Tableau1[[#This Row],[tache]],FIND("TACHE",Tableau1[[#This Row],[tache]])+5,FIND(":",Tableau1[[#This Row],[tache]])-(FIND("TACHE",Tableau1[[#This Row],[tache]])+5)))</f>
        <v>2</v>
      </c>
      <c r="E282" s="48" t="s">
        <v>130</v>
      </c>
      <c r="F282" s="48" t="s">
        <v>82</v>
      </c>
      <c r="G282" s="48" t="s">
        <v>175</v>
      </c>
      <c r="H282" s="48">
        <v>50</v>
      </c>
      <c r="I282" s="48">
        <v>20</v>
      </c>
      <c r="J282" s="48">
        <v>4</v>
      </c>
      <c r="K282" s="48" t="s">
        <v>129</v>
      </c>
      <c r="L282" s="48">
        <v>0</v>
      </c>
      <c r="M282" s="48">
        <v>1</v>
      </c>
      <c r="N282" s="47">
        <v>1</v>
      </c>
    </row>
    <row r="283" spans="1:14" x14ac:dyDescent="0.25">
      <c r="A283" s="62" t="s">
        <v>296</v>
      </c>
      <c r="B283" s="63" t="str">
        <f t="shared" si="4"/>
        <v>S1775</v>
      </c>
      <c r="C283" s="63" t="s">
        <v>73</v>
      </c>
      <c r="D283" s="63" t="str">
        <f>TRIM(MID(Tableau1[[#This Row],[tache]],FIND("TACHE",Tableau1[[#This Row],[tache]])+5,FIND(":",Tableau1[[#This Row],[tache]])-(FIND("TACHE",Tableau1[[#This Row],[tache]])+5)))</f>
        <v>1</v>
      </c>
      <c r="E283" s="63" t="s">
        <v>297</v>
      </c>
      <c r="F283" s="63">
        <v>2</v>
      </c>
      <c r="G283" s="63" t="s">
        <v>258</v>
      </c>
      <c r="H283" s="63">
        <v>150</v>
      </c>
      <c r="I283" s="63">
        <v>20</v>
      </c>
      <c r="J283" s="63">
        <v>8</v>
      </c>
      <c r="K283" s="63" t="s">
        <v>129</v>
      </c>
      <c r="L283" s="63">
        <v>2</v>
      </c>
      <c r="M283" s="63">
        <v>0</v>
      </c>
      <c r="N283" s="64">
        <v>2</v>
      </c>
    </row>
    <row r="284" spans="1:14" x14ac:dyDescent="0.25">
      <c r="A284" s="62" t="s">
        <v>296</v>
      </c>
      <c r="B284" s="63" t="str">
        <f t="shared" si="4"/>
        <v>S1775</v>
      </c>
      <c r="C284" s="63" t="s">
        <v>73</v>
      </c>
      <c r="D284" s="63" t="str">
        <f>TRIM(MID(Tableau1[[#This Row],[tache]],FIND("TACHE",Tableau1[[#This Row],[tache]])+5,FIND(":",Tableau1[[#This Row],[tache]])-(FIND("TACHE",Tableau1[[#This Row],[tache]])+5)))</f>
        <v>1</v>
      </c>
      <c r="E284" s="63" t="s">
        <v>297</v>
      </c>
      <c r="F284" s="63">
        <v>4</v>
      </c>
      <c r="G284" s="63" t="s">
        <v>258</v>
      </c>
      <c r="H284" s="63">
        <v>50</v>
      </c>
      <c r="I284" s="63">
        <v>20</v>
      </c>
      <c r="J284" s="63">
        <v>4</v>
      </c>
      <c r="K284" s="63" t="s">
        <v>129</v>
      </c>
      <c r="L284" s="63">
        <v>2</v>
      </c>
      <c r="M284" s="63">
        <v>0</v>
      </c>
      <c r="N284" s="64">
        <v>2</v>
      </c>
    </row>
    <row r="285" spans="1:14" x14ac:dyDescent="0.25">
      <c r="A285" s="62" t="s">
        <v>296</v>
      </c>
      <c r="B285" s="63" t="str">
        <f t="shared" si="4"/>
        <v>S1775</v>
      </c>
      <c r="C285" s="63" t="s">
        <v>73</v>
      </c>
      <c r="D285" s="63" t="str">
        <f>TRIM(MID(Tableau1[[#This Row],[tache]],FIND("TACHE",Tableau1[[#This Row],[tache]])+5,FIND(":",Tableau1[[#This Row],[tache]])-(FIND("TACHE",Tableau1[[#This Row],[tache]])+5)))</f>
        <v>1</v>
      </c>
      <c r="E285" s="63" t="s">
        <v>297</v>
      </c>
      <c r="F285" s="63">
        <v>5</v>
      </c>
      <c r="G285" s="63" t="s">
        <v>258</v>
      </c>
      <c r="H285" s="63">
        <v>50</v>
      </c>
      <c r="I285" s="63">
        <v>20</v>
      </c>
      <c r="J285" s="63">
        <v>4</v>
      </c>
      <c r="K285" s="63" t="s">
        <v>129</v>
      </c>
      <c r="L285" s="63">
        <v>2</v>
      </c>
      <c r="M285" s="63">
        <v>0</v>
      </c>
      <c r="N285" s="64">
        <v>2</v>
      </c>
    </row>
    <row r="286" spans="1:14" x14ac:dyDescent="0.25">
      <c r="A286" s="62" t="s">
        <v>296</v>
      </c>
      <c r="B286" s="63" t="str">
        <f t="shared" si="4"/>
        <v>S1775</v>
      </c>
      <c r="C286" s="63" t="s">
        <v>73</v>
      </c>
      <c r="D286" s="63" t="str">
        <f>TRIM(MID(Tableau1[[#This Row],[tache]],FIND("TACHE",Tableau1[[#This Row],[tache]])+5,FIND(":",Tableau1[[#This Row],[tache]])-(FIND("TACHE",Tableau1[[#This Row],[tache]])+5)))</f>
        <v>1</v>
      </c>
      <c r="E286" s="63" t="s">
        <v>297</v>
      </c>
      <c r="F286" s="63">
        <v>6</v>
      </c>
      <c r="G286" s="63" t="s">
        <v>258</v>
      </c>
      <c r="H286" s="63">
        <v>100</v>
      </c>
      <c r="I286" s="63">
        <v>20</v>
      </c>
      <c r="J286" s="63">
        <v>8</v>
      </c>
      <c r="K286" s="63" t="s">
        <v>129</v>
      </c>
      <c r="L286" s="63">
        <v>2</v>
      </c>
      <c r="M286" s="63">
        <v>0</v>
      </c>
      <c r="N286" s="64">
        <v>2</v>
      </c>
    </row>
    <row r="287" spans="1:14" x14ac:dyDescent="0.25">
      <c r="A287" s="62" t="s">
        <v>296</v>
      </c>
      <c r="B287" s="63" t="str">
        <f t="shared" si="4"/>
        <v>S1775</v>
      </c>
      <c r="C287" s="63" t="s">
        <v>73</v>
      </c>
      <c r="D287" s="63" t="str">
        <f>TRIM(MID(Tableau1[[#This Row],[tache]],FIND("TACHE",Tableau1[[#This Row],[tache]])+5,FIND(":",Tableau1[[#This Row],[tache]])-(FIND("TACHE",Tableau1[[#This Row],[tache]])+5)))</f>
        <v>1</v>
      </c>
      <c r="E287" s="63" t="s">
        <v>297</v>
      </c>
      <c r="F287" s="63">
        <v>7</v>
      </c>
      <c r="G287" s="63" t="s">
        <v>258</v>
      </c>
      <c r="H287" s="63">
        <v>50</v>
      </c>
      <c r="I287" s="63">
        <v>20</v>
      </c>
      <c r="J287" s="63">
        <v>4</v>
      </c>
      <c r="K287" s="63" t="s">
        <v>129</v>
      </c>
      <c r="L287" s="63">
        <v>2</v>
      </c>
      <c r="M287" s="63">
        <v>0</v>
      </c>
      <c r="N287" s="64">
        <v>2</v>
      </c>
    </row>
    <row r="288" spans="1:14" x14ac:dyDescent="0.25">
      <c r="A288" s="62" t="s">
        <v>296</v>
      </c>
      <c r="B288" s="63" t="str">
        <f t="shared" si="4"/>
        <v>S1775</v>
      </c>
      <c r="C288" s="63" t="s">
        <v>73</v>
      </c>
      <c r="D288" s="63" t="str">
        <f>TRIM(MID(Tableau1[[#This Row],[tache]],FIND("TACHE",Tableau1[[#This Row],[tache]])+5,FIND(":",Tableau1[[#This Row],[tache]])-(FIND("TACHE",Tableau1[[#This Row],[tache]])+5)))</f>
        <v>1</v>
      </c>
      <c r="E288" s="63" t="s">
        <v>297</v>
      </c>
      <c r="F288" s="63">
        <v>8</v>
      </c>
      <c r="G288" s="63" t="s">
        <v>258</v>
      </c>
      <c r="H288" s="63">
        <v>50</v>
      </c>
      <c r="I288" s="63">
        <v>20</v>
      </c>
      <c r="J288" s="63">
        <v>4</v>
      </c>
      <c r="K288" s="63" t="s">
        <v>129</v>
      </c>
      <c r="L288" s="63">
        <v>2</v>
      </c>
      <c r="M288" s="63">
        <v>0</v>
      </c>
      <c r="N288" s="64">
        <v>2</v>
      </c>
    </row>
    <row r="289" spans="1:14" x14ac:dyDescent="0.25">
      <c r="A289" s="62" t="s">
        <v>296</v>
      </c>
      <c r="B289" s="63" t="str">
        <f t="shared" si="4"/>
        <v>S1775</v>
      </c>
      <c r="C289" s="63" t="s">
        <v>73</v>
      </c>
      <c r="D289" s="63" t="str">
        <f>TRIM(MID(Tableau1[[#This Row],[tache]],FIND("TACHE",Tableau1[[#This Row],[tache]])+5,FIND(":",Tableau1[[#This Row],[tache]])-(FIND("TACHE",Tableau1[[#This Row],[tache]])+5)))</f>
        <v>1</v>
      </c>
      <c r="E289" s="63" t="s">
        <v>297</v>
      </c>
      <c r="F289" s="63">
        <v>9</v>
      </c>
      <c r="G289" s="63" t="s">
        <v>298</v>
      </c>
      <c r="H289" s="63">
        <v>50</v>
      </c>
      <c r="I289" s="63">
        <v>20</v>
      </c>
      <c r="J289" s="63">
        <v>4</v>
      </c>
      <c r="K289" s="63" t="s">
        <v>129</v>
      </c>
      <c r="L289" s="63">
        <v>1</v>
      </c>
      <c r="M289" s="63">
        <v>0</v>
      </c>
      <c r="N289" s="64">
        <v>1</v>
      </c>
    </row>
    <row r="290" spans="1:14" x14ac:dyDescent="0.25">
      <c r="A290" s="62" t="s">
        <v>296</v>
      </c>
      <c r="B290" s="63" t="str">
        <f t="shared" si="4"/>
        <v>S1775</v>
      </c>
      <c r="C290" s="63" t="s">
        <v>73</v>
      </c>
      <c r="D290" s="63" t="str">
        <f>TRIM(MID(Tableau1[[#This Row],[tache]],FIND("TACHE",Tableau1[[#This Row],[tache]])+5,FIND(":",Tableau1[[#This Row],[tache]])-(FIND("TACHE",Tableau1[[#This Row],[tache]])+5)))</f>
        <v>1</v>
      </c>
      <c r="E290" s="63" t="s">
        <v>297</v>
      </c>
      <c r="F290" s="63">
        <v>11</v>
      </c>
      <c r="G290" s="63" t="s">
        <v>258</v>
      </c>
      <c r="H290" s="63">
        <v>25</v>
      </c>
      <c r="I290" s="63">
        <v>20</v>
      </c>
      <c r="J290" s="63">
        <v>4</v>
      </c>
      <c r="K290" s="63" t="s">
        <v>129</v>
      </c>
      <c r="L290" s="63">
        <v>2</v>
      </c>
      <c r="M290" s="63">
        <v>0</v>
      </c>
      <c r="N290" s="64">
        <v>2</v>
      </c>
    </row>
    <row r="291" spans="1:14" x14ac:dyDescent="0.25">
      <c r="A291" s="62" t="s">
        <v>296</v>
      </c>
      <c r="B291" s="63" t="str">
        <f t="shared" si="4"/>
        <v>S1775</v>
      </c>
      <c r="C291" s="63" t="s">
        <v>73</v>
      </c>
      <c r="D291" s="63" t="str">
        <f>TRIM(MID(Tableau1[[#This Row],[tache]],FIND("TACHE",Tableau1[[#This Row],[tache]])+5,FIND(":",Tableau1[[#This Row],[tache]])-(FIND("TACHE",Tableau1[[#This Row],[tache]])+5)))</f>
        <v>1</v>
      </c>
      <c r="E291" s="63" t="s">
        <v>297</v>
      </c>
      <c r="F291" s="63">
        <v>12</v>
      </c>
      <c r="G291" s="63" t="s">
        <v>258</v>
      </c>
      <c r="H291" s="63">
        <v>100</v>
      </c>
      <c r="I291" s="63">
        <v>20</v>
      </c>
      <c r="J291" s="63">
        <v>8</v>
      </c>
      <c r="K291" s="63" t="s">
        <v>129</v>
      </c>
      <c r="L291" s="63">
        <v>2</v>
      </c>
      <c r="M291" s="63">
        <v>0</v>
      </c>
      <c r="N291" s="64">
        <v>2</v>
      </c>
    </row>
    <row r="292" spans="1:14" x14ac:dyDescent="0.25">
      <c r="A292" s="62" t="s">
        <v>296</v>
      </c>
      <c r="B292" s="63" t="str">
        <f t="shared" si="4"/>
        <v>S1775</v>
      </c>
      <c r="C292" s="63" t="s">
        <v>73</v>
      </c>
      <c r="D292" s="63" t="str">
        <f>TRIM(MID(Tableau1[[#This Row],[tache]],FIND("TACHE",Tableau1[[#This Row],[tache]])+5,FIND(":",Tableau1[[#This Row],[tache]])-(FIND("TACHE",Tableau1[[#This Row],[tache]])+5)))</f>
        <v>1</v>
      </c>
      <c r="E292" s="63" t="s">
        <v>297</v>
      </c>
      <c r="F292" s="63">
        <v>13</v>
      </c>
      <c r="G292" s="63" t="s">
        <v>258</v>
      </c>
      <c r="H292" s="63">
        <v>150</v>
      </c>
      <c r="I292" s="63">
        <v>20</v>
      </c>
      <c r="J292" s="63">
        <v>8</v>
      </c>
      <c r="K292" s="63" t="s">
        <v>129</v>
      </c>
      <c r="L292" s="63">
        <v>2</v>
      </c>
      <c r="M292" s="63">
        <v>0</v>
      </c>
      <c r="N292" s="64">
        <v>2</v>
      </c>
    </row>
    <row r="293" spans="1:14" x14ac:dyDescent="0.25">
      <c r="A293" s="62" t="s">
        <v>296</v>
      </c>
      <c r="B293" s="63" t="str">
        <f t="shared" si="4"/>
        <v>S1775</v>
      </c>
      <c r="C293" s="63" t="s">
        <v>73</v>
      </c>
      <c r="D293" s="63" t="str">
        <f>TRIM(MID(Tableau1[[#This Row],[tache]],FIND("TACHE",Tableau1[[#This Row],[tache]])+5,FIND(":",Tableau1[[#This Row],[tache]])-(FIND("TACHE",Tableau1[[#This Row],[tache]])+5)))</f>
        <v>1</v>
      </c>
      <c r="E293" s="63" t="s">
        <v>297</v>
      </c>
      <c r="F293" s="63">
        <v>14</v>
      </c>
      <c r="G293" s="63" t="s">
        <v>258</v>
      </c>
      <c r="H293" s="63">
        <v>100</v>
      </c>
      <c r="I293" s="63">
        <v>20</v>
      </c>
      <c r="J293" s="63">
        <v>8</v>
      </c>
      <c r="K293" s="63" t="s">
        <v>129</v>
      </c>
      <c r="L293" s="63">
        <v>2</v>
      </c>
      <c r="M293" s="63">
        <v>0</v>
      </c>
      <c r="N293" s="64">
        <v>2</v>
      </c>
    </row>
    <row r="294" spans="1:14" x14ac:dyDescent="0.25">
      <c r="A294" s="62" t="s">
        <v>296</v>
      </c>
      <c r="B294" s="63" t="str">
        <f t="shared" si="4"/>
        <v>S1775</v>
      </c>
      <c r="C294" s="63" t="s">
        <v>73</v>
      </c>
      <c r="D294" s="63" t="str">
        <f>TRIM(MID(Tableau1[[#This Row],[tache]],FIND("TACHE",Tableau1[[#This Row],[tache]])+5,FIND(":",Tableau1[[#This Row],[tache]])-(FIND("TACHE",Tableau1[[#This Row],[tache]])+5)))</f>
        <v>1</v>
      </c>
      <c r="E294" s="63" t="s">
        <v>297</v>
      </c>
      <c r="F294" s="63">
        <v>15</v>
      </c>
      <c r="G294" s="63" t="s">
        <v>258</v>
      </c>
      <c r="H294" s="63">
        <v>100</v>
      </c>
      <c r="I294" s="63">
        <v>20</v>
      </c>
      <c r="J294" s="63">
        <v>8</v>
      </c>
      <c r="K294" s="63" t="s">
        <v>129</v>
      </c>
      <c r="L294" s="63">
        <v>2</v>
      </c>
      <c r="M294" s="63">
        <v>0</v>
      </c>
      <c r="N294" s="64">
        <v>2</v>
      </c>
    </row>
    <row r="295" spans="1:14" x14ac:dyDescent="0.25">
      <c r="A295" s="62" t="s">
        <v>296</v>
      </c>
      <c r="B295" s="63" t="str">
        <f t="shared" si="4"/>
        <v>S1775</v>
      </c>
      <c r="C295" s="63" t="s">
        <v>73</v>
      </c>
      <c r="D295" s="63" t="str">
        <f>TRIM(MID(Tableau1[[#This Row],[tache]],FIND("TACHE",Tableau1[[#This Row],[tache]])+5,FIND(":",Tableau1[[#This Row],[tache]])-(FIND("TACHE",Tableau1[[#This Row],[tache]])+5)))</f>
        <v>1</v>
      </c>
      <c r="E295" s="63" t="s">
        <v>297</v>
      </c>
      <c r="F295" s="63">
        <v>16</v>
      </c>
      <c r="G295" s="63" t="s">
        <v>258</v>
      </c>
      <c r="H295" s="63">
        <v>25</v>
      </c>
      <c r="I295" s="63">
        <v>20</v>
      </c>
      <c r="J295" s="63">
        <v>4</v>
      </c>
      <c r="K295" s="63" t="s">
        <v>129</v>
      </c>
      <c r="L295" s="63">
        <v>2</v>
      </c>
      <c r="M295" s="63">
        <v>0</v>
      </c>
      <c r="N295" s="64">
        <v>2</v>
      </c>
    </row>
    <row r="296" spans="1:14" x14ac:dyDescent="0.25">
      <c r="A296" s="62" t="s">
        <v>296</v>
      </c>
      <c r="B296" s="63" t="str">
        <f t="shared" si="4"/>
        <v>S1775</v>
      </c>
      <c r="C296" s="63" t="s">
        <v>73</v>
      </c>
      <c r="D296" s="63" t="str">
        <f>TRIM(MID(Tableau1[[#This Row],[tache]],FIND("TACHE",Tableau1[[#This Row],[tache]])+5,FIND(":",Tableau1[[#This Row],[tache]])-(FIND("TACHE",Tableau1[[#This Row],[tache]])+5)))</f>
        <v>3</v>
      </c>
      <c r="E296" s="63" t="s">
        <v>299</v>
      </c>
      <c r="F296" s="63">
        <v>1</v>
      </c>
      <c r="G296" s="63" t="s">
        <v>300</v>
      </c>
      <c r="H296" s="63">
        <v>500</v>
      </c>
      <c r="I296" s="63">
        <v>20</v>
      </c>
      <c r="J296" s="63">
        <v>20</v>
      </c>
      <c r="K296" s="63" t="s">
        <v>129</v>
      </c>
      <c r="L296" s="63">
        <v>0</v>
      </c>
      <c r="M296" s="63">
        <v>1</v>
      </c>
      <c r="N296" s="64">
        <v>1</v>
      </c>
    </row>
    <row r="297" spans="1:14" x14ac:dyDescent="0.25">
      <c r="A297" s="62" t="s">
        <v>296</v>
      </c>
      <c r="B297" s="63" t="str">
        <f t="shared" si="4"/>
        <v>S1775</v>
      </c>
      <c r="C297" s="63" t="s">
        <v>73</v>
      </c>
      <c r="D297" s="63" t="str">
        <f>TRIM(MID(Tableau1[[#This Row],[tache]],FIND("TACHE",Tableau1[[#This Row],[tache]])+5,FIND(":",Tableau1[[#This Row],[tache]])-(FIND("TACHE",Tableau1[[#This Row],[tache]])+5)))</f>
        <v>3</v>
      </c>
      <c r="E297" s="63" t="s">
        <v>299</v>
      </c>
      <c r="F297" s="63">
        <v>2</v>
      </c>
      <c r="G297" s="63" t="s">
        <v>268</v>
      </c>
      <c r="H297" s="63">
        <v>150</v>
      </c>
      <c r="I297" s="63">
        <v>20</v>
      </c>
      <c r="J297" s="63">
        <v>8</v>
      </c>
      <c r="K297" s="63" t="s">
        <v>129</v>
      </c>
      <c r="L297" s="63">
        <v>0</v>
      </c>
      <c r="M297" s="63">
        <v>1</v>
      </c>
      <c r="N297" s="64">
        <v>1</v>
      </c>
    </row>
    <row r="298" spans="1:14" x14ac:dyDescent="0.25">
      <c r="A298" s="62" t="s">
        <v>296</v>
      </c>
      <c r="B298" s="63" t="str">
        <f t="shared" si="4"/>
        <v>S1775</v>
      </c>
      <c r="C298" s="63" t="s">
        <v>73</v>
      </c>
      <c r="D298" s="63" t="str">
        <f>TRIM(MID(Tableau1[[#This Row],[tache]],FIND("TACHE",Tableau1[[#This Row],[tache]])+5,FIND(":",Tableau1[[#This Row],[tache]])-(FIND("TACHE",Tableau1[[#This Row],[tache]])+5)))</f>
        <v>3</v>
      </c>
      <c r="E298" s="63" t="s">
        <v>299</v>
      </c>
      <c r="F298" s="63">
        <v>4</v>
      </c>
      <c r="G298" s="63" t="s">
        <v>268</v>
      </c>
      <c r="H298" s="63">
        <v>50</v>
      </c>
      <c r="I298" s="63">
        <v>20</v>
      </c>
      <c r="J298" s="63">
        <v>4</v>
      </c>
      <c r="K298" s="63" t="s">
        <v>129</v>
      </c>
      <c r="L298" s="63">
        <v>0</v>
      </c>
      <c r="M298" s="63">
        <v>1</v>
      </c>
      <c r="N298" s="64">
        <v>1</v>
      </c>
    </row>
    <row r="299" spans="1:14" x14ac:dyDescent="0.25">
      <c r="A299" s="62" t="s">
        <v>296</v>
      </c>
      <c r="B299" s="63" t="str">
        <f t="shared" si="4"/>
        <v>S1775</v>
      </c>
      <c r="C299" s="63" t="s">
        <v>73</v>
      </c>
      <c r="D299" s="63" t="str">
        <f>TRIM(MID(Tableau1[[#This Row],[tache]],FIND("TACHE",Tableau1[[#This Row],[tache]])+5,FIND(":",Tableau1[[#This Row],[tache]])-(FIND("TACHE",Tableau1[[#This Row],[tache]])+5)))</f>
        <v>3</v>
      </c>
      <c r="E299" s="63" t="s">
        <v>299</v>
      </c>
      <c r="F299" s="63">
        <v>5</v>
      </c>
      <c r="G299" s="63" t="s">
        <v>268</v>
      </c>
      <c r="H299" s="63">
        <v>50</v>
      </c>
      <c r="I299" s="63">
        <v>20</v>
      </c>
      <c r="J299" s="63">
        <v>4</v>
      </c>
      <c r="K299" s="63" t="s">
        <v>129</v>
      </c>
      <c r="L299" s="63">
        <v>0</v>
      </c>
      <c r="M299" s="63">
        <v>1</v>
      </c>
      <c r="N299" s="64">
        <v>1</v>
      </c>
    </row>
    <row r="300" spans="1:14" x14ac:dyDescent="0.25">
      <c r="A300" s="62" t="s">
        <v>296</v>
      </c>
      <c r="B300" s="63" t="str">
        <f t="shared" si="4"/>
        <v>S1775</v>
      </c>
      <c r="C300" s="63" t="s">
        <v>73</v>
      </c>
      <c r="D300" s="63" t="str">
        <f>TRIM(MID(Tableau1[[#This Row],[tache]],FIND("TACHE",Tableau1[[#This Row],[tache]])+5,FIND(":",Tableau1[[#This Row],[tache]])-(FIND("TACHE",Tableau1[[#This Row],[tache]])+5)))</f>
        <v>3</v>
      </c>
      <c r="E300" s="63" t="s">
        <v>299</v>
      </c>
      <c r="F300" s="63">
        <v>6</v>
      </c>
      <c r="G300" s="63" t="s">
        <v>268</v>
      </c>
      <c r="H300" s="63">
        <v>100</v>
      </c>
      <c r="I300" s="63">
        <v>20</v>
      </c>
      <c r="J300" s="63">
        <v>8</v>
      </c>
      <c r="K300" s="63" t="s">
        <v>129</v>
      </c>
      <c r="L300" s="63">
        <v>0</v>
      </c>
      <c r="M300" s="63">
        <v>1</v>
      </c>
      <c r="N300" s="64">
        <v>1</v>
      </c>
    </row>
    <row r="301" spans="1:14" x14ac:dyDescent="0.25">
      <c r="A301" s="62" t="s">
        <v>296</v>
      </c>
      <c r="B301" s="63" t="str">
        <f t="shared" si="4"/>
        <v>S1775</v>
      </c>
      <c r="C301" s="63" t="s">
        <v>73</v>
      </c>
      <c r="D301" s="63" t="str">
        <f>TRIM(MID(Tableau1[[#This Row],[tache]],FIND("TACHE",Tableau1[[#This Row],[tache]])+5,FIND(":",Tableau1[[#This Row],[tache]])-(FIND("TACHE",Tableau1[[#This Row],[tache]])+5)))</f>
        <v>3</v>
      </c>
      <c r="E301" s="63" t="s">
        <v>299</v>
      </c>
      <c r="F301" s="63">
        <v>7</v>
      </c>
      <c r="G301" s="63" t="s">
        <v>268</v>
      </c>
      <c r="H301" s="63">
        <v>50</v>
      </c>
      <c r="I301" s="63">
        <v>20</v>
      </c>
      <c r="J301" s="63">
        <v>4</v>
      </c>
      <c r="K301" s="63" t="s">
        <v>129</v>
      </c>
      <c r="L301" s="63">
        <v>0</v>
      </c>
      <c r="M301" s="63">
        <v>1</v>
      </c>
      <c r="N301" s="64">
        <v>1</v>
      </c>
    </row>
    <row r="302" spans="1:14" x14ac:dyDescent="0.25">
      <c r="A302" s="62" t="s">
        <v>296</v>
      </c>
      <c r="B302" s="63" t="str">
        <f t="shared" si="4"/>
        <v>S1775</v>
      </c>
      <c r="C302" s="63" t="s">
        <v>73</v>
      </c>
      <c r="D302" s="63" t="str">
        <f>TRIM(MID(Tableau1[[#This Row],[tache]],FIND("TACHE",Tableau1[[#This Row],[tache]])+5,FIND(":",Tableau1[[#This Row],[tache]])-(FIND("TACHE",Tableau1[[#This Row],[tache]])+5)))</f>
        <v>3</v>
      </c>
      <c r="E302" s="63" t="s">
        <v>299</v>
      </c>
      <c r="F302" s="63">
        <v>8</v>
      </c>
      <c r="G302" s="63" t="s">
        <v>268</v>
      </c>
      <c r="H302" s="63">
        <v>50</v>
      </c>
      <c r="I302" s="63">
        <v>20</v>
      </c>
      <c r="J302" s="63">
        <v>4</v>
      </c>
      <c r="K302" s="63" t="s">
        <v>129</v>
      </c>
      <c r="L302" s="63">
        <v>0</v>
      </c>
      <c r="M302" s="63">
        <v>1</v>
      </c>
      <c r="N302" s="64">
        <v>1</v>
      </c>
    </row>
    <row r="303" spans="1:14" x14ac:dyDescent="0.25">
      <c r="A303" s="62" t="s">
        <v>296</v>
      </c>
      <c r="B303" s="63" t="str">
        <f t="shared" si="4"/>
        <v>S1775</v>
      </c>
      <c r="C303" s="63" t="s">
        <v>73</v>
      </c>
      <c r="D303" s="63" t="str">
        <f>TRIM(MID(Tableau1[[#This Row],[tache]],FIND("TACHE",Tableau1[[#This Row],[tache]])+5,FIND(":",Tableau1[[#This Row],[tache]])-(FIND("TACHE",Tableau1[[#This Row],[tache]])+5)))</f>
        <v>3</v>
      </c>
      <c r="E303" s="63" t="s">
        <v>299</v>
      </c>
      <c r="F303" s="63">
        <v>9</v>
      </c>
      <c r="G303" s="63" t="s">
        <v>301</v>
      </c>
      <c r="H303" s="63">
        <v>50</v>
      </c>
      <c r="I303" s="63">
        <v>20</v>
      </c>
      <c r="J303" s="63">
        <v>4</v>
      </c>
      <c r="K303" s="63" t="s">
        <v>129</v>
      </c>
      <c r="L303" s="63">
        <v>0</v>
      </c>
      <c r="M303" s="63">
        <v>1</v>
      </c>
      <c r="N303" s="64">
        <v>1</v>
      </c>
    </row>
    <row r="304" spans="1:14" x14ac:dyDescent="0.25">
      <c r="A304" s="62" t="s">
        <v>296</v>
      </c>
      <c r="B304" s="63" t="str">
        <f t="shared" si="4"/>
        <v>S1775</v>
      </c>
      <c r="C304" s="63" t="s">
        <v>73</v>
      </c>
      <c r="D304" s="63" t="str">
        <f>TRIM(MID(Tableau1[[#This Row],[tache]],FIND("TACHE",Tableau1[[#This Row],[tache]])+5,FIND(":",Tableau1[[#This Row],[tache]])-(FIND("TACHE",Tableau1[[#This Row],[tache]])+5)))</f>
        <v>3</v>
      </c>
      <c r="E304" s="63" t="s">
        <v>299</v>
      </c>
      <c r="F304" s="63">
        <v>10</v>
      </c>
      <c r="G304" s="63" t="s">
        <v>302</v>
      </c>
      <c r="H304" s="63">
        <v>500</v>
      </c>
      <c r="I304" s="63">
        <v>20</v>
      </c>
      <c r="J304" s="63">
        <v>20</v>
      </c>
      <c r="K304" s="63" t="s">
        <v>129</v>
      </c>
      <c r="L304" s="63">
        <v>0</v>
      </c>
      <c r="M304" s="63">
        <v>1</v>
      </c>
      <c r="N304" s="64">
        <v>1</v>
      </c>
    </row>
    <row r="305" spans="1:14" x14ac:dyDescent="0.25">
      <c r="A305" s="62" t="s">
        <v>296</v>
      </c>
      <c r="B305" s="63" t="str">
        <f t="shared" si="4"/>
        <v>S1775</v>
      </c>
      <c r="C305" s="63" t="s">
        <v>73</v>
      </c>
      <c r="D305" s="63" t="str">
        <f>TRIM(MID(Tableau1[[#This Row],[tache]],FIND("TACHE",Tableau1[[#This Row],[tache]])+5,FIND(":",Tableau1[[#This Row],[tache]])-(FIND("TACHE",Tableau1[[#This Row],[tache]])+5)))</f>
        <v>3</v>
      </c>
      <c r="E305" s="63" t="s">
        <v>299</v>
      </c>
      <c r="F305" s="63">
        <v>11</v>
      </c>
      <c r="G305" s="63" t="s">
        <v>268</v>
      </c>
      <c r="H305" s="63">
        <v>25</v>
      </c>
      <c r="I305" s="63">
        <v>20</v>
      </c>
      <c r="J305" s="63">
        <v>4</v>
      </c>
      <c r="K305" s="63" t="s">
        <v>129</v>
      </c>
      <c r="L305" s="63">
        <v>0</v>
      </c>
      <c r="M305" s="63">
        <v>1</v>
      </c>
      <c r="N305" s="64">
        <v>1</v>
      </c>
    </row>
    <row r="306" spans="1:14" x14ac:dyDescent="0.25">
      <c r="A306" s="62" t="s">
        <v>296</v>
      </c>
      <c r="B306" s="63" t="str">
        <f t="shared" si="4"/>
        <v>S1775</v>
      </c>
      <c r="C306" s="63" t="s">
        <v>73</v>
      </c>
      <c r="D306" s="63" t="str">
        <f>TRIM(MID(Tableau1[[#This Row],[tache]],FIND("TACHE",Tableau1[[#This Row],[tache]])+5,FIND(":",Tableau1[[#This Row],[tache]])-(FIND("TACHE",Tableau1[[#This Row],[tache]])+5)))</f>
        <v>3</v>
      </c>
      <c r="E306" s="63" t="s">
        <v>299</v>
      </c>
      <c r="F306" s="63">
        <v>12</v>
      </c>
      <c r="G306" s="63" t="s">
        <v>268</v>
      </c>
      <c r="H306" s="63">
        <v>100</v>
      </c>
      <c r="I306" s="63">
        <v>20</v>
      </c>
      <c r="J306" s="63">
        <v>8</v>
      </c>
      <c r="K306" s="63" t="s">
        <v>129</v>
      </c>
      <c r="L306" s="63">
        <v>0</v>
      </c>
      <c r="M306" s="63">
        <v>1</v>
      </c>
      <c r="N306" s="64">
        <v>1</v>
      </c>
    </row>
    <row r="307" spans="1:14" x14ac:dyDescent="0.25">
      <c r="A307" s="62" t="s">
        <v>296</v>
      </c>
      <c r="B307" s="63" t="str">
        <f t="shared" si="4"/>
        <v>S1775</v>
      </c>
      <c r="C307" s="63" t="s">
        <v>73</v>
      </c>
      <c r="D307" s="63" t="str">
        <f>TRIM(MID(Tableau1[[#This Row],[tache]],FIND("TACHE",Tableau1[[#This Row],[tache]])+5,FIND(":",Tableau1[[#This Row],[tache]])-(FIND("TACHE",Tableau1[[#This Row],[tache]])+5)))</f>
        <v>3</v>
      </c>
      <c r="E307" s="63" t="s">
        <v>299</v>
      </c>
      <c r="F307" s="63">
        <v>13</v>
      </c>
      <c r="G307" s="63" t="s">
        <v>268</v>
      </c>
      <c r="H307" s="63">
        <v>150</v>
      </c>
      <c r="I307" s="63">
        <v>20</v>
      </c>
      <c r="J307" s="63">
        <v>8</v>
      </c>
      <c r="K307" s="63" t="s">
        <v>129</v>
      </c>
      <c r="L307" s="63">
        <v>0</v>
      </c>
      <c r="M307" s="63">
        <v>1</v>
      </c>
      <c r="N307" s="64">
        <v>1</v>
      </c>
    </row>
    <row r="308" spans="1:14" x14ac:dyDescent="0.25">
      <c r="A308" s="62" t="s">
        <v>296</v>
      </c>
      <c r="B308" s="63" t="str">
        <f t="shared" si="4"/>
        <v>S1775</v>
      </c>
      <c r="C308" s="63" t="s">
        <v>73</v>
      </c>
      <c r="D308" s="63" t="str">
        <f>TRIM(MID(Tableau1[[#This Row],[tache]],FIND("TACHE",Tableau1[[#This Row],[tache]])+5,FIND(":",Tableau1[[#This Row],[tache]])-(FIND("TACHE",Tableau1[[#This Row],[tache]])+5)))</f>
        <v>3</v>
      </c>
      <c r="E308" s="63" t="s">
        <v>299</v>
      </c>
      <c r="F308" s="63">
        <v>14</v>
      </c>
      <c r="G308" s="63" t="s">
        <v>268</v>
      </c>
      <c r="H308" s="63">
        <v>100</v>
      </c>
      <c r="I308" s="63">
        <v>20</v>
      </c>
      <c r="J308" s="63">
        <v>8</v>
      </c>
      <c r="K308" s="63" t="s">
        <v>129</v>
      </c>
      <c r="L308" s="63">
        <v>0</v>
      </c>
      <c r="M308" s="63">
        <v>1</v>
      </c>
      <c r="N308" s="64">
        <v>1</v>
      </c>
    </row>
    <row r="309" spans="1:14" x14ac:dyDescent="0.25">
      <c r="A309" s="62" t="s">
        <v>296</v>
      </c>
      <c r="B309" s="63" t="str">
        <f t="shared" si="4"/>
        <v>S1775</v>
      </c>
      <c r="C309" s="63" t="s">
        <v>73</v>
      </c>
      <c r="D309" s="63" t="str">
        <f>TRIM(MID(Tableau1[[#This Row],[tache]],FIND("TACHE",Tableau1[[#This Row],[tache]])+5,FIND(":",Tableau1[[#This Row],[tache]])-(FIND("TACHE",Tableau1[[#This Row],[tache]])+5)))</f>
        <v>3</v>
      </c>
      <c r="E309" s="63" t="s">
        <v>299</v>
      </c>
      <c r="F309" s="63">
        <v>15</v>
      </c>
      <c r="G309" s="63" t="s">
        <v>268</v>
      </c>
      <c r="H309" s="63">
        <v>100</v>
      </c>
      <c r="I309" s="63">
        <v>20</v>
      </c>
      <c r="J309" s="63">
        <v>8</v>
      </c>
      <c r="K309" s="63" t="s">
        <v>129</v>
      </c>
      <c r="L309" s="63">
        <v>0</v>
      </c>
      <c r="M309" s="63">
        <v>1</v>
      </c>
      <c r="N309" s="64">
        <v>1</v>
      </c>
    </row>
    <row r="310" spans="1:14" x14ac:dyDescent="0.25">
      <c r="A310" s="62" t="s">
        <v>296</v>
      </c>
      <c r="B310" s="63" t="str">
        <f t="shared" si="4"/>
        <v>S1775</v>
      </c>
      <c r="C310" s="63" t="s">
        <v>73</v>
      </c>
      <c r="D310" s="63" t="str">
        <f>TRIM(MID(Tableau1[[#This Row],[tache]],FIND("TACHE",Tableau1[[#This Row],[tache]])+5,FIND(":",Tableau1[[#This Row],[tache]])-(FIND("TACHE",Tableau1[[#This Row],[tache]])+5)))</f>
        <v>3</v>
      </c>
      <c r="E310" s="63" t="s">
        <v>299</v>
      </c>
      <c r="F310" s="63">
        <v>16</v>
      </c>
      <c r="G310" s="63" t="s">
        <v>268</v>
      </c>
      <c r="H310" s="63">
        <v>25</v>
      </c>
      <c r="I310" s="63">
        <v>20</v>
      </c>
      <c r="J310" s="63">
        <v>4</v>
      </c>
      <c r="K310" s="63" t="s">
        <v>129</v>
      </c>
      <c r="L310" s="63">
        <v>0</v>
      </c>
      <c r="M310" s="63">
        <v>1</v>
      </c>
      <c r="N310" s="64">
        <v>1</v>
      </c>
    </row>
    <row r="311" spans="1:14" x14ac:dyDescent="0.25">
      <c r="A311" s="5" t="s">
        <v>303</v>
      </c>
      <c r="B311" s="48" t="str">
        <f t="shared" si="4"/>
        <v>S2000</v>
      </c>
      <c r="C311" s="48" t="s">
        <v>75</v>
      </c>
      <c r="D311" s="48" t="str">
        <f>TRIM(MID(Tableau1[[#This Row],[tache]],FIND("TACHE",Tableau1[[#This Row],[tache]])+5,FIND(":",Tableau1[[#This Row],[tache]])-(FIND("TACHE",Tableau1[[#This Row],[tache]])+5)))</f>
        <v>2</v>
      </c>
      <c r="E311" s="48" t="s">
        <v>623</v>
      </c>
      <c r="F311" s="48">
        <v>1</v>
      </c>
      <c r="G311" s="48" t="s">
        <v>210</v>
      </c>
      <c r="H311" s="48">
        <v>25</v>
      </c>
      <c r="I311" s="48">
        <v>50</v>
      </c>
      <c r="J311" s="48">
        <v>4</v>
      </c>
      <c r="K311" s="48" t="s">
        <v>218</v>
      </c>
      <c r="L311" s="48">
        <v>2</v>
      </c>
      <c r="M311" s="48">
        <v>0</v>
      </c>
      <c r="N311" s="47">
        <v>2</v>
      </c>
    </row>
    <row r="312" spans="1:14" x14ac:dyDescent="0.25">
      <c r="A312" s="5" t="s">
        <v>303</v>
      </c>
      <c r="B312" s="48" t="str">
        <f t="shared" si="4"/>
        <v>S2000</v>
      </c>
      <c r="C312" s="48" t="s">
        <v>75</v>
      </c>
      <c r="D312" s="48" t="str">
        <f>TRIM(MID(Tableau1[[#This Row],[tache]],FIND("TACHE",Tableau1[[#This Row],[tache]])+5,FIND(":",Tableau1[[#This Row],[tache]])-(FIND("TACHE",Tableau1[[#This Row],[tache]])+5)))</f>
        <v>2</v>
      </c>
      <c r="E312" s="48" t="s">
        <v>623</v>
      </c>
      <c r="F312" s="48">
        <v>5</v>
      </c>
      <c r="G312" s="48" t="s">
        <v>210</v>
      </c>
      <c r="H312" s="48">
        <v>200</v>
      </c>
      <c r="I312" s="48">
        <v>50</v>
      </c>
      <c r="J312" s="48">
        <v>12</v>
      </c>
      <c r="K312" s="48" t="s">
        <v>218</v>
      </c>
      <c r="L312" s="48">
        <v>2</v>
      </c>
      <c r="M312" s="48">
        <v>0</v>
      </c>
      <c r="N312" s="47">
        <v>2</v>
      </c>
    </row>
    <row r="313" spans="1:14" x14ac:dyDescent="0.25">
      <c r="A313" s="5" t="s">
        <v>303</v>
      </c>
      <c r="B313" s="48" t="str">
        <f t="shared" si="4"/>
        <v>S2000</v>
      </c>
      <c r="C313" s="48" t="s">
        <v>75</v>
      </c>
      <c r="D313" s="48" t="str">
        <f>TRIM(MID(Tableau1[[#This Row],[tache]],FIND("TACHE",Tableau1[[#This Row],[tache]])+5,FIND(":",Tableau1[[#This Row],[tache]])-(FIND("TACHE",Tableau1[[#This Row],[tache]])+5)))</f>
        <v>2</v>
      </c>
      <c r="E313" s="48" t="s">
        <v>623</v>
      </c>
      <c r="F313" s="48">
        <v>11</v>
      </c>
      <c r="G313" s="48" t="s">
        <v>210</v>
      </c>
      <c r="H313" s="48">
        <v>25</v>
      </c>
      <c r="I313" s="48">
        <v>50</v>
      </c>
      <c r="J313" s="48">
        <v>4</v>
      </c>
      <c r="K313" s="48" t="s">
        <v>218</v>
      </c>
      <c r="L313" s="48">
        <v>2</v>
      </c>
      <c r="M313" s="48">
        <v>0</v>
      </c>
      <c r="N313" s="47">
        <v>2</v>
      </c>
    </row>
    <row r="314" spans="1:14" x14ac:dyDescent="0.25">
      <c r="A314" s="5" t="s">
        <v>303</v>
      </c>
      <c r="B314" s="48" t="str">
        <f t="shared" si="4"/>
        <v>S2000</v>
      </c>
      <c r="C314" s="48" t="s">
        <v>75</v>
      </c>
      <c r="D314" s="48" t="str">
        <f>TRIM(MID(Tableau1[[#This Row],[tache]],FIND("TACHE",Tableau1[[#This Row],[tache]])+5,FIND(":",Tableau1[[#This Row],[tache]])-(FIND("TACHE",Tableau1[[#This Row],[tache]])+5)))</f>
        <v>3</v>
      </c>
      <c r="E314" s="48" t="s">
        <v>338</v>
      </c>
      <c r="F314" s="48" t="s">
        <v>73</v>
      </c>
      <c r="G314" s="48" t="s">
        <v>306</v>
      </c>
      <c r="H314" s="48">
        <v>100</v>
      </c>
      <c r="I314" s="48">
        <v>20</v>
      </c>
      <c r="J314" s="48">
        <v>8</v>
      </c>
      <c r="K314" s="48" t="s">
        <v>218</v>
      </c>
      <c r="L314" s="48">
        <v>1</v>
      </c>
      <c r="M314" s="48">
        <v>0</v>
      </c>
      <c r="N314" s="47">
        <v>1</v>
      </c>
    </row>
    <row r="315" spans="1:14" x14ac:dyDescent="0.25">
      <c r="A315" s="5" t="s">
        <v>303</v>
      </c>
      <c r="B315" s="48" t="str">
        <f t="shared" si="4"/>
        <v>S2000</v>
      </c>
      <c r="C315" s="48" t="s">
        <v>75</v>
      </c>
      <c r="D315" s="48" t="str">
        <f>TRIM(MID(Tableau1[[#This Row],[tache]],FIND("TACHE",Tableau1[[#This Row],[tache]])+5,FIND(":",Tableau1[[#This Row],[tache]])-(FIND("TACHE",Tableau1[[#This Row],[tache]])+5)))</f>
        <v>3</v>
      </c>
      <c r="E315" s="48" t="s">
        <v>338</v>
      </c>
      <c r="F315" s="48" t="s">
        <v>83</v>
      </c>
      <c r="G315" s="48" t="s">
        <v>306</v>
      </c>
      <c r="H315" s="48">
        <v>80</v>
      </c>
      <c r="I315" s="48">
        <v>50</v>
      </c>
      <c r="J315" s="48">
        <v>8</v>
      </c>
      <c r="K315" s="48" t="s">
        <v>218</v>
      </c>
      <c r="L315" s="48">
        <v>1</v>
      </c>
      <c r="M315" s="48">
        <v>0</v>
      </c>
      <c r="N315" s="47">
        <v>1</v>
      </c>
    </row>
    <row r="316" spans="1:14" x14ac:dyDescent="0.25">
      <c r="A316" s="5" t="s">
        <v>303</v>
      </c>
      <c r="B316" s="48" t="str">
        <f t="shared" si="4"/>
        <v>S2000</v>
      </c>
      <c r="C316" s="48" t="s">
        <v>75</v>
      </c>
      <c r="D316" s="48" t="str">
        <f>TRIM(MID(Tableau1[[#This Row],[tache]],FIND("TACHE",Tableau1[[#This Row],[tache]])+5,FIND(":",Tableau1[[#This Row],[tache]])-(FIND("TACHE",Tableau1[[#This Row],[tache]])+5)))</f>
        <v>4</v>
      </c>
      <c r="E316" s="48" t="s">
        <v>1221</v>
      </c>
      <c r="F316" s="48">
        <v>2</v>
      </c>
      <c r="G316" s="48" t="s">
        <v>250</v>
      </c>
      <c r="H316" s="48">
        <v>80</v>
      </c>
      <c r="I316" s="48">
        <v>50</v>
      </c>
      <c r="J316" s="48">
        <v>8</v>
      </c>
      <c r="K316" s="48" t="s">
        <v>218</v>
      </c>
      <c r="L316" s="48">
        <v>0</v>
      </c>
      <c r="M316" s="48">
        <v>1</v>
      </c>
      <c r="N316" s="47">
        <v>1</v>
      </c>
    </row>
    <row r="317" spans="1:14" x14ac:dyDescent="0.25">
      <c r="A317" s="5" t="s">
        <v>303</v>
      </c>
      <c r="B317" s="48" t="str">
        <f t="shared" si="4"/>
        <v>S2000</v>
      </c>
      <c r="C317" s="48" t="s">
        <v>75</v>
      </c>
      <c r="D317" s="48" t="str">
        <f>TRIM(MID(Tableau1[[#This Row],[tache]],FIND("TACHE",Tableau1[[#This Row],[tache]])+5,FIND(":",Tableau1[[#This Row],[tache]])-(FIND("TACHE",Tableau1[[#This Row],[tache]])+5)))</f>
        <v>4</v>
      </c>
      <c r="E317" s="48" t="s">
        <v>1221</v>
      </c>
      <c r="F317" s="48">
        <v>3</v>
      </c>
      <c r="G317" s="48" t="s">
        <v>308</v>
      </c>
      <c r="H317" s="48">
        <v>600</v>
      </c>
      <c r="I317" s="48">
        <v>50</v>
      </c>
      <c r="J317" s="48">
        <v>24</v>
      </c>
      <c r="K317" s="48" t="s">
        <v>218</v>
      </c>
      <c r="L317" s="48">
        <v>0</v>
      </c>
      <c r="M317" s="48">
        <v>1</v>
      </c>
      <c r="N317" s="47">
        <v>1</v>
      </c>
    </row>
    <row r="318" spans="1:14" x14ac:dyDescent="0.25">
      <c r="A318" s="5" t="s">
        <v>303</v>
      </c>
      <c r="B318" s="48" t="str">
        <f t="shared" si="4"/>
        <v>S2000</v>
      </c>
      <c r="C318" s="48" t="s">
        <v>75</v>
      </c>
      <c r="D318" s="48" t="str">
        <f>TRIM(MID(Tableau1[[#This Row],[tache]],FIND("TACHE",Tableau1[[#This Row],[tache]])+5,FIND(":",Tableau1[[#This Row],[tache]])-(FIND("TACHE",Tableau1[[#This Row],[tache]])+5)))</f>
        <v>4</v>
      </c>
      <c r="E318" s="48" t="s">
        <v>1221</v>
      </c>
      <c r="F318" s="48">
        <v>7</v>
      </c>
      <c r="G318" s="48" t="s">
        <v>309</v>
      </c>
      <c r="H318" s="48">
        <v>600</v>
      </c>
      <c r="I318" s="48">
        <v>50</v>
      </c>
      <c r="J318" s="48">
        <v>24</v>
      </c>
      <c r="K318" s="48" t="s">
        <v>218</v>
      </c>
      <c r="L318" s="48">
        <v>0</v>
      </c>
      <c r="M318" s="48">
        <v>1</v>
      </c>
      <c r="N318" s="47">
        <v>1</v>
      </c>
    </row>
    <row r="319" spans="1:14" x14ac:dyDescent="0.25">
      <c r="A319" s="5" t="s">
        <v>303</v>
      </c>
      <c r="B319" s="48" t="str">
        <f t="shared" si="4"/>
        <v>S2000</v>
      </c>
      <c r="C319" s="48" t="s">
        <v>75</v>
      </c>
      <c r="D319" s="48" t="str">
        <f>TRIM(MID(Tableau1[[#This Row],[tache]],FIND("TACHE",Tableau1[[#This Row],[tache]])+5,FIND(":",Tableau1[[#This Row],[tache]])-(FIND("TACHE",Tableau1[[#This Row],[tache]])+5)))</f>
        <v>4</v>
      </c>
      <c r="E319" s="48" t="s">
        <v>1221</v>
      </c>
      <c r="F319" s="48">
        <v>8</v>
      </c>
      <c r="G319" s="48" t="s">
        <v>310</v>
      </c>
      <c r="H319" s="48">
        <v>450</v>
      </c>
      <c r="I319" s="48">
        <v>50</v>
      </c>
      <c r="J319" s="48">
        <v>24</v>
      </c>
      <c r="K319" s="48" t="s">
        <v>218</v>
      </c>
      <c r="L319" s="48">
        <v>0</v>
      </c>
      <c r="M319" s="48">
        <v>1</v>
      </c>
      <c r="N319" s="47">
        <v>1</v>
      </c>
    </row>
    <row r="320" spans="1:14" x14ac:dyDescent="0.25">
      <c r="A320" s="5" t="s">
        <v>303</v>
      </c>
      <c r="B320" s="48" t="str">
        <f t="shared" si="4"/>
        <v>S2000</v>
      </c>
      <c r="C320" s="48" t="s">
        <v>75</v>
      </c>
      <c r="D320" s="48" t="str">
        <f>TRIM(MID(Tableau1[[#This Row],[tache]],FIND("TACHE",Tableau1[[#This Row],[tache]])+5,FIND(":",Tableau1[[#This Row],[tache]])-(FIND("TACHE",Tableau1[[#This Row],[tache]])+5)))</f>
        <v>4</v>
      </c>
      <c r="E320" s="48" t="s">
        <v>1221</v>
      </c>
      <c r="F320" s="48">
        <v>9</v>
      </c>
      <c r="G320" s="48" t="s">
        <v>310</v>
      </c>
      <c r="H320" s="48">
        <v>500</v>
      </c>
      <c r="I320" s="48">
        <v>50</v>
      </c>
      <c r="J320" s="48">
        <v>24</v>
      </c>
      <c r="K320" s="48" t="s">
        <v>218</v>
      </c>
      <c r="L320" s="48">
        <v>0</v>
      </c>
      <c r="M320" s="48">
        <v>1</v>
      </c>
      <c r="N320" s="47">
        <v>1</v>
      </c>
    </row>
    <row r="321" spans="1:14" x14ac:dyDescent="0.25">
      <c r="A321" s="5" t="s">
        <v>303</v>
      </c>
      <c r="B321" s="48" t="str">
        <f t="shared" si="4"/>
        <v>S2000</v>
      </c>
      <c r="C321" s="48" t="s">
        <v>75</v>
      </c>
      <c r="D321" s="48" t="str">
        <f>TRIM(MID(Tableau1[[#This Row],[tache]],FIND("TACHE",Tableau1[[#This Row],[tache]])+5,FIND(":",Tableau1[[#This Row],[tache]])-(FIND("TACHE",Tableau1[[#This Row],[tache]])+5)))</f>
        <v>5</v>
      </c>
      <c r="E321" s="48" t="s">
        <v>2065</v>
      </c>
      <c r="F321" s="48">
        <v>1</v>
      </c>
      <c r="G321" s="48" t="s">
        <v>214</v>
      </c>
      <c r="H321" s="48">
        <v>25</v>
      </c>
      <c r="I321" s="48">
        <v>50</v>
      </c>
      <c r="J321" s="48">
        <v>4</v>
      </c>
      <c r="K321" s="48" t="s">
        <v>218</v>
      </c>
      <c r="L321" s="48">
        <v>0</v>
      </c>
      <c r="M321" s="48">
        <v>1</v>
      </c>
      <c r="N321" s="47">
        <v>1</v>
      </c>
    </row>
    <row r="322" spans="1:14" x14ac:dyDescent="0.25">
      <c r="A322" s="5" t="s">
        <v>303</v>
      </c>
      <c r="B322" s="48" t="str">
        <f t="shared" si="4"/>
        <v>S2000</v>
      </c>
      <c r="C322" s="48" t="s">
        <v>75</v>
      </c>
      <c r="D322" s="48" t="str">
        <f>TRIM(MID(Tableau1[[#This Row],[tache]],FIND("TACHE",Tableau1[[#This Row],[tache]])+5,FIND(":",Tableau1[[#This Row],[tache]])-(FIND("TACHE",Tableau1[[#This Row],[tache]])+5)))</f>
        <v>5</v>
      </c>
      <c r="E322" s="48" t="s">
        <v>2065</v>
      </c>
      <c r="F322" s="48">
        <v>5</v>
      </c>
      <c r="G322" s="48" t="s">
        <v>214</v>
      </c>
      <c r="H322" s="48">
        <v>200</v>
      </c>
      <c r="I322" s="48">
        <v>50</v>
      </c>
      <c r="J322" s="48">
        <v>12</v>
      </c>
      <c r="K322" s="48" t="s">
        <v>218</v>
      </c>
      <c r="L322" s="48">
        <v>0</v>
      </c>
      <c r="M322" s="48">
        <v>1</v>
      </c>
      <c r="N322" s="47">
        <v>1</v>
      </c>
    </row>
    <row r="323" spans="1:14" x14ac:dyDescent="0.25">
      <c r="A323" s="5" t="s">
        <v>303</v>
      </c>
      <c r="B323" s="48" t="str">
        <f t="shared" ref="B323:B386" si="5">RIGHT(A323,LEN(A323)-3)</f>
        <v>S2000</v>
      </c>
      <c r="C323" s="48" t="s">
        <v>75</v>
      </c>
      <c r="D323" s="48" t="str">
        <f>TRIM(MID(Tableau1[[#This Row],[tache]],FIND("TACHE",Tableau1[[#This Row],[tache]])+5,FIND(":",Tableau1[[#This Row],[tache]])-(FIND("TACHE",Tableau1[[#This Row],[tache]])+5)))</f>
        <v>5</v>
      </c>
      <c r="E323" s="48" t="s">
        <v>2065</v>
      </c>
      <c r="F323" s="48">
        <v>11</v>
      </c>
      <c r="G323" s="48" t="s">
        <v>214</v>
      </c>
      <c r="H323" s="48">
        <v>25</v>
      </c>
      <c r="I323" s="48">
        <v>50</v>
      </c>
      <c r="J323" s="48">
        <v>4</v>
      </c>
      <c r="K323" s="48" t="s">
        <v>218</v>
      </c>
      <c r="L323" s="48">
        <v>0</v>
      </c>
      <c r="M323" s="48">
        <v>1</v>
      </c>
      <c r="N323" s="47">
        <v>1</v>
      </c>
    </row>
    <row r="324" spans="1:14" x14ac:dyDescent="0.25">
      <c r="A324" s="5" t="s">
        <v>303</v>
      </c>
      <c r="B324" s="48" t="str">
        <f t="shared" si="5"/>
        <v>S2000</v>
      </c>
      <c r="C324" s="48" t="s">
        <v>75</v>
      </c>
      <c r="D324" s="48" t="str">
        <f>TRIM(MID(Tableau1[[#This Row],[tache]],FIND("TACHE",Tableau1[[#This Row],[tache]])+5,FIND(":",Tableau1[[#This Row],[tache]])-(FIND("TACHE",Tableau1[[#This Row],[tache]])+5)))</f>
        <v>6</v>
      </c>
      <c r="E324" s="48" t="s">
        <v>345</v>
      </c>
      <c r="F324" s="48" t="s">
        <v>81</v>
      </c>
      <c r="G324" s="48" t="s">
        <v>310</v>
      </c>
      <c r="H324" s="48">
        <v>500</v>
      </c>
      <c r="I324" s="48">
        <v>50</v>
      </c>
      <c r="J324" s="48">
        <v>24</v>
      </c>
      <c r="K324" s="48" t="s">
        <v>218</v>
      </c>
      <c r="L324" s="48">
        <v>0</v>
      </c>
      <c r="M324" s="48">
        <v>1</v>
      </c>
      <c r="N324" s="47">
        <v>1</v>
      </c>
    </row>
    <row r="325" spans="1:14" x14ac:dyDescent="0.25">
      <c r="A325" s="5" t="s">
        <v>303</v>
      </c>
      <c r="B325" s="48" t="str">
        <f t="shared" si="5"/>
        <v>S2000</v>
      </c>
      <c r="C325" s="48" t="s">
        <v>75</v>
      </c>
      <c r="D325" s="48" t="str">
        <f>TRIM(MID(Tableau1[[#This Row],[tache]],FIND("TACHE",Tableau1[[#This Row],[tache]])+5,FIND(":",Tableau1[[#This Row],[tache]])-(FIND("TACHE",Tableau1[[#This Row],[tache]])+5)))</f>
        <v>6</v>
      </c>
      <c r="E325" s="48" t="s">
        <v>345</v>
      </c>
      <c r="F325" s="48" t="s">
        <v>82</v>
      </c>
      <c r="G325" s="48" t="s">
        <v>310</v>
      </c>
      <c r="H325" s="48">
        <v>500</v>
      </c>
      <c r="I325" s="48">
        <v>50</v>
      </c>
      <c r="J325" s="48">
        <v>24</v>
      </c>
      <c r="K325" s="48" t="s">
        <v>218</v>
      </c>
      <c r="L325" s="48">
        <v>0</v>
      </c>
      <c r="M325" s="48">
        <v>1</v>
      </c>
      <c r="N325" s="47">
        <v>1</v>
      </c>
    </row>
    <row r="326" spans="1:14" x14ac:dyDescent="0.25">
      <c r="A326" s="5" t="s">
        <v>303</v>
      </c>
      <c r="B326" s="48" t="str">
        <f t="shared" si="5"/>
        <v>S2000</v>
      </c>
      <c r="C326" s="48" t="s">
        <v>75</v>
      </c>
      <c r="D326" s="48" t="str">
        <f>TRIM(MID(Tableau1[[#This Row],[tache]],FIND("TACHE",Tableau1[[#This Row],[tache]])+5,FIND(":",Tableau1[[#This Row],[tache]])-(FIND("TACHE",Tableau1[[#This Row],[tache]])+5)))</f>
        <v>6</v>
      </c>
      <c r="E326" s="48" t="s">
        <v>345</v>
      </c>
      <c r="F326" s="48" t="s">
        <v>105</v>
      </c>
      <c r="G326" s="48" t="s">
        <v>247</v>
      </c>
      <c r="H326" s="48">
        <v>350</v>
      </c>
      <c r="I326" s="48">
        <v>50</v>
      </c>
      <c r="J326" s="48">
        <v>20</v>
      </c>
      <c r="K326" s="48" t="s">
        <v>129</v>
      </c>
      <c r="L326" s="48">
        <v>0</v>
      </c>
      <c r="M326" s="48">
        <v>1</v>
      </c>
      <c r="N326" s="47">
        <v>1</v>
      </c>
    </row>
    <row r="327" spans="1:14" x14ac:dyDescent="0.25">
      <c r="A327" s="5" t="s">
        <v>303</v>
      </c>
      <c r="B327" s="48" t="str">
        <f t="shared" si="5"/>
        <v>S2000</v>
      </c>
      <c r="C327" s="48" t="s">
        <v>75</v>
      </c>
      <c r="D327" s="48" t="str">
        <f>TRIM(MID(Tableau1[[#This Row],[tache]],FIND("TACHE",Tableau1[[#This Row],[tache]])+5,FIND(":",Tableau1[[#This Row],[tache]])-(FIND("TACHE",Tableau1[[#This Row],[tache]])+5)))</f>
        <v>7</v>
      </c>
      <c r="E327" s="48" t="s">
        <v>845</v>
      </c>
      <c r="F327" s="48" t="s">
        <v>73</v>
      </c>
      <c r="G327" s="48" t="s">
        <v>314</v>
      </c>
      <c r="H327" s="48">
        <v>100</v>
      </c>
      <c r="I327" s="48">
        <v>20</v>
      </c>
      <c r="J327" s="48">
        <v>8</v>
      </c>
      <c r="K327" s="48" t="s">
        <v>218</v>
      </c>
      <c r="L327" s="48">
        <v>0</v>
      </c>
      <c r="M327" s="48">
        <v>1</v>
      </c>
      <c r="N327" s="47">
        <v>1</v>
      </c>
    </row>
    <row r="328" spans="1:14" x14ac:dyDescent="0.25">
      <c r="A328" s="5" t="s">
        <v>303</v>
      </c>
      <c r="B328" s="48" t="str">
        <f t="shared" si="5"/>
        <v>S2000</v>
      </c>
      <c r="C328" s="48" t="s">
        <v>75</v>
      </c>
      <c r="D328" s="48" t="str">
        <f>TRIM(MID(Tableau1[[#This Row],[tache]],FIND("TACHE",Tableau1[[#This Row],[tache]])+5,FIND(":",Tableau1[[#This Row],[tache]])-(FIND("TACHE",Tableau1[[#This Row],[tache]])+5)))</f>
        <v>7</v>
      </c>
      <c r="E328" s="48" t="s">
        <v>845</v>
      </c>
      <c r="F328" s="48" t="s">
        <v>83</v>
      </c>
      <c r="G328" s="48" t="s">
        <v>314</v>
      </c>
      <c r="H328" s="48">
        <v>80</v>
      </c>
      <c r="I328" s="48">
        <v>20</v>
      </c>
      <c r="J328" s="48">
        <v>4</v>
      </c>
      <c r="K328" s="48" t="s">
        <v>218</v>
      </c>
      <c r="L328" s="48">
        <v>0</v>
      </c>
      <c r="M328" s="48">
        <v>1</v>
      </c>
      <c r="N328" s="47">
        <v>1</v>
      </c>
    </row>
    <row r="329" spans="1:14" x14ac:dyDescent="0.25">
      <c r="A329" s="62" t="s">
        <v>315</v>
      </c>
      <c r="B329" s="63" t="str">
        <f t="shared" si="5"/>
        <v>S2001</v>
      </c>
      <c r="C329" s="63" t="s">
        <v>73</v>
      </c>
      <c r="D329" s="63" t="str">
        <f>TRIM(MID(Tableau1[[#This Row],[tache]],FIND("TACHE",Tableau1[[#This Row],[tache]])+5,FIND(":",Tableau1[[#This Row],[tache]])-(FIND("TACHE",Tableau1[[#This Row],[tache]])+5)))</f>
        <v>2</v>
      </c>
      <c r="E329" s="63" t="s">
        <v>316</v>
      </c>
      <c r="F329" s="63">
        <v>1</v>
      </c>
      <c r="G329" s="63" t="s">
        <v>317</v>
      </c>
      <c r="H329" s="63">
        <v>25</v>
      </c>
      <c r="I329" s="63">
        <v>50</v>
      </c>
      <c r="J329" s="63">
        <v>4</v>
      </c>
      <c r="K329" s="63" t="s">
        <v>129</v>
      </c>
      <c r="L329" s="63">
        <v>2</v>
      </c>
      <c r="M329" s="63">
        <v>0</v>
      </c>
      <c r="N329" s="64">
        <v>2</v>
      </c>
    </row>
    <row r="330" spans="1:14" x14ac:dyDescent="0.25">
      <c r="A330" s="62" t="s">
        <v>315</v>
      </c>
      <c r="B330" s="63" t="str">
        <f t="shared" si="5"/>
        <v>S2001</v>
      </c>
      <c r="C330" s="63" t="s">
        <v>73</v>
      </c>
      <c r="D330" s="63" t="str">
        <f>TRIM(MID(Tableau1[[#This Row],[tache]],FIND("TACHE",Tableau1[[#This Row],[tache]])+5,FIND(":",Tableau1[[#This Row],[tache]])-(FIND("TACHE",Tableau1[[#This Row],[tache]])+5)))</f>
        <v>2</v>
      </c>
      <c r="E330" s="63" t="s">
        <v>316</v>
      </c>
      <c r="F330" s="63">
        <v>6</v>
      </c>
      <c r="G330" s="63" t="s">
        <v>317</v>
      </c>
      <c r="H330" s="63">
        <v>150</v>
      </c>
      <c r="I330" s="63">
        <v>50</v>
      </c>
      <c r="J330" s="63">
        <v>12</v>
      </c>
      <c r="K330" s="63" t="s">
        <v>129</v>
      </c>
      <c r="L330" s="63">
        <v>2</v>
      </c>
      <c r="M330" s="63">
        <v>0</v>
      </c>
      <c r="N330" s="64">
        <v>2</v>
      </c>
    </row>
    <row r="331" spans="1:14" x14ac:dyDescent="0.25">
      <c r="A331" s="62" t="s">
        <v>315</v>
      </c>
      <c r="B331" s="63" t="str">
        <f t="shared" si="5"/>
        <v>S2001</v>
      </c>
      <c r="C331" s="63" t="s">
        <v>73</v>
      </c>
      <c r="D331" s="63" t="str">
        <f>TRIM(MID(Tableau1[[#This Row],[tache]],FIND("TACHE",Tableau1[[#This Row],[tache]])+5,FIND(":",Tableau1[[#This Row],[tache]])-(FIND("TACHE",Tableau1[[#This Row],[tache]])+5)))</f>
        <v>2</v>
      </c>
      <c r="E331" s="63" t="s">
        <v>316</v>
      </c>
      <c r="F331" s="63">
        <v>9</v>
      </c>
      <c r="G331" s="63" t="s">
        <v>318</v>
      </c>
      <c r="H331" s="63">
        <v>300</v>
      </c>
      <c r="I331" s="63">
        <v>50</v>
      </c>
      <c r="J331" s="63">
        <v>16</v>
      </c>
      <c r="K331" s="63" t="s">
        <v>129</v>
      </c>
      <c r="L331" s="63">
        <v>1</v>
      </c>
      <c r="M331" s="63">
        <v>0</v>
      </c>
      <c r="N331" s="64">
        <v>1</v>
      </c>
    </row>
    <row r="332" spans="1:14" x14ac:dyDescent="0.25">
      <c r="A332" s="62" t="s">
        <v>315</v>
      </c>
      <c r="B332" s="63" t="str">
        <f t="shared" si="5"/>
        <v>S2001</v>
      </c>
      <c r="C332" s="63" t="s">
        <v>73</v>
      </c>
      <c r="D332" s="63" t="str">
        <f>TRIM(MID(Tableau1[[#This Row],[tache]],FIND("TACHE",Tableau1[[#This Row],[tache]])+5,FIND(":",Tableau1[[#This Row],[tache]])-(FIND("TACHE",Tableau1[[#This Row],[tache]])+5)))</f>
        <v>2</v>
      </c>
      <c r="E332" s="63" t="s">
        <v>316</v>
      </c>
      <c r="F332" s="63">
        <v>11</v>
      </c>
      <c r="G332" s="63" t="s">
        <v>317</v>
      </c>
      <c r="H332" s="63">
        <v>25</v>
      </c>
      <c r="I332" s="63">
        <v>50</v>
      </c>
      <c r="J332" s="63">
        <v>4</v>
      </c>
      <c r="K332" s="63" t="s">
        <v>129</v>
      </c>
      <c r="L332" s="63">
        <v>2</v>
      </c>
      <c r="M332" s="63">
        <v>0</v>
      </c>
      <c r="N332" s="64">
        <v>2</v>
      </c>
    </row>
    <row r="333" spans="1:14" x14ac:dyDescent="0.25">
      <c r="A333" s="62" t="s">
        <v>315</v>
      </c>
      <c r="B333" s="63" t="str">
        <f t="shared" si="5"/>
        <v>S2001</v>
      </c>
      <c r="C333" s="63" t="s">
        <v>73</v>
      </c>
      <c r="D333" s="63" t="str">
        <f>TRIM(MID(Tableau1[[#This Row],[tache]],FIND("TACHE",Tableau1[[#This Row],[tache]])+5,FIND(":",Tableau1[[#This Row],[tache]])-(FIND("TACHE",Tableau1[[#This Row],[tache]])+5)))</f>
        <v>3</v>
      </c>
      <c r="E333" s="63" t="s">
        <v>319</v>
      </c>
      <c r="F333" s="63" t="s">
        <v>83</v>
      </c>
      <c r="G333" s="63" t="s">
        <v>320</v>
      </c>
      <c r="H333" s="63">
        <v>100</v>
      </c>
      <c r="I333" s="63">
        <v>50</v>
      </c>
      <c r="J333" s="63">
        <v>8</v>
      </c>
      <c r="K333" s="63" t="s">
        <v>129</v>
      </c>
      <c r="L333" s="63">
        <v>1</v>
      </c>
      <c r="M333" s="63">
        <v>0</v>
      </c>
      <c r="N333" s="64">
        <v>1</v>
      </c>
    </row>
    <row r="334" spans="1:14" x14ac:dyDescent="0.25">
      <c r="A334" s="62" t="s">
        <v>315</v>
      </c>
      <c r="B334" s="63" t="str">
        <f t="shared" si="5"/>
        <v>S2001</v>
      </c>
      <c r="C334" s="63" t="s">
        <v>73</v>
      </c>
      <c r="D334" s="63" t="str">
        <f>TRIM(MID(Tableau1[[#This Row],[tache]],FIND("TACHE",Tableau1[[#This Row],[tache]])+5,FIND(":",Tableau1[[#This Row],[tache]])-(FIND("TACHE",Tableau1[[#This Row],[tache]])+5)))</f>
        <v>3</v>
      </c>
      <c r="E334" s="63" t="s">
        <v>319</v>
      </c>
      <c r="F334" s="63" t="s">
        <v>108</v>
      </c>
      <c r="G334" s="63" t="s">
        <v>293</v>
      </c>
      <c r="H334" s="63">
        <v>25</v>
      </c>
      <c r="I334" s="63">
        <v>50</v>
      </c>
      <c r="J334" s="63">
        <v>4</v>
      </c>
      <c r="K334" s="63" t="s">
        <v>129</v>
      </c>
      <c r="L334" s="63">
        <v>1</v>
      </c>
      <c r="M334" s="63">
        <v>0</v>
      </c>
      <c r="N334" s="64">
        <v>1</v>
      </c>
    </row>
    <row r="335" spans="1:14" x14ac:dyDescent="0.25">
      <c r="A335" s="62" t="s">
        <v>315</v>
      </c>
      <c r="B335" s="63" t="str">
        <f t="shared" si="5"/>
        <v>S2001</v>
      </c>
      <c r="C335" s="63" t="s">
        <v>73</v>
      </c>
      <c r="D335" s="63" t="str">
        <f>TRIM(MID(Tableau1[[#This Row],[tache]],FIND("TACHE",Tableau1[[#This Row],[tache]])+5,FIND(":",Tableau1[[#This Row],[tache]])-(FIND("TACHE",Tableau1[[#This Row],[tache]])+5)))</f>
        <v>4</v>
      </c>
      <c r="E335" s="63" t="s">
        <v>246</v>
      </c>
      <c r="F335" s="63">
        <v>3</v>
      </c>
      <c r="G335" s="63" t="s">
        <v>321</v>
      </c>
      <c r="H335" s="63">
        <v>600</v>
      </c>
      <c r="I335" s="63">
        <v>50</v>
      </c>
      <c r="J335" s="63">
        <v>24</v>
      </c>
      <c r="K335" s="63" t="s">
        <v>129</v>
      </c>
      <c r="L335" s="63">
        <v>0</v>
      </c>
      <c r="M335" s="63">
        <v>1</v>
      </c>
      <c r="N335" s="64">
        <v>1</v>
      </c>
    </row>
    <row r="336" spans="1:14" x14ac:dyDescent="0.25">
      <c r="A336" s="62" t="s">
        <v>315</v>
      </c>
      <c r="B336" s="63" t="str">
        <f t="shared" si="5"/>
        <v>S2001</v>
      </c>
      <c r="C336" s="63" t="s">
        <v>73</v>
      </c>
      <c r="D336" s="63" t="str">
        <f>TRIM(MID(Tableau1[[#This Row],[tache]],FIND("TACHE",Tableau1[[#This Row],[tache]])+5,FIND(":",Tableau1[[#This Row],[tache]])-(FIND("TACHE",Tableau1[[#This Row],[tache]])+5)))</f>
        <v>4</v>
      </c>
      <c r="E336" s="63" t="s">
        <v>246</v>
      </c>
      <c r="F336" s="63">
        <v>8</v>
      </c>
      <c r="G336" s="63" t="s">
        <v>322</v>
      </c>
      <c r="H336" s="63">
        <v>500</v>
      </c>
      <c r="I336" s="63">
        <v>50</v>
      </c>
      <c r="J336" s="63">
        <v>24</v>
      </c>
      <c r="K336" s="63" t="s">
        <v>129</v>
      </c>
      <c r="L336" s="63">
        <v>0</v>
      </c>
      <c r="M336" s="63">
        <v>1</v>
      </c>
      <c r="N336" s="64">
        <v>1</v>
      </c>
    </row>
    <row r="337" spans="1:14" x14ac:dyDescent="0.25">
      <c r="A337" s="62" t="s">
        <v>315</v>
      </c>
      <c r="B337" s="63" t="str">
        <f t="shared" si="5"/>
        <v>S2001</v>
      </c>
      <c r="C337" s="63" t="s">
        <v>73</v>
      </c>
      <c r="D337" s="63" t="str">
        <f>TRIM(MID(Tableau1[[#This Row],[tache]],FIND("TACHE",Tableau1[[#This Row],[tache]])+5,FIND(":",Tableau1[[#This Row],[tache]])-(FIND("TACHE",Tableau1[[#This Row],[tache]])+5)))</f>
        <v>5</v>
      </c>
      <c r="E337" s="63" t="s">
        <v>323</v>
      </c>
      <c r="F337" s="63">
        <v>1</v>
      </c>
      <c r="G337" s="63" t="s">
        <v>268</v>
      </c>
      <c r="H337" s="63">
        <v>25</v>
      </c>
      <c r="I337" s="63">
        <v>50</v>
      </c>
      <c r="J337" s="63">
        <v>4</v>
      </c>
      <c r="K337" s="63" t="s">
        <v>129</v>
      </c>
      <c r="L337" s="63">
        <v>0</v>
      </c>
      <c r="M337" s="63">
        <v>1</v>
      </c>
      <c r="N337" s="64">
        <v>1</v>
      </c>
    </row>
    <row r="338" spans="1:14" x14ac:dyDescent="0.25">
      <c r="A338" s="62" t="s">
        <v>315</v>
      </c>
      <c r="B338" s="63" t="str">
        <f t="shared" si="5"/>
        <v>S2001</v>
      </c>
      <c r="C338" s="63" t="s">
        <v>73</v>
      </c>
      <c r="D338" s="63" t="str">
        <f>TRIM(MID(Tableau1[[#This Row],[tache]],FIND("TACHE",Tableau1[[#This Row],[tache]])+5,FIND(":",Tableau1[[#This Row],[tache]])-(FIND("TACHE",Tableau1[[#This Row],[tache]])+5)))</f>
        <v>5</v>
      </c>
      <c r="E338" s="63" t="s">
        <v>323</v>
      </c>
      <c r="F338" s="63">
        <v>2</v>
      </c>
      <c r="G338" s="63" t="s">
        <v>324</v>
      </c>
      <c r="H338" s="63">
        <v>150</v>
      </c>
      <c r="I338" s="63">
        <v>50</v>
      </c>
      <c r="J338" s="63">
        <v>12</v>
      </c>
      <c r="K338" s="63" t="s">
        <v>129</v>
      </c>
      <c r="L338" s="63">
        <v>0</v>
      </c>
      <c r="M338" s="63">
        <v>1</v>
      </c>
      <c r="N338" s="64">
        <v>1</v>
      </c>
    </row>
    <row r="339" spans="1:14" x14ac:dyDescent="0.25">
      <c r="A339" s="62" t="s">
        <v>315</v>
      </c>
      <c r="B339" s="63" t="str">
        <f t="shared" si="5"/>
        <v>S2001</v>
      </c>
      <c r="C339" s="63" t="s">
        <v>73</v>
      </c>
      <c r="D339" s="63" t="str">
        <f>TRIM(MID(Tableau1[[#This Row],[tache]],FIND("TACHE",Tableau1[[#This Row],[tache]])+5,FIND(":",Tableau1[[#This Row],[tache]])-(FIND("TACHE",Tableau1[[#This Row],[tache]])+5)))</f>
        <v>5</v>
      </c>
      <c r="E339" s="63" t="s">
        <v>323</v>
      </c>
      <c r="F339" s="63">
        <v>6</v>
      </c>
      <c r="G339" s="63" t="s">
        <v>268</v>
      </c>
      <c r="H339" s="63">
        <v>150</v>
      </c>
      <c r="I339" s="63">
        <v>50</v>
      </c>
      <c r="J339" s="63">
        <v>12</v>
      </c>
      <c r="K339" s="63" t="s">
        <v>129</v>
      </c>
      <c r="L339" s="63">
        <v>0</v>
      </c>
      <c r="M339" s="63">
        <v>1</v>
      </c>
      <c r="N339" s="64">
        <v>1</v>
      </c>
    </row>
    <row r="340" spans="1:14" x14ac:dyDescent="0.25">
      <c r="A340" s="62" t="s">
        <v>315</v>
      </c>
      <c r="B340" s="63" t="str">
        <f t="shared" si="5"/>
        <v>S2001</v>
      </c>
      <c r="C340" s="63" t="s">
        <v>73</v>
      </c>
      <c r="D340" s="63" t="str">
        <f>TRIM(MID(Tableau1[[#This Row],[tache]],FIND("TACHE",Tableau1[[#This Row],[tache]])+5,FIND(":",Tableau1[[#This Row],[tache]])-(FIND("TACHE",Tableau1[[#This Row],[tache]])+5)))</f>
        <v>5</v>
      </c>
      <c r="E340" s="63" t="s">
        <v>323</v>
      </c>
      <c r="F340" s="63">
        <v>9</v>
      </c>
      <c r="G340" s="63" t="s">
        <v>325</v>
      </c>
      <c r="H340" s="63">
        <v>300</v>
      </c>
      <c r="I340" s="63">
        <v>50</v>
      </c>
      <c r="J340" s="63">
        <v>16</v>
      </c>
      <c r="K340" s="63" t="s">
        <v>129</v>
      </c>
      <c r="L340" s="63">
        <v>0</v>
      </c>
      <c r="M340" s="63">
        <v>2</v>
      </c>
      <c r="N340" s="64">
        <v>2</v>
      </c>
    </row>
    <row r="341" spans="1:14" x14ac:dyDescent="0.25">
      <c r="A341" s="62" t="s">
        <v>315</v>
      </c>
      <c r="B341" s="63" t="str">
        <f t="shared" si="5"/>
        <v>S2001</v>
      </c>
      <c r="C341" s="63" t="s">
        <v>73</v>
      </c>
      <c r="D341" s="63" t="str">
        <f>TRIM(MID(Tableau1[[#This Row],[tache]],FIND("TACHE",Tableau1[[#This Row],[tache]])+5,FIND(":",Tableau1[[#This Row],[tache]])-(FIND("TACHE",Tableau1[[#This Row],[tache]])+5)))</f>
        <v>5</v>
      </c>
      <c r="E341" s="63" t="s">
        <v>323</v>
      </c>
      <c r="F341" s="63">
        <v>11</v>
      </c>
      <c r="G341" s="63" t="s">
        <v>268</v>
      </c>
      <c r="H341" s="63">
        <v>25</v>
      </c>
      <c r="I341" s="63">
        <v>50</v>
      </c>
      <c r="J341" s="63">
        <v>4</v>
      </c>
      <c r="K341" s="63" t="s">
        <v>129</v>
      </c>
      <c r="L341" s="63">
        <v>0</v>
      </c>
      <c r="M341" s="63">
        <v>1</v>
      </c>
      <c r="N341" s="64">
        <v>1</v>
      </c>
    </row>
    <row r="342" spans="1:14" x14ac:dyDescent="0.25">
      <c r="A342" s="62" t="s">
        <v>315</v>
      </c>
      <c r="B342" s="63" t="str">
        <f t="shared" si="5"/>
        <v>S2001</v>
      </c>
      <c r="C342" s="63" t="s">
        <v>73</v>
      </c>
      <c r="D342" s="63" t="str">
        <f>TRIM(MID(Tableau1[[#This Row],[tache]],FIND("TACHE",Tableau1[[#This Row],[tache]])+5,FIND(":",Tableau1[[#This Row],[tache]])-(FIND("TACHE",Tableau1[[#This Row],[tache]])+5)))</f>
        <v>6</v>
      </c>
      <c r="E342" s="63" t="s">
        <v>326</v>
      </c>
      <c r="F342" s="63" t="s">
        <v>73</v>
      </c>
      <c r="G342" s="63" t="s">
        <v>327</v>
      </c>
      <c r="H342" s="63">
        <v>80</v>
      </c>
      <c r="I342" s="63">
        <v>50</v>
      </c>
      <c r="J342" s="63">
        <v>8</v>
      </c>
      <c r="K342" s="63" t="s">
        <v>129</v>
      </c>
      <c r="L342" s="63">
        <v>0</v>
      </c>
      <c r="M342" s="63">
        <v>1</v>
      </c>
      <c r="N342" s="64">
        <v>1</v>
      </c>
    </row>
    <row r="343" spans="1:14" x14ac:dyDescent="0.25">
      <c r="A343" s="62" t="s">
        <v>315</v>
      </c>
      <c r="B343" s="63" t="str">
        <f t="shared" si="5"/>
        <v>S2001</v>
      </c>
      <c r="C343" s="63" t="s">
        <v>73</v>
      </c>
      <c r="D343" s="63" t="str">
        <f>TRIM(MID(Tableau1[[#This Row],[tache]],FIND("TACHE",Tableau1[[#This Row],[tache]])+5,FIND(":",Tableau1[[#This Row],[tache]])-(FIND("TACHE",Tableau1[[#This Row],[tache]])+5)))</f>
        <v>6</v>
      </c>
      <c r="E343" s="63" t="s">
        <v>326</v>
      </c>
      <c r="F343" s="63" t="s">
        <v>83</v>
      </c>
      <c r="G343" s="63" t="s">
        <v>328</v>
      </c>
      <c r="H343" s="63">
        <v>100</v>
      </c>
      <c r="I343" s="63">
        <v>50</v>
      </c>
      <c r="J343" s="63">
        <v>8</v>
      </c>
      <c r="K343" s="63" t="s">
        <v>129</v>
      </c>
      <c r="L343" s="63">
        <v>0</v>
      </c>
      <c r="M343" s="63">
        <v>1</v>
      </c>
      <c r="N343" s="64">
        <v>1</v>
      </c>
    </row>
    <row r="344" spans="1:14" x14ac:dyDescent="0.25">
      <c r="A344" s="62" t="s">
        <v>315</v>
      </c>
      <c r="B344" s="63" t="str">
        <f t="shared" si="5"/>
        <v>S2001</v>
      </c>
      <c r="C344" s="63" t="s">
        <v>73</v>
      </c>
      <c r="D344" s="63" t="str">
        <f>TRIM(MID(Tableau1[[#This Row],[tache]],FIND("TACHE",Tableau1[[#This Row],[tache]])+5,FIND(":",Tableau1[[#This Row],[tache]])-(FIND("TACHE",Tableau1[[#This Row],[tache]])+5)))</f>
        <v>6</v>
      </c>
      <c r="E344" s="63" t="s">
        <v>326</v>
      </c>
      <c r="F344" s="63" t="s">
        <v>76</v>
      </c>
      <c r="G344" s="63" t="s">
        <v>329</v>
      </c>
      <c r="H344" s="63">
        <v>250</v>
      </c>
      <c r="I344" s="63">
        <v>50</v>
      </c>
      <c r="J344" s="63">
        <v>16</v>
      </c>
      <c r="K344" s="63" t="s">
        <v>129</v>
      </c>
      <c r="L344" s="63">
        <v>0</v>
      </c>
      <c r="M344" s="63">
        <v>2</v>
      </c>
      <c r="N344" s="64">
        <v>2</v>
      </c>
    </row>
    <row r="345" spans="1:14" x14ac:dyDescent="0.25">
      <c r="A345" s="62" t="s">
        <v>315</v>
      </c>
      <c r="B345" s="63" t="str">
        <f t="shared" si="5"/>
        <v>S2001</v>
      </c>
      <c r="C345" s="63" t="s">
        <v>73</v>
      </c>
      <c r="D345" s="63" t="str">
        <f>TRIM(MID(Tableau1[[#This Row],[tache]],FIND("TACHE",Tableau1[[#This Row],[tache]])+5,FIND(":",Tableau1[[#This Row],[tache]])-(FIND("TACHE",Tableau1[[#This Row],[tache]])+5)))</f>
        <v>6</v>
      </c>
      <c r="E345" s="63" t="s">
        <v>326</v>
      </c>
      <c r="F345" s="63" t="s">
        <v>81</v>
      </c>
      <c r="G345" s="63" t="s">
        <v>324</v>
      </c>
      <c r="H345" s="63">
        <v>300</v>
      </c>
      <c r="I345" s="63">
        <v>50</v>
      </c>
      <c r="J345" s="63">
        <v>16</v>
      </c>
      <c r="K345" s="63" t="s">
        <v>129</v>
      </c>
      <c r="L345" s="63">
        <v>0</v>
      </c>
      <c r="M345" s="63">
        <v>1</v>
      </c>
      <c r="N345" s="64">
        <v>1</v>
      </c>
    </row>
    <row r="346" spans="1:14" x14ac:dyDescent="0.25">
      <c r="A346" s="62" t="s">
        <v>315</v>
      </c>
      <c r="B346" s="63" t="str">
        <f t="shared" si="5"/>
        <v>S2001</v>
      </c>
      <c r="C346" s="63" t="s">
        <v>73</v>
      </c>
      <c r="D346" s="63" t="str">
        <f>TRIM(MID(Tableau1[[#This Row],[tache]],FIND("TACHE",Tableau1[[#This Row],[tache]])+5,FIND(":",Tableau1[[#This Row],[tache]])-(FIND("TACHE",Tableau1[[#This Row],[tache]])+5)))</f>
        <v>6</v>
      </c>
      <c r="E346" s="63" t="s">
        <v>326</v>
      </c>
      <c r="F346" s="63" t="s">
        <v>82</v>
      </c>
      <c r="G346" s="63" t="s">
        <v>324</v>
      </c>
      <c r="H346" s="63">
        <v>300</v>
      </c>
      <c r="I346" s="63">
        <v>50</v>
      </c>
      <c r="J346" s="63">
        <v>16</v>
      </c>
      <c r="K346" s="63" t="s">
        <v>129</v>
      </c>
      <c r="L346" s="63">
        <v>0</v>
      </c>
      <c r="M346" s="63">
        <v>1</v>
      </c>
      <c r="N346" s="64">
        <v>1</v>
      </c>
    </row>
    <row r="347" spans="1:14" x14ac:dyDescent="0.25">
      <c r="A347" s="62" t="s">
        <v>315</v>
      </c>
      <c r="B347" s="63" t="str">
        <f t="shared" si="5"/>
        <v>S2001</v>
      </c>
      <c r="C347" s="63" t="s">
        <v>73</v>
      </c>
      <c r="D347" s="63" t="str">
        <f>TRIM(MID(Tableau1[[#This Row],[tache]],FIND("TACHE",Tableau1[[#This Row],[tache]])+5,FIND(":",Tableau1[[#This Row],[tache]])-(FIND("TACHE",Tableau1[[#This Row],[tache]])+5)))</f>
        <v>6</v>
      </c>
      <c r="E347" s="63" t="s">
        <v>326</v>
      </c>
      <c r="F347" s="63" t="s">
        <v>105</v>
      </c>
      <c r="G347" s="63" t="s">
        <v>330</v>
      </c>
      <c r="H347" s="63">
        <v>40</v>
      </c>
      <c r="I347" s="63">
        <v>50</v>
      </c>
      <c r="J347" s="63">
        <v>4</v>
      </c>
      <c r="K347" s="63" t="s">
        <v>129</v>
      </c>
      <c r="L347" s="63">
        <v>0</v>
      </c>
      <c r="M347" s="63">
        <v>2</v>
      </c>
      <c r="N347" s="64">
        <v>2</v>
      </c>
    </row>
    <row r="348" spans="1:14" x14ac:dyDescent="0.25">
      <c r="A348" s="62" t="s">
        <v>315</v>
      </c>
      <c r="B348" s="63" t="str">
        <f t="shared" si="5"/>
        <v>S2001</v>
      </c>
      <c r="C348" s="63" t="s">
        <v>73</v>
      </c>
      <c r="D348" s="63" t="str">
        <f>TRIM(MID(Tableau1[[#This Row],[tache]],FIND("TACHE",Tableau1[[#This Row],[tache]])+5,FIND(":",Tableau1[[#This Row],[tache]])-(FIND("TACHE",Tableau1[[#This Row],[tache]])+5)))</f>
        <v>6</v>
      </c>
      <c r="E348" s="63" t="s">
        <v>326</v>
      </c>
      <c r="F348" s="63" t="s">
        <v>107</v>
      </c>
      <c r="G348" s="63" t="s">
        <v>331</v>
      </c>
      <c r="H348" s="63">
        <v>50</v>
      </c>
      <c r="I348" s="63">
        <v>50</v>
      </c>
      <c r="J348" s="63">
        <v>8</v>
      </c>
      <c r="K348" s="63" t="s">
        <v>129</v>
      </c>
      <c r="L348" s="63">
        <v>0</v>
      </c>
      <c r="M348" s="63">
        <v>2</v>
      </c>
      <c r="N348" s="64">
        <v>2</v>
      </c>
    </row>
    <row r="349" spans="1:14" x14ac:dyDescent="0.25">
      <c r="A349" s="62" t="s">
        <v>315</v>
      </c>
      <c r="B349" s="63" t="str">
        <f t="shared" si="5"/>
        <v>S2001</v>
      </c>
      <c r="C349" s="63" t="s">
        <v>73</v>
      </c>
      <c r="D349" s="63" t="str">
        <f>TRIM(MID(Tableau1[[#This Row],[tache]],FIND("TACHE",Tableau1[[#This Row],[tache]])+5,FIND(":",Tableau1[[#This Row],[tache]])-(FIND("TACHE",Tableau1[[#This Row],[tache]])+5)))</f>
        <v>6</v>
      </c>
      <c r="E349" s="63" t="s">
        <v>326</v>
      </c>
      <c r="F349" s="63" t="s">
        <v>108</v>
      </c>
      <c r="G349" s="63" t="s">
        <v>332</v>
      </c>
      <c r="H349" s="63">
        <v>25</v>
      </c>
      <c r="I349" s="63">
        <v>50</v>
      </c>
      <c r="J349" s="63">
        <v>4</v>
      </c>
      <c r="K349" s="63" t="s">
        <v>129</v>
      </c>
      <c r="L349" s="63">
        <v>0</v>
      </c>
      <c r="M349" s="63">
        <v>2</v>
      </c>
      <c r="N349" s="64">
        <v>2</v>
      </c>
    </row>
    <row r="350" spans="1:14" x14ac:dyDescent="0.25">
      <c r="A350" s="62" t="s">
        <v>315</v>
      </c>
      <c r="B350" s="63" t="str">
        <f t="shared" si="5"/>
        <v>S2001</v>
      </c>
      <c r="C350" s="63" t="s">
        <v>73</v>
      </c>
      <c r="D350" s="63" t="str">
        <f>TRIM(MID(Tableau1[[#This Row],[tache]],FIND("TACHE",Tableau1[[#This Row],[tache]])+5,FIND(":",Tableau1[[#This Row],[tache]])-(FIND("TACHE",Tableau1[[#This Row],[tache]])+5)))</f>
        <v>7</v>
      </c>
      <c r="E350" s="63" t="s">
        <v>333</v>
      </c>
      <c r="F350" s="63">
        <v>4</v>
      </c>
      <c r="G350" s="63" t="s">
        <v>334</v>
      </c>
      <c r="H350" s="63">
        <v>50</v>
      </c>
      <c r="I350" s="63">
        <v>50</v>
      </c>
      <c r="J350" s="63">
        <v>8</v>
      </c>
      <c r="K350" s="63" t="s">
        <v>129</v>
      </c>
      <c r="L350" s="63">
        <v>0</v>
      </c>
      <c r="M350" s="63">
        <v>1</v>
      </c>
      <c r="N350" s="64">
        <v>1</v>
      </c>
    </row>
    <row r="351" spans="1:14" x14ac:dyDescent="0.25">
      <c r="A351" s="62" t="s">
        <v>315</v>
      </c>
      <c r="B351" s="63" t="str">
        <f t="shared" si="5"/>
        <v>S2001</v>
      </c>
      <c r="C351" s="63" t="s">
        <v>73</v>
      </c>
      <c r="D351" s="63" t="str">
        <f>TRIM(MID(Tableau1[[#This Row],[tache]],FIND("TACHE",Tableau1[[#This Row],[tache]])+5,FIND(":",Tableau1[[#This Row],[tache]])-(FIND("TACHE",Tableau1[[#This Row],[tache]])+5)))</f>
        <v>7</v>
      </c>
      <c r="E351" s="63" t="s">
        <v>333</v>
      </c>
      <c r="F351" s="63">
        <v>5</v>
      </c>
      <c r="G351" s="63" t="s">
        <v>334</v>
      </c>
      <c r="H351" s="63">
        <v>50</v>
      </c>
      <c r="I351" s="63">
        <v>50</v>
      </c>
      <c r="J351" s="63">
        <v>8</v>
      </c>
      <c r="K351" s="63" t="s">
        <v>129</v>
      </c>
      <c r="L351" s="63">
        <v>0</v>
      </c>
      <c r="M351" s="63">
        <v>1</v>
      </c>
      <c r="N351" s="64">
        <v>1</v>
      </c>
    </row>
    <row r="352" spans="1:14" x14ac:dyDescent="0.25">
      <c r="A352" s="62" t="s">
        <v>315</v>
      </c>
      <c r="B352" s="63" t="str">
        <f t="shared" si="5"/>
        <v>S2001</v>
      </c>
      <c r="C352" s="63" t="s">
        <v>73</v>
      </c>
      <c r="D352" s="63" t="str">
        <f>TRIM(MID(Tableau1[[#This Row],[tache]],FIND("TACHE",Tableau1[[#This Row],[tache]])+5,FIND(":",Tableau1[[#This Row],[tache]])-(FIND("TACHE",Tableau1[[#This Row],[tache]])+5)))</f>
        <v>7</v>
      </c>
      <c r="E352" s="63" t="s">
        <v>333</v>
      </c>
      <c r="F352" s="63">
        <v>7</v>
      </c>
      <c r="G352" s="63" t="s">
        <v>334</v>
      </c>
      <c r="H352" s="63">
        <v>150</v>
      </c>
      <c r="I352" s="63">
        <v>50</v>
      </c>
      <c r="J352" s="63">
        <v>12</v>
      </c>
      <c r="K352" s="63" t="s">
        <v>129</v>
      </c>
      <c r="L352" s="63">
        <v>0</v>
      </c>
      <c r="M352" s="63">
        <v>1</v>
      </c>
      <c r="N352" s="64">
        <v>1</v>
      </c>
    </row>
    <row r="353" spans="1:14" x14ac:dyDescent="0.25">
      <c r="A353" s="62" t="s">
        <v>315</v>
      </c>
      <c r="B353" s="63" t="str">
        <f t="shared" si="5"/>
        <v>S2001</v>
      </c>
      <c r="C353" s="63" t="s">
        <v>73</v>
      </c>
      <c r="D353" s="63" t="str">
        <f>TRIM(MID(Tableau1[[#This Row],[tache]],FIND("TACHE",Tableau1[[#This Row],[tache]])+5,FIND(":",Tableau1[[#This Row],[tache]])-(FIND("TACHE",Tableau1[[#This Row],[tache]])+5)))</f>
        <v>7</v>
      </c>
      <c r="E353" s="63" t="s">
        <v>333</v>
      </c>
      <c r="F353" s="63">
        <v>12</v>
      </c>
      <c r="G353" s="63" t="s">
        <v>334</v>
      </c>
      <c r="H353" s="63">
        <v>50</v>
      </c>
      <c r="I353" s="63">
        <v>50</v>
      </c>
      <c r="J353" s="63">
        <v>8</v>
      </c>
      <c r="K353" s="63" t="s">
        <v>129</v>
      </c>
      <c r="L353" s="63">
        <v>0</v>
      </c>
      <c r="M353" s="63">
        <v>1</v>
      </c>
      <c r="N353" s="64">
        <v>1</v>
      </c>
    </row>
    <row r="354" spans="1:14" x14ac:dyDescent="0.25">
      <c r="A354" s="62" t="s">
        <v>315</v>
      </c>
      <c r="B354" s="63" t="str">
        <f t="shared" si="5"/>
        <v>S2001</v>
      </c>
      <c r="C354" s="63" t="s">
        <v>73</v>
      </c>
      <c r="D354" s="63" t="str">
        <f>TRIM(MID(Tableau1[[#This Row],[tache]],FIND("TACHE",Tableau1[[#This Row],[tache]])+5,FIND(":",Tableau1[[#This Row],[tache]])-(FIND("TACHE",Tableau1[[#This Row],[tache]])+5)))</f>
        <v>7</v>
      </c>
      <c r="E354" s="63" t="s">
        <v>333</v>
      </c>
      <c r="F354" s="63" t="s">
        <v>109</v>
      </c>
      <c r="G354" s="63" t="s">
        <v>334</v>
      </c>
      <c r="H354" s="63">
        <v>100</v>
      </c>
      <c r="I354" s="63">
        <v>50</v>
      </c>
      <c r="J354" s="63">
        <v>8</v>
      </c>
      <c r="K354" s="63" t="s">
        <v>129</v>
      </c>
      <c r="L354" s="63">
        <v>0</v>
      </c>
      <c r="M354" s="63">
        <v>1</v>
      </c>
      <c r="N354" s="64">
        <v>1</v>
      </c>
    </row>
    <row r="355" spans="1:14" x14ac:dyDescent="0.25">
      <c r="A355" s="62" t="s">
        <v>315</v>
      </c>
      <c r="B355" s="63" t="str">
        <f t="shared" si="5"/>
        <v>S2001</v>
      </c>
      <c r="C355" s="63" t="s">
        <v>73</v>
      </c>
      <c r="D355" s="63" t="str">
        <f>TRIM(MID(Tableau1[[#This Row],[tache]],FIND("TACHE",Tableau1[[#This Row],[tache]])+5,FIND(":",Tableau1[[#This Row],[tache]])-(FIND("TACHE",Tableau1[[#This Row],[tache]])+5)))</f>
        <v>7</v>
      </c>
      <c r="E355" s="63" t="s">
        <v>333</v>
      </c>
      <c r="F355" s="63" t="s">
        <v>110</v>
      </c>
      <c r="G355" s="63" t="s">
        <v>334</v>
      </c>
      <c r="H355" s="63">
        <v>100</v>
      </c>
      <c r="I355" s="63">
        <v>50</v>
      </c>
      <c r="J355" s="63">
        <v>8</v>
      </c>
      <c r="K355" s="63" t="s">
        <v>129</v>
      </c>
      <c r="L355" s="63">
        <v>0</v>
      </c>
      <c r="M355" s="63">
        <v>1</v>
      </c>
      <c r="N355" s="64">
        <v>1</v>
      </c>
    </row>
    <row r="356" spans="1:14" x14ac:dyDescent="0.25">
      <c r="A356" s="5" t="s">
        <v>335</v>
      </c>
      <c r="B356" s="48" t="str">
        <f t="shared" si="5"/>
        <v>S2002</v>
      </c>
      <c r="C356" s="48" t="s">
        <v>75</v>
      </c>
      <c r="D356" s="48" t="str">
        <f>TRIM(MID(Tableau1[[#This Row],[tache]],FIND("TACHE",Tableau1[[#This Row],[tache]])+5,FIND(":",Tableau1[[#This Row],[tache]])-(FIND("TACHE",Tableau1[[#This Row],[tache]])+5)))</f>
        <v>2</v>
      </c>
      <c r="E356" s="48" t="s">
        <v>316</v>
      </c>
      <c r="F356" s="48">
        <v>5</v>
      </c>
      <c r="G356" s="48" t="s">
        <v>336</v>
      </c>
      <c r="H356" s="48">
        <v>150</v>
      </c>
      <c r="I356" s="48">
        <v>50</v>
      </c>
      <c r="J356" s="48">
        <v>12</v>
      </c>
      <c r="K356" s="48" t="s">
        <v>129</v>
      </c>
      <c r="L356" s="48">
        <v>1</v>
      </c>
      <c r="M356" s="48">
        <v>0</v>
      </c>
      <c r="N356" s="47">
        <v>1</v>
      </c>
    </row>
    <row r="357" spans="1:14" x14ac:dyDescent="0.25">
      <c r="A357" s="5" t="s">
        <v>335</v>
      </c>
      <c r="B357" s="48" t="str">
        <f t="shared" si="5"/>
        <v>S2002</v>
      </c>
      <c r="C357" s="48" t="s">
        <v>75</v>
      </c>
      <c r="D357" s="48" t="str">
        <f>TRIM(MID(Tableau1[[#This Row],[tache]],FIND("TACHE",Tableau1[[#This Row],[tache]])+5,FIND(":",Tableau1[[#This Row],[tache]])-(FIND("TACHE",Tableau1[[#This Row],[tache]])+5)))</f>
        <v>2</v>
      </c>
      <c r="E357" s="48" t="s">
        <v>316</v>
      </c>
      <c r="F357" s="48">
        <v>6</v>
      </c>
      <c r="G357" s="48" t="s">
        <v>161</v>
      </c>
      <c r="H357" s="48">
        <v>25</v>
      </c>
      <c r="I357" s="48">
        <v>50</v>
      </c>
      <c r="J357" s="48">
        <v>4</v>
      </c>
      <c r="K357" s="48" t="s">
        <v>129</v>
      </c>
      <c r="L357" s="48">
        <v>2</v>
      </c>
      <c r="M357" s="48">
        <v>0</v>
      </c>
      <c r="N357" s="47">
        <v>2</v>
      </c>
    </row>
    <row r="358" spans="1:14" x14ac:dyDescent="0.25">
      <c r="A358" s="5" t="s">
        <v>335</v>
      </c>
      <c r="B358" s="48" t="str">
        <f t="shared" si="5"/>
        <v>S2002</v>
      </c>
      <c r="C358" s="48" t="s">
        <v>75</v>
      </c>
      <c r="D358" s="48" t="str">
        <f>TRIM(MID(Tableau1[[#This Row],[tache]],FIND("TACHE",Tableau1[[#This Row],[tache]])+5,FIND(":",Tableau1[[#This Row],[tache]])-(FIND("TACHE",Tableau1[[#This Row],[tache]])+5)))</f>
        <v>2</v>
      </c>
      <c r="E358" s="48" t="s">
        <v>316</v>
      </c>
      <c r="F358" s="48">
        <v>8</v>
      </c>
      <c r="G358" s="48" t="s">
        <v>161</v>
      </c>
      <c r="H358" s="48">
        <v>25</v>
      </c>
      <c r="I358" s="48">
        <v>50</v>
      </c>
      <c r="J358" s="48">
        <v>4</v>
      </c>
      <c r="K358" s="48" t="s">
        <v>129</v>
      </c>
      <c r="L358" s="48">
        <v>2</v>
      </c>
      <c r="M358" s="48">
        <v>0</v>
      </c>
      <c r="N358" s="47">
        <v>2</v>
      </c>
    </row>
    <row r="359" spans="1:14" x14ac:dyDescent="0.25">
      <c r="A359" s="5" t="s">
        <v>335</v>
      </c>
      <c r="B359" s="48" t="str">
        <f t="shared" si="5"/>
        <v>S2002</v>
      </c>
      <c r="C359" s="48" t="s">
        <v>75</v>
      </c>
      <c r="D359" s="48" t="str">
        <f>TRIM(MID(Tableau1[[#This Row],[tache]],FIND("TACHE",Tableau1[[#This Row],[tache]])+5,FIND(":",Tableau1[[#This Row],[tache]])-(FIND("TACHE",Tableau1[[#This Row],[tache]])+5)))</f>
        <v>2</v>
      </c>
      <c r="E359" s="48" t="s">
        <v>316</v>
      </c>
      <c r="F359" s="48">
        <v>9</v>
      </c>
      <c r="G359" s="48" t="s">
        <v>337</v>
      </c>
      <c r="H359" s="48">
        <v>300</v>
      </c>
      <c r="I359" s="48">
        <v>50</v>
      </c>
      <c r="J359" s="48">
        <v>16</v>
      </c>
      <c r="K359" s="48" t="s">
        <v>129</v>
      </c>
      <c r="L359" s="48">
        <v>1</v>
      </c>
      <c r="M359" s="48">
        <v>0</v>
      </c>
      <c r="N359" s="47">
        <v>1</v>
      </c>
    </row>
    <row r="360" spans="1:14" x14ac:dyDescent="0.25">
      <c r="A360" s="5" t="s">
        <v>335</v>
      </c>
      <c r="B360" s="48" t="str">
        <f t="shared" si="5"/>
        <v>S2002</v>
      </c>
      <c r="C360" s="48" t="s">
        <v>75</v>
      </c>
      <c r="D360" s="48" t="str">
        <f>TRIM(MID(Tableau1[[#This Row],[tache]],FIND("TACHE",Tableau1[[#This Row],[tache]])+5,FIND(":",Tableau1[[#This Row],[tache]])-(FIND("TACHE",Tableau1[[#This Row],[tache]])+5)))</f>
        <v>3</v>
      </c>
      <c r="E360" s="48" t="s">
        <v>338</v>
      </c>
      <c r="F360" s="48" t="s">
        <v>83</v>
      </c>
      <c r="G360" s="48" t="s">
        <v>293</v>
      </c>
      <c r="H360" s="48">
        <v>100</v>
      </c>
      <c r="I360" s="48">
        <v>50</v>
      </c>
      <c r="J360" s="48">
        <v>8</v>
      </c>
      <c r="K360" s="48" t="s">
        <v>129</v>
      </c>
      <c r="L360" s="48">
        <v>1</v>
      </c>
      <c r="M360" s="48">
        <v>0</v>
      </c>
      <c r="N360" s="47">
        <v>1</v>
      </c>
    </row>
    <row r="361" spans="1:14" x14ac:dyDescent="0.25">
      <c r="A361" s="5" t="s">
        <v>335</v>
      </c>
      <c r="B361" s="48" t="str">
        <f t="shared" si="5"/>
        <v>S2002</v>
      </c>
      <c r="C361" s="48" t="s">
        <v>75</v>
      </c>
      <c r="D361" s="48" t="str">
        <f>TRIM(MID(Tableau1[[#This Row],[tache]],FIND("TACHE",Tableau1[[#This Row],[tache]])+5,FIND(":",Tableau1[[#This Row],[tache]])-(FIND("TACHE",Tableau1[[#This Row],[tache]])+5)))</f>
        <v>3</v>
      </c>
      <c r="E361" s="48" t="s">
        <v>338</v>
      </c>
      <c r="F361" s="48" t="s">
        <v>81</v>
      </c>
      <c r="G361" s="48" t="s">
        <v>339</v>
      </c>
      <c r="H361" s="48">
        <v>25</v>
      </c>
      <c r="I361" s="48">
        <v>50</v>
      </c>
      <c r="J361" s="48">
        <v>4</v>
      </c>
      <c r="K361" s="48" t="s">
        <v>129</v>
      </c>
      <c r="L361" s="48">
        <v>1</v>
      </c>
      <c r="M361" s="48">
        <v>0</v>
      </c>
      <c r="N361" s="47">
        <v>1</v>
      </c>
    </row>
    <row r="362" spans="1:14" x14ac:dyDescent="0.25">
      <c r="A362" s="5" t="s">
        <v>335</v>
      </c>
      <c r="B362" s="48" t="str">
        <f t="shared" si="5"/>
        <v>S2002</v>
      </c>
      <c r="C362" s="48" t="s">
        <v>75</v>
      </c>
      <c r="D362" s="48" t="str">
        <f>TRIM(MID(Tableau1[[#This Row],[tache]],FIND("TACHE",Tableau1[[#This Row],[tache]])+5,FIND(":",Tableau1[[#This Row],[tache]])-(FIND("TACHE",Tableau1[[#This Row],[tache]])+5)))</f>
        <v>3</v>
      </c>
      <c r="E362" s="48" t="s">
        <v>338</v>
      </c>
      <c r="F362" s="48" t="s">
        <v>82</v>
      </c>
      <c r="G362" s="48" t="s">
        <v>340</v>
      </c>
      <c r="H362" s="48">
        <v>50</v>
      </c>
      <c r="I362" s="48">
        <v>50</v>
      </c>
      <c r="J362" s="48">
        <v>8</v>
      </c>
      <c r="K362" s="48" t="s">
        <v>129</v>
      </c>
      <c r="L362" s="48">
        <v>1</v>
      </c>
      <c r="M362" s="48">
        <v>0</v>
      </c>
      <c r="N362" s="47">
        <v>1</v>
      </c>
    </row>
    <row r="363" spans="1:14" x14ac:dyDescent="0.25">
      <c r="A363" s="5" t="s">
        <v>335</v>
      </c>
      <c r="B363" s="48" t="str">
        <f t="shared" si="5"/>
        <v>S2002</v>
      </c>
      <c r="C363" s="48" t="s">
        <v>75</v>
      </c>
      <c r="D363" s="48" t="str">
        <f>TRIM(MID(Tableau1[[#This Row],[tache]],FIND("TACHE",Tableau1[[#This Row],[tache]])+5,FIND(":",Tableau1[[#This Row],[tache]])-(FIND("TACHE",Tableau1[[#This Row],[tache]])+5)))</f>
        <v>3</v>
      </c>
      <c r="E363" s="48" t="s">
        <v>338</v>
      </c>
      <c r="F363" s="48" t="s">
        <v>112</v>
      </c>
      <c r="G363" s="48" t="s">
        <v>259</v>
      </c>
      <c r="H363" s="48">
        <v>50</v>
      </c>
      <c r="I363" s="48">
        <v>50</v>
      </c>
      <c r="J363" s="48">
        <v>8</v>
      </c>
      <c r="K363" s="48" t="s">
        <v>129</v>
      </c>
      <c r="L363" s="48">
        <v>1</v>
      </c>
      <c r="M363" s="48">
        <v>0</v>
      </c>
      <c r="N363" s="47">
        <v>1</v>
      </c>
    </row>
    <row r="364" spans="1:14" x14ac:dyDescent="0.25">
      <c r="A364" s="5" t="s">
        <v>335</v>
      </c>
      <c r="B364" s="48" t="str">
        <f t="shared" si="5"/>
        <v>S2002</v>
      </c>
      <c r="C364" s="48" t="s">
        <v>75</v>
      </c>
      <c r="D364" s="48" t="str">
        <f>TRIM(MID(Tableau1[[#This Row],[tache]],FIND("TACHE",Tableau1[[#This Row],[tache]])+5,FIND(":",Tableau1[[#This Row],[tache]])-(FIND("TACHE",Tableau1[[#This Row],[tache]])+5)))</f>
        <v>4</v>
      </c>
      <c r="E364" s="48" t="s">
        <v>246</v>
      </c>
      <c r="F364" s="48">
        <v>4</v>
      </c>
      <c r="G364" s="48" t="s">
        <v>321</v>
      </c>
      <c r="H364" s="48">
        <v>600</v>
      </c>
      <c r="I364" s="48">
        <v>50</v>
      </c>
      <c r="J364" s="48">
        <v>24</v>
      </c>
      <c r="K364" s="48" t="s">
        <v>129</v>
      </c>
      <c r="L364" s="48">
        <v>0</v>
      </c>
      <c r="M364" s="48">
        <v>1</v>
      </c>
      <c r="N364" s="47">
        <v>1</v>
      </c>
    </row>
    <row r="365" spans="1:14" x14ac:dyDescent="0.25">
      <c r="A365" s="5" t="s">
        <v>335</v>
      </c>
      <c r="B365" s="48" t="str">
        <f t="shared" si="5"/>
        <v>S2002</v>
      </c>
      <c r="C365" s="48" t="s">
        <v>75</v>
      </c>
      <c r="D365" s="48" t="str">
        <f>TRIM(MID(Tableau1[[#This Row],[tache]],FIND("TACHE",Tableau1[[#This Row],[tache]])+5,FIND(":",Tableau1[[#This Row],[tache]])-(FIND("TACHE",Tableau1[[#This Row],[tache]])+5)))</f>
        <v>4</v>
      </c>
      <c r="E365" s="48" t="s">
        <v>246</v>
      </c>
      <c r="F365" s="48">
        <v>11</v>
      </c>
      <c r="G365" s="48" t="s">
        <v>322</v>
      </c>
      <c r="H365" s="48">
        <v>500</v>
      </c>
      <c r="I365" s="48">
        <v>50</v>
      </c>
      <c r="J365" s="48">
        <v>24</v>
      </c>
      <c r="K365" s="48" t="s">
        <v>129</v>
      </c>
      <c r="L365" s="48">
        <v>0</v>
      </c>
      <c r="M365" s="48">
        <v>1</v>
      </c>
      <c r="N365" s="47">
        <v>1</v>
      </c>
    </row>
    <row r="366" spans="1:14" x14ac:dyDescent="0.25">
      <c r="A366" s="5" t="s">
        <v>335</v>
      </c>
      <c r="B366" s="48" t="str">
        <f t="shared" si="5"/>
        <v>S2002</v>
      </c>
      <c r="C366" s="48" t="s">
        <v>75</v>
      </c>
      <c r="D366" s="48" t="str">
        <f>TRIM(MID(Tableau1[[#This Row],[tache]],FIND("TACHE",Tableau1[[#This Row],[tache]])+5,FIND(":",Tableau1[[#This Row],[tache]])-(FIND("TACHE",Tableau1[[#This Row],[tache]])+5)))</f>
        <v>5</v>
      </c>
      <c r="E366" s="48" t="s">
        <v>323</v>
      </c>
      <c r="F366" s="48">
        <v>1</v>
      </c>
      <c r="G366" s="48" t="s">
        <v>341</v>
      </c>
      <c r="H366" s="48">
        <v>150</v>
      </c>
      <c r="I366" s="48">
        <v>50</v>
      </c>
      <c r="J366" s="48">
        <v>12</v>
      </c>
      <c r="K366" s="48" t="s">
        <v>129</v>
      </c>
      <c r="L366" s="48">
        <v>0</v>
      </c>
      <c r="M366" s="48">
        <v>2</v>
      </c>
      <c r="N366" s="47">
        <v>2</v>
      </c>
    </row>
    <row r="367" spans="1:14" x14ac:dyDescent="0.25">
      <c r="A367" s="5" t="s">
        <v>335</v>
      </c>
      <c r="B367" s="48" t="str">
        <f t="shared" si="5"/>
        <v>S2002</v>
      </c>
      <c r="C367" s="48" t="s">
        <v>75</v>
      </c>
      <c r="D367" s="48" t="str">
        <f>TRIM(MID(Tableau1[[#This Row],[tache]],FIND("TACHE",Tableau1[[#This Row],[tache]])+5,FIND(":",Tableau1[[#This Row],[tache]])-(FIND("TACHE",Tableau1[[#This Row],[tache]])+5)))</f>
        <v>5</v>
      </c>
      <c r="E367" s="48" t="s">
        <v>323</v>
      </c>
      <c r="F367" s="48">
        <v>5</v>
      </c>
      <c r="G367" s="48" t="s">
        <v>342</v>
      </c>
      <c r="H367" s="48">
        <v>150</v>
      </c>
      <c r="I367" s="48">
        <v>50</v>
      </c>
      <c r="J367" s="48">
        <v>12</v>
      </c>
      <c r="K367" s="48" t="s">
        <v>129</v>
      </c>
      <c r="L367" s="48">
        <v>0</v>
      </c>
      <c r="M367" s="48">
        <v>2</v>
      </c>
      <c r="N367" s="47">
        <v>2</v>
      </c>
    </row>
    <row r="368" spans="1:14" x14ac:dyDescent="0.25">
      <c r="A368" s="5" t="s">
        <v>335</v>
      </c>
      <c r="B368" s="48" t="str">
        <f t="shared" si="5"/>
        <v>S2002</v>
      </c>
      <c r="C368" s="48" t="s">
        <v>75</v>
      </c>
      <c r="D368" s="48" t="str">
        <f>TRIM(MID(Tableau1[[#This Row],[tache]],FIND("TACHE",Tableau1[[#This Row],[tache]])+5,FIND(":",Tableau1[[#This Row],[tache]])-(FIND("TACHE",Tableau1[[#This Row],[tache]])+5)))</f>
        <v>5</v>
      </c>
      <c r="E368" s="48" t="s">
        <v>323</v>
      </c>
      <c r="F368" s="48">
        <v>6</v>
      </c>
      <c r="G368" s="48" t="s">
        <v>175</v>
      </c>
      <c r="H368" s="48">
        <v>25</v>
      </c>
      <c r="I368" s="48">
        <v>50</v>
      </c>
      <c r="J368" s="48">
        <v>4</v>
      </c>
      <c r="K368" s="48" t="s">
        <v>129</v>
      </c>
      <c r="L368" s="48">
        <v>0</v>
      </c>
      <c r="M368" s="48">
        <v>1</v>
      </c>
      <c r="N368" s="47">
        <v>1</v>
      </c>
    </row>
    <row r="369" spans="1:14" x14ac:dyDescent="0.25">
      <c r="A369" s="5" t="s">
        <v>335</v>
      </c>
      <c r="B369" s="48" t="str">
        <f t="shared" si="5"/>
        <v>S2002</v>
      </c>
      <c r="C369" s="48" t="s">
        <v>75</v>
      </c>
      <c r="D369" s="48" t="str">
        <f>TRIM(MID(Tableau1[[#This Row],[tache]],FIND("TACHE",Tableau1[[#This Row],[tache]])+5,FIND(":",Tableau1[[#This Row],[tache]])-(FIND("TACHE",Tableau1[[#This Row],[tache]])+5)))</f>
        <v>5</v>
      </c>
      <c r="E369" s="48" t="s">
        <v>323</v>
      </c>
      <c r="F369" s="48">
        <v>8</v>
      </c>
      <c r="G369" s="48" t="s">
        <v>175</v>
      </c>
      <c r="H369" s="48">
        <v>25</v>
      </c>
      <c r="I369" s="48">
        <v>50</v>
      </c>
      <c r="J369" s="48">
        <v>4</v>
      </c>
      <c r="K369" s="48" t="s">
        <v>129</v>
      </c>
      <c r="L369" s="48">
        <v>0</v>
      </c>
      <c r="M369" s="48">
        <v>1</v>
      </c>
      <c r="N369" s="47">
        <v>1</v>
      </c>
    </row>
    <row r="370" spans="1:14" x14ac:dyDescent="0.25">
      <c r="A370" s="5" t="s">
        <v>335</v>
      </c>
      <c r="B370" s="48" t="str">
        <f t="shared" si="5"/>
        <v>S2002</v>
      </c>
      <c r="C370" s="48" t="s">
        <v>75</v>
      </c>
      <c r="D370" s="48" t="str">
        <f>TRIM(MID(Tableau1[[#This Row],[tache]],FIND("TACHE",Tableau1[[#This Row],[tache]])+5,FIND(":",Tableau1[[#This Row],[tache]])-(FIND("TACHE",Tableau1[[#This Row],[tache]])+5)))</f>
        <v>5</v>
      </c>
      <c r="E370" s="48" t="s">
        <v>323</v>
      </c>
      <c r="F370" s="48">
        <v>9</v>
      </c>
      <c r="G370" s="48" t="s">
        <v>343</v>
      </c>
      <c r="H370" s="48">
        <v>300</v>
      </c>
      <c r="I370" s="48">
        <v>50</v>
      </c>
      <c r="J370" s="48">
        <v>16</v>
      </c>
      <c r="K370" s="48" t="s">
        <v>129</v>
      </c>
      <c r="L370" s="48">
        <v>0</v>
      </c>
      <c r="M370" s="48">
        <v>2</v>
      </c>
      <c r="N370" s="47">
        <v>2</v>
      </c>
    </row>
    <row r="371" spans="1:14" x14ac:dyDescent="0.25">
      <c r="A371" s="5" t="s">
        <v>335</v>
      </c>
      <c r="B371" s="48" t="str">
        <f t="shared" si="5"/>
        <v>S2002</v>
      </c>
      <c r="C371" s="48" t="s">
        <v>75</v>
      </c>
      <c r="D371" s="48" t="str">
        <f>TRIM(MID(Tableau1[[#This Row],[tache]],FIND("TACHE",Tableau1[[#This Row],[tache]])+5,FIND(":",Tableau1[[#This Row],[tache]])-(FIND("TACHE",Tableau1[[#This Row],[tache]])+5)))</f>
        <v>5</v>
      </c>
      <c r="E371" s="48" t="s">
        <v>323</v>
      </c>
      <c r="F371" s="48">
        <v>10</v>
      </c>
      <c r="G371" s="48" t="s">
        <v>344</v>
      </c>
      <c r="H371" s="48">
        <v>350</v>
      </c>
      <c r="I371" s="48">
        <v>50</v>
      </c>
      <c r="J371" s="48">
        <v>20</v>
      </c>
      <c r="K371" s="48" t="s">
        <v>129</v>
      </c>
      <c r="L371" s="48">
        <v>0</v>
      </c>
      <c r="M371" s="48">
        <v>1</v>
      </c>
      <c r="N371" s="47">
        <v>1</v>
      </c>
    </row>
    <row r="372" spans="1:14" x14ac:dyDescent="0.25">
      <c r="A372" s="5" t="s">
        <v>335</v>
      </c>
      <c r="B372" s="48" t="str">
        <f t="shared" si="5"/>
        <v>S2002</v>
      </c>
      <c r="C372" s="48" t="s">
        <v>75</v>
      </c>
      <c r="D372" s="48" t="str">
        <f>TRIM(MID(Tableau1[[#This Row],[tache]],FIND("TACHE",Tableau1[[#This Row],[tache]])+5,FIND(":",Tableau1[[#This Row],[tache]])-(FIND("TACHE",Tableau1[[#This Row],[tache]])+5)))</f>
        <v>6</v>
      </c>
      <c r="E372" s="48" t="s">
        <v>345</v>
      </c>
      <c r="F372" s="48" t="s">
        <v>73</v>
      </c>
      <c r="G372" s="48" t="s">
        <v>346</v>
      </c>
      <c r="H372" s="48">
        <v>80</v>
      </c>
      <c r="I372" s="48">
        <v>50</v>
      </c>
      <c r="J372" s="48">
        <v>8</v>
      </c>
      <c r="K372" s="48" t="s">
        <v>129</v>
      </c>
      <c r="L372" s="48">
        <v>0</v>
      </c>
      <c r="M372" s="48">
        <v>1</v>
      </c>
      <c r="N372" s="47">
        <v>1</v>
      </c>
    </row>
    <row r="373" spans="1:14" x14ac:dyDescent="0.25">
      <c r="A373" s="5" t="s">
        <v>335</v>
      </c>
      <c r="B373" s="48" t="str">
        <f t="shared" si="5"/>
        <v>S2002</v>
      </c>
      <c r="C373" s="48" t="s">
        <v>75</v>
      </c>
      <c r="D373" s="48" t="str">
        <f>TRIM(MID(Tableau1[[#This Row],[tache]],FIND("TACHE",Tableau1[[#This Row],[tache]])+5,FIND(":",Tableau1[[#This Row],[tache]])-(FIND("TACHE",Tableau1[[#This Row],[tache]])+5)))</f>
        <v>6</v>
      </c>
      <c r="E373" s="48" t="s">
        <v>345</v>
      </c>
      <c r="F373" s="48" t="s">
        <v>83</v>
      </c>
      <c r="G373" s="48" t="s">
        <v>347</v>
      </c>
      <c r="H373" s="48">
        <v>100</v>
      </c>
      <c r="I373" s="48">
        <v>50</v>
      </c>
      <c r="J373" s="48">
        <v>8</v>
      </c>
      <c r="K373" s="48" t="s">
        <v>129</v>
      </c>
      <c r="L373" s="48">
        <v>0</v>
      </c>
      <c r="M373" s="48">
        <v>1</v>
      </c>
      <c r="N373" s="47">
        <v>1</v>
      </c>
    </row>
    <row r="374" spans="1:14" x14ac:dyDescent="0.25">
      <c r="A374" s="5" t="s">
        <v>335</v>
      </c>
      <c r="B374" s="48" t="str">
        <f t="shared" si="5"/>
        <v>S2002</v>
      </c>
      <c r="C374" s="48" t="s">
        <v>75</v>
      </c>
      <c r="D374" s="48" t="str">
        <f>TRIM(MID(Tableau1[[#This Row],[tache]],FIND("TACHE",Tableau1[[#This Row],[tache]])+5,FIND(":",Tableau1[[#This Row],[tache]])-(FIND("TACHE",Tableau1[[#This Row],[tache]])+5)))</f>
        <v>6</v>
      </c>
      <c r="E374" s="48" t="s">
        <v>345</v>
      </c>
      <c r="F374" s="48" t="s">
        <v>75</v>
      </c>
      <c r="G374" s="48" t="s">
        <v>348</v>
      </c>
      <c r="H374" s="48">
        <v>250</v>
      </c>
      <c r="I374" s="48">
        <v>50</v>
      </c>
      <c r="J374" s="48">
        <v>16</v>
      </c>
      <c r="K374" s="48" t="s">
        <v>129</v>
      </c>
      <c r="L374" s="48">
        <v>0</v>
      </c>
      <c r="M374" s="48">
        <v>2</v>
      </c>
      <c r="N374" s="47">
        <v>2</v>
      </c>
    </row>
    <row r="375" spans="1:14" x14ac:dyDescent="0.25">
      <c r="A375" s="5" t="s">
        <v>335</v>
      </c>
      <c r="B375" s="48" t="str">
        <f t="shared" si="5"/>
        <v>S2002</v>
      </c>
      <c r="C375" s="48" t="s">
        <v>75</v>
      </c>
      <c r="D375" s="48" t="str">
        <f>TRIM(MID(Tableau1[[#This Row],[tache]],FIND("TACHE",Tableau1[[#This Row],[tache]])+5,FIND(":",Tableau1[[#This Row],[tache]])-(FIND("TACHE",Tableau1[[#This Row],[tache]])+5)))</f>
        <v>6</v>
      </c>
      <c r="E375" s="48" t="s">
        <v>345</v>
      </c>
      <c r="F375" s="48" t="s">
        <v>70</v>
      </c>
      <c r="G375" s="48" t="s">
        <v>349</v>
      </c>
      <c r="H375" s="48">
        <v>300</v>
      </c>
      <c r="I375" s="48">
        <v>50</v>
      </c>
      <c r="J375" s="48">
        <v>16</v>
      </c>
      <c r="K375" s="48" t="s">
        <v>129</v>
      </c>
      <c r="L375" s="48">
        <v>0</v>
      </c>
      <c r="M375" s="48">
        <v>1</v>
      </c>
      <c r="N375" s="47">
        <v>1</v>
      </c>
    </row>
    <row r="376" spans="1:14" x14ac:dyDescent="0.25">
      <c r="A376" s="5" t="s">
        <v>335</v>
      </c>
      <c r="B376" s="48" t="str">
        <f t="shared" si="5"/>
        <v>S2002</v>
      </c>
      <c r="C376" s="48" t="s">
        <v>75</v>
      </c>
      <c r="D376" s="48" t="str">
        <f>TRIM(MID(Tableau1[[#This Row],[tache]],FIND("TACHE",Tableau1[[#This Row],[tache]])+5,FIND(":",Tableau1[[#This Row],[tache]])-(FIND("TACHE",Tableau1[[#This Row],[tache]])+5)))</f>
        <v>6</v>
      </c>
      <c r="E376" s="48" t="s">
        <v>345</v>
      </c>
      <c r="F376" s="48" t="s">
        <v>81</v>
      </c>
      <c r="G376" s="48" t="s">
        <v>347</v>
      </c>
      <c r="H376" s="48">
        <v>25</v>
      </c>
      <c r="I376" s="48">
        <v>50</v>
      </c>
      <c r="J376" s="48">
        <v>4</v>
      </c>
      <c r="K376" s="48" t="s">
        <v>129</v>
      </c>
      <c r="L376" s="48">
        <v>0</v>
      </c>
      <c r="M376" s="48">
        <v>2</v>
      </c>
      <c r="N376" s="47">
        <v>2</v>
      </c>
    </row>
    <row r="377" spans="1:14" x14ac:dyDescent="0.25">
      <c r="A377" s="5" t="s">
        <v>335</v>
      </c>
      <c r="B377" s="48" t="str">
        <f t="shared" si="5"/>
        <v>S2002</v>
      </c>
      <c r="C377" s="48" t="s">
        <v>75</v>
      </c>
      <c r="D377" s="48" t="str">
        <f>TRIM(MID(Tableau1[[#This Row],[tache]],FIND("TACHE",Tableau1[[#This Row],[tache]])+5,FIND(":",Tableau1[[#This Row],[tache]])-(FIND("TACHE",Tableau1[[#This Row],[tache]])+5)))</f>
        <v>6</v>
      </c>
      <c r="E377" s="48" t="s">
        <v>345</v>
      </c>
      <c r="F377" s="48" t="s">
        <v>82</v>
      </c>
      <c r="G377" s="48" t="s">
        <v>240</v>
      </c>
      <c r="H377" s="48">
        <v>50</v>
      </c>
      <c r="I377" s="48">
        <v>50</v>
      </c>
      <c r="J377" s="48">
        <v>8</v>
      </c>
      <c r="K377" s="48" t="s">
        <v>129</v>
      </c>
      <c r="L377" s="48">
        <v>0</v>
      </c>
      <c r="M377" s="48">
        <v>1</v>
      </c>
      <c r="N377" s="47">
        <v>1</v>
      </c>
    </row>
    <row r="378" spans="1:14" x14ac:dyDescent="0.25">
      <c r="A378" s="5" t="s">
        <v>335</v>
      </c>
      <c r="B378" s="48" t="str">
        <f t="shared" si="5"/>
        <v>S2002</v>
      </c>
      <c r="C378" s="48" t="s">
        <v>75</v>
      </c>
      <c r="D378" s="48" t="str">
        <f>TRIM(MID(Tableau1[[#This Row],[tache]],FIND("TACHE",Tableau1[[#This Row],[tache]])+5,FIND(":",Tableau1[[#This Row],[tache]])-(FIND("TACHE",Tableau1[[#This Row],[tache]])+5)))</f>
        <v>6</v>
      </c>
      <c r="E378" s="48" t="s">
        <v>345</v>
      </c>
      <c r="F378" s="48" t="s">
        <v>112</v>
      </c>
      <c r="G378" s="48" t="s">
        <v>350</v>
      </c>
      <c r="H378" s="48">
        <v>50</v>
      </c>
      <c r="I378" s="48">
        <v>50</v>
      </c>
      <c r="J378" s="48">
        <v>8</v>
      </c>
      <c r="K378" s="48" t="s">
        <v>129</v>
      </c>
      <c r="L378" s="48">
        <v>0</v>
      </c>
      <c r="M378" s="48">
        <v>1</v>
      </c>
      <c r="N378" s="47">
        <v>1</v>
      </c>
    </row>
    <row r="379" spans="1:14" x14ac:dyDescent="0.25">
      <c r="A379" s="5" t="s">
        <v>335</v>
      </c>
      <c r="B379" s="48" t="str">
        <f t="shared" si="5"/>
        <v>S2002</v>
      </c>
      <c r="C379" s="48" t="s">
        <v>75</v>
      </c>
      <c r="D379" s="48" t="str">
        <f>TRIM(MID(Tableau1[[#This Row],[tache]],FIND("TACHE",Tableau1[[#This Row],[tache]])+5,FIND(":",Tableau1[[#This Row],[tache]])-(FIND("TACHE",Tableau1[[#This Row],[tache]])+5)))</f>
        <v>7</v>
      </c>
      <c r="E379" s="48" t="s">
        <v>351</v>
      </c>
      <c r="F379" s="48">
        <v>2</v>
      </c>
      <c r="G379" s="48" t="s">
        <v>334</v>
      </c>
      <c r="H379" s="48">
        <v>50</v>
      </c>
      <c r="I379" s="48">
        <v>50</v>
      </c>
      <c r="J379" s="48">
        <v>8</v>
      </c>
      <c r="K379" s="48" t="s">
        <v>129</v>
      </c>
      <c r="L379" s="48">
        <v>0</v>
      </c>
      <c r="M379" s="48">
        <v>1</v>
      </c>
      <c r="N379" s="47">
        <v>1</v>
      </c>
    </row>
    <row r="380" spans="1:14" x14ac:dyDescent="0.25">
      <c r="A380" s="5" t="s">
        <v>335</v>
      </c>
      <c r="B380" s="48" t="str">
        <f t="shared" si="5"/>
        <v>S2002</v>
      </c>
      <c r="C380" s="48" t="s">
        <v>75</v>
      </c>
      <c r="D380" s="48" t="str">
        <f>TRIM(MID(Tableau1[[#This Row],[tache]],FIND("TACHE",Tableau1[[#This Row],[tache]])+5,FIND(":",Tableau1[[#This Row],[tache]])-(FIND("TACHE",Tableau1[[#This Row],[tache]])+5)))</f>
        <v>7</v>
      </c>
      <c r="E380" s="48" t="s">
        <v>351</v>
      </c>
      <c r="F380" s="48">
        <v>3</v>
      </c>
      <c r="G380" s="48" t="s">
        <v>334</v>
      </c>
      <c r="H380" s="48">
        <v>50</v>
      </c>
      <c r="I380" s="48">
        <v>50</v>
      </c>
      <c r="J380" s="48">
        <v>8</v>
      </c>
      <c r="K380" s="48" t="s">
        <v>129</v>
      </c>
      <c r="L380" s="48">
        <v>0</v>
      </c>
      <c r="M380" s="48">
        <v>1</v>
      </c>
      <c r="N380" s="47">
        <v>1</v>
      </c>
    </row>
    <row r="381" spans="1:14" x14ac:dyDescent="0.25">
      <c r="A381" s="5" t="s">
        <v>335</v>
      </c>
      <c r="B381" s="48" t="str">
        <f t="shared" si="5"/>
        <v>S2002</v>
      </c>
      <c r="C381" s="48" t="s">
        <v>75</v>
      </c>
      <c r="D381" s="48" t="str">
        <f>TRIM(MID(Tableau1[[#This Row],[tache]],FIND("TACHE",Tableau1[[#This Row],[tache]])+5,FIND(":",Tableau1[[#This Row],[tache]])-(FIND("TACHE",Tableau1[[#This Row],[tache]])+5)))</f>
        <v>7</v>
      </c>
      <c r="E381" s="48" t="s">
        <v>351</v>
      </c>
      <c r="F381" s="48">
        <v>7</v>
      </c>
      <c r="G381" s="48" t="s">
        <v>334</v>
      </c>
      <c r="H381" s="48">
        <v>50</v>
      </c>
      <c r="I381" s="48">
        <v>50</v>
      </c>
      <c r="J381" s="48">
        <v>8</v>
      </c>
      <c r="K381" s="48" t="s">
        <v>129</v>
      </c>
      <c r="L381" s="48">
        <v>0</v>
      </c>
      <c r="M381" s="48">
        <v>1</v>
      </c>
      <c r="N381" s="47">
        <v>1</v>
      </c>
    </row>
    <row r="382" spans="1:14" x14ac:dyDescent="0.25">
      <c r="A382" s="5" t="s">
        <v>335</v>
      </c>
      <c r="B382" s="48" t="str">
        <f t="shared" si="5"/>
        <v>S2002</v>
      </c>
      <c r="C382" s="48" t="s">
        <v>75</v>
      </c>
      <c r="D382" s="48" t="str">
        <f>TRIM(MID(Tableau1[[#This Row],[tache]],FIND("TACHE",Tableau1[[#This Row],[tache]])+5,FIND(":",Tableau1[[#This Row],[tache]])-(FIND("TACHE",Tableau1[[#This Row],[tache]])+5)))</f>
        <v>7</v>
      </c>
      <c r="E382" s="48" t="s">
        <v>351</v>
      </c>
      <c r="F382" s="48">
        <v>12</v>
      </c>
      <c r="G382" s="48" t="s">
        <v>334</v>
      </c>
      <c r="H382" s="48">
        <v>50</v>
      </c>
      <c r="I382" s="48">
        <v>50</v>
      </c>
      <c r="J382" s="48">
        <v>8</v>
      </c>
      <c r="K382" s="48" t="s">
        <v>129</v>
      </c>
      <c r="L382" s="48">
        <v>0</v>
      </c>
      <c r="M382" s="48">
        <v>1</v>
      </c>
      <c r="N382" s="47">
        <v>1</v>
      </c>
    </row>
    <row r="383" spans="1:14" x14ac:dyDescent="0.25">
      <c r="A383" s="5" t="s">
        <v>335</v>
      </c>
      <c r="B383" s="48" t="str">
        <f t="shared" si="5"/>
        <v>S2002</v>
      </c>
      <c r="C383" s="48" t="s">
        <v>75</v>
      </c>
      <c r="D383" s="48" t="str">
        <f>TRIM(MID(Tableau1[[#This Row],[tache]],FIND("TACHE",Tableau1[[#This Row],[tache]])+5,FIND(":",Tableau1[[#This Row],[tache]])-(FIND("TACHE",Tableau1[[#This Row],[tache]])+5)))</f>
        <v>7</v>
      </c>
      <c r="E383" s="48" t="s">
        <v>351</v>
      </c>
      <c r="F383" s="48" t="s">
        <v>105</v>
      </c>
      <c r="G383" s="48" t="s">
        <v>334</v>
      </c>
      <c r="H383" s="48">
        <v>100</v>
      </c>
      <c r="I383" s="48">
        <v>50</v>
      </c>
      <c r="J383" s="48">
        <v>8</v>
      </c>
      <c r="K383" s="48" t="s">
        <v>129</v>
      </c>
      <c r="L383" s="48">
        <v>0</v>
      </c>
      <c r="M383" s="48">
        <v>1</v>
      </c>
      <c r="N383" s="47">
        <v>1</v>
      </c>
    </row>
    <row r="384" spans="1:14" x14ac:dyDescent="0.25">
      <c r="A384" s="5" t="s">
        <v>335</v>
      </c>
      <c r="B384" s="48" t="str">
        <f t="shared" si="5"/>
        <v>S2002</v>
      </c>
      <c r="C384" s="48" t="s">
        <v>75</v>
      </c>
      <c r="D384" s="48" t="str">
        <f>TRIM(MID(Tableau1[[#This Row],[tache]],FIND("TACHE",Tableau1[[#This Row],[tache]])+5,FIND(":",Tableau1[[#This Row],[tache]])-(FIND("TACHE",Tableau1[[#This Row],[tache]])+5)))</f>
        <v>7</v>
      </c>
      <c r="E384" s="48" t="s">
        <v>351</v>
      </c>
      <c r="F384" s="48" t="s">
        <v>106</v>
      </c>
      <c r="G384" s="48" t="s">
        <v>334</v>
      </c>
      <c r="H384" s="48">
        <v>100</v>
      </c>
      <c r="I384" s="48">
        <v>50</v>
      </c>
      <c r="J384" s="48">
        <v>8</v>
      </c>
      <c r="K384" s="48" t="s">
        <v>129</v>
      </c>
      <c r="L384" s="48">
        <v>0</v>
      </c>
      <c r="M384" s="48">
        <v>1</v>
      </c>
      <c r="N384" s="47">
        <v>1</v>
      </c>
    </row>
    <row r="385" spans="1:14" x14ac:dyDescent="0.25">
      <c r="A385" s="62" t="s">
        <v>352</v>
      </c>
      <c r="B385" s="63" t="str">
        <f t="shared" si="5"/>
        <v>S2003</v>
      </c>
      <c r="C385" s="63" t="s">
        <v>73</v>
      </c>
      <c r="D385" s="63" t="str">
        <f>TRIM(MID(Tableau1[[#This Row],[tache]],FIND("TACHE",Tableau1[[#This Row],[tache]])+5,FIND(":",Tableau1[[#This Row],[tache]])-(FIND("TACHE",Tableau1[[#This Row],[tache]])+5)))</f>
        <v>1</v>
      </c>
      <c r="E385" s="63" t="s">
        <v>252</v>
      </c>
      <c r="F385" s="63">
        <v>8</v>
      </c>
      <c r="G385" s="63" t="s">
        <v>353</v>
      </c>
      <c r="H385" s="63">
        <v>100</v>
      </c>
      <c r="I385" s="63">
        <v>50</v>
      </c>
      <c r="J385" s="63">
        <v>8</v>
      </c>
      <c r="K385" s="63" t="s">
        <v>129</v>
      </c>
      <c r="L385" s="63">
        <v>2</v>
      </c>
      <c r="M385" s="63">
        <v>0</v>
      </c>
      <c r="N385" s="64">
        <v>2</v>
      </c>
    </row>
    <row r="386" spans="1:14" x14ac:dyDescent="0.25">
      <c r="A386" s="62" t="s">
        <v>352</v>
      </c>
      <c r="B386" s="63" t="str">
        <f t="shared" si="5"/>
        <v>S2003</v>
      </c>
      <c r="C386" s="63" t="s">
        <v>73</v>
      </c>
      <c r="D386" s="63" t="str">
        <f>TRIM(MID(Tableau1[[#This Row],[tache]],FIND("TACHE",Tableau1[[#This Row],[tache]])+5,FIND(":",Tableau1[[#This Row],[tache]])-(FIND("TACHE",Tableau1[[#This Row],[tache]])+5)))</f>
        <v>2</v>
      </c>
      <c r="E386" s="63" t="s">
        <v>130</v>
      </c>
      <c r="F386" s="63" t="s">
        <v>73</v>
      </c>
      <c r="G386" s="63" t="s">
        <v>272</v>
      </c>
      <c r="H386" s="63">
        <v>200</v>
      </c>
      <c r="I386" s="63">
        <v>50</v>
      </c>
      <c r="J386" s="63">
        <v>12</v>
      </c>
      <c r="K386" s="63" t="s">
        <v>129</v>
      </c>
      <c r="L386" s="63">
        <v>1</v>
      </c>
      <c r="M386" s="63">
        <v>0</v>
      </c>
      <c r="N386" s="64">
        <v>1</v>
      </c>
    </row>
    <row r="387" spans="1:14" x14ac:dyDescent="0.25">
      <c r="A387" s="62" t="s">
        <v>352</v>
      </c>
      <c r="B387" s="63" t="str">
        <f t="shared" ref="B387:B450" si="6">RIGHT(A387,LEN(A387)-3)</f>
        <v>S2003</v>
      </c>
      <c r="C387" s="63" t="s">
        <v>73</v>
      </c>
      <c r="D387" s="63" t="str">
        <f>TRIM(MID(Tableau1[[#This Row],[tache]],FIND("TACHE",Tableau1[[#This Row],[tache]])+5,FIND(":",Tableau1[[#This Row],[tache]])-(FIND("TACHE",Tableau1[[#This Row],[tache]])+5)))</f>
        <v>2</v>
      </c>
      <c r="E387" s="63" t="s">
        <v>130</v>
      </c>
      <c r="F387" s="63" t="s">
        <v>75</v>
      </c>
      <c r="G387" s="63" t="s">
        <v>259</v>
      </c>
      <c r="H387" s="63">
        <v>50</v>
      </c>
      <c r="I387" s="63">
        <v>50</v>
      </c>
      <c r="J387" s="63">
        <v>8</v>
      </c>
      <c r="K387" s="63" t="s">
        <v>129</v>
      </c>
      <c r="L387" s="63">
        <v>1</v>
      </c>
      <c r="M387" s="63">
        <v>0</v>
      </c>
      <c r="N387" s="64">
        <v>1</v>
      </c>
    </row>
    <row r="388" spans="1:14" x14ac:dyDescent="0.25">
      <c r="A388" s="62" t="s">
        <v>352</v>
      </c>
      <c r="B388" s="63" t="str">
        <f t="shared" si="6"/>
        <v>S2003</v>
      </c>
      <c r="C388" s="63" t="s">
        <v>73</v>
      </c>
      <c r="D388" s="63" t="str">
        <f>TRIM(MID(Tableau1[[#This Row],[tache]],FIND("TACHE",Tableau1[[#This Row],[tache]])+5,FIND(":",Tableau1[[#This Row],[tache]])-(FIND("TACHE",Tableau1[[#This Row],[tache]])+5)))</f>
        <v>2</v>
      </c>
      <c r="E388" s="63" t="s">
        <v>130</v>
      </c>
      <c r="F388" s="63" t="s">
        <v>70</v>
      </c>
      <c r="G388" s="63" t="s">
        <v>354</v>
      </c>
      <c r="H388" s="63">
        <v>200</v>
      </c>
      <c r="I388" s="63">
        <v>50</v>
      </c>
      <c r="J388" s="63">
        <v>12</v>
      </c>
      <c r="K388" s="63" t="s">
        <v>129</v>
      </c>
      <c r="L388" s="63">
        <v>1</v>
      </c>
      <c r="M388" s="63">
        <v>0</v>
      </c>
      <c r="N388" s="64">
        <v>1</v>
      </c>
    </row>
    <row r="389" spans="1:14" x14ac:dyDescent="0.25">
      <c r="A389" s="62" t="s">
        <v>352</v>
      </c>
      <c r="B389" s="63" t="str">
        <f t="shared" si="6"/>
        <v>S2003</v>
      </c>
      <c r="C389" s="63" t="s">
        <v>73</v>
      </c>
      <c r="D389" s="63" t="str">
        <f>TRIM(MID(Tableau1[[#This Row],[tache]],FIND("TACHE",Tableau1[[#This Row],[tache]])+5,FIND(":",Tableau1[[#This Row],[tache]])-(FIND("TACHE",Tableau1[[#This Row],[tache]])+5)))</f>
        <v>2</v>
      </c>
      <c r="E389" s="63" t="s">
        <v>130</v>
      </c>
      <c r="F389" s="63" t="s">
        <v>76</v>
      </c>
      <c r="G389" s="63" t="s">
        <v>340</v>
      </c>
      <c r="H389" s="63">
        <v>150</v>
      </c>
      <c r="I389" s="63">
        <v>50</v>
      </c>
      <c r="J389" s="63">
        <v>12</v>
      </c>
      <c r="K389" s="63" t="s">
        <v>129</v>
      </c>
      <c r="L389" s="63">
        <v>1</v>
      </c>
      <c r="M389" s="63">
        <v>0</v>
      </c>
      <c r="N389" s="64">
        <v>1</v>
      </c>
    </row>
    <row r="390" spans="1:14" x14ac:dyDescent="0.25">
      <c r="A390" s="62" t="s">
        <v>352</v>
      </c>
      <c r="B390" s="63" t="str">
        <f t="shared" si="6"/>
        <v>S2003</v>
      </c>
      <c r="C390" s="63" t="s">
        <v>73</v>
      </c>
      <c r="D390" s="63" t="str">
        <f>TRIM(MID(Tableau1[[#This Row],[tache]],FIND("TACHE",Tableau1[[#This Row],[tache]])+5,FIND(":",Tableau1[[#This Row],[tache]])-(FIND("TACHE",Tableau1[[#This Row],[tache]])+5)))</f>
        <v>2</v>
      </c>
      <c r="E390" s="63" t="s">
        <v>130</v>
      </c>
      <c r="F390" s="63" t="s">
        <v>82</v>
      </c>
      <c r="G390" s="63" t="s">
        <v>355</v>
      </c>
      <c r="H390" s="63">
        <v>80</v>
      </c>
      <c r="I390" s="63">
        <v>20</v>
      </c>
      <c r="J390" s="63">
        <v>4</v>
      </c>
      <c r="K390" s="63" t="s">
        <v>129</v>
      </c>
      <c r="L390" s="63">
        <v>1</v>
      </c>
      <c r="M390" s="63">
        <v>0</v>
      </c>
      <c r="N390" s="64">
        <v>1</v>
      </c>
    </row>
    <row r="391" spans="1:14" x14ac:dyDescent="0.25">
      <c r="A391" s="62" t="s">
        <v>352</v>
      </c>
      <c r="B391" s="63" t="str">
        <f t="shared" si="6"/>
        <v>S2003</v>
      </c>
      <c r="C391" s="63" t="s">
        <v>73</v>
      </c>
      <c r="D391" s="63" t="str">
        <f>TRIM(MID(Tableau1[[#This Row],[tache]],FIND("TACHE",Tableau1[[#This Row],[tache]])+5,FIND(":",Tableau1[[#This Row],[tache]])-(FIND("TACHE",Tableau1[[#This Row],[tache]])+5)))</f>
        <v>2</v>
      </c>
      <c r="E391" s="63" t="s">
        <v>130</v>
      </c>
      <c r="F391" s="63" t="s">
        <v>112</v>
      </c>
      <c r="G391" s="63" t="s">
        <v>243</v>
      </c>
      <c r="H391" s="63">
        <v>25</v>
      </c>
      <c r="I391" s="63">
        <v>50</v>
      </c>
      <c r="J391" s="63">
        <v>4</v>
      </c>
      <c r="K391" s="63" t="s">
        <v>129</v>
      </c>
      <c r="L391" s="63">
        <v>1</v>
      </c>
      <c r="M391" s="63">
        <v>0</v>
      </c>
      <c r="N391" s="64">
        <v>1</v>
      </c>
    </row>
    <row r="392" spans="1:14" x14ac:dyDescent="0.25">
      <c r="A392" s="62" t="s">
        <v>352</v>
      </c>
      <c r="B392" s="63" t="str">
        <f t="shared" si="6"/>
        <v>S2003</v>
      </c>
      <c r="C392" s="63" t="s">
        <v>73</v>
      </c>
      <c r="D392" s="63" t="str">
        <f>TRIM(MID(Tableau1[[#This Row],[tache]],FIND("TACHE",Tableau1[[#This Row],[tache]])+5,FIND(":",Tableau1[[#This Row],[tache]])-(FIND("TACHE",Tableau1[[#This Row],[tache]])+5)))</f>
        <v>2</v>
      </c>
      <c r="E392" s="63" t="s">
        <v>130</v>
      </c>
      <c r="F392" s="63" t="s">
        <v>105</v>
      </c>
      <c r="G392" s="63" t="s">
        <v>243</v>
      </c>
      <c r="H392" s="63">
        <v>25</v>
      </c>
      <c r="I392" s="63">
        <v>50</v>
      </c>
      <c r="J392" s="63">
        <v>4</v>
      </c>
      <c r="K392" s="63" t="s">
        <v>129</v>
      </c>
      <c r="L392" s="63">
        <v>1</v>
      </c>
      <c r="M392" s="63">
        <v>0</v>
      </c>
      <c r="N392" s="64">
        <v>1</v>
      </c>
    </row>
    <row r="393" spans="1:14" x14ac:dyDescent="0.25">
      <c r="A393" s="62" t="s">
        <v>352</v>
      </c>
      <c r="B393" s="63" t="str">
        <f t="shared" si="6"/>
        <v>S2003</v>
      </c>
      <c r="C393" s="63" t="s">
        <v>73</v>
      </c>
      <c r="D393" s="63" t="str">
        <f>TRIM(MID(Tableau1[[#This Row],[tache]],FIND("TACHE",Tableau1[[#This Row],[tache]])+5,FIND(":",Tableau1[[#This Row],[tache]])-(FIND("TACHE",Tableau1[[#This Row],[tache]])+5)))</f>
        <v>2</v>
      </c>
      <c r="E393" s="63" t="s">
        <v>130</v>
      </c>
      <c r="F393" s="63" t="s">
        <v>107</v>
      </c>
      <c r="G393" s="63" t="s">
        <v>356</v>
      </c>
      <c r="H393" s="63">
        <v>20</v>
      </c>
      <c r="I393" s="63">
        <v>50</v>
      </c>
      <c r="J393" s="63">
        <v>4</v>
      </c>
      <c r="K393" s="63" t="s">
        <v>129</v>
      </c>
      <c r="L393" s="63">
        <v>1</v>
      </c>
      <c r="M393" s="63">
        <v>0</v>
      </c>
      <c r="N393" s="64">
        <v>1</v>
      </c>
    </row>
    <row r="394" spans="1:14" x14ac:dyDescent="0.25">
      <c r="A394" s="62" t="s">
        <v>352</v>
      </c>
      <c r="B394" s="63" t="str">
        <f t="shared" si="6"/>
        <v>S2003</v>
      </c>
      <c r="C394" s="63" t="s">
        <v>73</v>
      </c>
      <c r="D394" s="63" t="str">
        <f>TRIM(MID(Tableau1[[#This Row],[tache]],FIND("TACHE",Tableau1[[#This Row],[tache]])+5,FIND(":",Tableau1[[#This Row],[tache]])-(FIND("TACHE",Tableau1[[#This Row],[tache]])+5)))</f>
        <v>2</v>
      </c>
      <c r="E394" s="63" t="s">
        <v>130</v>
      </c>
      <c r="F394" s="63" t="s">
        <v>108</v>
      </c>
      <c r="G394" s="63" t="s">
        <v>340</v>
      </c>
      <c r="H394" s="63">
        <v>40</v>
      </c>
      <c r="I394" s="63">
        <v>50</v>
      </c>
      <c r="J394" s="63">
        <v>4</v>
      </c>
      <c r="K394" s="63" t="s">
        <v>129</v>
      </c>
      <c r="L394" s="63">
        <v>1</v>
      </c>
      <c r="M394" s="63">
        <v>0</v>
      </c>
      <c r="N394" s="64">
        <v>1</v>
      </c>
    </row>
    <row r="395" spans="1:14" x14ac:dyDescent="0.25">
      <c r="A395" s="62" t="s">
        <v>352</v>
      </c>
      <c r="B395" s="63" t="str">
        <f t="shared" si="6"/>
        <v>S2003</v>
      </c>
      <c r="C395" s="63" t="s">
        <v>73</v>
      </c>
      <c r="D395" s="63" t="str">
        <f>TRIM(MID(Tableau1[[#This Row],[tache]],FIND("TACHE",Tableau1[[#This Row],[tache]])+5,FIND(":",Tableau1[[#This Row],[tache]])-(FIND("TACHE",Tableau1[[#This Row],[tache]])+5)))</f>
        <v>2</v>
      </c>
      <c r="E395" s="63" t="s">
        <v>130</v>
      </c>
      <c r="F395" s="63" t="s">
        <v>111</v>
      </c>
      <c r="G395" s="63" t="s">
        <v>357</v>
      </c>
      <c r="H395" s="63">
        <v>200</v>
      </c>
      <c r="I395" s="63">
        <v>50</v>
      </c>
      <c r="J395" s="63">
        <v>12</v>
      </c>
      <c r="K395" s="63" t="s">
        <v>129</v>
      </c>
      <c r="L395" s="63">
        <v>1</v>
      </c>
      <c r="M395" s="63">
        <v>0</v>
      </c>
      <c r="N395" s="64">
        <v>1</v>
      </c>
    </row>
    <row r="396" spans="1:14" x14ac:dyDescent="0.25">
      <c r="A396" s="62" t="s">
        <v>352</v>
      </c>
      <c r="B396" s="63" t="str">
        <f t="shared" si="6"/>
        <v>S2003</v>
      </c>
      <c r="C396" s="63" t="s">
        <v>73</v>
      </c>
      <c r="D396" s="63" t="str">
        <f>TRIM(MID(Tableau1[[#This Row],[tache]],FIND("TACHE",Tableau1[[#This Row],[tache]])+5,FIND(":",Tableau1[[#This Row],[tache]])-(FIND("TACHE",Tableau1[[#This Row],[tache]])+5)))</f>
        <v>3</v>
      </c>
      <c r="E396" s="63" t="s">
        <v>244</v>
      </c>
      <c r="F396" s="63">
        <v>1</v>
      </c>
      <c r="G396" s="63" t="s">
        <v>358</v>
      </c>
      <c r="H396" s="63">
        <v>800</v>
      </c>
      <c r="I396" s="63">
        <v>50</v>
      </c>
      <c r="J396" s="63" t="e">
        <v>#N/A</v>
      </c>
      <c r="K396" s="63" t="s">
        <v>129</v>
      </c>
      <c r="L396" s="63">
        <v>0</v>
      </c>
      <c r="M396" s="63">
        <v>1</v>
      </c>
      <c r="N396" s="64">
        <v>1</v>
      </c>
    </row>
    <row r="397" spans="1:14" x14ac:dyDescent="0.25">
      <c r="A397" s="62" t="s">
        <v>352</v>
      </c>
      <c r="B397" s="63" t="str">
        <f t="shared" si="6"/>
        <v>S2003</v>
      </c>
      <c r="C397" s="63" t="s">
        <v>73</v>
      </c>
      <c r="D397" s="63" t="str">
        <f>TRIM(MID(Tableau1[[#This Row],[tache]],FIND("TACHE",Tableau1[[#This Row],[tache]])+5,FIND(":",Tableau1[[#This Row],[tache]])-(FIND("TACHE",Tableau1[[#This Row],[tache]])+5)))</f>
        <v>3</v>
      </c>
      <c r="E397" s="63" t="s">
        <v>244</v>
      </c>
      <c r="F397" s="63">
        <v>4</v>
      </c>
      <c r="G397" s="63" t="s">
        <v>358</v>
      </c>
      <c r="H397" s="63">
        <v>800</v>
      </c>
      <c r="I397" s="63">
        <v>50</v>
      </c>
      <c r="J397" s="63" t="e">
        <v>#N/A</v>
      </c>
      <c r="K397" s="63" t="s">
        <v>129</v>
      </c>
      <c r="L397" s="63">
        <v>0</v>
      </c>
      <c r="M397" s="63">
        <v>1</v>
      </c>
      <c r="N397" s="64">
        <v>1</v>
      </c>
    </row>
    <row r="398" spans="1:14" x14ac:dyDescent="0.25">
      <c r="A398" s="62" t="s">
        <v>352</v>
      </c>
      <c r="B398" s="63" t="str">
        <f t="shared" si="6"/>
        <v>S2003</v>
      </c>
      <c r="C398" s="63" t="s">
        <v>73</v>
      </c>
      <c r="D398" s="63" t="str">
        <f>TRIM(MID(Tableau1[[#This Row],[tache]],FIND("TACHE",Tableau1[[#This Row],[tache]])+5,FIND(":",Tableau1[[#This Row],[tache]])-(FIND("TACHE",Tableau1[[#This Row],[tache]])+5)))</f>
        <v>3</v>
      </c>
      <c r="E398" s="63" t="s">
        <v>244</v>
      </c>
      <c r="F398" s="63">
        <v>8</v>
      </c>
      <c r="G398" s="63" t="s">
        <v>175</v>
      </c>
      <c r="H398" s="63">
        <v>100</v>
      </c>
      <c r="I398" s="63">
        <v>50</v>
      </c>
      <c r="J398" s="63">
        <v>8</v>
      </c>
      <c r="K398" s="63" t="s">
        <v>129</v>
      </c>
      <c r="L398" s="63">
        <v>0</v>
      </c>
      <c r="M398" s="63">
        <v>1</v>
      </c>
      <c r="N398" s="64">
        <v>1</v>
      </c>
    </row>
    <row r="399" spans="1:14" x14ac:dyDescent="0.25">
      <c r="A399" s="62" t="s">
        <v>352</v>
      </c>
      <c r="B399" s="63" t="str">
        <f t="shared" si="6"/>
        <v>S2003</v>
      </c>
      <c r="C399" s="63" t="s">
        <v>73</v>
      </c>
      <c r="D399" s="63" t="str">
        <f>TRIM(MID(Tableau1[[#This Row],[tache]],FIND("TACHE",Tableau1[[#This Row],[tache]])+5,FIND(":",Tableau1[[#This Row],[tache]])-(FIND("TACHE",Tableau1[[#This Row],[tache]])+5)))</f>
        <v>4</v>
      </c>
      <c r="E399" s="63" t="s">
        <v>359</v>
      </c>
      <c r="F399" s="63" t="s">
        <v>73</v>
      </c>
      <c r="G399" s="63" t="s">
        <v>349</v>
      </c>
      <c r="H399" s="63">
        <v>200</v>
      </c>
      <c r="I399" s="63">
        <v>50</v>
      </c>
      <c r="J399" s="63">
        <v>12</v>
      </c>
      <c r="K399" s="63" t="s">
        <v>129</v>
      </c>
      <c r="L399" s="63">
        <v>0</v>
      </c>
      <c r="M399" s="63">
        <v>1</v>
      </c>
      <c r="N399" s="64">
        <v>1</v>
      </c>
    </row>
    <row r="400" spans="1:14" x14ac:dyDescent="0.25">
      <c r="A400" s="62" t="s">
        <v>352</v>
      </c>
      <c r="B400" s="63" t="str">
        <f t="shared" si="6"/>
        <v>S2003</v>
      </c>
      <c r="C400" s="63" t="s">
        <v>73</v>
      </c>
      <c r="D400" s="63" t="str">
        <f>TRIM(MID(Tableau1[[#This Row],[tache]],FIND("TACHE",Tableau1[[#This Row],[tache]])+5,FIND(":",Tableau1[[#This Row],[tache]])-(FIND("TACHE",Tableau1[[#This Row],[tache]])+5)))</f>
        <v>4</v>
      </c>
      <c r="E400" s="63" t="s">
        <v>359</v>
      </c>
      <c r="F400" s="63" t="s">
        <v>83</v>
      </c>
      <c r="G400" s="63" t="s">
        <v>247</v>
      </c>
      <c r="H400" s="63">
        <v>150</v>
      </c>
      <c r="I400" s="63">
        <v>50</v>
      </c>
      <c r="J400" s="63">
        <v>12</v>
      </c>
      <c r="K400" s="63" t="s">
        <v>129</v>
      </c>
      <c r="L400" s="63">
        <v>0</v>
      </c>
      <c r="M400" s="63">
        <v>1</v>
      </c>
      <c r="N400" s="64">
        <v>1</v>
      </c>
    </row>
    <row r="401" spans="1:14" x14ac:dyDescent="0.25">
      <c r="A401" s="62" t="s">
        <v>352</v>
      </c>
      <c r="B401" s="63" t="str">
        <f t="shared" si="6"/>
        <v>S2003</v>
      </c>
      <c r="C401" s="63" t="s">
        <v>73</v>
      </c>
      <c r="D401" s="63" t="str">
        <f>TRIM(MID(Tableau1[[#This Row],[tache]],FIND("TACHE",Tableau1[[#This Row],[tache]])+5,FIND(":",Tableau1[[#This Row],[tache]])-(FIND("TACHE",Tableau1[[#This Row],[tache]])+5)))</f>
        <v>4</v>
      </c>
      <c r="E401" s="63" t="s">
        <v>359</v>
      </c>
      <c r="F401" s="63" t="s">
        <v>75</v>
      </c>
      <c r="G401" s="63" t="s">
        <v>360</v>
      </c>
      <c r="H401" s="63">
        <v>50</v>
      </c>
      <c r="I401" s="63">
        <v>50</v>
      </c>
      <c r="J401" s="63">
        <v>8</v>
      </c>
      <c r="K401" s="63" t="s">
        <v>129</v>
      </c>
      <c r="L401" s="63">
        <v>0</v>
      </c>
      <c r="M401" s="63">
        <v>1</v>
      </c>
      <c r="N401" s="64">
        <v>1</v>
      </c>
    </row>
    <row r="402" spans="1:14" x14ac:dyDescent="0.25">
      <c r="A402" s="62" t="s">
        <v>352</v>
      </c>
      <c r="B402" s="63" t="str">
        <f t="shared" si="6"/>
        <v>S2003</v>
      </c>
      <c r="C402" s="63" t="s">
        <v>73</v>
      </c>
      <c r="D402" s="63" t="str">
        <f>TRIM(MID(Tableau1[[#This Row],[tache]],FIND("TACHE",Tableau1[[#This Row],[tache]])+5,FIND(":",Tableau1[[#This Row],[tache]])-(FIND("TACHE",Tableau1[[#This Row],[tache]])+5)))</f>
        <v>4</v>
      </c>
      <c r="E402" s="63" t="s">
        <v>359</v>
      </c>
      <c r="F402" s="63" t="s">
        <v>70</v>
      </c>
      <c r="G402" s="63" t="s">
        <v>361</v>
      </c>
      <c r="H402" s="63">
        <v>200</v>
      </c>
      <c r="I402" s="63">
        <v>50</v>
      </c>
      <c r="J402" s="63">
        <v>12</v>
      </c>
      <c r="K402" s="63" t="s">
        <v>129</v>
      </c>
      <c r="L402" s="63">
        <v>0</v>
      </c>
      <c r="M402" s="63">
        <v>1</v>
      </c>
      <c r="N402" s="64">
        <v>1</v>
      </c>
    </row>
    <row r="403" spans="1:14" x14ac:dyDescent="0.25">
      <c r="A403" s="62" t="s">
        <v>352</v>
      </c>
      <c r="B403" s="63" t="str">
        <f t="shared" si="6"/>
        <v>S2003</v>
      </c>
      <c r="C403" s="63" t="s">
        <v>73</v>
      </c>
      <c r="D403" s="63" t="str">
        <f>TRIM(MID(Tableau1[[#This Row],[tache]],FIND("TACHE",Tableau1[[#This Row],[tache]])+5,FIND(":",Tableau1[[#This Row],[tache]])-(FIND("TACHE",Tableau1[[#This Row],[tache]])+5)))</f>
        <v>4</v>
      </c>
      <c r="E403" s="63" t="s">
        <v>359</v>
      </c>
      <c r="F403" s="63" t="s">
        <v>76</v>
      </c>
      <c r="G403" s="63" t="s">
        <v>362</v>
      </c>
      <c r="H403" s="63">
        <v>150</v>
      </c>
      <c r="I403" s="63">
        <v>50</v>
      </c>
      <c r="J403" s="63">
        <v>12</v>
      </c>
      <c r="K403" s="63" t="s">
        <v>129</v>
      </c>
      <c r="L403" s="63">
        <v>0</v>
      </c>
      <c r="M403" s="63">
        <v>1</v>
      </c>
      <c r="N403" s="64">
        <v>1</v>
      </c>
    </row>
    <row r="404" spans="1:14" x14ac:dyDescent="0.25">
      <c r="A404" s="62" t="s">
        <v>352</v>
      </c>
      <c r="B404" s="63" t="str">
        <f t="shared" si="6"/>
        <v>S2003</v>
      </c>
      <c r="C404" s="63" t="s">
        <v>73</v>
      </c>
      <c r="D404" s="63" t="str">
        <f>TRIM(MID(Tableau1[[#This Row],[tache]],FIND("TACHE",Tableau1[[#This Row],[tache]])+5,FIND(":",Tableau1[[#This Row],[tache]])-(FIND("TACHE",Tableau1[[#This Row],[tache]])+5)))</f>
        <v>4</v>
      </c>
      <c r="E404" s="63" t="s">
        <v>359</v>
      </c>
      <c r="F404" s="63" t="s">
        <v>81</v>
      </c>
      <c r="G404" s="63" t="s">
        <v>363</v>
      </c>
      <c r="H404" s="63">
        <v>50</v>
      </c>
      <c r="I404" s="63">
        <v>50</v>
      </c>
      <c r="J404" s="63">
        <v>8</v>
      </c>
      <c r="K404" s="63" t="s">
        <v>129</v>
      </c>
      <c r="L404" s="63">
        <v>0</v>
      </c>
      <c r="M404" s="63">
        <v>1</v>
      </c>
      <c r="N404" s="64">
        <v>1</v>
      </c>
    </row>
    <row r="405" spans="1:14" x14ac:dyDescent="0.25">
      <c r="A405" s="62" t="s">
        <v>352</v>
      </c>
      <c r="B405" s="63" t="str">
        <f t="shared" si="6"/>
        <v>S2003</v>
      </c>
      <c r="C405" s="63" t="s">
        <v>73</v>
      </c>
      <c r="D405" s="63" t="str">
        <f>TRIM(MID(Tableau1[[#This Row],[tache]],FIND("TACHE",Tableau1[[#This Row],[tache]])+5,FIND(":",Tableau1[[#This Row],[tache]])-(FIND("TACHE",Tableau1[[#This Row],[tache]])+5)))</f>
        <v>4</v>
      </c>
      <c r="E405" s="63" t="s">
        <v>359</v>
      </c>
      <c r="F405" s="63" t="s">
        <v>82</v>
      </c>
      <c r="G405" s="63" t="s">
        <v>364</v>
      </c>
      <c r="H405" s="63">
        <v>80</v>
      </c>
      <c r="I405" s="63">
        <v>50</v>
      </c>
      <c r="J405" s="63">
        <v>8</v>
      </c>
      <c r="K405" s="63" t="s">
        <v>129</v>
      </c>
      <c r="L405" s="63">
        <v>0</v>
      </c>
      <c r="M405" s="63">
        <v>1</v>
      </c>
      <c r="N405" s="64">
        <v>1</v>
      </c>
    </row>
    <row r="406" spans="1:14" x14ac:dyDescent="0.25">
      <c r="A406" s="62" t="s">
        <v>352</v>
      </c>
      <c r="B406" s="63" t="str">
        <f t="shared" si="6"/>
        <v>S2003</v>
      </c>
      <c r="C406" s="63" t="s">
        <v>73</v>
      </c>
      <c r="D406" s="63" t="str">
        <f>TRIM(MID(Tableau1[[#This Row],[tache]],FIND("TACHE",Tableau1[[#This Row],[tache]])+5,FIND(":",Tableau1[[#This Row],[tache]])-(FIND("TACHE",Tableau1[[#This Row],[tache]])+5)))</f>
        <v>4</v>
      </c>
      <c r="E406" s="63" t="s">
        <v>359</v>
      </c>
      <c r="F406" s="63" t="s">
        <v>112</v>
      </c>
      <c r="G406" s="63" t="s">
        <v>360</v>
      </c>
      <c r="H406" s="63">
        <v>25</v>
      </c>
      <c r="I406" s="63">
        <v>50</v>
      </c>
      <c r="J406" s="63">
        <v>4</v>
      </c>
      <c r="K406" s="63" t="s">
        <v>129</v>
      </c>
      <c r="L406" s="63">
        <v>0</v>
      </c>
      <c r="M406" s="63">
        <v>1</v>
      </c>
      <c r="N406" s="64">
        <v>1</v>
      </c>
    </row>
    <row r="407" spans="1:14" x14ac:dyDescent="0.25">
      <c r="A407" s="62" t="s">
        <v>352</v>
      </c>
      <c r="B407" s="63" t="str">
        <f t="shared" si="6"/>
        <v>S2003</v>
      </c>
      <c r="C407" s="63" t="s">
        <v>73</v>
      </c>
      <c r="D407" s="63" t="str">
        <f>TRIM(MID(Tableau1[[#This Row],[tache]],FIND("TACHE",Tableau1[[#This Row],[tache]])+5,FIND(":",Tableau1[[#This Row],[tache]])-(FIND("TACHE",Tableau1[[#This Row],[tache]])+5)))</f>
        <v>4</v>
      </c>
      <c r="E407" s="63" t="s">
        <v>359</v>
      </c>
      <c r="F407" s="63" t="s">
        <v>105</v>
      </c>
      <c r="G407" s="63" t="s">
        <v>360</v>
      </c>
      <c r="H407" s="63">
        <v>25</v>
      </c>
      <c r="I407" s="63">
        <v>50</v>
      </c>
      <c r="J407" s="63">
        <v>4</v>
      </c>
      <c r="K407" s="63" t="s">
        <v>129</v>
      </c>
      <c r="L407" s="63">
        <v>0</v>
      </c>
      <c r="M407" s="63">
        <v>1</v>
      </c>
      <c r="N407" s="64">
        <v>1</v>
      </c>
    </row>
    <row r="408" spans="1:14" x14ac:dyDescent="0.25">
      <c r="A408" s="62" t="s">
        <v>352</v>
      </c>
      <c r="B408" s="63" t="str">
        <f t="shared" si="6"/>
        <v>S2003</v>
      </c>
      <c r="C408" s="63" t="s">
        <v>73</v>
      </c>
      <c r="D408" s="63" t="str">
        <f>TRIM(MID(Tableau1[[#This Row],[tache]],FIND("TACHE",Tableau1[[#This Row],[tache]])+5,FIND(":",Tableau1[[#This Row],[tache]])-(FIND("TACHE",Tableau1[[#This Row],[tache]])+5)))</f>
        <v>4</v>
      </c>
      <c r="E408" s="63" t="s">
        <v>359</v>
      </c>
      <c r="F408" s="63" t="s">
        <v>106</v>
      </c>
      <c r="G408" s="63" t="s">
        <v>349</v>
      </c>
      <c r="H408" s="63">
        <v>50</v>
      </c>
      <c r="I408" s="63">
        <v>50</v>
      </c>
      <c r="J408" s="63">
        <v>8</v>
      </c>
      <c r="K408" s="63" t="s">
        <v>129</v>
      </c>
      <c r="L408" s="63">
        <v>0</v>
      </c>
      <c r="M408" s="63">
        <v>1</v>
      </c>
      <c r="N408" s="64">
        <v>1</v>
      </c>
    </row>
    <row r="409" spans="1:14" x14ac:dyDescent="0.25">
      <c r="A409" s="62" t="s">
        <v>352</v>
      </c>
      <c r="B409" s="63" t="str">
        <f t="shared" si="6"/>
        <v>S2003</v>
      </c>
      <c r="C409" s="63" t="s">
        <v>73</v>
      </c>
      <c r="D409" s="63" t="str">
        <f>TRIM(MID(Tableau1[[#This Row],[tache]],FIND("TACHE",Tableau1[[#This Row],[tache]])+5,FIND(":",Tableau1[[#This Row],[tache]])-(FIND("TACHE",Tableau1[[#This Row],[tache]])+5)))</f>
        <v>4</v>
      </c>
      <c r="E409" s="63" t="s">
        <v>359</v>
      </c>
      <c r="F409" s="63" t="s">
        <v>107</v>
      </c>
      <c r="G409" s="63" t="s">
        <v>240</v>
      </c>
      <c r="H409" s="63">
        <v>20</v>
      </c>
      <c r="I409" s="63">
        <v>50</v>
      </c>
      <c r="J409" s="63">
        <v>4</v>
      </c>
      <c r="K409" s="63" t="s">
        <v>129</v>
      </c>
      <c r="L409" s="63">
        <v>0</v>
      </c>
      <c r="M409" s="63">
        <v>1</v>
      </c>
      <c r="N409" s="64">
        <v>1</v>
      </c>
    </row>
    <row r="410" spans="1:14" x14ac:dyDescent="0.25">
      <c r="A410" s="62" t="s">
        <v>352</v>
      </c>
      <c r="B410" s="63" t="str">
        <f t="shared" si="6"/>
        <v>S2003</v>
      </c>
      <c r="C410" s="63" t="s">
        <v>73</v>
      </c>
      <c r="D410" s="63" t="str">
        <f>TRIM(MID(Tableau1[[#This Row],[tache]],FIND("TACHE",Tableau1[[#This Row],[tache]])+5,FIND(":",Tableau1[[#This Row],[tache]])-(FIND("TACHE",Tableau1[[#This Row],[tache]])+5)))</f>
        <v>4</v>
      </c>
      <c r="E410" s="63" t="s">
        <v>359</v>
      </c>
      <c r="F410" s="63" t="s">
        <v>108</v>
      </c>
      <c r="G410" s="63" t="s">
        <v>362</v>
      </c>
      <c r="H410" s="63">
        <v>40</v>
      </c>
      <c r="I410" s="63">
        <v>50</v>
      </c>
      <c r="J410" s="63">
        <v>4</v>
      </c>
      <c r="K410" s="63" t="s">
        <v>129</v>
      </c>
      <c r="L410" s="63">
        <v>0</v>
      </c>
      <c r="M410" s="63">
        <v>1</v>
      </c>
      <c r="N410" s="64">
        <v>1</v>
      </c>
    </row>
    <row r="411" spans="1:14" x14ac:dyDescent="0.25">
      <c r="A411" s="62" t="s">
        <v>352</v>
      </c>
      <c r="B411" s="63" t="str">
        <f t="shared" si="6"/>
        <v>S2003</v>
      </c>
      <c r="C411" s="63" t="s">
        <v>73</v>
      </c>
      <c r="D411" s="63" t="str">
        <f>TRIM(MID(Tableau1[[#This Row],[tache]],FIND("TACHE",Tableau1[[#This Row],[tache]])+5,FIND(":",Tableau1[[#This Row],[tache]])-(FIND("TACHE",Tableau1[[#This Row],[tache]])+5)))</f>
        <v>4</v>
      </c>
      <c r="E411" s="63" t="s">
        <v>359</v>
      </c>
      <c r="F411" s="63" t="s">
        <v>111</v>
      </c>
      <c r="G411" s="63" t="s">
        <v>365</v>
      </c>
      <c r="H411" s="63">
        <v>200</v>
      </c>
      <c r="I411" s="63">
        <v>50</v>
      </c>
      <c r="J411" s="63">
        <v>12</v>
      </c>
      <c r="K411" s="63" t="s">
        <v>129</v>
      </c>
      <c r="L411" s="63">
        <v>0</v>
      </c>
      <c r="M411" s="63">
        <v>1</v>
      </c>
      <c r="N411" s="64">
        <v>1</v>
      </c>
    </row>
    <row r="412" spans="1:14" x14ac:dyDescent="0.25">
      <c r="A412" s="62" t="s">
        <v>352</v>
      </c>
      <c r="B412" s="63" t="str">
        <f t="shared" si="6"/>
        <v>S2003</v>
      </c>
      <c r="C412" s="63" t="s">
        <v>73</v>
      </c>
      <c r="D412" s="63" t="str">
        <f>TRIM(MID(Tableau1[[#This Row],[tache]],FIND("TACHE",Tableau1[[#This Row],[tache]])+5,FIND(":",Tableau1[[#This Row],[tache]])-(FIND("TACHE",Tableau1[[#This Row],[tache]])+5)))</f>
        <v>4</v>
      </c>
      <c r="E412" s="63" t="s">
        <v>359</v>
      </c>
      <c r="F412" s="63" t="s">
        <v>113</v>
      </c>
      <c r="G412" s="63" t="s">
        <v>366</v>
      </c>
      <c r="H412" s="63">
        <v>150</v>
      </c>
      <c r="I412" s="63">
        <v>50</v>
      </c>
      <c r="J412" s="63">
        <v>12</v>
      </c>
      <c r="K412" s="63" t="s">
        <v>129</v>
      </c>
      <c r="L412" s="63">
        <v>0</v>
      </c>
      <c r="M412" s="63">
        <v>2</v>
      </c>
      <c r="N412" s="64">
        <v>2</v>
      </c>
    </row>
    <row r="413" spans="1:14" x14ac:dyDescent="0.25">
      <c r="A413" s="5" t="s">
        <v>367</v>
      </c>
      <c r="B413" s="48" t="str">
        <f t="shared" si="6"/>
        <v>SRU204</v>
      </c>
      <c r="C413" s="48" t="s">
        <v>75</v>
      </c>
      <c r="D413" s="48" t="str">
        <f>TRIM(MID(Tableau1[[#This Row],[tache]],FIND("TACHE",Tableau1[[#This Row],[tache]])+5,FIND(":",Tableau1[[#This Row],[tache]])-(FIND("TACHE",Tableau1[[#This Row],[tache]])+5)))</f>
        <v>3</v>
      </c>
      <c r="E413" s="48" t="s">
        <v>368</v>
      </c>
      <c r="F413" s="48" t="s">
        <v>73</v>
      </c>
      <c r="G413" s="48" t="s">
        <v>369</v>
      </c>
      <c r="H413" s="48">
        <v>40</v>
      </c>
      <c r="I413" s="48">
        <v>20</v>
      </c>
      <c r="J413" s="48">
        <v>4</v>
      </c>
      <c r="K413" s="48"/>
      <c r="L413" s="48">
        <v>0</v>
      </c>
      <c r="M413" s="48">
        <v>2</v>
      </c>
      <c r="N413" s="47">
        <v>2</v>
      </c>
    </row>
    <row r="414" spans="1:14" x14ac:dyDescent="0.25">
      <c r="A414" s="62" t="s">
        <v>370</v>
      </c>
      <c r="B414" s="63" t="str">
        <f t="shared" si="6"/>
        <v>S2601</v>
      </c>
      <c r="C414" s="63" t="s">
        <v>75</v>
      </c>
      <c r="D414" s="63" t="str">
        <f>TRIM(MID(Tableau1[[#This Row],[tache]],FIND("TACHE",Tableau1[[#This Row],[tache]])+5,FIND(":",Tableau1[[#This Row],[tache]])-(FIND("TACHE",Tableau1[[#This Row],[tache]])+5)))</f>
        <v>2</v>
      </c>
      <c r="E414" s="63" t="s">
        <v>371</v>
      </c>
      <c r="F414" s="63" t="s">
        <v>112</v>
      </c>
      <c r="G414" s="63" t="s">
        <v>372</v>
      </c>
      <c r="H414" s="63">
        <v>50</v>
      </c>
      <c r="I414" s="63">
        <v>20</v>
      </c>
      <c r="J414" s="63">
        <v>4</v>
      </c>
      <c r="K414" s="63" t="s">
        <v>218</v>
      </c>
      <c r="L414" s="63">
        <v>1</v>
      </c>
      <c r="M414" s="63">
        <v>0</v>
      </c>
      <c r="N414" s="64">
        <v>1</v>
      </c>
    </row>
    <row r="415" spans="1:14" x14ac:dyDescent="0.25">
      <c r="A415" s="62" t="s">
        <v>370</v>
      </c>
      <c r="B415" s="63" t="str">
        <f t="shared" si="6"/>
        <v>S2601</v>
      </c>
      <c r="C415" s="63" t="s">
        <v>75</v>
      </c>
      <c r="D415" s="63" t="str">
        <f>TRIM(MID(Tableau1[[#This Row],[tache]],FIND("TACHE",Tableau1[[#This Row],[tache]])+5,FIND(":",Tableau1[[#This Row],[tache]])-(FIND("TACHE",Tableau1[[#This Row],[tache]])+5)))</f>
        <v>2</v>
      </c>
      <c r="E415" s="63" t="s">
        <v>371</v>
      </c>
      <c r="F415" s="63" t="s">
        <v>93</v>
      </c>
      <c r="G415" s="63" t="s">
        <v>373</v>
      </c>
      <c r="H415" s="63">
        <v>50</v>
      </c>
      <c r="I415" s="63">
        <v>20</v>
      </c>
      <c r="J415" s="63">
        <v>4</v>
      </c>
      <c r="K415" s="63" t="s">
        <v>218</v>
      </c>
      <c r="L415" s="63">
        <v>1</v>
      </c>
      <c r="M415" s="63">
        <v>0</v>
      </c>
      <c r="N415" s="64">
        <v>1</v>
      </c>
    </row>
    <row r="416" spans="1:14" x14ac:dyDescent="0.25">
      <c r="A416" s="62" t="s">
        <v>370</v>
      </c>
      <c r="B416" s="63" t="str">
        <f t="shared" si="6"/>
        <v>S2601</v>
      </c>
      <c r="C416" s="63" t="s">
        <v>75</v>
      </c>
      <c r="D416" s="63" t="str">
        <f>TRIM(MID(Tableau1[[#This Row],[tache]],FIND("TACHE",Tableau1[[#This Row],[tache]])+5,FIND(":",Tableau1[[#This Row],[tache]])-(FIND("TACHE",Tableau1[[#This Row],[tache]])+5)))</f>
        <v>2</v>
      </c>
      <c r="E416" s="63" t="s">
        <v>371</v>
      </c>
      <c r="F416" s="63" t="s">
        <v>212</v>
      </c>
      <c r="G416" s="63" t="s">
        <v>374</v>
      </c>
      <c r="H416" s="63">
        <v>25</v>
      </c>
      <c r="I416" s="63">
        <v>20</v>
      </c>
      <c r="J416" s="63">
        <v>4</v>
      </c>
      <c r="K416" s="63" t="s">
        <v>218</v>
      </c>
      <c r="L416" s="63">
        <v>1</v>
      </c>
      <c r="M416" s="63">
        <v>0</v>
      </c>
      <c r="N416" s="64">
        <v>1</v>
      </c>
    </row>
    <row r="417" spans="1:14" x14ac:dyDescent="0.25">
      <c r="A417" s="62" t="s">
        <v>370</v>
      </c>
      <c r="B417" s="63" t="str">
        <f t="shared" si="6"/>
        <v>S2601</v>
      </c>
      <c r="C417" s="63" t="s">
        <v>75</v>
      </c>
      <c r="D417" s="63" t="str">
        <f>TRIM(MID(Tableau1[[#This Row],[tache]],FIND("TACHE",Tableau1[[#This Row],[tache]])+5,FIND(":",Tableau1[[#This Row],[tache]])-(FIND("TACHE",Tableau1[[#This Row],[tache]])+5)))</f>
        <v>2</v>
      </c>
      <c r="E417" s="63" t="s">
        <v>371</v>
      </c>
      <c r="F417" s="63" t="s">
        <v>196</v>
      </c>
      <c r="G417" s="63" t="s">
        <v>161</v>
      </c>
      <c r="H417" s="63">
        <v>500</v>
      </c>
      <c r="I417" s="63">
        <v>20</v>
      </c>
      <c r="J417" s="63">
        <v>20</v>
      </c>
      <c r="K417" s="63" t="s">
        <v>218</v>
      </c>
      <c r="L417" s="63">
        <v>2</v>
      </c>
      <c r="M417" s="63">
        <v>0</v>
      </c>
      <c r="N417" s="64">
        <v>2</v>
      </c>
    </row>
    <row r="418" spans="1:14" x14ac:dyDescent="0.25">
      <c r="A418" s="62" t="s">
        <v>370</v>
      </c>
      <c r="B418" s="63" t="str">
        <f t="shared" si="6"/>
        <v>S2601</v>
      </c>
      <c r="C418" s="63" t="s">
        <v>75</v>
      </c>
      <c r="D418" s="63" t="str">
        <f>TRIM(MID(Tableau1[[#This Row],[tache]],FIND("TACHE",Tableau1[[#This Row],[tache]])+5,FIND(":",Tableau1[[#This Row],[tache]])-(FIND("TACHE",Tableau1[[#This Row],[tache]])+5)))</f>
        <v>2</v>
      </c>
      <c r="E418" s="63" t="s">
        <v>371</v>
      </c>
      <c r="F418" s="63" t="s">
        <v>173</v>
      </c>
      <c r="G418" s="63" t="s">
        <v>373</v>
      </c>
      <c r="H418" s="63">
        <v>40</v>
      </c>
      <c r="I418" s="63">
        <v>20</v>
      </c>
      <c r="J418" s="63">
        <v>4</v>
      </c>
      <c r="K418" s="63" t="s">
        <v>218</v>
      </c>
      <c r="L418" s="63">
        <v>1</v>
      </c>
      <c r="M418" s="63">
        <v>0</v>
      </c>
      <c r="N418" s="64">
        <v>1</v>
      </c>
    </row>
    <row r="419" spans="1:14" x14ac:dyDescent="0.25">
      <c r="A419" s="62" t="s">
        <v>370</v>
      </c>
      <c r="B419" s="63" t="str">
        <f t="shared" si="6"/>
        <v>S2601</v>
      </c>
      <c r="C419" s="63" t="s">
        <v>75</v>
      </c>
      <c r="D419" s="63" t="str">
        <f>TRIM(MID(Tableau1[[#This Row],[tache]],FIND("TACHE",Tableau1[[#This Row],[tache]])+5,FIND(":",Tableau1[[#This Row],[tache]])-(FIND("TACHE",Tableau1[[#This Row],[tache]])+5)))</f>
        <v>2</v>
      </c>
      <c r="E419" s="63" t="s">
        <v>371</v>
      </c>
      <c r="F419" s="63" t="s">
        <v>375</v>
      </c>
      <c r="G419" s="63" t="s">
        <v>373</v>
      </c>
      <c r="H419" s="63">
        <v>40</v>
      </c>
      <c r="I419" s="63">
        <v>20</v>
      </c>
      <c r="J419" s="63">
        <v>4</v>
      </c>
      <c r="K419" s="63" t="s">
        <v>218</v>
      </c>
      <c r="L419" s="63">
        <v>1</v>
      </c>
      <c r="M419" s="63">
        <v>0</v>
      </c>
      <c r="N419" s="64">
        <v>1</v>
      </c>
    </row>
    <row r="420" spans="1:14" x14ac:dyDescent="0.25">
      <c r="A420" s="62" t="s">
        <v>370</v>
      </c>
      <c r="B420" s="63" t="str">
        <f t="shared" si="6"/>
        <v>S2601</v>
      </c>
      <c r="C420" s="63" t="s">
        <v>75</v>
      </c>
      <c r="D420" s="63" t="str">
        <f>TRIM(MID(Tableau1[[#This Row],[tache]],FIND("TACHE",Tableau1[[#This Row],[tache]])+5,FIND(":",Tableau1[[#This Row],[tache]])-(FIND("TACHE",Tableau1[[#This Row],[tache]])+5)))</f>
        <v>2</v>
      </c>
      <c r="E420" s="63" t="s">
        <v>371</v>
      </c>
      <c r="F420" s="63" t="s">
        <v>376</v>
      </c>
      <c r="G420" s="63" t="s">
        <v>373</v>
      </c>
      <c r="H420" s="63">
        <v>25</v>
      </c>
      <c r="I420" s="63">
        <v>20</v>
      </c>
      <c r="J420" s="63">
        <v>4</v>
      </c>
      <c r="K420" s="63" t="s">
        <v>218</v>
      </c>
      <c r="L420" s="63">
        <v>1</v>
      </c>
      <c r="M420" s="63">
        <v>0</v>
      </c>
      <c r="N420" s="64">
        <v>1</v>
      </c>
    </row>
    <row r="421" spans="1:14" x14ac:dyDescent="0.25">
      <c r="A421" s="62" t="s">
        <v>370</v>
      </c>
      <c r="B421" s="63" t="str">
        <f t="shared" si="6"/>
        <v>S2601</v>
      </c>
      <c r="C421" s="63" t="s">
        <v>75</v>
      </c>
      <c r="D421" s="63" t="str">
        <f>TRIM(MID(Tableau1[[#This Row],[tache]],FIND("TACHE",Tableau1[[#This Row],[tache]])+5,FIND(":",Tableau1[[#This Row],[tache]])-(FIND("TACHE",Tableau1[[#This Row],[tache]])+5)))</f>
        <v>2</v>
      </c>
      <c r="E421" s="63" t="s">
        <v>371</v>
      </c>
      <c r="F421" s="63" t="s">
        <v>377</v>
      </c>
      <c r="G421" s="63" t="s">
        <v>378</v>
      </c>
      <c r="H421" s="63">
        <v>150</v>
      </c>
      <c r="I421" s="63">
        <v>20</v>
      </c>
      <c r="J421" s="63">
        <v>8</v>
      </c>
      <c r="K421" s="63" t="s">
        <v>218</v>
      </c>
      <c r="L421" s="63">
        <v>1</v>
      </c>
      <c r="M421" s="63">
        <v>0</v>
      </c>
      <c r="N421" s="64">
        <v>1</v>
      </c>
    </row>
    <row r="422" spans="1:14" x14ac:dyDescent="0.25">
      <c r="A422" s="62" t="s">
        <v>370</v>
      </c>
      <c r="B422" s="63" t="str">
        <f t="shared" si="6"/>
        <v>S2601</v>
      </c>
      <c r="C422" s="63" t="s">
        <v>75</v>
      </c>
      <c r="D422" s="63" t="str">
        <f>TRIM(MID(Tableau1[[#This Row],[tache]],FIND("TACHE",Tableau1[[#This Row],[tache]])+5,FIND(":",Tableau1[[#This Row],[tache]])-(FIND("TACHE",Tableau1[[#This Row],[tache]])+5)))</f>
        <v>2</v>
      </c>
      <c r="E422" s="63" t="s">
        <v>371</v>
      </c>
      <c r="F422" s="63" t="s">
        <v>379</v>
      </c>
      <c r="G422" s="63" t="s">
        <v>373</v>
      </c>
      <c r="H422" s="63">
        <v>40</v>
      </c>
      <c r="I422" s="63">
        <v>20</v>
      </c>
      <c r="J422" s="63">
        <v>4</v>
      </c>
      <c r="K422" s="63" t="s">
        <v>218</v>
      </c>
      <c r="L422" s="63">
        <v>1</v>
      </c>
      <c r="M422" s="63">
        <v>0</v>
      </c>
      <c r="N422" s="64">
        <v>1</v>
      </c>
    </row>
    <row r="423" spans="1:14" x14ac:dyDescent="0.25">
      <c r="A423" s="62" t="s">
        <v>370</v>
      </c>
      <c r="B423" s="63" t="str">
        <f t="shared" si="6"/>
        <v>S2601</v>
      </c>
      <c r="C423" s="63" t="s">
        <v>75</v>
      </c>
      <c r="D423" s="63" t="str">
        <f>TRIM(MID(Tableau1[[#This Row],[tache]],FIND("TACHE",Tableau1[[#This Row],[tache]])+5,FIND(":",Tableau1[[#This Row],[tache]])-(FIND("TACHE",Tableau1[[#This Row],[tache]])+5)))</f>
        <v>2</v>
      </c>
      <c r="E423" s="63" t="s">
        <v>371</v>
      </c>
      <c r="F423" s="63" t="s">
        <v>380</v>
      </c>
      <c r="G423" s="63" t="s">
        <v>373</v>
      </c>
      <c r="H423" s="63">
        <v>40</v>
      </c>
      <c r="I423" s="63">
        <v>20</v>
      </c>
      <c r="J423" s="63">
        <v>4</v>
      </c>
      <c r="K423" s="63" t="s">
        <v>218</v>
      </c>
      <c r="L423" s="63">
        <v>1</v>
      </c>
      <c r="M423" s="63">
        <v>0</v>
      </c>
      <c r="N423" s="64">
        <v>1</v>
      </c>
    </row>
    <row r="424" spans="1:14" x14ac:dyDescent="0.25">
      <c r="A424" s="62" t="s">
        <v>370</v>
      </c>
      <c r="B424" s="63" t="str">
        <f t="shared" si="6"/>
        <v>S2601</v>
      </c>
      <c r="C424" s="63" t="s">
        <v>75</v>
      </c>
      <c r="D424" s="63" t="str">
        <f>TRIM(MID(Tableau1[[#This Row],[tache]],FIND("TACHE",Tableau1[[#This Row],[tache]])+5,FIND(":",Tableau1[[#This Row],[tache]])-(FIND("TACHE",Tableau1[[#This Row],[tache]])+5)))</f>
        <v>2</v>
      </c>
      <c r="E424" s="63" t="s">
        <v>371</v>
      </c>
      <c r="F424" s="63" t="s">
        <v>381</v>
      </c>
      <c r="G424" s="63" t="s">
        <v>382</v>
      </c>
      <c r="H424" s="63">
        <v>25</v>
      </c>
      <c r="I424" s="63">
        <v>20</v>
      </c>
      <c r="J424" s="63">
        <v>4</v>
      </c>
      <c r="K424" s="63" t="s">
        <v>218</v>
      </c>
      <c r="L424" s="63">
        <v>1</v>
      </c>
      <c r="M424" s="63">
        <v>0</v>
      </c>
      <c r="N424" s="64">
        <v>1</v>
      </c>
    </row>
    <row r="425" spans="1:14" x14ac:dyDescent="0.25">
      <c r="A425" s="62" t="s">
        <v>370</v>
      </c>
      <c r="B425" s="63" t="str">
        <f t="shared" si="6"/>
        <v>S2601</v>
      </c>
      <c r="C425" s="63" t="s">
        <v>75</v>
      </c>
      <c r="D425" s="63" t="str">
        <f>TRIM(MID(Tableau1[[#This Row],[tache]],FIND("TACHE",Tableau1[[#This Row],[tache]])+5,FIND(":",Tableau1[[#This Row],[tache]])-(FIND("TACHE",Tableau1[[#This Row],[tache]])+5)))</f>
        <v>2</v>
      </c>
      <c r="E425" s="63" t="s">
        <v>371</v>
      </c>
      <c r="F425" s="63" t="s">
        <v>383</v>
      </c>
      <c r="G425" s="63" t="s">
        <v>373</v>
      </c>
      <c r="H425" s="63">
        <v>300</v>
      </c>
      <c r="I425" s="63">
        <v>20</v>
      </c>
      <c r="J425" s="63">
        <v>12</v>
      </c>
      <c r="K425" s="63" t="s">
        <v>218</v>
      </c>
      <c r="L425" s="63">
        <v>1</v>
      </c>
      <c r="M425" s="63">
        <v>0</v>
      </c>
      <c r="N425" s="64">
        <v>1</v>
      </c>
    </row>
    <row r="426" spans="1:14" x14ac:dyDescent="0.25">
      <c r="A426" s="62" t="s">
        <v>370</v>
      </c>
      <c r="B426" s="63" t="str">
        <f t="shared" si="6"/>
        <v>S2601</v>
      </c>
      <c r="C426" s="63" t="s">
        <v>75</v>
      </c>
      <c r="D426" s="63" t="str">
        <f>TRIM(MID(Tableau1[[#This Row],[tache]],FIND("TACHE",Tableau1[[#This Row],[tache]])+5,FIND(":",Tableau1[[#This Row],[tache]])-(FIND("TACHE",Tableau1[[#This Row],[tache]])+5)))</f>
        <v>2</v>
      </c>
      <c r="E426" s="63" t="s">
        <v>371</v>
      </c>
      <c r="F426" s="63" t="s">
        <v>384</v>
      </c>
      <c r="G426" s="63" t="s">
        <v>373</v>
      </c>
      <c r="H426" s="63">
        <v>150</v>
      </c>
      <c r="I426" s="63">
        <v>20</v>
      </c>
      <c r="J426" s="63">
        <v>8</v>
      </c>
      <c r="K426" s="63" t="s">
        <v>218</v>
      </c>
      <c r="L426" s="63">
        <v>1</v>
      </c>
      <c r="M426" s="63">
        <v>0</v>
      </c>
      <c r="N426" s="64">
        <v>1</v>
      </c>
    </row>
    <row r="427" spans="1:14" x14ac:dyDescent="0.25">
      <c r="A427" s="62" t="s">
        <v>370</v>
      </c>
      <c r="B427" s="63" t="str">
        <f t="shared" si="6"/>
        <v>S2601</v>
      </c>
      <c r="C427" s="63" t="s">
        <v>75</v>
      </c>
      <c r="D427" s="63" t="str">
        <f>TRIM(MID(Tableau1[[#This Row],[tache]],FIND("TACHE",Tableau1[[#This Row],[tache]])+5,FIND(":",Tableau1[[#This Row],[tache]])-(FIND("TACHE",Tableau1[[#This Row],[tache]])+5)))</f>
        <v>3</v>
      </c>
      <c r="E427" s="63" t="s">
        <v>385</v>
      </c>
      <c r="F427" s="63" t="s">
        <v>83</v>
      </c>
      <c r="G427" s="63" t="s">
        <v>386</v>
      </c>
      <c r="H427" s="63">
        <v>500</v>
      </c>
      <c r="I427" s="63">
        <v>20</v>
      </c>
      <c r="J427" s="63">
        <v>20</v>
      </c>
      <c r="K427" s="63" t="s">
        <v>218</v>
      </c>
      <c r="L427" s="63">
        <v>0</v>
      </c>
      <c r="M427" s="63">
        <v>2</v>
      </c>
      <c r="N427" s="64">
        <v>2</v>
      </c>
    </row>
    <row r="428" spans="1:14" x14ac:dyDescent="0.25">
      <c r="A428" s="62" t="s">
        <v>370</v>
      </c>
      <c r="B428" s="63" t="str">
        <f t="shared" si="6"/>
        <v>S2601</v>
      </c>
      <c r="C428" s="63" t="s">
        <v>75</v>
      </c>
      <c r="D428" s="63" t="str">
        <f>TRIM(MID(Tableau1[[#This Row],[tache]],FIND("TACHE",Tableau1[[#This Row],[tache]])+5,FIND(":",Tableau1[[#This Row],[tache]])-(FIND("TACHE",Tableau1[[#This Row],[tache]])+5)))</f>
        <v>3</v>
      </c>
      <c r="E428" s="63" t="s">
        <v>385</v>
      </c>
      <c r="F428" s="63" t="s">
        <v>75</v>
      </c>
      <c r="G428" s="63" t="s">
        <v>387</v>
      </c>
      <c r="H428" s="63">
        <v>50</v>
      </c>
      <c r="I428" s="63">
        <v>20</v>
      </c>
      <c r="J428" s="63">
        <v>4</v>
      </c>
      <c r="K428" s="63" t="s">
        <v>218</v>
      </c>
      <c r="L428" s="63">
        <v>0</v>
      </c>
      <c r="M428" s="63">
        <v>2</v>
      </c>
      <c r="N428" s="64">
        <v>2</v>
      </c>
    </row>
    <row r="429" spans="1:14" x14ac:dyDescent="0.25">
      <c r="A429" s="62" t="s">
        <v>370</v>
      </c>
      <c r="B429" s="63" t="str">
        <f t="shared" si="6"/>
        <v>S2601</v>
      </c>
      <c r="C429" s="63" t="s">
        <v>75</v>
      </c>
      <c r="D429" s="63" t="str">
        <f>TRIM(MID(Tableau1[[#This Row],[tache]],FIND("TACHE",Tableau1[[#This Row],[tache]])+5,FIND(":",Tableau1[[#This Row],[tache]])-(FIND("TACHE",Tableau1[[#This Row],[tache]])+5)))</f>
        <v>3</v>
      </c>
      <c r="E429" s="63" t="s">
        <v>385</v>
      </c>
      <c r="F429" s="63" t="s">
        <v>70</v>
      </c>
      <c r="G429" s="63" t="s">
        <v>387</v>
      </c>
      <c r="H429" s="63">
        <v>50</v>
      </c>
      <c r="I429" s="63">
        <v>20</v>
      </c>
      <c r="J429" s="63">
        <v>4</v>
      </c>
      <c r="K429" s="63" t="s">
        <v>218</v>
      </c>
      <c r="L429" s="63">
        <v>0</v>
      </c>
      <c r="M429" s="63">
        <v>2</v>
      </c>
      <c r="N429" s="64">
        <v>2</v>
      </c>
    </row>
    <row r="430" spans="1:14" x14ac:dyDescent="0.25">
      <c r="A430" s="62" t="s">
        <v>370</v>
      </c>
      <c r="B430" s="63" t="str">
        <f t="shared" si="6"/>
        <v>S2601</v>
      </c>
      <c r="C430" s="63" t="s">
        <v>75</v>
      </c>
      <c r="D430" s="63" t="str">
        <f>TRIM(MID(Tableau1[[#This Row],[tache]],FIND("TACHE",Tableau1[[#This Row],[tache]])+5,FIND(":",Tableau1[[#This Row],[tache]])-(FIND("TACHE",Tableau1[[#This Row],[tache]])+5)))</f>
        <v>3</v>
      </c>
      <c r="E430" s="63" t="s">
        <v>385</v>
      </c>
      <c r="F430" s="63" t="s">
        <v>76</v>
      </c>
      <c r="G430" s="63" t="s">
        <v>387</v>
      </c>
      <c r="H430" s="63">
        <v>50</v>
      </c>
      <c r="I430" s="63">
        <v>20</v>
      </c>
      <c r="J430" s="63">
        <v>4</v>
      </c>
      <c r="K430" s="63" t="s">
        <v>218</v>
      </c>
      <c r="L430" s="63">
        <v>0</v>
      </c>
      <c r="M430" s="63">
        <v>2</v>
      </c>
      <c r="N430" s="64">
        <v>2</v>
      </c>
    </row>
    <row r="431" spans="1:14" x14ac:dyDescent="0.25">
      <c r="A431" s="62" t="s">
        <v>370</v>
      </c>
      <c r="B431" s="63" t="str">
        <f t="shared" si="6"/>
        <v>S2601</v>
      </c>
      <c r="C431" s="63" t="s">
        <v>75</v>
      </c>
      <c r="D431" s="63" t="str">
        <f>TRIM(MID(Tableau1[[#This Row],[tache]],FIND("TACHE",Tableau1[[#This Row],[tache]])+5,FIND(":",Tableau1[[#This Row],[tache]])-(FIND("TACHE",Tableau1[[#This Row],[tache]])+5)))</f>
        <v>3</v>
      </c>
      <c r="E431" s="63" t="s">
        <v>385</v>
      </c>
      <c r="F431" s="63" t="s">
        <v>81</v>
      </c>
      <c r="G431" s="63" t="s">
        <v>387</v>
      </c>
      <c r="H431" s="63">
        <v>50</v>
      </c>
      <c r="I431" s="63">
        <v>20</v>
      </c>
      <c r="J431" s="63">
        <v>4</v>
      </c>
      <c r="K431" s="63" t="s">
        <v>218</v>
      </c>
      <c r="L431" s="63">
        <v>0</v>
      </c>
      <c r="M431" s="63">
        <v>2</v>
      </c>
      <c r="N431" s="64">
        <v>2</v>
      </c>
    </row>
    <row r="432" spans="1:14" x14ac:dyDescent="0.25">
      <c r="A432" s="62" t="s">
        <v>370</v>
      </c>
      <c r="B432" s="63" t="str">
        <f t="shared" si="6"/>
        <v>S2601</v>
      </c>
      <c r="C432" s="63" t="s">
        <v>75</v>
      </c>
      <c r="D432" s="63" t="str">
        <f>TRIM(MID(Tableau1[[#This Row],[tache]],FIND("TACHE",Tableau1[[#This Row],[tache]])+5,FIND(":",Tableau1[[#This Row],[tache]])-(FIND("TACHE",Tableau1[[#This Row],[tache]])+5)))</f>
        <v>3</v>
      </c>
      <c r="E432" s="63" t="s">
        <v>385</v>
      </c>
      <c r="F432" s="63" t="s">
        <v>82</v>
      </c>
      <c r="G432" s="63" t="s">
        <v>387</v>
      </c>
      <c r="H432" s="63">
        <v>50</v>
      </c>
      <c r="I432" s="63">
        <v>20</v>
      </c>
      <c r="J432" s="63">
        <v>4</v>
      </c>
      <c r="K432" s="63" t="s">
        <v>218</v>
      </c>
      <c r="L432" s="63">
        <v>0</v>
      </c>
      <c r="M432" s="63">
        <v>2</v>
      </c>
      <c r="N432" s="64">
        <v>2</v>
      </c>
    </row>
    <row r="433" spans="1:14" x14ac:dyDescent="0.25">
      <c r="A433" s="62" t="s">
        <v>370</v>
      </c>
      <c r="B433" s="63" t="str">
        <f t="shared" si="6"/>
        <v>S2601</v>
      </c>
      <c r="C433" s="63" t="s">
        <v>75</v>
      </c>
      <c r="D433" s="63" t="str">
        <f>TRIM(MID(Tableau1[[#This Row],[tache]],FIND("TACHE",Tableau1[[#This Row],[tache]])+5,FIND(":",Tableau1[[#This Row],[tache]])-(FIND("TACHE",Tableau1[[#This Row],[tache]])+5)))</f>
        <v>3</v>
      </c>
      <c r="E433" s="63" t="s">
        <v>385</v>
      </c>
      <c r="F433" s="63" t="s">
        <v>112</v>
      </c>
      <c r="G433" s="63" t="s">
        <v>388</v>
      </c>
      <c r="H433" s="63">
        <v>50</v>
      </c>
      <c r="I433" s="63">
        <v>20</v>
      </c>
      <c r="J433" s="63">
        <v>4</v>
      </c>
      <c r="K433" s="63" t="s">
        <v>218</v>
      </c>
      <c r="L433" s="63">
        <v>0</v>
      </c>
      <c r="M433" s="63">
        <v>1</v>
      </c>
      <c r="N433" s="64">
        <v>1</v>
      </c>
    </row>
    <row r="434" spans="1:14" x14ac:dyDescent="0.25">
      <c r="A434" s="62" t="s">
        <v>370</v>
      </c>
      <c r="B434" s="63" t="str">
        <f t="shared" si="6"/>
        <v>S2601</v>
      </c>
      <c r="C434" s="63" t="s">
        <v>75</v>
      </c>
      <c r="D434" s="63" t="str">
        <f>TRIM(MID(Tableau1[[#This Row],[tache]],FIND("TACHE",Tableau1[[#This Row],[tache]])+5,FIND(":",Tableau1[[#This Row],[tache]])-(FIND("TACHE",Tableau1[[#This Row],[tache]])+5)))</f>
        <v>3</v>
      </c>
      <c r="E434" s="63" t="s">
        <v>385</v>
      </c>
      <c r="F434" s="63" t="s">
        <v>105</v>
      </c>
      <c r="G434" s="63" t="s">
        <v>388</v>
      </c>
      <c r="H434" s="63">
        <v>500</v>
      </c>
      <c r="I434" s="63">
        <v>20</v>
      </c>
      <c r="J434" s="63">
        <v>20</v>
      </c>
      <c r="K434" s="63" t="s">
        <v>218</v>
      </c>
      <c r="L434" s="63">
        <v>0</v>
      </c>
      <c r="M434" s="63">
        <v>1</v>
      </c>
      <c r="N434" s="64">
        <v>1</v>
      </c>
    </row>
    <row r="435" spans="1:14" x14ac:dyDescent="0.25">
      <c r="A435" s="62" t="s">
        <v>370</v>
      </c>
      <c r="B435" s="63" t="str">
        <f t="shared" si="6"/>
        <v>S2601</v>
      </c>
      <c r="C435" s="63" t="s">
        <v>75</v>
      </c>
      <c r="D435" s="63" t="str">
        <f>TRIM(MID(Tableau1[[#This Row],[tache]],FIND("TACHE",Tableau1[[#This Row],[tache]])+5,FIND(":",Tableau1[[#This Row],[tache]])-(FIND("TACHE",Tableau1[[#This Row],[tache]])+5)))</f>
        <v>3</v>
      </c>
      <c r="E435" s="63" t="s">
        <v>385</v>
      </c>
      <c r="F435" s="63" t="s">
        <v>109</v>
      </c>
      <c r="G435" s="63" t="s">
        <v>389</v>
      </c>
      <c r="H435" s="63">
        <v>50</v>
      </c>
      <c r="I435" s="63">
        <v>20</v>
      </c>
      <c r="J435" s="63">
        <v>4</v>
      </c>
      <c r="K435" s="63" t="s">
        <v>218</v>
      </c>
      <c r="L435" s="63">
        <v>0</v>
      </c>
      <c r="M435" s="63">
        <v>1</v>
      </c>
      <c r="N435" s="64">
        <v>1</v>
      </c>
    </row>
    <row r="436" spans="1:14" x14ac:dyDescent="0.25">
      <c r="A436" s="62" t="s">
        <v>370</v>
      </c>
      <c r="B436" s="63" t="str">
        <f t="shared" si="6"/>
        <v>S2601</v>
      </c>
      <c r="C436" s="63" t="s">
        <v>75</v>
      </c>
      <c r="D436" s="63" t="str">
        <f>TRIM(MID(Tableau1[[#This Row],[tache]],FIND("TACHE",Tableau1[[#This Row],[tache]])+5,FIND(":",Tableau1[[#This Row],[tache]])-(FIND("TACHE",Tableau1[[#This Row],[tache]])+5)))</f>
        <v>3</v>
      </c>
      <c r="E436" s="63" t="s">
        <v>385</v>
      </c>
      <c r="F436" s="63" t="s">
        <v>110</v>
      </c>
      <c r="G436" s="63" t="s">
        <v>389</v>
      </c>
      <c r="H436" s="63">
        <v>50</v>
      </c>
      <c r="I436" s="63">
        <v>20</v>
      </c>
      <c r="J436" s="63">
        <v>4</v>
      </c>
      <c r="K436" s="63" t="s">
        <v>218</v>
      </c>
      <c r="L436" s="63">
        <v>0</v>
      </c>
      <c r="M436" s="63">
        <v>1</v>
      </c>
      <c r="N436" s="64">
        <v>1</v>
      </c>
    </row>
    <row r="437" spans="1:14" x14ac:dyDescent="0.25">
      <c r="A437" s="62" t="s">
        <v>370</v>
      </c>
      <c r="B437" s="63" t="str">
        <f t="shared" si="6"/>
        <v>S2601</v>
      </c>
      <c r="C437" s="63" t="s">
        <v>75</v>
      </c>
      <c r="D437" s="63" t="str">
        <f>TRIM(MID(Tableau1[[#This Row],[tache]],FIND("TACHE",Tableau1[[#This Row],[tache]])+5,FIND(":",Tableau1[[#This Row],[tache]])-(FIND("TACHE",Tableau1[[#This Row],[tache]])+5)))</f>
        <v>3</v>
      </c>
      <c r="E437" s="63" t="s">
        <v>385</v>
      </c>
      <c r="F437" s="63" t="s">
        <v>111</v>
      </c>
      <c r="G437" s="63" t="s">
        <v>389</v>
      </c>
      <c r="H437" s="63">
        <v>50</v>
      </c>
      <c r="I437" s="63">
        <v>20</v>
      </c>
      <c r="J437" s="63">
        <v>4</v>
      </c>
      <c r="K437" s="63" t="s">
        <v>218</v>
      </c>
      <c r="L437" s="63">
        <v>0</v>
      </c>
      <c r="M437" s="63">
        <v>1</v>
      </c>
      <c r="N437" s="64">
        <v>1</v>
      </c>
    </row>
    <row r="438" spans="1:14" x14ac:dyDescent="0.25">
      <c r="A438" s="62" t="s">
        <v>370</v>
      </c>
      <c r="B438" s="63" t="str">
        <f t="shared" si="6"/>
        <v>S2601</v>
      </c>
      <c r="C438" s="63" t="s">
        <v>75</v>
      </c>
      <c r="D438" s="63" t="str">
        <f>TRIM(MID(Tableau1[[#This Row],[tache]],FIND("TACHE",Tableau1[[#This Row],[tache]])+5,FIND(":",Tableau1[[#This Row],[tache]])-(FIND("TACHE",Tableau1[[#This Row],[tache]])+5)))</f>
        <v>3</v>
      </c>
      <c r="E438" s="63" t="s">
        <v>385</v>
      </c>
      <c r="F438" s="63" t="s">
        <v>113</v>
      </c>
      <c r="G438" s="63" t="s">
        <v>389</v>
      </c>
      <c r="H438" s="63">
        <v>50</v>
      </c>
      <c r="I438" s="63">
        <v>20</v>
      </c>
      <c r="J438" s="63">
        <v>4</v>
      </c>
      <c r="K438" s="63" t="s">
        <v>218</v>
      </c>
      <c r="L438" s="63">
        <v>0</v>
      </c>
      <c r="M438" s="63">
        <v>1</v>
      </c>
      <c r="N438" s="64">
        <v>1</v>
      </c>
    </row>
    <row r="439" spans="1:14" x14ac:dyDescent="0.25">
      <c r="A439" s="62" t="s">
        <v>370</v>
      </c>
      <c r="B439" s="63" t="str">
        <f t="shared" si="6"/>
        <v>S2601</v>
      </c>
      <c r="C439" s="63" t="s">
        <v>75</v>
      </c>
      <c r="D439" s="63" t="str">
        <f>TRIM(MID(Tableau1[[#This Row],[tache]],FIND("TACHE",Tableau1[[#This Row],[tache]])+5,FIND(":",Tableau1[[#This Row],[tache]])-(FIND("TACHE",Tableau1[[#This Row],[tache]])+5)))</f>
        <v>3</v>
      </c>
      <c r="E439" s="63" t="s">
        <v>385</v>
      </c>
      <c r="F439" s="63" t="s">
        <v>114</v>
      </c>
      <c r="G439" s="63" t="s">
        <v>389</v>
      </c>
      <c r="H439" s="63">
        <v>50</v>
      </c>
      <c r="I439" s="63">
        <v>20</v>
      </c>
      <c r="J439" s="63">
        <v>4</v>
      </c>
      <c r="K439" s="63" t="s">
        <v>218</v>
      </c>
      <c r="L439" s="63">
        <v>0</v>
      </c>
      <c r="M439" s="63">
        <v>1</v>
      </c>
      <c r="N439" s="64">
        <v>1</v>
      </c>
    </row>
    <row r="440" spans="1:14" x14ac:dyDescent="0.25">
      <c r="A440" s="62" t="s">
        <v>370</v>
      </c>
      <c r="B440" s="63" t="str">
        <f t="shared" si="6"/>
        <v>S2601</v>
      </c>
      <c r="C440" s="63" t="s">
        <v>75</v>
      </c>
      <c r="D440" s="63" t="str">
        <f>TRIM(MID(Tableau1[[#This Row],[tache]],FIND("TACHE",Tableau1[[#This Row],[tache]])+5,FIND(":",Tableau1[[#This Row],[tache]])-(FIND("TACHE",Tableau1[[#This Row],[tache]])+5)))</f>
        <v>3</v>
      </c>
      <c r="E440" s="63" t="s">
        <v>385</v>
      </c>
      <c r="F440" s="63" t="s">
        <v>93</v>
      </c>
      <c r="G440" s="63" t="s">
        <v>390</v>
      </c>
      <c r="H440" s="63">
        <v>50</v>
      </c>
      <c r="I440" s="63">
        <v>20</v>
      </c>
      <c r="J440" s="63">
        <v>4</v>
      </c>
      <c r="K440" s="63" t="s">
        <v>218</v>
      </c>
      <c r="L440" s="63">
        <v>0</v>
      </c>
      <c r="M440" s="63">
        <v>2</v>
      </c>
      <c r="N440" s="64">
        <v>2</v>
      </c>
    </row>
    <row r="441" spans="1:14" x14ac:dyDescent="0.25">
      <c r="A441" s="62" t="s">
        <v>370</v>
      </c>
      <c r="B441" s="63" t="str">
        <f t="shared" si="6"/>
        <v>S2601</v>
      </c>
      <c r="C441" s="63" t="s">
        <v>75</v>
      </c>
      <c r="D441" s="63" t="str">
        <f>TRIM(MID(Tableau1[[#This Row],[tache]],FIND("TACHE",Tableau1[[#This Row],[tache]])+5,FIND(":",Tableau1[[#This Row],[tache]])-(FIND("TACHE",Tableau1[[#This Row],[tache]])+5)))</f>
        <v>3</v>
      </c>
      <c r="E441" s="63" t="s">
        <v>385</v>
      </c>
      <c r="F441" s="63" t="s">
        <v>207</v>
      </c>
      <c r="G441" s="63" t="s">
        <v>391</v>
      </c>
      <c r="H441" s="63">
        <v>50</v>
      </c>
      <c r="I441" s="63">
        <v>20</v>
      </c>
      <c r="J441" s="63">
        <v>4</v>
      </c>
      <c r="K441" s="63" t="s">
        <v>218</v>
      </c>
      <c r="L441" s="63">
        <v>0</v>
      </c>
      <c r="M441" s="63">
        <v>2</v>
      </c>
      <c r="N441" s="64">
        <v>2</v>
      </c>
    </row>
    <row r="442" spans="1:14" x14ac:dyDescent="0.25">
      <c r="A442" s="62" t="s">
        <v>370</v>
      </c>
      <c r="B442" s="63" t="str">
        <f t="shared" si="6"/>
        <v>S2601</v>
      </c>
      <c r="C442" s="63" t="s">
        <v>75</v>
      </c>
      <c r="D442" s="63" t="str">
        <f>TRIM(MID(Tableau1[[#This Row],[tache]],FIND("TACHE",Tableau1[[#This Row],[tache]])+5,FIND(":",Tableau1[[#This Row],[tache]])-(FIND("TACHE",Tableau1[[#This Row],[tache]])+5)))</f>
        <v>3</v>
      </c>
      <c r="E442" s="63" t="s">
        <v>385</v>
      </c>
      <c r="F442" s="63" t="s">
        <v>42</v>
      </c>
      <c r="G442" s="63" t="s">
        <v>391</v>
      </c>
      <c r="H442" s="63">
        <v>40</v>
      </c>
      <c r="I442" s="63">
        <v>20</v>
      </c>
      <c r="J442" s="63">
        <v>4</v>
      </c>
      <c r="K442" s="63" t="s">
        <v>218</v>
      </c>
      <c r="L442" s="63">
        <v>0</v>
      </c>
      <c r="M442" s="63">
        <v>2</v>
      </c>
      <c r="N442" s="64">
        <v>2</v>
      </c>
    </row>
    <row r="443" spans="1:14" x14ac:dyDescent="0.25">
      <c r="A443" s="62" t="s">
        <v>370</v>
      </c>
      <c r="B443" s="63" t="str">
        <f t="shared" si="6"/>
        <v>S2601</v>
      </c>
      <c r="C443" s="63" t="s">
        <v>75</v>
      </c>
      <c r="D443" s="63" t="str">
        <f>TRIM(MID(Tableau1[[#This Row],[tache]],FIND("TACHE",Tableau1[[#This Row],[tache]])+5,FIND(":",Tableau1[[#This Row],[tache]])-(FIND("TACHE",Tableau1[[#This Row],[tache]])+5)))</f>
        <v>3</v>
      </c>
      <c r="E443" s="63" t="s">
        <v>385</v>
      </c>
      <c r="F443" s="63" t="s">
        <v>392</v>
      </c>
      <c r="G443" s="63" t="s">
        <v>393</v>
      </c>
      <c r="H443" s="63">
        <v>40</v>
      </c>
      <c r="I443" s="63">
        <v>20</v>
      </c>
      <c r="J443" s="63">
        <v>4</v>
      </c>
      <c r="K443" s="63" t="s">
        <v>218</v>
      </c>
      <c r="L443" s="63">
        <v>0</v>
      </c>
      <c r="M443" s="63">
        <v>2</v>
      </c>
      <c r="N443" s="64">
        <v>2</v>
      </c>
    </row>
    <row r="444" spans="1:14" x14ac:dyDescent="0.25">
      <c r="A444" s="62" t="s">
        <v>370</v>
      </c>
      <c r="B444" s="63" t="str">
        <f t="shared" si="6"/>
        <v>S2601</v>
      </c>
      <c r="C444" s="63" t="s">
        <v>75</v>
      </c>
      <c r="D444" s="63" t="str">
        <f>TRIM(MID(Tableau1[[#This Row],[tache]],FIND("TACHE",Tableau1[[#This Row],[tache]])+5,FIND(":",Tableau1[[#This Row],[tache]])-(FIND("TACHE",Tableau1[[#This Row],[tache]])+5)))</f>
        <v>3</v>
      </c>
      <c r="E444" s="63" t="s">
        <v>385</v>
      </c>
      <c r="F444" s="63" t="s">
        <v>212</v>
      </c>
      <c r="G444" s="63" t="s">
        <v>394</v>
      </c>
      <c r="H444" s="63">
        <v>25</v>
      </c>
      <c r="I444" s="63">
        <v>20</v>
      </c>
      <c r="J444" s="63">
        <v>4</v>
      </c>
      <c r="K444" s="63" t="s">
        <v>218</v>
      </c>
      <c r="L444" s="63">
        <v>0</v>
      </c>
      <c r="M444" s="63">
        <v>1</v>
      </c>
      <c r="N444" s="64">
        <v>1</v>
      </c>
    </row>
    <row r="445" spans="1:14" x14ac:dyDescent="0.25">
      <c r="A445" s="62" t="s">
        <v>370</v>
      </c>
      <c r="B445" s="63" t="str">
        <f t="shared" si="6"/>
        <v>S2601</v>
      </c>
      <c r="C445" s="63" t="s">
        <v>75</v>
      </c>
      <c r="D445" s="63" t="str">
        <f>TRIM(MID(Tableau1[[#This Row],[tache]],FIND("TACHE",Tableau1[[#This Row],[tache]])+5,FIND(":",Tableau1[[#This Row],[tache]])-(FIND("TACHE",Tableau1[[#This Row],[tache]])+5)))</f>
        <v>3</v>
      </c>
      <c r="E445" s="63" t="s">
        <v>385</v>
      </c>
      <c r="F445" s="63" t="s">
        <v>196</v>
      </c>
      <c r="G445" s="63" t="s">
        <v>175</v>
      </c>
      <c r="H445" s="63">
        <v>500</v>
      </c>
      <c r="I445" s="63">
        <v>20</v>
      </c>
      <c r="J445" s="63">
        <v>20</v>
      </c>
      <c r="K445" s="63" t="s">
        <v>218</v>
      </c>
      <c r="L445" s="63">
        <v>0</v>
      </c>
      <c r="M445" s="63">
        <v>1</v>
      </c>
      <c r="N445" s="64">
        <v>1</v>
      </c>
    </row>
    <row r="446" spans="1:14" x14ac:dyDescent="0.25">
      <c r="A446" s="62" t="s">
        <v>370</v>
      </c>
      <c r="B446" s="63" t="str">
        <f t="shared" si="6"/>
        <v>S2601</v>
      </c>
      <c r="C446" s="63" t="s">
        <v>75</v>
      </c>
      <c r="D446" s="63" t="str">
        <f>TRIM(MID(Tableau1[[#This Row],[tache]],FIND("TACHE",Tableau1[[#This Row],[tache]])+5,FIND(":",Tableau1[[#This Row],[tache]])-(FIND("TACHE",Tableau1[[#This Row],[tache]])+5)))</f>
        <v>3</v>
      </c>
      <c r="E446" s="63" t="s">
        <v>385</v>
      </c>
      <c r="F446" s="63" t="s">
        <v>198</v>
      </c>
      <c r="G446" s="63" t="s">
        <v>395</v>
      </c>
      <c r="H446" s="63">
        <v>40</v>
      </c>
      <c r="I446" s="63">
        <v>20</v>
      </c>
      <c r="J446" s="63">
        <v>4</v>
      </c>
      <c r="K446" s="63" t="s">
        <v>218</v>
      </c>
      <c r="L446" s="63">
        <v>0</v>
      </c>
      <c r="M446" s="63">
        <v>2</v>
      </c>
      <c r="N446" s="64">
        <v>2</v>
      </c>
    </row>
    <row r="447" spans="1:14" x14ac:dyDescent="0.25">
      <c r="A447" s="62" t="s">
        <v>370</v>
      </c>
      <c r="B447" s="63" t="str">
        <f t="shared" si="6"/>
        <v>S2601</v>
      </c>
      <c r="C447" s="63" t="s">
        <v>75</v>
      </c>
      <c r="D447" s="63" t="str">
        <f>TRIM(MID(Tableau1[[#This Row],[tache]],FIND("TACHE",Tableau1[[#This Row],[tache]])+5,FIND(":",Tableau1[[#This Row],[tache]])-(FIND("TACHE",Tableau1[[#This Row],[tache]])+5)))</f>
        <v>3</v>
      </c>
      <c r="E447" s="63" t="s">
        <v>385</v>
      </c>
      <c r="F447" s="63" t="s">
        <v>165</v>
      </c>
      <c r="G447" s="63" t="s">
        <v>396</v>
      </c>
      <c r="H447" s="63">
        <v>100</v>
      </c>
      <c r="I447" s="63">
        <v>20</v>
      </c>
      <c r="J447" s="63">
        <v>8</v>
      </c>
      <c r="K447" s="63" t="s">
        <v>218</v>
      </c>
      <c r="L447" s="63">
        <v>0</v>
      </c>
      <c r="M447" s="63">
        <v>2</v>
      </c>
      <c r="N447" s="64">
        <v>2</v>
      </c>
    </row>
    <row r="448" spans="1:14" x14ac:dyDescent="0.25">
      <c r="A448" s="62" t="s">
        <v>370</v>
      </c>
      <c r="B448" s="63" t="str">
        <f t="shared" si="6"/>
        <v>S2601</v>
      </c>
      <c r="C448" s="63" t="s">
        <v>75</v>
      </c>
      <c r="D448" s="63" t="str">
        <f>TRIM(MID(Tableau1[[#This Row],[tache]],FIND("TACHE",Tableau1[[#This Row],[tache]])+5,FIND(":",Tableau1[[#This Row],[tache]])-(FIND("TACHE",Tableau1[[#This Row],[tache]])+5)))</f>
        <v>3</v>
      </c>
      <c r="E448" s="63" t="s">
        <v>385</v>
      </c>
      <c r="F448" s="63" t="s">
        <v>166</v>
      </c>
      <c r="G448" s="63" t="s">
        <v>393</v>
      </c>
      <c r="H448" s="63">
        <v>400</v>
      </c>
      <c r="I448" s="63">
        <v>20</v>
      </c>
      <c r="J448" s="63">
        <v>16</v>
      </c>
      <c r="K448" s="63" t="s">
        <v>218</v>
      </c>
      <c r="L448" s="63">
        <v>0</v>
      </c>
      <c r="M448" s="63">
        <v>2</v>
      </c>
      <c r="N448" s="64">
        <v>2</v>
      </c>
    </row>
    <row r="449" spans="1:14" x14ac:dyDescent="0.25">
      <c r="A449" s="62" t="s">
        <v>370</v>
      </c>
      <c r="B449" s="63" t="str">
        <f t="shared" si="6"/>
        <v>S2601</v>
      </c>
      <c r="C449" s="63" t="s">
        <v>75</v>
      </c>
      <c r="D449" s="63" t="str">
        <f>TRIM(MID(Tableau1[[#This Row],[tache]],FIND("TACHE",Tableau1[[#This Row],[tache]])+5,FIND(":",Tableau1[[#This Row],[tache]])-(FIND("TACHE",Tableau1[[#This Row],[tache]])+5)))</f>
        <v>3</v>
      </c>
      <c r="E449" s="63" t="s">
        <v>385</v>
      </c>
      <c r="F449" s="63" t="s">
        <v>168</v>
      </c>
      <c r="G449" s="63" t="s">
        <v>393</v>
      </c>
      <c r="H449" s="63">
        <v>100</v>
      </c>
      <c r="I449" s="63">
        <v>20</v>
      </c>
      <c r="J449" s="63">
        <v>8</v>
      </c>
      <c r="K449" s="63" t="s">
        <v>218</v>
      </c>
      <c r="L449" s="63">
        <v>0</v>
      </c>
      <c r="M449" s="63">
        <v>2</v>
      </c>
      <c r="N449" s="64">
        <v>2</v>
      </c>
    </row>
    <row r="450" spans="1:14" x14ac:dyDescent="0.25">
      <c r="A450" s="62" t="s">
        <v>370</v>
      </c>
      <c r="B450" s="63" t="str">
        <f t="shared" si="6"/>
        <v>S2601</v>
      </c>
      <c r="C450" s="63" t="s">
        <v>75</v>
      </c>
      <c r="D450" s="63" t="str">
        <f>TRIM(MID(Tableau1[[#This Row],[tache]],FIND("TACHE",Tableau1[[#This Row],[tache]])+5,FIND(":",Tableau1[[#This Row],[tache]])-(FIND("TACHE",Tableau1[[#This Row],[tache]])+5)))</f>
        <v>3</v>
      </c>
      <c r="E450" s="63" t="s">
        <v>385</v>
      </c>
      <c r="F450" s="63" t="s">
        <v>170</v>
      </c>
      <c r="G450" s="63" t="s">
        <v>393</v>
      </c>
      <c r="H450" s="63">
        <v>150</v>
      </c>
      <c r="I450" s="63">
        <v>20</v>
      </c>
      <c r="J450" s="63">
        <v>8</v>
      </c>
      <c r="K450" s="63" t="s">
        <v>218</v>
      </c>
      <c r="L450" s="63">
        <v>0</v>
      </c>
      <c r="M450" s="63">
        <v>2</v>
      </c>
      <c r="N450" s="64">
        <v>2</v>
      </c>
    </row>
    <row r="451" spans="1:14" x14ac:dyDescent="0.25">
      <c r="A451" s="62" t="s">
        <v>370</v>
      </c>
      <c r="B451" s="63" t="str">
        <f t="shared" ref="B451:B514" si="7">RIGHT(A451,LEN(A451)-3)</f>
        <v>S2601</v>
      </c>
      <c r="C451" s="63" t="s">
        <v>75</v>
      </c>
      <c r="D451" s="63" t="str">
        <f>TRIM(MID(Tableau1[[#This Row],[tache]],FIND("TACHE",Tableau1[[#This Row],[tache]])+5,FIND(":",Tableau1[[#This Row],[tache]])-(FIND("TACHE",Tableau1[[#This Row],[tache]])+5)))</f>
        <v>3</v>
      </c>
      <c r="E451" s="63" t="s">
        <v>385</v>
      </c>
      <c r="F451" s="63" t="s">
        <v>171</v>
      </c>
      <c r="G451" s="63" t="s">
        <v>393</v>
      </c>
      <c r="H451" s="63">
        <v>150</v>
      </c>
      <c r="I451" s="63">
        <v>20</v>
      </c>
      <c r="J451" s="63">
        <v>8</v>
      </c>
      <c r="K451" s="63" t="s">
        <v>218</v>
      </c>
      <c r="L451" s="63">
        <v>0</v>
      </c>
      <c r="M451" s="63">
        <v>2</v>
      </c>
      <c r="N451" s="64">
        <v>2</v>
      </c>
    </row>
    <row r="452" spans="1:14" x14ac:dyDescent="0.25">
      <c r="A452" s="62" t="s">
        <v>370</v>
      </c>
      <c r="B452" s="63" t="str">
        <f t="shared" si="7"/>
        <v>S2601</v>
      </c>
      <c r="C452" s="63" t="s">
        <v>75</v>
      </c>
      <c r="D452" s="63" t="str">
        <f>TRIM(MID(Tableau1[[#This Row],[tache]],FIND("TACHE",Tableau1[[#This Row],[tache]])+5,FIND(":",Tableau1[[#This Row],[tache]])-(FIND("TACHE",Tableau1[[#This Row],[tache]])+5)))</f>
        <v>3</v>
      </c>
      <c r="E452" s="63" t="s">
        <v>385</v>
      </c>
      <c r="F452" s="63" t="s">
        <v>173</v>
      </c>
      <c r="G452" s="63" t="s">
        <v>397</v>
      </c>
      <c r="H452" s="63">
        <v>40</v>
      </c>
      <c r="I452" s="63">
        <v>20</v>
      </c>
      <c r="J452" s="63">
        <v>4</v>
      </c>
      <c r="K452" s="63" t="s">
        <v>218</v>
      </c>
      <c r="L452" s="63">
        <v>0</v>
      </c>
      <c r="M452" s="63">
        <v>2</v>
      </c>
      <c r="N452" s="64">
        <v>2</v>
      </c>
    </row>
    <row r="453" spans="1:14" x14ac:dyDescent="0.25">
      <c r="A453" s="62" t="s">
        <v>370</v>
      </c>
      <c r="B453" s="63" t="str">
        <f t="shared" si="7"/>
        <v>S2601</v>
      </c>
      <c r="C453" s="63" t="s">
        <v>75</v>
      </c>
      <c r="D453" s="63" t="str">
        <f>TRIM(MID(Tableau1[[#This Row],[tache]],FIND("TACHE",Tableau1[[#This Row],[tache]])+5,FIND(":",Tableau1[[#This Row],[tache]])-(FIND("TACHE",Tableau1[[#This Row],[tache]])+5)))</f>
        <v>3</v>
      </c>
      <c r="E453" s="63" t="s">
        <v>385</v>
      </c>
      <c r="F453" s="63" t="s">
        <v>375</v>
      </c>
      <c r="G453" s="63" t="s">
        <v>390</v>
      </c>
      <c r="H453" s="63">
        <v>40</v>
      </c>
      <c r="I453" s="63">
        <v>20</v>
      </c>
      <c r="J453" s="63">
        <v>4</v>
      </c>
      <c r="K453" s="63" t="s">
        <v>218</v>
      </c>
      <c r="L453" s="63">
        <v>0</v>
      </c>
      <c r="M453" s="63">
        <v>2</v>
      </c>
      <c r="N453" s="64">
        <v>2</v>
      </c>
    </row>
    <row r="454" spans="1:14" x14ac:dyDescent="0.25">
      <c r="A454" s="62" t="s">
        <v>370</v>
      </c>
      <c r="B454" s="63" t="str">
        <f t="shared" si="7"/>
        <v>S2601</v>
      </c>
      <c r="C454" s="63" t="s">
        <v>75</v>
      </c>
      <c r="D454" s="63" t="str">
        <f>TRIM(MID(Tableau1[[#This Row],[tache]],FIND("TACHE",Tableau1[[#This Row],[tache]])+5,FIND(":",Tableau1[[#This Row],[tache]])-(FIND("TACHE",Tableau1[[#This Row],[tache]])+5)))</f>
        <v>3</v>
      </c>
      <c r="E454" s="63" t="s">
        <v>385</v>
      </c>
      <c r="F454" s="63" t="s">
        <v>398</v>
      </c>
      <c r="G454" s="63" t="s">
        <v>391</v>
      </c>
      <c r="H454" s="63">
        <v>25</v>
      </c>
      <c r="I454" s="63">
        <v>20</v>
      </c>
      <c r="J454" s="63">
        <v>4</v>
      </c>
      <c r="K454" s="63" t="s">
        <v>218</v>
      </c>
      <c r="L454" s="63">
        <v>0</v>
      </c>
      <c r="M454" s="63">
        <v>2</v>
      </c>
      <c r="N454" s="64">
        <v>2</v>
      </c>
    </row>
    <row r="455" spans="1:14" x14ac:dyDescent="0.25">
      <c r="A455" s="62" t="s">
        <v>370</v>
      </c>
      <c r="B455" s="63" t="str">
        <f t="shared" si="7"/>
        <v>S2601</v>
      </c>
      <c r="C455" s="63" t="s">
        <v>75</v>
      </c>
      <c r="D455" s="63" t="str">
        <f>TRIM(MID(Tableau1[[#This Row],[tache]],FIND("TACHE",Tableau1[[#This Row],[tache]])+5,FIND(":",Tableau1[[#This Row],[tache]])-(FIND("TACHE",Tableau1[[#This Row],[tache]])+5)))</f>
        <v>3</v>
      </c>
      <c r="E455" s="63" t="s">
        <v>385</v>
      </c>
      <c r="F455" s="63" t="s">
        <v>376</v>
      </c>
      <c r="G455" s="63" t="s">
        <v>390</v>
      </c>
      <c r="H455" s="63">
        <v>25</v>
      </c>
      <c r="I455" s="63">
        <v>20</v>
      </c>
      <c r="J455" s="63">
        <v>4</v>
      </c>
      <c r="K455" s="63" t="s">
        <v>218</v>
      </c>
      <c r="L455" s="63">
        <v>0</v>
      </c>
      <c r="M455" s="63">
        <v>2</v>
      </c>
      <c r="N455" s="64">
        <v>2</v>
      </c>
    </row>
    <row r="456" spans="1:14" x14ac:dyDescent="0.25">
      <c r="A456" s="62" t="s">
        <v>370</v>
      </c>
      <c r="B456" s="63" t="str">
        <f t="shared" si="7"/>
        <v>S2601</v>
      </c>
      <c r="C456" s="63" t="s">
        <v>75</v>
      </c>
      <c r="D456" s="63" t="str">
        <f>TRIM(MID(Tableau1[[#This Row],[tache]],FIND("TACHE",Tableau1[[#This Row],[tache]])+5,FIND(":",Tableau1[[#This Row],[tache]])-(FIND("TACHE",Tableau1[[#This Row],[tache]])+5)))</f>
        <v>3</v>
      </c>
      <c r="E456" s="63" t="s">
        <v>385</v>
      </c>
      <c r="F456" s="63" t="s">
        <v>377</v>
      </c>
      <c r="G456" s="63" t="s">
        <v>390</v>
      </c>
      <c r="H456" s="63">
        <v>150</v>
      </c>
      <c r="I456" s="63">
        <v>20</v>
      </c>
      <c r="J456" s="63">
        <v>8</v>
      </c>
      <c r="K456" s="63" t="s">
        <v>218</v>
      </c>
      <c r="L456" s="63">
        <v>0</v>
      </c>
      <c r="M456" s="63">
        <v>2</v>
      </c>
      <c r="N456" s="64">
        <v>2</v>
      </c>
    </row>
    <row r="457" spans="1:14" x14ac:dyDescent="0.25">
      <c r="A457" s="62" t="s">
        <v>370</v>
      </c>
      <c r="B457" s="63" t="str">
        <f t="shared" si="7"/>
        <v>S2601</v>
      </c>
      <c r="C457" s="63" t="s">
        <v>75</v>
      </c>
      <c r="D457" s="63" t="str">
        <f>TRIM(MID(Tableau1[[#This Row],[tache]],FIND("TACHE",Tableau1[[#This Row],[tache]])+5,FIND(":",Tableau1[[#This Row],[tache]])-(FIND("TACHE",Tableau1[[#This Row],[tache]])+5)))</f>
        <v>3</v>
      </c>
      <c r="E457" s="63" t="s">
        <v>385</v>
      </c>
      <c r="F457" s="63" t="s">
        <v>399</v>
      </c>
      <c r="G457" s="63" t="s">
        <v>400</v>
      </c>
      <c r="H457" s="63">
        <v>150</v>
      </c>
      <c r="I457" s="63">
        <v>20</v>
      </c>
      <c r="J457" s="63">
        <v>8</v>
      </c>
      <c r="K457" s="63" t="s">
        <v>218</v>
      </c>
      <c r="L457" s="63">
        <v>0</v>
      </c>
      <c r="M457" s="63">
        <v>2</v>
      </c>
      <c r="N457" s="64">
        <v>2</v>
      </c>
    </row>
    <row r="458" spans="1:14" x14ac:dyDescent="0.25">
      <c r="A458" s="62" t="s">
        <v>370</v>
      </c>
      <c r="B458" s="63" t="str">
        <f t="shared" si="7"/>
        <v>S2601</v>
      </c>
      <c r="C458" s="63" t="s">
        <v>75</v>
      </c>
      <c r="D458" s="63" t="str">
        <f>TRIM(MID(Tableau1[[#This Row],[tache]],FIND("TACHE",Tableau1[[#This Row],[tache]])+5,FIND(":",Tableau1[[#This Row],[tache]])-(FIND("TACHE",Tableau1[[#This Row],[tache]])+5)))</f>
        <v>3</v>
      </c>
      <c r="E458" s="63" t="s">
        <v>385</v>
      </c>
      <c r="F458" s="63" t="s">
        <v>379</v>
      </c>
      <c r="G458" s="63" t="s">
        <v>390</v>
      </c>
      <c r="H458" s="63">
        <v>40</v>
      </c>
      <c r="I458" s="63">
        <v>20</v>
      </c>
      <c r="J458" s="63">
        <v>4</v>
      </c>
      <c r="K458" s="63" t="s">
        <v>218</v>
      </c>
      <c r="L458" s="63">
        <v>0</v>
      </c>
      <c r="M458" s="63">
        <v>2</v>
      </c>
      <c r="N458" s="64">
        <v>2</v>
      </c>
    </row>
    <row r="459" spans="1:14" x14ac:dyDescent="0.25">
      <c r="A459" s="62" t="s">
        <v>370</v>
      </c>
      <c r="B459" s="63" t="str">
        <f t="shared" si="7"/>
        <v>S2601</v>
      </c>
      <c r="C459" s="63" t="s">
        <v>75</v>
      </c>
      <c r="D459" s="63" t="str">
        <f>TRIM(MID(Tableau1[[#This Row],[tache]],FIND("TACHE",Tableau1[[#This Row],[tache]])+5,FIND(":",Tableau1[[#This Row],[tache]])-(FIND("TACHE",Tableau1[[#This Row],[tache]])+5)))</f>
        <v>3</v>
      </c>
      <c r="E459" s="63" t="s">
        <v>385</v>
      </c>
      <c r="F459" s="63" t="s">
        <v>380</v>
      </c>
      <c r="G459" s="63" t="s">
        <v>390</v>
      </c>
      <c r="H459" s="63">
        <v>40</v>
      </c>
      <c r="I459" s="63">
        <v>20</v>
      </c>
      <c r="J459" s="63">
        <v>4</v>
      </c>
      <c r="K459" s="63" t="s">
        <v>218</v>
      </c>
      <c r="L459" s="63">
        <v>0</v>
      </c>
      <c r="M459" s="63">
        <v>2</v>
      </c>
      <c r="N459" s="64">
        <v>2</v>
      </c>
    </row>
    <row r="460" spans="1:14" x14ac:dyDescent="0.25">
      <c r="A460" s="62" t="s">
        <v>370</v>
      </c>
      <c r="B460" s="63" t="str">
        <f t="shared" si="7"/>
        <v>S2601</v>
      </c>
      <c r="C460" s="63" t="s">
        <v>75</v>
      </c>
      <c r="D460" s="63" t="str">
        <f>TRIM(MID(Tableau1[[#This Row],[tache]],FIND("TACHE",Tableau1[[#This Row],[tache]])+5,FIND(":",Tableau1[[#This Row],[tache]])-(FIND("TACHE",Tableau1[[#This Row],[tache]])+5)))</f>
        <v>3</v>
      </c>
      <c r="E460" s="63" t="s">
        <v>385</v>
      </c>
      <c r="F460" s="63" t="s">
        <v>381</v>
      </c>
      <c r="G460" s="63" t="s">
        <v>401</v>
      </c>
      <c r="H460" s="63">
        <v>25</v>
      </c>
      <c r="I460" s="63">
        <v>20</v>
      </c>
      <c r="J460" s="63">
        <v>4</v>
      </c>
      <c r="K460" s="63" t="s">
        <v>218</v>
      </c>
      <c r="L460" s="63">
        <v>0</v>
      </c>
      <c r="M460" s="63">
        <v>2</v>
      </c>
      <c r="N460" s="64">
        <v>2</v>
      </c>
    </row>
    <row r="461" spans="1:14" x14ac:dyDescent="0.25">
      <c r="A461" s="62" t="s">
        <v>370</v>
      </c>
      <c r="B461" s="63" t="str">
        <f t="shared" si="7"/>
        <v>S2601</v>
      </c>
      <c r="C461" s="63" t="s">
        <v>75</v>
      </c>
      <c r="D461" s="63" t="str">
        <f>TRIM(MID(Tableau1[[#This Row],[tache]],FIND("TACHE",Tableau1[[#This Row],[tache]])+5,FIND(":",Tableau1[[#This Row],[tache]])-(FIND("TACHE",Tableau1[[#This Row],[tache]])+5)))</f>
        <v>3</v>
      </c>
      <c r="E461" s="63" t="s">
        <v>385</v>
      </c>
      <c r="F461" s="63" t="s">
        <v>383</v>
      </c>
      <c r="G461" s="63" t="s">
        <v>390</v>
      </c>
      <c r="H461" s="63">
        <v>300</v>
      </c>
      <c r="I461" s="63">
        <v>20</v>
      </c>
      <c r="J461" s="63">
        <v>12</v>
      </c>
      <c r="K461" s="63" t="s">
        <v>218</v>
      </c>
      <c r="L461" s="63">
        <v>0</v>
      </c>
      <c r="M461" s="63">
        <v>2</v>
      </c>
      <c r="N461" s="64">
        <v>2</v>
      </c>
    </row>
    <row r="462" spans="1:14" x14ac:dyDescent="0.25">
      <c r="A462" s="62" t="s">
        <v>370</v>
      </c>
      <c r="B462" s="63" t="str">
        <f t="shared" si="7"/>
        <v>S2601</v>
      </c>
      <c r="C462" s="63" t="s">
        <v>75</v>
      </c>
      <c r="D462" s="63" t="str">
        <f>TRIM(MID(Tableau1[[#This Row],[tache]],FIND("TACHE",Tableau1[[#This Row],[tache]])+5,FIND(":",Tableau1[[#This Row],[tache]])-(FIND("TACHE",Tableau1[[#This Row],[tache]])+5)))</f>
        <v>3</v>
      </c>
      <c r="E462" s="63" t="s">
        <v>385</v>
      </c>
      <c r="F462" s="63" t="s">
        <v>402</v>
      </c>
      <c r="G462" s="63" t="s">
        <v>393</v>
      </c>
      <c r="H462" s="63">
        <v>25</v>
      </c>
      <c r="I462" s="63">
        <v>20</v>
      </c>
      <c r="J462" s="63">
        <v>4</v>
      </c>
      <c r="K462" s="63" t="s">
        <v>218</v>
      </c>
      <c r="L462" s="63">
        <v>0</v>
      </c>
      <c r="M462" s="63">
        <v>2</v>
      </c>
      <c r="N462" s="64">
        <v>2</v>
      </c>
    </row>
    <row r="463" spans="1:14" x14ac:dyDescent="0.25">
      <c r="A463" s="62" t="s">
        <v>370</v>
      </c>
      <c r="B463" s="63" t="str">
        <f t="shared" si="7"/>
        <v>S2601</v>
      </c>
      <c r="C463" s="63" t="s">
        <v>75</v>
      </c>
      <c r="D463" s="63" t="str">
        <f>TRIM(MID(Tableau1[[#This Row],[tache]],FIND("TACHE",Tableau1[[#This Row],[tache]])+5,FIND(":",Tableau1[[#This Row],[tache]])-(FIND("TACHE",Tableau1[[#This Row],[tache]])+5)))</f>
        <v>3</v>
      </c>
      <c r="E463" s="63" t="s">
        <v>385</v>
      </c>
      <c r="F463" s="63" t="s">
        <v>403</v>
      </c>
      <c r="G463" s="63" t="s">
        <v>391</v>
      </c>
      <c r="H463" s="63">
        <v>25</v>
      </c>
      <c r="I463" s="63">
        <v>20</v>
      </c>
      <c r="J463" s="63">
        <v>4</v>
      </c>
      <c r="K463" s="63" t="s">
        <v>218</v>
      </c>
      <c r="L463" s="63">
        <v>0</v>
      </c>
      <c r="M463" s="63">
        <v>2</v>
      </c>
      <c r="N463" s="64">
        <v>2</v>
      </c>
    </row>
    <row r="464" spans="1:14" x14ac:dyDescent="0.25">
      <c r="A464" s="62" t="s">
        <v>370</v>
      </c>
      <c r="B464" s="63" t="str">
        <f t="shared" si="7"/>
        <v>S2601</v>
      </c>
      <c r="C464" s="63" t="s">
        <v>75</v>
      </c>
      <c r="D464" s="63" t="str">
        <f>TRIM(MID(Tableau1[[#This Row],[tache]],FIND("TACHE",Tableau1[[#This Row],[tache]])+5,FIND(":",Tableau1[[#This Row],[tache]])-(FIND("TACHE",Tableau1[[#This Row],[tache]])+5)))</f>
        <v>3</v>
      </c>
      <c r="E464" s="63" t="s">
        <v>385</v>
      </c>
      <c r="F464" s="63" t="s">
        <v>404</v>
      </c>
      <c r="G464" s="63" t="s">
        <v>393</v>
      </c>
      <c r="H464" s="63">
        <v>25</v>
      </c>
      <c r="I464" s="63">
        <v>20</v>
      </c>
      <c r="J464" s="63">
        <v>4</v>
      </c>
      <c r="K464" s="63" t="s">
        <v>218</v>
      </c>
      <c r="L464" s="63">
        <v>0</v>
      </c>
      <c r="M464" s="63">
        <v>2</v>
      </c>
      <c r="N464" s="64">
        <v>2</v>
      </c>
    </row>
    <row r="465" spans="1:14" x14ac:dyDescent="0.25">
      <c r="A465" s="62" t="s">
        <v>370</v>
      </c>
      <c r="B465" s="63" t="str">
        <f t="shared" si="7"/>
        <v>S2601</v>
      </c>
      <c r="C465" s="63" t="s">
        <v>75</v>
      </c>
      <c r="D465" s="63" t="str">
        <f>TRIM(MID(Tableau1[[#This Row],[tache]],FIND("TACHE",Tableau1[[#This Row],[tache]])+5,FIND(":",Tableau1[[#This Row],[tache]])-(FIND("TACHE",Tableau1[[#This Row],[tache]])+5)))</f>
        <v>3</v>
      </c>
      <c r="E465" s="63" t="s">
        <v>385</v>
      </c>
      <c r="F465" s="63" t="s">
        <v>405</v>
      </c>
      <c r="G465" s="63" t="s">
        <v>393</v>
      </c>
      <c r="H465" s="63">
        <v>50</v>
      </c>
      <c r="I465" s="63">
        <v>20</v>
      </c>
      <c r="J465" s="63">
        <v>4</v>
      </c>
      <c r="K465" s="63" t="s">
        <v>218</v>
      </c>
      <c r="L465" s="63">
        <v>0</v>
      </c>
      <c r="M465" s="63">
        <v>2</v>
      </c>
      <c r="N465" s="64">
        <v>2</v>
      </c>
    </row>
    <row r="466" spans="1:14" x14ac:dyDescent="0.25">
      <c r="A466" s="62" t="s">
        <v>370</v>
      </c>
      <c r="B466" s="63" t="str">
        <f t="shared" si="7"/>
        <v>S2601</v>
      </c>
      <c r="C466" s="63" t="s">
        <v>75</v>
      </c>
      <c r="D466" s="63" t="str">
        <f>TRIM(MID(Tableau1[[#This Row],[tache]],FIND("TACHE",Tableau1[[#This Row],[tache]])+5,FIND(":",Tableau1[[#This Row],[tache]])-(FIND("TACHE",Tableau1[[#This Row],[tache]])+5)))</f>
        <v>3</v>
      </c>
      <c r="E466" s="63" t="s">
        <v>385</v>
      </c>
      <c r="F466" s="63" t="s">
        <v>406</v>
      </c>
      <c r="G466" s="63" t="s">
        <v>391</v>
      </c>
      <c r="H466" s="63">
        <v>50</v>
      </c>
      <c r="I466" s="63">
        <v>20</v>
      </c>
      <c r="J466" s="63">
        <v>4</v>
      </c>
      <c r="K466" s="63" t="s">
        <v>218</v>
      </c>
      <c r="L466" s="63">
        <v>0</v>
      </c>
      <c r="M466" s="63">
        <v>2</v>
      </c>
      <c r="N466" s="64">
        <v>2</v>
      </c>
    </row>
    <row r="467" spans="1:14" x14ac:dyDescent="0.25">
      <c r="A467" s="62" t="s">
        <v>370</v>
      </c>
      <c r="B467" s="63" t="str">
        <f t="shared" si="7"/>
        <v>S2601</v>
      </c>
      <c r="C467" s="63" t="s">
        <v>75</v>
      </c>
      <c r="D467" s="63" t="str">
        <f>TRIM(MID(Tableau1[[#This Row],[tache]],FIND("TACHE",Tableau1[[#This Row],[tache]])+5,FIND(":",Tableau1[[#This Row],[tache]])-(FIND("TACHE",Tableau1[[#This Row],[tache]])+5)))</f>
        <v>3</v>
      </c>
      <c r="E467" s="63" t="s">
        <v>385</v>
      </c>
      <c r="F467" s="63" t="s">
        <v>384</v>
      </c>
      <c r="G467" s="63" t="s">
        <v>390</v>
      </c>
      <c r="H467" s="63">
        <v>150</v>
      </c>
      <c r="I467" s="63">
        <v>20</v>
      </c>
      <c r="J467" s="63">
        <v>8</v>
      </c>
      <c r="K467" s="63" t="s">
        <v>218</v>
      </c>
      <c r="L467" s="63">
        <v>0</v>
      </c>
      <c r="M467" s="63">
        <v>2</v>
      </c>
      <c r="N467" s="64">
        <v>2</v>
      </c>
    </row>
    <row r="468" spans="1:14" x14ac:dyDescent="0.25">
      <c r="A468" s="62" t="s">
        <v>370</v>
      </c>
      <c r="B468" s="63" t="str">
        <f t="shared" si="7"/>
        <v>S2601</v>
      </c>
      <c r="C468" s="63" t="s">
        <v>75</v>
      </c>
      <c r="D468" s="63" t="str">
        <f>TRIM(MID(Tableau1[[#This Row],[tache]],FIND("TACHE",Tableau1[[#This Row],[tache]])+5,FIND(":",Tableau1[[#This Row],[tache]])-(FIND("TACHE",Tableau1[[#This Row],[tache]])+5)))</f>
        <v>3</v>
      </c>
      <c r="E468" s="63" t="s">
        <v>385</v>
      </c>
      <c r="F468" s="63" t="s">
        <v>407</v>
      </c>
      <c r="G468" s="63" t="s">
        <v>408</v>
      </c>
      <c r="H468" s="63">
        <v>600</v>
      </c>
      <c r="I468" s="63">
        <v>20</v>
      </c>
      <c r="J468" s="63">
        <v>20</v>
      </c>
      <c r="K468" s="63" t="s">
        <v>218</v>
      </c>
      <c r="L468" s="63">
        <v>0</v>
      </c>
      <c r="M468" s="63">
        <v>1</v>
      </c>
      <c r="N468" s="64">
        <v>1</v>
      </c>
    </row>
    <row r="469" spans="1:14" x14ac:dyDescent="0.25">
      <c r="A469" s="62" t="s">
        <v>370</v>
      </c>
      <c r="B469" s="63" t="str">
        <f t="shared" si="7"/>
        <v>S2601</v>
      </c>
      <c r="C469" s="63" t="s">
        <v>75</v>
      </c>
      <c r="D469" s="63" t="str">
        <f>TRIM(MID(Tableau1[[#This Row],[tache]],FIND("TACHE",Tableau1[[#This Row],[tache]])+5,FIND(":",Tableau1[[#This Row],[tache]])-(FIND("TACHE",Tableau1[[#This Row],[tache]])+5)))</f>
        <v>3</v>
      </c>
      <c r="E469" s="63" t="s">
        <v>385</v>
      </c>
      <c r="F469" s="63" t="s">
        <v>409</v>
      </c>
      <c r="G469" s="63" t="s">
        <v>408</v>
      </c>
      <c r="H469" s="63">
        <v>300</v>
      </c>
      <c r="I469" s="63">
        <v>20</v>
      </c>
      <c r="J469" s="63">
        <v>12</v>
      </c>
      <c r="K469" s="63" t="s">
        <v>129</v>
      </c>
      <c r="L469" s="63">
        <v>0</v>
      </c>
      <c r="M469" s="63">
        <v>1</v>
      </c>
      <c r="N469" s="64">
        <v>1</v>
      </c>
    </row>
    <row r="470" spans="1:14" x14ac:dyDescent="0.25">
      <c r="A470" s="5" t="s">
        <v>410</v>
      </c>
      <c r="B470" s="48" t="str">
        <f t="shared" si="7"/>
        <v>S2602</v>
      </c>
      <c r="C470" s="48" t="s">
        <v>75</v>
      </c>
      <c r="D470" s="48" t="str">
        <f>TRIM(MID(Tableau1[[#This Row],[tache]],FIND("TACHE",Tableau1[[#This Row],[tache]])+5,FIND(":",Tableau1[[#This Row],[tache]])-(FIND("TACHE",Tableau1[[#This Row],[tache]])+5)))</f>
        <v>1</v>
      </c>
      <c r="E470" s="48" t="s">
        <v>2066</v>
      </c>
      <c r="F470" s="48" t="s">
        <v>73</v>
      </c>
      <c r="G470" s="48" t="s">
        <v>412</v>
      </c>
      <c r="H470" s="48">
        <v>25</v>
      </c>
      <c r="I470" s="48">
        <v>50</v>
      </c>
      <c r="J470" s="48">
        <v>4</v>
      </c>
      <c r="K470" s="48" t="s">
        <v>129</v>
      </c>
      <c r="L470" s="48">
        <v>1</v>
      </c>
      <c r="M470" s="48">
        <v>0</v>
      </c>
      <c r="N470" s="47">
        <v>1</v>
      </c>
    </row>
    <row r="471" spans="1:14" x14ac:dyDescent="0.25">
      <c r="A471" s="5" t="s">
        <v>410</v>
      </c>
      <c r="B471" s="48" t="str">
        <f t="shared" si="7"/>
        <v>S2602</v>
      </c>
      <c r="C471" s="48" t="s">
        <v>75</v>
      </c>
      <c r="D471" s="48" t="str">
        <f>TRIM(MID(Tableau1[[#This Row],[tache]],FIND("TACHE",Tableau1[[#This Row],[tache]])+5,FIND(":",Tableau1[[#This Row],[tache]])-(FIND("TACHE",Tableau1[[#This Row],[tache]])+5)))</f>
        <v>1</v>
      </c>
      <c r="E471" s="48" t="s">
        <v>2066</v>
      </c>
      <c r="F471" s="48" t="s">
        <v>83</v>
      </c>
      <c r="G471" s="48" t="s">
        <v>413</v>
      </c>
      <c r="H471" s="48">
        <v>200</v>
      </c>
      <c r="I471" s="48">
        <v>50</v>
      </c>
      <c r="J471" s="48">
        <v>12</v>
      </c>
      <c r="K471" s="48" t="s">
        <v>129</v>
      </c>
      <c r="L471" s="48">
        <v>1</v>
      </c>
      <c r="M471" s="48">
        <v>0</v>
      </c>
      <c r="N471" s="47">
        <v>1</v>
      </c>
    </row>
    <row r="472" spans="1:14" x14ac:dyDescent="0.25">
      <c r="A472" s="5" t="s">
        <v>410</v>
      </c>
      <c r="B472" s="48" t="str">
        <f t="shared" si="7"/>
        <v>S2602</v>
      </c>
      <c r="C472" s="48" t="s">
        <v>75</v>
      </c>
      <c r="D472" s="48" t="str">
        <f>TRIM(MID(Tableau1[[#This Row],[tache]],FIND("TACHE",Tableau1[[#This Row],[tache]])+5,FIND(":",Tableau1[[#This Row],[tache]])-(FIND("TACHE",Tableau1[[#This Row],[tache]])+5)))</f>
        <v>1</v>
      </c>
      <c r="E472" s="48" t="s">
        <v>2066</v>
      </c>
      <c r="F472" s="48" t="s">
        <v>75</v>
      </c>
      <c r="G472" s="48" t="s">
        <v>414</v>
      </c>
      <c r="H472" s="48">
        <v>100</v>
      </c>
      <c r="I472" s="48">
        <v>50</v>
      </c>
      <c r="J472" s="48">
        <v>8</v>
      </c>
      <c r="K472" s="48" t="s">
        <v>129</v>
      </c>
      <c r="L472" s="48">
        <v>1</v>
      </c>
      <c r="M472" s="48">
        <v>0</v>
      </c>
      <c r="N472" s="47">
        <v>1</v>
      </c>
    </row>
    <row r="473" spans="1:14" x14ac:dyDescent="0.25">
      <c r="A473" s="5" t="s">
        <v>410</v>
      </c>
      <c r="B473" s="48" t="str">
        <f t="shared" si="7"/>
        <v>S2602</v>
      </c>
      <c r="C473" s="48" t="s">
        <v>75</v>
      </c>
      <c r="D473" s="48" t="str">
        <f>TRIM(MID(Tableau1[[#This Row],[tache]],FIND("TACHE",Tableau1[[#This Row],[tache]])+5,FIND(":",Tableau1[[#This Row],[tache]])-(FIND("TACHE",Tableau1[[#This Row],[tache]])+5)))</f>
        <v>1</v>
      </c>
      <c r="E473" s="48" t="s">
        <v>2066</v>
      </c>
      <c r="F473" s="48" t="s">
        <v>70</v>
      </c>
      <c r="G473" s="48" t="s">
        <v>415</v>
      </c>
      <c r="H473" s="48">
        <v>20</v>
      </c>
      <c r="I473" s="48">
        <v>50</v>
      </c>
      <c r="J473" s="48">
        <v>4</v>
      </c>
      <c r="K473" s="48" t="s">
        <v>129</v>
      </c>
      <c r="L473" s="48">
        <v>1</v>
      </c>
      <c r="M473" s="48">
        <v>0</v>
      </c>
      <c r="N473" s="47">
        <v>1</v>
      </c>
    </row>
    <row r="474" spans="1:14" x14ac:dyDescent="0.25">
      <c r="A474" s="5" t="s">
        <v>410</v>
      </c>
      <c r="B474" s="48" t="str">
        <f t="shared" si="7"/>
        <v>S2602</v>
      </c>
      <c r="C474" s="48" t="s">
        <v>75</v>
      </c>
      <c r="D474" s="48" t="str">
        <f>TRIM(MID(Tableau1[[#This Row],[tache]],FIND("TACHE",Tableau1[[#This Row],[tache]])+5,FIND(":",Tableau1[[#This Row],[tache]])-(FIND("TACHE",Tableau1[[#This Row],[tache]])+5)))</f>
        <v>2</v>
      </c>
      <c r="E474" s="48" t="s">
        <v>2067</v>
      </c>
      <c r="F474" s="48" t="s">
        <v>73</v>
      </c>
      <c r="G474" s="48" t="s">
        <v>417</v>
      </c>
      <c r="H474" s="48">
        <v>25</v>
      </c>
      <c r="I474" s="48">
        <v>50</v>
      </c>
      <c r="J474" s="48">
        <v>4</v>
      </c>
      <c r="K474" s="48" t="s">
        <v>129</v>
      </c>
      <c r="L474" s="48">
        <v>0</v>
      </c>
      <c r="M474" s="48">
        <v>1</v>
      </c>
      <c r="N474" s="47">
        <v>1</v>
      </c>
    </row>
    <row r="475" spans="1:14" x14ac:dyDescent="0.25">
      <c r="A475" s="5" t="s">
        <v>410</v>
      </c>
      <c r="B475" s="48" t="str">
        <f t="shared" si="7"/>
        <v>S2602</v>
      </c>
      <c r="C475" s="48" t="s">
        <v>75</v>
      </c>
      <c r="D475" s="48" t="str">
        <f>TRIM(MID(Tableau1[[#This Row],[tache]],FIND("TACHE",Tableau1[[#This Row],[tache]])+5,FIND(":",Tableau1[[#This Row],[tache]])-(FIND("TACHE",Tableau1[[#This Row],[tache]])+5)))</f>
        <v>2</v>
      </c>
      <c r="E475" s="48" t="s">
        <v>2067</v>
      </c>
      <c r="F475" s="48" t="s">
        <v>83</v>
      </c>
      <c r="G475" s="48" t="s">
        <v>418</v>
      </c>
      <c r="H475" s="48">
        <v>200</v>
      </c>
      <c r="I475" s="48">
        <v>50</v>
      </c>
      <c r="J475" s="48">
        <v>12</v>
      </c>
      <c r="K475" s="48" t="s">
        <v>129</v>
      </c>
      <c r="L475" s="48">
        <v>0</v>
      </c>
      <c r="M475" s="48">
        <v>1</v>
      </c>
      <c r="N475" s="47">
        <v>1</v>
      </c>
    </row>
    <row r="476" spans="1:14" x14ac:dyDescent="0.25">
      <c r="A476" s="5" t="s">
        <v>410</v>
      </c>
      <c r="B476" s="48" t="str">
        <f t="shared" si="7"/>
        <v>S2602</v>
      </c>
      <c r="C476" s="48" t="s">
        <v>75</v>
      </c>
      <c r="D476" s="48" t="str">
        <f>TRIM(MID(Tableau1[[#This Row],[tache]],FIND("TACHE",Tableau1[[#This Row],[tache]])+5,FIND(":",Tableau1[[#This Row],[tache]])-(FIND("TACHE",Tableau1[[#This Row],[tache]])+5)))</f>
        <v>2</v>
      </c>
      <c r="E476" s="48" t="s">
        <v>2067</v>
      </c>
      <c r="F476" s="48" t="s">
        <v>75</v>
      </c>
      <c r="G476" s="48" t="s">
        <v>418</v>
      </c>
      <c r="H476" s="48">
        <v>100</v>
      </c>
      <c r="I476" s="48">
        <v>50</v>
      </c>
      <c r="J476" s="48">
        <v>8</v>
      </c>
      <c r="K476" s="48" t="s">
        <v>129</v>
      </c>
      <c r="L476" s="48">
        <v>0</v>
      </c>
      <c r="M476" s="48">
        <v>1</v>
      </c>
      <c r="N476" s="47">
        <v>1</v>
      </c>
    </row>
    <row r="477" spans="1:14" x14ac:dyDescent="0.25">
      <c r="A477" s="5" t="s">
        <v>410</v>
      </c>
      <c r="B477" s="48" t="str">
        <f t="shared" si="7"/>
        <v>S2602</v>
      </c>
      <c r="C477" s="48" t="s">
        <v>75</v>
      </c>
      <c r="D477" s="48" t="str">
        <f>TRIM(MID(Tableau1[[#This Row],[tache]],FIND("TACHE",Tableau1[[#This Row],[tache]])+5,FIND(":",Tableau1[[#This Row],[tache]])-(FIND("TACHE",Tableau1[[#This Row],[tache]])+5)))</f>
        <v>2</v>
      </c>
      <c r="E477" s="48" t="s">
        <v>2067</v>
      </c>
      <c r="F477" s="48" t="s">
        <v>70</v>
      </c>
      <c r="G477" s="48" t="s">
        <v>419</v>
      </c>
      <c r="H477" s="48">
        <v>20</v>
      </c>
      <c r="I477" s="48">
        <v>50</v>
      </c>
      <c r="J477" s="48">
        <v>4</v>
      </c>
      <c r="K477" s="48" t="s">
        <v>129</v>
      </c>
      <c r="L477" s="48">
        <v>0</v>
      </c>
      <c r="M477" s="48">
        <v>1</v>
      </c>
      <c r="N477" s="47">
        <v>1</v>
      </c>
    </row>
    <row r="478" spans="1:14" x14ac:dyDescent="0.25">
      <c r="A478" s="5" t="s">
        <v>410</v>
      </c>
      <c r="B478" s="48" t="str">
        <f t="shared" si="7"/>
        <v>S2602</v>
      </c>
      <c r="C478" s="48" t="s">
        <v>75</v>
      </c>
      <c r="D478" s="48" t="str">
        <f>TRIM(MID(Tableau1[[#This Row],[tache]],FIND("TACHE",Tableau1[[#This Row],[tache]])+5,FIND(":",Tableau1[[#This Row],[tache]])-(FIND("TACHE",Tableau1[[#This Row],[tache]])+5)))</f>
        <v>5</v>
      </c>
      <c r="E478" s="48" t="s">
        <v>2068</v>
      </c>
      <c r="F478" s="48" t="s">
        <v>106</v>
      </c>
      <c r="G478" s="48" t="s">
        <v>421</v>
      </c>
      <c r="H478" s="48">
        <v>25</v>
      </c>
      <c r="I478" s="48">
        <v>20</v>
      </c>
      <c r="J478" s="48">
        <v>4</v>
      </c>
      <c r="K478" s="48" t="s">
        <v>129</v>
      </c>
      <c r="L478" s="48">
        <v>1</v>
      </c>
      <c r="M478" s="48">
        <v>0</v>
      </c>
      <c r="N478" s="47">
        <v>1</v>
      </c>
    </row>
    <row r="479" spans="1:14" x14ac:dyDescent="0.25">
      <c r="A479" s="5" t="s">
        <v>410</v>
      </c>
      <c r="B479" s="48" t="str">
        <f t="shared" si="7"/>
        <v>S2602</v>
      </c>
      <c r="C479" s="48" t="s">
        <v>75</v>
      </c>
      <c r="D479" s="48" t="str">
        <f>TRIM(MID(Tableau1[[#This Row],[tache]],FIND("TACHE",Tableau1[[#This Row],[tache]])+5,FIND(":",Tableau1[[#This Row],[tache]])-(FIND("TACHE",Tableau1[[#This Row],[tache]])+5)))</f>
        <v>5</v>
      </c>
      <c r="E479" s="48" t="s">
        <v>2068</v>
      </c>
      <c r="F479" s="48" t="s">
        <v>107</v>
      </c>
      <c r="G479" s="48" t="s">
        <v>422</v>
      </c>
      <c r="H479" s="48">
        <v>500</v>
      </c>
      <c r="I479" s="48">
        <v>20</v>
      </c>
      <c r="J479" s="48">
        <v>20</v>
      </c>
      <c r="K479" s="48" t="s">
        <v>129</v>
      </c>
      <c r="L479" s="48">
        <v>1</v>
      </c>
      <c r="M479" s="48">
        <v>0</v>
      </c>
      <c r="N479" s="47">
        <v>1</v>
      </c>
    </row>
    <row r="480" spans="1:14" x14ac:dyDescent="0.25">
      <c r="A480" s="5" t="s">
        <v>410</v>
      </c>
      <c r="B480" s="48" t="str">
        <f t="shared" si="7"/>
        <v>S2602</v>
      </c>
      <c r="C480" s="48" t="s">
        <v>75</v>
      </c>
      <c r="D480" s="48" t="str">
        <f>TRIM(MID(Tableau1[[#This Row],[tache]],FIND("TACHE",Tableau1[[#This Row],[tache]])+5,FIND(":",Tableau1[[#This Row],[tache]])-(FIND("TACHE",Tableau1[[#This Row],[tache]])+5)))</f>
        <v>5</v>
      </c>
      <c r="E480" s="48" t="s">
        <v>2068</v>
      </c>
      <c r="F480" s="48" t="s">
        <v>113</v>
      </c>
      <c r="G480" s="48" t="s">
        <v>423</v>
      </c>
      <c r="H480" s="48">
        <v>400</v>
      </c>
      <c r="I480" s="48">
        <v>20</v>
      </c>
      <c r="J480" s="48">
        <v>16</v>
      </c>
      <c r="K480" s="48" t="s">
        <v>129</v>
      </c>
      <c r="L480" s="48">
        <v>1</v>
      </c>
      <c r="M480" s="48">
        <v>0</v>
      </c>
      <c r="N480" s="47">
        <v>1</v>
      </c>
    </row>
    <row r="481" spans="1:14" x14ac:dyDescent="0.25">
      <c r="A481" s="5" t="s">
        <v>410</v>
      </c>
      <c r="B481" s="48" t="str">
        <f t="shared" si="7"/>
        <v>S2602</v>
      </c>
      <c r="C481" s="48" t="s">
        <v>75</v>
      </c>
      <c r="D481" s="48" t="str">
        <f>TRIM(MID(Tableau1[[#This Row],[tache]],FIND("TACHE",Tableau1[[#This Row],[tache]])+5,FIND(":",Tableau1[[#This Row],[tache]])-(FIND("TACHE",Tableau1[[#This Row],[tache]])+5)))</f>
        <v>5</v>
      </c>
      <c r="E481" s="48" t="s">
        <v>2068</v>
      </c>
      <c r="F481" s="48" t="s">
        <v>114</v>
      </c>
      <c r="G481" s="48" t="s">
        <v>424</v>
      </c>
      <c r="H481" s="48">
        <v>25</v>
      </c>
      <c r="I481" s="48">
        <v>20</v>
      </c>
      <c r="J481" s="48">
        <v>4</v>
      </c>
      <c r="K481" s="48" t="s">
        <v>129</v>
      </c>
      <c r="L481" s="48">
        <v>1</v>
      </c>
      <c r="M481" s="48">
        <v>0</v>
      </c>
      <c r="N481" s="47">
        <v>1</v>
      </c>
    </row>
    <row r="482" spans="1:14" x14ac:dyDescent="0.25">
      <c r="A482" s="5" t="s">
        <v>410</v>
      </c>
      <c r="B482" s="48" t="str">
        <f t="shared" si="7"/>
        <v>S2602</v>
      </c>
      <c r="C482" s="48" t="s">
        <v>75</v>
      </c>
      <c r="D482" s="48" t="str">
        <f>TRIM(MID(Tableau1[[#This Row],[tache]],FIND("TACHE",Tableau1[[#This Row],[tache]])+5,FIND(":",Tableau1[[#This Row],[tache]])-(FIND("TACHE",Tableau1[[#This Row],[tache]])+5)))</f>
        <v>5</v>
      </c>
      <c r="E482" s="48" t="s">
        <v>2068</v>
      </c>
      <c r="F482" s="48" t="s">
        <v>115</v>
      </c>
      <c r="G482" s="48" t="s">
        <v>424</v>
      </c>
      <c r="H482" s="48">
        <v>50</v>
      </c>
      <c r="I482" s="48">
        <v>20</v>
      </c>
      <c r="J482" s="48">
        <v>4</v>
      </c>
      <c r="K482" s="48" t="s">
        <v>129</v>
      </c>
      <c r="L482" s="48">
        <v>1</v>
      </c>
      <c r="M482" s="48">
        <v>0</v>
      </c>
      <c r="N482" s="47">
        <v>1</v>
      </c>
    </row>
    <row r="483" spans="1:14" x14ac:dyDescent="0.25">
      <c r="A483" s="5" t="s">
        <v>410</v>
      </c>
      <c r="B483" s="48" t="str">
        <f t="shared" si="7"/>
        <v>S2602</v>
      </c>
      <c r="C483" s="48" t="s">
        <v>75</v>
      </c>
      <c r="D483" s="48" t="str">
        <f>TRIM(MID(Tableau1[[#This Row],[tache]],FIND("TACHE",Tableau1[[#This Row],[tache]])+5,FIND(":",Tableau1[[#This Row],[tache]])-(FIND("TACHE",Tableau1[[#This Row],[tache]])+5)))</f>
        <v>7</v>
      </c>
      <c r="E483" s="48" t="s">
        <v>2069</v>
      </c>
      <c r="F483" s="48" t="s">
        <v>81</v>
      </c>
      <c r="G483" s="48" t="s">
        <v>426</v>
      </c>
      <c r="H483" s="48">
        <v>50</v>
      </c>
      <c r="I483" s="48">
        <v>20</v>
      </c>
      <c r="J483" s="48">
        <v>4</v>
      </c>
      <c r="K483" s="48" t="s">
        <v>129</v>
      </c>
      <c r="L483" s="48">
        <v>0</v>
      </c>
      <c r="M483" s="48">
        <v>1</v>
      </c>
      <c r="N483" s="47">
        <v>1</v>
      </c>
    </row>
    <row r="484" spans="1:14" x14ac:dyDescent="0.25">
      <c r="A484" s="5" t="s">
        <v>410</v>
      </c>
      <c r="B484" s="48" t="str">
        <f t="shared" si="7"/>
        <v>S2602</v>
      </c>
      <c r="C484" s="48" t="s">
        <v>75</v>
      </c>
      <c r="D484" s="48" t="str">
        <f>TRIM(MID(Tableau1[[#This Row],[tache]],FIND("TACHE",Tableau1[[#This Row],[tache]])+5,FIND(":",Tableau1[[#This Row],[tache]])-(FIND("TACHE",Tableau1[[#This Row],[tache]])+5)))</f>
        <v>7</v>
      </c>
      <c r="E484" s="48" t="s">
        <v>2069</v>
      </c>
      <c r="F484" s="48" t="s">
        <v>82</v>
      </c>
      <c r="G484" s="48" t="s">
        <v>426</v>
      </c>
      <c r="H484" s="48">
        <v>50</v>
      </c>
      <c r="I484" s="48">
        <v>20</v>
      </c>
      <c r="J484" s="48">
        <v>4</v>
      </c>
      <c r="K484" s="48" t="s">
        <v>129</v>
      </c>
      <c r="L484" s="48">
        <v>0</v>
      </c>
      <c r="M484" s="48">
        <v>1</v>
      </c>
      <c r="N484" s="47">
        <v>1</v>
      </c>
    </row>
    <row r="485" spans="1:14" x14ac:dyDescent="0.25">
      <c r="A485" s="5" t="s">
        <v>410</v>
      </c>
      <c r="B485" s="48" t="str">
        <f t="shared" si="7"/>
        <v>S2602</v>
      </c>
      <c r="C485" s="48" t="s">
        <v>75</v>
      </c>
      <c r="D485" s="48" t="str">
        <f>TRIM(MID(Tableau1[[#This Row],[tache]],FIND("TACHE",Tableau1[[#This Row],[tache]])+5,FIND(":",Tableau1[[#This Row],[tache]])-(FIND("TACHE",Tableau1[[#This Row],[tache]])+5)))</f>
        <v>7</v>
      </c>
      <c r="E485" s="48" t="s">
        <v>2069</v>
      </c>
      <c r="F485" s="48" t="s">
        <v>112</v>
      </c>
      <c r="G485" s="48" t="s">
        <v>426</v>
      </c>
      <c r="H485" s="48">
        <v>50</v>
      </c>
      <c r="I485" s="48">
        <v>20</v>
      </c>
      <c r="J485" s="48">
        <v>4</v>
      </c>
      <c r="K485" s="48" t="s">
        <v>129</v>
      </c>
      <c r="L485" s="48">
        <v>0</v>
      </c>
      <c r="M485" s="48">
        <v>1</v>
      </c>
      <c r="N485" s="47">
        <v>1</v>
      </c>
    </row>
    <row r="486" spans="1:14" x14ac:dyDescent="0.25">
      <c r="A486" s="5" t="s">
        <v>410</v>
      </c>
      <c r="B486" s="48" t="str">
        <f t="shared" si="7"/>
        <v>S2602</v>
      </c>
      <c r="C486" s="48" t="s">
        <v>75</v>
      </c>
      <c r="D486" s="48" t="str">
        <f>TRIM(MID(Tableau1[[#This Row],[tache]],FIND("TACHE",Tableau1[[#This Row],[tache]])+5,FIND(":",Tableau1[[#This Row],[tache]])-(FIND("TACHE",Tableau1[[#This Row],[tache]])+5)))</f>
        <v>7</v>
      </c>
      <c r="E486" s="48" t="s">
        <v>2069</v>
      </c>
      <c r="F486" s="48" t="s">
        <v>106</v>
      </c>
      <c r="G486" s="48" t="s">
        <v>427</v>
      </c>
      <c r="H486" s="48">
        <v>25</v>
      </c>
      <c r="I486" s="48">
        <v>20</v>
      </c>
      <c r="J486" s="48">
        <v>4</v>
      </c>
      <c r="K486" s="48" t="s">
        <v>129</v>
      </c>
      <c r="L486" s="48">
        <v>0</v>
      </c>
      <c r="M486" s="48">
        <v>1</v>
      </c>
      <c r="N486" s="47">
        <v>1</v>
      </c>
    </row>
    <row r="487" spans="1:14" x14ac:dyDescent="0.25">
      <c r="A487" s="5" t="s">
        <v>410</v>
      </c>
      <c r="B487" s="48" t="str">
        <f t="shared" si="7"/>
        <v>S2602</v>
      </c>
      <c r="C487" s="48" t="s">
        <v>75</v>
      </c>
      <c r="D487" s="48" t="str">
        <f>TRIM(MID(Tableau1[[#This Row],[tache]],FIND("TACHE",Tableau1[[#This Row],[tache]])+5,FIND(":",Tableau1[[#This Row],[tache]])-(FIND("TACHE",Tableau1[[#This Row],[tache]])+5)))</f>
        <v>7</v>
      </c>
      <c r="E487" s="48" t="s">
        <v>2069</v>
      </c>
      <c r="F487" s="48" t="s">
        <v>107</v>
      </c>
      <c r="G487" s="48" t="s">
        <v>428</v>
      </c>
      <c r="H487" s="48">
        <v>500</v>
      </c>
      <c r="I487" s="48">
        <v>20</v>
      </c>
      <c r="J487" s="48">
        <v>20</v>
      </c>
      <c r="K487" s="48" t="s">
        <v>129</v>
      </c>
      <c r="L487" s="48">
        <v>0</v>
      </c>
      <c r="M487" s="48">
        <v>1</v>
      </c>
      <c r="N487" s="47">
        <v>1</v>
      </c>
    </row>
    <row r="488" spans="1:14" x14ac:dyDescent="0.25">
      <c r="A488" s="5" t="s">
        <v>410</v>
      </c>
      <c r="B488" s="48" t="str">
        <f t="shared" si="7"/>
        <v>S2602</v>
      </c>
      <c r="C488" s="48" t="s">
        <v>75</v>
      </c>
      <c r="D488" s="48" t="str">
        <f>TRIM(MID(Tableau1[[#This Row],[tache]],FIND("TACHE",Tableau1[[#This Row],[tache]])+5,FIND(":",Tableau1[[#This Row],[tache]])-(FIND("TACHE",Tableau1[[#This Row],[tache]])+5)))</f>
        <v>7</v>
      </c>
      <c r="E488" s="48" t="s">
        <v>2069</v>
      </c>
      <c r="F488" s="48" t="s">
        <v>109</v>
      </c>
      <c r="G488" s="48" t="s">
        <v>426</v>
      </c>
      <c r="H488" s="48">
        <v>50</v>
      </c>
      <c r="I488" s="48">
        <v>20</v>
      </c>
      <c r="J488" s="48">
        <v>4</v>
      </c>
      <c r="K488" s="48" t="s">
        <v>129</v>
      </c>
      <c r="L488" s="48">
        <v>0</v>
      </c>
      <c r="M488" s="48">
        <v>1</v>
      </c>
      <c r="N488" s="47">
        <v>1</v>
      </c>
    </row>
    <row r="489" spans="1:14" x14ac:dyDescent="0.25">
      <c r="A489" s="5" t="s">
        <v>410</v>
      </c>
      <c r="B489" s="48" t="str">
        <f t="shared" si="7"/>
        <v>S2602</v>
      </c>
      <c r="C489" s="48" t="s">
        <v>75</v>
      </c>
      <c r="D489" s="48" t="str">
        <f>TRIM(MID(Tableau1[[#This Row],[tache]],FIND("TACHE",Tableau1[[#This Row],[tache]])+5,FIND(":",Tableau1[[#This Row],[tache]])-(FIND("TACHE",Tableau1[[#This Row],[tache]])+5)))</f>
        <v>7</v>
      </c>
      <c r="E489" s="48" t="s">
        <v>2069</v>
      </c>
      <c r="F489" s="48" t="s">
        <v>110</v>
      </c>
      <c r="G489" s="48" t="s">
        <v>426</v>
      </c>
      <c r="H489" s="48">
        <v>50</v>
      </c>
      <c r="I489" s="48">
        <v>20</v>
      </c>
      <c r="J489" s="48">
        <v>4</v>
      </c>
      <c r="K489" s="48" t="s">
        <v>129</v>
      </c>
      <c r="L489" s="48">
        <v>0</v>
      </c>
      <c r="M489" s="48">
        <v>1</v>
      </c>
      <c r="N489" s="47">
        <v>1</v>
      </c>
    </row>
    <row r="490" spans="1:14" x14ac:dyDescent="0.25">
      <c r="A490" s="5" t="s">
        <v>410</v>
      </c>
      <c r="B490" s="48" t="str">
        <f t="shared" si="7"/>
        <v>S2602</v>
      </c>
      <c r="C490" s="48" t="s">
        <v>75</v>
      </c>
      <c r="D490" s="48" t="str">
        <f>TRIM(MID(Tableau1[[#This Row],[tache]],FIND("TACHE",Tableau1[[#This Row],[tache]])+5,FIND(":",Tableau1[[#This Row],[tache]])-(FIND("TACHE",Tableau1[[#This Row],[tache]])+5)))</f>
        <v>7</v>
      </c>
      <c r="E490" s="48" t="s">
        <v>2069</v>
      </c>
      <c r="F490" s="48" t="s">
        <v>111</v>
      </c>
      <c r="G490" s="48" t="s">
        <v>429</v>
      </c>
      <c r="H490" s="48">
        <v>50</v>
      </c>
      <c r="I490" s="48">
        <v>20</v>
      </c>
      <c r="J490" s="48">
        <v>4</v>
      </c>
      <c r="K490" s="48" t="s">
        <v>129</v>
      </c>
      <c r="L490" s="48">
        <v>0</v>
      </c>
      <c r="M490" s="48">
        <v>1</v>
      </c>
      <c r="N490" s="47">
        <v>1</v>
      </c>
    </row>
    <row r="491" spans="1:14" x14ac:dyDescent="0.25">
      <c r="A491" s="5" t="s">
        <v>410</v>
      </c>
      <c r="B491" s="48" t="str">
        <f t="shared" si="7"/>
        <v>S2602</v>
      </c>
      <c r="C491" s="48" t="s">
        <v>75</v>
      </c>
      <c r="D491" s="48" t="str">
        <f>TRIM(MID(Tableau1[[#This Row],[tache]],FIND("TACHE",Tableau1[[#This Row],[tache]])+5,FIND(":",Tableau1[[#This Row],[tache]])-(FIND("TACHE",Tableau1[[#This Row],[tache]])+5)))</f>
        <v>7</v>
      </c>
      <c r="E491" s="48" t="s">
        <v>2069</v>
      </c>
      <c r="F491" s="48" t="s">
        <v>113</v>
      </c>
      <c r="G491" s="48" t="s">
        <v>430</v>
      </c>
      <c r="H491" s="48">
        <v>400</v>
      </c>
      <c r="I491" s="48">
        <v>20</v>
      </c>
      <c r="J491" s="48">
        <v>16</v>
      </c>
      <c r="K491" s="48" t="s">
        <v>129</v>
      </c>
      <c r="L491" s="48">
        <v>0</v>
      </c>
      <c r="M491" s="48">
        <v>1</v>
      </c>
      <c r="N491" s="47">
        <v>1</v>
      </c>
    </row>
    <row r="492" spans="1:14" x14ac:dyDescent="0.25">
      <c r="A492" s="5" t="s">
        <v>410</v>
      </c>
      <c r="B492" s="48" t="str">
        <f t="shared" si="7"/>
        <v>S2602</v>
      </c>
      <c r="C492" s="48" t="s">
        <v>75</v>
      </c>
      <c r="D492" s="48" t="str">
        <f>TRIM(MID(Tableau1[[#This Row],[tache]],FIND("TACHE",Tableau1[[#This Row],[tache]])+5,FIND(":",Tableau1[[#This Row],[tache]])-(FIND("TACHE",Tableau1[[#This Row],[tache]])+5)))</f>
        <v>7</v>
      </c>
      <c r="E492" s="48" t="s">
        <v>2069</v>
      </c>
      <c r="F492" s="48" t="s">
        <v>114</v>
      </c>
      <c r="G492" s="48" t="s">
        <v>431</v>
      </c>
      <c r="H492" s="48">
        <v>25</v>
      </c>
      <c r="I492" s="48">
        <v>20</v>
      </c>
      <c r="J492" s="48">
        <v>4</v>
      </c>
      <c r="K492" s="48" t="s">
        <v>129</v>
      </c>
      <c r="L492" s="48">
        <v>0</v>
      </c>
      <c r="M492" s="48">
        <v>1</v>
      </c>
      <c r="N492" s="47">
        <v>1</v>
      </c>
    </row>
    <row r="493" spans="1:14" x14ac:dyDescent="0.25">
      <c r="A493" s="5" t="s">
        <v>410</v>
      </c>
      <c r="B493" s="48" t="str">
        <f t="shared" si="7"/>
        <v>S2602</v>
      </c>
      <c r="C493" s="48" t="s">
        <v>75</v>
      </c>
      <c r="D493" s="48" t="str">
        <f>TRIM(MID(Tableau1[[#This Row],[tache]],FIND("TACHE",Tableau1[[#This Row],[tache]])+5,FIND(":",Tableau1[[#This Row],[tache]])-(FIND("TACHE",Tableau1[[#This Row],[tache]])+5)))</f>
        <v>7</v>
      </c>
      <c r="E493" s="48" t="s">
        <v>2069</v>
      </c>
      <c r="F493" s="48" t="s">
        <v>115</v>
      </c>
      <c r="G493" s="48" t="s">
        <v>431</v>
      </c>
      <c r="H493" s="48">
        <v>50</v>
      </c>
      <c r="I493" s="48">
        <v>20</v>
      </c>
      <c r="J493" s="48">
        <v>4</v>
      </c>
      <c r="K493" s="48" t="s">
        <v>129</v>
      </c>
      <c r="L493" s="48">
        <v>0</v>
      </c>
      <c r="M493" s="48">
        <v>1</v>
      </c>
      <c r="N493" s="47">
        <v>1</v>
      </c>
    </row>
    <row r="494" spans="1:14" x14ac:dyDescent="0.25">
      <c r="A494" s="62" t="s">
        <v>432</v>
      </c>
      <c r="B494" s="63" t="str">
        <f t="shared" si="7"/>
        <v>S2611</v>
      </c>
      <c r="C494" s="63" t="s">
        <v>75</v>
      </c>
      <c r="D494" s="63" t="str">
        <f>TRIM(MID(Tableau1[[#This Row],[tache]],FIND("TACHE",Tableau1[[#This Row],[tache]])+5,FIND(":",Tableau1[[#This Row],[tache]])-(FIND("TACHE",Tableau1[[#This Row],[tache]])+5)))</f>
        <v>2</v>
      </c>
      <c r="E494" s="63" t="s">
        <v>371</v>
      </c>
      <c r="F494" s="63" t="s">
        <v>83</v>
      </c>
      <c r="G494" s="63" t="s">
        <v>433</v>
      </c>
      <c r="H494" s="63">
        <v>500</v>
      </c>
      <c r="I494" s="63">
        <v>20</v>
      </c>
      <c r="J494" s="63">
        <v>20</v>
      </c>
      <c r="K494" s="63" t="s">
        <v>218</v>
      </c>
      <c r="L494" s="63">
        <v>1</v>
      </c>
      <c r="M494" s="63">
        <v>0</v>
      </c>
      <c r="N494" s="64">
        <v>1</v>
      </c>
    </row>
    <row r="495" spans="1:14" x14ac:dyDescent="0.25">
      <c r="A495" s="62" t="s">
        <v>432</v>
      </c>
      <c r="B495" s="63" t="str">
        <f t="shared" si="7"/>
        <v>S2611</v>
      </c>
      <c r="C495" s="63" t="s">
        <v>75</v>
      </c>
      <c r="D495" s="63" t="str">
        <f>TRIM(MID(Tableau1[[#This Row],[tache]],FIND("TACHE",Tableau1[[#This Row],[tache]])+5,FIND(":",Tableau1[[#This Row],[tache]])-(FIND("TACHE",Tableau1[[#This Row],[tache]])+5)))</f>
        <v>2</v>
      </c>
      <c r="E495" s="63" t="s">
        <v>371</v>
      </c>
      <c r="F495" s="63" t="s">
        <v>105</v>
      </c>
      <c r="G495" s="63" t="s">
        <v>434</v>
      </c>
      <c r="H495" s="63">
        <v>500</v>
      </c>
      <c r="I495" s="63">
        <v>20</v>
      </c>
      <c r="J495" s="63">
        <v>20</v>
      </c>
      <c r="K495" s="63" t="s">
        <v>218</v>
      </c>
      <c r="L495" s="63">
        <v>1</v>
      </c>
      <c r="M495" s="63">
        <v>0</v>
      </c>
      <c r="N495" s="64">
        <v>1</v>
      </c>
    </row>
    <row r="496" spans="1:14" x14ac:dyDescent="0.25">
      <c r="A496" s="62" t="s">
        <v>432</v>
      </c>
      <c r="B496" s="63" t="str">
        <f t="shared" si="7"/>
        <v>S2611</v>
      </c>
      <c r="C496" s="63" t="s">
        <v>75</v>
      </c>
      <c r="D496" s="63" t="str">
        <f>TRIM(MID(Tableau1[[#This Row],[tache]],FIND("TACHE",Tableau1[[#This Row],[tache]])+5,FIND(":",Tableau1[[#This Row],[tache]])-(FIND("TACHE",Tableau1[[#This Row],[tache]])+5)))</f>
        <v>2</v>
      </c>
      <c r="E496" s="63" t="s">
        <v>371</v>
      </c>
      <c r="F496" s="63" t="s">
        <v>392</v>
      </c>
      <c r="G496" s="63" t="s">
        <v>161</v>
      </c>
      <c r="H496" s="63">
        <v>500</v>
      </c>
      <c r="I496" s="63">
        <v>50</v>
      </c>
      <c r="J496" s="63">
        <v>24</v>
      </c>
      <c r="K496" s="63" t="s">
        <v>218</v>
      </c>
      <c r="L496" s="63">
        <v>2</v>
      </c>
      <c r="M496" s="63">
        <v>0</v>
      </c>
      <c r="N496" s="64">
        <v>2</v>
      </c>
    </row>
    <row r="497" spans="1:14" x14ac:dyDescent="0.25">
      <c r="A497" s="62" t="s">
        <v>432</v>
      </c>
      <c r="B497" s="63" t="str">
        <f t="shared" si="7"/>
        <v>S2611</v>
      </c>
      <c r="C497" s="63" t="s">
        <v>75</v>
      </c>
      <c r="D497" s="63" t="str">
        <f>TRIM(MID(Tableau1[[#This Row],[tache]],FIND("TACHE",Tableau1[[#This Row],[tache]])+5,FIND(":",Tableau1[[#This Row],[tache]])-(FIND("TACHE",Tableau1[[#This Row],[tache]])+5)))</f>
        <v>2</v>
      </c>
      <c r="E497" s="63" t="s">
        <v>371</v>
      </c>
      <c r="F497" s="63" t="s">
        <v>198</v>
      </c>
      <c r="G497" s="63" t="s">
        <v>435</v>
      </c>
      <c r="H497" s="63">
        <v>40</v>
      </c>
      <c r="I497" s="63">
        <v>20</v>
      </c>
      <c r="J497" s="63">
        <v>4</v>
      </c>
      <c r="K497" s="63" t="s">
        <v>218</v>
      </c>
      <c r="L497" s="63">
        <v>1</v>
      </c>
      <c r="M497" s="63">
        <v>0</v>
      </c>
      <c r="N497" s="64">
        <v>1</v>
      </c>
    </row>
    <row r="498" spans="1:14" x14ac:dyDescent="0.25">
      <c r="A498" s="62" t="s">
        <v>432</v>
      </c>
      <c r="B498" s="63" t="str">
        <f t="shared" si="7"/>
        <v>S2611</v>
      </c>
      <c r="C498" s="63" t="s">
        <v>75</v>
      </c>
      <c r="D498" s="63" t="str">
        <f>TRIM(MID(Tableau1[[#This Row],[tache]],FIND("TACHE",Tableau1[[#This Row],[tache]])+5,FIND(":",Tableau1[[#This Row],[tache]])-(FIND("TACHE",Tableau1[[#This Row],[tache]])+5)))</f>
        <v>2</v>
      </c>
      <c r="E498" s="63" t="s">
        <v>371</v>
      </c>
      <c r="F498" s="63" t="s">
        <v>165</v>
      </c>
      <c r="G498" s="63" t="s">
        <v>435</v>
      </c>
      <c r="H498" s="63">
        <v>25</v>
      </c>
      <c r="I498" s="63">
        <v>20</v>
      </c>
      <c r="J498" s="63">
        <v>4</v>
      </c>
      <c r="K498" s="63" t="s">
        <v>218</v>
      </c>
      <c r="L498" s="63">
        <v>1</v>
      </c>
      <c r="M498" s="63">
        <v>0</v>
      </c>
      <c r="N498" s="64">
        <v>1</v>
      </c>
    </row>
    <row r="499" spans="1:14" x14ac:dyDescent="0.25">
      <c r="A499" s="62" t="s">
        <v>432</v>
      </c>
      <c r="B499" s="63" t="str">
        <f t="shared" si="7"/>
        <v>S2611</v>
      </c>
      <c r="C499" s="63" t="s">
        <v>75</v>
      </c>
      <c r="D499" s="63" t="str">
        <f>TRIM(MID(Tableau1[[#This Row],[tache]],FIND("TACHE",Tableau1[[#This Row],[tache]])+5,FIND(":",Tableau1[[#This Row],[tache]])-(FIND("TACHE",Tableau1[[#This Row],[tache]])+5)))</f>
        <v>2</v>
      </c>
      <c r="E499" s="63" t="s">
        <v>371</v>
      </c>
      <c r="F499" s="63" t="s">
        <v>166</v>
      </c>
      <c r="G499" s="63" t="s">
        <v>435</v>
      </c>
      <c r="H499" s="63">
        <v>25</v>
      </c>
      <c r="I499" s="63">
        <v>20</v>
      </c>
      <c r="J499" s="63">
        <v>4</v>
      </c>
      <c r="K499" s="63" t="s">
        <v>218</v>
      </c>
      <c r="L499" s="63">
        <v>1</v>
      </c>
      <c r="M499" s="63">
        <v>0</v>
      </c>
      <c r="N499" s="64">
        <v>1</v>
      </c>
    </row>
    <row r="500" spans="1:14" x14ac:dyDescent="0.25">
      <c r="A500" s="62" t="s">
        <v>432</v>
      </c>
      <c r="B500" s="63" t="str">
        <f t="shared" si="7"/>
        <v>S2611</v>
      </c>
      <c r="C500" s="63" t="s">
        <v>75</v>
      </c>
      <c r="D500" s="63" t="str">
        <f>TRIM(MID(Tableau1[[#This Row],[tache]],FIND("TACHE",Tableau1[[#This Row],[tache]])+5,FIND(":",Tableau1[[#This Row],[tache]])-(FIND("TACHE",Tableau1[[#This Row],[tache]])+5)))</f>
        <v>3</v>
      </c>
      <c r="E500" s="63" t="s">
        <v>385</v>
      </c>
      <c r="F500" s="63" t="s">
        <v>83</v>
      </c>
      <c r="G500" s="63" t="s">
        <v>436</v>
      </c>
      <c r="H500" s="63">
        <v>500</v>
      </c>
      <c r="I500" s="63">
        <v>20</v>
      </c>
      <c r="J500" s="63">
        <v>20</v>
      </c>
      <c r="K500" s="63" t="s">
        <v>218</v>
      </c>
      <c r="L500" s="63">
        <v>0</v>
      </c>
      <c r="M500" s="63">
        <v>1</v>
      </c>
      <c r="N500" s="64">
        <v>1</v>
      </c>
    </row>
    <row r="501" spans="1:14" x14ac:dyDescent="0.25">
      <c r="A501" s="62" t="s">
        <v>432</v>
      </c>
      <c r="B501" s="63" t="str">
        <f t="shared" si="7"/>
        <v>S2611</v>
      </c>
      <c r="C501" s="63" t="s">
        <v>75</v>
      </c>
      <c r="D501" s="63" t="str">
        <f>TRIM(MID(Tableau1[[#This Row],[tache]],FIND("TACHE",Tableau1[[#This Row],[tache]])+5,FIND(":",Tableau1[[#This Row],[tache]])-(FIND("TACHE",Tableau1[[#This Row],[tache]])+5)))</f>
        <v>3</v>
      </c>
      <c r="E501" s="63" t="s">
        <v>385</v>
      </c>
      <c r="F501" s="63" t="s">
        <v>75</v>
      </c>
      <c r="G501" s="63" t="s">
        <v>387</v>
      </c>
      <c r="H501" s="63">
        <v>50</v>
      </c>
      <c r="I501" s="63">
        <v>20</v>
      </c>
      <c r="J501" s="63">
        <v>4</v>
      </c>
      <c r="K501" s="63" t="s">
        <v>218</v>
      </c>
      <c r="L501" s="63">
        <v>0</v>
      </c>
      <c r="M501" s="63">
        <v>1</v>
      </c>
      <c r="N501" s="64">
        <v>1</v>
      </c>
    </row>
    <row r="502" spans="1:14" x14ac:dyDescent="0.25">
      <c r="A502" s="62" t="s">
        <v>432</v>
      </c>
      <c r="B502" s="63" t="str">
        <f t="shared" si="7"/>
        <v>S2611</v>
      </c>
      <c r="C502" s="63" t="s">
        <v>75</v>
      </c>
      <c r="D502" s="63" t="str">
        <f>TRIM(MID(Tableau1[[#This Row],[tache]],FIND("TACHE",Tableau1[[#This Row],[tache]])+5,FIND(":",Tableau1[[#This Row],[tache]])-(FIND("TACHE",Tableau1[[#This Row],[tache]])+5)))</f>
        <v>3</v>
      </c>
      <c r="E502" s="63" t="s">
        <v>385</v>
      </c>
      <c r="F502" s="63" t="s">
        <v>70</v>
      </c>
      <c r="G502" s="63" t="s">
        <v>387</v>
      </c>
      <c r="H502" s="63">
        <v>50</v>
      </c>
      <c r="I502" s="63">
        <v>20</v>
      </c>
      <c r="J502" s="63">
        <v>4</v>
      </c>
      <c r="K502" s="63" t="s">
        <v>218</v>
      </c>
      <c r="L502" s="63">
        <v>0</v>
      </c>
      <c r="M502" s="63">
        <v>1</v>
      </c>
      <c r="N502" s="64">
        <v>1</v>
      </c>
    </row>
    <row r="503" spans="1:14" x14ac:dyDescent="0.25">
      <c r="A503" s="62" t="s">
        <v>432</v>
      </c>
      <c r="B503" s="63" t="str">
        <f t="shared" si="7"/>
        <v>S2611</v>
      </c>
      <c r="C503" s="63" t="s">
        <v>75</v>
      </c>
      <c r="D503" s="63" t="str">
        <f>TRIM(MID(Tableau1[[#This Row],[tache]],FIND("TACHE",Tableau1[[#This Row],[tache]])+5,FIND(":",Tableau1[[#This Row],[tache]])-(FIND("TACHE",Tableau1[[#This Row],[tache]])+5)))</f>
        <v>3</v>
      </c>
      <c r="E503" s="63" t="s">
        <v>385</v>
      </c>
      <c r="F503" s="63" t="s">
        <v>76</v>
      </c>
      <c r="G503" s="63" t="s">
        <v>387</v>
      </c>
      <c r="H503" s="63">
        <v>50</v>
      </c>
      <c r="I503" s="63">
        <v>20</v>
      </c>
      <c r="J503" s="63">
        <v>4</v>
      </c>
      <c r="K503" s="63" t="s">
        <v>218</v>
      </c>
      <c r="L503" s="63">
        <v>0</v>
      </c>
      <c r="M503" s="63">
        <v>1</v>
      </c>
      <c r="N503" s="64">
        <v>1</v>
      </c>
    </row>
    <row r="504" spans="1:14" x14ac:dyDescent="0.25">
      <c r="A504" s="62" t="s">
        <v>432</v>
      </c>
      <c r="B504" s="63" t="str">
        <f t="shared" si="7"/>
        <v>S2611</v>
      </c>
      <c r="C504" s="63" t="s">
        <v>75</v>
      </c>
      <c r="D504" s="63" t="str">
        <f>TRIM(MID(Tableau1[[#This Row],[tache]],FIND("TACHE",Tableau1[[#This Row],[tache]])+5,FIND(":",Tableau1[[#This Row],[tache]])-(FIND("TACHE",Tableau1[[#This Row],[tache]])+5)))</f>
        <v>3</v>
      </c>
      <c r="E504" s="63" t="s">
        <v>385</v>
      </c>
      <c r="F504" s="63" t="s">
        <v>81</v>
      </c>
      <c r="G504" s="63" t="s">
        <v>387</v>
      </c>
      <c r="H504" s="63">
        <v>50</v>
      </c>
      <c r="I504" s="63">
        <v>20</v>
      </c>
      <c r="J504" s="63">
        <v>4</v>
      </c>
      <c r="K504" s="63" t="s">
        <v>218</v>
      </c>
      <c r="L504" s="63">
        <v>0</v>
      </c>
      <c r="M504" s="63">
        <v>1</v>
      </c>
      <c r="N504" s="64">
        <v>1</v>
      </c>
    </row>
    <row r="505" spans="1:14" x14ac:dyDescent="0.25">
      <c r="A505" s="62" t="s">
        <v>432</v>
      </c>
      <c r="B505" s="63" t="str">
        <f t="shared" si="7"/>
        <v>S2611</v>
      </c>
      <c r="C505" s="63" t="s">
        <v>75</v>
      </c>
      <c r="D505" s="63" t="str">
        <f>TRIM(MID(Tableau1[[#This Row],[tache]],FIND("TACHE",Tableau1[[#This Row],[tache]])+5,FIND(":",Tableau1[[#This Row],[tache]])-(FIND("TACHE",Tableau1[[#This Row],[tache]])+5)))</f>
        <v>3</v>
      </c>
      <c r="E505" s="63" t="s">
        <v>385</v>
      </c>
      <c r="F505" s="63" t="s">
        <v>82</v>
      </c>
      <c r="G505" s="63" t="s">
        <v>387</v>
      </c>
      <c r="H505" s="63">
        <v>50</v>
      </c>
      <c r="I505" s="63">
        <v>20</v>
      </c>
      <c r="J505" s="63">
        <v>4</v>
      </c>
      <c r="K505" s="63" t="s">
        <v>218</v>
      </c>
      <c r="L505" s="63">
        <v>0</v>
      </c>
      <c r="M505" s="63">
        <v>1</v>
      </c>
      <c r="N505" s="64">
        <v>1</v>
      </c>
    </row>
    <row r="506" spans="1:14" x14ac:dyDescent="0.25">
      <c r="A506" s="62" t="s">
        <v>432</v>
      </c>
      <c r="B506" s="63" t="str">
        <f t="shared" si="7"/>
        <v>S2611</v>
      </c>
      <c r="C506" s="63" t="s">
        <v>75</v>
      </c>
      <c r="D506" s="63" t="str">
        <f>TRIM(MID(Tableau1[[#This Row],[tache]],FIND("TACHE",Tableau1[[#This Row],[tache]])+5,FIND(":",Tableau1[[#This Row],[tache]])-(FIND("TACHE",Tableau1[[#This Row],[tache]])+5)))</f>
        <v>3</v>
      </c>
      <c r="E506" s="63" t="s">
        <v>385</v>
      </c>
      <c r="F506" s="63" t="s">
        <v>112</v>
      </c>
      <c r="G506" s="63" t="s">
        <v>437</v>
      </c>
      <c r="H506" s="63">
        <v>50</v>
      </c>
      <c r="I506" s="63">
        <v>20</v>
      </c>
      <c r="J506" s="63">
        <v>4</v>
      </c>
      <c r="K506" s="63" t="s">
        <v>218</v>
      </c>
      <c r="L506" s="63">
        <v>0</v>
      </c>
      <c r="M506" s="63">
        <v>1</v>
      </c>
      <c r="N506" s="64">
        <v>1</v>
      </c>
    </row>
    <row r="507" spans="1:14" x14ac:dyDescent="0.25">
      <c r="A507" s="62" t="s">
        <v>432</v>
      </c>
      <c r="B507" s="63" t="str">
        <f t="shared" si="7"/>
        <v>S2611</v>
      </c>
      <c r="C507" s="63" t="s">
        <v>75</v>
      </c>
      <c r="D507" s="63" t="str">
        <f>TRIM(MID(Tableau1[[#This Row],[tache]],FIND("TACHE",Tableau1[[#This Row],[tache]])+5,FIND(":",Tableau1[[#This Row],[tache]])-(FIND("TACHE",Tableau1[[#This Row],[tache]])+5)))</f>
        <v>3</v>
      </c>
      <c r="E507" s="63" t="s">
        <v>385</v>
      </c>
      <c r="F507" s="63" t="s">
        <v>105</v>
      </c>
      <c r="G507" s="63" t="s">
        <v>388</v>
      </c>
      <c r="H507" s="63">
        <v>500</v>
      </c>
      <c r="I507" s="63">
        <v>20</v>
      </c>
      <c r="J507" s="63">
        <v>20</v>
      </c>
      <c r="K507" s="63" t="s">
        <v>218</v>
      </c>
      <c r="L507" s="63">
        <v>0</v>
      </c>
      <c r="M507" s="63">
        <v>1</v>
      </c>
      <c r="N507" s="64">
        <v>1</v>
      </c>
    </row>
    <row r="508" spans="1:14" x14ac:dyDescent="0.25">
      <c r="A508" s="62" t="s">
        <v>432</v>
      </c>
      <c r="B508" s="63" t="str">
        <f t="shared" si="7"/>
        <v>S2611</v>
      </c>
      <c r="C508" s="63" t="s">
        <v>75</v>
      </c>
      <c r="D508" s="63" t="str">
        <f>TRIM(MID(Tableau1[[#This Row],[tache]],FIND("TACHE",Tableau1[[#This Row],[tache]])+5,FIND(":",Tableau1[[#This Row],[tache]])-(FIND("TACHE",Tableau1[[#This Row],[tache]])+5)))</f>
        <v>3</v>
      </c>
      <c r="E508" s="63" t="s">
        <v>385</v>
      </c>
      <c r="F508" s="63" t="s">
        <v>109</v>
      </c>
      <c r="G508" s="63" t="s">
        <v>437</v>
      </c>
      <c r="H508" s="63">
        <v>50</v>
      </c>
      <c r="I508" s="63">
        <v>20</v>
      </c>
      <c r="J508" s="63">
        <v>4</v>
      </c>
      <c r="K508" s="63" t="s">
        <v>218</v>
      </c>
      <c r="L508" s="63">
        <v>0</v>
      </c>
      <c r="M508" s="63">
        <v>1</v>
      </c>
      <c r="N508" s="64">
        <v>1</v>
      </c>
    </row>
    <row r="509" spans="1:14" x14ac:dyDescent="0.25">
      <c r="A509" s="62" t="s">
        <v>432</v>
      </c>
      <c r="B509" s="63" t="str">
        <f t="shared" si="7"/>
        <v>S2611</v>
      </c>
      <c r="C509" s="63" t="s">
        <v>75</v>
      </c>
      <c r="D509" s="63" t="str">
        <f>TRIM(MID(Tableau1[[#This Row],[tache]],FIND("TACHE",Tableau1[[#This Row],[tache]])+5,FIND(":",Tableau1[[#This Row],[tache]])-(FIND("TACHE",Tableau1[[#This Row],[tache]])+5)))</f>
        <v>3</v>
      </c>
      <c r="E509" s="63" t="s">
        <v>385</v>
      </c>
      <c r="F509" s="63" t="s">
        <v>110</v>
      </c>
      <c r="G509" s="63" t="s">
        <v>437</v>
      </c>
      <c r="H509" s="63">
        <v>50</v>
      </c>
      <c r="I509" s="63">
        <v>20</v>
      </c>
      <c r="J509" s="63">
        <v>4</v>
      </c>
      <c r="K509" s="63" t="s">
        <v>218</v>
      </c>
      <c r="L509" s="63">
        <v>0</v>
      </c>
      <c r="M509" s="63">
        <v>1</v>
      </c>
      <c r="N509" s="64">
        <v>1</v>
      </c>
    </row>
    <row r="510" spans="1:14" x14ac:dyDescent="0.25">
      <c r="A510" s="62" t="s">
        <v>432</v>
      </c>
      <c r="B510" s="63" t="str">
        <f t="shared" si="7"/>
        <v>S2611</v>
      </c>
      <c r="C510" s="63" t="s">
        <v>75</v>
      </c>
      <c r="D510" s="63" t="str">
        <f>TRIM(MID(Tableau1[[#This Row],[tache]],FIND("TACHE",Tableau1[[#This Row],[tache]])+5,FIND(":",Tableau1[[#This Row],[tache]])-(FIND("TACHE",Tableau1[[#This Row],[tache]])+5)))</f>
        <v>3</v>
      </c>
      <c r="E510" s="63" t="s">
        <v>385</v>
      </c>
      <c r="F510" s="63" t="s">
        <v>111</v>
      </c>
      <c r="G510" s="63" t="s">
        <v>437</v>
      </c>
      <c r="H510" s="63">
        <v>50</v>
      </c>
      <c r="I510" s="63">
        <v>20</v>
      </c>
      <c r="J510" s="63">
        <v>4</v>
      </c>
      <c r="K510" s="63" t="s">
        <v>218</v>
      </c>
      <c r="L510" s="63">
        <v>0</v>
      </c>
      <c r="M510" s="63">
        <v>1</v>
      </c>
      <c r="N510" s="64">
        <v>1</v>
      </c>
    </row>
    <row r="511" spans="1:14" x14ac:dyDescent="0.25">
      <c r="A511" s="62" t="s">
        <v>432</v>
      </c>
      <c r="B511" s="63" t="str">
        <f t="shared" si="7"/>
        <v>S2611</v>
      </c>
      <c r="C511" s="63" t="s">
        <v>75</v>
      </c>
      <c r="D511" s="63" t="str">
        <f>TRIM(MID(Tableau1[[#This Row],[tache]],FIND("TACHE",Tableau1[[#This Row],[tache]])+5,FIND(":",Tableau1[[#This Row],[tache]])-(FIND("TACHE",Tableau1[[#This Row],[tache]])+5)))</f>
        <v>3</v>
      </c>
      <c r="E511" s="63" t="s">
        <v>385</v>
      </c>
      <c r="F511" s="63" t="s">
        <v>113</v>
      </c>
      <c r="G511" s="63" t="s">
        <v>437</v>
      </c>
      <c r="H511" s="63">
        <v>50</v>
      </c>
      <c r="I511" s="63">
        <v>20</v>
      </c>
      <c r="J511" s="63">
        <v>4</v>
      </c>
      <c r="K511" s="63" t="s">
        <v>218</v>
      </c>
      <c r="L511" s="63">
        <v>0</v>
      </c>
      <c r="M511" s="63">
        <v>1</v>
      </c>
      <c r="N511" s="64">
        <v>1</v>
      </c>
    </row>
    <row r="512" spans="1:14" x14ac:dyDescent="0.25">
      <c r="A512" s="62" t="s">
        <v>432</v>
      </c>
      <c r="B512" s="63" t="str">
        <f t="shared" si="7"/>
        <v>S2611</v>
      </c>
      <c r="C512" s="63" t="s">
        <v>75</v>
      </c>
      <c r="D512" s="63" t="str">
        <f>TRIM(MID(Tableau1[[#This Row],[tache]],FIND("TACHE",Tableau1[[#This Row],[tache]])+5,FIND(":",Tableau1[[#This Row],[tache]])-(FIND("TACHE",Tableau1[[#This Row],[tache]])+5)))</f>
        <v>3</v>
      </c>
      <c r="E512" s="63" t="s">
        <v>385</v>
      </c>
      <c r="F512" s="63" t="s">
        <v>114</v>
      </c>
      <c r="G512" s="63" t="s">
        <v>437</v>
      </c>
      <c r="H512" s="63">
        <v>50</v>
      </c>
      <c r="I512" s="63">
        <v>20</v>
      </c>
      <c r="J512" s="63">
        <v>4</v>
      </c>
      <c r="K512" s="63" t="s">
        <v>218</v>
      </c>
      <c r="L512" s="63">
        <v>0</v>
      </c>
      <c r="M512" s="63">
        <v>1</v>
      </c>
      <c r="N512" s="64">
        <v>1</v>
      </c>
    </row>
    <row r="513" spans="1:14" x14ac:dyDescent="0.25">
      <c r="A513" s="62" t="s">
        <v>432</v>
      </c>
      <c r="B513" s="63" t="str">
        <f t="shared" si="7"/>
        <v>S2611</v>
      </c>
      <c r="C513" s="63" t="s">
        <v>75</v>
      </c>
      <c r="D513" s="63" t="str">
        <f>TRIM(MID(Tableau1[[#This Row],[tache]],FIND("TACHE",Tableau1[[#This Row],[tache]])+5,FIND(":",Tableau1[[#This Row],[tache]])-(FIND("TACHE",Tableau1[[#This Row],[tache]])+5)))</f>
        <v>3</v>
      </c>
      <c r="E513" s="63" t="s">
        <v>385</v>
      </c>
      <c r="F513" s="63" t="s">
        <v>115</v>
      </c>
      <c r="G513" s="63" t="s">
        <v>437</v>
      </c>
      <c r="H513" s="63">
        <v>50</v>
      </c>
      <c r="I513" s="63">
        <v>20</v>
      </c>
      <c r="J513" s="63">
        <v>4</v>
      </c>
      <c r="K513" s="63" t="s">
        <v>218</v>
      </c>
      <c r="L513" s="63">
        <v>0</v>
      </c>
      <c r="M513" s="63">
        <v>1</v>
      </c>
      <c r="N513" s="64">
        <v>1</v>
      </c>
    </row>
    <row r="514" spans="1:14" x14ac:dyDescent="0.25">
      <c r="A514" s="62" t="s">
        <v>432</v>
      </c>
      <c r="B514" s="63" t="str">
        <f t="shared" si="7"/>
        <v>S2611</v>
      </c>
      <c r="C514" s="63" t="s">
        <v>75</v>
      </c>
      <c r="D514" s="63" t="str">
        <f>TRIM(MID(Tableau1[[#This Row],[tache]],FIND("TACHE",Tableau1[[#This Row],[tache]])+5,FIND(":",Tableau1[[#This Row],[tache]])-(FIND("TACHE",Tableau1[[#This Row],[tache]])+5)))</f>
        <v>3</v>
      </c>
      <c r="E514" s="63" t="s">
        <v>385</v>
      </c>
      <c r="F514" s="63" t="s">
        <v>194</v>
      </c>
      <c r="G514" s="63" t="s">
        <v>395</v>
      </c>
      <c r="H514" s="63">
        <v>25</v>
      </c>
      <c r="I514" s="63">
        <v>50</v>
      </c>
      <c r="J514" s="63">
        <v>4</v>
      </c>
      <c r="K514" s="63" t="s">
        <v>218</v>
      </c>
      <c r="L514" s="63">
        <v>0</v>
      </c>
      <c r="M514" s="63">
        <v>2</v>
      </c>
      <c r="N514" s="64">
        <v>2</v>
      </c>
    </row>
    <row r="515" spans="1:14" x14ac:dyDescent="0.25">
      <c r="A515" s="62" t="s">
        <v>432</v>
      </c>
      <c r="B515" s="63" t="str">
        <f t="shared" ref="B515:B578" si="8">RIGHT(A515,LEN(A515)-3)</f>
        <v>S2611</v>
      </c>
      <c r="C515" s="63" t="s">
        <v>75</v>
      </c>
      <c r="D515" s="63" t="str">
        <f>TRIM(MID(Tableau1[[#This Row],[tache]],FIND("TACHE",Tableau1[[#This Row],[tache]])+5,FIND(":",Tableau1[[#This Row],[tache]])-(FIND("TACHE",Tableau1[[#This Row],[tache]])+5)))</f>
        <v>3</v>
      </c>
      <c r="E515" s="63" t="s">
        <v>385</v>
      </c>
      <c r="F515" s="63" t="s">
        <v>207</v>
      </c>
      <c r="G515" s="63" t="s">
        <v>391</v>
      </c>
      <c r="H515" s="63">
        <v>50</v>
      </c>
      <c r="I515" s="63">
        <v>20</v>
      </c>
      <c r="J515" s="63">
        <v>4</v>
      </c>
      <c r="K515" s="63" t="s">
        <v>218</v>
      </c>
      <c r="L515" s="63">
        <v>0</v>
      </c>
      <c r="M515" s="63">
        <v>2</v>
      </c>
      <c r="N515" s="64">
        <v>2</v>
      </c>
    </row>
    <row r="516" spans="1:14" x14ac:dyDescent="0.25">
      <c r="A516" s="62" t="s">
        <v>432</v>
      </c>
      <c r="B516" s="63" t="str">
        <f t="shared" si="8"/>
        <v>S2611</v>
      </c>
      <c r="C516" s="63" t="s">
        <v>75</v>
      </c>
      <c r="D516" s="63" t="str">
        <f>TRIM(MID(Tableau1[[#This Row],[tache]],FIND("TACHE",Tableau1[[#This Row],[tache]])+5,FIND(":",Tableau1[[#This Row],[tache]])-(FIND("TACHE",Tableau1[[#This Row],[tache]])+5)))</f>
        <v>3</v>
      </c>
      <c r="E516" s="63" t="s">
        <v>385</v>
      </c>
      <c r="F516" s="63" t="s">
        <v>211</v>
      </c>
      <c r="G516" s="63" t="s">
        <v>393</v>
      </c>
      <c r="H516" s="63">
        <v>25</v>
      </c>
      <c r="I516" s="63">
        <v>20</v>
      </c>
      <c r="J516" s="63">
        <v>4</v>
      </c>
      <c r="K516" s="63" t="s">
        <v>218</v>
      </c>
      <c r="L516" s="63">
        <v>0</v>
      </c>
      <c r="M516" s="63">
        <v>2</v>
      </c>
      <c r="N516" s="64">
        <v>2</v>
      </c>
    </row>
    <row r="517" spans="1:14" x14ac:dyDescent="0.25">
      <c r="A517" s="62" t="s">
        <v>432</v>
      </c>
      <c r="B517" s="63" t="str">
        <f t="shared" si="8"/>
        <v>S2611</v>
      </c>
      <c r="C517" s="63" t="s">
        <v>75</v>
      </c>
      <c r="D517" s="63" t="str">
        <f>TRIM(MID(Tableau1[[#This Row],[tache]],FIND("TACHE",Tableau1[[#This Row],[tache]])+5,FIND(":",Tableau1[[#This Row],[tache]])-(FIND("TACHE",Tableau1[[#This Row],[tache]])+5)))</f>
        <v>3</v>
      </c>
      <c r="E517" s="63" t="s">
        <v>385</v>
      </c>
      <c r="F517" s="63" t="s">
        <v>392</v>
      </c>
      <c r="G517" s="63" t="s">
        <v>175</v>
      </c>
      <c r="H517" s="63">
        <v>500</v>
      </c>
      <c r="I517" s="63">
        <v>50</v>
      </c>
      <c r="J517" s="63">
        <v>24</v>
      </c>
      <c r="K517" s="63" t="s">
        <v>218</v>
      </c>
      <c r="L517" s="63">
        <v>0</v>
      </c>
      <c r="M517" s="63">
        <v>1</v>
      </c>
      <c r="N517" s="64">
        <v>1</v>
      </c>
    </row>
    <row r="518" spans="1:14" x14ac:dyDescent="0.25">
      <c r="A518" s="62" t="s">
        <v>432</v>
      </c>
      <c r="B518" s="63" t="str">
        <f t="shared" si="8"/>
        <v>S2611</v>
      </c>
      <c r="C518" s="63" t="s">
        <v>75</v>
      </c>
      <c r="D518" s="63" t="str">
        <f>TRIM(MID(Tableau1[[#This Row],[tache]],FIND("TACHE",Tableau1[[#This Row],[tache]])+5,FIND(":",Tableau1[[#This Row],[tache]])-(FIND("TACHE",Tableau1[[#This Row],[tache]])+5)))</f>
        <v>3</v>
      </c>
      <c r="E518" s="63" t="s">
        <v>385</v>
      </c>
      <c r="F518" s="63" t="s">
        <v>212</v>
      </c>
      <c r="G518" s="63" t="s">
        <v>393</v>
      </c>
      <c r="H518" s="63">
        <v>40</v>
      </c>
      <c r="I518" s="63">
        <v>20</v>
      </c>
      <c r="J518" s="63">
        <v>4</v>
      </c>
      <c r="K518" s="63" t="s">
        <v>218</v>
      </c>
      <c r="L518" s="63">
        <v>0</v>
      </c>
      <c r="M518" s="63">
        <v>2</v>
      </c>
      <c r="N518" s="64">
        <v>2</v>
      </c>
    </row>
    <row r="519" spans="1:14" x14ac:dyDescent="0.25">
      <c r="A519" s="62" t="s">
        <v>432</v>
      </c>
      <c r="B519" s="63" t="str">
        <f t="shared" si="8"/>
        <v>S2611</v>
      </c>
      <c r="C519" s="63" t="s">
        <v>75</v>
      </c>
      <c r="D519" s="63" t="str">
        <f>TRIM(MID(Tableau1[[#This Row],[tache]],FIND("TACHE",Tableau1[[#This Row],[tache]])+5,FIND(":",Tableau1[[#This Row],[tache]])-(FIND("TACHE",Tableau1[[#This Row],[tache]])+5)))</f>
        <v>3</v>
      </c>
      <c r="E519" s="63" t="s">
        <v>385</v>
      </c>
      <c r="F519" s="63" t="s">
        <v>196</v>
      </c>
      <c r="G519" s="63" t="s">
        <v>391</v>
      </c>
      <c r="H519" s="63">
        <v>40</v>
      </c>
      <c r="I519" s="63">
        <v>20</v>
      </c>
      <c r="J519" s="63">
        <v>4</v>
      </c>
      <c r="K519" s="63" t="s">
        <v>218</v>
      </c>
      <c r="L519" s="63">
        <v>0</v>
      </c>
      <c r="M519" s="63">
        <v>2</v>
      </c>
      <c r="N519" s="64">
        <v>2</v>
      </c>
    </row>
    <row r="520" spans="1:14" x14ac:dyDescent="0.25">
      <c r="A520" s="62" t="s">
        <v>432</v>
      </c>
      <c r="B520" s="63" t="str">
        <f t="shared" si="8"/>
        <v>S2611</v>
      </c>
      <c r="C520" s="63" t="s">
        <v>75</v>
      </c>
      <c r="D520" s="63" t="str">
        <f>TRIM(MID(Tableau1[[#This Row],[tache]],FIND("TACHE",Tableau1[[#This Row],[tache]])+5,FIND(":",Tableau1[[#This Row],[tache]])-(FIND("TACHE",Tableau1[[#This Row],[tache]])+5)))</f>
        <v>3</v>
      </c>
      <c r="E520" s="63" t="s">
        <v>385</v>
      </c>
      <c r="F520" s="63" t="s">
        <v>198</v>
      </c>
      <c r="G520" s="63" t="s">
        <v>438</v>
      </c>
      <c r="H520" s="63">
        <v>40</v>
      </c>
      <c r="I520" s="63">
        <v>20</v>
      </c>
      <c r="J520" s="63">
        <v>4</v>
      </c>
      <c r="K520" s="63" t="s">
        <v>218</v>
      </c>
      <c r="L520" s="63">
        <v>0</v>
      </c>
      <c r="M520" s="63">
        <v>2</v>
      </c>
      <c r="N520" s="64">
        <v>2</v>
      </c>
    </row>
    <row r="521" spans="1:14" x14ac:dyDescent="0.25">
      <c r="A521" s="62" t="s">
        <v>432</v>
      </c>
      <c r="B521" s="63" t="str">
        <f t="shared" si="8"/>
        <v>S2611</v>
      </c>
      <c r="C521" s="63" t="s">
        <v>75</v>
      </c>
      <c r="D521" s="63" t="str">
        <f>TRIM(MID(Tableau1[[#This Row],[tache]],FIND("TACHE",Tableau1[[#This Row],[tache]])+5,FIND(":",Tableau1[[#This Row],[tache]])-(FIND("TACHE",Tableau1[[#This Row],[tache]])+5)))</f>
        <v>3</v>
      </c>
      <c r="E521" s="63" t="s">
        <v>385</v>
      </c>
      <c r="F521" s="63" t="s">
        <v>165</v>
      </c>
      <c r="G521" s="63" t="s">
        <v>438</v>
      </c>
      <c r="H521" s="63">
        <v>25</v>
      </c>
      <c r="I521" s="63">
        <v>20</v>
      </c>
      <c r="J521" s="63">
        <v>4</v>
      </c>
      <c r="K521" s="63" t="s">
        <v>218</v>
      </c>
      <c r="L521" s="63">
        <v>0</v>
      </c>
      <c r="M521" s="63">
        <v>2</v>
      </c>
      <c r="N521" s="64">
        <v>2</v>
      </c>
    </row>
    <row r="522" spans="1:14" x14ac:dyDescent="0.25">
      <c r="A522" s="62" t="s">
        <v>432</v>
      </c>
      <c r="B522" s="63" t="str">
        <f t="shared" si="8"/>
        <v>S2611</v>
      </c>
      <c r="C522" s="63" t="s">
        <v>75</v>
      </c>
      <c r="D522" s="63" t="str">
        <f>TRIM(MID(Tableau1[[#This Row],[tache]],FIND("TACHE",Tableau1[[#This Row],[tache]])+5,FIND(":",Tableau1[[#This Row],[tache]])-(FIND("TACHE",Tableau1[[#This Row],[tache]])+5)))</f>
        <v>3</v>
      </c>
      <c r="E522" s="63" t="s">
        <v>385</v>
      </c>
      <c r="F522" s="63" t="s">
        <v>166</v>
      </c>
      <c r="G522" s="63" t="s">
        <v>438</v>
      </c>
      <c r="H522" s="63">
        <v>25</v>
      </c>
      <c r="I522" s="63">
        <v>20</v>
      </c>
      <c r="J522" s="63">
        <v>4</v>
      </c>
      <c r="K522" s="63" t="s">
        <v>218</v>
      </c>
      <c r="L522" s="63">
        <v>0</v>
      </c>
      <c r="M522" s="63">
        <v>2</v>
      </c>
      <c r="N522" s="64">
        <v>2</v>
      </c>
    </row>
    <row r="523" spans="1:14" x14ac:dyDescent="0.25">
      <c r="A523" s="62" t="s">
        <v>432</v>
      </c>
      <c r="B523" s="63" t="str">
        <f t="shared" si="8"/>
        <v>S2611</v>
      </c>
      <c r="C523" s="63" t="s">
        <v>75</v>
      </c>
      <c r="D523" s="63" t="str">
        <f>TRIM(MID(Tableau1[[#This Row],[tache]],FIND("TACHE",Tableau1[[#This Row],[tache]])+5,FIND(":",Tableau1[[#This Row],[tache]])-(FIND("TACHE",Tableau1[[#This Row],[tache]])+5)))</f>
        <v>3</v>
      </c>
      <c r="E523" s="63" t="s">
        <v>385</v>
      </c>
      <c r="F523" s="63" t="s">
        <v>168</v>
      </c>
      <c r="G523" s="63" t="s">
        <v>393</v>
      </c>
      <c r="H523" s="63">
        <v>50</v>
      </c>
      <c r="I523" s="63">
        <v>20</v>
      </c>
      <c r="J523" s="63">
        <v>4</v>
      </c>
      <c r="K523" s="63" t="s">
        <v>218</v>
      </c>
      <c r="L523" s="63">
        <v>0</v>
      </c>
      <c r="M523" s="63">
        <v>2</v>
      </c>
      <c r="N523" s="64">
        <v>2</v>
      </c>
    </row>
    <row r="524" spans="1:14" x14ac:dyDescent="0.25">
      <c r="A524" s="62" t="s">
        <v>432</v>
      </c>
      <c r="B524" s="63" t="str">
        <f t="shared" si="8"/>
        <v>S2611</v>
      </c>
      <c r="C524" s="63" t="s">
        <v>75</v>
      </c>
      <c r="D524" s="63" t="str">
        <f>TRIM(MID(Tableau1[[#This Row],[tache]],FIND("TACHE",Tableau1[[#This Row],[tache]])+5,FIND(":",Tableau1[[#This Row],[tache]])-(FIND("TACHE",Tableau1[[#This Row],[tache]])+5)))</f>
        <v>3</v>
      </c>
      <c r="E524" s="63" t="s">
        <v>385</v>
      </c>
      <c r="F524" s="63" t="s">
        <v>170</v>
      </c>
      <c r="G524" s="63" t="s">
        <v>408</v>
      </c>
      <c r="H524" s="63">
        <v>600</v>
      </c>
      <c r="I524" s="63">
        <v>20</v>
      </c>
      <c r="J524" s="63">
        <v>20</v>
      </c>
      <c r="K524" s="63" t="s">
        <v>218</v>
      </c>
      <c r="L524" s="63">
        <v>0</v>
      </c>
      <c r="M524" s="63">
        <v>1</v>
      </c>
      <c r="N524" s="64">
        <v>1</v>
      </c>
    </row>
    <row r="525" spans="1:14" x14ac:dyDescent="0.25">
      <c r="A525" s="5" t="s">
        <v>439</v>
      </c>
      <c r="B525" s="48" t="str">
        <f t="shared" si="8"/>
        <v>S2706</v>
      </c>
      <c r="C525" s="48" t="s">
        <v>75</v>
      </c>
      <c r="D525" s="48" t="str">
        <f>TRIM(MID(Tableau1[[#This Row],[tache]],FIND("TACHE",Tableau1[[#This Row],[tache]])+5,FIND(":",Tableau1[[#This Row],[tache]])-(FIND("TACHE",Tableau1[[#This Row],[tache]])+5)))</f>
        <v>1</v>
      </c>
      <c r="E525" s="48" t="s">
        <v>440</v>
      </c>
      <c r="F525" s="48" t="s">
        <v>73</v>
      </c>
      <c r="G525" s="48" t="s">
        <v>441</v>
      </c>
      <c r="H525" s="48">
        <v>50</v>
      </c>
      <c r="I525" s="48">
        <v>50</v>
      </c>
      <c r="J525" s="48">
        <v>8</v>
      </c>
      <c r="K525" s="48" t="s">
        <v>218</v>
      </c>
      <c r="L525" s="48">
        <v>1</v>
      </c>
      <c r="M525" s="48">
        <v>0</v>
      </c>
      <c r="N525" s="47">
        <v>1</v>
      </c>
    </row>
    <row r="526" spans="1:14" x14ac:dyDescent="0.25">
      <c r="A526" s="5" t="s">
        <v>439</v>
      </c>
      <c r="B526" s="48" t="str">
        <f t="shared" si="8"/>
        <v>S2706</v>
      </c>
      <c r="C526" s="48" t="s">
        <v>75</v>
      </c>
      <c r="D526" s="48" t="str">
        <f>TRIM(MID(Tableau1[[#This Row],[tache]],FIND("TACHE",Tableau1[[#This Row],[tache]])+5,FIND(":",Tableau1[[#This Row],[tache]])-(FIND("TACHE",Tableau1[[#This Row],[tache]])+5)))</f>
        <v>1</v>
      </c>
      <c r="E526" s="48" t="s">
        <v>440</v>
      </c>
      <c r="F526" s="48" t="s">
        <v>75</v>
      </c>
      <c r="G526" s="48" t="s">
        <v>442</v>
      </c>
      <c r="H526" s="48">
        <v>300</v>
      </c>
      <c r="I526" s="48">
        <v>50</v>
      </c>
      <c r="J526" s="48">
        <v>16</v>
      </c>
      <c r="K526" s="48" t="s">
        <v>218</v>
      </c>
      <c r="L526" s="48">
        <v>1</v>
      </c>
      <c r="M526" s="48">
        <v>0</v>
      </c>
      <c r="N526" s="47">
        <v>1</v>
      </c>
    </row>
    <row r="527" spans="1:14" x14ac:dyDescent="0.25">
      <c r="A527" s="5" t="s">
        <v>439</v>
      </c>
      <c r="B527" s="48" t="str">
        <f t="shared" si="8"/>
        <v>S2706</v>
      </c>
      <c r="C527" s="48" t="s">
        <v>75</v>
      </c>
      <c r="D527" s="48" t="str">
        <f>TRIM(MID(Tableau1[[#This Row],[tache]],FIND("TACHE",Tableau1[[#This Row],[tache]])+5,FIND(":",Tableau1[[#This Row],[tache]])-(FIND("TACHE",Tableau1[[#This Row],[tache]])+5)))</f>
        <v>1</v>
      </c>
      <c r="E527" s="48" t="s">
        <v>440</v>
      </c>
      <c r="F527" s="48" t="s">
        <v>82</v>
      </c>
      <c r="G527" s="48" t="s">
        <v>441</v>
      </c>
      <c r="H527" s="48">
        <v>50</v>
      </c>
      <c r="I527" s="48">
        <v>20</v>
      </c>
      <c r="J527" s="48">
        <v>4</v>
      </c>
      <c r="K527" s="48" t="s">
        <v>218</v>
      </c>
      <c r="L527" s="48">
        <v>1</v>
      </c>
      <c r="M527" s="48">
        <v>0</v>
      </c>
      <c r="N527" s="47">
        <v>1</v>
      </c>
    </row>
    <row r="528" spans="1:14" x14ac:dyDescent="0.25">
      <c r="A528" s="5" t="s">
        <v>439</v>
      </c>
      <c r="B528" s="48" t="str">
        <f t="shared" si="8"/>
        <v>S2706</v>
      </c>
      <c r="C528" s="48" t="s">
        <v>75</v>
      </c>
      <c r="D528" s="48" t="str">
        <f>TRIM(MID(Tableau1[[#This Row],[tache]],FIND("TACHE",Tableau1[[#This Row],[tache]])+5,FIND(":",Tableau1[[#This Row],[tache]])-(FIND("TACHE",Tableau1[[#This Row],[tache]])+5)))</f>
        <v>1</v>
      </c>
      <c r="E528" s="48" t="s">
        <v>440</v>
      </c>
      <c r="F528" s="48" t="s">
        <v>105</v>
      </c>
      <c r="G528" s="48" t="s">
        <v>161</v>
      </c>
      <c r="H528" s="48">
        <v>150</v>
      </c>
      <c r="I528" s="48">
        <v>20</v>
      </c>
      <c r="J528" s="48">
        <v>8</v>
      </c>
      <c r="K528" s="48" t="s">
        <v>218</v>
      </c>
      <c r="L528" s="48">
        <v>2</v>
      </c>
      <c r="M528" s="48">
        <v>0</v>
      </c>
      <c r="N528" s="47">
        <v>2</v>
      </c>
    </row>
    <row r="529" spans="1:14" x14ac:dyDescent="0.25">
      <c r="A529" s="5" t="s">
        <v>439</v>
      </c>
      <c r="B529" s="48" t="str">
        <f t="shared" si="8"/>
        <v>S2706</v>
      </c>
      <c r="C529" s="48" t="s">
        <v>75</v>
      </c>
      <c r="D529" s="48" t="str">
        <f>TRIM(MID(Tableau1[[#This Row],[tache]],FIND("TACHE",Tableau1[[#This Row],[tache]])+5,FIND(":",Tableau1[[#This Row],[tache]])-(FIND("TACHE",Tableau1[[#This Row],[tache]])+5)))</f>
        <v>1</v>
      </c>
      <c r="E529" s="48" t="s">
        <v>440</v>
      </c>
      <c r="F529" s="48" t="s">
        <v>106</v>
      </c>
      <c r="G529" s="48" t="s">
        <v>161</v>
      </c>
      <c r="H529" s="48">
        <v>50</v>
      </c>
      <c r="I529" s="48">
        <v>20</v>
      </c>
      <c r="J529" s="48">
        <v>4</v>
      </c>
      <c r="K529" s="48" t="s">
        <v>218</v>
      </c>
      <c r="L529" s="48">
        <v>2</v>
      </c>
      <c r="M529" s="48">
        <v>0</v>
      </c>
      <c r="N529" s="47">
        <v>2</v>
      </c>
    </row>
    <row r="530" spans="1:14" x14ac:dyDescent="0.25">
      <c r="A530" s="5" t="s">
        <v>439</v>
      </c>
      <c r="B530" s="48" t="str">
        <f t="shared" si="8"/>
        <v>S2706</v>
      </c>
      <c r="C530" s="48" t="s">
        <v>75</v>
      </c>
      <c r="D530" s="48" t="str">
        <f>TRIM(MID(Tableau1[[#This Row],[tache]],FIND("TACHE",Tableau1[[#This Row],[tache]])+5,FIND(":",Tableau1[[#This Row],[tache]])-(FIND("TACHE",Tableau1[[#This Row],[tache]])+5)))</f>
        <v>1</v>
      </c>
      <c r="E530" s="48" t="s">
        <v>440</v>
      </c>
      <c r="F530" s="48" t="s">
        <v>111</v>
      </c>
      <c r="G530" s="48" t="s">
        <v>161</v>
      </c>
      <c r="H530" s="48">
        <v>200</v>
      </c>
      <c r="I530" s="48">
        <v>50</v>
      </c>
      <c r="J530" s="48">
        <v>12</v>
      </c>
      <c r="K530" s="48" t="s">
        <v>218</v>
      </c>
      <c r="L530" s="48">
        <v>2</v>
      </c>
      <c r="M530" s="48">
        <v>0</v>
      </c>
      <c r="N530" s="47">
        <v>2</v>
      </c>
    </row>
    <row r="531" spans="1:14" x14ac:dyDescent="0.25">
      <c r="A531" s="5" t="s">
        <v>439</v>
      </c>
      <c r="B531" s="48" t="str">
        <f t="shared" si="8"/>
        <v>S2706</v>
      </c>
      <c r="C531" s="48" t="s">
        <v>75</v>
      </c>
      <c r="D531" s="48" t="str">
        <f>TRIM(MID(Tableau1[[#This Row],[tache]],FIND("TACHE",Tableau1[[#This Row],[tache]])+5,FIND(":",Tableau1[[#This Row],[tache]])-(FIND("TACHE",Tableau1[[#This Row],[tache]])+5)))</f>
        <v>1</v>
      </c>
      <c r="E531" s="48" t="s">
        <v>440</v>
      </c>
      <c r="F531" s="48" t="s">
        <v>113</v>
      </c>
      <c r="G531" s="48" t="s">
        <v>443</v>
      </c>
      <c r="H531" s="48">
        <v>300</v>
      </c>
      <c r="I531" s="48">
        <v>20</v>
      </c>
      <c r="J531" s="48">
        <v>12</v>
      </c>
      <c r="K531" s="48" t="s">
        <v>218</v>
      </c>
      <c r="L531" s="48">
        <v>2</v>
      </c>
      <c r="M531" s="48">
        <v>0</v>
      </c>
      <c r="N531" s="47">
        <v>2</v>
      </c>
    </row>
    <row r="532" spans="1:14" x14ac:dyDescent="0.25">
      <c r="A532" s="5" t="s">
        <v>439</v>
      </c>
      <c r="B532" s="48" t="str">
        <f t="shared" si="8"/>
        <v>S2706</v>
      </c>
      <c r="C532" s="48" t="s">
        <v>75</v>
      </c>
      <c r="D532" s="48" t="str">
        <f>TRIM(MID(Tableau1[[#This Row],[tache]],FIND("TACHE",Tableau1[[#This Row],[tache]])+5,FIND(":",Tableau1[[#This Row],[tache]])-(FIND("TACHE",Tableau1[[#This Row],[tache]])+5)))</f>
        <v>2</v>
      </c>
      <c r="E532" s="48" t="s">
        <v>444</v>
      </c>
      <c r="F532" s="48" t="s">
        <v>107</v>
      </c>
      <c r="G532" s="48" t="s">
        <v>445</v>
      </c>
      <c r="H532" s="48">
        <v>100</v>
      </c>
      <c r="I532" s="48">
        <v>20</v>
      </c>
      <c r="J532" s="48">
        <v>8</v>
      </c>
      <c r="K532" s="48" t="s">
        <v>218</v>
      </c>
      <c r="L532" s="48">
        <v>0</v>
      </c>
      <c r="M532" s="48">
        <v>2</v>
      </c>
      <c r="N532" s="47">
        <v>2</v>
      </c>
    </row>
    <row r="533" spans="1:14" x14ac:dyDescent="0.25">
      <c r="A533" s="5" t="s">
        <v>439</v>
      </c>
      <c r="B533" s="48" t="str">
        <f t="shared" si="8"/>
        <v>S2706</v>
      </c>
      <c r="C533" s="48" t="s">
        <v>75</v>
      </c>
      <c r="D533" s="48" t="str">
        <f>TRIM(MID(Tableau1[[#This Row],[tache]],FIND("TACHE",Tableau1[[#This Row],[tache]])+5,FIND(":",Tableau1[[#This Row],[tache]])-(FIND("TACHE",Tableau1[[#This Row],[tache]])+5)))</f>
        <v>2</v>
      </c>
      <c r="E533" s="48" t="s">
        <v>444</v>
      </c>
      <c r="F533" s="48" t="s">
        <v>108</v>
      </c>
      <c r="G533" s="48" t="s">
        <v>445</v>
      </c>
      <c r="H533" s="48">
        <v>80</v>
      </c>
      <c r="I533" s="48">
        <v>20</v>
      </c>
      <c r="J533" s="48">
        <v>4</v>
      </c>
      <c r="K533" s="48" t="s">
        <v>218</v>
      </c>
      <c r="L533" s="48">
        <v>0</v>
      </c>
      <c r="M533" s="48">
        <v>2</v>
      </c>
      <c r="N533" s="47">
        <v>2</v>
      </c>
    </row>
    <row r="534" spans="1:14" x14ac:dyDescent="0.25">
      <c r="A534" s="5" t="s">
        <v>439</v>
      </c>
      <c r="B534" s="48" t="str">
        <f t="shared" si="8"/>
        <v>S2706</v>
      </c>
      <c r="C534" s="48" t="s">
        <v>75</v>
      </c>
      <c r="D534" s="48" t="str">
        <f>TRIM(MID(Tableau1[[#This Row],[tache]],FIND("TACHE",Tableau1[[#This Row],[tache]])+5,FIND(":",Tableau1[[#This Row],[tache]])-(FIND("TACHE",Tableau1[[#This Row],[tache]])+5)))</f>
        <v>3</v>
      </c>
      <c r="E534" s="48" t="s">
        <v>446</v>
      </c>
      <c r="F534" s="48" t="s">
        <v>73</v>
      </c>
      <c r="G534" s="48" t="s">
        <v>447</v>
      </c>
      <c r="H534" s="48">
        <v>50</v>
      </c>
      <c r="I534" s="48">
        <v>50</v>
      </c>
      <c r="J534" s="48">
        <v>8</v>
      </c>
      <c r="K534" s="48" t="s">
        <v>218</v>
      </c>
      <c r="L534" s="48">
        <v>0</v>
      </c>
      <c r="M534" s="48">
        <v>1</v>
      </c>
      <c r="N534" s="47">
        <v>1</v>
      </c>
    </row>
    <row r="535" spans="1:14" x14ac:dyDescent="0.25">
      <c r="A535" s="5" t="s">
        <v>439</v>
      </c>
      <c r="B535" s="48" t="str">
        <f t="shared" si="8"/>
        <v>S2706</v>
      </c>
      <c r="C535" s="48" t="s">
        <v>75</v>
      </c>
      <c r="D535" s="48" t="str">
        <f>TRIM(MID(Tableau1[[#This Row],[tache]],FIND("TACHE",Tableau1[[#This Row],[tache]])+5,FIND(":",Tableau1[[#This Row],[tache]])-(FIND("TACHE",Tableau1[[#This Row],[tache]])+5)))</f>
        <v>3</v>
      </c>
      <c r="E535" s="48" t="s">
        <v>446</v>
      </c>
      <c r="F535" s="48" t="s">
        <v>83</v>
      </c>
      <c r="G535" s="48" t="s">
        <v>448</v>
      </c>
      <c r="H535" s="48">
        <v>50</v>
      </c>
      <c r="I535" s="48">
        <v>50</v>
      </c>
      <c r="J535" s="48">
        <v>8</v>
      </c>
      <c r="K535" s="48" t="s">
        <v>218</v>
      </c>
      <c r="L535" s="48">
        <v>0</v>
      </c>
      <c r="M535" s="48">
        <v>1</v>
      </c>
      <c r="N535" s="47">
        <v>1</v>
      </c>
    </row>
    <row r="536" spans="1:14" x14ac:dyDescent="0.25">
      <c r="A536" s="5" t="s">
        <v>439</v>
      </c>
      <c r="B536" s="48" t="str">
        <f t="shared" si="8"/>
        <v>S2706</v>
      </c>
      <c r="C536" s="48" t="s">
        <v>75</v>
      </c>
      <c r="D536" s="48" t="str">
        <f>TRIM(MID(Tableau1[[#This Row],[tache]],FIND("TACHE",Tableau1[[#This Row],[tache]])+5,FIND(":",Tableau1[[#This Row],[tache]])-(FIND("TACHE",Tableau1[[#This Row],[tache]])+5)))</f>
        <v>3</v>
      </c>
      <c r="E536" s="48" t="s">
        <v>446</v>
      </c>
      <c r="F536" s="48" t="s">
        <v>75</v>
      </c>
      <c r="G536" s="48" t="s">
        <v>92</v>
      </c>
      <c r="H536" s="48">
        <v>300</v>
      </c>
      <c r="I536" s="48">
        <v>50</v>
      </c>
      <c r="J536" s="48">
        <v>16</v>
      </c>
      <c r="K536" s="48" t="s">
        <v>218</v>
      </c>
      <c r="L536" s="48">
        <v>0</v>
      </c>
      <c r="M536" s="48">
        <v>1</v>
      </c>
      <c r="N536" s="47">
        <v>1</v>
      </c>
    </row>
    <row r="537" spans="1:14" x14ac:dyDescent="0.25">
      <c r="A537" s="5" t="s">
        <v>439</v>
      </c>
      <c r="B537" s="48" t="str">
        <f t="shared" si="8"/>
        <v>S2706</v>
      </c>
      <c r="C537" s="48" t="s">
        <v>75</v>
      </c>
      <c r="D537" s="48" t="str">
        <f>TRIM(MID(Tableau1[[#This Row],[tache]],FIND("TACHE",Tableau1[[#This Row],[tache]])+5,FIND(":",Tableau1[[#This Row],[tache]])-(FIND("TACHE",Tableau1[[#This Row],[tache]])+5)))</f>
        <v>3</v>
      </c>
      <c r="E537" s="48" t="s">
        <v>446</v>
      </c>
      <c r="F537" s="48" t="s">
        <v>70</v>
      </c>
      <c r="G537" s="48" t="s">
        <v>393</v>
      </c>
      <c r="H537" s="48">
        <v>50</v>
      </c>
      <c r="I537" s="48">
        <v>20</v>
      </c>
      <c r="J537" s="48">
        <v>4</v>
      </c>
      <c r="K537" s="48" t="s">
        <v>218</v>
      </c>
      <c r="L537" s="48">
        <v>0</v>
      </c>
      <c r="M537" s="48">
        <v>2</v>
      </c>
      <c r="N537" s="47">
        <v>2</v>
      </c>
    </row>
    <row r="538" spans="1:14" x14ac:dyDescent="0.25">
      <c r="A538" s="5" t="s">
        <v>439</v>
      </c>
      <c r="B538" s="48" t="str">
        <f t="shared" si="8"/>
        <v>S2706</v>
      </c>
      <c r="C538" s="48" t="s">
        <v>75</v>
      </c>
      <c r="D538" s="48" t="str">
        <f>TRIM(MID(Tableau1[[#This Row],[tache]],FIND("TACHE",Tableau1[[#This Row],[tache]])+5,FIND(":",Tableau1[[#This Row],[tache]])-(FIND("TACHE",Tableau1[[#This Row],[tache]])+5)))</f>
        <v>3</v>
      </c>
      <c r="E538" s="48" t="s">
        <v>446</v>
      </c>
      <c r="F538" s="48" t="s">
        <v>81</v>
      </c>
      <c r="G538" s="48" t="s">
        <v>448</v>
      </c>
      <c r="H538" s="48">
        <v>50</v>
      </c>
      <c r="I538" s="48">
        <v>50</v>
      </c>
      <c r="J538" s="48">
        <v>8</v>
      </c>
      <c r="K538" s="48" t="s">
        <v>218</v>
      </c>
      <c r="L538" s="48">
        <v>0</v>
      </c>
      <c r="M538" s="48">
        <v>1</v>
      </c>
      <c r="N538" s="47">
        <v>1</v>
      </c>
    </row>
    <row r="539" spans="1:14" x14ac:dyDescent="0.25">
      <c r="A539" s="5" t="s">
        <v>439</v>
      </c>
      <c r="B539" s="48" t="str">
        <f t="shared" si="8"/>
        <v>S2706</v>
      </c>
      <c r="C539" s="48" t="s">
        <v>75</v>
      </c>
      <c r="D539" s="48" t="str">
        <f>TRIM(MID(Tableau1[[#This Row],[tache]],FIND("TACHE",Tableau1[[#This Row],[tache]])+5,FIND(":",Tableau1[[#This Row],[tache]])-(FIND("TACHE",Tableau1[[#This Row],[tache]])+5)))</f>
        <v>3</v>
      </c>
      <c r="E539" s="48" t="s">
        <v>446</v>
      </c>
      <c r="F539" s="48" t="s">
        <v>82</v>
      </c>
      <c r="G539" s="48" t="s">
        <v>447</v>
      </c>
      <c r="H539" s="48">
        <v>50</v>
      </c>
      <c r="I539" s="48">
        <v>20</v>
      </c>
      <c r="J539" s="48">
        <v>4</v>
      </c>
      <c r="K539" s="48" t="s">
        <v>218</v>
      </c>
      <c r="L539" s="48">
        <v>0</v>
      </c>
      <c r="M539" s="48">
        <v>1</v>
      </c>
      <c r="N539" s="47">
        <v>1</v>
      </c>
    </row>
    <row r="540" spans="1:14" x14ac:dyDescent="0.25">
      <c r="A540" s="5" t="s">
        <v>439</v>
      </c>
      <c r="B540" s="48" t="str">
        <f t="shared" si="8"/>
        <v>S2706</v>
      </c>
      <c r="C540" s="48" t="s">
        <v>75</v>
      </c>
      <c r="D540" s="48" t="str">
        <f>TRIM(MID(Tableau1[[#This Row],[tache]],FIND("TACHE",Tableau1[[#This Row],[tache]])+5,FIND(":",Tableau1[[#This Row],[tache]])-(FIND("TACHE",Tableau1[[#This Row],[tache]])+5)))</f>
        <v>3</v>
      </c>
      <c r="E540" s="48" t="s">
        <v>446</v>
      </c>
      <c r="F540" s="48" t="s">
        <v>112</v>
      </c>
      <c r="G540" s="48" t="s">
        <v>449</v>
      </c>
      <c r="H540" s="48">
        <v>50</v>
      </c>
      <c r="I540" s="48">
        <v>20</v>
      </c>
      <c r="J540" s="48">
        <v>4</v>
      </c>
      <c r="K540" s="48" t="s">
        <v>218</v>
      </c>
      <c r="L540" s="48">
        <v>0</v>
      </c>
      <c r="M540" s="48">
        <v>2</v>
      </c>
      <c r="N540" s="47">
        <v>2</v>
      </c>
    </row>
    <row r="541" spans="1:14" x14ac:dyDescent="0.25">
      <c r="A541" s="5" t="s">
        <v>439</v>
      </c>
      <c r="B541" s="48" t="str">
        <f t="shared" si="8"/>
        <v>S2706</v>
      </c>
      <c r="C541" s="48" t="s">
        <v>75</v>
      </c>
      <c r="D541" s="48" t="str">
        <f>TRIM(MID(Tableau1[[#This Row],[tache]],FIND("TACHE",Tableau1[[#This Row],[tache]])+5,FIND(":",Tableau1[[#This Row],[tache]])-(FIND("TACHE",Tableau1[[#This Row],[tache]])+5)))</f>
        <v>3</v>
      </c>
      <c r="E541" s="48" t="s">
        <v>446</v>
      </c>
      <c r="F541" s="48" t="s">
        <v>105</v>
      </c>
      <c r="G541" s="48" t="s">
        <v>175</v>
      </c>
      <c r="H541" s="48">
        <v>150</v>
      </c>
      <c r="I541" s="48">
        <v>20</v>
      </c>
      <c r="J541" s="48">
        <v>8</v>
      </c>
      <c r="K541" s="48" t="s">
        <v>218</v>
      </c>
      <c r="L541" s="48">
        <v>0</v>
      </c>
      <c r="M541" s="48">
        <v>1</v>
      </c>
      <c r="N541" s="47">
        <v>1</v>
      </c>
    </row>
    <row r="542" spans="1:14" x14ac:dyDescent="0.25">
      <c r="A542" s="5" t="s">
        <v>439</v>
      </c>
      <c r="B542" s="48" t="str">
        <f t="shared" si="8"/>
        <v>S2706</v>
      </c>
      <c r="C542" s="48" t="s">
        <v>75</v>
      </c>
      <c r="D542" s="48" t="str">
        <f>TRIM(MID(Tableau1[[#This Row],[tache]],FIND("TACHE",Tableau1[[#This Row],[tache]])+5,FIND(":",Tableau1[[#This Row],[tache]])-(FIND("TACHE",Tableau1[[#This Row],[tache]])+5)))</f>
        <v>3</v>
      </c>
      <c r="E542" s="48" t="s">
        <v>446</v>
      </c>
      <c r="F542" s="48" t="s">
        <v>106</v>
      </c>
      <c r="G542" s="48" t="s">
        <v>175</v>
      </c>
      <c r="H542" s="48">
        <v>50</v>
      </c>
      <c r="I542" s="48">
        <v>20</v>
      </c>
      <c r="J542" s="48">
        <v>4</v>
      </c>
      <c r="K542" s="48" t="s">
        <v>218</v>
      </c>
      <c r="L542" s="48">
        <v>0</v>
      </c>
      <c r="M542" s="48">
        <v>1</v>
      </c>
      <c r="N542" s="47">
        <v>1</v>
      </c>
    </row>
    <row r="543" spans="1:14" x14ac:dyDescent="0.25">
      <c r="A543" s="5" t="s">
        <v>439</v>
      </c>
      <c r="B543" s="48" t="str">
        <f t="shared" si="8"/>
        <v>S2706</v>
      </c>
      <c r="C543" s="48" t="s">
        <v>75</v>
      </c>
      <c r="D543" s="48" t="str">
        <f>TRIM(MID(Tableau1[[#This Row],[tache]],FIND("TACHE",Tableau1[[#This Row],[tache]])+5,FIND(":",Tableau1[[#This Row],[tache]])-(FIND("TACHE",Tableau1[[#This Row],[tache]])+5)))</f>
        <v>3</v>
      </c>
      <c r="E543" s="48" t="s">
        <v>446</v>
      </c>
      <c r="F543" s="48" t="s">
        <v>111</v>
      </c>
      <c r="G543" s="48" t="s">
        <v>175</v>
      </c>
      <c r="H543" s="48">
        <v>200</v>
      </c>
      <c r="I543" s="48">
        <v>50</v>
      </c>
      <c r="J543" s="48">
        <v>12</v>
      </c>
      <c r="K543" s="48" t="s">
        <v>218</v>
      </c>
      <c r="L543" s="48">
        <v>0</v>
      </c>
      <c r="M543" s="48">
        <v>1</v>
      </c>
      <c r="N543" s="47">
        <v>1</v>
      </c>
    </row>
    <row r="544" spans="1:14" x14ac:dyDescent="0.25">
      <c r="A544" s="5" t="s">
        <v>439</v>
      </c>
      <c r="B544" s="48" t="str">
        <f t="shared" si="8"/>
        <v>S2706</v>
      </c>
      <c r="C544" s="48" t="s">
        <v>75</v>
      </c>
      <c r="D544" s="48" t="str">
        <f>TRIM(MID(Tableau1[[#This Row],[tache]],FIND("TACHE",Tableau1[[#This Row],[tache]])+5,FIND(":",Tableau1[[#This Row],[tache]])-(FIND("TACHE",Tableau1[[#This Row],[tache]])+5)))</f>
        <v>3</v>
      </c>
      <c r="E544" s="48" t="s">
        <v>446</v>
      </c>
      <c r="F544" s="48" t="s">
        <v>113</v>
      </c>
      <c r="G544" s="48" t="s">
        <v>175</v>
      </c>
      <c r="H544" s="48">
        <v>300</v>
      </c>
      <c r="I544" s="48">
        <v>20</v>
      </c>
      <c r="J544" s="48">
        <v>12</v>
      </c>
      <c r="K544" s="48" t="s">
        <v>218</v>
      </c>
      <c r="L544" s="48">
        <v>0</v>
      </c>
      <c r="M544" s="48">
        <v>1</v>
      </c>
      <c r="N544" s="47">
        <v>1</v>
      </c>
    </row>
    <row r="545" spans="1:14" x14ac:dyDescent="0.25">
      <c r="A545" s="5" t="s">
        <v>439</v>
      </c>
      <c r="B545" s="48" t="str">
        <f t="shared" si="8"/>
        <v>S2706</v>
      </c>
      <c r="C545" s="48" t="s">
        <v>75</v>
      </c>
      <c r="D545" s="48" t="str">
        <f>TRIM(MID(Tableau1[[#This Row],[tache]],FIND("TACHE",Tableau1[[#This Row],[tache]])+5,FIND(":",Tableau1[[#This Row],[tache]])-(FIND("TACHE",Tableau1[[#This Row],[tache]])+5)))</f>
        <v>3</v>
      </c>
      <c r="E545" s="48" t="s">
        <v>446</v>
      </c>
      <c r="F545" s="48" t="s">
        <v>194</v>
      </c>
      <c r="G545" s="48" t="s">
        <v>450</v>
      </c>
      <c r="H545" s="48">
        <v>40</v>
      </c>
      <c r="I545" s="48">
        <v>20</v>
      </c>
      <c r="J545" s="48">
        <v>4</v>
      </c>
      <c r="K545" s="48" t="s">
        <v>218</v>
      </c>
      <c r="L545" s="48">
        <v>0</v>
      </c>
      <c r="M545" s="48">
        <v>2</v>
      </c>
      <c r="N545" s="47">
        <v>2</v>
      </c>
    </row>
    <row r="546" spans="1:14" x14ac:dyDescent="0.25">
      <c r="A546" s="5" t="s">
        <v>439</v>
      </c>
      <c r="B546" s="48" t="str">
        <f t="shared" si="8"/>
        <v>S2706</v>
      </c>
      <c r="C546" s="48" t="s">
        <v>75</v>
      </c>
      <c r="D546" s="48" t="str">
        <f>TRIM(MID(Tableau1[[#This Row],[tache]],FIND("TACHE",Tableau1[[#This Row],[tache]])+5,FIND(":",Tableau1[[#This Row],[tache]])-(FIND("TACHE",Tableau1[[#This Row],[tache]])+5)))</f>
        <v>3</v>
      </c>
      <c r="E546" s="48" t="s">
        <v>446</v>
      </c>
      <c r="F546" s="48" t="s">
        <v>93</v>
      </c>
      <c r="G546" s="48" t="s">
        <v>449</v>
      </c>
      <c r="H546" s="48">
        <v>40</v>
      </c>
      <c r="I546" s="48">
        <v>50</v>
      </c>
      <c r="J546" s="48">
        <v>4</v>
      </c>
      <c r="K546" s="48" t="s">
        <v>218</v>
      </c>
      <c r="L546" s="48">
        <v>0</v>
      </c>
      <c r="M546" s="48">
        <v>2</v>
      </c>
      <c r="N546" s="47">
        <v>2</v>
      </c>
    </row>
    <row r="547" spans="1:14" x14ac:dyDescent="0.25">
      <c r="A547" s="5" t="s">
        <v>439</v>
      </c>
      <c r="B547" s="48" t="str">
        <f t="shared" si="8"/>
        <v>S2706</v>
      </c>
      <c r="C547" s="48" t="s">
        <v>75</v>
      </c>
      <c r="D547" s="48" t="str">
        <f>TRIM(MID(Tableau1[[#This Row],[tache]],FIND("TACHE",Tableau1[[#This Row],[tache]])+5,FIND(":",Tableau1[[#This Row],[tache]])-(FIND("TACHE",Tableau1[[#This Row],[tache]])+5)))</f>
        <v>3</v>
      </c>
      <c r="E547" s="48" t="s">
        <v>446</v>
      </c>
      <c r="F547" s="48" t="s">
        <v>207</v>
      </c>
      <c r="G547" s="48" t="s">
        <v>449</v>
      </c>
      <c r="H547" s="48">
        <v>40</v>
      </c>
      <c r="I547" s="48">
        <v>50</v>
      </c>
      <c r="J547" s="48">
        <v>4</v>
      </c>
      <c r="K547" s="48" t="s">
        <v>218</v>
      </c>
      <c r="L547" s="48">
        <v>0</v>
      </c>
      <c r="M547" s="48">
        <v>2</v>
      </c>
      <c r="N547" s="47">
        <v>2</v>
      </c>
    </row>
    <row r="548" spans="1:14" x14ac:dyDescent="0.25">
      <c r="A548" s="5" t="s">
        <v>439</v>
      </c>
      <c r="B548" s="48" t="str">
        <f t="shared" si="8"/>
        <v>S2706</v>
      </c>
      <c r="C548" s="48" t="s">
        <v>75</v>
      </c>
      <c r="D548" s="48" t="str">
        <f>TRIM(MID(Tableau1[[#This Row],[tache]],FIND("TACHE",Tableau1[[#This Row],[tache]])+5,FIND(":",Tableau1[[#This Row],[tache]])-(FIND("TACHE",Tableau1[[#This Row],[tache]])+5)))</f>
        <v>3</v>
      </c>
      <c r="E548" s="48" t="s">
        <v>446</v>
      </c>
      <c r="F548" s="48" t="s">
        <v>211</v>
      </c>
      <c r="G548" s="48" t="s">
        <v>449</v>
      </c>
      <c r="H548" s="48">
        <v>50</v>
      </c>
      <c r="I548" s="48">
        <v>20</v>
      </c>
      <c r="J548" s="48">
        <v>4</v>
      </c>
      <c r="K548" s="48" t="s">
        <v>218</v>
      </c>
      <c r="L548" s="48">
        <v>0</v>
      </c>
      <c r="M548" s="48">
        <v>2</v>
      </c>
      <c r="N548" s="47">
        <v>2</v>
      </c>
    </row>
    <row r="549" spans="1:14" x14ac:dyDescent="0.25">
      <c r="A549" s="62" t="s">
        <v>451</v>
      </c>
      <c r="B549" s="63" t="str">
        <f t="shared" si="8"/>
        <v>S2708</v>
      </c>
      <c r="C549" s="63" t="s">
        <v>75</v>
      </c>
      <c r="D549" s="63" t="str">
        <f>TRIM(MID(Tableau1[[#This Row],[tache]],FIND("TACHE",Tableau1[[#This Row],[tache]])+5,FIND(":",Tableau1[[#This Row],[tache]])-(FIND("TACHE",Tableau1[[#This Row],[tache]])+5)))</f>
        <v>1</v>
      </c>
      <c r="E549" s="63" t="s">
        <v>440</v>
      </c>
      <c r="F549" s="63" t="s">
        <v>73</v>
      </c>
      <c r="G549" s="63" t="s">
        <v>441</v>
      </c>
      <c r="H549" s="63">
        <v>50</v>
      </c>
      <c r="I549" s="63">
        <v>50</v>
      </c>
      <c r="J549" s="63">
        <v>8</v>
      </c>
      <c r="K549" s="63" t="s">
        <v>218</v>
      </c>
      <c r="L549" s="63">
        <v>1</v>
      </c>
      <c r="M549" s="63">
        <v>0</v>
      </c>
      <c r="N549" s="64">
        <v>1</v>
      </c>
    </row>
    <row r="550" spans="1:14" x14ac:dyDescent="0.25">
      <c r="A550" s="62" t="s">
        <v>451</v>
      </c>
      <c r="B550" s="63" t="str">
        <f t="shared" si="8"/>
        <v>S2708</v>
      </c>
      <c r="C550" s="63" t="s">
        <v>75</v>
      </c>
      <c r="D550" s="63" t="str">
        <f>TRIM(MID(Tableau1[[#This Row],[tache]],FIND("TACHE",Tableau1[[#This Row],[tache]])+5,FIND(":",Tableau1[[#This Row],[tache]])-(FIND("TACHE",Tableau1[[#This Row],[tache]])+5)))</f>
        <v>1</v>
      </c>
      <c r="E550" s="63" t="s">
        <v>440</v>
      </c>
      <c r="F550" s="63" t="s">
        <v>75</v>
      </c>
      <c r="G550" s="63" t="s">
        <v>243</v>
      </c>
      <c r="H550" s="63">
        <v>300</v>
      </c>
      <c r="I550" s="63">
        <v>50</v>
      </c>
      <c r="J550" s="63">
        <v>16</v>
      </c>
      <c r="K550" s="63" t="s">
        <v>218</v>
      </c>
      <c r="L550" s="63">
        <v>1</v>
      </c>
      <c r="M550" s="63">
        <v>0</v>
      </c>
      <c r="N550" s="64">
        <v>1</v>
      </c>
    </row>
    <row r="551" spans="1:14" x14ac:dyDescent="0.25">
      <c r="A551" s="62" t="s">
        <v>451</v>
      </c>
      <c r="B551" s="63" t="str">
        <f t="shared" si="8"/>
        <v>S2708</v>
      </c>
      <c r="C551" s="63" t="s">
        <v>75</v>
      </c>
      <c r="D551" s="63" t="str">
        <f>TRIM(MID(Tableau1[[#This Row],[tache]],FIND("TACHE",Tableau1[[#This Row],[tache]])+5,FIND(":",Tableau1[[#This Row],[tache]])-(FIND("TACHE",Tableau1[[#This Row],[tache]])+5)))</f>
        <v>1</v>
      </c>
      <c r="E551" s="63" t="s">
        <v>440</v>
      </c>
      <c r="F551" s="63" t="s">
        <v>76</v>
      </c>
      <c r="G551" s="63" t="s">
        <v>153</v>
      </c>
      <c r="H551" s="63">
        <v>50</v>
      </c>
      <c r="I551" s="63">
        <v>20</v>
      </c>
      <c r="J551" s="63">
        <v>4</v>
      </c>
      <c r="K551" s="63" t="s">
        <v>218</v>
      </c>
      <c r="L551" s="63">
        <v>2</v>
      </c>
      <c r="M551" s="63">
        <v>0</v>
      </c>
      <c r="N551" s="64">
        <v>2</v>
      </c>
    </row>
    <row r="552" spans="1:14" x14ac:dyDescent="0.25">
      <c r="A552" s="62" t="s">
        <v>451</v>
      </c>
      <c r="B552" s="63" t="str">
        <f t="shared" si="8"/>
        <v>S2708</v>
      </c>
      <c r="C552" s="63" t="s">
        <v>75</v>
      </c>
      <c r="D552" s="63" t="str">
        <f>TRIM(MID(Tableau1[[#This Row],[tache]],FIND("TACHE",Tableau1[[#This Row],[tache]])+5,FIND(":",Tableau1[[#This Row],[tache]])-(FIND("TACHE",Tableau1[[#This Row],[tache]])+5)))</f>
        <v>1</v>
      </c>
      <c r="E552" s="63" t="s">
        <v>440</v>
      </c>
      <c r="F552" s="63" t="s">
        <v>82</v>
      </c>
      <c r="G552" s="63" t="s">
        <v>441</v>
      </c>
      <c r="H552" s="63">
        <v>50</v>
      </c>
      <c r="I552" s="63">
        <v>20</v>
      </c>
      <c r="J552" s="63">
        <v>4</v>
      </c>
      <c r="K552" s="63" t="s">
        <v>218</v>
      </c>
      <c r="L552" s="63">
        <v>1</v>
      </c>
      <c r="M552" s="63">
        <v>0</v>
      </c>
      <c r="N552" s="64">
        <v>1</v>
      </c>
    </row>
    <row r="553" spans="1:14" x14ac:dyDescent="0.25">
      <c r="A553" s="62" t="s">
        <v>451</v>
      </c>
      <c r="B553" s="63" t="str">
        <f t="shared" si="8"/>
        <v>S2708</v>
      </c>
      <c r="C553" s="63" t="s">
        <v>75</v>
      </c>
      <c r="D553" s="63" t="str">
        <f>TRIM(MID(Tableau1[[#This Row],[tache]],FIND("TACHE",Tableau1[[#This Row],[tache]])+5,FIND(":",Tableau1[[#This Row],[tache]])-(FIND("TACHE",Tableau1[[#This Row],[tache]])+5)))</f>
        <v>1</v>
      </c>
      <c r="E553" s="63" t="s">
        <v>440</v>
      </c>
      <c r="F553" s="63" t="s">
        <v>105</v>
      </c>
      <c r="G553" s="63" t="s">
        <v>161</v>
      </c>
      <c r="H553" s="63">
        <v>150</v>
      </c>
      <c r="I553" s="63">
        <v>20</v>
      </c>
      <c r="J553" s="63">
        <v>8</v>
      </c>
      <c r="K553" s="63" t="s">
        <v>218</v>
      </c>
      <c r="L553" s="63">
        <v>2</v>
      </c>
      <c r="M553" s="63">
        <v>0</v>
      </c>
      <c r="N553" s="64">
        <v>2</v>
      </c>
    </row>
    <row r="554" spans="1:14" x14ac:dyDescent="0.25">
      <c r="A554" s="62" t="s">
        <v>451</v>
      </c>
      <c r="B554" s="63" t="str">
        <f t="shared" si="8"/>
        <v>S2708</v>
      </c>
      <c r="C554" s="63" t="s">
        <v>75</v>
      </c>
      <c r="D554" s="63" t="str">
        <f>TRIM(MID(Tableau1[[#This Row],[tache]],FIND("TACHE",Tableau1[[#This Row],[tache]])+5,FIND(":",Tableau1[[#This Row],[tache]])-(FIND("TACHE",Tableau1[[#This Row],[tache]])+5)))</f>
        <v>1</v>
      </c>
      <c r="E554" s="63" t="s">
        <v>440</v>
      </c>
      <c r="F554" s="63" t="s">
        <v>106</v>
      </c>
      <c r="G554" s="63" t="s">
        <v>161</v>
      </c>
      <c r="H554" s="63">
        <v>50</v>
      </c>
      <c r="I554" s="63">
        <v>20</v>
      </c>
      <c r="J554" s="63">
        <v>4</v>
      </c>
      <c r="K554" s="63" t="s">
        <v>218</v>
      </c>
      <c r="L554" s="63">
        <v>2</v>
      </c>
      <c r="M554" s="63">
        <v>0</v>
      </c>
      <c r="N554" s="64">
        <v>2</v>
      </c>
    </row>
    <row r="555" spans="1:14" x14ac:dyDescent="0.25">
      <c r="A555" s="62" t="s">
        <v>451</v>
      </c>
      <c r="B555" s="63" t="str">
        <f t="shared" si="8"/>
        <v>S2708</v>
      </c>
      <c r="C555" s="63" t="s">
        <v>75</v>
      </c>
      <c r="D555" s="63" t="str">
        <f>TRIM(MID(Tableau1[[#This Row],[tache]],FIND("TACHE",Tableau1[[#This Row],[tache]])+5,FIND(":",Tableau1[[#This Row],[tache]])-(FIND("TACHE",Tableau1[[#This Row],[tache]])+5)))</f>
        <v>1</v>
      </c>
      <c r="E555" s="63" t="s">
        <v>440</v>
      </c>
      <c r="F555" s="63" t="s">
        <v>114</v>
      </c>
      <c r="G555" s="63" t="s">
        <v>161</v>
      </c>
      <c r="H555" s="63">
        <v>300</v>
      </c>
      <c r="I555" s="63">
        <v>20</v>
      </c>
      <c r="J555" s="63">
        <v>12</v>
      </c>
      <c r="K555" s="63" t="s">
        <v>218</v>
      </c>
      <c r="L555" s="63">
        <v>2</v>
      </c>
      <c r="M555" s="63">
        <v>0</v>
      </c>
      <c r="N555" s="64">
        <v>2</v>
      </c>
    </row>
    <row r="556" spans="1:14" x14ac:dyDescent="0.25">
      <c r="A556" s="62" t="s">
        <v>451</v>
      </c>
      <c r="B556" s="63" t="str">
        <f t="shared" si="8"/>
        <v>S2708</v>
      </c>
      <c r="C556" s="63" t="s">
        <v>75</v>
      </c>
      <c r="D556" s="63" t="str">
        <f>TRIM(MID(Tableau1[[#This Row],[tache]],FIND("TACHE",Tableau1[[#This Row],[tache]])+5,FIND(":",Tableau1[[#This Row],[tache]])-(FIND("TACHE",Tableau1[[#This Row],[tache]])+5)))</f>
        <v>1</v>
      </c>
      <c r="E556" s="63" t="s">
        <v>440</v>
      </c>
      <c r="F556" s="63" t="s">
        <v>207</v>
      </c>
      <c r="G556" s="63" t="s">
        <v>161</v>
      </c>
      <c r="H556" s="63">
        <v>200</v>
      </c>
      <c r="I556" s="63">
        <v>50</v>
      </c>
      <c r="J556" s="63">
        <v>12</v>
      </c>
      <c r="K556" s="63" t="s">
        <v>218</v>
      </c>
      <c r="L556" s="63">
        <v>2</v>
      </c>
      <c r="M556" s="63">
        <v>0</v>
      </c>
      <c r="N556" s="64">
        <v>2</v>
      </c>
    </row>
    <row r="557" spans="1:14" x14ac:dyDescent="0.25">
      <c r="A557" s="62" t="s">
        <v>451</v>
      </c>
      <c r="B557" s="63" t="str">
        <f t="shared" si="8"/>
        <v>S2708</v>
      </c>
      <c r="C557" s="63" t="s">
        <v>75</v>
      </c>
      <c r="D557" s="63" t="str">
        <f>TRIM(MID(Tableau1[[#This Row],[tache]],FIND("TACHE",Tableau1[[#This Row],[tache]])+5,FIND(":",Tableau1[[#This Row],[tache]])-(FIND("TACHE",Tableau1[[#This Row],[tache]])+5)))</f>
        <v>2</v>
      </c>
      <c r="E557" s="63" t="s">
        <v>444</v>
      </c>
      <c r="F557" s="63" t="s">
        <v>107</v>
      </c>
      <c r="G557" s="63" t="s">
        <v>445</v>
      </c>
      <c r="H557" s="63">
        <v>100</v>
      </c>
      <c r="I557" s="63">
        <v>20</v>
      </c>
      <c r="J557" s="63">
        <v>8</v>
      </c>
      <c r="K557" s="63" t="s">
        <v>218</v>
      </c>
      <c r="L557" s="63">
        <v>1</v>
      </c>
      <c r="M557" s="63">
        <v>0</v>
      </c>
      <c r="N557" s="64">
        <v>1</v>
      </c>
    </row>
    <row r="558" spans="1:14" x14ac:dyDescent="0.25">
      <c r="A558" s="62" t="s">
        <v>451</v>
      </c>
      <c r="B558" s="63" t="str">
        <f t="shared" si="8"/>
        <v>S2708</v>
      </c>
      <c r="C558" s="63" t="s">
        <v>75</v>
      </c>
      <c r="D558" s="63" t="str">
        <f>TRIM(MID(Tableau1[[#This Row],[tache]],FIND("TACHE",Tableau1[[#This Row],[tache]])+5,FIND(":",Tableau1[[#This Row],[tache]])-(FIND("TACHE",Tableau1[[#This Row],[tache]])+5)))</f>
        <v>2</v>
      </c>
      <c r="E558" s="63" t="s">
        <v>444</v>
      </c>
      <c r="F558" s="63" t="s">
        <v>108</v>
      </c>
      <c r="G558" s="63" t="s">
        <v>445</v>
      </c>
      <c r="H558" s="63">
        <v>80</v>
      </c>
      <c r="I558" s="63">
        <v>20</v>
      </c>
      <c r="J558" s="63">
        <v>4</v>
      </c>
      <c r="K558" s="63" t="s">
        <v>218</v>
      </c>
      <c r="L558" s="63">
        <v>1</v>
      </c>
      <c r="M558" s="63">
        <v>0</v>
      </c>
      <c r="N558" s="64">
        <v>1</v>
      </c>
    </row>
    <row r="559" spans="1:14" x14ac:dyDescent="0.25">
      <c r="A559" s="62" t="s">
        <v>451</v>
      </c>
      <c r="B559" s="63" t="str">
        <f t="shared" si="8"/>
        <v>S2708</v>
      </c>
      <c r="C559" s="63" t="s">
        <v>75</v>
      </c>
      <c r="D559" s="63" t="str">
        <f>TRIM(MID(Tableau1[[#This Row],[tache]],FIND("TACHE",Tableau1[[#This Row],[tache]])+5,FIND(":",Tableau1[[#This Row],[tache]])-(FIND("TACHE",Tableau1[[#This Row],[tache]])+5)))</f>
        <v>3</v>
      </c>
      <c r="E559" s="63" t="s">
        <v>446</v>
      </c>
      <c r="F559" s="63" t="s">
        <v>105</v>
      </c>
      <c r="G559" s="63" t="s">
        <v>175</v>
      </c>
      <c r="H559" s="63">
        <v>150</v>
      </c>
      <c r="I559" s="63">
        <v>20</v>
      </c>
      <c r="J559" s="63">
        <v>8</v>
      </c>
      <c r="K559" s="63" t="s">
        <v>218</v>
      </c>
      <c r="L559" s="63">
        <v>0</v>
      </c>
      <c r="M559" s="63">
        <v>1</v>
      </c>
      <c r="N559" s="64">
        <v>1</v>
      </c>
    </row>
    <row r="560" spans="1:14" x14ac:dyDescent="0.25">
      <c r="A560" s="62" t="s">
        <v>451</v>
      </c>
      <c r="B560" s="63" t="str">
        <f t="shared" si="8"/>
        <v>S2708</v>
      </c>
      <c r="C560" s="63" t="s">
        <v>75</v>
      </c>
      <c r="D560" s="63" t="str">
        <f>TRIM(MID(Tableau1[[#This Row],[tache]],FIND("TACHE",Tableau1[[#This Row],[tache]])+5,FIND(":",Tableau1[[#This Row],[tache]])-(FIND("TACHE",Tableau1[[#This Row],[tache]])+5)))</f>
        <v>3</v>
      </c>
      <c r="E560" s="63" t="s">
        <v>446</v>
      </c>
      <c r="F560" s="63" t="s">
        <v>106</v>
      </c>
      <c r="G560" s="63" t="s">
        <v>175</v>
      </c>
      <c r="H560" s="63">
        <v>50</v>
      </c>
      <c r="I560" s="63">
        <v>20</v>
      </c>
      <c r="J560" s="63">
        <v>4</v>
      </c>
      <c r="K560" s="63" t="s">
        <v>218</v>
      </c>
      <c r="L560" s="63">
        <v>0</v>
      </c>
      <c r="M560" s="63">
        <v>1</v>
      </c>
      <c r="N560" s="64">
        <v>1</v>
      </c>
    </row>
    <row r="561" spans="1:14" x14ac:dyDescent="0.25">
      <c r="A561" s="62" t="s">
        <v>451</v>
      </c>
      <c r="B561" s="63" t="str">
        <f t="shared" si="8"/>
        <v>S2708</v>
      </c>
      <c r="C561" s="63" t="s">
        <v>75</v>
      </c>
      <c r="D561" s="63" t="str">
        <f>TRIM(MID(Tableau1[[#This Row],[tache]],FIND("TACHE",Tableau1[[#This Row],[tache]])+5,FIND(":",Tableau1[[#This Row],[tache]])-(FIND("TACHE",Tableau1[[#This Row],[tache]])+5)))</f>
        <v>3</v>
      </c>
      <c r="E561" s="63" t="s">
        <v>446</v>
      </c>
      <c r="F561" s="63" t="s">
        <v>107</v>
      </c>
      <c r="G561" s="63" t="s">
        <v>452</v>
      </c>
      <c r="H561" s="63">
        <v>100</v>
      </c>
      <c r="I561" s="63">
        <v>20</v>
      </c>
      <c r="J561" s="63">
        <v>8</v>
      </c>
      <c r="K561" s="63" t="s">
        <v>218</v>
      </c>
      <c r="L561" s="63">
        <v>0</v>
      </c>
      <c r="M561" s="63">
        <v>1</v>
      </c>
      <c r="N561" s="64">
        <v>1</v>
      </c>
    </row>
    <row r="562" spans="1:14" x14ac:dyDescent="0.25">
      <c r="A562" s="62" t="s">
        <v>451</v>
      </c>
      <c r="B562" s="63" t="str">
        <f t="shared" si="8"/>
        <v>S2708</v>
      </c>
      <c r="C562" s="63" t="s">
        <v>75</v>
      </c>
      <c r="D562" s="63" t="str">
        <f>TRIM(MID(Tableau1[[#This Row],[tache]],FIND("TACHE",Tableau1[[#This Row],[tache]])+5,FIND(":",Tableau1[[#This Row],[tache]])-(FIND("TACHE",Tableau1[[#This Row],[tache]])+5)))</f>
        <v>3</v>
      </c>
      <c r="E562" s="63" t="s">
        <v>446</v>
      </c>
      <c r="F562" s="63" t="s">
        <v>108</v>
      </c>
      <c r="G562" s="63" t="s">
        <v>452</v>
      </c>
      <c r="H562" s="63">
        <v>80</v>
      </c>
      <c r="I562" s="63">
        <v>20</v>
      </c>
      <c r="J562" s="63">
        <v>4</v>
      </c>
      <c r="K562" s="63" t="s">
        <v>218</v>
      </c>
      <c r="L562" s="63">
        <v>0</v>
      </c>
      <c r="M562" s="63">
        <v>1</v>
      </c>
      <c r="N562" s="64">
        <v>1</v>
      </c>
    </row>
    <row r="563" spans="1:14" x14ac:dyDescent="0.25">
      <c r="A563" s="62" t="s">
        <v>451</v>
      </c>
      <c r="B563" s="63" t="str">
        <f t="shared" si="8"/>
        <v>S2708</v>
      </c>
      <c r="C563" s="63" t="s">
        <v>75</v>
      </c>
      <c r="D563" s="63" t="str">
        <f>TRIM(MID(Tableau1[[#This Row],[tache]],FIND("TACHE",Tableau1[[#This Row],[tache]])+5,FIND(":",Tableau1[[#This Row],[tache]])-(FIND("TACHE",Tableau1[[#This Row],[tache]])+5)))</f>
        <v>3</v>
      </c>
      <c r="E563" s="63" t="s">
        <v>446</v>
      </c>
      <c r="F563" s="63" t="s">
        <v>114</v>
      </c>
      <c r="G563" s="63" t="s">
        <v>175</v>
      </c>
      <c r="H563" s="63">
        <v>300</v>
      </c>
      <c r="I563" s="63">
        <v>20</v>
      </c>
      <c r="J563" s="63">
        <v>12</v>
      </c>
      <c r="K563" s="63" t="s">
        <v>218</v>
      </c>
      <c r="L563" s="63">
        <v>0</v>
      </c>
      <c r="M563" s="63">
        <v>1</v>
      </c>
      <c r="N563" s="64">
        <v>1</v>
      </c>
    </row>
    <row r="564" spans="1:14" x14ac:dyDescent="0.25">
      <c r="A564" s="62" t="s">
        <v>451</v>
      </c>
      <c r="B564" s="63" t="str">
        <f t="shared" si="8"/>
        <v>S2708</v>
      </c>
      <c r="C564" s="63" t="s">
        <v>75</v>
      </c>
      <c r="D564" s="63" t="str">
        <f>TRIM(MID(Tableau1[[#This Row],[tache]],FIND("TACHE",Tableau1[[#This Row],[tache]])+5,FIND(":",Tableau1[[#This Row],[tache]])-(FIND("TACHE",Tableau1[[#This Row],[tache]])+5)))</f>
        <v>3</v>
      </c>
      <c r="E564" s="63" t="s">
        <v>446</v>
      </c>
      <c r="F564" s="63" t="s">
        <v>207</v>
      </c>
      <c r="G564" s="63" t="s">
        <v>175</v>
      </c>
      <c r="H564" s="63">
        <v>200</v>
      </c>
      <c r="I564" s="63">
        <v>50</v>
      </c>
      <c r="J564" s="63">
        <v>12</v>
      </c>
      <c r="K564" s="63" t="s">
        <v>218</v>
      </c>
      <c r="L564" s="63">
        <v>0</v>
      </c>
      <c r="M564" s="63">
        <v>1</v>
      </c>
      <c r="N564" s="64">
        <v>1</v>
      </c>
    </row>
    <row r="565" spans="1:14" x14ac:dyDescent="0.25">
      <c r="A565" s="62" t="s">
        <v>451</v>
      </c>
      <c r="B565" s="63" t="str">
        <f t="shared" si="8"/>
        <v>S2708</v>
      </c>
      <c r="C565" s="63" t="s">
        <v>75</v>
      </c>
      <c r="D565" s="63" t="str">
        <f>TRIM(MID(Tableau1[[#This Row],[tache]],FIND("TACHE",Tableau1[[#This Row],[tache]])+5,FIND(":",Tableau1[[#This Row],[tache]])-(FIND("TACHE",Tableau1[[#This Row],[tache]])+5)))</f>
        <v>4</v>
      </c>
      <c r="E565" s="63" t="s">
        <v>453</v>
      </c>
      <c r="F565" s="63" t="s">
        <v>73</v>
      </c>
      <c r="G565" s="63" t="s">
        <v>447</v>
      </c>
      <c r="H565" s="63">
        <v>50</v>
      </c>
      <c r="I565" s="63">
        <v>50</v>
      </c>
      <c r="J565" s="63">
        <v>8</v>
      </c>
      <c r="K565" s="63" t="s">
        <v>218</v>
      </c>
      <c r="L565" s="63">
        <v>0</v>
      </c>
      <c r="M565" s="63">
        <v>1</v>
      </c>
      <c r="N565" s="64">
        <v>1</v>
      </c>
    </row>
    <row r="566" spans="1:14" x14ac:dyDescent="0.25">
      <c r="A566" s="62" t="s">
        <v>451</v>
      </c>
      <c r="B566" s="63" t="str">
        <f t="shared" si="8"/>
        <v>S2708</v>
      </c>
      <c r="C566" s="63" t="s">
        <v>75</v>
      </c>
      <c r="D566" s="63" t="str">
        <f>TRIM(MID(Tableau1[[#This Row],[tache]],FIND("TACHE",Tableau1[[#This Row],[tache]])+5,FIND(":",Tableau1[[#This Row],[tache]])-(FIND("TACHE",Tableau1[[#This Row],[tache]])+5)))</f>
        <v>4</v>
      </c>
      <c r="E566" s="63" t="s">
        <v>453</v>
      </c>
      <c r="F566" s="63" t="s">
        <v>83</v>
      </c>
      <c r="G566" s="63" t="s">
        <v>454</v>
      </c>
      <c r="H566" s="63">
        <v>50</v>
      </c>
      <c r="I566" s="63">
        <v>50</v>
      </c>
      <c r="J566" s="63">
        <v>8</v>
      </c>
      <c r="K566" s="63" t="s">
        <v>218</v>
      </c>
      <c r="L566" s="63">
        <v>0</v>
      </c>
      <c r="M566" s="63">
        <v>1</v>
      </c>
      <c r="N566" s="64">
        <v>1</v>
      </c>
    </row>
    <row r="567" spans="1:14" x14ac:dyDescent="0.25">
      <c r="A567" s="62" t="s">
        <v>451</v>
      </c>
      <c r="B567" s="63" t="str">
        <f t="shared" si="8"/>
        <v>S2708</v>
      </c>
      <c r="C567" s="63" t="s">
        <v>75</v>
      </c>
      <c r="D567" s="63" t="str">
        <f>TRIM(MID(Tableau1[[#This Row],[tache]],FIND("TACHE",Tableau1[[#This Row],[tache]])+5,FIND(":",Tableau1[[#This Row],[tache]])-(FIND("TACHE",Tableau1[[#This Row],[tache]])+5)))</f>
        <v>4</v>
      </c>
      <c r="E567" s="63" t="s">
        <v>453</v>
      </c>
      <c r="F567" s="63" t="s">
        <v>75</v>
      </c>
      <c r="G567" s="63" t="s">
        <v>248</v>
      </c>
      <c r="H567" s="63">
        <v>300</v>
      </c>
      <c r="I567" s="63">
        <v>50</v>
      </c>
      <c r="J567" s="63">
        <v>16</v>
      </c>
      <c r="K567" s="63" t="s">
        <v>218</v>
      </c>
      <c r="L567" s="63">
        <v>0</v>
      </c>
      <c r="M567" s="63">
        <v>1</v>
      </c>
      <c r="N567" s="64">
        <v>1</v>
      </c>
    </row>
    <row r="568" spans="1:14" x14ac:dyDescent="0.25">
      <c r="A568" s="62" t="s">
        <v>451</v>
      </c>
      <c r="B568" s="63" t="str">
        <f t="shared" si="8"/>
        <v>S2708</v>
      </c>
      <c r="C568" s="63" t="s">
        <v>75</v>
      </c>
      <c r="D568" s="63" t="str">
        <f>TRIM(MID(Tableau1[[#This Row],[tache]],FIND("TACHE",Tableau1[[#This Row],[tache]])+5,FIND(":",Tableau1[[#This Row],[tache]])-(FIND("TACHE",Tableau1[[#This Row],[tache]])+5)))</f>
        <v>4</v>
      </c>
      <c r="E568" s="63" t="s">
        <v>453</v>
      </c>
      <c r="F568" s="63" t="s">
        <v>76</v>
      </c>
      <c r="G568" s="63" t="s">
        <v>175</v>
      </c>
      <c r="H568" s="63">
        <v>50</v>
      </c>
      <c r="I568" s="63">
        <v>20</v>
      </c>
      <c r="J568" s="63">
        <v>4</v>
      </c>
      <c r="K568" s="63" t="s">
        <v>218</v>
      </c>
      <c r="L568" s="63">
        <v>0</v>
      </c>
      <c r="M568" s="63">
        <v>1</v>
      </c>
      <c r="N568" s="64">
        <v>1</v>
      </c>
    </row>
    <row r="569" spans="1:14" x14ac:dyDescent="0.25">
      <c r="A569" s="62" t="s">
        <v>451</v>
      </c>
      <c r="B569" s="63" t="str">
        <f t="shared" si="8"/>
        <v>S2708</v>
      </c>
      <c r="C569" s="63" t="s">
        <v>75</v>
      </c>
      <c r="D569" s="63" t="str">
        <f>TRIM(MID(Tableau1[[#This Row],[tache]],FIND("TACHE",Tableau1[[#This Row],[tache]])+5,FIND(":",Tableau1[[#This Row],[tache]])-(FIND("TACHE",Tableau1[[#This Row],[tache]])+5)))</f>
        <v>4</v>
      </c>
      <c r="E569" s="63" t="s">
        <v>453</v>
      </c>
      <c r="F569" s="63" t="s">
        <v>81</v>
      </c>
      <c r="G569" s="63" t="s">
        <v>250</v>
      </c>
      <c r="H569" s="63">
        <v>50</v>
      </c>
      <c r="I569" s="63">
        <v>50</v>
      </c>
      <c r="J569" s="63">
        <v>8</v>
      </c>
      <c r="K569" s="63" t="s">
        <v>218</v>
      </c>
      <c r="L569" s="63">
        <v>0</v>
      </c>
      <c r="M569" s="63">
        <v>1</v>
      </c>
      <c r="N569" s="64">
        <v>1</v>
      </c>
    </row>
    <row r="570" spans="1:14" x14ac:dyDescent="0.25">
      <c r="A570" s="62" t="s">
        <v>451</v>
      </c>
      <c r="B570" s="63" t="str">
        <f t="shared" si="8"/>
        <v>S2708</v>
      </c>
      <c r="C570" s="63" t="s">
        <v>75</v>
      </c>
      <c r="D570" s="63" t="str">
        <f>TRIM(MID(Tableau1[[#This Row],[tache]],FIND("TACHE",Tableau1[[#This Row],[tache]])+5,FIND(":",Tableau1[[#This Row],[tache]])-(FIND("TACHE",Tableau1[[#This Row],[tache]])+5)))</f>
        <v>4</v>
      </c>
      <c r="E570" s="63" t="s">
        <v>453</v>
      </c>
      <c r="F570" s="63" t="s">
        <v>82</v>
      </c>
      <c r="G570" s="63" t="s">
        <v>447</v>
      </c>
      <c r="H570" s="63">
        <v>50</v>
      </c>
      <c r="I570" s="63">
        <v>20</v>
      </c>
      <c r="J570" s="63">
        <v>4</v>
      </c>
      <c r="K570" s="63" t="s">
        <v>218</v>
      </c>
      <c r="L570" s="63">
        <v>0</v>
      </c>
      <c r="M570" s="63">
        <v>1</v>
      </c>
      <c r="N570" s="64">
        <v>1</v>
      </c>
    </row>
    <row r="571" spans="1:14" x14ac:dyDescent="0.25">
      <c r="A571" s="62" t="s">
        <v>451</v>
      </c>
      <c r="B571" s="63" t="str">
        <f t="shared" si="8"/>
        <v>S2708</v>
      </c>
      <c r="C571" s="63" t="s">
        <v>75</v>
      </c>
      <c r="D571" s="63" t="str">
        <f>TRIM(MID(Tableau1[[#This Row],[tache]],FIND("TACHE",Tableau1[[#This Row],[tache]])+5,FIND(":",Tableau1[[#This Row],[tache]])-(FIND("TACHE",Tableau1[[#This Row],[tache]])+5)))</f>
        <v>4</v>
      </c>
      <c r="E571" s="63" t="s">
        <v>453</v>
      </c>
      <c r="F571" s="63" t="s">
        <v>112</v>
      </c>
      <c r="G571" s="63" t="s">
        <v>449</v>
      </c>
      <c r="H571" s="63">
        <v>50</v>
      </c>
      <c r="I571" s="63">
        <v>20</v>
      </c>
      <c r="J571" s="63">
        <v>4</v>
      </c>
      <c r="K571" s="63" t="s">
        <v>218</v>
      </c>
      <c r="L571" s="63">
        <v>0</v>
      </c>
      <c r="M571" s="63">
        <v>2</v>
      </c>
      <c r="N571" s="64">
        <v>2</v>
      </c>
    </row>
    <row r="572" spans="1:14" x14ac:dyDescent="0.25">
      <c r="A572" s="62" t="s">
        <v>451</v>
      </c>
      <c r="B572" s="63" t="str">
        <f t="shared" si="8"/>
        <v>S2708</v>
      </c>
      <c r="C572" s="63" t="s">
        <v>75</v>
      </c>
      <c r="D572" s="63" t="str">
        <f>TRIM(MID(Tableau1[[#This Row],[tache]],FIND("TACHE",Tableau1[[#This Row],[tache]])+5,FIND(":",Tableau1[[#This Row],[tache]])-(FIND("TACHE",Tableau1[[#This Row],[tache]])+5)))</f>
        <v>4</v>
      </c>
      <c r="E572" s="63" t="s">
        <v>453</v>
      </c>
      <c r="F572" s="63" t="s">
        <v>110</v>
      </c>
      <c r="G572" s="63" t="s">
        <v>455</v>
      </c>
      <c r="H572" s="63">
        <v>25</v>
      </c>
      <c r="I572" s="63">
        <v>20</v>
      </c>
      <c r="J572" s="63">
        <v>4</v>
      </c>
      <c r="K572" s="63" t="s">
        <v>129</v>
      </c>
      <c r="L572" s="63">
        <v>0</v>
      </c>
      <c r="M572" s="63">
        <v>1</v>
      </c>
      <c r="N572" s="64">
        <v>1</v>
      </c>
    </row>
    <row r="573" spans="1:14" x14ac:dyDescent="0.25">
      <c r="A573" s="62" t="s">
        <v>451</v>
      </c>
      <c r="B573" s="63" t="str">
        <f t="shared" si="8"/>
        <v>S2708</v>
      </c>
      <c r="C573" s="63" t="s">
        <v>75</v>
      </c>
      <c r="D573" s="63" t="str">
        <f>TRIM(MID(Tableau1[[#This Row],[tache]],FIND("TACHE",Tableau1[[#This Row],[tache]])+5,FIND(":",Tableau1[[#This Row],[tache]])-(FIND("TACHE",Tableau1[[#This Row],[tache]])+5)))</f>
        <v>4</v>
      </c>
      <c r="E573" s="63" t="s">
        <v>453</v>
      </c>
      <c r="F573" s="63" t="s">
        <v>209</v>
      </c>
      <c r="G573" s="63" t="s">
        <v>456</v>
      </c>
      <c r="H573" s="63"/>
      <c r="I573" s="63"/>
      <c r="J573" s="63" t="e">
        <v>#N/A</v>
      </c>
      <c r="K573" s="63"/>
      <c r="L573" s="63">
        <v>0</v>
      </c>
      <c r="M573" s="63">
        <v>2</v>
      </c>
      <c r="N573" s="64">
        <v>2</v>
      </c>
    </row>
    <row r="574" spans="1:14" x14ac:dyDescent="0.25">
      <c r="A574" s="62" t="s">
        <v>451</v>
      </c>
      <c r="B574" s="63" t="str">
        <f t="shared" si="8"/>
        <v>S2708</v>
      </c>
      <c r="C574" s="63" t="s">
        <v>75</v>
      </c>
      <c r="D574" s="63" t="str">
        <f>TRIM(MID(Tableau1[[#This Row],[tache]],FIND("TACHE",Tableau1[[#This Row],[tache]])+5,FIND(":",Tableau1[[#This Row],[tache]])-(FIND("TACHE",Tableau1[[#This Row],[tache]])+5)))</f>
        <v>4</v>
      </c>
      <c r="E574" s="63" t="s">
        <v>453</v>
      </c>
      <c r="F574" s="63" t="s">
        <v>42</v>
      </c>
      <c r="G574" s="63" t="s">
        <v>457</v>
      </c>
      <c r="H574" s="63">
        <v>40</v>
      </c>
      <c r="I574" s="63">
        <v>50</v>
      </c>
      <c r="J574" s="63">
        <v>4</v>
      </c>
      <c r="K574" s="63" t="s">
        <v>218</v>
      </c>
      <c r="L574" s="63">
        <v>0</v>
      </c>
      <c r="M574" s="63">
        <v>1</v>
      </c>
      <c r="N574" s="64">
        <v>1</v>
      </c>
    </row>
    <row r="575" spans="1:14" x14ac:dyDescent="0.25">
      <c r="A575" s="62" t="s">
        <v>451</v>
      </c>
      <c r="B575" s="63" t="str">
        <f t="shared" si="8"/>
        <v>S2708</v>
      </c>
      <c r="C575" s="63" t="s">
        <v>75</v>
      </c>
      <c r="D575" s="63" t="str">
        <f>TRIM(MID(Tableau1[[#This Row],[tache]],FIND("TACHE",Tableau1[[#This Row],[tache]])+5,FIND(":",Tableau1[[#This Row],[tache]])-(FIND("TACHE",Tableau1[[#This Row],[tache]])+5)))</f>
        <v>4</v>
      </c>
      <c r="E575" s="63" t="s">
        <v>453</v>
      </c>
      <c r="F575" s="63" t="s">
        <v>211</v>
      </c>
      <c r="G575" s="63" t="s">
        <v>457</v>
      </c>
      <c r="H575" s="63">
        <v>40</v>
      </c>
      <c r="I575" s="63">
        <v>50</v>
      </c>
      <c r="J575" s="63">
        <v>4</v>
      </c>
      <c r="K575" s="63" t="s">
        <v>218</v>
      </c>
      <c r="L575" s="63">
        <v>0</v>
      </c>
      <c r="M575" s="63">
        <v>1</v>
      </c>
      <c r="N575" s="64">
        <v>1</v>
      </c>
    </row>
    <row r="576" spans="1:14" x14ac:dyDescent="0.25">
      <c r="A576" s="5" t="s">
        <v>458</v>
      </c>
      <c r="B576" s="48" t="str">
        <f t="shared" si="8"/>
        <v>S27080</v>
      </c>
      <c r="C576" s="48" t="s">
        <v>73</v>
      </c>
      <c r="D576" s="48" t="str">
        <f>TRIM(MID(Tableau1[[#This Row],[tache]],FIND("TACHE",Tableau1[[#This Row],[tache]])+5,FIND(":",Tableau1[[#This Row],[tache]])-(FIND("TACHE",Tableau1[[#This Row],[tache]])+5)))</f>
        <v>1</v>
      </c>
      <c r="E576" s="48" t="s">
        <v>127</v>
      </c>
      <c r="F576" s="48" t="s">
        <v>73</v>
      </c>
      <c r="G576" s="48" t="s">
        <v>459</v>
      </c>
      <c r="H576" s="48">
        <v>80</v>
      </c>
      <c r="I576" s="48">
        <v>50</v>
      </c>
      <c r="J576" s="48">
        <v>8</v>
      </c>
      <c r="K576" s="48" t="s">
        <v>129</v>
      </c>
      <c r="L576" s="48">
        <v>2</v>
      </c>
      <c r="M576" s="48">
        <v>0</v>
      </c>
      <c r="N576" s="47">
        <v>2</v>
      </c>
    </row>
    <row r="577" spans="1:14" x14ac:dyDescent="0.25">
      <c r="A577" s="5" t="s">
        <v>458</v>
      </c>
      <c r="B577" s="48" t="str">
        <f t="shared" si="8"/>
        <v>S27080</v>
      </c>
      <c r="C577" s="48" t="s">
        <v>73</v>
      </c>
      <c r="D577" s="48" t="str">
        <f>TRIM(MID(Tableau1[[#This Row],[tache]],FIND("TACHE",Tableau1[[#This Row],[tache]])+5,FIND(":",Tableau1[[#This Row],[tache]])-(FIND("TACHE",Tableau1[[#This Row],[tache]])+5)))</f>
        <v>2</v>
      </c>
      <c r="E577" s="48" t="s">
        <v>130</v>
      </c>
      <c r="F577" s="48" t="s">
        <v>73</v>
      </c>
      <c r="G577" s="48" t="s">
        <v>460</v>
      </c>
      <c r="H577" s="48">
        <v>80</v>
      </c>
      <c r="I577" s="48">
        <v>50</v>
      </c>
      <c r="J577" s="48">
        <v>8</v>
      </c>
      <c r="K577" s="48" t="s">
        <v>129</v>
      </c>
      <c r="L577" s="48">
        <v>0</v>
      </c>
      <c r="M577" s="48">
        <v>2</v>
      </c>
      <c r="N577" s="47">
        <v>2</v>
      </c>
    </row>
    <row r="578" spans="1:14" x14ac:dyDescent="0.25">
      <c r="A578" s="62" t="s">
        <v>461</v>
      </c>
      <c r="B578" s="63" t="str">
        <f t="shared" si="8"/>
        <v>S2709</v>
      </c>
      <c r="C578" s="63" t="s">
        <v>75</v>
      </c>
      <c r="D578" s="63" t="str">
        <f>TRIM(MID(Tableau1[[#This Row],[tache]],FIND("TACHE",Tableau1[[#This Row],[tache]])+5,FIND(":",Tableau1[[#This Row],[tache]])-(FIND("TACHE",Tableau1[[#This Row],[tache]])+5)))</f>
        <v>1</v>
      </c>
      <c r="E578" s="63" t="s">
        <v>440</v>
      </c>
      <c r="F578" s="63" t="s">
        <v>83</v>
      </c>
      <c r="G578" s="63" t="s">
        <v>462</v>
      </c>
      <c r="H578" s="63">
        <v>400</v>
      </c>
      <c r="I578" s="63">
        <v>50</v>
      </c>
      <c r="J578" s="63">
        <v>20</v>
      </c>
      <c r="K578" s="63" t="s">
        <v>218</v>
      </c>
      <c r="L578" s="63">
        <v>1</v>
      </c>
      <c r="M578" s="63">
        <v>0</v>
      </c>
      <c r="N578" s="64">
        <v>1</v>
      </c>
    </row>
    <row r="579" spans="1:14" x14ac:dyDescent="0.25">
      <c r="A579" s="62" t="s">
        <v>461</v>
      </c>
      <c r="B579" s="63" t="str">
        <f t="shared" ref="B579:B642" si="9">RIGHT(A579,LEN(A579)-3)</f>
        <v>S2709</v>
      </c>
      <c r="C579" s="63" t="s">
        <v>75</v>
      </c>
      <c r="D579" s="63" t="str">
        <f>TRIM(MID(Tableau1[[#This Row],[tache]],FIND("TACHE",Tableau1[[#This Row],[tache]])+5,FIND(":",Tableau1[[#This Row],[tache]])-(FIND("TACHE",Tableau1[[#This Row],[tache]])+5)))</f>
        <v>1</v>
      </c>
      <c r="E579" s="63" t="s">
        <v>440</v>
      </c>
      <c r="F579" s="63" t="s">
        <v>70</v>
      </c>
      <c r="G579" s="63" t="s">
        <v>463</v>
      </c>
      <c r="H579" s="63">
        <v>20</v>
      </c>
      <c r="I579" s="63">
        <v>50</v>
      </c>
      <c r="J579" s="63">
        <v>4</v>
      </c>
      <c r="K579" s="63" t="s">
        <v>218</v>
      </c>
      <c r="L579" s="63">
        <v>1</v>
      </c>
      <c r="M579" s="63">
        <v>0</v>
      </c>
      <c r="N579" s="64">
        <v>1</v>
      </c>
    </row>
    <row r="580" spans="1:14" x14ac:dyDescent="0.25">
      <c r="A580" s="62" t="s">
        <v>461</v>
      </c>
      <c r="B580" s="63" t="str">
        <f t="shared" si="9"/>
        <v>S2709</v>
      </c>
      <c r="C580" s="63" t="s">
        <v>75</v>
      </c>
      <c r="D580" s="63" t="str">
        <f>TRIM(MID(Tableau1[[#This Row],[tache]],FIND("TACHE",Tableau1[[#This Row],[tache]])+5,FIND(":",Tableau1[[#This Row],[tache]])-(FIND("TACHE",Tableau1[[#This Row],[tache]])+5)))</f>
        <v>1</v>
      </c>
      <c r="E580" s="63" t="s">
        <v>440</v>
      </c>
      <c r="F580" s="63" t="s">
        <v>76</v>
      </c>
      <c r="G580" s="63" t="s">
        <v>463</v>
      </c>
      <c r="H580" s="63">
        <v>25</v>
      </c>
      <c r="I580" s="63">
        <v>50</v>
      </c>
      <c r="J580" s="63">
        <v>4</v>
      </c>
      <c r="K580" s="63" t="s">
        <v>218</v>
      </c>
      <c r="L580" s="63">
        <v>1</v>
      </c>
      <c r="M580" s="63">
        <v>0</v>
      </c>
      <c r="N580" s="64">
        <v>1</v>
      </c>
    </row>
    <row r="581" spans="1:14" x14ac:dyDescent="0.25">
      <c r="A581" s="62" t="s">
        <v>461</v>
      </c>
      <c r="B581" s="63" t="str">
        <f t="shared" si="9"/>
        <v>S2709</v>
      </c>
      <c r="C581" s="63" t="s">
        <v>75</v>
      </c>
      <c r="D581" s="63" t="str">
        <f>TRIM(MID(Tableau1[[#This Row],[tache]],FIND("TACHE",Tableau1[[#This Row],[tache]])+5,FIND(":",Tableau1[[#This Row],[tache]])-(FIND("TACHE",Tableau1[[#This Row],[tache]])+5)))</f>
        <v>1</v>
      </c>
      <c r="E581" s="63" t="s">
        <v>440</v>
      </c>
      <c r="F581" s="63" t="s">
        <v>105</v>
      </c>
      <c r="G581" s="63" t="s">
        <v>210</v>
      </c>
      <c r="H581" s="63">
        <v>200</v>
      </c>
      <c r="I581" s="63">
        <v>20</v>
      </c>
      <c r="J581" s="63">
        <v>8</v>
      </c>
      <c r="K581" s="63" t="s">
        <v>218</v>
      </c>
      <c r="L581" s="63">
        <v>2</v>
      </c>
      <c r="M581" s="63">
        <v>0</v>
      </c>
      <c r="N581" s="64">
        <v>2</v>
      </c>
    </row>
    <row r="582" spans="1:14" x14ac:dyDescent="0.25">
      <c r="A582" s="62" t="s">
        <v>461</v>
      </c>
      <c r="B582" s="63" t="str">
        <f t="shared" si="9"/>
        <v>S2709</v>
      </c>
      <c r="C582" s="63" t="s">
        <v>75</v>
      </c>
      <c r="D582" s="63" t="str">
        <f>TRIM(MID(Tableau1[[#This Row],[tache]],FIND("TACHE",Tableau1[[#This Row],[tache]])+5,FIND(":",Tableau1[[#This Row],[tache]])-(FIND("TACHE",Tableau1[[#This Row],[tache]])+5)))</f>
        <v>1</v>
      </c>
      <c r="E582" s="63" t="s">
        <v>440</v>
      </c>
      <c r="F582" s="63" t="s">
        <v>106</v>
      </c>
      <c r="G582" s="63" t="s">
        <v>464</v>
      </c>
      <c r="H582" s="63">
        <v>200</v>
      </c>
      <c r="I582" s="63">
        <v>20</v>
      </c>
      <c r="J582" s="63">
        <v>8</v>
      </c>
      <c r="K582" s="63" t="s">
        <v>218</v>
      </c>
      <c r="L582" s="63">
        <v>2</v>
      </c>
      <c r="M582" s="63">
        <v>0</v>
      </c>
      <c r="N582" s="64">
        <v>2</v>
      </c>
    </row>
    <row r="583" spans="1:14" x14ac:dyDescent="0.25">
      <c r="A583" s="62" t="s">
        <v>461</v>
      </c>
      <c r="B583" s="63" t="str">
        <f t="shared" si="9"/>
        <v>S2709</v>
      </c>
      <c r="C583" s="63" t="s">
        <v>75</v>
      </c>
      <c r="D583" s="63" t="str">
        <f>TRIM(MID(Tableau1[[#This Row],[tache]],FIND("TACHE",Tableau1[[#This Row],[tache]])+5,FIND(":",Tableau1[[#This Row],[tache]])-(FIND("TACHE",Tableau1[[#This Row],[tache]])+5)))</f>
        <v>1</v>
      </c>
      <c r="E583" s="63" t="s">
        <v>440</v>
      </c>
      <c r="F583" s="63" t="s">
        <v>109</v>
      </c>
      <c r="G583" s="63" t="s">
        <v>465</v>
      </c>
      <c r="H583" s="63">
        <v>50</v>
      </c>
      <c r="I583" s="63">
        <v>20</v>
      </c>
      <c r="J583" s="63">
        <v>4</v>
      </c>
      <c r="K583" s="63" t="s">
        <v>218</v>
      </c>
      <c r="L583" s="63">
        <v>1</v>
      </c>
      <c r="M583" s="63">
        <v>0</v>
      </c>
      <c r="N583" s="64">
        <v>1</v>
      </c>
    </row>
    <row r="584" spans="1:14" x14ac:dyDescent="0.25">
      <c r="A584" s="62" t="s">
        <v>461</v>
      </c>
      <c r="B584" s="63" t="str">
        <f t="shared" si="9"/>
        <v>S2709</v>
      </c>
      <c r="C584" s="63" t="s">
        <v>75</v>
      </c>
      <c r="D584" s="63" t="str">
        <f>TRIM(MID(Tableau1[[#This Row],[tache]],FIND("TACHE",Tableau1[[#This Row],[tache]])+5,FIND(":",Tableau1[[#This Row],[tache]])-(FIND("TACHE",Tableau1[[#This Row],[tache]])+5)))</f>
        <v>1</v>
      </c>
      <c r="E584" s="63" t="s">
        <v>440</v>
      </c>
      <c r="F584" s="63" t="s">
        <v>111</v>
      </c>
      <c r="G584" s="63" t="s">
        <v>463</v>
      </c>
      <c r="H584" s="63">
        <v>50</v>
      </c>
      <c r="I584" s="63">
        <v>50</v>
      </c>
      <c r="J584" s="63">
        <v>8</v>
      </c>
      <c r="K584" s="63" t="s">
        <v>218</v>
      </c>
      <c r="L584" s="63">
        <v>1</v>
      </c>
      <c r="M584" s="63">
        <v>0</v>
      </c>
      <c r="N584" s="64">
        <v>1</v>
      </c>
    </row>
    <row r="585" spans="1:14" x14ac:dyDescent="0.25">
      <c r="A585" s="62" t="s">
        <v>461</v>
      </c>
      <c r="B585" s="63" t="str">
        <f t="shared" si="9"/>
        <v>S2709</v>
      </c>
      <c r="C585" s="63" t="s">
        <v>75</v>
      </c>
      <c r="D585" s="63" t="str">
        <f>TRIM(MID(Tableau1[[#This Row],[tache]],FIND("TACHE",Tableau1[[#This Row],[tache]])+5,FIND(":",Tableau1[[#This Row],[tache]])-(FIND("TACHE",Tableau1[[#This Row],[tache]])+5)))</f>
        <v>1</v>
      </c>
      <c r="E585" s="63" t="s">
        <v>440</v>
      </c>
      <c r="F585" s="63" t="s">
        <v>113</v>
      </c>
      <c r="G585" s="63" t="s">
        <v>466</v>
      </c>
      <c r="H585" s="63">
        <v>50</v>
      </c>
      <c r="I585" s="63">
        <v>50</v>
      </c>
      <c r="J585" s="63">
        <v>8</v>
      </c>
      <c r="K585" s="63" t="s">
        <v>218</v>
      </c>
      <c r="L585" s="63">
        <v>1</v>
      </c>
      <c r="M585" s="63">
        <v>0</v>
      </c>
      <c r="N585" s="64">
        <v>1</v>
      </c>
    </row>
    <row r="586" spans="1:14" x14ac:dyDescent="0.25">
      <c r="A586" s="62" t="s">
        <v>461</v>
      </c>
      <c r="B586" s="63" t="str">
        <f t="shared" si="9"/>
        <v>S2709</v>
      </c>
      <c r="C586" s="63" t="s">
        <v>75</v>
      </c>
      <c r="D586" s="63" t="str">
        <f>TRIM(MID(Tableau1[[#This Row],[tache]],FIND("TACHE",Tableau1[[#This Row],[tache]])+5,FIND(":",Tableau1[[#This Row],[tache]])-(FIND("TACHE",Tableau1[[#This Row],[tache]])+5)))</f>
        <v>1</v>
      </c>
      <c r="E586" s="63" t="s">
        <v>440</v>
      </c>
      <c r="F586" s="63" t="s">
        <v>194</v>
      </c>
      <c r="G586" s="63" t="s">
        <v>467</v>
      </c>
      <c r="H586" s="63">
        <v>50</v>
      </c>
      <c r="I586" s="63">
        <v>50</v>
      </c>
      <c r="J586" s="63">
        <v>8</v>
      </c>
      <c r="K586" s="63" t="s">
        <v>218</v>
      </c>
      <c r="L586" s="63">
        <v>1</v>
      </c>
      <c r="M586" s="63">
        <v>0</v>
      </c>
      <c r="N586" s="64">
        <v>1</v>
      </c>
    </row>
    <row r="587" spans="1:14" x14ac:dyDescent="0.25">
      <c r="A587" s="62" t="s">
        <v>461</v>
      </c>
      <c r="B587" s="63" t="str">
        <f t="shared" si="9"/>
        <v>S2709</v>
      </c>
      <c r="C587" s="63" t="s">
        <v>75</v>
      </c>
      <c r="D587" s="63" t="str">
        <f>TRIM(MID(Tableau1[[#This Row],[tache]],FIND("TACHE",Tableau1[[#This Row],[tache]])+5,FIND(":",Tableau1[[#This Row],[tache]])-(FIND("TACHE",Tableau1[[#This Row],[tache]])+5)))</f>
        <v>1</v>
      </c>
      <c r="E587" s="63" t="s">
        <v>440</v>
      </c>
      <c r="F587" s="63" t="s">
        <v>207</v>
      </c>
      <c r="G587" s="63" t="s">
        <v>468</v>
      </c>
      <c r="H587" s="63">
        <v>40</v>
      </c>
      <c r="I587" s="63">
        <v>50</v>
      </c>
      <c r="J587" s="63">
        <v>4</v>
      </c>
      <c r="K587" s="63" t="s">
        <v>218</v>
      </c>
      <c r="L587" s="63">
        <v>1</v>
      </c>
      <c r="M587" s="63">
        <v>0</v>
      </c>
      <c r="N587" s="64">
        <v>1</v>
      </c>
    </row>
    <row r="588" spans="1:14" x14ac:dyDescent="0.25">
      <c r="A588" s="62" t="s">
        <v>461</v>
      </c>
      <c r="B588" s="63" t="str">
        <f t="shared" si="9"/>
        <v>S2709</v>
      </c>
      <c r="C588" s="63" t="s">
        <v>75</v>
      </c>
      <c r="D588" s="63" t="str">
        <f>TRIM(MID(Tableau1[[#This Row],[tache]],FIND("TACHE",Tableau1[[#This Row],[tache]])+5,FIND(":",Tableau1[[#This Row],[tache]])-(FIND("TACHE",Tableau1[[#This Row],[tache]])+5)))</f>
        <v>1</v>
      </c>
      <c r="E588" s="63" t="s">
        <v>440</v>
      </c>
      <c r="F588" s="63" t="s">
        <v>209</v>
      </c>
      <c r="G588" s="63" t="s">
        <v>468</v>
      </c>
      <c r="H588" s="63">
        <v>40</v>
      </c>
      <c r="I588" s="63">
        <v>50</v>
      </c>
      <c r="J588" s="63">
        <v>4</v>
      </c>
      <c r="K588" s="63" t="s">
        <v>218</v>
      </c>
      <c r="L588" s="63">
        <v>1</v>
      </c>
      <c r="M588" s="63">
        <v>0</v>
      </c>
      <c r="N588" s="64">
        <v>1</v>
      </c>
    </row>
    <row r="589" spans="1:14" x14ac:dyDescent="0.25">
      <c r="A589" s="62" t="s">
        <v>461</v>
      </c>
      <c r="B589" s="63" t="str">
        <f t="shared" si="9"/>
        <v>S2709</v>
      </c>
      <c r="C589" s="63" t="s">
        <v>75</v>
      </c>
      <c r="D589" s="63" t="str">
        <f>TRIM(MID(Tableau1[[#This Row],[tache]],FIND("TACHE",Tableau1[[#This Row],[tache]])+5,FIND(":",Tableau1[[#This Row],[tache]])-(FIND("TACHE",Tableau1[[#This Row],[tache]])+5)))</f>
        <v>2</v>
      </c>
      <c r="E589" s="63" t="s">
        <v>444</v>
      </c>
      <c r="F589" s="63" t="s">
        <v>107</v>
      </c>
      <c r="G589" s="63" t="s">
        <v>469</v>
      </c>
      <c r="H589" s="63">
        <v>80</v>
      </c>
      <c r="I589" s="63">
        <v>20</v>
      </c>
      <c r="J589" s="63">
        <v>4</v>
      </c>
      <c r="K589" s="63" t="s">
        <v>218</v>
      </c>
      <c r="L589" s="63">
        <v>1</v>
      </c>
      <c r="M589" s="63">
        <v>0</v>
      </c>
      <c r="N589" s="64">
        <v>1</v>
      </c>
    </row>
    <row r="590" spans="1:14" x14ac:dyDescent="0.25">
      <c r="A590" s="62" t="s">
        <v>461</v>
      </c>
      <c r="B590" s="63" t="str">
        <f t="shared" si="9"/>
        <v>S2709</v>
      </c>
      <c r="C590" s="63" t="s">
        <v>75</v>
      </c>
      <c r="D590" s="63" t="str">
        <f>TRIM(MID(Tableau1[[#This Row],[tache]],FIND("TACHE",Tableau1[[#This Row],[tache]])+5,FIND(":",Tableau1[[#This Row],[tache]])-(FIND("TACHE",Tableau1[[#This Row],[tache]])+5)))</f>
        <v>2</v>
      </c>
      <c r="E590" s="63" t="s">
        <v>444</v>
      </c>
      <c r="F590" s="63" t="s">
        <v>108</v>
      </c>
      <c r="G590" s="63" t="s">
        <v>469</v>
      </c>
      <c r="H590" s="63">
        <v>80</v>
      </c>
      <c r="I590" s="63">
        <v>20</v>
      </c>
      <c r="J590" s="63">
        <v>4</v>
      </c>
      <c r="K590" s="63" t="s">
        <v>218</v>
      </c>
      <c r="L590" s="63">
        <v>1</v>
      </c>
      <c r="M590" s="63">
        <v>0</v>
      </c>
      <c r="N590" s="64">
        <v>1</v>
      </c>
    </row>
    <row r="591" spans="1:14" x14ac:dyDescent="0.25">
      <c r="A591" s="62" t="s">
        <v>461</v>
      </c>
      <c r="B591" s="63" t="str">
        <f t="shared" si="9"/>
        <v>S2709</v>
      </c>
      <c r="C591" s="63" t="s">
        <v>75</v>
      </c>
      <c r="D591" s="63" t="str">
        <f>TRIM(MID(Tableau1[[#This Row],[tache]],FIND("TACHE",Tableau1[[#This Row],[tache]])+5,FIND(":",Tableau1[[#This Row],[tache]])-(FIND("TACHE",Tableau1[[#This Row],[tache]])+5)))</f>
        <v>3</v>
      </c>
      <c r="E591" s="63" t="s">
        <v>446</v>
      </c>
      <c r="F591" s="63" t="s">
        <v>73</v>
      </c>
      <c r="G591" s="63" t="s">
        <v>396</v>
      </c>
      <c r="H591" s="63">
        <v>25</v>
      </c>
      <c r="I591" s="63">
        <v>20</v>
      </c>
      <c r="J591" s="63">
        <v>4</v>
      </c>
      <c r="K591" s="63" t="s">
        <v>218</v>
      </c>
      <c r="L591" s="63">
        <v>0</v>
      </c>
      <c r="M591" s="63">
        <v>1</v>
      </c>
      <c r="N591" s="64">
        <v>1</v>
      </c>
    </row>
    <row r="592" spans="1:14" x14ac:dyDescent="0.25">
      <c r="A592" s="62" t="s">
        <v>461</v>
      </c>
      <c r="B592" s="63" t="str">
        <f t="shared" si="9"/>
        <v>S2709</v>
      </c>
      <c r="C592" s="63" t="s">
        <v>75</v>
      </c>
      <c r="D592" s="63" t="str">
        <f>TRIM(MID(Tableau1[[#This Row],[tache]],FIND("TACHE",Tableau1[[#This Row],[tache]])+5,FIND(":",Tableau1[[#This Row],[tache]])-(FIND("TACHE",Tableau1[[#This Row],[tache]])+5)))</f>
        <v>3</v>
      </c>
      <c r="E592" s="63" t="s">
        <v>446</v>
      </c>
      <c r="F592" s="63" t="s">
        <v>83</v>
      </c>
      <c r="G592" s="63" t="s">
        <v>470</v>
      </c>
      <c r="H592" s="63">
        <v>400</v>
      </c>
      <c r="I592" s="63">
        <v>50</v>
      </c>
      <c r="J592" s="63">
        <v>20</v>
      </c>
      <c r="K592" s="63" t="s">
        <v>218</v>
      </c>
      <c r="L592" s="63">
        <v>0</v>
      </c>
      <c r="M592" s="63">
        <v>2</v>
      </c>
      <c r="N592" s="64">
        <v>2</v>
      </c>
    </row>
    <row r="593" spans="1:14" x14ac:dyDescent="0.25">
      <c r="A593" s="62" t="s">
        <v>461</v>
      </c>
      <c r="B593" s="63" t="str">
        <f t="shared" si="9"/>
        <v>S2709</v>
      </c>
      <c r="C593" s="63" t="s">
        <v>75</v>
      </c>
      <c r="D593" s="63" t="str">
        <f>TRIM(MID(Tableau1[[#This Row],[tache]],FIND("TACHE",Tableau1[[#This Row],[tache]])+5,FIND(":",Tableau1[[#This Row],[tache]])-(FIND("TACHE",Tableau1[[#This Row],[tache]])+5)))</f>
        <v>3</v>
      </c>
      <c r="E593" s="63" t="s">
        <v>446</v>
      </c>
      <c r="F593" s="63" t="s">
        <v>75</v>
      </c>
      <c r="G593" s="63" t="s">
        <v>250</v>
      </c>
      <c r="H593" s="63">
        <v>50</v>
      </c>
      <c r="I593" s="63">
        <v>50</v>
      </c>
      <c r="J593" s="63">
        <v>8</v>
      </c>
      <c r="K593" s="63" t="s">
        <v>218</v>
      </c>
      <c r="L593" s="63">
        <v>0</v>
      </c>
      <c r="M593" s="63">
        <v>1</v>
      </c>
      <c r="N593" s="64">
        <v>1</v>
      </c>
    </row>
    <row r="594" spans="1:14" x14ac:dyDescent="0.25">
      <c r="A594" s="62" t="s">
        <v>461</v>
      </c>
      <c r="B594" s="63" t="str">
        <f t="shared" si="9"/>
        <v>S2709</v>
      </c>
      <c r="C594" s="63" t="s">
        <v>75</v>
      </c>
      <c r="D594" s="63" t="str">
        <f>TRIM(MID(Tableau1[[#This Row],[tache]],FIND("TACHE",Tableau1[[#This Row],[tache]])+5,FIND(":",Tableau1[[#This Row],[tache]])-(FIND("TACHE",Tableau1[[#This Row],[tache]])+5)))</f>
        <v>3</v>
      </c>
      <c r="E594" s="63" t="s">
        <v>446</v>
      </c>
      <c r="F594" s="63" t="s">
        <v>70</v>
      </c>
      <c r="G594" s="63" t="s">
        <v>471</v>
      </c>
      <c r="H594" s="63">
        <v>20</v>
      </c>
      <c r="I594" s="63">
        <v>50</v>
      </c>
      <c r="J594" s="63">
        <v>4</v>
      </c>
      <c r="K594" s="63" t="s">
        <v>218</v>
      </c>
      <c r="L594" s="63">
        <v>0</v>
      </c>
      <c r="M594" s="63">
        <v>1</v>
      </c>
      <c r="N594" s="64">
        <v>1</v>
      </c>
    </row>
    <row r="595" spans="1:14" x14ac:dyDescent="0.25">
      <c r="A595" s="62" t="s">
        <v>461</v>
      </c>
      <c r="B595" s="63" t="str">
        <f t="shared" si="9"/>
        <v>S2709</v>
      </c>
      <c r="C595" s="63" t="s">
        <v>75</v>
      </c>
      <c r="D595" s="63" t="str">
        <f>TRIM(MID(Tableau1[[#This Row],[tache]],FIND("TACHE",Tableau1[[#This Row],[tache]])+5,FIND(":",Tableau1[[#This Row],[tache]])-(FIND("TACHE",Tableau1[[#This Row],[tache]])+5)))</f>
        <v>3</v>
      </c>
      <c r="E595" s="63" t="s">
        <v>446</v>
      </c>
      <c r="F595" s="63" t="s">
        <v>76</v>
      </c>
      <c r="G595" s="63" t="s">
        <v>471</v>
      </c>
      <c r="H595" s="63">
        <v>25</v>
      </c>
      <c r="I595" s="63">
        <v>50</v>
      </c>
      <c r="J595" s="63">
        <v>4</v>
      </c>
      <c r="K595" s="63" t="s">
        <v>218</v>
      </c>
      <c r="L595" s="63">
        <v>0</v>
      </c>
      <c r="M595" s="63">
        <v>1</v>
      </c>
      <c r="N595" s="64">
        <v>1</v>
      </c>
    </row>
    <row r="596" spans="1:14" x14ac:dyDescent="0.25">
      <c r="A596" s="62" t="s">
        <v>461</v>
      </c>
      <c r="B596" s="63" t="str">
        <f t="shared" si="9"/>
        <v>S2709</v>
      </c>
      <c r="C596" s="63" t="s">
        <v>75</v>
      </c>
      <c r="D596" s="63" t="str">
        <f>TRIM(MID(Tableau1[[#This Row],[tache]],FIND("TACHE",Tableau1[[#This Row],[tache]])+5,FIND(":",Tableau1[[#This Row],[tache]])-(FIND("TACHE",Tableau1[[#This Row],[tache]])+5)))</f>
        <v>3</v>
      </c>
      <c r="E596" s="63" t="s">
        <v>446</v>
      </c>
      <c r="F596" s="63" t="s">
        <v>112</v>
      </c>
      <c r="G596" s="63" t="s">
        <v>472</v>
      </c>
      <c r="H596" s="63">
        <v>25</v>
      </c>
      <c r="I596" s="63"/>
      <c r="J596" s="63" t="e">
        <v>#N/A</v>
      </c>
      <c r="K596" s="63"/>
      <c r="L596" s="63">
        <v>0</v>
      </c>
      <c r="M596" s="63">
        <v>1</v>
      </c>
      <c r="N596" s="64">
        <v>1</v>
      </c>
    </row>
    <row r="597" spans="1:14" x14ac:dyDescent="0.25">
      <c r="A597" s="62" t="s">
        <v>461</v>
      </c>
      <c r="B597" s="63" t="str">
        <f t="shared" si="9"/>
        <v>S2709</v>
      </c>
      <c r="C597" s="63" t="s">
        <v>75</v>
      </c>
      <c r="D597" s="63" t="str">
        <f>TRIM(MID(Tableau1[[#This Row],[tache]],FIND("TACHE",Tableau1[[#This Row],[tache]])+5,FIND(":",Tableau1[[#This Row],[tache]])-(FIND("TACHE",Tableau1[[#This Row],[tache]])+5)))</f>
        <v>3</v>
      </c>
      <c r="E597" s="63" t="s">
        <v>446</v>
      </c>
      <c r="F597" s="63" t="s">
        <v>105</v>
      </c>
      <c r="G597" s="63" t="s">
        <v>214</v>
      </c>
      <c r="H597" s="63">
        <v>200</v>
      </c>
      <c r="I597" s="63">
        <v>20</v>
      </c>
      <c r="J597" s="63">
        <v>8</v>
      </c>
      <c r="K597" s="63" t="s">
        <v>218</v>
      </c>
      <c r="L597" s="63">
        <v>0</v>
      </c>
      <c r="M597" s="63">
        <v>1</v>
      </c>
      <c r="N597" s="64">
        <v>1</v>
      </c>
    </row>
    <row r="598" spans="1:14" x14ac:dyDescent="0.25">
      <c r="A598" s="62" t="s">
        <v>461</v>
      </c>
      <c r="B598" s="63" t="str">
        <f t="shared" si="9"/>
        <v>S2709</v>
      </c>
      <c r="C598" s="63" t="s">
        <v>75</v>
      </c>
      <c r="D598" s="63" t="str">
        <f>TRIM(MID(Tableau1[[#This Row],[tache]],FIND("TACHE",Tableau1[[#This Row],[tache]])+5,FIND(":",Tableau1[[#This Row],[tache]])-(FIND("TACHE",Tableau1[[#This Row],[tache]])+5)))</f>
        <v>3</v>
      </c>
      <c r="E598" s="63" t="s">
        <v>446</v>
      </c>
      <c r="F598" s="63" t="s">
        <v>106</v>
      </c>
      <c r="G598" s="63" t="s">
        <v>473</v>
      </c>
      <c r="H598" s="63">
        <v>200</v>
      </c>
      <c r="I598" s="63">
        <v>20</v>
      </c>
      <c r="J598" s="63">
        <v>8</v>
      </c>
      <c r="K598" s="63" t="s">
        <v>218</v>
      </c>
      <c r="L598" s="63">
        <v>0</v>
      </c>
      <c r="M598" s="63">
        <v>1</v>
      </c>
      <c r="N598" s="64">
        <v>1</v>
      </c>
    </row>
    <row r="599" spans="1:14" x14ac:dyDescent="0.25">
      <c r="A599" s="62" t="s">
        <v>461</v>
      </c>
      <c r="B599" s="63" t="str">
        <f t="shared" si="9"/>
        <v>S2709</v>
      </c>
      <c r="C599" s="63" t="s">
        <v>75</v>
      </c>
      <c r="D599" s="63" t="str">
        <f>TRIM(MID(Tableau1[[#This Row],[tache]],FIND("TACHE",Tableau1[[#This Row],[tache]])+5,FIND(":",Tableau1[[#This Row],[tache]])-(FIND("TACHE",Tableau1[[#This Row],[tache]])+5)))</f>
        <v>3</v>
      </c>
      <c r="E599" s="63" t="s">
        <v>446</v>
      </c>
      <c r="F599" s="63" t="s">
        <v>109</v>
      </c>
      <c r="G599" s="63" t="s">
        <v>474</v>
      </c>
      <c r="H599" s="63">
        <v>50</v>
      </c>
      <c r="I599" s="63">
        <v>20</v>
      </c>
      <c r="J599" s="63">
        <v>4</v>
      </c>
      <c r="K599" s="63" t="s">
        <v>218</v>
      </c>
      <c r="L599" s="63">
        <v>0</v>
      </c>
      <c r="M599" s="63">
        <v>2</v>
      </c>
      <c r="N599" s="64">
        <v>2</v>
      </c>
    </row>
    <row r="600" spans="1:14" x14ac:dyDescent="0.25">
      <c r="A600" s="62" t="s">
        <v>461</v>
      </c>
      <c r="B600" s="63" t="str">
        <f t="shared" si="9"/>
        <v>S2709</v>
      </c>
      <c r="C600" s="63" t="s">
        <v>75</v>
      </c>
      <c r="D600" s="63" t="str">
        <f>TRIM(MID(Tableau1[[#This Row],[tache]],FIND("TACHE",Tableau1[[#This Row],[tache]])+5,FIND(":",Tableau1[[#This Row],[tache]])-(FIND("TACHE",Tableau1[[#This Row],[tache]])+5)))</f>
        <v>3</v>
      </c>
      <c r="E600" s="63" t="s">
        <v>446</v>
      </c>
      <c r="F600" s="63" t="s">
        <v>110</v>
      </c>
      <c r="G600" s="63" t="s">
        <v>250</v>
      </c>
      <c r="H600" s="63">
        <v>50</v>
      </c>
      <c r="I600" s="63">
        <v>50</v>
      </c>
      <c r="J600" s="63">
        <v>8</v>
      </c>
      <c r="K600" s="63" t="s">
        <v>218</v>
      </c>
      <c r="L600" s="63">
        <v>0</v>
      </c>
      <c r="M600" s="63">
        <v>1</v>
      </c>
      <c r="N600" s="64">
        <v>1</v>
      </c>
    </row>
    <row r="601" spans="1:14" x14ac:dyDescent="0.25">
      <c r="A601" s="62" t="s">
        <v>461</v>
      </c>
      <c r="B601" s="63" t="str">
        <f t="shared" si="9"/>
        <v>S2709</v>
      </c>
      <c r="C601" s="63" t="s">
        <v>75</v>
      </c>
      <c r="D601" s="63" t="str">
        <f>TRIM(MID(Tableau1[[#This Row],[tache]],FIND("TACHE",Tableau1[[#This Row],[tache]])+5,FIND(":",Tableau1[[#This Row],[tache]])-(FIND("TACHE",Tableau1[[#This Row],[tache]])+5)))</f>
        <v>3</v>
      </c>
      <c r="E601" s="63" t="s">
        <v>446</v>
      </c>
      <c r="F601" s="63" t="s">
        <v>111</v>
      </c>
      <c r="G601" s="63" t="s">
        <v>471</v>
      </c>
      <c r="H601" s="63">
        <v>50</v>
      </c>
      <c r="I601" s="63">
        <v>50</v>
      </c>
      <c r="J601" s="63">
        <v>8</v>
      </c>
      <c r="K601" s="63" t="s">
        <v>218</v>
      </c>
      <c r="L601" s="63">
        <v>0</v>
      </c>
      <c r="M601" s="63">
        <v>1</v>
      </c>
      <c r="N601" s="64">
        <v>1</v>
      </c>
    </row>
    <row r="602" spans="1:14" x14ac:dyDescent="0.25">
      <c r="A602" s="62" t="s">
        <v>461</v>
      </c>
      <c r="B602" s="63" t="str">
        <f t="shared" si="9"/>
        <v>S2709</v>
      </c>
      <c r="C602" s="63" t="s">
        <v>75</v>
      </c>
      <c r="D602" s="63" t="str">
        <f>TRIM(MID(Tableau1[[#This Row],[tache]],FIND("TACHE",Tableau1[[#This Row],[tache]])+5,FIND(":",Tableau1[[#This Row],[tache]])-(FIND("TACHE",Tableau1[[#This Row],[tache]])+5)))</f>
        <v>3</v>
      </c>
      <c r="E602" s="63" t="s">
        <v>446</v>
      </c>
      <c r="F602" s="63" t="s">
        <v>113</v>
      </c>
      <c r="G602" s="63" t="s">
        <v>475</v>
      </c>
      <c r="H602" s="63">
        <v>50</v>
      </c>
      <c r="I602" s="63">
        <v>50</v>
      </c>
      <c r="J602" s="63">
        <v>8</v>
      </c>
      <c r="K602" s="63" t="s">
        <v>218</v>
      </c>
      <c r="L602" s="63">
        <v>0</v>
      </c>
      <c r="M602" s="63">
        <v>2</v>
      </c>
      <c r="N602" s="64">
        <v>2</v>
      </c>
    </row>
    <row r="603" spans="1:14" x14ac:dyDescent="0.25">
      <c r="A603" s="62" t="s">
        <v>461</v>
      </c>
      <c r="B603" s="63" t="str">
        <f t="shared" si="9"/>
        <v>S2709</v>
      </c>
      <c r="C603" s="63" t="s">
        <v>75</v>
      </c>
      <c r="D603" s="63" t="str">
        <f>TRIM(MID(Tableau1[[#This Row],[tache]],FIND("TACHE",Tableau1[[#This Row],[tache]])+5,FIND(":",Tableau1[[#This Row],[tache]])-(FIND("TACHE",Tableau1[[#This Row],[tache]])+5)))</f>
        <v>3</v>
      </c>
      <c r="E603" s="63" t="s">
        <v>446</v>
      </c>
      <c r="F603" s="63" t="s">
        <v>194</v>
      </c>
      <c r="G603" s="63" t="s">
        <v>476</v>
      </c>
      <c r="H603" s="63">
        <v>50</v>
      </c>
      <c r="I603" s="63">
        <v>50</v>
      </c>
      <c r="J603" s="63">
        <v>8</v>
      </c>
      <c r="K603" s="63" t="s">
        <v>218</v>
      </c>
      <c r="L603" s="63">
        <v>0</v>
      </c>
      <c r="M603" s="63">
        <v>2</v>
      </c>
      <c r="N603" s="64">
        <v>2</v>
      </c>
    </row>
    <row r="604" spans="1:14" x14ac:dyDescent="0.25">
      <c r="A604" s="62" t="s">
        <v>461</v>
      </c>
      <c r="B604" s="63" t="str">
        <f t="shared" si="9"/>
        <v>S2709</v>
      </c>
      <c r="C604" s="63" t="s">
        <v>75</v>
      </c>
      <c r="D604" s="63" t="str">
        <f>TRIM(MID(Tableau1[[#This Row],[tache]],FIND("TACHE",Tableau1[[#This Row],[tache]])+5,FIND(":",Tableau1[[#This Row],[tache]])-(FIND("TACHE",Tableau1[[#This Row],[tache]])+5)))</f>
        <v>3</v>
      </c>
      <c r="E604" s="63" t="s">
        <v>446</v>
      </c>
      <c r="F604" s="63" t="s">
        <v>93</v>
      </c>
      <c r="G604" s="63" t="s">
        <v>477</v>
      </c>
      <c r="H604" s="63">
        <v>500</v>
      </c>
      <c r="I604" s="63">
        <v>50</v>
      </c>
      <c r="J604" s="63">
        <v>24</v>
      </c>
      <c r="K604" s="63" t="s">
        <v>218</v>
      </c>
      <c r="L604" s="63">
        <v>0</v>
      </c>
      <c r="M604" s="63">
        <v>1</v>
      </c>
      <c r="N604" s="64">
        <v>1</v>
      </c>
    </row>
    <row r="605" spans="1:14" x14ac:dyDescent="0.25">
      <c r="A605" s="62" t="s">
        <v>461</v>
      </c>
      <c r="B605" s="63" t="str">
        <f t="shared" si="9"/>
        <v>S2709</v>
      </c>
      <c r="C605" s="63" t="s">
        <v>75</v>
      </c>
      <c r="D605" s="63" t="str">
        <f>TRIM(MID(Tableau1[[#This Row],[tache]],FIND("TACHE",Tableau1[[#This Row],[tache]])+5,FIND(":",Tableau1[[#This Row],[tache]])-(FIND("TACHE",Tableau1[[#This Row],[tache]])+5)))</f>
        <v>3</v>
      </c>
      <c r="E605" s="63" t="s">
        <v>446</v>
      </c>
      <c r="F605" s="63" t="s">
        <v>207</v>
      </c>
      <c r="G605" s="63" t="s">
        <v>478</v>
      </c>
      <c r="H605" s="63">
        <v>40</v>
      </c>
      <c r="I605" s="63">
        <v>50</v>
      </c>
      <c r="J605" s="63">
        <v>4</v>
      </c>
      <c r="K605" s="63" t="s">
        <v>218</v>
      </c>
      <c r="L605" s="63">
        <v>0</v>
      </c>
      <c r="M605" s="63">
        <v>1</v>
      </c>
      <c r="N605" s="64">
        <v>1</v>
      </c>
    </row>
    <row r="606" spans="1:14" x14ac:dyDescent="0.25">
      <c r="A606" s="62" t="s">
        <v>461</v>
      </c>
      <c r="B606" s="63" t="str">
        <f t="shared" si="9"/>
        <v>S2709</v>
      </c>
      <c r="C606" s="63" t="s">
        <v>75</v>
      </c>
      <c r="D606" s="63" t="str">
        <f>TRIM(MID(Tableau1[[#This Row],[tache]],FIND("TACHE",Tableau1[[#This Row],[tache]])+5,FIND(":",Tableau1[[#This Row],[tache]])-(FIND("TACHE",Tableau1[[#This Row],[tache]])+5)))</f>
        <v>3</v>
      </c>
      <c r="E606" s="63" t="s">
        <v>446</v>
      </c>
      <c r="F606" s="63" t="s">
        <v>209</v>
      </c>
      <c r="G606" s="63" t="s">
        <v>478</v>
      </c>
      <c r="H606" s="63">
        <v>40</v>
      </c>
      <c r="I606" s="63">
        <v>50</v>
      </c>
      <c r="J606" s="63">
        <v>4</v>
      </c>
      <c r="K606" s="63" t="s">
        <v>218</v>
      </c>
      <c r="L606" s="63">
        <v>0</v>
      </c>
      <c r="M606" s="63">
        <v>1</v>
      </c>
      <c r="N606" s="64">
        <v>1</v>
      </c>
    </row>
    <row r="607" spans="1:14" x14ac:dyDescent="0.25">
      <c r="A607" s="5" t="s">
        <v>479</v>
      </c>
      <c r="B607" s="48" t="str">
        <f t="shared" si="9"/>
        <v>S2712</v>
      </c>
      <c r="C607" s="48" t="s">
        <v>73</v>
      </c>
      <c r="D607" s="48" t="str">
        <f>TRIM(MID(Tableau1[[#This Row],[tache]],FIND("TACHE",Tableau1[[#This Row],[tache]])+5,FIND(":",Tableau1[[#This Row],[tache]])-(FIND("TACHE",Tableau1[[#This Row],[tache]])+5)))</f>
        <v>1</v>
      </c>
      <c r="E607" s="48" t="s">
        <v>127</v>
      </c>
      <c r="F607" s="48" t="s">
        <v>83</v>
      </c>
      <c r="G607" s="48" t="s">
        <v>480</v>
      </c>
      <c r="H607" s="48">
        <v>50</v>
      </c>
      <c r="I607" s="48">
        <v>20</v>
      </c>
      <c r="J607" s="48">
        <v>4</v>
      </c>
      <c r="K607" s="48" t="s">
        <v>129</v>
      </c>
      <c r="L607" s="48">
        <v>1</v>
      </c>
      <c r="M607" s="48">
        <v>0</v>
      </c>
      <c r="N607" s="47">
        <v>1</v>
      </c>
    </row>
    <row r="608" spans="1:14" x14ac:dyDescent="0.25">
      <c r="A608" s="5" t="s">
        <v>479</v>
      </c>
      <c r="B608" s="48" t="str">
        <f t="shared" si="9"/>
        <v>S2712</v>
      </c>
      <c r="C608" s="48" t="s">
        <v>73</v>
      </c>
      <c r="D608" s="48" t="str">
        <f>TRIM(MID(Tableau1[[#This Row],[tache]],FIND("TACHE",Tableau1[[#This Row],[tache]])+5,FIND(":",Tableau1[[#This Row],[tache]])-(FIND("TACHE",Tableau1[[#This Row],[tache]])+5)))</f>
        <v>1</v>
      </c>
      <c r="E608" s="48" t="s">
        <v>127</v>
      </c>
      <c r="F608" s="48" t="s">
        <v>75</v>
      </c>
      <c r="G608" s="48" t="s">
        <v>481</v>
      </c>
      <c r="H608" s="48">
        <v>50</v>
      </c>
      <c r="I608" s="48">
        <v>20</v>
      </c>
      <c r="J608" s="48">
        <v>4</v>
      </c>
      <c r="K608" s="48" t="s">
        <v>129</v>
      </c>
      <c r="L608" s="48">
        <v>1</v>
      </c>
      <c r="M608" s="48">
        <v>0</v>
      </c>
      <c r="N608" s="47">
        <v>1</v>
      </c>
    </row>
    <row r="609" spans="1:14" x14ac:dyDescent="0.25">
      <c r="A609" s="5" t="s">
        <v>479</v>
      </c>
      <c r="B609" s="48" t="str">
        <f t="shared" si="9"/>
        <v>S2712</v>
      </c>
      <c r="C609" s="48" t="s">
        <v>73</v>
      </c>
      <c r="D609" s="48" t="str">
        <f>TRIM(MID(Tableau1[[#This Row],[tache]],FIND("TACHE",Tableau1[[#This Row],[tache]])+5,FIND(":",Tableau1[[#This Row],[tache]])-(FIND("TACHE",Tableau1[[#This Row],[tache]])+5)))</f>
        <v>2</v>
      </c>
      <c r="E609" s="48" t="s">
        <v>130</v>
      </c>
      <c r="F609" s="48" t="s">
        <v>83</v>
      </c>
      <c r="G609" s="48" t="s">
        <v>482</v>
      </c>
      <c r="H609" s="48">
        <v>50</v>
      </c>
      <c r="I609" s="48">
        <v>20</v>
      </c>
      <c r="J609" s="48">
        <v>4</v>
      </c>
      <c r="K609" s="48" t="s">
        <v>129</v>
      </c>
      <c r="L609" s="48">
        <v>0</v>
      </c>
      <c r="M609" s="48">
        <v>1</v>
      </c>
      <c r="N609" s="47">
        <v>1</v>
      </c>
    </row>
    <row r="610" spans="1:14" x14ac:dyDescent="0.25">
      <c r="A610" s="5" t="s">
        <v>479</v>
      </c>
      <c r="B610" s="48" t="str">
        <f t="shared" si="9"/>
        <v>S2712</v>
      </c>
      <c r="C610" s="48" t="s">
        <v>73</v>
      </c>
      <c r="D610" s="48" t="str">
        <f>TRIM(MID(Tableau1[[#This Row],[tache]],FIND("TACHE",Tableau1[[#This Row],[tache]])+5,FIND(":",Tableau1[[#This Row],[tache]])-(FIND("TACHE",Tableau1[[#This Row],[tache]])+5)))</f>
        <v>2</v>
      </c>
      <c r="E610" s="48" t="s">
        <v>130</v>
      </c>
      <c r="F610" s="48" t="s">
        <v>75</v>
      </c>
      <c r="G610" s="48" t="s">
        <v>483</v>
      </c>
      <c r="H610" s="48">
        <v>50</v>
      </c>
      <c r="I610" s="48">
        <v>20</v>
      </c>
      <c r="J610" s="48">
        <v>4</v>
      </c>
      <c r="K610" s="48" t="s">
        <v>129</v>
      </c>
      <c r="L610" s="48">
        <v>0</v>
      </c>
      <c r="M610" s="48">
        <v>1</v>
      </c>
      <c r="N610" s="47">
        <v>1</v>
      </c>
    </row>
    <row r="611" spans="1:14" x14ac:dyDescent="0.25">
      <c r="A611" s="5" t="s">
        <v>479</v>
      </c>
      <c r="B611" s="48" t="str">
        <f t="shared" si="9"/>
        <v>S2712</v>
      </c>
      <c r="C611" s="48" t="s">
        <v>73</v>
      </c>
      <c r="D611" s="48" t="str">
        <f>TRIM(MID(Tableau1[[#This Row],[tache]],FIND("TACHE",Tableau1[[#This Row],[tache]])+5,FIND(":",Tableau1[[#This Row],[tache]])-(FIND("TACHE",Tableau1[[#This Row],[tache]])+5)))</f>
        <v>2</v>
      </c>
      <c r="E611" s="48" t="s">
        <v>130</v>
      </c>
      <c r="F611" s="48" t="s">
        <v>76</v>
      </c>
      <c r="G611" s="48" t="s">
        <v>484</v>
      </c>
      <c r="H611" s="48">
        <v>20</v>
      </c>
      <c r="I611" s="48">
        <v>20</v>
      </c>
      <c r="J611" s="48">
        <v>4</v>
      </c>
      <c r="K611" s="48" t="s">
        <v>129</v>
      </c>
      <c r="L611" s="48">
        <v>0</v>
      </c>
      <c r="M611" s="48">
        <v>1</v>
      </c>
      <c r="N611" s="47">
        <v>1</v>
      </c>
    </row>
    <row r="612" spans="1:14" x14ac:dyDescent="0.25">
      <c r="A612" s="5" t="s">
        <v>479</v>
      </c>
      <c r="B612" s="48" t="str">
        <f t="shared" si="9"/>
        <v>S2712</v>
      </c>
      <c r="C612" s="48" t="s">
        <v>73</v>
      </c>
      <c r="D612" s="48" t="str">
        <f>TRIM(MID(Tableau1[[#This Row],[tache]],FIND("TACHE",Tableau1[[#This Row],[tache]])+5,FIND(":",Tableau1[[#This Row],[tache]])-(FIND("TACHE",Tableau1[[#This Row],[tache]])+5)))</f>
        <v>2</v>
      </c>
      <c r="E612" s="48" t="s">
        <v>130</v>
      </c>
      <c r="F612" s="48" t="s">
        <v>81</v>
      </c>
      <c r="G612" s="48" t="s">
        <v>485</v>
      </c>
      <c r="H612" s="48">
        <v>25</v>
      </c>
      <c r="I612" s="48">
        <v>20</v>
      </c>
      <c r="J612" s="48">
        <v>4</v>
      </c>
      <c r="K612" s="48" t="s">
        <v>129</v>
      </c>
      <c r="L612" s="48">
        <v>0</v>
      </c>
      <c r="M612" s="48">
        <v>1</v>
      </c>
      <c r="N612" s="47">
        <v>1</v>
      </c>
    </row>
    <row r="613" spans="1:14" x14ac:dyDescent="0.25">
      <c r="A613" s="62" t="s">
        <v>486</v>
      </c>
      <c r="B613" s="63" t="str">
        <f t="shared" si="9"/>
        <v>S2727</v>
      </c>
      <c r="C613" s="63" t="s">
        <v>75</v>
      </c>
      <c r="D613" s="63" t="str">
        <f>TRIM(MID(Tableau1[[#This Row],[tache]],FIND("TACHE",Tableau1[[#This Row],[tache]])+5,FIND(":",Tableau1[[#This Row],[tache]])-(FIND("TACHE",Tableau1[[#This Row],[tache]])+5)))</f>
        <v>1</v>
      </c>
      <c r="E613" s="63" t="s">
        <v>487</v>
      </c>
      <c r="F613" s="63" t="s">
        <v>73</v>
      </c>
      <c r="G613" s="63" t="s">
        <v>340</v>
      </c>
      <c r="H613" s="63">
        <v>50</v>
      </c>
      <c r="I613" s="63">
        <v>20</v>
      </c>
      <c r="J613" s="63">
        <v>4</v>
      </c>
      <c r="K613" s="63" t="s">
        <v>218</v>
      </c>
      <c r="L613" s="63">
        <v>1</v>
      </c>
      <c r="M613" s="63">
        <v>0</v>
      </c>
      <c r="N613" s="64">
        <v>1</v>
      </c>
    </row>
    <row r="614" spans="1:14" x14ac:dyDescent="0.25">
      <c r="A614" s="62" t="s">
        <v>486</v>
      </c>
      <c r="B614" s="63" t="str">
        <f t="shared" si="9"/>
        <v>S2727</v>
      </c>
      <c r="C614" s="63" t="s">
        <v>75</v>
      </c>
      <c r="D614" s="63" t="str">
        <f>TRIM(MID(Tableau1[[#This Row],[tache]],FIND("TACHE",Tableau1[[#This Row],[tache]])+5,FIND(":",Tableau1[[#This Row],[tache]])-(FIND("TACHE",Tableau1[[#This Row],[tache]])+5)))</f>
        <v>1</v>
      </c>
      <c r="E614" s="63" t="s">
        <v>487</v>
      </c>
      <c r="F614" s="63" t="s">
        <v>83</v>
      </c>
      <c r="G614" s="63" t="s">
        <v>340</v>
      </c>
      <c r="H614" s="63">
        <v>50</v>
      </c>
      <c r="I614" s="63">
        <v>20</v>
      </c>
      <c r="J614" s="63">
        <v>4</v>
      </c>
      <c r="K614" s="63" t="s">
        <v>218</v>
      </c>
      <c r="L614" s="63">
        <v>1</v>
      </c>
      <c r="M614" s="63">
        <v>0</v>
      </c>
      <c r="N614" s="64">
        <v>1</v>
      </c>
    </row>
    <row r="615" spans="1:14" x14ac:dyDescent="0.25">
      <c r="A615" s="62" t="s">
        <v>486</v>
      </c>
      <c r="B615" s="63" t="str">
        <f t="shared" si="9"/>
        <v>S2727</v>
      </c>
      <c r="C615" s="63" t="s">
        <v>75</v>
      </c>
      <c r="D615" s="63" t="str">
        <f>TRIM(MID(Tableau1[[#This Row],[tache]],FIND("TACHE",Tableau1[[#This Row],[tache]])+5,FIND(":",Tableau1[[#This Row],[tache]])-(FIND("TACHE",Tableau1[[#This Row],[tache]])+5)))</f>
        <v>1</v>
      </c>
      <c r="E615" s="63" t="s">
        <v>487</v>
      </c>
      <c r="F615" s="63" t="s">
        <v>75</v>
      </c>
      <c r="G615" s="63" t="s">
        <v>340</v>
      </c>
      <c r="H615" s="63">
        <v>50</v>
      </c>
      <c r="I615" s="63">
        <v>20</v>
      </c>
      <c r="J615" s="63">
        <v>4</v>
      </c>
      <c r="K615" s="63" t="s">
        <v>218</v>
      </c>
      <c r="L615" s="63">
        <v>1</v>
      </c>
      <c r="M615" s="63">
        <v>0</v>
      </c>
      <c r="N615" s="64">
        <v>1</v>
      </c>
    </row>
    <row r="616" spans="1:14" x14ac:dyDescent="0.25">
      <c r="A616" s="62" t="s">
        <v>486</v>
      </c>
      <c r="B616" s="63" t="str">
        <f t="shared" si="9"/>
        <v>S2727</v>
      </c>
      <c r="C616" s="63" t="s">
        <v>75</v>
      </c>
      <c r="D616" s="63" t="str">
        <f>TRIM(MID(Tableau1[[#This Row],[tache]],FIND("TACHE",Tableau1[[#This Row],[tache]])+5,FIND(":",Tableau1[[#This Row],[tache]])-(FIND("TACHE",Tableau1[[#This Row],[tache]])+5)))</f>
        <v>1</v>
      </c>
      <c r="E616" s="63" t="s">
        <v>487</v>
      </c>
      <c r="F616" s="63" t="s">
        <v>70</v>
      </c>
      <c r="G616" s="63" t="s">
        <v>340</v>
      </c>
      <c r="H616" s="63">
        <v>50</v>
      </c>
      <c r="I616" s="63">
        <v>20</v>
      </c>
      <c r="J616" s="63">
        <v>4</v>
      </c>
      <c r="K616" s="63" t="s">
        <v>218</v>
      </c>
      <c r="L616" s="63">
        <v>1</v>
      </c>
      <c r="M616" s="63">
        <v>0</v>
      </c>
      <c r="N616" s="64">
        <v>1</v>
      </c>
    </row>
    <row r="617" spans="1:14" x14ac:dyDescent="0.25">
      <c r="A617" s="62" t="s">
        <v>486</v>
      </c>
      <c r="B617" s="63" t="str">
        <f t="shared" si="9"/>
        <v>S2727</v>
      </c>
      <c r="C617" s="63" t="s">
        <v>75</v>
      </c>
      <c r="D617" s="63" t="str">
        <f>TRIM(MID(Tableau1[[#This Row],[tache]],FIND("TACHE",Tableau1[[#This Row],[tache]])+5,FIND(":",Tableau1[[#This Row],[tache]])-(FIND("TACHE",Tableau1[[#This Row],[tache]])+5)))</f>
        <v>2</v>
      </c>
      <c r="E617" s="63" t="s">
        <v>488</v>
      </c>
      <c r="F617" s="63" t="s">
        <v>73</v>
      </c>
      <c r="G617" s="63" t="s">
        <v>489</v>
      </c>
      <c r="H617" s="63">
        <v>50</v>
      </c>
      <c r="I617" s="63">
        <v>20</v>
      </c>
      <c r="J617" s="63">
        <v>4</v>
      </c>
      <c r="K617" s="63" t="s">
        <v>490</v>
      </c>
      <c r="L617" s="63">
        <v>1</v>
      </c>
      <c r="M617" s="63">
        <v>0</v>
      </c>
      <c r="N617" s="64">
        <v>1</v>
      </c>
    </row>
    <row r="618" spans="1:14" x14ac:dyDescent="0.25">
      <c r="A618" s="62" t="s">
        <v>486</v>
      </c>
      <c r="B618" s="63" t="str">
        <f t="shared" si="9"/>
        <v>S2727</v>
      </c>
      <c r="C618" s="63" t="s">
        <v>75</v>
      </c>
      <c r="D618" s="63" t="str">
        <f>TRIM(MID(Tableau1[[#This Row],[tache]],FIND("TACHE",Tableau1[[#This Row],[tache]])+5,FIND(":",Tableau1[[#This Row],[tache]])-(FIND("TACHE",Tableau1[[#This Row],[tache]])+5)))</f>
        <v>3</v>
      </c>
      <c r="E618" s="63" t="s">
        <v>491</v>
      </c>
      <c r="F618" s="63" t="s">
        <v>73</v>
      </c>
      <c r="G618" s="63" t="s">
        <v>362</v>
      </c>
      <c r="H618" s="63">
        <v>50</v>
      </c>
      <c r="I618" s="63">
        <v>20</v>
      </c>
      <c r="J618" s="63">
        <v>4</v>
      </c>
      <c r="K618" s="63" t="s">
        <v>218</v>
      </c>
      <c r="L618" s="63">
        <v>0</v>
      </c>
      <c r="M618" s="63">
        <v>1</v>
      </c>
      <c r="N618" s="64">
        <v>1</v>
      </c>
    </row>
    <row r="619" spans="1:14" x14ac:dyDescent="0.25">
      <c r="A619" s="62" t="s">
        <v>486</v>
      </c>
      <c r="B619" s="63" t="str">
        <f t="shared" si="9"/>
        <v>S2727</v>
      </c>
      <c r="C619" s="63" t="s">
        <v>75</v>
      </c>
      <c r="D619" s="63" t="str">
        <f>TRIM(MID(Tableau1[[#This Row],[tache]],FIND("TACHE",Tableau1[[#This Row],[tache]])+5,FIND(":",Tableau1[[#This Row],[tache]])-(FIND("TACHE",Tableau1[[#This Row],[tache]])+5)))</f>
        <v>3</v>
      </c>
      <c r="E619" s="63" t="s">
        <v>491</v>
      </c>
      <c r="F619" s="63" t="s">
        <v>83</v>
      </c>
      <c r="G619" s="63" t="s">
        <v>362</v>
      </c>
      <c r="H619" s="63">
        <v>50</v>
      </c>
      <c r="I619" s="63">
        <v>20</v>
      </c>
      <c r="J619" s="63">
        <v>4</v>
      </c>
      <c r="K619" s="63" t="s">
        <v>218</v>
      </c>
      <c r="L619" s="63">
        <v>0</v>
      </c>
      <c r="M619" s="63">
        <v>1</v>
      </c>
      <c r="N619" s="64">
        <v>1</v>
      </c>
    </row>
    <row r="620" spans="1:14" x14ac:dyDescent="0.25">
      <c r="A620" s="62" t="s">
        <v>486</v>
      </c>
      <c r="B620" s="63" t="str">
        <f t="shared" si="9"/>
        <v>S2727</v>
      </c>
      <c r="C620" s="63" t="s">
        <v>75</v>
      </c>
      <c r="D620" s="63" t="str">
        <f>TRIM(MID(Tableau1[[#This Row],[tache]],FIND("TACHE",Tableau1[[#This Row],[tache]])+5,FIND(":",Tableau1[[#This Row],[tache]])-(FIND("TACHE",Tableau1[[#This Row],[tache]])+5)))</f>
        <v>3</v>
      </c>
      <c r="E620" s="63" t="s">
        <v>491</v>
      </c>
      <c r="F620" s="63" t="s">
        <v>75</v>
      </c>
      <c r="G620" s="63" t="s">
        <v>362</v>
      </c>
      <c r="H620" s="63">
        <v>50</v>
      </c>
      <c r="I620" s="63">
        <v>20</v>
      </c>
      <c r="J620" s="63">
        <v>4</v>
      </c>
      <c r="K620" s="63" t="s">
        <v>218</v>
      </c>
      <c r="L620" s="63">
        <v>0</v>
      </c>
      <c r="M620" s="63">
        <v>1</v>
      </c>
      <c r="N620" s="64">
        <v>1</v>
      </c>
    </row>
    <row r="621" spans="1:14" x14ac:dyDescent="0.25">
      <c r="A621" s="62" t="s">
        <v>486</v>
      </c>
      <c r="B621" s="63" t="str">
        <f t="shared" si="9"/>
        <v>S2727</v>
      </c>
      <c r="C621" s="63" t="s">
        <v>75</v>
      </c>
      <c r="D621" s="63" t="str">
        <f>TRIM(MID(Tableau1[[#This Row],[tache]],FIND("TACHE",Tableau1[[#This Row],[tache]])+5,FIND(":",Tableau1[[#This Row],[tache]])-(FIND("TACHE",Tableau1[[#This Row],[tache]])+5)))</f>
        <v>3</v>
      </c>
      <c r="E621" s="63" t="s">
        <v>491</v>
      </c>
      <c r="F621" s="63" t="s">
        <v>70</v>
      </c>
      <c r="G621" s="63" t="s">
        <v>362</v>
      </c>
      <c r="H621" s="63">
        <v>50</v>
      </c>
      <c r="I621" s="63">
        <v>20</v>
      </c>
      <c r="J621" s="63">
        <v>4</v>
      </c>
      <c r="K621" s="63" t="s">
        <v>218</v>
      </c>
      <c r="L621" s="63">
        <v>0</v>
      </c>
      <c r="M621" s="63">
        <v>1</v>
      </c>
      <c r="N621" s="64">
        <v>1</v>
      </c>
    </row>
    <row r="622" spans="1:14" x14ac:dyDescent="0.25">
      <c r="A622" s="5" t="s">
        <v>492</v>
      </c>
      <c r="B622" s="48" t="str">
        <f t="shared" si="9"/>
        <v>S2731BPV</v>
      </c>
      <c r="C622" s="48" t="s">
        <v>73</v>
      </c>
      <c r="D622" s="48" t="str">
        <f>TRIM(MID(Tableau1[[#This Row],[tache]],FIND("TACHE",Tableau1[[#This Row],[tache]])+5,FIND(":",Tableau1[[#This Row],[tache]])-(FIND("TACHE",Tableau1[[#This Row],[tache]])+5)))</f>
        <v>1</v>
      </c>
      <c r="E622" s="48" t="s">
        <v>148</v>
      </c>
      <c r="F622" s="48" t="s">
        <v>73</v>
      </c>
      <c r="G622" s="48" t="s">
        <v>493</v>
      </c>
      <c r="H622" s="48">
        <v>80</v>
      </c>
      <c r="I622" s="48">
        <v>50</v>
      </c>
      <c r="J622" s="48">
        <v>8</v>
      </c>
      <c r="K622" s="48" t="s">
        <v>129</v>
      </c>
      <c r="L622" s="48">
        <v>0</v>
      </c>
      <c r="M622" s="48">
        <v>2</v>
      </c>
      <c r="N622" s="47">
        <v>2</v>
      </c>
    </row>
    <row r="623" spans="1:14" x14ac:dyDescent="0.25">
      <c r="A623" s="62" t="s">
        <v>494</v>
      </c>
      <c r="B623" s="63" t="str">
        <f t="shared" si="9"/>
        <v>S3001</v>
      </c>
      <c r="C623" s="63" t="s">
        <v>75</v>
      </c>
      <c r="D623" s="63" t="str">
        <f>TRIM(MID(Tableau1[[#This Row],[tache]],FIND("TACHE",Tableau1[[#This Row],[tache]])+5,FIND(":",Tableau1[[#This Row],[tache]])-(FIND("TACHE",Tableau1[[#This Row],[tache]])+5)))</f>
        <v>1</v>
      </c>
      <c r="E623" s="63" t="s">
        <v>495</v>
      </c>
      <c r="F623" s="63" t="s">
        <v>83</v>
      </c>
      <c r="G623" s="63" t="s">
        <v>293</v>
      </c>
      <c r="H623" s="63">
        <v>350</v>
      </c>
      <c r="I623" s="63">
        <v>20</v>
      </c>
      <c r="J623" s="63">
        <v>12</v>
      </c>
      <c r="K623" s="63" t="s">
        <v>129</v>
      </c>
      <c r="L623" s="63">
        <v>1</v>
      </c>
      <c r="M623" s="63">
        <v>0</v>
      </c>
      <c r="N623" s="64">
        <v>1</v>
      </c>
    </row>
    <row r="624" spans="1:14" x14ac:dyDescent="0.25">
      <c r="A624" s="62" t="s">
        <v>494</v>
      </c>
      <c r="B624" s="63" t="str">
        <f t="shared" si="9"/>
        <v>S3001</v>
      </c>
      <c r="C624" s="63" t="s">
        <v>75</v>
      </c>
      <c r="D624" s="63" t="str">
        <f>TRIM(MID(Tableau1[[#This Row],[tache]],FIND("TACHE",Tableau1[[#This Row],[tache]])+5,FIND(":",Tableau1[[#This Row],[tache]])-(FIND("TACHE",Tableau1[[#This Row],[tache]])+5)))</f>
        <v>1</v>
      </c>
      <c r="E624" s="63" t="s">
        <v>495</v>
      </c>
      <c r="F624" s="63" t="s">
        <v>76</v>
      </c>
      <c r="G624" s="63" t="s">
        <v>293</v>
      </c>
      <c r="H624" s="63">
        <v>80</v>
      </c>
      <c r="I624" s="63">
        <v>20</v>
      </c>
      <c r="J624" s="63">
        <v>4</v>
      </c>
      <c r="K624" s="63" t="s">
        <v>129</v>
      </c>
      <c r="L624" s="63">
        <v>1</v>
      </c>
      <c r="M624" s="63">
        <v>0</v>
      </c>
      <c r="N624" s="64">
        <v>1</v>
      </c>
    </row>
    <row r="625" spans="1:14" x14ac:dyDescent="0.25">
      <c r="A625" s="62" t="s">
        <v>494</v>
      </c>
      <c r="B625" s="63" t="str">
        <f t="shared" si="9"/>
        <v>S3001</v>
      </c>
      <c r="C625" s="63" t="s">
        <v>75</v>
      </c>
      <c r="D625" s="63" t="str">
        <f>TRIM(MID(Tableau1[[#This Row],[tache]],FIND("TACHE",Tableau1[[#This Row],[tache]])+5,FIND(":",Tableau1[[#This Row],[tache]])-(FIND("TACHE",Tableau1[[#This Row],[tache]])+5)))</f>
        <v>1</v>
      </c>
      <c r="E625" s="63" t="s">
        <v>495</v>
      </c>
      <c r="F625" s="63" t="s">
        <v>112</v>
      </c>
      <c r="G625" s="63" t="s">
        <v>293</v>
      </c>
      <c r="H625" s="63">
        <v>400</v>
      </c>
      <c r="I625" s="63">
        <v>20</v>
      </c>
      <c r="J625" s="63">
        <v>16</v>
      </c>
      <c r="K625" s="63" t="s">
        <v>129</v>
      </c>
      <c r="L625" s="63">
        <v>1</v>
      </c>
      <c r="M625" s="63">
        <v>0</v>
      </c>
      <c r="N625" s="64">
        <v>1</v>
      </c>
    </row>
    <row r="626" spans="1:14" x14ac:dyDescent="0.25">
      <c r="A626" s="62" t="s">
        <v>494</v>
      </c>
      <c r="B626" s="63" t="str">
        <f t="shared" si="9"/>
        <v>S3001</v>
      </c>
      <c r="C626" s="63" t="s">
        <v>75</v>
      </c>
      <c r="D626" s="63" t="str">
        <f>TRIM(MID(Tableau1[[#This Row],[tache]],FIND("TACHE",Tableau1[[#This Row],[tache]])+5,FIND(":",Tableau1[[#This Row],[tache]])-(FIND("TACHE",Tableau1[[#This Row],[tache]])+5)))</f>
        <v>1</v>
      </c>
      <c r="E626" s="63" t="s">
        <v>495</v>
      </c>
      <c r="F626" s="63" t="s">
        <v>105</v>
      </c>
      <c r="G626" s="63" t="s">
        <v>496</v>
      </c>
      <c r="H626" s="63">
        <v>50</v>
      </c>
      <c r="I626" s="63">
        <v>20</v>
      </c>
      <c r="J626" s="63">
        <v>4</v>
      </c>
      <c r="K626" s="63" t="s">
        <v>129</v>
      </c>
      <c r="L626" s="63">
        <v>1</v>
      </c>
      <c r="M626" s="63">
        <v>0</v>
      </c>
      <c r="N626" s="64">
        <v>1</v>
      </c>
    </row>
    <row r="627" spans="1:14" x14ac:dyDescent="0.25">
      <c r="A627" s="62" t="s">
        <v>494</v>
      </c>
      <c r="B627" s="63" t="str">
        <f t="shared" si="9"/>
        <v>S3001</v>
      </c>
      <c r="C627" s="63" t="s">
        <v>75</v>
      </c>
      <c r="D627" s="63" t="str">
        <f>TRIM(MID(Tableau1[[#This Row],[tache]],FIND("TACHE",Tableau1[[#This Row],[tache]])+5,FIND(":",Tableau1[[#This Row],[tache]])-(FIND("TACHE",Tableau1[[#This Row],[tache]])+5)))</f>
        <v>1</v>
      </c>
      <c r="E627" s="63" t="s">
        <v>495</v>
      </c>
      <c r="F627" s="63" t="s">
        <v>108</v>
      </c>
      <c r="G627" s="63" t="s">
        <v>497</v>
      </c>
      <c r="H627" s="63">
        <v>100</v>
      </c>
      <c r="I627" s="63">
        <v>20</v>
      </c>
      <c r="J627" s="63">
        <v>8</v>
      </c>
      <c r="K627" s="63" t="s">
        <v>129</v>
      </c>
      <c r="L627" s="63">
        <v>1</v>
      </c>
      <c r="M627" s="63">
        <v>0</v>
      </c>
      <c r="N627" s="64">
        <v>1</v>
      </c>
    </row>
    <row r="628" spans="1:14" x14ac:dyDescent="0.25">
      <c r="A628" s="62" t="s">
        <v>494</v>
      </c>
      <c r="B628" s="63" t="str">
        <f t="shared" si="9"/>
        <v>S3001</v>
      </c>
      <c r="C628" s="63" t="s">
        <v>75</v>
      </c>
      <c r="D628" s="63" t="str">
        <f>TRIM(MID(Tableau1[[#This Row],[tache]],FIND("TACHE",Tableau1[[#This Row],[tache]])+5,FIND(":",Tableau1[[#This Row],[tache]])-(FIND("TACHE",Tableau1[[#This Row],[tache]])+5)))</f>
        <v>1</v>
      </c>
      <c r="E628" s="63" t="s">
        <v>495</v>
      </c>
      <c r="F628" s="63" t="s">
        <v>110</v>
      </c>
      <c r="G628" s="63" t="s">
        <v>272</v>
      </c>
      <c r="H628" s="63">
        <v>150</v>
      </c>
      <c r="I628" s="63">
        <v>20</v>
      </c>
      <c r="J628" s="63">
        <v>8</v>
      </c>
      <c r="K628" s="63" t="s">
        <v>129</v>
      </c>
      <c r="L628" s="63">
        <v>1</v>
      </c>
      <c r="M628" s="63">
        <v>0</v>
      </c>
      <c r="N628" s="64">
        <v>1</v>
      </c>
    </row>
    <row r="629" spans="1:14" x14ac:dyDescent="0.25">
      <c r="A629" s="62" t="s">
        <v>494</v>
      </c>
      <c r="B629" s="63" t="str">
        <f t="shared" si="9"/>
        <v>S3001</v>
      </c>
      <c r="C629" s="63" t="s">
        <v>75</v>
      </c>
      <c r="D629" s="63" t="str">
        <f>TRIM(MID(Tableau1[[#This Row],[tache]],FIND("TACHE",Tableau1[[#This Row],[tache]])+5,FIND(":",Tableau1[[#This Row],[tache]])-(FIND("TACHE",Tableau1[[#This Row],[tache]])+5)))</f>
        <v>3</v>
      </c>
      <c r="E629" s="63" t="s">
        <v>498</v>
      </c>
      <c r="F629" s="63" t="s">
        <v>111</v>
      </c>
      <c r="G629" s="63" t="s">
        <v>499</v>
      </c>
      <c r="H629" s="63">
        <v>150</v>
      </c>
      <c r="I629" s="63">
        <v>20</v>
      </c>
      <c r="J629" s="63">
        <v>8</v>
      </c>
      <c r="K629" s="63" t="s">
        <v>129</v>
      </c>
      <c r="L629" s="63">
        <v>2</v>
      </c>
      <c r="M629" s="63">
        <v>0</v>
      </c>
      <c r="N629" s="64">
        <v>2</v>
      </c>
    </row>
    <row r="630" spans="1:14" x14ac:dyDescent="0.25">
      <c r="A630" s="62" t="s">
        <v>494</v>
      </c>
      <c r="B630" s="63" t="str">
        <f t="shared" si="9"/>
        <v>S3001</v>
      </c>
      <c r="C630" s="63" t="s">
        <v>75</v>
      </c>
      <c r="D630" s="63" t="str">
        <f>TRIM(MID(Tableau1[[#This Row],[tache]],FIND("TACHE",Tableau1[[#This Row],[tache]])+5,FIND(":",Tableau1[[#This Row],[tache]])-(FIND("TACHE",Tableau1[[#This Row],[tache]])+5)))</f>
        <v>4</v>
      </c>
      <c r="E630" s="63" t="s">
        <v>500</v>
      </c>
      <c r="F630" s="63" t="s">
        <v>73</v>
      </c>
      <c r="G630" s="63" t="s">
        <v>188</v>
      </c>
      <c r="H630" s="63">
        <v>300</v>
      </c>
      <c r="I630" s="63">
        <v>20</v>
      </c>
      <c r="J630" s="63">
        <v>12</v>
      </c>
      <c r="K630" s="63" t="s">
        <v>129</v>
      </c>
      <c r="L630" s="63">
        <v>0</v>
      </c>
      <c r="M630" s="63">
        <v>1</v>
      </c>
      <c r="N630" s="64">
        <v>1</v>
      </c>
    </row>
    <row r="631" spans="1:14" x14ac:dyDescent="0.25">
      <c r="A631" s="62" t="s">
        <v>494</v>
      </c>
      <c r="B631" s="63" t="str">
        <f t="shared" si="9"/>
        <v>S3001</v>
      </c>
      <c r="C631" s="63" t="s">
        <v>75</v>
      </c>
      <c r="D631" s="63" t="str">
        <f>TRIM(MID(Tableau1[[#This Row],[tache]],FIND("TACHE",Tableau1[[#This Row],[tache]])+5,FIND(":",Tableau1[[#This Row],[tache]])-(FIND("TACHE",Tableau1[[#This Row],[tache]])+5)))</f>
        <v>4</v>
      </c>
      <c r="E631" s="63" t="s">
        <v>500</v>
      </c>
      <c r="F631" s="63" t="s">
        <v>83</v>
      </c>
      <c r="G631" s="63" t="s">
        <v>347</v>
      </c>
      <c r="H631" s="63">
        <v>350</v>
      </c>
      <c r="I631" s="63">
        <v>20</v>
      </c>
      <c r="J631" s="63">
        <v>12</v>
      </c>
      <c r="K631" s="63" t="s">
        <v>129</v>
      </c>
      <c r="L631" s="63">
        <v>0</v>
      </c>
      <c r="M631" s="63">
        <v>1</v>
      </c>
      <c r="N631" s="64">
        <v>1</v>
      </c>
    </row>
    <row r="632" spans="1:14" x14ac:dyDescent="0.25">
      <c r="A632" s="62" t="s">
        <v>494</v>
      </c>
      <c r="B632" s="63" t="str">
        <f t="shared" si="9"/>
        <v>S3001</v>
      </c>
      <c r="C632" s="63" t="s">
        <v>75</v>
      </c>
      <c r="D632" s="63" t="str">
        <f>TRIM(MID(Tableau1[[#This Row],[tache]],FIND("TACHE",Tableau1[[#This Row],[tache]])+5,FIND(":",Tableau1[[#This Row],[tache]])-(FIND("TACHE",Tableau1[[#This Row],[tache]])+5)))</f>
        <v>4</v>
      </c>
      <c r="E632" s="63" t="s">
        <v>500</v>
      </c>
      <c r="F632" s="63" t="s">
        <v>75</v>
      </c>
      <c r="G632" s="63" t="s">
        <v>188</v>
      </c>
      <c r="H632" s="63">
        <v>100</v>
      </c>
      <c r="I632" s="63">
        <v>20</v>
      </c>
      <c r="J632" s="63">
        <v>8</v>
      </c>
      <c r="K632" s="63" t="s">
        <v>129</v>
      </c>
      <c r="L632" s="63">
        <v>0</v>
      </c>
      <c r="M632" s="63">
        <v>1</v>
      </c>
      <c r="N632" s="64">
        <v>1</v>
      </c>
    </row>
    <row r="633" spans="1:14" x14ac:dyDescent="0.25">
      <c r="A633" s="62" t="s">
        <v>494</v>
      </c>
      <c r="B633" s="63" t="str">
        <f t="shared" si="9"/>
        <v>S3001</v>
      </c>
      <c r="C633" s="63" t="s">
        <v>75</v>
      </c>
      <c r="D633" s="63" t="str">
        <f>TRIM(MID(Tableau1[[#This Row],[tache]],FIND("TACHE",Tableau1[[#This Row],[tache]])+5,FIND(":",Tableau1[[#This Row],[tache]])-(FIND("TACHE",Tableau1[[#This Row],[tache]])+5)))</f>
        <v>4</v>
      </c>
      <c r="E633" s="63" t="s">
        <v>500</v>
      </c>
      <c r="F633" s="63" t="s">
        <v>76</v>
      </c>
      <c r="G633" s="63" t="s">
        <v>347</v>
      </c>
      <c r="H633" s="63">
        <v>80</v>
      </c>
      <c r="I633" s="63">
        <v>20</v>
      </c>
      <c r="J633" s="63">
        <v>4</v>
      </c>
      <c r="K633" s="63" t="s">
        <v>129</v>
      </c>
      <c r="L633" s="63">
        <v>0</v>
      </c>
      <c r="M633" s="63">
        <v>1</v>
      </c>
      <c r="N633" s="64">
        <v>1</v>
      </c>
    </row>
    <row r="634" spans="1:14" x14ac:dyDescent="0.25">
      <c r="A634" s="62" t="s">
        <v>494</v>
      </c>
      <c r="B634" s="63" t="str">
        <f t="shared" si="9"/>
        <v>S3001</v>
      </c>
      <c r="C634" s="63" t="s">
        <v>75</v>
      </c>
      <c r="D634" s="63" t="str">
        <f>TRIM(MID(Tableau1[[#This Row],[tache]],FIND("TACHE",Tableau1[[#This Row],[tache]])+5,FIND(":",Tableau1[[#This Row],[tache]])-(FIND("TACHE",Tableau1[[#This Row],[tache]])+5)))</f>
        <v>4</v>
      </c>
      <c r="E634" s="63" t="s">
        <v>500</v>
      </c>
      <c r="F634" s="63" t="s">
        <v>81</v>
      </c>
      <c r="G634" s="63" t="s">
        <v>188</v>
      </c>
      <c r="H634" s="63">
        <v>350</v>
      </c>
      <c r="I634" s="63">
        <v>20</v>
      </c>
      <c r="J634" s="63">
        <v>12</v>
      </c>
      <c r="K634" s="63" t="s">
        <v>129</v>
      </c>
      <c r="L634" s="63">
        <v>0</v>
      </c>
      <c r="M634" s="63">
        <v>1</v>
      </c>
      <c r="N634" s="64">
        <v>1</v>
      </c>
    </row>
    <row r="635" spans="1:14" x14ac:dyDescent="0.25">
      <c r="A635" s="62" t="s">
        <v>494</v>
      </c>
      <c r="B635" s="63" t="str">
        <f t="shared" si="9"/>
        <v>S3001</v>
      </c>
      <c r="C635" s="63" t="s">
        <v>75</v>
      </c>
      <c r="D635" s="63" t="str">
        <f>TRIM(MID(Tableau1[[#This Row],[tache]],FIND("TACHE",Tableau1[[#This Row],[tache]])+5,FIND(":",Tableau1[[#This Row],[tache]])-(FIND("TACHE",Tableau1[[#This Row],[tache]])+5)))</f>
        <v>4</v>
      </c>
      <c r="E635" s="63" t="s">
        <v>500</v>
      </c>
      <c r="F635" s="63" t="s">
        <v>112</v>
      </c>
      <c r="G635" s="63" t="s">
        <v>347</v>
      </c>
      <c r="H635" s="63">
        <v>400</v>
      </c>
      <c r="I635" s="63">
        <v>20</v>
      </c>
      <c r="J635" s="63">
        <v>16</v>
      </c>
      <c r="K635" s="63" t="s">
        <v>129</v>
      </c>
      <c r="L635" s="63">
        <v>0</v>
      </c>
      <c r="M635" s="63">
        <v>1</v>
      </c>
      <c r="N635" s="64">
        <v>1</v>
      </c>
    </row>
    <row r="636" spans="1:14" x14ac:dyDescent="0.25">
      <c r="A636" s="62" t="s">
        <v>494</v>
      </c>
      <c r="B636" s="63" t="str">
        <f t="shared" si="9"/>
        <v>S3001</v>
      </c>
      <c r="C636" s="63" t="s">
        <v>75</v>
      </c>
      <c r="D636" s="63" t="str">
        <f>TRIM(MID(Tableau1[[#This Row],[tache]],FIND("TACHE",Tableau1[[#This Row],[tache]])+5,FIND(":",Tableau1[[#This Row],[tache]])-(FIND("TACHE",Tableau1[[#This Row],[tache]])+5)))</f>
        <v>4</v>
      </c>
      <c r="E636" s="63" t="s">
        <v>500</v>
      </c>
      <c r="F636" s="63" t="s">
        <v>105</v>
      </c>
      <c r="G636" s="63" t="s">
        <v>501</v>
      </c>
      <c r="H636" s="63">
        <v>50</v>
      </c>
      <c r="I636" s="63">
        <v>20</v>
      </c>
      <c r="J636" s="63">
        <v>4</v>
      </c>
      <c r="K636" s="63" t="s">
        <v>129</v>
      </c>
      <c r="L636" s="63">
        <v>0</v>
      </c>
      <c r="M636" s="63">
        <v>1</v>
      </c>
      <c r="N636" s="64">
        <v>1</v>
      </c>
    </row>
    <row r="637" spans="1:14" x14ac:dyDescent="0.25">
      <c r="A637" s="62" t="s">
        <v>494</v>
      </c>
      <c r="B637" s="63" t="str">
        <f t="shared" si="9"/>
        <v>S3001</v>
      </c>
      <c r="C637" s="63" t="s">
        <v>75</v>
      </c>
      <c r="D637" s="63" t="str">
        <f>TRIM(MID(Tableau1[[#This Row],[tache]],FIND("TACHE",Tableau1[[#This Row],[tache]])+5,FIND(":",Tableau1[[#This Row],[tache]])-(FIND("TACHE",Tableau1[[#This Row],[tache]])+5)))</f>
        <v>4</v>
      </c>
      <c r="E637" s="63" t="s">
        <v>500</v>
      </c>
      <c r="F637" s="63" t="s">
        <v>106</v>
      </c>
      <c r="G637" s="63" t="s">
        <v>502</v>
      </c>
      <c r="H637" s="63">
        <v>100</v>
      </c>
      <c r="I637" s="63">
        <v>20</v>
      </c>
      <c r="J637" s="63">
        <v>8</v>
      </c>
      <c r="K637" s="63" t="s">
        <v>129</v>
      </c>
      <c r="L637" s="63">
        <v>0</v>
      </c>
      <c r="M637" s="63">
        <v>2</v>
      </c>
      <c r="N637" s="64">
        <v>2</v>
      </c>
    </row>
    <row r="638" spans="1:14" x14ac:dyDescent="0.25">
      <c r="A638" s="62" t="s">
        <v>494</v>
      </c>
      <c r="B638" s="63" t="str">
        <f t="shared" si="9"/>
        <v>S3001</v>
      </c>
      <c r="C638" s="63" t="s">
        <v>75</v>
      </c>
      <c r="D638" s="63" t="str">
        <f>TRIM(MID(Tableau1[[#This Row],[tache]],FIND("TACHE",Tableau1[[#This Row],[tache]])+5,FIND(":",Tableau1[[#This Row],[tache]])-(FIND("TACHE",Tableau1[[#This Row],[tache]])+5)))</f>
        <v>4</v>
      </c>
      <c r="E638" s="63" t="s">
        <v>500</v>
      </c>
      <c r="F638" s="63" t="s">
        <v>107</v>
      </c>
      <c r="G638" s="63" t="s">
        <v>503</v>
      </c>
      <c r="H638" s="63">
        <v>150</v>
      </c>
      <c r="I638" s="63">
        <v>20</v>
      </c>
      <c r="J638" s="63">
        <v>8</v>
      </c>
      <c r="K638" s="63" t="s">
        <v>129</v>
      </c>
      <c r="L638" s="63">
        <v>0</v>
      </c>
      <c r="M638" s="63">
        <v>1</v>
      </c>
      <c r="N638" s="64">
        <v>1</v>
      </c>
    </row>
    <row r="639" spans="1:14" x14ac:dyDescent="0.25">
      <c r="A639" s="62" t="s">
        <v>494</v>
      </c>
      <c r="B639" s="63" t="str">
        <f t="shared" si="9"/>
        <v>S3001</v>
      </c>
      <c r="C639" s="63" t="s">
        <v>75</v>
      </c>
      <c r="D639" s="63" t="str">
        <f>TRIM(MID(Tableau1[[#This Row],[tache]],FIND("TACHE",Tableau1[[#This Row],[tache]])+5,FIND(":",Tableau1[[#This Row],[tache]])-(FIND("TACHE",Tableau1[[#This Row],[tache]])+5)))</f>
        <v>4</v>
      </c>
      <c r="E639" s="63" t="s">
        <v>500</v>
      </c>
      <c r="F639" s="63" t="s">
        <v>108</v>
      </c>
      <c r="G639" s="63" t="s">
        <v>504</v>
      </c>
      <c r="H639" s="63">
        <v>100</v>
      </c>
      <c r="I639" s="63">
        <v>20</v>
      </c>
      <c r="J639" s="63">
        <v>8</v>
      </c>
      <c r="K639" s="63" t="s">
        <v>129</v>
      </c>
      <c r="L639" s="63">
        <v>0</v>
      </c>
      <c r="M639" s="63">
        <v>1</v>
      </c>
      <c r="N639" s="64">
        <v>1</v>
      </c>
    </row>
    <row r="640" spans="1:14" x14ac:dyDescent="0.25">
      <c r="A640" s="62" t="s">
        <v>494</v>
      </c>
      <c r="B640" s="63" t="str">
        <f t="shared" si="9"/>
        <v>S3001</v>
      </c>
      <c r="C640" s="63" t="s">
        <v>75</v>
      </c>
      <c r="D640" s="63" t="str">
        <f>TRIM(MID(Tableau1[[#This Row],[tache]],FIND("TACHE",Tableau1[[#This Row],[tache]])+5,FIND(":",Tableau1[[#This Row],[tache]])-(FIND("TACHE",Tableau1[[#This Row],[tache]])+5)))</f>
        <v>4</v>
      </c>
      <c r="E640" s="63" t="s">
        <v>500</v>
      </c>
      <c r="F640" s="63" t="s">
        <v>109</v>
      </c>
      <c r="G640" s="63" t="s">
        <v>505</v>
      </c>
      <c r="H640" s="63">
        <v>20</v>
      </c>
      <c r="I640" s="63">
        <v>20</v>
      </c>
      <c r="J640" s="63">
        <v>4</v>
      </c>
      <c r="K640" s="63" t="s">
        <v>129</v>
      </c>
      <c r="L640" s="63">
        <v>0</v>
      </c>
      <c r="M640" s="63">
        <v>1</v>
      </c>
      <c r="N640" s="64">
        <v>1</v>
      </c>
    </row>
    <row r="641" spans="1:14" x14ac:dyDescent="0.25">
      <c r="A641" s="62" t="s">
        <v>494</v>
      </c>
      <c r="B641" s="63" t="str">
        <f t="shared" si="9"/>
        <v>S3001</v>
      </c>
      <c r="C641" s="63" t="s">
        <v>75</v>
      </c>
      <c r="D641" s="63" t="str">
        <f>TRIM(MID(Tableau1[[#This Row],[tache]],FIND("TACHE",Tableau1[[#This Row],[tache]])+5,FIND(":",Tableau1[[#This Row],[tache]])-(FIND("TACHE",Tableau1[[#This Row],[tache]])+5)))</f>
        <v>4</v>
      </c>
      <c r="E641" s="63" t="s">
        <v>500</v>
      </c>
      <c r="F641" s="63" t="s">
        <v>110</v>
      </c>
      <c r="G641" s="63" t="s">
        <v>506</v>
      </c>
      <c r="H641" s="63">
        <v>150</v>
      </c>
      <c r="I641" s="63">
        <v>20</v>
      </c>
      <c r="J641" s="63">
        <v>8</v>
      </c>
      <c r="K641" s="63" t="s">
        <v>129</v>
      </c>
      <c r="L641" s="63">
        <v>0</v>
      </c>
      <c r="M641" s="63">
        <v>1</v>
      </c>
      <c r="N641" s="64">
        <v>1</v>
      </c>
    </row>
    <row r="642" spans="1:14" x14ac:dyDescent="0.25">
      <c r="A642" s="62" t="s">
        <v>494</v>
      </c>
      <c r="B642" s="63" t="str">
        <f t="shared" si="9"/>
        <v>S3001</v>
      </c>
      <c r="C642" s="63" t="s">
        <v>75</v>
      </c>
      <c r="D642" s="63" t="str">
        <f>TRIM(MID(Tableau1[[#This Row],[tache]],FIND("TACHE",Tableau1[[#This Row],[tache]])+5,FIND(":",Tableau1[[#This Row],[tache]])-(FIND("TACHE",Tableau1[[#This Row],[tache]])+5)))</f>
        <v>4</v>
      </c>
      <c r="E642" s="63" t="s">
        <v>500</v>
      </c>
      <c r="F642" s="63" t="s">
        <v>111</v>
      </c>
      <c r="G642" s="63" t="s">
        <v>507</v>
      </c>
      <c r="H642" s="63">
        <v>150</v>
      </c>
      <c r="I642" s="63">
        <v>20</v>
      </c>
      <c r="J642" s="63">
        <v>8</v>
      </c>
      <c r="K642" s="63" t="s">
        <v>129</v>
      </c>
      <c r="L642" s="63">
        <v>0</v>
      </c>
      <c r="M642" s="63">
        <v>1</v>
      </c>
      <c r="N642" s="64">
        <v>1</v>
      </c>
    </row>
    <row r="643" spans="1:14" x14ac:dyDescent="0.25">
      <c r="A643" s="5" t="s">
        <v>508</v>
      </c>
      <c r="B643" s="48" t="str">
        <f t="shared" ref="B643:B706" si="10">RIGHT(A643,LEN(A643)-3)</f>
        <v>S3005</v>
      </c>
      <c r="C643" s="48" t="s">
        <v>73</v>
      </c>
      <c r="D643" s="48" t="str">
        <f>TRIM(MID(Tableau1[[#This Row],[tache]],FIND("TACHE",Tableau1[[#This Row],[tache]])+5,FIND(":",Tableau1[[#This Row],[tache]])-(FIND("TACHE",Tableau1[[#This Row],[tache]])+5)))</f>
        <v>1</v>
      </c>
      <c r="E643" s="48" t="s">
        <v>509</v>
      </c>
      <c r="F643" s="48" t="s">
        <v>81</v>
      </c>
      <c r="G643" s="48" t="s">
        <v>510</v>
      </c>
      <c r="H643" s="48">
        <v>25</v>
      </c>
      <c r="I643" s="48">
        <v>20</v>
      </c>
      <c r="J643" s="48">
        <v>4</v>
      </c>
      <c r="K643" s="48" t="s">
        <v>218</v>
      </c>
      <c r="L643" s="48">
        <v>1</v>
      </c>
      <c r="M643" s="48">
        <v>0</v>
      </c>
      <c r="N643" s="47">
        <v>1</v>
      </c>
    </row>
    <row r="644" spans="1:14" x14ac:dyDescent="0.25">
      <c r="A644" s="5" t="s">
        <v>508</v>
      </c>
      <c r="B644" s="48" t="str">
        <f t="shared" si="10"/>
        <v>S3005</v>
      </c>
      <c r="C644" s="48" t="s">
        <v>73</v>
      </c>
      <c r="D644" s="48" t="str">
        <f>TRIM(MID(Tableau1[[#This Row],[tache]],FIND("TACHE",Tableau1[[#This Row],[tache]])+5,FIND(":",Tableau1[[#This Row],[tache]])-(FIND("TACHE",Tableau1[[#This Row],[tache]])+5)))</f>
        <v>1</v>
      </c>
      <c r="E644" s="48" t="s">
        <v>509</v>
      </c>
      <c r="F644" s="48" t="s">
        <v>112</v>
      </c>
      <c r="G644" s="48" t="s">
        <v>511</v>
      </c>
      <c r="H644" s="48">
        <v>200</v>
      </c>
      <c r="I644" s="48">
        <v>20</v>
      </c>
      <c r="J644" s="48">
        <v>8</v>
      </c>
      <c r="K644" s="48" t="s">
        <v>218</v>
      </c>
      <c r="L644" s="48">
        <v>1</v>
      </c>
      <c r="M644" s="48">
        <v>0</v>
      </c>
      <c r="N644" s="47">
        <v>1</v>
      </c>
    </row>
    <row r="645" spans="1:14" x14ac:dyDescent="0.25">
      <c r="A645" s="5" t="s">
        <v>508</v>
      </c>
      <c r="B645" s="48" t="str">
        <f t="shared" si="10"/>
        <v>S3005</v>
      </c>
      <c r="C645" s="48" t="s">
        <v>73</v>
      </c>
      <c r="D645" s="48" t="str">
        <f>TRIM(MID(Tableau1[[#This Row],[tache]],FIND("TACHE",Tableau1[[#This Row],[tache]])+5,FIND(":",Tableau1[[#This Row],[tache]])-(FIND("TACHE",Tableau1[[#This Row],[tache]])+5)))</f>
        <v>1</v>
      </c>
      <c r="E645" s="48" t="s">
        <v>509</v>
      </c>
      <c r="F645" s="48" t="s">
        <v>112</v>
      </c>
      <c r="G645" s="48" t="s">
        <v>512</v>
      </c>
      <c r="H645" s="48"/>
      <c r="I645" s="48"/>
      <c r="J645" s="48" t="e">
        <v>#N/A</v>
      </c>
      <c r="K645" s="48"/>
      <c r="L645" s="48">
        <v>1</v>
      </c>
      <c r="M645" s="48">
        <v>0</v>
      </c>
      <c r="N645" s="47">
        <v>1</v>
      </c>
    </row>
    <row r="646" spans="1:14" x14ac:dyDescent="0.25">
      <c r="A646" s="5" t="s">
        <v>508</v>
      </c>
      <c r="B646" s="48" t="str">
        <f t="shared" si="10"/>
        <v>S3005</v>
      </c>
      <c r="C646" s="48" t="s">
        <v>73</v>
      </c>
      <c r="D646" s="48" t="str">
        <f>TRIM(MID(Tableau1[[#This Row],[tache]],FIND("TACHE",Tableau1[[#This Row],[tache]])+5,FIND(":",Tableau1[[#This Row],[tache]])-(FIND("TACHE",Tableau1[[#This Row],[tache]])+5)))</f>
        <v>2</v>
      </c>
      <c r="E646" s="48" t="s">
        <v>513</v>
      </c>
      <c r="F646" s="48" t="s">
        <v>73</v>
      </c>
      <c r="G646" s="48" t="s">
        <v>324</v>
      </c>
      <c r="H646" s="48">
        <v>250</v>
      </c>
      <c r="I646" s="48">
        <v>20</v>
      </c>
      <c r="J646" s="48">
        <v>12</v>
      </c>
      <c r="K646" s="48" t="s">
        <v>218</v>
      </c>
      <c r="L646" s="48">
        <v>0</v>
      </c>
      <c r="M646" s="48">
        <v>1</v>
      </c>
      <c r="N646" s="47">
        <v>1</v>
      </c>
    </row>
    <row r="647" spans="1:14" x14ac:dyDescent="0.25">
      <c r="A647" s="5" t="s">
        <v>508</v>
      </c>
      <c r="B647" s="48" t="str">
        <f t="shared" si="10"/>
        <v>S3005</v>
      </c>
      <c r="C647" s="48" t="s">
        <v>73</v>
      </c>
      <c r="D647" s="48" t="str">
        <f>TRIM(MID(Tableau1[[#This Row],[tache]],FIND("TACHE",Tableau1[[#This Row],[tache]])+5,FIND(":",Tableau1[[#This Row],[tache]])-(FIND("TACHE",Tableau1[[#This Row],[tache]])+5)))</f>
        <v>2</v>
      </c>
      <c r="E647" s="48" t="s">
        <v>513</v>
      </c>
      <c r="F647" s="48" t="s">
        <v>70</v>
      </c>
      <c r="G647" s="48" t="s">
        <v>514</v>
      </c>
      <c r="H647" s="48"/>
      <c r="I647" s="48">
        <v>20</v>
      </c>
      <c r="J647" s="48" t="e">
        <v>#N/A</v>
      </c>
      <c r="K647" s="48" t="s">
        <v>218</v>
      </c>
      <c r="L647" s="48">
        <v>0</v>
      </c>
      <c r="M647" s="48">
        <v>1</v>
      </c>
      <c r="N647" s="47">
        <v>1</v>
      </c>
    </row>
    <row r="648" spans="1:14" x14ac:dyDescent="0.25">
      <c r="A648" s="5" t="s">
        <v>508</v>
      </c>
      <c r="B648" s="48" t="str">
        <f t="shared" si="10"/>
        <v>S3005</v>
      </c>
      <c r="C648" s="48" t="s">
        <v>73</v>
      </c>
      <c r="D648" s="48" t="str">
        <f>TRIM(MID(Tableau1[[#This Row],[tache]],FIND("TACHE",Tableau1[[#This Row],[tache]])+5,FIND(":",Tableau1[[#This Row],[tache]])-(FIND("TACHE",Tableau1[[#This Row],[tache]])+5)))</f>
        <v>2</v>
      </c>
      <c r="E648" s="48" t="s">
        <v>513</v>
      </c>
      <c r="F648" s="48" t="s">
        <v>76</v>
      </c>
      <c r="G648" s="48" t="s">
        <v>515</v>
      </c>
      <c r="H648" s="48">
        <v>50</v>
      </c>
      <c r="I648" s="48">
        <v>20</v>
      </c>
      <c r="J648" s="48">
        <v>4</v>
      </c>
      <c r="K648" s="48" t="s">
        <v>218</v>
      </c>
      <c r="L648" s="48">
        <v>0</v>
      </c>
      <c r="M648" s="48">
        <v>1</v>
      </c>
      <c r="N648" s="47">
        <v>1</v>
      </c>
    </row>
    <row r="649" spans="1:14" x14ac:dyDescent="0.25">
      <c r="A649" s="5" t="s">
        <v>508</v>
      </c>
      <c r="B649" s="48" t="str">
        <f t="shared" si="10"/>
        <v>S3005</v>
      </c>
      <c r="C649" s="48" t="s">
        <v>73</v>
      </c>
      <c r="D649" s="48" t="str">
        <f>TRIM(MID(Tableau1[[#This Row],[tache]],FIND("TACHE",Tableau1[[#This Row],[tache]])+5,FIND(":",Tableau1[[#This Row],[tache]])-(FIND("TACHE",Tableau1[[#This Row],[tache]])+5)))</f>
        <v>2</v>
      </c>
      <c r="E649" s="48" t="s">
        <v>513</v>
      </c>
      <c r="F649" s="48" t="s">
        <v>81</v>
      </c>
      <c r="G649" s="48" t="s">
        <v>484</v>
      </c>
      <c r="H649" s="48">
        <v>25</v>
      </c>
      <c r="I649" s="48">
        <v>20</v>
      </c>
      <c r="J649" s="48">
        <v>4</v>
      </c>
      <c r="K649" s="48" t="s">
        <v>218</v>
      </c>
      <c r="L649" s="48">
        <v>0</v>
      </c>
      <c r="M649" s="48">
        <v>1</v>
      </c>
      <c r="N649" s="47">
        <v>1</v>
      </c>
    </row>
    <row r="650" spans="1:14" x14ac:dyDescent="0.25">
      <c r="A650" s="5" t="s">
        <v>508</v>
      </c>
      <c r="B650" s="48" t="str">
        <f t="shared" si="10"/>
        <v>S3005</v>
      </c>
      <c r="C650" s="48" t="s">
        <v>73</v>
      </c>
      <c r="D650" s="48" t="str">
        <f>TRIM(MID(Tableau1[[#This Row],[tache]],FIND("TACHE",Tableau1[[#This Row],[tache]])+5,FIND(":",Tableau1[[#This Row],[tache]])-(FIND("TACHE",Tableau1[[#This Row],[tache]])+5)))</f>
        <v>2</v>
      </c>
      <c r="E650" s="48" t="s">
        <v>513</v>
      </c>
      <c r="F650" s="48" t="s">
        <v>82</v>
      </c>
      <c r="G650" s="48" t="s">
        <v>485</v>
      </c>
      <c r="H650" s="48">
        <v>20</v>
      </c>
      <c r="I650" s="48">
        <v>20</v>
      </c>
      <c r="J650" s="48">
        <v>4</v>
      </c>
      <c r="K650" s="48" t="s">
        <v>218</v>
      </c>
      <c r="L650" s="48">
        <v>0</v>
      </c>
      <c r="M650" s="48">
        <v>1</v>
      </c>
      <c r="N650" s="47">
        <v>1</v>
      </c>
    </row>
    <row r="651" spans="1:14" x14ac:dyDescent="0.25">
      <c r="A651" s="5" t="s">
        <v>508</v>
      </c>
      <c r="B651" s="48" t="str">
        <f t="shared" si="10"/>
        <v>S3005</v>
      </c>
      <c r="C651" s="48" t="s">
        <v>73</v>
      </c>
      <c r="D651" s="48" t="str">
        <f>TRIM(MID(Tableau1[[#This Row],[tache]],FIND("TACHE",Tableau1[[#This Row],[tache]])+5,FIND(":",Tableau1[[#This Row],[tache]])-(FIND("TACHE",Tableau1[[#This Row],[tache]])+5)))</f>
        <v>2</v>
      </c>
      <c r="E651" s="48" t="s">
        <v>513</v>
      </c>
      <c r="F651" s="48" t="s">
        <v>112</v>
      </c>
      <c r="G651" s="48" t="s">
        <v>516</v>
      </c>
      <c r="H651" s="48">
        <v>200</v>
      </c>
      <c r="I651" s="48">
        <v>20</v>
      </c>
      <c r="J651" s="48">
        <v>8</v>
      </c>
      <c r="K651" s="48" t="s">
        <v>218</v>
      </c>
      <c r="L651" s="48">
        <v>0</v>
      </c>
      <c r="M651" s="48">
        <v>1</v>
      </c>
      <c r="N651" s="47">
        <v>1</v>
      </c>
    </row>
    <row r="652" spans="1:14" x14ac:dyDescent="0.25">
      <c r="A652" s="5" t="s">
        <v>508</v>
      </c>
      <c r="B652" s="48" t="str">
        <f t="shared" si="10"/>
        <v>S3005</v>
      </c>
      <c r="C652" s="48" t="s">
        <v>73</v>
      </c>
      <c r="D652" s="48" t="str">
        <f>TRIM(MID(Tableau1[[#This Row],[tache]],FIND("TACHE",Tableau1[[#This Row],[tache]])+5,FIND(":",Tableau1[[#This Row],[tache]])-(FIND("TACHE",Tableau1[[#This Row],[tache]])+5)))</f>
        <v>2</v>
      </c>
      <c r="E652" s="48" t="s">
        <v>513</v>
      </c>
      <c r="F652" s="48" t="s">
        <v>105</v>
      </c>
      <c r="G652" s="48" t="s">
        <v>516</v>
      </c>
      <c r="H652" s="48">
        <v>25</v>
      </c>
      <c r="I652" s="48">
        <v>20</v>
      </c>
      <c r="J652" s="48">
        <v>4</v>
      </c>
      <c r="K652" s="48" t="s">
        <v>218</v>
      </c>
      <c r="L652" s="48">
        <v>0</v>
      </c>
      <c r="M652" s="48">
        <v>1</v>
      </c>
      <c r="N652" s="47">
        <v>1</v>
      </c>
    </row>
    <row r="653" spans="1:14" x14ac:dyDescent="0.25">
      <c r="A653" s="5" t="s">
        <v>508</v>
      </c>
      <c r="B653" s="48" t="str">
        <f t="shared" si="10"/>
        <v>S3005</v>
      </c>
      <c r="C653" s="48" t="s">
        <v>73</v>
      </c>
      <c r="D653" s="48" t="str">
        <f>TRIM(MID(Tableau1[[#This Row],[tache]],FIND("TACHE",Tableau1[[#This Row],[tache]])+5,FIND(":",Tableau1[[#This Row],[tache]])-(FIND("TACHE",Tableau1[[#This Row],[tache]])+5)))</f>
        <v>2</v>
      </c>
      <c r="E653" s="48" t="s">
        <v>513</v>
      </c>
      <c r="F653" s="48" t="s">
        <v>106</v>
      </c>
      <c r="G653" s="48" t="s">
        <v>517</v>
      </c>
      <c r="H653" s="48">
        <v>250</v>
      </c>
      <c r="I653" s="48">
        <v>20</v>
      </c>
      <c r="J653" s="48">
        <v>12</v>
      </c>
      <c r="K653" s="48" t="s">
        <v>218</v>
      </c>
      <c r="L653" s="48">
        <v>0</v>
      </c>
      <c r="M653" s="48">
        <v>1</v>
      </c>
      <c r="N653" s="47">
        <v>1</v>
      </c>
    </row>
    <row r="654" spans="1:14" x14ac:dyDescent="0.25">
      <c r="A654" s="5" t="s">
        <v>508</v>
      </c>
      <c r="B654" s="48" t="str">
        <f t="shared" si="10"/>
        <v>S3005</v>
      </c>
      <c r="C654" s="48" t="s">
        <v>73</v>
      </c>
      <c r="D654" s="48" t="str">
        <f>TRIM(MID(Tableau1[[#This Row],[tache]],FIND("TACHE",Tableau1[[#This Row],[tache]])+5,FIND(":",Tableau1[[#This Row],[tache]])-(FIND("TACHE",Tableau1[[#This Row],[tache]])+5)))</f>
        <v>2</v>
      </c>
      <c r="E654" s="48" t="s">
        <v>513</v>
      </c>
      <c r="F654" s="48" t="s">
        <v>107</v>
      </c>
      <c r="G654" s="48" t="s">
        <v>395</v>
      </c>
      <c r="H654" s="48">
        <v>25</v>
      </c>
      <c r="I654" s="48">
        <v>20</v>
      </c>
      <c r="J654" s="48">
        <v>4</v>
      </c>
      <c r="K654" s="48" t="s">
        <v>129</v>
      </c>
      <c r="L654" s="48">
        <v>0</v>
      </c>
      <c r="M654" s="48">
        <v>1</v>
      </c>
      <c r="N654" s="47">
        <v>1</v>
      </c>
    </row>
    <row r="655" spans="1:14" x14ac:dyDescent="0.25">
      <c r="A655" s="62" t="s">
        <v>518</v>
      </c>
      <c r="B655" s="63" t="str">
        <f t="shared" si="10"/>
        <v>S3007</v>
      </c>
      <c r="C655" s="63" t="s">
        <v>73</v>
      </c>
      <c r="D655" s="63" t="str">
        <f>TRIM(MID(Tableau1[[#This Row],[tache]],FIND("TACHE",Tableau1[[#This Row],[tache]])+5,FIND(":",Tableau1[[#This Row],[tache]])-(FIND("TACHE",Tableau1[[#This Row],[tache]])+5)))</f>
        <v>1</v>
      </c>
      <c r="E655" s="63" t="s">
        <v>519</v>
      </c>
      <c r="F655" s="63" t="s">
        <v>112</v>
      </c>
      <c r="G655" s="63" t="s">
        <v>259</v>
      </c>
      <c r="H655" s="63">
        <v>150</v>
      </c>
      <c r="I655" s="63">
        <v>20</v>
      </c>
      <c r="J655" s="63">
        <v>8</v>
      </c>
      <c r="K655" s="63" t="s">
        <v>218</v>
      </c>
      <c r="L655" s="63">
        <v>1</v>
      </c>
      <c r="M655" s="63">
        <v>0</v>
      </c>
      <c r="N655" s="64">
        <v>1</v>
      </c>
    </row>
    <row r="656" spans="1:14" x14ac:dyDescent="0.25">
      <c r="A656" s="62" t="s">
        <v>518</v>
      </c>
      <c r="B656" s="63" t="str">
        <f t="shared" si="10"/>
        <v>S3007</v>
      </c>
      <c r="C656" s="63" t="s">
        <v>73</v>
      </c>
      <c r="D656" s="63" t="str">
        <f>TRIM(MID(Tableau1[[#This Row],[tache]],FIND("TACHE",Tableau1[[#This Row],[tache]])+5,FIND(":",Tableau1[[#This Row],[tache]])-(FIND("TACHE",Tableau1[[#This Row],[tache]])+5)))</f>
        <v>1</v>
      </c>
      <c r="E656" s="63" t="s">
        <v>519</v>
      </c>
      <c r="F656" s="63" t="s">
        <v>105</v>
      </c>
      <c r="G656" s="63" t="s">
        <v>340</v>
      </c>
      <c r="H656" s="63">
        <v>25</v>
      </c>
      <c r="I656" s="63">
        <v>20</v>
      </c>
      <c r="J656" s="63">
        <v>4</v>
      </c>
      <c r="K656" s="63" t="s">
        <v>218</v>
      </c>
      <c r="L656" s="63">
        <v>1</v>
      </c>
      <c r="M656" s="63">
        <v>0</v>
      </c>
      <c r="N656" s="64">
        <v>1</v>
      </c>
    </row>
    <row r="657" spans="1:14" x14ac:dyDescent="0.25">
      <c r="A657" s="62" t="s">
        <v>518</v>
      </c>
      <c r="B657" s="63" t="str">
        <f t="shared" si="10"/>
        <v>S3007</v>
      </c>
      <c r="C657" s="63" t="s">
        <v>73</v>
      </c>
      <c r="D657" s="63" t="str">
        <f>TRIM(MID(Tableau1[[#This Row],[tache]],FIND("TACHE",Tableau1[[#This Row],[tache]])+5,FIND(":",Tableau1[[#This Row],[tache]])-(FIND("TACHE",Tableau1[[#This Row],[tache]])+5)))</f>
        <v>2</v>
      </c>
      <c r="E657" s="63" t="s">
        <v>520</v>
      </c>
      <c r="F657" s="63" t="s">
        <v>73</v>
      </c>
      <c r="G657" s="63" t="s">
        <v>250</v>
      </c>
      <c r="H657" s="63">
        <v>250</v>
      </c>
      <c r="I657" s="63">
        <v>20</v>
      </c>
      <c r="J657" s="63">
        <v>12</v>
      </c>
      <c r="K657" s="63" t="s">
        <v>218</v>
      </c>
      <c r="L657" s="63">
        <v>0</v>
      </c>
      <c r="M657" s="63">
        <v>1</v>
      </c>
      <c r="N657" s="64">
        <v>1</v>
      </c>
    </row>
    <row r="658" spans="1:14" x14ac:dyDescent="0.25">
      <c r="A658" s="62" t="s">
        <v>518</v>
      </c>
      <c r="B658" s="63" t="str">
        <f t="shared" si="10"/>
        <v>S3007</v>
      </c>
      <c r="C658" s="63" t="s">
        <v>73</v>
      </c>
      <c r="D658" s="63" t="str">
        <f>TRIM(MID(Tableau1[[#This Row],[tache]],FIND("TACHE",Tableau1[[#This Row],[tache]])+5,FIND(":",Tableau1[[#This Row],[tache]])-(FIND("TACHE",Tableau1[[#This Row],[tache]])+5)))</f>
        <v>2</v>
      </c>
      <c r="E658" s="63" t="s">
        <v>520</v>
      </c>
      <c r="F658" s="63" t="s">
        <v>75</v>
      </c>
      <c r="G658" s="63" t="s">
        <v>250</v>
      </c>
      <c r="H658" s="63">
        <v>250</v>
      </c>
      <c r="I658" s="63">
        <v>20</v>
      </c>
      <c r="J658" s="63">
        <v>12</v>
      </c>
      <c r="K658" s="63" t="s">
        <v>218</v>
      </c>
      <c r="L658" s="63">
        <v>0</v>
      </c>
      <c r="M658" s="63">
        <v>1</v>
      </c>
      <c r="N658" s="64">
        <v>1</v>
      </c>
    </row>
    <row r="659" spans="1:14" x14ac:dyDescent="0.25">
      <c r="A659" s="62" t="s">
        <v>518</v>
      </c>
      <c r="B659" s="63" t="str">
        <f t="shared" si="10"/>
        <v>S3007</v>
      </c>
      <c r="C659" s="63" t="s">
        <v>73</v>
      </c>
      <c r="D659" s="63" t="str">
        <f>TRIM(MID(Tableau1[[#This Row],[tache]],FIND("TACHE",Tableau1[[#This Row],[tache]])+5,FIND(":",Tableau1[[#This Row],[tache]])-(FIND("TACHE",Tableau1[[#This Row],[tache]])+5)))</f>
        <v>2</v>
      </c>
      <c r="E659" s="63" t="s">
        <v>520</v>
      </c>
      <c r="F659" s="63" t="s">
        <v>76</v>
      </c>
      <c r="G659" s="63" t="s">
        <v>515</v>
      </c>
      <c r="H659" s="63">
        <v>50</v>
      </c>
      <c r="I659" s="63">
        <v>20</v>
      </c>
      <c r="J659" s="63">
        <v>4</v>
      </c>
      <c r="K659" s="63" t="s">
        <v>218</v>
      </c>
      <c r="L659" s="63">
        <v>0</v>
      </c>
      <c r="M659" s="63">
        <v>1</v>
      </c>
      <c r="N659" s="64">
        <v>1</v>
      </c>
    </row>
    <row r="660" spans="1:14" x14ac:dyDescent="0.25">
      <c r="A660" s="62" t="s">
        <v>518</v>
      </c>
      <c r="B660" s="63" t="str">
        <f t="shared" si="10"/>
        <v>S3007</v>
      </c>
      <c r="C660" s="63" t="s">
        <v>73</v>
      </c>
      <c r="D660" s="63" t="str">
        <f>TRIM(MID(Tableau1[[#This Row],[tache]],FIND("TACHE",Tableau1[[#This Row],[tache]])+5,FIND(":",Tableau1[[#This Row],[tache]])-(FIND("TACHE",Tableau1[[#This Row],[tache]])+5)))</f>
        <v>2</v>
      </c>
      <c r="E660" s="63" t="s">
        <v>520</v>
      </c>
      <c r="F660" s="63" t="s">
        <v>81</v>
      </c>
      <c r="G660" s="63" t="s">
        <v>521</v>
      </c>
      <c r="H660" s="63">
        <v>20</v>
      </c>
      <c r="I660" s="63">
        <v>20</v>
      </c>
      <c r="J660" s="63">
        <v>4</v>
      </c>
      <c r="K660" s="63" t="s">
        <v>218</v>
      </c>
      <c r="L660" s="63">
        <v>0</v>
      </c>
      <c r="M660" s="63">
        <v>1</v>
      </c>
      <c r="N660" s="64">
        <v>1</v>
      </c>
    </row>
    <row r="661" spans="1:14" x14ac:dyDescent="0.25">
      <c r="A661" s="62" t="s">
        <v>518</v>
      </c>
      <c r="B661" s="63" t="str">
        <f t="shared" si="10"/>
        <v>S3007</v>
      </c>
      <c r="C661" s="63" t="s">
        <v>73</v>
      </c>
      <c r="D661" s="63" t="str">
        <f>TRIM(MID(Tableau1[[#This Row],[tache]],FIND("TACHE",Tableau1[[#This Row],[tache]])+5,FIND(":",Tableau1[[#This Row],[tache]])-(FIND("TACHE",Tableau1[[#This Row],[tache]])+5)))</f>
        <v>2</v>
      </c>
      <c r="E661" s="63" t="s">
        <v>520</v>
      </c>
      <c r="F661" s="63" t="s">
        <v>82</v>
      </c>
      <c r="G661" s="63" t="s">
        <v>485</v>
      </c>
      <c r="H661" s="63">
        <v>25</v>
      </c>
      <c r="I661" s="63">
        <v>20</v>
      </c>
      <c r="J661" s="63">
        <v>4</v>
      </c>
      <c r="K661" s="63" t="s">
        <v>218</v>
      </c>
      <c r="L661" s="63">
        <v>0</v>
      </c>
      <c r="M661" s="63">
        <v>1</v>
      </c>
      <c r="N661" s="64">
        <v>1</v>
      </c>
    </row>
    <row r="662" spans="1:14" x14ac:dyDescent="0.25">
      <c r="A662" s="62" t="s">
        <v>518</v>
      </c>
      <c r="B662" s="63" t="str">
        <f t="shared" si="10"/>
        <v>S3007</v>
      </c>
      <c r="C662" s="63" t="s">
        <v>73</v>
      </c>
      <c r="D662" s="63" t="str">
        <f>TRIM(MID(Tableau1[[#This Row],[tache]],FIND("TACHE",Tableau1[[#This Row],[tache]])+5,FIND(":",Tableau1[[#This Row],[tache]])-(FIND("TACHE",Tableau1[[#This Row],[tache]])+5)))</f>
        <v>2</v>
      </c>
      <c r="E662" s="63" t="s">
        <v>520</v>
      </c>
      <c r="F662" s="63" t="s">
        <v>112</v>
      </c>
      <c r="G662" s="63" t="s">
        <v>522</v>
      </c>
      <c r="H662" s="63">
        <v>150</v>
      </c>
      <c r="I662" s="63">
        <v>20</v>
      </c>
      <c r="J662" s="63">
        <v>8</v>
      </c>
      <c r="K662" s="63" t="s">
        <v>218</v>
      </c>
      <c r="L662" s="63">
        <v>0</v>
      </c>
      <c r="M662" s="63">
        <v>1</v>
      </c>
      <c r="N662" s="64">
        <v>1</v>
      </c>
    </row>
    <row r="663" spans="1:14" x14ac:dyDescent="0.25">
      <c r="A663" s="62" t="s">
        <v>518</v>
      </c>
      <c r="B663" s="63" t="str">
        <f t="shared" si="10"/>
        <v>S3007</v>
      </c>
      <c r="C663" s="63" t="s">
        <v>73</v>
      </c>
      <c r="D663" s="63" t="str">
        <f>TRIM(MID(Tableau1[[#This Row],[tache]],FIND("TACHE",Tableau1[[#This Row],[tache]])+5,FIND(":",Tableau1[[#This Row],[tache]])-(FIND("TACHE",Tableau1[[#This Row],[tache]])+5)))</f>
        <v>2</v>
      </c>
      <c r="E663" s="63" t="s">
        <v>520</v>
      </c>
      <c r="F663" s="63" t="s">
        <v>105</v>
      </c>
      <c r="G663" s="63" t="s">
        <v>523</v>
      </c>
      <c r="H663" s="63">
        <v>25</v>
      </c>
      <c r="I663" s="63">
        <v>20</v>
      </c>
      <c r="J663" s="63">
        <v>4</v>
      </c>
      <c r="K663" s="63" t="s">
        <v>218</v>
      </c>
      <c r="L663" s="63">
        <v>0</v>
      </c>
      <c r="M663" s="63">
        <v>1</v>
      </c>
      <c r="N663" s="64">
        <v>1</v>
      </c>
    </row>
    <row r="664" spans="1:14" x14ac:dyDescent="0.25">
      <c r="A664" s="62" t="s">
        <v>518</v>
      </c>
      <c r="B664" s="63" t="str">
        <f t="shared" si="10"/>
        <v>S3007</v>
      </c>
      <c r="C664" s="63" t="s">
        <v>73</v>
      </c>
      <c r="D664" s="63" t="str">
        <f>TRIM(MID(Tableau1[[#This Row],[tache]],FIND("TACHE",Tableau1[[#This Row],[tache]])+5,FIND(":",Tableau1[[#This Row],[tache]])-(FIND("TACHE",Tableau1[[#This Row],[tache]])+5)))</f>
        <v>2</v>
      </c>
      <c r="E664" s="63" t="s">
        <v>520</v>
      </c>
      <c r="F664" s="63" t="s">
        <v>107</v>
      </c>
      <c r="G664" s="63" t="s">
        <v>524</v>
      </c>
      <c r="H664" s="63">
        <v>20</v>
      </c>
      <c r="I664" s="63">
        <v>20</v>
      </c>
      <c r="J664" s="63">
        <v>4</v>
      </c>
      <c r="K664" s="63" t="s">
        <v>218</v>
      </c>
      <c r="L664" s="63">
        <v>0</v>
      </c>
      <c r="M664" s="63">
        <v>1</v>
      </c>
      <c r="N664" s="64">
        <v>1</v>
      </c>
    </row>
    <row r="665" spans="1:14" x14ac:dyDescent="0.25">
      <c r="A665" s="62" t="s">
        <v>518</v>
      </c>
      <c r="B665" s="63" t="str">
        <f t="shared" si="10"/>
        <v>S3007</v>
      </c>
      <c r="C665" s="63" t="s">
        <v>73</v>
      </c>
      <c r="D665" s="63" t="str">
        <f>TRIM(MID(Tableau1[[#This Row],[tache]],FIND("TACHE",Tableau1[[#This Row],[tache]])+5,FIND(":",Tableau1[[#This Row],[tache]])-(FIND("TACHE",Tableau1[[#This Row],[tache]])+5)))</f>
        <v>2</v>
      </c>
      <c r="E665" s="63" t="s">
        <v>520</v>
      </c>
      <c r="F665" s="63" t="s">
        <v>108</v>
      </c>
      <c r="G665" s="63" t="s">
        <v>525</v>
      </c>
      <c r="H665" s="63">
        <v>25</v>
      </c>
      <c r="I665" s="63">
        <v>20</v>
      </c>
      <c r="J665" s="63">
        <v>4</v>
      </c>
      <c r="K665" s="63" t="s">
        <v>218</v>
      </c>
      <c r="L665" s="63">
        <v>0</v>
      </c>
      <c r="M665" s="63">
        <v>1</v>
      </c>
      <c r="N665" s="64">
        <v>1</v>
      </c>
    </row>
    <row r="666" spans="1:14" x14ac:dyDescent="0.25">
      <c r="A666" s="5" t="s">
        <v>526</v>
      </c>
      <c r="B666" s="48" t="str">
        <f t="shared" si="10"/>
        <v>S3021</v>
      </c>
      <c r="C666" s="48" t="s">
        <v>73</v>
      </c>
      <c r="D666" s="48" t="str">
        <f>TRIM(MID(Tableau1[[#This Row],[tache]],FIND("TACHE",Tableau1[[#This Row],[tache]])+5,FIND(":",Tableau1[[#This Row],[tache]])-(FIND("TACHE",Tableau1[[#This Row],[tache]])+5)))</f>
        <v>1</v>
      </c>
      <c r="E666" s="48" t="s">
        <v>527</v>
      </c>
      <c r="F666" s="48" t="s">
        <v>73</v>
      </c>
      <c r="G666" s="48" t="s">
        <v>528</v>
      </c>
      <c r="H666" s="48">
        <v>300</v>
      </c>
      <c r="I666" s="48">
        <v>20</v>
      </c>
      <c r="J666" s="48">
        <v>12</v>
      </c>
      <c r="K666" s="48" t="s">
        <v>218</v>
      </c>
      <c r="L666" s="48">
        <v>1</v>
      </c>
      <c r="M666" s="48">
        <v>0</v>
      </c>
      <c r="N666" s="47">
        <v>1</v>
      </c>
    </row>
    <row r="667" spans="1:14" x14ac:dyDescent="0.25">
      <c r="A667" s="5" t="s">
        <v>526</v>
      </c>
      <c r="B667" s="48" t="str">
        <f t="shared" si="10"/>
        <v>S3021</v>
      </c>
      <c r="C667" s="48" t="s">
        <v>73</v>
      </c>
      <c r="D667" s="48" t="str">
        <f>TRIM(MID(Tableau1[[#This Row],[tache]],FIND("TACHE",Tableau1[[#This Row],[tache]])+5,FIND(":",Tableau1[[#This Row],[tache]])-(FIND("TACHE",Tableau1[[#This Row],[tache]])+5)))</f>
        <v>1</v>
      </c>
      <c r="E667" s="48" t="s">
        <v>527</v>
      </c>
      <c r="F667" s="48" t="s">
        <v>112</v>
      </c>
      <c r="G667" s="48" t="s">
        <v>528</v>
      </c>
      <c r="H667" s="48">
        <v>300</v>
      </c>
      <c r="I667" s="48">
        <v>20</v>
      </c>
      <c r="J667" s="48">
        <v>12</v>
      </c>
      <c r="K667" s="48" t="s">
        <v>218</v>
      </c>
      <c r="L667" s="48">
        <v>1</v>
      </c>
      <c r="M667" s="48">
        <v>0</v>
      </c>
      <c r="N667" s="47">
        <v>1</v>
      </c>
    </row>
    <row r="668" spans="1:14" x14ac:dyDescent="0.25">
      <c r="A668" s="5" t="s">
        <v>526</v>
      </c>
      <c r="B668" s="48" t="str">
        <f t="shared" si="10"/>
        <v>S3021</v>
      </c>
      <c r="C668" s="48" t="s">
        <v>73</v>
      </c>
      <c r="D668" s="48" t="str">
        <f>TRIM(MID(Tableau1[[#This Row],[tache]],FIND("TACHE",Tableau1[[#This Row],[tache]])+5,FIND(":",Tableau1[[#This Row],[tache]])-(FIND("TACHE",Tableau1[[#This Row],[tache]])+5)))</f>
        <v>3</v>
      </c>
      <c r="E668" s="48" t="s">
        <v>529</v>
      </c>
      <c r="F668" s="48" t="s">
        <v>73</v>
      </c>
      <c r="G668" s="48" t="s">
        <v>530</v>
      </c>
      <c r="H668" s="48">
        <v>300</v>
      </c>
      <c r="I668" s="48">
        <v>20</v>
      </c>
      <c r="J668" s="48">
        <v>12</v>
      </c>
      <c r="K668" s="48" t="s">
        <v>218</v>
      </c>
      <c r="L668" s="48">
        <v>0</v>
      </c>
      <c r="M668" s="48">
        <v>1</v>
      </c>
      <c r="N668" s="47">
        <v>1</v>
      </c>
    </row>
    <row r="669" spans="1:14" x14ac:dyDescent="0.25">
      <c r="A669" s="5" t="s">
        <v>526</v>
      </c>
      <c r="B669" s="48" t="str">
        <f t="shared" si="10"/>
        <v>S3021</v>
      </c>
      <c r="C669" s="48" t="s">
        <v>73</v>
      </c>
      <c r="D669" s="48" t="str">
        <f>TRIM(MID(Tableau1[[#This Row],[tache]],FIND("TACHE",Tableau1[[#This Row],[tache]])+5,FIND(":",Tableau1[[#This Row],[tache]])-(FIND("TACHE",Tableau1[[#This Row],[tache]])+5)))</f>
        <v>3</v>
      </c>
      <c r="E669" s="48" t="s">
        <v>529</v>
      </c>
      <c r="F669" s="48" t="s">
        <v>83</v>
      </c>
      <c r="G669" s="48" t="s">
        <v>250</v>
      </c>
      <c r="H669" s="48">
        <v>300</v>
      </c>
      <c r="I669" s="48">
        <v>20</v>
      </c>
      <c r="J669" s="48">
        <v>12</v>
      </c>
      <c r="K669" s="48" t="s">
        <v>218</v>
      </c>
      <c r="L669" s="48">
        <v>0</v>
      </c>
      <c r="M669" s="48">
        <v>1</v>
      </c>
      <c r="N669" s="47">
        <v>1</v>
      </c>
    </row>
    <row r="670" spans="1:14" x14ac:dyDescent="0.25">
      <c r="A670" s="5" t="s">
        <v>526</v>
      </c>
      <c r="B670" s="48" t="str">
        <f t="shared" si="10"/>
        <v>S3021</v>
      </c>
      <c r="C670" s="48" t="s">
        <v>73</v>
      </c>
      <c r="D670" s="48" t="str">
        <f>TRIM(MID(Tableau1[[#This Row],[tache]],FIND("TACHE",Tableau1[[#This Row],[tache]])+5,FIND(":",Tableau1[[#This Row],[tache]])-(FIND("TACHE",Tableau1[[#This Row],[tache]])+5)))</f>
        <v>3</v>
      </c>
      <c r="E670" s="48" t="s">
        <v>529</v>
      </c>
      <c r="F670" s="48" t="s">
        <v>82</v>
      </c>
      <c r="G670" s="48" t="s">
        <v>250</v>
      </c>
      <c r="H670" s="48">
        <v>300</v>
      </c>
      <c r="I670" s="48">
        <v>20</v>
      </c>
      <c r="J670" s="48">
        <v>12</v>
      </c>
      <c r="K670" s="48" t="s">
        <v>218</v>
      </c>
      <c r="L670" s="48">
        <v>0</v>
      </c>
      <c r="M670" s="48">
        <v>1</v>
      </c>
      <c r="N670" s="47">
        <v>1</v>
      </c>
    </row>
    <row r="671" spans="1:14" x14ac:dyDescent="0.25">
      <c r="A671" s="5" t="s">
        <v>526</v>
      </c>
      <c r="B671" s="48" t="str">
        <f t="shared" si="10"/>
        <v>S3021</v>
      </c>
      <c r="C671" s="48" t="s">
        <v>73</v>
      </c>
      <c r="D671" s="48" t="str">
        <f>TRIM(MID(Tableau1[[#This Row],[tache]],FIND("TACHE",Tableau1[[#This Row],[tache]])+5,FIND(":",Tableau1[[#This Row],[tache]])-(FIND("TACHE",Tableau1[[#This Row],[tache]])+5)))</f>
        <v>3</v>
      </c>
      <c r="E671" s="48" t="s">
        <v>529</v>
      </c>
      <c r="F671" s="48" t="s">
        <v>112</v>
      </c>
      <c r="G671" s="48" t="s">
        <v>530</v>
      </c>
      <c r="H671" s="48">
        <v>300</v>
      </c>
      <c r="I671" s="48">
        <v>20</v>
      </c>
      <c r="J671" s="48">
        <v>12</v>
      </c>
      <c r="K671" s="48" t="s">
        <v>218</v>
      </c>
      <c r="L671" s="48">
        <v>0</v>
      </c>
      <c r="M671" s="48">
        <v>1</v>
      </c>
      <c r="N671" s="47">
        <v>1</v>
      </c>
    </row>
    <row r="672" spans="1:14" x14ac:dyDescent="0.25">
      <c r="A672" s="62" t="s">
        <v>531</v>
      </c>
      <c r="B672" s="63" t="str">
        <f t="shared" si="10"/>
        <v>S3022</v>
      </c>
      <c r="C672" s="63" t="s">
        <v>73</v>
      </c>
      <c r="D672" s="63" t="str">
        <f>TRIM(MID(Tableau1[[#This Row],[tache]],FIND("TACHE",Tableau1[[#This Row],[tache]])+5,FIND(":",Tableau1[[#This Row],[tache]])-(FIND("TACHE",Tableau1[[#This Row],[tache]])+5)))</f>
        <v>1</v>
      </c>
      <c r="E672" s="63" t="s">
        <v>532</v>
      </c>
      <c r="F672" s="63" t="s">
        <v>73</v>
      </c>
      <c r="G672" s="63" t="s">
        <v>272</v>
      </c>
      <c r="H672" s="63">
        <v>100</v>
      </c>
      <c r="I672" s="63">
        <v>20</v>
      </c>
      <c r="J672" s="63">
        <v>8</v>
      </c>
      <c r="K672" s="63" t="s">
        <v>129</v>
      </c>
      <c r="L672" s="63">
        <v>1</v>
      </c>
      <c r="M672" s="63">
        <v>0</v>
      </c>
      <c r="N672" s="64">
        <v>1</v>
      </c>
    </row>
    <row r="673" spans="1:14" x14ac:dyDescent="0.25">
      <c r="A673" s="62" t="s">
        <v>531</v>
      </c>
      <c r="B673" s="63" t="str">
        <f t="shared" si="10"/>
        <v>S3022</v>
      </c>
      <c r="C673" s="63" t="s">
        <v>73</v>
      </c>
      <c r="D673" s="63" t="str">
        <f>TRIM(MID(Tableau1[[#This Row],[tache]],FIND("TACHE",Tableau1[[#This Row],[tache]])+5,FIND(":",Tableau1[[#This Row],[tache]])-(FIND("TACHE",Tableau1[[#This Row],[tache]])+5)))</f>
        <v>1</v>
      </c>
      <c r="E673" s="63" t="s">
        <v>532</v>
      </c>
      <c r="F673" s="63" t="s">
        <v>75</v>
      </c>
      <c r="G673" s="63" t="s">
        <v>355</v>
      </c>
      <c r="H673" s="63">
        <v>25</v>
      </c>
      <c r="I673" s="63">
        <v>20</v>
      </c>
      <c r="J673" s="63">
        <v>4</v>
      </c>
      <c r="K673" s="63" t="s">
        <v>129</v>
      </c>
      <c r="L673" s="63">
        <v>1</v>
      </c>
      <c r="M673" s="63">
        <v>0</v>
      </c>
      <c r="N673" s="64">
        <v>1</v>
      </c>
    </row>
    <row r="674" spans="1:14" x14ac:dyDescent="0.25">
      <c r="A674" s="62" t="s">
        <v>531</v>
      </c>
      <c r="B674" s="63" t="str">
        <f t="shared" si="10"/>
        <v>S3022</v>
      </c>
      <c r="C674" s="63" t="s">
        <v>73</v>
      </c>
      <c r="D674" s="63" t="str">
        <f>TRIM(MID(Tableau1[[#This Row],[tache]],FIND("TACHE",Tableau1[[#This Row],[tache]])+5,FIND(":",Tableau1[[#This Row],[tache]])-(FIND("TACHE",Tableau1[[#This Row],[tache]])+5)))</f>
        <v>1</v>
      </c>
      <c r="E674" s="63" t="s">
        <v>532</v>
      </c>
      <c r="F674" s="63" t="s">
        <v>81</v>
      </c>
      <c r="G674" s="63" t="s">
        <v>161</v>
      </c>
      <c r="H674" s="63">
        <v>300</v>
      </c>
      <c r="I674" s="63">
        <v>20</v>
      </c>
      <c r="J674" s="63">
        <v>12</v>
      </c>
      <c r="K674" s="63" t="s">
        <v>129</v>
      </c>
      <c r="L674" s="63">
        <v>2</v>
      </c>
      <c r="M674" s="63">
        <v>0</v>
      </c>
      <c r="N674" s="64">
        <v>2</v>
      </c>
    </row>
    <row r="675" spans="1:14" x14ac:dyDescent="0.25">
      <c r="A675" s="62" t="s">
        <v>531</v>
      </c>
      <c r="B675" s="63" t="str">
        <f t="shared" si="10"/>
        <v>S3022</v>
      </c>
      <c r="C675" s="63" t="s">
        <v>73</v>
      </c>
      <c r="D675" s="63" t="str">
        <f>TRIM(MID(Tableau1[[#This Row],[tache]],FIND("TACHE",Tableau1[[#This Row],[tache]])+5,FIND(":",Tableau1[[#This Row],[tache]])-(FIND("TACHE",Tableau1[[#This Row],[tache]])+5)))</f>
        <v>1</v>
      </c>
      <c r="E675" s="63" t="s">
        <v>532</v>
      </c>
      <c r="F675" s="63" t="s">
        <v>112</v>
      </c>
      <c r="G675" s="63" t="s">
        <v>272</v>
      </c>
      <c r="H675" s="63">
        <v>150</v>
      </c>
      <c r="I675" s="63">
        <v>20</v>
      </c>
      <c r="J675" s="63">
        <v>8</v>
      </c>
      <c r="K675" s="63" t="s">
        <v>129</v>
      </c>
      <c r="L675" s="63">
        <v>1</v>
      </c>
      <c r="M675" s="63">
        <v>0</v>
      </c>
      <c r="N675" s="64">
        <v>1</v>
      </c>
    </row>
    <row r="676" spans="1:14" x14ac:dyDescent="0.25">
      <c r="A676" s="62" t="s">
        <v>531</v>
      </c>
      <c r="B676" s="63" t="str">
        <f t="shared" si="10"/>
        <v>S3022</v>
      </c>
      <c r="C676" s="63" t="s">
        <v>73</v>
      </c>
      <c r="D676" s="63" t="str">
        <f>TRIM(MID(Tableau1[[#This Row],[tache]],FIND("TACHE",Tableau1[[#This Row],[tache]])+5,FIND(":",Tableau1[[#This Row],[tache]])-(FIND("TACHE",Tableau1[[#This Row],[tache]])+5)))</f>
        <v>1</v>
      </c>
      <c r="E676" s="63" t="s">
        <v>532</v>
      </c>
      <c r="F676" s="63" t="s">
        <v>107</v>
      </c>
      <c r="G676" s="63" t="s">
        <v>533</v>
      </c>
      <c r="H676" s="63">
        <v>50</v>
      </c>
      <c r="I676" s="63">
        <v>20</v>
      </c>
      <c r="J676" s="63">
        <v>4</v>
      </c>
      <c r="K676" s="63" t="s">
        <v>129</v>
      </c>
      <c r="L676" s="63">
        <v>1</v>
      </c>
      <c r="M676" s="63">
        <v>0</v>
      </c>
      <c r="N676" s="64">
        <v>1</v>
      </c>
    </row>
    <row r="677" spans="1:14" x14ac:dyDescent="0.25">
      <c r="A677" s="62" t="s">
        <v>531</v>
      </c>
      <c r="B677" s="63" t="str">
        <f t="shared" si="10"/>
        <v>S3022</v>
      </c>
      <c r="C677" s="63" t="s">
        <v>73</v>
      </c>
      <c r="D677" s="63" t="str">
        <f>TRIM(MID(Tableau1[[#This Row],[tache]],FIND("TACHE",Tableau1[[#This Row],[tache]])+5,FIND(":",Tableau1[[#This Row],[tache]])-(FIND("TACHE",Tableau1[[#This Row],[tache]])+5)))</f>
        <v>1</v>
      </c>
      <c r="E677" s="63" t="s">
        <v>532</v>
      </c>
      <c r="F677" s="63" t="s">
        <v>108</v>
      </c>
      <c r="G677" s="63" t="s">
        <v>533</v>
      </c>
      <c r="H677" s="63">
        <v>50</v>
      </c>
      <c r="I677" s="63">
        <v>20</v>
      </c>
      <c r="J677" s="63">
        <v>4</v>
      </c>
      <c r="K677" s="63" t="s">
        <v>129</v>
      </c>
      <c r="L677" s="63">
        <v>1</v>
      </c>
      <c r="M677" s="63">
        <v>0</v>
      </c>
      <c r="N677" s="64">
        <v>1</v>
      </c>
    </row>
    <row r="678" spans="1:14" x14ac:dyDescent="0.25">
      <c r="A678" s="62" t="s">
        <v>531</v>
      </c>
      <c r="B678" s="63" t="str">
        <f t="shared" si="10"/>
        <v>S3022</v>
      </c>
      <c r="C678" s="63" t="s">
        <v>73</v>
      </c>
      <c r="D678" s="63" t="str">
        <f>TRIM(MID(Tableau1[[#This Row],[tache]],FIND("TACHE",Tableau1[[#This Row],[tache]])+5,FIND(":",Tableau1[[#This Row],[tache]])-(FIND("TACHE",Tableau1[[#This Row],[tache]])+5)))</f>
        <v>1</v>
      </c>
      <c r="E678" s="63" t="s">
        <v>532</v>
      </c>
      <c r="F678" s="63" t="s">
        <v>109</v>
      </c>
      <c r="G678" s="63" t="s">
        <v>533</v>
      </c>
      <c r="H678" s="63">
        <v>50</v>
      </c>
      <c r="I678" s="63">
        <v>20</v>
      </c>
      <c r="J678" s="63">
        <v>4</v>
      </c>
      <c r="K678" s="63" t="s">
        <v>129</v>
      </c>
      <c r="L678" s="63">
        <v>1</v>
      </c>
      <c r="M678" s="63">
        <v>0</v>
      </c>
      <c r="N678" s="64">
        <v>1</v>
      </c>
    </row>
    <row r="679" spans="1:14" x14ac:dyDescent="0.25">
      <c r="A679" s="62" t="s">
        <v>531</v>
      </c>
      <c r="B679" s="63" t="str">
        <f t="shared" si="10"/>
        <v>S3022</v>
      </c>
      <c r="C679" s="63" t="s">
        <v>73</v>
      </c>
      <c r="D679" s="63" t="str">
        <f>TRIM(MID(Tableau1[[#This Row],[tache]],FIND("TACHE",Tableau1[[#This Row],[tache]])+5,FIND(":",Tableau1[[#This Row],[tache]])-(FIND("TACHE",Tableau1[[#This Row],[tache]])+5)))</f>
        <v>1</v>
      </c>
      <c r="E679" s="63" t="s">
        <v>532</v>
      </c>
      <c r="F679" s="63" t="s">
        <v>111</v>
      </c>
      <c r="G679" s="63" t="s">
        <v>293</v>
      </c>
      <c r="H679" s="63">
        <v>80</v>
      </c>
      <c r="I679" s="63">
        <v>20</v>
      </c>
      <c r="J679" s="63">
        <v>4</v>
      </c>
      <c r="K679" s="63" t="s">
        <v>129</v>
      </c>
      <c r="L679" s="63">
        <v>1</v>
      </c>
      <c r="M679" s="63">
        <v>0</v>
      </c>
      <c r="N679" s="64">
        <v>1</v>
      </c>
    </row>
    <row r="680" spans="1:14" x14ac:dyDescent="0.25">
      <c r="A680" s="62" t="s">
        <v>531</v>
      </c>
      <c r="B680" s="63" t="str">
        <f t="shared" si="10"/>
        <v>S3022</v>
      </c>
      <c r="C680" s="63" t="s">
        <v>73</v>
      </c>
      <c r="D680" s="63" t="str">
        <f>TRIM(MID(Tableau1[[#This Row],[tache]],FIND("TACHE",Tableau1[[#This Row],[tache]])+5,FIND(":",Tableau1[[#This Row],[tache]])-(FIND("TACHE",Tableau1[[#This Row],[tache]])+5)))</f>
        <v>1</v>
      </c>
      <c r="E680" s="63" t="s">
        <v>532</v>
      </c>
      <c r="F680" s="63" t="s">
        <v>114</v>
      </c>
      <c r="G680" s="63" t="s">
        <v>272</v>
      </c>
      <c r="H680" s="63">
        <v>25</v>
      </c>
      <c r="I680" s="63">
        <v>20</v>
      </c>
      <c r="J680" s="63">
        <v>4</v>
      </c>
      <c r="K680" s="63" t="s">
        <v>129</v>
      </c>
      <c r="L680" s="63">
        <v>1</v>
      </c>
      <c r="M680" s="63">
        <v>0</v>
      </c>
      <c r="N680" s="64">
        <v>1</v>
      </c>
    </row>
    <row r="681" spans="1:14" x14ac:dyDescent="0.25">
      <c r="A681" s="62" t="s">
        <v>531</v>
      </c>
      <c r="B681" s="63" t="str">
        <f t="shared" si="10"/>
        <v>S3022</v>
      </c>
      <c r="C681" s="63" t="s">
        <v>73</v>
      </c>
      <c r="D681" s="63" t="str">
        <f>TRIM(MID(Tableau1[[#This Row],[tache]],FIND("TACHE",Tableau1[[#This Row],[tache]])+5,FIND(":",Tableau1[[#This Row],[tache]])-(FIND("TACHE",Tableau1[[#This Row],[tache]])+5)))</f>
        <v>1</v>
      </c>
      <c r="E681" s="63" t="s">
        <v>532</v>
      </c>
      <c r="F681" s="63" t="s">
        <v>115</v>
      </c>
      <c r="G681" s="63" t="s">
        <v>534</v>
      </c>
      <c r="H681" s="63">
        <v>50</v>
      </c>
      <c r="I681" s="63">
        <v>20</v>
      </c>
      <c r="J681" s="63">
        <v>4</v>
      </c>
      <c r="K681" s="63" t="s">
        <v>129</v>
      </c>
      <c r="L681" s="63">
        <v>1</v>
      </c>
      <c r="M681" s="63">
        <v>0</v>
      </c>
      <c r="N681" s="64">
        <v>1</v>
      </c>
    </row>
    <row r="682" spans="1:14" x14ac:dyDescent="0.25">
      <c r="A682" s="62" t="s">
        <v>531</v>
      </c>
      <c r="B682" s="63" t="str">
        <f t="shared" si="10"/>
        <v>S3022</v>
      </c>
      <c r="C682" s="63" t="s">
        <v>73</v>
      </c>
      <c r="D682" s="63" t="str">
        <f>TRIM(MID(Tableau1[[#This Row],[tache]],FIND("TACHE",Tableau1[[#This Row],[tache]])+5,FIND(":",Tableau1[[#This Row],[tache]])-(FIND("TACHE",Tableau1[[#This Row],[tache]])+5)))</f>
        <v>1</v>
      </c>
      <c r="E682" s="63" t="s">
        <v>532</v>
      </c>
      <c r="F682" s="63" t="s">
        <v>194</v>
      </c>
      <c r="G682" s="63" t="s">
        <v>535</v>
      </c>
      <c r="H682" s="63">
        <v>25</v>
      </c>
      <c r="I682" s="63">
        <v>20</v>
      </c>
      <c r="J682" s="63">
        <v>4</v>
      </c>
      <c r="K682" s="63" t="s">
        <v>129</v>
      </c>
      <c r="L682" s="63">
        <v>1</v>
      </c>
      <c r="M682" s="63">
        <v>0</v>
      </c>
      <c r="N682" s="64">
        <v>1</v>
      </c>
    </row>
    <row r="683" spans="1:14" x14ac:dyDescent="0.25">
      <c r="A683" s="62" t="s">
        <v>531</v>
      </c>
      <c r="B683" s="63" t="str">
        <f t="shared" si="10"/>
        <v>S3022</v>
      </c>
      <c r="C683" s="63" t="s">
        <v>73</v>
      </c>
      <c r="D683" s="63" t="str">
        <f>TRIM(MID(Tableau1[[#This Row],[tache]],FIND("TACHE",Tableau1[[#This Row],[tache]])+5,FIND(":",Tableau1[[#This Row],[tache]])-(FIND("TACHE",Tableau1[[#This Row],[tache]])+5)))</f>
        <v>2</v>
      </c>
      <c r="E683" s="63" t="s">
        <v>536</v>
      </c>
      <c r="F683" s="63" t="s">
        <v>73</v>
      </c>
      <c r="G683" s="63" t="s">
        <v>506</v>
      </c>
      <c r="H683" s="63">
        <v>100</v>
      </c>
      <c r="I683" s="63">
        <v>20</v>
      </c>
      <c r="J683" s="63">
        <v>8</v>
      </c>
      <c r="K683" s="63" t="s">
        <v>129</v>
      </c>
      <c r="L683" s="63">
        <v>0</v>
      </c>
      <c r="M683" s="63">
        <v>1</v>
      </c>
      <c r="N683" s="64">
        <v>1</v>
      </c>
    </row>
    <row r="684" spans="1:14" x14ac:dyDescent="0.25">
      <c r="A684" s="62" t="s">
        <v>531</v>
      </c>
      <c r="B684" s="63" t="str">
        <f t="shared" si="10"/>
        <v>S3022</v>
      </c>
      <c r="C684" s="63" t="s">
        <v>73</v>
      </c>
      <c r="D684" s="63" t="str">
        <f>TRIM(MID(Tableau1[[#This Row],[tache]],FIND("TACHE",Tableau1[[#This Row],[tache]])+5,FIND(":",Tableau1[[#This Row],[tache]])-(FIND("TACHE",Tableau1[[#This Row],[tache]])+5)))</f>
        <v>2</v>
      </c>
      <c r="E684" s="63" t="s">
        <v>536</v>
      </c>
      <c r="F684" s="63" t="s">
        <v>83</v>
      </c>
      <c r="G684" s="63" t="s">
        <v>484</v>
      </c>
      <c r="H684" s="63">
        <v>20</v>
      </c>
      <c r="I684" s="63">
        <v>20</v>
      </c>
      <c r="J684" s="63">
        <v>4</v>
      </c>
      <c r="K684" s="63" t="s">
        <v>129</v>
      </c>
      <c r="L684" s="63">
        <v>0</v>
      </c>
      <c r="M684" s="63">
        <v>1</v>
      </c>
      <c r="N684" s="64">
        <v>1</v>
      </c>
    </row>
    <row r="685" spans="1:14" x14ac:dyDescent="0.25">
      <c r="A685" s="62" t="s">
        <v>531</v>
      </c>
      <c r="B685" s="63" t="str">
        <f t="shared" si="10"/>
        <v>S3022</v>
      </c>
      <c r="C685" s="63" t="s">
        <v>73</v>
      </c>
      <c r="D685" s="63" t="str">
        <f>TRIM(MID(Tableau1[[#This Row],[tache]],FIND("TACHE",Tableau1[[#This Row],[tache]])+5,FIND(":",Tableau1[[#This Row],[tache]])-(FIND("TACHE",Tableau1[[#This Row],[tache]])+5)))</f>
        <v>2</v>
      </c>
      <c r="E685" s="63" t="s">
        <v>536</v>
      </c>
      <c r="F685" s="63" t="s">
        <v>75</v>
      </c>
      <c r="G685" s="63" t="s">
        <v>537</v>
      </c>
      <c r="H685" s="63">
        <v>25</v>
      </c>
      <c r="I685" s="63">
        <v>20</v>
      </c>
      <c r="J685" s="63">
        <v>4</v>
      </c>
      <c r="K685" s="63" t="s">
        <v>129</v>
      </c>
      <c r="L685" s="63">
        <v>0</v>
      </c>
      <c r="M685" s="63">
        <v>1</v>
      </c>
      <c r="N685" s="64">
        <v>1</v>
      </c>
    </row>
    <row r="686" spans="1:14" x14ac:dyDescent="0.25">
      <c r="A686" s="62" t="s">
        <v>531</v>
      </c>
      <c r="B686" s="63" t="str">
        <f t="shared" si="10"/>
        <v>S3022</v>
      </c>
      <c r="C686" s="63" t="s">
        <v>73</v>
      </c>
      <c r="D686" s="63" t="str">
        <f>TRIM(MID(Tableau1[[#This Row],[tache]],FIND("TACHE",Tableau1[[#This Row],[tache]])+5,FIND(":",Tableau1[[#This Row],[tache]])-(FIND("TACHE",Tableau1[[#This Row],[tache]])+5)))</f>
        <v>2</v>
      </c>
      <c r="E686" s="63" t="s">
        <v>536</v>
      </c>
      <c r="F686" s="63" t="s">
        <v>70</v>
      </c>
      <c r="G686" s="63" t="s">
        <v>247</v>
      </c>
      <c r="H686" s="63">
        <v>100</v>
      </c>
      <c r="I686" s="63">
        <v>20</v>
      </c>
      <c r="J686" s="63">
        <v>8</v>
      </c>
      <c r="K686" s="63" t="s">
        <v>129</v>
      </c>
      <c r="L686" s="63">
        <v>0</v>
      </c>
      <c r="M686" s="63">
        <v>1</v>
      </c>
      <c r="N686" s="64">
        <v>1</v>
      </c>
    </row>
    <row r="687" spans="1:14" x14ac:dyDescent="0.25">
      <c r="A687" s="62" t="s">
        <v>531</v>
      </c>
      <c r="B687" s="63" t="str">
        <f t="shared" si="10"/>
        <v>S3022</v>
      </c>
      <c r="C687" s="63" t="s">
        <v>73</v>
      </c>
      <c r="D687" s="63" t="str">
        <f>TRIM(MID(Tableau1[[#This Row],[tache]],FIND("TACHE",Tableau1[[#This Row],[tache]])+5,FIND(":",Tableau1[[#This Row],[tache]])-(FIND("TACHE",Tableau1[[#This Row],[tache]])+5)))</f>
        <v>2</v>
      </c>
      <c r="E687" s="63" t="s">
        <v>536</v>
      </c>
      <c r="F687" s="63" t="s">
        <v>76</v>
      </c>
      <c r="G687" s="63" t="s">
        <v>247</v>
      </c>
      <c r="H687" s="63">
        <v>80</v>
      </c>
      <c r="I687" s="63">
        <v>20</v>
      </c>
      <c r="J687" s="63">
        <v>4</v>
      </c>
      <c r="K687" s="63" t="s">
        <v>129</v>
      </c>
      <c r="L687" s="63">
        <v>0</v>
      </c>
      <c r="M687" s="63">
        <v>1</v>
      </c>
      <c r="N687" s="64">
        <v>1</v>
      </c>
    </row>
    <row r="688" spans="1:14" x14ac:dyDescent="0.25">
      <c r="A688" s="62" t="s">
        <v>531</v>
      </c>
      <c r="B688" s="63" t="str">
        <f t="shared" si="10"/>
        <v>S3022</v>
      </c>
      <c r="C688" s="63" t="s">
        <v>73</v>
      </c>
      <c r="D688" s="63" t="str">
        <f>TRIM(MID(Tableau1[[#This Row],[tache]],FIND("TACHE",Tableau1[[#This Row],[tache]])+5,FIND(":",Tableau1[[#This Row],[tache]])-(FIND("TACHE",Tableau1[[#This Row],[tache]])+5)))</f>
        <v>2</v>
      </c>
      <c r="E688" s="63" t="s">
        <v>536</v>
      </c>
      <c r="F688" s="63" t="s">
        <v>81</v>
      </c>
      <c r="G688" s="63" t="s">
        <v>175</v>
      </c>
      <c r="H688" s="63">
        <v>300</v>
      </c>
      <c r="I688" s="63">
        <v>20</v>
      </c>
      <c r="J688" s="63">
        <v>12</v>
      </c>
      <c r="K688" s="63" t="s">
        <v>129</v>
      </c>
      <c r="L688" s="63">
        <v>0</v>
      </c>
      <c r="M688" s="63">
        <v>1</v>
      </c>
      <c r="N688" s="64">
        <v>1</v>
      </c>
    </row>
    <row r="689" spans="1:14" x14ac:dyDescent="0.25">
      <c r="A689" s="62" t="s">
        <v>531</v>
      </c>
      <c r="B689" s="63" t="str">
        <f t="shared" si="10"/>
        <v>S3022</v>
      </c>
      <c r="C689" s="63" t="s">
        <v>73</v>
      </c>
      <c r="D689" s="63" t="str">
        <f>TRIM(MID(Tableau1[[#This Row],[tache]],FIND("TACHE",Tableau1[[#This Row],[tache]])+5,FIND(":",Tableau1[[#This Row],[tache]])-(FIND("TACHE",Tableau1[[#This Row],[tache]])+5)))</f>
        <v>2</v>
      </c>
      <c r="E689" s="63" t="s">
        <v>536</v>
      </c>
      <c r="F689" s="63" t="s">
        <v>82</v>
      </c>
      <c r="G689" s="63" t="s">
        <v>247</v>
      </c>
      <c r="H689" s="63">
        <v>80</v>
      </c>
      <c r="I689" s="63">
        <v>20</v>
      </c>
      <c r="J689" s="63">
        <v>4</v>
      </c>
      <c r="K689" s="63" t="s">
        <v>129</v>
      </c>
      <c r="L689" s="63">
        <v>0</v>
      </c>
      <c r="M689" s="63">
        <v>1</v>
      </c>
      <c r="N689" s="64">
        <v>1</v>
      </c>
    </row>
    <row r="690" spans="1:14" x14ac:dyDescent="0.25">
      <c r="A690" s="62" t="s">
        <v>531</v>
      </c>
      <c r="B690" s="63" t="str">
        <f t="shared" si="10"/>
        <v>S3022</v>
      </c>
      <c r="C690" s="63" t="s">
        <v>73</v>
      </c>
      <c r="D690" s="63" t="str">
        <f>TRIM(MID(Tableau1[[#This Row],[tache]],FIND("TACHE",Tableau1[[#This Row],[tache]])+5,FIND(":",Tableau1[[#This Row],[tache]])-(FIND("TACHE",Tableau1[[#This Row],[tache]])+5)))</f>
        <v>2</v>
      </c>
      <c r="E690" s="63" t="s">
        <v>536</v>
      </c>
      <c r="F690" s="63" t="s">
        <v>112</v>
      </c>
      <c r="G690" s="63" t="s">
        <v>506</v>
      </c>
      <c r="H690" s="63">
        <v>150</v>
      </c>
      <c r="I690" s="63">
        <v>20</v>
      </c>
      <c r="J690" s="63">
        <v>8</v>
      </c>
      <c r="K690" s="63" t="s">
        <v>129</v>
      </c>
      <c r="L690" s="63">
        <v>0</v>
      </c>
      <c r="M690" s="63">
        <v>1</v>
      </c>
      <c r="N690" s="64">
        <v>1</v>
      </c>
    </row>
    <row r="691" spans="1:14" x14ac:dyDescent="0.25">
      <c r="A691" s="62" t="s">
        <v>531</v>
      </c>
      <c r="B691" s="63" t="str">
        <f t="shared" si="10"/>
        <v>S3022</v>
      </c>
      <c r="C691" s="63" t="s">
        <v>73</v>
      </c>
      <c r="D691" s="63" t="str">
        <f>TRIM(MID(Tableau1[[#This Row],[tache]],FIND("TACHE",Tableau1[[#This Row],[tache]])+5,FIND(":",Tableau1[[#This Row],[tache]])-(FIND("TACHE",Tableau1[[#This Row],[tache]])+5)))</f>
        <v>2</v>
      </c>
      <c r="E691" s="63" t="s">
        <v>536</v>
      </c>
      <c r="F691" s="63" t="s">
        <v>106</v>
      </c>
      <c r="G691" s="63" t="s">
        <v>247</v>
      </c>
      <c r="H691" s="63">
        <v>50</v>
      </c>
      <c r="I691" s="63">
        <v>20</v>
      </c>
      <c r="J691" s="63">
        <v>4</v>
      </c>
      <c r="K691" s="63" t="s">
        <v>129</v>
      </c>
      <c r="L691" s="63">
        <v>0</v>
      </c>
      <c r="M691" s="63">
        <v>1</v>
      </c>
      <c r="N691" s="64">
        <v>1</v>
      </c>
    </row>
    <row r="692" spans="1:14" x14ac:dyDescent="0.25">
      <c r="A692" s="62" t="s">
        <v>531</v>
      </c>
      <c r="B692" s="63" t="str">
        <f t="shared" si="10"/>
        <v>S3022</v>
      </c>
      <c r="C692" s="63" t="s">
        <v>73</v>
      </c>
      <c r="D692" s="63" t="str">
        <f>TRIM(MID(Tableau1[[#This Row],[tache]],FIND("TACHE",Tableau1[[#This Row],[tache]])+5,FIND(":",Tableau1[[#This Row],[tache]])-(FIND("TACHE",Tableau1[[#This Row],[tache]])+5)))</f>
        <v>2</v>
      </c>
      <c r="E692" s="63" t="s">
        <v>536</v>
      </c>
      <c r="F692" s="63" t="s">
        <v>107</v>
      </c>
      <c r="G692" s="63" t="s">
        <v>362</v>
      </c>
      <c r="H692" s="63">
        <v>50</v>
      </c>
      <c r="I692" s="63">
        <v>20</v>
      </c>
      <c r="J692" s="63">
        <v>4</v>
      </c>
      <c r="K692" s="63" t="s">
        <v>129</v>
      </c>
      <c r="L692" s="63">
        <v>0</v>
      </c>
      <c r="M692" s="63">
        <v>1</v>
      </c>
      <c r="N692" s="64">
        <v>1</v>
      </c>
    </row>
    <row r="693" spans="1:14" x14ac:dyDescent="0.25">
      <c r="A693" s="62" t="s">
        <v>531</v>
      </c>
      <c r="B693" s="63" t="str">
        <f t="shared" si="10"/>
        <v>S3022</v>
      </c>
      <c r="C693" s="63" t="s">
        <v>73</v>
      </c>
      <c r="D693" s="63" t="str">
        <f>TRIM(MID(Tableau1[[#This Row],[tache]],FIND("TACHE",Tableau1[[#This Row],[tache]])+5,FIND(":",Tableau1[[#This Row],[tache]])-(FIND("TACHE",Tableau1[[#This Row],[tache]])+5)))</f>
        <v>2</v>
      </c>
      <c r="E693" s="63" t="s">
        <v>536</v>
      </c>
      <c r="F693" s="63" t="s">
        <v>108</v>
      </c>
      <c r="G693" s="63" t="s">
        <v>362</v>
      </c>
      <c r="H693" s="63">
        <v>50</v>
      </c>
      <c r="I693" s="63">
        <v>20</v>
      </c>
      <c r="J693" s="63">
        <v>4</v>
      </c>
      <c r="K693" s="63" t="s">
        <v>129</v>
      </c>
      <c r="L693" s="63">
        <v>0</v>
      </c>
      <c r="M693" s="63">
        <v>1</v>
      </c>
      <c r="N693" s="64">
        <v>1</v>
      </c>
    </row>
    <row r="694" spans="1:14" x14ac:dyDescent="0.25">
      <c r="A694" s="62" t="s">
        <v>531</v>
      </c>
      <c r="B694" s="63" t="str">
        <f t="shared" si="10"/>
        <v>S3022</v>
      </c>
      <c r="C694" s="63" t="s">
        <v>73</v>
      </c>
      <c r="D694" s="63" t="str">
        <f>TRIM(MID(Tableau1[[#This Row],[tache]],FIND("TACHE",Tableau1[[#This Row],[tache]])+5,FIND(":",Tableau1[[#This Row],[tache]])-(FIND("TACHE",Tableau1[[#This Row],[tache]])+5)))</f>
        <v>2</v>
      </c>
      <c r="E694" s="63" t="s">
        <v>536</v>
      </c>
      <c r="F694" s="63" t="s">
        <v>109</v>
      </c>
      <c r="G694" s="63" t="s">
        <v>362</v>
      </c>
      <c r="H694" s="63">
        <v>50</v>
      </c>
      <c r="I694" s="63">
        <v>20</v>
      </c>
      <c r="J694" s="63">
        <v>4</v>
      </c>
      <c r="K694" s="63" t="s">
        <v>129</v>
      </c>
      <c r="L694" s="63">
        <v>0</v>
      </c>
      <c r="M694" s="63">
        <v>1</v>
      </c>
      <c r="N694" s="64">
        <v>1</v>
      </c>
    </row>
    <row r="695" spans="1:14" x14ac:dyDescent="0.25">
      <c r="A695" s="62" t="s">
        <v>531</v>
      </c>
      <c r="B695" s="63" t="str">
        <f t="shared" si="10"/>
        <v>S3022</v>
      </c>
      <c r="C695" s="63" t="s">
        <v>73</v>
      </c>
      <c r="D695" s="63" t="str">
        <f>TRIM(MID(Tableau1[[#This Row],[tache]],FIND("TACHE",Tableau1[[#This Row],[tache]])+5,FIND(":",Tableau1[[#This Row],[tache]])-(FIND("TACHE",Tableau1[[#This Row],[tache]])+5)))</f>
        <v>2</v>
      </c>
      <c r="E695" s="63" t="s">
        <v>536</v>
      </c>
      <c r="F695" s="63" t="s">
        <v>110</v>
      </c>
      <c r="G695" s="63" t="s">
        <v>247</v>
      </c>
      <c r="H695" s="63">
        <v>100</v>
      </c>
      <c r="I695" s="63">
        <v>20</v>
      </c>
      <c r="J695" s="63">
        <v>8</v>
      </c>
      <c r="K695" s="63" t="s">
        <v>129</v>
      </c>
      <c r="L695" s="63">
        <v>0</v>
      </c>
      <c r="M695" s="63">
        <v>1</v>
      </c>
      <c r="N695" s="64">
        <v>1</v>
      </c>
    </row>
    <row r="696" spans="1:14" x14ac:dyDescent="0.25">
      <c r="A696" s="62" t="s">
        <v>531</v>
      </c>
      <c r="B696" s="63" t="str">
        <f t="shared" si="10"/>
        <v>S3022</v>
      </c>
      <c r="C696" s="63" t="s">
        <v>73</v>
      </c>
      <c r="D696" s="63" t="str">
        <f>TRIM(MID(Tableau1[[#This Row],[tache]],FIND("TACHE",Tableau1[[#This Row],[tache]])+5,FIND(":",Tableau1[[#This Row],[tache]])-(FIND("TACHE",Tableau1[[#This Row],[tache]])+5)))</f>
        <v>2</v>
      </c>
      <c r="E696" s="63" t="s">
        <v>536</v>
      </c>
      <c r="F696" s="63" t="s">
        <v>111</v>
      </c>
      <c r="G696" s="63" t="s">
        <v>347</v>
      </c>
      <c r="H696" s="63">
        <v>80</v>
      </c>
      <c r="I696" s="63">
        <v>20</v>
      </c>
      <c r="J696" s="63">
        <v>4</v>
      </c>
      <c r="K696" s="63" t="s">
        <v>129</v>
      </c>
      <c r="L696" s="63">
        <v>0</v>
      </c>
      <c r="M696" s="63">
        <v>1</v>
      </c>
      <c r="N696" s="64">
        <v>1</v>
      </c>
    </row>
    <row r="697" spans="1:14" x14ac:dyDescent="0.25">
      <c r="A697" s="62" t="s">
        <v>531</v>
      </c>
      <c r="B697" s="63" t="str">
        <f t="shared" si="10"/>
        <v>S3022</v>
      </c>
      <c r="C697" s="63" t="s">
        <v>73</v>
      </c>
      <c r="D697" s="63" t="str">
        <f>TRIM(MID(Tableau1[[#This Row],[tache]],FIND("TACHE",Tableau1[[#This Row],[tache]])+5,FIND(":",Tableau1[[#This Row],[tache]])-(FIND("TACHE",Tableau1[[#This Row],[tache]])+5)))</f>
        <v>2</v>
      </c>
      <c r="E697" s="63" t="s">
        <v>536</v>
      </c>
      <c r="F697" s="63" t="s">
        <v>114</v>
      </c>
      <c r="G697" s="63" t="s">
        <v>506</v>
      </c>
      <c r="H697" s="63">
        <v>25</v>
      </c>
      <c r="I697" s="63">
        <v>20</v>
      </c>
      <c r="J697" s="63">
        <v>4</v>
      </c>
      <c r="K697" s="63" t="s">
        <v>129</v>
      </c>
      <c r="L697" s="63">
        <v>0</v>
      </c>
      <c r="M697" s="63">
        <v>1</v>
      </c>
      <c r="N697" s="64">
        <v>1</v>
      </c>
    </row>
    <row r="698" spans="1:14" x14ac:dyDescent="0.25">
      <c r="A698" s="62" t="s">
        <v>531</v>
      </c>
      <c r="B698" s="63" t="str">
        <f t="shared" si="10"/>
        <v>S3022</v>
      </c>
      <c r="C698" s="63" t="s">
        <v>73</v>
      </c>
      <c r="D698" s="63" t="str">
        <f>TRIM(MID(Tableau1[[#This Row],[tache]],FIND("TACHE",Tableau1[[#This Row],[tache]])+5,FIND(":",Tableau1[[#This Row],[tache]])-(FIND("TACHE",Tableau1[[#This Row],[tache]])+5)))</f>
        <v>2</v>
      </c>
      <c r="E698" s="63" t="s">
        <v>536</v>
      </c>
      <c r="F698" s="63" t="s">
        <v>115</v>
      </c>
      <c r="G698" s="63" t="s">
        <v>538</v>
      </c>
      <c r="H698" s="63">
        <v>50</v>
      </c>
      <c r="I698" s="63">
        <v>20</v>
      </c>
      <c r="J698" s="63">
        <v>4</v>
      </c>
      <c r="K698" s="63" t="s">
        <v>129</v>
      </c>
      <c r="L698" s="63">
        <v>0</v>
      </c>
      <c r="M698" s="63">
        <v>1</v>
      </c>
      <c r="N698" s="64">
        <v>1</v>
      </c>
    </row>
    <row r="699" spans="1:14" x14ac:dyDescent="0.25">
      <c r="A699" s="62" t="s">
        <v>531</v>
      </c>
      <c r="B699" s="63" t="str">
        <f t="shared" si="10"/>
        <v>S3022</v>
      </c>
      <c r="C699" s="63" t="s">
        <v>73</v>
      </c>
      <c r="D699" s="63" t="str">
        <f>TRIM(MID(Tableau1[[#This Row],[tache]],FIND("TACHE",Tableau1[[#This Row],[tache]])+5,FIND(":",Tableau1[[#This Row],[tache]])-(FIND("TACHE",Tableau1[[#This Row],[tache]])+5)))</f>
        <v>2</v>
      </c>
      <c r="E699" s="63" t="s">
        <v>536</v>
      </c>
      <c r="F699" s="63" t="s">
        <v>194</v>
      </c>
      <c r="G699" s="63" t="s">
        <v>539</v>
      </c>
      <c r="H699" s="63">
        <v>25</v>
      </c>
      <c r="I699" s="63">
        <v>20</v>
      </c>
      <c r="J699" s="63">
        <v>4</v>
      </c>
      <c r="K699" s="63" t="s">
        <v>129</v>
      </c>
      <c r="L699" s="63">
        <v>0</v>
      </c>
      <c r="M699" s="63">
        <v>1</v>
      </c>
      <c r="N699" s="64">
        <v>1</v>
      </c>
    </row>
    <row r="700" spans="1:14" x14ac:dyDescent="0.25">
      <c r="A700" s="5" t="s">
        <v>540</v>
      </c>
      <c r="B700" s="48" t="str">
        <f t="shared" si="10"/>
        <v>S4250V</v>
      </c>
      <c r="C700" s="48" t="s">
        <v>75</v>
      </c>
      <c r="D700" s="48" t="str">
        <f>TRIM(MID(Tableau1[[#This Row],[tache]],FIND("TACHE",Tableau1[[#This Row],[tache]])+5,FIND(":",Tableau1[[#This Row],[tache]])-(FIND("TACHE",Tableau1[[#This Row],[tache]])+5)))</f>
        <v>1</v>
      </c>
      <c r="E700" s="48" t="s">
        <v>127</v>
      </c>
      <c r="F700" s="48" t="s">
        <v>73</v>
      </c>
      <c r="G700" s="48" t="s">
        <v>541</v>
      </c>
      <c r="H700" s="48">
        <v>50</v>
      </c>
      <c r="I700" s="48">
        <v>20</v>
      </c>
      <c r="J700" s="48">
        <v>4</v>
      </c>
      <c r="K700" s="48" t="s">
        <v>129</v>
      </c>
      <c r="L700" s="48">
        <v>0</v>
      </c>
      <c r="M700" s="48">
        <v>2</v>
      </c>
      <c r="N700" s="47">
        <v>2</v>
      </c>
    </row>
    <row r="701" spans="1:14" x14ac:dyDescent="0.25">
      <c r="A701" s="5" t="s">
        <v>540</v>
      </c>
      <c r="B701" s="48" t="str">
        <f t="shared" si="10"/>
        <v>S4250V</v>
      </c>
      <c r="C701" s="48" t="s">
        <v>75</v>
      </c>
      <c r="D701" s="48" t="str">
        <f>TRIM(MID(Tableau1[[#This Row],[tache]],FIND("TACHE",Tableau1[[#This Row],[tache]])+5,FIND(":",Tableau1[[#This Row],[tache]])-(FIND("TACHE",Tableau1[[#This Row],[tache]])+5)))</f>
        <v>1</v>
      </c>
      <c r="E701" s="48" t="s">
        <v>127</v>
      </c>
      <c r="F701" s="48" t="s">
        <v>83</v>
      </c>
      <c r="G701" s="48" t="s">
        <v>542</v>
      </c>
      <c r="H701" s="48">
        <v>50</v>
      </c>
      <c r="I701" s="48">
        <v>20</v>
      </c>
      <c r="J701" s="48">
        <v>4</v>
      </c>
      <c r="K701" s="48" t="s">
        <v>129</v>
      </c>
      <c r="L701" s="48">
        <v>0</v>
      </c>
      <c r="M701" s="48">
        <v>2</v>
      </c>
      <c r="N701" s="47">
        <v>2</v>
      </c>
    </row>
    <row r="702" spans="1:14" x14ac:dyDescent="0.25">
      <c r="A702" s="62" t="s">
        <v>543</v>
      </c>
      <c r="B702" s="63" t="str">
        <f t="shared" si="10"/>
        <v>S43110</v>
      </c>
      <c r="C702" s="63" t="s">
        <v>73</v>
      </c>
      <c r="D702" s="63" t="str">
        <f>TRIM(MID(Tableau1[[#This Row],[tache]],FIND("TACHE",Tableau1[[#This Row],[tache]])+5,FIND(":",Tableau1[[#This Row],[tache]])-(FIND("TACHE",Tableau1[[#This Row],[tache]])+5)))</f>
        <v>2</v>
      </c>
      <c r="E702" s="63" t="s">
        <v>130</v>
      </c>
      <c r="F702" s="63" t="s">
        <v>73</v>
      </c>
      <c r="G702" s="63" t="s">
        <v>544</v>
      </c>
      <c r="H702" s="63">
        <v>40</v>
      </c>
      <c r="I702" s="63">
        <v>50</v>
      </c>
      <c r="J702" s="63">
        <v>4</v>
      </c>
      <c r="K702" s="63" t="s">
        <v>150</v>
      </c>
      <c r="L702" s="63">
        <v>0</v>
      </c>
      <c r="M702" s="63">
        <v>2</v>
      </c>
      <c r="N702" s="64">
        <v>2</v>
      </c>
    </row>
    <row r="703" spans="1:14" x14ac:dyDescent="0.25">
      <c r="A703" s="5" t="s">
        <v>545</v>
      </c>
      <c r="B703" s="48" t="str">
        <f t="shared" si="10"/>
        <v>S43120</v>
      </c>
      <c r="C703" s="48" t="s">
        <v>73</v>
      </c>
      <c r="D703" s="48" t="str">
        <f>TRIM(MID(Tableau1[[#This Row],[tache]],FIND("TACHE",Tableau1[[#This Row],[tache]])+5,FIND(":",Tableau1[[#This Row],[tache]])-(FIND("TACHE",Tableau1[[#This Row],[tache]])+5)))</f>
        <v>1</v>
      </c>
      <c r="E703" s="48" t="s">
        <v>127</v>
      </c>
      <c r="F703" s="48" t="s">
        <v>73</v>
      </c>
      <c r="G703" s="48" t="s">
        <v>546</v>
      </c>
      <c r="H703" s="48">
        <v>80</v>
      </c>
      <c r="I703" s="48">
        <v>50</v>
      </c>
      <c r="J703" s="48">
        <v>8</v>
      </c>
      <c r="K703" s="48" t="s">
        <v>129</v>
      </c>
      <c r="L703" s="48">
        <v>1</v>
      </c>
      <c r="M703" s="48">
        <v>0</v>
      </c>
      <c r="N703" s="47">
        <v>1</v>
      </c>
    </row>
    <row r="704" spans="1:14" x14ac:dyDescent="0.25">
      <c r="A704" s="5" t="s">
        <v>545</v>
      </c>
      <c r="B704" s="48" t="str">
        <f t="shared" si="10"/>
        <v>S43120</v>
      </c>
      <c r="C704" s="48" t="s">
        <v>73</v>
      </c>
      <c r="D704" s="48" t="str">
        <f>TRIM(MID(Tableau1[[#This Row],[tache]],FIND("TACHE",Tableau1[[#This Row],[tache]])+5,FIND(":",Tableau1[[#This Row],[tache]])-(FIND("TACHE",Tableau1[[#This Row],[tache]])+5)))</f>
        <v>1</v>
      </c>
      <c r="E704" s="48" t="s">
        <v>127</v>
      </c>
      <c r="F704" s="48" t="s">
        <v>83</v>
      </c>
      <c r="G704" s="48" t="s">
        <v>546</v>
      </c>
      <c r="H704" s="48">
        <v>80</v>
      </c>
      <c r="I704" s="48">
        <v>50</v>
      </c>
      <c r="J704" s="48">
        <v>8</v>
      </c>
      <c r="K704" s="48" t="s">
        <v>129</v>
      </c>
      <c r="L704" s="48">
        <v>1</v>
      </c>
      <c r="M704" s="48">
        <v>0</v>
      </c>
      <c r="N704" s="47">
        <v>1</v>
      </c>
    </row>
    <row r="705" spans="1:14" x14ac:dyDescent="0.25">
      <c r="A705" s="5" t="s">
        <v>545</v>
      </c>
      <c r="B705" s="48" t="str">
        <f t="shared" si="10"/>
        <v>S43120</v>
      </c>
      <c r="C705" s="48" t="s">
        <v>73</v>
      </c>
      <c r="D705" s="48" t="str">
        <f>TRIM(MID(Tableau1[[#This Row],[tache]],FIND("TACHE",Tableau1[[#This Row],[tache]])+5,FIND(":",Tableau1[[#This Row],[tache]])-(FIND("TACHE",Tableau1[[#This Row],[tache]])+5)))</f>
        <v>2</v>
      </c>
      <c r="E705" s="48" t="s">
        <v>130</v>
      </c>
      <c r="F705" s="48" t="s">
        <v>73</v>
      </c>
      <c r="G705" s="48" t="s">
        <v>547</v>
      </c>
      <c r="H705" s="48">
        <v>80</v>
      </c>
      <c r="I705" s="48">
        <v>50</v>
      </c>
      <c r="J705" s="48">
        <v>8</v>
      </c>
      <c r="K705" s="48" t="s">
        <v>129</v>
      </c>
      <c r="L705" s="48">
        <v>0</v>
      </c>
      <c r="M705" s="48">
        <v>1</v>
      </c>
      <c r="N705" s="47">
        <v>1</v>
      </c>
    </row>
    <row r="706" spans="1:14" x14ac:dyDescent="0.25">
      <c r="A706" s="5" t="s">
        <v>545</v>
      </c>
      <c r="B706" s="48" t="str">
        <f t="shared" si="10"/>
        <v>S43120</v>
      </c>
      <c r="C706" s="48" t="s">
        <v>73</v>
      </c>
      <c r="D706" s="48" t="str">
        <f>TRIM(MID(Tableau1[[#This Row],[tache]],FIND("TACHE",Tableau1[[#This Row],[tache]])+5,FIND(":",Tableau1[[#This Row],[tache]])-(FIND("TACHE",Tableau1[[#This Row],[tache]])+5)))</f>
        <v>2</v>
      </c>
      <c r="E706" s="48" t="s">
        <v>130</v>
      </c>
      <c r="F706" s="48" t="s">
        <v>83</v>
      </c>
      <c r="G706" s="48" t="s">
        <v>547</v>
      </c>
      <c r="H706" s="48">
        <v>80</v>
      </c>
      <c r="I706" s="48">
        <v>50</v>
      </c>
      <c r="J706" s="48">
        <v>8</v>
      </c>
      <c r="K706" s="48" t="s">
        <v>129</v>
      </c>
      <c r="L706" s="48">
        <v>0</v>
      </c>
      <c r="M706" s="48">
        <v>1</v>
      </c>
      <c r="N706" s="47">
        <v>1</v>
      </c>
    </row>
    <row r="707" spans="1:14" x14ac:dyDescent="0.25">
      <c r="A707" s="62" t="s">
        <v>548</v>
      </c>
      <c r="B707" s="63" t="str">
        <f t="shared" ref="B707:B770" si="11">RIGHT(A707,LEN(A707)-3)</f>
        <v>S43130</v>
      </c>
      <c r="C707" s="63" t="s">
        <v>73</v>
      </c>
      <c r="D707" s="63" t="str">
        <f>TRIM(MID(Tableau1[[#This Row],[tache]],FIND("TACHE",Tableau1[[#This Row],[tache]])+5,FIND(":",Tableau1[[#This Row],[tache]])-(FIND("TACHE",Tableau1[[#This Row],[tache]])+5)))</f>
        <v>2</v>
      </c>
      <c r="E707" s="63" t="s">
        <v>130</v>
      </c>
      <c r="F707" s="63" t="s">
        <v>73</v>
      </c>
      <c r="G707" s="63" t="s">
        <v>549</v>
      </c>
      <c r="H707" s="63">
        <v>80</v>
      </c>
      <c r="I707" s="63">
        <v>50</v>
      </c>
      <c r="J707" s="63">
        <v>8</v>
      </c>
      <c r="K707" s="63" t="s">
        <v>129</v>
      </c>
      <c r="L707" s="63">
        <v>0</v>
      </c>
      <c r="M707" s="63">
        <v>2</v>
      </c>
      <c r="N707" s="64">
        <v>2</v>
      </c>
    </row>
    <row r="708" spans="1:14" x14ac:dyDescent="0.25">
      <c r="A708" s="5" t="s">
        <v>550</v>
      </c>
      <c r="B708" s="48" t="str">
        <f t="shared" si="11"/>
        <v>S43400</v>
      </c>
      <c r="C708" s="48" t="s">
        <v>73</v>
      </c>
      <c r="D708" s="48" t="str">
        <f>TRIM(MID(Tableau1[[#This Row],[tache]],FIND("TACHE",Tableau1[[#This Row],[tache]])+5,FIND(":",Tableau1[[#This Row],[tache]])-(FIND("TACHE",Tableau1[[#This Row],[tache]])+5)))</f>
        <v>1</v>
      </c>
      <c r="E708" s="48" t="s">
        <v>252</v>
      </c>
      <c r="F708" s="48" t="s">
        <v>73</v>
      </c>
      <c r="G708" s="48" t="s">
        <v>551</v>
      </c>
      <c r="H708" s="48">
        <v>200</v>
      </c>
      <c r="I708" s="48">
        <v>20</v>
      </c>
      <c r="J708" s="48">
        <v>8</v>
      </c>
      <c r="K708" s="48" t="s">
        <v>218</v>
      </c>
      <c r="L708" s="48">
        <v>1</v>
      </c>
      <c r="M708" s="48">
        <v>0</v>
      </c>
      <c r="N708" s="47">
        <v>1</v>
      </c>
    </row>
    <row r="709" spans="1:14" x14ac:dyDescent="0.25">
      <c r="A709" s="5" t="s">
        <v>550</v>
      </c>
      <c r="B709" s="48" t="str">
        <f t="shared" si="11"/>
        <v>S43400</v>
      </c>
      <c r="C709" s="48" t="s">
        <v>73</v>
      </c>
      <c r="D709" s="48" t="str">
        <f>TRIM(MID(Tableau1[[#This Row],[tache]],FIND("TACHE",Tableau1[[#This Row],[tache]])+5,FIND(":",Tableau1[[#This Row],[tache]])-(FIND("TACHE",Tableau1[[#This Row],[tache]])+5)))</f>
        <v>1</v>
      </c>
      <c r="E709" s="48" t="s">
        <v>252</v>
      </c>
      <c r="F709" s="48" t="s">
        <v>83</v>
      </c>
      <c r="G709" s="48" t="s">
        <v>551</v>
      </c>
      <c r="H709" s="48">
        <v>200</v>
      </c>
      <c r="I709" s="48">
        <v>20</v>
      </c>
      <c r="J709" s="48">
        <v>8</v>
      </c>
      <c r="K709" s="48" t="s">
        <v>218</v>
      </c>
      <c r="L709" s="48">
        <v>1</v>
      </c>
      <c r="M709" s="48">
        <v>0</v>
      </c>
      <c r="N709" s="47">
        <v>1</v>
      </c>
    </row>
    <row r="710" spans="1:14" x14ac:dyDescent="0.25">
      <c r="A710" s="5" t="s">
        <v>550</v>
      </c>
      <c r="B710" s="48" t="str">
        <f t="shared" si="11"/>
        <v>S43400</v>
      </c>
      <c r="C710" s="48" t="s">
        <v>73</v>
      </c>
      <c r="D710" s="48" t="str">
        <f>TRIM(MID(Tableau1[[#This Row],[tache]],FIND("TACHE",Tableau1[[#This Row],[tache]])+5,FIND(":",Tableau1[[#This Row],[tache]])-(FIND("TACHE",Tableau1[[#This Row],[tache]])+5)))</f>
        <v>2</v>
      </c>
      <c r="E710" s="48" t="s">
        <v>130</v>
      </c>
      <c r="F710" s="48" t="s">
        <v>73</v>
      </c>
      <c r="G710" s="48" t="s">
        <v>552</v>
      </c>
      <c r="H710" s="48">
        <v>200</v>
      </c>
      <c r="I710" s="48">
        <v>20</v>
      </c>
      <c r="J710" s="48">
        <v>8</v>
      </c>
      <c r="K710" s="48" t="s">
        <v>218</v>
      </c>
      <c r="L710" s="48">
        <v>0</v>
      </c>
      <c r="M710" s="48">
        <v>1</v>
      </c>
      <c r="N710" s="47">
        <v>1</v>
      </c>
    </row>
    <row r="711" spans="1:14" x14ac:dyDescent="0.25">
      <c r="A711" s="5" t="s">
        <v>550</v>
      </c>
      <c r="B711" s="48" t="str">
        <f t="shared" si="11"/>
        <v>S43400</v>
      </c>
      <c r="C711" s="48" t="s">
        <v>73</v>
      </c>
      <c r="D711" s="48" t="str">
        <f>TRIM(MID(Tableau1[[#This Row],[tache]],FIND("TACHE",Tableau1[[#This Row],[tache]])+5,FIND(":",Tableau1[[#This Row],[tache]])-(FIND("TACHE",Tableau1[[#This Row],[tache]])+5)))</f>
        <v>2</v>
      </c>
      <c r="E711" s="48" t="s">
        <v>130</v>
      </c>
      <c r="F711" s="48" t="s">
        <v>83</v>
      </c>
      <c r="G711" s="48" t="s">
        <v>552</v>
      </c>
      <c r="H711" s="48">
        <v>200</v>
      </c>
      <c r="I711" s="48">
        <v>20</v>
      </c>
      <c r="J711" s="48">
        <v>8</v>
      </c>
      <c r="K711" s="48" t="s">
        <v>218</v>
      </c>
      <c r="L711" s="48">
        <v>0</v>
      </c>
      <c r="M711" s="48">
        <v>1</v>
      </c>
      <c r="N711" s="47">
        <v>1</v>
      </c>
    </row>
    <row r="712" spans="1:14" x14ac:dyDescent="0.25">
      <c r="A712" s="62" t="s">
        <v>553</v>
      </c>
      <c r="B712" s="63" t="str">
        <f t="shared" si="11"/>
        <v>S47000</v>
      </c>
      <c r="C712" s="63" t="s">
        <v>73</v>
      </c>
      <c r="D712" s="63" t="str">
        <f>TRIM(MID(Tableau1[[#This Row],[tache]],FIND("TACHE",Tableau1[[#This Row],[tache]])+5,FIND(":",Tableau1[[#This Row],[tache]])-(FIND("TACHE",Tableau1[[#This Row],[tache]])+5)))</f>
        <v>1</v>
      </c>
      <c r="E712" s="63" t="s">
        <v>127</v>
      </c>
      <c r="F712" s="63" t="s">
        <v>73</v>
      </c>
      <c r="G712" s="63" t="s">
        <v>554</v>
      </c>
      <c r="H712" s="63">
        <v>80</v>
      </c>
      <c r="I712" s="63">
        <v>50</v>
      </c>
      <c r="J712" s="63">
        <v>8</v>
      </c>
      <c r="K712" s="63" t="s">
        <v>129</v>
      </c>
      <c r="L712" s="63">
        <v>2</v>
      </c>
      <c r="M712" s="63">
        <v>0</v>
      </c>
      <c r="N712" s="64">
        <v>2</v>
      </c>
    </row>
    <row r="713" spans="1:14" x14ac:dyDescent="0.25">
      <c r="A713" s="62" t="s">
        <v>553</v>
      </c>
      <c r="B713" s="63" t="str">
        <f t="shared" si="11"/>
        <v>S47000</v>
      </c>
      <c r="C713" s="63" t="s">
        <v>73</v>
      </c>
      <c r="D713" s="63" t="str">
        <f>TRIM(MID(Tableau1[[#This Row],[tache]],FIND("TACHE",Tableau1[[#This Row],[tache]])+5,FIND(":",Tableau1[[#This Row],[tache]])-(FIND("TACHE",Tableau1[[#This Row],[tache]])+5)))</f>
        <v>2</v>
      </c>
      <c r="E713" s="63" t="s">
        <v>130</v>
      </c>
      <c r="F713" s="63" t="s">
        <v>73</v>
      </c>
      <c r="G713" s="63" t="s">
        <v>555</v>
      </c>
      <c r="H713" s="63">
        <v>80</v>
      </c>
      <c r="I713" s="63">
        <v>50</v>
      </c>
      <c r="J713" s="63">
        <v>8</v>
      </c>
      <c r="K713" s="63" t="s">
        <v>129</v>
      </c>
      <c r="L713" s="63">
        <v>0</v>
      </c>
      <c r="M713" s="63">
        <v>2</v>
      </c>
      <c r="N713" s="64">
        <v>2</v>
      </c>
    </row>
    <row r="714" spans="1:14" x14ac:dyDescent="0.25">
      <c r="A714" s="5" t="s">
        <v>556</v>
      </c>
      <c r="B714" s="48" t="str">
        <f t="shared" si="11"/>
        <v>S47040</v>
      </c>
      <c r="C714" s="48" t="s">
        <v>73</v>
      </c>
      <c r="D714" s="48" t="str">
        <f>TRIM(MID(Tableau1[[#This Row],[tache]],FIND("TACHE",Tableau1[[#This Row],[tache]])+5,FIND(":",Tableau1[[#This Row],[tache]])-(FIND("TACHE",Tableau1[[#This Row],[tache]])+5)))</f>
        <v>2</v>
      </c>
      <c r="E714" s="48" t="s">
        <v>130</v>
      </c>
      <c r="F714" s="48" t="s">
        <v>73</v>
      </c>
      <c r="G714" s="48" t="s">
        <v>557</v>
      </c>
      <c r="H714" s="48">
        <v>150</v>
      </c>
      <c r="I714" s="48">
        <v>50</v>
      </c>
      <c r="J714" s="48">
        <v>12</v>
      </c>
      <c r="K714" s="48" t="s">
        <v>129</v>
      </c>
      <c r="L714" s="48">
        <v>0</v>
      </c>
      <c r="M714" s="48">
        <v>2</v>
      </c>
      <c r="N714" s="47">
        <v>2</v>
      </c>
    </row>
    <row r="715" spans="1:14" x14ac:dyDescent="0.25">
      <c r="A715" s="62" t="s">
        <v>558</v>
      </c>
      <c r="B715" s="63" t="str">
        <f t="shared" si="11"/>
        <v>S47050</v>
      </c>
      <c r="C715" s="63" t="s">
        <v>73</v>
      </c>
      <c r="D715" s="63" t="str">
        <f>TRIM(MID(Tableau1[[#This Row],[tache]],FIND("TACHE",Tableau1[[#This Row],[tache]])+5,FIND(":",Tableau1[[#This Row],[tache]])-(FIND("TACHE",Tableau1[[#This Row],[tache]])+5)))</f>
        <v>2</v>
      </c>
      <c r="E715" s="63" t="s">
        <v>130</v>
      </c>
      <c r="F715" s="63" t="s">
        <v>73</v>
      </c>
      <c r="G715" s="63" t="s">
        <v>559</v>
      </c>
      <c r="H715" s="63">
        <v>150</v>
      </c>
      <c r="I715" s="63">
        <v>50</v>
      </c>
      <c r="J715" s="63">
        <v>12</v>
      </c>
      <c r="K715" s="63" t="s">
        <v>129</v>
      </c>
      <c r="L715" s="63">
        <v>0</v>
      </c>
      <c r="M715" s="63">
        <v>2</v>
      </c>
      <c r="N715" s="64">
        <v>2</v>
      </c>
    </row>
    <row r="716" spans="1:14" x14ac:dyDescent="0.25">
      <c r="A716" s="5" t="s">
        <v>560</v>
      </c>
      <c r="B716" s="48" t="str">
        <f t="shared" si="11"/>
        <v>S47090</v>
      </c>
      <c r="C716" s="48" t="s">
        <v>73</v>
      </c>
      <c r="D716" s="48" t="str">
        <f>TRIM(MID(Tableau1[[#This Row],[tache]],FIND("TACHE",Tableau1[[#This Row],[tache]])+5,FIND(":",Tableau1[[#This Row],[tache]])-(FIND("TACHE",Tableau1[[#This Row],[tache]])+5)))</f>
        <v>2</v>
      </c>
      <c r="E716" s="48" t="s">
        <v>130</v>
      </c>
      <c r="F716" s="48" t="s">
        <v>73</v>
      </c>
      <c r="G716" s="48" t="s">
        <v>561</v>
      </c>
      <c r="H716" s="48">
        <v>40</v>
      </c>
      <c r="I716" s="48">
        <v>50</v>
      </c>
      <c r="J716" s="48">
        <v>4</v>
      </c>
      <c r="K716" s="48" t="s">
        <v>129</v>
      </c>
      <c r="L716" s="48">
        <v>0</v>
      </c>
      <c r="M716" s="48">
        <v>2</v>
      </c>
      <c r="N716" s="47">
        <v>2</v>
      </c>
    </row>
    <row r="717" spans="1:14" x14ac:dyDescent="0.25">
      <c r="A717" s="62" t="s">
        <v>562</v>
      </c>
      <c r="B717" s="63" t="str">
        <f t="shared" si="11"/>
        <v>S47250</v>
      </c>
      <c r="C717" s="63" t="s">
        <v>73</v>
      </c>
      <c r="D717" s="63" t="str">
        <f>TRIM(MID(Tableau1[[#This Row],[tache]],FIND("TACHE",Tableau1[[#This Row],[tache]])+5,FIND(":",Tableau1[[#This Row],[tache]])-(FIND("TACHE",Tableau1[[#This Row],[tache]])+5)))</f>
        <v>2</v>
      </c>
      <c r="E717" s="63" t="s">
        <v>130</v>
      </c>
      <c r="F717" s="63" t="s">
        <v>73</v>
      </c>
      <c r="G717" s="63" t="s">
        <v>563</v>
      </c>
      <c r="H717" s="63">
        <v>25</v>
      </c>
      <c r="I717" s="63">
        <v>50</v>
      </c>
      <c r="J717" s="63">
        <v>4</v>
      </c>
      <c r="K717" s="63" t="s">
        <v>129</v>
      </c>
      <c r="L717" s="63">
        <v>0</v>
      </c>
      <c r="M717" s="63">
        <v>2</v>
      </c>
      <c r="N717" s="64">
        <v>2</v>
      </c>
    </row>
    <row r="718" spans="1:14" x14ac:dyDescent="0.25">
      <c r="A718" s="5" t="s">
        <v>564</v>
      </c>
      <c r="B718" s="48" t="str">
        <f t="shared" si="11"/>
        <v>S47260</v>
      </c>
      <c r="C718" s="48" t="s">
        <v>73</v>
      </c>
      <c r="D718" s="48" t="str">
        <f>TRIM(MID(Tableau1[[#This Row],[tache]],FIND("TACHE",Tableau1[[#This Row],[tache]])+5,FIND(":",Tableau1[[#This Row],[tache]])-(FIND("TACHE",Tableau1[[#This Row],[tache]])+5)))</f>
        <v>2</v>
      </c>
      <c r="E718" s="48" t="s">
        <v>130</v>
      </c>
      <c r="F718" s="48" t="s">
        <v>73</v>
      </c>
      <c r="G718" s="48" t="s">
        <v>565</v>
      </c>
      <c r="H718" s="48">
        <v>25</v>
      </c>
      <c r="I718" s="48">
        <v>50</v>
      </c>
      <c r="J718" s="48">
        <v>4</v>
      </c>
      <c r="K718" s="48" t="s">
        <v>129</v>
      </c>
      <c r="L718" s="48">
        <v>0</v>
      </c>
      <c r="M718" s="48">
        <v>2</v>
      </c>
      <c r="N718" s="47">
        <v>2</v>
      </c>
    </row>
    <row r="719" spans="1:14" x14ac:dyDescent="0.25">
      <c r="A719" s="62" t="s">
        <v>566</v>
      </c>
      <c r="B719" s="63" t="str">
        <f t="shared" si="11"/>
        <v>S48090A</v>
      </c>
      <c r="C719" s="63" t="s">
        <v>73</v>
      </c>
      <c r="D719" s="63" t="str">
        <f>TRIM(MID(Tableau1[[#This Row],[tache]],FIND("TACHE",Tableau1[[#This Row],[tache]])+5,FIND(":",Tableau1[[#This Row],[tache]])-(FIND("TACHE",Tableau1[[#This Row],[tache]])+5)))</f>
        <v>2</v>
      </c>
      <c r="E719" s="63" t="s">
        <v>130</v>
      </c>
      <c r="F719" s="63" t="s">
        <v>73</v>
      </c>
      <c r="G719" s="63" t="s">
        <v>567</v>
      </c>
      <c r="H719" s="63">
        <v>40</v>
      </c>
      <c r="I719" s="63">
        <v>50</v>
      </c>
      <c r="J719" s="63">
        <v>4</v>
      </c>
      <c r="K719" s="63" t="s">
        <v>129</v>
      </c>
      <c r="L719" s="63">
        <v>0</v>
      </c>
      <c r="M719" s="63">
        <v>2</v>
      </c>
      <c r="N719" s="64">
        <v>2</v>
      </c>
    </row>
    <row r="720" spans="1:14" x14ac:dyDescent="0.25">
      <c r="A720" s="5" t="s">
        <v>568</v>
      </c>
      <c r="B720" s="48" t="str">
        <f t="shared" si="11"/>
        <v>S4811HSV</v>
      </c>
      <c r="C720" s="48" t="s">
        <v>73</v>
      </c>
      <c r="D720" s="48" t="str">
        <f>TRIM(MID(Tableau1[[#This Row],[tache]],FIND("TACHE",Tableau1[[#This Row],[tache]])+5,FIND(":",Tableau1[[#This Row],[tache]])-(FIND("TACHE",Tableau1[[#This Row],[tache]])+5)))</f>
        <v>2</v>
      </c>
      <c r="E720" s="48" t="s">
        <v>130</v>
      </c>
      <c r="F720" s="48" t="s">
        <v>73</v>
      </c>
      <c r="G720" s="48" t="s">
        <v>569</v>
      </c>
      <c r="H720" s="48">
        <v>50</v>
      </c>
      <c r="I720" s="48">
        <v>50</v>
      </c>
      <c r="J720" s="48">
        <v>8</v>
      </c>
      <c r="K720" s="48" t="s">
        <v>150</v>
      </c>
      <c r="L720" s="48">
        <v>0</v>
      </c>
      <c r="M720" s="48">
        <v>2</v>
      </c>
      <c r="N720" s="47">
        <v>2</v>
      </c>
    </row>
    <row r="721" spans="1:14" x14ac:dyDescent="0.25">
      <c r="A721" s="62" t="s">
        <v>570</v>
      </c>
      <c r="B721" s="63" t="str">
        <f t="shared" si="11"/>
        <v>S48170SFV</v>
      </c>
      <c r="C721" s="63" t="s">
        <v>73</v>
      </c>
      <c r="D721" s="63" t="str">
        <f>TRIM(MID(Tableau1[[#This Row],[tache]],FIND("TACHE",Tableau1[[#This Row],[tache]])+5,FIND(":",Tableau1[[#This Row],[tache]])-(FIND("TACHE",Tableau1[[#This Row],[tache]])+5)))</f>
        <v>1</v>
      </c>
      <c r="E721" s="63" t="s">
        <v>127</v>
      </c>
      <c r="F721" s="63" t="s">
        <v>73</v>
      </c>
      <c r="G721" s="63" t="s">
        <v>571</v>
      </c>
      <c r="H721" s="63">
        <v>40</v>
      </c>
      <c r="I721" s="63">
        <v>50</v>
      </c>
      <c r="J721" s="63">
        <v>4</v>
      </c>
      <c r="K721" s="63" t="s">
        <v>129</v>
      </c>
      <c r="L721" s="63">
        <v>2</v>
      </c>
      <c r="M721" s="63">
        <v>0</v>
      </c>
      <c r="N721" s="64">
        <v>2</v>
      </c>
    </row>
    <row r="722" spans="1:14" x14ac:dyDescent="0.25">
      <c r="A722" s="62" t="s">
        <v>570</v>
      </c>
      <c r="B722" s="63" t="str">
        <f t="shared" si="11"/>
        <v>S48170SFV</v>
      </c>
      <c r="C722" s="63" t="s">
        <v>73</v>
      </c>
      <c r="D722" s="63" t="str">
        <f>TRIM(MID(Tableau1[[#This Row],[tache]],FIND("TACHE",Tableau1[[#This Row],[tache]])+5,FIND(":",Tableau1[[#This Row],[tache]])-(FIND("TACHE",Tableau1[[#This Row],[tache]])+5)))</f>
        <v>2</v>
      </c>
      <c r="E722" s="63" t="s">
        <v>130</v>
      </c>
      <c r="F722" s="63" t="s">
        <v>73</v>
      </c>
      <c r="G722" s="63" t="s">
        <v>572</v>
      </c>
      <c r="H722" s="63">
        <v>40</v>
      </c>
      <c r="I722" s="63">
        <v>50</v>
      </c>
      <c r="J722" s="63">
        <v>4</v>
      </c>
      <c r="K722" s="63" t="s">
        <v>129</v>
      </c>
      <c r="L722" s="63">
        <v>0</v>
      </c>
      <c r="M722" s="63">
        <v>2</v>
      </c>
      <c r="N722" s="64">
        <v>2</v>
      </c>
    </row>
    <row r="723" spans="1:14" x14ac:dyDescent="0.25">
      <c r="A723" s="5" t="s">
        <v>573</v>
      </c>
      <c r="B723" s="48" t="str">
        <f t="shared" si="11"/>
        <v>S48201LV</v>
      </c>
      <c r="C723" s="48" t="s">
        <v>73</v>
      </c>
      <c r="D723" s="48" t="str">
        <f>TRIM(MID(Tableau1[[#This Row],[tache]],FIND("TACHE",Tableau1[[#This Row],[tache]])+5,FIND(":",Tableau1[[#This Row],[tache]])-(FIND("TACHE",Tableau1[[#This Row],[tache]])+5)))</f>
        <v>1</v>
      </c>
      <c r="E723" s="48" t="s">
        <v>127</v>
      </c>
      <c r="F723" s="48" t="s">
        <v>73</v>
      </c>
      <c r="G723" s="48" t="s">
        <v>574</v>
      </c>
      <c r="H723" s="48">
        <v>150</v>
      </c>
      <c r="I723" s="48">
        <v>50</v>
      </c>
      <c r="J723" s="48">
        <v>12</v>
      </c>
      <c r="K723" s="48" t="s">
        <v>129</v>
      </c>
      <c r="L723" s="48">
        <v>2</v>
      </c>
      <c r="M723" s="48">
        <v>0</v>
      </c>
      <c r="N723" s="47">
        <v>2</v>
      </c>
    </row>
    <row r="724" spans="1:14" x14ac:dyDescent="0.25">
      <c r="A724" s="5" t="s">
        <v>573</v>
      </c>
      <c r="B724" s="48" t="str">
        <f t="shared" si="11"/>
        <v>S48201LV</v>
      </c>
      <c r="C724" s="48" t="s">
        <v>73</v>
      </c>
      <c r="D724" s="48" t="str">
        <f>TRIM(MID(Tableau1[[#This Row],[tache]],FIND("TACHE",Tableau1[[#This Row],[tache]])+5,FIND(":",Tableau1[[#This Row],[tache]])-(FIND("TACHE",Tableau1[[#This Row],[tache]])+5)))</f>
        <v>2</v>
      </c>
      <c r="E724" s="48" t="s">
        <v>130</v>
      </c>
      <c r="F724" s="48" t="s">
        <v>73</v>
      </c>
      <c r="G724" s="48" t="s">
        <v>575</v>
      </c>
      <c r="H724" s="48">
        <v>150</v>
      </c>
      <c r="I724" s="48">
        <v>50</v>
      </c>
      <c r="J724" s="48">
        <v>12</v>
      </c>
      <c r="K724" s="48" t="s">
        <v>129</v>
      </c>
      <c r="L724" s="48">
        <v>0</v>
      </c>
      <c r="M724" s="48">
        <v>2</v>
      </c>
      <c r="N724" s="47">
        <v>2</v>
      </c>
    </row>
    <row r="725" spans="1:14" x14ac:dyDescent="0.25">
      <c r="A725" s="62" t="s">
        <v>576</v>
      </c>
      <c r="B725" s="63" t="str">
        <f t="shared" si="11"/>
        <v>S48211LV</v>
      </c>
      <c r="C725" s="63" t="s">
        <v>73</v>
      </c>
      <c r="D725" s="63" t="str">
        <f>TRIM(MID(Tableau1[[#This Row],[tache]],FIND("TACHE",Tableau1[[#This Row],[tache]])+5,FIND(":",Tableau1[[#This Row],[tache]])-(FIND("TACHE",Tableau1[[#This Row],[tache]])+5)))</f>
        <v>1</v>
      </c>
      <c r="E725" s="63" t="s">
        <v>127</v>
      </c>
      <c r="F725" s="63" t="s">
        <v>73</v>
      </c>
      <c r="G725" s="63" t="s">
        <v>577</v>
      </c>
      <c r="H725" s="63">
        <v>100</v>
      </c>
      <c r="I725" s="63">
        <v>50</v>
      </c>
      <c r="J725" s="63">
        <v>8</v>
      </c>
      <c r="K725" s="63" t="s">
        <v>129</v>
      </c>
      <c r="L725" s="63">
        <v>2</v>
      </c>
      <c r="M725" s="63">
        <v>0</v>
      </c>
      <c r="N725" s="64">
        <v>2</v>
      </c>
    </row>
    <row r="726" spans="1:14" x14ac:dyDescent="0.25">
      <c r="A726" s="62" t="s">
        <v>576</v>
      </c>
      <c r="B726" s="63" t="str">
        <f t="shared" si="11"/>
        <v>S48211LV</v>
      </c>
      <c r="C726" s="63" t="s">
        <v>73</v>
      </c>
      <c r="D726" s="63" t="str">
        <f>TRIM(MID(Tableau1[[#This Row],[tache]],FIND("TACHE",Tableau1[[#This Row],[tache]])+5,FIND(":",Tableau1[[#This Row],[tache]])-(FIND("TACHE",Tableau1[[#This Row],[tache]])+5)))</f>
        <v>2</v>
      </c>
      <c r="E726" s="63" t="s">
        <v>130</v>
      </c>
      <c r="F726" s="63" t="s">
        <v>73</v>
      </c>
      <c r="G726" s="63" t="s">
        <v>578</v>
      </c>
      <c r="H726" s="63">
        <v>100</v>
      </c>
      <c r="I726" s="63">
        <v>50</v>
      </c>
      <c r="J726" s="63">
        <v>8</v>
      </c>
      <c r="K726" s="63" t="s">
        <v>129</v>
      </c>
      <c r="L726" s="63">
        <v>0</v>
      </c>
      <c r="M726" s="63">
        <v>2</v>
      </c>
      <c r="N726" s="64">
        <v>2</v>
      </c>
    </row>
    <row r="727" spans="1:14" x14ac:dyDescent="0.25">
      <c r="A727" s="5" t="s">
        <v>579</v>
      </c>
      <c r="B727" s="48" t="str">
        <f t="shared" si="11"/>
        <v>S5101</v>
      </c>
      <c r="C727" s="48" t="s">
        <v>83</v>
      </c>
      <c r="D727" s="48" t="str">
        <f>TRIM(MID(Tableau1[[#This Row],[tache]],FIND("TACHE",Tableau1[[#This Row],[tache]])+5,FIND(":",Tableau1[[#This Row],[tache]])-(FIND("TACHE",Tableau1[[#This Row],[tache]])+5)))</f>
        <v>1</v>
      </c>
      <c r="E727" s="48" t="s">
        <v>127</v>
      </c>
      <c r="F727" s="48" t="s">
        <v>73</v>
      </c>
      <c r="G727" s="48" t="s">
        <v>580</v>
      </c>
      <c r="H727" s="48">
        <v>150</v>
      </c>
      <c r="I727" s="48">
        <v>50</v>
      </c>
      <c r="J727" s="48">
        <v>12</v>
      </c>
      <c r="K727" s="48" t="s">
        <v>129</v>
      </c>
      <c r="L727" s="48">
        <v>1</v>
      </c>
      <c r="M727" s="48">
        <v>0</v>
      </c>
      <c r="N727" s="47">
        <v>1</v>
      </c>
    </row>
    <row r="728" spans="1:14" x14ac:dyDescent="0.25">
      <c r="A728" s="5" t="s">
        <v>579</v>
      </c>
      <c r="B728" s="48" t="str">
        <f t="shared" si="11"/>
        <v>S5101</v>
      </c>
      <c r="C728" s="48" t="s">
        <v>83</v>
      </c>
      <c r="D728" s="48" t="str">
        <f>TRIM(MID(Tableau1[[#This Row],[tache]],FIND("TACHE",Tableau1[[#This Row],[tache]])+5,FIND(":",Tableau1[[#This Row],[tache]])-(FIND("TACHE",Tableau1[[#This Row],[tache]])+5)))</f>
        <v>1</v>
      </c>
      <c r="E728" s="48" t="s">
        <v>127</v>
      </c>
      <c r="F728" s="48" t="s">
        <v>83</v>
      </c>
      <c r="G728" s="48" t="s">
        <v>581</v>
      </c>
      <c r="H728" s="48">
        <v>150</v>
      </c>
      <c r="I728" s="48">
        <v>50</v>
      </c>
      <c r="J728" s="48">
        <v>12</v>
      </c>
      <c r="K728" s="48" t="s">
        <v>129</v>
      </c>
      <c r="L728" s="48">
        <v>1</v>
      </c>
      <c r="M728" s="48">
        <v>0</v>
      </c>
      <c r="N728" s="47">
        <v>1</v>
      </c>
    </row>
    <row r="729" spans="1:14" x14ac:dyDescent="0.25">
      <c r="A729" s="5" t="s">
        <v>579</v>
      </c>
      <c r="B729" s="48" t="str">
        <f t="shared" si="11"/>
        <v>S5101</v>
      </c>
      <c r="C729" s="48" t="s">
        <v>83</v>
      </c>
      <c r="D729" s="48" t="str">
        <f>TRIM(MID(Tableau1[[#This Row],[tache]],FIND("TACHE",Tableau1[[#This Row],[tache]])+5,FIND(":",Tableau1[[#This Row],[tache]])-(FIND("TACHE",Tableau1[[#This Row],[tache]])+5)))</f>
        <v>1</v>
      </c>
      <c r="E729" s="48" t="s">
        <v>127</v>
      </c>
      <c r="F729" s="48" t="s">
        <v>75</v>
      </c>
      <c r="G729" s="48" t="s">
        <v>582</v>
      </c>
      <c r="H729" s="48">
        <v>200</v>
      </c>
      <c r="I729" s="48">
        <v>50</v>
      </c>
      <c r="J729" s="48">
        <v>12</v>
      </c>
      <c r="K729" s="48" t="s">
        <v>129</v>
      </c>
      <c r="L729" s="48">
        <v>0</v>
      </c>
      <c r="M729" s="48">
        <v>2</v>
      </c>
      <c r="N729" s="47">
        <v>2</v>
      </c>
    </row>
    <row r="730" spans="1:14" x14ac:dyDescent="0.25">
      <c r="A730" s="5" t="s">
        <v>579</v>
      </c>
      <c r="B730" s="48" t="str">
        <f t="shared" si="11"/>
        <v>S5101</v>
      </c>
      <c r="C730" s="48" t="s">
        <v>83</v>
      </c>
      <c r="D730" s="48" t="str">
        <f>TRIM(MID(Tableau1[[#This Row],[tache]],FIND("TACHE",Tableau1[[#This Row],[tache]])+5,FIND(":",Tableau1[[#This Row],[tache]])-(FIND("TACHE",Tableau1[[#This Row],[tache]])+5)))</f>
        <v>1</v>
      </c>
      <c r="E730" s="48" t="s">
        <v>127</v>
      </c>
      <c r="F730" s="48" t="s">
        <v>70</v>
      </c>
      <c r="G730" s="48" t="s">
        <v>582</v>
      </c>
      <c r="H730" s="48">
        <v>150</v>
      </c>
      <c r="I730" s="48">
        <v>50</v>
      </c>
      <c r="J730" s="48">
        <v>12</v>
      </c>
      <c r="K730" s="48" t="s">
        <v>129</v>
      </c>
      <c r="L730" s="48">
        <v>0</v>
      </c>
      <c r="M730" s="48">
        <v>2</v>
      </c>
      <c r="N730" s="47">
        <v>2</v>
      </c>
    </row>
    <row r="731" spans="1:14" x14ac:dyDescent="0.25">
      <c r="A731" s="5" t="s">
        <v>579</v>
      </c>
      <c r="B731" s="48" t="str">
        <f t="shared" si="11"/>
        <v>S5101</v>
      </c>
      <c r="C731" s="48" t="s">
        <v>83</v>
      </c>
      <c r="D731" s="48" t="str">
        <f>TRIM(MID(Tableau1[[#This Row],[tache]],FIND("TACHE",Tableau1[[#This Row],[tache]])+5,FIND(":",Tableau1[[#This Row],[tache]])-(FIND("TACHE",Tableau1[[#This Row],[tache]])+5)))</f>
        <v>2</v>
      </c>
      <c r="E731" s="48" t="s">
        <v>130</v>
      </c>
      <c r="F731" s="48" t="s">
        <v>73</v>
      </c>
      <c r="G731" s="48" t="s">
        <v>583</v>
      </c>
      <c r="H731" s="48">
        <v>150</v>
      </c>
      <c r="I731" s="48">
        <v>50</v>
      </c>
      <c r="J731" s="48">
        <v>12</v>
      </c>
      <c r="K731" s="48" t="s">
        <v>129</v>
      </c>
      <c r="L731" s="48">
        <v>0</v>
      </c>
      <c r="M731" s="48">
        <v>2</v>
      </c>
      <c r="N731" s="47">
        <v>2</v>
      </c>
    </row>
    <row r="732" spans="1:14" x14ac:dyDescent="0.25">
      <c r="A732" s="5" t="s">
        <v>579</v>
      </c>
      <c r="B732" s="48" t="str">
        <f t="shared" si="11"/>
        <v>S5101</v>
      </c>
      <c r="C732" s="48" t="s">
        <v>83</v>
      </c>
      <c r="D732" s="48" t="str">
        <f>TRIM(MID(Tableau1[[#This Row],[tache]],FIND("TACHE",Tableau1[[#This Row],[tache]])+5,FIND(":",Tableau1[[#This Row],[tache]])-(FIND("TACHE",Tableau1[[#This Row],[tache]])+5)))</f>
        <v>2</v>
      </c>
      <c r="E732" s="48" t="s">
        <v>130</v>
      </c>
      <c r="F732" s="48" t="s">
        <v>83</v>
      </c>
      <c r="G732" s="48" t="s">
        <v>583</v>
      </c>
      <c r="H732" s="48">
        <v>150</v>
      </c>
      <c r="I732" s="48">
        <v>50</v>
      </c>
      <c r="J732" s="48">
        <v>12</v>
      </c>
      <c r="K732" s="48" t="s">
        <v>129</v>
      </c>
      <c r="L732" s="48">
        <v>0</v>
      </c>
      <c r="M732" s="48">
        <v>2</v>
      </c>
      <c r="N732" s="47">
        <v>2</v>
      </c>
    </row>
    <row r="733" spans="1:14" x14ac:dyDescent="0.25">
      <c r="A733" s="5" t="s">
        <v>579</v>
      </c>
      <c r="B733" s="48" t="str">
        <f t="shared" si="11"/>
        <v>S5101</v>
      </c>
      <c r="C733" s="48" t="s">
        <v>83</v>
      </c>
      <c r="D733" s="48" t="str">
        <f>TRIM(MID(Tableau1[[#This Row],[tache]],FIND("TACHE",Tableau1[[#This Row],[tache]])+5,FIND(":",Tableau1[[#This Row],[tache]])-(FIND("TACHE",Tableau1[[#This Row],[tache]])+5)))</f>
        <v>2</v>
      </c>
      <c r="E733" s="48" t="s">
        <v>130</v>
      </c>
      <c r="F733" s="48" t="s">
        <v>76</v>
      </c>
      <c r="G733" s="48" t="s">
        <v>584</v>
      </c>
      <c r="H733" s="48">
        <v>200</v>
      </c>
      <c r="I733" s="48">
        <v>50</v>
      </c>
      <c r="J733" s="48">
        <v>12</v>
      </c>
      <c r="K733" s="48" t="s">
        <v>129</v>
      </c>
      <c r="L733" s="48">
        <v>0</v>
      </c>
      <c r="M733" s="48">
        <v>1</v>
      </c>
      <c r="N733" s="47">
        <v>1</v>
      </c>
    </row>
    <row r="734" spans="1:14" x14ac:dyDescent="0.25">
      <c r="A734" s="5" t="s">
        <v>579</v>
      </c>
      <c r="B734" s="48" t="str">
        <f t="shared" si="11"/>
        <v>S5101</v>
      </c>
      <c r="C734" s="48" t="s">
        <v>83</v>
      </c>
      <c r="D734" s="48" t="str">
        <f>TRIM(MID(Tableau1[[#This Row],[tache]],FIND("TACHE",Tableau1[[#This Row],[tache]])+5,FIND(":",Tableau1[[#This Row],[tache]])-(FIND("TACHE",Tableau1[[#This Row],[tache]])+5)))</f>
        <v>2</v>
      </c>
      <c r="E734" s="48" t="s">
        <v>130</v>
      </c>
      <c r="F734" s="48" t="s">
        <v>81</v>
      </c>
      <c r="G734" s="48" t="s">
        <v>584</v>
      </c>
      <c r="H734" s="48">
        <v>80</v>
      </c>
      <c r="I734" s="48">
        <v>50</v>
      </c>
      <c r="J734" s="48">
        <v>8</v>
      </c>
      <c r="K734" s="48" t="s">
        <v>129</v>
      </c>
      <c r="L734" s="48">
        <v>0</v>
      </c>
      <c r="M734" s="48">
        <v>1</v>
      </c>
      <c r="N734" s="47">
        <v>1</v>
      </c>
    </row>
    <row r="735" spans="1:14" x14ac:dyDescent="0.25">
      <c r="A735" s="62" t="s">
        <v>585</v>
      </c>
      <c r="B735" s="63" t="str">
        <f t="shared" si="11"/>
        <v>S5110</v>
      </c>
      <c r="C735" s="63" t="s">
        <v>75</v>
      </c>
      <c r="D735" s="63" t="str">
        <f>TRIM(MID(Tableau1[[#This Row],[tache]],FIND("TACHE",Tableau1[[#This Row],[tache]])+5,FIND(":",Tableau1[[#This Row],[tache]])-(FIND("TACHE",Tableau1[[#This Row],[tache]])+5)))</f>
        <v>2</v>
      </c>
      <c r="E735" s="63" t="s">
        <v>586</v>
      </c>
      <c r="F735" s="63" t="s">
        <v>83</v>
      </c>
      <c r="G735" s="63" t="s">
        <v>587</v>
      </c>
      <c r="H735" s="63">
        <v>80</v>
      </c>
      <c r="I735" s="63">
        <v>20</v>
      </c>
      <c r="J735" s="63">
        <v>4</v>
      </c>
      <c r="K735" s="63" t="s">
        <v>129</v>
      </c>
      <c r="L735" s="63">
        <v>0</v>
      </c>
      <c r="M735" s="63">
        <v>2</v>
      </c>
      <c r="N735" s="64">
        <v>2</v>
      </c>
    </row>
    <row r="736" spans="1:14" x14ac:dyDescent="0.25">
      <c r="A736" s="5" t="s">
        <v>588</v>
      </c>
      <c r="B736" s="48" t="str">
        <f t="shared" si="11"/>
        <v>S5201</v>
      </c>
      <c r="C736" s="48" t="s">
        <v>83</v>
      </c>
      <c r="D736" s="48" t="str">
        <f>TRIM(MID(Tableau1[[#This Row],[tache]],FIND("TACHE",Tableau1[[#This Row],[tache]])+5,FIND(":",Tableau1[[#This Row],[tache]])-(FIND("TACHE",Tableau1[[#This Row],[tache]])+5)))</f>
        <v>1</v>
      </c>
      <c r="E736" s="48" t="s">
        <v>127</v>
      </c>
      <c r="F736" s="48" t="s">
        <v>83</v>
      </c>
      <c r="G736" s="48" t="s">
        <v>582</v>
      </c>
      <c r="H736" s="48">
        <v>200</v>
      </c>
      <c r="I736" s="48">
        <v>50</v>
      </c>
      <c r="J736" s="48">
        <v>12</v>
      </c>
      <c r="K736" s="48" t="s">
        <v>129</v>
      </c>
      <c r="L736" s="48">
        <v>0</v>
      </c>
      <c r="M736" s="48">
        <v>2</v>
      </c>
      <c r="N736" s="47">
        <v>2</v>
      </c>
    </row>
    <row r="737" spans="1:14" x14ac:dyDescent="0.25">
      <c r="A737" s="5" t="s">
        <v>588</v>
      </c>
      <c r="B737" s="48" t="str">
        <f t="shared" si="11"/>
        <v>S5201</v>
      </c>
      <c r="C737" s="48" t="s">
        <v>83</v>
      </c>
      <c r="D737" s="48" t="str">
        <f>TRIM(MID(Tableau1[[#This Row],[tache]],FIND("TACHE",Tableau1[[#This Row],[tache]])+5,FIND(":",Tableau1[[#This Row],[tache]])-(FIND("TACHE",Tableau1[[#This Row],[tache]])+5)))</f>
        <v>1</v>
      </c>
      <c r="E737" s="48" t="s">
        <v>127</v>
      </c>
      <c r="F737" s="48" t="s">
        <v>75</v>
      </c>
      <c r="G737" s="48" t="s">
        <v>582</v>
      </c>
      <c r="H737" s="48">
        <v>150</v>
      </c>
      <c r="I737" s="48">
        <v>50</v>
      </c>
      <c r="J737" s="48">
        <v>12</v>
      </c>
      <c r="K737" s="48" t="s">
        <v>129</v>
      </c>
      <c r="L737" s="48">
        <v>0</v>
      </c>
      <c r="M737" s="48">
        <v>2</v>
      </c>
      <c r="N737" s="47">
        <v>2</v>
      </c>
    </row>
    <row r="738" spans="1:14" x14ac:dyDescent="0.25">
      <c r="A738" s="5" t="s">
        <v>588</v>
      </c>
      <c r="B738" s="48" t="str">
        <f t="shared" si="11"/>
        <v>S5201</v>
      </c>
      <c r="C738" s="48" t="s">
        <v>83</v>
      </c>
      <c r="D738" s="48" t="str">
        <f>TRIM(MID(Tableau1[[#This Row],[tache]],FIND("TACHE",Tableau1[[#This Row],[tache]])+5,FIND(":",Tableau1[[#This Row],[tache]])-(FIND("TACHE",Tableau1[[#This Row],[tache]])+5)))</f>
        <v>2</v>
      </c>
      <c r="E738" s="48" t="s">
        <v>130</v>
      </c>
      <c r="F738" s="48" t="s">
        <v>73</v>
      </c>
      <c r="G738" s="48" t="s">
        <v>589</v>
      </c>
      <c r="H738" s="48">
        <v>150</v>
      </c>
      <c r="I738" s="48">
        <v>50</v>
      </c>
      <c r="J738" s="48">
        <v>12</v>
      </c>
      <c r="K738" s="48" t="s">
        <v>129</v>
      </c>
      <c r="L738" s="48">
        <v>0</v>
      </c>
      <c r="M738" s="48">
        <v>2</v>
      </c>
      <c r="N738" s="47">
        <v>2</v>
      </c>
    </row>
    <row r="739" spans="1:14" x14ac:dyDescent="0.25">
      <c r="A739" s="5" t="s">
        <v>588</v>
      </c>
      <c r="B739" s="48" t="str">
        <f t="shared" si="11"/>
        <v>S5201</v>
      </c>
      <c r="C739" s="48" t="s">
        <v>83</v>
      </c>
      <c r="D739" s="48" t="str">
        <f>TRIM(MID(Tableau1[[#This Row],[tache]],FIND("TACHE",Tableau1[[#This Row],[tache]])+5,FIND(":",Tableau1[[#This Row],[tache]])-(FIND("TACHE",Tableau1[[#This Row],[tache]])+5)))</f>
        <v>2</v>
      </c>
      <c r="E739" s="48" t="s">
        <v>130</v>
      </c>
      <c r="F739" s="48" t="s">
        <v>81</v>
      </c>
      <c r="G739" s="48" t="s">
        <v>590</v>
      </c>
      <c r="H739" s="48">
        <v>200</v>
      </c>
      <c r="I739" s="48">
        <v>50</v>
      </c>
      <c r="J739" s="48">
        <v>12</v>
      </c>
      <c r="K739" s="48" t="s">
        <v>129</v>
      </c>
      <c r="L739" s="48">
        <v>0</v>
      </c>
      <c r="M739" s="48">
        <v>1</v>
      </c>
      <c r="N739" s="47">
        <v>1</v>
      </c>
    </row>
    <row r="740" spans="1:14" x14ac:dyDescent="0.25">
      <c r="A740" s="5" t="s">
        <v>588</v>
      </c>
      <c r="B740" s="48" t="str">
        <f t="shared" si="11"/>
        <v>S5201</v>
      </c>
      <c r="C740" s="48" t="s">
        <v>83</v>
      </c>
      <c r="D740" s="48" t="str">
        <f>TRIM(MID(Tableau1[[#This Row],[tache]],FIND("TACHE",Tableau1[[#This Row],[tache]])+5,FIND(":",Tableau1[[#This Row],[tache]])-(FIND("TACHE",Tableau1[[#This Row],[tache]])+5)))</f>
        <v>2</v>
      </c>
      <c r="E740" s="48" t="s">
        <v>130</v>
      </c>
      <c r="F740" s="48" t="s">
        <v>76</v>
      </c>
      <c r="G740" s="48" t="s">
        <v>590</v>
      </c>
      <c r="H740" s="48">
        <v>80</v>
      </c>
      <c r="I740" s="48">
        <v>50</v>
      </c>
      <c r="J740" s="48">
        <v>8</v>
      </c>
      <c r="K740" s="48" t="s">
        <v>129</v>
      </c>
      <c r="L740" s="48">
        <v>0</v>
      </c>
      <c r="M740" s="48">
        <v>1</v>
      </c>
      <c r="N740" s="47">
        <v>1</v>
      </c>
    </row>
    <row r="741" spans="1:14" x14ac:dyDescent="0.25">
      <c r="A741" s="62" t="s">
        <v>591</v>
      </c>
      <c r="B741" s="63" t="str">
        <f t="shared" si="11"/>
        <v>SLP092</v>
      </c>
      <c r="C741" s="63" t="s">
        <v>73</v>
      </c>
      <c r="D741" s="63" t="str">
        <f>TRIM(MID(Tableau1[[#This Row],[tache]],FIND("TACHE",Tableau1[[#This Row],[tache]])+5,FIND(":",Tableau1[[#This Row],[tache]])-(FIND("TACHE",Tableau1[[#This Row],[tache]])+5)))</f>
        <v>1</v>
      </c>
      <c r="E741" s="63" t="s">
        <v>127</v>
      </c>
      <c r="F741" s="63" t="s">
        <v>73</v>
      </c>
      <c r="G741" s="63" t="s">
        <v>592</v>
      </c>
      <c r="H741" s="63">
        <v>150</v>
      </c>
      <c r="I741" s="63">
        <v>20</v>
      </c>
      <c r="J741" s="63">
        <v>8</v>
      </c>
      <c r="K741" s="63" t="s">
        <v>129</v>
      </c>
      <c r="L741" s="63">
        <v>1</v>
      </c>
      <c r="M741" s="63">
        <v>0</v>
      </c>
      <c r="N741" s="64">
        <v>1</v>
      </c>
    </row>
    <row r="742" spans="1:14" x14ac:dyDescent="0.25">
      <c r="A742" s="62" t="s">
        <v>591</v>
      </c>
      <c r="B742" s="63" t="str">
        <f t="shared" si="11"/>
        <v>SLP092</v>
      </c>
      <c r="C742" s="63" t="s">
        <v>73</v>
      </c>
      <c r="D742" s="63" t="str">
        <f>TRIM(MID(Tableau1[[#This Row],[tache]],FIND("TACHE",Tableau1[[#This Row],[tache]])+5,FIND(":",Tableau1[[#This Row],[tache]])-(FIND("TACHE",Tableau1[[#This Row],[tache]])+5)))</f>
        <v>1</v>
      </c>
      <c r="E742" s="63" t="s">
        <v>127</v>
      </c>
      <c r="F742" s="63" t="s">
        <v>83</v>
      </c>
      <c r="G742" s="63" t="s">
        <v>592</v>
      </c>
      <c r="H742" s="63">
        <v>80</v>
      </c>
      <c r="I742" s="63">
        <v>20</v>
      </c>
      <c r="J742" s="63">
        <v>4</v>
      </c>
      <c r="K742" s="63" t="s">
        <v>129</v>
      </c>
      <c r="L742" s="63">
        <v>1</v>
      </c>
      <c r="M742" s="63">
        <v>0</v>
      </c>
      <c r="N742" s="64">
        <v>1</v>
      </c>
    </row>
    <row r="743" spans="1:14" x14ac:dyDescent="0.25">
      <c r="A743" s="62" t="s">
        <v>591</v>
      </c>
      <c r="B743" s="63" t="str">
        <f t="shared" si="11"/>
        <v>SLP092</v>
      </c>
      <c r="C743" s="63" t="s">
        <v>73</v>
      </c>
      <c r="D743" s="63" t="str">
        <f>TRIM(MID(Tableau1[[#This Row],[tache]],FIND("TACHE",Tableau1[[#This Row],[tache]])+5,FIND(":",Tableau1[[#This Row],[tache]])-(FIND("TACHE",Tableau1[[#This Row],[tache]])+5)))</f>
        <v>1</v>
      </c>
      <c r="E743" s="63" t="s">
        <v>127</v>
      </c>
      <c r="F743" s="63" t="s">
        <v>75</v>
      </c>
      <c r="G743" s="63" t="s">
        <v>593</v>
      </c>
      <c r="H743" s="63">
        <v>150</v>
      </c>
      <c r="I743" s="63">
        <v>20</v>
      </c>
      <c r="J743" s="63">
        <v>8</v>
      </c>
      <c r="K743" s="63" t="s">
        <v>129</v>
      </c>
      <c r="L743" s="63">
        <v>1</v>
      </c>
      <c r="M743" s="63">
        <v>0</v>
      </c>
      <c r="N743" s="64">
        <v>1</v>
      </c>
    </row>
    <row r="744" spans="1:14" x14ac:dyDescent="0.25">
      <c r="A744" s="62" t="s">
        <v>591</v>
      </c>
      <c r="B744" s="63" t="str">
        <f t="shared" si="11"/>
        <v>SLP092</v>
      </c>
      <c r="C744" s="63" t="s">
        <v>73</v>
      </c>
      <c r="D744" s="63" t="str">
        <f>TRIM(MID(Tableau1[[#This Row],[tache]],FIND("TACHE",Tableau1[[#This Row],[tache]])+5,FIND(":",Tableau1[[#This Row],[tache]])-(FIND("TACHE",Tableau1[[#This Row],[tache]])+5)))</f>
        <v>2</v>
      </c>
      <c r="E744" s="63" t="s">
        <v>130</v>
      </c>
      <c r="F744" s="63" t="s">
        <v>73</v>
      </c>
      <c r="G744" s="63" t="s">
        <v>248</v>
      </c>
      <c r="H744" s="63">
        <v>150</v>
      </c>
      <c r="I744" s="63">
        <v>20</v>
      </c>
      <c r="J744" s="63">
        <v>8</v>
      </c>
      <c r="K744" s="63" t="s">
        <v>129</v>
      </c>
      <c r="L744" s="63">
        <v>0</v>
      </c>
      <c r="M744" s="63">
        <v>1</v>
      </c>
      <c r="N744" s="64">
        <v>1</v>
      </c>
    </row>
    <row r="745" spans="1:14" x14ac:dyDescent="0.25">
      <c r="A745" s="62" t="s">
        <v>591</v>
      </c>
      <c r="B745" s="63" t="str">
        <f t="shared" si="11"/>
        <v>SLP092</v>
      </c>
      <c r="C745" s="63" t="s">
        <v>73</v>
      </c>
      <c r="D745" s="63" t="str">
        <f>TRIM(MID(Tableau1[[#This Row],[tache]],FIND("TACHE",Tableau1[[#This Row],[tache]])+5,FIND(":",Tableau1[[#This Row],[tache]])-(FIND("TACHE",Tableau1[[#This Row],[tache]])+5)))</f>
        <v>2</v>
      </c>
      <c r="E745" s="63" t="s">
        <v>130</v>
      </c>
      <c r="F745" s="63" t="s">
        <v>83</v>
      </c>
      <c r="G745" s="63" t="s">
        <v>248</v>
      </c>
      <c r="H745" s="63">
        <v>80</v>
      </c>
      <c r="I745" s="63">
        <v>20</v>
      </c>
      <c r="J745" s="63">
        <v>4</v>
      </c>
      <c r="K745" s="63" t="s">
        <v>129</v>
      </c>
      <c r="L745" s="63">
        <v>0</v>
      </c>
      <c r="M745" s="63">
        <v>1</v>
      </c>
      <c r="N745" s="64">
        <v>1</v>
      </c>
    </row>
    <row r="746" spans="1:14" x14ac:dyDescent="0.25">
      <c r="A746" s="62" t="s">
        <v>591</v>
      </c>
      <c r="B746" s="63" t="str">
        <f t="shared" si="11"/>
        <v>SLP092</v>
      </c>
      <c r="C746" s="63" t="s">
        <v>73</v>
      </c>
      <c r="D746" s="63" t="str">
        <f>TRIM(MID(Tableau1[[#This Row],[tache]],FIND("TACHE",Tableau1[[#This Row],[tache]])+5,FIND(":",Tableau1[[#This Row],[tache]])-(FIND("TACHE",Tableau1[[#This Row],[tache]])+5)))</f>
        <v>2</v>
      </c>
      <c r="E746" s="63" t="s">
        <v>130</v>
      </c>
      <c r="F746" s="63" t="s">
        <v>75</v>
      </c>
      <c r="G746" s="63" t="s">
        <v>594</v>
      </c>
      <c r="H746" s="63">
        <v>150</v>
      </c>
      <c r="I746" s="63">
        <v>20</v>
      </c>
      <c r="J746" s="63">
        <v>8</v>
      </c>
      <c r="K746" s="63" t="s">
        <v>129</v>
      </c>
      <c r="L746" s="63">
        <v>0</v>
      </c>
      <c r="M746" s="63">
        <v>1</v>
      </c>
      <c r="N746" s="64">
        <v>1</v>
      </c>
    </row>
    <row r="747" spans="1:14" x14ac:dyDescent="0.25">
      <c r="A747" s="5" t="s">
        <v>595</v>
      </c>
      <c r="B747" s="48" t="str">
        <f t="shared" si="11"/>
        <v>SLU170</v>
      </c>
      <c r="C747" s="48" t="s">
        <v>73</v>
      </c>
      <c r="D747" s="48" t="str">
        <f>TRIM(MID(Tableau1[[#This Row],[tache]],FIND("TACHE",Tableau1[[#This Row],[tache]])+5,FIND(":",Tableau1[[#This Row],[tache]])-(FIND("TACHE",Tableau1[[#This Row],[tache]])+5)))</f>
        <v>2</v>
      </c>
      <c r="E747" s="48" t="s">
        <v>130</v>
      </c>
      <c r="F747" s="48" t="s">
        <v>73</v>
      </c>
      <c r="G747" s="48" t="s">
        <v>590</v>
      </c>
      <c r="H747" s="48">
        <v>300</v>
      </c>
      <c r="I747" s="48">
        <v>20</v>
      </c>
      <c r="J747" s="48">
        <v>12</v>
      </c>
      <c r="K747" s="48" t="s">
        <v>129</v>
      </c>
      <c r="L747" s="48">
        <v>0</v>
      </c>
      <c r="M747" s="48">
        <v>2</v>
      </c>
      <c r="N747" s="47">
        <v>2</v>
      </c>
    </row>
    <row r="748" spans="1:14" x14ac:dyDescent="0.25">
      <c r="A748" s="62" t="s">
        <v>596</v>
      </c>
      <c r="B748" s="63" t="str">
        <f t="shared" si="11"/>
        <v>SRP001</v>
      </c>
      <c r="C748" s="63" t="s">
        <v>73</v>
      </c>
      <c r="D748" s="63" t="str">
        <f>TRIM(MID(Tableau1[[#This Row],[tache]],FIND("TACHE",Tableau1[[#This Row],[tache]])+5,FIND(":",Tableau1[[#This Row],[tache]])-(FIND("TACHE",Tableau1[[#This Row],[tache]])+5)))</f>
        <v>1</v>
      </c>
      <c r="E748" s="63" t="s">
        <v>141</v>
      </c>
      <c r="F748" s="63" t="s">
        <v>75</v>
      </c>
      <c r="G748" s="63" t="s">
        <v>597</v>
      </c>
      <c r="H748" s="63">
        <v>80</v>
      </c>
      <c r="I748" s="63">
        <v>50</v>
      </c>
      <c r="J748" s="63">
        <v>8</v>
      </c>
      <c r="K748" s="63" t="s">
        <v>150</v>
      </c>
      <c r="L748" s="63">
        <v>0</v>
      </c>
      <c r="M748" s="63">
        <v>1</v>
      </c>
      <c r="N748" s="64">
        <v>1</v>
      </c>
    </row>
    <row r="749" spans="1:14" x14ac:dyDescent="0.25">
      <c r="A749" s="62" t="s">
        <v>596</v>
      </c>
      <c r="B749" s="63" t="str">
        <f t="shared" si="11"/>
        <v>SRP001</v>
      </c>
      <c r="C749" s="63" t="s">
        <v>73</v>
      </c>
      <c r="D749" s="63" t="str">
        <f>TRIM(MID(Tableau1[[#This Row],[tache]],FIND("TACHE",Tableau1[[#This Row],[tache]])+5,FIND(":",Tableau1[[#This Row],[tache]])-(FIND("TACHE",Tableau1[[#This Row],[tache]])+5)))</f>
        <v>1</v>
      </c>
      <c r="E749" s="63" t="s">
        <v>141</v>
      </c>
      <c r="F749" s="63" t="s">
        <v>76</v>
      </c>
      <c r="G749" s="63" t="s">
        <v>598</v>
      </c>
      <c r="H749" s="63">
        <v>40</v>
      </c>
      <c r="I749" s="63">
        <v>50</v>
      </c>
      <c r="J749" s="63">
        <v>4</v>
      </c>
      <c r="K749" s="63" t="s">
        <v>150</v>
      </c>
      <c r="L749" s="63">
        <v>0</v>
      </c>
      <c r="M749" s="63">
        <v>1</v>
      </c>
      <c r="N749" s="64">
        <v>1</v>
      </c>
    </row>
    <row r="750" spans="1:14" x14ac:dyDescent="0.25">
      <c r="A750" s="62" t="s">
        <v>596</v>
      </c>
      <c r="B750" s="63" t="str">
        <f t="shared" si="11"/>
        <v>SRP001</v>
      </c>
      <c r="C750" s="63" t="s">
        <v>73</v>
      </c>
      <c r="D750" s="63" t="str">
        <f>TRIM(MID(Tableau1[[#This Row],[tache]],FIND("TACHE",Tableau1[[#This Row],[tache]])+5,FIND(":",Tableau1[[#This Row],[tache]])-(FIND("TACHE",Tableau1[[#This Row],[tache]])+5)))</f>
        <v>1</v>
      </c>
      <c r="E750" s="63" t="s">
        <v>141</v>
      </c>
      <c r="F750" s="63" t="s">
        <v>112</v>
      </c>
      <c r="G750" s="63" t="s">
        <v>599</v>
      </c>
      <c r="H750" s="63">
        <v>40</v>
      </c>
      <c r="I750" s="63">
        <v>50</v>
      </c>
      <c r="J750" s="63">
        <v>4</v>
      </c>
      <c r="K750" s="63" t="s">
        <v>150</v>
      </c>
      <c r="L750" s="63">
        <v>0</v>
      </c>
      <c r="M750" s="63">
        <v>1</v>
      </c>
      <c r="N750" s="64">
        <v>1</v>
      </c>
    </row>
    <row r="751" spans="1:14" x14ac:dyDescent="0.25">
      <c r="A751" s="62" t="s">
        <v>596</v>
      </c>
      <c r="B751" s="63" t="str">
        <f t="shared" si="11"/>
        <v>SRP001</v>
      </c>
      <c r="C751" s="63" t="s">
        <v>73</v>
      </c>
      <c r="D751" s="63" t="str">
        <f>TRIM(MID(Tableau1[[#This Row],[tache]],FIND("TACHE",Tableau1[[#This Row],[tache]])+5,FIND(":",Tableau1[[#This Row],[tache]])-(FIND("TACHE",Tableau1[[#This Row],[tache]])+5)))</f>
        <v>1</v>
      </c>
      <c r="E751" s="63" t="s">
        <v>141</v>
      </c>
      <c r="F751" s="63" t="s">
        <v>106</v>
      </c>
      <c r="G751" s="63" t="s">
        <v>600</v>
      </c>
      <c r="H751" s="63">
        <v>40</v>
      </c>
      <c r="I751" s="63">
        <v>50</v>
      </c>
      <c r="J751" s="63">
        <v>4</v>
      </c>
      <c r="K751" s="63" t="s">
        <v>150</v>
      </c>
      <c r="L751" s="63">
        <v>0</v>
      </c>
      <c r="M751" s="63">
        <v>1</v>
      </c>
      <c r="N751" s="64">
        <v>1</v>
      </c>
    </row>
    <row r="752" spans="1:14" x14ac:dyDescent="0.25">
      <c r="A752" s="62" t="s">
        <v>596</v>
      </c>
      <c r="B752" s="63" t="str">
        <f t="shared" si="11"/>
        <v>SRP001</v>
      </c>
      <c r="C752" s="63" t="s">
        <v>73</v>
      </c>
      <c r="D752" s="63" t="str">
        <f>TRIM(MID(Tableau1[[#This Row],[tache]],FIND("TACHE",Tableau1[[#This Row],[tache]])+5,FIND(":",Tableau1[[#This Row],[tache]])-(FIND("TACHE",Tableau1[[#This Row],[tache]])+5)))</f>
        <v>1</v>
      </c>
      <c r="E752" s="63" t="s">
        <v>141</v>
      </c>
      <c r="F752" s="63" t="s">
        <v>113</v>
      </c>
      <c r="G752" s="63" t="s">
        <v>601</v>
      </c>
      <c r="H752" s="63">
        <v>40</v>
      </c>
      <c r="I752" s="63">
        <v>50</v>
      </c>
      <c r="J752" s="63">
        <v>4</v>
      </c>
      <c r="K752" s="63" t="s">
        <v>150</v>
      </c>
      <c r="L752" s="63">
        <v>0</v>
      </c>
      <c r="M752" s="63">
        <v>1</v>
      </c>
      <c r="N752" s="64">
        <v>1</v>
      </c>
    </row>
    <row r="753" spans="1:14" x14ac:dyDescent="0.25">
      <c r="A753" s="5" t="s">
        <v>602</v>
      </c>
      <c r="B753" s="48" t="str">
        <f t="shared" si="11"/>
        <v>SRP012</v>
      </c>
      <c r="C753" s="48" t="s">
        <v>73</v>
      </c>
      <c r="D753" s="48" t="str">
        <f>TRIM(MID(Tableau1[[#This Row],[tache]],FIND("TACHE",Tableau1[[#This Row],[tache]])+5,FIND(":",Tableau1[[#This Row],[tache]])-(FIND("TACHE",Tableau1[[#This Row],[tache]])+5)))</f>
        <v>2</v>
      </c>
      <c r="E753" s="48" t="s">
        <v>130</v>
      </c>
      <c r="F753" s="48" t="s">
        <v>73</v>
      </c>
      <c r="G753" s="48" t="s">
        <v>393</v>
      </c>
      <c r="H753" s="48">
        <v>50</v>
      </c>
      <c r="I753" s="48">
        <v>20</v>
      </c>
      <c r="J753" s="48">
        <v>4</v>
      </c>
      <c r="K753" s="48" t="s">
        <v>129</v>
      </c>
      <c r="L753" s="48">
        <v>0</v>
      </c>
      <c r="M753" s="48">
        <v>2</v>
      </c>
      <c r="N753" s="47">
        <v>2</v>
      </c>
    </row>
    <row r="754" spans="1:14" x14ac:dyDescent="0.25">
      <c r="A754" s="5" t="s">
        <v>602</v>
      </c>
      <c r="B754" s="48" t="str">
        <f t="shared" si="11"/>
        <v>SRP012</v>
      </c>
      <c r="C754" s="48" t="s">
        <v>73</v>
      </c>
      <c r="D754" s="48" t="str">
        <f>TRIM(MID(Tableau1[[#This Row],[tache]],FIND("TACHE",Tableau1[[#This Row],[tache]])+5,FIND(":",Tableau1[[#This Row],[tache]])-(FIND("TACHE",Tableau1[[#This Row],[tache]])+5)))</f>
        <v>2</v>
      </c>
      <c r="E754" s="48" t="s">
        <v>130</v>
      </c>
      <c r="F754" s="48" t="s">
        <v>83</v>
      </c>
      <c r="G754" s="48" t="s">
        <v>393</v>
      </c>
      <c r="H754" s="48">
        <v>50</v>
      </c>
      <c r="I754" s="48">
        <v>20</v>
      </c>
      <c r="J754" s="48">
        <v>4</v>
      </c>
      <c r="K754" s="48" t="s">
        <v>129</v>
      </c>
      <c r="L754" s="48">
        <v>0</v>
      </c>
      <c r="M754" s="48">
        <v>2</v>
      </c>
      <c r="N754" s="47">
        <v>2</v>
      </c>
    </row>
    <row r="755" spans="1:14" x14ac:dyDescent="0.25">
      <c r="A755" s="5" t="s">
        <v>602</v>
      </c>
      <c r="B755" s="48" t="str">
        <f t="shared" si="11"/>
        <v>SRP012</v>
      </c>
      <c r="C755" s="48" t="s">
        <v>73</v>
      </c>
      <c r="D755" s="48" t="str">
        <f>TRIM(MID(Tableau1[[#This Row],[tache]],FIND("TACHE",Tableau1[[#This Row],[tache]])+5,FIND(":",Tableau1[[#This Row],[tache]])-(FIND("TACHE",Tableau1[[#This Row],[tache]])+5)))</f>
        <v>2</v>
      </c>
      <c r="E755" s="48" t="s">
        <v>130</v>
      </c>
      <c r="F755" s="48" t="s">
        <v>75</v>
      </c>
      <c r="G755" s="48" t="s">
        <v>603</v>
      </c>
      <c r="H755" s="48">
        <v>50</v>
      </c>
      <c r="I755" s="48">
        <v>20</v>
      </c>
      <c r="J755" s="48">
        <v>4</v>
      </c>
      <c r="K755" s="48" t="s">
        <v>129</v>
      </c>
      <c r="L755" s="48">
        <v>0</v>
      </c>
      <c r="M755" s="48">
        <v>2</v>
      </c>
      <c r="N755" s="47">
        <v>2</v>
      </c>
    </row>
    <row r="756" spans="1:14" x14ac:dyDescent="0.25">
      <c r="A756" s="62" t="s">
        <v>604</v>
      </c>
      <c r="B756" s="63" t="str">
        <f t="shared" si="11"/>
        <v>SRU166</v>
      </c>
      <c r="C756" s="63" t="s">
        <v>73</v>
      </c>
      <c r="D756" s="63" t="str">
        <f>TRIM(MID(Tableau1[[#This Row],[tache]],FIND("TACHE",Tableau1[[#This Row],[tache]])+5,FIND(":",Tableau1[[#This Row],[tache]])-(FIND("TACHE",Tableau1[[#This Row],[tache]])+5)))</f>
        <v>2</v>
      </c>
      <c r="E756" s="63" t="s">
        <v>130</v>
      </c>
      <c r="F756" s="63" t="s">
        <v>73</v>
      </c>
      <c r="G756" s="63" t="s">
        <v>605</v>
      </c>
      <c r="H756" s="63"/>
      <c r="I756" s="63"/>
      <c r="J756" s="63" t="e">
        <v>#N/A</v>
      </c>
      <c r="K756" s="63"/>
      <c r="L756" s="63">
        <v>0</v>
      </c>
      <c r="M756" s="63">
        <v>2</v>
      </c>
      <c r="N756" s="64">
        <v>2</v>
      </c>
    </row>
    <row r="757" spans="1:14" x14ac:dyDescent="0.25">
      <c r="A757" s="5" t="s">
        <v>606</v>
      </c>
      <c r="B757" s="48" t="str">
        <f t="shared" si="11"/>
        <v>SRU178</v>
      </c>
      <c r="C757" s="48" t="s">
        <v>73</v>
      </c>
      <c r="D757" s="48" t="str">
        <f>TRIM(MID(Tableau1[[#This Row],[tache]],FIND("TACHE",Tableau1[[#This Row],[tache]])+5,FIND(":",Tableau1[[#This Row],[tache]])-(FIND("TACHE",Tableau1[[#This Row],[tache]])+5)))</f>
        <v>1</v>
      </c>
      <c r="E757" s="48" t="s">
        <v>127</v>
      </c>
      <c r="F757" s="48" t="s">
        <v>83</v>
      </c>
      <c r="G757" s="48" t="s">
        <v>607</v>
      </c>
      <c r="H757" s="48">
        <v>20</v>
      </c>
      <c r="I757" s="48">
        <v>20</v>
      </c>
      <c r="J757" s="48">
        <v>4</v>
      </c>
      <c r="K757" s="48" t="s">
        <v>129</v>
      </c>
      <c r="L757" s="48">
        <v>0</v>
      </c>
      <c r="M757" s="48">
        <v>2</v>
      </c>
      <c r="N757" s="47">
        <v>2</v>
      </c>
    </row>
    <row r="758" spans="1:14" x14ac:dyDescent="0.25">
      <c r="A758" s="62" t="s">
        <v>608</v>
      </c>
      <c r="B758" s="63" t="str">
        <f t="shared" si="11"/>
        <v>SRU193</v>
      </c>
      <c r="C758" s="63" t="s">
        <v>73</v>
      </c>
      <c r="D758" s="63" t="str">
        <f>TRIM(MID(Tableau1[[#This Row],[tache]],FIND("TACHE",Tableau1[[#This Row],[tache]])+5,FIND(":",Tableau1[[#This Row],[tache]])-(FIND("TACHE",Tableau1[[#This Row],[tache]])+5)))</f>
        <v>1</v>
      </c>
      <c r="E758" s="63" t="s">
        <v>127</v>
      </c>
      <c r="F758" s="63" t="s">
        <v>83</v>
      </c>
      <c r="G758" s="63" t="s">
        <v>607</v>
      </c>
      <c r="H758" s="63">
        <v>20</v>
      </c>
      <c r="I758" s="63">
        <v>20</v>
      </c>
      <c r="J758" s="63">
        <v>4</v>
      </c>
      <c r="K758" s="63" t="s">
        <v>129</v>
      </c>
      <c r="L758" s="63">
        <v>0</v>
      </c>
      <c r="M758" s="63">
        <v>2</v>
      </c>
      <c r="N758" s="64">
        <v>2</v>
      </c>
    </row>
    <row r="759" spans="1:14" x14ac:dyDescent="0.25">
      <c r="A759" s="5" t="s">
        <v>609</v>
      </c>
      <c r="B759" s="48" t="str">
        <f t="shared" si="11"/>
        <v>SRU194</v>
      </c>
      <c r="C759" s="48" t="s">
        <v>73</v>
      </c>
      <c r="D759" s="48" t="str">
        <f>TRIM(MID(Tableau1[[#This Row],[tache]],FIND("TACHE",Tableau1[[#This Row],[tache]])+5,FIND(":",Tableau1[[#This Row],[tache]])-(FIND("TACHE",Tableau1[[#This Row],[tache]])+5)))</f>
        <v>1</v>
      </c>
      <c r="E759" s="48" t="s">
        <v>127</v>
      </c>
      <c r="F759" s="48" t="s">
        <v>83</v>
      </c>
      <c r="G759" s="48" t="s">
        <v>610</v>
      </c>
      <c r="H759" s="48">
        <v>20</v>
      </c>
      <c r="I759" s="48">
        <v>20</v>
      </c>
      <c r="J759" s="48">
        <v>4</v>
      </c>
      <c r="K759" s="48"/>
      <c r="L759" s="48">
        <v>0</v>
      </c>
      <c r="M759" s="48">
        <v>2</v>
      </c>
      <c r="N759" s="47">
        <v>2</v>
      </c>
    </row>
    <row r="760" spans="1:14" x14ac:dyDescent="0.25">
      <c r="A760" s="62" t="s">
        <v>611</v>
      </c>
      <c r="B760" s="63" t="str">
        <f t="shared" si="11"/>
        <v>SRU195</v>
      </c>
      <c r="C760" s="63" t="s">
        <v>73</v>
      </c>
      <c r="D760" s="63" t="str">
        <f>TRIM(MID(Tableau1[[#This Row],[tache]],FIND("TACHE",Tableau1[[#This Row],[tache]])+5,FIND(":",Tableau1[[#This Row],[tache]])-(FIND("TACHE",Tableau1[[#This Row],[tache]])+5)))</f>
        <v>1</v>
      </c>
      <c r="E760" s="63" t="s">
        <v>127</v>
      </c>
      <c r="F760" s="63" t="s">
        <v>83</v>
      </c>
      <c r="G760" s="63" t="s">
        <v>610</v>
      </c>
      <c r="H760" s="63">
        <v>20</v>
      </c>
      <c r="I760" s="63">
        <v>20</v>
      </c>
      <c r="J760" s="63">
        <v>4</v>
      </c>
      <c r="K760" s="63"/>
      <c r="L760" s="63">
        <v>0</v>
      </c>
      <c r="M760" s="63">
        <v>2</v>
      </c>
      <c r="N760" s="64">
        <v>2</v>
      </c>
    </row>
    <row r="761" spans="1:14" x14ac:dyDescent="0.25">
      <c r="A761" s="5" t="s">
        <v>612</v>
      </c>
      <c r="B761" s="48" t="str">
        <f t="shared" si="11"/>
        <v>SRU196</v>
      </c>
      <c r="C761" s="48" t="s">
        <v>83</v>
      </c>
      <c r="D761" s="48" t="str">
        <f>TRIM(MID(Tableau1[[#This Row],[tache]],FIND("TACHE",Tableau1[[#This Row],[tache]])+5,FIND(":",Tableau1[[#This Row],[tache]])-(FIND("TACHE",Tableau1[[#This Row],[tache]])+5)))</f>
        <v>1</v>
      </c>
      <c r="E761" s="48" t="s">
        <v>127</v>
      </c>
      <c r="F761" s="48" t="s">
        <v>73</v>
      </c>
      <c r="G761" s="48" t="s">
        <v>542</v>
      </c>
      <c r="H761" s="48">
        <v>50</v>
      </c>
      <c r="I761" s="48">
        <v>20</v>
      </c>
      <c r="J761" s="48">
        <v>4</v>
      </c>
      <c r="K761" s="48" t="s">
        <v>129</v>
      </c>
      <c r="L761" s="48">
        <v>0</v>
      </c>
      <c r="M761" s="48">
        <v>2</v>
      </c>
      <c r="N761" s="47">
        <v>2</v>
      </c>
    </row>
    <row r="762" spans="1:14" x14ac:dyDescent="0.25">
      <c r="A762" s="62" t="s">
        <v>613</v>
      </c>
      <c r="B762" s="63" t="str">
        <f t="shared" si="11"/>
        <v>STP198</v>
      </c>
      <c r="C762" s="63" t="s">
        <v>83</v>
      </c>
      <c r="D762" s="63" t="str">
        <f>TRIM(MID(Tableau1[[#This Row],[tache]],FIND("TACHE",Tableau1[[#This Row],[tache]])+5,FIND(":",Tableau1[[#This Row],[tache]])-(FIND("TACHE",Tableau1[[#This Row],[tache]])+5)))</f>
        <v>1</v>
      </c>
      <c r="E762" s="63" t="s">
        <v>127</v>
      </c>
      <c r="F762" s="63" t="s">
        <v>73</v>
      </c>
      <c r="G762" s="63" t="s">
        <v>614</v>
      </c>
      <c r="H762" s="63">
        <v>300</v>
      </c>
      <c r="I762" s="63">
        <v>50</v>
      </c>
      <c r="J762" s="63">
        <v>16</v>
      </c>
      <c r="K762" s="63" t="s">
        <v>129</v>
      </c>
      <c r="L762" s="63">
        <v>0</v>
      </c>
      <c r="M762" s="63">
        <v>1</v>
      </c>
      <c r="N762" s="64">
        <v>1</v>
      </c>
    </row>
    <row r="763" spans="1:14" x14ac:dyDescent="0.25">
      <c r="A763" s="62" t="s">
        <v>613</v>
      </c>
      <c r="B763" s="63" t="str">
        <f t="shared" si="11"/>
        <v>STP198</v>
      </c>
      <c r="C763" s="63" t="s">
        <v>83</v>
      </c>
      <c r="D763" s="63" t="str">
        <f>TRIM(MID(Tableau1[[#This Row],[tache]],FIND("TACHE",Tableau1[[#This Row],[tache]])+5,FIND(":",Tableau1[[#This Row],[tache]])-(FIND("TACHE",Tableau1[[#This Row],[tache]])+5)))</f>
        <v>1</v>
      </c>
      <c r="E763" s="63" t="s">
        <v>127</v>
      </c>
      <c r="F763" s="63" t="s">
        <v>83</v>
      </c>
      <c r="G763" s="63" t="s">
        <v>614</v>
      </c>
      <c r="H763" s="63">
        <v>50</v>
      </c>
      <c r="I763" s="63">
        <v>50</v>
      </c>
      <c r="J763" s="63">
        <v>8</v>
      </c>
      <c r="K763" s="63" t="s">
        <v>129</v>
      </c>
      <c r="L763" s="63">
        <v>0</v>
      </c>
      <c r="M763" s="63">
        <v>1</v>
      </c>
      <c r="N763" s="64">
        <v>1</v>
      </c>
    </row>
    <row r="764" spans="1:14" x14ac:dyDescent="0.25">
      <c r="A764" s="5" t="s">
        <v>615</v>
      </c>
      <c r="B764" s="48" t="str">
        <f t="shared" si="11"/>
        <v>STU169</v>
      </c>
      <c r="C764" s="48" t="s">
        <v>73</v>
      </c>
      <c r="D764" s="48" t="str">
        <f>TRIM(MID(Tableau1[[#This Row],[tache]],FIND("TACHE",Tableau1[[#This Row],[tache]])+5,FIND(":",Tableau1[[#This Row],[tache]])-(FIND("TACHE",Tableau1[[#This Row],[tache]])+5)))</f>
        <v>1</v>
      </c>
      <c r="E764" s="48" t="s">
        <v>616</v>
      </c>
      <c r="F764" s="48" t="s">
        <v>73</v>
      </c>
      <c r="G764" s="48" t="s">
        <v>142</v>
      </c>
      <c r="H764" s="48">
        <v>80</v>
      </c>
      <c r="I764" s="48">
        <v>20</v>
      </c>
      <c r="J764" s="48">
        <v>4</v>
      </c>
      <c r="K764" s="48" t="s">
        <v>129</v>
      </c>
      <c r="L764" s="48">
        <v>0</v>
      </c>
      <c r="M764" s="48">
        <v>2</v>
      </c>
      <c r="N764" s="47">
        <v>2</v>
      </c>
    </row>
    <row r="765" spans="1:14" x14ac:dyDescent="0.25">
      <c r="A765" s="62" t="s">
        <v>617</v>
      </c>
      <c r="B765" s="63" t="str">
        <f t="shared" si="11"/>
        <v>STU185</v>
      </c>
      <c r="C765" s="63" t="s">
        <v>73</v>
      </c>
      <c r="D765" s="63" t="str">
        <f>TRIM(MID(Tableau1[[#This Row],[tache]],FIND("TACHE",Tableau1[[#This Row],[tache]])+5,FIND(":",Tableau1[[#This Row],[tache]])-(FIND("TACHE",Tableau1[[#This Row],[tache]])+5)))</f>
        <v>1</v>
      </c>
      <c r="E765" s="63" t="s">
        <v>127</v>
      </c>
      <c r="F765" s="63" t="s">
        <v>73</v>
      </c>
      <c r="G765" s="63" t="s">
        <v>161</v>
      </c>
      <c r="H765" s="63">
        <v>100</v>
      </c>
      <c r="I765" s="63">
        <v>20</v>
      </c>
      <c r="J765" s="63">
        <v>8</v>
      </c>
      <c r="K765" s="63" t="s">
        <v>129</v>
      </c>
      <c r="L765" s="63">
        <v>2</v>
      </c>
      <c r="M765" s="63">
        <v>0</v>
      </c>
      <c r="N765" s="64">
        <v>2</v>
      </c>
    </row>
    <row r="766" spans="1:14" x14ac:dyDescent="0.25">
      <c r="A766" s="62" t="s">
        <v>617</v>
      </c>
      <c r="B766" s="63" t="str">
        <f t="shared" si="11"/>
        <v>STU185</v>
      </c>
      <c r="C766" s="63" t="s">
        <v>73</v>
      </c>
      <c r="D766" s="63" t="str">
        <f>TRIM(MID(Tableau1[[#This Row],[tache]],FIND("TACHE",Tableau1[[#This Row],[tache]])+5,FIND(":",Tableau1[[#This Row],[tache]])-(FIND("TACHE",Tableau1[[#This Row],[tache]])+5)))</f>
        <v>1</v>
      </c>
      <c r="E766" s="63" t="s">
        <v>127</v>
      </c>
      <c r="F766" s="63" t="s">
        <v>83</v>
      </c>
      <c r="G766" s="63" t="s">
        <v>161</v>
      </c>
      <c r="H766" s="63">
        <v>80</v>
      </c>
      <c r="I766" s="63">
        <v>20</v>
      </c>
      <c r="J766" s="63">
        <v>4</v>
      </c>
      <c r="K766" s="63" t="s">
        <v>129</v>
      </c>
      <c r="L766" s="63">
        <v>2</v>
      </c>
      <c r="M766" s="63">
        <v>0</v>
      </c>
      <c r="N766" s="64">
        <v>2</v>
      </c>
    </row>
    <row r="767" spans="1:14" x14ac:dyDescent="0.25">
      <c r="A767" s="62" t="s">
        <v>617</v>
      </c>
      <c r="B767" s="63" t="str">
        <f t="shared" si="11"/>
        <v>STU185</v>
      </c>
      <c r="C767" s="63" t="s">
        <v>73</v>
      </c>
      <c r="D767" s="63" t="str">
        <f>TRIM(MID(Tableau1[[#This Row],[tache]],FIND("TACHE",Tableau1[[#This Row],[tache]])+5,FIND(":",Tableau1[[#This Row],[tache]])-(FIND("TACHE",Tableau1[[#This Row],[tache]])+5)))</f>
        <v>1</v>
      </c>
      <c r="E767" s="63" t="s">
        <v>127</v>
      </c>
      <c r="F767" s="63" t="s">
        <v>70</v>
      </c>
      <c r="G767" s="63" t="s">
        <v>433</v>
      </c>
      <c r="H767" s="63">
        <v>100</v>
      </c>
      <c r="I767" s="63">
        <v>20</v>
      </c>
      <c r="J767" s="63">
        <v>8</v>
      </c>
      <c r="K767" s="63" t="s">
        <v>129</v>
      </c>
      <c r="L767" s="63">
        <v>1</v>
      </c>
      <c r="M767" s="63">
        <v>0</v>
      </c>
      <c r="N767" s="64">
        <v>1</v>
      </c>
    </row>
    <row r="768" spans="1:14" x14ac:dyDescent="0.25">
      <c r="A768" s="62" t="s">
        <v>617</v>
      </c>
      <c r="B768" s="63" t="str">
        <f t="shared" si="11"/>
        <v>STU185</v>
      </c>
      <c r="C768" s="63" t="s">
        <v>73</v>
      </c>
      <c r="D768" s="63" t="str">
        <f>TRIM(MID(Tableau1[[#This Row],[tache]],FIND("TACHE",Tableau1[[#This Row],[tache]])+5,FIND(":",Tableau1[[#This Row],[tache]])-(FIND("TACHE",Tableau1[[#This Row],[tache]])+5)))</f>
        <v>3</v>
      </c>
      <c r="E768" s="63" t="s">
        <v>618</v>
      </c>
      <c r="F768" s="63" t="s">
        <v>70</v>
      </c>
      <c r="G768" s="63" t="s">
        <v>433</v>
      </c>
      <c r="H768" s="63">
        <v>100</v>
      </c>
      <c r="I768" s="63">
        <v>20</v>
      </c>
      <c r="J768" s="63">
        <v>8</v>
      </c>
      <c r="K768" s="63" t="s">
        <v>129</v>
      </c>
      <c r="L768" s="63">
        <v>0</v>
      </c>
      <c r="M768" s="63">
        <v>1</v>
      </c>
      <c r="N768" s="64">
        <v>1</v>
      </c>
    </row>
    <row r="769" spans="1:14" x14ac:dyDescent="0.25">
      <c r="A769" s="62" t="s">
        <v>617</v>
      </c>
      <c r="B769" s="63" t="str">
        <f t="shared" si="11"/>
        <v>STU185</v>
      </c>
      <c r="C769" s="63" t="s">
        <v>73</v>
      </c>
      <c r="D769" s="63" t="str">
        <f>TRIM(MID(Tableau1[[#This Row],[tache]],FIND("TACHE",Tableau1[[#This Row],[tache]])+5,FIND(":",Tableau1[[#This Row],[tache]])-(FIND("TACHE",Tableau1[[#This Row],[tache]])+5)))</f>
        <v>5</v>
      </c>
      <c r="E769" s="63" t="s">
        <v>249</v>
      </c>
      <c r="F769" s="63" t="s">
        <v>73</v>
      </c>
      <c r="G769" s="63" t="s">
        <v>161</v>
      </c>
      <c r="H769" s="63">
        <v>100</v>
      </c>
      <c r="I769" s="63">
        <v>20</v>
      </c>
      <c r="J769" s="63">
        <v>8</v>
      </c>
      <c r="K769" s="63" t="s">
        <v>129</v>
      </c>
      <c r="L769" s="63">
        <v>0</v>
      </c>
      <c r="M769" s="63">
        <v>1</v>
      </c>
      <c r="N769" s="64">
        <v>1</v>
      </c>
    </row>
    <row r="770" spans="1:14" x14ac:dyDescent="0.25">
      <c r="A770" s="62" t="s">
        <v>617</v>
      </c>
      <c r="B770" s="63" t="str">
        <f t="shared" si="11"/>
        <v>STU185</v>
      </c>
      <c r="C770" s="63" t="s">
        <v>73</v>
      </c>
      <c r="D770" s="63" t="str">
        <f>TRIM(MID(Tableau1[[#This Row],[tache]],FIND("TACHE",Tableau1[[#This Row],[tache]])+5,FIND(":",Tableau1[[#This Row],[tache]])-(FIND("TACHE",Tableau1[[#This Row],[tache]])+5)))</f>
        <v>5</v>
      </c>
      <c r="E770" s="63" t="s">
        <v>249</v>
      </c>
      <c r="F770" s="63" t="s">
        <v>83</v>
      </c>
      <c r="G770" s="63" t="s">
        <v>161</v>
      </c>
      <c r="H770" s="63">
        <v>80</v>
      </c>
      <c r="I770" s="63">
        <v>20</v>
      </c>
      <c r="J770" s="63">
        <v>4</v>
      </c>
      <c r="K770" s="63" t="s">
        <v>129</v>
      </c>
      <c r="L770" s="63">
        <v>0</v>
      </c>
      <c r="M770" s="63">
        <v>1</v>
      </c>
      <c r="N770" s="64">
        <v>1</v>
      </c>
    </row>
    <row r="771" spans="1:14" x14ac:dyDescent="0.25">
      <c r="A771" s="5" t="s">
        <v>619</v>
      </c>
      <c r="B771" s="48" t="str">
        <f t="shared" ref="B771:B834" si="12">RIGHT(A771,LEN(A771)-3)</f>
        <v>T1063</v>
      </c>
      <c r="C771" s="48" t="s">
        <v>73</v>
      </c>
      <c r="D771" s="48" t="str">
        <f>TRIM(MID(Tableau1[[#This Row],[tache]],FIND("TACHE",Tableau1[[#This Row],[tache]])+5,FIND(":",Tableau1[[#This Row],[tache]])-(FIND("TACHE",Tableau1[[#This Row],[tache]])+5)))</f>
        <v>1</v>
      </c>
      <c r="E771" s="48" t="s">
        <v>297</v>
      </c>
      <c r="F771" s="48">
        <v>1</v>
      </c>
      <c r="G771" s="48" t="s">
        <v>620</v>
      </c>
      <c r="H771" s="48">
        <v>15</v>
      </c>
      <c r="I771" s="48">
        <v>20</v>
      </c>
      <c r="J771" s="48">
        <v>4</v>
      </c>
      <c r="K771" s="48" t="s">
        <v>129</v>
      </c>
      <c r="L771" s="48">
        <v>1</v>
      </c>
      <c r="M771" s="48">
        <v>0</v>
      </c>
      <c r="N771" s="47">
        <v>1</v>
      </c>
    </row>
    <row r="772" spans="1:14" x14ac:dyDescent="0.25">
      <c r="A772" s="5" t="s">
        <v>619</v>
      </c>
      <c r="B772" s="48" t="str">
        <f t="shared" si="12"/>
        <v>T1063</v>
      </c>
      <c r="C772" s="48" t="s">
        <v>73</v>
      </c>
      <c r="D772" s="48" t="str">
        <f>TRIM(MID(Tableau1[[#This Row],[tache]],FIND("TACHE",Tableau1[[#This Row],[tache]])+5,FIND(":",Tableau1[[#This Row],[tache]])-(FIND("TACHE",Tableau1[[#This Row],[tache]])+5)))</f>
        <v>1</v>
      </c>
      <c r="E772" s="48" t="s">
        <v>297</v>
      </c>
      <c r="F772" s="48">
        <v>2</v>
      </c>
      <c r="G772" s="48" t="s">
        <v>153</v>
      </c>
      <c r="H772" s="48">
        <v>50</v>
      </c>
      <c r="I772" s="48">
        <v>20</v>
      </c>
      <c r="J772" s="48">
        <v>4</v>
      </c>
      <c r="K772" s="48" t="s">
        <v>129</v>
      </c>
      <c r="L772" s="48">
        <v>2</v>
      </c>
      <c r="M772" s="48">
        <v>0</v>
      </c>
      <c r="N772" s="47">
        <v>2</v>
      </c>
    </row>
    <row r="773" spans="1:14" x14ac:dyDescent="0.25">
      <c r="A773" s="5" t="s">
        <v>619</v>
      </c>
      <c r="B773" s="48" t="str">
        <f t="shared" si="12"/>
        <v>T1063</v>
      </c>
      <c r="C773" s="48" t="s">
        <v>73</v>
      </c>
      <c r="D773" s="48" t="str">
        <f>TRIM(MID(Tableau1[[#This Row],[tache]],FIND("TACHE",Tableau1[[#This Row],[tache]])+5,FIND(":",Tableau1[[#This Row],[tache]])-(FIND("TACHE",Tableau1[[#This Row],[tache]])+5)))</f>
        <v>1</v>
      </c>
      <c r="E773" s="48" t="s">
        <v>297</v>
      </c>
      <c r="F773" s="48">
        <v>7</v>
      </c>
      <c r="G773" s="48" t="s">
        <v>161</v>
      </c>
      <c r="H773" s="48">
        <v>50</v>
      </c>
      <c r="I773" s="48">
        <v>20</v>
      </c>
      <c r="J773" s="48">
        <v>4</v>
      </c>
      <c r="K773" s="48" t="s">
        <v>129</v>
      </c>
      <c r="L773" s="48">
        <v>2</v>
      </c>
      <c r="M773" s="48">
        <v>0</v>
      </c>
      <c r="N773" s="47">
        <v>2</v>
      </c>
    </row>
    <row r="774" spans="1:14" x14ac:dyDescent="0.25">
      <c r="A774" s="5" t="s">
        <v>619</v>
      </c>
      <c r="B774" s="48" t="str">
        <f t="shared" si="12"/>
        <v>T1063</v>
      </c>
      <c r="C774" s="48" t="s">
        <v>73</v>
      </c>
      <c r="D774" s="48" t="str">
        <f>TRIM(MID(Tableau1[[#This Row],[tache]],FIND("TACHE",Tableau1[[#This Row],[tache]])+5,FIND(":",Tableau1[[#This Row],[tache]])-(FIND("TACHE",Tableau1[[#This Row],[tache]])+5)))</f>
        <v>1</v>
      </c>
      <c r="E774" s="48" t="s">
        <v>297</v>
      </c>
      <c r="F774" s="48">
        <v>8</v>
      </c>
      <c r="G774" s="48" t="s">
        <v>161</v>
      </c>
      <c r="H774" s="48">
        <v>100</v>
      </c>
      <c r="I774" s="48">
        <v>20</v>
      </c>
      <c r="J774" s="48">
        <v>8</v>
      </c>
      <c r="K774" s="48" t="s">
        <v>129</v>
      </c>
      <c r="L774" s="48">
        <v>2</v>
      </c>
      <c r="M774" s="48">
        <v>0</v>
      </c>
      <c r="N774" s="47">
        <v>2</v>
      </c>
    </row>
    <row r="775" spans="1:14" x14ac:dyDescent="0.25">
      <c r="A775" s="5" t="s">
        <v>619</v>
      </c>
      <c r="B775" s="48" t="str">
        <f t="shared" si="12"/>
        <v>T1063</v>
      </c>
      <c r="C775" s="48" t="s">
        <v>73</v>
      </c>
      <c r="D775" s="48" t="str">
        <f>TRIM(MID(Tableau1[[#This Row],[tache]],FIND("TACHE",Tableau1[[#This Row],[tache]])+5,FIND(":",Tableau1[[#This Row],[tache]])-(FIND("TACHE",Tableau1[[#This Row],[tache]])+5)))</f>
        <v>1</v>
      </c>
      <c r="E775" s="48" t="s">
        <v>297</v>
      </c>
      <c r="F775" s="48">
        <v>9</v>
      </c>
      <c r="G775" s="48" t="s">
        <v>621</v>
      </c>
      <c r="H775" s="48">
        <v>25</v>
      </c>
      <c r="I775" s="48">
        <v>20</v>
      </c>
      <c r="J775" s="48">
        <v>4</v>
      </c>
      <c r="K775" s="48" t="s">
        <v>129</v>
      </c>
      <c r="L775" s="48">
        <v>2</v>
      </c>
      <c r="M775" s="48">
        <v>0</v>
      </c>
      <c r="N775" s="47">
        <v>2</v>
      </c>
    </row>
    <row r="776" spans="1:14" x14ac:dyDescent="0.25">
      <c r="A776" s="5" t="s">
        <v>619</v>
      </c>
      <c r="B776" s="48" t="str">
        <f t="shared" si="12"/>
        <v>T1063</v>
      </c>
      <c r="C776" s="48" t="s">
        <v>73</v>
      </c>
      <c r="D776" s="48" t="str">
        <f>TRIM(MID(Tableau1[[#This Row],[tache]],FIND("TACHE",Tableau1[[#This Row],[tache]])+5,FIND(":",Tableau1[[#This Row],[tache]])-(FIND("TACHE",Tableau1[[#This Row],[tache]])+5)))</f>
        <v>1</v>
      </c>
      <c r="E776" s="48" t="s">
        <v>297</v>
      </c>
      <c r="F776" s="48">
        <v>12</v>
      </c>
      <c r="G776" s="48" t="s">
        <v>622</v>
      </c>
      <c r="H776" s="48">
        <v>50</v>
      </c>
      <c r="I776" s="48">
        <v>20</v>
      </c>
      <c r="J776" s="48">
        <v>4</v>
      </c>
      <c r="K776" s="48" t="s">
        <v>129</v>
      </c>
      <c r="L776" s="48">
        <v>2</v>
      </c>
      <c r="M776" s="48">
        <v>0</v>
      </c>
      <c r="N776" s="47">
        <v>2</v>
      </c>
    </row>
    <row r="777" spans="1:14" x14ac:dyDescent="0.25">
      <c r="A777" s="5" t="s">
        <v>619</v>
      </c>
      <c r="B777" s="48" t="str">
        <f t="shared" si="12"/>
        <v>T1063</v>
      </c>
      <c r="C777" s="48" t="s">
        <v>73</v>
      </c>
      <c r="D777" s="48" t="str">
        <f>TRIM(MID(Tableau1[[#This Row],[tache]],FIND("TACHE",Tableau1[[#This Row],[tache]])+5,FIND(":",Tableau1[[#This Row],[tache]])-(FIND("TACHE",Tableau1[[#This Row],[tache]])+5)))</f>
        <v>2</v>
      </c>
      <c r="E777" s="48" t="s">
        <v>623</v>
      </c>
      <c r="F777" s="48">
        <v>5</v>
      </c>
      <c r="G777" s="48" t="s">
        <v>624</v>
      </c>
      <c r="H777" s="48">
        <v>150</v>
      </c>
      <c r="I777" s="48">
        <v>20</v>
      </c>
      <c r="J777" s="48">
        <v>8</v>
      </c>
      <c r="K777" s="48" t="s">
        <v>129</v>
      </c>
      <c r="L777" s="48">
        <v>0</v>
      </c>
      <c r="M777" s="48">
        <v>1</v>
      </c>
      <c r="N777" s="47">
        <v>1</v>
      </c>
    </row>
    <row r="778" spans="1:14" x14ac:dyDescent="0.25">
      <c r="A778" s="5" t="s">
        <v>619</v>
      </c>
      <c r="B778" s="48" t="str">
        <f t="shared" si="12"/>
        <v>T1063</v>
      </c>
      <c r="C778" s="48" t="s">
        <v>73</v>
      </c>
      <c r="D778" s="48" t="str">
        <f>TRIM(MID(Tableau1[[#This Row],[tache]],FIND("TACHE",Tableau1[[#This Row],[tache]])+5,FIND(":",Tableau1[[#This Row],[tache]])-(FIND("TACHE",Tableau1[[#This Row],[tache]])+5)))</f>
        <v>2</v>
      </c>
      <c r="E778" s="48" t="s">
        <v>623</v>
      </c>
      <c r="F778" s="48">
        <v>6</v>
      </c>
      <c r="G778" s="48" t="s">
        <v>625</v>
      </c>
      <c r="H778" s="48">
        <v>500</v>
      </c>
      <c r="I778" s="48">
        <v>20</v>
      </c>
      <c r="J778" s="48">
        <v>20</v>
      </c>
      <c r="K778" s="48" t="s">
        <v>129</v>
      </c>
      <c r="L778" s="48">
        <v>0</v>
      </c>
      <c r="M778" s="48">
        <v>1</v>
      </c>
      <c r="N778" s="47">
        <v>1</v>
      </c>
    </row>
    <row r="779" spans="1:14" x14ac:dyDescent="0.25">
      <c r="A779" s="5" t="s">
        <v>619</v>
      </c>
      <c r="B779" s="48" t="str">
        <f t="shared" si="12"/>
        <v>T1063</v>
      </c>
      <c r="C779" s="48" t="s">
        <v>73</v>
      </c>
      <c r="D779" s="48" t="str">
        <f>TRIM(MID(Tableau1[[#This Row],[tache]],FIND("TACHE",Tableau1[[#This Row],[tache]])+5,FIND(":",Tableau1[[#This Row],[tache]])-(FIND("TACHE",Tableau1[[#This Row],[tache]])+5)))</f>
        <v>2</v>
      </c>
      <c r="E779" s="48" t="s">
        <v>623</v>
      </c>
      <c r="F779" s="48">
        <v>10</v>
      </c>
      <c r="G779" s="48" t="s">
        <v>626</v>
      </c>
      <c r="H779" s="48">
        <v>600</v>
      </c>
      <c r="I779" s="48">
        <v>20</v>
      </c>
      <c r="J779" s="48">
        <v>20</v>
      </c>
      <c r="K779" s="48" t="s">
        <v>129</v>
      </c>
      <c r="L779" s="48">
        <v>0</v>
      </c>
      <c r="M779" s="48">
        <v>1</v>
      </c>
      <c r="N779" s="47">
        <v>1</v>
      </c>
    </row>
    <row r="780" spans="1:14" x14ac:dyDescent="0.25">
      <c r="A780" s="5" t="s">
        <v>619</v>
      </c>
      <c r="B780" s="48" t="str">
        <f t="shared" si="12"/>
        <v>T1063</v>
      </c>
      <c r="C780" s="48" t="s">
        <v>73</v>
      </c>
      <c r="D780" s="48" t="str">
        <f>TRIM(MID(Tableau1[[#This Row],[tache]],FIND("TACHE",Tableau1[[#This Row],[tache]])+5,FIND(":",Tableau1[[#This Row],[tache]])-(FIND("TACHE",Tableau1[[#This Row],[tache]])+5)))</f>
        <v>5</v>
      </c>
      <c r="E780" s="48" t="s">
        <v>627</v>
      </c>
      <c r="F780" s="48">
        <v>5</v>
      </c>
      <c r="G780" s="48" t="s">
        <v>628</v>
      </c>
      <c r="H780" s="48">
        <v>150</v>
      </c>
      <c r="I780" s="48">
        <v>20</v>
      </c>
      <c r="J780" s="48">
        <v>8</v>
      </c>
      <c r="K780" s="48" t="s">
        <v>129</v>
      </c>
      <c r="L780" s="48">
        <v>0</v>
      </c>
      <c r="M780" s="48">
        <v>1</v>
      </c>
      <c r="N780" s="47">
        <v>1</v>
      </c>
    </row>
    <row r="781" spans="1:14" x14ac:dyDescent="0.25">
      <c r="A781" s="5" t="s">
        <v>619</v>
      </c>
      <c r="B781" s="48" t="str">
        <f t="shared" si="12"/>
        <v>T1063</v>
      </c>
      <c r="C781" s="48" t="s">
        <v>73</v>
      </c>
      <c r="D781" s="48" t="str">
        <f>TRIM(MID(Tableau1[[#This Row],[tache]],FIND("TACHE",Tableau1[[#This Row],[tache]])+5,FIND(":",Tableau1[[#This Row],[tache]])-(FIND("TACHE",Tableau1[[#This Row],[tache]])+5)))</f>
        <v>5</v>
      </c>
      <c r="E781" s="48" t="s">
        <v>627</v>
      </c>
      <c r="F781" s="48">
        <v>6</v>
      </c>
      <c r="G781" s="48" t="s">
        <v>629</v>
      </c>
      <c r="H781" s="48">
        <v>500</v>
      </c>
      <c r="I781" s="48">
        <v>20</v>
      </c>
      <c r="J781" s="48">
        <v>20</v>
      </c>
      <c r="K781" s="48" t="s">
        <v>129</v>
      </c>
      <c r="L781" s="48">
        <v>0</v>
      </c>
      <c r="M781" s="48">
        <v>1</v>
      </c>
      <c r="N781" s="47">
        <v>1</v>
      </c>
    </row>
    <row r="782" spans="1:14" x14ac:dyDescent="0.25">
      <c r="A782" s="5" t="s">
        <v>619</v>
      </c>
      <c r="B782" s="48" t="str">
        <f t="shared" si="12"/>
        <v>T1063</v>
      </c>
      <c r="C782" s="48" t="s">
        <v>73</v>
      </c>
      <c r="D782" s="48" t="str">
        <f>TRIM(MID(Tableau1[[#This Row],[tache]],FIND("TACHE",Tableau1[[#This Row],[tache]])+5,FIND(":",Tableau1[[#This Row],[tache]])-(FIND("TACHE",Tableau1[[#This Row],[tache]])+5)))</f>
        <v>5</v>
      </c>
      <c r="E782" s="48" t="s">
        <v>627</v>
      </c>
      <c r="F782" s="48">
        <v>10</v>
      </c>
      <c r="G782" s="48" t="s">
        <v>630</v>
      </c>
      <c r="H782" s="48">
        <v>600</v>
      </c>
      <c r="I782" s="48">
        <v>20</v>
      </c>
      <c r="J782" s="48">
        <v>20</v>
      </c>
      <c r="K782" s="48" t="s">
        <v>129</v>
      </c>
      <c r="L782" s="48">
        <v>0</v>
      </c>
      <c r="M782" s="48">
        <v>1</v>
      </c>
      <c r="N782" s="47">
        <v>1</v>
      </c>
    </row>
    <row r="783" spans="1:14" x14ac:dyDescent="0.25">
      <c r="A783" s="5" t="s">
        <v>619</v>
      </c>
      <c r="B783" s="48" t="str">
        <f t="shared" si="12"/>
        <v>T1063</v>
      </c>
      <c r="C783" s="48" t="s">
        <v>73</v>
      </c>
      <c r="D783" s="48" t="str">
        <f>TRIM(MID(Tableau1[[#This Row],[tache]],FIND("TACHE",Tableau1[[#This Row],[tache]])+5,FIND(":",Tableau1[[#This Row],[tache]])-(FIND("TACHE",Tableau1[[#This Row],[tache]])+5)))</f>
        <v>6</v>
      </c>
      <c r="E783" s="48" t="s">
        <v>631</v>
      </c>
      <c r="F783" s="48">
        <v>1</v>
      </c>
      <c r="G783" s="48" t="s">
        <v>632</v>
      </c>
      <c r="H783" s="48">
        <v>15</v>
      </c>
      <c r="I783" s="48">
        <v>20</v>
      </c>
      <c r="J783" s="48">
        <v>4</v>
      </c>
      <c r="K783" s="48" t="s">
        <v>129</v>
      </c>
      <c r="L783" s="48">
        <v>0</v>
      </c>
      <c r="M783" s="48">
        <v>1</v>
      </c>
      <c r="N783" s="47">
        <v>1</v>
      </c>
    </row>
    <row r="784" spans="1:14" x14ac:dyDescent="0.25">
      <c r="A784" s="5" t="s">
        <v>619</v>
      </c>
      <c r="B784" s="48" t="str">
        <f t="shared" si="12"/>
        <v>T1063</v>
      </c>
      <c r="C784" s="48" t="s">
        <v>73</v>
      </c>
      <c r="D784" s="48" t="str">
        <f>TRIM(MID(Tableau1[[#This Row],[tache]],FIND("TACHE",Tableau1[[#This Row],[tache]])+5,FIND(":",Tableau1[[#This Row],[tache]])-(FIND("TACHE",Tableau1[[#This Row],[tache]])+5)))</f>
        <v>6</v>
      </c>
      <c r="E784" s="48" t="s">
        <v>631</v>
      </c>
      <c r="F784" s="48">
        <v>2</v>
      </c>
      <c r="G784" s="48" t="s">
        <v>175</v>
      </c>
      <c r="H784" s="48">
        <v>50</v>
      </c>
      <c r="I784" s="48">
        <v>20</v>
      </c>
      <c r="J784" s="48">
        <v>4</v>
      </c>
      <c r="K784" s="48" t="s">
        <v>129</v>
      </c>
      <c r="L784" s="48">
        <v>0</v>
      </c>
      <c r="M784" s="48">
        <v>1</v>
      </c>
      <c r="N784" s="47">
        <v>1</v>
      </c>
    </row>
    <row r="785" spans="1:14" x14ac:dyDescent="0.25">
      <c r="A785" s="5" t="s">
        <v>619</v>
      </c>
      <c r="B785" s="48" t="str">
        <f t="shared" si="12"/>
        <v>T1063</v>
      </c>
      <c r="C785" s="48" t="s">
        <v>73</v>
      </c>
      <c r="D785" s="48" t="str">
        <f>TRIM(MID(Tableau1[[#This Row],[tache]],FIND("TACHE",Tableau1[[#This Row],[tache]])+5,FIND(":",Tableau1[[#This Row],[tache]])-(FIND("TACHE",Tableau1[[#This Row],[tache]])+5)))</f>
        <v>6</v>
      </c>
      <c r="E785" s="48" t="s">
        <v>631</v>
      </c>
      <c r="F785" s="48">
        <v>7</v>
      </c>
      <c r="G785" s="48" t="s">
        <v>633</v>
      </c>
      <c r="H785" s="48">
        <v>50</v>
      </c>
      <c r="I785" s="48">
        <v>20</v>
      </c>
      <c r="J785" s="48">
        <v>4</v>
      </c>
      <c r="K785" s="48" t="s">
        <v>129</v>
      </c>
      <c r="L785" s="48">
        <v>0</v>
      </c>
      <c r="M785" s="48">
        <v>1</v>
      </c>
      <c r="N785" s="47">
        <v>1</v>
      </c>
    </row>
    <row r="786" spans="1:14" x14ac:dyDescent="0.25">
      <c r="A786" s="5" t="s">
        <v>619</v>
      </c>
      <c r="B786" s="48" t="str">
        <f t="shared" si="12"/>
        <v>T1063</v>
      </c>
      <c r="C786" s="48" t="s">
        <v>73</v>
      </c>
      <c r="D786" s="48" t="str">
        <f>TRIM(MID(Tableau1[[#This Row],[tache]],FIND("TACHE",Tableau1[[#This Row],[tache]])+5,FIND(":",Tableau1[[#This Row],[tache]])-(FIND("TACHE",Tableau1[[#This Row],[tache]])+5)))</f>
        <v>6</v>
      </c>
      <c r="E786" s="48" t="s">
        <v>631</v>
      </c>
      <c r="F786" s="48">
        <v>8</v>
      </c>
      <c r="G786" s="48" t="s">
        <v>633</v>
      </c>
      <c r="H786" s="48">
        <v>100</v>
      </c>
      <c r="I786" s="48">
        <v>20</v>
      </c>
      <c r="J786" s="48">
        <v>8</v>
      </c>
      <c r="K786" s="48" t="s">
        <v>129</v>
      </c>
      <c r="L786" s="48">
        <v>0</v>
      </c>
      <c r="M786" s="48">
        <v>1</v>
      </c>
      <c r="N786" s="47">
        <v>1</v>
      </c>
    </row>
    <row r="787" spans="1:14" x14ac:dyDescent="0.25">
      <c r="A787" s="5" t="s">
        <v>619</v>
      </c>
      <c r="B787" s="48" t="str">
        <f t="shared" si="12"/>
        <v>T1063</v>
      </c>
      <c r="C787" s="48" t="s">
        <v>73</v>
      </c>
      <c r="D787" s="48" t="str">
        <f>TRIM(MID(Tableau1[[#This Row],[tache]],FIND("TACHE",Tableau1[[#This Row],[tache]])+5,FIND(":",Tableau1[[#This Row],[tache]])-(FIND("TACHE",Tableau1[[#This Row],[tache]])+5)))</f>
        <v>6</v>
      </c>
      <c r="E787" s="48" t="s">
        <v>631</v>
      </c>
      <c r="F787" s="48">
        <v>9</v>
      </c>
      <c r="G787" s="48" t="s">
        <v>633</v>
      </c>
      <c r="H787" s="48">
        <v>25</v>
      </c>
      <c r="I787" s="48">
        <v>20</v>
      </c>
      <c r="J787" s="48">
        <v>4</v>
      </c>
      <c r="K787" s="48" t="s">
        <v>129</v>
      </c>
      <c r="L787" s="48">
        <v>0</v>
      </c>
      <c r="M787" s="48">
        <v>1</v>
      </c>
      <c r="N787" s="47">
        <v>1</v>
      </c>
    </row>
    <row r="788" spans="1:14" x14ac:dyDescent="0.25">
      <c r="A788" s="5" t="s">
        <v>619</v>
      </c>
      <c r="B788" s="48" t="str">
        <f t="shared" si="12"/>
        <v>T1063</v>
      </c>
      <c r="C788" s="48" t="s">
        <v>73</v>
      </c>
      <c r="D788" s="48" t="str">
        <f>TRIM(MID(Tableau1[[#This Row],[tache]],FIND("TACHE",Tableau1[[#This Row],[tache]])+5,FIND(":",Tableau1[[#This Row],[tache]])-(FIND("TACHE",Tableau1[[#This Row],[tache]])+5)))</f>
        <v>6</v>
      </c>
      <c r="E788" s="48" t="s">
        <v>631</v>
      </c>
      <c r="F788" s="48">
        <v>12</v>
      </c>
      <c r="G788" s="48" t="s">
        <v>175</v>
      </c>
      <c r="H788" s="48">
        <v>50</v>
      </c>
      <c r="I788" s="48">
        <v>20</v>
      </c>
      <c r="J788" s="48">
        <v>4</v>
      </c>
      <c r="K788" s="48" t="s">
        <v>129</v>
      </c>
      <c r="L788" s="48">
        <v>0</v>
      </c>
      <c r="M788" s="48">
        <v>1</v>
      </c>
      <c r="N788" s="47">
        <v>1</v>
      </c>
    </row>
    <row r="789" spans="1:14" x14ac:dyDescent="0.25">
      <c r="A789" s="5" t="s">
        <v>619</v>
      </c>
      <c r="B789" s="48" t="str">
        <f t="shared" si="12"/>
        <v>T1063</v>
      </c>
      <c r="C789" s="48" t="s">
        <v>73</v>
      </c>
      <c r="D789" s="48" t="str">
        <f>TRIM(MID(Tableau1[[#This Row],[tache]],FIND("TACHE",Tableau1[[#This Row],[tache]])+5,FIND(":",Tableau1[[#This Row],[tache]])-(FIND("TACHE",Tableau1[[#This Row],[tache]])+5)))</f>
        <v>3</v>
      </c>
      <c r="E789" s="48" t="s">
        <v>2091</v>
      </c>
      <c r="F789" s="48" t="s">
        <v>73</v>
      </c>
      <c r="G789" s="48" t="s">
        <v>161</v>
      </c>
      <c r="H789" s="48"/>
      <c r="I789" s="48"/>
      <c r="J789" s="48" t="e">
        <v>#N/A</v>
      </c>
      <c r="K789" s="48"/>
      <c r="L789" s="48">
        <v>2</v>
      </c>
      <c r="M789" s="48">
        <v>0</v>
      </c>
      <c r="N789" s="47">
        <v>2</v>
      </c>
    </row>
    <row r="790" spans="1:14" x14ac:dyDescent="0.25">
      <c r="A790" s="5" t="s">
        <v>619</v>
      </c>
      <c r="B790" s="48" t="str">
        <f t="shared" si="12"/>
        <v>T1063</v>
      </c>
      <c r="C790" s="48" t="s">
        <v>73</v>
      </c>
      <c r="D790" s="48" t="e">
        <f>TRIM(MID(Tableau1[[#This Row],[tache]],FIND("TACHE",Tableau1[[#This Row],[tache]])+5,FIND(":",Tableau1[[#This Row],[tache]])-(FIND("TACHE",Tableau1[[#This Row],[tache]])+5)))</f>
        <v>#VALUE!</v>
      </c>
      <c r="E790" s="48" t="s">
        <v>2070</v>
      </c>
      <c r="F790" s="48" t="s">
        <v>76</v>
      </c>
      <c r="G790" s="48" t="s">
        <v>161</v>
      </c>
      <c r="H790" s="48">
        <v>150</v>
      </c>
      <c r="I790" s="48">
        <v>20</v>
      </c>
      <c r="J790" s="48">
        <v>8</v>
      </c>
      <c r="K790" s="48" t="s">
        <v>129</v>
      </c>
      <c r="L790" s="48">
        <v>2</v>
      </c>
      <c r="M790" s="48">
        <v>0</v>
      </c>
      <c r="N790" s="47">
        <v>2</v>
      </c>
    </row>
    <row r="791" spans="1:14" x14ac:dyDescent="0.25">
      <c r="A791" s="5" t="s">
        <v>619</v>
      </c>
      <c r="B791" s="48" t="str">
        <f t="shared" si="12"/>
        <v>T1063</v>
      </c>
      <c r="C791" s="48" t="s">
        <v>73</v>
      </c>
      <c r="D791" s="48" t="e">
        <f>TRIM(MID(Tableau1[[#This Row],[tache]],FIND("TACHE",Tableau1[[#This Row],[tache]])+5,FIND(":",Tableau1[[#This Row],[tache]])-(FIND("TACHE",Tableau1[[#This Row],[tache]])+5)))</f>
        <v>#VALUE!</v>
      </c>
      <c r="E791" s="48" t="s">
        <v>2070</v>
      </c>
      <c r="F791" s="48" t="s">
        <v>81</v>
      </c>
      <c r="G791" s="48" t="s">
        <v>161</v>
      </c>
      <c r="H791" s="48">
        <v>25</v>
      </c>
      <c r="I791" s="48">
        <v>20</v>
      </c>
      <c r="J791" s="48">
        <v>4</v>
      </c>
      <c r="K791" s="48" t="s">
        <v>129</v>
      </c>
      <c r="L791" s="48">
        <v>2</v>
      </c>
      <c r="M791" s="48">
        <v>0</v>
      </c>
      <c r="N791" s="47">
        <v>2</v>
      </c>
    </row>
    <row r="792" spans="1:14" x14ac:dyDescent="0.25">
      <c r="A792" s="5" t="s">
        <v>619</v>
      </c>
      <c r="B792" s="48" t="str">
        <f t="shared" si="12"/>
        <v>T1063</v>
      </c>
      <c r="C792" s="48" t="s">
        <v>73</v>
      </c>
      <c r="D792" s="48" t="e">
        <f>TRIM(MID(Tableau1[[#This Row],[tache]],FIND("TACHE",Tableau1[[#This Row],[tache]])+5,FIND(":",Tableau1[[#This Row],[tache]])-(FIND("TACHE",Tableau1[[#This Row],[tache]])+5)))</f>
        <v>#VALUE!</v>
      </c>
      <c r="E792" s="48" t="s">
        <v>2070</v>
      </c>
      <c r="F792" s="48" t="s">
        <v>82</v>
      </c>
      <c r="G792" s="48" t="s">
        <v>161</v>
      </c>
      <c r="H792" s="48">
        <v>100</v>
      </c>
      <c r="I792" s="48">
        <v>20</v>
      </c>
      <c r="J792" s="48">
        <v>8</v>
      </c>
      <c r="K792" s="48" t="s">
        <v>129</v>
      </c>
      <c r="L792" s="48">
        <v>2</v>
      </c>
      <c r="M792" s="48">
        <v>0</v>
      </c>
      <c r="N792" s="47">
        <v>2</v>
      </c>
    </row>
    <row r="793" spans="1:14" x14ac:dyDescent="0.25">
      <c r="A793" s="5" t="s">
        <v>619</v>
      </c>
      <c r="B793" s="48" t="str">
        <f t="shared" si="12"/>
        <v>T1063</v>
      </c>
      <c r="C793" s="48" t="s">
        <v>73</v>
      </c>
      <c r="D793" s="48" t="str">
        <f>TRIM(MID(Tableau1[[#This Row],[tache]],FIND("TACHE",Tableau1[[#This Row],[tache]])+5,FIND(":",Tableau1[[#This Row],[tache]])-(FIND("TACHE",Tableau1[[#This Row],[tache]])+5)))</f>
        <v>7</v>
      </c>
      <c r="E793" s="48" t="s">
        <v>2092</v>
      </c>
      <c r="F793" s="48" t="s">
        <v>73</v>
      </c>
      <c r="G793" s="48" t="s">
        <v>175</v>
      </c>
      <c r="H793" s="48"/>
      <c r="I793" s="48"/>
      <c r="J793" s="48" t="e">
        <v>#N/A</v>
      </c>
      <c r="K793" s="48"/>
      <c r="L793" s="48">
        <v>0</v>
      </c>
      <c r="M793" s="48">
        <v>1</v>
      </c>
      <c r="N793" s="47">
        <v>1</v>
      </c>
    </row>
    <row r="794" spans="1:14" x14ac:dyDescent="0.25">
      <c r="A794" s="5" t="s">
        <v>619</v>
      </c>
      <c r="B794" s="48" t="str">
        <f t="shared" si="12"/>
        <v>T1063</v>
      </c>
      <c r="C794" s="48" t="s">
        <v>73</v>
      </c>
      <c r="D794" s="48" t="e">
        <f>TRIM(MID(Tableau1[[#This Row],[tache]],FIND("TACHE",Tableau1[[#This Row],[tache]])+5,FIND(":",Tableau1[[#This Row],[tache]])-(FIND("TACHE",Tableau1[[#This Row],[tache]])+5)))</f>
        <v>#VALUE!</v>
      </c>
      <c r="E794" s="48" t="s">
        <v>2071</v>
      </c>
      <c r="F794" s="48" t="s">
        <v>76</v>
      </c>
      <c r="G794" s="48" t="s">
        <v>175</v>
      </c>
      <c r="H794" s="48">
        <v>150</v>
      </c>
      <c r="I794" s="48">
        <v>20</v>
      </c>
      <c r="J794" s="48">
        <v>8</v>
      </c>
      <c r="K794" s="48" t="s">
        <v>129</v>
      </c>
      <c r="L794" s="48">
        <v>0</v>
      </c>
      <c r="M794" s="48">
        <v>1</v>
      </c>
      <c r="N794" s="47">
        <v>1</v>
      </c>
    </row>
    <row r="795" spans="1:14" x14ac:dyDescent="0.25">
      <c r="A795" s="5" t="s">
        <v>619</v>
      </c>
      <c r="B795" s="48" t="str">
        <f t="shared" si="12"/>
        <v>T1063</v>
      </c>
      <c r="C795" s="48" t="s">
        <v>73</v>
      </c>
      <c r="D795" s="48" t="e">
        <f>TRIM(MID(Tableau1[[#This Row],[tache]],FIND("TACHE",Tableau1[[#This Row],[tache]])+5,FIND(":",Tableau1[[#This Row],[tache]])-(FIND("TACHE",Tableau1[[#This Row],[tache]])+5)))</f>
        <v>#VALUE!</v>
      </c>
      <c r="E795" s="48" t="s">
        <v>2071</v>
      </c>
      <c r="F795" s="48" t="s">
        <v>81</v>
      </c>
      <c r="G795" s="48" t="s">
        <v>175</v>
      </c>
      <c r="H795" s="48">
        <v>25</v>
      </c>
      <c r="I795" s="48">
        <v>20</v>
      </c>
      <c r="J795" s="48">
        <v>4</v>
      </c>
      <c r="K795" s="48" t="s">
        <v>129</v>
      </c>
      <c r="L795" s="48">
        <v>0</v>
      </c>
      <c r="M795" s="48">
        <v>1</v>
      </c>
      <c r="N795" s="47">
        <v>1</v>
      </c>
    </row>
    <row r="796" spans="1:14" x14ac:dyDescent="0.25">
      <c r="A796" s="5" t="s">
        <v>619</v>
      </c>
      <c r="B796" s="48" t="str">
        <f t="shared" si="12"/>
        <v>T1063</v>
      </c>
      <c r="C796" s="48" t="s">
        <v>73</v>
      </c>
      <c r="D796" s="48" t="e">
        <f>TRIM(MID(Tableau1[[#This Row],[tache]],FIND("TACHE",Tableau1[[#This Row],[tache]])+5,FIND(":",Tableau1[[#This Row],[tache]])-(FIND("TACHE",Tableau1[[#This Row],[tache]])+5)))</f>
        <v>#VALUE!</v>
      </c>
      <c r="E796" s="48" t="s">
        <v>2071</v>
      </c>
      <c r="F796" s="48" t="s">
        <v>82</v>
      </c>
      <c r="G796" s="48" t="s">
        <v>175</v>
      </c>
      <c r="H796" s="48">
        <v>100</v>
      </c>
      <c r="I796" s="48">
        <v>20</v>
      </c>
      <c r="J796" s="48">
        <v>8</v>
      </c>
      <c r="K796" s="48" t="s">
        <v>129</v>
      </c>
      <c r="L796" s="48">
        <v>0</v>
      </c>
      <c r="M796" s="48">
        <v>1</v>
      </c>
      <c r="N796" s="47">
        <v>1</v>
      </c>
    </row>
    <row r="797" spans="1:14" x14ac:dyDescent="0.25">
      <c r="A797" s="62" t="s">
        <v>638</v>
      </c>
      <c r="B797" s="63" t="str">
        <f t="shared" si="12"/>
        <v>TRP189</v>
      </c>
      <c r="C797" s="63" t="s">
        <v>73</v>
      </c>
      <c r="D797" s="63" t="str">
        <f>TRIM(MID(Tableau1[[#This Row],[tache]],FIND("TACHE",Tableau1[[#This Row],[tache]])+5,FIND(":",Tableau1[[#This Row],[tache]])-(FIND("TACHE",Tableau1[[#This Row],[tache]])+5)))</f>
        <v>1</v>
      </c>
      <c r="E797" s="63" t="s">
        <v>127</v>
      </c>
      <c r="F797" s="63" t="s">
        <v>73</v>
      </c>
      <c r="G797" s="63" t="s">
        <v>639</v>
      </c>
      <c r="H797" s="63">
        <v>80</v>
      </c>
      <c r="I797" s="63">
        <v>20</v>
      </c>
      <c r="J797" s="63">
        <v>4</v>
      </c>
      <c r="K797" s="63" t="s">
        <v>129</v>
      </c>
      <c r="L797" s="63">
        <v>0</v>
      </c>
      <c r="M797" s="63">
        <v>2</v>
      </c>
      <c r="N797" s="64">
        <v>2</v>
      </c>
    </row>
    <row r="798" spans="1:14" x14ac:dyDescent="0.25">
      <c r="A798" s="5" t="s">
        <v>640</v>
      </c>
      <c r="B798" s="48" t="str">
        <f t="shared" si="12"/>
        <v>K39750BLV</v>
      </c>
      <c r="C798" s="48" t="s">
        <v>73</v>
      </c>
      <c r="D798" s="48" t="str">
        <f>TRIM(MID(Tableau1[[#This Row],[tache]],FIND("TACHE",Tableau1[[#This Row],[tache]])+5,FIND(":",Tableau1[[#This Row],[tache]])-(FIND("TACHE",Tableau1[[#This Row],[tache]])+5)))</f>
        <v>1</v>
      </c>
      <c r="E798" s="48" t="s">
        <v>148</v>
      </c>
      <c r="F798" s="48" t="s">
        <v>73</v>
      </c>
      <c r="G798" s="48" t="s">
        <v>641</v>
      </c>
      <c r="H798" s="48">
        <v>80</v>
      </c>
      <c r="I798" s="48">
        <v>50</v>
      </c>
      <c r="J798" s="48">
        <v>8</v>
      </c>
      <c r="K798" s="48" t="s">
        <v>150</v>
      </c>
      <c r="L798" s="48">
        <v>0</v>
      </c>
      <c r="M798" s="48">
        <v>2</v>
      </c>
      <c r="N798" s="47">
        <v>2</v>
      </c>
    </row>
    <row r="799" spans="1:14" x14ac:dyDescent="0.25">
      <c r="A799" s="62" t="s">
        <v>642</v>
      </c>
      <c r="B799" s="63" t="str">
        <f t="shared" si="12"/>
        <v>OTG052</v>
      </c>
      <c r="C799" s="63" t="s">
        <v>73</v>
      </c>
      <c r="D799" s="63" t="str">
        <f>TRIM(MID(Tableau1[[#This Row],[tache]],FIND("TACHE",Tableau1[[#This Row],[tache]])+5,FIND(":",Tableau1[[#This Row],[tache]])-(FIND("TACHE",Tableau1[[#This Row],[tache]])+5)))</f>
        <v>1</v>
      </c>
      <c r="E799" s="63" t="s">
        <v>127</v>
      </c>
      <c r="F799" s="63" t="s">
        <v>152</v>
      </c>
      <c r="G799" s="63" t="s">
        <v>153</v>
      </c>
      <c r="H799" s="63">
        <v>50</v>
      </c>
      <c r="I799" s="63">
        <v>20</v>
      </c>
      <c r="J799" s="63">
        <v>4</v>
      </c>
      <c r="K799" s="63" t="s">
        <v>129</v>
      </c>
      <c r="L799" s="63">
        <v>2</v>
      </c>
      <c r="M799" s="63">
        <v>1</v>
      </c>
      <c r="N799" s="64">
        <v>3</v>
      </c>
    </row>
    <row r="800" spans="1:14" x14ac:dyDescent="0.25">
      <c r="A800" s="5" t="s">
        <v>643</v>
      </c>
      <c r="B800" s="48" t="str">
        <f t="shared" si="12"/>
        <v>OTG054</v>
      </c>
      <c r="C800" s="48" t="s">
        <v>73</v>
      </c>
      <c r="D800" s="48" t="str">
        <f>TRIM(MID(Tableau1[[#This Row],[tache]],FIND("TACHE",Tableau1[[#This Row],[tache]])+5,FIND(":",Tableau1[[#This Row],[tache]])-(FIND("TACHE",Tableau1[[#This Row],[tache]])+5)))</f>
        <v>1</v>
      </c>
      <c r="E800" s="48" t="s">
        <v>148</v>
      </c>
      <c r="F800" s="48" t="s">
        <v>152</v>
      </c>
      <c r="G800" s="48" t="s">
        <v>153</v>
      </c>
      <c r="H800" s="48">
        <v>80</v>
      </c>
      <c r="I800" s="48">
        <v>20</v>
      </c>
      <c r="J800" s="48">
        <v>4</v>
      </c>
      <c r="K800" s="48" t="s">
        <v>129</v>
      </c>
      <c r="L800" s="48">
        <v>2</v>
      </c>
      <c r="M800" s="48">
        <v>0</v>
      </c>
      <c r="N800" s="47">
        <v>2</v>
      </c>
    </row>
    <row r="801" spans="1:14" x14ac:dyDescent="0.25">
      <c r="A801" s="5" t="s">
        <v>643</v>
      </c>
      <c r="B801" s="48" t="str">
        <f t="shared" si="12"/>
        <v>OTG054</v>
      </c>
      <c r="C801" s="48" t="s">
        <v>73</v>
      </c>
      <c r="D801" s="48" t="str">
        <f>TRIM(MID(Tableau1[[#This Row],[tache]],FIND("TACHE",Tableau1[[#This Row],[tache]])+5,FIND(":",Tableau1[[#This Row],[tache]])-(FIND("TACHE",Tableau1[[#This Row],[tache]])+5)))</f>
        <v>1</v>
      </c>
      <c r="E801" s="48" t="s">
        <v>148</v>
      </c>
      <c r="F801" s="48" t="s">
        <v>154</v>
      </c>
      <c r="G801" s="48" t="s">
        <v>644</v>
      </c>
      <c r="H801" s="48">
        <v>80</v>
      </c>
      <c r="I801" s="48">
        <v>20</v>
      </c>
      <c r="J801" s="48">
        <v>4</v>
      </c>
      <c r="K801" s="48" t="s">
        <v>129</v>
      </c>
      <c r="L801" s="48">
        <v>2</v>
      </c>
      <c r="M801" s="48">
        <v>0</v>
      </c>
      <c r="N801" s="47">
        <v>2</v>
      </c>
    </row>
    <row r="802" spans="1:14" x14ac:dyDescent="0.25">
      <c r="A802" s="5" t="s">
        <v>643</v>
      </c>
      <c r="B802" s="48" t="str">
        <f t="shared" si="12"/>
        <v>OTG054</v>
      </c>
      <c r="C802" s="48" t="s">
        <v>73</v>
      </c>
      <c r="D802" s="48" t="str">
        <f>TRIM(MID(Tableau1[[#This Row],[tache]],FIND("TACHE",Tableau1[[#This Row],[tache]])+5,FIND(":",Tableau1[[#This Row],[tache]])-(FIND("TACHE",Tableau1[[#This Row],[tache]])+5)))</f>
        <v>1</v>
      </c>
      <c r="E802" s="48" t="s">
        <v>148</v>
      </c>
      <c r="F802" s="48" t="s">
        <v>155</v>
      </c>
      <c r="G802" s="48" t="s">
        <v>153</v>
      </c>
      <c r="H802" s="48">
        <v>80</v>
      </c>
      <c r="I802" s="48">
        <v>20</v>
      </c>
      <c r="J802" s="48">
        <v>4</v>
      </c>
      <c r="K802" s="48" t="s">
        <v>129</v>
      </c>
      <c r="L802" s="48">
        <v>2</v>
      </c>
      <c r="M802" s="48">
        <v>0</v>
      </c>
      <c r="N802" s="47">
        <v>2</v>
      </c>
    </row>
    <row r="803" spans="1:14" x14ac:dyDescent="0.25">
      <c r="A803" s="5" t="s">
        <v>643</v>
      </c>
      <c r="B803" s="48" t="str">
        <f t="shared" si="12"/>
        <v>OTG054</v>
      </c>
      <c r="C803" s="48" t="s">
        <v>73</v>
      </c>
      <c r="D803" s="48" t="str">
        <f>TRIM(MID(Tableau1[[#This Row],[tache]],FIND("TACHE",Tableau1[[#This Row],[tache]])+5,FIND(":",Tableau1[[#This Row],[tache]])-(FIND("TACHE",Tableau1[[#This Row],[tache]])+5)))</f>
        <v>1</v>
      </c>
      <c r="E803" s="48" t="s">
        <v>148</v>
      </c>
      <c r="F803" s="48" t="s">
        <v>156</v>
      </c>
      <c r="G803" s="48" t="s">
        <v>153</v>
      </c>
      <c r="H803" s="48">
        <v>150</v>
      </c>
      <c r="I803" s="48">
        <v>20</v>
      </c>
      <c r="J803" s="48">
        <v>8</v>
      </c>
      <c r="K803" s="48" t="s">
        <v>129</v>
      </c>
      <c r="L803" s="48">
        <v>2</v>
      </c>
      <c r="M803" s="48">
        <v>0</v>
      </c>
      <c r="N803" s="47">
        <v>2</v>
      </c>
    </row>
    <row r="804" spans="1:14" x14ac:dyDescent="0.25">
      <c r="A804" s="5" t="s">
        <v>643</v>
      </c>
      <c r="B804" s="48" t="str">
        <f t="shared" si="12"/>
        <v>OTG054</v>
      </c>
      <c r="C804" s="48" t="s">
        <v>73</v>
      </c>
      <c r="D804" s="48" t="str">
        <f>TRIM(MID(Tableau1[[#This Row],[tache]],FIND("TACHE",Tableau1[[#This Row],[tache]])+5,FIND(":",Tableau1[[#This Row],[tache]])-(FIND("TACHE",Tableau1[[#This Row],[tache]])+5)))</f>
        <v>1</v>
      </c>
      <c r="E804" s="48" t="s">
        <v>148</v>
      </c>
      <c r="F804" s="48" t="s">
        <v>157</v>
      </c>
      <c r="G804" s="48" t="s">
        <v>153</v>
      </c>
      <c r="H804" s="48">
        <v>25</v>
      </c>
      <c r="I804" s="48">
        <v>20</v>
      </c>
      <c r="J804" s="48">
        <v>4</v>
      </c>
      <c r="K804" s="48" t="s">
        <v>129</v>
      </c>
      <c r="L804" s="48">
        <v>2</v>
      </c>
      <c r="M804" s="48">
        <v>0</v>
      </c>
      <c r="N804" s="47">
        <v>2</v>
      </c>
    </row>
    <row r="805" spans="1:14" x14ac:dyDescent="0.25">
      <c r="A805" s="5" t="s">
        <v>643</v>
      </c>
      <c r="B805" s="48" t="str">
        <f t="shared" si="12"/>
        <v>OTG054</v>
      </c>
      <c r="C805" s="48" t="s">
        <v>73</v>
      </c>
      <c r="D805" s="48" t="str">
        <f>TRIM(MID(Tableau1[[#This Row],[tache]],FIND("TACHE",Tableau1[[#This Row],[tache]])+5,FIND(":",Tableau1[[#This Row],[tache]])-(FIND("TACHE",Tableau1[[#This Row],[tache]])+5)))</f>
        <v>1</v>
      </c>
      <c r="E805" s="48" t="s">
        <v>148</v>
      </c>
      <c r="F805" s="48" t="s">
        <v>645</v>
      </c>
      <c r="G805" s="48" t="s">
        <v>153</v>
      </c>
      <c r="H805" s="48">
        <v>25</v>
      </c>
      <c r="I805" s="48">
        <v>20</v>
      </c>
      <c r="J805" s="48">
        <v>4</v>
      </c>
      <c r="K805" s="48" t="s">
        <v>129</v>
      </c>
      <c r="L805" s="48">
        <v>2</v>
      </c>
      <c r="M805" s="48">
        <v>0</v>
      </c>
      <c r="N805" s="47">
        <v>2</v>
      </c>
    </row>
    <row r="806" spans="1:14" x14ac:dyDescent="0.25">
      <c r="A806" s="5" t="s">
        <v>643</v>
      </c>
      <c r="B806" s="48" t="str">
        <f t="shared" si="12"/>
        <v>OTG054</v>
      </c>
      <c r="C806" s="48" t="s">
        <v>73</v>
      </c>
      <c r="D806" s="48" t="str">
        <f>TRIM(MID(Tableau1[[#This Row],[tache]],FIND("TACHE",Tableau1[[#This Row],[tache]])+5,FIND(":",Tableau1[[#This Row],[tache]])-(FIND("TACHE",Tableau1[[#This Row],[tache]])+5)))</f>
        <v>1</v>
      </c>
      <c r="E806" s="48" t="s">
        <v>148</v>
      </c>
      <c r="F806" s="48" t="s">
        <v>646</v>
      </c>
      <c r="G806" s="48" t="s">
        <v>153</v>
      </c>
      <c r="H806" s="48">
        <v>25</v>
      </c>
      <c r="I806" s="48">
        <v>20</v>
      </c>
      <c r="J806" s="48">
        <v>4</v>
      </c>
      <c r="K806" s="48" t="s">
        <v>129</v>
      </c>
      <c r="L806" s="48">
        <v>2</v>
      </c>
      <c r="M806" s="48">
        <v>0</v>
      </c>
      <c r="N806" s="47">
        <v>2</v>
      </c>
    </row>
    <row r="807" spans="1:14" x14ac:dyDescent="0.25">
      <c r="A807" s="5" t="s">
        <v>643</v>
      </c>
      <c r="B807" s="48" t="str">
        <f t="shared" si="12"/>
        <v>OTG054</v>
      </c>
      <c r="C807" s="48" t="s">
        <v>73</v>
      </c>
      <c r="D807" s="48" t="str">
        <f>TRIM(MID(Tableau1[[#This Row],[tache]],FIND("TACHE",Tableau1[[#This Row],[tache]])+5,FIND(":",Tableau1[[#This Row],[tache]])-(FIND("TACHE",Tableau1[[#This Row],[tache]])+5)))</f>
        <v>2</v>
      </c>
      <c r="E807" s="48" t="s">
        <v>130</v>
      </c>
      <c r="F807" s="48" t="s">
        <v>152</v>
      </c>
      <c r="G807" s="48" t="s">
        <v>158</v>
      </c>
      <c r="H807" s="48">
        <v>80</v>
      </c>
      <c r="I807" s="48">
        <v>20</v>
      </c>
      <c r="J807" s="48">
        <v>4</v>
      </c>
      <c r="K807" s="48" t="s">
        <v>129</v>
      </c>
      <c r="L807" s="48">
        <v>0</v>
      </c>
      <c r="M807" s="48">
        <v>1</v>
      </c>
      <c r="N807" s="47">
        <v>1</v>
      </c>
    </row>
    <row r="808" spans="1:14" x14ac:dyDescent="0.25">
      <c r="A808" s="5" t="s">
        <v>643</v>
      </c>
      <c r="B808" s="48" t="str">
        <f t="shared" si="12"/>
        <v>OTG054</v>
      </c>
      <c r="C808" s="48" t="s">
        <v>73</v>
      </c>
      <c r="D808" s="48" t="str">
        <f>TRIM(MID(Tableau1[[#This Row],[tache]],FIND("TACHE",Tableau1[[#This Row],[tache]])+5,FIND(":",Tableau1[[#This Row],[tache]])-(FIND("TACHE",Tableau1[[#This Row],[tache]])+5)))</f>
        <v>2</v>
      </c>
      <c r="E808" s="48" t="s">
        <v>130</v>
      </c>
      <c r="F808" s="48" t="s">
        <v>154</v>
      </c>
      <c r="G808" s="48" t="s">
        <v>647</v>
      </c>
      <c r="H808" s="48">
        <v>80</v>
      </c>
      <c r="I808" s="48">
        <v>20</v>
      </c>
      <c r="J808" s="48">
        <v>4</v>
      </c>
      <c r="K808" s="48" t="s">
        <v>129</v>
      </c>
      <c r="L808" s="48">
        <v>0</v>
      </c>
      <c r="M808" s="48">
        <v>1</v>
      </c>
      <c r="N808" s="47">
        <v>1</v>
      </c>
    </row>
    <row r="809" spans="1:14" x14ac:dyDescent="0.25">
      <c r="A809" s="5" t="s">
        <v>643</v>
      </c>
      <c r="B809" s="48" t="str">
        <f t="shared" si="12"/>
        <v>OTG054</v>
      </c>
      <c r="C809" s="48" t="s">
        <v>73</v>
      </c>
      <c r="D809" s="48" t="str">
        <f>TRIM(MID(Tableau1[[#This Row],[tache]],FIND("TACHE",Tableau1[[#This Row],[tache]])+5,FIND(":",Tableau1[[#This Row],[tache]])-(FIND("TACHE",Tableau1[[#This Row],[tache]])+5)))</f>
        <v>2</v>
      </c>
      <c r="E809" s="48" t="s">
        <v>130</v>
      </c>
      <c r="F809" s="48" t="s">
        <v>155</v>
      </c>
      <c r="G809" s="48" t="s">
        <v>158</v>
      </c>
      <c r="H809" s="48">
        <v>80</v>
      </c>
      <c r="I809" s="48">
        <v>20</v>
      </c>
      <c r="J809" s="48">
        <v>4</v>
      </c>
      <c r="K809" s="48" t="s">
        <v>129</v>
      </c>
      <c r="L809" s="48">
        <v>0</v>
      </c>
      <c r="M809" s="48">
        <v>1</v>
      </c>
      <c r="N809" s="47">
        <v>1</v>
      </c>
    </row>
    <row r="810" spans="1:14" x14ac:dyDescent="0.25">
      <c r="A810" s="5" t="s">
        <v>643</v>
      </c>
      <c r="B810" s="48" t="str">
        <f t="shared" si="12"/>
        <v>OTG054</v>
      </c>
      <c r="C810" s="48" t="s">
        <v>73</v>
      </c>
      <c r="D810" s="48" t="str">
        <f>TRIM(MID(Tableau1[[#This Row],[tache]],FIND("TACHE",Tableau1[[#This Row],[tache]])+5,FIND(":",Tableau1[[#This Row],[tache]])-(FIND("TACHE",Tableau1[[#This Row],[tache]])+5)))</f>
        <v>2</v>
      </c>
      <c r="E810" s="48" t="s">
        <v>130</v>
      </c>
      <c r="F810" s="48" t="s">
        <v>156</v>
      </c>
      <c r="G810" s="48" t="s">
        <v>158</v>
      </c>
      <c r="H810" s="48">
        <v>150</v>
      </c>
      <c r="I810" s="48">
        <v>20</v>
      </c>
      <c r="J810" s="48">
        <v>8</v>
      </c>
      <c r="K810" s="48" t="s">
        <v>129</v>
      </c>
      <c r="L810" s="48">
        <v>0</v>
      </c>
      <c r="M810" s="48">
        <v>1</v>
      </c>
      <c r="N810" s="47">
        <v>1</v>
      </c>
    </row>
    <row r="811" spans="1:14" x14ac:dyDescent="0.25">
      <c r="A811" s="5" t="s">
        <v>643</v>
      </c>
      <c r="B811" s="48" t="str">
        <f t="shared" si="12"/>
        <v>OTG054</v>
      </c>
      <c r="C811" s="48" t="s">
        <v>73</v>
      </c>
      <c r="D811" s="48" t="str">
        <f>TRIM(MID(Tableau1[[#This Row],[tache]],FIND("TACHE",Tableau1[[#This Row],[tache]])+5,FIND(":",Tableau1[[#This Row],[tache]])-(FIND("TACHE",Tableau1[[#This Row],[tache]])+5)))</f>
        <v>2</v>
      </c>
      <c r="E811" s="48" t="s">
        <v>130</v>
      </c>
      <c r="F811" s="48" t="s">
        <v>157</v>
      </c>
      <c r="G811" s="48" t="s">
        <v>158</v>
      </c>
      <c r="H811" s="48">
        <v>25</v>
      </c>
      <c r="I811" s="48">
        <v>20</v>
      </c>
      <c r="J811" s="48">
        <v>4</v>
      </c>
      <c r="K811" s="48" t="s">
        <v>129</v>
      </c>
      <c r="L811" s="48">
        <v>0</v>
      </c>
      <c r="M811" s="48">
        <v>1</v>
      </c>
      <c r="N811" s="47">
        <v>1</v>
      </c>
    </row>
    <row r="812" spans="1:14" x14ac:dyDescent="0.25">
      <c r="A812" s="5" t="s">
        <v>643</v>
      </c>
      <c r="B812" s="48" t="str">
        <f t="shared" si="12"/>
        <v>OTG054</v>
      </c>
      <c r="C812" s="48" t="s">
        <v>73</v>
      </c>
      <c r="D812" s="48" t="str">
        <f>TRIM(MID(Tableau1[[#This Row],[tache]],FIND("TACHE",Tableau1[[#This Row],[tache]])+5,FIND(":",Tableau1[[#This Row],[tache]])-(FIND("TACHE",Tableau1[[#This Row],[tache]])+5)))</f>
        <v>2</v>
      </c>
      <c r="E812" s="48" t="s">
        <v>130</v>
      </c>
      <c r="F812" s="48" t="s">
        <v>645</v>
      </c>
      <c r="G812" s="48" t="s">
        <v>158</v>
      </c>
      <c r="H812" s="48">
        <v>25</v>
      </c>
      <c r="I812" s="48">
        <v>20</v>
      </c>
      <c r="J812" s="48">
        <v>4</v>
      </c>
      <c r="K812" s="48" t="s">
        <v>129</v>
      </c>
      <c r="L812" s="48">
        <v>0</v>
      </c>
      <c r="M812" s="48">
        <v>1</v>
      </c>
      <c r="N812" s="47">
        <v>1</v>
      </c>
    </row>
    <row r="813" spans="1:14" x14ac:dyDescent="0.25">
      <c r="A813" s="5" t="s">
        <v>643</v>
      </c>
      <c r="B813" s="48" t="str">
        <f t="shared" si="12"/>
        <v>OTG054</v>
      </c>
      <c r="C813" s="48" t="s">
        <v>73</v>
      </c>
      <c r="D813" s="48" t="str">
        <f>TRIM(MID(Tableau1[[#This Row],[tache]],FIND("TACHE",Tableau1[[#This Row],[tache]])+5,FIND(":",Tableau1[[#This Row],[tache]])-(FIND("TACHE",Tableau1[[#This Row],[tache]])+5)))</f>
        <v>2</v>
      </c>
      <c r="E813" s="48" t="s">
        <v>130</v>
      </c>
      <c r="F813" s="48" t="s">
        <v>646</v>
      </c>
      <c r="G813" s="48" t="s">
        <v>158</v>
      </c>
      <c r="H813" s="48">
        <v>25</v>
      </c>
      <c r="I813" s="48">
        <v>20</v>
      </c>
      <c r="J813" s="48">
        <v>4</v>
      </c>
      <c r="K813" s="48" t="s">
        <v>129</v>
      </c>
      <c r="L813" s="48">
        <v>0</v>
      </c>
      <c r="M813" s="48">
        <v>1</v>
      </c>
      <c r="N813" s="47">
        <v>1</v>
      </c>
    </row>
    <row r="814" spans="1:14" x14ac:dyDescent="0.25">
      <c r="A814" s="62" t="s">
        <v>648</v>
      </c>
      <c r="B814" s="63" t="str">
        <f t="shared" si="12"/>
        <v>OTG055</v>
      </c>
      <c r="C814" s="63" t="s">
        <v>73</v>
      </c>
      <c r="D814" s="63" t="str">
        <f>TRIM(MID(Tableau1[[#This Row],[tache]],FIND("TACHE",Tableau1[[#This Row],[tache]])+5,FIND(":",Tableau1[[#This Row],[tache]])-(FIND("TACHE",Tableau1[[#This Row],[tache]])+5)))</f>
        <v>1</v>
      </c>
      <c r="E814" s="63" t="s">
        <v>127</v>
      </c>
      <c r="F814" s="63" t="s">
        <v>152</v>
      </c>
      <c r="G814" s="63" t="s">
        <v>161</v>
      </c>
      <c r="H814" s="63">
        <v>150</v>
      </c>
      <c r="I814" s="63">
        <v>20</v>
      </c>
      <c r="J814" s="63">
        <v>8</v>
      </c>
      <c r="K814" s="63" t="s">
        <v>129</v>
      </c>
      <c r="L814" s="63">
        <v>2</v>
      </c>
      <c r="M814" s="63">
        <v>1</v>
      </c>
      <c r="N814" s="64">
        <v>3</v>
      </c>
    </row>
    <row r="815" spans="1:14" x14ac:dyDescent="0.25">
      <c r="A815" s="62" t="s">
        <v>648</v>
      </c>
      <c r="B815" s="63" t="str">
        <f t="shared" si="12"/>
        <v>OTG055</v>
      </c>
      <c r="C815" s="63" t="s">
        <v>73</v>
      </c>
      <c r="D815" s="63" t="str">
        <f>TRIM(MID(Tableau1[[#This Row],[tache]],FIND("TACHE",Tableau1[[#This Row],[tache]])+5,FIND(":",Tableau1[[#This Row],[tache]])-(FIND("TACHE",Tableau1[[#This Row],[tache]])+5)))</f>
        <v>1</v>
      </c>
      <c r="E815" s="63" t="s">
        <v>127</v>
      </c>
      <c r="F815" s="63" t="s">
        <v>154</v>
      </c>
      <c r="G815" s="63" t="s">
        <v>161</v>
      </c>
      <c r="H815" s="63">
        <v>100</v>
      </c>
      <c r="I815" s="63">
        <v>20</v>
      </c>
      <c r="J815" s="63">
        <v>8</v>
      </c>
      <c r="K815" s="63" t="s">
        <v>129</v>
      </c>
      <c r="L815" s="63">
        <v>2</v>
      </c>
      <c r="M815" s="63">
        <v>1</v>
      </c>
      <c r="N815" s="64">
        <v>3</v>
      </c>
    </row>
    <row r="816" spans="1:14" x14ac:dyDescent="0.25">
      <c r="A816" s="62" t="s">
        <v>648</v>
      </c>
      <c r="B816" s="63" t="str">
        <f t="shared" si="12"/>
        <v>OTG055</v>
      </c>
      <c r="C816" s="63" t="s">
        <v>73</v>
      </c>
      <c r="D816" s="63" t="str">
        <f>TRIM(MID(Tableau1[[#This Row],[tache]],FIND("TACHE",Tableau1[[#This Row],[tache]])+5,FIND(":",Tableau1[[#This Row],[tache]])-(FIND("TACHE",Tableau1[[#This Row],[tache]])+5)))</f>
        <v>1</v>
      </c>
      <c r="E816" s="63" t="s">
        <v>127</v>
      </c>
      <c r="F816" s="63" t="s">
        <v>155</v>
      </c>
      <c r="G816" s="63" t="s">
        <v>161</v>
      </c>
      <c r="H816" s="63">
        <v>100</v>
      </c>
      <c r="I816" s="63">
        <v>20</v>
      </c>
      <c r="J816" s="63">
        <v>8</v>
      </c>
      <c r="K816" s="63" t="s">
        <v>129</v>
      </c>
      <c r="L816" s="63">
        <v>2</v>
      </c>
      <c r="M816" s="63">
        <v>1</v>
      </c>
      <c r="N816" s="64">
        <v>3</v>
      </c>
    </row>
    <row r="817" spans="1:14" x14ac:dyDescent="0.25">
      <c r="A817" s="62" t="s">
        <v>648</v>
      </c>
      <c r="B817" s="63" t="str">
        <f t="shared" si="12"/>
        <v>OTG055</v>
      </c>
      <c r="C817" s="63" t="s">
        <v>73</v>
      </c>
      <c r="D817" s="63" t="str">
        <f>TRIM(MID(Tableau1[[#This Row],[tache]],FIND("TACHE",Tableau1[[#This Row],[tache]])+5,FIND(":",Tableau1[[#This Row],[tache]])-(FIND("TACHE",Tableau1[[#This Row],[tache]])+5)))</f>
        <v>1</v>
      </c>
      <c r="E817" s="63" t="s">
        <v>127</v>
      </c>
      <c r="F817" s="63" t="s">
        <v>156</v>
      </c>
      <c r="G817" s="63" t="s">
        <v>161</v>
      </c>
      <c r="H817" s="63">
        <v>25</v>
      </c>
      <c r="I817" s="63">
        <v>20</v>
      </c>
      <c r="J817" s="63">
        <v>4</v>
      </c>
      <c r="K817" s="63" t="s">
        <v>129</v>
      </c>
      <c r="L817" s="63">
        <v>2</v>
      </c>
      <c r="M817" s="63">
        <v>1</v>
      </c>
      <c r="N817" s="64">
        <v>3</v>
      </c>
    </row>
    <row r="818" spans="1:14" x14ac:dyDescent="0.25">
      <c r="A818" s="62" t="s">
        <v>648</v>
      </c>
      <c r="B818" s="63" t="str">
        <f t="shared" si="12"/>
        <v>OTG055</v>
      </c>
      <c r="C818" s="63" t="s">
        <v>73</v>
      </c>
      <c r="D818" s="63" t="str">
        <f>TRIM(MID(Tableau1[[#This Row],[tache]],FIND("TACHE",Tableau1[[#This Row],[tache]])+5,FIND(":",Tableau1[[#This Row],[tache]])-(FIND("TACHE",Tableau1[[#This Row],[tache]])+5)))</f>
        <v>1</v>
      </c>
      <c r="E818" s="63" t="s">
        <v>127</v>
      </c>
      <c r="F818" s="63" t="s">
        <v>157</v>
      </c>
      <c r="G818" s="63" t="s">
        <v>161</v>
      </c>
      <c r="H818" s="63">
        <v>25</v>
      </c>
      <c r="I818" s="63">
        <v>20</v>
      </c>
      <c r="J818" s="63">
        <v>4</v>
      </c>
      <c r="K818" s="63" t="s">
        <v>129</v>
      </c>
      <c r="L818" s="63">
        <v>2</v>
      </c>
      <c r="M818" s="63">
        <v>1</v>
      </c>
      <c r="N818" s="64">
        <v>3</v>
      </c>
    </row>
    <row r="819" spans="1:14" x14ac:dyDescent="0.25">
      <c r="A819" s="62" t="s">
        <v>648</v>
      </c>
      <c r="B819" s="63" t="str">
        <f t="shared" si="12"/>
        <v>OTG055</v>
      </c>
      <c r="C819" s="63" t="s">
        <v>73</v>
      </c>
      <c r="D819" s="63" t="str">
        <f>TRIM(MID(Tableau1[[#This Row],[tache]],FIND("TACHE",Tableau1[[#This Row],[tache]])+5,FIND(":",Tableau1[[#This Row],[tache]])-(FIND("TACHE",Tableau1[[#This Row],[tache]])+5)))</f>
        <v>1</v>
      </c>
      <c r="E819" s="63" t="s">
        <v>127</v>
      </c>
      <c r="F819" s="63" t="s">
        <v>645</v>
      </c>
      <c r="G819" s="63" t="s">
        <v>161</v>
      </c>
      <c r="H819" s="63">
        <v>100</v>
      </c>
      <c r="I819" s="63">
        <v>50</v>
      </c>
      <c r="J819" s="63">
        <v>8</v>
      </c>
      <c r="K819" s="63" t="s">
        <v>129</v>
      </c>
      <c r="L819" s="63">
        <v>2</v>
      </c>
      <c r="M819" s="63">
        <v>1</v>
      </c>
      <c r="N819" s="64">
        <v>3</v>
      </c>
    </row>
    <row r="820" spans="1:14" x14ac:dyDescent="0.25">
      <c r="A820" s="5" t="s">
        <v>649</v>
      </c>
      <c r="B820" s="48" t="str">
        <f t="shared" si="12"/>
        <v>OTG056</v>
      </c>
      <c r="C820" s="48" t="s">
        <v>73</v>
      </c>
      <c r="D820" s="48" t="str">
        <f>TRIM(MID(Tableau1[[#This Row],[tache]],FIND("TACHE",Tableau1[[#This Row],[tache]])+5,FIND(":",Tableau1[[#This Row],[tache]])-(FIND("TACHE",Tableau1[[#This Row],[tache]])+5)))</f>
        <v>1</v>
      </c>
      <c r="E820" s="48" t="s">
        <v>127</v>
      </c>
      <c r="F820" s="48" t="s">
        <v>152</v>
      </c>
      <c r="G820" s="48" t="s">
        <v>153</v>
      </c>
      <c r="H820" s="48">
        <v>80</v>
      </c>
      <c r="I820" s="48">
        <v>20</v>
      </c>
      <c r="J820" s="48">
        <v>4</v>
      </c>
      <c r="K820" s="48" t="s">
        <v>129</v>
      </c>
      <c r="L820" s="48">
        <v>2</v>
      </c>
      <c r="M820" s="48">
        <v>1</v>
      </c>
      <c r="N820" s="47">
        <v>3</v>
      </c>
    </row>
    <row r="821" spans="1:14" x14ac:dyDescent="0.25">
      <c r="A821" s="5" t="s">
        <v>649</v>
      </c>
      <c r="B821" s="48" t="str">
        <f t="shared" si="12"/>
        <v>OTG056</v>
      </c>
      <c r="C821" s="48" t="s">
        <v>73</v>
      </c>
      <c r="D821" s="48" t="str">
        <f>TRIM(MID(Tableau1[[#This Row],[tache]],FIND("TACHE",Tableau1[[#This Row],[tache]])+5,FIND(":",Tableau1[[#This Row],[tache]])-(FIND("TACHE",Tableau1[[#This Row],[tache]])+5)))</f>
        <v>1</v>
      </c>
      <c r="E821" s="48" t="s">
        <v>127</v>
      </c>
      <c r="F821" s="48" t="s">
        <v>154</v>
      </c>
      <c r="G821" s="48" t="s">
        <v>153</v>
      </c>
      <c r="H821" s="48">
        <v>80</v>
      </c>
      <c r="I821" s="48">
        <v>20</v>
      </c>
      <c r="J821" s="48">
        <v>4</v>
      </c>
      <c r="K821" s="48" t="s">
        <v>129</v>
      </c>
      <c r="L821" s="48">
        <v>2</v>
      </c>
      <c r="M821" s="48">
        <v>1</v>
      </c>
      <c r="N821" s="47">
        <v>3</v>
      </c>
    </row>
    <row r="822" spans="1:14" x14ac:dyDescent="0.25">
      <c r="A822" s="5" t="s">
        <v>649</v>
      </c>
      <c r="B822" s="48" t="str">
        <f t="shared" si="12"/>
        <v>OTG056</v>
      </c>
      <c r="C822" s="48" t="s">
        <v>73</v>
      </c>
      <c r="D822" s="48" t="str">
        <f>TRIM(MID(Tableau1[[#This Row],[tache]],FIND("TACHE",Tableau1[[#This Row],[tache]])+5,FIND(":",Tableau1[[#This Row],[tache]])-(FIND("TACHE",Tableau1[[#This Row],[tache]])+5)))</f>
        <v>1</v>
      </c>
      <c r="E822" s="48" t="s">
        <v>127</v>
      </c>
      <c r="F822" s="48" t="s">
        <v>155</v>
      </c>
      <c r="G822" s="48" t="s">
        <v>153</v>
      </c>
      <c r="H822" s="48">
        <v>25</v>
      </c>
      <c r="I822" s="48">
        <v>20</v>
      </c>
      <c r="J822" s="48">
        <v>4</v>
      </c>
      <c r="K822" s="48" t="s">
        <v>129</v>
      </c>
      <c r="L822" s="48">
        <v>2</v>
      </c>
      <c r="M822" s="48">
        <v>1</v>
      </c>
      <c r="N822" s="47">
        <v>3</v>
      </c>
    </row>
    <row r="823" spans="1:14" x14ac:dyDescent="0.25">
      <c r="A823" s="62" t="s">
        <v>650</v>
      </c>
      <c r="B823" s="63" t="str">
        <f t="shared" si="12"/>
        <v>OTG057</v>
      </c>
      <c r="C823" s="63" t="s">
        <v>73</v>
      </c>
      <c r="D823" s="63" t="str">
        <f>TRIM(MID(Tableau1[[#This Row],[tache]],FIND("TACHE",Tableau1[[#This Row],[tache]])+5,FIND(":",Tableau1[[#This Row],[tache]])-(FIND("TACHE",Tableau1[[#This Row],[tache]])+5)))</f>
        <v>1</v>
      </c>
      <c r="E823" s="63" t="s">
        <v>127</v>
      </c>
      <c r="F823" s="63" t="s">
        <v>152</v>
      </c>
      <c r="G823" s="63" t="s">
        <v>153</v>
      </c>
      <c r="H823" s="63">
        <v>80</v>
      </c>
      <c r="I823" s="63">
        <v>20</v>
      </c>
      <c r="J823" s="63">
        <v>4</v>
      </c>
      <c r="K823" s="63" t="s">
        <v>129</v>
      </c>
      <c r="L823" s="63">
        <v>2</v>
      </c>
      <c r="M823" s="63">
        <v>1</v>
      </c>
      <c r="N823" s="64">
        <v>3</v>
      </c>
    </row>
    <row r="824" spans="1:14" x14ac:dyDescent="0.25">
      <c r="A824" s="5" t="s">
        <v>651</v>
      </c>
      <c r="B824" s="48" t="str">
        <f t="shared" si="12"/>
        <v>OTG176</v>
      </c>
      <c r="C824" s="48" t="s">
        <v>73</v>
      </c>
      <c r="D824" s="48" t="str">
        <f>TRIM(MID(Tableau1[[#This Row],[tache]],FIND("TACHE",Tableau1[[#This Row],[tache]])+5,FIND(":",Tableau1[[#This Row],[tache]])-(FIND("TACHE",Tableau1[[#This Row],[tache]])+5)))</f>
        <v>1</v>
      </c>
      <c r="E824" s="48" t="s">
        <v>127</v>
      </c>
      <c r="F824" s="48" t="s">
        <v>152</v>
      </c>
      <c r="G824" s="48" t="s">
        <v>652</v>
      </c>
      <c r="H824" s="48">
        <v>200</v>
      </c>
      <c r="I824" s="48">
        <v>20</v>
      </c>
      <c r="J824" s="48">
        <v>8</v>
      </c>
      <c r="K824" s="48" t="s">
        <v>129</v>
      </c>
      <c r="L824" s="48">
        <v>2</v>
      </c>
      <c r="M824" s="48">
        <v>1</v>
      </c>
      <c r="N824" s="47">
        <v>3</v>
      </c>
    </row>
    <row r="825" spans="1:14" x14ac:dyDescent="0.25">
      <c r="A825" s="62" t="s">
        <v>653</v>
      </c>
      <c r="B825" s="63" t="str">
        <f t="shared" si="12"/>
        <v>OTG177</v>
      </c>
      <c r="C825" s="63" t="s">
        <v>73</v>
      </c>
      <c r="D825" s="63" t="str">
        <f>TRIM(MID(Tableau1[[#This Row],[tache]],FIND("TACHE",Tableau1[[#This Row],[tache]])+5,FIND(":",Tableau1[[#This Row],[tache]])-(FIND("TACHE",Tableau1[[#This Row],[tache]])+5)))</f>
        <v>1</v>
      </c>
      <c r="E825" s="63" t="s">
        <v>127</v>
      </c>
      <c r="F825" s="63" t="s">
        <v>152</v>
      </c>
      <c r="G825" s="63" t="s">
        <v>153</v>
      </c>
      <c r="H825" s="63">
        <v>100</v>
      </c>
      <c r="I825" s="63">
        <v>20</v>
      </c>
      <c r="J825" s="63">
        <v>8</v>
      </c>
      <c r="K825" s="63" t="s">
        <v>129</v>
      </c>
      <c r="L825" s="63">
        <v>2</v>
      </c>
      <c r="M825" s="63">
        <v>1</v>
      </c>
      <c r="N825" s="64">
        <v>3</v>
      </c>
    </row>
    <row r="826" spans="1:14" x14ac:dyDescent="0.25">
      <c r="A826" s="62" t="s">
        <v>653</v>
      </c>
      <c r="B826" s="63" t="str">
        <f t="shared" si="12"/>
        <v>OTG177</v>
      </c>
      <c r="C826" s="63" t="s">
        <v>73</v>
      </c>
      <c r="D826" s="63" t="str">
        <f>TRIM(MID(Tableau1[[#This Row],[tache]],FIND("TACHE",Tableau1[[#This Row],[tache]])+5,FIND(":",Tableau1[[#This Row],[tache]])-(FIND("TACHE",Tableau1[[#This Row],[tache]])+5)))</f>
        <v>1</v>
      </c>
      <c r="E826" s="63" t="s">
        <v>127</v>
      </c>
      <c r="F826" s="63" t="s">
        <v>154</v>
      </c>
      <c r="G826" s="63" t="s">
        <v>153</v>
      </c>
      <c r="H826" s="63">
        <v>80</v>
      </c>
      <c r="I826" s="63">
        <v>20</v>
      </c>
      <c r="J826" s="63">
        <v>4</v>
      </c>
      <c r="K826" s="63" t="s">
        <v>129</v>
      </c>
      <c r="L826" s="63">
        <v>2</v>
      </c>
      <c r="M826" s="63">
        <v>1</v>
      </c>
      <c r="N826" s="64">
        <v>3</v>
      </c>
    </row>
    <row r="827" spans="1:14" x14ac:dyDescent="0.25">
      <c r="A827" s="62" t="s">
        <v>653</v>
      </c>
      <c r="B827" s="63" t="str">
        <f t="shared" si="12"/>
        <v>OTG177</v>
      </c>
      <c r="C827" s="63" t="s">
        <v>73</v>
      </c>
      <c r="D827" s="63" t="str">
        <f>TRIM(MID(Tableau1[[#This Row],[tache]],FIND("TACHE",Tableau1[[#This Row],[tache]])+5,FIND(":",Tableau1[[#This Row],[tache]])-(FIND("TACHE",Tableau1[[#This Row],[tache]])+5)))</f>
        <v>1</v>
      </c>
      <c r="E827" s="63" t="s">
        <v>127</v>
      </c>
      <c r="F827" s="63" t="s">
        <v>155</v>
      </c>
      <c r="G827" s="63" t="s">
        <v>153</v>
      </c>
      <c r="H827" s="63">
        <v>80</v>
      </c>
      <c r="I827" s="63">
        <v>20</v>
      </c>
      <c r="J827" s="63">
        <v>4</v>
      </c>
      <c r="K827" s="63" t="s">
        <v>129</v>
      </c>
      <c r="L827" s="63">
        <v>2</v>
      </c>
      <c r="M827" s="63">
        <v>1</v>
      </c>
      <c r="N827" s="64">
        <v>3</v>
      </c>
    </row>
    <row r="828" spans="1:14" x14ac:dyDescent="0.25">
      <c r="A828" s="62" t="s">
        <v>653</v>
      </c>
      <c r="B828" s="63" t="str">
        <f t="shared" si="12"/>
        <v>OTG177</v>
      </c>
      <c r="C828" s="63" t="s">
        <v>73</v>
      </c>
      <c r="D828" s="63" t="str">
        <f>TRIM(MID(Tableau1[[#This Row],[tache]],FIND("TACHE",Tableau1[[#This Row],[tache]])+5,FIND(":",Tableau1[[#This Row],[tache]])-(FIND("TACHE",Tableau1[[#This Row],[tache]])+5)))</f>
        <v>1</v>
      </c>
      <c r="E828" s="63" t="s">
        <v>127</v>
      </c>
      <c r="F828" s="63" t="s">
        <v>156</v>
      </c>
      <c r="G828" s="63" t="s">
        <v>153</v>
      </c>
      <c r="H828" s="63">
        <v>100</v>
      </c>
      <c r="I828" s="63">
        <v>20</v>
      </c>
      <c r="J828" s="63">
        <v>8</v>
      </c>
      <c r="K828" s="63" t="s">
        <v>129</v>
      </c>
      <c r="L828" s="63">
        <v>2</v>
      </c>
      <c r="M828" s="63">
        <v>1</v>
      </c>
      <c r="N828" s="64">
        <v>3</v>
      </c>
    </row>
    <row r="829" spans="1:14" x14ac:dyDescent="0.25">
      <c r="A829" s="62" t="s">
        <v>653</v>
      </c>
      <c r="B829" s="63" t="str">
        <f t="shared" si="12"/>
        <v>OTG177</v>
      </c>
      <c r="C829" s="63" t="s">
        <v>73</v>
      </c>
      <c r="D829" s="63" t="str">
        <f>TRIM(MID(Tableau1[[#This Row],[tache]],FIND("TACHE",Tableau1[[#This Row],[tache]])+5,FIND(":",Tableau1[[#This Row],[tache]])-(FIND("TACHE",Tableau1[[#This Row],[tache]])+5)))</f>
        <v>1</v>
      </c>
      <c r="E829" s="63" t="s">
        <v>127</v>
      </c>
      <c r="F829" s="63" t="s">
        <v>157</v>
      </c>
      <c r="G829" s="63" t="s">
        <v>153</v>
      </c>
      <c r="H829" s="63">
        <v>25</v>
      </c>
      <c r="I829" s="63">
        <v>20</v>
      </c>
      <c r="J829" s="63">
        <v>4</v>
      </c>
      <c r="K829" s="63" t="s">
        <v>129</v>
      </c>
      <c r="L829" s="63">
        <v>2</v>
      </c>
      <c r="M829" s="63">
        <v>1</v>
      </c>
      <c r="N829" s="64">
        <v>3</v>
      </c>
    </row>
    <row r="830" spans="1:14" x14ac:dyDescent="0.25">
      <c r="A830" s="62" t="s">
        <v>653</v>
      </c>
      <c r="B830" s="63" t="str">
        <f t="shared" si="12"/>
        <v>OTG177</v>
      </c>
      <c r="C830" s="63" t="s">
        <v>73</v>
      </c>
      <c r="D830" s="63" t="str">
        <f>TRIM(MID(Tableau1[[#This Row],[tache]],FIND("TACHE",Tableau1[[#This Row],[tache]])+5,FIND(":",Tableau1[[#This Row],[tache]])-(FIND("TACHE",Tableau1[[#This Row],[tache]])+5)))</f>
        <v>1</v>
      </c>
      <c r="E830" s="63" t="s">
        <v>127</v>
      </c>
      <c r="F830" s="63" t="s">
        <v>645</v>
      </c>
      <c r="G830" s="63" t="s">
        <v>153</v>
      </c>
      <c r="H830" s="63">
        <v>25</v>
      </c>
      <c r="I830" s="63">
        <v>20</v>
      </c>
      <c r="J830" s="63">
        <v>4</v>
      </c>
      <c r="K830" s="63" t="s">
        <v>129</v>
      </c>
      <c r="L830" s="63">
        <v>2</v>
      </c>
      <c r="M830" s="63">
        <v>1</v>
      </c>
      <c r="N830" s="64">
        <v>3</v>
      </c>
    </row>
    <row r="831" spans="1:14" x14ac:dyDescent="0.25">
      <c r="A831" s="62" t="s">
        <v>653</v>
      </c>
      <c r="B831" s="63" t="str">
        <f t="shared" si="12"/>
        <v>OTG177</v>
      </c>
      <c r="C831" s="63" t="s">
        <v>73</v>
      </c>
      <c r="D831" s="63" t="str">
        <f>TRIM(MID(Tableau1[[#This Row],[tache]],FIND("TACHE",Tableau1[[#This Row],[tache]])+5,FIND(":",Tableau1[[#This Row],[tache]])-(FIND("TACHE",Tableau1[[#This Row],[tache]])+5)))</f>
        <v>1</v>
      </c>
      <c r="E831" s="63" t="s">
        <v>127</v>
      </c>
      <c r="F831" s="63" t="s">
        <v>646</v>
      </c>
      <c r="G831" s="63" t="s">
        <v>153</v>
      </c>
      <c r="H831" s="63">
        <v>25</v>
      </c>
      <c r="I831" s="63">
        <v>20</v>
      </c>
      <c r="J831" s="63">
        <v>4</v>
      </c>
      <c r="K831" s="63" t="s">
        <v>129</v>
      </c>
      <c r="L831" s="63">
        <v>2</v>
      </c>
      <c r="M831" s="63">
        <v>1</v>
      </c>
      <c r="N831" s="64">
        <v>3</v>
      </c>
    </row>
    <row r="832" spans="1:14" x14ac:dyDescent="0.25">
      <c r="A832" s="62" t="s">
        <v>653</v>
      </c>
      <c r="B832" s="63" t="str">
        <f t="shared" si="12"/>
        <v>OTG177</v>
      </c>
      <c r="C832" s="63" t="s">
        <v>73</v>
      </c>
      <c r="D832" s="63" t="str">
        <f>TRIM(MID(Tableau1[[#This Row],[tache]],FIND("TACHE",Tableau1[[#This Row],[tache]])+5,FIND(":",Tableau1[[#This Row],[tache]])-(FIND("TACHE",Tableau1[[#This Row],[tache]])+5)))</f>
        <v>1</v>
      </c>
      <c r="E832" s="63" t="s">
        <v>127</v>
      </c>
      <c r="F832" s="63" t="s">
        <v>654</v>
      </c>
      <c r="G832" s="63" t="s">
        <v>153</v>
      </c>
      <c r="H832" s="63">
        <v>25</v>
      </c>
      <c r="I832" s="63">
        <v>20</v>
      </c>
      <c r="J832" s="63">
        <v>4</v>
      </c>
      <c r="K832" s="63" t="s">
        <v>129</v>
      </c>
      <c r="L832" s="63">
        <v>2</v>
      </c>
      <c r="M832" s="63">
        <v>1</v>
      </c>
      <c r="N832" s="64">
        <v>3</v>
      </c>
    </row>
    <row r="833" spans="1:14" x14ac:dyDescent="0.25">
      <c r="A833" s="5" t="s">
        <v>655</v>
      </c>
      <c r="B833" s="48" t="str">
        <f t="shared" si="12"/>
        <v>PSVBS464</v>
      </c>
      <c r="C833" s="48" t="s">
        <v>73</v>
      </c>
      <c r="D833" s="48" t="str">
        <f>TRIM(MID(Tableau1[[#This Row],[tache]],FIND("TACHE",Tableau1[[#This Row],[tache]])+5,FIND(":",Tableau1[[#This Row],[tache]])-(FIND("TACHE",Tableau1[[#This Row],[tache]])+5)))</f>
        <v>2</v>
      </c>
      <c r="E833" s="48" t="s">
        <v>130</v>
      </c>
      <c r="F833" s="48" t="s">
        <v>83</v>
      </c>
      <c r="G833" s="48" t="s">
        <v>656</v>
      </c>
      <c r="H833" s="48">
        <v>15</v>
      </c>
      <c r="I833" s="48">
        <v>20</v>
      </c>
      <c r="J833" s="48">
        <v>4</v>
      </c>
      <c r="K833" s="48" t="s">
        <v>129</v>
      </c>
      <c r="L833" s="48">
        <v>0</v>
      </c>
      <c r="M833" s="48">
        <v>1</v>
      </c>
      <c r="N833" s="47">
        <v>1</v>
      </c>
    </row>
    <row r="834" spans="1:14" x14ac:dyDescent="0.25">
      <c r="A834" s="62" t="s">
        <v>657</v>
      </c>
      <c r="B834" s="63" t="str">
        <f t="shared" si="12"/>
        <v>PSVBS471</v>
      </c>
      <c r="C834" s="63" t="s">
        <v>73</v>
      </c>
      <c r="D834" s="63" t="str">
        <f>TRIM(MID(Tableau1[[#This Row],[tache]],FIND("TACHE",Tableau1[[#This Row],[tache]])+5,FIND(":",Tableau1[[#This Row],[tache]])-(FIND("TACHE",Tableau1[[#This Row],[tache]])+5)))</f>
        <v>1</v>
      </c>
      <c r="E834" s="63" t="s">
        <v>658</v>
      </c>
      <c r="F834" s="63" t="s">
        <v>73</v>
      </c>
      <c r="G834" s="63" t="s">
        <v>659</v>
      </c>
      <c r="H834" s="63">
        <v>20</v>
      </c>
      <c r="I834" s="63">
        <v>20</v>
      </c>
      <c r="J834" s="63">
        <v>4</v>
      </c>
      <c r="K834" s="63" t="s">
        <v>129</v>
      </c>
      <c r="L834" s="63">
        <v>1</v>
      </c>
      <c r="M834" s="63">
        <v>0</v>
      </c>
      <c r="N834" s="64">
        <v>1</v>
      </c>
    </row>
    <row r="835" spans="1:14" x14ac:dyDescent="0.25">
      <c r="A835" s="62" t="s">
        <v>657</v>
      </c>
      <c r="B835" s="63" t="str">
        <f t="shared" ref="B835:B898" si="13">RIGHT(A835,LEN(A835)-3)</f>
        <v>PSVBS471</v>
      </c>
      <c r="C835" s="63" t="s">
        <v>73</v>
      </c>
      <c r="D835" s="63" t="str">
        <f>TRIM(MID(Tableau1[[#This Row],[tache]],FIND("TACHE",Tableau1[[#This Row],[tache]])+5,FIND(":",Tableau1[[#This Row],[tache]])-(FIND("TACHE",Tableau1[[#This Row],[tache]])+5)))</f>
        <v>2</v>
      </c>
      <c r="E835" s="63" t="s">
        <v>130</v>
      </c>
      <c r="F835" s="63" t="s">
        <v>73</v>
      </c>
      <c r="G835" s="63" t="s">
        <v>660</v>
      </c>
      <c r="H835" s="63">
        <v>20</v>
      </c>
      <c r="I835" s="63">
        <v>50</v>
      </c>
      <c r="J835" s="63">
        <v>4</v>
      </c>
      <c r="K835" s="63" t="s">
        <v>129</v>
      </c>
      <c r="L835" s="63">
        <v>0</v>
      </c>
      <c r="M835" s="63">
        <v>1</v>
      </c>
      <c r="N835" s="64">
        <v>1</v>
      </c>
    </row>
    <row r="836" spans="1:14" x14ac:dyDescent="0.25">
      <c r="A836" s="62" t="s">
        <v>657</v>
      </c>
      <c r="B836" s="63" t="str">
        <f t="shared" si="13"/>
        <v>PSVBS471</v>
      </c>
      <c r="C836" s="63" t="s">
        <v>73</v>
      </c>
      <c r="D836" s="63" t="str">
        <f>TRIM(MID(Tableau1[[#This Row],[tache]],FIND("TACHE",Tableau1[[#This Row],[tache]])+5,FIND(":",Tableau1[[#This Row],[tache]])-(FIND("TACHE",Tableau1[[#This Row],[tache]])+5)))</f>
        <v>2</v>
      </c>
      <c r="E836" s="63" t="s">
        <v>130</v>
      </c>
      <c r="F836" s="63" t="s">
        <v>83</v>
      </c>
      <c r="G836" s="63" t="s">
        <v>247</v>
      </c>
      <c r="H836" s="63">
        <v>25</v>
      </c>
      <c r="I836" s="63">
        <v>20</v>
      </c>
      <c r="J836" s="63">
        <v>4</v>
      </c>
      <c r="K836" s="63" t="s">
        <v>129</v>
      </c>
      <c r="L836" s="63">
        <v>0</v>
      </c>
      <c r="M836" s="63">
        <v>1</v>
      </c>
      <c r="N836" s="64">
        <v>1</v>
      </c>
    </row>
    <row r="837" spans="1:14" x14ac:dyDescent="0.25">
      <c r="A837" s="5" t="s">
        <v>661</v>
      </c>
      <c r="B837" s="48" t="str">
        <f t="shared" si="13"/>
        <v>PSVBS473</v>
      </c>
      <c r="C837" s="48" t="s">
        <v>75</v>
      </c>
      <c r="D837" s="48" t="str">
        <f>TRIM(MID(Tableau1[[#This Row],[tache]],FIND("TACHE",Tableau1[[#This Row],[tache]])+5,FIND(":",Tableau1[[#This Row],[tache]])-(FIND("TACHE",Tableau1[[#This Row],[tache]])+5)))</f>
        <v>1</v>
      </c>
      <c r="E837" s="48" t="s">
        <v>658</v>
      </c>
      <c r="F837" s="48" t="s">
        <v>73</v>
      </c>
      <c r="G837" s="48" t="s">
        <v>662</v>
      </c>
      <c r="H837" s="48">
        <v>40</v>
      </c>
      <c r="I837" s="48">
        <v>20</v>
      </c>
      <c r="J837" s="48">
        <v>4</v>
      </c>
      <c r="K837" s="48" t="s">
        <v>129</v>
      </c>
      <c r="L837" s="48">
        <v>1</v>
      </c>
      <c r="M837" s="48">
        <v>0</v>
      </c>
      <c r="N837" s="47">
        <v>1</v>
      </c>
    </row>
    <row r="838" spans="1:14" x14ac:dyDescent="0.25">
      <c r="A838" s="5" t="s">
        <v>661</v>
      </c>
      <c r="B838" s="48" t="str">
        <f t="shared" si="13"/>
        <v>PSVBS473</v>
      </c>
      <c r="C838" s="48" t="s">
        <v>75</v>
      </c>
      <c r="D838" s="48" t="str">
        <f>TRIM(MID(Tableau1[[#This Row],[tache]],FIND("TACHE",Tableau1[[#This Row],[tache]])+5,FIND(":",Tableau1[[#This Row],[tache]])-(FIND("TACHE",Tableau1[[#This Row],[tache]])+5)))</f>
        <v>2</v>
      </c>
      <c r="E838" s="48" t="s">
        <v>130</v>
      </c>
      <c r="F838" s="48" t="s">
        <v>73</v>
      </c>
      <c r="G838" s="48" t="s">
        <v>663</v>
      </c>
      <c r="H838" s="48">
        <v>40</v>
      </c>
      <c r="I838" s="48">
        <v>20</v>
      </c>
      <c r="J838" s="48">
        <v>4</v>
      </c>
      <c r="K838" s="48" t="s">
        <v>129</v>
      </c>
      <c r="L838" s="48">
        <v>0</v>
      </c>
      <c r="M838" s="48">
        <v>1</v>
      </c>
      <c r="N838" s="47">
        <v>1</v>
      </c>
    </row>
    <row r="839" spans="1:14" x14ac:dyDescent="0.25">
      <c r="A839" s="5" t="s">
        <v>661</v>
      </c>
      <c r="B839" s="48" t="str">
        <f t="shared" si="13"/>
        <v>PSVBS473</v>
      </c>
      <c r="C839" s="48" t="s">
        <v>75</v>
      </c>
      <c r="D839" s="48" t="str">
        <f>TRIM(MID(Tableau1[[#This Row],[tache]],FIND("TACHE",Tableau1[[#This Row],[tache]])+5,FIND(":",Tableau1[[#This Row],[tache]])-(FIND("TACHE",Tableau1[[#This Row],[tache]])+5)))</f>
        <v>2</v>
      </c>
      <c r="E839" s="48" t="s">
        <v>130</v>
      </c>
      <c r="F839" s="48" t="s">
        <v>83</v>
      </c>
      <c r="G839" s="48" t="s">
        <v>247</v>
      </c>
      <c r="H839" s="48">
        <v>50</v>
      </c>
      <c r="I839" s="48">
        <v>20</v>
      </c>
      <c r="J839" s="48">
        <v>4</v>
      </c>
      <c r="K839" s="48" t="s">
        <v>129</v>
      </c>
      <c r="L839" s="48">
        <v>0</v>
      </c>
      <c r="M839" s="48">
        <v>1</v>
      </c>
      <c r="N839" s="47">
        <v>1</v>
      </c>
    </row>
    <row r="840" spans="1:14" x14ac:dyDescent="0.25">
      <c r="A840" s="62" t="s">
        <v>664</v>
      </c>
      <c r="B840" s="63" t="str">
        <f t="shared" si="13"/>
        <v>PSVBS474</v>
      </c>
      <c r="C840" s="63" t="s">
        <v>73</v>
      </c>
      <c r="D840" s="63" t="str">
        <f>TRIM(MID(Tableau1[[#This Row],[tache]],FIND("TACHE",Tableau1[[#This Row],[tache]])+5,FIND(":",Tableau1[[#This Row],[tache]])-(FIND("TACHE",Tableau1[[#This Row],[tache]])+5)))</f>
        <v>1</v>
      </c>
      <c r="E840" s="63" t="s">
        <v>665</v>
      </c>
      <c r="F840" s="63" t="s">
        <v>73</v>
      </c>
      <c r="G840" s="63" t="s">
        <v>161</v>
      </c>
      <c r="H840" s="63">
        <v>50</v>
      </c>
      <c r="I840" s="63">
        <v>20</v>
      </c>
      <c r="J840" s="63">
        <v>4</v>
      </c>
      <c r="K840" s="63" t="s">
        <v>129</v>
      </c>
      <c r="L840" s="63">
        <v>2</v>
      </c>
      <c r="M840" s="63">
        <v>0</v>
      </c>
      <c r="N840" s="64">
        <v>2</v>
      </c>
    </row>
    <row r="841" spans="1:14" x14ac:dyDescent="0.25">
      <c r="A841" s="62" t="s">
        <v>664</v>
      </c>
      <c r="B841" s="63" t="str">
        <f t="shared" si="13"/>
        <v>PSVBS474</v>
      </c>
      <c r="C841" s="63" t="s">
        <v>73</v>
      </c>
      <c r="D841" s="63" t="str">
        <f>TRIM(MID(Tableau1[[#This Row],[tache]],FIND("TACHE",Tableau1[[#This Row],[tache]])+5,FIND(":",Tableau1[[#This Row],[tache]])-(FIND("TACHE",Tableau1[[#This Row],[tache]])+5)))</f>
        <v>1</v>
      </c>
      <c r="E841" s="63" t="s">
        <v>665</v>
      </c>
      <c r="F841" s="63" t="s">
        <v>83</v>
      </c>
      <c r="G841" s="63" t="s">
        <v>161</v>
      </c>
      <c r="H841" s="63">
        <v>50</v>
      </c>
      <c r="I841" s="63">
        <v>20</v>
      </c>
      <c r="J841" s="63">
        <v>4</v>
      </c>
      <c r="K841" s="63" t="s">
        <v>129</v>
      </c>
      <c r="L841" s="63">
        <v>2</v>
      </c>
      <c r="M841" s="63">
        <v>0</v>
      </c>
      <c r="N841" s="64">
        <v>2</v>
      </c>
    </row>
    <row r="842" spans="1:14" x14ac:dyDescent="0.25">
      <c r="A842" s="62" t="s">
        <v>664</v>
      </c>
      <c r="B842" s="63" t="str">
        <f t="shared" si="13"/>
        <v>PSVBS474</v>
      </c>
      <c r="C842" s="63" t="s">
        <v>73</v>
      </c>
      <c r="D842" s="63" t="str">
        <f>TRIM(MID(Tableau1[[#This Row],[tache]],FIND("TACHE",Tableau1[[#This Row],[tache]])+5,FIND(":",Tableau1[[#This Row],[tache]])-(FIND("TACHE",Tableau1[[#This Row],[tache]])+5)))</f>
        <v>3</v>
      </c>
      <c r="E842" s="63" t="s">
        <v>666</v>
      </c>
      <c r="F842" s="63" t="s">
        <v>75</v>
      </c>
      <c r="G842" s="63" t="s">
        <v>667</v>
      </c>
      <c r="H842" s="63">
        <v>80</v>
      </c>
      <c r="I842" s="63">
        <v>20</v>
      </c>
      <c r="J842" s="63">
        <v>4</v>
      </c>
      <c r="K842" s="63" t="s">
        <v>129</v>
      </c>
      <c r="L842" s="63">
        <v>0</v>
      </c>
      <c r="M842" s="63">
        <v>1</v>
      </c>
      <c r="N842" s="64">
        <v>1</v>
      </c>
    </row>
    <row r="843" spans="1:14" x14ac:dyDescent="0.25">
      <c r="A843" s="62" t="s">
        <v>664</v>
      </c>
      <c r="B843" s="63" t="str">
        <f t="shared" si="13"/>
        <v>PSVBS474</v>
      </c>
      <c r="C843" s="63" t="s">
        <v>73</v>
      </c>
      <c r="D843" s="63" t="str">
        <f>TRIM(MID(Tableau1[[#This Row],[tache]],FIND("TACHE",Tableau1[[#This Row],[tache]])+5,FIND(":",Tableau1[[#This Row],[tache]])-(FIND("TACHE",Tableau1[[#This Row],[tache]])+5)))</f>
        <v>3</v>
      </c>
      <c r="E843" s="63" t="s">
        <v>666</v>
      </c>
      <c r="F843" s="63" t="s">
        <v>70</v>
      </c>
      <c r="G843" s="63" t="s">
        <v>247</v>
      </c>
      <c r="H843" s="63">
        <v>40</v>
      </c>
      <c r="I843" s="63">
        <v>20</v>
      </c>
      <c r="J843" s="63">
        <v>4</v>
      </c>
      <c r="K843" s="63" t="s">
        <v>129</v>
      </c>
      <c r="L843" s="63">
        <v>0</v>
      </c>
      <c r="M843" s="63">
        <v>1</v>
      </c>
      <c r="N843" s="64">
        <v>1</v>
      </c>
    </row>
    <row r="844" spans="1:14" x14ac:dyDescent="0.25">
      <c r="A844" s="62" t="s">
        <v>664</v>
      </c>
      <c r="B844" s="63" t="str">
        <f t="shared" si="13"/>
        <v>PSVBS474</v>
      </c>
      <c r="C844" s="63" t="s">
        <v>73</v>
      </c>
      <c r="D844" s="63" t="str">
        <f>TRIM(MID(Tableau1[[#This Row],[tache]],FIND("TACHE",Tableau1[[#This Row],[tache]])+5,FIND(":",Tableau1[[#This Row],[tache]])-(FIND("TACHE",Tableau1[[#This Row],[tache]])+5)))</f>
        <v>4</v>
      </c>
      <c r="E844" s="63" t="s">
        <v>2072</v>
      </c>
      <c r="F844" s="63" t="s">
        <v>73</v>
      </c>
      <c r="G844" s="63" t="s">
        <v>175</v>
      </c>
      <c r="H844" s="63">
        <v>50</v>
      </c>
      <c r="I844" s="63">
        <v>20</v>
      </c>
      <c r="J844" s="63">
        <v>4</v>
      </c>
      <c r="K844" s="63" t="s">
        <v>129</v>
      </c>
      <c r="L844" s="63">
        <v>0</v>
      </c>
      <c r="M844" s="63">
        <v>1</v>
      </c>
      <c r="N844" s="64">
        <v>1</v>
      </c>
    </row>
    <row r="845" spans="1:14" x14ac:dyDescent="0.25">
      <c r="A845" s="62" t="s">
        <v>664</v>
      </c>
      <c r="B845" s="63" t="str">
        <f t="shared" si="13"/>
        <v>PSVBS474</v>
      </c>
      <c r="C845" s="63" t="s">
        <v>73</v>
      </c>
      <c r="D845" s="63" t="str">
        <f>TRIM(MID(Tableau1[[#This Row],[tache]],FIND("TACHE",Tableau1[[#This Row],[tache]])+5,FIND(":",Tableau1[[#This Row],[tache]])-(FIND("TACHE",Tableau1[[#This Row],[tache]])+5)))</f>
        <v>4</v>
      </c>
      <c r="E845" s="63" t="s">
        <v>2072</v>
      </c>
      <c r="F845" s="63" t="s">
        <v>83</v>
      </c>
      <c r="G845" s="63" t="s">
        <v>175</v>
      </c>
      <c r="H845" s="63">
        <v>50</v>
      </c>
      <c r="I845" s="63">
        <v>20</v>
      </c>
      <c r="J845" s="63">
        <v>4</v>
      </c>
      <c r="K845" s="63" t="s">
        <v>129</v>
      </c>
      <c r="L845" s="63">
        <v>0</v>
      </c>
      <c r="M845" s="63">
        <v>1</v>
      </c>
      <c r="N845" s="64">
        <v>1</v>
      </c>
    </row>
    <row r="846" spans="1:14" x14ac:dyDescent="0.25">
      <c r="A846" s="5" t="s">
        <v>669</v>
      </c>
      <c r="B846" s="48" t="str">
        <f t="shared" si="13"/>
        <v>PSVBS475</v>
      </c>
      <c r="C846" s="48" t="s">
        <v>73</v>
      </c>
      <c r="D846" s="48" t="str">
        <f>TRIM(MID(Tableau1[[#This Row],[tache]],FIND("TACHE",Tableau1[[#This Row],[tache]])+5,FIND(":",Tableau1[[#This Row],[tache]])-(FIND("TACHE",Tableau1[[#This Row],[tache]])+5)))</f>
        <v>1</v>
      </c>
      <c r="E846" s="48" t="s">
        <v>658</v>
      </c>
      <c r="F846" s="48" t="s">
        <v>73</v>
      </c>
      <c r="G846" s="48" t="s">
        <v>670</v>
      </c>
      <c r="H846" s="48">
        <v>25</v>
      </c>
      <c r="I846" s="48">
        <v>20</v>
      </c>
      <c r="J846" s="48">
        <v>4</v>
      </c>
      <c r="K846" s="48" t="s">
        <v>129</v>
      </c>
      <c r="L846" s="48">
        <v>1</v>
      </c>
      <c r="M846" s="48">
        <v>0</v>
      </c>
      <c r="N846" s="47">
        <v>1</v>
      </c>
    </row>
    <row r="847" spans="1:14" x14ac:dyDescent="0.25">
      <c r="A847" s="5" t="s">
        <v>669</v>
      </c>
      <c r="B847" s="48" t="str">
        <f t="shared" si="13"/>
        <v>PSVBS475</v>
      </c>
      <c r="C847" s="48" t="s">
        <v>73</v>
      </c>
      <c r="D847" s="48" t="str">
        <f>TRIM(MID(Tableau1[[#This Row],[tache]],FIND("TACHE",Tableau1[[#This Row],[tache]])+5,FIND(":",Tableau1[[#This Row],[tache]])-(FIND("TACHE",Tableau1[[#This Row],[tache]])+5)))</f>
        <v>2</v>
      </c>
      <c r="E847" s="48" t="s">
        <v>130</v>
      </c>
      <c r="F847" s="48" t="s">
        <v>73</v>
      </c>
      <c r="G847" s="48" t="s">
        <v>671</v>
      </c>
      <c r="H847" s="48">
        <v>25</v>
      </c>
      <c r="I847" s="48">
        <v>20</v>
      </c>
      <c r="J847" s="48">
        <v>4</v>
      </c>
      <c r="K847" s="48" t="s">
        <v>129</v>
      </c>
      <c r="L847" s="48">
        <v>0</v>
      </c>
      <c r="M847" s="48">
        <v>1</v>
      </c>
      <c r="N847" s="47">
        <v>1</v>
      </c>
    </row>
    <row r="848" spans="1:14" x14ac:dyDescent="0.25">
      <c r="A848" s="5" t="s">
        <v>669</v>
      </c>
      <c r="B848" s="48" t="str">
        <f t="shared" si="13"/>
        <v>PSVBS475</v>
      </c>
      <c r="C848" s="48" t="s">
        <v>73</v>
      </c>
      <c r="D848" s="48" t="str">
        <f>TRIM(MID(Tableau1[[#This Row],[tache]],FIND("TACHE",Tableau1[[#This Row],[tache]])+5,FIND(":",Tableau1[[#This Row],[tache]])-(FIND("TACHE",Tableau1[[#This Row],[tache]])+5)))</f>
        <v>2</v>
      </c>
      <c r="E848" s="48" t="s">
        <v>130</v>
      </c>
      <c r="F848" s="48" t="s">
        <v>83</v>
      </c>
      <c r="G848" s="48" t="s">
        <v>247</v>
      </c>
      <c r="H848" s="48">
        <v>50</v>
      </c>
      <c r="I848" s="48">
        <v>20</v>
      </c>
      <c r="J848" s="48">
        <v>4</v>
      </c>
      <c r="K848" s="48" t="s">
        <v>129</v>
      </c>
      <c r="L848" s="48">
        <v>0</v>
      </c>
      <c r="M848" s="48">
        <v>1</v>
      </c>
      <c r="N848" s="47">
        <v>1</v>
      </c>
    </row>
    <row r="849" spans="1:14" x14ac:dyDescent="0.25">
      <c r="A849" s="62" t="s">
        <v>672</v>
      </c>
      <c r="B849" s="63" t="str">
        <f t="shared" si="13"/>
        <v>PSVBS507</v>
      </c>
      <c r="C849" s="63" t="s">
        <v>73</v>
      </c>
      <c r="D849" s="63" t="str">
        <f>TRIM(MID(Tableau1[[#This Row],[tache]],FIND("TACHE",Tableau1[[#This Row],[tache]])+5,FIND(":",Tableau1[[#This Row],[tache]])-(FIND("TACHE",Tableau1[[#This Row],[tache]])+5)))</f>
        <v>1</v>
      </c>
      <c r="E849" s="63" t="s">
        <v>658</v>
      </c>
      <c r="F849" s="63" t="s">
        <v>73</v>
      </c>
      <c r="G849" s="63" t="s">
        <v>673</v>
      </c>
      <c r="H849" s="63">
        <v>40</v>
      </c>
      <c r="I849" s="63">
        <v>20</v>
      </c>
      <c r="J849" s="63">
        <v>4</v>
      </c>
      <c r="K849" s="63" t="s">
        <v>129</v>
      </c>
      <c r="L849" s="63">
        <v>1</v>
      </c>
      <c r="M849" s="63">
        <v>0</v>
      </c>
      <c r="N849" s="64">
        <v>1</v>
      </c>
    </row>
    <row r="850" spans="1:14" x14ac:dyDescent="0.25">
      <c r="A850" s="62" t="s">
        <v>672</v>
      </c>
      <c r="B850" s="63" t="str">
        <f t="shared" si="13"/>
        <v>PSVBS507</v>
      </c>
      <c r="C850" s="63" t="s">
        <v>73</v>
      </c>
      <c r="D850" s="63" t="str">
        <f>TRIM(MID(Tableau1[[#This Row],[tache]],FIND("TACHE",Tableau1[[#This Row],[tache]])+5,FIND(":",Tableau1[[#This Row],[tache]])-(FIND("TACHE",Tableau1[[#This Row],[tache]])+5)))</f>
        <v>2</v>
      </c>
      <c r="E850" s="63" t="s">
        <v>130</v>
      </c>
      <c r="F850" s="63" t="s">
        <v>73</v>
      </c>
      <c r="G850" s="63" t="s">
        <v>674</v>
      </c>
      <c r="H850" s="63">
        <v>40</v>
      </c>
      <c r="I850" s="63">
        <v>20</v>
      </c>
      <c r="J850" s="63">
        <v>4</v>
      </c>
      <c r="K850" s="63" t="s">
        <v>129</v>
      </c>
      <c r="L850" s="63">
        <v>0</v>
      </c>
      <c r="M850" s="63">
        <v>1</v>
      </c>
      <c r="N850" s="64">
        <v>1</v>
      </c>
    </row>
    <row r="851" spans="1:14" x14ac:dyDescent="0.25">
      <c r="A851" s="62" t="s">
        <v>672</v>
      </c>
      <c r="B851" s="63" t="str">
        <f t="shared" si="13"/>
        <v>PSVBS507</v>
      </c>
      <c r="C851" s="63" t="s">
        <v>73</v>
      </c>
      <c r="D851" s="63" t="str">
        <f>TRIM(MID(Tableau1[[#This Row],[tache]],FIND("TACHE",Tableau1[[#This Row],[tache]])+5,FIND(":",Tableau1[[#This Row],[tache]])-(FIND("TACHE",Tableau1[[#This Row],[tache]])+5)))</f>
        <v>2</v>
      </c>
      <c r="E851" s="63" t="s">
        <v>130</v>
      </c>
      <c r="F851" s="63" t="s">
        <v>83</v>
      </c>
      <c r="G851" s="63" t="s">
        <v>247</v>
      </c>
      <c r="H851" s="63">
        <v>80</v>
      </c>
      <c r="I851" s="63">
        <v>20</v>
      </c>
      <c r="J851" s="63">
        <v>4</v>
      </c>
      <c r="K851" s="63" t="s">
        <v>129</v>
      </c>
      <c r="L851" s="63">
        <v>0</v>
      </c>
      <c r="M851" s="63">
        <v>1</v>
      </c>
      <c r="N851" s="64">
        <v>1</v>
      </c>
    </row>
    <row r="852" spans="1:14" x14ac:dyDescent="0.25">
      <c r="A852" s="5" t="s">
        <v>675</v>
      </c>
      <c r="B852" s="48" t="str">
        <f t="shared" si="13"/>
        <v>PSVBS530</v>
      </c>
      <c r="C852" s="48" t="s">
        <v>73</v>
      </c>
      <c r="D852" s="48" t="str">
        <f>TRIM(MID(Tableau1[[#This Row],[tache]],FIND("TACHE",Tableau1[[#This Row],[tache]])+5,FIND(":",Tableau1[[#This Row],[tache]])-(FIND("TACHE",Tableau1[[#This Row],[tache]])+5)))</f>
        <v>1</v>
      </c>
      <c r="E852" s="48" t="s">
        <v>658</v>
      </c>
      <c r="F852" s="48" t="s">
        <v>73</v>
      </c>
      <c r="G852" s="48" t="s">
        <v>676</v>
      </c>
      <c r="H852" s="48">
        <v>200</v>
      </c>
      <c r="I852" s="48">
        <v>20</v>
      </c>
      <c r="J852" s="48">
        <v>8</v>
      </c>
      <c r="K852" s="48" t="s">
        <v>129</v>
      </c>
      <c r="L852" s="48">
        <v>1</v>
      </c>
      <c r="M852" s="48">
        <v>0</v>
      </c>
      <c r="N852" s="47">
        <v>1</v>
      </c>
    </row>
    <row r="853" spans="1:14" x14ac:dyDescent="0.25">
      <c r="A853" s="5" t="s">
        <v>675</v>
      </c>
      <c r="B853" s="48" t="str">
        <f t="shared" si="13"/>
        <v>PSVBS530</v>
      </c>
      <c r="C853" s="48" t="s">
        <v>73</v>
      </c>
      <c r="D853" s="48" t="str">
        <f>TRIM(MID(Tableau1[[#This Row],[tache]],FIND("TACHE",Tableau1[[#This Row],[tache]])+5,FIND(":",Tableau1[[#This Row],[tache]])-(FIND("TACHE",Tableau1[[#This Row],[tache]])+5)))</f>
        <v>2</v>
      </c>
      <c r="E853" s="48" t="s">
        <v>130</v>
      </c>
      <c r="F853" s="48" t="s">
        <v>73</v>
      </c>
      <c r="G853" s="48" t="s">
        <v>677</v>
      </c>
      <c r="H853" s="48">
        <v>200</v>
      </c>
      <c r="I853" s="48">
        <v>20</v>
      </c>
      <c r="J853" s="48">
        <v>8</v>
      </c>
      <c r="K853" s="48" t="s">
        <v>129</v>
      </c>
      <c r="L853" s="48">
        <v>0</v>
      </c>
      <c r="M853" s="48">
        <v>1</v>
      </c>
      <c r="N853" s="47">
        <v>1</v>
      </c>
    </row>
    <row r="854" spans="1:14" x14ac:dyDescent="0.25">
      <c r="A854" s="5" t="s">
        <v>675</v>
      </c>
      <c r="B854" s="48" t="str">
        <f t="shared" si="13"/>
        <v>PSVBS530</v>
      </c>
      <c r="C854" s="48" t="s">
        <v>73</v>
      </c>
      <c r="D854" s="48" t="str">
        <f>TRIM(MID(Tableau1[[#This Row],[tache]],FIND("TACHE",Tableau1[[#This Row],[tache]])+5,FIND(":",Tableau1[[#This Row],[tache]])-(FIND("TACHE",Tableau1[[#This Row],[tache]])+5)))</f>
        <v>2</v>
      </c>
      <c r="E854" s="48" t="s">
        <v>130</v>
      </c>
      <c r="F854" s="48" t="s">
        <v>83</v>
      </c>
      <c r="G854" s="48" t="s">
        <v>678</v>
      </c>
      <c r="H854" s="48">
        <v>250</v>
      </c>
      <c r="I854" s="48">
        <v>20</v>
      </c>
      <c r="J854" s="48">
        <v>12</v>
      </c>
      <c r="K854" s="48" t="s">
        <v>129</v>
      </c>
      <c r="L854" s="48">
        <v>0</v>
      </c>
      <c r="M854" s="48">
        <v>1</v>
      </c>
      <c r="N854" s="47">
        <v>1</v>
      </c>
    </row>
    <row r="855" spans="1:14" x14ac:dyDescent="0.25">
      <c r="A855" s="62" t="s">
        <v>679</v>
      </c>
      <c r="B855" s="63" t="str">
        <f t="shared" si="13"/>
        <v>PSVBS594</v>
      </c>
      <c r="C855" s="63" t="s">
        <v>73</v>
      </c>
      <c r="D855" s="63" t="str">
        <f>TRIM(MID(Tableau1[[#This Row],[tache]],FIND("TACHE",Tableau1[[#This Row],[tache]])+5,FIND(":",Tableau1[[#This Row],[tache]])-(FIND("TACHE",Tableau1[[#This Row],[tache]])+5)))</f>
        <v>2</v>
      </c>
      <c r="E855" s="63" t="s">
        <v>130</v>
      </c>
      <c r="F855" s="63" t="s">
        <v>73</v>
      </c>
      <c r="G855" s="63" t="s">
        <v>680</v>
      </c>
      <c r="H855" s="63">
        <v>20</v>
      </c>
      <c r="I855" s="63">
        <v>20</v>
      </c>
      <c r="J855" s="63">
        <v>4</v>
      </c>
      <c r="K855" s="63" t="s">
        <v>129</v>
      </c>
      <c r="L855" s="63">
        <v>0</v>
      </c>
      <c r="M855" s="63">
        <v>1</v>
      </c>
      <c r="N855" s="64">
        <v>1</v>
      </c>
    </row>
    <row r="856" spans="1:14" x14ac:dyDescent="0.25">
      <c r="A856" s="62" t="s">
        <v>679</v>
      </c>
      <c r="B856" s="63" t="str">
        <f t="shared" si="13"/>
        <v>PSVBS594</v>
      </c>
      <c r="C856" s="63" t="s">
        <v>73</v>
      </c>
      <c r="D856" s="63" t="str">
        <f>TRIM(MID(Tableau1[[#This Row],[tache]],FIND("TACHE",Tableau1[[#This Row],[tache]])+5,FIND(":",Tableau1[[#This Row],[tache]])-(FIND("TACHE",Tableau1[[#This Row],[tache]])+5)))</f>
        <v>2</v>
      </c>
      <c r="E856" s="63" t="s">
        <v>130</v>
      </c>
      <c r="F856" s="63" t="s">
        <v>83</v>
      </c>
      <c r="G856" s="63" t="s">
        <v>247</v>
      </c>
      <c r="H856" s="63">
        <v>25</v>
      </c>
      <c r="I856" s="63">
        <v>20</v>
      </c>
      <c r="J856" s="63">
        <v>4</v>
      </c>
      <c r="K856" s="63" t="s">
        <v>129</v>
      </c>
      <c r="L856" s="63">
        <v>0</v>
      </c>
      <c r="M856" s="63">
        <v>1</v>
      </c>
      <c r="N856" s="64">
        <v>1</v>
      </c>
    </row>
    <row r="857" spans="1:14" x14ac:dyDescent="0.25">
      <c r="A857" s="5" t="s">
        <v>681</v>
      </c>
      <c r="B857" s="48" t="str">
        <f t="shared" si="13"/>
        <v>PSVBT0762</v>
      </c>
      <c r="C857" s="48" t="s">
        <v>73</v>
      </c>
      <c r="D857" s="48" t="str">
        <f>TRIM(MID(Tableau1[[#This Row],[tache]],FIND("TACHE",Tableau1[[#This Row],[tache]])+5,FIND(":",Tableau1[[#This Row],[tache]])-(FIND("TACHE",Tableau1[[#This Row],[tache]])+5)))</f>
        <v>1</v>
      </c>
      <c r="E857" s="48" t="s">
        <v>252</v>
      </c>
      <c r="F857" s="48" t="s">
        <v>73</v>
      </c>
      <c r="G857" s="48" t="s">
        <v>682</v>
      </c>
      <c r="H857" s="48">
        <v>20</v>
      </c>
      <c r="I857" s="48">
        <v>20</v>
      </c>
      <c r="J857" s="48">
        <v>4</v>
      </c>
      <c r="K857" s="48" t="s">
        <v>129</v>
      </c>
      <c r="L857" s="48">
        <v>1</v>
      </c>
      <c r="M857" s="48">
        <v>0</v>
      </c>
      <c r="N857" s="47">
        <v>1</v>
      </c>
    </row>
    <row r="858" spans="1:14" x14ac:dyDescent="0.25">
      <c r="A858" s="5" t="s">
        <v>681</v>
      </c>
      <c r="B858" s="48" t="str">
        <f t="shared" si="13"/>
        <v>PSVBT0762</v>
      </c>
      <c r="C858" s="48" t="s">
        <v>73</v>
      </c>
      <c r="D858" s="48" t="str">
        <f>TRIM(MID(Tableau1[[#This Row],[tache]],FIND("TACHE",Tableau1[[#This Row],[tache]])+5,FIND(":",Tableau1[[#This Row],[tache]])-(FIND("TACHE",Tableau1[[#This Row],[tache]])+5)))</f>
        <v>1</v>
      </c>
      <c r="E858" s="48" t="s">
        <v>252</v>
      </c>
      <c r="F858" s="48" t="s">
        <v>83</v>
      </c>
      <c r="G858" s="48" t="s">
        <v>682</v>
      </c>
      <c r="H858" s="48">
        <v>25</v>
      </c>
      <c r="I858" s="48">
        <v>20</v>
      </c>
      <c r="J858" s="48">
        <v>4</v>
      </c>
      <c r="K858" s="48" t="s">
        <v>129</v>
      </c>
      <c r="L858" s="48">
        <v>1</v>
      </c>
      <c r="M858" s="48">
        <v>0</v>
      </c>
      <c r="N858" s="47">
        <v>1</v>
      </c>
    </row>
    <row r="859" spans="1:14" x14ac:dyDescent="0.25">
      <c r="A859" s="5" t="s">
        <v>681</v>
      </c>
      <c r="B859" s="48" t="str">
        <f t="shared" si="13"/>
        <v>PSVBT0762</v>
      </c>
      <c r="C859" s="48" t="s">
        <v>73</v>
      </c>
      <c r="D859" s="48" t="str">
        <f>TRIM(MID(Tableau1[[#This Row],[tache]],FIND("TACHE",Tableau1[[#This Row],[tache]])+5,FIND(":",Tableau1[[#This Row],[tache]])-(FIND("TACHE",Tableau1[[#This Row],[tache]])+5)))</f>
        <v>2</v>
      </c>
      <c r="E859" s="48" t="s">
        <v>130</v>
      </c>
      <c r="F859" s="48" t="s">
        <v>73</v>
      </c>
      <c r="G859" s="48" t="s">
        <v>683</v>
      </c>
      <c r="H859" s="48">
        <v>20</v>
      </c>
      <c r="I859" s="48">
        <v>20</v>
      </c>
      <c r="J859" s="48">
        <v>4</v>
      </c>
      <c r="K859" s="48" t="s">
        <v>129</v>
      </c>
      <c r="L859" s="48">
        <v>0</v>
      </c>
      <c r="M859" s="48">
        <v>1</v>
      </c>
      <c r="N859" s="47">
        <v>1</v>
      </c>
    </row>
    <row r="860" spans="1:14" x14ac:dyDescent="0.25">
      <c r="A860" s="5" t="s">
        <v>681</v>
      </c>
      <c r="B860" s="48" t="str">
        <f t="shared" si="13"/>
        <v>PSVBT0762</v>
      </c>
      <c r="C860" s="48" t="s">
        <v>73</v>
      </c>
      <c r="D860" s="48" t="str">
        <f>TRIM(MID(Tableau1[[#This Row],[tache]],FIND("TACHE",Tableau1[[#This Row],[tache]])+5,FIND(":",Tableau1[[#This Row],[tache]])-(FIND("TACHE",Tableau1[[#This Row],[tache]])+5)))</f>
        <v>2</v>
      </c>
      <c r="E860" s="48" t="s">
        <v>130</v>
      </c>
      <c r="F860" s="48" t="s">
        <v>83</v>
      </c>
      <c r="G860" s="48" t="s">
        <v>683</v>
      </c>
      <c r="H860" s="48">
        <v>25</v>
      </c>
      <c r="I860" s="48">
        <v>20</v>
      </c>
      <c r="J860" s="48">
        <v>4</v>
      </c>
      <c r="K860" s="48" t="s">
        <v>129</v>
      </c>
      <c r="L860" s="48">
        <v>0</v>
      </c>
      <c r="M860" s="48">
        <v>1</v>
      </c>
      <c r="N860" s="47">
        <v>1</v>
      </c>
    </row>
    <row r="861" spans="1:14" x14ac:dyDescent="0.25">
      <c r="A861" s="62" t="s">
        <v>684</v>
      </c>
      <c r="B861" s="63" t="str">
        <f t="shared" si="13"/>
        <v>PSVBT-798</v>
      </c>
      <c r="C861" s="63" t="s">
        <v>73</v>
      </c>
      <c r="D861" s="63" t="str">
        <f>TRIM(MID(Tableau1[[#This Row],[tache]],FIND("TACHE",Tableau1[[#This Row],[tache]])+5,FIND(":",Tableau1[[#This Row],[tache]])-(FIND("TACHE",Tableau1[[#This Row],[tache]])+5)))</f>
        <v>1</v>
      </c>
      <c r="E861" s="63" t="s">
        <v>252</v>
      </c>
      <c r="F861" s="63" t="s">
        <v>83</v>
      </c>
      <c r="G861" s="63" t="s">
        <v>685</v>
      </c>
      <c r="H861" s="63">
        <v>25</v>
      </c>
      <c r="I861" s="63">
        <v>20</v>
      </c>
      <c r="J861" s="63">
        <v>4</v>
      </c>
      <c r="K861" s="63" t="s">
        <v>129</v>
      </c>
      <c r="L861" s="63">
        <v>1</v>
      </c>
      <c r="M861" s="63">
        <v>0</v>
      </c>
      <c r="N861" s="64">
        <v>1</v>
      </c>
    </row>
    <row r="862" spans="1:14" x14ac:dyDescent="0.25">
      <c r="A862" s="62" t="s">
        <v>684</v>
      </c>
      <c r="B862" s="63" t="str">
        <f t="shared" si="13"/>
        <v>PSVBT-798</v>
      </c>
      <c r="C862" s="63" t="s">
        <v>73</v>
      </c>
      <c r="D862" s="63" t="str">
        <f>TRIM(MID(Tableau1[[#This Row],[tache]],FIND("TACHE",Tableau1[[#This Row],[tache]])+5,FIND(":",Tableau1[[#This Row],[tache]])-(FIND("TACHE",Tableau1[[#This Row],[tache]])+5)))</f>
        <v>2</v>
      </c>
      <c r="E862" s="63" t="s">
        <v>130</v>
      </c>
      <c r="F862" s="63" t="s">
        <v>83</v>
      </c>
      <c r="G862" s="63" t="s">
        <v>686</v>
      </c>
      <c r="H862" s="63">
        <v>25</v>
      </c>
      <c r="I862" s="63">
        <v>20</v>
      </c>
      <c r="J862" s="63">
        <v>4</v>
      </c>
      <c r="K862" s="63" t="s">
        <v>129</v>
      </c>
      <c r="L862" s="63">
        <v>0</v>
      </c>
      <c r="M862" s="63">
        <v>1</v>
      </c>
      <c r="N862" s="64">
        <v>1</v>
      </c>
    </row>
    <row r="863" spans="1:14" x14ac:dyDescent="0.25">
      <c r="A863" s="5" t="s">
        <v>687</v>
      </c>
      <c r="B863" s="48" t="str">
        <f t="shared" si="13"/>
        <v>S1128</v>
      </c>
      <c r="C863" s="48" t="s">
        <v>75</v>
      </c>
      <c r="D863" s="48" t="str">
        <f>TRIM(MID(Tableau1[[#This Row],[tache]],FIND("TACHE",Tableau1[[#This Row],[tache]])+5,FIND(":",Tableau1[[#This Row],[tache]])-(FIND("TACHE",Tableau1[[#This Row],[tache]])+5)))</f>
        <v>1</v>
      </c>
      <c r="E863" s="48" t="s">
        <v>688</v>
      </c>
      <c r="F863" s="48">
        <v>1</v>
      </c>
      <c r="G863" s="48" t="s">
        <v>161</v>
      </c>
      <c r="H863" s="48">
        <v>50</v>
      </c>
      <c r="I863" s="48">
        <v>20</v>
      </c>
      <c r="J863" s="48">
        <v>4</v>
      </c>
      <c r="K863" s="48" t="s">
        <v>129</v>
      </c>
      <c r="L863" s="48">
        <v>2</v>
      </c>
      <c r="M863" s="48">
        <v>0</v>
      </c>
      <c r="N863" s="47">
        <v>2</v>
      </c>
    </row>
    <row r="864" spans="1:14" x14ac:dyDescent="0.25">
      <c r="A864" s="5" t="s">
        <v>687</v>
      </c>
      <c r="B864" s="48" t="str">
        <f t="shared" si="13"/>
        <v>S1128</v>
      </c>
      <c r="C864" s="48" t="s">
        <v>75</v>
      </c>
      <c r="D864" s="48" t="str">
        <f>TRIM(MID(Tableau1[[#This Row],[tache]],FIND("TACHE",Tableau1[[#This Row],[tache]])+5,FIND(":",Tableau1[[#This Row],[tache]])-(FIND("TACHE",Tableau1[[#This Row],[tache]])+5)))</f>
        <v>1</v>
      </c>
      <c r="E864" s="48" t="s">
        <v>688</v>
      </c>
      <c r="F864" s="48">
        <v>2</v>
      </c>
      <c r="G864" s="48" t="s">
        <v>161</v>
      </c>
      <c r="H864" s="48">
        <v>50</v>
      </c>
      <c r="I864" s="48">
        <v>20</v>
      </c>
      <c r="J864" s="48">
        <v>4</v>
      </c>
      <c r="K864" s="48" t="s">
        <v>129</v>
      </c>
      <c r="L864" s="48">
        <v>2</v>
      </c>
      <c r="M864" s="48">
        <v>0</v>
      </c>
      <c r="N864" s="47">
        <v>2</v>
      </c>
    </row>
    <row r="865" spans="1:14" x14ac:dyDescent="0.25">
      <c r="A865" s="5" t="s">
        <v>687</v>
      </c>
      <c r="B865" s="48" t="str">
        <f t="shared" si="13"/>
        <v>S1128</v>
      </c>
      <c r="C865" s="48" t="s">
        <v>75</v>
      </c>
      <c r="D865" s="48" t="str">
        <f>TRIM(MID(Tableau1[[#This Row],[tache]],FIND("TACHE",Tableau1[[#This Row],[tache]])+5,FIND(":",Tableau1[[#This Row],[tache]])-(FIND("TACHE",Tableau1[[#This Row],[tache]])+5)))</f>
        <v>1</v>
      </c>
      <c r="E865" s="48" t="s">
        <v>688</v>
      </c>
      <c r="F865" s="48">
        <v>3</v>
      </c>
      <c r="G865" s="48" t="s">
        <v>161</v>
      </c>
      <c r="H865" s="48">
        <v>50</v>
      </c>
      <c r="I865" s="48">
        <v>20</v>
      </c>
      <c r="J865" s="48">
        <v>4</v>
      </c>
      <c r="K865" s="48" t="s">
        <v>129</v>
      </c>
      <c r="L865" s="48">
        <v>2</v>
      </c>
      <c r="M865" s="48">
        <v>0</v>
      </c>
      <c r="N865" s="47">
        <v>2</v>
      </c>
    </row>
    <row r="866" spans="1:14" x14ac:dyDescent="0.25">
      <c r="A866" s="5" t="s">
        <v>687</v>
      </c>
      <c r="B866" s="48" t="str">
        <f t="shared" si="13"/>
        <v>S1128</v>
      </c>
      <c r="C866" s="48" t="s">
        <v>75</v>
      </c>
      <c r="D866" s="48" t="str">
        <f>TRIM(MID(Tableau1[[#This Row],[tache]],FIND("TACHE",Tableau1[[#This Row],[tache]])+5,FIND(":",Tableau1[[#This Row],[tache]])-(FIND("TACHE",Tableau1[[#This Row],[tache]])+5)))</f>
        <v>1</v>
      </c>
      <c r="E866" s="48" t="s">
        <v>688</v>
      </c>
      <c r="F866" s="48">
        <v>5</v>
      </c>
      <c r="G866" s="48" t="s">
        <v>271</v>
      </c>
      <c r="H866" s="48">
        <v>100</v>
      </c>
      <c r="I866" s="48">
        <v>20</v>
      </c>
      <c r="J866" s="48">
        <v>8</v>
      </c>
      <c r="K866" s="48" t="s">
        <v>129</v>
      </c>
      <c r="L866" s="48">
        <v>2</v>
      </c>
      <c r="M866" s="48">
        <v>0</v>
      </c>
      <c r="N866" s="47">
        <v>2</v>
      </c>
    </row>
    <row r="867" spans="1:14" x14ac:dyDescent="0.25">
      <c r="A867" s="5" t="s">
        <v>687</v>
      </c>
      <c r="B867" s="48" t="str">
        <f t="shared" si="13"/>
        <v>S1128</v>
      </c>
      <c r="C867" s="48" t="s">
        <v>75</v>
      </c>
      <c r="D867" s="48" t="str">
        <f>TRIM(MID(Tableau1[[#This Row],[tache]],FIND("TACHE",Tableau1[[#This Row],[tache]])+5,FIND(":",Tableau1[[#This Row],[tache]])-(FIND("TACHE",Tableau1[[#This Row],[tache]])+5)))</f>
        <v>1</v>
      </c>
      <c r="E867" s="48" t="s">
        <v>688</v>
      </c>
      <c r="F867" s="48">
        <v>9</v>
      </c>
      <c r="G867" s="48" t="s">
        <v>161</v>
      </c>
      <c r="H867" s="48">
        <v>50</v>
      </c>
      <c r="I867" s="48">
        <v>20</v>
      </c>
      <c r="J867" s="48">
        <v>4</v>
      </c>
      <c r="K867" s="48" t="s">
        <v>129</v>
      </c>
      <c r="L867" s="48">
        <v>2</v>
      </c>
      <c r="M867" s="48">
        <v>0</v>
      </c>
      <c r="N867" s="47">
        <v>2</v>
      </c>
    </row>
    <row r="868" spans="1:14" x14ac:dyDescent="0.25">
      <c r="A868" s="5" t="s">
        <v>687</v>
      </c>
      <c r="B868" s="48" t="str">
        <f t="shared" si="13"/>
        <v>S1128</v>
      </c>
      <c r="C868" s="48" t="s">
        <v>75</v>
      </c>
      <c r="D868" s="48" t="str">
        <f>TRIM(MID(Tableau1[[#This Row],[tache]],FIND("TACHE",Tableau1[[#This Row],[tache]])+5,FIND(":",Tableau1[[#This Row],[tache]])-(FIND("TACHE",Tableau1[[#This Row],[tache]])+5)))</f>
        <v>1</v>
      </c>
      <c r="E868" s="48" t="s">
        <v>688</v>
      </c>
      <c r="F868" s="48">
        <v>10</v>
      </c>
      <c r="G868" s="48" t="s">
        <v>161</v>
      </c>
      <c r="H868" s="48">
        <v>200</v>
      </c>
      <c r="I868" s="48">
        <v>20</v>
      </c>
      <c r="J868" s="48">
        <v>8</v>
      </c>
      <c r="K868" s="48" t="s">
        <v>129</v>
      </c>
      <c r="L868" s="48">
        <v>2</v>
      </c>
      <c r="M868" s="48">
        <v>0</v>
      </c>
      <c r="N868" s="47">
        <v>2</v>
      </c>
    </row>
    <row r="869" spans="1:14" x14ac:dyDescent="0.25">
      <c r="A869" s="5" t="s">
        <v>687</v>
      </c>
      <c r="B869" s="48" t="str">
        <f t="shared" si="13"/>
        <v>S1128</v>
      </c>
      <c r="C869" s="48" t="s">
        <v>75</v>
      </c>
      <c r="D869" s="48" t="str">
        <f>TRIM(MID(Tableau1[[#This Row],[tache]],FIND("TACHE",Tableau1[[#This Row],[tache]])+5,FIND(":",Tableau1[[#This Row],[tache]])-(FIND("TACHE",Tableau1[[#This Row],[tache]])+5)))</f>
        <v>1</v>
      </c>
      <c r="E869" s="48" t="s">
        <v>688</v>
      </c>
      <c r="F869" s="48">
        <v>11</v>
      </c>
      <c r="G869" s="48" t="s">
        <v>161</v>
      </c>
      <c r="H869" s="48">
        <v>25</v>
      </c>
      <c r="I869" s="48">
        <v>20</v>
      </c>
      <c r="J869" s="48">
        <v>4</v>
      </c>
      <c r="K869" s="48" t="s">
        <v>129</v>
      </c>
      <c r="L869" s="48">
        <v>2</v>
      </c>
      <c r="M869" s="48">
        <v>0</v>
      </c>
      <c r="N869" s="47">
        <v>2</v>
      </c>
    </row>
    <row r="870" spans="1:14" x14ac:dyDescent="0.25">
      <c r="A870" s="5" t="s">
        <v>687</v>
      </c>
      <c r="B870" s="48" t="str">
        <f t="shared" si="13"/>
        <v>S1128</v>
      </c>
      <c r="C870" s="48" t="s">
        <v>75</v>
      </c>
      <c r="D870" s="48" t="str">
        <f>TRIM(MID(Tableau1[[#This Row],[tache]],FIND("TACHE",Tableau1[[#This Row],[tache]])+5,FIND(":",Tableau1[[#This Row],[tache]])-(FIND("TACHE",Tableau1[[#This Row],[tache]])+5)))</f>
        <v>1</v>
      </c>
      <c r="E870" s="48" t="s">
        <v>688</v>
      </c>
      <c r="F870" s="48">
        <v>12</v>
      </c>
      <c r="G870" s="48" t="s">
        <v>161</v>
      </c>
      <c r="H870" s="48">
        <v>25</v>
      </c>
      <c r="I870" s="48">
        <v>20</v>
      </c>
      <c r="J870" s="48">
        <v>4</v>
      </c>
      <c r="K870" s="48" t="s">
        <v>129</v>
      </c>
      <c r="L870" s="48">
        <v>2</v>
      </c>
      <c r="M870" s="48">
        <v>0</v>
      </c>
      <c r="N870" s="47">
        <v>2</v>
      </c>
    </row>
    <row r="871" spans="1:14" x14ac:dyDescent="0.25">
      <c r="A871" s="5" t="s">
        <v>687</v>
      </c>
      <c r="B871" s="48" t="str">
        <f t="shared" si="13"/>
        <v>S1128</v>
      </c>
      <c r="C871" s="48" t="s">
        <v>75</v>
      </c>
      <c r="D871" s="48" t="str">
        <f>TRIM(MID(Tableau1[[#This Row],[tache]],FIND("TACHE",Tableau1[[#This Row],[tache]])+5,FIND(":",Tableau1[[#This Row],[tache]])-(FIND("TACHE",Tableau1[[#This Row],[tache]])+5)))</f>
        <v>1</v>
      </c>
      <c r="E871" s="48" t="s">
        <v>688</v>
      </c>
      <c r="F871" s="48">
        <v>13</v>
      </c>
      <c r="G871" s="48" t="s">
        <v>161</v>
      </c>
      <c r="H871" s="48">
        <v>50</v>
      </c>
      <c r="I871" s="48">
        <v>20</v>
      </c>
      <c r="J871" s="48">
        <v>4</v>
      </c>
      <c r="K871" s="48" t="s">
        <v>129</v>
      </c>
      <c r="L871" s="48">
        <v>2</v>
      </c>
      <c r="M871" s="48">
        <v>0</v>
      </c>
      <c r="N871" s="47">
        <v>2</v>
      </c>
    </row>
    <row r="872" spans="1:14" x14ac:dyDescent="0.25">
      <c r="A872" s="5" t="s">
        <v>687</v>
      </c>
      <c r="B872" s="48" t="str">
        <f t="shared" si="13"/>
        <v>S1128</v>
      </c>
      <c r="C872" s="48" t="s">
        <v>75</v>
      </c>
      <c r="D872" s="48" t="str">
        <f>TRIM(MID(Tableau1[[#This Row],[tache]],FIND("TACHE",Tableau1[[#This Row],[tache]])+5,FIND(":",Tableau1[[#This Row],[tache]])-(FIND("TACHE",Tableau1[[#This Row],[tache]])+5)))</f>
        <v>1</v>
      </c>
      <c r="E872" s="48" t="s">
        <v>688</v>
      </c>
      <c r="F872" s="48">
        <v>15</v>
      </c>
      <c r="G872" s="48" t="s">
        <v>161</v>
      </c>
      <c r="H872" s="48">
        <v>250</v>
      </c>
      <c r="I872" s="48">
        <v>20</v>
      </c>
      <c r="J872" s="48">
        <v>12</v>
      </c>
      <c r="K872" s="48" t="s">
        <v>129</v>
      </c>
      <c r="L872" s="48">
        <v>2</v>
      </c>
      <c r="M872" s="48">
        <v>0</v>
      </c>
      <c r="N872" s="47">
        <v>2</v>
      </c>
    </row>
    <row r="873" spans="1:14" x14ac:dyDescent="0.25">
      <c r="A873" s="5" t="s">
        <v>687</v>
      </c>
      <c r="B873" s="48" t="str">
        <f t="shared" si="13"/>
        <v>S1128</v>
      </c>
      <c r="C873" s="48" t="s">
        <v>75</v>
      </c>
      <c r="D873" s="48" t="str">
        <f>TRIM(MID(Tableau1[[#This Row],[tache]],FIND("TACHE",Tableau1[[#This Row],[tache]])+5,FIND(":",Tableau1[[#This Row],[tache]])-(FIND("TACHE",Tableau1[[#This Row],[tache]])+5)))</f>
        <v>1</v>
      </c>
      <c r="E873" s="48" t="s">
        <v>688</v>
      </c>
      <c r="F873" s="48">
        <v>16</v>
      </c>
      <c r="G873" s="48" t="s">
        <v>161</v>
      </c>
      <c r="H873" s="48">
        <v>250</v>
      </c>
      <c r="I873" s="48">
        <v>20</v>
      </c>
      <c r="J873" s="48">
        <v>12</v>
      </c>
      <c r="K873" s="48" t="s">
        <v>129</v>
      </c>
      <c r="L873" s="48">
        <v>2</v>
      </c>
      <c r="M873" s="48">
        <v>0</v>
      </c>
      <c r="N873" s="47">
        <v>2</v>
      </c>
    </row>
    <row r="874" spans="1:14" x14ac:dyDescent="0.25">
      <c r="A874" s="5" t="s">
        <v>687</v>
      </c>
      <c r="B874" s="48" t="str">
        <f t="shared" si="13"/>
        <v>S1128</v>
      </c>
      <c r="C874" s="48" t="s">
        <v>75</v>
      </c>
      <c r="D874" s="48" t="str">
        <f>TRIM(MID(Tableau1[[#This Row],[tache]],FIND("TACHE",Tableau1[[#This Row],[tache]])+5,FIND(":",Tableau1[[#This Row],[tache]])-(FIND("TACHE",Tableau1[[#This Row],[tache]])+5)))</f>
        <v>1</v>
      </c>
      <c r="E874" s="48" t="s">
        <v>688</v>
      </c>
      <c r="F874" s="48">
        <v>17</v>
      </c>
      <c r="G874" s="48" t="s">
        <v>161</v>
      </c>
      <c r="H874" s="48">
        <v>250</v>
      </c>
      <c r="I874" s="48">
        <v>20</v>
      </c>
      <c r="J874" s="48">
        <v>12</v>
      </c>
      <c r="K874" s="48" t="s">
        <v>129</v>
      </c>
      <c r="L874" s="48">
        <v>2</v>
      </c>
      <c r="M874" s="48">
        <v>0</v>
      </c>
      <c r="N874" s="47">
        <v>2</v>
      </c>
    </row>
    <row r="875" spans="1:14" x14ac:dyDescent="0.25">
      <c r="A875" s="5" t="s">
        <v>687</v>
      </c>
      <c r="B875" s="48" t="str">
        <f t="shared" si="13"/>
        <v>S1128</v>
      </c>
      <c r="C875" s="48" t="s">
        <v>75</v>
      </c>
      <c r="D875" s="48" t="str">
        <f>TRIM(MID(Tableau1[[#This Row],[tache]],FIND("TACHE",Tableau1[[#This Row],[tache]])+5,FIND(":",Tableau1[[#This Row],[tache]])-(FIND("TACHE",Tableau1[[#This Row],[tache]])+5)))</f>
        <v>1</v>
      </c>
      <c r="E875" s="48" t="s">
        <v>688</v>
      </c>
      <c r="F875" s="48">
        <v>18</v>
      </c>
      <c r="G875" s="48" t="s">
        <v>161</v>
      </c>
      <c r="H875" s="48">
        <v>200</v>
      </c>
      <c r="I875" s="48">
        <v>20</v>
      </c>
      <c r="J875" s="48">
        <v>8</v>
      </c>
      <c r="K875" s="48" t="s">
        <v>129</v>
      </c>
      <c r="L875" s="48">
        <v>2</v>
      </c>
      <c r="M875" s="48">
        <v>0</v>
      </c>
      <c r="N875" s="47">
        <v>2</v>
      </c>
    </row>
    <row r="876" spans="1:14" x14ac:dyDescent="0.25">
      <c r="A876" s="5" t="s">
        <v>687</v>
      </c>
      <c r="B876" s="48" t="str">
        <f t="shared" si="13"/>
        <v>S1128</v>
      </c>
      <c r="C876" s="48" t="s">
        <v>75</v>
      </c>
      <c r="D876" s="48" t="str">
        <f>TRIM(MID(Tableau1[[#This Row],[tache]],FIND("TACHE",Tableau1[[#This Row],[tache]])+5,FIND(":",Tableau1[[#This Row],[tache]])-(FIND("TACHE",Tableau1[[#This Row],[tache]])+5)))</f>
        <v>1</v>
      </c>
      <c r="E876" s="48" t="s">
        <v>688</v>
      </c>
      <c r="F876" s="48">
        <v>19</v>
      </c>
      <c r="G876" s="48" t="s">
        <v>161</v>
      </c>
      <c r="H876" s="48">
        <v>200</v>
      </c>
      <c r="I876" s="48">
        <v>20</v>
      </c>
      <c r="J876" s="48">
        <v>8</v>
      </c>
      <c r="K876" s="48" t="s">
        <v>129</v>
      </c>
      <c r="L876" s="48">
        <v>2</v>
      </c>
      <c r="M876" s="48">
        <v>0</v>
      </c>
      <c r="N876" s="47">
        <v>2</v>
      </c>
    </row>
    <row r="877" spans="1:14" x14ac:dyDescent="0.25">
      <c r="A877" s="5" t="s">
        <v>687</v>
      </c>
      <c r="B877" s="48" t="str">
        <f t="shared" si="13"/>
        <v>S1128</v>
      </c>
      <c r="C877" s="48" t="s">
        <v>75</v>
      </c>
      <c r="D877" s="48" t="str">
        <f>TRIM(MID(Tableau1[[#This Row],[tache]],FIND("TACHE",Tableau1[[#This Row],[tache]])+5,FIND(":",Tableau1[[#This Row],[tache]])-(FIND("TACHE",Tableau1[[#This Row],[tache]])+5)))</f>
        <v>1</v>
      </c>
      <c r="E877" s="48" t="s">
        <v>688</v>
      </c>
      <c r="F877" s="48">
        <v>20</v>
      </c>
      <c r="G877" s="48" t="s">
        <v>161</v>
      </c>
      <c r="H877" s="48">
        <v>25</v>
      </c>
      <c r="I877" s="48">
        <v>20</v>
      </c>
      <c r="J877" s="48">
        <v>4</v>
      </c>
      <c r="K877" s="48" t="s">
        <v>129</v>
      </c>
      <c r="L877" s="48">
        <v>2</v>
      </c>
      <c r="M877" s="48">
        <v>0</v>
      </c>
      <c r="N877" s="47">
        <v>2</v>
      </c>
    </row>
    <row r="878" spans="1:14" x14ac:dyDescent="0.25">
      <c r="A878" s="5" t="s">
        <v>687</v>
      </c>
      <c r="B878" s="48" t="str">
        <f t="shared" si="13"/>
        <v>S1128</v>
      </c>
      <c r="C878" s="48" t="s">
        <v>75</v>
      </c>
      <c r="D878" s="48" t="str">
        <f>TRIM(MID(Tableau1[[#This Row],[tache]],FIND("TACHE",Tableau1[[#This Row],[tache]])+5,FIND(":",Tableau1[[#This Row],[tache]])-(FIND("TACHE",Tableau1[[#This Row],[tache]])+5)))</f>
        <v>1</v>
      </c>
      <c r="E878" s="48" t="s">
        <v>688</v>
      </c>
      <c r="F878" s="48" t="s">
        <v>73</v>
      </c>
      <c r="G878" s="48" t="s">
        <v>272</v>
      </c>
      <c r="H878" s="48">
        <v>40</v>
      </c>
      <c r="I878" s="48">
        <v>20</v>
      </c>
      <c r="J878" s="48">
        <v>4</v>
      </c>
      <c r="K878" s="48" t="s">
        <v>129</v>
      </c>
      <c r="L878" s="48">
        <v>1</v>
      </c>
      <c r="M878" s="48">
        <v>0</v>
      </c>
      <c r="N878" s="47">
        <v>1</v>
      </c>
    </row>
    <row r="879" spans="1:14" x14ac:dyDescent="0.25">
      <c r="A879" s="5" t="s">
        <v>687</v>
      </c>
      <c r="B879" s="48" t="str">
        <f t="shared" si="13"/>
        <v>S1128</v>
      </c>
      <c r="C879" s="48" t="s">
        <v>75</v>
      </c>
      <c r="D879" s="48" t="str">
        <f>TRIM(MID(Tableau1[[#This Row],[tache]],FIND("TACHE",Tableau1[[#This Row],[tache]])+5,FIND(":",Tableau1[[#This Row],[tache]])-(FIND("TACHE",Tableau1[[#This Row],[tache]])+5)))</f>
        <v>1</v>
      </c>
      <c r="E879" s="48" t="s">
        <v>688</v>
      </c>
      <c r="F879" s="48" t="s">
        <v>83</v>
      </c>
      <c r="G879" s="48" t="s">
        <v>293</v>
      </c>
      <c r="H879" s="48">
        <v>100</v>
      </c>
      <c r="I879" s="48">
        <v>20</v>
      </c>
      <c r="J879" s="48">
        <v>8</v>
      </c>
      <c r="K879" s="48" t="s">
        <v>129</v>
      </c>
      <c r="L879" s="48">
        <v>1</v>
      </c>
      <c r="M879" s="48">
        <v>0</v>
      </c>
      <c r="N879" s="47">
        <v>1</v>
      </c>
    </row>
    <row r="880" spans="1:14" x14ac:dyDescent="0.25">
      <c r="A880" s="5" t="s">
        <v>687</v>
      </c>
      <c r="B880" s="48" t="str">
        <f t="shared" si="13"/>
        <v>S1128</v>
      </c>
      <c r="C880" s="48" t="s">
        <v>75</v>
      </c>
      <c r="D880" s="48" t="str">
        <f>TRIM(MID(Tableau1[[#This Row],[tache]],FIND("TACHE",Tableau1[[#This Row],[tache]])+5,FIND(":",Tableau1[[#This Row],[tache]])-(FIND("TACHE",Tableau1[[#This Row],[tache]])+5)))</f>
        <v>2</v>
      </c>
      <c r="E880" s="48" t="s">
        <v>689</v>
      </c>
      <c r="F880" s="48">
        <v>1</v>
      </c>
      <c r="G880" s="48" t="s">
        <v>175</v>
      </c>
      <c r="H880" s="48">
        <v>50</v>
      </c>
      <c r="I880" s="48">
        <v>20</v>
      </c>
      <c r="J880" s="48">
        <v>4</v>
      </c>
      <c r="K880" s="48" t="s">
        <v>129</v>
      </c>
      <c r="L880" s="48">
        <v>0</v>
      </c>
      <c r="M880" s="48">
        <v>1</v>
      </c>
      <c r="N880" s="47">
        <v>1</v>
      </c>
    </row>
    <row r="881" spans="1:14" x14ac:dyDescent="0.25">
      <c r="A881" s="5" t="s">
        <v>687</v>
      </c>
      <c r="B881" s="48" t="str">
        <f t="shared" si="13"/>
        <v>S1128</v>
      </c>
      <c r="C881" s="48" t="s">
        <v>75</v>
      </c>
      <c r="D881" s="48" t="str">
        <f>TRIM(MID(Tableau1[[#This Row],[tache]],FIND("TACHE",Tableau1[[#This Row],[tache]])+5,FIND(":",Tableau1[[#This Row],[tache]])-(FIND("TACHE",Tableau1[[#This Row],[tache]])+5)))</f>
        <v>2</v>
      </c>
      <c r="E881" s="48" t="s">
        <v>689</v>
      </c>
      <c r="F881" s="48">
        <v>2</v>
      </c>
      <c r="G881" s="48" t="s">
        <v>175</v>
      </c>
      <c r="H881" s="48">
        <v>50</v>
      </c>
      <c r="I881" s="48">
        <v>20</v>
      </c>
      <c r="J881" s="48">
        <v>4</v>
      </c>
      <c r="K881" s="48" t="s">
        <v>129</v>
      </c>
      <c r="L881" s="48">
        <v>0</v>
      </c>
      <c r="M881" s="48">
        <v>1</v>
      </c>
      <c r="N881" s="47">
        <v>1</v>
      </c>
    </row>
    <row r="882" spans="1:14" x14ac:dyDescent="0.25">
      <c r="A882" s="5" t="s">
        <v>687</v>
      </c>
      <c r="B882" s="48" t="str">
        <f t="shared" si="13"/>
        <v>S1128</v>
      </c>
      <c r="C882" s="48" t="s">
        <v>75</v>
      </c>
      <c r="D882" s="48" t="str">
        <f>TRIM(MID(Tableau1[[#This Row],[tache]],FIND("TACHE",Tableau1[[#This Row],[tache]])+5,FIND(":",Tableau1[[#This Row],[tache]])-(FIND("TACHE",Tableau1[[#This Row],[tache]])+5)))</f>
        <v>2</v>
      </c>
      <c r="E882" s="48" t="s">
        <v>689</v>
      </c>
      <c r="F882" s="48">
        <v>3</v>
      </c>
      <c r="G882" s="48" t="s">
        <v>175</v>
      </c>
      <c r="H882" s="48">
        <v>50</v>
      </c>
      <c r="I882" s="48">
        <v>20</v>
      </c>
      <c r="J882" s="48">
        <v>4</v>
      </c>
      <c r="K882" s="48" t="s">
        <v>129</v>
      </c>
      <c r="L882" s="48">
        <v>0</v>
      </c>
      <c r="M882" s="48">
        <v>1</v>
      </c>
      <c r="N882" s="47">
        <v>1</v>
      </c>
    </row>
    <row r="883" spans="1:14" x14ac:dyDescent="0.25">
      <c r="A883" s="5" t="s">
        <v>687</v>
      </c>
      <c r="B883" s="48" t="str">
        <f t="shared" si="13"/>
        <v>S1128</v>
      </c>
      <c r="C883" s="48" t="s">
        <v>75</v>
      </c>
      <c r="D883" s="48" t="str">
        <f>TRIM(MID(Tableau1[[#This Row],[tache]],FIND("TACHE",Tableau1[[#This Row],[tache]])+5,FIND(":",Tableau1[[#This Row],[tache]])-(FIND("TACHE",Tableau1[[#This Row],[tache]])+5)))</f>
        <v>2</v>
      </c>
      <c r="E883" s="48" t="s">
        <v>689</v>
      </c>
      <c r="F883" s="48">
        <v>5</v>
      </c>
      <c r="G883" s="48" t="s">
        <v>175</v>
      </c>
      <c r="H883" s="48">
        <v>100</v>
      </c>
      <c r="I883" s="48">
        <v>20</v>
      </c>
      <c r="J883" s="48">
        <v>8</v>
      </c>
      <c r="K883" s="48" t="s">
        <v>129</v>
      </c>
      <c r="L883" s="48">
        <v>0</v>
      </c>
      <c r="M883" s="48">
        <v>1</v>
      </c>
      <c r="N883" s="47">
        <v>1</v>
      </c>
    </row>
    <row r="884" spans="1:14" x14ac:dyDescent="0.25">
      <c r="A884" s="5" t="s">
        <v>687</v>
      </c>
      <c r="B884" s="48" t="str">
        <f t="shared" si="13"/>
        <v>S1128</v>
      </c>
      <c r="C884" s="48" t="s">
        <v>75</v>
      </c>
      <c r="D884" s="48" t="str">
        <f>TRIM(MID(Tableau1[[#This Row],[tache]],FIND("TACHE",Tableau1[[#This Row],[tache]])+5,FIND(":",Tableau1[[#This Row],[tache]])-(FIND("TACHE",Tableau1[[#This Row],[tache]])+5)))</f>
        <v>2</v>
      </c>
      <c r="E884" s="48" t="s">
        <v>689</v>
      </c>
      <c r="F884" s="48">
        <v>6</v>
      </c>
      <c r="G884" s="48" t="s">
        <v>690</v>
      </c>
      <c r="H884" s="48">
        <v>600</v>
      </c>
      <c r="I884" s="48">
        <v>20</v>
      </c>
      <c r="J884" s="48">
        <v>20</v>
      </c>
      <c r="K884" s="48" t="s">
        <v>129</v>
      </c>
      <c r="L884" s="48">
        <v>0</v>
      </c>
      <c r="M884" s="48">
        <v>1</v>
      </c>
      <c r="N884" s="47">
        <v>1</v>
      </c>
    </row>
    <row r="885" spans="1:14" x14ac:dyDescent="0.25">
      <c r="A885" s="5" t="s">
        <v>687</v>
      </c>
      <c r="B885" s="48" t="str">
        <f t="shared" si="13"/>
        <v>S1128</v>
      </c>
      <c r="C885" s="48" t="s">
        <v>75</v>
      </c>
      <c r="D885" s="48" t="str">
        <f>TRIM(MID(Tableau1[[#This Row],[tache]],FIND("TACHE",Tableau1[[#This Row],[tache]])+5,FIND(":",Tableau1[[#This Row],[tache]])-(FIND("TACHE",Tableau1[[#This Row],[tache]])+5)))</f>
        <v>2</v>
      </c>
      <c r="E885" s="48" t="s">
        <v>689</v>
      </c>
      <c r="F885" s="48">
        <v>8</v>
      </c>
      <c r="G885" s="48" t="s">
        <v>691</v>
      </c>
      <c r="H885" s="48">
        <v>100</v>
      </c>
      <c r="I885" s="48">
        <v>20</v>
      </c>
      <c r="J885" s="48">
        <v>8</v>
      </c>
      <c r="K885" s="48" t="s">
        <v>129</v>
      </c>
      <c r="L885" s="48">
        <v>0</v>
      </c>
      <c r="M885" s="48">
        <v>1</v>
      </c>
      <c r="N885" s="47">
        <v>1</v>
      </c>
    </row>
    <row r="886" spans="1:14" x14ac:dyDescent="0.25">
      <c r="A886" s="5" t="s">
        <v>687</v>
      </c>
      <c r="B886" s="48" t="str">
        <f t="shared" si="13"/>
        <v>S1128</v>
      </c>
      <c r="C886" s="48" t="s">
        <v>75</v>
      </c>
      <c r="D886" s="48" t="str">
        <f>TRIM(MID(Tableau1[[#This Row],[tache]],FIND("TACHE",Tableau1[[#This Row],[tache]])+5,FIND(":",Tableau1[[#This Row],[tache]])-(FIND("TACHE",Tableau1[[#This Row],[tache]])+5)))</f>
        <v>2</v>
      </c>
      <c r="E886" s="48" t="s">
        <v>689</v>
      </c>
      <c r="F886" s="48">
        <v>9</v>
      </c>
      <c r="G886" s="48" t="s">
        <v>175</v>
      </c>
      <c r="H886" s="48">
        <v>50</v>
      </c>
      <c r="I886" s="48">
        <v>20</v>
      </c>
      <c r="J886" s="48">
        <v>4</v>
      </c>
      <c r="K886" s="48" t="s">
        <v>129</v>
      </c>
      <c r="L886" s="48">
        <v>0</v>
      </c>
      <c r="M886" s="48">
        <v>1</v>
      </c>
      <c r="N886" s="47">
        <v>1</v>
      </c>
    </row>
    <row r="887" spans="1:14" x14ac:dyDescent="0.25">
      <c r="A887" s="5" t="s">
        <v>687</v>
      </c>
      <c r="B887" s="48" t="str">
        <f t="shared" si="13"/>
        <v>S1128</v>
      </c>
      <c r="C887" s="48" t="s">
        <v>75</v>
      </c>
      <c r="D887" s="48" t="str">
        <f>TRIM(MID(Tableau1[[#This Row],[tache]],FIND("TACHE",Tableau1[[#This Row],[tache]])+5,FIND(":",Tableau1[[#This Row],[tache]])-(FIND("TACHE",Tableau1[[#This Row],[tache]])+5)))</f>
        <v>2</v>
      </c>
      <c r="E887" s="48" t="s">
        <v>689</v>
      </c>
      <c r="F887" s="48">
        <v>10</v>
      </c>
      <c r="G887" s="48" t="s">
        <v>175</v>
      </c>
      <c r="H887" s="48">
        <v>200</v>
      </c>
      <c r="I887" s="48">
        <v>20</v>
      </c>
      <c r="J887" s="48">
        <v>8</v>
      </c>
      <c r="K887" s="48" t="s">
        <v>129</v>
      </c>
      <c r="L887" s="48">
        <v>0</v>
      </c>
      <c r="M887" s="48">
        <v>1</v>
      </c>
      <c r="N887" s="47">
        <v>1</v>
      </c>
    </row>
    <row r="888" spans="1:14" x14ac:dyDescent="0.25">
      <c r="A888" s="5" t="s">
        <v>687</v>
      </c>
      <c r="B888" s="48" t="str">
        <f t="shared" si="13"/>
        <v>S1128</v>
      </c>
      <c r="C888" s="48" t="s">
        <v>75</v>
      </c>
      <c r="D888" s="48" t="str">
        <f>TRIM(MID(Tableau1[[#This Row],[tache]],FIND("TACHE",Tableau1[[#This Row],[tache]])+5,FIND(":",Tableau1[[#This Row],[tache]])-(FIND("TACHE",Tableau1[[#This Row],[tache]])+5)))</f>
        <v>2</v>
      </c>
      <c r="E888" s="48" t="s">
        <v>689</v>
      </c>
      <c r="F888" s="48">
        <v>11</v>
      </c>
      <c r="G888" s="48" t="s">
        <v>175</v>
      </c>
      <c r="H888" s="48">
        <v>25</v>
      </c>
      <c r="I888" s="48">
        <v>20</v>
      </c>
      <c r="J888" s="48">
        <v>4</v>
      </c>
      <c r="K888" s="48" t="s">
        <v>129</v>
      </c>
      <c r="L888" s="48">
        <v>0</v>
      </c>
      <c r="M888" s="48">
        <v>1</v>
      </c>
      <c r="N888" s="47">
        <v>1</v>
      </c>
    </row>
    <row r="889" spans="1:14" x14ac:dyDescent="0.25">
      <c r="A889" s="5" t="s">
        <v>687</v>
      </c>
      <c r="B889" s="48" t="str">
        <f t="shared" si="13"/>
        <v>S1128</v>
      </c>
      <c r="C889" s="48" t="s">
        <v>75</v>
      </c>
      <c r="D889" s="48" t="str">
        <f>TRIM(MID(Tableau1[[#This Row],[tache]],FIND("TACHE",Tableau1[[#This Row],[tache]])+5,FIND(":",Tableau1[[#This Row],[tache]])-(FIND("TACHE",Tableau1[[#This Row],[tache]])+5)))</f>
        <v>2</v>
      </c>
      <c r="E889" s="48" t="s">
        <v>689</v>
      </c>
      <c r="F889" s="48">
        <v>12</v>
      </c>
      <c r="G889" s="48" t="s">
        <v>175</v>
      </c>
      <c r="H889" s="48">
        <v>25</v>
      </c>
      <c r="I889" s="48">
        <v>20</v>
      </c>
      <c r="J889" s="48">
        <v>4</v>
      </c>
      <c r="K889" s="48" t="s">
        <v>129</v>
      </c>
      <c r="L889" s="48">
        <v>0</v>
      </c>
      <c r="M889" s="48">
        <v>1</v>
      </c>
      <c r="N889" s="47">
        <v>1</v>
      </c>
    </row>
    <row r="890" spans="1:14" x14ac:dyDescent="0.25">
      <c r="A890" s="5" t="s">
        <v>687</v>
      </c>
      <c r="B890" s="48" t="str">
        <f t="shared" si="13"/>
        <v>S1128</v>
      </c>
      <c r="C890" s="48" t="s">
        <v>75</v>
      </c>
      <c r="D890" s="48" t="str">
        <f>TRIM(MID(Tableau1[[#This Row],[tache]],FIND("TACHE",Tableau1[[#This Row],[tache]])+5,FIND(":",Tableau1[[#This Row],[tache]])-(FIND("TACHE",Tableau1[[#This Row],[tache]])+5)))</f>
        <v>2</v>
      </c>
      <c r="E890" s="48" t="s">
        <v>689</v>
      </c>
      <c r="F890" s="48">
        <v>13</v>
      </c>
      <c r="G890" s="48" t="s">
        <v>175</v>
      </c>
      <c r="H890" s="48">
        <v>50</v>
      </c>
      <c r="I890" s="48">
        <v>20</v>
      </c>
      <c r="J890" s="48">
        <v>4</v>
      </c>
      <c r="K890" s="48" t="s">
        <v>129</v>
      </c>
      <c r="L890" s="48">
        <v>0</v>
      </c>
      <c r="M890" s="48">
        <v>1</v>
      </c>
      <c r="N890" s="47">
        <v>1</v>
      </c>
    </row>
    <row r="891" spans="1:14" x14ac:dyDescent="0.25">
      <c r="A891" s="5" t="s">
        <v>687</v>
      </c>
      <c r="B891" s="48" t="str">
        <f t="shared" si="13"/>
        <v>S1128</v>
      </c>
      <c r="C891" s="48" t="s">
        <v>75</v>
      </c>
      <c r="D891" s="48" t="str">
        <f>TRIM(MID(Tableau1[[#This Row],[tache]],FIND("TACHE",Tableau1[[#This Row],[tache]])+5,FIND(":",Tableau1[[#This Row],[tache]])-(FIND("TACHE",Tableau1[[#This Row],[tache]])+5)))</f>
        <v>2</v>
      </c>
      <c r="E891" s="48" t="s">
        <v>689</v>
      </c>
      <c r="F891" s="48">
        <v>15</v>
      </c>
      <c r="G891" s="48" t="s">
        <v>175</v>
      </c>
      <c r="H891" s="48">
        <v>250</v>
      </c>
      <c r="I891" s="48">
        <v>20</v>
      </c>
      <c r="J891" s="48">
        <v>12</v>
      </c>
      <c r="K891" s="48" t="s">
        <v>129</v>
      </c>
      <c r="L891" s="48">
        <v>0</v>
      </c>
      <c r="M891" s="48">
        <v>1</v>
      </c>
      <c r="N891" s="47">
        <v>1</v>
      </c>
    </row>
    <row r="892" spans="1:14" x14ac:dyDescent="0.25">
      <c r="A892" s="5" t="s">
        <v>687</v>
      </c>
      <c r="B892" s="48" t="str">
        <f t="shared" si="13"/>
        <v>S1128</v>
      </c>
      <c r="C892" s="48" t="s">
        <v>75</v>
      </c>
      <c r="D892" s="48" t="str">
        <f>TRIM(MID(Tableau1[[#This Row],[tache]],FIND("TACHE",Tableau1[[#This Row],[tache]])+5,FIND(":",Tableau1[[#This Row],[tache]])-(FIND("TACHE",Tableau1[[#This Row],[tache]])+5)))</f>
        <v>2</v>
      </c>
      <c r="E892" s="48" t="s">
        <v>689</v>
      </c>
      <c r="F892" s="48">
        <v>16</v>
      </c>
      <c r="G892" s="48" t="s">
        <v>175</v>
      </c>
      <c r="H892" s="48">
        <v>250</v>
      </c>
      <c r="I892" s="48">
        <v>20</v>
      </c>
      <c r="J892" s="48">
        <v>12</v>
      </c>
      <c r="K892" s="48" t="s">
        <v>129</v>
      </c>
      <c r="L892" s="48">
        <v>0</v>
      </c>
      <c r="M892" s="48">
        <v>1</v>
      </c>
      <c r="N892" s="47">
        <v>1</v>
      </c>
    </row>
    <row r="893" spans="1:14" x14ac:dyDescent="0.25">
      <c r="A893" s="5" t="s">
        <v>687</v>
      </c>
      <c r="B893" s="48" t="str">
        <f t="shared" si="13"/>
        <v>S1128</v>
      </c>
      <c r="C893" s="48" t="s">
        <v>75</v>
      </c>
      <c r="D893" s="48" t="str">
        <f>TRIM(MID(Tableau1[[#This Row],[tache]],FIND("TACHE",Tableau1[[#This Row],[tache]])+5,FIND(":",Tableau1[[#This Row],[tache]])-(FIND("TACHE",Tableau1[[#This Row],[tache]])+5)))</f>
        <v>2</v>
      </c>
      <c r="E893" s="48" t="s">
        <v>689</v>
      </c>
      <c r="F893" s="48">
        <v>17</v>
      </c>
      <c r="G893" s="48" t="s">
        <v>175</v>
      </c>
      <c r="H893" s="48">
        <v>250</v>
      </c>
      <c r="I893" s="48">
        <v>20</v>
      </c>
      <c r="J893" s="48">
        <v>12</v>
      </c>
      <c r="K893" s="48" t="s">
        <v>129</v>
      </c>
      <c r="L893" s="48">
        <v>0</v>
      </c>
      <c r="M893" s="48">
        <v>1</v>
      </c>
      <c r="N893" s="47">
        <v>1</v>
      </c>
    </row>
    <row r="894" spans="1:14" x14ac:dyDescent="0.25">
      <c r="A894" s="5" t="s">
        <v>687</v>
      </c>
      <c r="B894" s="48" t="str">
        <f t="shared" si="13"/>
        <v>S1128</v>
      </c>
      <c r="C894" s="48" t="s">
        <v>75</v>
      </c>
      <c r="D894" s="48" t="str">
        <f>TRIM(MID(Tableau1[[#This Row],[tache]],FIND("TACHE",Tableau1[[#This Row],[tache]])+5,FIND(":",Tableau1[[#This Row],[tache]])-(FIND("TACHE",Tableau1[[#This Row],[tache]])+5)))</f>
        <v>2</v>
      </c>
      <c r="E894" s="48" t="s">
        <v>689</v>
      </c>
      <c r="F894" s="48">
        <v>18</v>
      </c>
      <c r="G894" s="48" t="s">
        <v>175</v>
      </c>
      <c r="H894" s="48">
        <v>200</v>
      </c>
      <c r="I894" s="48">
        <v>20</v>
      </c>
      <c r="J894" s="48">
        <v>8</v>
      </c>
      <c r="K894" s="48" t="s">
        <v>129</v>
      </c>
      <c r="L894" s="48">
        <v>0</v>
      </c>
      <c r="M894" s="48">
        <v>1</v>
      </c>
      <c r="N894" s="47">
        <v>1</v>
      </c>
    </row>
    <row r="895" spans="1:14" x14ac:dyDescent="0.25">
      <c r="A895" s="5" t="s">
        <v>687</v>
      </c>
      <c r="B895" s="48" t="str">
        <f t="shared" si="13"/>
        <v>S1128</v>
      </c>
      <c r="C895" s="48" t="s">
        <v>75</v>
      </c>
      <c r="D895" s="48" t="str">
        <f>TRIM(MID(Tableau1[[#This Row],[tache]],FIND("TACHE",Tableau1[[#This Row],[tache]])+5,FIND(":",Tableau1[[#This Row],[tache]])-(FIND("TACHE",Tableau1[[#This Row],[tache]])+5)))</f>
        <v>2</v>
      </c>
      <c r="E895" s="48" t="s">
        <v>689</v>
      </c>
      <c r="F895" s="48">
        <v>19</v>
      </c>
      <c r="G895" s="48" t="s">
        <v>175</v>
      </c>
      <c r="H895" s="48">
        <v>200</v>
      </c>
      <c r="I895" s="48">
        <v>20</v>
      </c>
      <c r="J895" s="48">
        <v>8</v>
      </c>
      <c r="K895" s="48" t="s">
        <v>129</v>
      </c>
      <c r="L895" s="48">
        <v>0</v>
      </c>
      <c r="M895" s="48">
        <v>1</v>
      </c>
      <c r="N895" s="47">
        <v>1</v>
      </c>
    </row>
    <row r="896" spans="1:14" x14ac:dyDescent="0.25">
      <c r="A896" s="5" t="s">
        <v>687</v>
      </c>
      <c r="B896" s="48" t="str">
        <f t="shared" si="13"/>
        <v>S1128</v>
      </c>
      <c r="C896" s="48" t="s">
        <v>75</v>
      </c>
      <c r="D896" s="48" t="str">
        <f>TRIM(MID(Tableau1[[#This Row],[tache]],FIND("TACHE",Tableau1[[#This Row],[tache]])+5,FIND(":",Tableau1[[#This Row],[tache]])-(FIND("TACHE",Tableau1[[#This Row],[tache]])+5)))</f>
        <v>2</v>
      </c>
      <c r="E896" s="48" t="s">
        <v>689</v>
      </c>
      <c r="F896" s="48">
        <v>20</v>
      </c>
      <c r="G896" s="48" t="s">
        <v>175</v>
      </c>
      <c r="H896" s="48">
        <v>25</v>
      </c>
      <c r="I896" s="48">
        <v>20</v>
      </c>
      <c r="J896" s="48">
        <v>4</v>
      </c>
      <c r="K896" s="48" t="s">
        <v>129</v>
      </c>
      <c r="L896" s="48">
        <v>0</v>
      </c>
      <c r="M896" s="48">
        <v>1</v>
      </c>
      <c r="N896" s="47">
        <v>1</v>
      </c>
    </row>
    <row r="897" spans="1:14" x14ac:dyDescent="0.25">
      <c r="A897" s="5" t="s">
        <v>687</v>
      </c>
      <c r="B897" s="48" t="str">
        <f t="shared" si="13"/>
        <v>S1128</v>
      </c>
      <c r="C897" s="48" t="s">
        <v>75</v>
      </c>
      <c r="D897" s="48" t="str">
        <f>TRIM(MID(Tableau1[[#This Row],[tache]],FIND("TACHE",Tableau1[[#This Row],[tache]])+5,FIND(":",Tableau1[[#This Row],[tache]])-(FIND("TACHE",Tableau1[[#This Row],[tache]])+5)))</f>
        <v>2</v>
      </c>
      <c r="E897" s="48" t="s">
        <v>689</v>
      </c>
      <c r="F897" s="48">
        <v>23</v>
      </c>
      <c r="G897" s="48" t="s">
        <v>322</v>
      </c>
      <c r="H897" s="48">
        <v>600</v>
      </c>
      <c r="I897" s="48">
        <v>20</v>
      </c>
      <c r="J897" s="48">
        <v>20</v>
      </c>
      <c r="K897" s="48" t="s">
        <v>129</v>
      </c>
      <c r="L897" s="48">
        <v>0</v>
      </c>
      <c r="M897" s="48">
        <v>1</v>
      </c>
      <c r="N897" s="47">
        <v>1</v>
      </c>
    </row>
    <row r="898" spans="1:14" x14ac:dyDescent="0.25">
      <c r="A898" s="5" t="s">
        <v>687</v>
      </c>
      <c r="B898" s="48" t="str">
        <f t="shared" si="13"/>
        <v>S1128</v>
      </c>
      <c r="C898" s="48" t="s">
        <v>75</v>
      </c>
      <c r="D898" s="48" t="str">
        <f>TRIM(MID(Tableau1[[#This Row],[tache]],FIND("TACHE",Tableau1[[#This Row],[tache]])+5,FIND(":",Tableau1[[#This Row],[tache]])-(FIND("TACHE",Tableau1[[#This Row],[tache]])+5)))</f>
        <v>2</v>
      </c>
      <c r="E898" s="48" t="s">
        <v>689</v>
      </c>
      <c r="F898" s="48" t="s">
        <v>73</v>
      </c>
      <c r="G898" s="48" t="s">
        <v>506</v>
      </c>
      <c r="H898" s="48">
        <v>40</v>
      </c>
      <c r="I898" s="48">
        <v>20</v>
      </c>
      <c r="J898" s="48">
        <v>4</v>
      </c>
      <c r="K898" s="48" t="s">
        <v>129</v>
      </c>
      <c r="L898" s="48">
        <v>0</v>
      </c>
      <c r="M898" s="48">
        <v>1</v>
      </c>
      <c r="N898" s="47">
        <v>1</v>
      </c>
    </row>
    <row r="899" spans="1:14" x14ac:dyDescent="0.25">
      <c r="A899" s="5" t="s">
        <v>687</v>
      </c>
      <c r="B899" s="48" t="str">
        <f t="shared" ref="B899:B962" si="14">RIGHT(A899,LEN(A899)-3)</f>
        <v>S1128</v>
      </c>
      <c r="C899" s="48" t="s">
        <v>75</v>
      </c>
      <c r="D899" s="48" t="str">
        <f>TRIM(MID(Tableau1[[#This Row],[tache]],FIND("TACHE",Tableau1[[#This Row],[tache]])+5,FIND(":",Tableau1[[#This Row],[tache]])-(FIND("TACHE",Tableau1[[#This Row],[tache]])+5)))</f>
        <v>2</v>
      </c>
      <c r="E899" s="48" t="s">
        <v>689</v>
      </c>
      <c r="F899" s="48" t="s">
        <v>83</v>
      </c>
      <c r="G899" s="48" t="s">
        <v>347</v>
      </c>
      <c r="H899" s="48">
        <v>100</v>
      </c>
      <c r="I899" s="48">
        <v>20</v>
      </c>
      <c r="J899" s="48">
        <v>8</v>
      </c>
      <c r="K899" s="48" t="s">
        <v>129</v>
      </c>
      <c r="L899" s="48">
        <v>0</v>
      </c>
      <c r="M899" s="48">
        <v>1</v>
      </c>
      <c r="N899" s="47">
        <v>1</v>
      </c>
    </row>
    <row r="900" spans="1:14" x14ac:dyDescent="0.25">
      <c r="A900" s="5" t="s">
        <v>687</v>
      </c>
      <c r="B900" s="48" t="str">
        <f t="shared" si="14"/>
        <v>S1128</v>
      </c>
      <c r="C900" s="48" t="s">
        <v>75</v>
      </c>
      <c r="D900" s="48" t="str">
        <f>TRIM(MID(Tableau1[[#This Row],[tache]],FIND("TACHE",Tableau1[[#This Row],[tache]])+5,FIND(":",Tableau1[[#This Row],[tache]])-(FIND("TACHE",Tableau1[[#This Row],[tache]])+5)))</f>
        <v>2</v>
      </c>
      <c r="E900" s="48" t="s">
        <v>689</v>
      </c>
      <c r="F900" s="48" t="s">
        <v>75</v>
      </c>
      <c r="G900" s="48" t="s">
        <v>692</v>
      </c>
      <c r="H900" s="48">
        <v>250</v>
      </c>
      <c r="I900" s="48">
        <v>20</v>
      </c>
      <c r="J900" s="48">
        <v>12</v>
      </c>
      <c r="K900" s="48" t="s">
        <v>129</v>
      </c>
      <c r="L900" s="48">
        <v>0</v>
      </c>
      <c r="M900" s="48">
        <v>2</v>
      </c>
      <c r="N900" s="47">
        <v>2</v>
      </c>
    </row>
    <row r="901" spans="1:14" x14ac:dyDescent="0.25">
      <c r="A901" s="62" t="s">
        <v>693</v>
      </c>
      <c r="B901" s="63" t="str">
        <f t="shared" si="14"/>
        <v>S1161</v>
      </c>
      <c r="C901" s="63" t="s">
        <v>75</v>
      </c>
      <c r="D901" s="63" t="str">
        <f>TRIM(MID(Tableau1[[#This Row],[tache]],FIND("TACHE",Tableau1[[#This Row],[tache]])+5,FIND(":",Tableau1[[#This Row],[tache]])-(FIND("TACHE",Tableau1[[#This Row],[tache]])+5)))</f>
        <v>1</v>
      </c>
      <c r="E901" s="63" t="s">
        <v>252</v>
      </c>
      <c r="F901" s="63">
        <v>1</v>
      </c>
      <c r="G901" s="63" t="s">
        <v>258</v>
      </c>
      <c r="H901" s="63">
        <v>80</v>
      </c>
      <c r="I901" s="63">
        <v>20</v>
      </c>
      <c r="J901" s="63">
        <v>4</v>
      </c>
      <c r="K901" s="63" t="s">
        <v>129</v>
      </c>
      <c r="L901" s="63">
        <v>2</v>
      </c>
      <c r="M901" s="63">
        <v>0</v>
      </c>
      <c r="N901" s="64">
        <v>2</v>
      </c>
    </row>
    <row r="902" spans="1:14" x14ac:dyDescent="0.25">
      <c r="A902" s="62" t="s">
        <v>693</v>
      </c>
      <c r="B902" s="63" t="str">
        <f t="shared" si="14"/>
        <v>S1161</v>
      </c>
      <c r="C902" s="63" t="s">
        <v>75</v>
      </c>
      <c r="D902" s="63" t="str">
        <f>TRIM(MID(Tableau1[[#This Row],[tache]],FIND("TACHE",Tableau1[[#This Row],[tache]])+5,FIND(":",Tableau1[[#This Row],[tache]])-(FIND("TACHE",Tableau1[[#This Row],[tache]])+5)))</f>
        <v>1</v>
      </c>
      <c r="E902" s="63" t="s">
        <v>252</v>
      </c>
      <c r="F902" s="63">
        <v>3</v>
      </c>
      <c r="G902" s="63" t="s">
        <v>317</v>
      </c>
      <c r="H902" s="63">
        <v>80</v>
      </c>
      <c r="I902" s="63">
        <v>20</v>
      </c>
      <c r="J902" s="63">
        <v>4</v>
      </c>
      <c r="K902" s="63" t="s">
        <v>129</v>
      </c>
      <c r="L902" s="63">
        <v>2</v>
      </c>
      <c r="M902" s="63">
        <v>0</v>
      </c>
      <c r="N902" s="64">
        <v>2</v>
      </c>
    </row>
    <row r="903" spans="1:14" x14ac:dyDescent="0.25">
      <c r="A903" s="62" t="s">
        <v>693</v>
      </c>
      <c r="B903" s="63" t="str">
        <f t="shared" si="14"/>
        <v>S1161</v>
      </c>
      <c r="C903" s="63" t="s">
        <v>75</v>
      </c>
      <c r="D903" s="63" t="str">
        <f>TRIM(MID(Tableau1[[#This Row],[tache]],FIND("TACHE",Tableau1[[#This Row],[tache]])+5,FIND(":",Tableau1[[#This Row],[tache]])-(FIND("TACHE",Tableau1[[#This Row],[tache]])+5)))</f>
        <v>1</v>
      </c>
      <c r="E903" s="63" t="s">
        <v>252</v>
      </c>
      <c r="F903" s="63">
        <v>5</v>
      </c>
      <c r="G903" s="63" t="s">
        <v>317</v>
      </c>
      <c r="H903" s="63">
        <v>50</v>
      </c>
      <c r="I903" s="63">
        <v>20</v>
      </c>
      <c r="J903" s="63">
        <v>4</v>
      </c>
      <c r="K903" s="63" t="s">
        <v>129</v>
      </c>
      <c r="L903" s="63">
        <v>2</v>
      </c>
      <c r="M903" s="63">
        <v>0</v>
      </c>
      <c r="N903" s="64">
        <v>2</v>
      </c>
    </row>
    <row r="904" spans="1:14" x14ac:dyDescent="0.25">
      <c r="A904" s="62" t="s">
        <v>693</v>
      </c>
      <c r="B904" s="63" t="str">
        <f t="shared" si="14"/>
        <v>S1161</v>
      </c>
      <c r="C904" s="63" t="s">
        <v>75</v>
      </c>
      <c r="D904" s="63" t="str">
        <f>TRIM(MID(Tableau1[[#This Row],[tache]],FIND("TACHE",Tableau1[[#This Row],[tache]])+5,FIND(":",Tableau1[[#This Row],[tache]])-(FIND("TACHE",Tableau1[[#This Row],[tache]])+5)))</f>
        <v>1</v>
      </c>
      <c r="E904" s="63" t="s">
        <v>252</v>
      </c>
      <c r="F904" s="63">
        <v>6</v>
      </c>
      <c r="G904" s="63" t="s">
        <v>317</v>
      </c>
      <c r="H904" s="63">
        <v>25</v>
      </c>
      <c r="I904" s="63">
        <v>20</v>
      </c>
      <c r="J904" s="63">
        <v>4</v>
      </c>
      <c r="K904" s="63" t="s">
        <v>129</v>
      </c>
      <c r="L904" s="63">
        <v>2</v>
      </c>
      <c r="M904" s="63">
        <v>0</v>
      </c>
      <c r="N904" s="64">
        <v>2</v>
      </c>
    </row>
    <row r="905" spans="1:14" x14ac:dyDescent="0.25">
      <c r="A905" s="62" t="s">
        <v>693</v>
      </c>
      <c r="B905" s="63" t="str">
        <f t="shared" si="14"/>
        <v>S1161</v>
      </c>
      <c r="C905" s="63" t="s">
        <v>75</v>
      </c>
      <c r="D905" s="63" t="str">
        <f>TRIM(MID(Tableau1[[#This Row],[tache]],FIND("TACHE",Tableau1[[#This Row],[tache]])+5,FIND(":",Tableau1[[#This Row],[tache]])-(FIND("TACHE",Tableau1[[#This Row],[tache]])+5)))</f>
        <v>1</v>
      </c>
      <c r="E905" s="63" t="s">
        <v>252</v>
      </c>
      <c r="F905" s="63">
        <v>9</v>
      </c>
      <c r="G905" s="63" t="s">
        <v>317</v>
      </c>
      <c r="H905" s="63">
        <v>100</v>
      </c>
      <c r="I905" s="63">
        <v>20</v>
      </c>
      <c r="J905" s="63">
        <v>8</v>
      </c>
      <c r="K905" s="63" t="s">
        <v>129</v>
      </c>
      <c r="L905" s="63">
        <v>2</v>
      </c>
      <c r="M905" s="63">
        <v>0</v>
      </c>
      <c r="N905" s="64">
        <v>2</v>
      </c>
    </row>
    <row r="906" spans="1:14" x14ac:dyDescent="0.25">
      <c r="A906" s="62" t="s">
        <v>693</v>
      </c>
      <c r="B906" s="63" t="str">
        <f t="shared" si="14"/>
        <v>S1161</v>
      </c>
      <c r="C906" s="63" t="s">
        <v>75</v>
      </c>
      <c r="D906" s="63" t="str">
        <f>TRIM(MID(Tableau1[[#This Row],[tache]],FIND("TACHE",Tableau1[[#This Row],[tache]])+5,FIND(":",Tableau1[[#This Row],[tache]])-(FIND("TACHE",Tableau1[[#This Row],[tache]])+5)))</f>
        <v>1</v>
      </c>
      <c r="E906" s="63" t="s">
        <v>252</v>
      </c>
      <c r="F906" s="63">
        <v>10</v>
      </c>
      <c r="G906" s="63" t="s">
        <v>317</v>
      </c>
      <c r="H906" s="63">
        <v>50</v>
      </c>
      <c r="I906" s="63">
        <v>20</v>
      </c>
      <c r="J906" s="63">
        <v>4</v>
      </c>
      <c r="K906" s="63" t="s">
        <v>129</v>
      </c>
      <c r="L906" s="63">
        <v>2</v>
      </c>
      <c r="M906" s="63">
        <v>0</v>
      </c>
      <c r="N906" s="64">
        <v>2</v>
      </c>
    </row>
    <row r="907" spans="1:14" x14ac:dyDescent="0.25">
      <c r="A907" s="62" t="s">
        <v>693</v>
      </c>
      <c r="B907" s="63" t="str">
        <f t="shared" si="14"/>
        <v>S1161</v>
      </c>
      <c r="C907" s="63" t="s">
        <v>75</v>
      </c>
      <c r="D907" s="63" t="str">
        <f>TRIM(MID(Tableau1[[#This Row],[tache]],FIND("TACHE",Tableau1[[#This Row],[tache]])+5,FIND(":",Tableau1[[#This Row],[tache]])-(FIND("TACHE",Tableau1[[#This Row],[tache]])+5)))</f>
        <v>5</v>
      </c>
      <c r="E907" s="63" t="s">
        <v>694</v>
      </c>
      <c r="F907" s="63">
        <v>1</v>
      </c>
      <c r="G907" s="63" t="s">
        <v>268</v>
      </c>
      <c r="H907" s="63">
        <v>80</v>
      </c>
      <c r="I907" s="63">
        <v>20</v>
      </c>
      <c r="J907" s="63">
        <v>4</v>
      </c>
      <c r="K907" s="63" t="s">
        <v>129</v>
      </c>
      <c r="L907" s="63">
        <v>0</v>
      </c>
      <c r="M907" s="63">
        <v>1</v>
      </c>
      <c r="N907" s="64">
        <v>1</v>
      </c>
    </row>
    <row r="908" spans="1:14" x14ac:dyDescent="0.25">
      <c r="A908" s="62" t="s">
        <v>693</v>
      </c>
      <c r="B908" s="63" t="str">
        <f t="shared" si="14"/>
        <v>S1161</v>
      </c>
      <c r="C908" s="63" t="s">
        <v>75</v>
      </c>
      <c r="D908" s="63" t="str">
        <f>TRIM(MID(Tableau1[[#This Row],[tache]],FIND("TACHE",Tableau1[[#This Row],[tache]])+5,FIND(":",Tableau1[[#This Row],[tache]])-(FIND("TACHE",Tableau1[[#This Row],[tache]])+5)))</f>
        <v>5</v>
      </c>
      <c r="E908" s="63" t="s">
        <v>694</v>
      </c>
      <c r="F908" s="63">
        <v>2</v>
      </c>
      <c r="G908" s="63" t="s">
        <v>695</v>
      </c>
      <c r="H908" s="63"/>
      <c r="I908" s="63"/>
      <c r="J908" s="63" t="e">
        <v>#N/A</v>
      </c>
      <c r="K908" s="63"/>
      <c r="L908" s="63">
        <v>0</v>
      </c>
      <c r="M908" s="63">
        <v>1</v>
      </c>
      <c r="N908" s="64">
        <v>1</v>
      </c>
    </row>
    <row r="909" spans="1:14" x14ac:dyDescent="0.25">
      <c r="A909" s="62" t="s">
        <v>693</v>
      </c>
      <c r="B909" s="63" t="str">
        <f t="shared" si="14"/>
        <v>S1161</v>
      </c>
      <c r="C909" s="63" t="s">
        <v>75</v>
      </c>
      <c r="D909" s="63" t="str">
        <f>TRIM(MID(Tableau1[[#This Row],[tache]],FIND("TACHE",Tableau1[[#This Row],[tache]])+5,FIND(":",Tableau1[[#This Row],[tache]])-(FIND("TACHE",Tableau1[[#This Row],[tache]])+5)))</f>
        <v>5</v>
      </c>
      <c r="E909" s="63" t="s">
        <v>694</v>
      </c>
      <c r="F909" s="63">
        <v>3</v>
      </c>
      <c r="G909" s="63" t="s">
        <v>268</v>
      </c>
      <c r="H909" s="63">
        <v>80</v>
      </c>
      <c r="I909" s="63">
        <v>20</v>
      </c>
      <c r="J909" s="63">
        <v>4</v>
      </c>
      <c r="K909" s="63" t="s">
        <v>129</v>
      </c>
      <c r="L909" s="63">
        <v>0</v>
      </c>
      <c r="M909" s="63">
        <v>1</v>
      </c>
      <c r="N909" s="64">
        <v>1</v>
      </c>
    </row>
    <row r="910" spans="1:14" x14ac:dyDescent="0.25">
      <c r="A910" s="62" t="s">
        <v>693</v>
      </c>
      <c r="B910" s="63" t="str">
        <f t="shared" si="14"/>
        <v>S1161</v>
      </c>
      <c r="C910" s="63" t="s">
        <v>75</v>
      </c>
      <c r="D910" s="63" t="str">
        <f>TRIM(MID(Tableau1[[#This Row],[tache]],FIND("TACHE",Tableau1[[#This Row],[tache]])+5,FIND(":",Tableau1[[#This Row],[tache]])-(FIND("TACHE",Tableau1[[#This Row],[tache]])+5)))</f>
        <v>5</v>
      </c>
      <c r="E910" s="63" t="s">
        <v>694</v>
      </c>
      <c r="F910" s="63">
        <v>4</v>
      </c>
      <c r="G910" s="63" t="s">
        <v>695</v>
      </c>
      <c r="H910" s="63"/>
      <c r="I910" s="63"/>
      <c r="J910" s="63" t="e">
        <v>#N/A</v>
      </c>
      <c r="K910" s="63"/>
      <c r="L910" s="63">
        <v>0</v>
      </c>
      <c r="M910" s="63">
        <v>1</v>
      </c>
      <c r="N910" s="64">
        <v>1</v>
      </c>
    </row>
    <row r="911" spans="1:14" x14ac:dyDescent="0.25">
      <c r="A911" s="62" t="s">
        <v>693</v>
      </c>
      <c r="B911" s="63" t="str">
        <f t="shared" si="14"/>
        <v>S1161</v>
      </c>
      <c r="C911" s="63" t="s">
        <v>75</v>
      </c>
      <c r="D911" s="63" t="str">
        <f>TRIM(MID(Tableau1[[#This Row],[tache]],FIND("TACHE",Tableau1[[#This Row],[tache]])+5,FIND(":",Tableau1[[#This Row],[tache]])-(FIND("TACHE",Tableau1[[#This Row],[tache]])+5)))</f>
        <v>5</v>
      </c>
      <c r="E911" s="63" t="s">
        <v>694</v>
      </c>
      <c r="F911" s="63">
        <v>5</v>
      </c>
      <c r="G911" s="63" t="s">
        <v>268</v>
      </c>
      <c r="H911" s="63">
        <v>50</v>
      </c>
      <c r="I911" s="63">
        <v>20</v>
      </c>
      <c r="J911" s="63">
        <v>4</v>
      </c>
      <c r="K911" s="63" t="s">
        <v>129</v>
      </c>
      <c r="L911" s="63">
        <v>0</v>
      </c>
      <c r="M911" s="63">
        <v>1</v>
      </c>
      <c r="N911" s="64">
        <v>1</v>
      </c>
    </row>
    <row r="912" spans="1:14" x14ac:dyDescent="0.25">
      <c r="A912" s="62" t="s">
        <v>693</v>
      </c>
      <c r="B912" s="63" t="str">
        <f t="shared" si="14"/>
        <v>S1161</v>
      </c>
      <c r="C912" s="63" t="s">
        <v>75</v>
      </c>
      <c r="D912" s="63" t="str">
        <f>TRIM(MID(Tableau1[[#This Row],[tache]],FIND("TACHE",Tableau1[[#This Row],[tache]])+5,FIND(":",Tableau1[[#This Row],[tache]])-(FIND("TACHE",Tableau1[[#This Row],[tache]])+5)))</f>
        <v>5</v>
      </c>
      <c r="E912" s="63" t="s">
        <v>694</v>
      </c>
      <c r="F912" s="63">
        <v>6</v>
      </c>
      <c r="G912" s="63" t="s">
        <v>268</v>
      </c>
      <c r="H912" s="63">
        <v>25</v>
      </c>
      <c r="I912" s="63">
        <v>20</v>
      </c>
      <c r="J912" s="63">
        <v>4</v>
      </c>
      <c r="K912" s="63" t="s">
        <v>129</v>
      </c>
      <c r="L912" s="63">
        <v>0</v>
      </c>
      <c r="M912" s="63">
        <v>1</v>
      </c>
      <c r="N912" s="64">
        <v>1</v>
      </c>
    </row>
    <row r="913" spans="1:14" x14ac:dyDescent="0.25">
      <c r="A913" s="62" t="s">
        <v>693</v>
      </c>
      <c r="B913" s="63" t="str">
        <f t="shared" si="14"/>
        <v>S1161</v>
      </c>
      <c r="C913" s="63" t="s">
        <v>75</v>
      </c>
      <c r="D913" s="63" t="str">
        <f>TRIM(MID(Tableau1[[#This Row],[tache]],FIND("TACHE",Tableau1[[#This Row],[tache]])+5,FIND(":",Tableau1[[#This Row],[tache]])-(FIND("TACHE",Tableau1[[#This Row],[tache]])+5)))</f>
        <v>5</v>
      </c>
      <c r="E913" s="63" t="s">
        <v>694</v>
      </c>
      <c r="F913" s="63">
        <v>7</v>
      </c>
      <c r="G913" s="63" t="s">
        <v>449</v>
      </c>
      <c r="H913" s="63">
        <v>80</v>
      </c>
      <c r="I913" s="63">
        <v>20</v>
      </c>
      <c r="J913" s="63">
        <v>4</v>
      </c>
      <c r="K913" s="63" t="s">
        <v>129</v>
      </c>
      <c r="L913" s="63">
        <v>0</v>
      </c>
      <c r="M913" s="63">
        <v>2</v>
      </c>
      <c r="N913" s="64">
        <v>2</v>
      </c>
    </row>
    <row r="914" spans="1:14" x14ac:dyDescent="0.25">
      <c r="A914" s="62" t="s">
        <v>693</v>
      </c>
      <c r="B914" s="63" t="str">
        <f t="shared" si="14"/>
        <v>S1161</v>
      </c>
      <c r="C914" s="63" t="s">
        <v>75</v>
      </c>
      <c r="D914" s="63" t="str">
        <f>TRIM(MID(Tableau1[[#This Row],[tache]],FIND("TACHE",Tableau1[[#This Row],[tache]])+5,FIND(":",Tableau1[[#This Row],[tache]])-(FIND("TACHE",Tableau1[[#This Row],[tache]])+5)))</f>
        <v>5</v>
      </c>
      <c r="E914" s="63" t="s">
        <v>694</v>
      </c>
      <c r="F914" s="63">
        <v>8</v>
      </c>
      <c r="G914" s="63" t="s">
        <v>263</v>
      </c>
      <c r="H914" s="63">
        <v>500</v>
      </c>
      <c r="I914" s="63">
        <v>20</v>
      </c>
      <c r="J914" s="63">
        <v>20</v>
      </c>
      <c r="K914" s="63" t="s">
        <v>129</v>
      </c>
      <c r="L914" s="63">
        <v>0</v>
      </c>
      <c r="M914" s="63">
        <v>1</v>
      </c>
      <c r="N914" s="64">
        <v>1</v>
      </c>
    </row>
    <row r="915" spans="1:14" x14ac:dyDescent="0.25">
      <c r="A915" s="62" t="s">
        <v>693</v>
      </c>
      <c r="B915" s="63" t="str">
        <f t="shared" si="14"/>
        <v>S1161</v>
      </c>
      <c r="C915" s="63" t="s">
        <v>75</v>
      </c>
      <c r="D915" s="63" t="str">
        <f>TRIM(MID(Tableau1[[#This Row],[tache]],FIND("TACHE",Tableau1[[#This Row],[tache]])+5,FIND(":",Tableau1[[#This Row],[tache]])-(FIND("TACHE",Tableau1[[#This Row],[tache]])+5)))</f>
        <v>5</v>
      </c>
      <c r="E915" s="63" t="s">
        <v>694</v>
      </c>
      <c r="F915" s="63">
        <v>9</v>
      </c>
      <c r="G915" s="63" t="s">
        <v>268</v>
      </c>
      <c r="H915" s="63">
        <v>100</v>
      </c>
      <c r="I915" s="63">
        <v>20</v>
      </c>
      <c r="J915" s="63">
        <v>8</v>
      </c>
      <c r="K915" s="63" t="s">
        <v>129</v>
      </c>
      <c r="L915" s="63">
        <v>0</v>
      </c>
      <c r="M915" s="63">
        <v>1</v>
      </c>
      <c r="N915" s="64">
        <v>1</v>
      </c>
    </row>
    <row r="916" spans="1:14" x14ac:dyDescent="0.25">
      <c r="A916" s="62" t="s">
        <v>693</v>
      </c>
      <c r="B916" s="63" t="str">
        <f t="shared" si="14"/>
        <v>S1161</v>
      </c>
      <c r="C916" s="63" t="s">
        <v>75</v>
      </c>
      <c r="D916" s="63" t="str">
        <f>TRIM(MID(Tableau1[[#This Row],[tache]],FIND("TACHE",Tableau1[[#This Row],[tache]])+5,FIND(":",Tableau1[[#This Row],[tache]])-(FIND("TACHE",Tableau1[[#This Row],[tache]])+5)))</f>
        <v>5</v>
      </c>
      <c r="E916" s="63" t="s">
        <v>694</v>
      </c>
      <c r="F916" s="63">
        <v>10</v>
      </c>
      <c r="G916" s="63" t="s">
        <v>268</v>
      </c>
      <c r="H916" s="63">
        <v>50</v>
      </c>
      <c r="I916" s="63">
        <v>20</v>
      </c>
      <c r="J916" s="63">
        <v>4</v>
      </c>
      <c r="K916" s="63" t="s">
        <v>129</v>
      </c>
      <c r="L916" s="63">
        <v>0</v>
      </c>
      <c r="M916" s="63">
        <v>1</v>
      </c>
      <c r="N916" s="64">
        <v>1</v>
      </c>
    </row>
    <row r="917" spans="1:14" x14ac:dyDescent="0.25">
      <c r="A917" s="62" t="s">
        <v>693</v>
      </c>
      <c r="B917" s="63" t="str">
        <f t="shared" si="14"/>
        <v>S1161</v>
      </c>
      <c r="C917" s="63" t="s">
        <v>75</v>
      </c>
      <c r="D917" s="63" t="str">
        <f>TRIM(MID(Tableau1[[#This Row],[tache]],FIND("TACHE",Tableau1[[#This Row],[tache]])+5,FIND(":",Tableau1[[#This Row],[tache]])-(FIND("TACHE",Tableau1[[#This Row],[tache]])+5)))</f>
        <v>5</v>
      </c>
      <c r="E917" s="63" t="s">
        <v>694</v>
      </c>
      <c r="F917" s="63">
        <v>11</v>
      </c>
      <c r="G917" s="63" t="s">
        <v>393</v>
      </c>
      <c r="H917" s="63">
        <v>25</v>
      </c>
      <c r="I917" s="63">
        <v>20</v>
      </c>
      <c r="J917" s="63">
        <v>4</v>
      </c>
      <c r="K917" s="63" t="s">
        <v>129</v>
      </c>
      <c r="L917" s="63">
        <v>0</v>
      </c>
      <c r="M917" s="63">
        <v>1</v>
      </c>
      <c r="N917" s="64">
        <v>1</v>
      </c>
    </row>
    <row r="918" spans="1:14" x14ac:dyDescent="0.25">
      <c r="A918" s="62" t="s">
        <v>693</v>
      </c>
      <c r="B918" s="63" t="str">
        <f t="shared" si="14"/>
        <v>S1161</v>
      </c>
      <c r="C918" s="63" t="s">
        <v>75</v>
      </c>
      <c r="D918" s="63" t="str">
        <f>TRIM(MID(Tableau1[[#This Row],[tache]],FIND("TACHE",Tableau1[[#This Row],[tache]])+5,FIND(":",Tableau1[[#This Row],[tache]])-(FIND("TACHE",Tableau1[[#This Row],[tache]])+5)))</f>
        <v>6</v>
      </c>
      <c r="E918" s="63" t="s">
        <v>345</v>
      </c>
      <c r="F918" s="63" t="s">
        <v>83</v>
      </c>
      <c r="G918" s="63" t="s">
        <v>341</v>
      </c>
      <c r="H918" s="63">
        <v>25</v>
      </c>
      <c r="I918" s="63">
        <v>20</v>
      </c>
      <c r="J918" s="63">
        <v>4</v>
      </c>
      <c r="K918" s="63" t="s">
        <v>129</v>
      </c>
      <c r="L918" s="63">
        <v>0</v>
      </c>
      <c r="M918" s="63">
        <v>1</v>
      </c>
      <c r="N918" s="64">
        <v>1</v>
      </c>
    </row>
    <row r="919" spans="1:14" x14ac:dyDescent="0.25">
      <c r="A919" s="62" t="s">
        <v>693</v>
      </c>
      <c r="B919" s="63" t="str">
        <f t="shared" si="14"/>
        <v>S1161</v>
      </c>
      <c r="C919" s="63" t="s">
        <v>75</v>
      </c>
      <c r="D919" s="63" t="str">
        <f>TRIM(MID(Tableau1[[#This Row],[tache]],FIND("TACHE",Tableau1[[#This Row],[tache]])+5,FIND(":",Tableau1[[#This Row],[tache]])-(FIND("TACHE",Tableau1[[#This Row],[tache]])+5)))</f>
        <v>6</v>
      </c>
      <c r="E919" s="63" t="s">
        <v>345</v>
      </c>
      <c r="F919" s="63" t="s">
        <v>75</v>
      </c>
      <c r="G919" s="63" t="s">
        <v>696</v>
      </c>
      <c r="H919" s="63">
        <v>40</v>
      </c>
      <c r="I919" s="63">
        <v>20</v>
      </c>
      <c r="J919" s="63">
        <v>4</v>
      </c>
      <c r="K919" s="63" t="s">
        <v>129</v>
      </c>
      <c r="L919" s="63">
        <v>0</v>
      </c>
      <c r="M919" s="63">
        <v>1</v>
      </c>
      <c r="N919" s="64">
        <v>1</v>
      </c>
    </row>
    <row r="920" spans="1:14" x14ac:dyDescent="0.25">
      <c r="A920" s="62" t="s">
        <v>693</v>
      </c>
      <c r="B920" s="63" t="str">
        <f t="shared" si="14"/>
        <v>S1161</v>
      </c>
      <c r="C920" s="63" t="s">
        <v>75</v>
      </c>
      <c r="D920" s="63" t="str">
        <f>TRIM(MID(Tableau1[[#This Row],[tache]],FIND("TACHE",Tableau1[[#This Row],[tache]])+5,FIND(":",Tableau1[[#This Row],[tache]])-(FIND("TACHE",Tableau1[[#This Row],[tache]])+5)))</f>
        <v>6</v>
      </c>
      <c r="E920" s="63" t="s">
        <v>345</v>
      </c>
      <c r="F920" s="63" t="s">
        <v>70</v>
      </c>
      <c r="G920" s="63" t="s">
        <v>696</v>
      </c>
      <c r="H920" s="63">
        <v>50</v>
      </c>
      <c r="I920" s="63">
        <v>20</v>
      </c>
      <c r="J920" s="63">
        <v>4</v>
      </c>
      <c r="K920" s="63" t="s">
        <v>129</v>
      </c>
      <c r="L920" s="63">
        <v>0</v>
      </c>
      <c r="M920" s="63">
        <v>1</v>
      </c>
      <c r="N920" s="64">
        <v>1</v>
      </c>
    </row>
    <row r="921" spans="1:14" x14ac:dyDescent="0.25">
      <c r="A921" s="62" t="s">
        <v>693</v>
      </c>
      <c r="B921" s="63" t="str">
        <f t="shared" si="14"/>
        <v>S1161</v>
      </c>
      <c r="C921" s="63" t="s">
        <v>75</v>
      </c>
      <c r="D921" s="63" t="str">
        <f>TRIM(MID(Tableau1[[#This Row],[tache]],FIND("TACHE",Tableau1[[#This Row],[tache]])+5,FIND(":",Tableau1[[#This Row],[tache]])-(FIND("TACHE",Tableau1[[#This Row],[tache]])+5)))</f>
        <v>6</v>
      </c>
      <c r="E921" s="63" t="s">
        <v>345</v>
      </c>
      <c r="F921" s="63" t="s">
        <v>76</v>
      </c>
      <c r="G921" s="63" t="s">
        <v>697</v>
      </c>
      <c r="H921" s="63">
        <v>25</v>
      </c>
      <c r="I921" s="63">
        <v>20</v>
      </c>
      <c r="J921" s="63">
        <v>4</v>
      </c>
      <c r="K921" s="63" t="s">
        <v>129</v>
      </c>
      <c r="L921" s="63">
        <v>0</v>
      </c>
      <c r="M921" s="63">
        <v>1</v>
      </c>
      <c r="N921" s="64">
        <v>1</v>
      </c>
    </row>
    <row r="922" spans="1:14" x14ac:dyDescent="0.25">
      <c r="A922" s="62" t="s">
        <v>693</v>
      </c>
      <c r="B922" s="63" t="str">
        <f t="shared" si="14"/>
        <v>S1161</v>
      </c>
      <c r="C922" s="63" t="s">
        <v>75</v>
      </c>
      <c r="D922" s="63" t="str">
        <f>TRIM(MID(Tableau1[[#This Row],[tache]],FIND("TACHE",Tableau1[[#This Row],[tache]])+5,FIND(":",Tableau1[[#This Row],[tache]])-(FIND("TACHE",Tableau1[[#This Row],[tache]])+5)))</f>
        <v>6</v>
      </c>
      <c r="E922" s="63" t="s">
        <v>345</v>
      </c>
      <c r="F922" s="63" t="s">
        <v>81</v>
      </c>
      <c r="G922" s="63" t="s">
        <v>698</v>
      </c>
      <c r="H922" s="63">
        <v>80</v>
      </c>
      <c r="I922" s="63">
        <v>20</v>
      </c>
      <c r="J922" s="63">
        <v>4</v>
      </c>
      <c r="K922" s="63" t="s">
        <v>129</v>
      </c>
      <c r="L922" s="63">
        <v>0</v>
      </c>
      <c r="M922" s="63">
        <v>1</v>
      </c>
      <c r="N922" s="64">
        <v>1</v>
      </c>
    </row>
    <row r="923" spans="1:14" x14ac:dyDescent="0.25">
      <c r="A923" s="62" t="s">
        <v>693</v>
      </c>
      <c r="B923" s="63" t="str">
        <f t="shared" si="14"/>
        <v>S1161</v>
      </c>
      <c r="C923" s="63" t="s">
        <v>75</v>
      </c>
      <c r="D923" s="63" t="str">
        <f>TRIM(MID(Tableau1[[#This Row],[tache]],FIND("TACHE",Tableau1[[#This Row],[tache]])+5,FIND(":",Tableau1[[#This Row],[tache]])-(FIND("TACHE",Tableau1[[#This Row],[tache]])+5)))</f>
        <v>6</v>
      </c>
      <c r="E923" s="63" t="s">
        <v>345</v>
      </c>
      <c r="F923" s="63" t="s">
        <v>82</v>
      </c>
      <c r="G923" s="63" t="s">
        <v>396</v>
      </c>
      <c r="H923" s="63">
        <v>25</v>
      </c>
      <c r="I923" s="63">
        <v>20</v>
      </c>
      <c r="J923" s="63">
        <v>4</v>
      </c>
      <c r="K923" s="63" t="s">
        <v>129</v>
      </c>
      <c r="L923" s="63">
        <v>0</v>
      </c>
      <c r="M923" s="63">
        <v>2</v>
      </c>
      <c r="N923" s="64">
        <v>2</v>
      </c>
    </row>
    <row r="924" spans="1:14" x14ac:dyDescent="0.25">
      <c r="A924" s="5" t="s">
        <v>699</v>
      </c>
      <c r="B924" s="48" t="str">
        <f t="shared" si="14"/>
        <v>S1621</v>
      </c>
      <c r="C924" s="48" t="s">
        <v>73</v>
      </c>
      <c r="D924" s="48" t="str">
        <f>TRIM(MID(Tableau1[[#This Row],[tache]],FIND("TACHE",Tableau1[[#This Row],[tache]])+5,FIND(":",Tableau1[[#This Row],[tache]])-(FIND("TACHE",Tableau1[[#This Row],[tache]])+5)))</f>
        <v>1</v>
      </c>
      <c r="E924" s="48" t="s">
        <v>252</v>
      </c>
      <c r="F924" s="48">
        <v>2</v>
      </c>
      <c r="G924" s="48" t="s">
        <v>210</v>
      </c>
      <c r="H924" s="48">
        <v>300</v>
      </c>
      <c r="I924" s="48">
        <v>20</v>
      </c>
      <c r="J924" s="48">
        <v>12</v>
      </c>
      <c r="K924" s="48" t="s">
        <v>218</v>
      </c>
      <c r="L924" s="48">
        <v>2</v>
      </c>
      <c r="M924" s="48">
        <v>0</v>
      </c>
      <c r="N924" s="47">
        <v>2</v>
      </c>
    </row>
    <row r="925" spans="1:14" x14ac:dyDescent="0.25">
      <c r="A925" s="5" t="s">
        <v>699</v>
      </c>
      <c r="B925" s="48" t="str">
        <f t="shared" si="14"/>
        <v>S1621</v>
      </c>
      <c r="C925" s="48" t="s">
        <v>73</v>
      </c>
      <c r="D925" s="48" t="str">
        <f>TRIM(MID(Tableau1[[#This Row],[tache]],FIND("TACHE",Tableau1[[#This Row],[tache]])+5,FIND(":",Tableau1[[#This Row],[tache]])-(FIND("TACHE",Tableau1[[#This Row],[tache]])+5)))</f>
        <v>1</v>
      </c>
      <c r="E925" s="48" t="s">
        <v>252</v>
      </c>
      <c r="F925" s="48">
        <v>4</v>
      </c>
      <c r="G925" s="48" t="s">
        <v>210</v>
      </c>
      <c r="H925" s="48">
        <v>25</v>
      </c>
      <c r="I925" s="48">
        <v>20</v>
      </c>
      <c r="J925" s="48">
        <v>4</v>
      </c>
      <c r="K925" s="48" t="s">
        <v>218</v>
      </c>
      <c r="L925" s="48">
        <v>2</v>
      </c>
      <c r="M925" s="48">
        <v>0</v>
      </c>
      <c r="N925" s="47">
        <v>2</v>
      </c>
    </row>
    <row r="926" spans="1:14" x14ac:dyDescent="0.25">
      <c r="A926" s="5" t="s">
        <v>699</v>
      </c>
      <c r="B926" s="48" t="str">
        <f t="shared" si="14"/>
        <v>S1621</v>
      </c>
      <c r="C926" s="48" t="s">
        <v>73</v>
      </c>
      <c r="D926" s="48" t="str">
        <f>TRIM(MID(Tableau1[[#This Row],[tache]],FIND("TACHE",Tableau1[[#This Row],[tache]])+5,FIND(":",Tableau1[[#This Row],[tache]])-(FIND("TACHE",Tableau1[[#This Row],[tache]])+5)))</f>
        <v>1</v>
      </c>
      <c r="E926" s="48" t="s">
        <v>252</v>
      </c>
      <c r="F926" s="48">
        <v>6</v>
      </c>
      <c r="G926" s="48" t="s">
        <v>210</v>
      </c>
      <c r="H926" s="48">
        <v>25</v>
      </c>
      <c r="I926" s="48">
        <v>20</v>
      </c>
      <c r="J926" s="48">
        <v>4</v>
      </c>
      <c r="K926" s="48" t="s">
        <v>218</v>
      </c>
      <c r="L926" s="48">
        <v>2</v>
      </c>
      <c r="M926" s="48">
        <v>0</v>
      </c>
      <c r="N926" s="47">
        <v>2</v>
      </c>
    </row>
    <row r="927" spans="1:14" x14ac:dyDescent="0.25">
      <c r="A927" s="5" t="s">
        <v>699</v>
      </c>
      <c r="B927" s="48" t="str">
        <f t="shared" si="14"/>
        <v>S1621</v>
      </c>
      <c r="C927" s="48" t="s">
        <v>73</v>
      </c>
      <c r="D927" s="48" t="str">
        <f>TRIM(MID(Tableau1[[#This Row],[tache]],FIND("TACHE",Tableau1[[#This Row],[tache]])+5,FIND(":",Tableau1[[#This Row],[tache]])-(FIND("TACHE",Tableau1[[#This Row],[tache]])+5)))</f>
        <v>1</v>
      </c>
      <c r="E927" s="48" t="s">
        <v>252</v>
      </c>
      <c r="F927" s="48">
        <v>7</v>
      </c>
      <c r="G927" s="48" t="s">
        <v>210</v>
      </c>
      <c r="H927" s="48">
        <v>25</v>
      </c>
      <c r="I927" s="48">
        <v>20</v>
      </c>
      <c r="J927" s="48">
        <v>4</v>
      </c>
      <c r="K927" s="48" t="s">
        <v>218</v>
      </c>
      <c r="L927" s="48">
        <v>2</v>
      </c>
      <c r="M927" s="48">
        <v>0</v>
      </c>
      <c r="N927" s="47">
        <v>2</v>
      </c>
    </row>
    <row r="928" spans="1:14" x14ac:dyDescent="0.25">
      <c r="A928" s="5" t="s">
        <v>699</v>
      </c>
      <c r="B928" s="48" t="str">
        <f t="shared" si="14"/>
        <v>S1621</v>
      </c>
      <c r="C928" s="48" t="s">
        <v>73</v>
      </c>
      <c r="D928" s="48" t="str">
        <f>TRIM(MID(Tableau1[[#This Row],[tache]],FIND("TACHE",Tableau1[[#This Row],[tache]])+5,FIND(":",Tableau1[[#This Row],[tache]])-(FIND("TACHE",Tableau1[[#This Row],[tache]])+5)))</f>
        <v>1</v>
      </c>
      <c r="E928" s="48" t="s">
        <v>252</v>
      </c>
      <c r="F928" s="48">
        <v>8</v>
      </c>
      <c r="G928" s="48" t="s">
        <v>700</v>
      </c>
      <c r="H928" s="48">
        <v>100</v>
      </c>
      <c r="I928" s="48">
        <v>20</v>
      </c>
      <c r="J928" s="48">
        <v>8</v>
      </c>
      <c r="K928" s="48" t="s">
        <v>218</v>
      </c>
      <c r="L928" s="48">
        <v>1</v>
      </c>
      <c r="M928" s="48">
        <v>0</v>
      </c>
      <c r="N928" s="47">
        <v>1</v>
      </c>
    </row>
    <row r="929" spans="1:14" x14ac:dyDescent="0.25">
      <c r="A929" s="5" t="s">
        <v>699</v>
      </c>
      <c r="B929" s="48" t="str">
        <f t="shared" si="14"/>
        <v>S1621</v>
      </c>
      <c r="C929" s="48" t="s">
        <v>73</v>
      </c>
      <c r="D929" s="48" t="str">
        <f>TRIM(MID(Tableau1[[#This Row],[tache]],FIND("TACHE",Tableau1[[#This Row],[tache]])+5,FIND(":",Tableau1[[#This Row],[tache]])-(FIND("TACHE",Tableau1[[#This Row],[tache]])+5)))</f>
        <v>1</v>
      </c>
      <c r="E929" s="48" t="s">
        <v>252</v>
      </c>
      <c r="F929" s="48">
        <v>9</v>
      </c>
      <c r="G929" s="48" t="s">
        <v>210</v>
      </c>
      <c r="H929" s="48">
        <v>50</v>
      </c>
      <c r="I929" s="48">
        <v>20</v>
      </c>
      <c r="J929" s="48">
        <v>4</v>
      </c>
      <c r="K929" s="48" t="s">
        <v>218</v>
      </c>
      <c r="L929" s="48">
        <v>2</v>
      </c>
      <c r="M929" s="48">
        <v>0</v>
      </c>
      <c r="N929" s="47">
        <v>2</v>
      </c>
    </row>
    <row r="930" spans="1:14" x14ac:dyDescent="0.25">
      <c r="A930" s="5" t="s">
        <v>699</v>
      </c>
      <c r="B930" s="48" t="str">
        <f t="shared" si="14"/>
        <v>S1621</v>
      </c>
      <c r="C930" s="48" t="s">
        <v>73</v>
      </c>
      <c r="D930" s="48" t="str">
        <f>TRIM(MID(Tableau1[[#This Row],[tache]],FIND("TACHE",Tableau1[[#This Row],[tache]])+5,FIND(":",Tableau1[[#This Row],[tache]])-(FIND("TACHE",Tableau1[[#This Row],[tache]])+5)))</f>
        <v>1</v>
      </c>
      <c r="E930" s="48" t="s">
        <v>252</v>
      </c>
      <c r="F930" s="48">
        <v>10</v>
      </c>
      <c r="G930" s="48" t="s">
        <v>210</v>
      </c>
      <c r="H930" s="48">
        <v>50</v>
      </c>
      <c r="I930" s="48">
        <v>20</v>
      </c>
      <c r="J930" s="48">
        <v>4</v>
      </c>
      <c r="K930" s="48" t="s">
        <v>218</v>
      </c>
      <c r="L930" s="48">
        <v>2</v>
      </c>
      <c r="M930" s="48">
        <v>0</v>
      </c>
      <c r="N930" s="47">
        <v>2</v>
      </c>
    </row>
    <row r="931" spans="1:14" x14ac:dyDescent="0.25">
      <c r="A931" s="5" t="s">
        <v>699</v>
      </c>
      <c r="B931" s="48" t="str">
        <f t="shared" si="14"/>
        <v>S1621</v>
      </c>
      <c r="C931" s="48" t="s">
        <v>73</v>
      </c>
      <c r="D931" s="48" t="str">
        <f>TRIM(MID(Tableau1[[#This Row],[tache]],FIND("TACHE",Tableau1[[#This Row],[tache]])+5,FIND(":",Tableau1[[#This Row],[tache]])-(FIND("TACHE",Tableau1[[#This Row],[tache]])+5)))</f>
        <v>1</v>
      </c>
      <c r="E931" s="48" t="s">
        <v>252</v>
      </c>
      <c r="F931" s="48">
        <v>12</v>
      </c>
      <c r="G931" s="48" t="s">
        <v>210</v>
      </c>
      <c r="H931" s="48">
        <v>300</v>
      </c>
      <c r="I931" s="48">
        <v>20</v>
      </c>
      <c r="J931" s="48">
        <v>12</v>
      </c>
      <c r="K931" s="48" t="s">
        <v>218</v>
      </c>
      <c r="L931" s="48">
        <v>2</v>
      </c>
      <c r="M931" s="48">
        <v>0</v>
      </c>
      <c r="N931" s="47">
        <v>2</v>
      </c>
    </row>
    <row r="932" spans="1:14" x14ac:dyDescent="0.25">
      <c r="A932" s="5" t="s">
        <v>699</v>
      </c>
      <c r="B932" s="48" t="str">
        <f t="shared" si="14"/>
        <v>S1621</v>
      </c>
      <c r="C932" s="48" t="s">
        <v>73</v>
      </c>
      <c r="D932" s="48" t="str">
        <f>TRIM(MID(Tableau1[[#This Row],[tache]],FIND("TACHE",Tableau1[[#This Row],[tache]])+5,FIND(":",Tableau1[[#This Row],[tache]])-(FIND("TACHE",Tableau1[[#This Row],[tache]])+5)))</f>
        <v>1</v>
      </c>
      <c r="E932" s="48" t="s">
        <v>252</v>
      </c>
      <c r="F932" s="48">
        <v>13</v>
      </c>
      <c r="G932" s="48" t="s">
        <v>210</v>
      </c>
      <c r="H932" s="48">
        <v>80</v>
      </c>
      <c r="I932" s="48">
        <v>20</v>
      </c>
      <c r="J932" s="48">
        <v>4</v>
      </c>
      <c r="K932" s="48" t="s">
        <v>218</v>
      </c>
      <c r="L932" s="48">
        <v>2</v>
      </c>
      <c r="M932" s="48">
        <v>0</v>
      </c>
      <c r="N932" s="47">
        <v>2</v>
      </c>
    </row>
    <row r="933" spans="1:14" x14ac:dyDescent="0.25">
      <c r="A933" s="5" t="s">
        <v>699</v>
      </c>
      <c r="B933" s="48" t="str">
        <f t="shared" si="14"/>
        <v>S1621</v>
      </c>
      <c r="C933" s="48" t="s">
        <v>73</v>
      </c>
      <c r="D933" s="48" t="str">
        <f>TRIM(MID(Tableau1[[#This Row],[tache]],FIND("TACHE",Tableau1[[#This Row],[tache]])+5,FIND(":",Tableau1[[#This Row],[tache]])-(FIND("TACHE",Tableau1[[#This Row],[tache]])+5)))</f>
        <v>1</v>
      </c>
      <c r="E933" s="48" t="s">
        <v>252</v>
      </c>
      <c r="F933" s="48">
        <v>14</v>
      </c>
      <c r="G933" s="48" t="s">
        <v>210</v>
      </c>
      <c r="H933" s="48">
        <v>50</v>
      </c>
      <c r="I933" s="48">
        <v>20</v>
      </c>
      <c r="J933" s="48">
        <v>4</v>
      </c>
      <c r="K933" s="48" t="s">
        <v>218</v>
      </c>
      <c r="L933" s="48">
        <v>2</v>
      </c>
      <c r="M933" s="48">
        <v>0</v>
      </c>
      <c r="N933" s="47">
        <v>2</v>
      </c>
    </row>
    <row r="934" spans="1:14" x14ac:dyDescent="0.25">
      <c r="A934" s="5" t="s">
        <v>699</v>
      </c>
      <c r="B934" s="48" t="str">
        <f t="shared" si="14"/>
        <v>S1621</v>
      </c>
      <c r="C934" s="48" t="s">
        <v>73</v>
      </c>
      <c r="D934" s="48" t="str">
        <f>TRIM(MID(Tableau1[[#This Row],[tache]],FIND("TACHE",Tableau1[[#This Row],[tache]])+5,FIND(":",Tableau1[[#This Row],[tache]])-(FIND("TACHE",Tableau1[[#This Row],[tache]])+5)))</f>
        <v>3</v>
      </c>
      <c r="E934" s="48" t="s">
        <v>244</v>
      </c>
      <c r="F934" s="48">
        <v>1</v>
      </c>
      <c r="G934" s="48" t="s">
        <v>701</v>
      </c>
      <c r="H934" s="48">
        <v>500</v>
      </c>
      <c r="I934" s="48">
        <v>20</v>
      </c>
      <c r="J934" s="48">
        <v>20</v>
      </c>
      <c r="K934" s="48" t="s">
        <v>218</v>
      </c>
      <c r="L934" s="48">
        <v>0</v>
      </c>
      <c r="M934" s="48">
        <v>1</v>
      </c>
      <c r="N934" s="47">
        <v>1</v>
      </c>
    </row>
    <row r="935" spans="1:14" x14ac:dyDescent="0.25">
      <c r="A935" s="5" t="s">
        <v>699</v>
      </c>
      <c r="B935" s="48" t="str">
        <f t="shared" si="14"/>
        <v>S1621</v>
      </c>
      <c r="C935" s="48" t="s">
        <v>73</v>
      </c>
      <c r="D935" s="48" t="str">
        <f>TRIM(MID(Tableau1[[#This Row],[tache]],FIND("TACHE",Tableau1[[#This Row],[tache]])+5,FIND(":",Tableau1[[#This Row],[tache]])-(FIND("TACHE",Tableau1[[#This Row],[tache]])+5)))</f>
        <v>3</v>
      </c>
      <c r="E935" s="48" t="s">
        <v>244</v>
      </c>
      <c r="F935" s="48">
        <v>2</v>
      </c>
      <c r="G935" s="48" t="s">
        <v>214</v>
      </c>
      <c r="H935" s="48">
        <v>300</v>
      </c>
      <c r="I935" s="48">
        <v>20</v>
      </c>
      <c r="J935" s="48">
        <v>12</v>
      </c>
      <c r="K935" s="48" t="s">
        <v>218</v>
      </c>
      <c r="L935" s="48">
        <v>0</v>
      </c>
      <c r="M935" s="48">
        <v>1</v>
      </c>
      <c r="N935" s="47">
        <v>1</v>
      </c>
    </row>
    <row r="936" spans="1:14" x14ac:dyDescent="0.25">
      <c r="A936" s="5" t="s">
        <v>699</v>
      </c>
      <c r="B936" s="48" t="str">
        <f t="shared" si="14"/>
        <v>S1621</v>
      </c>
      <c r="C936" s="48" t="s">
        <v>73</v>
      </c>
      <c r="D936" s="48" t="str">
        <f>TRIM(MID(Tableau1[[#This Row],[tache]],FIND("TACHE",Tableau1[[#This Row],[tache]])+5,FIND(":",Tableau1[[#This Row],[tache]])-(FIND("TACHE",Tableau1[[#This Row],[tache]])+5)))</f>
        <v>3</v>
      </c>
      <c r="E936" s="48" t="s">
        <v>244</v>
      </c>
      <c r="F936" s="48">
        <v>4</v>
      </c>
      <c r="G936" s="48" t="s">
        <v>214</v>
      </c>
      <c r="H936" s="48">
        <v>25</v>
      </c>
      <c r="I936" s="48">
        <v>20</v>
      </c>
      <c r="J936" s="48">
        <v>4</v>
      </c>
      <c r="K936" s="48" t="s">
        <v>218</v>
      </c>
      <c r="L936" s="48">
        <v>0</v>
      </c>
      <c r="M936" s="48">
        <v>1</v>
      </c>
      <c r="N936" s="47">
        <v>1</v>
      </c>
    </row>
    <row r="937" spans="1:14" x14ac:dyDescent="0.25">
      <c r="A937" s="5" t="s">
        <v>699</v>
      </c>
      <c r="B937" s="48" t="str">
        <f t="shared" si="14"/>
        <v>S1621</v>
      </c>
      <c r="C937" s="48" t="s">
        <v>73</v>
      </c>
      <c r="D937" s="48" t="str">
        <f>TRIM(MID(Tableau1[[#This Row],[tache]],FIND("TACHE",Tableau1[[#This Row],[tache]])+5,FIND(":",Tableau1[[#This Row],[tache]])-(FIND("TACHE",Tableau1[[#This Row],[tache]])+5)))</f>
        <v>3</v>
      </c>
      <c r="E937" s="48" t="s">
        <v>244</v>
      </c>
      <c r="F937" s="48">
        <v>5</v>
      </c>
      <c r="G937" s="48" t="s">
        <v>263</v>
      </c>
      <c r="H937" s="48">
        <v>500</v>
      </c>
      <c r="I937" s="48">
        <v>20</v>
      </c>
      <c r="J937" s="48">
        <v>20</v>
      </c>
      <c r="K937" s="48" t="s">
        <v>218</v>
      </c>
      <c r="L937" s="48">
        <v>0</v>
      </c>
      <c r="M937" s="48">
        <v>1</v>
      </c>
      <c r="N937" s="47">
        <v>1</v>
      </c>
    </row>
    <row r="938" spans="1:14" x14ac:dyDescent="0.25">
      <c r="A938" s="5" t="s">
        <v>699</v>
      </c>
      <c r="B938" s="48" t="str">
        <f t="shared" si="14"/>
        <v>S1621</v>
      </c>
      <c r="C938" s="48" t="s">
        <v>73</v>
      </c>
      <c r="D938" s="48" t="str">
        <f>TRIM(MID(Tableau1[[#This Row],[tache]],FIND("TACHE",Tableau1[[#This Row],[tache]])+5,FIND(":",Tableau1[[#This Row],[tache]])-(FIND("TACHE",Tableau1[[#This Row],[tache]])+5)))</f>
        <v>3</v>
      </c>
      <c r="E938" s="48" t="s">
        <v>244</v>
      </c>
      <c r="F938" s="48">
        <v>6</v>
      </c>
      <c r="G938" s="48" t="s">
        <v>214</v>
      </c>
      <c r="H938" s="48">
        <v>25</v>
      </c>
      <c r="I938" s="48">
        <v>20</v>
      </c>
      <c r="J938" s="48">
        <v>4</v>
      </c>
      <c r="K938" s="48" t="s">
        <v>218</v>
      </c>
      <c r="L938" s="48">
        <v>0</v>
      </c>
      <c r="M938" s="48">
        <v>1</v>
      </c>
      <c r="N938" s="47">
        <v>1</v>
      </c>
    </row>
    <row r="939" spans="1:14" x14ac:dyDescent="0.25">
      <c r="A939" s="5" t="s">
        <v>699</v>
      </c>
      <c r="B939" s="48" t="str">
        <f t="shared" si="14"/>
        <v>S1621</v>
      </c>
      <c r="C939" s="48" t="s">
        <v>73</v>
      </c>
      <c r="D939" s="48" t="str">
        <f>TRIM(MID(Tableau1[[#This Row],[tache]],FIND("TACHE",Tableau1[[#This Row],[tache]])+5,FIND(":",Tableau1[[#This Row],[tache]])-(FIND("TACHE",Tableau1[[#This Row],[tache]])+5)))</f>
        <v>3</v>
      </c>
      <c r="E939" s="48" t="s">
        <v>244</v>
      </c>
      <c r="F939" s="48">
        <v>7</v>
      </c>
      <c r="G939" s="48" t="s">
        <v>214</v>
      </c>
      <c r="H939" s="48">
        <v>25</v>
      </c>
      <c r="I939" s="48">
        <v>20</v>
      </c>
      <c r="J939" s="48">
        <v>4</v>
      </c>
      <c r="K939" s="48" t="s">
        <v>218</v>
      </c>
      <c r="L939" s="48">
        <v>0</v>
      </c>
      <c r="M939" s="48">
        <v>1</v>
      </c>
      <c r="N939" s="47">
        <v>1</v>
      </c>
    </row>
    <row r="940" spans="1:14" x14ac:dyDescent="0.25">
      <c r="A940" s="5" t="s">
        <v>699</v>
      </c>
      <c r="B940" s="48" t="str">
        <f t="shared" si="14"/>
        <v>S1621</v>
      </c>
      <c r="C940" s="48" t="s">
        <v>73</v>
      </c>
      <c r="D940" s="48" t="str">
        <f>TRIM(MID(Tableau1[[#This Row],[tache]],FIND("TACHE",Tableau1[[#This Row],[tache]])+5,FIND(":",Tableau1[[#This Row],[tache]])-(FIND("TACHE",Tableau1[[#This Row],[tache]])+5)))</f>
        <v>3</v>
      </c>
      <c r="E940" s="48" t="s">
        <v>244</v>
      </c>
      <c r="F940" s="48">
        <v>8</v>
      </c>
      <c r="G940" s="48" t="s">
        <v>702</v>
      </c>
      <c r="H940" s="48">
        <v>100</v>
      </c>
      <c r="I940" s="48">
        <v>20</v>
      </c>
      <c r="J940" s="48">
        <v>8</v>
      </c>
      <c r="K940" s="48" t="s">
        <v>218</v>
      </c>
      <c r="L940" s="48">
        <v>0</v>
      </c>
      <c r="M940" s="48">
        <v>2</v>
      </c>
      <c r="N940" s="47">
        <v>2</v>
      </c>
    </row>
    <row r="941" spans="1:14" x14ac:dyDescent="0.25">
      <c r="A941" s="5" t="s">
        <v>699</v>
      </c>
      <c r="B941" s="48" t="str">
        <f t="shared" si="14"/>
        <v>S1621</v>
      </c>
      <c r="C941" s="48" t="s">
        <v>73</v>
      </c>
      <c r="D941" s="48" t="str">
        <f>TRIM(MID(Tableau1[[#This Row],[tache]],FIND("TACHE",Tableau1[[#This Row],[tache]])+5,FIND(":",Tableau1[[#This Row],[tache]])-(FIND("TACHE",Tableau1[[#This Row],[tache]])+5)))</f>
        <v>3</v>
      </c>
      <c r="E941" s="48" t="s">
        <v>244</v>
      </c>
      <c r="F941" s="48">
        <v>9</v>
      </c>
      <c r="G941" s="48" t="s">
        <v>214</v>
      </c>
      <c r="H941" s="48">
        <v>50</v>
      </c>
      <c r="I941" s="48">
        <v>20</v>
      </c>
      <c r="J941" s="48">
        <v>4</v>
      </c>
      <c r="K941" s="48" t="s">
        <v>218</v>
      </c>
      <c r="L941" s="48">
        <v>0</v>
      </c>
      <c r="M941" s="48">
        <v>1</v>
      </c>
      <c r="N941" s="47">
        <v>1</v>
      </c>
    </row>
    <row r="942" spans="1:14" x14ac:dyDescent="0.25">
      <c r="A942" s="5" t="s">
        <v>699</v>
      </c>
      <c r="B942" s="48" t="str">
        <f t="shared" si="14"/>
        <v>S1621</v>
      </c>
      <c r="C942" s="48" t="s">
        <v>73</v>
      </c>
      <c r="D942" s="48" t="str">
        <f>TRIM(MID(Tableau1[[#This Row],[tache]],FIND("TACHE",Tableau1[[#This Row],[tache]])+5,FIND(":",Tableau1[[#This Row],[tache]])-(FIND("TACHE",Tableau1[[#This Row],[tache]])+5)))</f>
        <v>3</v>
      </c>
      <c r="E942" s="48" t="s">
        <v>244</v>
      </c>
      <c r="F942" s="48">
        <v>10</v>
      </c>
      <c r="G942" s="48" t="s">
        <v>214</v>
      </c>
      <c r="H942" s="48">
        <v>50</v>
      </c>
      <c r="I942" s="48">
        <v>20</v>
      </c>
      <c r="J942" s="48">
        <v>4</v>
      </c>
      <c r="K942" s="48" t="s">
        <v>218</v>
      </c>
      <c r="L942" s="48">
        <v>0</v>
      </c>
      <c r="M942" s="48">
        <v>1</v>
      </c>
      <c r="N942" s="47">
        <v>1</v>
      </c>
    </row>
    <row r="943" spans="1:14" x14ac:dyDescent="0.25">
      <c r="A943" s="5" t="s">
        <v>699</v>
      </c>
      <c r="B943" s="48" t="str">
        <f t="shared" si="14"/>
        <v>S1621</v>
      </c>
      <c r="C943" s="48" t="s">
        <v>73</v>
      </c>
      <c r="D943" s="48" t="str">
        <f>TRIM(MID(Tableau1[[#This Row],[tache]],FIND("TACHE",Tableau1[[#This Row],[tache]])+5,FIND(":",Tableau1[[#This Row],[tache]])-(FIND("TACHE",Tableau1[[#This Row],[tache]])+5)))</f>
        <v>3</v>
      </c>
      <c r="E943" s="48" t="s">
        <v>244</v>
      </c>
      <c r="F943" s="48">
        <v>12</v>
      </c>
      <c r="G943" s="48" t="s">
        <v>214</v>
      </c>
      <c r="H943" s="48">
        <v>300</v>
      </c>
      <c r="I943" s="48">
        <v>20</v>
      </c>
      <c r="J943" s="48">
        <v>12</v>
      </c>
      <c r="K943" s="48" t="s">
        <v>218</v>
      </c>
      <c r="L943" s="48">
        <v>0</v>
      </c>
      <c r="M943" s="48">
        <v>1</v>
      </c>
      <c r="N943" s="47">
        <v>1</v>
      </c>
    </row>
    <row r="944" spans="1:14" x14ac:dyDescent="0.25">
      <c r="A944" s="5" t="s">
        <v>699</v>
      </c>
      <c r="B944" s="48" t="str">
        <f t="shared" si="14"/>
        <v>S1621</v>
      </c>
      <c r="C944" s="48" t="s">
        <v>73</v>
      </c>
      <c r="D944" s="48" t="str">
        <f>TRIM(MID(Tableau1[[#This Row],[tache]],FIND("TACHE",Tableau1[[#This Row],[tache]])+5,FIND(":",Tableau1[[#This Row],[tache]])-(FIND("TACHE",Tableau1[[#This Row],[tache]])+5)))</f>
        <v>3</v>
      </c>
      <c r="E944" s="48" t="s">
        <v>244</v>
      </c>
      <c r="F944" s="48">
        <v>13</v>
      </c>
      <c r="G944" s="48" t="s">
        <v>214</v>
      </c>
      <c r="H944" s="48">
        <v>80</v>
      </c>
      <c r="I944" s="48">
        <v>20</v>
      </c>
      <c r="J944" s="48">
        <v>4</v>
      </c>
      <c r="K944" s="48" t="s">
        <v>218</v>
      </c>
      <c r="L944" s="48">
        <v>0</v>
      </c>
      <c r="M944" s="48">
        <v>1</v>
      </c>
      <c r="N944" s="47">
        <v>1</v>
      </c>
    </row>
    <row r="945" spans="1:14" x14ac:dyDescent="0.25">
      <c r="A945" s="5" t="s">
        <v>699</v>
      </c>
      <c r="B945" s="48" t="str">
        <f t="shared" si="14"/>
        <v>S1621</v>
      </c>
      <c r="C945" s="48" t="s">
        <v>73</v>
      </c>
      <c r="D945" s="48" t="str">
        <f>TRIM(MID(Tableau1[[#This Row],[tache]],FIND("TACHE",Tableau1[[#This Row],[tache]])+5,FIND(":",Tableau1[[#This Row],[tache]])-(FIND("TACHE",Tableau1[[#This Row],[tache]])+5)))</f>
        <v>3</v>
      </c>
      <c r="E945" s="48" t="s">
        <v>244</v>
      </c>
      <c r="F945" s="48">
        <v>14</v>
      </c>
      <c r="G945" s="48" t="s">
        <v>214</v>
      </c>
      <c r="H945" s="48">
        <v>50</v>
      </c>
      <c r="I945" s="48">
        <v>20</v>
      </c>
      <c r="J945" s="48">
        <v>4</v>
      </c>
      <c r="K945" s="48" t="s">
        <v>218</v>
      </c>
      <c r="L945" s="48">
        <v>0</v>
      </c>
      <c r="M945" s="48">
        <v>1</v>
      </c>
      <c r="N945" s="47">
        <v>1</v>
      </c>
    </row>
    <row r="946" spans="1:14" x14ac:dyDescent="0.25">
      <c r="A946" s="5" t="s">
        <v>699</v>
      </c>
      <c r="B946" s="48" t="str">
        <f t="shared" si="14"/>
        <v>S1621</v>
      </c>
      <c r="C946" s="48" t="s">
        <v>73</v>
      </c>
      <c r="D946" s="48" t="str">
        <f>TRIM(MID(Tableau1[[#This Row],[tache]],FIND("TACHE",Tableau1[[#This Row],[tache]])+5,FIND(":",Tableau1[[#This Row],[tache]])-(FIND("TACHE",Tableau1[[#This Row],[tache]])+5)))</f>
        <v>4</v>
      </c>
      <c r="E946" s="48" t="s">
        <v>359</v>
      </c>
      <c r="F946" s="48" t="s">
        <v>73</v>
      </c>
      <c r="G946" s="48" t="s">
        <v>393</v>
      </c>
      <c r="H946" s="48">
        <v>50</v>
      </c>
      <c r="I946" s="48">
        <v>20</v>
      </c>
      <c r="J946" s="48">
        <v>4</v>
      </c>
      <c r="K946" s="48" t="s">
        <v>218</v>
      </c>
      <c r="L946" s="48">
        <v>0</v>
      </c>
      <c r="M946" s="48">
        <v>2</v>
      </c>
      <c r="N946" s="47">
        <v>2</v>
      </c>
    </row>
    <row r="947" spans="1:14" x14ac:dyDescent="0.25">
      <c r="A947" s="5" t="s">
        <v>699</v>
      </c>
      <c r="B947" s="48" t="str">
        <f t="shared" si="14"/>
        <v>S1621</v>
      </c>
      <c r="C947" s="48" t="s">
        <v>73</v>
      </c>
      <c r="D947" s="48" t="str">
        <f>TRIM(MID(Tableau1[[#This Row],[tache]],FIND("TACHE",Tableau1[[#This Row],[tache]])+5,FIND(":",Tableau1[[#This Row],[tache]])-(FIND("TACHE",Tableau1[[#This Row],[tache]])+5)))</f>
        <v>4</v>
      </c>
      <c r="E947" s="48" t="s">
        <v>359</v>
      </c>
      <c r="F947" s="48" t="s">
        <v>83</v>
      </c>
      <c r="G947" s="48" t="s">
        <v>393</v>
      </c>
      <c r="H947" s="48">
        <v>50</v>
      </c>
      <c r="I947" s="48">
        <v>20</v>
      </c>
      <c r="J947" s="48">
        <v>4</v>
      </c>
      <c r="K947" s="48" t="s">
        <v>218</v>
      </c>
      <c r="L947" s="48">
        <v>0</v>
      </c>
      <c r="M947" s="48">
        <v>2</v>
      </c>
      <c r="N947" s="47">
        <v>2</v>
      </c>
    </row>
    <row r="948" spans="1:14" x14ac:dyDescent="0.25">
      <c r="A948" s="5" t="s">
        <v>699</v>
      </c>
      <c r="B948" s="48" t="str">
        <f t="shared" si="14"/>
        <v>S1621</v>
      </c>
      <c r="C948" s="48" t="s">
        <v>73</v>
      </c>
      <c r="D948" s="48" t="str">
        <f>TRIM(MID(Tableau1[[#This Row],[tache]],FIND("TACHE",Tableau1[[#This Row],[tache]])+5,FIND(":",Tableau1[[#This Row],[tache]])-(FIND("TACHE",Tableau1[[#This Row],[tache]])+5)))</f>
        <v>4</v>
      </c>
      <c r="E948" s="48" t="s">
        <v>359</v>
      </c>
      <c r="F948" s="48" t="s">
        <v>75</v>
      </c>
      <c r="G948" s="48" t="s">
        <v>393</v>
      </c>
      <c r="H948" s="48">
        <v>50</v>
      </c>
      <c r="I948" s="48">
        <v>20</v>
      </c>
      <c r="J948" s="48">
        <v>4</v>
      </c>
      <c r="K948" s="48" t="s">
        <v>218</v>
      </c>
      <c r="L948" s="48">
        <v>0</v>
      </c>
      <c r="M948" s="48">
        <v>2</v>
      </c>
      <c r="N948" s="47">
        <v>2</v>
      </c>
    </row>
    <row r="949" spans="1:14" x14ac:dyDescent="0.25">
      <c r="A949" s="5" t="s">
        <v>699</v>
      </c>
      <c r="B949" s="48" t="str">
        <f t="shared" si="14"/>
        <v>S1621</v>
      </c>
      <c r="C949" s="48" t="s">
        <v>73</v>
      </c>
      <c r="D949" s="48" t="str">
        <f>TRIM(MID(Tableau1[[#This Row],[tache]],FIND("TACHE",Tableau1[[#This Row],[tache]])+5,FIND(":",Tableau1[[#This Row],[tache]])-(FIND("TACHE",Tableau1[[#This Row],[tache]])+5)))</f>
        <v>4</v>
      </c>
      <c r="E949" s="48" t="s">
        <v>359</v>
      </c>
      <c r="F949" s="48" t="s">
        <v>70</v>
      </c>
      <c r="G949" s="48" t="s">
        <v>393</v>
      </c>
      <c r="H949" s="48">
        <v>50</v>
      </c>
      <c r="I949" s="48">
        <v>20</v>
      </c>
      <c r="J949" s="48">
        <v>4</v>
      </c>
      <c r="K949" s="48" t="s">
        <v>218</v>
      </c>
      <c r="L949" s="48">
        <v>0</v>
      </c>
      <c r="M949" s="48">
        <v>2</v>
      </c>
      <c r="N949" s="47">
        <v>2</v>
      </c>
    </row>
    <row r="950" spans="1:14" x14ac:dyDescent="0.25">
      <c r="A950" s="5" t="s">
        <v>699</v>
      </c>
      <c r="B950" s="48" t="str">
        <f t="shared" si="14"/>
        <v>S1621</v>
      </c>
      <c r="C950" s="48" t="s">
        <v>73</v>
      </c>
      <c r="D950" s="48" t="str">
        <f>TRIM(MID(Tableau1[[#This Row],[tache]],FIND("TACHE",Tableau1[[#This Row],[tache]])+5,FIND(":",Tableau1[[#This Row],[tache]])-(FIND("TACHE",Tableau1[[#This Row],[tache]])+5)))</f>
        <v>4</v>
      </c>
      <c r="E950" s="48" t="s">
        <v>359</v>
      </c>
      <c r="F950" s="48" t="s">
        <v>76</v>
      </c>
      <c r="G950" s="48" t="s">
        <v>393</v>
      </c>
      <c r="H950" s="48">
        <v>50</v>
      </c>
      <c r="I950" s="48">
        <v>20</v>
      </c>
      <c r="J950" s="48">
        <v>4</v>
      </c>
      <c r="K950" s="48" t="s">
        <v>218</v>
      </c>
      <c r="L950" s="48">
        <v>0</v>
      </c>
      <c r="M950" s="48">
        <v>2</v>
      </c>
      <c r="N950" s="47">
        <v>2</v>
      </c>
    </row>
    <row r="951" spans="1:14" x14ac:dyDescent="0.25">
      <c r="A951" s="5" t="s">
        <v>699</v>
      </c>
      <c r="B951" s="48" t="str">
        <f t="shared" si="14"/>
        <v>S1621</v>
      </c>
      <c r="C951" s="48" t="s">
        <v>73</v>
      </c>
      <c r="D951" s="48" t="str">
        <f>TRIM(MID(Tableau1[[#This Row],[tache]],FIND("TACHE",Tableau1[[#This Row],[tache]])+5,FIND(":",Tableau1[[#This Row],[tache]])-(FIND("TACHE",Tableau1[[#This Row],[tache]])+5)))</f>
        <v>4</v>
      </c>
      <c r="E951" s="48" t="s">
        <v>359</v>
      </c>
      <c r="F951" s="48" t="s">
        <v>81</v>
      </c>
      <c r="G951" s="48" t="s">
        <v>393</v>
      </c>
      <c r="H951" s="48">
        <v>50</v>
      </c>
      <c r="I951" s="48">
        <v>20</v>
      </c>
      <c r="J951" s="48">
        <v>4</v>
      </c>
      <c r="K951" s="48" t="s">
        <v>218</v>
      </c>
      <c r="L951" s="48">
        <v>0</v>
      </c>
      <c r="M951" s="48">
        <v>2</v>
      </c>
      <c r="N951" s="47">
        <v>2</v>
      </c>
    </row>
    <row r="952" spans="1:14" x14ac:dyDescent="0.25">
      <c r="A952" s="62" t="s">
        <v>703</v>
      </c>
      <c r="B952" s="63" t="str">
        <f t="shared" si="14"/>
        <v>S2020</v>
      </c>
      <c r="C952" s="63" t="s">
        <v>75</v>
      </c>
      <c r="D952" s="63" t="str">
        <f>TRIM(MID(Tableau1[[#This Row],[tache]],FIND("TACHE",Tableau1[[#This Row],[tache]])+5,FIND(":",Tableau1[[#This Row],[tache]])-(FIND("TACHE",Tableau1[[#This Row],[tache]])+5)))</f>
        <v>1</v>
      </c>
      <c r="E952" s="63" t="s">
        <v>297</v>
      </c>
      <c r="F952" s="63">
        <v>1</v>
      </c>
      <c r="G952" s="63" t="s">
        <v>161</v>
      </c>
      <c r="H952" s="63">
        <v>25</v>
      </c>
      <c r="I952" s="63">
        <v>20</v>
      </c>
      <c r="J952" s="63">
        <v>4</v>
      </c>
      <c r="K952" s="63" t="s">
        <v>129</v>
      </c>
      <c r="L952" s="63">
        <v>2</v>
      </c>
      <c r="M952" s="63">
        <v>0</v>
      </c>
      <c r="N952" s="64">
        <v>2</v>
      </c>
    </row>
    <row r="953" spans="1:14" x14ac:dyDescent="0.25">
      <c r="A953" s="62" t="s">
        <v>703</v>
      </c>
      <c r="B953" s="63" t="str">
        <f t="shared" si="14"/>
        <v>S2020</v>
      </c>
      <c r="C953" s="63" t="s">
        <v>75</v>
      </c>
      <c r="D953" s="63" t="str">
        <f>TRIM(MID(Tableau1[[#This Row],[tache]],FIND("TACHE",Tableau1[[#This Row],[tache]])+5,FIND(":",Tableau1[[#This Row],[tache]])-(FIND("TACHE",Tableau1[[#This Row],[tache]])+5)))</f>
        <v>1</v>
      </c>
      <c r="E953" s="63" t="s">
        <v>297</v>
      </c>
      <c r="F953" s="63">
        <v>2</v>
      </c>
      <c r="G953" s="63" t="s">
        <v>161</v>
      </c>
      <c r="H953" s="63">
        <v>25</v>
      </c>
      <c r="I953" s="63">
        <v>20</v>
      </c>
      <c r="J953" s="63">
        <v>4</v>
      </c>
      <c r="K953" s="63" t="s">
        <v>129</v>
      </c>
      <c r="L953" s="63">
        <v>2</v>
      </c>
      <c r="M953" s="63">
        <v>0</v>
      </c>
      <c r="N953" s="64">
        <v>2</v>
      </c>
    </row>
    <row r="954" spans="1:14" x14ac:dyDescent="0.25">
      <c r="A954" s="62" t="s">
        <v>703</v>
      </c>
      <c r="B954" s="63" t="str">
        <f t="shared" si="14"/>
        <v>S2020</v>
      </c>
      <c r="C954" s="63" t="s">
        <v>75</v>
      </c>
      <c r="D954" s="63" t="str">
        <f>TRIM(MID(Tableau1[[#This Row],[tache]],FIND("TACHE",Tableau1[[#This Row],[tache]])+5,FIND(":",Tableau1[[#This Row],[tache]])-(FIND("TACHE",Tableau1[[#This Row],[tache]])+5)))</f>
        <v>1</v>
      </c>
      <c r="E954" s="63" t="s">
        <v>297</v>
      </c>
      <c r="F954" s="63">
        <v>3</v>
      </c>
      <c r="G954" s="63" t="s">
        <v>161</v>
      </c>
      <c r="H954" s="63">
        <v>25</v>
      </c>
      <c r="I954" s="63">
        <v>20</v>
      </c>
      <c r="J954" s="63">
        <v>4</v>
      </c>
      <c r="K954" s="63" t="s">
        <v>129</v>
      </c>
      <c r="L954" s="63">
        <v>2</v>
      </c>
      <c r="M954" s="63">
        <v>0</v>
      </c>
      <c r="N954" s="64">
        <v>2</v>
      </c>
    </row>
    <row r="955" spans="1:14" x14ac:dyDescent="0.25">
      <c r="A955" s="62" t="s">
        <v>703</v>
      </c>
      <c r="B955" s="63" t="str">
        <f t="shared" si="14"/>
        <v>S2020</v>
      </c>
      <c r="C955" s="63" t="s">
        <v>75</v>
      </c>
      <c r="D955" s="63" t="str">
        <f>TRIM(MID(Tableau1[[#This Row],[tache]],FIND("TACHE",Tableau1[[#This Row],[tache]])+5,FIND(":",Tableau1[[#This Row],[tache]])-(FIND("TACHE",Tableau1[[#This Row],[tache]])+5)))</f>
        <v>1</v>
      </c>
      <c r="E955" s="63" t="s">
        <v>297</v>
      </c>
      <c r="F955" s="63">
        <v>5</v>
      </c>
      <c r="G955" s="63" t="s">
        <v>161</v>
      </c>
      <c r="H955" s="63">
        <v>25</v>
      </c>
      <c r="I955" s="63">
        <v>20</v>
      </c>
      <c r="J955" s="63">
        <v>4</v>
      </c>
      <c r="K955" s="63" t="s">
        <v>129</v>
      </c>
      <c r="L955" s="63">
        <v>2</v>
      </c>
      <c r="M955" s="63">
        <v>0</v>
      </c>
      <c r="N955" s="64">
        <v>2</v>
      </c>
    </row>
    <row r="956" spans="1:14" x14ac:dyDescent="0.25">
      <c r="A956" s="62" t="s">
        <v>703</v>
      </c>
      <c r="B956" s="63" t="str">
        <f t="shared" si="14"/>
        <v>S2020</v>
      </c>
      <c r="C956" s="63" t="s">
        <v>75</v>
      </c>
      <c r="D956" s="63" t="str">
        <f>TRIM(MID(Tableau1[[#This Row],[tache]],FIND("TACHE",Tableau1[[#This Row],[tache]])+5,FIND(":",Tableau1[[#This Row],[tache]])-(FIND("TACHE",Tableau1[[#This Row],[tache]])+5)))</f>
        <v>1</v>
      </c>
      <c r="E956" s="63" t="s">
        <v>297</v>
      </c>
      <c r="F956" s="63">
        <v>6</v>
      </c>
      <c r="G956" s="63" t="s">
        <v>161</v>
      </c>
      <c r="H956" s="63">
        <v>25</v>
      </c>
      <c r="I956" s="63">
        <v>20</v>
      </c>
      <c r="J956" s="63">
        <v>4</v>
      </c>
      <c r="K956" s="63" t="s">
        <v>129</v>
      </c>
      <c r="L956" s="63">
        <v>2</v>
      </c>
      <c r="M956" s="63">
        <v>0</v>
      </c>
      <c r="N956" s="64">
        <v>2</v>
      </c>
    </row>
    <row r="957" spans="1:14" x14ac:dyDescent="0.25">
      <c r="A957" s="62" t="s">
        <v>703</v>
      </c>
      <c r="B957" s="63" t="str">
        <f t="shared" si="14"/>
        <v>S2020</v>
      </c>
      <c r="C957" s="63" t="s">
        <v>75</v>
      </c>
      <c r="D957" s="63" t="str">
        <f>TRIM(MID(Tableau1[[#This Row],[tache]],FIND("TACHE",Tableau1[[#This Row],[tache]])+5,FIND(":",Tableau1[[#This Row],[tache]])-(FIND("TACHE",Tableau1[[#This Row],[tache]])+5)))</f>
        <v>1</v>
      </c>
      <c r="E957" s="63" t="s">
        <v>297</v>
      </c>
      <c r="F957" s="63">
        <v>8</v>
      </c>
      <c r="G957" s="63" t="s">
        <v>161</v>
      </c>
      <c r="H957" s="63">
        <v>25</v>
      </c>
      <c r="I957" s="63">
        <v>20</v>
      </c>
      <c r="J957" s="63">
        <v>4</v>
      </c>
      <c r="K957" s="63" t="s">
        <v>129</v>
      </c>
      <c r="L957" s="63">
        <v>2</v>
      </c>
      <c r="M957" s="63">
        <v>0</v>
      </c>
      <c r="N957" s="64">
        <v>2</v>
      </c>
    </row>
    <row r="958" spans="1:14" x14ac:dyDescent="0.25">
      <c r="A958" s="62" t="s">
        <v>703</v>
      </c>
      <c r="B958" s="63" t="str">
        <f t="shared" si="14"/>
        <v>S2020</v>
      </c>
      <c r="C958" s="63" t="s">
        <v>75</v>
      </c>
      <c r="D958" s="63" t="str">
        <f>TRIM(MID(Tableau1[[#This Row],[tache]],FIND("TACHE",Tableau1[[#This Row],[tache]])+5,FIND(":",Tableau1[[#This Row],[tache]])-(FIND("TACHE",Tableau1[[#This Row],[tache]])+5)))</f>
        <v>1</v>
      </c>
      <c r="E958" s="63" t="s">
        <v>297</v>
      </c>
      <c r="F958" s="63">
        <v>9</v>
      </c>
      <c r="G958" s="63" t="s">
        <v>161</v>
      </c>
      <c r="H958" s="63">
        <v>25</v>
      </c>
      <c r="I958" s="63">
        <v>20</v>
      </c>
      <c r="J958" s="63">
        <v>4</v>
      </c>
      <c r="K958" s="63" t="s">
        <v>129</v>
      </c>
      <c r="L958" s="63">
        <v>2</v>
      </c>
      <c r="M958" s="63">
        <v>0</v>
      </c>
      <c r="N958" s="64">
        <v>2</v>
      </c>
    </row>
    <row r="959" spans="1:14" x14ac:dyDescent="0.25">
      <c r="A959" s="62" t="s">
        <v>703</v>
      </c>
      <c r="B959" s="63" t="str">
        <f t="shared" si="14"/>
        <v>S2020</v>
      </c>
      <c r="C959" s="63" t="s">
        <v>75</v>
      </c>
      <c r="D959" s="63" t="str">
        <f>TRIM(MID(Tableau1[[#This Row],[tache]],FIND("TACHE",Tableau1[[#This Row],[tache]])+5,FIND(":",Tableau1[[#This Row],[tache]])-(FIND("TACHE",Tableau1[[#This Row],[tache]])+5)))</f>
        <v>1</v>
      </c>
      <c r="E959" s="63" t="s">
        <v>297</v>
      </c>
      <c r="F959" s="63">
        <v>10</v>
      </c>
      <c r="G959" s="63" t="s">
        <v>161</v>
      </c>
      <c r="H959" s="63">
        <v>150</v>
      </c>
      <c r="I959" s="63">
        <v>20</v>
      </c>
      <c r="J959" s="63">
        <v>8</v>
      </c>
      <c r="K959" s="63" t="s">
        <v>129</v>
      </c>
      <c r="L959" s="63">
        <v>2</v>
      </c>
      <c r="M959" s="63">
        <v>0</v>
      </c>
      <c r="N959" s="64">
        <v>2</v>
      </c>
    </row>
    <row r="960" spans="1:14" x14ac:dyDescent="0.25">
      <c r="A960" s="62" t="s">
        <v>703</v>
      </c>
      <c r="B960" s="63" t="str">
        <f t="shared" si="14"/>
        <v>S2020</v>
      </c>
      <c r="C960" s="63" t="s">
        <v>75</v>
      </c>
      <c r="D960" s="63" t="str">
        <f>TRIM(MID(Tableau1[[#This Row],[tache]],FIND("TACHE",Tableau1[[#This Row],[tache]])+5,FIND(":",Tableau1[[#This Row],[tache]])-(FIND("TACHE",Tableau1[[#This Row],[tache]])+5)))</f>
        <v>1</v>
      </c>
      <c r="E960" s="63" t="s">
        <v>297</v>
      </c>
      <c r="F960" s="63">
        <v>11</v>
      </c>
      <c r="G960" s="63" t="s">
        <v>704</v>
      </c>
      <c r="H960" s="63">
        <v>50</v>
      </c>
      <c r="I960" s="63">
        <v>20</v>
      </c>
      <c r="J960" s="63">
        <v>4</v>
      </c>
      <c r="K960" s="63" t="s">
        <v>129</v>
      </c>
      <c r="L960" s="63">
        <v>1</v>
      </c>
      <c r="M960" s="63">
        <v>0</v>
      </c>
      <c r="N960" s="64">
        <v>1</v>
      </c>
    </row>
    <row r="961" spans="1:14" x14ac:dyDescent="0.25">
      <c r="A961" s="62" t="s">
        <v>703</v>
      </c>
      <c r="B961" s="63" t="str">
        <f t="shared" si="14"/>
        <v>S2020</v>
      </c>
      <c r="C961" s="63" t="s">
        <v>75</v>
      </c>
      <c r="D961" s="63" t="str">
        <f>TRIM(MID(Tableau1[[#This Row],[tache]],FIND("TACHE",Tableau1[[#This Row],[tache]])+5,FIND(":",Tableau1[[#This Row],[tache]])-(FIND("TACHE",Tableau1[[#This Row],[tache]])+5)))</f>
        <v>1</v>
      </c>
      <c r="E961" s="63" t="s">
        <v>297</v>
      </c>
      <c r="F961" s="63">
        <v>12</v>
      </c>
      <c r="G961" s="63" t="s">
        <v>161</v>
      </c>
      <c r="H961" s="63">
        <v>25</v>
      </c>
      <c r="I961" s="63">
        <v>20</v>
      </c>
      <c r="J961" s="63">
        <v>4</v>
      </c>
      <c r="K961" s="63" t="s">
        <v>129</v>
      </c>
      <c r="L961" s="63">
        <v>2</v>
      </c>
      <c r="M961" s="63">
        <v>0</v>
      </c>
      <c r="N961" s="64">
        <v>2</v>
      </c>
    </row>
    <row r="962" spans="1:14" x14ac:dyDescent="0.25">
      <c r="A962" s="62" t="s">
        <v>703</v>
      </c>
      <c r="B962" s="63" t="str">
        <f t="shared" si="14"/>
        <v>S2020</v>
      </c>
      <c r="C962" s="63" t="s">
        <v>75</v>
      </c>
      <c r="D962" s="63" t="str">
        <f>TRIM(MID(Tableau1[[#This Row],[tache]],FIND("TACHE",Tableau1[[#This Row],[tache]])+5,FIND(":",Tableau1[[#This Row],[tache]])-(FIND("TACHE",Tableau1[[#This Row],[tache]])+5)))</f>
        <v>1</v>
      </c>
      <c r="E962" s="63" t="s">
        <v>297</v>
      </c>
      <c r="F962" s="63">
        <v>14</v>
      </c>
      <c r="G962" s="63" t="s">
        <v>705</v>
      </c>
      <c r="H962" s="63">
        <v>40</v>
      </c>
      <c r="I962" s="63">
        <v>50</v>
      </c>
      <c r="J962" s="63">
        <v>4</v>
      </c>
      <c r="K962" s="63" t="s">
        <v>150</v>
      </c>
      <c r="L962" s="63">
        <v>1</v>
      </c>
      <c r="M962" s="63">
        <v>0</v>
      </c>
      <c r="N962" s="64">
        <v>1</v>
      </c>
    </row>
    <row r="963" spans="1:14" x14ac:dyDescent="0.25">
      <c r="A963" s="62" t="s">
        <v>703</v>
      </c>
      <c r="B963" s="63" t="str">
        <f t="shared" ref="B963:B1026" si="15">RIGHT(A963,LEN(A963)-3)</f>
        <v>S2020</v>
      </c>
      <c r="C963" s="63" t="s">
        <v>75</v>
      </c>
      <c r="D963" s="63" t="str">
        <f>TRIM(MID(Tableau1[[#This Row],[tache]],FIND("TACHE",Tableau1[[#This Row],[tache]])+5,FIND(":",Tableau1[[#This Row],[tache]])-(FIND("TACHE",Tableau1[[#This Row],[tache]])+5)))</f>
        <v>1</v>
      </c>
      <c r="E963" s="63" t="s">
        <v>297</v>
      </c>
      <c r="F963" s="63">
        <v>15</v>
      </c>
      <c r="G963" s="63" t="s">
        <v>705</v>
      </c>
      <c r="H963" s="63">
        <v>40</v>
      </c>
      <c r="I963" s="63">
        <v>50</v>
      </c>
      <c r="J963" s="63">
        <v>4</v>
      </c>
      <c r="K963" s="63" t="s">
        <v>150</v>
      </c>
      <c r="L963" s="63">
        <v>1</v>
      </c>
      <c r="M963" s="63">
        <v>0</v>
      </c>
      <c r="N963" s="64">
        <v>1</v>
      </c>
    </row>
    <row r="964" spans="1:14" x14ac:dyDescent="0.25">
      <c r="A964" s="62" t="s">
        <v>703</v>
      </c>
      <c r="B964" s="63" t="str">
        <f t="shared" si="15"/>
        <v>S2020</v>
      </c>
      <c r="C964" s="63" t="s">
        <v>75</v>
      </c>
      <c r="D964" s="63" t="str">
        <f>TRIM(MID(Tableau1[[#This Row],[tache]],FIND("TACHE",Tableau1[[#This Row],[tache]])+5,FIND(":",Tableau1[[#This Row],[tache]])-(FIND("TACHE",Tableau1[[#This Row],[tache]])+5)))</f>
        <v>1</v>
      </c>
      <c r="E964" s="63" t="s">
        <v>297</v>
      </c>
      <c r="F964" s="63">
        <v>17</v>
      </c>
      <c r="G964" s="63" t="s">
        <v>705</v>
      </c>
      <c r="H964" s="63">
        <v>40</v>
      </c>
      <c r="I964" s="63">
        <v>50</v>
      </c>
      <c r="J964" s="63">
        <v>4</v>
      </c>
      <c r="K964" s="63" t="s">
        <v>150</v>
      </c>
      <c r="L964" s="63">
        <v>1</v>
      </c>
      <c r="M964" s="63">
        <v>0</v>
      </c>
      <c r="N964" s="64">
        <v>1</v>
      </c>
    </row>
    <row r="965" spans="1:14" x14ac:dyDescent="0.25">
      <c r="A965" s="62" t="s">
        <v>703</v>
      </c>
      <c r="B965" s="63" t="str">
        <f t="shared" si="15"/>
        <v>S2020</v>
      </c>
      <c r="C965" s="63" t="s">
        <v>75</v>
      </c>
      <c r="D965" s="63" t="str">
        <f>TRIM(MID(Tableau1[[#This Row],[tache]],FIND("TACHE",Tableau1[[#This Row],[tache]])+5,FIND(":",Tableau1[[#This Row],[tache]])-(FIND("TACHE",Tableau1[[#This Row],[tache]])+5)))</f>
        <v>1</v>
      </c>
      <c r="E965" s="63" t="s">
        <v>297</v>
      </c>
      <c r="F965" s="63">
        <v>18</v>
      </c>
      <c r="G965" s="63" t="s">
        <v>705</v>
      </c>
      <c r="H965" s="63">
        <v>40</v>
      </c>
      <c r="I965" s="63">
        <v>50</v>
      </c>
      <c r="J965" s="63">
        <v>4</v>
      </c>
      <c r="K965" s="63" t="s">
        <v>150</v>
      </c>
      <c r="L965" s="63">
        <v>1</v>
      </c>
      <c r="M965" s="63">
        <v>0</v>
      </c>
      <c r="N965" s="64">
        <v>1</v>
      </c>
    </row>
    <row r="966" spans="1:14" x14ac:dyDescent="0.25">
      <c r="A966" s="62" t="s">
        <v>703</v>
      </c>
      <c r="B966" s="63" t="str">
        <f t="shared" si="15"/>
        <v>S2020</v>
      </c>
      <c r="C966" s="63" t="s">
        <v>75</v>
      </c>
      <c r="D966" s="63" t="str">
        <f>TRIM(MID(Tableau1[[#This Row],[tache]],FIND("TACHE",Tableau1[[#This Row],[tache]])+5,FIND(":",Tableau1[[#This Row],[tache]])-(FIND("TACHE",Tableau1[[#This Row],[tache]])+5)))</f>
        <v>1</v>
      </c>
      <c r="E966" s="63" t="s">
        <v>297</v>
      </c>
      <c r="F966" s="63">
        <v>19</v>
      </c>
      <c r="G966" s="63" t="s">
        <v>705</v>
      </c>
      <c r="H966" s="63">
        <v>40</v>
      </c>
      <c r="I966" s="63">
        <v>50</v>
      </c>
      <c r="J966" s="63">
        <v>4</v>
      </c>
      <c r="K966" s="63" t="s">
        <v>150</v>
      </c>
      <c r="L966" s="63">
        <v>1</v>
      </c>
      <c r="M966" s="63">
        <v>0</v>
      </c>
      <c r="N966" s="64">
        <v>1</v>
      </c>
    </row>
    <row r="967" spans="1:14" x14ac:dyDescent="0.25">
      <c r="A967" s="62" t="s">
        <v>703</v>
      </c>
      <c r="B967" s="63" t="str">
        <f t="shared" si="15"/>
        <v>S2020</v>
      </c>
      <c r="C967" s="63" t="s">
        <v>75</v>
      </c>
      <c r="D967" s="63" t="str">
        <f>TRIM(MID(Tableau1[[#This Row],[tache]],FIND("TACHE",Tableau1[[#This Row],[tache]])+5,FIND(":",Tableau1[[#This Row],[tache]])-(FIND("TACHE",Tableau1[[#This Row],[tache]])+5)))</f>
        <v>1</v>
      </c>
      <c r="E967" s="63" t="s">
        <v>297</v>
      </c>
      <c r="F967" s="63">
        <v>20</v>
      </c>
      <c r="G967" s="63" t="s">
        <v>705</v>
      </c>
      <c r="H967" s="63">
        <v>40</v>
      </c>
      <c r="I967" s="63">
        <v>50</v>
      </c>
      <c r="J967" s="63">
        <v>4</v>
      </c>
      <c r="K967" s="63" t="s">
        <v>150</v>
      </c>
      <c r="L967" s="63">
        <v>1</v>
      </c>
      <c r="M967" s="63">
        <v>0</v>
      </c>
      <c r="N967" s="64">
        <v>1</v>
      </c>
    </row>
    <row r="968" spans="1:14" x14ac:dyDescent="0.25">
      <c r="A968" s="62" t="s">
        <v>703</v>
      </c>
      <c r="B968" s="63" t="str">
        <f t="shared" si="15"/>
        <v>S2020</v>
      </c>
      <c r="C968" s="63" t="s">
        <v>75</v>
      </c>
      <c r="D968" s="63" t="str">
        <f>TRIM(MID(Tableau1[[#This Row],[tache]],FIND("TACHE",Tableau1[[#This Row],[tache]])+5,FIND(":",Tableau1[[#This Row],[tache]])-(FIND("TACHE",Tableau1[[#This Row],[tache]])+5)))</f>
        <v>1</v>
      </c>
      <c r="E968" s="63" t="s">
        <v>297</v>
      </c>
      <c r="F968" s="63">
        <v>22</v>
      </c>
      <c r="G968" s="63" t="s">
        <v>705</v>
      </c>
      <c r="H968" s="63">
        <v>40</v>
      </c>
      <c r="I968" s="63">
        <v>50</v>
      </c>
      <c r="J968" s="63">
        <v>4</v>
      </c>
      <c r="K968" s="63" t="s">
        <v>150</v>
      </c>
      <c r="L968" s="63">
        <v>1</v>
      </c>
      <c r="M968" s="63">
        <v>0</v>
      </c>
      <c r="N968" s="64">
        <v>1</v>
      </c>
    </row>
    <row r="969" spans="1:14" x14ac:dyDescent="0.25">
      <c r="A969" s="62" t="s">
        <v>703</v>
      </c>
      <c r="B969" s="63" t="str">
        <f t="shared" si="15"/>
        <v>S2020</v>
      </c>
      <c r="C969" s="63" t="s">
        <v>75</v>
      </c>
      <c r="D969" s="63" t="str">
        <f>TRIM(MID(Tableau1[[#This Row],[tache]],FIND("TACHE",Tableau1[[#This Row],[tache]])+5,FIND(":",Tableau1[[#This Row],[tache]])-(FIND("TACHE",Tableau1[[#This Row],[tache]])+5)))</f>
        <v>1</v>
      </c>
      <c r="E969" s="63" t="s">
        <v>297</v>
      </c>
      <c r="F969" s="63">
        <v>23</v>
      </c>
      <c r="G969" s="63" t="s">
        <v>705</v>
      </c>
      <c r="H969" s="63">
        <v>40</v>
      </c>
      <c r="I969" s="63">
        <v>50</v>
      </c>
      <c r="J969" s="63">
        <v>4</v>
      </c>
      <c r="K969" s="63" t="s">
        <v>150</v>
      </c>
      <c r="L969" s="63">
        <v>1</v>
      </c>
      <c r="M969" s="63">
        <v>0</v>
      </c>
      <c r="N969" s="64">
        <v>1</v>
      </c>
    </row>
    <row r="970" spans="1:14" x14ac:dyDescent="0.25">
      <c r="A970" s="62" t="s">
        <v>703</v>
      </c>
      <c r="B970" s="63" t="str">
        <f t="shared" si="15"/>
        <v>S2020</v>
      </c>
      <c r="C970" s="63" t="s">
        <v>75</v>
      </c>
      <c r="D970" s="63" t="str">
        <f>TRIM(MID(Tableau1[[#This Row],[tache]],FIND("TACHE",Tableau1[[#This Row],[tache]])+5,FIND(":",Tableau1[[#This Row],[tache]])-(FIND("TACHE",Tableau1[[#This Row],[tache]])+5)))</f>
        <v>1</v>
      </c>
      <c r="E970" s="63" t="s">
        <v>297</v>
      </c>
      <c r="F970" s="63">
        <v>26</v>
      </c>
      <c r="G970" s="63" t="s">
        <v>161</v>
      </c>
      <c r="H970" s="63">
        <v>25</v>
      </c>
      <c r="I970" s="63">
        <v>20</v>
      </c>
      <c r="J970" s="63">
        <v>4</v>
      </c>
      <c r="K970" s="63" t="s">
        <v>129</v>
      </c>
      <c r="L970" s="63">
        <v>2</v>
      </c>
      <c r="M970" s="63">
        <v>0</v>
      </c>
      <c r="N970" s="64">
        <v>2</v>
      </c>
    </row>
    <row r="971" spans="1:14" x14ac:dyDescent="0.25">
      <c r="A971" s="62" t="s">
        <v>703</v>
      </c>
      <c r="B971" s="63" t="str">
        <f t="shared" si="15"/>
        <v>S2020</v>
      </c>
      <c r="C971" s="63" t="s">
        <v>75</v>
      </c>
      <c r="D971" s="63" t="str">
        <f>TRIM(MID(Tableau1[[#This Row],[tache]],FIND("TACHE",Tableau1[[#This Row],[tache]])+5,FIND(":",Tableau1[[#This Row],[tache]])-(FIND("TACHE",Tableau1[[#This Row],[tache]])+5)))</f>
        <v>1</v>
      </c>
      <c r="E971" s="63" t="s">
        <v>297</v>
      </c>
      <c r="F971" s="63">
        <v>28</v>
      </c>
      <c r="G971" s="63" t="s">
        <v>161</v>
      </c>
      <c r="H971" s="63">
        <v>80</v>
      </c>
      <c r="I971" s="63">
        <v>20</v>
      </c>
      <c r="J971" s="63">
        <v>4</v>
      </c>
      <c r="K971" s="63" t="s">
        <v>129</v>
      </c>
      <c r="L971" s="63">
        <v>2</v>
      </c>
      <c r="M971" s="63">
        <v>0</v>
      </c>
      <c r="N971" s="64">
        <v>2</v>
      </c>
    </row>
    <row r="972" spans="1:14" x14ac:dyDescent="0.25">
      <c r="A972" s="62" t="s">
        <v>703</v>
      </c>
      <c r="B972" s="63" t="str">
        <f t="shared" si="15"/>
        <v>S2020</v>
      </c>
      <c r="C972" s="63" t="s">
        <v>75</v>
      </c>
      <c r="D972" s="63" t="str">
        <f>TRIM(MID(Tableau1[[#This Row],[tache]],FIND("TACHE",Tableau1[[#This Row],[tache]])+5,FIND(":",Tableau1[[#This Row],[tache]])-(FIND("TACHE",Tableau1[[#This Row],[tache]])+5)))</f>
        <v>1</v>
      </c>
      <c r="E972" s="63" t="s">
        <v>297</v>
      </c>
      <c r="F972" s="63">
        <v>31</v>
      </c>
      <c r="G972" s="63" t="s">
        <v>161</v>
      </c>
      <c r="H972" s="63">
        <v>200</v>
      </c>
      <c r="I972" s="63">
        <v>20</v>
      </c>
      <c r="J972" s="63">
        <v>8</v>
      </c>
      <c r="K972" s="63" t="s">
        <v>129</v>
      </c>
      <c r="L972" s="63">
        <v>2</v>
      </c>
      <c r="M972" s="63">
        <v>0</v>
      </c>
      <c r="N972" s="64">
        <v>2</v>
      </c>
    </row>
    <row r="973" spans="1:14" x14ac:dyDescent="0.25">
      <c r="A973" s="62" t="s">
        <v>703</v>
      </c>
      <c r="B973" s="63" t="str">
        <f t="shared" si="15"/>
        <v>S2020</v>
      </c>
      <c r="C973" s="63" t="s">
        <v>75</v>
      </c>
      <c r="D973" s="63" t="str">
        <f>TRIM(MID(Tableau1[[#This Row],[tache]],FIND("TACHE",Tableau1[[#This Row],[tache]])+5,FIND(":",Tableau1[[#This Row],[tache]])-(FIND("TACHE",Tableau1[[#This Row],[tache]])+5)))</f>
        <v>1</v>
      </c>
      <c r="E973" s="63" t="s">
        <v>297</v>
      </c>
      <c r="F973" s="63">
        <v>32</v>
      </c>
      <c r="G973" s="63" t="s">
        <v>706</v>
      </c>
      <c r="H973" s="63">
        <v>50</v>
      </c>
      <c r="I973" s="63">
        <v>50</v>
      </c>
      <c r="J973" s="63">
        <v>8</v>
      </c>
      <c r="K973" s="63" t="s">
        <v>150</v>
      </c>
      <c r="L973" s="63">
        <v>1</v>
      </c>
      <c r="M973" s="63">
        <v>0</v>
      </c>
      <c r="N973" s="64">
        <v>1</v>
      </c>
    </row>
    <row r="974" spans="1:14" x14ac:dyDescent="0.25">
      <c r="A974" s="62" t="s">
        <v>703</v>
      </c>
      <c r="B974" s="63" t="str">
        <f t="shared" si="15"/>
        <v>S2020</v>
      </c>
      <c r="C974" s="63" t="s">
        <v>75</v>
      </c>
      <c r="D974" s="63" t="str">
        <f>TRIM(MID(Tableau1[[#This Row],[tache]],FIND("TACHE",Tableau1[[#This Row],[tache]])+5,FIND(":",Tableau1[[#This Row],[tache]])-(FIND("TACHE",Tableau1[[#This Row],[tache]])+5)))</f>
        <v>1</v>
      </c>
      <c r="E974" s="63" t="s">
        <v>297</v>
      </c>
      <c r="F974" s="63">
        <v>33</v>
      </c>
      <c r="G974" s="63" t="s">
        <v>705</v>
      </c>
      <c r="H974" s="63">
        <v>40</v>
      </c>
      <c r="I974" s="63">
        <v>50</v>
      </c>
      <c r="J974" s="63">
        <v>4</v>
      </c>
      <c r="K974" s="63" t="s">
        <v>150</v>
      </c>
      <c r="L974" s="63">
        <v>1</v>
      </c>
      <c r="M974" s="63">
        <v>0</v>
      </c>
      <c r="N974" s="64">
        <v>1</v>
      </c>
    </row>
    <row r="975" spans="1:14" x14ac:dyDescent="0.25">
      <c r="A975" s="62" t="s">
        <v>703</v>
      </c>
      <c r="B975" s="63" t="str">
        <f t="shared" si="15"/>
        <v>S2020</v>
      </c>
      <c r="C975" s="63" t="s">
        <v>75</v>
      </c>
      <c r="D975" s="63" t="str">
        <f>TRIM(MID(Tableau1[[#This Row],[tache]],FIND("TACHE",Tableau1[[#This Row],[tache]])+5,FIND(":",Tableau1[[#This Row],[tache]])-(FIND("TACHE",Tableau1[[#This Row],[tache]])+5)))</f>
        <v>1</v>
      </c>
      <c r="E975" s="63" t="s">
        <v>297</v>
      </c>
      <c r="F975" s="63">
        <v>34</v>
      </c>
      <c r="G975" s="63" t="s">
        <v>705</v>
      </c>
      <c r="H975" s="63">
        <v>40</v>
      </c>
      <c r="I975" s="63">
        <v>50</v>
      </c>
      <c r="J975" s="63">
        <v>4</v>
      </c>
      <c r="K975" s="63" t="s">
        <v>150</v>
      </c>
      <c r="L975" s="63">
        <v>1</v>
      </c>
      <c r="M975" s="63">
        <v>0</v>
      </c>
      <c r="N975" s="64">
        <v>1</v>
      </c>
    </row>
    <row r="976" spans="1:14" x14ac:dyDescent="0.25">
      <c r="A976" s="62" t="s">
        <v>703</v>
      </c>
      <c r="B976" s="63" t="str">
        <f t="shared" si="15"/>
        <v>S2020</v>
      </c>
      <c r="C976" s="63" t="s">
        <v>75</v>
      </c>
      <c r="D976" s="63" t="str">
        <f>TRIM(MID(Tableau1[[#This Row],[tache]],FIND("TACHE",Tableau1[[#This Row],[tache]])+5,FIND(":",Tableau1[[#This Row],[tache]])-(FIND("TACHE",Tableau1[[#This Row],[tache]])+5)))</f>
        <v>1</v>
      </c>
      <c r="E976" s="63" t="s">
        <v>297</v>
      </c>
      <c r="F976" s="63">
        <v>38</v>
      </c>
      <c r="G976" s="63" t="s">
        <v>705</v>
      </c>
      <c r="H976" s="63">
        <v>40</v>
      </c>
      <c r="I976" s="63">
        <v>50</v>
      </c>
      <c r="J976" s="63">
        <v>4</v>
      </c>
      <c r="K976" s="63" t="s">
        <v>150</v>
      </c>
      <c r="L976" s="63">
        <v>1</v>
      </c>
      <c r="M976" s="63">
        <v>0</v>
      </c>
      <c r="N976" s="64">
        <v>1</v>
      </c>
    </row>
    <row r="977" spans="1:14" x14ac:dyDescent="0.25">
      <c r="A977" s="62" t="s">
        <v>703</v>
      </c>
      <c r="B977" s="63" t="str">
        <f t="shared" si="15"/>
        <v>S2020</v>
      </c>
      <c r="C977" s="63" t="s">
        <v>75</v>
      </c>
      <c r="D977" s="63" t="str">
        <f>TRIM(MID(Tableau1[[#This Row],[tache]],FIND("TACHE",Tableau1[[#This Row],[tache]])+5,FIND(":",Tableau1[[#This Row],[tache]])-(FIND("TACHE",Tableau1[[#This Row],[tache]])+5)))</f>
        <v>1</v>
      </c>
      <c r="E977" s="63" t="s">
        <v>297</v>
      </c>
      <c r="F977" s="63">
        <v>39</v>
      </c>
      <c r="G977" s="63" t="s">
        <v>705</v>
      </c>
      <c r="H977" s="63">
        <v>40</v>
      </c>
      <c r="I977" s="63">
        <v>50</v>
      </c>
      <c r="J977" s="63">
        <v>4</v>
      </c>
      <c r="K977" s="63" t="s">
        <v>150</v>
      </c>
      <c r="L977" s="63">
        <v>1</v>
      </c>
      <c r="M977" s="63">
        <v>0</v>
      </c>
      <c r="N977" s="64">
        <v>1</v>
      </c>
    </row>
    <row r="978" spans="1:14" x14ac:dyDescent="0.25">
      <c r="A978" s="62" t="s">
        <v>703</v>
      </c>
      <c r="B978" s="63" t="str">
        <f t="shared" si="15"/>
        <v>S2020</v>
      </c>
      <c r="C978" s="63" t="s">
        <v>75</v>
      </c>
      <c r="D978" s="63" t="str">
        <f>TRIM(MID(Tableau1[[#This Row],[tache]],FIND("TACHE",Tableau1[[#This Row],[tache]])+5,FIND(":",Tableau1[[#This Row],[tache]])-(FIND("TACHE",Tableau1[[#This Row],[tache]])+5)))</f>
        <v>1</v>
      </c>
      <c r="E978" s="63" t="s">
        <v>297</v>
      </c>
      <c r="F978" s="63">
        <v>40</v>
      </c>
      <c r="G978" s="63" t="s">
        <v>705</v>
      </c>
      <c r="H978" s="63">
        <v>40</v>
      </c>
      <c r="I978" s="63">
        <v>50</v>
      </c>
      <c r="J978" s="63">
        <v>4</v>
      </c>
      <c r="K978" s="63" t="s">
        <v>150</v>
      </c>
      <c r="L978" s="63">
        <v>1</v>
      </c>
      <c r="M978" s="63">
        <v>0</v>
      </c>
      <c r="N978" s="64">
        <v>1</v>
      </c>
    </row>
    <row r="979" spans="1:14" x14ac:dyDescent="0.25">
      <c r="A979" s="62" t="s">
        <v>703</v>
      </c>
      <c r="B979" s="63" t="str">
        <f t="shared" si="15"/>
        <v>S2020</v>
      </c>
      <c r="C979" s="63" t="s">
        <v>75</v>
      </c>
      <c r="D979" s="63" t="str">
        <f>TRIM(MID(Tableau1[[#This Row],[tache]],FIND("TACHE",Tableau1[[#This Row],[tache]])+5,FIND(":",Tableau1[[#This Row],[tache]])-(FIND("TACHE",Tableau1[[#This Row],[tache]])+5)))</f>
        <v>1</v>
      </c>
      <c r="E979" s="63" t="s">
        <v>297</v>
      </c>
      <c r="F979" s="63">
        <v>41</v>
      </c>
      <c r="G979" s="63" t="s">
        <v>705</v>
      </c>
      <c r="H979" s="63">
        <v>40</v>
      </c>
      <c r="I979" s="63">
        <v>50</v>
      </c>
      <c r="J979" s="63">
        <v>4</v>
      </c>
      <c r="K979" s="63" t="s">
        <v>150</v>
      </c>
      <c r="L979" s="63">
        <v>1</v>
      </c>
      <c r="M979" s="63">
        <v>0</v>
      </c>
      <c r="N979" s="64">
        <v>1</v>
      </c>
    </row>
    <row r="980" spans="1:14" x14ac:dyDescent="0.25">
      <c r="A980" s="62" t="s">
        <v>703</v>
      </c>
      <c r="B980" s="63" t="str">
        <f t="shared" si="15"/>
        <v>S2020</v>
      </c>
      <c r="C980" s="63" t="s">
        <v>75</v>
      </c>
      <c r="D980" s="63" t="str">
        <f>TRIM(MID(Tableau1[[#This Row],[tache]],FIND("TACHE",Tableau1[[#This Row],[tache]])+5,FIND(":",Tableau1[[#This Row],[tache]])-(FIND("TACHE",Tableau1[[#This Row],[tache]])+5)))</f>
        <v>1</v>
      </c>
      <c r="E980" s="63" t="s">
        <v>297</v>
      </c>
      <c r="F980" s="63">
        <v>42</v>
      </c>
      <c r="G980" s="63" t="s">
        <v>705</v>
      </c>
      <c r="H980" s="63">
        <v>40</v>
      </c>
      <c r="I980" s="63">
        <v>50</v>
      </c>
      <c r="J980" s="63">
        <v>4</v>
      </c>
      <c r="K980" s="63" t="s">
        <v>150</v>
      </c>
      <c r="L980" s="63">
        <v>1</v>
      </c>
      <c r="M980" s="63">
        <v>0</v>
      </c>
      <c r="N980" s="64">
        <v>1</v>
      </c>
    </row>
    <row r="981" spans="1:14" x14ac:dyDescent="0.25">
      <c r="A981" s="62" t="s">
        <v>703</v>
      </c>
      <c r="B981" s="63" t="str">
        <f t="shared" si="15"/>
        <v>S2020</v>
      </c>
      <c r="C981" s="63" t="s">
        <v>75</v>
      </c>
      <c r="D981" s="63" t="str">
        <f>TRIM(MID(Tableau1[[#This Row],[tache]],FIND("TACHE",Tableau1[[#This Row],[tache]])+5,FIND(":",Tableau1[[#This Row],[tache]])-(FIND("TACHE",Tableau1[[#This Row],[tache]])+5)))</f>
        <v>1</v>
      </c>
      <c r="E981" s="63" t="s">
        <v>297</v>
      </c>
      <c r="F981" s="63">
        <v>43</v>
      </c>
      <c r="G981" s="63" t="s">
        <v>705</v>
      </c>
      <c r="H981" s="63">
        <v>40</v>
      </c>
      <c r="I981" s="63">
        <v>50</v>
      </c>
      <c r="J981" s="63">
        <v>4</v>
      </c>
      <c r="K981" s="63" t="s">
        <v>150</v>
      </c>
      <c r="L981" s="63">
        <v>1</v>
      </c>
      <c r="M981" s="63">
        <v>0</v>
      </c>
      <c r="N981" s="64">
        <v>1</v>
      </c>
    </row>
    <row r="982" spans="1:14" x14ac:dyDescent="0.25">
      <c r="A982" s="62" t="s">
        <v>703</v>
      </c>
      <c r="B982" s="63" t="str">
        <f t="shared" si="15"/>
        <v>S2020</v>
      </c>
      <c r="C982" s="63" t="s">
        <v>75</v>
      </c>
      <c r="D982" s="63" t="str">
        <f>TRIM(MID(Tableau1[[#This Row],[tache]],FIND("TACHE",Tableau1[[#This Row],[tache]])+5,FIND(":",Tableau1[[#This Row],[tache]])-(FIND("TACHE",Tableau1[[#This Row],[tache]])+5)))</f>
        <v>2</v>
      </c>
      <c r="E982" s="63" t="s">
        <v>130</v>
      </c>
      <c r="F982" s="63" t="s">
        <v>83</v>
      </c>
      <c r="G982" s="63" t="s">
        <v>184</v>
      </c>
      <c r="H982" s="63">
        <v>150</v>
      </c>
      <c r="I982" s="63">
        <v>20</v>
      </c>
      <c r="J982" s="63">
        <v>8</v>
      </c>
      <c r="K982" s="63" t="s">
        <v>129</v>
      </c>
      <c r="L982" s="63">
        <v>1</v>
      </c>
      <c r="M982" s="63">
        <v>0</v>
      </c>
      <c r="N982" s="64">
        <v>1</v>
      </c>
    </row>
    <row r="983" spans="1:14" x14ac:dyDescent="0.25">
      <c r="A983" s="62" t="s">
        <v>703</v>
      </c>
      <c r="B983" s="63" t="str">
        <f t="shared" si="15"/>
        <v>S2020</v>
      </c>
      <c r="C983" s="63" t="s">
        <v>75</v>
      </c>
      <c r="D983" s="63" t="str">
        <f>TRIM(MID(Tableau1[[#This Row],[tache]],FIND("TACHE",Tableau1[[#This Row],[tache]])+5,FIND(":",Tableau1[[#This Row],[tache]])-(FIND("TACHE",Tableau1[[#This Row],[tache]])+5)))</f>
        <v>2</v>
      </c>
      <c r="E983" s="63" t="s">
        <v>130</v>
      </c>
      <c r="F983" s="63" t="s">
        <v>112</v>
      </c>
      <c r="G983" s="63" t="s">
        <v>259</v>
      </c>
      <c r="H983" s="63">
        <v>150</v>
      </c>
      <c r="I983" s="63">
        <v>20</v>
      </c>
      <c r="J983" s="63">
        <v>8</v>
      </c>
      <c r="K983" s="63" t="s">
        <v>129</v>
      </c>
      <c r="L983" s="63">
        <v>1</v>
      </c>
      <c r="M983" s="63">
        <v>0</v>
      </c>
      <c r="N983" s="64">
        <v>1</v>
      </c>
    </row>
    <row r="984" spans="1:14" x14ac:dyDescent="0.25">
      <c r="A984" s="62" t="s">
        <v>703</v>
      </c>
      <c r="B984" s="63" t="str">
        <f t="shared" si="15"/>
        <v>S2020</v>
      </c>
      <c r="C984" s="63" t="s">
        <v>75</v>
      </c>
      <c r="D984" s="63" t="str">
        <f>TRIM(MID(Tableau1[[#This Row],[tache]],FIND("TACHE",Tableau1[[#This Row],[tache]])+5,FIND(":",Tableau1[[#This Row],[tache]])-(FIND("TACHE",Tableau1[[#This Row],[tache]])+5)))</f>
        <v>3</v>
      </c>
      <c r="E984" s="63" t="s">
        <v>2073</v>
      </c>
      <c r="F984" s="63">
        <v>1</v>
      </c>
      <c r="G984" s="63" t="s">
        <v>175</v>
      </c>
      <c r="H984" s="63">
        <v>25</v>
      </c>
      <c r="I984" s="63">
        <v>20</v>
      </c>
      <c r="J984" s="63">
        <v>4</v>
      </c>
      <c r="K984" s="63" t="s">
        <v>129</v>
      </c>
      <c r="L984" s="63">
        <v>0</v>
      </c>
      <c r="M984" s="63">
        <v>1</v>
      </c>
      <c r="N984" s="64">
        <v>1</v>
      </c>
    </row>
    <row r="985" spans="1:14" x14ac:dyDescent="0.25">
      <c r="A985" s="62" t="s">
        <v>703</v>
      </c>
      <c r="B985" s="63" t="str">
        <f t="shared" si="15"/>
        <v>S2020</v>
      </c>
      <c r="C985" s="63" t="s">
        <v>75</v>
      </c>
      <c r="D985" s="63" t="str">
        <f>TRIM(MID(Tableau1[[#This Row],[tache]],FIND("TACHE",Tableau1[[#This Row],[tache]])+5,FIND(":",Tableau1[[#This Row],[tache]])-(FIND("TACHE",Tableau1[[#This Row],[tache]])+5)))</f>
        <v>3</v>
      </c>
      <c r="E985" s="63" t="s">
        <v>2073</v>
      </c>
      <c r="F985" s="63">
        <v>2</v>
      </c>
      <c r="G985" s="63" t="s">
        <v>175</v>
      </c>
      <c r="H985" s="63">
        <v>25</v>
      </c>
      <c r="I985" s="63">
        <v>20</v>
      </c>
      <c r="J985" s="63">
        <v>4</v>
      </c>
      <c r="K985" s="63" t="s">
        <v>129</v>
      </c>
      <c r="L985" s="63">
        <v>0</v>
      </c>
      <c r="M985" s="63">
        <v>1</v>
      </c>
      <c r="N985" s="64">
        <v>1</v>
      </c>
    </row>
    <row r="986" spans="1:14" x14ac:dyDescent="0.25">
      <c r="A986" s="62" t="s">
        <v>703</v>
      </c>
      <c r="B986" s="63" t="str">
        <f t="shared" si="15"/>
        <v>S2020</v>
      </c>
      <c r="C986" s="63" t="s">
        <v>75</v>
      </c>
      <c r="D986" s="63" t="str">
        <f>TRIM(MID(Tableau1[[#This Row],[tache]],FIND("TACHE",Tableau1[[#This Row],[tache]])+5,FIND(":",Tableau1[[#This Row],[tache]])-(FIND("TACHE",Tableau1[[#This Row],[tache]])+5)))</f>
        <v>3</v>
      </c>
      <c r="E986" s="63" t="s">
        <v>2073</v>
      </c>
      <c r="F986" s="63">
        <v>3</v>
      </c>
      <c r="G986" s="63" t="s">
        <v>175</v>
      </c>
      <c r="H986" s="63">
        <v>25</v>
      </c>
      <c r="I986" s="63">
        <v>20</v>
      </c>
      <c r="J986" s="63">
        <v>4</v>
      </c>
      <c r="K986" s="63" t="s">
        <v>129</v>
      </c>
      <c r="L986" s="63">
        <v>0</v>
      </c>
      <c r="M986" s="63">
        <v>1</v>
      </c>
      <c r="N986" s="64">
        <v>1</v>
      </c>
    </row>
    <row r="987" spans="1:14" x14ac:dyDescent="0.25">
      <c r="A987" s="62" t="s">
        <v>703</v>
      </c>
      <c r="B987" s="63" t="str">
        <f t="shared" si="15"/>
        <v>S2020</v>
      </c>
      <c r="C987" s="63" t="s">
        <v>75</v>
      </c>
      <c r="D987" s="63" t="str">
        <f>TRIM(MID(Tableau1[[#This Row],[tache]],FIND("TACHE",Tableau1[[#This Row],[tache]])+5,FIND(":",Tableau1[[#This Row],[tache]])-(FIND("TACHE",Tableau1[[#This Row],[tache]])+5)))</f>
        <v>3</v>
      </c>
      <c r="E987" s="63" t="s">
        <v>2073</v>
      </c>
      <c r="F987" s="63">
        <v>4</v>
      </c>
      <c r="G987" s="63" t="s">
        <v>437</v>
      </c>
      <c r="H987" s="63">
        <v>100</v>
      </c>
      <c r="I987" s="63">
        <v>20</v>
      </c>
      <c r="J987" s="63">
        <v>8</v>
      </c>
      <c r="K987" s="63" t="s">
        <v>129</v>
      </c>
      <c r="L987" s="63">
        <v>0</v>
      </c>
      <c r="M987" s="63">
        <v>1</v>
      </c>
      <c r="N987" s="64">
        <v>1</v>
      </c>
    </row>
    <row r="988" spans="1:14" x14ac:dyDescent="0.25">
      <c r="A988" s="62" t="s">
        <v>703</v>
      </c>
      <c r="B988" s="63" t="str">
        <f t="shared" si="15"/>
        <v>S2020</v>
      </c>
      <c r="C988" s="63" t="s">
        <v>75</v>
      </c>
      <c r="D988" s="63" t="str">
        <f>TRIM(MID(Tableau1[[#This Row],[tache]],FIND("TACHE",Tableau1[[#This Row],[tache]])+5,FIND(":",Tableau1[[#This Row],[tache]])-(FIND("TACHE",Tableau1[[#This Row],[tache]])+5)))</f>
        <v>3</v>
      </c>
      <c r="E988" s="63" t="s">
        <v>2073</v>
      </c>
      <c r="F988" s="63">
        <v>5</v>
      </c>
      <c r="G988" s="63" t="s">
        <v>175</v>
      </c>
      <c r="H988" s="63">
        <v>25</v>
      </c>
      <c r="I988" s="63">
        <v>20</v>
      </c>
      <c r="J988" s="63">
        <v>4</v>
      </c>
      <c r="K988" s="63" t="s">
        <v>129</v>
      </c>
      <c r="L988" s="63">
        <v>0</v>
      </c>
      <c r="M988" s="63">
        <v>1</v>
      </c>
      <c r="N988" s="64">
        <v>1</v>
      </c>
    </row>
    <row r="989" spans="1:14" x14ac:dyDescent="0.25">
      <c r="A989" s="62" t="s">
        <v>703</v>
      </c>
      <c r="B989" s="63" t="str">
        <f t="shared" si="15"/>
        <v>S2020</v>
      </c>
      <c r="C989" s="63" t="s">
        <v>75</v>
      </c>
      <c r="D989" s="63" t="str">
        <f>TRIM(MID(Tableau1[[#This Row],[tache]],FIND("TACHE",Tableau1[[#This Row],[tache]])+5,FIND(":",Tableau1[[#This Row],[tache]])-(FIND("TACHE",Tableau1[[#This Row],[tache]])+5)))</f>
        <v>3</v>
      </c>
      <c r="E989" s="63" t="s">
        <v>2073</v>
      </c>
      <c r="F989" s="63">
        <v>6</v>
      </c>
      <c r="G989" s="63" t="s">
        <v>175</v>
      </c>
      <c r="H989" s="63">
        <v>25</v>
      </c>
      <c r="I989" s="63">
        <v>20</v>
      </c>
      <c r="J989" s="63">
        <v>4</v>
      </c>
      <c r="K989" s="63" t="s">
        <v>129</v>
      </c>
      <c r="L989" s="63">
        <v>0</v>
      </c>
      <c r="M989" s="63">
        <v>1</v>
      </c>
      <c r="N989" s="64">
        <v>1</v>
      </c>
    </row>
    <row r="990" spans="1:14" x14ac:dyDescent="0.25">
      <c r="A990" s="62" t="s">
        <v>703</v>
      </c>
      <c r="B990" s="63" t="str">
        <f t="shared" si="15"/>
        <v>S2020</v>
      </c>
      <c r="C990" s="63" t="s">
        <v>75</v>
      </c>
      <c r="D990" s="63" t="str">
        <f>TRIM(MID(Tableau1[[#This Row],[tache]],FIND("TACHE",Tableau1[[#This Row],[tache]])+5,FIND(":",Tableau1[[#This Row],[tache]])-(FIND("TACHE",Tableau1[[#This Row],[tache]])+5)))</f>
        <v>3</v>
      </c>
      <c r="E990" s="63" t="s">
        <v>2073</v>
      </c>
      <c r="F990" s="63">
        <v>7</v>
      </c>
      <c r="G990" s="63" t="s">
        <v>709</v>
      </c>
      <c r="H990" s="63">
        <v>900</v>
      </c>
      <c r="I990" s="63">
        <v>20</v>
      </c>
      <c r="J990" s="63" t="e">
        <v>#N/A</v>
      </c>
      <c r="K990" s="63" t="s">
        <v>129</v>
      </c>
      <c r="L990" s="63">
        <v>0</v>
      </c>
      <c r="M990" s="63">
        <v>1</v>
      </c>
      <c r="N990" s="64">
        <v>1</v>
      </c>
    </row>
    <row r="991" spans="1:14" x14ac:dyDescent="0.25">
      <c r="A991" s="62" t="s">
        <v>703</v>
      </c>
      <c r="B991" s="63" t="str">
        <f t="shared" si="15"/>
        <v>S2020</v>
      </c>
      <c r="C991" s="63" t="s">
        <v>75</v>
      </c>
      <c r="D991" s="63" t="str">
        <f>TRIM(MID(Tableau1[[#This Row],[tache]],FIND("TACHE",Tableau1[[#This Row],[tache]])+5,FIND(":",Tableau1[[#This Row],[tache]])-(FIND("TACHE",Tableau1[[#This Row],[tache]])+5)))</f>
        <v>3</v>
      </c>
      <c r="E991" s="63" t="s">
        <v>2073</v>
      </c>
      <c r="F991" s="63">
        <v>8</v>
      </c>
      <c r="G991" s="63" t="s">
        <v>175</v>
      </c>
      <c r="H991" s="63">
        <v>25</v>
      </c>
      <c r="I991" s="63">
        <v>20</v>
      </c>
      <c r="J991" s="63">
        <v>4</v>
      </c>
      <c r="K991" s="63" t="s">
        <v>129</v>
      </c>
      <c r="L991" s="63">
        <v>0</v>
      </c>
      <c r="M991" s="63">
        <v>1</v>
      </c>
      <c r="N991" s="64">
        <v>1</v>
      </c>
    </row>
    <row r="992" spans="1:14" x14ac:dyDescent="0.25">
      <c r="A992" s="62" t="s">
        <v>703</v>
      </c>
      <c r="B992" s="63" t="str">
        <f t="shared" si="15"/>
        <v>S2020</v>
      </c>
      <c r="C992" s="63" t="s">
        <v>75</v>
      </c>
      <c r="D992" s="63" t="str">
        <f>TRIM(MID(Tableau1[[#This Row],[tache]],FIND("TACHE",Tableau1[[#This Row],[tache]])+5,FIND(":",Tableau1[[#This Row],[tache]])-(FIND("TACHE",Tableau1[[#This Row],[tache]])+5)))</f>
        <v>3</v>
      </c>
      <c r="E992" s="63" t="s">
        <v>2073</v>
      </c>
      <c r="F992" s="63">
        <v>9</v>
      </c>
      <c r="G992" s="63" t="s">
        <v>175</v>
      </c>
      <c r="H992" s="63">
        <v>25</v>
      </c>
      <c r="I992" s="63">
        <v>20</v>
      </c>
      <c r="J992" s="63">
        <v>4</v>
      </c>
      <c r="K992" s="63" t="s">
        <v>129</v>
      </c>
      <c r="L992" s="63">
        <v>0</v>
      </c>
      <c r="M992" s="63">
        <v>1</v>
      </c>
      <c r="N992" s="64">
        <v>1</v>
      </c>
    </row>
    <row r="993" spans="1:14" x14ac:dyDescent="0.25">
      <c r="A993" s="62" t="s">
        <v>703</v>
      </c>
      <c r="B993" s="63" t="str">
        <f t="shared" si="15"/>
        <v>S2020</v>
      </c>
      <c r="C993" s="63" t="s">
        <v>75</v>
      </c>
      <c r="D993" s="63" t="str">
        <f>TRIM(MID(Tableau1[[#This Row],[tache]],FIND("TACHE",Tableau1[[#This Row],[tache]])+5,FIND(":",Tableau1[[#This Row],[tache]])-(FIND("TACHE",Tableau1[[#This Row],[tache]])+5)))</f>
        <v>3</v>
      </c>
      <c r="E993" s="63" t="s">
        <v>2073</v>
      </c>
      <c r="F993" s="63">
        <v>10</v>
      </c>
      <c r="G993" s="63" t="s">
        <v>175</v>
      </c>
      <c r="H993" s="63">
        <v>150</v>
      </c>
      <c r="I993" s="63">
        <v>20</v>
      </c>
      <c r="J993" s="63">
        <v>8</v>
      </c>
      <c r="K993" s="63" t="s">
        <v>129</v>
      </c>
      <c r="L993" s="63">
        <v>0</v>
      </c>
      <c r="M993" s="63">
        <v>1</v>
      </c>
      <c r="N993" s="64">
        <v>1</v>
      </c>
    </row>
    <row r="994" spans="1:14" x14ac:dyDescent="0.25">
      <c r="A994" s="62" t="s">
        <v>703</v>
      </c>
      <c r="B994" s="63" t="str">
        <f t="shared" si="15"/>
        <v>S2020</v>
      </c>
      <c r="C994" s="63" t="s">
        <v>75</v>
      </c>
      <c r="D994" s="63" t="str">
        <f>TRIM(MID(Tableau1[[#This Row],[tache]],FIND("TACHE",Tableau1[[#This Row],[tache]])+5,FIND(":",Tableau1[[#This Row],[tache]])-(FIND("TACHE",Tableau1[[#This Row],[tache]])+5)))</f>
        <v>3</v>
      </c>
      <c r="E994" s="63" t="s">
        <v>2073</v>
      </c>
      <c r="F994" s="63">
        <v>11</v>
      </c>
      <c r="G994" s="63" t="s">
        <v>449</v>
      </c>
      <c r="H994" s="63">
        <v>50</v>
      </c>
      <c r="I994" s="63">
        <v>20</v>
      </c>
      <c r="J994" s="63">
        <v>4</v>
      </c>
      <c r="K994" s="63" t="s">
        <v>129</v>
      </c>
      <c r="L994" s="63">
        <v>0</v>
      </c>
      <c r="M994" s="63">
        <v>2</v>
      </c>
      <c r="N994" s="64">
        <v>2</v>
      </c>
    </row>
    <row r="995" spans="1:14" x14ac:dyDescent="0.25">
      <c r="A995" s="62" t="s">
        <v>703</v>
      </c>
      <c r="B995" s="63" t="str">
        <f t="shared" si="15"/>
        <v>S2020</v>
      </c>
      <c r="C995" s="63" t="s">
        <v>75</v>
      </c>
      <c r="D995" s="63" t="str">
        <f>TRIM(MID(Tableau1[[#This Row],[tache]],FIND("TACHE",Tableau1[[#This Row],[tache]])+5,FIND(":",Tableau1[[#This Row],[tache]])-(FIND("TACHE",Tableau1[[#This Row],[tache]])+5)))</f>
        <v>3</v>
      </c>
      <c r="E995" s="63" t="s">
        <v>2073</v>
      </c>
      <c r="F995" s="63">
        <v>12</v>
      </c>
      <c r="G995" s="63" t="s">
        <v>175</v>
      </c>
      <c r="H995" s="63">
        <v>25</v>
      </c>
      <c r="I995" s="63">
        <v>20</v>
      </c>
      <c r="J995" s="63">
        <v>4</v>
      </c>
      <c r="K995" s="63" t="s">
        <v>129</v>
      </c>
      <c r="L995" s="63">
        <v>0</v>
      </c>
      <c r="M995" s="63">
        <v>1</v>
      </c>
      <c r="N995" s="64">
        <v>1</v>
      </c>
    </row>
    <row r="996" spans="1:14" x14ac:dyDescent="0.25">
      <c r="A996" s="62" t="s">
        <v>703</v>
      </c>
      <c r="B996" s="63" t="str">
        <f t="shared" si="15"/>
        <v>S2020</v>
      </c>
      <c r="C996" s="63" t="s">
        <v>75</v>
      </c>
      <c r="D996" s="63" t="str">
        <f>TRIM(MID(Tableau1[[#This Row],[tache]],FIND("TACHE",Tableau1[[#This Row],[tache]])+5,FIND(":",Tableau1[[#This Row],[tache]])-(FIND("TACHE",Tableau1[[#This Row],[tache]])+5)))</f>
        <v>3</v>
      </c>
      <c r="E996" s="63" t="s">
        <v>2073</v>
      </c>
      <c r="F996" s="63">
        <v>13</v>
      </c>
      <c r="G996" s="63" t="s">
        <v>630</v>
      </c>
      <c r="H996" s="63">
        <v>600</v>
      </c>
      <c r="I996" s="63">
        <v>20</v>
      </c>
      <c r="J996" s="63">
        <v>20</v>
      </c>
      <c r="K996" s="63" t="s">
        <v>129</v>
      </c>
      <c r="L996" s="63">
        <v>0</v>
      </c>
      <c r="M996" s="63">
        <v>1</v>
      </c>
      <c r="N996" s="64">
        <v>1</v>
      </c>
    </row>
    <row r="997" spans="1:14" x14ac:dyDescent="0.25">
      <c r="A997" s="62" t="s">
        <v>703</v>
      </c>
      <c r="B997" s="63" t="str">
        <f t="shared" si="15"/>
        <v>S2020</v>
      </c>
      <c r="C997" s="63" t="s">
        <v>75</v>
      </c>
      <c r="D997" s="63" t="str">
        <f>TRIM(MID(Tableau1[[#This Row],[tache]],FIND("TACHE",Tableau1[[#This Row],[tache]])+5,FIND(":",Tableau1[[#This Row],[tache]])-(FIND("TACHE",Tableau1[[#This Row],[tache]])+5)))</f>
        <v>3</v>
      </c>
      <c r="E997" s="63" t="s">
        <v>2073</v>
      </c>
      <c r="F997" s="63">
        <v>14</v>
      </c>
      <c r="G997" s="63" t="s">
        <v>710</v>
      </c>
      <c r="H997" s="63">
        <v>40</v>
      </c>
      <c r="I997" s="63">
        <v>50</v>
      </c>
      <c r="J997" s="63">
        <v>4</v>
      </c>
      <c r="K997" s="63" t="s">
        <v>150</v>
      </c>
      <c r="L997" s="63">
        <v>0</v>
      </c>
      <c r="M997" s="63">
        <v>1</v>
      </c>
      <c r="N997" s="64">
        <v>1</v>
      </c>
    </row>
    <row r="998" spans="1:14" x14ac:dyDescent="0.25">
      <c r="A998" s="62" t="s">
        <v>703</v>
      </c>
      <c r="B998" s="63" t="str">
        <f t="shared" si="15"/>
        <v>S2020</v>
      </c>
      <c r="C998" s="63" t="s">
        <v>75</v>
      </c>
      <c r="D998" s="63" t="str">
        <f>TRIM(MID(Tableau1[[#This Row],[tache]],FIND("TACHE",Tableau1[[#This Row],[tache]])+5,FIND(":",Tableau1[[#This Row],[tache]])-(FIND("TACHE",Tableau1[[#This Row],[tache]])+5)))</f>
        <v>3</v>
      </c>
      <c r="E998" s="63" t="s">
        <v>2073</v>
      </c>
      <c r="F998" s="63">
        <v>15</v>
      </c>
      <c r="G998" s="63" t="s">
        <v>710</v>
      </c>
      <c r="H998" s="63">
        <v>40</v>
      </c>
      <c r="I998" s="63">
        <v>50</v>
      </c>
      <c r="J998" s="63">
        <v>4</v>
      </c>
      <c r="K998" s="63" t="s">
        <v>150</v>
      </c>
      <c r="L998" s="63">
        <v>0</v>
      </c>
      <c r="M998" s="63">
        <v>1</v>
      </c>
      <c r="N998" s="64">
        <v>1</v>
      </c>
    </row>
    <row r="999" spans="1:14" x14ac:dyDescent="0.25">
      <c r="A999" s="62" t="s">
        <v>703</v>
      </c>
      <c r="B999" s="63" t="str">
        <f t="shared" si="15"/>
        <v>S2020</v>
      </c>
      <c r="C999" s="63" t="s">
        <v>75</v>
      </c>
      <c r="D999" s="63" t="str">
        <f>TRIM(MID(Tableau1[[#This Row],[tache]],FIND("TACHE",Tableau1[[#This Row],[tache]])+5,FIND(":",Tableau1[[#This Row],[tache]])-(FIND("TACHE",Tableau1[[#This Row],[tache]])+5)))</f>
        <v>3</v>
      </c>
      <c r="E999" s="63" t="s">
        <v>2073</v>
      </c>
      <c r="F999" s="63">
        <v>17</v>
      </c>
      <c r="G999" s="63" t="s">
        <v>710</v>
      </c>
      <c r="H999" s="63">
        <v>40</v>
      </c>
      <c r="I999" s="63">
        <v>50</v>
      </c>
      <c r="J999" s="63">
        <v>4</v>
      </c>
      <c r="K999" s="63" t="s">
        <v>150</v>
      </c>
      <c r="L999" s="63">
        <v>0</v>
      </c>
      <c r="M999" s="63">
        <v>1</v>
      </c>
      <c r="N999" s="64">
        <v>1</v>
      </c>
    </row>
    <row r="1000" spans="1:14" x14ac:dyDescent="0.25">
      <c r="A1000" s="62" t="s">
        <v>703</v>
      </c>
      <c r="B1000" s="63" t="str">
        <f t="shared" si="15"/>
        <v>S2020</v>
      </c>
      <c r="C1000" s="63" t="s">
        <v>75</v>
      </c>
      <c r="D1000" s="63" t="str">
        <f>TRIM(MID(Tableau1[[#This Row],[tache]],FIND("TACHE",Tableau1[[#This Row],[tache]])+5,FIND(":",Tableau1[[#This Row],[tache]])-(FIND("TACHE",Tableau1[[#This Row],[tache]])+5)))</f>
        <v>3</v>
      </c>
      <c r="E1000" s="63" t="s">
        <v>2073</v>
      </c>
      <c r="F1000" s="63">
        <v>18</v>
      </c>
      <c r="G1000" s="63" t="s">
        <v>710</v>
      </c>
      <c r="H1000" s="63">
        <v>40</v>
      </c>
      <c r="I1000" s="63">
        <v>50</v>
      </c>
      <c r="J1000" s="63">
        <v>4</v>
      </c>
      <c r="K1000" s="63" t="s">
        <v>150</v>
      </c>
      <c r="L1000" s="63">
        <v>0</v>
      </c>
      <c r="M1000" s="63">
        <v>1</v>
      </c>
      <c r="N1000" s="64">
        <v>1</v>
      </c>
    </row>
    <row r="1001" spans="1:14" x14ac:dyDescent="0.25">
      <c r="A1001" s="62" t="s">
        <v>703</v>
      </c>
      <c r="B1001" s="63" t="str">
        <f t="shared" si="15"/>
        <v>S2020</v>
      </c>
      <c r="C1001" s="63" t="s">
        <v>75</v>
      </c>
      <c r="D1001" s="63" t="str">
        <f>TRIM(MID(Tableau1[[#This Row],[tache]],FIND("TACHE",Tableau1[[#This Row],[tache]])+5,FIND(":",Tableau1[[#This Row],[tache]])-(FIND("TACHE",Tableau1[[#This Row],[tache]])+5)))</f>
        <v>3</v>
      </c>
      <c r="E1001" s="63" t="s">
        <v>2073</v>
      </c>
      <c r="F1001" s="63">
        <v>19</v>
      </c>
      <c r="G1001" s="63" t="s">
        <v>710</v>
      </c>
      <c r="H1001" s="63">
        <v>40</v>
      </c>
      <c r="I1001" s="63">
        <v>50</v>
      </c>
      <c r="J1001" s="63">
        <v>4</v>
      </c>
      <c r="K1001" s="63" t="s">
        <v>150</v>
      </c>
      <c r="L1001" s="63">
        <v>0</v>
      </c>
      <c r="M1001" s="63">
        <v>1</v>
      </c>
      <c r="N1001" s="64">
        <v>1</v>
      </c>
    </row>
    <row r="1002" spans="1:14" x14ac:dyDescent="0.25">
      <c r="A1002" s="62" t="s">
        <v>703</v>
      </c>
      <c r="B1002" s="63" t="str">
        <f t="shared" si="15"/>
        <v>S2020</v>
      </c>
      <c r="C1002" s="63" t="s">
        <v>75</v>
      </c>
      <c r="D1002" s="63" t="str">
        <f>TRIM(MID(Tableau1[[#This Row],[tache]],FIND("TACHE",Tableau1[[#This Row],[tache]])+5,FIND(":",Tableau1[[#This Row],[tache]])-(FIND("TACHE",Tableau1[[#This Row],[tache]])+5)))</f>
        <v>3</v>
      </c>
      <c r="E1002" s="63" t="s">
        <v>2073</v>
      </c>
      <c r="F1002" s="63">
        <v>20</v>
      </c>
      <c r="G1002" s="63" t="s">
        <v>710</v>
      </c>
      <c r="H1002" s="63">
        <v>40</v>
      </c>
      <c r="I1002" s="63">
        <v>50</v>
      </c>
      <c r="J1002" s="63">
        <v>4</v>
      </c>
      <c r="K1002" s="63" t="s">
        <v>150</v>
      </c>
      <c r="L1002" s="63">
        <v>0</v>
      </c>
      <c r="M1002" s="63">
        <v>1</v>
      </c>
      <c r="N1002" s="64">
        <v>1</v>
      </c>
    </row>
    <row r="1003" spans="1:14" x14ac:dyDescent="0.25">
      <c r="A1003" s="62" t="s">
        <v>703</v>
      </c>
      <c r="B1003" s="63" t="str">
        <f t="shared" si="15"/>
        <v>S2020</v>
      </c>
      <c r="C1003" s="63" t="s">
        <v>75</v>
      </c>
      <c r="D1003" s="63" t="str">
        <f>TRIM(MID(Tableau1[[#This Row],[tache]],FIND("TACHE",Tableau1[[#This Row],[tache]])+5,FIND(":",Tableau1[[#This Row],[tache]])-(FIND("TACHE",Tableau1[[#This Row],[tache]])+5)))</f>
        <v>3</v>
      </c>
      <c r="E1003" s="63" t="s">
        <v>2073</v>
      </c>
      <c r="F1003" s="63">
        <v>22</v>
      </c>
      <c r="G1003" s="63" t="s">
        <v>710</v>
      </c>
      <c r="H1003" s="63">
        <v>40</v>
      </c>
      <c r="I1003" s="63">
        <v>50</v>
      </c>
      <c r="J1003" s="63">
        <v>4</v>
      </c>
      <c r="K1003" s="63" t="s">
        <v>150</v>
      </c>
      <c r="L1003" s="63">
        <v>0</v>
      </c>
      <c r="M1003" s="63">
        <v>1</v>
      </c>
      <c r="N1003" s="64">
        <v>1</v>
      </c>
    </row>
    <row r="1004" spans="1:14" x14ac:dyDescent="0.25">
      <c r="A1004" s="62" t="s">
        <v>703</v>
      </c>
      <c r="B1004" s="63" t="str">
        <f t="shared" si="15"/>
        <v>S2020</v>
      </c>
      <c r="C1004" s="63" t="s">
        <v>75</v>
      </c>
      <c r="D1004" s="63" t="str">
        <f>TRIM(MID(Tableau1[[#This Row],[tache]],FIND("TACHE",Tableau1[[#This Row],[tache]])+5,FIND(":",Tableau1[[#This Row],[tache]])-(FIND("TACHE",Tableau1[[#This Row],[tache]])+5)))</f>
        <v>3</v>
      </c>
      <c r="E1004" s="63" t="s">
        <v>2073</v>
      </c>
      <c r="F1004" s="63">
        <v>23</v>
      </c>
      <c r="G1004" s="63" t="s">
        <v>710</v>
      </c>
      <c r="H1004" s="63">
        <v>40</v>
      </c>
      <c r="I1004" s="63">
        <v>50</v>
      </c>
      <c r="J1004" s="63">
        <v>4</v>
      </c>
      <c r="K1004" s="63" t="s">
        <v>150</v>
      </c>
      <c r="L1004" s="63">
        <v>0</v>
      </c>
      <c r="M1004" s="63">
        <v>1</v>
      </c>
      <c r="N1004" s="64">
        <v>1</v>
      </c>
    </row>
    <row r="1005" spans="1:14" x14ac:dyDescent="0.25">
      <c r="A1005" s="62" t="s">
        <v>703</v>
      </c>
      <c r="B1005" s="63" t="str">
        <f t="shared" si="15"/>
        <v>S2020</v>
      </c>
      <c r="C1005" s="63" t="s">
        <v>75</v>
      </c>
      <c r="D1005" s="63" t="str">
        <f>TRIM(MID(Tableau1[[#This Row],[tache]],FIND("TACHE",Tableau1[[#This Row],[tache]])+5,FIND(":",Tableau1[[#This Row],[tache]])-(FIND("TACHE",Tableau1[[#This Row],[tache]])+5)))</f>
        <v>3</v>
      </c>
      <c r="E1005" s="63" t="s">
        <v>2073</v>
      </c>
      <c r="F1005" s="63">
        <v>25</v>
      </c>
      <c r="G1005" s="63" t="s">
        <v>630</v>
      </c>
      <c r="H1005" s="63">
        <v>600</v>
      </c>
      <c r="I1005" s="63">
        <v>20</v>
      </c>
      <c r="J1005" s="63">
        <v>20</v>
      </c>
      <c r="K1005" s="63" t="s">
        <v>129</v>
      </c>
      <c r="L1005" s="63">
        <v>0</v>
      </c>
      <c r="M1005" s="63">
        <v>1</v>
      </c>
      <c r="N1005" s="64">
        <v>1</v>
      </c>
    </row>
    <row r="1006" spans="1:14" x14ac:dyDescent="0.25">
      <c r="A1006" s="62" t="s">
        <v>703</v>
      </c>
      <c r="B1006" s="63" t="str">
        <f t="shared" si="15"/>
        <v>S2020</v>
      </c>
      <c r="C1006" s="63" t="s">
        <v>75</v>
      </c>
      <c r="D1006" s="63" t="str">
        <f>TRIM(MID(Tableau1[[#This Row],[tache]],FIND("TACHE",Tableau1[[#This Row],[tache]])+5,FIND(":",Tableau1[[#This Row],[tache]])-(FIND("TACHE",Tableau1[[#This Row],[tache]])+5)))</f>
        <v>3</v>
      </c>
      <c r="E1006" s="63" t="s">
        <v>2073</v>
      </c>
      <c r="F1006" s="63">
        <v>26</v>
      </c>
      <c r="G1006" s="63" t="s">
        <v>175</v>
      </c>
      <c r="H1006" s="63">
        <v>25</v>
      </c>
      <c r="I1006" s="63">
        <v>20</v>
      </c>
      <c r="J1006" s="63">
        <v>4</v>
      </c>
      <c r="K1006" s="63" t="s">
        <v>129</v>
      </c>
      <c r="L1006" s="63">
        <v>0</v>
      </c>
      <c r="M1006" s="63">
        <v>1</v>
      </c>
      <c r="N1006" s="64">
        <v>1</v>
      </c>
    </row>
    <row r="1007" spans="1:14" x14ac:dyDescent="0.25">
      <c r="A1007" s="62" t="s">
        <v>703</v>
      </c>
      <c r="B1007" s="63" t="str">
        <f t="shared" si="15"/>
        <v>S2020</v>
      </c>
      <c r="C1007" s="63" t="s">
        <v>75</v>
      </c>
      <c r="D1007" s="63" t="str">
        <f>TRIM(MID(Tableau1[[#This Row],[tache]],FIND("TACHE",Tableau1[[#This Row],[tache]])+5,FIND(":",Tableau1[[#This Row],[tache]])-(FIND("TACHE",Tableau1[[#This Row],[tache]])+5)))</f>
        <v>3</v>
      </c>
      <c r="E1007" s="63" t="s">
        <v>2073</v>
      </c>
      <c r="F1007" s="63">
        <v>27</v>
      </c>
      <c r="G1007" s="63" t="s">
        <v>711</v>
      </c>
      <c r="H1007" s="63">
        <v>600</v>
      </c>
      <c r="I1007" s="63">
        <v>20</v>
      </c>
      <c r="J1007" s="63">
        <v>20</v>
      </c>
      <c r="K1007" s="63" t="s">
        <v>129</v>
      </c>
      <c r="L1007" s="63">
        <v>0</v>
      </c>
      <c r="M1007" s="63">
        <v>2</v>
      </c>
      <c r="N1007" s="64">
        <v>2</v>
      </c>
    </row>
    <row r="1008" spans="1:14" x14ac:dyDescent="0.25">
      <c r="A1008" s="62" t="s">
        <v>703</v>
      </c>
      <c r="B1008" s="63" t="str">
        <f t="shared" si="15"/>
        <v>S2020</v>
      </c>
      <c r="C1008" s="63" t="s">
        <v>75</v>
      </c>
      <c r="D1008" s="63" t="str">
        <f>TRIM(MID(Tableau1[[#This Row],[tache]],FIND("TACHE",Tableau1[[#This Row],[tache]])+5,FIND(":",Tableau1[[#This Row],[tache]])-(FIND("TACHE",Tableau1[[#This Row],[tache]])+5)))</f>
        <v>3</v>
      </c>
      <c r="E1008" s="63" t="s">
        <v>2073</v>
      </c>
      <c r="F1008" s="63">
        <v>28</v>
      </c>
      <c r="G1008" s="63" t="s">
        <v>175</v>
      </c>
      <c r="H1008" s="63">
        <v>80</v>
      </c>
      <c r="I1008" s="63">
        <v>20</v>
      </c>
      <c r="J1008" s="63">
        <v>4</v>
      </c>
      <c r="K1008" s="63" t="s">
        <v>129</v>
      </c>
      <c r="L1008" s="63">
        <v>0</v>
      </c>
      <c r="M1008" s="63">
        <v>1</v>
      </c>
      <c r="N1008" s="64">
        <v>1</v>
      </c>
    </row>
    <row r="1009" spans="1:14" x14ac:dyDescent="0.25">
      <c r="A1009" s="62" t="s">
        <v>703</v>
      </c>
      <c r="B1009" s="63" t="str">
        <f t="shared" si="15"/>
        <v>S2020</v>
      </c>
      <c r="C1009" s="63" t="s">
        <v>75</v>
      </c>
      <c r="D1009" s="63" t="str">
        <f>TRIM(MID(Tableau1[[#This Row],[tache]],FIND("TACHE",Tableau1[[#This Row],[tache]])+5,FIND(":",Tableau1[[#This Row],[tache]])-(FIND("TACHE",Tableau1[[#This Row],[tache]])+5)))</f>
        <v>3</v>
      </c>
      <c r="E1009" s="63" t="s">
        <v>2073</v>
      </c>
      <c r="F1009" s="63">
        <v>29</v>
      </c>
      <c r="G1009" s="63" t="s">
        <v>712</v>
      </c>
      <c r="H1009" s="63">
        <v>50</v>
      </c>
      <c r="I1009" s="63">
        <v>20</v>
      </c>
      <c r="J1009" s="63">
        <v>4</v>
      </c>
      <c r="K1009" s="63" t="s">
        <v>129</v>
      </c>
      <c r="L1009" s="63">
        <v>0</v>
      </c>
      <c r="M1009" s="63">
        <v>1</v>
      </c>
      <c r="N1009" s="64">
        <v>1</v>
      </c>
    </row>
    <row r="1010" spans="1:14" x14ac:dyDescent="0.25">
      <c r="A1010" s="62" t="s">
        <v>703</v>
      </c>
      <c r="B1010" s="63" t="str">
        <f t="shared" si="15"/>
        <v>S2020</v>
      </c>
      <c r="C1010" s="63" t="s">
        <v>75</v>
      </c>
      <c r="D1010" s="63" t="str">
        <f>TRIM(MID(Tableau1[[#This Row],[tache]],FIND("TACHE",Tableau1[[#This Row],[tache]])+5,FIND(":",Tableau1[[#This Row],[tache]])-(FIND("TACHE",Tableau1[[#This Row],[tache]])+5)))</f>
        <v>3</v>
      </c>
      <c r="E1010" s="63" t="s">
        <v>2073</v>
      </c>
      <c r="F1010" s="63">
        <v>30</v>
      </c>
      <c r="G1010" s="63" t="s">
        <v>713</v>
      </c>
      <c r="H1010" s="63">
        <v>600</v>
      </c>
      <c r="I1010" s="63">
        <v>20</v>
      </c>
      <c r="J1010" s="63">
        <v>20</v>
      </c>
      <c r="K1010" s="63" t="s">
        <v>129</v>
      </c>
      <c r="L1010" s="63">
        <v>0</v>
      </c>
      <c r="M1010" s="63">
        <v>2</v>
      </c>
      <c r="N1010" s="64">
        <v>2</v>
      </c>
    </row>
    <row r="1011" spans="1:14" x14ac:dyDescent="0.25">
      <c r="A1011" s="62" t="s">
        <v>703</v>
      </c>
      <c r="B1011" s="63" t="str">
        <f t="shared" si="15"/>
        <v>S2020</v>
      </c>
      <c r="C1011" s="63" t="s">
        <v>75</v>
      </c>
      <c r="D1011" s="63" t="str">
        <f>TRIM(MID(Tableau1[[#This Row],[tache]],FIND("TACHE",Tableau1[[#This Row],[tache]])+5,FIND(":",Tableau1[[#This Row],[tache]])-(FIND("TACHE",Tableau1[[#This Row],[tache]])+5)))</f>
        <v>3</v>
      </c>
      <c r="E1011" s="63" t="s">
        <v>2073</v>
      </c>
      <c r="F1011" s="63">
        <v>31</v>
      </c>
      <c r="G1011" s="63" t="s">
        <v>175</v>
      </c>
      <c r="H1011" s="63">
        <v>200</v>
      </c>
      <c r="I1011" s="63">
        <v>20</v>
      </c>
      <c r="J1011" s="63">
        <v>8</v>
      </c>
      <c r="K1011" s="63" t="s">
        <v>129</v>
      </c>
      <c r="L1011" s="63">
        <v>0</v>
      </c>
      <c r="M1011" s="63">
        <v>1</v>
      </c>
      <c r="N1011" s="64">
        <v>1</v>
      </c>
    </row>
    <row r="1012" spans="1:14" x14ac:dyDescent="0.25">
      <c r="A1012" s="62" t="s">
        <v>703</v>
      </c>
      <c r="B1012" s="63" t="str">
        <f t="shared" si="15"/>
        <v>S2020</v>
      </c>
      <c r="C1012" s="63" t="s">
        <v>75</v>
      </c>
      <c r="D1012" s="63" t="str">
        <f>TRIM(MID(Tableau1[[#This Row],[tache]],FIND("TACHE",Tableau1[[#This Row],[tache]])+5,FIND(":",Tableau1[[#This Row],[tache]])-(FIND("TACHE",Tableau1[[#This Row],[tache]])+5)))</f>
        <v>3</v>
      </c>
      <c r="E1012" s="63" t="s">
        <v>2073</v>
      </c>
      <c r="F1012" s="63">
        <v>32</v>
      </c>
      <c r="G1012" s="63" t="s">
        <v>714</v>
      </c>
      <c r="H1012" s="63">
        <v>50</v>
      </c>
      <c r="I1012" s="63">
        <v>50</v>
      </c>
      <c r="J1012" s="63">
        <v>8</v>
      </c>
      <c r="K1012" s="63" t="s">
        <v>150</v>
      </c>
      <c r="L1012" s="63">
        <v>0</v>
      </c>
      <c r="M1012" s="63">
        <v>1</v>
      </c>
      <c r="N1012" s="64">
        <v>1</v>
      </c>
    </row>
    <row r="1013" spans="1:14" x14ac:dyDescent="0.25">
      <c r="A1013" s="62" t="s">
        <v>703</v>
      </c>
      <c r="B1013" s="63" t="str">
        <f t="shared" si="15"/>
        <v>S2020</v>
      </c>
      <c r="C1013" s="63" t="s">
        <v>75</v>
      </c>
      <c r="D1013" s="63" t="str">
        <f>TRIM(MID(Tableau1[[#This Row],[tache]],FIND("TACHE",Tableau1[[#This Row],[tache]])+5,FIND(":",Tableau1[[#This Row],[tache]])-(FIND("TACHE",Tableau1[[#This Row],[tache]])+5)))</f>
        <v>3</v>
      </c>
      <c r="E1013" s="63" t="s">
        <v>2073</v>
      </c>
      <c r="F1013" s="63">
        <v>33</v>
      </c>
      <c r="G1013" s="63" t="s">
        <v>710</v>
      </c>
      <c r="H1013" s="63">
        <v>40</v>
      </c>
      <c r="I1013" s="63">
        <v>50</v>
      </c>
      <c r="J1013" s="63">
        <v>4</v>
      </c>
      <c r="K1013" s="63" t="s">
        <v>150</v>
      </c>
      <c r="L1013" s="63">
        <v>0</v>
      </c>
      <c r="M1013" s="63">
        <v>1</v>
      </c>
      <c r="N1013" s="64">
        <v>1</v>
      </c>
    </row>
    <row r="1014" spans="1:14" x14ac:dyDescent="0.25">
      <c r="A1014" s="62" t="s">
        <v>703</v>
      </c>
      <c r="B1014" s="63" t="str">
        <f t="shared" si="15"/>
        <v>S2020</v>
      </c>
      <c r="C1014" s="63" t="s">
        <v>75</v>
      </c>
      <c r="D1014" s="63" t="str">
        <f>TRIM(MID(Tableau1[[#This Row],[tache]],FIND("TACHE",Tableau1[[#This Row],[tache]])+5,FIND(":",Tableau1[[#This Row],[tache]])-(FIND("TACHE",Tableau1[[#This Row],[tache]])+5)))</f>
        <v>3</v>
      </c>
      <c r="E1014" s="63" t="s">
        <v>2073</v>
      </c>
      <c r="F1014" s="63">
        <v>34</v>
      </c>
      <c r="G1014" s="63" t="s">
        <v>710</v>
      </c>
      <c r="H1014" s="63">
        <v>40</v>
      </c>
      <c r="I1014" s="63">
        <v>50</v>
      </c>
      <c r="J1014" s="63">
        <v>4</v>
      </c>
      <c r="K1014" s="63" t="s">
        <v>150</v>
      </c>
      <c r="L1014" s="63">
        <v>0</v>
      </c>
      <c r="M1014" s="63">
        <v>1</v>
      </c>
      <c r="N1014" s="64">
        <v>1</v>
      </c>
    </row>
    <row r="1015" spans="1:14" x14ac:dyDescent="0.25">
      <c r="A1015" s="62" t="s">
        <v>703</v>
      </c>
      <c r="B1015" s="63" t="str">
        <f t="shared" si="15"/>
        <v>S2020</v>
      </c>
      <c r="C1015" s="63" t="s">
        <v>75</v>
      </c>
      <c r="D1015" s="63" t="str">
        <f>TRIM(MID(Tableau1[[#This Row],[tache]],FIND("TACHE",Tableau1[[#This Row],[tache]])+5,FIND(":",Tableau1[[#This Row],[tache]])-(FIND("TACHE",Tableau1[[#This Row],[tache]])+5)))</f>
        <v>3</v>
      </c>
      <c r="E1015" s="63" t="s">
        <v>2073</v>
      </c>
      <c r="F1015" s="63">
        <v>35</v>
      </c>
      <c r="G1015" s="63" t="s">
        <v>715</v>
      </c>
      <c r="H1015" s="63">
        <v>200</v>
      </c>
      <c r="I1015" s="63">
        <v>20</v>
      </c>
      <c r="J1015" s="63">
        <v>8</v>
      </c>
      <c r="K1015" s="63" t="s">
        <v>129</v>
      </c>
      <c r="L1015" s="63">
        <v>0</v>
      </c>
      <c r="M1015" s="63">
        <v>1</v>
      </c>
      <c r="N1015" s="64">
        <v>1</v>
      </c>
    </row>
    <row r="1016" spans="1:14" x14ac:dyDescent="0.25">
      <c r="A1016" s="62" t="s">
        <v>703</v>
      </c>
      <c r="B1016" s="63" t="str">
        <f t="shared" si="15"/>
        <v>S2020</v>
      </c>
      <c r="C1016" s="63" t="s">
        <v>75</v>
      </c>
      <c r="D1016" s="63" t="str">
        <f>TRIM(MID(Tableau1[[#This Row],[tache]],FIND("TACHE",Tableau1[[#This Row],[tache]])+5,FIND(":",Tableau1[[#This Row],[tache]])-(FIND("TACHE",Tableau1[[#This Row],[tache]])+5)))</f>
        <v>3</v>
      </c>
      <c r="E1016" s="63" t="s">
        <v>2073</v>
      </c>
      <c r="F1016" s="63">
        <v>36</v>
      </c>
      <c r="G1016" s="63" t="s">
        <v>715</v>
      </c>
      <c r="H1016" s="63">
        <v>200</v>
      </c>
      <c r="I1016" s="63">
        <v>20</v>
      </c>
      <c r="J1016" s="63">
        <v>8</v>
      </c>
      <c r="K1016" s="63" t="s">
        <v>129</v>
      </c>
      <c r="L1016" s="63">
        <v>0</v>
      </c>
      <c r="M1016" s="63">
        <v>1</v>
      </c>
      <c r="N1016" s="64">
        <v>1</v>
      </c>
    </row>
    <row r="1017" spans="1:14" x14ac:dyDescent="0.25">
      <c r="A1017" s="62" t="s">
        <v>703</v>
      </c>
      <c r="B1017" s="63" t="str">
        <f t="shared" si="15"/>
        <v>S2020</v>
      </c>
      <c r="C1017" s="63" t="s">
        <v>75</v>
      </c>
      <c r="D1017" s="63" t="str">
        <f>TRIM(MID(Tableau1[[#This Row],[tache]],FIND("TACHE",Tableau1[[#This Row],[tache]])+5,FIND(":",Tableau1[[#This Row],[tache]])-(FIND("TACHE",Tableau1[[#This Row],[tache]])+5)))</f>
        <v>3</v>
      </c>
      <c r="E1017" s="63" t="s">
        <v>2073</v>
      </c>
      <c r="F1017" s="63">
        <v>37</v>
      </c>
      <c r="G1017" s="63" t="s">
        <v>715</v>
      </c>
      <c r="H1017" s="63">
        <v>200</v>
      </c>
      <c r="I1017" s="63">
        <v>20</v>
      </c>
      <c r="J1017" s="63">
        <v>8</v>
      </c>
      <c r="K1017" s="63" t="s">
        <v>129</v>
      </c>
      <c r="L1017" s="63">
        <v>0</v>
      </c>
      <c r="M1017" s="63">
        <v>1</v>
      </c>
      <c r="N1017" s="64">
        <v>1</v>
      </c>
    </row>
    <row r="1018" spans="1:14" x14ac:dyDescent="0.25">
      <c r="A1018" s="62" t="s">
        <v>703</v>
      </c>
      <c r="B1018" s="63" t="str">
        <f t="shared" si="15"/>
        <v>S2020</v>
      </c>
      <c r="C1018" s="63" t="s">
        <v>75</v>
      </c>
      <c r="D1018" s="63" t="str">
        <f>TRIM(MID(Tableau1[[#This Row],[tache]],FIND("TACHE",Tableau1[[#This Row],[tache]])+5,FIND(":",Tableau1[[#This Row],[tache]])-(FIND("TACHE",Tableau1[[#This Row],[tache]])+5)))</f>
        <v>3</v>
      </c>
      <c r="E1018" s="63" t="s">
        <v>2073</v>
      </c>
      <c r="F1018" s="63">
        <v>38</v>
      </c>
      <c r="G1018" s="63" t="s">
        <v>710</v>
      </c>
      <c r="H1018" s="63">
        <v>40</v>
      </c>
      <c r="I1018" s="63">
        <v>50</v>
      </c>
      <c r="J1018" s="63">
        <v>4</v>
      </c>
      <c r="K1018" s="63" t="s">
        <v>150</v>
      </c>
      <c r="L1018" s="63">
        <v>0</v>
      </c>
      <c r="M1018" s="63">
        <v>1</v>
      </c>
      <c r="N1018" s="64">
        <v>1</v>
      </c>
    </row>
    <row r="1019" spans="1:14" x14ac:dyDescent="0.25">
      <c r="A1019" s="62" t="s">
        <v>703</v>
      </c>
      <c r="B1019" s="63" t="str">
        <f t="shared" si="15"/>
        <v>S2020</v>
      </c>
      <c r="C1019" s="63" t="s">
        <v>75</v>
      </c>
      <c r="D1019" s="63" t="str">
        <f>TRIM(MID(Tableau1[[#This Row],[tache]],FIND("TACHE",Tableau1[[#This Row],[tache]])+5,FIND(":",Tableau1[[#This Row],[tache]])-(FIND("TACHE",Tableau1[[#This Row],[tache]])+5)))</f>
        <v>3</v>
      </c>
      <c r="E1019" s="63" t="s">
        <v>2073</v>
      </c>
      <c r="F1019" s="63">
        <v>39</v>
      </c>
      <c r="G1019" s="63" t="s">
        <v>710</v>
      </c>
      <c r="H1019" s="63">
        <v>40</v>
      </c>
      <c r="I1019" s="63">
        <v>50</v>
      </c>
      <c r="J1019" s="63">
        <v>4</v>
      </c>
      <c r="K1019" s="63" t="s">
        <v>150</v>
      </c>
      <c r="L1019" s="63">
        <v>0</v>
      </c>
      <c r="M1019" s="63">
        <v>1</v>
      </c>
      <c r="N1019" s="64">
        <v>1</v>
      </c>
    </row>
    <row r="1020" spans="1:14" x14ac:dyDescent="0.25">
      <c r="A1020" s="62" t="s">
        <v>703</v>
      </c>
      <c r="B1020" s="63" t="str">
        <f t="shared" si="15"/>
        <v>S2020</v>
      </c>
      <c r="C1020" s="63" t="s">
        <v>75</v>
      </c>
      <c r="D1020" s="63" t="str">
        <f>TRIM(MID(Tableau1[[#This Row],[tache]],FIND("TACHE",Tableau1[[#This Row],[tache]])+5,FIND(":",Tableau1[[#This Row],[tache]])-(FIND("TACHE",Tableau1[[#This Row],[tache]])+5)))</f>
        <v>3</v>
      </c>
      <c r="E1020" s="63" t="s">
        <v>2073</v>
      </c>
      <c r="F1020" s="63">
        <v>40</v>
      </c>
      <c r="G1020" s="63" t="s">
        <v>710</v>
      </c>
      <c r="H1020" s="63">
        <v>40</v>
      </c>
      <c r="I1020" s="63">
        <v>50</v>
      </c>
      <c r="J1020" s="63">
        <v>4</v>
      </c>
      <c r="K1020" s="63" t="s">
        <v>150</v>
      </c>
      <c r="L1020" s="63">
        <v>0</v>
      </c>
      <c r="M1020" s="63">
        <v>1</v>
      </c>
      <c r="N1020" s="64">
        <v>1</v>
      </c>
    </row>
    <row r="1021" spans="1:14" x14ac:dyDescent="0.25">
      <c r="A1021" s="62" t="s">
        <v>703</v>
      </c>
      <c r="B1021" s="63" t="str">
        <f t="shared" si="15"/>
        <v>S2020</v>
      </c>
      <c r="C1021" s="63" t="s">
        <v>75</v>
      </c>
      <c r="D1021" s="63" t="str">
        <f>TRIM(MID(Tableau1[[#This Row],[tache]],FIND("TACHE",Tableau1[[#This Row],[tache]])+5,FIND(":",Tableau1[[#This Row],[tache]])-(FIND("TACHE",Tableau1[[#This Row],[tache]])+5)))</f>
        <v>3</v>
      </c>
      <c r="E1021" s="63" t="s">
        <v>2073</v>
      </c>
      <c r="F1021" s="63">
        <v>41</v>
      </c>
      <c r="G1021" s="63" t="s">
        <v>710</v>
      </c>
      <c r="H1021" s="63">
        <v>40</v>
      </c>
      <c r="I1021" s="63">
        <v>50</v>
      </c>
      <c r="J1021" s="63">
        <v>4</v>
      </c>
      <c r="K1021" s="63" t="s">
        <v>150</v>
      </c>
      <c r="L1021" s="63">
        <v>0</v>
      </c>
      <c r="M1021" s="63">
        <v>1</v>
      </c>
      <c r="N1021" s="64">
        <v>1</v>
      </c>
    </row>
    <row r="1022" spans="1:14" x14ac:dyDescent="0.25">
      <c r="A1022" s="62" t="s">
        <v>703</v>
      </c>
      <c r="B1022" s="63" t="str">
        <f t="shared" si="15"/>
        <v>S2020</v>
      </c>
      <c r="C1022" s="63" t="s">
        <v>75</v>
      </c>
      <c r="D1022" s="63" t="str">
        <f>TRIM(MID(Tableau1[[#This Row],[tache]],FIND("TACHE",Tableau1[[#This Row],[tache]])+5,FIND(":",Tableau1[[#This Row],[tache]])-(FIND("TACHE",Tableau1[[#This Row],[tache]])+5)))</f>
        <v>3</v>
      </c>
      <c r="E1022" s="63" t="s">
        <v>2073</v>
      </c>
      <c r="F1022" s="63">
        <v>42</v>
      </c>
      <c r="G1022" s="63" t="s">
        <v>710</v>
      </c>
      <c r="H1022" s="63">
        <v>40</v>
      </c>
      <c r="I1022" s="63">
        <v>50</v>
      </c>
      <c r="J1022" s="63">
        <v>4</v>
      </c>
      <c r="K1022" s="63" t="s">
        <v>150</v>
      </c>
      <c r="L1022" s="63">
        <v>0</v>
      </c>
      <c r="M1022" s="63">
        <v>1</v>
      </c>
      <c r="N1022" s="64">
        <v>1</v>
      </c>
    </row>
    <row r="1023" spans="1:14" x14ac:dyDescent="0.25">
      <c r="A1023" s="62" t="s">
        <v>703</v>
      </c>
      <c r="B1023" s="63" t="str">
        <f t="shared" si="15"/>
        <v>S2020</v>
      </c>
      <c r="C1023" s="63" t="s">
        <v>75</v>
      </c>
      <c r="D1023" s="63" t="str">
        <f>TRIM(MID(Tableau1[[#This Row],[tache]],FIND("TACHE",Tableau1[[#This Row],[tache]])+5,FIND(":",Tableau1[[#This Row],[tache]])-(FIND("TACHE",Tableau1[[#This Row],[tache]])+5)))</f>
        <v>3</v>
      </c>
      <c r="E1023" s="63" t="s">
        <v>2073</v>
      </c>
      <c r="F1023" s="63">
        <v>43</v>
      </c>
      <c r="G1023" s="63" t="s">
        <v>710</v>
      </c>
      <c r="H1023" s="63">
        <v>40</v>
      </c>
      <c r="I1023" s="63">
        <v>50</v>
      </c>
      <c r="J1023" s="63">
        <v>4</v>
      </c>
      <c r="K1023" s="63" t="s">
        <v>150</v>
      </c>
      <c r="L1023" s="63">
        <v>0</v>
      </c>
      <c r="M1023" s="63">
        <v>1</v>
      </c>
      <c r="N1023" s="64">
        <v>1</v>
      </c>
    </row>
    <row r="1024" spans="1:14" x14ac:dyDescent="0.25">
      <c r="A1024" s="62" t="s">
        <v>703</v>
      </c>
      <c r="B1024" s="63" t="str">
        <f t="shared" si="15"/>
        <v>S2020</v>
      </c>
      <c r="C1024" s="63" t="s">
        <v>75</v>
      </c>
      <c r="D1024" s="63" t="str">
        <f>TRIM(MID(Tableau1[[#This Row],[tache]],FIND("TACHE",Tableau1[[#This Row],[tache]])+5,FIND(":",Tableau1[[#This Row],[tache]])-(FIND("TACHE",Tableau1[[#This Row],[tache]])+5)))</f>
        <v>4</v>
      </c>
      <c r="E1024" s="63" t="s">
        <v>359</v>
      </c>
      <c r="F1024" s="63" t="s">
        <v>73</v>
      </c>
      <c r="G1024" s="63" t="s">
        <v>717</v>
      </c>
      <c r="H1024" s="63">
        <v>100</v>
      </c>
      <c r="I1024" s="63">
        <v>20</v>
      </c>
      <c r="J1024" s="63">
        <v>8</v>
      </c>
      <c r="K1024" s="63" t="s">
        <v>129</v>
      </c>
      <c r="L1024" s="63">
        <v>0</v>
      </c>
      <c r="M1024" s="63">
        <v>1</v>
      </c>
      <c r="N1024" s="64">
        <v>1</v>
      </c>
    </row>
    <row r="1025" spans="1:14" x14ac:dyDescent="0.25">
      <c r="A1025" s="62" t="s">
        <v>703</v>
      </c>
      <c r="B1025" s="63" t="str">
        <f t="shared" si="15"/>
        <v>S2020</v>
      </c>
      <c r="C1025" s="63" t="s">
        <v>75</v>
      </c>
      <c r="D1025" s="63" t="str">
        <f>TRIM(MID(Tableau1[[#This Row],[tache]],FIND("TACHE",Tableau1[[#This Row],[tache]])+5,FIND(":",Tableau1[[#This Row],[tache]])-(FIND("TACHE",Tableau1[[#This Row],[tache]])+5)))</f>
        <v>4</v>
      </c>
      <c r="E1025" s="63" t="s">
        <v>359</v>
      </c>
      <c r="F1025" s="63" t="s">
        <v>83</v>
      </c>
      <c r="G1025" s="63" t="s">
        <v>247</v>
      </c>
      <c r="H1025" s="63">
        <v>150</v>
      </c>
      <c r="I1025" s="63">
        <v>20</v>
      </c>
      <c r="J1025" s="63">
        <v>8</v>
      </c>
      <c r="K1025" s="63" t="s">
        <v>129</v>
      </c>
      <c r="L1025" s="63">
        <v>0</v>
      </c>
      <c r="M1025" s="63">
        <v>1</v>
      </c>
      <c r="N1025" s="64">
        <v>1</v>
      </c>
    </row>
    <row r="1026" spans="1:14" x14ac:dyDescent="0.25">
      <c r="A1026" s="62" t="s">
        <v>703</v>
      </c>
      <c r="B1026" s="63" t="str">
        <f t="shared" si="15"/>
        <v>S2020</v>
      </c>
      <c r="C1026" s="63" t="s">
        <v>75</v>
      </c>
      <c r="D1026" s="63" t="str">
        <f>TRIM(MID(Tableau1[[#This Row],[tache]],FIND("TACHE",Tableau1[[#This Row],[tache]])+5,FIND(":",Tableau1[[#This Row],[tache]])-(FIND("TACHE",Tableau1[[#This Row],[tache]])+5)))</f>
        <v>4</v>
      </c>
      <c r="E1026" s="63" t="s">
        <v>359</v>
      </c>
      <c r="F1026" s="63" t="s">
        <v>75</v>
      </c>
      <c r="G1026" s="63" t="s">
        <v>247</v>
      </c>
      <c r="H1026" s="63">
        <v>80</v>
      </c>
      <c r="I1026" s="63">
        <v>20</v>
      </c>
      <c r="J1026" s="63">
        <v>4</v>
      </c>
      <c r="K1026" s="63" t="s">
        <v>129</v>
      </c>
      <c r="L1026" s="63">
        <v>0</v>
      </c>
      <c r="M1026" s="63">
        <v>1</v>
      </c>
      <c r="N1026" s="64">
        <v>1</v>
      </c>
    </row>
    <row r="1027" spans="1:14" x14ac:dyDescent="0.25">
      <c r="A1027" s="62" t="s">
        <v>703</v>
      </c>
      <c r="B1027" s="63" t="str">
        <f t="shared" ref="B1027:B1090" si="16">RIGHT(A1027,LEN(A1027)-3)</f>
        <v>S2020</v>
      </c>
      <c r="C1027" s="63" t="s">
        <v>75</v>
      </c>
      <c r="D1027" s="63" t="str">
        <f>TRIM(MID(Tableau1[[#This Row],[tache]],FIND("TACHE",Tableau1[[#This Row],[tache]])+5,FIND(":",Tableau1[[#This Row],[tache]])-(FIND("TACHE",Tableau1[[#This Row],[tache]])+5)))</f>
        <v>4</v>
      </c>
      <c r="E1027" s="63" t="s">
        <v>359</v>
      </c>
      <c r="F1027" s="63" t="s">
        <v>70</v>
      </c>
      <c r="G1027" s="63" t="s">
        <v>718</v>
      </c>
      <c r="H1027" s="63">
        <v>80</v>
      </c>
      <c r="I1027" s="63">
        <v>20</v>
      </c>
      <c r="J1027" s="63">
        <v>4</v>
      </c>
      <c r="K1027" s="63" t="s">
        <v>129</v>
      </c>
      <c r="L1027" s="63">
        <v>0</v>
      </c>
      <c r="M1027" s="63">
        <v>1</v>
      </c>
      <c r="N1027" s="64">
        <v>1</v>
      </c>
    </row>
    <row r="1028" spans="1:14" x14ac:dyDescent="0.25">
      <c r="A1028" s="62" t="s">
        <v>703</v>
      </c>
      <c r="B1028" s="63" t="str">
        <f t="shared" si="16"/>
        <v>S2020</v>
      </c>
      <c r="C1028" s="63" t="s">
        <v>75</v>
      </c>
      <c r="D1028" s="63" t="str">
        <f>TRIM(MID(Tableau1[[#This Row],[tache]],FIND("TACHE",Tableau1[[#This Row],[tache]])+5,FIND(":",Tableau1[[#This Row],[tache]])-(FIND("TACHE",Tableau1[[#This Row],[tache]])+5)))</f>
        <v>4</v>
      </c>
      <c r="E1028" s="63" t="s">
        <v>359</v>
      </c>
      <c r="F1028" s="63" t="s">
        <v>76</v>
      </c>
      <c r="G1028" s="63" t="s">
        <v>247</v>
      </c>
      <c r="H1028" s="63">
        <v>200</v>
      </c>
      <c r="I1028" s="63">
        <v>20</v>
      </c>
      <c r="J1028" s="63">
        <v>8</v>
      </c>
      <c r="K1028" s="63" t="s">
        <v>129</v>
      </c>
      <c r="L1028" s="63">
        <v>0</v>
      </c>
      <c r="M1028" s="63">
        <v>1</v>
      </c>
      <c r="N1028" s="64">
        <v>1</v>
      </c>
    </row>
    <row r="1029" spans="1:14" x14ac:dyDescent="0.25">
      <c r="A1029" s="62" t="s">
        <v>703</v>
      </c>
      <c r="B1029" s="63" t="str">
        <f t="shared" si="16"/>
        <v>S2020</v>
      </c>
      <c r="C1029" s="63" t="s">
        <v>75</v>
      </c>
      <c r="D1029" s="63" t="str">
        <f>TRIM(MID(Tableau1[[#This Row],[tache]],FIND("TACHE",Tableau1[[#This Row],[tache]])+5,FIND(":",Tableau1[[#This Row],[tache]])-(FIND("TACHE",Tableau1[[#This Row],[tache]])+5)))</f>
        <v>4</v>
      </c>
      <c r="E1029" s="63" t="s">
        <v>359</v>
      </c>
      <c r="F1029" s="63" t="s">
        <v>81</v>
      </c>
      <c r="G1029" s="63" t="s">
        <v>719</v>
      </c>
      <c r="H1029" s="63">
        <v>150</v>
      </c>
      <c r="I1029" s="63">
        <v>20</v>
      </c>
      <c r="J1029" s="63">
        <v>8</v>
      </c>
      <c r="K1029" s="63" t="s">
        <v>129</v>
      </c>
      <c r="L1029" s="63">
        <v>0</v>
      </c>
      <c r="M1029" s="63">
        <v>1</v>
      </c>
      <c r="N1029" s="64">
        <v>1</v>
      </c>
    </row>
    <row r="1030" spans="1:14" x14ac:dyDescent="0.25">
      <c r="A1030" s="62" t="s">
        <v>703</v>
      </c>
      <c r="B1030" s="63" t="str">
        <f t="shared" si="16"/>
        <v>S2020</v>
      </c>
      <c r="C1030" s="63" t="s">
        <v>75</v>
      </c>
      <c r="D1030" s="63" t="str">
        <f>TRIM(MID(Tableau1[[#This Row],[tache]],FIND("TACHE",Tableau1[[#This Row],[tache]])+5,FIND(":",Tableau1[[#This Row],[tache]])-(FIND("TACHE",Tableau1[[#This Row],[tache]])+5)))</f>
        <v>4</v>
      </c>
      <c r="E1030" s="63" t="s">
        <v>359</v>
      </c>
      <c r="F1030" s="63" t="s">
        <v>112</v>
      </c>
      <c r="G1030" s="63" t="s">
        <v>248</v>
      </c>
      <c r="H1030" s="63">
        <v>150</v>
      </c>
      <c r="I1030" s="63">
        <v>20</v>
      </c>
      <c r="J1030" s="63">
        <v>8</v>
      </c>
      <c r="K1030" s="63" t="s">
        <v>129</v>
      </c>
      <c r="L1030" s="63">
        <v>0</v>
      </c>
      <c r="M1030" s="63">
        <v>1</v>
      </c>
      <c r="N1030" s="64">
        <v>1</v>
      </c>
    </row>
    <row r="1031" spans="1:14" x14ac:dyDescent="0.25">
      <c r="A1031" s="62" t="s">
        <v>703</v>
      </c>
      <c r="B1031" s="63" t="str">
        <f t="shared" si="16"/>
        <v>S2020</v>
      </c>
      <c r="C1031" s="63" t="s">
        <v>75</v>
      </c>
      <c r="D1031" s="63" t="str">
        <f>TRIM(MID(Tableau1[[#This Row],[tache]],FIND("TACHE",Tableau1[[#This Row],[tache]])+5,FIND(":",Tableau1[[#This Row],[tache]])-(FIND("TACHE",Tableau1[[#This Row],[tache]])+5)))</f>
        <v>4</v>
      </c>
      <c r="E1031" s="63" t="s">
        <v>359</v>
      </c>
      <c r="F1031" s="63" t="s">
        <v>105</v>
      </c>
      <c r="G1031" s="63" t="s">
        <v>720</v>
      </c>
      <c r="H1031" s="63">
        <v>600</v>
      </c>
      <c r="I1031" s="63">
        <v>20</v>
      </c>
      <c r="J1031" s="63">
        <v>20</v>
      </c>
      <c r="K1031" s="63" t="s">
        <v>129</v>
      </c>
      <c r="L1031" s="63">
        <v>0</v>
      </c>
      <c r="M1031" s="63">
        <v>1</v>
      </c>
      <c r="N1031" s="64">
        <v>1</v>
      </c>
    </row>
    <row r="1032" spans="1:14" x14ac:dyDescent="0.25">
      <c r="A1032" s="62" t="s">
        <v>703</v>
      </c>
      <c r="B1032" s="63" t="str">
        <f t="shared" si="16"/>
        <v>S2020</v>
      </c>
      <c r="C1032" s="63" t="s">
        <v>75</v>
      </c>
      <c r="D1032" s="63" t="str">
        <f>TRIM(MID(Tableau1[[#This Row],[tache]],FIND("TACHE",Tableau1[[#This Row],[tache]])+5,FIND(":",Tableau1[[#This Row],[tache]])-(FIND("TACHE",Tableau1[[#This Row],[tache]])+5)))</f>
        <v>4</v>
      </c>
      <c r="E1032" s="63" t="s">
        <v>359</v>
      </c>
      <c r="F1032" s="63" t="s">
        <v>107</v>
      </c>
      <c r="G1032" s="63" t="s">
        <v>247</v>
      </c>
      <c r="H1032" s="63">
        <v>80</v>
      </c>
      <c r="I1032" s="63">
        <v>20</v>
      </c>
      <c r="J1032" s="63">
        <v>4</v>
      </c>
      <c r="K1032" s="63" t="s">
        <v>129</v>
      </c>
      <c r="L1032" s="63">
        <v>0</v>
      </c>
      <c r="M1032" s="63">
        <v>1</v>
      </c>
      <c r="N1032" s="64">
        <v>1</v>
      </c>
    </row>
    <row r="1033" spans="1:14" x14ac:dyDescent="0.25">
      <c r="A1033" s="62" t="s">
        <v>703</v>
      </c>
      <c r="B1033" s="63" t="str">
        <f t="shared" si="16"/>
        <v>S2020</v>
      </c>
      <c r="C1033" s="63" t="s">
        <v>75</v>
      </c>
      <c r="D1033" s="63" t="str">
        <f>TRIM(MID(Tableau1[[#This Row],[tache]],FIND("TACHE",Tableau1[[#This Row],[tache]])+5,FIND(":",Tableau1[[#This Row],[tache]])-(FIND("TACHE",Tableau1[[#This Row],[tache]])+5)))</f>
        <v>4</v>
      </c>
      <c r="E1033" s="63" t="s">
        <v>359</v>
      </c>
      <c r="F1033" s="63" t="s">
        <v>108</v>
      </c>
      <c r="G1033" s="63" t="s">
        <v>247</v>
      </c>
      <c r="H1033" s="63">
        <v>80</v>
      </c>
      <c r="I1033" s="63">
        <v>20</v>
      </c>
      <c r="J1033" s="63">
        <v>4</v>
      </c>
      <c r="K1033" s="63" t="s">
        <v>129</v>
      </c>
      <c r="L1033" s="63">
        <v>0</v>
      </c>
      <c r="M1033" s="63">
        <v>1</v>
      </c>
      <c r="N1033" s="64">
        <v>1</v>
      </c>
    </row>
    <row r="1034" spans="1:14" x14ac:dyDescent="0.25">
      <c r="A1034" s="62" t="s">
        <v>703</v>
      </c>
      <c r="B1034" s="63" t="str">
        <f t="shared" si="16"/>
        <v>S2020</v>
      </c>
      <c r="C1034" s="63" t="s">
        <v>75</v>
      </c>
      <c r="D1034" s="63" t="str">
        <f>TRIM(MID(Tableau1[[#This Row],[tache]],FIND("TACHE",Tableau1[[#This Row],[tache]])+5,FIND(":",Tableau1[[#This Row],[tache]])-(FIND("TACHE",Tableau1[[#This Row],[tache]])+5)))</f>
        <v>4</v>
      </c>
      <c r="E1034" s="63" t="s">
        <v>359</v>
      </c>
      <c r="F1034" s="63" t="s">
        <v>109</v>
      </c>
      <c r="G1034" s="63" t="s">
        <v>247</v>
      </c>
      <c r="H1034" s="63">
        <v>80</v>
      </c>
      <c r="I1034" s="63">
        <v>20</v>
      </c>
      <c r="J1034" s="63">
        <v>4</v>
      </c>
      <c r="K1034" s="63" t="s">
        <v>129</v>
      </c>
      <c r="L1034" s="63">
        <v>0</v>
      </c>
      <c r="M1034" s="63">
        <v>1</v>
      </c>
      <c r="N1034" s="64">
        <v>1</v>
      </c>
    </row>
    <row r="1035" spans="1:14" x14ac:dyDescent="0.25">
      <c r="A1035" s="62" t="s">
        <v>703</v>
      </c>
      <c r="B1035" s="63" t="str">
        <f t="shared" si="16"/>
        <v>S2020</v>
      </c>
      <c r="C1035" s="63" t="s">
        <v>75</v>
      </c>
      <c r="D1035" s="63" t="str">
        <f>TRIM(MID(Tableau1[[#This Row],[tache]],FIND("TACHE",Tableau1[[#This Row],[tache]])+5,FIND(":",Tableau1[[#This Row],[tache]])-(FIND("TACHE",Tableau1[[#This Row],[tache]])+5)))</f>
        <v>4</v>
      </c>
      <c r="E1035" s="63" t="s">
        <v>359</v>
      </c>
      <c r="F1035" s="63" t="s">
        <v>110</v>
      </c>
      <c r="G1035" s="63" t="s">
        <v>247</v>
      </c>
      <c r="H1035" s="63">
        <v>80</v>
      </c>
      <c r="I1035" s="63">
        <v>20</v>
      </c>
      <c r="J1035" s="63">
        <v>4</v>
      </c>
      <c r="K1035" s="63" t="s">
        <v>129</v>
      </c>
      <c r="L1035" s="63">
        <v>0</v>
      </c>
      <c r="M1035" s="63">
        <v>1</v>
      </c>
      <c r="N1035" s="64">
        <v>1</v>
      </c>
    </row>
    <row r="1036" spans="1:14" x14ac:dyDescent="0.25">
      <c r="A1036" s="62" t="s">
        <v>703</v>
      </c>
      <c r="B1036" s="63" t="str">
        <f t="shared" si="16"/>
        <v>S2020</v>
      </c>
      <c r="C1036" s="63" t="s">
        <v>75</v>
      </c>
      <c r="D1036" s="63" t="str">
        <f>TRIM(MID(Tableau1[[#This Row],[tache]],FIND("TACHE",Tableau1[[#This Row],[tache]])+5,FIND(":",Tableau1[[#This Row],[tache]])-(FIND("TACHE",Tableau1[[#This Row],[tache]])+5)))</f>
        <v>4</v>
      </c>
      <c r="E1036" s="63" t="s">
        <v>359</v>
      </c>
      <c r="F1036" s="63" t="s">
        <v>111</v>
      </c>
      <c r="G1036" s="63" t="s">
        <v>247</v>
      </c>
      <c r="H1036" s="63">
        <v>80</v>
      </c>
      <c r="I1036" s="63">
        <v>20</v>
      </c>
      <c r="J1036" s="63">
        <v>4</v>
      </c>
      <c r="K1036" s="63" t="s">
        <v>129</v>
      </c>
      <c r="L1036" s="63">
        <v>0</v>
      </c>
      <c r="M1036" s="63">
        <v>1</v>
      </c>
      <c r="N1036" s="64">
        <v>1</v>
      </c>
    </row>
    <row r="1037" spans="1:14" x14ac:dyDescent="0.25">
      <c r="A1037" s="62" t="s">
        <v>703</v>
      </c>
      <c r="B1037" s="63" t="str">
        <f t="shared" si="16"/>
        <v>S2020</v>
      </c>
      <c r="C1037" s="63" t="s">
        <v>75</v>
      </c>
      <c r="D1037" s="63" t="str">
        <f>TRIM(MID(Tableau1[[#This Row],[tache]],FIND("TACHE",Tableau1[[#This Row],[tache]])+5,FIND(":",Tableau1[[#This Row],[tache]])-(FIND("TACHE",Tableau1[[#This Row],[tache]])+5)))</f>
        <v>4</v>
      </c>
      <c r="E1037" s="63" t="s">
        <v>359</v>
      </c>
      <c r="F1037" s="63" t="s">
        <v>113</v>
      </c>
      <c r="G1037" s="63" t="s">
        <v>247</v>
      </c>
      <c r="H1037" s="63">
        <v>80</v>
      </c>
      <c r="I1037" s="63">
        <v>20</v>
      </c>
      <c r="J1037" s="63">
        <v>4</v>
      </c>
      <c r="K1037" s="63" t="s">
        <v>129</v>
      </c>
      <c r="L1037" s="63">
        <v>0</v>
      </c>
      <c r="M1037" s="63">
        <v>1</v>
      </c>
      <c r="N1037" s="64">
        <v>1</v>
      </c>
    </row>
    <row r="1038" spans="1:14" x14ac:dyDescent="0.25">
      <c r="A1038" s="62" t="s">
        <v>703</v>
      </c>
      <c r="B1038" s="63" t="str">
        <f t="shared" si="16"/>
        <v>S2020</v>
      </c>
      <c r="C1038" s="63" t="s">
        <v>75</v>
      </c>
      <c r="D1038" s="63" t="str">
        <f>TRIM(MID(Tableau1[[#This Row],[tache]],FIND("TACHE",Tableau1[[#This Row],[tache]])+5,FIND(":",Tableau1[[#This Row],[tache]])-(FIND("TACHE",Tableau1[[#This Row],[tache]])+5)))</f>
        <v>4</v>
      </c>
      <c r="E1038" s="63" t="s">
        <v>359</v>
      </c>
      <c r="F1038" s="63" t="s">
        <v>114</v>
      </c>
      <c r="G1038" s="63" t="s">
        <v>247</v>
      </c>
      <c r="H1038" s="63">
        <v>80</v>
      </c>
      <c r="I1038" s="63">
        <v>20</v>
      </c>
      <c r="J1038" s="63">
        <v>4</v>
      </c>
      <c r="K1038" s="63" t="s">
        <v>129</v>
      </c>
      <c r="L1038" s="63">
        <v>0</v>
      </c>
      <c r="M1038" s="63">
        <v>1</v>
      </c>
      <c r="N1038" s="64">
        <v>1</v>
      </c>
    </row>
    <row r="1039" spans="1:14" x14ac:dyDescent="0.25">
      <c r="A1039" s="62" t="s">
        <v>703</v>
      </c>
      <c r="B1039" s="63" t="str">
        <f t="shared" si="16"/>
        <v>S2020</v>
      </c>
      <c r="C1039" s="63" t="s">
        <v>75</v>
      </c>
      <c r="D1039" s="63" t="str">
        <f>TRIM(MID(Tableau1[[#This Row],[tache]],FIND("TACHE",Tableau1[[#This Row],[tache]])+5,FIND(":",Tableau1[[#This Row],[tache]])-(FIND("TACHE",Tableau1[[#This Row],[tache]])+5)))</f>
        <v>4</v>
      </c>
      <c r="E1039" s="63" t="s">
        <v>359</v>
      </c>
      <c r="F1039" s="63" t="s">
        <v>115</v>
      </c>
      <c r="G1039" s="63" t="s">
        <v>247</v>
      </c>
      <c r="H1039" s="63">
        <v>80</v>
      </c>
      <c r="I1039" s="63">
        <v>20</v>
      </c>
      <c r="J1039" s="63">
        <v>4</v>
      </c>
      <c r="K1039" s="63" t="s">
        <v>129</v>
      </c>
      <c r="L1039" s="63">
        <v>0</v>
      </c>
      <c r="M1039" s="63">
        <v>1</v>
      </c>
      <c r="N1039" s="64">
        <v>1</v>
      </c>
    </row>
    <row r="1040" spans="1:14" x14ac:dyDescent="0.25">
      <c r="A1040" s="62" t="s">
        <v>703</v>
      </c>
      <c r="B1040" s="63" t="str">
        <f t="shared" si="16"/>
        <v>S2020</v>
      </c>
      <c r="C1040" s="63" t="s">
        <v>75</v>
      </c>
      <c r="D1040" s="63" t="str">
        <f>TRIM(MID(Tableau1[[#This Row],[tache]],FIND("TACHE",Tableau1[[#This Row],[tache]])+5,FIND(":",Tableau1[[#This Row],[tache]])-(FIND("TACHE",Tableau1[[#This Row],[tache]])+5)))</f>
        <v>4</v>
      </c>
      <c r="E1040" s="63" t="s">
        <v>359</v>
      </c>
      <c r="F1040" s="63" t="s">
        <v>194</v>
      </c>
      <c r="G1040" s="63" t="s">
        <v>247</v>
      </c>
      <c r="H1040" s="63">
        <v>80</v>
      </c>
      <c r="I1040" s="63">
        <v>20</v>
      </c>
      <c r="J1040" s="63">
        <v>4</v>
      </c>
      <c r="K1040" s="63" t="s">
        <v>129</v>
      </c>
      <c r="L1040" s="63">
        <v>0</v>
      </c>
      <c r="M1040" s="63">
        <v>1</v>
      </c>
      <c r="N1040" s="64">
        <v>1</v>
      </c>
    </row>
    <row r="1041" spans="1:14" x14ac:dyDescent="0.25">
      <c r="A1041" s="62" t="s">
        <v>703</v>
      </c>
      <c r="B1041" s="63" t="str">
        <f t="shared" si="16"/>
        <v>S2020</v>
      </c>
      <c r="C1041" s="63" t="s">
        <v>75</v>
      </c>
      <c r="D1041" s="63" t="str">
        <f>TRIM(MID(Tableau1[[#This Row],[tache]],FIND("TACHE",Tableau1[[#This Row],[tache]])+5,FIND(":",Tableau1[[#This Row],[tache]])-(FIND("TACHE",Tableau1[[#This Row],[tache]])+5)))</f>
        <v>4</v>
      </c>
      <c r="E1041" s="63" t="s">
        <v>359</v>
      </c>
      <c r="F1041" s="63" t="s">
        <v>93</v>
      </c>
      <c r="G1041" s="63" t="s">
        <v>247</v>
      </c>
      <c r="H1041" s="63">
        <v>80</v>
      </c>
      <c r="I1041" s="63">
        <v>20</v>
      </c>
      <c r="J1041" s="63">
        <v>4</v>
      </c>
      <c r="K1041" s="63" t="s">
        <v>129</v>
      </c>
      <c r="L1041" s="63">
        <v>0</v>
      </c>
      <c r="M1041" s="63">
        <v>1</v>
      </c>
      <c r="N1041" s="64">
        <v>1</v>
      </c>
    </row>
    <row r="1042" spans="1:14" x14ac:dyDescent="0.25">
      <c r="A1042" s="62" t="s">
        <v>703</v>
      </c>
      <c r="B1042" s="63" t="str">
        <f t="shared" si="16"/>
        <v>S2020</v>
      </c>
      <c r="C1042" s="63" t="s">
        <v>75</v>
      </c>
      <c r="D1042" s="63" t="str">
        <f>TRIM(MID(Tableau1[[#This Row],[tache]],FIND("TACHE",Tableau1[[#This Row],[tache]])+5,FIND(":",Tableau1[[#This Row],[tache]])-(FIND("TACHE",Tableau1[[#This Row],[tache]])+5)))</f>
        <v>4</v>
      </c>
      <c r="E1042" s="63" t="s">
        <v>359</v>
      </c>
      <c r="F1042" s="63" t="s">
        <v>207</v>
      </c>
      <c r="G1042" s="63" t="s">
        <v>247</v>
      </c>
      <c r="H1042" s="63">
        <v>80</v>
      </c>
      <c r="I1042" s="63">
        <v>20</v>
      </c>
      <c r="J1042" s="63">
        <v>4</v>
      </c>
      <c r="K1042" s="63" t="s">
        <v>129</v>
      </c>
      <c r="L1042" s="63">
        <v>0</v>
      </c>
      <c r="M1042" s="63">
        <v>1</v>
      </c>
      <c r="N1042" s="64">
        <v>1</v>
      </c>
    </row>
    <row r="1043" spans="1:14" x14ac:dyDescent="0.25">
      <c r="A1043" s="62" t="s">
        <v>703</v>
      </c>
      <c r="B1043" s="63" t="str">
        <f t="shared" si="16"/>
        <v>S2020</v>
      </c>
      <c r="C1043" s="63" t="s">
        <v>75</v>
      </c>
      <c r="D1043" s="63" t="str">
        <f>TRIM(MID(Tableau1[[#This Row],[tache]],FIND("TACHE",Tableau1[[#This Row],[tache]])+5,FIND(":",Tableau1[[#This Row],[tache]])-(FIND("TACHE",Tableau1[[#This Row],[tache]])+5)))</f>
        <v>4</v>
      </c>
      <c r="E1043" s="63" t="s">
        <v>359</v>
      </c>
      <c r="F1043" s="63" t="s">
        <v>209</v>
      </c>
      <c r="G1043" s="63" t="s">
        <v>247</v>
      </c>
      <c r="H1043" s="63">
        <v>80</v>
      </c>
      <c r="I1043" s="63">
        <v>20</v>
      </c>
      <c r="J1043" s="63">
        <v>4</v>
      </c>
      <c r="K1043" s="63" t="s">
        <v>129</v>
      </c>
      <c r="L1043" s="63">
        <v>0</v>
      </c>
      <c r="M1043" s="63">
        <v>1</v>
      </c>
      <c r="N1043" s="64">
        <v>1</v>
      </c>
    </row>
    <row r="1044" spans="1:14" x14ac:dyDescent="0.25">
      <c r="A1044" s="62" t="s">
        <v>703</v>
      </c>
      <c r="B1044" s="63" t="str">
        <f t="shared" si="16"/>
        <v>S2020</v>
      </c>
      <c r="C1044" s="63" t="s">
        <v>75</v>
      </c>
      <c r="D1044" s="63" t="str">
        <f>TRIM(MID(Tableau1[[#This Row],[tache]],FIND("TACHE",Tableau1[[#This Row],[tache]])+5,FIND(":",Tableau1[[#This Row],[tache]])-(FIND("TACHE",Tableau1[[#This Row],[tache]])+5)))</f>
        <v>4</v>
      </c>
      <c r="E1044" s="63" t="s">
        <v>359</v>
      </c>
      <c r="F1044" s="63" t="s">
        <v>211</v>
      </c>
      <c r="G1044" s="63" t="s">
        <v>247</v>
      </c>
      <c r="H1044" s="63">
        <v>80</v>
      </c>
      <c r="I1044" s="63">
        <v>20</v>
      </c>
      <c r="J1044" s="63">
        <v>4</v>
      </c>
      <c r="K1044" s="63" t="s">
        <v>129</v>
      </c>
      <c r="L1044" s="63">
        <v>0</v>
      </c>
      <c r="M1044" s="63">
        <v>1</v>
      </c>
      <c r="N1044" s="64">
        <v>1</v>
      </c>
    </row>
    <row r="1045" spans="1:14" x14ac:dyDescent="0.25">
      <c r="A1045" s="62" t="s">
        <v>703</v>
      </c>
      <c r="B1045" s="63" t="str">
        <f t="shared" si="16"/>
        <v>S2020</v>
      </c>
      <c r="C1045" s="63" t="s">
        <v>75</v>
      </c>
      <c r="D1045" s="63" t="str">
        <f>TRIM(MID(Tableau1[[#This Row],[tache]],FIND("TACHE",Tableau1[[#This Row],[tache]])+5,FIND(":",Tableau1[[#This Row],[tache]])-(FIND("TACHE",Tableau1[[#This Row],[tache]])+5)))</f>
        <v>4</v>
      </c>
      <c r="E1045" s="63" t="s">
        <v>359</v>
      </c>
      <c r="F1045" s="63" t="s">
        <v>42</v>
      </c>
      <c r="G1045" s="63" t="s">
        <v>247</v>
      </c>
      <c r="H1045" s="63">
        <v>80</v>
      </c>
      <c r="I1045" s="63">
        <v>20</v>
      </c>
      <c r="J1045" s="63">
        <v>4</v>
      </c>
      <c r="K1045" s="63" t="s">
        <v>129</v>
      </c>
      <c r="L1045" s="63">
        <v>0</v>
      </c>
      <c r="M1045" s="63">
        <v>1</v>
      </c>
      <c r="N1045" s="64">
        <v>1</v>
      </c>
    </row>
    <row r="1046" spans="1:14" x14ac:dyDescent="0.25">
      <c r="A1046" s="62" t="s">
        <v>703</v>
      </c>
      <c r="B1046" s="63" t="str">
        <f t="shared" si="16"/>
        <v>S2020</v>
      </c>
      <c r="C1046" s="63" t="s">
        <v>75</v>
      </c>
      <c r="D1046" s="63" t="str">
        <f>TRIM(MID(Tableau1[[#This Row],[tache]],FIND("TACHE",Tableau1[[#This Row],[tache]])+5,FIND(":",Tableau1[[#This Row],[tache]])-(FIND("TACHE",Tableau1[[#This Row],[tache]])+5)))</f>
        <v>4</v>
      </c>
      <c r="E1046" s="63" t="s">
        <v>359</v>
      </c>
      <c r="F1046" s="63" t="s">
        <v>392</v>
      </c>
      <c r="G1046" s="63" t="s">
        <v>247</v>
      </c>
      <c r="H1046" s="63">
        <v>80</v>
      </c>
      <c r="I1046" s="63">
        <v>20</v>
      </c>
      <c r="J1046" s="63">
        <v>4</v>
      </c>
      <c r="K1046" s="63" t="s">
        <v>129</v>
      </c>
      <c r="L1046" s="63">
        <v>0</v>
      </c>
      <c r="M1046" s="63">
        <v>1</v>
      </c>
      <c r="N1046" s="64">
        <v>1</v>
      </c>
    </row>
    <row r="1047" spans="1:14" x14ac:dyDescent="0.25">
      <c r="A1047" s="62" t="s">
        <v>703</v>
      </c>
      <c r="B1047" s="63" t="str">
        <f t="shared" si="16"/>
        <v>S2020</v>
      </c>
      <c r="C1047" s="63" t="s">
        <v>75</v>
      </c>
      <c r="D1047" s="63" t="str">
        <f>TRIM(MID(Tableau1[[#This Row],[tache]],FIND("TACHE",Tableau1[[#This Row],[tache]])+5,FIND(":",Tableau1[[#This Row],[tache]])-(FIND("TACHE",Tableau1[[#This Row],[tache]])+5)))</f>
        <v>4</v>
      </c>
      <c r="E1047" s="63" t="s">
        <v>359</v>
      </c>
      <c r="F1047" s="63" t="s">
        <v>212</v>
      </c>
      <c r="G1047" s="63" t="s">
        <v>247</v>
      </c>
      <c r="H1047" s="63">
        <v>80</v>
      </c>
      <c r="I1047" s="63">
        <v>20</v>
      </c>
      <c r="J1047" s="63">
        <v>4</v>
      </c>
      <c r="K1047" s="63" t="s">
        <v>129</v>
      </c>
      <c r="L1047" s="63">
        <v>0</v>
      </c>
      <c r="M1047" s="63">
        <v>1</v>
      </c>
      <c r="N1047" s="64">
        <v>1</v>
      </c>
    </row>
    <row r="1048" spans="1:14" x14ac:dyDescent="0.25">
      <c r="A1048" s="62" t="s">
        <v>703</v>
      </c>
      <c r="B1048" s="63" t="str">
        <f t="shared" si="16"/>
        <v>S2020</v>
      </c>
      <c r="C1048" s="63" t="s">
        <v>75</v>
      </c>
      <c r="D1048" s="63" t="str">
        <f>TRIM(MID(Tableau1[[#This Row],[tache]],FIND("TACHE",Tableau1[[#This Row],[tache]])+5,FIND(":",Tableau1[[#This Row],[tache]])-(FIND("TACHE",Tableau1[[#This Row],[tache]])+5)))</f>
        <v>4</v>
      </c>
      <c r="E1048" s="63" t="s">
        <v>359</v>
      </c>
      <c r="F1048" s="63" t="s">
        <v>196</v>
      </c>
      <c r="G1048" s="63" t="s">
        <v>247</v>
      </c>
      <c r="H1048" s="63">
        <v>50</v>
      </c>
      <c r="I1048" s="63">
        <v>50</v>
      </c>
      <c r="J1048" s="63">
        <v>8</v>
      </c>
      <c r="K1048" s="63" t="s">
        <v>150</v>
      </c>
      <c r="L1048" s="63">
        <v>0</v>
      </c>
      <c r="M1048" s="63">
        <v>1</v>
      </c>
      <c r="N1048" s="64">
        <v>1</v>
      </c>
    </row>
    <row r="1049" spans="1:14" x14ac:dyDescent="0.25">
      <c r="A1049" s="5" t="s">
        <v>721</v>
      </c>
      <c r="B1049" s="48" t="str">
        <f t="shared" si="16"/>
        <v>S2021</v>
      </c>
      <c r="C1049" s="48" t="s">
        <v>73</v>
      </c>
      <c r="D1049" s="48" t="str">
        <f>TRIM(MID(Tableau1[[#This Row],[tache]],FIND("TACHE",Tableau1[[#This Row],[tache]])+5,FIND(":",Tableau1[[#This Row],[tache]])-(FIND("TACHE",Tableau1[[#This Row],[tache]])+5)))</f>
        <v>1</v>
      </c>
      <c r="E1049" s="48" t="s">
        <v>297</v>
      </c>
      <c r="F1049" s="48">
        <v>1</v>
      </c>
      <c r="G1049" s="48" t="s">
        <v>210</v>
      </c>
      <c r="H1049" s="48">
        <v>50</v>
      </c>
      <c r="I1049" s="48">
        <v>20</v>
      </c>
      <c r="J1049" s="48">
        <v>4</v>
      </c>
      <c r="K1049" s="48" t="s">
        <v>129</v>
      </c>
      <c r="L1049" s="48">
        <v>2</v>
      </c>
      <c r="M1049" s="48">
        <v>0</v>
      </c>
      <c r="N1049" s="47">
        <v>2</v>
      </c>
    </row>
    <row r="1050" spans="1:14" x14ac:dyDescent="0.25">
      <c r="A1050" s="5" t="s">
        <v>721</v>
      </c>
      <c r="B1050" s="48" t="str">
        <f t="shared" si="16"/>
        <v>S2021</v>
      </c>
      <c r="C1050" s="48" t="s">
        <v>73</v>
      </c>
      <c r="D1050" s="48" t="str">
        <f>TRIM(MID(Tableau1[[#This Row],[tache]],FIND("TACHE",Tableau1[[#This Row],[tache]])+5,FIND(":",Tableau1[[#This Row],[tache]])-(FIND("TACHE",Tableau1[[#This Row],[tache]])+5)))</f>
        <v>1</v>
      </c>
      <c r="E1050" s="48" t="s">
        <v>297</v>
      </c>
      <c r="F1050" s="48">
        <v>2</v>
      </c>
      <c r="G1050" s="48" t="s">
        <v>210</v>
      </c>
      <c r="H1050" s="48">
        <v>50</v>
      </c>
      <c r="I1050" s="48">
        <v>20</v>
      </c>
      <c r="J1050" s="48">
        <v>4</v>
      </c>
      <c r="K1050" s="48" t="s">
        <v>129</v>
      </c>
      <c r="L1050" s="48">
        <v>2</v>
      </c>
      <c r="M1050" s="48">
        <v>0</v>
      </c>
      <c r="N1050" s="47">
        <v>2</v>
      </c>
    </row>
    <row r="1051" spans="1:14" x14ac:dyDescent="0.25">
      <c r="A1051" s="5" t="s">
        <v>721</v>
      </c>
      <c r="B1051" s="48" t="str">
        <f t="shared" si="16"/>
        <v>S2021</v>
      </c>
      <c r="C1051" s="48" t="s">
        <v>73</v>
      </c>
      <c r="D1051" s="48" t="str">
        <f>TRIM(MID(Tableau1[[#This Row],[tache]],FIND("TACHE",Tableau1[[#This Row],[tache]])+5,FIND(":",Tableau1[[#This Row],[tache]])-(FIND("TACHE",Tableau1[[#This Row],[tache]])+5)))</f>
        <v>1</v>
      </c>
      <c r="E1051" s="48" t="s">
        <v>297</v>
      </c>
      <c r="F1051" s="48">
        <v>3</v>
      </c>
      <c r="G1051" s="48" t="s">
        <v>210</v>
      </c>
      <c r="H1051" s="48">
        <v>25</v>
      </c>
      <c r="I1051" s="48">
        <v>20</v>
      </c>
      <c r="J1051" s="48">
        <v>4</v>
      </c>
      <c r="K1051" s="48" t="s">
        <v>129</v>
      </c>
      <c r="L1051" s="48">
        <v>2</v>
      </c>
      <c r="M1051" s="48">
        <v>0</v>
      </c>
      <c r="N1051" s="47">
        <v>2</v>
      </c>
    </row>
    <row r="1052" spans="1:14" x14ac:dyDescent="0.25">
      <c r="A1052" s="5" t="s">
        <v>721</v>
      </c>
      <c r="B1052" s="48" t="str">
        <f t="shared" si="16"/>
        <v>S2021</v>
      </c>
      <c r="C1052" s="48" t="s">
        <v>73</v>
      </c>
      <c r="D1052" s="48" t="str">
        <f>TRIM(MID(Tableau1[[#This Row],[tache]],FIND("TACHE",Tableau1[[#This Row],[tache]])+5,FIND(":",Tableau1[[#This Row],[tache]])-(FIND("TACHE",Tableau1[[#This Row],[tache]])+5)))</f>
        <v>1</v>
      </c>
      <c r="E1052" s="48" t="s">
        <v>297</v>
      </c>
      <c r="F1052" s="48">
        <v>4</v>
      </c>
      <c r="G1052" s="48" t="s">
        <v>210</v>
      </c>
      <c r="H1052" s="48">
        <v>25</v>
      </c>
      <c r="I1052" s="48">
        <v>20</v>
      </c>
      <c r="J1052" s="48">
        <v>4</v>
      </c>
      <c r="K1052" s="48" t="s">
        <v>129</v>
      </c>
      <c r="L1052" s="48">
        <v>2</v>
      </c>
      <c r="M1052" s="48">
        <v>0</v>
      </c>
      <c r="N1052" s="47">
        <v>2</v>
      </c>
    </row>
    <row r="1053" spans="1:14" x14ac:dyDescent="0.25">
      <c r="A1053" s="5" t="s">
        <v>721</v>
      </c>
      <c r="B1053" s="48" t="str">
        <f t="shared" si="16"/>
        <v>S2021</v>
      </c>
      <c r="C1053" s="48" t="s">
        <v>73</v>
      </c>
      <c r="D1053" s="48" t="str">
        <f>TRIM(MID(Tableau1[[#This Row],[tache]],FIND("TACHE",Tableau1[[#This Row],[tache]])+5,FIND(":",Tableau1[[#This Row],[tache]])-(FIND("TACHE",Tableau1[[#This Row],[tache]])+5)))</f>
        <v>1</v>
      </c>
      <c r="E1053" s="48" t="s">
        <v>297</v>
      </c>
      <c r="F1053" s="48">
        <v>5</v>
      </c>
      <c r="G1053" s="48" t="s">
        <v>210</v>
      </c>
      <c r="H1053" s="48">
        <v>25</v>
      </c>
      <c r="I1053" s="48">
        <v>20</v>
      </c>
      <c r="J1053" s="48">
        <v>4</v>
      </c>
      <c r="K1053" s="48" t="s">
        <v>129</v>
      </c>
      <c r="L1053" s="48">
        <v>2</v>
      </c>
      <c r="M1053" s="48">
        <v>0</v>
      </c>
      <c r="N1053" s="47">
        <v>2</v>
      </c>
    </row>
    <row r="1054" spans="1:14" x14ac:dyDescent="0.25">
      <c r="A1054" s="5" t="s">
        <v>721</v>
      </c>
      <c r="B1054" s="48" t="str">
        <f t="shared" si="16"/>
        <v>S2021</v>
      </c>
      <c r="C1054" s="48" t="s">
        <v>73</v>
      </c>
      <c r="D1054" s="48" t="str">
        <f>TRIM(MID(Tableau1[[#This Row],[tache]],FIND("TACHE",Tableau1[[#This Row],[tache]])+5,FIND(":",Tableau1[[#This Row],[tache]])-(FIND("TACHE",Tableau1[[#This Row],[tache]])+5)))</f>
        <v>1</v>
      </c>
      <c r="E1054" s="48" t="s">
        <v>297</v>
      </c>
      <c r="F1054" s="48">
        <v>6</v>
      </c>
      <c r="G1054" s="48" t="s">
        <v>210</v>
      </c>
      <c r="H1054" s="48">
        <v>25</v>
      </c>
      <c r="I1054" s="48">
        <v>20</v>
      </c>
      <c r="J1054" s="48">
        <v>4</v>
      </c>
      <c r="K1054" s="48" t="s">
        <v>129</v>
      </c>
      <c r="L1054" s="48">
        <v>2</v>
      </c>
      <c r="M1054" s="48">
        <v>0</v>
      </c>
      <c r="N1054" s="47">
        <v>2</v>
      </c>
    </row>
    <row r="1055" spans="1:14" x14ac:dyDescent="0.25">
      <c r="A1055" s="5" t="s">
        <v>721</v>
      </c>
      <c r="B1055" s="48" t="str">
        <f t="shared" si="16"/>
        <v>S2021</v>
      </c>
      <c r="C1055" s="48" t="s">
        <v>73</v>
      </c>
      <c r="D1055" s="48" t="str">
        <f>TRIM(MID(Tableau1[[#This Row],[tache]],FIND("TACHE",Tableau1[[#This Row],[tache]])+5,FIND(":",Tableau1[[#This Row],[tache]])-(FIND("TACHE",Tableau1[[#This Row],[tache]])+5)))</f>
        <v>1</v>
      </c>
      <c r="E1055" s="48" t="s">
        <v>297</v>
      </c>
      <c r="F1055" s="48">
        <v>8</v>
      </c>
      <c r="G1055" s="48" t="s">
        <v>210</v>
      </c>
      <c r="H1055" s="48">
        <v>25</v>
      </c>
      <c r="I1055" s="48">
        <v>20</v>
      </c>
      <c r="J1055" s="48">
        <v>4</v>
      </c>
      <c r="K1055" s="48" t="s">
        <v>129</v>
      </c>
      <c r="L1055" s="48">
        <v>2</v>
      </c>
      <c r="M1055" s="48">
        <v>0</v>
      </c>
      <c r="N1055" s="47">
        <v>2</v>
      </c>
    </row>
    <row r="1056" spans="1:14" x14ac:dyDescent="0.25">
      <c r="A1056" s="5" t="s">
        <v>721</v>
      </c>
      <c r="B1056" s="48" t="str">
        <f t="shared" si="16"/>
        <v>S2021</v>
      </c>
      <c r="C1056" s="48" t="s">
        <v>73</v>
      </c>
      <c r="D1056" s="48" t="str">
        <f>TRIM(MID(Tableau1[[#This Row],[tache]],FIND("TACHE",Tableau1[[#This Row],[tache]])+5,FIND(":",Tableau1[[#This Row],[tache]])-(FIND("TACHE",Tableau1[[#This Row],[tache]])+5)))</f>
        <v>1</v>
      </c>
      <c r="E1056" s="48" t="s">
        <v>297</v>
      </c>
      <c r="F1056" s="48">
        <v>9</v>
      </c>
      <c r="G1056" s="48" t="s">
        <v>210</v>
      </c>
      <c r="H1056" s="48">
        <v>25</v>
      </c>
      <c r="I1056" s="48">
        <v>20</v>
      </c>
      <c r="J1056" s="48">
        <v>4</v>
      </c>
      <c r="K1056" s="48" t="s">
        <v>129</v>
      </c>
      <c r="L1056" s="48">
        <v>2</v>
      </c>
      <c r="M1056" s="48">
        <v>0</v>
      </c>
      <c r="N1056" s="47">
        <v>2</v>
      </c>
    </row>
    <row r="1057" spans="1:14" x14ac:dyDescent="0.25">
      <c r="A1057" s="5" t="s">
        <v>721</v>
      </c>
      <c r="B1057" s="48" t="str">
        <f t="shared" si="16"/>
        <v>S2021</v>
      </c>
      <c r="C1057" s="48" t="s">
        <v>73</v>
      </c>
      <c r="D1057" s="48" t="str">
        <f>TRIM(MID(Tableau1[[#This Row],[tache]],FIND("TACHE",Tableau1[[#This Row],[tache]])+5,FIND(":",Tableau1[[#This Row],[tache]])-(FIND("TACHE",Tableau1[[#This Row],[tache]])+5)))</f>
        <v>1</v>
      </c>
      <c r="E1057" s="48" t="s">
        <v>297</v>
      </c>
      <c r="F1057" s="48">
        <v>11</v>
      </c>
      <c r="G1057" s="48" t="s">
        <v>210</v>
      </c>
      <c r="H1057" s="48">
        <v>200</v>
      </c>
      <c r="I1057" s="48">
        <v>20</v>
      </c>
      <c r="J1057" s="48">
        <v>8</v>
      </c>
      <c r="K1057" s="48" t="s">
        <v>129</v>
      </c>
      <c r="L1057" s="48">
        <v>2</v>
      </c>
      <c r="M1057" s="48">
        <v>0</v>
      </c>
      <c r="N1057" s="47">
        <v>2</v>
      </c>
    </row>
    <row r="1058" spans="1:14" x14ac:dyDescent="0.25">
      <c r="A1058" s="5" t="s">
        <v>721</v>
      </c>
      <c r="B1058" s="48" t="str">
        <f t="shared" si="16"/>
        <v>S2021</v>
      </c>
      <c r="C1058" s="48" t="s">
        <v>73</v>
      </c>
      <c r="D1058" s="48" t="str">
        <f>TRIM(MID(Tableau1[[#This Row],[tache]],FIND("TACHE",Tableau1[[#This Row],[tache]])+5,FIND(":",Tableau1[[#This Row],[tache]])-(FIND("TACHE",Tableau1[[#This Row],[tache]])+5)))</f>
        <v>1</v>
      </c>
      <c r="E1058" s="48" t="s">
        <v>297</v>
      </c>
      <c r="F1058" s="48">
        <v>12</v>
      </c>
      <c r="G1058" s="48" t="s">
        <v>210</v>
      </c>
      <c r="H1058" s="48">
        <v>200</v>
      </c>
      <c r="I1058" s="48">
        <v>20</v>
      </c>
      <c r="J1058" s="48">
        <v>8</v>
      </c>
      <c r="K1058" s="48" t="s">
        <v>129</v>
      </c>
      <c r="L1058" s="48">
        <v>2</v>
      </c>
      <c r="M1058" s="48">
        <v>0</v>
      </c>
      <c r="N1058" s="47">
        <v>2</v>
      </c>
    </row>
    <row r="1059" spans="1:14" x14ac:dyDescent="0.25">
      <c r="A1059" s="5" t="s">
        <v>721</v>
      </c>
      <c r="B1059" s="48" t="str">
        <f t="shared" si="16"/>
        <v>S2021</v>
      </c>
      <c r="C1059" s="48" t="s">
        <v>73</v>
      </c>
      <c r="D1059" s="48" t="str">
        <f>TRIM(MID(Tableau1[[#This Row],[tache]],FIND("TACHE",Tableau1[[#This Row],[tache]])+5,FIND(":",Tableau1[[#This Row],[tache]])-(FIND("TACHE",Tableau1[[#This Row],[tache]])+5)))</f>
        <v>1</v>
      </c>
      <c r="E1059" s="48" t="s">
        <v>297</v>
      </c>
      <c r="F1059" s="48">
        <v>13</v>
      </c>
      <c r="G1059" s="48" t="s">
        <v>210</v>
      </c>
      <c r="H1059" s="48">
        <v>25</v>
      </c>
      <c r="I1059" s="48">
        <v>20</v>
      </c>
      <c r="J1059" s="48">
        <v>4</v>
      </c>
      <c r="K1059" s="48" t="s">
        <v>129</v>
      </c>
      <c r="L1059" s="48">
        <v>2</v>
      </c>
      <c r="M1059" s="48">
        <v>0</v>
      </c>
      <c r="N1059" s="47">
        <v>2</v>
      </c>
    </row>
    <row r="1060" spans="1:14" x14ac:dyDescent="0.25">
      <c r="A1060" s="5" t="s">
        <v>721</v>
      </c>
      <c r="B1060" s="48" t="str">
        <f t="shared" si="16"/>
        <v>S2021</v>
      </c>
      <c r="C1060" s="48" t="s">
        <v>73</v>
      </c>
      <c r="D1060" s="48" t="str">
        <f>TRIM(MID(Tableau1[[#This Row],[tache]],FIND("TACHE",Tableau1[[#This Row],[tache]])+5,FIND(":",Tableau1[[#This Row],[tache]])-(FIND("TACHE",Tableau1[[#This Row],[tache]])+5)))</f>
        <v>1</v>
      </c>
      <c r="E1060" s="48" t="s">
        <v>297</v>
      </c>
      <c r="F1060" s="48">
        <v>15</v>
      </c>
      <c r="G1060" s="48" t="s">
        <v>722</v>
      </c>
      <c r="H1060" s="48">
        <v>25</v>
      </c>
      <c r="I1060" s="48">
        <v>50</v>
      </c>
      <c r="J1060" s="48">
        <v>4</v>
      </c>
      <c r="K1060" s="48" t="s">
        <v>150</v>
      </c>
      <c r="L1060" s="48">
        <v>1</v>
      </c>
      <c r="M1060" s="48">
        <v>0</v>
      </c>
      <c r="N1060" s="47">
        <v>1</v>
      </c>
    </row>
    <row r="1061" spans="1:14" x14ac:dyDescent="0.25">
      <c r="A1061" s="5" t="s">
        <v>721</v>
      </c>
      <c r="B1061" s="48" t="str">
        <f t="shared" si="16"/>
        <v>S2021</v>
      </c>
      <c r="C1061" s="48" t="s">
        <v>73</v>
      </c>
      <c r="D1061" s="48" t="str">
        <f>TRIM(MID(Tableau1[[#This Row],[tache]],FIND("TACHE",Tableau1[[#This Row],[tache]])+5,FIND(":",Tableau1[[#This Row],[tache]])-(FIND("TACHE",Tableau1[[#This Row],[tache]])+5)))</f>
        <v>1</v>
      </c>
      <c r="E1061" s="48" t="s">
        <v>297</v>
      </c>
      <c r="F1061" s="48">
        <v>17</v>
      </c>
      <c r="G1061" s="48" t="s">
        <v>722</v>
      </c>
      <c r="H1061" s="48">
        <v>25</v>
      </c>
      <c r="I1061" s="48">
        <v>50</v>
      </c>
      <c r="J1061" s="48">
        <v>4</v>
      </c>
      <c r="K1061" s="48" t="s">
        <v>150</v>
      </c>
      <c r="L1061" s="48">
        <v>1</v>
      </c>
      <c r="M1061" s="48">
        <v>0</v>
      </c>
      <c r="N1061" s="47">
        <v>1</v>
      </c>
    </row>
    <row r="1062" spans="1:14" x14ac:dyDescent="0.25">
      <c r="A1062" s="5" t="s">
        <v>721</v>
      </c>
      <c r="B1062" s="48" t="str">
        <f t="shared" si="16"/>
        <v>S2021</v>
      </c>
      <c r="C1062" s="48" t="s">
        <v>73</v>
      </c>
      <c r="D1062" s="48" t="str">
        <f>TRIM(MID(Tableau1[[#This Row],[tache]],FIND("TACHE",Tableau1[[#This Row],[tache]])+5,FIND(":",Tableau1[[#This Row],[tache]])-(FIND("TACHE",Tableau1[[#This Row],[tache]])+5)))</f>
        <v>1</v>
      </c>
      <c r="E1062" s="48" t="s">
        <v>297</v>
      </c>
      <c r="F1062" s="48">
        <v>18</v>
      </c>
      <c r="G1062" s="48" t="s">
        <v>722</v>
      </c>
      <c r="H1062" s="48">
        <v>25</v>
      </c>
      <c r="I1062" s="48">
        <v>50</v>
      </c>
      <c r="J1062" s="48">
        <v>4</v>
      </c>
      <c r="K1062" s="48" t="s">
        <v>150</v>
      </c>
      <c r="L1062" s="48">
        <v>1</v>
      </c>
      <c r="M1062" s="48">
        <v>0</v>
      </c>
      <c r="N1062" s="47">
        <v>1</v>
      </c>
    </row>
    <row r="1063" spans="1:14" x14ac:dyDescent="0.25">
      <c r="A1063" s="5" t="s">
        <v>721</v>
      </c>
      <c r="B1063" s="48" t="str">
        <f t="shared" si="16"/>
        <v>S2021</v>
      </c>
      <c r="C1063" s="48" t="s">
        <v>73</v>
      </c>
      <c r="D1063" s="48" t="str">
        <f>TRIM(MID(Tableau1[[#This Row],[tache]],FIND("TACHE",Tableau1[[#This Row],[tache]])+5,FIND(":",Tableau1[[#This Row],[tache]])-(FIND("TACHE",Tableau1[[#This Row],[tache]])+5)))</f>
        <v>1</v>
      </c>
      <c r="E1063" s="48" t="s">
        <v>297</v>
      </c>
      <c r="F1063" s="48">
        <v>19</v>
      </c>
      <c r="G1063" s="48" t="s">
        <v>722</v>
      </c>
      <c r="H1063" s="48">
        <v>25</v>
      </c>
      <c r="I1063" s="48">
        <v>50</v>
      </c>
      <c r="J1063" s="48">
        <v>4</v>
      </c>
      <c r="K1063" s="48" t="s">
        <v>150</v>
      </c>
      <c r="L1063" s="48">
        <v>1</v>
      </c>
      <c r="M1063" s="48">
        <v>0</v>
      </c>
      <c r="N1063" s="47">
        <v>1</v>
      </c>
    </row>
    <row r="1064" spans="1:14" x14ac:dyDescent="0.25">
      <c r="A1064" s="5" t="s">
        <v>721</v>
      </c>
      <c r="B1064" s="48" t="str">
        <f t="shared" si="16"/>
        <v>S2021</v>
      </c>
      <c r="C1064" s="48" t="s">
        <v>73</v>
      </c>
      <c r="D1064" s="48" t="str">
        <f>TRIM(MID(Tableau1[[#This Row],[tache]],FIND("TACHE",Tableau1[[#This Row],[tache]])+5,FIND(":",Tableau1[[#This Row],[tache]])-(FIND("TACHE",Tableau1[[#This Row],[tache]])+5)))</f>
        <v>1</v>
      </c>
      <c r="E1064" s="48" t="s">
        <v>297</v>
      </c>
      <c r="F1064" s="48">
        <v>21</v>
      </c>
      <c r="G1064" s="48" t="s">
        <v>210</v>
      </c>
      <c r="H1064" s="48">
        <v>25</v>
      </c>
      <c r="I1064" s="48">
        <v>20</v>
      </c>
      <c r="J1064" s="48">
        <v>4</v>
      </c>
      <c r="K1064" s="48" t="s">
        <v>129</v>
      </c>
      <c r="L1064" s="48">
        <v>2</v>
      </c>
      <c r="M1064" s="48">
        <v>0</v>
      </c>
      <c r="N1064" s="47">
        <v>2</v>
      </c>
    </row>
    <row r="1065" spans="1:14" x14ac:dyDescent="0.25">
      <c r="A1065" s="5" t="s">
        <v>721</v>
      </c>
      <c r="B1065" s="48" t="str">
        <f t="shared" si="16"/>
        <v>S2021</v>
      </c>
      <c r="C1065" s="48" t="s">
        <v>73</v>
      </c>
      <c r="D1065" s="48" t="str">
        <f>TRIM(MID(Tableau1[[#This Row],[tache]],FIND("TACHE",Tableau1[[#This Row],[tache]])+5,FIND(":",Tableau1[[#This Row],[tache]])-(FIND("TACHE",Tableau1[[#This Row],[tache]])+5)))</f>
        <v>1</v>
      </c>
      <c r="E1065" s="48" t="s">
        <v>297</v>
      </c>
      <c r="F1065" s="48">
        <v>22</v>
      </c>
      <c r="G1065" s="48" t="s">
        <v>210</v>
      </c>
      <c r="H1065" s="48">
        <v>100</v>
      </c>
      <c r="I1065" s="48">
        <v>50</v>
      </c>
      <c r="J1065" s="48">
        <v>8</v>
      </c>
      <c r="K1065" s="48" t="s">
        <v>129</v>
      </c>
      <c r="L1065" s="48">
        <v>2</v>
      </c>
      <c r="M1065" s="48">
        <v>0</v>
      </c>
      <c r="N1065" s="47">
        <v>2</v>
      </c>
    </row>
    <row r="1066" spans="1:14" x14ac:dyDescent="0.25">
      <c r="A1066" s="5" t="s">
        <v>721</v>
      </c>
      <c r="B1066" s="48" t="str">
        <f t="shared" si="16"/>
        <v>S2021</v>
      </c>
      <c r="C1066" s="48" t="s">
        <v>73</v>
      </c>
      <c r="D1066" s="48" t="str">
        <f>TRIM(MID(Tableau1[[#This Row],[tache]],FIND("TACHE",Tableau1[[#This Row],[tache]])+5,FIND(":",Tableau1[[#This Row],[tache]])-(FIND("TACHE",Tableau1[[#This Row],[tache]])+5)))</f>
        <v>1</v>
      </c>
      <c r="E1066" s="48" t="s">
        <v>297</v>
      </c>
      <c r="F1066" s="48">
        <v>26</v>
      </c>
      <c r="G1066" s="48" t="s">
        <v>722</v>
      </c>
      <c r="H1066" s="48">
        <v>25</v>
      </c>
      <c r="I1066" s="48">
        <v>50</v>
      </c>
      <c r="J1066" s="48">
        <v>4</v>
      </c>
      <c r="K1066" s="48" t="s">
        <v>150</v>
      </c>
      <c r="L1066" s="48">
        <v>1</v>
      </c>
      <c r="M1066" s="48">
        <v>0</v>
      </c>
      <c r="N1066" s="47">
        <v>1</v>
      </c>
    </row>
    <row r="1067" spans="1:14" x14ac:dyDescent="0.25">
      <c r="A1067" s="5" t="s">
        <v>721</v>
      </c>
      <c r="B1067" s="48" t="str">
        <f t="shared" si="16"/>
        <v>S2021</v>
      </c>
      <c r="C1067" s="48" t="s">
        <v>73</v>
      </c>
      <c r="D1067" s="48" t="str">
        <f>TRIM(MID(Tableau1[[#This Row],[tache]],FIND("TACHE",Tableau1[[#This Row],[tache]])+5,FIND(":",Tableau1[[#This Row],[tache]])-(FIND("TACHE",Tableau1[[#This Row],[tache]])+5)))</f>
        <v>1</v>
      </c>
      <c r="E1067" s="48" t="s">
        <v>297</v>
      </c>
      <c r="F1067" s="48">
        <v>30</v>
      </c>
      <c r="G1067" s="48" t="s">
        <v>722</v>
      </c>
      <c r="H1067" s="48">
        <v>25</v>
      </c>
      <c r="I1067" s="48">
        <v>50</v>
      </c>
      <c r="J1067" s="48">
        <v>4</v>
      </c>
      <c r="K1067" s="48" t="s">
        <v>150</v>
      </c>
      <c r="L1067" s="48">
        <v>1</v>
      </c>
      <c r="M1067" s="48">
        <v>0</v>
      </c>
      <c r="N1067" s="47">
        <v>1</v>
      </c>
    </row>
    <row r="1068" spans="1:14" x14ac:dyDescent="0.25">
      <c r="A1068" s="5" t="s">
        <v>721</v>
      </c>
      <c r="B1068" s="48" t="str">
        <f t="shared" si="16"/>
        <v>S2021</v>
      </c>
      <c r="C1068" s="48" t="s">
        <v>73</v>
      </c>
      <c r="D1068" s="48" t="str">
        <f>TRIM(MID(Tableau1[[#This Row],[tache]],FIND("TACHE",Tableau1[[#This Row],[tache]])+5,FIND(":",Tableau1[[#This Row],[tache]])-(FIND("TACHE",Tableau1[[#This Row],[tache]])+5)))</f>
        <v>1</v>
      </c>
      <c r="E1068" s="48" t="s">
        <v>297</v>
      </c>
      <c r="F1068" s="48">
        <v>31</v>
      </c>
      <c r="G1068" s="48" t="s">
        <v>722</v>
      </c>
      <c r="H1068" s="48">
        <v>25</v>
      </c>
      <c r="I1068" s="48">
        <v>50</v>
      </c>
      <c r="J1068" s="48">
        <v>4</v>
      </c>
      <c r="K1068" s="48" t="s">
        <v>150</v>
      </c>
      <c r="L1068" s="48">
        <v>1</v>
      </c>
      <c r="M1068" s="48">
        <v>0</v>
      </c>
      <c r="N1068" s="47">
        <v>1</v>
      </c>
    </row>
    <row r="1069" spans="1:14" x14ac:dyDescent="0.25">
      <c r="A1069" s="5" t="s">
        <v>721</v>
      </c>
      <c r="B1069" s="48" t="str">
        <f t="shared" si="16"/>
        <v>S2021</v>
      </c>
      <c r="C1069" s="48" t="s">
        <v>73</v>
      </c>
      <c r="D1069" s="48" t="str">
        <f>TRIM(MID(Tableau1[[#This Row],[tache]],FIND("TACHE",Tableau1[[#This Row],[tache]])+5,FIND(":",Tableau1[[#This Row],[tache]])-(FIND("TACHE",Tableau1[[#This Row],[tache]])+5)))</f>
        <v>1</v>
      </c>
      <c r="E1069" s="48" t="s">
        <v>297</v>
      </c>
      <c r="F1069" s="48">
        <v>34</v>
      </c>
      <c r="G1069" s="48" t="s">
        <v>210</v>
      </c>
      <c r="H1069" s="48">
        <v>450</v>
      </c>
      <c r="I1069" s="48">
        <v>20</v>
      </c>
      <c r="J1069" s="48">
        <v>16</v>
      </c>
      <c r="K1069" s="48" t="s">
        <v>129</v>
      </c>
      <c r="L1069" s="48">
        <v>2</v>
      </c>
      <c r="M1069" s="48">
        <v>0</v>
      </c>
      <c r="N1069" s="47">
        <v>2</v>
      </c>
    </row>
    <row r="1070" spans="1:14" x14ac:dyDescent="0.25">
      <c r="A1070" s="5" t="s">
        <v>721</v>
      </c>
      <c r="B1070" s="48" t="str">
        <f t="shared" si="16"/>
        <v>S2021</v>
      </c>
      <c r="C1070" s="48" t="s">
        <v>73</v>
      </c>
      <c r="D1070" s="48" t="str">
        <f>TRIM(MID(Tableau1[[#This Row],[tache]],FIND("TACHE",Tableau1[[#This Row],[tache]])+5,FIND(":",Tableau1[[#This Row],[tache]])-(FIND("TACHE",Tableau1[[#This Row],[tache]])+5)))</f>
        <v>1</v>
      </c>
      <c r="E1070" s="48" t="s">
        <v>297</v>
      </c>
      <c r="F1070" s="48">
        <v>35</v>
      </c>
      <c r="G1070" s="48" t="s">
        <v>210</v>
      </c>
      <c r="H1070" s="48">
        <v>450</v>
      </c>
      <c r="I1070" s="48">
        <v>20</v>
      </c>
      <c r="J1070" s="48">
        <v>16</v>
      </c>
      <c r="K1070" s="48" t="s">
        <v>129</v>
      </c>
      <c r="L1070" s="48">
        <v>2</v>
      </c>
      <c r="M1070" s="48">
        <v>0</v>
      </c>
      <c r="N1070" s="47">
        <v>2</v>
      </c>
    </row>
    <row r="1071" spans="1:14" x14ac:dyDescent="0.25">
      <c r="A1071" s="5" t="s">
        <v>721</v>
      </c>
      <c r="B1071" s="48" t="str">
        <f t="shared" si="16"/>
        <v>S2021</v>
      </c>
      <c r="C1071" s="48" t="s">
        <v>73</v>
      </c>
      <c r="D1071" s="48" t="str">
        <f>TRIM(MID(Tableau1[[#This Row],[tache]],FIND("TACHE",Tableau1[[#This Row],[tache]])+5,FIND(":",Tableau1[[#This Row],[tache]])-(FIND("TACHE",Tableau1[[#This Row],[tache]])+5)))</f>
        <v>1</v>
      </c>
      <c r="E1071" s="48" t="s">
        <v>297</v>
      </c>
      <c r="F1071" s="48">
        <v>36</v>
      </c>
      <c r="G1071" s="48" t="s">
        <v>723</v>
      </c>
      <c r="H1071" s="48">
        <v>80</v>
      </c>
      <c r="I1071" s="48">
        <v>20</v>
      </c>
      <c r="J1071" s="48">
        <v>4</v>
      </c>
      <c r="K1071" s="48" t="s">
        <v>129</v>
      </c>
      <c r="L1071" s="48">
        <v>2</v>
      </c>
      <c r="M1071" s="48">
        <v>0</v>
      </c>
      <c r="N1071" s="47">
        <v>2</v>
      </c>
    </row>
    <row r="1072" spans="1:14" x14ac:dyDescent="0.25">
      <c r="A1072" s="5" t="s">
        <v>721</v>
      </c>
      <c r="B1072" s="48" t="str">
        <f t="shared" si="16"/>
        <v>S2021</v>
      </c>
      <c r="C1072" s="48" t="s">
        <v>73</v>
      </c>
      <c r="D1072" s="48" t="str">
        <f>TRIM(MID(Tableau1[[#This Row],[tache]],FIND("TACHE",Tableau1[[#This Row],[tache]])+5,FIND(":",Tableau1[[#This Row],[tache]])-(FIND("TACHE",Tableau1[[#This Row],[tache]])+5)))</f>
        <v>1</v>
      </c>
      <c r="E1072" s="48" t="s">
        <v>297</v>
      </c>
      <c r="F1072" s="48">
        <v>37</v>
      </c>
      <c r="G1072" s="48" t="s">
        <v>210</v>
      </c>
      <c r="H1072" s="48">
        <v>50</v>
      </c>
      <c r="I1072" s="48">
        <v>20</v>
      </c>
      <c r="J1072" s="48">
        <v>4</v>
      </c>
      <c r="K1072" s="48" t="s">
        <v>129</v>
      </c>
      <c r="L1072" s="48">
        <v>2</v>
      </c>
      <c r="M1072" s="48">
        <v>0</v>
      </c>
      <c r="N1072" s="47">
        <v>2</v>
      </c>
    </row>
    <row r="1073" spans="1:14" x14ac:dyDescent="0.25">
      <c r="A1073" s="5" t="s">
        <v>721</v>
      </c>
      <c r="B1073" s="48" t="str">
        <f t="shared" si="16"/>
        <v>S2021</v>
      </c>
      <c r="C1073" s="48" t="s">
        <v>73</v>
      </c>
      <c r="D1073" s="48" t="str">
        <f>TRIM(MID(Tableau1[[#This Row],[tache]],FIND("TACHE",Tableau1[[#This Row],[tache]])+5,FIND(":",Tableau1[[#This Row],[tache]])-(FIND("TACHE",Tableau1[[#This Row],[tache]])+5)))</f>
        <v>1</v>
      </c>
      <c r="E1073" s="48" t="s">
        <v>297</v>
      </c>
      <c r="F1073" s="48">
        <v>38</v>
      </c>
      <c r="G1073" s="48" t="s">
        <v>724</v>
      </c>
      <c r="H1073" s="48">
        <v>500</v>
      </c>
      <c r="I1073" s="48">
        <v>20</v>
      </c>
      <c r="J1073" s="48">
        <v>20</v>
      </c>
      <c r="K1073" s="48" t="s">
        <v>129</v>
      </c>
      <c r="L1073" s="48">
        <v>1</v>
      </c>
      <c r="M1073" s="48">
        <v>0</v>
      </c>
      <c r="N1073" s="47">
        <v>1</v>
      </c>
    </row>
    <row r="1074" spans="1:14" x14ac:dyDescent="0.25">
      <c r="A1074" s="5" t="s">
        <v>721</v>
      </c>
      <c r="B1074" s="48" t="str">
        <f t="shared" si="16"/>
        <v>S2021</v>
      </c>
      <c r="C1074" s="48" t="s">
        <v>73</v>
      </c>
      <c r="D1074" s="48" t="str">
        <f>TRIM(MID(Tableau1[[#This Row],[tache]],FIND("TACHE",Tableau1[[#This Row],[tache]])+5,FIND(":",Tableau1[[#This Row],[tache]])-(FIND("TACHE",Tableau1[[#This Row],[tache]])+5)))</f>
        <v>1</v>
      </c>
      <c r="E1074" s="48" t="s">
        <v>297</v>
      </c>
      <c r="F1074" s="48">
        <v>39</v>
      </c>
      <c r="G1074" s="48" t="s">
        <v>210</v>
      </c>
      <c r="H1074" s="48">
        <v>200</v>
      </c>
      <c r="I1074" s="48">
        <v>20</v>
      </c>
      <c r="J1074" s="48">
        <v>8</v>
      </c>
      <c r="K1074" s="48" t="s">
        <v>129</v>
      </c>
      <c r="L1074" s="48">
        <v>2</v>
      </c>
      <c r="M1074" s="48">
        <v>0</v>
      </c>
      <c r="N1074" s="47">
        <v>2</v>
      </c>
    </row>
    <row r="1075" spans="1:14" x14ac:dyDescent="0.25">
      <c r="A1075" s="5" t="s">
        <v>721</v>
      </c>
      <c r="B1075" s="48" t="str">
        <f t="shared" si="16"/>
        <v>S2021</v>
      </c>
      <c r="C1075" s="48" t="s">
        <v>73</v>
      </c>
      <c r="D1075" s="48" t="str">
        <f>TRIM(MID(Tableau1[[#This Row],[tache]],FIND("TACHE",Tableau1[[#This Row],[tache]])+5,FIND(":",Tableau1[[#This Row],[tache]])-(FIND("TACHE",Tableau1[[#This Row],[tache]])+5)))</f>
        <v>1</v>
      </c>
      <c r="E1075" s="48" t="s">
        <v>297</v>
      </c>
      <c r="F1075" s="48">
        <v>40</v>
      </c>
      <c r="G1075" s="48" t="s">
        <v>724</v>
      </c>
      <c r="H1075" s="48">
        <v>500</v>
      </c>
      <c r="I1075" s="48">
        <v>20</v>
      </c>
      <c r="J1075" s="48">
        <v>20</v>
      </c>
      <c r="K1075" s="48" t="s">
        <v>129</v>
      </c>
      <c r="L1075" s="48">
        <v>1</v>
      </c>
      <c r="M1075" s="48">
        <v>0</v>
      </c>
      <c r="N1075" s="47">
        <v>1</v>
      </c>
    </row>
    <row r="1076" spans="1:14" x14ac:dyDescent="0.25">
      <c r="A1076" s="5" t="s">
        <v>721</v>
      </c>
      <c r="B1076" s="48" t="str">
        <f t="shared" si="16"/>
        <v>S2021</v>
      </c>
      <c r="C1076" s="48" t="s">
        <v>73</v>
      </c>
      <c r="D1076" s="48" t="str">
        <f>TRIM(MID(Tableau1[[#This Row],[tache]],FIND("TACHE",Tableau1[[#This Row],[tache]])+5,FIND(":",Tableau1[[#This Row],[tache]])-(FIND("TACHE",Tableau1[[#This Row],[tache]])+5)))</f>
        <v>4</v>
      </c>
      <c r="E1076" s="48" t="s">
        <v>725</v>
      </c>
      <c r="F1076" s="48">
        <v>1</v>
      </c>
      <c r="G1076" s="48" t="s">
        <v>214</v>
      </c>
      <c r="H1076" s="48">
        <v>50</v>
      </c>
      <c r="I1076" s="48">
        <v>20</v>
      </c>
      <c r="J1076" s="48">
        <v>4</v>
      </c>
      <c r="K1076" s="48" t="s">
        <v>129</v>
      </c>
      <c r="L1076" s="48">
        <v>0</v>
      </c>
      <c r="M1076" s="48">
        <v>1</v>
      </c>
      <c r="N1076" s="47">
        <v>1</v>
      </c>
    </row>
    <row r="1077" spans="1:14" x14ac:dyDescent="0.25">
      <c r="A1077" s="5" t="s">
        <v>721</v>
      </c>
      <c r="B1077" s="48" t="str">
        <f t="shared" si="16"/>
        <v>S2021</v>
      </c>
      <c r="C1077" s="48" t="s">
        <v>73</v>
      </c>
      <c r="D1077" s="48" t="str">
        <f>TRIM(MID(Tableau1[[#This Row],[tache]],FIND("TACHE",Tableau1[[#This Row],[tache]])+5,FIND(":",Tableau1[[#This Row],[tache]])-(FIND("TACHE",Tableau1[[#This Row],[tache]])+5)))</f>
        <v>4</v>
      </c>
      <c r="E1077" s="48" t="s">
        <v>725</v>
      </c>
      <c r="F1077" s="48">
        <v>2</v>
      </c>
      <c r="G1077" s="48" t="s">
        <v>214</v>
      </c>
      <c r="H1077" s="48">
        <v>50</v>
      </c>
      <c r="I1077" s="48">
        <v>20</v>
      </c>
      <c r="J1077" s="48">
        <v>4</v>
      </c>
      <c r="K1077" s="48" t="s">
        <v>129</v>
      </c>
      <c r="L1077" s="48">
        <v>0</v>
      </c>
      <c r="M1077" s="48">
        <v>1</v>
      </c>
      <c r="N1077" s="47">
        <v>1</v>
      </c>
    </row>
    <row r="1078" spans="1:14" x14ac:dyDescent="0.25">
      <c r="A1078" s="5" t="s">
        <v>721</v>
      </c>
      <c r="B1078" s="48" t="str">
        <f t="shared" si="16"/>
        <v>S2021</v>
      </c>
      <c r="C1078" s="48" t="s">
        <v>73</v>
      </c>
      <c r="D1078" s="48" t="str">
        <f>TRIM(MID(Tableau1[[#This Row],[tache]],FIND("TACHE",Tableau1[[#This Row],[tache]])+5,FIND(":",Tableau1[[#This Row],[tache]])-(FIND("TACHE",Tableau1[[#This Row],[tache]])+5)))</f>
        <v>4</v>
      </c>
      <c r="E1078" s="48" t="s">
        <v>725</v>
      </c>
      <c r="F1078" s="48">
        <v>3</v>
      </c>
      <c r="G1078" s="48" t="s">
        <v>214</v>
      </c>
      <c r="H1078" s="48">
        <v>25</v>
      </c>
      <c r="I1078" s="48">
        <v>20</v>
      </c>
      <c r="J1078" s="48">
        <v>4</v>
      </c>
      <c r="K1078" s="48" t="s">
        <v>129</v>
      </c>
      <c r="L1078" s="48">
        <v>0</v>
      </c>
      <c r="M1078" s="48">
        <v>1</v>
      </c>
      <c r="N1078" s="47">
        <v>1</v>
      </c>
    </row>
    <row r="1079" spans="1:14" x14ac:dyDescent="0.25">
      <c r="A1079" s="5" t="s">
        <v>721</v>
      </c>
      <c r="B1079" s="48" t="str">
        <f t="shared" si="16"/>
        <v>S2021</v>
      </c>
      <c r="C1079" s="48" t="s">
        <v>73</v>
      </c>
      <c r="D1079" s="48" t="str">
        <f>TRIM(MID(Tableau1[[#This Row],[tache]],FIND("TACHE",Tableau1[[#This Row],[tache]])+5,FIND(":",Tableau1[[#This Row],[tache]])-(FIND("TACHE",Tableau1[[#This Row],[tache]])+5)))</f>
        <v>4</v>
      </c>
      <c r="E1079" s="48" t="s">
        <v>725</v>
      </c>
      <c r="F1079" s="48">
        <v>4</v>
      </c>
      <c r="G1079" s="48" t="s">
        <v>214</v>
      </c>
      <c r="H1079" s="48">
        <v>25</v>
      </c>
      <c r="I1079" s="48">
        <v>20</v>
      </c>
      <c r="J1079" s="48">
        <v>4</v>
      </c>
      <c r="K1079" s="48" t="s">
        <v>129</v>
      </c>
      <c r="L1079" s="48">
        <v>0</v>
      </c>
      <c r="M1079" s="48">
        <v>1</v>
      </c>
      <c r="N1079" s="47">
        <v>1</v>
      </c>
    </row>
    <row r="1080" spans="1:14" x14ac:dyDescent="0.25">
      <c r="A1080" s="5" t="s">
        <v>721</v>
      </c>
      <c r="B1080" s="48" t="str">
        <f t="shared" si="16"/>
        <v>S2021</v>
      </c>
      <c r="C1080" s="48" t="s">
        <v>73</v>
      </c>
      <c r="D1080" s="48" t="str">
        <f>TRIM(MID(Tableau1[[#This Row],[tache]],FIND("TACHE",Tableau1[[#This Row],[tache]])+5,FIND(":",Tableau1[[#This Row],[tache]])-(FIND("TACHE",Tableau1[[#This Row],[tache]])+5)))</f>
        <v>4</v>
      </c>
      <c r="E1080" s="48" t="s">
        <v>725</v>
      </c>
      <c r="F1080" s="48">
        <v>5</v>
      </c>
      <c r="G1080" s="48" t="s">
        <v>214</v>
      </c>
      <c r="H1080" s="48">
        <v>25</v>
      </c>
      <c r="I1080" s="48">
        <v>20</v>
      </c>
      <c r="J1080" s="48">
        <v>4</v>
      </c>
      <c r="K1080" s="48" t="s">
        <v>129</v>
      </c>
      <c r="L1080" s="48">
        <v>0</v>
      </c>
      <c r="M1080" s="48">
        <v>1</v>
      </c>
      <c r="N1080" s="47">
        <v>1</v>
      </c>
    </row>
    <row r="1081" spans="1:14" x14ac:dyDescent="0.25">
      <c r="A1081" s="5" t="s">
        <v>721</v>
      </c>
      <c r="B1081" s="48" t="str">
        <f t="shared" si="16"/>
        <v>S2021</v>
      </c>
      <c r="C1081" s="48" t="s">
        <v>73</v>
      </c>
      <c r="D1081" s="48" t="str">
        <f>TRIM(MID(Tableau1[[#This Row],[tache]],FIND("TACHE",Tableau1[[#This Row],[tache]])+5,FIND(":",Tableau1[[#This Row],[tache]])-(FIND("TACHE",Tableau1[[#This Row],[tache]])+5)))</f>
        <v>4</v>
      </c>
      <c r="E1081" s="48" t="s">
        <v>725</v>
      </c>
      <c r="F1081" s="48">
        <v>6</v>
      </c>
      <c r="G1081" s="48" t="s">
        <v>214</v>
      </c>
      <c r="H1081" s="48">
        <v>25</v>
      </c>
      <c r="I1081" s="48">
        <v>20</v>
      </c>
      <c r="J1081" s="48">
        <v>4</v>
      </c>
      <c r="K1081" s="48" t="s">
        <v>129</v>
      </c>
      <c r="L1081" s="48">
        <v>0</v>
      </c>
      <c r="M1081" s="48">
        <v>1</v>
      </c>
      <c r="N1081" s="47">
        <v>1</v>
      </c>
    </row>
    <row r="1082" spans="1:14" x14ac:dyDescent="0.25">
      <c r="A1082" s="5" t="s">
        <v>721</v>
      </c>
      <c r="B1082" s="48" t="str">
        <f t="shared" si="16"/>
        <v>S2021</v>
      </c>
      <c r="C1082" s="48" t="s">
        <v>73</v>
      </c>
      <c r="D1082" s="48" t="str">
        <f>TRIM(MID(Tableau1[[#This Row],[tache]],FIND("TACHE",Tableau1[[#This Row],[tache]])+5,FIND(":",Tableau1[[#This Row],[tache]])-(FIND("TACHE",Tableau1[[#This Row],[tache]])+5)))</f>
        <v>4</v>
      </c>
      <c r="E1082" s="48" t="s">
        <v>725</v>
      </c>
      <c r="F1082" s="48">
        <v>7</v>
      </c>
      <c r="G1082" s="48" t="s">
        <v>726</v>
      </c>
      <c r="H1082" s="48">
        <v>900</v>
      </c>
      <c r="I1082" s="48">
        <v>20</v>
      </c>
      <c r="J1082" s="48" t="e">
        <v>#N/A</v>
      </c>
      <c r="K1082" s="48" t="s">
        <v>129</v>
      </c>
      <c r="L1082" s="48">
        <v>0</v>
      </c>
      <c r="M1082" s="48">
        <v>1</v>
      </c>
      <c r="N1082" s="47">
        <v>1</v>
      </c>
    </row>
    <row r="1083" spans="1:14" x14ac:dyDescent="0.25">
      <c r="A1083" s="5" t="s">
        <v>721</v>
      </c>
      <c r="B1083" s="48" t="str">
        <f t="shared" si="16"/>
        <v>S2021</v>
      </c>
      <c r="C1083" s="48" t="s">
        <v>73</v>
      </c>
      <c r="D1083" s="48" t="str">
        <f>TRIM(MID(Tableau1[[#This Row],[tache]],FIND("TACHE",Tableau1[[#This Row],[tache]])+5,FIND(":",Tableau1[[#This Row],[tache]])-(FIND("TACHE",Tableau1[[#This Row],[tache]])+5)))</f>
        <v>4</v>
      </c>
      <c r="E1083" s="48" t="s">
        <v>725</v>
      </c>
      <c r="F1083" s="48">
        <v>8</v>
      </c>
      <c r="G1083" s="48" t="s">
        <v>214</v>
      </c>
      <c r="H1083" s="48">
        <v>25</v>
      </c>
      <c r="I1083" s="48">
        <v>20</v>
      </c>
      <c r="J1083" s="48">
        <v>4</v>
      </c>
      <c r="K1083" s="48" t="s">
        <v>129</v>
      </c>
      <c r="L1083" s="48">
        <v>0</v>
      </c>
      <c r="M1083" s="48">
        <v>1</v>
      </c>
      <c r="N1083" s="47">
        <v>1</v>
      </c>
    </row>
    <row r="1084" spans="1:14" x14ac:dyDescent="0.25">
      <c r="A1084" s="5" t="s">
        <v>721</v>
      </c>
      <c r="B1084" s="48" t="str">
        <f t="shared" si="16"/>
        <v>S2021</v>
      </c>
      <c r="C1084" s="48" t="s">
        <v>73</v>
      </c>
      <c r="D1084" s="48" t="str">
        <f>TRIM(MID(Tableau1[[#This Row],[tache]],FIND("TACHE",Tableau1[[#This Row],[tache]])+5,FIND(":",Tableau1[[#This Row],[tache]])-(FIND("TACHE",Tableau1[[#This Row],[tache]])+5)))</f>
        <v>4</v>
      </c>
      <c r="E1084" s="48" t="s">
        <v>725</v>
      </c>
      <c r="F1084" s="48">
        <v>9</v>
      </c>
      <c r="G1084" s="48" t="s">
        <v>214</v>
      </c>
      <c r="H1084" s="48">
        <v>25</v>
      </c>
      <c r="I1084" s="48">
        <v>20</v>
      </c>
      <c r="J1084" s="48">
        <v>4</v>
      </c>
      <c r="K1084" s="48" t="s">
        <v>129</v>
      </c>
      <c r="L1084" s="48">
        <v>0</v>
      </c>
      <c r="M1084" s="48">
        <v>1</v>
      </c>
      <c r="N1084" s="47">
        <v>1</v>
      </c>
    </row>
    <row r="1085" spans="1:14" x14ac:dyDescent="0.25">
      <c r="A1085" s="5" t="s">
        <v>721</v>
      </c>
      <c r="B1085" s="48" t="str">
        <f t="shared" si="16"/>
        <v>S2021</v>
      </c>
      <c r="C1085" s="48" t="s">
        <v>73</v>
      </c>
      <c r="D1085" s="48" t="str">
        <f>TRIM(MID(Tableau1[[#This Row],[tache]],FIND("TACHE",Tableau1[[#This Row],[tache]])+5,FIND(":",Tableau1[[#This Row],[tache]])-(FIND("TACHE",Tableau1[[#This Row],[tache]])+5)))</f>
        <v>4</v>
      </c>
      <c r="E1085" s="48" t="s">
        <v>725</v>
      </c>
      <c r="F1085" s="48">
        <v>11</v>
      </c>
      <c r="G1085" s="48" t="s">
        <v>214</v>
      </c>
      <c r="H1085" s="48">
        <v>200</v>
      </c>
      <c r="I1085" s="48">
        <v>20</v>
      </c>
      <c r="J1085" s="48">
        <v>8</v>
      </c>
      <c r="K1085" s="48" t="s">
        <v>129</v>
      </c>
      <c r="L1085" s="48">
        <v>0</v>
      </c>
      <c r="M1085" s="48">
        <v>1</v>
      </c>
      <c r="N1085" s="47">
        <v>1</v>
      </c>
    </row>
    <row r="1086" spans="1:14" x14ac:dyDescent="0.25">
      <c r="A1086" s="5" t="s">
        <v>721</v>
      </c>
      <c r="B1086" s="48" t="str">
        <f t="shared" si="16"/>
        <v>S2021</v>
      </c>
      <c r="C1086" s="48" t="s">
        <v>73</v>
      </c>
      <c r="D1086" s="48" t="str">
        <f>TRIM(MID(Tableau1[[#This Row],[tache]],FIND("TACHE",Tableau1[[#This Row],[tache]])+5,FIND(":",Tableau1[[#This Row],[tache]])-(FIND("TACHE",Tableau1[[#This Row],[tache]])+5)))</f>
        <v>4</v>
      </c>
      <c r="E1086" s="48" t="s">
        <v>725</v>
      </c>
      <c r="F1086" s="48">
        <v>12</v>
      </c>
      <c r="G1086" s="48" t="s">
        <v>214</v>
      </c>
      <c r="H1086" s="48">
        <v>200</v>
      </c>
      <c r="I1086" s="48">
        <v>20</v>
      </c>
      <c r="J1086" s="48">
        <v>8</v>
      </c>
      <c r="K1086" s="48" t="s">
        <v>129</v>
      </c>
      <c r="L1086" s="48">
        <v>0</v>
      </c>
      <c r="M1086" s="48">
        <v>1</v>
      </c>
      <c r="N1086" s="47">
        <v>1</v>
      </c>
    </row>
    <row r="1087" spans="1:14" x14ac:dyDescent="0.25">
      <c r="A1087" s="5" t="s">
        <v>721</v>
      </c>
      <c r="B1087" s="48" t="str">
        <f t="shared" si="16"/>
        <v>S2021</v>
      </c>
      <c r="C1087" s="48" t="s">
        <v>73</v>
      </c>
      <c r="D1087" s="48" t="str">
        <f>TRIM(MID(Tableau1[[#This Row],[tache]],FIND("TACHE",Tableau1[[#This Row],[tache]])+5,FIND(":",Tableau1[[#This Row],[tache]])-(FIND("TACHE",Tableau1[[#This Row],[tache]])+5)))</f>
        <v>4</v>
      </c>
      <c r="E1087" s="48" t="s">
        <v>725</v>
      </c>
      <c r="F1087" s="48">
        <v>13</v>
      </c>
      <c r="G1087" s="48" t="s">
        <v>214</v>
      </c>
      <c r="H1087" s="48">
        <v>25</v>
      </c>
      <c r="I1087" s="48">
        <v>20</v>
      </c>
      <c r="J1087" s="48">
        <v>4</v>
      </c>
      <c r="K1087" s="48" t="s">
        <v>129</v>
      </c>
      <c r="L1087" s="48">
        <v>0</v>
      </c>
      <c r="M1087" s="48">
        <v>1</v>
      </c>
      <c r="N1087" s="47">
        <v>1</v>
      </c>
    </row>
    <row r="1088" spans="1:14" x14ac:dyDescent="0.25">
      <c r="A1088" s="5" t="s">
        <v>721</v>
      </c>
      <c r="B1088" s="48" t="str">
        <f t="shared" si="16"/>
        <v>S2021</v>
      </c>
      <c r="C1088" s="48" t="s">
        <v>73</v>
      </c>
      <c r="D1088" s="48" t="str">
        <f>TRIM(MID(Tableau1[[#This Row],[tache]],FIND("TACHE",Tableau1[[#This Row],[tache]])+5,FIND(":",Tableau1[[#This Row],[tache]])-(FIND("TACHE",Tableau1[[#This Row],[tache]])+5)))</f>
        <v>4</v>
      </c>
      <c r="E1088" s="48" t="s">
        <v>725</v>
      </c>
      <c r="F1088" s="48">
        <v>14</v>
      </c>
      <c r="G1088" s="48" t="s">
        <v>727</v>
      </c>
      <c r="H1088" s="48">
        <v>600</v>
      </c>
      <c r="I1088" s="48">
        <v>20</v>
      </c>
      <c r="J1088" s="48">
        <v>20</v>
      </c>
      <c r="K1088" s="48" t="s">
        <v>129</v>
      </c>
      <c r="L1088" s="48">
        <v>0</v>
      </c>
      <c r="M1088" s="48">
        <v>1</v>
      </c>
      <c r="N1088" s="47">
        <v>1</v>
      </c>
    </row>
    <row r="1089" spans="1:14" x14ac:dyDescent="0.25">
      <c r="A1089" s="5" t="s">
        <v>721</v>
      </c>
      <c r="B1089" s="48" t="str">
        <f t="shared" si="16"/>
        <v>S2021</v>
      </c>
      <c r="C1089" s="48" t="s">
        <v>73</v>
      </c>
      <c r="D1089" s="48" t="str">
        <f>TRIM(MID(Tableau1[[#This Row],[tache]],FIND("TACHE",Tableau1[[#This Row],[tache]])+5,FIND(":",Tableau1[[#This Row],[tache]])-(FIND("TACHE",Tableau1[[#This Row],[tache]])+5)))</f>
        <v>4</v>
      </c>
      <c r="E1089" s="48" t="s">
        <v>725</v>
      </c>
      <c r="F1089" s="48">
        <v>15</v>
      </c>
      <c r="G1089" s="48" t="s">
        <v>728</v>
      </c>
      <c r="H1089" s="48">
        <v>25</v>
      </c>
      <c r="I1089" s="48">
        <v>50</v>
      </c>
      <c r="J1089" s="48">
        <v>4</v>
      </c>
      <c r="K1089" s="48" t="s">
        <v>150</v>
      </c>
      <c r="L1089" s="48">
        <v>0</v>
      </c>
      <c r="M1089" s="48">
        <v>1</v>
      </c>
      <c r="N1089" s="47">
        <v>1</v>
      </c>
    </row>
    <row r="1090" spans="1:14" x14ac:dyDescent="0.25">
      <c r="A1090" s="5" t="s">
        <v>721</v>
      </c>
      <c r="B1090" s="48" t="str">
        <f t="shared" si="16"/>
        <v>S2021</v>
      </c>
      <c r="C1090" s="48" t="s">
        <v>73</v>
      </c>
      <c r="D1090" s="48" t="str">
        <f>TRIM(MID(Tableau1[[#This Row],[tache]],FIND("TACHE",Tableau1[[#This Row],[tache]])+5,FIND(":",Tableau1[[#This Row],[tache]])-(FIND("TACHE",Tableau1[[#This Row],[tache]])+5)))</f>
        <v>4</v>
      </c>
      <c r="E1090" s="48" t="s">
        <v>725</v>
      </c>
      <c r="F1090" s="48">
        <v>17</v>
      </c>
      <c r="G1090" s="48" t="s">
        <v>728</v>
      </c>
      <c r="H1090" s="48">
        <v>25</v>
      </c>
      <c r="I1090" s="48">
        <v>50</v>
      </c>
      <c r="J1090" s="48">
        <v>4</v>
      </c>
      <c r="K1090" s="48" t="s">
        <v>150</v>
      </c>
      <c r="L1090" s="48">
        <v>0</v>
      </c>
      <c r="M1090" s="48">
        <v>1</v>
      </c>
      <c r="N1090" s="47">
        <v>1</v>
      </c>
    </row>
    <row r="1091" spans="1:14" x14ac:dyDescent="0.25">
      <c r="A1091" s="5" t="s">
        <v>721</v>
      </c>
      <c r="B1091" s="48" t="str">
        <f t="shared" ref="B1091:B1154" si="17">RIGHT(A1091,LEN(A1091)-3)</f>
        <v>S2021</v>
      </c>
      <c r="C1091" s="48" t="s">
        <v>73</v>
      </c>
      <c r="D1091" s="48" t="str">
        <f>TRIM(MID(Tableau1[[#This Row],[tache]],FIND("TACHE",Tableau1[[#This Row],[tache]])+5,FIND(":",Tableau1[[#This Row],[tache]])-(FIND("TACHE",Tableau1[[#This Row],[tache]])+5)))</f>
        <v>4</v>
      </c>
      <c r="E1091" s="48" t="s">
        <v>725</v>
      </c>
      <c r="F1091" s="48">
        <v>18</v>
      </c>
      <c r="G1091" s="48" t="s">
        <v>728</v>
      </c>
      <c r="H1091" s="48">
        <v>25</v>
      </c>
      <c r="I1091" s="48">
        <v>50</v>
      </c>
      <c r="J1091" s="48">
        <v>4</v>
      </c>
      <c r="K1091" s="48" t="s">
        <v>150</v>
      </c>
      <c r="L1091" s="48">
        <v>0</v>
      </c>
      <c r="M1091" s="48">
        <v>1</v>
      </c>
      <c r="N1091" s="47">
        <v>1</v>
      </c>
    </row>
    <row r="1092" spans="1:14" x14ac:dyDescent="0.25">
      <c r="A1092" s="5" t="s">
        <v>721</v>
      </c>
      <c r="B1092" s="48" t="str">
        <f t="shared" si="17"/>
        <v>S2021</v>
      </c>
      <c r="C1092" s="48" t="s">
        <v>73</v>
      </c>
      <c r="D1092" s="48" t="str">
        <f>TRIM(MID(Tableau1[[#This Row],[tache]],FIND("TACHE",Tableau1[[#This Row],[tache]])+5,FIND(":",Tableau1[[#This Row],[tache]])-(FIND("TACHE",Tableau1[[#This Row],[tache]])+5)))</f>
        <v>4</v>
      </c>
      <c r="E1092" s="48" t="s">
        <v>725</v>
      </c>
      <c r="F1092" s="48">
        <v>19</v>
      </c>
      <c r="G1092" s="48" t="s">
        <v>728</v>
      </c>
      <c r="H1092" s="48">
        <v>25</v>
      </c>
      <c r="I1092" s="48">
        <v>50</v>
      </c>
      <c r="J1092" s="48">
        <v>4</v>
      </c>
      <c r="K1092" s="48" t="s">
        <v>150</v>
      </c>
      <c r="L1092" s="48">
        <v>0</v>
      </c>
      <c r="M1092" s="48">
        <v>1</v>
      </c>
      <c r="N1092" s="47">
        <v>1</v>
      </c>
    </row>
    <row r="1093" spans="1:14" x14ac:dyDescent="0.25">
      <c r="A1093" s="5" t="s">
        <v>721</v>
      </c>
      <c r="B1093" s="48" t="str">
        <f t="shared" si="17"/>
        <v>S2021</v>
      </c>
      <c r="C1093" s="48" t="s">
        <v>73</v>
      </c>
      <c r="D1093" s="48" t="str">
        <f>TRIM(MID(Tableau1[[#This Row],[tache]],FIND("TACHE",Tableau1[[#This Row],[tache]])+5,FIND(":",Tableau1[[#This Row],[tache]])-(FIND("TACHE",Tableau1[[#This Row],[tache]])+5)))</f>
        <v>4</v>
      </c>
      <c r="E1093" s="48" t="s">
        <v>725</v>
      </c>
      <c r="F1093" s="48">
        <v>21</v>
      </c>
      <c r="G1093" s="48" t="s">
        <v>214</v>
      </c>
      <c r="H1093" s="48">
        <v>25</v>
      </c>
      <c r="I1093" s="48">
        <v>20</v>
      </c>
      <c r="J1093" s="48">
        <v>4</v>
      </c>
      <c r="K1093" s="48" t="s">
        <v>129</v>
      </c>
      <c r="L1093" s="48">
        <v>0</v>
      </c>
      <c r="M1093" s="48">
        <v>1</v>
      </c>
      <c r="N1093" s="47">
        <v>1</v>
      </c>
    </row>
    <row r="1094" spans="1:14" x14ac:dyDescent="0.25">
      <c r="A1094" s="5" t="s">
        <v>721</v>
      </c>
      <c r="B1094" s="48" t="str">
        <f t="shared" si="17"/>
        <v>S2021</v>
      </c>
      <c r="C1094" s="48" t="s">
        <v>73</v>
      </c>
      <c r="D1094" s="48" t="str">
        <f>TRIM(MID(Tableau1[[#This Row],[tache]],FIND("TACHE",Tableau1[[#This Row],[tache]])+5,FIND(":",Tableau1[[#This Row],[tache]])-(FIND("TACHE",Tableau1[[#This Row],[tache]])+5)))</f>
        <v>4</v>
      </c>
      <c r="E1094" s="48" t="s">
        <v>725</v>
      </c>
      <c r="F1094" s="48">
        <v>22</v>
      </c>
      <c r="G1094" s="48" t="s">
        <v>214</v>
      </c>
      <c r="H1094" s="48">
        <v>100</v>
      </c>
      <c r="I1094" s="48">
        <v>50</v>
      </c>
      <c r="J1094" s="48">
        <v>8</v>
      </c>
      <c r="K1094" s="48" t="s">
        <v>129</v>
      </c>
      <c r="L1094" s="48">
        <v>0</v>
      </c>
      <c r="M1094" s="48">
        <v>1</v>
      </c>
      <c r="N1094" s="47">
        <v>1</v>
      </c>
    </row>
    <row r="1095" spans="1:14" x14ac:dyDescent="0.25">
      <c r="A1095" s="5" t="s">
        <v>721</v>
      </c>
      <c r="B1095" s="48" t="str">
        <f t="shared" si="17"/>
        <v>S2021</v>
      </c>
      <c r="C1095" s="48" t="s">
        <v>73</v>
      </c>
      <c r="D1095" s="48" t="str">
        <f>TRIM(MID(Tableau1[[#This Row],[tache]],FIND("TACHE",Tableau1[[#This Row],[tache]])+5,FIND(":",Tableau1[[#This Row],[tache]])-(FIND("TACHE",Tableau1[[#This Row],[tache]])+5)))</f>
        <v>4</v>
      </c>
      <c r="E1095" s="48" t="s">
        <v>725</v>
      </c>
      <c r="F1095" s="48">
        <v>25</v>
      </c>
      <c r="G1095" s="48" t="s">
        <v>727</v>
      </c>
      <c r="H1095" s="48">
        <v>600</v>
      </c>
      <c r="I1095" s="48">
        <v>20</v>
      </c>
      <c r="J1095" s="48">
        <v>20</v>
      </c>
      <c r="K1095" s="48" t="s">
        <v>129</v>
      </c>
      <c r="L1095" s="48">
        <v>0</v>
      </c>
      <c r="M1095" s="48">
        <v>1</v>
      </c>
      <c r="N1095" s="47">
        <v>1</v>
      </c>
    </row>
    <row r="1096" spans="1:14" x14ac:dyDescent="0.25">
      <c r="A1096" s="5" t="s">
        <v>721</v>
      </c>
      <c r="B1096" s="48" t="str">
        <f t="shared" si="17"/>
        <v>S2021</v>
      </c>
      <c r="C1096" s="48" t="s">
        <v>73</v>
      </c>
      <c r="D1096" s="48" t="str">
        <f>TRIM(MID(Tableau1[[#This Row],[tache]],FIND("TACHE",Tableau1[[#This Row],[tache]])+5,FIND(":",Tableau1[[#This Row],[tache]])-(FIND("TACHE",Tableau1[[#This Row],[tache]])+5)))</f>
        <v>4</v>
      </c>
      <c r="E1096" s="48" t="s">
        <v>725</v>
      </c>
      <c r="F1096" s="48">
        <v>26</v>
      </c>
      <c r="G1096" s="48" t="s">
        <v>728</v>
      </c>
      <c r="H1096" s="48">
        <v>25</v>
      </c>
      <c r="I1096" s="48">
        <v>50</v>
      </c>
      <c r="J1096" s="48">
        <v>4</v>
      </c>
      <c r="K1096" s="48" t="s">
        <v>150</v>
      </c>
      <c r="L1096" s="48">
        <v>0</v>
      </c>
      <c r="M1096" s="48">
        <v>1</v>
      </c>
      <c r="N1096" s="47">
        <v>1</v>
      </c>
    </row>
    <row r="1097" spans="1:14" x14ac:dyDescent="0.25">
      <c r="A1097" s="5" t="s">
        <v>721</v>
      </c>
      <c r="B1097" s="48" t="str">
        <f t="shared" si="17"/>
        <v>S2021</v>
      </c>
      <c r="C1097" s="48" t="s">
        <v>73</v>
      </c>
      <c r="D1097" s="48" t="str">
        <f>TRIM(MID(Tableau1[[#This Row],[tache]],FIND("TACHE",Tableau1[[#This Row],[tache]])+5,FIND(":",Tableau1[[#This Row],[tache]])-(FIND("TACHE",Tableau1[[#This Row],[tache]])+5)))</f>
        <v>4</v>
      </c>
      <c r="E1097" s="48" t="s">
        <v>725</v>
      </c>
      <c r="F1097" s="48">
        <v>30</v>
      </c>
      <c r="G1097" s="48" t="s">
        <v>728</v>
      </c>
      <c r="H1097" s="48">
        <v>25</v>
      </c>
      <c r="I1097" s="48">
        <v>50</v>
      </c>
      <c r="J1097" s="48">
        <v>4</v>
      </c>
      <c r="K1097" s="48" t="s">
        <v>150</v>
      </c>
      <c r="L1097" s="48">
        <v>0</v>
      </c>
      <c r="M1097" s="48">
        <v>1</v>
      </c>
      <c r="N1097" s="47">
        <v>1</v>
      </c>
    </row>
    <row r="1098" spans="1:14" x14ac:dyDescent="0.25">
      <c r="A1098" s="5" t="s">
        <v>721</v>
      </c>
      <c r="B1098" s="48" t="str">
        <f t="shared" si="17"/>
        <v>S2021</v>
      </c>
      <c r="C1098" s="48" t="s">
        <v>73</v>
      </c>
      <c r="D1098" s="48" t="str">
        <f>TRIM(MID(Tableau1[[#This Row],[tache]],FIND("TACHE",Tableau1[[#This Row],[tache]])+5,FIND(":",Tableau1[[#This Row],[tache]])-(FIND("TACHE",Tableau1[[#This Row],[tache]])+5)))</f>
        <v>4</v>
      </c>
      <c r="E1098" s="48" t="s">
        <v>725</v>
      </c>
      <c r="F1098" s="48">
        <v>31</v>
      </c>
      <c r="G1098" s="48" t="s">
        <v>728</v>
      </c>
      <c r="H1098" s="48">
        <v>25</v>
      </c>
      <c r="I1098" s="48">
        <v>50</v>
      </c>
      <c r="J1098" s="48">
        <v>4</v>
      </c>
      <c r="K1098" s="48" t="s">
        <v>150</v>
      </c>
      <c r="L1098" s="48">
        <v>0</v>
      </c>
      <c r="M1098" s="48">
        <v>1</v>
      </c>
      <c r="N1098" s="47">
        <v>1</v>
      </c>
    </row>
    <row r="1099" spans="1:14" x14ac:dyDescent="0.25">
      <c r="A1099" s="5" t="s">
        <v>721</v>
      </c>
      <c r="B1099" s="48" t="str">
        <f t="shared" si="17"/>
        <v>S2021</v>
      </c>
      <c r="C1099" s="48" t="s">
        <v>73</v>
      </c>
      <c r="D1099" s="48" t="str">
        <f>TRIM(MID(Tableau1[[#This Row],[tache]],FIND("TACHE",Tableau1[[#This Row],[tache]])+5,FIND(":",Tableau1[[#This Row],[tache]])-(FIND("TACHE",Tableau1[[#This Row],[tache]])+5)))</f>
        <v>4</v>
      </c>
      <c r="E1099" s="48" t="s">
        <v>725</v>
      </c>
      <c r="F1099" s="48">
        <v>34</v>
      </c>
      <c r="G1099" s="48" t="s">
        <v>214</v>
      </c>
      <c r="H1099" s="48">
        <v>450</v>
      </c>
      <c r="I1099" s="48">
        <v>20</v>
      </c>
      <c r="J1099" s="48">
        <v>16</v>
      </c>
      <c r="K1099" s="48" t="s">
        <v>129</v>
      </c>
      <c r="L1099" s="48">
        <v>0</v>
      </c>
      <c r="M1099" s="48">
        <v>1</v>
      </c>
      <c r="N1099" s="47">
        <v>1</v>
      </c>
    </row>
    <row r="1100" spans="1:14" x14ac:dyDescent="0.25">
      <c r="A1100" s="5" t="s">
        <v>721</v>
      </c>
      <c r="B1100" s="48" t="str">
        <f t="shared" si="17"/>
        <v>S2021</v>
      </c>
      <c r="C1100" s="48" t="s">
        <v>73</v>
      </c>
      <c r="D1100" s="48" t="str">
        <f>TRIM(MID(Tableau1[[#This Row],[tache]],FIND("TACHE",Tableau1[[#This Row],[tache]])+5,FIND(":",Tableau1[[#This Row],[tache]])-(FIND("TACHE",Tableau1[[#This Row],[tache]])+5)))</f>
        <v>4</v>
      </c>
      <c r="E1100" s="48" t="s">
        <v>725</v>
      </c>
      <c r="F1100" s="48">
        <v>35</v>
      </c>
      <c r="G1100" s="48" t="s">
        <v>214</v>
      </c>
      <c r="H1100" s="48">
        <v>450</v>
      </c>
      <c r="I1100" s="48">
        <v>20</v>
      </c>
      <c r="J1100" s="48">
        <v>16</v>
      </c>
      <c r="K1100" s="48" t="s">
        <v>129</v>
      </c>
      <c r="L1100" s="48">
        <v>0</v>
      </c>
      <c r="M1100" s="48">
        <v>1</v>
      </c>
      <c r="N1100" s="47">
        <v>1</v>
      </c>
    </row>
    <row r="1101" spans="1:14" x14ac:dyDescent="0.25">
      <c r="A1101" s="5" t="s">
        <v>721</v>
      </c>
      <c r="B1101" s="48" t="str">
        <f t="shared" si="17"/>
        <v>S2021</v>
      </c>
      <c r="C1101" s="48" t="s">
        <v>73</v>
      </c>
      <c r="D1101" s="48" t="str">
        <f>TRIM(MID(Tableau1[[#This Row],[tache]],FIND("TACHE",Tableau1[[#This Row],[tache]])+5,FIND(":",Tableau1[[#This Row],[tache]])-(FIND("TACHE",Tableau1[[#This Row],[tache]])+5)))</f>
        <v>4</v>
      </c>
      <c r="E1101" s="48" t="s">
        <v>725</v>
      </c>
      <c r="F1101" s="48">
        <v>36</v>
      </c>
      <c r="G1101" s="48" t="s">
        <v>729</v>
      </c>
      <c r="H1101" s="48">
        <v>80</v>
      </c>
      <c r="I1101" s="48">
        <v>20</v>
      </c>
      <c r="J1101" s="48">
        <v>4</v>
      </c>
      <c r="K1101" s="48" t="s">
        <v>129</v>
      </c>
      <c r="L1101" s="48">
        <v>0</v>
      </c>
      <c r="M1101" s="48">
        <v>1</v>
      </c>
      <c r="N1101" s="47">
        <v>1</v>
      </c>
    </row>
    <row r="1102" spans="1:14" x14ac:dyDescent="0.25">
      <c r="A1102" s="5" t="s">
        <v>721</v>
      </c>
      <c r="B1102" s="48" t="str">
        <f t="shared" si="17"/>
        <v>S2021</v>
      </c>
      <c r="C1102" s="48" t="s">
        <v>73</v>
      </c>
      <c r="D1102" s="48" t="str">
        <f>TRIM(MID(Tableau1[[#This Row],[tache]],FIND("TACHE",Tableau1[[#This Row],[tache]])+5,FIND(":",Tableau1[[#This Row],[tache]])-(FIND("TACHE",Tableau1[[#This Row],[tache]])+5)))</f>
        <v>4</v>
      </c>
      <c r="E1102" s="48" t="s">
        <v>725</v>
      </c>
      <c r="F1102" s="48">
        <v>37</v>
      </c>
      <c r="G1102" s="48" t="s">
        <v>214</v>
      </c>
      <c r="H1102" s="48">
        <v>50</v>
      </c>
      <c r="I1102" s="48">
        <v>20</v>
      </c>
      <c r="J1102" s="48">
        <v>4</v>
      </c>
      <c r="K1102" s="48" t="s">
        <v>129</v>
      </c>
      <c r="L1102" s="48">
        <v>0</v>
      </c>
      <c r="M1102" s="48">
        <v>1</v>
      </c>
      <c r="N1102" s="47">
        <v>1</v>
      </c>
    </row>
    <row r="1103" spans="1:14" x14ac:dyDescent="0.25">
      <c r="A1103" s="5" t="s">
        <v>721</v>
      </c>
      <c r="B1103" s="48" t="str">
        <f t="shared" si="17"/>
        <v>S2021</v>
      </c>
      <c r="C1103" s="48" t="s">
        <v>73</v>
      </c>
      <c r="D1103" s="48" t="str">
        <f>TRIM(MID(Tableau1[[#This Row],[tache]],FIND("TACHE",Tableau1[[#This Row],[tache]])+5,FIND(":",Tableau1[[#This Row],[tache]])-(FIND("TACHE",Tableau1[[#This Row],[tache]])+5)))</f>
        <v>4</v>
      </c>
      <c r="E1103" s="48" t="s">
        <v>725</v>
      </c>
      <c r="F1103" s="48">
        <v>38</v>
      </c>
      <c r="G1103" s="48" t="s">
        <v>730</v>
      </c>
      <c r="H1103" s="48">
        <v>500</v>
      </c>
      <c r="I1103" s="48">
        <v>20</v>
      </c>
      <c r="J1103" s="48">
        <v>20</v>
      </c>
      <c r="K1103" s="48" t="s">
        <v>129</v>
      </c>
      <c r="L1103" s="48">
        <v>0</v>
      </c>
      <c r="M1103" s="48">
        <v>2</v>
      </c>
      <c r="N1103" s="47">
        <v>2</v>
      </c>
    </row>
    <row r="1104" spans="1:14" x14ac:dyDescent="0.25">
      <c r="A1104" s="5" t="s">
        <v>721</v>
      </c>
      <c r="B1104" s="48" t="str">
        <f t="shared" si="17"/>
        <v>S2021</v>
      </c>
      <c r="C1104" s="48" t="s">
        <v>73</v>
      </c>
      <c r="D1104" s="48" t="str">
        <f>TRIM(MID(Tableau1[[#This Row],[tache]],FIND("TACHE",Tableau1[[#This Row],[tache]])+5,FIND(":",Tableau1[[#This Row],[tache]])-(FIND("TACHE",Tableau1[[#This Row],[tache]])+5)))</f>
        <v>4</v>
      </c>
      <c r="E1104" s="48" t="s">
        <v>725</v>
      </c>
      <c r="F1104" s="48">
        <v>39</v>
      </c>
      <c r="G1104" s="48" t="s">
        <v>214</v>
      </c>
      <c r="H1104" s="48">
        <v>200</v>
      </c>
      <c r="I1104" s="48">
        <v>20</v>
      </c>
      <c r="J1104" s="48">
        <v>8</v>
      </c>
      <c r="K1104" s="48" t="s">
        <v>129</v>
      </c>
      <c r="L1104" s="48">
        <v>0</v>
      </c>
      <c r="M1104" s="48">
        <v>1</v>
      </c>
      <c r="N1104" s="47">
        <v>1</v>
      </c>
    </row>
    <row r="1105" spans="1:14" x14ac:dyDescent="0.25">
      <c r="A1105" s="5" t="s">
        <v>721</v>
      </c>
      <c r="B1105" s="48" t="str">
        <f t="shared" si="17"/>
        <v>S2021</v>
      </c>
      <c r="C1105" s="48" t="s">
        <v>73</v>
      </c>
      <c r="D1105" s="48" t="str">
        <f>TRIM(MID(Tableau1[[#This Row],[tache]],FIND("TACHE",Tableau1[[#This Row],[tache]])+5,FIND(":",Tableau1[[#This Row],[tache]])-(FIND("TACHE",Tableau1[[#This Row],[tache]])+5)))</f>
        <v>4</v>
      </c>
      <c r="E1105" s="48" t="s">
        <v>725</v>
      </c>
      <c r="F1105" s="48">
        <v>40</v>
      </c>
      <c r="G1105" s="48" t="s">
        <v>730</v>
      </c>
      <c r="H1105" s="48">
        <v>500</v>
      </c>
      <c r="I1105" s="48">
        <v>20</v>
      </c>
      <c r="J1105" s="48">
        <v>20</v>
      </c>
      <c r="K1105" s="48" t="s">
        <v>129</v>
      </c>
      <c r="L1105" s="48">
        <v>0</v>
      </c>
      <c r="M1105" s="48">
        <v>2</v>
      </c>
      <c r="N1105" s="47">
        <v>2</v>
      </c>
    </row>
    <row r="1106" spans="1:14" x14ac:dyDescent="0.25">
      <c r="A1106" s="5" t="s">
        <v>721</v>
      </c>
      <c r="B1106" s="48" t="str">
        <f t="shared" si="17"/>
        <v>S2021</v>
      </c>
      <c r="C1106" s="48" t="s">
        <v>73</v>
      </c>
      <c r="D1106" s="48" t="str">
        <f>TRIM(MID(Tableau1[[#This Row],[tache]],FIND("TACHE",Tableau1[[#This Row],[tache]])+5,FIND(":",Tableau1[[#This Row],[tache]])-(FIND("TACHE",Tableau1[[#This Row],[tache]])+5)))</f>
        <v>2</v>
      </c>
      <c r="E1106" s="48" t="s">
        <v>130</v>
      </c>
      <c r="F1106" s="48" t="s">
        <v>83</v>
      </c>
      <c r="G1106" s="48" t="s">
        <v>731</v>
      </c>
      <c r="H1106" s="48">
        <v>250</v>
      </c>
      <c r="I1106" s="48">
        <v>20</v>
      </c>
      <c r="J1106" s="48">
        <v>12</v>
      </c>
      <c r="K1106" s="48" t="s">
        <v>129</v>
      </c>
      <c r="L1106" s="48">
        <v>1</v>
      </c>
      <c r="M1106" s="48">
        <v>0</v>
      </c>
      <c r="N1106" s="47">
        <v>1</v>
      </c>
    </row>
    <row r="1107" spans="1:14" x14ac:dyDescent="0.25">
      <c r="A1107" s="5" t="s">
        <v>721</v>
      </c>
      <c r="B1107" s="48" t="str">
        <f t="shared" si="17"/>
        <v>S2021</v>
      </c>
      <c r="C1107" s="48" t="s">
        <v>73</v>
      </c>
      <c r="D1107" s="48" t="str">
        <f>TRIM(MID(Tableau1[[#This Row],[tache]],FIND("TACHE",Tableau1[[#This Row],[tache]])+5,FIND(":",Tableau1[[#This Row],[tache]])-(FIND("TACHE",Tableau1[[#This Row],[tache]])+5)))</f>
        <v>5</v>
      </c>
      <c r="E1107" s="48" t="s">
        <v>249</v>
      </c>
      <c r="F1107" s="48" t="s">
        <v>73</v>
      </c>
      <c r="G1107" s="48" t="s">
        <v>247</v>
      </c>
      <c r="H1107" s="48">
        <v>200</v>
      </c>
      <c r="I1107" s="48">
        <v>20</v>
      </c>
      <c r="J1107" s="48">
        <v>8</v>
      </c>
      <c r="K1107" s="48" t="s">
        <v>129</v>
      </c>
      <c r="L1107" s="48">
        <v>0</v>
      </c>
      <c r="M1107" s="48">
        <v>1</v>
      </c>
      <c r="N1107" s="47">
        <v>1</v>
      </c>
    </row>
    <row r="1108" spans="1:14" x14ac:dyDescent="0.25">
      <c r="A1108" s="5" t="s">
        <v>721</v>
      </c>
      <c r="B1108" s="48" t="str">
        <f t="shared" si="17"/>
        <v>S2021</v>
      </c>
      <c r="C1108" s="48" t="s">
        <v>73</v>
      </c>
      <c r="D1108" s="48" t="str">
        <f>TRIM(MID(Tableau1[[#This Row],[tache]],FIND("TACHE",Tableau1[[#This Row],[tache]])+5,FIND(":",Tableau1[[#This Row],[tache]])-(FIND("TACHE",Tableau1[[#This Row],[tache]])+5)))</f>
        <v>5</v>
      </c>
      <c r="E1108" s="48" t="s">
        <v>249</v>
      </c>
      <c r="F1108" s="48" t="s">
        <v>83</v>
      </c>
      <c r="G1108" s="48" t="s">
        <v>733</v>
      </c>
      <c r="H1108" s="48">
        <v>250</v>
      </c>
      <c r="I1108" s="48">
        <v>20</v>
      </c>
      <c r="J1108" s="48">
        <v>12</v>
      </c>
      <c r="K1108" s="48" t="s">
        <v>129</v>
      </c>
      <c r="L1108" s="48">
        <v>0</v>
      </c>
      <c r="M1108" s="48">
        <v>1</v>
      </c>
      <c r="N1108" s="47">
        <v>1</v>
      </c>
    </row>
    <row r="1109" spans="1:14" x14ac:dyDescent="0.25">
      <c r="A1109" s="5" t="s">
        <v>721</v>
      </c>
      <c r="B1109" s="48" t="str">
        <f t="shared" si="17"/>
        <v>S2021</v>
      </c>
      <c r="C1109" s="48" t="s">
        <v>73</v>
      </c>
      <c r="D1109" s="48" t="str">
        <f>TRIM(MID(Tableau1[[#This Row],[tache]],FIND("TACHE",Tableau1[[#This Row],[tache]])+5,FIND(":",Tableau1[[#This Row],[tache]])-(FIND("TACHE",Tableau1[[#This Row],[tache]])+5)))</f>
        <v>5</v>
      </c>
      <c r="E1109" s="48" t="s">
        <v>249</v>
      </c>
      <c r="F1109" s="48" t="s">
        <v>75</v>
      </c>
      <c r="G1109" s="48" t="s">
        <v>734</v>
      </c>
      <c r="H1109" s="48">
        <v>500</v>
      </c>
      <c r="I1109" s="48">
        <v>20</v>
      </c>
      <c r="J1109" s="48">
        <v>20</v>
      </c>
      <c r="K1109" s="48" t="s">
        <v>129</v>
      </c>
      <c r="L1109" s="48">
        <v>0</v>
      </c>
      <c r="M1109" s="48">
        <v>1</v>
      </c>
      <c r="N1109" s="47">
        <v>1</v>
      </c>
    </row>
    <row r="1110" spans="1:14" x14ac:dyDescent="0.25">
      <c r="A1110" s="5" t="s">
        <v>721</v>
      </c>
      <c r="B1110" s="48" t="str">
        <f t="shared" si="17"/>
        <v>S2021</v>
      </c>
      <c r="C1110" s="48" t="s">
        <v>73</v>
      </c>
      <c r="D1110" s="48" t="str">
        <f>TRIM(MID(Tableau1[[#This Row],[tache]],FIND("TACHE",Tableau1[[#This Row],[tache]])+5,FIND(":",Tableau1[[#This Row],[tache]])-(FIND("TACHE",Tableau1[[#This Row],[tache]])+5)))</f>
        <v>5</v>
      </c>
      <c r="E1110" s="48" t="s">
        <v>249</v>
      </c>
      <c r="F1110" s="48" t="s">
        <v>70</v>
      </c>
      <c r="G1110" s="48" t="s">
        <v>247</v>
      </c>
      <c r="H1110" s="48">
        <v>80</v>
      </c>
      <c r="I1110" s="48">
        <v>20</v>
      </c>
      <c r="J1110" s="48">
        <v>4</v>
      </c>
      <c r="K1110" s="48" t="s">
        <v>129</v>
      </c>
      <c r="L1110" s="48">
        <v>0</v>
      </c>
      <c r="M1110" s="48">
        <v>1</v>
      </c>
      <c r="N1110" s="47">
        <v>1</v>
      </c>
    </row>
    <row r="1111" spans="1:14" x14ac:dyDescent="0.25">
      <c r="A1111" s="5" t="s">
        <v>721</v>
      </c>
      <c r="B1111" s="48" t="str">
        <f t="shared" si="17"/>
        <v>S2021</v>
      </c>
      <c r="C1111" s="48" t="s">
        <v>73</v>
      </c>
      <c r="D1111" s="48" t="str">
        <f>TRIM(MID(Tableau1[[#This Row],[tache]],FIND("TACHE",Tableau1[[#This Row],[tache]])+5,FIND(":",Tableau1[[#This Row],[tache]])-(FIND("TACHE",Tableau1[[#This Row],[tache]])+5)))</f>
        <v>5</v>
      </c>
      <c r="E1111" s="48" t="s">
        <v>249</v>
      </c>
      <c r="F1111" s="48" t="s">
        <v>76</v>
      </c>
      <c r="G1111" s="48" t="s">
        <v>247</v>
      </c>
      <c r="H1111" s="48">
        <v>80</v>
      </c>
      <c r="I1111" s="48">
        <v>20</v>
      </c>
      <c r="J1111" s="48">
        <v>4</v>
      </c>
      <c r="K1111" s="48" t="s">
        <v>129</v>
      </c>
      <c r="L1111" s="48">
        <v>0</v>
      </c>
      <c r="M1111" s="48">
        <v>1</v>
      </c>
      <c r="N1111" s="47">
        <v>1</v>
      </c>
    </row>
    <row r="1112" spans="1:14" x14ac:dyDescent="0.25">
      <c r="A1112" s="5" t="s">
        <v>721</v>
      </c>
      <c r="B1112" s="48" t="str">
        <f t="shared" si="17"/>
        <v>S2021</v>
      </c>
      <c r="C1112" s="48" t="s">
        <v>73</v>
      </c>
      <c r="D1112" s="48" t="str">
        <f>TRIM(MID(Tableau1[[#This Row],[tache]],FIND("TACHE",Tableau1[[#This Row],[tache]])+5,FIND(":",Tableau1[[#This Row],[tache]])-(FIND("TACHE",Tableau1[[#This Row],[tache]])+5)))</f>
        <v>5</v>
      </c>
      <c r="E1112" s="48" t="s">
        <v>249</v>
      </c>
      <c r="F1112" s="48" t="s">
        <v>81</v>
      </c>
      <c r="G1112" s="48" t="s">
        <v>247</v>
      </c>
      <c r="H1112" s="48">
        <v>80</v>
      </c>
      <c r="I1112" s="48">
        <v>20</v>
      </c>
      <c r="J1112" s="48">
        <v>4</v>
      </c>
      <c r="K1112" s="48" t="s">
        <v>129</v>
      </c>
      <c r="L1112" s="48">
        <v>0</v>
      </c>
      <c r="M1112" s="48">
        <v>1</v>
      </c>
      <c r="N1112" s="47">
        <v>1</v>
      </c>
    </row>
    <row r="1113" spans="1:14" x14ac:dyDescent="0.25">
      <c r="A1113" s="5" t="s">
        <v>721</v>
      </c>
      <c r="B1113" s="48" t="str">
        <f t="shared" si="17"/>
        <v>S2021</v>
      </c>
      <c r="C1113" s="48" t="s">
        <v>73</v>
      </c>
      <c r="D1113" s="48" t="str">
        <f>TRIM(MID(Tableau1[[#This Row],[tache]],FIND("TACHE",Tableau1[[#This Row],[tache]])+5,FIND(":",Tableau1[[#This Row],[tache]])-(FIND("TACHE",Tableau1[[#This Row],[tache]])+5)))</f>
        <v>5</v>
      </c>
      <c r="E1113" s="48" t="s">
        <v>249</v>
      </c>
      <c r="F1113" s="48" t="s">
        <v>82</v>
      </c>
      <c r="G1113" s="48" t="s">
        <v>247</v>
      </c>
      <c r="H1113" s="48">
        <v>80</v>
      </c>
      <c r="I1113" s="48">
        <v>20</v>
      </c>
      <c r="J1113" s="48">
        <v>4</v>
      </c>
      <c r="K1113" s="48" t="s">
        <v>129</v>
      </c>
      <c r="L1113" s="48">
        <v>0</v>
      </c>
      <c r="M1113" s="48">
        <v>1</v>
      </c>
      <c r="N1113" s="47">
        <v>1</v>
      </c>
    </row>
    <row r="1114" spans="1:14" x14ac:dyDescent="0.25">
      <c r="A1114" s="5" t="s">
        <v>721</v>
      </c>
      <c r="B1114" s="48" t="str">
        <f t="shared" si="17"/>
        <v>S2021</v>
      </c>
      <c r="C1114" s="48" t="s">
        <v>73</v>
      </c>
      <c r="D1114" s="48" t="str">
        <f>TRIM(MID(Tableau1[[#This Row],[tache]],FIND("TACHE",Tableau1[[#This Row],[tache]])+5,FIND(":",Tableau1[[#This Row],[tache]])-(FIND("TACHE",Tableau1[[#This Row],[tache]])+5)))</f>
        <v>5</v>
      </c>
      <c r="E1114" s="48" t="s">
        <v>249</v>
      </c>
      <c r="F1114" s="48" t="s">
        <v>112</v>
      </c>
      <c r="G1114" s="48" t="s">
        <v>247</v>
      </c>
      <c r="H1114" s="48">
        <v>80</v>
      </c>
      <c r="I1114" s="48">
        <v>20</v>
      </c>
      <c r="J1114" s="48">
        <v>4</v>
      </c>
      <c r="K1114" s="48" t="s">
        <v>129</v>
      </c>
      <c r="L1114" s="48">
        <v>0</v>
      </c>
      <c r="M1114" s="48">
        <v>1</v>
      </c>
      <c r="N1114" s="47">
        <v>1</v>
      </c>
    </row>
    <row r="1115" spans="1:14" x14ac:dyDescent="0.25">
      <c r="A1115" s="5" t="s">
        <v>721</v>
      </c>
      <c r="B1115" s="48" t="str">
        <f t="shared" si="17"/>
        <v>S2021</v>
      </c>
      <c r="C1115" s="48" t="s">
        <v>73</v>
      </c>
      <c r="D1115" s="48" t="str">
        <f>TRIM(MID(Tableau1[[#This Row],[tache]],FIND("TACHE",Tableau1[[#This Row],[tache]])+5,FIND(":",Tableau1[[#This Row],[tache]])-(FIND("TACHE",Tableau1[[#This Row],[tache]])+5)))</f>
        <v>5</v>
      </c>
      <c r="E1115" s="48" t="s">
        <v>249</v>
      </c>
      <c r="F1115" s="48" t="s">
        <v>105</v>
      </c>
      <c r="G1115" s="48" t="s">
        <v>247</v>
      </c>
      <c r="H1115" s="48">
        <v>80</v>
      </c>
      <c r="I1115" s="48">
        <v>20</v>
      </c>
      <c r="J1115" s="48">
        <v>4</v>
      </c>
      <c r="K1115" s="48" t="s">
        <v>129</v>
      </c>
      <c r="L1115" s="48">
        <v>0</v>
      </c>
      <c r="M1115" s="48">
        <v>1</v>
      </c>
      <c r="N1115" s="47">
        <v>1</v>
      </c>
    </row>
    <row r="1116" spans="1:14" x14ac:dyDescent="0.25">
      <c r="A1116" s="5" t="s">
        <v>721</v>
      </c>
      <c r="B1116" s="48" t="str">
        <f t="shared" si="17"/>
        <v>S2021</v>
      </c>
      <c r="C1116" s="48" t="s">
        <v>73</v>
      </c>
      <c r="D1116" s="48" t="str">
        <f>TRIM(MID(Tableau1[[#This Row],[tache]],FIND("TACHE",Tableau1[[#This Row],[tache]])+5,FIND(":",Tableau1[[#This Row],[tache]])-(FIND("TACHE",Tableau1[[#This Row],[tache]])+5)))</f>
        <v>5</v>
      </c>
      <c r="E1116" s="48" t="s">
        <v>249</v>
      </c>
      <c r="F1116" s="48" t="s">
        <v>106</v>
      </c>
      <c r="G1116" s="48" t="s">
        <v>247</v>
      </c>
      <c r="H1116" s="48">
        <v>80</v>
      </c>
      <c r="I1116" s="48">
        <v>20</v>
      </c>
      <c r="J1116" s="48">
        <v>4</v>
      </c>
      <c r="K1116" s="48" t="s">
        <v>129</v>
      </c>
      <c r="L1116" s="48">
        <v>0</v>
      </c>
      <c r="M1116" s="48">
        <v>1</v>
      </c>
      <c r="N1116" s="47">
        <v>1</v>
      </c>
    </row>
    <row r="1117" spans="1:14" x14ac:dyDescent="0.25">
      <c r="A1117" s="62" t="s">
        <v>735</v>
      </c>
      <c r="B1117" s="63" t="str">
        <f t="shared" si="17"/>
        <v>S2022</v>
      </c>
      <c r="C1117" s="63" t="s">
        <v>73</v>
      </c>
      <c r="D1117" s="63" t="str">
        <f>TRIM(MID(Tableau1[[#This Row],[tache]],FIND("TACHE",Tableau1[[#This Row],[tache]])+5,FIND(":",Tableau1[[#This Row],[tache]])-(FIND("TACHE",Tableau1[[#This Row],[tache]])+5)))</f>
        <v>1</v>
      </c>
      <c r="E1117" s="63" t="s">
        <v>297</v>
      </c>
      <c r="F1117" s="63">
        <v>1</v>
      </c>
      <c r="G1117" s="63" t="s">
        <v>258</v>
      </c>
      <c r="H1117" s="63">
        <v>50</v>
      </c>
      <c r="I1117" s="63">
        <v>20</v>
      </c>
      <c r="J1117" s="63">
        <v>4</v>
      </c>
      <c r="K1117" s="63" t="s">
        <v>129</v>
      </c>
      <c r="L1117" s="63">
        <v>2</v>
      </c>
      <c r="M1117" s="63">
        <v>0</v>
      </c>
      <c r="N1117" s="64">
        <v>2</v>
      </c>
    </row>
    <row r="1118" spans="1:14" x14ac:dyDescent="0.25">
      <c r="A1118" s="62" t="s">
        <v>735</v>
      </c>
      <c r="B1118" s="63" t="str">
        <f t="shared" si="17"/>
        <v>S2022</v>
      </c>
      <c r="C1118" s="63" t="s">
        <v>73</v>
      </c>
      <c r="D1118" s="63" t="str">
        <f>TRIM(MID(Tableau1[[#This Row],[tache]],FIND("TACHE",Tableau1[[#This Row],[tache]])+5,FIND(":",Tableau1[[#This Row],[tache]])-(FIND("TACHE",Tableau1[[#This Row],[tache]])+5)))</f>
        <v>1</v>
      </c>
      <c r="E1118" s="63" t="s">
        <v>297</v>
      </c>
      <c r="F1118" s="63">
        <v>2</v>
      </c>
      <c r="G1118" s="63" t="s">
        <v>258</v>
      </c>
      <c r="H1118" s="63">
        <v>50</v>
      </c>
      <c r="I1118" s="63">
        <v>20</v>
      </c>
      <c r="J1118" s="63">
        <v>4</v>
      </c>
      <c r="K1118" s="63" t="s">
        <v>129</v>
      </c>
      <c r="L1118" s="63">
        <v>2</v>
      </c>
      <c r="M1118" s="63">
        <v>0</v>
      </c>
      <c r="N1118" s="64">
        <v>2</v>
      </c>
    </row>
    <row r="1119" spans="1:14" x14ac:dyDescent="0.25">
      <c r="A1119" s="62" t="s">
        <v>735</v>
      </c>
      <c r="B1119" s="63" t="str">
        <f t="shared" si="17"/>
        <v>S2022</v>
      </c>
      <c r="C1119" s="63" t="s">
        <v>73</v>
      </c>
      <c r="D1119" s="63" t="str">
        <f>TRIM(MID(Tableau1[[#This Row],[tache]],FIND("TACHE",Tableau1[[#This Row],[tache]])+5,FIND(":",Tableau1[[#This Row],[tache]])-(FIND("TACHE",Tableau1[[#This Row],[tache]])+5)))</f>
        <v>1</v>
      </c>
      <c r="E1119" s="63" t="s">
        <v>297</v>
      </c>
      <c r="F1119" s="63">
        <v>3</v>
      </c>
      <c r="G1119" s="63" t="s">
        <v>210</v>
      </c>
      <c r="H1119" s="63">
        <v>25</v>
      </c>
      <c r="I1119" s="63">
        <v>20</v>
      </c>
      <c r="J1119" s="63">
        <v>4</v>
      </c>
      <c r="K1119" s="63" t="s">
        <v>129</v>
      </c>
      <c r="L1119" s="63">
        <v>2</v>
      </c>
      <c r="M1119" s="63">
        <v>0</v>
      </c>
      <c r="N1119" s="64">
        <v>2</v>
      </c>
    </row>
    <row r="1120" spans="1:14" x14ac:dyDescent="0.25">
      <c r="A1120" s="62" t="s">
        <v>735</v>
      </c>
      <c r="B1120" s="63" t="str">
        <f t="shared" si="17"/>
        <v>S2022</v>
      </c>
      <c r="C1120" s="63" t="s">
        <v>73</v>
      </c>
      <c r="D1120" s="63" t="str">
        <f>TRIM(MID(Tableau1[[#This Row],[tache]],FIND("TACHE",Tableau1[[#This Row],[tache]])+5,FIND(":",Tableau1[[#This Row],[tache]])-(FIND("TACHE",Tableau1[[#This Row],[tache]])+5)))</f>
        <v>1</v>
      </c>
      <c r="E1120" s="63" t="s">
        <v>297</v>
      </c>
      <c r="F1120" s="63">
        <v>4</v>
      </c>
      <c r="G1120" s="63" t="s">
        <v>210</v>
      </c>
      <c r="H1120" s="63">
        <v>25</v>
      </c>
      <c r="I1120" s="63">
        <v>20</v>
      </c>
      <c r="J1120" s="63">
        <v>4</v>
      </c>
      <c r="K1120" s="63" t="s">
        <v>129</v>
      </c>
      <c r="L1120" s="63">
        <v>2</v>
      </c>
      <c r="M1120" s="63">
        <v>0</v>
      </c>
      <c r="N1120" s="64">
        <v>2</v>
      </c>
    </row>
    <row r="1121" spans="1:14" x14ac:dyDescent="0.25">
      <c r="A1121" s="62" t="s">
        <v>735</v>
      </c>
      <c r="B1121" s="63" t="str">
        <f t="shared" si="17"/>
        <v>S2022</v>
      </c>
      <c r="C1121" s="63" t="s">
        <v>73</v>
      </c>
      <c r="D1121" s="63" t="str">
        <f>TRIM(MID(Tableau1[[#This Row],[tache]],FIND("TACHE",Tableau1[[#This Row],[tache]])+5,FIND(":",Tableau1[[#This Row],[tache]])-(FIND("TACHE",Tableau1[[#This Row],[tache]])+5)))</f>
        <v>1</v>
      </c>
      <c r="E1121" s="63" t="s">
        <v>297</v>
      </c>
      <c r="F1121" s="63">
        <v>5</v>
      </c>
      <c r="G1121" s="63" t="s">
        <v>210</v>
      </c>
      <c r="H1121" s="63">
        <v>25</v>
      </c>
      <c r="I1121" s="63">
        <v>20</v>
      </c>
      <c r="J1121" s="63">
        <v>4</v>
      </c>
      <c r="K1121" s="63" t="s">
        <v>129</v>
      </c>
      <c r="L1121" s="63">
        <v>2</v>
      </c>
      <c r="M1121" s="63">
        <v>0</v>
      </c>
      <c r="N1121" s="64">
        <v>2</v>
      </c>
    </row>
    <row r="1122" spans="1:14" x14ac:dyDescent="0.25">
      <c r="A1122" s="62" t="s">
        <v>735</v>
      </c>
      <c r="B1122" s="63" t="str">
        <f t="shared" si="17"/>
        <v>S2022</v>
      </c>
      <c r="C1122" s="63" t="s">
        <v>73</v>
      </c>
      <c r="D1122" s="63" t="str">
        <f>TRIM(MID(Tableau1[[#This Row],[tache]],FIND("TACHE",Tableau1[[#This Row],[tache]])+5,FIND(":",Tableau1[[#This Row],[tache]])-(FIND("TACHE",Tableau1[[#This Row],[tache]])+5)))</f>
        <v>1</v>
      </c>
      <c r="E1122" s="63" t="s">
        <v>297</v>
      </c>
      <c r="F1122" s="63">
        <v>6</v>
      </c>
      <c r="G1122" s="63" t="s">
        <v>210</v>
      </c>
      <c r="H1122" s="63">
        <v>25</v>
      </c>
      <c r="I1122" s="63">
        <v>20</v>
      </c>
      <c r="J1122" s="63">
        <v>4</v>
      </c>
      <c r="K1122" s="63" t="s">
        <v>129</v>
      </c>
      <c r="L1122" s="63">
        <v>2</v>
      </c>
      <c r="M1122" s="63">
        <v>0</v>
      </c>
      <c r="N1122" s="64">
        <v>2</v>
      </c>
    </row>
    <row r="1123" spans="1:14" x14ac:dyDescent="0.25">
      <c r="A1123" s="62" t="s">
        <v>735</v>
      </c>
      <c r="B1123" s="63" t="str">
        <f t="shared" si="17"/>
        <v>S2022</v>
      </c>
      <c r="C1123" s="63" t="s">
        <v>73</v>
      </c>
      <c r="D1123" s="63" t="str">
        <f>TRIM(MID(Tableau1[[#This Row],[tache]],FIND("TACHE",Tableau1[[#This Row],[tache]])+5,FIND(":",Tableau1[[#This Row],[tache]])-(FIND("TACHE",Tableau1[[#This Row],[tache]])+5)))</f>
        <v>1</v>
      </c>
      <c r="E1123" s="63" t="s">
        <v>297</v>
      </c>
      <c r="F1123" s="63">
        <v>8</v>
      </c>
      <c r="G1123" s="63" t="s">
        <v>210</v>
      </c>
      <c r="H1123" s="63">
        <v>25</v>
      </c>
      <c r="I1123" s="63">
        <v>20</v>
      </c>
      <c r="J1123" s="63">
        <v>4</v>
      </c>
      <c r="K1123" s="63" t="s">
        <v>129</v>
      </c>
      <c r="L1123" s="63">
        <v>2</v>
      </c>
      <c r="M1123" s="63">
        <v>0</v>
      </c>
      <c r="N1123" s="64">
        <v>2</v>
      </c>
    </row>
    <row r="1124" spans="1:14" x14ac:dyDescent="0.25">
      <c r="A1124" s="62" t="s">
        <v>735</v>
      </c>
      <c r="B1124" s="63" t="str">
        <f t="shared" si="17"/>
        <v>S2022</v>
      </c>
      <c r="C1124" s="63" t="s">
        <v>73</v>
      </c>
      <c r="D1124" s="63" t="str">
        <f>TRIM(MID(Tableau1[[#This Row],[tache]],FIND("TACHE",Tableau1[[#This Row],[tache]])+5,FIND(":",Tableau1[[#This Row],[tache]])-(FIND("TACHE",Tableau1[[#This Row],[tache]])+5)))</f>
        <v>1</v>
      </c>
      <c r="E1124" s="63" t="s">
        <v>297</v>
      </c>
      <c r="F1124" s="63">
        <v>9</v>
      </c>
      <c r="G1124" s="63" t="s">
        <v>210</v>
      </c>
      <c r="H1124" s="63">
        <v>25</v>
      </c>
      <c r="I1124" s="63">
        <v>20</v>
      </c>
      <c r="J1124" s="63">
        <v>4</v>
      </c>
      <c r="K1124" s="63" t="s">
        <v>129</v>
      </c>
      <c r="L1124" s="63">
        <v>2</v>
      </c>
      <c r="M1124" s="63">
        <v>0</v>
      </c>
      <c r="N1124" s="64">
        <v>2</v>
      </c>
    </row>
    <row r="1125" spans="1:14" x14ac:dyDescent="0.25">
      <c r="A1125" s="62" t="s">
        <v>735</v>
      </c>
      <c r="B1125" s="63" t="str">
        <f t="shared" si="17"/>
        <v>S2022</v>
      </c>
      <c r="C1125" s="63" t="s">
        <v>73</v>
      </c>
      <c r="D1125" s="63" t="str">
        <f>TRIM(MID(Tableau1[[#This Row],[tache]],FIND("TACHE",Tableau1[[#This Row],[tache]])+5,FIND(":",Tableau1[[#This Row],[tache]])-(FIND("TACHE",Tableau1[[#This Row],[tache]])+5)))</f>
        <v>1</v>
      </c>
      <c r="E1125" s="63" t="s">
        <v>297</v>
      </c>
      <c r="F1125" s="63">
        <v>10</v>
      </c>
      <c r="G1125" s="63" t="s">
        <v>210</v>
      </c>
      <c r="H1125" s="63">
        <v>200</v>
      </c>
      <c r="I1125" s="63">
        <v>20</v>
      </c>
      <c r="J1125" s="63">
        <v>8</v>
      </c>
      <c r="K1125" s="63" t="s">
        <v>129</v>
      </c>
      <c r="L1125" s="63">
        <v>2</v>
      </c>
      <c r="M1125" s="63">
        <v>0</v>
      </c>
      <c r="N1125" s="64">
        <v>2</v>
      </c>
    </row>
    <row r="1126" spans="1:14" x14ac:dyDescent="0.25">
      <c r="A1126" s="62" t="s">
        <v>735</v>
      </c>
      <c r="B1126" s="63" t="str">
        <f t="shared" si="17"/>
        <v>S2022</v>
      </c>
      <c r="C1126" s="63" t="s">
        <v>73</v>
      </c>
      <c r="D1126" s="63" t="str">
        <f>TRIM(MID(Tableau1[[#This Row],[tache]],FIND("TACHE",Tableau1[[#This Row],[tache]])+5,FIND(":",Tableau1[[#This Row],[tache]])-(FIND("TACHE",Tableau1[[#This Row],[tache]])+5)))</f>
        <v>1</v>
      </c>
      <c r="E1126" s="63" t="s">
        <v>297</v>
      </c>
      <c r="F1126" s="63">
        <v>12</v>
      </c>
      <c r="G1126" s="63" t="s">
        <v>210</v>
      </c>
      <c r="H1126" s="63">
        <v>200</v>
      </c>
      <c r="I1126" s="63">
        <v>20</v>
      </c>
      <c r="J1126" s="63">
        <v>8</v>
      </c>
      <c r="K1126" s="63" t="s">
        <v>129</v>
      </c>
      <c r="L1126" s="63">
        <v>2</v>
      </c>
      <c r="M1126" s="63">
        <v>0</v>
      </c>
      <c r="N1126" s="64">
        <v>2</v>
      </c>
    </row>
    <row r="1127" spans="1:14" x14ac:dyDescent="0.25">
      <c r="A1127" s="62" t="s">
        <v>735</v>
      </c>
      <c r="B1127" s="63" t="str">
        <f t="shared" si="17"/>
        <v>S2022</v>
      </c>
      <c r="C1127" s="63" t="s">
        <v>73</v>
      </c>
      <c r="D1127" s="63" t="str">
        <f>TRIM(MID(Tableau1[[#This Row],[tache]],FIND("TACHE",Tableau1[[#This Row],[tache]])+5,FIND(":",Tableau1[[#This Row],[tache]])-(FIND("TACHE",Tableau1[[#This Row],[tache]])+5)))</f>
        <v>1</v>
      </c>
      <c r="E1127" s="63" t="s">
        <v>297</v>
      </c>
      <c r="F1127" s="63">
        <v>13</v>
      </c>
      <c r="G1127" s="63" t="s">
        <v>210</v>
      </c>
      <c r="H1127" s="63">
        <v>50</v>
      </c>
      <c r="I1127" s="63">
        <v>20</v>
      </c>
      <c r="J1127" s="63">
        <v>4</v>
      </c>
      <c r="K1127" s="63" t="s">
        <v>129</v>
      </c>
      <c r="L1127" s="63">
        <v>2</v>
      </c>
      <c r="M1127" s="63">
        <v>0</v>
      </c>
      <c r="N1127" s="64">
        <v>2</v>
      </c>
    </row>
    <row r="1128" spans="1:14" x14ac:dyDescent="0.25">
      <c r="A1128" s="62" t="s">
        <v>735</v>
      </c>
      <c r="B1128" s="63" t="str">
        <f t="shared" si="17"/>
        <v>S2022</v>
      </c>
      <c r="C1128" s="63" t="s">
        <v>73</v>
      </c>
      <c r="D1128" s="63" t="str">
        <f>TRIM(MID(Tableau1[[#This Row],[tache]],FIND("TACHE",Tableau1[[#This Row],[tache]])+5,FIND(":",Tableau1[[#This Row],[tache]])-(FIND("TACHE",Tableau1[[#This Row],[tache]])+5)))</f>
        <v>1</v>
      </c>
      <c r="E1128" s="63" t="s">
        <v>297</v>
      </c>
      <c r="F1128" s="63">
        <v>15</v>
      </c>
      <c r="G1128" s="63" t="s">
        <v>722</v>
      </c>
      <c r="H1128" s="63">
        <v>25</v>
      </c>
      <c r="I1128" s="63">
        <v>50</v>
      </c>
      <c r="J1128" s="63">
        <v>4</v>
      </c>
      <c r="K1128" s="63" t="s">
        <v>150</v>
      </c>
      <c r="L1128" s="63">
        <v>1</v>
      </c>
      <c r="M1128" s="63">
        <v>0</v>
      </c>
      <c r="N1128" s="64">
        <v>1</v>
      </c>
    </row>
    <row r="1129" spans="1:14" x14ac:dyDescent="0.25">
      <c r="A1129" s="62" t="s">
        <v>735</v>
      </c>
      <c r="B1129" s="63" t="str">
        <f t="shared" si="17"/>
        <v>S2022</v>
      </c>
      <c r="C1129" s="63" t="s">
        <v>73</v>
      </c>
      <c r="D1129" s="63" t="str">
        <f>TRIM(MID(Tableau1[[#This Row],[tache]],FIND("TACHE",Tableau1[[#This Row],[tache]])+5,FIND(":",Tableau1[[#This Row],[tache]])-(FIND("TACHE",Tableau1[[#This Row],[tache]])+5)))</f>
        <v>1</v>
      </c>
      <c r="E1129" s="63" t="s">
        <v>297</v>
      </c>
      <c r="F1129" s="63">
        <v>16</v>
      </c>
      <c r="G1129" s="63" t="s">
        <v>722</v>
      </c>
      <c r="H1129" s="63">
        <v>25</v>
      </c>
      <c r="I1129" s="63">
        <v>50</v>
      </c>
      <c r="J1129" s="63">
        <v>4</v>
      </c>
      <c r="K1129" s="63" t="s">
        <v>150</v>
      </c>
      <c r="L1129" s="63">
        <v>1</v>
      </c>
      <c r="M1129" s="63">
        <v>0</v>
      </c>
      <c r="N1129" s="64">
        <v>1</v>
      </c>
    </row>
    <row r="1130" spans="1:14" x14ac:dyDescent="0.25">
      <c r="A1130" s="62" t="s">
        <v>735</v>
      </c>
      <c r="B1130" s="63" t="str">
        <f t="shared" si="17"/>
        <v>S2022</v>
      </c>
      <c r="C1130" s="63" t="s">
        <v>73</v>
      </c>
      <c r="D1130" s="63" t="str">
        <f>TRIM(MID(Tableau1[[#This Row],[tache]],FIND("TACHE",Tableau1[[#This Row],[tache]])+5,FIND(":",Tableau1[[#This Row],[tache]])-(FIND("TACHE",Tableau1[[#This Row],[tache]])+5)))</f>
        <v>1</v>
      </c>
      <c r="E1130" s="63" t="s">
        <v>297</v>
      </c>
      <c r="F1130" s="63">
        <v>17</v>
      </c>
      <c r="G1130" s="63" t="s">
        <v>722</v>
      </c>
      <c r="H1130" s="63">
        <v>25</v>
      </c>
      <c r="I1130" s="63">
        <v>50</v>
      </c>
      <c r="J1130" s="63">
        <v>4</v>
      </c>
      <c r="K1130" s="63" t="s">
        <v>150</v>
      </c>
      <c r="L1130" s="63">
        <v>1</v>
      </c>
      <c r="M1130" s="63">
        <v>0</v>
      </c>
      <c r="N1130" s="64">
        <v>1</v>
      </c>
    </row>
    <row r="1131" spans="1:14" x14ac:dyDescent="0.25">
      <c r="A1131" s="62" t="s">
        <v>735</v>
      </c>
      <c r="B1131" s="63" t="str">
        <f t="shared" si="17"/>
        <v>S2022</v>
      </c>
      <c r="C1131" s="63" t="s">
        <v>73</v>
      </c>
      <c r="D1131" s="63" t="str">
        <f>TRIM(MID(Tableau1[[#This Row],[tache]],FIND("TACHE",Tableau1[[#This Row],[tache]])+5,FIND(":",Tableau1[[#This Row],[tache]])-(FIND("TACHE",Tableau1[[#This Row],[tache]])+5)))</f>
        <v>1</v>
      </c>
      <c r="E1131" s="63" t="s">
        <v>297</v>
      </c>
      <c r="F1131" s="63">
        <v>19</v>
      </c>
      <c r="G1131" s="63" t="s">
        <v>210</v>
      </c>
      <c r="H1131" s="63">
        <v>25</v>
      </c>
      <c r="I1131" s="63">
        <v>20</v>
      </c>
      <c r="J1131" s="63">
        <v>4</v>
      </c>
      <c r="K1131" s="63" t="s">
        <v>129</v>
      </c>
      <c r="L1131" s="63">
        <v>2</v>
      </c>
      <c r="M1131" s="63">
        <v>0</v>
      </c>
      <c r="N1131" s="64">
        <v>2</v>
      </c>
    </row>
    <row r="1132" spans="1:14" x14ac:dyDescent="0.25">
      <c r="A1132" s="62" t="s">
        <v>735</v>
      </c>
      <c r="B1132" s="63" t="str">
        <f t="shared" si="17"/>
        <v>S2022</v>
      </c>
      <c r="C1132" s="63" t="s">
        <v>73</v>
      </c>
      <c r="D1132" s="63" t="str">
        <f>TRIM(MID(Tableau1[[#This Row],[tache]],FIND("TACHE",Tableau1[[#This Row],[tache]])+5,FIND(":",Tableau1[[#This Row],[tache]])-(FIND("TACHE",Tableau1[[#This Row],[tache]])+5)))</f>
        <v>1</v>
      </c>
      <c r="E1132" s="63" t="s">
        <v>297</v>
      </c>
      <c r="F1132" s="63">
        <v>20</v>
      </c>
      <c r="G1132" s="63" t="s">
        <v>210</v>
      </c>
      <c r="H1132" s="63">
        <v>100</v>
      </c>
      <c r="I1132" s="63">
        <v>20</v>
      </c>
      <c r="J1132" s="63">
        <v>8</v>
      </c>
      <c r="K1132" s="63" t="s">
        <v>129</v>
      </c>
      <c r="L1132" s="63">
        <v>2</v>
      </c>
      <c r="M1132" s="63">
        <v>0</v>
      </c>
      <c r="N1132" s="64">
        <v>2</v>
      </c>
    </row>
    <row r="1133" spans="1:14" x14ac:dyDescent="0.25">
      <c r="A1133" s="62" t="s">
        <v>735</v>
      </c>
      <c r="B1133" s="63" t="str">
        <f t="shared" si="17"/>
        <v>S2022</v>
      </c>
      <c r="C1133" s="63" t="s">
        <v>73</v>
      </c>
      <c r="D1133" s="63" t="str">
        <f>TRIM(MID(Tableau1[[#This Row],[tache]],FIND("TACHE",Tableau1[[#This Row],[tache]])+5,FIND(":",Tableau1[[#This Row],[tache]])-(FIND("TACHE",Tableau1[[#This Row],[tache]])+5)))</f>
        <v>1</v>
      </c>
      <c r="E1133" s="63" t="s">
        <v>297</v>
      </c>
      <c r="F1133" s="63">
        <v>25</v>
      </c>
      <c r="G1133" s="63" t="s">
        <v>722</v>
      </c>
      <c r="H1133" s="63">
        <v>25</v>
      </c>
      <c r="I1133" s="63">
        <v>50</v>
      </c>
      <c r="J1133" s="63">
        <v>4</v>
      </c>
      <c r="K1133" s="63" t="s">
        <v>150</v>
      </c>
      <c r="L1133" s="63">
        <v>1</v>
      </c>
      <c r="M1133" s="63">
        <v>0</v>
      </c>
      <c r="N1133" s="64">
        <v>1</v>
      </c>
    </row>
    <row r="1134" spans="1:14" x14ac:dyDescent="0.25">
      <c r="A1134" s="62" t="s">
        <v>735</v>
      </c>
      <c r="B1134" s="63" t="str">
        <f t="shared" si="17"/>
        <v>S2022</v>
      </c>
      <c r="C1134" s="63" t="s">
        <v>73</v>
      </c>
      <c r="D1134" s="63" t="str">
        <f>TRIM(MID(Tableau1[[#This Row],[tache]],FIND("TACHE",Tableau1[[#This Row],[tache]])+5,FIND(":",Tableau1[[#This Row],[tache]])-(FIND("TACHE",Tableau1[[#This Row],[tache]])+5)))</f>
        <v>1</v>
      </c>
      <c r="E1134" s="63" t="s">
        <v>297</v>
      </c>
      <c r="F1134" s="63">
        <v>28</v>
      </c>
      <c r="G1134" s="63" t="s">
        <v>722</v>
      </c>
      <c r="H1134" s="63">
        <v>25</v>
      </c>
      <c r="I1134" s="63">
        <v>50</v>
      </c>
      <c r="J1134" s="63">
        <v>4</v>
      </c>
      <c r="K1134" s="63" t="s">
        <v>150</v>
      </c>
      <c r="L1134" s="63">
        <v>1</v>
      </c>
      <c r="M1134" s="63">
        <v>0</v>
      </c>
      <c r="N1134" s="64">
        <v>1</v>
      </c>
    </row>
    <row r="1135" spans="1:14" x14ac:dyDescent="0.25">
      <c r="A1135" s="62" t="s">
        <v>735</v>
      </c>
      <c r="B1135" s="63" t="str">
        <f t="shared" si="17"/>
        <v>S2022</v>
      </c>
      <c r="C1135" s="63" t="s">
        <v>73</v>
      </c>
      <c r="D1135" s="63" t="str">
        <f>TRIM(MID(Tableau1[[#This Row],[tache]],FIND("TACHE",Tableau1[[#This Row],[tache]])+5,FIND(":",Tableau1[[#This Row],[tache]])-(FIND("TACHE",Tableau1[[#This Row],[tache]])+5)))</f>
        <v>1</v>
      </c>
      <c r="E1135" s="63" t="s">
        <v>297</v>
      </c>
      <c r="F1135" s="63">
        <v>29</v>
      </c>
      <c r="G1135" s="63" t="s">
        <v>722</v>
      </c>
      <c r="H1135" s="63">
        <v>25</v>
      </c>
      <c r="I1135" s="63">
        <v>50</v>
      </c>
      <c r="J1135" s="63">
        <v>4</v>
      </c>
      <c r="K1135" s="63" t="s">
        <v>150</v>
      </c>
      <c r="L1135" s="63">
        <v>1</v>
      </c>
      <c r="M1135" s="63">
        <v>0</v>
      </c>
      <c r="N1135" s="64">
        <v>1</v>
      </c>
    </row>
    <row r="1136" spans="1:14" x14ac:dyDescent="0.25">
      <c r="A1136" s="62" t="s">
        <v>735</v>
      </c>
      <c r="B1136" s="63" t="str">
        <f t="shared" si="17"/>
        <v>S2022</v>
      </c>
      <c r="C1136" s="63" t="s">
        <v>73</v>
      </c>
      <c r="D1136" s="63" t="str">
        <f>TRIM(MID(Tableau1[[#This Row],[tache]],FIND("TACHE",Tableau1[[#This Row],[tache]])+5,FIND(":",Tableau1[[#This Row],[tache]])-(FIND("TACHE",Tableau1[[#This Row],[tache]])+5)))</f>
        <v>1</v>
      </c>
      <c r="E1136" s="63" t="s">
        <v>297</v>
      </c>
      <c r="F1136" s="63">
        <v>33</v>
      </c>
      <c r="G1136" s="63" t="s">
        <v>722</v>
      </c>
      <c r="H1136" s="63">
        <v>25</v>
      </c>
      <c r="I1136" s="63">
        <v>50</v>
      </c>
      <c r="J1136" s="63">
        <v>4</v>
      </c>
      <c r="K1136" s="63" t="s">
        <v>150</v>
      </c>
      <c r="L1136" s="63">
        <v>1</v>
      </c>
      <c r="M1136" s="63">
        <v>0</v>
      </c>
      <c r="N1136" s="64">
        <v>1</v>
      </c>
    </row>
    <row r="1137" spans="1:14" x14ac:dyDescent="0.25">
      <c r="A1137" s="62" t="s">
        <v>735</v>
      </c>
      <c r="B1137" s="63" t="str">
        <f t="shared" si="17"/>
        <v>S2022</v>
      </c>
      <c r="C1137" s="63" t="s">
        <v>73</v>
      </c>
      <c r="D1137" s="63" t="str">
        <f>TRIM(MID(Tableau1[[#This Row],[tache]],FIND("TACHE",Tableau1[[#This Row],[tache]])+5,FIND(":",Tableau1[[#This Row],[tache]])-(FIND("TACHE",Tableau1[[#This Row],[tache]])+5)))</f>
        <v>1</v>
      </c>
      <c r="E1137" s="63" t="s">
        <v>297</v>
      </c>
      <c r="F1137" s="63">
        <v>34</v>
      </c>
      <c r="G1137" s="63" t="s">
        <v>210</v>
      </c>
      <c r="H1137" s="63">
        <v>50</v>
      </c>
      <c r="I1137" s="63">
        <v>20</v>
      </c>
      <c r="J1137" s="63">
        <v>4</v>
      </c>
      <c r="K1137" s="63" t="s">
        <v>129</v>
      </c>
      <c r="L1137" s="63">
        <v>2</v>
      </c>
      <c r="M1137" s="63">
        <v>0</v>
      </c>
      <c r="N1137" s="64">
        <v>2</v>
      </c>
    </row>
    <row r="1138" spans="1:14" x14ac:dyDescent="0.25">
      <c r="A1138" s="62" t="s">
        <v>735</v>
      </c>
      <c r="B1138" s="63" t="str">
        <f t="shared" si="17"/>
        <v>S2022</v>
      </c>
      <c r="C1138" s="63" t="s">
        <v>73</v>
      </c>
      <c r="D1138" s="63" t="str">
        <f>TRIM(MID(Tableau1[[#This Row],[tache]],FIND("TACHE",Tableau1[[#This Row],[tache]])+5,FIND(":",Tableau1[[#This Row],[tache]])-(FIND("TACHE",Tableau1[[#This Row],[tache]])+5)))</f>
        <v>1</v>
      </c>
      <c r="E1138" s="63" t="s">
        <v>297</v>
      </c>
      <c r="F1138" s="63">
        <v>36</v>
      </c>
      <c r="G1138" s="63" t="s">
        <v>210</v>
      </c>
      <c r="H1138" s="63">
        <v>450</v>
      </c>
      <c r="I1138" s="63">
        <v>20</v>
      </c>
      <c r="J1138" s="63">
        <v>16</v>
      </c>
      <c r="K1138" s="63" t="s">
        <v>129</v>
      </c>
      <c r="L1138" s="63">
        <v>2</v>
      </c>
      <c r="M1138" s="63">
        <v>0</v>
      </c>
      <c r="N1138" s="64">
        <v>2</v>
      </c>
    </row>
    <row r="1139" spans="1:14" x14ac:dyDescent="0.25">
      <c r="A1139" s="62" t="s">
        <v>735</v>
      </c>
      <c r="B1139" s="63" t="str">
        <f t="shared" si="17"/>
        <v>S2022</v>
      </c>
      <c r="C1139" s="63" t="s">
        <v>73</v>
      </c>
      <c r="D1139" s="63" t="str">
        <f>TRIM(MID(Tableau1[[#This Row],[tache]],FIND("TACHE",Tableau1[[#This Row],[tache]])+5,FIND(":",Tableau1[[#This Row],[tache]])-(FIND("TACHE",Tableau1[[#This Row],[tache]])+5)))</f>
        <v>1</v>
      </c>
      <c r="E1139" s="63" t="s">
        <v>297</v>
      </c>
      <c r="F1139" s="63">
        <v>37</v>
      </c>
      <c r="G1139" s="63" t="s">
        <v>210</v>
      </c>
      <c r="H1139" s="63">
        <v>450</v>
      </c>
      <c r="I1139" s="63">
        <v>20</v>
      </c>
      <c r="J1139" s="63">
        <v>16</v>
      </c>
      <c r="K1139" s="63" t="s">
        <v>129</v>
      </c>
      <c r="L1139" s="63">
        <v>2</v>
      </c>
      <c r="M1139" s="63">
        <v>0</v>
      </c>
      <c r="N1139" s="64">
        <v>2</v>
      </c>
    </row>
    <row r="1140" spans="1:14" x14ac:dyDescent="0.25">
      <c r="A1140" s="62" t="s">
        <v>735</v>
      </c>
      <c r="B1140" s="63" t="str">
        <f t="shared" si="17"/>
        <v>S2022</v>
      </c>
      <c r="C1140" s="63" t="s">
        <v>73</v>
      </c>
      <c r="D1140" s="63" t="str">
        <f>TRIM(MID(Tableau1[[#This Row],[tache]],FIND("TACHE",Tableau1[[#This Row],[tache]])+5,FIND(":",Tableau1[[#This Row],[tache]])-(FIND("TACHE",Tableau1[[#This Row],[tache]])+5)))</f>
        <v>1</v>
      </c>
      <c r="E1140" s="63" t="s">
        <v>297</v>
      </c>
      <c r="F1140" s="63">
        <v>38</v>
      </c>
      <c r="G1140" s="63" t="s">
        <v>210</v>
      </c>
      <c r="H1140" s="63">
        <v>200</v>
      </c>
      <c r="I1140" s="63">
        <v>20</v>
      </c>
      <c r="J1140" s="63">
        <v>8</v>
      </c>
      <c r="K1140" s="63" t="s">
        <v>129</v>
      </c>
      <c r="L1140" s="63">
        <v>2</v>
      </c>
      <c r="M1140" s="63">
        <v>0</v>
      </c>
      <c r="N1140" s="64">
        <v>2</v>
      </c>
    </row>
    <row r="1141" spans="1:14" x14ac:dyDescent="0.25">
      <c r="A1141" s="62" t="s">
        <v>735</v>
      </c>
      <c r="B1141" s="63" t="str">
        <f t="shared" si="17"/>
        <v>S2022</v>
      </c>
      <c r="C1141" s="63" t="s">
        <v>73</v>
      </c>
      <c r="D1141" s="63" t="str">
        <f>TRIM(MID(Tableau1[[#This Row],[tache]],FIND("TACHE",Tableau1[[#This Row],[tache]])+5,FIND(":",Tableau1[[#This Row],[tache]])-(FIND("TACHE",Tableau1[[#This Row],[tache]])+5)))</f>
        <v>1</v>
      </c>
      <c r="E1141" s="63" t="s">
        <v>297</v>
      </c>
      <c r="F1141" s="63">
        <v>40</v>
      </c>
      <c r="G1141" s="63" t="s">
        <v>724</v>
      </c>
      <c r="H1141" s="63">
        <v>500</v>
      </c>
      <c r="I1141" s="63">
        <v>20</v>
      </c>
      <c r="J1141" s="63">
        <v>20</v>
      </c>
      <c r="K1141" s="63" t="s">
        <v>129</v>
      </c>
      <c r="L1141" s="63">
        <v>1</v>
      </c>
      <c r="M1141" s="63">
        <v>0</v>
      </c>
      <c r="N1141" s="64">
        <v>1</v>
      </c>
    </row>
    <row r="1142" spans="1:14" x14ac:dyDescent="0.25">
      <c r="A1142" s="62" t="s">
        <v>735</v>
      </c>
      <c r="B1142" s="63" t="str">
        <f t="shared" si="17"/>
        <v>S2022</v>
      </c>
      <c r="C1142" s="63" t="s">
        <v>73</v>
      </c>
      <c r="D1142" s="63" t="str">
        <f>TRIM(MID(Tableau1[[#This Row],[tache]],FIND("TACHE",Tableau1[[#This Row],[tache]])+5,FIND(":",Tableau1[[#This Row],[tache]])-(FIND("TACHE",Tableau1[[#This Row],[tache]])+5)))</f>
        <v>1</v>
      </c>
      <c r="E1142" s="63" t="s">
        <v>297</v>
      </c>
      <c r="F1142" s="63">
        <v>41</v>
      </c>
      <c r="G1142" s="63" t="s">
        <v>724</v>
      </c>
      <c r="H1142" s="63">
        <v>500</v>
      </c>
      <c r="I1142" s="63">
        <v>20</v>
      </c>
      <c r="J1142" s="63">
        <v>20</v>
      </c>
      <c r="K1142" s="63" t="s">
        <v>129</v>
      </c>
      <c r="L1142" s="63">
        <v>1</v>
      </c>
      <c r="M1142" s="63">
        <v>0</v>
      </c>
      <c r="N1142" s="64">
        <v>1</v>
      </c>
    </row>
    <row r="1143" spans="1:14" x14ac:dyDescent="0.25">
      <c r="A1143" s="62" t="s">
        <v>735</v>
      </c>
      <c r="B1143" s="63" t="str">
        <f t="shared" si="17"/>
        <v>S2022</v>
      </c>
      <c r="C1143" s="63" t="s">
        <v>73</v>
      </c>
      <c r="D1143" s="63" t="str">
        <f>TRIM(MID(Tableau1[[#This Row],[tache]],FIND("TACHE",Tableau1[[#This Row],[tache]])+5,FIND(":",Tableau1[[#This Row],[tache]])-(FIND("TACHE",Tableau1[[#This Row],[tache]])+5)))</f>
        <v>3</v>
      </c>
      <c r="E1143" s="63" t="s">
        <v>736</v>
      </c>
      <c r="F1143" s="63">
        <v>1</v>
      </c>
      <c r="G1143" s="63" t="s">
        <v>214</v>
      </c>
      <c r="H1143" s="63">
        <v>50</v>
      </c>
      <c r="I1143" s="63">
        <v>20</v>
      </c>
      <c r="J1143" s="63">
        <v>4</v>
      </c>
      <c r="K1143" s="63" t="s">
        <v>129</v>
      </c>
      <c r="L1143" s="63">
        <v>0</v>
      </c>
      <c r="M1143" s="63">
        <v>1</v>
      </c>
      <c r="N1143" s="64">
        <v>1</v>
      </c>
    </row>
    <row r="1144" spans="1:14" x14ac:dyDescent="0.25">
      <c r="A1144" s="62" t="s">
        <v>735</v>
      </c>
      <c r="B1144" s="63" t="str">
        <f t="shared" si="17"/>
        <v>S2022</v>
      </c>
      <c r="C1144" s="63" t="s">
        <v>73</v>
      </c>
      <c r="D1144" s="63" t="str">
        <f>TRIM(MID(Tableau1[[#This Row],[tache]],FIND("TACHE",Tableau1[[#This Row],[tache]])+5,FIND(":",Tableau1[[#This Row],[tache]])-(FIND("TACHE",Tableau1[[#This Row],[tache]])+5)))</f>
        <v>3</v>
      </c>
      <c r="E1144" s="63" t="s">
        <v>736</v>
      </c>
      <c r="F1144" s="63">
        <v>2</v>
      </c>
      <c r="G1144" s="63" t="s">
        <v>214</v>
      </c>
      <c r="H1144" s="63">
        <v>50</v>
      </c>
      <c r="I1144" s="63">
        <v>20</v>
      </c>
      <c r="J1144" s="63">
        <v>4</v>
      </c>
      <c r="K1144" s="63" t="s">
        <v>129</v>
      </c>
      <c r="L1144" s="63">
        <v>0</v>
      </c>
      <c r="M1144" s="63">
        <v>1</v>
      </c>
      <c r="N1144" s="64">
        <v>1</v>
      </c>
    </row>
    <row r="1145" spans="1:14" x14ac:dyDescent="0.25">
      <c r="A1145" s="62" t="s">
        <v>735</v>
      </c>
      <c r="B1145" s="63" t="str">
        <f t="shared" si="17"/>
        <v>S2022</v>
      </c>
      <c r="C1145" s="63" t="s">
        <v>73</v>
      </c>
      <c r="D1145" s="63" t="str">
        <f>TRIM(MID(Tableau1[[#This Row],[tache]],FIND("TACHE",Tableau1[[#This Row],[tache]])+5,FIND(":",Tableau1[[#This Row],[tache]])-(FIND("TACHE",Tableau1[[#This Row],[tache]])+5)))</f>
        <v>3</v>
      </c>
      <c r="E1145" s="63" t="s">
        <v>736</v>
      </c>
      <c r="F1145" s="63">
        <v>3</v>
      </c>
      <c r="G1145" s="63" t="s">
        <v>214</v>
      </c>
      <c r="H1145" s="63">
        <v>25</v>
      </c>
      <c r="I1145" s="63">
        <v>20</v>
      </c>
      <c r="J1145" s="63">
        <v>4</v>
      </c>
      <c r="K1145" s="63" t="s">
        <v>129</v>
      </c>
      <c r="L1145" s="63">
        <v>0</v>
      </c>
      <c r="M1145" s="63">
        <v>1</v>
      </c>
      <c r="N1145" s="64">
        <v>1</v>
      </c>
    </row>
    <row r="1146" spans="1:14" x14ac:dyDescent="0.25">
      <c r="A1146" s="62" t="s">
        <v>735</v>
      </c>
      <c r="B1146" s="63" t="str">
        <f t="shared" si="17"/>
        <v>S2022</v>
      </c>
      <c r="C1146" s="63" t="s">
        <v>73</v>
      </c>
      <c r="D1146" s="63" t="str">
        <f>TRIM(MID(Tableau1[[#This Row],[tache]],FIND("TACHE",Tableau1[[#This Row],[tache]])+5,FIND(":",Tableau1[[#This Row],[tache]])-(FIND("TACHE",Tableau1[[#This Row],[tache]])+5)))</f>
        <v>3</v>
      </c>
      <c r="E1146" s="63" t="s">
        <v>736</v>
      </c>
      <c r="F1146" s="63">
        <v>4</v>
      </c>
      <c r="G1146" s="63" t="s">
        <v>214</v>
      </c>
      <c r="H1146" s="63">
        <v>25</v>
      </c>
      <c r="I1146" s="63">
        <v>20</v>
      </c>
      <c r="J1146" s="63">
        <v>4</v>
      </c>
      <c r="K1146" s="63" t="s">
        <v>129</v>
      </c>
      <c r="L1146" s="63">
        <v>0</v>
      </c>
      <c r="M1146" s="63">
        <v>1</v>
      </c>
      <c r="N1146" s="64">
        <v>1</v>
      </c>
    </row>
    <row r="1147" spans="1:14" x14ac:dyDescent="0.25">
      <c r="A1147" s="62" t="s">
        <v>735</v>
      </c>
      <c r="B1147" s="63" t="str">
        <f t="shared" si="17"/>
        <v>S2022</v>
      </c>
      <c r="C1147" s="63" t="s">
        <v>73</v>
      </c>
      <c r="D1147" s="63" t="str">
        <f>TRIM(MID(Tableau1[[#This Row],[tache]],FIND("TACHE",Tableau1[[#This Row],[tache]])+5,FIND(":",Tableau1[[#This Row],[tache]])-(FIND("TACHE",Tableau1[[#This Row],[tache]])+5)))</f>
        <v>3</v>
      </c>
      <c r="E1147" s="63" t="s">
        <v>736</v>
      </c>
      <c r="F1147" s="63">
        <v>5</v>
      </c>
      <c r="G1147" s="63" t="s">
        <v>214</v>
      </c>
      <c r="H1147" s="63">
        <v>25</v>
      </c>
      <c r="I1147" s="63">
        <v>20</v>
      </c>
      <c r="J1147" s="63">
        <v>4</v>
      </c>
      <c r="K1147" s="63" t="s">
        <v>129</v>
      </c>
      <c r="L1147" s="63">
        <v>0</v>
      </c>
      <c r="M1147" s="63">
        <v>1</v>
      </c>
      <c r="N1147" s="64">
        <v>1</v>
      </c>
    </row>
    <row r="1148" spans="1:14" x14ac:dyDescent="0.25">
      <c r="A1148" s="62" t="s">
        <v>735</v>
      </c>
      <c r="B1148" s="63" t="str">
        <f t="shared" si="17"/>
        <v>S2022</v>
      </c>
      <c r="C1148" s="63" t="s">
        <v>73</v>
      </c>
      <c r="D1148" s="63" t="str">
        <f>TRIM(MID(Tableau1[[#This Row],[tache]],FIND("TACHE",Tableau1[[#This Row],[tache]])+5,FIND(":",Tableau1[[#This Row],[tache]])-(FIND("TACHE",Tableau1[[#This Row],[tache]])+5)))</f>
        <v>3</v>
      </c>
      <c r="E1148" s="63" t="s">
        <v>736</v>
      </c>
      <c r="F1148" s="63">
        <v>6</v>
      </c>
      <c r="G1148" s="63" t="s">
        <v>214</v>
      </c>
      <c r="H1148" s="63">
        <v>25</v>
      </c>
      <c r="I1148" s="63">
        <v>20</v>
      </c>
      <c r="J1148" s="63">
        <v>4</v>
      </c>
      <c r="K1148" s="63" t="s">
        <v>129</v>
      </c>
      <c r="L1148" s="63">
        <v>0</v>
      </c>
      <c r="M1148" s="63">
        <v>1</v>
      </c>
      <c r="N1148" s="64">
        <v>1</v>
      </c>
    </row>
    <row r="1149" spans="1:14" x14ac:dyDescent="0.25">
      <c r="A1149" s="62" t="s">
        <v>735</v>
      </c>
      <c r="B1149" s="63" t="str">
        <f t="shared" si="17"/>
        <v>S2022</v>
      </c>
      <c r="C1149" s="63" t="s">
        <v>73</v>
      </c>
      <c r="D1149" s="63" t="str">
        <f>TRIM(MID(Tableau1[[#This Row],[tache]],FIND("TACHE",Tableau1[[#This Row],[tache]])+5,FIND(":",Tableau1[[#This Row],[tache]])-(FIND("TACHE",Tableau1[[#This Row],[tache]])+5)))</f>
        <v>3</v>
      </c>
      <c r="E1149" s="63" t="s">
        <v>736</v>
      </c>
      <c r="F1149" s="63">
        <v>7</v>
      </c>
      <c r="G1149" s="63" t="s">
        <v>726</v>
      </c>
      <c r="H1149" s="63">
        <v>900</v>
      </c>
      <c r="I1149" s="63">
        <v>20</v>
      </c>
      <c r="J1149" s="63" t="e">
        <v>#N/A</v>
      </c>
      <c r="K1149" s="63" t="s">
        <v>129</v>
      </c>
      <c r="L1149" s="63">
        <v>0</v>
      </c>
      <c r="M1149" s="63">
        <v>1</v>
      </c>
      <c r="N1149" s="64">
        <v>1</v>
      </c>
    </row>
    <row r="1150" spans="1:14" x14ac:dyDescent="0.25">
      <c r="A1150" s="62" t="s">
        <v>735</v>
      </c>
      <c r="B1150" s="63" t="str">
        <f t="shared" si="17"/>
        <v>S2022</v>
      </c>
      <c r="C1150" s="63" t="s">
        <v>73</v>
      </c>
      <c r="D1150" s="63" t="str">
        <f>TRIM(MID(Tableau1[[#This Row],[tache]],FIND("TACHE",Tableau1[[#This Row],[tache]])+5,FIND(":",Tableau1[[#This Row],[tache]])-(FIND("TACHE",Tableau1[[#This Row],[tache]])+5)))</f>
        <v>3</v>
      </c>
      <c r="E1150" s="63" t="s">
        <v>736</v>
      </c>
      <c r="F1150" s="63">
        <v>8</v>
      </c>
      <c r="G1150" s="63" t="s">
        <v>214</v>
      </c>
      <c r="H1150" s="63">
        <v>25</v>
      </c>
      <c r="I1150" s="63">
        <v>20</v>
      </c>
      <c r="J1150" s="63">
        <v>4</v>
      </c>
      <c r="K1150" s="63" t="s">
        <v>129</v>
      </c>
      <c r="L1150" s="63">
        <v>0</v>
      </c>
      <c r="M1150" s="63">
        <v>1</v>
      </c>
      <c r="N1150" s="64">
        <v>1</v>
      </c>
    </row>
    <row r="1151" spans="1:14" x14ac:dyDescent="0.25">
      <c r="A1151" s="62" t="s">
        <v>735</v>
      </c>
      <c r="B1151" s="63" t="str">
        <f t="shared" si="17"/>
        <v>S2022</v>
      </c>
      <c r="C1151" s="63" t="s">
        <v>73</v>
      </c>
      <c r="D1151" s="63" t="str">
        <f>TRIM(MID(Tableau1[[#This Row],[tache]],FIND("TACHE",Tableau1[[#This Row],[tache]])+5,FIND(":",Tableau1[[#This Row],[tache]])-(FIND("TACHE",Tableau1[[#This Row],[tache]])+5)))</f>
        <v>3</v>
      </c>
      <c r="E1151" s="63" t="s">
        <v>736</v>
      </c>
      <c r="F1151" s="63">
        <v>9</v>
      </c>
      <c r="G1151" s="63" t="s">
        <v>214</v>
      </c>
      <c r="H1151" s="63">
        <v>25</v>
      </c>
      <c r="I1151" s="63">
        <v>20</v>
      </c>
      <c r="J1151" s="63">
        <v>4</v>
      </c>
      <c r="K1151" s="63" t="s">
        <v>129</v>
      </c>
      <c r="L1151" s="63">
        <v>0</v>
      </c>
      <c r="M1151" s="63">
        <v>1</v>
      </c>
      <c r="N1151" s="64">
        <v>1</v>
      </c>
    </row>
    <row r="1152" spans="1:14" x14ac:dyDescent="0.25">
      <c r="A1152" s="62" t="s">
        <v>735</v>
      </c>
      <c r="B1152" s="63" t="str">
        <f t="shared" si="17"/>
        <v>S2022</v>
      </c>
      <c r="C1152" s="63" t="s">
        <v>73</v>
      </c>
      <c r="D1152" s="63" t="str">
        <f>TRIM(MID(Tableau1[[#This Row],[tache]],FIND("TACHE",Tableau1[[#This Row],[tache]])+5,FIND(":",Tableau1[[#This Row],[tache]])-(FIND("TACHE",Tableau1[[#This Row],[tache]])+5)))</f>
        <v>3</v>
      </c>
      <c r="E1152" s="63" t="s">
        <v>736</v>
      </c>
      <c r="F1152" s="63">
        <v>10</v>
      </c>
      <c r="G1152" s="63" t="s">
        <v>214</v>
      </c>
      <c r="H1152" s="63">
        <v>200</v>
      </c>
      <c r="I1152" s="63">
        <v>20</v>
      </c>
      <c r="J1152" s="63">
        <v>8</v>
      </c>
      <c r="K1152" s="63" t="s">
        <v>129</v>
      </c>
      <c r="L1152" s="63">
        <v>0</v>
      </c>
      <c r="M1152" s="63">
        <v>1</v>
      </c>
      <c r="N1152" s="64">
        <v>1</v>
      </c>
    </row>
    <row r="1153" spans="1:14" x14ac:dyDescent="0.25">
      <c r="A1153" s="62" t="s">
        <v>735</v>
      </c>
      <c r="B1153" s="63" t="str">
        <f t="shared" si="17"/>
        <v>S2022</v>
      </c>
      <c r="C1153" s="63" t="s">
        <v>73</v>
      </c>
      <c r="D1153" s="63" t="str">
        <f>TRIM(MID(Tableau1[[#This Row],[tache]],FIND("TACHE",Tableau1[[#This Row],[tache]])+5,FIND(":",Tableau1[[#This Row],[tache]])-(FIND("TACHE",Tableau1[[#This Row],[tache]])+5)))</f>
        <v>3</v>
      </c>
      <c r="E1153" s="63" t="s">
        <v>736</v>
      </c>
      <c r="F1153" s="63">
        <v>12</v>
      </c>
      <c r="G1153" s="63" t="s">
        <v>214</v>
      </c>
      <c r="H1153" s="63">
        <v>200</v>
      </c>
      <c r="I1153" s="63">
        <v>20</v>
      </c>
      <c r="J1153" s="63">
        <v>8</v>
      </c>
      <c r="K1153" s="63" t="s">
        <v>129</v>
      </c>
      <c r="L1153" s="63">
        <v>0</v>
      </c>
      <c r="M1153" s="63">
        <v>1</v>
      </c>
      <c r="N1153" s="64">
        <v>1</v>
      </c>
    </row>
    <row r="1154" spans="1:14" x14ac:dyDescent="0.25">
      <c r="A1154" s="62" t="s">
        <v>735</v>
      </c>
      <c r="B1154" s="63" t="str">
        <f t="shared" si="17"/>
        <v>S2022</v>
      </c>
      <c r="C1154" s="63" t="s">
        <v>73</v>
      </c>
      <c r="D1154" s="63" t="str">
        <f>TRIM(MID(Tableau1[[#This Row],[tache]],FIND("TACHE",Tableau1[[#This Row],[tache]])+5,FIND(":",Tableau1[[#This Row],[tache]])-(FIND("TACHE",Tableau1[[#This Row],[tache]])+5)))</f>
        <v>3</v>
      </c>
      <c r="E1154" s="63" t="s">
        <v>736</v>
      </c>
      <c r="F1154" s="63">
        <v>13</v>
      </c>
      <c r="G1154" s="63" t="s">
        <v>214</v>
      </c>
      <c r="H1154" s="63">
        <v>50</v>
      </c>
      <c r="I1154" s="63">
        <v>20</v>
      </c>
      <c r="J1154" s="63">
        <v>4</v>
      </c>
      <c r="K1154" s="63" t="s">
        <v>129</v>
      </c>
      <c r="L1154" s="63">
        <v>0</v>
      </c>
      <c r="M1154" s="63">
        <v>1</v>
      </c>
      <c r="N1154" s="64">
        <v>1</v>
      </c>
    </row>
    <row r="1155" spans="1:14" x14ac:dyDescent="0.25">
      <c r="A1155" s="62" t="s">
        <v>735</v>
      </c>
      <c r="B1155" s="63" t="str">
        <f t="shared" ref="B1155:B1218" si="18">RIGHT(A1155,LEN(A1155)-3)</f>
        <v>S2022</v>
      </c>
      <c r="C1155" s="63" t="s">
        <v>73</v>
      </c>
      <c r="D1155" s="63" t="str">
        <f>TRIM(MID(Tableau1[[#This Row],[tache]],FIND("TACHE",Tableau1[[#This Row],[tache]])+5,FIND(":",Tableau1[[#This Row],[tache]])-(FIND("TACHE",Tableau1[[#This Row],[tache]])+5)))</f>
        <v>3</v>
      </c>
      <c r="E1155" s="63" t="s">
        <v>736</v>
      </c>
      <c r="F1155" s="63">
        <v>14</v>
      </c>
      <c r="G1155" s="63" t="s">
        <v>309</v>
      </c>
      <c r="H1155" s="63">
        <v>600</v>
      </c>
      <c r="I1155" s="63">
        <v>20</v>
      </c>
      <c r="J1155" s="63">
        <v>20</v>
      </c>
      <c r="K1155" s="63" t="s">
        <v>129</v>
      </c>
      <c r="L1155" s="63">
        <v>0</v>
      </c>
      <c r="M1155" s="63">
        <v>1</v>
      </c>
      <c r="N1155" s="64">
        <v>1</v>
      </c>
    </row>
    <row r="1156" spans="1:14" x14ac:dyDescent="0.25">
      <c r="A1156" s="62" t="s">
        <v>735</v>
      </c>
      <c r="B1156" s="63" t="str">
        <f t="shared" si="18"/>
        <v>S2022</v>
      </c>
      <c r="C1156" s="63" t="s">
        <v>73</v>
      </c>
      <c r="D1156" s="63" t="str">
        <f>TRIM(MID(Tableau1[[#This Row],[tache]],FIND("TACHE",Tableau1[[#This Row],[tache]])+5,FIND(":",Tableau1[[#This Row],[tache]])-(FIND("TACHE",Tableau1[[#This Row],[tache]])+5)))</f>
        <v>3</v>
      </c>
      <c r="E1156" s="63" t="s">
        <v>736</v>
      </c>
      <c r="F1156" s="63">
        <v>15</v>
      </c>
      <c r="G1156" s="63" t="s">
        <v>737</v>
      </c>
      <c r="H1156" s="63">
        <v>25</v>
      </c>
      <c r="I1156" s="63">
        <v>50</v>
      </c>
      <c r="J1156" s="63">
        <v>4</v>
      </c>
      <c r="K1156" s="63" t="s">
        <v>150</v>
      </c>
      <c r="L1156" s="63">
        <v>0</v>
      </c>
      <c r="M1156" s="63">
        <v>2</v>
      </c>
      <c r="N1156" s="64">
        <v>2</v>
      </c>
    </row>
    <row r="1157" spans="1:14" x14ac:dyDescent="0.25">
      <c r="A1157" s="62" t="s">
        <v>735</v>
      </c>
      <c r="B1157" s="63" t="str">
        <f t="shared" si="18"/>
        <v>S2022</v>
      </c>
      <c r="C1157" s="63" t="s">
        <v>73</v>
      </c>
      <c r="D1157" s="63" t="str">
        <f>TRIM(MID(Tableau1[[#This Row],[tache]],FIND("TACHE",Tableau1[[#This Row],[tache]])+5,FIND(":",Tableau1[[#This Row],[tache]])-(FIND("TACHE",Tableau1[[#This Row],[tache]])+5)))</f>
        <v>3</v>
      </c>
      <c r="E1157" s="63" t="s">
        <v>736</v>
      </c>
      <c r="F1157" s="63">
        <v>16</v>
      </c>
      <c r="G1157" s="63" t="s">
        <v>737</v>
      </c>
      <c r="H1157" s="63">
        <v>25</v>
      </c>
      <c r="I1157" s="63">
        <v>50</v>
      </c>
      <c r="J1157" s="63">
        <v>4</v>
      </c>
      <c r="K1157" s="63" t="s">
        <v>150</v>
      </c>
      <c r="L1157" s="63">
        <v>0</v>
      </c>
      <c r="M1157" s="63">
        <v>2</v>
      </c>
      <c r="N1157" s="64">
        <v>2</v>
      </c>
    </row>
    <row r="1158" spans="1:14" x14ac:dyDescent="0.25">
      <c r="A1158" s="62" t="s">
        <v>735</v>
      </c>
      <c r="B1158" s="63" t="str">
        <f t="shared" si="18"/>
        <v>S2022</v>
      </c>
      <c r="C1158" s="63" t="s">
        <v>73</v>
      </c>
      <c r="D1158" s="63" t="str">
        <f>TRIM(MID(Tableau1[[#This Row],[tache]],FIND("TACHE",Tableau1[[#This Row],[tache]])+5,FIND(":",Tableau1[[#This Row],[tache]])-(FIND("TACHE",Tableau1[[#This Row],[tache]])+5)))</f>
        <v>3</v>
      </c>
      <c r="E1158" s="63" t="s">
        <v>736</v>
      </c>
      <c r="F1158" s="63">
        <v>17</v>
      </c>
      <c r="G1158" s="63" t="s">
        <v>737</v>
      </c>
      <c r="H1158" s="63">
        <v>25</v>
      </c>
      <c r="I1158" s="63">
        <v>50</v>
      </c>
      <c r="J1158" s="63">
        <v>4</v>
      </c>
      <c r="K1158" s="63" t="s">
        <v>150</v>
      </c>
      <c r="L1158" s="63">
        <v>0</v>
      </c>
      <c r="M1158" s="63">
        <v>2</v>
      </c>
      <c r="N1158" s="64">
        <v>2</v>
      </c>
    </row>
    <row r="1159" spans="1:14" x14ac:dyDescent="0.25">
      <c r="A1159" s="62" t="s">
        <v>735</v>
      </c>
      <c r="B1159" s="63" t="str">
        <f t="shared" si="18"/>
        <v>S2022</v>
      </c>
      <c r="C1159" s="63" t="s">
        <v>73</v>
      </c>
      <c r="D1159" s="63" t="str">
        <f>TRIM(MID(Tableau1[[#This Row],[tache]],FIND("TACHE",Tableau1[[#This Row],[tache]])+5,FIND(":",Tableau1[[#This Row],[tache]])-(FIND("TACHE",Tableau1[[#This Row],[tache]])+5)))</f>
        <v>3</v>
      </c>
      <c r="E1159" s="63" t="s">
        <v>736</v>
      </c>
      <c r="F1159" s="63">
        <v>19</v>
      </c>
      <c r="G1159" s="63" t="s">
        <v>214</v>
      </c>
      <c r="H1159" s="63">
        <v>25</v>
      </c>
      <c r="I1159" s="63">
        <v>20</v>
      </c>
      <c r="J1159" s="63">
        <v>4</v>
      </c>
      <c r="K1159" s="63" t="s">
        <v>129</v>
      </c>
      <c r="L1159" s="63">
        <v>0</v>
      </c>
      <c r="M1159" s="63">
        <v>1</v>
      </c>
      <c r="N1159" s="64">
        <v>1</v>
      </c>
    </row>
    <row r="1160" spans="1:14" x14ac:dyDescent="0.25">
      <c r="A1160" s="62" t="s">
        <v>735</v>
      </c>
      <c r="B1160" s="63" t="str">
        <f t="shared" si="18"/>
        <v>S2022</v>
      </c>
      <c r="C1160" s="63" t="s">
        <v>73</v>
      </c>
      <c r="D1160" s="63" t="str">
        <f>TRIM(MID(Tableau1[[#This Row],[tache]],FIND("TACHE",Tableau1[[#This Row],[tache]])+5,FIND(":",Tableau1[[#This Row],[tache]])-(FIND("TACHE",Tableau1[[#This Row],[tache]])+5)))</f>
        <v>3</v>
      </c>
      <c r="E1160" s="63" t="s">
        <v>736</v>
      </c>
      <c r="F1160" s="63">
        <v>20</v>
      </c>
      <c r="G1160" s="63" t="s">
        <v>214</v>
      </c>
      <c r="H1160" s="63">
        <v>100</v>
      </c>
      <c r="I1160" s="63">
        <v>20</v>
      </c>
      <c r="J1160" s="63">
        <v>8</v>
      </c>
      <c r="K1160" s="63" t="s">
        <v>129</v>
      </c>
      <c r="L1160" s="63">
        <v>0</v>
      </c>
      <c r="M1160" s="63">
        <v>1</v>
      </c>
      <c r="N1160" s="64">
        <v>1</v>
      </c>
    </row>
    <row r="1161" spans="1:14" x14ac:dyDescent="0.25">
      <c r="A1161" s="62" t="s">
        <v>735</v>
      </c>
      <c r="B1161" s="63" t="str">
        <f t="shared" si="18"/>
        <v>S2022</v>
      </c>
      <c r="C1161" s="63" t="s">
        <v>73</v>
      </c>
      <c r="D1161" s="63" t="str">
        <f>TRIM(MID(Tableau1[[#This Row],[tache]],FIND("TACHE",Tableau1[[#This Row],[tache]])+5,FIND(":",Tableau1[[#This Row],[tache]])-(FIND("TACHE",Tableau1[[#This Row],[tache]])+5)))</f>
        <v>3</v>
      </c>
      <c r="E1161" s="63" t="s">
        <v>736</v>
      </c>
      <c r="F1161" s="63">
        <v>24</v>
      </c>
      <c r="G1161" s="63" t="s">
        <v>727</v>
      </c>
      <c r="H1161" s="63">
        <v>600</v>
      </c>
      <c r="I1161" s="63">
        <v>20</v>
      </c>
      <c r="J1161" s="63">
        <v>20</v>
      </c>
      <c r="K1161" s="63" t="s">
        <v>129</v>
      </c>
      <c r="L1161" s="63">
        <v>0</v>
      </c>
      <c r="M1161" s="63">
        <v>1</v>
      </c>
      <c r="N1161" s="64">
        <v>1</v>
      </c>
    </row>
    <row r="1162" spans="1:14" x14ac:dyDescent="0.25">
      <c r="A1162" s="62" t="s">
        <v>735</v>
      </c>
      <c r="B1162" s="63" t="str">
        <f t="shared" si="18"/>
        <v>S2022</v>
      </c>
      <c r="C1162" s="63" t="s">
        <v>73</v>
      </c>
      <c r="D1162" s="63" t="str">
        <f>TRIM(MID(Tableau1[[#This Row],[tache]],FIND("TACHE",Tableau1[[#This Row],[tache]])+5,FIND(":",Tableau1[[#This Row],[tache]])-(FIND("TACHE",Tableau1[[#This Row],[tache]])+5)))</f>
        <v>3</v>
      </c>
      <c r="E1162" s="63" t="s">
        <v>736</v>
      </c>
      <c r="F1162" s="63">
        <v>25</v>
      </c>
      <c r="G1162" s="63" t="s">
        <v>737</v>
      </c>
      <c r="H1162" s="63">
        <v>25</v>
      </c>
      <c r="I1162" s="63">
        <v>50</v>
      </c>
      <c r="J1162" s="63">
        <v>4</v>
      </c>
      <c r="K1162" s="63" t="s">
        <v>150</v>
      </c>
      <c r="L1162" s="63">
        <v>0</v>
      </c>
      <c r="M1162" s="63">
        <v>2</v>
      </c>
      <c r="N1162" s="64">
        <v>2</v>
      </c>
    </row>
    <row r="1163" spans="1:14" x14ac:dyDescent="0.25">
      <c r="A1163" s="62" t="s">
        <v>735</v>
      </c>
      <c r="B1163" s="63" t="str">
        <f t="shared" si="18"/>
        <v>S2022</v>
      </c>
      <c r="C1163" s="63" t="s">
        <v>73</v>
      </c>
      <c r="D1163" s="63" t="str">
        <f>TRIM(MID(Tableau1[[#This Row],[tache]],FIND("TACHE",Tableau1[[#This Row],[tache]])+5,FIND(":",Tableau1[[#This Row],[tache]])-(FIND("TACHE",Tableau1[[#This Row],[tache]])+5)))</f>
        <v>3</v>
      </c>
      <c r="E1163" s="63" t="s">
        <v>736</v>
      </c>
      <c r="F1163" s="63">
        <v>28</v>
      </c>
      <c r="G1163" s="63" t="s">
        <v>737</v>
      </c>
      <c r="H1163" s="63">
        <v>25</v>
      </c>
      <c r="I1163" s="63">
        <v>50</v>
      </c>
      <c r="J1163" s="63">
        <v>4</v>
      </c>
      <c r="K1163" s="63" t="s">
        <v>150</v>
      </c>
      <c r="L1163" s="63">
        <v>0</v>
      </c>
      <c r="M1163" s="63">
        <v>2</v>
      </c>
      <c r="N1163" s="64">
        <v>2</v>
      </c>
    </row>
    <row r="1164" spans="1:14" x14ac:dyDescent="0.25">
      <c r="A1164" s="62" t="s">
        <v>735</v>
      </c>
      <c r="B1164" s="63" t="str">
        <f t="shared" si="18"/>
        <v>S2022</v>
      </c>
      <c r="C1164" s="63" t="s">
        <v>73</v>
      </c>
      <c r="D1164" s="63" t="str">
        <f>TRIM(MID(Tableau1[[#This Row],[tache]],FIND("TACHE",Tableau1[[#This Row],[tache]])+5,FIND(":",Tableau1[[#This Row],[tache]])-(FIND("TACHE",Tableau1[[#This Row],[tache]])+5)))</f>
        <v>3</v>
      </c>
      <c r="E1164" s="63" t="s">
        <v>736</v>
      </c>
      <c r="F1164" s="63">
        <v>29</v>
      </c>
      <c r="G1164" s="63" t="s">
        <v>737</v>
      </c>
      <c r="H1164" s="63">
        <v>25</v>
      </c>
      <c r="I1164" s="63">
        <v>50</v>
      </c>
      <c r="J1164" s="63">
        <v>4</v>
      </c>
      <c r="K1164" s="63" t="s">
        <v>150</v>
      </c>
      <c r="L1164" s="63">
        <v>0</v>
      </c>
      <c r="M1164" s="63">
        <v>2</v>
      </c>
      <c r="N1164" s="64">
        <v>2</v>
      </c>
    </row>
    <row r="1165" spans="1:14" x14ac:dyDescent="0.25">
      <c r="A1165" s="62" t="s">
        <v>735</v>
      </c>
      <c r="B1165" s="63" t="str">
        <f t="shared" si="18"/>
        <v>S2022</v>
      </c>
      <c r="C1165" s="63" t="s">
        <v>73</v>
      </c>
      <c r="D1165" s="63" t="str">
        <f>TRIM(MID(Tableau1[[#This Row],[tache]],FIND("TACHE",Tableau1[[#This Row],[tache]])+5,FIND(":",Tableau1[[#This Row],[tache]])-(FIND("TACHE",Tableau1[[#This Row],[tache]])+5)))</f>
        <v>3</v>
      </c>
      <c r="E1165" s="63" t="s">
        <v>736</v>
      </c>
      <c r="F1165" s="63">
        <v>33</v>
      </c>
      <c r="G1165" s="63" t="s">
        <v>737</v>
      </c>
      <c r="H1165" s="63">
        <v>25</v>
      </c>
      <c r="I1165" s="63">
        <v>50</v>
      </c>
      <c r="J1165" s="63">
        <v>4</v>
      </c>
      <c r="K1165" s="63" t="s">
        <v>150</v>
      </c>
      <c r="L1165" s="63">
        <v>0</v>
      </c>
      <c r="M1165" s="63">
        <v>2</v>
      </c>
      <c r="N1165" s="64">
        <v>2</v>
      </c>
    </row>
    <row r="1166" spans="1:14" x14ac:dyDescent="0.25">
      <c r="A1166" s="62" t="s">
        <v>735</v>
      </c>
      <c r="B1166" s="63" t="str">
        <f t="shared" si="18"/>
        <v>S2022</v>
      </c>
      <c r="C1166" s="63" t="s">
        <v>73</v>
      </c>
      <c r="D1166" s="63" t="str">
        <f>TRIM(MID(Tableau1[[#This Row],[tache]],FIND("TACHE",Tableau1[[#This Row],[tache]])+5,FIND(":",Tableau1[[#This Row],[tache]])-(FIND("TACHE",Tableau1[[#This Row],[tache]])+5)))</f>
        <v>3</v>
      </c>
      <c r="E1166" s="63" t="s">
        <v>736</v>
      </c>
      <c r="F1166" s="63">
        <v>34</v>
      </c>
      <c r="G1166" s="63" t="s">
        <v>214</v>
      </c>
      <c r="H1166" s="63">
        <v>50</v>
      </c>
      <c r="I1166" s="63">
        <v>20</v>
      </c>
      <c r="J1166" s="63">
        <v>4</v>
      </c>
      <c r="K1166" s="63" t="s">
        <v>129</v>
      </c>
      <c r="L1166" s="63">
        <v>0</v>
      </c>
      <c r="M1166" s="63">
        <v>1</v>
      </c>
      <c r="N1166" s="64">
        <v>1</v>
      </c>
    </row>
    <row r="1167" spans="1:14" x14ac:dyDescent="0.25">
      <c r="A1167" s="62" t="s">
        <v>735</v>
      </c>
      <c r="B1167" s="63" t="str">
        <f t="shared" si="18"/>
        <v>S2022</v>
      </c>
      <c r="C1167" s="63" t="s">
        <v>73</v>
      </c>
      <c r="D1167" s="63" t="str">
        <f>TRIM(MID(Tableau1[[#This Row],[tache]],FIND("TACHE",Tableau1[[#This Row],[tache]])+5,FIND(":",Tableau1[[#This Row],[tache]])-(FIND("TACHE",Tableau1[[#This Row],[tache]])+5)))</f>
        <v>3</v>
      </c>
      <c r="E1167" s="63" t="s">
        <v>736</v>
      </c>
      <c r="F1167" s="63">
        <v>35</v>
      </c>
      <c r="G1167" s="63" t="s">
        <v>331</v>
      </c>
      <c r="H1167" s="63">
        <v>80</v>
      </c>
      <c r="I1167" s="63">
        <v>20</v>
      </c>
      <c r="J1167" s="63">
        <v>4</v>
      </c>
      <c r="K1167" s="63" t="s">
        <v>129</v>
      </c>
      <c r="L1167" s="63">
        <v>0</v>
      </c>
      <c r="M1167" s="63">
        <v>2</v>
      </c>
      <c r="N1167" s="64">
        <v>2</v>
      </c>
    </row>
    <row r="1168" spans="1:14" x14ac:dyDescent="0.25">
      <c r="A1168" s="62" t="s">
        <v>735</v>
      </c>
      <c r="B1168" s="63" t="str">
        <f t="shared" si="18"/>
        <v>S2022</v>
      </c>
      <c r="C1168" s="63" t="s">
        <v>73</v>
      </c>
      <c r="D1168" s="63" t="str">
        <f>TRIM(MID(Tableau1[[#This Row],[tache]],FIND("TACHE",Tableau1[[#This Row],[tache]])+5,FIND(":",Tableau1[[#This Row],[tache]])-(FIND("TACHE",Tableau1[[#This Row],[tache]])+5)))</f>
        <v>3</v>
      </c>
      <c r="E1168" s="63" t="s">
        <v>736</v>
      </c>
      <c r="F1168" s="63">
        <v>36</v>
      </c>
      <c r="G1168" s="63" t="s">
        <v>214</v>
      </c>
      <c r="H1168" s="63">
        <v>450</v>
      </c>
      <c r="I1168" s="63">
        <v>20</v>
      </c>
      <c r="J1168" s="63">
        <v>16</v>
      </c>
      <c r="K1168" s="63" t="s">
        <v>129</v>
      </c>
      <c r="L1168" s="63">
        <v>0</v>
      </c>
      <c r="M1168" s="63">
        <v>1</v>
      </c>
      <c r="N1168" s="64">
        <v>1</v>
      </c>
    </row>
    <row r="1169" spans="1:14" x14ac:dyDescent="0.25">
      <c r="A1169" s="62" t="s">
        <v>735</v>
      </c>
      <c r="B1169" s="63" t="str">
        <f t="shared" si="18"/>
        <v>S2022</v>
      </c>
      <c r="C1169" s="63" t="s">
        <v>73</v>
      </c>
      <c r="D1169" s="63" t="str">
        <f>TRIM(MID(Tableau1[[#This Row],[tache]],FIND("TACHE",Tableau1[[#This Row],[tache]])+5,FIND(":",Tableau1[[#This Row],[tache]])-(FIND("TACHE",Tableau1[[#This Row],[tache]])+5)))</f>
        <v>3</v>
      </c>
      <c r="E1169" s="63" t="s">
        <v>736</v>
      </c>
      <c r="F1169" s="63">
        <v>37</v>
      </c>
      <c r="G1169" s="63" t="s">
        <v>214</v>
      </c>
      <c r="H1169" s="63">
        <v>450</v>
      </c>
      <c r="I1169" s="63">
        <v>20</v>
      </c>
      <c r="J1169" s="63">
        <v>16</v>
      </c>
      <c r="K1169" s="63" t="s">
        <v>129</v>
      </c>
      <c r="L1169" s="63">
        <v>0</v>
      </c>
      <c r="M1169" s="63">
        <v>1</v>
      </c>
      <c r="N1169" s="64">
        <v>1</v>
      </c>
    </row>
    <row r="1170" spans="1:14" x14ac:dyDescent="0.25">
      <c r="A1170" s="62" t="s">
        <v>735</v>
      </c>
      <c r="B1170" s="63" t="str">
        <f t="shared" si="18"/>
        <v>S2022</v>
      </c>
      <c r="C1170" s="63" t="s">
        <v>73</v>
      </c>
      <c r="D1170" s="63" t="str">
        <f>TRIM(MID(Tableau1[[#This Row],[tache]],FIND("TACHE",Tableau1[[#This Row],[tache]])+5,FIND(":",Tableau1[[#This Row],[tache]])-(FIND("TACHE",Tableau1[[#This Row],[tache]])+5)))</f>
        <v>3</v>
      </c>
      <c r="E1170" s="63" t="s">
        <v>736</v>
      </c>
      <c r="F1170" s="63">
        <v>38</v>
      </c>
      <c r="G1170" s="63" t="s">
        <v>214</v>
      </c>
      <c r="H1170" s="63">
        <v>200</v>
      </c>
      <c r="I1170" s="63">
        <v>20</v>
      </c>
      <c r="J1170" s="63">
        <v>8</v>
      </c>
      <c r="K1170" s="63" t="s">
        <v>129</v>
      </c>
      <c r="L1170" s="63">
        <v>0</v>
      </c>
      <c r="M1170" s="63">
        <v>1</v>
      </c>
      <c r="N1170" s="64">
        <v>1</v>
      </c>
    </row>
    <row r="1171" spans="1:14" x14ac:dyDescent="0.25">
      <c r="A1171" s="62" t="s">
        <v>735</v>
      </c>
      <c r="B1171" s="63" t="str">
        <f t="shared" si="18"/>
        <v>S2022</v>
      </c>
      <c r="C1171" s="63" t="s">
        <v>73</v>
      </c>
      <c r="D1171" s="63" t="str">
        <f>TRIM(MID(Tableau1[[#This Row],[tache]],FIND("TACHE",Tableau1[[#This Row],[tache]])+5,FIND(":",Tableau1[[#This Row],[tache]])-(FIND("TACHE",Tableau1[[#This Row],[tache]])+5)))</f>
        <v>3</v>
      </c>
      <c r="E1171" s="63" t="s">
        <v>736</v>
      </c>
      <c r="F1171" s="63">
        <v>40</v>
      </c>
      <c r="G1171" s="63" t="s">
        <v>738</v>
      </c>
      <c r="H1171" s="63">
        <v>500</v>
      </c>
      <c r="I1171" s="63">
        <v>20</v>
      </c>
      <c r="J1171" s="63">
        <v>20</v>
      </c>
      <c r="K1171" s="63" t="s">
        <v>129</v>
      </c>
      <c r="L1171" s="63">
        <v>0</v>
      </c>
      <c r="M1171" s="63">
        <v>2</v>
      </c>
      <c r="N1171" s="64">
        <v>2</v>
      </c>
    </row>
    <row r="1172" spans="1:14" x14ac:dyDescent="0.25">
      <c r="A1172" s="62" t="s">
        <v>735</v>
      </c>
      <c r="B1172" s="63" t="str">
        <f t="shared" si="18"/>
        <v>S2022</v>
      </c>
      <c r="C1172" s="63" t="s">
        <v>73</v>
      </c>
      <c r="D1172" s="63" t="str">
        <f>TRIM(MID(Tableau1[[#This Row],[tache]],FIND("TACHE",Tableau1[[#This Row],[tache]])+5,FIND(":",Tableau1[[#This Row],[tache]])-(FIND("TACHE",Tableau1[[#This Row],[tache]])+5)))</f>
        <v>3</v>
      </c>
      <c r="E1172" s="63" t="s">
        <v>736</v>
      </c>
      <c r="F1172" s="63">
        <v>41</v>
      </c>
      <c r="G1172" s="63" t="s">
        <v>738</v>
      </c>
      <c r="H1172" s="63">
        <v>500</v>
      </c>
      <c r="I1172" s="63">
        <v>20</v>
      </c>
      <c r="J1172" s="63">
        <v>20</v>
      </c>
      <c r="K1172" s="63" t="s">
        <v>129</v>
      </c>
      <c r="L1172" s="63">
        <v>0</v>
      </c>
      <c r="M1172" s="63">
        <v>2</v>
      </c>
      <c r="N1172" s="64">
        <v>2</v>
      </c>
    </row>
    <row r="1173" spans="1:14" x14ac:dyDescent="0.25">
      <c r="A1173" s="62" t="s">
        <v>735</v>
      </c>
      <c r="B1173" s="63" t="str">
        <f t="shared" si="18"/>
        <v>S2022</v>
      </c>
      <c r="C1173" s="63" t="s">
        <v>73</v>
      </c>
      <c r="D1173" s="63" t="str">
        <f>TRIM(MID(Tableau1[[#This Row],[tache]],FIND("TACHE",Tableau1[[#This Row],[tache]])+5,FIND(":",Tableau1[[#This Row],[tache]])-(FIND("TACHE",Tableau1[[#This Row],[tache]])+5)))</f>
        <v>2</v>
      </c>
      <c r="E1173" s="63" t="s">
        <v>130</v>
      </c>
      <c r="F1173" s="63" t="s">
        <v>83</v>
      </c>
      <c r="G1173" s="63" t="s">
        <v>739</v>
      </c>
      <c r="H1173" s="63">
        <v>250</v>
      </c>
      <c r="I1173" s="63">
        <v>20</v>
      </c>
      <c r="J1173" s="63">
        <v>12</v>
      </c>
      <c r="K1173" s="63" t="s">
        <v>129</v>
      </c>
      <c r="L1173" s="63">
        <v>1</v>
      </c>
      <c r="M1173" s="63">
        <v>0</v>
      </c>
      <c r="N1173" s="64">
        <v>1</v>
      </c>
    </row>
    <row r="1174" spans="1:14" x14ac:dyDescent="0.25">
      <c r="A1174" s="62" t="s">
        <v>735</v>
      </c>
      <c r="B1174" s="63" t="str">
        <f t="shared" si="18"/>
        <v>S2022</v>
      </c>
      <c r="C1174" s="63" t="s">
        <v>73</v>
      </c>
      <c r="D1174" s="63" t="str">
        <f>TRIM(MID(Tableau1[[#This Row],[tache]],FIND("TACHE",Tableau1[[#This Row],[tache]])+5,FIND(":",Tableau1[[#This Row],[tache]])-(FIND("TACHE",Tableau1[[#This Row],[tache]])+5)))</f>
        <v>4</v>
      </c>
      <c r="E1174" s="63" t="s">
        <v>359</v>
      </c>
      <c r="F1174" s="63" t="s">
        <v>73</v>
      </c>
      <c r="G1174" s="63" t="s">
        <v>247</v>
      </c>
      <c r="H1174" s="63">
        <v>200</v>
      </c>
      <c r="I1174" s="63">
        <v>20</v>
      </c>
      <c r="J1174" s="63">
        <v>8</v>
      </c>
      <c r="K1174" s="63" t="s">
        <v>129</v>
      </c>
      <c r="L1174" s="63">
        <v>0</v>
      </c>
      <c r="M1174" s="63">
        <v>1</v>
      </c>
      <c r="N1174" s="64">
        <v>1</v>
      </c>
    </row>
    <row r="1175" spans="1:14" x14ac:dyDescent="0.25">
      <c r="A1175" s="62" t="s">
        <v>735</v>
      </c>
      <c r="B1175" s="63" t="str">
        <f t="shared" si="18"/>
        <v>S2022</v>
      </c>
      <c r="C1175" s="63" t="s">
        <v>73</v>
      </c>
      <c r="D1175" s="63" t="str">
        <f>TRIM(MID(Tableau1[[#This Row],[tache]],FIND("TACHE",Tableau1[[#This Row],[tache]])+5,FIND(":",Tableau1[[#This Row],[tache]])-(FIND("TACHE",Tableau1[[#This Row],[tache]])+5)))</f>
        <v>4</v>
      </c>
      <c r="E1175" s="63" t="s">
        <v>359</v>
      </c>
      <c r="F1175" s="63" t="s">
        <v>83</v>
      </c>
      <c r="G1175" s="63" t="s">
        <v>740</v>
      </c>
      <c r="H1175" s="63">
        <v>250</v>
      </c>
      <c r="I1175" s="63">
        <v>20</v>
      </c>
      <c r="J1175" s="63">
        <v>12</v>
      </c>
      <c r="K1175" s="63" t="s">
        <v>129</v>
      </c>
      <c r="L1175" s="63">
        <v>0</v>
      </c>
      <c r="M1175" s="63">
        <v>1</v>
      </c>
      <c r="N1175" s="64">
        <v>1</v>
      </c>
    </row>
    <row r="1176" spans="1:14" x14ac:dyDescent="0.25">
      <c r="A1176" s="62" t="s">
        <v>735</v>
      </c>
      <c r="B1176" s="63" t="str">
        <f t="shared" si="18"/>
        <v>S2022</v>
      </c>
      <c r="C1176" s="63" t="s">
        <v>73</v>
      </c>
      <c r="D1176" s="63" t="str">
        <f>TRIM(MID(Tableau1[[#This Row],[tache]],FIND("TACHE",Tableau1[[#This Row],[tache]])+5,FIND(":",Tableau1[[#This Row],[tache]])-(FIND("TACHE",Tableau1[[#This Row],[tache]])+5)))</f>
        <v>4</v>
      </c>
      <c r="E1176" s="63" t="s">
        <v>359</v>
      </c>
      <c r="F1176" s="63" t="s">
        <v>75</v>
      </c>
      <c r="G1176" s="63" t="s">
        <v>247</v>
      </c>
      <c r="H1176" s="63">
        <v>500</v>
      </c>
      <c r="I1176" s="63">
        <v>20</v>
      </c>
      <c r="J1176" s="63">
        <v>20</v>
      </c>
      <c r="K1176" s="63" t="s">
        <v>129</v>
      </c>
      <c r="L1176" s="63">
        <v>0</v>
      </c>
      <c r="M1176" s="63">
        <v>1</v>
      </c>
      <c r="N1176" s="64">
        <v>1</v>
      </c>
    </row>
    <row r="1177" spans="1:14" x14ac:dyDescent="0.25">
      <c r="A1177" s="62" t="s">
        <v>735</v>
      </c>
      <c r="B1177" s="63" t="str">
        <f t="shared" si="18"/>
        <v>S2022</v>
      </c>
      <c r="C1177" s="63" t="s">
        <v>73</v>
      </c>
      <c r="D1177" s="63" t="str">
        <f>TRIM(MID(Tableau1[[#This Row],[tache]],FIND("TACHE",Tableau1[[#This Row],[tache]])+5,FIND(":",Tableau1[[#This Row],[tache]])-(FIND("TACHE",Tableau1[[#This Row],[tache]])+5)))</f>
        <v>4</v>
      </c>
      <c r="E1177" s="63" t="s">
        <v>359</v>
      </c>
      <c r="F1177" s="63" t="s">
        <v>70</v>
      </c>
      <c r="G1177" s="63" t="s">
        <v>247</v>
      </c>
      <c r="H1177" s="63">
        <v>80</v>
      </c>
      <c r="I1177" s="63">
        <v>20</v>
      </c>
      <c r="J1177" s="63">
        <v>4</v>
      </c>
      <c r="K1177" s="63" t="s">
        <v>129</v>
      </c>
      <c r="L1177" s="63">
        <v>0</v>
      </c>
      <c r="M1177" s="63">
        <v>1</v>
      </c>
      <c r="N1177" s="64">
        <v>1</v>
      </c>
    </row>
    <row r="1178" spans="1:14" x14ac:dyDescent="0.25">
      <c r="A1178" s="62" t="s">
        <v>735</v>
      </c>
      <c r="B1178" s="63" t="str">
        <f t="shared" si="18"/>
        <v>S2022</v>
      </c>
      <c r="C1178" s="63" t="s">
        <v>73</v>
      </c>
      <c r="D1178" s="63" t="str">
        <f>TRIM(MID(Tableau1[[#This Row],[tache]],FIND("TACHE",Tableau1[[#This Row],[tache]])+5,FIND(":",Tableau1[[#This Row],[tache]])-(FIND("TACHE",Tableau1[[#This Row],[tache]])+5)))</f>
        <v>4</v>
      </c>
      <c r="E1178" s="63" t="s">
        <v>359</v>
      </c>
      <c r="F1178" s="63" t="s">
        <v>76</v>
      </c>
      <c r="G1178" s="63" t="s">
        <v>247</v>
      </c>
      <c r="H1178" s="63">
        <v>80</v>
      </c>
      <c r="I1178" s="63">
        <v>20</v>
      </c>
      <c r="J1178" s="63">
        <v>4</v>
      </c>
      <c r="K1178" s="63" t="s">
        <v>129</v>
      </c>
      <c r="L1178" s="63">
        <v>0</v>
      </c>
      <c r="M1178" s="63">
        <v>1</v>
      </c>
      <c r="N1178" s="64">
        <v>1</v>
      </c>
    </row>
    <row r="1179" spans="1:14" x14ac:dyDescent="0.25">
      <c r="A1179" s="62" t="s">
        <v>735</v>
      </c>
      <c r="B1179" s="63" t="str">
        <f t="shared" si="18"/>
        <v>S2022</v>
      </c>
      <c r="C1179" s="63" t="s">
        <v>73</v>
      </c>
      <c r="D1179" s="63" t="str">
        <f>TRIM(MID(Tableau1[[#This Row],[tache]],FIND("TACHE",Tableau1[[#This Row],[tache]])+5,FIND(":",Tableau1[[#This Row],[tache]])-(FIND("TACHE",Tableau1[[#This Row],[tache]])+5)))</f>
        <v>4</v>
      </c>
      <c r="E1179" s="63" t="s">
        <v>359</v>
      </c>
      <c r="F1179" s="63" t="s">
        <v>81</v>
      </c>
      <c r="G1179" s="63" t="s">
        <v>247</v>
      </c>
      <c r="H1179" s="63">
        <v>80</v>
      </c>
      <c r="I1179" s="63">
        <v>20</v>
      </c>
      <c r="J1179" s="63">
        <v>4</v>
      </c>
      <c r="K1179" s="63" t="s">
        <v>129</v>
      </c>
      <c r="L1179" s="63">
        <v>0</v>
      </c>
      <c r="M1179" s="63">
        <v>1</v>
      </c>
      <c r="N1179" s="64">
        <v>1</v>
      </c>
    </row>
    <row r="1180" spans="1:14" x14ac:dyDescent="0.25">
      <c r="A1180" s="62" t="s">
        <v>735</v>
      </c>
      <c r="B1180" s="63" t="str">
        <f t="shared" si="18"/>
        <v>S2022</v>
      </c>
      <c r="C1180" s="63" t="s">
        <v>73</v>
      </c>
      <c r="D1180" s="63" t="str">
        <f>TRIM(MID(Tableau1[[#This Row],[tache]],FIND("TACHE",Tableau1[[#This Row],[tache]])+5,FIND(":",Tableau1[[#This Row],[tache]])-(FIND("TACHE",Tableau1[[#This Row],[tache]])+5)))</f>
        <v>4</v>
      </c>
      <c r="E1180" s="63" t="s">
        <v>359</v>
      </c>
      <c r="F1180" s="63" t="s">
        <v>82</v>
      </c>
      <c r="G1180" s="63" t="s">
        <v>247</v>
      </c>
      <c r="H1180" s="63">
        <v>80</v>
      </c>
      <c r="I1180" s="63">
        <v>20</v>
      </c>
      <c r="J1180" s="63">
        <v>4</v>
      </c>
      <c r="K1180" s="63" t="s">
        <v>129</v>
      </c>
      <c r="L1180" s="63">
        <v>0</v>
      </c>
      <c r="M1180" s="63">
        <v>1</v>
      </c>
      <c r="N1180" s="64">
        <v>1</v>
      </c>
    </row>
    <row r="1181" spans="1:14" x14ac:dyDescent="0.25">
      <c r="A1181" s="62" t="s">
        <v>735</v>
      </c>
      <c r="B1181" s="63" t="str">
        <f t="shared" si="18"/>
        <v>S2022</v>
      </c>
      <c r="C1181" s="63" t="s">
        <v>73</v>
      </c>
      <c r="D1181" s="63" t="str">
        <f>TRIM(MID(Tableau1[[#This Row],[tache]],FIND("TACHE",Tableau1[[#This Row],[tache]])+5,FIND(":",Tableau1[[#This Row],[tache]])-(FIND("TACHE",Tableau1[[#This Row],[tache]])+5)))</f>
        <v>4</v>
      </c>
      <c r="E1181" s="63" t="s">
        <v>359</v>
      </c>
      <c r="F1181" s="63" t="s">
        <v>112</v>
      </c>
      <c r="G1181" s="63" t="s">
        <v>247</v>
      </c>
      <c r="H1181" s="63">
        <v>80</v>
      </c>
      <c r="I1181" s="63">
        <v>20</v>
      </c>
      <c r="J1181" s="63">
        <v>4</v>
      </c>
      <c r="K1181" s="63" t="s">
        <v>129</v>
      </c>
      <c r="L1181" s="63">
        <v>0</v>
      </c>
      <c r="M1181" s="63">
        <v>1</v>
      </c>
      <c r="N1181" s="64">
        <v>1</v>
      </c>
    </row>
    <row r="1182" spans="1:14" x14ac:dyDescent="0.25">
      <c r="A1182" s="62" t="s">
        <v>735</v>
      </c>
      <c r="B1182" s="63" t="str">
        <f t="shared" si="18"/>
        <v>S2022</v>
      </c>
      <c r="C1182" s="63" t="s">
        <v>73</v>
      </c>
      <c r="D1182" s="63" t="str">
        <f>TRIM(MID(Tableau1[[#This Row],[tache]],FIND("TACHE",Tableau1[[#This Row],[tache]])+5,FIND(":",Tableau1[[#This Row],[tache]])-(FIND("TACHE",Tableau1[[#This Row],[tache]])+5)))</f>
        <v>4</v>
      </c>
      <c r="E1182" s="63" t="s">
        <v>359</v>
      </c>
      <c r="F1182" s="63" t="s">
        <v>105</v>
      </c>
      <c r="G1182" s="63" t="s">
        <v>247</v>
      </c>
      <c r="H1182" s="63">
        <v>80</v>
      </c>
      <c r="I1182" s="63">
        <v>20</v>
      </c>
      <c r="J1182" s="63">
        <v>4</v>
      </c>
      <c r="K1182" s="63" t="s">
        <v>129</v>
      </c>
      <c r="L1182" s="63">
        <v>0</v>
      </c>
      <c r="M1182" s="63">
        <v>1</v>
      </c>
      <c r="N1182" s="64">
        <v>1</v>
      </c>
    </row>
    <row r="1183" spans="1:14" x14ac:dyDescent="0.25">
      <c r="A1183" s="62" t="s">
        <v>735</v>
      </c>
      <c r="B1183" s="63" t="str">
        <f t="shared" si="18"/>
        <v>S2022</v>
      </c>
      <c r="C1183" s="63" t="s">
        <v>73</v>
      </c>
      <c r="D1183" s="63" t="str">
        <f>TRIM(MID(Tableau1[[#This Row],[tache]],FIND("TACHE",Tableau1[[#This Row],[tache]])+5,FIND(":",Tableau1[[#This Row],[tache]])-(FIND("TACHE",Tableau1[[#This Row],[tache]])+5)))</f>
        <v>4</v>
      </c>
      <c r="E1183" s="63" t="s">
        <v>359</v>
      </c>
      <c r="F1183" s="63" t="s">
        <v>106</v>
      </c>
      <c r="G1183" s="63" t="s">
        <v>247</v>
      </c>
      <c r="H1183" s="63">
        <v>80</v>
      </c>
      <c r="I1183" s="63">
        <v>20</v>
      </c>
      <c r="J1183" s="63">
        <v>4</v>
      </c>
      <c r="K1183" s="63" t="s">
        <v>129</v>
      </c>
      <c r="L1183" s="63">
        <v>0</v>
      </c>
      <c r="M1183" s="63">
        <v>1</v>
      </c>
      <c r="N1183" s="64">
        <v>1</v>
      </c>
    </row>
    <row r="1184" spans="1:14" x14ac:dyDescent="0.25">
      <c r="A1184" s="62" t="s">
        <v>735</v>
      </c>
      <c r="B1184" s="63" t="str">
        <f t="shared" si="18"/>
        <v>S2022</v>
      </c>
      <c r="C1184" s="63" t="s">
        <v>73</v>
      </c>
      <c r="D1184" s="63" t="str">
        <f>TRIM(MID(Tableau1[[#This Row],[tache]],FIND("TACHE",Tableau1[[#This Row],[tache]])+5,FIND(":",Tableau1[[#This Row],[tache]])-(FIND("TACHE",Tableau1[[#This Row],[tache]])+5)))</f>
        <v>5</v>
      </c>
      <c r="E1184" s="63" t="s">
        <v>2074</v>
      </c>
      <c r="F1184" s="63" t="s">
        <v>108</v>
      </c>
      <c r="G1184" s="63" t="s">
        <v>742</v>
      </c>
      <c r="H1184" s="63">
        <v>200</v>
      </c>
      <c r="I1184" s="63">
        <v>20</v>
      </c>
      <c r="J1184" s="63">
        <v>8</v>
      </c>
      <c r="K1184" s="63" t="s">
        <v>129</v>
      </c>
      <c r="L1184" s="63">
        <v>0</v>
      </c>
      <c r="M1184" s="63">
        <v>1</v>
      </c>
      <c r="N1184" s="64">
        <v>1</v>
      </c>
    </row>
    <row r="1185" spans="1:14" x14ac:dyDescent="0.25">
      <c r="A1185" s="62" t="s">
        <v>735</v>
      </c>
      <c r="B1185" s="63" t="str">
        <f t="shared" si="18"/>
        <v>S2022</v>
      </c>
      <c r="C1185" s="63" t="s">
        <v>73</v>
      </c>
      <c r="D1185" s="63" t="str">
        <f>TRIM(MID(Tableau1[[#This Row],[tache]],FIND("TACHE",Tableau1[[#This Row],[tache]])+5,FIND(":",Tableau1[[#This Row],[tache]])-(FIND("TACHE",Tableau1[[#This Row],[tache]])+5)))</f>
        <v>5</v>
      </c>
      <c r="E1185" s="63" t="s">
        <v>2074</v>
      </c>
      <c r="F1185" s="63" t="s">
        <v>109</v>
      </c>
      <c r="G1185" s="63" t="s">
        <v>742</v>
      </c>
      <c r="H1185" s="63">
        <v>600</v>
      </c>
      <c r="I1185" s="63">
        <v>20</v>
      </c>
      <c r="J1185" s="63">
        <v>20</v>
      </c>
      <c r="K1185" s="63" t="s">
        <v>129</v>
      </c>
      <c r="L1185" s="63">
        <v>0</v>
      </c>
      <c r="M1185" s="63">
        <v>1</v>
      </c>
      <c r="N1185" s="64">
        <v>1</v>
      </c>
    </row>
    <row r="1186" spans="1:14" x14ac:dyDescent="0.25">
      <c r="A1186" s="62" t="s">
        <v>735</v>
      </c>
      <c r="B1186" s="63" t="str">
        <f t="shared" si="18"/>
        <v>S2022</v>
      </c>
      <c r="C1186" s="63" t="s">
        <v>73</v>
      </c>
      <c r="D1186" s="63" t="str">
        <f>TRIM(MID(Tableau1[[#This Row],[tache]],FIND("TACHE",Tableau1[[#This Row],[tache]])+5,FIND(":",Tableau1[[#This Row],[tache]])-(FIND("TACHE",Tableau1[[#This Row],[tache]])+5)))</f>
        <v>5</v>
      </c>
      <c r="E1186" s="63" t="s">
        <v>2074</v>
      </c>
      <c r="F1186" s="63" t="s">
        <v>110</v>
      </c>
      <c r="G1186" s="63" t="s">
        <v>742</v>
      </c>
      <c r="H1186" s="63">
        <v>50</v>
      </c>
      <c r="I1186" s="63">
        <v>20</v>
      </c>
      <c r="J1186" s="63">
        <v>4</v>
      </c>
      <c r="K1186" s="63" t="s">
        <v>129</v>
      </c>
      <c r="L1186" s="63">
        <v>0</v>
      </c>
      <c r="M1186" s="63">
        <v>1</v>
      </c>
      <c r="N1186" s="64">
        <v>1</v>
      </c>
    </row>
    <row r="1187" spans="1:14" x14ac:dyDescent="0.25">
      <c r="A1187" s="62" t="s">
        <v>735</v>
      </c>
      <c r="B1187" s="63" t="str">
        <f t="shared" si="18"/>
        <v>S2022</v>
      </c>
      <c r="C1187" s="63" t="s">
        <v>73</v>
      </c>
      <c r="D1187" s="63" t="str">
        <f>TRIM(MID(Tableau1[[#This Row],[tache]],FIND("TACHE",Tableau1[[#This Row],[tache]])+5,FIND(":",Tableau1[[#This Row],[tache]])-(FIND("TACHE",Tableau1[[#This Row],[tache]])+5)))</f>
        <v>5</v>
      </c>
      <c r="E1187" s="63" t="s">
        <v>2074</v>
      </c>
      <c r="F1187" s="63" t="s">
        <v>111</v>
      </c>
      <c r="G1187" s="63" t="s">
        <v>742</v>
      </c>
      <c r="H1187" s="63">
        <v>600</v>
      </c>
      <c r="I1187" s="63">
        <v>20</v>
      </c>
      <c r="J1187" s="63">
        <v>20</v>
      </c>
      <c r="K1187" s="63" t="s">
        <v>129</v>
      </c>
      <c r="L1187" s="63">
        <v>0</v>
      </c>
      <c r="M1187" s="63">
        <v>1</v>
      </c>
      <c r="N1187" s="64">
        <v>1</v>
      </c>
    </row>
    <row r="1188" spans="1:14" x14ac:dyDescent="0.25">
      <c r="A1188" s="62" t="s">
        <v>735</v>
      </c>
      <c r="B1188" s="63" t="str">
        <f t="shared" si="18"/>
        <v>S2022</v>
      </c>
      <c r="C1188" s="63" t="s">
        <v>73</v>
      </c>
      <c r="D1188" s="63" t="str">
        <f>TRIM(MID(Tableau1[[#This Row],[tache]],FIND("TACHE",Tableau1[[#This Row],[tache]])+5,FIND(":",Tableau1[[#This Row],[tache]])-(FIND("TACHE",Tableau1[[#This Row],[tache]])+5)))</f>
        <v>5</v>
      </c>
      <c r="E1188" s="63" t="s">
        <v>2074</v>
      </c>
      <c r="F1188" s="63" t="s">
        <v>113</v>
      </c>
      <c r="G1188" s="63" t="s">
        <v>742</v>
      </c>
      <c r="H1188" s="63">
        <v>100</v>
      </c>
      <c r="I1188" s="63">
        <v>20</v>
      </c>
      <c r="J1188" s="63">
        <v>8</v>
      </c>
      <c r="K1188" s="63" t="s">
        <v>129</v>
      </c>
      <c r="L1188" s="63">
        <v>0</v>
      </c>
      <c r="M1188" s="63">
        <v>1</v>
      </c>
      <c r="N1188" s="64">
        <v>1</v>
      </c>
    </row>
    <row r="1189" spans="1:14" x14ac:dyDescent="0.25">
      <c r="A1189" s="62" t="s">
        <v>735</v>
      </c>
      <c r="B1189" s="63" t="str">
        <f t="shared" si="18"/>
        <v>S2022</v>
      </c>
      <c r="C1189" s="63" t="s">
        <v>73</v>
      </c>
      <c r="D1189" s="63" t="str">
        <f>TRIM(MID(Tableau1[[#This Row],[tache]],FIND("TACHE",Tableau1[[#This Row],[tache]])+5,FIND(":",Tableau1[[#This Row],[tache]])-(FIND("TACHE",Tableau1[[#This Row],[tache]])+5)))</f>
        <v>5</v>
      </c>
      <c r="E1189" s="63" t="s">
        <v>2074</v>
      </c>
      <c r="F1189" s="63" t="s">
        <v>114</v>
      </c>
      <c r="G1189" s="63" t="s">
        <v>742</v>
      </c>
      <c r="H1189" s="63">
        <v>80</v>
      </c>
      <c r="I1189" s="63">
        <v>50</v>
      </c>
      <c r="J1189" s="63">
        <v>8</v>
      </c>
      <c r="K1189" s="63" t="s">
        <v>150</v>
      </c>
      <c r="L1189" s="63">
        <v>0</v>
      </c>
      <c r="M1189" s="63">
        <v>1</v>
      </c>
      <c r="N1189" s="64">
        <v>1</v>
      </c>
    </row>
    <row r="1190" spans="1:14" x14ac:dyDescent="0.25">
      <c r="A1190" s="5" t="s">
        <v>743</v>
      </c>
      <c r="B1190" s="48" t="str">
        <f t="shared" si="18"/>
        <v>S2221</v>
      </c>
      <c r="C1190" s="48" t="s">
        <v>73</v>
      </c>
      <c r="D1190" s="48" t="str">
        <f>TRIM(MID(Tableau1[[#This Row],[tache]],FIND("TACHE",Tableau1[[#This Row],[tache]])+5,FIND(":",Tableau1[[#This Row],[tache]])-(FIND("TACHE",Tableau1[[#This Row],[tache]])+5)))</f>
        <v>1</v>
      </c>
      <c r="E1190" s="48" t="s">
        <v>2075</v>
      </c>
      <c r="F1190" s="48">
        <v>1</v>
      </c>
      <c r="G1190" s="48" t="s">
        <v>210</v>
      </c>
      <c r="H1190" s="48">
        <v>25</v>
      </c>
      <c r="I1190" s="48">
        <v>20</v>
      </c>
      <c r="J1190" s="48">
        <v>4</v>
      </c>
      <c r="K1190" s="48" t="s">
        <v>218</v>
      </c>
      <c r="L1190" s="48">
        <v>2</v>
      </c>
      <c r="M1190" s="48">
        <v>0</v>
      </c>
      <c r="N1190" s="47">
        <v>2</v>
      </c>
    </row>
    <row r="1191" spans="1:14" x14ac:dyDescent="0.25">
      <c r="A1191" s="5" t="s">
        <v>743</v>
      </c>
      <c r="B1191" s="48" t="str">
        <f t="shared" si="18"/>
        <v>S2221</v>
      </c>
      <c r="C1191" s="48" t="s">
        <v>73</v>
      </c>
      <c r="D1191" s="48" t="str">
        <f>TRIM(MID(Tableau1[[#This Row],[tache]],FIND("TACHE",Tableau1[[#This Row],[tache]])+5,FIND(":",Tableau1[[#This Row],[tache]])-(FIND("TACHE",Tableau1[[#This Row],[tache]])+5)))</f>
        <v>1</v>
      </c>
      <c r="E1191" s="48" t="s">
        <v>2075</v>
      </c>
      <c r="F1191" s="48">
        <v>2</v>
      </c>
      <c r="G1191" s="48" t="s">
        <v>210</v>
      </c>
      <c r="H1191" s="48">
        <v>25</v>
      </c>
      <c r="I1191" s="48">
        <v>20</v>
      </c>
      <c r="J1191" s="48">
        <v>4</v>
      </c>
      <c r="K1191" s="48" t="s">
        <v>218</v>
      </c>
      <c r="L1191" s="48">
        <v>2</v>
      </c>
      <c r="M1191" s="48">
        <v>0</v>
      </c>
      <c r="N1191" s="47">
        <v>2</v>
      </c>
    </row>
    <row r="1192" spans="1:14" x14ac:dyDescent="0.25">
      <c r="A1192" s="5" t="s">
        <v>743</v>
      </c>
      <c r="B1192" s="48" t="str">
        <f t="shared" si="18"/>
        <v>S2221</v>
      </c>
      <c r="C1192" s="48" t="s">
        <v>73</v>
      </c>
      <c r="D1192" s="48" t="str">
        <f>TRIM(MID(Tableau1[[#This Row],[tache]],FIND("TACHE",Tableau1[[#This Row],[tache]])+5,FIND(":",Tableau1[[#This Row],[tache]])-(FIND("TACHE",Tableau1[[#This Row],[tache]])+5)))</f>
        <v>1</v>
      </c>
      <c r="E1192" s="48" t="s">
        <v>2075</v>
      </c>
      <c r="F1192" s="48">
        <v>3</v>
      </c>
      <c r="G1192" s="48" t="s">
        <v>210</v>
      </c>
      <c r="H1192" s="48">
        <v>50</v>
      </c>
      <c r="I1192" s="48">
        <v>20</v>
      </c>
      <c r="J1192" s="48">
        <v>4</v>
      </c>
      <c r="K1192" s="48" t="s">
        <v>218</v>
      </c>
      <c r="L1192" s="48">
        <v>2</v>
      </c>
      <c r="M1192" s="48">
        <v>0</v>
      </c>
      <c r="N1192" s="47">
        <v>2</v>
      </c>
    </row>
    <row r="1193" spans="1:14" x14ac:dyDescent="0.25">
      <c r="A1193" s="5" t="s">
        <v>743</v>
      </c>
      <c r="B1193" s="48" t="str">
        <f t="shared" si="18"/>
        <v>S2221</v>
      </c>
      <c r="C1193" s="48" t="s">
        <v>73</v>
      </c>
      <c r="D1193" s="48" t="str">
        <f>TRIM(MID(Tableau1[[#This Row],[tache]],FIND("TACHE",Tableau1[[#This Row],[tache]])+5,FIND(":",Tableau1[[#This Row],[tache]])-(FIND("TACHE",Tableau1[[#This Row],[tache]])+5)))</f>
        <v>1</v>
      </c>
      <c r="E1193" s="48" t="s">
        <v>2075</v>
      </c>
      <c r="F1193" s="48">
        <v>4</v>
      </c>
      <c r="G1193" s="48" t="s">
        <v>210</v>
      </c>
      <c r="H1193" s="48">
        <v>50</v>
      </c>
      <c r="I1193" s="48">
        <v>20</v>
      </c>
      <c r="J1193" s="48">
        <v>4</v>
      </c>
      <c r="K1193" s="48" t="s">
        <v>218</v>
      </c>
      <c r="L1193" s="48">
        <v>2</v>
      </c>
      <c r="M1193" s="48">
        <v>0</v>
      </c>
      <c r="N1193" s="47">
        <v>2</v>
      </c>
    </row>
    <row r="1194" spans="1:14" x14ac:dyDescent="0.25">
      <c r="A1194" s="5" t="s">
        <v>743</v>
      </c>
      <c r="B1194" s="48" t="str">
        <f t="shared" si="18"/>
        <v>S2221</v>
      </c>
      <c r="C1194" s="48" t="s">
        <v>73</v>
      </c>
      <c r="D1194" s="48" t="str">
        <f>TRIM(MID(Tableau1[[#This Row],[tache]],FIND("TACHE",Tableau1[[#This Row],[tache]])+5,FIND(":",Tableau1[[#This Row],[tache]])-(FIND("TACHE",Tableau1[[#This Row],[tache]])+5)))</f>
        <v>1</v>
      </c>
      <c r="E1194" s="48" t="s">
        <v>2075</v>
      </c>
      <c r="F1194" s="48">
        <v>5</v>
      </c>
      <c r="G1194" s="48" t="s">
        <v>210</v>
      </c>
      <c r="H1194" s="48">
        <v>150</v>
      </c>
      <c r="I1194" s="48">
        <v>20</v>
      </c>
      <c r="J1194" s="48">
        <v>8</v>
      </c>
      <c r="K1194" s="48" t="s">
        <v>218</v>
      </c>
      <c r="L1194" s="48">
        <v>2</v>
      </c>
      <c r="M1194" s="48">
        <v>0</v>
      </c>
      <c r="N1194" s="47">
        <v>2</v>
      </c>
    </row>
    <row r="1195" spans="1:14" x14ac:dyDescent="0.25">
      <c r="A1195" s="5" t="s">
        <v>743</v>
      </c>
      <c r="B1195" s="48" t="str">
        <f t="shared" si="18"/>
        <v>S2221</v>
      </c>
      <c r="C1195" s="48" t="s">
        <v>73</v>
      </c>
      <c r="D1195" s="48" t="str">
        <f>TRIM(MID(Tableau1[[#This Row],[tache]],FIND("TACHE",Tableau1[[#This Row],[tache]])+5,FIND(":",Tableau1[[#This Row],[tache]])-(FIND("TACHE",Tableau1[[#This Row],[tache]])+5)))</f>
        <v>1</v>
      </c>
      <c r="E1195" s="48" t="s">
        <v>2075</v>
      </c>
      <c r="F1195" s="48">
        <v>6</v>
      </c>
      <c r="G1195" s="48" t="s">
        <v>210</v>
      </c>
      <c r="H1195" s="48">
        <v>25</v>
      </c>
      <c r="I1195" s="48">
        <v>20</v>
      </c>
      <c r="J1195" s="48">
        <v>4</v>
      </c>
      <c r="K1195" s="48" t="s">
        <v>218</v>
      </c>
      <c r="L1195" s="48">
        <v>2</v>
      </c>
      <c r="M1195" s="48">
        <v>0</v>
      </c>
      <c r="N1195" s="47">
        <v>2</v>
      </c>
    </row>
    <row r="1196" spans="1:14" x14ac:dyDescent="0.25">
      <c r="A1196" s="5" t="s">
        <v>743</v>
      </c>
      <c r="B1196" s="48" t="str">
        <f t="shared" si="18"/>
        <v>S2221</v>
      </c>
      <c r="C1196" s="48" t="s">
        <v>73</v>
      </c>
      <c r="D1196" s="48" t="str">
        <f>TRIM(MID(Tableau1[[#This Row],[tache]],FIND("TACHE",Tableau1[[#This Row],[tache]])+5,FIND(":",Tableau1[[#This Row],[tache]])-(FIND("TACHE",Tableau1[[#This Row],[tache]])+5)))</f>
        <v>1</v>
      </c>
      <c r="E1196" s="48" t="s">
        <v>2075</v>
      </c>
      <c r="F1196" s="48">
        <v>8</v>
      </c>
      <c r="G1196" s="48" t="s">
        <v>210</v>
      </c>
      <c r="H1196" s="48">
        <v>25</v>
      </c>
      <c r="I1196" s="48">
        <v>20</v>
      </c>
      <c r="J1196" s="48">
        <v>4</v>
      </c>
      <c r="K1196" s="48" t="s">
        <v>218</v>
      </c>
      <c r="L1196" s="48">
        <v>2</v>
      </c>
      <c r="M1196" s="48">
        <v>0</v>
      </c>
      <c r="N1196" s="47">
        <v>2</v>
      </c>
    </row>
    <row r="1197" spans="1:14" x14ac:dyDescent="0.25">
      <c r="A1197" s="5" t="s">
        <v>743</v>
      </c>
      <c r="B1197" s="48" t="str">
        <f t="shared" si="18"/>
        <v>S2221</v>
      </c>
      <c r="C1197" s="48" t="s">
        <v>73</v>
      </c>
      <c r="D1197" s="48" t="str">
        <f>TRIM(MID(Tableau1[[#This Row],[tache]],FIND("TACHE",Tableau1[[#This Row],[tache]])+5,FIND(":",Tableau1[[#This Row],[tache]])-(FIND("TACHE",Tableau1[[#This Row],[tache]])+5)))</f>
        <v>1</v>
      </c>
      <c r="E1197" s="48" t="s">
        <v>2075</v>
      </c>
      <c r="F1197" s="48">
        <v>12</v>
      </c>
      <c r="G1197" s="48" t="s">
        <v>210</v>
      </c>
      <c r="H1197" s="48">
        <v>25</v>
      </c>
      <c r="I1197" s="48">
        <v>20</v>
      </c>
      <c r="J1197" s="48">
        <v>4</v>
      </c>
      <c r="K1197" s="48" t="s">
        <v>218</v>
      </c>
      <c r="L1197" s="48">
        <v>2</v>
      </c>
      <c r="M1197" s="48">
        <v>0</v>
      </c>
      <c r="N1197" s="47">
        <v>2</v>
      </c>
    </row>
    <row r="1198" spans="1:14" x14ac:dyDescent="0.25">
      <c r="A1198" s="5" t="s">
        <v>743</v>
      </c>
      <c r="B1198" s="48" t="str">
        <f t="shared" si="18"/>
        <v>S2221</v>
      </c>
      <c r="C1198" s="48" t="s">
        <v>73</v>
      </c>
      <c r="D1198" s="48" t="str">
        <f>TRIM(MID(Tableau1[[#This Row],[tache]],FIND("TACHE",Tableau1[[#This Row],[tache]])+5,FIND(":",Tableau1[[#This Row],[tache]])-(FIND("TACHE",Tableau1[[#This Row],[tache]])+5)))</f>
        <v>1</v>
      </c>
      <c r="E1198" s="48" t="s">
        <v>2075</v>
      </c>
      <c r="F1198" s="48">
        <v>13</v>
      </c>
      <c r="G1198" s="48" t="s">
        <v>210</v>
      </c>
      <c r="H1198" s="48">
        <v>25</v>
      </c>
      <c r="I1198" s="48">
        <v>20</v>
      </c>
      <c r="J1198" s="48">
        <v>4</v>
      </c>
      <c r="K1198" s="48" t="s">
        <v>218</v>
      </c>
      <c r="L1198" s="48">
        <v>2</v>
      </c>
      <c r="M1198" s="48">
        <v>0</v>
      </c>
      <c r="N1198" s="47">
        <v>2</v>
      </c>
    </row>
    <row r="1199" spans="1:14" x14ac:dyDescent="0.25">
      <c r="A1199" s="5" t="s">
        <v>743</v>
      </c>
      <c r="B1199" s="48" t="str">
        <f t="shared" si="18"/>
        <v>S2221</v>
      </c>
      <c r="C1199" s="48" t="s">
        <v>73</v>
      </c>
      <c r="D1199" s="48" t="str">
        <f>TRIM(MID(Tableau1[[#This Row],[tache]],FIND("TACHE",Tableau1[[#This Row],[tache]])+5,FIND(":",Tableau1[[#This Row],[tache]])-(FIND("TACHE",Tableau1[[#This Row],[tache]])+5)))</f>
        <v>1</v>
      </c>
      <c r="E1199" s="48" t="s">
        <v>2075</v>
      </c>
      <c r="F1199" s="48">
        <v>20</v>
      </c>
      <c r="G1199" s="48" t="s">
        <v>210</v>
      </c>
      <c r="H1199" s="48">
        <v>300</v>
      </c>
      <c r="I1199" s="48">
        <v>20</v>
      </c>
      <c r="J1199" s="48">
        <v>12</v>
      </c>
      <c r="K1199" s="48" t="s">
        <v>218</v>
      </c>
      <c r="L1199" s="48">
        <v>2</v>
      </c>
      <c r="M1199" s="48">
        <v>0</v>
      </c>
      <c r="N1199" s="47">
        <v>2</v>
      </c>
    </row>
    <row r="1200" spans="1:14" x14ac:dyDescent="0.25">
      <c r="A1200" s="5" t="s">
        <v>743</v>
      </c>
      <c r="B1200" s="48" t="str">
        <f t="shared" si="18"/>
        <v>S2221</v>
      </c>
      <c r="C1200" s="48" t="s">
        <v>73</v>
      </c>
      <c r="D1200" s="48" t="str">
        <f>TRIM(MID(Tableau1[[#This Row],[tache]],FIND("TACHE",Tableau1[[#This Row],[tache]])+5,FIND(":",Tableau1[[#This Row],[tache]])-(FIND("TACHE",Tableau1[[#This Row],[tache]])+5)))</f>
        <v>1</v>
      </c>
      <c r="E1200" s="48" t="s">
        <v>2075</v>
      </c>
      <c r="F1200" s="48">
        <v>21</v>
      </c>
      <c r="G1200" s="48" t="s">
        <v>210</v>
      </c>
      <c r="H1200" s="48">
        <v>25</v>
      </c>
      <c r="I1200" s="48">
        <v>20</v>
      </c>
      <c r="J1200" s="48">
        <v>4</v>
      </c>
      <c r="K1200" s="48" t="s">
        <v>218</v>
      </c>
      <c r="L1200" s="48">
        <v>2</v>
      </c>
      <c r="M1200" s="48">
        <v>0</v>
      </c>
      <c r="N1200" s="47">
        <v>2</v>
      </c>
    </row>
    <row r="1201" spans="1:14" x14ac:dyDescent="0.25">
      <c r="A1201" s="5" t="s">
        <v>743</v>
      </c>
      <c r="B1201" s="48" t="str">
        <f t="shared" si="18"/>
        <v>S2221</v>
      </c>
      <c r="C1201" s="48" t="s">
        <v>73</v>
      </c>
      <c r="D1201" s="48" t="str">
        <f>TRIM(MID(Tableau1[[#This Row],[tache]],FIND("TACHE",Tableau1[[#This Row],[tache]])+5,FIND(":",Tableau1[[#This Row],[tache]])-(FIND("TACHE",Tableau1[[#This Row],[tache]])+5)))</f>
        <v>1</v>
      </c>
      <c r="E1201" s="48" t="s">
        <v>2075</v>
      </c>
      <c r="F1201" s="48">
        <v>22</v>
      </c>
      <c r="G1201" s="48" t="s">
        <v>210</v>
      </c>
      <c r="H1201" s="48">
        <v>25</v>
      </c>
      <c r="I1201" s="48">
        <v>20</v>
      </c>
      <c r="J1201" s="48">
        <v>4</v>
      </c>
      <c r="K1201" s="48" t="s">
        <v>218</v>
      </c>
      <c r="L1201" s="48">
        <v>2</v>
      </c>
      <c r="M1201" s="48">
        <v>0</v>
      </c>
      <c r="N1201" s="47">
        <v>2</v>
      </c>
    </row>
    <row r="1202" spans="1:14" x14ac:dyDescent="0.25">
      <c r="A1202" s="5" t="s">
        <v>743</v>
      </c>
      <c r="B1202" s="48" t="str">
        <f t="shared" si="18"/>
        <v>S2221</v>
      </c>
      <c r="C1202" s="48" t="s">
        <v>73</v>
      </c>
      <c r="D1202" s="48" t="str">
        <f>TRIM(MID(Tableau1[[#This Row],[tache]],FIND("TACHE",Tableau1[[#This Row],[tache]])+5,FIND(":",Tableau1[[#This Row],[tache]])-(FIND("TACHE",Tableau1[[#This Row],[tache]])+5)))</f>
        <v>1</v>
      </c>
      <c r="E1202" s="48" t="s">
        <v>2075</v>
      </c>
      <c r="F1202" s="48">
        <v>26</v>
      </c>
      <c r="G1202" s="48" t="s">
        <v>210</v>
      </c>
      <c r="H1202" s="48">
        <v>300</v>
      </c>
      <c r="I1202" s="48">
        <v>20</v>
      </c>
      <c r="J1202" s="48">
        <v>12</v>
      </c>
      <c r="K1202" s="48" t="s">
        <v>218</v>
      </c>
      <c r="L1202" s="48">
        <v>2</v>
      </c>
      <c r="M1202" s="48">
        <v>0</v>
      </c>
      <c r="N1202" s="47">
        <v>2</v>
      </c>
    </row>
    <row r="1203" spans="1:14" x14ac:dyDescent="0.25">
      <c r="A1203" s="5" t="s">
        <v>743</v>
      </c>
      <c r="B1203" s="48" t="str">
        <f t="shared" si="18"/>
        <v>S2221</v>
      </c>
      <c r="C1203" s="48" t="s">
        <v>73</v>
      </c>
      <c r="D1203" s="48" t="str">
        <f>TRIM(MID(Tableau1[[#This Row],[tache]],FIND("TACHE",Tableau1[[#This Row],[tache]])+5,FIND(":",Tableau1[[#This Row],[tache]])-(FIND("TACHE",Tableau1[[#This Row],[tache]])+5)))</f>
        <v>1</v>
      </c>
      <c r="E1203" s="48" t="s">
        <v>2075</v>
      </c>
      <c r="F1203" s="48">
        <v>31</v>
      </c>
      <c r="G1203" s="48" t="s">
        <v>210</v>
      </c>
      <c r="H1203" s="48">
        <v>50</v>
      </c>
      <c r="I1203" s="48">
        <v>20</v>
      </c>
      <c r="J1203" s="48">
        <v>4</v>
      </c>
      <c r="K1203" s="48" t="s">
        <v>218</v>
      </c>
      <c r="L1203" s="48">
        <v>2</v>
      </c>
      <c r="M1203" s="48">
        <v>0</v>
      </c>
      <c r="N1203" s="47">
        <v>2</v>
      </c>
    </row>
    <row r="1204" spans="1:14" x14ac:dyDescent="0.25">
      <c r="A1204" s="5" t="s">
        <v>743</v>
      </c>
      <c r="B1204" s="48" t="str">
        <f t="shared" si="18"/>
        <v>S2221</v>
      </c>
      <c r="C1204" s="48" t="s">
        <v>73</v>
      </c>
      <c r="D1204" s="48" t="str">
        <f>TRIM(MID(Tableau1[[#This Row],[tache]],FIND("TACHE",Tableau1[[#This Row],[tache]])+5,FIND(":",Tableau1[[#This Row],[tache]])-(FIND("TACHE",Tableau1[[#This Row],[tache]])+5)))</f>
        <v>1</v>
      </c>
      <c r="E1204" s="48" t="s">
        <v>2075</v>
      </c>
      <c r="F1204" s="48">
        <v>32</v>
      </c>
      <c r="G1204" s="48" t="s">
        <v>210</v>
      </c>
      <c r="H1204" s="48">
        <v>15</v>
      </c>
      <c r="I1204" s="48">
        <v>20</v>
      </c>
      <c r="J1204" s="48">
        <v>4</v>
      </c>
      <c r="K1204" s="48" t="s">
        <v>218</v>
      </c>
      <c r="L1204" s="48">
        <v>2</v>
      </c>
      <c r="M1204" s="48">
        <v>0</v>
      </c>
      <c r="N1204" s="47">
        <v>2</v>
      </c>
    </row>
    <row r="1205" spans="1:14" x14ac:dyDescent="0.25">
      <c r="A1205" s="5" t="s">
        <v>743</v>
      </c>
      <c r="B1205" s="48" t="str">
        <f t="shared" si="18"/>
        <v>S2221</v>
      </c>
      <c r="C1205" s="48" t="s">
        <v>73</v>
      </c>
      <c r="D1205" s="48" t="str">
        <f>TRIM(MID(Tableau1[[#This Row],[tache]],FIND("TACHE",Tableau1[[#This Row],[tache]])+5,FIND(":",Tableau1[[#This Row],[tache]])-(FIND("TACHE",Tableau1[[#This Row],[tache]])+5)))</f>
        <v>1</v>
      </c>
      <c r="E1205" s="48" t="s">
        <v>2075</v>
      </c>
      <c r="F1205" s="48">
        <v>33</v>
      </c>
      <c r="G1205" s="48" t="s">
        <v>210</v>
      </c>
      <c r="H1205" s="48">
        <v>100</v>
      </c>
      <c r="I1205" s="48">
        <v>20</v>
      </c>
      <c r="J1205" s="48">
        <v>8</v>
      </c>
      <c r="K1205" s="48" t="s">
        <v>218</v>
      </c>
      <c r="L1205" s="48">
        <v>2</v>
      </c>
      <c r="M1205" s="48">
        <v>0</v>
      </c>
      <c r="N1205" s="47">
        <v>2</v>
      </c>
    </row>
    <row r="1206" spans="1:14" x14ac:dyDescent="0.25">
      <c r="A1206" s="5" t="s">
        <v>743</v>
      </c>
      <c r="B1206" s="48" t="str">
        <f t="shared" si="18"/>
        <v>S2221</v>
      </c>
      <c r="C1206" s="48" t="s">
        <v>73</v>
      </c>
      <c r="D1206" s="48" t="str">
        <f>TRIM(MID(Tableau1[[#This Row],[tache]],FIND("TACHE",Tableau1[[#This Row],[tache]])+5,FIND(":",Tableau1[[#This Row],[tache]])-(FIND("TACHE",Tableau1[[#This Row],[tache]])+5)))</f>
        <v>1</v>
      </c>
      <c r="E1206" s="48" t="s">
        <v>2075</v>
      </c>
      <c r="F1206" s="48">
        <v>34</v>
      </c>
      <c r="G1206" s="48" t="s">
        <v>210</v>
      </c>
      <c r="H1206" s="48">
        <v>50</v>
      </c>
      <c r="I1206" s="48">
        <v>20</v>
      </c>
      <c r="J1206" s="48">
        <v>4</v>
      </c>
      <c r="K1206" s="48" t="s">
        <v>218</v>
      </c>
      <c r="L1206" s="48">
        <v>2</v>
      </c>
      <c r="M1206" s="48">
        <v>0</v>
      </c>
      <c r="N1206" s="47">
        <v>2</v>
      </c>
    </row>
    <row r="1207" spans="1:14" x14ac:dyDescent="0.25">
      <c r="A1207" s="5" t="s">
        <v>743</v>
      </c>
      <c r="B1207" s="48" t="str">
        <f t="shared" si="18"/>
        <v>S2221</v>
      </c>
      <c r="C1207" s="48" t="s">
        <v>73</v>
      </c>
      <c r="D1207" s="48" t="str">
        <f>TRIM(MID(Tableau1[[#This Row],[tache]],FIND("TACHE",Tableau1[[#This Row],[tache]])+5,FIND(":",Tableau1[[#This Row],[tache]])-(FIND("TACHE",Tableau1[[#This Row],[tache]])+5)))</f>
        <v>1</v>
      </c>
      <c r="E1207" s="48" t="s">
        <v>2075</v>
      </c>
      <c r="F1207" s="48">
        <v>35</v>
      </c>
      <c r="G1207" s="48" t="s">
        <v>210</v>
      </c>
      <c r="H1207" s="48">
        <v>50</v>
      </c>
      <c r="I1207" s="48">
        <v>20</v>
      </c>
      <c r="J1207" s="48">
        <v>4</v>
      </c>
      <c r="K1207" s="48" t="s">
        <v>218</v>
      </c>
      <c r="L1207" s="48">
        <v>2</v>
      </c>
      <c r="M1207" s="48">
        <v>0</v>
      </c>
      <c r="N1207" s="47">
        <v>2</v>
      </c>
    </row>
    <row r="1208" spans="1:14" x14ac:dyDescent="0.25">
      <c r="A1208" s="5" t="s">
        <v>743</v>
      </c>
      <c r="B1208" s="48" t="str">
        <f t="shared" si="18"/>
        <v>S2221</v>
      </c>
      <c r="C1208" s="48" t="s">
        <v>73</v>
      </c>
      <c r="D1208" s="48" t="str">
        <f>TRIM(MID(Tableau1[[#This Row],[tache]],FIND("TACHE",Tableau1[[#This Row],[tache]])+5,FIND(":",Tableau1[[#This Row],[tache]])-(FIND("TACHE",Tableau1[[#This Row],[tache]])+5)))</f>
        <v>1</v>
      </c>
      <c r="E1208" s="48" t="s">
        <v>2075</v>
      </c>
      <c r="F1208" s="48">
        <v>36</v>
      </c>
      <c r="G1208" s="48" t="s">
        <v>210</v>
      </c>
      <c r="H1208" s="48">
        <v>50</v>
      </c>
      <c r="I1208" s="48">
        <v>20</v>
      </c>
      <c r="J1208" s="48">
        <v>4</v>
      </c>
      <c r="K1208" s="48" t="s">
        <v>218</v>
      </c>
      <c r="L1208" s="48">
        <v>2</v>
      </c>
      <c r="M1208" s="48">
        <v>0</v>
      </c>
      <c r="N1208" s="47">
        <v>2</v>
      </c>
    </row>
    <row r="1209" spans="1:14" x14ac:dyDescent="0.25">
      <c r="A1209" s="5" t="s">
        <v>743</v>
      </c>
      <c r="B1209" s="48" t="str">
        <f t="shared" si="18"/>
        <v>S2221</v>
      </c>
      <c r="C1209" s="48" t="s">
        <v>73</v>
      </c>
      <c r="D1209" s="48" t="str">
        <f>TRIM(MID(Tableau1[[#This Row],[tache]],FIND("TACHE",Tableau1[[#This Row],[tache]])+5,FIND(":",Tableau1[[#This Row],[tache]])-(FIND("TACHE",Tableau1[[#This Row],[tache]])+5)))</f>
        <v>1</v>
      </c>
      <c r="E1209" s="48" t="s">
        <v>2075</v>
      </c>
      <c r="F1209" s="48">
        <v>37</v>
      </c>
      <c r="G1209" s="48" t="s">
        <v>210</v>
      </c>
      <c r="H1209" s="48">
        <v>50</v>
      </c>
      <c r="I1209" s="48">
        <v>20</v>
      </c>
      <c r="J1209" s="48">
        <v>4</v>
      </c>
      <c r="K1209" s="48" t="s">
        <v>218</v>
      </c>
      <c r="L1209" s="48">
        <v>2</v>
      </c>
      <c r="M1209" s="48">
        <v>0</v>
      </c>
      <c r="N1209" s="47">
        <v>2</v>
      </c>
    </row>
    <row r="1210" spans="1:14" x14ac:dyDescent="0.25">
      <c r="A1210" s="5" t="s">
        <v>743</v>
      </c>
      <c r="B1210" s="48" t="str">
        <f t="shared" si="18"/>
        <v>S2221</v>
      </c>
      <c r="C1210" s="48" t="s">
        <v>73</v>
      </c>
      <c r="D1210" s="48" t="str">
        <f>TRIM(MID(Tableau1[[#This Row],[tache]],FIND("TACHE",Tableau1[[#This Row],[tache]])+5,FIND(":",Tableau1[[#This Row],[tache]])-(FIND("TACHE",Tableau1[[#This Row],[tache]])+5)))</f>
        <v>1</v>
      </c>
      <c r="E1210" s="48" t="s">
        <v>2075</v>
      </c>
      <c r="F1210" s="48">
        <v>38</v>
      </c>
      <c r="G1210" s="48" t="s">
        <v>210</v>
      </c>
      <c r="H1210" s="48">
        <v>50</v>
      </c>
      <c r="I1210" s="48">
        <v>20</v>
      </c>
      <c r="J1210" s="48">
        <v>4</v>
      </c>
      <c r="K1210" s="48" t="s">
        <v>218</v>
      </c>
      <c r="L1210" s="48">
        <v>2</v>
      </c>
      <c r="M1210" s="48">
        <v>0</v>
      </c>
      <c r="N1210" s="47">
        <v>2</v>
      </c>
    </row>
    <row r="1211" spans="1:14" x14ac:dyDescent="0.25">
      <c r="A1211" s="5" t="s">
        <v>743</v>
      </c>
      <c r="B1211" s="48" t="str">
        <f t="shared" si="18"/>
        <v>S2221</v>
      </c>
      <c r="C1211" s="48" t="s">
        <v>73</v>
      </c>
      <c r="D1211" s="48" t="str">
        <f>TRIM(MID(Tableau1[[#This Row],[tache]],FIND("TACHE",Tableau1[[#This Row],[tache]])+5,FIND(":",Tableau1[[#This Row],[tache]])-(FIND("TACHE",Tableau1[[#This Row],[tache]])+5)))</f>
        <v>1</v>
      </c>
      <c r="E1211" s="48" t="s">
        <v>2075</v>
      </c>
      <c r="F1211" s="48">
        <v>40</v>
      </c>
      <c r="G1211" s="48" t="s">
        <v>210</v>
      </c>
      <c r="H1211" s="48">
        <v>25</v>
      </c>
      <c r="I1211" s="48">
        <v>20</v>
      </c>
      <c r="J1211" s="48">
        <v>4</v>
      </c>
      <c r="K1211" s="48" t="s">
        <v>218</v>
      </c>
      <c r="L1211" s="48">
        <v>2</v>
      </c>
      <c r="M1211" s="48">
        <v>0</v>
      </c>
      <c r="N1211" s="47">
        <v>2</v>
      </c>
    </row>
    <row r="1212" spans="1:14" x14ac:dyDescent="0.25">
      <c r="A1212" s="5" t="s">
        <v>743</v>
      </c>
      <c r="B1212" s="48" t="str">
        <f t="shared" si="18"/>
        <v>S2221</v>
      </c>
      <c r="C1212" s="48" t="s">
        <v>73</v>
      </c>
      <c r="D1212" s="48" t="str">
        <f>TRIM(MID(Tableau1[[#This Row],[tache]],FIND("TACHE",Tableau1[[#This Row],[tache]])+5,FIND(":",Tableau1[[#This Row],[tache]])-(FIND("TACHE",Tableau1[[#This Row],[tache]])+5)))</f>
        <v>1</v>
      </c>
      <c r="E1212" s="48" t="s">
        <v>2075</v>
      </c>
      <c r="F1212" s="48">
        <v>41</v>
      </c>
      <c r="G1212" s="48" t="s">
        <v>210</v>
      </c>
      <c r="H1212" s="48">
        <v>50</v>
      </c>
      <c r="I1212" s="48">
        <v>20</v>
      </c>
      <c r="J1212" s="48">
        <v>4</v>
      </c>
      <c r="K1212" s="48" t="s">
        <v>218</v>
      </c>
      <c r="L1212" s="48">
        <v>2</v>
      </c>
      <c r="M1212" s="48">
        <v>0</v>
      </c>
      <c r="N1212" s="47">
        <v>2</v>
      </c>
    </row>
    <row r="1213" spans="1:14" x14ac:dyDescent="0.25">
      <c r="A1213" s="5" t="s">
        <v>743</v>
      </c>
      <c r="B1213" s="48" t="str">
        <f t="shared" si="18"/>
        <v>S2221</v>
      </c>
      <c r="C1213" s="48" t="s">
        <v>73</v>
      </c>
      <c r="D1213" s="48" t="str">
        <f>TRIM(MID(Tableau1[[#This Row],[tache]],FIND("TACHE",Tableau1[[#This Row],[tache]])+5,FIND(":",Tableau1[[#This Row],[tache]])-(FIND("TACHE",Tableau1[[#This Row],[tache]])+5)))</f>
        <v>1</v>
      </c>
      <c r="E1213" s="48" t="s">
        <v>2075</v>
      </c>
      <c r="F1213" s="48">
        <v>42</v>
      </c>
      <c r="G1213" s="48" t="s">
        <v>210</v>
      </c>
      <c r="H1213" s="48">
        <v>50</v>
      </c>
      <c r="I1213" s="48">
        <v>20</v>
      </c>
      <c r="J1213" s="48">
        <v>4</v>
      </c>
      <c r="K1213" s="48" t="s">
        <v>218</v>
      </c>
      <c r="L1213" s="48">
        <v>2</v>
      </c>
      <c r="M1213" s="48">
        <v>0</v>
      </c>
      <c r="N1213" s="47">
        <v>2</v>
      </c>
    </row>
    <row r="1214" spans="1:14" x14ac:dyDescent="0.25">
      <c r="A1214" s="5" t="s">
        <v>743</v>
      </c>
      <c r="B1214" s="48" t="str">
        <f t="shared" si="18"/>
        <v>S2221</v>
      </c>
      <c r="C1214" s="48" t="s">
        <v>73</v>
      </c>
      <c r="D1214" s="48" t="str">
        <f>TRIM(MID(Tableau1[[#This Row],[tache]],FIND("TACHE",Tableau1[[#This Row],[tache]])+5,FIND(":",Tableau1[[#This Row],[tache]])-(FIND("TACHE",Tableau1[[#This Row],[tache]])+5)))</f>
        <v>1</v>
      </c>
      <c r="E1214" s="48" t="s">
        <v>2075</v>
      </c>
      <c r="F1214" s="48">
        <v>44</v>
      </c>
      <c r="G1214" s="48" t="s">
        <v>210</v>
      </c>
      <c r="H1214" s="48">
        <v>50</v>
      </c>
      <c r="I1214" s="48">
        <v>20</v>
      </c>
      <c r="J1214" s="48">
        <v>4</v>
      </c>
      <c r="K1214" s="48" t="s">
        <v>218</v>
      </c>
      <c r="L1214" s="48">
        <v>2</v>
      </c>
      <c r="M1214" s="48">
        <v>0</v>
      </c>
      <c r="N1214" s="47">
        <v>2</v>
      </c>
    </row>
    <row r="1215" spans="1:14" x14ac:dyDescent="0.25">
      <c r="A1215" s="5" t="s">
        <v>743</v>
      </c>
      <c r="B1215" s="48" t="str">
        <f t="shared" si="18"/>
        <v>S2221</v>
      </c>
      <c r="C1215" s="48" t="s">
        <v>73</v>
      </c>
      <c r="D1215" s="48" t="str">
        <f>TRIM(MID(Tableau1[[#This Row],[tache]],FIND("TACHE",Tableau1[[#This Row],[tache]])+5,FIND(":",Tableau1[[#This Row],[tache]])-(FIND("TACHE",Tableau1[[#This Row],[tache]])+5)))</f>
        <v>1</v>
      </c>
      <c r="E1215" s="48" t="s">
        <v>2075</v>
      </c>
      <c r="F1215" s="48">
        <v>45</v>
      </c>
      <c r="G1215" s="48" t="s">
        <v>210</v>
      </c>
      <c r="H1215" s="48">
        <v>50</v>
      </c>
      <c r="I1215" s="48">
        <v>20</v>
      </c>
      <c r="J1215" s="48">
        <v>4</v>
      </c>
      <c r="K1215" s="48" t="s">
        <v>218</v>
      </c>
      <c r="L1215" s="48">
        <v>2</v>
      </c>
      <c r="M1215" s="48">
        <v>0</v>
      </c>
      <c r="N1215" s="47">
        <v>2</v>
      </c>
    </row>
    <row r="1216" spans="1:14" x14ac:dyDescent="0.25">
      <c r="A1216" s="5" t="s">
        <v>743</v>
      </c>
      <c r="B1216" s="48" t="str">
        <f t="shared" si="18"/>
        <v>S2221</v>
      </c>
      <c r="C1216" s="48" t="s">
        <v>73</v>
      </c>
      <c r="D1216" s="48" t="str">
        <f>TRIM(MID(Tableau1[[#This Row],[tache]],FIND("TACHE",Tableau1[[#This Row],[tache]])+5,FIND(":",Tableau1[[#This Row],[tache]])-(FIND("TACHE",Tableau1[[#This Row],[tache]])+5)))</f>
        <v>1</v>
      </c>
      <c r="E1216" s="48" t="s">
        <v>2075</v>
      </c>
      <c r="F1216" s="48">
        <v>46</v>
      </c>
      <c r="G1216" s="48" t="s">
        <v>210</v>
      </c>
      <c r="H1216" s="48">
        <v>200</v>
      </c>
      <c r="I1216" s="48">
        <v>20</v>
      </c>
      <c r="J1216" s="48">
        <v>8</v>
      </c>
      <c r="K1216" s="48" t="s">
        <v>218</v>
      </c>
      <c r="L1216" s="48">
        <v>2</v>
      </c>
      <c r="M1216" s="48">
        <v>0</v>
      </c>
      <c r="N1216" s="47">
        <v>2</v>
      </c>
    </row>
    <row r="1217" spans="1:14" x14ac:dyDescent="0.25">
      <c r="A1217" s="5" t="s">
        <v>743</v>
      </c>
      <c r="B1217" s="48" t="str">
        <f t="shared" si="18"/>
        <v>S2221</v>
      </c>
      <c r="C1217" s="48" t="s">
        <v>73</v>
      </c>
      <c r="D1217" s="48" t="str">
        <f>TRIM(MID(Tableau1[[#This Row],[tache]],FIND("TACHE",Tableau1[[#This Row],[tache]])+5,FIND(":",Tableau1[[#This Row],[tache]])-(FIND("TACHE",Tableau1[[#This Row],[tache]])+5)))</f>
        <v>1</v>
      </c>
      <c r="E1217" s="48" t="s">
        <v>2075</v>
      </c>
      <c r="F1217" s="48">
        <v>47</v>
      </c>
      <c r="G1217" s="48" t="s">
        <v>210</v>
      </c>
      <c r="H1217" s="48">
        <v>50</v>
      </c>
      <c r="I1217" s="48">
        <v>20</v>
      </c>
      <c r="J1217" s="48">
        <v>4</v>
      </c>
      <c r="K1217" s="48" t="s">
        <v>218</v>
      </c>
      <c r="L1217" s="48">
        <v>2</v>
      </c>
      <c r="M1217" s="48">
        <v>0</v>
      </c>
      <c r="N1217" s="47">
        <v>2</v>
      </c>
    </row>
    <row r="1218" spans="1:14" x14ac:dyDescent="0.25">
      <c r="A1218" s="5" t="s">
        <v>743</v>
      </c>
      <c r="B1218" s="48" t="str">
        <f t="shared" si="18"/>
        <v>S2221</v>
      </c>
      <c r="C1218" s="48" t="s">
        <v>73</v>
      </c>
      <c r="D1218" s="48" t="str">
        <f>TRIM(MID(Tableau1[[#This Row],[tache]],FIND("TACHE",Tableau1[[#This Row],[tache]])+5,FIND(":",Tableau1[[#This Row],[tache]])-(FIND("TACHE",Tableau1[[#This Row],[tache]])+5)))</f>
        <v>1</v>
      </c>
      <c r="E1218" s="48" t="s">
        <v>2075</v>
      </c>
      <c r="F1218" s="48">
        <v>48</v>
      </c>
      <c r="G1218" s="48" t="s">
        <v>210</v>
      </c>
      <c r="H1218" s="48">
        <v>50</v>
      </c>
      <c r="I1218" s="48">
        <v>20</v>
      </c>
      <c r="J1218" s="48">
        <v>4</v>
      </c>
      <c r="K1218" s="48" t="s">
        <v>218</v>
      </c>
      <c r="L1218" s="48">
        <v>2</v>
      </c>
      <c r="M1218" s="48">
        <v>0</v>
      </c>
      <c r="N1218" s="47">
        <v>2</v>
      </c>
    </row>
    <row r="1219" spans="1:14" x14ac:dyDescent="0.25">
      <c r="A1219" s="5" t="s">
        <v>743</v>
      </c>
      <c r="B1219" s="48" t="str">
        <f t="shared" ref="B1219:B1282" si="19">RIGHT(A1219,LEN(A1219)-3)</f>
        <v>S2221</v>
      </c>
      <c r="C1219" s="48" t="s">
        <v>73</v>
      </c>
      <c r="D1219" s="48" t="str">
        <f>TRIM(MID(Tableau1[[#This Row],[tache]],FIND("TACHE",Tableau1[[#This Row],[tache]])+5,FIND(":",Tableau1[[#This Row],[tache]])-(FIND("TACHE",Tableau1[[#This Row],[tache]])+5)))</f>
        <v>1</v>
      </c>
      <c r="E1219" s="48" t="s">
        <v>2075</v>
      </c>
      <c r="F1219" s="48">
        <v>49</v>
      </c>
      <c r="G1219" s="48" t="s">
        <v>210</v>
      </c>
      <c r="H1219" s="48">
        <v>100</v>
      </c>
      <c r="I1219" s="48">
        <v>20</v>
      </c>
      <c r="J1219" s="48">
        <v>8</v>
      </c>
      <c r="K1219" s="48" t="s">
        <v>218</v>
      </c>
      <c r="L1219" s="48">
        <v>2</v>
      </c>
      <c r="M1219" s="48">
        <v>0</v>
      </c>
      <c r="N1219" s="47">
        <v>2</v>
      </c>
    </row>
    <row r="1220" spans="1:14" x14ac:dyDescent="0.25">
      <c r="A1220" s="5" t="s">
        <v>743</v>
      </c>
      <c r="B1220" s="48" t="str">
        <f t="shared" si="19"/>
        <v>S2221</v>
      </c>
      <c r="C1220" s="48" t="s">
        <v>73</v>
      </c>
      <c r="D1220" s="48" t="str">
        <f>TRIM(MID(Tableau1[[#This Row],[tache]],FIND("TACHE",Tableau1[[#This Row],[tache]])+5,FIND(":",Tableau1[[#This Row],[tache]])-(FIND("TACHE",Tableau1[[#This Row],[tache]])+5)))</f>
        <v>1</v>
      </c>
      <c r="E1220" s="48" t="s">
        <v>2075</v>
      </c>
      <c r="F1220" s="48">
        <v>50</v>
      </c>
      <c r="G1220" s="48" t="s">
        <v>210</v>
      </c>
      <c r="H1220" s="48">
        <v>50</v>
      </c>
      <c r="I1220" s="48">
        <v>20</v>
      </c>
      <c r="J1220" s="48">
        <v>4</v>
      </c>
      <c r="K1220" s="48" t="s">
        <v>218</v>
      </c>
      <c r="L1220" s="48">
        <v>2</v>
      </c>
      <c r="M1220" s="48">
        <v>0</v>
      </c>
      <c r="N1220" s="47">
        <v>2</v>
      </c>
    </row>
    <row r="1221" spans="1:14" x14ac:dyDescent="0.25">
      <c r="A1221" s="5" t="s">
        <v>743</v>
      </c>
      <c r="B1221" s="48" t="str">
        <f t="shared" si="19"/>
        <v>S2221</v>
      </c>
      <c r="C1221" s="48" t="s">
        <v>73</v>
      </c>
      <c r="D1221" s="48" t="str">
        <f>TRIM(MID(Tableau1[[#This Row],[tache]],FIND("TACHE",Tableau1[[#This Row],[tache]])+5,FIND(":",Tableau1[[#This Row],[tache]])-(FIND("TACHE",Tableau1[[#This Row],[tache]])+5)))</f>
        <v>1</v>
      </c>
      <c r="E1221" s="48" t="s">
        <v>2075</v>
      </c>
      <c r="F1221" s="48">
        <v>52</v>
      </c>
      <c r="G1221" s="48" t="s">
        <v>210</v>
      </c>
      <c r="H1221" s="48">
        <v>150</v>
      </c>
      <c r="I1221" s="48">
        <v>20</v>
      </c>
      <c r="J1221" s="48">
        <v>8</v>
      </c>
      <c r="K1221" s="48" t="s">
        <v>218</v>
      </c>
      <c r="L1221" s="48">
        <v>2</v>
      </c>
      <c r="M1221" s="48">
        <v>0</v>
      </c>
      <c r="N1221" s="47">
        <v>2</v>
      </c>
    </row>
    <row r="1222" spans="1:14" x14ac:dyDescent="0.25">
      <c r="A1222" s="5" t="s">
        <v>743</v>
      </c>
      <c r="B1222" s="48" t="str">
        <f t="shared" si="19"/>
        <v>S2221</v>
      </c>
      <c r="C1222" s="48" t="s">
        <v>73</v>
      </c>
      <c r="D1222" s="48" t="str">
        <f>TRIM(MID(Tableau1[[#This Row],[tache]],FIND("TACHE",Tableau1[[#This Row],[tache]])+5,FIND(":",Tableau1[[#This Row],[tache]])-(FIND("TACHE",Tableau1[[#This Row],[tache]])+5)))</f>
        <v>1</v>
      </c>
      <c r="E1222" s="48" t="s">
        <v>2075</v>
      </c>
      <c r="F1222" s="48" t="s">
        <v>73</v>
      </c>
      <c r="G1222" s="48" t="s">
        <v>745</v>
      </c>
      <c r="H1222" s="48">
        <v>150</v>
      </c>
      <c r="I1222" s="48">
        <v>20</v>
      </c>
      <c r="J1222" s="48">
        <v>8</v>
      </c>
      <c r="K1222" s="48" t="s">
        <v>218</v>
      </c>
      <c r="L1222" s="48">
        <v>1</v>
      </c>
      <c r="M1222" s="48">
        <v>0</v>
      </c>
      <c r="N1222" s="47">
        <v>1</v>
      </c>
    </row>
    <row r="1223" spans="1:14" x14ac:dyDescent="0.25">
      <c r="A1223" s="5" t="s">
        <v>743</v>
      </c>
      <c r="B1223" s="48" t="str">
        <f t="shared" si="19"/>
        <v>S2221</v>
      </c>
      <c r="C1223" s="48" t="s">
        <v>73</v>
      </c>
      <c r="D1223" s="48" t="str">
        <f>TRIM(MID(Tableau1[[#This Row],[tache]],FIND("TACHE",Tableau1[[#This Row],[tache]])+5,FIND(":",Tableau1[[#This Row],[tache]])-(FIND("TACHE",Tableau1[[#This Row],[tache]])+5)))</f>
        <v>1</v>
      </c>
      <c r="E1223" s="48" t="s">
        <v>2075</v>
      </c>
      <c r="F1223" s="48" t="s">
        <v>83</v>
      </c>
      <c r="G1223" s="48" t="s">
        <v>745</v>
      </c>
      <c r="H1223" s="48">
        <v>200</v>
      </c>
      <c r="I1223" s="48">
        <v>20</v>
      </c>
      <c r="J1223" s="48">
        <v>8</v>
      </c>
      <c r="K1223" s="48" t="s">
        <v>218</v>
      </c>
      <c r="L1223" s="48">
        <v>1</v>
      </c>
      <c r="M1223" s="48">
        <v>0</v>
      </c>
      <c r="N1223" s="47">
        <v>1</v>
      </c>
    </row>
    <row r="1224" spans="1:14" x14ac:dyDescent="0.25">
      <c r="A1224" s="5" t="s">
        <v>743</v>
      </c>
      <c r="B1224" s="48" t="str">
        <f t="shared" si="19"/>
        <v>S2221</v>
      </c>
      <c r="C1224" s="48" t="s">
        <v>73</v>
      </c>
      <c r="D1224" s="48" t="str">
        <f>TRIM(MID(Tableau1[[#This Row],[tache]],FIND("TACHE",Tableau1[[#This Row],[tache]])+5,FIND(":",Tableau1[[#This Row],[tache]])-(FIND("TACHE",Tableau1[[#This Row],[tache]])+5)))</f>
        <v>1</v>
      </c>
      <c r="E1224" s="48" t="s">
        <v>2075</v>
      </c>
      <c r="F1224" s="48" t="s">
        <v>75</v>
      </c>
      <c r="G1224" s="48" t="s">
        <v>746</v>
      </c>
      <c r="H1224" s="48">
        <v>150</v>
      </c>
      <c r="I1224" s="48">
        <v>20</v>
      </c>
      <c r="J1224" s="48">
        <v>8</v>
      </c>
      <c r="K1224" s="48" t="s">
        <v>218</v>
      </c>
      <c r="L1224" s="48">
        <v>1</v>
      </c>
      <c r="M1224" s="48">
        <v>0</v>
      </c>
      <c r="N1224" s="47">
        <v>1</v>
      </c>
    </row>
    <row r="1225" spans="1:14" x14ac:dyDescent="0.25">
      <c r="A1225" s="5" t="s">
        <v>743</v>
      </c>
      <c r="B1225" s="48" t="str">
        <f t="shared" si="19"/>
        <v>S2221</v>
      </c>
      <c r="C1225" s="48" t="s">
        <v>73</v>
      </c>
      <c r="D1225" s="48" t="str">
        <f>TRIM(MID(Tableau1[[#This Row],[tache]],FIND("TACHE",Tableau1[[#This Row],[tache]])+5,FIND(":",Tableau1[[#This Row],[tache]])-(FIND("TACHE",Tableau1[[#This Row],[tache]])+5)))</f>
        <v>1</v>
      </c>
      <c r="E1225" s="48" t="s">
        <v>2075</v>
      </c>
      <c r="F1225" s="48" t="s">
        <v>70</v>
      </c>
      <c r="G1225" s="48" t="s">
        <v>746</v>
      </c>
      <c r="H1225" s="48">
        <v>200</v>
      </c>
      <c r="I1225" s="48">
        <v>20</v>
      </c>
      <c r="J1225" s="48">
        <v>8</v>
      </c>
      <c r="K1225" s="48" t="s">
        <v>218</v>
      </c>
      <c r="L1225" s="48">
        <v>1</v>
      </c>
      <c r="M1225" s="48">
        <v>0</v>
      </c>
      <c r="N1225" s="47">
        <v>1</v>
      </c>
    </row>
    <row r="1226" spans="1:14" x14ac:dyDescent="0.25">
      <c r="A1226" s="5" t="s">
        <v>743</v>
      </c>
      <c r="B1226" s="48" t="str">
        <f t="shared" si="19"/>
        <v>S2221</v>
      </c>
      <c r="C1226" s="48" t="s">
        <v>73</v>
      </c>
      <c r="D1226" s="48" t="str">
        <f>TRIM(MID(Tableau1[[#This Row],[tache]],FIND("TACHE",Tableau1[[#This Row],[tache]])+5,FIND(":",Tableau1[[#This Row],[tache]])-(FIND("TACHE",Tableau1[[#This Row],[tache]])+5)))</f>
        <v>2</v>
      </c>
      <c r="E1226" s="48" t="s">
        <v>747</v>
      </c>
      <c r="F1226" s="48">
        <v>1</v>
      </c>
      <c r="G1226" s="48" t="s">
        <v>214</v>
      </c>
      <c r="H1226" s="48">
        <v>25</v>
      </c>
      <c r="I1226" s="48">
        <v>20</v>
      </c>
      <c r="J1226" s="48">
        <v>4</v>
      </c>
      <c r="K1226" s="48" t="s">
        <v>218</v>
      </c>
      <c r="L1226" s="48">
        <v>0</v>
      </c>
      <c r="M1226" s="48">
        <v>1</v>
      </c>
      <c r="N1226" s="47">
        <v>1</v>
      </c>
    </row>
    <row r="1227" spans="1:14" x14ac:dyDescent="0.25">
      <c r="A1227" s="5" t="s">
        <v>743</v>
      </c>
      <c r="B1227" s="48" t="str">
        <f t="shared" si="19"/>
        <v>S2221</v>
      </c>
      <c r="C1227" s="48" t="s">
        <v>73</v>
      </c>
      <c r="D1227" s="48" t="str">
        <f>TRIM(MID(Tableau1[[#This Row],[tache]],FIND("TACHE",Tableau1[[#This Row],[tache]])+5,FIND(":",Tableau1[[#This Row],[tache]])-(FIND("TACHE",Tableau1[[#This Row],[tache]])+5)))</f>
        <v>2</v>
      </c>
      <c r="E1227" s="48" t="s">
        <v>747</v>
      </c>
      <c r="F1227" s="48">
        <v>2</v>
      </c>
      <c r="G1227" s="48" t="s">
        <v>214</v>
      </c>
      <c r="H1227" s="48">
        <v>25</v>
      </c>
      <c r="I1227" s="48">
        <v>20</v>
      </c>
      <c r="J1227" s="48">
        <v>4</v>
      </c>
      <c r="K1227" s="48" t="s">
        <v>218</v>
      </c>
      <c r="L1227" s="48">
        <v>0</v>
      </c>
      <c r="M1227" s="48">
        <v>1</v>
      </c>
      <c r="N1227" s="47">
        <v>1</v>
      </c>
    </row>
    <row r="1228" spans="1:14" x14ac:dyDescent="0.25">
      <c r="A1228" s="5" t="s">
        <v>743</v>
      </c>
      <c r="B1228" s="48" t="str">
        <f t="shared" si="19"/>
        <v>S2221</v>
      </c>
      <c r="C1228" s="48" t="s">
        <v>73</v>
      </c>
      <c r="D1228" s="48" t="str">
        <f>TRIM(MID(Tableau1[[#This Row],[tache]],FIND("TACHE",Tableau1[[#This Row],[tache]])+5,FIND(":",Tableau1[[#This Row],[tache]])-(FIND("TACHE",Tableau1[[#This Row],[tache]])+5)))</f>
        <v>2</v>
      </c>
      <c r="E1228" s="48" t="s">
        <v>747</v>
      </c>
      <c r="F1228" s="48">
        <v>3</v>
      </c>
      <c r="G1228" s="48" t="s">
        <v>214</v>
      </c>
      <c r="H1228" s="48">
        <v>50</v>
      </c>
      <c r="I1228" s="48">
        <v>20</v>
      </c>
      <c r="J1228" s="48">
        <v>4</v>
      </c>
      <c r="K1228" s="48" t="s">
        <v>218</v>
      </c>
      <c r="L1228" s="48">
        <v>0</v>
      </c>
      <c r="M1228" s="48">
        <v>1</v>
      </c>
      <c r="N1228" s="47">
        <v>1</v>
      </c>
    </row>
    <row r="1229" spans="1:14" x14ac:dyDescent="0.25">
      <c r="A1229" s="5" t="s">
        <v>743</v>
      </c>
      <c r="B1229" s="48" t="str">
        <f t="shared" si="19"/>
        <v>S2221</v>
      </c>
      <c r="C1229" s="48" t="s">
        <v>73</v>
      </c>
      <c r="D1229" s="48" t="str">
        <f>TRIM(MID(Tableau1[[#This Row],[tache]],FIND("TACHE",Tableau1[[#This Row],[tache]])+5,FIND(":",Tableau1[[#This Row],[tache]])-(FIND("TACHE",Tableau1[[#This Row],[tache]])+5)))</f>
        <v>2</v>
      </c>
      <c r="E1229" s="48" t="s">
        <v>747</v>
      </c>
      <c r="F1229" s="48">
        <v>4</v>
      </c>
      <c r="G1229" s="48" t="s">
        <v>214</v>
      </c>
      <c r="H1229" s="48">
        <v>50</v>
      </c>
      <c r="I1229" s="48">
        <v>20</v>
      </c>
      <c r="J1229" s="48">
        <v>4</v>
      </c>
      <c r="K1229" s="48" t="s">
        <v>218</v>
      </c>
      <c r="L1229" s="48">
        <v>0</v>
      </c>
      <c r="M1229" s="48">
        <v>1</v>
      </c>
      <c r="N1229" s="47">
        <v>1</v>
      </c>
    </row>
    <row r="1230" spans="1:14" x14ac:dyDescent="0.25">
      <c r="A1230" s="5" t="s">
        <v>743</v>
      </c>
      <c r="B1230" s="48" t="str">
        <f t="shared" si="19"/>
        <v>S2221</v>
      </c>
      <c r="C1230" s="48" t="s">
        <v>73</v>
      </c>
      <c r="D1230" s="48" t="str">
        <f>TRIM(MID(Tableau1[[#This Row],[tache]],FIND("TACHE",Tableau1[[#This Row],[tache]])+5,FIND(":",Tableau1[[#This Row],[tache]])-(FIND("TACHE",Tableau1[[#This Row],[tache]])+5)))</f>
        <v>2</v>
      </c>
      <c r="E1230" s="48" t="s">
        <v>747</v>
      </c>
      <c r="F1230" s="48">
        <v>5</v>
      </c>
      <c r="G1230" s="48" t="s">
        <v>214</v>
      </c>
      <c r="H1230" s="48">
        <v>150</v>
      </c>
      <c r="I1230" s="48">
        <v>20</v>
      </c>
      <c r="J1230" s="48">
        <v>8</v>
      </c>
      <c r="K1230" s="48" t="s">
        <v>218</v>
      </c>
      <c r="L1230" s="48">
        <v>0</v>
      </c>
      <c r="M1230" s="48">
        <v>1</v>
      </c>
      <c r="N1230" s="47">
        <v>1</v>
      </c>
    </row>
    <row r="1231" spans="1:14" x14ac:dyDescent="0.25">
      <c r="A1231" s="5" t="s">
        <v>743</v>
      </c>
      <c r="B1231" s="48" t="str">
        <f t="shared" si="19"/>
        <v>S2221</v>
      </c>
      <c r="C1231" s="48" t="s">
        <v>73</v>
      </c>
      <c r="D1231" s="48" t="str">
        <f>TRIM(MID(Tableau1[[#This Row],[tache]],FIND("TACHE",Tableau1[[#This Row],[tache]])+5,FIND(":",Tableau1[[#This Row],[tache]])-(FIND("TACHE",Tableau1[[#This Row],[tache]])+5)))</f>
        <v>2</v>
      </c>
      <c r="E1231" s="48" t="s">
        <v>747</v>
      </c>
      <c r="F1231" s="48">
        <v>6</v>
      </c>
      <c r="G1231" s="48" t="s">
        <v>214</v>
      </c>
      <c r="H1231" s="48">
        <v>25</v>
      </c>
      <c r="I1231" s="48">
        <v>20</v>
      </c>
      <c r="J1231" s="48">
        <v>4</v>
      </c>
      <c r="K1231" s="48" t="s">
        <v>218</v>
      </c>
      <c r="L1231" s="48">
        <v>0</v>
      </c>
      <c r="M1231" s="48">
        <v>1</v>
      </c>
      <c r="N1231" s="47">
        <v>1</v>
      </c>
    </row>
    <row r="1232" spans="1:14" x14ac:dyDescent="0.25">
      <c r="A1232" s="5" t="s">
        <v>743</v>
      </c>
      <c r="B1232" s="48" t="str">
        <f t="shared" si="19"/>
        <v>S2221</v>
      </c>
      <c r="C1232" s="48" t="s">
        <v>73</v>
      </c>
      <c r="D1232" s="48" t="str">
        <f>TRIM(MID(Tableau1[[#This Row],[tache]],FIND("TACHE",Tableau1[[#This Row],[tache]])+5,FIND(":",Tableau1[[#This Row],[tache]])-(FIND("TACHE",Tableau1[[#This Row],[tache]])+5)))</f>
        <v>2</v>
      </c>
      <c r="E1232" s="48" t="s">
        <v>747</v>
      </c>
      <c r="F1232" s="48">
        <v>7</v>
      </c>
      <c r="G1232" s="48" t="s">
        <v>748</v>
      </c>
      <c r="H1232" s="48">
        <v>600</v>
      </c>
      <c r="I1232" s="48">
        <v>20</v>
      </c>
      <c r="J1232" s="48">
        <v>20</v>
      </c>
      <c r="K1232" s="48" t="s">
        <v>218</v>
      </c>
      <c r="L1232" s="48">
        <v>0</v>
      </c>
      <c r="M1232" s="48">
        <v>1</v>
      </c>
      <c r="N1232" s="47">
        <v>1</v>
      </c>
    </row>
    <row r="1233" spans="1:14" x14ac:dyDescent="0.25">
      <c r="A1233" s="5" t="s">
        <v>743</v>
      </c>
      <c r="B1233" s="48" t="str">
        <f t="shared" si="19"/>
        <v>S2221</v>
      </c>
      <c r="C1233" s="48" t="s">
        <v>73</v>
      </c>
      <c r="D1233" s="48" t="str">
        <f>TRIM(MID(Tableau1[[#This Row],[tache]],FIND("TACHE",Tableau1[[#This Row],[tache]])+5,FIND(":",Tableau1[[#This Row],[tache]])-(FIND("TACHE",Tableau1[[#This Row],[tache]])+5)))</f>
        <v>2</v>
      </c>
      <c r="E1233" s="48" t="s">
        <v>747</v>
      </c>
      <c r="F1233" s="48">
        <v>8</v>
      </c>
      <c r="G1233" s="48" t="s">
        <v>214</v>
      </c>
      <c r="H1233" s="48">
        <v>25</v>
      </c>
      <c r="I1233" s="48">
        <v>20</v>
      </c>
      <c r="J1233" s="48">
        <v>4</v>
      </c>
      <c r="K1233" s="48" t="s">
        <v>218</v>
      </c>
      <c r="L1233" s="48">
        <v>0</v>
      </c>
      <c r="M1233" s="48">
        <v>1</v>
      </c>
      <c r="N1233" s="47">
        <v>1</v>
      </c>
    </row>
    <row r="1234" spans="1:14" x14ac:dyDescent="0.25">
      <c r="A1234" s="5" t="s">
        <v>743</v>
      </c>
      <c r="B1234" s="48" t="str">
        <f t="shared" si="19"/>
        <v>S2221</v>
      </c>
      <c r="C1234" s="48" t="s">
        <v>73</v>
      </c>
      <c r="D1234" s="48" t="str">
        <f>TRIM(MID(Tableau1[[#This Row],[tache]],FIND("TACHE",Tableau1[[#This Row],[tache]])+5,FIND(":",Tableau1[[#This Row],[tache]])-(FIND("TACHE",Tableau1[[#This Row],[tache]])+5)))</f>
        <v>2</v>
      </c>
      <c r="E1234" s="48" t="s">
        <v>747</v>
      </c>
      <c r="F1234" s="48">
        <v>9</v>
      </c>
      <c r="G1234" s="48" t="s">
        <v>263</v>
      </c>
      <c r="H1234" s="48">
        <v>600</v>
      </c>
      <c r="I1234" s="48">
        <v>20</v>
      </c>
      <c r="J1234" s="48">
        <v>20</v>
      </c>
      <c r="K1234" s="48" t="s">
        <v>218</v>
      </c>
      <c r="L1234" s="48">
        <v>0</v>
      </c>
      <c r="M1234" s="48">
        <v>1</v>
      </c>
      <c r="N1234" s="47">
        <v>1</v>
      </c>
    </row>
    <row r="1235" spans="1:14" x14ac:dyDescent="0.25">
      <c r="A1235" s="5" t="s">
        <v>743</v>
      </c>
      <c r="B1235" s="48" t="str">
        <f t="shared" si="19"/>
        <v>S2221</v>
      </c>
      <c r="C1235" s="48" t="s">
        <v>73</v>
      </c>
      <c r="D1235" s="48" t="str">
        <f>TRIM(MID(Tableau1[[#This Row],[tache]],FIND("TACHE",Tableau1[[#This Row],[tache]])+5,FIND(":",Tableau1[[#This Row],[tache]])-(FIND("TACHE",Tableau1[[#This Row],[tache]])+5)))</f>
        <v>2</v>
      </c>
      <c r="E1235" s="48" t="s">
        <v>747</v>
      </c>
      <c r="F1235" s="48">
        <v>11</v>
      </c>
      <c r="G1235" s="48" t="s">
        <v>263</v>
      </c>
      <c r="H1235" s="48">
        <v>600</v>
      </c>
      <c r="I1235" s="48">
        <v>20</v>
      </c>
      <c r="J1235" s="48">
        <v>20</v>
      </c>
      <c r="K1235" s="48" t="s">
        <v>218</v>
      </c>
      <c r="L1235" s="48">
        <v>0</v>
      </c>
      <c r="M1235" s="48">
        <v>1</v>
      </c>
      <c r="N1235" s="47">
        <v>1</v>
      </c>
    </row>
    <row r="1236" spans="1:14" x14ac:dyDescent="0.25">
      <c r="A1236" s="5" t="s">
        <v>743</v>
      </c>
      <c r="B1236" s="48" t="str">
        <f t="shared" si="19"/>
        <v>S2221</v>
      </c>
      <c r="C1236" s="48" t="s">
        <v>73</v>
      </c>
      <c r="D1236" s="48" t="str">
        <f>TRIM(MID(Tableau1[[#This Row],[tache]],FIND("TACHE",Tableau1[[#This Row],[tache]])+5,FIND(":",Tableau1[[#This Row],[tache]])-(FIND("TACHE",Tableau1[[#This Row],[tache]])+5)))</f>
        <v>2</v>
      </c>
      <c r="E1236" s="48" t="s">
        <v>747</v>
      </c>
      <c r="F1236" s="48">
        <v>12</v>
      </c>
      <c r="G1236" s="48" t="s">
        <v>214</v>
      </c>
      <c r="H1236" s="48">
        <v>25</v>
      </c>
      <c r="I1236" s="48">
        <v>20</v>
      </c>
      <c r="J1236" s="48">
        <v>4</v>
      </c>
      <c r="K1236" s="48" t="s">
        <v>218</v>
      </c>
      <c r="L1236" s="48">
        <v>0</v>
      </c>
      <c r="M1236" s="48">
        <v>1</v>
      </c>
      <c r="N1236" s="47">
        <v>1</v>
      </c>
    </row>
    <row r="1237" spans="1:14" x14ac:dyDescent="0.25">
      <c r="A1237" s="5" t="s">
        <v>743</v>
      </c>
      <c r="B1237" s="48" t="str">
        <f t="shared" si="19"/>
        <v>S2221</v>
      </c>
      <c r="C1237" s="48" t="s">
        <v>73</v>
      </c>
      <c r="D1237" s="48" t="str">
        <f>TRIM(MID(Tableau1[[#This Row],[tache]],FIND("TACHE",Tableau1[[#This Row],[tache]])+5,FIND(":",Tableau1[[#This Row],[tache]])-(FIND("TACHE",Tableau1[[#This Row],[tache]])+5)))</f>
        <v>2</v>
      </c>
      <c r="E1237" s="48" t="s">
        <v>747</v>
      </c>
      <c r="F1237" s="48">
        <v>13</v>
      </c>
      <c r="G1237" s="48" t="s">
        <v>214</v>
      </c>
      <c r="H1237" s="48">
        <v>25</v>
      </c>
      <c r="I1237" s="48">
        <v>20</v>
      </c>
      <c r="J1237" s="48">
        <v>4</v>
      </c>
      <c r="K1237" s="48" t="s">
        <v>218</v>
      </c>
      <c r="L1237" s="48">
        <v>0</v>
      </c>
      <c r="M1237" s="48">
        <v>1</v>
      </c>
      <c r="N1237" s="47">
        <v>1</v>
      </c>
    </row>
    <row r="1238" spans="1:14" x14ac:dyDescent="0.25">
      <c r="A1238" s="5" t="s">
        <v>743</v>
      </c>
      <c r="B1238" s="48" t="str">
        <f t="shared" si="19"/>
        <v>S2221</v>
      </c>
      <c r="C1238" s="48" t="s">
        <v>73</v>
      </c>
      <c r="D1238" s="48" t="str">
        <f>TRIM(MID(Tableau1[[#This Row],[tache]],FIND("TACHE",Tableau1[[#This Row],[tache]])+5,FIND(":",Tableau1[[#This Row],[tache]])-(FIND("TACHE",Tableau1[[#This Row],[tache]])+5)))</f>
        <v>2</v>
      </c>
      <c r="E1238" s="48" t="s">
        <v>747</v>
      </c>
      <c r="F1238" s="48">
        <v>14</v>
      </c>
      <c r="G1238" s="48" t="s">
        <v>263</v>
      </c>
      <c r="H1238" s="48">
        <v>600</v>
      </c>
      <c r="I1238" s="48">
        <v>20</v>
      </c>
      <c r="J1238" s="48">
        <v>20</v>
      </c>
      <c r="K1238" s="48" t="s">
        <v>218</v>
      </c>
      <c r="L1238" s="48">
        <v>0</v>
      </c>
      <c r="M1238" s="48">
        <v>1</v>
      </c>
      <c r="N1238" s="47">
        <v>1</v>
      </c>
    </row>
    <row r="1239" spans="1:14" x14ac:dyDescent="0.25">
      <c r="A1239" s="5" t="s">
        <v>743</v>
      </c>
      <c r="B1239" s="48" t="str">
        <f t="shared" si="19"/>
        <v>S2221</v>
      </c>
      <c r="C1239" s="48" t="s">
        <v>73</v>
      </c>
      <c r="D1239" s="48" t="str">
        <f>TRIM(MID(Tableau1[[#This Row],[tache]],FIND("TACHE",Tableau1[[#This Row],[tache]])+5,FIND(":",Tableau1[[#This Row],[tache]])-(FIND("TACHE",Tableau1[[#This Row],[tache]])+5)))</f>
        <v>2</v>
      </c>
      <c r="E1239" s="48" t="s">
        <v>747</v>
      </c>
      <c r="F1239" s="48">
        <v>17</v>
      </c>
      <c r="G1239" s="48" t="s">
        <v>263</v>
      </c>
      <c r="H1239" s="48">
        <v>600</v>
      </c>
      <c r="I1239" s="48">
        <v>20</v>
      </c>
      <c r="J1239" s="48">
        <v>20</v>
      </c>
      <c r="K1239" s="48" t="s">
        <v>218</v>
      </c>
      <c r="L1239" s="48">
        <v>0</v>
      </c>
      <c r="M1239" s="48">
        <v>1</v>
      </c>
      <c r="N1239" s="47">
        <v>1</v>
      </c>
    </row>
    <row r="1240" spans="1:14" x14ac:dyDescent="0.25">
      <c r="A1240" s="5" t="s">
        <v>743</v>
      </c>
      <c r="B1240" s="48" t="str">
        <f t="shared" si="19"/>
        <v>S2221</v>
      </c>
      <c r="C1240" s="48" t="s">
        <v>73</v>
      </c>
      <c r="D1240" s="48" t="str">
        <f>TRIM(MID(Tableau1[[#This Row],[tache]],FIND("TACHE",Tableau1[[#This Row],[tache]])+5,FIND(":",Tableau1[[#This Row],[tache]])-(FIND("TACHE",Tableau1[[#This Row],[tache]])+5)))</f>
        <v>2</v>
      </c>
      <c r="E1240" s="48" t="s">
        <v>747</v>
      </c>
      <c r="F1240" s="48">
        <v>19</v>
      </c>
      <c r="G1240" s="48" t="s">
        <v>263</v>
      </c>
      <c r="H1240" s="48">
        <v>600</v>
      </c>
      <c r="I1240" s="48">
        <v>20</v>
      </c>
      <c r="J1240" s="48">
        <v>20</v>
      </c>
      <c r="K1240" s="48" t="s">
        <v>218</v>
      </c>
      <c r="L1240" s="48">
        <v>0</v>
      </c>
      <c r="M1240" s="48">
        <v>1</v>
      </c>
      <c r="N1240" s="47">
        <v>1</v>
      </c>
    </row>
    <row r="1241" spans="1:14" x14ac:dyDescent="0.25">
      <c r="A1241" s="5" t="s">
        <v>743</v>
      </c>
      <c r="B1241" s="48" t="str">
        <f t="shared" si="19"/>
        <v>S2221</v>
      </c>
      <c r="C1241" s="48" t="s">
        <v>73</v>
      </c>
      <c r="D1241" s="48" t="str">
        <f>TRIM(MID(Tableau1[[#This Row],[tache]],FIND("TACHE",Tableau1[[#This Row],[tache]])+5,FIND(":",Tableau1[[#This Row],[tache]])-(FIND("TACHE",Tableau1[[#This Row],[tache]])+5)))</f>
        <v>2</v>
      </c>
      <c r="E1241" s="48" t="s">
        <v>747</v>
      </c>
      <c r="F1241" s="48">
        <v>20</v>
      </c>
      <c r="G1241" s="48" t="s">
        <v>214</v>
      </c>
      <c r="H1241" s="48">
        <v>300</v>
      </c>
      <c r="I1241" s="48">
        <v>20</v>
      </c>
      <c r="J1241" s="48">
        <v>12</v>
      </c>
      <c r="K1241" s="48" t="s">
        <v>218</v>
      </c>
      <c r="L1241" s="48">
        <v>0</v>
      </c>
      <c r="M1241" s="48">
        <v>1</v>
      </c>
      <c r="N1241" s="47">
        <v>1</v>
      </c>
    </row>
    <row r="1242" spans="1:14" x14ac:dyDescent="0.25">
      <c r="A1242" s="5" t="s">
        <v>743</v>
      </c>
      <c r="B1242" s="48" t="str">
        <f t="shared" si="19"/>
        <v>S2221</v>
      </c>
      <c r="C1242" s="48" t="s">
        <v>73</v>
      </c>
      <c r="D1242" s="48" t="str">
        <f>TRIM(MID(Tableau1[[#This Row],[tache]],FIND("TACHE",Tableau1[[#This Row],[tache]])+5,FIND(":",Tableau1[[#This Row],[tache]])-(FIND("TACHE",Tableau1[[#This Row],[tache]])+5)))</f>
        <v>2</v>
      </c>
      <c r="E1242" s="48" t="s">
        <v>747</v>
      </c>
      <c r="F1242" s="48">
        <v>21</v>
      </c>
      <c r="G1242" s="48" t="s">
        <v>214</v>
      </c>
      <c r="H1242" s="48">
        <v>25</v>
      </c>
      <c r="I1242" s="48">
        <v>20</v>
      </c>
      <c r="J1242" s="48">
        <v>4</v>
      </c>
      <c r="K1242" s="48" t="s">
        <v>218</v>
      </c>
      <c r="L1242" s="48">
        <v>0</v>
      </c>
      <c r="M1242" s="48">
        <v>1</v>
      </c>
      <c r="N1242" s="47">
        <v>1</v>
      </c>
    </row>
    <row r="1243" spans="1:14" x14ac:dyDescent="0.25">
      <c r="A1243" s="5" t="s">
        <v>743</v>
      </c>
      <c r="B1243" s="48" t="str">
        <f t="shared" si="19"/>
        <v>S2221</v>
      </c>
      <c r="C1243" s="48" t="s">
        <v>73</v>
      </c>
      <c r="D1243" s="48" t="str">
        <f>TRIM(MID(Tableau1[[#This Row],[tache]],FIND("TACHE",Tableau1[[#This Row],[tache]])+5,FIND(":",Tableau1[[#This Row],[tache]])-(FIND("TACHE",Tableau1[[#This Row],[tache]])+5)))</f>
        <v>2</v>
      </c>
      <c r="E1243" s="48" t="s">
        <v>747</v>
      </c>
      <c r="F1243" s="48">
        <v>22</v>
      </c>
      <c r="G1243" s="48" t="s">
        <v>214</v>
      </c>
      <c r="H1243" s="48">
        <v>25</v>
      </c>
      <c r="I1243" s="48">
        <v>20</v>
      </c>
      <c r="J1243" s="48">
        <v>4</v>
      </c>
      <c r="K1243" s="48" t="s">
        <v>218</v>
      </c>
      <c r="L1243" s="48">
        <v>0</v>
      </c>
      <c r="M1243" s="48">
        <v>1</v>
      </c>
      <c r="N1243" s="47">
        <v>1</v>
      </c>
    </row>
    <row r="1244" spans="1:14" x14ac:dyDescent="0.25">
      <c r="A1244" s="5" t="s">
        <v>743</v>
      </c>
      <c r="B1244" s="48" t="str">
        <f t="shared" si="19"/>
        <v>S2221</v>
      </c>
      <c r="C1244" s="48" t="s">
        <v>73</v>
      </c>
      <c r="D1244" s="48" t="str">
        <f>TRIM(MID(Tableau1[[#This Row],[tache]],FIND("TACHE",Tableau1[[#This Row],[tache]])+5,FIND(":",Tableau1[[#This Row],[tache]])-(FIND("TACHE",Tableau1[[#This Row],[tache]])+5)))</f>
        <v>2</v>
      </c>
      <c r="E1244" s="48" t="s">
        <v>747</v>
      </c>
      <c r="F1244" s="48">
        <v>26</v>
      </c>
      <c r="G1244" s="48" t="s">
        <v>214</v>
      </c>
      <c r="H1244" s="48">
        <v>300</v>
      </c>
      <c r="I1244" s="48">
        <v>20</v>
      </c>
      <c r="J1244" s="48">
        <v>12</v>
      </c>
      <c r="K1244" s="48" t="s">
        <v>218</v>
      </c>
      <c r="L1244" s="48">
        <v>0</v>
      </c>
      <c r="M1244" s="48">
        <v>1</v>
      </c>
      <c r="N1244" s="47">
        <v>1</v>
      </c>
    </row>
    <row r="1245" spans="1:14" x14ac:dyDescent="0.25">
      <c r="A1245" s="5" t="s">
        <v>743</v>
      </c>
      <c r="B1245" s="48" t="str">
        <f t="shared" si="19"/>
        <v>S2221</v>
      </c>
      <c r="C1245" s="48" t="s">
        <v>73</v>
      </c>
      <c r="D1245" s="48" t="str">
        <f>TRIM(MID(Tableau1[[#This Row],[tache]],FIND("TACHE",Tableau1[[#This Row],[tache]])+5,FIND(":",Tableau1[[#This Row],[tache]])-(FIND("TACHE",Tableau1[[#This Row],[tache]])+5)))</f>
        <v>2</v>
      </c>
      <c r="E1245" s="48" t="s">
        <v>747</v>
      </c>
      <c r="F1245" s="48">
        <v>27</v>
      </c>
      <c r="G1245" s="48" t="s">
        <v>749</v>
      </c>
      <c r="H1245" s="48">
        <v>100</v>
      </c>
      <c r="I1245" s="48">
        <v>20</v>
      </c>
      <c r="J1245" s="48">
        <v>8</v>
      </c>
      <c r="K1245" s="48" t="s">
        <v>218</v>
      </c>
      <c r="L1245" s="48">
        <v>0</v>
      </c>
      <c r="M1245" s="48">
        <v>1</v>
      </c>
      <c r="N1245" s="47">
        <v>1</v>
      </c>
    </row>
    <row r="1246" spans="1:14" x14ac:dyDescent="0.25">
      <c r="A1246" s="5" t="s">
        <v>743</v>
      </c>
      <c r="B1246" s="48" t="str">
        <f t="shared" si="19"/>
        <v>S2221</v>
      </c>
      <c r="C1246" s="48" t="s">
        <v>73</v>
      </c>
      <c r="D1246" s="48" t="str">
        <f>TRIM(MID(Tableau1[[#This Row],[tache]],FIND("TACHE",Tableau1[[#This Row],[tache]])+5,FIND(":",Tableau1[[#This Row],[tache]])-(FIND("TACHE",Tableau1[[#This Row],[tache]])+5)))</f>
        <v>2</v>
      </c>
      <c r="E1246" s="48" t="s">
        <v>747</v>
      </c>
      <c r="F1246" s="48">
        <v>31</v>
      </c>
      <c r="G1246" s="48" t="s">
        <v>214</v>
      </c>
      <c r="H1246" s="48">
        <v>50</v>
      </c>
      <c r="I1246" s="48">
        <v>20</v>
      </c>
      <c r="J1246" s="48">
        <v>4</v>
      </c>
      <c r="K1246" s="48" t="s">
        <v>218</v>
      </c>
      <c r="L1246" s="48">
        <v>0</v>
      </c>
      <c r="M1246" s="48">
        <v>1</v>
      </c>
      <c r="N1246" s="47">
        <v>1</v>
      </c>
    </row>
    <row r="1247" spans="1:14" x14ac:dyDescent="0.25">
      <c r="A1247" s="5" t="s">
        <v>743</v>
      </c>
      <c r="B1247" s="48" t="str">
        <f t="shared" si="19"/>
        <v>S2221</v>
      </c>
      <c r="C1247" s="48" t="s">
        <v>73</v>
      </c>
      <c r="D1247" s="48" t="str">
        <f>TRIM(MID(Tableau1[[#This Row],[tache]],FIND("TACHE",Tableau1[[#This Row],[tache]])+5,FIND(":",Tableau1[[#This Row],[tache]])-(FIND("TACHE",Tableau1[[#This Row],[tache]])+5)))</f>
        <v>2</v>
      </c>
      <c r="E1247" s="48" t="s">
        <v>747</v>
      </c>
      <c r="F1247" s="48">
        <v>32</v>
      </c>
      <c r="G1247" s="48" t="s">
        <v>214</v>
      </c>
      <c r="H1247" s="48">
        <v>15</v>
      </c>
      <c r="I1247" s="48">
        <v>20</v>
      </c>
      <c r="J1247" s="48">
        <v>4</v>
      </c>
      <c r="K1247" s="48" t="s">
        <v>218</v>
      </c>
      <c r="L1247" s="48">
        <v>0</v>
      </c>
      <c r="M1247" s="48">
        <v>1</v>
      </c>
      <c r="N1247" s="47">
        <v>1</v>
      </c>
    </row>
    <row r="1248" spans="1:14" x14ac:dyDescent="0.25">
      <c r="A1248" s="5" t="s">
        <v>743</v>
      </c>
      <c r="B1248" s="48" t="str">
        <f t="shared" si="19"/>
        <v>S2221</v>
      </c>
      <c r="C1248" s="48" t="s">
        <v>73</v>
      </c>
      <c r="D1248" s="48" t="str">
        <f>TRIM(MID(Tableau1[[#This Row],[tache]],FIND("TACHE",Tableau1[[#This Row],[tache]])+5,FIND(":",Tableau1[[#This Row],[tache]])-(FIND("TACHE",Tableau1[[#This Row],[tache]])+5)))</f>
        <v>2</v>
      </c>
      <c r="E1248" s="48" t="s">
        <v>747</v>
      </c>
      <c r="F1248" s="48">
        <v>33</v>
      </c>
      <c r="G1248" s="48" t="s">
        <v>214</v>
      </c>
      <c r="H1248" s="48">
        <v>100</v>
      </c>
      <c r="I1248" s="48">
        <v>20</v>
      </c>
      <c r="J1248" s="48">
        <v>8</v>
      </c>
      <c r="K1248" s="48" t="s">
        <v>218</v>
      </c>
      <c r="L1248" s="48">
        <v>0</v>
      </c>
      <c r="M1248" s="48">
        <v>1</v>
      </c>
      <c r="N1248" s="47">
        <v>1</v>
      </c>
    </row>
    <row r="1249" spans="1:14" x14ac:dyDescent="0.25">
      <c r="A1249" s="5" t="s">
        <v>743</v>
      </c>
      <c r="B1249" s="48" t="str">
        <f t="shared" si="19"/>
        <v>S2221</v>
      </c>
      <c r="C1249" s="48" t="s">
        <v>73</v>
      </c>
      <c r="D1249" s="48" t="str">
        <f>TRIM(MID(Tableau1[[#This Row],[tache]],FIND("TACHE",Tableau1[[#This Row],[tache]])+5,FIND(":",Tableau1[[#This Row],[tache]])-(FIND("TACHE",Tableau1[[#This Row],[tache]])+5)))</f>
        <v>2</v>
      </c>
      <c r="E1249" s="48" t="s">
        <v>747</v>
      </c>
      <c r="F1249" s="48">
        <v>34</v>
      </c>
      <c r="G1249" s="48" t="s">
        <v>214</v>
      </c>
      <c r="H1249" s="48">
        <v>50</v>
      </c>
      <c r="I1249" s="48">
        <v>20</v>
      </c>
      <c r="J1249" s="48">
        <v>4</v>
      </c>
      <c r="K1249" s="48" t="s">
        <v>218</v>
      </c>
      <c r="L1249" s="48">
        <v>0</v>
      </c>
      <c r="M1249" s="48">
        <v>1</v>
      </c>
      <c r="N1249" s="47">
        <v>1</v>
      </c>
    </row>
    <row r="1250" spans="1:14" x14ac:dyDescent="0.25">
      <c r="A1250" s="5" t="s">
        <v>743</v>
      </c>
      <c r="B1250" s="48" t="str">
        <f t="shared" si="19"/>
        <v>S2221</v>
      </c>
      <c r="C1250" s="48" t="s">
        <v>73</v>
      </c>
      <c r="D1250" s="48" t="str">
        <f>TRIM(MID(Tableau1[[#This Row],[tache]],FIND("TACHE",Tableau1[[#This Row],[tache]])+5,FIND(":",Tableau1[[#This Row],[tache]])-(FIND("TACHE",Tableau1[[#This Row],[tache]])+5)))</f>
        <v>2</v>
      </c>
      <c r="E1250" s="48" t="s">
        <v>747</v>
      </c>
      <c r="F1250" s="48">
        <v>35</v>
      </c>
      <c r="G1250" s="48" t="s">
        <v>214</v>
      </c>
      <c r="H1250" s="48">
        <v>50</v>
      </c>
      <c r="I1250" s="48">
        <v>20</v>
      </c>
      <c r="J1250" s="48">
        <v>4</v>
      </c>
      <c r="K1250" s="48" t="s">
        <v>218</v>
      </c>
      <c r="L1250" s="48">
        <v>0</v>
      </c>
      <c r="M1250" s="48">
        <v>1</v>
      </c>
      <c r="N1250" s="47">
        <v>1</v>
      </c>
    </row>
    <row r="1251" spans="1:14" x14ac:dyDescent="0.25">
      <c r="A1251" s="5" t="s">
        <v>743</v>
      </c>
      <c r="B1251" s="48" t="str">
        <f t="shared" si="19"/>
        <v>S2221</v>
      </c>
      <c r="C1251" s="48" t="s">
        <v>73</v>
      </c>
      <c r="D1251" s="48" t="str">
        <f>TRIM(MID(Tableau1[[#This Row],[tache]],FIND("TACHE",Tableau1[[#This Row],[tache]])+5,FIND(":",Tableau1[[#This Row],[tache]])-(FIND("TACHE",Tableau1[[#This Row],[tache]])+5)))</f>
        <v>2</v>
      </c>
      <c r="E1251" s="48" t="s">
        <v>747</v>
      </c>
      <c r="F1251" s="48">
        <v>36</v>
      </c>
      <c r="G1251" s="48" t="s">
        <v>214</v>
      </c>
      <c r="H1251" s="48">
        <v>50</v>
      </c>
      <c r="I1251" s="48">
        <v>20</v>
      </c>
      <c r="J1251" s="48">
        <v>4</v>
      </c>
      <c r="K1251" s="48" t="s">
        <v>218</v>
      </c>
      <c r="L1251" s="48">
        <v>0</v>
      </c>
      <c r="M1251" s="48">
        <v>1</v>
      </c>
      <c r="N1251" s="47">
        <v>1</v>
      </c>
    </row>
    <row r="1252" spans="1:14" x14ac:dyDescent="0.25">
      <c r="A1252" s="5" t="s">
        <v>743</v>
      </c>
      <c r="B1252" s="48" t="str">
        <f t="shared" si="19"/>
        <v>S2221</v>
      </c>
      <c r="C1252" s="48" t="s">
        <v>73</v>
      </c>
      <c r="D1252" s="48" t="str">
        <f>TRIM(MID(Tableau1[[#This Row],[tache]],FIND("TACHE",Tableau1[[#This Row],[tache]])+5,FIND(":",Tableau1[[#This Row],[tache]])-(FIND("TACHE",Tableau1[[#This Row],[tache]])+5)))</f>
        <v>2</v>
      </c>
      <c r="E1252" s="48" t="s">
        <v>747</v>
      </c>
      <c r="F1252" s="48">
        <v>37</v>
      </c>
      <c r="G1252" s="48" t="s">
        <v>214</v>
      </c>
      <c r="H1252" s="48">
        <v>50</v>
      </c>
      <c r="I1252" s="48">
        <v>20</v>
      </c>
      <c r="J1252" s="48">
        <v>4</v>
      </c>
      <c r="K1252" s="48" t="s">
        <v>218</v>
      </c>
      <c r="L1252" s="48">
        <v>0</v>
      </c>
      <c r="M1252" s="48">
        <v>1</v>
      </c>
      <c r="N1252" s="47">
        <v>1</v>
      </c>
    </row>
    <row r="1253" spans="1:14" x14ac:dyDescent="0.25">
      <c r="A1253" s="5" t="s">
        <v>743</v>
      </c>
      <c r="B1253" s="48" t="str">
        <f t="shared" si="19"/>
        <v>S2221</v>
      </c>
      <c r="C1253" s="48" t="s">
        <v>73</v>
      </c>
      <c r="D1253" s="48" t="str">
        <f>TRIM(MID(Tableau1[[#This Row],[tache]],FIND("TACHE",Tableau1[[#This Row],[tache]])+5,FIND(":",Tableau1[[#This Row],[tache]])-(FIND("TACHE",Tableau1[[#This Row],[tache]])+5)))</f>
        <v>2</v>
      </c>
      <c r="E1253" s="48" t="s">
        <v>747</v>
      </c>
      <c r="F1253" s="48">
        <v>38</v>
      </c>
      <c r="G1253" s="48" t="s">
        <v>214</v>
      </c>
      <c r="H1253" s="48">
        <v>50</v>
      </c>
      <c r="I1253" s="48">
        <v>20</v>
      </c>
      <c r="J1253" s="48">
        <v>4</v>
      </c>
      <c r="K1253" s="48" t="s">
        <v>218</v>
      </c>
      <c r="L1253" s="48">
        <v>0</v>
      </c>
      <c r="M1253" s="48">
        <v>1</v>
      </c>
      <c r="N1253" s="47">
        <v>1</v>
      </c>
    </row>
    <row r="1254" spans="1:14" x14ac:dyDescent="0.25">
      <c r="A1254" s="5" t="s">
        <v>743</v>
      </c>
      <c r="B1254" s="48" t="str">
        <f t="shared" si="19"/>
        <v>S2221</v>
      </c>
      <c r="C1254" s="48" t="s">
        <v>73</v>
      </c>
      <c r="D1254" s="48" t="str">
        <f>TRIM(MID(Tableau1[[#This Row],[tache]],FIND("TACHE",Tableau1[[#This Row],[tache]])+5,FIND(":",Tableau1[[#This Row],[tache]])-(FIND("TACHE",Tableau1[[#This Row],[tache]])+5)))</f>
        <v>2</v>
      </c>
      <c r="E1254" s="48" t="s">
        <v>747</v>
      </c>
      <c r="F1254" s="48">
        <v>40</v>
      </c>
      <c r="G1254" s="48" t="s">
        <v>214</v>
      </c>
      <c r="H1254" s="48">
        <v>25</v>
      </c>
      <c r="I1254" s="48">
        <v>20</v>
      </c>
      <c r="J1254" s="48">
        <v>4</v>
      </c>
      <c r="K1254" s="48" t="s">
        <v>218</v>
      </c>
      <c r="L1254" s="48">
        <v>0</v>
      </c>
      <c r="M1254" s="48">
        <v>1</v>
      </c>
      <c r="N1254" s="47">
        <v>1</v>
      </c>
    </row>
    <row r="1255" spans="1:14" x14ac:dyDescent="0.25">
      <c r="A1255" s="5" t="s">
        <v>743</v>
      </c>
      <c r="B1255" s="48" t="str">
        <f t="shared" si="19"/>
        <v>S2221</v>
      </c>
      <c r="C1255" s="48" t="s">
        <v>73</v>
      </c>
      <c r="D1255" s="48" t="str">
        <f>TRIM(MID(Tableau1[[#This Row],[tache]],FIND("TACHE",Tableau1[[#This Row],[tache]])+5,FIND(":",Tableau1[[#This Row],[tache]])-(FIND("TACHE",Tableau1[[#This Row],[tache]])+5)))</f>
        <v>2</v>
      </c>
      <c r="E1255" s="48" t="s">
        <v>747</v>
      </c>
      <c r="F1255" s="48">
        <v>41</v>
      </c>
      <c r="G1255" s="48" t="s">
        <v>214</v>
      </c>
      <c r="H1255" s="48">
        <v>50</v>
      </c>
      <c r="I1255" s="48">
        <v>20</v>
      </c>
      <c r="J1255" s="48">
        <v>4</v>
      </c>
      <c r="K1255" s="48" t="s">
        <v>218</v>
      </c>
      <c r="L1255" s="48">
        <v>0</v>
      </c>
      <c r="M1255" s="48">
        <v>1</v>
      </c>
      <c r="N1255" s="47">
        <v>1</v>
      </c>
    </row>
    <row r="1256" spans="1:14" x14ac:dyDescent="0.25">
      <c r="A1256" s="5" t="s">
        <v>743</v>
      </c>
      <c r="B1256" s="48" t="str">
        <f t="shared" si="19"/>
        <v>S2221</v>
      </c>
      <c r="C1256" s="48" t="s">
        <v>73</v>
      </c>
      <c r="D1256" s="48" t="str">
        <f>TRIM(MID(Tableau1[[#This Row],[tache]],FIND("TACHE",Tableau1[[#This Row],[tache]])+5,FIND(":",Tableau1[[#This Row],[tache]])-(FIND("TACHE",Tableau1[[#This Row],[tache]])+5)))</f>
        <v>2</v>
      </c>
      <c r="E1256" s="48" t="s">
        <v>747</v>
      </c>
      <c r="F1256" s="48">
        <v>42</v>
      </c>
      <c r="G1256" s="48" t="s">
        <v>214</v>
      </c>
      <c r="H1256" s="48">
        <v>50</v>
      </c>
      <c r="I1256" s="48">
        <v>20</v>
      </c>
      <c r="J1256" s="48">
        <v>4</v>
      </c>
      <c r="K1256" s="48" t="s">
        <v>218</v>
      </c>
      <c r="L1256" s="48">
        <v>0</v>
      </c>
      <c r="M1256" s="48">
        <v>1</v>
      </c>
      <c r="N1256" s="47">
        <v>1</v>
      </c>
    </row>
    <row r="1257" spans="1:14" x14ac:dyDescent="0.25">
      <c r="A1257" s="5" t="s">
        <v>743</v>
      </c>
      <c r="B1257" s="48" t="str">
        <f t="shared" si="19"/>
        <v>S2221</v>
      </c>
      <c r="C1257" s="48" t="s">
        <v>73</v>
      </c>
      <c r="D1257" s="48" t="str">
        <f>TRIM(MID(Tableau1[[#This Row],[tache]],FIND("TACHE",Tableau1[[#This Row],[tache]])+5,FIND(":",Tableau1[[#This Row],[tache]])-(FIND("TACHE",Tableau1[[#This Row],[tache]])+5)))</f>
        <v>2</v>
      </c>
      <c r="E1257" s="48" t="s">
        <v>747</v>
      </c>
      <c r="F1257" s="48">
        <v>44</v>
      </c>
      <c r="G1257" s="48" t="s">
        <v>214</v>
      </c>
      <c r="H1257" s="48">
        <v>50</v>
      </c>
      <c r="I1257" s="48">
        <v>20</v>
      </c>
      <c r="J1257" s="48">
        <v>4</v>
      </c>
      <c r="K1257" s="48" t="s">
        <v>218</v>
      </c>
      <c r="L1257" s="48">
        <v>0</v>
      </c>
      <c r="M1257" s="48">
        <v>1</v>
      </c>
      <c r="N1257" s="47">
        <v>1</v>
      </c>
    </row>
    <row r="1258" spans="1:14" x14ac:dyDescent="0.25">
      <c r="A1258" s="5" t="s">
        <v>743</v>
      </c>
      <c r="B1258" s="48" t="str">
        <f t="shared" si="19"/>
        <v>S2221</v>
      </c>
      <c r="C1258" s="48" t="s">
        <v>73</v>
      </c>
      <c r="D1258" s="48" t="str">
        <f>TRIM(MID(Tableau1[[#This Row],[tache]],FIND("TACHE",Tableau1[[#This Row],[tache]])+5,FIND(":",Tableau1[[#This Row],[tache]])-(FIND("TACHE",Tableau1[[#This Row],[tache]])+5)))</f>
        <v>2</v>
      </c>
      <c r="E1258" s="48" t="s">
        <v>747</v>
      </c>
      <c r="F1258" s="48">
        <v>45</v>
      </c>
      <c r="G1258" s="48" t="s">
        <v>214</v>
      </c>
      <c r="H1258" s="48">
        <v>50</v>
      </c>
      <c r="I1258" s="48">
        <v>20</v>
      </c>
      <c r="J1258" s="48">
        <v>4</v>
      </c>
      <c r="K1258" s="48" t="s">
        <v>218</v>
      </c>
      <c r="L1258" s="48">
        <v>0</v>
      </c>
      <c r="M1258" s="48">
        <v>1</v>
      </c>
      <c r="N1258" s="47">
        <v>1</v>
      </c>
    </row>
    <row r="1259" spans="1:14" x14ac:dyDescent="0.25">
      <c r="A1259" s="5" t="s">
        <v>743</v>
      </c>
      <c r="B1259" s="48" t="str">
        <f t="shared" si="19"/>
        <v>S2221</v>
      </c>
      <c r="C1259" s="48" t="s">
        <v>73</v>
      </c>
      <c r="D1259" s="48" t="str">
        <f>TRIM(MID(Tableau1[[#This Row],[tache]],FIND("TACHE",Tableau1[[#This Row],[tache]])+5,FIND(":",Tableau1[[#This Row],[tache]])-(FIND("TACHE",Tableau1[[#This Row],[tache]])+5)))</f>
        <v>2</v>
      </c>
      <c r="E1259" s="48" t="s">
        <v>747</v>
      </c>
      <c r="F1259" s="48">
        <v>46</v>
      </c>
      <c r="G1259" s="48" t="s">
        <v>214</v>
      </c>
      <c r="H1259" s="48">
        <v>200</v>
      </c>
      <c r="I1259" s="48">
        <v>20</v>
      </c>
      <c r="J1259" s="48">
        <v>8</v>
      </c>
      <c r="K1259" s="48" t="s">
        <v>218</v>
      </c>
      <c r="L1259" s="48">
        <v>0</v>
      </c>
      <c r="M1259" s="48">
        <v>1</v>
      </c>
      <c r="N1259" s="47">
        <v>1</v>
      </c>
    </row>
    <row r="1260" spans="1:14" x14ac:dyDescent="0.25">
      <c r="A1260" s="5" t="s">
        <v>743</v>
      </c>
      <c r="B1260" s="48" t="str">
        <f t="shared" si="19"/>
        <v>S2221</v>
      </c>
      <c r="C1260" s="48" t="s">
        <v>73</v>
      </c>
      <c r="D1260" s="48" t="str">
        <f>TRIM(MID(Tableau1[[#This Row],[tache]],FIND("TACHE",Tableau1[[#This Row],[tache]])+5,FIND(":",Tableau1[[#This Row],[tache]])-(FIND("TACHE",Tableau1[[#This Row],[tache]])+5)))</f>
        <v>2</v>
      </c>
      <c r="E1260" s="48" t="s">
        <v>747</v>
      </c>
      <c r="F1260" s="48">
        <v>47</v>
      </c>
      <c r="G1260" s="48" t="s">
        <v>214</v>
      </c>
      <c r="H1260" s="48">
        <v>50</v>
      </c>
      <c r="I1260" s="48">
        <v>20</v>
      </c>
      <c r="J1260" s="48">
        <v>4</v>
      </c>
      <c r="K1260" s="48" t="s">
        <v>218</v>
      </c>
      <c r="L1260" s="48">
        <v>0</v>
      </c>
      <c r="M1260" s="48">
        <v>1</v>
      </c>
      <c r="N1260" s="47">
        <v>1</v>
      </c>
    </row>
    <row r="1261" spans="1:14" x14ac:dyDescent="0.25">
      <c r="A1261" s="5" t="s">
        <v>743</v>
      </c>
      <c r="B1261" s="48" t="str">
        <f t="shared" si="19"/>
        <v>S2221</v>
      </c>
      <c r="C1261" s="48" t="s">
        <v>73</v>
      </c>
      <c r="D1261" s="48" t="str">
        <f>TRIM(MID(Tableau1[[#This Row],[tache]],FIND("TACHE",Tableau1[[#This Row],[tache]])+5,FIND(":",Tableau1[[#This Row],[tache]])-(FIND("TACHE",Tableau1[[#This Row],[tache]])+5)))</f>
        <v>2</v>
      </c>
      <c r="E1261" s="48" t="s">
        <v>747</v>
      </c>
      <c r="F1261" s="48">
        <v>48</v>
      </c>
      <c r="G1261" s="48" t="s">
        <v>214</v>
      </c>
      <c r="H1261" s="48">
        <v>50</v>
      </c>
      <c r="I1261" s="48">
        <v>20</v>
      </c>
      <c r="J1261" s="48">
        <v>4</v>
      </c>
      <c r="K1261" s="48" t="s">
        <v>218</v>
      </c>
      <c r="L1261" s="48">
        <v>0</v>
      </c>
      <c r="M1261" s="48">
        <v>1</v>
      </c>
      <c r="N1261" s="47">
        <v>1</v>
      </c>
    </row>
    <row r="1262" spans="1:14" x14ac:dyDescent="0.25">
      <c r="A1262" s="5" t="s">
        <v>743</v>
      </c>
      <c r="B1262" s="48" t="str">
        <f t="shared" si="19"/>
        <v>S2221</v>
      </c>
      <c r="C1262" s="48" t="s">
        <v>73</v>
      </c>
      <c r="D1262" s="48" t="str">
        <f>TRIM(MID(Tableau1[[#This Row],[tache]],FIND("TACHE",Tableau1[[#This Row],[tache]])+5,FIND(":",Tableau1[[#This Row],[tache]])-(FIND("TACHE",Tableau1[[#This Row],[tache]])+5)))</f>
        <v>2</v>
      </c>
      <c r="E1262" s="48" t="s">
        <v>747</v>
      </c>
      <c r="F1262" s="48">
        <v>49</v>
      </c>
      <c r="G1262" s="48" t="s">
        <v>214</v>
      </c>
      <c r="H1262" s="48">
        <v>100</v>
      </c>
      <c r="I1262" s="48">
        <v>20</v>
      </c>
      <c r="J1262" s="48">
        <v>8</v>
      </c>
      <c r="K1262" s="48" t="s">
        <v>218</v>
      </c>
      <c r="L1262" s="48">
        <v>0</v>
      </c>
      <c r="M1262" s="48">
        <v>1</v>
      </c>
      <c r="N1262" s="47">
        <v>1</v>
      </c>
    </row>
    <row r="1263" spans="1:14" x14ac:dyDescent="0.25">
      <c r="A1263" s="5" t="s">
        <v>743</v>
      </c>
      <c r="B1263" s="48" t="str">
        <f t="shared" si="19"/>
        <v>S2221</v>
      </c>
      <c r="C1263" s="48" t="s">
        <v>73</v>
      </c>
      <c r="D1263" s="48" t="str">
        <f>TRIM(MID(Tableau1[[#This Row],[tache]],FIND("TACHE",Tableau1[[#This Row],[tache]])+5,FIND(":",Tableau1[[#This Row],[tache]])-(FIND("TACHE",Tableau1[[#This Row],[tache]])+5)))</f>
        <v>2</v>
      </c>
      <c r="E1263" s="48" t="s">
        <v>747</v>
      </c>
      <c r="F1263" s="48">
        <v>50</v>
      </c>
      <c r="G1263" s="48" t="s">
        <v>214</v>
      </c>
      <c r="H1263" s="48">
        <v>50</v>
      </c>
      <c r="I1263" s="48">
        <v>20</v>
      </c>
      <c r="J1263" s="48">
        <v>4</v>
      </c>
      <c r="K1263" s="48" t="s">
        <v>218</v>
      </c>
      <c r="L1263" s="48">
        <v>0</v>
      </c>
      <c r="M1263" s="48">
        <v>1</v>
      </c>
      <c r="N1263" s="47">
        <v>1</v>
      </c>
    </row>
    <row r="1264" spans="1:14" x14ac:dyDescent="0.25">
      <c r="A1264" s="5" t="s">
        <v>743</v>
      </c>
      <c r="B1264" s="48" t="str">
        <f t="shared" si="19"/>
        <v>S2221</v>
      </c>
      <c r="C1264" s="48" t="s">
        <v>73</v>
      </c>
      <c r="D1264" s="48" t="str">
        <f>TRIM(MID(Tableau1[[#This Row],[tache]],FIND("TACHE",Tableau1[[#This Row],[tache]])+5,FIND(":",Tableau1[[#This Row],[tache]])-(FIND("TACHE",Tableau1[[#This Row],[tache]])+5)))</f>
        <v>2</v>
      </c>
      <c r="E1264" s="48" t="s">
        <v>747</v>
      </c>
      <c r="F1264" s="48">
        <v>52</v>
      </c>
      <c r="G1264" s="48" t="s">
        <v>214</v>
      </c>
      <c r="H1264" s="48">
        <v>150</v>
      </c>
      <c r="I1264" s="48">
        <v>20</v>
      </c>
      <c r="J1264" s="48">
        <v>8</v>
      </c>
      <c r="K1264" s="48" t="s">
        <v>218</v>
      </c>
      <c r="L1264" s="48">
        <v>0</v>
      </c>
      <c r="M1264" s="48">
        <v>1</v>
      </c>
      <c r="N1264" s="47">
        <v>1</v>
      </c>
    </row>
    <row r="1265" spans="1:14" x14ac:dyDescent="0.25">
      <c r="A1265" s="5" t="s">
        <v>743</v>
      </c>
      <c r="B1265" s="48" t="str">
        <f t="shared" si="19"/>
        <v>S2221</v>
      </c>
      <c r="C1265" s="48" t="s">
        <v>73</v>
      </c>
      <c r="D1265" s="48" t="str">
        <f>TRIM(MID(Tableau1[[#This Row],[tache]],FIND("TACHE",Tableau1[[#This Row],[tache]])+5,FIND(":",Tableau1[[#This Row],[tache]])-(FIND("TACHE",Tableau1[[#This Row],[tache]])+5)))</f>
        <v>2</v>
      </c>
      <c r="E1265" s="48" t="s">
        <v>747</v>
      </c>
      <c r="F1265" s="48" t="s">
        <v>73</v>
      </c>
      <c r="G1265" s="48" t="s">
        <v>750</v>
      </c>
      <c r="H1265" s="48">
        <v>150</v>
      </c>
      <c r="I1265" s="48">
        <v>20</v>
      </c>
      <c r="J1265" s="48">
        <v>8</v>
      </c>
      <c r="K1265" s="48" t="s">
        <v>218</v>
      </c>
      <c r="L1265" s="48">
        <v>0</v>
      </c>
      <c r="M1265" s="48">
        <v>1</v>
      </c>
      <c r="N1265" s="47">
        <v>1</v>
      </c>
    </row>
    <row r="1266" spans="1:14" x14ac:dyDescent="0.25">
      <c r="A1266" s="5" t="s">
        <v>743</v>
      </c>
      <c r="B1266" s="48" t="str">
        <f t="shared" si="19"/>
        <v>S2221</v>
      </c>
      <c r="C1266" s="48" t="s">
        <v>73</v>
      </c>
      <c r="D1266" s="48" t="str">
        <f>TRIM(MID(Tableau1[[#This Row],[tache]],FIND("TACHE",Tableau1[[#This Row],[tache]])+5,FIND(":",Tableau1[[#This Row],[tache]])-(FIND("TACHE",Tableau1[[#This Row],[tache]])+5)))</f>
        <v>2</v>
      </c>
      <c r="E1266" s="48" t="s">
        <v>747</v>
      </c>
      <c r="F1266" s="48" t="s">
        <v>83</v>
      </c>
      <c r="G1266" s="48" t="s">
        <v>750</v>
      </c>
      <c r="H1266" s="48">
        <v>200</v>
      </c>
      <c r="I1266" s="48">
        <v>20</v>
      </c>
      <c r="J1266" s="48">
        <v>8</v>
      </c>
      <c r="K1266" s="48" t="s">
        <v>218</v>
      </c>
      <c r="L1266" s="48">
        <v>0</v>
      </c>
      <c r="M1266" s="48">
        <v>1</v>
      </c>
      <c r="N1266" s="47">
        <v>1</v>
      </c>
    </row>
    <row r="1267" spans="1:14" x14ac:dyDescent="0.25">
      <c r="A1267" s="5" t="s">
        <v>743</v>
      </c>
      <c r="B1267" s="48" t="str">
        <f t="shared" si="19"/>
        <v>S2221</v>
      </c>
      <c r="C1267" s="48" t="s">
        <v>73</v>
      </c>
      <c r="D1267" s="48" t="str">
        <f>TRIM(MID(Tableau1[[#This Row],[tache]],FIND("TACHE",Tableau1[[#This Row],[tache]])+5,FIND(":",Tableau1[[#This Row],[tache]])-(FIND("TACHE",Tableau1[[#This Row],[tache]])+5)))</f>
        <v>2</v>
      </c>
      <c r="E1267" s="48" t="s">
        <v>747</v>
      </c>
      <c r="F1267" s="48" t="s">
        <v>75</v>
      </c>
      <c r="G1267" s="48" t="s">
        <v>751</v>
      </c>
      <c r="H1267" s="48">
        <v>150</v>
      </c>
      <c r="I1267" s="48">
        <v>20</v>
      </c>
      <c r="J1267" s="48">
        <v>8</v>
      </c>
      <c r="K1267" s="48" t="s">
        <v>218</v>
      </c>
      <c r="L1267" s="48">
        <v>0</v>
      </c>
      <c r="M1267" s="48">
        <v>1</v>
      </c>
      <c r="N1267" s="47">
        <v>1</v>
      </c>
    </row>
    <row r="1268" spans="1:14" x14ac:dyDescent="0.25">
      <c r="A1268" s="5" t="s">
        <v>743</v>
      </c>
      <c r="B1268" s="48" t="str">
        <f t="shared" si="19"/>
        <v>S2221</v>
      </c>
      <c r="C1268" s="48" t="s">
        <v>73</v>
      </c>
      <c r="D1268" s="48" t="str">
        <f>TRIM(MID(Tableau1[[#This Row],[tache]],FIND("TACHE",Tableau1[[#This Row],[tache]])+5,FIND(":",Tableau1[[#This Row],[tache]])-(FIND("TACHE",Tableau1[[#This Row],[tache]])+5)))</f>
        <v>2</v>
      </c>
      <c r="E1268" s="48" t="s">
        <v>747</v>
      </c>
      <c r="F1268" s="48" t="s">
        <v>70</v>
      </c>
      <c r="G1268" s="48" t="s">
        <v>751</v>
      </c>
      <c r="H1268" s="48">
        <v>200</v>
      </c>
      <c r="I1268" s="48">
        <v>20</v>
      </c>
      <c r="J1268" s="48">
        <v>8</v>
      </c>
      <c r="K1268" s="48" t="s">
        <v>218</v>
      </c>
      <c r="L1268" s="48">
        <v>0</v>
      </c>
      <c r="M1268" s="48">
        <v>1</v>
      </c>
      <c r="N1268" s="47">
        <v>1</v>
      </c>
    </row>
    <row r="1269" spans="1:14" x14ac:dyDescent="0.25">
      <c r="A1269" s="62" t="s">
        <v>752</v>
      </c>
      <c r="B1269" s="63" t="str">
        <f t="shared" si="19"/>
        <v>S2720</v>
      </c>
      <c r="C1269" s="63" t="s">
        <v>75</v>
      </c>
      <c r="D1269" s="63" t="str">
        <f>TRIM(MID(Tableau1[[#This Row],[tache]],FIND("TACHE",Tableau1[[#This Row],[tache]])+5,FIND(":",Tableau1[[#This Row],[tache]])-(FIND("TACHE",Tableau1[[#This Row],[tache]])+5)))</f>
        <v>1</v>
      </c>
      <c r="E1269" s="63" t="s">
        <v>297</v>
      </c>
      <c r="F1269" s="63">
        <v>4</v>
      </c>
      <c r="G1269" s="63" t="s">
        <v>161</v>
      </c>
      <c r="H1269" s="63">
        <v>600</v>
      </c>
      <c r="I1269" s="63">
        <v>20</v>
      </c>
      <c r="J1269" s="63">
        <v>20</v>
      </c>
      <c r="K1269" s="63" t="s">
        <v>129</v>
      </c>
      <c r="L1269" s="63">
        <v>2</v>
      </c>
      <c r="M1269" s="63">
        <v>0</v>
      </c>
      <c r="N1269" s="64">
        <v>2</v>
      </c>
    </row>
    <row r="1270" spans="1:14" x14ac:dyDescent="0.25">
      <c r="A1270" s="62" t="s">
        <v>752</v>
      </c>
      <c r="B1270" s="63" t="str">
        <f t="shared" si="19"/>
        <v>S2720</v>
      </c>
      <c r="C1270" s="63" t="s">
        <v>75</v>
      </c>
      <c r="D1270" s="63" t="str">
        <f>TRIM(MID(Tableau1[[#This Row],[tache]],FIND("TACHE",Tableau1[[#This Row],[tache]])+5,FIND(":",Tableau1[[#This Row],[tache]])-(FIND("TACHE",Tableau1[[#This Row],[tache]])+5)))</f>
        <v>1</v>
      </c>
      <c r="E1270" s="63" t="s">
        <v>297</v>
      </c>
      <c r="F1270" s="63">
        <v>5</v>
      </c>
      <c r="G1270" s="63" t="s">
        <v>161</v>
      </c>
      <c r="H1270" s="63">
        <v>100</v>
      </c>
      <c r="I1270" s="63">
        <v>20</v>
      </c>
      <c r="J1270" s="63">
        <v>8</v>
      </c>
      <c r="K1270" s="63" t="s">
        <v>129</v>
      </c>
      <c r="L1270" s="63">
        <v>2</v>
      </c>
      <c r="M1270" s="63">
        <v>0</v>
      </c>
      <c r="N1270" s="64">
        <v>2</v>
      </c>
    </row>
    <row r="1271" spans="1:14" x14ac:dyDescent="0.25">
      <c r="A1271" s="62" t="s">
        <v>752</v>
      </c>
      <c r="B1271" s="63" t="str">
        <f t="shared" si="19"/>
        <v>S2720</v>
      </c>
      <c r="C1271" s="63" t="s">
        <v>75</v>
      </c>
      <c r="D1271" s="63" t="str">
        <f>TRIM(MID(Tableau1[[#This Row],[tache]],FIND("TACHE",Tableau1[[#This Row],[tache]])+5,FIND(":",Tableau1[[#This Row],[tache]])-(FIND("TACHE",Tableau1[[#This Row],[tache]])+5)))</f>
        <v>1</v>
      </c>
      <c r="E1271" s="63" t="s">
        <v>297</v>
      </c>
      <c r="F1271" s="63">
        <v>6</v>
      </c>
      <c r="G1271" s="63" t="s">
        <v>161</v>
      </c>
      <c r="H1271" s="63">
        <v>50</v>
      </c>
      <c r="I1271" s="63">
        <v>20</v>
      </c>
      <c r="J1271" s="63">
        <v>4</v>
      </c>
      <c r="K1271" s="63" t="s">
        <v>129</v>
      </c>
      <c r="L1271" s="63">
        <v>2</v>
      </c>
      <c r="M1271" s="63">
        <v>0</v>
      </c>
      <c r="N1271" s="64">
        <v>2</v>
      </c>
    </row>
    <row r="1272" spans="1:14" x14ac:dyDescent="0.25">
      <c r="A1272" s="62" t="s">
        <v>752</v>
      </c>
      <c r="B1272" s="63" t="str">
        <f t="shared" si="19"/>
        <v>S2720</v>
      </c>
      <c r="C1272" s="63" t="s">
        <v>75</v>
      </c>
      <c r="D1272" s="63" t="str">
        <f>TRIM(MID(Tableau1[[#This Row],[tache]],FIND("TACHE",Tableau1[[#This Row],[tache]])+5,FIND(":",Tableau1[[#This Row],[tache]])-(FIND("TACHE",Tableau1[[#This Row],[tache]])+5)))</f>
        <v>1</v>
      </c>
      <c r="E1272" s="63" t="s">
        <v>297</v>
      </c>
      <c r="F1272" s="63">
        <v>8</v>
      </c>
      <c r="G1272" s="63" t="s">
        <v>754</v>
      </c>
      <c r="H1272" s="63">
        <v>50</v>
      </c>
      <c r="I1272" s="63">
        <v>20</v>
      </c>
      <c r="J1272" s="63">
        <v>4</v>
      </c>
      <c r="K1272" s="63" t="s">
        <v>129</v>
      </c>
      <c r="L1272" s="63">
        <v>1</v>
      </c>
      <c r="M1272" s="63">
        <v>0</v>
      </c>
      <c r="N1272" s="64">
        <v>1</v>
      </c>
    </row>
    <row r="1273" spans="1:14" x14ac:dyDescent="0.25">
      <c r="A1273" s="62" t="s">
        <v>752</v>
      </c>
      <c r="B1273" s="63" t="str">
        <f t="shared" si="19"/>
        <v>S2720</v>
      </c>
      <c r="C1273" s="63" t="s">
        <v>75</v>
      </c>
      <c r="D1273" s="63" t="str">
        <f>TRIM(MID(Tableau1[[#This Row],[tache]],FIND("TACHE",Tableau1[[#This Row],[tache]])+5,FIND(":",Tableau1[[#This Row],[tache]])-(FIND("TACHE",Tableau1[[#This Row],[tache]])+5)))</f>
        <v>1</v>
      </c>
      <c r="E1273" s="63" t="s">
        <v>297</v>
      </c>
      <c r="F1273" s="63">
        <v>9</v>
      </c>
      <c r="G1273" s="63" t="s">
        <v>755</v>
      </c>
      <c r="H1273" s="63">
        <v>80</v>
      </c>
      <c r="I1273" s="63">
        <v>20</v>
      </c>
      <c r="J1273" s="63">
        <v>4</v>
      </c>
      <c r="K1273" s="63" t="s">
        <v>129</v>
      </c>
      <c r="L1273" s="63">
        <v>1</v>
      </c>
      <c r="M1273" s="63">
        <v>0</v>
      </c>
      <c r="N1273" s="64">
        <v>1</v>
      </c>
    </row>
    <row r="1274" spans="1:14" x14ac:dyDescent="0.25">
      <c r="A1274" s="62" t="s">
        <v>752</v>
      </c>
      <c r="B1274" s="63" t="str">
        <f t="shared" si="19"/>
        <v>S2720</v>
      </c>
      <c r="C1274" s="63" t="s">
        <v>75</v>
      </c>
      <c r="D1274" s="63" t="str">
        <f>TRIM(MID(Tableau1[[#This Row],[tache]],FIND("TACHE",Tableau1[[#This Row],[tache]])+5,FIND(":",Tableau1[[#This Row],[tache]])-(FIND("TACHE",Tableau1[[#This Row],[tache]])+5)))</f>
        <v>1</v>
      </c>
      <c r="E1274" s="63" t="s">
        <v>297</v>
      </c>
      <c r="F1274" s="63">
        <v>11</v>
      </c>
      <c r="G1274" s="63" t="s">
        <v>161</v>
      </c>
      <c r="H1274" s="63">
        <v>300</v>
      </c>
      <c r="I1274" s="63">
        <v>20</v>
      </c>
      <c r="J1274" s="63">
        <v>12</v>
      </c>
      <c r="K1274" s="63" t="s">
        <v>129</v>
      </c>
      <c r="L1274" s="63">
        <v>2</v>
      </c>
      <c r="M1274" s="63">
        <v>0</v>
      </c>
      <c r="N1274" s="64">
        <v>2</v>
      </c>
    </row>
    <row r="1275" spans="1:14" x14ac:dyDescent="0.25">
      <c r="A1275" s="62" t="s">
        <v>752</v>
      </c>
      <c r="B1275" s="63" t="str">
        <f t="shared" si="19"/>
        <v>S2720</v>
      </c>
      <c r="C1275" s="63" t="s">
        <v>75</v>
      </c>
      <c r="D1275" s="63" t="str">
        <f>TRIM(MID(Tableau1[[#This Row],[tache]],FIND("TACHE",Tableau1[[#This Row],[tache]])+5,FIND(":",Tableau1[[#This Row],[tache]])-(FIND("TACHE",Tableau1[[#This Row],[tache]])+5)))</f>
        <v>1</v>
      </c>
      <c r="E1275" s="63" t="s">
        <v>297</v>
      </c>
      <c r="F1275" s="63">
        <v>12</v>
      </c>
      <c r="G1275" s="63" t="s">
        <v>161</v>
      </c>
      <c r="H1275" s="63">
        <v>300</v>
      </c>
      <c r="I1275" s="63">
        <v>20</v>
      </c>
      <c r="J1275" s="63">
        <v>12</v>
      </c>
      <c r="K1275" s="63" t="s">
        <v>129</v>
      </c>
      <c r="L1275" s="63">
        <v>2</v>
      </c>
      <c r="M1275" s="63">
        <v>0</v>
      </c>
      <c r="N1275" s="64">
        <v>2</v>
      </c>
    </row>
    <row r="1276" spans="1:14" x14ac:dyDescent="0.25">
      <c r="A1276" s="62" t="s">
        <v>752</v>
      </c>
      <c r="B1276" s="63" t="str">
        <f t="shared" si="19"/>
        <v>S2720</v>
      </c>
      <c r="C1276" s="63" t="s">
        <v>75</v>
      </c>
      <c r="D1276" s="63" t="str">
        <f>TRIM(MID(Tableau1[[#This Row],[tache]],FIND("TACHE",Tableau1[[#This Row],[tache]])+5,FIND(":",Tableau1[[#This Row],[tache]])-(FIND("TACHE",Tableau1[[#This Row],[tache]])+5)))</f>
        <v>6</v>
      </c>
      <c r="E1276" s="63" t="s">
        <v>2076</v>
      </c>
      <c r="F1276" s="63">
        <v>1</v>
      </c>
      <c r="G1276" s="63" t="s">
        <v>757</v>
      </c>
      <c r="H1276" s="63">
        <v>50</v>
      </c>
      <c r="I1276" s="63">
        <v>20</v>
      </c>
      <c r="J1276" s="63">
        <v>4</v>
      </c>
      <c r="K1276" s="63" t="s">
        <v>129</v>
      </c>
      <c r="L1276" s="63">
        <v>0</v>
      </c>
      <c r="M1276" s="63">
        <v>1</v>
      </c>
      <c r="N1276" s="64">
        <v>1</v>
      </c>
    </row>
    <row r="1277" spans="1:14" x14ac:dyDescent="0.25">
      <c r="A1277" s="62" t="s">
        <v>752</v>
      </c>
      <c r="B1277" s="63" t="str">
        <f t="shared" si="19"/>
        <v>S2720</v>
      </c>
      <c r="C1277" s="63" t="s">
        <v>75</v>
      </c>
      <c r="D1277" s="63" t="str">
        <f>TRIM(MID(Tableau1[[#This Row],[tache]],FIND("TACHE",Tableau1[[#This Row],[tache]])+5,FIND(":",Tableau1[[#This Row],[tache]])-(FIND("TACHE",Tableau1[[#This Row],[tache]])+5)))</f>
        <v>6</v>
      </c>
      <c r="E1277" s="63" t="s">
        <v>2076</v>
      </c>
      <c r="F1277" s="63">
        <v>2</v>
      </c>
      <c r="G1277" s="63" t="s">
        <v>758</v>
      </c>
      <c r="H1277" s="63">
        <v>50</v>
      </c>
      <c r="I1277" s="63">
        <v>20</v>
      </c>
      <c r="J1277" s="63">
        <v>4</v>
      </c>
      <c r="K1277" s="63" t="s">
        <v>129</v>
      </c>
      <c r="L1277" s="63">
        <v>0</v>
      </c>
      <c r="M1277" s="63">
        <v>1</v>
      </c>
      <c r="N1277" s="64">
        <v>1</v>
      </c>
    </row>
    <row r="1278" spans="1:14" x14ac:dyDescent="0.25">
      <c r="A1278" s="62" t="s">
        <v>752</v>
      </c>
      <c r="B1278" s="63" t="str">
        <f t="shared" si="19"/>
        <v>S2720</v>
      </c>
      <c r="C1278" s="63" t="s">
        <v>75</v>
      </c>
      <c r="D1278" s="63" t="str">
        <f>TRIM(MID(Tableau1[[#This Row],[tache]],FIND("TACHE",Tableau1[[#This Row],[tache]])+5,FIND(":",Tableau1[[#This Row],[tache]])-(FIND("TACHE",Tableau1[[#This Row],[tache]])+5)))</f>
        <v>6</v>
      </c>
      <c r="E1278" s="63" t="s">
        <v>2076</v>
      </c>
      <c r="F1278" s="63">
        <v>4</v>
      </c>
      <c r="G1278" s="63" t="s">
        <v>175</v>
      </c>
      <c r="H1278" s="63">
        <v>600</v>
      </c>
      <c r="I1278" s="63">
        <v>20</v>
      </c>
      <c r="J1278" s="63">
        <v>20</v>
      </c>
      <c r="K1278" s="63" t="s">
        <v>129</v>
      </c>
      <c r="L1278" s="63">
        <v>0</v>
      </c>
      <c r="M1278" s="63">
        <v>1</v>
      </c>
      <c r="N1278" s="64">
        <v>1</v>
      </c>
    </row>
    <row r="1279" spans="1:14" x14ac:dyDescent="0.25">
      <c r="A1279" s="62" t="s">
        <v>752</v>
      </c>
      <c r="B1279" s="63" t="str">
        <f t="shared" si="19"/>
        <v>S2720</v>
      </c>
      <c r="C1279" s="63" t="s">
        <v>75</v>
      </c>
      <c r="D1279" s="63" t="str">
        <f>TRIM(MID(Tableau1[[#This Row],[tache]],FIND("TACHE",Tableau1[[#This Row],[tache]])+5,FIND(":",Tableau1[[#This Row],[tache]])-(FIND("TACHE",Tableau1[[#This Row],[tache]])+5)))</f>
        <v>6</v>
      </c>
      <c r="E1279" s="63" t="s">
        <v>2076</v>
      </c>
      <c r="F1279" s="63">
        <v>5</v>
      </c>
      <c r="G1279" s="63" t="s">
        <v>175</v>
      </c>
      <c r="H1279" s="63">
        <v>100</v>
      </c>
      <c r="I1279" s="63">
        <v>20</v>
      </c>
      <c r="J1279" s="63">
        <v>8</v>
      </c>
      <c r="K1279" s="63" t="s">
        <v>129</v>
      </c>
      <c r="L1279" s="63">
        <v>0</v>
      </c>
      <c r="M1279" s="63">
        <v>1</v>
      </c>
      <c r="N1279" s="64">
        <v>1</v>
      </c>
    </row>
    <row r="1280" spans="1:14" x14ac:dyDescent="0.25">
      <c r="A1280" s="62" t="s">
        <v>752</v>
      </c>
      <c r="B1280" s="63" t="str">
        <f t="shared" si="19"/>
        <v>S2720</v>
      </c>
      <c r="C1280" s="63" t="s">
        <v>75</v>
      </c>
      <c r="D1280" s="63" t="str">
        <f>TRIM(MID(Tableau1[[#This Row],[tache]],FIND("TACHE",Tableau1[[#This Row],[tache]])+5,FIND(":",Tableau1[[#This Row],[tache]])-(FIND("TACHE",Tableau1[[#This Row],[tache]])+5)))</f>
        <v>6</v>
      </c>
      <c r="E1280" s="63" t="s">
        <v>2076</v>
      </c>
      <c r="F1280" s="63">
        <v>6</v>
      </c>
      <c r="G1280" s="63" t="s">
        <v>175</v>
      </c>
      <c r="H1280" s="63">
        <v>50</v>
      </c>
      <c r="I1280" s="63">
        <v>20</v>
      </c>
      <c r="J1280" s="63">
        <v>4</v>
      </c>
      <c r="K1280" s="63" t="s">
        <v>129</v>
      </c>
      <c r="L1280" s="63">
        <v>0</v>
      </c>
      <c r="M1280" s="63">
        <v>1</v>
      </c>
      <c r="N1280" s="64">
        <v>1</v>
      </c>
    </row>
    <row r="1281" spans="1:14" x14ac:dyDescent="0.25">
      <c r="A1281" s="62" t="s">
        <v>752</v>
      </c>
      <c r="B1281" s="63" t="str">
        <f t="shared" si="19"/>
        <v>S2720</v>
      </c>
      <c r="C1281" s="63" t="s">
        <v>75</v>
      </c>
      <c r="D1281" s="63" t="str">
        <f>TRIM(MID(Tableau1[[#This Row],[tache]],FIND("TACHE",Tableau1[[#This Row],[tache]])+5,FIND(":",Tableau1[[#This Row],[tache]])-(FIND("TACHE",Tableau1[[#This Row],[tache]])+5)))</f>
        <v>6</v>
      </c>
      <c r="E1281" s="63" t="s">
        <v>2076</v>
      </c>
      <c r="F1281" s="63">
        <v>8</v>
      </c>
      <c r="G1281" s="63" t="s">
        <v>240</v>
      </c>
      <c r="H1281" s="63">
        <v>50</v>
      </c>
      <c r="I1281" s="63">
        <v>20</v>
      </c>
      <c r="J1281" s="63">
        <v>4</v>
      </c>
      <c r="K1281" s="63" t="s">
        <v>129</v>
      </c>
      <c r="L1281" s="63">
        <v>0</v>
      </c>
      <c r="M1281" s="63">
        <v>1</v>
      </c>
      <c r="N1281" s="64">
        <v>1</v>
      </c>
    </row>
    <row r="1282" spans="1:14" x14ac:dyDescent="0.25">
      <c r="A1282" s="62" t="s">
        <v>752</v>
      </c>
      <c r="B1282" s="63" t="str">
        <f t="shared" si="19"/>
        <v>S2720</v>
      </c>
      <c r="C1282" s="63" t="s">
        <v>75</v>
      </c>
      <c r="D1282" s="63" t="str">
        <f>TRIM(MID(Tableau1[[#This Row],[tache]],FIND("TACHE",Tableau1[[#This Row],[tache]])+5,FIND(":",Tableau1[[#This Row],[tache]])-(FIND("TACHE",Tableau1[[#This Row],[tache]])+5)))</f>
        <v>6</v>
      </c>
      <c r="E1282" s="63" t="s">
        <v>2076</v>
      </c>
      <c r="F1282" s="63">
        <v>9</v>
      </c>
      <c r="G1282" s="63" t="s">
        <v>240</v>
      </c>
      <c r="H1282" s="63">
        <v>80</v>
      </c>
      <c r="I1282" s="63">
        <v>20</v>
      </c>
      <c r="J1282" s="63">
        <v>4</v>
      </c>
      <c r="K1282" s="63" t="s">
        <v>129</v>
      </c>
      <c r="L1282" s="63">
        <v>0</v>
      </c>
      <c r="M1282" s="63">
        <v>1</v>
      </c>
      <c r="N1282" s="64">
        <v>1</v>
      </c>
    </row>
    <row r="1283" spans="1:14" x14ac:dyDescent="0.25">
      <c r="A1283" s="62" t="s">
        <v>752</v>
      </c>
      <c r="B1283" s="63" t="str">
        <f t="shared" ref="B1283:B1346" si="20">RIGHT(A1283,LEN(A1283)-3)</f>
        <v>S2720</v>
      </c>
      <c r="C1283" s="63" t="s">
        <v>75</v>
      </c>
      <c r="D1283" s="63" t="str">
        <f>TRIM(MID(Tableau1[[#This Row],[tache]],FIND("TACHE",Tableau1[[#This Row],[tache]])+5,FIND(":",Tableau1[[#This Row],[tache]])-(FIND("TACHE",Tableau1[[#This Row],[tache]])+5)))</f>
        <v>6</v>
      </c>
      <c r="E1283" s="63" t="s">
        <v>2076</v>
      </c>
      <c r="F1283" s="63">
        <v>11</v>
      </c>
      <c r="G1283" s="63" t="s">
        <v>175</v>
      </c>
      <c r="H1283" s="63">
        <v>300</v>
      </c>
      <c r="I1283" s="63">
        <v>20</v>
      </c>
      <c r="J1283" s="63">
        <v>12</v>
      </c>
      <c r="K1283" s="63" t="s">
        <v>129</v>
      </c>
      <c r="L1283" s="63">
        <v>0</v>
      </c>
      <c r="M1283" s="63">
        <v>1</v>
      </c>
      <c r="N1283" s="64">
        <v>1</v>
      </c>
    </row>
    <row r="1284" spans="1:14" x14ac:dyDescent="0.25">
      <c r="A1284" s="62" t="s">
        <v>752</v>
      </c>
      <c r="B1284" s="63" t="str">
        <f t="shared" si="20"/>
        <v>S2720</v>
      </c>
      <c r="C1284" s="63" t="s">
        <v>75</v>
      </c>
      <c r="D1284" s="63" t="str">
        <f>TRIM(MID(Tableau1[[#This Row],[tache]],FIND("TACHE",Tableau1[[#This Row],[tache]])+5,FIND(":",Tableau1[[#This Row],[tache]])-(FIND("TACHE",Tableau1[[#This Row],[tache]])+5)))</f>
        <v>6</v>
      </c>
      <c r="E1284" s="63" t="s">
        <v>2076</v>
      </c>
      <c r="F1284" s="63">
        <v>12</v>
      </c>
      <c r="G1284" s="63" t="s">
        <v>175</v>
      </c>
      <c r="H1284" s="63">
        <v>300</v>
      </c>
      <c r="I1284" s="63">
        <v>20</v>
      </c>
      <c r="J1284" s="63">
        <v>12</v>
      </c>
      <c r="K1284" s="63" t="s">
        <v>129</v>
      </c>
      <c r="L1284" s="63">
        <v>0</v>
      </c>
      <c r="M1284" s="63">
        <v>1</v>
      </c>
      <c r="N1284" s="64">
        <v>1</v>
      </c>
    </row>
    <row r="1285" spans="1:14" x14ac:dyDescent="0.25">
      <c r="A1285" s="62" t="s">
        <v>752</v>
      </c>
      <c r="B1285" s="63" t="str">
        <f t="shared" si="20"/>
        <v>S2720</v>
      </c>
      <c r="C1285" s="63" t="s">
        <v>75</v>
      </c>
      <c r="D1285" s="63" t="str">
        <f>TRIM(MID(Tableau1[[#This Row],[tache]],FIND("TACHE",Tableau1[[#This Row],[tache]])+5,FIND(":",Tableau1[[#This Row],[tache]])-(FIND("TACHE",Tableau1[[#This Row],[tache]])+5)))</f>
        <v>6</v>
      </c>
      <c r="E1285" s="63" t="s">
        <v>2076</v>
      </c>
      <c r="F1285" s="63">
        <v>13</v>
      </c>
      <c r="G1285" s="63" t="s">
        <v>175</v>
      </c>
      <c r="H1285" s="63">
        <v>600</v>
      </c>
      <c r="I1285" s="63">
        <v>20</v>
      </c>
      <c r="J1285" s="63">
        <v>20</v>
      </c>
      <c r="K1285" s="63" t="s">
        <v>129</v>
      </c>
      <c r="L1285" s="63">
        <v>0</v>
      </c>
      <c r="M1285" s="63">
        <v>2</v>
      </c>
      <c r="N1285" s="64">
        <v>2</v>
      </c>
    </row>
    <row r="1286" spans="1:14" x14ac:dyDescent="0.25">
      <c r="A1286" s="62" t="s">
        <v>752</v>
      </c>
      <c r="B1286" s="63" t="str">
        <f t="shared" si="20"/>
        <v>S2720</v>
      </c>
      <c r="C1286" s="63" t="s">
        <v>75</v>
      </c>
      <c r="D1286" s="63" t="str">
        <f>TRIM(MID(Tableau1[[#This Row],[tache]],FIND("TACHE",Tableau1[[#This Row],[tache]])+5,FIND(":",Tableau1[[#This Row],[tache]])-(FIND("TACHE",Tableau1[[#This Row],[tache]])+5)))</f>
        <v>2</v>
      </c>
      <c r="E1286" s="63" t="s">
        <v>2077</v>
      </c>
      <c r="F1286" s="63" t="s">
        <v>83</v>
      </c>
      <c r="G1286" s="63" t="s">
        <v>760</v>
      </c>
      <c r="H1286" s="63">
        <v>25</v>
      </c>
      <c r="I1286" s="63">
        <v>20</v>
      </c>
      <c r="J1286" s="63">
        <v>4</v>
      </c>
      <c r="K1286" s="63" t="s">
        <v>129</v>
      </c>
      <c r="L1286" s="63">
        <v>1</v>
      </c>
      <c r="M1286" s="63">
        <v>0</v>
      </c>
      <c r="N1286" s="64">
        <v>1</v>
      </c>
    </row>
    <row r="1287" spans="1:14" x14ac:dyDescent="0.25">
      <c r="A1287" s="62" t="s">
        <v>752</v>
      </c>
      <c r="B1287" s="63" t="str">
        <f t="shared" si="20"/>
        <v>S2720</v>
      </c>
      <c r="C1287" s="63" t="s">
        <v>75</v>
      </c>
      <c r="D1287" s="63" t="str">
        <f>TRIM(MID(Tableau1[[#This Row],[tache]],FIND("TACHE",Tableau1[[#This Row],[tache]])+5,FIND(":",Tableau1[[#This Row],[tache]])-(FIND("TACHE",Tableau1[[#This Row],[tache]])+5)))</f>
        <v>2</v>
      </c>
      <c r="E1287" s="63" t="s">
        <v>2077</v>
      </c>
      <c r="F1287" s="63" t="s">
        <v>75</v>
      </c>
      <c r="G1287" s="63" t="s">
        <v>760</v>
      </c>
      <c r="H1287" s="63">
        <v>25</v>
      </c>
      <c r="I1287" s="63">
        <v>20</v>
      </c>
      <c r="J1287" s="63">
        <v>4</v>
      </c>
      <c r="K1287" s="63" t="s">
        <v>129</v>
      </c>
      <c r="L1287" s="63">
        <v>1</v>
      </c>
      <c r="M1287" s="63">
        <v>0</v>
      </c>
      <c r="N1287" s="64">
        <v>1</v>
      </c>
    </row>
    <row r="1288" spans="1:14" x14ac:dyDescent="0.25">
      <c r="A1288" s="62" t="s">
        <v>752</v>
      </c>
      <c r="B1288" s="63" t="str">
        <f t="shared" si="20"/>
        <v>S2720</v>
      </c>
      <c r="C1288" s="63" t="s">
        <v>75</v>
      </c>
      <c r="D1288" s="63" t="str">
        <f>TRIM(MID(Tableau1[[#This Row],[tache]],FIND("TACHE",Tableau1[[#This Row],[tache]])+5,FIND(":",Tableau1[[#This Row],[tache]])-(FIND("TACHE",Tableau1[[#This Row],[tache]])+5)))</f>
        <v>5</v>
      </c>
      <c r="E1288" s="63" t="s">
        <v>2078</v>
      </c>
      <c r="F1288" s="63" t="s">
        <v>110</v>
      </c>
      <c r="G1288" s="63" t="s">
        <v>762</v>
      </c>
      <c r="H1288" s="63">
        <v>80</v>
      </c>
      <c r="I1288" s="63">
        <v>20</v>
      </c>
      <c r="J1288" s="63">
        <v>4</v>
      </c>
      <c r="K1288" s="63" t="s">
        <v>129</v>
      </c>
      <c r="L1288" s="63">
        <v>0</v>
      </c>
      <c r="M1288" s="63">
        <v>1</v>
      </c>
      <c r="N1288" s="64">
        <v>1</v>
      </c>
    </row>
    <row r="1289" spans="1:14" x14ac:dyDescent="0.25">
      <c r="A1289" s="62" t="s">
        <v>752</v>
      </c>
      <c r="B1289" s="63" t="str">
        <f t="shared" si="20"/>
        <v>S2720</v>
      </c>
      <c r="C1289" s="63" t="s">
        <v>75</v>
      </c>
      <c r="D1289" s="63" t="str">
        <f>TRIM(MID(Tableau1[[#This Row],[tache]],FIND("TACHE",Tableau1[[#This Row],[tache]])+5,FIND(":",Tableau1[[#This Row],[tache]])-(FIND("TACHE",Tableau1[[#This Row],[tache]])+5)))</f>
        <v>5</v>
      </c>
      <c r="E1289" s="63" t="s">
        <v>2078</v>
      </c>
      <c r="F1289" s="63" t="s">
        <v>114</v>
      </c>
      <c r="G1289" s="63" t="s">
        <v>762</v>
      </c>
      <c r="H1289" s="63">
        <v>80</v>
      </c>
      <c r="I1289" s="63">
        <v>20</v>
      </c>
      <c r="J1289" s="63">
        <v>4</v>
      </c>
      <c r="K1289" s="63" t="s">
        <v>129</v>
      </c>
      <c r="L1289" s="63">
        <v>0</v>
      </c>
      <c r="M1289" s="63">
        <v>1</v>
      </c>
      <c r="N1289" s="64">
        <v>1</v>
      </c>
    </row>
    <row r="1290" spans="1:14" x14ac:dyDescent="0.25">
      <c r="A1290" s="62" t="s">
        <v>752</v>
      </c>
      <c r="B1290" s="63" t="str">
        <f t="shared" si="20"/>
        <v>S2720</v>
      </c>
      <c r="C1290" s="63" t="s">
        <v>75</v>
      </c>
      <c r="D1290" s="63" t="str">
        <f>TRIM(MID(Tableau1[[#This Row],[tache]],FIND("TACHE",Tableau1[[#This Row],[tache]])+5,FIND(":",Tableau1[[#This Row],[tache]])-(FIND("TACHE",Tableau1[[#This Row],[tache]])+5)))</f>
        <v>5</v>
      </c>
      <c r="E1290" s="63" t="s">
        <v>2078</v>
      </c>
      <c r="F1290" s="63" t="s">
        <v>115</v>
      </c>
      <c r="G1290" s="63" t="s">
        <v>763</v>
      </c>
      <c r="H1290" s="63">
        <v>25</v>
      </c>
      <c r="I1290" s="63">
        <v>20</v>
      </c>
      <c r="J1290" s="63">
        <v>4</v>
      </c>
      <c r="K1290" s="63" t="s">
        <v>129</v>
      </c>
      <c r="L1290" s="63">
        <v>0</v>
      </c>
      <c r="M1290" s="63">
        <v>1</v>
      </c>
      <c r="N1290" s="64">
        <v>1</v>
      </c>
    </row>
    <row r="1291" spans="1:14" x14ac:dyDescent="0.25">
      <c r="A1291" s="62" t="s">
        <v>752</v>
      </c>
      <c r="B1291" s="63" t="str">
        <f t="shared" si="20"/>
        <v>S2720</v>
      </c>
      <c r="C1291" s="63" t="s">
        <v>75</v>
      </c>
      <c r="D1291" s="63" t="str">
        <f>TRIM(MID(Tableau1[[#This Row],[tache]],FIND("TACHE",Tableau1[[#This Row],[tache]])+5,FIND(":",Tableau1[[#This Row],[tache]])-(FIND("TACHE",Tableau1[[#This Row],[tache]])+5)))</f>
        <v>7</v>
      </c>
      <c r="E1291" s="63" t="s">
        <v>2079</v>
      </c>
      <c r="F1291" s="63" t="s">
        <v>83</v>
      </c>
      <c r="G1291" s="63" t="s">
        <v>240</v>
      </c>
      <c r="H1291" s="63">
        <v>25</v>
      </c>
      <c r="I1291" s="63">
        <v>20</v>
      </c>
      <c r="J1291" s="63">
        <v>4</v>
      </c>
      <c r="K1291" s="63" t="s">
        <v>129</v>
      </c>
      <c r="L1291" s="63">
        <v>0</v>
      </c>
      <c r="M1291" s="63">
        <v>1</v>
      </c>
      <c r="N1291" s="64">
        <v>1</v>
      </c>
    </row>
    <row r="1292" spans="1:14" x14ac:dyDescent="0.25">
      <c r="A1292" s="62" t="s">
        <v>752</v>
      </c>
      <c r="B1292" s="63" t="str">
        <f t="shared" si="20"/>
        <v>S2720</v>
      </c>
      <c r="C1292" s="63" t="s">
        <v>75</v>
      </c>
      <c r="D1292" s="63" t="str">
        <f>TRIM(MID(Tableau1[[#This Row],[tache]],FIND("TACHE",Tableau1[[#This Row],[tache]])+5,FIND(":",Tableau1[[#This Row],[tache]])-(FIND("TACHE",Tableau1[[#This Row],[tache]])+5)))</f>
        <v>7</v>
      </c>
      <c r="E1292" s="63" t="s">
        <v>2079</v>
      </c>
      <c r="F1292" s="63" t="s">
        <v>75</v>
      </c>
      <c r="G1292" s="63" t="s">
        <v>240</v>
      </c>
      <c r="H1292" s="63">
        <v>25</v>
      </c>
      <c r="I1292" s="63">
        <v>20</v>
      </c>
      <c r="J1292" s="63">
        <v>4</v>
      </c>
      <c r="K1292" s="63" t="s">
        <v>129</v>
      </c>
      <c r="L1292" s="63">
        <v>0</v>
      </c>
      <c r="M1292" s="63">
        <v>1</v>
      </c>
      <c r="N1292" s="64">
        <v>1</v>
      </c>
    </row>
    <row r="1293" spans="1:14" x14ac:dyDescent="0.25">
      <c r="A1293" s="62" t="s">
        <v>752</v>
      </c>
      <c r="B1293" s="63" t="str">
        <f t="shared" si="20"/>
        <v>S2720</v>
      </c>
      <c r="C1293" s="63" t="s">
        <v>75</v>
      </c>
      <c r="D1293" s="63" t="str">
        <f>TRIM(MID(Tableau1[[#This Row],[tache]],FIND("TACHE",Tableau1[[#This Row],[tache]])+5,FIND(":",Tableau1[[#This Row],[tache]])-(FIND("TACHE",Tableau1[[#This Row],[tache]])+5)))</f>
        <v>7</v>
      </c>
      <c r="E1293" s="63" t="s">
        <v>2079</v>
      </c>
      <c r="F1293" s="63" t="s">
        <v>70</v>
      </c>
      <c r="G1293" s="63" t="s">
        <v>765</v>
      </c>
      <c r="H1293" s="63">
        <v>25</v>
      </c>
      <c r="I1293" s="63">
        <v>20</v>
      </c>
      <c r="J1293" s="63">
        <v>4</v>
      </c>
      <c r="K1293" s="63" t="s">
        <v>129</v>
      </c>
      <c r="L1293" s="63">
        <v>0</v>
      </c>
      <c r="M1293" s="63">
        <v>1</v>
      </c>
      <c r="N1293" s="64">
        <v>1</v>
      </c>
    </row>
    <row r="1294" spans="1:14" x14ac:dyDescent="0.25">
      <c r="A1294" s="62" t="s">
        <v>752</v>
      </c>
      <c r="B1294" s="63" t="str">
        <f t="shared" si="20"/>
        <v>S2720</v>
      </c>
      <c r="C1294" s="63" t="s">
        <v>75</v>
      </c>
      <c r="D1294" s="63" t="str">
        <f>TRIM(MID(Tableau1[[#This Row],[tache]],FIND("TACHE",Tableau1[[#This Row],[tache]])+5,FIND(":",Tableau1[[#This Row],[tache]])-(FIND("TACHE",Tableau1[[#This Row],[tache]])+5)))</f>
        <v>7</v>
      </c>
      <c r="E1294" s="63" t="s">
        <v>2079</v>
      </c>
      <c r="F1294" s="63" t="s">
        <v>76</v>
      </c>
      <c r="G1294" s="63" t="s">
        <v>766</v>
      </c>
      <c r="H1294" s="63">
        <v>20</v>
      </c>
      <c r="I1294" s="63">
        <v>20</v>
      </c>
      <c r="J1294" s="63">
        <v>4</v>
      </c>
      <c r="K1294" s="63" t="s">
        <v>129</v>
      </c>
      <c r="L1294" s="63">
        <v>0</v>
      </c>
      <c r="M1294" s="63">
        <v>1</v>
      </c>
      <c r="N1294" s="64">
        <v>1</v>
      </c>
    </row>
    <row r="1295" spans="1:14" x14ac:dyDescent="0.25">
      <c r="A1295" s="5" t="s">
        <v>767</v>
      </c>
      <c r="B1295" s="48" t="str">
        <f t="shared" si="20"/>
        <v>S2722</v>
      </c>
      <c r="C1295" s="48" t="s">
        <v>73</v>
      </c>
      <c r="D1295" s="48" t="str">
        <f>TRIM(MID(Tableau1[[#This Row],[tache]],FIND("TACHE",Tableau1[[#This Row],[tache]])+5,FIND(":",Tableau1[[#This Row],[tache]])-(FIND("TACHE",Tableau1[[#This Row],[tache]])+5)))</f>
        <v>1</v>
      </c>
      <c r="E1295" s="48" t="s">
        <v>127</v>
      </c>
      <c r="F1295" s="48" t="s">
        <v>73</v>
      </c>
      <c r="G1295" s="48" t="s">
        <v>639</v>
      </c>
      <c r="H1295" s="48">
        <v>200</v>
      </c>
      <c r="I1295" s="48">
        <v>20</v>
      </c>
      <c r="J1295" s="48">
        <v>8</v>
      </c>
      <c r="K1295" s="48" t="s">
        <v>129</v>
      </c>
      <c r="L1295" s="48">
        <v>0</v>
      </c>
      <c r="M1295" s="48">
        <v>2</v>
      </c>
      <c r="N1295" s="47">
        <v>2</v>
      </c>
    </row>
    <row r="1296" spans="1:14" x14ac:dyDescent="0.25">
      <c r="A1296" s="5" t="s">
        <v>767</v>
      </c>
      <c r="B1296" s="48" t="str">
        <f t="shared" si="20"/>
        <v>S2722</v>
      </c>
      <c r="C1296" s="48" t="s">
        <v>73</v>
      </c>
      <c r="D1296" s="48" t="str">
        <f>TRIM(MID(Tableau1[[#This Row],[tache]],FIND("TACHE",Tableau1[[#This Row],[tache]])+5,FIND(":",Tableau1[[#This Row],[tache]])-(FIND("TACHE",Tableau1[[#This Row],[tache]])+5)))</f>
        <v>1</v>
      </c>
      <c r="E1296" s="48" t="s">
        <v>127</v>
      </c>
      <c r="F1296" s="48" t="s">
        <v>83</v>
      </c>
      <c r="G1296" s="48" t="s">
        <v>639</v>
      </c>
      <c r="H1296" s="48">
        <v>50</v>
      </c>
      <c r="I1296" s="48">
        <v>20</v>
      </c>
      <c r="J1296" s="48">
        <v>4</v>
      </c>
      <c r="K1296" s="48" t="s">
        <v>129</v>
      </c>
      <c r="L1296" s="48">
        <v>0</v>
      </c>
      <c r="M1296" s="48">
        <v>2</v>
      </c>
      <c r="N1296" s="47">
        <v>2</v>
      </c>
    </row>
    <row r="1297" spans="1:14" x14ac:dyDescent="0.25">
      <c r="A1297" s="5" t="s">
        <v>767</v>
      </c>
      <c r="B1297" s="48" t="str">
        <f t="shared" si="20"/>
        <v>S2722</v>
      </c>
      <c r="C1297" s="48" t="s">
        <v>73</v>
      </c>
      <c r="D1297" s="48" t="str">
        <f>TRIM(MID(Tableau1[[#This Row],[tache]],FIND("TACHE",Tableau1[[#This Row],[tache]])+5,FIND(":",Tableau1[[#This Row],[tache]])-(FIND("TACHE",Tableau1[[#This Row],[tache]])+5)))</f>
        <v>1</v>
      </c>
      <c r="E1297" s="48" t="s">
        <v>127</v>
      </c>
      <c r="F1297" s="48" t="s">
        <v>75</v>
      </c>
      <c r="G1297" s="48" t="s">
        <v>639</v>
      </c>
      <c r="H1297" s="48">
        <v>50</v>
      </c>
      <c r="I1297" s="48">
        <v>20</v>
      </c>
      <c r="J1297" s="48">
        <v>4</v>
      </c>
      <c r="K1297" s="48" t="s">
        <v>129</v>
      </c>
      <c r="L1297" s="48">
        <v>0</v>
      </c>
      <c r="M1297" s="48">
        <v>2</v>
      </c>
      <c r="N1297" s="47">
        <v>2</v>
      </c>
    </row>
    <row r="1298" spans="1:14" x14ac:dyDescent="0.25">
      <c r="A1298" s="62" t="s">
        <v>768</v>
      </c>
      <c r="B1298" s="63" t="str">
        <f t="shared" si="20"/>
        <v>S2730</v>
      </c>
      <c r="C1298" s="63" t="s">
        <v>75</v>
      </c>
      <c r="D1298" s="63" t="str">
        <f>TRIM(MID(Tableau1[[#This Row],[tache]],FIND("TACHE",Tableau1[[#This Row],[tache]])+5,FIND(":",Tableau1[[#This Row],[tache]])-(FIND("TACHE",Tableau1[[#This Row],[tache]])+5)))</f>
        <v>1</v>
      </c>
      <c r="E1298" s="63" t="s">
        <v>769</v>
      </c>
      <c r="F1298" s="63" t="s">
        <v>70</v>
      </c>
      <c r="G1298" s="63" t="s">
        <v>770</v>
      </c>
      <c r="H1298" s="63">
        <v>250</v>
      </c>
      <c r="I1298" s="63">
        <v>20</v>
      </c>
      <c r="J1298" s="63">
        <v>12</v>
      </c>
      <c r="K1298" s="63" t="s">
        <v>129</v>
      </c>
      <c r="L1298" s="63">
        <v>1</v>
      </c>
      <c r="M1298" s="63">
        <v>0</v>
      </c>
      <c r="N1298" s="64">
        <v>1</v>
      </c>
    </row>
    <row r="1299" spans="1:14" x14ac:dyDescent="0.25">
      <c r="A1299" s="62" t="s">
        <v>768</v>
      </c>
      <c r="B1299" s="63" t="str">
        <f t="shared" si="20"/>
        <v>S2730</v>
      </c>
      <c r="C1299" s="63" t="s">
        <v>75</v>
      </c>
      <c r="D1299" s="63" t="str">
        <f>TRIM(MID(Tableau1[[#This Row],[tache]],FIND("TACHE",Tableau1[[#This Row],[tache]])+5,FIND(":",Tableau1[[#This Row],[tache]])-(FIND("TACHE",Tableau1[[#This Row],[tache]])+5)))</f>
        <v>1</v>
      </c>
      <c r="E1299" s="63" t="s">
        <v>769</v>
      </c>
      <c r="F1299" s="63" t="s">
        <v>76</v>
      </c>
      <c r="G1299" s="63" t="s">
        <v>771</v>
      </c>
      <c r="H1299" s="63">
        <v>200</v>
      </c>
      <c r="I1299" s="63">
        <v>20</v>
      </c>
      <c r="J1299" s="63">
        <v>8</v>
      </c>
      <c r="K1299" s="63" t="s">
        <v>129</v>
      </c>
      <c r="L1299" s="63">
        <v>1</v>
      </c>
      <c r="M1299" s="63">
        <v>0</v>
      </c>
      <c r="N1299" s="64">
        <v>1</v>
      </c>
    </row>
    <row r="1300" spans="1:14" x14ac:dyDescent="0.25">
      <c r="A1300" s="62" t="s">
        <v>768</v>
      </c>
      <c r="B1300" s="63" t="str">
        <f t="shared" si="20"/>
        <v>S2730</v>
      </c>
      <c r="C1300" s="63" t="s">
        <v>75</v>
      </c>
      <c r="D1300" s="63" t="str">
        <f>TRIM(MID(Tableau1[[#This Row],[tache]],FIND("TACHE",Tableau1[[#This Row],[tache]])+5,FIND(":",Tableau1[[#This Row],[tache]])-(FIND("TACHE",Tableau1[[#This Row],[tache]])+5)))</f>
        <v>1</v>
      </c>
      <c r="E1300" s="63" t="s">
        <v>769</v>
      </c>
      <c r="F1300" s="63" t="s">
        <v>81</v>
      </c>
      <c r="G1300" s="63" t="s">
        <v>772</v>
      </c>
      <c r="H1300" s="63">
        <v>250</v>
      </c>
      <c r="I1300" s="63">
        <v>20</v>
      </c>
      <c r="J1300" s="63">
        <v>12</v>
      </c>
      <c r="K1300" s="63" t="s">
        <v>129</v>
      </c>
      <c r="L1300" s="63">
        <v>1</v>
      </c>
      <c r="M1300" s="63">
        <v>0</v>
      </c>
      <c r="N1300" s="64">
        <v>1</v>
      </c>
    </row>
    <row r="1301" spans="1:14" x14ac:dyDescent="0.25">
      <c r="A1301" s="62" t="s">
        <v>768</v>
      </c>
      <c r="B1301" s="63" t="str">
        <f t="shared" si="20"/>
        <v>S2730</v>
      </c>
      <c r="C1301" s="63" t="s">
        <v>75</v>
      </c>
      <c r="D1301" s="63" t="str">
        <f>TRIM(MID(Tableau1[[#This Row],[tache]],FIND("TACHE",Tableau1[[#This Row],[tache]])+5,FIND(":",Tableau1[[#This Row],[tache]])-(FIND("TACHE",Tableau1[[#This Row],[tache]])+5)))</f>
        <v>1</v>
      </c>
      <c r="E1301" s="63" t="s">
        <v>769</v>
      </c>
      <c r="F1301" s="63" t="s">
        <v>93</v>
      </c>
      <c r="G1301" s="63" t="s">
        <v>773</v>
      </c>
      <c r="H1301" s="63">
        <v>200</v>
      </c>
      <c r="I1301" s="63">
        <v>20</v>
      </c>
      <c r="J1301" s="63">
        <v>8</v>
      </c>
      <c r="K1301" s="63" t="s">
        <v>129</v>
      </c>
      <c r="L1301" s="63">
        <v>1</v>
      </c>
      <c r="M1301" s="63">
        <v>0</v>
      </c>
      <c r="N1301" s="64">
        <v>1</v>
      </c>
    </row>
    <row r="1302" spans="1:14" x14ac:dyDescent="0.25">
      <c r="A1302" s="62" t="s">
        <v>768</v>
      </c>
      <c r="B1302" s="63" t="str">
        <f t="shared" si="20"/>
        <v>S2730</v>
      </c>
      <c r="C1302" s="63" t="s">
        <v>75</v>
      </c>
      <c r="D1302" s="63" t="str">
        <f>TRIM(MID(Tableau1[[#This Row],[tache]],FIND("TACHE",Tableau1[[#This Row],[tache]])+5,FIND(":",Tableau1[[#This Row],[tache]])-(FIND("TACHE",Tableau1[[#This Row],[tache]])+5)))</f>
        <v>1</v>
      </c>
      <c r="E1302" s="63" t="s">
        <v>769</v>
      </c>
      <c r="F1302" s="63" t="s">
        <v>194</v>
      </c>
      <c r="G1302" s="63" t="s">
        <v>774</v>
      </c>
      <c r="H1302" s="63">
        <v>25</v>
      </c>
      <c r="I1302" s="63">
        <v>20</v>
      </c>
      <c r="J1302" s="63">
        <v>4</v>
      </c>
      <c r="K1302" s="63" t="s">
        <v>129</v>
      </c>
      <c r="L1302" s="63">
        <v>1</v>
      </c>
      <c r="M1302" s="63">
        <v>0</v>
      </c>
      <c r="N1302" s="64">
        <v>1</v>
      </c>
    </row>
    <row r="1303" spans="1:14" x14ac:dyDescent="0.25">
      <c r="A1303" s="62" t="s">
        <v>768</v>
      </c>
      <c r="B1303" s="63" t="str">
        <f t="shared" si="20"/>
        <v>S2730</v>
      </c>
      <c r="C1303" s="63" t="s">
        <v>75</v>
      </c>
      <c r="D1303" s="63" t="str">
        <f>TRIM(MID(Tableau1[[#This Row],[tache]],FIND("TACHE",Tableau1[[#This Row],[tache]])+5,FIND(":",Tableau1[[#This Row],[tache]])-(FIND("TACHE",Tableau1[[#This Row],[tache]])+5)))</f>
        <v>1</v>
      </c>
      <c r="E1303" s="63" t="s">
        <v>769</v>
      </c>
      <c r="F1303" s="63" t="s">
        <v>110</v>
      </c>
      <c r="G1303" s="63" t="s">
        <v>161</v>
      </c>
      <c r="H1303" s="63">
        <v>100</v>
      </c>
      <c r="I1303" s="63">
        <v>20</v>
      </c>
      <c r="J1303" s="63">
        <v>8</v>
      </c>
      <c r="K1303" s="63" t="s">
        <v>129</v>
      </c>
      <c r="L1303" s="63">
        <v>2</v>
      </c>
      <c r="M1303" s="63">
        <v>0</v>
      </c>
      <c r="N1303" s="64">
        <v>2</v>
      </c>
    </row>
    <row r="1304" spans="1:14" x14ac:dyDescent="0.25">
      <c r="A1304" s="62" t="s">
        <v>768</v>
      </c>
      <c r="B1304" s="63" t="str">
        <f t="shared" si="20"/>
        <v>S2730</v>
      </c>
      <c r="C1304" s="63" t="s">
        <v>75</v>
      </c>
      <c r="D1304" s="63" t="str">
        <f>TRIM(MID(Tableau1[[#This Row],[tache]],FIND("TACHE",Tableau1[[#This Row],[tache]])+5,FIND(":",Tableau1[[#This Row],[tache]])-(FIND("TACHE",Tableau1[[#This Row],[tache]])+5)))</f>
        <v>1</v>
      </c>
      <c r="E1304" s="63" t="s">
        <v>769</v>
      </c>
      <c r="F1304" s="63" t="s">
        <v>82</v>
      </c>
      <c r="G1304" s="63" t="s">
        <v>775</v>
      </c>
      <c r="H1304" s="63">
        <v>50</v>
      </c>
      <c r="I1304" s="63">
        <v>20</v>
      </c>
      <c r="J1304" s="63">
        <v>4</v>
      </c>
      <c r="K1304" s="63" t="s">
        <v>129</v>
      </c>
      <c r="L1304" s="63">
        <v>1</v>
      </c>
      <c r="M1304" s="63">
        <v>0</v>
      </c>
      <c r="N1304" s="64">
        <v>1</v>
      </c>
    </row>
    <row r="1305" spans="1:14" x14ac:dyDescent="0.25">
      <c r="A1305" s="62" t="s">
        <v>768</v>
      </c>
      <c r="B1305" s="63" t="str">
        <f t="shared" si="20"/>
        <v>S2730</v>
      </c>
      <c r="C1305" s="63" t="s">
        <v>75</v>
      </c>
      <c r="D1305" s="63" t="str">
        <f>TRIM(MID(Tableau1[[#This Row],[tache]],FIND("TACHE",Tableau1[[#This Row],[tache]])+5,FIND(":",Tableau1[[#This Row],[tache]])-(FIND("TACHE",Tableau1[[#This Row],[tache]])+5)))</f>
        <v>1</v>
      </c>
      <c r="E1305" s="63" t="s">
        <v>769</v>
      </c>
      <c r="F1305" s="63" t="s">
        <v>112</v>
      </c>
      <c r="G1305" s="63" t="s">
        <v>776</v>
      </c>
      <c r="H1305" s="63">
        <v>50</v>
      </c>
      <c r="I1305" s="63">
        <v>20</v>
      </c>
      <c r="J1305" s="63">
        <v>4</v>
      </c>
      <c r="K1305" s="63" t="s">
        <v>129</v>
      </c>
      <c r="L1305" s="63">
        <v>1</v>
      </c>
      <c r="M1305" s="63">
        <v>0</v>
      </c>
      <c r="N1305" s="64">
        <v>1</v>
      </c>
    </row>
    <row r="1306" spans="1:14" x14ac:dyDescent="0.25">
      <c r="A1306" s="62" t="s">
        <v>768</v>
      </c>
      <c r="B1306" s="63" t="str">
        <f t="shared" si="20"/>
        <v>S2730</v>
      </c>
      <c r="C1306" s="63" t="s">
        <v>75</v>
      </c>
      <c r="D1306" s="63" t="str">
        <f>TRIM(MID(Tableau1[[#This Row],[tache]],FIND("TACHE",Tableau1[[#This Row],[tache]])+5,FIND(":",Tableau1[[#This Row],[tache]])-(FIND("TACHE",Tableau1[[#This Row],[tache]])+5)))</f>
        <v>2</v>
      </c>
      <c r="E1306" s="63" t="s">
        <v>777</v>
      </c>
      <c r="F1306" s="63" t="s">
        <v>73</v>
      </c>
      <c r="G1306" s="63" t="s">
        <v>293</v>
      </c>
      <c r="H1306" s="63">
        <v>20</v>
      </c>
      <c r="I1306" s="63">
        <v>20</v>
      </c>
      <c r="J1306" s="63">
        <v>4</v>
      </c>
      <c r="K1306" s="63" t="s">
        <v>129</v>
      </c>
      <c r="L1306" s="63">
        <v>1</v>
      </c>
      <c r="M1306" s="63">
        <v>0</v>
      </c>
      <c r="N1306" s="64">
        <v>1</v>
      </c>
    </row>
    <row r="1307" spans="1:14" x14ac:dyDescent="0.25">
      <c r="A1307" s="62" t="s">
        <v>768</v>
      </c>
      <c r="B1307" s="63" t="str">
        <f t="shared" si="20"/>
        <v>S2730</v>
      </c>
      <c r="C1307" s="63" t="s">
        <v>75</v>
      </c>
      <c r="D1307" s="63" t="str">
        <f>TRIM(MID(Tableau1[[#This Row],[tache]],FIND("TACHE",Tableau1[[#This Row],[tache]])+5,FIND(":",Tableau1[[#This Row],[tache]])-(FIND("TACHE",Tableau1[[#This Row],[tache]])+5)))</f>
        <v>2</v>
      </c>
      <c r="E1307" s="63" t="s">
        <v>777</v>
      </c>
      <c r="F1307" s="63" t="s">
        <v>106</v>
      </c>
      <c r="G1307" s="63" t="s">
        <v>778</v>
      </c>
      <c r="H1307" s="63">
        <v>50</v>
      </c>
      <c r="I1307" s="63">
        <v>20</v>
      </c>
      <c r="J1307" s="63">
        <v>4</v>
      </c>
      <c r="K1307" s="63" t="s">
        <v>129</v>
      </c>
      <c r="L1307" s="63">
        <v>1</v>
      </c>
      <c r="M1307" s="63">
        <v>0</v>
      </c>
      <c r="N1307" s="64">
        <v>1</v>
      </c>
    </row>
    <row r="1308" spans="1:14" x14ac:dyDescent="0.25">
      <c r="A1308" s="62" t="s">
        <v>768</v>
      </c>
      <c r="B1308" s="63" t="str">
        <f t="shared" si="20"/>
        <v>S2730</v>
      </c>
      <c r="C1308" s="63" t="s">
        <v>75</v>
      </c>
      <c r="D1308" s="63" t="str">
        <f>TRIM(MID(Tableau1[[#This Row],[tache]],FIND("TACHE",Tableau1[[#This Row],[tache]])+5,FIND(":",Tableau1[[#This Row],[tache]])-(FIND("TACHE",Tableau1[[#This Row],[tache]])+5)))</f>
        <v>2</v>
      </c>
      <c r="E1308" s="63" t="s">
        <v>777</v>
      </c>
      <c r="F1308" s="63" t="s">
        <v>107</v>
      </c>
      <c r="G1308" s="63" t="s">
        <v>755</v>
      </c>
      <c r="H1308" s="63">
        <v>50</v>
      </c>
      <c r="I1308" s="63">
        <v>20</v>
      </c>
      <c r="J1308" s="63">
        <v>4</v>
      </c>
      <c r="K1308" s="63" t="s">
        <v>129</v>
      </c>
      <c r="L1308" s="63">
        <v>1</v>
      </c>
      <c r="M1308" s="63">
        <v>0</v>
      </c>
      <c r="N1308" s="64">
        <v>1</v>
      </c>
    </row>
    <row r="1309" spans="1:14" x14ac:dyDescent="0.25">
      <c r="A1309" s="62" t="s">
        <v>768</v>
      </c>
      <c r="B1309" s="63" t="str">
        <f t="shared" si="20"/>
        <v>S2730</v>
      </c>
      <c r="C1309" s="63" t="s">
        <v>75</v>
      </c>
      <c r="D1309" s="63" t="str">
        <f>TRIM(MID(Tableau1[[#This Row],[tache]],FIND("TACHE",Tableau1[[#This Row],[tache]])+5,FIND(":",Tableau1[[#This Row],[tache]])-(FIND("TACHE",Tableau1[[#This Row],[tache]])+5)))</f>
        <v>2</v>
      </c>
      <c r="E1309" s="63" t="s">
        <v>777</v>
      </c>
      <c r="F1309" s="63" t="s">
        <v>109</v>
      </c>
      <c r="G1309" s="63" t="s">
        <v>161</v>
      </c>
      <c r="H1309" s="63">
        <v>600</v>
      </c>
      <c r="I1309" s="63">
        <v>20</v>
      </c>
      <c r="J1309" s="63">
        <v>20</v>
      </c>
      <c r="K1309" s="63" t="s">
        <v>129</v>
      </c>
      <c r="L1309" s="63">
        <v>2</v>
      </c>
      <c r="M1309" s="63">
        <v>0</v>
      </c>
      <c r="N1309" s="64">
        <v>2</v>
      </c>
    </row>
    <row r="1310" spans="1:14" x14ac:dyDescent="0.25">
      <c r="A1310" s="62" t="s">
        <v>768</v>
      </c>
      <c r="B1310" s="63" t="str">
        <f t="shared" si="20"/>
        <v>S2730</v>
      </c>
      <c r="C1310" s="63" t="s">
        <v>75</v>
      </c>
      <c r="D1310" s="63" t="str">
        <f>TRIM(MID(Tableau1[[#This Row],[tache]],FIND("TACHE",Tableau1[[#This Row],[tache]])+5,FIND(":",Tableau1[[#This Row],[tache]])-(FIND("TACHE",Tableau1[[#This Row],[tache]])+5)))</f>
        <v>2</v>
      </c>
      <c r="E1310" s="63" t="s">
        <v>777</v>
      </c>
      <c r="F1310" s="63" t="s">
        <v>111</v>
      </c>
      <c r="G1310" s="63" t="s">
        <v>779</v>
      </c>
      <c r="H1310" s="63">
        <v>600</v>
      </c>
      <c r="I1310" s="63">
        <v>20</v>
      </c>
      <c r="J1310" s="63">
        <v>20</v>
      </c>
      <c r="K1310" s="63" t="s">
        <v>129</v>
      </c>
      <c r="L1310" s="63">
        <v>2</v>
      </c>
      <c r="M1310" s="63">
        <v>0</v>
      </c>
      <c r="N1310" s="64">
        <v>2</v>
      </c>
    </row>
    <row r="1311" spans="1:14" x14ac:dyDescent="0.25">
      <c r="A1311" s="62" t="s">
        <v>768</v>
      </c>
      <c r="B1311" s="63" t="str">
        <f t="shared" si="20"/>
        <v>S2730</v>
      </c>
      <c r="C1311" s="63" t="s">
        <v>75</v>
      </c>
      <c r="D1311" s="63" t="str">
        <f>TRIM(MID(Tableau1[[#This Row],[tache]],FIND("TACHE",Tableau1[[#This Row],[tache]])+5,FIND(":",Tableau1[[#This Row],[tache]])-(FIND("TACHE",Tableau1[[#This Row],[tache]])+5)))</f>
        <v>2</v>
      </c>
      <c r="E1311" s="63" t="s">
        <v>777</v>
      </c>
      <c r="F1311" s="63" t="s">
        <v>113</v>
      </c>
      <c r="G1311" s="63" t="s">
        <v>780</v>
      </c>
      <c r="H1311" s="63">
        <v>20</v>
      </c>
      <c r="I1311" s="63">
        <v>20</v>
      </c>
      <c r="J1311" s="63">
        <v>4</v>
      </c>
      <c r="K1311" s="63" t="s">
        <v>129</v>
      </c>
      <c r="L1311" s="63">
        <v>1</v>
      </c>
      <c r="M1311" s="63">
        <v>0</v>
      </c>
      <c r="N1311" s="64">
        <v>1</v>
      </c>
    </row>
    <row r="1312" spans="1:14" x14ac:dyDescent="0.25">
      <c r="A1312" s="62" t="s">
        <v>768</v>
      </c>
      <c r="B1312" s="63" t="str">
        <f t="shared" si="20"/>
        <v>S2730</v>
      </c>
      <c r="C1312" s="63" t="s">
        <v>75</v>
      </c>
      <c r="D1312" s="63" t="str">
        <f>TRIM(MID(Tableau1[[#This Row],[tache]],FIND("TACHE",Tableau1[[#This Row],[tache]])+5,FIND(":",Tableau1[[#This Row],[tache]])-(FIND("TACHE",Tableau1[[#This Row],[tache]])+5)))</f>
        <v>2</v>
      </c>
      <c r="E1312" s="63" t="s">
        <v>777</v>
      </c>
      <c r="F1312" s="63" t="s">
        <v>93</v>
      </c>
      <c r="G1312" s="63" t="s">
        <v>340</v>
      </c>
      <c r="H1312" s="63">
        <v>25</v>
      </c>
      <c r="I1312" s="63">
        <v>20</v>
      </c>
      <c r="J1312" s="63">
        <v>4</v>
      </c>
      <c r="K1312" s="63" t="s">
        <v>129</v>
      </c>
      <c r="L1312" s="63">
        <v>1</v>
      </c>
      <c r="M1312" s="63">
        <v>0</v>
      </c>
      <c r="N1312" s="64">
        <v>1</v>
      </c>
    </row>
    <row r="1313" spans="1:14" x14ac:dyDescent="0.25">
      <c r="A1313" s="62" t="s">
        <v>768</v>
      </c>
      <c r="B1313" s="63" t="str">
        <f t="shared" si="20"/>
        <v>S2730</v>
      </c>
      <c r="C1313" s="63" t="s">
        <v>75</v>
      </c>
      <c r="D1313" s="63" t="str">
        <f>TRIM(MID(Tableau1[[#This Row],[tache]],FIND("TACHE",Tableau1[[#This Row],[tache]])+5,FIND(":",Tableau1[[#This Row],[tache]])-(FIND("TACHE",Tableau1[[#This Row],[tache]])+5)))</f>
        <v>2</v>
      </c>
      <c r="E1313" s="63" t="s">
        <v>777</v>
      </c>
      <c r="F1313" s="63" t="s">
        <v>114</v>
      </c>
      <c r="G1313" s="63" t="s">
        <v>243</v>
      </c>
      <c r="H1313" s="63">
        <v>80</v>
      </c>
      <c r="I1313" s="63">
        <v>20</v>
      </c>
      <c r="J1313" s="63">
        <v>4</v>
      </c>
      <c r="K1313" s="63" t="s">
        <v>129</v>
      </c>
      <c r="L1313" s="63">
        <v>1</v>
      </c>
      <c r="M1313" s="63">
        <v>0</v>
      </c>
      <c r="N1313" s="64">
        <v>1</v>
      </c>
    </row>
    <row r="1314" spans="1:14" x14ac:dyDescent="0.25">
      <c r="A1314" s="62" t="s">
        <v>768</v>
      </c>
      <c r="B1314" s="63" t="str">
        <f t="shared" si="20"/>
        <v>S2730</v>
      </c>
      <c r="C1314" s="63" t="s">
        <v>75</v>
      </c>
      <c r="D1314" s="63" t="str">
        <f>TRIM(MID(Tableau1[[#This Row],[tache]],FIND("TACHE",Tableau1[[#This Row],[tache]])+5,FIND(":",Tableau1[[#This Row],[tache]])-(FIND("TACHE",Tableau1[[#This Row],[tache]])+5)))</f>
        <v>2</v>
      </c>
      <c r="E1314" s="63" t="s">
        <v>777</v>
      </c>
      <c r="F1314" s="63" t="s">
        <v>115</v>
      </c>
      <c r="G1314" s="63" t="s">
        <v>781</v>
      </c>
      <c r="H1314" s="63">
        <v>80</v>
      </c>
      <c r="I1314" s="63">
        <v>20</v>
      </c>
      <c r="J1314" s="63">
        <v>4</v>
      </c>
      <c r="K1314" s="63" t="s">
        <v>129</v>
      </c>
      <c r="L1314" s="63">
        <v>1</v>
      </c>
      <c r="M1314" s="63">
        <v>0</v>
      </c>
      <c r="N1314" s="64">
        <v>1</v>
      </c>
    </row>
    <row r="1315" spans="1:14" x14ac:dyDescent="0.25">
      <c r="A1315" s="62" t="s">
        <v>768</v>
      </c>
      <c r="B1315" s="63" t="str">
        <f t="shared" si="20"/>
        <v>S2730</v>
      </c>
      <c r="C1315" s="63" t="s">
        <v>75</v>
      </c>
      <c r="D1315" s="63" t="str">
        <f>TRIM(MID(Tableau1[[#This Row],[tache]],FIND("TACHE",Tableau1[[#This Row],[tache]])+5,FIND(":",Tableau1[[#This Row],[tache]])-(FIND("TACHE",Tableau1[[#This Row],[tache]])+5)))</f>
        <v>4</v>
      </c>
      <c r="E1315" s="63" t="s">
        <v>782</v>
      </c>
      <c r="F1315" s="63" t="s">
        <v>70</v>
      </c>
      <c r="G1315" s="63" t="s">
        <v>783</v>
      </c>
      <c r="H1315" s="63">
        <v>250</v>
      </c>
      <c r="I1315" s="63">
        <v>20</v>
      </c>
      <c r="J1315" s="63">
        <v>12</v>
      </c>
      <c r="K1315" s="63" t="s">
        <v>129</v>
      </c>
      <c r="L1315" s="63">
        <v>0</v>
      </c>
      <c r="M1315" s="63">
        <v>1</v>
      </c>
      <c r="N1315" s="64">
        <v>1</v>
      </c>
    </row>
    <row r="1316" spans="1:14" x14ac:dyDescent="0.25">
      <c r="A1316" s="62" t="s">
        <v>768</v>
      </c>
      <c r="B1316" s="63" t="str">
        <f t="shared" si="20"/>
        <v>S2730</v>
      </c>
      <c r="C1316" s="63" t="s">
        <v>75</v>
      </c>
      <c r="D1316" s="63" t="str">
        <f>TRIM(MID(Tableau1[[#This Row],[tache]],FIND("TACHE",Tableau1[[#This Row],[tache]])+5,FIND(":",Tableau1[[#This Row],[tache]])-(FIND("TACHE",Tableau1[[#This Row],[tache]])+5)))</f>
        <v>4</v>
      </c>
      <c r="E1316" s="63" t="s">
        <v>782</v>
      </c>
      <c r="F1316" s="63" t="s">
        <v>76</v>
      </c>
      <c r="G1316" s="63" t="s">
        <v>784</v>
      </c>
      <c r="H1316" s="63">
        <v>200</v>
      </c>
      <c r="I1316" s="63">
        <v>20</v>
      </c>
      <c r="J1316" s="63">
        <v>8</v>
      </c>
      <c r="K1316" s="63" t="s">
        <v>129</v>
      </c>
      <c r="L1316" s="63">
        <v>0</v>
      </c>
      <c r="M1316" s="63">
        <v>1</v>
      </c>
      <c r="N1316" s="64">
        <v>1</v>
      </c>
    </row>
    <row r="1317" spans="1:14" x14ac:dyDescent="0.25">
      <c r="A1317" s="62" t="s">
        <v>768</v>
      </c>
      <c r="B1317" s="63" t="str">
        <f t="shared" si="20"/>
        <v>S2730</v>
      </c>
      <c r="C1317" s="63" t="s">
        <v>75</v>
      </c>
      <c r="D1317" s="63" t="str">
        <f>TRIM(MID(Tableau1[[#This Row],[tache]],FIND("TACHE",Tableau1[[#This Row],[tache]])+5,FIND(":",Tableau1[[#This Row],[tache]])-(FIND("TACHE",Tableau1[[#This Row],[tache]])+5)))</f>
        <v>4</v>
      </c>
      <c r="E1317" s="63" t="s">
        <v>782</v>
      </c>
      <c r="F1317" s="63" t="s">
        <v>81</v>
      </c>
      <c r="G1317" s="63" t="s">
        <v>785</v>
      </c>
      <c r="H1317" s="63">
        <v>250</v>
      </c>
      <c r="I1317" s="63">
        <v>20</v>
      </c>
      <c r="J1317" s="63">
        <v>12</v>
      </c>
      <c r="K1317" s="63" t="s">
        <v>129</v>
      </c>
      <c r="L1317" s="63">
        <v>0</v>
      </c>
      <c r="M1317" s="63">
        <v>1</v>
      </c>
      <c r="N1317" s="64">
        <v>1</v>
      </c>
    </row>
    <row r="1318" spans="1:14" x14ac:dyDescent="0.25">
      <c r="A1318" s="62" t="s">
        <v>768</v>
      </c>
      <c r="B1318" s="63" t="str">
        <f t="shared" si="20"/>
        <v>S2730</v>
      </c>
      <c r="C1318" s="63" t="s">
        <v>75</v>
      </c>
      <c r="D1318" s="63" t="str">
        <f>TRIM(MID(Tableau1[[#This Row],[tache]],FIND("TACHE",Tableau1[[#This Row],[tache]])+5,FIND(":",Tableau1[[#This Row],[tache]])-(FIND("TACHE",Tableau1[[#This Row],[tache]])+5)))</f>
        <v>4</v>
      </c>
      <c r="E1318" s="63" t="s">
        <v>782</v>
      </c>
      <c r="F1318" s="63" t="s">
        <v>93</v>
      </c>
      <c r="G1318" s="63" t="s">
        <v>786</v>
      </c>
      <c r="H1318" s="63">
        <v>200</v>
      </c>
      <c r="I1318" s="63">
        <v>20</v>
      </c>
      <c r="J1318" s="63">
        <v>8</v>
      </c>
      <c r="K1318" s="63" t="s">
        <v>129</v>
      </c>
      <c r="L1318" s="63">
        <v>0</v>
      </c>
      <c r="M1318" s="63">
        <v>1</v>
      </c>
      <c r="N1318" s="64">
        <v>1</v>
      </c>
    </row>
    <row r="1319" spans="1:14" x14ac:dyDescent="0.25">
      <c r="A1319" s="62" t="s">
        <v>768</v>
      </c>
      <c r="B1319" s="63" t="str">
        <f t="shared" si="20"/>
        <v>S2730</v>
      </c>
      <c r="C1319" s="63" t="s">
        <v>75</v>
      </c>
      <c r="D1319" s="63" t="str">
        <f>TRIM(MID(Tableau1[[#This Row],[tache]],FIND("TACHE",Tableau1[[#This Row],[tache]])+5,FIND(":",Tableau1[[#This Row],[tache]])-(FIND("TACHE",Tableau1[[#This Row],[tache]])+5)))</f>
        <v>4</v>
      </c>
      <c r="E1319" s="63" t="s">
        <v>782</v>
      </c>
      <c r="F1319" s="63" t="s">
        <v>194</v>
      </c>
      <c r="G1319" s="63" t="s">
        <v>787</v>
      </c>
      <c r="H1319" s="63">
        <v>25</v>
      </c>
      <c r="I1319" s="63">
        <v>20</v>
      </c>
      <c r="J1319" s="63">
        <v>4</v>
      </c>
      <c r="K1319" s="63" t="s">
        <v>129</v>
      </c>
      <c r="L1319" s="63">
        <v>0</v>
      </c>
      <c r="M1319" s="63">
        <v>1</v>
      </c>
      <c r="N1319" s="64">
        <v>1</v>
      </c>
    </row>
    <row r="1320" spans="1:14" x14ac:dyDescent="0.25">
      <c r="A1320" s="62" t="s">
        <v>768</v>
      </c>
      <c r="B1320" s="63" t="str">
        <f t="shared" si="20"/>
        <v>S2730</v>
      </c>
      <c r="C1320" s="63" t="s">
        <v>75</v>
      </c>
      <c r="D1320" s="63" t="str">
        <f>TRIM(MID(Tableau1[[#This Row],[tache]],FIND("TACHE",Tableau1[[#This Row],[tache]])+5,FIND(":",Tableau1[[#This Row],[tache]])-(FIND("TACHE",Tableau1[[#This Row],[tache]])+5)))</f>
        <v>4</v>
      </c>
      <c r="E1320" s="63" t="s">
        <v>782</v>
      </c>
      <c r="F1320" s="63" t="s">
        <v>110</v>
      </c>
      <c r="G1320" s="63" t="s">
        <v>175</v>
      </c>
      <c r="H1320" s="63">
        <v>100</v>
      </c>
      <c r="I1320" s="63">
        <v>20</v>
      </c>
      <c r="J1320" s="63">
        <v>8</v>
      </c>
      <c r="K1320" s="63" t="s">
        <v>129</v>
      </c>
      <c r="L1320" s="63">
        <v>0</v>
      </c>
      <c r="M1320" s="63">
        <v>1</v>
      </c>
      <c r="N1320" s="64">
        <v>1</v>
      </c>
    </row>
    <row r="1321" spans="1:14" x14ac:dyDescent="0.25">
      <c r="A1321" s="62" t="s">
        <v>768</v>
      </c>
      <c r="B1321" s="63" t="str">
        <f t="shared" si="20"/>
        <v>S2730</v>
      </c>
      <c r="C1321" s="63" t="s">
        <v>75</v>
      </c>
      <c r="D1321" s="63" t="str">
        <f>TRIM(MID(Tableau1[[#This Row],[tache]],FIND("TACHE",Tableau1[[#This Row],[tache]])+5,FIND(":",Tableau1[[#This Row],[tache]])-(FIND("TACHE",Tableau1[[#This Row],[tache]])+5)))</f>
        <v>4</v>
      </c>
      <c r="E1321" s="63" t="s">
        <v>782</v>
      </c>
      <c r="F1321" s="63" t="s">
        <v>82</v>
      </c>
      <c r="G1321" s="63" t="s">
        <v>290</v>
      </c>
      <c r="H1321" s="63">
        <v>50</v>
      </c>
      <c r="I1321" s="63">
        <v>20</v>
      </c>
      <c r="J1321" s="63">
        <v>4</v>
      </c>
      <c r="K1321" s="63" t="s">
        <v>129</v>
      </c>
      <c r="L1321" s="63">
        <v>0</v>
      </c>
      <c r="M1321" s="63">
        <v>1</v>
      </c>
      <c r="N1321" s="64">
        <v>1</v>
      </c>
    </row>
    <row r="1322" spans="1:14" x14ac:dyDescent="0.25">
      <c r="A1322" s="62" t="s">
        <v>768</v>
      </c>
      <c r="B1322" s="63" t="str">
        <f t="shared" si="20"/>
        <v>S2730</v>
      </c>
      <c r="C1322" s="63" t="s">
        <v>75</v>
      </c>
      <c r="D1322" s="63" t="str">
        <f>TRIM(MID(Tableau1[[#This Row],[tache]],FIND("TACHE",Tableau1[[#This Row],[tache]])+5,FIND(":",Tableau1[[#This Row],[tache]])-(FIND("TACHE",Tableau1[[#This Row],[tache]])+5)))</f>
        <v>4</v>
      </c>
      <c r="E1322" s="63" t="s">
        <v>782</v>
      </c>
      <c r="F1322" s="63" t="s">
        <v>112</v>
      </c>
      <c r="G1322" s="63" t="s">
        <v>247</v>
      </c>
      <c r="H1322" s="63">
        <v>50</v>
      </c>
      <c r="I1322" s="63">
        <v>20</v>
      </c>
      <c r="J1322" s="63">
        <v>4</v>
      </c>
      <c r="K1322" s="63" t="s">
        <v>129</v>
      </c>
      <c r="L1322" s="63">
        <v>0</v>
      </c>
      <c r="M1322" s="63">
        <v>1</v>
      </c>
      <c r="N1322" s="64">
        <v>1</v>
      </c>
    </row>
    <row r="1323" spans="1:14" x14ac:dyDescent="0.25">
      <c r="A1323" s="62" t="s">
        <v>768</v>
      </c>
      <c r="B1323" s="63" t="str">
        <f t="shared" si="20"/>
        <v>S2730</v>
      </c>
      <c r="C1323" s="63" t="s">
        <v>75</v>
      </c>
      <c r="D1323" s="63" t="str">
        <f>TRIM(MID(Tableau1[[#This Row],[tache]],FIND("TACHE",Tableau1[[#This Row],[tache]])+5,FIND(":",Tableau1[[#This Row],[tache]])-(FIND("TACHE",Tableau1[[#This Row],[tache]])+5)))</f>
        <v>5</v>
      </c>
      <c r="E1323" s="63" t="s">
        <v>788</v>
      </c>
      <c r="F1323" s="63" t="s">
        <v>73</v>
      </c>
      <c r="G1323" s="63" t="s">
        <v>286</v>
      </c>
      <c r="H1323" s="63">
        <v>20</v>
      </c>
      <c r="I1323" s="63">
        <v>20</v>
      </c>
      <c r="J1323" s="63">
        <v>4</v>
      </c>
      <c r="K1323" s="63" t="s">
        <v>129</v>
      </c>
      <c r="L1323" s="63">
        <v>0</v>
      </c>
      <c r="M1323" s="63">
        <v>1</v>
      </c>
      <c r="N1323" s="64">
        <v>1</v>
      </c>
    </row>
    <row r="1324" spans="1:14" x14ac:dyDescent="0.25">
      <c r="A1324" s="62" t="s">
        <v>768</v>
      </c>
      <c r="B1324" s="63" t="str">
        <f t="shared" si="20"/>
        <v>S2730</v>
      </c>
      <c r="C1324" s="63" t="s">
        <v>75</v>
      </c>
      <c r="D1324" s="63" t="str">
        <f>TRIM(MID(Tableau1[[#This Row],[tache]],FIND("TACHE",Tableau1[[#This Row],[tache]])+5,FIND(":",Tableau1[[#This Row],[tache]])-(FIND("TACHE",Tableau1[[#This Row],[tache]])+5)))</f>
        <v>5</v>
      </c>
      <c r="E1324" s="63" t="s">
        <v>788</v>
      </c>
      <c r="F1324" s="63" t="s">
        <v>83</v>
      </c>
      <c r="G1324" s="63" t="s">
        <v>247</v>
      </c>
      <c r="H1324" s="63">
        <v>50</v>
      </c>
      <c r="I1324" s="63">
        <v>20</v>
      </c>
      <c r="J1324" s="63">
        <v>4</v>
      </c>
      <c r="K1324" s="63" t="s">
        <v>129</v>
      </c>
      <c r="L1324" s="63">
        <v>0</v>
      </c>
      <c r="M1324" s="63">
        <v>1</v>
      </c>
      <c r="N1324" s="64">
        <v>1</v>
      </c>
    </row>
    <row r="1325" spans="1:14" x14ac:dyDescent="0.25">
      <c r="A1325" s="62" t="s">
        <v>768</v>
      </c>
      <c r="B1325" s="63" t="str">
        <f t="shared" si="20"/>
        <v>S2730</v>
      </c>
      <c r="C1325" s="63" t="s">
        <v>75</v>
      </c>
      <c r="D1325" s="63" t="str">
        <f>TRIM(MID(Tableau1[[#This Row],[tache]],FIND("TACHE",Tableau1[[#This Row],[tache]])+5,FIND(":",Tableau1[[#This Row],[tache]])-(FIND("TACHE",Tableau1[[#This Row],[tache]])+5)))</f>
        <v>5</v>
      </c>
      <c r="E1325" s="63" t="s">
        <v>788</v>
      </c>
      <c r="F1325" s="63" t="s">
        <v>105</v>
      </c>
      <c r="G1325" s="63" t="s">
        <v>457</v>
      </c>
      <c r="H1325" s="63">
        <v>50</v>
      </c>
      <c r="I1325" s="63">
        <v>20</v>
      </c>
      <c r="J1325" s="63">
        <v>4</v>
      </c>
      <c r="K1325" s="63" t="s">
        <v>129</v>
      </c>
      <c r="L1325" s="63">
        <v>0</v>
      </c>
      <c r="M1325" s="63">
        <v>1</v>
      </c>
      <c r="N1325" s="64">
        <v>1</v>
      </c>
    </row>
    <row r="1326" spans="1:14" x14ac:dyDescent="0.25">
      <c r="A1326" s="62" t="s">
        <v>768</v>
      </c>
      <c r="B1326" s="63" t="str">
        <f t="shared" si="20"/>
        <v>S2730</v>
      </c>
      <c r="C1326" s="63" t="s">
        <v>75</v>
      </c>
      <c r="D1326" s="63" t="str">
        <f>TRIM(MID(Tableau1[[#This Row],[tache]],FIND("TACHE",Tableau1[[#This Row],[tache]])+5,FIND(":",Tableau1[[#This Row],[tache]])-(FIND("TACHE",Tableau1[[#This Row],[tache]])+5)))</f>
        <v>5</v>
      </c>
      <c r="E1326" s="63" t="s">
        <v>788</v>
      </c>
      <c r="F1326" s="63" t="s">
        <v>106</v>
      </c>
      <c r="G1326" s="63" t="s">
        <v>248</v>
      </c>
      <c r="H1326" s="63">
        <v>50</v>
      </c>
      <c r="I1326" s="63">
        <v>20</v>
      </c>
      <c r="J1326" s="63">
        <v>4</v>
      </c>
      <c r="K1326" s="63" t="s">
        <v>129</v>
      </c>
      <c r="L1326" s="63">
        <v>0</v>
      </c>
      <c r="M1326" s="63">
        <v>1</v>
      </c>
      <c r="N1326" s="64">
        <v>1</v>
      </c>
    </row>
    <row r="1327" spans="1:14" x14ac:dyDescent="0.25">
      <c r="A1327" s="62" t="s">
        <v>768</v>
      </c>
      <c r="B1327" s="63" t="str">
        <f t="shared" si="20"/>
        <v>S2730</v>
      </c>
      <c r="C1327" s="63" t="s">
        <v>75</v>
      </c>
      <c r="D1327" s="63" t="str">
        <f>TRIM(MID(Tableau1[[#This Row],[tache]],FIND("TACHE",Tableau1[[#This Row],[tache]])+5,FIND(":",Tableau1[[#This Row],[tache]])-(FIND("TACHE",Tableau1[[#This Row],[tache]])+5)))</f>
        <v>5</v>
      </c>
      <c r="E1327" s="63" t="s">
        <v>788</v>
      </c>
      <c r="F1327" s="63" t="s">
        <v>107</v>
      </c>
      <c r="G1327" s="63" t="s">
        <v>248</v>
      </c>
      <c r="H1327" s="63">
        <v>50</v>
      </c>
      <c r="I1327" s="63">
        <v>20</v>
      </c>
      <c r="J1327" s="63">
        <v>4</v>
      </c>
      <c r="K1327" s="63" t="s">
        <v>129</v>
      </c>
      <c r="L1327" s="63">
        <v>0</v>
      </c>
      <c r="M1327" s="63">
        <v>1</v>
      </c>
      <c r="N1327" s="64">
        <v>1</v>
      </c>
    </row>
    <row r="1328" spans="1:14" x14ac:dyDescent="0.25">
      <c r="A1328" s="62" t="s">
        <v>768</v>
      </c>
      <c r="B1328" s="63" t="str">
        <f t="shared" si="20"/>
        <v>S2730</v>
      </c>
      <c r="C1328" s="63" t="s">
        <v>75</v>
      </c>
      <c r="D1328" s="63" t="str">
        <f>TRIM(MID(Tableau1[[#This Row],[tache]],FIND("TACHE",Tableau1[[#This Row],[tache]])+5,FIND(":",Tableau1[[#This Row],[tache]])-(FIND("TACHE",Tableau1[[#This Row],[tache]])+5)))</f>
        <v>5</v>
      </c>
      <c r="E1328" s="63" t="s">
        <v>788</v>
      </c>
      <c r="F1328" s="63" t="s">
        <v>109</v>
      </c>
      <c r="G1328" s="63" t="s">
        <v>175</v>
      </c>
      <c r="H1328" s="63">
        <v>600</v>
      </c>
      <c r="I1328" s="63">
        <v>20</v>
      </c>
      <c r="J1328" s="63">
        <v>20</v>
      </c>
      <c r="K1328" s="63" t="s">
        <v>129</v>
      </c>
      <c r="L1328" s="63">
        <v>0</v>
      </c>
      <c r="M1328" s="63">
        <v>1</v>
      </c>
      <c r="N1328" s="64">
        <v>1</v>
      </c>
    </row>
    <row r="1329" spans="1:14" x14ac:dyDescent="0.25">
      <c r="A1329" s="62" t="s">
        <v>768</v>
      </c>
      <c r="B1329" s="63" t="str">
        <f t="shared" si="20"/>
        <v>S2730</v>
      </c>
      <c r="C1329" s="63" t="s">
        <v>75</v>
      </c>
      <c r="D1329" s="63" t="str">
        <f>TRIM(MID(Tableau1[[#This Row],[tache]],FIND("TACHE",Tableau1[[#This Row],[tache]])+5,FIND(":",Tableau1[[#This Row],[tache]])-(FIND("TACHE",Tableau1[[#This Row],[tache]])+5)))</f>
        <v>5</v>
      </c>
      <c r="E1329" s="63" t="s">
        <v>788</v>
      </c>
      <c r="F1329" s="63" t="s">
        <v>111</v>
      </c>
      <c r="G1329" s="63" t="s">
        <v>789</v>
      </c>
      <c r="H1329" s="63">
        <v>600</v>
      </c>
      <c r="I1329" s="63">
        <v>20</v>
      </c>
      <c r="J1329" s="63">
        <v>20</v>
      </c>
      <c r="K1329" s="63" t="s">
        <v>129</v>
      </c>
      <c r="L1329" s="63">
        <v>0</v>
      </c>
      <c r="M1329" s="63">
        <v>1</v>
      </c>
      <c r="N1329" s="64">
        <v>1</v>
      </c>
    </row>
    <row r="1330" spans="1:14" x14ac:dyDescent="0.25">
      <c r="A1330" s="62" t="s">
        <v>768</v>
      </c>
      <c r="B1330" s="63" t="str">
        <f t="shared" si="20"/>
        <v>S2730</v>
      </c>
      <c r="C1330" s="63" t="s">
        <v>75</v>
      </c>
      <c r="D1330" s="63" t="str">
        <f>TRIM(MID(Tableau1[[#This Row],[tache]],FIND("TACHE",Tableau1[[#This Row],[tache]])+5,FIND(":",Tableau1[[#This Row],[tache]])-(FIND("TACHE",Tableau1[[#This Row],[tache]])+5)))</f>
        <v>5</v>
      </c>
      <c r="E1330" s="63" t="s">
        <v>788</v>
      </c>
      <c r="F1330" s="63" t="s">
        <v>113</v>
      </c>
      <c r="G1330" s="63" t="s">
        <v>484</v>
      </c>
      <c r="H1330" s="63">
        <v>20</v>
      </c>
      <c r="I1330" s="63">
        <v>20</v>
      </c>
      <c r="J1330" s="63">
        <v>4</v>
      </c>
      <c r="K1330" s="63" t="s">
        <v>129</v>
      </c>
      <c r="L1330" s="63">
        <v>0</v>
      </c>
      <c r="M1330" s="63">
        <v>1</v>
      </c>
      <c r="N1330" s="64">
        <v>1</v>
      </c>
    </row>
    <row r="1331" spans="1:14" x14ac:dyDescent="0.25">
      <c r="A1331" s="62" t="s">
        <v>768</v>
      </c>
      <c r="B1331" s="63" t="str">
        <f t="shared" si="20"/>
        <v>S2730</v>
      </c>
      <c r="C1331" s="63" t="s">
        <v>75</v>
      </c>
      <c r="D1331" s="63" t="str">
        <f>TRIM(MID(Tableau1[[#This Row],[tache]],FIND("TACHE",Tableau1[[#This Row],[tache]])+5,FIND(":",Tableau1[[#This Row],[tache]])-(FIND("TACHE",Tableau1[[#This Row],[tache]])+5)))</f>
        <v>5</v>
      </c>
      <c r="E1331" s="63" t="s">
        <v>788</v>
      </c>
      <c r="F1331" s="63" t="s">
        <v>93</v>
      </c>
      <c r="G1331" s="63" t="s">
        <v>248</v>
      </c>
      <c r="H1331" s="63">
        <v>25</v>
      </c>
      <c r="I1331" s="63">
        <v>20</v>
      </c>
      <c r="J1331" s="63">
        <v>4</v>
      </c>
      <c r="K1331" s="63" t="s">
        <v>129</v>
      </c>
      <c r="L1331" s="63">
        <v>0</v>
      </c>
      <c r="M1331" s="63">
        <v>1</v>
      </c>
      <c r="N1331" s="64">
        <v>1</v>
      </c>
    </row>
    <row r="1332" spans="1:14" x14ac:dyDescent="0.25">
      <c r="A1332" s="62" t="s">
        <v>768</v>
      </c>
      <c r="B1332" s="63" t="str">
        <f t="shared" si="20"/>
        <v>S2730</v>
      </c>
      <c r="C1332" s="63" t="s">
        <v>75</v>
      </c>
      <c r="D1332" s="63" t="str">
        <f>TRIM(MID(Tableau1[[#This Row],[tache]],FIND("TACHE",Tableau1[[#This Row],[tache]])+5,FIND(":",Tableau1[[#This Row],[tache]])-(FIND("TACHE",Tableau1[[#This Row],[tache]])+5)))</f>
        <v>5</v>
      </c>
      <c r="E1332" s="63" t="s">
        <v>788</v>
      </c>
      <c r="F1332" s="63" t="s">
        <v>114</v>
      </c>
      <c r="G1332" s="63" t="s">
        <v>243</v>
      </c>
      <c r="H1332" s="63">
        <v>80</v>
      </c>
      <c r="I1332" s="63">
        <v>20</v>
      </c>
      <c r="J1332" s="63">
        <v>4</v>
      </c>
      <c r="K1332" s="63" t="s">
        <v>129</v>
      </c>
      <c r="L1332" s="63">
        <v>0</v>
      </c>
      <c r="M1332" s="63">
        <v>1</v>
      </c>
      <c r="N1332" s="64">
        <v>1</v>
      </c>
    </row>
    <row r="1333" spans="1:14" x14ac:dyDescent="0.25">
      <c r="A1333" s="62" t="s">
        <v>768</v>
      </c>
      <c r="B1333" s="63" t="str">
        <f t="shared" si="20"/>
        <v>S2730</v>
      </c>
      <c r="C1333" s="63" t="s">
        <v>75</v>
      </c>
      <c r="D1333" s="63" t="str">
        <f>TRIM(MID(Tableau1[[#This Row],[tache]],FIND("TACHE",Tableau1[[#This Row],[tache]])+5,FIND(":",Tableau1[[#This Row],[tache]])-(FIND("TACHE",Tableau1[[#This Row],[tache]])+5)))</f>
        <v>5</v>
      </c>
      <c r="E1333" s="63" t="s">
        <v>788</v>
      </c>
      <c r="F1333" s="63" t="s">
        <v>115</v>
      </c>
      <c r="G1333" s="63" t="s">
        <v>790</v>
      </c>
      <c r="H1333" s="63">
        <v>80</v>
      </c>
      <c r="I1333" s="63">
        <v>20</v>
      </c>
      <c r="J1333" s="63">
        <v>4</v>
      </c>
      <c r="K1333" s="63" t="s">
        <v>129</v>
      </c>
      <c r="L1333" s="63">
        <v>0</v>
      </c>
      <c r="M1333" s="63">
        <v>1</v>
      </c>
      <c r="N1333" s="64">
        <v>1</v>
      </c>
    </row>
    <row r="1334" spans="1:14" x14ac:dyDescent="0.25">
      <c r="A1334" s="5" t="s">
        <v>791</v>
      </c>
      <c r="B1334" s="48" t="str">
        <f t="shared" si="20"/>
        <v>S2751</v>
      </c>
      <c r="C1334" s="48" t="s">
        <v>75</v>
      </c>
      <c r="D1334" s="48" t="str">
        <f>TRIM(MID(Tableau1[[#This Row],[tache]],FIND("TACHE",Tableau1[[#This Row],[tache]])+5,FIND(":",Tableau1[[#This Row],[tache]])-(FIND("TACHE",Tableau1[[#This Row],[tache]])+5)))</f>
        <v>1</v>
      </c>
      <c r="E1334" s="48" t="s">
        <v>148</v>
      </c>
      <c r="F1334" s="48" t="s">
        <v>73</v>
      </c>
      <c r="G1334" s="48" t="s">
        <v>793</v>
      </c>
      <c r="H1334" s="48">
        <v>50</v>
      </c>
      <c r="I1334" s="48">
        <v>20</v>
      </c>
      <c r="J1334" s="48">
        <v>4</v>
      </c>
      <c r="K1334" s="48" t="s">
        <v>129</v>
      </c>
      <c r="L1334" s="48">
        <v>1</v>
      </c>
      <c r="M1334" s="48">
        <v>0</v>
      </c>
      <c r="N1334" s="47">
        <v>1</v>
      </c>
    </row>
    <row r="1335" spans="1:14" x14ac:dyDescent="0.25">
      <c r="A1335" s="5" t="s">
        <v>791</v>
      </c>
      <c r="B1335" s="48" t="str">
        <f t="shared" si="20"/>
        <v>S2751</v>
      </c>
      <c r="C1335" s="48" t="s">
        <v>75</v>
      </c>
      <c r="D1335" s="48" t="str">
        <f>TRIM(MID(Tableau1[[#This Row],[tache]],FIND("TACHE",Tableau1[[#This Row],[tache]])+5,FIND(":",Tableau1[[#This Row],[tache]])-(FIND("TACHE",Tableau1[[#This Row],[tache]])+5)))</f>
        <v>1</v>
      </c>
      <c r="E1335" s="48" t="s">
        <v>148</v>
      </c>
      <c r="F1335" s="48" t="s">
        <v>75</v>
      </c>
      <c r="G1335" s="48" t="s">
        <v>422</v>
      </c>
      <c r="H1335" s="48">
        <v>50</v>
      </c>
      <c r="I1335" s="48">
        <v>20</v>
      </c>
      <c r="J1335" s="48">
        <v>4</v>
      </c>
      <c r="K1335" s="48" t="s">
        <v>129</v>
      </c>
      <c r="L1335" s="48">
        <v>1</v>
      </c>
      <c r="M1335" s="48">
        <v>0</v>
      </c>
      <c r="N1335" s="47">
        <v>1</v>
      </c>
    </row>
    <row r="1336" spans="1:14" x14ac:dyDescent="0.25">
      <c r="A1336" s="5" t="s">
        <v>791</v>
      </c>
      <c r="B1336" s="48" t="str">
        <f t="shared" si="20"/>
        <v>S2751</v>
      </c>
      <c r="C1336" s="48" t="s">
        <v>75</v>
      </c>
      <c r="D1336" s="48" t="str">
        <f>TRIM(MID(Tableau1[[#This Row],[tache]],FIND("TACHE",Tableau1[[#This Row],[tache]])+5,FIND(":",Tableau1[[#This Row],[tache]])-(FIND("TACHE",Tableau1[[#This Row],[tache]])+5)))</f>
        <v>2</v>
      </c>
      <c r="E1336" s="48" t="s">
        <v>130</v>
      </c>
      <c r="F1336" s="48" t="s">
        <v>73</v>
      </c>
      <c r="G1336" s="48" t="s">
        <v>794</v>
      </c>
      <c r="H1336" s="48">
        <v>50</v>
      </c>
      <c r="I1336" s="48">
        <v>20</v>
      </c>
      <c r="J1336" s="48">
        <v>4</v>
      </c>
      <c r="K1336" s="48" t="s">
        <v>129</v>
      </c>
      <c r="L1336" s="48">
        <v>0</v>
      </c>
      <c r="M1336" s="48">
        <v>1</v>
      </c>
      <c r="N1336" s="47">
        <v>1</v>
      </c>
    </row>
    <row r="1337" spans="1:14" x14ac:dyDescent="0.25">
      <c r="A1337" s="5" t="s">
        <v>791</v>
      </c>
      <c r="B1337" s="48" t="str">
        <f t="shared" si="20"/>
        <v>S2751</v>
      </c>
      <c r="C1337" s="48" t="s">
        <v>75</v>
      </c>
      <c r="D1337" s="48" t="str">
        <f>TRIM(MID(Tableau1[[#This Row],[tache]],FIND("TACHE",Tableau1[[#This Row],[tache]])+5,FIND(":",Tableau1[[#This Row],[tache]])-(FIND("TACHE",Tableau1[[#This Row],[tache]])+5)))</f>
        <v>2</v>
      </c>
      <c r="E1337" s="48" t="s">
        <v>130</v>
      </c>
      <c r="F1337" s="48" t="s">
        <v>75</v>
      </c>
      <c r="G1337" s="48" t="s">
        <v>794</v>
      </c>
      <c r="H1337" s="48">
        <v>50</v>
      </c>
      <c r="I1337" s="48">
        <v>20</v>
      </c>
      <c r="J1337" s="48">
        <v>4</v>
      </c>
      <c r="K1337" s="48" t="s">
        <v>129</v>
      </c>
      <c r="L1337" s="48">
        <v>0</v>
      </c>
      <c r="M1337" s="48">
        <v>1</v>
      </c>
      <c r="N1337" s="47">
        <v>1</v>
      </c>
    </row>
    <row r="1338" spans="1:14" x14ac:dyDescent="0.25">
      <c r="A1338" s="5" t="s">
        <v>791</v>
      </c>
      <c r="B1338" s="48" t="str">
        <f t="shared" si="20"/>
        <v>S2751</v>
      </c>
      <c r="C1338" s="48" t="s">
        <v>75</v>
      </c>
      <c r="D1338" s="48" t="str">
        <f>TRIM(MID(Tableau1[[#This Row],[tache]],FIND("TACHE",Tableau1[[#This Row],[tache]])+5,FIND(":",Tableau1[[#This Row],[tache]])-(FIND("TACHE",Tableau1[[#This Row],[tache]])+5)))</f>
        <v>2</v>
      </c>
      <c r="E1338" s="48" t="s">
        <v>130</v>
      </c>
      <c r="F1338" s="48" t="s">
        <v>70</v>
      </c>
      <c r="G1338" s="48" t="s">
        <v>247</v>
      </c>
      <c r="H1338" s="48">
        <v>25</v>
      </c>
      <c r="I1338" s="48">
        <v>20</v>
      </c>
      <c r="J1338" s="48">
        <v>4</v>
      </c>
      <c r="K1338" s="48" t="s">
        <v>129</v>
      </c>
      <c r="L1338" s="48">
        <v>0</v>
      </c>
      <c r="M1338" s="48">
        <v>1</v>
      </c>
      <c r="N1338" s="47">
        <v>1</v>
      </c>
    </row>
    <row r="1339" spans="1:14" x14ac:dyDescent="0.25">
      <c r="A1339" s="5" t="s">
        <v>791</v>
      </c>
      <c r="B1339" s="48" t="str">
        <f t="shared" si="20"/>
        <v>S2751</v>
      </c>
      <c r="C1339" s="48" t="s">
        <v>75</v>
      </c>
      <c r="D1339" s="48" t="str">
        <f>TRIM(MID(Tableau1[[#This Row],[tache]],FIND("TACHE",Tableau1[[#This Row],[tache]])+5,FIND(":",Tableau1[[#This Row],[tache]])-(FIND("TACHE",Tableau1[[#This Row],[tache]])+5)))</f>
        <v>2</v>
      </c>
      <c r="E1339" s="48" t="s">
        <v>130</v>
      </c>
      <c r="F1339" s="48" t="s">
        <v>82</v>
      </c>
      <c r="G1339" s="48" t="s">
        <v>247</v>
      </c>
      <c r="H1339" s="48">
        <v>50</v>
      </c>
      <c r="I1339" s="48">
        <v>20</v>
      </c>
      <c r="J1339" s="48">
        <v>4</v>
      </c>
      <c r="K1339" s="48" t="s">
        <v>129</v>
      </c>
      <c r="L1339" s="48">
        <v>0</v>
      </c>
      <c r="M1339" s="48">
        <v>1</v>
      </c>
      <c r="N1339" s="47">
        <v>1</v>
      </c>
    </row>
    <row r="1340" spans="1:14" x14ac:dyDescent="0.25">
      <c r="A1340" s="62" t="s">
        <v>795</v>
      </c>
      <c r="B1340" s="63" t="str">
        <f t="shared" si="20"/>
        <v>S2787</v>
      </c>
      <c r="C1340" s="63" t="s">
        <v>73</v>
      </c>
      <c r="D1340" s="63" t="str">
        <f>TRIM(MID(Tableau1[[#This Row],[tache]],FIND("TACHE",Tableau1[[#This Row],[tache]])+5,FIND(":",Tableau1[[#This Row],[tache]])-(FIND("TACHE",Tableau1[[#This Row],[tache]])+5)))</f>
        <v>2</v>
      </c>
      <c r="E1340" s="63" t="s">
        <v>796</v>
      </c>
      <c r="F1340" s="63" t="s">
        <v>73</v>
      </c>
      <c r="G1340" s="63" t="s">
        <v>247</v>
      </c>
      <c r="H1340" s="63">
        <v>32</v>
      </c>
      <c r="I1340" s="63">
        <v>16</v>
      </c>
      <c r="J1340" s="63">
        <v>4</v>
      </c>
      <c r="K1340" s="63" t="s">
        <v>129</v>
      </c>
      <c r="L1340" s="63">
        <v>0</v>
      </c>
      <c r="M1340" s="63">
        <v>1</v>
      </c>
      <c r="N1340" s="64">
        <v>1</v>
      </c>
    </row>
    <row r="1341" spans="1:14" x14ac:dyDescent="0.25">
      <c r="A1341" s="62" t="s">
        <v>795</v>
      </c>
      <c r="B1341" s="63" t="str">
        <f t="shared" si="20"/>
        <v>S2787</v>
      </c>
      <c r="C1341" s="63" t="s">
        <v>73</v>
      </c>
      <c r="D1341" s="63" t="str">
        <f>TRIM(MID(Tableau1[[#This Row],[tache]],FIND("TACHE",Tableau1[[#This Row],[tache]])+5,FIND(":",Tableau1[[#This Row],[tache]])-(FIND("TACHE",Tableau1[[#This Row],[tache]])+5)))</f>
        <v>2</v>
      </c>
      <c r="E1341" s="63" t="s">
        <v>796</v>
      </c>
      <c r="F1341" s="63" t="s">
        <v>83</v>
      </c>
      <c r="G1341" s="63" t="s">
        <v>247</v>
      </c>
      <c r="H1341" s="63">
        <v>32</v>
      </c>
      <c r="I1341" s="63">
        <v>16</v>
      </c>
      <c r="J1341" s="63">
        <v>4</v>
      </c>
      <c r="K1341" s="63" t="s">
        <v>129</v>
      </c>
      <c r="L1341" s="63">
        <v>0</v>
      </c>
      <c r="M1341" s="63">
        <v>1</v>
      </c>
      <c r="N1341" s="64">
        <v>1</v>
      </c>
    </row>
    <row r="1342" spans="1:14" x14ac:dyDescent="0.25">
      <c r="A1342" s="5" t="s">
        <v>797</v>
      </c>
      <c r="B1342" s="48" t="str">
        <f t="shared" si="20"/>
        <v>S2788</v>
      </c>
      <c r="C1342" s="48" t="s">
        <v>73</v>
      </c>
      <c r="D1342" s="48" t="str">
        <f>TRIM(MID(Tableau1[[#This Row],[tache]],FIND("TACHE",Tableau1[[#This Row],[tache]])+5,FIND(":",Tableau1[[#This Row],[tache]])-(FIND("TACHE",Tableau1[[#This Row],[tache]])+5)))</f>
        <v>2</v>
      </c>
      <c r="E1342" s="48" t="s">
        <v>796</v>
      </c>
      <c r="F1342" s="48" t="s">
        <v>73</v>
      </c>
      <c r="G1342" s="48" t="s">
        <v>247</v>
      </c>
      <c r="H1342" s="48">
        <v>25</v>
      </c>
      <c r="I1342" s="48">
        <v>20</v>
      </c>
      <c r="J1342" s="48">
        <v>4</v>
      </c>
      <c r="K1342" s="48" t="s">
        <v>129</v>
      </c>
      <c r="L1342" s="48">
        <v>0</v>
      </c>
      <c r="M1342" s="48">
        <v>1</v>
      </c>
      <c r="N1342" s="47">
        <v>1</v>
      </c>
    </row>
    <row r="1343" spans="1:14" x14ac:dyDescent="0.25">
      <c r="A1343" s="5" t="s">
        <v>797</v>
      </c>
      <c r="B1343" s="48" t="str">
        <f t="shared" si="20"/>
        <v>S2788</v>
      </c>
      <c r="C1343" s="48" t="s">
        <v>73</v>
      </c>
      <c r="D1343" s="48" t="str">
        <f>TRIM(MID(Tableau1[[#This Row],[tache]],FIND("TACHE",Tableau1[[#This Row],[tache]])+5,FIND(":",Tableau1[[#This Row],[tache]])-(FIND("TACHE",Tableau1[[#This Row],[tache]])+5)))</f>
        <v>2</v>
      </c>
      <c r="E1343" s="48" t="s">
        <v>796</v>
      </c>
      <c r="F1343" s="48" t="s">
        <v>83</v>
      </c>
      <c r="G1343" s="48" t="s">
        <v>247</v>
      </c>
      <c r="H1343" s="48">
        <v>25</v>
      </c>
      <c r="I1343" s="48">
        <v>20</v>
      </c>
      <c r="J1343" s="48">
        <v>4</v>
      </c>
      <c r="K1343" s="48" t="s">
        <v>129</v>
      </c>
      <c r="L1343" s="48">
        <v>0</v>
      </c>
      <c r="M1343" s="48">
        <v>1</v>
      </c>
      <c r="N1343" s="47">
        <v>1</v>
      </c>
    </row>
    <row r="1344" spans="1:14" x14ac:dyDescent="0.25">
      <c r="A1344" s="62" t="s">
        <v>798</v>
      </c>
      <c r="B1344" s="63" t="str">
        <f t="shared" si="20"/>
        <v>S3051</v>
      </c>
      <c r="C1344" s="63" t="s">
        <v>75</v>
      </c>
      <c r="D1344" s="63" t="str">
        <f>TRIM(MID(Tableau1[[#This Row],[tache]],FIND("TACHE",Tableau1[[#This Row],[tache]])+5,FIND(":",Tableau1[[#This Row],[tache]])-(FIND("TACHE",Tableau1[[#This Row],[tache]])+5)))</f>
        <v>2</v>
      </c>
      <c r="E1344" s="63" t="s">
        <v>799</v>
      </c>
      <c r="F1344" s="63" t="s">
        <v>112</v>
      </c>
      <c r="G1344" s="63" t="s">
        <v>800</v>
      </c>
      <c r="H1344" s="63">
        <v>50</v>
      </c>
      <c r="I1344" s="63">
        <v>20</v>
      </c>
      <c r="J1344" s="63">
        <v>4</v>
      </c>
      <c r="K1344" s="63"/>
      <c r="L1344" s="63">
        <v>1</v>
      </c>
      <c r="M1344" s="63">
        <v>0</v>
      </c>
      <c r="N1344" s="64">
        <v>1</v>
      </c>
    </row>
    <row r="1345" spans="1:14" x14ac:dyDescent="0.25">
      <c r="A1345" s="62" t="s">
        <v>798</v>
      </c>
      <c r="B1345" s="63" t="str">
        <f t="shared" si="20"/>
        <v>S3051</v>
      </c>
      <c r="C1345" s="63" t="s">
        <v>75</v>
      </c>
      <c r="D1345" s="63" t="str">
        <f>TRIM(MID(Tableau1[[#This Row],[tache]],FIND("TACHE",Tableau1[[#This Row],[tache]])+5,FIND(":",Tableau1[[#This Row],[tache]])-(FIND("TACHE",Tableau1[[#This Row],[tache]])+5)))</f>
        <v>3</v>
      </c>
      <c r="E1345" s="63" t="s">
        <v>801</v>
      </c>
      <c r="F1345" s="63" t="s">
        <v>73</v>
      </c>
      <c r="G1345" s="63" t="s">
        <v>247</v>
      </c>
      <c r="H1345" s="63">
        <v>25</v>
      </c>
      <c r="I1345" s="63">
        <v>20</v>
      </c>
      <c r="J1345" s="63">
        <v>4</v>
      </c>
      <c r="K1345" s="63" t="s">
        <v>218</v>
      </c>
      <c r="L1345" s="63">
        <v>0</v>
      </c>
      <c r="M1345" s="63">
        <v>1</v>
      </c>
      <c r="N1345" s="64">
        <v>1</v>
      </c>
    </row>
    <row r="1346" spans="1:14" x14ac:dyDescent="0.25">
      <c r="A1346" s="62" t="s">
        <v>798</v>
      </c>
      <c r="B1346" s="63" t="str">
        <f t="shared" si="20"/>
        <v>S3051</v>
      </c>
      <c r="C1346" s="63" t="s">
        <v>75</v>
      </c>
      <c r="D1346" s="63" t="str">
        <f>TRIM(MID(Tableau1[[#This Row],[tache]],FIND("TACHE",Tableau1[[#This Row],[tache]])+5,FIND(":",Tableau1[[#This Row],[tache]])-(FIND("TACHE",Tableau1[[#This Row],[tache]])+5)))</f>
        <v>3</v>
      </c>
      <c r="E1346" s="63" t="s">
        <v>801</v>
      </c>
      <c r="F1346" s="63" t="s">
        <v>83</v>
      </c>
      <c r="G1346" s="63" t="s">
        <v>250</v>
      </c>
      <c r="H1346" s="63">
        <v>100</v>
      </c>
      <c r="I1346" s="63">
        <v>50</v>
      </c>
      <c r="J1346" s="63">
        <v>8</v>
      </c>
      <c r="K1346" s="63" t="s">
        <v>218</v>
      </c>
      <c r="L1346" s="63">
        <v>0</v>
      </c>
      <c r="M1346" s="63">
        <v>1</v>
      </c>
      <c r="N1346" s="64">
        <v>1</v>
      </c>
    </row>
    <row r="1347" spans="1:14" x14ac:dyDescent="0.25">
      <c r="A1347" s="62" t="s">
        <v>798</v>
      </c>
      <c r="B1347" s="63" t="str">
        <f t="shared" ref="B1347:B1410" si="21">RIGHT(A1347,LEN(A1347)-3)</f>
        <v>S3051</v>
      </c>
      <c r="C1347" s="63" t="s">
        <v>75</v>
      </c>
      <c r="D1347" s="63" t="str">
        <f>TRIM(MID(Tableau1[[#This Row],[tache]],FIND("TACHE",Tableau1[[#This Row],[tache]])+5,FIND(":",Tableau1[[#This Row],[tache]])-(FIND("TACHE",Tableau1[[#This Row],[tache]])+5)))</f>
        <v>3</v>
      </c>
      <c r="E1347" s="63" t="s">
        <v>801</v>
      </c>
      <c r="F1347" s="63" t="s">
        <v>75</v>
      </c>
      <c r="G1347" s="63" t="s">
        <v>802</v>
      </c>
      <c r="H1347" s="63">
        <v>25</v>
      </c>
      <c r="I1347" s="63">
        <v>20</v>
      </c>
      <c r="J1347" s="63">
        <v>4</v>
      </c>
      <c r="K1347" s="63" t="s">
        <v>129</v>
      </c>
      <c r="L1347" s="63">
        <v>0</v>
      </c>
      <c r="M1347" s="63">
        <v>1</v>
      </c>
      <c r="N1347" s="64">
        <v>1</v>
      </c>
    </row>
    <row r="1348" spans="1:14" x14ac:dyDescent="0.25">
      <c r="A1348" s="62" t="s">
        <v>798</v>
      </c>
      <c r="B1348" s="63" t="str">
        <f t="shared" si="21"/>
        <v>S3051</v>
      </c>
      <c r="C1348" s="63" t="s">
        <v>75</v>
      </c>
      <c r="D1348" s="63" t="str">
        <f>TRIM(MID(Tableau1[[#This Row],[tache]],FIND("TACHE",Tableau1[[#This Row],[tache]])+5,FIND(":",Tableau1[[#This Row],[tache]])-(FIND("TACHE",Tableau1[[#This Row],[tache]])+5)))</f>
        <v>3</v>
      </c>
      <c r="E1348" s="63" t="s">
        <v>801</v>
      </c>
      <c r="F1348" s="63" t="s">
        <v>70</v>
      </c>
      <c r="G1348" s="63" t="s">
        <v>803</v>
      </c>
      <c r="H1348" s="63">
        <v>20</v>
      </c>
      <c r="I1348" s="63">
        <v>20</v>
      </c>
      <c r="J1348" s="63">
        <v>4</v>
      </c>
      <c r="K1348" s="63" t="s">
        <v>218</v>
      </c>
      <c r="L1348" s="63">
        <v>0</v>
      </c>
      <c r="M1348" s="63">
        <v>1</v>
      </c>
      <c r="N1348" s="64">
        <v>1</v>
      </c>
    </row>
    <row r="1349" spans="1:14" x14ac:dyDescent="0.25">
      <c r="A1349" s="62" t="s">
        <v>798</v>
      </c>
      <c r="B1349" s="63" t="str">
        <f t="shared" si="21"/>
        <v>S3051</v>
      </c>
      <c r="C1349" s="63" t="s">
        <v>75</v>
      </c>
      <c r="D1349" s="63" t="str">
        <f>TRIM(MID(Tableau1[[#This Row],[tache]],FIND("TACHE",Tableau1[[#This Row],[tache]])+5,FIND(":",Tableau1[[#This Row],[tache]])-(FIND("TACHE",Tableau1[[#This Row],[tache]])+5)))</f>
        <v>3</v>
      </c>
      <c r="E1349" s="63" t="s">
        <v>801</v>
      </c>
      <c r="F1349" s="63" t="s">
        <v>76</v>
      </c>
      <c r="G1349" s="63" t="s">
        <v>804</v>
      </c>
      <c r="H1349" s="63">
        <v>150</v>
      </c>
      <c r="I1349" s="63">
        <v>20</v>
      </c>
      <c r="J1349" s="63">
        <v>8</v>
      </c>
      <c r="K1349" s="63" t="s">
        <v>218</v>
      </c>
      <c r="L1349" s="63">
        <v>0</v>
      </c>
      <c r="M1349" s="63">
        <v>1</v>
      </c>
      <c r="N1349" s="64">
        <v>1</v>
      </c>
    </row>
    <row r="1350" spans="1:14" x14ac:dyDescent="0.25">
      <c r="A1350" s="62" t="s">
        <v>798</v>
      </c>
      <c r="B1350" s="63" t="str">
        <f t="shared" si="21"/>
        <v>S3051</v>
      </c>
      <c r="C1350" s="63" t="s">
        <v>75</v>
      </c>
      <c r="D1350" s="63" t="str">
        <f>TRIM(MID(Tableau1[[#This Row],[tache]],FIND("TACHE",Tableau1[[#This Row],[tache]])+5,FIND(":",Tableau1[[#This Row],[tache]])-(FIND("TACHE",Tableau1[[#This Row],[tache]])+5)))</f>
        <v>3</v>
      </c>
      <c r="E1350" s="63" t="s">
        <v>801</v>
      </c>
      <c r="F1350" s="63" t="s">
        <v>112</v>
      </c>
      <c r="G1350" s="63" t="s">
        <v>805</v>
      </c>
      <c r="H1350" s="63">
        <v>50</v>
      </c>
      <c r="I1350" s="63">
        <v>20</v>
      </c>
      <c r="J1350" s="63">
        <v>4</v>
      </c>
      <c r="K1350" s="63" t="s">
        <v>129</v>
      </c>
      <c r="L1350" s="63">
        <v>0</v>
      </c>
      <c r="M1350" s="63">
        <v>1</v>
      </c>
      <c r="N1350" s="64">
        <v>1</v>
      </c>
    </row>
    <row r="1351" spans="1:14" x14ac:dyDescent="0.25">
      <c r="A1351" s="62" t="s">
        <v>798</v>
      </c>
      <c r="B1351" s="63" t="str">
        <f t="shared" si="21"/>
        <v>S3051</v>
      </c>
      <c r="C1351" s="63" t="s">
        <v>75</v>
      </c>
      <c r="D1351" s="63" t="str">
        <f>TRIM(MID(Tableau1[[#This Row],[tache]],FIND("TACHE",Tableau1[[#This Row],[tache]])+5,FIND(":",Tableau1[[#This Row],[tache]])-(FIND("TACHE",Tableau1[[#This Row],[tache]])+5)))</f>
        <v>3</v>
      </c>
      <c r="E1351" s="63" t="s">
        <v>801</v>
      </c>
      <c r="F1351" s="63" t="s">
        <v>105</v>
      </c>
      <c r="G1351" s="63" t="s">
        <v>806</v>
      </c>
      <c r="H1351" s="63">
        <v>150</v>
      </c>
      <c r="I1351" s="63">
        <v>20</v>
      </c>
      <c r="J1351" s="63">
        <v>8</v>
      </c>
      <c r="K1351" s="63" t="s">
        <v>218</v>
      </c>
      <c r="L1351" s="63">
        <v>0</v>
      </c>
      <c r="M1351" s="63">
        <v>1</v>
      </c>
      <c r="N1351" s="64">
        <v>1</v>
      </c>
    </row>
    <row r="1352" spans="1:14" x14ac:dyDescent="0.25">
      <c r="A1352" s="62" t="s">
        <v>798</v>
      </c>
      <c r="B1352" s="63" t="str">
        <f t="shared" si="21"/>
        <v>S3051</v>
      </c>
      <c r="C1352" s="63" t="s">
        <v>75</v>
      </c>
      <c r="D1352" s="63" t="str">
        <f>TRIM(MID(Tableau1[[#This Row],[tache]],FIND("TACHE",Tableau1[[#This Row],[tache]])+5,FIND(":",Tableau1[[#This Row],[tache]])-(FIND("TACHE",Tableau1[[#This Row],[tache]])+5)))</f>
        <v>3</v>
      </c>
      <c r="E1352" s="63" t="s">
        <v>801</v>
      </c>
      <c r="F1352" s="63" t="s">
        <v>106</v>
      </c>
      <c r="G1352" s="63" t="s">
        <v>247</v>
      </c>
      <c r="H1352" s="63">
        <v>100</v>
      </c>
      <c r="I1352" s="63">
        <v>20</v>
      </c>
      <c r="J1352" s="63">
        <v>8</v>
      </c>
      <c r="K1352" s="63" t="s">
        <v>218</v>
      </c>
      <c r="L1352" s="63">
        <v>0</v>
      </c>
      <c r="M1352" s="63">
        <v>1</v>
      </c>
      <c r="N1352" s="64">
        <v>1</v>
      </c>
    </row>
    <row r="1353" spans="1:14" x14ac:dyDescent="0.25">
      <c r="A1353" s="5" t="s">
        <v>807</v>
      </c>
      <c r="B1353" s="48" t="str">
        <f t="shared" si="21"/>
        <v>S3052</v>
      </c>
      <c r="C1353" s="48" t="s">
        <v>75</v>
      </c>
      <c r="D1353" s="48" t="str">
        <f>TRIM(MID(Tableau1[[#This Row],[tache]],FIND("TACHE",Tableau1[[#This Row],[tache]])+5,FIND(":",Tableau1[[#This Row],[tache]])-(FIND("TACHE",Tableau1[[#This Row],[tache]])+5)))</f>
        <v>2</v>
      </c>
      <c r="E1353" s="48" t="s">
        <v>808</v>
      </c>
      <c r="F1353" s="48" t="s">
        <v>112</v>
      </c>
      <c r="G1353" s="48" t="s">
        <v>809</v>
      </c>
      <c r="H1353" s="48"/>
      <c r="I1353" s="48"/>
      <c r="J1353" s="48" t="e">
        <v>#N/A</v>
      </c>
      <c r="K1353" s="48"/>
      <c r="L1353" s="48">
        <v>1</v>
      </c>
      <c r="M1353" s="48">
        <v>0</v>
      </c>
      <c r="N1353" s="47">
        <v>1</v>
      </c>
    </row>
    <row r="1354" spans="1:14" x14ac:dyDescent="0.25">
      <c r="A1354" s="5" t="s">
        <v>807</v>
      </c>
      <c r="B1354" s="48" t="str">
        <f t="shared" si="21"/>
        <v>S3052</v>
      </c>
      <c r="C1354" s="48" t="s">
        <v>75</v>
      </c>
      <c r="D1354" s="48" t="str">
        <f>TRIM(MID(Tableau1[[#This Row],[tache]],FIND("TACHE",Tableau1[[#This Row],[tache]])+5,FIND(":",Tableau1[[#This Row],[tache]])-(FIND("TACHE",Tableau1[[#This Row],[tache]])+5)))</f>
        <v>2</v>
      </c>
      <c r="E1354" s="48" t="s">
        <v>810</v>
      </c>
      <c r="F1354" s="48" t="s">
        <v>73</v>
      </c>
      <c r="G1354" s="48" t="s">
        <v>247</v>
      </c>
      <c r="H1354" s="48">
        <v>25</v>
      </c>
      <c r="I1354" s="48">
        <v>20</v>
      </c>
      <c r="J1354" s="48">
        <v>4</v>
      </c>
      <c r="K1354" s="48" t="s">
        <v>218</v>
      </c>
      <c r="L1354" s="48">
        <v>0</v>
      </c>
      <c r="M1354" s="48">
        <v>1</v>
      </c>
      <c r="N1354" s="47">
        <v>1</v>
      </c>
    </row>
    <row r="1355" spans="1:14" x14ac:dyDescent="0.25">
      <c r="A1355" s="5" t="s">
        <v>807</v>
      </c>
      <c r="B1355" s="48" t="str">
        <f t="shared" si="21"/>
        <v>S3052</v>
      </c>
      <c r="C1355" s="48" t="s">
        <v>75</v>
      </c>
      <c r="D1355" s="48" t="str">
        <f>TRIM(MID(Tableau1[[#This Row],[tache]],FIND("TACHE",Tableau1[[#This Row],[tache]])+5,FIND(":",Tableau1[[#This Row],[tache]])-(FIND("TACHE",Tableau1[[#This Row],[tache]])+5)))</f>
        <v>2</v>
      </c>
      <c r="E1355" s="48" t="s">
        <v>810</v>
      </c>
      <c r="F1355" s="48" t="s">
        <v>83</v>
      </c>
      <c r="G1355" s="48" t="s">
        <v>250</v>
      </c>
      <c r="H1355" s="48">
        <v>80</v>
      </c>
      <c r="I1355" s="48">
        <v>20</v>
      </c>
      <c r="J1355" s="48">
        <v>4</v>
      </c>
      <c r="K1355" s="48" t="s">
        <v>218</v>
      </c>
      <c r="L1355" s="48">
        <v>0</v>
      </c>
      <c r="M1355" s="48">
        <v>1</v>
      </c>
      <c r="N1355" s="47">
        <v>1</v>
      </c>
    </row>
    <row r="1356" spans="1:14" x14ac:dyDescent="0.25">
      <c r="A1356" s="5" t="s">
        <v>807</v>
      </c>
      <c r="B1356" s="48" t="str">
        <f t="shared" si="21"/>
        <v>S3052</v>
      </c>
      <c r="C1356" s="48" t="s">
        <v>75</v>
      </c>
      <c r="D1356" s="48" t="str">
        <f>TRIM(MID(Tableau1[[#This Row],[tache]],FIND("TACHE",Tableau1[[#This Row],[tache]])+5,FIND(":",Tableau1[[#This Row],[tache]])-(FIND("TACHE",Tableau1[[#This Row],[tache]])+5)))</f>
        <v>2</v>
      </c>
      <c r="E1356" s="48" t="s">
        <v>810</v>
      </c>
      <c r="F1356" s="48" t="s">
        <v>75</v>
      </c>
      <c r="G1356" s="48" t="s">
        <v>811</v>
      </c>
      <c r="H1356" s="48">
        <v>25</v>
      </c>
      <c r="I1356" s="48">
        <v>20</v>
      </c>
      <c r="J1356" s="48">
        <v>4</v>
      </c>
      <c r="K1356" s="48" t="s">
        <v>129</v>
      </c>
      <c r="L1356" s="48">
        <v>0</v>
      </c>
      <c r="M1356" s="48">
        <v>1</v>
      </c>
      <c r="N1356" s="47">
        <v>1</v>
      </c>
    </row>
    <row r="1357" spans="1:14" x14ac:dyDescent="0.25">
      <c r="A1357" s="5" t="s">
        <v>807</v>
      </c>
      <c r="B1357" s="48" t="str">
        <f t="shared" si="21"/>
        <v>S3052</v>
      </c>
      <c r="C1357" s="48" t="s">
        <v>75</v>
      </c>
      <c r="D1357" s="48" t="str">
        <f>TRIM(MID(Tableau1[[#This Row],[tache]],FIND("TACHE",Tableau1[[#This Row],[tache]])+5,FIND(":",Tableau1[[#This Row],[tache]])-(FIND("TACHE",Tableau1[[#This Row],[tache]])+5)))</f>
        <v>2</v>
      </c>
      <c r="E1357" s="48" t="s">
        <v>810</v>
      </c>
      <c r="F1357" s="48" t="s">
        <v>70</v>
      </c>
      <c r="G1357" s="48" t="s">
        <v>812</v>
      </c>
      <c r="H1357" s="48">
        <v>20</v>
      </c>
      <c r="I1357" s="48">
        <v>20</v>
      </c>
      <c r="J1357" s="48">
        <v>4</v>
      </c>
      <c r="K1357" s="48" t="s">
        <v>218</v>
      </c>
      <c r="L1357" s="48">
        <v>0</v>
      </c>
      <c r="M1357" s="48">
        <v>1</v>
      </c>
      <c r="N1357" s="47">
        <v>1</v>
      </c>
    </row>
    <row r="1358" spans="1:14" x14ac:dyDescent="0.25">
      <c r="A1358" s="5" t="s">
        <v>807</v>
      </c>
      <c r="B1358" s="48" t="str">
        <f t="shared" si="21"/>
        <v>S3052</v>
      </c>
      <c r="C1358" s="48" t="s">
        <v>75</v>
      </c>
      <c r="D1358" s="48" t="str">
        <f>TRIM(MID(Tableau1[[#This Row],[tache]],FIND("TACHE",Tableau1[[#This Row],[tache]])+5,FIND(":",Tableau1[[#This Row],[tache]])-(FIND("TACHE",Tableau1[[#This Row],[tache]])+5)))</f>
        <v>2</v>
      </c>
      <c r="E1358" s="48" t="s">
        <v>810</v>
      </c>
      <c r="F1358" s="48" t="s">
        <v>76</v>
      </c>
      <c r="G1358" s="48" t="s">
        <v>247</v>
      </c>
      <c r="H1358" s="48">
        <v>80</v>
      </c>
      <c r="I1358" s="48">
        <v>20</v>
      </c>
      <c r="J1358" s="48">
        <v>4</v>
      </c>
      <c r="K1358" s="48" t="s">
        <v>218</v>
      </c>
      <c r="L1358" s="48">
        <v>0</v>
      </c>
      <c r="M1358" s="48">
        <v>1</v>
      </c>
      <c r="N1358" s="47">
        <v>1</v>
      </c>
    </row>
    <row r="1359" spans="1:14" x14ac:dyDescent="0.25">
      <c r="A1359" s="5" t="s">
        <v>807</v>
      </c>
      <c r="B1359" s="48" t="str">
        <f t="shared" si="21"/>
        <v>S3052</v>
      </c>
      <c r="C1359" s="48" t="s">
        <v>75</v>
      </c>
      <c r="D1359" s="48" t="str">
        <f>TRIM(MID(Tableau1[[#This Row],[tache]],FIND("TACHE",Tableau1[[#This Row],[tache]])+5,FIND(":",Tableau1[[#This Row],[tache]])-(FIND("TACHE",Tableau1[[#This Row],[tache]])+5)))</f>
        <v>2</v>
      </c>
      <c r="E1359" s="48" t="s">
        <v>810</v>
      </c>
      <c r="F1359" s="48" t="s">
        <v>112</v>
      </c>
      <c r="G1359" s="48" t="s">
        <v>366</v>
      </c>
      <c r="H1359" s="48">
        <v>50</v>
      </c>
      <c r="I1359" s="48">
        <v>20</v>
      </c>
      <c r="J1359" s="48">
        <v>4</v>
      </c>
      <c r="K1359" s="48" t="s">
        <v>129</v>
      </c>
      <c r="L1359" s="48">
        <v>0</v>
      </c>
      <c r="M1359" s="48">
        <v>1</v>
      </c>
      <c r="N1359" s="47">
        <v>1</v>
      </c>
    </row>
    <row r="1360" spans="1:14" x14ac:dyDescent="0.25">
      <c r="A1360" s="5" t="s">
        <v>807</v>
      </c>
      <c r="B1360" s="48" t="str">
        <f t="shared" si="21"/>
        <v>S3052</v>
      </c>
      <c r="C1360" s="48" t="s">
        <v>75</v>
      </c>
      <c r="D1360" s="48" t="str">
        <f>TRIM(MID(Tableau1[[#This Row],[tache]],FIND("TACHE",Tableau1[[#This Row],[tache]])+5,FIND(":",Tableau1[[#This Row],[tache]])-(FIND("TACHE",Tableau1[[#This Row],[tache]])+5)))</f>
        <v>2</v>
      </c>
      <c r="E1360" s="48" t="s">
        <v>810</v>
      </c>
      <c r="F1360" s="48" t="s">
        <v>105</v>
      </c>
      <c r="G1360" s="48" t="s">
        <v>250</v>
      </c>
      <c r="H1360" s="48">
        <v>80</v>
      </c>
      <c r="I1360" s="48">
        <v>20</v>
      </c>
      <c r="J1360" s="48">
        <v>4</v>
      </c>
      <c r="K1360" s="48" t="s">
        <v>218</v>
      </c>
      <c r="L1360" s="48">
        <v>0</v>
      </c>
      <c r="M1360" s="48">
        <v>1</v>
      </c>
      <c r="N1360" s="47">
        <v>1</v>
      </c>
    </row>
    <row r="1361" spans="1:14" x14ac:dyDescent="0.25">
      <c r="A1361" s="5" t="s">
        <v>807</v>
      </c>
      <c r="B1361" s="48" t="str">
        <f t="shared" si="21"/>
        <v>S3052</v>
      </c>
      <c r="C1361" s="48" t="s">
        <v>75</v>
      </c>
      <c r="D1361" s="48" t="str">
        <f>TRIM(MID(Tableau1[[#This Row],[tache]],FIND("TACHE",Tableau1[[#This Row],[tache]])+5,FIND(":",Tableau1[[#This Row],[tache]])-(FIND("TACHE",Tableau1[[#This Row],[tache]])+5)))</f>
        <v>2</v>
      </c>
      <c r="E1361" s="48" t="s">
        <v>810</v>
      </c>
      <c r="F1361" s="48" t="s">
        <v>106</v>
      </c>
      <c r="G1361" s="48" t="s">
        <v>247</v>
      </c>
      <c r="H1361" s="48">
        <v>80</v>
      </c>
      <c r="I1361" s="48">
        <v>20</v>
      </c>
      <c r="J1361" s="48">
        <v>4</v>
      </c>
      <c r="K1361" s="48" t="s">
        <v>218</v>
      </c>
      <c r="L1361" s="48">
        <v>0</v>
      </c>
      <c r="M1361" s="48">
        <v>1</v>
      </c>
      <c r="N1361" s="47">
        <v>1</v>
      </c>
    </row>
    <row r="1362" spans="1:14" x14ac:dyDescent="0.25">
      <c r="A1362" s="5" t="s">
        <v>807</v>
      </c>
      <c r="B1362" s="48" t="str">
        <f t="shared" si="21"/>
        <v>S3052</v>
      </c>
      <c r="C1362" s="48" t="s">
        <v>75</v>
      </c>
      <c r="D1362" s="48" t="str">
        <f>TRIM(MID(Tableau1[[#This Row],[tache]],FIND("TACHE",Tableau1[[#This Row],[tache]])+5,FIND(":",Tableau1[[#This Row],[tache]])-(FIND("TACHE",Tableau1[[#This Row],[tache]])+5)))</f>
        <v>2</v>
      </c>
      <c r="E1362" s="48" t="s">
        <v>810</v>
      </c>
      <c r="F1362" s="48" t="s">
        <v>107</v>
      </c>
      <c r="G1362" s="48" t="s">
        <v>247</v>
      </c>
      <c r="H1362" s="48">
        <v>25</v>
      </c>
      <c r="I1362" s="48">
        <v>20</v>
      </c>
      <c r="J1362" s="48">
        <v>4</v>
      </c>
      <c r="K1362" s="48" t="s">
        <v>129</v>
      </c>
      <c r="L1362" s="48">
        <v>0</v>
      </c>
      <c r="M1362" s="48">
        <v>1</v>
      </c>
      <c r="N1362" s="47">
        <v>1</v>
      </c>
    </row>
    <row r="1363" spans="1:14" x14ac:dyDescent="0.25">
      <c r="A1363" s="62" t="s">
        <v>813</v>
      </c>
      <c r="B1363" s="63" t="str">
        <f t="shared" si="21"/>
        <v>S3085</v>
      </c>
      <c r="C1363" s="63" t="s">
        <v>75</v>
      </c>
      <c r="D1363" s="63" t="str">
        <f>TRIM(MID(Tableau1[[#This Row],[tache]],FIND("TACHE",Tableau1[[#This Row],[tache]])+5,FIND(":",Tableau1[[#This Row],[tache]])-(FIND("TACHE",Tableau1[[#This Row],[tache]])+5)))</f>
        <v>1</v>
      </c>
      <c r="E1363" s="63" t="s">
        <v>814</v>
      </c>
      <c r="F1363" s="63" t="s">
        <v>83</v>
      </c>
      <c r="G1363" s="63" t="s">
        <v>422</v>
      </c>
      <c r="H1363" s="63">
        <v>150</v>
      </c>
      <c r="I1363" s="63">
        <v>20</v>
      </c>
      <c r="J1363" s="63">
        <v>8</v>
      </c>
      <c r="K1363" s="63" t="s">
        <v>218</v>
      </c>
      <c r="L1363" s="63">
        <v>1</v>
      </c>
      <c r="M1363" s="63">
        <v>0</v>
      </c>
      <c r="N1363" s="64">
        <v>1</v>
      </c>
    </row>
    <row r="1364" spans="1:14" x14ac:dyDescent="0.25">
      <c r="A1364" s="62" t="s">
        <v>813</v>
      </c>
      <c r="B1364" s="63" t="str">
        <f t="shared" si="21"/>
        <v>S3085</v>
      </c>
      <c r="C1364" s="63" t="s">
        <v>75</v>
      </c>
      <c r="D1364" s="63" t="str">
        <f>TRIM(MID(Tableau1[[#This Row],[tache]],FIND("TACHE",Tableau1[[#This Row],[tache]])+5,FIND(":",Tableau1[[#This Row],[tache]])-(FIND("TACHE",Tableau1[[#This Row],[tache]])+5)))</f>
        <v>1</v>
      </c>
      <c r="E1364" s="63" t="s">
        <v>814</v>
      </c>
      <c r="F1364" s="63" t="s">
        <v>70</v>
      </c>
      <c r="G1364" s="63" t="s">
        <v>422</v>
      </c>
      <c r="H1364" s="63">
        <v>150</v>
      </c>
      <c r="I1364" s="63">
        <v>20</v>
      </c>
      <c r="J1364" s="63">
        <v>8</v>
      </c>
      <c r="K1364" s="63" t="s">
        <v>218</v>
      </c>
      <c r="L1364" s="63">
        <v>1</v>
      </c>
      <c r="M1364" s="63">
        <v>0</v>
      </c>
      <c r="N1364" s="64">
        <v>1</v>
      </c>
    </row>
    <row r="1365" spans="1:14" x14ac:dyDescent="0.25">
      <c r="A1365" s="62" t="s">
        <v>813</v>
      </c>
      <c r="B1365" s="63" t="str">
        <f t="shared" si="21"/>
        <v>S3085</v>
      </c>
      <c r="C1365" s="63" t="s">
        <v>75</v>
      </c>
      <c r="D1365" s="63" t="str">
        <f>TRIM(MID(Tableau1[[#This Row],[tache]],FIND("TACHE",Tableau1[[#This Row],[tache]])+5,FIND(":",Tableau1[[#This Row],[tache]])-(FIND("TACHE",Tableau1[[#This Row],[tache]])+5)))</f>
        <v>2</v>
      </c>
      <c r="E1365" s="63" t="s">
        <v>810</v>
      </c>
      <c r="F1365" s="63" t="s">
        <v>83</v>
      </c>
      <c r="G1365" s="63" t="s">
        <v>240</v>
      </c>
      <c r="H1365" s="63">
        <v>150</v>
      </c>
      <c r="I1365" s="63">
        <v>20</v>
      </c>
      <c r="J1365" s="63">
        <v>8</v>
      </c>
      <c r="K1365" s="63" t="s">
        <v>218</v>
      </c>
      <c r="L1365" s="63">
        <v>0</v>
      </c>
      <c r="M1365" s="63">
        <v>1</v>
      </c>
      <c r="N1365" s="64">
        <v>1</v>
      </c>
    </row>
    <row r="1366" spans="1:14" x14ac:dyDescent="0.25">
      <c r="A1366" s="62" t="s">
        <v>813</v>
      </c>
      <c r="B1366" s="63" t="str">
        <f t="shared" si="21"/>
        <v>S3085</v>
      </c>
      <c r="C1366" s="63" t="s">
        <v>75</v>
      </c>
      <c r="D1366" s="63" t="str">
        <f>TRIM(MID(Tableau1[[#This Row],[tache]],FIND("TACHE",Tableau1[[#This Row],[tache]])+5,FIND(":",Tableau1[[#This Row],[tache]])-(FIND("TACHE",Tableau1[[#This Row],[tache]])+5)))</f>
        <v>2</v>
      </c>
      <c r="E1366" s="63" t="s">
        <v>810</v>
      </c>
      <c r="F1366" s="63" t="s">
        <v>70</v>
      </c>
      <c r="G1366" s="63" t="s">
        <v>248</v>
      </c>
      <c r="H1366" s="63">
        <v>150</v>
      </c>
      <c r="I1366" s="63">
        <v>20</v>
      </c>
      <c r="J1366" s="63">
        <v>8</v>
      </c>
      <c r="K1366" s="63" t="s">
        <v>218</v>
      </c>
      <c r="L1366" s="63">
        <v>0</v>
      </c>
      <c r="M1366" s="63">
        <v>1</v>
      </c>
      <c r="N1366" s="64">
        <v>1</v>
      </c>
    </row>
    <row r="1367" spans="1:14" x14ac:dyDescent="0.25">
      <c r="A1367" s="5" t="s">
        <v>815</v>
      </c>
      <c r="B1367" s="48" t="str">
        <f t="shared" si="21"/>
        <v>S4030BPV</v>
      </c>
      <c r="C1367" s="48" t="s">
        <v>73</v>
      </c>
      <c r="D1367" s="48" t="str">
        <f>TRIM(MID(Tableau1[[#This Row],[tache]],FIND("TACHE",Tableau1[[#This Row],[tache]])+5,FIND(":",Tableau1[[#This Row],[tache]])-(FIND("TACHE",Tableau1[[#This Row],[tache]])+5)))</f>
        <v>1</v>
      </c>
      <c r="E1367" s="48" t="s">
        <v>252</v>
      </c>
      <c r="F1367" s="48" t="s">
        <v>73</v>
      </c>
      <c r="G1367" s="48" t="s">
        <v>816</v>
      </c>
      <c r="H1367" s="48">
        <v>25</v>
      </c>
      <c r="I1367" s="48">
        <v>50</v>
      </c>
      <c r="J1367" s="48">
        <v>4</v>
      </c>
      <c r="K1367" s="48" t="s">
        <v>129</v>
      </c>
      <c r="L1367" s="48">
        <v>0</v>
      </c>
      <c r="M1367" s="48">
        <v>2</v>
      </c>
      <c r="N1367" s="47">
        <v>2</v>
      </c>
    </row>
    <row r="1368" spans="1:14" x14ac:dyDescent="0.25">
      <c r="A1368" s="62" t="s">
        <v>817</v>
      </c>
      <c r="B1368" s="63" t="str">
        <f t="shared" si="21"/>
        <v>S42320APV</v>
      </c>
      <c r="C1368" s="63" t="s">
        <v>73</v>
      </c>
      <c r="D1368" s="63" t="str">
        <f>TRIM(MID(Tableau1[[#This Row],[tache]],FIND("TACHE",Tableau1[[#This Row],[tache]])+5,FIND(":",Tableau1[[#This Row],[tache]])-(FIND("TACHE",Tableau1[[#This Row],[tache]])+5)))</f>
        <v>1</v>
      </c>
      <c r="E1368" s="63" t="s">
        <v>127</v>
      </c>
      <c r="F1368" s="63" t="s">
        <v>73</v>
      </c>
      <c r="G1368" s="63" t="s">
        <v>776</v>
      </c>
      <c r="H1368" s="63">
        <v>25</v>
      </c>
      <c r="I1368" s="63">
        <v>50</v>
      </c>
      <c r="J1368" s="63">
        <v>4</v>
      </c>
      <c r="K1368" s="63" t="s">
        <v>129</v>
      </c>
      <c r="L1368" s="63">
        <v>1</v>
      </c>
      <c r="M1368" s="63">
        <v>0</v>
      </c>
      <c r="N1368" s="64">
        <v>1</v>
      </c>
    </row>
    <row r="1369" spans="1:14" x14ac:dyDescent="0.25">
      <c r="A1369" s="62" t="s">
        <v>817</v>
      </c>
      <c r="B1369" s="63" t="str">
        <f t="shared" si="21"/>
        <v>S42320APV</v>
      </c>
      <c r="C1369" s="63" t="s">
        <v>73</v>
      </c>
      <c r="D1369" s="63" t="str">
        <f>TRIM(MID(Tableau1[[#This Row],[tache]],FIND("TACHE",Tableau1[[#This Row],[tache]])+5,FIND(":",Tableau1[[#This Row],[tache]])-(FIND("TACHE",Tableau1[[#This Row],[tache]])+5)))</f>
        <v>1</v>
      </c>
      <c r="E1369" s="63" t="s">
        <v>127</v>
      </c>
      <c r="F1369" s="63" t="s">
        <v>83</v>
      </c>
      <c r="G1369" s="63" t="s">
        <v>818</v>
      </c>
      <c r="H1369" s="63">
        <v>25</v>
      </c>
      <c r="I1369" s="63">
        <v>50</v>
      </c>
      <c r="J1369" s="63">
        <v>4</v>
      </c>
      <c r="K1369" s="63" t="s">
        <v>129</v>
      </c>
      <c r="L1369" s="63">
        <v>1</v>
      </c>
      <c r="M1369" s="63">
        <v>0</v>
      </c>
      <c r="N1369" s="64">
        <v>1</v>
      </c>
    </row>
    <row r="1370" spans="1:14" x14ac:dyDescent="0.25">
      <c r="A1370" s="62" t="s">
        <v>817</v>
      </c>
      <c r="B1370" s="63" t="str">
        <f t="shared" si="21"/>
        <v>S42320APV</v>
      </c>
      <c r="C1370" s="63" t="s">
        <v>73</v>
      </c>
      <c r="D1370" s="63" t="str">
        <f>TRIM(MID(Tableau1[[#This Row],[tache]],FIND("TACHE",Tableau1[[#This Row],[tache]])+5,FIND(":",Tableau1[[#This Row],[tache]])-(FIND("TACHE",Tableau1[[#This Row],[tache]])+5)))</f>
        <v>2</v>
      </c>
      <c r="E1370" s="63" t="s">
        <v>130</v>
      </c>
      <c r="F1370" s="63" t="s">
        <v>73</v>
      </c>
      <c r="G1370" s="63" t="s">
        <v>247</v>
      </c>
      <c r="H1370" s="63">
        <v>25</v>
      </c>
      <c r="I1370" s="63">
        <v>50</v>
      </c>
      <c r="J1370" s="63">
        <v>4</v>
      </c>
      <c r="K1370" s="63" t="s">
        <v>129</v>
      </c>
      <c r="L1370" s="63">
        <v>0</v>
      </c>
      <c r="M1370" s="63">
        <v>1</v>
      </c>
      <c r="N1370" s="64">
        <v>1</v>
      </c>
    </row>
    <row r="1371" spans="1:14" x14ac:dyDescent="0.25">
      <c r="A1371" s="62" t="s">
        <v>817</v>
      </c>
      <c r="B1371" s="63" t="str">
        <f t="shared" si="21"/>
        <v>S42320APV</v>
      </c>
      <c r="C1371" s="63" t="s">
        <v>73</v>
      </c>
      <c r="D1371" s="63" t="str">
        <f>TRIM(MID(Tableau1[[#This Row],[tache]],FIND("TACHE",Tableau1[[#This Row],[tache]])+5,FIND(":",Tableau1[[#This Row],[tache]])-(FIND("TACHE",Tableau1[[#This Row],[tache]])+5)))</f>
        <v>2</v>
      </c>
      <c r="E1371" s="63" t="s">
        <v>130</v>
      </c>
      <c r="F1371" s="63" t="s">
        <v>83</v>
      </c>
      <c r="G1371" s="63" t="s">
        <v>819</v>
      </c>
      <c r="H1371" s="63">
        <v>25</v>
      </c>
      <c r="I1371" s="63">
        <v>50</v>
      </c>
      <c r="J1371" s="63">
        <v>4</v>
      </c>
      <c r="K1371" s="63" t="s">
        <v>129</v>
      </c>
      <c r="L1371" s="63">
        <v>0</v>
      </c>
      <c r="M1371" s="63">
        <v>1</v>
      </c>
      <c r="N1371" s="64">
        <v>1</v>
      </c>
    </row>
    <row r="1372" spans="1:14" x14ac:dyDescent="0.25">
      <c r="A1372" s="5" t="s">
        <v>820</v>
      </c>
      <c r="B1372" s="48" t="str">
        <f t="shared" si="21"/>
        <v>S4232BPV</v>
      </c>
      <c r="C1372" s="48" t="s">
        <v>73</v>
      </c>
      <c r="D1372" s="48" t="str">
        <f>TRIM(MID(Tableau1[[#This Row],[tache]],FIND("TACHE",Tableau1[[#This Row],[tache]])+5,FIND(":",Tableau1[[#This Row],[tache]])-(FIND("TACHE",Tableau1[[#This Row],[tache]])+5)))</f>
        <v>1</v>
      </c>
      <c r="E1372" s="48" t="s">
        <v>127</v>
      </c>
      <c r="F1372" s="48" t="s">
        <v>73</v>
      </c>
      <c r="G1372" s="48" t="s">
        <v>821</v>
      </c>
      <c r="H1372" s="48">
        <v>25</v>
      </c>
      <c r="I1372" s="48">
        <v>50</v>
      </c>
      <c r="J1372" s="48">
        <v>4</v>
      </c>
      <c r="K1372" s="48" t="s">
        <v>129</v>
      </c>
      <c r="L1372" s="48">
        <v>1</v>
      </c>
      <c r="M1372" s="48">
        <v>1</v>
      </c>
      <c r="N1372" s="47">
        <v>2</v>
      </c>
    </row>
    <row r="1373" spans="1:14" x14ac:dyDescent="0.25">
      <c r="A1373" s="62" t="s">
        <v>822</v>
      </c>
      <c r="B1373" s="63" t="str">
        <f t="shared" si="21"/>
        <v>S4814HSV</v>
      </c>
      <c r="C1373" s="63" t="s">
        <v>73</v>
      </c>
      <c r="D1373" s="63" t="str">
        <f>TRIM(MID(Tableau1[[#This Row],[tache]],FIND("TACHE",Tableau1[[#This Row],[tache]])+5,FIND(":",Tableau1[[#This Row],[tache]])-(FIND("TACHE",Tableau1[[#This Row],[tache]])+5)))</f>
        <v>1</v>
      </c>
      <c r="E1373" s="63" t="s">
        <v>148</v>
      </c>
      <c r="F1373" s="63" t="s">
        <v>73</v>
      </c>
      <c r="G1373" s="63" t="s">
        <v>823</v>
      </c>
      <c r="H1373" s="63">
        <v>50</v>
      </c>
      <c r="I1373" s="63">
        <v>50</v>
      </c>
      <c r="J1373" s="63">
        <v>8</v>
      </c>
      <c r="K1373" s="63" t="s">
        <v>150</v>
      </c>
      <c r="L1373" s="63">
        <v>0</v>
      </c>
      <c r="M1373" s="63">
        <v>2</v>
      </c>
      <c r="N1373" s="64">
        <v>2</v>
      </c>
    </row>
    <row r="1374" spans="1:14" x14ac:dyDescent="0.25">
      <c r="A1374" s="5" t="s">
        <v>824</v>
      </c>
      <c r="B1374" s="48" t="str">
        <f t="shared" si="21"/>
        <v>S4818V</v>
      </c>
      <c r="C1374" s="48" t="s">
        <v>73</v>
      </c>
      <c r="D1374" s="48" t="str">
        <f>TRIM(MID(Tableau1[[#This Row],[tache]],FIND("TACHE",Tableau1[[#This Row],[tache]])+5,FIND(":",Tableau1[[#This Row],[tache]])-(FIND("TACHE",Tableau1[[#This Row],[tache]])+5)))</f>
        <v>1</v>
      </c>
      <c r="E1374" s="48" t="s">
        <v>148</v>
      </c>
      <c r="F1374" s="48" t="s">
        <v>73</v>
      </c>
      <c r="G1374" s="48" t="s">
        <v>825</v>
      </c>
      <c r="H1374" s="48">
        <v>80</v>
      </c>
      <c r="I1374" s="48">
        <v>50</v>
      </c>
      <c r="J1374" s="48">
        <v>8</v>
      </c>
      <c r="K1374" s="48" t="s">
        <v>150</v>
      </c>
      <c r="L1374" s="48">
        <v>0</v>
      </c>
      <c r="M1374" s="48">
        <v>2</v>
      </c>
      <c r="N1374" s="47">
        <v>2</v>
      </c>
    </row>
    <row r="1375" spans="1:14" x14ac:dyDescent="0.25">
      <c r="A1375" s="62" t="s">
        <v>826</v>
      </c>
      <c r="B1375" s="63" t="str">
        <f t="shared" si="21"/>
        <v>S50190FV</v>
      </c>
      <c r="C1375" s="63" t="s">
        <v>73</v>
      </c>
      <c r="D1375" s="63" t="str">
        <f>TRIM(MID(Tableau1[[#This Row],[tache]],FIND("TACHE",Tableau1[[#This Row],[tache]])+5,FIND(":",Tableau1[[#This Row],[tache]])-(FIND("TACHE",Tableau1[[#This Row],[tache]])+5)))</f>
        <v>1</v>
      </c>
      <c r="E1375" s="63" t="s">
        <v>127</v>
      </c>
      <c r="F1375" s="63" t="s">
        <v>73</v>
      </c>
      <c r="G1375" s="63" t="s">
        <v>827</v>
      </c>
      <c r="H1375" s="63">
        <v>80</v>
      </c>
      <c r="I1375" s="63">
        <v>50</v>
      </c>
      <c r="J1375" s="63">
        <v>8</v>
      </c>
      <c r="K1375" s="63" t="s">
        <v>129</v>
      </c>
      <c r="L1375" s="63">
        <v>1</v>
      </c>
      <c r="M1375" s="63">
        <v>0</v>
      </c>
      <c r="N1375" s="64">
        <v>1</v>
      </c>
    </row>
    <row r="1376" spans="1:14" x14ac:dyDescent="0.25">
      <c r="A1376" s="62" t="s">
        <v>826</v>
      </c>
      <c r="B1376" s="63" t="str">
        <f t="shared" si="21"/>
        <v>S50190FV</v>
      </c>
      <c r="C1376" s="63" t="s">
        <v>73</v>
      </c>
      <c r="D1376" s="63" t="str">
        <f>TRIM(MID(Tableau1[[#This Row],[tache]],FIND("TACHE",Tableau1[[#This Row],[tache]])+5,FIND(":",Tableau1[[#This Row],[tache]])-(FIND("TACHE",Tableau1[[#This Row],[tache]])+5)))</f>
        <v>1</v>
      </c>
      <c r="E1376" s="63" t="s">
        <v>127</v>
      </c>
      <c r="F1376" s="63" t="s">
        <v>83</v>
      </c>
      <c r="G1376" s="63" t="s">
        <v>237</v>
      </c>
      <c r="H1376" s="63">
        <v>80</v>
      </c>
      <c r="I1376" s="63">
        <v>50</v>
      </c>
      <c r="J1376" s="63">
        <v>8</v>
      </c>
      <c r="K1376" s="63" t="s">
        <v>129</v>
      </c>
      <c r="L1376" s="63">
        <v>1</v>
      </c>
      <c r="M1376" s="63">
        <v>0</v>
      </c>
      <c r="N1376" s="64">
        <v>1</v>
      </c>
    </row>
    <row r="1377" spans="1:14" x14ac:dyDescent="0.25">
      <c r="A1377" s="62" t="s">
        <v>826</v>
      </c>
      <c r="B1377" s="63" t="str">
        <f t="shared" si="21"/>
        <v>S50190FV</v>
      </c>
      <c r="C1377" s="63" t="s">
        <v>73</v>
      </c>
      <c r="D1377" s="63" t="str">
        <f>TRIM(MID(Tableau1[[#This Row],[tache]],FIND("TACHE",Tableau1[[#This Row],[tache]])+5,FIND(":",Tableau1[[#This Row],[tache]])-(FIND("TACHE",Tableau1[[#This Row],[tache]])+5)))</f>
        <v>2</v>
      </c>
      <c r="E1377" s="63" t="s">
        <v>130</v>
      </c>
      <c r="F1377" s="63" t="s">
        <v>73</v>
      </c>
      <c r="G1377" s="63" t="s">
        <v>828</v>
      </c>
      <c r="H1377" s="63">
        <v>80</v>
      </c>
      <c r="I1377" s="63">
        <v>50</v>
      </c>
      <c r="J1377" s="63">
        <v>8</v>
      </c>
      <c r="K1377" s="63" t="s">
        <v>129</v>
      </c>
      <c r="L1377" s="63">
        <v>0</v>
      </c>
      <c r="M1377" s="63">
        <v>1</v>
      </c>
      <c r="N1377" s="64">
        <v>1</v>
      </c>
    </row>
    <row r="1378" spans="1:14" x14ac:dyDescent="0.25">
      <c r="A1378" s="62" t="s">
        <v>826</v>
      </c>
      <c r="B1378" s="63" t="str">
        <f t="shared" si="21"/>
        <v>S50190FV</v>
      </c>
      <c r="C1378" s="63" t="s">
        <v>73</v>
      </c>
      <c r="D1378" s="63" t="str">
        <f>TRIM(MID(Tableau1[[#This Row],[tache]],FIND("TACHE",Tableau1[[#This Row],[tache]])+5,FIND(":",Tableau1[[#This Row],[tache]])-(FIND("TACHE",Tableau1[[#This Row],[tache]])+5)))</f>
        <v>2</v>
      </c>
      <c r="E1378" s="63" t="s">
        <v>130</v>
      </c>
      <c r="F1378" s="63" t="s">
        <v>83</v>
      </c>
      <c r="G1378" s="63" t="s">
        <v>248</v>
      </c>
      <c r="H1378" s="63">
        <v>80</v>
      </c>
      <c r="I1378" s="63">
        <v>50</v>
      </c>
      <c r="J1378" s="63">
        <v>8</v>
      </c>
      <c r="K1378" s="63" t="s">
        <v>129</v>
      </c>
      <c r="L1378" s="63">
        <v>0</v>
      </c>
      <c r="M1378" s="63">
        <v>1</v>
      </c>
      <c r="N1378" s="64">
        <v>1</v>
      </c>
    </row>
    <row r="1379" spans="1:14" x14ac:dyDescent="0.25">
      <c r="A1379" s="5" t="s">
        <v>829</v>
      </c>
      <c r="B1379" s="48" t="str">
        <f t="shared" si="21"/>
        <v>S5061</v>
      </c>
      <c r="C1379" s="48" t="s">
        <v>75</v>
      </c>
      <c r="D1379" s="48" t="str">
        <f>TRIM(MID(Tableau1[[#This Row],[tache]],FIND("TACHE",Tableau1[[#This Row],[tache]])+5,FIND(":",Tableau1[[#This Row],[tache]])-(FIND("TACHE",Tableau1[[#This Row],[tache]])+5)))</f>
        <v>1</v>
      </c>
      <c r="E1379" s="48" t="s">
        <v>252</v>
      </c>
      <c r="F1379" s="48" t="s">
        <v>73</v>
      </c>
      <c r="G1379" s="48" t="s">
        <v>830</v>
      </c>
      <c r="H1379" s="48">
        <v>100</v>
      </c>
      <c r="I1379" s="48">
        <v>20</v>
      </c>
      <c r="J1379" s="48">
        <v>8</v>
      </c>
      <c r="K1379" s="48" t="s">
        <v>129</v>
      </c>
      <c r="L1379" s="48">
        <v>0</v>
      </c>
      <c r="M1379" s="48">
        <v>1</v>
      </c>
      <c r="N1379" s="47">
        <v>1</v>
      </c>
    </row>
    <row r="1380" spans="1:14" x14ac:dyDescent="0.25">
      <c r="A1380" s="5" t="s">
        <v>829</v>
      </c>
      <c r="B1380" s="48" t="str">
        <f t="shared" si="21"/>
        <v>S5061</v>
      </c>
      <c r="C1380" s="48" t="s">
        <v>75</v>
      </c>
      <c r="D1380" s="48" t="str">
        <f>TRIM(MID(Tableau1[[#This Row],[tache]],FIND("TACHE",Tableau1[[#This Row],[tache]])+5,FIND(":",Tableau1[[#This Row],[tache]])-(FIND("TACHE",Tableau1[[#This Row],[tache]])+5)))</f>
        <v>1</v>
      </c>
      <c r="E1380" s="48" t="s">
        <v>252</v>
      </c>
      <c r="F1380" s="48" t="s">
        <v>83</v>
      </c>
      <c r="G1380" s="48" t="s">
        <v>184</v>
      </c>
      <c r="H1380" s="48">
        <v>100</v>
      </c>
      <c r="I1380" s="48">
        <v>20</v>
      </c>
      <c r="J1380" s="48">
        <v>8</v>
      </c>
      <c r="K1380" s="48" t="s">
        <v>129</v>
      </c>
      <c r="L1380" s="48">
        <v>0</v>
      </c>
      <c r="M1380" s="48">
        <v>1</v>
      </c>
      <c r="N1380" s="47">
        <v>1</v>
      </c>
    </row>
    <row r="1381" spans="1:14" x14ac:dyDescent="0.25">
      <c r="A1381" s="5" t="s">
        <v>829</v>
      </c>
      <c r="B1381" s="48" t="str">
        <f t="shared" si="21"/>
        <v>S5061</v>
      </c>
      <c r="C1381" s="48" t="s">
        <v>75</v>
      </c>
      <c r="D1381" s="48" t="str">
        <f>TRIM(MID(Tableau1[[#This Row],[tache]],FIND("TACHE",Tableau1[[#This Row],[tache]])+5,FIND(":",Tableau1[[#This Row],[tache]])-(FIND("TACHE",Tableau1[[#This Row],[tache]])+5)))</f>
        <v>1</v>
      </c>
      <c r="E1381" s="48" t="s">
        <v>252</v>
      </c>
      <c r="F1381" s="48" t="s">
        <v>75</v>
      </c>
      <c r="G1381" s="48" t="s">
        <v>184</v>
      </c>
      <c r="H1381" s="48">
        <v>100</v>
      </c>
      <c r="I1381" s="48">
        <v>20</v>
      </c>
      <c r="J1381" s="48">
        <v>8</v>
      </c>
      <c r="K1381" s="48" t="s">
        <v>129</v>
      </c>
      <c r="L1381" s="48">
        <v>0</v>
      </c>
      <c r="M1381" s="48">
        <v>1</v>
      </c>
      <c r="N1381" s="47">
        <v>1</v>
      </c>
    </row>
    <row r="1382" spans="1:14" x14ac:dyDescent="0.25">
      <c r="A1382" s="62" t="s">
        <v>831</v>
      </c>
      <c r="B1382" s="63" t="str">
        <f t="shared" si="21"/>
        <v>S5063</v>
      </c>
      <c r="C1382" s="63" t="s">
        <v>75</v>
      </c>
      <c r="D1382" s="63" t="str">
        <f>TRIM(MID(Tableau1[[#This Row],[tache]],FIND("TACHE",Tableau1[[#This Row],[tache]])+5,FIND(":",Tableau1[[#This Row],[tache]])-(FIND("TACHE",Tableau1[[#This Row],[tache]])+5)))</f>
        <v>1</v>
      </c>
      <c r="E1382" s="63" t="s">
        <v>252</v>
      </c>
      <c r="F1382" s="63">
        <v>1</v>
      </c>
      <c r="G1382" s="63" t="s">
        <v>161</v>
      </c>
      <c r="H1382" s="63">
        <v>800</v>
      </c>
      <c r="I1382" s="63">
        <v>20</v>
      </c>
      <c r="J1382" s="63" t="e">
        <v>#N/A</v>
      </c>
      <c r="K1382" s="63" t="s">
        <v>129</v>
      </c>
      <c r="L1382" s="63">
        <v>2</v>
      </c>
      <c r="M1382" s="63">
        <v>0</v>
      </c>
      <c r="N1382" s="64">
        <v>2</v>
      </c>
    </row>
    <row r="1383" spans="1:14" x14ac:dyDescent="0.25">
      <c r="A1383" s="62" t="s">
        <v>831</v>
      </c>
      <c r="B1383" s="63" t="str">
        <f t="shared" si="21"/>
        <v>S5063</v>
      </c>
      <c r="C1383" s="63" t="s">
        <v>75</v>
      </c>
      <c r="D1383" s="63" t="str">
        <f>TRIM(MID(Tableau1[[#This Row],[tache]],FIND("TACHE",Tableau1[[#This Row],[tache]])+5,FIND(":",Tableau1[[#This Row],[tache]])-(FIND("TACHE",Tableau1[[#This Row],[tache]])+5)))</f>
        <v>1</v>
      </c>
      <c r="E1383" s="63" t="s">
        <v>252</v>
      </c>
      <c r="F1383" s="63">
        <v>3</v>
      </c>
      <c r="G1383" s="63" t="s">
        <v>258</v>
      </c>
      <c r="H1383" s="63">
        <v>50</v>
      </c>
      <c r="I1383" s="63">
        <v>20</v>
      </c>
      <c r="J1383" s="63">
        <v>4</v>
      </c>
      <c r="K1383" s="63" t="s">
        <v>129</v>
      </c>
      <c r="L1383" s="63">
        <v>2</v>
      </c>
      <c r="M1383" s="63">
        <v>0</v>
      </c>
      <c r="N1383" s="64">
        <v>2</v>
      </c>
    </row>
    <row r="1384" spans="1:14" x14ac:dyDescent="0.25">
      <c r="A1384" s="62" t="s">
        <v>831</v>
      </c>
      <c r="B1384" s="63" t="str">
        <f t="shared" si="21"/>
        <v>S5063</v>
      </c>
      <c r="C1384" s="63" t="s">
        <v>75</v>
      </c>
      <c r="D1384" s="63" t="str">
        <f>TRIM(MID(Tableau1[[#This Row],[tache]],FIND("TACHE",Tableau1[[#This Row],[tache]])+5,FIND(":",Tableau1[[#This Row],[tache]])-(FIND("TACHE",Tableau1[[#This Row],[tache]])+5)))</f>
        <v>1</v>
      </c>
      <c r="E1384" s="63" t="s">
        <v>252</v>
      </c>
      <c r="F1384" s="63">
        <v>4</v>
      </c>
      <c r="G1384" s="63" t="s">
        <v>258</v>
      </c>
      <c r="H1384" s="63">
        <v>100</v>
      </c>
      <c r="I1384" s="63">
        <v>20</v>
      </c>
      <c r="J1384" s="63">
        <v>8</v>
      </c>
      <c r="K1384" s="63" t="s">
        <v>129</v>
      </c>
      <c r="L1384" s="63">
        <v>2</v>
      </c>
      <c r="M1384" s="63">
        <v>0</v>
      </c>
      <c r="N1384" s="64">
        <v>2</v>
      </c>
    </row>
    <row r="1385" spans="1:14" x14ac:dyDescent="0.25">
      <c r="A1385" s="62" t="s">
        <v>831</v>
      </c>
      <c r="B1385" s="63" t="str">
        <f t="shared" si="21"/>
        <v>S5063</v>
      </c>
      <c r="C1385" s="63" t="s">
        <v>75</v>
      </c>
      <c r="D1385" s="63" t="str">
        <f>TRIM(MID(Tableau1[[#This Row],[tache]],FIND("TACHE",Tableau1[[#This Row],[tache]])+5,FIND(":",Tableau1[[#This Row],[tache]])-(FIND("TACHE",Tableau1[[#This Row],[tache]])+5)))</f>
        <v>1</v>
      </c>
      <c r="E1385" s="63" t="s">
        <v>252</v>
      </c>
      <c r="F1385" s="63">
        <v>5</v>
      </c>
      <c r="G1385" s="63" t="s">
        <v>258</v>
      </c>
      <c r="H1385" s="63">
        <v>50</v>
      </c>
      <c r="I1385" s="63">
        <v>20</v>
      </c>
      <c r="J1385" s="63">
        <v>4</v>
      </c>
      <c r="K1385" s="63" t="s">
        <v>129</v>
      </c>
      <c r="L1385" s="63">
        <v>2</v>
      </c>
      <c r="M1385" s="63">
        <v>0</v>
      </c>
      <c r="N1385" s="64">
        <v>2</v>
      </c>
    </row>
    <row r="1386" spans="1:14" x14ac:dyDescent="0.25">
      <c r="A1386" s="62" t="s">
        <v>831</v>
      </c>
      <c r="B1386" s="63" t="str">
        <f t="shared" si="21"/>
        <v>S5063</v>
      </c>
      <c r="C1386" s="63" t="s">
        <v>75</v>
      </c>
      <c r="D1386" s="63" t="str">
        <f>TRIM(MID(Tableau1[[#This Row],[tache]],FIND("TACHE",Tableau1[[#This Row],[tache]])+5,FIND(":",Tableau1[[#This Row],[tache]])-(FIND("TACHE",Tableau1[[#This Row],[tache]])+5)))</f>
        <v>1</v>
      </c>
      <c r="E1386" s="63" t="s">
        <v>252</v>
      </c>
      <c r="F1386" s="63">
        <v>6</v>
      </c>
      <c r="G1386" s="63" t="s">
        <v>258</v>
      </c>
      <c r="H1386" s="63">
        <v>50</v>
      </c>
      <c r="I1386" s="63">
        <v>20</v>
      </c>
      <c r="J1386" s="63">
        <v>4</v>
      </c>
      <c r="K1386" s="63" t="s">
        <v>129</v>
      </c>
      <c r="L1386" s="63">
        <v>2</v>
      </c>
      <c r="M1386" s="63">
        <v>0</v>
      </c>
      <c r="N1386" s="64">
        <v>2</v>
      </c>
    </row>
    <row r="1387" spans="1:14" x14ac:dyDescent="0.25">
      <c r="A1387" s="62" t="s">
        <v>831</v>
      </c>
      <c r="B1387" s="63" t="str">
        <f t="shared" si="21"/>
        <v>S5063</v>
      </c>
      <c r="C1387" s="63" t="s">
        <v>75</v>
      </c>
      <c r="D1387" s="63" t="str">
        <f>TRIM(MID(Tableau1[[#This Row],[tache]],FIND("TACHE",Tableau1[[#This Row],[tache]])+5,FIND(":",Tableau1[[#This Row],[tache]])-(FIND("TACHE",Tableau1[[#This Row],[tache]])+5)))</f>
        <v>1</v>
      </c>
      <c r="E1387" s="63" t="s">
        <v>252</v>
      </c>
      <c r="F1387" s="63">
        <v>8</v>
      </c>
      <c r="G1387" s="63" t="s">
        <v>832</v>
      </c>
      <c r="H1387" s="63">
        <v>100</v>
      </c>
      <c r="I1387" s="63">
        <v>20</v>
      </c>
      <c r="J1387" s="63">
        <v>8</v>
      </c>
      <c r="K1387" s="63" t="s">
        <v>129</v>
      </c>
      <c r="L1387" s="63">
        <v>1</v>
      </c>
      <c r="M1387" s="63">
        <v>0</v>
      </c>
      <c r="N1387" s="64">
        <v>1</v>
      </c>
    </row>
    <row r="1388" spans="1:14" x14ac:dyDescent="0.25">
      <c r="A1388" s="62" t="s">
        <v>831</v>
      </c>
      <c r="B1388" s="63" t="str">
        <f t="shared" si="21"/>
        <v>S5063</v>
      </c>
      <c r="C1388" s="63" t="s">
        <v>75</v>
      </c>
      <c r="D1388" s="63" t="str">
        <f>TRIM(MID(Tableau1[[#This Row],[tache]],FIND("TACHE",Tableau1[[#This Row],[tache]])+5,FIND(":",Tableau1[[#This Row],[tache]])-(FIND("TACHE",Tableau1[[#This Row],[tache]])+5)))</f>
        <v>1</v>
      </c>
      <c r="E1388" s="63" t="s">
        <v>252</v>
      </c>
      <c r="F1388" s="63">
        <v>9</v>
      </c>
      <c r="G1388" s="63" t="s">
        <v>833</v>
      </c>
      <c r="H1388" s="63">
        <v>100</v>
      </c>
      <c r="I1388" s="63">
        <v>20</v>
      </c>
      <c r="J1388" s="63">
        <v>8</v>
      </c>
      <c r="K1388" s="63" t="s">
        <v>129</v>
      </c>
      <c r="L1388" s="63">
        <v>1</v>
      </c>
      <c r="M1388" s="63">
        <v>0</v>
      </c>
      <c r="N1388" s="64">
        <v>1</v>
      </c>
    </row>
    <row r="1389" spans="1:14" x14ac:dyDescent="0.25">
      <c r="A1389" s="62" t="s">
        <v>831</v>
      </c>
      <c r="B1389" s="63" t="str">
        <f t="shared" si="21"/>
        <v>S5063</v>
      </c>
      <c r="C1389" s="63" t="s">
        <v>75</v>
      </c>
      <c r="D1389" s="63" t="str">
        <f>TRIM(MID(Tableau1[[#This Row],[tache]],FIND("TACHE",Tableau1[[#This Row],[tache]])+5,FIND(":",Tableau1[[#This Row],[tache]])-(FIND("TACHE",Tableau1[[#This Row],[tache]])+5)))</f>
        <v>1</v>
      </c>
      <c r="E1389" s="63" t="s">
        <v>252</v>
      </c>
      <c r="F1389" s="63">
        <v>10</v>
      </c>
      <c r="G1389" s="63" t="s">
        <v>161</v>
      </c>
      <c r="H1389" s="63">
        <v>50</v>
      </c>
      <c r="I1389" s="63">
        <v>20</v>
      </c>
      <c r="J1389" s="63">
        <v>4</v>
      </c>
      <c r="K1389" s="63" t="s">
        <v>129</v>
      </c>
      <c r="L1389" s="63">
        <v>2</v>
      </c>
      <c r="M1389" s="63">
        <v>0</v>
      </c>
      <c r="N1389" s="64">
        <v>2</v>
      </c>
    </row>
    <row r="1390" spans="1:14" x14ac:dyDescent="0.25">
      <c r="A1390" s="62" t="s">
        <v>831</v>
      </c>
      <c r="B1390" s="63" t="str">
        <f t="shared" si="21"/>
        <v>S5063</v>
      </c>
      <c r="C1390" s="63" t="s">
        <v>75</v>
      </c>
      <c r="D1390" s="63" t="str">
        <f>TRIM(MID(Tableau1[[#This Row],[tache]],FIND("TACHE",Tableau1[[#This Row],[tache]])+5,FIND(":",Tableau1[[#This Row],[tache]])-(FIND("TACHE",Tableau1[[#This Row],[tache]])+5)))</f>
        <v>1</v>
      </c>
      <c r="E1390" s="63" t="s">
        <v>252</v>
      </c>
      <c r="F1390" s="63">
        <v>12</v>
      </c>
      <c r="G1390" s="63" t="s">
        <v>210</v>
      </c>
      <c r="H1390" s="63">
        <v>150</v>
      </c>
      <c r="I1390" s="63">
        <v>20</v>
      </c>
      <c r="J1390" s="63">
        <v>8</v>
      </c>
      <c r="K1390" s="63" t="s">
        <v>129</v>
      </c>
      <c r="L1390" s="63">
        <v>2</v>
      </c>
      <c r="M1390" s="63">
        <v>0</v>
      </c>
      <c r="N1390" s="64">
        <v>2</v>
      </c>
    </row>
    <row r="1391" spans="1:14" x14ac:dyDescent="0.25">
      <c r="A1391" s="62" t="s">
        <v>831</v>
      </c>
      <c r="B1391" s="63" t="str">
        <f t="shared" si="21"/>
        <v>S5063</v>
      </c>
      <c r="C1391" s="63" t="s">
        <v>75</v>
      </c>
      <c r="D1391" s="63" t="str">
        <f>TRIM(MID(Tableau1[[#This Row],[tache]],FIND("TACHE",Tableau1[[#This Row],[tache]])+5,FIND(":",Tableau1[[#This Row],[tache]])-(FIND("TACHE",Tableau1[[#This Row],[tache]])+5)))</f>
        <v>1</v>
      </c>
      <c r="E1391" s="63" t="s">
        <v>252</v>
      </c>
      <c r="F1391" s="63">
        <v>13</v>
      </c>
      <c r="G1391" s="63" t="s">
        <v>161</v>
      </c>
      <c r="H1391" s="63">
        <v>800</v>
      </c>
      <c r="I1391" s="63">
        <v>20</v>
      </c>
      <c r="J1391" s="63" t="e">
        <v>#N/A</v>
      </c>
      <c r="K1391" s="63" t="s">
        <v>129</v>
      </c>
      <c r="L1391" s="63">
        <v>2</v>
      </c>
      <c r="M1391" s="63">
        <v>0</v>
      </c>
      <c r="N1391" s="64">
        <v>2</v>
      </c>
    </row>
    <row r="1392" spans="1:14" x14ac:dyDescent="0.25">
      <c r="A1392" s="62" t="s">
        <v>831</v>
      </c>
      <c r="B1392" s="63" t="str">
        <f t="shared" si="21"/>
        <v>S5063</v>
      </c>
      <c r="C1392" s="63" t="s">
        <v>75</v>
      </c>
      <c r="D1392" s="63" t="str">
        <f>TRIM(MID(Tableau1[[#This Row],[tache]],FIND("TACHE",Tableau1[[#This Row],[tache]])+5,FIND(":",Tableau1[[#This Row],[tache]])-(FIND("TACHE",Tableau1[[#This Row],[tache]])+5)))</f>
        <v>1</v>
      </c>
      <c r="E1392" s="63" t="s">
        <v>252</v>
      </c>
      <c r="F1392" s="63">
        <v>14</v>
      </c>
      <c r="G1392" s="63" t="s">
        <v>210</v>
      </c>
      <c r="H1392" s="63">
        <v>50</v>
      </c>
      <c r="I1392" s="63">
        <v>20</v>
      </c>
      <c r="J1392" s="63">
        <v>4</v>
      </c>
      <c r="K1392" s="63" t="s">
        <v>129</v>
      </c>
      <c r="L1392" s="63">
        <v>2</v>
      </c>
      <c r="M1392" s="63">
        <v>0</v>
      </c>
      <c r="N1392" s="64">
        <v>2</v>
      </c>
    </row>
    <row r="1393" spans="1:14" x14ac:dyDescent="0.25">
      <c r="A1393" s="62" t="s">
        <v>831</v>
      </c>
      <c r="B1393" s="63" t="str">
        <f t="shared" si="21"/>
        <v>S5063</v>
      </c>
      <c r="C1393" s="63" t="s">
        <v>75</v>
      </c>
      <c r="D1393" s="63" t="str">
        <f>TRIM(MID(Tableau1[[#This Row],[tache]],FIND("TACHE",Tableau1[[#This Row],[tache]])+5,FIND(":",Tableau1[[#This Row],[tache]])-(FIND("TACHE",Tableau1[[#This Row],[tache]])+5)))</f>
        <v>1</v>
      </c>
      <c r="E1393" s="63" t="s">
        <v>252</v>
      </c>
      <c r="F1393" s="63">
        <v>15</v>
      </c>
      <c r="G1393" s="63" t="s">
        <v>210</v>
      </c>
      <c r="H1393" s="63">
        <v>80</v>
      </c>
      <c r="I1393" s="63">
        <v>20</v>
      </c>
      <c r="J1393" s="63">
        <v>4</v>
      </c>
      <c r="K1393" s="63" t="s">
        <v>129</v>
      </c>
      <c r="L1393" s="63">
        <v>2</v>
      </c>
      <c r="M1393" s="63">
        <v>0</v>
      </c>
      <c r="N1393" s="64">
        <v>2</v>
      </c>
    </row>
    <row r="1394" spans="1:14" x14ac:dyDescent="0.25">
      <c r="A1394" s="62" t="s">
        <v>831</v>
      </c>
      <c r="B1394" s="63" t="str">
        <f t="shared" si="21"/>
        <v>S5063</v>
      </c>
      <c r="C1394" s="63" t="s">
        <v>75</v>
      </c>
      <c r="D1394" s="63" t="str">
        <f>TRIM(MID(Tableau1[[#This Row],[tache]],FIND("TACHE",Tableau1[[#This Row],[tache]])+5,FIND(":",Tableau1[[#This Row],[tache]])-(FIND("TACHE",Tableau1[[#This Row],[tache]])+5)))</f>
        <v>1</v>
      </c>
      <c r="E1394" s="63" t="s">
        <v>252</v>
      </c>
      <c r="F1394" s="63">
        <v>16</v>
      </c>
      <c r="G1394" s="63" t="s">
        <v>210</v>
      </c>
      <c r="H1394" s="63">
        <v>50</v>
      </c>
      <c r="I1394" s="63">
        <v>20</v>
      </c>
      <c r="J1394" s="63">
        <v>4</v>
      </c>
      <c r="K1394" s="63" t="s">
        <v>129</v>
      </c>
      <c r="L1394" s="63">
        <v>2</v>
      </c>
      <c r="M1394" s="63">
        <v>0</v>
      </c>
      <c r="N1394" s="64">
        <v>2</v>
      </c>
    </row>
    <row r="1395" spans="1:14" x14ac:dyDescent="0.25">
      <c r="A1395" s="62" t="s">
        <v>831</v>
      </c>
      <c r="B1395" s="63" t="str">
        <f t="shared" si="21"/>
        <v>S5063</v>
      </c>
      <c r="C1395" s="63" t="s">
        <v>75</v>
      </c>
      <c r="D1395" s="63" t="str">
        <f>TRIM(MID(Tableau1[[#This Row],[tache]],FIND("TACHE",Tableau1[[#This Row],[tache]])+5,FIND(":",Tableau1[[#This Row],[tache]])-(FIND("TACHE",Tableau1[[#This Row],[tache]])+5)))</f>
        <v>1</v>
      </c>
      <c r="E1395" s="63" t="s">
        <v>252</v>
      </c>
      <c r="F1395" s="63">
        <v>17</v>
      </c>
      <c r="G1395" s="63" t="s">
        <v>259</v>
      </c>
      <c r="H1395" s="63">
        <v>20</v>
      </c>
      <c r="I1395" s="63">
        <v>20</v>
      </c>
      <c r="J1395" s="63">
        <v>4</v>
      </c>
      <c r="K1395" s="63" t="s">
        <v>129</v>
      </c>
      <c r="L1395" s="63">
        <v>1</v>
      </c>
      <c r="M1395" s="63">
        <v>0</v>
      </c>
      <c r="N1395" s="64">
        <v>1</v>
      </c>
    </row>
    <row r="1396" spans="1:14" x14ac:dyDescent="0.25">
      <c r="A1396" s="62" t="s">
        <v>831</v>
      </c>
      <c r="B1396" s="63" t="str">
        <f t="shared" si="21"/>
        <v>S5063</v>
      </c>
      <c r="C1396" s="63" t="s">
        <v>75</v>
      </c>
      <c r="D1396" s="63" t="str">
        <f>TRIM(MID(Tableau1[[#This Row],[tache]],FIND("TACHE",Tableau1[[#This Row],[tache]])+5,FIND(":",Tableau1[[#This Row],[tache]])-(FIND("TACHE",Tableau1[[#This Row],[tache]])+5)))</f>
        <v>1</v>
      </c>
      <c r="E1396" s="63" t="s">
        <v>252</v>
      </c>
      <c r="F1396" s="63">
        <v>18</v>
      </c>
      <c r="G1396" s="63" t="s">
        <v>259</v>
      </c>
      <c r="H1396" s="63">
        <v>15</v>
      </c>
      <c r="I1396" s="63">
        <v>20</v>
      </c>
      <c r="J1396" s="63">
        <v>4</v>
      </c>
      <c r="K1396" s="63" t="s">
        <v>129</v>
      </c>
      <c r="L1396" s="63">
        <v>1</v>
      </c>
      <c r="M1396" s="63">
        <v>0</v>
      </c>
      <c r="N1396" s="64">
        <v>1</v>
      </c>
    </row>
    <row r="1397" spans="1:14" x14ac:dyDescent="0.25">
      <c r="A1397" s="62" t="s">
        <v>831</v>
      </c>
      <c r="B1397" s="63" t="str">
        <f t="shared" si="21"/>
        <v>S5063</v>
      </c>
      <c r="C1397" s="63" t="s">
        <v>75</v>
      </c>
      <c r="D1397" s="63" t="str">
        <f>TRIM(MID(Tableau1[[#This Row],[tache]],FIND("TACHE",Tableau1[[#This Row],[tache]])+5,FIND(":",Tableau1[[#This Row],[tache]])-(FIND("TACHE",Tableau1[[#This Row],[tache]])+5)))</f>
        <v>1</v>
      </c>
      <c r="E1397" s="63" t="s">
        <v>252</v>
      </c>
      <c r="F1397" s="63">
        <v>19</v>
      </c>
      <c r="G1397" s="63" t="s">
        <v>834</v>
      </c>
      <c r="H1397" s="63">
        <v>80</v>
      </c>
      <c r="I1397" s="63">
        <v>20</v>
      </c>
      <c r="J1397" s="63">
        <v>4</v>
      </c>
      <c r="K1397" s="63" t="s">
        <v>129</v>
      </c>
      <c r="L1397" s="63">
        <v>1</v>
      </c>
      <c r="M1397" s="63">
        <v>0</v>
      </c>
      <c r="N1397" s="64">
        <v>1</v>
      </c>
    </row>
    <row r="1398" spans="1:14" x14ac:dyDescent="0.25">
      <c r="A1398" s="62" t="s">
        <v>831</v>
      </c>
      <c r="B1398" s="63" t="str">
        <f t="shared" si="21"/>
        <v>S5063</v>
      </c>
      <c r="C1398" s="63" t="s">
        <v>75</v>
      </c>
      <c r="D1398" s="63" t="str">
        <f>TRIM(MID(Tableau1[[#This Row],[tache]],FIND("TACHE",Tableau1[[#This Row],[tache]])+5,FIND(":",Tableau1[[#This Row],[tache]])-(FIND("TACHE",Tableau1[[#This Row],[tache]])+5)))</f>
        <v>1</v>
      </c>
      <c r="E1398" s="63" t="s">
        <v>252</v>
      </c>
      <c r="F1398" s="63">
        <v>20</v>
      </c>
      <c r="G1398" s="63" t="s">
        <v>834</v>
      </c>
      <c r="H1398" s="63">
        <v>100</v>
      </c>
      <c r="I1398" s="63">
        <v>20</v>
      </c>
      <c r="J1398" s="63">
        <v>8</v>
      </c>
      <c r="K1398" s="63" t="s">
        <v>129</v>
      </c>
      <c r="L1398" s="63">
        <v>1</v>
      </c>
      <c r="M1398" s="63">
        <v>0</v>
      </c>
      <c r="N1398" s="64">
        <v>1</v>
      </c>
    </row>
    <row r="1399" spans="1:14" x14ac:dyDescent="0.25">
      <c r="A1399" s="62" t="s">
        <v>831</v>
      </c>
      <c r="B1399" s="63" t="str">
        <f t="shared" si="21"/>
        <v>S5063</v>
      </c>
      <c r="C1399" s="63" t="s">
        <v>75</v>
      </c>
      <c r="D1399" s="63" t="str">
        <f>TRIM(MID(Tableau1[[#This Row],[tache]],FIND("TACHE",Tableau1[[#This Row],[tache]])+5,FIND(":",Tableau1[[#This Row],[tache]])-(FIND("TACHE",Tableau1[[#This Row],[tache]])+5)))</f>
        <v>1</v>
      </c>
      <c r="E1399" s="63" t="s">
        <v>252</v>
      </c>
      <c r="F1399" s="63">
        <v>21</v>
      </c>
      <c r="G1399" s="63" t="s">
        <v>259</v>
      </c>
      <c r="H1399" s="63">
        <v>100</v>
      </c>
      <c r="I1399" s="63">
        <v>20</v>
      </c>
      <c r="J1399" s="63">
        <v>8</v>
      </c>
      <c r="K1399" s="63" t="s">
        <v>129</v>
      </c>
      <c r="L1399" s="63">
        <v>1</v>
      </c>
      <c r="M1399" s="63">
        <v>0</v>
      </c>
      <c r="N1399" s="64">
        <v>1</v>
      </c>
    </row>
    <row r="1400" spans="1:14" x14ac:dyDescent="0.25">
      <c r="A1400" s="62" t="s">
        <v>831</v>
      </c>
      <c r="B1400" s="63" t="str">
        <f t="shared" si="21"/>
        <v>S5063</v>
      </c>
      <c r="C1400" s="63" t="s">
        <v>75</v>
      </c>
      <c r="D1400" s="63" t="str">
        <f>TRIM(MID(Tableau1[[#This Row],[tache]],FIND("TACHE",Tableau1[[#This Row],[tache]])+5,FIND(":",Tableau1[[#This Row],[tache]])-(FIND("TACHE",Tableau1[[#This Row],[tache]])+5)))</f>
        <v>1</v>
      </c>
      <c r="E1400" s="63" t="s">
        <v>242</v>
      </c>
      <c r="F1400" s="63">
        <v>1</v>
      </c>
      <c r="G1400" s="63" t="s">
        <v>835</v>
      </c>
      <c r="H1400" s="63">
        <v>800</v>
      </c>
      <c r="I1400" s="63">
        <v>20</v>
      </c>
      <c r="J1400" s="63" t="e">
        <v>#N/A</v>
      </c>
      <c r="K1400" s="63" t="s">
        <v>129</v>
      </c>
      <c r="L1400" s="63">
        <v>0</v>
      </c>
      <c r="M1400" s="63">
        <v>2</v>
      </c>
      <c r="N1400" s="64">
        <v>2</v>
      </c>
    </row>
    <row r="1401" spans="1:14" x14ac:dyDescent="0.25">
      <c r="A1401" s="62" t="s">
        <v>831</v>
      </c>
      <c r="B1401" s="63" t="str">
        <f t="shared" si="21"/>
        <v>S5063</v>
      </c>
      <c r="C1401" s="63" t="s">
        <v>75</v>
      </c>
      <c r="D1401" s="63" t="str">
        <f>TRIM(MID(Tableau1[[#This Row],[tache]],FIND("TACHE",Tableau1[[#This Row],[tache]])+5,FIND(":",Tableau1[[#This Row],[tache]])-(FIND("TACHE",Tableau1[[#This Row],[tache]])+5)))</f>
        <v>1</v>
      </c>
      <c r="E1401" s="63" t="s">
        <v>242</v>
      </c>
      <c r="F1401" s="63">
        <v>3</v>
      </c>
      <c r="G1401" s="63" t="s">
        <v>214</v>
      </c>
      <c r="H1401" s="63">
        <v>50</v>
      </c>
      <c r="I1401" s="63">
        <v>20</v>
      </c>
      <c r="J1401" s="63">
        <v>4</v>
      </c>
      <c r="K1401" s="63" t="s">
        <v>129</v>
      </c>
      <c r="L1401" s="63">
        <v>0</v>
      </c>
      <c r="M1401" s="63">
        <v>1</v>
      </c>
      <c r="N1401" s="64">
        <v>1</v>
      </c>
    </row>
    <row r="1402" spans="1:14" x14ac:dyDescent="0.25">
      <c r="A1402" s="62" t="s">
        <v>831</v>
      </c>
      <c r="B1402" s="63" t="str">
        <f t="shared" si="21"/>
        <v>S5063</v>
      </c>
      <c r="C1402" s="63" t="s">
        <v>75</v>
      </c>
      <c r="D1402" s="63" t="str">
        <f>TRIM(MID(Tableau1[[#This Row],[tache]],FIND("TACHE",Tableau1[[#This Row],[tache]])+5,FIND(":",Tableau1[[#This Row],[tache]])-(FIND("TACHE",Tableau1[[#This Row],[tache]])+5)))</f>
        <v>1</v>
      </c>
      <c r="E1402" s="63" t="s">
        <v>242</v>
      </c>
      <c r="F1402" s="63">
        <v>4</v>
      </c>
      <c r="G1402" s="63" t="s">
        <v>214</v>
      </c>
      <c r="H1402" s="63">
        <v>100</v>
      </c>
      <c r="I1402" s="63">
        <v>20</v>
      </c>
      <c r="J1402" s="63">
        <v>8</v>
      </c>
      <c r="K1402" s="63" t="s">
        <v>129</v>
      </c>
      <c r="L1402" s="63">
        <v>0</v>
      </c>
      <c r="M1402" s="63">
        <v>1</v>
      </c>
      <c r="N1402" s="64">
        <v>1</v>
      </c>
    </row>
    <row r="1403" spans="1:14" x14ac:dyDescent="0.25">
      <c r="A1403" s="62" t="s">
        <v>831</v>
      </c>
      <c r="B1403" s="63" t="str">
        <f t="shared" si="21"/>
        <v>S5063</v>
      </c>
      <c r="C1403" s="63" t="s">
        <v>75</v>
      </c>
      <c r="D1403" s="63" t="str">
        <f>TRIM(MID(Tableau1[[#This Row],[tache]],FIND("TACHE",Tableau1[[#This Row],[tache]])+5,FIND(":",Tableau1[[#This Row],[tache]])-(FIND("TACHE",Tableau1[[#This Row],[tache]])+5)))</f>
        <v>1</v>
      </c>
      <c r="E1403" s="63" t="s">
        <v>242</v>
      </c>
      <c r="F1403" s="63">
        <v>5</v>
      </c>
      <c r="G1403" s="63" t="s">
        <v>214</v>
      </c>
      <c r="H1403" s="63">
        <v>50</v>
      </c>
      <c r="I1403" s="63">
        <v>20</v>
      </c>
      <c r="J1403" s="63">
        <v>4</v>
      </c>
      <c r="K1403" s="63" t="s">
        <v>129</v>
      </c>
      <c r="L1403" s="63">
        <v>0</v>
      </c>
      <c r="M1403" s="63">
        <v>1</v>
      </c>
      <c r="N1403" s="64">
        <v>1</v>
      </c>
    </row>
    <row r="1404" spans="1:14" x14ac:dyDescent="0.25">
      <c r="A1404" s="62" t="s">
        <v>831</v>
      </c>
      <c r="B1404" s="63" t="str">
        <f t="shared" si="21"/>
        <v>S5063</v>
      </c>
      <c r="C1404" s="63" t="s">
        <v>75</v>
      </c>
      <c r="D1404" s="63" t="str">
        <f>TRIM(MID(Tableau1[[#This Row],[tache]],FIND("TACHE",Tableau1[[#This Row],[tache]])+5,FIND(":",Tableau1[[#This Row],[tache]])-(FIND("TACHE",Tableau1[[#This Row],[tache]])+5)))</f>
        <v>1</v>
      </c>
      <c r="E1404" s="63" t="s">
        <v>242</v>
      </c>
      <c r="F1404" s="63">
        <v>6</v>
      </c>
      <c r="G1404" s="63" t="s">
        <v>214</v>
      </c>
      <c r="H1404" s="63">
        <v>50</v>
      </c>
      <c r="I1404" s="63">
        <v>20</v>
      </c>
      <c r="J1404" s="63">
        <v>4</v>
      </c>
      <c r="K1404" s="63" t="s">
        <v>129</v>
      </c>
      <c r="L1404" s="63">
        <v>0</v>
      </c>
      <c r="M1404" s="63">
        <v>1</v>
      </c>
      <c r="N1404" s="64">
        <v>1</v>
      </c>
    </row>
    <row r="1405" spans="1:14" x14ac:dyDescent="0.25">
      <c r="A1405" s="62" t="s">
        <v>831</v>
      </c>
      <c r="B1405" s="63" t="str">
        <f t="shared" si="21"/>
        <v>S5063</v>
      </c>
      <c r="C1405" s="63" t="s">
        <v>75</v>
      </c>
      <c r="D1405" s="63" t="str">
        <f>TRIM(MID(Tableau1[[#This Row],[tache]],FIND("TACHE",Tableau1[[#This Row],[tache]])+5,FIND(":",Tableau1[[#This Row],[tache]])-(FIND("TACHE",Tableau1[[#This Row],[tache]])+5)))</f>
        <v>1</v>
      </c>
      <c r="E1405" s="63" t="s">
        <v>242</v>
      </c>
      <c r="F1405" s="63">
        <v>7</v>
      </c>
      <c r="G1405" s="63" t="s">
        <v>302</v>
      </c>
      <c r="H1405" s="63">
        <v>600</v>
      </c>
      <c r="I1405" s="63">
        <v>20</v>
      </c>
      <c r="J1405" s="63">
        <v>20</v>
      </c>
      <c r="K1405" s="63" t="s">
        <v>129</v>
      </c>
      <c r="L1405" s="63">
        <v>0</v>
      </c>
      <c r="M1405" s="63">
        <v>1</v>
      </c>
      <c r="N1405" s="64">
        <v>1</v>
      </c>
    </row>
    <row r="1406" spans="1:14" x14ac:dyDescent="0.25">
      <c r="A1406" s="62" t="s">
        <v>831</v>
      </c>
      <c r="B1406" s="63" t="str">
        <f t="shared" si="21"/>
        <v>S5063</v>
      </c>
      <c r="C1406" s="63" t="s">
        <v>75</v>
      </c>
      <c r="D1406" s="63" t="str">
        <f>TRIM(MID(Tableau1[[#This Row],[tache]],FIND("TACHE",Tableau1[[#This Row],[tache]])+5,FIND(":",Tableau1[[#This Row],[tache]])-(FIND("TACHE",Tableau1[[#This Row],[tache]])+5)))</f>
        <v>1</v>
      </c>
      <c r="E1406" s="63" t="s">
        <v>242</v>
      </c>
      <c r="F1406" s="63">
        <v>8</v>
      </c>
      <c r="G1406" s="63" t="s">
        <v>836</v>
      </c>
      <c r="H1406" s="63">
        <v>100</v>
      </c>
      <c r="I1406" s="63">
        <v>20</v>
      </c>
      <c r="J1406" s="63">
        <v>8</v>
      </c>
      <c r="K1406" s="63" t="s">
        <v>129</v>
      </c>
      <c r="L1406" s="63">
        <v>0</v>
      </c>
      <c r="M1406" s="63">
        <v>1</v>
      </c>
      <c r="N1406" s="64">
        <v>1</v>
      </c>
    </row>
    <row r="1407" spans="1:14" x14ac:dyDescent="0.25">
      <c r="A1407" s="62" t="s">
        <v>831</v>
      </c>
      <c r="B1407" s="63" t="str">
        <f t="shared" si="21"/>
        <v>S5063</v>
      </c>
      <c r="C1407" s="63" t="s">
        <v>75</v>
      </c>
      <c r="D1407" s="63" t="str">
        <f>TRIM(MID(Tableau1[[#This Row],[tache]],FIND("TACHE",Tableau1[[#This Row],[tache]])+5,FIND(":",Tableau1[[#This Row],[tache]])-(FIND("TACHE",Tableau1[[#This Row],[tache]])+5)))</f>
        <v>1</v>
      </c>
      <c r="E1407" s="63" t="s">
        <v>242</v>
      </c>
      <c r="F1407" s="63">
        <v>9</v>
      </c>
      <c r="G1407" s="63" t="s">
        <v>837</v>
      </c>
      <c r="H1407" s="63">
        <v>100</v>
      </c>
      <c r="I1407" s="63">
        <v>20</v>
      </c>
      <c r="J1407" s="63">
        <v>8</v>
      </c>
      <c r="K1407" s="63" t="s">
        <v>129</v>
      </c>
      <c r="L1407" s="63">
        <v>0</v>
      </c>
      <c r="M1407" s="63">
        <v>1</v>
      </c>
      <c r="N1407" s="64">
        <v>1</v>
      </c>
    </row>
    <row r="1408" spans="1:14" x14ac:dyDescent="0.25">
      <c r="A1408" s="62" t="s">
        <v>831</v>
      </c>
      <c r="B1408" s="63" t="str">
        <f t="shared" si="21"/>
        <v>S5063</v>
      </c>
      <c r="C1408" s="63" t="s">
        <v>75</v>
      </c>
      <c r="D1408" s="63" t="str">
        <f>TRIM(MID(Tableau1[[#This Row],[tache]],FIND("TACHE",Tableau1[[#This Row],[tache]])+5,FIND(":",Tableau1[[#This Row],[tache]])-(FIND("TACHE",Tableau1[[#This Row],[tache]])+5)))</f>
        <v>1</v>
      </c>
      <c r="E1408" s="63" t="s">
        <v>242</v>
      </c>
      <c r="F1408" s="63">
        <v>10</v>
      </c>
      <c r="G1408" s="63" t="s">
        <v>214</v>
      </c>
      <c r="H1408" s="63">
        <v>50</v>
      </c>
      <c r="I1408" s="63">
        <v>20</v>
      </c>
      <c r="J1408" s="63">
        <v>4</v>
      </c>
      <c r="K1408" s="63" t="s">
        <v>129</v>
      </c>
      <c r="L1408" s="63">
        <v>0</v>
      </c>
      <c r="M1408" s="63">
        <v>1</v>
      </c>
      <c r="N1408" s="64">
        <v>1</v>
      </c>
    </row>
    <row r="1409" spans="1:14" x14ac:dyDescent="0.25">
      <c r="A1409" s="62" t="s">
        <v>831</v>
      </c>
      <c r="B1409" s="63" t="str">
        <f t="shared" si="21"/>
        <v>S5063</v>
      </c>
      <c r="C1409" s="63" t="s">
        <v>75</v>
      </c>
      <c r="D1409" s="63" t="str">
        <f>TRIM(MID(Tableau1[[#This Row],[tache]],FIND("TACHE",Tableau1[[#This Row],[tache]])+5,FIND(":",Tableau1[[#This Row],[tache]])-(FIND("TACHE",Tableau1[[#This Row],[tache]])+5)))</f>
        <v>1</v>
      </c>
      <c r="E1409" s="63" t="s">
        <v>242</v>
      </c>
      <c r="F1409" s="63">
        <v>11</v>
      </c>
      <c r="G1409" s="63" t="s">
        <v>302</v>
      </c>
      <c r="H1409" s="63">
        <v>650</v>
      </c>
      <c r="I1409" s="63">
        <v>20</v>
      </c>
      <c r="J1409" s="63" t="e">
        <v>#N/A</v>
      </c>
      <c r="K1409" s="63" t="s">
        <v>129</v>
      </c>
      <c r="L1409" s="63">
        <v>0</v>
      </c>
      <c r="M1409" s="63">
        <v>1</v>
      </c>
      <c r="N1409" s="64">
        <v>1</v>
      </c>
    </row>
    <row r="1410" spans="1:14" x14ac:dyDescent="0.25">
      <c r="A1410" s="62" t="s">
        <v>831</v>
      </c>
      <c r="B1410" s="63" t="str">
        <f t="shared" si="21"/>
        <v>S5063</v>
      </c>
      <c r="C1410" s="63" t="s">
        <v>75</v>
      </c>
      <c r="D1410" s="63" t="str">
        <f>TRIM(MID(Tableau1[[#This Row],[tache]],FIND("TACHE",Tableau1[[#This Row],[tache]])+5,FIND(":",Tableau1[[#This Row],[tache]])-(FIND("TACHE",Tableau1[[#This Row],[tache]])+5)))</f>
        <v>1</v>
      </c>
      <c r="E1410" s="63" t="s">
        <v>242</v>
      </c>
      <c r="F1410" s="63">
        <v>12</v>
      </c>
      <c r="G1410" s="63" t="s">
        <v>214</v>
      </c>
      <c r="H1410" s="63">
        <v>150</v>
      </c>
      <c r="I1410" s="63">
        <v>20</v>
      </c>
      <c r="J1410" s="63">
        <v>8</v>
      </c>
      <c r="K1410" s="63" t="s">
        <v>129</v>
      </c>
      <c r="L1410" s="63">
        <v>0</v>
      </c>
      <c r="M1410" s="63">
        <v>1</v>
      </c>
      <c r="N1410" s="64">
        <v>1</v>
      </c>
    </row>
    <row r="1411" spans="1:14" x14ac:dyDescent="0.25">
      <c r="A1411" s="62" t="s">
        <v>831</v>
      </c>
      <c r="B1411" s="63" t="str">
        <f t="shared" ref="B1411:B1474" si="22">RIGHT(A1411,LEN(A1411)-3)</f>
        <v>S5063</v>
      </c>
      <c r="C1411" s="63" t="s">
        <v>75</v>
      </c>
      <c r="D1411" s="63" t="str">
        <f>TRIM(MID(Tableau1[[#This Row],[tache]],FIND("TACHE",Tableau1[[#This Row],[tache]])+5,FIND(":",Tableau1[[#This Row],[tache]])-(FIND("TACHE",Tableau1[[#This Row],[tache]])+5)))</f>
        <v>1</v>
      </c>
      <c r="E1411" s="63" t="s">
        <v>242</v>
      </c>
      <c r="F1411" s="63">
        <v>13</v>
      </c>
      <c r="G1411" s="63" t="s">
        <v>838</v>
      </c>
      <c r="H1411" s="63">
        <v>800</v>
      </c>
      <c r="I1411" s="63">
        <v>20</v>
      </c>
      <c r="J1411" s="63" t="e">
        <v>#N/A</v>
      </c>
      <c r="K1411" s="63" t="s">
        <v>129</v>
      </c>
      <c r="L1411" s="63">
        <v>0</v>
      </c>
      <c r="M1411" s="63">
        <v>2</v>
      </c>
      <c r="N1411" s="64">
        <v>2</v>
      </c>
    </row>
    <row r="1412" spans="1:14" x14ac:dyDescent="0.25">
      <c r="A1412" s="62" t="s">
        <v>831</v>
      </c>
      <c r="B1412" s="63" t="str">
        <f t="shared" si="22"/>
        <v>S5063</v>
      </c>
      <c r="C1412" s="63" t="s">
        <v>75</v>
      </c>
      <c r="D1412" s="63" t="str">
        <f>TRIM(MID(Tableau1[[#This Row],[tache]],FIND("TACHE",Tableau1[[#This Row],[tache]])+5,FIND(":",Tableau1[[#This Row],[tache]])-(FIND("TACHE",Tableau1[[#This Row],[tache]])+5)))</f>
        <v>1</v>
      </c>
      <c r="E1412" s="63" t="s">
        <v>242</v>
      </c>
      <c r="F1412" s="63">
        <v>14</v>
      </c>
      <c r="G1412" s="63" t="s">
        <v>214</v>
      </c>
      <c r="H1412" s="63">
        <v>50</v>
      </c>
      <c r="I1412" s="63">
        <v>20</v>
      </c>
      <c r="J1412" s="63">
        <v>4</v>
      </c>
      <c r="K1412" s="63" t="s">
        <v>129</v>
      </c>
      <c r="L1412" s="63">
        <v>0</v>
      </c>
      <c r="M1412" s="63">
        <v>1</v>
      </c>
      <c r="N1412" s="64">
        <v>1</v>
      </c>
    </row>
    <row r="1413" spans="1:14" x14ac:dyDescent="0.25">
      <c r="A1413" s="62" t="s">
        <v>831</v>
      </c>
      <c r="B1413" s="63" t="str">
        <f t="shared" si="22"/>
        <v>S5063</v>
      </c>
      <c r="C1413" s="63" t="s">
        <v>75</v>
      </c>
      <c r="D1413" s="63" t="str">
        <f>TRIM(MID(Tableau1[[#This Row],[tache]],FIND("TACHE",Tableau1[[#This Row],[tache]])+5,FIND(":",Tableau1[[#This Row],[tache]])-(FIND("TACHE",Tableau1[[#This Row],[tache]])+5)))</f>
        <v>1</v>
      </c>
      <c r="E1413" s="63" t="s">
        <v>242</v>
      </c>
      <c r="F1413" s="63">
        <v>15</v>
      </c>
      <c r="G1413" s="63" t="s">
        <v>214</v>
      </c>
      <c r="H1413" s="63">
        <v>80</v>
      </c>
      <c r="I1413" s="63">
        <v>20</v>
      </c>
      <c r="J1413" s="63">
        <v>4</v>
      </c>
      <c r="K1413" s="63" t="s">
        <v>129</v>
      </c>
      <c r="L1413" s="63">
        <v>0</v>
      </c>
      <c r="M1413" s="63">
        <v>1</v>
      </c>
      <c r="N1413" s="64">
        <v>1</v>
      </c>
    </row>
    <row r="1414" spans="1:14" x14ac:dyDescent="0.25">
      <c r="A1414" s="62" t="s">
        <v>831</v>
      </c>
      <c r="B1414" s="63" t="str">
        <f t="shared" si="22"/>
        <v>S5063</v>
      </c>
      <c r="C1414" s="63" t="s">
        <v>75</v>
      </c>
      <c r="D1414" s="63" t="str">
        <f>TRIM(MID(Tableau1[[#This Row],[tache]],FIND("TACHE",Tableau1[[#This Row],[tache]])+5,FIND(":",Tableau1[[#This Row],[tache]])-(FIND("TACHE",Tableau1[[#This Row],[tache]])+5)))</f>
        <v>1</v>
      </c>
      <c r="E1414" s="63" t="s">
        <v>242</v>
      </c>
      <c r="F1414" s="63">
        <v>16</v>
      </c>
      <c r="G1414" s="63" t="s">
        <v>214</v>
      </c>
      <c r="H1414" s="63">
        <v>50</v>
      </c>
      <c r="I1414" s="63">
        <v>20</v>
      </c>
      <c r="J1414" s="63">
        <v>4</v>
      </c>
      <c r="K1414" s="63" t="s">
        <v>129</v>
      </c>
      <c r="L1414" s="63">
        <v>0</v>
      </c>
      <c r="M1414" s="63">
        <v>1</v>
      </c>
      <c r="N1414" s="64">
        <v>1</v>
      </c>
    </row>
    <row r="1415" spans="1:14" x14ac:dyDescent="0.25">
      <c r="A1415" s="62" t="s">
        <v>831</v>
      </c>
      <c r="B1415" s="63" t="str">
        <f t="shared" si="22"/>
        <v>S5063</v>
      </c>
      <c r="C1415" s="63" t="s">
        <v>75</v>
      </c>
      <c r="D1415" s="63" t="str">
        <f>TRIM(MID(Tableau1[[#This Row],[tache]],FIND("TACHE",Tableau1[[#This Row],[tache]])+5,FIND(":",Tableau1[[#This Row],[tache]])-(FIND("TACHE",Tableau1[[#This Row],[tache]])+5)))</f>
        <v>1</v>
      </c>
      <c r="E1415" s="63" t="s">
        <v>242</v>
      </c>
      <c r="F1415" s="63">
        <v>17</v>
      </c>
      <c r="G1415" s="63" t="s">
        <v>248</v>
      </c>
      <c r="H1415" s="63">
        <v>20</v>
      </c>
      <c r="I1415" s="63">
        <v>20</v>
      </c>
      <c r="J1415" s="63">
        <v>4</v>
      </c>
      <c r="K1415" s="63" t="s">
        <v>129</v>
      </c>
      <c r="L1415" s="63">
        <v>0</v>
      </c>
      <c r="M1415" s="63">
        <v>1</v>
      </c>
      <c r="N1415" s="64">
        <v>1</v>
      </c>
    </row>
    <row r="1416" spans="1:14" x14ac:dyDescent="0.25">
      <c r="A1416" s="62" t="s">
        <v>831</v>
      </c>
      <c r="B1416" s="63" t="str">
        <f t="shared" si="22"/>
        <v>S5063</v>
      </c>
      <c r="C1416" s="63" t="s">
        <v>75</v>
      </c>
      <c r="D1416" s="63" t="str">
        <f>TRIM(MID(Tableau1[[#This Row],[tache]],FIND("TACHE",Tableau1[[#This Row],[tache]])+5,FIND(":",Tableau1[[#This Row],[tache]])-(FIND("TACHE",Tableau1[[#This Row],[tache]])+5)))</f>
        <v>1</v>
      </c>
      <c r="E1416" s="63" t="s">
        <v>242</v>
      </c>
      <c r="F1416" s="63">
        <v>18</v>
      </c>
      <c r="G1416" s="63" t="s">
        <v>248</v>
      </c>
      <c r="H1416" s="63">
        <v>15</v>
      </c>
      <c r="I1416" s="63">
        <v>20</v>
      </c>
      <c r="J1416" s="63">
        <v>4</v>
      </c>
      <c r="K1416" s="63" t="s">
        <v>129</v>
      </c>
      <c r="L1416" s="63">
        <v>0</v>
      </c>
      <c r="M1416" s="63">
        <v>1</v>
      </c>
      <c r="N1416" s="64">
        <v>1</v>
      </c>
    </row>
    <row r="1417" spans="1:14" x14ac:dyDescent="0.25">
      <c r="A1417" s="62" t="s">
        <v>831</v>
      </c>
      <c r="B1417" s="63" t="str">
        <f t="shared" si="22"/>
        <v>S5063</v>
      </c>
      <c r="C1417" s="63" t="s">
        <v>75</v>
      </c>
      <c r="D1417" s="63" t="str">
        <f>TRIM(MID(Tableau1[[#This Row],[tache]],FIND("TACHE",Tableau1[[#This Row],[tache]])+5,FIND(":",Tableau1[[#This Row],[tache]])-(FIND("TACHE",Tableau1[[#This Row],[tache]])+5)))</f>
        <v>1</v>
      </c>
      <c r="E1417" s="63" t="s">
        <v>242</v>
      </c>
      <c r="F1417" s="63">
        <v>19</v>
      </c>
      <c r="G1417" s="63" t="s">
        <v>839</v>
      </c>
      <c r="H1417" s="63">
        <v>80</v>
      </c>
      <c r="I1417" s="63">
        <v>20</v>
      </c>
      <c r="J1417" s="63">
        <v>4</v>
      </c>
      <c r="K1417" s="63" t="s">
        <v>129</v>
      </c>
      <c r="L1417" s="63">
        <v>0</v>
      </c>
      <c r="M1417" s="63">
        <v>1</v>
      </c>
      <c r="N1417" s="64">
        <v>1</v>
      </c>
    </row>
    <row r="1418" spans="1:14" x14ac:dyDescent="0.25">
      <c r="A1418" s="62" t="s">
        <v>831</v>
      </c>
      <c r="B1418" s="63" t="str">
        <f t="shared" si="22"/>
        <v>S5063</v>
      </c>
      <c r="C1418" s="63" t="s">
        <v>75</v>
      </c>
      <c r="D1418" s="63" t="str">
        <f>TRIM(MID(Tableau1[[#This Row],[tache]],FIND("TACHE",Tableau1[[#This Row],[tache]])+5,FIND(":",Tableau1[[#This Row],[tache]])-(FIND("TACHE",Tableau1[[#This Row],[tache]])+5)))</f>
        <v>1</v>
      </c>
      <c r="E1418" s="63" t="s">
        <v>242</v>
      </c>
      <c r="F1418" s="63">
        <v>20</v>
      </c>
      <c r="G1418" s="63" t="s">
        <v>839</v>
      </c>
      <c r="H1418" s="63">
        <v>100</v>
      </c>
      <c r="I1418" s="63">
        <v>20</v>
      </c>
      <c r="J1418" s="63">
        <v>8</v>
      </c>
      <c r="K1418" s="63" t="s">
        <v>129</v>
      </c>
      <c r="L1418" s="63">
        <v>0</v>
      </c>
      <c r="M1418" s="63">
        <v>1</v>
      </c>
      <c r="N1418" s="64">
        <v>1</v>
      </c>
    </row>
    <row r="1419" spans="1:14" x14ac:dyDescent="0.25">
      <c r="A1419" s="62" t="s">
        <v>831</v>
      </c>
      <c r="B1419" s="63" t="str">
        <f t="shared" si="22"/>
        <v>S5063</v>
      </c>
      <c r="C1419" s="63" t="s">
        <v>75</v>
      </c>
      <c r="D1419" s="63" t="str">
        <f>TRIM(MID(Tableau1[[#This Row],[tache]],FIND("TACHE",Tableau1[[#This Row],[tache]])+5,FIND(":",Tableau1[[#This Row],[tache]])-(FIND("TACHE",Tableau1[[#This Row],[tache]])+5)))</f>
        <v>1</v>
      </c>
      <c r="E1419" s="63" t="s">
        <v>242</v>
      </c>
      <c r="F1419" s="63">
        <v>21</v>
      </c>
      <c r="G1419" s="63" t="s">
        <v>696</v>
      </c>
      <c r="H1419" s="63">
        <v>100</v>
      </c>
      <c r="I1419" s="63">
        <v>20</v>
      </c>
      <c r="J1419" s="63">
        <v>8</v>
      </c>
      <c r="K1419" s="63" t="s">
        <v>129</v>
      </c>
      <c r="L1419" s="63">
        <v>0</v>
      </c>
      <c r="M1419" s="63">
        <v>1</v>
      </c>
      <c r="N1419" s="64">
        <v>1</v>
      </c>
    </row>
    <row r="1420" spans="1:14" x14ac:dyDescent="0.25">
      <c r="A1420" s="62" t="s">
        <v>831</v>
      </c>
      <c r="B1420" s="63" t="str">
        <f t="shared" si="22"/>
        <v>S5063</v>
      </c>
      <c r="C1420" s="63" t="s">
        <v>75</v>
      </c>
      <c r="D1420" s="63" t="str">
        <f>TRIM(MID(Tableau1[[#This Row],[tache]],FIND("TACHE",Tableau1[[#This Row],[tache]])+5,FIND(":",Tableau1[[#This Row],[tache]])-(FIND("TACHE",Tableau1[[#This Row],[tache]])+5)))</f>
        <v>2</v>
      </c>
      <c r="E1420" s="63" t="s">
        <v>130</v>
      </c>
      <c r="F1420" s="63" t="s">
        <v>73</v>
      </c>
      <c r="G1420" s="63" t="s">
        <v>840</v>
      </c>
      <c r="H1420" s="63">
        <v>150</v>
      </c>
      <c r="I1420" s="63">
        <v>20</v>
      </c>
      <c r="J1420" s="63">
        <v>8</v>
      </c>
      <c r="K1420" s="63" t="s">
        <v>129</v>
      </c>
      <c r="L1420" s="63">
        <v>1</v>
      </c>
      <c r="M1420" s="63">
        <v>0</v>
      </c>
      <c r="N1420" s="64">
        <v>1</v>
      </c>
    </row>
    <row r="1421" spans="1:14" x14ac:dyDescent="0.25">
      <c r="A1421" s="62" t="s">
        <v>831</v>
      </c>
      <c r="B1421" s="63" t="str">
        <f t="shared" si="22"/>
        <v>S5063</v>
      </c>
      <c r="C1421" s="63" t="s">
        <v>75</v>
      </c>
      <c r="D1421" s="63" t="str">
        <f>TRIM(MID(Tableau1[[#This Row],[tache]],FIND("TACHE",Tableau1[[#This Row],[tache]])+5,FIND(":",Tableau1[[#This Row],[tache]])-(FIND("TACHE",Tableau1[[#This Row],[tache]])+5)))</f>
        <v>2</v>
      </c>
      <c r="E1421" s="63" t="s">
        <v>130</v>
      </c>
      <c r="F1421" s="63" t="s">
        <v>83</v>
      </c>
      <c r="G1421" s="63" t="s">
        <v>840</v>
      </c>
      <c r="H1421" s="63">
        <v>150</v>
      </c>
      <c r="I1421" s="63">
        <v>20</v>
      </c>
      <c r="J1421" s="63">
        <v>8</v>
      </c>
      <c r="K1421" s="63" t="s">
        <v>129</v>
      </c>
      <c r="L1421" s="63">
        <v>1</v>
      </c>
      <c r="M1421" s="63">
        <v>0</v>
      </c>
      <c r="N1421" s="64">
        <v>1</v>
      </c>
    </row>
    <row r="1422" spans="1:14" x14ac:dyDescent="0.25">
      <c r="A1422" s="62" t="s">
        <v>831</v>
      </c>
      <c r="B1422" s="63" t="str">
        <f t="shared" si="22"/>
        <v>S5063</v>
      </c>
      <c r="C1422" s="63" t="s">
        <v>75</v>
      </c>
      <c r="D1422" s="63" t="str">
        <f>TRIM(MID(Tableau1[[#This Row],[tache]],FIND("TACHE",Tableau1[[#This Row],[tache]])+5,FIND(":",Tableau1[[#This Row],[tache]])-(FIND("TACHE",Tableau1[[#This Row],[tache]])+5)))</f>
        <v>2</v>
      </c>
      <c r="E1422" s="63" t="s">
        <v>130</v>
      </c>
      <c r="F1422" s="63" t="s">
        <v>115</v>
      </c>
      <c r="G1422" s="63" t="s">
        <v>841</v>
      </c>
      <c r="H1422" s="63">
        <v>100</v>
      </c>
      <c r="I1422" s="63">
        <v>20</v>
      </c>
      <c r="J1422" s="63">
        <v>8</v>
      </c>
      <c r="K1422" s="63" t="s">
        <v>129</v>
      </c>
      <c r="L1422" s="63">
        <v>1</v>
      </c>
      <c r="M1422" s="63">
        <v>0</v>
      </c>
      <c r="N1422" s="64">
        <v>1</v>
      </c>
    </row>
    <row r="1423" spans="1:14" x14ac:dyDescent="0.25">
      <c r="A1423" s="62" t="s">
        <v>831</v>
      </c>
      <c r="B1423" s="63" t="str">
        <f t="shared" si="22"/>
        <v>S5063</v>
      </c>
      <c r="C1423" s="63" t="s">
        <v>75</v>
      </c>
      <c r="D1423" s="63" t="str">
        <f>TRIM(MID(Tableau1[[#This Row],[tache]],FIND("TACHE",Tableau1[[#This Row],[tache]])+5,FIND(":",Tableau1[[#This Row],[tache]])-(FIND("TACHE",Tableau1[[#This Row],[tache]])+5)))</f>
        <v>2</v>
      </c>
      <c r="E1423" s="63" t="s">
        <v>130</v>
      </c>
      <c r="F1423" s="63" t="s">
        <v>42</v>
      </c>
      <c r="G1423" s="63" t="s">
        <v>842</v>
      </c>
      <c r="H1423" s="63">
        <v>150</v>
      </c>
      <c r="I1423" s="63">
        <v>20</v>
      </c>
      <c r="J1423" s="63">
        <v>8</v>
      </c>
      <c r="K1423" s="63" t="s">
        <v>129</v>
      </c>
      <c r="L1423" s="63">
        <v>1</v>
      </c>
      <c r="M1423" s="63">
        <v>0</v>
      </c>
      <c r="N1423" s="64">
        <v>1</v>
      </c>
    </row>
    <row r="1424" spans="1:14" x14ac:dyDescent="0.25">
      <c r="A1424" s="62" t="s">
        <v>831</v>
      </c>
      <c r="B1424" s="63" t="str">
        <f t="shared" si="22"/>
        <v>S5063</v>
      </c>
      <c r="C1424" s="63" t="s">
        <v>75</v>
      </c>
      <c r="D1424" s="63" t="str">
        <f>TRIM(MID(Tableau1[[#This Row],[tache]],FIND("TACHE",Tableau1[[#This Row],[tache]])+5,FIND(":",Tableau1[[#This Row],[tache]])-(FIND("TACHE",Tableau1[[#This Row],[tache]])+5)))</f>
        <v>2</v>
      </c>
      <c r="E1424" s="63" t="s">
        <v>130</v>
      </c>
      <c r="F1424" s="63" t="s">
        <v>392</v>
      </c>
      <c r="G1424" s="63" t="s">
        <v>843</v>
      </c>
      <c r="H1424" s="63">
        <v>150</v>
      </c>
      <c r="I1424" s="63">
        <v>20</v>
      </c>
      <c r="J1424" s="63">
        <v>8</v>
      </c>
      <c r="K1424" s="63" t="s">
        <v>129</v>
      </c>
      <c r="L1424" s="63">
        <v>2</v>
      </c>
      <c r="M1424" s="63">
        <v>0</v>
      </c>
      <c r="N1424" s="64">
        <v>2</v>
      </c>
    </row>
    <row r="1425" spans="1:14" x14ac:dyDescent="0.25">
      <c r="A1425" s="62" t="s">
        <v>831</v>
      </c>
      <c r="B1425" s="63" t="str">
        <f t="shared" si="22"/>
        <v>S5063</v>
      </c>
      <c r="C1425" s="63" t="s">
        <v>75</v>
      </c>
      <c r="D1425" s="63" t="str">
        <f>TRIM(MID(Tableau1[[#This Row],[tache]],FIND("TACHE",Tableau1[[#This Row],[tache]])+5,FIND(":",Tableau1[[#This Row],[tache]])-(FIND("TACHE",Tableau1[[#This Row],[tache]])+5)))</f>
        <v>2</v>
      </c>
      <c r="E1425" s="63" t="s">
        <v>130</v>
      </c>
      <c r="F1425" s="63" t="s">
        <v>212</v>
      </c>
      <c r="G1425" s="63" t="s">
        <v>844</v>
      </c>
      <c r="H1425" s="63">
        <v>150</v>
      </c>
      <c r="I1425" s="63">
        <v>20</v>
      </c>
      <c r="J1425" s="63">
        <v>8</v>
      </c>
      <c r="K1425" s="63" t="s">
        <v>129</v>
      </c>
      <c r="L1425" s="63">
        <v>2</v>
      </c>
      <c r="M1425" s="63">
        <v>0</v>
      </c>
      <c r="N1425" s="64">
        <v>2</v>
      </c>
    </row>
    <row r="1426" spans="1:14" x14ac:dyDescent="0.25">
      <c r="A1426" s="62" t="s">
        <v>831</v>
      </c>
      <c r="B1426" s="63" t="str">
        <f t="shared" si="22"/>
        <v>S5063</v>
      </c>
      <c r="C1426" s="63" t="s">
        <v>75</v>
      </c>
      <c r="D1426" s="63" t="str">
        <f>TRIM(MID(Tableau1[[#This Row],[tache]],FIND("TACHE",Tableau1[[#This Row],[tache]])+5,FIND(":",Tableau1[[#This Row],[tache]])-(FIND("TACHE",Tableau1[[#This Row],[tache]])+5)))</f>
        <v>7</v>
      </c>
      <c r="E1426" s="63" t="s">
        <v>845</v>
      </c>
      <c r="F1426" s="63" t="s">
        <v>73</v>
      </c>
      <c r="G1426" s="63" t="s">
        <v>696</v>
      </c>
      <c r="H1426" s="63">
        <v>150</v>
      </c>
      <c r="I1426" s="63">
        <v>20</v>
      </c>
      <c r="J1426" s="63">
        <v>8</v>
      </c>
      <c r="K1426" s="63" t="s">
        <v>129</v>
      </c>
      <c r="L1426" s="63">
        <v>0</v>
      </c>
      <c r="M1426" s="63">
        <v>1</v>
      </c>
      <c r="N1426" s="64">
        <v>1</v>
      </c>
    </row>
    <row r="1427" spans="1:14" x14ac:dyDescent="0.25">
      <c r="A1427" s="62" t="s">
        <v>831</v>
      </c>
      <c r="B1427" s="63" t="str">
        <f t="shared" si="22"/>
        <v>S5063</v>
      </c>
      <c r="C1427" s="63" t="s">
        <v>75</v>
      </c>
      <c r="D1427" s="63" t="str">
        <f>TRIM(MID(Tableau1[[#This Row],[tache]],FIND("TACHE",Tableau1[[#This Row],[tache]])+5,FIND(":",Tableau1[[#This Row],[tache]])-(FIND("TACHE",Tableau1[[#This Row],[tache]])+5)))</f>
        <v>7</v>
      </c>
      <c r="E1427" s="63" t="s">
        <v>845</v>
      </c>
      <c r="F1427" s="63" t="s">
        <v>83</v>
      </c>
      <c r="G1427" s="63" t="s">
        <v>696</v>
      </c>
      <c r="H1427" s="63">
        <v>150</v>
      </c>
      <c r="I1427" s="63">
        <v>20</v>
      </c>
      <c r="J1427" s="63">
        <v>8</v>
      </c>
      <c r="K1427" s="63" t="s">
        <v>129</v>
      </c>
      <c r="L1427" s="63">
        <v>0</v>
      </c>
      <c r="M1427" s="63">
        <v>1</v>
      </c>
      <c r="N1427" s="64">
        <v>1</v>
      </c>
    </row>
    <row r="1428" spans="1:14" x14ac:dyDescent="0.25">
      <c r="A1428" s="62" t="s">
        <v>831</v>
      </c>
      <c r="B1428" s="63" t="str">
        <f t="shared" si="22"/>
        <v>S5063</v>
      </c>
      <c r="C1428" s="63" t="s">
        <v>75</v>
      </c>
      <c r="D1428" s="63" t="str">
        <f>TRIM(MID(Tableau1[[#This Row],[tache]],FIND("TACHE",Tableau1[[#This Row],[tache]])+5,FIND(":",Tableau1[[#This Row],[tache]])-(FIND("TACHE",Tableau1[[#This Row],[tache]])+5)))</f>
        <v>7</v>
      </c>
      <c r="E1428" s="63" t="s">
        <v>845</v>
      </c>
      <c r="F1428" s="63" t="s">
        <v>113</v>
      </c>
      <c r="G1428" s="63" t="s">
        <v>846</v>
      </c>
      <c r="H1428" s="63">
        <v>25</v>
      </c>
      <c r="I1428" s="63">
        <v>20</v>
      </c>
      <c r="J1428" s="63">
        <v>4</v>
      </c>
      <c r="K1428" s="63" t="s">
        <v>129</v>
      </c>
      <c r="L1428" s="63">
        <v>0</v>
      </c>
      <c r="M1428" s="63">
        <v>1</v>
      </c>
      <c r="N1428" s="64">
        <v>1</v>
      </c>
    </row>
    <row r="1429" spans="1:14" x14ac:dyDescent="0.25">
      <c r="A1429" s="62" t="s">
        <v>831</v>
      </c>
      <c r="B1429" s="63" t="str">
        <f t="shared" si="22"/>
        <v>S5063</v>
      </c>
      <c r="C1429" s="63" t="s">
        <v>75</v>
      </c>
      <c r="D1429" s="63" t="str">
        <f>TRIM(MID(Tableau1[[#This Row],[tache]],FIND("TACHE",Tableau1[[#This Row],[tache]])+5,FIND(":",Tableau1[[#This Row],[tache]])-(FIND("TACHE",Tableau1[[#This Row],[tache]])+5)))</f>
        <v>7</v>
      </c>
      <c r="E1429" s="63" t="s">
        <v>845</v>
      </c>
      <c r="F1429" s="63" t="s">
        <v>114</v>
      </c>
      <c r="G1429" s="63" t="s">
        <v>847</v>
      </c>
      <c r="H1429" s="63">
        <v>100</v>
      </c>
      <c r="I1429" s="63">
        <v>20</v>
      </c>
      <c r="J1429" s="63">
        <v>8</v>
      </c>
      <c r="K1429" s="63" t="s">
        <v>129</v>
      </c>
      <c r="L1429" s="63">
        <v>0</v>
      </c>
      <c r="M1429" s="63">
        <v>1</v>
      </c>
      <c r="N1429" s="64">
        <v>1</v>
      </c>
    </row>
    <row r="1430" spans="1:14" x14ac:dyDescent="0.25">
      <c r="A1430" s="62" t="s">
        <v>831</v>
      </c>
      <c r="B1430" s="63" t="str">
        <f t="shared" si="22"/>
        <v>S5063</v>
      </c>
      <c r="C1430" s="63" t="s">
        <v>75</v>
      </c>
      <c r="D1430" s="63" t="str">
        <f>TRIM(MID(Tableau1[[#This Row],[tache]],FIND("TACHE",Tableau1[[#This Row],[tache]])+5,FIND(":",Tableau1[[#This Row],[tache]])-(FIND("TACHE",Tableau1[[#This Row],[tache]])+5)))</f>
        <v>7</v>
      </c>
      <c r="E1430" s="63" t="s">
        <v>845</v>
      </c>
      <c r="F1430" s="63" t="s">
        <v>115</v>
      </c>
      <c r="G1430" s="63" t="s">
        <v>848</v>
      </c>
      <c r="H1430" s="63">
        <v>100</v>
      </c>
      <c r="I1430" s="63">
        <v>20</v>
      </c>
      <c r="J1430" s="63">
        <v>8</v>
      </c>
      <c r="K1430" s="63" t="s">
        <v>129</v>
      </c>
      <c r="L1430" s="63">
        <v>0</v>
      </c>
      <c r="M1430" s="63">
        <v>1</v>
      </c>
      <c r="N1430" s="64">
        <v>1</v>
      </c>
    </row>
    <row r="1431" spans="1:14" x14ac:dyDescent="0.25">
      <c r="A1431" s="62" t="s">
        <v>831</v>
      </c>
      <c r="B1431" s="63" t="str">
        <f t="shared" si="22"/>
        <v>S5063</v>
      </c>
      <c r="C1431" s="63" t="s">
        <v>75</v>
      </c>
      <c r="D1431" s="63" t="str">
        <f>TRIM(MID(Tableau1[[#This Row],[tache]],FIND("TACHE",Tableau1[[#This Row],[tache]])+5,FIND(":",Tableau1[[#This Row],[tache]])-(FIND("TACHE",Tableau1[[#This Row],[tache]])+5)))</f>
        <v>7</v>
      </c>
      <c r="E1431" s="63" t="s">
        <v>845</v>
      </c>
      <c r="F1431" s="63" t="s">
        <v>93</v>
      </c>
      <c r="G1431" s="63" t="s">
        <v>250</v>
      </c>
      <c r="H1431" s="63">
        <v>100</v>
      </c>
      <c r="I1431" s="63">
        <v>20</v>
      </c>
      <c r="J1431" s="63">
        <v>8</v>
      </c>
      <c r="K1431" s="63" t="s">
        <v>129</v>
      </c>
      <c r="L1431" s="63">
        <v>0</v>
      </c>
      <c r="M1431" s="63">
        <v>1</v>
      </c>
      <c r="N1431" s="64">
        <v>1</v>
      </c>
    </row>
    <row r="1432" spans="1:14" x14ac:dyDescent="0.25">
      <c r="A1432" s="62" t="s">
        <v>831</v>
      </c>
      <c r="B1432" s="63" t="str">
        <f t="shared" si="22"/>
        <v>S5063</v>
      </c>
      <c r="C1432" s="63" t="s">
        <v>75</v>
      </c>
      <c r="D1432" s="63" t="str">
        <f>TRIM(MID(Tableau1[[#This Row],[tache]],FIND("TACHE",Tableau1[[#This Row],[tache]])+5,FIND(":",Tableau1[[#This Row],[tache]])-(FIND("TACHE",Tableau1[[#This Row],[tache]])+5)))</f>
        <v>7</v>
      </c>
      <c r="E1432" s="63" t="s">
        <v>845</v>
      </c>
      <c r="F1432" s="63" t="s">
        <v>207</v>
      </c>
      <c r="G1432" s="63" t="s">
        <v>847</v>
      </c>
      <c r="H1432" s="63">
        <v>150</v>
      </c>
      <c r="I1432" s="63">
        <v>20</v>
      </c>
      <c r="J1432" s="63">
        <v>8</v>
      </c>
      <c r="K1432" s="63" t="s">
        <v>129</v>
      </c>
      <c r="L1432" s="63">
        <v>0</v>
      </c>
      <c r="M1432" s="63">
        <v>1</v>
      </c>
      <c r="N1432" s="64">
        <v>1</v>
      </c>
    </row>
    <row r="1433" spans="1:14" x14ac:dyDescent="0.25">
      <c r="A1433" s="62" t="s">
        <v>831</v>
      </c>
      <c r="B1433" s="63" t="str">
        <f t="shared" si="22"/>
        <v>S5063</v>
      </c>
      <c r="C1433" s="63" t="s">
        <v>75</v>
      </c>
      <c r="D1433" s="63" t="str">
        <f>TRIM(MID(Tableau1[[#This Row],[tache]],FIND("TACHE",Tableau1[[#This Row],[tache]])+5,FIND(":",Tableau1[[#This Row],[tache]])-(FIND("TACHE",Tableau1[[#This Row],[tache]])+5)))</f>
        <v>7</v>
      </c>
      <c r="E1433" s="63" t="s">
        <v>845</v>
      </c>
      <c r="F1433" s="63" t="s">
        <v>42</v>
      </c>
      <c r="G1433" s="63" t="s">
        <v>849</v>
      </c>
      <c r="H1433" s="63">
        <v>150</v>
      </c>
      <c r="I1433" s="63">
        <v>20</v>
      </c>
      <c r="J1433" s="63">
        <v>8</v>
      </c>
      <c r="K1433" s="63" t="s">
        <v>129</v>
      </c>
      <c r="L1433" s="63">
        <v>0</v>
      </c>
      <c r="M1433" s="63">
        <v>1</v>
      </c>
      <c r="N1433" s="64">
        <v>1</v>
      </c>
    </row>
    <row r="1434" spans="1:14" x14ac:dyDescent="0.25">
      <c r="A1434" s="62" t="s">
        <v>831</v>
      </c>
      <c r="B1434" s="63" t="str">
        <f t="shared" si="22"/>
        <v>S5063</v>
      </c>
      <c r="C1434" s="63" t="s">
        <v>75</v>
      </c>
      <c r="D1434" s="63" t="str">
        <f>TRIM(MID(Tableau1[[#This Row],[tache]],FIND("TACHE",Tableau1[[#This Row],[tache]])+5,FIND(":",Tableau1[[#This Row],[tache]])-(FIND("TACHE",Tableau1[[#This Row],[tache]])+5)))</f>
        <v>7</v>
      </c>
      <c r="E1434" s="63" t="s">
        <v>845</v>
      </c>
      <c r="F1434" s="63" t="s">
        <v>392</v>
      </c>
      <c r="G1434" s="63" t="s">
        <v>850</v>
      </c>
      <c r="H1434" s="63">
        <v>150</v>
      </c>
      <c r="I1434" s="63">
        <v>20</v>
      </c>
      <c r="J1434" s="63">
        <v>8</v>
      </c>
      <c r="K1434" s="63" t="s">
        <v>129</v>
      </c>
      <c r="L1434" s="63">
        <v>0</v>
      </c>
      <c r="M1434" s="63">
        <v>2</v>
      </c>
      <c r="N1434" s="64">
        <v>2</v>
      </c>
    </row>
    <row r="1435" spans="1:14" x14ac:dyDescent="0.25">
      <c r="A1435" s="62" t="s">
        <v>831</v>
      </c>
      <c r="B1435" s="63" t="str">
        <f t="shared" si="22"/>
        <v>S5063</v>
      </c>
      <c r="C1435" s="63" t="s">
        <v>75</v>
      </c>
      <c r="D1435" s="63" t="str">
        <f>TRIM(MID(Tableau1[[#This Row],[tache]],FIND("TACHE",Tableau1[[#This Row],[tache]])+5,FIND(":",Tableau1[[#This Row],[tache]])-(FIND("TACHE",Tableau1[[#This Row],[tache]])+5)))</f>
        <v>7</v>
      </c>
      <c r="E1435" s="63" t="s">
        <v>845</v>
      </c>
      <c r="F1435" s="63" t="s">
        <v>212</v>
      </c>
      <c r="G1435" s="63" t="s">
        <v>851</v>
      </c>
      <c r="H1435" s="63">
        <v>150</v>
      </c>
      <c r="I1435" s="63">
        <v>20</v>
      </c>
      <c r="J1435" s="63">
        <v>8</v>
      </c>
      <c r="K1435" s="63" t="s">
        <v>129</v>
      </c>
      <c r="L1435" s="63">
        <v>0</v>
      </c>
      <c r="M1435" s="63">
        <v>2</v>
      </c>
      <c r="N1435" s="64">
        <v>2</v>
      </c>
    </row>
    <row r="1436" spans="1:14" x14ac:dyDescent="0.25">
      <c r="A1436" s="62" t="s">
        <v>831</v>
      </c>
      <c r="B1436" s="63" t="str">
        <f t="shared" si="22"/>
        <v>S5063</v>
      </c>
      <c r="C1436" s="63" t="s">
        <v>75</v>
      </c>
      <c r="D1436" s="63" t="str">
        <f>TRIM(MID(Tableau1[[#This Row],[tache]],FIND("TACHE",Tableau1[[#This Row],[tache]])+5,FIND(":",Tableau1[[#This Row],[tache]])-(FIND("TACHE",Tableau1[[#This Row],[tache]])+5)))</f>
        <v>5</v>
      </c>
      <c r="E1436" s="63" t="s">
        <v>852</v>
      </c>
      <c r="F1436" s="63" t="s">
        <v>70</v>
      </c>
      <c r="G1436" s="63" t="s">
        <v>853</v>
      </c>
      <c r="H1436" s="63">
        <v>600</v>
      </c>
      <c r="I1436" s="63">
        <v>20</v>
      </c>
      <c r="J1436" s="63">
        <v>20</v>
      </c>
      <c r="K1436" s="63" t="s">
        <v>129</v>
      </c>
      <c r="L1436" s="63">
        <v>0</v>
      </c>
      <c r="M1436" s="63">
        <v>1</v>
      </c>
      <c r="N1436" s="64">
        <v>1</v>
      </c>
    </row>
    <row r="1437" spans="1:14" x14ac:dyDescent="0.25">
      <c r="A1437" s="62" t="s">
        <v>831</v>
      </c>
      <c r="B1437" s="63" t="str">
        <f t="shared" si="22"/>
        <v>S5063</v>
      </c>
      <c r="C1437" s="63" t="s">
        <v>75</v>
      </c>
      <c r="D1437" s="63" t="str">
        <f>TRIM(MID(Tableau1[[#This Row],[tache]],FIND("TACHE",Tableau1[[#This Row],[tache]])+5,FIND(":",Tableau1[[#This Row],[tache]])-(FIND("TACHE",Tableau1[[#This Row],[tache]])+5)))</f>
        <v>3</v>
      </c>
      <c r="E1437" s="63" t="s">
        <v>854</v>
      </c>
      <c r="F1437" s="63" t="s">
        <v>81</v>
      </c>
      <c r="G1437" s="63" t="s">
        <v>243</v>
      </c>
      <c r="H1437" s="63">
        <v>25</v>
      </c>
      <c r="I1437" s="63">
        <v>20</v>
      </c>
      <c r="J1437" s="63">
        <v>4</v>
      </c>
      <c r="K1437" s="63" t="s">
        <v>129</v>
      </c>
      <c r="L1437" s="63">
        <v>1</v>
      </c>
      <c r="M1437" s="63">
        <v>0</v>
      </c>
      <c r="N1437" s="64">
        <v>1</v>
      </c>
    </row>
    <row r="1438" spans="1:14" x14ac:dyDescent="0.25">
      <c r="A1438" s="62" t="s">
        <v>831</v>
      </c>
      <c r="B1438" s="63" t="str">
        <f t="shared" si="22"/>
        <v>S5063</v>
      </c>
      <c r="C1438" s="63" t="s">
        <v>75</v>
      </c>
      <c r="D1438" s="63" t="str">
        <f>TRIM(MID(Tableau1[[#This Row],[tache]],FIND("TACHE",Tableau1[[#This Row],[tache]])+5,FIND(":",Tableau1[[#This Row],[tache]])-(FIND("TACHE",Tableau1[[#This Row],[tache]])+5)))</f>
        <v>3</v>
      </c>
      <c r="E1438" s="63" t="s">
        <v>854</v>
      </c>
      <c r="F1438" s="63" t="s">
        <v>111</v>
      </c>
      <c r="G1438" s="63" t="s">
        <v>855</v>
      </c>
      <c r="H1438" s="63">
        <v>50</v>
      </c>
      <c r="I1438" s="63">
        <v>20</v>
      </c>
      <c r="J1438" s="63">
        <v>4</v>
      </c>
      <c r="K1438" s="63" t="s">
        <v>129</v>
      </c>
      <c r="L1438" s="63">
        <v>1</v>
      </c>
      <c r="M1438" s="63">
        <v>0</v>
      </c>
      <c r="N1438" s="64">
        <v>1</v>
      </c>
    </row>
    <row r="1439" spans="1:14" x14ac:dyDescent="0.25">
      <c r="A1439" s="62" t="s">
        <v>831</v>
      </c>
      <c r="B1439" s="63" t="str">
        <f t="shared" si="22"/>
        <v>S5063</v>
      </c>
      <c r="C1439" s="63" t="s">
        <v>75</v>
      </c>
      <c r="D1439" s="63" t="str">
        <f>TRIM(MID(Tableau1[[#This Row],[tache]],FIND("TACHE",Tableau1[[#This Row],[tache]])+5,FIND(":",Tableau1[[#This Row],[tache]])-(FIND("TACHE",Tableau1[[#This Row],[tache]])+5)))</f>
        <v>8</v>
      </c>
      <c r="E1439" s="63" t="s">
        <v>856</v>
      </c>
      <c r="F1439" s="63" t="s">
        <v>112</v>
      </c>
      <c r="G1439" s="63" t="s">
        <v>857</v>
      </c>
      <c r="H1439" s="63">
        <v>50</v>
      </c>
      <c r="I1439" s="63">
        <v>20</v>
      </c>
      <c r="J1439" s="63">
        <v>4</v>
      </c>
      <c r="K1439" s="63" t="s">
        <v>129</v>
      </c>
      <c r="L1439" s="63">
        <v>1</v>
      </c>
      <c r="M1439" s="63">
        <v>0</v>
      </c>
      <c r="N1439" s="64">
        <v>1</v>
      </c>
    </row>
    <row r="1440" spans="1:14" x14ac:dyDescent="0.25">
      <c r="A1440" s="62" t="s">
        <v>831</v>
      </c>
      <c r="B1440" s="63" t="str">
        <f t="shared" si="22"/>
        <v>S5063</v>
      </c>
      <c r="C1440" s="63" t="s">
        <v>75</v>
      </c>
      <c r="D1440" s="63" t="str">
        <f>TRIM(MID(Tableau1[[#This Row],[tache]],FIND("TACHE",Tableau1[[#This Row],[tache]])+5,FIND(":",Tableau1[[#This Row],[tache]])-(FIND("TACHE",Tableau1[[#This Row],[tache]])+5)))</f>
        <v>8</v>
      </c>
      <c r="E1440" s="63" t="s">
        <v>856</v>
      </c>
      <c r="F1440" s="63" t="s">
        <v>106</v>
      </c>
      <c r="G1440" s="63" t="s">
        <v>857</v>
      </c>
      <c r="H1440" s="63">
        <v>50</v>
      </c>
      <c r="I1440" s="63">
        <v>20</v>
      </c>
      <c r="J1440" s="63">
        <v>4</v>
      </c>
      <c r="K1440" s="63" t="s">
        <v>129</v>
      </c>
      <c r="L1440" s="63">
        <v>1</v>
      </c>
      <c r="M1440" s="63">
        <v>0</v>
      </c>
      <c r="N1440" s="64">
        <v>1</v>
      </c>
    </row>
    <row r="1441" spans="1:14" x14ac:dyDescent="0.25">
      <c r="A1441" s="62" t="s">
        <v>831</v>
      </c>
      <c r="B1441" s="63" t="str">
        <f t="shared" si="22"/>
        <v>S5063</v>
      </c>
      <c r="C1441" s="63" t="s">
        <v>75</v>
      </c>
      <c r="D1441" s="63" t="str">
        <f>TRIM(MID(Tableau1[[#This Row],[tache]],FIND("TACHE",Tableau1[[#This Row],[tache]])+5,FIND(":",Tableau1[[#This Row],[tache]])-(FIND("TACHE",Tableau1[[#This Row],[tache]])+5)))</f>
        <v>8</v>
      </c>
      <c r="E1441" s="63" t="s">
        <v>856</v>
      </c>
      <c r="F1441" s="63" t="s">
        <v>107</v>
      </c>
      <c r="G1441" s="63" t="s">
        <v>858</v>
      </c>
      <c r="H1441" s="63">
        <v>50</v>
      </c>
      <c r="I1441" s="63">
        <v>20</v>
      </c>
      <c r="J1441" s="63">
        <v>4</v>
      </c>
      <c r="K1441" s="63" t="s">
        <v>129</v>
      </c>
      <c r="L1441" s="63">
        <v>1</v>
      </c>
      <c r="M1441" s="63">
        <v>0</v>
      </c>
      <c r="N1441" s="64">
        <v>1</v>
      </c>
    </row>
    <row r="1442" spans="1:14" x14ac:dyDescent="0.25">
      <c r="A1442" s="62" t="s">
        <v>831</v>
      </c>
      <c r="B1442" s="63" t="str">
        <f t="shared" si="22"/>
        <v>S5063</v>
      </c>
      <c r="C1442" s="63" t="s">
        <v>75</v>
      </c>
      <c r="D1442" s="63" t="str">
        <f>TRIM(MID(Tableau1[[#This Row],[tache]],FIND("TACHE",Tableau1[[#This Row],[tache]])+5,FIND(":",Tableau1[[#This Row],[tache]])-(FIND("TACHE",Tableau1[[#This Row],[tache]])+5)))</f>
        <v>8</v>
      </c>
      <c r="E1442" s="63" t="s">
        <v>856</v>
      </c>
      <c r="F1442" s="63" t="s">
        <v>109</v>
      </c>
      <c r="G1442" s="63" t="s">
        <v>858</v>
      </c>
      <c r="H1442" s="63">
        <v>50</v>
      </c>
      <c r="I1442" s="63">
        <v>20</v>
      </c>
      <c r="J1442" s="63">
        <v>4</v>
      </c>
      <c r="K1442" s="63" t="s">
        <v>129</v>
      </c>
      <c r="L1442" s="63">
        <v>1</v>
      </c>
      <c r="M1442" s="63">
        <v>0</v>
      </c>
      <c r="N1442" s="64">
        <v>1</v>
      </c>
    </row>
    <row r="1443" spans="1:14" x14ac:dyDescent="0.25">
      <c r="A1443" s="62" t="s">
        <v>831</v>
      </c>
      <c r="B1443" s="63" t="str">
        <f t="shared" si="22"/>
        <v>S5063</v>
      </c>
      <c r="C1443" s="63" t="s">
        <v>75</v>
      </c>
      <c r="D1443" s="63" t="str">
        <f>TRIM(MID(Tableau1[[#This Row],[tache]],FIND("TACHE",Tableau1[[#This Row],[tache]])+5,FIND(":",Tableau1[[#This Row],[tache]])-(FIND("TACHE",Tableau1[[#This Row],[tache]])+5)))</f>
        <v>8</v>
      </c>
      <c r="E1443" s="63" t="s">
        <v>856</v>
      </c>
      <c r="F1443" s="63" t="s">
        <v>196</v>
      </c>
      <c r="G1443" s="63" t="s">
        <v>859</v>
      </c>
      <c r="H1443" s="63">
        <v>50</v>
      </c>
      <c r="I1443" s="63">
        <v>20</v>
      </c>
      <c r="J1443" s="63">
        <v>4</v>
      </c>
      <c r="K1443" s="63" t="s">
        <v>129</v>
      </c>
      <c r="L1443" s="63">
        <v>1</v>
      </c>
      <c r="M1443" s="63">
        <v>0</v>
      </c>
      <c r="N1443" s="64">
        <v>1</v>
      </c>
    </row>
    <row r="1444" spans="1:14" x14ac:dyDescent="0.25">
      <c r="A1444" s="62" t="s">
        <v>831</v>
      </c>
      <c r="B1444" s="63" t="str">
        <f t="shared" si="22"/>
        <v>S5063</v>
      </c>
      <c r="C1444" s="63" t="s">
        <v>75</v>
      </c>
      <c r="D1444" s="63" t="str">
        <f>TRIM(MID(Tableau1[[#This Row],[tache]],FIND("TACHE",Tableau1[[#This Row],[tache]])+5,FIND(":",Tableau1[[#This Row],[tache]])-(FIND("TACHE",Tableau1[[#This Row],[tache]])+5)))</f>
        <v>8</v>
      </c>
      <c r="E1444" s="63" t="s">
        <v>856</v>
      </c>
      <c r="F1444" s="63" t="s">
        <v>211</v>
      </c>
      <c r="G1444" s="63" t="s">
        <v>857</v>
      </c>
      <c r="H1444" s="63">
        <v>50</v>
      </c>
      <c r="I1444" s="63">
        <v>20</v>
      </c>
      <c r="J1444" s="63">
        <v>4</v>
      </c>
      <c r="K1444" s="63" t="s">
        <v>129</v>
      </c>
      <c r="L1444" s="63">
        <v>1</v>
      </c>
      <c r="M1444" s="63">
        <v>0</v>
      </c>
      <c r="N1444" s="64">
        <v>1</v>
      </c>
    </row>
    <row r="1445" spans="1:14" x14ac:dyDescent="0.25">
      <c r="A1445" s="62" t="s">
        <v>831</v>
      </c>
      <c r="B1445" s="63" t="str">
        <f t="shared" si="22"/>
        <v>S5063</v>
      </c>
      <c r="C1445" s="63" t="s">
        <v>75</v>
      </c>
      <c r="D1445" s="63" t="str">
        <f>TRIM(MID(Tableau1[[#This Row],[tache]],FIND("TACHE",Tableau1[[#This Row],[tache]])+5,FIND(":",Tableau1[[#This Row],[tache]])-(FIND("TACHE",Tableau1[[#This Row],[tache]])+5)))</f>
        <v>8</v>
      </c>
      <c r="E1445" s="63" t="s">
        <v>856</v>
      </c>
      <c r="F1445" s="63" t="s">
        <v>111</v>
      </c>
      <c r="G1445" s="63" t="s">
        <v>860</v>
      </c>
      <c r="H1445" s="63">
        <v>50</v>
      </c>
      <c r="I1445" s="63">
        <v>20</v>
      </c>
      <c r="J1445" s="63">
        <v>4</v>
      </c>
      <c r="K1445" s="63" t="s">
        <v>129</v>
      </c>
      <c r="L1445" s="63">
        <v>1</v>
      </c>
      <c r="M1445" s="63">
        <v>0</v>
      </c>
      <c r="N1445" s="64">
        <v>1</v>
      </c>
    </row>
    <row r="1446" spans="1:14" x14ac:dyDescent="0.25">
      <c r="A1446" s="62" t="s">
        <v>831</v>
      </c>
      <c r="B1446" s="63" t="str">
        <f t="shared" si="22"/>
        <v>S5063</v>
      </c>
      <c r="C1446" s="63" t="s">
        <v>75</v>
      </c>
      <c r="D1446" s="63" t="str">
        <f>TRIM(MID(Tableau1[[#This Row],[tache]],FIND("TACHE",Tableau1[[#This Row],[tache]])+5,FIND(":",Tableau1[[#This Row],[tache]])-(FIND("TACHE",Tableau1[[#This Row],[tache]])+5)))</f>
        <v>8</v>
      </c>
      <c r="E1446" s="63" t="s">
        <v>856</v>
      </c>
      <c r="F1446" s="63" t="s">
        <v>194</v>
      </c>
      <c r="G1446" s="63" t="s">
        <v>861</v>
      </c>
      <c r="H1446" s="63">
        <v>50</v>
      </c>
      <c r="I1446" s="63">
        <v>20</v>
      </c>
      <c r="J1446" s="63">
        <v>4</v>
      </c>
      <c r="K1446" s="63" t="s">
        <v>129</v>
      </c>
      <c r="L1446" s="63">
        <v>2</v>
      </c>
      <c r="M1446" s="63">
        <v>0</v>
      </c>
      <c r="N1446" s="64">
        <v>2</v>
      </c>
    </row>
    <row r="1447" spans="1:14" x14ac:dyDescent="0.25">
      <c r="A1447" s="62" t="s">
        <v>831</v>
      </c>
      <c r="B1447" s="63" t="str">
        <f t="shared" si="22"/>
        <v>S5063</v>
      </c>
      <c r="C1447" s="63" t="s">
        <v>75</v>
      </c>
      <c r="D1447" s="63" t="str">
        <f>TRIM(MID(Tableau1[[#This Row],[tache]],FIND("TACHE",Tableau1[[#This Row],[tache]])+5,FIND(":",Tableau1[[#This Row],[tache]])-(FIND("TACHE",Tableau1[[#This Row],[tache]])+5)))</f>
        <v>6</v>
      </c>
      <c r="E1447" s="63" t="s">
        <v>862</v>
      </c>
      <c r="F1447" s="63" t="s">
        <v>81</v>
      </c>
      <c r="G1447" s="63" t="s">
        <v>696</v>
      </c>
      <c r="H1447" s="63">
        <v>25</v>
      </c>
      <c r="I1447" s="63">
        <v>20</v>
      </c>
      <c r="J1447" s="63">
        <v>4</v>
      </c>
      <c r="K1447" s="63" t="s">
        <v>129</v>
      </c>
      <c r="L1447" s="63">
        <v>0</v>
      </c>
      <c r="M1447" s="63">
        <v>1</v>
      </c>
      <c r="N1447" s="64">
        <v>1</v>
      </c>
    </row>
    <row r="1448" spans="1:14" x14ac:dyDescent="0.25">
      <c r="A1448" s="62" t="s">
        <v>831</v>
      </c>
      <c r="B1448" s="63" t="str">
        <f t="shared" si="22"/>
        <v>S5063</v>
      </c>
      <c r="C1448" s="63" t="s">
        <v>75</v>
      </c>
      <c r="D1448" s="63" t="str">
        <f>TRIM(MID(Tableau1[[#This Row],[tache]],FIND("TACHE",Tableau1[[#This Row],[tache]])+5,FIND(":",Tableau1[[#This Row],[tache]])-(FIND("TACHE",Tableau1[[#This Row],[tache]])+5)))</f>
        <v>6</v>
      </c>
      <c r="E1448" s="63" t="s">
        <v>862</v>
      </c>
      <c r="F1448" s="63" t="s">
        <v>82</v>
      </c>
      <c r="G1448" s="63" t="s">
        <v>863</v>
      </c>
      <c r="H1448" s="63">
        <v>20</v>
      </c>
      <c r="I1448" s="63">
        <v>20</v>
      </c>
      <c r="J1448" s="63">
        <v>4</v>
      </c>
      <c r="K1448" s="63" t="s">
        <v>129</v>
      </c>
      <c r="L1448" s="63">
        <v>0</v>
      </c>
      <c r="M1448" s="63">
        <v>1</v>
      </c>
      <c r="N1448" s="64">
        <v>1</v>
      </c>
    </row>
    <row r="1449" spans="1:14" x14ac:dyDescent="0.25">
      <c r="A1449" s="62" t="s">
        <v>831</v>
      </c>
      <c r="B1449" s="63" t="str">
        <f t="shared" si="22"/>
        <v>S5063</v>
      </c>
      <c r="C1449" s="63" t="s">
        <v>75</v>
      </c>
      <c r="D1449" s="63" t="str">
        <f>TRIM(MID(Tableau1[[#This Row],[tache]],FIND("TACHE",Tableau1[[#This Row],[tache]])+5,FIND(":",Tableau1[[#This Row],[tache]])-(FIND("TACHE",Tableau1[[#This Row],[tache]])+5)))</f>
        <v>6</v>
      </c>
      <c r="E1449" s="63" t="s">
        <v>862</v>
      </c>
      <c r="F1449" s="63" t="s">
        <v>112</v>
      </c>
      <c r="G1449" s="63" t="s">
        <v>864</v>
      </c>
      <c r="H1449" s="63">
        <v>50</v>
      </c>
      <c r="I1449" s="63">
        <v>20</v>
      </c>
      <c r="J1449" s="63">
        <v>4</v>
      </c>
      <c r="K1449" s="63" t="s">
        <v>129</v>
      </c>
      <c r="L1449" s="63">
        <v>0</v>
      </c>
      <c r="M1449" s="63">
        <v>1</v>
      </c>
      <c r="N1449" s="64">
        <v>1</v>
      </c>
    </row>
    <row r="1450" spans="1:14" x14ac:dyDescent="0.25">
      <c r="A1450" s="62" t="s">
        <v>831</v>
      </c>
      <c r="B1450" s="63" t="str">
        <f t="shared" si="22"/>
        <v>S5063</v>
      </c>
      <c r="C1450" s="63" t="s">
        <v>75</v>
      </c>
      <c r="D1450" s="63" t="str">
        <f>TRIM(MID(Tableau1[[#This Row],[tache]],FIND("TACHE",Tableau1[[#This Row],[tache]])+5,FIND(":",Tableau1[[#This Row],[tache]])-(FIND("TACHE",Tableau1[[#This Row],[tache]])+5)))</f>
        <v>6</v>
      </c>
      <c r="E1450" s="63" t="s">
        <v>862</v>
      </c>
      <c r="F1450" s="63" t="s">
        <v>105</v>
      </c>
      <c r="G1450" s="63" t="s">
        <v>250</v>
      </c>
      <c r="H1450" s="63">
        <v>80</v>
      </c>
      <c r="I1450" s="63">
        <v>50</v>
      </c>
      <c r="J1450" s="63">
        <v>8</v>
      </c>
      <c r="K1450" s="63" t="s">
        <v>129</v>
      </c>
      <c r="L1450" s="63">
        <v>0</v>
      </c>
      <c r="M1450" s="63">
        <v>1</v>
      </c>
      <c r="N1450" s="64">
        <v>1</v>
      </c>
    </row>
    <row r="1451" spans="1:14" x14ac:dyDescent="0.25">
      <c r="A1451" s="62" t="s">
        <v>831</v>
      </c>
      <c r="B1451" s="63" t="str">
        <f t="shared" si="22"/>
        <v>S5063</v>
      </c>
      <c r="C1451" s="63" t="s">
        <v>75</v>
      </c>
      <c r="D1451" s="63" t="str">
        <f>TRIM(MID(Tableau1[[#This Row],[tache]],FIND("TACHE",Tableau1[[#This Row],[tache]])+5,FIND(":",Tableau1[[#This Row],[tache]])-(FIND("TACHE",Tableau1[[#This Row],[tache]])+5)))</f>
        <v>6</v>
      </c>
      <c r="E1451" s="63" t="s">
        <v>862</v>
      </c>
      <c r="F1451" s="63" t="s">
        <v>106</v>
      </c>
      <c r="G1451" s="63" t="s">
        <v>864</v>
      </c>
      <c r="H1451" s="63">
        <v>50</v>
      </c>
      <c r="I1451" s="63">
        <v>20</v>
      </c>
      <c r="J1451" s="63">
        <v>4</v>
      </c>
      <c r="K1451" s="63" t="s">
        <v>129</v>
      </c>
      <c r="L1451" s="63">
        <v>0</v>
      </c>
      <c r="M1451" s="63">
        <v>1</v>
      </c>
      <c r="N1451" s="64">
        <v>1</v>
      </c>
    </row>
    <row r="1452" spans="1:14" x14ac:dyDescent="0.25">
      <c r="A1452" s="62" t="s">
        <v>831</v>
      </c>
      <c r="B1452" s="63" t="str">
        <f t="shared" si="22"/>
        <v>S5063</v>
      </c>
      <c r="C1452" s="63" t="s">
        <v>75</v>
      </c>
      <c r="D1452" s="63" t="str">
        <f>TRIM(MID(Tableau1[[#This Row],[tache]],FIND("TACHE",Tableau1[[#This Row],[tache]])+5,FIND(":",Tableau1[[#This Row],[tache]])-(FIND("TACHE",Tableau1[[#This Row],[tache]])+5)))</f>
        <v>6</v>
      </c>
      <c r="E1452" s="63" t="s">
        <v>862</v>
      </c>
      <c r="F1452" s="63" t="s">
        <v>107</v>
      </c>
      <c r="G1452" s="63" t="s">
        <v>865</v>
      </c>
      <c r="H1452" s="63">
        <v>50</v>
      </c>
      <c r="I1452" s="63">
        <v>20</v>
      </c>
      <c r="J1452" s="63">
        <v>4</v>
      </c>
      <c r="K1452" s="63" t="s">
        <v>129</v>
      </c>
      <c r="L1452" s="63">
        <v>0</v>
      </c>
      <c r="M1452" s="63">
        <v>1</v>
      </c>
      <c r="N1452" s="64">
        <v>1</v>
      </c>
    </row>
    <row r="1453" spans="1:14" x14ac:dyDescent="0.25">
      <c r="A1453" s="62" t="s">
        <v>831</v>
      </c>
      <c r="B1453" s="63" t="str">
        <f t="shared" si="22"/>
        <v>S5063</v>
      </c>
      <c r="C1453" s="63" t="s">
        <v>75</v>
      </c>
      <c r="D1453" s="63" t="str">
        <f>TRIM(MID(Tableau1[[#This Row],[tache]],FIND("TACHE",Tableau1[[#This Row],[tache]])+5,FIND(":",Tableau1[[#This Row],[tache]])-(FIND("TACHE",Tableau1[[#This Row],[tache]])+5)))</f>
        <v>6</v>
      </c>
      <c r="E1453" s="63" t="s">
        <v>862</v>
      </c>
      <c r="F1453" s="63" t="s">
        <v>108</v>
      </c>
      <c r="G1453" s="63" t="s">
        <v>250</v>
      </c>
      <c r="H1453" s="63">
        <v>80</v>
      </c>
      <c r="I1453" s="63">
        <v>50</v>
      </c>
      <c r="J1453" s="63">
        <v>8</v>
      </c>
      <c r="K1453" s="63" t="s">
        <v>129</v>
      </c>
      <c r="L1453" s="63">
        <v>0</v>
      </c>
      <c r="M1453" s="63">
        <v>1</v>
      </c>
      <c r="N1453" s="64">
        <v>1</v>
      </c>
    </row>
    <row r="1454" spans="1:14" x14ac:dyDescent="0.25">
      <c r="A1454" s="62" t="s">
        <v>831</v>
      </c>
      <c r="B1454" s="63" t="str">
        <f t="shared" si="22"/>
        <v>S5063</v>
      </c>
      <c r="C1454" s="63" t="s">
        <v>75</v>
      </c>
      <c r="D1454" s="63" t="str">
        <f>TRIM(MID(Tableau1[[#This Row],[tache]],FIND("TACHE",Tableau1[[#This Row],[tache]])+5,FIND(":",Tableau1[[#This Row],[tache]])-(FIND("TACHE",Tableau1[[#This Row],[tache]])+5)))</f>
        <v>6</v>
      </c>
      <c r="E1454" s="63" t="s">
        <v>862</v>
      </c>
      <c r="F1454" s="63" t="s">
        <v>109</v>
      </c>
      <c r="G1454" s="63" t="s">
        <v>866</v>
      </c>
      <c r="H1454" s="63">
        <v>50</v>
      </c>
      <c r="I1454" s="63">
        <v>20</v>
      </c>
      <c r="J1454" s="63">
        <v>4</v>
      </c>
      <c r="K1454" s="63" t="s">
        <v>129</v>
      </c>
      <c r="L1454" s="63">
        <v>0</v>
      </c>
      <c r="M1454" s="63">
        <v>1</v>
      </c>
      <c r="N1454" s="64">
        <v>1</v>
      </c>
    </row>
    <row r="1455" spans="1:14" x14ac:dyDescent="0.25">
      <c r="A1455" s="62" t="s">
        <v>831</v>
      </c>
      <c r="B1455" s="63" t="str">
        <f t="shared" si="22"/>
        <v>S5063</v>
      </c>
      <c r="C1455" s="63" t="s">
        <v>75</v>
      </c>
      <c r="D1455" s="63" t="str">
        <f>TRIM(MID(Tableau1[[#This Row],[tache]],FIND("TACHE",Tableau1[[#This Row],[tache]])+5,FIND(":",Tableau1[[#This Row],[tache]])-(FIND("TACHE",Tableau1[[#This Row],[tache]])+5)))</f>
        <v>6</v>
      </c>
      <c r="E1455" s="63" t="s">
        <v>862</v>
      </c>
      <c r="F1455" s="63" t="s">
        <v>110</v>
      </c>
      <c r="G1455" s="63" t="s">
        <v>188</v>
      </c>
      <c r="H1455" s="63">
        <v>50</v>
      </c>
      <c r="I1455" s="63">
        <v>20</v>
      </c>
      <c r="J1455" s="63">
        <v>4</v>
      </c>
      <c r="K1455" s="63" t="s">
        <v>129</v>
      </c>
      <c r="L1455" s="63">
        <v>0</v>
      </c>
      <c r="M1455" s="63">
        <v>1</v>
      </c>
      <c r="N1455" s="64">
        <v>1</v>
      </c>
    </row>
    <row r="1456" spans="1:14" x14ac:dyDescent="0.25">
      <c r="A1456" s="62" t="s">
        <v>831</v>
      </c>
      <c r="B1456" s="63" t="str">
        <f t="shared" si="22"/>
        <v>S5063</v>
      </c>
      <c r="C1456" s="63" t="s">
        <v>75</v>
      </c>
      <c r="D1456" s="63" t="str">
        <f>TRIM(MID(Tableau1[[#This Row],[tache]],FIND("TACHE",Tableau1[[#This Row],[tache]])+5,FIND(":",Tableau1[[#This Row],[tache]])-(FIND("TACHE",Tableau1[[#This Row],[tache]])+5)))</f>
        <v>6</v>
      </c>
      <c r="E1456" s="63" t="s">
        <v>862</v>
      </c>
      <c r="F1456" s="63" t="s">
        <v>111</v>
      </c>
      <c r="G1456" s="63" t="s">
        <v>867</v>
      </c>
      <c r="H1456" s="63">
        <v>50</v>
      </c>
      <c r="I1456" s="63">
        <v>20</v>
      </c>
      <c r="J1456" s="63">
        <v>4</v>
      </c>
      <c r="K1456" s="63" t="s">
        <v>129</v>
      </c>
      <c r="L1456" s="63">
        <v>0</v>
      </c>
      <c r="M1456" s="63">
        <v>2</v>
      </c>
      <c r="N1456" s="64">
        <v>2</v>
      </c>
    </row>
    <row r="1457" spans="1:14" x14ac:dyDescent="0.25">
      <c r="A1457" s="62" t="s">
        <v>831</v>
      </c>
      <c r="B1457" s="63" t="str">
        <f t="shared" si="22"/>
        <v>S5063</v>
      </c>
      <c r="C1457" s="63" t="s">
        <v>75</v>
      </c>
      <c r="D1457" s="63" t="str">
        <f>TRIM(MID(Tableau1[[#This Row],[tache]],FIND("TACHE",Tableau1[[#This Row],[tache]])+5,FIND(":",Tableau1[[#This Row],[tache]])-(FIND("TACHE",Tableau1[[#This Row],[tache]])+5)))</f>
        <v>6</v>
      </c>
      <c r="E1457" s="63" t="s">
        <v>862</v>
      </c>
      <c r="F1457" s="63" t="s">
        <v>194</v>
      </c>
      <c r="G1457" s="63" t="s">
        <v>188</v>
      </c>
      <c r="H1457" s="63">
        <v>50</v>
      </c>
      <c r="I1457" s="63">
        <v>20</v>
      </c>
      <c r="J1457" s="63">
        <v>4</v>
      </c>
      <c r="K1457" s="63" t="s">
        <v>129</v>
      </c>
      <c r="L1457" s="63">
        <v>0</v>
      </c>
      <c r="M1457" s="63">
        <v>1</v>
      </c>
      <c r="N1457" s="64">
        <v>1</v>
      </c>
    </row>
    <row r="1458" spans="1:14" x14ac:dyDescent="0.25">
      <c r="A1458" s="62" t="s">
        <v>831</v>
      </c>
      <c r="B1458" s="63" t="str">
        <f t="shared" si="22"/>
        <v>S5063</v>
      </c>
      <c r="C1458" s="63" t="s">
        <v>75</v>
      </c>
      <c r="D1458" s="63" t="str">
        <f>TRIM(MID(Tableau1[[#This Row],[tache]],FIND("TACHE",Tableau1[[#This Row],[tache]])+5,FIND(":",Tableau1[[#This Row],[tache]])-(FIND("TACHE",Tableau1[[#This Row],[tache]])+5)))</f>
        <v>6</v>
      </c>
      <c r="E1458" s="63" t="s">
        <v>862</v>
      </c>
      <c r="F1458" s="63" t="s">
        <v>209</v>
      </c>
      <c r="G1458" s="63" t="s">
        <v>250</v>
      </c>
      <c r="H1458" s="63">
        <v>50</v>
      </c>
      <c r="I1458" s="63">
        <v>20</v>
      </c>
      <c r="J1458" s="63">
        <v>4</v>
      </c>
      <c r="K1458" s="63" t="s">
        <v>129</v>
      </c>
      <c r="L1458" s="63">
        <v>0</v>
      </c>
      <c r="M1458" s="63">
        <v>1</v>
      </c>
      <c r="N1458" s="64">
        <v>1</v>
      </c>
    </row>
    <row r="1459" spans="1:14" x14ac:dyDescent="0.25">
      <c r="A1459" s="62" t="s">
        <v>831</v>
      </c>
      <c r="B1459" s="63" t="str">
        <f t="shared" si="22"/>
        <v>S5063</v>
      </c>
      <c r="C1459" s="63" t="s">
        <v>75</v>
      </c>
      <c r="D1459" s="63" t="str">
        <f>TRIM(MID(Tableau1[[#This Row],[tache]],FIND("TACHE",Tableau1[[#This Row],[tache]])+5,FIND(":",Tableau1[[#This Row],[tache]])-(FIND("TACHE",Tableau1[[#This Row],[tache]])+5)))</f>
        <v>6</v>
      </c>
      <c r="E1459" s="63" t="s">
        <v>862</v>
      </c>
      <c r="F1459" s="63" t="s">
        <v>211</v>
      </c>
      <c r="G1459" s="63" t="s">
        <v>864</v>
      </c>
      <c r="H1459" s="63">
        <v>50</v>
      </c>
      <c r="I1459" s="63">
        <v>20</v>
      </c>
      <c r="J1459" s="63">
        <v>4</v>
      </c>
      <c r="K1459" s="63" t="s">
        <v>129</v>
      </c>
      <c r="L1459" s="63">
        <v>0</v>
      </c>
      <c r="M1459" s="63">
        <v>1</v>
      </c>
      <c r="N1459" s="64">
        <v>1</v>
      </c>
    </row>
    <row r="1460" spans="1:14" x14ac:dyDescent="0.25">
      <c r="A1460" s="62" t="s">
        <v>831</v>
      </c>
      <c r="B1460" s="63" t="str">
        <f t="shared" si="22"/>
        <v>S5063</v>
      </c>
      <c r="C1460" s="63" t="s">
        <v>75</v>
      </c>
      <c r="D1460" s="63" t="str">
        <f>TRIM(MID(Tableau1[[#This Row],[tache]],FIND("TACHE",Tableau1[[#This Row],[tache]])+5,FIND(":",Tableau1[[#This Row],[tache]])-(FIND("TACHE",Tableau1[[#This Row],[tache]])+5)))</f>
        <v>6</v>
      </c>
      <c r="E1460" s="63" t="s">
        <v>862</v>
      </c>
      <c r="F1460" s="63" t="s">
        <v>196</v>
      </c>
      <c r="G1460" s="63" t="s">
        <v>868</v>
      </c>
      <c r="H1460" s="63"/>
      <c r="I1460" s="63"/>
      <c r="J1460" s="63" t="e">
        <v>#N/A</v>
      </c>
      <c r="K1460" s="63"/>
      <c r="L1460" s="63">
        <v>0</v>
      </c>
      <c r="M1460" s="63">
        <v>2</v>
      </c>
      <c r="N1460" s="64">
        <v>2</v>
      </c>
    </row>
    <row r="1461" spans="1:14" x14ac:dyDescent="0.25">
      <c r="A1461" s="5" t="s">
        <v>869</v>
      </c>
      <c r="B1461" s="48" t="str">
        <f t="shared" si="22"/>
        <v>S5120</v>
      </c>
      <c r="C1461" s="48" t="s">
        <v>75</v>
      </c>
      <c r="D1461" s="48" t="str">
        <f>TRIM(MID(Tableau1[[#This Row],[tache]],FIND("TACHE",Tableau1[[#This Row],[tache]])+5,FIND(":",Tableau1[[#This Row],[tache]])-(FIND("TACHE",Tableau1[[#This Row],[tache]])+5)))</f>
        <v>2</v>
      </c>
      <c r="E1461" s="48" t="s">
        <v>130</v>
      </c>
      <c r="F1461" s="48" t="s">
        <v>73</v>
      </c>
      <c r="G1461" s="48" t="s">
        <v>870</v>
      </c>
      <c r="H1461" s="48">
        <v>400</v>
      </c>
      <c r="I1461" s="48">
        <v>20</v>
      </c>
      <c r="J1461" s="48">
        <v>16</v>
      </c>
      <c r="K1461" s="48" t="s">
        <v>129</v>
      </c>
      <c r="L1461" s="48">
        <v>0</v>
      </c>
      <c r="M1461" s="48">
        <v>2</v>
      </c>
      <c r="N1461" s="47">
        <v>2</v>
      </c>
    </row>
    <row r="1462" spans="1:14" x14ac:dyDescent="0.25">
      <c r="A1462" s="62" t="s">
        <v>871</v>
      </c>
      <c r="B1462" s="63" t="str">
        <f t="shared" si="22"/>
        <v>S5185</v>
      </c>
      <c r="C1462" s="63" t="s">
        <v>75</v>
      </c>
      <c r="D1462" s="63" t="str">
        <f>TRIM(MID(Tableau1[[#This Row],[tache]],FIND("TACHE",Tableau1[[#This Row],[tache]])+5,FIND(":",Tableau1[[#This Row],[tache]])-(FIND("TACHE",Tableau1[[#This Row],[tache]])+5)))</f>
        <v>3</v>
      </c>
      <c r="E1462" s="63" t="s">
        <v>666</v>
      </c>
      <c r="F1462" s="63" t="s">
        <v>83</v>
      </c>
      <c r="G1462" s="63" t="s">
        <v>639</v>
      </c>
      <c r="H1462" s="63">
        <v>200</v>
      </c>
      <c r="I1462" s="63">
        <v>20</v>
      </c>
      <c r="J1462" s="63">
        <v>8</v>
      </c>
      <c r="K1462" s="63" t="s">
        <v>129</v>
      </c>
      <c r="L1462" s="63">
        <v>0</v>
      </c>
      <c r="M1462" s="63">
        <v>2</v>
      </c>
      <c r="N1462" s="64">
        <v>2</v>
      </c>
    </row>
    <row r="1463" spans="1:14" x14ac:dyDescent="0.25">
      <c r="A1463" s="62" t="s">
        <v>871</v>
      </c>
      <c r="B1463" s="63" t="str">
        <f t="shared" si="22"/>
        <v>S5185</v>
      </c>
      <c r="C1463" s="63" t="s">
        <v>75</v>
      </c>
      <c r="D1463" s="63" t="str">
        <f>TRIM(MID(Tableau1[[#This Row],[tache]],FIND("TACHE",Tableau1[[#This Row],[tache]])+5,FIND(":",Tableau1[[#This Row],[tache]])-(FIND("TACHE",Tableau1[[#This Row],[tache]])+5)))</f>
        <v>3</v>
      </c>
      <c r="E1463" s="63" t="s">
        <v>666</v>
      </c>
      <c r="F1463" s="63" t="s">
        <v>75</v>
      </c>
      <c r="G1463" s="63" t="s">
        <v>639</v>
      </c>
      <c r="H1463" s="63">
        <v>200</v>
      </c>
      <c r="I1463" s="63">
        <v>20</v>
      </c>
      <c r="J1463" s="63">
        <v>8</v>
      </c>
      <c r="K1463" s="63" t="s">
        <v>129</v>
      </c>
      <c r="L1463" s="63">
        <v>0</v>
      </c>
      <c r="M1463" s="63">
        <v>2</v>
      </c>
      <c r="N1463" s="64">
        <v>2</v>
      </c>
    </row>
    <row r="1464" spans="1:14" x14ac:dyDescent="0.25">
      <c r="A1464" s="62" t="s">
        <v>871</v>
      </c>
      <c r="B1464" s="63" t="str">
        <f t="shared" si="22"/>
        <v>S5185</v>
      </c>
      <c r="C1464" s="63" t="s">
        <v>75</v>
      </c>
      <c r="D1464" s="63" t="str">
        <f>TRIM(MID(Tableau1[[#This Row],[tache]],FIND("TACHE",Tableau1[[#This Row],[tache]])+5,FIND(":",Tableau1[[#This Row],[tache]])-(FIND("TACHE",Tableau1[[#This Row],[tache]])+5)))</f>
        <v>3</v>
      </c>
      <c r="E1464" s="63" t="s">
        <v>666</v>
      </c>
      <c r="F1464" s="63" t="s">
        <v>70</v>
      </c>
      <c r="G1464" s="63" t="s">
        <v>639</v>
      </c>
      <c r="H1464" s="63">
        <v>350</v>
      </c>
      <c r="I1464" s="63">
        <v>20</v>
      </c>
      <c r="J1464" s="63">
        <v>12</v>
      </c>
      <c r="K1464" s="63" t="s">
        <v>129</v>
      </c>
      <c r="L1464" s="63">
        <v>0</v>
      </c>
      <c r="M1464" s="63">
        <v>2</v>
      </c>
      <c r="N1464" s="64">
        <v>2</v>
      </c>
    </row>
    <row r="1465" spans="1:14" x14ac:dyDescent="0.25">
      <c r="A1465" s="5" t="s">
        <v>872</v>
      </c>
      <c r="B1465" s="48" t="str">
        <f t="shared" si="22"/>
        <v>S5221</v>
      </c>
      <c r="C1465" s="48" t="s">
        <v>75</v>
      </c>
      <c r="D1465" s="48" t="str">
        <f>TRIM(MID(Tableau1[[#This Row],[tache]],FIND("TACHE",Tableau1[[#This Row],[tache]])+5,FIND(":",Tableau1[[#This Row],[tache]])-(FIND("TACHE",Tableau1[[#This Row],[tache]])+5)))</f>
        <v>2</v>
      </c>
      <c r="E1465" s="48" t="s">
        <v>130</v>
      </c>
      <c r="F1465" s="48" t="s">
        <v>75</v>
      </c>
      <c r="G1465" s="48" t="s">
        <v>449</v>
      </c>
      <c r="H1465" s="48">
        <v>25</v>
      </c>
      <c r="I1465" s="48">
        <v>20</v>
      </c>
      <c r="J1465" s="48">
        <v>4</v>
      </c>
      <c r="K1465" s="48"/>
      <c r="L1465" s="48">
        <v>0</v>
      </c>
      <c r="M1465" s="48">
        <v>1</v>
      </c>
      <c r="N1465" s="47">
        <v>1</v>
      </c>
    </row>
    <row r="1466" spans="1:14" x14ac:dyDescent="0.25">
      <c r="A1466" s="5" t="s">
        <v>872</v>
      </c>
      <c r="B1466" s="48" t="str">
        <f t="shared" si="22"/>
        <v>S5221</v>
      </c>
      <c r="C1466" s="48" t="s">
        <v>75</v>
      </c>
      <c r="D1466" s="48" t="str">
        <f>TRIM(MID(Tableau1[[#This Row],[tache]],FIND("TACHE",Tableau1[[#This Row],[tache]])+5,FIND(":",Tableau1[[#This Row],[tache]])-(FIND("TACHE",Tableau1[[#This Row],[tache]])+5)))</f>
        <v>2</v>
      </c>
      <c r="E1466" s="48" t="s">
        <v>130</v>
      </c>
      <c r="F1466" s="48" t="s">
        <v>70</v>
      </c>
      <c r="G1466" s="48" t="s">
        <v>765</v>
      </c>
      <c r="H1466" s="48">
        <v>20</v>
      </c>
      <c r="I1466" s="48">
        <v>20</v>
      </c>
      <c r="J1466" s="48">
        <v>4</v>
      </c>
      <c r="K1466" s="48"/>
      <c r="L1466" s="48">
        <v>0</v>
      </c>
      <c r="M1466" s="48">
        <v>1</v>
      </c>
      <c r="N1466" s="47">
        <v>1</v>
      </c>
    </row>
    <row r="1467" spans="1:14" x14ac:dyDescent="0.25">
      <c r="A1467" s="5" t="s">
        <v>872</v>
      </c>
      <c r="B1467" s="48" t="str">
        <f t="shared" si="22"/>
        <v>S5221</v>
      </c>
      <c r="C1467" s="48" t="s">
        <v>75</v>
      </c>
      <c r="D1467" s="48" t="str">
        <f>TRIM(MID(Tableau1[[#This Row],[tache]],FIND("TACHE",Tableau1[[#This Row],[tache]])+5,FIND(":",Tableau1[[#This Row],[tache]])-(FIND("TACHE",Tableau1[[#This Row],[tache]])+5)))</f>
        <v>2</v>
      </c>
      <c r="E1467" s="48" t="s">
        <v>130</v>
      </c>
      <c r="F1467" s="48" t="s">
        <v>76</v>
      </c>
      <c r="G1467" s="48" t="s">
        <v>449</v>
      </c>
      <c r="H1467" s="48">
        <v>20</v>
      </c>
      <c r="I1467" s="48">
        <v>20</v>
      </c>
      <c r="J1467" s="48">
        <v>4</v>
      </c>
      <c r="K1467" s="48"/>
      <c r="L1467" s="48">
        <v>0</v>
      </c>
      <c r="M1467" s="48">
        <v>1</v>
      </c>
      <c r="N1467" s="47">
        <v>1</v>
      </c>
    </row>
    <row r="1468" spans="1:14" x14ac:dyDescent="0.25">
      <c r="A1468" s="62" t="s">
        <v>873</v>
      </c>
      <c r="B1468" s="63" t="str">
        <f t="shared" si="22"/>
        <v>S54020FV</v>
      </c>
      <c r="C1468" s="63" t="s">
        <v>73</v>
      </c>
      <c r="D1468" s="63" t="str">
        <f>TRIM(MID(Tableau1[[#This Row],[tache]],FIND("TACHE",Tableau1[[#This Row],[tache]])+5,FIND(":",Tableau1[[#This Row],[tache]])-(FIND("TACHE",Tableau1[[#This Row],[tache]])+5)))</f>
        <v>1</v>
      </c>
      <c r="E1468" s="63" t="s">
        <v>148</v>
      </c>
      <c r="F1468" s="63" t="s">
        <v>73</v>
      </c>
      <c r="G1468" s="63" t="s">
        <v>874</v>
      </c>
      <c r="H1468" s="63">
        <v>40</v>
      </c>
      <c r="I1468" s="63">
        <v>50</v>
      </c>
      <c r="J1468" s="63">
        <v>4</v>
      </c>
      <c r="K1468" s="63" t="s">
        <v>150</v>
      </c>
      <c r="L1468" s="63">
        <v>0</v>
      </c>
      <c r="M1468" s="63">
        <v>2</v>
      </c>
      <c r="N1468" s="64">
        <v>2</v>
      </c>
    </row>
    <row r="1469" spans="1:14" x14ac:dyDescent="0.25">
      <c r="A1469" s="5" t="s">
        <v>875</v>
      </c>
      <c r="B1469" s="48" t="str">
        <f t="shared" si="22"/>
        <v>S54090FV</v>
      </c>
      <c r="C1469" s="48" t="s">
        <v>73</v>
      </c>
      <c r="D1469" s="48" t="str">
        <f>TRIM(MID(Tableau1[[#This Row],[tache]],FIND("TACHE",Tableau1[[#This Row],[tache]])+5,FIND(":",Tableau1[[#This Row],[tache]])-(FIND("TACHE",Tableau1[[#This Row],[tache]])+5)))</f>
        <v>1</v>
      </c>
      <c r="E1469" s="48" t="s">
        <v>148</v>
      </c>
      <c r="F1469" s="48" t="s">
        <v>73</v>
      </c>
      <c r="G1469" s="48" t="s">
        <v>876</v>
      </c>
      <c r="H1469" s="48">
        <v>40</v>
      </c>
      <c r="I1469" s="48">
        <v>50</v>
      </c>
      <c r="J1469" s="48">
        <v>4</v>
      </c>
      <c r="K1469" s="48" t="s">
        <v>150</v>
      </c>
      <c r="L1469" s="48">
        <v>0</v>
      </c>
      <c r="M1469" s="48">
        <v>2</v>
      </c>
      <c r="N1469" s="47">
        <v>2</v>
      </c>
    </row>
    <row r="1470" spans="1:14" x14ac:dyDescent="0.25">
      <c r="A1470" s="62" t="s">
        <v>877</v>
      </c>
      <c r="B1470" s="63" t="str">
        <f t="shared" si="22"/>
        <v>S54116FV</v>
      </c>
      <c r="C1470" s="63" t="s">
        <v>73</v>
      </c>
      <c r="D1470" s="63" t="str">
        <f>TRIM(MID(Tableau1[[#This Row],[tache]],FIND("TACHE",Tableau1[[#This Row],[tache]])+5,FIND(":",Tableau1[[#This Row],[tache]])-(FIND("TACHE",Tableau1[[#This Row],[tache]])+5)))</f>
        <v>1</v>
      </c>
      <c r="E1470" s="63" t="s">
        <v>127</v>
      </c>
      <c r="F1470" s="63" t="s">
        <v>73</v>
      </c>
      <c r="G1470" s="63" t="s">
        <v>878</v>
      </c>
      <c r="H1470" s="63">
        <v>40</v>
      </c>
      <c r="I1470" s="63">
        <v>50</v>
      </c>
      <c r="J1470" s="63">
        <v>4</v>
      </c>
      <c r="K1470" s="63" t="s">
        <v>150</v>
      </c>
      <c r="L1470" s="63">
        <v>1</v>
      </c>
      <c r="M1470" s="63">
        <v>0</v>
      </c>
      <c r="N1470" s="64">
        <v>1</v>
      </c>
    </row>
    <row r="1471" spans="1:14" x14ac:dyDescent="0.25">
      <c r="A1471" s="62" t="s">
        <v>877</v>
      </c>
      <c r="B1471" s="63" t="str">
        <f t="shared" si="22"/>
        <v>S54116FV</v>
      </c>
      <c r="C1471" s="63" t="s">
        <v>73</v>
      </c>
      <c r="D1471" s="63" t="str">
        <f>TRIM(MID(Tableau1[[#This Row],[tache]],FIND("TACHE",Tableau1[[#This Row],[tache]])+5,FIND(":",Tableau1[[#This Row],[tache]])-(FIND("TACHE",Tableau1[[#This Row],[tache]])+5)))</f>
        <v>1</v>
      </c>
      <c r="E1471" s="63" t="s">
        <v>127</v>
      </c>
      <c r="F1471" s="63" t="s">
        <v>83</v>
      </c>
      <c r="G1471" s="63" t="s">
        <v>237</v>
      </c>
      <c r="H1471" s="63">
        <v>40</v>
      </c>
      <c r="I1471" s="63">
        <v>50</v>
      </c>
      <c r="J1471" s="63">
        <v>4</v>
      </c>
      <c r="K1471" s="63" t="s">
        <v>150</v>
      </c>
      <c r="L1471" s="63">
        <v>1</v>
      </c>
      <c r="M1471" s="63">
        <v>0</v>
      </c>
      <c r="N1471" s="64">
        <v>1</v>
      </c>
    </row>
    <row r="1472" spans="1:14" x14ac:dyDescent="0.25">
      <c r="A1472" s="62" t="s">
        <v>877</v>
      </c>
      <c r="B1472" s="63" t="str">
        <f t="shared" si="22"/>
        <v>S54116FV</v>
      </c>
      <c r="C1472" s="63" t="s">
        <v>73</v>
      </c>
      <c r="D1472" s="63" t="str">
        <f>TRIM(MID(Tableau1[[#This Row],[tache]],FIND("TACHE",Tableau1[[#This Row],[tache]])+5,FIND(":",Tableau1[[#This Row],[tache]])-(FIND("TACHE",Tableau1[[#This Row],[tache]])+5)))</f>
        <v>2</v>
      </c>
      <c r="E1472" s="63" t="s">
        <v>130</v>
      </c>
      <c r="F1472" s="63" t="s">
        <v>73</v>
      </c>
      <c r="G1472" s="63" t="s">
        <v>879</v>
      </c>
      <c r="H1472" s="63">
        <v>40</v>
      </c>
      <c r="I1472" s="63">
        <v>50</v>
      </c>
      <c r="J1472" s="63">
        <v>4</v>
      </c>
      <c r="K1472" s="63" t="s">
        <v>150</v>
      </c>
      <c r="L1472" s="63">
        <v>0</v>
      </c>
      <c r="M1472" s="63">
        <v>1</v>
      </c>
      <c r="N1472" s="64">
        <v>1</v>
      </c>
    </row>
    <row r="1473" spans="1:14" x14ac:dyDescent="0.25">
      <c r="A1473" s="62" t="s">
        <v>877</v>
      </c>
      <c r="B1473" s="63" t="str">
        <f t="shared" si="22"/>
        <v>S54116FV</v>
      </c>
      <c r="C1473" s="63" t="s">
        <v>73</v>
      </c>
      <c r="D1473" s="63" t="str">
        <f>TRIM(MID(Tableau1[[#This Row],[tache]],FIND("TACHE",Tableau1[[#This Row],[tache]])+5,FIND(":",Tableau1[[#This Row],[tache]])-(FIND("TACHE",Tableau1[[#This Row],[tache]])+5)))</f>
        <v>2</v>
      </c>
      <c r="E1473" s="63" t="s">
        <v>130</v>
      </c>
      <c r="F1473" s="63" t="s">
        <v>83</v>
      </c>
      <c r="G1473" s="63" t="s">
        <v>248</v>
      </c>
      <c r="H1473" s="63">
        <v>40</v>
      </c>
      <c r="I1473" s="63">
        <v>50</v>
      </c>
      <c r="J1473" s="63">
        <v>4</v>
      </c>
      <c r="K1473" s="63" t="s">
        <v>150</v>
      </c>
      <c r="L1473" s="63">
        <v>0</v>
      </c>
      <c r="M1473" s="63">
        <v>1</v>
      </c>
      <c r="N1473" s="64">
        <v>1</v>
      </c>
    </row>
    <row r="1474" spans="1:14" x14ac:dyDescent="0.25">
      <c r="A1474" s="5" t="s">
        <v>880</v>
      </c>
      <c r="B1474" s="48" t="str">
        <f t="shared" si="22"/>
        <v>S5411-V</v>
      </c>
      <c r="C1474" s="48" t="s">
        <v>73</v>
      </c>
      <c r="D1474" s="48" t="str">
        <f>TRIM(MID(Tableau1[[#This Row],[tache]],FIND("TACHE",Tableau1[[#This Row],[tache]])+5,FIND(":",Tableau1[[#This Row],[tache]])-(FIND("TACHE",Tableau1[[#This Row],[tache]])+5)))</f>
        <v>1</v>
      </c>
      <c r="E1474" s="48" t="s">
        <v>881</v>
      </c>
      <c r="F1474" s="48" t="s">
        <v>73</v>
      </c>
      <c r="G1474" s="48" t="s">
        <v>882</v>
      </c>
      <c r="H1474" s="48">
        <v>200</v>
      </c>
      <c r="I1474" s="48">
        <v>20</v>
      </c>
      <c r="J1474" s="48">
        <v>8</v>
      </c>
      <c r="K1474" s="48" t="s">
        <v>129</v>
      </c>
      <c r="L1474" s="48">
        <v>1</v>
      </c>
      <c r="M1474" s="48">
        <v>0</v>
      </c>
      <c r="N1474" s="47">
        <v>1</v>
      </c>
    </row>
    <row r="1475" spans="1:14" x14ac:dyDescent="0.25">
      <c r="A1475" s="5" t="s">
        <v>880</v>
      </c>
      <c r="B1475" s="48" t="str">
        <f t="shared" ref="B1475:B1538" si="23">RIGHT(A1475,LEN(A1475)-3)</f>
        <v>S5411-V</v>
      </c>
      <c r="C1475" s="48" t="s">
        <v>73</v>
      </c>
      <c r="D1475" s="48" t="str">
        <f>TRIM(MID(Tableau1[[#This Row],[tache]],FIND("TACHE",Tableau1[[#This Row],[tache]])+5,FIND(":",Tableau1[[#This Row],[tache]])-(FIND("TACHE",Tableau1[[#This Row],[tache]])+5)))</f>
        <v>1</v>
      </c>
      <c r="E1475" s="48" t="s">
        <v>881</v>
      </c>
      <c r="F1475" s="48" t="s">
        <v>83</v>
      </c>
      <c r="G1475" s="48" t="s">
        <v>882</v>
      </c>
      <c r="H1475" s="48">
        <v>200</v>
      </c>
      <c r="I1475" s="48">
        <v>20</v>
      </c>
      <c r="J1475" s="48">
        <v>8</v>
      </c>
      <c r="K1475" s="48" t="s">
        <v>129</v>
      </c>
      <c r="L1475" s="48">
        <v>1</v>
      </c>
      <c r="M1475" s="48">
        <v>0</v>
      </c>
      <c r="N1475" s="47">
        <v>1</v>
      </c>
    </row>
    <row r="1476" spans="1:14" x14ac:dyDescent="0.25">
      <c r="A1476" s="5" t="s">
        <v>880</v>
      </c>
      <c r="B1476" s="48" t="str">
        <f t="shared" si="23"/>
        <v>S5411-V</v>
      </c>
      <c r="C1476" s="48" t="s">
        <v>73</v>
      </c>
      <c r="D1476" s="48" t="str">
        <f>TRIM(MID(Tableau1[[#This Row],[tache]],FIND("TACHE",Tableau1[[#This Row],[tache]])+5,FIND(":",Tableau1[[#This Row],[tache]])-(FIND("TACHE",Tableau1[[#This Row],[tache]])+5)))</f>
        <v>2</v>
      </c>
      <c r="E1476" s="48" t="s">
        <v>130</v>
      </c>
      <c r="F1476" s="48" t="s">
        <v>73</v>
      </c>
      <c r="G1476" s="48" t="s">
        <v>883</v>
      </c>
      <c r="H1476" s="48">
        <v>200</v>
      </c>
      <c r="I1476" s="48">
        <v>20</v>
      </c>
      <c r="J1476" s="48">
        <v>8</v>
      </c>
      <c r="K1476" s="48" t="s">
        <v>129</v>
      </c>
      <c r="L1476" s="48">
        <v>0</v>
      </c>
      <c r="M1476" s="48">
        <v>1</v>
      </c>
      <c r="N1476" s="47">
        <v>1</v>
      </c>
    </row>
    <row r="1477" spans="1:14" x14ac:dyDescent="0.25">
      <c r="A1477" s="5" t="s">
        <v>880</v>
      </c>
      <c r="B1477" s="48" t="str">
        <f t="shared" si="23"/>
        <v>S5411-V</v>
      </c>
      <c r="C1477" s="48" t="s">
        <v>73</v>
      </c>
      <c r="D1477" s="48" t="str">
        <f>TRIM(MID(Tableau1[[#This Row],[tache]],FIND("TACHE",Tableau1[[#This Row],[tache]])+5,FIND(":",Tableau1[[#This Row],[tache]])-(FIND("TACHE",Tableau1[[#This Row],[tache]])+5)))</f>
        <v>2</v>
      </c>
      <c r="E1477" s="48" t="s">
        <v>130</v>
      </c>
      <c r="F1477" s="48" t="s">
        <v>83</v>
      </c>
      <c r="G1477" s="48" t="s">
        <v>883</v>
      </c>
      <c r="H1477" s="48">
        <v>200</v>
      </c>
      <c r="I1477" s="48">
        <v>20</v>
      </c>
      <c r="J1477" s="48">
        <v>8</v>
      </c>
      <c r="K1477" s="48" t="s">
        <v>129</v>
      </c>
      <c r="L1477" s="48">
        <v>0</v>
      </c>
      <c r="M1477" s="48">
        <v>1</v>
      </c>
      <c r="N1477" s="47">
        <v>1</v>
      </c>
    </row>
    <row r="1478" spans="1:14" x14ac:dyDescent="0.25">
      <c r="A1478" s="62" t="s">
        <v>884</v>
      </c>
      <c r="B1478" s="63" t="str">
        <f t="shared" si="23"/>
        <v>S54126FV</v>
      </c>
      <c r="C1478" s="63" t="s">
        <v>73</v>
      </c>
      <c r="D1478" s="63" t="str">
        <f>TRIM(MID(Tableau1[[#This Row],[tache]],FIND("TACHE",Tableau1[[#This Row],[tache]])+5,FIND(":",Tableau1[[#This Row],[tache]])-(FIND("TACHE",Tableau1[[#This Row],[tache]])+5)))</f>
        <v>1</v>
      </c>
      <c r="E1478" s="63" t="s">
        <v>127</v>
      </c>
      <c r="F1478" s="63" t="s">
        <v>73</v>
      </c>
      <c r="G1478" s="63" t="s">
        <v>885</v>
      </c>
      <c r="H1478" s="63">
        <v>40</v>
      </c>
      <c r="I1478" s="63">
        <v>50</v>
      </c>
      <c r="J1478" s="63">
        <v>4</v>
      </c>
      <c r="K1478" s="63" t="s">
        <v>150</v>
      </c>
      <c r="L1478" s="63">
        <v>1</v>
      </c>
      <c r="M1478" s="63">
        <v>0</v>
      </c>
      <c r="N1478" s="64">
        <v>1</v>
      </c>
    </row>
    <row r="1479" spans="1:14" x14ac:dyDescent="0.25">
      <c r="A1479" s="62" t="s">
        <v>884</v>
      </c>
      <c r="B1479" s="63" t="str">
        <f t="shared" si="23"/>
        <v>S54126FV</v>
      </c>
      <c r="C1479" s="63" t="s">
        <v>73</v>
      </c>
      <c r="D1479" s="63" t="str">
        <f>TRIM(MID(Tableau1[[#This Row],[tache]],FIND("TACHE",Tableau1[[#This Row],[tache]])+5,FIND(":",Tableau1[[#This Row],[tache]])-(FIND("TACHE",Tableau1[[#This Row],[tache]])+5)))</f>
        <v>1</v>
      </c>
      <c r="E1479" s="63" t="s">
        <v>127</v>
      </c>
      <c r="F1479" s="63" t="s">
        <v>83</v>
      </c>
      <c r="G1479" s="63" t="s">
        <v>237</v>
      </c>
      <c r="H1479" s="63">
        <v>40</v>
      </c>
      <c r="I1479" s="63">
        <v>50</v>
      </c>
      <c r="J1479" s="63">
        <v>4</v>
      </c>
      <c r="K1479" s="63" t="s">
        <v>150</v>
      </c>
      <c r="L1479" s="63">
        <v>1</v>
      </c>
      <c r="M1479" s="63">
        <v>0</v>
      </c>
      <c r="N1479" s="64">
        <v>1</v>
      </c>
    </row>
    <row r="1480" spans="1:14" x14ac:dyDescent="0.25">
      <c r="A1480" s="62" t="s">
        <v>884</v>
      </c>
      <c r="B1480" s="63" t="str">
        <f t="shared" si="23"/>
        <v>S54126FV</v>
      </c>
      <c r="C1480" s="63" t="s">
        <v>73</v>
      </c>
      <c r="D1480" s="63" t="str">
        <f>TRIM(MID(Tableau1[[#This Row],[tache]],FIND("TACHE",Tableau1[[#This Row],[tache]])+5,FIND(":",Tableau1[[#This Row],[tache]])-(FIND("TACHE",Tableau1[[#This Row],[tache]])+5)))</f>
        <v>2</v>
      </c>
      <c r="E1480" s="63" t="s">
        <v>130</v>
      </c>
      <c r="F1480" s="63" t="s">
        <v>73</v>
      </c>
      <c r="G1480" s="63" t="s">
        <v>886</v>
      </c>
      <c r="H1480" s="63">
        <v>40</v>
      </c>
      <c r="I1480" s="63">
        <v>50</v>
      </c>
      <c r="J1480" s="63">
        <v>4</v>
      </c>
      <c r="K1480" s="63" t="s">
        <v>150</v>
      </c>
      <c r="L1480" s="63">
        <v>0</v>
      </c>
      <c r="M1480" s="63">
        <v>1</v>
      </c>
      <c r="N1480" s="64">
        <v>1</v>
      </c>
    </row>
    <row r="1481" spans="1:14" x14ac:dyDescent="0.25">
      <c r="A1481" s="62" t="s">
        <v>884</v>
      </c>
      <c r="B1481" s="63" t="str">
        <f t="shared" si="23"/>
        <v>S54126FV</v>
      </c>
      <c r="C1481" s="63" t="s">
        <v>73</v>
      </c>
      <c r="D1481" s="63" t="str">
        <f>TRIM(MID(Tableau1[[#This Row],[tache]],FIND("TACHE",Tableau1[[#This Row],[tache]])+5,FIND(":",Tableau1[[#This Row],[tache]])-(FIND("TACHE",Tableau1[[#This Row],[tache]])+5)))</f>
        <v>2</v>
      </c>
      <c r="E1481" s="63" t="s">
        <v>130</v>
      </c>
      <c r="F1481" s="63" t="s">
        <v>83</v>
      </c>
      <c r="G1481" s="63" t="s">
        <v>248</v>
      </c>
      <c r="H1481" s="63">
        <v>40</v>
      </c>
      <c r="I1481" s="63">
        <v>50</v>
      </c>
      <c r="J1481" s="63">
        <v>4</v>
      </c>
      <c r="K1481" s="63" t="s">
        <v>150</v>
      </c>
      <c r="L1481" s="63">
        <v>0</v>
      </c>
      <c r="M1481" s="63">
        <v>1</v>
      </c>
      <c r="N1481" s="64">
        <v>1</v>
      </c>
    </row>
    <row r="1482" spans="1:14" x14ac:dyDescent="0.25">
      <c r="A1482" s="5" t="s">
        <v>887</v>
      </c>
      <c r="B1482" s="48" t="str">
        <f t="shared" si="23"/>
        <v>S5421HSV</v>
      </c>
      <c r="C1482" s="48" t="s">
        <v>73</v>
      </c>
      <c r="D1482" s="48" t="str">
        <f>TRIM(MID(Tableau1[[#This Row],[tache]],FIND("TACHE",Tableau1[[#This Row],[tache]])+5,FIND(":",Tableau1[[#This Row],[tache]])-(FIND("TACHE",Tableau1[[#This Row],[tache]])+5)))</f>
        <v>1</v>
      </c>
      <c r="E1482" s="48" t="s">
        <v>252</v>
      </c>
      <c r="F1482" s="48" t="s">
        <v>73</v>
      </c>
      <c r="G1482" s="48" t="s">
        <v>882</v>
      </c>
      <c r="H1482" s="48">
        <v>80</v>
      </c>
      <c r="I1482" s="48">
        <v>20</v>
      </c>
      <c r="J1482" s="48">
        <v>4</v>
      </c>
      <c r="K1482" s="48" t="s">
        <v>129</v>
      </c>
      <c r="L1482" s="48">
        <v>1</v>
      </c>
      <c r="M1482" s="48">
        <v>0</v>
      </c>
      <c r="N1482" s="47">
        <v>1</v>
      </c>
    </row>
    <row r="1483" spans="1:14" x14ac:dyDescent="0.25">
      <c r="A1483" s="5" t="s">
        <v>887</v>
      </c>
      <c r="B1483" s="48" t="str">
        <f t="shared" si="23"/>
        <v>S5421HSV</v>
      </c>
      <c r="C1483" s="48" t="s">
        <v>73</v>
      </c>
      <c r="D1483" s="48" t="str">
        <f>TRIM(MID(Tableau1[[#This Row],[tache]],FIND("TACHE",Tableau1[[#This Row],[tache]])+5,FIND(":",Tableau1[[#This Row],[tache]])-(FIND("TACHE",Tableau1[[#This Row],[tache]])+5)))</f>
        <v>1</v>
      </c>
      <c r="E1483" s="48" t="s">
        <v>252</v>
      </c>
      <c r="F1483" s="48" t="s">
        <v>83</v>
      </c>
      <c r="G1483" s="48" t="s">
        <v>882</v>
      </c>
      <c r="H1483" s="48">
        <v>80</v>
      </c>
      <c r="I1483" s="48">
        <v>20</v>
      </c>
      <c r="J1483" s="48">
        <v>4</v>
      </c>
      <c r="K1483" s="48" t="s">
        <v>129</v>
      </c>
      <c r="L1483" s="48">
        <v>1</v>
      </c>
      <c r="M1483" s="48">
        <v>0</v>
      </c>
      <c r="N1483" s="47">
        <v>1</v>
      </c>
    </row>
    <row r="1484" spans="1:14" x14ac:dyDescent="0.25">
      <c r="A1484" s="5" t="s">
        <v>887</v>
      </c>
      <c r="B1484" s="48" t="str">
        <f t="shared" si="23"/>
        <v>S5421HSV</v>
      </c>
      <c r="C1484" s="48" t="s">
        <v>73</v>
      </c>
      <c r="D1484" s="48" t="str">
        <f>TRIM(MID(Tableau1[[#This Row],[tache]],FIND("TACHE",Tableau1[[#This Row],[tache]])+5,FIND(":",Tableau1[[#This Row],[tache]])-(FIND("TACHE",Tableau1[[#This Row],[tache]])+5)))</f>
        <v>2</v>
      </c>
      <c r="E1484" s="48" t="s">
        <v>130</v>
      </c>
      <c r="F1484" s="48" t="s">
        <v>73</v>
      </c>
      <c r="G1484" s="48" t="s">
        <v>883</v>
      </c>
      <c r="H1484" s="48">
        <v>80</v>
      </c>
      <c r="I1484" s="48">
        <v>20</v>
      </c>
      <c r="J1484" s="48">
        <v>4</v>
      </c>
      <c r="K1484" s="48" t="s">
        <v>129</v>
      </c>
      <c r="L1484" s="48">
        <v>0</v>
      </c>
      <c r="M1484" s="48">
        <v>1</v>
      </c>
      <c r="N1484" s="47">
        <v>1</v>
      </c>
    </row>
    <row r="1485" spans="1:14" x14ac:dyDescent="0.25">
      <c r="A1485" s="5" t="s">
        <v>887</v>
      </c>
      <c r="B1485" s="48" t="str">
        <f t="shared" si="23"/>
        <v>S5421HSV</v>
      </c>
      <c r="C1485" s="48" t="s">
        <v>73</v>
      </c>
      <c r="D1485" s="48" t="str">
        <f>TRIM(MID(Tableau1[[#This Row],[tache]],FIND("TACHE",Tableau1[[#This Row],[tache]])+5,FIND(":",Tableau1[[#This Row],[tache]])-(FIND("TACHE",Tableau1[[#This Row],[tache]])+5)))</f>
        <v>2</v>
      </c>
      <c r="E1485" s="48" t="s">
        <v>130</v>
      </c>
      <c r="F1485" s="48" t="s">
        <v>83</v>
      </c>
      <c r="G1485" s="48" t="s">
        <v>883</v>
      </c>
      <c r="H1485" s="48">
        <v>80</v>
      </c>
      <c r="I1485" s="48">
        <v>20</v>
      </c>
      <c r="J1485" s="48">
        <v>4</v>
      </c>
      <c r="K1485" s="48" t="s">
        <v>129</v>
      </c>
      <c r="L1485" s="48">
        <v>0</v>
      </c>
      <c r="M1485" s="48">
        <v>1</v>
      </c>
      <c r="N1485" s="47">
        <v>1</v>
      </c>
    </row>
    <row r="1486" spans="1:14" x14ac:dyDescent="0.25">
      <c r="A1486" s="62" t="s">
        <v>888</v>
      </c>
      <c r="B1486" s="63" t="str">
        <f t="shared" si="23"/>
        <v>S54240LV</v>
      </c>
      <c r="C1486" s="63" t="s">
        <v>73</v>
      </c>
      <c r="D1486" s="63" t="str">
        <f>TRIM(MID(Tableau1[[#This Row],[tache]],FIND("TACHE",Tableau1[[#This Row],[tache]])+5,FIND(":",Tableau1[[#This Row],[tache]])-(FIND("TACHE",Tableau1[[#This Row],[tache]])+5)))</f>
        <v>1</v>
      </c>
      <c r="E1486" s="63" t="s">
        <v>127</v>
      </c>
      <c r="F1486" s="63" t="s">
        <v>73</v>
      </c>
      <c r="G1486" s="63" t="s">
        <v>889</v>
      </c>
      <c r="H1486" s="63">
        <v>50</v>
      </c>
      <c r="I1486" s="63">
        <v>50</v>
      </c>
      <c r="J1486" s="63">
        <v>8</v>
      </c>
      <c r="K1486" s="63" t="s">
        <v>129</v>
      </c>
      <c r="L1486" s="63">
        <v>1</v>
      </c>
      <c r="M1486" s="63">
        <v>0</v>
      </c>
      <c r="N1486" s="64">
        <v>1</v>
      </c>
    </row>
    <row r="1487" spans="1:14" x14ac:dyDescent="0.25">
      <c r="A1487" s="62" t="s">
        <v>888</v>
      </c>
      <c r="B1487" s="63" t="str">
        <f t="shared" si="23"/>
        <v>S54240LV</v>
      </c>
      <c r="C1487" s="63" t="s">
        <v>73</v>
      </c>
      <c r="D1487" s="63" t="str">
        <f>TRIM(MID(Tableau1[[#This Row],[tache]],FIND("TACHE",Tableau1[[#This Row],[tache]])+5,FIND(":",Tableau1[[#This Row],[tache]])-(FIND("TACHE",Tableau1[[#This Row],[tache]])+5)))</f>
        <v>1</v>
      </c>
      <c r="E1487" s="63" t="s">
        <v>127</v>
      </c>
      <c r="F1487" s="63" t="s">
        <v>83</v>
      </c>
      <c r="G1487" s="63" t="s">
        <v>237</v>
      </c>
      <c r="H1487" s="63">
        <v>50</v>
      </c>
      <c r="I1487" s="63">
        <v>50</v>
      </c>
      <c r="J1487" s="63">
        <v>8</v>
      </c>
      <c r="K1487" s="63" t="s">
        <v>129</v>
      </c>
      <c r="L1487" s="63">
        <v>1</v>
      </c>
      <c r="M1487" s="63">
        <v>0</v>
      </c>
      <c r="N1487" s="64">
        <v>1</v>
      </c>
    </row>
    <row r="1488" spans="1:14" x14ac:dyDescent="0.25">
      <c r="A1488" s="62" t="s">
        <v>888</v>
      </c>
      <c r="B1488" s="63" t="str">
        <f t="shared" si="23"/>
        <v>S54240LV</v>
      </c>
      <c r="C1488" s="63" t="s">
        <v>73</v>
      </c>
      <c r="D1488" s="63" t="str">
        <f>TRIM(MID(Tableau1[[#This Row],[tache]],FIND("TACHE",Tableau1[[#This Row],[tache]])+5,FIND(":",Tableau1[[#This Row],[tache]])-(FIND("TACHE",Tableau1[[#This Row],[tache]])+5)))</f>
        <v>2</v>
      </c>
      <c r="E1488" s="63" t="s">
        <v>130</v>
      </c>
      <c r="F1488" s="63" t="s">
        <v>73</v>
      </c>
      <c r="G1488" s="63" t="s">
        <v>890</v>
      </c>
      <c r="H1488" s="63">
        <v>50</v>
      </c>
      <c r="I1488" s="63">
        <v>50</v>
      </c>
      <c r="J1488" s="63">
        <v>8</v>
      </c>
      <c r="K1488" s="63" t="s">
        <v>129</v>
      </c>
      <c r="L1488" s="63">
        <v>0</v>
      </c>
      <c r="M1488" s="63">
        <v>1</v>
      </c>
      <c r="N1488" s="64">
        <v>1</v>
      </c>
    </row>
    <row r="1489" spans="1:14" x14ac:dyDescent="0.25">
      <c r="A1489" s="62" t="s">
        <v>888</v>
      </c>
      <c r="B1489" s="63" t="str">
        <f t="shared" si="23"/>
        <v>S54240LV</v>
      </c>
      <c r="C1489" s="63" t="s">
        <v>73</v>
      </c>
      <c r="D1489" s="63" t="str">
        <f>TRIM(MID(Tableau1[[#This Row],[tache]],FIND("TACHE",Tableau1[[#This Row],[tache]])+5,FIND(":",Tableau1[[#This Row],[tache]])-(FIND("TACHE",Tableau1[[#This Row],[tache]])+5)))</f>
        <v>2</v>
      </c>
      <c r="E1489" s="63" t="s">
        <v>130</v>
      </c>
      <c r="F1489" s="63" t="s">
        <v>83</v>
      </c>
      <c r="G1489" s="63" t="s">
        <v>248</v>
      </c>
      <c r="H1489" s="63">
        <v>50</v>
      </c>
      <c r="I1489" s="63">
        <v>50</v>
      </c>
      <c r="J1489" s="63">
        <v>8</v>
      </c>
      <c r="K1489" s="63" t="s">
        <v>129</v>
      </c>
      <c r="L1489" s="63">
        <v>0</v>
      </c>
      <c r="M1489" s="63">
        <v>1</v>
      </c>
      <c r="N1489" s="64">
        <v>1</v>
      </c>
    </row>
    <row r="1490" spans="1:14" x14ac:dyDescent="0.25">
      <c r="A1490" s="5" t="s">
        <v>891</v>
      </c>
      <c r="B1490" s="48" t="str">
        <f t="shared" si="23"/>
        <v>S54250LV</v>
      </c>
      <c r="C1490" s="48" t="s">
        <v>73</v>
      </c>
      <c r="D1490" s="48" t="str">
        <f>TRIM(MID(Tableau1[[#This Row],[tache]],FIND("TACHE",Tableau1[[#This Row],[tache]])+5,FIND(":",Tableau1[[#This Row],[tache]])-(FIND("TACHE",Tableau1[[#This Row],[tache]])+5)))</f>
        <v>1</v>
      </c>
      <c r="E1490" s="48" t="s">
        <v>127</v>
      </c>
      <c r="F1490" s="48" t="s">
        <v>73</v>
      </c>
      <c r="G1490" s="48" t="s">
        <v>892</v>
      </c>
      <c r="H1490" s="48">
        <v>80</v>
      </c>
      <c r="I1490" s="48">
        <v>50</v>
      </c>
      <c r="J1490" s="48">
        <v>8</v>
      </c>
      <c r="K1490" s="48" t="s">
        <v>129</v>
      </c>
      <c r="L1490" s="48">
        <v>1</v>
      </c>
      <c r="M1490" s="48">
        <v>0</v>
      </c>
      <c r="N1490" s="47">
        <v>1</v>
      </c>
    </row>
    <row r="1491" spans="1:14" x14ac:dyDescent="0.25">
      <c r="A1491" s="5" t="s">
        <v>891</v>
      </c>
      <c r="B1491" s="48" t="str">
        <f t="shared" si="23"/>
        <v>S54250LV</v>
      </c>
      <c r="C1491" s="48" t="s">
        <v>73</v>
      </c>
      <c r="D1491" s="48" t="str">
        <f>TRIM(MID(Tableau1[[#This Row],[tache]],FIND("TACHE",Tableau1[[#This Row],[tache]])+5,FIND(":",Tableau1[[#This Row],[tache]])-(FIND("TACHE",Tableau1[[#This Row],[tache]])+5)))</f>
        <v>1</v>
      </c>
      <c r="E1491" s="48" t="s">
        <v>127</v>
      </c>
      <c r="F1491" s="48" t="s">
        <v>83</v>
      </c>
      <c r="G1491" s="48" t="s">
        <v>237</v>
      </c>
      <c r="H1491" s="48">
        <v>80</v>
      </c>
      <c r="I1491" s="48">
        <v>50</v>
      </c>
      <c r="J1491" s="48">
        <v>8</v>
      </c>
      <c r="K1491" s="48" t="s">
        <v>129</v>
      </c>
      <c r="L1491" s="48">
        <v>1</v>
      </c>
      <c r="M1491" s="48">
        <v>0</v>
      </c>
      <c r="N1491" s="47">
        <v>1</v>
      </c>
    </row>
    <row r="1492" spans="1:14" x14ac:dyDescent="0.25">
      <c r="A1492" s="5" t="s">
        <v>891</v>
      </c>
      <c r="B1492" s="48" t="str">
        <f t="shared" si="23"/>
        <v>S54250LV</v>
      </c>
      <c r="C1492" s="48" t="s">
        <v>73</v>
      </c>
      <c r="D1492" s="48" t="str">
        <f>TRIM(MID(Tableau1[[#This Row],[tache]],FIND("TACHE",Tableau1[[#This Row],[tache]])+5,FIND(":",Tableau1[[#This Row],[tache]])-(FIND("TACHE",Tableau1[[#This Row],[tache]])+5)))</f>
        <v>2</v>
      </c>
      <c r="E1492" s="48" t="s">
        <v>130</v>
      </c>
      <c r="F1492" s="48" t="s">
        <v>73</v>
      </c>
      <c r="G1492" s="48" t="s">
        <v>893</v>
      </c>
      <c r="H1492" s="48">
        <v>80</v>
      </c>
      <c r="I1492" s="48">
        <v>50</v>
      </c>
      <c r="J1492" s="48">
        <v>8</v>
      </c>
      <c r="K1492" s="48" t="s">
        <v>129</v>
      </c>
      <c r="L1492" s="48">
        <v>0</v>
      </c>
      <c r="M1492" s="48">
        <v>1</v>
      </c>
      <c r="N1492" s="47">
        <v>1</v>
      </c>
    </row>
    <row r="1493" spans="1:14" x14ac:dyDescent="0.25">
      <c r="A1493" s="5" t="s">
        <v>891</v>
      </c>
      <c r="B1493" s="48" t="str">
        <f t="shared" si="23"/>
        <v>S54250LV</v>
      </c>
      <c r="C1493" s="48" t="s">
        <v>73</v>
      </c>
      <c r="D1493" s="48" t="str">
        <f>TRIM(MID(Tableau1[[#This Row],[tache]],FIND("TACHE",Tableau1[[#This Row],[tache]])+5,FIND(":",Tableau1[[#This Row],[tache]])-(FIND("TACHE",Tableau1[[#This Row],[tache]])+5)))</f>
        <v>2</v>
      </c>
      <c r="E1493" s="48" t="s">
        <v>130</v>
      </c>
      <c r="F1493" s="48" t="s">
        <v>83</v>
      </c>
      <c r="G1493" s="48" t="s">
        <v>248</v>
      </c>
      <c r="H1493" s="48">
        <v>80</v>
      </c>
      <c r="I1493" s="48">
        <v>50</v>
      </c>
      <c r="J1493" s="48">
        <v>8</v>
      </c>
      <c r="K1493" s="48" t="s">
        <v>129</v>
      </c>
      <c r="L1493" s="48">
        <v>0</v>
      </c>
      <c r="M1493" s="48">
        <v>1</v>
      </c>
      <c r="N1493" s="47">
        <v>1</v>
      </c>
    </row>
    <row r="1494" spans="1:14" x14ac:dyDescent="0.25">
      <c r="A1494" s="62" t="s">
        <v>894</v>
      </c>
      <c r="B1494" s="63" t="str">
        <f t="shared" si="23"/>
        <v>S54400TV</v>
      </c>
      <c r="C1494" s="63" t="s">
        <v>73</v>
      </c>
      <c r="D1494" s="63" t="str">
        <f>TRIM(MID(Tableau1[[#This Row],[tache]],FIND("TACHE",Tableau1[[#This Row],[tache]])+5,FIND(":",Tableau1[[#This Row],[tache]])-(FIND("TACHE",Tableau1[[#This Row],[tache]])+5)))</f>
        <v>1</v>
      </c>
      <c r="E1494" s="63" t="s">
        <v>127</v>
      </c>
      <c r="F1494" s="63" t="s">
        <v>73</v>
      </c>
      <c r="G1494" s="63" t="s">
        <v>895</v>
      </c>
      <c r="H1494" s="63">
        <v>150</v>
      </c>
      <c r="I1494" s="63">
        <v>50</v>
      </c>
      <c r="J1494" s="63">
        <v>12</v>
      </c>
      <c r="K1494" s="63" t="s">
        <v>129</v>
      </c>
      <c r="L1494" s="63">
        <v>1</v>
      </c>
      <c r="M1494" s="63">
        <v>0</v>
      </c>
      <c r="N1494" s="64">
        <v>1</v>
      </c>
    </row>
    <row r="1495" spans="1:14" x14ac:dyDescent="0.25">
      <c r="A1495" s="62" t="s">
        <v>894</v>
      </c>
      <c r="B1495" s="63" t="str">
        <f t="shared" si="23"/>
        <v>S54400TV</v>
      </c>
      <c r="C1495" s="63" t="s">
        <v>73</v>
      </c>
      <c r="D1495" s="63" t="str">
        <f>TRIM(MID(Tableau1[[#This Row],[tache]],FIND("TACHE",Tableau1[[#This Row],[tache]])+5,FIND(":",Tableau1[[#This Row],[tache]])-(FIND("TACHE",Tableau1[[#This Row],[tache]])+5)))</f>
        <v>1</v>
      </c>
      <c r="E1495" s="63" t="s">
        <v>127</v>
      </c>
      <c r="F1495" s="63" t="s">
        <v>83</v>
      </c>
      <c r="G1495" s="63" t="s">
        <v>237</v>
      </c>
      <c r="H1495" s="63">
        <v>150</v>
      </c>
      <c r="I1495" s="63">
        <v>50</v>
      </c>
      <c r="J1495" s="63">
        <v>12</v>
      </c>
      <c r="K1495" s="63" t="s">
        <v>129</v>
      </c>
      <c r="L1495" s="63">
        <v>1</v>
      </c>
      <c r="M1495" s="63">
        <v>0</v>
      </c>
      <c r="N1495" s="64">
        <v>1</v>
      </c>
    </row>
    <row r="1496" spans="1:14" x14ac:dyDescent="0.25">
      <c r="A1496" s="62" t="s">
        <v>894</v>
      </c>
      <c r="B1496" s="63" t="str">
        <f t="shared" si="23"/>
        <v>S54400TV</v>
      </c>
      <c r="C1496" s="63" t="s">
        <v>73</v>
      </c>
      <c r="D1496" s="63" t="str">
        <f>TRIM(MID(Tableau1[[#This Row],[tache]],FIND("TACHE",Tableau1[[#This Row],[tache]])+5,FIND(":",Tableau1[[#This Row],[tache]])-(FIND("TACHE",Tableau1[[#This Row],[tache]])+5)))</f>
        <v>2</v>
      </c>
      <c r="E1496" s="63" t="s">
        <v>130</v>
      </c>
      <c r="F1496" s="63" t="s">
        <v>73</v>
      </c>
      <c r="G1496" s="63" t="s">
        <v>896</v>
      </c>
      <c r="H1496" s="63">
        <v>150</v>
      </c>
      <c r="I1496" s="63">
        <v>50</v>
      </c>
      <c r="J1496" s="63">
        <v>12</v>
      </c>
      <c r="K1496" s="63" t="s">
        <v>129</v>
      </c>
      <c r="L1496" s="63">
        <v>0</v>
      </c>
      <c r="M1496" s="63">
        <v>1</v>
      </c>
      <c r="N1496" s="64">
        <v>1</v>
      </c>
    </row>
    <row r="1497" spans="1:14" x14ac:dyDescent="0.25">
      <c r="A1497" s="62" t="s">
        <v>894</v>
      </c>
      <c r="B1497" s="63" t="str">
        <f t="shared" si="23"/>
        <v>S54400TV</v>
      </c>
      <c r="C1497" s="63" t="s">
        <v>73</v>
      </c>
      <c r="D1497" s="63" t="str">
        <f>TRIM(MID(Tableau1[[#This Row],[tache]],FIND("TACHE",Tableau1[[#This Row],[tache]])+5,FIND(":",Tableau1[[#This Row],[tache]])-(FIND("TACHE",Tableau1[[#This Row],[tache]])+5)))</f>
        <v>2</v>
      </c>
      <c r="E1497" s="63" t="s">
        <v>130</v>
      </c>
      <c r="F1497" s="63" t="s">
        <v>83</v>
      </c>
      <c r="G1497" s="63" t="s">
        <v>248</v>
      </c>
      <c r="H1497" s="63">
        <v>150</v>
      </c>
      <c r="I1497" s="63">
        <v>50</v>
      </c>
      <c r="J1497" s="63">
        <v>12</v>
      </c>
      <c r="K1497" s="63" t="s">
        <v>129</v>
      </c>
      <c r="L1497" s="63">
        <v>0</v>
      </c>
      <c r="M1497" s="63">
        <v>1</v>
      </c>
      <c r="N1497" s="64">
        <v>1</v>
      </c>
    </row>
    <row r="1498" spans="1:14" x14ac:dyDescent="0.25">
      <c r="A1498" s="5" t="s">
        <v>897</v>
      </c>
      <c r="B1498" s="48" t="str">
        <f t="shared" si="23"/>
        <v>S5500HSV</v>
      </c>
      <c r="C1498" s="48" t="s">
        <v>73</v>
      </c>
      <c r="D1498" s="48" t="str">
        <f>TRIM(MID(Tableau1[[#This Row],[tache]],FIND("TACHE",Tableau1[[#This Row],[tache]])+5,FIND(":",Tableau1[[#This Row],[tache]])-(FIND("TACHE",Tableau1[[#This Row],[tache]])+5)))</f>
        <v>1</v>
      </c>
      <c r="E1498" s="48" t="s">
        <v>148</v>
      </c>
      <c r="F1498" s="48" t="s">
        <v>73</v>
      </c>
      <c r="G1498" s="48" t="s">
        <v>898</v>
      </c>
      <c r="H1498" s="48">
        <v>50</v>
      </c>
      <c r="I1498" s="48">
        <v>50</v>
      </c>
      <c r="J1498" s="48">
        <v>8</v>
      </c>
      <c r="K1498" s="48" t="s">
        <v>150</v>
      </c>
      <c r="L1498" s="48">
        <v>0</v>
      </c>
      <c r="M1498" s="48">
        <v>2</v>
      </c>
      <c r="N1498" s="47">
        <v>2</v>
      </c>
    </row>
    <row r="1499" spans="1:14" x14ac:dyDescent="0.25">
      <c r="A1499" s="62" t="s">
        <v>899</v>
      </c>
      <c r="B1499" s="63" t="str">
        <f t="shared" si="23"/>
        <v>S5510HSV</v>
      </c>
      <c r="C1499" s="63" t="s">
        <v>73</v>
      </c>
      <c r="D1499" s="63" t="str">
        <f>TRIM(MID(Tableau1[[#This Row],[tache]],FIND("TACHE",Tableau1[[#This Row],[tache]])+5,FIND(":",Tableau1[[#This Row],[tache]])-(FIND("TACHE",Tableau1[[#This Row],[tache]])+5)))</f>
        <v>1</v>
      </c>
      <c r="E1499" s="63" t="s">
        <v>148</v>
      </c>
      <c r="F1499" s="63" t="s">
        <v>73</v>
      </c>
      <c r="G1499" s="63" t="s">
        <v>900</v>
      </c>
      <c r="H1499" s="63">
        <v>25</v>
      </c>
      <c r="I1499" s="63">
        <v>50</v>
      </c>
      <c r="J1499" s="63">
        <v>4</v>
      </c>
      <c r="K1499" s="63" t="s">
        <v>150</v>
      </c>
      <c r="L1499" s="63">
        <v>0</v>
      </c>
      <c r="M1499" s="63">
        <v>2</v>
      </c>
      <c r="N1499" s="64">
        <v>2</v>
      </c>
    </row>
    <row r="1500" spans="1:14" x14ac:dyDescent="0.25">
      <c r="A1500" s="5" t="s">
        <v>901</v>
      </c>
      <c r="B1500" s="48" t="str">
        <f t="shared" si="23"/>
        <v>S55140FV</v>
      </c>
      <c r="C1500" s="48" t="s">
        <v>73</v>
      </c>
      <c r="D1500" s="48" t="str">
        <f>TRIM(MID(Tableau1[[#This Row],[tache]],FIND("TACHE",Tableau1[[#This Row],[tache]])+5,FIND(":",Tableau1[[#This Row],[tache]])-(FIND("TACHE",Tableau1[[#This Row],[tache]])+5)))</f>
        <v>1</v>
      </c>
      <c r="E1500" s="48" t="s">
        <v>148</v>
      </c>
      <c r="F1500" s="48" t="s">
        <v>73</v>
      </c>
      <c r="G1500" s="48" t="s">
        <v>902</v>
      </c>
      <c r="H1500" s="48">
        <v>25</v>
      </c>
      <c r="I1500" s="48">
        <v>50</v>
      </c>
      <c r="J1500" s="48">
        <v>4</v>
      </c>
      <c r="K1500" s="48" t="s">
        <v>150</v>
      </c>
      <c r="L1500" s="48">
        <v>0</v>
      </c>
      <c r="M1500" s="48">
        <v>2</v>
      </c>
      <c r="N1500" s="47">
        <v>2</v>
      </c>
    </row>
    <row r="1501" spans="1:14" x14ac:dyDescent="0.25">
      <c r="A1501" s="62" t="s">
        <v>903</v>
      </c>
      <c r="B1501" s="63" t="str">
        <f t="shared" si="23"/>
        <v>S55150FV</v>
      </c>
      <c r="C1501" s="63" t="s">
        <v>73</v>
      </c>
      <c r="D1501" s="63" t="str">
        <f>TRIM(MID(Tableau1[[#This Row],[tache]],FIND("TACHE",Tableau1[[#This Row],[tache]])+5,FIND(":",Tableau1[[#This Row],[tache]])-(FIND("TACHE",Tableau1[[#This Row],[tache]])+5)))</f>
        <v>1</v>
      </c>
      <c r="E1501" s="63" t="s">
        <v>148</v>
      </c>
      <c r="F1501" s="63" t="s">
        <v>73</v>
      </c>
      <c r="G1501" s="63" t="s">
        <v>900</v>
      </c>
      <c r="H1501" s="63">
        <v>50</v>
      </c>
      <c r="I1501" s="63">
        <v>50</v>
      </c>
      <c r="J1501" s="63">
        <v>8</v>
      </c>
      <c r="K1501" s="63" t="s">
        <v>150</v>
      </c>
      <c r="L1501" s="63">
        <v>0</v>
      </c>
      <c r="M1501" s="63">
        <v>2</v>
      </c>
      <c r="N1501" s="64">
        <v>2</v>
      </c>
    </row>
    <row r="1502" spans="1:14" x14ac:dyDescent="0.25">
      <c r="A1502" s="5" t="s">
        <v>904</v>
      </c>
      <c r="B1502" s="48" t="str">
        <f t="shared" si="23"/>
        <v>S55191FV</v>
      </c>
      <c r="C1502" s="48" t="s">
        <v>73</v>
      </c>
      <c r="D1502" s="48" t="str">
        <f>TRIM(MID(Tableau1[[#This Row],[tache]],FIND("TACHE",Tableau1[[#This Row],[tache]])+5,FIND(":",Tableau1[[#This Row],[tache]])-(FIND("TACHE",Tableau1[[#This Row],[tache]])+5)))</f>
        <v>1</v>
      </c>
      <c r="E1502" s="48" t="s">
        <v>127</v>
      </c>
      <c r="F1502" s="48" t="s">
        <v>73</v>
      </c>
      <c r="G1502" s="48" t="s">
        <v>905</v>
      </c>
      <c r="H1502" s="48">
        <v>100</v>
      </c>
      <c r="I1502" s="48">
        <v>50</v>
      </c>
      <c r="J1502" s="48">
        <v>8</v>
      </c>
      <c r="K1502" s="48" t="s">
        <v>129</v>
      </c>
      <c r="L1502" s="48">
        <v>2</v>
      </c>
      <c r="M1502" s="48">
        <v>0</v>
      </c>
      <c r="N1502" s="47">
        <v>2</v>
      </c>
    </row>
    <row r="1503" spans="1:14" x14ac:dyDescent="0.25">
      <c r="A1503" s="5" t="s">
        <v>904</v>
      </c>
      <c r="B1503" s="48" t="str">
        <f t="shared" si="23"/>
        <v>S55191FV</v>
      </c>
      <c r="C1503" s="48" t="s">
        <v>73</v>
      </c>
      <c r="D1503" s="48" t="str">
        <f>TRIM(MID(Tableau1[[#This Row],[tache]],FIND("TACHE",Tableau1[[#This Row],[tache]])+5,FIND(":",Tableau1[[#This Row],[tache]])-(FIND("TACHE",Tableau1[[#This Row],[tache]])+5)))</f>
        <v>2</v>
      </c>
      <c r="E1503" s="48" t="s">
        <v>130</v>
      </c>
      <c r="F1503" s="48" t="s">
        <v>73</v>
      </c>
      <c r="G1503" s="48" t="s">
        <v>906</v>
      </c>
      <c r="H1503" s="48">
        <v>100</v>
      </c>
      <c r="I1503" s="48">
        <v>50</v>
      </c>
      <c r="J1503" s="48">
        <v>8</v>
      </c>
      <c r="K1503" s="48" t="s">
        <v>129</v>
      </c>
      <c r="L1503" s="48">
        <v>0</v>
      </c>
      <c r="M1503" s="48">
        <v>2</v>
      </c>
      <c r="N1503" s="47">
        <v>2</v>
      </c>
    </row>
    <row r="1504" spans="1:14" x14ac:dyDescent="0.25">
      <c r="A1504" s="62" t="s">
        <v>907</v>
      </c>
      <c r="B1504" s="63" t="str">
        <f t="shared" si="23"/>
        <v>S5520HSV</v>
      </c>
      <c r="C1504" s="63" t="s">
        <v>73</v>
      </c>
      <c r="D1504" s="63" t="str">
        <f>TRIM(MID(Tableau1[[#This Row],[tache]],FIND("TACHE",Tableau1[[#This Row],[tache]])+5,FIND(":",Tableau1[[#This Row],[tache]])-(FIND("TACHE",Tableau1[[#This Row],[tache]])+5)))</f>
        <v>1</v>
      </c>
      <c r="E1504" s="63" t="s">
        <v>148</v>
      </c>
      <c r="F1504" s="63" t="s">
        <v>73</v>
      </c>
      <c r="G1504" s="63" t="s">
        <v>908</v>
      </c>
      <c r="H1504" s="63">
        <v>50</v>
      </c>
      <c r="I1504" s="63">
        <v>50</v>
      </c>
      <c r="J1504" s="63">
        <v>8</v>
      </c>
      <c r="K1504" s="63" t="s">
        <v>150</v>
      </c>
      <c r="L1504" s="63">
        <v>0</v>
      </c>
      <c r="M1504" s="63">
        <v>2</v>
      </c>
      <c r="N1504" s="64">
        <v>2</v>
      </c>
    </row>
    <row r="1505" spans="1:14" x14ac:dyDescent="0.25">
      <c r="A1505" s="5" t="s">
        <v>909</v>
      </c>
      <c r="B1505" s="48" t="str">
        <f t="shared" si="23"/>
        <v>S55340BPV</v>
      </c>
      <c r="C1505" s="48" t="s">
        <v>73</v>
      </c>
      <c r="D1505" s="48" t="str">
        <f>TRIM(MID(Tableau1[[#This Row],[tache]],FIND("TACHE",Tableau1[[#This Row],[tache]])+5,FIND(":",Tableau1[[#This Row],[tache]])-(FIND("TACHE",Tableau1[[#This Row],[tache]])+5)))</f>
        <v>1</v>
      </c>
      <c r="E1505" s="48" t="s">
        <v>127</v>
      </c>
      <c r="F1505" s="48" t="s">
        <v>73</v>
      </c>
      <c r="G1505" s="48" t="s">
        <v>910</v>
      </c>
      <c r="H1505" s="48">
        <v>40</v>
      </c>
      <c r="I1505" s="48">
        <v>50</v>
      </c>
      <c r="J1505" s="48">
        <v>4</v>
      </c>
      <c r="K1505" s="48" t="s">
        <v>129</v>
      </c>
      <c r="L1505" s="48">
        <v>2</v>
      </c>
      <c r="M1505" s="48">
        <v>0</v>
      </c>
      <c r="N1505" s="47">
        <v>2</v>
      </c>
    </row>
    <row r="1506" spans="1:14" x14ac:dyDescent="0.25">
      <c r="A1506" s="5" t="s">
        <v>909</v>
      </c>
      <c r="B1506" s="48" t="str">
        <f t="shared" si="23"/>
        <v>S55340BPV</v>
      </c>
      <c r="C1506" s="48" t="s">
        <v>73</v>
      </c>
      <c r="D1506" s="48" t="str">
        <f>TRIM(MID(Tableau1[[#This Row],[tache]],FIND("TACHE",Tableau1[[#This Row],[tache]])+5,FIND(":",Tableau1[[#This Row],[tache]])-(FIND("TACHE",Tableau1[[#This Row],[tache]])+5)))</f>
        <v>2</v>
      </c>
      <c r="E1506" s="48" t="s">
        <v>130</v>
      </c>
      <c r="F1506" s="48" t="s">
        <v>73</v>
      </c>
      <c r="G1506" s="48" t="s">
        <v>911</v>
      </c>
      <c r="H1506" s="48">
        <v>40</v>
      </c>
      <c r="I1506" s="48">
        <v>50</v>
      </c>
      <c r="J1506" s="48">
        <v>4</v>
      </c>
      <c r="K1506" s="48" t="s">
        <v>129</v>
      </c>
      <c r="L1506" s="48">
        <v>0</v>
      </c>
      <c r="M1506" s="48">
        <v>2</v>
      </c>
      <c r="N1506" s="47">
        <v>2</v>
      </c>
    </row>
    <row r="1507" spans="1:14" x14ac:dyDescent="0.25">
      <c r="A1507" s="62" t="s">
        <v>912</v>
      </c>
      <c r="B1507" s="63" t="str">
        <f t="shared" si="23"/>
        <v>S61090FV</v>
      </c>
      <c r="C1507" s="63" t="s">
        <v>73</v>
      </c>
      <c r="D1507" s="63" t="str">
        <f>TRIM(MID(Tableau1[[#This Row],[tache]],FIND("TACHE",Tableau1[[#This Row],[tache]])+5,FIND(":",Tableau1[[#This Row],[tache]])-(FIND("TACHE",Tableau1[[#This Row],[tache]])+5)))</f>
        <v>1</v>
      </c>
      <c r="E1507" s="63" t="s">
        <v>148</v>
      </c>
      <c r="F1507" s="63" t="s">
        <v>73</v>
      </c>
      <c r="G1507" s="63" t="s">
        <v>913</v>
      </c>
      <c r="H1507" s="63">
        <v>25</v>
      </c>
      <c r="I1507" s="63">
        <v>50</v>
      </c>
      <c r="J1507" s="63">
        <v>4</v>
      </c>
      <c r="K1507" s="63" t="s">
        <v>129</v>
      </c>
      <c r="L1507" s="63">
        <v>0</v>
      </c>
      <c r="M1507" s="63">
        <v>2</v>
      </c>
      <c r="N1507" s="64">
        <v>2</v>
      </c>
    </row>
    <row r="1508" spans="1:14" x14ac:dyDescent="0.25">
      <c r="A1508" s="5" t="s">
        <v>914</v>
      </c>
      <c r="B1508" s="48" t="str">
        <f t="shared" si="23"/>
        <v>S6140ASTV</v>
      </c>
      <c r="C1508" s="48" t="s">
        <v>73</v>
      </c>
      <c r="D1508" s="48" t="str">
        <f>TRIM(MID(Tableau1[[#This Row],[tache]],FIND("TACHE",Tableau1[[#This Row],[tache]])+5,FIND(":",Tableau1[[#This Row],[tache]])-(FIND("TACHE",Tableau1[[#This Row],[tache]])+5)))</f>
        <v>1</v>
      </c>
      <c r="E1508" s="48" t="s">
        <v>148</v>
      </c>
      <c r="F1508" s="48" t="s">
        <v>73</v>
      </c>
      <c r="G1508" s="48" t="s">
        <v>915</v>
      </c>
      <c r="H1508" s="48">
        <v>25</v>
      </c>
      <c r="I1508" s="48">
        <v>50</v>
      </c>
      <c r="J1508" s="48">
        <v>4</v>
      </c>
      <c r="K1508" s="48" t="s">
        <v>129</v>
      </c>
      <c r="L1508" s="48">
        <v>1</v>
      </c>
      <c r="M1508" s="48">
        <v>0</v>
      </c>
      <c r="N1508" s="47">
        <v>1</v>
      </c>
    </row>
    <row r="1509" spans="1:14" x14ac:dyDescent="0.25">
      <c r="A1509" s="5" t="s">
        <v>914</v>
      </c>
      <c r="B1509" s="48" t="str">
        <f t="shared" si="23"/>
        <v>S6140ASTV</v>
      </c>
      <c r="C1509" s="48" t="s">
        <v>73</v>
      </c>
      <c r="D1509" s="48" t="str">
        <f>TRIM(MID(Tableau1[[#This Row],[tache]],FIND("TACHE",Tableau1[[#This Row],[tache]])+5,FIND(":",Tableau1[[#This Row],[tache]])-(FIND("TACHE",Tableau1[[#This Row],[tache]])+5)))</f>
        <v>1</v>
      </c>
      <c r="E1509" s="48" t="s">
        <v>148</v>
      </c>
      <c r="F1509" s="48" t="s">
        <v>83</v>
      </c>
      <c r="G1509" s="48" t="s">
        <v>237</v>
      </c>
      <c r="H1509" s="48">
        <v>25</v>
      </c>
      <c r="I1509" s="48">
        <v>50</v>
      </c>
      <c r="J1509" s="48">
        <v>4</v>
      </c>
      <c r="K1509" s="48" t="s">
        <v>129</v>
      </c>
      <c r="L1509" s="48">
        <v>1</v>
      </c>
      <c r="M1509" s="48">
        <v>0</v>
      </c>
      <c r="N1509" s="47">
        <v>1</v>
      </c>
    </row>
    <row r="1510" spans="1:14" x14ac:dyDescent="0.25">
      <c r="A1510" s="62" t="s">
        <v>916</v>
      </c>
      <c r="B1510" s="63" t="str">
        <f t="shared" si="23"/>
        <v>S7562</v>
      </c>
      <c r="C1510" s="63" t="s">
        <v>73</v>
      </c>
      <c r="D1510" s="63" t="str">
        <f>TRIM(MID(Tableau1[[#This Row],[tache]],FIND("TACHE",Tableau1[[#This Row],[tache]])+5,FIND(":",Tableau1[[#This Row],[tache]])-(FIND("TACHE",Tableau1[[#This Row],[tache]])+5)))</f>
        <v>1</v>
      </c>
      <c r="E1510" s="63" t="s">
        <v>127</v>
      </c>
      <c r="F1510" s="63" t="s">
        <v>73</v>
      </c>
      <c r="G1510" s="63" t="s">
        <v>153</v>
      </c>
      <c r="H1510" s="63">
        <v>25</v>
      </c>
      <c r="I1510" s="63">
        <v>20</v>
      </c>
      <c r="J1510" s="63">
        <v>4</v>
      </c>
      <c r="K1510" s="63" t="s">
        <v>129</v>
      </c>
      <c r="L1510" s="63">
        <v>2</v>
      </c>
      <c r="M1510" s="63">
        <v>0</v>
      </c>
      <c r="N1510" s="64">
        <v>2</v>
      </c>
    </row>
    <row r="1511" spans="1:14" x14ac:dyDescent="0.25">
      <c r="A1511" s="62" t="s">
        <v>916</v>
      </c>
      <c r="B1511" s="63" t="str">
        <f t="shared" si="23"/>
        <v>S7562</v>
      </c>
      <c r="C1511" s="63" t="s">
        <v>73</v>
      </c>
      <c r="D1511" s="63" t="str">
        <f>TRIM(MID(Tableau1[[#This Row],[tache]],FIND("TACHE",Tableau1[[#This Row],[tache]])+5,FIND(":",Tableau1[[#This Row],[tache]])-(FIND("TACHE",Tableau1[[#This Row],[tache]])+5)))</f>
        <v>1</v>
      </c>
      <c r="E1511" s="63" t="s">
        <v>127</v>
      </c>
      <c r="F1511" s="63" t="s">
        <v>70</v>
      </c>
      <c r="G1511" s="63" t="s">
        <v>917</v>
      </c>
      <c r="H1511" s="63">
        <v>100</v>
      </c>
      <c r="I1511" s="63">
        <v>20</v>
      </c>
      <c r="J1511" s="63">
        <v>8</v>
      </c>
      <c r="K1511" s="63" t="s">
        <v>129</v>
      </c>
      <c r="L1511" s="63">
        <v>1</v>
      </c>
      <c r="M1511" s="63">
        <v>0</v>
      </c>
      <c r="N1511" s="64">
        <v>1</v>
      </c>
    </row>
    <row r="1512" spans="1:14" x14ac:dyDescent="0.25">
      <c r="A1512" s="62" t="s">
        <v>916</v>
      </c>
      <c r="B1512" s="63" t="str">
        <f t="shared" si="23"/>
        <v>S7562</v>
      </c>
      <c r="C1512" s="63" t="s">
        <v>73</v>
      </c>
      <c r="D1512" s="63" t="str">
        <f>TRIM(MID(Tableau1[[#This Row],[tache]],FIND("TACHE",Tableau1[[#This Row],[tache]])+5,FIND(":",Tableau1[[#This Row],[tache]])-(FIND("TACHE",Tableau1[[#This Row],[tache]])+5)))</f>
        <v>3</v>
      </c>
      <c r="E1512" s="63" t="s">
        <v>338</v>
      </c>
      <c r="F1512" s="63" t="s">
        <v>73</v>
      </c>
      <c r="G1512" s="63" t="s">
        <v>158</v>
      </c>
      <c r="H1512" s="63">
        <v>25</v>
      </c>
      <c r="I1512" s="63">
        <v>20</v>
      </c>
      <c r="J1512" s="63">
        <v>4</v>
      </c>
      <c r="K1512" s="63" t="s">
        <v>129</v>
      </c>
      <c r="L1512" s="63">
        <v>0</v>
      </c>
      <c r="M1512" s="63">
        <v>1</v>
      </c>
      <c r="N1512" s="64">
        <v>1</v>
      </c>
    </row>
    <row r="1513" spans="1:14" x14ac:dyDescent="0.25">
      <c r="A1513" s="62" t="s">
        <v>916</v>
      </c>
      <c r="B1513" s="63" t="str">
        <f t="shared" si="23"/>
        <v>S7562</v>
      </c>
      <c r="C1513" s="63" t="s">
        <v>73</v>
      </c>
      <c r="D1513" s="63" t="str">
        <f>TRIM(MID(Tableau1[[#This Row],[tache]],FIND("TACHE",Tableau1[[#This Row],[tache]])+5,FIND(":",Tableau1[[#This Row],[tache]])-(FIND("TACHE",Tableau1[[#This Row],[tache]])+5)))</f>
        <v>3</v>
      </c>
      <c r="E1513" s="63" t="s">
        <v>338</v>
      </c>
      <c r="F1513" s="63" t="s">
        <v>75</v>
      </c>
      <c r="G1513" s="63" t="s">
        <v>715</v>
      </c>
      <c r="H1513" s="63">
        <v>150</v>
      </c>
      <c r="I1513" s="63">
        <v>20</v>
      </c>
      <c r="J1513" s="63">
        <v>8</v>
      </c>
      <c r="K1513" s="63" t="s">
        <v>129</v>
      </c>
      <c r="L1513" s="63">
        <v>0</v>
      </c>
      <c r="M1513" s="63">
        <v>1</v>
      </c>
      <c r="N1513" s="64">
        <v>1</v>
      </c>
    </row>
    <row r="1514" spans="1:14" x14ac:dyDescent="0.25">
      <c r="A1514" s="62" t="s">
        <v>916</v>
      </c>
      <c r="B1514" s="63" t="str">
        <f t="shared" si="23"/>
        <v>S7562</v>
      </c>
      <c r="C1514" s="63" t="s">
        <v>73</v>
      </c>
      <c r="D1514" s="63" t="str">
        <f>TRIM(MID(Tableau1[[#This Row],[tache]],FIND("TACHE",Tableau1[[#This Row],[tache]])+5,FIND(":",Tableau1[[#This Row],[tache]])-(FIND("TACHE",Tableau1[[#This Row],[tache]])+5)))</f>
        <v>3</v>
      </c>
      <c r="E1514" s="63" t="s">
        <v>338</v>
      </c>
      <c r="F1514" s="63" t="s">
        <v>70</v>
      </c>
      <c r="G1514" s="63" t="s">
        <v>918</v>
      </c>
      <c r="H1514" s="63">
        <v>100</v>
      </c>
      <c r="I1514" s="63">
        <v>20</v>
      </c>
      <c r="J1514" s="63">
        <v>8</v>
      </c>
      <c r="K1514" s="63" t="s">
        <v>129</v>
      </c>
      <c r="L1514" s="63">
        <v>0</v>
      </c>
      <c r="M1514" s="63">
        <v>2</v>
      </c>
      <c r="N1514" s="64">
        <v>2</v>
      </c>
    </row>
    <row r="1515" spans="1:14" x14ac:dyDescent="0.25">
      <c r="A1515" s="5" t="s">
        <v>919</v>
      </c>
      <c r="B1515" s="48" t="str">
        <f t="shared" si="23"/>
        <v>SRP003</v>
      </c>
      <c r="C1515" s="48" t="s">
        <v>73</v>
      </c>
      <c r="D1515" s="48" t="str">
        <f>TRIM(MID(Tableau1[[#This Row],[tache]],FIND("TACHE",Tableau1[[#This Row],[tache]])+5,FIND(":",Tableau1[[#This Row],[tache]])-(FIND("TACHE",Tableau1[[#This Row],[tache]])+5)))</f>
        <v>1</v>
      </c>
      <c r="E1515" s="48" t="s">
        <v>141</v>
      </c>
      <c r="F1515" s="48" t="s">
        <v>920</v>
      </c>
      <c r="G1515" s="48" t="s">
        <v>921</v>
      </c>
      <c r="H1515" s="48">
        <v>25</v>
      </c>
      <c r="I1515" s="48">
        <v>50</v>
      </c>
      <c r="J1515" s="48">
        <v>4</v>
      </c>
      <c r="K1515" s="48" t="s">
        <v>150</v>
      </c>
      <c r="L1515" s="48">
        <v>0</v>
      </c>
      <c r="M1515" s="48">
        <v>1</v>
      </c>
      <c r="N1515" s="47">
        <v>1</v>
      </c>
    </row>
    <row r="1516" spans="1:14" x14ac:dyDescent="0.25">
      <c r="A1516" s="5" t="s">
        <v>919</v>
      </c>
      <c r="B1516" s="48" t="str">
        <f t="shared" si="23"/>
        <v>SRP003</v>
      </c>
      <c r="C1516" s="48" t="s">
        <v>73</v>
      </c>
      <c r="D1516" s="48" t="str">
        <f>TRIM(MID(Tableau1[[#This Row],[tache]],FIND("TACHE",Tableau1[[#This Row],[tache]])+5,FIND(":",Tableau1[[#This Row],[tache]])-(FIND("TACHE",Tableau1[[#This Row],[tache]])+5)))</f>
        <v>1</v>
      </c>
      <c r="E1516" s="48" t="s">
        <v>141</v>
      </c>
      <c r="F1516" s="48" t="s">
        <v>922</v>
      </c>
      <c r="G1516" s="48" t="s">
        <v>923</v>
      </c>
      <c r="H1516" s="48">
        <v>25</v>
      </c>
      <c r="I1516" s="48">
        <v>50</v>
      </c>
      <c r="J1516" s="48">
        <v>4</v>
      </c>
      <c r="K1516" s="48" t="s">
        <v>150</v>
      </c>
      <c r="L1516" s="48">
        <v>0</v>
      </c>
      <c r="M1516" s="48">
        <v>1</v>
      </c>
      <c r="N1516" s="47">
        <v>1</v>
      </c>
    </row>
    <row r="1517" spans="1:14" x14ac:dyDescent="0.25">
      <c r="A1517" s="5" t="s">
        <v>919</v>
      </c>
      <c r="B1517" s="48" t="str">
        <f t="shared" si="23"/>
        <v>SRP003</v>
      </c>
      <c r="C1517" s="48" t="s">
        <v>73</v>
      </c>
      <c r="D1517" s="48" t="str">
        <f>TRIM(MID(Tableau1[[#This Row],[tache]],FIND("TACHE",Tableau1[[#This Row],[tache]])+5,FIND(":",Tableau1[[#This Row],[tache]])-(FIND("TACHE",Tableau1[[#This Row],[tache]])+5)))</f>
        <v>1</v>
      </c>
      <c r="E1517" s="48" t="s">
        <v>141</v>
      </c>
      <c r="F1517" s="48" t="s">
        <v>924</v>
      </c>
      <c r="G1517" s="48" t="s">
        <v>925</v>
      </c>
      <c r="H1517" s="48">
        <v>50</v>
      </c>
      <c r="I1517" s="48">
        <v>50</v>
      </c>
      <c r="J1517" s="48">
        <v>8</v>
      </c>
      <c r="K1517" s="48" t="s">
        <v>150</v>
      </c>
      <c r="L1517" s="48">
        <v>0</v>
      </c>
      <c r="M1517" s="48">
        <v>1</v>
      </c>
      <c r="N1517" s="47">
        <v>1</v>
      </c>
    </row>
    <row r="1518" spans="1:14" x14ac:dyDescent="0.25">
      <c r="A1518" s="5" t="s">
        <v>919</v>
      </c>
      <c r="B1518" s="48" t="str">
        <f t="shared" si="23"/>
        <v>SRP003</v>
      </c>
      <c r="C1518" s="48" t="s">
        <v>73</v>
      </c>
      <c r="D1518" s="48" t="str">
        <f>TRIM(MID(Tableau1[[#This Row],[tache]],FIND("TACHE",Tableau1[[#This Row],[tache]])+5,FIND(":",Tableau1[[#This Row],[tache]])-(FIND("TACHE",Tableau1[[#This Row],[tache]])+5)))</f>
        <v>1</v>
      </c>
      <c r="E1518" s="48" t="s">
        <v>141</v>
      </c>
      <c r="F1518" s="48" t="s">
        <v>926</v>
      </c>
      <c r="G1518" s="48" t="s">
        <v>927</v>
      </c>
      <c r="H1518" s="48">
        <v>25</v>
      </c>
      <c r="I1518" s="48">
        <v>50</v>
      </c>
      <c r="J1518" s="48">
        <v>4</v>
      </c>
      <c r="K1518" s="48" t="s">
        <v>150</v>
      </c>
      <c r="L1518" s="48">
        <v>0</v>
      </c>
      <c r="M1518" s="48">
        <v>1</v>
      </c>
      <c r="N1518" s="47">
        <v>1</v>
      </c>
    </row>
    <row r="1519" spans="1:14" x14ac:dyDescent="0.25">
      <c r="A1519" s="62" t="s">
        <v>928</v>
      </c>
      <c r="B1519" s="63" t="str">
        <f t="shared" si="23"/>
        <v>SRP004</v>
      </c>
      <c r="C1519" s="63" t="s">
        <v>73</v>
      </c>
      <c r="D1519" s="63" t="str">
        <f>TRIM(MID(Tableau1[[#This Row],[tache]],FIND("TACHE",Tableau1[[#This Row],[tache]])+5,FIND(":",Tableau1[[#This Row],[tache]])-(FIND("TACHE",Tableau1[[#This Row],[tache]])+5)))</f>
        <v>1</v>
      </c>
      <c r="E1519" s="63" t="s">
        <v>252</v>
      </c>
      <c r="F1519" s="63" t="s">
        <v>70</v>
      </c>
      <c r="G1519" s="63" t="s">
        <v>929</v>
      </c>
      <c r="H1519" s="63">
        <v>40</v>
      </c>
      <c r="I1519" s="63">
        <v>50</v>
      </c>
      <c r="J1519" s="63">
        <v>4</v>
      </c>
      <c r="K1519" s="63" t="s">
        <v>150</v>
      </c>
      <c r="L1519" s="63">
        <v>0</v>
      </c>
      <c r="M1519" s="63">
        <v>1</v>
      </c>
      <c r="N1519" s="64">
        <v>1</v>
      </c>
    </row>
    <row r="1520" spans="1:14" x14ac:dyDescent="0.25">
      <c r="A1520" s="62" t="s">
        <v>928</v>
      </c>
      <c r="B1520" s="63" t="str">
        <f t="shared" si="23"/>
        <v>SRP004</v>
      </c>
      <c r="C1520" s="63" t="s">
        <v>73</v>
      </c>
      <c r="D1520" s="63" t="str">
        <f>TRIM(MID(Tableau1[[#This Row],[tache]],FIND("TACHE",Tableau1[[#This Row],[tache]])+5,FIND(":",Tableau1[[#This Row],[tache]])-(FIND("TACHE",Tableau1[[#This Row],[tache]])+5)))</f>
        <v>1</v>
      </c>
      <c r="E1520" s="63" t="s">
        <v>252</v>
      </c>
      <c r="F1520" s="63" t="s">
        <v>76</v>
      </c>
      <c r="G1520" s="63" t="s">
        <v>930</v>
      </c>
      <c r="H1520" s="63">
        <v>40</v>
      </c>
      <c r="I1520" s="63">
        <v>50</v>
      </c>
      <c r="J1520" s="63">
        <v>4</v>
      </c>
      <c r="K1520" s="63" t="s">
        <v>150</v>
      </c>
      <c r="L1520" s="63">
        <v>0</v>
      </c>
      <c r="M1520" s="63">
        <v>1</v>
      </c>
      <c r="N1520" s="64">
        <v>1</v>
      </c>
    </row>
    <row r="1521" spans="1:14" x14ac:dyDescent="0.25">
      <c r="A1521" s="62" t="s">
        <v>928</v>
      </c>
      <c r="B1521" s="63" t="str">
        <f t="shared" si="23"/>
        <v>SRP004</v>
      </c>
      <c r="C1521" s="63" t="s">
        <v>73</v>
      </c>
      <c r="D1521" s="63" t="str">
        <f>TRIM(MID(Tableau1[[#This Row],[tache]],FIND("TACHE",Tableau1[[#This Row],[tache]])+5,FIND(":",Tableau1[[#This Row],[tache]])-(FIND("TACHE",Tableau1[[#This Row],[tache]])+5)))</f>
        <v>1</v>
      </c>
      <c r="E1521" s="63" t="s">
        <v>252</v>
      </c>
      <c r="F1521" s="63" t="s">
        <v>106</v>
      </c>
      <c r="G1521" s="63" t="s">
        <v>600</v>
      </c>
      <c r="H1521" s="63">
        <v>40</v>
      </c>
      <c r="I1521" s="63">
        <v>50</v>
      </c>
      <c r="J1521" s="63">
        <v>4</v>
      </c>
      <c r="K1521" s="63" t="s">
        <v>150</v>
      </c>
      <c r="L1521" s="63">
        <v>0</v>
      </c>
      <c r="M1521" s="63">
        <v>1</v>
      </c>
      <c r="N1521" s="64">
        <v>1</v>
      </c>
    </row>
    <row r="1522" spans="1:14" x14ac:dyDescent="0.25">
      <c r="A1522" s="62" t="s">
        <v>928</v>
      </c>
      <c r="B1522" s="63" t="str">
        <f t="shared" si="23"/>
        <v>SRP004</v>
      </c>
      <c r="C1522" s="63" t="s">
        <v>73</v>
      </c>
      <c r="D1522" s="63" t="str">
        <f>TRIM(MID(Tableau1[[#This Row],[tache]],FIND("TACHE",Tableau1[[#This Row],[tache]])+5,FIND(":",Tableau1[[#This Row],[tache]])-(FIND("TACHE",Tableau1[[#This Row],[tache]])+5)))</f>
        <v>1</v>
      </c>
      <c r="E1522" s="63" t="s">
        <v>252</v>
      </c>
      <c r="F1522" s="63" t="s">
        <v>112</v>
      </c>
      <c r="G1522" s="63" t="s">
        <v>931</v>
      </c>
      <c r="H1522" s="63">
        <v>40</v>
      </c>
      <c r="I1522" s="63">
        <v>50</v>
      </c>
      <c r="J1522" s="63">
        <v>4</v>
      </c>
      <c r="K1522" s="63" t="s">
        <v>150</v>
      </c>
      <c r="L1522" s="63">
        <v>0</v>
      </c>
      <c r="M1522" s="63">
        <v>1</v>
      </c>
      <c r="N1522" s="64">
        <v>1</v>
      </c>
    </row>
    <row r="1523" spans="1:14" x14ac:dyDescent="0.25">
      <c r="A1523" s="62" t="s">
        <v>928</v>
      </c>
      <c r="B1523" s="63" t="str">
        <f t="shared" si="23"/>
        <v>SRP004</v>
      </c>
      <c r="C1523" s="63" t="s">
        <v>73</v>
      </c>
      <c r="D1523" s="63" t="str">
        <f>TRIM(MID(Tableau1[[#This Row],[tache]],FIND("TACHE",Tableau1[[#This Row],[tache]])+5,FIND(":",Tableau1[[#This Row],[tache]])-(FIND("TACHE",Tableau1[[#This Row],[tache]])+5)))</f>
        <v>1</v>
      </c>
      <c r="E1523" s="63" t="s">
        <v>252</v>
      </c>
      <c r="F1523" s="63" t="s">
        <v>107</v>
      </c>
      <c r="G1523" s="63" t="s">
        <v>932</v>
      </c>
      <c r="H1523" s="63">
        <v>25</v>
      </c>
      <c r="I1523" s="63">
        <v>50</v>
      </c>
      <c r="J1523" s="63">
        <v>4</v>
      </c>
      <c r="K1523" s="63" t="s">
        <v>150</v>
      </c>
      <c r="L1523" s="63">
        <v>0</v>
      </c>
      <c r="M1523" s="63">
        <v>1</v>
      </c>
      <c r="N1523" s="64">
        <v>1</v>
      </c>
    </row>
    <row r="1524" spans="1:14" x14ac:dyDescent="0.25">
      <c r="A1524" s="5" t="s">
        <v>933</v>
      </c>
      <c r="B1524" s="48" t="str">
        <f t="shared" si="23"/>
        <v>T2752</v>
      </c>
      <c r="C1524" s="48" t="s">
        <v>73</v>
      </c>
      <c r="D1524" s="48" t="str">
        <f>TRIM(MID(Tableau1[[#This Row],[tache]],FIND("TACHE",Tableau1[[#This Row],[tache]])+5,FIND(":",Tableau1[[#This Row],[tache]])-(FIND("TACHE",Tableau1[[#This Row],[tache]])+5)))</f>
        <v>2</v>
      </c>
      <c r="E1524" s="48" t="s">
        <v>934</v>
      </c>
      <c r="F1524" s="48" t="s">
        <v>73</v>
      </c>
      <c r="G1524" s="48" t="s">
        <v>259</v>
      </c>
      <c r="H1524" s="48">
        <v>25</v>
      </c>
      <c r="I1524" s="48">
        <v>20</v>
      </c>
      <c r="J1524" s="48">
        <v>4</v>
      </c>
      <c r="K1524" s="48" t="s">
        <v>129</v>
      </c>
      <c r="L1524" s="48">
        <v>1</v>
      </c>
      <c r="M1524" s="48">
        <v>0</v>
      </c>
      <c r="N1524" s="47">
        <v>1</v>
      </c>
    </row>
    <row r="1525" spans="1:14" x14ac:dyDescent="0.25">
      <c r="A1525" s="5" t="s">
        <v>933</v>
      </c>
      <c r="B1525" s="48" t="str">
        <f t="shared" si="23"/>
        <v>T2752</v>
      </c>
      <c r="C1525" s="48" t="s">
        <v>73</v>
      </c>
      <c r="D1525" s="48" t="str">
        <f>TRIM(MID(Tableau1[[#This Row],[tache]],FIND("TACHE",Tableau1[[#This Row],[tache]])+5,FIND(":",Tableau1[[#This Row],[tache]])-(FIND("TACHE",Tableau1[[#This Row],[tache]])+5)))</f>
        <v>2</v>
      </c>
      <c r="E1525" s="48" t="s">
        <v>934</v>
      </c>
      <c r="F1525" s="48" t="s">
        <v>83</v>
      </c>
      <c r="G1525" s="48" t="s">
        <v>272</v>
      </c>
      <c r="H1525" s="48">
        <v>50</v>
      </c>
      <c r="I1525" s="48">
        <v>20</v>
      </c>
      <c r="J1525" s="48">
        <v>4</v>
      </c>
      <c r="K1525" s="48" t="s">
        <v>129</v>
      </c>
      <c r="L1525" s="48">
        <v>1</v>
      </c>
      <c r="M1525" s="48">
        <v>0</v>
      </c>
      <c r="N1525" s="47">
        <v>1</v>
      </c>
    </row>
    <row r="1526" spans="1:14" x14ac:dyDescent="0.25">
      <c r="A1526" s="5" t="s">
        <v>933</v>
      </c>
      <c r="B1526" s="48" t="str">
        <f t="shared" si="23"/>
        <v>T2752</v>
      </c>
      <c r="C1526" s="48" t="s">
        <v>73</v>
      </c>
      <c r="D1526" s="48" t="str">
        <f>TRIM(MID(Tableau1[[#This Row],[tache]],FIND("TACHE",Tableau1[[#This Row],[tache]])+5,FIND(":",Tableau1[[#This Row],[tache]])-(FIND("TACHE",Tableau1[[#This Row],[tache]])+5)))</f>
        <v>2</v>
      </c>
      <c r="E1526" s="48" t="s">
        <v>934</v>
      </c>
      <c r="F1526" s="48" t="s">
        <v>70</v>
      </c>
      <c r="G1526" s="48" t="s">
        <v>272</v>
      </c>
      <c r="H1526" s="48">
        <v>50</v>
      </c>
      <c r="I1526" s="48">
        <v>20</v>
      </c>
      <c r="J1526" s="48">
        <v>4</v>
      </c>
      <c r="K1526" s="48" t="s">
        <v>218</v>
      </c>
      <c r="L1526" s="48">
        <v>1</v>
      </c>
      <c r="M1526" s="48">
        <v>0</v>
      </c>
      <c r="N1526" s="47">
        <v>1</v>
      </c>
    </row>
    <row r="1527" spans="1:14" x14ac:dyDescent="0.25">
      <c r="A1527" s="5" t="s">
        <v>933</v>
      </c>
      <c r="B1527" s="48" t="str">
        <f t="shared" si="23"/>
        <v>T2752</v>
      </c>
      <c r="C1527" s="48" t="s">
        <v>73</v>
      </c>
      <c r="D1527" s="48" t="str">
        <f>TRIM(MID(Tableau1[[#This Row],[tache]],FIND("TACHE",Tableau1[[#This Row],[tache]])+5,FIND(":",Tableau1[[#This Row],[tache]])-(FIND("TACHE",Tableau1[[#This Row],[tache]])+5)))</f>
        <v>2</v>
      </c>
      <c r="E1527" s="48" t="s">
        <v>934</v>
      </c>
      <c r="F1527" s="48" t="s">
        <v>76</v>
      </c>
      <c r="G1527" s="48" t="s">
        <v>259</v>
      </c>
      <c r="H1527" s="48">
        <v>25</v>
      </c>
      <c r="I1527" s="48">
        <v>20</v>
      </c>
      <c r="J1527" s="48">
        <v>4</v>
      </c>
      <c r="K1527" s="48" t="s">
        <v>129</v>
      </c>
      <c r="L1527" s="48">
        <v>1</v>
      </c>
      <c r="M1527" s="48">
        <v>0</v>
      </c>
      <c r="N1527" s="47">
        <v>1</v>
      </c>
    </row>
    <row r="1528" spans="1:14" x14ac:dyDescent="0.25">
      <c r="A1528" s="5" t="s">
        <v>933</v>
      </c>
      <c r="B1528" s="48" t="str">
        <f t="shared" si="23"/>
        <v>T2752</v>
      </c>
      <c r="C1528" s="48" t="s">
        <v>73</v>
      </c>
      <c r="D1528" s="48" t="str">
        <f>TRIM(MID(Tableau1[[#This Row],[tache]],FIND("TACHE",Tableau1[[#This Row],[tache]])+5,FIND(":",Tableau1[[#This Row],[tache]])-(FIND("TACHE",Tableau1[[#This Row],[tache]])+5)))</f>
        <v>2</v>
      </c>
      <c r="E1528" s="48" t="s">
        <v>934</v>
      </c>
      <c r="F1528" s="48" t="s">
        <v>81</v>
      </c>
      <c r="G1528" s="48" t="s">
        <v>652</v>
      </c>
      <c r="H1528" s="48">
        <v>150</v>
      </c>
      <c r="I1528" s="48">
        <v>20</v>
      </c>
      <c r="J1528" s="48">
        <v>8</v>
      </c>
      <c r="K1528" s="48" t="s">
        <v>218</v>
      </c>
      <c r="L1528" s="48">
        <v>2</v>
      </c>
      <c r="M1528" s="48">
        <v>0</v>
      </c>
      <c r="N1528" s="47">
        <v>2</v>
      </c>
    </row>
    <row r="1529" spans="1:14" x14ac:dyDescent="0.25">
      <c r="A1529" s="5" t="s">
        <v>933</v>
      </c>
      <c r="B1529" s="48" t="str">
        <f t="shared" si="23"/>
        <v>T2752</v>
      </c>
      <c r="C1529" s="48" t="s">
        <v>73</v>
      </c>
      <c r="D1529" s="48" t="str">
        <f>TRIM(MID(Tableau1[[#This Row],[tache]],FIND("TACHE",Tableau1[[#This Row],[tache]])+5,FIND(":",Tableau1[[#This Row],[tache]])-(FIND("TACHE",Tableau1[[#This Row],[tache]])+5)))</f>
        <v>2</v>
      </c>
      <c r="E1529" s="48" t="s">
        <v>934</v>
      </c>
      <c r="F1529" s="48" t="s">
        <v>82</v>
      </c>
      <c r="G1529" s="48" t="s">
        <v>652</v>
      </c>
      <c r="H1529" s="48">
        <v>150</v>
      </c>
      <c r="I1529" s="48">
        <v>20</v>
      </c>
      <c r="J1529" s="48">
        <v>8</v>
      </c>
      <c r="K1529" s="48" t="s">
        <v>218</v>
      </c>
      <c r="L1529" s="48">
        <v>2</v>
      </c>
      <c r="M1529" s="48">
        <v>0</v>
      </c>
      <c r="N1529" s="47">
        <v>2</v>
      </c>
    </row>
    <row r="1530" spans="1:14" x14ac:dyDescent="0.25">
      <c r="A1530" s="5" t="s">
        <v>933</v>
      </c>
      <c r="B1530" s="48" t="str">
        <f t="shared" si="23"/>
        <v>T2752</v>
      </c>
      <c r="C1530" s="48" t="s">
        <v>73</v>
      </c>
      <c r="D1530" s="48" t="str">
        <f>TRIM(MID(Tableau1[[#This Row],[tache]],FIND("TACHE",Tableau1[[#This Row],[tache]])+5,FIND(":",Tableau1[[#This Row],[tache]])-(FIND("TACHE",Tableau1[[#This Row],[tache]])+5)))</f>
        <v>2</v>
      </c>
      <c r="E1530" s="48" t="s">
        <v>934</v>
      </c>
      <c r="F1530" s="48" t="s">
        <v>105</v>
      </c>
      <c r="G1530" s="48" t="s">
        <v>652</v>
      </c>
      <c r="H1530" s="48">
        <v>150</v>
      </c>
      <c r="I1530" s="48">
        <v>20</v>
      </c>
      <c r="J1530" s="48">
        <v>8</v>
      </c>
      <c r="K1530" s="48" t="s">
        <v>218</v>
      </c>
      <c r="L1530" s="48">
        <v>2</v>
      </c>
      <c r="M1530" s="48">
        <v>0</v>
      </c>
      <c r="N1530" s="47">
        <v>2</v>
      </c>
    </row>
    <row r="1531" spans="1:14" x14ac:dyDescent="0.25">
      <c r="A1531" s="5" t="s">
        <v>933</v>
      </c>
      <c r="B1531" s="48" t="str">
        <f t="shared" si="23"/>
        <v>T2752</v>
      </c>
      <c r="C1531" s="48" t="s">
        <v>73</v>
      </c>
      <c r="D1531" s="48" t="str">
        <f>TRIM(MID(Tableau1[[#This Row],[tache]],FIND("TACHE",Tableau1[[#This Row],[tache]])+5,FIND(":",Tableau1[[#This Row],[tache]])-(FIND("TACHE",Tableau1[[#This Row],[tache]])+5)))</f>
        <v>2</v>
      </c>
      <c r="E1531" s="48" t="s">
        <v>934</v>
      </c>
      <c r="F1531" s="48" t="s">
        <v>106</v>
      </c>
      <c r="G1531" s="48" t="s">
        <v>652</v>
      </c>
      <c r="H1531" s="48">
        <v>80</v>
      </c>
      <c r="I1531" s="48">
        <v>20</v>
      </c>
      <c r="J1531" s="48">
        <v>4</v>
      </c>
      <c r="K1531" s="48" t="s">
        <v>218</v>
      </c>
      <c r="L1531" s="48">
        <v>2</v>
      </c>
      <c r="M1531" s="48">
        <v>0</v>
      </c>
      <c r="N1531" s="47">
        <v>2</v>
      </c>
    </row>
    <row r="1532" spans="1:14" x14ac:dyDescent="0.25">
      <c r="A1532" s="5" t="s">
        <v>933</v>
      </c>
      <c r="B1532" s="48" t="str">
        <f t="shared" si="23"/>
        <v>T2752</v>
      </c>
      <c r="C1532" s="48" t="s">
        <v>73</v>
      </c>
      <c r="D1532" s="48" t="str">
        <f>TRIM(MID(Tableau1[[#This Row],[tache]],FIND("TACHE",Tableau1[[#This Row],[tache]])+5,FIND(":",Tableau1[[#This Row],[tache]])-(FIND("TACHE",Tableau1[[#This Row],[tache]])+5)))</f>
        <v>4</v>
      </c>
      <c r="E1532" s="48" t="s">
        <v>935</v>
      </c>
      <c r="F1532" s="48" t="s">
        <v>73</v>
      </c>
      <c r="G1532" s="48" t="s">
        <v>248</v>
      </c>
      <c r="H1532" s="48">
        <v>25</v>
      </c>
      <c r="I1532" s="48">
        <v>20</v>
      </c>
      <c r="J1532" s="48">
        <v>4</v>
      </c>
      <c r="K1532" s="48" t="s">
        <v>129</v>
      </c>
      <c r="L1532" s="48">
        <v>0</v>
      </c>
      <c r="M1532" s="48">
        <v>1</v>
      </c>
      <c r="N1532" s="47">
        <v>1</v>
      </c>
    </row>
    <row r="1533" spans="1:14" x14ac:dyDescent="0.25">
      <c r="A1533" s="5" t="s">
        <v>933</v>
      </c>
      <c r="B1533" s="48" t="str">
        <f t="shared" si="23"/>
        <v>T2752</v>
      </c>
      <c r="C1533" s="48" t="s">
        <v>73</v>
      </c>
      <c r="D1533" s="48" t="str">
        <f>TRIM(MID(Tableau1[[#This Row],[tache]],FIND("TACHE",Tableau1[[#This Row],[tache]])+5,FIND(":",Tableau1[[#This Row],[tache]])-(FIND("TACHE",Tableau1[[#This Row],[tache]])+5)))</f>
        <v>4</v>
      </c>
      <c r="E1533" s="48" t="s">
        <v>935</v>
      </c>
      <c r="F1533" s="48" t="s">
        <v>83</v>
      </c>
      <c r="G1533" s="48" t="s">
        <v>332</v>
      </c>
      <c r="H1533" s="48">
        <v>50</v>
      </c>
      <c r="I1533" s="48">
        <v>20</v>
      </c>
      <c r="J1533" s="48">
        <v>4</v>
      </c>
      <c r="K1533" s="48" t="s">
        <v>129</v>
      </c>
      <c r="L1533" s="48">
        <v>0</v>
      </c>
      <c r="M1533" s="48">
        <v>1</v>
      </c>
      <c r="N1533" s="47">
        <v>1</v>
      </c>
    </row>
    <row r="1534" spans="1:14" x14ac:dyDescent="0.25">
      <c r="A1534" s="5" t="s">
        <v>933</v>
      </c>
      <c r="B1534" s="48" t="str">
        <f t="shared" si="23"/>
        <v>T2752</v>
      </c>
      <c r="C1534" s="48" t="s">
        <v>73</v>
      </c>
      <c r="D1534" s="48" t="str">
        <f>TRIM(MID(Tableau1[[#This Row],[tache]],FIND("TACHE",Tableau1[[#This Row],[tache]])+5,FIND(":",Tableau1[[#This Row],[tache]])-(FIND("TACHE",Tableau1[[#This Row],[tache]])+5)))</f>
        <v>4</v>
      </c>
      <c r="E1534" s="48" t="s">
        <v>935</v>
      </c>
      <c r="F1534" s="48" t="s">
        <v>70</v>
      </c>
      <c r="G1534" s="48" t="s">
        <v>332</v>
      </c>
      <c r="H1534" s="48">
        <v>50</v>
      </c>
      <c r="I1534" s="48">
        <v>20</v>
      </c>
      <c r="J1534" s="48">
        <v>4</v>
      </c>
      <c r="K1534" s="48" t="s">
        <v>218</v>
      </c>
      <c r="L1534" s="48">
        <v>0</v>
      </c>
      <c r="M1534" s="48">
        <v>1</v>
      </c>
      <c r="N1534" s="47">
        <v>1</v>
      </c>
    </row>
    <row r="1535" spans="1:14" x14ac:dyDescent="0.25">
      <c r="A1535" s="5" t="s">
        <v>933</v>
      </c>
      <c r="B1535" s="48" t="str">
        <f t="shared" si="23"/>
        <v>T2752</v>
      </c>
      <c r="C1535" s="48" t="s">
        <v>73</v>
      </c>
      <c r="D1535" s="48" t="str">
        <f>TRIM(MID(Tableau1[[#This Row],[tache]],FIND("TACHE",Tableau1[[#This Row],[tache]])+5,FIND(":",Tableau1[[#This Row],[tache]])-(FIND("TACHE",Tableau1[[#This Row],[tache]])+5)))</f>
        <v>4</v>
      </c>
      <c r="E1535" s="48" t="s">
        <v>935</v>
      </c>
      <c r="F1535" s="48" t="s">
        <v>76</v>
      </c>
      <c r="G1535" s="48" t="s">
        <v>248</v>
      </c>
      <c r="H1535" s="48">
        <v>25</v>
      </c>
      <c r="I1535" s="48">
        <v>20</v>
      </c>
      <c r="J1535" s="48">
        <v>4</v>
      </c>
      <c r="K1535" s="48" t="s">
        <v>129</v>
      </c>
      <c r="L1535" s="48">
        <v>0</v>
      </c>
      <c r="M1535" s="48">
        <v>1</v>
      </c>
      <c r="N1535" s="47">
        <v>1</v>
      </c>
    </row>
    <row r="1536" spans="1:14" x14ac:dyDescent="0.25">
      <c r="A1536" s="5" t="s">
        <v>933</v>
      </c>
      <c r="B1536" s="48" t="str">
        <f t="shared" si="23"/>
        <v>T2752</v>
      </c>
      <c r="C1536" s="48" t="s">
        <v>73</v>
      </c>
      <c r="D1536" s="48" t="str">
        <f>TRIM(MID(Tableau1[[#This Row],[tache]],FIND("TACHE",Tableau1[[#This Row],[tache]])+5,FIND(":",Tableau1[[#This Row],[tache]])-(FIND("TACHE",Tableau1[[#This Row],[tache]])+5)))</f>
        <v>4</v>
      </c>
      <c r="E1536" s="48" t="s">
        <v>935</v>
      </c>
      <c r="F1536" s="48" t="s">
        <v>81</v>
      </c>
      <c r="G1536" s="48" t="s">
        <v>633</v>
      </c>
      <c r="H1536" s="48">
        <v>150</v>
      </c>
      <c r="I1536" s="48">
        <v>20</v>
      </c>
      <c r="J1536" s="48">
        <v>8</v>
      </c>
      <c r="K1536" s="48" t="s">
        <v>218</v>
      </c>
      <c r="L1536" s="48">
        <v>0</v>
      </c>
      <c r="M1536" s="48">
        <v>1</v>
      </c>
      <c r="N1536" s="47">
        <v>1</v>
      </c>
    </row>
    <row r="1537" spans="1:14" x14ac:dyDescent="0.25">
      <c r="A1537" s="5" t="s">
        <v>933</v>
      </c>
      <c r="B1537" s="48" t="str">
        <f t="shared" si="23"/>
        <v>T2752</v>
      </c>
      <c r="C1537" s="48" t="s">
        <v>73</v>
      </c>
      <c r="D1537" s="48" t="str">
        <f>TRIM(MID(Tableau1[[#This Row],[tache]],FIND("TACHE",Tableau1[[#This Row],[tache]])+5,FIND(":",Tableau1[[#This Row],[tache]])-(FIND("TACHE",Tableau1[[#This Row],[tache]])+5)))</f>
        <v>4</v>
      </c>
      <c r="E1537" s="48" t="s">
        <v>935</v>
      </c>
      <c r="F1537" s="48" t="s">
        <v>82</v>
      </c>
      <c r="G1537" s="48" t="s">
        <v>633</v>
      </c>
      <c r="H1537" s="48">
        <v>150</v>
      </c>
      <c r="I1537" s="48">
        <v>20</v>
      </c>
      <c r="J1537" s="48">
        <v>8</v>
      </c>
      <c r="K1537" s="48" t="s">
        <v>218</v>
      </c>
      <c r="L1537" s="48">
        <v>0</v>
      </c>
      <c r="M1537" s="48">
        <v>1</v>
      </c>
      <c r="N1537" s="47">
        <v>1</v>
      </c>
    </row>
    <row r="1538" spans="1:14" x14ac:dyDescent="0.25">
      <c r="A1538" s="5" t="s">
        <v>933</v>
      </c>
      <c r="B1538" s="48" t="str">
        <f t="shared" si="23"/>
        <v>T2752</v>
      </c>
      <c r="C1538" s="48" t="s">
        <v>73</v>
      </c>
      <c r="D1538" s="48" t="str">
        <f>TRIM(MID(Tableau1[[#This Row],[tache]],FIND("TACHE",Tableau1[[#This Row],[tache]])+5,FIND(":",Tableau1[[#This Row],[tache]])-(FIND("TACHE",Tableau1[[#This Row],[tache]])+5)))</f>
        <v>4</v>
      </c>
      <c r="E1538" s="48" t="s">
        <v>935</v>
      </c>
      <c r="F1538" s="48" t="s">
        <v>105</v>
      </c>
      <c r="G1538" s="48" t="s">
        <v>633</v>
      </c>
      <c r="H1538" s="48">
        <v>150</v>
      </c>
      <c r="I1538" s="48">
        <v>20</v>
      </c>
      <c r="J1538" s="48">
        <v>8</v>
      </c>
      <c r="K1538" s="48" t="s">
        <v>218</v>
      </c>
      <c r="L1538" s="48">
        <v>0</v>
      </c>
      <c r="M1538" s="48">
        <v>1</v>
      </c>
      <c r="N1538" s="47">
        <v>1</v>
      </c>
    </row>
    <row r="1539" spans="1:14" x14ac:dyDescent="0.25">
      <c r="A1539" s="5" t="s">
        <v>933</v>
      </c>
      <c r="B1539" s="48" t="str">
        <f t="shared" ref="B1539:B1602" si="24">RIGHT(A1539,LEN(A1539)-3)</f>
        <v>T2752</v>
      </c>
      <c r="C1539" s="48" t="s">
        <v>73</v>
      </c>
      <c r="D1539" s="48" t="str">
        <f>TRIM(MID(Tableau1[[#This Row],[tache]],FIND("TACHE",Tableau1[[#This Row],[tache]])+5,FIND(":",Tableau1[[#This Row],[tache]])-(FIND("TACHE",Tableau1[[#This Row],[tache]])+5)))</f>
        <v>4</v>
      </c>
      <c r="E1539" s="48" t="s">
        <v>935</v>
      </c>
      <c r="F1539" s="48" t="s">
        <v>106</v>
      </c>
      <c r="G1539" s="48" t="s">
        <v>633</v>
      </c>
      <c r="H1539" s="48">
        <v>80</v>
      </c>
      <c r="I1539" s="48">
        <v>20</v>
      </c>
      <c r="J1539" s="48">
        <v>4</v>
      </c>
      <c r="K1539" s="48" t="s">
        <v>218</v>
      </c>
      <c r="L1539" s="48">
        <v>0</v>
      </c>
      <c r="M1539" s="48">
        <v>1</v>
      </c>
      <c r="N1539" s="47">
        <v>1</v>
      </c>
    </row>
    <row r="1540" spans="1:14" x14ac:dyDescent="0.25">
      <c r="A1540" s="62" t="s">
        <v>936</v>
      </c>
      <c r="B1540" s="63" t="str">
        <f t="shared" si="24"/>
        <v>S40370PV</v>
      </c>
      <c r="C1540" s="63" t="s">
        <v>73</v>
      </c>
      <c r="D1540" s="63" t="str">
        <f>TRIM(MID(Tableau1[[#This Row],[tache]],FIND("TACHE",Tableau1[[#This Row],[tache]])+5,FIND(":",Tableau1[[#This Row],[tache]])-(FIND("TACHE",Tableau1[[#This Row],[tache]])+5)))</f>
        <v>1</v>
      </c>
      <c r="E1540" s="63" t="s">
        <v>252</v>
      </c>
      <c r="F1540" s="63" t="s">
        <v>73</v>
      </c>
      <c r="G1540" s="63" t="s">
        <v>937</v>
      </c>
      <c r="H1540" s="63">
        <v>40</v>
      </c>
      <c r="I1540" s="63">
        <v>50</v>
      </c>
      <c r="J1540" s="63">
        <v>4</v>
      </c>
      <c r="K1540" s="63" t="s">
        <v>129</v>
      </c>
      <c r="L1540" s="63">
        <v>1</v>
      </c>
      <c r="M1540" s="63">
        <v>0</v>
      </c>
      <c r="N1540" s="64">
        <v>1</v>
      </c>
    </row>
    <row r="1541" spans="1:14" x14ac:dyDescent="0.25">
      <c r="A1541" s="62" t="s">
        <v>936</v>
      </c>
      <c r="B1541" s="63" t="str">
        <f t="shared" si="24"/>
        <v>S40370PV</v>
      </c>
      <c r="C1541" s="63" t="s">
        <v>73</v>
      </c>
      <c r="D1541" s="63" t="str">
        <f>TRIM(MID(Tableau1[[#This Row],[tache]],FIND("TACHE",Tableau1[[#This Row],[tache]])+5,FIND(":",Tableau1[[#This Row],[tache]])-(FIND("TACHE",Tableau1[[#This Row],[tache]])+5)))</f>
        <v>1</v>
      </c>
      <c r="E1541" s="63" t="s">
        <v>252</v>
      </c>
      <c r="F1541" s="63" t="s">
        <v>83</v>
      </c>
      <c r="G1541" s="63" t="s">
        <v>237</v>
      </c>
      <c r="H1541" s="63">
        <v>40</v>
      </c>
      <c r="I1541" s="63">
        <v>50</v>
      </c>
      <c r="J1541" s="63">
        <v>4</v>
      </c>
      <c r="K1541" s="63" t="s">
        <v>129</v>
      </c>
      <c r="L1541" s="63">
        <v>1</v>
      </c>
      <c r="M1541" s="63">
        <v>0</v>
      </c>
      <c r="N1541" s="64">
        <v>1</v>
      </c>
    </row>
    <row r="1542" spans="1:14" x14ac:dyDescent="0.25">
      <c r="A1542" s="62" t="s">
        <v>936</v>
      </c>
      <c r="B1542" s="63" t="str">
        <f t="shared" si="24"/>
        <v>S40370PV</v>
      </c>
      <c r="C1542" s="63" t="s">
        <v>73</v>
      </c>
      <c r="D1542" s="63" t="str">
        <f>TRIM(MID(Tableau1[[#This Row],[tache]],FIND("TACHE",Tableau1[[#This Row],[tache]])+5,FIND(":",Tableau1[[#This Row],[tache]])-(FIND("TACHE",Tableau1[[#This Row],[tache]])+5)))</f>
        <v>2</v>
      </c>
      <c r="E1542" s="63" t="s">
        <v>130</v>
      </c>
      <c r="F1542" s="63" t="s">
        <v>73</v>
      </c>
      <c r="G1542" s="63" t="s">
        <v>938</v>
      </c>
      <c r="H1542" s="63">
        <v>40</v>
      </c>
      <c r="I1542" s="63">
        <v>50</v>
      </c>
      <c r="J1542" s="63">
        <v>4</v>
      </c>
      <c r="K1542" s="63" t="s">
        <v>129</v>
      </c>
      <c r="L1542" s="63">
        <v>0</v>
      </c>
      <c r="M1542" s="63">
        <v>1</v>
      </c>
      <c r="N1542" s="64">
        <v>1</v>
      </c>
    </row>
    <row r="1543" spans="1:14" x14ac:dyDescent="0.25">
      <c r="A1543" s="62" t="s">
        <v>936</v>
      </c>
      <c r="B1543" s="63" t="str">
        <f t="shared" si="24"/>
        <v>S40370PV</v>
      </c>
      <c r="C1543" s="63" t="s">
        <v>73</v>
      </c>
      <c r="D1543" s="63" t="str">
        <f>TRIM(MID(Tableau1[[#This Row],[tache]],FIND("TACHE",Tableau1[[#This Row],[tache]])+5,FIND(":",Tableau1[[#This Row],[tache]])-(FIND("TACHE",Tableau1[[#This Row],[tache]])+5)))</f>
        <v>2</v>
      </c>
      <c r="E1543" s="63" t="s">
        <v>130</v>
      </c>
      <c r="F1543" s="63" t="s">
        <v>83</v>
      </c>
      <c r="G1543" s="63" t="s">
        <v>939</v>
      </c>
      <c r="H1543" s="63">
        <v>40</v>
      </c>
      <c r="I1543" s="63">
        <v>50</v>
      </c>
      <c r="J1543" s="63">
        <v>4</v>
      </c>
      <c r="K1543" s="63" t="s">
        <v>129</v>
      </c>
      <c r="L1543" s="63">
        <v>0</v>
      </c>
      <c r="M1543" s="63">
        <v>1</v>
      </c>
      <c r="N1543" s="64">
        <v>1</v>
      </c>
    </row>
    <row r="1544" spans="1:14" x14ac:dyDescent="0.25">
      <c r="A1544" s="5" t="s">
        <v>940</v>
      </c>
      <c r="B1544" s="48" t="str">
        <f t="shared" si="24"/>
        <v>T1001</v>
      </c>
      <c r="C1544" s="48" t="s">
        <v>73</v>
      </c>
      <c r="D1544" s="48" t="str">
        <f>TRIM(MID(Tableau1[[#This Row],[tache]],FIND("TACHE",Tableau1[[#This Row],[tache]])+5,FIND(":",Tableau1[[#This Row],[tache]])-(FIND("TACHE",Tableau1[[#This Row],[tache]])+5)))</f>
        <v>1</v>
      </c>
      <c r="E1544" s="48" t="s">
        <v>252</v>
      </c>
      <c r="F1544" s="48">
        <v>1</v>
      </c>
      <c r="G1544" s="48" t="s">
        <v>161</v>
      </c>
      <c r="H1544" s="48">
        <v>15</v>
      </c>
      <c r="I1544" s="48">
        <v>20</v>
      </c>
      <c r="J1544" s="48">
        <v>4</v>
      </c>
      <c r="K1544" s="48" t="s">
        <v>129</v>
      </c>
      <c r="L1544" s="48">
        <v>2</v>
      </c>
      <c r="M1544" s="48">
        <v>0</v>
      </c>
      <c r="N1544" s="47">
        <v>2</v>
      </c>
    </row>
    <row r="1545" spans="1:14" x14ac:dyDescent="0.25">
      <c r="A1545" s="5" t="s">
        <v>940</v>
      </c>
      <c r="B1545" s="48" t="str">
        <f t="shared" si="24"/>
        <v>T1001</v>
      </c>
      <c r="C1545" s="48" t="s">
        <v>73</v>
      </c>
      <c r="D1545" s="48" t="str">
        <f>TRIM(MID(Tableau1[[#This Row],[tache]],FIND("TACHE",Tableau1[[#This Row],[tache]])+5,FIND(":",Tableau1[[#This Row],[tache]])-(FIND("TACHE",Tableau1[[#This Row],[tache]])+5)))</f>
        <v>1</v>
      </c>
      <c r="E1545" s="48" t="s">
        <v>252</v>
      </c>
      <c r="F1545" s="48">
        <v>2</v>
      </c>
      <c r="G1545" s="48" t="s">
        <v>161</v>
      </c>
      <c r="H1545" s="48">
        <v>50</v>
      </c>
      <c r="I1545" s="48">
        <v>20</v>
      </c>
      <c r="J1545" s="48">
        <v>4</v>
      </c>
      <c r="K1545" s="48" t="s">
        <v>129</v>
      </c>
      <c r="L1545" s="48">
        <v>2</v>
      </c>
      <c r="M1545" s="48">
        <v>0</v>
      </c>
      <c r="N1545" s="47">
        <v>2</v>
      </c>
    </row>
    <row r="1546" spans="1:14" x14ac:dyDescent="0.25">
      <c r="A1546" s="5" t="s">
        <v>940</v>
      </c>
      <c r="B1546" s="48" t="str">
        <f t="shared" si="24"/>
        <v>T1001</v>
      </c>
      <c r="C1546" s="48" t="s">
        <v>73</v>
      </c>
      <c r="D1546" s="48" t="str">
        <f>TRIM(MID(Tableau1[[#This Row],[tache]],FIND("TACHE",Tableau1[[#This Row],[tache]])+5,FIND(":",Tableau1[[#This Row],[tache]])-(FIND("TACHE",Tableau1[[#This Row],[tache]])+5)))</f>
        <v>1</v>
      </c>
      <c r="E1546" s="48" t="s">
        <v>252</v>
      </c>
      <c r="F1546" s="48">
        <v>3</v>
      </c>
      <c r="G1546" s="48" t="s">
        <v>161</v>
      </c>
      <c r="H1546" s="48">
        <v>50</v>
      </c>
      <c r="I1546" s="48">
        <v>20</v>
      </c>
      <c r="J1546" s="48">
        <v>4</v>
      </c>
      <c r="K1546" s="48" t="s">
        <v>129</v>
      </c>
      <c r="L1546" s="48">
        <v>2</v>
      </c>
      <c r="M1546" s="48">
        <v>0</v>
      </c>
      <c r="N1546" s="47">
        <v>2</v>
      </c>
    </row>
    <row r="1547" spans="1:14" x14ac:dyDescent="0.25">
      <c r="A1547" s="5" t="s">
        <v>940</v>
      </c>
      <c r="B1547" s="48" t="str">
        <f t="shared" si="24"/>
        <v>T1001</v>
      </c>
      <c r="C1547" s="48" t="s">
        <v>73</v>
      </c>
      <c r="D1547" s="48" t="str">
        <f>TRIM(MID(Tableau1[[#This Row],[tache]],FIND("TACHE",Tableau1[[#This Row],[tache]])+5,FIND(":",Tableau1[[#This Row],[tache]])-(FIND("TACHE",Tableau1[[#This Row],[tache]])+5)))</f>
        <v>1</v>
      </c>
      <c r="E1547" s="48" t="s">
        <v>252</v>
      </c>
      <c r="F1547" s="48">
        <v>8</v>
      </c>
      <c r="G1547" s="48" t="s">
        <v>161</v>
      </c>
      <c r="H1547" s="48">
        <v>50</v>
      </c>
      <c r="I1547" s="48">
        <v>20</v>
      </c>
      <c r="J1547" s="48">
        <v>4</v>
      </c>
      <c r="K1547" s="48" t="s">
        <v>129</v>
      </c>
      <c r="L1547" s="48">
        <v>2</v>
      </c>
      <c r="M1547" s="48">
        <v>0</v>
      </c>
      <c r="N1547" s="47">
        <v>2</v>
      </c>
    </row>
    <row r="1548" spans="1:14" x14ac:dyDescent="0.25">
      <c r="A1548" s="5" t="s">
        <v>940</v>
      </c>
      <c r="B1548" s="48" t="str">
        <f t="shared" si="24"/>
        <v>T1001</v>
      </c>
      <c r="C1548" s="48" t="s">
        <v>73</v>
      </c>
      <c r="D1548" s="48" t="str">
        <f>TRIM(MID(Tableau1[[#This Row],[tache]],FIND("TACHE",Tableau1[[#This Row],[tache]])+5,FIND(":",Tableau1[[#This Row],[tache]])-(FIND("TACHE",Tableau1[[#This Row],[tache]])+5)))</f>
        <v>1</v>
      </c>
      <c r="E1548" s="48" t="s">
        <v>252</v>
      </c>
      <c r="F1548" s="48">
        <v>9</v>
      </c>
      <c r="G1548" s="48" t="s">
        <v>161</v>
      </c>
      <c r="H1548" s="48">
        <v>80</v>
      </c>
      <c r="I1548" s="48">
        <v>20</v>
      </c>
      <c r="J1548" s="48">
        <v>4</v>
      </c>
      <c r="K1548" s="48" t="s">
        <v>129</v>
      </c>
      <c r="L1548" s="48">
        <v>2</v>
      </c>
      <c r="M1548" s="48">
        <v>0</v>
      </c>
      <c r="N1548" s="47">
        <v>2</v>
      </c>
    </row>
    <row r="1549" spans="1:14" x14ac:dyDescent="0.25">
      <c r="A1549" s="5" t="s">
        <v>940</v>
      </c>
      <c r="B1549" s="48" t="str">
        <f t="shared" si="24"/>
        <v>T1001</v>
      </c>
      <c r="C1549" s="48" t="s">
        <v>73</v>
      </c>
      <c r="D1549" s="48" t="str">
        <f>TRIM(MID(Tableau1[[#This Row],[tache]],FIND("TACHE",Tableau1[[#This Row],[tache]])+5,FIND(":",Tableau1[[#This Row],[tache]])-(FIND("TACHE",Tableau1[[#This Row],[tache]])+5)))</f>
        <v>1</v>
      </c>
      <c r="E1549" s="48" t="s">
        <v>252</v>
      </c>
      <c r="F1549" s="48">
        <v>10</v>
      </c>
      <c r="G1549" s="48" t="s">
        <v>161</v>
      </c>
      <c r="H1549" s="48">
        <v>200</v>
      </c>
      <c r="I1549" s="48">
        <v>20</v>
      </c>
      <c r="J1549" s="48">
        <v>8</v>
      </c>
      <c r="K1549" s="48" t="s">
        <v>129</v>
      </c>
      <c r="L1549" s="48">
        <v>2</v>
      </c>
      <c r="M1549" s="48">
        <v>0</v>
      </c>
      <c r="N1549" s="47">
        <v>2</v>
      </c>
    </row>
    <row r="1550" spans="1:14" x14ac:dyDescent="0.25">
      <c r="A1550" s="5" t="s">
        <v>940</v>
      </c>
      <c r="B1550" s="48" t="str">
        <f t="shared" si="24"/>
        <v>T1001</v>
      </c>
      <c r="C1550" s="48" t="s">
        <v>73</v>
      </c>
      <c r="D1550" s="48" t="str">
        <f>TRIM(MID(Tableau1[[#This Row],[tache]],FIND("TACHE",Tableau1[[#This Row],[tache]])+5,FIND(":",Tableau1[[#This Row],[tache]])-(FIND("TACHE",Tableau1[[#This Row],[tache]])+5)))</f>
        <v>1</v>
      </c>
      <c r="E1550" s="48" t="s">
        <v>252</v>
      </c>
      <c r="F1550" s="48">
        <v>11</v>
      </c>
      <c r="G1550" s="48" t="s">
        <v>161</v>
      </c>
      <c r="H1550" s="48">
        <v>100</v>
      </c>
      <c r="I1550" s="48">
        <v>20</v>
      </c>
      <c r="J1550" s="48">
        <v>8</v>
      </c>
      <c r="K1550" s="48" t="s">
        <v>129</v>
      </c>
      <c r="L1550" s="48">
        <v>2</v>
      </c>
      <c r="M1550" s="48">
        <v>0</v>
      </c>
      <c r="N1550" s="47">
        <v>2</v>
      </c>
    </row>
    <row r="1551" spans="1:14" x14ac:dyDescent="0.25">
      <c r="A1551" s="5" t="s">
        <v>940</v>
      </c>
      <c r="B1551" s="48" t="str">
        <f t="shared" si="24"/>
        <v>T1001</v>
      </c>
      <c r="C1551" s="48" t="s">
        <v>73</v>
      </c>
      <c r="D1551" s="48" t="str">
        <f>TRIM(MID(Tableau1[[#This Row],[tache]],FIND("TACHE",Tableau1[[#This Row],[tache]])+5,FIND(":",Tableau1[[#This Row],[tache]])-(FIND("TACHE",Tableau1[[#This Row],[tache]])+5)))</f>
        <v>1</v>
      </c>
      <c r="E1551" s="48" t="s">
        <v>252</v>
      </c>
      <c r="F1551" s="48">
        <v>14</v>
      </c>
      <c r="G1551" s="48" t="s">
        <v>161</v>
      </c>
      <c r="H1551" s="48">
        <v>50</v>
      </c>
      <c r="I1551" s="48">
        <v>20</v>
      </c>
      <c r="J1551" s="48">
        <v>4</v>
      </c>
      <c r="K1551" s="48" t="s">
        <v>129</v>
      </c>
      <c r="L1551" s="48">
        <v>2</v>
      </c>
      <c r="M1551" s="48">
        <v>0</v>
      </c>
      <c r="N1551" s="47">
        <v>2</v>
      </c>
    </row>
    <row r="1552" spans="1:14" x14ac:dyDescent="0.25">
      <c r="A1552" s="5" t="s">
        <v>940</v>
      </c>
      <c r="B1552" s="48" t="str">
        <f t="shared" si="24"/>
        <v>T1001</v>
      </c>
      <c r="C1552" s="48" t="s">
        <v>73</v>
      </c>
      <c r="D1552" s="48" t="str">
        <f>TRIM(MID(Tableau1[[#This Row],[tache]],FIND("TACHE",Tableau1[[#This Row],[tache]])+5,FIND(":",Tableau1[[#This Row],[tache]])-(FIND("TACHE",Tableau1[[#This Row],[tache]])+5)))</f>
        <v>7</v>
      </c>
      <c r="E1552" s="48" t="s">
        <v>2080</v>
      </c>
      <c r="F1552" s="48">
        <v>5</v>
      </c>
      <c r="G1552" s="48" t="s">
        <v>942</v>
      </c>
      <c r="H1552" s="48">
        <v>150</v>
      </c>
      <c r="I1552" s="48">
        <v>20</v>
      </c>
      <c r="J1552" s="48">
        <v>8</v>
      </c>
      <c r="K1552" s="48" t="s">
        <v>129</v>
      </c>
      <c r="L1552" s="48">
        <v>0</v>
      </c>
      <c r="M1552" s="48">
        <v>1</v>
      </c>
      <c r="N1552" s="47">
        <v>1</v>
      </c>
    </row>
    <row r="1553" spans="1:14" x14ac:dyDescent="0.25">
      <c r="A1553" s="5" t="s">
        <v>940</v>
      </c>
      <c r="B1553" s="48" t="str">
        <f t="shared" si="24"/>
        <v>T1001</v>
      </c>
      <c r="C1553" s="48" t="s">
        <v>73</v>
      </c>
      <c r="D1553" s="48" t="str">
        <f>TRIM(MID(Tableau1[[#This Row],[tache]],FIND("TACHE",Tableau1[[#This Row],[tache]])+5,FIND(":",Tableau1[[#This Row],[tache]])-(FIND("TACHE",Tableau1[[#This Row],[tache]])+5)))</f>
        <v>7</v>
      </c>
      <c r="E1553" s="48" t="s">
        <v>2080</v>
      </c>
      <c r="F1553" s="48">
        <v>7</v>
      </c>
      <c r="G1553" s="48" t="s">
        <v>943</v>
      </c>
      <c r="H1553" s="48">
        <v>600</v>
      </c>
      <c r="I1553" s="48">
        <v>20</v>
      </c>
      <c r="J1553" s="48">
        <v>20</v>
      </c>
      <c r="K1553" s="48" t="s">
        <v>129</v>
      </c>
      <c r="L1553" s="48">
        <v>0</v>
      </c>
      <c r="M1553" s="48">
        <v>1</v>
      </c>
      <c r="N1553" s="47">
        <v>1</v>
      </c>
    </row>
    <row r="1554" spans="1:14" x14ac:dyDescent="0.25">
      <c r="A1554" s="5" t="s">
        <v>940</v>
      </c>
      <c r="B1554" s="48" t="str">
        <f t="shared" si="24"/>
        <v>T1001</v>
      </c>
      <c r="C1554" s="48" t="s">
        <v>73</v>
      </c>
      <c r="D1554" s="48" t="str">
        <f>TRIM(MID(Tableau1[[#This Row],[tache]],FIND("TACHE",Tableau1[[#This Row],[tache]])+5,FIND(":",Tableau1[[#This Row],[tache]])-(FIND("TACHE",Tableau1[[#This Row],[tache]])+5)))</f>
        <v>7</v>
      </c>
      <c r="E1554" s="48" t="s">
        <v>2080</v>
      </c>
      <c r="F1554" s="48">
        <v>13</v>
      </c>
      <c r="G1554" s="48" t="s">
        <v>944</v>
      </c>
      <c r="H1554" s="48">
        <v>600</v>
      </c>
      <c r="I1554" s="48">
        <v>20</v>
      </c>
      <c r="J1554" s="48">
        <v>20</v>
      </c>
      <c r="K1554" s="48" t="s">
        <v>129</v>
      </c>
      <c r="L1554" s="48">
        <v>0</v>
      </c>
      <c r="M1554" s="48">
        <v>1</v>
      </c>
      <c r="N1554" s="47">
        <v>1</v>
      </c>
    </row>
    <row r="1555" spans="1:14" x14ac:dyDescent="0.25">
      <c r="A1555" s="5" t="s">
        <v>940</v>
      </c>
      <c r="B1555" s="48" t="str">
        <f t="shared" si="24"/>
        <v>T1001</v>
      </c>
      <c r="C1555" s="48" t="s">
        <v>73</v>
      </c>
      <c r="D1555" s="48" t="str">
        <f>TRIM(MID(Tableau1[[#This Row],[tache]],FIND("TACHE",Tableau1[[#This Row],[tache]])+5,FIND(":",Tableau1[[#This Row],[tache]])-(FIND("TACHE",Tableau1[[#This Row],[tache]])+5)))</f>
        <v>9</v>
      </c>
      <c r="E1555" s="48" t="s">
        <v>2081</v>
      </c>
      <c r="F1555" s="48">
        <v>1</v>
      </c>
      <c r="G1555" s="48" t="s">
        <v>175</v>
      </c>
      <c r="H1555" s="48">
        <v>15</v>
      </c>
      <c r="I1555" s="48">
        <v>20</v>
      </c>
      <c r="J1555" s="48">
        <v>4</v>
      </c>
      <c r="K1555" s="48" t="s">
        <v>129</v>
      </c>
      <c r="L1555" s="48">
        <v>0</v>
      </c>
      <c r="M1555" s="48">
        <v>1</v>
      </c>
      <c r="N1555" s="47">
        <v>1</v>
      </c>
    </row>
    <row r="1556" spans="1:14" x14ac:dyDescent="0.25">
      <c r="A1556" s="5" t="s">
        <v>940</v>
      </c>
      <c r="B1556" s="48" t="str">
        <f t="shared" si="24"/>
        <v>T1001</v>
      </c>
      <c r="C1556" s="48" t="s">
        <v>73</v>
      </c>
      <c r="D1556" s="48" t="str">
        <f>TRIM(MID(Tableau1[[#This Row],[tache]],FIND("TACHE",Tableau1[[#This Row],[tache]])+5,FIND(":",Tableau1[[#This Row],[tache]])-(FIND("TACHE",Tableau1[[#This Row],[tache]])+5)))</f>
        <v>9</v>
      </c>
      <c r="E1556" s="48" t="s">
        <v>2081</v>
      </c>
      <c r="F1556" s="48">
        <v>2</v>
      </c>
      <c r="G1556" s="48" t="s">
        <v>175</v>
      </c>
      <c r="H1556" s="48">
        <v>50</v>
      </c>
      <c r="I1556" s="48">
        <v>20</v>
      </c>
      <c r="J1556" s="48">
        <v>4</v>
      </c>
      <c r="K1556" s="48" t="s">
        <v>129</v>
      </c>
      <c r="L1556" s="48">
        <v>0</v>
      </c>
      <c r="M1556" s="48">
        <v>1</v>
      </c>
      <c r="N1556" s="47">
        <v>1</v>
      </c>
    </row>
    <row r="1557" spans="1:14" x14ac:dyDescent="0.25">
      <c r="A1557" s="5" t="s">
        <v>940</v>
      </c>
      <c r="B1557" s="48" t="str">
        <f t="shared" si="24"/>
        <v>T1001</v>
      </c>
      <c r="C1557" s="48" t="s">
        <v>73</v>
      </c>
      <c r="D1557" s="48" t="str">
        <f>TRIM(MID(Tableau1[[#This Row],[tache]],FIND("TACHE",Tableau1[[#This Row],[tache]])+5,FIND(":",Tableau1[[#This Row],[tache]])-(FIND("TACHE",Tableau1[[#This Row],[tache]])+5)))</f>
        <v>9</v>
      </c>
      <c r="E1557" s="48" t="s">
        <v>2081</v>
      </c>
      <c r="F1557" s="48">
        <v>3</v>
      </c>
      <c r="G1557" s="48" t="s">
        <v>175</v>
      </c>
      <c r="H1557" s="48">
        <v>50</v>
      </c>
      <c r="I1557" s="48">
        <v>20</v>
      </c>
      <c r="J1557" s="48">
        <v>4</v>
      </c>
      <c r="K1557" s="48" t="s">
        <v>129</v>
      </c>
      <c r="L1557" s="48">
        <v>0</v>
      </c>
      <c r="M1557" s="48">
        <v>1</v>
      </c>
      <c r="N1557" s="47">
        <v>1</v>
      </c>
    </row>
    <row r="1558" spans="1:14" x14ac:dyDescent="0.25">
      <c r="A1558" s="5" t="s">
        <v>940</v>
      </c>
      <c r="B1558" s="48" t="str">
        <f t="shared" si="24"/>
        <v>T1001</v>
      </c>
      <c r="C1558" s="48" t="s">
        <v>73</v>
      </c>
      <c r="D1558" s="48" t="str">
        <f>TRIM(MID(Tableau1[[#This Row],[tache]],FIND("TACHE",Tableau1[[#This Row],[tache]])+5,FIND(":",Tableau1[[#This Row],[tache]])-(FIND("TACHE",Tableau1[[#This Row],[tache]])+5)))</f>
        <v>9</v>
      </c>
      <c r="E1558" s="48" t="s">
        <v>2081</v>
      </c>
      <c r="F1558" s="48">
        <v>8</v>
      </c>
      <c r="G1558" s="48" t="s">
        <v>175</v>
      </c>
      <c r="H1558" s="48">
        <v>50</v>
      </c>
      <c r="I1558" s="48">
        <v>20</v>
      </c>
      <c r="J1558" s="48">
        <v>4</v>
      </c>
      <c r="K1558" s="48" t="s">
        <v>129</v>
      </c>
      <c r="L1558" s="48">
        <v>0</v>
      </c>
      <c r="M1558" s="48">
        <v>1</v>
      </c>
      <c r="N1558" s="47">
        <v>1</v>
      </c>
    </row>
    <row r="1559" spans="1:14" x14ac:dyDescent="0.25">
      <c r="A1559" s="5" t="s">
        <v>940</v>
      </c>
      <c r="B1559" s="48" t="str">
        <f t="shared" si="24"/>
        <v>T1001</v>
      </c>
      <c r="C1559" s="48" t="s">
        <v>73</v>
      </c>
      <c r="D1559" s="48" t="str">
        <f>TRIM(MID(Tableau1[[#This Row],[tache]],FIND("TACHE",Tableau1[[#This Row],[tache]])+5,FIND(":",Tableau1[[#This Row],[tache]])-(FIND("TACHE",Tableau1[[#This Row],[tache]])+5)))</f>
        <v>9</v>
      </c>
      <c r="E1559" s="48" t="s">
        <v>2081</v>
      </c>
      <c r="F1559" s="48">
        <v>9</v>
      </c>
      <c r="G1559" s="48" t="s">
        <v>175</v>
      </c>
      <c r="H1559" s="48">
        <v>80</v>
      </c>
      <c r="I1559" s="48">
        <v>20</v>
      </c>
      <c r="J1559" s="48">
        <v>4</v>
      </c>
      <c r="K1559" s="48" t="s">
        <v>129</v>
      </c>
      <c r="L1559" s="48">
        <v>0</v>
      </c>
      <c r="M1559" s="48">
        <v>1</v>
      </c>
      <c r="N1559" s="47">
        <v>1</v>
      </c>
    </row>
    <row r="1560" spans="1:14" x14ac:dyDescent="0.25">
      <c r="A1560" s="5" t="s">
        <v>940</v>
      </c>
      <c r="B1560" s="48" t="str">
        <f t="shared" si="24"/>
        <v>T1001</v>
      </c>
      <c r="C1560" s="48" t="s">
        <v>73</v>
      </c>
      <c r="D1560" s="48" t="str">
        <f>TRIM(MID(Tableau1[[#This Row],[tache]],FIND("TACHE",Tableau1[[#This Row],[tache]])+5,FIND(":",Tableau1[[#This Row],[tache]])-(FIND("TACHE",Tableau1[[#This Row],[tache]])+5)))</f>
        <v>9</v>
      </c>
      <c r="E1560" s="48" t="s">
        <v>2081</v>
      </c>
      <c r="F1560" s="48">
        <v>10</v>
      </c>
      <c r="G1560" s="48" t="s">
        <v>175</v>
      </c>
      <c r="H1560" s="48">
        <v>200</v>
      </c>
      <c r="I1560" s="48">
        <v>20</v>
      </c>
      <c r="J1560" s="48">
        <v>8</v>
      </c>
      <c r="K1560" s="48" t="s">
        <v>129</v>
      </c>
      <c r="L1560" s="48">
        <v>0</v>
      </c>
      <c r="M1560" s="48">
        <v>1</v>
      </c>
      <c r="N1560" s="47">
        <v>1</v>
      </c>
    </row>
    <row r="1561" spans="1:14" x14ac:dyDescent="0.25">
      <c r="A1561" s="5" t="s">
        <v>940</v>
      </c>
      <c r="B1561" s="48" t="str">
        <f t="shared" si="24"/>
        <v>T1001</v>
      </c>
      <c r="C1561" s="48" t="s">
        <v>73</v>
      </c>
      <c r="D1561" s="48" t="str">
        <f>TRIM(MID(Tableau1[[#This Row],[tache]],FIND("TACHE",Tableau1[[#This Row],[tache]])+5,FIND(":",Tableau1[[#This Row],[tache]])-(FIND("TACHE",Tableau1[[#This Row],[tache]])+5)))</f>
        <v>9</v>
      </c>
      <c r="E1561" s="48" t="s">
        <v>2081</v>
      </c>
      <c r="F1561" s="48">
        <v>11</v>
      </c>
      <c r="G1561" s="48" t="s">
        <v>175</v>
      </c>
      <c r="H1561" s="48">
        <v>100</v>
      </c>
      <c r="I1561" s="48">
        <v>20</v>
      </c>
      <c r="J1561" s="48">
        <v>8</v>
      </c>
      <c r="K1561" s="48" t="s">
        <v>129</v>
      </c>
      <c r="L1561" s="48">
        <v>0</v>
      </c>
      <c r="M1561" s="48">
        <v>1</v>
      </c>
      <c r="N1561" s="47">
        <v>1</v>
      </c>
    </row>
    <row r="1562" spans="1:14" x14ac:dyDescent="0.25">
      <c r="A1562" s="5" t="s">
        <v>940</v>
      </c>
      <c r="B1562" s="48" t="str">
        <f t="shared" si="24"/>
        <v>T1001</v>
      </c>
      <c r="C1562" s="48" t="s">
        <v>73</v>
      </c>
      <c r="D1562" s="48" t="str">
        <f>TRIM(MID(Tableau1[[#This Row],[tache]],FIND("TACHE",Tableau1[[#This Row],[tache]])+5,FIND(":",Tableau1[[#This Row],[tache]])-(FIND("TACHE",Tableau1[[#This Row],[tache]])+5)))</f>
        <v>9</v>
      </c>
      <c r="E1562" s="48" t="s">
        <v>2081</v>
      </c>
      <c r="F1562" s="48">
        <v>14</v>
      </c>
      <c r="G1562" s="48" t="s">
        <v>175</v>
      </c>
      <c r="H1562" s="48">
        <v>50</v>
      </c>
      <c r="I1562" s="48">
        <v>20</v>
      </c>
      <c r="J1562" s="48">
        <v>4</v>
      </c>
      <c r="K1562" s="48" t="s">
        <v>129</v>
      </c>
      <c r="L1562" s="48">
        <v>0</v>
      </c>
      <c r="M1562" s="48">
        <v>1</v>
      </c>
      <c r="N1562" s="47">
        <v>1</v>
      </c>
    </row>
    <row r="1563" spans="1:14" x14ac:dyDescent="0.25">
      <c r="A1563" s="5" t="s">
        <v>940</v>
      </c>
      <c r="B1563" s="48" t="str">
        <f t="shared" si="24"/>
        <v>T1001</v>
      </c>
      <c r="C1563" s="48" t="s">
        <v>73</v>
      </c>
      <c r="D1563" s="48" t="str">
        <f>TRIM(MID(Tableau1[[#This Row],[tache]],FIND("TACHE",Tableau1[[#This Row],[tache]])+5,FIND(":",Tableau1[[#This Row],[tache]])-(FIND("TACHE",Tableau1[[#This Row],[tache]])+5)))</f>
        <v>3</v>
      </c>
      <c r="E1563" s="48" t="s">
        <v>338</v>
      </c>
      <c r="F1563" s="48" t="s">
        <v>82</v>
      </c>
      <c r="G1563" s="48" t="s">
        <v>946</v>
      </c>
      <c r="H1563" s="48">
        <v>100</v>
      </c>
      <c r="I1563" s="48">
        <v>20</v>
      </c>
      <c r="J1563" s="48">
        <v>8</v>
      </c>
      <c r="K1563" s="48" t="s">
        <v>129</v>
      </c>
      <c r="L1563" s="48">
        <v>1</v>
      </c>
      <c r="M1563" s="48">
        <v>0</v>
      </c>
      <c r="N1563" s="47">
        <v>1</v>
      </c>
    </row>
    <row r="1564" spans="1:14" x14ac:dyDescent="0.25">
      <c r="A1564" s="5" t="s">
        <v>940</v>
      </c>
      <c r="B1564" s="48" t="str">
        <f t="shared" si="24"/>
        <v>T1001</v>
      </c>
      <c r="C1564" s="48" t="s">
        <v>73</v>
      </c>
      <c r="D1564" s="48" t="e">
        <f>TRIM(MID(Tableau1[[#This Row],[tache]],FIND("TACHE",Tableau1[[#This Row],[tache]])+5,FIND(":",Tableau1[[#This Row],[tache]])-(FIND("TACHE",Tableau1[[#This Row],[tache]])+5)))</f>
        <v>#VALUE!</v>
      </c>
      <c r="E1564" s="48" t="s">
        <v>2082</v>
      </c>
      <c r="F1564" s="48" t="s">
        <v>107</v>
      </c>
      <c r="G1564" s="48" t="s">
        <v>161</v>
      </c>
      <c r="H1564" s="48">
        <v>40</v>
      </c>
      <c r="I1564" s="48">
        <v>20</v>
      </c>
      <c r="J1564" s="48">
        <v>4</v>
      </c>
      <c r="K1564" s="48" t="s">
        <v>129</v>
      </c>
      <c r="L1564" s="48">
        <v>2</v>
      </c>
      <c r="M1564" s="48">
        <v>0</v>
      </c>
      <c r="N1564" s="47">
        <v>2</v>
      </c>
    </row>
    <row r="1565" spans="1:14" x14ac:dyDescent="0.25">
      <c r="A1565" s="5" t="s">
        <v>940</v>
      </c>
      <c r="B1565" s="48" t="str">
        <f t="shared" si="24"/>
        <v>T1001</v>
      </c>
      <c r="C1565" s="48" t="s">
        <v>73</v>
      </c>
      <c r="D1565" s="48" t="e">
        <f>TRIM(MID(Tableau1[[#This Row],[tache]],FIND("TACHE",Tableau1[[#This Row],[tache]])+5,FIND(":",Tableau1[[#This Row],[tache]])-(FIND("TACHE",Tableau1[[#This Row],[tache]])+5)))</f>
        <v>#VALUE!</v>
      </c>
      <c r="E1565" s="48" t="s">
        <v>2082</v>
      </c>
      <c r="F1565" s="48" t="s">
        <v>108</v>
      </c>
      <c r="G1565" s="48" t="s">
        <v>948</v>
      </c>
      <c r="H1565" s="48">
        <v>150</v>
      </c>
      <c r="I1565" s="48">
        <v>20</v>
      </c>
      <c r="J1565" s="48">
        <v>8</v>
      </c>
      <c r="K1565" s="48" t="s">
        <v>129</v>
      </c>
      <c r="L1565" s="48">
        <v>1</v>
      </c>
      <c r="M1565" s="48">
        <v>0</v>
      </c>
      <c r="N1565" s="47">
        <v>1</v>
      </c>
    </row>
    <row r="1566" spans="1:14" x14ac:dyDescent="0.25">
      <c r="A1566" s="5" t="s">
        <v>940</v>
      </c>
      <c r="B1566" s="48" t="str">
        <f t="shared" si="24"/>
        <v>T1001</v>
      </c>
      <c r="C1566" s="48" t="s">
        <v>73</v>
      </c>
      <c r="D1566" s="48" t="e">
        <f>TRIM(MID(Tableau1[[#This Row],[tache]],FIND("TACHE",Tableau1[[#This Row],[tache]])+5,FIND(":",Tableau1[[#This Row],[tache]])-(FIND("TACHE",Tableau1[[#This Row],[tache]])+5)))</f>
        <v>#VALUE!</v>
      </c>
      <c r="E1566" s="48" t="s">
        <v>2082</v>
      </c>
      <c r="F1566" s="48" t="s">
        <v>109</v>
      </c>
      <c r="G1566" s="48" t="s">
        <v>161</v>
      </c>
      <c r="H1566" s="48">
        <v>80</v>
      </c>
      <c r="I1566" s="48">
        <v>20</v>
      </c>
      <c r="J1566" s="48">
        <v>4</v>
      </c>
      <c r="K1566" s="48" t="s">
        <v>129</v>
      </c>
      <c r="L1566" s="48">
        <v>2</v>
      </c>
      <c r="M1566" s="48">
        <v>0</v>
      </c>
      <c r="N1566" s="47">
        <v>2</v>
      </c>
    </row>
    <row r="1567" spans="1:14" x14ac:dyDescent="0.25">
      <c r="A1567" s="5" t="s">
        <v>940</v>
      </c>
      <c r="B1567" s="48" t="str">
        <f t="shared" si="24"/>
        <v>T1001</v>
      </c>
      <c r="C1567" s="48" t="s">
        <v>73</v>
      </c>
      <c r="D1567" s="48" t="e">
        <f>TRIM(MID(Tableau1[[#This Row],[tache]],FIND("TACHE",Tableau1[[#This Row],[tache]])+5,FIND(":",Tableau1[[#This Row],[tache]])-(FIND("TACHE",Tableau1[[#This Row],[tache]])+5)))</f>
        <v>#VALUE!</v>
      </c>
      <c r="E1567" s="48" t="s">
        <v>2082</v>
      </c>
      <c r="F1567" s="48" t="s">
        <v>110</v>
      </c>
      <c r="G1567" s="48" t="s">
        <v>949</v>
      </c>
      <c r="H1567" s="48">
        <v>25</v>
      </c>
      <c r="I1567" s="48">
        <v>20</v>
      </c>
      <c r="J1567" s="48">
        <v>4</v>
      </c>
      <c r="K1567" s="48" t="s">
        <v>129</v>
      </c>
      <c r="L1567" s="48">
        <v>1</v>
      </c>
      <c r="M1567" s="48">
        <v>0</v>
      </c>
      <c r="N1567" s="47">
        <v>1</v>
      </c>
    </row>
    <row r="1568" spans="1:14" x14ac:dyDescent="0.25">
      <c r="A1568" s="5" t="s">
        <v>940</v>
      </c>
      <c r="B1568" s="48" t="str">
        <f t="shared" si="24"/>
        <v>T1001</v>
      </c>
      <c r="C1568" s="48" t="s">
        <v>73</v>
      </c>
      <c r="D1568" s="48" t="e">
        <f>TRIM(MID(Tableau1[[#This Row],[tache]],FIND("TACHE",Tableau1[[#This Row],[tache]])+5,FIND(":",Tableau1[[#This Row],[tache]])-(FIND("TACHE",Tableau1[[#This Row],[tache]])+5)))</f>
        <v>#VALUE!</v>
      </c>
      <c r="E1568" s="48" t="s">
        <v>2082</v>
      </c>
      <c r="F1568" s="48" t="s">
        <v>111</v>
      </c>
      <c r="G1568" s="48" t="s">
        <v>161</v>
      </c>
      <c r="H1568" s="48">
        <v>200</v>
      </c>
      <c r="I1568" s="48">
        <v>20</v>
      </c>
      <c r="J1568" s="48">
        <v>8</v>
      </c>
      <c r="K1568" s="48" t="s">
        <v>129</v>
      </c>
      <c r="L1568" s="48">
        <v>2</v>
      </c>
      <c r="M1568" s="48">
        <v>0</v>
      </c>
      <c r="N1568" s="47">
        <v>2</v>
      </c>
    </row>
    <row r="1569" spans="1:14" x14ac:dyDescent="0.25">
      <c r="A1569" s="5" t="s">
        <v>940</v>
      </c>
      <c r="B1569" s="48" t="str">
        <f t="shared" si="24"/>
        <v>T1001</v>
      </c>
      <c r="C1569" s="48" t="s">
        <v>73</v>
      </c>
      <c r="D1569" s="48" t="e">
        <f>TRIM(MID(Tableau1[[#This Row],[tache]],FIND("TACHE",Tableau1[[#This Row],[tache]])+5,FIND(":",Tableau1[[#This Row],[tache]])-(FIND("TACHE",Tableau1[[#This Row],[tache]])+5)))</f>
        <v>#VALUE!</v>
      </c>
      <c r="E1569" s="48" t="s">
        <v>2082</v>
      </c>
      <c r="F1569" s="48" t="s">
        <v>113</v>
      </c>
      <c r="G1569" s="48" t="s">
        <v>161</v>
      </c>
      <c r="H1569" s="48">
        <v>200</v>
      </c>
      <c r="I1569" s="48">
        <v>20</v>
      </c>
      <c r="J1569" s="48">
        <v>8</v>
      </c>
      <c r="K1569" s="48" t="s">
        <v>129</v>
      </c>
      <c r="L1569" s="48">
        <v>2</v>
      </c>
      <c r="M1569" s="48">
        <v>0</v>
      </c>
      <c r="N1569" s="47">
        <v>2</v>
      </c>
    </row>
    <row r="1570" spans="1:14" x14ac:dyDescent="0.25">
      <c r="A1570" s="5" t="s">
        <v>940</v>
      </c>
      <c r="B1570" s="48" t="str">
        <f t="shared" si="24"/>
        <v>T1001</v>
      </c>
      <c r="C1570" s="48" t="s">
        <v>73</v>
      </c>
      <c r="D1570" s="48" t="str">
        <f>TRIM(MID(Tableau1[[#This Row],[tache]],FIND("TACHE",Tableau1[[#This Row],[tache]])+5,FIND(":",Tableau1[[#This Row],[tache]])-(FIND("TACHE",Tableau1[[#This Row],[tache]])+5)))</f>
        <v>8</v>
      </c>
      <c r="E1570" s="48" t="s">
        <v>950</v>
      </c>
      <c r="F1570" s="48" t="s">
        <v>82</v>
      </c>
      <c r="G1570" s="48" t="s">
        <v>240</v>
      </c>
      <c r="H1570" s="48">
        <v>100</v>
      </c>
      <c r="I1570" s="48">
        <v>20</v>
      </c>
      <c r="J1570" s="48">
        <v>8</v>
      </c>
      <c r="K1570" s="48" t="s">
        <v>129</v>
      </c>
      <c r="L1570" s="48">
        <v>0</v>
      </c>
      <c r="M1570" s="48">
        <v>1</v>
      </c>
      <c r="N1570" s="47">
        <v>1</v>
      </c>
    </row>
    <row r="1571" spans="1:14" x14ac:dyDescent="0.25">
      <c r="A1571" s="5" t="s">
        <v>940</v>
      </c>
      <c r="B1571" s="48" t="str">
        <f t="shared" si="24"/>
        <v>T1001</v>
      </c>
      <c r="C1571" s="48" t="s">
        <v>73</v>
      </c>
      <c r="D1571" s="48" t="str">
        <f>TRIM(MID(Tableau1[[#This Row],[tache]],FIND("TACHE",Tableau1[[#This Row],[tache]])+5,FIND(":",Tableau1[[#This Row],[tache]])-(FIND("TACHE",Tableau1[[#This Row],[tache]])+5)))</f>
        <v>6</v>
      </c>
      <c r="E1571" s="48" t="s">
        <v>345</v>
      </c>
      <c r="F1571" s="48" t="s">
        <v>73</v>
      </c>
      <c r="G1571" s="48" t="s">
        <v>393</v>
      </c>
      <c r="H1571" s="48">
        <v>200</v>
      </c>
      <c r="I1571" s="48">
        <v>20</v>
      </c>
      <c r="J1571" s="48">
        <v>8</v>
      </c>
      <c r="K1571" s="48" t="s">
        <v>129</v>
      </c>
      <c r="L1571" s="48">
        <v>0</v>
      </c>
      <c r="M1571" s="48">
        <v>1</v>
      </c>
      <c r="N1571" s="47">
        <v>1</v>
      </c>
    </row>
    <row r="1572" spans="1:14" x14ac:dyDescent="0.25">
      <c r="A1572" s="5" t="s">
        <v>940</v>
      </c>
      <c r="B1572" s="48" t="str">
        <f t="shared" si="24"/>
        <v>T1001</v>
      </c>
      <c r="C1572" s="48" t="s">
        <v>73</v>
      </c>
      <c r="D1572" s="48" t="str">
        <f>TRIM(MID(Tableau1[[#This Row],[tache]],FIND("TACHE",Tableau1[[#This Row],[tache]])+5,FIND(":",Tableau1[[#This Row],[tache]])-(FIND("TACHE",Tableau1[[#This Row],[tache]])+5)))</f>
        <v>6</v>
      </c>
      <c r="E1572" s="48" t="s">
        <v>345</v>
      </c>
      <c r="F1572" s="48" t="s">
        <v>83</v>
      </c>
      <c r="G1572" s="48" t="s">
        <v>329</v>
      </c>
      <c r="H1572" s="48">
        <v>150</v>
      </c>
      <c r="I1572" s="48">
        <v>20</v>
      </c>
      <c r="J1572" s="48">
        <v>8</v>
      </c>
      <c r="K1572" s="48" t="s">
        <v>129</v>
      </c>
      <c r="L1572" s="48">
        <v>0</v>
      </c>
      <c r="M1572" s="48">
        <v>1</v>
      </c>
      <c r="N1572" s="47">
        <v>1</v>
      </c>
    </row>
    <row r="1573" spans="1:14" x14ac:dyDescent="0.25">
      <c r="A1573" s="5" t="s">
        <v>940</v>
      </c>
      <c r="B1573" s="48" t="str">
        <f t="shared" si="24"/>
        <v>T1001</v>
      </c>
      <c r="C1573" s="48" t="s">
        <v>73</v>
      </c>
      <c r="D1573" s="48" t="str">
        <f>TRIM(MID(Tableau1[[#This Row],[tache]],FIND("TACHE",Tableau1[[#This Row],[tache]])+5,FIND(":",Tableau1[[#This Row],[tache]])-(FIND("TACHE",Tableau1[[#This Row],[tache]])+5)))</f>
        <v>6</v>
      </c>
      <c r="E1573" s="48" t="s">
        <v>345</v>
      </c>
      <c r="F1573" s="48" t="s">
        <v>76</v>
      </c>
      <c r="G1573" s="48" t="s">
        <v>715</v>
      </c>
      <c r="H1573" s="48">
        <v>200</v>
      </c>
      <c r="I1573" s="48">
        <v>20</v>
      </c>
      <c r="J1573" s="48">
        <v>8</v>
      </c>
      <c r="K1573" s="48" t="s">
        <v>129</v>
      </c>
      <c r="L1573" s="48">
        <v>0</v>
      </c>
      <c r="M1573" s="48">
        <v>1</v>
      </c>
      <c r="N1573" s="47">
        <v>1</v>
      </c>
    </row>
    <row r="1574" spans="1:14" x14ac:dyDescent="0.25">
      <c r="A1574" s="5" t="s">
        <v>940</v>
      </c>
      <c r="B1574" s="48" t="str">
        <f t="shared" si="24"/>
        <v>T1001</v>
      </c>
      <c r="C1574" s="48" t="s">
        <v>73</v>
      </c>
      <c r="D1574" s="48" t="str">
        <f>TRIM(MID(Tableau1[[#This Row],[tache]],FIND("TACHE",Tableau1[[#This Row],[tache]])+5,FIND(":",Tableau1[[#This Row],[tache]])-(FIND("TACHE",Tableau1[[#This Row],[tache]])+5)))</f>
        <v>6</v>
      </c>
      <c r="E1574" s="48" t="s">
        <v>345</v>
      </c>
      <c r="F1574" s="48" t="s">
        <v>81</v>
      </c>
      <c r="G1574" s="48" t="s">
        <v>715</v>
      </c>
      <c r="H1574" s="48">
        <v>200</v>
      </c>
      <c r="I1574" s="48">
        <v>20</v>
      </c>
      <c r="J1574" s="48">
        <v>8</v>
      </c>
      <c r="K1574" s="48" t="s">
        <v>129</v>
      </c>
      <c r="L1574" s="48">
        <v>0</v>
      </c>
      <c r="M1574" s="48">
        <v>1</v>
      </c>
      <c r="N1574" s="47">
        <v>1</v>
      </c>
    </row>
    <row r="1575" spans="1:14" x14ac:dyDescent="0.25">
      <c r="A1575" s="5" t="s">
        <v>940</v>
      </c>
      <c r="B1575" s="48" t="str">
        <f t="shared" si="24"/>
        <v>T1001</v>
      </c>
      <c r="C1575" s="48" t="s">
        <v>73</v>
      </c>
      <c r="D1575" s="48" t="e">
        <f>TRIM(MID(Tableau1[[#This Row],[tache]],FIND("TACHE",Tableau1[[#This Row],[tache]])+5,FIND(":",Tableau1[[#This Row],[tache]])-(FIND("TACHE",Tableau1[[#This Row],[tache]])+5)))</f>
        <v>#VALUE!</v>
      </c>
      <c r="E1575" s="48" t="s">
        <v>2083</v>
      </c>
      <c r="F1575" s="48" t="s">
        <v>109</v>
      </c>
      <c r="G1575" s="48" t="s">
        <v>175</v>
      </c>
      <c r="H1575" s="48">
        <v>80</v>
      </c>
      <c r="I1575" s="48">
        <v>20</v>
      </c>
      <c r="J1575" s="48">
        <v>4</v>
      </c>
      <c r="K1575" s="48" t="s">
        <v>129</v>
      </c>
      <c r="L1575" s="48">
        <v>0</v>
      </c>
      <c r="M1575" s="48">
        <v>1</v>
      </c>
      <c r="N1575" s="47">
        <v>1</v>
      </c>
    </row>
    <row r="1576" spans="1:14" x14ac:dyDescent="0.25">
      <c r="A1576" s="5" t="s">
        <v>940</v>
      </c>
      <c r="B1576" s="48" t="str">
        <f t="shared" si="24"/>
        <v>T1001</v>
      </c>
      <c r="C1576" s="48" t="s">
        <v>73</v>
      </c>
      <c r="D1576" s="48" t="e">
        <f>TRIM(MID(Tableau1[[#This Row],[tache]],FIND("TACHE",Tableau1[[#This Row],[tache]])+5,FIND(":",Tableau1[[#This Row],[tache]])-(FIND("TACHE",Tableau1[[#This Row],[tache]])+5)))</f>
        <v>#VALUE!</v>
      </c>
      <c r="E1576" s="48" t="s">
        <v>2083</v>
      </c>
      <c r="F1576" s="48" t="s">
        <v>110</v>
      </c>
      <c r="G1576" s="48" t="s">
        <v>952</v>
      </c>
      <c r="H1576" s="48">
        <v>25</v>
      </c>
      <c r="I1576" s="48">
        <v>20</v>
      </c>
      <c r="J1576" s="48">
        <v>4</v>
      </c>
      <c r="K1576" s="48" t="s">
        <v>129</v>
      </c>
      <c r="L1576" s="48">
        <v>0</v>
      </c>
      <c r="M1576" s="48">
        <v>2</v>
      </c>
      <c r="N1576" s="47">
        <v>2</v>
      </c>
    </row>
    <row r="1577" spans="1:14" x14ac:dyDescent="0.25">
      <c r="A1577" s="5" t="s">
        <v>940</v>
      </c>
      <c r="B1577" s="48" t="str">
        <f t="shared" si="24"/>
        <v>T1001</v>
      </c>
      <c r="C1577" s="48" t="s">
        <v>73</v>
      </c>
      <c r="D1577" s="48" t="e">
        <f>TRIM(MID(Tableau1[[#This Row],[tache]],FIND("TACHE",Tableau1[[#This Row],[tache]])+5,FIND(":",Tableau1[[#This Row],[tache]])-(FIND("TACHE",Tableau1[[#This Row],[tache]])+5)))</f>
        <v>#VALUE!</v>
      </c>
      <c r="E1577" s="48" t="s">
        <v>2083</v>
      </c>
      <c r="F1577" s="48" t="s">
        <v>111</v>
      </c>
      <c r="G1577" s="48" t="s">
        <v>175</v>
      </c>
      <c r="H1577" s="48">
        <v>200</v>
      </c>
      <c r="I1577" s="48">
        <v>20</v>
      </c>
      <c r="J1577" s="48">
        <v>8</v>
      </c>
      <c r="K1577" s="48" t="s">
        <v>129</v>
      </c>
      <c r="L1577" s="48">
        <v>0</v>
      </c>
      <c r="M1577" s="48">
        <v>1</v>
      </c>
      <c r="N1577" s="47">
        <v>1</v>
      </c>
    </row>
    <row r="1578" spans="1:14" x14ac:dyDescent="0.25">
      <c r="A1578" s="5" t="s">
        <v>940</v>
      </c>
      <c r="B1578" s="48" t="str">
        <f t="shared" si="24"/>
        <v>T1001</v>
      </c>
      <c r="C1578" s="48" t="s">
        <v>73</v>
      </c>
      <c r="D1578" s="48" t="e">
        <f>TRIM(MID(Tableau1[[#This Row],[tache]],FIND("TACHE",Tableau1[[#This Row],[tache]])+5,FIND(":",Tableau1[[#This Row],[tache]])-(FIND("TACHE",Tableau1[[#This Row],[tache]])+5)))</f>
        <v>#VALUE!</v>
      </c>
      <c r="E1578" s="48" t="s">
        <v>2083</v>
      </c>
      <c r="F1578" s="48" t="s">
        <v>113</v>
      </c>
      <c r="G1578" s="48" t="s">
        <v>175</v>
      </c>
      <c r="H1578" s="48">
        <v>200</v>
      </c>
      <c r="I1578" s="48">
        <v>20</v>
      </c>
      <c r="J1578" s="48">
        <v>8</v>
      </c>
      <c r="K1578" s="48" t="s">
        <v>129</v>
      </c>
      <c r="L1578" s="48">
        <v>0</v>
      </c>
      <c r="M1578" s="48">
        <v>1</v>
      </c>
      <c r="N1578" s="47">
        <v>1</v>
      </c>
    </row>
    <row r="1579" spans="1:14" x14ac:dyDescent="0.25">
      <c r="A1579" s="62" t="s">
        <v>953</v>
      </c>
      <c r="B1579" s="63" t="str">
        <f t="shared" si="24"/>
        <v>T1002</v>
      </c>
      <c r="C1579" s="63" t="s">
        <v>73</v>
      </c>
      <c r="D1579" s="63" t="str">
        <f>TRIM(MID(Tableau1[[#This Row],[tache]],FIND("TACHE",Tableau1[[#This Row],[tache]])+5,FIND(":",Tableau1[[#This Row],[tache]])-(FIND("TACHE",Tableau1[[#This Row],[tache]])+5)))</f>
        <v>2</v>
      </c>
      <c r="E1579" s="63" t="s">
        <v>954</v>
      </c>
      <c r="F1579" s="63" t="s">
        <v>73</v>
      </c>
      <c r="G1579" s="63" t="s">
        <v>243</v>
      </c>
      <c r="H1579" s="63">
        <v>80</v>
      </c>
      <c r="I1579" s="63">
        <v>20</v>
      </c>
      <c r="J1579" s="63">
        <v>4</v>
      </c>
      <c r="K1579" s="63" t="s">
        <v>129</v>
      </c>
      <c r="L1579" s="63">
        <v>1</v>
      </c>
      <c r="M1579" s="63">
        <v>0</v>
      </c>
      <c r="N1579" s="64">
        <v>1</v>
      </c>
    </row>
    <row r="1580" spans="1:14" x14ac:dyDescent="0.25">
      <c r="A1580" s="62" t="s">
        <v>953</v>
      </c>
      <c r="B1580" s="63" t="str">
        <f t="shared" si="24"/>
        <v>T1002</v>
      </c>
      <c r="C1580" s="63" t="s">
        <v>73</v>
      </c>
      <c r="D1580" s="63" t="str">
        <f>TRIM(MID(Tableau1[[#This Row],[tache]],FIND("TACHE",Tableau1[[#This Row],[tache]])+5,FIND(":",Tableau1[[#This Row],[tache]])-(FIND("TACHE",Tableau1[[#This Row],[tache]])+5)))</f>
        <v>3</v>
      </c>
      <c r="E1580" s="63" t="s">
        <v>955</v>
      </c>
      <c r="F1580" s="63">
        <v>1</v>
      </c>
      <c r="G1580" s="63" t="s">
        <v>161</v>
      </c>
      <c r="H1580" s="63">
        <v>25</v>
      </c>
      <c r="I1580" s="63">
        <v>20</v>
      </c>
      <c r="J1580" s="63">
        <v>4</v>
      </c>
      <c r="K1580" s="63" t="s">
        <v>129</v>
      </c>
      <c r="L1580" s="63">
        <v>2</v>
      </c>
      <c r="M1580" s="63">
        <v>0</v>
      </c>
      <c r="N1580" s="64">
        <v>2</v>
      </c>
    </row>
    <row r="1581" spans="1:14" x14ac:dyDescent="0.25">
      <c r="A1581" s="62" t="s">
        <v>953</v>
      </c>
      <c r="B1581" s="63" t="str">
        <f t="shared" si="24"/>
        <v>T1002</v>
      </c>
      <c r="C1581" s="63" t="s">
        <v>73</v>
      </c>
      <c r="D1581" s="63" t="str">
        <f>TRIM(MID(Tableau1[[#This Row],[tache]],FIND("TACHE",Tableau1[[#This Row],[tache]])+5,FIND(":",Tableau1[[#This Row],[tache]])-(FIND("TACHE",Tableau1[[#This Row],[tache]])+5)))</f>
        <v>3</v>
      </c>
      <c r="E1581" s="63" t="s">
        <v>955</v>
      </c>
      <c r="F1581" s="63">
        <v>2</v>
      </c>
      <c r="G1581" s="63" t="s">
        <v>161</v>
      </c>
      <c r="H1581" s="63">
        <v>50</v>
      </c>
      <c r="I1581" s="63">
        <v>20</v>
      </c>
      <c r="J1581" s="63">
        <v>4</v>
      </c>
      <c r="K1581" s="63" t="s">
        <v>129</v>
      </c>
      <c r="L1581" s="63">
        <v>2</v>
      </c>
      <c r="M1581" s="63">
        <v>0</v>
      </c>
      <c r="N1581" s="64">
        <v>2</v>
      </c>
    </row>
    <row r="1582" spans="1:14" x14ac:dyDescent="0.25">
      <c r="A1582" s="62" t="s">
        <v>953</v>
      </c>
      <c r="B1582" s="63" t="str">
        <f t="shared" si="24"/>
        <v>T1002</v>
      </c>
      <c r="C1582" s="63" t="s">
        <v>73</v>
      </c>
      <c r="D1582" s="63" t="str">
        <f>TRIM(MID(Tableau1[[#This Row],[tache]],FIND("TACHE",Tableau1[[#This Row],[tache]])+5,FIND(":",Tableau1[[#This Row],[tache]])-(FIND("TACHE",Tableau1[[#This Row],[tache]])+5)))</f>
        <v>3</v>
      </c>
      <c r="E1582" s="63" t="s">
        <v>955</v>
      </c>
      <c r="F1582" s="63">
        <v>3</v>
      </c>
      <c r="G1582" s="63" t="s">
        <v>161</v>
      </c>
      <c r="H1582" s="63">
        <v>80</v>
      </c>
      <c r="I1582" s="63">
        <v>20</v>
      </c>
      <c r="J1582" s="63">
        <v>4</v>
      </c>
      <c r="K1582" s="63" t="s">
        <v>129</v>
      </c>
      <c r="L1582" s="63">
        <v>2</v>
      </c>
      <c r="M1582" s="63">
        <v>0</v>
      </c>
      <c r="N1582" s="64">
        <v>2</v>
      </c>
    </row>
    <row r="1583" spans="1:14" x14ac:dyDescent="0.25">
      <c r="A1583" s="62" t="s">
        <v>953</v>
      </c>
      <c r="B1583" s="63" t="str">
        <f t="shared" si="24"/>
        <v>T1002</v>
      </c>
      <c r="C1583" s="63" t="s">
        <v>73</v>
      </c>
      <c r="D1583" s="63" t="str">
        <f>TRIM(MID(Tableau1[[#This Row],[tache]],FIND("TACHE",Tableau1[[#This Row],[tache]])+5,FIND(":",Tableau1[[#This Row],[tache]])-(FIND("TACHE",Tableau1[[#This Row],[tache]])+5)))</f>
        <v>3</v>
      </c>
      <c r="E1583" s="63" t="s">
        <v>955</v>
      </c>
      <c r="F1583" s="63">
        <v>8</v>
      </c>
      <c r="G1583" s="63" t="s">
        <v>161</v>
      </c>
      <c r="H1583" s="63">
        <v>50</v>
      </c>
      <c r="I1583" s="63">
        <v>20</v>
      </c>
      <c r="J1583" s="63">
        <v>4</v>
      </c>
      <c r="K1583" s="63" t="s">
        <v>129</v>
      </c>
      <c r="L1583" s="63">
        <v>2</v>
      </c>
      <c r="M1583" s="63">
        <v>0</v>
      </c>
      <c r="N1583" s="64">
        <v>2</v>
      </c>
    </row>
    <row r="1584" spans="1:14" x14ac:dyDescent="0.25">
      <c r="A1584" s="62" t="s">
        <v>953</v>
      </c>
      <c r="B1584" s="63" t="str">
        <f t="shared" si="24"/>
        <v>T1002</v>
      </c>
      <c r="C1584" s="63" t="s">
        <v>73</v>
      </c>
      <c r="D1584" s="63" t="str">
        <f>TRIM(MID(Tableau1[[#This Row],[tache]],FIND("TACHE",Tableau1[[#This Row],[tache]])+5,FIND(":",Tableau1[[#This Row],[tache]])-(FIND("TACHE",Tableau1[[#This Row],[tache]])+5)))</f>
        <v>3</v>
      </c>
      <c r="E1584" s="63" t="s">
        <v>955</v>
      </c>
      <c r="F1584" s="63">
        <v>9</v>
      </c>
      <c r="G1584" s="63" t="s">
        <v>161</v>
      </c>
      <c r="H1584" s="63">
        <v>100</v>
      </c>
      <c r="I1584" s="63">
        <v>20</v>
      </c>
      <c r="J1584" s="63">
        <v>8</v>
      </c>
      <c r="K1584" s="63" t="s">
        <v>129</v>
      </c>
      <c r="L1584" s="63">
        <v>2</v>
      </c>
      <c r="M1584" s="63">
        <v>0</v>
      </c>
      <c r="N1584" s="64">
        <v>2</v>
      </c>
    </row>
    <row r="1585" spans="1:14" x14ac:dyDescent="0.25">
      <c r="A1585" s="62" t="s">
        <v>953</v>
      </c>
      <c r="B1585" s="63" t="str">
        <f t="shared" si="24"/>
        <v>T1002</v>
      </c>
      <c r="C1585" s="63" t="s">
        <v>73</v>
      </c>
      <c r="D1585" s="63" t="str">
        <f>TRIM(MID(Tableau1[[#This Row],[tache]],FIND("TACHE",Tableau1[[#This Row],[tache]])+5,FIND(":",Tableau1[[#This Row],[tache]])-(FIND("TACHE",Tableau1[[#This Row],[tache]])+5)))</f>
        <v>3</v>
      </c>
      <c r="E1585" s="63" t="s">
        <v>955</v>
      </c>
      <c r="F1585" s="63">
        <v>10</v>
      </c>
      <c r="G1585" s="63" t="s">
        <v>161</v>
      </c>
      <c r="H1585" s="63">
        <v>80</v>
      </c>
      <c r="I1585" s="63">
        <v>20</v>
      </c>
      <c r="J1585" s="63">
        <v>4</v>
      </c>
      <c r="K1585" s="63" t="s">
        <v>129</v>
      </c>
      <c r="L1585" s="63">
        <v>2</v>
      </c>
      <c r="M1585" s="63">
        <v>0</v>
      </c>
      <c r="N1585" s="64">
        <v>2</v>
      </c>
    </row>
    <row r="1586" spans="1:14" x14ac:dyDescent="0.25">
      <c r="A1586" s="62" t="s">
        <v>953</v>
      </c>
      <c r="B1586" s="63" t="str">
        <f t="shared" si="24"/>
        <v>T1002</v>
      </c>
      <c r="C1586" s="63" t="s">
        <v>73</v>
      </c>
      <c r="D1586" s="63" t="str">
        <f>TRIM(MID(Tableau1[[#This Row],[tache]],FIND("TACHE",Tableau1[[#This Row],[tache]])+5,FIND(":",Tableau1[[#This Row],[tache]])-(FIND("TACHE",Tableau1[[#This Row],[tache]])+5)))</f>
        <v>3</v>
      </c>
      <c r="E1586" s="63" t="s">
        <v>955</v>
      </c>
      <c r="F1586" s="63">
        <v>11</v>
      </c>
      <c r="G1586" s="63" t="s">
        <v>161</v>
      </c>
      <c r="H1586" s="63">
        <v>100</v>
      </c>
      <c r="I1586" s="63">
        <v>20</v>
      </c>
      <c r="J1586" s="63">
        <v>8</v>
      </c>
      <c r="K1586" s="63" t="s">
        <v>129</v>
      </c>
      <c r="L1586" s="63">
        <v>2</v>
      </c>
      <c r="M1586" s="63">
        <v>0</v>
      </c>
      <c r="N1586" s="64">
        <v>2</v>
      </c>
    </row>
    <row r="1587" spans="1:14" x14ac:dyDescent="0.25">
      <c r="A1587" s="62" t="s">
        <v>953</v>
      </c>
      <c r="B1587" s="63" t="str">
        <f t="shared" si="24"/>
        <v>T1002</v>
      </c>
      <c r="C1587" s="63" t="s">
        <v>73</v>
      </c>
      <c r="D1587" s="63" t="str">
        <f>TRIM(MID(Tableau1[[#This Row],[tache]],FIND("TACHE",Tableau1[[#This Row],[tache]])+5,FIND(":",Tableau1[[#This Row],[tache]])-(FIND("TACHE",Tableau1[[#This Row],[tache]])+5)))</f>
        <v>4</v>
      </c>
      <c r="E1587" s="63" t="s">
        <v>2084</v>
      </c>
      <c r="F1587" s="63">
        <v>5</v>
      </c>
      <c r="G1587" s="63" t="s">
        <v>957</v>
      </c>
      <c r="H1587" s="63">
        <v>50</v>
      </c>
      <c r="I1587" s="63">
        <v>20</v>
      </c>
      <c r="J1587" s="63">
        <v>4</v>
      </c>
      <c r="K1587" s="63" t="s">
        <v>129</v>
      </c>
      <c r="L1587" s="63">
        <v>0</v>
      </c>
      <c r="M1587" s="63">
        <v>1</v>
      </c>
      <c r="N1587" s="64">
        <v>1</v>
      </c>
    </row>
    <row r="1588" spans="1:14" x14ac:dyDescent="0.25">
      <c r="A1588" s="62" t="s">
        <v>953</v>
      </c>
      <c r="B1588" s="63" t="str">
        <f t="shared" si="24"/>
        <v>T1002</v>
      </c>
      <c r="C1588" s="63" t="s">
        <v>73</v>
      </c>
      <c r="D1588" s="63" t="str">
        <f>TRIM(MID(Tableau1[[#This Row],[tache]],FIND("TACHE",Tableau1[[#This Row],[tache]])+5,FIND(":",Tableau1[[#This Row],[tache]])-(FIND("TACHE",Tableau1[[#This Row],[tache]])+5)))</f>
        <v>4</v>
      </c>
      <c r="E1588" s="63" t="s">
        <v>2084</v>
      </c>
      <c r="F1588" s="63">
        <v>7</v>
      </c>
      <c r="G1588" s="63" t="s">
        <v>958</v>
      </c>
      <c r="H1588" s="63">
        <v>500</v>
      </c>
      <c r="I1588" s="63">
        <v>20</v>
      </c>
      <c r="J1588" s="63">
        <v>20</v>
      </c>
      <c r="K1588" s="63" t="s">
        <v>129</v>
      </c>
      <c r="L1588" s="63">
        <v>0</v>
      </c>
      <c r="M1588" s="63">
        <v>1</v>
      </c>
      <c r="N1588" s="64">
        <v>1</v>
      </c>
    </row>
    <row r="1589" spans="1:14" x14ac:dyDescent="0.25">
      <c r="A1589" s="62" t="s">
        <v>953</v>
      </c>
      <c r="B1589" s="63" t="str">
        <f t="shared" si="24"/>
        <v>T1002</v>
      </c>
      <c r="C1589" s="63" t="s">
        <v>73</v>
      </c>
      <c r="D1589" s="63" t="str">
        <f>TRIM(MID(Tableau1[[#This Row],[tache]],FIND("TACHE",Tableau1[[#This Row],[tache]])+5,FIND(":",Tableau1[[#This Row],[tache]])-(FIND("TACHE",Tableau1[[#This Row],[tache]])+5)))</f>
        <v>4</v>
      </c>
      <c r="E1589" s="63" t="s">
        <v>2084</v>
      </c>
      <c r="F1589" s="63">
        <v>12</v>
      </c>
      <c r="G1589" s="63" t="s">
        <v>630</v>
      </c>
      <c r="H1589" s="63">
        <v>600</v>
      </c>
      <c r="I1589" s="63">
        <v>20</v>
      </c>
      <c r="J1589" s="63">
        <v>20</v>
      </c>
      <c r="K1589" s="63" t="s">
        <v>129</v>
      </c>
      <c r="L1589" s="63">
        <v>0</v>
      </c>
      <c r="M1589" s="63">
        <v>1</v>
      </c>
      <c r="N1589" s="64">
        <v>1</v>
      </c>
    </row>
    <row r="1590" spans="1:14" x14ac:dyDescent="0.25">
      <c r="A1590" s="62" t="s">
        <v>953</v>
      </c>
      <c r="B1590" s="63" t="str">
        <f t="shared" si="24"/>
        <v>T1002</v>
      </c>
      <c r="C1590" s="63" t="s">
        <v>73</v>
      </c>
      <c r="D1590" s="63" t="str">
        <f>TRIM(MID(Tableau1[[#This Row],[tache]],FIND("TACHE",Tableau1[[#This Row],[tache]])+5,FIND(":",Tableau1[[#This Row],[tache]])-(FIND("TACHE",Tableau1[[#This Row],[tache]])+5)))</f>
        <v>5</v>
      </c>
      <c r="E1590" s="63" t="s">
        <v>959</v>
      </c>
      <c r="F1590" s="63" t="s">
        <v>73</v>
      </c>
      <c r="G1590" s="63" t="s">
        <v>248</v>
      </c>
      <c r="H1590" s="63">
        <v>80</v>
      </c>
      <c r="I1590" s="63">
        <v>20</v>
      </c>
      <c r="J1590" s="63">
        <v>4</v>
      </c>
      <c r="K1590" s="63" t="s">
        <v>129</v>
      </c>
      <c r="L1590" s="63">
        <v>0</v>
      </c>
      <c r="M1590" s="63">
        <v>1</v>
      </c>
      <c r="N1590" s="64">
        <v>1</v>
      </c>
    </row>
    <row r="1591" spans="1:14" x14ac:dyDescent="0.25">
      <c r="A1591" s="62" t="s">
        <v>953</v>
      </c>
      <c r="B1591" s="63" t="str">
        <f t="shared" si="24"/>
        <v>T1002</v>
      </c>
      <c r="C1591" s="63" t="s">
        <v>73</v>
      </c>
      <c r="D1591" s="63" t="str">
        <f>TRIM(MID(Tableau1[[#This Row],[tache]],FIND("TACHE",Tableau1[[#This Row],[tache]])+5,FIND(":",Tableau1[[#This Row],[tache]])-(FIND("TACHE",Tableau1[[#This Row],[tache]])+5)))</f>
        <v>6</v>
      </c>
      <c r="E1591" s="63" t="s">
        <v>960</v>
      </c>
      <c r="F1591" s="63">
        <v>1</v>
      </c>
      <c r="G1591" s="63" t="s">
        <v>175</v>
      </c>
      <c r="H1591" s="63">
        <v>25</v>
      </c>
      <c r="I1591" s="63">
        <v>20</v>
      </c>
      <c r="J1591" s="63">
        <v>4</v>
      </c>
      <c r="K1591" s="63" t="s">
        <v>129</v>
      </c>
      <c r="L1591" s="63">
        <v>0</v>
      </c>
      <c r="M1591" s="63">
        <v>1</v>
      </c>
      <c r="N1591" s="64">
        <v>1</v>
      </c>
    </row>
    <row r="1592" spans="1:14" x14ac:dyDescent="0.25">
      <c r="A1592" s="62" t="s">
        <v>953</v>
      </c>
      <c r="B1592" s="63" t="str">
        <f t="shared" si="24"/>
        <v>T1002</v>
      </c>
      <c r="C1592" s="63" t="s">
        <v>73</v>
      </c>
      <c r="D1592" s="63" t="str">
        <f>TRIM(MID(Tableau1[[#This Row],[tache]],FIND("TACHE",Tableau1[[#This Row],[tache]])+5,FIND(":",Tableau1[[#This Row],[tache]])-(FIND("TACHE",Tableau1[[#This Row],[tache]])+5)))</f>
        <v>6</v>
      </c>
      <c r="E1592" s="63" t="s">
        <v>960</v>
      </c>
      <c r="F1592" s="63">
        <v>2</v>
      </c>
      <c r="G1592" s="63" t="s">
        <v>175</v>
      </c>
      <c r="H1592" s="63">
        <v>50</v>
      </c>
      <c r="I1592" s="63">
        <v>20</v>
      </c>
      <c r="J1592" s="63">
        <v>4</v>
      </c>
      <c r="K1592" s="63" t="s">
        <v>129</v>
      </c>
      <c r="L1592" s="63">
        <v>0</v>
      </c>
      <c r="M1592" s="63">
        <v>1</v>
      </c>
      <c r="N1592" s="64">
        <v>1</v>
      </c>
    </row>
    <row r="1593" spans="1:14" x14ac:dyDescent="0.25">
      <c r="A1593" s="62" t="s">
        <v>953</v>
      </c>
      <c r="B1593" s="63" t="str">
        <f t="shared" si="24"/>
        <v>T1002</v>
      </c>
      <c r="C1593" s="63" t="s">
        <v>73</v>
      </c>
      <c r="D1593" s="63" t="str">
        <f>TRIM(MID(Tableau1[[#This Row],[tache]],FIND("TACHE",Tableau1[[#This Row],[tache]])+5,FIND(":",Tableau1[[#This Row],[tache]])-(FIND("TACHE",Tableau1[[#This Row],[tache]])+5)))</f>
        <v>6</v>
      </c>
      <c r="E1593" s="63" t="s">
        <v>960</v>
      </c>
      <c r="F1593" s="63">
        <v>3</v>
      </c>
      <c r="G1593" s="63" t="s">
        <v>175</v>
      </c>
      <c r="H1593" s="63">
        <v>80</v>
      </c>
      <c r="I1593" s="63">
        <v>20</v>
      </c>
      <c r="J1593" s="63">
        <v>4</v>
      </c>
      <c r="K1593" s="63" t="s">
        <v>129</v>
      </c>
      <c r="L1593" s="63">
        <v>0</v>
      </c>
      <c r="M1593" s="63">
        <v>1</v>
      </c>
      <c r="N1593" s="64">
        <v>1</v>
      </c>
    </row>
    <row r="1594" spans="1:14" x14ac:dyDescent="0.25">
      <c r="A1594" s="62" t="s">
        <v>953</v>
      </c>
      <c r="B1594" s="63" t="str">
        <f t="shared" si="24"/>
        <v>T1002</v>
      </c>
      <c r="C1594" s="63" t="s">
        <v>73</v>
      </c>
      <c r="D1594" s="63" t="str">
        <f>TRIM(MID(Tableau1[[#This Row],[tache]],FIND("TACHE",Tableau1[[#This Row],[tache]])+5,FIND(":",Tableau1[[#This Row],[tache]])-(FIND("TACHE",Tableau1[[#This Row],[tache]])+5)))</f>
        <v>6</v>
      </c>
      <c r="E1594" s="63" t="s">
        <v>960</v>
      </c>
      <c r="F1594" s="63">
        <v>6</v>
      </c>
      <c r="G1594" s="63" t="s">
        <v>961</v>
      </c>
      <c r="H1594" s="63">
        <v>150</v>
      </c>
      <c r="I1594" s="63">
        <v>20</v>
      </c>
      <c r="J1594" s="63">
        <v>8</v>
      </c>
      <c r="K1594" s="63" t="s">
        <v>129</v>
      </c>
      <c r="L1594" s="63">
        <v>0</v>
      </c>
      <c r="M1594" s="63">
        <v>1</v>
      </c>
      <c r="N1594" s="64">
        <v>1</v>
      </c>
    </row>
    <row r="1595" spans="1:14" x14ac:dyDescent="0.25">
      <c r="A1595" s="62" t="s">
        <v>953</v>
      </c>
      <c r="B1595" s="63" t="str">
        <f t="shared" si="24"/>
        <v>T1002</v>
      </c>
      <c r="C1595" s="63" t="s">
        <v>73</v>
      </c>
      <c r="D1595" s="63" t="str">
        <f>TRIM(MID(Tableau1[[#This Row],[tache]],FIND("TACHE",Tableau1[[#This Row],[tache]])+5,FIND(":",Tableau1[[#This Row],[tache]])-(FIND("TACHE",Tableau1[[#This Row],[tache]])+5)))</f>
        <v>6</v>
      </c>
      <c r="E1595" s="63" t="s">
        <v>960</v>
      </c>
      <c r="F1595" s="63">
        <v>8</v>
      </c>
      <c r="G1595" s="63" t="s">
        <v>175</v>
      </c>
      <c r="H1595" s="63">
        <v>50</v>
      </c>
      <c r="I1595" s="63">
        <v>20</v>
      </c>
      <c r="J1595" s="63">
        <v>4</v>
      </c>
      <c r="K1595" s="63" t="s">
        <v>129</v>
      </c>
      <c r="L1595" s="63">
        <v>0</v>
      </c>
      <c r="M1595" s="63">
        <v>1</v>
      </c>
      <c r="N1595" s="64">
        <v>1</v>
      </c>
    </row>
    <row r="1596" spans="1:14" x14ac:dyDescent="0.25">
      <c r="A1596" s="62" t="s">
        <v>953</v>
      </c>
      <c r="B1596" s="63" t="str">
        <f t="shared" si="24"/>
        <v>T1002</v>
      </c>
      <c r="C1596" s="63" t="s">
        <v>73</v>
      </c>
      <c r="D1596" s="63" t="str">
        <f>TRIM(MID(Tableau1[[#This Row],[tache]],FIND("TACHE",Tableau1[[#This Row],[tache]])+5,FIND(":",Tableau1[[#This Row],[tache]])-(FIND("TACHE",Tableau1[[#This Row],[tache]])+5)))</f>
        <v>6</v>
      </c>
      <c r="E1596" s="63" t="s">
        <v>960</v>
      </c>
      <c r="F1596" s="63">
        <v>9</v>
      </c>
      <c r="G1596" s="63" t="s">
        <v>175</v>
      </c>
      <c r="H1596" s="63">
        <v>100</v>
      </c>
      <c r="I1596" s="63">
        <v>20</v>
      </c>
      <c r="J1596" s="63">
        <v>8</v>
      </c>
      <c r="K1596" s="63" t="s">
        <v>129</v>
      </c>
      <c r="L1596" s="63">
        <v>0</v>
      </c>
      <c r="M1596" s="63">
        <v>1</v>
      </c>
      <c r="N1596" s="64">
        <v>1</v>
      </c>
    </row>
    <row r="1597" spans="1:14" x14ac:dyDescent="0.25">
      <c r="A1597" s="62" t="s">
        <v>953</v>
      </c>
      <c r="B1597" s="63" t="str">
        <f t="shared" si="24"/>
        <v>T1002</v>
      </c>
      <c r="C1597" s="63" t="s">
        <v>73</v>
      </c>
      <c r="D1597" s="63" t="str">
        <f>TRIM(MID(Tableau1[[#This Row],[tache]],FIND("TACHE",Tableau1[[#This Row],[tache]])+5,FIND(":",Tableau1[[#This Row],[tache]])-(FIND("TACHE",Tableau1[[#This Row],[tache]])+5)))</f>
        <v>6</v>
      </c>
      <c r="E1597" s="63" t="s">
        <v>960</v>
      </c>
      <c r="F1597" s="63">
        <v>10</v>
      </c>
      <c r="G1597" s="63" t="s">
        <v>175</v>
      </c>
      <c r="H1597" s="63">
        <v>80</v>
      </c>
      <c r="I1597" s="63">
        <v>20</v>
      </c>
      <c r="J1597" s="63">
        <v>4</v>
      </c>
      <c r="K1597" s="63" t="s">
        <v>129</v>
      </c>
      <c r="L1597" s="63">
        <v>0</v>
      </c>
      <c r="M1597" s="63">
        <v>1</v>
      </c>
      <c r="N1597" s="64">
        <v>1</v>
      </c>
    </row>
    <row r="1598" spans="1:14" x14ac:dyDescent="0.25">
      <c r="A1598" s="62" t="s">
        <v>953</v>
      </c>
      <c r="B1598" s="63" t="str">
        <f t="shared" si="24"/>
        <v>T1002</v>
      </c>
      <c r="C1598" s="63" t="s">
        <v>73</v>
      </c>
      <c r="D1598" s="63" t="str">
        <f>TRIM(MID(Tableau1[[#This Row],[tache]],FIND("TACHE",Tableau1[[#This Row],[tache]])+5,FIND(":",Tableau1[[#This Row],[tache]])-(FIND("TACHE",Tableau1[[#This Row],[tache]])+5)))</f>
        <v>6</v>
      </c>
      <c r="E1598" s="63" t="s">
        <v>960</v>
      </c>
      <c r="F1598" s="63">
        <v>11</v>
      </c>
      <c r="G1598" s="63" t="s">
        <v>175</v>
      </c>
      <c r="H1598" s="63">
        <v>100</v>
      </c>
      <c r="I1598" s="63">
        <v>20</v>
      </c>
      <c r="J1598" s="63">
        <v>8</v>
      </c>
      <c r="K1598" s="63" t="s">
        <v>129</v>
      </c>
      <c r="L1598" s="63">
        <v>0</v>
      </c>
      <c r="M1598" s="63">
        <v>1</v>
      </c>
      <c r="N1598" s="64">
        <v>1</v>
      </c>
    </row>
    <row r="1599" spans="1:14" x14ac:dyDescent="0.25">
      <c r="A1599" s="5" t="s">
        <v>962</v>
      </c>
      <c r="B1599" s="48" t="str">
        <f t="shared" si="24"/>
        <v>T2761</v>
      </c>
      <c r="C1599" s="48" t="s">
        <v>73</v>
      </c>
      <c r="D1599" s="48" t="str">
        <f>TRIM(MID(Tableau1[[#This Row],[tache]],FIND("TACHE",Tableau1[[#This Row],[tache]])+5,FIND(":",Tableau1[[#This Row],[tache]])-(FIND("TACHE",Tableau1[[#This Row],[tache]])+5)))</f>
        <v>2</v>
      </c>
      <c r="E1599" s="48" t="s">
        <v>963</v>
      </c>
      <c r="F1599" s="48" t="s">
        <v>73</v>
      </c>
      <c r="G1599" s="48" t="s">
        <v>277</v>
      </c>
      <c r="H1599" s="48">
        <v>50</v>
      </c>
      <c r="I1599" s="48">
        <v>50</v>
      </c>
      <c r="J1599" s="48">
        <v>8</v>
      </c>
      <c r="K1599" s="48" t="s">
        <v>129</v>
      </c>
      <c r="L1599" s="48">
        <v>1</v>
      </c>
      <c r="M1599" s="48">
        <v>0</v>
      </c>
      <c r="N1599" s="47">
        <v>1</v>
      </c>
    </row>
    <row r="1600" spans="1:14" x14ac:dyDescent="0.25">
      <c r="A1600" s="5" t="s">
        <v>962</v>
      </c>
      <c r="B1600" s="48" t="str">
        <f t="shared" si="24"/>
        <v>T2761</v>
      </c>
      <c r="C1600" s="48" t="s">
        <v>73</v>
      </c>
      <c r="D1600" s="48" t="str">
        <f>TRIM(MID(Tableau1[[#This Row],[tache]],FIND("TACHE",Tableau1[[#This Row],[tache]])+5,FIND(":",Tableau1[[#This Row],[tache]])-(FIND("TACHE",Tableau1[[#This Row],[tache]])+5)))</f>
        <v>2</v>
      </c>
      <c r="E1600" s="48" t="s">
        <v>963</v>
      </c>
      <c r="F1600" s="48" t="s">
        <v>81</v>
      </c>
      <c r="G1600" s="48" t="s">
        <v>259</v>
      </c>
      <c r="H1600" s="48">
        <v>150</v>
      </c>
      <c r="I1600" s="48">
        <v>20</v>
      </c>
      <c r="J1600" s="48">
        <v>8</v>
      </c>
      <c r="K1600" s="48" t="s">
        <v>129</v>
      </c>
      <c r="L1600" s="48">
        <v>1</v>
      </c>
      <c r="M1600" s="48">
        <v>0</v>
      </c>
      <c r="N1600" s="47">
        <v>1</v>
      </c>
    </row>
    <row r="1601" spans="1:14" x14ac:dyDescent="0.25">
      <c r="A1601" s="5" t="s">
        <v>962</v>
      </c>
      <c r="B1601" s="48" t="str">
        <f t="shared" si="24"/>
        <v>T2761</v>
      </c>
      <c r="C1601" s="48" t="s">
        <v>73</v>
      </c>
      <c r="D1601" s="48" t="str">
        <f>TRIM(MID(Tableau1[[#This Row],[tache]],FIND("TACHE",Tableau1[[#This Row],[tache]])+5,FIND(":",Tableau1[[#This Row],[tache]])-(FIND("TACHE",Tableau1[[#This Row],[tache]])+5)))</f>
        <v>2</v>
      </c>
      <c r="E1601" s="48" t="s">
        <v>963</v>
      </c>
      <c r="F1601" s="48" t="s">
        <v>82</v>
      </c>
      <c r="G1601" s="48" t="s">
        <v>964</v>
      </c>
      <c r="H1601" s="48">
        <v>40</v>
      </c>
      <c r="I1601" s="48">
        <v>50</v>
      </c>
      <c r="J1601" s="48">
        <v>4</v>
      </c>
      <c r="K1601" s="48" t="s">
        <v>129</v>
      </c>
      <c r="L1601" s="48">
        <v>1</v>
      </c>
      <c r="M1601" s="48">
        <v>0</v>
      </c>
      <c r="N1601" s="47">
        <v>1</v>
      </c>
    </row>
    <row r="1602" spans="1:14" x14ac:dyDescent="0.25">
      <c r="A1602" s="5" t="s">
        <v>962</v>
      </c>
      <c r="B1602" s="48" t="str">
        <f t="shared" si="24"/>
        <v>T2761</v>
      </c>
      <c r="C1602" s="48" t="s">
        <v>73</v>
      </c>
      <c r="D1602" s="48" t="str">
        <f>TRIM(MID(Tableau1[[#This Row],[tache]],FIND("TACHE",Tableau1[[#This Row],[tache]])+5,FIND(":",Tableau1[[#This Row],[tache]])-(FIND("TACHE",Tableau1[[#This Row],[tache]])+5)))</f>
        <v>2</v>
      </c>
      <c r="E1602" s="48" t="s">
        <v>963</v>
      </c>
      <c r="F1602" s="48" t="s">
        <v>112</v>
      </c>
      <c r="G1602" s="48" t="s">
        <v>340</v>
      </c>
      <c r="H1602" s="48">
        <v>80</v>
      </c>
      <c r="I1602" s="48">
        <v>50</v>
      </c>
      <c r="J1602" s="48">
        <v>8</v>
      </c>
      <c r="K1602" s="48" t="s">
        <v>129</v>
      </c>
      <c r="L1602" s="48">
        <v>1</v>
      </c>
      <c r="M1602" s="48">
        <v>0</v>
      </c>
      <c r="N1602" s="47">
        <v>1</v>
      </c>
    </row>
    <row r="1603" spans="1:14" x14ac:dyDescent="0.25">
      <c r="A1603" s="5" t="s">
        <v>962</v>
      </c>
      <c r="B1603" s="48" t="str">
        <f t="shared" ref="B1603:B1666" si="25">RIGHT(A1603,LEN(A1603)-3)</f>
        <v>T2761</v>
      </c>
      <c r="C1603" s="48" t="s">
        <v>73</v>
      </c>
      <c r="D1603" s="48" t="str">
        <f>TRIM(MID(Tableau1[[#This Row],[tache]],FIND("TACHE",Tableau1[[#This Row],[tache]])+5,FIND(":",Tableau1[[#This Row],[tache]])-(FIND("TACHE",Tableau1[[#This Row],[tache]])+5)))</f>
        <v>2</v>
      </c>
      <c r="E1603" s="48" t="s">
        <v>963</v>
      </c>
      <c r="F1603" s="48" t="s">
        <v>105</v>
      </c>
      <c r="G1603" s="48" t="s">
        <v>340</v>
      </c>
      <c r="H1603" s="48">
        <v>80</v>
      </c>
      <c r="I1603" s="48">
        <v>50</v>
      </c>
      <c r="J1603" s="48">
        <v>8</v>
      </c>
      <c r="K1603" s="48" t="s">
        <v>129</v>
      </c>
      <c r="L1603" s="48">
        <v>1</v>
      </c>
      <c r="M1603" s="48">
        <v>0</v>
      </c>
      <c r="N1603" s="47">
        <v>1</v>
      </c>
    </row>
    <row r="1604" spans="1:14" x14ac:dyDescent="0.25">
      <c r="A1604" s="5" t="s">
        <v>962</v>
      </c>
      <c r="B1604" s="48" t="str">
        <f t="shared" si="25"/>
        <v>T2761</v>
      </c>
      <c r="C1604" s="48" t="s">
        <v>73</v>
      </c>
      <c r="D1604" s="48" t="str">
        <f>TRIM(MID(Tableau1[[#This Row],[tache]],FIND("TACHE",Tableau1[[#This Row],[tache]])+5,FIND(":",Tableau1[[#This Row],[tache]])-(FIND("TACHE",Tableau1[[#This Row],[tache]])+5)))</f>
        <v>2</v>
      </c>
      <c r="E1604" s="48" t="s">
        <v>963</v>
      </c>
      <c r="F1604" s="48" t="s">
        <v>107</v>
      </c>
      <c r="G1604" s="48" t="s">
        <v>259</v>
      </c>
      <c r="H1604" s="48">
        <v>50</v>
      </c>
      <c r="I1604" s="48">
        <v>50</v>
      </c>
      <c r="J1604" s="48">
        <v>8</v>
      </c>
      <c r="K1604" s="48" t="s">
        <v>129</v>
      </c>
      <c r="L1604" s="48">
        <v>1</v>
      </c>
      <c r="M1604" s="48">
        <v>0</v>
      </c>
      <c r="N1604" s="47">
        <v>1</v>
      </c>
    </row>
    <row r="1605" spans="1:14" x14ac:dyDescent="0.25">
      <c r="A1605" s="5" t="s">
        <v>962</v>
      </c>
      <c r="B1605" s="48" t="str">
        <f t="shared" si="25"/>
        <v>T2761</v>
      </c>
      <c r="C1605" s="48" t="s">
        <v>73</v>
      </c>
      <c r="D1605" s="48" t="str">
        <f>TRIM(MID(Tableau1[[#This Row],[tache]],FIND("TACHE",Tableau1[[#This Row],[tache]])+5,FIND(":",Tableau1[[#This Row],[tache]])-(FIND("TACHE",Tableau1[[#This Row],[tache]])+5)))</f>
        <v>2</v>
      </c>
      <c r="E1605" s="48" t="s">
        <v>963</v>
      </c>
      <c r="F1605" s="48" t="s">
        <v>109</v>
      </c>
      <c r="G1605" s="48" t="s">
        <v>965</v>
      </c>
      <c r="H1605" s="48" t="s">
        <v>966</v>
      </c>
      <c r="I1605" s="48">
        <v>50</v>
      </c>
      <c r="J1605" s="48" t="e">
        <v>#N/A</v>
      </c>
      <c r="K1605" s="48"/>
      <c r="L1605" s="48">
        <v>1</v>
      </c>
      <c r="M1605" s="48">
        <v>0</v>
      </c>
      <c r="N1605" s="47">
        <v>1</v>
      </c>
    </row>
    <row r="1606" spans="1:14" x14ac:dyDescent="0.25">
      <c r="A1606" s="5" t="s">
        <v>962</v>
      </c>
      <c r="B1606" s="48" t="str">
        <f t="shared" si="25"/>
        <v>T2761</v>
      </c>
      <c r="C1606" s="48" t="s">
        <v>73</v>
      </c>
      <c r="D1606" s="48" t="str">
        <f>TRIM(MID(Tableau1[[#This Row],[tache]],FIND("TACHE",Tableau1[[#This Row],[tache]])+5,FIND(":",Tableau1[[#This Row],[tache]])-(FIND("TACHE",Tableau1[[#This Row],[tache]])+5)))</f>
        <v>4</v>
      </c>
      <c r="E1606" s="48" t="s">
        <v>967</v>
      </c>
      <c r="F1606" s="48" t="s">
        <v>73</v>
      </c>
      <c r="G1606" s="48" t="s">
        <v>280</v>
      </c>
      <c r="H1606" s="48">
        <v>50</v>
      </c>
      <c r="I1606" s="48">
        <v>50</v>
      </c>
      <c r="J1606" s="48">
        <v>8</v>
      </c>
      <c r="K1606" s="48" t="s">
        <v>129</v>
      </c>
      <c r="L1606" s="48">
        <v>0</v>
      </c>
      <c r="M1606" s="48">
        <v>2</v>
      </c>
      <c r="N1606" s="47">
        <v>2</v>
      </c>
    </row>
    <row r="1607" spans="1:14" x14ac:dyDescent="0.25">
      <c r="A1607" s="5" t="s">
        <v>962</v>
      </c>
      <c r="B1607" s="48" t="str">
        <f t="shared" si="25"/>
        <v>T2761</v>
      </c>
      <c r="C1607" s="48" t="s">
        <v>73</v>
      </c>
      <c r="D1607" s="48" t="str">
        <f>TRIM(MID(Tableau1[[#This Row],[tache]],FIND("TACHE",Tableau1[[#This Row],[tache]])+5,FIND(":",Tableau1[[#This Row],[tache]])-(FIND("TACHE",Tableau1[[#This Row],[tache]])+5)))</f>
        <v>4</v>
      </c>
      <c r="E1607" s="48" t="s">
        <v>967</v>
      </c>
      <c r="F1607" s="48" t="s">
        <v>75</v>
      </c>
      <c r="G1607" s="48" t="s">
        <v>395</v>
      </c>
      <c r="H1607" s="48">
        <v>50</v>
      </c>
      <c r="I1607" s="48">
        <v>50</v>
      </c>
      <c r="J1607" s="48">
        <v>8</v>
      </c>
      <c r="K1607" s="48" t="s">
        <v>129</v>
      </c>
      <c r="L1607" s="48">
        <v>0</v>
      </c>
      <c r="M1607" s="48">
        <v>1</v>
      </c>
      <c r="N1607" s="47">
        <v>1</v>
      </c>
    </row>
    <row r="1608" spans="1:14" x14ac:dyDescent="0.25">
      <c r="A1608" s="5" t="s">
        <v>962</v>
      </c>
      <c r="B1608" s="48" t="str">
        <f t="shared" si="25"/>
        <v>T2761</v>
      </c>
      <c r="C1608" s="48" t="s">
        <v>73</v>
      </c>
      <c r="D1608" s="48" t="str">
        <f>TRIM(MID(Tableau1[[#This Row],[tache]],FIND("TACHE",Tableau1[[#This Row],[tache]])+5,FIND(":",Tableau1[[#This Row],[tache]])-(FIND("TACHE",Tableau1[[#This Row],[tache]])+5)))</f>
        <v>4</v>
      </c>
      <c r="E1608" s="48" t="s">
        <v>967</v>
      </c>
      <c r="F1608" s="48" t="s">
        <v>76</v>
      </c>
      <c r="G1608" s="48" t="s">
        <v>968</v>
      </c>
      <c r="H1608" s="48">
        <v>150</v>
      </c>
      <c r="I1608" s="48">
        <v>50</v>
      </c>
      <c r="J1608" s="48">
        <v>12</v>
      </c>
      <c r="K1608" s="48" t="s">
        <v>129</v>
      </c>
      <c r="L1608" s="48">
        <v>0</v>
      </c>
      <c r="M1608" s="48">
        <v>1</v>
      </c>
      <c r="N1608" s="47">
        <v>1</v>
      </c>
    </row>
    <row r="1609" spans="1:14" x14ac:dyDescent="0.25">
      <c r="A1609" s="5" t="s">
        <v>962</v>
      </c>
      <c r="B1609" s="48" t="str">
        <f t="shared" si="25"/>
        <v>T2761</v>
      </c>
      <c r="C1609" s="48" t="s">
        <v>73</v>
      </c>
      <c r="D1609" s="48" t="str">
        <f>TRIM(MID(Tableau1[[#This Row],[tache]],FIND("TACHE",Tableau1[[#This Row],[tache]])+5,FIND(":",Tableau1[[#This Row],[tache]])-(FIND("TACHE",Tableau1[[#This Row],[tache]])+5)))</f>
        <v>4</v>
      </c>
      <c r="E1609" s="48" t="s">
        <v>967</v>
      </c>
      <c r="F1609" s="48" t="s">
        <v>81</v>
      </c>
      <c r="G1609" s="48" t="s">
        <v>969</v>
      </c>
      <c r="H1609" s="48">
        <v>150</v>
      </c>
      <c r="I1609" s="48">
        <v>50</v>
      </c>
      <c r="J1609" s="48">
        <v>12</v>
      </c>
      <c r="K1609" s="48" t="s">
        <v>129</v>
      </c>
      <c r="L1609" s="48">
        <v>0</v>
      </c>
      <c r="M1609" s="48">
        <v>1</v>
      </c>
      <c r="N1609" s="47">
        <v>1</v>
      </c>
    </row>
    <row r="1610" spans="1:14" x14ac:dyDescent="0.25">
      <c r="A1610" s="5" t="s">
        <v>962</v>
      </c>
      <c r="B1610" s="48" t="str">
        <f t="shared" si="25"/>
        <v>T2761</v>
      </c>
      <c r="C1610" s="48" t="s">
        <v>73</v>
      </c>
      <c r="D1610" s="48" t="str">
        <f>TRIM(MID(Tableau1[[#This Row],[tache]],FIND("TACHE",Tableau1[[#This Row],[tache]])+5,FIND(":",Tableau1[[#This Row],[tache]])-(FIND("TACHE",Tableau1[[#This Row],[tache]])+5)))</f>
        <v>4</v>
      </c>
      <c r="E1610" s="48" t="s">
        <v>967</v>
      </c>
      <c r="F1610" s="48" t="s">
        <v>82</v>
      </c>
      <c r="G1610" s="48" t="s">
        <v>484</v>
      </c>
      <c r="H1610" s="48">
        <v>40</v>
      </c>
      <c r="I1610" s="48">
        <v>50</v>
      </c>
      <c r="J1610" s="48">
        <v>4</v>
      </c>
      <c r="K1610" s="48" t="s">
        <v>129</v>
      </c>
      <c r="L1610" s="48">
        <v>0</v>
      </c>
      <c r="M1610" s="48">
        <v>1</v>
      </c>
      <c r="N1610" s="47">
        <v>1</v>
      </c>
    </row>
    <row r="1611" spans="1:14" x14ac:dyDescent="0.25">
      <c r="A1611" s="5" t="s">
        <v>962</v>
      </c>
      <c r="B1611" s="48" t="str">
        <f t="shared" si="25"/>
        <v>T2761</v>
      </c>
      <c r="C1611" s="48" t="s">
        <v>73</v>
      </c>
      <c r="D1611" s="48" t="str">
        <f>TRIM(MID(Tableau1[[#This Row],[tache]],FIND("TACHE",Tableau1[[#This Row],[tache]])+5,FIND(":",Tableau1[[#This Row],[tache]])-(FIND("TACHE",Tableau1[[#This Row],[tache]])+5)))</f>
        <v>4</v>
      </c>
      <c r="E1611" s="48" t="s">
        <v>967</v>
      </c>
      <c r="F1611" s="48" t="s">
        <v>112</v>
      </c>
      <c r="G1611" s="48" t="s">
        <v>248</v>
      </c>
      <c r="H1611" s="48">
        <v>80</v>
      </c>
      <c r="I1611" s="48">
        <v>50</v>
      </c>
      <c r="J1611" s="48">
        <v>8</v>
      </c>
      <c r="K1611" s="48" t="s">
        <v>129</v>
      </c>
      <c r="L1611" s="48">
        <v>0</v>
      </c>
      <c r="M1611" s="48">
        <v>1</v>
      </c>
      <c r="N1611" s="47">
        <v>1</v>
      </c>
    </row>
    <row r="1612" spans="1:14" x14ac:dyDescent="0.25">
      <c r="A1612" s="5" t="s">
        <v>962</v>
      </c>
      <c r="B1612" s="48" t="str">
        <f t="shared" si="25"/>
        <v>T2761</v>
      </c>
      <c r="C1612" s="48" t="s">
        <v>73</v>
      </c>
      <c r="D1612" s="48" t="str">
        <f>TRIM(MID(Tableau1[[#This Row],[tache]],FIND("TACHE",Tableau1[[#This Row],[tache]])+5,FIND(":",Tableau1[[#This Row],[tache]])-(FIND("TACHE",Tableau1[[#This Row],[tache]])+5)))</f>
        <v>4</v>
      </c>
      <c r="E1612" s="48" t="s">
        <v>967</v>
      </c>
      <c r="F1612" s="48" t="s">
        <v>105</v>
      </c>
      <c r="G1612" s="48" t="s">
        <v>248</v>
      </c>
      <c r="H1612" s="48">
        <v>80</v>
      </c>
      <c r="I1612" s="48">
        <v>50</v>
      </c>
      <c r="J1612" s="48">
        <v>8</v>
      </c>
      <c r="K1612" s="48" t="s">
        <v>129</v>
      </c>
      <c r="L1612" s="48">
        <v>0</v>
      </c>
      <c r="M1612" s="48">
        <v>1</v>
      </c>
      <c r="N1612" s="47">
        <v>1</v>
      </c>
    </row>
    <row r="1613" spans="1:14" x14ac:dyDescent="0.25">
      <c r="A1613" s="5" t="s">
        <v>962</v>
      </c>
      <c r="B1613" s="48" t="str">
        <f t="shared" si="25"/>
        <v>T2761</v>
      </c>
      <c r="C1613" s="48" t="s">
        <v>73</v>
      </c>
      <c r="D1613" s="48" t="str">
        <f>TRIM(MID(Tableau1[[#This Row],[tache]],FIND("TACHE",Tableau1[[#This Row],[tache]])+5,FIND(":",Tableau1[[#This Row],[tache]])-(FIND("TACHE",Tableau1[[#This Row],[tache]])+5)))</f>
        <v>4</v>
      </c>
      <c r="E1613" s="48" t="s">
        <v>967</v>
      </c>
      <c r="F1613" s="48" t="s">
        <v>106</v>
      </c>
      <c r="G1613" s="48" t="s">
        <v>484</v>
      </c>
      <c r="H1613" s="48">
        <v>40</v>
      </c>
      <c r="I1613" s="48">
        <v>50</v>
      </c>
      <c r="J1613" s="48">
        <v>4</v>
      </c>
      <c r="K1613" s="48" t="s">
        <v>129</v>
      </c>
      <c r="L1613" s="48">
        <v>0</v>
      </c>
      <c r="M1613" s="48">
        <v>1</v>
      </c>
      <c r="N1613" s="47">
        <v>1</v>
      </c>
    </row>
    <row r="1614" spans="1:14" x14ac:dyDescent="0.25">
      <c r="A1614" s="5" t="s">
        <v>962</v>
      </c>
      <c r="B1614" s="48" t="str">
        <f t="shared" si="25"/>
        <v>T2761</v>
      </c>
      <c r="C1614" s="48" t="s">
        <v>73</v>
      </c>
      <c r="D1614" s="48" t="str">
        <f>TRIM(MID(Tableau1[[#This Row],[tache]],FIND("TACHE",Tableau1[[#This Row],[tache]])+5,FIND(":",Tableau1[[#This Row],[tache]])-(FIND("TACHE",Tableau1[[#This Row],[tache]])+5)))</f>
        <v>4</v>
      </c>
      <c r="E1614" s="48" t="s">
        <v>967</v>
      </c>
      <c r="F1614" s="48" t="s">
        <v>107</v>
      </c>
      <c r="G1614" s="48" t="s">
        <v>248</v>
      </c>
      <c r="H1614" s="48">
        <v>50</v>
      </c>
      <c r="I1614" s="48">
        <v>50</v>
      </c>
      <c r="J1614" s="48">
        <v>8</v>
      </c>
      <c r="K1614" s="48" t="s">
        <v>129</v>
      </c>
      <c r="L1614" s="48">
        <v>0</v>
      </c>
      <c r="M1614" s="48">
        <v>1</v>
      </c>
      <c r="N1614" s="47">
        <v>1</v>
      </c>
    </row>
    <row r="1615" spans="1:14" x14ac:dyDescent="0.25">
      <c r="A1615" s="5" t="s">
        <v>962</v>
      </c>
      <c r="B1615" s="48" t="str">
        <f t="shared" si="25"/>
        <v>T2761</v>
      </c>
      <c r="C1615" s="48" t="s">
        <v>73</v>
      </c>
      <c r="D1615" s="48" t="str">
        <f>TRIM(MID(Tableau1[[#This Row],[tache]],FIND("TACHE",Tableau1[[#This Row],[tache]])+5,FIND(":",Tableau1[[#This Row],[tache]])-(FIND("TACHE",Tableau1[[#This Row],[tache]])+5)))</f>
        <v>4</v>
      </c>
      <c r="E1615" s="48" t="s">
        <v>967</v>
      </c>
      <c r="F1615" s="48" t="s">
        <v>108</v>
      </c>
      <c r="G1615" s="48" t="s">
        <v>250</v>
      </c>
      <c r="H1615" s="48">
        <v>80</v>
      </c>
      <c r="I1615" s="48">
        <v>50</v>
      </c>
      <c r="J1615" s="48">
        <v>8</v>
      </c>
      <c r="K1615" s="48" t="s">
        <v>129</v>
      </c>
      <c r="L1615" s="48">
        <v>0</v>
      </c>
      <c r="M1615" s="48">
        <v>1</v>
      </c>
      <c r="N1615" s="47">
        <v>1</v>
      </c>
    </row>
    <row r="1616" spans="1:14" x14ac:dyDescent="0.25">
      <c r="A1616" s="5" t="s">
        <v>962</v>
      </c>
      <c r="B1616" s="48" t="str">
        <f t="shared" si="25"/>
        <v>T2761</v>
      </c>
      <c r="C1616" s="48" t="s">
        <v>73</v>
      </c>
      <c r="D1616" s="48" t="str">
        <f>TRIM(MID(Tableau1[[#This Row],[tache]],FIND("TACHE",Tableau1[[#This Row],[tache]])+5,FIND(":",Tableau1[[#This Row],[tache]])-(FIND("TACHE",Tableau1[[#This Row],[tache]])+5)))</f>
        <v>4</v>
      </c>
      <c r="E1616" s="48" t="s">
        <v>967</v>
      </c>
      <c r="F1616" s="48" t="s">
        <v>110</v>
      </c>
      <c r="G1616" s="48" t="s">
        <v>970</v>
      </c>
      <c r="H1616" s="48">
        <v>50</v>
      </c>
      <c r="I1616" s="48">
        <v>50</v>
      </c>
      <c r="J1616" s="48">
        <v>8</v>
      </c>
      <c r="K1616" s="48" t="s">
        <v>129</v>
      </c>
      <c r="L1616" s="48">
        <v>0</v>
      </c>
      <c r="M1616" s="48">
        <v>3</v>
      </c>
      <c r="N1616" s="47">
        <v>3</v>
      </c>
    </row>
    <row r="1617" spans="1:14" x14ac:dyDescent="0.25">
      <c r="A1617" s="5" t="s">
        <v>962</v>
      </c>
      <c r="B1617" s="48" t="str">
        <f t="shared" si="25"/>
        <v>T2761</v>
      </c>
      <c r="C1617" s="48" t="s">
        <v>73</v>
      </c>
      <c r="D1617" s="48" t="str">
        <f>TRIM(MID(Tableau1[[#This Row],[tache]],FIND("TACHE",Tableau1[[#This Row],[tache]])+5,FIND(":",Tableau1[[#This Row],[tache]])-(FIND("TACHE",Tableau1[[#This Row],[tache]])+5)))</f>
        <v>4</v>
      </c>
      <c r="E1617" s="48" t="s">
        <v>967</v>
      </c>
      <c r="F1617" s="48" t="s">
        <v>111</v>
      </c>
      <c r="G1617" s="48" t="s">
        <v>280</v>
      </c>
      <c r="H1617" s="48">
        <v>150</v>
      </c>
      <c r="I1617" s="48">
        <v>50</v>
      </c>
      <c r="J1617" s="48">
        <v>12</v>
      </c>
      <c r="K1617" s="48" t="s">
        <v>129</v>
      </c>
      <c r="L1617" s="48">
        <v>0</v>
      </c>
      <c r="M1617" s="48">
        <v>2</v>
      </c>
      <c r="N1617" s="47">
        <v>2</v>
      </c>
    </row>
    <row r="1618" spans="1:14" x14ac:dyDescent="0.25">
      <c r="A1618" s="62" t="s">
        <v>971</v>
      </c>
      <c r="B1618" s="63" t="str">
        <f t="shared" si="25"/>
        <v>PSVBT796</v>
      </c>
      <c r="C1618" s="63" t="s">
        <v>73</v>
      </c>
      <c r="D1618" s="63" t="str">
        <f>TRIM(MID(Tableau1[[#This Row],[tache]],FIND("TACHE",Tableau1[[#This Row],[tache]])+5,FIND(":",Tableau1[[#This Row],[tache]])-(FIND("TACHE",Tableau1[[#This Row],[tache]])+5)))</f>
        <v>1</v>
      </c>
      <c r="E1618" s="63" t="s">
        <v>252</v>
      </c>
      <c r="F1618" s="63" t="s">
        <v>83</v>
      </c>
      <c r="G1618" s="63" t="s">
        <v>972</v>
      </c>
      <c r="H1618" s="63">
        <v>25</v>
      </c>
      <c r="I1618" s="63">
        <v>20</v>
      </c>
      <c r="J1618" s="63">
        <v>4</v>
      </c>
      <c r="K1618" s="63" t="s">
        <v>129</v>
      </c>
      <c r="L1618" s="63">
        <v>1</v>
      </c>
      <c r="M1618" s="63">
        <v>0</v>
      </c>
      <c r="N1618" s="64">
        <v>1</v>
      </c>
    </row>
    <row r="1619" spans="1:14" x14ac:dyDescent="0.25">
      <c r="A1619" s="62" t="s">
        <v>971</v>
      </c>
      <c r="B1619" s="63" t="str">
        <f t="shared" si="25"/>
        <v>PSVBT796</v>
      </c>
      <c r="C1619" s="63" t="s">
        <v>73</v>
      </c>
      <c r="D1619" s="63" t="str">
        <f>TRIM(MID(Tableau1[[#This Row],[tache]],FIND("TACHE",Tableau1[[#This Row],[tache]])+5,FIND(":",Tableau1[[#This Row],[tache]])-(FIND("TACHE",Tableau1[[#This Row],[tache]])+5)))</f>
        <v>2</v>
      </c>
      <c r="E1619" s="63" t="s">
        <v>130</v>
      </c>
      <c r="F1619" s="63" t="s">
        <v>83</v>
      </c>
      <c r="G1619" s="63" t="s">
        <v>973</v>
      </c>
      <c r="H1619" s="63">
        <v>25</v>
      </c>
      <c r="I1619" s="63">
        <v>20</v>
      </c>
      <c r="J1619" s="63">
        <v>4</v>
      </c>
      <c r="K1619" s="63" t="s">
        <v>129</v>
      </c>
      <c r="L1619" s="63">
        <v>0</v>
      </c>
      <c r="M1619" s="63">
        <v>1</v>
      </c>
      <c r="N1619" s="64">
        <v>1</v>
      </c>
    </row>
    <row r="1620" spans="1:14" x14ac:dyDescent="0.25">
      <c r="A1620" s="5" t="s">
        <v>974</v>
      </c>
      <c r="B1620" s="48" t="str">
        <f t="shared" si="25"/>
        <v>PSVBT797</v>
      </c>
      <c r="C1620" s="48" t="s">
        <v>73</v>
      </c>
      <c r="D1620" s="48" t="str">
        <f>TRIM(MID(Tableau1[[#This Row],[tache]],FIND("TACHE",Tableau1[[#This Row],[tache]])+5,FIND(":",Tableau1[[#This Row],[tache]])-(FIND("TACHE",Tableau1[[#This Row],[tache]])+5)))</f>
        <v>1</v>
      </c>
      <c r="E1620" s="48" t="s">
        <v>975</v>
      </c>
      <c r="F1620" s="48" t="s">
        <v>83</v>
      </c>
      <c r="G1620" s="48" t="s">
        <v>976</v>
      </c>
      <c r="H1620" s="48">
        <v>25</v>
      </c>
      <c r="I1620" s="48">
        <v>20</v>
      </c>
      <c r="J1620" s="48">
        <v>4</v>
      </c>
      <c r="K1620" s="48" t="s">
        <v>129</v>
      </c>
      <c r="L1620" s="48">
        <v>1</v>
      </c>
      <c r="M1620" s="48">
        <v>0</v>
      </c>
      <c r="N1620" s="47">
        <v>1</v>
      </c>
    </row>
    <row r="1621" spans="1:14" x14ac:dyDescent="0.25">
      <c r="A1621" s="5" t="s">
        <v>974</v>
      </c>
      <c r="B1621" s="48" t="str">
        <f t="shared" si="25"/>
        <v>PSVBT797</v>
      </c>
      <c r="C1621" s="48" t="s">
        <v>73</v>
      </c>
      <c r="D1621" s="48" t="str">
        <f>TRIM(MID(Tableau1[[#This Row],[tache]],FIND("TACHE",Tableau1[[#This Row],[tache]])+5,FIND(":",Tableau1[[#This Row],[tache]])-(FIND("TACHE",Tableau1[[#This Row],[tache]])+5)))</f>
        <v>2</v>
      </c>
      <c r="E1621" s="48" t="s">
        <v>977</v>
      </c>
      <c r="F1621" s="48" t="s">
        <v>83</v>
      </c>
      <c r="G1621" s="48" t="s">
        <v>978</v>
      </c>
      <c r="H1621" s="48">
        <v>25</v>
      </c>
      <c r="I1621" s="48">
        <v>20</v>
      </c>
      <c r="J1621" s="48">
        <v>4</v>
      </c>
      <c r="K1621" s="48" t="s">
        <v>129</v>
      </c>
      <c r="L1621" s="48">
        <v>0</v>
      </c>
      <c r="M1621" s="48">
        <v>1</v>
      </c>
      <c r="N1621" s="47">
        <v>1</v>
      </c>
    </row>
    <row r="1622" spans="1:14" x14ac:dyDescent="0.25">
      <c r="A1622" s="62" t="s">
        <v>979</v>
      </c>
      <c r="B1622" s="63" t="str">
        <f t="shared" si="25"/>
        <v>PSVBT856</v>
      </c>
      <c r="C1622" s="63" t="s">
        <v>73</v>
      </c>
      <c r="D1622" s="63" t="str">
        <f>TRIM(MID(Tableau1[[#This Row],[tache]],FIND("TACHE",Tableau1[[#This Row],[tache]])+5,FIND(":",Tableau1[[#This Row],[tache]])-(FIND("TACHE",Tableau1[[#This Row],[tache]])+5)))</f>
        <v>1</v>
      </c>
      <c r="E1622" s="63" t="s">
        <v>252</v>
      </c>
      <c r="F1622" s="63" t="s">
        <v>73</v>
      </c>
      <c r="G1622" s="63" t="s">
        <v>243</v>
      </c>
      <c r="H1622" s="63">
        <v>20</v>
      </c>
      <c r="I1622" s="63">
        <v>20</v>
      </c>
      <c r="J1622" s="63">
        <v>4</v>
      </c>
      <c r="K1622" s="63" t="s">
        <v>129</v>
      </c>
      <c r="L1622" s="63">
        <v>1</v>
      </c>
      <c r="M1622" s="63">
        <v>0</v>
      </c>
      <c r="N1622" s="64">
        <v>1</v>
      </c>
    </row>
    <row r="1623" spans="1:14" x14ac:dyDescent="0.25">
      <c r="A1623" s="62" t="s">
        <v>979</v>
      </c>
      <c r="B1623" s="63" t="str">
        <f t="shared" si="25"/>
        <v>PSVBT856</v>
      </c>
      <c r="C1623" s="63" t="s">
        <v>73</v>
      </c>
      <c r="D1623" s="63" t="str">
        <f>TRIM(MID(Tableau1[[#This Row],[tache]],FIND("TACHE",Tableau1[[#This Row],[tache]])+5,FIND(":",Tableau1[[#This Row],[tache]])-(FIND("TACHE",Tableau1[[#This Row],[tache]])+5)))</f>
        <v>1</v>
      </c>
      <c r="E1623" s="63" t="s">
        <v>252</v>
      </c>
      <c r="F1623" s="63" t="s">
        <v>83</v>
      </c>
      <c r="G1623" s="63" t="s">
        <v>980</v>
      </c>
      <c r="H1623" s="63">
        <v>25</v>
      </c>
      <c r="I1623" s="63">
        <v>20</v>
      </c>
      <c r="J1623" s="63">
        <v>4</v>
      </c>
      <c r="K1623" s="63" t="s">
        <v>129</v>
      </c>
      <c r="L1623" s="63">
        <v>1</v>
      </c>
      <c r="M1623" s="63">
        <v>0</v>
      </c>
      <c r="N1623" s="64">
        <v>1</v>
      </c>
    </row>
    <row r="1624" spans="1:14" x14ac:dyDescent="0.25">
      <c r="A1624" s="62" t="s">
        <v>979</v>
      </c>
      <c r="B1624" s="63" t="str">
        <f t="shared" si="25"/>
        <v>PSVBT856</v>
      </c>
      <c r="C1624" s="63" t="s">
        <v>73</v>
      </c>
      <c r="D1624" s="63" t="str">
        <f>TRIM(MID(Tableau1[[#This Row],[tache]],FIND("TACHE",Tableau1[[#This Row],[tache]])+5,FIND(":",Tableau1[[#This Row],[tache]])-(FIND("TACHE",Tableau1[[#This Row],[tache]])+5)))</f>
        <v>2</v>
      </c>
      <c r="E1624" s="63" t="s">
        <v>130</v>
      </c>
      <c r="F1624" s="63" t="s">
        <v>73</v>
      </c>
      <c r="G1624" s="63" t="s">
        <v>248</v>
      </c>
      <c r="H1624" s="63">
        <v>20</v>
      </c>
      <c r="I1624" s="63">
        <v>20</v>
      </c>
      <c r="J1624" s="63">
        <v>4</v>
      </c>
      <c r="K1624" s="63" t="s">
        <v>129</v>
      </c>
      <c r="L1624" s="63">
        <v>0</v>
      </c>
      <c r="M1624" s="63">
        <v>1</v>
      </c>
      <c r="N1624" s="64">
        <v>1</v>
      </c>
    </row>
    <row r="1625" spans="1:14" x14ac:dyDescent="0.25">
      <c r="A1625" s="62" t="s">
        <v>979</v>
      </c>
      <c r="B1625" s="63" t="str">
        <f t="shared" si="25"/>
        <v>PSVBT856</v>
      </c>
      <c r="C1625" s="63" t="s">
        <v>73</v>
      </c>
      <c r="D1625" s="63" t="str">
        <f>TRIM(MID(Tableau1[[#This Row],[tache]],FIND("TACHE",Tableau1[[#This Row],[tache]])+5,FIND(":",Tableau1[[#This Row],[tache]])-(FIND("TACHE",Tableau1[[#This Row],[tache]])+5)))</f>
        <v>2</v>
      </c>
      <c r="E1625" s="63" t="s">
        <v>130</v>
      </c>
      <c r="F1625" s="63" t="s">
        <v>83</v>
      </c>
      <c r="G1625" s="63" t="s">
        <v>981</v>
      </c>
      <c r="H1625" s="63">
        <v>25</v>
      </c>
      <c r="I1625" s="63">
        <v>20</v>
      </c>
      <c r="J1625" s="63">
        <v>4</v>
      </c>
      <c r="K1625" s="63" t="s">
        <v>129</v>
      </c>
      <c r="L1625" s="63">
        <v>0</v>
      </c>
      <c r="M1625" s="63">
        <v>1</v>
      </c>
      <c r="N1625" s="64">
        <v>1</v>
      </c>
    </row>
    <row r="1626" spans="1:14" x14ac:dyDescent="0.25">
      <c r="A1626" s="5" t="s">
        <v>982</v>
      </c>
      <c r="B1626" s="48" t="str">
        <f t="shared" si="25"/>
        <v>PSVBT857</v>
      </c>
      <c r="C1626" s="48" t="s">
        <v>73</v>
      </c>
      <c r="D1626" s="48" t="str">
        <f>TRIM(MID(Tableau1[[#This Row],[tache]],FIND("TACHE",Tableau1[[#This Row],[tache]])+5,FIND(":",Tableau1[[#This Row],[tache]])-(FIND("TACHE",Tableau1[[#This Row],[tache]])+5)))</f>
        <v>1</v>
      </c>
      <c r="E1626" s="48" t="s">
        <v>127</v>
      </c>
      <c r="F1626" s="48" t="s">
        <v>73</v>
      </c>
      <c r="G1626" s="48" t="s">
        <v>243</v>
      </c>
      <c r="H1626" s="48">
        <v>20</v>
      </c>
      <c r="I1626" s="48">
        <v>20</v>
      </c>
      <c r="J1626" s="48">
        <v>4</v>
      </c>
      <c r="K1626" s="48" t="s">
        <v>129</v>
      </c>
      <c r="L1626" s="48">
        <v>1</v>
      </c>
      <c r="M1626" s="48">
        <v>0</v>
      </c>
      <c r="N1626" s="47">
        <v>1</v>
      </c>
    </row>
    <row r="1627" spans="1:14" x14ac:dyDescent="0.25">
      <c r="A1627" s="5" t="s">
        <v>982</v>
      </c>
      <c r="B1627" s="48" t="str">
        <f t="shared" si="25"/>
        <v>PSVBT857</v>
      </c>
      <c r="C1627" s="48" t="s">
        <v>73</v>
      </c>
      <c r="D1627" s="48" t="str">
        <f>TRIM(MID(Tableau1[[#This Row],[tache]],FIND("TACHE",Tableau1[[#This Row],[tache]])+5,FIND(":",Tableau1[[#This Row],[tache]])-(FIND("TACHE",Tableau1[[#This Row],[tache]])+5)))</f>
        <v>1</v>
      </c>
      <c r="E1627" s="48" t="s">
        <v>127</v>
      </c>
      <c r="F1627" s="48" t="s">
        <v>83</v>
      </c>
      <c r="G1627" s="48" t="s">
        <v>983</v>
      </c>
      <c r="H1627" s="48">
        <v>25</v>
      </c>
      <c r="I1627" s="48">
        <v>20</v>
      </c>
      <c r="J1627" s="48">
        <v>4</v>
      </c>
      <c r="K1627" s="48" t="s">
        <v>129</v>
      </c>
      <c r="L1627" s="48">
        <v>1</v>
      </c>
      <c r="M1627" s="48">
        <v>0</v>
      </c>
      <c r="N1627" s="47">
        <v>1</v>
      </c>
    </row>
    <row r="1628" spans="1:14" x14ac:dyDescent="0.25">
      <c r="A1628" s="5" t="s">
        <v>982</v>
      </c>
      <c r="B1628" s="48" t="str">
        <f t="shared" si="25"/>
        <v>PSVBT857</v>
      </c>
      <c r="C1628" s="48" t="s">
        <v>73</v>
      </c>
      <c r="D1628" s="48" t="str">
        <f>TRIM(MID(Tableau1[[#This Row],[tache]],FIND("TACHE",Tableau1[[#This Row],[tache]])+5,FIND(":",Tableau1[[#This Row],[tache]])-(FIND("TACHE",Tableau1[[#This Row],[tache]])+5)))</f>
        <v>2</v>
      </c>
      <c r="E1628" s="48" t="s">
        <v>130</v>
      </c>
      <c r="F1628" s="48" t="s">
        <v>73</v>
      </c>
      <c r="G1628" s="48" t="s">
        <v>248</v>
      </c>
      <c r="H1628" s="48">
        <v>20</v>
      </c>
      <c r="I1628" s="48">
        <v>20</v>
      </c>
      <c r="J1628" s="48">
        <v>4</v>
      </c>
      <c r="K1628" s="48" t="s">
        <v>129</v>
      </c>
      <c r="L1628" s="48">
        <v>0</v>
      </c>
      <c r="M1628" s="48">
        <v>1</v>
      </c>
      <c r="N1628" s="47">
        <v>1</v>
      </c>
    </row>
    <row r="1629" spans="1:14" x14ac:dyDescent="0.25">
      <c r="A1629" s="5" t="s">
        <v>982</v>
      </c>
      <c r="B1629" s="48" t="str">
        <f t="shared" si="25"/>
        <v>PSVBT857</v>
      </c>
      <c r="C1629" s="48" t="s">
        <v>73</v>
      </c>
      <c r="D1629" s="48" t="str">
        <f>TRIM(MID(Tableau1[[#This Row],[tache]],FIND("TACHE",Tableau1[[#This Row],[tache]])+5,FIND(":",Tableau1[[#This Row],[tache]])-(FIND("TACHE",Tableau1[[#This Row],[tache]])+5)))</f>
        <v>2</v>
      </c>
      <c r="E1629" s="48" t="s">
        <v>130</v>
      </c>
      <c r="F1629" s="48" t="s">
        <v>83</v>
      </c>
      <c r="G1629" s="48" t="s">
        <v>984</v>
      </c>
      <c r="H1629" s="48">
        <v>25</v>
      </c>
      <c r="I1629" s="48">
        <v>20</v>
      </c>
      <c r="J1629" s="48">
        <v>4</v>
      </c>
      <c r="K1629" s="48" t="s">
        <v>129</v>
      </c>
      <c r="L1629" s="48">
        <v>0</v>
      </c>
      <c r="M1629" s="48">
        <v>1</v>
      </c>
      <c r="N1629" s="47">
        <v>1</v>
      </c>
    </row>
    <row r="1630" spans="1:14" x14ac:dyDescent="0.25">
      <c r="A1630" s="62" t="s">
        <v>985</v>
      </c>
      <c r="B1630" s="63" t="str">
        <f t="shared" si="25"/>
        <v>PSVBT900</v>
      </c>
      <c r="C1630" s="63" t="s">
        <v>73</v>
      </c>
      <c r="D1630" s="63" t="str">
        <f>TRIM(MID(Tableau1[[#This Row],[tache]],FIND("TACHE",Tableau1[[#This Row],[tache]])+5,FIND(":",Tableau1[[#This Row],[tache]])-(FIND("TACHE",Tableau1[[#This Row],[tache]])+5)))</f>
        <v>1</v>
      </c>
      <c r="E1630" s="63" t="s">
        <v>252</v>
      </c>
      <c r="F1630" s="63" t="s">
        <v>73</v>
      </c>
      <c r="G1630" s="63" t="s">
        <v>243</v>
      </c>
      <c r="H1630" s="63">
        <v>20</v>
      </c>
      <c r="I1630" s="63">
        <v>20</v>
      </c>
      <c r="J1630" s="63">
        <v>4</v>
      </c>
      <c r="K1630" s="63" t="s">
        <v>129</v>
      </c>
      <c r="L1630" s="63">
        <v>1</v>
      </c>
      <c r="M1630" s="63">
        <v>0</v>
      </c>
      <c r="N1630" s="64">
        <v>1</v>
      </c>
    </row>
    <row r="1631" spans="1:14" x14ac:dyDescent="0.25">
      <c r="A1631" s="62" t="s">
        <v>985</v>
      </c>
      <c r="B1631" s="63" t="str">
        <f t="shared" si="25"/>
        <v>PSVBT900</v>
      </c>
      <c r="C1631" s="63" t="s">
        <v>73</v>
      </c>
      <c r="D1631" s="63" t="str">
        <f>TRIM(MID(Tableau1[[#This Row],[tache]],FIND("TACHE",Tableau1[[#This Row],[tache]])+5,FIND(":",Tableau1[[#This Row],[tache]])-(FIND("TACHE",Tableau1[[#This Row],[tache]])+5)))</f>
        <v>1</v>
      </c>
      <c r="E1631" s="63" t="s">
        <v>252</v>
      </c>
      <c r="F1631" s="63" t="s">
        <v>83</v>
      </c>
      <c r="G1631" s="63" t="s">
        <v>986</v>
      </c>
      <c r="H1631" s="63">
        <v>25</v>
      </c>
      <c r="I1631" s="63">
        <v>20</v>
      </c>
      <c r="J1631" s="63">
        <v>4</v>
      </c>
      <c r="K1631" s="63" t="s">
        <v>129</v>
      </c>
      <c r="L1631" s="63">
        <v>1</v>
      </c>
      <c r="M1631" s="63">
        <v>0</v>
      </c>
      <c r="N1631" s="64">
        <v>1</v>
      </c>
    </row>
    <row r="1632" spans="1:14" x14ac:dyDescent="0.25">
      <c r="A1632" s="62" t="s">
        <v>985</v>
      </c>
      <c r="B1632" s="63" t="str">
        <f t="shared" si="25"/>
        <v>PSVBT900</v>
      </c>
      <c r="C1632" s="63" t="s">
        <v>73</v>
      </c>
      <c r="D1632" s="63" t="str">
        <f>TRIM(MID(Tableau1[[#This Row],[tache]],FIND("TACHE",Tableau1[[#This Row],[tache]])+5,FIND(":",Tableau1[[#This Row],[tache]])-(FIND("TACHE",Tableau1[[#This Row],[tache]])+5)))</f>
        <v>2</v>
      </c>
      <c r="E1632" s="63" t="s">
        <v>130</v>
      </c>
      <c r="F1632" s="63" t="s">
        <v>73</v>
      </c>
      <c r="G1632" s="63" t="s">
        <v>248</v>
      </c>
      <c r="H1632" s="63">
        <v>20</v>
      </c>
      <c r="I1632" s="63">
        <v>20</v>
      </c>
      <c r="J1632" s="63">
        <v>4</v>
      </c>
      <c r="K1632" s="63" t="s">
        <v>129</v>
      </c>
      <c r="L1632" s="63">
        <v>0</v>
      </c>
      <c r="M1632" s="63">
        <v>1</v>
      </c>
      <c r="N1632" s="64">
        <v>1</v>
      </c>
    </row>
    <row r="1633" spans="1:14" x14ac:dyDescent="0.25">
      <c r="A1633" s="62" t="s">
        <v>985</v>
      </c>
      <c r="B1633" s="63" t="str">
        <f t="shared" si="25"/>
        <v>PSVBT900</v>
      </c>
      <c r="C1633" s="63" t="s">
        <v>73</v>
      </c>
      <c r="D1633" s="63" t="str">
        <f>TRIM(MID(Tableau1[[#This Row],[tache]],FIND("TACHE",Tableau1[[#This Row],[tache]])+5,FIND(":",Tableau1[[#This Row],[tache]])-(FIND("TACHE",Tableau1[[#This Row],[tache]])+5)))</f>
        <v>2</v>
      </c>
      <c r="E1633" s="63" t="s">
        <v>130</v>
      </c>
      <c r="F1633" s="63" t="s">
        <v>83</v>
      </c>
      <c r="G1633" s="63" t="s">
        <v>987</v>
      </c>
      <c r="H1633" s="63">
        <v>25</v>
      </c>
      <c r="I1633" s="63">
        <v>20</v>
      </c>
      <c r="J1633" s="63">
        <v>4</v>
      </c>
      <c r="K1633" s="63" t="s">
        <v>129</v>
      </c>
      <c r="L1633" s="63">
        <v>0</v>
      </c>
      <c r="M1633" s="63">
        <v>1</v>
      </c>
      <c r="N1633" s="64">
        <v>1</v>
      </c>
    </row>
    <row r="1634" spans="1:14" x14ac:dyDescent="0.25">
      <c r="A1634" s="5" t="s">
        <v>988</v>
      </c>
      <c r="B1634" s="48" t="str">
        <f t="shared" si="25"/>
        <v>PSVBT901</v>
      </c>
      <c r="C1634" s="48" t="s">
        <v>73</v>
      </c>
      <c r="D1634" s="48" t="str">
        <f>TRIM(MID(Tableau1[[#This Row],[tache]],FIND("TACHE",Tableau1[[#This Row],[tache]])+5,FIND(":",Tableau1[[#This Row],[tache]])-(FIND("TACHE",Tableau1[[#This Row],[tache]])+5)))</f>
        <v>1</v>
      </c>
      <c r="E1634" s="48" t="s">
        <v>252</v>
      </c>
      <c r="F1634" s="48" t="s">
        <v>73</v>
      </c>
      <c r="G1634" s="48" t="s">
        <v>243</v>
      </c>
      <c r="H1634" s="48">
        <v>20</v>
      </c>
      <c r="I1634" s="48">
        <v>20</v>
      </c>
      <c r="J1634" s="48">
        <v>4</v>
      </c>
      <c r="K1634" s="48" t="s">
        <v>129</v>
      </c>
      <c r="L1634" s="48">
        <v>1</v>
      </c>
      <c r="M1634" s="48">
        <v>0</v>
      </c>
      <c r="N1634" s="47">
        <v>1</v>
      </c>
    </row>
    <row r="1635" spans="1:14" x14ac:dyDescent="0.25">
      <c r="A1635" s="5" t="s">
        <v>988</v>
      </c>
      <c r="B1635" s="48" t="str">
        <f t="shared" si="25"/>
        <v>PSVBT901</v>
      </c>
      <c r="C1635" s="48" t="s">
        <v>73</v>
      </c>
      <c r="D1635" s="48" t="str">
        <f>TRIM(MID(Tableau1[[#This Row],[tache]],FIND("TACHE",Tableau1[[#This Row],[tache]])+5,FIND(":",Tableau1[[#This Row],[tache]])-(FIND("TACHE",Tableau1[[#This Row],[tache]])+5)))</f>
        <v>1</v>
      </c>
      <c r="E1635" s="48" t="s">
        <v>252</v>
      </c>
      <c r="F1635" s="48" t="s">
        <v>83</v>
      </c>
      <c r="G1635" s="48" t="s">
        <v>989</v>
      </c>
      <c r="H1635" s="48">
        <v>25</v>
      </c>
      <c r="I1635" s="48">
        <v>20</v>
      </c>
      <c r="J1635" s="48">
        <v>4</v>
      </c>
      <c r="K1635" s="48" t="s">
        <v>129</v>
      </c>
      <c r="L1635" s="48">
        <v>1</v>
      </c>
      <c r="M1635" s="48">
        <v>0</v>
      </c>
      <c r="N1635" s="47">
        <v>1</v>
      </c>
    </row>
    <row r="1636" spans="1:14" x14ac:dyDescent="0.25">
      <c r="A1636" s="5" t="s">
        <v>988</v>
      </c>
      <c r="B1636" s="48" t="str">
        <f t="shared" si="25"/>
        <v>PSVBT901</v>
      </c>
      <c r="C1636" s="48" t="s">
        <v>73</v>
      </c>
      <c r="D1636" s="48" t="str">
        <f>TRIM(MID(Tableau1[[#This Row],[tache]],FIND("TACHE",Tableau1[[#This Row],[tache]])+5,FIND(":",Tableau1[[#This Row],[tache]])-(FIND("TACHE",Tableau1[[#This Row],[tache]])+5)))</f>
        <v>2</v>
      </c>
      <c r="E1636" s="48" t="s">
        <v>130</v>
      </c>
      <c r="F1636" s="48" t="s">
        <v>73</v>
      </c>
      <c r="G1636" s="48" t="s">
        <v>248</v>
      </c>
      <c r="H1636" s="48">
        <v>20</v>
      </c>
      <c r="I1636" s="48">
        <v>20</v>
      </c>
      <c r="J1636" s="48">
        <v>4</v>
      </c>
      <c r="K1636" s="48" t="s">
        <v>129</v>
      </c>
      <c r="L1636" s="48">
        <v>0</v>
      </c>
      <c r="M1636" s="48">
        <v>1</v>
      </c>
      <c r="N1636" s="47">
        <v>1</v>
      </c>
    </row>
    <row r="1637" spans="1:14" x14ac:dyDescent="0.25">
      <c r="A1637" s="5" t="s">
        <v>988</v>
      </c>
      <c r="B1637" s="48" t="str">
        <f t="shared" si="25"/>
        <v>PSVBT901</v>
      </c>
      <c r="C1637" s="48" t="s">
        <v>73</v>
      </c>
      <c r="D1637" s="48" t="str">
        <f>TRIM(MID(Tableau1[[#This Row],[tache]],FIND("TACHE",Tableau1[[#This Row],[tache]])+5,FIND(":",Tableau1[[#This Row],[tache]])-(FIND("TACHE",Tableau1[[#This Row],[tache]])+5)))</f>
        <v>2</v>
      </c>
      <c r="E1637" s="48" t="s">
        <v>130</v>
      </c>
      <c r="F1637" s="48" t="s">
        <v>83</v>
      </c>
      <c r="G1637" s="48" t="s">
        <v>990</v>
      </c>
      <c r="H1637" s="48">
        <v>25</v>
      </c>
      <c r="I1637" s="48">
        <v>20</v>
      </c>
      <c r="J1637" s="48">
        <v>4</v>
      </c>
      <c r="K1637" s="48" t="s">
        <v>129</v>
      </c>
      <c r="L1637" s="48">
        <v>0</v>
      </c>
      <c r="M1637" s="48">
        <v>1</v>
      </c>
      <c r="N1637" s="47">
        <v>1</v>
      </c>
    </row>
    <row r="1638" spans="1:14" x14ac:dyDescent="0.25">
      <c r="A1638" s="62" t="s">
        <v>991</v>
      </c>
      <c r="B1638" s="63" t="str">
        <f t="shared" si="25"/>
        <v>T1045</v>
      </c>
      <c r="C1638" s="63" t="s">
        <v>73</v>
      </c>
      <c r="D1638" s="63" t="str">
        <f>TRIM(MID(Tableau1[[#This Row],[tache]],FIND("TACHE",Tableau1[[#This Row],[tache]])+5,FIND(":",Tableau1[[#This Row],[tache]])-(FIND("TACHE",Tableau1[[#This Row],[tache]])+5)))</f>
        <v>1</v>
      </c>
      <c r="E1638" s="63" t="s">
        <v>297</v>
      </c>
      <c r="F1638" s="63">
        <v>1</v>
      </c>
      <c r="G1638" s="63" t="s">
        <v>161</v>
      </c>
      <c r="H1638" s="63">
        <v>15</v>
      </c>
      <c r="I1638" s="63">
        <v>20</v>
      </c>
      <c r="J1638" s="63">
        <v>4</v>
      </c>
      <c r="K1638" s="63" t="s">
        <v>129</v>
      </c>
      <c r="L1638" s="63">
        <v>2</v>
      </c>
      <c r="M1638" s="63">
        <v>0</v>
      </c>
      <c r="N1638" s="64">
        <v>2</v>
      </c>
    </row>
    <row r="1639" spans="1:14" x14ac:dyDescent="0.25">
      <c r="A1639" s="62" t="s">
        <v>991</v>
      </c>
      <c r="B1639" s="63" t="str">
        <f t="shared" si="25"/>
        <v>T1045</v>
      </c>
      <c r="C1639" s="63" t="s">
        <v>73</v>
      </c>
      <c r="D1639" s="63" t="str">
        <f>TRIM(MID(Tableau1[[#This Row],[tache]],FIND("TACHE",Tableau1[[#This Row],[tache]])+5,FIND(":",Tableau1[[#This Row],[tache]])-(FIND("TACHE",Tableau1[[#This Row],[tache]])+5)))</f>
        <v>1</v>
      </c>
      <c r="E1639" s="63" t="s">
        <v>297</v>
      </c>
      <c r="F1639" s="63">
        <v>2</v>
      </c>
      <c r="G1639" s="63" t="s">
        <v>161</v>
      </c>
      <c r="H1639" s="63">
        <v>50</v>
      </c>
      <c r="I1639" s="63">
        <v>20</v>
      </c>
      <c r="J1639" s="63">
        <v>4</v>
      </c>
      <c r="K1639" s="63" t="s">
        <v>129</v>
      </c>
      <c r="L1639" s="63">
        <v>2</v>
      </c>
      <c r="M1639" s="63">
        <v>0</v>
      </c>
      <c r="N1639" s="64">
        <v>2</v>
      </c>
    </row>
    <row r="1640" spans="1:14" x14ac:dyDescent="0.25">
      <c r="A1640" s="62" t="s">
        <v>991</v>
      </c>
      <c r="B1640" s="63" t="str">
        <f t="shared" si="25"/>
        <v>T1045</v>
      </c>
      <c r="C1640" s="63" t="s">
        <v>73</v>
      </c>
      <c r="D1640" s="63" t="str">
        <f>TRIM(MID(Tableau1[[#This Row],[tache]],FIND("TACHE",Tableau1[[#This Row],[tache]])+5,FIND(":",Tableau1[[#This Row],[tache]])-(FIND("TACHE",Tableau1[[#This Row],[tache]])+5)))</f>
        <v>1</v>
      </c>
      <c r="E1640" s="63" t="s">
        <v>297</v>
      </c>
      <c r="F1640" s="63">
        <v>3</v>
      </c>
      <c r="G1640" s="63" t="s">
        <v>161</v>
      </c>
      <c r="H1640" s="63">
        <v>50</v>
      </c>
      <c r="I1640" s="63">
        <v>20</v>
      </c>
      <c r="J1640" s="63">
        <v>4</v>
      </c>
      <c r="K1640" s="63" t="s">
        <v>129</v>
      </c>
      <c r="L1640" s="63">
        <v>2</v>
      </c>
      <c r="M1640" s="63">
        <v>0</v>
      </c>
      <c r="N1640" s="64">
        <v>2</v>
      </c>
    </row>
    <row r="1641" spans="1:14" x14ac:dyDescent="0.25">
      <c r="A1641" s="62" t="s">
        <v>991</v>
      </c>
      <c r="B1641" s="63" t="str">
        <f t="shared" si="25"/>
        <v>T1045</v>
      </c>
      <c r="C1641" s="63" t="s">
        <v>73</v>
      </c>
      <c r="D1641" s="63" t="str">
        <f>TRIM(MID(Tableau1[[#This Row],[tache]],FIND("TACHE",Tableau1[[#This Row],[tache]])+5,FIND(":",Tableau1[[#This Row],[tache]])-(FIND("TACHE",Tableau1[[#This Row],[tache]])+5)))</f>
        <v>1</v>
      </c>
      <c r="E1641" s="63" t="s">
        <v>297</v>
      </c>
      <c r="F1641" s="63">
        <v>7</v>
      </c>
      <c r="G1641" s="63" t="s">
        <v>992</v>
      </c>
      <c r="H1641" s="63">
        <v>100</v>
      </c>
      <c r="I1641" s="63">
        <v>20</v>
      </c>
      <c r="J1641" s="63">
        <v>8</v>
      </c>
      <c r="K1641" s="63" t="s">
        <v>129</v>
      </c>
      <c r="L1641" s="63">
        <v>1</v>
      </c>
      <c r="M1641" s="63">
        <v>0</v>
      </c>
      <c r="N1641" s="64">
        <v>1</v>
      </c>
    </row>
    <row r="1642" spans="1:14" x14ac:dyDescent="0.25">
      <c r="A1642" s="62" t="s">
        <v>991</v>
      </c>
      <c r="B1642" s="63" t="str">
        <f t="shared" si="25"/>
        <v>T1045</v>
      </c>
      <c r="C1642" s="63" t="s">
        <v>73</v>
      </c>
      <c r="D1642" s="63" t="str">
        <f>TRIM(MID(Tableau1[[#This Row],[tache]],FIND("TACHE",Tableau1[[#This Row],[tache]])+5,FIND(":",Tableau1[[#This Row],[tache]])-(FIND("TACHE",Tableau1[[#This Row],[tache]])+5)))</f>
        <v>1</v>
      </c>
      <c r="E1642" s="63" t="s">
        <v>297</v>
      </c>
      <c r="F1642" s="63">
        <v>8</v>
      </c>
      <c r="G1642" s="63" t="s">
        <v>161</v>
      </c>
      <c r="H1642" s="63">
        <v>80</v>
      </c>
      <c r="I1642" s="63">
        <v>20</v>
      </c>
      <c r="J1642" s="63">
        <v>4</v>
      </c>
      <c r="K1642" s="63" t="s">
        <v>129</v>
      </c>
      <c r="L1642" s="63">
        <v>2</v>
      </c>
      <c r="M1642" s="63">
        <v>0</v>
      </c>
      <c r="N1642" s="64">
        <v>2</v>
      </c>
    </row>
    <row r="1643" spans="1:14" x14ac:dyDescent="0.25">
      <c r="A1643" s="62" t="s">
        <v>991</v>
      </c>
      <c r="B1643" s="63" t="str">
        <f t="shared" si="25"/>
        <v>T1045</v>
      </c>
      <c r="C1643" s="63" t="s">
        <v>73</v>
      </c>
      <c r="D1643" s="63" t="str">
        <f>TRIM(MID(Tableau1[[#This Row],[tache]],FIND("TACHE",Tableau1[[#This Row],[tache]])+5,FIND(":",Tableau1[[#This Row],[tache]])-(FIND("TACHE",Tableau1[[#This Row],[tache]])+5)))</f>
        <v>1</v>
      </c>
      <c r="E1643" s="63" t="s">
        <v>297</v>
      </c>
      <c r="F1643" s="63">
        <v>9</v>
      </c>
      <c r="G1643" s="63" t="s">
        <v>161</v>
      </c>
      <c r="H1643" s="63">
        <v>50</v>
      </c>
      <c r="I1643" s="63">
        <v>20</v>
      </c>
      <c r="J1643" s="63">
        <v>4</v>
      </c>
      <c r="K1643" s="63" t="s">
        <v>129</v>
      </c>
      <c r="L1643" s="63">
        <v>2</v>
      </c>
      <c r="M1643" s="63">
        <v>0</v>
      </c>
      <c r="N1643" s="64">
        <v>2</v>
      </c>
    </row>
    <row r="1644" spans="1:14" x14ac:dyDescent="0.25">
      <c r="A1644" s="62" t="s">
        <v>991</v>
      </c>
      <c r="B1644" s="63" t="str">
        <f t="shared" si="25"/>
        <v>T1045</v>
      </c>
      <c r="C1644" s="63" t="s">
        <v>73</v>
      </c>
      <c r="D1644" s="63" t="str">
        <f>TRIM(MID(Tableau1[[#This Row],[tache]],FIND("TACHE",Tableau1[[#This Row],[tache]])+5,FIND(":",Tableau1[[#This Row],[tache]])-(FIND("TACHE",Tableau1[[#This Row],[tache]])+5)))</f>
        <v>1</v>
      </c>
      <c r="E1644" s="63" t="s">
        <v>297</v>
      </c>
      <c r="F1644" s="63">
        <v>10</v>
      </c>
      <c r="G1644" s="63" t="s">
        <v>161</v>
      </c>
      <c r="H1644" s="63">
        <v>50</v>
      </c>
      <c r="I1644" s="63">
        <v>20</v>
      </c>
      <c r="J1644" s="63">
        <v>4</v>
      </c>
      <c r="K1644" s="63" t="s">
        <v>129</v>
      </c>
      <c r="L1644" s="63">
        <v>2</v>
      </c>
      <c r="M1644" s="63">
        <v>0</v>
      </c>
      <c r="N1644" s="64">
        <v>2</v>
      </c>
    </row>
    <row r="1645" spans="1:14" x14ac:dyDescent="0.25">
      <c r="A1645" s="62" t="s">
        <v>991</v>
      </c>
      <c r="B1645" s="63" t="str">
        <f t="shared" si="25"/>
        <v>T1045</v>
      </c>
      <c r="C1645" s="63" t="s">
        <v>73</v>
      </c>
      <c r="D1645" s="63" t="str">
        <f>TRIM(MID(Tableau1[[#This Row],[tache]],FIND("TACHE",Tableau1[[#This Row],[tache]])+5,FIND(":",Tableau1[[#This Row],[tache]])-(FIND("TACHE",Tableau1[[#This Row],[tache]])+5)))</f>
        <v>1</v>
      </c>
      <c r="E1645" s="63" t="s">
        <v>297</v>
      </c>
      <c r="F1645" s="63">
        <v>11</v>
      </c>
      <c r="G1645" s="63" t="s">
        <v>161</v>
      </c>
      <c r="H1645" s="63">
        <v>150</v>
      </c>
      <c r="I1645" s="63">
        <v>20</v>
      </c>
      <c r="J1645" s="63">
        <v>8</v>
      </c>
      <c r="K1645" s="63" t="s">
        <v>129</v>
      </c>
      <c r="L1645" s="63">
        <v>2</v>
      </c>
      <c r="M1645" s="63">
        <v>0</v>
      </c>
      <c r="N1645" s="64">
        <v>2</v>
      </c>
    </row>
    <row r="1646" spans="1:14" x14ac:dyDescent="0.25">
      <c r="A1646" s="62" t="s">
        <v>991</v>
      </c>
      <c r="B1646" s="63" t="str">
        <f t="shared" si="25"/>
        <v>T1045</v>
      </c>
      <c r="C1646" s="63" t="s">
        <v>73</v>
      </c>
      <c r="D1646" s="63" t="str">
        <f>TRIM(MID(Tableau1[[#This Row],[tache]],FIND("TACHE",Tableau1[[#This Row],[tache]])+5,FIND(":",Tableau1[[#This Row],[tache]])-(FIND("TACHE",Tableau1[[#This Row],[tache]])+5)))</f>
        <v>4</v>
      </c>
      <c r="E1646" s="63" t="s">
        <v>993</v>
      </c>
      <c r="F1646" s="63">
        <v>4</v>
      </c>
      <c r="G1646" s="63" t="s">
        <v>484</v>
      </c>
      <c r="H1646" s="63">
        <v>150</v>
      </c>
      <c r="I1646" s="63">
        <v>20</v>
      </c>
      <c r="J1646" s="63">
        <v>8</v>
      </c>
      <c r="K1646" s="63" t="s">
        <v>129</v>
      </c>
      <c r="L1646" s="63">
        <v>0</v>
      </c>
      <c r="M1646" s="63">
        <v>1</v>
      </c>
      <c r="N1646" s="64">
        <v>1</v>
      </c>
    </row>
    <row r="1647" spans="1:14" x14ac:dyDescent="0.25">
      <c r="A1647" s="62" t="s">
        <v>991</v>
      </c>
      <c r="B1647" s="63" t="str">
        <f t="shared" si="25"/>
        <v>T1045</v>
      </c>
      <c r="C1647" s="63" t="s">
        <v>73</v>
      </c>
      <c r="D1647" s="63" t="str">
        <f>TRIM(MID(Tableau1[[#This Row],[tache]],FIND("TACHE",Tableau1[[#This Row],[tache]])+5,FIND(":",Tableau1[[#This Row],[tache]])-(FIND("TACHE",Tableau1[[#This Row],[tache]])+5)))</f>
        <v>4</v>
      </c>
      <c r="E1647" s="63" t="s">
        <v>993</v>
      </c>
      <c r="F1647" s="63">
        <v>6</v>
      </c>
      <c r="G1647" s="63" t="s">
        <v>994</v>
      </c>
      <c r="H1647" s="63">
        <v>600</v>
      </c>
      <c r="I1647" s="63">
        <v>20</v>
      </c>
      <c r="J1647" s="63">
        <v>20</v>
      </c>
      <c r="K1647" s="63" t="s">
        <v>129</v>
      </c>
      <c r="L1647" s="63">
        <v>0</v>
      </c>
      <c r="M1647" s="63">
        <v>1</v>
      </c>
      <c r="N1647" s="64">
        <v>1</v>
      </c>
    </row>
    <row r="1648" spans="1:14" x14ac:dyDescent="0.25">
      <c r="A1648" s="62" t="s">
        <v>991</v>
      </c>
      <c r="B1648" s="63" t="str">
        <f t="shared" si="25"/>
        <v>T1045</v>
      </c>
      <c r="C1648" s="63" t="s">
        <v>73</v>
      </c>
      <c r="D1648" s="63" t="str">
        <f>TRIM(MID(Tableau1[[#This Row],[tache]],FIND("TACHE",Tableau1[[#This Row],[tache]])+5,FIND(":",Tableau1[[#This Row],[tache]])-(FIND("TACHE",Tableau1[[#This Row],[tache]])+5)))</f>
        <v>4</v>
      </c>
      <c r="E1648" s="63" t="s">
        <v>993</v>
      </c>
      <c r="F1648" s="63">
        <v>13</v>
      </c>
      <c r="G1648" s="63" t="s">
        <v>630</v>
      </c>
      <c r="H1648" s="63">
        <v>600</v>
      </c>
      <c r="I1648" s="63">
        <v>20</v>
      </c>
      <c r="J1648" s="63">
        <v>20</v>
      </c>
      <c r="K1648" s="63" t="s">
        <v>129</v>
      </c>
      <c r="L1648" s="63">
        <v>0</v>
      </c>
      <c r="M1648" s="63">
        <v>1</v>
      </c>
      <c r="N1648" s="64">
        <v>1</v>
      </c>
    </row>
    <row r="1649" spans="1:14" x14ac:dyDescent="0.25">
      <c r="A1649" s="62" t="s">
        <v>991</v>
      </c>
      <c r="B1649" s="63" t="str">
        <f t="shared" si="25"/>
        <v>T1045</v>
      </c>
      <c r="C1649" s="63" t="s">
        <v>73</v>
      </c>
      <c r="D1649" s="63" t="str">
        <f>TRIM(MID(Tableau1[[#This Row],[tache]],FIND("TACHE",Tableau1[[#This Row],[tache]])+5,FIND(":",Tableau1[[#This Row],[tache]])-(FIND("TACHE",Tableau1[[#This Row],[tache]])+5)))</f>
        <v>5</v>
      </c>
      <c r="E1649" s="63" t="s">
        <v>995</v>
      </c>
      <c r="F1649" s="63">
        <v>1</v>
      </c>
      <c r="G1649" s="63" t="s">
        <v>175</v>
      </c>
      <c r="H1649" s="63">
        <v>15</v>
      </c>
      <c r="I1649" s="63">
        <v>20</v>
      </c>
      <c r="J1649" s="63">
        <v>4</v>
      </c>
      <c r="K1649" s="63" t="s">
        <v>129</v>
      </c>
      <c r="L1649" s="63">
        <v>0</v>
      </c>
      <c r="M1649" s="63">
        <v>1</v>
      </c>
      <c r="N1649" s="64">
        <v>1</v>
      </c>
    </row>
    <row r="1650" spans="1:14" x14ac:dyDescent="0.25">
      <c r="A1650" s="62" t="s">
        <v>991</v>
      </c>
      <c r="B1650" s="63" t="str">
        <f t="shared" si="25"/>
        <v>T1045</v>
      </c>
      <c r="C1650" s="63" t="s">
        <v>73</v>
      </c>
      <c r="D1650" s="63" t="str">
        <f>TRIM(MID(Tableau1[[#This Row],[tache]],FIND("TACHE",Tableau1[[#This Row],[tache]])+5,FIND(":",Tableau1[[#This Row],[tache]])-(FIND("TACHE",Tableau1[[#This Row],[tache]])+5)))</f>
        <v>5</v>
      </c>
      <c r="E1650" s="63" t="s">
        <v>995</v>
      </c>
      <c r="F1650" s="63">
        <v>2</v>
      </c>
      <c r="G1650" s="63" t="s">
        <v>175</v>
      </c>
      <c r="H1650" s="63">
        <v>50</v>
      </c>
      <c r="I1650" s="63">
        <v>20</v>
      </c>
      <c r="J1650" s="63">
        <v>4</v>
      </c>
      <c r="K1650" s="63" t="s">
        <v>129</v>
      </c>
      <c r="L1650" s="63">
        <v>0</v>
      </c>
      <c r="M1650" s="63">
        <v>1</v>
      </c>
      <c r="N1650" s="64">
        <v>1</v>
      </c>
    </row>
    <row r="1651" spans="1:14" x14ac:dyDescent="0.25">
      <c r="A1651" s="62" t="s">
        <v>991</v>
      </c>
      <c r="B1651" s="63" t="str">
        <f t="shared" si="25"/>
        <v>T1045</v>
      </c>
      <c r="C1651" s="63" t="s">
        <v>73</v>
      </c>
      <c r="D1651" s="63" t="str">
        <f>TRIM(MID(Tableau1[[#This Row],[tache]],FIND("TACHE",Tableau1[[#This Row],[tache]])+5,FIND(":",Tableau1[[#This Row],[tache]])-(FIND("TACHE",Tableau1[[#This Row],[tache]])+5)))</f>
        <v>5</v>
      </c>
      <c r="E1651" s="63" t="s">
        <v>995</v>
      </c>
      <c r="F1651" s="63">
        <v>3</v>
      </c>
      <c r="G1651" s="63" t="s">
        <v>175</v>
      </c>
      <c r="H1651" s="63">
        <v>50</v>
      </c>
      <c r="I1651" s="63">
        <v>20</v>
      </c>
      <c r="J1651" s="63">
        <v>4</v>
      </c>
      <c r="K1651" s="63" t="s">
        <v>129</v>
      </c>
      <c r="L1651" s="63">
        <v>0</v>
      </c>
      <c r="M1651" s="63">
        <v>1</v>
      </c>
      <c r="N1651" s="64">
        <v>1</v>
      </c>
    </row>
    <row r="1652" spans="1:14" x14ac:dyDescent="0.25">
      <c r="A1652" s="62" t="s">
        <v>991</v>
      </c>
      <c r="B1652" s="63" t="str">
        <f t="shared" si="25"/>
        <v>T1045</v>
      </c>
      <c r="C1652" s="63" t="s">
        <v>73</v>
      </c>
      <c r="D1652" s="63" t="str">
        <f>TRIM(MID(Tableau1[[#This Row],[tache]],FIND("TACHE",Tableau1[[#This Row],[tache]])+5,FIND(":",Tableau1[[#This Row],[tache]])-(FIND("TACHE",Tableau1[[#This Row],[tache]])+5)))</f>
        <v>5</v>
      </c>
      <c r="E1652" s="63" t="s">
        <v>995</v>
      </c>
      <c r="F1652" s="63">
        <v>7</v>
      </c>
      <c r="G1652" s="63" t="s">
        <v>996</v>
      </c>
      <c r="H1652" s="63">
        <v>100</v>
      </c>
      <c r="I1652" s="63">
        <v>20</v>
      </c>
      <c r="J1652" s="63">
        <v>8</v>
      </c>
      <c r="K1652" s="63" t="s">
        <v>129</v>
      </c>
      <c r="L1652" s="63">
        <v>0</v>
      </c>
      <c r="M1652" s="63">
        <v>1</v>
      </c>
      <c r="N1652" s="64">
        <v>1</v>
      </c>
    </row>
    <row r="1653" spans="1:14" x14ac:dyDescent="0.25">
      <c r="A1653" s="62" t="s">
        <v>991</v>
      </c>
      <c r="B1653" s="63" t="str">
        <f t="shared" si="25"/>
        <v>T1045</v>
      </c>
      <c r="C1653" s="63" t="s">
        <v>73</v>
      </c>
      <c r="D1653" s="63" t="str">
        <f>TRIM(MID(Tableau1[[#This Row],[tache]],FIND("TACHE",Tableau1[[#This Row],[tache]])+5,FIND(":",Tableau1[[#This Row],[tache]])-(FIND("TACHE",Tableau1[[#This Row],[tache]])+5)))</f>
        <v>5</v>
      </c>
      <c r="E1653" s="63" t="s">
        <v>995</v>
      </c>
      <c r="F1653" s="63">
        <v>8</v>
      </c>
      <c r="G1653" s="63" t="s">
        <v>175</v>
      </c>
      <c r="H1653" s="63">
        <v>80</v>
      </c>
      <c r="I1653" s="63">
        <v>20</v>
      </c>
      <c r="J1653" s="63">
        <v>4</v>
      </c>
      <c r="K1653" s="63" t="s">
        <v>129</v>
      </c>
      <c r="L1653" s="63">
        <v>0</v>
      </c>
      <c r="M1653" s="63">
        <v>1</v>
      </c>
      <c r="N1653" s="64">
        <v>1</v>
      </c>
    </row>
    <row r="1654" spans="1:14" x14ac:dyDescent="0.25">
      <c r="A1654" s="62" t="s">
        <v>991</v>
      </c>
      <c r="B1654" s="63" t="str">
        <f t="shared" si="25"/>
        <v>T1045</v>
      </c>
      <c r="C1654" s="63" t="s">
        <v>73</v>
      </c>
      <c r="D1654" s="63" t="str">
        <f>TRIM(MID(Tableau1[[#This Row],[tache]],FIND("TACHE",Tableau1[[#This Row],[tache]])+5,FIND(":",Tableau1[[#This Row],[tache]])-(FIND("TACHE",Tableau1[[#This Row],[tache]])+5)))</f>
        <v>5</v>
      </c>
      <c r="E1654" s="63" t="s">
        <v>995</v>
      </c>
      <c r="F1654" s="63">
        <v>9</v>
      </c>
      <c r="G1654" s="63" t="s">
        <v>175</v>
      </c>
      <c r="H1654" s="63">
        <v>50</v>
      </c>
      <c r="I1654" s="63">
        <v>20</v>
      </c>
      <c r="J1654" s="63">
        <v>4</v>
      </c>
      <c r="K1654" s="63" t="s">
        <v>129</v>
      </c>
      <c r="L1654" s="63">
        <v>0</v>
      </c>
      <c r="M1654" s="63">
        <v>1</v>
      </c>
      <c r="N1654" s="64">
        <v>1</v>
      </c>
    </row>
    <row r="1655" spans="1:14" x14ac:dyDescent="0.25">
      <c r="A1655" s="62" t="s">
        <v>991</v>
      </c>
      <c r="B1655" s="63" t="str">
        <f t="shared" si="25"/>
        <v>T1045</v>
      </c>
      <c r="C1655" s="63" t="s">
        <v>73</v>
      </c>
      <c r="D1655" s="63" t="str">
        <f>TRIM(MID(Tableau1[[#This Row],[tache]],FIND("TACHE",Tableau1[[#This Row],[tache]])+5,FIND(":",Tableau1[[#This Row],[tache]])-(FIND("TACHE",Tableau1[[#This Row],[tache]])+5)))</f>
        <v>5</v>
      </c>
      <c r="E1655" s="63" t="s">
        <v>995</v>
      </c>
      <c r="F1655" s="63">
        <v>10</v>
      </c>
      <c r="G1655" s="63" t="s">
        <v>175</v>
      </c>
      <c r="H1655" s="63">
        <v>50</v>
      </c>
      <c r="I1655" s="63">
        <v>20</v>
      </c>
      <c r="J1655" s="63">
        <v>4</v>
      </c>
      <c r="K1655" s="63" t="s">
        <v>129</v>
      </c>
      <c r="L1655" s="63">
        <v>0</v>
      </c>
      <c r="M1655" s="63">
        <v>1</v>
      </c>
      <c r="N1655" s="64">
        <v>1</v>
      </c>
    </row>
    <row r="1656" spans="1:14" x14ac:dyDescent="0.25">
      <c r="A1656" s="62" t="s">
        <v>991</v>
      </c>
      <c r="B1656" s="63" t="str">
        <f t="shared" si="25"/>
        <v>T1045</v>
      </c>
      <c r="C1656" s="63" t="s">
        <v>73</v>
      </c>
      <c r="D1656" s="63" t="str">
        <f>TRIM(MID(Tableau1[[#This Row],[tache]],FIND("TACHE",Tableau1[[#This Row],[tache]])+5,FIND(":",Tableau1[[#This Row],[tache]])-(FIND("TACHE",Tableau1[[#This Row],[tache]])+5)))</f>
        <v>5</v>
      </c>
      <c r="E1656" s="63" t="s">
        <v>995</v>
      </c>
      <c r="F1656" s="63">
        <v>11</v>
      </c>
      <c r="G1656" s="63" t="s">
        <v>175</v>
      </c>
      <c r="H1656" s="63">
        <v>150</v>
      </c>
      <c r="I1656" s="63">
        <v>20</v>
      </c>
      <c r="J1656" s="63">
        <v>8</v>
      </c>
      <c r="K1656" s="63" t="s">
        <v>129</v>
      </c>
      <c r="L1656" s="63">
        <v>0</v>
      </c>
      <c r="M1656" s="63">
        <v>1</v>
      </c>
      <c r="N1656" s="64">
        <v>1</v>
      </c>
    </row>
    <row r="1657" spans="1:14" x14ac:dyDescent="0.25">
      <c r="A1657" s="5" t="s">
        <v>997</v>
      </c>
      <c r="B1657" s="48" t="str">
        <f t="shared" si="25"/>
        <v>T2756</v>
      </c>
      <c r="C1657" s="48" t="s">
        <v>75</v>
      </c>
      <c r="D1657" s="48" t="str">
        <f>TRIM(MID(Tableau1[[#This Row],[tache]],FIND("TACHE",Tableau1[[#This Row],[tache]])+5,FIND(":",Tableau1[[#This Row],[tache]])-(FIND("TACHE",Tableau1[[#This Row],[tache]])+5)))</f>
        <v>1</v>
      </c>
      <c r="E1657" s="48" t="s">
        <v>2085</v>
      </c>
      <c r="F1657" s="48" t="s">
        <v>76</v>
      </c>
      <c r="G1657" s="48" t="s">
        <v>999</v>
      </c>
      <c r="H1657" s="48">
        <v>150</v>
      </c>
      <c r="I1657" s="48">
        <v>20</v>
      </c>
      <c r="J1657" s="48">
        <v>8</v>
      </c>
      <c r="K1657" s="48" t="s">
        <v>129</v>
      </c>
      <c r="L1657" s="48">
        <v>1</v>
      </c>
      <c r="M1657" s="48">
        <v>0</v>
      </c>
      <c r="N1657" s="47">
        <v>1</v>
      </c>
    </row>
    <row r="1658" spans="1:14" x14ac:dyDescent="0.25">
      <c r="A1658" s="5" t="s">
        <v>997</v>
      </c>
      <c r="B1658" s="48" t="str">
        <f t="shared" si="25"/>
        <v>T2756</v>
      </c>
      <c r="C1658" s="48" t="s">
        <v>75</v>
      </c>
      <c r="D1658" s="48" t="str">
        <f>TRIM(MID(Tableau1[[#This Row],[tache]],FIND("TACHE",Tableau1[[#This Row],[tache]])+5,FIND(":",Tableau1[[#This Row],[tache]])-(FIND("TACHE",Tableau1[[#This Row],[tache]])+5)))</f>
        <v>1</v>
      </c>
      <c r="E1658" s="48" t="s">
        <v>2085</v>
      </c>
      <c r="F1658" s="48" t="s">
        <v>81</v>
      </c>
      <c r="G1658" s="48" t="s">
        <v>272</v>
      </c>
      <c r="H1658" s="48">
        <v>150</v>
      </c>
      <c r="I1658" s="48">
        <v>20</v>
      </c>
      <c r="J1658" s="48">
        <v>8</v>
      </c>
      <c r="K1658" s="48" t="s">
        <v>129</v>
      </c>
      <c r="L1658" s="48">
        <v>1</v>
      </c>
      <c r="M1658" s="48">
        <v>0</v>
      </c>
      <c r="N1658" s="47">
        <v>1</v>
      </c>
    </row>
    <row r="1659" spans="1:14" x14ac:dyDescent="0.25">
      <c r="A1659" s="5" t="s">
        <v>997</v>
      </c>
      <c r="B1659" s="48" t="str">
        <f t="shared" si="25"/>
        <v>T2756</v>
      </c>
      <c r="C1659" s="48" t="s">
        <v>75</v>
      </c>
      <c r="D1659" s="48" t="str">
        <f>TRIM(MID(Tableau1[[#This Row],[tache]],FIND("TACHE",Tableau1[[#This Row],[tache]])+5,FIND(":",Tableau1[[#This Row],[tache]])-(FIND("TACHE",Tableau1[[#This Row],[tache]])+5)))</f>
        <v>1</v>
      </c>
      <c r="E1659" s="48" t="s">
        <v>2085</v>
      </c>
      <c r="F1659" s="48" t="s">
        <v>82</v>
      </c>
      <c r="G1659" s="48" t="s">
        <v>1000</v>
      </c>
      <c r="H1659" s="48">
        <v>50</v>
      </c>
      <c r="I1659" s="48">
        <v>20</v>
      </c>
      <c r="J1659" s="48">
        <v>4</v>
      </c>
      <c r="K1659" s="48" t="s">
        <v>129</v>
      </c>
      <c r="L1659" s="48">
        <v>1</v>
      </c>
      <c r="M1659" s="48">
        <v>0</v>
      </c>
      <c r="N1659" s="47">
        <v>1</v>
      </c>
    </row>
    <row r="1660" spans="1:14" x14ac:dyDescent="0.25">
      <c r="A1660" s="5" t="s">
        <v>997</v>
      </c>
      <c r="B1660" s="48" t="str">
        <f t="shared" si="25"/>
        <v>T2756</v>
      </c>
      <c r="C1660" s="48" t="s">
        <v>75</v>
      </c>
      <c r="D1660" s="48" t="str">
        <f>TRIM(MID(Tableau1[[#This Row],[tache]],FIND("TACHE",Tableau1[[#This Row],[tache]])+5,FIND(":",Tableau1[[#This Row],[tache]])-(FIND("TACHE",Tableau1[[#This Row],[tache]])+5)))</f>
        <v>1</v>
      </c>
      <c r="E1660" s="48" t="s">
        <v>2085</v>
      </c>
      <c r="F1660" s="48" t="s">
        <v>107</v>
      </c>
      <c r="G1660" s="48" t="s">
        <v>999</v>
      </c>
      <c r="H1660" s="48">
        <v>150</v>
      </c>
      <c r="I1660" s="48">
        <v>20</v>
      </c>
      <c r="J1660" s="48">
        <v>8</v>
      </c>
      <c r="K1660" s="48" t="s">
        <v>129</v>
      </c>
      <c r="L1660" s="48">
        <v>1</v>
      </c>
      <c r="M1660" s="48">
        <v>0</v>
      </c>
      <c r="N1660" s="47">
        <v>1</v>
      </c>
    </row>
    <row r="1661" spans="1:14" x14ac:dyDescent="0.25">
      <c r="A1661" s="5" t="s">
        <v>997</v>
      </c>
      <c r="B1661" s="48" t="str">
        <f t="shared" si="25"/>
        <v>T2756</v>
      </c>
      <c r="C1661" s="48" t="s">
        <v>75</v>
      </c>
      <c r="D1661" s="48" t="str">
        <f>TRIM(MID(Tableau1[[#This Row],[tache]],FIND("TACHE",Tableau1[[#This Row],[tache]])+5,FIND(":",Tableau1[[#This Row],[tache]])-(FIND("TACHE",Tableau1[[#This Row],[tache]])+5)))</f>
        <v>1</v>
      </c>
      <c r="E1661" s="48" t="s">
        <v>2085</v>
      </c>
      <c r="F1661" s="48" t="s">
        <v>108</v>
      </c>
      <c r="G1661" s="48" t="s">
        <v>1001</v>
      </c>
      <c r="H1661" s="48">
        <v>150</v>
      </c>
      <c r="I1661" s="48">
        <v>20</v>
      </c>
      <c r="J1661" s="48">
        <v>8</v>
      </c>
      <c r="K1661" s="48" t="s">
        <v>150</v>
      </c>
      <c r="L1661" s="48">
        <v>1</v>
      </c>
      <c r="M1661" s="48">
        <v>0</v>
      </c>
      <c r="N1661" s="47">
        <v>1</v>
      </c>
    </row>
    <row r="1662" spans="1:14" x14ac:dyDescent="0.25">
      <c r="A1662" s="5" t="s">
        <v>997</v>
      </c>
      <c r="B1662" s="48" t="str">
        <f t="shared" si="25"/>
        <v>T2756</v>
      </c>
      <c r="C1662" s="48" t="s">
        <v>75</v>
      </c>
      <c r="D1662" s="48" t="str">
        <f>TRIM(MID(Tableau1[[#This Row],[tache]],FIND("TACHE",Tableau1[[#This Row],[tache]])+5,FIND(":",Tableau1[[#This Row],[tache]])-(FIND("TACHE",Tableau1[[#This Row],[tache]])+5)))</f>
        <v>1</v>
      </c>
      <c r="E1662" s="48" t="s">
        <v>2085</v>
      </c>
      <c r="F1662" s="48" t="s">
        <v>109</v>
      </c>
      <c r="G1662" s="48" t="s">
        <v>1002</v>
      </c>
      <c r="H1662" s="48">
        <v>50</v>
      </c>
      <c r="I1662" s="48">
        <v>20</v>
      </c>
      <c r="J1662" s="48">
        <v>4</v>
      </c>
      <c r="K1662" s="48" t="s">
        <v>129</v>
      </c>
      <c r="L1662" s="48">
        <v>1</v>
      </c>
      <c r="M1662" s="48">
        <v>0</v>
      </c>
      <c r="N1662" s="47">
        <v>1</v>
      </c>
    </row>
    <row r="1663" spans="1:14" x14ac:dyDescent="0.25">
      <c r="A1663" s="5" t="s">
        <v>997</v>
      </c>
      <c r="B1663" s="48" t="str">
        <f t="shared" si="25"/>
        <v>T2756</v>
      </c>
      <c r="C1663" s="48" t="s">
        <v>75</v>
      </c>
      <c r="D1663" s="48" t="str">
        <f>TRIM(MID(Tableau1[[#This Row],[tache]],FIND("TACHE",Tableau1[[#This Row],[tache]])+5,FIND(":",Tableau1[[#This Row],[tache]])-(FIND("TACHE",Tableau1[[#This Row],[tache]])+5)))</f>
        <v>2</v>
      </c>
      <c r="E1663" s="48" t="s">
        <v>2086</v>
      </c>
      <c r="F1663" s="48" t="s">
        <v>73</v>
      </c>
      <c r="G1663" s="48" t="s">
        <v>340</v>
      </c>
      <c r="H1663" s="48">
        <v>150</v>
      </c>
      <c r="I1663" s="48">
        <v>20</v>
      </c>
      <c r="J1663" s="48">
        <v>8</v>
      </c>
      <c r="K1663" s="48" t="s">
        <v>129</v>
      </c>
      <c r="L1663" s="48">
        <v>1</v>
      </c>
      <c r="M1663" s="48">
        <v>0</v>
      </c>
      <c r="N1663" s="47">
        <v>1</v>
      </c>
    </row>
    <row r="1664" spans="1:14" x14ac:dyDescent="0.25">
      <c r="A1664" s="5" t="s">
        <v>997</v>
      </c>
      <c r="B1664" s="48" t="str">
        <f t="shared" si="25"/>
        <v>T2756</v>
      </c>
      <c r="C1664" s="48" t="s">
        <v>75</v>
      </c>
      <c r="D1664" s="48" t="str">
        <f>TRIM(MID(Tableau1[[#This Row],[tache]],FIND("TACHE",Tableau1[[#This Row],[tache]])+5,FIND(":",Tableau1[[#This Row],[tache]])-(FIND("TACHE",Tableau1[[#This Row],[tache]])+5)))</f>
        <v>2</v>
      </c>
      <c r="E1664" s="48" t="s">
        <v>2086</v>
      </c>
      <c r="F1664" s="48" t="s">
        <v>70</v>
      </c>
      <c r="G1664" s="48" t="s">
        <v>340</v>
      </c>
      <c r="H1664" s="48">
        <v>150</v>
      </c>
      <c r="I1664" s="48">
        <v>20</v>
      </c>
      <c r="J1664" s="48">
        <v>8</v>
      </c>
      <c r="K1664" s="48" t="s">
        <v>129</v>
      </c>
      <c r="L1664" s="48">
        <v>1</v>
      </c>
      <c r="M1664" s="48">
        <v>0</v>
      </c>
      <c r="N1664" s="47">
        <v>1</v>
      </c>
    </row>
    <row r="1665" spans="1:14" x14ac:dyDescent="0.25">
      <c r="A1665" s="5" t="s">
        <v>997</v>
      </c>
      <c r="B1665" s="48" t="str">
        <f t="shared" si="25"/>
        <v>T2756</v>
      </c>
      <c r="C1665" s="48" t="s">
        <v>75</v>
      </c>
      <c r="D1665" s="48" t="str">
        <f>TRIM(MID(Tableau1[[#This Row],[tache]],FIND("TACHE",Tableau1[[#This Row],[tache]])+5,FIND(":",Tableau1[[#This Row],[tache]])-(FIND("TACHE",Tableau1[[#This Row],[tache]])+5)))</f>
        <v>2</v>
      </c>
      <c r="E1665" s="48" t="s">
        <v>2086</v>
      </c>
      <c r="F1665" s="48" t="s">
        <v>112</v>
      </c>
      <c r="G1665" s="48" t="s">
        <v>1004</v>
      </c>
      <c r="H1665" s="48">
        <v>50</v>
      </c>
      <c r="I1665" s="48">
        <v>20</v>
      </c>
      <c r="J1665" s="48">
        <v>4</v>
      </c>
      <c r="K1665" s="48" t="s">
        <v>129</v>
      </c>
      <c r="L1665" s="48">
        <v>1</v>
      </c>
      <c r="M1665" s="48">
        <v>0</v>
      </c>
      <c r="N1665" s="47">
        <v>1</v>
      </c>
    </row>
    <row r="1666" spans="1:14" x14ac:dyDescent="0.25">
      <c r="A1666" s="5" t="s">
        <v>997</v>
      </c>
      <c r="B1666" s="48" t="str">
        <f t="shared" si="25"/>
        <v>T2756</v>
      </c>
      <c r="C1666" s="48" t="s">
        <v>75</v>
      </c>
      <c r="D1666" s="48" t="str">
        <f>TRIM(MID(Tableau1[[#This Row],[tache]],FIND("TACHE",Tableau1[[#This Row],[tache]])+5,FIND(":",Tableau1[[#This Row],[tache]])-(FIND("TACHE",Tableau1[[#This Row],[tache]])+5)))</f>
        <v>2</v>
      </c>
      <c r="E1666" s="48" t="s">
        <v>2086</v>
      </c>
      <c r="F1666" s="48" t="s">
        <v>115</v>
      </c>
      <c r="G1666" s="48" t="s">
        <v>340</v>
      </c>
      <c r="H1666" s="48">
        <v>50</v>
      </c>
      <c r="I1666" s="48">
        <v>20</v>
      </c>
      <c r="J1666" s="48">
        <v>4</v>
      </c>
      <c r="K1666" s="48" t="s">
        <v>129</v>
      </c>
      <c r="L1666" s="48">
        <v>1</v>
      </c>
      <c r="M1666" s="48">
        <v>0</v>
      </c>
      <c r="N1666" s="47">
        <v>1</v>
      </c>
    </row>
    <row r="1667" spans="1:14" x14ac:dyDescent="0.25">
      <c r="A1667" s="5" t="s">
        <v>997</v>
      </c>
      <c r="B1667" s="48" t="str">
        <f t="shared" ref="B1667:B1730" si="26">RIGHT(A1667,LEN(A1667)-3)</f>
        <v>T2756</v>
      </c>
      <c r="C1667" s="48" t="s">
        <v>75</v>
      </c>
      <c r="D1667" s="48" t="str">
        <f>TRIM(MID(Tableau1[[#This Row],[tache]],FIND("TACHE",Tableau1[[#This Row],[tache]])+5,FIND(":",Tableau1[[#This Row],[tache]])-(FIND("TACHE",Tableau1[[#This Row],[tache]])+5)))</f>
        <v>2</v>
      </c>
      <c r="E1667" s="48" t="s">
        <v>2086</v>
      </c>
      <c r="F1667" s="48" t="s">
        <v>194</v>
      </c>
      <c r="G1667" s="48" t="s">
        <v>1005</v>
      </c>
      <c r="H1667" s="48">
        <v>50</v>
      </c>
      <c r="I1667" s="48">
        <v>20</v>
      </c>
      <c r="J1667" s="48">
        <v>4</v>
      </c>
      <c r="K1667" s="48" t="s">
        <v>129</v>
      </c>
      <c r="L1667" s="48">
        <v>1</v>
      </c>
      <c r="M1667" s="48">
        <v>0</v>
      </c>
      <c r="N1667" s="47">
        <v>1</v>
      </c>
    </row>
    <row r="1668" spans="1:14" x14ac:dyDescent="0.25">
      <c r="A1668" s="5" t="s">
        <v>997</v>
      </c>
      <c r="B1668" s="48" t="str">
        <f t="shared" si="26"/>
        <v>T2756</v>
      </c>
      <c r="C1668" s="48" t="s">
        <v>75</v>
      </c>
      <c r="D1668" s="48" t="str">
        <f>TRIM(MID(Tableau1[[#This Row],[tache]],FIND("TACHE",Tableau1[[#This Row],[tache]])+5,FIND(":",Tableau1[[#This Row],[tache]])-(FIND("TACHE",Tableau1[[#This Row],[tache]])+5)))</f>
        <v>2</v>
      </c>
      <c r="E1668" s="48" t="s">
        <v>2086</v>
      </c>
      <c r="F1668" s="48" t="s">
        <v>113</v>
      </c>
      <c r="G1668" s="48" t="s">
        <v>340</v>
      </c>
      <c r="H1668" s="48">
        <v>50</v>
      </c>
      <c r="I1668" s="48">
        <v>20</v>
      </c>
      <c r="J1668" s="48">
        <v>4</v>
      </c>
      <c r="K1668" s="48" t="s">
        <v>129</v>
      </c>
      <c r="L1668" s="48">
        <v>1</v>
      </c>
      <c r="M1668" s="48">
        <v>0</v>
      </c>
      <c r="N1668" s="47">
        <v>1</v>
      </c>
    </row>
    <row r="1669" spans="1:14" x14ac:dyDescent="0.25">
      <c r="A1669" s="5" t="s">
        <v>997</v>
      </c>
      <c r="B1669" s="48" t="str">
        <f t="shared" si="26"/>
        <v>T2756</v>
      </c>
      <c r="C1669" s="48" t="s">
        <v>75</v>
      </c>
      <c r="D1669" s="48" t="str">
        <f>TRIM(MID(Tableau1[[#This Row],[tache]],FIND("TACHE",Tableau1[[#This Row],[tache]])+5,FIND(":",Tableau1[[#This Row],[tache]])-(FIND("TACHE",Tableau1[[#This Row],[tache]])+5)))</f>
        <v>2</v>
      </c>
      <c r="E1669" s="48" t="s">
        <v>2086</v>
      </c>
      <c r="F1669" s="48" t="s">
        <v>114</v>
      </c>
      <c r="G1669" s="48" t="s">
        <v>917</v>
      </c>
      <c r="H1669" s="48">
        <v>150</v>
      </c>
      <c r="I1669" s="48">
        <v>20</v>
      </c>
      <c r="J1669" s="48">
        <v>8</v>
      </c>
      <c r="K1669" s="48" t="s">
        <v>129</v>
      </c>
      <c r="L1669" s="48">
        <v>1</v>
      </c>
      <c r="M1669" s="48">
        <v>0</v>
      </c>
      <c r="N1669" s="47">
        <v>1</v>
      </c>
    </row>
    <row r="1670" spans="1:14" x14ac:dyDescent="0.25">
      <c r="A1670" s="5" t="s">
        <v>997</v>
      </c>
      <c r="B1670" s="48" t="str">
        <f t="shared" si="26"/>
        <v>T2756</v>
      </c>
      <c r="C1670" s="48" t="s">
        <v>75</v>
      </c>
      <c r="D1670" s="48" t="str">
        <f>TRIM(MID(Tableau1[[#This Row],[tache]],FIND("TACHE",Tableau1[[#This Row],[tache]])+5,FIND(":",Tableau1[[#This Row],[tache]])-(FIND("TACHE",Tableau1[[#This Row],[tache]])+5)))</f>
        <v>4</v>
      </c>
      <c r="E1670" s="48" t="s">
        <v>2087</v>
      </c>
      <c r="F1670" s="48" t="s">
        <v>76</v>
      </c>
      <c r="G1670" s="48" t="s">
        <v>1007</v>
      </c>
      <c r="H1670" s="48">
        <v>150</v>
      </c>
      <c r="I1670" s="48">
        <v>20</v>
      </c>
      <c r="J1670" s="48">
        <v>8</v>
      </c>
      <c r="K1670" s="48" t="s">
        <v>129</v>
      </c>
      <c r="L1670" s="48">
        <v>0</v>
      </c>
      <c r="M1670" s="48">
        <v>1</v>
      </c>
      <c r="N1670" s="47">
        <v>1</v>
      </c>
    </row>
    <row r="1671" spans="1:14" x14ac:dyDescent="0.25">
      <c r="A1671" s="5" t="s">
        <v>997</v>
      </c>
      <c r="B1671" s="48" t="str">
        <f t="shared" si="26"/>
        <v>T2756</v>
      </c>
      <c r="C1671" s="48" t="s">
        <v>75</v>
      </c>
      <c r="D1671" s="48" t="str">
        <f>TRIM(MID(Tableau1[[#This Row],[tache]],FIND("TACHE",Tableau1[[#This Row],[tache]])+5,FIND(":",Tableau1[[#This Row],[tache]])-(FIND("TACHE",Tableau1[[#This Row],[tache]])+5)))</f>
        <v>4</v>
      </c>
      <c r="E1671" s="48" t="s">
        <v>2087</v>
      </c>
      <c r="F1671" s="48" t="s">
        <v>81</v>
      </c>
      <c r="G1671" s="48" t="s">
        <v>1008</v>
      </c>
      <c r="H1671" s="48">
        <v>150</v>
      </c>
      <c r="I1671" s="48">
        <v>20</v>
      </c>
      <c r="J1671" s="48">
        <v>8</v>
      </c>
      <c r="K1671" s="48" t="s">
        <v>129</v>
      </c>
      <c r="L1671" s="48">
        <v>0</v>
      </c>
      <c r="M1671" s="48">
        <v>1</v>
      </c>
      <c r="N1671" s="47">
        <v>1</v>
      </c>
    </row>
    <row r="1672" spans="1:14" x14ac:dyDescent="0.25">
      <c r="A1672" s="5" t="s">
        <v>997</v>
      </c>
      <c r="B1672" s="48" t="str">
        <f t="shared" si="26"/>
        <v>T2756</v>
      </c>
      <c r="C1672" s="48" t="s">
        <v>75</v>
      </c>
      <c r="D1672" s="48" t="str">
        <f>TRIM(MID(Tableau1[[#This Row],[tache]],FIND("TACHE",Tableau1[[#This Row],[tache]])+5,FIND(":",Tableau1[[#This Row],[tache]])-(FIND("TACHE",Tableau1[[#This Row],[tache]])+5)))</f>
        <v>4</v>
      </c>
      <c r="E1672" s="48" t="s">
        <v>2087</v>
      </c>
      <c r="F1672" s="48" t="s">
        <v>82</v>
      </c>
      <c r="G1672" s="48" t="s">
        <v>1009</v>
      </c>
      <c r="H1672" s="48">
        <v>50</v>
      </c>
      <c r="I1672" s="48">
        <v>20</v>
      </c>
      <c r="J1672" s="48">
        <v>4</v>
      </c>
      <c r="K1672" s="48" t="s">
        <v>129</v>
      </c>
      <c r="L1672" s="48">
        <v>0</v>
      </c>
      <c r="M1672" s="48">
        <v>1</v>
      </c>
      <c r="N1672" s="47">
        <v>1</v>
      </c>
    </row>
    <row r="1673" spans="1:14" x14ac:dyDescent="0.25">
      <c r="A1673" s="5" t="s">
        <v>997</v>
      </c>
      <c r="B1673" s="48" t="str">
        <f t="shared" si="26"/>
        <v>T2756</v>
      </c>
      <c r="C1673" s="48" t="s">
        <v>75</v>
      </c>
      <c r="D1673" s="48" t="str">
        <f>TRIM(MID(Tableau1[[#This Row],[tache]],FIND("TACHE",Tableau1[[#This Row],[tache]])+5,FIND(":",Tableau1[[#This Row],[tache]])-(FIND("TACHE",Tableau1[[#This Row],[tache]])+5)))</f>
        <v>4</v>
      </c>
      <c r="E1673" s="48" t="s">
        <v>2087</v>
      </c>
      <c r="F1673" s="48" t="s">
        <v>107</v>
      </c>
      <c r="G1673" s="48" t="s">
        <v>1010</v>
      </c>
      <c r="H1673" s="48">
        <v>150</v>
      </c>
      <c r="I1673" s="48">
        <v>20</v>
      </c>
      <c r="J1673" s="48">
        <v>8</v>
      </c>
      <c r="K1673" s="48" t="s">
        <v>129</v>
      </c>
      <c r="L1673" s="48">
        <v>0</v>
      </c>
      <c r="M1673" s="48">
        <v>1</v>
      </c>
      <c r="N1673" s="47">
        <v>1</v>
      </c>
    </row>
    <row r="1674" spans="1:14" x14ac:dyDescent="0.25">
      <c r="A1674" s="5" t="s">
        <v>997</v>
      </c>
      <c r="B1674" s="48" t="str">
        <f t="shared" si="26"/>
        <v>T2756</v>
      </c>
      <c r="C1674" s="48" t="s">
        <v>75</v>
      </c>
      <c r="D1674" s="48" t="str">
        <f>TRIM(MID(Tableau1[[#This Row],[tache]],FIND("TACHE",Tableau1[[#This Row],[tache]])+5,FIND(":",Tableau1[[#This Row],[tache]])-(FIND("TACHE",Tableau1[[#This Row],[tache]])+5)))</f>
        <v>4</v>
      </c>
      <c r="E1674" s="48" t="s">
        <v>2087</v>
      </c>
      <c r="F1674" s="48" t="s">
        <v>108</v>
      </c>
      <c r="G1674" s="48" t="s">
        <v>1011</v>
      </c>
      <c r="H1674" s="48">
        <v>150</v>
      </c>
      <c r="I1674" s="48">
        <v>20</v>
      </c>
      <c r="J1674" s="48">
        <v>8</v>
      </c>
      <c r="K1674" s="48" t="s">
        <v>150</v>
      </c>
      <c r="L1674" s="48">
        <v>0</v>
      </c>
      <c r="M1674" s="48">
        <v>2</v>
      </c>
      <c r="N1674" s="47">
        <v>2</v>
      </c>
    </row>
    <row r="1675" spans="1:14" x14ac:dyDescent="0.25">
      <c r="A1675" s="5" t="s">
        <v>997</v>
      </c>
      <c r="B1675" s="48" t="str">
        <f t="shared" si="26"/>
        <v>T2756</v>
      </c>
      <c r="C1675" s="48" t="s">
        <v>75</v>
      </c>
      <c r="D1675" s="48" t="str">
        <f>TRIM(MID(Tableau1[[#This Row],[tache]],FIND("TACHE",Tableau1[[#This Row],[tache]])+5,FIND(":",Tableau1[[#This Row],[tache]])-(FIND("TACHE",Tableau1[[#This Row],[tache]])+5)))</f>
        <v>4</v>
      </c>
      <c r="E1675" s="48" t="s">
        <v>2087</v>
      </c>
      <c r="F1675" s="48" t="s">
        <v>109</v>
      </c>
      <c r="G1675" s="48" t="s">
        <v>1012</v>
      </c>
      <c r="H1675" s="48">
        <v>50</v>
      </c>
      <c r="I1675" s="48">
        <v>20</v>
      </c>
      <c r="J1675" s="48">
        <v>4</v>
      </c>
      <c r="K1675" s="48" t="s">
        <v>129</v>
      </c>
      <c r="L1675" s="48">
        <v>0</v>
      </c>
      <c r="M1675" s="48">
        <v>1</v>
      </c>
      <c r="N1675" s="47">
        <v>1</v>
      </c>
    </row>
    <row r="1676" spans="1:14" x14ac:dyDescent="0.25">
      <c r="A1676" s="5" t="s">
        <v>997</v>
      </c>
      <c r="B1676" s="48" t="str">
        <f t="shared" si="26"/>
        <v>T2756</v>
      </c>
      <c r="C1676" s="48" t="s">
        <v>75</v>
      </c>
      <c r="D1676" s="48" t="str">
        <f>TRIM(MID(Tableau1[[#This Row],[tache]],FIND("TACHE",Tableau1[[#This Row],[tache]])+5,FIND(":",Tableau1[[#This Row],[tache]])-(FIND("TACHE",Tableau1[[#This Row],[tache]])+5)))</f>
        <v>5</v>
      </c>
      <c r="E1676" s="48" t="s">
        <v>2088</v>
      </c>
      <c r="F1676" s="48" t="s">
        <v>73</v>
      </c>
      <c r="G1676" s="48" t="s">
        <v>1014</v>
      </c>
      <c r="H1676" s="48">
        <v>150</v>
      </c>
      <c r="I1676" s="48">
        <v>20</v>
      </c>
      <c r="J1676" s="48">
        <v>8</v>
      </c>
      <c r="K1676" s="48" t="s">
        <v>129</v>
      </c>
      <c r="L1676" s="48">
        <v>0</v>
      </c>
      <c r="M1676" s="48">
        <v>1</v>
      </c>
      <c r="N1676" s="47">
        <v>1</v>
      </c>
    </row>
    <row r="1677" spans="1:14" x14ac:dyDescent="0.25">
      <c r="A1677" s="5" t="s">
        <v>997</v>
      </c>
      <c r="B1677" s="48" t="str">
        <f t="shared" si="26"/>
        <v>T2756</v>
      </c>
      <c r="C1677" s="48" t="s">
        <v>75</v>
      </c>
      <c r="D1677" s="48" t="str">
        <f>TRIM(MID(Tableau1[[#This Row],[tache]],FIND("TACHE",Tableau1[[#This Row],[tache]])+5,FIND(":",Tableau1[[#This Row],[tache]])-(FIND("TACHE",Tableau1[[#This Row],[tache]])+5)))</f>
        <v>5</v>
      </c>
      <c r="E1677" s="48" t="s">
        <v>2088</v>
      </c>
      <c r="F1677" s="48" t="s">
        <v>83</v>
      </c>
      <c r="G1677" s="48" t="s">
        <v>1015</v>
      </c>
      <c r="H1677" s="48">
        <v>100</v>
      </c>
      <c r="I1677" s="48">
        <v>20</v>
      </c>
      <c r="J1677" s="48">
        <v>8</v>
      </c>
      <c r="K1677" s="48" t="s">
        <v>129</v>
      </c>
      <c r="L1677" s="48">
        <v>0</v>
      </c>
      <c r="M1677" s="48">
        <v>1</v>
      </c>
      <c r="N1677" s="47">
        <v>1</v>
      </c>
    </row>
    <row r="1678" spans="1:14" x14ac:dyDescent="0.25">
      <c r="A1678" s="5" t="s">
        <v>997</v>
      </c>
      <c r="B1678" s="48" t="str">
        <f t="shared" si="26"/>
        <v>T2756</v>
      </c>
      <c r="C1678" s="48" t="s">
        <v>75</v>
      </c>
      <c r="D1678" s="48" t="str">
        <f>TRIM(MID(Tableau1[[#This Row],[tache]],FIND("TACHE",Tableau1[[#This Row],[tache]])+5,FIND(":",Tableau1[[#This Row],[tache]])-(FIND("TACHE",Tableau1[[#This Row],[tache]])+5)))</f>
        <v>5</v>
      </c>
      <c r="E1678" s="48" t="s">
        <v>2088</v>
      </c>
      <c r="F1678" s="48" t="s">
        <v>75</v>
      </c>
      <c r="G1678" s="48" t="s">
        <v>349</v>
      </c>
      <c r="H1678" s="48">
        <v>150</v>
      </c>
      <c r="I1678" s="48">
        <v>20</v>
      </c>
      <c r="J1678" s="48">
        <v>8</v>
      </c>
      <c r="K1678" s="48" t="s">
        <v>129</v>
      </c>
      <c r="L1678" s="48">
        <v>0</v>
      </c>
      <c r="M1678" s="48">
        <v>1</v>
      </c>
      <c r="N1678" s="47">
        <v>1</v>
      </c>
    </row>
    <row r="1679" spans="1:14" x14ac:dyDescent="0.25">
      <c r="A1679" s="5" t="s">
        <v>997</v>
      </c>
      <c r="B1679" s="48" t="str">
        <f t="shared" si="26"/>
        <v>T2756</v>
      </c>
      <c r="C1679" s="48" t="s">
        <v>75</v>
      </c>
      <c r="D1679" s="48" t="str">
        <f>TRIM(MID(Tableau1[[#This Row],[tache]],FIND("TACHE",Tableau1[[#This Row],[tache]])+5,FIND(":",Tableau1[[#This Row],[tache]])-(FIND("TACHE",Tableau1[[#This Row],[tache]])+5)))</f>
        <v>5</v>
      </c>
      <c r="E1679" s="48" t="s">
        <v>2088</v>
      </c>
      <c r="F1679" s="48" t="s">
        <v>70</v>
      </c>
      <c r="G1679" s="48" t="s">
        <v>1014</v>
      </c>
      <c r="H1679" s="48">
        <v>150</v>
      </c>
      <c r="I1679" s="48">
        <v>20</v>
      </c>
      <c r="J1679" s="48">
        <v>8</v>
      </c>
      <c r="K1679" s="48" t="s">
        <v>129</v>
      </c>
      <c r="L1679" s="48">
        <v>0</v>
      </c>
      <c r="M1679" s="48">
        <v>1</v>
      </c>
      <c r="N1679" s="47">
        <v>1</v>
      </c>
    </row>
    <row r="1680" spans="1:14" x14ac:dyDescent="0.25">
      <c r="A1680" s="5" t="s">
        <v>997</v>
      </c>
      <c r="B1680" s="48" t="str">
        <f t="shared" si="26"/>
        <v>T2756</v>
      </c>
      <c r="C1680" s="48" t="s">
        <v>75</v>
      </c>
      <c r="D1680" s="48" t="str">
        <f>TRIM(MID(Tableau1[[#This Row],[tache]],FIND("TACHE",Tableau1[[#This Row],[tache]])+5,FIND(":",Tableau1[[#This Row],[tache]])-(FIND("TACHE",Tableau1[[#This Row],[tache]])+5)))</f>
        <v>5</v>
      </c>
      <c r="E1680" s="48" t="s">
        <v>2088</v>
      </c>
      <c r="F1680" s="48" t="s">
        <v>112</v>
      </c>
      <c r="G1680" s="48" t="s">
        <v>1016</v>
      </c>
      <c r="H1680" s="48">
        <v>50</v>
      </c>
      <c r="I1680" s="48">
        <v>20</v>
      </c>
      <c r="J1680" s="48">
        <v>4</v>
      </c>
      <c r="K1680" s="48" t="s">
        <v>129</v>
      </c>
      <c r="L1680" s="48">
        <v>0</v>
      </c>
      <c r="M1680" s="48">
        <v>1</v>
      </c>
      <c r="N1680" s="47">
        <v>1</v>
      </c>
    </row>
    <row r="1681" spans="1:14" x14ac:dyDescent="0.25">
      <c r="A1681" s="5" t="s">
        <v>997</v>
      </c>
      <c r="B1681" s="48" t="str">
        <f t="shared" si="26"/>
        <v>T2756</v>
      </c>
      <c r="C1681" s="48" t="s">
        <v>75</v>
      </c>
      <c r="D1681" s="48" t="str">
        <f>TRIM(MID(Tableau1[[#This Row],[tache]],FIND("TACHE",Tableau1[[#This Row],[tache]])+5,FIND(":",Tableau1[[#This Row],[tache]])-(FIND("TACHE",Tableau1[[#This Row],[tache]])+5)))</f>
        <v>5</v>
      </c>
      <c r="E1681" s="48" t="s">
        <v>2088</v>
      </c>
      <c r="F1681" s="48" t="s">
        <v>106</v>
      </c>
      <c r="G1681" s="48" t="s">
        <v>393</v>
      </c>
      <c r="H1681" s="48">
        <v>50</v>
      </c>
      <c r="I1681" s="48">
        <v>20</v>
      </c>
      <c r="J1681" s="48">
        <v>4</v>
      </c>
      <c r="K1681" s="48" t="s">
        <v>129</v>
      </c>
      <c r="L1681" s="48">
        <v>0</v>
      </c>
      <c r="M1681" s="48">
        <v>1</v>
      </c>
      <c r="N1681" s="47">
        <v>1</v>
      </c>
    </row>
    <row r="1682" spans="1:14" x14ac:dyDescent="0.25">
      <c r="A1682" s="5" t="s">
        <v>997</v>
      </c>
      <c r="B1682" s="48" t="str">
        <f t="shared" si="26"/>
        <v>T2756</v>
      </c>
      <c r="C1682" s="48" t="s">
        <v>75</v>
      </c>
      <c r="D1682" s="48" t="str">
        <f>TRIM(MID(Tableau1[[#This Row],[tache]],FIND("TACHE",Tableau1[[#This Row],[tache]])+5,FIND(":",Tableau1[[#This Row],[tache]])-(FIND("TACHE",Tableau1[[#This Row],[tache]])+5)))</f>
        <v>5</v>
      </c>
      <c r="E1682" s="48" t="s">
        <v>2088</v>
      </c>
      <c r="F1682" s="48" t="s">
        <v>115</v>
      </c>
      <c r="G1682" s="48" t="s">
        <v>1017</v>
      </c>
      <c r="H1682" s="48">
        <v>50</v>
      </c>
      <c r="I1682" s="48">
        <v>20</v>
      </c>
      <c r="J1682" s="48">
        <v>4</v>
      </c>
      <c r="K1682" s="48" t="s">
        <v>129</v>
      </c>
      <c r="L1682" s="48">
        <v>0</v>
      </c>
      <c r="M1682" s="48">
        <v>1</v>
      </c>
      <c r="N1682" s="47">
        <v>1</v>
      </c>
    </row>
    <row r="1683" spans="1:14" x14ac:dyDescent="0.25">
      <c r="A1683" s="5" t="s">
        <v>997</v>
      </c>
      <c r="B1683" s="48" t="str">
        <f t="shared" si="26"/>
        <v>T2756</v>
      </c>
      <c r="C1683" s="48" t="s">
        <v>75</v>
      </c>
      <c r="D1683" s="48" t="str">
        <f>TRIM(MID(Tableau1[[#This Row],[tache]],FIND("TACHE",Tableau1[[#This Row],[tache]])+5,FIND(":",Tableau1[[#This Row],[tache]])-(FIND("TACHE",Tableau1[[#This Row],[tache]])+5)))</f>
        <v>5</v>
      </c>
      <c r="E1683" s="48" t="s">
        <v>2088</v>
      </c>
      <c r="F1683" s="48" t="s">
        <v>194</v>
      </c>
      <c r="G1683" s="48" t="s">
        <v>1018</v>
      </c>
      <c r="H1683" s="48">
        <v>50</v>
      </c>
      <c r="I1683" s="48">
        <v>20</v>
      </c>
      <c r="J1683" s="48">
        <v>4</v>
      </c>
      <c r="K1683" s="48" t="s">
        <v>129</v>
      </c>
      <c r="L1683" s="48">
        <v>0</v>
      </c>
      <c r="M1683" s="48">
        <v>2</v>
      </c>
      <c r="N1683" s="47">
        <v>2</v>
      </c>
    </row>
    <row r="1684" spans="1:14" x14ac:dyDescent="0.25">
      <c r="A1684" s="5" t="s">
        <v>997</v>
      </c>
      <c r="B1684" s="48" t="str">
        <f t="shared" si="26"/>
        <v>T2756</v>
      </c>
      <c r="C1684" s="48" t="s">
        <v>75</v>
      </c>
      <c r="D1684" s="48" t="str">
        <f>TRIM(MID(Tableau1[[#This Row],[tache]],FIND("TACHE",Tableau1[[#This Row],[tache]])+5,FIND(":",Tableau1[[#This Row],[tache]])-(FIND("TACHE",Tableau1[[#This Row],[tache]])+5)))</f>
        <v>5</v>
      </c>
      <c r="E1684" s="48" t="s">
        <v>2088</v>
      </c>
      <c r="F1684" s="48" t="s">
        <v>110</v>
      </c>
      <c r="G1684" s="48" t="s">
        <v>757</v>
      </c>
      <c r="H1684" s="48">
        <v>150</v>
      </c>
      <c r="I1684" s="48">
        <v>20</v>
      </c>
      <c r="J1684" s="48">
        <v>8</v>
      </c>
      <c r="K1684" s="48" t="s">
        <v>129</v>
      </c>
      <c r="L1684" s="48">
        <v>0</v>
      </c>
      <c r="M1684" s="48">
        <v>1</v>
      </c>
      <c r="N1684" s="47">
        <v>1</v>
      </c>
    </row>
    <row r="1685" spans="1:14" x14ac:dyDescent="0.25">
      <c r="A1685" s="5" t="s">
        <v>997</v>
      </c>
      <c r="B1685" s="48" t="str">
        <f t="shared" si="26"/>
        <v>T2756</v>
      </c>
      <c r="C1685" s="48" t="s">
        <v>75</v>
      </c>
      <c r="D1685" s="48" t="str">
        <f>TRIM(MID(Tableau1[[#This Row],[tache]],FIND("TACHE",Tableau1[[#This Row],[tache]])+5,FIND(":",Tableau1[[#This Row],[tache]])-(FIND("TACHE",Tableau1[[#This Row],[tache]])+5)))</f>
        <v>5</v>
      </c>
      <c r="E1685" s="48" t="s">
        <v>2088</v>
      </c>
      <c r="F1685" s="48" t="s">
        <v>113</v>
      </c>
      <c r="G1685" s="48" t="s">
        <v>1014</v>
      </c>
      <c r="H1685" s="48">
        <v>50</v>
      </c>
      <c r="I1685" s="48">
        <v>20</v>
      </c>
      <c r="J1685" s="48">
        <v>4</v>
      </c>
      <c r="K1685" s="48" t="s">
        <v>129</v>
      </c>
      <c r="L1685" s="48">
        <v>0</v>
      </c>
      <c r="M1685" s="48">
        <v>1</v>
      </c>
      <c r="N1685" s="47">
        <v>1</v>
      </c>
    </row>
    <row r="1686" spans="1:14" x14ac:dyDescent="0.25">
      <c r="A1686" s="5" t="s">
        <v>997</v>
      </c>
      <c r="B1686" s="48" t="str">
        <f t="shared" si="26"/>
        <v>T2756</v>
      </c>
      <c r="C1686" s="48" t="s">
        <v>75</v>
      </c>
      <c r="D1686" s="48" t="str">
        <f>TRIM(MID(Tableau1[[#This Row],[tache]],FIND("TACHE",Tableau1[[#This Row],[tache]])+5,FIND(":",Tableau1[[#This Row],[tache]])-(FIND("TACHE",Tableau1[[#This Row],[tache]])+5)))</f>
        <v>5</v>
      </c>
      <c r="E1686" s="48" t="s">
        <v>2088</v>
      </c>
      <c r="F1686" s="48" t="s">
        <v>114</v>
      </c>
      <c r="G1686" s="48" t="s">
        <v>286</v>
      </c>
      <c r="H1686" s="48">
        <v>150</v>
      </c>
      <c r="I1686" s="48">
        <v>20</v>
      </c>
      <c r="J1686" s="48">
        <v>8</v>
      </c>
      <c r="K1686" s="48" t="s">
        <v>129</v>
      </c>
      <c r="L1686" s="48">
        <v>0</v>
      </c>
      <c r="M1686" s="48">
        <v>1</v>
      </c>
      <c r="N1686" s="47">
        <v>1</v>
      </c>
    </row>
    <row r="1687" spans="1:14" x14ac:dyDescent="0.25">
      <c r="A1687" s="62" t="s">
        <v>1019</v>
      </c>
      <c r="B1687" s="63" t="str">
        <f t="shared" si="26"/>
        <v>T2783</v>
      </c>
      <c r="C1687" s="63" t="s">
        <v>75</v>
      </c>
      <c r="D1687" s="63" t="str">
        <f>TRIM(MID(Tableau1[[#This Row],[tache]],FIND("TACHE",Tableau1[[#This Row],[tache]])+5,FIND(":",Tableau1[[#This Row],[tache]])-(FIND("TACHE",Tableau1[[#This Row],[tache]])+5)))</f>
        <v>2</v>
      </c>
      <c r="E1687" s="63" t="s">
        <v>934</v>
      </c>
      <c r="F1687" s="63" t="s">
        <v>73</v>
      </c>
      <c r="G1687" s="63" t="s">
        <v>340</v>
      </c>
      <c r="H1687" s="63">
        <v>50</v>
      </c>
      <c r="I1687" s="63">
        <v>20</v>
      </c>
      <c r="J1687" s="63">
        <v>4</v>
      </c>
      <c r="K1687" s="63" t="s">
        <v>1020</v>
      </c>
      <c r="L1687" s="63">
        <v>1</v>
      </c>
      <c r="M1687" s="63">
        <v>0</v>
      </c>
      <c r="N1687" s="64">
        <v>1</v>
      </c>
    </row>
    <row r="1688" spans="1:14" x14ac:dyDescent="0.25">
      <c r="A1688" s="62" t="s">
        <v>1019</v>
      </c>
      <c r="B1688" s="63" t="str">
        <f t="shared" si="26"/>
        <v>T2783</v>
      </c>
      <c r="C1688" s="63" t="s">
        <v>75</v>
      </c>
      <c r="D1688" s="63" t="str">
        <f>TRIM(MID(Tableau1[[#This Row],[tache]],FIND("TACHE",Tableau1[[#This Row],[tache]])+5,FIND(":",Tableau1[[#This Row],[tache]])-(FIND("TACHE",Tableau1[[#This Row],[tache]])+5)))</f>
        <v>2</v>
      </c>
      <c r="E1688" s="63" t="s">
        <v>934</v>
      </c>
      <c r="F1688" s="63" t="s">
        <v>83</v>
      </c>
      <c r="G1688" s="63" t="s">
        <v>340</v>
      </c>
      <c r="H1688" s="63">
        <v>50</v>
      </c>
      <c r="I1688" s="63">
        <v>20</v>
      </c>
      <c r="J1688" s="63">
        <v>4</v>
      </c>
      <c r="K1688" s="63" t="s">
        <v>1020</v>
      </c>
      <c r="L1688" s="63">
        <v>1</v>
      </c>
      <c r="M1688" s="63">
        <v>0</v>
      </c>
      <c r="N1688" s="64">
        <v>1</v>
      </c>
    </row>
    <row r="1689" spans="1:14" x14ac:dyDescent="0.25">
      <c r="A1689" s="62" t="s">
        <v>1019</v>
      </c>
      <c r="B1689" s="63" t="str">
        <f t="shared" si="26"/>
        <v>T2783</v>
      </c>
      <c r="C1689" s="63" t="s">
        <v>75</v>
      </c>
      <c r="D1689" s="63" t="str">
        <f>TRIM(MID(Tableau1[[#This Row],[tache]],FIND("TACHE",Tableau1[[#This Row],[tache]])+5,FIND(":",Tableau1[[#This Row],[tache]])-(FIND("TACHE",Tableau1[[#This Row],[tache]])+5)))</f>
        <v>2</v>
      </c>
      <c r="E1689" s="63" t="s">
        <v>934</v>
      </c>
      <c r="F1689" s="63" t="s">
        <v>75</v>
      </c>
      <c r="G1689" s="63" t="s">
        <v>1021</v>
      </c>
      <c r="H1689" s="63" t="s">
        <v>1022</v>
      </c>
      <c r="I1689" s="63"/>
      <c r="J1689" s="63" t="e">
        <v>#N/A</v>
      </c>
      <c r="K1689" s="63"/>
      <c r="L1689" s="63">
        <v>2</v>
      </c>
      <c r="M1689" s="63">
        <v>0</v>
      </c>
      <c r="N1689" s="64">
        <v>2</v>
      </c>
    </row>
    <row r="1690" spans="1:14" x14ac:dyDescent="0.25">
      <c r="A1690" s="62" t="s">
        <v>1019</v>
      </c>
      <c r="B1690" s="63" t="str">
        <f t="shared" si="26"/>
        <v>T2783</v>
      </c>
      <c r="C1690" s="63" t="s">
        <v>75</v>
      </c>
      <c r="D1690" s="63" t="str">
        <f>TRIM(MID(Tableau1[[#This Row],[tache]],FIND("TACHE",Tableau1[[#This Row],[tache]])+5,FIND(":",Tableau1[[#This Row],[tache]])-(FIND("TACHE",Tableau1[[#This Row],[tache]])+5)))</f>
        <v>2</v>
      </c>
      <c r="E1690" s="63" t="s">
        <v>934</v>
      </c>
      <c r="F1690" s="63" t="s">
        <v>76</v>
      </c>
      <c r="G1690" s="63" t="s">
        <v>153</v>
      </c>
      <c r="H1690" s="63">
        <v>50</v>
      </c>
      <c r="I1690" s="63">
        <v>20</v>
      </c>
      <c r="J1690" s="63">
        <v>4</v>
      </c>
      <c r="K1690" s="63" t="s">
        <v>129</v>
      </c>
      <c r="L1690" s="63">
        <v>2</v>
      </c>
      <c r="M1690" s="63">
        <v>0</v>
      </c>
      <c r="N1690" s="64">
        <v>2</v>
      </c>
    </row>
    <row r="1691" spans="1:14" x14ac:dyDescent="0.25">
      <c r="A1691" s="62" t="s">
        <v>1019</v>
      </c>
      <c r="B1691" s="63" t="str">
        <f t="shared" si="26"/>
        <v>T2783</v>
      </c>
      <c r="C1691" s="63" t="s">
        <v>75</v>
      </c>
      <c r="D1691" s="63" t="str">
        <f>TRIM(MID(Tableau1[[#This Row],[tache]],FIND("TACHE",Tableau1[[#This Row],[tache]])+5,FIND(":",Tableau1[[#This Row],[tache]])-(FIND("TACHE",Tableau1[[#This Row],[tache]])+5)))</f>
        <v>2</v>
      </c>
      <c r="E1691" s="63" t="s">
        <v>934</v>
      </c>
      <c r="F1691" s="63" t="s">
        <v>81</v>
      </c>
      <c r="G1691" s="63" t="s">
        <v>340</v>
      </c>
      <c r="H1691" s="63">
        <v>20</v>
      </c>
      <c r="I1691" s="63">
        <v>20</v>
      </c>
      <c r="J1691" s="63">
        <v>4</v>
      </c>
      <c r="K1691" s="63" t="s">
        <v>129</v>
      </c>
      <c r="L1691" s="63">
        <v>1</v>
      </c>
      <c r="M1691" s="63">
        <v>0</v>
      </c>
      <c r="N1691" s="64">
        <v>1</v>
      </c>
    </row>
    <row r="1692" spans="1:14" x14ac:dyDescent="0.25">
      <c r="A1692" s="62" t="s">
        <v>1019</v>
      </c>
      <c r="B1692" s="63" t="str">
        <f t="shared" si="26"/>
        <v>T2783</v>
      </c>
      <c r="C1692" s="63" t="s">
        <v>75</v>
      </c>
      <c r="D1692" s="63" t="str">
        <f>TRIM(MID(Tableau1[[#This Row],[tache]],FIND("TACHE",Tableau1[[#This Row],[tache]])+5,FIND(":",Tableau1[[#This Row],[tache]])-(FIND("TACHE",Tableau1[[#This Row],[tache]])+5)))</f>
        <v>2</v>
      </c>
      <c r="E1692" s="63" t="s">
        <v>934</v>
      </c>
      <c r="F1692" s="63" t="s">
        <v>105</v>
      </c>
      <c r="G1692" s="63" t="s">
        <v>153</v>
      </c>
      <c r="H1692" s="63">
        <v>50</v>
      </c>
      <c r="I1692" s="63">
        <v>20</v>
      </c>
      <c r="J1692" s="63">
        <v>4</v>
      </c>
      <c r="K1692" s="63" t="s">
        <v>129</v>
      </c>
      <c r="L1692" s="63">
        <v>2</v>
      </c>
      <c r="M1692" s="63">
        <v>0</v>
      </c>
      <c r="N1692" s="64">
        <v>2</v>
      </c>
    </row>
    <row r="1693" spans="1:14" x14ac:dyDescent="0.25">
      <c r="A1693" s="62" t="s">
        <v>1019</v>
      </c>
      <c r="B1693" s="63" t="str">
        <f t="shared" si="26"/>
        <v>T2783</v>
      </c>
      <c r="C1693" s="63" t="s">
        <v>75</v>
      </c>
      <c r="D1693" s="63" t="str">
        <f>TRIM(MID(Tableau1[[#This Row],[tache]],FIND("TACHE",Tableau1[[#This Row],[tache]])+5,FIND(":",Tableau1[[#This Row],[tache]])-(FIND("TACHE",Tableau1[[#This Row],[tache]])+5)))</f>
        <v>3</v>
      </c>
      <c r="E1693" s="63" t="s">
        <v>1023</v>
      </c>
      <c r="F1693" s="63" t="s">
        <v>73</v>
      </c>
      <c r="G1693" s="63" t="s">
        <v>362</v>
      </c>
      <c r="H1693" s="63">
        <v>50</v>
      </c>
      <c r="I1693" s="63">
        <v>20</v>
      </c>
      <c r="J1693" s="63">
        <v>4</v>
      </c>
      <c r="K1693" s="63" t="s">
        <v>1020</v>
      </c>
      <c r="L1693" s="63">
        <v>0</v>
      </c>
      <c r="M1693" s="63">
        <v>1</v>
      </c>
      <c r="N1693" s="64">
        <v>1</v>
      </c>
    </row>
    <row r="1694" spans="1:14" x14ac:dyDescent="0.25">
      <c r="A1694" s="62" t="s">
        <v>1019</v>
      </c>
      <c r="B1694" s="63" t="str">
        <f t="shared" si="26"/>
        <v>T2783</v>
      </c>
      <c r="C1694" s="63" t="s">
        <v>75</v>
      </c>
      <c r="D1694" s="63" t="str">
        <f>TRIM(MID(Tableau1[[#This Row],[tache]],FIND("TACHE",Tableau1[[#This Row],[tache]])+5,FIND(":",Tableau1[[#This Row],[tache]])-(FIND("TACHE",Tableau1[[#This Row],[tache]])+5)))</f>
        <v>3</v>
      </c>
      <c r="E1694" s="63" t="s">
        <v>1023</v>
      </c>
      <c r="F1694" s="63" t="s">
        <v>83</v>
      </c>
      <c r="G1694" s="63" t="s">
        <v>1024</v>
      </c>
      <c r="H1694" s="63">
        <v>50</v>
      </c>
      <c r="I1694" s="63">
        <v>20</v>
      </c>
      <c r="J1694" s="63">
        <v>4</v>
      </c>
      <c r="K1694" s="63" t="s">
        <v>1020</v>
      </c>
      <c r="L1694" s="63">
        <v>0</v>
      </c>
      <c r="M1694" s="63">
        <v>1</v>
      </c>
      <c r="N1694" s="64">
        <v>1</v>
      </c>
    </row>
    <row r="1695" spans="1:14" x14ac:dyDescent="0.25">
      <c r="A1695" s="62" t="s">
        <v>1019</v>
      </c>
      <c r="B1695" s="63" t="str">
        <f t="shared" si="26"/>
        <v>T2783</v>
      </c>
      <c r="C1695" s="63" t="s">
        <v>75</v>
      </c>
      <c r="D1695" s="63" t="str">
        <f>TRIM(MID(Tableau1[[#This Row],[tache]],FIND("TACHE",Tableau1[[#This Row],[tache]])+5,FIND(":",Tableau1[[#This Row],[tache]])-(FIND("TACHE",Tableau1[[#This Row],[tache]])+5)))</f>
        <v>3</v>
      </c>
      <c r="E1695" s="63" t="s">
        <v>1023</v>
      </c>
      <c r="F1695" s="63" t="s">
        <v>70</v>
      </c>
      <c r="G1695" s="63" t="s">
        <v>1025</v>
      </c>
      <c r="H1695" s="63">
        <v>40</v>
      </c>
      <c r="I1695" s="63">
        <v>20</v>
      </c>
      <c r="J1695" s="63">
        <v>4</v>
      </c>
      <c r="K1695" s="63" t="s">
        <v>129</v>
      </c>
      <c r="L1695" s="63">
        <v>0</v>
      </c>
      <c r="M1695" s="63">
        <v>2</v>
      </c>
      <c r="N1695" s="64">
        <v>2</v>
      </c>
    </row>
    <row r="1696" spans="1:14" x14ac:dyDescent="0.25">
      <c r="A1696" s="62" t="s">
        <v>1019</v>
      </c>
      <c r="B1696" s="63" t="str">
        <f t="shared" si="26"/>
        <v>T2783</v>
      </c>
      <c r="C1696" s="63" t="s">
        <v>75</v>
      </c>
      <c r="D1696" s="63" t="str">
        <f>TRIM(MID(Tableau1[[#This Row],[tache]],FIND("TACHE",Tableau1[[#This Row],[tache]])+5,FIND(":",Tableau1[[#This Row],[tache]])-(FIND("TACHE",Tableau1[[#This Row],[tache]])+5)))</f>
        <v>3</v>
      </c>
      <c r="E1696" s="63" t="s">
        <v>1023</v>
      </c>
      <c r="F1696" s="63" t="s">
        <v>76</v>
      </c>
      <c r="G1696" s="63" t="s">
        <v>1026</v>
      </c>
      <c r="H1696" s="63">
        <v>50</v>
      </c>
      <c r="I1696" s="63">
        <v>20</v>
      </c>
      <c r="J1696" s="63">
        <v>4</v>
      </c>
      <c r="K1696" s="63" t="s">
        <v>129</v>
      </c>
      <c r="L1696" s="63">
        <v>0</v>
      </c>
      <c r="M1696" s="63">
        <v>1</v>
      </c>
      <c r="N1696" s="64">
        <v>1</v>
      </c>
    </row>
    <row r="1697" spans="1:14" x14ac:dyDescent="0.25">
      <c r="A1697" s="62" t="s">
        <v>1019</v>
      </c>
      <c r="B1697" s="63" t="str">
        <f t="shared" si="26"/>
        <v>T2783</v>
      </c>
      <c r="C1697" s="63" t="s">
        <v>75</v>
      </c>
      <c r="D1697" s="63" t="str">
        <f>TRIM(MID(Tableau1[[#This Row],[tache]],FIND("TACHE",Tableau1[[#This Row],[tache]])+5,FIND(":",Tableau1[[#This Row],[tache]])-(FIND("TACHE",Tableau1[[#This Row],[tache]])+5)))</f>
        <v>3</v>
      </c>
      <c r="E1697" s="63" t="s">
        <v>1023</v>
      </c>
      <c r="F1697" s="63" t="s">
        <v>81</v>
      </c>
      <c r="G1697" s="63" t="s">
        <v>1027</v>
      </c>
      <c r="H1697" s="63">
        <v>20</v>
      </c>
      <c r="I1697" s="63">
        <v>20</v>
      </c>
      <c r="J1697" s="63">
        <v>4</v>
      </c>
      <c r="K1697" s="63" t="s">
        <v>129</v>
      </c>
      <c r="L1697" s="63">
        <v>0</v>
      </c>
      <c r="M1697" s="63">
        <v>1</v>
      </c>
      <c r="N1697" s="64">
        <v>1</v>
      </c>
    </row>
    <row r="1698" spans="1:14" x14ac:dyDescent="0.25">
      <c r="A1698" s="62" t="s">
        <v>1019</v>
      </c>
      <c r="B1698" s="63" t="str">
        <f t="shared" si="26"/>
        <v>T2783</v>
      </c>
      <c r="C1698" s="63" t="s">
        <v>75</v>
      </c>
      <c r="D1698" s="63" t="str">
        <f>TRIM(MID(Tableau1[[#This Row],[tache]],FIND("TACHE",Tableau1[[#This Row],[tache]])+5,FIND(":",Tableau1[[#This Row],[tache]])-(FIND("TACHE",Tableau1[[#This Row],[tache]])+5)))</f>
        <v>3</v>
      </c>
      <c r="E1698" s="63" t="s">
        <v>1023</v>
      </c>
      <c r="F1698" s="63" t="s">
        <v>82</v>
      </c>
      <c r="G1698" s="63" t="s">
        <v>1028</v>
      </c>
      <c r="H1698" s="63">
        <v>25</v>
      </c>
      <c r="I1698" s="63">
        <v>20</v>
      </c>
      <c r="J1698" s="63">
        <v>4</v>
      </c>
      <c r="K1698" s="63" t="s">
        <v>129</v>
      </c>
      <c r="L1698" s="63">
        <v>0</v>
      </c>
      <c r="M1698" s="63">
        <v>1</v>
      </c>
      <c r="N1698" s="64">
        <v>1</v>
      </c>
    </row>
    <row r="1699" spans="1:14" x14ac:dyDescent="0.25">
      <c r="A1699" s="62" t="s">
        <v>1019</v>
      </c>
      <c r="B1699" s="63" t="str">
        <f t="shared" si="26"/>
        <v>T2783</v>
      </c>
      <c r="C1699" s="63" t="s">
        <v>75</v>
      </c>
      <c r="D1699" s="63" t="str">
        <f>TRIM(MID(Tableau1[[#This Row],[tache]],FIND("TACHE",Tableau1[[#This Row],[tache]])+5,FIND(":",Tableau1[[#This Row],[tache]])-(FIND("TACHE",Tableau1[[#This Row],[tache]])+5)))</f>
        <v>3</v>
      </c>
      <c r="E1699" s="63" t="s">
        <v>1023</v>
      </c>
      <c r="F1699" s="63" t="s">
        <v>105</v>
      </c>
      <c r="G1699" s="63" t="s">
        <v>1026</v>
      </c>
      <c r="H1699" s="63">
        <v>50</v>
      </c>
      <c r="I1699" s="63">
        <v>20</v>
      </c>
      <c r="J1699" s="63">
        <v>4</v>
      </c>
      <c r="K1699" s="63" t="s">
        <v>129</v>
      </c>
      <c r="L1699" s="63">
        <v>0</v>
      </c>
      <c r="M1699" s="63">
        <v>1</v>
      </c>
      <c r="N1699" s="64">
        <v>1</v>
      </c>
    </row>
    <row r="1700" spans="1:14" x14ac:dyDescent="0.25">
      <c r="A1700" s="5" t="s">
        <v>1029</v>
      </c>
      <c r="B1700" s="48" t="str">
        <f t="shared" si="26"/>
        <v>T4014</v>
      </c>
      <c r="C1700" s="48" t="s">
        <v>73</v>
      </c>
      <c r="D1700" s="48" t="str">
        <f>TRIM(MID(Tableau1[[#This Row],[tache]],FIND("TACHE",Tableau1[[#This Row],[tache]])+5,FIND(":",Tableau1[[#This Row],[tache]])-(FIND("TACHE",Tableau1[[#This Row],[tache]])+5)))</f>
        <v>1</v>
      </c>
      <c r="E1700" s="48" t="s">
        <v>127</v>
      </c>
      <c r="F1700" s="48" t="s">
        <v>73</v>
      </c>
      <c r="G1700" s="48" t="s">
        <v>946</v>
      </c>
      <c r="H1700" s="48">
        <v>25</v>
      </c>
      <c r="I1700" s="48">
        <v>20</v>
      </c>
      <c r="J1700" s="48">
        <v>4</v>
      </c>
      <c r="K1700" s="48" t="s">
        <v>129</v>
      </c>
      <c r="L1700" s="48">
        <v>1</v>
      </c>
      <c r="M1700" s="48">
        <v>0</v>
      </c>
      <c r="N1700" s="47">
        <v>1</v>
      </c>
    </row>
    <row r="1701" spans="1:14" x14ac:dyDescent="0.25">
      <c r="A1701" s="62" t="s">
        <v>1030</v>
      </c>
      <c r="B1701" s="63" t="str">
        <f t="shared" si="26"/>
        <v>T5162</v>
      </c>
      <c r="C1701" s="63" t="s">
        <v>75</v>
      </c>
      <c r="D1701" s="63" t="str">
        <f>TRIM(MID(Tableau1[[#This Row],[tache]],FIND("TACHE",Tableau1[[#This Row],[tache]])+5,FIND(":",Tableau1[[#This Row],[tache]])-(FIND("TACHE",Tableau1[[#This Row],[tache]])+5)))</f>
        <v>1</v>
      </c>
      <c r="E1701" s="63" t="s">
        <v>1031</v>
      </c>
      <c r="F1701" s="63" t="s">
        <v>73</v>
      </c>
      <c r="G1701" s="63" t="s">
        <v>161</v>
      </c>
      <c r="H1701" s="63">
        <v>100</v>
      </c>
      <c r="I1701" s="63">
        <v>20</v>
      </c>
      <c r="J1701" s="63">
        <v>8</v>
      </c>
      <c r="K1701" s="63" t="s">
        <v>129</v>
      </c>
      <c r="L1701" s="63">
        <v>2</v>
      </c>
      <c r="M1701" s="63">
        <v>0</v>
      </c>
      <c r="N1701" s="64">
        <v>2</v>
      </c>
    </row>
    <row r="1702" spans="1:14" x14ac:dyDescent="0.25">
      <c r="A1702" s="62" t="s">
        <v>1030</v>
      </c>
      <c r="B1702" s="63" t="str">
        <f t="shared" si="26"/>
        <v>T5162</v>
      </c>
      <c r="C1702" s="63" t="s">
        <v>75</v>
      </c>
      <c r="D1702" s="63" t="str">
        <f>TRIM(MID(Tableau1[[#This Row],[tache]],FIND("TACHE",Tableau1[[#This Row],[tache]])+5,FIND(":",Tableau1[[#This Row],[tache]])-(FIND("TACHE",Tableau1[[#This Row],[tache]])+5)))</f>
        <v>1</v>
      </c>
      <c r="E1702" s="63" t="s">
        <v>1031</v>
      </c>
      <c r="F1702" s="63" t="s">
        <v>83</v>
      </c>
      <c r="G1702" s="63" t="s">
        <v>161</v>
      </c>
      <c r="H1702" s="63">
        <v>50</v>
      </c>
      <c r="I1702" s="63">
        <v>20</v>
      </c>
      <c r="J1702" s="63">
        <v>4</v>
      </c>
      <c r="K1702" s="63" t="s">
        <v>129</v>
      </c>
      <c r="L1702" s="63">
        <v>2</v>
      </c>
      <c r="M1702" s="63">
        <v>0</v>
      </c>
      <c r="N1702" s="64">
        <v>2</v>
      </c>
    </row>
    <row r="1703" spans="1:14" x14ac:dyDescent="0.25">
      <c r="A1703" s="62" t="s">
        <v>1030</v>
      </c>
      <c r="B1703" s="63" t="str">
        <f t="shared" si="26"/>
        <v>T5162</v>
      </c>
      <c r="C1703" s="63" t="s">
        <v>75</v>
      </c>
      <c r="D1703" s="63" t="str">
        <f>TRIM(MID(Tableau1[[#This Row],[tache]],FIND("TACHE",Tableau1[[#This Row],[tache]])+5,FIND(":",Tableau1[[#This Row],[tache]])-(FIND("TACHE",Tableau1[[#This Row],[tache]])+5)))</f>
        <v>1</v>
      </c>
      <c r="E1703" s="63" t="s">
        <v>1031</v>
      </c>
      <c r="F1703" s="63" t="s">
        <v>75</v>
      </c>
      <c r="G1703" s="63" t="s">
        <v>161</v>
      </c>
      <c r="H1703" s="63">
        <v>80</v>
      </c>
      <c r="I1703" s="63">
        <v>20</v>
      </c>
      <c r="J1703" s="63">
        <v>4</v>
      </c>
      <c r="K1703" s="63" t="s">
        <v>129</v>
      </c>
      <c r="L1703" s="63">
        <v>2</v>
      </c>
      <c r="M1703" s="63">
        <v>0</v>
      </c>
      <c r="N1703" s="64">
        <v>2</v>
      </c>
    </row>
    <row r="1704" spans="1:14" x14ac:dyDescent="0.25">
      <c r="A1704" s="62" t="s">
        <v>1030</v>
      </c>
      <c r="B1704" s="63" t="str">
        <f t="shared" si="26"/>
        <v>T5162</v>
      </c>
      <c r="C1704" s="63" t="s">
        <v>75</v>
      </c>
      <c r="D1704" s="63" t="str">
        <f>TRIM(MID(Tableau1[[#This Row],[tache]],FIND("TACHE",Tableau1[[#This Row],[tache]])+5,FIND(":",Tableau1[[#This Row],[tache]])-(FIND("TACHE",Tableau1[[#This Row],[tache]])+5)))</f>
        <v>1</v>
      </c>
      <c r="E1704" s="63" t="s">
        <v>1031</v>
      </c>
      <c r="F1704" s="63" t="s">
        <v>70</v>
      </c>
      <c r="G1704" s="63" t="s">
        <v>161</v>
      </c>
      <c r="H1704" s="63">
        <v>15</v>
      </c>
      <c r="I1704" s="63">
        <v>20</v>
      </c>
      <c r="J1704" s="63">
        <v>4</v>
      </c>
      <c r="K1704" s="63" t="s">
        <v>129</v>
      </c>
      <c r="L1704" s="63">
        <v>2</v>
      </c>
      <c r="M1704" s="63">
        <v>0</v>
      </c>
      <c r="N1704" s="64">
        <v>2</v>
      </c>
    </row>
    <row r="1705" spans="1:14" x14ac:dyDescent="0.25">
      <c r="A1705" s="62" t="s">
        <v>1030</v>
      </c>
      <c r="B1705" s="63" t="str">
        <f t="shared" si="26"/>
        <v>T5162</v>
      </c>
      <c r="C1705" s="63" t="s">
        <v>75</v>
      </c>
      <c r="D1705" s="63" t="str">
        <f>TRIM(MID(Tableau1[[#This Row],[tache]],FIND("TACHE",Tableau1[[#This Row],[tache]])+5,FIND(":",Tableau1[[#This Row],[tache]])-(FIND("TACHE",Tableau1[[#This Row],[tache]])+5)))</f>
        <v>1</v>
      </c>
      <c r="E1705" s="63" t="s">
        <v>1031</v>
      </c>
      <c r="F1705" s="63" t="s">
        <v>76</v>
      </c>
      <c r="G1705" s="63" t="s">
        <v>161</v>
      </c>
      <c r="H1705" s="63">
        <v>100</v>
      </c>
      <c r="I1705" s="63">
        <v>20</v>
      </c>
      <c r="J1705" s="63">
        <v>8</v>
      </c>
      <c r="K1705" s="63" t="s">
        <v>129</v>
      </c>
      <c r="L1705" s="63">
        <v>2</v>
      </c>
      <c r="M1705" s="63">
        <v>0</v>
      </c>
      <c r="N1705" s="64">
        <v>2</v>
      </c>
    </row>
    <row r="1706" spans="1:14" x14ac:dyDescent="0.25">
      <c r="A1706" s="62" t="s">
        <v>1030</v>
      </c>
      <c r="B1706" s="63" t="str">
        <f t="shared" si="26"/>
        <v>T5162</v>
      </c>
      <c r="C1706" s="63" t="s">
        <v>75</v>
      </c>
      <c r="D1706" s="63" t="str">
        <f>TRIM(MID(Tableau1[[#This Row],[tache]],FIND("TACHE",Tableau1[[#This Row],[tache]])+5,FIND(":",Tableau1[[#This Row],[tache]])-(FIND("TACHE",Tableau1[[#This Row],[tache]])+5)))</f>
        <v>1</v>
      </c>
      <c r="E1706" s="63" t="s">
        <v>1031</v>
      </c>
      <c r="F1706" s="63" t="s">
        <v>81</v>
      </c>
      <c r="G1706" s="63" t="s">
        <v>161</v>
      </c>
      <c r="H1706" s="63">
        <v>25</v>
      </c>
      <c r="I1706" s="63">
        <v>20</v>
      </c>
      <c r="J1706" s="63">
        <v>4</v>
      </c>
      <c r="K1706" s="63" t="s">
        <v>129</v>
      </c>
      <c r="L1706" s="63">
        <v>2</v>
      </c>
      <c r="M1706" s="63">
        <v>0</v>
      </c>
      <c r="N1706" s="64">
        <v>2</v>
      </c>
    </row>
    <row r="1707" spans="1:14" x14ac:dyDescent="0.25">
      <c r="A1707" s="62" t="s">
        <v>1030</v>
      </c>
      <c r="B1707" s="63" t="str">
        <f t="shared" si="26"/>
        <v>T5162</v>
      </c>
      <c r="C1707" s="63" t="s">
        <v>75</v>
      </c>
      <c r="D1707" s="63" t="str">
        <f>TRIM(MID(Tableau1[[#This Row],[tache]],FIND("TACHE",Tableau1[[#This Row],[tache]])+5,FIND(":",Tableau1[[#This Row],[tache]])-(FIND("TACHE",Tableau1[[#This Row],[tache]])+5)))</f>
        <v>3</v>
      </c>
      <c r="E1707" s="63" t="s">
        <v>338</v>
      </c>
      <c r="F1707" s="63" t="s">
        <v>73</v>
      </c>
      <c r="G1707" s="63" t="s">
        <v>1032</v>
      </c>
      <c r="H1707" s="63">
        <v>100</v>
      </c>
      <c r="I1707" s="63">
        <v>20</v>
      </c>
      <c r="J1707" s="63">
        <v>8</v>
      </c>
      <c r="K1707" s="63" t="s">
        <v>129</v>
      </c>
      <c r="L1707" s="63">
        <v>0</v>
      </c>
      <c r="M1707" s="63">
        <v>1</v>
      </c>
      <c r="N1707" s="64">
        <v>1</v>
      </c>
    </row>
    <row r="1708" spans="1:14" x14ac:dyDescent="0.25">
      <c r="A1708" s="62" t="s">
        <v>1030</v>
      </c>
      <c r="B1708" s="63" t="str">
        <f t="shared" si="26"/>
        <v>T5162</v>
      </c>
      <c r="C1708" s="63" t="s">
        <v>75</v>
      </c>
      <c r="D1708" s="63" t="str">
        <f>TRIM(MID(Tableau1[[#This Row],[tache]],FIND("TACHE",Tableau1[[#This Row],[tache]])+5,FIND(":",Tableau1[[#This Row],[tache]])-(FIND("TACHE",Tableau1[[#This Row],[tache]])+5)))</f>
        <v>3</v>
      </c>
      <c r="E1708" s="63" t="s">
        <v>338</v>
      </c>
      <c r="F1708" s="63" t="s">
        <v>83</v>
      </c>
      <c r="G1708" s="63" t="s">
        <v>1032</v>
      </c>
      <c r="H1708" s="63">
        <v>50</v>
      </c>
      <c r="I1708" s="63">
        <v>20</v>
      </c>
      <c r="J1708" s="63">
        <v>4</v>
      </c>
      <c r="K1708" s="63" t="s">
        <v>129</v>
      </c>
      <c r="L1708" s="63">
        <v>0</v>
      </c>
      <c r="M1708" s="63">
        <v>1</v>
      </c>
      <c r="N1708" s="64">
        <v>1</v>
      </c>
    </row>
    <row r="1709" spans="1:14" x14ac:dyDescent="0.25">
      <c r="A1709" s="62" t="s">
        <v>1030</v>
      </c>
      <c r="B1709" s="63" t="str">
        <f t="shared" si="26"/>
        <v>T5162</v>
      </c>
      <c r="C1709" s="63" t="s">
        <v>75</v>
      </c>
      <c r="D1709" s="63" t="str">
        <f>TRIM(MID(Tableau1[[#This Row],[tache]],FIND("TACHE",Tableau1[[#This Row],[tache]])+5,FIND(":",Tableau1[[#This Row],[tache]])-(FIND("TACHE",Tableau1[[#This Row],[tache]])+5)))</f>
        <v>3</v>
      </c>
      <c r="E1709" s="63" t="s">
        <v>338</v>
      </c>
      <c r="F1709" s="63" t="s">
        <v>75</v>
      </c>
      <c r="G1709" s="63" t="s">
        <v>1032</v>
      </c>
      <c r="H1709" s="63">
        <v>100</v>
      </c>
      <c r="I1709" s="63">
        <v>20</v>
      </c>
      <c r="J1709" s="63">
        <v>8</v>
      </c>
      <c r="K1709" s="63" t="s">
        <v>129</v>
      </c>
      <c r="L1709" s="63">
        <v>0</v>
      </c>
      <c r="M1709" s="63">
        <v>1</v>
      </c>
      <c r="N1709" s="64">
        <v>1</v>
      </c>
    </row>
    <row r="1710" spans="1:14" x14ac:dyDescent="0.25">
      <c r="A1710" s="62" t="s">
        <v>1030</v>
      </c>
      <c r="B1710" s="63" t="str">
        <f t="shared" si="26"/>
        <v>T5162</v>
      </c>
      <c r="C1710" s="63" t="s">
        <v>75</v>
      </c>
      <c r="D1710" s="63" t="str">
        <f>TRIM(MID(Tableau1[[#This Row],[tache]],FIND("TACHE",Tableau1[[#This Row],[tache]])+5,FIND(":",Tableau1[[#This Row],[tache]])-(FIND("TACHE",Tableau1[[#This Row],[tache]])+5)))</f>
        <v>3</v>
      </c>
      <c r="E1710" s="63" t="s">
        <v>338</v>
      </c>
      <c r="F1710" s="63" t="s">
        <v>70</v>
      </c>
      <c r="G1710" s="63" t="s">
        <v>1032</v>
      </c>
      <c r="H1710" s="63">
        <v>15</v>
      </c>
      <c r="I1710" s="63">
        <v>20</v>
      </c>
      <c r="J1710" s="63">
        <v>4</v>
      </c>
      <c r="K1710" s="63" t="s">
        <v>129</v>
      </c>
      <c r="L1710" s="63">
        <v>0</v>
      </c>
      <c r="M1710" s="63">
        <v>1</v>
      </c>
      <c r="N1710" s="64">
        <v>1</v>
      </c>
    </row>
    <row r="1711" spans="1:14" x14ac:dyDescent="0.25">
      <c r="A1711" s="62" t="s">
        <v>1030</v>
      </c>
      <c r="B1711" s="63" t="str">
        <f t="shared" si="26"/>
        <v>T5162</v>
      </c>
      <c r="C1711" s="63" t="s">
        <v>75</v>
      </c>
      <c r="D1711" s="63" t="str">
        <f>TRIM(MID(Tableau1[[#This Row],[tache]],FIND("TACHE",Tableau1[[#This Row],[tache]])+5,FIND(":",Tableau1[[#This Row],[tache]])-(FIND("TACHE",Tableau1[[#This Row],[tache]])+5)))</f>
        <v>3</v>
      </c>
      <c r="E1711" s="63" t="s">
        <v>338</v>
      </c>
      <c r="F1711" s="63" t="s">
        <v>76</v>
      </c>
      <c r="G1711" s="63" t="s">
        <v>1032</v>
      </c>
      <c r="H1711" s="63">
        <v>100</v>
      </c>
      <c r="I1711" s="63">
        <v>20</v>
      </c>
      <c r="J1711" s="63">
        <v>8</v>
      </c>
      <c r="K1711" s="63" t="s">
        <v>129</v>
      </c>
      <c r="L1711" s="63">
        <v>0</v>
      </c>
      <c r="M1711" s="63">
        <v>1</v>
      </c>
      <c r="N1711" s="64">
        <v>1</v>
      </c>
    </row>
    <row r="1712" spans="1:14" x14ac:dyDescent="0.25">
      <c r="A1712" s="62" t="s">
        <v>1030</v>
      </c>
      <c r="B1712" s="63" t="str">
        <f t="shared" si="26"/>
        <v>T5162</v>
      </c>
      <c r="C1712" s="63" t="s">
        <v>75</v>
      </c>
      <c r="D1712" s="63" t="str">
        <f>TRIM(MID(Tableau1[[#This Row],[tache]],FIND("TACHE",Tableau1[[#This Row],[tache]])+5,FIND(":",Tableau1[[#This Row],[tache]])-(FIND("TACHE",Tableau1[[#This Row],[tache]])+5)))</f>
        <v>3</v>
      </c>
      <c r="E1712" s="63" t="s">
        <v>338</v>
      </c>
      <c r="F1712" s="63" t="s">
        <v>81</v>
      </c>
      <c r="G1712" s="63" t="s">
        <v>1032</v>
      </c>
      <c r="H1712" s="63">
        <v>25</v>
      </c>
      <c r="I1712" s="63">
        <v>20</v>
      </c>
      <c r="J1712" s="63">
        <v>4</v>
      </c>
      <c r="K1712" s="63" t="s">
        <v>129</v>
      </c>
      <c r="L1712" s="63">
        <v>0</v>
      </c>
      <c r="M1712" s="63">
        <v>1</v>
      </c>
      <c r="N1712" s="64">
        <v>1</v>
      </c>
    </row>
    <row r="1713" spans="1:14" x14ac:dyDescent="0.25">
      <c r="A1713" s="5" t="s">
        <v>1033</v>
      </c>
      <c r="B1713" s="48" t="str">
        <f t="shared" si="26"/>
        <v>T5389</v>
      </c>
      <c r="C1713" s="48" t="s">
        <v>73</v>
      </c>
      <c r="D1713" s="48" t="str">
        <f>TRIM(MID(Tableau1[[#This Row],[tache]],FIND("TACHE",Tableau1[[#This Row],[tache]])+5,FIND(":",Tableau1[[#This Row],[tache]])-(FIND("TACHE",Tableau1[[#This Row],[tache]])+5)))</f>
        <v>1</v>
      </c>
      <c r="E1713" s="48" t="s">
        <v>127</v>
      </c>
      <c r="F1713" s="48" t="s">
        <v>73</v>
      </c>
      <c r="G1713" s="48" t="s">
        <v>639</v>
      </c>
      <c r="H1713" s="48">
        <v>50</v>
      </c>
      <c r="I1713" s="48">
        <v>20</v>
      </c>
      <c r="J1713" s="48">
        <v>4</v>
      </c>
      <c r="K1713" s="48" t="s">
        <v>129</v>
      </c>
      <c r="L1713" s="48">
        <v>0</v>
      </c>
      <c r="M1713" s="48">
        <v>2</v>
      </c>
      <c r="N1713" s="47">
        <v>2</v>
      </c>
    </row>
    <row r="1714" spans="1:14" x14ac:dyDescent="0.25">
      <c r="A1714" s="5" t="s">
        <v>1033</v>
      </c>
      <c r="B1714" s="48" t="str">
        <f t="shared" si="26"/>
        <v>T5389</v>
      </c>
      <c r="C1714" s="48" t="s">
        <v>73</v>
      </c>
      <c r="D1714" s="48" t="str">
        <f>TRIM(MID(Tableau1[[#This Row],[tache]],FIND("TACHE",Tableau1[[#This Row],[tache]])+5,FIND(":",Tableau1[[#This Row],[tache]])-(FIND("TACHE",Tableau1[[#This Row],[tache]])+5)))</f>
        <v>1</v>
      </c>
      <c r="E1714" s="48" t="s">
        <v>127</v>
      </c>
      <c r="F1714" s="48" t="s">
        <v>83</v>
      </c>
      <c r="G1714" s="48" t="s">
        <v>639</v>
      </c>
      <c r="H1714" s="48">
        <v>50</v>
      </c>
      <c r="I1714" s="48">
        <v>20</v>
      </c>
      <c r="J1714" s="48">
        <v>4</v>
      </c>
      <c r="K1714" s="48" t="s">
        <v>129</v>
      </c>
      <c r="L1714" s="48">
        <v>0</v>
      </c>
      <c r="M1714" s="48">
        <v>2</v>
      </c>
      <c r="N1714" s="47">
        <v>2</v>
      </c>
    </row>
    <row r="1715" spans="1:14" x14ac:dyDescent="0.25">
      <c r="A1715" s="62" t="s">
        <v>1034</v>
      </c>
      <c r="B1715" s="63" t="str">
        <f t="shared" si="26"/>
        <v>TTU158</v>
      </c>
      <c r="C1715" s="63" t="s">
        <v>73</v>
      </c>
      <c r="D1715" s="63" t="str">
        <f>TRIM(MID(Tableau1[[#This Row],[tache]],FIND("TACHE",Tableau1[[#This Row],[tache]])+5,FIND(":",Tableau1[[#This Row],[tache]])-(FIND("TACHE",Tableau1[[#This Row],[tache]])+5)))</f>
        <v>2</v>
      </c>
      <c r="E1715" s="63" t="s">
        <v>130</v>
      </c>
      <c r="F1715" s="63" t="s">
        <v>73</v>
      </c>
      <c r="G1715" s="63" t="s">
        <v>1035</v>
      </c>
      <c r="H1715" s="63">
        <v>250</v>
      </c>
      <c r="I1715" s="63">
        <v>20</v>
      </c>
      <c r="J1715" s="63">
        <v>12</v>
      </c>
      <c r="K1715" s="63" t="s">
        <v>129</v>
      </c>
      <c r="L1715" s="63">
        <v>0</v>
      </c>
      <c r="M1715" s="63">
        <v>2</v>
      </c>
      <c r="N1715" s="64">
        <v>2</v>
      </c>
    </row>
    <row r="1716" spans="1:14" x14ac:dyDescent="0.25">
      <c r="A1716" s="5" t="s">
        <v>1036</v>
      </c>
      <c r="B1716" s="48" t="str">
        <f t="shared" si="26"/>
        <v>TTU168</v>
      </c>
      <c r="C1716" s="48" t="s">
        <v>73</v>
      </c>
      <c r="D1716" s="48" t="str">
        <f>TRIM(MID(Tableau1[[#This Row],[tache]],FIND("TACHE",Tableau1[[#This Row],[tache]])+5,FIND(":",Tableau1[[#This Row],[tache]])-(FIND("TACHE",Tableau1[[#This Row],[tache]])+5)))</f>
        <v>1</v>
      </c>
      <c r="E1716" s="48" t="s">
        <v>127</v>
      </c>
      <c r="F1716" s="48" t="s">
        <v>73</v>
      </c>
      <c r="G1716" s="48" t="s">
        <v>1037</v>
      </c>
      <c r="H1716" s="48">
        <v>50</v>
      </c>
      <c r="I1716" s="48">
        <v>20</v>
      </c>
      <c r="J1716" s="48">
        <v>4</v>
      </c>
      <c r="K1716" s="48" t="s">
        <v>129</v>
      </c>
      <c r="L1716" s="48">
        <v>0</v>
      </c>
      <c r="M1716" s="48">
        <v>1</v>
      </c>
      <c r="N1716" s="47">
        <v>1</v>
      </c>
    </row>
    <row r="1717" spans="1:14" x14ac:dyDescent="0.25">
      <c r="A1717" s="62" t="s">
        <v>1038</v>
      </c>
      <c r="B1717" s="63" t="str">
        <f t="shared" si="26"/>
        <v>T1016</v>
      </c>
      <c r="C1717" s="63" t="s">
        <v>73</v>
      </c>
      <c r="D1717" s="63" t="str">
        <f>TRIM(MID(Tableau1[[#This Row],[tache]],FIND("TACHE",Tableau1[[#This Row],[tache]])+5,FIND(":",Tableau1[[#This Row],[tache]])-(FIND("TACHE",Tableau1[[#This Row],[tache]])+5)))</f>
        <v>2</v>
      </c>
      <c r="E1717" s="63" t="s">
        <v>1039</v>
      </c>
      <c r="F1717" s="63">
        <v>7</v>
      </c>
      <c r="G1717" s="63" t="s">
        <v>161</v>
      </c>
      <c r="H1717" s="63">
        <v>50</v>
      </c>
      <c r="I1717" s="63">
        <v>20</v>
      </c>
      <c r="J1717" s="63">
        <v>4</v>
      </c>
      <c r="K1717" s="63" t="s">
        <v>129</v>
      </c>
      <c r="L1717" s="63">
        <v>2</v>
      </c>
      <c r="M1717" s="63">
        <v>0</v>
      </c>
      <c r="N1717" s="64">
        <v>2</v>
      </c>
    </row>
    <row r="1718" spans="1:14" x14ac:dyDescent="0.25">
      <c r="A1718" s="62" t="s">
        <v>1038</v>
      </c>
      <c r="B1718" s="63" t="str">
        <f t="shared" si="26"/>
        <v>T1016</v>
      </c>
      <c r="C1718" s="63" t="s">
        <v>73</v>
      </c>
      <c r="D1718" s="63" t="str">
        <f>TRIM(MID(Tableau1[[#This Row],[tache]],FIND("TACHE",Tableau1[[#This Row],[tache]])+5,FIND(":",Tableau1[[#This Row],[tache]])-(FIND("TACHE",Tableau1[[#This Row],[tache]])+5)))</f>
        <v>2</v>
      </c>
      <c r="E1718" s="63" t="s">
        <v>1039</v>
      </c>
      <c r="F1718" s="63">
        <v>8</v>
      </c>
      <c r="G1718" s="63" t="s">
        <v>161</v>
      </c>
      <c r="H1718" s="63">
        <v>100</v>
      </c>
      <c r="I1718" s="63">
        <v>20</v>
      </c>
      <c r="J1718" s="63">
        <v>8</v>
      </c>
      <c r="K1718" s="63" t="s">
        <v>129</v>
      </c>
      <c r="L1718" s="63">
        <v>2</v>
      </c>
      <c r="M1718" s="63">
        <v>0</v>
      </c>
      <c r="N1718" s="64">
        <v>2</v>
      </c>
    </row>
    <row r="1719" spans="1:14" x14ac:dyDescent="0.25">
      <c r="A1719" s="62" t="s">
        <v>1038</v>
      </c>
      <c r="B1719" s="63" t="str">
        <f t="shared" si="26"/>
        <v>T1016</v>
      </c>
      <c r="C1719" s="63" t="s">
        <v>73</v>
      </c>
      <c r="D1719" s="63" t="str">
        <f>TRIM(MID(Tableau1[[#This Row],[tache]],FIND("TACHE",Tableau1[[#This Row],[tache]])+5,FIND(":",Tableau1[[#This Row],[tache]])-(FIND("TACHE",Tableau1[[#This Row],[tache]])+5)))</f>
        <v>2</v>
      </c>
      <c r="E1719" s="63" t="s">
        <v>1039</v>
      </c>
      <c r="F1719" s="63">
        <v>9</v>
      </c>
      <c r="G1719" s="63" t="s">
        <v>161</v>
      </c>
      <c r="H1719" s="63">
        <v>100</v>
      </c>
      <c r="I1719" s="63">
        <v>20</v>
      </c>
      <c r="J1719" s="63">
        <v>8</v>
      </c>
      <c r="K1719" s="63" t="s">
        <v>129</v>
      </c>
      <c r="L1719" s="63">
        <v>2</v>
      </c>
      <c r="M1719" s="63">
        <v>0</v>
      </c>
      <c r="N1719" s="64">
        <v>2</v>
      </c>
    </row>
    <row r="1720" spans="1:14" x14ac:dyDescent="0.25">
      <c r="A1720" s="62" t="s">
        <v>1038</v>
      </c>
      <c r="B1720" s="63" t="str">
        <f t="shared" si="26"/>
        <v>T1016</v>
      </c>
      <c r="C1720" s="63" t="s">
        <v>73</v>
      </c>
      <c r="D1720" s="63" t="str">
        <f>TRIM(MID(Tableau1[[#This Row],[tache]],FIND("TACHE",Tableau1[[#This Row],[tache]])+5,FIND(":",Tableau1[[#This Row],[tache]])-(FIND("TACHE",Tableau1[[#This Row],[tache]])+5)))</f>
        <v>2</v>
      </c>
      <c r="E1720" s="63" t="s">
        <v>1039</v>
      </c>
      <c r="F1720" s="63">
        <v>14</v>
      </c>
      <c r="G1720" s="63" t="s">
        <v>161</v>
      </c>
      <c r="H1720" s="63">
        <v>100</v>
      </c>
      <c r="I1720" s="63">
        <v>20</v>
      </c>
      <c r="J1720" s="63">
        <v>8</v>
      </c>
      <c r="K1720" s="63" t="s">
        <v>129</v>
      </c>
      <c r="L1720" s="63">
        <v>2</v>
      </c>
      <c r="M1720" s="63">
        <v>0</v>
      </c>
      <c r="N1720" s="64">
        <v>2</v>
      </c>
    </row>
    <row r="1721" spans="1:14" x14ac:dyDescent="0.25">
      <c r="A1721" s="62" t="s">
        <v>1038</v>
      </c>
      <c r="B1721" s="63" t="str">
        <f t="shared" si="26"/>
        <v>T1016</v>
      </c>
      <c r="C1721" s="63" t="s">
        <v>73</v>
      </c>
      <c r="D1721" s="63" t="str">
        <f>TRIM(MID(Tableau1[[#This Row],[tache]],FIND("TACHE",Tableau1[[#This Row],[tache]])+5,FIND(":",Tableau1[[#This Row],[tache]])-(FIND("TACHE",Tableau1[[#This Row],[tache]])+5)))</f>
        <v>4</v>
      </c>
      <c r="E1721" s="63" t="s">
        <v>2089</v>
      </c>
      <c r="F1721" s="63" t="s">
        <v>73</v>
      </c>
      <c r="G1721" s="63" t="s">
        <v>778</v>
      </c>
      <c r="H1721" s="63">
        <v>100</v>
      </c>
      <c r="I1721" s="63">
        <v>20</v>
      </c>
      <c r="J1721" s="63">
        <v>8</v>
      </c>
      <c r="K1721" s="63" t="s">
        <v>129</v>
      </c>
      <c r="L1721" s="63">
        <v>1</v>
      </c>
      <c r="M1721" s="63">
        <v>0</v>
      </c>
      <c r="N1721" s="64">
        <v>1</v>
      </c>
    </row>
    <row r="1722" spans="1:14" x14ac:dyDescent="0.25">
      <c r="A1722" s="62" t="s">
        <v>1038</v>
      </c>
      <c r="B1722" s="63" t="str">
        <f t="shared" si="26"/>
        <v>T1016</v>
      </c>
      <c r="C1722" s="63" t="s">
        <v>73</v>
      </c>
      <c r="D1722" s="63" t="str">
        <f>TRIM(MID(Tableau1[[#This Row],[tache]],FIND("TACHE",Tableau1[[#This Row],[tache]])+5,FIND(":",Tableau1[[#This Row],[tache]])-(FIND("TACHE",Tableau1[[#This Row],[tache]])+5)))</f>
        <v>5</v>
      </c>
      <c r="E1722" s="63" t="s">
        <v>1041</v>
      </c>
      <c r="F1722" s="63">
        <v>4</v>
      </c>
      <c r="G1722" s="63" t="s">
        <v>1042</v>
      </c>
      <c r="H1722" s="63">
        <v>150</v>
      </c>
      <c r="I1722" s="63">
        <v>20</v>
      </c>
      <c r="J1722" s="63">
        <v>8</v>
      </c>
      <c r="K1722" s="63" t="s">
        <v>129</v>
      </c>
      <c r="L1722" s="63">
        <v>0</v>
      </c>
      <c r="M1722" s="63">
        <v>1</v>
      </c>
      <c r="N1722" s="64">
        <v>1</v>
      </c>
    </row>
    <row r="1723" spans="1:14" x14ac:dyDescent="0.25">
      <c r="A1723" s="62" t="s">
        <v>1038</v>
      </c>
      <c r="B1723" s="63" t="str">
        <f t="shared" si="26"/>
        <v>T1016</v>
      </c>
      <c r="C1723" s="63" t="s">
        <v>73</v>
      </c>
      <c r="D1723" s="63" t="str">
        <f>TRIM(MID(Tableau1[[#This Row],[tache]],FIND("TACHE",Tableau1[[#This Row],[tache]])+5,FIND(":",Tableau1[[#This Row],[tache]])-(FIND("TACHE",Tableau1[[#This Row],[tache]])+5)))</f>
        <v>5</v>
      </c>
      <c r="E1723" s="63" t="s">
        <v>1041</v>
      </c>
      <c r="F1723" s="63">
        <v>6</v>
      </c>
      <c r="G1723" s="63" t="s">
        <v>1043</v>
      </c>
      <c r="H1723" s="63">
        <v>600</v>
      </c>
      <c r="I1723" s="63">
        <v>20</v>
      </c>
      <c r="J1723" s="63">
        <v>20</v>
      </c>
      <c r="K1723" s="63" t="s">
        <v>129</v>
      </c>
      <c r="L1723" s="63">
        <v>0</v>
      </c>
      <c r="M1723" s="63">
        <v>1</v>
      </c>
      <c r="N1723" s="64">
        <v>1</v>
      </c>
    </row>
    <row r="1724" spans="1:14" x14ac:dyDescent="0.25">
      <c r="A1724" s="62" t="s">
        <v>1038</v>
      </c>
      <c r="B1724" s="63" t="str">
        <f t="shared" si="26"/>
        <v>T1016</v>
      </c>
      <c r="C1724" s="63" t="s">
        <v>73</v>
      </c>
      <c r="D1724" s="63" t="str">
        <f>TRIM(MID(Tableau1[[#This Row],[tache]],FIND("TACHE",Tableau1[[#This Row],[tache]])+5,FIND(":",Tableau1[[#This Row],[tache]])-(FIND("TACHE",Tableau1[[#This Row],[tache]])+5)))</f>
        <v>5</v>
      </c>
      <c r="E1724" s="63" t="s">
        <v>1041</v>
      </c>
      <c r="F1724" s="63">
        <v>13</v>
      </c>
      <c r="G1724" s="63" t="s">
        <v>263</v>
      </c>
      <c r="H1724" s="63">
        <v>600</v>
      </c>
      <c r="I1724" s="63">
        <v>20</v>
      </c>
      <c r="J1724" s="63">
        <v>20</v>
      </c>
      <c r="K1724" s="63" t="s">
        <v>129</v>
      </c>
      <c r="L1724" s="63">
        <v>0</v>
      </c>
      <c r="M1724" s="63">
        <v>1</v>
      </c>
      <c r="N1724" s="64">
        <v>1</v>
      </c>
    </row>
    <row r="1725" spans="1:14" x14ac:dyDescent="0.25">
      <c r="A1725" s="62" t="s">
        <v>1038</v>
      </c>
      <c r="B1725" s="63" t="str">
        <f t="shared" si="26"/>
        <v>T1016</v>
      </c>
      <c r="C1725" s="63" t="s">
        <v>73</v>
      </c>
      <c r="D1725" s="63" t="str">
        <f>TRIM(MID(Tableau1[[#This Row],[tache]],FIND("TACHE",Tableau1[[#This Row],[tache]])+5,FIND(":",Tableau1[[#This Row],[tache]])-(FIND("TACHE",Tableau1[[#This Row],[tache]])+5)))</f>
        <v>6</v>
      </c>
      <c r="E1725" s="63" t="s">
        <v>2090</v>
      </c>
      <c r="F1725" s="63" t="s">
        <v>73</v>
      </c>
      <c r="G1725" s="63" t="s">
        <v>360</v>
      </c>
      <c r="H1725" s="63">
        <v>100</v>
      </c>
      <c r="I1725" s="63">
        <v>20</v>
      </c>
      <c r="J1725" s="63">
        <v>8</v>
      </c>
      <c r="K1725" s="63" t="s">
        <v>129</v>
      </c>
      <c r="L1725" s="63">
        <v>0</v>
      </c>
      <c r="M1725" s="63">
        <v>1</v>
      </c>
      <c r="N1725" s="64">
        <v>1</v>
      </c>
    </row>
    <row r="1726" spans="1:14" x14ac:dyDescent="0.25">
      <c r="A1726" s="62" t="s">
        <v>1038</v>
      </c>
      <c r="B1726" s="63" t="str">
        <f t="shared" si="26"/>
        <v>T1016</v>
      </c>
      <c r="C1726" s="63" t="s">
        <v>73</v>
      </c>
      <c r="D1726" s="63" t="str">
        <f>TRIM(MID(Tableau1[[#This Row],[tache]],FIND("TACHE",Tableau1[[#This Row],[tache]])+5,FIND(":",Tableau1[[#This Row],[tache]])-(FIND("TACHE",Tableau1[[#This Row],[tache]])+5)))</f>
        <v>7</v>
      </c>
      <c r="E1726" s="63" t="s">
        <v>1045</v>
      </c>
      <c r="F1726" s="63">
        <v>7</v>
      </c>
      <c r="G1726" s="63" t="s">
        <v>175</v>
      </c>
      <c r="H1726" s="63">
        <v>50</v>
      </c>
      <c r="I1726" s="63">
        <v>20</v>
      </c>
      <c r="J1726" s="63">
        <v>4</v>
      </c>
      <c r="K1726" s="63" t="s">
        <v>129</v>
      </c>
      <c r="L1726" s="63">
        <v>0</v>
      </c>
      <c r="M1726" s="63">
        <v>1</v>
      </c>
      <c r="N1726" s="64">
        <v>1</v>
      </c>
    </row>
    <row r="1727" spans="1:14" x14ac:dyDescent="0.25">
      <c r="A1727" s="62" t="s">
        <v>1038</v>
      </c>
      <c r="B1727" s="63" t="str">
        <f t="shared" si="26"/>
        <v>T1016</v>
      </c>
      <c r="C1727" s="63" t="s">
        <v>73</v>
      </c>
      <c r="D1727" s="63" t="str">
        <f>TRIM(MID(Tableau1[[#This Row],[tache]],FIND("TACHE",Tableau1[[#This Row],[tache]])+5,FIND(":",Tableau1[[#This Row],[tache]])-(FIND("TACHE",Tableau1[[#This Row],[tache]])+5)))</f>
        <v>7</v>
      </c>
      <c r="E1727" s="63" t="s">
        <v>1045</v>
      </c>
      <c r="F1727" s="63">
        <v>8</v>
      </c>
      <c r="G1727" s="63" t="s">
        <v>175</v>
      </c>
      <c r="H1727" s="63">
        <v>100</v>
      </c>
      <c r="I1727" s="63">
        <v>20</v>
      </c>
      <c r="J1727" s="63">
        <v>8</v>
      </c>
      <c r="K1727" s="63" t="s">
        <v>129</v>
      </c>
      <c r="L1727" s="63">
        <v>0</v>
      </c>
      <c r="M1727" s="63">
        <v>1</v>
      </c>
      <c r="N1727" s="64">
        <v>1</v>
      </c>
    </row>
    <row r="1728" spans="1:14" x14ac:dyDescent="0.25">
      <c r="A1728" s="62" t="s">
        <v>1038</v>
      </c>
      <c r="B1728" s="63" t="str">
        <f t="shared" si="26"/>
        <v>T1016</v>
      </c>
      <c r="C1728" s="63" t="s">
        <v>73</v>
      </c>
      <c r="D1728" s="63" t="str">
        <f>TRIM(MID(Tableau1[[#This Row],[tache]],FIND("TACHE",Tableau1[[#This Row],[tache]])+5,FIND(":",Tableau1[[#This Row],[tache]])-(FIND("TACHE",Tableau1[[#This Row],[tache]])+5)))</f>
        <v>7</v>
      </c>
      <c r="E1728" s="63" t="s">
        <v>1045</v>
      </c>
      <c r="F1728" s="63">
        <v>9</v>
      </c>
      <c r="G1728" s="63" t="s">
        <v>175</v>
      </c>
      <c r="H1728" s="63">
        <v>100</v>
      </c>
      <c r="I1728" s="63">
        <v>20</v>
      </c>
      <c r="J1728" s="63">
        <v>8</v>
      </c>
      <c r="K1728" s="63" t="s">
        <v>129</v>
      </c>
      <c r="L1728" s="63">
        <v>0</v>
      </c>
      <c r="M1728" s="63">
        <v>1</v>
      </c>
      <c r="N1728" s="64">
        <v>1</v>
      </c>
    </row>
    <row r="1729" spans="1:14" x14ac:dyDescent="0.25">
      <c r="A1729" s="62" t="s">
        <v>1038</v>
      </c>
      <c r="B1729" s="63" t="str">
        <f t="shared" si="26"/>
        <v>T1016</v>
      </c>
      <c r="C1729" s="63" t="s">
        <v>73</v>
      </c>
      <c r="D1729" s="63" t="str">
        <f>TRIM(MID(Tableau1[[#This Row],[tache]],FIND("TACHE",Tableau1[[#This Row],[tache]])+5,FIND(":",Tableau1[[#This Row],[tache]])-(FIND("TACHE",Tableau1[[#This Row],[tache]])+5)))</f>
        <v>7</v>
      </c>
      <c r="E1729" s="63" t="s">
        <v>1045</v>
      </c>
      <c r="F1729" s="63">
        <v>14</v>
      </c>
      <c r="G1729" s="63" t="s">
        <v>175</v>
      </c>
      <c r="H1729" s="63">
        <v>100</v>
      </c>
      <c r="I1729" s="63">
        <v>20</v>
      </c>
      <c r="J1729" s="63">
        <v>8</v>
      </c>
      <c r="K1729" s="63" t="s">
        <v>129</v>
      </c>
      <c r="L1729" s="63">
        <v>0</v>
      </c>
      <c r="M1729" s="63">
        <v>1</v>
      </c>
      <c r="N1729" s="64">
        <v>1</v>
      </c>
    </row>
    <row r="1730" spans="1:14" x14ac:dyDescent="0.25">
      <c r="A1730" s="5" t="s">
        <v>1046</v>
      </c>
      <c r="B1730" s="48" t="str">
        <f t="shared" si="26"/>
        <v>T1078</v>
      </c>
      <c r="C1730" s="48" t="s">
        <v>73</v>
      </c>
      <c r="D1730" s="48" t="str">
        <f>TRIM(MID(Tableau1[[#This Row],[tache]],FIND("TACHE",Tableau1[[#This Row],[tache]])+5,FIND(":",Tableau1[[#This Row],[tache]])-(FIND("TACHE",Tableau1[[#This Row],[tache]])+5)))</f>
        <v>1</v>
      </c>
      <c r="E1730" s="48" t="s">
        <v>252</v>
      </c>
      <c r="F1730" s="48">
        <v>1</v>
      </c>
      <c r="G1730" s="48" t="s">
        <v>161</v>
      </c>
      <c r="H1730" s="48">
        <v>50</v>
      </c>
      <c r="I1730" s="48">
        <v>20</v>
      </c>
      <c r="J1730" s="48">
        <v>4</v>
      </c>
      <c r="K1730" s="48" t="s">
        <v>129</v>
      </c>
      <c r="L1730" s="48">
        <v>2</v>
      </c>
      <c r="M1730" s="48">
        <v>0</v>
      </c>
      <c r="N1730" s="47">
        <v>2</v>
      </c>
    </row>
    <row r="1731" spans="1:14" x14ac:dyDescent="0.25">
      <c r="A1731" s="5" t="s">
        <v>1046</v>
      </c>
      <c r="B1731" s="48" t="str">
        <f t="shared" ref="B1731:B1794" si="27">RIGHT(A1731,LEN(A1731)-3)</f>
        <v>T1078</v>
      </c>
      <c r="C1731" s="48" t="s">
        <v>73</v>
      </c>
      <c r="D1731" s="48" t="str">
        <f>TRIM(MID(Tableau1[[#This Row],[tache]],FIND("TACHE",Tableau1[[#This Row],[tache]])+5,FIND(":",Tableau1[[#This Row],[tache]])-(FIND("TACHE",Tableau1[[#This Row],[tache]])+5)))</f>
        <v>1</v>
      </c>
      <c r="E1731" s="48" t="s">
        <v>252</v>
      </c>
      <c r="F1731" s="48">
        <v>3</v>
      </c>
      <c r="G1731" s="48" t="s">
        <v>161</v>
      </c>
      <c r="H1731" s="48">
        <v>200</v>
      </c>
      <c r="I1731" s="48">
        <v>20</v>
      </c>
      <c r="J1731" s="48">
        <v>8</v>
      </c>
      <c r="K1731" s="48" t="s">
        <v>129</v>
      </c>
      <c r="L1731" s="48">
        <v>2</v>
      </c>
      <c r="M1731" s="48">
        <v>0</v>
      </c>
      <c r="N1731" s="47">
        <v>2</v>
      </c>
    </row>
    <row r="1732" spans="1:14" x14ac:dyDescent="0.25">
      <c r="A1732" s="5" t="s">
        <v>1046</v>
      </c>
      <c r="B1732" s="48" t="str">
        <f t="shared" si="27"/>
        <v>T1078</v>
      </c>
      <c r="C1732" s="48" t="s">
        <v>73</v>
      </c>
      <c r="D1732" s="48" t="str">
        <f>TRIM(MID(Tableau1[[#This Row],[tache]],FIND("TACHE",Tableau1[[#This Row],[tache]])+5,FIND(":",Tableau1[[#This Row],[tache]])-(FIND("TACHE",Tableau1[[#This Row],[tache]])+5)))</f>
        <v>1</v>
      </c>
      <c r="E1732" s="48" t="s">
        <v>252</v>
      </c>
      <c r="F1732" s="48">
        <v>5</v>
      </c>
      <c r="G1732" s="48" t="s">
        <v>161</v>
      </c>
      <c r="H1732" s="48">
        <v>25</v>
      </c>
      <c r="I1732" s="48">
        <v>20</v>
      </c>
      <c r="J1732" s="48">
        <v>4</v>
      </c>
      <c r="K1732" s="48" t="s">
        <v>129</v>
      </c>
      <c r="L1732" s="48">
        <v>2</v>
      </c>
      <c r="M1732" s="48">
        <v>0</v>
      </c>
      <c r="N1732" s="47">
        <v>2</v>
      </c>
    </row>
    <row r="1733" spans="1:14" x14ac:dyDescent="0.25">
      <c r="A1733" s="5" t="s">
        <v>1046</v>
      </c>
      <c r="B1733" s="48" t="str">
        <f t="shared" si="27"/>
        <v>T1078</v>
      </c>
      <c r="C1733" s="48" t="s">
        <v>73</v>
      </c>
      <c r="D1733" s="48" t="str">
        <f>TRIM(MID(Tableau1[[#This Row],[tache]],FIND("TACHE",Tableau1[[#This Row],[tache]])+5,FIND(":",Tableau1[[#This Row],[tache]])-(FIND("TACHE",Tableau1[[#This Row],[tache]])+5)))</f>
        <v>1</v>
      </c>
      <c r="E1733" s="48" t="s">
        <v>252</v>
      </c>
      <c r="F1733" s="48">
        <v>6</v>
      </c>
      <c r="G1733" s="48" t="s">
        <v>161</v>
      </c>
      <c r="H1733" s="48">
        <v>25</v>
      </c>
      <c r="I1733" s="48">
        <v>20</v>
      </c>
      <c r="J1733" s="48">
        <v>4</v>
      </c>
      <c r="K1733" s="48" t="s">
        <v>129</v>
      </c>
      <c r="L1733" s="48">
        <v>2</v>
      </c>
      <c r="M1733" s="48">
        <v>0</v>
      </c>
      <c r="N1733" s="47">
        <v>2</v>
      </c>
    </row>
    <row r="1734" spans="1:14" x14ac:dyDescent="0.25">
      <c r="A1734" s="5" t="s">
        <v>1046</v>
      </c>
      <c r="B1734" s="48" t="str">
        <f t="shared" si="27"/>
        <v>T1078</v>
      </c>
      <c r="C1734" s="48" t="s">
        <v>73</v>
      </c>
      <c r="D1734" s="48" t="str">
        <f>TRIM(MID(Tableau1[[#This Row],[tache]],FIND("TACHE",Tableau1[[#This Row],[tache]])+5,FIND(":",Tableau1[[#This Row],[tache]])-(FIND("TACHE",Tableau1[[#This Row],[tache]])+5)))</f>
        <v>1</v>
      </c>
      <c r="E1734" s="48" t="s">
        <v>252</v>
      </c>
      <c r="F1734" s="48">
        <v>7</v>
      </c>
      <c r="G1734" s="48" t="s">
        <v>161</v>
      </c>
      <c r="H1734" s="48">
        <v>25</v>
      </c>
      <c r="I1734" s="48">
        <v>20</v>
      </c>
      <c r="J1734" s="48">
        <v>4</v>
      </c>
      <c r="K1734" s="48" t="s">
        <v>129</v>
      </c>
      <c r="L1734" s="48">
        <v>2</v>
      </c>
      <c r="M1734" s="48">
        <v>0</v>
      </c>
      <c r="N1734" s="47">
        <v>2</v>
      </c>
    </row>
    <row r="1735" spans="1:14" x14ac:dyDescent="0.25">
      <c r="A1735" s="5" t="s">
        <v>1046</v>
      </c>
      <c r="B1735" s="48" t="str">
        <f t="shared" si="27"/>
        <v>T1078</v>
      </c>
      <c r="C1735" s="48" t="s">
        <v>73</v>
      </c>
      <c r="D1735" s="48" t="str">
        <f>TRIM(MID(Tableau1[[#This Row],[tache]],FIND("TACHE",Tableau1[[#This Row],[tache]])+5,FIND(":",Tableau1[[#This Row],[tache]])-(FIND("TACHE",Tableau1[[#This Row],[tache]])+5)))</f>
        <v>1</v>
      </c>
      <c r="E1735" s="48" t="s">
        <v>252</v>
      </c>
      <c r="F1735" s="48">
        <v>8</v>
      </c>
      <c r="G1735" s="48" t="s">
        <v>161</v>
      </c>
      <c r="H1735" s="48">
        <v>80</v>
      </c>
      <c r="I1735" s="48">
        <v>20</v>
      </c>
      <c r="J1735" s="48">
        <v>4</v>
      </c>
      <c r="K1735" s="48" t="s">
        <v>129</v>
      </c>
      <c r="L1735" s="48">
        <v>2</v>
      </c>
      <c r="M1735" s="48">
        <v>0</v>
      </c>
      <c r="N1735" s="47">
        <v>2</v>
      </c>
    </row>
    <row r="1736" spans="1:14" x14ac:dyDescent="0.25">
      <c r="A1736" s="5" t="s">
        <v>1046</v>
      </c>
      <c r="B1736" s="48" t="str">
        <f t="shared" si="27"/>
        <v>T1078</v>
      </c>
      <c r="C1736" s="48" t="s">
        <v>73</v>
      </c>
      <c r="D1736" s="48" t="str">
        <f>TRIM(MID(Tableau1[[#This Row],[tache]],FIND("TACHE",Tableau1[[#This Row],[tache]])+5,FIND(":",Tableau1[[#This Row],[tache]])-(FIND("TACHE",Tableau1[[#This Row],[tache]])+5)))</f>
        <v>1</v>
      </c>
      <c r="E1736" s="48" t="s">
        <v>252</v>
      </c>
      <c r="F1736" s="48">
        <v>9</v>
      </c>
      <c r="G1736" s="48" t="s">
        <v>161</v>
      </c>
      <c r="H1736" s="48">
        <v>80</v>
      </c>
      <c r="I1736" s="48">
        <v>20</v>
      </c>
      <c r="J1736" s="48">
        <v>4</v>
      </c>
      <c r="K1736" s="48" t="s">
        <v>129</v>
      </c>
      <c r="L1736" s="48">
        <v>2</v>
      </c>
      <c r="M1736" s="48">
        <v>0</v>
      </c>
      <c r="N1736" s="47">
        <v>2</v>
      </c>
    </row>
    <row r="1737" spans="1:14" x14ac:dyDescent="0.25">
      <c r="A1737" s="5" t="s">
        <v>1046</v>
      </c>
      <c r="B1737" s="48" t="str">
        <f t="shared" si="27"/>
        <v>T1078</v>
      </c>
      <c r="C1737" s="48" t="s">
        <v>73</v>
      </c>
      <c r="D1737" s="48" t="str">
        <f>TRIM(MID(Tableau1[[#This Row],[tache]],FIND("TACHE",Tableau1[[#This Row],[tache]])+5,FIND(":",Tableau1[[#This Row],[tache]])-(FIND("TACHE",Tableau1[[#This Row],[tache]])+5)))</f>
        <v>1</v>
      </c>
      <c r="E1737" s="48" t="s">
        <v>252</v>
      </c>
      <c r="F1737" s="48">
        <v>10</v>
      </c>
      <c r="G1737" s="48" t="s">
        <v>161</v>
      </c>
      <c r="H1737" s="48">
        <v>50</v>
      </c>
      <c r="I1737" s="48">
        <v>20</v>
      </c>
      <c r="J1737" s="48">
        <v>4</v>
      </c>
      <c r="K1737" s="48" t="s">
        <v>129</v>
      </c>
      <c r="L1737" s="48">
        <v>2</v>
      </c>
      <c r="M1737" s="48">
        <v>0</v>
      </c>
      <c r="N1737" s="47">
        <v>2</v>
      </c>
    </row>
    <row r="1738" spans="1:14" x14ac:dyDescent="0.25">
      <c r="A1738" s="5" t="s">
        <v>1046</v>
      </c>
      <c r="B1738" s="48" t="str">
        <f t="shared" si="27"/>
        <v>T1078</v>
      </c>
      <c r="C1738" s="48" t="s">
        <v>73</v>
      </c>
      <c r="D1738" s="48" t="str">
        <f>TRIM(MID(Tableau1[[#This Row],[tache]],FIND("TACHE",Tableau1[[#This Row],[tache]])+5,FIND(":",Tableau1[[#This Row],[tache]])-(FIND("TACHE",Tableau1[[#This Row],[tache]])+5)))</f>
        <v>1</v>
      </c>
      <c r="E1738" s="48" t="s">
        <v>252</v>
      </c>
      <c r="F1738" s="48">
        <v>14</v>
      </c>
      <c r="G1738" s="48" t="s">
        <v>161</v>
      </c>
      <c r="H1738" s="48">
        <v>50</v>
      </c>
      <c r="I1738" s="48">
        <v>20</v>
      </c>
      <c r="J1738" s="48">
        <v>4</v>
      </c>
      <c r="K1738" s="48" t="s">
        <v>129</v>
      </c>
      <c r="L1738" s="48">
        <v>2</v>
      </c>
      <c r="M1738" s="48">
        <v>0</v>
      </c>
      <c r="N1738" s="47">
        <v>2</v>
      </c>
    </row>
    <row r="1739" spans="1:14" x14ac:dyDescent="0.25">
      <c r="A1739" s="5" t="s">
        <v>1046</v>
      </c>
      <c r="B1739" s="48" t="str">
        <f t="shared" si="27"/>
        <v>T1078</v>
      </c>
      <c r="C1739" s="48" t="s">
        <v>73</v>
      </c>
      <c r="D1739" s="48" t="str">
        <f>TRIM(MID(Tableau1[[#This Row],[tache]],FIND("TACHE",Tableau1[[#This Row],[tache]])+5,FIND(":",Tableau1[[#This Row],[tache]])-(FIND("TACHE",Tableau1[[#This Row],[tache]])+5)))</f>
        <v>1</v>
      </c>
      <c r="E1739" s="48" t="s">
        <v>252</v>
      </c>
      <c r="F1739" s="48">
        <v>16</v>
      </c>
      <c r="G1739" s="48" t="s">
        <v>161</v>
      </c>
      <c r="H1739" s="48">
        <v>50</v>
      </c>
      <c r="I1739" s="48">
        <v>20</v>
      </c>
      <c r="J1739" s="48">
        <v>4</v>
      </c>
      <c r="K1739" s="48" t="s">
        <v>129</v>
      </c>
      <c r="L1739" s="48">
        <v>2</v>
      </c>
      <c r="M1739" s="48">
        <v>0</v>
      </c>
      <c r="N1739" s="47">
        <v>2</v>
      </c>
    </row>
    <row r="1740" spans="1:14" x14ac:dyDescent="0.25">
      <c r="A1740" s="5" t="s">
        <v>1046</v>
      </c>
      <c r="B1740" s="48" t="str">
        <f t="shared" si="27"/>
        <v>T1078</v>
      </c>
      <c r="C1740" s="48" t="s">
        <v>73</v>
      </c>
      <c r="D1740" s="48" t="str">
        <f>TRIM(MID(Tableau1[[#This Row],[tache]],FIND("TACHE",Tableau1[[#This Row],[tache]])+5,FIND(":",Tableau1[[#This Row],[tache]])-(FIND("TACHE",Tableau1[[#This Row],[tache]])+5)))</f>
        <v>1</v>
      </c>
      <c r="E1740" s="48" t="s">
        <v>252</v>
      </c>
      <c r="F1740" s="48">
        <v>18</v>
      </c>
      <c r="G1740" s="48" t="s">
        <v>161</v>
      </c>
      <c r="H1740" s="48">
        <v>100</v>
      </c>
      <c r="I1740" s="48">
        <v>20</v>
      </c>
      <c r="J1740" s="48">
        <v>8</v>
      </c>
      <c r="K1740" s="48" t="s">
        <v>129</v>
      </c>
      <c r="L1740" s="48">
        <v>2</v>
      </c>
      <c r="M1740" s="48">
        <v>0</v>
      </c>
      <c r="N1740" s="47">
        <v>2</v>
      </c>
    </row>
    <row r="1741" spans="1:14" x14ac:dyDescent="0.25">
      <c r="A1741" s="5" t="s">
        <v>1046</v>
      </c>
      <c r="B1741" s="48" t="str">
        <f t="shared" si="27"/>
        <v>T1078</v>
      </c>
      <c r="C1741" s="48" t="s">
        <v>73</v>
      </c>
      <c r="D1741" s="48" t="str">
        <f>TRIM(MID(Tableau1[[#This Row],[tache]],FIND("TACHE",Tableau1[[#This Row],[tache]])+5,FIND(":",Tableau1[[#This Row],[tache]])-(FIND("TACHE",Tableau1[[#This Row],[tache]])+5)))</f>
        <v>1</v>
      </c>
      <c r="E1741" s="48" t="s">
        <v>252</v>
      </c>
      <c r="F1741" s="48">
        <v>19</v>
      </c>
      <c r="G1741" s="48" t="s">
        <v>161</v>
      </c>
      <c r="H1741" s="48">
        <v>15</v>
      </c>
      <c r="I1741" s="48">
        <v>20</v>
      </c>
      <c r="J1741" s="48">
        <v>4</v>
      </c>
      <c r="K1741" s="48" t="s">
        <v>129</v>
      </c>
      <c r="L1741" s="48">
        <v>2</v>
      </c>
      <c r="M1741" s="48">
        <v>0</v>
      </c>
      <c r="N1741" s="47">
        <v>2</v>
      </c>
    </row>
    <row r="1742" spans="1:14" x14ac:dyDescent="0.25">
      <c r="A1742" s="5" t="s">
        <v>1046</v>
      </c>
      <c r="B1742" s="48" t="str">
        <f t="shared" si="27"/>
        <v>T1078</v>
      </c>
      <c r="C1742" s="48" t="s">
        <v>73</v>
      </c>
      <c r="D1742" s="48" t="str">
        <f>TRIM(MID(Tableau1[[#This Row],[tache]],FIND("TACHE",Tableau1[[#This Row],[tache]])+5,FIND(":",Tableau1[[#This Row],[tache]])-(FIND("TACHE",Tableau1[[#This Row],[tache]])+5)))</f>
        <v>1</v>
      </c>
      <c r="E1742" s="48" t="s">
        <v>252</v>
      </c>
      <c r="F1742" s="48">
        <v>20</v>
      </c>
      <c r="G1742" s="48" t="s">
        <v>161</v>
      </c>
      <c r="H1742" s="48">
        <v>15</v>
      </c>
      <c r="I1742" s="48">
        <v>20</v>
      </c>
      <c r="J1742" s="48">
        <v>4</v>
      </c>
      <c r="K1742" s="48" t="s">
        <v>129</v>
      </c>
      <c r="L1742" s="48">
        <v>2</v>
      </c>
      <c r="M1742" s="48">
        <v>0</v>
      </c>
      <c r="N1742" s="47">
        <v>2</v>
      </c>
    </row>
    <row r="1743" spans="1:14" x14ac:dyDescent="0.25">
      <c r="A1743" s="5" t="s">
        <v>1046</v>
      </c>
      <c r="B1743" s="48" t="str">
        <f t="shared" si="27"/>
        <v>T1078</v>
      </c>
      <c r="C1743" s="48" t="s">
        <v>73</v>
      </c>
      <c r="D1743" s="48" t="str">
        <f>TRIM(MID(Tableau1[[#This Row],[tache]],FIND("TACHE",Tableau1[[#This Row],[tache]])+5,FIND(":",Tableau1[[#This Row],[tache]])-(FIND("TACHE",Tableau1[[#This Row],[tache]])+5)))</f>
        <v>1</v>
      </c>
      <c r="E1743" s="48" t="s">
        <v>252</v>
      </c>
      <c r="F1743" s="48">
        <v>23</v>
      </c>
      <c r="G1743" s="48" t="s">
        <v>161</v>
      </c>
      <c r="H1743" s="48">
        <v>15</v>
      </c>
      <c r="I1743" s="48">
        <v>20</v>
      </c>
      <c r="J1743" s="48">
        <v>4</v>
      </c>
      <c r="K1743" s="48" t="s">
        <v>129</v>
      </c>
      <c r="L1743" s="48">
        <v>2</v>
      </c>
      <c r="M1743" s="48">
        <v>0</v>
      </c>
      <c r="N1743" s="47">
        <v>2</v>
      </c>
    </row>
    <row r="1744" spans="1:14" x14ac:dyDescent="0.25">
      <c r="A1744" s="5" t="s">
        <v>1046</v>
      </c>
      <c r="B1744" s="48" t="str">
        <f t="shared" si="27"/>
        <v>T1078</v>
      </c>
      <c r="C1744" s="48" t="s">
        <v>73</v>
      </c>
      <c r="D1744" s="48" t="str">
        <f>TRIM(MID(Tableau1[[#This Row],[tache]],FIND("TACHE",Tableau1[[#This Row],[tache]])+5,FIND(":",Tableau1[[#This Row],[tache]])-(FIND("TACHE",Tableau1[[#This Row],[tache]])+5)))</f>
        <v>1</v>
      </c>
      <c r="E1744" s="48" t="s">
        <v>252</v>
      </c>
      <c r="F1744" s="48">
        <v>24</v>
      </c>
      <c r="G1744" s="48" t="s">
        <v>161</v>
      </c>
      <c r="H1744" s="48">
        <v>15</v>
      </c>
      <c r="I1744" s="48">
        <v>20</v>
      </c>
      <c r="J1744" s="48">
        <v>4</v>
      </c>
      <c r="K1744" s="48" t="s">
        <v>129</v>
      </c>
      <c r="L1744" s="48">
        <v>2</v>
      </c>
      <c r="M1744" s="48">
        <v>0</v>
      </c>
      <c r="N1744" s="47">
        <v>2</v>
      </c>
    </row>
    <row r="1745" spans="1:14" x14ac:dyDescent="0.25">
      <c r="A1745" s="5" t="s">
        <v>1046</v>
      </c>
      <c r="B1745" s="48" t="str">
        <f t="shared" si="27"/>
        <v>T1078</v>
      </c>
      <c r="C1745" s="48" t="s">
        <v>73</v>
      </c>
      <c r="D1745" s="48" t="str">
        <f>TRIM(MID(Tableau1[[#This Row],[tache]],FIND("TACHE",Tableau1[[#This Row],[tache]])+5,FIND(":",Tableau1[[#This Row],[tache]])-(FIND("TACHE",Tableau1[[#This Row],[tache]])+5)))</f>
        <v>2</v>
      </c>
      <c r="E1745" s="48" t="s">
        <v>1047</v>
      </c>
      <c r="F1745" s="48">
        <v>1</v>
      </c>
      <c r="G1745" s="48" t="s">
        <v>175</v>
      </c>
      <c r="H1745" s="48">
        <v>50</v>
      </c>
      <c r="I1745" s="48">
        <v>20</v>
      </c>
      <c r="J1745" s="48">
        <v>4</v>
      </c>
      <c r="K1745" s="48" t="s">
        <v>129</v>
      </c>
      <c r="L1745" s="48">
        <v>0</v>
      </c>
      <c r="M1745" s="48">
        <v>1</v>
      </c>
      <c r="N1745" s="47">
        <v>1</v>
      </c>
    </row>
    <row r="1746" spans="1:14" x14ac:dyDescent="0.25">
      <c r="A1746" s="5" t="s">
        <v>1046</v>
      </c>
      <c r="B1746" s="48" t="str">
        <f t="shared" si="27"/>
        <v>T1078</v>
      </c>
      <c r="C1746" s="48" t="s">
        <v>73</v>
      </c>
      <c r="D1746" s="48" t="str">
        <f>TRIM(MID(Tableau1[[#This Row],[tache]],FIND("TACHE",Tableau1[[#This Row],[tache]])+5,FIND(":",Tableau1[[#This Row],[tache]])-(FIND("TACHE",Tableau1[[#This Row],[tache]])+5)))</f>
        <v>2</v>
      </c>
      <c r="E1746" s="48" t="s">
        <v>1047</v>
      </c>
      <c r="F1746" s="48">
        <v>3</v>
      </c>
      <c r="G1746" s="48" t="s">
        <v>175</v>
      </c>
      <c r="H1746" s="48">
        <v>200</v>
      </c>
      <c r="I1746" s="48">
        <v>20</v>
      </c>
      <c r="J1746" s="48">
        <v>8</v>
      </c>
      <c r="K1746" s="48" t="s">
        <v>129</v>
      </c>
      <c r="L1746" s="48">
        <v>0</v>
      </c>
      <c r="M1746" s="48">
        <v>1</v>
      </c>
      <c r="N1746" s="47">
        <v>1</v>
      </c>
    </row>
    <row r="1747" spans="1:14" x14ac:dyDescent="0.25">
      <c r="A1747" s="5" t="s">
        <v>1046</v>
      </c>
      <c r="B1747" s="48" t="str">
        <f t="shared" si="27"/>
        <v>T1078</v>
      </c>
      <c r="C1747" s="48" t="s">
        <v>73</v>
      </c>
      <c r="D1747" s="48" t="str">
        <f>TRIM(MID(Tableau1[[#This Row],[tache]],FIND("TACHE",Tableau1[[#This Row],[tache]])+5,FIND(":",Tableau1[[#This Row],[tache]])-(FIND("TACHE",Tableau1[[#This Row],[tache]])+5)))</f>
        <v>2</v>
      </c>
      <c r="E1747" s="48" t="s">
        <v>1047</v>
      </c>
      <c r="F1747" s="48">
        <v>5</v>
      </c>
      <c r="G1747" s="48" t="s">
        <v>175</v>
      </c>
      <c r="H1747" s="48">
        <v>25</v>
      </c>
      <c r="I1747" s="48">
        <v>20</v>
      </c>
      <c r="J1747" s="48">
        <v>4</v>
      </c>
      <c r="K1747" s="48" t="s">
        <v>129</v>
      </c>
      <c r="L1747" s="48">
        <v>0</v>
      </c>
      <c r="M1747" s="48">
        <v>1</v>
      </c>
      <c r="N1747" s="47">
        <v>1</v>
      </c>
    </row>
    <row r="1748" spans="1:14" x14ac:dyDescent="0.25">
      <c r="A1748" s="5" t="s">
        <v>1046</v>
      </c>
      <c r="B1748" s="48" t="str">
        <f t="shared" si="27"/>
        <v>T1078</v>
      </c>
      <c r="C1748" s="48" t="s">
        <v>73</v>
      </c>
      <c r="D1748" s="48" t="str">
        <f>TRIM(MID(Tableau1[[#This Row],[tache]],FIND("TACHE",Tableau1[[#This Row],[tache]])+5,FIND(":",Tableau1[[#This Row],[tache]])-(FIND("TACHE",Tableau1[[#This Row],[tache]])+5)))</f>
        <v>2</v>
      </c>
      <c r="E1748" s="48" t="s">
        <v>1047</v>
      </c>
      <c r="F1748" s="48">
        <v>6</v>
      </c>
      <c r="G1748" s="48" t="s">
        <v>175</v>
      </c>
      <c r="H1748" s="48">
        <v>25</v>
      </c>
      <c r="I1748" s="48">
        <v>20</v>
      </c>
      <c r="J1748" s="48">
        <v>4</v>
      </c>
      <c r="K1748" s="48" t="s">
        <v>129</v>
      </c>
      <c r="L1748" s="48">
        <v>0</v>
      </c>
      <c r="M1748" s="48">
        <v>1</v>
      </c>
      <c r="N1748" s="47">
        <v>1</v>
      </c>
    </row>
    <row r="1749" spans="1:14" x14ac:dyDescent="0.25">
      <c r="A1749" s="5" t="s">
        <v>1046</v>
      </c>
      <c r="B1749" s="48" t="str">
        <f t="shared" si="27"/>
        <v>T1078</v>
      </c>
      <c r="C1749" s="48" t="s">
        <v>73</v>
      </c>
      <c r="D1749" s="48" t="str">
        <f>TRIM(MID(Tableau1[[#This Row],[tache]],FIND("TACHE",Tableau1[[#This Row],[tache]])+5,FIND(":",Tableau1[[#This Row],[tache]])-(FIND("TACHE",Tableau1[[#This Row],[tache]])+5)))</f>
        <v>2</v>
      </c>
      <c r="E1749" s="48" t="s">
        <v>1047</v>
      </c>
      <c r="F1749" s="48">
        <v>7</v>
      </c>
      <c r="G1749" s="48" t="s">
        <v>175</v>
      </c>
      <c r="H1749" s="48">
        <v>25</v>
      </c>
      <c r="I1749" s="48">
        <v>20</v>
      </c>
      <c r="J1749" s="48">
        <v>4</v>
      </c>
      <c r="K1749" s="48" t="s">
        <v>129</v>
      </c>
      <c r="L1749" s="48">
        <v>0</v>
      </c>
      <c r="M1749" s="48">
        <v>1</v>
      </c>
      <c r="N1749" s="47">
        <v>1</v>
      </c>
    </row>
    <row r="1750" spans="1:14" x14ac:dyDescent="0.25">
      <c r="A1750" s="5" t="s">
        <v>1046</v>
      </c>
      <c r="B1750" s="48" t="str">
        <f t="shared" si="27"/>
        <v>T1078</v>
      </c>
      <c r="C1750" s="48" t="s">
        <v>73</v>
      </c>
      <c r="D1750" s="48" t="str">
        <f>TRIM(MID(Tableau1[[#This Row],[tache]],FIND("TACHE",Tableau1[[#This Row],[tache]])+5,FIND(":",Tableau1[[#This Row],[tache]])-(FIND("TACHE",Tableau1[[#This Row],[tache]])+5)))</f>
        <v>2</v>
      </c>
      <c r="E1750" s="48" t="s">
        <v>1047</v>
      </c>
      <c r="F1750" s="48">
        <v>8</v>
      </c>
      <c r="G1750" s="48" t="s">
        <v>175</v>
      </c>
      <c r="H1750" s="48">
        <v>80</v>
      </c>
      <c r="I1750" s="48">
        <v>20</v>
      </c>
      <c r="J1750" s="48">
        <v>4</v>
      </c>
      <c r="K1750" s="48" t="s">
        <v>129</v>
      </c>
      <c r="L1750" s="48">
        <v>0</v>
      </c>
      <c r="M1750" s="48">
        <v>1</v>
      </c>
      <c r="N1750" s="47">
        <v>1</v>
      </c>
    </row>
    <row r="1751" spans="1:14" x14ac:dyDescent="0.25">
      <c r="A1751" s="5" t="s">
        <v>1046</v>
      </c>
      <c r="B1751" s="48" t="str">
        <f t="shared" si="27"/>
        <v>T1078</v>
      </c>
      <c r="C1751" s="48" t="s">
        <v>73</v>
      </c>
      <c r="D1751" s="48" t="str">
        <f>TRIM(MID(Tableau1[[#This Row],[tache]],FIND("TACHE",Tableau1[[#This Row],[tache]])+5,FIND(":",Tableau1[[#This Row],[tache]])-(FIND("TACHE",Tableau1[[#This Row],[tache]])+5)))</f>
        <v>2</v>
      </c>
      <c r="E1751" s="48" t="s">
        <v>1047</v>
      </c>
      <c r="F1751" s="48">
        <v>9</v>
      </c>
      <c r="G1751" s="48" t="s">
        <v>175</v>
      </c>
      <c r="H1751" s="48">
        <v>80</v>
      </c>
      <c r="I1751" s="48">
        <v>20</v>
      </c>
      <c r="J1751" s="48">
        <v>4</v>
      </c>
      <c r="K1751" s="48" t="s">
        <v>129</v>
      </c>
      <c r="L1751" s="48">
        <v>0</v>
      </c>
      <c r="M1751" s="48">
        <v>1</v>
      </c>
      <c r="N1751" s="47">
        <v>1</v>
      </c>
    </row>
    <row r="1752" spans="1:14" x14ac:dyDescent="0.25">
      <c r="A1752" s="5" t="s">
        <v>1046</v>
      </c>
      <c r="B1752" s="48" t="str">
        <f t="shared" si="27"/>
        <v>T1078</v>
      </c>
      <c r="C1752" s="48" t="s">
        <v>73</v>
      </c>
      <c r="D1752" s="48" t="str">
        <f>TRIM(MID(Tableau1[[#This Row],[tache]],FIND("TACHE",Tableau1[[#This Row],[tache]])+5,FIND(":",Tableau1[[#This Row],[tache]])-(FIND("TACHE",Tableau1[[#This Row],[tache]])+5)))</f>
        <v>2</v>
      </c>
      <c r="E1752" s="48" t="s">
        <v>1047</v>
      </c>
      <c r="F1752" s="48">
        <v>10</v>
      </c>
      <c r="G1752" s="48" t="s">
        <v>175</v>
      </c>
      <c r="H1752" s="48">
        <v>50</v>
      </c>
      <c r="I1752" s="48">
        <v>20</v>
      </c>
      <c r="J1752" s="48">
        <v>4</v>
      </c>
      <c r="K1752" s="48" t="s">
        <v>129</v>
      </c>
      <c r="L1752" s="48">
        <v>0</v>
      </c>
      <c r="M1752" s="48">
        <v>1</v>
      </c>
      <c r="N1752" s="47">
        <v>1</v>
      </c>
    </row>
    <row r="1753" spans="1:14" x14ac:dyDescent="0.25">
      <c r="A1753" s="5" t="s">
        <v>1046</v>
      </c>
      <c r="B1753" s="48" t="str">
        <f t="shared" si="27"/>
        <v>T1078</v>
      </c>
      <c r="C1753" s="48" t="s">
        <v>73</v>
      </c>
      <c r="D1753" s="48" t="str">
        <f>TRIM(MID(Tableau1[[#This Row],[tache]],FIND("TACHE",Tableau1[[#This Row],[tache]])+5,FIND(":",Tableau1[[#This Row],[tache]])-(FIND("TACHE",Tableau1[[#This Row],[tache]])+5)))</f>
        <v>2</v>
      </c>
      <c r="E1753" s="48" t="s">
        <v>1047</v>
      </c>
      <c r="F1753" s="48">
        <v>14</v>
      </c>
      <c r="G1753" s="48" t="s">
        <v>175</v>
      </c>
      <c r="H1753" s="48">
        <v>50</v>
      </c>
      <c r="I1753" s="48">
        <v>20</v>
      </c>
      <c r="J1753" s="48">
        <v>4</v>
      </c>
      <c r="K1753" s="48" t="s">
        <v>129</v>
      </c>
      <c r="L1753" s="48">
        <v>0</v>
      </c>
      <c r="M1753" s="48">
        <v>1</v>
      </c>
      <c r="N1753" s="47">
        <v>1</v>
      </c>
    </row>
    <row r="1754" spans="1:14" x14ac:dyDescent="0.25">
      <c r="A1754" s="5" t="s">
        <v>1046</v>
      </c>
      <c r="B1754" s="48" t="str">
        <f t="shared" si="27"/>
        <v>T1078</v>
      </c>
      <c r="C1754" s="48" t="s">
        <v>73</v>
      </c>
      <c r="D1754" s="48" t="str">
        <f>TRIM(MID(Tableau1[[#This Row],[tache]],FIND("TACHE",Tableau1[[#This Row],[tache]])+5,FIND(":",Tableau1[[#This Row],[tache]])-(FIND("TACHE",Tableau1[[#This Row],[tache]])+5)))</f>
        <v>2</v>
      </c>
      <c r="E1754" s="48" t="s">
        <v>1047</v>
      </c>
      <c r="F1754" s="48">
        <v>16</v>
      </c>
      <c r="G1754" s="48" t="s">
        <v>175</v>
      </c>
      <c r="H1754" s="48">
        <v>50</v>
      </c>
      <c r="I1754" s="48">
        <v>20</v>
      </c>
      <c r="J1754" s="48">
        <v>4</v>
      </c>
      <c r="K1754" s="48" t="s">
        <v>129</v>
      </c>
      <c r="L1754" s="48">
        <v>0</v>
      </c>
      <c r="M1754" s="48">
        <v>1</v>
      </c>
      <c r="N1754" s="47">
        <v>1</v>
      </c>
    </row>
    <row r="1755" spans="1:14" x14ac:dyDescent="0.25">
      <c r="A1755" s="5" t="s">
        <v>1046</v>
      </c>
      <c r="B1755" s="48" t="str">
        <f t="shared" si="27"/>
        <v>T1078</v>
      </c>
      <c r="C1755" s="48" t="s">
        <v>73</v>
      </c>
      <c r="D1755" s="48" t="str">
        <f>TRIM(MID(Tableau1[[#This Row],[tache]],FIND("TACHE",Tableau1[[#This Row],[tache]])+5,FIND(":",Tableau1[[#This Row],[tache]])-(FIND("TACHE",Tableau1[[#This Row],[tache]])+5)))</f>
        <v>2</v>
      </c>
      <c r="E1755" s="48" t="s">
        <v>1047</v>
      </c>
      <c r="F1755" s="48">
        <v>18</v>
      </c>
      <c r="G1755" s="48" t="s">
        <v>175</v>
      </c>
      <c r="H1755" s="48">
        <v>100</v>
      </c>
      <c r="I1755" s="48">
        <v>20</v>
      </c>
      <c r="J1755" s="48">
        <v>8</v>
      </c>
      <c r="K1755" s="48" t="s">
        <v>129</v>
      </c>
      <c r="L1755" s="48">
        <v>0</v>
      </c>
      <c r="M1755" s="48">
        <v>1</v>
      </c>
      <c r="N1755" s="47">
        <v>1</v>
      </c>
    </row>
    <row r="1756" spans="1:14" x14ac:dyDescent="0.25">
      <c r="A1756" s="5" t="s">
        <v>1046</v>
      </c>
      <c r="B1756" s="48" t="str">
        <f t="shared" si="27"/>
        <v>T1078</v>
      </c>
      <c r="C1756" s="48" t="s">
        <v>73</v>
      </c>
      <c r="D1756" s="48" t="str">
        <f>TRIM(MID(Tableau1[[#This Row],[tache]],FIND("TACHE",Tableau1[[#This Row],[tache]])+5,FIND(":",Tableau1[[#This Row],[tache]])-(FIND("TACHE",Tableau1[[#This Row],[tache]])+5)))</f>
        <v>2</v>
      </c>
      <c r="E1756" s="48" t="s">
        <v>1047</v>
      </c>
      <c r="F1756" s="48">
        <v>19</v>
      </c>
      <c r="G1756" s="48" t="s">
        <v>175</v>
      </c>
      <c r="H1756" s="48">
        <v>15</v>
      </c>
      <c r="I1756" s="48">
        <v>20</v>
      </c>
      <c r="J1756" s="48">
        <v>4</v>
      </c>
      <c r="K1756" s="48" t="s">
        <v>129</v>
      </c>
      <c r="L1756" s="48">
        <v>0</v>
      </c>
      <c r="M1756" s="48">
        <v>1</v>
      </c>
      <c r="N1756" s="47">
        <v>1</v>
      </c>
    </row>
    <row r="1757" spans="1:14" x14ac:dyDescent="0.25">
      <c r="A1757" s="5" t="s">
        <v>1046</v>
      </c>
      <c r="B1757" s="48" t="str">
        <f t="shared" si="27"/>
        <v>T1078</v>
      </c>
      <c r="C1757" s="48" t="s">
        <v>73</v>
      </c>
      <c r="D1757" s="48" t="str">
        <f>TRIM(MID(Tableau1[[#This Row],[tache]],FIND("TACHE",Tableau1[[#This Row],[tache]])+5,FIND(":",Tableau1[[#This Row],[tache]])-(FIND("TACHE",Tableau1[[#This Row],[tache]])+5)))</f>
        <v>2</v>
      </c>
      <c r="E1757" s="48" t="s">
        <v>1047</v>
      </c>
      <c r="F1757" s="48">
        <v>20</v>
      </c>
      <c r="G1757" s="48" t="s">
        <v>175</v>
      </c>
      <c r="H1757" s="48">
        <v>15</v>
      </c>
      <c r="I1757" s="48">
        <v>20</v>
      </c>
      <c r="J1757" s="48">
        <v>4</v>
      </c>
      <c r="K1757" s="48" t="s">
        <v>129</v>
      </c>
      <c r="L1757" s="48">
        <v>0</v>
      </c>
      <c r="M1757" s="48">
        <v>1</v>
      </c>
      <c r="N1757" s="47">
        <v>1</v>
      </c>
    </row>
    <row r="1758" spans="1:14" x14ac:dyDescent="0.25">
      <c r="A1758" s="5" t="s">
        <v>1046</v>
      </c>
      <c r="B1758" s="48" t="str">
        <f t="shared" si="27"/>
        <v>T1078</v>
      </c>
      <c r="C1758" s="48" t="s">
        <v>73</v>
      </c>
      <c r="D1758" s="48" t="str">
        <f>TRIM(MID(Tableau1[[#This Row],[tache]],FIND("TACHE",Tableau1[[#This Row],[tache]])+5,FIND(":",Tableau1[[#This Row],[tache]])-(FIND("TACHE",Tableau1[[#This Row],[tache]])+5)))</f>
        <v>2</v>
      </c>
      <c r="E1758" s="48" t="s">
        <v>1047</v>
      </c>
      <c r="F1758" s="48">
        <v>21</v>
      </c>
      <c r="G1758" s="48" t="s">
        <v>1048</v>
      </c>
      <c r="H1758" s="48">
        <v>600</v>
      </c>
      <c r="I1758" s="48">
        <v>20</v>
      </c>
      <c r="J1758" s="48">
        <v>20</v>
      </c>
      <c r="K1758" s="48" t="s">
        <v>129</v>
      </c>
      <c r="L1758" s="48">
        <v>0</v>
      </c>
      <c r="M1758" s="48">
        <v>1</v>
      </c>
      <c r="N1758" s="47">
        <v>1</v>
      </c>
    </row>
    <row r="1759" spans="1:14" x14ac:dyDescent="0.25">
      <c r="A1759" s="5" t="s">
        <v>1046</v>
      </c>
      <c r="B1759" s="48" t="str">
        <f t="shared" si="27"/>
        <v>T1078</v>
      </c>
      <c r="C1759" s="48" t="s">
        <v>73</v>
      </c>
      <c r="D1759" s="48" t="str">
        <f>TRIM(MID(Tableau1[[#This Row],[tache]],FIND("TACHE",Tableau1[[#This Row],[tache]])+5,FIND(":",Tableau1[[#This Row],[tache]])-(FIND("TACHE",Tableau1[[#This Row],[tache]])+5)))</f>
        <v>2</v>
      </c>
      <c r="E1759" s="48" t="s">
        <v>1047</v>
      </c>
      <c r="F1759" s="48">
        <v>23</v>
      </c>
      <c r="G1759" s="48" t="s">
        <v>175</v>
      </c>
      <c r="H1759" s="48">
        <v>15</v>
      </c>
      <c r="I1759" s="48">
        <v>20</v>
      </c>
      <c r="J1759" s="48">
        <v>4</v>
      </c>
      <c r="K1759" s="48" t="s">
        <v>129</v>
      </c>
      <c r="L1759" s="48">
        <v>0</v>
      </c>
      <c r="M1759" s="48">
        <v>1</v>
      </c>
      <c r="N1759" s="47">
        <v>1</v>
      </c>
    </row>
    <row r="1760" spans="1:14" x14ac:dyDescent="0.25">
      <c r="A1760" s="5" t="s">
        <v>1046</v>
      </c>
      <c r="B1760" s="48" t="str">
        <f t="shared" si="27"/>
        <v>T1078</v>
      </c>
      <c r="C1760" s="48" t="s">
        <v>73</v>
      </c>
      <c r="D1760" s="48" t="str">
        <f>TRIM(MID(Tableau1[[#This Row],[tache]],FIND("TACHE",Tableau1[[#This Row],[tache]])+5,FIND(":",Tableau1[[#This Row],[tache]])-(FIND("TACHE",Tableau1[[#This Row],[tache]])+5)))</f>
        <v>2</v>
      </c>
      <c r="E1760" s="48" t="s">
        <v>1047</v>
      </c>
      <c r="F1760" s="48">
        <v>24</v>
      </c>
      <c r="G1760" s="48" t="s">
        <v>175</v>
      </c>
      <c r="H1760" s="48">
        <v>15</v>
      </c>
      <c r="I1760" s="48">
        <v>20</v>
      </c>
      <c r="J1760" s="48">
        <v>4</v>
      </c>
      <c r="K1760" s="48" t="s">
        <v>129</v>
      </c>
      <c r="L1760" s="48">
        <v>0</v>
      </c>
      <c r="M1760" s="48">
        <v>1</v>
      </c>
      <c r="N1760" s="47">
        <v>1</v>
      </c>
    </row>
    <row r="1761" spans="1:14" x14ac:dyDescent="0.25">
      <c r="A1761" s="62" t="s">
        <v>1049</v>
      </c>
      <c r="B1761" s="63" t="str">
        <f t="shared" si="27"/>
        <v>T2371</v>
      </c>
      <c r="C1761" s="63" t="s">
        <v>73</v>
      </c>
      <c r="D1761" s="63" t="str">
        <f>TRIM(MID(Tableau1[[#This Row],[tache]],FIND("TACHE",Tableau1[[#This Row],[tache]])+5,FIND(":",Tableau1[[#This Row],[tache]])-(FIND("TACHE",Tableau1[[#This Row],[tache]])+5)))</f>
        <v>1</v>
      </c>
      <c r="E1761" s="63" t="s">
        <v>252</v>
      </c>
      <c r="F1761" s="63">
        <v>1</v>
      </c>
      <c r="G1761" s="63" t="s">
        <v>161</v>
      </c>
      <c r="H1761" s="63">
        <v>25</v>
      </c>
      <c r="I1761" s="63">
        <v>20</v>
      </c>
      <c r="J1761" s="63">
        <v>4</v>
      </c>
      <c r="K1761" s="63" t="s">
        <v>129</v>
      </c>
      <c r="L1761" s="63">
        <v>2</v>
      </c>
      <c r="M1761" s="63">
        <v>0</v>
      </c>
      <c r="N1761" s="64">
        <v>2</v>
      </c>
    </row>
    <row r="1762" spans="1:14" x14ac:dyDescent="0.25">
      <c r="A1762" s="62" t="s">
        <v>1049</v>
      </c>
      <c r="B1762" s="63" t="str">
        <f t="shared" si="27"/>
        <v>T2371</v>
      </c>
      <c r="C1762" s="63" t="s">
        <v>73</v>
      </c>
      <c r="D1762" s="63" t="str">
        <f>TRIM(MID(Tableau1[[#This Row],[tache]],FIND("TACHE",Tableau1[[#This Row],[tache]])+5,FIND(":",Tableau1[[#This Row],[tache]])-(FIND("TACHE",Tableau1[[#This Row],[tache]])+5)))</f>
        <v>1</v>
      </c>
      <c r="E1762" s="63" t="s">
        <v>252</v>
      </c>
      <c r="F1762" s="63">
        <v>4</v>
      </c>
      <c r="G1762" s="63" t="s">
        <v>161</v>
      </c>
      <c r="H1762" s="63">
        <v>25</v>
      </c>
      <c r="I1762" s="63">
        <v>20</v>
      </c>
      <c r="J1762" s="63">
        <v>4</v>
      </c>
      <c r="K1762" s="63" t="s">
        <v>129</v>
      </c>
      <c r="L1762" s="63">
        <v>2</v>
      </c>
      <c r="M1762" s="63">
        <v>0</v>
      </c>
      <c r="N1762" s="64">
        <v>2</v>
      </c>
    </row>
    <row r="1763" spans="1:14" x14ac:dyDescent="0.25">
      <c r="A1763" s="62" t="s">
        <v>1049</v>
      </c>
      <c r="B1763" s="63" t="str">
        <f t="shared" si="27"/>
        <v>T2371</v>
      </c>
      <c r="C1763" s="63" t="s">
        <v>73</v>
      </c>
      <c r="D1763" s="63" t="str">
        <f>TRIM(MID(Tableau1[[#This Row],[tache]],FIND("TACHE",Tableau1[[#This Row],[tache]])+5,FIND(":",Tableau1[[#This Row],[tache]])-(FIND("TACHE",Tableau1[[#This Row],[tache]])+5)))</f>
        <v>1</v>
      </c>
      <c r="E1763" s="63" t="s">
        <v>252</v>
      </c>
      <c r="F1763" s="63">
        <v>7</v>
      </c>
      <c r="G1763" s="63" t="s">
        <v>161</v>
      </c>
      <c r="H1763" s="63">
        <v>50</v>
      </c>
      <c r="I1763" s="63">
        <v>20</v>
      </c>
      <c r="J1763" s="63">
        <v>4</v>
      </c>
      <c r="K1763" s="63" t="s">
        <v>129</v>
      </c>
      <c r="L1763" s="63">
        <v>2</v>
      </c>
      <c r="M1763" s="63">
        <v>0</v>
      </c>
      <c r="N1763" s="64">
        <v>2</v>
      </c>
    </row>
    <row r="1764" spans="1:14" x14ac:dyDescent="0.25">
      <c r="A1764" s="62" t="s">
        <v>1049</v>
      </c>
      <c r="B1764" s="63" t="str">
        <f t="shared" si="27"/>
        <v>T2371</v>
      </c>
      <c r="C1764" s="63" t="s">
        <v>73</v>
      </c>
      <c r="D1764" s="63" t="str">
        <f>TRIM(MID(Tableau1[[#This Row],[tache]],FIND("TACHE",Tableau1[[#This Row],[tache]])+5,FIND(":",Tableau1[[#This Row],[tache]])-(FIND("TACHE",Tableau1[[#This Row],[tache]])+5)))</f>
        <v>1</v>
      </c>
      <c r="E1764" s="63" t="s">
        <v>252</v>
      </c>
      <c r="F1764" s="63">
        <v>9</v>
      </c>
      <c r="G1764" s="63" t="s">
        <v>161</v>
      </c>
      <c r="H1764" s="63">
        <v>50</v>
      </c>
      <c r="I1764" s="63">
        <v>20</v>
      </c>
      <c r="J1764" s="63">
        <v>4</v>
      </c>
      <c r="K1764" s="63" t="s">
        <v>129</v>
      </c>
      <c r="L1764" s="63">
        <v>2</v>
      </c>
      <c r="M1764" s="63">
        <v>0</v>
      </c>
      <c r="N1764" s="64">
        <v>2</v>
      </c>
    </row>
    <row r="1765" spans="1:14" x14ac:dyDescent="0.25">
      <c r="A1765" s="62" t="s">
        <v>1049</v>
      </c>
      <c r="B1765" s="63" t="str">
        <f t="shared" si="27"/>
        <v>T2371</v>
      </c>
      <c r="C1765" s="63" t="s">
        <v>73</v>
      </c>
      <c r="D1765" s="63" t="str">
        <f>TRIM(MID(Tableau1[[#This Row],[tache]],FIND("TACHE",Tableau1[[#This Row],[tache]])+5,FIND(":",Tableau1[[#This Row],[tache]])-(FIND("TACHE",Tableau1[[#This Row],[tache]])+5)))</f>
        <v>1</v>
      </c>
      <c r="E1765" s="63" t="s">
        <v>252</v>
      </c>
      <c r="F1765" s="63">
        <v>11</v>
      </c>
      <c r="G1765" s="63" t="s">
        <v>161</v>
      </c>
      <c r="H1765" s="63">
        <v>50</v>
      </c>
      <c r="I1765" s="63">
        <v>20</v>
      </c>
      <c r="J1765" s="63">
        <v>4</v>
      </c>
      <c r="K1765" s="63" t="s">
        <v>129</v>
      </c>
      <c r="L1765" s="63">
        <v>2</v>
      </c>
      <c r="M1765" s="63">
        <v>0</v>
      </c>
      <c r="N1765" s="64">
        <v>2</v>
      </c>
    </row>
    <row r="1766" spans="1:14" x14ac:dyDescent="0.25">
      <c r="A1766" s="62" t="s">
        <v>1049</v>
      </c>
      <c r="B1766" s="63" t="str">
        <f t="shared" si="27"/>
        <v>T2371</v>
      </c>
      <c r="C1766" s="63" t="s">
        <v>73</v>
      </c>
      <c r="D1766" s="63" t="str">
        <f>TRIM(MID(Tableau1[[#This Row],[tache]],FIND("TACHE",Tableau1[[#This Row],[tache]])+5,FIND(":",Tableau1[[#This Row],[tache]])-(FIND("TACHE",Tableau1[[#This Row],[tache]])+5)))</f>
        <v>1</v>
      </c>
      <c r="E1766" s="63" t="s">
        <v>252</v>
      </c>
      <c r="F1766" s="63">
        <v>14</v>
      </c>
      <c r="G1766" s="63" t="s">
        <v>161</v>
      </c>
      <c r="H1766" s="63">
        <v>80</v>
      </c>
      <c r="I1766" s="63">
        <v>20</v>
      </c>
      <c r="J1766" s="63">
        <v>4</v>
      </c>
      <c r="K1766" s="63" t="s">
        <v>129</v>
      </c>
      <c r="L1766" s="63">
        <v>2</v>
      </c>
      <c r="M1766" s="63">
        <v>0</v>
      </c>
      <c r="N1766" s="64">
        <v>2</v>
      </c>
    </row>
    <row r="1767" spans="1:14" x14ac:dyDescent="0.25">
      <c r="A1767" s="62" t="s">
        <v>1049</v>
      </c>
      <c r="B1767" s="63" t="str">
        <f t="shared" si="27"/>
        <v>T2371</v>
      </c>
      <c r="C1767" s="63" t="s">
        <v>73</v>
      </c>
      <c r="D1767" s="63" t="str">
        <f>TRIM(MID(Tableau1[[#This Row],[tache]],FIND("TACHE",Tableau1[[#This Row],[tache]])+5,FIND(":",Tableau1[[#This Row],[tache]])-(FIND("TACHE",Tableau1[[#This Row],[tache]])+5)))</f>
        <v>1</v>
      </c>
      <c r="E1767" s="63" t="s">
        <v>252</v>
      </c>
      <c r="F1767" s="63">
        <v>15</v>
      </c>
      <c r="G1767" s="63" t="s">
        <v>161</v>
      </c>
      <c r="H1767" s="63">
        <v>150</v>
      </c>
      <c r="I1767" s="63">
        <v>20</v>
      </c>
      <c r="J1767" s="63">
        <v>8</v>
      </c>
      <c r="K1767" s="63" t="s">
        <v>129</v>
      </c>
      <c r="L1767" s="63">
        <v>2</v>
      </c>
      <c r="M1767" s="63">
        <v>0</v>
      </c>
      <c r="N1767" s="64">
        <v>2</v>
      </c>
    </row>
    <row r="1768" spans="1:14" x14ac:dyDescent="0.25">
      <c r="A1768" s="62" t="s">
        <v>1049</v>
      </c>
      <c r="B1768" s="63" t="str">
        <f t="shared" si="27"/>
        <v>T2371</v>
      </c>
      <c r="C1768" s="63" t="s">
        <v>73</v>
      </c>
      <c r="D1768" s="63" t="str">
        <f>TRIM(MID(Tableau1[[#This Row],[tache]],FIND("TACHE",Tableau1[[#This Row],[tache]])+5,FIND(":",Tableau1[[#This Row],[tache]])-(FIND("TACHE",Tableau1[[#This Row],[tache]])+5)))</f>
        <v>1</v>
      </c>
      <c r="E1768" s="63" t="s">
        <v>252</v>
      </c>
      <c r="F1768" s="63">
        <v>17</v>
      </c>
      <c r="G1768" s="63" t="s">
        <v>161</v>
      </c>
      <c r="H1768" s="63">
        <v>25</v>
      </c>
      <c r="I1768" s="63">
        <v>20</v>
      </c>
      <c r="J1768" s="63">
        <v>4</v>
      </c>
      <c r="K1768" s="63" t="s">
        <v>129</v>
      </c>
      <c r="L1768" s="63">
        <v>2</v>
      </c>
      <c r="M1768" s="63">
        <v>0</v>
      </c>
      <c r="N1768" s="64">
        <v>2</v>
      </c>
    </row>
    <row r="1769" spans="1:14" x14ac:dyDescent="0.25">
      <c r="A1769" s="62" t="s">
        <v>1049</v>
      </c>
      <c r="B1769" s="63" t="str">
        <f t="shared" si="27"/>
        <v>T2371</v>
      </c>
      <c r="C1769" s="63" t="s">
        <v>73</v>
      </c>
      <c r="D1769" s="63" t="str">
        <f>TRIM(MID(Tableau1[[#This Row],[tache]],FIND("TACHE",Tableau1[[#This Row],[tache]])+5,FIND(":",Tableau1[[#This Row],[tache]])-(FIND("TACHE",Tableau1[[#This Row],[tache]])+5)))</f>
        <v>1</v>
      </c>
      <c r="E1769" s="63" t="s">
        <v>252</v>
      </c>
      <c r="F1769" s="63">
        <v>19</v>
      </c>
      <c r="G1769" s="63" t="s">
        <v>161</v>
      </c>
      <c r="H1769" s="63">
        <v>25</v>
      </c>
      <c r="I1769" s="63">
        <v>20</v>
      </c>
      <c r="J1769" s="63">
        <v>4</v>
      </c>
      <c r="K1769" s="63" t="s">
        <v>129</v>
      </c>
      <c r="L1769" s="63">
        <v>2</v>
      </c>
      <c r="M1769" s="63">
        <v>0</v>
      </c>
      <c r="N1769" s="64">
        <v>2</v>
      </c>
    </row>
    <row r="1770" spans="1:14" x14ac:dyDescent="0.25">
      <c r="A1770" s="62" t="s">
        <v>1049</v>
      </c>
      <c r="B1770" s="63" t="str">
        <f t="shared" si="27"/>
        <v>T2371</v>
      </c>
      <c r="C1770" s="63" t="s">
        <v>73</v>
      </c>
      <c r="D1770" s="63" t="str">
        <f>TRIM(MID(Tableau1[[#This Row],[tache]],FIND("TACHE",Tableau1[[#This Row],[tache]])+5,FIND(":",Tableau1[[#This Row],[tache]])-(FIND("TACHE",Tableau1[[#This Row],[tache]])+5)))</f>
        <v>2</v>
      </c>
      <c r="E1770" s="63" t="s">
        <v>130</v>
      </c>
      <c r="F1770" s="63" t="s">
        <v>73</v>
      </c>
      <c r="G1770" s="63" t="s">
        <v>946</v>
      </c>
      <c r="H1770" s="63">
        <v>150</v>
      </c>
      <c r="I1770" s="63">
        <v>20</v>
      </c>
      <c r="J1770" s="63">
        <v>8</v>
      </c>
      <c r="K1770" s="63" t="s">
        <v>129</v>
      </c>
      <c r="L1770" s="63">
        <v>1</v>
      </c>
      <c r="M1770" s="63">
        <v>0</v>
      </c>
      <c r="N1770" s="64">
        <v>1</v>
      </c>
    </row>
    <row r="1771" spans="1:14" x14ac:dyDescent="0.25">
      <c r="A1771" s="62" t="s">
        <v>1049</v>
      </c>
      <c r="B1771" s="63" t="str">
        <f t="shared" si="27"/>
        <v>T2371</v>
      </c>
      <c r="C1771" s="63" t="s">
        <v>73</v>
      </c>
      <c r="D1771" s="63" t="str">
        <f>TRIM(MID(Tableau1[[#This Row],[tache]],FIND("TACHE",Tableau1[[#This Row],[tache]])+5,FIND(":",Tableau1[[#This Row],[tache]])-(FIND("TACHE",Tableau1[[#This Row],[tache]])+5)))</f>
        <v>3</v>
      </c>
      <c r="E1771" s="63" t="s">
        <v>1050</v>
      </c>
      <c r="F1771" s="63">
        <v>1</v>
      </c>
      <c r="G1771" s="63" t="s">
        <v>175</v>
      </c>
      <c r="H1771" s="63">
        <v>25</v>
      </c>
      <c r="I1771" s="63">
        <v>20</v>
      </c>
      <c r="J1771" s="63">
        <v>4</v>
      </c>
      <c r="K1771" s="63" t="s">
        <v>129</v>
      </c>
      <c r="L1771" s="63">
        <v>0</v>
      </c>
      <c r="M1771" s="63">
        <v>1</v>
      </c>
      <c r="N1771" s="64">
        <v>1</v>
      </c>
    </row>
    <row r="1772" spans="1:14" x14ac:dyDescent="0.25">
      <c r="A1772" s="62" t="s">
        <v>1049</v>
      </c>
      <c r="B1772" s="63" t="str">
        <f t="shared" si="27"/>
        <v>T2371</v>
      </c>
      <c r="C1772" s="63" t="s">
        <v>73</v>
      </c>
      <c r="D1772" s="63" t="str">
        <f>TRIM(MID(Tableau1[[#This Row],[tache]],FIND("TACHE",Tableau1[[#This Row],[tache]])+5,FIND(":",Tableau1[[#This Row],[tache]])-(FIND("TACHE",Tableau1[[#This Row],[tache]])+5)))</f>
        <v>3</v>
      </c>
      <c r="E1772" s="63" t="s">
        <v>1050</v>
      </c>
      <c r="F1772" s="63">
        <v>4</v>
      </c>
      <c r="G1772" s="63" t="s">
        <v>175</v>
      </c>
      <c r="H1772" s="63">
        <v>25</v>
      </c>
      <c r="I1772" s="63">
        <v>20</v>
      </c>
      <c r="J1772" s="63">
        <v>4</v>
      </c>
      <c r="K1772" s="63" t="s">
        <v>129</v>
      </c>
      <c r="L1772" s="63">
        <v>0</v>
      </c>
      <c r="M1772" s="63">
        <v>1</v>
      </c>
      <c r="N1772" s="64">
        <v>1</v>
      </c>
    </row>
    <row r="1773" spans="1:14" x14ac:dyDescent="0.25">
      <c r="A1773" s="62" t="s">
        <v>1049</v>
      </c>
      <c r="B1773" s="63" t="str">
        <f t="shared" si="27"/>
        <v>T2371</v>
      </c>
      <c r="C1773" s="63" t="s">
        <v>73</v>
      </c>
      <c r="D1773" s="63" t="str">
        <f>TRIM(MID(Tableau1[[#This Row],[tache]],FIND("TACHE",Tableau1[[#This Row],[tache]])+5,FIND(":",Tableau1[[#This Row],[tache]])-(FIND("TACHE",Tableau1[[#This Row],[tache]])+5)))</f>
        <v>3</v>
      </c>
      <c r="E1773" s="63" t="s">
        <v>1050</v>
      </c>
      <c r="F1773" s="63">
        <v>7</v>
      </c>
      <c r="G1773" s="63" t="s">
        <v>175</v>
      </c>
      <c r="H1773" s="63">
        <v>50</v>
      </c>
      <c r="I1773" s="63">
        <v>20</v>
      </c>
      <c r="J1773" s="63">
        <v>4</v>
      </c>
      <c r="K1773" s="63" t="s">
        <v>129</v>
      </c>
      <c r="L1773" s="63">
        <v>0</v>
      </c>
      <c r="M1773" s="63">
        <v>1</v>
      </c>
      <c r="N1773" s="64">
        <v>1</v>
      </c>
    </row>
    <row r="1774" spans="1:14" x14ac:dyDescent="0.25">
      <c r="A1774" s="62" t="s">
        <v>1049</v>
      </c>
      <c r="B1774" s="63" t="str">
        <f t="shared" si="27"/>
        <v>T2371</v>
      </c>
      <c r="C1774" s="63" t="s">
        <v>73</v>
      </c>
      <c r="D1774" s="63" t="str">
        <f>TRIM(MID(Tableau1[[#This Row],[tache]],FIND("TACHE",Tableau1[[#This Row],[tache]])+5,FIND(":",Tableau1[[#This Row],[tache]])-(FIND("TACHE",Tableau1[[#This Row],[tache]])+5)))</f>
        <v>3</v>
      </c>
      <c r="E1774" s="63" t="s">
        <v>1050</v>
      </c>
      <c r="F1774" s="63">
        <v>9</v>
      </c>
      <c r="G1774" s="63" t="s">
        <v>175</v>
      </c>
      <c r="H1774" s="63">
        <v>50</v>
      </c>
      <c r="I1774" s="63">
        <v>20</v>
      </c>
      <c r="J1774" s="63">
        <v>4</v>
      </c>
      <c r="K1774" s="63" t="s">
        <v>129</v>
      </c>
      <c r="L1774" s="63">
        <v>0</v>
      </c>
      <c r="M1774" s="63">
        <v>1</v>
      </c>
      <c r="N1774" s="64">
        <v>1</v>
      </c>
    </row>
    <row r="1775" spans="1:14" x14ac:dyDescent="0.25">
      <c r="A1775" s="62" t="s">
        <v>1049</v>
      </c>
      <c r="B1775" s="63" t="str">
        <f t="shared" si="27"/>
        <v>T2371</v>
      </c>
      <c r="C1775" s="63" t="s">
        <v>73</v>
      </c>
      <c r="D1775" s="63" t="str">
        <f>TRIM(MID(Tableau1[[#This Row],[tache]],FIND("TACHE",Tableau1[[#This Row],[tache]])+5,FIND(":",Tableau1[[#This Row],[tache]])-(FIND("TACHE",Tableau1[[#This Row],[tache]])+5)))</f>
        <v>3</v>
      </c>
      <c r="E1775" s="63" t="s">
        <v>1050</v>
      </c>
      <c r="F1775" s="63">
        <v>11</v>
      </c>
      <c r="G1775" s="63" t="s">
        <v>175</v>
      </c>
      <c r="H1775" s="63">
        <v>50</v>
      </c>
      <c r="I1775" s="63">
        <v>20</v>
      </c>
      <c r="J1775" s="63">
        <v>4</v>
      </c>
      <c r="K1775" s="63" t="s">
        <v>129</v>
      </c>
      <c r="L1775" s="63">
        <v>0</v>
      </c>
      <c r="M1775" s="63">
        <v>1</v>
      </c>
      <c r="N1775" s="64">
        <v>1</v>
      </c>
    </row>
    <row r="1776" spans="1:14" x14ac:dyDescent="0.25">
      <c r="A1776" s="62" t="s">
        <v>1049</v>
      </c>
      <c r="B1776" s="63" t="str">
        <f t="shared" si="27"/>
        <v>T2371</v>
      </c>
      <c r="C1776" s="63" t="s">
        <v>73</v>
      </c>
      <c r="D1776" s="63" t="str">
        <f>TRIM(MID(Tableau1[[#This Row],[tache]],FIND("TACHE",Tableau1[[#This Row],[tache]])+5,FIND(":",Tableau1[[#This Row],[tache]])-(FIND("TACHE",Tableau1[[#This Row],[tache]])+5)))</f>
        <v>3</v>
      </c>
      <c r="E1776" s="63" t="s">
        <v>1050</v>
      </c>
      <c r="F1776" s="63">
        <v>12</v>
      </c>
      <c r="G1776" s="63" t="s">
        <v>341</v>
      </c>
      <c r="H1776" s="63">
        <v>200</v>
      </c>
      <c r="I1776" s="63">
        <v>20</v>
      </c>
      <c r="J1776" s="63">
        <v>8</v>
      </c>
      <c r="K1776" s="63" t="s">
        <v>129</v>
      </c>
      <c r="L1776" s="63">
        <v>0</v>
      </c>
      <c r="M1776" s="63">
        <v>1</v>
      </c>
      <c r="N1776" s="64">
        <v>1</v>
      </c>
    </row>
    <row r="1777" spans="1:14" x14ac:dyDescent="0.25">
      <c r="A1777" s="62" t="s">
        <v>1049</v>
      </c>
      <c r="B1777" s="63" t="str">
        <f t="shared" si="27"/>
        <v>T2371</v>
      </c>
      <c r="C1777" s="63" t="s">
        <v>73</v>
      </c>
      <c r="D1777" s="63" t="str">
        <f>TRIM(MID(Tableau1[[#This Row],[tache]],FIND("TACHE",Tableau1[[#This Row],[tache]])+5,FIND(":",Tableau1[[#This Row],[tache]])-(FIND("TACHE",Tableau1[[#This Row],[tache]])+5)))</f>
        <v>3</v>
      </c>
      <c r="E1777" s="63" t="s">
        <v>1050</v>
      </c>
      <c r="F1777" s="63">
        <v>14</v>
      </c>
      <c r="G1777" s="63" t="s">
        <v>175</v>
      </c>
      <c r="H1777" s="63">
        <v>80</v>
      </c>
      <c r="I1777" s="63">
        <v>20</v>
      </c>
      <c r="J1777" s="63">
        <v>4</v>
      </c>
      <c r="K1777" s="63" t="s">
        <v>129</v>
      </c>
      <c r="L1777" s="63">
        <v>0</v>
      </c>
      <c r="M1777" s="63">
        <v>1</v>
      </c>
      <c r="N1777" s="64">
        <v>1</v>
      </c>
    </row>
    <row r="1778" spans="1:14" x14ac:dyDescent="0.25">
      <c r="A1778" s="62" t="s">
        <v>1049</v>
      </c>
      <c r="B1778" s="63" t="str">
        <f t="shared" si="27"/>
        <v>T2371</v>
      </c>
      <c r="C1778" s="63" t="s">
        <v>73</v>
      </c>
      <c r="D1778" s="63" t="str">
        <f>TRIM(MID(Tableau1[[#This Row],[tache]],FIND("TACHE",Tableau1[[#This Row],[tache]])+5,FIND(":",Tableau1[[#This Row],[tache]])-(FIND("TACHE",Tableau1[[#This Row],[tache]])+5)))</f>
        <v>3</v>
      </c>
      <c r="E1778" s="63" t="s">
        <v>1050</v>
      </c>
      <c r="F1778" s="63">
        <v>15</v>
      </c>
      <c r="G1778" s="63" t="s">
        <v>175</v>
      </c>
      <c r="H1778" s="63">
        <v>150</v>
      </c>
      <c r="I1778" s="63">
        <v>20</v>
      </c>
      <c r="J1778" s="63">
        <v>8</v>
      </c>
      <c r="K1778" s="63" t="s">
        <v>129</v>
      </c>
      <c r="L1778" s="63">
        <v>0</v>
      </c>
      <c r="M1778" s="63">
        <v>1</v>
      </c>
      <c r="N1778" s="64">
        <v>1</v>
      </c>
    </row>
    <row r="1779" spans="1:14" x14ac:dyDescent="0.25">
      <c r="A1779" s="62" t="s">
        <v>1049</v>
      </c>
      <c r="B1779" s="63" t="str">
        <f t="shared" si="27"/>
        <v>T2371</v>
      </c>
      <c r="C1779" s="63" t="s">
        <v>73</v>
      </c>
      <c r="D1779" s="63" t="str">
        <f>TRIM(MID(Tableau1[[#This Row],[tache]],FIND("TACHE",Tableau1[[#This Row],[tache]])+5,FIND(":",Tableau1[[#This Row],[tache]])-(FIND("TACHE",Tableau1[[#This Row],[tache]])+5)))</f>
        <v>3</v>
      </c>
      <c r="E1779" s="63" t="s">
        <v>1050</v>
      </c>
      <c r="F1779" s="63">
        <v>16</v>
      </c>
      <c r="G1779" s="63" t="s">
        <v>393</v>
      </c>
      <c r="H1779" s="63">
        <v>200</v>
      </c>
      <c r="I1779" s="63">
        <v>20</v>
      </c>
      <c r="J1779" s="63">
        <v>8</v>
      </c>
      <c r="K1779" s="63" t="s">
        <v>129</v>
      </c>
      <c r="L1779" s="63">
        <v>0</v>
      </c>
      <c r="M1779" s="63">
        <v>2</v>
      </c>
      <c r="N1779" s="64">
        <v>2</v>
      </c>
    </row>
    <row r="1780" spans="1:14" x14ac:dyDescent="0.25">
      <c r="A1780" s="62" t="s">
        <v>1049</v>
      </c>
      <c r="B1780" s="63" t="str">
        <f t="shared" si="27"/>
        <v>T2371</v>
      </c>
      <c r="C1780" s="63" t="s">
        <v>73</v>
      </c>
      <c r="D1780" s="63" t="str">
        <f>TRIM(MID(Tableau1[[#This Row],[tache]],FIND("TACHE",Tableau1[[#This Row],[tache]])+5,FIND(":",Tableau1[[#This Row],[tache]])-(FIND("TACHE",Tableau1[[#This Row],[tache]])+5)))</f>
        <v>3</v>
      </c>
      <c r="E1780" s="63" t="s">
        <v>1050</v>
      </c>
      <c r="F1780" s="63">
        <v>17</v>
      </c>
      <c r="G1780" s="63" t="s">
        <v>175</v>
      </c>
      <c r="H1780" s="63">
        <v>25</v>
      </c>
      <c r="I1780" s="63">
        <v>20</v>
      </c>
      <c r="J1780" s="63">
        <v>4</v>
      </c>
      <c r="K1780" s="63" t="s">
        <v>129</v>
      </c>
      <c r="L1780" s="63">
        <v>0</v>
      </c>
      <c r="M1780" s="63">
        <v>1</v>
      </c>
      <c r="N1780" s="64">
        <v>1</v>
      </c>
    </row>
    <row r="1781" spans="1:14" x14ac:dyDescent="0.25">
      <c r="A1781" s="62" t="s">
        <v>1049</v>
      </c>
      <c r="B1781" s="63" t="str">
        <f t="shared" si="27"/>
        <v>T2371</v>
      </c>
      <c r="C1781" s="63" t="s">
        <v>73</v>
      </c>
      <c r="D1781" s="63" t="str">
        <f>TRIM(MID(Tableau1[[#This Row],[tache]],FIND("TACHE",Tableau1[[#This Row],[tache]])+5,FIND(":",Tableau1[[#This Row],[tache]])-(FIND("TACHE",Tableau1[[#This Row],[tache]])+5)))</f>
        <v>3</v>
      </c>
      <c r="E1781" s="63" t="s">
        <v>1050</v>
      </c>
      <c r="F1781" s="63">
        <v>18</v>
      </c>
      <c r="G1781" s="63" t="s">
        <v>1051</v>
      </c>
      <c r="H1781" s="63">
        <v>250</v>
      </c>
      <c r="I1781" s="63">
        <v>20</v>
      </c>
      <c r="J1781" s="63">
        <v>12</v>
      </c>
      <c r="K1781" s="63" t="s">
        <v>129</v>
      </c>
      <c r="L1781" s="63">
        <v>0</v>
      </c>
      <c r="M1781" s="63">
        <v>1</v>
      </c>
      <c r="N1781" s="64">
        <v>1</v>
      </c>
    </row>
    <row r="1782" spans="1:14" x14ac:dyDescent="0.25">
      <c r="A1782" s="62" t="s">
        <v>1049</v>
      </c>
      <c r="B1782" s="63" t="str">
        <f t="shared" si="27"/>
        <v>T2371</v>
      </c>
      <c r="C1782" s="63" t="s">
        <v>73</v>
      </c>
      <c r="D1782" s="63" t="str">
        <f>TRIM(MID(Tableau1[[#This Row],[tache]],FIND("TACHE",Tableau1[[#This Row],[tache]])+5,FIND(":",Tableau1[[#This Row],[tache]])-(FIND("TACHE",Tableau1[[#This Row],[tache]])+5)))</f>
        <v>3</v>
      </c>
      <c r="E1782" s="63" t="s">
        <v>1050</v>
      </c>
      <c r="F1782" s="63">
        <v>19</v>
      </c>
      <c r="G1782" s="63" t="s">
        <v>175</v>
      </c>
      <c r="H1782" s="63">
        <v>25</v>
      </c>
      <c r="I1782" s="63">
        <v>20</v>
      </c>
      <c r="J1782" s="63">
        <v>4</v>
      </c>
      <c r="K1782" s="63" t="s">
        <v>129</v>
      </c>
      <c r="L1782" s="63">
        <v>0</v>
      </c>
      <c r="M1782" s="63">
        <v>1</v>
      </c>
      <c r="N1782" s="64">
        <v>1</v>
      </c>
    </row>
    <row r="1783" spans="1:14" x14ac:dyDescent="0.25">
      <c r="A1783" s="62" t="s">
        <v>1049</v>
      </c>
      <c r="B1783" s="63" t="str">
        <f t="shared" si="27"/>
        <v>T2371</v>
      </c>
      <c r="C1783" s="63" t="s">
        <v>73</v>
      </c>
      <c r="D1783" s="63" t="str">
        <f>TRIM(MID(Tableau1[[#This Row],[tache]],FIND("TACHE",Tableau1[[#This Row],[tache]])+5,FIND(":",Tableau1[[#This Row],[tache]])-(FIND("TACHE",Tableau1[[#This Row],[tache]])+5)))</f>
        <v>3</v>
      </c>
      <c r="E1783" s="63" t="s">
        <v>1050</v>
      </c>
      <c r="F1783" s="63">
        <v>20</v>
      </c>
      <c r="G1783" s="63" t="s">
        <v>393</v>
      </c>
      <c r="H1783" s="63">
        <v>50</v>
      </c>
      <c r="I1783" s="63">
        <v>20</v>
      </c>
      <c r="J1783" s="63">
        <v>4</v>
      </c>
      <c r="K1783" s="63" t="s">
        <v>129</v>
      </c>
      <c r="L1783" s="63">
        <v>0</v>
      </c>
      <c r="M1783" s="63">
        <v>2</v>
      </c>
      <c r="N1783" s="64">
        <v>2</v>
      </c>
    </row>
    <row r="1784" spans="1:14" x14ac:dyDescent="0.25">
      <c r="A1784" s="62" t="s">
        <v>1049</v>
      </c>
      <c r="B1784" s="63" t="str">
        <f t="shared" si="27"/>
        <v>T2371</v>
      </c>
      <c r="C1784" s="63" t="s">
        <v>73</v>
      </c>
      <c r="D1784" s="63" t="str">
        <f>TRIM(MID(Tableau1[[#This Row],[tache]],FIND("TACHE",Tableau1[[#This Row],[tache]])+5,FIND(":",Tableau1[[#This Row],[tache]])-(FIND("TACHE",Tableau1[[#This Row],[tache]])+5)))</f>
        <v>4</v>
      </c>
      <c r="E1784" s="63" t="s">
        <v>359</v>
      </c>
      <c r="F1784" s="63" t="s">
        <v>73</v>
      </c>
      <c r="G1784" s="63" t="s">
        <v>240</v>
      </c>
      <c r="H1784" s="63">
        <v>150</v>
      </c>
      <c r="I1784" s="63">
        <v>20</v>
      </c>
      <c r="J1784" s="63">
        <v>8</v>
      </c>
      <c r="K1784" s="63" t="s">
        <v>129</v>
      </c>
      <c r="L1784" s="63">
        <v>0</v>
      </c>
      <c r="M1784" s="63">
        <v>1</v>
      </c>
      <c r="N1784" s="64">
        <v>1</v>
      </c>
    </row>
    <row r="1785" spans="1:14" x14ac:dyDescent="0.25">
      <c r="A1785" s="5" t="s">
        <v>1052</v>
      </c>
      <c r="B1785" s="48" t="str">
        <f t="shared" si="27"/>
        <v>B1001-V</v>
      </c>
      <c r="C1785" s="48" t="s">
        <v>73</v>
      </c>
      <c r="D1785" s="48" t="str">
        <f>TRIM(MID(Tableau1[[#This Row],[tache]],FIND("TACHE",Tableau1[[#This Row],[tache]])+5,FIND(":",Tableau1[[#This Row],[tache]])-(FIND("TACHE",Tableau1[[#This Row],[tache]])+5)))</f>
        <v>1</v>
      </c>
      <c r="E1785" s="48" t="s">
        <v>148</v>
      </c>
      <c r="F1785" s="48" t="s">
        <v>81</v>
      </c>
      <c r="G1785" s="48" t="s">
        <v>882</v>
      </c>
      <c r="H1785" s="48">
        <v>200</v>
      </c>
      <c r="I1785" s="48">
        <v>50</v>
      </c>
      <c r="J1785" s="48">
        <v>12</v>
      </c>
      <c r="K1785" s="48" t="s">
        <v>129</v>
      </c>
      <c r="L1785" s="48">
        <v>1</v>
      </c>
      <c r="M1785" s="48">
        <v>0</v>
      </c>
      <c r="N1785" s="47">
        <v>1</v>
      </c>
    </row>
    <row r="1786" spans="1:14" x14ac:dyDescent="0.25">
      <c r="A1786" s="5" t="s">
        <v>1052</v>
      </c>
      <c r="B1786" s="48" t="str">
        <f t="shared" si="27"/>
        <v>B1001-V</v>
      </c>
      <c r="C1786" s="48" t="s">
        <v>73</v>
      </c>
      <c r="D1786" s="48" t="str">
        <f>TRIM(MID(Tableau1[[#This Row],[tache]],FIND("TACHE",Tableau1[[#This Row],[tache]])+5,FIND(":",Tableau1[[#This Row],[tache]])-(FIND("TACHE",Tableau1[[#This Row],[tache]])+5)))</f>
        <v>1</v>
      </c>
      <c r="E1786" s="48" t="s">
        <v>148</v>
      </c>
      <c r="F1786" s="48" t="s">
        <v>82</v>
      </c>
      <c r="G1786" s="48" t="s">
        <v>882</v>
      </c>
      <c r="H1786" s="48">
        <v>200</v>
      </c>
      <c r="I1786" s="48">
        <v>50</v>
      </c>
      <c r="J1786" s="48">
        <v>12</v>
      </c>
      <c r="K1786" s="48" t="s">
        <v>129</v>
      </c>
      <c r="L1786" s="48">
        <v>1</v>
      </c>
      <c r="M1786" s="48">
        <v>0</v>
      </c>
      <c r="N1786" s="47">
        <v>1</v>
      </c>
    </row>
    <row r="1787" spans="1:14" x14ac:dyDescent="0.25">
      <c r="A1787" s="5" t="s">
        <v>1052</v>
      </c>
      <c r="B1787" s="48" t="str">
        <f t="shared" si="27"/>
        <v>B1001-V</v>
      </c>
      <c r="C1787" s="48" t="s">
        <v>73</v>
      </c>
      <c r="D1787" s="48" t="str">
        <f>TRIM(MID(Tableau1[[#This Row],[tache]],FIND("TACHE",Tableau1[[#This Row],[tache]])+5,FIND(":",Tableau1[[#This Row],[tache]])-(FIND("TACHE",Tableau1[[#This Row],[tache]])+5)))</f>
        <v>2</v>
      </c>
      <c r="E1787" s="48" t="s">
        <v>130</v>
      </c>
      <c r="F1787" s="48" t="s">
        <v>73</v>
      </c>
      <c r="G1787" s="48" t="s">
        <v>247</v>
      </c>
      <c r="H1787" s="48"/>
      <c r="I1787" s="48"/>
      <c r="J1787" s="48" t="e">
        <v>#N/A</v>
      </c>
      <c r="K1787" s="48"/>
      <c r="L1787" s="48">
        <v>0</v>
      </c>
      <c r="M1787" s="48">
        <v>1</v>
      </c>
      <c r="N1787" s="47">
        <v>1</v>
      </c>
    </row>
    <row r="1788" spans="1:14" x14ac:dyDescent="0.25">
      <c r="A1788" s="5" t="s">
        <v>1052</v>
      </c>
      <c r="B1788" s="48" t="str">
        <f t="shared" si="27"/>
        <v>B1001-V</v>
      </c>
      <c r="C1788" s="48" t="s">
        <v>73</v>
      </c>
      <c r="D1788" s="48" t="str">
        <f>TRIM(MID(Tableau1[[#This Row],[tache]],FIND("TACHE",Tableau1[[#This Row],[tache]])+5,FIND(":",Tableau1[[#This Row],[tache]])-(FIND("TACHE",Tableau1[[#This Row],[tache]])+5)))</f>
        <v>2</v>
      </c>
      <c r="E1788" s="48" t="s">
        <v>130</v>
      </c>
      <c r="F1788" s="48" t="s">
        <v>83</v>
      </c>
      <c r="G1788" s="48" t="s">
        <v>484</v>
      </c>
      <c r="H1788" s="48"/>
      <c r="I1788" s="48"/>
      <c r="J1788" s="48" t="e">
        <v>#N/A</v>
      </c>
      <c r="K1788" s="48"/>
      <c r="L1788" s="48">
        <v>0</v>
      </c>
      <c r="M1788" s="48">
        <v>1</v>
      </c>
      <c r="N1788" s="47">
        <v>1</v>
      </c>
    </row>
    <row r="1789" spans="1:14" x14ac:dyDescent="0.25">
      <c r="A1789" s="5" t="s">
        <v>1052</v>
      </c>
      <c r="B1789" s="48" t="str">
        <f t="shared" si="27"/>
        <v>B1001-V</v>
      </c>
      <c r="C1789" s="48" t="s">
        <v>73</v>
      </c>
      <c r="D1789" s="48" t="str">
        <f>TRIM(MID(Tableau1[[#This Row],[tache]],FIND("TACHE",Tableau1[[#This Row],[tache]])+5,FIND(":",Tableau1[[#This Row],[tache]])-(FIND("TACHE",Tableau1[[#This Row],[tache]])+5)))</f>
        <v>2</v>
      </c>
      <c r="E1789" s="48" t="s">
        <v>130</v>
      </c>
      <c r="F1789" s="48" t="s">
        <v>75</v>
      </c>
      <c r="G1789" s="48" t="s">
        <v>247</v>
      </c>
      <c r="H1789" s="48"/>
      <c r="I1789" s="48"/>
      <c r="J1789" s="48" t="e">
        <v>#N/A</v>
      </c>
      <c r="K1789" s="48"/>
      <c r="L1789" s="48">
        <v>0</v>
      </c>
      <c r="M1789" s="48">
        <v>1</v>
      </c>
      <c r="N1789" s="47">
        <v>1</v>
      </c>
    </row>
    <row r="1790" spans="1:14" x14ac:dyDescent="0.25">
      <c r="A1790" s="5" t="s">
        <v>1052</v>
      </c>
      <c r="B1790" s="48" t="str">
        <f t="shared" si="27"/>
        <v>B1001-V</v>
      </c>
      <c r="C1790" s="48" t="s">
        <v>73</v>
      </c>
      <c r="D1790" s="48" t="str">
        <f>TRIM(MID(Tableau1[[#This Row],[tache]],FIND("TACHE",Tableau1[[#This Row],[tache]])+5,FIND(":",Tableau1[[#This Row],[tache]])-(FIND("TACHE",Tableau1[[#This Row],[tache]])+5)))</f>
        <v>2</v>
      </c>
      <c r="E1790" s="48" t="s">
        <v>130</v>
      </c>
      <c r="F1790" s="48" t="s">
        <v>70</v>
      </c>
      <c r="G1790" s="48" t="s">
        <v>484</v>
      </c>
      <c r="H1790" s="48"/>
      <c r="I1790" s="48"/>
      <c r="J1790" s="48" t="e">
        <v>#N/A</v>
      </c>
      <c r="K1790" s="48"/>
      <c r="L1790" s="48">
        <v>0</v>
      </c>
      <c r="M1790" s="48">
        <v>1</v>
      </c>
      <c r="N1790" s="47">
        <v>1</v>
      </c>
    </row>
    <row r="1791" spans="1:14" x14ac:dyDescent="0.25">
      <c r="A1791" s="5" t="s">
        <v>1052</v>
      </c>
      <c r="B1791" s="48" t="str">
        <f t="shared" si="27"/>
        <v>B1001-V</v>
      </c>
      <c r="C1791" s="48" t="s">
        <v>73</v>
      </c>
      <c r="D1791" s="48" t="str">
        <f>TRIM(MID(Tableau1[[#This Row],[tache]],FIND("TACHE",Tableau1[[#This Row],[tache]])+5,FIND(":",Tableau1[[#This Row],[tache]])-(FIND("TACHE",Tableau1[[#This Row],[tache]])+5)))</f>
        <v>2</v>
      </c>
      <c r="E1791" s="48" t="s">
        <v>130</v>
      </c>
      <c r="F1791" s="48" t="s">
        <v>81</v>
      </c>
      <c r="G1791" s="48" t="s">
        <v>883</v>
      </c>
      <c r="H1791" s="48">
        <v>200</v>
      </c>
      <c r="I1791" s="48">
        <v>50</v>
      </c>
      <c r="J1791" s="48">
        <v>12</v>
      </c>
      <c r="K1791" s="48" t="s">
        <v>129</v>
      </c>
      <c r="L1791" s="48">
        <v>0</v>
      </c>
      <c r="M1791" s="48">
        <v>1</v>
      </c>
      <c r="N1791" s="47">
        <v>1</v>
      </c>
    </row>
    <row r="1792" spans="1:14" x14ac:dyDescent="0.25">
      <c r="A1792" s="5" t="s">
        <v>1052</v>
      </c>
      <c r="B1792" s="48" t="str">
        <f t="shared" si="27"/>
        <v>B1001-V</v>
      </c>
      <c r="C1792" s="48" t="s">
        <v>73</v>
      </c>
      <c r="D1792" s="48" t="str">
        <f>TRIM(MID(Tableau1[[#This Row],[tache]],FIND("TACHE",Tableau1[[#This Row],[tache]])+5,FIND(":",Tableau1[[#This Row],[tache]])-(FIND("TACHE",Tableau1[[#This Row],[tache]])+5)))</f>
        <v>2</v>
      </c>
      <c r="E1792" s="48" t="s">
        <v>130</v>
      </c>
      <c r="F1792" s="48" t="s">
        <v>82</v>
      </c>
      <c r="G1792" s="48" t="s">
        <v>883</v>
      </c>
      <c r="H1792" s="48">
        <v>200</v>
      </c>
      <c r="I1792" s="48">
        <v>50</v>
      </c>
      <c r="J1792" s="48">
        <v>12</v>
      </c>
      <c r="K1792" s="48" t="s">
        <v>129</v>
      </c>
      <c r="L1792" s="48">
        <v>0</v>
      </c>
      <c r="M1792" s="48">
        <v>1</v>
      </c>
      <c r="N1792" s="47">
        <v>1</v>
      </c>
    </row>
    <row r="1793" spans="1:14" x14ac:dyDescent="0.25">
      <c r="A1793" s="62" t="s">
        <v>1053</v>
      </c>
      <c r="B1793" s="63" t="str">
        <f t="shared" si="27"/>
        <v>B1008HSV</v>
      </c>
      <c r="C1793" s="63" t="s">
        <v>73</v>
      </c>
      <c r="D1793" s="63" t="str">
        <f>TRIM(MID(Tableau1[[#This Row],[tache]],FIND("TACHE",Tableau1[[#This Row],[tache]])+5,FIND(":",Tableau1[[#This Row],[tache]])-(FIND("TACHE",Tableau1[[#This Row],[tache]])+5)))</f>
        <v>1</v>
      </c>
      <c r="E1793" s="63" t="s">
        <v>252</v>
      </c>
      <c r="F1793" s="63" t="s">
        <v>73</v>
      </c>
      <c r="G1793" s="63" t="s">
        <v>882</v>
      </c>
      <c r="H1793" s="63">
        <v>250</v>
      </c>
      <c r="I1793" s="63">
        <v>50</v>
      </c>
      <c r="J1793" s="63">
        <v>16</v>
      </c>
      <c r="K1793" s="63" t="s">
        <v>129</v>
      </c>
      <c r="L1793" s="63">
        <v>1</v>
      </c>
      <c r="M1793" s="63">
        <v>0</v>
      </c>
      <c r="N1793" s="64">
        <v>1</v>
      </c>
    </row>
    <row r="1794" spans="1:14" x14ac:dyDescent="0.25">
      <c r="A1794" s="62" t="s">
        <v>1053</v>
      </c>
      <c r="B1794" s="63" t="str">
        <f t="shared" si="27"/>
        <v>B1008HSV</v>
      </c>
      <c r="C1794" s="63" t="s">
        <v>73</v>
      </c>
      <c r="D1794" s="63" t="str">
        <f>TRIM(MID(Tableau1[[#This Row],[tache]],FIND("TACHE",Tableau1[[#This Row],[tache]])+5,FIND(":",Tableau1[[#This Row],[tache]])-(FIND("TACHE",Tableau1[[#This Row],[tache]])+5)))</f>
        <v>1</v>
      </c>
      <c r="E1794" s="63" t="s">
        <v>252</v>
      </c>
      <c r="F1794" s="63" t="s">
        <v>83</v>
      </c>
      <c r="G1794" s="63" t="s">
        <v>882</v>
      </c>
      <c r="H1794" s="63">
        <v>250</v>
      </c>
      <c r="I1794" s="63">
        <v>50</v>
      </c>
      <c r="J1794" s="63">
        <v>16</v>
      </c>
      <c r="K1794" s="63" t="s">
        <v>129</v>
      </c>
      <c r="L1794" s="63">
        <v>1</v>
      </c>
      <c r="M1794" s="63">
        <v>0</v>
      </c>
      <c r="N1794" s="64">
        <v>1</v>
      </c>
    </row>
    <row r="1795" spans="1:14" x14ac:dyDescent="0.25">
      <c r="A1795" s="62" t="s">
        <v>1053</v>
      </c>
      <c r="B1795" s="63" t="str">
        <f t="shared" ref="B1795:B1813" si="28">RIGHT(A1795,LEN(A1795)-3)</f>
        <v>B1008HSV</v>
      </c>
      <c r="C1795" s="63" t="s">
        <v>73</v>
      </c>
      <c r="D1795" s="63" t="str">
        <f>TRIM(MID(Tableau1[[#This Row],[tache]],FIND("TACHE",Tableau1[[#This Row],[tache]])+5,FIND(":",Tableau1[[#This Row],[tache]])-(FIND("TACHE",Tableau1[[#This Row],[tache]])+5)))</f>
        <v>2</v>
      </c>
      <c r="E1795" s="63" t="s">
        <v>130</v>
      </c>
      <c r="F1795" s="63" t="s">
        <v>73</v>
      </c>
      <c r="G1795" s="63" t="s">
        <v>883</v>
      </c>
      <c r="H1795" s="63">
        <v>250</v>
      </c>
      <c r="I1795" s="63">
        <v>50</v>
      </c>
      <c r="J1795" s="63">
        <v>16</v>
      </c>
      <c r="K1795" s="63" t="s">
        <v>129</v>
      </c>
      <c r="L1795" s="63">
        <v>0</v>
      </c>
      <c r="M1795" s="63">
        <v>1</v>
      </c>
      <c r="N1795" s="64">
        <v>1</v>
      </c>
    </row>
    <row r="1796" spans="1:14" x14ac:dyDescent="0.25">
      <c r="A1796" s="62" t="s">
        <v>1053</v>
      </c>
      <c r="B1796" s="63" t="str">
        <f t="shared" si="28"/>
        <v>B1008HSV</v>
      </c>
      <c r="C1796" s="63" t="s">
        <v>73</v>
      </c>
      <c r="D1796" s="63" t="str">
        <f>TRIM(MID(Tableau1[[#This Row],[tache]],FIND("TACHE",Tableau1[[#This Row],[tache]])+5,FIND(":",Tableau1[[#This Row],[tache]])-(FIND("TACHE",Tableau1[[#This Row],[tache]])+5)))</f>
        <v>2</v>
      </c>
      <c r="E1796" s="63" t="s">
        <v>130</v>
      </c>
      <c r="F1796" s="63" t="s">
        <v>83</v>
      </c>
      <c r="G1796" s="63" t="s">
        <v>883</v>
      </c>
      <c r="H1796" s="63">
        <v>250</v>
      </c>
      <c r="I1796" s="63">
        <v>50</v>
      </c>
      <c r="J1796" s="63">
        <v>16</v>
      </c>
      <c r="K1796" s="63" t="s">
        <v>129</v>
      </c>
      <c r="L1796" s="63">
        <v>0</v>
      </c>
      <c r="M1796" s="63">
        <v>1</v>
      </c>
      <c r="N1796" s="64">
        <v>1</v>
      </c>
    </row>
    <row r="1797" spans="1:14" x14ac:dyDescent="0.25">
      <c r="A1797" s="5" t="s">
        <v>1054</v>
      </c>
      <c r="B1797" s="48" t="str">
        <f t="shared" si="28"/>
        <v>B2008-V</v>
      </c>
      <c r="C1797" s="48" t="s">
        <v>73</v>
      </c>
      <c r="D1797" s="48" t="str">
        <f>TRIM(MID(Tableau1[[#This Row],[tache]],FIND("TACHE",Tableau1[[#This Row],[tache]])+5,FIND(":",Tableau1[[#This Row],[tache]])-(FIND("TACHE",Tableau1[[#This Row],[tache]])+5)))</f>
        <v>1</v>
      </c>
      <c r="E1797" s="48" t="s">
        <v>252</v>
      </c>
      <c r="F1797" s="48" t="s">
        <v>73</v>
      </c>
      <c r="G1797" s="48" t="s">
        <v>882</v>
      </c>
      <c r="H1797" s="48">
        <v>150</v>
      </c>
      <c r="I1797" s="48">
        <v>50</v>
      </c>
      <c r="J1797" s="48">
        <v>12</v>
      </c>
      <c r="K1797" s="48" t="s">
        <v>129</v>
      </c>
      <c r="L1797" s="48">
        <v>1</v>
      </c>
      <c r="M1797" s="48">
        <v>0</v>
      </c>
      <c r="N1797" s="47">
        <v>1</v>
      </c>
    </row>
    <row r="1798" spans="1:14" x14ac:dyDescent="0.25">
      <c r="A1798" s="5" t="s">
        <v>1054</v>
      </c>
      <c r="B1798" s="48" t="str">
        <f t="shared" si="28"/>
        <v>B2008-V</v>
      </c>
      <c r="C1798" s="48" t="s">
        <v>73</v>
      </c>
      <c r="D1798" s="48" t="str">
        <f>TRIM(MID(Tableau1[[#This Row],[tache]],FIND("TACHE",Tableau1[[#This Row],[tache]])+5,FIND(":",Tableau1[[#This Row],[tache]])-(FIND("TACHE",Tableau1[[#This Row],[tache]])+5)))</f>
        <v>1</v>
      </c>
      <c r="E1798" s="48" t="s">
        <v>252</v>
      </c>
      <c r="F1798" s="48" t="s">
        <v>83</v>
      </c>
      <c r="G1798" s="48" t="s">
        <v>882</v>
      </c>
      <c r="H1798" s="48">
        <v>150</v>
      </c>
      <c r="I1798" s="48">
        <v>50</v>
      </c>
      <c r="J1798" s="48">
        <v>12</v>
      </c>
      <c r="K1798" s="48" t="s">
        <v>129</v>
      </c>
      <c r="L1798" s="48">
        <v>1</v>
      </c>
      <c r="M1798" s="48">
        <v>0</v>
      </c>
      <c r="N1798" s="47">
        <v>1</v>
      </c>
    </row>
    <row r="1799" spans="1:14" x14ac:dyDescent="0.25">
      <c r="A1799" s="5" t="s">
        <v>1054</v>
      </c>
      <c r="B1799" s="48" t="str">
        <f t="shared" si="28"/>
        <v>B2008-V</v>
      </c>
      <c r="C1799" s="48" t="s">
        <v>73</v>
      </c>
      <c r="D1799" s="48" t="str">
        <f>TRIM(MID(Tableau1[[#This Row],[tache]],FIND("TACHE",Tableau1[[#This Row],[tache]])+5,FIND(":",Tableau1[[#This Row],[tache]])-(FIND("TACHE",Tableau1[[#This Row],[tache]])+5)))</f>
        <v>2</v>
      </c>
      <c r="E1799" s="48" t="s">
        <v>130</v>
      </c>
      <c r="F1799" s="48" t="s">
        <v>73</v>
      </c>
      <c r="G1799" s="48" t="s">
        <v>883</v>
      </c>
      <c r="H1799" s="48">
        <v>150</v>
      </c>
      <c r="I1799" s="48">
        <v>50</v>
      </c>
      <c r="J1799" s="48">
        <v>12</v>
      </c>
      <c r="K1799" s="48" t="s">
        <v>129</v>
      </c>
      <c r="L1799" s="48">
        <v>0</v>
      </c>
      <c r="M1799" s="48">
        <v>1</v>
      </c>
      <c r="N1799" s="47">
        <v>1</v>
      </c>
    </row>
    <row r="1800" spans="1:14" x14ac:dyDescent="0.25">
      <c r="A1800" s="5" t="s">
        <v>1054</v>
      </c>
      <c r="B1800" s="48" t="str">
        <f t="shared" si="28"/>
        <v>B2008-V</v>
      </c>
      <c r="C1800" s="48" t="s">
        <v>73</v>
      </c>
      <c r="D1800" s="48" t="str">
        <f>TRIM(MID(Tableau1[[#This Row],[tache]],FIND("TACHE",Tableau1[[#This Row],[tache]])+5,FIND(":",Tableau1[[#This Row],[tache]])-(FIND("TACHE",Tableau1[[#This Row],[tache]])+5)))</f>
        <v>2</v>
      </c>
      <c r="E1800" s="48" t="s">
        <v>130</v>
      </c>
      <c r="F1800" s="48" t="s">
        <v>83</v>
      </c>
      <c r="G1800" s="48" t="s">
        <v>883</v>
      </c>
      <c r="H1800" s="48">
        <v>150</v>
      </c>
      <c r="I1800" s="48">
        <v>50</v>
      </c>
      <c r="J1800" s="48">
        <v>12</v>
      </c>
      <c r="K1800" s="48" t="s">
        <v>129</v>
      </c>
      <c r="L1800" s="48">
        <v>0</v>
      </c>
      <c r="M1800" s="48">
        <v>1</v>
      </c>
      <c r="N1800" s="47">
        <v>1</v>
      </c>
    </row>
    <row r="1801" spans="1:14" x14ac:dyDescent="0.25">
      <c r="A1801" s="62" t="s">
        <v>1055</v>
      </c>
      <c r="B1801" s="63" t="str">
        <f t="shared" si="28"/>
        <v>B2090-V</v>
      </c>
      <c r="C1801" s="63" t="s">
        <v>73</v>
      </c>
      <c r="D1801" s="63" t="str">
        <f>TRIM(MID(Tableau1[[#This Row],[tache]],FIND("TACHE",Tableau1[[#This Row],[tache]])+5,FIND(":",Tableau1[[#This Row],[tache]])-(FIND("TACHE",Tableau1[[#This Row],[tache]])+5)))</f>
        <v>1</v>
      </c>
      <c r="E1801" s="63" t="s">
        <v>148</v>
      </c>
      <c r="F1801" s="63" t="s">
        <v>73</v>
      </c>
      <c r="G1801" s="63" t="s">
        <v>882</v>
      </c>
      <c r="H1801" s="63">
        <v>40</v>
      </c>
      <c r="I1801" s="63">
        <v>20</v>
      </c>
      <c r="J1801" s="63">
        <v>4</v>
      </c>
      <c r="K1801" s="63" t="s">
        <v>129</v>
      </c>
      <c r="L1801" s="63">
        <v>1</v>
      </c>
      <c r="M1801" s="63">
        <v>0</v>
      </c>
      <c r="N1801" s="64">
        <v>1</v>
      </c>
    </row>
    <row r="1802" spans="1:14" x14ac:dyDescent="0.25">
      <c r="A1802" s="62" t="s">
        <v>1055</v>
      </c>
      <c r="B1802" s="63" t="str">
        <f t="shared" si="28"/>
        <v>B2090-V</v>
      </c>
      <c r="C1802" s="63" t="s">
        <v>73</v>
      </c>
      <c r="D1802" s="63" t="str">
        <f>TRIM(MID(Tableau1[[#This Row],[tache]],FIND("TACHE",Tableau1[[#This Row],[tache]])+5,FIND(":",Tableau1[[#This Row],[tache]])-(FIND("TACHE",Tableau1[[#This Row],[tache]])+5)))</f>
        <v>1</v>
      </c>
      <c r="E1802" s="63" t="s">
        <v>148</v>
      </c>
      <c r="F1802" s="63" t="s">
        <v>83</v>
      </c>
      <c r="G1802" s="63" t="s">
        <v>882</v>
      </c>
      <c r="H1802" s="63">
        <v>40</v>
      </c>
      <c r="I1802" s="63">
        <v>20</v>
      </c>
      <c r="J1802" s="63">
        <v>4</v>
      </c>
      <c r="K1802" s="63" t="s">
        <v>129</v>
      </c>
      <c r="L1802" s="63">
        <v>1</v>
      </c>
      <c r="M1802" s="63">
        <v>0</v>
      </c>
      <c r="N1802" s="64">
        <v>1</v>
      </c>
    </row>
    <row r="1803" spans="1:14" x14ac:dyDescent="0.25">
      <c r="A1803" s="62" t="s">
        <v>1055</v>
      </c>
      <c r="B1803" s="63" t="str">
        <f t="shared" si="28"/>
        <v>B2090-V</v>
      </c>
      <c r="C1803" s="63" t="s">
        <v>73</v>
      </c>
      <c r="D1803" s="63" t="str">
        <f>TRIM(MID(Tableau1[[#This Row],[tache]],FIND("TACHE",Tableau1[[#This Row],[tache]])+5,FIND(":",Tableau1[[#This Row],[tache]])-(FIND("TACHE",Tableau1[[#This Row],[tache]])+5)))</f>
        <v>2</v>
      </c>
      <c r="E1803" s="63" t="s">
        <v>130</v>
      </c>
      <c r="F1803" s="63" t="s">
        <v>73</v>
      </c>
      <c r="G1803" s="63" t="s">
        <v>883</v>
      </c>
      <c r="H1803" s="63">
        <v>40</v>
      </c>
      <c r="I1803" s="63">
        <v>20</v>
      </c>
      <c r="J1803" s="63">
        <v>4</v>
      </c>
      <c r="K1803" s="63" t="s">
        <v>129</v>
      </c>
      <c r="L1803" s="63">
        <v>0</v>
      </c>
      <c r="M1803" s="63">
        <v>1</v>
      </c>
      <c r="N1803" s="64">
        <v>1</v>
      </c>
    </row>
    <row r="1804" spans="1:14" x14ac:dyDescent="0.25">
      <c r="A1804" s="62" t="s">
        <v>1055</v>
      </c>
      <c r="B1804" s="63" t="str">
        <f t="shared" si="28"/>
        <v>B2090-V</v>
      </c>
      <c r="C1804" s="63" t="s">
        <v>73</v>
      </c>
      <c r="D1804" s="63" t="str">
        <f>TRIM(MID(Tableau1[[#This Row],[tache]],FIND("TACHE",Tableau1[[#This Row],[tache]])+5,FIND(":",Tableau1[[#This Row],[tache]])-(FIND("TACHE",Tableau1[[#This Row],[tache]])+5)))</f>
        <v>2</v>
      </c>
      <c r="E1804" s="63" t="s">
        <v>130</v>
      </c>
      <c r="F1804" s="63" t="s">
        <v>83</v>
      </c>
      <c r="G1804" s="63" t="s">
        <v>883</v>
      </c>
      <c r="H1804" s="63">
        <v>40</v>
      </c>
      <c r="I1804" s="63">
        <v>20</v>
      </c>
      <c r="J1804" s="63">
        <v>4</v>
      </c>
      <c r="K1804" s="63" t="s">
        <v>129</v>
      </c>
      <c r="L1804" s="63">
        <v>0</v>
      </c>
      <c r="M1804" s="63">
        <v>1</v>
      </c>
      <c r="N1804" s="64">
        <v>1</v>
      </c>
    </row>
    <row r="1805" spans="1:14" x14ac:dyDescent="0.25">
      <c r="A1805" s="5" t="s">
        <v>1056</v>
      </c>
      <c r="B1805" s="48" t="str">
        <f t="shared" si="28"/>
        <v>B25400TV</v>
      </c>
      <c r="C1805" s="48" t="s">
        <v>73</v>
      </c>
      <c r="D1805" s="48" t="str">
        <f>TRIM(MID(Tableau1[[#This Row],[tache]],FIND("TACHE",Tableau1[[#This Row],[tache]])+5,FIND(":",Tableau1[[#This Row],[tache]])-(FIND("TACHE",Tableau1[[#This Row],[tache]])+5)))</f>
        <v>1</v>
      </c>
      <c r="E1805" s="48" t="s">
        <v>148</v>
      </c>
      <c r="F1805" s="48" t="s">
        <v>73</v>
      </c>
      <c r="G1805" s="48" t="s">
        <v>1057</v>
      </c>
      <c r="H1805" s="48">
        <v>80</v>
      </c>
      <c r="I1805" s="48">
        <v>50</v>
      </c>
      <c r="J1805" s="48">
        <v>8</v>
      </c>
      <c r="K1805" s="48" t="s">
        <v>129</v>
      </c>
      <c r="L1805" s="48">
        <v>0</v>
      </c>
      <c r="M1805" s="48">
        <v>2</v>
      </c>
      <c r="N1805" s="47">
        <v>2</v>
      </c>
    </row>
    <row r="1806" spans="1:14" x14ac:dyDescent="0.25">
      <c r="A1806" s="62" t="s">
        <v>1058</v>
      </c>
      <c r="B1806" s="63" t="str">
        <f t="shared" si="28"/>
        <v>BRU179</v>
      </c>
      <c r="C1806" s="63" t="s">
        <v>75</v>
      </c>
      <c r="D1806" s="63" t="str">
        <f>TRIM(MID(Tableau1[[#This Row],[tache]],FIND("TACHE",Tableau1[[#This Row],[tache]])+5,FIND(":",Tableau1[[#This Row],[tache]])-(FIND("TACHE",Tableau1[[#This Row],[tache]])+5)))</f>
        <v>1</v>
      </c>
      <c r="E1806" s="63" t="s">
        <v>1059</v>
      </c>
      <c r="F1806" s="63" t="s">
        <v>73</v>
      </c>
      <c r="G1806" s="63" t="s">
        <v>639</v>
      </c>
      <c r="H1806" s="63">
        <v>25</v>
      </c>
      <c r="I1806" s="63">
        <v>50</v>
      </c>
      <c r="J1806" s="63">
        <v>4</v>
      </c>
      <c r="K1806" s="63" t="s">
        <v>129</v>
      </c>
      <c r="L1806" s="63">
        <v>0</v>
      </c>
      <c r="M1806" s="63">
        <v>2</v>
      </c>
      <c r="N1806" s="64">
        <v>2</v>
      </c>
    </row>
    <row r="1807" spans="1:14" x14ac:dyDescent="0.25">
      <c r="A1807" s="5" t="s">
        <v>1060</v>
      </c>
      <c r="B1807" s="48" t="str">
        <f t="shared" si="28"/>
        <v>PSVBB2004</v>
      </c>
      <c r="C1807" s="48" t="s">
        <v>73</v>
      </c>
      <c r="D1807" s="48" t="str">
        <f>TRIM(MID(Tableau1[[#This Row],[tache]],FIND("TACHE",Tableau1[[#This Row],[tache]])+5,FIND(":",Tableau1[[#This Row],[tache]])-(FIND("TACHE",Tableau1[[#This Row],[tache]])+5)))</f>
        <v>1</v>
      </c>
      <c r="E1807" s="48" t="s">
        <v>127</v>
      </c>
      <c r="F1807" s="48" t="s">
        <v>73</v>
      </c>
      <c r="G1807" s="48" t="s">
        <v>1061</v>
      </c>
      <c r="H1807" s="48">
        <v>50</v>
      </c>
      <c r="I1807" s="48">
        <v>50</v>
      </c>
      <c r="J1807" s="48">
        <v>8</v>
      </c>
      <c r="K1807" s="48" t="s">
        <v>129</v>
      </c>
      <c r="L1807" s="48">
        <v>1</v>
      </c>
      <c r="M1807" s="48">
        <v>0</v>
      </c>
      <c r="N1807" s="47">
        <v>1</v>
      </c>
    </row>
    <row r="1808" spans="1:14" x14ac:dyDescent="0.25">
      <c r="A1808" s="5" t="s">
        <v>1060</v>
      </c>
      <c r="B1808" s="48" t="str">
        <f t="shared" si="28"/>
        <v>PSVBB2004</v>
      </c>
      <c r="C1808" s="48" t="s">
        <v>73</v>
      </c>
      <c r="D1808" s="48" t="str">
        <f>TRIM(MID(Tableau1[[#This Row],[tache]],FIND("TACHE",Tableau1[[#This Row],[tache]])+5,FIND(":",Tableau1[[#This Row],[tache]])-(FIND("TACHE",Tableau1[[#This Row],[tache]])+5)))</f>
        <v>1</v>
      </c>
      <c r="E1808" s="48" t="s">
        <v>127</v>
      </c>
      <c r="F1808" s="48" t="s">
        <v>83</v>
      </c>
      <c r="G1808" s="48" t="s">
        <v>1061</v>
      </c>
      <c r="H1808" s="48">
        <v>80</v>
      </c>
      <c r="I1808" s="48">
        <v>50</v>
      </c>
      <c r="J1808" s="48">
        <v>8</v>
      </c>
      <c r="K1808" s="48" t="s">
        <v>129</v>
      </c>
      <c r="L1808" s="48">
        <v>1</v>
      </c>
      <c r="M1808" s="48">
        <v>0</v>
      </c>
      <c r="N1808" s="47">
        <v>1</v>
      </c>
    </row>
    <row r="1809" spans="1:14" x14ac:dyDescent="0.25">
      <c r="A1809" s="5" t="s">
        <v>1060</v>
      </c>
      <c r="B1809" s="48" t="str">
        <f t="shared" si="28"/>
        <v>PSVBB2004</v>
      </c>
      <c r="C1809" s="48" t="s">
        <v>73</v>
      </c>
      <c r="D1809" s="48" t="str">
        <f>TRIM(MID(Tableau1[[#This Row],[tache]],FIND("TACHE",Tableau1[[#This Row],[tache]])+5,FIND(":",Tableau1[[#This Row],[tache]])-(FIND("TACHE",Tableau1[[#This Row],[tache]])+5)))</f>
        <v>2</v>
      </c>
      <c r="E1809" s="48" t="s">
        <v>130</v>
      </c>
      <c r="F1809" s="48" t="s">
        <v>73</v>
      </c>
      <c r="G1809" s="48" t="s">
        <v>1062</v>
      </c>
      <c r="H1809" s="48">
        <v>50</v>
      </c>
      <c r="I1809" s="48">
        <v>50</v>
      </c>
      <c r="J1809" s="48">
        <v>8</v>
      </c>
      <c r="K1809" s="48" t="s">
        <v>129</v>
      </c>
      <c r="L1809" s="48">
        <v>0</v>
      </c>
      <c r="M1809" s="48">
        <v>1</v>
      </c>
      <c r="N1809" s="47">
        <v>1</v>
      </c>
    </row>
    <row r="1810" spans="1:14" x14ac:dyDescent="0.25">
      <c r="A1810" s="5" t="s">
        <v>1060</v>
      </c>
      <c r="B1810" s="48" t="str">
        <f t="shared" si="28"/>
        <v>PSVBB2004</v>
      </c>
      <c r="C1810" s="48" t="s">
        <v>73</v>
      </c>
      <c r="D1810" s="48" t="str">
        <f>TRIM(MID(Tableau1[[#This Row],[tache]],FIND("TACHE",Tableau1[[#This Row],[tache]])+5,FIND(":",Tableau1[[#This Row],[tache]])-(FIND("TACHE",Tableau1[[#This Row],[tache]])+5)))</f>
        <v>2</v>
      </c>
      <c r="E1810" s="48" t="s">
        <v>130</v>
      </c>
      <c r="F1810" s="48" t="s">
        <v>83</v>
      </c>
      <c r="G1810" s="48" t="s">
        <v>1062</v>
      </c>
      <c r="H1810" s="48">
        <v>80</v>
      </c>
      <c r="I1810" s="48">
        <v>50</v>
      </c>
      <c r="J1810" s="48">
        <v>8</v>
      </c>
      <c r="K1810" s="48" t="s">
        <v>129</v>
      </c>
      <c r="L1810" s="48">
        <v>0</v>
      </c>
      <c r="M1810" s="48">
        <v>1</v>
      </c>
      <c r="N1810" s="47">
        <v>1</v>
      </c>
    </row>
    <row r="1811" spans="1:14" x14ac:dyDescent="0.25">
      <c r="A1811" s="62" t="s">
        <v>1063</v>
      </c>
      <c r="B1811" s="63" t="str">
        <f t="shared" si="28"/>
        <v>PSVPI2000</v>
      </c>
      <c r="C1811" s="63" t="s">
        <v>73</v>
      </c>
      <c r="D1811" s="63" t="str">
        <f>TRIM(MID(Tableau1[[#This Row],[tache]],FIND("TACHE",Tableau1[[#This Row],[tache]])+5,FIND(":",Tableau1[[#This Row],[tache]])-(FIND("TACHE",Tableau1[[#This Row],[tache]])+5)))</f>
        <v>1</v>
      </c>
      <c r="E1811" s="63" t="s">
        <v>252</v>
      </c>
      <c r="F1811" s="63" t="s">
        <v>73</v>
      </c>
      <c r="G1811" s="63" t="s">
        <v>1064</v>
      </c>
      <c r="H1811" s="63">
        <v>50</v>
      </c>
      <c r="I1811" s="63">
        <v>20</v>
      </c>
      <c r="J1811" s="63">
        <v>4</v>
      </c>
      <c r="K1811" s="63" t="s">
        <v>129</v>
      </c>
      <c r="L1811" s="63">
        <v>1</v>
      </c>
      <c r="M1811" s="63">
        <v>0</v>
      </c>
      <c r="N1811" s="64">
        <v>1</v>
      </c>
    </row>
    <row r="1812" spans="1:14" x14ac:dyDescent="0.25">
      <c r="A1812" s="62" t="s">
        <v>1063</v>
      </c>
      <c r="B1812" s="63" t="str">
        <f t="shared" si="28"/>
        <v>PSVPI2000</v>
      </c>
      <c r="C1812" s="63" t="s">
        <v>73</v>
      </c>
      <c r="D1812" s="63" t="str">
        <f>TRIM(MID(Tableau1[[#This Row],[tache]],FIND("TACHE",Tableau1[[#This Row],[tache]])+5,FIND(":",Tableau1[[#This Row],[tache]])-(FIND("TACHE",Tableau1[[#This Row],[tache]])+5)))</f>
        <v>2</v>
      </c>
      <c r="E1812" s="63" t="s">
        <v>130</v>
      </c>
      <c r="F1812" s="63" t="s">
        <v>73</v>
      </c>
      <c r="G1812" s="63" t="s">
        <v>1065</v>
      </c>
      <c r="H1812" s="63">
        <v>50</v>
      </c>
      <c r="I1812" s="63">
        <v>20</v>
      </c>
      <c r="J1812" s="63">
        <v>4</v>
      </c>
      <c r="K1812" s="63" t="s">
        <v>129</v>
      </c>
      <c r="L1812" s="63">
        <v>0</v>
      </c>
      <c r="M1812" s="63">
        <v>1</v>
      </c>
      <c r="N1812" s="64">
        <v>1</v>
      </c>
    </row>
    <row r="1813" spans="1:14" x14ac:dyDescent="0.25">
      <c r="A1813" s="84" t="s">
        <v>1063</v>
      </c>
      <c r="B1813" s="85" t="str">
        <f t="shared" si="28"/>
        <v>PSVPI2000</v>
      </c>
      <c r="C1813" s="85" t="s">
        <v>73</v>
      </c>
      <c r="D1813" s="85" t="str">
        <f>TRIM(MID(Tableau1[[#This Row],[tache]],FIND("TACHE",Tableau1[[#This Row],[tache]])+5,FIND(":",Tableau1[[#This Row],[tache]])-(FIND("TACHE",Tableau1[[#This Row],[tache]])+5)))</f>
        <v>2</v>
      </c>
      <c r="E1813" s="85" t="s">
        <v>130</v>
      </c>
      <c r="F1813" s="85" t="s">
        <v>83</v>
      </c>
      <c r="G1813" s="85" t="s">
        <v>247</v>
      </c>
      <c r="H1813" s="85">
        <v>50</v>
      </c>
      <c r="I1813" s="85">
        <v>20</v>
      </c>
      <c r="J1813" s="85">
        <v>4</v>
      </c>
      <c r="K1813" s="85" t="s">
        <v>129</v>
      </c>
      <c r="L1813" s="85">
        <v>0</v>
      </c>
      <c r="M1813" s="85">
        <v>1</v>
      </c>
      <c r="N1813" s="86">
        <v>1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tabColor theme="9" tint="0.79998168889431442"/>
  </sheetPr>
  <dimension ref="A1:Y113"/>
  <sheetViews>
    <sheetView zoomScale="70" zoomScaleNormal="70" workbookViewId="0">
      <selection activeCell="A25" sqref="A25:XFD25"/>
    </sheetView>
  </sheetViews>
  <sheetFormatPr baseColWidth="10" defaultColWidth="10.28515625" defaultRowHeight="15" x14ac:dyDescent="0.25"/>
  <cols>
    <col min="1" max="1" width="10.28515625" customWidth="1"/>
    <col min="2" max="2" width="11.85546875" style="15" customWidth="1"/>
    <col min="3" max="3" width="13.85546875" style="15" bestFit="1" customWidth="1"/>
    <col min="4" max="4" width="19" style="1" customWidth="1"/>
    <col min="5" max="5" width="6.5703125" style="1" customWidth="1"/>
    <col min="6" max="6" width="17.140625" style="1" customWidth="1"/>
    <col min="7" max="7" width="18" style="1" bestFit="1" customWidth="1"/>
    <col min="8" max="8" width="16.5703125" style="1" bestFit="1" customWidth="1"/>
    <col min="9" max="9" width="6" style="1" customWidth="1"/>
    <col min="10" max="10" width="2.28515625" customWidth="1"/>
    <col min="11" max="13" width="13.42578125" style="15" customWidth="1"/>
    <col min="14" max="14" width="17.85546875" style="1" bestFit="1" customWidth="1"/>
    <col min="15" max="15" width="17.140625" style="1" customWidth="1"/>
    <col min="16" max="16" width="18" style="1" bestFit="1" customWidth="1"/>
    <col min="17" max="17" width="16.5703125" style="1" bestFit="1" customWidth="1"/>
    <col min="18" max="18" width="6" style="1" customWidth="1"/>
  </cols>
  <sheetData>
    <row r="1" spans="1:25" ht="15.75" thickBot="1" x14ac:dyDescent="0.3"/>
    <row r="2" spans="1:25" s="14" customFormat="1" ht="30.75" customHeight="1" thickBot="1" x14ac:dyDescent="0.4">
      <c r="B2" s="445" t="s">
        <v>18</v>
      </c>
      <c r="C2" s="446"/>
      <c r="D2" s="446"/>
      <c r="E2" s="446"/>
      <c r="F2" s="446"/>
      <c r="G2" s="446"/>
      <c r="H2" s="446"/>
      <c r="I2" s="447"/>
      <c r="K2" s="448" t="s">
        <v>19</v>
      </c>
      <c r="L2" s="449"/>
      <c r="M2" s="449"/>
      <c r="N2" s="449"/>
      <c r="O2" s="449"/>
      <c r="P2" s="449"/>
      <c r="Q2" s="449"/>
      <c r="R2" s="450"/>
    </row>
    <row r="3" spans="1:25" s="2" customFormat="1" ht="48" thickBot="1" x14ac:dyDescent="0.3">
      <c r="B3" s="29" t="s">
        <v>12</v>
      </c>
      <c r="C3" s="30" t="s">
        <v>13</v>
      </c>
      <c r="D3" s="12" t="s">
        <v>20</v>
      </c>
      <c r="E3" s="12" t="s">
        <v>14</v>
      </c>
      <c r="F3" s="12" t="s">
        <v>17</v>
      </c>
      <c r="G3" s="12" t="s">
        <v>15</v>
      </c>
      <c r="H3" s="12" t="s">
        <v>16</v>
      </c>
      <c r="I3" s="13" t="s">
        <v>9</v>
      </c>
      <c r="K3" s="16" t="s">
        <v>12</v>
      </c>
      <c r="L3" s="17" t="s">
        <v>13</v>
      </c>
      <c r="M3" s="12" t="s">
        <v>20</v>
      </c>
      <c r="N3" s="12" t="s">
        <v>14</v>
      </c>
      <c r="O3" s="12" t="s">
        <v>17</v>
      </c>
      <c r="P3" s="12" t="s">
        <v>15</v>
      </c>
      <c r="Q3" s="12" t="s">
        <v>16</v>
      </c>
      <c r="R3" s="13" t="s">
        <v>9</v>
      </c>
    </row>
    <row r="4" spans="1:25" x14ac:dyDescent="0.25">
      <c r="A4" s="45"/>
      <c r="B4" s="31">
        <v>15</v>
      </c>
      <c r="C4" s="32">
        <v>20</v>
      </c>
      <c r="D4" s="33" t="str">
        <f>B4&amp;C4</f>
        <v>1520</v>
      </c>
      <c r="E4" s="10">
        <v>4</v>
      </c>
      <c r="F4" s="10" t="str">
        <f>+CONCATENATE("M ",G4," x ",H4)</f>
        <v>M 14 x 70</v>
      </c>
      <c r="G4" s="10">
        <v>14</v>
      </c>
      <c r="H4" s="10">
        <v>70</v>
      </c>
      <c r="I4" s="11">
        <v>22</v>
      </c>
      <c r="K4" s="18">
        <v>0.5</v>
      </c>
      <c r="L4" s="19">
        <v>300</v>
      </c>
      <c r="M4" s="10" t="str">
        <f t="shared" ref="M4:M20" si="0">+CONCATENATE(K4,L4)</f>
        <v>0,5300</v>
      </c>
      <c r="N4" s="10">
        <v>4</v>
      </c>
      <c r="O4" s="6" t="str">
        <f t="shared" ref="O4:O20" si="1">+CONCATENATE("M ",P4," x ",Q4)</f>
        <v>M 14 x 80</v>
      </c>
      <c r="P4" s="10">
        <v>14</v>
      </c>
      <c r="Q4" s="10">
        <v>80</v>
      </c>
      <c r="R4" s="11">
        <v>21</v>
      </c>
      <c r="T4" s="45">
        <v>0.5</v>
      </c>
      <c r="U4" cm="1">
        <f t="array" ref="U4">_xlfn.SWITCH(C4,20,150,50,300,100,600)</f>
        <v>150</v>
      </c>
      <c r="V4">
        <f>E4</f>
        <v>4</v>
      </c>
      <c r="W4">
        <f>G4</f>
        <v>14</v>
      </c>
      <c r="X4">
        <f>H4</f>
        <v>70</v>
      </c>
      <c r="Y4">
        <f>I4</f>
        <v>22</v>
      </c>
    </row>
    <row r="5" spans="1:25" x14ac:dyDescent="0.25">
      <c r="A5" s="45"/>
      <c r="B5" s="34">
        <v>15</v>
      </c>
      <c r="C5" s="35">
        <v>50</v>
      </c>
      <c r="D5" s="33" t="str">
        <f t="shared" ref="D5:D102" si="2">B5&amp;C5</f>
        <v>1550</v>
      </c>
      <c r="E5" s="6">
        <v>4</v>
      </c>
      <c r="F5" s="6" t="str">
        <f t="shared" ref="F5:F102" si="3">+CONCATENATE("M ",G5," x ",H5)</f>
        <v>M 14 x 70</v>
      </c>
      <c r="G5" s="6">
        <v>14</v>
      </c>
      <c r="H5" s="6">
        <v>70</v>
      </c>
      <c r="I5" s="7">
        <v>22</v>
      </c>
      <c r="K5" s="20">
        <v>0.5</v>
      </c>
      <c r="L5" s="21">
        <v>600</v>
      </c>
      <c r="M5" s="21" t="str">
        <f t="shared" si="0"/>
        <v>0,5600</v>
      </c>
      <c r="N5" s="6">
        <v>4</v>
      </c>
      <c r="O5" s="6" t="str">
        <f t="shared" si="1"/>
        <v>M 14 x 75</v>
      </c>
      <c r="P5" s="6">
        <v>14</v>
      </c>
      <c r="Q5" s="6">
        <v>75</v>
      </c>
      <c r="R5" s="7">
        <v>21</v>
      </c>
      <c r="T5" s="45">
        <v>0.5</v>
      </c>
      <c r="U5" cm="1">
        <f t="array" ref="U5">_xlfn.SWITCH(C5,20,150,50,300,100,600)</f>
        <v>300</v>
      </c>
      <c r="V5">
        <f t="shared" ref="V5:V99" si="4">E5</f>
        <v>4</v>
      </c>
      <c r="W5">
        <f t="shared" ref="W5:W99" si="5">G5</f>
        <v>14</v>
      </c>
      <c r="X5">
        <f t="shared" ref="X5:X99" si="6">H5</f>
        <v>70</v>
      </c>
      <c r="Y5">
        <f t="shared" ref="Y5:Y99" si="7">I5</f>
        <v>22</v>
      </c>
    </row>
    <row r="6" spans="1:25" x14ac:dyDescent="0.25">
      <c r="A6" s="45"/>
      <c r="B6" s="34">
        <v>15</v>
      </c>
      <c r="C6" s="35">
        <v>100</v>
      </c>
      <c r="D6" s="33" t="str">
        <f t="shared" si="2"/>
        <v>15100</v>
      </c>
      <c r="E6" s="6">
        <v>4</v>
      </c>
      <c r="F6" s="6" t="str">
        <f t="shared" si="3"/>
        <v>M 14 x 90</v>
      </c>
      <c r="G6" s="6">
        <v>14</v>
      </c>
      <c r="H6" s="6">
        <v>90</v>
      </c>
      <c r="I6" s="7">
        <v>22</v>
      </c>
      <c r="K6" s="20">
        <v>0.75</v>
      </c>
      <c r="L6" s="21">
        <v>300</v>
      </c>
      <c r="M6" s="21" t="str">
        <f t="shared" si="0"/>
        <v>0,75300</v>
      </c>
      <c r="N6" s="6">
        <v>4</v>
      </c>
      <c r="O6" s="6" t="str">
        <f t="shared" si="1"/>
        <v>M 16 x 90</v>
      </c>
      <c r="P6" s="6">
        <v>16</v>
      </c>
      <c r="Q6" s="6">
        <v>90</v>
      </c>
      <c r="R6" s="7">
        <v>24</v>
      </c>
      <c r="T6" s="45">
        <v>0.5</v>
      </c>
      <c r="U6" cm="1">
        <f t="array" ref="U6">_xlfn.SWITCH(C6,20,150,50,300,100,600)</f>
        <v>600</v>
      </c>
      <c r="V6">
        <f t="shared" si="4"/>
        <v>4</v>
      </c>
      <c r="W6">
        <f t="shared" si="5"/>
        <v>14</v>
      </c>
      <c r="X6">
        <f t="shared" si="6"/>
        <v>90</v>
      </c>
      <c r="Y6">
        <f t="shared" si="7"/>
        <v>22</v>
      </c>
    </row>
    <row r="7" spans="1:25" x14ac:dyDescent="0.25">
      <c r="A7" s="45"/>
      <c r="B7" s="34">
        <v>20</v>
      </c>
      <c r="C7" s="32">
        <v>20</v>
      </c>
      <c r="D7" s="33" t="str">
        <f t="shared" si="2"/>
        <v>2020</v>
      </c>
      <c r="E7" s="6">
        <v>4</v>
      </c>
      <c r="F7" s="6" t="str">
        <f t="shared" si="3"/>
        <v>M 14 x 70</v>
      </c>
      <c r="G7" s="6">
        <v>14</v>
      </c>
      <c r="H7" s="6">
        <v>70</v>
      </c>
      <c r="I7" s="7">
        <v>22</v>
      </c>
      <c r="K7" s="20">
        <v>0.75</v>
      </c>
      <c r="L7" s="21">
        <v>600</v>
      </c>
      <c r="M7" s="21" t="str">
        <f t="shared" si="0"/>
        <v>0,75600</v>
      </c>
      <c r="N7" s="6">
        <v>4</v>
      </c>
      <c r="O7" s="6" t="str">
        <f t="shared" si="1"/>
        <v>M 16 x 90</v>
      </c>
      <c r="P7" s="6">
        <v>16</v>
      </c>
      <c r="Q7" s="6">
        <v>90</v>
      </c>
      <c r="R7" s="7">
        <v>24</v>
      </c>
      <c r="T7" s="45">
        <v>0.75</v>
      </c>
      <c r="U7" cm="1">
        <f t="array" ref="U7">_xlfn.SWITCH(C7,20,150,50,300,100,600)</f>
        <v>150</v>
      </c>
      <c r="V7">
        <f t="shared" si="4"/>
        <v>4</v>
      </c>
      <c r="W7">
        <f t="shared" si="5"/>
        <v>14</v>
      </c>
      <c r="X7">
        <f t="shared" si="6"/>
        <v>70</v>
      </c>
      <c r="Y7">
        <f t="shared" si="7"/>
        <v>22</v>
      </c>
    </row>
    <row r="8" spans="1:25" x14ac:dyDescent="0.25">
      <c r="A8" s="45"/>
      <c r="B8" s="34">
        <v>20</v>
      </c>
      <c r="C8" s="35">
        <v>50</v>
      </c>
      <c r="D8" s="33" t="str">
        <f t="shared" si="2"/>
        <v>2050</v>
      </c>
      <c r="E8" s="6">
        <v>4</v>
      </c>
      <c r="F8" s="6" t="str">
        <f t="shared" si="3"/>
        <v>M 16 x 80</v>
      </c>
      <c r="G8" s="6">
        <v>16</v>
      </c>
      <c r="H8" s="6">
        <v>80</v>
      </c>
      <c r="I8" s="7">
        <v>27</v>
      </c>
      <c r="K8" s="20">
        <v>1</v>
      </c>
      <c r="L8" s="21">
        <v>150</v>
      </c>
      <c r="M8" s="21" t="str">
        <f t="shared" si="0"/>
        <v>1150</v>
      </c>
      <c r="N8" s="6">
        <v>4</v>
      </c>
      <c r="O8" s="6" t="str">
        <f t="shared" si="1"/>
        <v>M 14 x 80</v>
      </c>
      <c r="P8" s="6">
        <v>14</v>
      </c>
      <c r="Q8" s="6">
        <v>80</v>
      </c>
      <c r="R8" s="7">
        <v>21</v>
      </c>
      <c r="T8" s="45">
        <v>0.75</v>
      </c>
      <c r="U8" cm="1">
        <f t="array" ref="U8">_xlfn.SWITCH(C8,20,150,50,300,100,600)</f>
        <v>300</v>
      </c>
      <c r="V8">
        <f t="shared" si="4"/>
        <v>4</v>
      </c>
      <c r="W8">
        <f t="shared" si="5"/>
        <v>16</v>
      </c>
      <c r="X8">
        <f t="shared" si="6"/>
        <v>80</v>
      </c>
      <c r="Y8">
        <f t="shared" si="7"/>
        <v>27</v>
      </c>
    </row>
    <row r="9" spans="1:25" x14ac:dyDescent="0.25">
      <c r="A9" s="45"/>
      <c r="B9" s="34">
        <v>20</v>
      </c>
      <c r="C9" s="35">
        <v>100</v>
      </c>
      <c r="D9" s="33" t="str">
        <f t="shared" si="2"/>
        <v>20100</v>
      </c>
      <c r="E9" s="6">
        <v>4</v>
      </c>
      <c r="F9" s="6" t="str">
        <f t="shared" si="3"/>
        <v>M 16 x 100</v>
      </c>
      <c r="G9" s="6">
        <v>16</v>
      </c>
      <c r="H9" s="6">
        <v>100</v>
      </c>
      <c r="I9" s="7">
        <v>27</v>
      </c>
      <c r="K9" s="20">
        <v>1</v>
      </c>
      <c r="L9" s="21">
        <v>300</v>
      </c>
      <c r="M9" s="21" t="str">
        <f t="shared" si="0"/>
        <v>1300</v>
      </c>
      <c r="N9" s="6">
        <v>4</v>
      </c>
      <c r="O9" s="6" t="str">
        <f t="shared" si="1"/>
        <v>M 16 x 90</v>
      </c>
      <c r="P9" s="6">
        <v>16</v>
      </c>
      <c r="Q9" s="6">
        <v>90</v>
      </c>
      <c r="R9" s="7">
        <v>24</v>
      </c>
      <c r="T9" s="45">
        <v>0.75</v>
      </c>
      <c r="U9" cm="1">
        <f t="array" ref="U9">_xlfn.SWITCH(C9,20,150,50,300,100,600)</f>
        <v>600</v>
      </c>
      <c r="V9">
        <f t="shared" si="4"/>
        <v>4</v>
      </c>
      <c r="W9">
        <f t="shared" si="5"/>
        <v>16</v>
      </c>
      <c r="X9">
        <f t="shared" si="6"/>
        <v>100</v>
      </c>
      <c r="Y9">
        <f t="shared" si="7"/>
        <v>27</v>
      </c>
    </row>
    <row r="10" spans="1:25" x14ac:dyDescent="0.25">
      <c r="A10" s="45"/>
      <c r="B10" s="34">
        <v>25</v>
      </c>
      <c r="C10" s="32">
        <v>20</v>
      </c>
      <c r="D10" s="33" t="str">
        <f t="shared" si="2"/>
        <v>2520</v>
      </c>
      <c r="E10" s="6">
        <v>4</v>
      </c>
      <c r="F10" s="6" t="str">
        <f t="shared" si="3"/>
        <v>M 14 x 70</v>
      </c>
      <c r="G10" s="6">
        <v>14</v>
      </c>
      <c r="H10" s="6">
        <v>70</v>
      </c>
      <c r="I10" s="7">
        <v>22</v>
      </c>
      <c r="K10" s="20">
        <v>1</v>
      </c>
      <c r="L10" s="21">
        <v>600</v>
      </c>
      <c r="M10" s="21" t="str">
        <f t="shared" si="0"/>
        <v>1600</v>
      </c>
      <c r="N10" s="6">
        <v>4</v>
      </c>
      <c r="O10" s="6" t="str">
        <f t="shared" si="1"/>
        <v>M 16 x 90</v>
      </c>
      <c r="P10" s="6">
        <v>16</v>
      </c>
      <c r="Q10" s="6">
        <v>90</v>
      </c>
      <c r="R10" s="7">
        <v>24</v>
      </c>
      <c r="T10" s="45">
        <f t="shared" ref="T10:T102" si="8">B10/25</f>
        <v>1</v>
      </c>
      <c r="U10" cm="1">
        <f t="array" ref="U10">_xlfn.SWITCH(C10,20,150,50,300,100,600)</f>
        <v>150</v>
      </c>
      <c r="V10">
        <f t="shared" si="4"/>
        <v>4</v>
      </c>
      <c r="W10">
        <f t="shared" si="5"/>
        <v>14</v>
      </c>
      <c r="X10">
        <f t="shared" si="6"/>
        <v>70</v>
      </c>
      <c r="Y10">
        <f t="shared" si="7"/>
        <v>22</v>
      </c>
    </row>
    <row r="11" spans="1:25" x14ac:dyDescent="0.25">
      <c r="A11" s="45"/>
      <c r="B11" s="34">
        <v>25</v>
      </c>
      <c r="C11" s="35">
        <v>50</v>
      </c>
      <c r="D11" s="33" t="str">
        <f t="shared" si="2"/>
        <v>2550</v>
      </c>
      <c r="E11" s="6">
        <v>4</v>
      </c>
      <c r="F11" s="6" t="str">
        <f t="shared" si="3"/>
        <v>M 16 x 80</v>
      </c>
      <c r="G11" s="6">
        <v>16</v>
      </c>
      <c r="H11" s="57">
        <v>80</v>
      </c>
      <c r="I11" s="7">
        <v>27</v>
      </c>
      <c r="K11" s="20">
        <v>1.5</v>
      </c>
      <c r="L11" s="21">
        <v>150</v>
      </c>
      <c r="M11" s="21" t="str">
        <f t="shared" si="0"/>
        <v>1,5150</v>
      </c>
      <c r="N11" s="6">
        <v>4</v>
      </c>
      <c r="O11" s="6" t="str">
        <f t="shared" si="1"/>
        <v>M 14 x 85</v>
      </c>
      <c r="P11" s="6">
        <v>14</v>
      </c>
      <c r="Q11" s="6">
        <v>85</v>
      </c>
      <c r="R11" s="7">
        <v>21</v>
      </c>
      <c r="T11" s="45">
        <f t="shared" si="8"/>
        <v>1</v>
      </c>
      <c r="U11" cm="1">
        <f t="array" ref="U11">_xlfn.SWITCH(C11,20,150,50,300,100,600)</f>
        <v>300</v>
      </c>
      <c r="V11">
        <f t="shared" si="4"/>
        <v>4</v>
      </c>
      <c r="W11">
        <f t="shared" si="5"/>
        <v>16</v>
      </c>
      <c r="X11">
        <f t="shared" si="6"/>
        <v>80</v>
      </c>
      <c r="Y11">
        <f t="shared" si="7"/>
        <v>27</v>
      </c>
    </row>
    <row r="12" spans="1:25" x14ac:dyDescent="0.25">
      <c r="A12" s="45"/>
      <c r="B12" s="34">
        <v>25</v>
      </c>
      <c r="C12" s="35">
        <v>100</v>
      </c>
      <c r="D12" s="33" t="str">
        <f t="shared" si="2"/>
        <v>25100</v>
      </c>
      <c r="E12" s="6">
        <v>4</v>
      </c>
      <c r="F12" s="6" t="str">
        <f t="shared" si="3"/>
        <v>M 16 x 100</v>
      </c>
      <c r="G12" s="6">
        <v>16</v>
      </c>
      <c r="H12" s="6">
        <v>100</v>
      </c>
      <c r="I12" s="7">
        <v>27</v>
      </c>
      <c r="K12" s="20">
        <v>1.5</v>
      </c>
      <c r="L12" s="21">
        <v>300</v>
      </c>
      <c r="M12" s="21" t="str">
        <f t="shared" si="0"/>
        <v>1,5300</v>
      </c>
      <c r="N12" s="6">
        <v>4</v>
      </c>
      <c r="O12" s="6" t="str">
        <f t="shared" si="1"/>
        <v>M 20 x 100</v>
      </c>
      <c r="P12" s="6">
        <v>20</v>
      </c>
      <c r="Q12" s="6">
        <v>100</v>
      </c>
      <c r="R12" s="7">
        <v>30</v>
      </c>
      <c r="T12" s="45">
        <f t="shared" si="8"/>
        <v>1</v>
      </c>
      <c r="U12" cm="1">
        <f t="array" ref="U12">_xlfn.SWITCH(C12,20,150,50,300,100,600)</f>
        <v>600</v>
      </c>
      <c r="V12">
        <f t="shared" si="4"/>
        <v>4</v>
      </c>
      <c r="W12">
        <f t="shared" si="5"/>
        <v>16</v>
      </c>
      <c r="X12">
        <f t="shared" si="6"/>
        <v>100</v>
      </c>
      <c r="Y12">
        <f t="shared" si="7"/>
        <v>27</v>
      </c>
    </row>
    <row r="13" spans="1:25" x14ac:dyDescent="0.25">
      <c r="A13" s="45"/>
      <c r="B13" s="34">
        <v>40</v>
      </c>
      <c r="C13" s="32">
        <v>20</v>
      </c>
      <c r="D13" s="33" t="str">
        <f t="shared" si="2"/>
        <v>4020</v>
      </c>
      <c r="E13" s="6">
        <v>4</v>
      </c>
      <c r="F13" s="6" t="str">
        <f t="shared" si="3"/>
        <v>M 14 x 80</v>
      </c>
      <c r="G13" s="6">
        <v>14</v>
      </c>
      <c r="H13" s="6">
        <v>80</v>
      </c>
      <c r="I13" s="7">
        <v>22</v>
      </c>
      <c r="K13" s="20">
        <v>1.5</v>
      </c>
      <c r="L13" s="21">
        <v>600</v>
      </c>
      <c r="M13" s="21" t="str">
        <f t="shared" si="0"/>
        <v>1,5600</v>
      </c>
      <c r="N13" s="6">
        <v>4</v>
      </c>
      <c r="O13" s="6" t="str">
        <f t="shared" si="1"/>
        <v>M 20 x 110</v>
      </c>
      <c r="P13" s="6">
        <v>20</v>
      </c>
      <c r="Q13" s="6">
        <v>110</v>
      </c>
      <c r="R13" s="7">
        <v>30</v>
      </c>
      <c r="T13" s="45">
        <v>1.5</v>
      </c>
      <c r="U13" cm="1">
        <f t="array" ref="U13">_xlfn.SWITCH(C13,20,150,50,300,100,600)</f>
        <v>150</v>
      </c>
      <c r="V13">
        <f t="shared" si="4"/>
        <v>4</v>
      </c>
      <c r="W13">
        <f t="shared" si="5"/>
        <v>14</v>
      </c>
      <c r="X13">
        <f t="shared" si="6"/>
        <v>80</v>
      </c>
      <c r="Y13">
        <f t="shared" si="7"/>
        <v>22</v>
      </c>
    </row>
    <row r="14" spans="1:25" x14ac:dyDescent="0.25">
      <c r="A14" s="45"/>
      <c r="B14" s="34">
        <v>40</v>
      </c>
      <c r="C14" s="35">
        <v>50</v>
      </c>
      <c r="D14" s="33" t="str">
        <f t="shared" si="2"/>
        <v>4050</v>
      </c>
      <c r="E14" s="6">
        <v>4</v>
      </c>
      <c r="F14" s="6" t="str">
        <f t="shared" si="3"/>
        <v>M 20 x 100</v>
      </c>
      <c r="G14" s="6">
        <v>20</v>
      </c>
      <c r="H14" s="6">
        <v>100</v>
      </c>
      <c r="I14" s="7">
        <v>32</v>
      </c>
      <c r="K14" s="20">
        <v>1.5</v>
      </c>
      <c r="L14" s="21">
        <v>600</v>
      </c>
      <c r="M14" s="21" t="str">
        <f t="shared" si="0"/>
        <v>1,5600</v>
      </c>
      <c r="N14" s="6">
        <v>4</v>
      </c>
      <c r="O14" s="6" t="str">
        <f t="shared" si="1"/>
        <v>M 20 x 110</v>
      </c>
      <c r="P14" s="6">
        <v>20</v>
      </c>
      <c r="Q14" s="6">
        <v>110</v>
      </c>
      <c r="R14" s="7">
        <v>30</v>
      </c>
      <c r="T14" s="45">
        <v>1.5</v>
      </c>
      <c r="U14" cm="1">
        <f t="array" ref="U14">_xlfn.SWITCH(C14,20,150,50,300,100,600)</f>
        <v>300</v>
      </c>
      <c r="V14">
        <f t="shared" si="4"/>
        <v>4</v>
      </c>
      <c r="W14">
        <f t="shared" si="5"/>
        <v>20</v>
      </c>
      <c r="X14">
        <f t="shared" si="6"/>
        <v>100</v>
      </c>
      <c r="Y14">
        <f t="shared" si="7"/>
        <v>32</v>
      </c>
    </row>
    <row r="15" spans="1:25" x14ac:dyDescent="0.25">
      <c r="A15" s="45"/>
      <c r="B15" s="34">
        <v>40</v>
      </c>
      <c r="C15" s="35">
        <v>100</v>
      </c>
      <c r="D15" s="33" t="str">
        <f t="shared" si="2"/>
        <v>40100</v>
      </c>
      <c r="E15" s="6">
        <v>4</v>
      </c>
      <c r="F15" s="6" t="str">
        <f t="shared" si="3"/>
        <v>M 20 x 120</v>
      </c>
      <c r="G15" s="6">
        <v>20</v>
      </c>
      <c r="H15" s="6">
        <v>120</v>
      </c>
      <c r="I15" s="7">
        <v>32</v>
      </c>
      <c r="K15" s="20">
        <v>2</v>
      </c>
      <c r="L15" s="21">
        <v>150</v>
      </c>
      <c r="M15" s="21" t="str">
        <f t="shared" si="0"/>
        <v>2150</v>
      </c>
      <c r="N15" s="6">
        <v>4</v>
      </c>
      <c r="O15" s="6" t="str">
        <f t="shared" si="1"/>
        <v>M 16 x 955</v>
      </c>
      <c r="P15" s="6">
        <v>16</v>
      </c>
      <c r="Q15" s="6">
        <v>955</v>
      </c>
      <c r="R15" s="7">
        <v>24</v>
      </c>
      <c r="T15" s="45">
        <v>1.5</v>
      </c>
      <c r="U15" cm="1">
        <f t="array" ref="U15">_xlfn.SWITCH(C15,20,150,50,300,100,600)</f>
        <v>600</v>
      </c>
      <c r="V15">
        <f t="shared" si="4"/>
        <v>4</v>
      </c>
      <c r="W15">
        <f t="shared" si="5"/>
        <v>20</v>
      </c>
      <c r="X15">
        <f t="shared" si="6"/>
        <v>120</v>
      </c>
      <c r="Y15">
        <f t="shared" si="7"/>
        <v>32</v>
      </c>
    </row>
    <row r="16" spans="1:25" x14ac:dyDescent="0.25">
      <c r="A16" s="45"/>
      <c r="B16" s="34">
        <v>50</v>
      </c>
      <c r="C16" s="32">
        <v>20</v>
      </c>
      <c r="D16" s="33" t="str">
        <f t="shared" si="2"/>
        <v>5020</v>
      </c>
      <c r="E16" s="6">
        <v>4</v>
      </c>
      <c r="F16" s="6" t="str">
        <f t="shared" si="3"/>
        <v>M 16 x 90</v>
      </c>
      <c r="G16" s="6">
        <v>16</v>
      </c>
      <c r="H16" s="57">
        <v>90</v>
      </c>
      <c r="I16" s="7">
        <v>27</v>
      </c>
      <c r="K16" s="20">
        <v>2</v>
      </c>
      <c r="L16" s="21">
        <v>300</v>
      </c>
      <c r="M16" s="21" t="str">
        <f t="shared" si="0"/>
        <v>2300</v>
      </c>
      <c r="N16" s="6">
        <v>8</v>
      </c>
      <c r="O16" s="6" t="str">
        <f t="shared" si="1"/>
        <v>M 16 x 100</v>
      </c>
      <c r="P16" s="6">
        <v>16</v>
      </c>
      <c r="Q16" s="6">
        <v>100</v>
      </c>
      <c r="R16" s="7">
        <v>24</v>
      </c>
      <c r="T16" s="45">
        <f t="shared" si="8"/>
        <v>2</v>
      </c>
      <c r="U16" cm="1">
        <f t="array" ref="U16">_xlfn.SWITCH(C16,20,150,50,300,100,600)</f>
        <v>150</v>
      </c>
      <c r="V16">
        <f t="shared" si="4"/>
        <v>4</v>
      </c>
      <c r="W16">
        <f t="shared" si="5"/>
        <v>16</v>
      </c>
      <c r="X16">
        <f t="shared" si="6"/>
        <v>90</v>
      </c>
      <c r="Y16">
        <f t="shared" si="7"/>
        <v>27</v>
      </c>
    </row>
    <row r="17" spans="1:25" x14ac:dyDescent="0.25">
      <c r="A17" s="45"/>
      <c r="B17" s="34">
        <v>50</v>
      </c>
      <c r="C17" s="35">
        <v>50</v>
      </c>
      <c r="D17" s="33" t="str">
        <f t="shared" si="2"/>
        <v>5050</v>
      </c>
      <c r="E17" s="6">
        <v>8</v>
      </c>
      <c r="F17" s="6" t="str">
        <f t="shared" si="3"/>
        <v>M 16 x 90</v>
      </c>
      <c r="G17" s="6">
        <v>16</v>
      </c>
      <c r="H17" s="57">
        <v>90</v>
      </c>
      <c r="I17" s="7">
        <v>27</v>
      </c>
      <c r="K17" s="20">
        <v>2</v>
      </c>
      <c r="L17" s="21">
        <v>600</v>
      </c>
      <c r="M17" s="21" t="str">
        <f t="shared" si="0"/>
        <v>2600</v>
      </c>
      <c r="N17" s="6">
        <v>8</v>
      </c>
      <c r="O17" s="6" t="str">
        <f t="shared" si="1"/>
        <v>M 16 x 110</v>
      </c>
      <c r="P17" s="6">
        <v>16</v>
      </c>
      <c r="Q17" s="6">
        <v>110</v>
      </c>
      <c r="R17" s="7">
        <v>24</v>
      </c>
      <c r="T17" s="45">
        <f t="shared" si="8"/>
        <v>2</v>
      </c>
      <c r="U17" cm="1">
        <f t="array" ref="U17">_xlfn.SWITCH(C17,20,150,50,300,100,600)</f>
        <v>300</v>
      </c>
      <c r="V17">
        <f t="shared" si="4"/>
        <v>8</v>
      </c>
      <c r="W17">
        <f t="shared" si="5"/>
        <v>16</v>
      </c>
      <c r="X17">
        <f t="shared" si="6"/>
        <v>90</v>
      </c>
      <c r="Y17">
        <f t="shared" si="7"/>
        <v>27</v>
      </c>
    </row>
    <row r="18" spans="1:25" x14ac:dyDescent="0.25">
      <c r="A18" s="45"/>
      <c r="B18" s="34">
        <v>50</v>
      </c>
      <c r="C18" s="35">
        <v>100</v>
      </c>
      <c r="D18" s="33" t="str">
        <f t="shared" si="2"/>
        <v>50100</v>
      </c>
      <c r="E18" s="6">
        <v>8</v>
      </c>
      <c r="F18" s="6" t="str">
        <f t="shared" si="3"/>
        <v>M 16 x 120</v>
      </c>
      <c r="G18" s="6">
        <v>16</v>
      </c>
      <c r="H18" s="6">
        <v>120</v>
      </c>
      <c r="I18" s="7">
        <v>27</v>
      </c>
      <c r="K18" s="20">
        <v>2</v>
      </c>
      <c r="L18" s="21">
        <v>600</v>
      </c>
      <c r="M18" s="21" t="str">
        <f t="shared" si="0"/>
        <v>2600</v>
      </c>
      <c r="N18" s="6">
        <v>8</v>
      </c>
      <c r="O18" s="6" t="str">
        <f t="shared" si="1"/>
        <v>M 16 x 110</v>
      </c>
      <c r="P18" s="6">
        <v>16</v>
      </c>
      <c r="Q18" s="6">
        <v>110</v>
      </c>
      <c r="R18" s="7">
        <v>24</v>
      </c>
      <c r="T18" s="45">
        <f t="shared" si="8"/>
        <v>2</v>
      </c>
      <c r="U18" cm="1">
        <f t="array" ref="U18">_xlfn.SWITCH(C18,20,150,50,300,100,600)</f>
        <v>600</v>
      </c>
      <c r="V18">
        <f t="shared" si="4"/>
        <v>8</v>
      </c>
      <c r="W18">
        <f t="shared" si="5"/>
        <v>16</v>
      </c>
      <c r="X18">
        <f t="shared" si="6"/>
        <v>120</v>
      </c>
      <c r="Y18">
        <f t="shared" si="7"/>
        <v>27</v>
      </c>
    </row>
    <row r="19" spans="1:25" x14ac:dyDescent="0.25">
      <c r="A19" s="45"/>
      <c r="B19" s="34">
        <v>65</v>
      </c>
      <c r="C19" s="32">
        <v>20</v>
      </c>
      <c r="D19" s="33" t="str">
        <f t="shared" si="2"/>
        <v>6520</v>
      </c>
      <c r="E19" s="6">
        <v>4</v>
      </c>
      <c r="F19" s="6" t="str">
        <f t="shared" si="3"/>
        <v>M 16 x 90</v>
      </c>
      <c r="G19" s="6">
        <v>16</v>
      </c>
      <c r="H19" s="57">
        <v>90</v>
      </c>
      <c r="I19" s="7">
        <v>27</v>
      </c>
      <c r="K19" s="20">
        <v>3</v>
      </c>
      <c r="L19" s="21">
        <v>150</v>
      </c>
      <c r="M19" s="21" t="str">
        <f t="shared" si="0"/>
        <v>3150</v>
      </c>
      <c r="N19" s="6">
        <v>4</v>
      </c>
      <c r="O19" s="6" t="str">
        <f t="shared" si="1"/>
        <v>M 16 x 100</v>
      </c>
      <c r="P19" s="6">
        <v>16</v>
      </c>
      <c r="Q19" s="6">
        <v>100</v>
      </c>
      <c r="R19" s="7">
        <v>24</v>
      </c>
      <c r="T19" s="45">
        <f t="shared" si="8"/>
        <v>2.6</v>
      </c>
      <c r="U19" cm="1">
        <f t="array" ref="U19">_xlfn.SWITCH(C19,20,150,50,300,100,600)</f>
        <v>150</v>
      </c>
      <c r="V19">
        <f t="shared" si="4"/>
        <v>4</v>
      </c>
      <c r="W19">
        <f t="shared" si="5"/>
        <v>16</v>
      </c>
      <c r="X19">
        <f t="shared" si="6"/>
        <v>90</v>
      </c>
      <c r="Y19">
        <f t="shared" si="7"/>
        <v>27</v>
      </c>
    </row>
    <row r="20" spans="1:25" x14ac:dyDescent="0.25">
      <c r="A20" s="45"/>
      <c r="B20" s="34">
        <v>65</v>
      </c>
      <c r="C20" s="32">
        <v>50</v>
      </c>
      <c r="D20" s="33" t="str">
        <f t="shared" si="2"/>
        <v>6550</v>
      </c>
      <c r="E20" s="6">
        <v>8</v>
      </c>
      <c r="F20" s="6" t="str">
        <f t="shared" si="3"/>
        <v>M 20 x 110</v>
      </c>
      <c r="G20" s="6">
        <v>20</v>
      </c>
      <c r="H20" s="6">
        <v>110</v>
      </c>
      <c r="I20" s="7">
        <v>32</v>
      </c>
      <c r="K20" s="20">
        <v>3</v>
      </c>
      <c r="L20" s="21">
        <v>300</v>
      </c>
      <c r="M20" s="21" t="str">
        <f t="shared" si="0"/>
        <v>3300</v>
      </c>
      <c r="N20" s="6">
        <v>8</v>
      </c>
      <c r="O20" s="6" t="str">
        <f t="shared" si="1"/>
        <v>M 20 x 120</v>
      </c>
      <c r="P20" s="6">
        <v>20</v>
      </c>
      <c r="Q20" s="6">
        <v>120</v>
      </c>
      <c r="R20" s="7">
        <v>30</v>
      </c>
      <c r="T20" s="45">
        <f t="shared" si="8"/>
        <v>2.6</v>
      </c>
      <c r="U20" cm="1">
        <f t="array" ref="U20">_xlfn.SWITCH(C20,20,150,50,300,100,600)</f>
        <v>300</v>
      </c>
      <c r="V20">
        <f t="shared" si="4"/>
        <v>8</v>
      </c>
      <c r="W20">
        <f t="shared" si="5"/>
        <v>20</v>
      </c>
      <c r="X20">
        <f t="shared" si="6"/>
        <v>110</v>
      </c>
      <c r="Y20">
        <f t="shared" si="7"/>
        <v>32</v>
      </c>
    </row>
    <row r="21" spans="1:25" x14ac:dyDescent="0.25">
      <c r="A21" s="45"/>
      <c r="B21" s="34">
        <v>80</v>
      </c>
      <c r="C21" s="32">
        <v>20</v>
      </c>
      <c r="D21" s="33" t="str">
        <f t="shared" si="2"/>
        <v>8020</v>
      </c>
      <c r="E21" s="6">
        <v>4</v>
      </c>
      <c r="F21" s="6" t="str">
        <f t="shared" si="3"/>
        <v>M 16 x 100</v>
      </c>
      <c r="G21" s="6">
        <v>16</v>
      </c>
      <c r="H21" s="6">
        <v>100</v>
      </c>
      <c r="I21" s="7">
        <v>27</v>
      </c>
      <c r="K21" s="20"/>
      <c r="L21" s="21"/>
      <c r="M21" s="21"/>
      <c r="N21" s="6"/>
      <c r="O21" s="6"/>
      <c r="P21" s="6"/>
      <c r="Q21" s="6"/>
      <c r="R21" s="7"/>
      <c r="T21" s="45">
        <f t="shared" si="8"/>
        <v>3.2</v>
      </c>
      <c r="U21" cm="1">
        <f t="array" ref="U21">_xlfn.SWITCH(C21,20,150,50,300,100,600)</f>
        <v>150</v>
      </c>
      <c r="V21">
        <f t="shared" si="4"/>
        <v>4</v>
      </c>
      <c r="W21">
        <f t="shared" si="5"/>
        <v>16</v>
      </c>
      <c r="X21">
        <f t="shared" si="6"/>
        <v>100</v>
      </c>
      <c r="Y21">
        <f t="shared" si="7"/>
        <v>27</v>
      </c>
    </row>
    <row r="22" spans="1:25" x14ac:dyDescent="0.25">
      <c r="A22" s="45"/>
      <c r="B22" s="34">
        <v>80</v>
      </c>
      <c r="C22" s="35">
        <v>50</v>
      </c>
      <c r="D22" s="33" t="str">
        <f t="shared" si="2"/>
        <v>8050</v>
      </c>
      <c r="E22" s="6">
        <v>8</v>
      </c>
      <c r="F22" s="6" t="str">
        <f t="shared" si="3"/>
        <v>M 20 x 110</v>
      </c>
      <c r="G22" s="6">
        <v>20</v>
      </c>
      <c r="H22" s="57">
        <v>110</v>
      </c>
      <c r="I22" s="7">
        <v>32</v>
      </c>
      <c r="K22" s="25">
        <v>3</v>
      </c>
      <c r="L22" s="28">
        <v>600</v>
      </c>
      <c r="M22" s="28" t="str">
        <f t="shared" ref="M22:M53" si="9">+CONCATENATE(K22,L22)</f>
        <v>3600</v>
      </c>
      <c r="N22" s="26">
        <v>8</v>
      </c>
      <c r="O22" s="26" t="str">
        <f t="shared" ref="O22:O53" si="10">+CONCATENATE("M ",P22," x ",Q22)</f>
        <v>M 20 x 130</v>
      </c>
      <c r="P22" s="26">
        <v>20</v>
      </c>
      <c r="Q22" s="26">
        <v>130</v>
      </c>
      <c r="R22" s="27">
        <v>30</v>
      </c>
      <c r="T22" s="45">
        <f t="shared" si="8"/>
        <v>3.2</v>
      </c>
      <c r="U22" cm="1">
        <f t="array" ref="U22">_xlfn.SWITCH(C22,20,150,50,300,100,600)</f>
        <v>300</v>
      </c>
      <c r="V22">
        <f t="shared" si="4"/>
        <v>8</v>
      </c>
      <c r="W22">
        <f t="shared" si="5"/>
        <v>20</v>
      </c>
      <c r="X22">
        <f t="shared" si="6"/>
        <v>110</v>
      </c>
      <c r="Y22">
        <f t="shared" si="7"/>
        <v>32</v>
      </c>
    </row>
    <row r="23" spans="1:25" x14ac:dyDescent="0.25">
      <c r="A23" s="45"/>
      <c r="B23" s="34">
        <v>80</v>
      </c>
      <c r="C23" s="35">
        <v>100</v>
      </c>
      <c r="D23" s="33" t="str">
        <f t="shared" si="2"/>
        <v>80100</v>
      </c>
      <c r="E23" s="6">
        <v>8</v>
      </c>
      <c r="F23" s="6" t="str">
        <f t="shared" si="3"/>
        <v>M 20 x 140</v>
      </c>
      <c r="G23" s="6">
        <v>20</v>
      </c>
      <c r="H23" s="6">
        <v>140</v>
      </c>
      <c r="I23" s="7">
        <v>32</v>
      </c>
      <c r="K23" s="20">
        <v>3</v>
      </c>
      <c r="L23" s="21">
        <v>600</v>
      </c>
      <c r="M23" s="21" t="str">
        <f t="shared" si="9"/>
        <v>3600</v>
      </c>
      <c r="N23" s="6">
        <v>8</v>
      </c>
      <c r="O23" s="6" t="str">
        <f t="shared" si="10"/>
        <v>M 20 x 130</v>
      </c>
      <c r="P23" s="6">
        <v>20</v>
      </c>
      <c r="Q23" s="6">
        <v>130</v>
      </c>
      <c r="R23" s="7">
        <v>30</v>
      </c>
      <c r="T23" s="45">
        <f t="shared" si="8"/>
        <v>3.2</v>
      </c>
      <c r="U23" cm="1">
        <f t="array" ref="U23">_xlfn.SWITCH(C23,20,150,50,300,100,600)</f>
        <v>600</v>
      </c>
      <c r="V23">
        <f t="shared" si="4"/>
        <v>8</v>
      </c>
      <c r="W23">
        <f t="shared" si="5"/>
        <v>20</v>
      </c>
      <c r="X23">
        <f t="shared" si="6"/>
        <v>140</v>
      </c>
      <c r="Y23">
        <f t="shared" si="7"/>
        <v>32</v>
      </c>
    </row>
    <row r="24" spans="1:25" x14ac:dyDescent="0.25">
      <c r="A24" s="45"/>
      <c r="B24" s="34">
        <v>100</v>
      </c>
      <c r="C24" s="32">
        <v>20</v>
      </c>
      <c r="D24" s="33" t="str">
        <f t="shared" si="2"/>
        <v>10020</v>
      </c>
      <c r="E24" s="6">
        <v>8</v>
      </c>
      <c r="F24" s="6" t="str">
        <f t="shared" si="3"/>
        <v>M 16 x 100</v>
      </c>
      <c r="G24" s="6">
        <v>16</v>
      </c>
      <c r="H24" s="6">
        <v>100</v>
      </c>
      <c r="I24" s="7">
        <v>27</v>
      </c>
      <c r="K24" s="20">
        <v>4</v>
      </c>
      <c r="L24" s="21">
        <v>150</v>
      </c>
      <c r="M24" s="21" t="str">
        <f t="shared" si="9"/>
        <v>4150</v>
      </c>
      <c r="N24" s="6">
        <v>8</v>
      </c>
      <c r="O24" s="6" t="str">
        <f t="shared" si="10"/>
        <v>M 16 x 100</v>
      </c>
      <c r="P24" s="6">
        <v>16</v>
      </c>
      <c r="Q24" s="6">
        <v>100</v>
      </c>
      <c r="R24" s="7">
        <v>24</v>
      </c>
      <c r="T24" s="45">
        <f t="shared" si="8"/>
        <v>4</v>
      </c>
      <c r="U24" cm="1">
        <f t="array" ref="U24">_xlfn.SWITCH(C24,20,150,50,300,100,600)</f>
        <v>150</v>
      </c>
      <c r="V24">
        <f t="shared" si="4"/>
        <v>8</v>
      </c>
      <c r="W24">
        <f t="shared" si="5"/>
        <v>16</v>
      </c>
      <c r="X24">
        <f t="shared" si="6"/>
        <v>100</v>
      </c>
      <c r="Y24">
        <f t="shared" si="7"/>
        <v>27</v>
      </c>
    </row>
    <row r="25" spans="1:25" x14ac:dyDescent="0.25">
      <c r="A25" s="45"/>
      <c r="B25" s="34">
        <v>100</v>
      </c>
      <c r="C25" s="35">
        <v>50</v>
      </c>
      <c r="D25" s="33" t="str">
        <f t="shared" si="2"/>
        <v>10050</v>
      </c>
      <c r="E25" s="6">
        <v>8</v>
      </c>
      <c r="F25" s="6" t="str">
        <f t="shared" si="3"/>
        <v>M 20 x 120</v>
      </c>
      <c r="G25" s="6">
        <v>20</v>
      </c>
      <c r="H25" s="57">
        <v>120</v>
      </c>
      <c r="I25" s="7">
        <v>32</v>
      </c>
      <c r="K25" s="20">
        <v>4</v>
      </c>
      <c r="L25" s="21">
        <v>300</v>
      </c>
      <c r="M25" s="21" t="str">
        <f t="shared" si="9"/>
        <v>4300</v>
      </c>
      <c r="N25" s="6">
        <v>8</v>
      </c>
      <c r="O25" s="6" t="str">
        <f t="shared" si="10"/>
        <v>M 20 x 130</v>
      </c>
      <c r="P25" s="6">
        <v>20</v>
      </c>
      <c r="Q25" s="6">
        <v>130</v>
      </c>
      <c r="R25" s="7">
        <v>30</v>
      </c>
      <c r="T25" s="45">
        <f t="shared" si="8"/>
        <v>4</v>
      </c>
      <c r="U25" cm="1">
        <f t="array" ref="U25">_xlfn.SWITCH(C25,20,150,50,300,100,600)</f>
        <v>300</v>
      </c>
      <c r="V25">
        <f t="shared" si="4"/>
        <v>8</v>
      </c>
      <c r="W25">
        <f t="shared" si="5"/>
        <v>20</v>
      </c>
      <c r="X25">
        <f t="shared" si="6"/>
        <v>120</v>
      </c>
      <c r="Y25">
        <f t="shared" si="7"/>
        <v>32</v>
      </c>
    </row>
    <row r="26" spans="1:25" x14ac:dyDescent="0.25">
      <c r="A26" s="45"/>
      <c r="B26" s="34">
        <v>100</v>
      </c>
      <c r="C26" s="35">
        <v>100</v>
      </c>
      <c r="D26" s="33" t="str">
        <f t="shared" si="2"/>
        <v>100100</v>
      </c>
      <c r="E26" s="6">
        <v>8</v>
      </c>
      <c r="F26" s="6" t="str">
        <f t="shared" si="3"/>
        <v>M 22 x 160</v>
      </c>
      <c r="G26" s="6">
        <v>22</v>
      </c>
      <c r="H26" s="6">
        <v>160</v>
      </c>
      <c r="I26" s="7">
        <v>36</v>
      </c>
      <c r="K26" s="20">
        <v>4</v>
      </c>
      <c r="L26" s="21">
        <v>600</v>
      </c>
      <c r="M26" s="21" t="str">
        <f t="shared" si="9"/>
        <v>4600</v>
      </c>
      <c r="N26" s="6">
        <v>8</v>
      </c>
      <c r="O26" s="6" t="str">
        <f t="shared" si="10"/>
        <v>M 22 x 145</v>
      </c>
      <c r="P26" s="6">
        <v>22</v>
      </c>
      <c r="Q26" s="6">
        <v>145</v>
      </c>
      <c r="R26" s="7">
        <v>36</v>
      </c>
      <c r="T26" s="45">
        <f t="shared" si="8"/>
        <v>4</v>
      </c>
      <c r="U26" cm="1">
        <f t="array" ref="U26">_xlfn.SWITCH(C26,20,150,50,300,100,600)</f>
        <v>600</v>
      </c>
      <c r="V26">
        <f t="shared" si="4"/>
        <v>8</v>
      </c>
      <c r="W26">
        <f t="shared" si="5"/>
        <v>22</v>
      </c>
      <c r="X26">
        <f t="shared" si="6"/>
        <v>160</v>
      </c>
      <c r="Y26">
        <f t="shared" si="7"/>
        <v>36</v>
      </c>
    </row>
    <row r="27" spans="1:25" x14ac:dyDescent="0.25">
      <c r="A27" s="45"/>
      <c r="B27" s="34">
        <v>150</v>
      </c>
      <c r="C27" s="32">
        <v>20</v>
      </c>
      <c r="D27" s="33" t="str">
        <f t="shared" si="2"/>
        <v>15020</v>
      </c>
      <c r="E27" s="6">
        <v>8</v>
      </c>
      <c r="F27" s="6" t="str">
        <f t="shared" si="3"/>
        <v>M 20 x 110</v>
      </c>
      <c r="G27" s="6">
        <v>20</v>
      </c>
      <c r="H27" s="6">
        <v>110</v>
      </c>
      <c r="I27" s="7">
        <v>32</v>
      </c>
      <c r="K27" s="20">
        <v>4</v>
      </c>
      <c r="L27" s="21">
        <v>600</v>
      </c>
      <c r="M27" s="21" t="str">
        <f t="shared" si="9"/>
        <v>4600</v>
      </c>
      <c r="N27" s="6">
        <v>8</v>
      </c>
      <c r="O27" s="6" t="str">
        <f t="shared" si="10"/>
        <v>M 22 x 145</v>
      </c>
      <c r="P27" s="6">
        <v>22</v>
      </c>
      <c r="Q27" s="6">
        <v>145</v>
      </c>
      <c r="R27" s="7">
        <v>36</v>
      </c>
      <c r="T27" s="45">
        <f t="shared" si="8"/>
        <v>6</v>
      </c>
      <c r="U27" cm="1">
        <f t="array" ref="U27">_xlfn.SWITCH(C27,20,150,50,300,100,600)</f>
        <v>150</v>
      </c>
      <c r="V27">
        <f t="shared" si="4"/>
        <v>8</v>
      </c>
      <c r="W27">
        <f t="shared" si="5"/>
        <v>20</v>
      </c>
      <c r="X27">
        <f t="shared" si="6"/>
        <v>110</v>
      </c>
      <c r="Y27">
        <f t="shared" si="7"/>
        <v>32</v>
      </c>
    </row>
    <row r="28" spans="1:25" x14ac:dyDescent="0.25">
      <c r="A28" s="45"/>
      <c r="B28" s="34">
        <v>150</v>
      </c>
      <c r="C28" s="35">
        <v>50</v>
      </c>
      <c r="D28" s="33" t="str">
        <f t="shared" si="2"/>
        <v>15050</v>
      </c>
      <c r="E28" s="6">
        <v>12</v>
      </c>
      <c r="F28" s="6" t="str">
        <f t="shared" si="3"/>
        <v>M 20 x 130</v>
      </c>
      <c r="G28" s="6">
        <v>20</v>
      </c>
      <c r="H28" s="6">
        <v>130</v>
      </c>
      <c r="I28" s="7">
        <v>32</v>
      </c>
      <c r="K28" s="20">
        <v>6</v>
      </c>
      <c r="L28" s="21">
        <v>150</v>
      </c>
      <c r="M28" s="21" t="str">
        <f t="shared" si="9"/>
        <v>6150</v>
      </c>
      <c r="N28" s="6">
        <v>8</v>
      </c>
      <c r="O28" s="6" t="str">
        <f t="shared" si="10"/>
        <v>M 20 x 115</v>
      </c>
      <c r="P28" s="6">
        <v>20</v>
      </c>
      <c r="Q28" s="6">
        <v>115</v>
      </c>
      <c r="R28" s="7">
        <v>30</v>
      </c>
      <c r="T28" s="45">
        <f t="shared" si="8"/>
        <v>6</v>
      </c>
      <c r="U28" cm="1">
        <f t="array" ref="U28">_xlfn.SWITCH(C28,20,150,50,300,100,600)</f>
        <v>300</v>
      </c>
      <c r="V28">
        <f t="shared" si="4"/>
        <v>12</v>
      </c>
      <c r="W28">
        <f t="shared" si="5"/>
        <v>20</v>
      </c>
      <c r="X28">
        <f t="shared" si="6"/>
        <v>130</v>
      </c>
      <c r="Y28">
        <f t="shared" si="7"/>
        <v>32</v>
      </c>
    </row>
    <row r="29" spans="1:25" x14ac:dyDescent="0.25">
      <c r="A29" s="45"/>
      <c r="B29" s="34">
        <v>150</v>
      </c>
      <c r="C29" s="35">
        <v>100</v>
      </c>
      <c r="D29" s="33" t="str">
        <f t="shared" si="2"/>
        <v>150100</v>
      </c>
      <c r="E29" s="6">
        <v>12</v>
      </c>
      <c r="F29" s="6" t="str">
        <f t="shared" si="3"/>
        <v>M 27 x 190</v>
      </c>
      <c r="G29" s="6">
        <v>27</v>
      </c>
      <c r="H29" s="6">
        <v>190</v>
      </c>
      <c r="I29" s="7">
        <v>41</v>
      </c>
      <c r="K29" s="20">
        <v>6</v>
      </c>
      <c r="L29" s="21">
        <v>300</v>
      </c>
      <c r="M29" s="21" t="str">
        <f t="shared" si="9"/>
        <v>6300</v>
      </c>
      <c r="N29" s="6">
        <v>12</v>
      </c>
      <c r="O29" s="6" t="str">
        <f t="shared" si="10"/>
        <v>M 20 x 140</v>
      </c>
      <c r="P29" s="6">
        <v>20</v>
      </c>
      <c r="Q29" s="6">
        <v>140</v>
      </c>
      <c r="R29" s="7">
        <v>30</v>
      </c>
      <c r="T29" s="45">
        <f t="shared" si="8"/>
        <v>6</v>
      </c>
      <c r="U29" cm="1">
        <f t="array" ref="U29">_xlfn.SWITCH(C29,20,150,50,300,100,600)</f>
        <v>600</v>
      </c>
      <c r="V29">
        <f t="shared" si="4"/>
        <v>12</v>
      </c>
      <c r="W29">
        <f t="shared" si="5"/>
        <v>27</v>
      </c>
      <c r="X29">
        <f t="shared" si="6"/>
        <v>190</v>
      </c>
      <c r="Y29">
        <f t="shared" si="7"/>
        <v>41</v>
      </c>
    </row>
    <row r="30" spans="1:25" x14ac:dyDescent="0.25">
      <c r="A30" s="45"/>
      <c r="B30" s="34">
        <v>200</v>
      </c>
      <c r="C30" s="32">
        <v>20</v>
      </c>
      <c r="D30" s="33" t="str">
        <f t="shared" si="2"/>
        <v>20020</v>
      </c>
      <c r="E30" s="6">
        <v>8</v>
      </c>
      <c r="F30" s="6" t="str">
        <f t="shared" si="3"/>
        <v>M 20 x 110</v>
      </c>
      <c r="G30" s="6">
        <v>20</v>
      </c>
      <c r="H30" s="57">
        <v>110</v>
      </c>
      <c r="I30" s="7">
        <v>32</v>
      </c>
      <c r="K30" s="25">
        <v>6</v>
      </c>
      <c r="L30" s="28">
        <v>600</v>
      </c>
      <c r="M30" s="28" t="str">
        <f t="shared" si="9"/>
        <v>6600</v>
      </c>
      <c r="N30" s="26">
        <v>12</v>
      </c>
      <c r="O30" s="26" t="str">
        <f t="shared" si="10"/>
        <v>M 27 x 175</v>
      </c>
      <c r="P30" s="26">
        <v>27</v>
      </c>
      <c r="Q30" s="26">
        <v>175</v>
      </c>
      <c r="R30" s="27">
        <v>41</v>
      </c>
      <c r="T30" s="45">
        <f t="shared" si="8"/>
        <v>8</v>
      </c>
      <c r="U30" cm="1">
        <f t="array" ref="U30">_xlfn.SWITCH(C30,20,150,50,300,100,600)</f>
        <v>150</v>
      </c>
      <c r="V30">
        <f t="shared" si="4"/>
        <v>8</v>
      </c>
      <c r="W30">
        <f t="shared" si="5"/>
        <v>20</v>
      </c>
      <c r="X30">
        <f t="shared" si="6"/>
        <v>110</v>
      </c>
      <c r="Y30">
        <f t="shared" si="7"/>
        <v>32</v>
      </c>
    </row>
    <row r="31" spans="1:25" x14ac:dyDescent="0.25">
      <c r="A31" s="45"/>
      <c r="B31" s="34">
        <v>200</v>
      </c>
      <c r="C31" s="35">
        <v>50</v>
      </c>
      <c r="D31" s="33" t="str">
        <f t="shared" si="2"/>
        <v>20050</v>
      </c>
      <c r="E31" s="6">
        <v>12</v>
      </c>
      <c r="F31" s="6" t="str">
        <f t="shared" si="3"/>
        <v>M 22 x 140</v>
      </c>
      <c r="G31" s="6">
        <v>22</v>
      </c>
      <c r="H31" s="57">
        <v>140</v>
      </c>
      <c r="I31" s="7">
        <v>36</v>
      </c>
      <c r="K31" s="20">
        <v>6</v>
      </c>
      <c r="L31" s="21">
        <v>600</v>
      </c>
      <c r="M31" s="21" t="str">
        <f t="shared" si="9"/>
        <v>6600</v>
      </c>
      <c r="N31" s="6">
        <v>12</v>
      </c>
      <c r="O31" s="6" t="str">
        <f t="shared" si="10"/>
        <v>M 27 x 175</v>
      </c>
      <c r="P31" s="6">
        <v>27</v>
      </c>
      <c r="Q31" s="6">
        <v>175</v>
      </c>
      <c r="R31" s="7">
        <v>41</v>
      </c>
      <c r="T31" s="45">
        <f t="shared" si="8"/>
        <v>8</v>
      </c>
      <c r="U31" cm="1">
        <f t="array" ref="U31">_xlfn.SWITCH(C31,20,150,50,300,100,600)</f>
        <v>300</v>
      </c>
      <c r="V31">
        <f t="shared" si="4"/>
        <v>12</v>
      </c>
      <c r="W31">
        <f t="shared" si="5"/>
        <v>22</v>
      </c>
      <c r="X31">
        <f t="shared" si="6"/>
        <v>140</v>
      </c>
      <c r="Y31">
        <f t="shared" si="7"/>
        <v>36</v>
      </c>
    </row>
    <row r="32" spans="1:25" x14ac:dyDescent="0.25">
      <c r="A32" s="45"/>
      <c r="B32" s="34">
        <v>200</v>
      </c>
      <c r="C32" s="35">
        <v>100</v>
      </c>
      <c r="D32" s="33" t="str">
        <f t="shared" si="2"/>
        <v>200100</v>
      </c>
      <c r="E32" s="6">
        <v>12</v>
      </c>
      <c r="F32" s="6" t="str">
        <f t="shared" si="3"/>
        <v>M 30 x 210</v>
      </c>
      <c r="G32" s="6">
        <v>30</v>
      </c>
      <c r="H32" s="6">
        <v>210</v>
      </c>
      <c r="I32" s="7">
        <v>46</v>
      </c>
      <c r="K32" s="20">
        <v>8</v>
      </c>
      <c r="L32" s="21">
        <v>150</v>
      </c>
      <c r="M32" s="21" t="str">
        <f t="shared" si="9"/>
        <v>8150</v>
      </c>
      <c r="N32" s="6">
        <v>8</v>
      </c>
      <c r="O32" s="6" t="str">
        <f t="shared" si="10"/>
        <v>M 20 x 120</v>
      </c>
      <c r="P32" s="6">
        <v>20</v>
      </c>
      <c r="Q32" s="6">
        <v>120</v>
      </c>
      <c r="R32" s="7">
        <v>30</v>
      </c>
      <c r="T32" s="45">
        <f t="shared" si="8"/>
        <v>8</v>
      </c>
      <c r="U32" cm="1">
        <f t="array" ref="U32">_xlfn.SWITCH(C32,20,150,50,300,100,600)</f>
        <v>600</v>
      </c>
      <c r="V32">
        <f t="shared" si="4"/>
        <v>12</v>
      </c>
      <c r="W32">
        <f t="shared" si="5"/>
        <v>30</v>
      </c>
      <c r="X32">
        <f t="shared" si="6"/>
        <v>210</v>
      </c>
      <c r="Y32">
        <f t="shared" si="7"/>
        <v>46</v>
      </c>
    </row>
    <row r="33" spans="1:25" x14ac:dyDescent="0.25">
      <c r="A33" s="45"/>
      <c r="B33" s="34">
        <v>250</v>
      </c>
      <c r="C33" s="32">
        <v>20</v>
      </c>
      <c r="D33" s="33" t="str">
        <f t="shared" si="2"/>
        <v>25020</v>
      </c>
      <c r="E33" s="6">
        <v>12</v>
      </c>
      <c r="F33" s="6" t="str">
        <f t="shared" si="3"/>
        <v>M 22 x 130</v>
      </c>
      <c r="G33" s="6">
        <v>22</v>
      </c>
      <c r="H33" s="6">
        <v>130</v>
      </c>
      <c r="I33" s="7">
        <v>36</v>
      </c>
      <c r="K33" s="20">
        <v>8</v>
      </c>
      <c r="L33" s="21">
        <v>300</v>
      </c>
      <c r="M33" s="21" t="str">
        <f t="shared" si="9"/>
        <v>8300</v>
      </c>
      <c r="N33" s="6">
        <v>12</v>
      </c>
      <c r="O33" s="6" t="str">
        <f t="shared" si="10"/>
        <v>M 22 x 155</v>
      </c>
      <c r="P33" s="6">
        <v>22</v>
      </c>
      <c r="Q33" s="6">
        <v>155</v>
      </c>
      <c r="R33" s="7">
        <v>36</v>
      </c>
      <c r="T33" s="45">
        <f t="shared" si="8"/>
        <v>10</v>
      </c>
      <c r="U33" cm="1">
        <f t="array" ref="U33">_xlfn.SWITCH(C33,20,150,50,300,100,600)</f>
        <v>150</v>
      </c>
      <c r="V33">
        <f t="shared" si="4"/>
        <v>12</v>
      </c>
      <c r="W33">
        <f t="shared" si="5"/>
        <v>22</v>
      </c>
      <c r="X33">
        <f t="shared" si="6"/>
        <v>130</v>
      </c>
      <c r="Y33">
        <f t="shared" si="7"/>
        <v>36</v>
      </c>
    </row>
    <row r="34" spans="1:25" x14ac:dyDescent="0.25">
      <c r="A34" s="45"/>
      <c r="B34" s="34">
        <v>250</v>
      </c>
      <c r="C34" s="35">
        <v>50</v>
      </c>
      <c r="D34" s="33" t="str">
        <f t="shared" si="2"/>
        <v>25050</v>
      </c>
      <c r="E34" s="6">
        <v>16</v>
      </c>
      <c r="F34" s="6" t="str">
        <f t="shared" si="3"/>
        <v>M 27 x 170</v>
      </c>
      <c r="G34" s="6">
        <v>27</v>
      </c>
      <c r="H34" s="6">
        <v>170</v>
      </c>
      <c r="I34" s="7">
        <v>41</v>
      </c>
      <c r="K34" s="25">
        <v>8</v>
      </c>
      <c r="L34" s="28">
        <v>600</v>
      </c>
      <c r="M34" s="28" t="str">
        <f t="shared" si="9"/>
        <v>8600</v>
      </c>
      <c r="N34" s="26">
        <v>12</v>
      </c>
      <c r="O34" s="26" t="str">
        <f t="shared" si="10"/>
        <v>M 30 x 195</v>
      </c>
      <c r="P34" s="26">
        <v>30</v>
      </c>
      <c r="Q34" s="26">
        <v>195</v>
      </c>
      <c r="R34" s="27">
        <v>46</v>
      </c>
      <c r="T34" s="45">
        <f t="shared" si="8"/>
        <v>10</v>
      </c>
      <c r="U34" cm="1">
        <f t="array" ref="U34">_xlfn.SWITCH(C34,20,150,50,300,100,600)</f>
        <v>300</v>
      </c>
      <c r="V34">
        <f t="shared" si="4"/>
        <v>16</v>
      </c>
      <c r="W34">
        <f t="shared" si="5"/>
        <v>27</v>
      </c>
      <c r="X34">
        <f t="shared" si="6"/>
        <v>170</v>
      </c>
      <c r="Y34">
        <f t="shared" si="7"/>
        <v>41</v>
      </c>
    </row>
    <row r="35" spans="1:25" x14ac:dyDescent="0.25">
      <c r="A35" s="45"/>
      <c r="B35" s="34">
        <v>250</v>
      </c>
      <c r="C35" s="35">
        <v>100</v>
      </c>
      <c r="D35" s="33" t="str">
        <f t="shared" si="2"/>
        <v>250100</v>
      </c>
      <c r="E35" s="6">
        <v>16</v>
      </c>
      <c r="F35" s="6" t="str">
        <f t="shared" si="3"/>
        <v>M 33 x 230</v>
      </c>
      <c r="G35" s="6">
        <v>33</v>
      </c>
      <c r="H35" s="6">
        <v>230</v>
      </c>
      <c r="I35" s="7">
        <v>51</v>
      </c>
      <c r="K35" s="20">
        <v>8</v>
      </c>
      <c r="L35" s="21">
        <v>600</v>
      </c>
      <c r="M35" s="21" t="str">
        <f t="shared" si="9"/>
        <v>8600</v>
      </c>
      <c r="N35" s="6">
        <v>12</v>
      </c>
      <c r="O35" s="6" t="str">
        <f t="shared" si="10"/>
        <v>M 30 x 195</v>
      </c>
      <c r="P35" s="6">
        <v>30</v>
      </c>
      <c r="Q35" s="6">
        <v>195</v>
      </c>
      <c r="R35" s="7">
        <v>46</v>
      </c>
      <c r="T35" s="45">
        <f t="shared" si="8"/>
        <v>10</v>
      </c>
      <c r="U35" cm="1">
        <f t="array" ref="U35">_xlfn.SWITCH(C35,20,150,50,300,100,600)</f>
        <v>600</v>
      </c>
      <c r="V35">
        <f t="shared" si="4"/>
        <v>16</v>
      </c>
      <c r="W35">
        <f t="shared" si="5"/>
        <v>33</v>
      </c>
      <c r="X35">
        <f t="shared" si="6"/>
        <v>230</v>
      </c>
      <c r="Y35">
        <f t="shared" si="7"/>
        <v>51</v>
      </c>
    </row>
    <row r="36" spans="1:25" x14ac:dyDescent="0.25">
      <c r="A36" s="45"/>
      <c r="B36" s="34">
        <v>300</v>
      </c>
      <c r="C36" s="32">
        <v>20</v>
      </c>
      <c r="D36" s="33" t="str">
        <f t="shared" si="2"/>
        <v>30020</v>
      </c>
      <c r="E36" s="6">
        <v>12</v>
      </c>
      <c r="F36" s="6" t="str">
        <f t="shared" si="3"/>
        <v>M 22 x 130</v>
      </c>
      <c r="G36" s="6">
        <v>22</v>
      </c>
      <c r="H36" s="6">
        <v>130</v>
      </c>
      <c r="I36" s="7">
        <v>36</v>
      </c>
      <c r="K36" s="20">
        <v>10</v>
      </c>
      <c r="L36" s="21">
        <v>150</v>
      </c>
      <c r="M36" s="21" t="str">
        <f t="shared" si="9"/>
        <v>10150</v>
      </c>
      <c r="N36" s="6">
        <v>12</v>
      </c>
      <c r="O36" s="6" t="str">
        <f t="shared" si="10"/>
        <v>M 22 x 130</v>
      </c>
      <c r="P36" s="6">
        <v>22</v>
      </c>
      <c r="Q36" s="6">
        <v>130</v>
      </c>
      <c r="R36" s="7">
        <v>36</v>
      </c>
      <c r="T36" s="45">
        <f t="shared" si="8"/>
        <v>12</v>
      </c>
      <c r="U36" cm="1">
        <f t="array" ref="U36">_xlfn.SWITCH(C36,20,150,50,300,100,600)</f>
        <v>150</v>
      </c>
      <c r="V36">
        <f t="shared" si="4"/>
        <v>12</v>
      </c>
      <c r="W36">
        <f t="shared" si="5"/>
        <v>22</v>
      </c>
      <c r="X36">
        <f t="shared" si="6"/>
        <v>130</v>
      </c>
      <c r="Y36">
        <f t="shared" si="7"/>
        <v>36</v>
      </c>
    </row>
    <row r="37" spans="1:25" x14ac:dyDescent="0.25">
      <c r="A37" s="45"/>
      <c r="B37" s="34">
        <v>300</v>
      </c>
      <c r="C37" s="35">
        <v>50</v>
      </c>
      <c r="D37" s="33" t="str">
        <f t="shared" si="2"/>
        <v>30050</v>
      </c>
      <c r="E37" s="6">
        <v>16</v>
      </c>
      <c r="F37" s="6" t="str">
        <f t="shared" si="3"/>
        <v>M 30 x 180</v>
      </c>
      <c r="G37" s="6">
        <v>30</v>
      </c>
      <c r="H37" s="57">
        <v>180</v>
      </c>
      <c r="I37" s="7">
        <v>46</v>
      </c>
      <c r="K37" s="20">
        <v>10</v>
      </c>
      <c r="L37" s="21">
        <v>300</v>
      </c>
      <c r="M37" s="21" t="str">
        <f t="shared" si="9"/>
        <v>10300</v>
      </c>
      <c r="N37" s="6">
        <v>16</v>
      </c>
      <c r="O37" s="6" t="str">
        <f t="shared" si="10"/>
        <v>M 27 x 170</v>
      </c>
      <c r="P37" s="6">
        <v>27</v>
      </c>
      <c r="Q37" s="6">
        <v>170</v>
      </c>
      <c r="R37" s="7">
        <v>41</v>
      </c>
      <c r="T37" s="45">
        <f t="shared" si="8"/>
        <v>12</v>
      </c>
      <c r="U37" cm="1">
        <f t="array" ref="U37">_xlfn.SWITCH(C37,20,150,50,300,100,600)</f>
        <v>300</v>
      </c>
      <c r="V37">
        <f t="shared" si="4"/>
        <v>16</v>
      </c>
      <c r="W37">
        <f t="shared" si="5"/>
        <v>30</v>
      </c>
      <c r="X37">
        <f t="shared" si="6"/>
        <v>180</v>
      </c>
      <c r="Y37">
        <f t="shared" si="7"/>
        <v>46</v>
      </c>
    </row>
    <row r="38" spans="1:25" x14ac:dyDescent="0.25">
      <c r="A38" s="45"/>
      <c r="B38" s="34">
        <v>300</v>
      </c>
      <c r="C38" s="35">
        <v>100</v>
      </c>
      <c r="D38" s="33" t="str">
        <f t="shared" si="2"/>
        <v>300100</v>
      </c>
      <c r="E38" s="6">
        <v>20</v>
      </c>
      <c r="F38" s="6" t="str">
        <f t="shared" si="3"/>
        <v>M 33 x 240</v>
      </c>
      <c r="G38" s="6">
        <v>33</v>
      </c>
      <c r="H38" s="6">
        <v>240</v>
      </c>
      <c r="I38" s="7">
        <v>51</v>
      </c>
      <c r="K38" s="20">
        <v>10</v>
      </c>
      <c r="L38" s="21">
        <v>600</v>
      </c>
      <c r="M38" s="21" t="str">
        <f t="shared" si="9"/>
        <v>10600</v>
      </c>
      <c r="N38" s="6">
        <v>16</v>
      </c>
      <c r="O38" s="6" t="str">
        <f t="shared" si="10"/>
        <v>M 33 x 215</v>
      </c>
      <c r="P38" s="6">
        <v>33</v>
      </c>
      <c r="Q38" s="6">
        <v>215</v>
      </c>
      <c r="R38" s="7">
        <v>50</v>
      </c>
      <c r="T38" s="45">
        <f t="shared" si="8"/>
        <v>12</v>
      </c>
      <c r="U38" cm="1">
        <f t="array" ref="U38">_xlfn.SWITCH(C38,20,150,50,300,100,600)</f>
        <v>600</v>
      </c>
      <c r="V38">
        <f t="shared" si="4"/>
        <v>20</v>
      </c>
      <c r="W38">
        <f t="shared" si="5"/>
        <v>33</v>
      </c>
      <c r="X38">
        <f t="shared" si="6"/>
        <v>240</v>
      </c>
      <c r="Y38">
        <f t="shared" si="7"/>
        <v>51</v>
      </c>
    </row>
    <row r="39" spans="1:25" x14ac:dyDescent="0.25">
      <c r="A39" s="45"/>
      <c r="B39" s="34">
        <v>350</v>
      </c>
      <c r="C39" s="32">
        <v>20</v>
      </c>
      <c r="D39" s="33" t="str">
        <f t="shared" si="2"/>
        <v>35020</v>
      </c>
      <c r="E39" s="6">
        <v>12</v>
      </c>
      <c r="F39" s="6" t="str">
        <f t="shared" si="3"/>
        <v>M 27 x 140</v>
      </c>
      <c r="G39" s="6">
        <v>27</v>
      </c>
      <c r="H39" s="57">
        <v>140</v>
      </c>
      <c r="I39" s="7">
        <v>41</v>
      </c>
      <c r="K39" s="20">
        <v>10</v>
      </c>
      <c r="L39" s="21">
        <v>600</v>
      </c>
      <c r="M39" s="21" t="str">
        <f t="shared" si="9"/>
        <v>10600</v>
      </c>
      <c r="N39" s="6">
        <v>16</v>
      </c>
      <c r="O39" s="6" t="str">
        <f t="shared" si="10"/>
        <v>M 33 x 215</v>
      </c>
      <c r="P39" s="6">
        <v>33</v>
      </c>
      <c r="Q39" s="6">
        <v>215</v>
      </c>
      <c r="R39" s="7">
        <v>50</v>
      </c>
      <c r="T39" s="45">
        <f t="shared" si="8"/>
        <v>14</v>
      </c>
      <c r="U39" cm="1">
        <f t="array" ref="U39">_xlfn.SWITCH(C39,20,150,50,300,100,600)</f>
        <v>150</v>
      </c>
      <c r="V39">
        <f t="shared" si="4"/>
        <v>12</v>
      </c>
      <c r="W39">
        <f t="shared" si="5"/>
        <v>27</v>
      </c>
      <c r="X39">
        <f t="shared" si="6"/>
        <v>140</v>
      </c>
      <c r="Y39">
        <f t="shared" si="7"/>
        <v>41</v>
      </c>
    </row>
    <row r="40" spans="1:25" x14ac:dyDescent="0.25">
      <c r="A40" s="45"/>
      <c r="B40" s="34">
        <v>350</v>
      </c>
      <c r="C40" s="35">
        <v>50</v>
      </c>
      <c r="D40" s="33" t="str">
        <f t="shared" si="2"/>
        <v>35050</v>
      </c>
      <c r="E40" s="6">
        <v>20</v>
      </c>
      <c r="F40" s="6" t="str">
        <f t="shared" si="3"/>
        <v>M 30 x 200</v>
      </c>
      <c r="G40" s="58">
        <v>30</v>
      </c>
      <c r="H40" s="57">
        <v>200</v>
      </c>
      <c r="I40" s="7">
        <v>46</v>
      </c>
      <c r="K40" s="20">
        <v>12</v>
      </c>
      <c r="L40" s="21">
        <v>150</v>
      </c>
      <c r="M40" s="21" t="str">
        <f t="shared" si="9"/>
        <v>12150</v>
      </c>
      <c r="N40" s="6">
        <v>12</v>
      </c>
      <c r="O40" s="6" t="str">
        <f t="shared" si="10"/>
        <v>M 22 x 135</v>
      </c>
      <c r="P40" s="6">
        <v>22</v>
      </c>
      <c r="Q40" s="6">
        <v>135</v>
      </c>
      <c r="R40" s="7">
        <v>36</v>
      </c>
      <c r="T40" s="45">
        <f t="shared" si="8"/>
        <v>14</v>
      </c>
      <c r="U40" cm="1">
        <f t="array" ref="U40">_xlfn.SWITCH(C40,20,150,50,300,100,600)</f>
        <v>300</v>
      </c>
      <c r="V40">
        <f t="shared" si="4"/>
        <v>20</v>
      </c>
      <c r="W40">
        <f t="shared" si="5"/>
        <v>30</v>
      </c>
      <c r="X40">
        <f t="shared" si="6"/>
        <v>200</v>
      </c>
      <c r="Y40">
        <f t="shared" si="7"/>
        <v>46</v>
      </c>
    </row>
    <row r="41" spans="1:25" x14ac:dyDescent="0.25">
      <c r="A41" s="45"/>
      <c r="B41" s="34">
        <v>350</v>
      </c>
      <c r="C41" s="35">
        <v>100</v>
      </c>
      <c r="D41" s="33" t="str">
        <f t="shared" si="2"/>
        <v>350100</v>
      </c>
      <c r="E41" s="6">
        <v>20</v>
      </c>
      <c r="F41" s="6" t="str">
        <f t="shared" si="3"/>
        <v>M 36 x 250</v>
      </c>
      <c r="G41" s="6">
        <v>36</v>
      </c>
      <c r="H41" s="6">
        <v>250</v>
      </c>
      <c r="I41" s="7">
        <v>55</v>
      </c>
      <c r="K41" s="20">
        <v>12</v>
      </c>
      <c r="L41" s="21">
        <v>300</v>
      </c>
      <c r="M41" s="21" t="str">
        <f t="shared" si="9"/>
        <v>12300</v>
      </c>
      <c r="N41" s="6">
        <v>16</v>
      </c>
      <c r="O41" s="6" t="str">
        <f t="shared" si="10"/>
        <v>M 30 x 185</v>
      </c>
      <c r="P41" s="6">
        <v>30</v>
      </c>
      <c r="Q41" s="6">
        <v>185</v>
      </c>
      <c r="R41" s="7">
        <v>46</v>
      </c>
      <c r="T41" s="45">
        <f t="shared" si="8"/>
        <v>14</v>
      </c>
      <c r="U41" cm="1">
        <f t="array" ref="U41">_xlfn.SWITCH(C41,20,150,50,300,100,600)</f>
        <v>600</v>
      </c>
      <c r="V41">
        <f t="shared" si="4"/>
        <v>20</v>
      </c>
      <c r="W41">
        <f t="shared" si="5"/>
        <v>36</v>
      </c>
      <c r="X41">
        <f t="shared" si="6"/>
        <v>250</v>
      </c>
      <c r="Y41">
        <f t="shared" si="7"/>
        <v>55</v>
      </c>
    </row>
    <row r="42" spans="1:25" x14ac:dyDescent="0.25">
      <c r="A42" s="45"/>
      <c r="B42" s="34">
        <v>400</v>
      </c>
      <c r="C42" s="32">
        <v>20</v>
      </c>
      <c r="D42" s="33" t="str">
        <f t="shared" si="2"/>
        <v>40020</v>
      </c>
      <c r="E42" s="6">
        <v>16</v>
      </c>
      <c r="F42" s="6" t="str">
        <f t="shared" si="3"/>
        <v>M 27 x 150</v>
      </c>
      <c r="G42" s="6">
        <v>27</v>
      </c>
      <c r="H42" s="57">
        <v>150</v>
      </c>
      <c r="I42" s="7">
        <v>41</v>
      </c>
      <c r="K42" s="20">
        <v>12</v>
      </c>
      <c r="L42" s="21">
        <v>600</v>
      </c>
      <c r="M42" s="21" t="str">
        <f t="shared" si="9"/>
        <v>12600</v>
      </c>
      <c r="N42" s="6">
        <v>20</v>
      </c>
      <c r="O42" s="6" t="str">
        <f t="shared" si="10"/>
        <v>M 33 x 225</v>
      </c>
      <c r="P42" s="6">
        <v>33</v>
      </c>
      <c r="Q42" s="6">
        <v>225</v>
      </c>
      <c r="R42" s="7">
        <v>50</v>
      </c>
      <c r="T42" s="45">
        <f t="shared" si="8"/>
        <v>16</v>
      </c>
      <c r="U42" cm="1">
        <f t="array" ref="U42">_xlfn.SWITCH(C42,20,150,50,300,100,600)</f>
        <v>150</v>
      </c>
      <c r="V42">
        <f t="shared" si="4"/>
        <v>16</v>
      </c>
      <c r="W42">
        <f t="shared" si="5"/>
        <v>27</v>
      </c>
      <c r="X42">
        <f t="shared" si="6"/>
        <v>150</v>
      </c>
      <c r="Y42">
        <f t="shared" si="7"/>
        <v>41</v>
      </c>
    </row>
    <row r="43" spans="1:25" x14ac:dyDescent="0.25">
      <c r="A43" s="45"/>
      <c r="B43" s="34">
        <v>400</v>
      </c>
      <c r="C43" s="35">
        <v>50</v>
      </c>
      <c r="D43" s="33" t="str">
        <f t="shared" si="2"/>
        <v>40050</v>
      </c>
      <c r="E43" s="6">
        <v>20</v>
      </c>
      <c r="F43" s="6" t="str">
        <f t="shared" si="3"/>
        <v>M 33 x 200</v>
      </c>
      <c r="G43" s="6">
        <v>33</v>
      </c>
      <c r="H43" s="57">
        <v>200</v>
      </c>
      <c r="I43" s="7">
        <v>51</v>
      </c>
      <c r="K43" s="20">
        <v>12</v>
      </c>
      <c r="L43" s="21">
        <v>600</v>
      </c>
      <c r="M43" s="21" t="str">
        <f t="shared" si="9"/>
        <v>12600</v>
      </c>
      <c r="N43" s="6">
        <v>20</v>
      </c>
      <c r="O43" s="6" t="str">
        <f t="shared" si="10"/>
        <v>M 33 x 225</v>
      </c>
      <c r="P43" s="6">
        <v>33</v>
      </c>
      <c r="Q43" s="6">
        <v>225</v>
      </c>
      <c r="R43" s="7">
        <v>50</v>
      </c>
      <c r="T43" s="45">
        <f t="shared" si="8"/>
        <v>16</v>
      </c>
      <c r="U43" cm="1">
        <f t="array" ref="U43">_xlfn.SWITCH(C43,20,150,50,300,100,600)</f>
        <v>300</v>
      </c>
      <c r="V43">
        <f t="shared" si="4"/>
        <v>20</v>
      </c>
      <c r="W43">
        <f t="shared" si="5"/>
        <v>33</v>
      </c>
      <c r="X43">
        <f t="shared" si="6"/>
        <v>200</v>
      </c>
      <c r="Y43">
        <f t="shared" si="7"/>
        <v>51</v>
      </c>
    </row>
    <row r="44" spans="1:25" x14ac:dyDescent="0.25">
      <c r="A44" s="45"/>
      <c r="B44" s="34">
        <v>400</v>
      </c>
      <c r="C44" s="35">
        <v>100</v>
      </c>
      <c r="D44" s="33" t="str">
        <f t="shared" si="2"/>
        <v>400100</v>
      </c>
      <c r="E44" s="6">
        <v>20</v>
      </c>
      <c r="F44" s="6" t="str">
        <f t="shared" si="3"/>
        <v>M 39 x 270</v>
      </c>
      <c r="G44" s="6">
        <v>39</v>
      </c>
      <c r="H44" s="6">
        <v>270</v>
      </c>
      <c r="I44" s="7">
        <v>60</v>
      </c>
      <c r="K44" s="20">
        <v>14</v>
      </c>
      <c r="L44" s="21">
        <v>150</v>
      </c>
      <c r="M44" s="21" t="str">
        <f t="shared" si="9"/>
        <v>14150</v>
      </c>
      <c r="N44" s="6">
        <v>20</v>
      </c>
      <c r="O44" s="6" t="str">
        <f t="shared" si="10"/>
        <v>M 33 x 185</v>
      </c>
      <c r="P44" s="6">
        <v>33</v>
      </c>
      <c r="Q44" s="6">
        <v>185</v>
      </c>
      <c r="R44" s="7">
        <v>50</v>
      </c>
      <c r="T44" s="45">
        <f t="shared" si="8"/>
        <v>16</v>
      </c>
      <c r="U44" cm="1">
        <f t="array" ref="U44">_xlfn.SWITCH(C44,20,150,50,300,100,600)</f>
        <v>600</v>
      </c>
      <c r="V44">
        <f t="shared" si="4"/>
        <v>20</v>
      </c>
      <c r="W44">
        <f t="shared" si="5"/>
        <v>39</v>
      </c>
      <c r="X44">
        <f t="shared" si="6"/>
        <v>270</v>
      </c>
      <c r="Y44">
        <f t="shared" si="7"/>
        <v>60</v>
      </c>
    </row>
    <row r="45" spans="1:25" x14ac:dyDescent="0.25">
      <c r="A45" s="45"/>
      <c r="B45" s="34">
        <v>450</v>
      </c>
      <c r="C45" s="32">
        <v>20</v>
      </c>
      <c r="D45" s="33" t="str">
        <f t="shared" si="2"/>
        <v>45020</v>
      </c>
      <c r="E45" s="6">
        <v>16</v>
      </c>
      <c r="F45" s="6" t="str">
        <f t="shared" si="3"/>
        <v>M 30 x 160</v>
      </c>
      <c r="G45" s="6">
        <v>30</v>
      </c>
      <c r="H45" s="6">
        <v>160</v>
      </c>
      <c r="I45" s="7">
        <v>46</v>
      </c>
      <c r="K45" s="20">
        <v>14</v>
      </c>
      <c r="L45" s="21">
        <v>300</v>
      </c>
      <c r="M45" s="21" t="str">
        <f t="shared" si="9"/>
        <v>14300</v>
      </c>
      <c r="N45" s="6">
        <v>24</v>
      </c>
      <c r="O45" s="6" t="str">
        <f t="shared" si="10"/>
        <v>M 39 x 255</v>
      </c>
      <c r="P45" s="6">
        <v>39</v>
      </c>
      <c r="Q45" s="6">
        <v>255</v>
      </c>
      <c r="R45" s="7">
        <v>60</v>
      </c>
      <c r="T45" s="45">
        <f t="shared" si="8"/>
        <v>18</v>
      </c>
      <c r="U45" cm="1">
        <f t="array" ref="U45">_xlfn.SWITCH(C45,20,150,50,300,100,600)</f>
        <v>150</v>
      </c>
      <c r="V45">
        <f t="shared" si="4"/>
        <v>16</v>
      </c>
      <c r="W45">
        <f t="shared" si="5"/>
        <v>30</v>
      </c>
      <c r="X45">
        <f t="shared" si="6"/>
        <v>160</v>
      </c>
      <c r="Y45">
        <f t="shared" si="7"/>
        <v>46</v>
      </c>
    </row>
    <row r="46" spans="1:25" x14ac:dyDescent="0.25">
      <c r="A46" s="45"/>
      <c r="B46" s="34">
        <v>450</v>
      </c>
      <c r="C46" s="35">
        <v>50</v>
      </c>
      <c r="D46" s="33" t="str">
        <f t="shared" si="2"/>
        <v>45050</v>
      </c>
      <c r="E46" s="6">
        <v>24</v>
      </c>
      <c r="F46" s="6" t="str">
        <f t="shared" si="3"/>
        <v>M 33 x 210</v>
      </c>
      <c r="G46" s="6">
        <v>33</v>
      </c>
      <c r="H46" s="6">
        <v>210</v>
      </c>
      <c r="I46" s="7">
        <v>51</v>
      </c>
      <c r="K46" s="20">
        <v>14</v>
      </c>
      <c r="L46" s="21">
        <v>600</v>
      </c>
      <c r="M46" s="21" t="str">
        <f t="shared" si="9"/>
        <v>14600</v>
      </c>
      <c r="N46" s="6">
        <v>24</v>
      </c>
      <c r="O46" s="6" t="str">
        <f t="shared" si="10"/>
        <v>M 48 x 335</v>
      </c>
      <c r="P46" s="6">
        <v>48</v>
      </c>
      <c r="Q46" s="6">
        <v>335</v>
      </c>
      <c r="R46" s="7">
        <v>75</v>
      </c>
      <c r="T46" s="45">
        <f t="shared" si="8"/>
        <v>18</v>
      </c>
      <c r="U46" cm="1">
        <f t="array" ref="U46">_xlfn.SWITCH(C46,20,150,50,300,100,600)</f>
        <v>300</v>
      </c>
      <c r="V46">
        <f t="shared" si="4"/>
        <v>24</v>
      </c>
      <c r="W46">
        <f t="shared" si="5"/>
        <v>33</v>
      </c>
      <c r="X46">
        <f t="shared" si="6"/>
        <v>210</v>
      </c>
      <c r="Y46">
        <f t="shared" si="7"/>
        <v>51</v>
      </c>
    </row>
    <row r="47" spans="1:25" x14ac:dyDescent="0.25">
      <c r="A47" s="45"/>
      <c r="B47" s="34">
        <v>450</v>
      </c>
      <c r="C47" s="35">
        <v>100</v>
      </c>
      <c r="D47" s="33" t="str">
        <f t="shared" si="2"/>
        <v>450100</v>
      </c>
      <c r="E47" s="6">
        <v>20</v>
      </c>
      <c r="F47" s="6" t="str">
        <f t="shared" si="3"/>
        <v>M 42 x 290</v>
      </c>
      <c r="G47" s="6">
        <v>42</v>
      </c>
      <c r="H47" s="6">
        <v>290</v>
      </c>
      <c r="I47" s="7">
        <v>65</v>
      </c>
      <c r="K47" s="20">
        <v>16</v>
      </c>
      <c r="L47" s="21">
        <v>150</v>
      </c>
      <c r="M47" s="21" t="str">
        <f t="shared" si="9"/>
        <v>16150</v>
      </c>
      <c r="N47" s="6">
        <v>12</v>
      </c>
      <c r="O47" s="6" t="str">
        <f t="shared" si="10"/>
        <v>M 27 x 150</v>
      </c>
      <c r="P47" s="6">
        <v>27</v>
      </c>
      <c r="Q47" s="6">
        <v>150</v>
      </c>
      <c r="R47" s="7">
        <v>41</v>
      </c>
      <c r="T47" s="45">
        <f t="shared" si="8"/>
        <v>18</v>
      </c>
      <c r="U47" cm="1">
        <f t="array" ref="U47">_xlfn.SWITCH(C47,20,150,50,300,100,600)</f>
        <v>600</v>
      </c>
      <c r="V47">
        <f t="shared" si="4"/>
        <v>20</v>
      </c>
      <c r="W47">
        <f t="shared" si="5"/>
        <v>42</v>
      </c>
      <c r="X47">
        <f t="shared" si="6"/>
        <v>290</v>
      </c>
      <c r="Y47">
        <f t="shared" si="7"/>
        <v>65</v>
      </c>
    </row>
    <row r="48" spans="1:25" x14ac:dyDescent="0.25">
      <c r="A48" s="45"/>
      <c r="B48" s="34">
        <v>500</v>
      </c>
      <c r="C48" s="32">
        <v>20</v>
      </c>
      <c r="D48" s="33" t="str">
        <f t="shared" si="2"/>
        <v>50020</v>
      </c>
      <c r="E48" s="6">
        <v>20</v>
      </c>
      <c r="F48" s="6" t="str">
        <f t="shared" si="3"/>
        <v>M 30 x 160</v>
      </c>
      <c r="G48" s="6">
        <v>30</v>
      </c>
      <c r="H48" s="57">
        <v>160</v>
      </c>
      <c r="I48" s="7">
        <v>46</v>
      </c>
      <c r="K48" s="20">
        <v>16</v>
      </c>
      <c r="L48" s="21">
        <v>300</v>
      </c>
      <c r="M48" s="21" t="str">
        <f t="shared" si="9"/>
        <v>16300</v>
      </c>
      <c r="N48" s="6">
        <v>20</v>
      </c>
      <c r="O48" s="6" t="str">
        <f t="shared" si="10"/>
        <v>M 30 x 190</v>
      </c>
      <c r="P48" s="6">
        <v>30</v>
      </c>
      <c r="Q48" s="6">
        <v>190</v>
      </c>
      <c r="R48" s="7">
        <v>46</v>
      </c>
      <c r="T48" s="45">
        <f t="shared" si="8"/>
        <v>20</v>
      </c>
      <c r="U48" cm="1">
        <f t="array" ref="U48">_xlfn.SWITCH(C48,20,150,50,300,100,600)</f>
        <v>150</v>
      </c>
      <c r="V48">
        <f t="shared" si="4"/>
        <v>20</v>
      </c>
      <c r="W48">
        <f t="shared" si="5"/>
        <v>30</v>
      </c>
      <c r="X48">
        <f t="shared" si="6"/>
        <v>160</v>
      </c>
      <c r="Y48">
        <f t="shared" si="7"/>
        <v>46</v>
      </c>
    </row>
    <row r="49" spans="1:25" x14ac:dyDescent="0.25">
      <c r="A49" s="45"/>
      <c r="B49" s="34">
        <v>500</v>
      </c>
      <c r="C49" s="35">
        <v>50</v>
      </c>
      <c r="D49" s="33" t="str">
        <f t="shared" si="2"/>
        <v>50050</v>
      </c>
      <c r="E49" s="6">
        <v>24</v>
      </c>
      <c r="F49" s="6" t="str">
        <f t="shared" si="3"/>
        <v>M 33 x 210</v>
      </c>
      <c r="G49" s="6">
        <v>33</v>
      </c>
      <c r="H49" s="57">
        <v>210</v>
      </c>
      <c r="I49" s="7">
        <v>51</v>
      </c>
      <c r="K49" s="20">
        <v>16</v>
      </c>
      <c r="L49" s="21">
        <v>600</v>
      </c>
      <c r="M49" s="21" t="str">
        <f t="shared" si="9"/>
        <v>16600</v>
      </c>
      <c r="N49" s="6">
        <v>20</v>
      </c>
      <c r="O49" s="6" t="str">
        <f t="shared" si="10"/>
        <v>M 36 x 235</v>
      </c>
      <c r="P49" s="6">
        <v>36</v>
      </c>
      <c r="Q49" s="6">
        <v>235</v>
      </c>
      <c r="R49" s="7">
        <v>55</v>
      </c>
      <c r="T49" s="45">
        <f t="shared" si="8"/>
        <v>20</v>
      </c>
      <c r="U49" cm="1">
        <f t="array" ref="U49">_xlfn.SWITCH(C49,20,150,50,300,100,600)</f>
        <v>300</v>
      </c>
      <c r="V49">
        <f t="shared" si="4"/>
        <v>24</v>
      </c>
      <c r="W49">
        <f t="shared" si="5"/>
        <v>33</v>
      </c>
      <c r="X49">
        <f t="shared" si="6"/>
        <v>210</v>
      </c>
      <c r="Y49">
        <f t="shared" si="7"/>
        <v>51</v>
      </c>
    </row>
    <row r="50" spans="1:25" x14ac:dyDescent="0.25">
      <c r="A50" s="45"/>
      <c r="B50" s="34">
        <v>500</v>
      </c>
      <c r="C50" s="35">
        <v>100</v>
      </c>
      <c r="D50" s="33" t="str">
        <f t="shared" si="2"/>
        <v>500100</v>
      </c>
      <c r="E50" s="6">
        <v>24</v>
      </c>
      <c r="F50" s="6" t="str">
        <f t="shared" si="3"/>
        <v>M 42 x 300</v>
      </c>
      <c r="G50" s="6">
        <v>42</v>
      </c>
      <c r="H50" s="6">
        <v>300</v>
      </c>
      <c r="I50" s="7">
        <v>65</v>
      </c>
      <c r="K50" s="20">
        <v>18</v>
      </c>
      <c r="L50" s="21">
        <v>150</v>
      </c>
      <c r="M50" s="21" t="str">
        <f t="shared" si="9"/>
        <v>18150</v>
      </c>
      <c r="N50" s="6">
        <v>16</v>
      </c>
      <c r="O50" s="6" t="str">
        <f t="shared" si="10"/>
        <v>M 27 x 150</v>
      </c>
      <c r="P50" s="6">
        <v>27</v>
      </c>
      <c r="Q50" s="6">
        <v>150</v>
      </c>
      <c r="R50" s="7">
        <v>41</v>
      </c>
      <c r="T50" s="45">
        <f t="shared" si="8"/>
        <v>20</v>
      </c>
      <c r="U50" cm="1">
        <f t="array" ref="U50">_xlfn.SWITCH(C50,20,150,50,300,100,600)</f>
        <v>600</v>
      </c>
      <c r="V50">
        <f t="shared" si="4"/>
        <v>24</v>
      </c>
      <c r="W50">
        <f t="shared" si="5"/>
        <v>42</v>
      </c>
      <c r="X50">
        <f t="shared" si="6"/>
        <v>300</v>
      </c>
      <c r="Y50">
        <f t="shared" si="7"/>
        <v>65</v>
      </c>
    </row>
    <row r="51" spans="1:25" x14ac:dyDescent="0.25">
      <c r="A51" s="45"/>
      <c r="B51" s="34">
        <v>600</v>
      </c>
      <c r="C51" s="35">
        <v>20</v>
      </c>
      <c r="D51" s="33" t="str">
        <f t="shared" si="2"/>
        <v>60020</v>
      </c>
      <c r="E51" s="6">
        <v>20</v>
      </c>
      <c r="F51" s="6" t="str">
        <f t="shared" si="3"/>
        <v>M 33 x 190</v>
      </c>
      <c r="G51" s="6">
        <v>33</v>
      </c>
      <c r="H51" s="6">
        <v>190</v>
      </c>
      <c r="I51" s="7">
        <v>51</v>
      </c>
      <c r="K51" s="20">
        <v>18</v>
      </c>
      <c r="L51" s="21">
        <v>300</v>
      </c>
      <c r="M51" s="21" t="str">
        <f t="shared" si="9"/>
        <v>18300</v>
      </c>
      <c r="N51" s="6">
        <v>20</v>
      </c>
      <c r="O51" s="6" t="str">
        <f t="shared" si="10"/>
        <v>M 33 x 205</v>
      </c>
      <c r="P51" s="6">
        <v>33</v>
      </c>
      <c r="Q51" s="6">
        <v>205</v>
      </c>
      <c r="R51" s="7">
        <v>50</v>
      </c>
      <c r="T51" s="45">
        <f t="shared" si="8"/>
        <v>24</v>
      </c>
      <c r="U51" cm="1">
        <f t="array" ref="U51">_xlfn.SWITCH(C51,20,150,50,300,100,600)</f>
        <v>150</v>
      </c>
      <c r="V51">
        <f t="shared" si="4"/>
        <v>20</v>
      </c>
      <c r="W51">
        <f t="shared" si="5"/>
        <v>33</v>
      </c>
      <c r="X51">
        <f t="shared" si="6"/>
        <v>190</v>
      </c>
      <c r="Y51">
        <f t="shared" si="7"/>
        <v>51</v>
      </c>
    </row>
    <row r="52" spans="1:25" x14ac:dyDescent="0.25">
      <c r="A52" s="45"/>
      <c r="B52" s="34">
        <v>600</v>
      </c>
      <c r="C52" s="35">
        <v>50</v>
      </c>
      <c r="D52" s="33" t="str">
        <f t="shared" si="2"/>
        <v>60050</v>
      </c>
      <c r="E52" s="6">
        <v>24</v>
      </c>
      <c r="F52" s="6" t="str">
        <f t="shared" si="3"/>
        <v>M 39 x 250</v>
      </c>
      <c r="G52" s="6">
        <v>39</v>
      </c>
      <c r="H52" s="57">
        <v>250</v>
      </c>
      <c r="I52" s="7">
        <v>60</v>
      </c>
      <c r="K52" s="20">
        <v>18</v>
      </c>
      <c r="L52" s="21">
        <v>600</v>
      </c>
      <c r="M52" s="21" t="str">
        <f t="shared" si="9"/>
        <v>18600</v>
      </c>
      <c r="N52" s="6">
        <v>20</v>
      </c>
      <c r="O52" s="6" t="str">
        <f t="shared" si="10"/>
        <v>M 39 x 255</v>
      </c>
      <c r="P52" s="6">
        <v>39</v>
      </c>
      <c r="Q52" s="6">
        <v>255</v>
      </c>
      <c r="R52" s="7">
        <v>60</v>
      </c>
      <c r="T52" s="45">
        <f t="shared" si="8"/>
        <v>24</v>
      </c>
      <c r="U52" cm="1">
        <f t="array" ref="U52">_xlfn.SWITCH(C52,20,150,50,300,100,600)</f>
        <v>300</v>
      </c>
      <c r="V52">
        <f t="shared" si="4"/>
        <v>24</v>
      </c>
      <c r="W52">
        <f t="shared" si="5"/>
        <v>39</v>
      </c>
      <c r="X52">
        <f t="shared" si="6"/>
        <v>250</v>
      </c>
      <c r="Y52">
        <f t="shared" si="7"/>
        <v>60</v>
      </c>
    </row>
    <row r="53" spans="1:25" x14ac:dyDescent="0.25">
      <c r="A53" s="45"/>
      <c r="B53" s="34">
        <v>600</v>
      </c>
      <c r="C53" s="35">
        <v>100</v>
      </c>
      <c r="D53" s="33" t="str">
        <f t="shared" si="2"/>
        <v>600100</v>
      </c>
      <c r="E53" s="6">
        <v>24</v>
      </c>
      <c r="F53" s="6" t="str">
        <f t="shared" si="3"/>
        <v>M 48 x 340</v>
      </c>
      <c r="G53" s="6">
        <v>48</v>
      </c>
      <c r="H53" s="6">
        <v>340</v>
      </c>
      <c r="I53" s="7">
        <v>75</v>
      </c>
      <c r="K53" s="20">
        <v>18</v>
      </c>
      <c r="L53" s="21">
        <v>600</v>
      </c>
      <c r="M53" s="21" t="str">
        <f t="shared" si="9"/>
        <v>18600</v>
      </c>
      <c r="N53" s="6">
        <v>20</v>
      </c>
      <c r="O53" s="6" t="str">
        <f t="shared" si="10"/>
        <v>M 39 x 255</v>
      </c>
      <c r="P53" s="6">
        <v>39</v>
      </c>
      <c r="Q53" s="6">
        <v>255</v>
      </c>
      <c r="R53" s="7">
        <v>60</v>
      </c>
      <c r="T53" s="45">
        <f t="shared" si="8"/>
        <v>24</v>
      </c>
      <c r="U53" cm="1">
        <f t="array" ref="U53">_xlfn.SWITCH(C53,20,150,50,300,100,600)</f>
        <v>600</v>
      </c>
      <c r="V53">
        <f t="shared" si="4"/>
        <v>24</v>
      </c>
      <c r="W53">
        <f t="shared" si="5"/>
        <v>48</v>
      </c>
      <c r="X53">
        <f t="shared" si="6"/>
        <v>340</v>
      </c>
      <c r="Y53">
        <f t="shared" si="7"/>
        <v>75</v>
      </c>
    </row>
    <row r="54" spans="1:25" x14ac:dyDescent="0.25">
      <c r="A54" s="56">
        <v>600</v>
      </c>
      <c r="B54" s="34">
        <v>15</v>
      </c>
      <c r="C54" s="35" t="s">
        <v>55</v>
      </c>
      <c r="D54" s="33" t="str">
        <f t="shared" si="2"/>
        <v>15R11</v>
      </c>
      <c r="E54" s="6">
        <v>4</v>
      </c>
      <c r="F54" s="6" t="str">
        <f t="shared" si="3"/>
        <v>M 14 x 80</v>
      </c>
      <c r="G54" s="6">
        <v>14</v>
      </c>
      <c r="H54" s="6">
        <v>80</v>
      </c>
      <c r="I54" s="7"/>
      <c r="K54" s="20"/>
      <c r="L54" s="21"/>
      <c r="M54" s="21"/>
      <c r="N54" s="6"/>
      <c r="O54" s="6"/>
      <c r="P54" s="6"/>
      <c r="Q54" s="6"/>
      <c r="R54" s="7"/>
      <c r="T54" s="45">
        <f t="shared" si="8"/>
        <v>0.6</v>
      </c>
      <c r="W54">
        <f t="shared" si="5"/>
        <v>14</v>
      </c>
      <c r="X54">
        <f t="shared" si="6"/>
        <v>80</v>
      </c>
    </row>
    <row r="55" spans="1:25" x14ac:dyDescent="0.25">
      <c r="A55" s="56">
        <v>600</v>
      </c>
      <c r="B55" s="34">
        <v>20</v>
      </c>
      <c r="C55" s="35" t="s">
        <v>56</v>
      </c>
      <c r="D55" s="33" t="str">
        <f t="shared" si="2"/>
        <v>20R13</v>
      </c>
      <c r="E55" s="6">
        <v>4</v>
      </c>
      <c r="F55" s="6" t="str">
        <f t="shared" ref="F55:F69" si="11">+CONCATENATE("M ",G55," x ",H55)</f>
        <v>M 16 x 90</v>
      </c>
      <c r="G55" s="6">
        <v>16</v>
      </c>
      <c r="H55" s="57">
        <v>90</v>
      </c>
      <c r="I55" s="7"/>
      <c r="K55" s="20"/>
      <c r="L55" s="21"/>
      <c r="M55" s="21"/>
      <c r="N55" s="6"/>
      <c r="O55" s="6"/>
      <c r="P55" s="6"/>
      <c r="Q55" s="6"/>
      <c r="R55" s="7"/>
      <c r="T55" s="45">
        <f t="shared" si="8"/>
        <v>0.8</v>
      </c>
    </row>
    <row r="56" spans="1:25" x14ac:dyDescent="0.25">
      <c r="A56" s="45">
        <v>150</v>
      </c>
      <c r="B56" s="34">
        <v>25</v>
      </c>
      <c r="C56" s="35" t="s">
        <v>57</v>
      </c>
      <c r="D56" s="33" t="str">
        <f t="shared" si="2"/>
        <v>25R15</v>
      </c>
      <c r="E56" s="6">
        <v>4</v>
      </c>
      <c r="F56" s="6" t="str">
        <f t="shared" si="11"/>
        <v>M 14 x 90</v>
      </c>
      <c r="G56" s="6">
        <v>14</v>
      </c>
      <c r="H56" s="6">
        <v>90</v>
      </c>
      <c r="I56" s="7"/>
      <c r="K56" s="20"/>
      <c r="L56" s="21"/>
      <c r="M56" s="21"/>
      <c r="N56" s="6"/>
      <c r="O56" s="6"/>
      <c r="P56" s="6"/>
      <c r="Q56" s="6"/>
      <c r="R56" s="7"/>
      <c r="T56" s="45">
        <f t="shared" si="8"/>
        <v>1</v>
      </c>
    </row>
    <row r="57" spans="1:25" x14ac:dyDescent="0.25">
      <c r="A57" s="56">
        <v>600</v>
      </c>
      <c r="B57" s="34">
        <v>25</v>
      </c>
      <c r="C57" s="35" t="s">
        <v>58</v>
      </c>
      <c r="D57" s="33" t="str">
        <f t="shared" si="2"/>
        <v>25R16</v>
      </c>
      <c r="E57" s="6">
        <v>4</v>
      </c>
      <c r="F57" s="6" t="str">
        <f t="shared" si="11"/>
        <v>M 16 x 90</v>
      </c>
      <c r="G57" s="6">
        <v>16</v>
      </c>
      <c r="H57" s="57">
        <v>90</v>
      </c>
      <c r="I57" s="7"/>
      <c r="K57" s="20"/>
      <c r="L57" s="21"/>
      <c r="M57" s="21"/>
      <c r="N57" s="6"/>
      <c r="O57" s="6"/>
      <c r="P57" s="6"/>
      <c r="Q57" s="6"/>
      <c r="R57" s="7"/>
      <c r="T57" s="45">
        <f t="shared" si="8"/>
        <v>1</v>
      </c>
    </row>
    <row r="58" spans="1:25" x14ac:dyDescent="0.25">
      <c r="A58" s="45">
        <v>150</v>
      </c>
      <c r="B58" s="34">
        <v>40</v>
      </c>
      <c r="C58" s="35" t="s">
        <v>94</v>
      </c>
      <c r="D58" s="33" t="str">
        <f t="shared" si="2"/>
        <v>40R19</v>
      </c>
      <c r="E58" s="6">
        <v>4</v>
      </c>
      <c r="F58" s="6" t="str">
        <f t="shared" si="11"/>
        <v>M 14 x 90</v>
      </c>
      <c r="G58" s="6">
        <v>14</v>
      </c>
      <c r="H58" s="6">
        <v>90</v>
      </c>
      <c r="I58" s="7"/>
      <c r="K58" s="20"/>
      <c r="L58" s="21"/>
      <c r="M58" s="21"/>
      <c r="N58" s="6"/>
      <c r="O58" s="6"/>
      <c r="P58" s="6"/>
      <c r="Q58" s="6"/>
      <c r="R58" s="7"/>
      <c r="T58" s="45">
        <f t="shared" si="8"/>
        <v>1.6</v>
      </c>
    </row>
    <row r="59" spans="1:25" x14ac:dyDescent="0.25">
      <c r="A59" s="56">
        <v>600</v>
      </c>
      <c r="B59" s="34">
        <v>40</v>
      </c>
      <c r="C59" s="35" t="s">
        <v>59</v>
      </c>
      <c r="D59" s="33" t="str">
        <f t="shared" si="2"/>
        <v>40R20</v>
      </c>
      <c r="E59" s="6">
        <v>4</v>
      </c>
      <c r="F59" s="6" t="str">
        <f t="shared" si="11"/>
        <v>M 20 x 110</v>
      </c>
      <c r="G59" s="6">
        <v>20</v>
      </c>
      <c r="H59" s="57">
        <v>110</v>
      </c>
      <c r="I59" s="7"/>
      <c r="K59" s="20"/>
      <c r="L59" s="21"/>
      <c r="M59" s="21"/>
      <c r="N59" s="6"/>
      <c r="O59" s="6"/>
      <c r="P59" s="6"/>
      <c r="Q59" s="6"/>
      <c r="R59" s="7"/>
      <c r="T59" s="45">
        <f t="shared" si="8"/>
        <v>1.6</v>
      </c>
    </row>
    <row r="60" spans="1:25" x14ac:dyDescent="0.25">
      <c r="A60" s="45">
        <v>150</v>
      </c>
      <c r="B60" s="34">
        <v>50</v>
      </c>
      <c r="C60" s="35" t="s">
        <v>60</v>
      </c>
      <c r="D60" s="33" t="str">
        <f t="shared" si="2"/>
        <v>50R22</v>
      </c>
      <c r="E60" s="6">
        <v>4</v>
      </c>
      <c r="F60" s="6" t="str">
        <f t="shared" si="11"/>
        <v>M 16 x 100</v>
      </c>
      <c r="G60" s="6">
        <v>16</v>
      </c>
      <c r="H60" s="6">
        <v>100</v>
      </c>
      <c r="I60" s="7"/>
      <c r="K60" s="20"/>
      <c r="L60" s="21"/>
      <c r="M60" s="21"/>
      <c r="N60" s="6"/>
      <c r="O60" s="6"/>
      <c r="P60" s="6"/>
      <c r="Q60" s="6"/>
      <c r="R60" s="7"/>
      <c r="T60" s="45">
        <f t="shared" si="8"/>
        <v>2</v>
      </c>
    </row>
    <row r="61" spans="1:25" x14ac:dyDescent="0.25">
      <c r="A61" s="56">
        <v>600</v>
      </c>
      <c r="B61" s="34">
        <v>50</v>
      </c>
      <c r="C61" s="35" t="s">
        <v>51</v>
      </c>
      <c r="D61" s="33" t="str">
        <f t="shared" si="2"/>
        <v>50R23</v>
      </c>
      <c r="E61" s="6">
        <v>8</v>
      </c>
      <c r="F61" s="6" t="str">
        <f t="shared" si="11"/>
        <v>M 16 x 110</v>
      </c>
      <c r="G61" s="6">
        <v>16</v>
      </c>
      <c r="H61" s="57">
        <v>110</v>
      </c>
      <c r="I61" s="7"/>
      <c r="K61" s="20"/>
      <c r="L61" s="21"/>
      <c r="M61" s="21"/>
      <c r="N61" s="6"/>
      <c r="O61" s="6"/>
      <c r="P61" s="6"/>
      <c r="Q61" s="6"/>
      <c r="R61" s="7"/>
      <c r="T61" s="45">
        <f t="shared" si="8"/>
        <v>2</v>
      </c>
    </row>
    <row r="62" spans="1:25" x14ac:dyDescent="0.25">
      <c r="A62" s="45">
        <v>150</v>
      </c>
      <c r="B62" s="34">
        <v>65</v>
      </c>
      <c r="C62" s="35" t="s">
        <v>95</v>
      </c>
      <c r="D62" s="33" t="str">
        <f t="shared" si="2"/>
        <v>65R25</v>
      </c>
      <c r="E62" s="6">
        <v>4</v>
      </c>
      <c r="F62" s="6" t="str">
        <f t="shared" si="11"/>
        <v>M 16 x 110</v>
      </c>
      <c r="G62" s="6">
        <v>16</v>
      </c>
      <c r="H62" s="6">
        <v>110</v>
      </c>
      <c r="I62" s="7"/>
      <c r="K62" s="20"/>
      <c r="L62" s="21"/>
      <c r="M62" s="21"/>
      <c r="N62" s="6"/>
      <c r="O62" s="6"/>
      <c r="P62" s="6"/>
      <c r="Q62" s="6"/>
      <c r="R62" s="7"/>
      <c r="T62" s="45">
        <f t="shared" si="8"/>
        <v>2.6</v>
      </c>
    </row>
    <row r="63" spans="1:25" x14ac:dyDescent="0.25">
      <c r="A63" s="56">
        <v>600</v>
      </c>
      <c r="B63" s="34">
        <v>65</v>
      </c>
      <c r="C63" s="35" t="s">
        <v>61</v>
      </c>
      <c r="D63" s="33" t="str">
        <f t="shared" si="2"/>
        <v>65R26</v>
      </c>
      <c r="E63" s="6">
        <v>8</v>
      </c>
      <c r="F63" s="6" t="str">
        <f t="shared" si="11"/>
        <v>M 20 x 120</v>
      </c>
      <c r="G63" s="6">
        <v>20</v>
      </c>
      <c r="H63" s="6">
        <v>120</v>
      </c>
      <c r="I63" s="7"/>
      <c r="K63" s="20"/>
      <c r="L63" s="21"/>
      <c r="M63" s="21"/>
      <c r="N63" s="6"/>
      <c r="O63" s="6"/>
      <c r="P63" s="6"/>
      <c r="Q63" s="6"/>
      <c r="R63" s="7"/>
      <c r="T63" s="45">
        <f t="shared" si="8"/>
        <v>2.6</v>
      </c>
    </row>
    <row r="64" spans="1:25" x14ac:dyDescent="0.25">
      <c r="A64" s="45">
        <v>150</v>
      </c>
      <c r="B64" s="34">
        <v>80</v>
      </c>
      <c r="C64" s="35" t="s">
        <v>96</v>
      </c>
      <c r="D64" s="33" t="str">
        <f t="shared" si="2"/>
        <v>80R29</v>
      </c>
      <c r="E64" s="6">
        <v>4</v>
      </c>
      <c r="F64" s="6" t="str">
        <f t="shared" si="11"/>
        <v>M 16 x 110</v>
      </c>
      <c r="G64" s="6">
        <v>16</v>
      </c>
      <c r="H64" s="6">
        <v>110</v>
      </c>
      <c r="I64" s="7"/>
      <c r="K64" s="20"/>
      <c r="L64" s="21"/>
      <c r="M64" s="21"/>
      <c r="N64" s="6"/>
      <c r="O64" s="6"/>
      <c r="P64" s="6"/>
      <c r="Q64" s="6"/>
      <c r="R64" s="7"/>
      <c r="T64" s="45">
        <f t="shared" si="8"/>
        <v>3.2</v>
      </c>
    </row>
    <row r="65" spans="1:20" x14ac:dyDescent="0.25">
      <c r="A65" s="56">
        <v>600</v>
      </c>
      <c r="B65" s="34">
        <v>80</v>
      </c>
      <c r="C65" s="35" t="s">
        <v>62</v>
      </c>
      <c r="D65" s="33" t="str">
        <f t="shared" si="2"/>
        <v>80R31</v>
      </c>
      <c r="E65" s="6">
        <v>8</v>
      </c>
      <c r="F65" s="6" t="str">
        <f t="shared" si="11"/>
        <v>M 20 x 140</v>
      </c>
      <c r="G65" s="6">
        <v>20</v>
      </c>
      <c r="H65" s="6">
        <v>140</v>
      </c>
      <c r="I65" s="7"/>
      <c r="K65" s="20"/>
      <c r="L65" s="21"/>
      <c r="M65" s="21"/>
      <c r="N65" s="6"/>
      <c r="O65" s="6"/>
      <c r="P65" s="6"/>
      <c r="Q65" s="6"/>
      <c r="R65" s="7"/>
      <c r="T65" s="45">
        <f t="shared" si="8"/>
        <v>3.2</v>
      </c>
    </row>
    <row r="66" spans="1:20" x14ac:dyDescent="0.25">
      <c r="A66" s="45">
        <v>150</v>
      </c>
      <c r="B66" s="34">
        <v>100</v>
      </c>
      <c r="C66" s="35" t="s">
        <v>97</v>
      </c>
      <c r="D66" s="33" t="str">
        <f t="shared" si="2"/>
        <v>100R36</v>
      </c>
      <c r="E66" s="6">
        <v>8</v>
      </c>
      <c r="F66" s="6" t="str">
        <f t="shared" si="11"/>
        <v>M 16 x 110</v>
      </c>
      <c r="G66" s="6">
        <v>16</v>
      </c>
      <c r="H66" s="6">
        <v>110</v>
      </c>
      <c r="I66" s="7"/>
      <c r="K66" s="20"/>
      <c r="L66" s="21"/>
      <c r="M66" s="21"/>
      <c r="N66" s="6"/>
      <c r="O66" s="6"/>
      <c r="P66" s="6"/>
      <c r="Q66" s="6"/>
      <c r="R66" s="7"/>
      <c r="T66" s="45">
        <f t="shared" si="8"/>
        <v>4</v>
      </c>
    </row>
    <row r="67" spans="1:20" x14ac:dyDescent="0.25">
      <c r="A67" s="56">
        <v>600</v>
      </c>
      <c r="B67" s="34">
        <v>100</v>
      </c>
      <c r="C67" s="35" t="s">
        <v>63</v>
      </c>
      <c r="D67" s="33" t="str">
        <f t="shared" si="2"/>
        <v>100R37</v>
      </c>
      <c r="E67" s="6">
        <v>8</v>
      </c>
      <c r="F67" s="6" t="str">
        <f t="shared" si="11"/>
        <v>M 24 x 150</v>
      </c>
      <c r="G67" s="6">
        <v>24</v>
      </c>
      <c r="H67" s="6">
        <v>150</v>
      </c>
      <c r="I67" s="7"/>
      <c r="K67" s="20"/>
      <c r="L67" s="21"/>
      <c r="M67" s="21"/>
      <c r="N67" s="6"/>
      <c r="O67" s="6"/>
      <c r="P67" s="6"/>
      <c r="Q67" s="6"/>
      <c r="R67" s="7"/>
      <c r="T67" s="45">
        <f t="shared" si="8"/>
        <v>4</v>
      </c>
    </row>
    <row r="68" spans="1:20" x14ac:dyDescent="0.25">
      <c r="A68" s="45">
        <v>150</v>
      </c>
      <c r="B68" s="34">
        <v>125</v>
      </c>
      <c r="C68" s="35" t="s">
        <v>98</v>
      </c>
      <c r="D68" s="33" t="str">
        <f t="shared" si="2"/>
        <v>125R40</v>
      </c>
      <c r="E68" s="6">
        <v>8</v>
      </c>
      <c r="F68" s="6" t="str">
        <f t="shared" si="11"/>
        <v>M 20 x 120</v>
      </c>
      <c r="G68" s="6">
        <v>20</v>
      </c>
      <c r="H68" s="6">
        <v>120</v>
      </c>
      <c r="I68" s="7"/>
      <c r="K68" s="20"/>
      <c r="L68" s="21"/>
      <c r="M68" s="21"/>
      <c r="N68" s="6"/>
      <c r="O68" s="6"/>
      <c r="P68" s="6"/>
      <c r="Q68" s="6"/>
      <c r="R68" s="7"/>
      <c r="T68" s="45">
        <f t="shared" si="8"/>
        <v>5</v>
      </c>
    </row>
    <row r="69" spans="1:20" x14ac:dyDescent="0.25">
      <c r="A69" s="56">
        <v>600</v>
      </c>
      <c r="B69" s="34">
        <v>125</v>
      </c>
      <c r="C69" s="35" t="s">
        <v>64</v>
      </c>
      <c r="D69" s="33" t="str">
        <f t="shared" si="2"/>
        <v>125R41</v>
      </c>
      <c r="E69" s="6">
        <v>8</v>
      </c>
      <c r="F69" s="6" t="str">
        <f t="shared" si="11"/>
        <v xml:space="preserve">M  x </v>
      </c>
      <c r="G69" s="6"/>
      <c r="H69" s="6"/>
      <c r="I69" s="7"/>
      <c r="K69" s="20"/>
      <c r="L69" s="21"/>
      <c r="M69" s="21"/>
      <c r="N69" s="6"/>
      <c r="O69" s="6"/>
      <c r="P69" s="6"/>
      <c r="Q69" s="6"/>
      <c r="R69" s="7"/>
      <c r="T69" s="45">
        <f t="shared" si="8"/>
        <v>5</v>
      </c>
    </row>
    <row r="70" spans="1:20" x14ac:dyDescent="0.25">
      <c r="A70" s="45">
        <v>150</v>
      </c>
      <c r="B70" s="34">
        <v>150</v>
      </c>
      <c r="C70" s="35" t="s">
        <v>99</v>
      </c>
      <c r="D70" s="33" t="str">
        <f t="shared" si="2"/>
        <v>150R43</v>
      </c>
      <c r="E70" s="6">
        <v>8</v>
      </c>
      <c r="F70" s="6" t="str">
        <f t="shared" ref="F70:F79" si="12">+CONCATENATE("M ",G70," x ",H70)</f>
        <v>M 20 x 130</v>
      </c>
      <c r="G70" s="6">
        <v>20</v>
      </c>
      <c r="H70" s="6">
        <v>130</v>
      </c>
      <c r="I70" s="7"/>
      <c r="K70" s="20"/>
      <c r="L70" s="21"/>
      <c r="M70" s="21"/>
      <c r="N70" s="6"/>
      <c r="O70" s="6"/>
      <c r="P70" s="6"/>
      <c r="Q70" s="6"/>
      <c r="R70" s="7"/>
      <c r="T70" s="45">
        <f t="shared" si="8"/>
        <v>6</v>
      </c>
    </row>
    <row r="71" spans="1:20" x14ac:dyDescent="0.25">
      <c r="A71" s="56">
        <v>600</v>
      </c>
      <c r="B71" s="34">
        <v>150</v>
      </c>
      <c r="C71" s="35" t="s">
        <v>65</v>
      </c>
      <c r="D71" s="33" t="str">
        <f t="shared" si="2"/>
        <v>150R45</v>
      </c>
      <c r="E71" s="6">
        <v>12</v>
      </c>
      <c r="F71" s="6" t="str">
        <f t="shared" si="12"/>
        <v>M 27 x 180</v>
      </c>
      <c r="G71" s="6">
        <v>27</v>
      </c>
      <c r="H71" s="6">
        <v>180</v>
      </c>
      <c r="I71" s="7"/>
      <c r="K71" s="20"/>
      <c r="L71" s="21"/>
      <c r="M71" s="21"/>
      <c r="N71" s="6"/>
      <c r="O71" s="6"/>
      <c r="P71" s="6"/>
      <c r="Q71" s="6"/>
      <c r="R71" s="7"/>
      <c r="T71" s="45">
        <f t="shared" si="8"/>
        <v>6</v>
      </c>
    </row>
    <row r="72" spans="1:20" x14ac:dyDescent="0.25">
      <c r="A72" s="45">
        <v>150</v>
      </c>
      <c r="B72" s="34">
        <v>200</v>
      </c>
      <c r="C72" s="35" t="s">
        <v>100</v>
      </c>
      <c r="D72" s="33" t="str">
        <f t="shared" si="2"/>
        <v>200R48</v>
      </c>
      <c r="E72" s="6">
        <v>8</v>
      </c>
      <c r="F72" s="6" t="str">
        <f t="shared" si="12"/>
        <v>M 20 x 130</v>
      </c>
      <c r="G72" s="6">
        <v>20</v>
      </c>
      <c r="H72" s="6">
        <v>130</v>
      </c>
      <c r="I72" s="7"/>
      <c r="K72" s="20"/>
      <c r="L72" s="21"/>
      <c r="M72" s="21"/>
      <c r="N72" s="6"/>
      <c r="O72" s="6"/>
      <c r="P72" s="6"/>
      <c r="Q72" s="6"/>
      <c r="R72" s="7"/>
      <c r="T72" s="45">
        <f t="shared" si="8"/>
        <v>8</v>
      </c>
    </row>
    <row r="73" spans="1:20" x14ac:dyDescent="0.25">
      <c r="A73" s="56">
        <v>600</v>
      </c>
      <c r="B73" s="34">
        <v>200</v>
      </c>
      <c r="C73" s="35" t="s">
        <v>52</v>
      </c>
      <c r="D73" s="33" t="str">
        <f t="shared" si="2"/>
        <v>200R49</v>
      </c>
      <c r="E73" s="6">
        <v>12</v>
      </c>
      <c r="F73" s="6" t="str">
        <f t="shared" si="12"/>
        <v>M 30 x 200</v>
      </c>
      <c r="G73" s="6">
        <v>30</v>
      </c>
      <c r="H73" s="6">
        <v>200</v>
      </c>
      <c r="I73" s="7"/>
      <c r="K73" s="20"/>
      <c r="L73" s="21"/>
      <c r="M73" s="21"/>
      <c r="N73" s="6"/>
      <c r="O73" s="6"/>
      <c r="P73" s="6"/>
      <c r="Q73" s="6"/>
      <c r="R73" s="7"/>
      <c r="T73" s="45">
        <f t="shared" si="8"/>
        <v>8</v>
      </c>
    </row>
    <row r="74" spans="1:20" x14ac:dyDescent="0.25">
      <c r="A74" s="45">
        <v>150</v>
      </c>
      <c r="B74" s="34">
        <v>250</v>
      </c>
      <c r="C74" s="35" t="s">
        <v>101</v>
      </c>
      <c r="D74" s="33" t="str">
        <f t="shared" si="2"/>
        <v>250R52</v>
      </c>
      <c r="E74" s="6">
        <v>12</v>
      </c>
      <c r="F74" s="6" t="str">
        <f t="shared" si="12"/>
        <v>M 22 x 140</v>
      </c>
      <c r="G74" s="6">
        <v>22</v>
      </c>
      <c r="H74" s="6">
        <v>140</v>
      </c>
      <c r="I74" s="7"/>
      <c r="K74" s="20"/>
      <c r="L74" s="21"/>
      <c r="M74" s="21"/>
      <c r="N74" s="6"/>
      <c r="O74" s="6"/>
      <c r="P74" s="6"/>
      <c r="Q74" s="6"/>
      <c r="R74" s="7"/>
      <c r="T74" s="45">
        <f t="shared" si="8"/>
        <v>10</v>
      </c>
    </row>
    <row r="75" spans="1:20" x14ac:dyDescent="0.25">
      <c r="A75" s="56">
        <v>600</v>
      </c>
      <c r="B75" s="34">
        <v>250</v>
      </c>
      <c r="C75" s="35" t="s">
        <v>53</v>
      </c>
      <c r="D75" s="33" t="str">
        <f t="shared" si="2"/>
        <v>250R53</v>
      </c>
      <c r="E75" s="6">
        <v>16</v>
      </c>
      <c r="F75" s="6" t="str">
        <f t="shared" si="12"/>
        <v>M 33 x 220</v>
      </c>
      <c r="G75" s="6">
        <v>33</v>
      </c>
      <c r="H75" s="6">
        <v>220</v>
      </c>
      <c r="I75" s="7"/>
      <c r="K75" s="20"/>
      <c r="L75" s="21"/>
      <c r="M75" s="21"/>
      <c r="N75" s="6"/>
      <c r="O75" s="6"/>
      <c r="P75" s="6"/>
      <c r="Q75" s="6"/>
      <c r="R75" s="7"/>
      <c r="T75" s="45">
        <f t="shared" si="8"/>
        <v>10</v>
      </c>
    </row>
    <row r="76" spans="1:20" x14ac:dyDescent="0.25">
      <c r="A76" s="45">
        <v>150</v>
      </c>
      <c r="B76" s="34">
        <v>300</v>
      </c>
      <c r="C76" s="35" t="s">
        <v>102</v>
      </c>
      <c r="D76" s="33" t="str">
        <f t="shared" si="2"/>
        <v>300R56</v>
      </c>
      <c r="E76" s="6">
        <v>12</v>
      </c>
      <c r="F76" s="6" t="str">
        <f t="shared" si="12"/>
        <v>M 22 x 150</v>
      </c>
      <c r="G76" s="6">
        <v>22</v>
      </c>
      <c r="H76" s="6">
        <v>150</v>
      </c>
      <c r="I76" s="7"/>
      <c r="K76" s="20"/>
      <c r="L76" s="21"/>
      <c r="M76" s="21"/>
      <c r="N76" s="6"/>
      <c r="O76" s="6"/>
      <c r="P76" s="6"/>
      <c r="Q76" s="6"/>
      <c r="R76" s="7"/>
      <c r="T76" s="45">
        <f t="shared" si="8"/>
        <v>12</v>
      </c>
    </row>
    <row r="77" spans="1:20" x14ac:dyDescent="0.25">
      <c r="A77" s="56">
        <v>600</v>
      </c>
      <c r="B77" s="34">
        <v>300</v>
      </c>
      <c r="C77" s="35" t="s">
        <v>54</v>
      </c>
      <c r="D77" s="33" t="str">
        <f t="shared" si="2"/>
        <v>300R57</v>
      </c>
      <c r="E77" s="6">
        <v>16</v>
      </c>
      <c r="F77" s="6" t="str">
        <f t="shared" si="12"/>
        <v>M 33 x 230</v>
      </c>
      <c r="G77" s="6">
        <v>33</v>
      </c>
      <c r="H77" s="6">
        <v>230</v>
      </c>
      <c r="I77" s="7"/>
      <c r="K77" s="20"/>
      <c r="L77" s="21"/>
      <c r="M77" s="21"/>
      <c r="N77" s="6"/>
      <c r="O77" s="6"/>
      <c r="P77" s="6"/>
      <c r="Q77" s="6"/>
      <c r="R77" s="7"/>
      <c r="T77" s="45">
        <f t="shared" si="8"/>
        <v>12</v>
      </c>
    </row>
    <row r="78" spans="1:20" x14ac:dyDescent="0.25">
      <c r="A78" s="56">
        <v>600</v>
      </c>
      <c r="B78" s="34">
        <v>450</v>
      </c>
      <c r="C78" s="35" t="s">
        <v>67</v>
      </c>
      <c r="D78" s="33" t="str">
        <f t="shared" si="2"/>
        <v>450R69</v>
      </c>
      <c r="E78" s="6">
        <v>24</v>
      </c>
      <c r="F78" s="6" t="str">
        <f t="shared" si="12"/>
        <v>M 42 x 280</v>
      </c>
      <c r="G78" s="6">
        <v>42</v>
      </c>
      <c r="H78" s="6">
        <v>280</v>
      </c>
      <c r="I78" s="7"/>
      <c r="K78" s="20"/>
      <c r="L78" s="21"/>
      <c r="M78" s="21"/>
      <c r="N78" s="6"/>
      <c r="O78" s="6"/>
      <c r="P78" s="6"/>
      <c r="Q78" s="6"/>
      <c r="R78" s="7"/>
      <c r="T78" s="45">
        <f t="shared" si="8"/>
        <v>18</v>
      </c>
    </row>
    <row r="79" spans="1:20" x14ac:dyDescent="0.25">
      <c r="A79" s="56">
        <v>600</v>
      </c>
      <c r="B79" s="34">
        <v>500</v>
      </c>
      <c r="C79" s="35" t="s">
        <v>66</v>
      </c>
      <c r="D79" s="33" t="str">
        <f t="shared" si="2"/>
        <v>500R73</v>
      </c>
      <c r="E79" s="6">
        <v>24</v>
      </c>
      <c r="F79" s="6" t="str">
        <f t="shared" si="12"/>
        <v>M 42 x 300</v>
      </c>
      <c r="G79" s="6">
        <v>42</v>
      </c>
      <c r="H79" s="6">
        <v>300</v>
      </c>
      <c r="I79" s="7"/>
      <c r="K79" s="20"/>
      <c r="L79" s="21"/>
      <c r="M79" s="21"/>
      <c r="N79" s="6"/>
      <c r="O79" s="6"/>
      <c r="P79" s="6"/>
      <c r="Q79" s="6"/>
      <c r="R79" s="7"/>
      <c r="T79" s="45">
        <f t="shared" si="8"/>
        <v>20</v>
      </c>
    </row>
    <row r="80" spans="1:20" x14ac:dyDescent="0.25">
      <c r="A80" s="45"/>
      <c r="B80" s="34"/>
      <c r="C80" s="35"/>
      <c r="D80" s="33"/>
      <c r="E80" s="6"/>
      <c r="F80" s="6"/>
      <c r="G80" s="6"/>
      <c r="H80" s="6"/>
      <c r="I80" s="7"/>
      <c r="K80" s="20"/>
      <c r="L80" s="21"/>
      <c r="M80" s="21"/>
      <c r="N80" s="6"/>
      <c r="O80" s="6"/>
      <c r="P80" s="6"/>
      <c r="Q80" s="6"/>
      <c r="R80" s="7"/>
      <c r="T80" s="45"/>
    </row>
    <row r="81" spans="1:25" x14ac:dyDescent="0.25">
      <c r="A81" s="45"/>
      <c r="B81" s="34"/>
      <c r="C81" s="35"/>
      <c r="D81" s="33"/>
      <c r="E81" s="6"/>
      <c r="F81" s="6"/>
      <c r="G81" s="6"/>
      <c r="H81" s="6"/>
      <c r="I81" s="7"/>
      <c r="K81" s="20"/>
      <c r="L81" s="21"/>
      <c r="M81" s="21"/>
      <c r="N81" s="6"/>
      <c r="O81" s="6"/>
      <c r="P81" s="6"/>
      <c r="Q81" s="6"/>
      <c r="R81" s="7"/>
      <c r="T81" s="45"/>
    </row>
    <row r="82" spans="1:25" x14ac:dyDescent="0.25">
      <c r="A82" s="45"/>
      <c r="B82" s="34"/>
      <c r="C82" s="35"/>
      <c r="D82" s="33"/>
      <c r="E82" s="6"/>
      <c r="F82" s="6"/>
      <c r="G82" s="6"/>
      <c r="H82" s="6"/>
      <c r="I82" s="7"/>
      <c r="K82" s="20"/>
      <c r="L82" s="21"/>
      <c r="M82" s="21"/>
      <c r="N82" s="6"/>
      <c r="O82" s="6"/>
      <c r="P82" s="6"/>
      <c r="Q82" s="6"/>
      <c r="R82" s="7"/>
      <c r="T82" s="45"/>
    </row>
    <row r="83" spans="1:25" x14ac:dyDescent="0.25">
      <c r="A83" s="45"/>
      <c r="B83" s="34"/>
      <c r="C83" s="35"/>
      <c r="D83" s="33"/>
      <c r="E83" s="6"/>
      <c r="F83" s="6"/>
      <c r="G83" s="6"/>
      <c r="H83" s="6"/>
      <c r="I83" s="7"/>
      <c r="K83" s="20"/>
      <c r="L83" s="21"/>
      <c r="M83" s="21"/>
      <c r="N83" s="6"/>
      <c r="O83" s="6"/>
      <c r="P83" s="6"/>
      <c r="Q83" s="6"/>
      <c r="R83" s="7"/>
      <c r="T83" s="45"/>
    </row>
    <row r="84" spans="1:25" x14ac:dyDescent="0.25">
      <c r="A84" s="45"/>
      <c r="B84" s="34"/>
      <c r="C84" s="35"/>
      <c r="D84" s="33"/>
      <c r="E84" s="6"/>
      <c r="F84" s="6"/>
      <c r="G84" s="6"/>
      <c r="H84" s="6"/>
      <c r="I84" s="7"/>
      <c r="K84" s="20"/>
      <c r="L84" s="21"/>
      <c r="M84" s="21"/>
      <c r="N84" s="6"/>
      <c r="O84" s="6"/>
      <c r="P84" s="6"/>
      <c r="Q84" s="6"/>
      <c r="R84" s="7"/>
      <c r="T84" s="45"/>
    </row>
    <row r="85" spans="1:25" x14ac:dyDescent="0.25">
      <c r="A85" s="45"/>
      <c r="B85" s="34"/>
      <c r="C85" s="35"/>
      <c r="D85" s="33"/>
      <c r="E85" s="6"/>
      <c r="F85" s="6"/>
      <c r="G85" s="6"/>
      <c r="H85" s="6"/>
      <c r="I85" s="7"/>
      <c r="K85" s="20"/>
      <c r="L85" s="21"/>
      <c r="M85" s="21"/>
      <c r="N85" s="6"/>
      <c r="O85" s="6"/>
      <c r="P85" s="6"/>
      <c r="Q85" s="6"/>
      <c r="R85" s="7"/>
      <c r="T85" s="45"/>
    </row>
    <row r="86" spans="1:25" x14ac:dyDescent="0.25">
      <c r="A86" s="45"/>
      <c r="B86" s="34"/>
      <c r="C86" s="35"/>
      <c r="D86" s="33"/>
      <c r="E86" s="6"/>
      <c r="F86" s="6"/>
      <c r="G86" s="6"/>
      <c r="H86" s="6"/>
      <c r="I86" s="7"/>
      <c r="K86" s="20"/>
      <c r="L86" s="21"/>
      <c r="M86" s="21"/>
      <c r="N86" s="6"/>
      <c r="O86" s="6"/>
      <c r="P86" s="6"/>
      <c r="Q86" s="6"/>
      <c r="R86" s="7"/>
      <c r="T86" s="45"/>
    </row>
    <row r="87" spans="1:25" x14ac:dyDescent="0.25">
      <c r="A87" s="45"/>
      <c r="B87" s="34">
        <v>20</v>
      </c>
      <c r="C87" s="35" t="s">
        <v>39</v>
      </c>
      <c r="D87" s="33" t="str">
        <f t="shared" si="2"/>
        <v>20NPT</v>
      </c>
      <c r="E87" s="6" t="s">
        <v>38</v>
      </c>
      <c r="F87" s="6" t="s">
        <v>38</v>
      </c>
      <c r="G87" s="6" t="s">
        <v>38</v>
      </c>
      <c r="H87" s="6" t="s">
        <v>38</v>
      </c>
      <c r="I87" s="7" t="s">
        <v>38</v>
      </c>
      <c r="K87" s="20">
        <v>20</v>
      </c>
      <c r="L87" s="21">
        <v>150</v>
      </c>
      <c r="M87" s="21" t="str">
        <f t="shared" ref="M87:M92" si="13">+CONCATENATE(K87,L87)</f>
        <v>20150</v>
      </c>
      <c r="N87" s="6">
        <v>16</v>
      </c>
      <c r="O87" s="6" t="str">
        <f t="shared" ref="O87:O92" si="14">+CONCATENATE("M ",P87," x ",Q87)</f>
        <v>M 30 x 160</v>
      </c>
      <c r="P87" s="6">
        <v>30</v>
      </c>
      <c r="Q87" s="6">
        <v>160</v>
      </c>
      <c r="R87" s="7">
        <v>46</v>
      </c>
      <c r="T87" s="45">
        <f t="shared" si="8"/>
        <v>0.8</v>
      </c>
      <c r="U87" t="e" cm="1">
        <f t="array" ref="U87">_xlfn.SWITCH(C87,20,150,50,300,100,600)</f>
        <v>#N/A</v>
      </c>
      <c r="V87" t="str">
        <f t="shared" si="4"/>
        <v>-</v>
      </c>
      <c r="W87" t="str">
        <f t="shared" si="5"/>
        <v>-</v>
      </c>
      <c r="X87" t="str">
        <f t="shared" si="6"/>
        <v>-</v>
      </c>
      <c r="Y87" t="str">
        <f t="shared" si="7"/>
        <v>-</v>
      </c>
    </row>
    <row r="88" spans="1:25" x14ac:dyDescent="0.25">
      <c r="A88" s="45"/>
      <c r="B88" s="34">
        <v>750</v>
      </c>
      <c r="C88" s="35" t="s">
        <v>49</v>
      </c>
      <c r="D88" s="33" t="str">
        <f t="shared" si="2"/>
        <v>75020B</v>
      </c>
      <c r="E88" s="6">
        <v>44</v>
      </c>
      <c r="F88" s="6" t="str">
        <f t="shared" si="3"/>
        <v>M 20 x 150</v>
      </c>
      <c r="G88" s="6">
        <v>20</v>
      </c>
      <c r="H88" s="6">
        <v>150</v>
      </c>
      <c r="I88" s="7">
        <v>32</v>
      </c>
      <c r="K88" s="20">
        <v>50</v>
      </c>
      <c r="L88" s="21">
        <v>250</v>
      </c>
      <c r="M88" s="21" t="str">
        <f t="shared" si="13"/>
        <v>50250</v>
      </c>
      <c r="N88" s="6">
        <v>8</v>
      </c>
      <c r="O88" s="6" t="str">
        <f t="shared" si="14"/>
        <v>M 22 x 150</v>
      </c>
      <c r="P88" s="6">
        <v>22</v>
      </c>
      <c r="Q88" s="6">
        <v>150</v>
      </c>
      <c r="R88" s="7">
        <v>36</v>
      </c>
      <c r="T88" s="45">
        <f t="shared" si="8"/>
        <v>30</v>
      </c>
      <c r="U88" t="e" cm="1">
        <f t="array" ref="U88">_xlfn.SWITCH(C88,20,150,50,300,100,600)</f>
        <v>#N/A</v>
      </c>
      <c r="V88">
        <f t="shared" si="4"/>
        <v>44</v>
      </c>
      <c r="W88">
        <f t="shared" si="5"/>
        <v>20</v>
      </c>
      <c r="X88">
        <f t="shared" si="6"/>
        <v>150</v>
      </c>
      <c r="Y88">
        <f t="shared" si="7"/>
        <v>32</v>
      </c>
    </row>
    <row r="89" spans="1:25" x14ac:dyDescent="0.25">
      <c r="A89" s="45"/>
      <c r="B89" s="34">
        <v>700</v>
      </c>
      <c r="C89" s="35" t="s">
        <v>50</v>
      </c>
      <c r="D89" s="33" t="str">
        <f t="shared" si="2"/>
        <v>700#75 Série B</v>
      </c>
      <c r="E89" s="6">
        <v>40</v>
      </c>
      <c r="F89" s="6" t="str">
        <f t="shared" si="3"/>
        <v>M 16 x 120</v>
      </c>
      <c r="G89" s="6">
        <v>16</v>
      </c>
      <c r="H89" s="6">
        <v>120</v>
      </c>
      <c r="I89" s="7">
        <v>27</v>
      </c>
      <c r="K89" s="20">
        <v>80</v>
      </c>
      <c r="L89" s="21">
        <v>250</v>
      </c>
      <c r="M89" s="21" t="str">
        <f t="shared" si="13"/>
        <v>80250</v>
      </c>
      <c r="N89" s="6">
        <v>8</v>
      </c>
      <c r="O89" s="6" t="str">
        <f t="shared" si="14"/>
        <v>M 30 x 190</v>
      </c>
      <c r="P89" s="6">
        <v>30</v>
      </c>
      <c r="Q89" s="6">
        <v>190</v>
      </c>
      <c r="R89" s="7">
        <v>46</v>
      </c>
      <c r="T89" s="45">
        <f t="shared" si="8"/>
        <v>28</v>
      </c>
      <c r="U89" t="e" cm="1">
        <f t="array" ref="U89">_xlfn.SWITCH(C89,20,150,50,300,100,600)</f>
        <v>#N/A</v>
      </c>
      <c r="V89">
        <f t="shared" si="4"/>
        <v>40</v>
      </c>
      <c r="W89">
        <f t="shared" si="5"/>
        <v>16</v>
      </c>
      <c r="X89">
        <f t="shared" si="6"/>
        <v>120</v>
      </c>
      <c r="Y89">
        <f t="shared" si="7"/>
        <v>27</v>
      </c>
    </row>
    <row r="90" spans="1:25" x14ac:dyDescent="0.25">
      <c r="A90" s="45"/>
      <c r="B90" s="34">
        <v>700</v>
      </c>
      <c r="C90" s="35" t="s">
        <v>49</v>
      </c>
      <c r="D90" s="33" t="str">
        <f t="shared" si="2"/>
        <v>70020B</v>
      </c>
      <c r="E90" s="6">
        <v>40</v>
      </c>
      <c r="F90" s="6" t="str">
        <f t="shared" si="3"/>
        <v>M 20 x 150</v>
      </c>
      <c r="G90" s="6">
        <v>20</v>
      </c>
      <c r="H90" s="6">
        <v>150</v>
      </c>
      <c r="I90" s="7">
        <v>32</v>
      </c>
      <c r="K90" s="20">
        <v>20</v>
      </c>
      <c r="L90" s="21">
        <v>600</v>
      </c>
      <c r="M90" s="21" t="str">
        <f t="shared" si="13"/>
        <v>20600</v>
      </c>
      <c r="N90" s="6">
        <v>20</v>
      </c>
      <c r="O90" s="6" t="str">
        <f t="shared" si="14"/>
        <v>M 40 x 275</v>
      </c>
      <c r="P90" s="6">
        <v>40</v>
      </c>
      <c r="Q90" s="6">
        <v>275</v>
      </c>
      <c r="R90" s="7">
        <v>65</v>
      </c>
      <c r="T90" s="45">
        <f t="shared" si="8"/>
        <v>28</v>
      </c>
      <c r="U90" t="e" cm="1">
        <f t="array" ref="U90">_xlfn.SWITCH(C90,20,150,50,300,100,600)</f>
        <v>#N/A</v>
      </c>
      <c r="V90">
        <f t="shared" si="4"/>
        <v>40</v>
      </c>
      <c r="W90">
        <f t="shared" si="5"/>
        <v>20</v>
      </c>
      <c r="X90">
        <f t="shared" si="6"/>
        <v>150</v>
      </c>
      <c r="Y90">
        <f t="shared" si="7"/>
        <v>32</v>
      </c>
    </row>
    <row r="91" spans="1:25" x14ac:dyDescent="0.25">
      <c r="A91" s="45"/>
      <c r="B91" s="34">
        <v>700</v>
      </c>
      <c r="C91" s="35" t="s">
        <v>71</v>
      </c>
      <c r="D91" s="33" t="str">
        <f t="shared" si="2"/>
        <v>70020A</v>
      </c>
      <c r="E91" s="6">
        <v>28</v>
      </c>
      <c r="F91" s="6" t="str">
        <f t="shared" si="3"/>
        <v>M 33 x 200</v>
      </c>
      <c r="G91" s="6">
        <v>33</v>
      </c>
      <c r="H91" s="6">
        <v>200</v>
      </c>
      <c r="I91" s="7">
        <v>51</v>
      </c>
      <c r="K91" s="20">
        <v>24</v>
      </c>
      <c r="L91" s="21">
        <v>150</v>
      </c>
      <c r="M91" s="21" t="str">
        <f t="shared" si="13"/>
        <v>24150</v>
      </c>
      <c r="N91" s="6">
        <v>20</v>
      </c>
      <c r="O91" s="6" t="str">
        <f t="shared" si="14"/>
        <v>M 30 x 170</v>
      </c>
      <c r="P91" s="6">
        <v>30</v>
      </c>
      <c r="Q91" s="6">
        <v>170</v>
      </c>
      <c r="R91" s="7">
        <v>46</v>
      </c>
      <c r="T91" s="45">
        <f t="shared" si="8"/>
        <v>28</v>
      </c>
      <c r="U91" t="e" cm="1">
        <f t="array" ref="U91">_xlfn.SWITCH(C91,20,150,50,300,100,600)</f>
        <v>#N/A</v>
      </c>
      <c r="V91">
        <f t="shared" si="4"/>
        <v>28</v>
      </c>
      <c r="W91">
        <f t="shared" si="5"/>
        <v>33</v>
      </c>
      <c r="X91">
        <f t="shared" si="6"/>
        <v>200</v>
      </c>
      <c r="Y91">
        <f t="shared" si="7"/>
        <v>51</v>
      </c>
    </row>
    <row r="92" spans="1:25" x14ac:dyDescent="0.25">
      <c r="A92" s="45"/>
      <c r="B92" s="34">
        <v>700</v>
      </c>
      <c r="C92" s="35" t="s">
        <v>72</v>
      </c>
      <c r="D92" s="33" t="str">
        <f t="shared" si="2"/>
        <v>700#75 TAYLOR</v>
      </c>
      <c r="E92" s="6">
        <v>36</v>
      </c>
      <c r="F92" s="6" t="str">
        <f t="shared" si="3"/>
        <v>M 22 x 130</v>
      </c>
      <c r="G92" s="6">
        <v>22</v>
      </c>
      <c r="H92" s="6">
        <v>130</v>
      </c>
      <c r="I92" s="7">
        <v>36</v>
      </c>
      <c r="K92" s="20">
        <v>24</v>
      </c>
      <c r="L92" s="21">
        <v>300</v>
      </c>
      <c r="M92" s="21" t="str">
        <f t="shared" si="13"/>
        <v>24300</v>
      </c>
      <c r="N92" s="6">
        <v>24</v>
      </c>
      <c r="O92" s="6" t="str">
        <f t="shared" si="14"/>
        <v>M 33 x 225</v>
      </c>
      <c r="P92" s="6">
        <v>33</v>
      </c>
      <c r="Q92" s="6">
        <v>225</v>
      </c>
      <c r="R92" s="7">
        <v>50</v>
      </c>
      <c r="T92" s="45">
        <f t="shared" si="8"/>
        <v>28</v>
      </c>
      <c r="U92" t="e" cm="1">
        <f t="array" ref="U92">_xlfn.SWITCH(C92,20,150,50,300,100,600)</f>
        <v>#N/A</v>
      </c>
      <c r="V92">
        <f t="shared" si="4"/>
        <v>36</v>
      </c>
      <c r="W92">
        <f t="shared" si="5"/>
        <v>22</v>
      </c>
      <c r="X92">
        <f t="shared" si="6"/>
        <v>130</v>
      </c>
      <c r="Y92">
        <f t="shared" si="7"/>
        <v>36</v>
      </c>
    </row>
    <row r="93" spans="1:25" x14ac:dyDescent="0.25">
      <c r="A93" s="45"/>
      <c r="B93" s="34">
        <v>750</v>
      </c>
      <c r="C93" s="35" t="s">
        <v>50</v>
      </c>
      <c r="D93" s="33" t="str">
        <f t="shared" ref="D93:D98" si="15">B93&amp;C93</f>
        <v>750#75 Série B</v>
      </c>
      <c r="E93" s="1">
        <v>44</v>
      </c>
      <c r="F93" s="6" t="str">
        <f t="shared" ref="F93:F98" si="16">+CONCATENATE("M ",G93," x ",H93)</f>
        <v>M 16 x 140</v>
      </c>
      <c r="G93" s="1">
        <v>16</v>
      </c>
      <c r="H93" s="1">
        <v>140</v>
      </c>
      <c r="I93" s="7">
        <v>27</v>
      </c>
      <c r="K93" s="51"/>
      <c r="L93" s="52"/>
      <c r="M93" s="52"/>
      <c r="N93" s="53"/>
      <c r="O93" s="53"/>
      <c r="P93" s="53"/>
      <c r="Q93" s="53"/>
      <c r="R93" s="54"/>
      <c r="T93" s="45"/>
    </row>
    <row r="94" spans="1:25" x14ac:dyDescent="0.25">
      <c r="A94" s="45"/>
      <c r="B94" s="34">
        <v>1050</v>
      </c>
      <c r="C94" s="35" t="s">
        <v>50</v>
      </c>
      <c r="D94" s="33" t="str">
        <f t="shared" si="15"/>
        <v>1050#75 Série B</v>
      </c>
      <c r="E94" s="6">
        <v>48</v>
      </c>
      <c r="F94" s="6" t="str">
        <f t="shared" si="16"/>
        <v>M 20 x 160</v>
      </c>
      <c r="G94" s="6">
        <v>20</v>
      </c>
      <c r="H94" s="6">
        <v>160</v>
      </c>
      <c r="I94" s="7">
        <v>32</v>
      </c>
      <c r="K94" s="51"/>
      <c r="L94" s="52"/>
      <c r="M94" s="52"/>
      <c r="N94" s="53"/>
      <c r="O94" s="53"/>
      <c r="P94" s="53"/>
      <c r="Q94" s="53"/>
      <c r="R94" s="54"/>
      <c r="T94" s="45"/>
    </row>
    <row r="95" spans="1:25" x14ac:dyDescent="0.25">
      <c r="A95" s="45"/>
      <c r="B95" s="34">
        <v>1200</v>
      </c>
      <c r="C95" s="35" t="s">
        <v>49</v>
      </c>
      <c r="D95" s="33" t="str">
        <f t="shared" si="15"/>
        <v>120020B</v>
      </c>
      <c r="E95" s="6">
        <v>44</v>
      </c>
      <c r="F95" s="6" t="str">
        <f t="shared" si="16"/>
        <v>M 30 x 220</v>
      </c>
      <c r="G95" s="6">
        <v>30</v>
      </c>
      <c r="H95" s="6">
        <v>220</v>
      </c>
      <c r="I95" s="7"/>
      <c r="K95" s="51"/>
      <c r="L95" s="52"/>
      <c r="M95" s="52"/>
      <c r="N95" s="53"/>
      <c r="O95" s="53"/>
      <c r="P95" s="53"/>
      <c r="Q95" s="53"/>
      <c r="R95" s="54"/>
      <c r="T95" s="45"/>
    </row>
    <row r="96" spans="1:25" x14ac:dyDescent="0.25">
      <c r="A96" s="45"/>
      <c r="B96" s="34">
        <v>750</v>
      </c>
      <c r="C96" s="35">
        <v>20</v>
      </c>
      <c r="D96" s="33" t="str">
        <f t="shared" si="15"/>
        <v>75020</v>
      </c>
      <c r="E96" s="6">
        <v>44</v>
      </c>
      <c r="F96" s="6" t="str">
        <f t="shared" si="16"/>
        <v>M 20 x 150</v>
      </c>
      <c r="G96" s="6">
        <v>20</v>
      </c>
      <c r="H96" s="6">
        <v>150</v>
      </c>
      <c r="I96" s="7"/>
      <c r="K96" s="51"/>
      <c r="L96" s="52"/>
      <c r="M96" s="52"/>
      <c r="N96" s="53"/>
      <c r="O96" s="53"/>
      <c r="P96" s="53"/>
      <c r="Q96" s="53"/>
      <c r="R96" s="54"/>
      <c r="T96" s="45"/>
    </row>
    <row r="97" spans="1:25" x14ac:dyDescent="0.25">
      <c r="A97" s="45"/>
      <c r="B97" s="34">
        <v>1200</v>
      </c>
      <c r="C97" s="35" t="s">
        <v>50</v>
      </c>
      <c r="D97" s="33" t="str">
        <f t="shared" si="15"/>
        <v>1200#75 Série B</v>
      </c>
      <c r="E97" s="6">
        <v>44</v>
      </c>
      <c r="F97" s="6" t="str">
        <f t="shared" si="16"/>
        <v>M 22 x 160</v>
      </c>
      <c r="G97" s="6">
        <v>22</v>
      </c>
      <c r="H97" s="6">
        <v>160</v>
      </c>
      <c r="I97" s="7">
        <v>36</v>
      </c>
      <c r="K97" s="51"/>
      <c r="L97" s="52"/>
      <c r="M97" s="52"/>
      <c r="N97" s="53"/>
      <c r="O97" s="53"/>
      <c r="P97" s="53"/>
      <c r="Q97" s="53"/>
      <c r="R97" s="54"/>
      <c r="T97" s="45"/>
    </row>
    <row r="98" spans="1:25" x14ac:dyDescent="0.25">
      <c r="A98" s="45"/>
      <c r="B98" s="34">
        <v>1050</v>
      </c>
      <c r="C98" s="35" t="s">
        <v>49</v>
      </c>
      <c r="D98" s="33" t="str">
        <f t="shared" si="15"/>
        <v>105020B</v>
      </c>
      <c r="E98" s="6">
        <v>48</v>
      </c>
      <c r="F98" s="6" t="str">
        <f t="shared" si="16"/>
        <v>M 27 x 200</v>
      </c>
      <c r="G98" s="6">
        <v>27</v>
      </c>
      <c r="H98" s="6">
        <v>200</v>
      </c>
      <c r="I98" s="7">
        <v>41</v>
      </c>
      <c r="K98" s="51"/>
      <c r="L98" s="52"/>
      <c r="M98" s="52"/>
      <c r="N98" s="53"/>
      <c r="O98" s="53"/>
      <c r="P98" s="53"/>
      <c r="Q98" s="53"/>
      <c r="R98" s="54"/>
      <c r="T98" s="45"/>
    </row>
    <row r="99" spans="1:25" ht="15.75" thickBot="1" x14ac:dyDescent="0.3">
      <c r="A99" s="45"/>
      <c r="B99" s="34">
        <v>25</v>
      </c>
      <c r="C99" s="35" t="s">
        <v>39</v>
      </c>
      <c r="D99" s="33" t="str">
        <f t="shared" si="2"/>
        <v>25NPT</v>
      </c>
      <c r="E99" s="6" t="s">
        <v>38</v>
      </c>
      <c r="F99" s="6" t="s">
        <v>38</v>
      </c>
      <c r="G99" s="6" t="s">
        <v>38</v>
      </c>
      <c r="H99" s="6" t="s">
        <v>38</v>
      </c>
      <c r="I99" s="7" t="s">
        <v>38</v>
      </c>
      <c r="K99" s="22">
        <v>24</v>
      </c>
      <c r="L99" s="23">
        <v>600</v>
      </c>
      <c r="M99" s="23" t="str">
        <f>+CONCATENATE(K99,L99)</f>
        <v>24600</v>
      </c>
      <c r="N99" s="8">
        <v>24</v>
      </c>
      <c r="O99" s="8" t="str">
        <f>+CONCATENATE("M ",P99," x ",Q99)</f>
        <v>M 42 x 295</v>
      </c>
      <c r="P99" s="8">
        <v>42</v>
      </c>
      <c r="Q99" s="8">
        <v>295</v>
      </c>
      <c r="R99" s="9">
        <v>65</v>
      </c>
      <c r="T99" s="45">
        <f t="shared" si="8"/>
        <v>1</v>
      </c>
      <c r="U99" t="e" cm="1">
        <f t="array" ref="U99">_xlfn.SWITCH(C99,20,150,50,300,100,600)</f>
        <v>#N/A</v>
      </c>
      <c r="V99" t="str">
        <f t="shared" si="4"/>
        <v>-</v>
      </c>
      <c r="W99" t="str">
        <f t="shared" si="5"/>
        <v>-</v>
      </c>
      <c r="X99" t="str">
        <f t="shared" si="6"/>
        <v>-</v>
      </c>
      <c r="Y99" t="str">
        <f t="shared" si="7"/>
        <v>-</v>
      </c>
    </row>
    <row r="100" spans="1:25" x14ac:dyDescent="0.25">
      <c r="A100" s="45"/>
      <c r="B100" s="34">
        <v>900</v>
      </c>
      <c r="C100" s="35" t="s">
        <v>50</v>
      </c>
      <c r="D100" s="33" t="str">
        <f t="shared" si="2"/>
        <v>900#75 Série B</v>
      </c>
      <c r="E100" s="6">
        <v>40</v>
      </c>
      <c r="F100" s="6" t="str">
        <f t="shared" si="3"/>
        <v>M 20 x 150</v>
      </c>
      <c r="G100" s="6">
        <v>20</v>
      </c>
      <c r="H100" s="6">
        <v>150</v>
      </c>
      <c r="I100" s="7">
        <v>32</v>
      </c>
      <c r="T100" s="45">
        <f t="shared" si="8"/>
        <v>36</v>
      </c>
    </row>
    <row r="101" spans="1:25" x14ac:dyDescent="0.25">
      <c r="A101" s="45"/>
      <c r="B101" s="34">
        <v>1350</v>
      </c>
      <c r="C101" s="35" t="s">
        <v>50</v>
      </c>
      <c r="D101" s="33" t="str">
        <f t="shared" si="2"/>
        <v>1350#75 Série B</v>
      </c>
      <c r="E101" s="6">
        <v>48</v>
      </c>
      <c r="F101" s="6" t="str">
        <f t="shared" si="3"/>
        <v>M 22 x 160</v>
      </c>
      <c r="G101" s="6">
        <v>22</v>
      </c>
      <c r="H101" s="6">
        <v>160</v>
      </c>
      <c r="I101" s="7">
        <v>36</v>
      </c>
      <c r="T101" s="45">
        <f t="shared" si="8"/>
        <v>54</v>
      </c>
    </row>
    <row r="102" spans="1:25" x14ac:dyDescent="0.25">
      <c r="A102" s="45"/>
      <c r="B102" s="34">
        <v>1050</v>
      </c>
      <c r="C102" s="35" t="s">
        <v>49</v>
      </c>
      <c r="D102" s="33" t="str">
        <f t="shared" si="2"/>
        <v>105020B</v>
      </c>
      <c r="E102" s="6">
        <v>48</v>
      </c>
      <c r="F102" s="6" t="str">
        <f t="shared" si="3"/>
        <v>M 27 x 200</v>
      </c>
      <c r="G102" s="6">
        <v>27</v>
      </c>
      <c r="H102" s="6">
        <v>200</v>
      </c>
      <c r="I102" s="7">
        <v>41</v>
      </c>
      <c r="K102" s="40"/>
      <c r="L102" s="24"/>
      <c r="M102" s="24"/>
      <c r="N102"/>
      <c r="O102"/>
      <c r="P102"/>
      <c r="Q102"/>
      <c r="R102"/>
      <c r="T102" s="45">
        <f t="shared" si="8"/>
        <v>42</v>
      </c>
    </row>
    <row r="103" spans="1:25" ht="15.75" x14ac:dyDescent="0.25">
      <c r="A103" s="45"/>
      <c r="B103" s="42"/>
      <c r="C103" s="50"/>
      <c r="K103" s="40"/>
      <c r="L103" s="24"/>
      <c r="M103" s="24"/>
      <c r="N103"/>
      <c r="O103"/>
      <c r="P103"/>
      <c r="Q103"/>
      <c r="R103"/>
    </row>
    <row r="104" spans="1:25" ht="18" customHeight="1" x14ac:dyDescent="0.25">
      <c r="A104" s="45"/>
      <c r="B104" s="43"/>
      <c r="C104" s="44"/>
      <c r="K104" s="40"/>
      <c r="L104" s="24"/>
      <c r="M104" s="24"/>
      <c r="N104"/>
      <c r="O104"/>
      <c r="P104"/>
      <c r="Q104"/>
      <c r="R104"/>
    </row>
    <row r="105" spans="1:25" ht="18" customHeight="1" x14ac:dyDescent="0.25">
      <c r="A105" s="45"/>
      <c r="B105" s="43"/>
      <c r="C105" s="44"/>
      <c r="K105" s="41"/>
    </row>
    <row r="106" spans="1:25" ht="18" customHeight="1" x14ac:dyDescent="0.25">
      <c r="A106" s="45"/>
      <c r="B106" s="43"/>
      <c r="C106" s="44"/>
      <c r="K106" s="41"/>
    </row>
    <row r="107" spans="1:25" ht="18" customHeight="1" x14ac:dyDescent="0.25">
      <c r="A107" s="45"/>
      <c r="B107" s="43"/>
      <c r="C107" s="44"/>
      <c r="K107" s="41"/>
    </row>
    <row r="108" spans="1:25" ht="18" customHeight="1" x14ac:dyDescent="0.25">
      <c r="A108" s="45"/>
      <c r="B108" s="36"/>
      <c r="C108" s="37" t="s">
        <v>33</v>
      </c>
      <c r="K108" s="41"/>
    </row>
    <row r="109" spans="1:25" ht="15.75" x14ac:dyDescent="0.25">
      <c r="B109" s="38" t="s">
        <v>28</v>
      </c>
      <c r="C109" s="39">
        <v>20</v>
      </c>
    </row>
    <row r="110" spans="1:25" ht="15.75" x14ac:dyDescent="0.25">
      <c r="B110" s="38" t="s">
        <v>30</v>
      </c>
      <c r="C110" s="39">
        <v>30</v>
      </c>
    </row>
    <row r="111" spans="1:25" ht="15.75" x14ac:dyDescent="0.25">
      <c r="B111" s="38" t="s">
        <v>29</v>
      </c>
      <c r="C111" s="39">
        <v>40</v>
      </c>
    </row>
    <row r="112" spans="1:25" ht="15.75" x14ac:dyDescent="0.25">
      <c r="B112" s="38" t="s">
        <v>31</v>
      </c>
      <c r="C112" s="39">
        <v>10</v>
      </c>
    </row>
    <row r="113" spans="2:3" ht="15.75" x14ac:dyDescent="0.25">
      <c r="B113" s="38" t="s">
        <v>32</v>
      </c>
      <c r="C113" s="39">
        <v>20</v>
      </c>
    </row>
  </sheetData>
  <autoFilter ref="A3:Y79" xr:uid="{00000000-0001-0000-0100-000000000000}"/>
  <mergeCells count="2">
    <mergeCell ref="B2:I2"/>
    <mergeCell ref="K2:R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8C6B6-3957-422A-91BD-A37B8012CEE8}">
  <sheetPr codeName="Feuil1">
    <tabColor theme="9" tint="0.79998168889431442"/>
  </sheetPr>
  <dimension ref="B2:D17"/>
  <sheetViews>
    <sheetView workbookViewId="0">
      <selection activeCell="H23" sqref="H23"/>
    </sheetView>
  </sheetViews>
  <sheetFormatPr baseColWidth="10" defaultColWidth="10.28515625" defaultRowHeight="15" x14ac:dyDescent="0.25"/>
  <cols>
    <col min="3" max="3" width="17.28515625" bestFit="1" customWidth="1"/>
    <col min="4" max="4" width="13.5703125" bestFit="1" customWidth="1"/>
  </cols>
  <sheetData>
    <row r="2" spans="2:4" x14ac:dyDescent="0.25">
      <c r="B2" t="s">
        <v>21</v>
      </c>
      <c r="C2" t="s">
        <v>79</v>
      </c>
      <c r="D2" t="s">
        <v>6</v>
      </c>
    </row>
    <row r="3" spans="2:4" x14ac:dyDescent="0.25">
      <c r="B3" t="s">
        <v>1066</v>
      </c>
      <c r="C3" t="s">
        <v>80</v>
      </c>
      <c r="D3" t="s">
        <v>48</v>
      </c>
    </row>
    <row r="4" spans="2:4" x14ac:dyDescent="0.25">
      <c r="B4" t="s">
        <v>1067</v>
      </c>
      <c r="C4" t="s">
        <v>91</v>
      </c>
      <c r="D4" t="s">
        <v>1071</v>
      </c>
    </row>
    <row r="5" spans="2:4" x14ac:dyDescent="0.25">
      <c r="B5" t="s">
        <v>1068</v>
      </c>
      <c r="C5" t="s">
        <v>1070</v>
      </c>
      <c r="D5" t="s">
        <v>1072</v>
      </c>
    </row>
    <row r="6" spans="2:4" x14ac:dyDescent="0.25">
      <c r="C6" t="s">
        <v>1069</v>
      </c>
      <c r="D6" t="s">
        <v>1074</v>
      </c>
    </row>
    <row r="7" spans="2:4" x14ac:dyDescent="0.25">
      <c r="D7" t="s">
        <v>1073</v>
      </c>
    </row>
    <row r="8" spans="2:4" x14ac:dyDescent="0.25">
      <c r="D8" t="s">
        <v>1075</v>
      </c>
    </row>
    <row r="9" spans="2:4" x14ac:dyDescent="0.25">
      <c r="D9" t="s">
        <v>1076</v>
      </c>
    </row>
    <row r="10" spans="2:4" x14ac:dyDescent="0.25">
      <c r="D10" t="s">
        <v>1078</v>
      </c>
    </row>
    <row r="11" spans="2:4" x14ac:dyDescent="0.25">
      <c r="D11" t="s">
        <v>1077</v>
      </c>
    </row>
    <row r="12" spans="2:4" x14ac:dyDescent="0.25">
      <c r="D12" t="s">
        <v>2057</v>
      </c>
    </row>
    <row r="13" spans="2:4" x14ac:dyDescent="0.25">
      <c r="D13" t="s">
        <v>2058</v>
      </c>
    </row>
    <row r="14" spans="2:4" x14ac:dyDescent="0.25">
      <c r="D14" t="s">
        <v>1079</v>
      </c>
    </row>
    <row r="15" spans="2:4" x14ac:dyDescent="0.25">
      <c r="D15" t="s">
        <v>1080</v>
      </c>
    </row>
    <row r="16" spans="2:4" x14ac:dyDescent="0.25">
      <c r="D16" t="s">
        <v>2253</v>
      </c>
    </row>
    <row r="17" spans="4:4" x14ac:dyDescent="0.25">
      <c r="D17" t="s">
        <v>2255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A57D2-A928-4059-B31C-AA2E9E8F5AE6}">
  <sheetPr codeName="Feuil2"/>
  <dimension ref="B2:F31"/>
  <sheetViews>
    <sheetView topLeftCell="A3" workbookViewId="0">
      <selection activeCell="B30" sqref="B30:F31"/>
    </sheetView>
  </sheetViews>
  <sheetFormatPr baseColWidth="10" defaultColWidth="10.28515625" defaultRowHeight="15" x14ac:dyDescent="0.25"/>
  <cols>
    <col min="1" max="1" width="13" customWidth="1"/>
    <col min="2" max="2" width="52" bestFit="1" customWidth="1"/>
    <col min="3" max="3" width="23.42578125" customWidth="1"/>
    <col min="4" max="4" width="17.85546875" customWidth="1"/>
    <col min="5" max="6" width="15" customWidth="1"/>
  </cols>
  <sheetData>
    <row r="2" spans="2:6" ht="15.75" x14ac:dyDescent="0.25">
      <c r="B2" s="115" t="s">
        <v>2093</v>
      </c>
      <c r="C2" s="116" t="s">
        <v>4</v>
      </c>
      <c r="D2" s="116" t="s">
        <v>5</v>
      </c>
      <c r="E2" s="116" t="s">
        <v>2094</v>
      </c>
      <c r="F2" s="116" t="s">
        <v>2095</v>
      </c>
    </row>
    <row r="3" spans="2:6" x14ac:dyDescent="0.25">
      <c r="B3" s="200" t="s">
        <v>2196</v>
      </c>
      <c r="C3" s="118">
        <v>0</v>
      </c>
      <c r="D3" s="118">
        <v>1</v>
      </c>
      <c r="E3" s="118">
        <v>0</v>
      </c>
      <c r="F3" s="118">
        <v>0</v>
      </c>
    </row>
    <row r="4" spans="2:6" x14ac:dyDescent="0.25">
      <c r="B4" s="48" t="s">
        <v>2197</v>
      </c>
      <c r="C4" s="118">
        <v>1</v>
      </c>
      <c r="D4" s="118">
        <v>1</v>
      </c>
      <c r="E4" s="118">
        <v>1</v>
      </c>
      <c r="F4" s="118">
        <v>0</v>
      </c>
    </row>
    <row r="5" spans="2:6" x14ac:dyDescent="0.25">
      <c r="B5" s="48" t="s">
        <v>2351</v>
      </c>
      <c r="C5" s="117">
        <v>2</v>
      </c>
      <c r="D5" s="117">
        <v>1</v>
      </c>
      <c r="E5" s="117">
        <v>2</v>
      </c>
      <c r="F5" s="117">
        <v>0</v>
      </c>
    </row>
    <row r="6" spans="2:6" x14ac:dyDescent="0.25">
      <c r="B6" s="48" t="s">
        <v>2477</v>
      </c>
      <c r="C6" s="117">
        <v>2</v>
      </c>
      <c r="D6" s="117">
        <v>1</v>
      </c>
      <c r="E6" s="117">
        <v>2</v>
      </c>
      <c r="F6" s="117">
        <v>0</v>
      </c>
    </row>
    <row r="7" spans="2:6" x14ac:dyDescent="0.25">
      <c r="B7" t="s">
        <v>2316</v>
      </c>
      <c r="C7" s="118">
        <v>1</v>
      </c>
      <c r="D7" s="118">
        <v>1</v>
      </c>
      <c r="E7" s="118">
        <v>1</v>
      </c>
      <c r="F7" s="118">
        <v>0</v>
      </c>
    </row>
    <row r="8" spans="2:6" x14ac:dyDescent="0.25">
      <c r="B8" s="189" t="s">
        <v>2352</v>
      </c>
      <c r="C8" s="118">
        <v>1</v>
      </c>
      <c r="D8" s="118">
        <v>1</v>
      </c>
      <c r="E8" s="118">
        <v>1</v>
      </c>
      <c r="F8" s="118">
        <v>0</v>
      </c>
    </row>
    <row r="9" spans="2:6" x14ac:dyDescent="0.25">
      <c r="B9" s="189" t="s">
        <v>2245</v>
      </c>
      <c r="C9" s="118">
        <v>1</v>
      </c>
      <c r="D9" s="118">
        <v>1</v>
      </c>
      <c r="E9" s="118">
        <v>1</v>
      </c>
      <c r="F9" s="118">
        <v>0</v>
      </c>
    </row>
    <row r="10" spans="2:6" x14ac:dyDescent="0.25">
      <c r="B10" s="189" t="s">
        <v>2244</v>
      </c>
      <c r="C10" s="118">
        <v>2</v>
      </c>
      <c r="D10" s="118">
        <v>1</v>
      </c>
      <c r="E10" s="118">
        <v>2</v>
      </c>
      <c r="F10" s="118">
        <v>0</v>
      </c>
    </row>
    <row r="11" spans="2:6" x14ac:dyDescent="0.25">
      <c r="B11" s="48" t="s">
        <v>2346</v>
      </c>
      <c r="C11" s="118">
        <v>1</v>
      </c>
      <c r="D11" s="118">
        <v>1</v>
      </c>
      <c r="E11" s="118">
        <v>1</v>
      </c>
      <c r="F11" s="118">
        <v>0</v>
      </c>
    </row>
    <row r="12" spans="2:6" x14ac:dyDescent="0.25">
      <c r="B12" s="189" t="s">
        <v>2240</v>
      </c>
      <c r="C12" s="118">
        <v>0</v>
      </c>
      <c r="D12" s="118">
        <v>0</v>
      </c>
      <c r="E12" s="118">
        <v>0</v>
      </c>
      <c r="F12" s="118">
        <v>0</v>
      </c>
    </row>
    <row r="13" spans="2:6" x14ac:dyDescent="0.25">
      <c r="B13" s="189" t="s">
        <v>2322</v>
      </c>
      <c r="C13" s="118">
        <v>1</v>
      </c>
      <c r="D13" s="118">
        <v>1</v>
      </c>
      <c r="E13" s="118">
        <v>1</v>
      </c>
      <c r="F13" s="118">
        <v>0</v>
      </c>
    </row>
    <row r="14" spans="2:6" x14ac:dyDescent="0.25">
      <c r="B14" s="48" t="s">
        <v>2381</v>
      </c>
      <c r="C14" s="118">
        <v>1</v>
      </c>
      <c r="D14" s="118">
        <v>1</v>
      </c>
      <c r="E14" s="118">
        <v>1</v>
      </c>
      <c r="F14" s="118">
        <v>0</v>
      </c>
    </row>
    <row r="15" spans="2:6" x14ac:dyDescent="0.25">
      <c r="B15" s="48" t="s">
        <v>2515</v>
      </c>
      <c r="C15" s="117">
        <v>1</v>
      </c>
      <c r="D15" s="117">
        <v>2</v>
      </c>
      <c r="E15" s="117">
        <v>1</v>
      </c>
      <c r="F15" s="117">
        <v>0</v>
      </c>
    </row>
    <row r="16" spans="2:6" x14ac:dyDescent="0.25">
      <c r="B16" s="173" t="s">
        <v>2316</v>
      </c>
      <c r="C16" s="118">
        <v>1</v>
      </c>
      <c r="D16" s="118">
        <v>1</v>
      </c>
      <c r="E16" s="118">
        <v>1</v>
      </c>
      <c r="F16" s="118">
        <v>0</v>
      </c>
    </row>
    <row r="17" spans="2:6" x14ac:dyDescent="0.25">
      <c r="B17" s="200" t="s">
        <v>2138</v>
      </c>
      <c r="C17" s="117">
        <v>0</v>
      </c>
      <c r="D17" s="117">
        <v>0</v>
      </c>
      <c r="E17" s="117">
        <v>0</v>
      </c>
      <c r="F17" s="117">
        <v>0</v>
      </c>
    </row>
    <row r="18" spans="2:6" x14ac:dyDescent="0.25">
      <c r="B18" s="200" t="s">
        <v>2128</v>
      </c>
      <c r="C18" s="117">
        <v>0</v>
      </c>
      <c r="D18" s="117">
        <v>2</v>
      </c>
      <c r="E18" s="117">
        <v>0</v>
      </c>
      <c r="F18" s="117">
        <v>0</v>
      </c>
    </row>
    <row r="19" spans="2:6" x14ac:dyDescent="0.25">
      <c r="B19" s="200" t="s">
        <v>139</v>
      </c>
      <c r="C19" s="118">
        <v>0</v>
      </c>
      <c r="D19" s="118">
        <v>1</v>
      </c>
      <c r="E19" s="118">
        <v>0</v>
      </c>
      <c r="F19" s="118">
        <v>0</v>
      </c>
    </row>
    <row r="20" spans="2:6" x14ac:dyDescent="0.25">
      <c r="B20" t="s">
        <v>626</v>
      </c>
      <c r="C20" s="117">
        <v>0</v>
      </c>
      <c r="D20" s="117">
        <v>1</v>
      </c>
      <c r="E20" s="117">
        <v>0</v>
      </c>
      <c r="F20" s="117">
        <v>0</v>
      </c>
    </row>
    <row r="21" spans="2:6" x14ac:dyDescent="0.25">
      <c r="B21" s="200" t="s">
        <v>2154</v>
      </c>
      <c r="C21" s="117">
        <v>0</v>
      </c>
      <c r="D21" s="117">
        <v>1</v>
      </c>
      <c r="E21" s="117">
        <v>0</v>
      </c>
      <c r="F21" s="117">
        <v>0</v>
      </c>
    </row>
    <row r="22" spans="2:6" x14ac:dyDescent="0.25">
      <c r="B22" s="200" t="s">
        <v>1831</v>
      </c>
      <c r="C22" s="117">
        <v>0</v>
      </c>
      <c r="D22" s="117">
        <v>1</v>
      </c>
      <c r="E22" s="117">
        <v>0</v>
      </c>
      <c r="F22" s="117">
        <v>0</v>
      </c>
    </row>
    <row r="23" spans="2:6" x14ac:dyDescent="0.25">
      <c r="B23" s="200" t="s">
        <v>2103</v>
      </c>
      <c r="C23" s="117">
        <v>2</v>
      </c>
      <c r="D23" s="117">
        <v>1</v>
      </c>
      <c r="E23" s="117">
        <v>0</v>
      </c>
      <c r="F23" s="117">
        <v>1</v>
      </c>
    </row>
    <row r="24" spans="2:6" x14ac:dyDescent="0.25">
      <c r="B24" s="173" t="s">
        <v>2429</v>
      </c>
      <c r="C24" s="117">
        <v>3</v>
      </c>
      <c r="D24" s="117">
        <v>2</v>
      </c>
      <c r="E24" s="117">
        <v>0</v>
      </c>
      <c r="F24" s="117">
        <v>1</v>
      </c>
    </row>
    <row r="25" spans="2:6" x14ac:dyDescent="0.25">
      <c r="B25" s="200" t="s">
        <v>2230</v>
      </c>
      <c r="C25" s="117">
        <v>2</v>
      </c>
      <c r="D25" s="117">
        <v>1</v>
      </c>
      <c r="E25" s="117">
        <v>0</v>
      </c>
      <c r="F25" s="117">
        <v>1</v>
      </c>
    </row>
    <row r="26" spans="2:6" x14ac:dyDescent="0.25">
      <c r="B26" s="48" t="s">
        <v>2233</v>
      </c>
      <c r="C26" s="117">
        <v>0</v>
      </c>
      <c r="D26" s="117">
        <v>1</v>
      </c>
      <c r="E26" s="117">
        <v>0</v>
      </c>
      <c r="F26" s="117">
        <v>0</v>
      </c>
    </row>
    <row r="27" spans="2:6" x14ac:dyDescent="0.25">
      <c r="B27" s="189" t="s">
        <v>2242</v>
      </c>
      <c r="C27" s="118">
        <v>2</v>
      </c>
      <c r="D27" s="118">
        <v>2</v>
      </c>
      <c r="E27" s="118">
        <v>0</v>
      </c>
      <c r="F27" s="118">
        <v>1</v>
      </c>
    </row>
    <row r="28" spans="2:6" x14ac:dyDescent="0.25">
      <c r="B28" s="48" t="s">
        <v>2246</v>
      </c>
      <c r="C28" s="118">
        <v>0</v>
      </c>
      <c r="D28" s="118">
        <v>2</v>
      </c>
      <c r="E28" s="118">
        <v>0</v>
      </c>
      <c r="F28" s="118">
        <v>0</v>
      </c>
    </row>
    <row r="29" spans="2:6" x14ac:dyDescent="0.25">
      <c r="B29" s="189" t="s">
        <v>2256</v>
      </c>
      <c r="C29" s="118">
        <v>0</v>
      </c>
      <c r="D29" s="118">
        <v>0</v>
      </c>
      <c r="E29" s="118">
        <v>0</v>
      </c>
      <c r="F29" s="118">
        <v>0</v>
      </c>
    </row>
    <row r="30" spans="2:6" x14ac:dyDescent="0.25">
      <c r="B30" s="200" t="s">
        <v>3463</v>
      </c>
      <c r="C30" s="117">
        <v>3</v>
      </c>
      <c r="D30" s="117">
        <v>1</v>
      </c>
      <c r="E30" s="117">
        <v>2</v>
      </c>
      <c r="F30" s="117">
        <v>0</v>
      </c>
    </row>
    <row r="31" spans="2:6" x14ac:dyDescent="0.25">
      <c r="B31" s="189" t="s">
        <v>3464</v>
      </c>
      <c r="C31" s="118">
        <v>3</v>
      </c>
      <c r="D31" s="118">
        <v>1</v>
      </c>
      <c r="E31" s="118">
        <v>2</v>
      </c>
      <c r="F31" s="118">
        <v>0</v>
      </c>
    </row>
  </sheetData>
  <conditionalFormatting sqref="B17:B18">
    <cfRule type="containsText" dxfId="30" priority="6" operator="containsText" text="BP platinage">
      <formula>NOT(ISERROR(SEARCH("BP platinage",B17)))</formula>
    </cfRule>
  </conditionalFormatting>
  <conditionalFormatting sqref="A18">
    <cfRule type="containsText" dxfId="29" priority="4" operator="containsText" text="BP platinage">
      <formula>NOT(ISERROR(SEARCH("BP platinage",A18)))</formula>
    </cfRule>
  </conditionalFormatting>
  <conditionalFormatting sqref="A17">
    <cfRule type="containsText" dxfId="28" priority="3" operator="containsText" text="BP platinage">
      <formula>NOT(ISERROR(SEARCH("BP platinage",A17)))</formula>
    </cfRule>
  </conditionalFormatting>
  <dataValidations count="1">
    <dataValidation type="list" showInputMessage="1" sqref="A19:A25 B3 B8:B16 B19:B28 B5:B6 B30:B31" xr:uid="{2AE3610D-8682-4F1D-81E3-6F5D96405EAD}">
      <formula1>Liste_operation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BA7BB-2398-4CB5-A27B-D0EA899332B4}">
  <sheetPr codeName="Feuil9"/>
  <dimension ref="A1:BV176"/>
  <sheetViews>
    <sheetView topLeftCell="B1" zoomScale="70" zoomScaleNormal="70" zoomScaleSheetLayoutView="10" zoomScalePageLayoutView="10" workbookViewId="0">
      <pane xSplit="3" ySplit="6" topLeftCell="E7" activePane="bottomRight" state="frozen"/>
      <selection activeCell="B1" sqref="B1"/>
      <selection pane="topRight" activeCell="E1" sqref="E1"/>
      <selection pane="bottomLeft" activeCell="B7" sqref="B7"/>
      <selection pane="bottomRight" activeCell="O108" sqref="O108"/>
    </sheetView>
  </sheetViews>
  <sheetFormatPr baseColWidth="10" defaultColWidth="11.42578125" defaultRowHeight="16.350000000000001" customHeight="1" x14ac:dyDescent="0.25"/>
  <cols>
    <col min="1" max="1" width="21.85546875" style="217" hidden="1" customWidth="1"/>
    <col min="2" max="2" width="23.85546875" style="221" bestFit="1" customWidth="1"/>
    <col min="3" max="3" width="33.28515625" style="221" customWidth="1"/>
    <col min="4" max="4" width="17.7109375" style="221" customWidth="1"/>
    <col min="5" max="5" width="12.7109375" style="221" customWidth="1"/>
    <col min="6" max="6" width="10.85546875" style="221" customWidth="1"/>
    <col min="7" max="7" width="30.28515625" style="217" customWidth="1"/>
    <col min="8" max="9" width="24.42578125" style="217" customWidth="1"/>
    <col min="10" max="10" width="27.28515625" style="217" customWidth="1"/>
    <col min="11" max="11" width="12.85546875" style="217" customWidth="1"/>
    <col min="12" max="12" width="11.42578125" style="217" customWidth="1"/>
    <col min="13" max="13" width="21" style="217" customWidth="1"/>
    <col min="14" max="14" width="17.5703125" style="217" customWidth="1"/>
    <col min="15" max="15" width="47.85546875" style="217" customWidth="1"/>
    <col min="16" max="16" width="29.85546875" style="217" customWidth="1"/>
    <col min="17" max="17" width="10.140625" style="217" customWidth="1"/>
    <col min="18" max="18" width="7.140625" style="217" customWidth="1"/>
    <col min="19" max="20" width="36.85546875" style="217" customWidth="1"/>
    <col min="21" max="21" width="45" style="217" customWidth="1"/>
    <col min="22" max="22" width="12.5703125" style="217" customWidth="1"/>
    <col min="23" max="23" width="9.7109375" style="217" customWidth="1"/>
    <col min="24" max="24" width="13.42578125" style="220" customWidth="1"/>
    <col min="25" max="25" width="13.28515625" style="220" customWidth="1"/>
    <col min="26" max="26" width="9.42578125" style="220" customWidth="1"/>
    <col min="27" max="33" width="10" style="217" customWidth="1"/>
    <col min="34" max="34" width="12" style="217" customWidth="1"/>
    <col min="35" max="35" width="10" style="217" customWidth="1"/>
    <col min="36" max="36" width="13.140625" style="217" customWidth="1"/>
    <col min="37" max="37" width="13.7109375" style="217" customWidth="1"/>
    <col min="38" max="38" width="13.140625" style="217" customWidth="1"/>
    <col min="39" max="39" width="10" style="217" customWidth="1"/>
    <col min="40" max="40" width="11.85546875" style="217" customWidth="1"/>
    <col min="41" max="44" width="9.28515625" style="217" customWidth="1"/>
    <col min="45" max="45" width="11.5703125" style="217" customWidth="1"/>
    <col min="46" max="46" width="9.28515625" style="217" customWidth="1"/>
    <col min="47" max="47" width="11" style="217" customWidth="1"/>
    <col min="48" max="48" width="9.28515625" style="217" customWidth="1"/>
    <col min="49" max="49" width="12.140625" style="217" customWidth="1"/>
    <col min="50" max="50" width="9.28515625" style="217" customWidth="1"/>
    <col min="51" max="51" width="12.7109375" style="217" customWidth="1"/>
    <col min="52" max="52" width="9.28515625" style="217" customWidth="1"/>
    <col min="53" max="53" width="11.5703125" style="217" customWidth="1"/>
    <col min="54" max="54" width="12.42578125" style="217" customWidth="1"/>
    <col min="55" max="55" width="14.85546875" style="217" customWidth="1"/>
    <col min="56" max="56" width="12.28515625" style="217" customWidth="1"/>
    <col min="57" max="57" width="11.28515625" style="217" customWidth="1"/>
    <col min="58" max="58" width="10.42578125" style="217" customWidth="1"/>
    <col min="59" max="59" width="11.5703125" style="217" customWidth="1"/>
    <col min="60" max="60" width="45.85546875" style="217" customWidth="1"/>
    <col min="61" max="61" width="29.42578125" style="219" customWidth="1"/>
    <col min="62" max="62" width="9" style="217" customWidth="1"/>
    <col min="63" max="63" width="20.7109375" style="217" customWidth="1"/>
    <col min="64" max="64" width="0.5703125" style="217" customWidth="1"/>
    <col min="65" max="65" width="26.7109375" style="217" customWidth="1"/>
    <col min="66" max="66" width="11.140625" style="217" customWidth="1"/>
    <col min="67" max="67" width="15" style="217" customWidth="1"/>
    <col min="68" max="68" width="14.42578125" style="217" customWidth="1"/>
    <col min="69" max="69" width="13" style="217" customWidth="1"/>
    <col min="70" max="70" width="12.28515625" style="217" customWidth="1"/>
    <col min="71" max="71" width="15.85546875" style="217" hidden="1" customWidth="1"/>
    <col min="72" max="72" width="13.7109375" style="218" hidden="1" customWidth="1"/>
    <col min="73" max="73" width="7.85546875" style="217" hidden="1" customWidth="1"/>
    <col min="74" max="16384" width="11.42578125" style="217"/>
  </cols>
  <sheetData>
    <row r="1" spans="1:74" ht="16.350000000000001" customHeight="1" thickBot="1" x14ac:dyDescent="0.3">
      <c r="X1" s="217"/>
      <c r="Y1" s="217"/>
      <c r="Z1" s="217"/>
      <c r="BI1" s="217"/>
      <c r="BT1" s="217"/>
    </row>
    <row r="2" spans="1:74" ht="41.1" customHeight="1" thickBot="1" x14ac:dyDescent="0.3">
      <c r="A2" s="404" t="s">
        <v>3351</v>
      </c>
      <c r="B2" s="403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403"/>
      <c r="AA2" s="403"/>
      <c r="AB2" s="403"/>
      <c r="AC2" s="403"/>
      <c r="AD2" s="403"/>
      <c r="AE2" s="403"/>
      <c r="AF2" s="403"/>
      <c r="AG2" s="403"/>
      <c r="AH2" s="403"/>
      <c r="AI2" s="403"/>
      <c r="AJ2" s="403"/>
      <c r="AK2" s="403"/>
      <c r="AL2" s="403"/>
      <c r="AM2" s="403"/>
      <c r="AN2" s="403"/>
      <c r="AO2" s="403"/>
      <c r="AP2" s="403"/>
      <c r="AQ2" s="403"/>
      <c r="AR2" s="403"/>
      <c r="AS2" s="403"/>
      <c r="AT2" s="403"/>
      <c r="AU2" s="403"/>
      <c r="AV2" s="403"/>
      <c r="AW2" s="403"/>
      <c r="AX2" s="403"/>
      <c r="AY2" s="403"/>
      <c r="AZ2" s="403"/>
      <c r="BA2" s="403"/>
      <c r="BB2" s="403"/>
      <c r="BC2" s="403"/>
      <c r="BD2" s="403"/>
      <c r="BE2" s="403"/>
      <c r="BF2" s="403"/>
      <c r="BG2" s="403"/>
      <c r="BH2" s="403"/>
      <c r="BI2" s="403"/>
      <c r="BJ2" s="403"/>
      <c r="BK2" s="403"/>
      <c r="BL2" s="403"/>
      <c r="BM2" s="403"/>
      <c r="BN2" s="403"/>
      <c r="BO2" s="403"/>
      <c r="BP2" s="403"/>
      <c r="BQ2" s="403"/>
      <c r="BR2" s="403"/>
      <c r="BS2" s="403"/>
      <c r="BT2" s="403"/>
      <c r="BU2" s="402"/>
    </row>
    <row r="3" spans="1:74" ht="9" customHeight="1" x14ac:dyDescent="0.25">
      <c r="A3" s="398"/>
      <c r="B3" s="396"/>
      <c r="E3" s="396"/>
      <c r="F3" s="396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401"/>
      <c r="W3" s="401"/>
      <c r="X3" s="400"/>
      <c r="Y3" s="400"/>
      <c r="Z3" s="400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399"/>
      <c r="AS3" s="399"/>
      <c r="AT3" s="399"/>
      <c r="AU3" s="399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398"/>
      <c r="BI3" s="398"/>
      <c r="BJ3" s="398"/>
      <c r="BK3" s="398"/>
      <c r="BL3" s="398"/>
      <c r="BM3" s="398"/>
      <c r="BN3" s="398"/>
      <c r="BO3" s="398"/>
      <c r="BP3" s="398"/>
      <c r="BQ3" s="398"/>
      <c r="BR3" s="398"/>
      <c r="BS3" s="398"/>
      <c r="BT3" s="398"/>
      <c r="BU3" s="397"/>
    </row>
    <row r="4" spans="1:74" ht="15" x14ac:dyDescent="0.25">
      <c r="B4" s="395">
        <f>SUBTOTAL(3,B7:B353)</f>
        <v>78</v>
      </c>
      <c r="C4" s="396"/>
      <c r="D4" s="396"/>
      <c r="E4" s="395"/>
      <c r="F4" s="395"/>
      <c r="G4" s="2">
        <f>SUBTOTAL(3,G7:G353)</f>
        <v>78</v>
      </c>
      <c r="O4" s="395">
        <f>SUBTOTAL(3,O7:O353)</f>
        <v>78</v>
      </c>
      <c r="P4" s="394"/>
      <c r="S4" s="2">
        <f>SUBTOTAL(3,S7:S353)</f>
        <v>75</v>
      </c>
      <c r="T4" s="2"/>
      <c r="U4" s="2">
        <f>SUBTOTAL(3,U7:U353)</f>
        <v>75</v>
      </c>
      <c r="V4" s="393"/>
      <c r="W4" s="393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AQ4" s="392"/>
      <c r="AR4" s="391"/>
      <c r="AS4" s="391"/>
      <c r="AT4" s="391"/>
      <c r="AU4" s="391"/>
      <c r="BI4" s="217"/>
      <c r="BP4" s="2">
        <f>SUBTOTAL(3,BP7:BP353)</f>
        <v>78</v>
      </c>
      <c r="BR4" s="2">
        <f>SUBTOTAL(3,BR7:BR353)</f>
        <v>78</v>
      </c>
      <c r="BT4" s="2">
        <f>SUBTOTAL(3,BT7:BT353)</f>
        <v>0</v>
      </c>
      <c r="BU4" s="2">
        <f>SUBTOTAL(3,BU7:BU353)</f>
        <v>0</v>
      </c>
    </row>
    <row r="5" spans="1:74" ht="39.75" customHeight="1" x14ac:dyDescent="0.25">
      <c r="A5" s="379" t="s">
        <v>3350</v>
      </c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90"/>
      <c r="W5" s="390"/>
      <c r="X5" s="390"/>
      <c r="Y5" s="389"/>
      <c r="Z5" s="389"/>
      <c r="AA5" s="387" t="s">
        <v>3349</v>
      </c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8"/>
      <c r="AR5" s="387" t="s">
        <v>3348</v>
      </c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386"/>
      <c r="BH5" s="385" t="s">
        <v>3334</v>
      </c>
      <c r="BI5" s="385"/>
      <c r="BJ5" s="385"/>
      <c r="BK5" s="385"/>
      <c r="BL5" s="385"/>
      <c r="BM5" s="385"/>
      <c r="BN5" s="384"/>
      <c r="BO5" s="383"/>
      <c r="BP5" s="382" t="s">
        <v>3347</v>
      </c>
      <c r="BQ5" s="382"/>
      <c r="BR5" s="382"/>
      <c r="BS5" s="382"/>
      <c r="BT5" s="381"/>
      <c r="BU5" s="380"/>
    </row>
    <row r="6" spans="1:74" ht="64.5" customHeight="1" x14ac:dyDescent="0.25">
      <c r="A6" s="379" t="s">
        <v>3346</v>
      </c>
      <c r="B6" s="378" t="s">
        <v>3345</v>
      </c>
      <c r="C6" s="378" t="s">
        <v>3344</v>
      </c>
      <c r="D6" s="378" t="s">
        <v>3343</v>
      </c>
      <c r="E6" s="378" t="s">
        <v>3342</v>
      </c>
      <c r="F6" s="378" t="s">
        <v>3341</v>
      </c>
      <c r="G6" s="377" t="s">
        <v>3340</v>
      </c>
      <c r="H6" s="377" t="s">
        <v>3339</v>
      </c>
      <c r="I6" s="377" t="s">
        <v>3338</v>
      </c>
      <c r="J6" s="377" t="s">
        <v>3337</v>
      </c>
      <c r="K6" s="377" t="s">
        <v>6</v>
      </c>
      <c r="L6" s="377" t="s">
        <v>3336</v>
      </c>
      <c r="M6" s="377" t="s">
        <v>21</v>
      </c>
      <c r="N6" s="377" t="s">
        <v>3335</v>
      </c>
      <c r="O6" s="377" t="s">
        <v>3334</v>
      </c>
      <c r="P6" s="377" t="s">
        <v>3333</v>
      </c>
      <c r="Q6" s="377" t="s">
        <v>3332</v>
      </c>
      <c r="R6" s="377" t="s">
        <v>3331</v>
      </c>
      <c r="S6" s="376" t="s">
        <v>3330</v>
      </c>
      <c r="T6" s="376" t="s">
        <v>3329</v>
      </c>
      <c r="U6" s="375" t="s">
        <v>3328</v>
      </c>
      <c r="V6" s="374" t="s">
        <v>3327</v>
      </c>
      <c r="W6" s="374" t="s">
        <v>3326</v>
      </c>
      <c r="X6" s="373" t="s">
        <v>3325</v>
      </c>
      <c r="Y6" s="372" t="s">
        <v>3324</v>
      </c>
      <c r="Z6" s="372" t="s">
        <v>40</v>
      </c>
      <c r="AA6" s="371" t="s">
        <v>3323</v>
      </c>
      <c r="AB6" s="370" t="s">
        <v>3322</v>
      </c>
      <c r="AC6" s="366" t="s">
        <v>3321</v>
      </c>
      <c r="AD6" s="367" t="s">
        <v>3320</v>
      </c>
      <c r="AE6" s="366" t="s">
        <v>3319</v>
      </c>
      <c r="AF6" s="367" t="s">
        <v>3318</v>
      </c>
      <c r="AG6" s="366" t="s">
        <v>3317</v>
      </c>
      <c r="AH6" s="367" t="s">
        <v>3316</v>
      </c>
      <c r="AI6" s="366" t="s">
        <v>3315</v>
      </c>
      <c r="AJ6" s="367" t="s">
        <v>3314</v>
      </c>
      <c r="AK6" s="366" t="s">
        <v>3313</v>
      </c>
      <c r="AL6" s="367" t="s">
        <v>3312</v>
      </c>
      <c r="AM6" s="366" t="s">
        <v>3311</v>
      </c>
      <c r="AN6" s="367" t="s">
        <v>3310</v>
      </c>
      <c r="AO6" s="366" t="s">
        <v>3309</v>
      </c>
      <c r="AP6" s="366" t="s">
        <v>3308</v>
      </c>
      <c r="AQ6" s="369" t="s">
        <v>3307</v>
      </c>
      <c r="AR6" s="368" t="s">
        <v>3306</v>
      </c>
      <c r="AS6" s="367" t="s">
        <v>3305</v>
      </c>
      <c r="AT6" s="366" t="s">
        <v>3304</v>
      </c>
      <c r="AU6" s="367" t="s">
        <v>3303</v>
      </c>
      <c r="AV6" s="366" t="s">
        <v>3302</v>
      </c>
      <c r="AW6" s="367" t="s">
        <v>3301</v>
      </c>
      <c r="AX6" s="366" t="s">
        <v>3300</v>
      </c>
      <c r="AY6" s="367" t="s">
        <v>3299</v>
      </c>
      <c r="AZ6" s="366" t="s">
        <v>3298</v>
      </c>
      <c r="BA6" s="367" t="s">
        <v>3297</v>
      </c>
      <c r="BB6" s="366" t="s">
        <v>3296</v>
      </c>
      <c r="BC6" s="367" t="s">
        <v>3295</v>
      </c>
      <c r="BD6" s="366" t="s">
        <v>3294</v>
      </c>
      <c r="BE6" s="367" t="s">
        <v>3293</v>
      </c>
      <c r="BF6" s="366" t="s">
        <v>3292</v>
      </c>
      <c r="BG6" s="366" t="s">
        <v>3291</v>
      </c>
      <c r="BH6" s="365" t="s">
        <v>3290</v>
      </c>
      <c r="BI6" s="364" t="s">
        <v>3289</v>
      </c>
      <c r="BJ6" s="363" t="s">
        <v>41</v>
      </c>
      <c r="BK6" s="363" t="s">
        <v>3288</v>
      </c>
      <c r="BL6" s="363" t="s">
        <v>3287</v>
      </c>
      <c r="BM6" s="362" t="s">
        <v>3286</v>
      </c>
      <c r="BN6" s="362" t="s">
        <v>2721</v>
      </c>
      <c r="BO6" s="362" t="s">
        <v>3285</v>
      </c>
      <c r="BP6" s="362" t="s">
        <v>3284</v>
      </c>
      <c r="BQ6" s="361" t="s">
        <v>3283</v>
      </c>
      <c r="BR6" s="362" t="s">
        <v>3282</v>
      </c>
      <c r="BS6" s="361" t="s">
        <v>3281</v>
      </c>
      <c r="BT6" s="360" t="s">
        <v>3280</v>
      </c>
      <c r="BU6" s="360" t="s">
        <v>3279</v>
      </c>
      <c r="BV6" s="359" t="s">
        <v>2059</v>
      </c>
    </row>
    <row r="7" spans="1:74" s="2" customFormat="1" ht="15.6" customHeight="1" x14ac:dyDescent="0.25">
      <c r="A7" s="279"/>
      <c r="B7" s="271" t="s">
        <v>126</v>
      </c>
      <c r="C7" s="293" t="s">
        <v>116</v>
      </c>
      <c r="D7" s="283"/>
      <c r="E7" s="283" t="s">
        <v>73</v>
      </c>
      <c r="F7" s="283" t="s">
        <v>83</v>
      </c>
      <c r="G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B30235YLV</v>
      </c>
      <c r="H7" s="237" t="s">
        <v>3153</v>
      </c>
      <c r="I7" s="237" t="s">
        <v>2549</v>
      </c>
      <c r="J7" s="237"/>
      <c r="K7" s="237" t="s">
        <v>2680</v>
      </c>
      <c r="L7" s="237" t="str">
        <f>LEFT(Tableau16[[#This Row],[NUMERO CLIENT]],SEARCH("-",Tableau16[[#This Row],[NUMERO CLIENT]])-1)</f>
        <v>S1</v>
      </c>
      <c r="M7" s="237" t="s">
        <v>3182</v>
      </c>
      <c r="N7" s="237" t="s">
        <v>3206</v>
      </c>
      <c r="O7" s="237" t="s">
        <v>2577</v>
      </c>
      <c r="P7" s="237" t="s">
        <v>2559</v>
      </c>
      <c r="Q7" s="237" t="s">
        <v>2558</v>
      </c>
      <c r="R7" s="237" t="s">
        <v>73</v>
      </c>
      <c r="S7" s="237" t="s">
        <v>3278</v>
      </c>
      <c r="T7" s="237" t="s">
        <v>3277</v>
      </c>
      <c r="U7" s="237" t="s">
        <v>3276</v>
      </c>
      <c r="V7" s="275" t="e" cm="1">
        <f t="array" ref="V7">_xlfn.XLOOKUP(Tableau16[[#This Row],[CODE DN PN]]&amp;Tableau16[[#This Row],[TYPE]],'[9]TABLEAU POIDS'!$D$3:$D$68 &amp; '[9]TABLEAU POIDS'!$E$3:$E$68,'[9]TABLEAU POIDS'!$F$3:$F$68)</f>
        <v>#N/A</v>
      </c>
      <c r="W7" s="275"/>
      <c r="X7" s="244">
        <v>0</v>
      </c>
      <c r="Y7" s="284" t="str">
        <f>Tableau16[[#This Row],[DIAM ADM]]&amp;Tableau16[[#This Row],[SERIE ADM]]</f>
        <v>00</v>
      </c>
      <c r="Z7" s="284"/>
      <c r="AA7" s="233" cm="1">
        <f t="array" ref="AA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" s="286" t="s">
        <v>2159</v>
      </c>
      <c r="AC7" s="232" cm="1">
        <f t="array" ref="AC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" s="244" t="s">
        <v>2159</v>
      </c>
      <c r="AE7" s="232" cm="1">
        <f t="array" ref="AE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" s="244" t="s">
        <v>2159</v>
      </c>
      <c r="AG7" s="232" cm="1">
        <f t="array" ref="AG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" s="244" t="s">
        <v>2159</v>
      </c>
      <c r="AI7" s="232" cm="1">
        <f t="array" ref="AI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" s="244" t="s">
        <v>2159</v>
      </c>
      <c r="AK7" s="232" cm="1">
        <f t="array" ref="AK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" s="244" t="s">
        <v>2159</v>
      </c>
      <c r="AM7" s="232" cm="1">
        <f t="array" ref="AM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" s="244" t="s">
        <v>2159</v>
      </c>
      <c r="AO7" s="232" cm="1">
        <f t="array" ref="AO7">IFERROR(
   SUM(
      _xlfn._xlws.FILTER(
         [9]!Tableau3[JP],
         ([9]!Tableau3[ITEM]=Tableau16[[#This Row],[POSTE TECHNIQUE]])*
         ([9]!Tableau3[Rep.]=Tableau16[[#This Row],[Repere ADM]])
      )
   ),
0)</f>
        <v>0</v>
      </c>
      <c r="AP7" s="232" cm="1">
        <f t="array" ref="AP7">IFERROR(
   SUM(
      _xlfn._xlws.FILTER(
         [9]!Tableau3[BP],
         ([9]!Tableau3[ITEM]=Tableau16[[#This Row],[POSTE TECHNIQUE]])*
         ([9]!Tableau3[Rep.]=Tableau16[[#This Row],[Repere ADM]])
      )
   ),
0)</f>
        <v>0</v>
      </c>
      <c r="AQ7" s="287"/>
      <c r="AR7" s="233" cm="1">
        <f t="array" ref="AR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" s="286" t="s">
        <v>2159</v>
      </c>
      <c r="AT7" s="232" cm="1">
        <f t="array" ref="AT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" s="244" t="s">
        <v>2159</v>
      </c>
      <c r="AV7" s="232" cm="1">
        <f t="array" ref="AV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" s="244" t="s">
        <v>2159</v>
      </c>
      <c r="AX7" s="277" cm="1">
        <f t="array" ref="AX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" s="244" t="s">
        <v>2159</v>
      </c>
      <c r="AZ7" s="232" cm="1">
        <f t="array" ref="AZ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" s="244" t="s">
        <v>2159</v>
      </c>
      <c r="BB7" s="276" cm="1">
        <f t="array" ref="BB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" s="275" t="s">
        <v>2159</v>
      </c>
      <c r="BD7" s="276" cm="1">
        <f t="array" ref="BD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" s="275" t="s">
        <v>2159</v>
      </c>
      <c r="BF7" s="232" cm="1">
        <f t="array" ref="BF7">IFERROR(
   SUM(
      _xlfn._xlws.FILTER(
         [9]!Tableau3[JP],
         ([9]!Tableau3[ITEM]=Tableau16[[#This Row],[POSTE TECHNIQUE]])*
         ([9]!Tableau3[Rep.]=Tableau16[[#This Row],[Repere REF]])
      )
   ),
0)</f>
        <v>0</v>
      </c>
      <c r="BG7" s="232" cm="1">
        <f t="array" ref="BG7">IFERROR(
   SUM(
      _xlfn._xlws.FILTER(
         [9]!Tableau3[BP],
         ([9]!Tableau3[ITEM]=Tableau16[[#This Row],[POSTE TECHNIQUE]])*
         ([9]!Tableau3[Rep.]=Tableau16[[#This Row],[Repere ADM]])
      )
   ),
0)</f>
        <v>0</v>
      </c>
      <c r="BH7" s="285"/>
      <c r="BI7" s="258"/>
      <c r="BJ7" s="257"/>
      <c r="BK7" s="257"/>
      <c r="BL7" s="257"/>
      <c r="BM7" s="275" t="s">
        <v>3192</v>
      </c>
      <c r="BN7" s="275" t="s">
        <v>2409</v>
      </c>
      <c r="BO7" s="275" t="s">
        <v>2409</v>
      </c>
      <c r="BP7" s="275" t="s">
        <v>2409</v>
      </c>
      <c r="BQ7" s="284" t="str">
        <f>Tableau16[[#This Row],[DIAM ADM]]&amp;Tableau16[[#This Row],[SERIE ADM]]</f>
        <v>00</v>
      </c>
      <c r="BR7" s="275" t="s">
        <v>2408</v>
      </c>
      <c r="BS7" s="274"/>
      <c r="BT7" s="358"/>
      <c r="BU7" s="357"/>
      <c r="BV7" s="222"/>
    </row>
    <row r="8" spans="1:74" s="2" customFormat="1" ht="15.6" hidden="1" customHeight="1" x14ac:dyDescent="0.25">
      <c r="A8" s="279"/>
      <c r="B8" s="278" t="s">
        <v>3275</v>
      </c>
      <c r="C8" s="278" t="s">
        <v>3274</v>
      </c>
      <c r="D8" s="247"/>
      <c r="E8" s="247" t="s">
        <v>73</v>
      </c>
      <c r="F8" s="247" t="s">
        <v>73</v>
      </c>
      <c r="G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H8" s="237" t="s">
        <v>2567</v>
      </c>
      <c r="I8" s="237" t="s">
        <v>2579</v>
      </c>
      <c r="J8" s="237"/>
      <c r="K8" s="237" t="s">
        <v>2548</v>
      </c>
      <c r="L8" s="237" t="str">
        <f>LEFT(Tableau16[[#This Row],[NUMERO CLIENT]],SEARCH("-",Tableau16[[#This Row],[NUMERO CLIENT]])-1)</f>
        <v>S1</v>
      </c>
      <c r="M8" s="237" t="s">
        <v>3182</v>
      </c>
      <c r="N8" s="237" t="s">
        <v>1120</v>
      </c>
      <c r="O8" s="237" t="s">
        <v>2553</v>
      </c>
      <c r="P8" s="237" t="s">
        <v>3253</v>
      </c>
      <c r="Q8" s="237" t="s">
        <v>2558</v>
      </c>
      <c r="R8" s="237" t="s">
        <v>73</v>
      </c>
      <c r="S8" s="237" t="s">
        <v>3273</v>
      </c>
      <c r="T8" s="237" t="s">
        <v>3272</v>
      </c>
      <c r="U8" s="237" t="s">
        <v>3250</v>
      </c>
      <c r="V8" s="275" t="e" cm="1">
        <f t="array" ref="V8">_xlfn.XLOOKUP(Tableau16[[#This Row],[CODE DN PN]]&amp;Tableau16[[#This Row],[TYPE]],'[9]TABLEAU POIDS'!$D$3:$D$68 &amp; '[9]TABLEAU POIDS'!$E$3:$E$68,'[9]TABLEAU POIDS'!$F$3:$F$68)</f>
        <v>#N/A</v>
      </c>
      <c r="W8" s="275"/>
      <c r="X8" s="244">
        <v>2</v>
      </c>
      <c r="Y8" s="284" t="str">
        <f>Tableau16[[#This Row],[DIAM ADM]]&amp;Tableau16[[#This Row],[SERIE ADM]]</f>
        <v>00</v>
      </c>
      <c r="Z8" s="284"/>
      <c r="AA8" s="233" cm="1">
        <f t="array" ref="AA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" s="286" t="s">
        <v>2159</v>
      </c>
      <c r="AC8" s="232" cm="1">
        <f t="array" ref="AC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" s="244" t="s">
        <v>2159</v>
      </c>
      <c r="AE8" s="232" cm="1">
        <f t="array" ref="AE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" s="244" t="s">
        <v>2159</v>
      </c>
      <c r="AG8" s="232" cm="1">
        <f t="array" ref="AG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" s="244" t="s">
        <v>2159</v>
      </c>
      <c r="AI8" s="232" cm="1">
        <f t="array" ref="AI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" s="244" t="s">
        <v>2159</v>
      </c>
      <c r="AK8" s="232" cm="1">
        <f t="array" ref="AK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" s="244" t="s">
        <v>2159</v>
      </c>
      <c r="AM8" s="232" cm="1">
        <f t="array" ref="AM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" s="244" t="s">
        <v>2159</v>
      </c>
      <c r="AO8" s="232" cm="1">
        <f t="array" ref="AO8">IFERROR(
   SUM(
      _xlfn._xlws.FILTER(
         [9]!Tableau3[JP],
         ([9]!Tableau3[ITEM]=Tableau16[[#This Row],[POSTE TECHNIQUE]])*
         ([9]!Tableau3[Rep.]=Tableau16[[#This Row],[Repere ADM]])
      )
   ),
0)</f>
        <v>0</v>
      </c>
      <c r="AP8" s="232" cm="1">
        <f t="array" ref="AP8">IFERROR(
   SUM(
      _xlfn._xlws.FILTER(
         [9]!Tableau3[BP],
         ([9]!Tableau3[ITEM]=Tableau16[[#This Row],[POSTE TECHNIQUE]])*
         ([9]!Tableau3[Rep.]=Tableau16[[#This Row],[Repere ADM]])
      )
   ),
0)</f>
        <v>0</v>
      </c>
      <c r="AQ8" s="287"/>
      <c r="AR8" s="233" cm="1">
        <f t="array" ref="AR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" s="286" t="s">
        <v>2159</v>
      </c>
      <c r="AT8" s="232" cm="1">
        <f t="array" ref="AT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" s="244" t="s">
        <v>2159</v>
      </c>
      <c r="AV8" s="232" cm="1">
        <f t="array" ref="AV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" s="244" t="s">
        <v>2159</v>
      </c>
      <c r="AX8" s="277" cm="1">
        <f t="array" ref="AX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" s="244" t="s">
        <v>2159</v>
      </c>
      <c r="AZ8" s="232" cm="1">
        <f t="array" ref="AZ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" s="244" t="s">
        <v>2159</v>
      </c>
      <c r="BB8" s="276" cm="1">
        <f t="array" ref="BB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" s="275" t="s">
        <v>2159</v>
      </c>
      <c r="BD8" s="276" cm="1">
        <f t="array" ref="BD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" s="275" t="s">
        <v>2159</v>
      </c>
      <c r="BF8" s="232" cm="1">
        <f t="array" ref="BF8">IFERROR(
   SUM(
      _xlfn._xlws.FILTER(
         [9]!Tableau3[JP],
         ([9]!Tableau3[ITEM]=Tableau16[[#This Row],[POSTE TECHNIQUE]])*
         ([9]!Tableau3[Rep.]=Tableau16[[#This Row],[Repere REF]])
      )
   ),
0)</f>
        <v>0</v>
      </c>
      <c r="BG8" s="232" cm="1">
        <f t="array" ref="BG8">IFERROR(
   SUM(
      _xlfn._xlws.FILTER(
         [9]!Tableau3[BP],
         ([9]!Tableau3[ITEM]=Tableau16[[#This Row],[POSTE TECHNIQUE]])*
         ([9]!Tableau3[Rep.]=Tableau16[[#This Row],[Repere ADM]])
      )
   ),
0)</f>
        <v>0</v>
      </c>
      <c r="BH8" s="285"/>
      <c r="BI8" s="258"/>
      <c r="BJ8" s="257"/>
      <c r="BK8" s="257"/>
      <c r="BL8" s="257"/>
      <c r="BM8" s="275" t="s">
        <v>3249</v>
      </c>
      <c r="BN8" s="275" t="s">
        <v>2409</v>
      </c>
      <c r="BO8" s="275" t="s">
        <v>2409</v>
      </c>
      <c r="BP8" s="275" t="s">
        <v>2409</v>
      </c>
      <c r="BQ8" s="284" t="str">
        <f>Tableau16[[#This Row],[DIAM ADM]]&amp;Tableau16[[#This Row],[SERIE ADM]]</f>
        <v>00</v>
      </c>
      <c r="BR8" s="275" t="s">
        <v>2408</v>
      </c>
      <c r="BS8" s="274"/>
      <c r="BT8" s="274"/>
      <c r="BU8" s="280"/>
      <c r="BV8" s="222"/>
    </row>
    <row r="9" spans="1:74" s="2" customFormat="1" ht="15.6" hidden="1" customHeight="1" x14ac:dyDescent="0.25">
      <c r="A9" s="279"/>
      <c r="B9" s="278" t="s">
        <v>3271</v>
      </c>
      <c r="C9" s="278" t="s">
        <v>3270</v>
      </c>
      <c r="D9" s="247"/>
      <c r="E9" s="247" t="s">
        <v>83</v>
      </c>
      <c r="F9" s="247" t="s">
        <v>83</v>
      </c>
      <c r="G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H9" s="237" t="s">
        <v>2567</v>
      </c>
      <c r="I9" s="237" t="s">
        <v>2579</v>
      </c>
      <c r="J9" s="237"/>
      <c r="K9" s="237" t="s">
        <v>2548</v>
      </c>
      <c r="L9" s="237" t="str">
        <f>LEFT(Tableau16[[#This Row],[NUMERO CLIENT]],SEARCH("-",Tableau16[[#This Row],[NUMERO CLIENT]])-1)</f>
        <v>S1</v>
      </c>
      <c r="M9" s="237" t="s">
        <v>3182</v>
      </c>
      <c r="N9" s="237" t="s">
        <v>1120</v>
      </c>
      <c r="O9" s="237" t="s">
        <v>2553</v>
      </c>
      <c r="P9" s="237" t="s">
        <v>3253</v>
      </c>
      <c r="Q9" s="237" t="s">
        <v>2558</v>
      </c>
      <c r="R9" s="237" t="s">
        <v>73</v>
      </c>
      <c r="S9" s="237" t="s">
        <v>3269</v>
      </c>
      <c r="T9" s="237" t="s">
        <v>3268</v>
      </c>
      <c r="U9" s="237" t="s">
        <v>3250</v>
      </c>
      <c r="V9" s="275" t="e" cm="1">
        <f t="array" ref="V9">_xlfn.XLOOKUP(Tableau16[[#This Row],[CODE DN PN]]&amp;Tableau16[[#This Row],[TYPE]],'[9]TABLEAU POIDS'!$D$3:$D$68 &amp; '[9]TABLEAU POIDS'!$E$3:$E$68,'[9]TABLEAU POIDS'!$F$3:$F$68)</f>
        <v>#N/A</v>
      </c>
      <c r="W9" s="275"/>
      <c r="X9" s="244">
        <v>2</v>
      </c>
      <c r="Y9" s="284" t="str">
        <f>Tableau16[[#This Row],[DIAM ADM]]&amp;Tableau16[[#This Row],[SERIE ADM]]</f>
        <v>00</v>
      </c>
      <c r="Z9" s="284"/>
      <c r="AA9" s="233" cm="1">
        <f t="array" ref="AA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" s="286" t="s">
        <v>2159</v>
      </c>
      <c r="AC9" s="232" cm="1">
        <f t="array" ref="AC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" s="244" t="s">
        <v>2159</v>
      </c>
      <c r="AE9" s="232" cm="1">
        <f t="array" ref="AE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" s="244" t="s">
        <v>2159</v>
      </c>
      <c r="AG9" s="232" cm="1">
        <f t="array" ref="AG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" s="244" t="s">
        <v>2159</v>
      </c>
      <c r="AI9" s="232" cm="1">
        <f t="array" ref="AI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" s="244" t="s">
        <v>2159</v>
      </c>
      <c r="AK9" s="232" cm="1">
        <f t="array" ref="AK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" s="244" t="s">
        <v>2159</v>
      </c>
      <c r="AM9" s="232" cm="1">
        <f t="array" ref="AM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" s="244" t="s">
        <v>2159</v>
      </c>
      <c r="AO9" s="232" cm="1">
        <f t="array" ref="AO9">IFERROR(
   SUM(
      _xlfn._xlws.FILTER(
         [9]!Tableau3[JP],
         ([9]!Tableau3[ITEM]=Tableau16[[#This Row],[POSTE TECHNIQUE]])*
         ([9]!Tableau3[Rep.]=Tableau16[[#This Row],[Repere ADM]])
      )
   ),
0)</f>
        <v>0</v>
      </c>
      <c r="AP9" s="232" cm="1">
        <f t="array" ref="AP9">IFERROR(
   SUM(
      _xlfn._xlws.FILTER(
         [9]!Tableau3[BP],
         ([9]!Tableau3[ITEM]=Tableau16[[#This Row],[POSTE TECHNIQUE]])*
         ([9]!Tableau3[Rep.]=Tableau16[[#This Row],[Repere ADM]])
      )
   ),
0)</f>
        <v>0</v>
      </c>
      <c r="AQ9" s="287"/>
      <c r="AR9" s="233" cm="1">
        <f t="array" ref="AR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" s="286" t="s">
        <v>2159</v>
      </c>
      <c r="AT9" s="232" cm="1">
        <f t="array" ref="AT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" s="244" t="s">
        <v>2159</v>
      </c>
      <c r="AV9" s="232" cm="1">
        <f t="array" ref="AV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" s="244" t="s">
        <v>2159</v>
      </c>
      <c r="AX9" s="277" cm="1">
        <f t="array" ref="AX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" s="244" t="s">
        <v>2159</v>
      </c>
      <c r="AZ9" s="232" cm="1">
        <f t="array" ref="AZ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" s="244" t="s">
        <v>2159</v>
      </c>
      <c r="BB9" s="276" cm="1">
        <f t="array" ref="BB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" s="275" t="s">
        <v>2159</v>
      </c>
      <c r="BD9" s="276" cm="1">
        <f t="array" ref="BD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" s="275" t="s">
        <v>2159</v>
      </c>
      <c r="BF9" s="232" cm="1">
        <f t="array" ref="BF9">IFERROR(
   SUM(
      _xlfn._xlws.FILTER(
         [9]!Tableau3[JP],
         ([9]!Tableau3[ITEM]=Tableau16[[#This Row],[POSTE TECHNIQUE]])*
         ([9]!Tableau3[Rep.]=Tableau16[[#This Row],[Repere REF]])
      )
   ),
0)</f>
        <v>0</v>
      </c>
      <c r="BG9" s="232" cm="1">
        <f t="array" ref="BG9">IFERROR(
   SUM(
      _xlfn._xlws.FILTER(
         [9]!Tableau3[BP],
         ([9]!Tableau3[ITEM]=Tableau16[[#This Row],[POSTE TECHNIQUE]])*
         ([9]!Tableau3[Rep.]=Tableau16[[#This Row],[Repere ADM]])
      )
   ),
0)</f>
        <v>0</v>
      </c>
      <c r="BH9" s="285"/>
      <c r="BI9" s="258"/>
      <c r="BJ9" s="257"/>
      <c r="BK9" s="257"/>
      <c r="BL9" s="257"/>
      <c r="BM9" s="275" t="s">
        <v>3249</v>
      </c>
      <c r="BN9" s="275" t="s">
        <v>2409</v>
      </c>
      <c r="BO9" s="275" t="s">
        <v>2409</v>
      </c>
      <c r="BP9" s="275" t="s">
        <v>2409</v>
      </c>
      <c r="BQ9" s="284" t="str">
        <f>Tableau16[[#This Row],[DIAM ADM]]&amp;Tableau16[[#This Row],[SERIE ADM]]</f>
        <v>00</v>
      </c>
      <c r="BR9" s="275" t="s">
        <v>2408</v>
      </c>
      <c r="BS9" s="274"/>
      <c r="BT9" s="274"/>
      <c r="BU9" s="280"/>
      <c r="BV9" s="222"/>
    </row>
    <row r="10" spans="1:74" s="2" customFormat="1" ht="15.6" hidden="1" customHeight="1" x14ac:dyDescent="0.25">
      <c r="A10" s="279"/>
      <c r="B10" s="271" t="s">
        <v>3267</v>
      </c>
      <c r="C10" s="293" t="s">
        <v>3266</v>
      </c>
      <c r="D10" s="283"/>
      <c r="E10" s="283" t="s">
        <v>75</v>
      </c>
      <c r="F10" s="283" t="s">
        <v>75</v>
      </c>
      <c r="G1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H10" s="237" t="s">
        <v>2567</v>
      </c>
      <c r="I10" s="237" t="s">
        <v>2579</v>
      </c>
      <c r="J10" s="237"/>
      <c r="K10" s="237" t="s">
        <v>2548</v>
      </c>
      <c r="L10" s="237" t="str">
        <f>LEFT(Tableau16[[#This Row],[NUMERO CLIENT]],SEARCH("-",Tableau16[[#This Row],[NUMERO CLIENT]])-1)</f>
        <v>S1</v>
      </c>
      <c r="M10" s="237" t="s">
        <v>3182</v>
      </c>
      <c r="N10" s="237" t="s">
        <v>1120</v>
      </c>
      <c r="O10" s="237" t="s">
        <v>2553</v>
      </c>
      <c r="P10" s="237" t="s">
        <v>3253</v>
      </c>
      <c r="Q10" s="237" t="s">
        <v>2558</v>
      </c>
      <c r="R10" s="237" t="s">
        <v>73</v>
      </c>
      <c r="S10" s="237" t="s">
        <v>3265</v>
      </c>
      <c r="T10" s="237" t="s">
        <v>3264</v>
      </c>
      <c r="U10" s="237" t="s">
        <v>3250</v>
      </c>
      <c r="V10" s="275" t="e" cm="1">
        <f t="array" ref="V10">_xlfn.XLOOKUP(Tableau16[[#This Row],[CODE DN PN]]&amp;Tableau16[[#This Row],[TYPE]],'[9]TABLEAU POIDS'!$D$3:$D$68 &amp; '[9]TABLEAU POIDS'!$E$3:$E$68,'[9]TABLEAU POIDS'!$F$3:$F$68)</f>
        <v>#N/A</v>
      </c>
      <c r="W10" s="275"/>
      <c r="X10" s="244">
        <v>2</v>
      </c>
      <c r="Y10" s="284" t="str">
        <f>Tableau16[[#This Row],[DIAM ADM]]&amp;Tableau16[[#This Row],[SERIE ADM]]</f>
        <v>00</v>
      </c>
      <c r="Z10" s="284"/>
      <c r="AA10" s="233" cm="1">
        <f t="array" ref="AA1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" s="286" t="s">
        <v>2159</v>
      </c>
      <c r="AC10" s="232" cm="1">
        <f t="array" ref="AC1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" s="244" t="s">
        <v>2159</v>
      </c>
      <c r="AE10" s="232" cm="1">
        <f t="array" ref="AE1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0" s="244" t="s">
        <v>2159</v>
      </c>
      <c r="AG10" s="232" cm="1">
        <f t="array" ref="AG1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" s="244" t="s">
        <v>2159</v>
      </c>
      <c r="AI10" s="232" cm="1">
        <f t="array" ref="AI1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" s="244" t="s">
        <v>2159</v>
      </c>
      <c r="AK10" s="232" cm="1">
        <f t="array" ref="AK1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" s="244" t="s">
        <v>2159</v>
      </c>
      <c r="AM10" s="232" cm="1">
        <f t="array" ref="AM1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" s="244" t="s">
        <v>2159</v>
      </c>
      <c r="AO10" s="232" cm="1">
        <f t="array" ref="AO10">IFERROR(
   SUM(
      _xlfn._xlws.FILTER(
         [9]!Tableau3[JP],
         ([9]!Tableau3[ITEM]=Tableau16[[#This Row],[POSTE TECHNIQUE]])*
         ([9]!Tableau3[Rep.]=Tableau16[[#This Row],[Repere ADM]])
      )
   ),
0)</f>
        <v>0</v>
      </c>
      <c r="AP10" s="232" cm="1">
        <f t="array" ref="AP10">IFERROR(
   SUM(
      _xlfn._xlws.FILTER(
         [9]!Tableau3[BP],
         ([9]!Tableau3[ITEM]=Tableau16[[#This Row],[POSTE TECHNIQUE]])*
         ([9]!Tableau3[Rep.]=Tableau16[[#This Row],[Repere ADM]])
      )
   ),
0)</f>
        <v>0</v>
      </c>
      <c r="AQ10" s="287"/>
      <c r="AR10" s="233" cm="1">
        <f t="array" ref="AR1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" s="286" t="s">
        <v>2159</v>
      </c>
      <c r="AT10" s="232" cm="1">
        <f t="array" ref="AT1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" s="244" t="s">
        <v>2159</v>
      </c>
      <c r="AV10" s="232" cm="1">
        <f t="array" ref="AV1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" s="244" t="s">
        <v>2159</v>
      </c>
      <c r="AX10" s="277" cm="1">
        <f t="array" ref="AX1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" s="244" t="s">
        <v>2159</v>
      </c>
      <c r="AZ10" s="232" cm="1">
        <f t="array" ref="AZ1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" s="244" t="s">
        <v>2159</v>
      </c>
      <c r="BB10" s="276" cm="1">
        <f t="array" ref="BB1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" s="275" t="s">
        <v>2159</v>
      </c>
      <c r="BD10" s="276" cm="1">
        <f t="array" ref="BD1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" s="275" t="s">
        <v>2159</v>
      </c>
      <c r="BF10" s="232" cm="1">
        <f t="array" ref="BF10">IFERROR(
   SUM(
      _xlfn._xlws.FILTER(
         [9]!Tableau3[JP],
         ([9]!Tableau3[ITEM]=Tableau16[[#This Row],[POSTE TECHNIQUE]])*
         ([9]!Tableau3[Rep.]=Tableau16[[#This Row],[Repere REF]])
      )
   ),
0)</f>
        <v>0</v>
      </c>
      <c r="BG10" s="232" cm="1">
        <f t="array" ref="BG10">IFERROR(
   SUM(
      _xlfn._xlws.FILTER(
         [9]!Tableau3[BP],
         ([9]!Tableau3[ITEM]=Tableau16[[#This Row],[POSTE TECHNIQUE]])*
         ([9]!Tableau3[Rep.]=Tableau16[[#This Row],[Repere ADM]])
      )
   ),
0)</f>
        <v>0</v>
      </c>
      <c r="BH10" s="285"/>
      <c r="BI10" s="258"/>
      <c r="BJ10" s="257"/>
      <c r="BK10" s="257"/>
      <c r="BL10" s="257"/>
      <c r="BM10" s="275" t="s">
        <v>3249</v>
      </c>
      <c r="BN10" s="275" t="s">
        <v>2409</v>
      </c>
      <c r="BO10" s="275" t="s">
        <v>2409</v>
      </c>
      <c r="BP10" s="275" t="s">
        <v>2409</v>
      </c>
      <c r="BQ10" s="284" t="str">
        <f>Tableau16[[#This Row],[DIAM ADM]]&amp;Tableau16[[#This Row],[SERIE ADM]]</f>
        <v>00</v>
      </c>
      <c r="BR10" s="275" t="s">
        <v>2408</v>
      </c>
      <c r="BS10" s="274"/>
      <c r="BT10" s="274"/>
      <c r="BU10" s="280"/>
      <c r="BV10" s="222"/>
    </row>
    <row r="11" spans="1:74" s="2" customFormat="1" ht="15.6" hidden="1" customHeight="1" x14ac:dyDescent="0.25">
      <c r="A11" s="279"/>
      <c r="B11" s="271" t="s">
        <v>3263</v>
      </c>
      <c r="C11" s="293" t="s">
        <v>3262</v>
      </c>
      <c r="D11" s="283"/>
      <c r="E11" s="283" t="s">
        <v>70</v>
      </c>
      <c r="F11" s="283" t="s">
        <v>70</v>
      </c>
      <c r="G1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H11" s="237" t="s">
        <v>2567</v>
      </c>
      <c r="I11" s="237" t="s">
        <v>2579</v>
      </c>
      <c r="J11" s="237"/>
      <c r="K11" s="237" t="s">
        <v>2548</v>
      </c>
      <c r="L11" s="237" t="str">
        <f>LEFT(Tableau16[[#This Row],[NUMERO CLIENT]],SEARCH("-",Tableau16[[#This Row],[NUMERO CLIENT]])-1)</f>
        <v>S1</v>
      </c>
      <c r="M11" s="237" t="s">
        <v>3182</v>
      </c>
      <c r="N11" s="237" t="s">
        <v>1120</v>
      </c>
      <c r="O11" s="237" t="s">
        <v>2553</v>
      </c>
      <c r="P11" s="237" t="s">
        <v>3253</v>
      </c>
      <c r="Q11" s="237" t="s">
        <v>2558</v>
      </c>
      <c r="R11" s="237" t="s">
        <v>73</v>
      </c>
      <c r="S11" s="237" t="s">
        <v>3261</v>
      </c>
      <c r="T11" s="237" t="s">
        <v>3260</v>
      </c>
      <c r="U11" s="237" t="s">
        <v>3250</v>
      </c>
      <c r="V11" s="275" t="e" cm="1">
        <f t="array" ref="V11">_xlfn.XLOOKUP(Tableau16[[#This Row],[CODE DN PN]]&amp;Tableau16[[#This Row],[TYPE]],'[9]TABLEAU POIDS'!$D$3:$D$68 &amp; '[9]TABLEAU POIDS'!$E$3:$E$68,'[9]TABLEAU POIDS'!$F$3:$F$68)</f>
        <v>#N/A</v>
      </c>
      <c r="W11" s="275"/>
      <c r="X11" s="244">
        <v>2</v>
      </c>
      <c r="Y11" s="284" t="str">
        <f>Tableau16[[#This Row],[DIAM ADM]]&amp;Tableau16[[#This Row],[SERIE ADM]]</f>
        <v>00</v>
      </c>
      <c r="Z11" s="284"/>
      <c r="AA11" s="233" cm="1">
        <f t="array" ref="AA1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" s="286" t="s">
        <v>2159</v>
      </c>
      <c r="AC11" s="232" cm="1">
        <f t="array" ref="AC1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" s="244" t="s">
        <v>2159</v>
      </c>
      <c r="AE11" s="232" cm="1">
        <f t="array" ref="AE1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" s="244" t="s">
        <v>2159</v>
      </c>
      <c r="AG11" s="232" cm="1">
        <f t="array" ref="AG1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" s="244" t="s">
        <v>2159</v>
      </c>
      <c r="AI11" s="232" cm="1">
        <f t="array" ref="AI1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" s="244" t="s">
        <v>2159</v>
      </c>
      <c r="AK11" s="232" cm="1">
        <f t="array" ref="AK1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" s="244" t="s">
        <v>2159</v>
      </c>
      <c r="AM11" s="232" cm="1">
        <f t="array" ref="AM1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" s="244" t="s">
        <v>2159</v>
      </c>
      <c r="AO11" s="232" cm="1">
        <f t="array" ref="AO11">IFERROR(
   SUM(
      _xlfn._xlws.FILTER(
         [9]!Tableau3[JP],
         ([9]!Tableau3[ITEM]=Tableau16[[#This Row],[POSTE TECHNIQUE]])*
         ([9]!Tableau3[Rep.]=Tableau16[[#This Row],[Repere ADM]])
      )
   ),
0)</f>
        <v>0</v>
      </c>
      <c r="AP11" s="232" cm="1">
        <f t="array" ref="AP11">IFERROR(
   SUM(
      _xlfn._xlws.FILTER(
         [9]!Tableau3[BP],
         ([9]!Tableau3[ITEM]=Tableau16[[#This Row],[POSTE TECHNIQUE]])*
         ([9]!Tableau3[Rep.]=Tableau16[[#This Row],[Repere ADM]])
      )
   ),
0)</f>
        <v>0</v>
      </c>
      <c r="AQ11" s="287"/>
      <c r="AR11" s="233" cm="1">
        <f t="array" ref="AR1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" s="286" t="s">
        <v>2159</v>
      </c>
      <c r="AT11" s="232" cm="1">
        <f t="array" ref="AT1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" s="244" t="s">
        <v>2159</v>
      </c>
      <c r="AV11" s="232" cm="1">
        <f t="array" ref="AV1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" s="244" t="s">
        <v>2159</v>
      </c>
      <c r="AX11" s="277" cm="1">
        <f t="array" ref="AX1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" s="244" t="s">
        <v>2159</v>
      </c>
      <c r="AZ11" s="232" cm="1">
        <f t="array" ref="AZ1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" s="244" t="s">
        <v>2159</v>
      </c>
      <c r="BB11" s="276" cm="1">
        <f t="array" ref="BB1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" s="275" t="s">
        <v>2159</v>
      </c>
      <c r="BD11" s="276" cm="1">
        <f t="array" ref="BD1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" s="275" t="s">
        <v>2159</v>
      </c>
      <c r="BF11" s="232" cm="1">
        <f t="array" ref="BF11">IFERROR(
   SUM(
      _xlfn._xlws.FILTER(
         [9]!Tableau3[JP],
         ([9]!Tableau3[ITEM]=Tableau16[[#This Row],[POSTE TECHNIQUE]])*
         ([9]!Tableau3[Rep.]=Tableau16[[#This Row],[Repere REF]])
      )
   ),
0)</f>
        <v>0</v>
      </c>
      <c r="BG11" s="232" cm="1">
        <f t="array" ref="BG11">IFERROR(
   SUM(
      _xlfn._xlws.FILTER(
         [9]!Tableau3[BP],
         ([9]!Tableau3[ITEM]=Tableau16[[#This Row],[POSTE TECHNIQUE]])*
         ([9]!Tableau3[Rep.]=Tableau16[[#This Row],[Repere ADM]])
      )
   ),
0)</f>
        <v>0</v>
      </c>
      <c r="BH11" s="285"/>
      <c r="BI11" s="258"/>
      <c r="BJ11" s="257"/>
      <c r="BK11" s="257"/>
      <c r="BL11" s="257"/>
      <c r="BM11" s="275" t="s">
        <v>3249</v>
      </c>
      <c r="BN11" s="275" t="s">
        <v>2409</v>
      </c>
      <c r="BO11" s="275" t="s">
        <v>2409</v>
      </c>
      <c r="BP11" s="275" t="s">
        <v>2409</v>
      </c>
      <c r="BQ11" s="284" t="str">
        <f>Tableau16[[#This Row],[DIAM ADM]]&amp;Tableau16[[#This Row],[SERIE ADM]]</f>
        <v>00</v>
      </c>
      <c r="BR11" s="275" t="s">
        <v>2408</v>
      </c>
      <c r="BS11" s="274"/>
      <c r="BT11" s="274"/>
      <c r="BU11" s="280"/>
      <c r="BV11" s="222"/>
    </row>
    <row r="12" spans="1:74" s="2" customFormat="1" ht="15.6" hidden="1" customHeight="1" x14ac:dyDescent="0.25">
      <c r="A12" s="279"/>
      <c r="B12" s="271" t="s">
        <v>3259</v>
      </c>
      <c r="C12" s="293" t="s">
        <v>3258</v>
      </c>
      <c r="D12" s="283"/>
      <c r="E12" s="283" t="s">
        <v>76</v>
      </c>
      <c r="F12" s="283" t="s">
        <v>76</v>
      </c>
      <c r="G1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H12" s="237" t="s">
        <v>2567</v>
      </c>
      <c r="I12" s="237" t="s">
        <v>2579</v>
      </c>
      <c r="J12" s="237"/>
      <c r="K12" s="237" t="s">
        <v>2548</v>
      </c>
      <c r="L12" s="237" t="str">
        <f>LEFT(Tableau16[[#This Row],[NUMERO CLIENT]],SEARCH("-",Tableau16[[#This Row],[NUMERO CLIENT]])-1)</f>
        <v>S1</v>
      </c>
      <c r="M12" s="237" t="s">
        <v>3182</v>
      </c>
      <c r="N12" s="237" t="s">
        <v>1120</v>
      </c>
      <c r="O12" s="237" t="s">
        <v>2553</v>
      </c>
      <c r="P12" s="237" t="s">
        <v>3253</v>
      </c>
      <c r="Q12" s="237" t="s">
        <v>2558</v>
      </c>
      <c r="R12" s="237" t="s">
        <v>73</v>
      </c>
      <c r="S12" s="237" t="s">
        <v>3257</v>
      </c>
      <c r="T12" s="237" t="s">
        <v>3256</v>
      </c>
      <c r="U12" s="237" t="s">
        <v>3250</v>
      </c>
      <c r="V12" s="275" t="e" cm="1">
        <f t="array" ref="V12">_xlfn.XLOOKUP(Tableau16[[#This Row],[CODE DN PN]]&amp;Tableau16[[#This Row],[TYPE]],'[9]TABLEAU POIDS'!$D$3:$D$68 &amp; '[9]TABLEAU POIDS'!$E$3:$E$68,'[9]TABLEAU POIDS'!$F$3:$F$68)</f>
        <v>#N/A</v>
      </c>
      <c r="W12" s="275"/>
      <c r="X12" s="244">
        <v>2</v>
      </c>
      <c r="Y12" s="284" t="str">
        <f>Tableau16[[#This Row],[DIAM ADM]]&amp;Tableau16[[#This Row],[SERIE ADM]]</f>
        <v>00</v>
      </c>
      <c r="Z12" s="284"/>
      <c r="AA12" s="233" cm="1">
        <f t="array" ref="AA1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" s="286" t="s">
        <v>2159</v>
      </c>
      <c r="AC12" s="232" cm="1">
        <f t="array" ref="AC1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" s="244" t="s">
        <v>2159</v>
      </c>
      <c r="AE12" s="232" cm="1">
        <f t="array" ref="AE1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" s="244" t="s">
        <v>2159</v>
      </c>
      <c r="AG12" s="232" cm="1">
        <f t="array" ref="AG1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" s="244" t="s">
        <v>2159</v>
      </c>
      <c r="AI12" s="232" cm="1">
        <f t="array" ref="AI1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" s="244" t="s">
        <v>2159</v>
      </c>
      <c r="AK12" s="232" cm="1">
        <f t="array" ref="AK1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" s="244" t="s">
        <v>2159</v>
      </c>
      <c r="AM12" s="232" cm="1">
        <f t="array" ref="AM1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" s="244" t="s">
        <v>2159</v>
      </c>
      <c r="AO12" s="232" cm="1">
        <f t="array" ref="AO12">IFERROR(
   SUM(
      _xlfn._xlws.FILTER(
         [9]!Tableau3[JP],
         ([9]!Tableau3[ITEM]=Tableau16[[#This Row],[POSTE TECHNIQUE]])*
         ([9]!Tableau3[Rep.]=Tableau16[[#This Row],[Repere ADM]])
      )
   ),
0)</f>
        <v>0</v>
      </c>
      <c r="AP12" s="232" cm="1">
        <f t="array" ref="AP12">IFERROR(
   SUM(
      _xlfn._xlws.FILTER(
         [9]!Tableau3[BP],
         ([9]!Tableau3[ITEM]=Tableau16[[#This Row],[POSTE TECHNIQUE]])*
         ([9]!Tableau3[Rep.]=Tableau16[[#This Row],[Repere ADM]])
      )
   ),
0)</f>
        <v>0</v>
      </c>
      <c r="AQ12" s="287"/>
      <c r="AR12" s="233" cm="1">
        <f t="array" ref="AR1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" s="286" t="s">
        <v>2159</v>
      </c>
      <c r="AT12" s="232" cm="1">
        <f t="array" ref="AT1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" s="244" t="s">
        <v>2159</v>
      </c>
      <c r="AV12" s="232" cm="1">
        <f t="array" ref="AV1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" s="244" t="s">
        <v>2159</v>
      </c>
      <c r="AX12" s="277" cm="1">
        <f t="array" ref="AX1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" s="244" t="s">
        <v>2159</v>
      </c>
      <c r="AZ12" s="232" cm="1">
        <f t="array" ref="AZ1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" s="244" t="s">
        <v>2159</v>
      </c>
      <c r="BB12" s="276" cm="1">
        <f t="array" ref="BB1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" s="275" t="s">
        <v>2159</v>
      </c>
      <c r="BD12" s="276" cm="1">
        <f t="array" ref="BD1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" s="275" t="s">
        <v>2159</v>
      </c>
      <c r="BF12" s="232" cm="1">
        <f t="array" ref="BF12">IFERROR(
   SUM(
      _xlfn._xlws.FILTER(
         [9]!Tableau3[JP],
         ([9]!Tableau3[ITEM]=Tableau16[[#This Row],[POSTE TECHNIQUE]])*
         ([9]!Tableau3[Rep.]=Tableau16[[#This Row],[Repere REF]])
      )
   ),
0)</f>
        <v>0</v>
      </c>
      <c r="BG12" s="232" cm="1">
        <f t="array" ref="BG12">IFERROR(
   SUM(
      _xlfn._xlws.FILTER(
         [9]!Tableau3[BP],
         ([9]!Tableau3[ITEM]=Tableau16[[#This Row],[POSTE TECHNIQUE]])*
         ([9]!Tableau3[Rep.]=Tableau16[[#This Row],[Repere ADM]])
      )
   ),
0)</f>
        <v>0</v>
      </c>
      <c r="BH12" s="285"/>
      <c r="BI12" s="258"/>
      <c r="BJ12" s="257"/>
      <c r="BK12" s="257"/>
      <c r="BL12" s="257"/>
      <c r="BM12" s="275" t="s">
        <v>3249</v>
      </c>
      <c r="BN12" s="275" t="s">
        <v>2409</v>
      </c>
      <c r="BO12" s="275" t="s">
        <v>2409</v>
      </c>
      <c r="BP12" s="275" t="s">
        <v>2409</v>
      </c>
      <c r="BQ12" s="284" t="str">
        <f>Tableau16[[#This Row],[DIAM ADM]]&amp;Tableau16[[#This Row],[SERIE ADM]]</f>
        <v>00</v>
      </c>
      <c r="BR12" s="275" t="s">
        <v>2408</v>
      </c>
      <c r="BS12" s="274"/>
      <c r="BT12" s="274"/>
      <c r="BU12" s="280"/>
      <c r="BV12" s="222"/>
    </row>
    <row r="13" spans="1:74" s="2" customFormat="1" ht="15.6" hidden="1" customHeight="1" x14ac:dyDescent="0.25">
      <c r="A13" s="279"/>
      <c r="B13" s="271" t="s">
        <v>3255</v>
      </c>
      <c r="C13" s="293" t="s">
        <v>3254</v>
      </c>
      <c r="D13" s="283"/>
      <c r="E13" s="283" t="s">
        <v>81</v>
      </c>
      <c r="F13" s="283" t="s">
        <v>81</v>
      </c>
      <c r="G1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H13" s="237" t="s">
        <v>2567</v>
      </c>
      <c r="I13" s="237" t="s">
        <v>2579</v>
      </c>
      <c r="J13" s="237"/>
      <c r="K13" s="237" t="s">
        <v>2548</v>
      </c>
      <c r="L13" s="237" t="str">
        <f>LEFT(Tableau16[[#This Row],[NUMERO CLIENT]],SEARCH("-",Tableau16[[#This Row],[NUMERO CLIENT]])-1)</f>
        <v>S1</v>
      </c>
      <c r="M13" s="237" t="s">
        <v>3182</v>
      </c>
      <c r="N13" s="237" t="s">
        <v>1120</v>
      </c>
      <c r="O13" s="237" t="s">
        <v>2553</v>
      </c>
      <c r="P13" s="237" t="s">
        <v>3253</v>
      </c>
      <c r="Q13" s="237" t="s">
        <v>2558</v>
      </c>
      <c r="R13" s="237" t="s">
        <v>73</v>
      </c>
      <c r="S13" s="237" t="s">
        <v>3252</v>
      </c>
      <c r="T13" s="237" t="s">
        <v>3251</v>
      </c>
      <c r="U13" s="237" t="s">
        <v>3250</v>
      </c>
      <c r="V13" s="275" t="e" cm="1">
        <f t="array" ref="V13">_xlfn.XLOOKUP(Tableau16[[#This Row],[CODE DN PN]]&amp;Tableau16[[#This Row],[TYPE]],'[9]TABLEAU POIDS'!$D$3:$D$68 &amp; '[9]TABLEAU POIDS'!$E$3:$E$68,'[9]TABLEAU POIDS'!$F$3:$F$68)</f>
        <v>#N/A</v>
      </c>
      <c r="W13" s="275"/>
      <c r="X13" s="244">
        <v>2</v>
      </c>
      <c r="Y13" s="284" t="str">
        <f>Tableau16[[#This Row],[DIAM ADM]]&amp;Tableau16[[#This Row],[SERIE ADM]]</f>
        <v>00</v>
      </c>
      <c r="Z13" s="284"/>
      <c r="AA13" s="233" cm="1">
        <f t="array" ref="AA1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" s="286" t="s">
        <v>2159</v>
      </c>
      <c r="AC13" s="232" cm="1">
        <f t="array" ref="AC1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" s="244" t="s">
        <v>2159</v>
      </c>
      <c r="AE13" s="232" cm="1">
        <f t="array" ref="AE1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" s="244" t="s">
        <v>2159</v>
      </c>
      <c r="AG13" s="232" cm="1">
        <f t="array" ref="AG1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" s="244" t="s">
        <v>2159</v>
      </c>
      <c r="AI13" s="232" cm="1">
        <f t="array" ref="AI1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" s="244" t="s">
        <v>2159</v>
      </c>
      <c r="AK13" s="232" cm="1">
        <f t="array" ref="AK1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" s="244" t="s">
        <v>2159</v>
      </c>
      <c r="AM13" s="232" cm="1">
        <f t="array" ref="AM1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" s="244" t="s">
        <v>2159</v>
      </c>
      <c r="AO13" s="232" cm="1">
        <f t="array" ref="AO13">IFERROR(
   SUM(
      _xlfn._xlws.FILTER(
         [9]!Tableau3[JP],
         ([9]!Tableau3[ITEM]=Tableau16[[#This Row],[POSTE TECHNIQUE]])*
         ([9]!Tableau3[Rep.]=Tableau16[[#This Row],[Repere ADM]])
      )
   ),
0)</f>
        <v>0</v>
      </c>
      <c r="AP13" s="232" cm="1">
        <f t="array" ref="AP13">IFERROR(
   SUM(
      _xlfn._xlws.FILTER(
         [9]!Tableau3[BP],
         ([9]!Tableau3[ITEM]=Tableau16[[#This Row],[POSTE TECHNIQUE]])*
         ([9]!Tableau3[Rep.]=Tableau16[[#This Row],[Repere ADM]])
      )
   ),
0)</f>
        <v>0</v>
      </c>
      <c r="AQ13" s="287"/>
      <c r="AR13" s="233" cm="1">
        <f t="array" ref="AR1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" s="286" t="s">
        <v>2159</v>
      </c>
      <c r="AT13" s="232" cm="1">
        <f t="array" ref="AT1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" s="244" t="s">
        <v>2159</v>
      </c>
      <c r="AV13" s="232" cm="1">
        <f t="array" ref="AV1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" s="244" t="s">
        <v>2159</v>
      </c>
      <c r="AX13" s="277" cm="1">
        <f t="array" ref="AX1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" s="244" t="s">
        <v>2159</v>
      </c>
      <c r="AZ13" s="232" cm="1">
        <f t="array" ref="AZ1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" s="244" t="s">
        <v>2159</v>
      </c>
      <c r="BB13" s="276" cm="1">
        <f t="array" ref="BB1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" s="275" t="s">
        <v>2159</v>
      </c>
      <c r="BD13" s="276" cm="1">
        <f t="array" ref="BD1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" s="275" t="s">
        <v>2159</v>
      </c>
      <c r="BF13" s="232" cm="1">
        <f t="array" ref="BF13">IFERROR(
   SUM(
      _xlfn._xlws.FILTER(
         [9]!Tableau3[JP],
         ([9]!Tableau3[ITEM]=Tableau16[[#This Row],[POSTE TECHNIQUE]])*
         ([9]!Tableau3[Rep.]=Tableau16[[#This Row],[Repere REF]])
      )
   ),
0)</f>
        <v>0</v>
      </c>
      <c r="BG13" s="232" cm="1">
        <f t="array" ref="BG13">IFERROR(
   SUM(
      _xlfn._xlws.FILTER(
         [9]!Tableau3[BP],
         ([9]!Tableau3[ITEM]=Tableau16[[#This Row],[POSTE TECHNIQUE]])*
         ([9]!Tableau3[Rep.]=Tableau16[[#This Row],[Repere ADM]])
      )
   ),
0)</f>
        <v>0</v>
      </c>
      <c r="BH13" s="285"/>
      <c r="BI13" s="258"/>
      <c r="BJ13" s="257"/>
      <c r="BK13" s="257"/>
      <c r="BL13" s="257"/>
      <c r="BM13" s="275" t="s">
        <v>3249</v>
      </c>
      <c r="BN13" s="275" t="s">
        <v>2409</v>
      </c>
      <c r="BO13" s="275" t="s">
        <v>2409</v>
      </c>
      <c r="BP13" s="275" t="s">
        <v>2409</v>
      </c>
      <c r="BQ13" s="284" t="str">
        <f>Tableau16[[#This Row],[DIAM ADM]]&amp;Tableau16[[#This Row],[SERIE ADM]]</f>
        <v>00</v>
      </c>
      <c r="BR13" s="275" t="s">
        <v>2408</v>
      </c>
      <c r="BS13" s="274"/>
      <c r="BT13" s="274"/>
      <c r="BU13" s="280"/>
      <c r="BV13" s="222"/>
    </row>
    <row r="14" spans="1:74" s="353" customFormat="1" ht="15.6" hidden="1" customHeight="1" x14ac:dyDescent="0.25">
      <c r="A14" s="314"/>
      <c r="B14" s="356" t="s">
        <v>3248</v>
      </c>
      <c r="C14" s="355" t="s">
        <v>3247</v>
      </c>
      <c r="D14" s="311"/>
      <c r="E14" s="312" t="s">
        <v>73</v>
      </c>
      <c r="F14" s="312" t="s">
        <v>73</v>
      </c>
      <c r="G14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H14" s="308" t="s">
        <v>2567</v>
      </c>
      <c r="I14" s="308" t="s">
        <v>2579</v>
      </c>
      <c r="J14" s="308"/>
      <c r="K14" s="308" t="s">
        <v>2548</v>
      </c>
      <c r="L14" s="308" t="str">
        <f>LEFT(Tableau16[[#This Row],[NUMERO CLIENT]],SEARCH("-",Tableau16[[#This Row],[NUMERO CLIENT]])-1)</f>
        <v>S1</v>
      </c>
      <c r="M14" s="308" t="s">
        <v>3182</v>
      </c>
      <c r="N14" s="308" t="s">
        <v>1132</v>
      </c>
      <c r="O14" s="308" t="s">
        <v>2553</v>
      </c>
      <c r="P14" s="308" t="s">
        <v>2552</v>
      </c>
      <c r="Q14" s="308" t="s">
        <v>2766</v>
      </c>
      <c r="R14" s="308" t="s">
        <v>75</v>
      </c>
      <c r="S14" s="308" t="s">
        <v>3246</v>
      </c>
      <c r="T14" s="308" t="s">
        <v>3245</v>
      </c>
      <c r="U14" s="308" t="s">
        <v>3216</v>
      </c>
      <c r="V14" s="298" t="e" cm="1">
        <f t="array" ref="V14">_xlfn.XLOOKUP(Tableau16[[#This Row],[CODE DN PN]]&amp;Tableau16[[#This Row],[TYPE]],'[9]TABLEAU POIDS'!$D$3:$D$68 &amp; '[9]TABLEAU POIDS'!$E$3:$E$68,'[9]TABLEAU POIDS'!$F$3:$F$68)</f>
        <v>#N/A</v>
      </c>
      <c r="W14" s="298"/>
      <c r="X14" s="303">
        <v>0</v>
      </c>
      <c r="Y14" s="299" t="str">
        <f>Tableau16[[#This Row],[DIAM ADM]]&amp;Tableau16[[#This Row],[SERIE ADM]]</f>
        <v>00</v>
      </c>
      <c r="Z14" s="299"/>
      <c r="AA14" s="305" cm="1">
        <f t="array" ref="AA1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" s="307"/>
      <c r="AC14" s="303" cm="1">
        <f t="array" ref="AC1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" s="303"/>
      <c r="AE14" s="303" cm="1">
        <f t="array" ref="AE1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" s="303"/>
      <c r="AG14" s="303" cm="1">
        <f t="array" ref="AG1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" s="303"/>
      <c r="AI14" s="303" cm="1">
        <f t="array" ref="AI1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" s="303"/>
      <c r="AK14" s="303" cm="1">
        <f t="array" ref="AK1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" s="303"/>
      <c r="AM14" s="303" cm="1">
        <f t="array" ref="AM1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" s="303"/>
      <c r="AO14" s="303" cm="1">
        <f t="array" ref="AO14">IFERROR(
   SUM(
      _xlfn._xlws.FILTER(
         [9]!Tableau3[JP],
         ([9]!Tableau3[ITEM]=Tableau16[[#This Row],[POSTE TECHNIQUE]])*
         ([9]!Tableau3[Rep.]=Tableau16[[#This Row],[Repere ADM]])
      )
   ),
0)</f>
        <v>0</v>
      </c>
      <c r="AP14" s="303" cm="1">
        <f t="array" ref="AP14">IFERROR(
   SUM(
      _xlfn._xlws.FILTER(
         [9]!Tableau3[BP],
         ([9]!Tableau3[ITEM]=Tableau16[[#This Row],[POSTE TECHNIQUE]])*
         ([9]!Tableau3[Rep.]=Tableau16[[#This Row],[Repere ADM]])
      )
   ),
0)</f>
        <v>0</v>
      </c>
      <c r="AQ14" s="306"/>
      <c r="AR14" s="305" cm="1">
        <f t="array" ref="AR1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" s="307"/>
      <c r="AT14" s="303" cm="1">
        <f t="array" ref="AT1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" s="303"/>
      <c r="AV14" s="303" cm="1">
        <f t="array" ref="AV1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" s="303"/>
      <c r="AX14" s="304" cm="1">
        <f t="array" ref="AX1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" s="303"/>
      <c r="AZ14" s="303" cm="1">
        <f t="array" ref="AZ1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" s="303"/>
      <c r="BB14" s="298" cm="1">
        <f t="array" ref="BB1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" s="298"/>
      <c r="BD14" s="298" cm="1">
        <f t="array" ref="BD1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" s="298"/>
      <c r="BF14" s="303" cm="1">
        <f t="array" ref="BF14">IFERROR(
   SUM(
      _xlfn._xlws.FILTER(
         [9]!Tableau3[JP],
         ([9]!Tableau3[ITEM]=Tableau16[[#This Row],[POSTE TECHNIQUE]])*
         ([9]!Tableau3[Rep.]=Tableau16[[#This Row],[Repere REF]])
      )
   ),
0)</f>
        <v>0</v>
      </c>
      <c r="BG14" s="303" cm="1">
        <f t="array" ref="BG14">IFERROR(
   SUM(
      _xlfn._xlws.FILTER(
         [9]!Tableau3[BP],
         ([9]!Tableau3[ITEM]=Tableau16[[#This Row],[POSTE TECHNIQUE]])*
         ([9]!Tableau3[Rep.]=Tableau16[[#This Row],[Repere ADM]])
      )
   ),
0)</f>
        <v>0</v>
      </c>
      <c r="BH14" s="302"/>
      <c r="BI14" s="301"/>
      <c r="BJ14" s="300"/>
      <c r="BK14" s="300"/>
      <c r="BL14" s="300"/>
      <c r="BM14" s="298"/>
      <c r="BN14" s="298"/>
      <c r="BO14" s="298"/>
      <c r="BP14" s="298" t="e" cm="1">
        <f t="array" ref="BP1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4" s="299" t="str">
        <f>Tableau16[[#This Row],[DIAM ADM]]&amp;Tableau16[[#This Row],[SERIE ADM]]</f>
        <v>00</v>
      </c>
      <c r="BR14" s="298" t="e" cm="1">
        <f t="array" ref="BR1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4" s="297"/>
      <c r="BT14" s="297"/>
      <c r="BU14" s="296"/>
      <c r="BV14" s="295"/>
    </row>
    <row r="15" spans="1:74" s="353" customFormat="1" ht="15.6" hidden="1" customHeight="1" x14ac:dyDescent="0.25">
      <c r="A15" s="314"/>
      <c r="B15" s="356" t="s">
        <v>3244</v>
      </c>
      <c r="C15" s="355" t="s">
        <v>3243</v>
      </c>
      <c r="D15" s="311"/>
      <c r="E15" s="312" t="s">
        <v>83</v>
      </c>
      <c r="F15" s="312" t="s">
        <v>83</v>
      </c>
      <c r="G15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H15" s="308" t="s">
        <v>2567</v>
      </c>
      <c r="I15" s="308" t="s">
        <v>2579</v>
      </c>
      <c r="J15" s="308"/>
      <c r="K15" s="308" t="s">
        <v>2548</v>
      </c>
      <c r="L15" s="308" t="str">
        <f>LEFT(Tableau16[[#This Row],[NUMERO CLIENT]],SEARCH("-",Tableau16[[#This Row],[NUMERO CLIENT]])-1)</f>
        <v>S1</v>
      </c>
      <c r="M15" s="308" t="s">
        <v>3182</v>
      </c>
      <c r="N15" s="308" t="s">
        <v>1132</v>
      </c>
      <c r="O15" s="308" t="s">
        <v>2553</v>
      </c>
      <c r="P15" s="308" t="s">
        <v>2552</v>
      </c>
      <c r="Q15" s="308" t="s">
        <v>2766</v>
      </c>
      <c r="R15" s="308" t="s">
        <v>75</v>
      </c>
      <c r="S15" s="309" t="s">
        <v>3242</v>
      </c>
      <c r="T15" s="309" t="s">
        <v>3241</v>
      </c>
      <c r="U15" s="308" t="s">
        <v>3216</v>
      </c>
      <c r="V15" s="298" t="e" cm="1">
        <f t="array" ref="V15">_xlfn.XLOOKUP(Tableau16[[#This Row],[CODE DN PN]]&amp;Tableau16[[#This Row],[TYPE]],'[9]TABLEAU POIDS'!$D$3:$D$68 &amp; '[9]TABLEAU POIDS'!$E$3:$E$68,'[9]TABLEAU POIDS'!$F$3:$F$68)</f>
        <v>#N/A</v>
      </c>
      <c r="W15" s="298"/>
      <c r="X15" s="303">
        <v>0</v>
      </c>
      <c r="Y15" s="299" t="str">
        <f>Tableau16[[#This Row],[DIAM ADM]]&amp;Tableau16[[#This Row],[SERIE ADM]]</f>
        <v>00</v>
      </c>
      <c r="Z15" s="299"/>
      <c r="AA15" s="305" cm="1">
        <f t="array" ref="AA1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" s="307"/>
      <c r="AC15" s="303" cm="1">
        <f t="array" ref="AC1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" s="303"/>
      <c r="AE15" s="303" cm="1">
        <f t="array" ref="AE1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" s="303"/>
      <c r="AG15" s="303" cm="1">
        <f t="array" ref="AG1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" s="303"/>
      <c r="AI15" s="303" cm="1">
        <f t="array" ref="AI1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" s="303"/>
      <c r="AK15" s="303" cm="1">
        <f t="array" ref="AK1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" s="303"/>
      <c r="AM15" s="303" cm="1">
        <f t="array" ref="AM1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" s="303"/>
      <c r="AO15" s="303" cm="1">
        <f t="array" ref="AO15">IFERROR(
   SUM(
      _xlfn._xlws.FILTER(
         [9]!Tableau3[JP],
         ([9]!Tableau3[ITEM]=Tableau16[[#This Row],[POSTE TECHNIQUE]])*
         ([9]!Tableau3[Rep.]=Tableau16[[#This Row],[Repere ADM]])
      )
   ),
0)</f>
        <v>0</v>
      </c>
      <c r="AP15" s="303" cm="1">
        <f t="array" ref="AP15">IFERROR(
   SUM(
      _xlfn._xlws.FILTER(
         [9]!Tableau3[BP],
         ([9]!Tableau3[ITEM]=Tableau16[[#This Row],[POSTE TECHNIQUE]])*
         ([9]!Tableau3[Rep.]=Tableau16[[#This Row],[Repere ADM]])
      )
   ),
0)</f>
        <v>0</v>
      </c>
      <c r="AQ15" s="306"/>
      <c r="AR15" s="305" cm="1">
        <f t="array" ref="AR1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" s="307"/>
      <c r="AT15" s="303" cm="1">
        <f t="array" ref="AT1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" s="303"/>
      <c r="AV15" s="303" cm="1">
        <f t="array" ref="AV1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" s="303"/>
      <c r="AX15" s="304" cm="1">
        <f t="array" ref="AX1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" s="303"/>
      <c r="AZ15" s="303" cm="1">
        <f t="array" ref="AZ1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" s="303"/>
      <c r="BB15" s="298" cm="1">
        <f t="array" ref="BB1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" s="298"/>
      <c r="BD15" s="298" cm="1">
        <f t="array" ref="BD1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" s="298"/>
      <c r="BF15" s="303" cm="1">
        <f t="array" ref="BF15">IFERROR(
   SUM(
      _xlfn._xlws.FILTER(
         [9]!Tableau3[JP],
         ([9]!Tableau3[ITEM]=Tableau16[[#This Row],[POSTE TECHNIQUE]])*
         ([9]!Tableau3[Rep.]=Tableau16[[#This Row],[Repere REF]])
      )
   ),
0)</f>
        <v>0</v>
      </c>
      <c r="BG15" s="303" cm="1">
        <f t="array" ref="BG15">IFERROR(
   SUM(
      _xlfn._xlws.FILTER(
         [9]!Tableau3[BP],
         ([9]!Tableau3[ITEM]=Tableau16[[#This Row],[POSTE TECHNIQUE]])*
         ([9]!Tableau3[Rep.]=Tableau16[[#This Row],[Repere ADM]])
      )
   ),
0)</f>
        <v>0</v>
      </c>
      <c r="BH15" s="302"/>
      <c r="BI15" s="301"/>
      <c r="BJ15" s="300"/>
      <c r="BK15" s="300"/>
      <c r="BL15" s="300"/>
      <c r="BM15" s="298"/>
      <c r="BN15" s="298"/>
      <c r="BO15" s="298"/>
      <c r="BP15" s="298" t="e" cm="1">
        <f t="array" ref="BP15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5" s="299" t="str">
        <f>Tableau16[[#This Row],[DIAM ADM]]&amp;Tableau16[[#This Row],[SERIE ADM]]</f>
        <v>00</v>
      </c>
      <c r="BR15" s="298" t="e" cm="1">
        <f t="array" ref="BR15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5" s="297"/>
      <c r="BT15" s="297"/>
      <c r="BU15" s="296"/>
      <c r="BV15" s="295"/>
    </row>
    <row r="16" spans="1:74" s="353" customFormat="1" ht="15.6" hidden="1" customHeight="1" x14ac:dyDescent="0.25">
      <c r="A16" s="314"/>
      <c r="B16" s="356" t="s">
        <v>3240</v>
      </c>
      <c r="C16" s="355" t="s">
        <v>3239</v>
      </c>
      <c r="D16" s="311"/>
      <c r="E16" s="311" t="s">
        <v>75</v>
      </c>
      <c r="F16" s="311" t="s">
        <v>75</v>
      </c>
      <c r="G16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H16" s="308" t="s">
        <v>2567</v>
      </c>
      <c r="I16" s="308" t="s">
        <v>2579</v>
      </c>
      <c r="J16" s="308"/>
      <c r="K16" s="308" t="s">
        <v>2548</v>
      </c>
      <c r="L16" s="308" t="str">
        <f>LEFT(Tableau16[[#This Row],[NUMERO CLIENT]],SEARCH("-",Tableau16[[#This Row],[NUMERO CLIENT]])-1)</f>
        <v>S1</v>
      </c>
      <c r="M16" s="308" t="s">
        <v>3182</v>
      </c>
      <c r="N16" s="308" t="s">
        <v>1132</v>
      </c>
      <c r="O16" s="308" t="s">
        <v>2553</v>
      </c>
      <c r="P16" s="308" t="s">
        <v>2552</v>
      </c>
      <c r="Q16" s="308" t="s">
        <v>2766</v>
      </c>
      <c r="R16" s="308" t="s">
        <v>75</v>
      </c>
      <c r="S16" s="308" t="s">
        <v>3238</v>
      </c>
      <c r="T16" s="308" t="s">
        <v>3237</v>
      </c>
      <c r="U16" s="308" t="s">
        <v>3216</v>
      </c>
      <c r="V16" s="298" t="e" cm="1">
        <f t="array" ref="V16">_xlfn.XLOOKUP(Tableau16[[#This Row],[CODE DN PN]]&amp;Tableau16[[#This Row],[TYPE]],'[9]TABLEAU POIDS'!$D$3:$D$68 &amp; '[9]TABLEAU POIDS'!$E$3:$E$68,'[9]TABLEAU POIDS'!$F$3:$F$68)</f>
        <v>#N/A</v>
      </c>
      <c r="W16" s="298"/>
      <c r="X16" s="303">
        <v>0</v>
      </c>
      <c r="Y16" s="354" t="str">
        <f>Tableau16[[#This Row],[DIAM ADM]]&amp;Tableau16[[#This Row],[SERIE ADM]]</f>
        <v>00</v>
      </c>
      <c r="Z16" s="354"/>
      <c r="AA16" s="305" cm="1">
        <f t="array" ref="AA1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" s="307"/>
      <c r="AC16" s="303" cm="1">
        <f t="array" ref="AC1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" s="303"/>
      <c r="AE16" s="303" cm="1">
        <f t="array" ref="AE1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" s="303"/>
      <c r="AG16" s="303" cm="1">
        <f t="array" ref="AG1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" s="303"/>
      <c r="AI16" s="303" cm="1">
        <f t="array" ref="AI1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" s="303"/>
      <c r="AK16" s="303" cm="1">
        <f t="array" ref="AK1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" s="303"/>
      <c r="AM16" s="303" cm="1">
        <f t="array" ref="AM1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" s="303"/>
      <c r="AO16" s="303" cm="1">
        <f t="array" ref="AO16">IFERROR(
   SUM(
      _xlfn._xlws.FILTER(
         [9]!Tableau3[JP],
         ([9]!Tableau3[ITEM]=Tableau16[[#This Row],[POSTE TECHNIQUE]])*
         ([9]!Tableau3[Rep.]=Tableau16[[#This Row],[Repere ADM]])
      )
   ),
0)</f>
        <v>0</v>
      </c>
      <c r="AP16" s="303" cm="1">
        <f t="array" ref="AP16">IFERROR(
   SUM(
      _xlfn._xlws.FILTER(
         [9]!Tableau3[BP],
         ([9]!Tableau3[ITEM]=Tableau16[[#This Row],[POSTE TECHNIQUE]])*
         ([9]!Tableau3[Rep.]=Tableau16[[#This Row],[Repere ADM]])
      )
   ),
0)</f>
        <v>0</v>
      </c>
      <c r="AQ16" s="306"/>
      <c r="AR16" s="305" cm="1">
        <f t="array" ref="AR1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" s="307"/>
      <c r="AT16" s="303" cm="1">
        <f t="array" ref="AT1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" s="303"/>
      <c r="AV16" s="303" cm="1">
        <f t="array" ref="AV1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" s="303"/>
      <c r="AX16" s="304" cm="1">
        <f t="array" ref="AX1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" s="303"/>
      <c r="AZ16" s="303" cm="1">
        <f t="array" ref="AZ1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" s="303"/>
      <c r="BB16" s="298" cm="1">
        <f t="array" ref="BB1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" s="298"/>
      <c r="BD16" s="298" cm="1">
        <f t="array" ref="BD1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" s="298"/>
      <c r="BF16" s="303" cm="1">
        <f t="array" ref="BF16">IFERROR(
   SUM(
      _xlfn._xlws.FILTER(
         [9]!Tableau3[JP],
         ([9]!Tableau3[ITEM]=Tableau16[[#This Row],[POSTE TECHNIQUE]])*
         ([9]!Tableau3[Rep.]=Tableau16[[#This Row],[Repere REF]])
      )
   ),
0)</f>
        <v>0</v>
      </c>
      <c r="BG16" s="303" cm="1">
        <f t="array" ref="BG16">IFERROR(
   SUM(
      _xlfn._xlws.FILTER(
         [9]!Tableau3[BP],
         ([9]!Tableau3[ITEM]=Tableau16[[#This Row],[POSTE TECHNIQUE]])*
         ([9]!Tableau3[Rep.]=Tableau16[[#This Row],[Repere ADM]])
      )
   ),
0)</f>
        <v>0</v>
      </c>
      <c r="BH16" s="302"/>
      <c r="BI16" s="301"/>
      <c r="BJ16" s="300"/>
      <c r="BK16" s="300"/>
      <c r="BL16" s="300"/>
      <c r="BM16" s="298"/>
      <c r="BN16" s="298"/>
      <c r="BO16" s="298"/>
      <c r="BP16" s="298" t="e" cm="1">
        <f t="array" ref="BP16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6" s="354" t="str">
        <f>Tableau16[[#This Row],[DIAM ADM]]&amp;Tableau16[[#This Row],[SERIE ADM]]</f>
        <v>00</v>
      </c>
      <c r="BR16" s="298" t="e" cm="1">
        <f t="array" ref="BR16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6" s="297"/>
      <c r="BT16" s="297"/>
      <c r="BU16" s="296"/>
      <c r="BV16" s="295"/>
    </row>
    <row r="17" spans="1:74" s="294" customFormat="1" ht="33" hidden="1" customHeight="1" x14ac:dyDescent="0.25">
      <c r="A17" s="314"/>
      <c r="B17" s="356" t="s">
        <v>3236</v>
      </c>
      <c r="C17" s="355" t="s">
        <v>3235</v>
      </c>
      <c r="D17" s="311"/>
      <c r="E17" s="311" t="s">
        <v>70</v>
      </c>
      <c r="F17" s="311" t="s">
        <v>70</v>
      </c>
      <c r="G17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H17" s="308" t="s">
        <v>2567</v>
      </c>
      <c r="I17" s="308" t="s">
        <v>2579</v>
      </c>
      <c r="J17" s="308"/>
      <c r="K17" s="308" t="s">
        <v>2548</v>
      </c>
      <c r="L17" s="308" t="str">
        <f>LEFT(Tableau16[[#This Row],[NUMERO CLIENT]],SEARCH("-",Tableau16[[#This Row],[NUMERO CLIENT]])-1)</f>
        <v>S1</v>
      </c>
      <c r="M17" s="308" t="s">
        <v>3182</v>
      </c>
      <c r="N17" s="308" t="s">
        <v>1132</v>
      </c>
      <c r="O17" s="308" t="s">
        <v>2553</v>
      </c>
      <c r="P17" s="308" t="s">
        <v>2552</v>
      </c>
      <c r="Q17" s="308" t="s">
        <v>2766</v>
      </c>
      <c r="R17" s="308" t="s">
        <v>75</v>
      </c>
      <c r="S17" s="308" t="s">
        <v>3234</v>
      </c>
      <c r="T17" s="308" t="s">
        <v>3233</v>
      </c>
      <c r="U17" s="308" t="s">
        <v>3216</v>
      </c>
      <c r="V17" s="298" t="e" cm="1">
        <f t="array" ref="V17">_xlfn.XLOOKUP(Tableau16[[#This Row],[CODE DN PN]]&amp;Tableau16[[#This Row],[TYPE]],'[9]TABLEAU POIDS'!$D$3:$D$68 &amp; '[9]TABLEAU POIDS'!$E$3:$E$68,'[9]TABLEAU POIDS'!$F$3:$F$68)</f>
        <v>#N/A</v>
      </c>
      <c r="W17" s="298"/>
      <c r="X17" s="303">
        <v>0</v>
      </c>
      <c r="Y17" s="299" t="str">
        <f>Tableau16[[#This Row],[DIAM ADM]]&amp;Tableau16[[#This Row],[SERIE ADM]]</f>
        <v>00</v>
      </c>
      <c r="Z17" s="299"/>
      <c r="AA17" s="305" cm="1">
        <f t="array" ref="AA1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7" s="307"/>
      <c r="AC17" s="303" cm="1">
        <f t="array" ref="AC1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7" s="303"/>
      <c r="AE17" s="303" cm="1">
        <f t="array" ref="AE1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7" s="303"/>
      <c r="AG17" s="303" cm="1">
        <f t="array" ref="AG1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7" s="303"/>
      <c r="AI17" s="303" cm="1">
        <f t="array" ref="AI1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7" s="303"/>
      <c r="AK17" s="303" cm="1">
        <f t="array" ref="AK1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7" s="303"/>
      <c r="AM17" s="303" cm="1">
        <f t="array" ref="AM1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7" s="303"/>
      <c r="AO17" s="303" cm="1">
        <f t="array" ref="AO17">IFERROR(
   SUM(
      _xlfn._xlws.FILTER(
         [9]!Tableau3[JP],
         ([9]!Tableau3[ITEM]=Tableau16[[#This Row],[POSTE TECHNIQUE]])*
         ([9]!Tableau3[Rep.]=Tableau16[[#This Row],[Repere ADM]])
      )
   ),
0)</f>
        <v>0</v>
      </c>
      <c r="AP17" s="303" cm="1">
        <f t="array" ref="AP17">IFERROR(
   SUM(
      _xlfn._xlws.FILTER(
         [9]!Tableau3[BP],
         ([9]!Tableau3[ITEM]=Tableau16[[#This Row],[POSTE TECHNIQUE]])*
         ([9]!Tableau3[Rep.]=Tableau16[[#This Row],[Repere ADM]])
      )
   ),
0)</f>
        <v>0</v>
      </c>
      <c r="AQ17" s="306"/>
      <c r="AR17" s="305" cm="1">
        <f t="array" ref="AR1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7" s="307"/>
      <c r="AT17" s="303" cm="1">
        <f t="array" ref="AT1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7" s="303"/>
      <c r="AV17" s="303" cm="1">
        <f t="array" ref="AV1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7" s="303"/>
      <c r="AX17" s="304" cm="1">
        <f t="array" ref="AX1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7" s="303"/>
      <c r="AZ17" s="303" cm="1">
        <f t="array" ref="AZ1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7" s="303"/>
      <c r="BB17" s="298" cm="1">
        <f t="array" ref="BB1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7" s="298"/>
      <c r="BD17" s="298" cm="1">
        <f t="array" ref="BD1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7" s="298"/>
      <c r="BF17" s="303" cm="1">
        <f t="array" ref="BF17">IFERROR(
   SUM(
      _xlfn._xlws.FILTER(
         [9]!Tableau3[JP],
         ([9]!Tableau3[ITEM]=Tableau16[[#This Row],[POSTE TECHNIQUE]])*
         ([9]!Tableau3[Rep.]=Tableau16[[#This Row],[Repere REF]])
      )
   ),
0)</f>
        <v>0</v>
      </c>
      <c r="BG17" s="303" cm="1">
        <f t="array" ref="BG17">IFERROR(
   SUM(
      _xlfn._xlws.FILTER(
         [9]!Tableau3[BP],
         ([9]!Tableau3[ITEM]=Tableau16[[#This Row],[POSTE TECHNIQUE]])*
         ([9]!Tableau3[Rep.]=Tableau16[[#This Row],[Repere ADM]])
      )
   ),
0)</f>
        <v>0</v>
      </c>
      <c r="BH17" s="302"/>
      <c r="BI17" s="301"/>
      <c r="BJ17" s="300"/>
      <c r="BK17" s="300"/>
      <c r="BL17" s="300"/>
      <c r="BM17" s="298"/>
      <c r="BN17" s="298"/>
      <c r="BO17" s="298"/>
      <c r="BP17" s="298" t="e" cm="1">
        <f t="array" ref="BP1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7" s="299" t="str">
        <f>Tableau16[[#This Row],[DIAM ADM]]&amp;Tableau16[[#This Row],[SERIE ADM]]</f>
        <v>00</v>
      </c>
      <c r="BR17" s="298" t="e" cm="1">
        <f t="array" ref="BR1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7" s="297"/>
      <c r="BT17" s="297"/>
      <c r="BU17" s="296"/>
      <c r="BV17" s="295"/>
    </row>
    <row r="18" spans="1:74" s="353" customFormat="1" ht="15.6" hidden="1" customHeight="1" x14ac:dyDescent="0.25">
      <c r="A18" s="314"/>
      <c r="B18" s="356" t="s">
        <v>3232</v>
      </c>
      <c r="C18" s="355" t="s">
        <v>3231</v>
      </c>
      <c r="D18" s="311"/>
      <c r="E18" s="311" t="s">
        <v>76</v>
      </c>
      <c r="F18" s="311" t="s">
        <v>76</v>
      </c>
      <c r="G18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H18" s="308" t="s">
        <v>2567</v>
      </c>
      <c r="I18" s="308" t="s">
        <v>2579</v>
      </c>
      <c r="J18" s="308"/>
      <c r="K18" s="308" t="s">
        <v>2548</v>
      </c>
      <c r="L18" s="308" t="str">
        <f>LEFT(Tableau16[[#This Row],[NUMERO CLIENT]],SEARCH("-",Tableau16[[#This Row],[NUMERO CLIENT]])-1)</f>
        <v>S1</v>
      </c>
      <c r="M18" s="308" t="s">
        <v>3182</v>
      </c>
      <c r="N18" s="308" t="s">
        <v>1132</v>
      </c>
      <c r="O18" s="308" t="s">
        <v>2553</v>
      </c>
      <c r="P18" s="308" t="s">
        <v>2552</v>
      </c>
      <c r="Q18" s="308" t="s">
        <v>2766</v>
      </c>
      <c r="R18" s="308" t="s">
        <v>75</v>
      </c>
      <c r="S18" s="308" t="s">
        <v>3230</v>
      </c>
      <c r="T18" s="308" t="s">
        <v>3229</v>
      </c>
      <c r="U18" s="308" t="s">
        <v>3216</v>
      </c>
      <c r="V18" s="298" t="e" cm="1">
        <f t="array" ref="V18">_xlfn.XLOOKUP(Tableau16[[#This Row],[CODE DN PN]]&amp;Tableau16[[#This Row],[TYPE]],'[9]TABLEAU POIDS'!$D$3:$D$68 &amp; '[9]TABLEAU POIDS'!$E$3:$E$68,'[9]TABLEAU POIDS'!$F$3:$F$68)</f>
        <v>#N/A</v>
      </c>
      <c r="W18" s="298"/>
      <c r="X18" s="303">
        <v>0</v>
      </c>
      <c r="Y18" s="299" t="str">
        <f>Tableau16[[#This Row],[DIAM ADM]]&amp;Tableau16[[#This Row],[SERIE ADM]]</f>
        <v>00</v>
      </c>
      <c r="Z18" s="299"/>
      <c r="AA18" s="305" cm="1">
        <f t="array" ref="AA1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8" s="307"/>
      <c r="AC18" s="303" cm="1">
        <f t="array" ref="AC1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8" s="303"/>
      <c r="AE18" s="303" cm="1">
        <f t="array" ref="AE1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8" s="303"/>
      <c r="AG18" s="303" cm="1">
        <f t="array" ref="AG1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8" s="303"/>
      <c r="AI18" s="303" cm="1">
        <f t="array" ref="AI1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8" s="303"/>
      <c r="AK18" s="303" cm="1">
        <f t="array" ref="AK1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8" s="303"/>
      <c r="AM18" s="303" cm="1">
        <f t="array" ref="AM1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8" s="303"/>
      <c r="AO18" s="303" cm="1">
        <f t="array" ref="AO18">IFERROR(
   SUM(
      _xlfn._xlws.FILTER(
         [9]!Tableau3[JP],
         ([9]!Tableau3[ITEM]=Tableau16[[#This Row],[POSTE TECHNIQUE]])*
         ([9]!Tableau3[Rep.]=Tableau16[[#This Row],[Repere ADM]])
      )
   ),
0)</f>
        <v>0</v>
      </c>
      <c r="AP18" s="303" cm="1">
        <f t="array" ref="AP18">IFERROR(
   SUM(
      _xlfn._xlws.FILTER(
         [9]!Tableau3[BP],
         ([9]!Tableau3[ITEM]=Tableau16[[#This Row],[POSTE TECHNIQUE]])*
         ([9]!Tableau3[Rep.]=Tableau16[[#This Row],[Repere ADM]])
      )
   ),
0)</f>
        <v>0</v>
      </c>
      <c r="AQ18" s="306"/>
      <c r="AR18" s="305" cm="1">
        <f t="array" ref="AR1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8" s="307"/>
      <c r="AT18" s="303" cm="1">
        <f t="array" ref="AT1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8" s="303"/>
      <c r="AV18" s="303" cm="1">
        <f t="array" ref="AV1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8" s="303"/>
      <c r="AX18" s="304" cm="1">
        <f t="array" ref="AX1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8" s="303"/>
      <c r="AZ18" s="303" cm="1">
        <f t="array" ref="AZ1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8" s="303"/>
      <c r="BB18" s="298" cm="1">
        <f t="array" ref="BB1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8" s="298"/>
      <c r="BD18" s="298" cm="1">
        <f t="array" ref="BD1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8" s="298"/>
      <c r="BF18" s="303" cm="1">
        <f t="array" ref="BF18">IFERROR(
   SUM(
      _xlfn._xlws.FILTER(
         [9]!Tableau3[JP],
         ([9]!Tableau3[ITEM]=Tableau16[[#This Row],[POSTE TECHNIQUE]])*
         ([9]!Tableau3[Rep.]=Tableau16[[#This Row],[Repere REF]])
      )
   ),
0)</f>
        <v>0</v>
      </c>
      <c r="BG18" s="303" cm="1">
        <f t="array" ref="BG18">IFERROR(
   SUM(
      _xlfn._xlws.FILTER(
         [9]!Tableau3[BP],
         ([9]!Tableau3[ITEM]=Tableau16[[#This Row],[POSTE TECHNIQUE]])*
         ([9]!Tableau3[Rep.]=Tableau16[[#This Row],[Repere ADM]])
      )
   ),
0)</f>
        <v>0</v>
      </c>
      <c r="BH18" s="302"/>
      <c r="BI18" s="301"/>
      <c r="BJ18" s="300"/>
      <c r="BK18" s="300"/>
      <c r="BL18" s="300"/>
      <c r="BM18" s="298"/>
      <c r="BN18" s="298"/>
      <c r="BO18" s="298"/>
      <c r="BP18" s="298" t="e" cm="1">
        <f t="array" ref="BP1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8" s="299" t="str">
        <f>Tableau16[[#This Row],[DIAM ADM]]&amp;Tableau16[[#This Row],[SERIE ADM]]</f>
        <v>00</v>
      </c>
      <c r="BR18" s="298" t="e" cm="1">
        <f t="array" ref="BR1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8" s="297"/>
      <c r="BT18" s="297"/>
      <c r="BU18" s="297"/>
      <c r="BV18" s="295"/>
    </row>
    <row r="19" spans="1:74" s="353" customFormat="1" ht="33" hidden="1" customHeight="1" x14ac:dyDescent="0.25">
      <c r="A19" s="314"/>
      <c r="B19" s="356" t="s">
        <v>3228</v>
      </c>
      <c r="C19" s="355" t="s">
        <v>3227</v>
      </c>
      <c r="D19" s="311"/>
      <c r="E19" s="311" t="s">
        <v>81</v>
      </c>
      <c r="F19" s="311" t="s">
        <v>81</v>
      </c>
      <c r="G19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H19" s="308" t="s">
        <v>2567</v>
      </c>
      <c r="I19" s="308" t="s">
        <v>2579</v>
      </c>
      <c r="J19" s="308"/>
      <c r="K19" s="308" t="s">
        <v>2548</v>
      </c>
      <c r="L19" s="308" t="str">
        <f>LEFT(Tableau16[[#This Row],[NUMERO CLIENT]],SEARCH("-",Tableau16[[#This Row],[NUMERO CLIENT]])-1)</f>
        <v>S1</v>
      </c>
      <c r="M19" s="308" t="s">
        <v>3182</v>
      </c>
      <c r="N19" s="308" t="s">
        <v>1132</v>
      </c>
      <c r="O19" s="308" t="s">
        <v>2553</v>
      </c>
      <c r="P19" s="308" t="s">
        <v>2552</v>
      </c>
      <c r="Q19" s="308" t="s">
        <v>2766</v>
      </c>
      <c r="R19" s="308" t="s">
        <v>75</v>
      </c>
      <c r="S19" s="308" t="s">
        <v>3226</v>
      </c>
      <c r="T19" s="308" t="s">
        <v>3225</v>
      </c>
      <c r="U19" s="308" t="s">
        <v>3216</v>
      </c>
      <c r="V19" s="298" t="e" cm="1">
        <f t="array" ref="V19">_xlfn.XLOOKUP(Tableau16[[#This Row],[CODE DN PN]]&amp;Tableau16[[#This Row],[TYPE]],'[9]TABLEAU POIDS'!$D$3:$D$68 &amp; '[9]TABLEAU POIDS'!$E$3:$E$68,'[9]TABLEAU POIDS'!$F$3:$F$68)</f>
        <v>#N/A</v>
      </c>
      <c r="W19" s="298"/>
      <c r="X19" s="303">
        <v>0</v>
      </c>
      <c r="Y19" s="354" t="str">
        <f>Tableau16[[#This Row],[DIAM ADM]]&amp;Tableau16[[#This Row],[SERIE ADM]]</f>
        <v>00</v>
      </c>
      <c r="Z19" s="354"/>
      <c r="AA19" s="305" cm="1">
        <f t="array" ref="AA1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9" s="307"/>
      <c r="AC19" s="303" cm="1">
        <f t="array" ref="AC1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9" s="303"/>
      <c r="AE19" s="303" cm="1">
        <f t="array" ref="AE1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9" s="303"/>
      <c r="AG19" s="303" cm="1">
        <f t="array" ref="AG1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9" s="303"/>
      <c r="AI19" s="303" cm="1">
        <f t="array" ref="AI1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9" s="303"/>
      <c r="AK19" s="303" cm="1">
        <f t="array" ref="AK1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9" s="303"/>
      <c r="AM19" s="303" cm="1">
        <f t="array" ref="AM1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9" s="303"/>
      <c r="AO19" s="303" cm="1">
        <f t="array" ref="AO19">IFERROR(
   SUM(
      _xlfn._xlws.FILTER(
         [9]!Tableau3[JP],
         ([9]!Tableau3[ITEM]=Tableau16[[#This Row],[POSTE TECHNIQUE]])*
         ([9]!Tableau3[Rep.]=Tableau16[[#This Row],[Repere ADM]])
      )
   ),
0)</f>
        <v>0</v>
      </c>
      <c r="AP19" s="303" cm="1">
        <f t="array" ref="AP19">IFERROR(
   SUM(
      _xlfn._xlws.FILTER(
         [9]!Tableau3[BP],
         ([9]!Tableau3[ITEM]=Tableau16[[#This Row],[POSTE TECHNIQUE]])*
         ([9]!Tableau3[Rep.]=Tableau16[[#This Row],[Repere ADM]])
      )
   ),
0)</f>
        <v>0</v>
      </c>
      <c r="AQ19" s="306"/>
      <c r="AR19" s="305" cm="1">
        <f t="array" ref="AR1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9" s="307"/>
      <c r="AT19" s="303" cm="1">
        <f t="array" ref="AT1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9" s="303"/>
      <c r="AV19" s="303" cm="1">
        <f t="array" ref="AV1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9" s="303"/>
      <c r="AX19" s="304" cm="1">
        <f t="array" ref="AX1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9" s="303"/>
      <c r="AZ19" s="303" cm="1">
        <f t="array" ref="AZ1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9" s="303"/>
      <c r="BB19" s="298" cm="1">
        <f t="array" ref="BB1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9" s="298"/>
      <c r="BD19" s="298" cm="1">
        <f t="array" ref="BD1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9" s="298"/>
      <c r="BF19" s="303" cm="1">
        <f t="array" ref="BF19">IFERROR(
   SUM(
      _xlfn._xlws.FILTER(
         [9]!Tableau3[JP],
         ([9]!Tableau3[ITEM]=Tableau16[[#This Row],[POSTE TECHNIQUE]])*
         ([9]!Tableau3[Rep.]=Tableau16[[#This Row],[Repere REF]])
      )
   ),
0)</f>
        <v>0</v>
      </c>
      <c r="BG19" s="303" cm="1">
        <f t="array" ref="BG19">IFERROR(
   SUM(
      _xlfn._xlws.FILTER(
         [9]!Tableau3[BP],
         ([9]!Tableau3[ITEM]=Tableau16[[#This Row],[POSTE TECHNIQUE]])*
         ([9]!Tableau3[Rep.]=Tableau16[[#This Row],[Repere ADM]])
      )
   ),
0)</f>
        <v>0</v>
      </c>
      <c r="BH19" s="302"/>
      <c r="BI19" s="301"/>
      <c r="BJ19" s="300"/>
      <c r="BK19" s="300"/>
      <c r="BL19" s="300"/>
      <c r="BM19" s="298"/>
      <c r="BN19" s="298"/>
      <c r="BO19" s="298"/>
      <c r="BP19" s="298" t="e" cm="1">
        <f t="array" ref="BP1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9" s="354" t="str">
        <f>Tableau16[[#This Row],[DIAM ADM]]&amp;Tableau16[[#This Row],[SERIE ADM]]</f>
        <v>00</v>
      </c>
      <c r="BR19" s="298" t="e" cm="1">
        <f t="array" ref="BR1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9" s="297"/>
      <c r="BT19" s="297"/>
      <c r="BU19" s="296"/>
      <c r="BV19" s="295"/>
    </row>
    <row r="20" spans="1:74" s="353" customFormat="1" ht="15.6" hidden="1" customHeight="1" x14ac:dyDescent="0.25">
      <c r="A20" s="314"/>
      <c r="B20" s="356" t="s">
        <v>3224</v>
      </c>
      <c r="C20" s="355" t="s">
        <v>3223</v>
      </c>
      <c r="D20" s="311"/>
      <c r="E20" s="311" t="s">
        <v>82</v>
      </c>
      <c r="F20" s="311" t="s">
        <v>82</v>
      </c>
      <c r="G20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H20" s="308" t="s">
        <v>2567</v>
      </c>
      <c r="I20" s="308" t="s">
        <v>2579</v>
      </c>
      <c r="J20" s="308"/>
      <c r="K20" s="308" t="s">
        <v>2548</v>
      </c>
      <c r="L20" s="308" t="str">
        <f>LEFT(Tableau16[[#This Row],[NUMERO CLIENT]],SEARCH("-",Tableau16[[#This Row],[NUMERO CLIENT]])-1)</f>
        <v>S1</v>
      </c>
      <c r="M20" s="308" t="s">
        <v>3182</v>
      </c>
      <c r="N20" s="308" t="s">
        <v>1132</v>
      </c>
      <c r="O20" s="308" t="s">
        <v>2553</v>
      </c>
      <c r="P20" s="308" t="s">
        <v>2552</v>
      </c>
      <c r="Q20" s="308" t="s">
        <v>2766</v>
      </c>
      <c r="R20" s="308" t="s">
        <v>75</v>
      </c>
      <c r="S20" s="308" t="s">
        <v>3222</v>
      </c>
      <c r="T20" s="308" t="s">
        <v>3221</v>
      </c>
      <c r="U20" s="308" t="s">
        <v>3216</v>
      </c>
      <c r="V20" s="298" t="e" cm="1">
        <f t="array" ref="V20">_xlfn.XLOOKUP(Tableau16[[#This Row],[CODE DN PN]]&amp;Tableau16[[#This Row],[TYPE]],'[9]TABLEAU POIDS'!$D$3:$D$68 &amp; '[9]TABLEAU POIDS'!$E$3:$E$68,'[9]TABLEAU POIDS'!$F$3:$F$68)</f>
        <v>#N/A</v>
      </c>
      <c r="W20" s="298"/>
      <c r="X20" s="303">
        <v>0</v>
      </c>
      <c r="Y20" s="299" t="str">
        <f>Tableau16[[#This Row],[DIAM ADM]]&amp;Tableau16[[#This Row],[SERIE ADM]]</f>
        <v>00</v>
      </c>
      <c r="Z20" s="299"/>
      <c r="AA20" s="305" cm="1">
        <f t="array" ref="AA2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0" s="307"/>
      <c r="AC20" s="303" cm="1">
        <f t="array" ref="AC2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0" s="303"/>
      <c r="AE20" s="303" cm="1">
        <f t="array" ref="AE2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0" s="303"/>
      <c r="AG20" s="303" cm="1">
        <f t="array" ref="AG2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0" s="303"/>
      <c r="AI20" s="303" cm="1">
        <f t="array" ref="AI2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0" s="303"/>
      <c r="AK20" s="303" cm="1">
        <f t="array" ref="AK2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0" s="303"/>
      <c r="AM20" s="303" cm="1">
        <f t="array" ref="AM2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0" s="303"/>
      <c r="AO20" s="303" cm="1">
        <f t="array" ref="AO20">IFERROR(
   SUM(
      _xlfn._xlws.FILTER(
         [9]!Tableau3[JP],
         ([9]!Tableau3[ITEM]=Tableau16[[#This Row],[POSTE TECHNIQUE]])*
         ([9]!Tableau3[Rep.]=Tableau16[[#This Row],[Repere ADM]])
      )
   ),
0)</f>
        <v>0</v>
      </c>
      <c r="AP20" s="303" cm="1">
        <f t="array" ref="AP20">IFERROR(
   SUM(
      _xlfn._xlws.FILTER(
         [9]!Tableau3[BP],
         ([9]!Tableau3[ITEM]=Tableau16[[#This Row],[POSTE TECHNIQUE]])*
         ([9]!Tableau3[Rep.]=Tableau16[[#This Row],[Repere ADM]])
      )
   ),
0)</f>
        <v>0</v>
      </c>
      <c r="AQ20" s="306"/>
      <c r="AR20" s="305" cm="1">
        <f t="array" ref="AR2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0" s="307"/>
      <c r="AT20" s="303" cm="1">
        <f t="array" ref="AT2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0" s="303"/>
      <c r="AV20" s="303" cm="1">
        <f t="array" ref="AV2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0" s="303"/>
      <c r="AX20" s="304" cm="1">
        <f t="array" ref="AX2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0" s="303"/>
      <c r="AZ20" s="303" cm="1">
        <f t="array" ref="AZ2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0" s="303"/>
      <c r="BB20" s="298" cm="1">
        <f t="array" ref="BB2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0" s="298"/>
      <c r="BD20" s="298" cm="1">
        <f t="array" ref="BD2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0" s="298"/>
      <c r="BF20" s="303" cm="1">
        <f t="array" ref="BF20">IFERROR(
   SUM(
      _xlfn._xlws.FILTER(
         [9]!Tableau3[JP],
         ([9]!Tableau3[ITEM]=Tableau16[[#This Row],[POSTE TECHNIQUE]])*
         ([9]!Tableau3[Rep.]=Tableau16[[#This Row],[Repere REF]])
      )
   ),
0)</f>
        <v>0</v>
      </c>
      <c r="BG20" s="303" cm="1">
        <f t="array" ref="BG20">IFERROR(
   SUM(
      _xlfn._xlws.FILTER(
         [9]!Tableau3[BP],
         ([9]!Tableau3[ITEM]=Tableau16[[#This Row],[POSTE TECHNIQUE]])*
         ([9]!Tableau3[Rep.]=Tableau16[[#This Row],[Repere ADM]])
      )
   ),
0)</f>
        <v>0</v>
      </c>
      <c r="BH20" s="302"/>
      <c r="BI20" s="301"/>
      <c r="BJ20" s="300"/>
      <c r="BK20" s="300"/>
      <c r="BL20" s="300"/>
      <c r="BM20" s="298"/>
      <c r="BN20" s="298"/>
      <c r="BO20" s="298"/>
      <c r="BP20" s="298" t="e" cm="1">
        <f t="array" ref="BP2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20" s="299" t="str">
        <f>Tableau16[[#This Row],[DIAM ADM]]&amp;Tableau16[[#This Row],[SERIE ADM]]</f>
        <v>00</v>
      </c>
      <c r="BR20" s="298" t="e" cm="1">
        <f t="array" ref="BR2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20" s="297"/>
      <c r="BT20" s="297"/>
      <c r="BU20" s="296"/>
      <c r="BV20" s="295"/>
    </row>
    <row r="21" spans="1:74" s="353" customFormat="1" ht="15.6" hidden="1" customHeight="1" x14ac:dyDescent="0.25">
      <c r="A21" s="314"/>
      <c r="B21" s="356" t="s">
        <v>3220</v>
      </c>
      <c r="C21" s="355" t="s">
        <v>3219</v>
      </c>
      <c r="D21" s="311"/>
      <c r="E21" s="311" t="s">
        <v>112</v>
      </c>
      <c r="F21" s="311" t="s">
        <v>112</v>
      </c>
      <c r="G21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H21" s="308" t="s">
        <v>2567</v>
      </c>
      <c r="I21" s="308" t="s">
        <v>2579</v>
      </c>
      <c r="J21" s="308"/>
      <c r="K21" s="308" t="s">
        <v>2548</v>
      </c>
      <c r="L21" s="308" t="str">
        <f>LEFT(Tableau16[[#This Row],[NUMERO CLIENT]],SEARCH("-",Tableau16[[#This Row],[NUMERO CLIENT]])-1)</f>
        <v>S1</v>
      </c>
      <c r="M21" s="308" t="s">
        <v>3182</v>
      </c>
      <c r="N21" s="308" t="s">
        <v>1132</v>
      </c>
      <c r="O21" s="308" t="s">
        <v>2553</v>
      </c>
      <c r="P21" s="308" t="s">
        <v>2552</v>
      </c>
      <c r="Q21" s="308" t="s">
        <v>2766</v>
      </c>
      <c r="R21" s="308" t="s">
        <v>75</v>
      </c>
      <c r="S21" s="308" t="s">
        <v>3218</v>
      </c>
      <c r="T21" s="308" t="s">
        <v>3217</v>
      </c>
      <c r="U21" s="308" t="s">
        <v>3216</v>
      </c>
      <c r="V21" s="298" t="e" cm="1">
        <f t="array" ref="V21">_xlfn.XLOOKUP(Tableau16[[#This Row],[CODE DN PN]]&amp;Tableau16[[#This Row],[TYPE]],'[9]TABLEAU POIDS'!$D$3:$D$68 &amp; '[9]TABLEAU POIDS'!$E$3:$E$68,'[9]TABLEAU POIDS'!$F$3:$F$68)</f>
        <v>#N/A</v>
      </c>
      <c r="W21" s="298"/>
      <c r="X21" s="303">
        <v>0</v>
      </c>
      <c r="Y21" s="354" t="str">
        <f>Tableau16[[#This Row],[DIAM ADM]]&amp;Tableau16[[#This Row],[SERIE ADM]]</f>
        <v>00</v>
      </c>
      <c r="Z21" s="354"/>
      <c r="AA21" s="305" cm="1">
        <f t="array" ref="AA2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1" s="307"/>
      <c r="AC21" s="303" cm="1">
        <f t="array" ref="AC2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1" s="303"/>
      <c r="AE21" s="303" cm="1">
        <f t="array" ref="AE2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1" s="303"/>
      <c r="AG21" s="303" cm="1">
        <f t="array" ref="AG2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1" s="303"/>
      <c r="AI21" s="303" cm="1">
        <f t="array" ref="AI2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1" s="303"/>
      <c r="AK21" s="303" cm="1">
        <f t="array" ref="AK2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1" s="303"/>
      <c r="AM21" s="303" cm="1">
        <f t="array" ref="AM2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1" s="303"/>
      <c r="AO21" s="303" cm="1">
        <f t="array" ref="AO21">IFERROR(
   SUM(
      _xlfn._xlws.FILTER(
         [9]!Tableau3[JP],
         ([9]!Tableau3[ITEM]=Tableau16[[#This Row],[POSTE TECHNIQUE]])*
         ([9]!Tableau3[Rep.]=Tableau16[[#This Row],[Repere ADM]])
      )
   ),
0)</f>
        <v>0</v>
      </c>
      <c r="AP21" s="303" cm="1">
        <f t="array" ref="AP21">IFERROR(
   SUM(
      _xlfn._xlws.FILTER(
         [9]!Tableau3[BP],
         ([9]!Tableau3[ITEM]=Tableau16[[#This Row],[POSTE TECHNIQUE]])*
         ([9]!Tableau3[Rep.]=Tableau16[[#This Row],[Repere ADM]])
      )
   ),
0)</f>
        <v>0</v>
      </c>
      <c r="AQ21" s="306"/>
      <c r="AR21" s="305" cm="1">
        <f t="array" ref="AR2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1" s="307"/>
      <c r="AT21" s="303" cm="1">
        <f t="array" ref="AT2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1" s="303"/>
      <c r="AV21" s="303" cm="1">
        <f t="array" ref="AV2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1" s="303"/>
      <c r="AX21" s="304" cm="1">
        <f t="array" ref="AX2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1" s="303"/>
      <c r="AZ21" s="303" cm="1">
        <f t="array" ref="AZ2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1" s="303"/>
      <c r="BB21" s="298" cm="1">
        <f t="array" ref="BB2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1" s="298"/>
      <c r="BD21" s="298" cm="1">
        <f t="array" ref="BD2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1" s="298"/>
      <c r="BF21" s="303" cm="1">
        <f t="array" ref="BF21">IFERROR(
   SUM(
      _xlfn._xlws.FILTER(
         [9]!Tableau3[JP],
         ([9]!Tableau3[ITEM]=Tableau16[[#This Row],[POSTE TECHNIQUE]])*
         ([9]!Tableau3[Rep.]=Tableau16[[#This Row],[Repere REF]])
      )
   ),
0)</f>
        <v>0</v>
      </c>
      <c r="BG21" s="303" cm="1">
        <f t="array" ref="BG21">IFERROR(
   SUM(
      _xlfn._xlws.FILTER(
         [9]!Tableau3[BP],
         ([9]!Tableau3[ITEM]=Tableau16[[#This Row],[POSTE TECHNIQUE]])*
         ([9]!Tableau3[Rep.]=Tableau16[[#This Row],[Repere ADM]])
      )
   ),
0)</f>
        <v>0</v>
      </c>
      <c r="BH21" s="302"/>
      <c r="BI21" s="301"/>
      <c r="BJ21" s="300"/>
      <c r="BK21" s="300"/>
      <c r="BL21" s="300"/>
      <c r="BM21" s="298"/>
      <c r="BN21" s="298"/>
      <c r="BO21" s="298"/>
      <c r="BP21" s="298" t="e" cm="1">
        <f t="array" ref="BP2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21" s="354" t="str">
        <f>Tableau16[[#This Row],[DIAM ADM]]&amp;Tableau16[[#This Row],[SERIE ADM]]</f>
        <v>00</v>
      </c>
      <c r="BR21" s="298" t="e" cm="1">
        <f t="array" ref="BR2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21" s="297"/>
      <c r="BT21" s="297"/>
      <c r="BU21" s="296"/>
      <c r="BV21" s="295"/>
    </row>
    <row r="22" spans="1:74" s="353" customFormat="1" ht="15" customHeight="1" x14ac:dyDescent="0.25">
      <c r="A22" s="279"/>
      <c r="B22" s="278" t="s">
        <v>936</v>
      </c>
      <c r="C22" s="278" t="s">
        <v>3215</v>
      </c>
      <c r="D22" s="247"/>
      <c r="E22" s="283" t="s">
        <v>73</v>
      </c>
      <c r="F22" s="283" t="s">
        <v>83</v>
      </c>
      <c r="G2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S40370PV</v>
      </c>
      <c r="H22" s="237" t="s">
        <v>2550</v>
      </c>
      <c r="I22" s="237" t="s">
        <v>2549</v>
      </c>
      <c r="J22" s="237"/>
      <c r="K22" s="247" t="s">
        <v>2680</v>
      </c>
      <c r="L22" s="247" t="str">
        <f>LEFT(Tableau16[[#This Row],[NUMERO CLIENT]],SEARCH("-",Tableau16[[#This Row],[NUMERO CLIENT]])-1)</f>
        <v>S3</v>
      </c>
      <c r="M22" s="237" t="s">
        <v>3182</v>
      </c>
      <c r="N22" s="237" t="s">
        <v>38</v>
      </c>
      <c r="O22" s="237" t="s">
        <v>2577</v>
      </c>
      <c r="P22" s="237" t="s">
        <v>2559</v>
      </c>
      <c r="Q22" s="237" t="s">
        <v>2558</v>
      </c>
      <c r="R22" s="237" t="s">
        <v>73</v>
      </c>
      <c r="S22" s="237" t="s">
        <v>3214</v>
      </c>
      <c r="T22" s="237" t="s">
        <v>3213</v>
      </c>
      <c r="U22" s="237" t="s">
        <v>3212</v>
      </c>
      <c r="V22" s="275" t="e" cm="1">
        <f t="array" ref="V22">_xlfn.XLOOKUP(Tableau16[[#This Row],[CODE DN PN]]&amp;Tableau16[[#This Row],[TYPE]],'[9]TABLEAU POIDS'!$D$3:$D$68 &amp; '[9]TABLEAU POIDS'!$E$3:$E$68,'[9]TABLEAU POIDS'!$F$3:$F$68)</f>
        <v>#N/A</v>
      </c>
      <c r="W22" s="275"/>
      <c r="X22" s="244">
        <v>0</v>
      </c>
      <c r="Y22" s="284" t="str">
        <f>Tableau16[[#This Row],[DIAM ADM]]&amp;Tableau16[[#This Row],[SERIE ADM]]</f>
        <v>00</v>
      </c>
      <c r="Z22" s="284"/>
      <c r="AA22" s="233" cm="1">
        <f t="array" ref="AA2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2" s="286">
        <v>40</v>
      </c>
      <c r="AC22" s="232" cm="1">
        <f t="array" ref="AC2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2" s="244">
        <v>50</v>
      </c>
      <c r="AE22" s="232" cm="1">
        <f t="array" ref="AE2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2" s="244" t="s">
        <v>2160</v>
      </c>
      <c r="AG22" s="232" cm="1">
        <f t="array" ref="AG2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2" s="244" t="s">
        <v>37</v>
      </c>
      <c r="AI22" s="232" cm="1">
        <f t="array" ref="AI2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2" s="244">
        <v>4</v>
      </c>
      <c r="AK22" s="232" cm="1">
        <f t="array" ref="AK2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2" s="244" t="s">
        <v>2283</v>
      </c>
      <c r="AM22" s="232" cm="1">
        <f t="array" ref="AM2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2" s="244" t="s">
        <v>1123</v>
      </c>
      <c r="AO22" s="232" cm="1">
        <f t="array" ref="AO22">IFERROR(
   SUM(
      _xlfn._xlws.FILTER(
         [9]!Tableau3[JP],
         ([9]!Tableau3[ITEM]=Tableau16[[#This Row],[POSTE TECHNIQUE]])*
         ([9]!Tableau3[Rep.]=Tableau16[[#This Row],[Repere ADM]])
      )
   ),
0)</f>
        <v>0</v>
      </c>
      <c r="AP22" s="232" cm="1">
        <f t="array" ref="AP22">IFERROR(
   SUM(
      _xlfn._xlws.FILTER(
         [9]!Tableau3[BP],
         ([9]!Tableau3[ITEM]=Tableau16[[#This Row],[POSTE TECHNIQUE]])*
         ([9]!Tableau3[Rep.]=Tableau16[[#This Row],[Repere ADM]])
      )
   ),
0)</f>
        <v>0</v>
      </c>
      <c r="AQ22" s="287"/>
      <c r="AR22" s="233" cm="1">
        <f t="array" ref="AR2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2" s="286">
        <v>40</v>
      </c>
      <c r="AT22" s="232" cm="1">
        <f t="array" ref="AT2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2" s="244">
        <v>50</v>
      </c>
      <c r="AV22" s="232" cm="1">
        <f t="array" ref="AV2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2" s="244" t="s">
        <v>2160</v>
      </c>
      <c r="AX22" s="277" cm="1">
        <f t="array" ref="AX2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2" s="244" t="s">
        <v>37</v>
      </c>
      <c r="AZ22" s="232" cm="1">
        <f t="array" ref="AZ2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2" s="244">
        <v>4</v>
      </c>
      <c r="BB22" s="276" cm="1">
        <f t="array" ref="BB2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2" s="275" t="s">
        <v>2283</v>
      </c>
      <c r="BD22" s="276" cm="1">
        <f t="array" ref="BD2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2" s="275" t="s">
        <v>1123</v>
      </c>
      <c r="BF22" s="232" cm="1">
        <f t="array" ref="BF22">IFERROR(
   SUM(
      _xlfn._xlws.FILTER(
         [9]!Tableau3[JP],
         ([9]!Tableau3[ITEM]=Tableau16[[#This Row],[POSTE TECHNIQUE]])*
         ([9]!Tableau3[Rep.]=Tableau16[[#This Row],[Repere REF]])
      )
   ),
0)</f>
        <v>0</v>
      </c>
      <c r="BG22" s="232" cm="1">
        <f t="array" ref="BG22">IFERROR(
   SUM(
      _xlfn._xlws.FILTER(
         [9]!Tableau3[BP],
         ([9]!Tableau3[ITEM]=Tableau16[[#This Row],[POSTE TECHNIQUE]])*
         ([9]!Tableau3[Rep.]=Tableau16[[#This Row],[Repere ADM]])
      )
   ),
0)</f>
        <v>0</v>
      </c>
      <c r="BH22" s="285"/>
      <c r="BI22" s="258"/>
      <c r="BJ22" s="257"/>
      <c r="BK22" s="257"/>
      <c r="BL22" s="257"/>
      <c r="BM22" s="275" t="s">
        <v>2560</v>
      </c>
      <c r="BN22" s="275" t="s">
        <v>2409</v>
      </c>
      <c r="BO22" s="275" t="s">
        <v>2409</v>
      </c>
      <c r="BP22" s="275" t="s">
        <v>2409</v>
      </c>
      <c r="BQ22" s="284" t="str">
        <f>Tableau16[[#This Row],[DIAM ADM]]&amp;Tableau16[[#This Row],[SERIE ADM]]</f>
        <v>00</v>
      </c>
      <c r="BR22" s="275" t="s">
        <v>2409</v>
      </c>
      <c r="BS22" s="274"/>
      <c r="BT22" s="274"/>
      <c r="BU22" s="280"/>
      <c r="BV22" s="222"/>
    </row>
    <row r="23" spans="1:74" s="353" customFormat="1" ht="15.6" customHeight="1" x14ac:dyDescent="0.25">
      <c r="A23" s="279"/>
      <c r="B23" s="278" t="s">
        <v>1052</v>
      </c>
      <c r="C23" s="278" t="s">
        <v>2017</v>
      </c>
      <c r="D23" s="247"/>
      <c r="E23" s="283" t="s">
        <v>81</v>
      </c>
      <c r="F23" s="283" t="s">
        <v>82</v>
      </c>
      <c r="G2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B1001-V</v>
      </c>
      <c r="H23" s="237" t="s">
        <v>2550</v>
      </c>
      <c r="I23" s="237" t="s">
        <v>2549</v>
      </c>
      <c r="J23" s="237"/>
      <c r="K23" s="247" t="s">
        <v>2680</v>
      </c>
      <c r="L23" s="247" t="str">
        <f>LEFT(Tableau16[[#This Row],[NUMERO CLIENT]],SEARCH("-",Tableau16[[#This Row],[NUMERO CLIENT]])-1)</f>
        <v>S6</v>
      </c>
      <c r="M23" s="237" t="s">
        <v>3182</v>
      </c>
      <c r="N23" s="237" t="s">
        <v>38</v>
      </c>
      <c r="O23" s="237" t="s">
        <v>2577</v>
      </c>
      <c r="P23" s="237" t="s">
        <v>2559</v>
      </c>
      <c r="Q23" s="237" t="s">
        <v>2558</v>
      </c>
      <c r="R23" s="237" t="s">
        <v>73</v>
      </c>
      <c r="S23" s="237" t="s">
        <v>3211</v>
      </c>
      <c r="T23" s="237" t="s">
        <v>3210</v>
      </c>
      <c r="U23" s="237" t="s">
        <v>3209</v>
      </c>
      <c r="V23" s="275" t="e" cm="1">
        <f t="array" ref="V23">_xlfn.XLOOKUP(Tableau16[[#This Row],[CODE DN PN]]&amp;Tableau16[[#This Row],[TYPE]],'[9]TABLEAU POIDS'!$D$3:$D$68 &amp; '[9]TABLEAU POIDS'!$E$3:$E$68,'[9]TABLEAU POIDS'!$F$3:$F$68)</f>
        <v>#N/A</v>
      </c>
      <c r="W23" s="275"/>
      <c r="X23" s="244">
        <v>0</v>
      </c>
      <c r="Y23" s="284" t="str">
        <f>Tableau16[[#This Row],[DIAM ADM]]&amp;Tableau16[[#This Row],[SERIE ADM]]</f>
        <v>00</v>
      </c>
      <c r="Z23" s="284"/>
      <c r="AA23" s="233" cm="1">
        <f t="array" ref="AA2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3" s="286" t="s">
        <v>2291</v>
      </c>
      <c r="AC23" s="232" cm="1">
        <f t="array" ref="AC2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3" s="286" t="s">
        <v>2291</v>
      </c>
      <c r="AE23" s="232" cm="1">
        <f t="array" ref="AE2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3" s="286" t="s">
        <v>2291</v>
      </c>
      <c r="AG23" s="232" cm="1">
        <f t="array" ref="AG2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3" s="286" t="s">
        <v>2291</v>
      </c>
      <c r="AI23" s="232" cm="1">
        <f t="array" ref="AI2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3" s="286" t="s">
        <v>2291</v>
      </c>
      <c r="AK23" s="232" cm="1">
        <f t="array" ref="AK2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3" s="286" t="s">
        <v>2291</v>
      </c>
      <c r="AM23" s="232" cm="1">
        <f t="array" ref="AM2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3" s="286" t="s">
        <v>2291</v>
      </c>
      <c r="AO23" s="232" cm="1">
        <f t="array" ref="AO23">IFERROR(
   SUM(
      _xlfn._xlws.FILTER(
         [9]!Tableau3[JP],
         ([9]!Tableau3[ITEM]=Tableau16[[#This Row],[POSTE TECHNIQUE]])*
         ([9]!Tableau3[Rep.]=Tableau16[[#This Row],[Repere ADM]])
      )
   ),
0)</f>
        <v>0</v>
      </c>
      <c r="AP23" s="232" cm="1">
        <f t="array" ref="AP23">IFERROR(
   SUM(
      _xlfn._xlws.FILTER(
         [9]!Tableau3[BP],
         ([9]!Tableau3[ITEM]=Tableau16[[#This Row],[POSTE TECHNIQUE]])*
         ([9]!Tableau3[Rep.]=Tableau16[[#This Row],[Repere ADM]])
      )
   ),
0)</f>
        <v>0</v>
      </c>
      <c r="AQ23" s="287"/>
      <c r="AR23" s="233" cm="1">
        <f t="array" ref="AR2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3" s="286" t="s">
        <v>2291</v>
      </c>
      <c r="AT23" s="232" cm="1">
        <f t="array" ref="AT2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3" s="286" t="s">
        <v>2291</v>
      </c>
      <c r="AV23" s="232" cm="1">
        <f t="array" ref="AV2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3" s="286" t="s">
        <v>2291</v>
      </c>
      <c r="AX23" s="277" cm="1">
        <f t="array" ref="AX2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3" s="286" t="s">
        <v>2291</v>
      </c>
      <c r="AZ23" s="232" cm="1">
        <f t="array" ref="AZ2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3" s="286" t="s">
        <v>2291</v>
      </c>
      <c r="BB23" s="276" cm="1">
        <f t="array" ref="BB2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3" s="286" t="s">
        <v>2291</v>
      </c>
      <c r="BD23" s="276" cm="1">
        <f t="array" ref="BD2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3" s="286" t="s">
        <v>2291</v>
      </c>
      <c r="BF23" s="232" cm="1">
        <f t="array" ref="BF23">IFERROR(
   SUM(
      _xlfn._xlws.FILTER(
         [9]!Tableau3[JP],
         ([9]!Tableau3[ITEM]=Tableau16[[#This Row],[POSTE TECHNIQUE]])*
         ([9]!Tableau3[Rep.]=Tableau16[[#This Row],[Repere REF]])
      )
   ),
0)</f>
        <v>0</v>
      </c>
      <c r="BG23" s="232" cm="1">
        <f t="array" ref="BG23">IFERROR(
   SUM(
      _xlfn._xlws.FILTER(
         [9]!Tableau3[BP],
         ([9]!Tableau3[ITEM]=Tableau16[[#This Row],[POSTE TECHNIQUE]])*
         ([9]!Tableau3[Rep.]=Tableau16[[#This Row],[Repere ADM]])
      )
   ),
0)</f>
        <v>0</v>
      </c>
      <c r="BH23" s="285"/>
      <c r="BI23" s="258"/>
      <c r="BJ23" s="257"/>
      <c r="BK23" s="257"/>
      <c r="BL23" s="257"/>
      <c r="BM23" s="275"/>
      <c r="BN23" s="275"/>
      <c r="BO23" s="275"/>
      <c r="BP23" s="275" t="e" cm="1">
        <f t="array" ref="BP2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23" s="284" t="str">
        <f>Tableau16[[#This Row],[DIAM ADM]]&amp;Tableau16[[#This Row],[SERIE ADM]]</f>
        <v>00</v>
      </c>
      <c r="BR23" s="275" t="e" cm="1">
        <f t="array" ref="BR2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23" s="274"/>
      <c r="BT23" s="274"/>
      <c r="BU23" s="280"/>
      <c r="BV23" s="222"/>
    </row>
    <row r="24" spans="1:74" s="353" customFormat="1" ht="15.6" customHeight="1" x14ac:dyDescent="0.25">
      <c r="A24" s="279"/>
      <c r="B24" s="278" t="s">
        <v>1053</v>
      </c>
      <c r="C24" s="278" t="s">
        <v>3208</v>
      </c>
      <c r="D24" s="247" t="s">
        <v>3207</v>
      </c>
      <c r="E24" s="283" t="s">
        <v>73</v>
      </c>
      <c r="F24" s="283" t="s">
        <v>83</v>
      </c>
      <c r="G2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B1008HSV</v>
      </c>
      <c r="H24" s="237" t="s">
        <v>2550</v>
      </c>
      <c r="I24" s="237" t="s">
        <v>2549</v>
      </c>
      <c r="J24" s="237"/>
      <c r="K24" s="247" t="s">
        <v>2680</v>
      </c>
      <c r="L24" s="247" t="str">
        <f>LEFT(Tableau16[[#This Row],[NUMERO CLIENT]],SEARCH("-",Tableau16[[#This Row],[NUMERO CLIENT]])-1)</f>
        <v>S6</v>
      </c>
      <c r="M24" s="237" t="s">
        <v>3182</v>
      </c>
      <c r="N24" s="237" t="s">
        <v>3206</v>
      </c>
      <c r="O24" s="237" t="s">
        <v>2577</v>
      </c>
      <c r="P24" s="237" t="s">
        <v>2559</v>
      </c>
      <c r="Q24" s="237" t="s">
        <v>2558</v>
      </c>
      <c r="R24" s="237" t="s">
        <v>73</v>
      </c>
      <c r="S24" s="237" t="s">
        <v>3205</v>
      </c>
      <c r="T24" s="237" t="s">
        <v>3204</v>
      </c>
      <c r="U24" s="237" t="s">
        <v>3203</v>
      </c>
      <c r="V24" s="275" t="e" cm="1">
        <f t="array" ref="V24">_xlfn.XLOOKUP(Tableau16[[#This Row],[CODE DN PN]]&amp;Tableau16[[#This Row],[TYPE]],'[9]TABLEAU POIDS'!$D$3:$D$68 &amp; '[9]TABLEAU POIDS'!$E$3:$E$68,'[9]TABLEAU POIDS'!$F$3:$F$68)</f>
        <v>#N/A</v>
      </c>
      <c r="W24" s="275"/>
      <c r="X24" s="244">
        <v>0</v>
      </c>
      <c r="Y24" s="284" t="str">
        <f>Tableau16[[#This Row],[DIAM ADM]]&amp;Tableau16[[#This Row],[SERIE ADM]]</f>
        <v>00</v>
      </c>
      <c r="Z24" s="284"/>
      <c r="AA24" s="233" cm="1">
        <f t="array" ref="AA2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4" s="286">
        <v>250</v>
      </c>
      <c r="AC24" s="232" cm="1">
        <f t="array" ref="AC2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4" s="244">
        <v>50</v>
      </c>
      <c r="AE24" s="232" cm="1">
        <f t="array" ref="AE2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4" s="244" t="s">
        <v>2160</v>
      </c>
      <c r="AG24" s="232" cm="1">
        <f t="array" ref="AG2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4" s="244" t="s">
        <v>37</v>
      </c>
      <c r="AI24" s="232" cm="1">
        <f t="array" ref="AI2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4" s="244">
        <v>16</v>
      </c>
      <c r="AK24" s="232" cm="1">
        <f t="array" ref="AK2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4" s="244" t="s">
        <v>2544</v>
      </c>
      <c r="AM24" s="232" cm="1">
        <f t="array" ref="AM2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4" s="244" t="s">
        <v>2545</v>
      </c>
      <c r="AO24" s="232" cm="1">
        <f t="array" ref="AO24">IFERROR(
   SUM(
      _xlfn._xlws.FILTER(
         [9]!Tableau3[JP],
         ([9]!Tableau3[ITEM]=Tableau16[[#This Row],[POSTE TECHNIQUE]])*
         ([9]!Tableau3[Rep.]=Tableau16[[#This Row],[Repere ADM]])
      )
   ),
0)</f>
        <v>0</v>
      </c>
      <c r="AP24" s="232" cm="1">
        <f t="array" ref="AP24">IFERROR(
   SUM(
      _xlfn._xlws.FILTER(
         [9]!Tableau3[BP],
         ([9]!Tableau3[ITEM]=Tableau16[[#This Row],[POSTE TECHNIQUE]])*
         ([9]!Tableau3[Rep.]=Tableau16[[#This Row],[Repere ADM]])
      )
   ),
0)</f>
        <v>0</v>
      </c>
      <c r="AQ24" s="287"/>
      <c r="AR24" s="233" cm="1">
        <f t="array" ref="AR2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4" s="286">
        <v>250</v>
      </c>
      <c r="AT24" s="232" cm="1">
        <f t="array" ref="AT2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4" s="244">
        <v>50</v>
      </c>
      <c r="AV24" s="232" cm="1">
        <f t="array" ref="AV2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4" s="244" t="s">
        <v>2160</v>
      </c>
      <c r="AX24" s="277" cm="1">
        <f t="array" ref="AX2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4" s="244" t="s">
        <v>37</v>
      </c>
      <c r="AZ24" s="232" cm="1">
        <f t="array" ref="AZ2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4" s="244">
        <v>16</v>
      </c>
      <c r="BB24" s="276" cm="1">
        <f t="array" ref="BB2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4" s="244" t="s">
        <v>2544</v>
      </c>
      <c r="BD24" s="276" cm="1">
        <f t="array" ref="BD2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4" s="244" t="s">
        <v>2545</v>
      </c>
      <c r="BF24" s="232" cm="1">
        <f t="array" ref="BF24">IFERROR(
   SUM(
      _xlfn._xlws.FILTER(
         [9]!Tableau3[JP],
         ([9]!Tableau3[ITEM]=Tableau16[[#This Row],[POSTE TECHNIQUE]])*
         ([9]!Tableau3[Rep.]=Tableau16[[#This Row],[Repere REF]])
      )
   ),
0)</f>
        <v>0</v>
      </c>
      <c r="BG24" s="232" cm="1">
        <f t="array" ref="BG24">IFERROR(
   SUM(
      _xlfn._xlws.FILTER(
         [9]!Tableau3[BP],
         ([9]!Tableau3[ITEM]=Tableau16[[#This Row],[POSTE TECHNIQUE]])*
         ([9]!Tableau3[Rep.]=Tableau16[[#This Row],[Repere ADM]])
      )
   ),
0)</f>
        <v>0</v>
      </c>
      <c r="BH24" s="285"/>
      <c r="BI24" s="258"/>
      <c r="BJ24" s="257"/>
      <c r="BK24" s="257"/>
      <c r="BL24" s="257"/>
      <c r="BM24" s="275" t="s">
        <v>2587</v>
      </c>
      <c r="BN24" s="275" t="s">
        <v>2408</v>
      </c>
      <c r="BO24" s="275" t="s">
        <v>2409</v>
      </c>
      <c r="BP24" s="275" t="s">
        <v>2714</v>
      </c>
      <c r="BQ24" s="284" t="str">
        <f>Tableau16[[#This Row],[DIAM ADM]]&amp;Tableau16[[#This Row],[SERIE ADM]]</f>
        <v>00</v>
      </c>
      <c r="BR24" s="275" t="s">
        <v>2408</v>
      </c>
      <c r="BS24" s="274"/>
      <c r="BT24" s="274"/>
      <c r="BU24" s="280"/>
      <c r="BV24" s="222"/>
    </row>
    <row r="25" spans="1:74" s="353" customFormat="1" ht="15.6" customHeight="1" x14ac:dyDescent="0.25">
      <c r="A25" s="279"/>
      <c r="B25" s="278" t="s">
        <v>1054</v>
      </c>
      <c r="C25" s="278" t="s">
        <v>2020</v>
      </c>
      <c r="D25" s="247"/>
      <c r="E25" s="283" t="s">
        <v>73</v>
      </c>
      <c r="F25" s="283" t="s">
        <v>83</v>
      </c>
      <c r="G2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B2008-V</v>
      </c>
      <c r="H25" s="237" t="s">
        <v>2550</v>
      </c>
      <c r="I25" s="237" t="s">
        <v>2549</v>
      </c>
      <c r="J25" s="237"/>
      <c r="K25" s="247" t="s">
        <v>2680</v>
      </c>
      <c r="L25" s="247" t="str">
        <f>LEFT(Tableau16[[#This Row],[NUMERO CLIENT]],SEARCH("-",Tableau16[[#This Row],[NUMERO CLIENT]])-1)</f>
        <v>S6</v>
      </c>
      <c r="M25" s="237" t="s">
        <v>3182</v>
      </c>
      <c r="N25" s="237" t="s">
        <v>38</v>
      </c>
      <c r="O25" s="237" t="s">
        <v>2577</v>
      </c>
      <c r="P25" s="237" t="s">
        <v>2559</v>
      </c>
      <c r="Q25" s="237" t="s">
        <v>2558</v>
      </c>
      <c r="R25" s="237" t="s">
        <v>73</v>
      </c>
      <c r="S25" s="237" t="s">
        <v>3202</v>
      </c>
      <c r="T25" s="237" t="s">
        <v>3201</v>
      </c>
      <c r="U25" s="237" t="s">
        <v>3200</v>
      </c>
      <c r="V25" s="275" t="e" cm="1">
        <f t="array" ref="V25">_xlfn.XLOOKUP(Tableau16[[#This Row],[CODE DN PN]]&amp;Tableau16[[#This Row],[TYPE]],'[9]TABLEAU POIDS'!$D$3:$D$68 &amp; '[9]TABLEAU POIDS'!$E$3:$E$68,'[9]TABLEAU POIDS'!$F$3:$F$68)</f>
        <v>#N/A</v>
      </c>
      <c r="W25" s="275"/>
      <c r="X25" s="244">
        <v>0</v>
      </c>
      <c r="Y25" s="284" t="str">
        <f>Tableau16[[#This Row],[DIAM ADM]]&amp;Tableau16[[#This Row],[SERIE ADM]]</f>
        <v>00</v>
      </c>
      <c r="Z25" s="284"/>
      <c r="AA25" s="233" cm="1">
        <f t="array" ref="AA2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5" s="286" t="s">
        <v>2159</v>
      </c>
      <c r="AC25" s="232" cm="1">
        <f t="array" ref="AC2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5" s="244" t="s">
        <v>2159</v>
      </c>
      <c r="AE25" s="232" cm="1">
        <f t="array" ref="AE2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5" s="244" t="s">
        <v>2159</v>
      </c>
      <c r="AG25" s="232" cm="1">
        <f t="array" ref="AG2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5" s="244" t="s">
        <v>2159</v>
      </c>
      <c r="AI25" s="232" cm="1">
        <f t="array" ref="AI2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5" s="244" t="s">
        <v>2159</v>
      </c>
      <c r="AK25" s="232" cm="1">
        <f t="array" ref="AK2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5" s="244" t="s">
        <v>2159</v>
      </c>
      <c r="AM25" s="232" cm="1">
        <f t="array" ref="AM2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5" s="244" t="s">
        <v>2159</v>
      </c>
      <c r="AO25" s="232" cm="1">
        <f t="array" ref="AO25">IFERROR(
   SUM(
      _xlfn._xlws.FILTER(
         [9]!Tableau3[JP],
         ([9]!Tableau3[ITEM]=Tableau16[[#This Row],[POSTE TECHNIQUE]])*
         ([9]!Tableau3[Rep.]=Tableau16[[#This Row],[Repere ADM]])
      )
   ),
0)</f>
        <v>0</v>
      </c>
      <c r="AP25" s="232" cm="1">
        <f t="array" ref="AP25">IFERROR(
   SUM(
      _xlfn._xlws.FILTER(
         [9]!Tableau3[BP],
         ([9]!Tableau3[ITEM]=Tableau16[[#This Row],[POSTE TECHNIQUE]])*
         ([9]!Tableau3[Rep.]=Tableau16[[#This Row],[Repere ADM]])
      )
   ),
0)</f>
        <v>0</v>
      </c>
      <c r="AQ25" s="287"/>
      <c r="AR25" s="233" cm="1">
        <f t="array" ref="AR2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5" s="286" t="s">
        <v>2159</v>
      </c>
      <c r="AT25" s="232" cm="1">
        <f t="array" ref="AT2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5" s="244" t="s">
        <v>2159</v>
      </c>
      <c r="AV25" s="232" cm="1">
        <f t="array" ref="AV2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5" s="244" t="s">
        <v>2159</v>
      </c>
      <c r="AX25" s="277" cm="1">
        <f t="array" ref="AX2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5" s="244" t="s">
        <v>2159</v>
      </c>
      <c r="AZ25" s="232" cm="1">
        <f t="array" ref="AZ2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5" s="244" t="s">
        <v>2159</v>
      </c>
      <c r="BB25" s="276" cm="1">
        <f t="array" ref="BB2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5" s="275" t="s">
        <v>2159</v>
      </c>
      <c r="BD25" s="276" cm="1">
        <f t="array" ref="BD2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5" s="275" t="s">
        <v>2159</v>
      </c>
      <c r="BF25" s="232" cm="1">
        <f t="array" ref="BF25">IFERROR(
   SUM(
      _xlfn._xlws.FILTER(
         [9]!Tableau3[JP],
         ([9]!Tableau3[ITEM]=Tableau16[[#This Row],[POSTE TECHNIQUE]])*
         ([9]!Tableau3[Rep.]=Tableau16[[#This Row],[Repere REF]])
      )
   ),
0)</f>
        <v>0</v>
      </c>
      <c r="BG25" s="232" cm="1">
        <f t="array" ref="BG25">IFERROR(
   SUM(
      _xlfn._xlws.FILTER(
         [9]!Tableau3[BP],
         ([9]!Tableau3[ITEM]=Tableau16[[#This Row],[POSTE TECHNIQUE]])*
         ([9]!Tableau3[Rep.]=Tableau16[[#This Row],[Repere ADM]])
      )
   ),
0)</f>
        <v>0</v>
      </c>
      <c r="BH25" s="285"/>
      <c r="BI25" s="258"/>
      <c r="BJ25" s="257"/>
      <c r="BK25" s="257"/>
      <c r="BL25" s="257"/>
      <c r="BM25" s="275" t="s">
        <v>3192</v>
      </c>
      <c r="BN25" s="275" t="s">
        <v>2409</v>
      </c>
      <c r="BO25" s="275" t="s">
        <v>2409</v>
      </c>
      <c r="BP25" s="275" t="s">
        <v>2409</v>
      </c>
      <c r="BQ25" s="284" t="str">
        <f>Tableau16[[#This Row],[DIAM ADM]]&amp;Tableau16[[#This Row],[SERIE ADM]]</f>
        <v>00</v>
      </c>
      <c r="BR25" s="275" t="s">
        <v>2408</v>
      </c>
      <c r="BS25" s="274"/>
      <c r="BT25" s="274"/>
      <c r="BU25" s="280"/>
      <c r="BV25" s="222"/>
    </row>
    <row r="26" spans="1:74" s="353" customFormat="1" ht="15.6" customHeight="1" x14ac:dyDescent="0.25">
      <c r="A26" s="279"/>
      <c r="B26" s="278" t="s">
        <v>1055</v>
      </c>
      <c r="C26" s="278" t="s">
        <v>2021</v>
      </c>
      <c r="D26" s="247"/>
      <c r="E26" s="283" t="s">
        <v>73</v>
      </c>
      <c r="F26" s="283" t="s">
        <v>83</v>
      </c>
      <c r="G2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B2090-V</v>
      </c>
      <c r="H26" s="237" t="s">
        <v>2550</v>
      </c>
      <c r="I26" s="237" t="s">
        <v>2549</v>
      </c>
      <c r="J26" s="237"/>
      <c r="K26" s="247" t="s">
        <v>2680</v>
      </c>
      <c r="L26" s="247" t="str">
        <f>LEFT(Tableau16[[#This Row],[NUMERO CLIENT]],SEARCH("-",Tableau16[[#This Row],[NUMERO CLIENT]])-1)</f>
        <v>S6</v>
      </c>
      <c r="M26" s="237" t="s">
        <v>3182</v>
      </c>
      <c r="N26" s="237" t="s">
        <v>38</v>
      </c>
      <c r="O26" s="237" t="s">
        <v>2577</v>
      </c>
      <c r="P26" s="237" t="s">
        <v>2559</v>
      </c>
      <c r="Q26" s="237" t="s">
        <v>2558</v>
      </c>
      <c r="R26" s="237" t="s">
        <v>73</v>
      </c>
      <c r="S26" s="237" t="s">
        <v>3199</v>
      </c>
      <c r="T26" s="237" t="s">
        <v>3198</v>
      </c>
      <c r="U26" s="237" t="s">
        <v>3197</v>
      </c>
      <c r="V26" s="275" t="e" cm="1">
        <f t="array" ref="V26">_xlfn.XLOOKUP(Tableau16[[#This Row],[CODE DN PN]]&amp;Tableau16[[#This Row],[TYPE]],'[9]TABLEAU POIDS'!$D$3:$D$68 &amp; '[9]TABLEAU POIDS'!$E$3:$E$68,'[9]TABLEAU POIDS'!$F$3:$F$68)</f>
        <v>#N/A</v>
      </c>
      <c r="W26" s="275"/>
      <c r="X26" s="244">
        <v>0</v>
      </c>
      <c r="Y26" s="284" t="str">
        <f>Tableau16[[#This Row],[DIAM ADM]]&amp;Tableau16[[#This Row],[SERIE ADM]]</f>
        <v>00</v>
      </c>
      <c r="Z26" s="284"/>
      <c r="AA26" s="233" cm="1">
        <f t="array" ref="AA2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6" s="286" t="s">
        <v>2545</v>
      </c>
      <c r="AC26" s="232" cm="1">
        <f t="array" ref="AC2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6" s="286" t="s">
        <v>2545</v>
      </c>
      <c r="AE26" s="232" cm="1">
        <f t="array" ref="AE2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6" s="244" t="s">
        <v>2160</v>
      </c>
      <c r="AG26" s="232" cm="1">
        <f t="array" ref="AG2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6" s="244" t="s">
        <v>37</v>
      </c>
      <c r="AI26" s="232" cm="1">
        <f t="array" ref="AI2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6" s="244">
        <v>4</v>
      </c>
      <c r="AK26" s="232" cm="1">
        <f t="array" ref="AK2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6" s="244" t="s">
        <v>2270</v>
      </c>
      <c r="AM26" s="232" cm="1">
        <f t="array" ref="AM2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6" s="244" t="s">
        <v>1123</v>
      </c>
      <c r="AO26" s="232" cm="1">
        <f t="array" ref="AO26">IFERROR(
   SUM(
      _xlfn._xlws.FILTER(
         [9]!Tableau3[JP],
         ([9]!Tableau3[ITEM]=Tableau16[[#This Row],[POSTE TECHNIQUE]])*
         ([9]!Tableau3[Rep.]=Tableau16[[#This Row],[Repere ADM]])
      )
   ),
0)</f>
        <v>0</v>
      </c>
      <c r="AP26" s="232" cm="1">
        <f t="array" ref="AP26">IFERROR(
   SUM(
      _xlfn._xlws.FILTER(
         [9]!Tableau3[BP],
         ([9]!Tableau3[ITEM]=Tableau16[[#This Row],[POSTE TECHNIQUE]])*
         ([9]!Tableau3[Rep.]=Tableau16[[#This Row],[Repere ADM]])
      )
   ),
0)</f>
        <v>0</v>
      </c>
      <c r="AQ26" s="287"/>
      <c r="AR26" s="233" cm="1">
        <f t="array" ref="AR2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6" s="286" t="s">
        <v>2545</v>
      </c>
      <c r="AT26" s="232" cm="1">
        <f t="array" ref="AT2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6" s="286" t="s">
        <v>2545</v>
      </c>
      <c r="AV26" s="232" cm="1">
        <f t="array" ref="AV2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6" s="244" t="s">
        <v>2160</v>
      </c>
      <c r="AX26" s="277" cm="1">
        <f t="array" ref="AX2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6" s="244" t="s">
        <v>37</v>
      </c>
      <c r="AZ26" s="232" cm="1">
        <f t="array" ref="AZ2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6" s="244">
        <v>4</v>
      </c>
      <c r="BB26" s="276" cm="1">
        <f t="array" ref="BB2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6" s="244" t="s">
        <v>2270</v>
      </c>
      <c r="BD26" s="276" cm="1">
        <f t="array" ref="BD2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6" s="244" t="s">
        <v>1123</v>
      </c>
      <c r="BF26" s="232" cm="1">
        <f t="array" ref="BF26">IFERROR(
   SUM(
      _xlfn._xlws.FILTER(
         [9]!Tableau3[JP],
         ([9]!Tableau3[ITEM]=Tableau16[[#This Row],[POSTE TECHNIQUE]])*
         ([9]!Tableau3[Rep.]=Tableau16[[#This Row],[Repere REF]])
      )
   ),
0)</f>
        <v>0</v>
      </c>
      <c r="BG26" s="232" cm="1">
        <f t="array" ref="BG26">IFERROR(
   SUM(
      _xlfn._xlws.FILTER(
         [9]!Tableau3[BP],
         ([9]!Tableau3[ITEM]=Tableau16[[#This Row],[POSTE TECHNIQUE]])*
         ([9]!Tableau3[Rep.]=Tableau16[[#This Row],[Repere ADM]])
      )
   ),
0)</f>
        <v>0</v>
      </c>
      <c r="BH26" s="285"/>
      <c r="BI26" s="258"/>
      <c r="BJ26" s="257"/>
      <c r="BK26" s="257"/>
      <c r="BL26" s="257"/>
      <c r="BM26" s="275" t="s">
        <v>2560</v>
      </c>
      <c r="BN26" s="275" t="s">
        <v>2409</v>
      </c>
      <c r="BO26" s="275" t="s">
        <v>2409</v>
      </c>
      <c r="BP26" s="275" t="s">
        <v>2409</v>
      </c>
      <c r="BQ26" s="284" t="str">
        <f>Tableau16[[#This Row],[DIAM ADM]]&amp;Tableau16[[#This Row],[SERIE ADM]]</f>
        <v>00</v>
      </c>
      <c r="BR26" s="275" t="s">
        <v>2409</v>
      </c>
      <c r="BS26" s="274"/>
      <c r="BT26" s="274"/>
      <c r="BU26" s="280"/>
      <c r="BV26" s="222"/>
    </row>
    <row r="27" spans="1:74" s="2" customFormat="1" ht="15.6" hidden="1" customHeight="1" x14ac:dyDescent="0.25">
      <c r="A27" s="279"/>
      <c r="B27" s="278" t="s">
        <v>1056</v>
      </c>
      <c r="C27" s="278" t="s">
        <v>2022</v>
      </c>
      <c r="D27" s="247"/>
      <c r="E27" s="283" t="s">
        <v>73</v>
      </c>
      <c r="F27" s="283" t="s">
        <v>73</v>
      </c>
      <c r="G2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B25400TV</v>
      </c>
      <c r="H27" s="237" t="s">
        <v>2550</v>
      </c>
      <c r="I27" s="237" t="s">
        <v>2549</v>
      </c>
      <c r="J27" s="237"/>
      <c r="K27" s="247" t="s">
        <v>2680</v>
      </c>
      <c r="L27" s="247" t="str">
        <f>LEFT(Tableau16[[#This Row],[NUMERO CLIENT]],SEARCH("-",Tableau16[[#This Row],[NUMERO CLIENT]])-1)</f>
        <v>S6</v>
      </c>
      <c r="M27" s="237" t="s">
        <v>3182</v>
      </c>
      <c r="N27" s="237" t="s">
        <v>3196</v>
      </c>
      <c r="O27" s="237" t="s">
        <v>2553</v>
      </c>
      <c r="P27" s="237" t="s">
        <v>2559</v>
      </c>
      <c r="Q27" s="237" t="s">
        <v>2558</v>
      </c>
      <c r="R27" s="237" t="s">
        <v>73</v>
      </c>
      <c r="S27" s="237" t="s">
        <v>3195</v>
      </c>
      <c r="T27" s="237" t="s">
        <v>3194</v>
      </c>
      <c r="U27" s="237" t="s">
        <v>3193</v>
      </c>
      <c r="V27" s="275" t="e" cm="1">
        <f t="array" ref="V27">_xlfn.XLOOKUP(Tableau16[[#This Row],[CODE DN PN]]&amp;Tableau16[[#This Row],[TYPE]],'[9]TABLEAU POIDS'!$D$3:$D$68 &amp; '[9]TABLEAU POIDS'!$E$3:$E$68,'[9]TABLEAU POIDS'!$F$3:$F$68)</f>
        <v>#N/A</v>
      </c>
      <c r="W27" s="275"/>
      <c r="X27" s="244">
        <v>0</v>
      </c>
      <c r="Y27" s="284" t="str">
        <f>Tableau16[[#This Row],[DIAM ADM]]&amp;Tableau16[[#This Row],[SERIE ADM]]</f>
        <v>00</v>
      </c>
      <c r="Z27" s="284" t="s">
        <v>2408</v>
      </c>
      <c r="AA27" s="233" cm="1">
        <f t="array" ref="AA2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7" s="286">
        <v>100</v>
      </c>
      <c r="AC27" s="232" cm="1">
        <f t="array" ref="AC2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7" s="244">
        <v>50</v>
      </c>
      <c r="AE27" s="232" cm="1">
        <f t="array" ref="AE2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7" s="244" t="s">
        <v>2160</v>
      </c>
      <c r="AG27" s="232" cm="1">
        <f t="array" ref="AG2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7" s="244" t="s">
        <v>37</v>
      </c>
      <c r="AI27" s="232" cm="1">
        <f t="array" ref="AI2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7" s="244">
        <v>8</v>
      </c>
      <c r="AK27" s="232" cm="1">
        <f t="array" ref="AK2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7" s="244" t="s">
        <v>2294</v>
      </c>
      <c r="AM27" s="232" cm="1">
        <f t="array" ref="AM2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7" s="244" t="s">
        <v>1123</v>
      </c>
      <c r="AO27" s="232" cm="1">
        <f t="array" ref="AO27">IFERROR(
   SUM(
      _xlfn._xlws.FILTER(
         [9]!Tableau3[JP],
         ([9]!Tableau3[ITEM]=Tableau16[[#This Row],[POSTE TECHNIQUE]])*
         ([9]!Tableau3[Rep.]=Tableau16[[#This Row],[Repere ADM]])
      )
   ),
0)</f>
        <v>0</v>
      </c>
      <c r="AP27" s="232" cm="1">
        <f t="array" ref="AP27">IFERROR(
   SUM(
      _xlfn._xlws.FILTER(
         [9]!Tableau3[BP],
         ([9]!Tableau3[ITEM]=Tableau16[[#This Row],[POSTE TECHNIQUE]])*
         ([9]!Tableau3[Rep.]=Tableau16[[#This Row],[Repere ADM]])
      )
   ),
0)</f>
        <v>0</v>
      </c>
      <c r="AQ27" s="287"/>
      <c r="AR27" s="233" cm="1">
        <f t="array" ref="AR2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7" s="286">
        <v>100</v>
      </c>
      <c r="AT27" s="232" cm="1">
        <f t="array" ref="AT2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7" s="244">
        <v>50</v>
      </c>
      <c r="AV27" s="232" cm="1">
        <f t="array" ref="AV2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7" s="244" t="s">
        <v>2160</v>
      </c>
      <c r="AX27" s="277" cm="1">
        <f t="array" ref="AX2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7" s="244" t="s">
        <v>37</v>
      </c>
      <c r="AZ27" s="232" cm="1">
        <f t="array" ref="AZ2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7" s="244">
        <v>8</v>
      </c>
      <c r="BB27" s="276" cm="1">
        <f t="array" ref="BB2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7" s="244" t="s">
        <v>2294</v>
      </c>
      <c r="BD27" s="276" cm="1">
        <f t="array" ref="BD2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7" s="275" t="s">
        <v>1123</v>
      </c>
      <c r="BF27" s="232" cm="1">
        <f t="array" ref="BF27">IFERROR(
   SUM(
      _xlfn._xlws.FILTER(
         [9]!Tableau3[JP],
         ([9]!Tableau3[ITEM]=Tableau16[[#This Row],[POSTE TECHNIQUE]])*
         ([9]!Tableau3[Rep.]=Tableau16[[#This Row],[Repere REF]])
      )
   ),
0)</f>
        <v>0</v>
      </c>
      <c r="BG27" s="232" cm="1">
        <f t="array" ref="BG27">IFERROR(
   SUM(
      _xlfn._xlws.FILTER(
         [9]!Tableau3[BP],
         ([9]!Tableau3[ITEM]=Tableau16[[#This Row],[POSTE TECHNIQUE]])*
         ([9]!Tableau3[Rep.]=Tableau16[[#This Row],[Repere ADM]])
      )
   ),
0)</f>
        <v>0</v>
      </c>
      <c r="BH27" s="285"/>
      <c r="BI27" s="258"/>
      <c r="BJ27" s="257"/>
      <c r="BK27" s="257"/>
      <c r="BL27" s="257"/>
      <c r="BM27" s="275" t="s">
        <v>3192</v>
      </c>
      <c r="BN27" s="275" t="s">
        <v>2409</v>
      </c>
      <c r="BO27" s="275" t="s">
        <v>2409</v>
      </c>
      <c r="BP27" s="275" t="s">
        <v>2409</v>
      </c>
      <c r="BQ27" s="284" t="str">
        <f>Tableau16[[#This Row],[DIAM ADM]]&amp;Tableau16[[#This Row],[SERIE ADM]]</f>
        <v>00</v>
      </c>
      <c r="BR27" s="275" t="s">
        <v>2409</v>
      </c>
      <c r="BS27" s="274"/>
      <c r="BT27" s="274"/>
      <c r="BU27" s="280"/>
      <c r="BV27" s="222"/>
    </row>
    <row r="28" spans="1:74" s="2" customFormat="1" ht="15.6" hidden="1" customHeight="1" x14ac:dyDescent="0.25">
      <c r="A28" s="279"/>
      <c r="B28" s="278" t="s">
        <v>1058</v>
      </c>
      <c r="C28" s="278" t="s">
        <v>2030</v>
      </c>
      <c r="D28" s="247"/>
      <c r="E28" s="283" t="s">
        <v>73</v>
      </c>
      <c r="F28" s="283" t="s">
        <v>73</v>
      </c>
      <c r="G2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BRU179</v>
      </c>
      <c r="H28" s="237" t="s">
        <v>2550</v>
      </c>
      <c r="I28" s="237" t="s">
        <v>2549</v>
      </c>
      <c r="J28" s="237"/>
      <c r="K28" s="237" t="s">
        <v>2548</v>
      </c>
      <c r="L28" s="247" t="str">
        <f>LEFT(Tableau16[[#This Row],[NUMERO CLIENT]],SEARCH("-",Tableau16[[#This Row],[NUMERO CLIENT]])-1)</f>
        <v>S6</v>
      </c>
      <c r="M28" s="237" t="s">
        <v>3182</v>
      </c>
      <c r="N28" s="237" t="s">
        <v>38</v>
      </c>
      <c r="O28" s="237" t="s">
        <v>2553</v>
      </c>
      <c r="P28" s="237" t="s">
        <v>2552</v>
      </c>
      <c r="Q28" s="237" t="s">
        <v>2558</v>
      </c>
      <c r="R28" s="237" t="s">
        <v>73</v>
      </c>
      <c r="S28" s="237" t="s">
        <v>3191</v>
      </c>
      <c r="T28" s="237" t="s">
        <v>3190</v>
      </c>
      <c r="U28" s="237" t="s">
        <v>3189</v>
      </c>
      <c r="V28" s="275" t="e" cm="1">
        <f t="array" ref="V28">_xlfn.XLOOKUP(Tableau16[[#This Row],[CODE DN PN]]&amp;Tableau16[[#This Row],[TYPE]],'[9]TABLEAU POIDS'!$D$3:$D$68 &amp; '[9]TABLEAU POIDS'!$E$3:$E$68,'[9]TABLEAU POIDS'!$F$3:$F$68)</f>
        <v>#N/A</v>
      </c>
      <c r="W28" s="275"/>
      <c r="X28" s="244">
        <v>0</v>
      </c>
      <c r="Y28" s="284" t="str">
        <f>Tableau16[[#This Row],[DIAM ADM]]&amp;Tableau16[[#This Row],[SERIE ADM]]</f>
        <v>00</v>
      </c>
      <c r="Z28" s="284"/>
      <c r="AA28" s="233" cm="1">
        <f t="array" ref="AA2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8" s="286">
        <v>25</v>
      </c>
      <c r="AC28" s="232" cm="1">
        <f t="array" ref="AC2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8" s="286">
        <v>50</v>
      </c>
      <c r="AE28" s="232" cm="1">
        <f t="array" ref="AE2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8" s="244" t="s">
        <v>2160</v>
      </c>
      <c r="AG28" s="232" cm="1">
        <f t="array" ref="AG2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8" s="244" t="s">
        <v>37</v>
      </c>
      <c r="AI28" s="232" cm="1">
        <f t="array" ref="AI2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8" s="244">
        <v>4</v>
      </c>
      <c r="AK28" s="232" cm="1">
        <f t="array" ref="AK2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8" s="244" t="s">
        <v>2163</v>
      </c>
      <c r="AM28" s="232" cm="1">
        <f t="array" ref="AM2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8" s="286" t="s">
        <v>2545</v>
      </c>
      <c r="AO28" s="232" cm="1">
        <f t="array" ref="AO28">IFERROR(
   SUM(
      _xlfn._xlws.FILTER(
         [9]!Tableau3[JP],
         ([9]!Tableau3[ITEM]=Tableau16[[#This Row],[POSTE TECHNIQUE]])*
         ([9]!Tableau3[Rep.]=Tableau16[[#This Row],[Repere ADM]])
      )
   ),
0)</f>
        <v>0</v>
      </c>
      <c r="AP28" s="232" cm="1">
        <f t="array" ref="AP28">IFERROR(
   SUM(
      _xlfn._xlws.FILTER(
         [9]!Tableau3[BP],
         ([9]!Tableau3[ITEM]=Tableau16[[#This Row],[POSTE TECHNIQUE]])*
         ([9]!Tableau3[Rep.]=Tableau16[[#This Row],[Repere ADM]])
      )
   ),
0)</f>
        <v>0</v>
      </c>
      <c r="AQ28" s="287"/>
      <c r="AR28" s="233" cm="1">
        <f t="array" ref="AR2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8" s="286" t="s">
        <v>2545</v>
      </c>
      <c r="AT28" s="232" cm="1">
        <f t="array" ref="AT2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8" s="286" t="s">
        <v>2545</v>
      </c>
      <c r="AV28" s="232" cm="1">
        <f t="array" ref="AV2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8" s="244" t="s">
        <v>2160</v>
      </c>
      <c r="AX28" s="277" cm="1">
        <f t="array" ref="AX2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8" s="244" t="s">
        <v>37</v>
      </c>
      <c r="AZ28" s="232" cm="1">
        <f t="array" ref="AZ2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8" s="244">
        <v>4</v>
      </c>
      <c r="BB28" s="276" cm="1">
        <f t="array" ref="BB2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8" s="275" t="s">
        <v>2163</v>
      </c>
      <c r="BD28" s="276" cm="1">
        <f t="array" ref="BD2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8" s="286" t="s">
        <v>2545</v>
      </c>
      <c r="BF28" s="232" cm="1">
        <f t="array" ref="BF28">IFERROR(
   SUM(
      _xlfn._xlws.FILTER(
         [9]!Tableau3[JP],
         ([9]!Tableau3[ITEM]=Tableau16[[#This Row],[POSTE TECHNIQUE]])*
         ([9]!Tableau3[Rep.]=Tableau16[[#This Row],[Repere REF]])
      )
   ),
0)</f>
        <v>0</v>
      </c>
      <c r="BG28" s="232" cm="1">
        <f t="array" ref="BG28">IFERROR(
   SUM(
      _xlfn._xlws.FILTER(
         [9]!Tableau3[BP],
         ([9]!Tableau3[ITEM]=Tableau16[[#This Row],[POSTE TECHNIQUE]])*
         ([9]!Tableau3[Rep.]=Tableau16[[#This Row],[Repere ADM]])
      )
   ),
0)</f>
        <v>0</v>
      </c>
      <c r="BH28" s="285"/>
      <c r="BI28" s="258"/>
      <c r="BJ28" s="257"/>
      <c r="BK28" s="257"/>
      <c r="BL28" s="257"/>
      <c r="BM28" s="275" t="s">
        <v>2560</v>
      </c>
      <c r="BN28" s="275" t="s">
        <v>2409</v>
      </c>
      <c r="BO28" s="275" t="s">
        <v>2409</v>
      </c>
      <c r="BP28" s="275" t="s">
        <v>2409</v>
      </c>
      <c r="BQ28" s="284" t="str">
        <f>Tableau16[[#This Row],[DIAM ADM]]&amp;Tableau16[[#This Row],[SERIE ADM]]</f>
        <v>00</v>
      </c>
      <c r="BR28" s="275" t="s">
        <v>2409</v>
      </c>
      <c r="BS28" s="274"/>
      <c r="BT28" s="274"/>
      <c r="BU28" s="280"/>
      <c r="BV28" s="222"/>
    </row>
    <row r="29" spans="1:74" s="2" customFormat="1" ht="15.6" customHeight="1" x14ac:dyDescent="0.25">
      <c r="A29" s="279"/>
      <c r="B29" s="249" t="s">
        <v>1060</v>
      </c>
      <c r="C29" s="249" t="s">
        <v>3188</v>
      </c>
      <c r="D29" s="246"/>
      <c r="E29" s="238" t="s">
        <v>83</v>
      </c>
      <c r="F29" s="238" t="s">
        <v>73</v>
      </c>
      <c r="G2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PSVBB2004</v>
      </c>
      <c r="H29" s="237" t="s">
        <v>2550</v>
      </c>
      <c r="I29" s="237" t="s">
        <v>2549</v>
      </c>
      <c r="J29" s="235"/>
      <c r="K29" s="247" t="s">
        <v>2578</v>
      </c>
      <c r="L29" s="352" t="str">
        <f>LEFT(Tableau16[[#This Row],[NUMERO CLIENT]],SEARCH("-",Tableau16[[#This Row],[NUMERO CLIENT]])-1)</f>
        <v>S6</v>
      </c>
      <c r="M29" s="237" t="s">
        <v>3182</v>
      </c>
      <c r="N29" s="237" t="s">
        <v>3187</v>
      </c>
      <c r="O29" s="237" t="s">
        <v>2577</v>
      </c>
      <c r="P29" s="237" t="s">
        <v>2559</v>
      </c>
      <c r="Q29" s="237" t="s">
        <v>2558</v>
      </c>
      <c r="R29" s="237" t="s">
        <v>73</v>
      </c>
      <c r="S29" s="237" t="s">
        <v>3186</v>
      </c>
      <c r="T29" s="237" t="s">
        <v>3185</v>
      </c>
      <c r="U29" s="237" t="s">
        <v>3184</v>
      </c>
      <c r="V29" s="275" t="e" cm="1">
        <f t="array" ref="V29">_xlfn.XLOOKUP(Tableau16[[#This Row],[CODE DN PN]]&amp;Tableau16[[#This Row],[TYPE]],'[9]TABLEAU POIDS'!$D$3:$D$68 &amp; '[9]TABLEAU POIDS'!$E$3:$E$68,'[9]TABLEAU POIDS'!$F$3:$F$68)</f>
        <v>#N/A</v>
      </c>
      <c r="W29" s="275"/>
      <c r="X29" s="244">
        <v>0</v>
      </c>
      <c r="Y29" s="284" t="str">
        <f>Tableau16[[#This Row],[DIAM ADM]]&amp;Tableau16[[#This Row],[SERIE ADM]]</f>
        <v>00</v>
      </c>
      <c r="Z29" s="284"/>
      <c r="AA29" s="233" cm="1">
        <f t="array" ref="AA2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29" s="286" t="s">
        <v>2159</v>
      </c>
      <c r="AC29" s="232" cm="1">
        <f t="array" ref="AC2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29" s="244" t="s">
        <v>2159</v>
      </c>
      <c r="AE29" s="232" cm="1">
        <f t="array" ref="AE2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29" s="244" t="s">
        <v>2159</v>
      </c>
      <c r="AG29" s="232" cm="1">
        <f t="array" ref="AG2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29" s="244" t="s">
        <v>2159</v>
      </c>
      <c r="AI29" s="232" cm="1">
        <f t="array" ref="AI2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29" s="244" t="s">
        <v>2159</v>
      </c>
      <c r="AK29" s="232" cm="1">
        <f t="array" ref="AK2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29" s="244" t="s">
        <v>2159</v>
      </c>
      <c r="AM29" s="232" cm="1">
        <f t="array" ref="AM2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29" s="244" t="s">
        <v>2159</v>
      </c>
      <c r="AO29" s="232" cm="1">
        <f t="array" ref="AO29">IFERROR(
   SUM(
      _xlfn._xlws.FILTER(
         [9]!Tableau3[JP],
         ([9]!Tableau3[ITEM]=Tableau16[[#This Row],[POSTE TECHNIQUE]])*
         ([9]!Tableau3[Rep.]=Tableau16[[#This Row],[Repere ADM]])
      )
   ),
0)</f>
        <v>0</v>
      </c>
      <c r="AP29" s="232" cm="1">
        <f t="array" ref="AP29">IFERROR(
   SUM(
      _xlfn._xlws.FILTER(
         [9]!Tableau3[BP],
         ([9]!Tableau3[ITEM]=Tableau16[[#This Row],[POSTE TECHNIQUE]])*
         ([9]!Tableau3[Rep.]=Tableau16[[#This Row],[Repere ADM]])
      )
   ),
0)</f>
        <v>0</v>
      </c>
      <c r="AQ29" s="287"/>
      <c r="AR29" s="233" cm="1">
        <f t="array" ref="AR2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29" s="286" t="s">
        <v>2159</v>
      </c>
      <c r="AT29" s="232" cm="1">
        <f t="array" ref="AT2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29" s="244" t="s">
        <v>2159</v>
      </c>
      <c r="AV29" s="232" cm="1">
        <f t="array" ref="AV2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29" s="244" t="s">
        <v>2159</v>
      </c>
      <c r="AX29" s="277" cm="1">
        <f t="array" ref="AX2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29" s="244" t="s">
        <v>2159</v>
      </c>
      <c r="AZ29" s="232" cm="1">
        <f t="array" ref="AZ2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29" s="244" t="s">
        <v>2159</v>
      </c>
      <c r="BB29" s="276" cm="1">
        <f t="array" ref="BB2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29" s="275" t="s">
        <v>2159</v>
      </c>
      <c r="BD29" s="276" cm="1">
        <f t="array" ref="BD2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29" s="275" t="s">
        <v>2159</v>
      </c>
      <c r="BF29" s="232" cm="1">
        <f t="array" ref="BF29">IFERROR(
   SUM(
      _xlfn._xlws.FILTER(
         [9]!Tableau3[JP],
         ([9]!Tableau3[ITEM]=Tableau16[[#This Row],[POSTE TECHNIQUE]])*
         ([9]!Tableau3[Rep.]=Tableau16[[#This Row],[Repere REF]])
      )
   ),
0)</f>
        <v>0</v>
      </c>
      <c r="BG29" s="232" cm="1">
        <f t="array" ref="BG29">IFERROR(
   SUM(
      _xlfn._xlws.FILTER(
         [9]!Tableau3[BP],
         ([9]!Tableau3[ITEM]=Tableau16[[#This Row],[POSTE TECHNIQUE]])*
         ([9]!Tableau3[Rep.]=Tableau16[[#This Row],[Repere ADM]])
      )
   ),
0)</f>
        <v>0</v>
      </c>
      <c r="BH29" s="285"/>
      <c r="BI29" s="258"/>
      <c r="BJ29" s="257"/>
      <c r="BK29" s="257"/>
      <c r="BL29" s="257"/>
      <c r="BM29" s="275" t="s">
        <v>2560</v>
      </c>
      <c r="BN29" s="275" t="s">
        <v>2409</v>
      </c>
      <c r="BO29" s="275" t="s">
        <v>2409</v>
      </c>
      <c r="BP29" s="275" t="s">
        <v>2408</v>
      </c>
      <c r="BQ29" s="284" t="str">
        <f>Tableau16[[#This Row],[DIAM ADM]]&amp;Tableau16[[#This Row],[SERIE ADM]]</f>
        <v>00</v>
      </c>
      <c r="BR29" s="275" t="s">
        <v>2409</v>
      </c>
      <c r="BS29" s="274"/>
      <c r="BT29" s="274"/>
      <c r="BU29" s="280"/>
      <c r="BV29" s="222"/>
    </row>
    <row r="30" spans="1:74" s="2" customFormat="1" ht="15.6" customHeight="1" x14ac:dyDescent="0.25">
      <c r="A30" s="279"/>
      <c r="B30" s="278" t="s">
        <v>1063</v>
      </c>
      <c r="C30" s="278" t="s">
        <v>3183</v>
      </c>
      <c r="D30" s="247"/>
      <c r="E30" s="283" t="s">
        <v>73</v>
      </c>
      <c r="F30" s="283" t="s">
        <v>83</v>
      </c>
      <c r="G3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PSVPI2000</v>
      </c>
      <c r="H30" s="237" t="s">
        <v>2550</v>
      </c>
      <c r="I30" s="237" t="s">
        <v>2549</v>
      </c>
      <c r="J30" s="237"/>
      <c r="K30" s="246" t="s">
        <v>2578</v>
      </c>
      <c r="L30" s="246" t="str">
        <f>LEFT(Tableau16[[#This Row],[NUMERO CLIENT]],SEARCH("-",Tableau16[[#This Row],[NUMERO CLIENT]])-1)</f>
        <v>S6</v>
      </c>
      <c r="M30" s="237" t="s">
        <v>3182</v>
      </c>
      <c r="N30" s="237" t="s">
        <v>38</v>
      </c>
      <c r="O30" s="237" t="s">
        <v>2577</v>
      </c>
      <c r="P30" s="237" t="s">
        <v>2559</v>
      </c>
      <c r="Q30" s="237" t="s">
        <v>2558</v>
      </c>
      <c r="R30" s="237" t="s">
        <v>73</v>
      </c>
      <c r="S30" s="237" t="s">
        <v>3181</v>
      </c>
      <c r="T30" s="237" t="s">
        <v>3180</v>
      </c>
      <c r="U30" s="237" t="s">
        <v>3179</v>
      </c>
      <c r="V30" s="275" t="e" cm="1">
        <f t="array" ref="V30">_xlfn.XLOOKUP(Tableau16[[#This Row],[CODE DN PN]]&amp;Tableau16[[#This Row],[TYPE]],'[9]TABLEAU POIDS'!$D$3:$D$68 &amp; '[9]TABLEAU POIDS'!$E$3:$E$68,'[9]TABLEAU POIDS'!$F$3:$F$68)</f>
        <v>#N/A</v>
      </c>
      <c r="W30" s="275"/>
      <c r="X30" s="244">
        <v>1</v>
      </c>
      <c r="Y30" s="284" t="str">
        <f>Tableau16[[#This Row],[DIAM ADM]]&amp;Tableau16[[#This Row],[SERIE ADM]]</f>
        <v>00</v>
      </c>
      <c r="Z30" s="284"/>
      <c r="AA30" s="233" cm="1">
        <f t="array" ref="AA3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0" s="286" t="s">
        <v>2291</v>
      </c>
      <c r="AC30" s="232" cm="1">
        <f t="array" ref="AC3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0" s="286" t="s">
        <v>2291</v>
      </c>
      <c r="AE30" s="232" cm="1">
        <f t="array" ref="AE3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0" s="286" t="s">
        <v>2291</v>
      </c>
      <c r="AG30" s="232" cm="1">
        <f t="array" ref="AG3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0" s="286" t="s">
        <v>2291</v>
      </c>
      <c r="AI30" s="232" cm="1">
        <f t="array" ref="AI3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0" s="286" t="s">
        <v>2291</v>
      </c>
      <c r="AK30" s="232" cm="1">
        <f t="array" ref="AK3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0" s="286" t="s">
        <v>2291</v>
      </c>
      <c r="AM30" s="232" cm="1">
        <f t="array" ref="AM3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0" s="286" t="s">
        <v>2291</v>
      </c>
      <c r="AO30" s="232" cm="1">
        <f t="array" ref="AO30">IFERROR(
   SUM(
      _xlfn._xlws.FILTER(
         [9]!Tableau3[JP],
         ([9]!Tableau3[ITEM]=Tableau16[[#This Row],[POSTE TECHNIQUE]])*
         ([9]!Tableau3[Rep.]=Tableau16[[#This Row],[Repere ADM]])
      )
   ),
0)</f>
        <v>0</v>
      </c>
      <c r="AP30" s="232" cm="1">
        <f t="array" ref="AP30">IFERROR(
   SUM(
      _xlfn._xlws.FILTER(
         [9]!Tableau3[BP],
         ([9]!Tableau3[ITEM]=Tableau16[[#This Row],[POSTE TECHNIQUE]])*
         ([9]!Tableau3[Rep.]=Tableau16[[#This Row],[Repere ADM]])
      )
   ),
0)</f>
        <v>0</v>
      </c>
      <c r="AQ30" s="287"/>
      <c r="AR30" s="233" cm="1">
        <f t="array" ref="AR3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0" s="286" t="s">
        <v>2291</v>
      </c>
      <c r="AT30" s="232" cm="1">
        <f t="array" ref="AT3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0" s="286" t="s">
        <v>2291</v>
      </c>
      <c r="AV30" s="232" cm="1">
        <f t="array" ref="AV3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0" s="286" t="s">
        <v>2291</v>
      </c>
      <c r="AX30" s="277" cm="1">
        <f t="array" ref="AX3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0" s="286" t="s">
        <v>2291</v>
      </c>
      <c r="AZ30" s="232" cm="1">
        <f t="array" ref="AZ3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0" s="286" t="s">
        <v>2291</v>
      </c>
      <c r="BB30" s="276" cm="1">
        <f t="array" ref="BB3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0" s="286" t="s">
        <v>2291</v>
      </c>
      <c r="BD30" s="276" cm="1">
        <f t="array" ref="BD3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0" s="286" t="s">
        <v>2291</v>
      </c>
      <c r="BF30" s="232" cm="1">
        <f t="array" ref="BF30">IFERROR(
   SUM(
      _xlfn._xlws.FILTER(
         [9]!Tableau3[JP],
         ([9]!Tableau3[ITEM]=Tableau16[[#This Row],[POSTE TECHNIQUE]])*
         ([9]!Tableau3[Rep.]=Tableau16[[#This Row],[Repere REF]])
      )
   ),
0)</f>
        <v>0</v>
      </c>
      <c r="BG30" s="232" cm="1">
        <f t="array" ref="BG30">IFERROR(
   SUM(
      _xlfn._xlws.FILTER(
         [9]!Tableau3[BP],
         ([9]!Tableau3[ITEM]=Tableau16[[#This Row],[POSTE TECHNIQUE]])*
         ([9]!Tableau3[Rep.]=Tableau16[[#This Row],[Repere ADM]])
      )
   ),
0)</f>
        <v>0</v>
      </c>
      <c r="BH30" s="285"/>
      <c r="BI30" s="258"/>
      <c r="BJ30" s="257"/>
      <c r="BK30" s="257"/>
      <c r="BL30" s="257"/>
      <c r="BM30" s="275"/>
      <c r="BN30" s="275"/>
      <c r="BO30" s="275"/>
      <c r="BP30" s="275" t="e" cm="1">
        <f t="array" ref="BP3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30" s="284" t="str">
        <f>Tableau16[[#This Row],[DIAM ADM]]&amp;Tableau16[[#This Row],[SERIE ADM]]</f>
        <v>00</v>
      </c>
      <c r="BR30" s="275" t="e" cm="1">
        <f t="array" ref="BR3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30" s="274"/>
      <c r="BT30" s="274"/>
      <c r="BU30" s="280"/>
      <c r="BV30" s="222"/>
    </row>
    <row r="31" spans="1:74" ht="15.6" customHeight="1" x14ac:dyDescent="0.25">
      <c r="A31" s="279"/>
      <c r="B31" s="278" t="s">
        <v>216</v>
      </c>
      <c r="C31" s="278" t="s">
        <v>3178</v>
      </c>
      <c r="D31" s="247"/>
      <c r="E31" s="283" t="s">
        <v>73</v>
      </c>
      <c r="F31" s="283" t="s">
        <v>83</v>
      </c>
      <c r="G3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PSVBS0401</v>
      </c>
      <c r="H31" s="237" t="s">
        <v>3153</v>
      </c>
      <c r="I31" s="237" t="s">
        <v>2549</v>
      </c>
      <c r="J31" s="237"/>
      <c r="K31" s="246" t="s">
        <v>2578</v>
      </c>
      <c r="L31" s="235" t="str">
        <f>LEFT(Tableau16[[#This Row],[NUMERO CLIENT]],SEARCH("-",Tableau16[[#This Row],[NUMERO CLIENT]])-1)</f>
        <v>S1</v>
      </c>
      <c r="M31" s="237" t="s">
        <v>2639</v>
      </c>
      <c r="N31" s="237" t="s">
        <v>2908</v>
      </c>
      <c r="O31" s="237" t="s">
        <v>2577</v>
      </c>
      <c r="P31" s="237" t="s">
        <v>2559</v>
      </c>
      <c r="Q31" s="237" t="s">
        <v>2558</v>
      </c>
      <c r="R31" s="237" t="s">
        <v>73</v>
      </c>
      <c r="S31" s="237" t="s">
        <v>3177</v>
      </c>
      <c r="T31" s="237" t="s">
        <v>3176</v>
      </c>
      <c r="U31" s="237" t="s">
        <v>3175</v>
      </c>
      <c r="V31" s="275" t="e" cm="1">
        <f t="array" ref="V31">_xlfn.XLOOKUP(Tableau16[[#This Row],[CODE DN PN]]&amp;Tableau16[[#This Row],[TYPE]],'[9]TABLEAU POIDS'!$D$3:$D$68 &amp; '[9]TABLEAU POIDS'!$E$3:$E$68,'[9]TABLEAU POIDS'!$F$3:$F$68)</f>
        <v>#N/A</v>
      </c>
      <c r="W31" s="275"/>
      <c r="X31" s="244">
        <v>9</v>
      </c>
      <c r="Y31" s="284" t="str">
        <f>Tableau16[[#This Row],[DIAM ADM]]&amp;Tableau16[[#This Row],[SERIE ADM]]</f>
        <v>00</v>
      </c>
      <c r="Z31" s="284"/>
      <c r="AA31" s="233" cm="1">
        <f t="array" ref="AA3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1" s="286" t="s">
        <v>2159</v>
      </c>
      <c r="AC31" s="232" cm="1">
        <f t="array" ref="AC3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1" s="286" t="s">
        <v>2159</v>
      </c>
      <c r="AE31" s="232" cm="1">
        <f t="array" ref="AE3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1" s="244" t="s">
        <v>2159</v>
      </c>
      <c r="AG31" s="232" cm="1">
        <f t="array" ref="AG3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1" s="286" t="s">
        <v>2159</v>
      </c>
      <c r="AI31" s="232" cm="1">
        <f t="array" ref="AI3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1" s="286" t="s">
        <v>2159</v>
      </c>
      <c r="AK31" s="232" cm="1">
        <f t="array" ref="AK3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1" s="286" t="s">
        <v>2159</v>
      </c>
      <c r="AM31" s="232" cm="1">
        <f t="array" ref="AM3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1" s="286" t="s">
        <v>2159</v>
      </c>
      <c r="AO31" s="232" cm="1">
        <f t="array" ref="AO31">IFERROR(
   SUM(
      _xlfn._xlws.FILTER(
         [9]!Tableau3[JP],
         ([9]!Tableau3[ITEM]=Tableau16[[#This Row],[POSTE TECHNIQUE]])*
         ([9]!Tableau3[Rep.]=Tableau16[[#This Row],[Repere ADM]])
      )
   ),
0)</f>
        <v>0</v>
      </c>
      <c r="AP31" s="232" cm="1">
        <f t="array" ref="AP31">IFERROR(
   SUM(
      _xlfn._xlws.FILTER(
         [9]!Tableau3[BP],
         ([9]!Tableau3[ITEM]=Tableau16[[#This Row],[POSTE TECHNIQUE]])*
         ([9]!Tableau3[Rep.]=Tableau16[[#This Row],[Repere ADM]])
      )
   ),
0)</f>
        <v>0</v>
      </c>
      <c r="AQ31" s="287"/>
      <c r="AR31" s="233" cm="1">
        <f t="array" ref="AR3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1" s="286" t="s">
        <v>2159</v>
      </c>
      <c r="AT31" s="232" cm="1">
        <f t="array" ref="AT3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1" s="286" t="s">
        <v>2159</v>
      </c>
      <c r="AV31" s="232" cm="1">
        <f t="array" ref="AV3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1" s="244" t="s">
        <v>2159</v>
      </c>
      <c r="AX31" s="277" cm="1">
        <f t="array" ref="AX3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1" s="286" t="s">
        <v>2159</v>
      </c>
      <c r="AZ31" s="232" cm="1">
        <f t="array" ref="AZ3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1" s="286" t="s">
        <v>2159</v>
      </c>
      <c r="BB31" s="276" cm="1">
        <f t="array" ref="BB3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1" s="266" t="s">
        <v>2159</v>
      </c>
      <c r="BD31" s="276" cm="1">
        <f t="array" ref="BD3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1" s="266" t="s">
        <v>2159</v>
      </c>
      <c r="BF31" s="232" cm="1">
        <f t="array" ref="BF31">IFERROR(
   SUM(
      _xlfn._xlws.FILTER(
         [9]!Tableau3[JP],
         ([9]!Tableau3[ITEM]=Tableau16[[#This Row],[POSTE TECHNIQUE]])*
         ([9]!Tableau3[Rep.]=Tableau16[[#This Row],[Repere REF]])
      )
   ),
0)</f>
        <v>0</v>
      </c>
      <c r="BG31" s="232" cm="1">
        <f t="array" ref="BG31">IFERROR(
   SUM(
      _xlfn._xlws.FILTER(
         [9]!Tableau3[BP],
         ([9]!Tableau3[ITEM]=Tableau16[[#This Row],[POSTE TECHNIQUE]])*
         ([9]!Tableau3[Rep.]=Tableau16[[#This Row],[Repere ADM]])
      )
   ),
0)</f>
        <v>0</v>
      </c>
      <c r="BH31" s="285"/>
      <c r="BI31" s="258"/>
      <c r="BJ31" s="257"/>
      <c r="BK31" s="257"/>
      <c r="BL31" s="257"/>
      <c r="BM31" s="275" t="s">
        <v>2554</v>
      </c>
      <c r="BN31" s="275" t="s">
        <v>2409</v>
      </c>
      <c r="BO31" s="275" t="s">
        <v>2409</v>
      </c>
      <c r="BP31" s="275" t="s">
        <v>2408</v>
      </c>
      <c r="BQ31" s="284" t="str">
        <f>Tableau16[[#This Row],[DIAM ADM]]&amp;Tableau16[[#This Row],[SERIE ADM]]</f>
        <v>00</v>
      </c>
      <c r="BR31" s="275" t="s">
        <v>2408</v>
      </c>
      <c r="BS31" s="274"/>
      <c r="BT31" s="274"/>
      <c r="BU31" s="280"/>
      <c r="BV31" s="222" t="s">
        <v>3033</v>
      </c>
    </row>
    <row r="32" spans="1:74" ht="15.6" customHeight="1" x14ac:dyDescent="0.25">
      <c r="A32" s="279"/>
      <c r="B32" s="271" t="s">
        <v>220</v>
      </c>
      <c r="C32" s="319" t="s">
        <v>3174</v>
      </c>
      <c r="D32" s="283" t="s">
        <v>3060</v>
      </c>
      <c r="E32" s="237" t="s">
        <v>73</v>
      </c>
      <c r="F32" s="283" t="s">
        <v>83</v>
      </c>
      <c r="G3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PSVBS0408</v>
      </c>
      <c r="H32" s="237" t="s">
        <v>3153</v>
      </c>
      <c r="I32" s="237" t="s">
        <v>2549</v>
      </c>
      <c r="J32" s="237"/>
      <c r="K32" s="247" t="s">
        <v>2578</v>
      </c>
      <c r="L32" s="235" t="str">
        <f>LEFT(Tableau16[[#This Row],[NUMERO CLIENT]],SEARCH("-",Tableau16[[#This Row],[NUMERO CLIENT]])-1)</f>
        <v>S1</v>
      </c>
      <c r="M32" s="237" t="s">
        <v>2639</v>
      </c>
      <c r="N32" s="237" t="s">
        <v>3173</v>
      </c>
      <c r="O32" s="237" t="s">
        <v>2577</v>
      </c>
      <c r="P32" s="237" t="s">
        <v>2559</v>
      </c>
      <c r="Q32" s="237" t="s">
        <v>2558</v>
      </c>
      <c r="R32" s="237" t="s">
        <v>73</v>
      </c>
      <c r="S32" s="237" t="s">
        <v>3172</v>
      </c>
      <c r="T32" s="237" t="s">
        <v>3171</v>
      </c>
      <c r="U32" s="237" t="s">
        <v>3170</v>
      </c>
      <c r="V32" s="275" t="e" cm="1">
        <f t="array" ref="V32">_xlfn.XLOOKUP(Tableau16[[#This Row],[CODE DN PN]]&amp;Tableau16[[#This Row],[TYPE]],'[9]TABLEAU POIDS'!$D$3:$D$68 &amp; '[9]TABLEAU POIDS'!$E$3:$E$68,'[9]TABLEAU POIDS'!$F$3:$F$68)</f>
        <v>#N/A</v>
      </c>
      <c r="W32" s="275"/>
      <c r="X32" s="244">
        <v>0</v>
      </c>
      <c r="Y32" s="284" t="str">
        <f>Tableau16[[#This Row],[DIAM ADM]]&amp;Tableau16[[#This Row],[SERIE ADM]]</f>
        <v>00</v>
      </c>
      <c r="Z32" s="284" t="s">
        <v>2408</v>
      </c>
      <c r="AA32" s="233" cm="1">
        <f t="array" ref="AA3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2" s="286">
        <v>20</v>
      </c>
      <c r="AC32" s="232" cm="1">
        <f t="array" ref="AC3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2" s="244">
        <v>50</v>
      </c>
      <c r="AE32" s="232" cm="1">
        <f t="array" ref="AE3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2" s="244" t="s">
        <v>2160</v>
      </c>
      <c r="AG32" s="232" cm="1">
        <f t="array" ref="AG3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2" s="244" t="s">
        <v>37</v>
      </c>
      <c r="AI32" s="232" cm="1">
        <f t="array" ref="AI3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2" s="244">
        <v>4</v>
      </c>
      <c r="AK32" s="232" cm="1">
        <f t="array" ref="AK3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2" s="244" t="s">
        <v>2161</v>
      </c>
      <c r="AM32" s="232" cm="1">
        <f t="array" ref="AM3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2" s="244" t="s">
        <v>1123</v>
      </c>
      <c r="AO32" s="232" cm="1">
        <f t="array" ref="AO32">IFERROR(
   SUM(
      _xlfn._xlws.FILTER(
         [9]!Tableau3[JP],
         ([9]!Tableau3[ITEM]=Tableau16[[#This Row],[POSTE TECHNIQUE]])*
         ([9]!Tableau3[Rep.]=Tableau16[[#This Row],[Repere ADM]])
      )
   ),
0)</f>
        <v>0</v>
      </c>
      <c r="AP32" s="232" cm="1">
        <f t="array" ref="AP32">IFERROR(
   SUM(
      _xlfn._xlws.FILTER(
         [9]!Tableau3[BP],
         ([9]!Tableau3[ITEM]=Tableau16[[#This Row],[POSTE TECHNIQUE]])*
         ([9]!Tableau3[Rep.]=Tableau16[[#This Row],[Repere ADM]])
      )
   ),
0)</f>
        <v>0</v>
      </c>
      <c r="AQ32" s="287"/>
      <c r="AR32" s="233" cm="1">
        <f t="array" ref="AR3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2" s="286">
        <v>25</v>
      </c>
      <c r="AT32" s="232" cm="1">
        <f t="array" ref="AT3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2" s="244">
        <v>20</v>
      </c>
      <c r="AV32" s="232" cm="1">
        <f t="array" ref="AV3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2" s="244" t="s">
        <v>2160</v>
      </c>
      <c r="AX32" s="277" cm="1">
        <f t="array" ref="AX3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2" s="244" t="s">
        <v>37</v>
      </c>
      <c r="AZ32" s="232" cm="1">
        <f t="array" ref="AZ3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2" s="244">
        <v>4</v>
      </c>
      <c r="BB32" s="276" cm="1">
        <f t="array" ref="BB3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2" s="275" t="s">
        <v>2289</v>
      </c>
      <c r="BD32" s="276" cm="1">
        <f t="array" ref="BD3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2" s="275" t="s">
        <v>1123</v>
      </c>
      <c r="BF32" s="232" cm="1">
        <f t="array" ref="BF32">IFERROR(
   SUM(
      _xlfn._xlws.FILTER(
         [9]!Tableau3[JP],
         ([9]!Tableau3[ITEM]=Tableau16[[#This Row],[POSTE TECHNIQUE]])*
         ([9]!Tableau3[Rep.]=Tableau16[[#This Row],[Repere REF]])
      )
   ),
0)</f>
        <v>0</v>
      </c>
      <c r="BG32" s="232" cm="1">
        <f t="array" ref="BG32">IFERROR(
   SUM(
      _xlfn._xlws.FILTER(
         [9]!Tableau3[BP],
         ([9]!Tableau3[ITEM]=Tableau16[[#This Row],[POSTE TECHNIQUE]])*
         ([9]!Tableau3[Rep.]=Tableau16[[#This Row],[Repere ADM]])
      )
   ),
0)</f>
        <v>0</v>
      </c>
      <c r="BH32" s="285"/>
      <c r="BI32" s="258"/>
      <c r="BJ32" s="257"/>
      <c r="BK32" s="257"/>
      <c r="BL32" s="257"/>
      <c r="BM32" s="275" t="s">
        <v>2560</v>
      </c>
      <c r="BN32" s="275" t="s">
        <v>2409</v>
      </c>
      <c r="BO32" s="275"/>
      <c r="BP32" s="275" t="s">
        <v>2409</v>
      </c>
      <c r="BQ32" s="284" t="str">
        <f>Tableau16[[#This Row],[DIAM ADM]]&amp;Tableau16[[#This Row],[SERIE ADM]]</f>
        <v>00</v>
      </c>
      <c r="BR32" s="275" t="s">
        <v>2409</v>
      </c>
      <c r="BS32" s="274"/>
      <c r="BT32" s="274"/>
      <c r="BU32" s="280"/>
      <c r="BV32" s="222"/>
    </row>
    <row r="33" spans="1:74" ht="15.6" customHeight="1" x14ac:dyDescent="0.25">
      <c r="A33" s="279"/>
      <c r="B33" s="271" t="s">
        <v>223</v>
      </c>
      <c r="C33" s="319" t="s">
        <v>3169</v>
      </c>
      <c r="D33" s="283"/>
      <c r="E33" s="237" t="s">
        <v>73</v>
      </c>
      <c r="F33" s="283" t="s">
        <v>83</v>
      </c>
      <c r="G3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PSVBS0493</v>
      </c>
      <c r="H33" s="237" t="s">
        <v>3153</v>
      </c>
      <c r="I33" s="237" t="s">
        <v>2549</v>
      </c>
      <c r="J33" s="237"/>
      <c r="K33" s="247" t="s">
        <v>2578</v>
      </c>
      <c r="L33" s="237" t="str">
        <f>LEFT(Tableau16[[#This Row],[NUMERO CLIENT]],SEARCH("-",Tableau16[[#This Row],[NUMERO CLIENT]])-1)</f>
        <v>S1</v>
      </c>
      <c r="M33" s="237" t="s">
        <v>2639</v>
      </c>
      <c r="N33" s="237" t="s">
        <v>1223</v>
      </c>
      <c r="O33" s="237" t="s">
        <v>2577</v>
      </c>
      <c r="P33" s="237" t="s">
        <v>3052</v>
      </c>
      <c r="Q33" s="237" t="s">
        <v>2558</v>
      </c>
      <c r="R33" s="237" t="s">
        <v>73</v>
      </c>
      <c r="S33" s="237" t="s">
        <v>3168</v>
      </c>
      <c r="T33" s="237" t="s">
        <v>3167</v>
      </c>
      <c r="U33" s="237" t="s">
        <v>3166</v>
      </c>
      <c r="V33" s="275" t="e" cm="1">
        <f t="array" ref="V33">_xlfn.XLOOKUP(Tableau16[[#This Row],[CODE DN PN]]&amp;Tableau16[[#This Row],[TYPE]],'[9]TABLEAU POIDS'!$D$3:$D$68 &amp; '[9]TABLEAU POIDS'!$E$3:$E$68,'[9]TABLEAU POIDS'!$F$3:$F$68)</f>
        <v>#N/A</v>
      </c>
      <c r="W33" s="275"/>
      <c r="X33" s="244">
        <v>8</v>
      </c>
      <c r="Y33" s="284" t="str">
        <f>Tableau16[[#This Row],[DIAM ADM]]&amp;Tableau16[[#This Row],[SERIE ADM]]</f>
        <v>00</v>
      </c>
      <c r="Z33" s="284"/>
      <c r="AA33" s="233" cm="1">
        <f t="array" ref="AA3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3" s="286" t="s">
        <v>3165</v>
      </c>
      <c r="AC33" s="232" cm="1">
        <f t="array" ref="AC3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3" s="286" t="s">
        <v>3165</v>
      </c>
      <c r="AE33" s="232" cm="1">
        <f t="array" ref="AE3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3" s="286" t="s">
        <v>2160</v>
      </c>
      <c r="AG33" s="232" cm="1">
        <f t="array" ref="AG3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3" s="286" t="s">
        <v>37</v>
      </c>
      <c r="AI33" s="232" cm="1">
        <f t="array" ref="AI3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3" s="244">
        <v>4</v>
      </c>
      <c r="AK33" s="232" cm="1">
        <f t="array" ref="AK3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3" s="244" t="s">
        <v>2542</v>
      </c>
      <c r="AM33" s="232" cm="1">
        <f t="array" ref="AM3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3" s="244" t="s">
        <v>2545</v>
      </c>
      <c r="AO33" s="232" cm="1">
        <f t="array" ref="AO33">IFERROR(
   SUM(
      _xlfn._xlws.FILTER(
         [9]!Tableau3[JP],
         ([9]!Tableau3[ITEM]=Tableau16[[#This Row],[POSTE TECHNIQUE]])*
         ([9]!Tableau3[Rep.]=Tableau16[[#This Row],[Repere ADM]])
      )
   ),
0)</f>
        <v>0</v>
      </c>
      <c r="AP33" s="232" cm="1">
        <f t="array" ref="AP33">IFERROR(
   SUM(
      _xlfn._xlws.FILTER(
         [9]!Tableau3[BP],
         ([9]!Tableau3[ITEM]=Tableau16[[#This Row],[POSTE TECHNIQUE]])*
         ([9]!Tableau3[Rep.]=Tableau16[[#This Row],[Repere ADM]])
      )
   ),
0)</f>
        <v>0</v>
      </c>
      <c r="AQ33" s="287"/>
      <c r="AR33" s="233" cm="1">
        <f t="array" ref="AR3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3" s="286" t="s">
        <v>3165</v>
      </c>
      <c r="AT33" s="232" cm="1">
        <f t="array" ref="AT3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3" s="286" t="s">
        <v>3165</v>
      </c>
      <c r="AV33" s="232" cm="1">
        <f t="array" ref="AV3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3" s="286" t="s">
        <v>2160</v>
      </c>
      <c r="AX33" s="277" cm="1">
        <f t="array" ref="AX3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3" s="244" t="s">
        <v>37</v>
      </c>
      <c r="AZ33" s="232" cm="1">
        <f t="array" ref="AZ3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3" s="244">
        <v>4</v>
      </c>
      <c r="BB33" s="276" cm="1">
        <f t="array" ref="BB3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3" s="275" t="s">
        <v>2161</v>
      </c>
      <c r="BD33" s="276" cm="1">
        <f t="array" ref="BD3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3" s="244" t="s">
        <v>2545</v>
      </c>
      <c r="BF33" s="232" cm="1">
        <f t="array" ref="BF33">IFERROR(
   SUM(
      _xlfn._xlws.FILTER(
         [9]!Tableau3[JP],
         ([9]!Tableau3[ITEM]=Tableau16[[#This Row],[POSTE TECHNIQUE]])*
         ([9]!Tableau3[Rep.]=Tableau16[[#This Row],[Repere REF]])
      )
   ),
0)</f>
        <v>0</v>
      </c>
      <c r="BG33" s="232" cm="1">
        <f t="array" ref="BG33">IFERROR(
   SUM(
      _xlfn._xlws.FILTER(
         [9]!Tableau3[BP],
         ([9]!Tableau3[ITEM]=Tableau16[[#This Row],[POSTE TECHNIQUE]])*
         ([9]!Tableau3[Rep.]=Tableau16[[#This Row],[Repere ADM]])
      )
   ),
0)</f>
        <v>0</v>
      </c>
      <c r="BH33" s="285"/>
      <c r="BI33" s="258"/>
      <c r="BJ33" s="257"/>
      <c r="BK33" s="257"/>
      <c r="BL33" s="257"/>
      <c r="BM33" s="275" t="s">
        <v>2560</v>
      </c>
      <c r="BN33" s="275" t="s">
        <v>2409</v>
      </c>
      <c r="BO33" s="275"/>
      <c r="BP33" s="275" t="s">
        <v>2409</v>
      </c>
      <c r="BQ33" s="284" t="str">
        <f>Tableau16[[#This Row],[DIAM ADM]]&amp;Tableau16[[#This Row],[SERIE ADM]]</f>
        <v>00</v>
      </c>
      <c r="BR33" s="275" t="s">
        <v>2409</v>
      </c>
      <c r="BS33" s="274"/>
      <c r="BT33" s="274"/>
      <c r="BU33" s="280"/>
      <c r="BV33" s="222" t="s">
        <v>3033</v>
      </c>
    </row>
    <row r="34" spans="1:74" ht="15.6" customHeight="1" x14ac:dyDescent="0.25">
      <c r="A34" s="279"/>
      <c r="B34" s="271" t="s">
        <v>227</v>
      </c>
      <c r="C34" s="319" t="s">
        <v>3164</v>
      </c>
      <c r="D34" s="283" t="s">
        <v>3163</v>
      </c>
      <c r="E34" s="237" t="s">
        <v>73</v>
      </c>
      <c r="F34" s="283" t="s">
        <v>83</v>
      </c>
      <c r="G3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PSVBS0563</v>
      </c>
      <c r="H34" s="237" t="s">
        <v>3153</v>
      </c>
      <c r="I34" s="237" t="s">
        <v>2549</v>
      </c>
      <c r="J34" s="237"/>
      <c r="K34" s="247" t="s">
        <v>2578</v>
      </c>
      <c r="L34" s="237" t="str">
        <f>LEFT(Tableau16[[#This Row],[NUMERO CLIENT]],SEARCH("-",Tableau16[[#This Row],[NUMERO CLIENT]])-1)</f>
        <v>S1</v>
      </c>
      <c r="M34" s="237" t="s">
        <v>2639</v>
      </c>
      <c r="N34" s="237" t="s">
        <v>3162</v>
      </c>
      <c r="O34" s="237" t="s">
        <v>2592</v>
      </c>
      <c r="P34" s="237" t="s">
        <v>2591</v>
      </c>
      <c r="Q34" s="237" t="s">
        <v>2558</v>
      </c>
      <c r="R34" s="237" t="s">
        <v>73</v>
      </c>
      <c r="S34" s="237" t="s">
        <v>3161</v>
      </c>
      <c r="T34" s="237" t="s">
        <v>3160</v>
      </c>
      <c r="U34" s="237" t="s">
        <v>3159</v>
      </c>
      <c r="V34" s="275" t="e" cm="1">
        <f t="array" ref="V34">_xlfn.XLOOKUP(Tableau16[[#This Row],[CODE DN PN]]&amp;Tableau16[[#This Row],[TYPE]],'[9]TABLEAU POIDS'!$D$3:$D$68 &amp; '[9]TABLEAU POIDS'!$E$3:$E$68,'[9]TABLEAU POIDS'!$F$3:$F$68)</f>
        <v>#N/A</v>
      </c>
      <c r="W34" s="275"/>
      <c r="X34" s="244">
        <v>4</v>
      </c>
      <c r="Y34" s="284" t="str">
        <f>Tableau16[[#This Row],[DIAM ADM]]&amp;Tableau16[[#This Row],[SERIE ADM]]</f>
        <v>00</v>
      </c>
      <c r="Z34" s="284" t="s">
        <v>2408</v>
      </c>
      <c r="AA34" s="233" cm="1">
        <f t="array" ref="AA3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4" s="286">
        <v>20</v>
      </c>
      <c r="AC34" s="232" cm="1">
        <f t="array" ref="AC3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4" s="286">
        <v>20</v>
      </c>
      <c r="AE34" s="232" cm="1">
        <f t="array" ref="AE3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4" s="286" t="s">
        <v>2160</v>
      </c>
      <c r="AG34" s="232" cm="1">
        <f t="array" ref="AG3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4" s="286" t="s">
        <v>37</v>
      </c>
      <c r="AI34" s="232" cm="1">
        <f t="array" ref="AI3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4" s="244">
        <v>4</v>
      </c>
      <c r="AK34" s="232" cm="1">
        <f t="array" ref="AK3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4" s="244" t="s">
        <v>2289</v>
      </c>
      <c r="AM34" s="232" cm="1">
        <f t="array" ref="AM3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4" s="286" t="s">
        <v>1123</v>
      </c>
      <c r="AO34" s="232" cm="1">
        <f t="array" ref="AO34">IFERROR(
   SUM(
      _xlfn._xlws.FILTER(
         [9]!Tableau3[JP],
         ([9]!Tableau3[ITEM]=Tableau16[[#This Row],[POSTE TECHNIQUE]])*
         ([9]!Tableau3[Rep.]=Tableau16[[#This Row],[Repere ADM]])
      )
   ),
0)</f>
        <v>0</v>
      </c>
      <c r="AP34" s="232" cm="1">
        <f t="array" ref="AP34">IFERROR(
   SUM(
      _xlfn._xlws.FILTER(
         [9]!Tableau3[BP],
         ([9]!Tableau3[ITEM]=Tableau16[[#This Row],[POSTE TECHNIQUE]])*
         ([9]!Tableau3[Rep.]=Tableau16[[#This Row],[Repere ADM]])
      )
   ),
0)</f>
        <v>0</v>
      </c>
      <c r="AQ34" s="287"/>
      <c r="AR34" s="233" cm="1">
        <f t="array" ref="AR3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4" s="286">
        <v>25</v>
      </c>
      <c r="AT34" s="232" cm="1">
        <f t="array" ref="AT3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4" s="286">
        <v>20</v>
      </c>
      <c r="AV34" s="232" cm="1">
        <f t="array" ref="AV3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4" s="286" t="s">
        <v>2160</v>
      </c>
      <c r="AX34" s="277" cm="1">
        <f t="array" ref="AX3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4" s="286" t="s">
        <v>37</v>
      </c>
      <c r="AZ34" s="232" cm="1">
        <f t="array" ref="AZ3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4" s="244">
        <v>4</v>
      </c>
      <c r="BB34" s="276" cm="1">
        <f t="array" ref="BB3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4" s="275" t="s">
        <v>2289</v>
      </c>
      <c r="BD34" s="276" cm="1">
        <f t="array" ref="BD3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4" s="266" t="s">
        <v>1123</v>
      </c>
      <c r="BF34" s="232" cm="1">
        <f t="array" ref="BF34">IFERROR(
   SUM(
      _xlfn._xlws.FILTER(
         [9]!Tableau3[JP],
         ([9]!Tableau3[ITEM]=Tableau16[[#This Row],[POSTE TECHNIQUE]])*
         ([9]!Tableau3[Rep.]=Tableau16[[#This Row],[Repere REF]])
      )
   ),
0)</f>
        <v>0</v>
      </c>
      <c r="BG34" s="232" cm="1">
        <f t="array" ref="BG34">IFERROR(
   SUM(
      _xlfn._xlws.FILTER(
         [9]!Tableau3[BP],
         ([9]!Tableau3[ITEM]=Tableau16[[#This Row],[POSTE TECHNIQUE]])*
         ([9]!Tableau3[Rep.]=Tableau16[[#This Row],[Repere ADM]])
      )
   ),
0)</f>
        <v>0</v>
      </c>
      <c r="BH34" s="285"/>
      <c r="BI34" s="258"/>
      <c r="BJ34" s="257"/>
      <c r="BK34" s="257"/>
      <c r="BL34" s="257"/>
      <c r="BM34" s="275" t="s">
        <v>2560</v>
      </c>
      <c r="BN34" s="275" t="s">
        <v>2409</v>
      </c>
      <c r="BO34" s="275"/>
      <c r="BP34" s="275" t="s">
        <v>2409</v>
      </c>
      <c r="BQ34" s="284" t="str">
        <f>Tableau16[[#This Row],[DIAM ADM]]&amp;Tableau16[[#This Row],[SERIE ADM]]</f>
        <v>00</v>
      </c>
      <c r="BR34" s="275" t="s">
        <v>2408</v>
      </c>
      <c r="BS34" s="274"/>
      <c r="BT34" s="274"/>
      <c r="BU34" s="280"/>
      <c r="BV34" s="222"/>
    </row>
    <row r="35" spans="1:74" ht="15.6" customHeight="1" x14ac:dyDescent="0.25">
      <c r="A35" s="279"/>
      <c r="B35" s="271" t="s">
        <v>230</v>
      </c>
      <c r="C35" s="319" t="s">
        <v>3158</v>
      </c>
      <c r="D35" s="283"/>
      <c r="E35" s="237" t="s">
        <v>73</v>
      </c>
      <c r="F35" s="283" t="s">
        <v>83</v>
      </c>
      <c r="G3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PSVBS0590</v>
      </c>
      <c r="H35" s="237" t="s">
        <v>3153</v>
      </c>
      <c r="I35" s="237" t="s">
        <v>2549</v>
      </c>
      <c r="J35" s="237"/>
      <c r="K35" s="247" t="s">
        <v>2578</v>
      </c>
      <c r="L35" s="237" t="str">
        <f>LEFT(Tableau16[[#This Row],[NUMERO CLIENT]],SEARCH("-",Tableau16[[#This Row],[NUMERO CLIENT]])-1)</f>
        <v>S1</v>
      </c>
      <c r="M35" s="237" t="s">
        <v>2639</v>
      </c>
      <c r="N35" s="237" t="s">
        <v>2744</v>
      </c>
      <c r="O35" s="237" t="s">
        <v>2577</v>
      </c>
      <c r="P35" s="237" t="s">
        <v>2559</v>
      </c>
      <c r="Q35" s="237" t="s">
        <v>2558</v>
      </c>
      <c r="R35" s="237" t="s">
        <v>73</v>
      </c>
      <c r="S35" s="251" t="s">
        <v>3157</v>
      </c>
      <c r="T35" s="251" t="s">
        <v>3156</v>
      </c>
      <c r="U35" s="237" t="s">
        <v>3155</v>
      </c>
      <c r="V35" s="275" t="e" cm="1">
        <f t="array" ref="V35">_xlfn.XLOOKUP(Tableau16[[#This Row],[CODE DN PN]]&amp;Tableau16[[#This Row],[TYPE]],'[9]TABLEAU POIDS'!$D$3:$D$68 &amp; '[9]TABLEAU POIDS'!$E$3:$E$68,'[9]TABLEAU POIDS'!$F$3:$F$68)</f>
        <v>#N/A</v>
      </c>
      <c r="W35" s="275"/>
      <c r="X35" s="244">
        <v>0</v>
      </c>
      <c r="Y35" s="284" t="str">
        <f>Tableau16[[#This Row],[DIAM ADM]]&amp;Tableau16[[#This Row],[SERIE ADM]]</f>
        <v>00</v>
      </c>
      <c r="Z35" s="284" t="s">
        <v>2409</v>
      </c>
      <c r="AA35" s="233" cm="1">
        <f t="array" ref="AA3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5" s="286" t="s">
        <v>2539</v>
      </c>
      <c r="AC35" s="232" cm="1">
        <f t="array" ref="AC3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5" s="244" t="s">
        <v>2539</v>
      </c>
      <c r="AE35" s="232" cm="1">
        <f t="array" ref="AE3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5" s="244" t="s">
        <v>2539</v>
      </c>
      <c r="AG35" s="232" cm="1">
        <f t="array" ref="AG3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5" s="244" t="s">
        <v>2539</v>
      </c>
      <c r="AI35" s="232" cm="1">
        <f t="array" ref="AI3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5" s="244" t="s">
        <v>2539</v>
      </c>
      <c r="AK35" s="232" cm="1">
        <f t="array" ref="AK3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5" s="244" t="s">
        <v>2539</v>
      </c>
      <c r="AM35" s="232" cm="1">
        <f t="array" ref="AM3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5" s="244" t="s">
        <v>2539</v>
      </c>
      <c r="AO35" s="232" cm="1">
        <f t="array" ref="AO35">IFERROR(
   SUM(
      _xlfn._xlws.FILTER(
         [9]!Tableau3[JP],
         ([9]!Tableau3[ITEM]=Tableau16[[#This Row],[POSTE TECHNIQUE]])*
         ([9]!Tableau3[Rep.]=Tableau16[[#This Row],[Repere ADM]])
      )
   ),
0)</f>
        <v>0</v>
      </c>
      <c r="AP35" s="232" cm="1">
        <f t="array" ref="AP35">IFERROR(
   SUM(
      _xlfn._xlws.FILTER(
         [9]!Tableau3[BP],
         ([9]!Tableau3[ITEM]=Tableau16[[#This Row],[POSTE TECHNIQUE]])*
         ([9]!Tableau3[Rep.]=Tableau16[[#This Row],[Repere ADM]])
      )
   ),
0)</f>
        <v>0</v>
      </c>
      <c r="AQ35" s="287"/>
      <c r="AR35" s="233" cm="1">
        <f t="array" ref="AR3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5" s="286" t="s">
        <v>2539</v>
      </c>
      <c r="AT35" s="232" cm="1">
        <f t="array" ref="AT3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5" s="244" t="s">
        <v>2539</v>
      </c>
      <c r="AV35" s="232" cm="1">
        <f t="array" ref="AV3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5" s="244" t="s">
        <v>2539</v>
      </c>
      <c r="AX35" s="277" cm="1">
        <f t="array" ref="AX3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5" s="244" t="s">
        <v>2539</v>
      </c>
      <c r="AZ35" s="232" cm="1">
        <f t="array" ref="AZ3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5" s="244" t="s">
        <v>2539</v>
      </c>
      <c r="BB35" s="276" cm="1">
        <f t="array" ref="BB3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5" s="244" t="s">
        <v>2539</v>
      </c>
      <c r="BD35" s="276" cm="1">
        <f t="array" ref="BD3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5" s="244" t="s">
        <v>2539</v>
      </c>
      <c r="BF35" s="232" cm="1">
        <f t="array" ref="BF35">IFERROR(
   SUM(
      _xlfn._xlws.FILTER(
         [9]!Tableau3[JP],
         ([9]!Tableau3[ITEM]=Tableau16[[#This Row],[POSTE TECHNIQUE]])*
         ([9]!Tableau3[Rep.]=Tableau16[[#This Row],[Repere REF]])
      )
   ),
0)</f>
        <v>0</v>
      </c>
      <c r="BG35" s="232" cm="1">
        <f t="array" ref="BG35">IFERROR(
   SUM(
      _xlfn._xlws.FILTER(
         [9]!Tableau3[BP],
         ([9]!Tableau3[ITEM]=Tableau16[[#This Row],[POSTE TECHNIQUE]])*
         ([9]!Tableau3[Rep.]=Tableau16[[#This Row],[Repere ADM]])
      )
   ),
0)</f>
        <v>0</v>
      </c>
      <c r="BH35" s="285"/>
      <c r="BI35" s="258"/>
      <c r="BJ35" s="257"/>
      <c r="BK35" s="257"/>
      <c r="BL35" s="257"/>
      <c r="BM35" s="275" t="s">
        <v>2560</v>
      </c>
      <c r="BN35" s="275" t="s">
        <v>2740</v>
      </c>
      <c r="BO35" s="275" t="s">
        <v>2409</v>
      </c>
      <c r="BP35" s="275" t="s">
        <v>104</v>
      </c>
      <c r="BQ35" s="284" t="str">
        <f>Tableau16[[#This Row],[DIAM ADM]]&amp;Tableau16[[#This Row],[SERIE ADM]]</f>
        <v>00</v>
      </c>
      <c r="BR35" s="275" t="s">
        <v>2408</v>
      </c>
      <c r="BS35" s="274"/>
      <c r="BT35" s="274"/>
      <c r="BU35" s="280"/>
      <c r="BV35" s="222"/>
    </row>
    <row r="36" spans="1:74" ht="15.6" customHeight="1" x14ac:dyDescent="0.25">
      <c r="A36" s="279"/>
      <c r="B36" s="271" t="s">
        <v>679</v>
      </c>
      <c r="C36" s="319" t="s">
        <v>3154</v>
      </c>
      <c r="D36" s="283"/>
      <c r="E36" s="237" t="s">
        <v>73</v>
      </c>
      <c r="F36" s="283" t="s">
        <v>83</v>
      </c>
      <c r="G3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PSVBS594</v>
      </c>
      <c r="H36" s="237" t="s">
        <v>3153</v>
      </c>
      <c r="I36" s="237" t="s">
        <v>2549</v>
      </c>
      <c r="J36" s="237"/>
      <c r="K36" s="247" t="s">
        <v>2578</v>
      </c>
      <c r="L36" s="237" t="str">
        <f>LEFT(Tableau16[[#This Row],[NUMERO CLIENT]],SEARCH("-",Tableau16[[#This Row],[NUMERO CLIENT]])-1)</f>
        <v>S2</v>
      </c>
      <c r="M36" s="237" t="s">
        <v>2639</v>
      </c>
      <c r="N36" s="237" t="s">
        <v>2923</v>
      </c>
      <c r="O36" s="237" t="s">
        <v>2577</v>
      </c>
      <c r="P36" s="237" t="s">
        <v>2559</v>
      </c>
      <c r="Q36" s="237" t="s">
        <v>2558</v>
      </c>
      <c r="R36" s="237" t="s">
        <v>73</v>
      </c>
      <c r="S36" s="251" t="s">
        <v>3152</v>
      </c>
      <c r="T36" s="251" t="s">
        <v>3151</v>
      </c>
      <c r="U36" s="237" t="s">
        <v>3150</v>
      </c>
      <c r="V36" s="275" t="e" cm="1">
        <f t="array" ref="V36">_xlfn.XLOOKUP(Tableau16[[#This Row],[CODE DN PN]]&amp;Tableau16[[#This Row],[TYPE]],'[9]TABLEAU POIDS'!$D$3:$D$68 &amp; '[9]TABLEAU POIDS'!$E$3:$E$68,'[9]TABLEAU POIDS'!$F$3:$F$68)</f>
        <v>#N/A</v>
      </c>
      <c r="W36" s="275"/>
      <c r="X36" s="237">
        <v>0</v>
      </c>
      <c r="Y36" s="289" t="str">
        <f>Tableau16[[#This Row],[DIAM ADM]]&amp;Tableau16[[#This Row],[SERIE ADM]]</f>
        <v>00</v>
      </c>
      <c r="Z36" s="289" t="s">
        <v>2408</v>
      </c>
      <c r="AA36" s="233" cm="1">
        <f t="array" ref="AA3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6" s="286" t="s">
        <v>2539</v>
      </c>
      <c r="AC36" s="232" cm="1">
        <f t="array" ref="AC3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6" s="286" t="s">
        <v>2539</v>
      </c>
      <c r="AE36" s="232" cm="1">
        <f t="array" ref="AE3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6" s="286" t="s">
        <v>2539</v>
      </c>
      <c r="AG36" s="232" cm="1">
        <f t="array" ref="AG3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6" s="286" t="s">
        <v>2539</v>
      </c>
      <c r="AI36" s="232" cm="1">
        <f t="array" ref="AI3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6" s="286" t="s">
        <v>2539</v>
      </c>
      <c r="AK36" s="232" cm="1">
        <f t="array" ref="AK3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6" s="286" t="s">
        <v>2539</v>
      </c>
      <c r="AM36" s="232" cm="1">
        <f t="array" ref="AM3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6" s="286" t="s">
        <v>2539</v>
      </c>
      <c r="AO36" s="232" cm="1">
        <f t="array" ref="AO36">IFERROR(
   SUM(
      _xlfn._xlws.FILTER(
         [9]!Tableau3[JP],
         ([9]!Tableau3[ITEM]=Tableau16[[#This Row],[POSTE TECHNIQUE]])*
         ([9]!Tableau3[Rep.]=Tableau16[[#This Row],[Repere ADM]])
      )
   ),
0)</f>
        <v>0</v>
      </c>
      <c r="AP36" s="232" cm="1">
        <f t="array" ref="AP36">IFERROR(
   SUM(
      _xlfn._xlws.FILTER(
         [9]!Tableau3[BP],
         ([9]!Tableau3[ITEM]=Tableau16[[#This Row],[POSTE TECHNIQUE]])*
         ([9]!Tableau3[Rep.]=Tableau16[[#This Row],[Repere ADM]])
      )
   ),
0)</f>
        <v>0</v>
      </c>
      <c r="AQ36" s="317"/>
      <c r="AR36" s="233" cm="1">
        <f t="array" ref="AR3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6" s="286" t="s">
        <v>2539</v>
      </c>
      <c r="AT36" s="232" cm="1">
        <f t="array" ref="AT3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6" s="286" t="s">
        <v>2539</v>
      </c>
      <c r="AV36" s="317" cm="1">
        <f t="array" ref="AV3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6" s="286" t="s">
        <v>2539</v>
      </c>
      <c r="AX36" s="277" cm="1">
        <f t="array" ref="AX3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6" s="286" t="s">
        <v>2539</v>
      </c>
      <c r="AZ36" s="232" cm="1">
        <f t="array" ref="AZ3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6" s="286" t="s">
        <v>2539</v>
      </c>
      <c r="BB36" s="276" cm="1">
        <f t="array" ref="BB3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6" s="286" t="s">
        <v>2539</v>
      </c>
      <c r="BD36" s="276" cm="1">
        <f t="array" ref="BD3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6" s="286" t="s">
        <v>2539</v>
      </c>
      <c r="BF36" s="232" cm="1">
        <f t="array" ref="BF36">IFERROR(
   SUM(
      _xlfn._xlws.FILTER(
         [9]!Tableau3[JP],
         ([9]!Tableau3[ITEM]=Tableau16[[#This Row],[POSTE TECHNIQUE]])*
         ([9]!Tableau3[Rep.]=Tableau16[[#This Row],[Repere REF]])
      )
   ),
0)</f>
        <v>0</v>
      </c>
      <c r="BG36" s="232" cm="1">
        <f t="array" ref="BG36">IFERROR(
   SUM(
      _xlfn._xlws.FILTER(
         [9]!Tableau3[BP],
         ([9]!Tableau3[ITEM]=Tableau16[[#This Row],[POSTE TECHNIQUE]])*
         ([9]!Tableau3[Rep.]=Tableau16[[#This Row],[Repere ADM]])
      )
   ),
0)</f>
        <v>0</v>
      </c>
      <c r="BH36" s="285"/>
      <c r="BI36" s="258"/>
      <c r="BJ36" s="257"/>
      <c r="BK36" s="257"/>
      <c r="BL36" s="257"/>
      <c r="BM36" s="275" t="s">
        <v>2560</v>
      </c>
      <c r="BN36" s="275" t="s">
        <v>2409</v>
      </c>
      <c r="BO36" s="275" t="s">
        <v>2409</v>
      </c>
      <c r="BP36" s="275" t="s">
        <v>2408</v>
      </c>
      <c r="BQ36" s="289" t="str">
        <f>Tableau16[[#This Row],[DIAM ADM]]&amp;Tableau16[[#This Row],[SERIE ADM]]</f>
        <v>00</v>
      </c>
      <c r="BR36" s="275" t="s">
        <v>2409</v>
      </c>
      <c r="BS36" s="274"/>
      <c r="BT36" s="274"/>
      <c r="BU36" s="280"/>
      <c r="BV36" s="222"/>
    </row>
    <row r="37" spans="1:74" ht="15.6" customHeight="1" x14ac:dyDescent="0.25">
      <c r="A37" s="272"/>
      <c r="B37" s="271" t="s">
        <v>234</v>
      </c>
      <c r="C37" s="293" t="e">
        <v>#N/A</v>
      </c>
      <c r="D37" s="283"/>
      <c r="E37" s="283" t="s">
        <v>73</v>
      </c>
      <c r="F37" s="283" t="s">
        <v>83</v>
      </c>
      <c r="G3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PSVBS6103</v>
      </c>
      <c r="H37" s="237" t="s">
        <v>2550</v>
      </c>
      <c r="I37" s="237" t="s">
        <v>2549</v>
      </c>
      <c r="J37" s="237"/>
      <c r="K37" s="247" t="s">
        <v>2578</v>
      </c>
      <c r="L37" s="237" t="str">
        <f>LEFT(Tableau16[[#This Row],[NUMERO CLIENT]],SEARCH("-",Tableau16[[#This Row],[NUMERO CLIENT]])-1)</f>
        <v>S1</v>
      </c>
      <c r="M37" s="237" t="s">
        <v>2639</v>
      </c>
      <c r="N37" s="237" t="s">
        <v>38</v>
      </c>
      <c r="O37" s="237" t="s">
        <v>2577</v>
      </c>
      <c r="P37" s="237" t="s">
        <v>2559</v>
      </c>
      <c r="Q37" s="237" t="s">
        <v>2551</v>
      </c>
      <c r="R37" s="237" t="s">
        <v>75</v>
      </c>
      <c r="S37" s="237" t="str">
        <f>"Photo-"&amp;Tableau16[[#This Row],[NUMERO CLIENT]]</f>
        <v>Photo-S1-PSVBS6103</v>
      </c>
      <c r="T37" s="237" t="str">
        <f>"PID-"&amp;Tableau16[[#This Row],[NUMERO CLIENT]]</f>
        <v>PID-S1-PSVBS6103</v>
      </c>
      <c r="U37" s="237" t="str">
        <f>"Implantation-"&amp;Tableau16[[#This Row],[NUMERO CLIENT]]</f>
        <v>Implantation-S1-PSVBS6103</v>
      </c>
      <c r="V37" s="275" t="e" cm="1">
        <f t="array" ref="V37">_xlfn.XLOOKUP(Tableau16[[#This Row],[CODE DN PN]]&amp;Tableau16[[#This Row],[TYPE]],'[9]TABLEAU POIDS'!$D$3:$D$68 &amp; '[9]TABLEAU POIDS'!$E$3:$E$68,'[9]TABLEAU POIDS'!$F$3:$F$68)</f>
        <v>#N/A</v>
      </c>
      <c r="W37" s="275"/>
      <c r="X37" s="244"/>
      <c r="Y37" s="291" t="str">
        <f>Tableau16[[#This Row],[DIAM ADM]]&amp;Tableau16[[#This Row],[SERIE ADM]]</f>
        <v>00</v>
      </c>
      <c r="Z37" s="291"/>
      <c r="AA37" s="233" cm="1">
        <f t="array" ref="AA3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7" s="286" t="s">
        <v>2159</v>
      </c>
      <c r="AC37" s="232" cm="1">
        <f t="array" ref="AC3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7" s="286" t="s">
        <v>2159</v>
      </c>
      <c r="AE37" s="232" cm="1">
        <f t="array" ref="AE3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7" s="286" t="s">
        <v>2159</v>
      </c>
      <c r="AG37" s="232" cm="1">
        <f t="array" ref="AG3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7" s="286" t="s">
        <v>2159</v>
      </c>
      <c r="AI37" s="232" cm="1">
        <f t="array" ref="AI3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7" s="286" t="s">
        <v>2159</v>
      </c>
      <c r="AK37" s="232" cm="1">
        <f t="array" ref="AK3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7" s="286" t="s">
        <v>2159</v>
      </c>
      <c r="AM37" s="232" cm="1">
        <f t="array" ref="AM3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7" s="286" t="s">
        <v>2159</v>
      </c>
      <c r="AO37" s="232" cm="1">
        <f t="array" ref="AO37">IFERROR(
   SUM(
      _xlfn._xlws.FILTER(
         [9]!Tableau3[JP],
         ([9]!Tableau3[ITEM]=Tableau16[[#This Row],[POSTE TECHNIQUE]])*
         ([9]!Tableau3[Rep.]=Tableau16[[#This Row],[Repere ADM]])
      )
   ),
0)</f>
        <v>0</v>
      </c>
      <c r="AP37" s="232" cm="1">
        <f t="array" ref="AP37">IFERROR(
   SUM(
      _xlfn._xlws.FILTER(
         [9]!Tableau3[BP],
         ([9]!Tableau3[ITEM]=Tableau16[[#This Row],[POSTE TECHNIQUE]])*
         ([9]!Tableau3[Rep.]=Tableau16[[#This Row],[Repere ADM]])
      )
   ),
0)</f>
        <v>0</v>
      </c>
      <c r="AQ37" s="292"/>
      <c r="AR37" s="233" cm="1">
        <f t="array" ref="AR3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7" s="286" t="s">
        <v>2159</v>
      </c>
      <c r="AT37" s="232" cm="1">
        <f t="array" ref="AT3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7" s="286" t="s">
        <v>2159</v>
      </c>
      <c r="AV37" s="232" cm="1">
        <f t="array" ref="AV3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7" s="244" t="s">
        <v>2159</v>
      </c>
      <c r="AX37" s="277" cm="1">
        <f t="array" ref="AX3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7" s="286" t="s">
        <v>2159</v>
      </c>
      <c r="AZ37" s="232" cm="1">
        <f t="array" ref="AZ3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7" s="244" t="s">
        <v>2159</v>
      </c>
      <c r="BB37" s="276" cm="1">
        <f t="array" ref="BB3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7" s="275" t="s">
        <v>2159</v>
      </c>
      <c r="BD37" s="276" cm="1">
        <f t="array" ref="BD3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7" s="266" t="s">
        <v>2159</v>
      </c>
      <c r="BF37" s="232" cm="1">
        <f t="array" ref="BF37">IFERROR(
   SUM(
      _xlfn._xlws.FILTER(
         [9]!Tableau3[JP],
         ([9]!Tableau3[ITEM]=Tableau16[[#This Row],[POSTE TECHNIQUE]])*
         ([9]!Tableau3[Rep.]=Tableau16[[#This Row],[Repere REF]])
      )
   ),
0)</f>
        <v>0</v>
      </c>
      <c r="BG37" s="232" cm="1">
        <f t="array" ref="BG37">IFERROR(
   SUM(
      _xlfn._xlws.FILTER(
         [9]!Tableau3[BP],
         ([9]!Tableau3[ITEM]=Tableau16[[#This Row],[POSTE TECHNIQUE]])*
         ([9]!Tableau3[Rep.]=Tableau16[[#This Row],[Repere ADM]])
      )
   ),
0)</f>
        <v>0</v>
      </c>
      <c r="BH37" s="285"/>
      <c r="BI37" s="258"/>
      <c r="BJ37" s="257"/>
      <c r="BK37" s="257"/>
      <c r="BL37" s="257"/>
      <c r="BM37" s="275" t="s">
        <v>2560</v>
      </c>
      <c r="BN37" s="275" t="s">
        <v>2409</v>
      </c>
      <c r="BO37" s="275" t="s">
        <v>2409</v>
      </c>
      <c r="BP37" s="275" t="s">
        <v>2409</v>
      </c>
      <c r="BQ37" s="291" t="str">
        <f>Tableau16[[#This Row],[DIAM ADM]]&amp;Tableau16[[#This Row],[SERIE ADM]]</f>
        <v>00</v>
      </c>
      <c r="BR37" s="275" t="s">
        <v>2408</v>
      </c>
      <c r="BS37" s="274"/>
      <c r="BT37" s="274"/>
      <c r="BU37" s="280"/>
      <c r="BV37" s="222"/>
    </row>
    <row r="38" spans="1:74" ht="15.75" customHeight="1" x14ac:dyDescent="0.25">
      <c r="A38" s="279"/>
      <c r="B38" s="271" t="s">
        <v>3149</v>
      </c>
      <c r="C38" s="319" t="e">
        <v>#N/A</v>
      </c>
      <c r="D38" s="283" t="s">
        <v>3060</v>
      </c>
      <c r="E38" s="283" t="s">
        <v>83</v>
      </c>
      <c r="F38" s="283" t="s">
        <v>73</v>
      </c>
      <c r="G3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S1079</v>
      </c>
      <c r="H38" s="237" t="s">
        <v>2567</v>
      </c>
      <c r="I38" s="237" t="s">
        <v>2579</v>
      </c>
      <c r="J38" s="237"/>
      <c r="K38" s="247" t="s">
        <v>2578</v>
      </c>
      <c r="L38" s="237" t="str">
        <f>LEFT(Tableau16[[#This Row],[NUMERO CLIENT]],SEARCH("-",Tableau16[[#This Row],[NUMERO CLIENT]])-1)</f>
        <v>S1</v>
      </c>
      <c r="M38" s="237" t="s">
        <v>2639</v>
      </c>
      <c r="N38" s="237" t="s">
        <v>1440</v>
      </c>
      <c r="O38" s="237" t="s">
        <v>2577</v>
      </c>
      <c r="P38" s="237" t="s">
        <v>3052</v>
      </c>
      <c r="Q38" s="237" t="s">
        <v>2558</v>
      </c>
      <c r="R38" s="237" t="s">
        <v>73</v>
      </c>
      <c r="S38" s="251" t="s">
        <v>3148</v>
      </c>
      <c r="T38" s="251" t="s">
        <v>3147</v>
      </c>
      <c r="U38" s="237" t="s">
        <v>3146</v>
      </c>
      <c r="V38" s="275" t="e" cm="1">
        <f t="array" ref="V38">_xlfn.XLOOKUP(Tableau16[[#This Row],[CODE DN PN]]&amp;Tableau16[[#This Row],[TYPE]],'[9]TABLEAU POIDS'!$D$3:$D$68 &amp; '[9]TABLEAU POIDS'!$E$3:$E$68,'[9]TABLEAU POIDS'!$F$3:$F$68)</f>
        <v>#N/A</v>
      </c>
      <c r="W38" s="275"/>
      <c r="X38" s="237">
        <v>10</v>
      </c>
      <c r="Y38" s="289" t="str">
        <f>Tableau16[[#This Row],[DIAM ADM]]&amp;Tableau16[[#This Row],[SERIE ADM]]</f>
        <v>00</v>
      </c>
      <c r="Z38" s="284" t="s">
        <v>2408</v>
      </c>
      <c r="AA38" s="233" cm="1">
        <f t="array" ref="AA3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8" s="286">
        <v>150</v>
      </c>
      <c r="AC38" s="232" cm="1">
        <f t="array" ref="AC3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8" s="244">
        <v>20</v>
      </c>
      <c r="AE38" s="232" cm="1">
        <f t="array" ref="AE3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8" s="286" t="s">
        <v>2160</v>
      </c>
      <c r="AG38" s="232" cm="1">
        <f t="array" ref="AG3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8" s="244" t="s">
        <v>37</v>
      </c>
      <c r="AI38" s="232" cm="1">
        <f t="array" ref="AI3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8" s="244">
        <v>8</v>
      </c>
      <c r="AK38" s="232" cm="1">
        <f t="array" ref="AK3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8" s="244" t="s">
        <v>2294</v>
      </c>
      <c r="AM38" s="232" cm="1">
        <f t="array" ref="AM3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8" s="244" t="s">
        <v>1115</v>
      </c>
      <c r="AO38" s="232" cm="1">
        <f t="array" ref="AO38">IFERROR(
   SUM(
      _xlfn._xlws.FILTER(
         [9]!Tableau3[JP],
         ([9]!Tableau3[ITEM]=Tableau16[[#This Row],[POSTE TECHNIQUE]])*
         ([9]!Tableau3[Rep.]=Tableau16[[#This Row],[Repere ADM]])
      )
   ),
0)</f>
        <v>0</v>
      </c>
      <c r="AP38" s="232" cm="1">
        <f t="array" ref="AP38">IFERROR(
   SUM(
      _xlfn._xlws.FILTER(
         [9]!Tableau3[BP],
         ([9]!Tableau3[ITEM]=Tableau16[[#This Row],[POSTE TECHNIQUE]])*
         ([9]!Tableau3[Rep.]=Tableau16[[#This Row],[Repere ADM]])
      )
   ),
0)</f>
        <v>0</v>
      </c>
      <c r="AQ38" s="287"/>
      <c r="AR38" s="233" cm="1">
        <f t="array" ref="AR3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8" s="286">
        <v>200</v>
      </c>
      <c r="AT38" s="232" cm="1">
        <f t="array" ref="AT3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8" s="244">
        <v>20</v>
      </c>
      <c r="AV38" s="232" cm="1">
        <f t="array" ref="AV3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8" s="244" t="s">
        <v>2160</v>
      </c>
      <c r="AX38" s="277" cm="1">
        <f t="array" ref="AX3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8" s="244" t="s">
        <v>37</v>
      </c>
      <c r="AZ38" s="232" cm="1">
        <f t="array" ref="AZ3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8" s="244">
        <v>8</v>
      </c>
      <c r="BB38" s="276" cm="1">
        <f t="array" ref="BB3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8" s="244" t="s">
        <v>2294</v>
      </c>
      <c r="BD38" s="276" cm="1">
        <f t="array" ref="BD3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8" s="244" t="s">
        <v>1115</v>
      </c>
      <c r="BF38" s="232" cm="1">
        <f t="array" ref="BF38">IFERROR(
   SUM(
      _xlfn._xlws.FILTER(
         [9]!Tableau3[JP],
         ([9]!Tableau3[ITEM]=Tableau16[[#This Row],[POSTE TECHNIQUE]])*
         ([9]!Tableau3[Rep.]=Tableau16[[#This Row],[Repere REF]])
      )
   ),
0)</f>
        <v>0</v>
      </c>
      <c r="BG38" s="232" cm="1">
        <f t="array" ref="BG38">IFERROR(
   SUM(
      _xlfn._xlws.FILTER(
         [9]!Tableau3[BP],
         ([9]!Tableau3[ITEM]=Tableau16[[#This Row],[POSTE TECHNIQUE]])*
         ([9]!Tableau3[Rep.]=Tableau16[[#This Row],[Repere ADM]])
      )
   ),
0)</f>
        <v>0</v>
      </c>
      <c r="BH38" s="285"/>
      <c r="BI38" s="258"/>
      <c r="BJ38" s="257"/>
      <c r="BK38" s="257"/>
      <c r="BL38" s="257"/>
      <c r="BM38" s="275" t="s">
        <v>2554</v>
      </c>
      <c r="BN38" s="275" t="s">
        <v>2409</v>
      </c>
      <c r="BO38" s="275"/>
      <c r="BP38" s="275" t="s">
        <v>2408</v>
      </c>
      <c r="BQ38" s="289" t="str">
        <f>Tableau16[[#This Row],[DIAM ADM]]&amp;Tableau16[[#This Row],[SERIE ADM]]</f>
        <v>00</v>
      </c>
      <c r="BR38" s="275" t="s">
        <v>2409</v>
      </c>
      <c r="BS38" s="274"/>
      <c r="BT38" s="274"/>
      <c r="BU38" s="280"/>
      <c r="BV38" s="222"/>
    </row>
    <row r="39" spans="1:74" ht="15.6" customHeight="1" x14ac:dyDescent="0.25">
      <c r="A39" s="279"/>
      <c r="B39" s="271" t="s">
        <v>3145</v>
      </c>
      <c r="C39" s="293" t="e">
        <v>#N/A</v>
      </c>
      <c r="D39" s="283"/>
      <c r="E39" s="283" t="s">
        <v>73</v>
      </c>
      <c r="F39" s="283" t="s">
        <v>83</v>
      </c>
      <c r="G3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S2001</v>
      </c>
      <c r="H39" s="237" t="s">
        <v>2567</v>
      </c>
      <c r="I39" s="237" t="s">
        <v>2579</v>
      </c>
      <c r="J39" s="237"/>
      <c r="K39" s="247" t="s">
        <v>2578</v>
      </c>
      <c r="L39" s="237" t="str">
        <f>LEFT(Tableau16[[#This Row],[NUMERO CLIENT]],SEARCH("-",Tableau16[[#This Row],[NUMERO CLIENT]])-1)</f>
        <v>S1</v>
      </c>
      <c r="M39" s="237" t="s">
        <v>2639</v>
      </c>
      <c r="N39" s="237" t="s">
        <v>1313</v>
      </c>
      <c r="O39" s="237" t="s">
        <v>2577</v>
      </c>
      <c r="P39" s="237" t="s">
        <v>3144</v>
      </c>
      <c r="Q39" s="237" t="s">
        <v>2558</v>
      </c>
      <c r="R39" s="237" t="s">
        <v>73</v>
      </c>
      <c r="S39" s="251" t="s">
        <v>3143</v>
      </c>
      <c r="T39" s="251" t="s">
        <v>3142</v>
      </c>
      <c r="U39" s="237" t="s">
        <v>3141</v>
      </c>
      <c r="V39" s="275" t="e" cm="1">
        <f t="array" ref="V39">_xlfn.XLOOKUP(Tableau16[[#This Row],[CODE DN PN]]&amp;Tableau16[[#This Row],[TYPE]],'[9]TABLEAU POIDS'!$D$3:$D$68 &amp; '[9]TABLEAU POIDS'!$E$3:$E$68,'[9]TABLEAU POIDS'!$F$3:$F$68)</f>
        <v>#N/A</v>
      </c>
      <c r="W39" s="275"/>
      <c r="X39" s="237">
        <v>8</v>
      </c>
      <c r="Y39" s="289" t="str">
        <f>Tableau16[[#This Row],[DIAM ADM]]&amp;Tableau16[[#This Row],[SERIE ADM]]</f>
        <v>00</v>
      </c>
      <c r="Z39" s="289"/>
      <c r="AA39" s="233" cm="1">
        <f t="array" ref="AA3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39" s="286" t="s">
        <v>2545</v>
      </c>
      <c r="AC39" s="232" cm="1">
        <f t="array" ref="AC3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39" s="244" t="s">
        <v>2545</v>
      </c>
      <c r="AE39" s="232" cm="1">
        <f t="array" ref="AE3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39" s="244" t="s">
        <v>2545</v>
      </c>
      <c r="AG39" s="232" cm="1">
        <f t="array" ref="AG3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39" s="244" t="s">
        <v>2545</v>
      </c>
      <c r="AI39" s="232" cm="1">
        <f t="array" ref="AI3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39" s="244">
        <v>8</v>
      </c>
      <c r="AK39" s="232" cm="1">
        <f t="array" ref="AK3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39" s="244" t="s">
        <v>2286</v>
      </c>
      <c r="AM39" s="232" cm="1">
        <f t="array" ref="AM3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39" s="244" t="s">
        <v>3140</v>
      </c>
      <c r="AO39" s="232" cm="1">
        <f t="array" ref="AO39">IFERROR(
   SUM(
      _xlfn._xlws.FILTER(
         [9]!Tableau3[JP],
         ([9]!Tableau3[ITEM]=Tableau16[[#This Row],[POSTE TECHNIQUE]])*
         ([9]!Tableau3[Rep.]=Tableau16[[#This Row],[Repere ADM]])
      )
   ),
0)</f>
        <v>0</v>
      </c>
      <c r="AP39" s="232" cm="1">
        <f t="array" ref="AP39">IFERROR(
   SUM(
      _xlfn._xlws.FILTER(
         [9]!Tableau3[BP],
         ([9]!Tableau3[ITEM]=Tableau16[[#This Row],[POSTE TECHNIQUE]])*
         ([9]!Tableau3[Rep.]=Tableau16[[#This Row],[Repere ADM]])
      )
   ),
0)</f>
        <v>0</v>
      </c>
      <c r="AQ39" s="287"/>
      <c r="AR39" s="233" cm="1">
        <f t="array" ref="AR3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39" s="286" t="s">
        <v>2545</v>
      </c>
      <c r="AT39" s="232" cm="1">
        <f t="array" ref="AT3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39" s="244" t="s">
        <v>2545</v>
      </c>
      <c r="AV39" s="232" cm="1">
        <f t="array" ref="AV3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39" s="244" t="s">
        <v>2545</v>
      </c>
      <c r="AX39" s="277" cm="1">
        <f t="array" ref="AX3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39" s="244" t="s">
        <v>2545</v>
      </c>
      <c r="AZ39" s="232" cm="1">
        <f t="array" ref="AZ3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39" s="244">
        <v>8</v>
      </c>
      <c r="BB39" s="276" cm="1">
        <f t="array" ref="BB3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39" s="275" t="s">
        <v>2276</v>
      </c>
      <c r="BD39" s="276" cm="1">
        <f t="array" ref="BD3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39" s="275" t="s">
        <v>3140</v>
      </c>
      <c r="BF39" s="232" cm="1">
        <f t="array" ref="BF39">IFERROR(
   SUM(
      _xlfn._xlws.FILTER(
         [9]!Tableau3[JP],
         ([9]!Tableau3[ITEM]=Tableau16[[#This Row],[POSTE TECHNIQUE]])*
         ([9]!Tableau3[Rep.]=Tableau16[[#This Row],[Repere REF]])
      )
   ),
0)</f>
        <v>0</v>
      </c>
      <c r="BG39" s="232" cm="1">
        <f t="array" ref="BG39">IFERROR(
   SUM(
      _xlfn._xlws.FILTER(
         [9]!Tableau3[BP],
         ([9]!Tableau3[ITEM]=Tableau16[[#This Row],[POSTE TECHNIQUE]])*
         ([9]!Tableau3[Rep.]=Tableau16[[#This Row],[Repere ADM]])
      )
   ),
0)</f>
        <v>0</v>
      </c>
      <c r="BH39" s="285"/>
      <c r="BI39" s="258"/>
      <c r="BJ39" s="257"/>
      <c r="BK39" s="257"/>
      <c r="BL39" s="257"/>
      <c r="BM39" s="275" t="s">
        <v>2554</v>
      </c>
      <c r="BN39" s="275" t="s">
        <v>2409</v>
      </c>
      <c r="BO39" s="275" t="s">
        <v>2409</v>
      </c>
      <c r="BP39" s="275" t="s">
        <v>2409</v>
      </c>
      <c r="BQ39" s="289" t="str">
        <f>Tableau16[[#This Row],[DIAM ADM]]&amp;Tableau16[[#This Row],[SERIE ADM]]</f>
        <v>00</v>
      </c>
      <c r="BR39" s="275" t="s">
        <v>2409</v>
      </c>
      <c r="BS39" s="274"/>
      <c r="BT39" s="274"/>
      <c r="BU39" s="280"/>
      <c r="BV39" s="222"/>
    </row>
    <row r="40" spans="1:74" ht="15.6" customHeight="1" x14ac:dyDescent="0.25">
      <c r="A40" s="279"/>
      <c r="B40" s="350" t="s">
        <v>3139</v>
      </c>
      <c r="C40" s="350" t="e">
        <v>#N/A</v>
      </c>
      <c r="D40" s="349"/>
      <c r="E40" s="283" t="s">
        <v>73</v>
      </c>
      <c r="F40" s="283" t="s">
        <v>83</v>
      </c>
      <c r="G4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S2002</v>
      </c>
      <c r="H40" s="237" t="s">
        <v>2567</v>
      </c>
      <c r="I40" s="237" t="s">
        <v>2579</v>
      </c>
      <c r="J40" s="237"/>
      <c r="K40" s="247" t="s">
        <v>2578</v>
      </c>
      <c r="L40" s="237" t="str">
        <f>LEFT(Tableau16[[#This Row],[NUMERO CLIENT]],SEARCH("-",Tableau16[[#This Row],[NUMERO CLIENT]])-1)</f>
        <v>S1</v>
      </c>
      <c r="M40" s="237" t="s">
        <v>2639</v>
      </c>
      <c r="N40" s="237" t="s">
        <v>1332</v>
      </c>
      <c r="O40" s="237" t="s">
        <v>2577</v>
      </c>
      <c r="P40" s="237" t="s">
        <v>3052</v>
      </c>
      <c r="Q40" s="237" t="s">
        <v>2558</v>
      </c>
      <c r="R40" s="237" t="s">
        <v>73</v>
      </c>
      <c r="S40" s="237" t="s">
        <v>3138</v>
      </c>
      <c r="T40" s="237" t="s">
        <v>3137</v>
      </c>
      <c r="U40" s="237" t="s">
        <v>3136</v>
      </c>
      <c r="V40" s="275" t="e" cm="1">
        <f t="array" ref="V40">_xlfn.XLOOKUP(Tableau16[[#This Row],[CODE DN PN]]&amp;Tableau16[[#This Row],[TYPE]],'[9]TABLEAU POIDS'!$D$3:$D$68 &amp; '[9]TABLEAU POIDS'!$E$3:$E$68,'[9]TABLEAU POIDS'!$F$3:$F$68)</f>
        <v>#N/A</v>
      </c>
      <c r="W40" s="275"/>
      <c r="X40" s="244">
        <v>8</v>
      </c>
      <c r="Y40" s="284" t="str">
        <f>Tableau16[[#This Row],[DIAM ADM]]&amp;Tableau16[[#This Row],[SERIE ADM]]</f>
        <v>00</v>
      </c>
      <c r="Z40" s="284"/>
      <c r="AA40" s="233" cm="1">
        <f t="array" ref="AA4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0" s="286" t="s">
        <v>2545</v>
      </c>
      <c r="AC40" s="232" cm="1">
        <f t="array" ref="AC4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0" s="244" t="s">
        <v>2545</v>
      </c>
      <c r="AE40" s="232" cm="1">
        <f t="array" ref="AE4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0" s="286" t="s">
        <v>2160</v>
      </c>
      <c r="AG40" s="232" cm="1">
        <f t="array" ref="AG4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0" s="244" t="s">
        <v>37</v>
      </c>
      <c r="AI40" s="232" cm="1">
        <f t="array" ref="AI4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0" s="244">
        <v>8</v>
      </c>
      <c r="AK40" s="232" cm="1">
        <f t="array" ref="AK4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0" s="244" t="s">
        <v>2286</v>
      </c>
      <c r="AM40" s="232" cm="1">
        <f t="array" ref="AM4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0" s="244" t="s">
        <v>1123</v>
      </c>
      <c r="AO40" s="232" cm="1">
        <f t="array" ref="AO40">IFERROR(
   SUM(
      _xlfn._xlws.FILTER(
         [9]!Tableau3[JP],
         ([9]!Tableau3[ITEM]=Tableau16[[#This Row],[POSTE TECHNIQUE]])*
         ([9]!Tableau3[Rep.]=Tableau16[[#This Row],[Repere ADM]])
      )
   ),
0)</f>
        <v>0</v>
      </c>
      <c r="AP40" s="232" cm="1">
        <f t="array" ref="AP40">IFERROR(
   SUM(
      _xlfn._xlws.FILTER(
         [9]!Tableau3[BP],
         ([9]!Tableau3[ITEM]=Tableau16[[#This Row],[POSTE TECHNIQUE]])*
         ([9]!Tableau3[Rep.]=Tableau16[[#This Row],[Repere ADM]])
      )
   ),
0)</f>
        <v>0</v>
      </c>
      <c r="AQ40" s="287"/>
      <c r="AR40" s="233" cm="1">
        <f t="array" ref="AR4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0" s="286" t="s">
        <v>2545</v>
      </c>
      <c r="AT40" s="232" cm="1">
        <f t="array" ref="AT4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0" s="244">
        <v>50</v>
      </c>
      <c r="AV40" s="232" cm="1">
        <f t="array" ref="AV4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0" s="244" t="s">
        <v>2160</v>
      </c>
      <c r="AX40" s="277" cm="1">
        <f t="array" ref="AX4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0" s="244" t="s">
        <v>37</v>
      </c>
      <c r="AZ40" s="232" cm="1">
        <f t="array" ref="AZ4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0" s="244">
        <v>8</v>
      </c>
      <c r="BB40" s="276" cm="1">
        <f t="array" ref="BB4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0" s="275" t="s">
        <v>2276</v>
      </c>
      <c r="BD40" s="276" cm="1">
        <f t="array" ref="BD4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0" s="275" t="s">
        <v>1123</v>
      </c>
      <c r="BF40" s="232" cm="1">
        <f t="array" ref="BF40">IFERROR(
   SUM(
      _xlfn._xlws.FILTER(
         [9]!Tableau3[JP],
         ([9]!Tableau3[ITEM]=Tableau16[[#This Row],[POSTE TECHNIQUE]])*
         ([9]!Tableau3[Rep.]=Tableau16[[#This Row],[Repere REF]])
      )
   ),
0)</f>
        <v>0</v>
      </c>
      <c r="BG40" s="232" cm="1">
        <f t="array" ref="BG40">IFERROR(
   SUM(
      _xlfn._xlws.FILTER(
         [9]!Tableau3[BP],
         ([9]!Tableau3[ITEM]=Tableau16[[#This Row],[POSTE TECHNIQUE]])*
         ([9]!Tableau3[Rep.]=Tableau16[[#This Row],[Repere ADM]])
      )
   ),
0)</f>
        <v>0</v>
      </c>
      <c r="BH40" s="285"/>
      <c r="BI40" s="258"/>
      <c r="BJ40" s="257"/>
      <c r="BK40" s="257"/>
      <c r="BL40" s="257"/>
      <c r="BM40" s="275" t="s">
        <v>2554</v>
      </c>
      <c r="BN40" s="275" t="s">
        <v>2409</v>
      </c>
      <c r="BO40" s="275" t="s">
        <v>2409</v>
      </c>
      <c r="BP40" s="275" t="s">
        <v>2409</v>
      </c>
      <c r="BQ40" s="284" t="str">
        <f>Tableau16[[#This Row],[DIAM ADM]]&amp;Tableau16[[#This Row],[SERIE ADM]]</f>
        <v>00</v>
      </c>
      <c r="BR40" s="275" t="s">
        <v>2409</v>
      </c>
      <c r="BS40" s="274"/>
      <c r="BT40" s="274"/>
      <c r="BU40" s="280"/>
      <c r="BV40" s="222"/>
    </row>
    <row r="41" spans="1:74" ht="15.6" customHeight="1" x14ac:dyDescent="0.25">
      <c r="A41" s="272"/>
      <c r="B41" s="271" t="s">
        <v>3135</v>
      </c>
      <c r="C41" s="293" t="s">
        <v>3134</v>
      </c>
      <c r="D41" s="283" t="s">
        <v>3133</v>
      </c>
      <c r="E41" s="283" t="s">
        <v>81</v>
      </c>
      <c r="F41" s="283" t="s">
        <v>82</v>
      </c>
      <c r="G4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S2003</v>
      </c>
      <c r="H41" s="237" t="s">
        <v>2567</v>
      </c>
      <c r="I41" s="237" t="s">
        <v>2579</v>
      </c>
      <c r="J41" s="237"/>
      <c r="K41" s="247" t="s">
        <v>2578</v>
      </c>
      <c r="L41" s="237" t="str">
        <f>LEFT(Tableau16[[#This Row],[NUMERO CLIENT]],SEARCH("-",Tableau16[[#This Row],[NUMERO CLIENT]])-1)</f>
        <v>S1</v>
      </c>
      <c r="M41" s="237" t="s">
        <v>2639</v>
      </c>
      <c r="N41" s="237" t="s">
        <v>1337</v>
      </c>
      <c r="O41" s="237" t="s">
        <v>2592</v>
      </c>
      <c r="P41" s="237" t="s">
        <v>2591</v>
      </c>
      <c r="Q41" s="237" t="s">
        <v>2558</v>
      </c>
      <c r="R41" s="237" t="s">
        <v>73</v>
      </c>
      <c r="S41" s="237" t="str">
        <f>"Photo-"&amp;Tableau16[[#This Row],[NUMERO CLIENT]]</f>
        <v>Photo-S1-S2003-PSVBS0406</v>
      </c>
      <c r="T41" s="237" t="str">
        <f>"PID-"&amp;Tableau16[[#This Row],[NUMERO CLIENT]]</f>
        <v>PID-S1-S2003-PSVBS0406</v>
      </c>
      <c r="U41" s="237" t="str">
        <f>"Implantation-"&amp;Tableau16[[#This Row],[NUMERO CLIENT]]</f>
        <v>Implantation-S1-S2003-PSVBS0406</v>
      </c>
      <c r="V41" s="275" t="e" cm="1">
        <f t="array" ref="V41">_xlfn.XLOOKUP(Tableau16[[#This Row],[CODE DN PN]]&amp;Tableau16[[#This Row],[TYPE]],'[9]TABLEAU POIDS'!$D$3:$D$68 &amp; '[9]TABLEAU POIDS'!$E$3:$E$68,'[9]TABLEAU POIDS'!$F$3:$F$68)</f>
        <v>#N/A</v>
      </c>
      <c r="W41" s="275"/>
      <c r="X41" s="244">
        <v>8</v>
      </c>
      <c r="Y41" s="291" t="str">
        <f>Tableau16[[#This Row],[DIAM ADM]]&amp;Tableau16[[#This Row],[SERIE ADM]]</f>
        <v>00</v>
      </c>
      <c r="Z41" s="284" t="s">
        <v>2408</v>
      </c>
      <c r="AA41" s="233" cm="1">
        <f t="array" ref="AA4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1" s="286" t="s">
        <v>2545</v>
      </c>
      <c r="AC41" s="232" cm="1">
        <f t="array" ref="AC4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1" s="244" t="s">
        <v>2545</v>
      </c>
      <c r="AE41" s="232" cm="1">
        <f t="array" ref="AE4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1" s="286" t="s">
        <v>2160</v>
      </c>
      <c r="AG41" s="232" cm="1">
        <f t="array" ref="AG4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1" s="244" t="s">
        <v>37</v>
      </c>
      <c r="AI41" s="232" cm="1">
        <f t="array" ref="AI4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1" s="244">
        <v>8</v>
      </c>
      <c r="AK41" s="232" cm="1">
        <f t="array" ref="AK4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1" s="244" t="s">
        <v>2276</v>
      </c>
      <c r="AM41" s="232" cm="1">
        <f t="array" ref="AM4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1" s="244" t="s">
        <v>1123</v>
      </c>
      <c r="AO41" s="232" cm="1">
        <f t="array" ref="AO41">IFERROR(
   SUM(
      _xlfn._xlws.FILTER(
         [9]!Tableau3[JP],
         ([9]!Tableau3[ITEM]=Tableau16[[#This Row],[POSTE TECHNIQUE]])*
         ([9]!Tableau3[Rep.]=Tableau16[[#This Row],[Repere ADM]])
      )
   ),
0)</f>
        <v>0</v>
      </c>
      <c r="AP41" s="232" cm="1">
        <f t="array" ref="AP41">IFERROR(
   SUM(
      _xlfn._xlws.FILTER(
         [9]!Tableau3[BP],
         ([9]!Tableau3[ITEM]=Tableau16[[#This Row],[POSTE TECHNIQUE]])*
         ([9]!Tableau3[Rep.]=Tableau16[[#This Row],[Repere ADM]])
      )
   ),
0)</f>
        <v>0</v>
      </c>
      <c r="AQ41" s="292"/>
      <c r="AR41" s="233" cm="1">
        <f t="array" ref="AR4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1" s="286" t="s">
        <v>2545</v>
      </c>
      <c r="AT41" s="232" cm="1">
        <f t="array" ref="AT4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1" s="244" t="s">
        <v>2545</v>
      </c>
      <c r="AV41" s="232" cm="1">
        <f t="array" ref="AV4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1" s="244" t="s">
        <v>2160</v>
      </c>
      <c r="AX41" s="232" cm="1">
        <f t="array" ref="AX4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1" s="244" t="s">
        <v>37</v>
      </c>
      <c r="AZ41" s="232" cm="1">
        <f t="array" ref="AZ4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1" s="244">
        <v>4</v>
      </c>
      <c r="BB41" s="276" cm="1">
        <f t="array" ref="BB4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1" s="275" t="s">
        <v>2163</v>
      </c>
      <c r="BD41" s="276" cm="1">
        <f t="array" ref="BD4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1" s="244" t="s">
        <v>1123</v>
      </c>
      <c r="BF41" s="232" cm="1">
        <f t="array" ref="BF41">IFERROR(
   SUM(
      _xlfn._xlws.FILTER(
         [9]!Tableau3[JP],
         ([9]!Tableau3[ITEM]=Tableau16[[#This Row],[POSTE TECHNIQUE]])*
         ([9]!Tableau3[Rep.]=Tableau16[[#This Row],[Repere REF]])
      )
   ),
0)</f>
        <v>0</v>
      </c>
      <c r="BG41" s="232" cm="1">
        <f t="array" ref="BG41">IFERROR(
   SUM(
      _xlfn._xlws.FILTER(
         [9]!Tableau3[BP],
         ([9]!Tableau3[ITEM]=Tableau16[[#This Row],[POSTE TECHNIQUE]])*
         ([9]!Tableau3[Rep.]=Tableau16[[#This Row],[Repere ADM]])
      )
   ),
0)</f>
        <v>0</v>
      </c>
      <c r="BH41" s="285"/>
      <c r="BI41" s="258"/>
      <c r="BJ41" s="257"/>
      <c r="BK41" s="257"/>
      <c r="BL41" s="257"/>
      <c r="BM41" s="275" t="s">
        <v>2560</v>
      </c>
      <c r="BN41" s="275" t="s">
        <v>2409</v>
      </c>
      <c r="BO41" s="275" t="s">
        <v>2409</v>
      </c>
      <c r="BP41" s="275" t="s">
        <v>2409</v>
      </c>
      <c r="BQ41" s="291" t="str">
        <f>Tableau16[[#This Row],[DIAM ADM]]&amp;Tableau16[[#This Row],[SERIE ADM]]</f>
        <v>00</v>
      </c>
      <c r="BR41" s="275" t="s">
        <v>2409</v>
      </c>
      <c r="BS41" s="274"/>
      <c r="BT41" s="274"/>
      <c r="BU41" s="280"/>
      <c r="BV41" s="222"/>
    </row>
    <row r="42" spans="1:74" ht="15.6" hidden="1" customHeight="1" x14ac:dyDescent="0.25">
      <c r="A42" s="272"/>
      <c r="B42" s="271" t="s">
        <v>3132</v>
      </c>
      <c r="C42" s="293" t="e">
        <v>#N/A</v>
      </c>
      <c r="D42" s="283" t="s">
        <v>3127</v>
      </c>
      <c r="E42" s="283" t="s">
        <v>83</v>
      </c>
      <c r="F42" s="283" t="s">
        <v>83</v>
      </c>
      <c r="G4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S2601</v>
      </c>
      <c r="H42" s="237" t="s">
        <v>2567</v>
      </c>
      <c r="I42" s="237" t="s">
        <v>2579</v>
      </c>
      <c r="J42" s="237"/>
      <c r="K42" s="237" t="s">
        <v>2548</v>
      </c>
      <c r="L42" s="237" t="str">
        <f>LEFT(Tableau16[[#This Row],[NUMERO CLIENT]],SEARCH("-",Tableau16[[#This Row],[NUMERO CLIENT]])-1)</f>
        <v>S1</v>
      </c>
      <c r="M42" s="237" t="s">
        <v>2639</v>
      </c>
      <c r="N42" s="237" t="s">
        <v>1357</v>
      </c>
      <c r="O42" s="237" t="s">
        <v>3126</v>
      </c>
      <c r="P42" s="237" t="s">
        <v>2552</v>
      </c>
      <c r="Q42" s="237" t="s">
        <v>2551</v>
      </c>
      <c r="R42" s="237" t="s">
        <v>75</v>
      </c>
      <c r="S42" s="237" t="str">
        <f>"Photo-"&amp;Tableau16[[#This Row],[NUMERO CLIENT]]</f>
        <v>Photo-S1-S2601-OTG182-VMB</v>
      </c>
      <c r="T42" s="237" t="str">
        <f>"PID-"&amp;Tableau16[[#This Row],[NUMERO CLIENT]]</f>
        <v>PID-S1-S2601-OTG182-VMB</v>
      </c>
      <c r="U42" s="237" t="str">
        <f>"Implantation-"&amp;Tableau16[[#This Row],[NUMERO CLIENT]]</f>
        <v>Implantation-S1-S2601-OTG182-VMB</v>
      </c>
      <c r="V42" s="275" t="e" cm="1">
        <f t="array" ref="V42">_xlfn.XLOOKUP(Tableau16[[#This Row],[CODE DN PN]]&amp;Tableau16[[#This Row],[TYPE]],'[9]TABLEAU POIDS'!$D$3:$D$68 &amp; '[9]TABLEAU POIDS'!$E$3:$E$68,'[9]TABLEAU POIDS'!$F$3:$F$68)</f>
        <v>#N/A</v>
      </c>
      <c r="W42" s="275"/>
      <c r="X42" s="244">
        <v>8</v>
      </c>
      <c r="Y42" s="291" t="str">
        <f>Tableau16[[#This Row],[DIAM ADM]]&amp;Tableau16[[#This Row],[SERIE ADM]]</f>
        <v>00</v>
      </c>
      <c r="Z42" s="291"/>
      <c r="AA42" s="233" cm="1">
        <f t="array" ref="AA4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2" s="286" t="s">
        <v>2159</v>
      </c>
      <c r="AC42" s="232" cm="1">
        <f t="array" ref="AC4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2" s="244" t="s">
        <v>2159</v>
      </c>
      <c r="AE42" s="232" cm="1">
        <f t="array" ref="AE4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2" s="244" t="s">
        <v>2159</v>
      </c>
      <c r="AG42" s="232" cm="1">
        <f t="array" ref="AG4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2" s="244" t="s">
        <v>2159</v>
      </c>
      <c r="AI42" s="232" cm="1">
        <f t="array" ref="AI4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2" s="244" t="s">
        <v>2159</v>
      </c>
      <c r="AK42" s="232" cm="1">
        <f t="array" ref="AK4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2" s="244" t="s">
        <v>2159</v>
      </c>
      <c r="AM42" s="232" cm="1">
        <f t="array" ref="AM4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2" s="244" t="s">
        <v>2159</v>
      </c>
      <c r="AO42" s="232" cm="1">
        <f t="array" ref="AO42">IFERROR(
   SUM(
      _xlfn._xlws.FILTER(
         [9]!Tableau3[JP],
         ([9]!Tableau3[ITEM]=Tableau16[[#This Row],[POSTE TECHNIQUE]])*
         ([9]!Tableau3[Rep.]=Tableau16[[#This Row],[Repere ADM]])
      )
   ),
0)</f>
        <v>0</v>
      </c>
      <c r="AP42" s="232" cm="1">
        <f t="array" ref="AP42">IFERROR(
   SUM(
      _xlfn._xlws.FILTER(
         [9]!Tableau3[BP],
         ([9]!Tableau3[ITEM]=Tableau16[[#This Row],[POSTE TECHNIQUE]])*
         ([9]!Tableau3[Rep.]=Tableau16[[#This Row],[Repere ADM]])
      )
   ),
0)</f>
        <v>0</v>
      </c>
      <c r="AQ42" s="292"/>
      <c r="AR42" s="233" cm="1">
        <f t="array" ref="AR4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2" s="286" t="s">
        <v>2159</v>
      </c>
      <c r="AT42" s="232" cm="1">
        <f t="array" ref="AT4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2" s="244" t="s">
        <v>2159</v>
      </c>
      <c r="AV42" s="232" cm="1">
        <f t="array" ref="AV4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2" s="244" t="s">
        <v>2159</v>
      </c>
      <c r="AX42" s="277" cm="1">
        <f t="array" ref="AX4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2" s="244" t="s">
        <v>2159</v>
      </c>
      <c r="AZ42" s="232" cm="1">
        <f t="array" ref="AZ4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2" s="244" t="s">
        <v>2159</v>
      </c>
      <c r="BB42" s="276" cm="1">
        <f t="array" ref="BB4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2" s="275" t="s">
        <v>2159</v>
      </c>
      <c r="BD42" s="276" cm="1">
        <f t="array" ref="BD4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2" s="275" t="s">
        <v>2159</v>
      </c>
      <c r="BF42" s="232" cm="1">
        <f t="array" ref="BF42">IFERROR(
   SUM(
      _xlfn._xlws.FILTER(
         [9]!Tableau3[JP],
         ([9]!Tableau3[ITEM]=Tableau16[[#This Row],[POSTE TECHNIQUE]])*
         ([9]!Tableau3[Rep.]=Tableau16[[#This Row],[Repere REF]])
      )
   ),
0)</f>
        <v>0</v>
      </c>
      <c r="BG42" s="232" cm="1">
        <f t="array" ref="BG42">IFERROR(
   SUM(
      _xlfn._xlws.FILTER(
         [9]!Tableau3[BP],
         ([9]!Tableau3[ITEM]=Tableau16[[#This Row],[POSTE TECHNIQUE]])*
         ([9]!Tableau3[Rep.]=Tableau16[[#This Row],[Repere ADM]])
      )
   ),
0)</f>
        <v>0</v>
      </c>
      <c r="BH42" s="285"/>
      <c r="BI42" s="258"/>
      <c r="BJ42" s="257"/>
      <c r="BK42" s="257"/>
      <c r="BL42" s="257"/>
      <c r="BM42" s="275" t="s">
        <v>2587</v>
      </c>
      <c r="BN42" s="275" t="s">
        <v>2408</v>
      </c>
      <c r="BO42" s="275" t="s">
        <v>2409</v>
      </c>
      <c r="BP42" s="275" t="s">
        <v>2714</v>
      </c>
      <c r="BQ42" s="291" t="str">
        <f>Tableau16[[#This Row],[DIAM ADM]]&amp;Tableau16[[#This Row],[SERIE ADM]]</f>
        <v>00</v>
      </c>
      <c r="BR42" s="275" t="s">
        <v>2408</v>
      </c>
      <c r="BS42" s="274"/>
      <c r="BT42" s="274"/>
      <c r="BU42" s="280"/>
      <c r="BV42" s="222"/>
    </row>
    <row r="43" spans="1:74" ht="15.6" hidden="1" customHeight="1" x14ac:dyDescent="0.25">
      <c r="A43" s="272"/>
      <c r="B43" s="271" t="s">
        <v>3131</v>
      </c>
      <c r="C43" s="293" t="e">
        <v>#N/A</v>
      </c>
      <c r="D43" s="283" t="s">
        <v>3130</v>
      </c>
      <c r="E43" s="283" t="s">
        <v>173</v>
      </c>
      <c r="F43" s="283" t="s">
        <v>173</v>
      </c>
      <c r="G4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S2601</v>
      </c>
      <c r="H43" s="237" t="s">
        <v>2567</v>
      </c>
      <c r="I43" s="237" t="s">
        <v>2579</v>
      </c>
      <c r="J43" s="237"/>
      <c r="K43" s="237" t="s">
        <v>2548</v>
      </c>
      <c r="L43" s="237" t="str">
        <f>LEFT(Tableau16[[#This Row],[NUMERO CLIENT]],SEARCH("-",Tableau16[[#This Row],[NUMERO CLIENT]])-1)</f>
        <v>S1</v>
      </c>
      <c r="M43" s="237" t="s">
        <v>2639</v>
      </c>
      <c r="N43" s="237" t="s">
        <v>1357</v>
      </c>
      <c r="O43" s="237" t="s">
        <v>2553</v>
      </c>
      <c r="P43" s="237" t="s">
        <v>2552</v>
      </c>
      <c r="Q43" s="237" t="s">
        <v>2551</v>
      </c>
      <c r="R43" s="237" t="s">
        <v>75</v>
      </c>
      <c r="S43" s="237" t="str">
        <f>"Photo-"&amp;Tableau16[[#This Row],[NUMERO CLIENT]]</f>
        <v>Photo-S1-S2601-VMAH</v>
      </c>
      <c r="T43" s="237" t="str">
        <f>"PID-"&amp;Tableau16[[#This Row],[NUMERO CLIENT]]</f>
        <v>PID-S1-S2601-VMAH</v>
      </c>
      <c r="U43" s="237" t="str">
        <f>"Implantation-"&amp;Tableau16[[#This Row],[NUMERO CLIENT]]</f>
        <v>Implantation-S1-S2601-VMAH</v>
      </c>
      <c r="V43" s="275" t="e" cm="1">
        <f t="array" ref="V43">_xlfn.XLOOKUP(Tableau16[[#This Row],[CODE DN PN]]&amp;Tableau16[[#This Row],[TYPE]],'[9]TABLEAU POIDS'!$D$3:$D$68 &amp; '[9]TABLEAU POIDS'!$E$3:$E$68,'[9]TABLEAU POIDS'!$F$3:$F$68)</f>
        <v>#N/A</v>
      </c>
      <c r="W43" s="275"/>
      <c r="X43" s="316">
        <v>0</v>
      </c>
      <c r="Y43" s="291" t="str">
        <f>Tableau16[[#This Row],[DIAM ADM]]&amp;Tableau16[[#This Row],[SERIE ADM]]</f>
        <v>00</v>
      </c>
      <c r="Z43" s="291"/>
      <c r="AA43" s="233" cm="1">
        <f t="array" ref="AA4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3" s="286" t="s">
        <v>2159</v>
      </c>
      <c r="AC43" s="232" cm="1">
        <f t="array" ref="AC4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3" s="244" t="s">
        <v>2159</v>
      </c>
      <c r="AE43" s="232" cm="1">
        <f t="array" ref="AE4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3" s="244" t="s">
        <v>2159</v>
      </c>
      <c r="AG43" s="232" cm="1">
        <f t="array" ref="AG4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3" s="244" t="s">
        <v>2159</v>
      </c>
      <c r="AI43" s="232" cm="1">
        <f t="array" ref="AI4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3" s="244" t="s">
        <v>2159</v>
      </c>
      <c r="AK43" s="232" cm="1">
        <f t="array" ref="AK4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3" s="244" t="s">
        <v>2159</v>
      </c>
      <c r="AM43" s="232" cm="1">
        <f t="array" ref="AM4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3" s="244" t="s">
        <v>2159</v>
      </c>
      <c r="AO43" s="232" cm="1">
        <f t="array" ref="AO43">IFERROR(
   SUM(
      _xlfn._xlws.FILTER(
         [9]!Tableau3[JP],
         ([9]!Tableau3[ITEM]=Tableau16[[#This Row],[POSTE TECHNIQUE]])*
         ([9]!Tableau3[Rep.]=Tableau16[[#This Row],[Repere ADM]])
      )
   ),
0)</f>
        <v>0</v>
      </c>
      <c r="AP43" s="232" cm="1">
        <f t="array" ref="AP43">IFERROR(
   SUM(
      _xlfn._xlws.FILTER(
         [9]!Tableau3[BP],
         ([9]!Tableau3[ITEM]=Tableau16[[#This Row],[POSTE TECHNIQUE]])*
         ([9]!Tableau3[Rep.]=Tableau16[[#This Row],[Repere ADM]])
      )
   ),
0)</f>
        <v>0</v>
      </c>
      <c r="AQ43" s="292"/>
      <c r="AR43" s="233" cm="1">
        <f t="array" ref="AR4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3" s="286" t="s">
        <v>2545</v>
      </c>
      <c r="AT43" s="232" cm="1">
        <f t="array" ref="AT4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3" s="244" t="s">
        <v>2545</v>
      </c>
      <c r="AV43" s="232" cm="1">
        <f t="array" ref="AV4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3" s="244" t="s">
        <v>3129</v>
      </c>
      <c r="AX43" s="277" cm="1">
        <f t="array" ref="AX4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3" s="244" t="s">
        <v>37</v>
      </c>
      <c r="AZ43" s="232" cm="1">
        <f t="array" ref="AZ4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3" s="244">
        <v>4</v>
      </c>
      <c r="BB43" s="276" cm="1">
        <f t="array" ref="BB4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3" s="275" t="s">
        <v>2270</v>
      </c>
      <c r="BD43" s="276" cm="1">
        <f t="array" ref="BD4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3" s="275" t="s">
        <v>2545</v>
      </c>
      <c r="BF43" s="232" cm="1">
        <f t="array" ref="BF43">IFERROR(
   SUM(
      _xlfn._xlws.FILTER(
         [9]!Tableau3[JP],
         ([9]!Tableau3[ITEM]=Tableau16[[#This Row],[POSTE TECHNIQUE]])*
         ([9]!Tableau3[Rep.]=Tableau16[[#This Row],[Repere REF]])
      )
   ),
0)</f>
        <v>0</v>
      </c>
      <c r="BG43" s="232" cm="1">
        <f t="array" ref="BG43">IFERROR(
   SUM(
      _xlfn._xlws.FILTER(
         [9]!Tableau3[BP],
         ([9]!Tableau3[ITEM]=Tableau16[[#This Row],[POSTE TECHNIQUE]])*
         ([9]!Tableau3[Rep.]=Tableau16[[#This Row],[Repere ADM]])
      )
   ),
0)</f>
        <v>0</v>
      </c>
      <c r="BH43" s="285"/>
      <c r="BI43" s="258"/>
      <c r="BJ43" s="257"/>
      <c r="BK43" s="257"/>
      <c r="BL43" s="257"/>
      <c r="BM43" s="275" t="s">
        <v>2560</v>
      </c>
      <c r="BN43" s="275" t="s">
        <v>2409</v>
      </c>
      <c r="BO43" s="275" t="s">
        <v>2409</v>
      </c>
      <c r="BP43" s="275" t="s">
        <v>2408</v>
      </c>
      <c r="BQ43" s="291" t="str">
        <f>Tableau16[[#This Row],[DIAM ADM]]&amp;Tableau16[[#This Row],[SERIE ADM]]</f>
        <v>00</v>
      </c>
      <c r="BR43" s="275" t="s">
        <v>2408</v>
      </c>
      <c r="BS43" s="274" t="s">
        <v>2380</v>
      </c>
      <c r="BT43" s="274"/>
      <c r="BU43" s="280"/>
      <c r="BV43" s="222"/>
    </row>
    <row r="44" spans="1:74" ht="15.6" hidden="1" customHeight="1" x14ac:dyDescent="0.25">
      <c r="A44" s="272"/>
      <c r="B44" s="271" t="s">
        <v>3128</v>
      </c>
      <c r="C44" s="293" t="e">
        <v>#N/A</v>
      </c>
      <c r="D44" s="283" t="s">
        <v>3127</v>
      </c>
      <c r="E44" s="283" t="s">
        <v>76</v>
      </c>
      <c r="F44" s="283" t="s">
        <v>76</v>
      </c>
      <c r="G4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S2611</v>
      </c>
      <c r="H44" s="237" t="s">
        <v>2567</v>
      </c>
      <c r="I44" s="237" t="s">
        <v>2579</v>
      </c>
      <c r="J44" s="237"/>
      <c r="K44" s="237" t="s">
        <v>2548</v>
      </c>
      <c r="L44" s="237" t="str">
        <f>LEFT(Tableau16[[#This Row],[NUMERO CLIENT]],SEARCH("-",Tableau16[[#This Row],[NUMERO CLIENT]])-1)</f>
        <v>S1</v>
      </c>
      <c r="M44" s="237" t="s">
        <v>2639</v>
      </c>
      <c r="N44" s="237" t="s">
        <v>1395</v>
      </c>
      <c r="O44" s="237" t="s">
        <v>3126</v>
      </c>
      <c r="P44" s="237" t="s">
        <v>2552</v>
      </c>
      <c r="Q44" s="237" t="s">
        <v>2551</v>
      </c>
      <c r="R44" s="237" t="s">
        <v>75</v>
      </c>
      <c r="S44" s="237" t="s">
        <v>3125</v>
      </c>
      <c r="T44" s="237" t="s">
        <v>3124</v>
      </c>
      <c r="U44" s="237" t="s">
        <v>3123</v>
      </c>
      <c r="V44" s="275" t="e" cm="1">
        <f t="array" ref="V44">_xlfn.XLOOKUP(Tableau16[[#This Row],[CODE DN PN]]&amp;Tableau16[[#This Row],[TYPE]],'[9]TABLEAU POIDS'!$D$3:$D$68 &amp; '[9]TABLEAU POIDS'!$E$3:$E$68,'[9]TABLEAU POIDS'!$F$3:$F$68)</f>
        <v>#N/A</v>
      </c>
      <c r="W44" s="275"/>
      <c r="X44" s="244">
        <v>8</v>
      </c>
      <c r="Y44" s="291" t="str">
        <f>Tableau16[[#This Row],[DIAM ADM]]&amp;Tableau16[[#This Row],[SERIE ADM]]</f>
        <v>00</v>
      </c>
      <c r="Z44" s="291"/>
      <c r="AA44" s="233" cm="1">
        <f t="array" ref="AA4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4" s="286" t="s">
        <v>2159</v>
      </c>
      <c r="AC44" s="232" cm="1">
        <f t="array" ref="AC4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4" s="286" t="s">
        <v>2159</v>
      </c>
      <c r="AE44" s="232" cm="1">
        <f t="array" ref="AE4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4" s="286" t="s">
        <v>2159</v>
      </c>
      <c r="AG44" s="232" cm="1">
        <f t="array" ref="AG4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4" s="286" t="s">
        <v>2159</v>
      </c>
      <c r="AI44" s="232" cm="1">
        <f t="array" ref="AI4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4" s="286" t="s">
        <v>2159</v>
      </c>
      <c r="AK44" s="232" cm="1">
        <f t="array" ref="AK4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4" s="286" t="s">
        <v>2159</v>
      </c>
      <c r="AM44" s="232" cm="1">
        <f t="array" ref="AM4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4" s="286" t="s">
        <v>2159</v>
      </c>
      <c r="AO44" s="232" cm="1">
        <f t="array" ref="AO44">IFERROR(
   SUM(
      _xlfn._xlws.FILTER(
         [9]!Tableau3[JP],
         ([9]!Tableau3[ITEM]=Tableau16[[#This Row],[POSTE TECHNIQUE]])*
         ([9]!Tableau3[Rep.]=Tableau16[[#This Row],[Repere ADM]])
      )
   ),
0)</f>
        <v>0</v>
      </c>
      <c r="AP44" s="232" cm="1">
        <f t="array" ref="AP44">IFERROR(
   SUM(
      _xlfn._xlws.FILTER(
         [9]!Tableau3[BP],
         ([9]!Tableau3[ITEM]=Tableau16[[#This Row],[POSTE TECHNIQUE]])*
         ([9]!Tableau3[Rep.]=Tableau16[[#This Row],[Repere ADM]])
      )
   ),
0)</f>
        <v>0</v>
      </c>
      <c r="AQ44" s="348"/>
      <c r="AR44" s="233" cm="1">
        <f t="array" ref="AR4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4" s="286" t="s">
        <v>2159</v>
      </c>
      <c r="AT44" s="232" cm="1">
        <f t="array" ref="AT4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4" s="286" t="s">
        <v>2159</v>
      </c>
      <c r="AV44" s="317" cm="1">
        <f t="array" ref="AV4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4" s="286" t="s">
        <v>2159</v>
      </c>
      <c r="AX44" s="277" cm="1">
        <f t="array" ref="AX4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4" s="286" t="s">
        <v>2159</v>
      </c>
      <c r="AZ44" s="232" cm="1">
        <f t="array" ref="AZ4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4" s="286" t="s">
        <v>2159</v>
      </c>
      <c r="BB44" s="276" cm="1">
        <f t="array" ref="BB4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4" s="266" t="s">
        <v>2159</v>
      </c>
      <c r="BD44" s="276" cm="1">
        <f t="array" ref="BD4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4" s="266" t="s">
        <v>2159</v>
      </c>
      <c r="BF44" s="232" cm="1">
        <f t="array" ref="BF44">IFERROR(
   SUM(
      _xlfn._xlws.FILTER(
         [9]!Tableau3[JP],
         ([9]!Tableau3[ITEM]=Tableau16[[#This Row],[POSTE TECHNIQUE]])*
         ([9]!Tableau3[Rep.]=Tableau16[[#This Row],[Repere REF]])
      )
   ),
0)</f>
        <v>0</v>
      </c>
      <c r="BG44" s="232" cm="1">
        <f t="array" ref="BG44">IFERROR(
   SUM(
      _xlfn._xlws.FILTER(
         [9]!Tableau3[BP],
         ([9]!Tableau3[ITEM]=Tableau16[[#This Row],[POSTE TECHNIQUE]])*
         ([9]!Tableau3[Rep.]=Tableau16[[#This Row],[Repere ADM]])
      )
   ),
0)</f>
        <v>0</v>
      </c>
      <c r="BH44" s="285"/>
      <c r="BI44" s="258"/>
      <c r="BJ44" s="257"/>
      <c r="BK44" s="257"/>
      <c r="BL44" s="257"/>
      <c r="BM44" s="275" t="s">
        <v>2587</v>
      </c>
      <c r="BN44" s="275" t="s">
        <v>2408</v>
      </c>
      <c r="BO44" s="275" t="s">
        <v>2409</v>
      </c>
      <c r="BP44" s="275" t="s">
        <v>2714</v>
      </c>
      <c r="BQ44" s="291" t="str">
        <f>Tableau16[[#This Row],[DIAM ADM]]&amp;Tableau16[[#This Row],[SERIE ADM]]</f>
        <v>00</v>
      </c>
      <c r="BR44" s="275" t="s">
        <v>2408</v>
      </c>
      <c r="BS44" s="274"/>
      <c r="BT44" s="274"/>
      <c r="BU44" s="280"/>
      <c r="BV44" s="222"/>
    </row>
    <row r="45" spans="1:74" ht="15.6" customHeight="1" x14ac:dyDescent="0.25">
      <c r="A45" s="279"/>
      <c r="B45" s="278" t="s">
        <v>458</v>
      </c>
      <c r="C45" s="290" t="s">
        <v>1417</v>
      </c>
      <c r="D45" s="247"/>
      <c r="E45" s="283" t="s">
        <v>73</v>
      </c>
      <c r="F45" s="283" t="s">
        <v>73</v>
      </c>
      <c r="G4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S27080</v>
      </c>
      <c r="H45" s="237" t="s">
        <v>2550</v>
      </c>
      <c r="I45" s="237" t="s">
        <v>2549</v>
      </c>
      <c r="J45" s="237"/>
      <c r="K45" s="237" t="s">
        <v>2680</v>
      </c>
      <c r="L45" s="237" t="str">
        <f>LEFT(Tableau16[[#This Row],[NUMERO CLIENT]],SEARCH("-",Tableau16[[#This Row],[NUMERO CLIENT]])-1)</f>
        <v>S1</v>
      </c>
      <c r="M45" s="237" t="s">
        <v>2639</v>
      </c>
      <c r="N45" s="237" t="s">
        <v>2908</v>
      </c>
      <c r="O45" s="237" t="s">
        <v>2577</v>
      </c>
      <c r="P45" s="237" t="s">
        <v>2691</v>
      </c>
      <c r="Q45" s="237" t="s">
        <v>2558</v>
      </c>
      <c r="R45" s="237" t="s">
        <v>73</v>
      </c>
      <c r="S45" s="237" t="s">
        <v>3122</v>
      </c>
      <c r="T45" s="237" t="s">
        <v>3121</v>
      </c>
      <c r="U45" s="237" t="s">
        <v>3120</v>
      </c>
      <c r="V45" s="275" t="e" cm="1">
        <f t="array" ref="V45">_xlfn.XLOOKUP(Tableau16[[#This Row],[CODE DN PN]]&amp;Tableau16[[#This Row],[TYPE]],'[9]TABLEAU POIDS'!$D$3:$D$68 &amp; '[9]TABLEAU POIDS'!$E$3:$E$68,'[9]TABLEAU POIDS'!$F$3:$F$68)</f>
        <v>#N/A</v>
      </c>
      <c r="W45" s="275"/>
      <c r="X45" s="244">
        <v>8</v>
      </c>
      <c r="Y45" s="284" t="str">
        <f>Tableau16[[#This Row],[DIAM ADM]]&amp;Tableau16[[#This Row],[SERIE ADM]]</f>
        <v>00</v>
      </c>
      <c r="Z45" s="284"/>
      <c r="AA45" s="233" cm="1">
        <f t="array" ref="AA4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5" s="286" t="s">
        <v>2159</v>
      </c>
      <c r="AC45" s="232" cm="1">
        <f t="array" ref="AC4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5" s="244" t="s">
        <v>2159</v>
      </c>
      <c r="AE45" s="232" cm="1">
        <f t="array" ref="AE4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5" s="286" t="s">
        <v>2159</v>
      </c>
      <c r="AG45" s="232" cm="1">
        <f t="array" ref="AG4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5" s="244" t="s">
        <v>2159</v>
      </c>
      <c r="AI45" s="232" cm="1">
        <f t="array" ref="AI4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5" s="244" t="s">
        <v>2159</v>
      </c>
      <c r="AK45" s="232" cm="1">
        <f t="array" ref="AK4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5" s="244" t="s">
        <v>2159</v>
      </c>
      <c r="AM45" s="232" cm="1">
        <f t="array" ref="AM4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5" s="244" t="s">
        <v>2159</v>
      </c>
      <c r="AO45" s="232" cm="1">
        <f t="array" ref="AO45">IFERROR(
   SUM(
      _xlfn._xlws.FILTER(
         [9]!Tableau3[JP],
         ([9]!Tableau3[ITEM]=Tableau16[[#This Row],[POSTE TECHNIQUE]])*
         ([9]!Tableau3[Rep.]=Tableau16[[#This Row],[Repere ADM]])
      )
   ),
0)</f>
        <v>0</v>
      </c>
      <c r="AP45" s="232" cm="1">
        <f t="array" ref="AP45">IFERROR(
   SUM(
      _xlfn._xlws.FILTER(
         [9]!Tableau3[BP],
         ([9]!Tableau3[ITEM]=Tableau16[[#This Row],[POSTE TECHNIQUE]])*
         ([9]!Tableau3[Rep.]=Tableau16[[#This Row],[Repere ADM]])
      )
   ),
0)</f>
        <v>0</v>
      </c>
      <c r="AQ45" s="287"/>
      <c r="AR45" s="233" cm="1">
        <f t="array" ref="AR4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5" s="286" t="s">
        <v>2159</v>
      </c>
      <c r="AT45" s="232" cm="1">
        <f t="array" ref="AT4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5" s="244" t="s">
        <v>2159</v>
      </c>
      <c r="AV45" s="232" cm="1">
        <f t="array" ref="AV4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5" s="244" t="s">
        <v>2159</v>
      </c>
      <c r="AX45" s="277" cm="1">
        <f t="array" ref="AX4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5" s="244" t="s">
        <v>2159</v>
      </c>
      <c r="AZ45" s="232" cm="1">
        <f t="array" ref="AZ4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5" s="244" t="s">
        <v>2159</v>
      </c>
      <c r="BB45" s="276" cm="1">
        <f t="array" ref="BB4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5" s="244" t="s">
        <v>2159</v>
      </c>
      <c r="BD45" s="276" cm="1">
        <f t="array" ref="BD4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5" s="244" t="s">
        <v>2159</v>
      </c>
      <c r="BF45" s="232" cm="1">
        <f t="array" ref="BF45">IFERROR(
   SUM(
      _xlfn._xlws.FILTER(
         [9]!Tableau3[JP],
         ([9]!Tableau3[ITEM]=Tableau16[[#This Row],[POSTE TECHNIQUE]])*
         ([9]!Tableau3[Rep.]=Tableau16[[#This Row],[Repere REF]])
      )
   ),
0)</f>
        <v>0</v>
      </c>
      <c r="BG45" s="232" cm="1">
        <f t="array" ref="BG45">IFERROR(
   SUM(
      _xlfn._xlws.FILTER(
         [9]!Tableau3[BP],
         ([9]!Tableau3[ITEM]=Tableau16[[#This Row],[POSTE TECHNIQUE]])*
         ([9]!Tableau3[Rep.]=Tableau16[[#This Row],[Repere ADM]])
      )
   ),
0)</f>
        <v>0</v>
      </c>
      <c r="BH45" s="285"/>
      <c r="BI45" s="258"/>
      <c r="BJ45" s="257"/>
      <c r="BK45" s="257"/>
      <c r="BL45" s="257"/>
      <c r="BM45" s="275" t="s">
        <v>2821</v>
      </c>
      <c r="BN45" s="275" t="s">
        <v>2409</v>
      </c>
      <c r="BO45" s="275"/>
      <c r="BP45" s="275" t="s">
        <v>2409</v>
      </c>
      <c r="BQ45" s="284" t="str">
        <f>Tableau16[[#This Row],[DIAM ADM]]&amp;Tableau16[[#This Row],[SERIE ADM]]</f>
        <v>00</v>
      </c>
      <c r="BR45" s="275" t="s">
        <v>2408</v>
      </c>
      <c r="BS45" s="274"/>
      <c r="BT45" s="274"/>
      <c r="BU45" s="280"/>
      <c r="BV45" s="222"/>
    </row>
    <row r="46" spans="1:74" ht="15.6" customHeight="1" x14ac:dyDescent="0.25">
      <c r="A46" s="272"/>
      <c r="B46" s="271" t="s">
        <v>3119</v>
      </c>
      <c r="C46" s="293"/>
      <c r="D46" s="283"/>
      <c r="E46" s="283" t="s">
        <v>113</v>
      </c>
      <c r="F46" s="283" t="s">
        <v>113</v>
      </c>
      <c r="G4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S2709</v>
      </c>
      <c r="H46" s="237" t="s">
        <v>2567</v>
      </c>
      <c r="I46" s="237" t="s">
        <v>2579</v>
      </c>
      <c r="J46" s="237"/>
      <c r="K46" s="237" t="s">
        <v>2584</v>
      </c>
      <c r="L46" s="237" t="str">
        <f>LEFT(Tableau16[[#This Row],[NUMERO CLIENT]],SEARCH("-",Tableau16[[#This Row],[NUMERO CLIENT]])-1)</f>
        <v>S1</v>
      </c>
      <c r="M46" s="237" t="s">
        <v>2639</v>
      </c>
      <c r="N46" s="237" t="s">
        <v>1418</v>
      </c>
      <c r="O46" s="237" t="s">
        <v>2592</v>
      </c>
      <c r="P46" s="237" t="s">
        <v>2591</v>
      </c>
      <c r="Q46" s="237" t="s">
        <v>2558</v>
      </c>
      <c r="R46" s="237" t="s">
        <v>73</v>
      </c>
      <c r="S46" s="283" t="s">
        <v>3118</v>
      </c>
      <c r="T46" s="283" t="s">
        <v>3117</v>
      </c>
      <c r="U46" s="283" t="s">
        <v>3116</v>
      </c>
      <c r="V46" s="275" t="e" cm="1">
        <f t="array" ref="V46">_xlfn.XLOOKUP(Tableau16[[#This Row],[CODE DN PN]]&amp;Tableau16[[#This Row],[TYPE]],'[9]TABLEAU POIDS'!$D$3:$D$68 &amp; '[9]TABLEAU POIDS'!$E$3:$E$68,'[9]TABLEAU POIDS'!$F$3:$F$68)</f>
        <v>#N/A</v>
      </c>
      <c r="W46" s="275"/>
      <c r="X46" s="244">
        <v>0</v>
      </c>
      <c r="Y46" s="291" t="str">
        <f>Tableau16[[#This Row],[DIAM ADM]]&amp;Tableau16[[#This Row],[SERIE ADM]]</f>
        <v>00</v>
      </c>
      <c r="Z46" s="291"/>
      <c r="AA46" s="233" cm="1">
        <f t="array" ref="AA4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6" s="286">
        <v>50</v>
      </c>
      <c r="AC46" s="232" cm="1">
        <f t="array" ref="AC4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6" s="286">
        <v>50</v>
      </c>
      <c r="AE46" s="232" cm="1">
        <f t="array" ref="AE4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6" s="244" t="s">
        <v>1118</v>
      </c>
      <c r="AG46" s="232" cm="1">
        <f t="array" ref="AG4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6" s="286" t="s">
        <v>1118</v>
      </c>
      <c r="AI46" s="232" cm="1">
        <f t="array" ref="AI4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6" s="244">
        <v>8</v>
      </c>
      <c r="AK46" s="232" cm="1">
        <f t="array" ref="AK4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6" s="244" t="s">
        <v>2163</v>
      </c>
      <c r="AM46" s="232" cm="1">
        <f t="array" ref="AM4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6" s="244" t="s">
        <v>1123</v>
      </c>
      <c r="AO46" s="232" cm="1">
        <f t="array" ref="AO46">IFERROR(
   SUM(
      _xlfn._xlws.FILTER(
         [9]!Tableau3[JP],
         ([9]!Tableau3[ITEM]=Tableau16[[#This Row],[POSTE TECHNIQUE]])*
         ([9]!Tableau3[Rep.]=Tableau16[[#This Row],[Repere ADM]])
      )
   ),
0)</f>
        <v>0</v>
      </c>
      <c r="AP46" s="232" cm="1">
        <f t="array" ref="AP46">IFERROR(
   SUM(
      _xlfn._xlws.FILTER(
         [9]!Tableau3[BP],
         ([9]!Tableau3[ITEM]=Tableau16[[#This Row],[POSTE TECHNIQUE]])*
         ([9]!Tableau3[Rep.]=Tableau16[[#This Row],[Repere ADM]])
      )
   ),
0)</f>
        <v>0</v>
      </c>
      <c r="AQ46" s="292"/>
      <c r="AR46" s="233" cm="1">
        <f t="array" ref="AR4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6" s="286">
        <v>50</v>
      </c>
      <c r="AT46" s="232" cm="1">
        <f t="array" ref="AT4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6" s="286">
        <v>50</v>
      </c>
      <c r="AV46" s="232" cm="1">
        <f t="array" ref="AV4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6" s="244" t="s">
        <v>1118</v>
      </c>
      <c r="AX46" s="232" cm="1">
        <f t="array" ref="AX4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6" s="286" t="s">
        <v>1118</v>
      </c>
      <c r="AZ46" s="232" cm="1">
        <f t="array" ref="AZ4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6" s="244">
        <v>8</v>
      </c>
      <c r="BB46" s="276" cm="1">
        <f t="array" ref="BB4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6" s="275" t="s">
        <v>2163</v>
      </c>
      <c r="BD46" s="276" cm="1">
        <f t="array" ref="BD4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6" s="275" t="s">
        <v>1123</v>
      </c>
      <c r="BF46" s="232" cm="1">
        <f t="array" ref="BF46">IFERROR(
   SUM(
      _xlfn._xlws.FILTER(
         [9]!Tableau3[JP],
         ([9]!Tableau3[ITEM]=Tableau16[[#This Row],[POSTE TECHNIQUE]])*
         ([9]!Tableau3[Rep.]=Tableau16[[#This Row],[Repere REF]])
      )
   ),
0)</f>
        <v>0</v>
      </c>
      <c r="BG46" s="232" cm="1">
        <f t="array" ref="BG46">IFERROR(
   SUM(
      _xlfn._xlws.FILTER(
         [9]!Tableau3[BP],
         ([9]!Tableau3[ITEM]=Tableau16[[#This Row],[POSTE TECHNIQUE]])*
         ([9]!Tableau3[Rep.]=Tableau16[[#This Row],[Repere ADM]])
      )
   ),
0)</f>
        <v>0</v>
      </c>
      <c r="BH46" s="285"/>
      <c r="BI46" s="258"/>
      <c r="BJ46" s="257"/>
      <c r="BK46" s="257"/>
      <c r="BL46" s="257"/>
      <c r="BM46" s="275" t="s">
        <v>2560</v>
      </c>
      <c r="BN46" s="275" t="s">
        <v>2409</v>
      </c>
      <c r="BO46" s="275" t="s">
        <v>2409</v>
      </c>
      <c r="BP46" s="275" t="s">
        <v>2409</v>
      </c>
      <c r="BQ46" s="291" t="str">
        <f>Tableau16[[#This Row],[DIAM ADM]]&amp;Tableau16[[#This Row],[SERIE ADM]]</f>
        <v>00</v>
      </c>
      <c r="BR46" s="275" t="s">
        <v>2409</v>
      </c>
      <c r="BS46" s="274" t="s">
        <v>2380</v>
      </c>
      <c r="BT46" s="274"/>
      <c r="BU46" s="280"/>
      <c r="BV46" s="222"/>
    </row>
    <row r="47" spans="1:74" ht="15.6" customHeight="1" x14ac:dyDescent="0.25">
      <c r="A47" s="272"/>
      <c r="B47" s="271" t="s">
        <v>3115</v>
      </c>
      <c r="C47" s="293" t="s">
        <v>3114</v>
      </c>
      <c r="D47" s="283" t="s">
        <v>3113</v>
      </c>
      <c r="E47" s="283" t="s">
        <v>82</v>
      </c>
      <c r="F47" s="283" t="s">
        <v>112</v>
      </c>
      <c r="G4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S2709</v>
      </c>
      <c r="H47" s="237" t="s">
        <v>2567</v>
      </c>
      <c r="I47" s="237" t="s">
        <v>2579</v>
      </c>
      <c r="J47" s="237"/>
      <c r="K47" s="247" t="s">
        <v>2578</v>
      </c>
      <c r="L47" s="237" t="str">
        <f>LEFT(Tableau16[[#This Row],[NUMERO CLIENT]],SEARCH("-",Tableau16[[#This Row],[NUMERO CLIENT]])-1)</f>
        <v>S1</v>
      </c>
      <c r="M47" s="237" t="s">
        <v>2639</v>
      </c>
      <c r="N47" s="237" t="s">
        <v>1418</v>
      </c>
      <c r="O47" s="237" t="s">
        <v>2592</v>
      </c>
      <c r="P47" s="237" t="s">
        <v>2591</v>
      </c>
      <c r="Q47" s="237" t="s">
        <v>2558</v>
      </c>
      <c r="R47" s="237" t="s">
        <v>73</v>
      </c>
      <c r="S47" s="237" t="str">
        <f>"Photo-"&amp;Tableau16[[#This Row],[NUMERO CLIENT]]</f>
        <v>Photo-S1-S2709-PSVBS0570</v>
      </c>
      <c r="T47" s="237" t="str">
        <f>"PID-"&amp;Tableau16[[#This Row],[NUMERO CLIENT]]</f>
        <v>PID-S1-S2709-PSVBS0570</v>
      </c>
      <c r="U47" s="237" t="str">
        <f>"Implantation-"&amp;Tableau16[[#This Row],[NUMERO CLIENT]]</f>
        <v>Implantation-S1-S2709-PSVBS0570</v>
      </c>
      <c r="V47" s="275" t="e" cm="1">
        <f t="array" ref="V47">_xlfn.XLOOKUP(Tableau16[[#This Row],[CODE DN PN]]&amp;Tableau16[[#This Row],[TYPE]],'[9]TABLEAU POIDS'!$D$3:$D$68 &amp; '[9]TABLEAU POIDS'!$E$3:$E$68,'[9]TABLEAU POIDS'!$F$3:$F$68)</f>
        <v>#N/A</v>
      </c>
      <c r="W47" s="275"/>
      <c r="X47" s="244">
        <v>8</v>
      </c>
      <c r="Y47" s="291" t="str">
        <f>Tableau16[[#This Row],[DIAM ADM]]&amp;Tableau16[[#This Row],[SERIE ADM]]</f>
        <v>00</v>
      </c>
      <c r="Z47" s="291"/>
      <c r="AA47" s="233" cm="1">
        <f t="array" ref="AA4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7" s="286" t="s">
        <v>2545</v>
      </c>
      <c r="AC47" s="232" cm="1">
        <f t="array" ref="AC4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7" s="286">
        <v>20</v>
      </c>
      <c r="AE47" s="232" cm="1">
        <f t="array" ref="AE4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7" s="244" t="s">
        <v>3112</v>
      </c>
      <c r="AG47" s="232" cm="1">
        <f t="array" ref="AG4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7" s="244" t="s">
        <v>2540</v>
      </c>
      <c r="AI47" s="232" cm="1">
        <f t="array" ref="AI4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7" s="244">
        <v>0</v>
      </c>
      <c r="AK47" s="232" cm="1">
        <f t="array" ref="AK4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7" s="244" t="s">
        <v>2540</v>
      </c>
      <c r="AM47" s="232" cm="1">
        <f t="array" ref="AM4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7" s="244" t="s">
        <v>2545</v>
      </c>
      <c r="AO47" s="232" cm="1">
        <f t="array" ref="AO47">IFERROR(
   SUM(
      _xlfn._xlws.FILTER(
         [9]!Tableau3[JP],
         ([9]!Tableau3[ITEM]=Tableau16[[#This Row],[POSTE TECHNIQUE]])*
         ([9]!Tableau3[Rep.]=Tableau16[[#This Row],[Repere ADM]])
      )
   ),
0)</f>
        <v>0</v>
      </c>
      <c r="AP47" s="232" cm="1">
        <f t="array" ref="AP47">IFERROR(
   SUM(
      _xlfn._xlws.FILTER(
         [9]!Tableau3[BP],
         ([9]!Tableau3[ITEM]=Tableau16[[#This Row],[POSTE TECHNIQUE]])*
         ([9]!Tableau3[Rep.]=Tableau16[[#This Row],[Repere ADM]])
      )
   ),
0)</f>
        <v>0</v>
      </c>
      <c r="AQ47" s="292"/>
      <c r="AR47" s="233" cm="1">
        <f t="array" ref="AR4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7" s="286" t="s">
        <v>2545</v>
      </c>
      <c r="AT47" s="232" cm="1">
        <f t="array" ref="AT4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7" s="286" t="s">
        <v>2545</v>
      </c>
      <c r="AV47" s="232" cm="1">
        <f t="array" ref="AV4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7" s="244" t="s">
        <v>3112</v>
      </c>
      <c r="AX47" s="232" cm="1">
        <f t="array" ref="AX4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7" s="244" t="s">
        <v>2540</v>
      </c>
      <c r="AZ47" s="232" cm="1">
        <f t="array" ref="AZ4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7" s="244">
        <v>0</v>
      </c>
      <c r="BB47" s="276" cm="1">
        <f t="array" ref="BB4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7" s="244" t="s">
        <v>2540</v>
      </c>
      <c r="BD47" s="276" cm="1">
        <f t="array" ref="BD4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7" s="244" t="s">
        <v>2545</v>
      </c>
      <c r="BF47" s="232" cm="1">
        <f t="array" ref="BF47">IFERROR(
   SUM(
      _xlfn._xlws.FILTER(
         [9]!Tableau3[JP],
         ([9]!Tableau3[ITEM]=Tableau16[[#This Row],[POSTE TECHNIQUE]])*
         ([9]!Tableau3[Rep.]=Tableau16[[#This Row],[Repere REF]])
      )
   ),
0)</f>
        <v>0</v>
      </c>
      <c r="BG47" s="232" cm="1">
        <f t="array" ref="BG47">IFERROR(
   SUM(
      _xlfn._xlws.FILTER(
         [9]!Tableau3[BP],
         ([9]!Tableau3[ITEM]=Tableau16[[#This Row],[POSTE TECHNIQUE]])*
         ([9]!Tableau3[Rep.]=Tableau16[[#This Row],[Repere ADM]])
      )
   ),
0)</f>
        <v>0</v>
      </c>
      <c r="BH47" s="285"/>
      <c r="BI47" s="258"/>
      <c r="BJ47" s="257"/>
      <c r="BK47" s="257"/>
      <c r="BL47" s="257"/>
      <c r="BM47" s="275" t="s">
        <v>2560</v>
      </c>
      <c r="BN47" s="275" t="s">
        <v>2409</v>
      </c>
      <c r="BO47" s="275" t="s">
        <v>2409</v>
      </c>
      <c r="BP47" s="275" t="s">
        <v>2409</v>
      </c>
      <c r="BQ47" s="291" t="str">
        <f>Tableau16[[#This Row],[DIAM ADM]]&amp;Tableau16[[#This Row],[SERIE ADM]]</f>
        <v>00</v>
      </c>
      <c r="BR47" s="275" t="s">
        <v>2409</v>
      </c>
      <c r="BS47" s="274" t="s">
        <v>2380</v>
      </c>
      <c r="BT47" s="274"/>
      <c r="BU47" s="280"/>
      <c r="BV47" s="222"/>
    </row>
    <row r="48" spans="1:74" ht="15.6" customHeight="1" x14ac:dyDescent="0.25">
      <c r="A48" s="279"/>
      <c r="B48" s="271" t="s">
        <v>3111</v>
      </c>
      <c r="C48" s="293" t="s">
        <v>3110</v>
      </c>
      <c r="D48" s="283"/>
      <c r="E48" s="283" t="s">
        <v>76</v>
      </c>
      <c r="F48" s="283" t="s">
        <v>81</v>
      </c>
      <c r="G4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S2712</v>
      </c>
      <c r="H48" s="237" t="s">
        <v>2567</v>
      </c>
      <c r="I48" s="237" t="s">
        <v>2579</v>
      </c>
      <c r="J48" s="237"/>
      <c r="K48" s="247" t="s">
        <v>2578</v>
      </c>
      <c r="L48" s="237" t="str">
        <f>LEFT(Tableau16[[#This Row],[NUMERO CLIENT]],SEARCH("-",Tableau16[[#This Row],[NUMERO CLIENT]])-1)</f>
        <v>S1</v>
      </c>
      <c r="M48" s="237" t="s">
        <v>2639</v>
      </c>
      <c r="N48" s="237" t="s">
        <v>1427</v>
      </c>
      <c r="O48" s="237" t="s">
        <v>3109</v>
      </c>
      <c r="P48" s="237" t="s">
        <v>2691</v>
      </c>
      <c r="Q48" s="237" t="s">
        <v>2558</v>
      </c>
      <c r="R48" s="237" t="s">
        <v>73</v>
      </c>
      <c r="S48" s="237" t="s">
        <v>3108</v>
      </c>
      <c r="T48" s="237" t="s">
        <v>3107</v>
      </c>
      <c r="U48" s="237" t="s">
        <v>3106</v>
      </c>
      <c r="V48" s="275" t="e" cm="1">
        <f t="array" ref="V48">_xlfn.XLOOKUP(Tableau16[[#This Row],[CODE DN PN]]&amp;Tableau16[[#This Row],[TYPE]],'[9]TABLEAU POIDS'!$D$3:$D$68 &amp; '[9]TABLEAU POIDS'!$E$3:$E$68,'[9]TABLEAU POIDS'!$F$3:$F$68)</f>
        <v>#N/A</v>
      </c>
      <c r="W48" s="275"/>
      <c r="X48" s="244">
        <v>0</v>
      </c>
      <c r="Y48" s="284" t="str">
        <f>Tableau16[[#This Row],[DIAM ADM]]&amp;Tableau16[[#This Row],[SERIE ADM]]</f>
        <v>00</v>
      </c>
      <c r="Z48" s="284"/>
      <c r="AA48" s="233" cm="1">
        <f t="array" ref="AA4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8" s="286" t="s">
        <v>2545</v>
      </c>
      <c r="AC48" s="232" cm="1">
        <f t="array" ref="AC4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8" s="244" t="s">
        <v>2545</v>
      </c>
      <c r="AE48" s="232" cm="1">
        <f t="array" ref="AE4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8" s="244" t="s">
        <v>2303</v>
      </c>
      <c r="AG48" s="232" cm="1">
        <f t="array" ref="AG4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8" s="244" t="s">
        <v>2303</v>
      </c>
      <c r="AI48" s="232" cm="1">
        <f t="array" ref="AI4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8" s="244" t="s">
        <v>2540</v>
      </c>
      <c r="AK48" s="232" cm="1">
        <f t="array" ref="AK4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8" s="244" t="s">
        <v>2540</v>
      </c>
      <c r="AM48" s="232" cm="1">
        <f t="array" ref="AM4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8" s="244" t="s">
        <v>2540</v>
      </c>
      <c r="AO48" s="232" cm="1">
        <f t="array" ref="AO48">IFERROR(
   SUM(
      _xlfn._xlws.FILTER(
         [9]!Tableau3[JP],
         ([9]!Tableau3[ITEM]=Tableau16[[#This Row],[POSTE TECHNIQUE]])*
         ([9]!Tableau3[Rep.]=Tableau16[[#This Row],[Repere ADM]])
      )
   ),
0)</f>
        <v>0</v>
      </c>
      <c r="AP48" s="232" cm="1">
        <f t="array" ref="AP48">IFERROR(
   SUM(
      _xlfn._xlws.FILTER(
         [9]!Tableau3[BP],
         ([9]!Tableau3[ITEM]=Tableau16[[#This Row],[POSTE TECHNIQUE]])*
         ([9]!Tableau3[Rep.]=Tableau16[[#This Row],[Repere ADM]])
      )
   ),
0)</f>
        <v>0</v>
      </c>
      <c r="AQ48" s="287"/>
      <c r="AR48" s="233" cm="1">
        <f t="array" ref="AR4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8" s="286" t="s">
        <v>2545</v>
      </c>
      <c r="AT48" s="232" cm="1">
        <f t="array" ref="AT4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8" s="244" t="s">
        <v>2545</v>
      </c>
      <c r="AV48" s="232" cm="1">
        <f t="array" ref="AV4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8" s="244" t="s">
        <v>2160</v>
      </c>
      <c r="AX48" s="277" cm="1">
        <f t="array" ref="AX4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8" s="244" t="s">
        <v>37</v>
      </c>
      <c r="AZ48" s="232" cm="1">
        <f t="array" ref="AZ4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8" s="244">
        <v>4</v>
      </c>
      <c r="BB48" s="276" cm="1">
        <f t="array" ref="BB4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8" s="275" t="s">
        <v>2289</v>
      </c>
      <c r="BD48" s="276" cm="1">
        <f t="array" ref="BD4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8" s="275" t="s">
        <v>1115</v>
      </c>
      <c r="BF48" s="232" cm="1">
        <f t="array" ref="BF48">IFERROR(
   SUM(
      _xlfn._xlws.FILTER(
         [9]!Tableau3[JP],
         ([9]!Tableau3[ITEM]=Tableau16[[#This Row],[POSTE TECHNIQUE]])*
         ([9]!Tableau3[Rep.]=Tableau16[[#This Row],[Repere REF]])
      )
   ),
0)</f>
        <v>0</v>
      </c>
      <c r="BG48" s="232" cm="1">
        <f t="array" ref="BG48">IFERROR(
   SUM(
      _xlfn._xlws.FILTER(
         [9]!Tableau3[BP],
         ([9]!Tableau3[ITEM]=Tableau16[[#This Row],[POSTE TECHNIQUE]])*
         ([9]!Tableau3[Rep.]=Tableau16[[#This Row],[Repere ADM]])
      )
   ),
0)</f>
        <v>0</v>
      </c>
      <c r="BH48" s="285"/>
      <c r="BI48" s="258"/>
      <c r="BJ48" s="257"/>
      <c r="BK48" s="257"/>
      <c r="BL48" s="257"/>
      <c r="BM48" s="275" t="s">
        <v>2560</v>
      </c>
      <c r="BN48" s="275" t="s">
        <v>2409</v>
      </c>
      <c r="BO48" s="275"/>
      <c r="BP48" s="275" t="s">
        <v>2409</v>
      </c>
      <c r="BQ48" s="284" t="str">
        <f>Tableau16[[#This Row],[DIAM ADM]]&amp;Tableau16[[#This Row],[SERIE ADM]]</f>
        <v>00</v>
      </c>
      <c r="BR48" s="275" t="s">
        <v>2409</v>
      </c>
      <c r="BS48" s="274"/>
      <c r="BT48" s="274"/>
      <c r="BU48" s="280"/>
      <c r="BV48" s="222"/>
    </row>
    <row r="49" spans="1:74" ht="15.6" hidden="1" customHeight="1" x14ac:dyDescent="0.25">
      <c r="A49" s="279"/>
      <c r="B49" s="278" t="s">
        <v>492</v>
      </c>
      <c r="C49" s="290" t="s">
        <v>3105</v>
      </c>
      <c r="D49" s="247"/>
      <c r="E49" s="283" t="s">
        <v>73</v>
      </c>
      <c r="F49" s="283" t="s">
        <v>73</v>
      </c>
      <c r="G4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S2731BPV</v>
      </c>
      <c r="H49" s="237" t="s">
        <v>2550</v>
      </c>
      <c r="I49" s="237" t="s">
        <v>2549</v>
      </c>
      <c r="J49" s="237"/>
      <c r="K49" s="237" t="s">
        <v>2680</v>
      </c>
      <c r="L49" s="237" t="str">
        <f>LEFT(Tableau16[[#This Row],[NUMERO CLIENT]],SEARCH("-",Tableau16[[#This Row],[NUMERO CLIENT]])-1)</f>
        <v>S1</v>
      </c>
      <c r="M49" s="237" t="s">
        <v>2639</v>
      </c>
      <c r="N49" s="237" t="s">
        <v>3104</v>
      </c>
      <c r="O49" s="237" t="s">
        <v>2553</v>
      </c>
      <c r="P49" s="237" t="s">
        <v>2559</v>
      </c>
      <c r="Q49" s="237" t="s">
        <v>2558</v>
      </c>
      <c r="R49" s="237" t="s">
        <v>73</v>
      </c>
      <c r="S49" s="237" t="s">
        <v>3103</v>
      </c>
      <c r="T49" s="237" t="s">
        <v>3102</v>
      </c>
      <c r="U49" s="237" t="s">
        <v>3101</v>
      </c>
      <c r="V49" s="275" t="e" cm="1">
        <f t="array" ref="V49">_xlfn.XLOOKUP(Tableau16[[#This Row],[CODE DN PN]]&amp;Tableau16[[#This Row],[TYPE]],'[9]TABLEAU POIDS'!$D$3:$D$68 &amp; '[9]TABLEAU POIDS'!$E$3:$E$68,'[9]TABLEAU POIDS'!$F$3:$F$68)</f>
        <v>#N/A</v>
      </c>
      <c r="W49" s="275"/>
      <c r="X49" s="244">
        <v>8</v>
      </c>
      <c r="Y49" s="284" t="str">
        <f>Tableau16[[#This Row],[DIAM ADM]]&amp;Tableau16[[#This Row],[SERIE ADM]]</f>
        <v>00</v>
      </c>
      <c r="Z49" s="284"/>
      <c r="AA49" s="233" cm="1">
        <f t="array" ref="AA4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49" s="286" t="s">
        <v>2159</v>
      </c>
      <c r="AC49" s="232" cm="1">
        <f t="array" ref="AC4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49" s="286" t="s">
        <v>2159</v>
      </c>
      <c r="AE49" s="232" cm="1">
        <f t="array" ref="AE4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49" s="286" t="s">
        <v>2159</v>
      </c>
      <c r="AG49" s="232" cm="1">
        <f t="array" ref="AG4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49" s="286" t="s">
        <v>2159</v>
      </c>
      <c r="AI49" s="232" cm="1">
        <f t="array" ref="AI4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49" s="244" t="s">
        <v>2159</v>
      </c>
      <c r="AK49" s="232" cm="1">
        <f t="array" ref="AK4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49" s="244" t="s">
        <v>2159</v>
      </c>
      <c r="AM49" s="232" cm="1">
        <f t="array" ref="AM4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49" s="244" t="s">
        <v>2159</v>
      </c>
      <c r="AO49" s="232" cm="1">
        <f t="array" ref="AO49">IFERROR(
   SUM(
      _xlfn._xlws.FILTER(
         [9]!Tableau3[JP],
         ([9]!Tableau3[ITEM]=Tableau16[[#This Row],[POSTE TECHNIQUE]])*
         ([9]!Tableau3[Rep.]=Tableau16[[#This Row],[Repere ADM]])
      )
   ),
0)</f>
        <v>0</v>
      </c>
      <c r="AP49" s="232" cm="1">
        <f t="array" ref="AP49">IFERROR(
   SUM(
      _xlfn._xlws.FILTER(
         [9]!Tableau3[BP],
         ([9]!Tableau3[ITEM]=Tableau16[[#This Row],[POSTE TECHNIQUE]])*
         ([9]!Tableau3[Rep.]=Tableau16[[#This Row],[Repere ADM]])
      )
   ),
0)</f>
        <v>0</v>
      </c>
      <c r="AQ49" s="287"/>
      <c r="AR49" s="233" cm="1">
        <f t="array" ref="AR4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49" s="286" t="s">
        <v>2159</v>
      </c>
      <c r="AT49" s="232" cm="1">
        <f t="array" ref="AT4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49" s="286" t="s">
        <v>2159</v>
      </c>
      <c r="AV49" s="232" cm="1">
        <f t="array" ref="AV4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49" s="244" t="s">
        <v>2159</v>
      </c>
      <c r="AX49" s="277" cm="1">
        <f t="array" ref="AX4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49" s="244" t="s">
        <v>2159</v>
      </c>
      <c r="AZ49" s="232" cm="1">
        <f t="array" ref="AZ4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49" s="244" t="s">
        <v>2159</v>
      </c>
      <c r="BB49" s="276" cm="1">
        <f t="array" ref="BB4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49" s="244" t="s">
        <v>2159</v>
      </c>
      <c r="BD49" s="276" cm="1">
        <f t="array" ref="BD4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49" s="244" t="s">
        <v>2159</v>
      </c>
      <c r="BF49" s="232" cm="1">
        <f t="array" ref="BF49">IFERROR(
   SUM(
      _xlfn._xlws.FILTER(
         [9]!Tableau3[JP],
         ([9]!Tableau3[ITEM]=Tableau16[[#This Row],[POSTE TECHNIQUE]])*
         ([9]!Tableau3[Rep.]=Tableau16[[#This Row],[Repere REF]])
      )
   ),
0)</f>
        <v>0</v>
      </c>
      <c r="BG49" s="232" cm="1">
        <f t="array" ref="BG49">IFERROR(
   SUM(
      _xlfn._xlws.FILTER(
         [9]!Tableau3[BP],
         ([9]!Tableau3[ITEM]=Tableau16[[#This Row],[POSTE TECHNIQUE]])*
         ([9]!Tableau3[Rep.]=Tableau16[[#This Row],[Repere ADM]])
      )
   ),
0)</f>
        <v>0</v>
      </c>
      <c r="BH49" s="285"/>
      <c r="BI49" s="258"/>
      <c r="BJ49" s="257"/>
      <c r="BK49" s="257"/>
      <c r="BL49" s="257"/>
      <c r="BM49" s="275" t="s">
        <v>2554</v>
      </c>
      <c r="BN49" s="275" t="s">
        <v>2409</v>
      </c>
      <c r="BO49" s="275"/>
      <c r="BP49" s="275" t="s">
        <v>2409</v>
      </c>
      <c r="BQ49" s="284" t="str">
        <f>Tableau16[[#This Row],[DIAM ADM]]&amp;Tableau16[[#This Row],[SERIE ADM]]</f>
        <v>00</v>
      </c>
      <c r="BR49" s="275" t="s">
        <v>2408</v>
      </c>
      <c r="BS49" s="274"/>
      <c r="BT49" s="274"/>
      <c r="BU49" s="280"/>
      <c r="BV49" s="222"/>
    </row>
    <row r="50" spans="1:74" ht="15.6" customHeight="1" x14ac:dyDescent="0.25">
      <c r="A50" s="279"/>
      <c r="B50" s="271" t="s">
        <v>3100</v>
      </c>
      <c r="C50" s="319" t="s">
        <v>3099</v>
      </c>
      <c r="D50" s="283"/>
      <c r="E50" s="283" t="s">
        <v>82</v>
      </c>
      <c r="F50" s="283" t="s">
        <v>81</v>
      </c>
      <c r="G5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S3005</v>
      </c>
      <c r="H50" s="237" t="s">
        <v>2567</v>
      </c>
      <c r="I50" s="237" t="s">
        <v>2579</v>
      </c>
      <c r="J50" s="237"/>
      <c r="K50" s="247" t="s">
        <v>2578</v>
      </c>
      <c r="L50" s="237" t="str">
        <f>LEFT(Tableau16[[#This Row],[NUMERO CLIENT]],SEARCH("-",Tableau16[[#This Row],[NUMERO CLIENT]])-1)</f>
        <v>S1</v>
      </c>
      <c r="M50" s="237" t="s">
        <v>2639</v>
      </c>
      <c r="N50" s="237" t="s">
        <v>1440</v>
      </c>
      <c r="O50" s="237" t="s">
        <v>2577</v>
      </c>
      <c r="P50" s="237" t="s">
        <v>2559</v>
      </c>
      <c r="Q50" s="237" t="s">
        <v>2558</v>
      </c>
      <c r="R50" s="237" t="s">
        <v>73</v>
      </c>
      <c r="S50" s="237" t="s">
        <v>3098</v>
      </c>
      <c r="T50" s="237" t="s">
        <v>3097</v>
      </c>
      <c r="U50" s="237" t="s">
        <v>3096</v>
      </c>
      <c r="V50" s="275" t="e" cm="1">
        <f t="array" ref="V50">_xlfn.XLOOKUP(Tableau16[[#This Row],[CODE DN PN]]&amp;Tableau16[[#This Row],[TYPE]],'[9]TABLEAU POIDS'!$D$3:$D$68 &amp; '[9]TABLEAU POIDS'!$E$3:$E$68,'[9]TABLEAU POIDS'!$F$3:$F$68)</f>
        <v>#N/A</v>
      </c>
      <c r="W50" s="275"/>
      <c r="X50" s="244">
        <v>10</v>
      </c>
      <c r="Y50" s="284" t="str">
        <f>Tableau16[[#This Row],[DIAM ADM]]&amp;Tableau16[[#This Row],[SERIE ADM]]</f>
        <v>00</v>
      </c>
      <c r="Z50" s="284"/>
      <c r="AA50" s="233" cm="1">
        <f t="array" ref="AA5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0" s="286" t="s">
        <v>2545</v>
      </c>
      <c r="AC50" s="232" cm="1">
        <f t="array" ref="AC5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0" s="286" t="s">
        <v>2545</v>
      </c>
      <c r="AE50" s="232" cm="1">
        <f t="array" ref="AE5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0" s="286" t="s">
        <v>2160</v>
      </c>
      <c r="AG50" s="232" cm="1">
        <f t="array" ref="AG5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0" s="244" t="s">
        <v>37</v>
      </c>
      <c r="AI50" s="232" cm="1">
        <f t="array" ref="AI5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0" s="244">
        <v>4</v>
      </c>
      <c r="AK50" s="232" cm="1">
        <f t="array" ref="AK5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0" s="244" t="s">
        <v>2289</v>
      </c>
      <c r="AM50" s="232" cm="1">
        <f t="array" ref="AM5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0" s="244" t="s">
        <v>1123</v>
      </c>
      <c r="AO50" s="232" cm="1">
        <f t="array" ref="AO50">IFERROR(
   SUM(
      _xlfn._xlws.FILTER(
         [9]!Tableau3[JP],
         ([9]!Tableau3[ITEM]=Tableau16[[#This Row],[POSTE TECHNIQUE]])*
         ([9]!Tableau3[Rep.]=Tableau16[[#This Row],[Repere ADM]])
      )
   ),
0)</f>
        <v>0</v>
      </c>
      <c r="AP50" s="232" cm="1">
        <f t="array" ref="AP50">IFERROR(
   SUM(
      _xlfn._xlws.FILTER(
         [9]!Tableau3[BP],
         ([9]!Tableau3[ITEM]=Tableau16[[#This Row],[POSTE TECHNIQUE]])*
         ([9]!Tableau3[Rep.]=Tableau16[[#This Row],[Repere ADM]])
      )
   ),
0)</f>
        <v>0</v>
      </c>
      <c r="AQ50" s="287"/>
      <c r="AR50" s="233" cm="1">
        <f t="array" ref="AR5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0" s="286" t="s">
        <v>2545</v>
      </c>
      <c r="AT50" s="232" cm="1">
        <f t="array" ref="AT5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0" s="286" t="s">
        <v>2545</v>
      </c>
      <c r="AV50" s="232" cm="1">
        <f t="array" ref="AV5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0" s="244" t="s">
        <v>2160</v>
      </c>
      <c r="AX50" s="277" cm="1">
        <f t="array" ref="AX5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0" s="244" t="s">
        <v>37</v>
      </c>
      <c r="AZ50" s="232" cm="1">
        <f t="array" ref="AZ5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0" s="244">
        <v>4</v>
      </c>
      <c r="BB50" s="276" cm="1">
        <f t="array" ref="BB5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0" s="244" t="s">
        <v>2289</v>
      </c>
      <c r="BD50" s="276" cm="1">
        <f t="array" ref="BD5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0" s="275" t="s">
        <v>1123</v>
      </c>
      <c r="BF50" s="232" cm="1">
        <f t="array" ref="BF50">IFERROR(
   SUM(
      _xlfn._xlws.FILTER(
         [9]!Tableau3[JP],
         ([9]!Tableau3[ITEM]=Tableau16[[#This Row],[POSTE TECHNIQUE]])*
         ([9]!Tableau3[Rep.]=Tableau16[[#This Row],[Repere REF]])
      )
   ),
0)</f>
        <v>0</v>
      </c>
      <c r="BG50" s="232" cm="1">
        <f t="array" ref="BG50">IFERROR(
   SUM(
      _xlfn._xlws.FILTER(
         [9]!Tableau3[BP],
         ([9]!Tableau3[ITEM]=Tableau16[[#This Row],[POSTE TECHNIQUE]])*
         ([9]!Tableau3[Rep.]=Tableau16[[#This Row],[Repere ADM]])
      )
   ),
0)</f>
        <v>0</v>
      </c>
      <c r="BH50" s="285"/>
      <c r="BI50" s="258"/>
      <c r="BJ50" s="257"/>
      <c r="BK50" s="257"/>
      <c r="BL50" s="257"/>
      <c r="BM50" s="275" t="s">
        <v>2560</v>
      </c>
      <c r="BN50" s="275" t="s">
        <v>2409</v>
      </c>
      <c r="BO50" s="275"/>
      <c r="BP50" s="275" t="s">
        <v>2409</v>
      </c>
      <c r="BQ50" s="284" t="str">
        <f>Tableau16[[#This Row],[DIAM ADM]]&amp;Tableau16[[#This Row],[SERIE ADM]]</f>
        <v>00</v>
      </c>
      <c r="BR50" s="275" t="s">
        <v>2409</v>
      </c>
      <c r="BS50" s="274"/>
      <c r="BT50" s="274"/>
      <c r="BU50" s="280"/>
      <c r="BV50" s="222"/>
    </row>
    <row r="51" spans="1:74" ht="15.6" customHeight="1" x14ac:dyDescent="0.25">
      <c r="A51" s="279"/>
      <c r="B51" s="271" t="s">
        <v>3095</v>
      </c>
      <c r="C51" s="293" t="e">
        <v>#N/A</v>
      </c>
      <c r="D51" s="283" t="s">
        <v>3060</v>
      </c>
      <c r="E51" s="283" t="s">
        <v>81</v>
      </c>
      <c r="F51" s="283" t="s">
        <v>82</v>
      </c>
      <c r="G5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S3007</v>
      </c>
      <c r="H51" s="237" t="s">
        <v>2567</v>
      </c>
      <c r="I51" s="237" t="s">
        <v>2579</v>
      </c>
      <c r="J51" s="237"/>
      <c r="K51" s="247" t="s">
        <v>2578</v>
      </c>
      <c r="L51" s="237" t="str">
        <f>LEFT(Tableau16[[#This Row],[NUMERO CLIENT]],SEARCH("-",Tableau16[[#This Row],[NUMERO CLIENT]])-1)</f>
        <v>S1</v>
      </c>
      <c r="M51" s="237" t="s">
        <v>2639</v>
      </c>
      <c r="N51" s="237" t="s">
        <v>1446</v>
      </c>
      <c r="O51" s="237" t="s">
        <v>2577</v>
      </c>
      <c r="P51" s="237" t="s">
        <v>2559</v>
      </c>
      <c r="Q51" s="237" t="s">
        <v>2558</v>
      </c>
      <c r="R51" s="237" t="s">
        <v>73</v>
      </c>
      <c r="S51" s="237" t="s">
        <v>3094</v>
      </c>
      <c r="T51" s="237" t="s">
        <v>3093</v>
      </c>
      <c r="U51" s="237" t="s">
        <v>3084</v>
      </c>
      <c r="V51" s="275" t="e" cm="1">
        <f t="array" ref="V51">_xlfn.XLOOKUP(Tableau16[[#This Row],[CODE DN PN]]&amp;Tableau16[[#This Row],[TYPE]],'[9]TABLEAU POIDS'!$D$3:$D$68 &amp; '[9]TABLEAU POIDS'!$E$3:$E$68,'[9]TABLEAU POIDS'!$F$3:$F$68)</f>
        <v>#N/A</v>
      </c>
      <c r="W51" s="275"/>
      <c r="X51" s="244">
        <v>10</v>
      </c>
      <c r="Y51" s="351" t="str">
        <f>Tableau16[[#This Row],[DIAM ADM]]&amp;Tableau16[[#This Row],[SERIE ADM]]</f>
        <v>00</v>
      </c>
      <c r="Z51" s="284" t="s">
        <v>2408</v>
      </c>
      <c r="AA51" s="233" cm="1">
        <f t="array" ref="AA5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1" s="286">
        <v>20</v>
      </c>
      <c r="AC51" s="232" cm="1">
        <f t="array" ref="AC5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1" s="286">
        <v>20</v>
      </c>
      <c r="AE51" s="232" cm="1">
        <f t="array" ref="AE5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1" s="286" t="s">
        <v>2160</v>
      </c>
      <c r="AG51" s="232" cm="1">
        <f t="array" ref="AG5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1" s="244" t="s">
        <v>37</v>
      </c>
      <c r="AI51" s="232" cm="1">
        <f t="array" ref="AI5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1" s="244">
        <v>4</v>
      </c>
      <c r="AK51" s="232" cm="1">
        <f t="array" ref="AK5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1" s="244" t="s">
        <v>2289</v>
      </c>
      <c r="AM51" s="232" cm="1">
        <f t="array" ref="AM5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1" s="244" t="s">
        <v>1123</v>
      </c>
      <c r="AO51" s="232" cm="1">
        <f t="array" ref="AO51">IFERROR(
   SUM(
      _xlfn._xlws.FILTER(
         [9]!Tableau3[JP],
         ([9]!Tableau3[ITEM]=Tableau16[[#This Row],[POSTE TECHNIQUE]])*
         ([9]!Tableau3[Rep.]=Tableau16[[#This Row],[Repere ADM]])
      )
   ),
0)</f>
        <v>0</v>
      </c>
      <c r="AP51" s="232" cm="1">
        <f t="array" ref="AP51">IFERROR(
   SUM(
      _xlfn._xlws.FILTER(
         [9]!Tableau3[BP],
         ([9]!Tableau3[ITEM]=Tableau16[[#This Row],[POSTE TECHNIQUE]])*
         ([9]!Tableau3[Rep.]=Tableau16[[#This Row],[Repere ADM]])
      )
   ),
0)</f>
        <v>0</v>
      </c>
      <c r="AQ51" s="287"/>
      <c r="AR51" s="233" cm="1">
        <f t="array" ref="AR5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1" s="286">
        <v>25</v>
      </c>
      <c r="AT51" s="232" cm="1">
        <f t="array" ref="AT5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1" s="286">
        <v>20</v>
      </c>
      <c r="AV51" s="232" cm="1">
        <f t="array" ref="AV5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1" s="244" t="s">
        <v>2160</v>
      </c>
      <c r="AX51" s="277" cm="1">
        <f t="array" ref="AX5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1" s="244" t="s">
        <v>37</v>
      </c>
      <c r="AZ51" s="232" cm="1">
        <f t="array" ref="AZ5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1" s="244">
        <v>4</v>
      </c>
      <c r="BB51" s="276" cm="1">
        <f t="array" ref="BB5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1" s="275" t="s">
        <v>2289</v>
      </c>
      <c r="BD51" s="276" cm="1">
        <f t="array" ref="BD5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1" s="275" t="s">
        <v>1123</v>
      </c>
      <c r="BF51" s="232" cm="1">
        <f t="array" ref="BF51">IFERROR(
   SUM(
      _xlfn._xlws.FILTER(
         [9]!Tableau3[JP],
         ([9]!Tableau3[ITEM]=Tableau16[[#This Row],[POSTE TECHNIQUE]])*
         ([9]!Tableau3[Rep.]=Tableau16[[#This Row],[Repere REF]])
      )
   ),
0)</f>
        <v>0</v>
      </c>
      <c r="BG51" s="232" cm="1">
        <f t="array" ref="BG51">IFERROR(
   SUM(
      _xlfn._xlws.FILTER(
         [9]!Tableau3[BP],
         ([9]!Tableau3[ITEM]=Tableau16[[#This Row],[POSTE TECHNIQUE]])*
         ([9]!Tableau3[Rep.]=Tableau16[[#This Row],[Repere ADM]])
      )
   ),
0)</f>
        <v>0</v>
      </c>
      <c r="BH51" s="285"/>
      <c r="BI51" s="258"/>
      <c r="BJ51" s="257"/>
      <c r="BK51" s="257"/>
      <c r="BL51" s="257"/>
      <c r="BM51" s="275" t="s">
        <v>2560</v>
      </c>
      <c r="BN51" s="275" t="s">
        <v>2409</v>
      </c>
      <c r="BO51" s="275" t="s">
        <v>2409</v>
      </c>
      <c r="BP51" s="275" t="s">
        <v>2409</v>
      </c>
      <c r="BQ51" s="351" t="str">
        <f>Tableau16[[#This Row],[DIAM ADM]]&amp;Tableau16[[#This Row],[SERIE ADM]]</f>
        <v>00</v>
      </c>
      <c r="BR51" s="275" t="s">
        <v>2409</v>
      </c>
      <c r="BS51" s="274"/>
      <c r="BT51" s="274"/>
      <c r="BU51" s="280"/>
      <c r="BV51" s="222"/>
    </row>
    <row r="52" spans="1:74" ht="15.6" hidden="1" customHeight="1" x14ac:dyDescent="0.25">
      <c r="A52" s="279"/>
      <c r="B52" s="271" t="s">
        <v>3092</v>
      </c>
      <c r="C52" s="293" t="s">
        <v>3091</v>
      </c>
      <c r="D52" s="283"/>
      <c r="E52" s="283" t="s">
        <v>109</v>
      </c>
      <c r="F52" s="283" t="s">
        <v>109</v>
      </c>
      <c r="G5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S3007</v>
      </c>
      <c r="H52" s="237" t="s">
        <v>2567</v>
      </c>
      <c r="I52" s="237" t="s">
        <v>2579</v>
      </c>
      <c r="J52" s="237"/>
      <c r="K52" s="237" t="s">
        <v>2548</v>
      </c>
      <c r="L52" s="237" t="str">
        <f>LEFT(Tableau16[[#This Row],[NUMERO CLIENT]],SEARCH("-",Tableau16[[#This Row],[NUMERO CLIENT]])-1)</f>
        <v>S1</v>
      </c>
      <c r="M52" s="237" t="s">
        <v>2639</v>
      </c>
      <c r="N52" s="237" t="s">
        <v>1446</v>
      </c>
      <c r="O52" s="237" t="s">
        <v>2553</v>
      </c>
      <c r="P52" s="237" t="s">
        <v>2778</v>
      </c>
      <c r="Q52" s="237" t="s">
        <v>2558</v>
      </c>
      <c r="R52" s="237" t="s">
        <v>73</v>
      </c>
      <c r="S52" s="237" t="s">
        <v>3090</v>
      </c>
      <c r="T52" s="237" t="s">
        <v>3089</v>
      </c>
      <c r="U52" s="237" t="s">
        <v>3084</v>
      </c>
      <c r="V52" s="275" t="e" cm="1">
        <f t="array" ref="V52">_xlfn.XLOOKUP(Tableau16[[#This Row],[CODE DN PN]]&amp;Tableau16[[#This Row],[TYPE]],'[9]TABLEAU POIDS'!$D$3:$D$68 &amp; '[9]TABLEAU POIDS'!$E$3:$E$68,'[9]TABLEAU POIDS'!$F$3:$F$68)</f>
        <v>#N/A</v>
      </c>
      <c r="W52" s="275"/>
      <c r="X52" s="244">
        <v>12</v>
      </c>
      <c r="Y52" s="284" t="str">
        <f>Tableau16[[#This Row],[DIAM ADM]]&amp;Tableau16[[#This Row],[SERIE ADM]]</f>
        <v>00</v>
      </c>
      <c r="Z52" s="284"/>
      <c r="AA52" s="233" cm="1">
        <f t="array" ref="AA5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2" s="286"/>
      <c r="AC52" s="232" cm="1">
        <f t="array" ref="AC5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2" s="286"/>
      <c r="AE52" s="232" cm="1">
        <f t="array" ref="AE5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2" s="244"/>
      <c r="AG52" s="232" cm="1">
        <f t="array" ref="AG5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2" s="244"/>
      <c r="AI52" s="232" cm="1">
        <f t="array" ref="AI5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2" s="244"/>
      <c r="AK52" s="232" cm="1">
        <f t="array" ref="AK5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2" s="244"/>
      <c r="AM52" s="232" cm="1">
        <f t="array" ref="AM5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2" s="244"/>
      <c r="AO52" s="232" cm="1">
        <f t="array" ref="AO52">IFERROR(
   SUM(
      _xlfn._xlws.FILTER(
         [9]!Tableau3[JP],
         ([9]!Tableau3[ITEM]=Tableau16[[#This Row],[POSTE TECHNIQUE]])*
         ([9]!Tableau3[Rep.]=Tableau16[[#This Row],[Repere ADM]])
      )
   ),
0)</f>
        <v>0</v>
      </c>
      <c r="AP52" s="232" cm="1">
        <f t="array" ref="AP52">IFERROR(
   SUM(
      _xlfn._xlws.FILTER(
         [9]!Tableau3[BP],
         ([9]!Tableau3[ITEM]=Tableau16[[#This Row],[POSTE TECHNIQUE]])*
         ([9]!Tableau3[Rep.]=Tableau16[[#This Row],[Repere ADM]])
      )
   ),
0)</f>
        <v>0</v>
      </c>
      <c r="AQ52" s="287"/>
      <c r="AR52" s="233" cm="1">
        <f t="array" ref="AR5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2" s="286"/>
      <c r="AT52" s="232" cm="1">
        <f t="array" ref="AT5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2" s="286"/>
      <c r="AV52" s="232" cm="1">
        <f t="array" ref="AV5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2" s="244"/>
      <c r="AX52" s="277" cm="1">
        <f t="array" ref="AX5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2" s="244"/>
      <c r="AZ52" s="232" cm="1">
        <f t="array" ref="AZ5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2" s="244"/>
      <c r="BB52" s="276" cm="1">
        <f t="array" ref="BB5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2" s="275"/>
      <c r="BD52" s="276" cm="1">
        <f t="array" ref="BD5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2" s="275"/>
      <c r="BF52" s="232" cm="1">
        <f t="array" ref="BF52">IFERROR(
   SUM(
      _xlfn._xlws.FILTER(
         [9]!Tableau3[JP],
         ([9]!Tableau3[ITEM]=Tableau16[[#This Row],[POSTE TECHNIQUE]])*
         ([9]!Tableau3[Rep.]=Tableau16[[#This Row],[Repere REF]])
      )
   ),
0)</f>
        <v>0</v>
      </c>
      <c r="BG52" s="232" cm="1">
        <f t="array" ref="BG52">IFERROR(
   SUM(
      _xlfn._xlws.FILTER(
         [9]!Tableau3[BP],
         ([9]!Tableau3[ITEM]=Tableau16[[#This Row],[POSTE TECHNIQUE]])*
         ([9]!Tableau3[Rep.]=Tableau16[[#This Row],[Repere ADM]])
      )
   ),
0)</f>
        <v>0</v>
      </c>
      <c r="BH52" s="285"/>
      <c r="BI52" s="258"/>
      <c r="BJ52" s="257"/>
      <c r="BK52" s="257"/>
      <c r="BL52" s="257"/>
      <c r="BM52" s="275"/>
      <c r="BN52" s="275"/>
      <c r="BO52" s="275"/>
      <c r="BP52" s="275" t="e" cm="1">
        <f t="array" ref="BP52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52" s="284" t="str">
        <f>Tableau16[[#This Row],[DIAM ADM]]&amp;Tableau16[[#This Row],[SERIE ADM]]</f>
        <v>00</v>
      </c>
      <c r="BR52" s="275" t="e" cm="1">
        <f t="array" ref="BR52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52" s="274"/>
      <c r="BT52" s="274"/>
      <c r="BU52" s="280"/>
      <c r="BV52" s="222"/>
    </row>
    <row r="53" spans="1:74" ht="15.6" hidden="1" customHeight="1" x14ac:dyDescent="0.25">
      <c r="A53" s="279"/>
      <c r="B53" s="271" t="s">
        <v>3088</v>
      </c>
      <c r="C53" s="293" t="s">
        <v>3087</v>
      </c>
      <c r="D53" s="283"/>
      <c r="E53" s="283" t="s">
        <v>110</v>
      </c>
      <c r="F53" s="283" t="s">
        <v>110</v>
      </c>
      <c r="G5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S3007</v>
      </c>
      <c r="H53" s="237" t="s">
        <v>2567</v>
      </c>
      <c r="I53" s="237" t="s">
        <v>2579</v>
      </c>
      <c r="J53" s="237"/>
      <c r="K53" s="237" t="s">
        <v>2548</v>
      </c>
      <c r="L53" s="237" t="str">
        <f>LEFT(Tableau16[[#This Row],[NUMERO CLIENT]],SEARCH("-",Tableau16[[#This Row],[NUMERO CLIENT]])-1)</f>
        <v>S1</v>
      </c>
      <c r="M53" s="237" t="s">
        <v>2639</v>
      </c>
      <c r="N53" s="237" t="s">
        <v>1446</v>
      </c>
      <c r="O53" s="237" t="s">
        <v>2553</v>
      </c>
      <c r="P53" s="237" t="s">
        <v>2778</v>
      </c>
      <c r="Q53" s="237" t="s">
        <v>2558</v>
      </c>
      <c r="R53" s="237" t="s">
        <v>73</v>
      </c>
      <c r="S53" s="237" t="s">
        <v>3086</v>
      </c>
      <c r="T53" s="237" t="s">
        <v>3085</v>
      </c>
      <c r="U53" s="237" t="s">
        <v>3084</v>
      </c>
      <c r="V53" s="275" t="e" cm="1">
        <f t="array" ref="V53">_xlfn.XLOOKUP(Tableau16[[#This Row],[CODE DN PN]]&amp;Tableau16[[#This Row],[TYPE]],'[9]TABLEAU POIDS'!$D$3:$D$68 &amp; '[9]TABLEAU POIDS'!$E$3:$E$68,'[9]TABLEAU POIDS'!$F$3:$F$68)</f>
        <v>#N/A</v>
      </c>
      <c r="W53" s="275"/>
      <c r="X53" s="244">
        <v>12</v>
      </c>
      <c r="Y53" s="284" t="str">
        <f>Tableau16[[#This Row],[DIAM ADM]]&amp;Tableau16[[#This Row],[SERIE ADM]]</f>
        <v>00</v>
      </c>
      <c r="Z53" s="284"/>
      <c r="AA53" s="233" cm="1">
        <f t="array" ref="AA5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3" s="286"/>
      <c r="AC53" s="232" cm="1">
        <f t="array" ref="AC5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3" s="286"/>
      <c r="AE53" s="232" cm="1">
        <f t="array" ref="AE5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3" s="244"/>
      <c r="AG53" s="232" cm="1">
        <f t="array" ref="AG5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3" s="286"/>
      <c r="AI53" s="232" cm="1">
        <f t="array" ref="AI5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3" s="286"/>
      <c r="AK53" s="232" cm="1">
        <f t="array" ref="AK5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3" s="286"/>
      <c r="AM53" s="232" cm="1">
        <f t="array" ref="AM5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3" s="286"/>
      <c r="AO53" s="232" cm="1">
        <f t="array" ref="AO53">IFERROR(
   SUM(
      _xlfn._xlws.FILTER(
         [9]!Tableau3[JP],
         ([9]!Tableau3[ITEM]=Tableau16[[#This Row],[POSTE TECHNIQUE]])*
         ([9]!Tableau3[Rep.]=Tableau16[[#This Row],[Repere ADM]])
      )
   ),
0)</f>
        <v>0</v>
      </c>
      <c r="AP53" s="232" cm="1">
        <f t="array" ref="AP53">IFERROR(
   SUM(
      _xlfn._xlws.FILTER(
         [9]!Tableau3[BP],
         ([9]!Tableau3[ITEM]=Tableau16[[#This Row],[POSTE TECHNIQUE]])*
         ([9]!Tableau3[Rep.]=Tableau16[[#This Row],[Repere ADM]])
      )
   ),
0)</f>
        <v>0</v>
      </c>
      <c r="AQ53" s="287"/>
      <c r="AR53" s="233" cm="1">
        <f t="array" ref="AR5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3" s="286"/>
      <c r="AT53" s="232" cm="1">
        <f t="array" ref="AT5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3" s="286"/>
      <c r="AV53" s="232" cm="1">
        <f t="array" ref="AV5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3" s="244"/>
      <c r="AX53" s="277" cm="1">
        <f t="array" ref="AX5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3" s="286"/>
      <c r="AZ53" s="232" cm="1">
        <f t="array" ref="AZ5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3" s="286"/>
      <c r="BB53" s="276" cm="1">
        <f t="array" ref="BB5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3" s="266"/>
      <c r="BD53" s="276" cm="1">
        <f t="array" ref="BD5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3" s="266"/>
      <c r="BF53" s="232" cm="1">
        <f t="array" ref="BF53">IFERROR(
   SUM(
      _xlfn._xlws.FILTER(
         [9]!Tableau3[JP],
         ([9]!Tableau3[ITEM]=Tableau16[[#This Row],[POSTE TECHNIQUE]])*
         ([9]!Tableau3[Rep.]=Tableau16[[#This Row],[Repere REF]])
      )
   ),
0)</f>
        <v>0</v>
      </c>
      <c r="BG53" s="232" cm="1">
        <f t="array" ref="BG53">IFERROR(
   SUM(
      _xlfn._xlws.FILTER(
         [9]!Tableau3[BP],
         ([9]!Tableau3[ITEM]=Tableau16[[#This Row],[POSTE TECHNIQUE]])*
         ([9]!Tableau3[Rep.]=Tableau16[[#This Row],[Repere ADM]])
      )
   ),
0)</f>
        <v>0</v>
      </c>
      <c r="BH53" s="285"/>
      <c r="BI53" s="258"/>
      <c r="BJ53" s="257"/>
      <c r="BK53" s="257"/>
      <c r="BL53" s="257"/>
      <c r="BM53" s="275"/>
      <c r="BN53" s="275"/>
      <c r="BO53" s="275"/>
      <c r="BP53" s="275" t="e" cm="1">
        <f t="array" ref="BP5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53" s="284" t="str">
        <f>Tableau16[[#This Row],[DIAM ADM]]&amp;Tableau16[[#This Row],[SERIE ADM]]</f>
        <v>00</v>
      </c>
      <c r="BR53" s="275" t="e" cm="1">
        <f t="array" ref="BR5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53" s="274"/>
      <c r="BT53" s="274"/>
      <c r="BU53" s="280"/>
      <c r="BV53" s="222"/>
    </row>
    <row r="54" spans="1:74" ht="15.6" customHeight="1" x14ac:dyDescent="0.25">
      <c r="A54" s="279"/>
      <c r="B54" s="271" t="s">
        <v>3083</v>
      </c>
      <c r="C54" s="293" t="s">
        <v>3082</v>
      </c>
      <c r="D54" s="283"/>
      <c r="E54" s="283" t="s">
        <v>83</v>
      </c>
      <c r="F54" s="283" t="s">
        <v>75</v>
      </c>
      <c r="G5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S3022</v>
      </c>
      <c r="H54" s="237" t="s">
        <v>2567</v>
      </c>
      <c r="I54" s="248" t="s">
        <v>2566</v>
      </c>
      <c r="J54" s="237"/>
      <c r="K54" s="247" t="s">
        <v>2578</v>
      </c>
      <c r="L54" s="237" t="str">
        <f>LEFT(Tableau16[[#This Row],[NUMERO CLIENT]],SEARCH("-",Tableau16[[#This Row],[NUMERO CLIENT]])-1)</f>
        <v>S1</v>
      </c>
      <c r="M54" s="237" t="s">
        <v>2639</v>
      </c>
      <c r="N54" s="237" t="s">
        <v>1464</v>
      </c>
      <c r="O54" s="237" t="s">
        <v>2577</v>
      </c>
      <c r="P54" s="237" t="s">
        <v>2559</v>
      </c>
      <c r="Q54" s="237" t="s">
        <v>2558</v>
      </c>
      <c r="R54" s="237" t="s">
        <v>73</v>
      </c>
      <c r="S54" s="237" t="s">
        <v>3081</v>
      </c>
      <c r="T54" s="237" t="s">
        <v>3080</v>
      </c>
      <c r="U54" s="237" t="s">
        <v>3079</v>
      </c>
      <c r="V54" s="275" t="e" cm="1">
        <f t="array" ref="V54">_xlfn.XLOOKUP(Tableau16[[#This Row],[CODE DN PN]]&amp;Tableau16[[#This Row],[TYPE]],'[9]TABLEAU POIDS'!$D$3:$D$68 &amp; '[9]TABLEAU POIDS'!$E$3:$E$68,'[9]TABLEAU POIDS'!$F$3:$F$68)</f>
        <v>#N/A</v>
      </c>
      <c r="W54" s="275"/>
      <c r="X54" s="244">
        <v>8</v>
      </c>
      <c r="Y54" s="351" t="str">
        <f>Tableau16[[#This Row],[DIAM ADM]]&amp;Tableau16[[#This Row],[SERIE ADM]]</f>
        <v>00</v>
      </c>
      <c r="Z54" s="351"/>
      <c r="AA54" s="233" cm="1">
        <f t="array" ref="AA5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4" s="286" t="s">
        <v>2545</v>
      </c>
      <c r="AC54" s="232" cm="1">
        <f t="array" ref="AC5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4" s="286" t="s">
        <v>2545</v>
      </c>
      <c r="AE54" s="232" cm="1">
        <f t="array" ref="AE5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4" s="244" t="s">
        <v>38</v>
      </c>
      <c r="AG54" s="232" cm="1">
        <f t="array" ref="AG5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4" s="244" t="s">
        <v>38</v>
      </c>
      <c r="AI54" s="232" cm="1">
        <f t="array" ref="AI5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4" s="244" t="s">
        <v>2540</v>
      </c>
      <c r="AK54" s="232" cm="1">
        <f t="array" ref="AK5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4" s="244" t="s">
        <v>2540</v>
      </c>
      <c r="AM54" s="232" cm="1">
        <f t="array" ref="AM5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4" s="244" t="s">
        <v>2540</v>
      </c>
      <c r="AO54" s="232" cm="1">
        <f t="array" ref="AO54">IFERROR(
   SUM(
      _xlfn._xlws.FILTER(
         [9]!Tableau3[JP],
         ([9]!Tableau3[ITEM]=Tableau16[[#This Row],[POSTE TECHNIQUE]])*
         ([9]!Tableau3[Rep.]=Tableau16[[#This Row],[Repere ADM]])
      )
   ),
0)</f>
        <v>0</v>
      </c>
      <c r="AP54" s="232" cm="1">
        <f t="array" ref="AP54">IFERROR(
   SUM(
      _xlfn._xlws.FILTER(
         [9]!Tableau3[BP],
         ([9]!Tableau3[ITEM]=Tableau16[[#This Row],[POSTE TECHNIQUE]])*
         ([9]!Tableau3[Rep.]=Tableau16[[#This Row],[Repere ADM]])
      )
   ),
0)</f>
        <v>0</v>
      </c>
      <c r="AQ54" s="287"/>
      <c r="AR54" s="233" cm="1">
        <f t="array" ref="AR5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4" s="286" t="s">
        <v>2545</v>
      </c>
      <c r="AT54" s="232" cm="1">
        <f t="array" ref="AT5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4" s="286" t="s">
        <v>2545</v>
      </c>
      <c r="AV54" s="232" cm="1">
        <f t="array" ref="AV5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4" s="244" t="s">
        <v>38</v>
      </c>
      <c r="AX54" s="277" cm="1">
        <f t="array" ref="AX5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4" s="244" t="s">
        <v>38</v>
      </c>
      <c r="AZ54" s="232" cm="1">
        <f t="array" ref="AZ5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4" s="244" t="s">
        <v>2540</v>
      </c>
      <c r="BB54" s="276" cm="1">
        <f t="array" ref="BB5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4" s="244" t="s">
        <v>2540</v>
      </c>
      <c r="BD54" s="276" cm="1">
        <f t="array" ref="BD5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4" s="244" t="s">
        <v>2540</v>
      </c>
      <c r="BF54" s="232" cm="1">
        <f t="array" ref="BF54">IFERROR(
   SUM(
      _xlfn._xlws.FILTER(
         [9]!Tableau3[JP],
         ([9]!Tableau3[ITEM]=Tableau16[[#This Row],[POSTE TECHNIQUE]])*
         ([9]!Tableau3[Rep.]=Tableau16[[#This Row],[Repere REF]])
      )
   ),
0)</f>
        <v>0</v>
      </c>
      <c r="BG54" s="232" cm="1">
        <f t="array" ref="BG54">IFERROR(
   SUM(
      _xlfn._xlws.FILTER(
         [9]!Tableau3[BP],
         ([9]!Tableau3[ITEM]=Tableau16[[#This Row],[POSTE TECHNIQUE]])*
         ([9]!Tableau3[Rep.]=Tableau16[[#This Row],[Repere ADM]])
      )
   ),
0)</f>
        <v>0</v>
      </c>
      <c r="BH54" s="285"/>
      <c r="BI54" s="258"/>
      <c r="BJ54" s="257"/>
      <c r="BK54" s="257"/>
      <c r="BL54" s="257"/>
      <c r="BM54" s="275" t="s">
        <v>2560</v>
      </c>
      <c r="BN54" s="275" t="s">
        <v>2409</v>
      </c>
      <c r="BO54" s="275" t="s">
        <v>2409</v>
      </c>
      <c r="BP54" s="275" t="s">
        <v>2409</v>
      </c>
      <c r="BQ54" s="351" t="str">
        <f>Tableau16[[#This Row],[DIAM ADM]]&amp;Tableau16[[#This Row],[SERIE ADM]]</f>
        <v>00</v>
      </c>
      <c r="BR54" s="275" t="s">
        <v>2409</v>
      </c>
      <c r="BS54" s="274"/>
      <c r="BT54" s="274"/>
      <c r="BU54" s="280"/>
      <c r="BV54" s="222"/>
    </row>
    <row r="55" spans="1:74" ht="15.6" hidden="1" customHeight="1" x14ac:dyDescent="0.25">
      <c r="A55" s="279"/>
      <c r="B55" s="278" t="s">
        <v>3078</v>
      </c>
      <c r="C55" s="278" t="s">
        <v>3077</v>
      </c>
      <c r="D55" s="247"/>
      <c r="E55" s="283" t="s">
        <v>73</v>
      </c>
      <c r="F55" s="283" t="s">
        <v>73</v>
      </c>
      <c r="G5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S4250V</v>
      </c>
      <c r="H55" s="237" t="s">
        <v>2567</v>
      </c>
      <c r="I55" s="248" t="s">
        <v>2566</v>
      </c>
      <c r="J55" s="237"/>
      <c r="K55" s="247" t="s">
        <v>2680</v>
      </c>
      <c r="L55" s="237" t="str">
        <f>LEFT(Tableau16[[#This Row],[NUMERO CLIENT]],SEARCH("-",Tableau16[[#This Row],[NUMERO CLIENT]])-1)</f>
        <v>S1</v>
      </c>
      <c r="M55" s="237" t="s">
        <v>2639</v>
      </c>
      <c r="N55" s="237"/>
      <c r="O55" s="237" t="s">
        <v>2553</v>
      </c>
      <c r="P55" s="237" t="s">
        <v>2778</v>
      </c>
      <c r="Q55" s="237" t="s">
        <v>2558</v>
      </c>
      <c r="R55" s="237" t="s">
        <v>73</v>
      </c>
      <c r="S55" s="237" t="s">
        <v>3076</v>
      </c>
      <c r="T55" s="237" t="s">
        <v>3075</v>
      </c>
      <c r="U55" s="237" t="s">
        <v>3074</v>
      </c>
      <c r="V55" s="275" t="e" cm="1">
        <f t="array" ref="V55">_xlfn.XLOOKUP(Tableau16[[#This Row],[CODE DN PN]]&amp;Tableau16[[#This Row],[TYPE]],'[9]TABLEAU POIDS'!$D$3:$D$68 &amp; '[9]TABLEAU POIDS'!$E$3:$E$68,'[9]TABLEAU POIDS'!$F$3:$F$68)</f>
        <v>#N/A</v>
      </c>
      <c r="W55" s="275"/>
      <c r="X55" s="244">
        <v>8</v>
      </c>
      <c r="Y55" s="284" t="str">
        <f>Tableau16[[#This Row],[DIAM ADM]]&amp;Tableau16[[#This Row],[SERIE ADM]]</f>
        <v>00</v>
      </c>
      <c r="Z55" s="284"/>
      <c r="AA55" s="233" cm="1">
        <f t="array" ref="AA5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5" s="286" t="s">
        <v>2159</v>
      </c>
      <c r="AC55" s="232" cm="1">
        <f t="array" ref="AC5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5" s="244" t="s">
        <v>2159</v>
      </c>
      <c r="AE55" s="232" cm="1">
        <f t="array" ref="AE5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5" s="244" t="s">
        <v>2159</v>
      </c>
      <c r="AG55" s="232" cm="1">
        <f t="array" ref="AG5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5" s="244" t="s">
        <v>2159</v>
      </c>
      <c r="AI55" s="232" cm="1">
        <f t="array" ref="AI5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5" s="244" t="s">
        <v>2159</v>
      </c>
      <c r="AK55" s="232" cm="1">
        <f t="array" ref="AK5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5" s="244" t="s">
        <v>2159</v>
      </c>
      <c r="AM55" s="232" cm="1">
        <f t="array" ref="AM5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5" s="244" t="s">
        <v>2159</v>
      </c>
      <c r="AO55" s="232" cm="1">
        <f t="array" ref="AO55">IFERROR(
   SUM(
      _xlfn._xlws.FILTER(
         [9]!Tableau3[JP],
         ([9]!Tableau3[ITEM]=Tableau16[[#This Row],[POSTE TECHNIQUE]])*
         ([9]!Tableau3[Rep.]=Tableau16[[#This Row],[Repere ADM]])
      )
   ),
0)</f>
        <v>0</v>
      </c>
      <c r="AP55" s="232" cm="1">
        <f t="array" ref="AP55">IFERROR(
   SUM(
      _xlfn._xlws.FILTER(
         [9]!Tableau3[BP],
         ([9]!Tableau3[ITEM]=Tableau16[[#This Row],[POSTE TECHNIQUE]])*
         ([9]!Tableau3[Rep.]=Tableau16[[#This Row],[Repere ADM]])
      )
   ),
0)</f>
        <v>0</v>
      </c>
      <c r="AQ55" s="287"/>
      <c r="AR55" s="233" cm="1">
        <f t="array" ref="AR5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5" s="286" t="s">
        <v>2159</v>
      </c>
      <c r="AT55" s="232" cm="1">
        <f t="array" ref="AT5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5" s="244" t="s">
        <v>2159</v>
      </c>
      <c r="AV55" s="232" cm="1">
        <f t="array" ref="AV5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5" s="244" t="s">
        <v>2159</v>
      </c>
      <c r="AX55" s="277" cm="1">
        <f t="array" ref="AX5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5" s="244" t="s">
        <v>2159</v>
      </c>
      <c r="AZ55" s="232" cm="1">
        <f t="array" ref="AZ5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5" s="244" t="s">
        <v>2159</v>
      </c>
      <c r="BB55" s="276" cm="1">
        <f t="array" ref="BB5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5" s="244" t="s">
        <v>2159</v>
      </c>
      <c r="BD55" s="276" cm="1">
        <f t="array" ref="BD5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5" s="244" t="s">
        <v>2159</v>
      </c>
      <c r="BF55" s="232" cm="1">
        <f t="array" ref="BF55">IFERROR(
   SUM(
      _xlfn._xlws.FILTER(
         [9]!Tableau3[JP],
         ([9]!Tableau3[ITEM]=Tableau16[[#This Row],[POSTE TECHNIQUE]])*
         ([9]!Tableau3[Rep.]=Tableau16[[#This Row],[Repere REF]])
      )
   ),
0)</f>
        <v>0</v>
      </c>
      <c r="BG55" s="232" cm="1">
        <f t="array" ref="BG55">IFERROR(
   SUM(
      _xlfn._xlws.FILTER(
         [9]!Tableau3[BP],
         ([9]!Tableau3[ITEM]=Tableau16[[#This Row],[POSTE TECHNIQUE]])*
         ([9]!Tableau3[Rep.]=Tableau16[[#This Row],[Repere ADM]])
      )
   ),
0)</f>
        <v>0</v>
      </c>
      <c r="BH55" s="285"/>
      <c r="BI55" s="258"/>
      <c r="BJ55" s="257"/>
      <c r="BK55" s="257"/>
      <c r="BL55" s="257"/>
      <c r="BM55" s="275" t="s">
        <v>2560</v>
      </c>
      <c r="BN55" s="275" t="s">
        <v>2409</v>
      </c>
      <c r="BO55" s="275" t="s">
        <v>2409</v>
      </c>
      <c r="BP55" s="275" t="s">
        <v>2408</v>
      </c>
      <c r="BQ55" s="284" t="str">
        <f>Tableau16[[#This Row],[DIAM ADM]]&amp;Tableau16[[#This Row],[SERIE ADM]]</f>
        <v>00</v>
      </c>
      <c r="BR55" s="275" t="s">
        <v>2408</v>
      </c>
      <c r="BS55" s="274"/>
      <c r="BT55" s="274"/>
      <c r="BU55" s="280"/>
      <c r="BV55" s="222"/>
    </row>
    <row r="56" spans="1:74" ht="15.6" hidden="1" customHeight="1" x14ac:dyDescent="0.25">
      <c r="A56" s="272"/>
      <c r="B56" s="271" t="s">
        <v>3073</v>
      </c>
      <c r="C56" s="293" t="s">
        <v>3072</v>
      </c>
      <c r="D56" s="283"/>
      <c r="E56" s="283" t="s">
        <v>83</v>
      </c>
      <c r="F56" s="283" t="s">
        <v>83</v>
      </c>
      <c r="G5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S4250V</v>
      </c>
      <c r="H56" s="237" t="s">
        <v>2567</v>
      </c>
      <c r="I56" s="248" t="s">
        <v>2566</v>
      </c>
      <c r="J56" s="237"/>
      <c r="K56" s="237" t="s">
        <v>2548</v>
      </c>
      <c r="L56" s="237" t="str">
        <f>LEFT(Tableau16[[#This Row],[NUMERO CLIENT]],SEARCH("-",Tableau16[[#This Row],[NUMERO CLIENT]])-1)</f>
        <v>S1</v>
      </c>
      <c r="M56" s="237" t="s">
        <v>2639</v>
      </c>
      <c r="N56" s="237"/>
      <c r="O56" s="237" t="s">
        <v>2553</v>
      </c>
      <c r="P56" s="237" t="s">
        <v>2552</v>
      </c>
      <c r="Q56" s="237" t="s">
        <v>2551</v>
      </c>
      <c r="R56" s="237" t="s">
        <v>75</v>
      </c>
      <c r="S56" s="237" t="str">
        <f>"Photo-"&amp;Tableau16[[#This Row],[NUMERO CLIENT]]</f>
        <v>Photo-S1-S4250V-VM</v>
      </c>
      <c r="T56" s="237" t="str">
        <f>"PID-"&amp;Tableau16[[#This Row],[NUMERO CLIENT]]</f>
        <v>PID-S1-S4250V-VM</v>
      </c>
      <c r="U56" s="237" t="str">
        <f>"Implantation-"&amp;Tableau16[[#This Row],[NUMERO CLIENT]]</f>
        <v>Implantation-S1-S4250V-VM</v>
      </c>
      <c r="V56" s="275" t="e" cm="1">
        <f t="array" ref="V56">_xlfn.XLOOKUP(Tableau16[[#This Row],[CODE DN PN]]&amp;Tableau16[[#This Row],[TYPE]],'[9]TABLEAU POIDS'!$D$3:$D$68 &amp; '[9]TABLEAU POIDS'!$E$3:$E$68,'[9]TABLEAU POIDS'!$F$3:$F$68)</f>
        <v>#N/A</v>
      </c>
      <c r="W56" s="275"/>
      <c r="X56" s="244">
        <v>8</v>
      </c>
      <c r="Y56" s="291" t="str">
        <f>Tableau16[[#This Row],[DIAM ADM]]&amp;Tableau16[[#This Row],[SERIE ADM]]</f>
        <v>00</v>
      </c>
      <c r="Z56" s="291"/>
      <c r="AA56" s="233" cm="1">
        <f t="array" ref="AA5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6" s="286" t="s">
        <v>2159</v>
      </c>
      <c r="AC56" s="232" cm="1">
        <f t="array" ref="AC5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6" s="244" t="s">
        <v>2159</v>
      </c>
      <c r="AE56" s="232" cm="1">
        <f t="array" ref="AE5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6" s="244" t="s">
        <v>2159</v>
      </c>
      <c r="AG56" s="232" cm="1">
        <f t="array" ref="AG5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6" s="244" t="s">
        <v>2159</v>
      </c>
      <c r="AI56" s="232" cm="1">
        <f t="array" ref="AI5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6" s="244" t="s">
        <v>2159</v>
      </c>
      <c r="AK56" s="232" cm="1">
        <f t="array" ref="AK5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6" s="244" t="s">
        <v>2159</v>
      </c>
      <c r="AM56" s="232" cm="1">
        <f t="array" ref="AM5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6" s="244" t="s">
        <v>2159</v>
      </c>
      <c r="AO56" s="232" cm="1">
        <f t="array" ref="AO56">IFERROR(
   SUM(
      _xlfn._xlws.FILTER(
         [9]!Tableau3[JP],
         ([9]!Tableau3[ITEM]=Tableau16[[#This Row],[POSTE TECHNIQUE]])*
         ([9]!Tableau3[Rep.]=Tableau16[[#This Row],[Repere ADM]])
      )
   ),
0)</f>
        <v>0</v>
      </c>
      <c r="AP56" s="232" cm="1">
        <f t="array" ref="AP56">IFERROR(
   SUM(
      _xlfn._xlws.FILTER(
         [9]!Tableau3[BP],
         ([9]!Tableau3[ITEM]=Tableau16[[#This Row],[POSTE TECHNIQUE]])*
         ([9]!Tableau3[Rep.]=Tableau16[[#This Row],[Repere ADM]])
      )
   ),
0)</f>
        <v>0</v>
      </c>
      <c r="AQ56" s="292"/>
      <c r="AR56" s="233" cm="1">
        <f t="array" ref="AR5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6" s="286" t="s">
        <v>2159</v>
      </c>
      <c r="AT56" s="232" cm="1">
        <f t="array" ref="AT5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6" s="244" t="s">
        <v>2159</v>
      </c>
      <c r="AV56" s="232" cm="1">
        <f t="array" ref="AV5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6" s="244" t="s">
        <v>2159</v>
      </c>
      <c r="AX56" s="277" cm="1">
        <f t="array" ref="AX5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6" s="244" t="s">
        <v>2159</v>
      </c>
      <c r="AZ56" s="232" cm="1">
        <f t="array" ref="AZ5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6" s="244" t="s">
        <v>2159</v>
      </c>
      <c r="BB56" s="276" cm="1">
        <f t="array" ref="BB5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6" s="275" t="s">
        <v>2159</v>
      </c>
      <c r="BD56" s="276" cm="1">
        <f t="array" ref="BD5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6" s="275" t="s">
        <v>2159</v>
      </c>
      <c r="BF56" s="232" cm="1">
        <f t="array" ref="BF56">IFERROR(
   SUM(
      _xlfn._xlws.FILTER(
         [9]!Tableau3[JP],
         ([9]!Tableau3[ITEM]=Tableau16[[#This Row],[POSTE TECHNIQUE]])*
         ([9]!Tableau3[Rep.]=Tableau16[[#This Row],[Repere REF]])
      )
   ),
0)</f>
        <v>0</v>
      </c>
      <c r="BG56" s="232" cm="1">
        <f t="array" ref="BG56">IFERROR(
   SUM(
      _xlfn._xlws.FILTER(
         [9]!Tableau3[BP],
         ([9]!Tableau3[ITEM]=Tableau16[[#This Row],[POSTE TECHNIQUE]])*
         ([9]!Tableau3[Rep.]=Tableau16[[#This Row],[Repere ADM]])
      )
   ),
0)</f>
        <v>0</v>
      </c>
      <c r="BH56" s="285"/>
      <c r="BI56" s="258"/>
      <c r="BJ56" s="257"/>
      <c r="BK56" s="257"/>
      <c r="BL56" s="257"/>
      <c r="BM56" s="275" t="s">
        <v>2560</v>
      </c>
      <c r="BN56" s="275" t="s">
        <v>2409</v>
      </c>
      <c r="BO56" s="275" t="s">
        <v>2409</v>
      </c>
      <c r="BP56" s="275" t="s">
        <v>2408</v>
      </c>
      <c r="BQ56" s="291" t="str">
        <f>Tableau16[[#This Row],[DIAM ADM]]&amp;Tableau16[[#This Row],[SERIE ADM]]</f>
        <v>00</v>
      </c>
      <c r="BR56" s="275" t="s">
        <v>2408</v>
      </c>
      <c r="BS56" s="274"/>
      <c r="BT56" s="274"/>
      <c r="BU56" s="280"/>
      <c r="BV56" s="222"/>
    </row>
    <row r="57" spans="1:74" ht="15.6" hidden="1" customHeight="1" x14ac:dyDescent="0.25">
      <c r="A57" s="279"/>
      <c r="B57" s="278" t="s">
        <v>543</v>
      </c>
      <c r="C57" s="278" t="s">
        <v>1469</v>
      </c>
      <c r="D57" s="247"/>
      <c r="E57" s="283" t="s">
        <v>73</v>
      </c>
      <c r="F57" s="283" t="s">
        <v>73</v>
      </c>
      <c r="G5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S43110</v>
      </c>
      <c r="H57" s="237" t="s">
        <v>2550</v>
      </c>
      <c r="I57" s="237" t="s">
        <v>2549</v>
      </c>
      <c r="J57" s="237"/>
      <c r="K57" s="237" t="s">
        <v>2680</v>
      </c>
      <c r="L57" s="237" t="str">
        <f>LEFT(Tableau16[[#This Row],[NUMERO CLIENT]],SEARCH("-",Tableau16[[#This Row],[NUMERO CLIENT]])-1)</f>
        <v>S1</v>
      </c>
      <c r="M57" s="237" t="s">
        <v>2639</v>
      </c>
      <c r="N57" s="237" t="s">
        <v>38</v>
      </c>
      <c r="O57" s="237" t="s">
        <v>2553</v>
      </c>
      <c r="P57" s="237" t="s">
        <v>2778</v>
      </c>
      <c r="Q57" s="237" t="s">
        <v>2558</v>
      </c>
      <c r="R57" s="237" t="s">
        <v>73</v>
      </c>
      <c r="S57" s="237" t="s">
        <v>3071</v>
      </c>
      <c r="T57" s="237" t="s">
        <v>3070</v>
      </c>
      <c r="U57" s="237" t="s">
        <v>3069</v>
      </c>
      <c r="V57" s="275" t="e" cm="1">
        <f t="array" ref="V57">_xlfn.XLOOKUP(Tableau16[[#This Row],[CODE DN PN]]&amp;Tableau16[[#This Row],[TYPE]],'[9]TABLEAU POIDS'!$D$3:$D$68 &amp; '[9]TABLEAU POIDS'!$E$3:$E$68,'[9]TABLEAU POIDS'!$F$3:$F$68)</f>
        <v>#N/A</v>
      </c>
      <c r="W57" s="275"/>
      <c r="X57" s="244">
        <v>8</v>
      </c>
      <c r="Y57" s="284" t="str">
        <f>Tableau16[[#This Row],[DIAM ADM]]&amp;Tableau16[[#This Row],[SERIE ADM]]</f>
        <v>00</v>
      </c>
      <c r="Z57" s="284"/>
      <c r="AA57" s="233" cm="1">
        <f t="array" ref="AA5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7" s="286" t="s">
        <v>2159</v>
      </c>
      <c r="AC57" s="232" cm="1">
        <f t="array" ref="AC5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7" s="244" t="s">
        <v>2159</v>
      </c>
      <c r="AE57" s="232" cm="1">
        <f t="array" ref="AE5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7" s="244" t="s">
        <v>2159</v>
      </c>
      <c r="AG57" s="232" cm="1">
        <f t="array" ref="AG5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7" s="244" t="s">
        <v>2159</v>
      </c>
      <c r="AI57" s="232" cm="1">
        <f t="array" ref="AI5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7" s="244" t="s">
        <v>2159</v>
      </c>
      <c r="AK57" s="232" cm="1">
        <f t="array" ref="AK5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7" s="244" t="s">
        <v>2159</v>
      </c>
      <c r="AM57" s="232" cm="1">
        <f t="array" ref="AM5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7" s="244" t="s">
        <v>2159</v>
      </c>
      <c r="AO57" s="232" cm="1">
        <f t="array" ref="AO57">IFERROR(
   SUM(
      _xlfn._xlws.FILTER(
         [9]!Tableau3[JP],
         ([9]!Tableau3[ITEM]=Tableau16[[#This Row],[POSTE TECHNIQUE]])*
         ([9]!Tableau3[Rep.]=Tableau16[[#This Row],[Repere ADM]])
      )
   ),
0)</f>
        <v>0</v>
      </c>
      <c r="AP57" s="232" cm="1">
        <f t="array" ref="AP57">IFERROR(
   SUM(
      _xlfn._xlws.FILTER(
         [9]!Tableau3[BP],
         ([9]!Tableau3[ITEM]=Tableau16[[#This Row],[POSTE TECHNIQUE]])*
         ([9]!Tableau3[Rep.]=Tableau16[[#This Row],[Repere ADM]])
      )
   ),
0)</f>
        <v>0</v>
      </c>
      <c r="AQ57" s="287"/>
      <c r="AR57" s="233" cm="1">
        <f t="array" ref="AR5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7" s="286" t="s">
        <v>2159</v>
      </c>
      <c r="AT57" s="232" cm="1">
        <f t="array" ref="AT5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7" s="244" t="s">
        <v>2159</v>
      </c>
      <c r="AV57" s="232" cm="1">
        <f t="array" ref="AV5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7" s="244" t="s">
        <v>2159</v>
      </c>
      <c r="AX57" s="277" cm="1">
        <f t="array" ref="AX5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7" s="244" t="s">
        <v>2159</v>
      </c>
      <c r="AZ57" s="232" cm="1">
        <f t="array" ref="AZ5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7" s="244" t="s">
        <v>2159</v>
      </c>
      <c r="BB57" s="276" cm="1">
        <f t="array" ref="BB5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7" s="275" t="s">
        <v>2159</v>
      </c>
      <c r="BD57" s="276" cm="1">
        <f t="array" ref="BD5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7" s="275" t="s">
        <v>2159</v>
      </c>
      <c r="BF57" s="232" cm="1">
        <f t="array" ref="BF57">IFERROR(
   SUM(
      _xlfn._xlws.FILTER(
         [9]!Tableau3[JP],
         ([9]!Tableau3[ITEM]=Tableau16[[#This Row],[POSTE TECHNIQUE]])*
         ([9]!Tableau3[Rep.]=Tableau16[[#This Row],[Repere REF]])
      )
   ),
0)</f>
        <v>0</v>
      </c>
      <c r="BG57" s="232" cm="1">
        <f t="array" ref="BG57">IFERROR(
   SUM(
      _xlfn._xlws.FILTER(
         [9]!Tableau3[BP],
         ([9]!Tableau3[ITEM]=Tableau16[[#This Row],[POSTE TECHNIQUE]])*
         ([9]!Tableau3[Rep.]=Tableau16[[#This Row],[Repere ADM]])
      )
   ),
0)</f>
        <v>0</v>
      </c>
      <c r="BH57" s="285"/>
      <c r="BI57" s="258"/>
      <c r="BJ57" s="257"/>
      <c r="BK57" s="257"/>
      <c r="BL57" s="257"/>
      <c r="BM57" s="275" t="s">
        <v>2560</v>
      </c>
      <c r="BN57" s="275" t="s">
        <v>2409</v>
      </c>
      <c r="BO57" s="275" t="s">
        <v>2409</v>
      </c>
      <c r="BP57" s="275" t="s">
        <v>2409</v>
      </c>
      <c r="BQ57" s="284" t="str">
        <f>Tableau16[[#This Row],[DIAM ADM]]&amp;Tableau16[[#This Row],[SERIE ADM]]</f>
        <v>00</v>
      </c>
      <c r="BR57" s="275" t="s">
        <v>2408</v>
      </c>
      <c r="BS57" s="274"/>
      <c r="BT57" s="274"/>
      <c r="BU57" s="280"/>
      <c r="BV57" s="222"/>
    </row>
    <row r="58" spans="1:74" ht="15.6" customHeight="1" x14ac:dyDescent="0.25">
      <c r="A58" s="279"/>
      <c r="B58" s="278" t="s">
        <v>545</v>
      </c>
      <c r="C58" s="278" t="s">
        <v>1472</v>
      </c>
      <c r="D58" s="247"/>
      <c r="E58" s="283" t="s">
        <v>73</v>
      </c>
      <c r="F58" s="283" t="s">
        <v>83</v>
      </c>
      <c r="G5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S43120</v>
      </c>
      <c r="H58" s="237" t="s">
        <v>2550</v>
      </c>
      <c r="I58" s="237" t="s">
        <v>2549</v>
      </c>
      <c r="J58" s="237"/>
      <c r="K58" s="237" t="s">
        <v>2680</v>
      </c>
      <c r="L58" s="237" t="str">
        <f>LEFT(Tableau16[[#This Row],[NUMERO CLIENT]],SEARCH("-",Tableau16[[#This Row],[NUMERO CLIENT]])-1)</f>
        <v>S1</v>
      </c>
      <c r="M58" s="237" t="s">
        <v>2639</v>
      </c>
      <c r="N58" s="237" t="s">
        <v>1293</v>
      </c>
      <c r="O58" s="237" t="s">
        <v>2577</v>
      </c>
      <c r="P58" s="237" t="s">
        <v>2691</v>
      </c>
      <c r="Q58" s="237" t="s">
        <v>2558</v>
      </c>
      <c r="R58" s="237" t="s">
        <v>73</v>
      </c>
      <c r="S58" s="237" t="s">
        <v>3068</v>
      </c>
      <c r="T58" s="237" t="s">
        <v>3067</v>
      </c>
      <c r="U58" s="237" t="s">
        <v>3066</v>
      </c>
      <c r="V58" s="275" t="e" cm="1">
        <f t="array" ref="V58">_xlfn.XLOOKUP(Tableau16[[#This Row],[CODE DN PN]]&amp;Tableau16[[#This Row],[TYPE]],'[9]TABLEAU POIDS'!$D$3:$D$68 &amp; '[9]TABLEAU POIDS'!$E$3:$E$68,'[9]TABLEAU POIDS'!$F$3:$F$68)</f>
        <v>#N/A</v>
      </c>
      <c r="W58" s="275"/>
      <c r="X58" s="244">
        <v>0</v>
      </c>
      <c r="Y58" s="284" t="str">
        <f>Tableau16[[#This Row],[DIAM ADM]]&amp;Tableau16[[#This Row],[SERIE ADM]]</f>
        <v>00</v>
      </c>
      <c r="Z58" s="284"/>
      <c r="AA58" s="233" cm="1">
        <f t="array" ref="AA5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8" s="286" t="s">
        <v>2159</v>
      </c>
      <c r="AC58" s="232" cm="1">
        <f t="array" ref="AC5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8" s="244" t="s">
        <v>2159</v>
      </c>
      <c r="AE58" s="232" cm="1">
        <f t="array" ref="AE5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8" s="244" t="s">
        <v>2159</v>
      </c>
      <c r="AG58" s="232" cm="1">
        <f t="array" ref="AG5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8" s="244" t="s">
        <v>2159</v>
      </c>
      <c r="AI58" s="232" cm="1">
        <f t="array" ref="AI5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8" s="244" t="s">
        <v>2159</v>
      </c>
      <c r="AK58" s="232" cm="1">
        <f t="array" ref="AK5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8" s="244" t="s">
        <v>2159</v>
      </c>
      <c r="AM58" s="232" cm="1">
        <f t="array" ref="AM5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8" s="244" t="s">
        <v>2159</v>
      </c>
      <c r="AO58" s="232" cm="1">
        <f t="array" ref="AO58">IFERROR(
   SUM(
      _xlfn._xlws.FILTER(
         [9]!Tableau3[JP],
         ([9]!Tableau3[ITEM]=Tableau16[[#This Row],[POSTE TECHNIQUE]])*
         ([9]!Tableau3[Rep.]=Tableau16[[#This Row],[Repere ADM]])
      )
   ),
0)</f>
        <v>0</v>
      </c>
      <c r="AP58" s="232" cm="1">
        <f t="array" ref="AP58">IFERROR(
   SUM(
      _xlfn._xlws.FILTER(
         [9]!Tableau3[BP],
         ([9]!Tableau3[ITEM]=Tableau16[[#This Row],[POSTE TECHNIQUE]])*
         ([9]!Tableau3[Rep.]=Tableau16[[#This Row],[Repere ADM]])
      )
   ),
0)</f>
        <v>0</v>
      </c>
      <c r="AQ58" s="287"/>
      <c r="AR58" s="233" cm="1">
        <f t="array" ref="AR5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8" s="286" t="s">
        <v>2159</v>
      </c>
      <c r="AT58" s="232" cm="1">
        <f t="array" ref="AT5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8" s="244" t="s">
        <v>2159</v>
      </c>
      <c r="AV58" s="232" cm="1">
        <f t="array" ref="AV5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8" s="244" t="s">
        <v>2159</v>
      </c>
      <c r="AX58" s="277" cm="1">
        <f t="array" ref="AX5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8" s="244" t="s">
        <v>2159</v>
      </c>
      <c r="AZ58" s="232" cm="1">
        <f t="array" ref="AZ5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8" s="244" t="s">
        <v>2159</v>
      </c>
      <c r="BB58" s="276" cm="1">
        <f t="array" ref="BB5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8" s="244" t="s">
        <v>2159</v>
      </c>
      <c r="BD58" s="276" cm="1">
        <f t="array" ref="BD5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8" s="244" t="s">
        <v>2159</v>
      </c>
      <c r="BF58" s="232" cm="1">
        <f t="array" ref="BF58">IFERROR(
   SUM(
      _xlfn._xlws.FILTER(
         [9]!Tableau3[JP],
         ([9]!Tableau3[ITEM]=Tableau16[[#This Row],[POSTE TECHNIQUE]])*
         ([9]!Tableau3[Rep.]=Tableau16[[#This Row],[Repere REF]])
      )
   ),
0)</f>
        <v>0</v>
      </c>
      <c r="BG58" s="232" cm="1">
        <f t="array" ref="BG58">IFERROR(
   SUM(
      _xlfn._xlws.FILTER(
         [9]!Tableau3[BP],
         ([9]!Tableau3[ITEM]=Tableau16[[#This Row],[POSTE TECHNIQUE]])*
         ([9]!Tableau3[Rep.]=Tableau16[[#This Row],[Repere ADM]])
      )
   ),
0)</f>
        <v>0</v>
      </c>
      <c r="BH58" s="285"/>
      <c r="BI58" s="258"/>
      <c r="BJ58" s="257"/>
      <c r="BK58" s="257"/>
      <c r="BL58" s="257"/>
      <c r="BM58" s="275" t="s">
        <v>2962</v>
      </c>
      <c r="BN58" s="275" t="s">
        <v>2409</v>
      </c>
      <c r="BO58" s="275" t="s">
        <v>2409</v>
      </c>
      <c r="BP58" s="275" t="s">
        <v>2409</v>
      </c>
      <c r="BQ58" s="284" t="str">
        <f>Tableau16[[#This Row],[DIAM ADM]]&amp;Tableau16[[#This Row],[SERIE ADM]]</f>
        <v>00</v>
      </c>
      <c r="BR58" s="275" t="s">
        <v>2408</v>
      </c>
      <c r="BS58" s="274"/>
      <c r="BT58" s="274"/>
      <c r="BU58" s="280"/>
      <c r="BV58" s="222"/>
    </row>
    <row r="59" spans="1:74" ht="15.6" hidden="1" customHeight="1" x14ac:dyDescent="0.25">
      <c r="A59" s="279"/>
      <c r="B59" s="278" t="s">
        <v>548</v>
      </c>
      <c r="C59" s="278" t="s">
        <v>1473</v>
      </c>
      <c r="D59" s="247" t="s">
        <v>3065</v>
      </c>
      <c r="E59" s="283" t="s">
        <v>73</v>
      </c>
      <c r="F59" s="283" t="s">
        <v>73</v>
      </c>
      <c r="G5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S43130</v>
      </c>
      <c r="H59" s="237" t="s">
        <v>2550</v>
      </c>
      <c r="I59" s="237" t="s">
        <v>2549</v>
      </c>
      <c r="J59" s="237"/>
      <c r="K59" s="237" t="s">
        <v>2680</v>
      </c>
      <c r="L59" s="237" t="str">
        <f>LEFT(Tableau16[[#This Row],[NUMERO CLIENT]],SEARCH("-",Tableau16[[#This Row],[NUMERO CLIENT]])-1)</f>
        <v>S1</v>
      </c>
      <c r="M59" s="237" t="s">
        <v>2639</v>
      </c>
      <c r="N59" s="237" t="s">
        <v>2908</v>
      </c>
      <c r="O59" s="237" t="s">
        <v>2553</v>
      </c>
      <c r="P59" s="237" t="s">
        <v>2778</v>
      </c>
      <c r="Q59" s="237" t="s">
        <v>2558</v>
      </c>
      <c r="R59" s="237" t="s">
        <v>73</v>
      </c>
      <c r="S59" s="237" t="s">
        <v>3064</v>
      </c>
      <c r="T59" s="237" t="s">
        <v>3063</v>
      </c>
      <c r="U59" s="237" t="s">
        <v>3062</v>
      </c>
      <c r="V59" s="275" t="e" cm="1">
        <f t="array" ref="V59">_xlfn.XLOOKUP(Tableau16[[#This Row],[CODE DN PN]]&amp;Tableau16[[#This Row],[TYPE]],'[9]TABLEAU POIDS'!$D$3:$D$68 &amp; '[9]TABLEAU POIDS'!$E$3:$E$68,'[9]TABLEAU POIDS'!$F$3:$F$68)</f>
        <v>#N/A</v>
      </c>
      <c r="W59" s="275">
        <v>320</v>
      </c>
      <c r="X59" s="244">
        <v>4</v>
      </c>
      <c r="Y59" s="284" t="str">
        <f>Tableau16[[#This Row],[DIAM ADM]]&amp;Tableau16[[#This Row],[SERIE ADM]]</f>
        <v>00</v>
      </c>
      <c r="Z59" s="284" t="s">
        <v>2409</v>
      </c>
      <c r="AA59" s="233" cm="1">
        <f t="array" ref="AA5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59" s="286">
        <v>80</v>
      </c>
      <c r="AC59" s="232" cm="1">
        <f t="array" ref="AC5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59" s="244">
        <v>50</v>
      </c>
      <c r="AE59" s="232" cm="1">
        <f t="array" ref="AE5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59" s="286" t="s">
        <v>2160</v>
      </c>
      <c r="AG59" s="232" cm="1">
        <f t="array" ref="AG5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59" s="244" t="s">
        <v>37</v>
      </c>
      <c r="AI59" s="232" cm="1">
        <f t="array" ref="AI5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59" s="244">
        <v>8</v>
      </c>
      <c r="AK59" s="232" cm="1">
        <f t="array" ref="AK5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59" s="244" t="s">
        <v>2282</v>
      </c>
      <c r="AM59" s="232" cm="1">
        <f t="array" ref="AM5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59" s="244" t="s">
        <v>1123</v>
      </c>
      <c r="AO59" s="232" cm="1">
        <f t="array" ref="AO59">IFERROR(
   SUM(
      _xlfn._xlws.FILTER(
         [9]!Tableau3[JP],
         ([9]!Tableau3[ITEM]=Tableau16[[#This Row],[POSTE TECHNIQUE]])*
         ([9]!Tableau3[Rep.]=Tableau16[[#This Row],[Repere ADM]])
      )
   ),
0)</f>
        <v>0</v>
      </c>
      <c r="AP59" s="232" cm="1">
        <f t="array" ref="AP59">IFERROR(
   SUM(
      _xlfn._xlws.FILTER(
         [9]!Tableau3[BP],
         ([9]!Tableau3[ITEM]=Tableau16[[#This Row],[POSTE TECHNIQUE]])*
         ([9]!Tableau3[Rep.]=Tableau16[[#This Row],[Repere ADM]])
      )
   ),
0)</f>
        <v>0</v>
      </c>
      <c r="AQ59" s="287"/>
      <c r="AR59" s="233" cm="1">
        <f t="array" ref="AR5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59" s="286">
        <v>80</v>
      </c>
      <c r="AT59" s="232" cm="1">
        <f t="array" ref="AT5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59" s="244">
        <v>50</v>
      </c>
      <c r="AV59" s="232" cm="1">
        <f t="array" ref="AV5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59" s="286" t="s">
        <v>2160</v>
      </c>
      <c r="AX59" s="277" cm="1">
        <f t="array" ref="AX5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59" s="244" t="s">
        <v>37</v>
      </c>
      <c r="AZ59" s="232" cm="1">
        <f t="array" ref="AZ5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59" s="244">
        <v>8</v>
      </c>
      <c r="BB59" s="276" cm="1">
        <f t="array" ref="BB5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59" s="244" t="s">
        <v>2282</v>
      </c>
      <c r="BD59" s="276" cm="1">
        <f t="array" ref="BD5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59" s="244" t="s">
        <v>1123</v>
      </c>
      <c r="BF59" s="232" cm="1">
        <f t="array" ref="BF59">IFERROR(
   SUM(
      _xlfn._xlws.FILTER(
         [9]!Tableau3[JP],
         ([9]!Tableau3[ITEM]=Tableau16[[#This Row],[POSTE TECHNIQUE]])*
         ([9]!Tableau3[Rep.]=Tableau16[[#This Row],[Repere REF]])
      )
   ),
0)</f>
        <v>0</v>
      </c>
      <c r="BG59" s="232" cm="1">
        <f t="array" ref="BG59">IFERROR(
   SUM(
      _xlfn._xlws.FILTER(
         [9]!Tableau3[BP],
         ([9]!Tableau3[ITEM]=Tableau16[[#This Row],[POSTE TECHNIQUE]])*
         ([9]!Tableau3[Rep.]=Tableau16[[#This Row],[Repere ADM]])
      )
   ),
0)</f>
        <v>0</v>
      </c>
      <c r="BH59" s="285"/>
      <c r="BI59" s="258"/>
      <c r="BJ59" s="257"/>
      <c r="BK59" s="257"/>
      <c r="BL59" s="257"/>
      <c r="BM59" s="275" t="s">
        <v>2587</v>
      </c>
      <c r="BN59" s="275" t="s">
        <v>2408</v>
      </c>
      <c r="BO59" s="275" t="s">
        <v>2409</v>
      </c>
      <c r="BP59" s="275" t="s">
        <v>2714</v>
      </c>
      <c r="BQ59" s="284" t="str">
        <f>Tableau16[[#This Row],[DIAM ADM]]&amp;Tableau16[[#This Row],[SERIE ADM]]</f>
        <v>00</v>
      </c>
      <c r="BR59" s="275" t="s">
        <v>3061</v>
      </c>
      <c r="BS59" s="274"/>
      <c r="BT59" s="274"/>
      <c r="BU59" s="280"/>
      <c r="BV59" s="222"/>
    </row>
    <row r="60" spans="1:74" ht="15.6" customHeight="1" x14ac:dyDescent="0.25">
      <c r="A60" s="279"/>
      <c r="B60" s="278" t="s">
        <v>550</v>
      </c>
      <c r="C60" s="278" t="s">
        <v>1475</v>
      </c>
      <c r="D60" s="247" t="s">
        <v>3060</v>
      </c>
      <c r="E60" s="283" t="s">
        <v>73</v>
      </c>
      <c r="F60" s="283" t="s">
        <v>83</v>
      </c>
      <c r="G6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S43400</v>
      </c>
      <c r="H60" s="237" t="s">
        <v>2550</v>
      </c>
      <c r="I60" s="237" t="s">
        <v>2549</v>
      </c>
      <c r="J60" s="237"/>
      <c r="K60" s="237" t="s">
        <v>2680</v>
      </c>
      <c r="L60" s="237" t="str">
        <f>LEFT(Tableau16[[#This Row],[NUMERO CLIENT]],SEARCH("-",Tableau16[[#This Row],[NUMERO CLIENT]])-1)</f>
        <v>S1</v>
      </c>
      <c r="M60" s="237" t="s">
        <v>2639</v>
      </c>
      <c r="N60" s="237" t="s">
        <v>1418</v>
      </c>
      <c r="O60" s="237" t="s">
        <v>2577</v>
      </c>
      <c r="P60" s="237" t="s">
        <v>2691</v>
      </c>
      <c r="Q60" s="237" t="s">
        <v>2558</v>
      </c>
      <c r="R60" s="237" t="s">
        <v>73</v>
      </c>
      <c r="S60" s="237" t="s">
        <v>3059</v>
      </c>
      <c r="T60" s="237" t="s">
        <v>3058</v>
      </c>
      <c r="U60" s="237" t="s">
        <v>3057</v>
      </c>
      <c r="V60" s="275" t="e" cm="1">
        <f t="array" ref="V60">_xlfn.XLOOKUP(Tableau16[[#This Row],[CODE DN PN]]&amp;Tableau16[[#This Row],[TYPE]],'[9]TABLEAU POIDS'!$D$3:$D$68 &amp; '[9]TABLEAU POIDS'!$E$3:$E$68,'[9]TABLEAU POIDS'!$F$3:$F$68)</f>
        <v>#N/A</v>
      </c>
      <c r="W60" s="275"/>
      <c r="X60" s="244">
        <v>8</v>
      </c>
      <c r="Y60" s="284" t="str">
        <f>Tableau16[[#This Row],[DIAM ADM]]&amp;Tableau16[[#This Row],[SERIE ADM]]</f>
        <v>00</v>
      </c>
      <c r="Z60" s="284" t="s">
        <v>2408</v>
      </c>
      <c r="AA60" s="233" cm="1">
        <f t="array" ref="AA6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0" s="286">
        <v>200</v>
      </c>
      <c r="AC60" s="232" cm="1">
        <f t="array" ref="AC6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0" s="244">
        <v>20</v>
      </c>
      <c r="AE60" s="232" cm="1">
        <f t="array" ref="AE6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0" s="286" t="s">
        <v>2160</v>
      </c>
      <c r="AG60" s="232" cm="1">
        <f t="array" ref="AG6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0" s="244" t="s">
        <v>37</v>
      </c>
      <c r="AI60" s="232" cm="1">
        <f t="array" ref="AI6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0" s="244">
        <v>8</v>
      </c>
      <c r="AK60" s="232" cm="1">
        <f t="array" ref="AK6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0" s="244" t="s">
        <v>2282</v>
      </c>
      <c r="AM60" s="232" cm="1">
        <f t="array" ref="AM6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0" s="244" t="s">
        <v>1123</v>
      </c>
      <c r="AO60" s="232" cm="1">
        <f t="array" ref="AO60">IFERROR(
   SUM(
      _xlfn._xlws.FILTER(
         [9]!Tableau3[JP],
         ([9]!Tableau3[ITEM]=Tableau16[[#This Row],[POSTE TECHNIQUE]])*
         ([9]!Tableau3[Rep.]=Tableau16[[#This Row],[Repere ADM]])
      )
   ),
0)</f>
        <v>0</v>
      </c>
      <c r="AP60" s="232" cm="1">
        <f t="array" ref="AP60">IFERROR(
   SUM(
      _xlfn._xlws.FILTER(
         [9]!Tableau3[BP],
         ([9]!Tableau3[ITEM]=Tableau16[[#This Row],[POSTE TECHNIQUE]])*
         ([9]!Tableau3[Rep.]=Tableau16[[#This Row],[Repere ADM]])
      )
   ),
0)</f>
        <v>0</v>
      </c>
      <c r="AQ60" s="287"/>
      <c r="AR60" s="233" cm="1">
        <f t="array" ref="AR6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0" s="286">
        <v>200</v>
      </c>
      <c r="AT60" s="232" cm="1">
        <f t="array" ref="AT6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0" s="244">
        <v>20</v>
      </c>
      <c r="AV60" s="232" cm="1">
        <f t="array" ref="AV6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0" s="286" t="s">
        <v>2160</v>
      </c>
      <c r="AX60" s="277" cm="1">
        <f t="array" ref="AX6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0" s="244" t="s">
        <v>37</v>
      </c>
      <c r="AZ60" s="232" cm="1">
        <f t="array" ref="AZ6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0" s="244">
        <v>8</v>
      </c>
      <c r="BB60" s="276" cm="1">
        <f t="array" ref="BB6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0" s="244" t="s">
        <v>2282</v>
      </c>
      <c r="BD60" s="276" cm="1">
        <f t="array" ref="BD6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0" s="275" t="s">
        <v>1123</v>
      </c>
      <c r="BF60" s="232" cm="1">
        <f t="array" ref="BF60">IFERROR(
   SUM(
      _xlfn._xlws.FILTER(
         [9]!Tableau3[JP],
         ([9]!Tableau3[ITEM]=Tableau16[[#This Row],[POSTE TECHNIQUE]])*
         ([9]!Tableau3[Rep.]=Tableau16[[#This Row],[Repere REF]])
      )
   ),
0)</f>
        <v>0</v>
      </c>
      <c r="BG60" s="232" cm="1">
        <f t="array" ref="BG60">IFERROR(
   SUM(
      _xlfn._xlws.FILTER(
         [9]!Tableau3[BP],
         ([9]!Tableau3[ITEM]=Tableau16[[#This Row],[POSTE TECHNIQUE]])*
         ([9]!Tableau3[Rep.]=Tableau16[[#This Row],[Repere ADM]])
      )
   ),
0)</f>
        <v>0</v>
      </c>
      <c r="BH60" s="285"/>
      <c r="BI60" s="258"/>
      <c r="BJ60" s="257"/>
      <c r="BK60" s="257"/>
      <c r="BL60" s="257"/>
      <c r="BM60" s="275" t="s">
        <v>3056</v>
      </c>
      <c r="BN60" s="275" t="s">
        <v>2409</v>
      </c>
      <c r="BO60" s="275" t="s">
        <v>2409</v>
      </c>
      <c r="BP60" s="275" t="s">
        <v>2409</v>
      </c>
      <c r="BQ60" s="284" t="str">
        <f>Tableau16[[#This Row],[DIAM ADM]]&amp;Tableau16[[#This Row],[SERIE ADM]]</f>
        <v>00</v>
      </c>
      <c r="BR60" s="275" t="s">
        <v>2409</v>
      </c>
      <c r="BS60" s="274"/>
      <c r="BT60" s="274"/>
      <c r="BU60" s="280"/>
      <c r="BV60" s="222"/>
    </row>
    <row r="61" spans="1:74" ht="15.6" hidden="1" customHeight="1" x14ac:dyDescent="0.25">
      <c r="A61" s="279"/>
      <c r="B61" s="278" t="s">
        <v>1477</v>
      </c>
      <c r="C61" s="278" t="s">
        <v>1476</v>
      </c>
      <c r="D61" s="247"/>
      <c r="E61" s="283" t="s">
        <v>73</v>
      </c>
      <c r="F61" s="283" t="s">
        <v>73</v>
      </c>
      <c r="G6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S44110</v>
      </c>
      <c r="H61" s="237" t="s">
        <v>2550</v>
      </c>
      <c r="I61" s="237" t="s">
        <v>2549</v>
      </c>
      <c r="J61" s="237"/>
      <c r="K61" s="237" t="s">
        <v>2680</v>
      </c>
      <c r="L61" s="237" t="str">
        <f>LEFT(Tableau16[[#This Row],[NUMERO CLIENT]],SEARCH("-",Tableau16[[#This Row],[NUMERO CLIENT]])-1)</f>
        <v>S1</v>
      </c>
      <c r="M61" s="237" t="s">
        <v>2639</v>
      </c>
      <c r="N61" s="237" t="s">
        <v>38</v>
      </c>
      <c r="O61" s="237" t="s">
        <v>2553</v>
      </c>
      <c r="P61" s="237" t="s">
        <v>2691</v>
      </c>
      <c r="Q61" s="237" t="s">
        <v>2558</v>
      </c>
      <c r="R61" s="237" t="s">
        <v>73</v>
      </c>
      <c r="S61" s="237" t="s">
        <v>3055</v>
      </c>
      <c r="T61" s="237" t="s">
        <v>3054</v>
      </c>
      <c r="U61" s="237" t="s">
        <v>3053</v>
      </c>
      <c r="V61" s="275" t="e" cm="1">
        <f t="array" ref="V61">_xlfn.XLOOKUP(Tableau16[[#This Row],[CODE DN PN]]&amp;Tableau16[[#This Row],[TYPE]],'[9]TABLEAU POIDS'!$D$3:$D$68 &amp; '[9]TABLEAU POIDS'!$E$3:$E$68,'[9]TABLEAU POIDS'!$F$3:$F$68)</f>
        <v>#N/A</v>
      </c>
      <c r="W61" s="275"/>
      <c r="X61" s="244">
        <v>8</v>
      </c>
      <c r="Y61" s="284" t="str">
        <f>Tableau16[[#This Row],[DIAM ADM]]&amp;Tableau16[[#This Row],[SERIE ADM]]</f>
        <v>00</v>
      </c>
      <c r="Z61" s="284"/>
      <c r="AA61" s="233" cm="1">
        <f t="array" ref="AA6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1" s="286" t="s">
        <v>2159</v>
      </c>
      <c r="AC61" s="232" cm="1">
        <f t="array" ref="AC6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1" s="244" t="s">
        <v>2159</v>
      </c>
      <c r="AE61" s="232" cm="1">
        <f t="array" ref="AE6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1" s="244" t="s">
        <v>2159</v>
      </c>
      <c r="AG61" s="232" cm="1">
        <f t="array" ref="AG6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1" s="244" t="s">
        <v>2159</v>
      </c>
      <c r="AI61" s="232" cm="1">
        <f t="array" ref="AI6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1" s="244" t="s">
        <v>2159</v>
      </c>
      <c r="AK61" s="232" cm="1">
        <f t="array" ref="AK6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1" s="244" t="s">
        <v>2159</v>
      </c>
      <c r="AM61" s="232" cm="1">
        <f t="array" ref="AM6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1" s="244" t="s">
        <v>2159</v>
      </c>
      <c r="AO61" s="232" cm="1">
        <f t="array" ref="AO61">IFERROR(
   SUM(
      _xlfn._xlws.FILTER(
         [9]!Tableau3[JP],
         ([9]!Tableau3[ITEM]=Tableau16[[#This Row],[POSTE TECHNIQUE]])*
         ([9]!Tableau3[Rep.]=Tableau16[[#This Row],[Repere ADM]])
      )
   ),
0)</f>
        <v>0</v>
      </c>
      <c r="AP61" s="232" cm="1">
        <f t="array" ref="AP61">IFERROR(
   SUM(
      _xlfn._xlws.FILTER(
         [9]!Tableau3[BP],
         ([9]!Tableau3[ITEM]=Tableau16[[#This Row],[POSTE TECHNIQUE]])*
         ([9]!Tableau3[Rep.]=Tableau16[[#This Row],[Repere ADM]])
      )
   ),
0)</f>
        <v>0</v>
      </c>
      <c r="AQ61" s="287"/>
      <c r="AR61" s="233" cm="1">
        <f t="array" ref="AR6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1" s="286" t="s">
        <v>2159</v>
      </c>
      <c r="AT61" s="232" cm="1">
        <f t="array" ref="AT6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1" s="244" t="s">
        <v>2159</v>
      </c>
      <c r="AV61" s="232" cm="1">
        <f t="array" ref="AV6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1" s="244" t="s">
        <v>2159</v>
      </c>
      <c r="AX61" s="277" cm="1">
        <f t="array" ref="AX6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1" s="244" t="s">
        <v>2159</v>
      </c>
      <c r="AZ61" s="232" cm="1">
        <f t="array" ref="AZ6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1" s="244" t="s">
        <v>2159</v>
      </c>
      <c r="BB61" s="276" cm="1">
        <f t="array" ref="BB6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1" s="275" t="s">
        <v>2159</v>
      </c>
      <c r="BD61" s="276" cm="1">
        <f t="array" ref="BD6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1" s="275" t="s">
        <v>2159</v>
      </c>
      <c r="BF61" s="232" cm="1">
        <f t="array" ref="BF61">IFERROR(
   SUM(
      _xlfn._xlws.FILTER(
         [9]!Tableau3[JP],
         ([9]!Tableau3[ITEM]=Tableau16[[#This Row],[POSTE TECHNIQUE]])*
         ([9]!Tableau3[Rep.]=Tableau16[[#This Row],[Repere REF]])
      )
   ),
0)</f>
        <v>0</v>
      </c>
      <c r="BG61" s="232" cm="1">
        <f t="array" ref="BG61">IFERROR(
   SUM(
      _xlfn._xlws.FILTER(
         [9]!Tableau3[BP],
         ([9]!Tableau3[ITEM]=Tableau16[[#This Row],[POSTE TECHNIQUE]])*
         ([9]!Tableau3[Rep.]=Tableau16[[#This Row],[Repere ADM]])
      )
   ),
0)</f>
        <v>0</v>
      </c>
      <c r="BH61" s="285"/>
      <c r="BI61" s="258"/>
      <c r="BJ61" s="257"/>
      <c r="BK61" s="257"/>
      <c r="BL61" s="257"/>
      <c r="BM61" s="275" t="s">
        <v>2560</v>
      </c>
      <c r="BN61" s="275" t="s">
        <v>2409</v>
      </c>
      <c r="BO61" s="275" t="s">
        <v>2409</v>
      </c>
      <c r="BP61" s="275" t="s">
        <v>2409</v>
      </c>
      <c r="BQ61" s="284" t="str">
        <f>Tableau16[[#This Row],[DIAM ADM]]&amp;Tableau16[[#This Row],[SERIE ADM]]</f>
        <v>00</v>
      </c>
      <c r="BR61" s="275" t="s">
        <v>2408</v>
      </c>
      <c r="BS61" s="274"/>
      <c r="BT61" s="274"/>
      <c r="BU61" s="280"/>
      <c r="BV61" s="222"/>
    </row>
    <row r="62" spans="1:74" ht="15.6" hidden="1" customHeight="1" x14ac:dyDescent="0.25">
      <c r="A62" s="279"/>
      <c r="B62" s="278" t="s">
        <v>1480</v>
      </c>
      <c r="C62" s="278" t="s">
        <v>1479</v>
      </c>
      <c r="D62" s="247"/>
      <c r="E62" s="283" t="s">
        <v>73</v>
      </c>
      <c r="F62" s="283" t="s">
        <v>73</v>
      </c>
      <c r="G6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S45110</v>
      </c>
      <c r="H62" s="237" t="s">
        <v>2550</v>
      </c>
      <c r="I62" s="237" t="s">
        <v>2549</v>
      </c>
      <c r="J62" s="237"/>
      <c r="K62" s="237" t="s">
        <v>2680</v>
      </c>
      <c r="L62" s="237" t="str">
        <f>LEFT(Tableau16[[#This Row],[NUMERO CLIENT]],SEARCH("-",Tableau16[[#This Row],[NUMERO CLIENT]])-1)</f>
        <v>S1</v>
      </c>
      <c r="M62" s="237" t="s">
        <v>2639</v>
      </c>
      <c r="N62" s="237" t="s">
        <v>38</v>
      </c>
      <c r="O62" s="237" t="s">
        <v>2553</v>
      </c>
      <c r="P62" s="237" t="s">
        <v>3052</v>
      </c>
      <c r="Q62" s="237" t="s">
        <v>2558</v>
      </c>
      <c r="R62" s="237" t="s">
        <v>73</v>
      </c>
      <c r="S62" s="251" t="s">
        <v>3051</v>
      </c>
      <c r="T62" s="251" t="s">
        <v>3050</v>
      </c>
      <c r="U62" s="237" t="s">
        <v>3049</v>
      </c>
      <c r="V62" s="275" t="e" cm="1">
        <f t="array" ref="V62">_xlfn.XLOOKUP(Tableau16[[#This Row],[CODE DN PN]]&amp;Tableau16[[#This Row],[TYPE]],'[9]TABLEAU POIDS'!$D$3:$D$68 &amp; '[9]TABLEAU POIDS'!$E$3:$E$68,'[9]TABLEAU POIDS'!$F$3:$F$68)</f>
        <v>#N/A</v>
      </c>
      <c r="W62" s="275"/>
      <c r="X62" s="244">
        <v>8</v>
      </c>
      <c r="Y62" s="284" t="str">
        <f>Tableau16[[#This Row],[DIAM ADM]]&amp;Tableau16[[#This Row],[SERIE ADM]]</f>
        <v>00</v>
      </c>
      <c r="Z62" s="284"/>
      <c r="AA62" s="233" cm="1">
        <f t="array" ref="AA6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2" s="286" t="s">
        <v>2159</v>
      </c>
      <c r="AC62" s="232" cm="1">
        <f t="array" ref="AC6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2" s="286" t="s">
        <v>2159</v>
      </c>
      <c r="AE62" s="232" cm="1">
        <f t="array" ref="AE6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2" s="244" t="s">
        <v>2159</v>
      </c>
      <c r="AG62" s="232" cm="1">
        <f t="array" ref="AG6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2" s="286" t="s">
        <v>2159</v>
      </c>
      <c r="AI62" s="232" cm="1">
        <f t="array" ref="AI6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2" s="286" t="s">
        <v>2159</v>
      </c>
      <c r="AK62" s="232" cm="1">
        <f t="array" ref="AK6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2" s="286" t="s">
        <v>2159</v>
      </c>
      <c r="AM62" s="232" cm="1">
        <f t="array" ref="AM6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2" s="286" t="s">
        <v>2159</v>
      </c>
      <c r="AO62" s="232" cm="1">
        <f t="array" ref="AO62">IFERROR(
   SUM(
      _xlfn._xlws.FILTER(
         [9]!Tableau3[JP],
         ([9]!Tableau3[ITEM]=Tableau16[[#This Row],[POSTE TECHNIQUE]])*
         ([9]!Tableau3[Rep.]=Tableau16[[#This Row],[Repere ADM]])
      )
   ),
0)</f>
        <v>0</v>
      </c>
      <c r="AP62" s="232" cm="1">
        <f t="array" ref="AP62">IFERROR(
   SUM(
      _xlfn._xlws.FILTER(
         [9]!Tableau3[BP],
         ([9]!Tableau3[ITEM]=Tableau16[[#This Row],[POSTE TECHNIQUE]])*
         ([9]!Tableau3[Rep.]=Tableau16[[#This Row],[Repere ADM]])
      )
   ),
0)</f>
        <v>0</v>
      </c>
      <c r="AQ62" s="287"/>
      <c r="AR62" s="233" cm="1">
        <f t="array" ref="AR6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2" s="286" t="s">
        <v>2159</v>
      </c>
      <c r="AT62" s="232" cm="1">
        <f t="array" ref="AT6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2" s="286" t="s">
        <v>2159</v>
      </c>
      <c r="AV62" s="232" cm="1">
        <f t="array" ref="AV6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2" s="244" t="s">
        <v>2159</v>
      </c>
      <c r="AX62" s="277" cm="1">
        <f t="array" ref="AX6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2" s="286" t="s">
        <v>2159</v>
      </c>
      <c r="AZ62" s="232" cm="1">
        <f t="array" ref="AZ6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2" s="286" t="s">
        <v>2159</v>
      </c>
      <c r="BB62" s="276" cm="1">
        <f t="array" ref="BB6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2" s="266" t="s">
        <v>2159</v>
      </c>
      <c r="BD62" s="276" cm="1">
        <f t="array" ref="BD6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2" s="266" t="s">
        <v>2159</v>
      </c>
      <c r="BF62" s="232" cm="1">
        <f t="array" ref="BF62">IFERROR(
   SUM(
      _xlfn._xlws.FILTER(
         [9]!Tableau3[JP],
         ([9]!Tableau3[ITEM]=Tableau16[[#This Row],[POSTE TECHNIQUE]])*
         ([9]!Tableau3[Rep.]=Tableau16[[#This Row],[Repere REF]])
      )
   ),
0)</f>
        <v>0</v>
      </c>
      <c r="BG62" s="232" cm="1">
        <f t="array" ref="BG62">IFERROR(
   SUM(
      _xlfn._xlws.FILTER(
         [9]!Tableau3[BP],
         ([9]!Tableau3[ITEM]=Tableau16[[#This Row],[POSTE TECHNIQUE]])*
         ([9]!Tableau3[Rep.]=Tableau16[[#This Row],[Repere ADM]])
      )
   ),
0)</f>
        <v>0</v>
      </c>
      <c r="BH62" s="285"/>
      <c r="BI62" s="258"/>
      <c r="BJ62" s="257"/>
      <c r="BK62" s="257"/>
      <c r="BL62" s="257"/>
      <c r="BM62" s="275" t="s">
        <v>2560</v>
      </c>
      <c r="BN62" s="275" t="s">
        <v>2409</v>
      </c>
      <c r="BO62" s="275" t="s">
        <v>2409</v>
      </c>
      <c r="BP62" s="275" t="s">
        <v>2409</v>
      </c>
      <c r="BQ62" s="284" t="str">
        <f>Tableau16[[#This Row],[DIAM ADM]]&amp;Tableau16[[#This Row],[SERIE ADM]]</f>
        <v>00</v>
      </c>
      <c r="BR62" s="275" t="s">
        <v>2408</v>
      </c>
      <c r="BS62" s="274"/>
      <c r="BT62" s="274"/>
      <c r="BU62" s="280"/>
      <c r="BV62" s="222"/>
    </row>
    <row r="63" spans="1:74" ht="15.6" hidden="1" customHeight="1" x14ac:dyDescent="0.25">
      <c r="A63" s="279"/>
      <c r="B63" s="278" t="s">
        <v>1483</v>
      </c>
      <c r="C63" s="278" t="s">
        <v>1482</v>
      </c>
      <c r="D63" s="247"/>
      <c r="E63" s="283" t="s">
        <v>73</v>
      </c>
      <c r="F63" s="283" t="s">
        <v>73</v>
      </c>
      <c r="G6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S46110</v>
      </c>
      <c r="H63" s="237" t="s">
        <v>2550</v>
      </c>
      <c r="I63" s="237" t="s">
        <v>2549</v>
      </c>
      <c r="J63" s="237"/>
      <c r="K63" s="237" t="s">
        <v>2680</v>
      </c>
      <c r="L63" s="237" t="str">
        <f>LEFT(Tableau16[[#This Row],[NUMERO CLIENT]],SEARCH("-",Tableau16[[#This Row],[NUMERO CLIENT]])-1)</f>
        <v>S1</v>
      </c>
      <c r="M63" s="237" t="s">
        <v>2639</v>
      </c>
      <c r="N63" s="237" t="s">
        <v>1337</v>
      </c>
      <c r="O63" s="237" t="s">
        <v>2553</v>
      </c>
      <c r="P63" s="237" t="s">
        <v>2778</v>
      </c>
      <c r="Q63" s="237" t="s">
        <v>2558</v>
      </c>
      <c r="R63" s="237" t="s">
        <v>73</v>
      </c>
      <c r="S63" s="251" t="s">
        <v>3048</v>
      </c>
      <c r="T63" s="251" t="s">
        <v>3047</v>
      </c>
      <c r="U63" s="237" t="s">
        <v>3046</v>
      </c>
      <c r="V63" s="275" t="e" cm="1">
        <f t="array" ref="V63">_xlfn.XLOOKUP(Tableau16[[#This Row],[CODE DN PN]]&amp;Tableau16[[#This Row],[TYPE]],'[9]TABLEAU POIDS'!$D$3:$D$68 &amp; '[9]TABLEAU POIDS'!$E$3:$E$68,'[9]TABLEAU POIDS'!$F$3:$F$68)</f>
        <v>#N/A</v>
      </c>
      <c r="W63" s="275"/>
      <c r="X63" s="244">
        <v>8</v>
      </c>
      <c r="Y63" s="284" t="str">
        <f>Tableau16[[#This Row],[DIAM ADM]]&amp;Tableau16[[#This Row],[SERIE ADM]]</f>
        <v>00</v>
      </c>
      <c r="Z63" s="284"/>
      <c r="AA63" s="233" cm="1">
        <f t="array" ref="AA6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3" s="286" t="s">
        <v>2159</v>
      </c>
      <c r="AC63" s="232" cm="1">
        <f t="array" ref="AC6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3" s="244" t="s">
        <v>2159</v>
      </c>
      <c r="AE63" s="232" cm="1">
        <f t="array" ref="AE6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3" s="244" t="s">
        <v>2159</v>
      </c>
      <c r="AG63" s="232" cm="1">
        <f t="array" ref="AG6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3" s="244" t="s">
        <v>2159</v>
      </c>
      <c r="AI63" s="232" cm="1">
        <f t="array" ref="AI6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3" s="244" t="s">
        <v>2159</v>
      </c>
      <c r="AK63" s="232" cm="1">
        <f t="array" ref="AK6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3" s="244" t="s">
        <v>2159</v>
      </c>
      <c r="AM63" s="232" cm="1">
        <f t="array" ref="AM6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3" s="244" t="s">
        <v>2159</v>
      </c>
      <c r="AO63" s="232" cm="1">
        <f t="array" ref="AO63">IFERROR(
   SUM(
      _xlfn._xlws.FILTER(
         [9]!Tableau3[JP],
         ([9]!Tableau3[ITEM]=Tableau16[[#This Row],[POSTE TECHNIQUE]])*
         ([9]!Tableau3[Rep.]=Tableau16[[#This Row],[Repere ADM]])
      )
   ),
0)</f>
        <v>0</v>
      </c>
      <c r="AP63" s="232" cm="1">
        <f t="array" ref="AP63">IFERROR(
   SUM(
      _xlfn._xlws.FILTER(
         [9]!Tableau3[BP],
         ([9]!Tableau3[ITEM]=Tableau16[[#This Row],[POSTE TECHNIQUE]])*
         ([9]!Tableau3[Rep.]=Tableau16[[#This Row],[Repere ADM]])
      )
   ),
0)</f>
        <v>0</v>
      </c>
      <c r="AQ63" s="287"/>
      <c r="AR63" s="233" cm="1">
        <f t="array" ref="AR6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3" s="244" t="s">
        <v>2159</v>
      </c>
      <c r="AT63" s="232" cm="1">
        <f t="array" ref="AT6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3" s="244" t="s">
        <v>2159</v>
      </c>
      <c r="AV63" s="232" cm="1">
        <f t="array" ref="AV6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3" s="244" t="s">
        <v>2159</v>
      </c>
      <c r="AX63" s="277" cm="1">
        <f t="array" ref="AX6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3" s="244" t="s">
        <v>2159</v>
      </c>
      <c r="AZ63" s="232" cm="1">
        <f t="array" ref="AZ6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3" s="244" t="s">
        <v>2159</v>
      </c>
      <c r="BB63" s="276" cm="1">
        <f t="array" ref="BB6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3" s="275" t="s">
        <v>2159</v>
      </c>
      <c r="BD63" s="276" cm="1">
        <f t="array" ref="BD6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3" s="275" t="s">
        <v>2159</v>
      </c>
      <c r="BF63" s="232" cm="1">
        <f t="array" ref="BF63">IFERROR(
   SUM(
      _xlfn._xlws.FILTER(
         [9]!Tableau3[JP],
         ([9]!Tableau3[ITEM]=Tableau16[[#This Row],[POSTE TECHNIQUE]])*
         ([9]!Tableau3[Rep.]=Tableau16[[#This Row],[Repere REF]])
      )
   ),
0)</f>
        <v>0</v>
      </c>
      <c r="BG63" s="232" cm="1">
        <f t="array" ref="BG63">IFERROR(
   SUM(
      _xlfn._xlws.FILTER(
         [9]!Tableau3[BP],
         ([9]!Tableau3[ITEM]=Tableau16[[#This Row],[POSTE TECHNIQUE]])*
         ([9]!Tableau3[Rep.]=Tableau16[[#This Row],[Repere ADM]])
      )
   ),
0)</f>
        <v>0</v>
      </c>
      <c r="BH63" s="285"/>
      <c r="BI63" s="258"/>
      <c r="BJ63" s="257"/>
      <c r="BK63" s="257"/>
      <c r="BL63" s="257"/>
      <c r="BM63" s="275" t="s">
        <v>2560</v>
      </c>
      <c r="BN63" s="275" t="s">
        <v>2409</v>
      </c>
      <c r="BO63" s="275" t="s">
        <v>2409</v>
      </c>
      <c r="BP63" s="275" t="s">
        <v>2409</v>
      </c>
      <c r="BQ63" s="284" t="str">
        <f>Tableau16[[#This Row],[DIAM ADM]]&amp;Tableau16[[#This Row],[SERIE ADM]]</f>
        <v>00</v>
      </c>
      <c r="BR63" s="275" t="s">
        <v>2408</v>
      </c>
      <c r="BS63" s="274"/>
      <c r="BT63" s="274"/>
      <c r="BU63" s="280"/>
      <c r="BV63" s="222"/>
    </row>
    <row r="64" spans="1:74" ht="15.6" customHeight="1" x14ac:dyDescent="0.25">
      <c r="A64" s="279"/>
      <c r="B64" s="278" t="s">
        <v>553</v>
      </c>
      <c r="C64" s="278" t="s">
        <v>1485</v>
      </c>
      <c r="D64" s="247"/>
      <c r="E64" s="283" t="s">
        <v>73</v>
      </c>
      <c r="F64" s="283" t="s">
        <v>73</v>
      </c>
      <c r="G6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S47000</v>
      </c>
      <c r="H64" s="237" t="s">
        <v>2550</v>
      </c>
      <c r="I64" s="237" t="s">
        <v>2549</v>
      </c>
      <c r="J64" s="237"/>
      <c r="K64" s="237" t="s">
        <v>2680</v>
      </c>
      <c r="L64" s="237" t="str">
        <f>LEFT(Tableau16[[#This Row],[NUMERO CLIENT]],SEARCH("-",Tableau16[[#This Row],[NUMERO CLIENT]])-1)</f>
        <v>S1</v>
      </c>
      <c r="M64" s="237" t="s">
        <v>2639</v>
      </c>
      <c r="N64" s="237" t="s">
        <v>1357</v>
      </c>
      <c r="O64" s="237" t="s">
        <v>2577</v>
      </c>
      <c r="P64" s="237" t="s">
        <v>2559</v>
      </c>
      <c r="Q64" s="237" t="s">
        <v>2558</v>
      </c>
      <c r="R64" s="237" t="s">
        <v>73</v>
      </c>
      <c r="S64" s="237" t="s">
        <v>3045</v>
      </c>
      <c r="T64" s="237" t="s">
        <v>3044</v>
      </c>
      <c r="U64" s="237" t="s">
        <v>3043</v>
      </c>
      <c r="V64" s="275" t="e" cm="1">
        <f t="array" ref="V64">_xlfn.XLOOKUP(Tableau16[[#This Row],[CODE DN PN]]&amp;Tableau16[[#This Row],[TYPE]],'[9]TABLEAU POIDS'!$D$3:$D$68 &amp; '[9]TABLEAU POIDS'!$E$3:$E$68,'[9]TABLEAU POIDS'!$F$3:$F$68)</f>
        <v>#N/A</v>
      </c>
      <c r="W64" s="275"/>
      <c r="X64" s="244">
        <v>4</v>
      </c>
      <c r="Y64" s="284" t="str">
        <f>Tableau16[[#This Row],[DIAM ADM]]&amp;Tableau16[[#This Row],[SERIE ADM]]</f>
        <v>00</v>
      </c>
      <c r="Z64" s="284"/>
      <c r="AA64" s="233" cm="1">
        <f t="array" ref="AA6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4" s="286" t="s">
        <v>2159</v>
      </c>
      <c r="AC64" s="232" cm="1">
        <f t="array" ref="AC6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4" s="286" t="s">
        <v>2159</v>
      </c>
      <c r="AE64" s="232" cm="1">
        <f t="array" ref="AE6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4" s="244" t="s">
        <v>2159</v>
      </c>
      <c r="AG64" s="232" cm="1">
        <f t="array" ref="AG6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4" s="244" t="s">
        <v>2159</v>
      </c>
      <c r="AI64" s="232" cm="1">
        <f t="array" ref="AI6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4" s="244" t="s">
        <v>2159</v>
      </c>
      <c r="AK64" s="232" cm="1">
        <f t="array" ref="AK6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4" s="244" t="s">
        <v>2159</v>
      </c>
      <c r="AM64" s="232" cm="1">
        <f t="array" ref="AM6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4" s="244" t="s">
        <v>2159</v>
      </c>
      <c r="AO64" s="232" cm="1">
        <f t="array" ref="AO64">IFERROR(
   SUM(
      _xlfn._xlws.FILTER(
         [9]!Tableau3[JP],
         ([9]!Tableau3[ITEM]=Tableau16[[#This Row],[POSTE TECHNIQUE]])*
         ([9]!Tableau3[Rep.]=Tableau16[[#This Row],[Repere ADM]])
      )
   ),
0)</f>
        <v>0</v>
      </c>
      <c r="AP64" s="232" cm="1">
        <f t="array" ref="AP64">IFERROR(
   SUM(
      _xlfn._xlws.FILTER(
         [9]!Tableau3[BP],
         ([9]!Tableau3[ITEM]=Tableau16[[#This Row],[POSTE TECHNIQUE]])*
         ([9]!Tableau3[Rep.]=Tableau16[[#This Row],[Repere ADM]])
      )
   ),
0)</f>
        <v>0</v>
      </c>
      <c r="AQ64" s="287"/>
      <c r="AR64" s="233" cm="1">
        <f t="array" ref="AR6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4" s="286" t="s">
        <v>2159</v>
      </c>
      <c r="AT64" s="232" cm="1">
        <f t="array" ref="AT6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4" s="244" t="s">
        <v>2159</v>
      </c>
      <c r="AV64" s="232" cm="1">
        <f t="array" ref="AV6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4" s="244" t="s">
        <v>2159</v>
      </c>
      <c r="AX64" s="277" cm="1">
        <f t="array" ref="AX6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4" s="244" t="s">
        <v>2159</v>
      </c>
      <c r="AZ64" s="232" cm="1">
        <f t="array" ref="AZ6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4" s="244" t="s">
        <v>2159</v>
      </c>
      <c r="BB64" s="276" cm="1">
        <f t="array" ref="BB6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4" s="275" t="s">
        <v>2159</v>
      </c>
      <c r="BD64" s="276" cm="1">
        <f t="array" ref="BD6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4" s="275" t="s">
        <v>2159</v>
      </c>
      <c r="BF64" s="232" cm="1">
        <f t="array" ref="BF64">IFERROR(
   SUM(
      _xlfn._xlws.FILTER(
         [9]!Tableau3[JP],
         ([9]!Tableau3[ITEM]=Tableau16[[#This Row],[POSTE TECHNIQUE]])*
         ([9]!Tableau3[Rep.]=Tableau16[[#This Row],[Repere REF]])
      )
   ),
0)</f>
        <v>0</v>
      </c>
      <c r="BG64" s="232" cm="1">
        <f t="array" ref="BG64">IFERROR(
   SUM(
      _xlfn._xlws.FILTER(
         [9]!Tableau3[BP],
         ([9]!Tableau3[ITEM]=Tableau16[[#This Row],[POSTE TECHNIQUE]])*
         ([9]!Tableau3[Rep.]=Tableau16[[#This Row],[Repere ADM]])
      )
   ),
0)</f>
        <v>0</v>
      </c>
      <c r="BH64" s="285"/>
      <c r="BI64" s="258"/>
      <c r="BJ64" s="257"/>
      <c r="BK64" s="257"/>
      <c r="BL64" s="257"/>
      <c r="BM64" s="275" t="s">
        <v>2587</v>
      </c>
      <c r="BN64" s="275" t="s">
        <v>2409</v>
      </c>
      <c r="BO64" s="275" t="s">
        <v>2409</v>
      </c>
      <c r="BP64" s="275" t="s">
        <v>2714</v>
      </c>
      <c r="BQ64" s="284" t="str">
        <f>Tableau16[[#This Row],[DIAM ADM]]&amp;Tableau16[[#This Row],[SERIE ADM]]</f>
        <v>00</v>
      </c>
      <c r="BR64" s="275" t="s">
        <v>2408</v>
      </c>
      <c r="BS64" s="274"/>
      <c r="BT64" s="274"/>
      <c r="BU64" s="280"/>
      <c r="BV64" s="222"/>
    </row>
    <row r="65" spans="1:74" ht="15.6" hidden="1" customHeight="1" x14ac:dyDescent="0.25">
      <c r="A65" s="279"/>
      <c r="B65" s="278" t="s">
        <v>556</v>
      </c>
      <c r="C65" s="278" t="s">
        <v>1486</v>
      </c>
      <c r="D65" s="247"/>
      <c r="E65" s="283" t="s">
        <v>73</v>
      </c>
      <c r="F65" s="283" t="s">
        <v>73</v>
      </c>
      <c r="G6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S47040</v>
      </c>
      <c r="H65" s="237" t="s">
        <v>2550</v>
      </c>
      <c r="I65" s="237" t="s">
        <v>2549</v>
      </c>
      <c r="J65" s="237"/>
      <c r="K65" s="237" t="s">
        <v>2680</v>
      </c>
      <c r="L65" s="237" t="str">
        <f>LEFT(Tableau16[[#This Row],[NUMERO CLIENT]],SEARCH("-",Tableau16[[#This Row],[NUMERO CLIENT]])-1)</f>
        <v>S1</v>
      </c>
      <c r="M65" s="237" t="s">
        <v>2639</v>
      </c>
      <c r="N65" s="237" t="s">
        <v>3042</v>
      </c>
      <c r="O65" s="237" t="s">
        <v>2553</v>
      </c>
      <c r="P65" s="237" t="s">
        <v>2778</v>
      </c>
      <c r="Q65" s="237" t="s">
        <v>2558</v>
      </c>
      <c r="R65" s="237" t="s">
        <v>73</v>
      </c>
      <c r="S65" s="251" t="s">
        <v>3041</v>
      </c>
      <c r="T65" s="251" t="s">
        <v>3040</v>
      </c>
      <c r="U65" s="237" t="s">
        <v>3039</v>
      </c>
      <c r="V65" s="275" t="e" cm="1">
        <f t="array" ref="V65">_xlfn.XLOOKUP(Tableau16[[#This Row],[CODE DN PN]]&amp;Tableau16[[#This Row],[TYPE]],'[9]TABLEAU POIDS'!$D$3:$D$68 &amp; '[9]TABLEAU POIDS'!$E$3:$E$68,'[9]TABLEAU POIDS'!$F$3:$F$68)</f>
        <v>#N/A</v>
      </c>
      <c r="W65" s="275"/>
      <c r="X65" s="244">
        <v>8</v>
      </c>
      <c r="Y65" s="284" t="str">
        <f>Tableau16[[#This Row],[DIAM ADM]]&amp;Tableau16[[#This Row],[SERIE ADM]]</f>
        <v>00</v>
      </c>
      <c r="Z65" s="284"/>
      <c r="AA65" s="233" cm="1">
        <f t="array" ref="AA6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5" s="286" t="s">
        <v>2159</v>
      </c>
      <c r="AC65" s="232" cm="1">
        <f t="array" ref="AC6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5" s="286" t="s">
        <v>2159</v>
      </c>
      <c r="AE65" s="232" cm="1">
        <f t="array" ref="AE6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5" s="244" t="s">
        <v>2159</v>
      </c>
      <c r="AG65" s="232" cm="1">
        <f t="array" ref="AG6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5" s="244" t="s">
        <v>2159</v>
      </c>
      <c r="AI65" s="232" cm="1">
        <f t="array" ref="AI6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5" s="244" t="s">
        <v>2159</v>
      </c>
      <c r="AK65" s="232" cm="1">
        <f t="array" ref="AK6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5" s="244" t="s">
        <v>2159</v>
      </c>
      <c r="AM65" s="232" cm="1">
        <f t="array" ref="AM6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5" s="244" t="s">
        <v>2159</v>
      </c>
      <c r="AO65" s="232" cm="1">
        <f t="array" ref="AO65">IFERROR(
   SUM(
      _xlfn._xlws.FILTER(
         [9]!Tableau3[JP],
         ([9]!Tableau3[ITEM]=Tableau16[[#This Row],[POSTE TECHNIQUE]])*
         ([9]!Tableau3[Rep.]=Tableau16[[#This Row],[Repere ADM]])
      )
   ),
0)</f>
        <v>0</v>
      </c>
      <c r="AP65" s="232" cm="1">
        <f t="array" ref="AP65">IFERROR(
   SUM(
      _xlfn._xlws.FILTER(
         [9]!Tableau3[BP],
         ([9]!Tableau3[ITEM]=Tableau16[[#This Row],[POSTE TECHNIQUE]])*
         ([9]!Tableau3[Rep.]=Tableau16[[#This Row],[Repere ADM]])
      )
   ),
0)</f>
        <v>0</v>
      </c>
      <c r="AQ65" s="287"/>
      <c r="AR65" s="233" cm="1">
        <f t="array" ref="AR6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5" s="286" t="s">
        <v>2159</v>
      </c>
      <c r="AT65" s="232" cm="1">
        <f t="array" ref="AT6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5" s="244" t="s">
        <v>2159</v>
      </c>
      <c r="AV65" s="232" cm="1">
        <f t="array" ref="AV6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5" s="244" t="s">
        <v>2159</v>
      </c>
      <c r="AX65" s="277" cm="1">
        <f t="array" ref="AX6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5" s="244" t="s">
        <v>2159</v>
      </c>
      <c r="AZ65" s="232" cm="1">
        <f t="array" ref="AZ6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5" s="244" t="s">
        <v>2159</v>
      </c>
      <c r="BB65" s="276" cm="1">
        <f t="array" ref="BB6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5" s="244" t="s">
        <v>2159</v>
      </c>
      <c r="BD65" s="276" cm="1">
        <f t="array" ref="BD6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5" s="244" t="s">
        <v>2159</v>
      </c>
      <c r="BF65" s="232" cm="1">
        <f t="array" ref="BF65">IFERROR(
   SUM(
      _xlfn._xlws.FILTER(
         [9]!Tableau3[JP],
         ([9]!Tableau3[ITEM]=Tableau16[[#This Row],[POSTE TECHNIQUE]])*
         ([9]!Tableau3[Rep.]=Tableau16[[#This Row],[Repere REF]])
      )
   ),
0)</f>
        <v>0</v>
      </c>
      <c r="BG65" s="232" cm="1">
        <f t="array" ref="BG65">IFERROR(
   SUM(
      _xlfn._xlws.FILTER(
         [9]!Tableau3[BP],
         ([9]!Tableau3[ITEM]=Tableau16[[#This Row],[POSTE TECHNIQUE]])*
         ([9]!Tableau3[Rep.]=Tableau16[[#This Row],[Repere ADM]])
      )
   ),
0)</f>
        <v>0</v>
      </c>
      <c r="BH65" s="285"/>
      <c r="BI65" s="258"/>
      <c r="BJ65" s="257"/>
      <c r="BK65" s="257"/>
      <c r="BL65" s="257"/>
      <c r="BM65" s="275" t="s">
        <v>2554</v>
      </c>
      <c r="BN65" s="275" t="s">
        <v>2409</v>
      </c>
      <c r="BO65" s="275" t="s">
        <v>3038</v>
      </c>
      <c r="BP65" s="244" t="s">
        <v>2409</v>
      </c>
      <c r="BQ65" s="284" t="str">
        <f>Tableau16[[#This Row],[DIAM ADM]]&amp;Tableau16[[#This Row],[SERIE ADM]]</f>
        <v>00</v>
      </c>
      <c r="BR65" s="275" t="s">
        <v>2408</v>
      </c>
      <c r="BS65" s="274"/>
      <c r="BT65" s="274"/>
      <c r="BU65" s="280"/>
      <c r="BV65" s="222" t="s">
        <v>3033</v>
      </c>
    </row>
    <row r="66" spans="1:74" ht="15.6" hidden="1" customHeight="1" x14ac:dyDescent="0.25">
      <c r="A66" s="279"/>
      <c r="B66" s="278" t="s">
        <v>558</v>
      </c>
      <c r="C66" s="278" t="s">
        <v>1488</v>
      </c>
      <c r="D66" s="247"/>
      <c r="E66" s="283" t="s">
        <v>73</v>
      </c>
      <c r="F66" s="283" t="s">
        <v>73</v>
      </c>
      <c r="G6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S47050</v>
      </c>
      <c r="H66" s="237" t="s">
        <v>2550</v>
      </c>
      <c r="I66" s="237" t="s">
        <v>2549</v>
      </c>
      <c r="J66" s="237"/>
      <c r="K66" s="237" t="s">
        <v>2680</v>
      </c>
      <c r="L66" s="237" t="str">
        <f>LEFT(Tableau16[[#This Row],[NUMERO CLIENT]],SEARCH("-",Tableau16[[#This Row],[NUMERO CLIENT]])-1)</f>
        <v>S1</v>
      </c>
      <c r="M66" s="237" t="s">
        <v>2639</v>
      </c>
      <c r="N66" s="237" t="s">
        <v>3037</v>
      </c>
      <c r="O66" s="237" t="s">
        <v>2553</v>
      </c>
      <c r="P66" s="237" t="s">
        <v>2778</v>
      </c>
      <c r="Q66" s="237" t="s">
        <v>2558</v>
      </c>
      <c r="R66" s="237" t="s">
        <v>73</v>
      </c>
      <c r="S66" s="237" t="s">
        <v>3036</v>
      </c>
      <c r="T66" s="237" t="s">
        <v>3035</v>
      </c>
      <c r="U66" s="237" t="s">
        <v>3034</v>
      </c>
      <c r="V66" s="275" t="e" cm="1">
        <f t="array" ref="V66">_xlfn.XLOOKUP(Tableau16[[#This Row],[CODE DN PN]]&amp;Tableau16[[#This Row],[TYPE]],'[9]TABLEAU POIDS'!$D$3:$D$68 &amp; '[9]TABLEAU POIDS'!$E$3:$E$68,'[9]TABLEAU POIDS'!$F$3:$F$68)</f>
        <v>#N/A</v>
      </c>
      <c r="W66" s="275"/>
      <c r="X66" s="244">
        <v>8</v>
      </c>
      <c r="Y66" s="284" t="str">
        <f>Tableau16[[#This Row],[DIAM ADM]]&amp;Tableau16[[#This Row],[SERIE ADM]]</f>
        <v>00</v>
      </c>
      <c r="Z66" s="284"/>
      <c r="AA66" s="233" cm="1">
        <f t="array" ref="AA6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6" s="286" t="s">
        <v>2159</v>
      </c>
      <c r="AC66" s="232" cm="1">
        <f t="array" ref="AC6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6" s="244" t="s">
        <v>2159</v>
      </c>
      <c r="AE66" s="232" cm="1">
        <f t="array" ref="AE6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6" s="244" t="s">
        <v>2159</v>
      </c>
      <c r="AG66" s="232" cm="1">
        <f t="array" ref="AG6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6" s="244" t="s">
        <v>2159</v>
      </c>
      <c r="AI66" s="232" cm="1">
        <f t="array" ref="AI6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6" s="244" t="s">
        <v>2159</v>
      </c>
      <c r="AK66" s="232" cm="1">
        <f t="array" ref="AK6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6" s="244" t="s">
        <v>2159</v>
      </c>
      <c r="AM66" s="232" cm="1">
        <f t="array" ref="AM6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6" s="244" t="s">
        <v>2159</v>
      </c>
      <c r="AO66" s="232" cm="1">
        <f t="array" ref="AO66">IFERROR(
   SUM(
      _xlfn._xlws.FILTER(
         [9]!Tableau3[JP],
         ([9]!Tableau3[ITEM]=Tableau16[[#This Row],[POSTE TECHNIQUE]])*
         ([9]!Tableau3[Rep.]=Tableau16[[#This Row],[Repere ADM]])
      )
   ),
0)</f>
        <v>0</v>
      </c>
      <c r="AP66" s="232" cm="1">
        <f t="array" ref="AP66">IFERROR(
   SUM(
      _xlfn._xlws.FILTER(
         [9]!Tableau3[BP],
         ([9]!Tableau3[ITEM]=Tableau16[[#This Row],[POSTE TECHNIQUE]])*
         ([9]!Tableau3[Rep.]=Tableau16[[#This Row],[Repere ADM]])
      )
   ),
0)</f>
        <v>0</v>
      </c>
      <c r="AQ66" s="287"/>
      <c r="AR66" s="233" cm="1">
        <f t="array" ref="AR6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6" s="286" t="s">
        <v>2159</v>
      </c>
      <c r="AT66" s="232" cm="1">
        <f t="array" ref="AT6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6" s="244" t="s">
        <v>2159</v>
      </c>
      <c r="AV66" s="232" cm="1">
        <f t="array" ref="AV6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6" s="244" t="s">
        <v>2159</v>
      </c>
      <c r="AX66" s="277" cm="1">
        <f t="array" ref="AX6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6" s="244" t="s">
        <v>2159</v>
      </c>
      <c r="AZ66" s="232" cm="1">
        <f t="array" ref="AZ6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6" s="244" t="s">
        <v>2159</v>
      </c>
      <c r="BB66" s="276" cm="1">
        <f t="array" ref="BB6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6" s="275" t="s">
        <v>2159</v>
      </c>
      <c r="BD66" s="276" cm="1">
        <f t="array" ref="BD6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6" s="275" t="s">
        <v>2159</v>
      </c>
      <c r="BF66" s="232" cm="1">
        <f t="array" ref="BF66">IFERROR(
   SUM(
      _xlfn._xlws.FILTER(
         [9]!Tableau3[JP],
         ([9]!Tableau3[ITEM]=Tableau16[[#This Row],[POSTE TECHNIQUE]])*
         ([9]!Tableau3[Rep.]=Tableau16[[#This Row],[Repere REF]])
      )
   ),
0)</f>
        <v>0</v>
      </c>
      <c r="BG66" s="232" cm="1">
        <f t="array" ref="BG66">IFERROR(
   SUM(
      _xlfn._xlws.FILTER(
         [9]!Tableau3[BP],
         ([9]!Tableau3[ITEM]=Tableau16[[#This Row],[POSTE TECHNIQUE]])*
         ([9]!Tableau3[Rep.]=Tableau16[[#This Row],[Repere ADM]])
      )
   ),
0)</f>
        <v>0</v>
      </c>
      <c r="BH66" s="285"/>
      <c r="BI66" s="258"/>
      <c r="BJ66" s="257"/>
      <c r="BK66" s="257"/>
      <c r="BL66" s="257"/>
      <c r="BM66" s="275" t="s">
        <v>2554</v>
      </c>
      <c r="BN66" s="275" t="s">
        <v>2409</v>
      </c>
      <c r="BO66" s="275" t="s">
        <v>2409</v>
      </c>
      <c r="BP66" s="275" t="s">
        <v>2409</v>
      </c>
      <c r="BQ66" s="284" t="str">
        <f>Tableau16[[#This Row],[DIAM ADM]]&amp;Tableau16[[#This Row],[SERIE ADM]]</f>
        <v>00</v>
      </c>
      <c r="BR66" s="275" t="s">
        <v>2408</v>
      </c>
      <c r="BS66" s="274"/>
      <c r="BT66" s="274"/>
      <c r="BU66" s="280"/>
      <c r="BV66" s="222" t="s">
        <v>3033</v>
      </c>
    </row>
    <row r="67" spans="1:74" ht="15.6" hidden="1" customHeight="1" x14ac:dyDescent="0.25">
      <c r="A67" s="279"/>
      <c r="B67" s="278" t="s">
        <v>560</v>
      </c>
      <c r="C67" s="278" t="s">
        <v>1493</v>
      </c>
      <c r="D67" s="247"/>
      <c r="E67" s="283" t="s">
        <v>73</v>
      </c>
      <c r="F67" s="283" t="s">
        <v>73</v>
      </c>
      <c r="G6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S47090</v>
      </c>
      <c r="H67" s="237" t="s">
        <v>2550</v>
      </c>
      <c r="I67" s="237" t="s">
        <v>2549</v>
      </c>
      <c r="J67" s="237"/>
      <c r="K67" s="237" t="s">
        <v>2680</v>
      </c>
      <c r="L67" s="237" t="str">
        <f>LEFT(Tableau16[[#This Row],[NUMERO CLIENT]],SEARCH("-",Tableau16[[#This Row],[NUMERO CLIENT]])-1)</f>
        <v>S1</v>
      </c>
      <c r="M67" s="237" t="s">
        <v>2639</v>
      </c>
      <c r="N67" s="237" t="s">
        <v>38</v>
      </c>
      <c r="O67" s="237" t="s">
        <v>2553</v>
      </c>
      <c r="P67" s="237" t="s">
        <v>2778</v>
      </c>
      <c r="Q67" s="237" t="s">
        <v>2558</v>
      </c>
      <c r="R67" s="237" t="s">
        <v>73</v>
      </c>
      <c r="S67" s="237" t="s">
        <v>3032</v>
      </c>
      <c r="T67" s="237" t="s">
        <v>3031</v>
      </c>
      <c r="U67" s="237" t="s">
        <v>3030</v>
      </c>
      <c r="V67" s="275" t="e" cm="1">
        <f t="array" ref="V67">_xlfn.XLOOKUP(Tableau16[[#This Row],[CODE DN PN]]&amp;Tableau16[[#This Row],[TYPE]],'[9]TABLEAU POIDS'!$D$3:$D$68 &amp; '[9]TABLEAU POIDS'!$E$3:$E$68,'[9]TABLEAU POIDS'!$F$3:$F$68)</f>
        <v>#N/A</v>
      </c>
      <c r="W67" s="275"/>
      <c r="X67" s="244">
        <v>8</v>
      </c>
      <c r="Y67" s="284" t="str">
        <f>Tableau16[[#This Row],[DIAM ADM]]&amp;Tableau16[[#This Row],[SERIE ADM]]</f>
        <v>00</v>
      </c>
      <c r="Z67" s="284"/>
      <c r="AA67" s="233" cm="1">
        <f t="array" ref="AA6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7" s="286" t="s">
        <v>2159</v>
      </c>
      <c r="AC67" s="232" cm="1">
        <f t="array" ref="AC6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7" s="286" t="s">
        <v>2159</v>
      </c>
      <c r="AE67" s="232" cm="1">
        <f t="array" ref="AE6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7" s="244" t="s">
        <v>2159</v>
      </c>
      <c r="AG67" s="232" cm="1">
        <f t="array" ref="AG6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7" s="286" t="s">
        <v>2159</v>
      </c>
      <c r="AI67" s="232" cm="1">
        <f t="array" ref="AI6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7" s="286" t="s">
        <v>2159</v>
      </c>
      <c r="AK67" s="232" cm="1">
        <f t="array" ref="AK6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7" s="286" t="s">
        <v>2159</v>
      </c>
      <c r="AM67" s="232" cm="1">
        <f t="array" ref="AM6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7" s="286" t="s">
        <v>2159</v>
      </c>
      <c r="AO67" s="232" cm="1">
        <f t="array" ref="AO67">IFERROR(
   SUM(
      _xlfn._xlws.FILTER(
         [9]!Tableau3[JP],
         ([9]!Tableau3[ITEM]=Tableau16[[#This Row],[POSTE TECHNIQUE]])*
         ([9]!Tableau3[Rep.]=Tableau16[[#This Row],[Repere ADM]])
      )
   ),
0)</f>
        <v>0</v>
      </c>
      <c r="AP67" s="232" cm="1">
        <f t="array" ref="AP67">IFERROR(
   SUM(
      _xlfn._xlws.FILTER(
         [9]!Tableau3[BP],
         ([9]!Tableau3[ITEM]=Tableau16[[#This Row],[POSTE TECHNIQUE]])*
         ([9]!Tableau3[Rep.]=Tableau16[[#This Row],[Repere ADM]])
      )
   ),
0)</f>
        <v>0</v>
      </c>
      <c r="AQ67" s="287"/>
      <c r="AR67" s="233" cm="1">
        <f t="array" ref="AR6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7" s="286" t="s">
        <v>2159</v>
      </c>
      <c r="AT67" s="232" cm="1">
        <f t="array" ref="AT6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7" s="286" t="s">
        <v>2159</v>
      </c>
      <c r="AV67" s="232" cm="1">
        <f t="array" ref="AV6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7" s="244" t="s">
        <v>2159</v>
      </c>
      <c r="AX67" s="277" cm="1">
        <f t="array" ref="AX6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7" s="286" t="s">
        <v>2159</v>
      </c>
      <c r="AZ67" s="232" cm="1">
        <f t="array" ref="AZ6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7" s="286" t="s">
        <v>2159</v>
      </c>
      <c r="BB67" s="276" cm="1">
        <f t="array" ref="BB6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7" s="266" t="s">
        <v>2159</v>
      </c>
      <c r="BD67" s="276" cm="1">
        <f t="array" ref="BD6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7" s="266" t="s">
        <v>2159</v>
      </c>
      <c r="BF67" s="232" cm="1">
        <f t="array" ref="BF67">IFERROR(
   SUM(
      _xlfn._xlws.FILTER(
         [9]!Tableau3[JP],
         ([9]!Tableau3[ITEM]=Tableau16[[#This Row],[POSTE TECHNIQUE]])*
         ([9]!Tableau3[Rep.]=Tableau16[[#This Row],[Repere REF]])
      )
   ),
0)</f>
        <v>0</v>
      </c>
      <c r="BG67" s="232" cm="1">
        <f t="array" ref="BG67">IFERROR(
   SUM(
      _xlfn._xlws.FILTER(
         [9]!Tableau3[BP],
         ([9]!Tableau3[ITEM]=Tableau16[[#This Row],[POSTE TECHNIQUE]])*
         ([9]!Tableau3[Rep.]=Tableau16[[#This Row],[Repere ADM]])
      )
   ),
0)</f>
        <v>0</v>
      </c>
      <c r="BH67" s="285"/>
      <c r="BI67" s="258"/>
      <c r="BJ67" s="257"/>
      <c r="BK67" s="257"/>
      <c r="BL67" s="257"/>
      <c r="BM67" s="275" t="s">
        <v>2560</v>
      </c>
      <c r="BN67" s="275" t="s">
        <v>2409</v>
      </c>
      <c r="BO67" s="275" t="s">
        <v>2409</v>
      </c>
      <c r="BP67" s="275" t="s">
        <v>2409</v>
      </c>
      <c r="BQ67" s="284" t="str">
        <f>Tableau16[[#This Row],[DIAM ADM]]&amp;Tableau16[[#This Row],[SERIE ADM]]</f>
        <v>00</v>
      </c>
      <c r="BR67" s="275" t="s">
        <v>2408</v>
      </c>
      <c r="BS67" s="274"/>
      <c r="BT67" s="274"/>
      <c r="BU67" s="280"/>
      <c r="BV67" s="222"/>
    </row>
    <row r="68" spans="1:74" ht="15.6" hidden="1" customHeight="1" x14ac:dyDescent="0.25">
      <c r="A68" s="279"/>
      <c r="B68" s="278" t="s">
        <v>562</v>
      </c>
      <c r="C68" s="278" t="s">
        <v>1495</v>
      </c>
      <c r="D68" s="247"/>
      <c r="E68" s="283" t="s">
        <v>73</v>
      </c>
      <c r="F68" s="283" t="s">
        <v>73</v>
      </c>
      <c r="G6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S47250</v>
      </c>
      <c r="H68" s="237" t="s">
        <v>2550</v>
      </c>
      <c r="I68" s="237" t="s">
        <v>2549</v>
      </c>
      <c r="J68" s="237"/>
      <c r="K68" s="237" t="s">
        <v>2680</v>
      </c>
      <c r="L68" s="237" t="str">
        <f>LEFT(Tableau16[[#This Row],[NUMERO CLIENT]],SEARCH("-",Tableau16[[#This Row],[NUMERO CLIENT]])-1)</f>
        <v>S1</v>
      </c>
      <c r="M68" s="237" t="s">
        <v>2639</v>
      </c>
      <c r="N68" s="237" t="s">
        <v>1281</v>
      </c>
      <c r="O68" s="237" t="s">
        <v>2553</v>
      </c>
      <c r="P68" s="237" t="s">
        <v>2778</v>
      </c>
      <c r="Q68" s="237" t="s">
        <v>2558</v>
      </c>
      <c r="R68" s="237" t="s">
        <v>73</v>
      </c>
      <c r="S68" s="251" t="s">
        <v>3029</v>
      </c>
      <c r="T68" s="251" t="s">
        <v>3028</v>
      </c>
      <c r="U68" s="237" t="s">
        <v>3027</v>
      </c>
      <c r="V68" s="275" t="e" cm="1">
        <f t="array" ref="V68">_xlfn.XLOOKUP(Tableau16[[#This Row],[CODE DN PN]]&amp;Tableau16[[#This Row],[TYPE]],'[9]TABLEAU POIDS'!$D$3:$D$68 &amp; '[9]TABLEAU POIDS'!$E$3:$E$68,'[9]TABLEAU POIDS'!$F$3:$F$68)</f>
        <v>#N/A</v>
      </c>
      <c r="W68" s="275"/>
      <c r="X68" s="244">
        <v>0</v>
      </c>
      <c r="Y68" s="284" t="str">
        <f>Tableau16[[#This Row],[DIAM ADM]]&amp;Tableau16[[#This Row],[SERIE ADM]]</f>
        <v>00</v>
      </c>
      <c r="Z68" s="284"/>
      <c r="AA68" s="233" cm="1">
        <f t="array" ref="AA6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8" s="286" t="s">
        <v>2159</v>
      </c>
      <c r="AC68" s="232" cm="1">
        <f t="array" ref="AC6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8" s="244" t="s">
        <v>2159</v>
      </c>
      <c r="AE68" s="232" cm="1">
        <f t="array" ref="AE6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8" s="244" t="s">
        <v>2159</v>
      </c>
      <c r="AG68" s="232" cm="1">
        <f t="array" ref="AG6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8" s="244" t="s">
        <v>2159</v>
      </c>
      <c r="AI68" s="232" cm="1">
        <f t="array" ref="AI6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8" s="244" t="s">
        <v>2159</v>
      </c>
      <c r="AK68" s="232" cm="1">
        <f t="array" ref="AK6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8" s="244" t="s">
        <v>2159</v>
      </c>
      <c r="AM68" s="232" cm="1">
        <f t="array" ref="AM6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8" s="244" t="s">
        <v>2159</v>
      </c>
      <c r="AO68" s="232" cm="1">
        <f t="array" ref="AO68">IFERROR(
   SUM(
      _xlfn._xlws.FILTER(
         [9]!Tableau3[JP],
         ([9]!Tableau3[ITEM]=Tableau16[[#This Row],[POSTE TECHNIQUE]])*
         ([9]!Tableau3[Rep.]=Tableau16[[#This Row],[Repere ADM]])
      )
   ),
0)</f>
        <v>0</v>
      </c>
      <c r="AP68" s="232" cm="1">
        <f t="array" ref="AP68">IFERROR(
   SUM(
      _xlfn._xlws.FILTER(
         [9]!Tableau3[BP],
         ([9]!Tableau3[ITEM]=Tableau16[[#This Row],[POSTE TECHNIQUE]])*
         ([9]!Tableau3[Rep.]=Tableau16[[#This Row],[Repere ADM]])
      )
   ),
0)</f>
        <v>0</v>
      </c>
      <c r="AQ68" s="287"/>
      <c r="AR68" s="233" cm="1">
        <f t="array" ref="AR6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8" s="286" t="s">
        <v>2159</v>
      </c>
      <c r="AT68" s="232" cm="1">
        <f t="array" ref="AT6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8" s="244" t="s">
        <v>2159</v>
      </c>
      <c r="AV68" s="232" cm="1">
        <f t="array" ref="AV6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8" s="244" t="s">
        <v>2159</v>
      </c>
      <c r="AX68" s="277" cm="1">
        <f t="array" ref="AX6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8" s="244" t="s">
        <v>2159</v>
      </c>
      <c r="AZ68" s="232" cm="1">
        <f t="array" ref="AZ6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8" s="244" t="s">
        <v>2159</v>
      </c>
      <c r="BB68" s="276" cm="1">
        <f t="array" ref="BB6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8" s="244" t="s">
        <v>2159</v>
      </c>
      <c r="BD68" s="276" cm="1">
        <f t="array" ref="BD6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8" s="244" t="s">
        <v>2159</v>
      </c>
      <c r="BF68" s="232" cm="1">
        <f t="array" ref="BF68">IFERROR(
   SUM(
      _xlfn._xlws.FILTER(
         [9]!Tableau3[JP],
         ([9]!Tableau3[ITEM]=Tableau16[[#This Row],[POSTE TECHNIQUE]])*
         ([9]!Tableau3[Rep.]=Tableau16[[#This Row],[Repere REF]])
      )
   ),
0)</f>
        <v>0</v>
      </c>
      <c r="BG68" s="232" cm="1">
        <f t="array" ref="BG68">IFERROR(
   SUM(
      _xlfn._xlws.FILTER(
         [9]!Tableau3[BP],
         ([9]!Tableau3[ITEM]=Tableau16[[#This Row],[POSTE TECHNIQUE]])*
         ([9]!Tableau3[Rep.]=Tableau16[[#This Row],[Repere ADM]])
      )
   ),
0)</f>
        <v>0</v>
      </c>
      <c r="BH68" s="285"/>
      <c r="BI68" s="258"/>
      <c r="BJ68" s="257"/>
      <c r="BK68" s="257"/>
      <c r="BL68" s="257"/>
      <c r="BM68" s="275" t="s">
        <v>2560</v>
      </c>
      <c r="BN68" s="275" t="s">
        <v>2409</v>
      </c>
      <c r="BO68" s="275"/>
      <c r="BP68" s="275" t="s">
        <v>2409</v>
      </c>
      <c r="BQ68" s="284" t="str">
        <f>Tableau16[[#This Row],[DIAM ADM]]&amp;Tableau16[[#This Row],[SERIE ADM]]</f>
        <v>00</v>
      </c>
      <c r="BR68" s="275" t="s">
        <v>2408</v>
      </c>
      <c r="BS68" s="274"/>
      <c r="BT68" s="274"/>
      <c r="BU68" s="280"/>
      <c r="BV68" s="222"/>
    </row>
    <row r="69" spans="1:74" ht="15.6" hidden="1" customHeight="1" x14ac:dyDescent="0.25">
      <c r="A69" s="279"/>
      <c r="B69" s="278" t="s">
        <v>564</v>
      </c>
      <c r="C69" s="290" t="s">
        <v>1497</v>
      </c>
      <c r="D69" s="247"/>
      <c r="E69" s="283" t="s">
        <v>73</v>
      </c>
      <c r="F69" s="283" t="s">
        <v>73</v>
      </c>
      <c r="G6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S47260</v>
      </c>
      <c r="H69" s="237" t="s">
        <v>2550</v>
      </c>
      <c r="I69" s="237" t="s">
        <v>2549</v>
      </c>
      <c r="J69" s="237"/>
      <c r="K69" s="237" t="s">
        <v>2680</v>
      </c>
      <c r="L69" s="237" t="str">
        <f>LEFT(Tableau16[[#This Row],[NUMERO CLIENT]],SEARCH("-",Tableau16[[#This Row],[NUMERO CLIENT]])-1)</f>
        <v>S1</v>
      </c>
      <c r="M69" s="237" t="s">
        <v>2639</v>
      </c>
      <c r="N69" s="237" t="s">
        <v>3026</v>
      </c>
      <c r="O69" s="237" t="s">
        <v>2553</v>
      </c>
      <c r="P69" s="237" t="s">
        <v>2778</v>
      </c>
      <c r="Q69" s="237" t="s">
        <v>2558</v>
      </c>
      <c r="R69" s="237" t="s">
        <v>73</v>
      </c>
      <c r="S69" s="251" t="s">
        <v>3025</v>
      </c>
      <c r="T69" s="251" t="s">
        <v>3024</v>
      </c>
      <c r="U69" s="237" t="s">
        <v>3023</v>
      </c>
      <c r="V69" s="275" t="e" cm="1">
        <f t="array" ref="V69">_xlfn.XLOOKUP(Tableau16[[#This Row],[CODE DN PN]]&amp;Tableau16[[#This Row],[TYPE]],'[9]TABLEAU POIDS'!$D$3:$D$68 &amp; '[9]TABLEAU POIDS'!$E$3:$E$68,'[9]TABLEAU POIDS'!$F$3:$F$68)</f>
        <v>#N/A</v>
      </c>
      <c r="W69" s="275"/>
      <c r="X69" s="244">
        <v>0</v>
      </c>
      <c r="Y69" s="284" t="str">
        <f>Tableau16[[#This Row],[DIAM ADM]]&amp;Tableau16[[#This Row],[SERIE ADM]]</f>
        <v>00</v>
      </c>
      <c r="Z69" s="284"/>
      <c r="AA69" s="233" cm="1">
        <f t="array" ref="AA6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69" s="286" t="s">
        <v>2159</v>
      </c>
      <c r="AC69" s="232" cm="1">
        <f t="array" ref="AC6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69" s="244" t="s">
        <v>2159</v>
      </c>
      <c r="AE69" s="232" cm="1">
        <f t="array" ref="AE6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69" s="244" t="s">
        <v>2159</v>
      </c>
      <c r="AG69" s="232" cm="1">
        <f t="array" ref="AG6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69" s="244" t="s">
        <v>2159</v>
      </c>
      <c r="AI69" s="232" cm="1">
        <f t="array" ref="AI6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69" s="244" t="s">
        <v>2159</v>
      </c>
      <c r="AK69" s="232" cm="1">
        <f t="array" ref="AK6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69" s="244" t="s">
        <v>2159</v>
      </c>
      <c r="AM69" s="232" cm="1">
        <f t="array" ref="AM6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69" s="244" t="s">
        <v>2159</v>
      </c>
      <c r="AO69" s="232" cm="1">
        <f t="array" ref="AO69">IFERROR(
   SUM(
      _xlfn._xlws.FILTER(
         [9]!Tableau3[JP],
         ([9]!Tableau3[ITEM]=Tableau16[[#This Row],[POSTE TECHNIQUE]])*
         ([9]!Tableau3[Rep.]=Tableau16[[#This Row],[Repere ADM]])
      )
   ),
0)</f>
        <v>0</v>
      </c>
      <c r="AP69" s="232" cm="1">
        <f t="array" ref="AP69">IFERROR(
   SUM(
      _xlfn._xlws.FILTER(
         [9]!Tableau3[BP],
         ([9]!Tableau3[ITEM]=Tableau16[[#This Row],[POSTE TECHNIQUE]])*
         ([9]!Tableau3[Rep.]=Tableau16[[#This Row],[Repere ADM]])
      )
   ),
0)</f>
        <v>0</v>
      </c>
      <c r="AQ69" s="287"/>
      <c r="AR69" s="233" cm="1">
        <f t="array" ref="AR6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69" s="286" t="s">
        <v>2159</v>
      </c>
      <c r="AT69" s="232" cm="1">
        <f t="array" ref="AT6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69" s="244" t="s">
        <v>2159</v>
      </c>
      <c r="AV69" s="232" cm="1">
        <f t="array" ref="AV6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69" s="244" t="s">
        <v>2159</v>
      </c>
      <c r="AX69" s="277" cm="1">
        <f t="array" ref="AX6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69" s="244" t="s">
        <v>2159</v>
      </c>
      <c r="AZ69" s="232" cm="1">
        <f t="array" ref="AZ6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69" s="244" t="s">
        <v>2159</v>
      </c>
      <c r="BB69" s="276" cm="1">
        <f t="array" ref="BB6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69" s="244" t="s">
        <v>2159</v>
      </c>
      <c r="BD69" s="276" cm="1">
        <f t="array" ref="BD6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69" s="244" t="s">
        <v>2159</v>
      </c>
      <c r="BF69" s="232" cm="1">
        <f t="array" ref="BF69">IFERROR(
   SUM(
      _xlfn._xlws.FILTER(
         [9]!Tableau3[JP],
         ([9]!Tableau3[ITEM]=Tableau16[[#This Row],[POSTE TECHNIQUE]])*
         ([9]!Tableau3[Rep.]=Tableau16[[#This Row],[Repere REF]])
      )
   ),
0)</f>
        <v>0</v>
      </c>
      <c r="BG69" s="232" cm="1">
        <f t="array" ref="BG69">IFERROR(
   SUM(
      _xlfn._xlws.FILTER(
         [9]!Tableau3[BP],
         ([9]!Tableau3[ITEM]=Tableau16[[#This Row],[POSTE TECHNIQUE]])*
         ([9]!Tableau3[Rep.]=Tableau16[[#This Row],[Repere ADM]])
      )
   ),
0)</f>
        <v>0</v>
      </c>
      <c r="BH69" s="285"/>
      <c r="BI69" s="258"/>
      <c r="BJ69" s="257"/>
      <c r="BK69" s="257"/>
      <c r="BL69" s="257"/>
      <c r="BM69" s="275" t="s">
        <v>2560</v>
      </c>
      <c r="BN69" s="275" t="s">
        <v>2409</v>
      </c>
      <c r="BO69" s="275"/>
      <c r="BP69" s="275" t="s">
        <v>2409</v>
      </c>
      <c r="BQ69" s="284" t="str">
        <f>Tableau16[[#This Row],[DIAM ADM]]&amp;Tableau16[[#This Row],[SERIE ADM]]</f>
        <v>00</v>
      </c>
      <c r="BR69" s="275" t="s">
        <v>2408</v>
      </c>
      <c r="BS69" s="274"/>
      <c r="BT69" s="274"/>
      <c r="BU69" s="280"/>
      <c r="BV69" s="222"/>
    </row>
    <row r="70" spans="1:74" ht="15.6" hidden="1" customHeight="1" x14ac:dyDescent="0.25">
      <c r="A70" s="279"/>
      <c r="B70" s="278" t="s">
        <v>566</v>
      </c>
      <c r="C70" s="290" t="s">
        <v>1499</v>
      </c>
      <c r="D70" s="247"/>
      <c r="E70" s="283" t="s">
        <v>73</v>
      </c>
      <c r="F70" s="283" t="s">
        <v>73</v>
      </c>
      <c r="G7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S48090A</v>
      </c>
      <c r="H70" s="237" t="s">
        <v>2550</v>
      </c>
      <c r="I70" s="237" t="s">
        <v>2549</v>
      </c>
      <c r="J70" s="237"/>
      <c r="K70" s="237" t="s">
        <v>2680</v>
      </c>
      <c r="L70" s="237" t="str">
        <f>LEFT(Tableau16[[#This Row],[NUMERO CLIENT]],SEARCH("-",Tableau16[[#This Row],[NUMERO CLIENT]])-1)</f>
        <v>S1</v>
      </c>
      <c r="M70" s="237" t="s">
        <v>2639</v>
      </c>
      <c r="N70" s="237" t="s">
        <v>38</v>
      </c>
      <c r="O70" s="237" t="s">
        <v>2553</v>
      </c>
      <c r="P70" s="237" t="s">
        <v>2778</v>
      </c>
      <c r="Q70" s="237" t="s">
        <v>2558</v>
      </c>
      <c r="R70" s="237" t="s">
        <v>73</v>
      </c>
      <c r="S70" s="251" t="s">
        <v>3022</v>
      </c>
      <c r="T70" s="251" t="s">
        <v>3021</v>
      </c>
      <c r="U70" s="237" t="s">
        <v>3020</v>
      </c>
      <c r="V70" s="275" t="e" cm="1">
        <f t="array" ref="V70">_xlfn.XLOOKUP(Tableau16[[#This Row],[CODE DN PN]]&amp;Tableau16[[#This Row],[TYPE]],'[9]TABLEAU POIDS'!$D$3:$D$68 &amp; '[9]TABLEAU POIDS'!$E$3:$E$68,'[9]TABLEAU POIDS'!$F$3:$F$68)</f>
        <v>#N/A</v>
      </c>
      <c r="W70" s="275"/>
      <c r="X70" s="244">
        <v>0</v>
      </c>
      <c r="Y70" s="284" t="str">
        <f>Tableau16[[#This Row],[DIAM ADM]]&amp;Tableau16[[#This Row],[SERIE ADM]]</f>
        <v>00</v>
      </c>
      <c r="Z70" s="284"/>
      <c r="AA70" s="233" cm="1">
        <f t="array" ref="AA7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0" s="286" t="s">
        <v>2159</v>
      </c>
      <c r="AC70" s="232" cm="1">
        <f t="array" ref="AC7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0" s="286" t="s">
        <v>2159</v>
      </c>
      <c r="AE70" s="232" cm="1">
        <f t="array" ref="AE7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0" s="244" t="s">
        <v>2159</v>
      </c>
      <c r="AG70" s="232" cm="1">
        <f t="array" ref="AG7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0" s="244" t="s">
        <v>2159</v>
      </c>
      <c r="AI70" s="232" cm="1">
        <f t="array" ref="AI7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0" s="244" t="s">
        <v>2159</v>
      </c>
      <c r="AK70" s="232" cm="1">
        <f t="array" ref="AK7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0" s="244" t="s">
        <v>2159</v>
      </c>
      <c r="AM70" s="232" cm="1">
        <f t="array" ref="AM7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0" s="244" t="s">
        <v>2159</v>
      </c>
      <c r="AO70" s="232" cm="1">
        <f t="array" ref="AO70">IFERROR(
   SUM(
      _xlfn._xlws.FILTER(
         [9]!Tableau3[JP],
         ([9]!Tableau3[ITEM]=Tableau16[[#This Row],[POSTE TECHNIQUE]])*
         ([9]!Tableau3[Rep.]=Tableau16[[#This Row],[Repere ADM]])
      )
   ),
0)</f>
        <v>0</v>
      </c>
      <c r="AP70" s="232" cm="1">
        <f t="array" ref="AP70">IFERROR(
   SUM(
      _xlfn._xlws.FILTER(
         [9]!Tableau3[BP],
         ([9]!Tableau3[ITEM]=Tableau16[[#This Row],[POSTE TECHNIQUE]])*
         ([9]!Tableau3[Rep.]=Tableau16[[#This Row],[Repere ADM]])
      )
   ),
0)</f>
        <v>0</v>
      </c>
      <c r="AQ70" s="287"/>
      <c r="AR70" s="233" cm="1">
        <f t="array" ref="AR7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0" s="286" t="s">
        <v>2159</v>
      </c>
      <c r="AT70" s="232" cm="1">
        <f t="array" ref="AT7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0" s="286" t="s">
        <v>2159</v>
      </c>
      <c r="AV70" s="232" cm="1">
        <f t="array" ref="AV7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0" s="244" t="s">
        <v>2159</v>
      </c>
      <c r="AX70" s="277" cm="1">
        <f t="array" ref="AX7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0" s="244" t="s">
        <v>2159</v>
      </c>
      <c r="AZ70" s="232" cm="1">
        <f t="array" ref="AZ7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0" s="244" t="s">
        <v>2159</v>
      </c>
      <c r="BB70" s="276" cm="1">
        <f t="array" ref="BB7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0" s="244" t="s">
        <v>2159</v>
      </c>
      <c r="BD70" s="276" cm="1">
        <f t="array" ref="BD7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0" s="244" t="s">
        <v>2159</v>
      </c>
      <c r="BF70" s="232" cm="1">
        <f t="array" ref="BF70">IFERROR(
   SUM(
      _xlfn._xlws.FILTER(
         [9]!Tableau3[JP],
         ([9]!Tableau3[ITEM]=Tableau16[[#This Row],[POSTE TECHNIQUE]])*
         ([9]!Tableau3[Rep.]=Tableau16[[#This Row],[Repere REF]])
      )
   ),
0)</f>
        <v>0</v>
      </c>
      <c r="BG70" s="232" cm="1">
        <f t="array" ref="BG70">IFERROR(
   SUM(
      _xlfn._xlws.FILTER(
         [9]!Tableau3[BP],
         ([9]!Tableau3[ITEM]=Tableau16[[#This Row],[POSTE TECHNIQUE]])*
         ([9]!Tableau3[Rep.]=Tableau16[[#This Row],[Repere ADM]])
      )
   ),
0)</f>
        <v>0</v>
      </c>
      <c r="BH70" s="285"/>
      <c r="BI70" s="258"/>
      <c r="BJ70" s="257"/>
      <c r="BK70" s="257"/>
      <c r="BL70" s="257"/>
      <c r="BM70" s="275" t="s">
        <v>2560</v>
      </c>
      <c r="BN70" s="275" t="s">
        <v>2409</v>
      </c>
      <c r="BO70" s="275"/>
      <c r="BP70" s="275" t="s">
        <v>2409</v>
      </c>
      <c r="BQ70" s="284" t="str">
        <f>Tableau16[[#This Row],[DIAM ADM]]&amp;Tableau16[[#This Row],[SERIE ADM]]</f>
        <v>00</v>
      </c>
      <c r="BR70" s="275" t="s">
        <v>2408</v>
      </c>
      <c r="BS70" s="274"/>
      <c r="BT70" s="274"/>
      <c r="BU70" s="280"/>
      <c r="BV70" s="222"/>
    </row>
    <row r="71" spans="1:74" ht="15.6" hidden="1" customHeight="1" x14ac:dyDescent="0.25">
      <c r="A71" s="279"/>
      <c r="B71" s="278" t="s">
        <v>1502</v>
      </c>
      <c r="C71" s="278" t="s">
        <v>3019</v>
      </c>
      <c r="D71" s="247"/>
      <c r="E71" s="283" t="s">
        <v>73</v>
      </c>
      <c r="F71" s="283" t="s">
        <v>73</v>
      </c>
      <c r="G7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S4810HSV</v>
      </c>
      <c r="H71" s="237" t="s">
        <v>2550</v>
      </c>
      <c r="I71" s="237" t="s">
        <v>2549</v>
      </c>
      <c r="J71" s="237"/>
      <c r="K71" s="237" t="s">
        <v>2680</v>
      </c>
      <c r="L71" s="237" t="str">
        <f>LEFT(Tableau16[[#This Row],[NUMERO CLIENT]],SEARCH("-",Tableau16[[#This Row],[NUMERO CLIENT]])-1)</f>
        <v>S1</v>
      </c>
      <c r="M71" s="237" t="s">
        <v>2639</v>
      </c>
      <c r="N71" s="237" t="s">
        <v>1332</v>
      </c>
      <c r="O71" s="237" t="s">
        <v>2553</v>
      </c>
      <c r="P71" s="237" t="s">
        <v>2778</v>
      </c>
      <c r="Q71" s="237" t="s">
        <v>2558</v>
      </c>
      <c r="R71" s="237" t="s">
        <v>73</v>
      </c>
      <c r="S71" s="251" t="s">
        <v>3018</v>
      </c>
      <c r="T71" s="251" t="s">
        <v>3017</v>
      </c>
      <c r="U71" s="237" t="s">
        <v>3016</v>
      </c>
      <c r="V71" s="275" t="e" cm="1">
        <f t="array" ref="V71">_xlfn.XLOOKUP(Tableau16[[#This Row],[CODE DN PN]]&amp;Tableau16[[#This Row],[TYPE]],'[9]TABLEAU POIDS'!$D$3:$D$68 &amp; '[9]TABLEAU POIDS'!$E$3:$E$68,'[9]TABLEAU POIDS'!$F$3:$F$68)</f>
        <v>#N/A</v>
      </c>
      <c r="W71" s="275"/>
      <c r="X71" s="244">
        <v>8</v>
      </c>
      <c r="Y71" s="284" t="str">
        <f>Tableau16[[#This Row],[DIAM ADM]]&amp;Tableau16[[#This Row],[SERIE ADM]]</f>
        <v>00</v>
      </c>
      <c r="Z71" s="284"/>
      <c r="AA71" s="233" cm="1">
        <f t="array" ref="AA7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1" s="286" t="s">
        <v>2159</v>
      </c>
      <c r="AC71" s="232" cm="1">
        <f t="array" ref="AC7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1" s="286" t="s">
        <v>2159</v>
      </c>
      <c r="AE71" s="232" cm="1">
        <f t="array" ref="AE7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1" s="244" t="s">
        <v>2159</v>
      </c>
      <c r="AG71" s="232" cm="1">
        <f t="array" ref="AG7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1" s="244" t="s">
        <v>2159</v>
      </c>
      <c r="AI71" s="232" cm="1">
        <f t="array" ref="AI7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1" s="244" t="s">
        <v>2159</v>
      </c>
      <c r="AK71" s="232" cm="1">
        <f t="array" ref="AK7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1" s="244" t="s">
        <v>2159</v>
      </c>
      <c r="AM71" s="232" cm="1">
        <f t="array" ref="AM7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1" s="244" t="s">
        <v>2159</v>
      </c>
      <c r="AO71" s="232" cm="1">
        <f t="array" ref="AO71">IFERROR(
   SUM(
      _xlfn._xlws.FILTER(
         [9]!Tableau3[JP],
         ([9]!Tableau3[ITEM]=Tableau16[[#This Row],[POSTE TECHNIQUE]])*
         ([9]!Tableau3[Rep.]=Tableau16[[#This Row],[Repere ADM]])
      )
   ),
0)</f>
        <v>0</v>
      </c>
      <c r="AP71" s="232" cm="1">
        <f t="array" ref="AP71">IFERROR(
   SUM(
      _xlfn._xlws.FILTER(
         [9]!Tableau3[BP],
         ([9]!Tableau3[ITEM]=Tableau16[[#This Row],[POSTE TECHNIQUE]])*
         ([9]!Tableau3[Rep.]=Tableau16[[#This Row],[Repere ADM]])
      )
   ),
0)</f>
        <v>0</v>
      </c>
      <c r="AQ71" s="287"/>
      <c r="AR71" s="233" cm="1">
        <f t="array" ref="AR7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1" s="286" t="s">
        <v>2159</v>
      </c>
      <c r="AT71" s="232" cm="1">
        <f t="array" ref="AT7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1" s="286" t="s">
        <v>2159</v>
      </c>
      <c r="AV71" s="232" cm="1">
        <f t="array" ref="AV7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1" s="244" t="s">
        <v>2159</v>
      </c>
      <c r="AX71" s="277" cm="1">
        <f t="array" ref="AX7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1" s="244" t="s">
        <v>2159</v>
      </c>
      <c r="AZ71" s="232" cm="1">
        <f t="array" ref="AZ7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1" s="244" t="s">
        <v>2159</v>
      </c>
      <c r="BB71" s="276" cm="1">
        <f t="array" ref="BB7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1" s="244" t="s">
        <v>2159</v>
      </c>
      <c r="BD71" s="276" cm="1">
        <f t="array" ref="BD7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1" s="244" t="s">
        <v>2159</v>
      </c>
      <c r="BF71" s="232" cm="1">
        <f t="array" ref="BF71">IFERROR(
   SUM(
      _xlfn._xlws.FILTER(
         [9]!Tableau3[JP],
         ([9]!Tableau3[ITEM]=Tableau16[[#This Row],[POSTE TECHNIQUE]])*
         ([9]!Tableau3[Rep.]=Tableau16[[#This Row],[Repere REF]])
      )
   ),
0)</f>
        <v>0</v>
      </c>
      <c r="BG71" s="232" cm="1">
        <f t="array" ref="BG71">IFERROR(
   SUM(
      _xlfn._xlws.FILTER(
         [9]!Tableau3[BP],
         ([9]!Tableau3[ITEM]=Tableau16[[#This Row],[POSTE TECHNIQUE]])*
         ([9]!Tableau3[Rep.]=Tableau16[[#This Row],[Repere ADM]])
      )
   ),
0)</f>
        <v>0</v>
      </c>
      <c r="BH71" s="285"/>
      <c r="BI71" s="258"/>
      <c r="BJ71" s="257"/>
      <c r="BK71" s="257"/>
      <c r="BL71" s="257"/>
      <c r="BM71" s="275" t="s">
        <v>2587</v>
      </c>
      <c r="BN71" s="275" t="s">
        <v>2408</v>
      </c>
      <c r="BO71" s="275" t="s">
        <v>2409</v>
      </c>
      <c r="BP71" s="275" t="s">
        <v>2714</v>
      </c>
      <c r="BQ71" s="284" t="str">
        <f>Tableau16[[#This Row],[DIAM ADM]]&amp;Tableau16[[#This Row],[SERIE ADM]]</f>
        <v>00</v>
      </c>
      <c r="BR71" s="275" t="s">
        <v>2408</v>
      </c>
      <c r="BS71" s="274"/>
      <c r="BT71" s="274"/>
      <c r="BU71" s="280"/>
      <c r="BV71" s="222"/>
    </row>
    <row r="72" spans="1:74" ht="15.6" hidden="1" customHeight="1" x14ac:dyDescent="0.25">
      <c r="A72" s="279"/>
      <c r="B72" s="278" t="s">
        <v>568</v>
      </c>
      <c r="C72" s="278" t="s">
        <v>3015</v>
      </c>
      <c r="D72" s="247"/>
      <c r="E72" s="283" t="s">
        <v>73</v>
      </c>
      <c r="F72" s="283" t="s">
        <v>73</v>
      </c>
      <c r="G7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S4811HSV</v>
      </c>
      <c r="H72" s="237" t="s">
        <v>2550</v>
      </c>
      <c r="I72" s="237" t="s">
        <v>2549</v>
      </c>
      <c r="J72" s="237"/>
      <c r="K72" s="237" t="s">
        <v>2680</v>
      </c>
      <c r="L72" s="248" t="str">
        <f>LEFT(Tableau16[[#This Row],[NUMERO CLIENT]],SEARCH("-",Tableau16[[#This Row],[NUMERO CLIENT]])-1)</f>
        <v>S1</v>
      </c>
      <c r="M72" s="237" t="s">
        <v>2639</v>
      </c>
      <c r="N72" s="237">
        <v>2002</v>
      </c>
      <c r="O72" s="237" t="s">
        <v>2553</v>
      </c>
      <c r="P72" s="237" t="s">
        <v>2778</v>
      </c>
      <c r="Q72" s="237" t="s">
        <v>2558</v>
      </c>
      <c r="R72" s="237" t="s">
        <v>73</v>
      </c>
      <c r="S72" s="251" t="s">
        <v>3014</v>
      </c>
      <c r="T72" s="251" t="s">
        <v>3013</v>
      </c>
      <c r="U72" s="237" t="s">
        <v>3012</v>
      </c>
      <c r="V72" s="275" t="e" cm="1">
        <f t="array" ref="V72">_xlfn.XLOOKUP(Tableau16[[#This Row],[CODE DN PN]]&amp;Tableau16[[#This Row],[TYPE]],'[9]TABLEAU POIDS'!$D$3:$D$68 &amp; '[9]TABLEAU POIDS'!$E$3:$E$68,'[9]TABLEAU POIDS'!$F$3:$F$68)</f>
        <v>#N/A</v>
      </c>
      <c r="W72" s="275"/>
      <c r="X72" s="244">
        <v>8</v>
      </c>
      <c r="Y72" s="284" t="str">
        <f>Tableau16[[#This Row],[DIAM ADM]]&amp;Tableau16[[#This Row],[SERIE ADM]]</f>
        <v>00</v>
      </c>
      <c r="Z72" s="284"/>
      <c r="AA72" s="233" cm="1">
        <f t="array" ref="AA7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2" s="286" t="s">
        <v>2159</v>
      </c>
      <c r="AC72" s="232" cm="1">
        <f t="array" ref="AC7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2" s="286" t="s">
        <v>2159</v>
      </c>
      <c r="AE72" s="232" cm="1">
        <f t="array" ref="AE7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2" s="226" t="s">
        <v>2159</v>
      </c>
      <c r="AG72" s="232" cm="1">
        <f t="array" ref="AG7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2" s="286" t="s">
        <v>2159</v>
      </c>
      <c r="AI72" s="232" cm="1">
        <f t="array" ref="AI7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2" s="286" t="s">
        <v>2159</v>
      </c>
      <c r="AK72" s="232" cm="1">
        <f t="array" ref="AK7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2" s="286" t="s">
        <v>2159</v>
      </c>
      <c r="AM72" s="232" cm="1">
        <f t="array" ref="AM7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2" s="286" t="s">
        <v>2159</v>
      </c>
      <c r="AO72" s="232" cm="1">
        <f t="array" ref="AO72">IFERROR(
   SUM(
      _xlfn._xlws.FILTER(
         [9]!Tableau3[JP],
         ([9]!Tableau3[ITEM]=Tableau16[[#This Row],[POSTE TECHNIQUE]])*
         ([9]!Tableau3[Rep.]=Tableau16[[#This Row],[Repere ADM]])
      )
   ),
0)</f>
        <v>0</v>
      </c>
      <c r="AP72" s="232" cm="1">
        <f t="array" ref="AP72">IFERROR(
   SUM(
      _xlfn._xlws.FILTER(
         [9]!Tableau3[BP],
         ([9]!Tableau3[ITEM]=Tableau16[[#This Row],[POSTE TECHNIQUE]])*
         ([9]!Tableau3[Rep.]=Tableau16[[#This Row],[Repere ADM]])
      )
   ),
0)</f>
        <v>0</v>
      </c>
      <c r="AQ72" s="287"/>
      <c r="AR72" s="233" cm="1">
        <f t="array" ref="AR7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2" s="286" t="s">
        <v>2159</v>
      </c>
      <c r="AT72" s="232" cm="1">
        <f t="array" ref="AT7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2" s="286" t="s">
        <v>2159</v>
      </c>
      <c r="AV72" s="232" cm="1">
        <f t="array" ref="AV7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2" s="226" t="s">
        <v>2159</v>
      </c>
      <c r="AX72" s="277" cm="1">
        <f t="array" ref="AX7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2" s="286" t="s">
        <v>2159</v>
      </c>
      <c r="AZ72" s="232" cm="1">
        <f t="array" ref="AZ7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2" s="286" t="s">
        <v>2159</v>
      </c>
      <c r="BB72" s="276" cm="1">
        <f t="array" ref="BB7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2" s="286" t="s">
        <v>2159</v>
      </c>
      <c r="BD72" s="276" cm="1">
        <f t="array" ref="BD7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2" s="286" t="s">
        <v>2159</v>
      </c>
      <c r="BF72" s="232" cm="1">
        <f t="array" ref="BF72">IFERROR(
   SUM(
      _xlfn._xlws.FILTER(
         [9]!Tableau3[JP],
         ([9]!Tableau3[ITEM]=Tableau16[[#This Row],[POSTE TECHNIQUE]])*
         ([9]!Tableau3[Rep.]=Tableau16[[#This Row],[Repere REF]])
      )
   ),
0)</f>
        <v>0</v>
      </c>
      <c r="BG72" s="232" cm="1">
        <f t="array" ref="BG72">IFERROR(
   SUM(
      _xlfn._xlws.FILTER(
         [9]!Tableau3[BP],
         ([9]!Tableau3[ITEM]=Tableau16[[#This Row],[POSTE TECHNIQUE]])*
         ([9]!Tableau3[Rep.]=Tableau16[[#This Row],[Repere ADM]])
      )
   ),
0)</f>
        <v>0</v>
      </c>
      <c r="BH72" s="285"/>
      <c r="BI72" s="258"/>
      <c r="BJ72" s="257"/>
      <c r="BK72" s="257"/>
      <c r="BL72" s="257"/>
      <c r="BM72" s="275" t="s">
        <v>2587</v>
      </c>
      <c r="BN72" s="275" t="s">
        <v>2408</v>
      </c>
      <c r="BO72" s="275" t="s">
        <v>2409</v>
      </c>
      <c r="BP72" s="275" t="s">
        <v>2714</v>
      </c>
      <c r="BQ72" s="284" t="str">
        <f>Tableau16[[#This Row],[DIAM ADM]]&amp;Tableau16[[#This Row],[SERIE ADM]]</f>
        <v>00</v>
      </c>
      <c r="BR72" s="275" t="s">
        <v>2408</v>
      </c>
      <c r="BS72" s="274"/>
      <c r="BT72" s="274"/>
      <c r="BU72" s="280"/>
      <c r="BV72" s="222"/>
    </row>
    <row r="73" spans="1:74" ht="15.6" hidden="1" customHeight="1" x14ac:dyDescent="0.25">
      <c r="A73" s="279"/>
      <c r="B73" s="278" t="s">
        <v>1508</v>
      </c>
      <c r="C73" s="278" t="s">
        <v>3011</v>
      </c>
      <c r="D73" s="247"/>
      <c r="E73" s="283" t="s">
        <v>73</v>
      </c>
      <c r="F73" s="283" t="s">
        <v>73</v>
      </c>
      <c r="G7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S4812HSV</v>
      </c>
      <c r="H73" s="237" t="s">
        <v>2550</v>
      </c>
      <c r="I73" s="237" t="s">
        <v>2549</v>
      </c>
      <c r="J73" s="237"/>
      <c r="K73" s="237" t="s">
        <v>2680</v>
      </c>
      <c r="L73" s="237" t="str">
        <f>LEFT(Tableau16[[#This Row],[NUMERO CLIENT]],SEARCH("-",Tableau16[[#This Row],[NUMERO CLIENT]])-1)</f>
        <v>S1</v>
      </c>
      <c r="M73" s="237" t="s">
        <v>2639</v>
      </c>
      <c r="N73" s="237" t="s">
        <v>3010</v>
      </c>
      <c r="O73" s="237" t="s">
        <v>2553</v>
      </c>
      <c r="P73" s="237" t="s">
        <v>2778</v>
      </c>
      <c r="Q73" s="237" t="s">
        <v>2558</v>
      </c>
      <c r="R73" s="237" t="s">
        <v>73</v>
      </c>
      <c r="S73" s="251" t="s">
        <v>3009</v>
      </c>
      <c r="T73" s="251" t="s">
        <v>3008</v>
      </c>
      <c r="U73" s="237" t="s">
        <v>3007</v>
      </c>
      <c r="V73" s="275" t="e" cm="1">
        <f t="array" ref="V73">_xlfn.XLOOKUP(Tableau16[[#This Row],[CODE DN PN]]&amp;Tableau16[[#This Row],[TYPE]],'[9]TABLEAU POIDS'!$D$3:$D$68 &amp; '[9]TABLEAU POIDS'!$E$3:$E$68,'[9]TABLEAU POIDS'!$F$3:$F$68)</f>
        <v>#N/A</v>
      </c>
      <c r="W73" s="275"/>
      <c r="X73" s="244">
        <v>12</v>
      </c>
      <c r="Y73" s="284" t="str">
        <f>Tableau16[[#This Row],[DIAM ADM]]&amp;Tableau16[[#This Row],[SERIE ADM]]</f>
        <v>00</v>
      </c>
      <c r="Z73" s="284"/>
      <c r="AA73" s="233" cm="1">
        <f t="array" ref="AA7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3" s="286" t="s">
        <v>2159</v>
      </c>
      <c r="AC73" s="232" cm="1">
        <f t="array" ref="AC7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3" s="244" t="s">
        <v>2159</v>
      </c>
      <c r="AE73" s="232" cm="1">
        <f t="array" ref="AE7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3" s="244" t="s">
        <v>2159</v>
      </c>
      <c r="AG73" s="232" cm="1">
        <f t="array" ref="AG7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3" s="244" t="s">
        <v>2159</v>
      </c>
      <c r="AI73" s="232" cm="1">
        <f t="array" ref="AI7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3" s="244" t="s">
        <v>2159</v>
      </c>
      <c r="AK73" s="232" cm="1">
        <f t="array" ref="AK7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3" s="244" t="s">
        <v>2159</v>
      </c>
      <c r="AM73" s="232" cm="1">
        <f t="array" ref="AM7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3" s="244" t="s">
        <v>2159</v>
      </c>
      <c r="AO73" s="232" cm="1">
        <f t="array" ref="AO73">IFERROR(
   SUM(
      _xlfn._xlws.FILTER(
         [9]!Tableau3[JP],
         ([9]!Tableau3[ITEM]=Tableau16[[#This Row],[POSTE TECHNIQUE]])*
         ([9]!Tableau3[Rep.]=Tableau16[[#This Row],[Repere ADM]])
      )
   ),
0)</f>
        <v>0</v>
      </c>
      <c r="AP73" s="232" cm="1">
        <f t="array" ref="AP73">IFERROR(
   SUM(
      _xlfn._xlws.FILTER(
         [9]!Tableau3[BP],
         ([9]!Tableau3[ITEM]=Tableau16[[#This Row],[POSTE TECHNIQUE]])*
         ([9]!Tableau3[Rep.]=Tableau16[[#This Row],[Repere ADM]])
      )
   ),
0)</f>
        <v>0</v>
      </c>
      <c r="AQ73" s="287"/>
      <c r="AR73" s="233" cm="1">
        <f t="array" ref="AR7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3" s="286" t="s">
        <v>2159</v>
      </c>
      <c r="AT73" s="232" cm="1">
        <f t="array" ref="AT7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3" s="244" t="s">
        <v>2159</v>
      </c>
      <c r="AV73" s="232" cm="1">
        <f t="array" ref="AV7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3" s="244" t="s">
        <v>2159</v>
      </c>
      <c r="AX73" s="277" cm="1">
        <f t="array" ref="AX7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3" s="244" t="s">
        <v>2159</v>
      </c>
      <c r="AZ73" s="232" cm="1">
        <f t="array" ref="AZ7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3" s="244" t="s">
        <v>2159</v>
      </c>
      <c r="BB73" s="276" cm="1">
        <f t="array" ref="BB7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3" s="244" t="s">
        <v>2159</v>
      </c>
      <c r="BD73" s="276" cm="1">
        <f t="array" ref="BD7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3" s="244" t="s">
        <v>2159</v>
      </c>
      <c r="BF73" s="232" cm="1">
        <f t="array" ref="BF73">IFERROR(
   SUM(
      _xlfn._xlws.FILTER(
         [9]!Tableau3[JP],
         ([9]!Tableau3[ITEM]=Tableau16[[#This Row],[POSTE TECHNIQUE]])*
         ([9]!Tableau3[Rep.]=Tableau16[[#This Row],[Repere REF]])
      )
   ),
0)</f>
        <v>0</v>
      </c>
      <c r="BG73" s="232" cm="1">
        <f t="array" ref="BG73">IFERROR(
   SUM(
      _xlfn._xlws.FILTER(
         [9]!Tableau3[BP],
         ([9]!Tableau3[ITEM]=Tableau16[[#This Row],[POSTE TECHNIQUE]])*
         ([9]!Tableau3[Rep.]=Tableau16[[#This Row],[Repere ADM]])
      )
   ),
0)</f>
        <v>0</v>
      </c>
      <c r="BH73" s="285"/>
      <c r="BI73" s="258"/>
      <c r="BJ73" s="257"/>
      <c r="BK73" s="257"/>
      <c r="BL73" s="257"/>
      <c r="BM73" s="275" t="s">
        <v>2587</v>
      </c>
      <c r="BN73" s="275" t="s">
        <v>2408</v>
      </c>
      <c r="BO73" s="275" t="s">
        <v>2409</v>
      </c>
      <c r="BP73" s="275" t="s">
        <v>2714</v>
      </c>
      <c r="BQ73" s="284" t="str">
        <f>Tableau16[[#This Row],[DIAM ADM]]&amp;Tableau16[[#This Row],[SERIE ADM]]</f>
        <v>00</v>
      </c>
      <c r="BR73" s="275" t="s">
        <v>2408</v>
      </c>
      <c r="BS73" s="274"/>
      <c r="BT73" s="274"/>
      <c r="BU73" s="280"/>
      <c r="BV73" s="222"/>
    </row>
    <row r="74" spans="1:74" ht="15.6" customHeight="1" x14ac:dyDescent="0.25">
      <c r="A74" s="279"/>
      <c r="B74" s="278" t="s">
        <v>570</v>
      </c>
      <c r="C74" s="290" t="s">
        <v>3006</v>
      </c>
      <c r="D74" s="247"/>
      <c r="E74" s="283" t="s">
        <v>73</v>
      </c>
      <c r="F74" s="283" t="s">
        <v>73</v>
      </c>
      <c r="G7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S48170SFV</v>
      </c>
      <c r="H74" s="237" t="s">
        <v>2550</v>
      </c>
      <c r="I74" s="237" t="s">
        <v>2549</v>
      </c>
      <c r="J74" s="237"/>
      <c r="K74" s="237" t="s">
        <v>2680</v>
      </c>
      <c r="L74" s="237" t="str">
        <f>LEFT(Tableau16[[#This Row],[NUMERO CLIENT]],SEARCH("-",Tableau16[[#This Row],[NUMERO CLIENT]])-1)</f>
        <v>S1</v>
      </c>
      <c r="M74" s="237" t="s">
        <v>2639</v>
      </c>
      <c r="N74" s="237" t="s">
        <v>38</v>
      </c>
      <c r="O74" s="237" t="s">
        <v>2577</v>
      </c>
      <c r="P74" s="237" t="s">
        <v>2559</v>
      </c>
      <c r="Q74" s="237" t="s">
        <v>2558</v>
      </c>
      <c r="R74" s="237" t="s">
        <v>73</v>
      </c>
      <c r="S74" s="251" t="s">
        <v>3005</v>
      </c>
      <c r="T74" s="251" t="s">
        <v>3004</v>
      </c>
      <c r="U74" s="237" t="s">
        <v>3003</v>
      </c>
      <c r="V74" s="275" t="e" cm="1">
        <f t="array" ref="V74">_xlfn.XLOOKUP(Tableau16[[#This Row],[CODE DN PN]]&amp;Tableau16[[#This Row],[TYPE]],'[9]TABLEAU POIDS'!$D$3:$D$68 &amp; '[9]TABLEAU POIDS'!$E$3:$E$68,'[9]TABLEAU POIDS'!$F$3:$F$68)</f>
        <v>#N/A</v>
      </c>
      <c r="W74" s="275"/>
      <c r="X74" s="244">
        <v>0</v>
      </c>
      <c r="Y74" s="284" t="str">
        <f>Tableau16[[#This Row],[DIAM ADM]]&amp;Tableau16[[#This Row],[SERIE ADM]]</f>
        <v>00</v>
      </c>
      <c r="Z74" s="284"/>
      <c r="AA74" s="233" cm="1">
        <f t="array" ref="AA7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4" s="286" t="s">
        <v>2159</v>
      </c>
      <c r="AC74" s="232" cm="1">
        <f t="array" ref="AC7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4" s="286" t="s">
        <v>2159</v>
      </c>
      <c r="AE74" s="232" cm="1">
        <f t="array" ref="AE7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4" s="244" t="s">
        <v>2159</v>
      </c>
      <c r="AG74" s="232" cm="1">
        <f t="array" ref="AG7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4" s="286" t="s">
        <v>2159</v>
      </c>
      <c r="AI74" s="232" cm="1">
        <f t="array" ref="AI7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4" s="286" t="s">
        <v>2159</v>
      </c>
      <c r="AK74" s="232" cm="1">
        <f t="array" ref="AK7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4" s="286" t="s">
        <v>2159</v>
      </c>
      <c r="AM74" s="232" cm="1">
        <f t="array" ref="AM7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4" s="286" t="s">
        <v>2159</v>
      </c>
      <c r="AO74" s="232" cm="1">
        <f t="array" ref="AO74">IFERROR(
   SUM(
      _xlfn._xlws.FILTER(
         [9]!Tableau3[JP],
         ([9]!Tableau3[ITEM]=Tableau16[[#This Row],[POSTE TECHNIQUE]])*
         ([9]!Tableau3[Rep.]=Tableau16[[#This Row],[Repere ADM]])
      )
   ),
0)</f>
        <v>0</v>
      </c>
      <c r="AP74" s="232" cm="1">
        <f t="array" ref="AP74">IFERROR(
   SUM(
      _xlfn._xlws.FILTER(
         [9]!Tableau3[BP],
         ([9]!Tableau3[ITEM]=Tableau16[[#This Row],[POSTE TECHNIQUE]])*
         ([9]!Tableau3[Rep.]=Tableau16[[#This Row],[Repere ADM]])
      )
   ),
0)</f>
        <v>0</v>
      </c>
      <c r="AQ74" s="287"/>
      <c r="AR74" s="233" cm="1">
        <f t="array" ref="AR7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4" s="286" t="s">
        <v>2159</v>
      </c>
      <c r="AT74" s="232" cm="1">
        <f t="array" ref="AT7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4" s="286" t="s">
        <v>2159</v>
      </c>
      <c r="AV74" s="232" cm="1">
        <f t="array" ref="AV7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4" s="244" t="s">
        <v>2159</v>
      </c>
      <c r="AX74" s="277" cm="1">
        <f t="array" ref="AX7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4" s="286" t="s">
        <v>2159</v>
      </c>
      <c r="AZ74" s="232" cm="1">
        <f t="array" ref="AZ7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4" s="286" t="s">
        <v>2159</v>
      </c>
      <c r="BB74" s="276" cm="1">
        <f t="array" ref="BB7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4" s="286" t="s">
        <v>2159</v>
      </c>
      <c r="BD74" s="276" cm="1">
        <f t="array" ref="BD7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4" s="286" t="s">
        <v>2159</v>
      </c>
      <c r="BF74" s="232" cm="1">
        <f t="array" ref="BF74">IFERROR(
   SUM(
      _xlfn._xlws.FILTER(
         [9]!Tableau3[JP],
         ([9]!Tableau3[ITEM]=Tableau16[[#This Row],[POSTE TECHNIQUE]])*
         ([9]!Tableau3[Rep.]=Tableau16[[#This Row],[Repere REF]])
      )
   ),
0)</f>
        <v>0</v>
      </c>
      <c r="BG74" s="232" cm="1">
        <f t="array" ref="BG74">IFERROR(
   SUM(
      _xlfn._xlws.FILTER(
         [9]!Tableau3[BP],
         ([9]!Tableau3[ITEM]=Tableau16[[#This Row],[POSTE TECHNIQUE]])*
         ([9]!Tableau3[Rep.]=Tableau16[[#This Row],[Repere ADM]])
      )
   ),
0)</f>
        <v>0</v>
      </c>
      <c r="BH74" s="285"/>
      <c r="BI74" s="258"/>
      <c r="BJ74" s="257"/>
      <c r="BK74" s="257"/>
      <c r="BL74" s="257"/>
      <c r="BM74" s="275" t="s">
        <v>2560</v>
      </c>
      <c r="BN74" s="275" t="s">
        <v>2409</v>
      </c>
      <c r="BO74" s="275"/>
      <c r="BP74" s="275" t="s">
        <v>2409</v>
      </c>
      <c r="BQ74" s="284" t="str">
        <f>Tableau16[[#This Row],[DIAM ADM]]&amp;Tableau16[[#This Row],[SERIE ADM]]</f>
        <v>00</v>
      </c>
      <c r="BR74" s="275" t="s">
        <v>2408</v>
      </c>
      <c r="BS74" s="274"/>
      <c r="BT74" s="274"/>
      <c r="BU74" s="280"/>
      <c r="BV74" s="222"/>
    </row>
    <row r="75" spans="1:74" ht="14.25" customHeight="1" x14ac:dyDescent="0.25">
      <c r="A75" s="279"/>
      <c r="B75" s="278" t="s">
        <v>573</v>
      </c>
      <c r="C75" s="290" t="s">
        <v>3002</v>
      </c>
      <c r="D75" s="247"/>
      <c r="E75" s="283" t="s">
        <v>73</v>
      </c>
      <c r="F75" s="283" t="s">
        <v>73</v>
      </c>
      <c r="G7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S48201LV</v>
      </c>
      <c r="H75" s="237" t="s">
        <v>2550</v>
      </c>
      <c r="I75" s="237" t="s">
        <v>2549</v>
      </c>
      <c r="J75" s="237"/>
      <c r="K75" s="237" t="s">
        <v>2680</v>
      </c>
      <c r="L75" s="237" t="str">
        <f>LEFT(Tableau16[[#This Row],[NUMERO CLIENT]],SEARCH("-",Tableau16[[#This Row],[NUMERO CLIENT]])-1)</f>
        <v>S1</v>
      </c>
      <c r="M75" s="237" t="s">
        <v>2639</v>
      </c>
      <c r="N75" s="237" t="s">
        <v>1223</v>
      </c>
      <c r="O75" s="237" t="s">
        <v>2577</v>
      </c>
      <c r="P75" s="237" t="s">
        <v>2691</v>
      </c>
      <c r="Q75" s="237" t="s">
        <v>2558</v>
      </c>
      <c r="R75" s="237" t="s">
        <v>73</v>
      </c>
      <c r="S75" s="237" t="s">
        <v>3001</v>
      </c>
      <c r="T75" s="237" t="s">
        <v>3000</v>
      </c>
      <c r="U75" s="237" t="s">
        <v>2999</v>
      </c>
      <c r="V75" s="275" t="e" cm="1">
        <f t="array" ref="V75">_xlfn.XLOOKUP(Tableau16[[#This Row],[CODE DN PN]]&amp;Tableau16[[#This Row],[TYPE]],'[9]TABLEAU POIDS'!$D$3:$D$68 &amp; '[9]TABLEAU POIDS'!$E$3:$E$68,'[9]TABLEAU POIDS'!$F$3:$F$68)</f>
        <v>#N/A</v>
      </c>
      <c r="W75" s="275"/>
      <c r="X75" s="244">
        <v>8</v>
      </c>
      <c r="Y75" s="284" t="str">
        <f>Tableau16[[#This Row],[DIAM ADM]]&amp;Tableau16[[#This Row],[SERIE ADM]]</f>
        <v>00</v>
      </c>
      <c r="Z75" s="284"/>
      <c r="AA75" s="233" cm="1">
        <f t="array" ref="AA7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5" s="286" t="s">
        <v>2159</v>
      </c>
      <c r="AC75" s="232" cm="1">
        <f t="array" ref="AC7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5" s="244" t="s">
        <v>2159</v>
      </c>
      <c r="AE75" s="232" cm="1">
        <f t="array" ref="AE7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5" s="244" t="s">
        <v>2159</v>
      </c>
      <c r="AG75" s="232" cm="1">
        <f t="array" ref="AG7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5" s="244" t="s">
        <v>2159</v>
      </c>
      <c r="AI75" s="232" cm="1">
        <f t="array" ref="AI7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5" s="244" t="s">
        <v>2159</v>
      </c>
      <c r="AK75" s="232" cm="1">
        <f t="array" ref="AK7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5" s="244" t="s">
        <v>2159</v>
      </c>
      <c r="AM75" s="232" cm="1">
        <f t="array" ref="AM7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5" s="244" t="s">
        <v>2159</v>
      </c>
      <c r="AO75" s="232" cm="1">
        <f t="array" ref="AO75">IFERROR(
   SUM(
      _xlfn._xlws.FILTER(
         [9]!Tableau3[JP],
         ([9]!Tableau3[ITEM]=Tableau16[[#This Row],[POSTE TECHNIQUE]])*
         ([9]!Tableau3[Rep.]=Tableau16[[#This Row],[Repere ADM]])
      )
   ),
0)</f>
        <v>0</v>
      </c>
      <c r="AP75" s="232" cm="1">
        <f t="array" ref="AP75">IFERROR(
   SUM(
      _xlfn._xlws.FILTER(
         [9]!Tableau3[BP],
         ([9]!Tableau3[ITEM]=Tableau16[[#This Row],[POSTE TECHNIQUE]])*
         ([9]!Tableau3[Rep.]=Tableau16[[#This Row],[Repere ADM]])
      )
   ),
0)</f>
        <v>0</v>
      </c>
      <c r="AQ75" s="287"/>
      <c r="AR75" s="233" cm="1">
        <f t="array" ref="AR7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5" s="286" t="s">
        <v>2159</v>
      </c>
      <c r="AT75" s="232" cm="1">
        <f t="array" ref="AT7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5" s="244" t="s">
        <v>2159</v>
      </c>
      <c r="AV75" s="232" cm="1">
        <f t="array" ref="AV7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5" s="244" t="s">
        <v>2159</v>
      </c>
      <c r="AX75" s="277" cm="1">
        <f t="array" ref="AX7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5" s="244" t="s">
        <v>2159</v>
      </c>
      <c r="AZ75" s="232" cm="1">
        <f t="array" ref="AZ7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5" s="244" t="s">
        <v>2159</v>
      </c>
      <c r="BB75" s="276" cm="1">
        <f t="array" ref="BB7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5" s="244" t="s">
        <v>2159</v>
      </c>
      <c r="BD75" s="276" cm="1">
        <f t="array" ref="BD7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5" s="244" t="s">
        <v>2159</v>
      </c>
      <c r="BF75" s="232" cm="1">
        <f t="array" ref="BF75">IFERROR(
   SUM(
      _xlfn._xlws.FILTER(
         [9]!Tableau3[JP],
         ([9]!Tableau3[ITEM]=Tableau16[[#This Row],[POSTE TECHNIQUE]])*
         ([9]!Tableau3[Rep.]=Tableau16[[#This Row],[Repere REF]])
      )
   ),
0)</f>
        <v>0</v>
      </c>
      <c r="BG75" s="232" cm="1">
        <f t="array" ref="BG75">IFERROR(
   SUM(
      _xlfn._xlws.FILTER(
         [9]!Tableau3[BP],
         ([9]!Tableau3[ITEM]=Tableau16[[#This Row],[POSTE TECHNIQUE]])*
         ([9]!Tableau3[Rep.]=Tableau16[[#This Row],[Repere ADM]])
      )
   ),
0)</f>
        <v>0</v>
      </c>
      <c r="BH75" s="285"/>
      <c r="BI75" s="258"/>
      <c r="BJ75" s="257"/>
      <c r="BK75" s="257"/>
      <c r="BL75" s="257"/>
      <c r="BM75" s="275" t="s">
        <v>2554</v>
      </c>
      <c r="BN75" s="275" t="s">
        <v>2408</v>
      </c>
      <c r="BO75" s="323" t="s">
        <v>2714</v>
      </c>
      <c r="BP75" s="275" t="s">
        <v>2409</v>
      </c>
      <c r="BQ75" s="284" t="str">
        <f>Tableau16[[#This Row],[DIAM ADM]]&amp;Tableau16[[#This Row],[SERIE ADM]]</f>
        <v>00</v>
      </c>
      <c r="BR75" s="275" t="s">
        <v>2408</v>
      </c>
      <c r="BS75" s="274"/>
      <c r="BT75" s="274"/>
      <c r="BU75" s="280"/>
      <c r="BV75" s="222"/>
    </row>
    <row r="76" spans="1:74" ht="15.6" customHeight="1" x14ac:dyDescent="0.25">
      <c r="A76" s="279"/>
      <c r="B76" s="278" t="s">
        <v>576</v>
      </c>
      <c r="C76" s="278" t="s">
        <v>2998</v>
      </c>
      <c r="D76" s="247"/>
      <c r="E76" s="283" t="s">
        <v>73</v>
      </c>
      <c r="F76" s="283" t="s">
        <v>73</v>
      </c>
      <c r="G7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S48211LV</v>
      </c>
      <c r="H76" s="237" t="s">
        <v>2550</v>
      </c>
      <c r="I76" s="237" t="s">
        <v>2549</v>
      </c>
      <c r="J76" s="237"/>
      <c r="K76" s="237" t="s">
        <v>2680</v>
      </c>
      <c r="L76" s="237" t="str">
        <f>LEFT(Tableau16[[#This Row],[NUMERO CLIENT]],SEARCH("-",Tableau16[[#This Row],[NUMERO CLIENT]])-1)</f>
        <v>S1</v>
      </c>
      <c r="M76" s="237" t="s">
        <v>2639</v>
      </c>
      <c r="N76" s="237" t="s">
        <v>2730</v>
      </c>
      <c r="O76" s="237" t="s">
        <v>2577</v>
      </c>
      <c r="P76" s="237" t="s">
        <v>2691</v>
      </c>
      <c r="Q76" s="237" t="s">
        <v>2558</v>
      </c>
      <c r="R76" s="237" t="s">
        <v>73</v>
      </c>
      <c r="S76" s="237" t="s">
        <v>2997</v>
      </c>
      <c r="T76" s="237" t="s">
        <v>2996</v>
      </c>
      <c r="U76" s="237" t="s">
        <v>2995</v>
      </c>
      <c r="V76" s="275" t="e" cm="1">
        <f t="array" ref="V76">_xlfn.XLOOKUP(Tableau16[[#This Row],[CODE DN PN]]&amp;Tableau16[[#This Row],[TYPE]],'[9]TABLEAU POIDS'!$D$3:$D$68 &amp; '[9]TABLEAU POIDS'!$E$3:$E$68,'[9]TABLEAU POIDS'!$F$3:$F$68)</f>
        <v>#N/A</v>
      </c>
      <c r="W76" s="275"/>
      <c r="X76" s="244">
        <v>8</v>
      </c>
      <c r="Y76" s="284" t="str">
        <f>Tableau16[[#This Row],[DIAM ADM]]&amp;Tableau16[[#This Row],[SERIE ADM]]</f>
        <v>00</v>
      </c>
      <c r="Z76" s="284" t="s">
        <v>2408</v>
      </c>
      <c r="AA76" s="233" cm="1">
        <f t="array" ref="AA7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6" s="286">
        <v>100</v>
      </c>
      <c r="AC76" s="232" cm="1">
        <f t="array" ref="AC7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6" s="244">
        <v>50</v>
      </c>
      <c r="AE76" s="232" cm="1">
        <f t="array" ref="AE7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6" s="286" t="s">
        <v>2160</v>
      </c>
      <c r="AG76" s="232" cm="1">
        <f t="array" ref="AG7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6" s="244" t="s">
        <v>37</v>
      </c>
      <c r="AI76" s="232" cm="1">
        <f t="array" ref="AI7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6" s="244">
        <v>8</v>
      </c>
      <c r="AK76" s="232" cm="1">
        <f t="array" ref="AK7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6" s="244" t="s">
        <v>2294</v>
      </c>
      <c r="AM76" s="232" cm="1">
        <f t="array" ref="AM7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6" s="244" t="s">
        <v>1123</v>
      </c>
      <c r="AO76" s="232" cm="1">
        <f t="array" ref="AO76">IFERROR(
   SUM(
      _xlfn._xlws.FILTER(
         [9]!Tableau3[JP],
         ([9]!Tableau3[ITEM]=Tableau16[[#This Row],[POSTE TECHNIQUE]])*
         ([9]!Tableau3[Rep.]=Tableau16[[#This Row],[Repere ADM]])
      )
   ),
0)</f>
        <v>0</v>
      </c>
      <c r="AP76" s="232" cm="1">
        <f t="array" ref="AP76">IFERROR(
   SUM(
      _xlfn._xlws.FILTER(
         [9]!Tableau3[BP],
         ([9]!Tableau3[ITEM]=Tableau16[[#This Row],[POSTE TECHNIQUE]])*
         ([9]!Tableau3[Rep.]=Tableau16[[#This Row],[Repere ADM]])
      )
   ),
0)</f>
        <v>0</v>
      </c>
      <c r="AQ76" s="287"/>
      <c r="AR76" s="233" cm="1">
        <f t="array" ref="AR7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6" s="286">
        <v>100</v>
      </c>
      <c r="AT76" s="232" cm="1">
        <f t="array" ref="AT7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6" s="244">
        <v>50</v>
      </c>
      <c r="AV76" s="232" cm="1">
        <f t="array" ref="AV7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6" s="286" t="s">
        <v>2160</v>
      </c>
      <c r="AX76" s="277" cm="1">
        <f t="array" ref="AX7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6" s="244" t="s">
        <v>37</v>
      </c>
      <c r="AZ76" s="232" cm="1">
        <f t="array" ref="AZ7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6" s="244">
        <v>8</v>
      </c>
      <c r="BB76" s="276" cm="1">
        <f t="array" ref="BB7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6" s="244" t="s">
        <v>2294</v>
      </c>
      <c r="BD76" s="276" cm="1">
        <f t="array" ref="BD7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6" s="244" t="s">
        <v>1123</v>
      </c>
      <c r="BF76" s="232" cm="1">
        <f t="array" ref="BF76">IFERROR(
   SUM(
      _xlfn._xlws.FILTER(
         [9]!Tableau3[JP],
         ([9]!Tableau3[ITEM]=Tableau16[[#This Row],[POSTE TECHNIQUE]])*
         ([9]!Tableau3[Rep.]=Tableau16[[#This Row],[Repere REF]])
      )
   ),
0)</f>
        <v>0</v>
      </c>
      <c r="BG76" s="232" cm="1">
        <f t="array" ref="BG76">IFERROR(
   SUM(
      _xlfn._xlws.FILTER(
         [9]!Tableau3[BP],
         ([9]!Tableau3[ITEM]=Tableau16[[#This Row],[POSTE TECHNIQUE]])*
         ([9]!Tableau3[Rep.]=Tableau16[[#This Row],[Repere ADM]])
      )
   ),
0)</f>
        <v>0</v>
      </c>
      <c r="BH76" s="285"/>
      <c r="BI76" s="258"/>
      <c r="BJ76" s="257"/>
      <c r="BK76" s="257"/>
      <c r="BL76" s="257"/>
      <c r="BM76" s="275" t="s">
        <v>2587</v>
      </c>
      <c r="BN76" s="275" t="s">
        <v>2408</v>
      </c>
      <c r="BO76" s="275" t="s">
        <v>2409</v>
      </c>
      <c r="BP76" s="275" t="s">
        <v>2714</v>
      </c>
      <c r="BQ76" s="284" t="str">
        <f>Tableau16[[#This Row],[DIAM ADM]]&amp;Tableau16[[#This Row],[SERIE ADM]]</f>
        <v>00</v>
      </c>
      <c r="BR76" s="275" t="s">
        <v>2409</v>
      </c>
      <c r="BS76" s="274"/>
      <c r="BT76" s="274"/>
      <c r="BU76" s="280"/>
      <c r="BV76" s="222"/>
    </row>
    <row r="77" spans="1:74" ht="15.6" customHeight="1" x14ac:dyDescent="0.25">
      <c r="A77" s="279"/>
      <c r="B77" s="278" t="s">
        <v>2994</v>
      </c>
      <c r="C77" s="278" t="s">
        <v>2993</v>
      </c>
      <c r="D77" s="247"/>
      <c r="E77" s="283" t="s">
        <v>83</v>
      </c>
      <c r="F77" s="283" t="s">
        <v>83</v>
      </c>
      <c r="G7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S5101</v>
      </c>
      <c r="H77" s="237" t="s">
        <v>2567</v>
      </c>
      <c r="I77" s="248" t="s">
        <v>2566</v>
      </c>
      <c r="J77" s="237"/>
      <c r="K77" s="237" t="s">
        <v>2584</v>
      </c>
      <c r="L77" s="237" t="str">
        <f>LEFT(Tableau16[[#This Row],[NUMERO CLIENT]],SEARCH("-",Tableau16[[#This Row],[NUMERO CLIENT]])-1)</f>
        <v>S1</v>
      </c>
      <c r="M77" s="237" t="s">
        <v>2639</v>
      </c>
      <c r="N77" s="237" t="s">
        <v>1313</v>
      </c>
      <c r="O77" s="237" t="s">
        <v>2592</v>
      </c>
      <c r="P77" s="235" t="s">
        <v>2591</v>
      </c>
      <c r="Q77" s="237" t="s">
        <v>2558</v>
      </c>
      <c r="R77" s="237" t="s">
        <v>83</v>
      </c>
      <c r="S77" s="251" t="s">
        <v>2992</v>
      </c>
      <c r="T77" s="251" t="s">
        <v>2991</v>
      </c>
      <c r="U77" s="237" t="s">
        <v>2990</v>
      </c>
      <c r="V77" s="275" t="e" cm="1">
        <f t="array" ref="V77">_xlfn.XLOOKUP(Tableau16[[#This Row],[CODE DN PN]]&amp;Tableau16[[#This Row],[TYPE]],'[9]TABLEAU POIDS'!$D$3:$D$68 &amp; '[9]TABLEAU POIDS'!$E$3:$E$68,'[9]TABLEAU POIDS'!$F$3:$F$68)</f>
        <v>#N/A</v>
      </c>
      <c r="W77" s="275"/>
      <c r="X77" s="244">
        <v>8</v>
      </c>
      <c r="Y77" s="284" t="str">
        <f>Tableau16[[#This Row],[DIAM ADM]]&amp;Tableau16[[#This Row],[SERIE ADM]]</f>
        <v>00</v>
      </c>
      <c r="Z77" s="284"/>
      <c r="AA77" s="233" cm="1">
        <f t="array" ref="AA7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7" s="286" t="s">
        <v>2159</v>
      </c>
      <c r="AC77" s="232" cm="1">
        <f t="array" ref="AC7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7" s="244" t="s">
        <v>2159</v>
      </c>
      <c r="AE77" s="232" cm="1">
        <f t="array" ref="AE7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7" s="244" t="s">
        <v>2159</v>
      </c>
      <c r="AG77" s="232" cm="1">
        <f t="array" ref="AG7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7" s="244" t="s">
        <v>2159</v>
      </c>
      <c r="AI77" s="232" cm="1">
        <f t="array" ref="AI7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7" s="244" t="s">
        <v>2159</v>
      </c>
      <c r="AK77" s="232" cm="1">
        <f t="array" ref="AK7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7" s="244" t="s">
        <v>2159</v>
      </c>
      <c r="AM77" s="232" cm="1">
        <f t="array" ref="AM7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7" s="244" t="s">
        <v>2159</v>
      </c>
      <c r="AO77" s="232" cm="1">
        <f t="array" ref="AO77">IFERROR(
   SUM(
      _xlfn._xlws.FILTER(
         [9]!Tableau3[JP],
         ([9]!Tableau3[ITEM]=Tableau16[[#This Row],[POSTE TECHNIQUE]])*
         ([9]!Tableau3[Rep.]=Tableau16[[#This Row],[Repere ADM]])
      )
   ),
0)</f>
        <v>0</v>
      </c>
      <c r="AP77" s="232" cm="1">
        <f t="array" ref="AP77">IFERROR(
   SUM(
      _xlfn._xlws.FILTER(
         [9]!Tableau3[BP],
         ([9]!Tableau3[ITEM]=Tableau16[[#This Row],[POSTE TECHNIQUE]])*
         ([9]!Tableau3[Rep.]=Tableau16[[#This Row],[Repere ADM]])
      )
   ),
0)</f>
        <v>0</v>
      </c>
      <c r="AQ77" s="287"/>
      <c r="AR77" s="233" cm="1">
        <f t="array" ref="AR7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7" s="286" t="s">
        <v>2159</v>
      </c>
      <c r="AT77" s="232" cm="1">
        <f t="array" ref="AT7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7" s="244" t="s">
        <v>2159</v>
      </c>
      <c r="AV77" s="232" cm="1">
        <f t="array" ref="AV7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7" s="244" t="s">
        <v>2159</v>
      </c>
      <c r="AX77" s="277" cm="1">
        <f t="array" ref="AX7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7" s="244" t="s">
        <v>2159</v>
      </c>
      <c r="AZ77" s="232" cm="1">
        <f t="array" ref="AZ7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7" s="244" t="s">
        <v>2159</v>
      </c>
      <c r="BB77" s="276" cm="1">
        <f t="array" ref="BB7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7" s="244" t="s">
        <v>2159</v>
      </c>
      <c r="BD77" s="276" cm="1">
        <f t="array" ref="BD7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7" s="244" t="s">
        <v>2159</v>
      </c>
      <c r="BF77" s="232" cm="1">
        <f t="array" ref="BF77">IFERROR(
   SUM(
      _xlfn._xlws.FILTER(
         [9]!Tableau3[JP],
         ([9]!Tableau3[ITEM]=Tableau16[[#This Row],[POSTE TECHNIQUE]])*
         ([9]!Tableau3[Rep.]=Tableau16[[#This Row],[Repere REF]])
      )
   ),
0)</f>
        <v>0</v>
      </c>
      <c r="BG77" s="232" cm="1">
        <f t="array" ref="BG77">IFERROR(
   SUM(
      _xlfn._xlws.FILTER(
         [9]!Tableau3[BP],
         ([9]!Tableau3[ITEM]=Tableau16[[#This Row],[POSTE TECHNIQUE]])*
         ([9]!Tableau3[Rep.]=Tableau16[[#This Row],[Repere ADM]])
      )
   ),
0)</f>
        <v>0</v>
      </c>
      <c r="BH77" s="285"/>
      <c r="BI77" s="258"/>
      <c r="BJ77" s="257"/>
      <c r="BK77" s="257"/>
      <c r="BL77" s="257"/>
      <c r="BM77" s="275" t="s">
        <v>2554</v>
      </c>
      <c r="BN77" s="275" t="s">
        <v>2409</v>
      </c>
      <c r="BO77" s="275" t="s">
        <v>2409</v>
      </c>
      <c r="BP77" s="275" t="s">
        <v>2409</v>
      </c>
      <c r="BQ77" s="284" t="str">
        <f>Tableau16[[#This Row],[DIAM ADM]]&amp;Tableau16[[#This Row],[SERIE ADM]]</f>
        <v>00</v>
      </c>
      <c r="BR77" s="275" t="s">
        <v>2408</v>
      </c>
      <c r="BS77" s="274"/>
      <c r="BT77" s="274"/>
      <c r="BU77" s="280"/>
      <c r="BV77" s="222"/>
    </row>
    <row r="78" spans="1:74" ht="15.6" customHeight="1" x14ac:dyDescent="0.25">
      <c r="A78" s="279"/>
      <c r="B78" s="278" t="s">
        <v>2989</v>
      </c>
      <c r="C78" s="278" t="s">
        <v>2988</v>
      </c>
      <c r="D78" s="247"/>
      <c r="E78" s="283" t="s">
        <v>73</v>
      </c>
      <c r="F78" s="283" t="s">
        <v>73</v>
      </c>
      <c r="G7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S5101</v>
      </c>
      <c r="H78" s="237" t="s">
        <v>2567</v>
      </c>
      <c r="I78" s="248" t="s">
        <v>2566</v>
      </c>
      <c r="J78" s="237"/>
      <c r="K78" s="237" t="s">
        <v>2584</v>
      </c>
      <c r="L78" s="237" t="str">
        <f>LEFT(Tableau16[[#This Row],[NUMERO CLIENT]],SEARCH("-",Tableau16[[#This Row],[NUMERO CLIENT]])-1)</f>
        <v>S1</v>
      </c>
      <c r="M78" s="237" t="s">
        <v>2639</v>
      </c>
      <c r="N78" s="237" t="s">
        <v>2987</v>
      </c>
      <c r="O78" s="237" t="s">
        <v>2592</v>
      </c>
      <c r="P78" s="235" t="s">
        <v>2591</v>
      </c>
      <c r="Q78" s="237" t="s">
        <v>2558</v>
      </c>
      <c r="R78" s="237" t="s">
        <v>83</v>
      </c>
      <c r="S78" s="251" t="s">
        <v>2986</v>
      </c>
      <c r="T78" s="251" t="s">
        <v>2985</v>
      </c>
      <c r="U78" s="237" t="s">
        <v>2976</v>
      </c>
      <c r="V78" s="275" t="e" cm="1">
        <f t="array" ref="V78">_xlfn.XLOOKUP(Tableau16[[#This Row],[CODE DN PN]]&amp;Tableau16[[#This Row],[TYPE]],'[9]TABLEAU POIDS'!$D$3:$D$68 &amp; '[9]TABLEAU POIDS'!$E$3:$E$68,'[9]TABLEAU POIDS'!$F$3:$F$68)</f>
        <v>#N/A</v>
      </c>
      <c r="W78" s="275"/>
      <c r="X78" s="244">
        <v>0</v>
      </c>
      <c r="Y78" s="284" t="str">
        <f>Tableau16[[#This Row],[DIAM ADM]]&amp;Tableau16[[#This Row],[SERIE ADM]]</f>
        <v>00</v>
      </c>
      <c r="Z78" s="284"/>
      <c r="AA78" s="233" cm="1">
        <f t="array" ref="AA7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8" s="286" t="s">
        <v>2159</v>
      </c>
      <c r="AC78" s="232" cm="1">
        <f t="array" ref="AC7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8" s="244" t="s">
        <v>2159</v>
      </c>
      <c r="AE78" s="232" cm="1">
        <f t="array" ref="AE7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8" s="244" t="s">
        <v>2159</v>
      </c>
      <c r="AG78" s="232" cm="1">
        <f t="array" ref="AG7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8" s="244" t="s">
        <v>2159</v>
      </c>
      <c r="AI78" s="232" cm="1">
        <f t="array" ref="AI7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8" s="244" t="s">
        <v>2159</v>
      </c>
      <c r="AK78" s="232" cm="1">
        <f t="array" ref="AK7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8" s="244" t="s">
        <v>2159</v>
      </c>
      <c r="AM78" s="232" cm="1">
        <f t="array" ref="AM7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8" s="244" t="s">
        <v>2159</v>
      </c>
      <c r="AO78" s="232" cm="1">
        <f t="array" ref="AO78">IFERROR(
   SUM(
      _xlfn._xlws.FILTER(
         [9]!Tableau3[JP],
         ([9]!Tableau3[ITEM]=Tableau16[[#This Row],[POSTE TECHNIQUE]])*
         ([9]!Tableau3[Rep.]=Tableau16[[#This Row],[Repere ADM]])
      )
   ),
0)</f>
        <v>0</v>
      </c>
      <c r="AP78" s="232" cm="1">
        <f t="array" ref="AP78">IFERROR(
   SUM(
      _xlfn._xlws.FILTER(
         [9]!Tableau3[BP],
         ([9]!Tableau3[ITEM]=Tableau16[[#This Row],[POSTE TECHNIQUE]])*
         ([9]!Tableau3[Rep.]=Tableau16[[#This Row],[Repere ADM]])
      )
   ),
0)</f>
        <v>0</v>
      </c>
      <c r="AQ78" s="287"/>
      <c r="AR78" s="233" cm="1">
        <f t="array" ref="AR7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8" s="286" t="s">
        <v>2159</v>
      </c>
      <c r="AT78" s="232" cm="1">
        <f t="array" ref="AT7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8" s="244" t="s">
        <v>2159</v>
      </c>
      <c r="AV78" s="232" cm="1">
        <f t="array" ref="AV7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8" s="244" t="s">
        <v>2159</v>
      </c>
      <c r="AX78" s="277" cm="1">
        <f t="array" ref="AX7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8" s="244" t="s">
        <v>2159</v>
      </c>
      <c r="AZ78" s="232" cm="1">
        <f t="array" ref="AZ7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8" s="244" t="s">
        <v>2159</v>
      </c>
      <c r="BB78" s="276" cm="1">
        <f t="array" ref="BB7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8" s="244" t="s">
        <v>2159</v>
      </c>
      <c r="BD78" s="276" cm="1">
        <f t="array" ref="BD7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8" s="244" t="s">
        <v>2159</v>
      </c>
      <c r="BF78" s="232" cm="1">
        <f t="array" ref="BF78">IFERROR(
   SUM(
      _xlfn._xlws.FILTER(
         [9]!Tableau3[JP],
         ([9]!Tableau3[ITEM]=Tableau16[[#This Row],[POSTE TECHNIQUE]])*
         ([9]!Tableau3[Rep.]=Tableau16[[#This Row],[Repere REF]])
      )
   ),
0)</f>
        <v>0</v>
      </c>
      <c r="BG78" s="232" cm="1">
        <f t="array" ref="BG78">IFERROR(
   SUM(
      _xlfn._xlws.FILTER(
         [9]!Tableau3[BP],
         ([9]!Tableau3[ITEM]=Tableau16[[#This Row],[POSTE TECHNIQUE]])*
         ([9]!Tableau3[Rep.]=Tableau16[[#This Row],[Repere ADM]])
      )
   ),
0)</f>
        <v>0</v>
      </c>
      <c r="BH78" s="285"/>
      <c r="BI78" s="258"/>
      <c r="BJ78" s="257"/>
      <c r="BK78" s="257"/>
      <c r="BL78" s="257"/>
      <c r="BM78" s="275" t="s">
        <v>2587</v>
      </c>
      <c r="BN78" s="275" t="s">
        <v>2408</v>
      </c>
      <c r="BO78" s="275" t="s">
        <v>2721</v>
      </c>
      <c r="BP78" s="275" t="s">
        <v>2714</v>
      </c>
      <c r="BQ78" s="284" t="str">
        <f>Tableau16[[#This Row],[DIAM ADM]]&amp;Tableau16[[#This Row],[SERIE ADM]]</f>
        <v>00</v>
      </c>
      <c r="BR78" s="275" t="s">
        <v>2408</v>
      </c>
      <c r="BS78" s="274"/>
      <c r="BT78" s="274"/>
      <c r="BU78" s="280"/>
      <c r="BV78" s="222"/>
    </row>
    <row r="79" spans="1:74" ht="15.6" hidden="1" customHeight="1" x14ac:dyDescent="0.25">
      <c r="A79" s="279"/>
      <c r="B79" s="278" t="s">
        <v>2984</v>
      </c>
      <c r="C79" s="278" t="s">
        <v>2983</v>
      </c>
      <c r="D79" s="247"/>
      <c r="E79" s="283" t="s">
        <v>75</v>
      </c>
      <c r="F79" s="283" t="s">
        <v>75</v>
      </c>
      <c r="G7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S5101</v>
      </c>
      <c r="H79" s="237" t="s">
        <v>2567</v>
      </c>
      <c r="I79" s="248" t="s">
        <v>2566</v>
      </c>
      <c r="J79" s="237"/>
      <c r="K79" s="237" t="s">
        <v>2548</v>
      </c>
      <c r="L79" s="237" t="str">
        <f>LEFT(Tableau16[[#This Row],[NUMERO CLIENT]],SEARCH("-",Tableau16[[#This Row],[NUMERO CLIENT]])-1)</f>
        <v>S1</v>
      </c>
      <c r="M79" s="237" t="s">
        <v>2639</v>
      </c>
      <c r="N79" s="237" t="s">
        <v>1513</v>
      </c>
      <c r="O79" s="237" t="s">
        <v>2553</v>
      </c>
      <c r="P79" s="237" t="s">
        <v>2778</v>
      </c>
      <c r="Q79" s="237" t="s">
        <v>2558</v>
      </c>
      <c r="R79" s="237" t="s">
        <v>83</v>
      </c>
      <c r="S79" s="251" t="s">
        <v>2982</v>
      </c>
      <c r="T79" s="251" t="s">
        <v>2981</v>
      </c>
      <c r="U79" s="237" t="s">
        <v>2976</v>
      </c>
      <c r="V79" s="275" t="e" cm="1">
        <f t="array" ref="V79">_xlfn.XLOOKUP(Tableau16[[#This Row],[CODE DN PN]]&amp;Tableau16[[#This Row],[TYPE]],'[9]TABLEAU POIDS'!$D$3:$D$68 &amp; '[9]TABLEAU POIDS'!$E$3:$E$68,'[9]TABLEAU POIDS'!$F$3:$F$68)</f>
        <v>#N/A</v>
      </c>
      <c r="W79" s="275"/>
      <c r="X79" s="244">
        <v>0</v>
      </c>
      <c r="Y79" s="284" t="str">
        <f>Tableau16[[#This Row],[DIAM ADM]]&amp;Tableau16[[#This Row],[SERIE ADM]]</f>
        <v>00</v>
      </c>
      <c r="Z79" s="284"/>
      <c r="AA79" s="233" cm="1">
        <f t="array" ref="AA7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79" s="286" t="s">
        <v>2159</v>
      </c>
      <c r="AC79" s="232" cm="1">
        <f t="array" ref="AC7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79" s="244" t="s">
        <v>2159</v>
      </c>
      <c r="AE79" s="232" cm="1">
        <f t="array" ref="AE7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79" s="244" t="s">
        <v>2159</v>
      </c>
      <c r="AG79" s="232" cm="1">
        <f t="array" ref="AG7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79" s="244" t="s">
        <v>2159</v>
      </c>
      <c r="AI79" s="232" cm="1">
        <f t="array" ref="AI7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79" s="244" t="s">
        <v>2159</v>
      </c>
      <c r="AK79" s="232" cm="1">
        <f t="array" ref="AK7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79" s="244" t="s">
        <v>2159</v>
      </c>
      <c r="AM79" s="232" cm="1">
        <f t="array" ref="AM7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79" s="244" t="s">
        <v>2159</v>
      </c>
      <c r="AO79" s="232" cm="1">
        <f t="array" ref="AO79">IFERROR(
   SUM(
      _xlfn._xlws.FILTER(
         [9]!Tableau3[JP],
         ([9]!Tableau3[ITEM]=Tableau16[[#This Row],[POSTE TECHNIQUE]])*
         ([9]!Tableau3[Rep.]=Tableau16[[#This Row],[Repere ADM]])
      )
   ),
0)</f>
        <v>0</v>
      </c>
      <c r="AP79" s="232" cm="1">
        <f t="array" ref="AP79">IFERROR(
   SUM(
      _xlfn._xlws.FILTER(
         [9]!Tableau3[BP],
         ([9]!Tableau3[ITEM]=Tableau16[[#This Row],[POSTE TECHNIQUE]])*
         ([9]!Tableau3[Rep.]=Tableau16[[#This Row],[Repere ADM]])
      )
   ),
0)</f>
        <v>0</v>
      </c>
      <c r="AQ79" s="287"/>
      <c r="AR79" s="233" cm="1">
        <f t="array" ref="AR7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79" s="286" t="s">
        <v>2159</v>
      </c>
      <c r="AT79" s="232" cm="1">
        <f t="array" ref="AT7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79" s="244" t="s">
        <v>2159</v>
      </c>
      <c r="AV79" s="232" cm="1">
        <f t="array" ref="AV7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79" s="244" t="s">
        <v>2159</v>
      </c>
      <c r="AX79" s="277" cm="1">
        <f t="array" ref="AX7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79" s="244" t="s">
        <v>2159</v>
      </c>
      <c r="AZ79" s="232" cm="1">
        <f t="array" ref="AZ7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79" s="244" t="s">
        <v>2159</v>
      </c>
      <c r="BB79" s="276" cm="1">
        <f t="array" ref="BB7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79" s="275" t="s">
        <v>2159</v>
      </c>
      <c r="BD79" s="276" cm="1">
        <f t="array" ref="BD7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79" s="275" t="s">
        <v>2159</v>
      </c>
      <c r="BF79" s="232" cm="1">
        <f t="array" ref="BF79">IFERROR(
   SUM(
      _xlfn._xlws.FILTER(
         [9]!Tableau3[JP],
         ([9]!Tableau3[ITEM]=Tableau16[[#This Row],[POSTE TECHNIQUE]])*
         ([9]!Tableau3[Rep.]=Tableau16[[#This Row],[Repere REF]])
      )
   ),
0)</f>
        <v>0</v>
      </c>
      <c r="BG79" s="232" cm="1">
        <f t="array" ref="BG79">IFERROR(
   SUM(
      _xlfn._xlws.FILTER(
         [9]!Tableau3[BP],
         ([9]!Tableau3[ITEM]=Tableau16[[#This Row],[POSTE TECHNIQUE]])*
         ([9]!Tableau3[Rep.]=Tableau16[[#This Row],[Repere ADM]])
      )
   ),
0)</f>
        <v>0</v>
      </c>
      <c r="BH79" s="285"/>
      <c r="BI79" s="258"/>
      <c r="BJ79" s="257"/>
      <c r="BK79" s="257"/>
      <c r="BL79" s="257"/>
      <c r="BM79" s="275" t="s">
        <v>2962</v>
      </c>
      <c r="BN79" s="275" t="s">
        <v>2409</v>
      </c>
      <c r="BO79" s="275" t="s">
        <v>2409</v>
      </c>
      <c r="BP79" s="275" t="s">
        <v>2409</v>
      </c>
      <c r="BQ79" s="284" t="str">
        <f>Tableau16[[#This Row],[DIAM ADM]]&amp;Tableau16[[#This Row],[SERIE ADM]]</f>
        <v>00</v>
      </c>
      <c r="BR79" s="275" t="s">
        <v>2408</v>
      </c>
      <c r="BS79" s="274"/>
      <c r="BT79" s="274"/>
      <c r="BU79" s="280"/>
      <c r="BV79" s="222"/>
    </row>
    <row r="80" spans="1:74" ht="15.6" hidden="1" customHeight="1" x14ac:dyDescent="0.25">
      <c r="A80" s="279"/>
      <c r="B80" s="278" t="s">
        <v>2980</v>
      </c>
      <c r="C80" s="278" t="s">
        <v>2979</v>
      </c>
      <c r="D80" s="247"/>
      <c r="E80" s="283" t="s">
        <v>70</v>
      </c>
      <c r="F80" s="283" t="s">
        <v>70</v>
      </c>
      <c r="G8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S5101</v>
      </c>
      <c r="H80" s="237" t="s">
        <v>2567</v>
      </c>
      <c r="I80" s="248" t="s">
        <v>2566</v>
      </c>
      <c r="J80" s="237"/>
      <c r="K80" s="237" t="s">
        <v>2548</v>
      </c>
      <c r="L80" s="237" t="str">
        <f>LEFT(Tableau16[[#This Row],[NUMERO CLIENT]],SEARCH("-",Tableau16[[#This Row],[NUMERO CLIENT]])-1)</f>
        <v>S1</v>
      </c>
      <c r="M80" s="237" t="s">
        <v>2639</v>
      </c>
      <c r="N80" s="237" t="s">
        <v>2908</v>
      </c>
      <c r="O80" s="237" t="s">
        <v>2553</v>
      </c>
      <c r="P80" s="237" t="s">
        <v>2778</v>
      </c>
      <c r="Q80" s="237" t="s">
        <v>2558</v>
      </c>
      <c r="R80" s="237" t="s">
        <v>83</v>
      </c>
      <c r="S80" s="251" t="s">
        <v>2978</v>
      </c>
      <c r="T80" s="251" t="s">
        <v>2977</v>
      </c>
      <c r="U80" s="237" t="s">
        <v>2976</v>
      </c>
      <c r="V80" s="275" t="e" cm="1">
        <f t="array" ref="V80">_xlfn.XLOOKUP(Tableau16[[#This Row],[CODE DN PN]]&amp;Tableau16[[#This Row],[TYPE]],'[9]TABLEAU POIDS'!$D$3:$D$68 &amp; '[9]TABLEAU POIDS'!$E$3:$E$68,'[9]TABLEAU POIDS'!$F$3:$F$68)</f>
        <v>#N/A</v>
      </c>
      <c r="W80" s="275"/>
      <c r="X80" s="244">
        <v>4</v>
      </c>
      <c r="Y80" s="284" t="str">
        <f>Tableau16[[#This Row],[DIAM ADM]]&amp;Tableau16[[#This Row],[SERIE ADM]]</f>
        <v>00</v>
      </c>
      <c r="Z80" s="284"/>
      <c r="AA80" s="233" cm="1">
        <f t="array" ref="AA8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0" s="286">
        <v>150</v>
      </c>
      <c r="AC80" s="232" cm="1">
        <f t="array" ref="AC8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0" s="244">
        <v>50</v>
      </c>
      <c r="AE80" s="232" cm="1">
        <f t="array" ref="AE8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0" s="244" t="s">
        <v>82</v>
      </c>
      <c r="AG80" s="232" cm="1">
        <f t="array" ref="AG8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0" s="244" t="s">
        <v>37</v>
      </c>
      <c r="AI80" s="232" cm="1">
        <f t="array" ref="AI8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0" s="244">
        <v>12</v>
      </c>
      <c r="AK80" s="232" cm="1">
        <f t="array" ref="AK8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0" s="244" t="s">
        <v>2975</v>
      </c>
      <c r="AM80" s="232" cm="1">
        <f t="array" ref="AM8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0" s="244" t="s">
        <v>1123</v>
      </c>
      <c r="AO80" s="232" cm="1">
        <f t="array" ref="AO80">IFERROR(
   SUM(
      _xlfn._xlws.FILTER(
         [9]!Tableau3[JP],
         ([9]!Tableau3[ITEM]=Tableau16[[#This Row],[POSTE TECHNIQUE]])*
         ([9]!Tableau3[Rep.]=Tableau16[[#This Row],[Repere ADM]])
      )
   ),
0)</f>
        <v>0</v>
      </c>
      <c r="AP80" s="232" cm="1">
        <f t="array" ref="AP80">IFERROR(
   SUM(
      _xlfn._xlws.FILTER(
         [9]!Tableau3[BP],
         ([9]!Tableau3[ITEM]=Tableau16[[#This Row],[POSTE TECHNIQUE]])*
         ([9]!Tableau3[Rep.]=Tableau16[[#This Row],[Repere ADM]])
      )
   ),
0)</f>
        <v>0</v>
      </c>
      <c r="AQ80" s="287"/>
      <c r="AR80" s="233" cm="1">
        <f t="array" ref="AR8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0" s="286">
        <v>150</v>
      </c>
      <c r="AT80" s="232" cm="1">
        <f t="array" ref="AT8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0" s="244">
        <v>50</v>
      </c>
      <c r="AV80" s="232" cm="1">
        <f t="array" ref="AV8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0" s="244" t="s">
        <v>82</v>
      </c>
      <c r="AX80" s="277" cm="1">
        <f t="array" ref="AX8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0" s="244" t="s">
        <v>37</v>
      </c>
      <c r="AZ80" s="232" cm="1">
        <f t="array" ref="AZ8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0" s="244">
        <v>0</v>
      </c>
      <c r="BB80" s="276" cm="1">
        <f t="array" ref="BB8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0" s="275" t="s">
        <v>38</v>
      </c>
      <c r="BD80" s="276" cm="1">
        <f t="array" ref="BD8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0" s="275" t="s">
        <v>38</v>
      </c>
      <c r="BF80" s="232" cm="1">
        <f t="array" ref="BF80">IFERROR(
   SUM(
      _xlfn._xlws.FILTER(
         [9]!Tableau3[JP],
         ([9]!Tableau3[ITEM]=Tableau16[[#This Row],[POSTE TECHNIQUE]])*
         ([9]!Tableau3[Rep.]=Tableau16[[#This Row],[Repere REF]])
      )
   ),
0)</f>
        <v>0</v>
      </c>
      <c r="BG80" s="232" cm="1">
        <f t="array" ref="BG80">IFERROR(
   SUM(
      _xlfn._xlws.FILTER(
         [9]!Tableau3[BP],
         ([9]!Tableau3[ITEM]=Tableau16[[#This Row],[POSTE TECHNIQUE]])*
         ([9]!Tableau3[Rep.]=Tableau16[[#This Row],[Repere ADM]])
      )
   ),
0)</f>
        <v>0</v>
      </c>
      <c r="BH80" s="285"/>
      <c r="BI80" s="258"/>
      <c r="BJ80" s="257"/>
      <c r="BK80" s="257"/>
      <c r="BL80" s="257"/>
      <c r="BM80" s="275" t="s">
        <v>2974</v>
      </c>
      <c r="BN80" s="275" t="s">
        <v>2409</v>
      </c>
      <c r="BO80" s="275" t="s">
        <v>2409</v>
      </c>
      <c r="BP80" s="275" t="s">
        <v>2409</v>
      </c>
      <c r="BQ80" s="284" t="str">
        <f>Tableau16[[#This Row],[DIAM ADM]]&amp;Tableau16[[#This Row],[SERIE ADM]]</f>
        <v>00</v>
      </c>
      <c r="BR80" s="275" t="s">
        <v>2408</v>
      </c>
      <c r="BS80" s="274"/>
      <c r="BT80" s="274"/>
      <c r="BU80" s="280"/>
      <c r="BV80" s="222"/>
    </row>
    <row r="81" spans="1:74" ht="15.6" customHeight="1" x14ac:dyDescent="0.25">
      <c r="A81" s="279"/>
      <c r="B81" s="271" t="s">
        <v>2973</v>
      </c>
      <c r="C81" s="293" t="s">
        <v>2972</v>
      </c>
      <c r="D81" s="283"/>
      <c r="E81" s="283" t="s">
        <v>73</v>
      </c>
      <c r="F81" s="283" t="s">
        <v>73</v>
      </c>
      <c r="G8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S5201</v>
      </c>
      <c r="H81" s="237" t="s">
        <v>2567</v>
      </c>
      <c r="I81" s="248" t="s">
        <v>2566</v>
      </c>
      <c r="J81" s="237"/>
      <c r="K81" s="237" t="s">
        <v>2584</v>
      </c>
      <c r="L81" s="237" t="str">
        <f>LEFT(Tableau16[[#This Row],[NUMERO CLIENT]],SEARCH("-",Tableau16[[#This Row],[NUMERO CLIENT]])-1)</f>
        <v>S1</v>
      </c>
      <c r="M81" s="237" t="s">
        <v>2639</v>
      </c>
      <c r="N81" s="237" t="s">
        <v>2971</v>
      </c>
      <c r="O81" s="237" t="s">
        <v>2592</v>
      </c>
      <c r="P81" s="237" t="s">
        <v>2591</v>
      </c>
      <c r="Q81" s="237" t="s">
        <v>2558</v>
      </c>
      <c r="R81" s="237" t="s">
        <v>83</v>
      </c>
      <c r="S81" s="251" t="s">
        <v>2970</v>
      </c>
      <c r="T81" s="251" t="s">
        <v>2969</v>
      </c>
      <c r="U81" s="237" t="s">
        <v>2957</v>
      </c>
      <c r="V81" s="275" t="e" cm="1">
        <f t="array" ref="V81">_xlfn.XLOOKUP(Tableau16[[#This Row],[CODE DN PN]]&amp;Tableau16[[#This Row],[TYPE]],'[9]TABLEAU POIDS'!$D$3:$D$68 &amp; '[9]TABLEAU POIDS'!$E$3:$E$68,'[9]TABLEAU POIDS'!$F$3:$F$68)</f>
        <v>#N/A</v>
      </c>
      <c r="W81" s="275"/>
      <c r="X81" s="244">
        <v>0</v>
      </c>
      <c r="Y81" s="284" t="str">
        <f>Tableau16[[#This Row],[DIAM ADM]]&amp;Tableau16[[#This Row],[SERIE ADM]]</f>
        <v>00</v>
      </c>
      <c r="Z81" s="284"/>
      <c r="AA81" s="233" cm="1">
        <f t="array" ref="AA8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1" s="286" t="s">
        <v>2159</v>
      </c>
      <c r="AC81" s="232" cm="1">
        <f t="array" ref="AC8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1" s="286" t="s">
        <v>2159</v>
      </c>
      <c r="AE81" s="232" cm="1">
        <f t="array" ref="AE8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1" s="244" t="s">
        <v>2159</v>
      </c>
      <c r="AG81" s="232" cm="1">
        <f t="array" ref="AG8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1" s="286" t="s">
        <v>2159</v>
      </c>
      <c r="AI81" s="232" cm="1">
        <f t="array" ref="AI8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1" s="286" t="s">
        <v>2159</v>
      </c>
      <c r="AK81" s="232" cm="1">
        <f t="array" ref="AK8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1" s="286" t="s">
        <v>2159</v>
      </c>
      <c r="AM81" s="232" cm="1">
        <f t="array" ref="AM8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1" s="286" t="s">
        <v>2159</v>
      </c>
      <c r="AO81" s="232" cm="1">
        <f t="array" ref="AO81">IFERROR(
   SUM(
      _xlfn._xlws.FILTER(
         [9]!Tableau3[JP],
         ([9]!Tableau3[ITEM]=Tableau16[[#This Row],[POSTE TECHNIQUE]])*
         ([9]!Tableau3[Rep.]=Tableau16[[#This Row],[Repere ADM]])
      )
   ),
0)</f>
        <v>0</v>
      </c>
      <c r="AP81" s="232" cm="1">
        <f t="array" ref="AP81">IFERROR(
   SUM(
      _xlfn._xlws.FILTER(
         [9]!Tableau3[BP],
         ([9]!Tableau3[ITEM]=Tableau16[[#This Row],[POSTE TECHNIQUE]])*
         ([9]!Tableau3[Rep.]=Tableau16[[#This Row],[Repere ADM]])
      )
   ),
0)</f>
        <v>0</v>
      </c>
      <c r="AQ81" s="287"/>
      <c r="AR81" s="233" cm="1">
        <f t="array" ref="AR8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1" s="286" t="s">
        <v>2159</v>
      </c>
      <c r="AT81" s="232" cm="1">
        <f t="array" ref="AT8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1" s="286" t="s">
        <v>2159</v>
      </c>
      <c r="AV81" s="232" cm="1">
        <f t="array" ref="AV8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1" s="244" t="s">
        <v>2159</v>
      </c>
      <c r="AX81" s="277" cm="1">
        <f t="array" ref="AX8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1" s="286" t="s">
        <v>2159</v>
      </c>
      <c r="AZ81" s="232" cm="1">
        <f t="array" ref="AZ8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1" s="286" t="s">
        <v>2159</v>
      </c>
      <c r="BB81" s="276" cm="1">
        <f t="array" ref="BB8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1" s="266" t="s">
        <v>2159</v>
      </c>
      <c r="BD81" s="276" cm="1">
        <f t="array" ref="BD8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1" s="266" t="s">
        <v>2159</v>
      </c>
      <c r="BF81" s="232" cm="1">
        <f t="array" ref="BF81">IFERROR(
   SUM(
      _xlfn._xlws.FILTER(
         [9]!Tableau3[JP],
         ([9]!Tableau3[ITEM]=Tableau16[[#This Row],[POSTE TECHNIQUE]])*
         ([9]!Tableau3[Rep.]=Tableau16[[#This Row],[Repere REF]])
      )
   ),
0)</f>
        <v>0</v>
      </c>
      <c r="BG81" s="232" cm="1">
        <f t="array" ref="BG81">IFERROR(
   SUM(
      _xlfn._xlws.FILTER(
         [9]!Tableau3[BP],
         ([9]!Tableau3[ITEM]=Tableau16[[#This Row],[POSTE TECHNIQUE]])*
         ([9]!Tableau3[Rep.]=Tableau16[[#This Row],[Repere ADM]])
      )
   ),
0)</f>
        <v>0</v>
      </c>
      <c r="BH81" s="285"/>
      <c r="BI81" s="258"/>
      <c r="BJ81" s="257"/>
      <c r="BK81" s="257"/>
      <c r="BL81" s="257"/>
      <c r="BM81" s="275" t="s">
        <v>2746</v>
      </c>
      <c r="BN81" s="275" t="s">
        <v>2408</v>
      </c>
      <c r="BO81" s="275" t="s">
        <v>2721</v>
      </c>
      <c r="BP81" s="275" t="s">
        <v>2714</v>
      </c>
      <c r="BQ81" s="284" t="str">
        <f>Tableau16[[#This Row],[DIAM ADM]]&amp;Tableau16[[#This Row],[SERIE ADM]]</f>
        <v>00</v>
      </c>
      <c r="BR81" s="275" t="s">
        <v>2408</v>
      </c>
      <c r="BS81" s="274"/>
      <c r="BT81" s="274"/>
      <c r="BU81" s="280"/>
      <c r="BV81" s="222"/>
    </row>
    <row r="82" spans="1:74" ht="15.6" hidden="1" customHeight="1" x14ac:dyDescent="0.25">
      <c r="A82" s="279"/>
      <c r="B82" s="278" t="s">
        <v>2968</v>
      </c>
      <c r="C82" s="278" t="s">
        <v>2967</v>
      </c>
      <c r="D82" s="247" t="s">
        <v>2966</v>
      </c>
      <c r="E82" s="283" t="s">
        <v>83</v>
      </c>
      <c r="F82" s="283" t="s">
        <v>83</v>
      </c>
      <c r="G8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S5201</v>
      </c>
      <c r="H82" s="237" t="s">
        <v>2567</v>
      </c>
      <c r="I82" s="248" t="s">
        <v>2566</v>
      </c>
      <c r="J82" s="237"/>
      <c r="K82" s="237" t="s">
        <v>2548</v>
      </c>
      <c r="L82" s="237" t="str">
        <f>LEFT(Tableau16[[#This Row],[NUMERO CLIENT]],SEARCH("-",Tableau16[[#This Row],[NUMERO CLIENT]])-1)</f>
        <v>S1</v>
      </c>
      <c r="M82" s="237" t="s">
        <v>2639</v>
      </c>
      <c r="N82" s="237" t="s">
        <v>1522</v>
      </c>
      <c r="O82" s="237" t="s">
        <v>2553</v>
      </c>
      <c r="P82" s="237" t="s">
        <v>2778</v>
      </c>
      <c r="Q82" s="237" t="s">
        <v>2558</v>
      </c>
      <c r="R82" s="237" t="s">
        <v>83</v>
      </c>
      <c r="S82" s="251" t="s">
        <v>2965</v>
      </c>
      <c r="T82" s="251" t="s">
        <v>2964</v>
      </c>
      <c r="U82" s="237" t="s">
        <v>2957</v>
      </c>
      <c r="V82" s="275" t="e" cm="1">
        <f t="array" ref="V82">_xlfn.XLOOKUP(Tableau16[[#This Row],[CODE DN PN]]&amp;Tableau16[[#This Row],[TYPE]],'[9]TABLEAU POIDS'!$D$3:$D$68 &amp; '[9]TABLEAU POIDS'!$E$3:$E$68,'[9]TABLEAU POIDS'!$F$3:$F$68)</f>
        <v>#N/A</v>
      </c>
      <c r="W82" s="275"/>
      <c r="X82" s="244">
        <v>0</v>
      </c>
      <c r="Y82" s="284" t="str">
        <f>Tableau16[[#This Row],[DIAM ADM]]&amp;Tableau16[[#This Row],[SERIE ADM]]</f>
        <v>00</v>
      </c>
      <c r="Z82" s="284"/>
      <c r="AA82" s="233" cm="1">
        <f t="array" ref="AA8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2" s="286">
        <v>200</v>
      </c>
      <c r="AC82" s="232" cm="1">
        <f t="array" ref="AC8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2" s="244">
        <v>50</v>
      </c>
      <c r="AE82" s="232" cm="1">
        <f t="array" ref="AE8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2" s="244" t="s">
        <v>2160</v>
      </c>
      <c r="AG82" s="232" cm="1">
        <f t="array" ref="AG8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2" s="244" t="s">
        <v>37</v>
      </c>
      <c r="AI82" s="232" cm="1">
        <f t="array" ref="AI8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2" s="244">
        <v>12</v>
      </c>
      <c r="AK82" s="232" cm="1">
        <f t="array" ref="AK8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2" s="244" t="s">
        <v>2963</v>
      </c>
      <c r="AM82" s="232" cm="1">
        <f t="array" ref="AM8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2" s="244" t="s">
        <v>1115</v>
      </c>
      <c r="AO82" s="232" cm="1">
        <f t="array" ref="AO82">IFERROR(
   SUM(
      _xlfn._xlws.FILTER(
         [9]!Tableau3[JP],
         ([9]!Tableau3[ITEM]=Tableau16[[#This Row],[POSTE TECHNIQUE]])*
         ([9]!Tableau3[Rep.]=Tableau16[[#This Row],[Repere ADM]])
      )
   ),
0)</f>
        <v>0</v>
      </c>
      <c r="AP82" s="232" cm="1">
        <f t="array" ref="AP82">IFERROR(
   SUM(
      _xlfn._xlws.FILTER(
         [9]!Tableau3[BP],
         ([9]!Tableau3[ITEM]=Tableau16[[#This Row],[POSTE TECHNIQUE]])*
         ([9]!Tableau3[Rep.]=Tableau16[[#This Row],[Repere ADM]])
      )
   ),
0)</f>
        <v>0</v>
      </c>
      <c r="AQ82" s="287"/>
      <c r="AR82" s="233" cm="1">
        <f t="array" ref="AR8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2" s="286">
        <v>200</v>
      </c>
      <c r="AT82" s="232" cm="1">
        <f t="array" ref="AT8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2" s="244">
        <v>50</v>
      </c>
      <c r="AV82" s="232" cm="1">
        <f t="array" ref="AV8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2" s="244" t="s">
        <v>2160</v>
      </c>
      <c r="AX82" s="277" cm="1">
        <f t="array" ref="AX8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2" s="244" t="s">
        <v>37</v>
      </c>
      <c r="AZ82" s="232" cm="1">
        <f t="array" ref="AZ8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2" s="244">
        <v>0</v>
      </c>
      <c r="BB82" s="276" cm="1">
        <f t="array" ref="BB8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2" s="275" t="s">
        <v>38</v>
      </c>
      <c r="BD82" s="276" cm="1">
        <f t="array" ref="BD8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2" s="275" t="s">
        <v>38</v>
      </c>
      <c r="BF82" s="232" cm="1">
        <f t="array" ref="BF82">IFERROR(
   SUM(
      _xlfn._xlws.FILTER(
         [9]!Tableau3[JP],
         ([9]!Tableau3[ITEM]=Tableau16[[#This Row],[POSTE TECHNIQUE]])*
         ([9]!Tableau3[Rep.]=Tableau16[[#This Row],[Repere REF]])
      )
   ),
0)</f>
        <v>0</v>
      </c>
      <c r="BG82" s="232" cm="1">
        <f t="array" ref="BG82">IFERROR(
   SUM(
      _xlfn._xlws.FILTER(
         [9]!Tableau3[BP],
         ([9]!Tableau3[ITEM]=Tableau16[[#This Row],[POSTE TECHNIQUE]])*
         ([9]!Tableau3[Rep.]=Tableau16[[#This Row],[Repere ADM]])
      )
   ),
0)</f>
        <v>0</v>
      </c>
      <c r="BH82" s="285"/>
      <c r="BI82" s="258"/>
      <c r="BJ82" s="257"/>
      <c r="BK82" s="257"/>
      <c r="BL82" s="257"/>
      <c r="BM82" s="275" t="s">
        <v>2962</v>
      </c>
      <c r="BN82" s="275" t="s">
        <v>2409</v>
      </c>
      <c r="BO82" s="275" t="s">
        <v>2409</v>
      </c>
      <c r="BP82" s="275" t="s">
        <v>2409</v>
      </c>
      <c r="BQ82" s="284" t="str">
        <f>Tableau16[[#This Row],[DIAM ADM]]&amp;Tableau16[[#This Row],[SERIE ADM]]</f>
        <v>00</v>
      </c>
      <c r="BR82" s="275" t="s">
        <v>2928</v>
      </c>
      <c r="BS82" s="274"/>
      <c r="BT82" s="274"/>
      <c r="BU82" s="280"/>
      <c r="BV82" s="222"/>
    </row>
    <row r="83" spans="1:74" ht="15.6" hidden="1" customHeight="1" x14ac:dyDescent="0.25">
      <c r="A83" s="279"/>
      <c r="B83" s="271" t="s">
        <v>2961</v>
      </c>
      <c r="C83" s="293" t="s">
        <v>2960</v>
      </c>
      <c r="D83" s="283"/>
      <c r="E83" s="283" t="s">
        <v>75</v>
      </c>
      <c r="F83" s="283" t="s">
        <v>75</v>
      </c>
      <c r="G8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S5201</v>
      </c>
      <c r="H83" s="237" t="s">
        <v>2567</v>
      </c>
      <c r="I83" s="248" t="s">
        <v>2566</v>
      </c>
      <c r="J83" s="237"/>
      <c r="K83" s="237" t="s">
        <v>2548</v>
      </c>
      <c r="L83" s="237" t="str">
        <f>LEFT(Tableau16[[#This Row],[NUMERO CLIENT]],SEARCH("-",Tableau16[[#This Row],[NUMERO CLIENT]])-1)</f>
        <v>S1</v>
      </c>
      <c r="M83" s="237" t="s">
        <v>2639</v>
      </c>
      <c r="N83" s="237" t="s">
        <v>1522</v>
      </c>
      <c r="O83" s="237" t="s">
        <v>2553</v>
      </c>
      <c r="P83" s="237" t="s">
        <v>2778</v>
      </c>
      <c r="Q83" s="237" t="s">
        <v>2558</v>
      </c>
      <c r="R83" s="237" t="s">
        <v>83</v>
      </c>
      <c r="S83" s="251" t="s">
        <v>2959</v>
      </c>
      <c r="T83" s="251" t="s">
        <v>2958</v>
      </c>
      <c r="U83" s="237" t="s">
        <v>2957</v>
      </c>
      <c r="V83" s="275" t="e" cm="1">
        <f t="array" ref="V83">_xlfn.XLOOKUP(Tableau16[[#This Row],[CODE DN PN]]&amp;Tableau16[[#This Row],[TYPE]],'[9]TABLEAU POIDS'!$D$3:$D$68 &amp; '[9]TABLEAU POIDS'!$E$3:$E$68,'[9]TABLEAU POIDS'!$F$3:$F$68)</f>
        <v>#N/A</v>
      </c>
      <c r="W83" s="275"/>
      <c r="X83" s="244">
        <v>0</v>
      </c>
      <c r="Y83" s="284" t="str">
        <f>Tableau16[[#This Row],[DIAM ADM]]&amp;Tableau16[[#This Row],[SERIE ADM]]</f>
        <v>00</v>
      </c>
      <c r="Z83" s="284"/>
      <c r="AA83" s="233" cm="1">
        <f t="array" ref="AA8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3" s="286">
        <v>150</v>
      </c>
      <c r="AC83" s="232" cm="1">
        <f t="array" ref="AC8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3" s="244">
        <v>50</v>
      </c>
      <c r="AE83" s="232" cm="1">
        <f t="array" ref="AE8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3" s="244" t="s">
        <v>82</v>
      </c>
      <c r="AG83" s="232" cm="1">
        <f t="array" ref="AG8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3" s="244" t="s">
        <v>37</v>
      </c>
      <c r="AI83" s="232" cm="1">
        <f t="array" ref="AI8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3" s="244">
        <v>12</v>
      </c>
      <c r="AK83" s="232" cm="1">
        <f t="array" ref="AK8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3" s="247" t="s">
        <v>2312</v>
      </c>
      <c r="AM83" s="232" cm="1">
        <f t="array" ref="AM8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3" s="286" t="s">
        <v>1123</v>
      </c>
      <c r="AO83" s="232" cm="1">
        <f t="array" ref="AO83">IFERROR(
   SUM(
      _xlfn._xlws.FILTER(
         [9]!Tableau3[JP],
         ([9]!Tableau3[ITEM]=Tableau16[[#This Row],[POSTE TECHNIQUE]])*
         ([9]!Tableau3[Rep.]=Tableau16[[#This Row],[Repere ADM]])
      )
   ),
0)</f>
        <v>0</v>
      </c>
      <c r="AP83" s="232" cm="1">
        <f t="array" ref="AP83">IFERROR(
   SUM(
      _xlfn._xlws.FILTER(
         [9]!Tableau3[BP],
         ([9]!Tableau3[ITEM]=Tableau16[[#This Row],[POSTE TECHNIQUE]])*
         ([9]!Tableau3[Rep.]=Tableau16[[#This Row],[Repere ADM]])
      )
   ),
0)</f>
        <v>0</v>
      </c>
      <c r="AQ83" s="287"/>
      <c r="AR83" s="233" cm="1">
        <f t="array" ref="AR8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3" s="286">
        <v>150</v>
      </c>
      <c r="AT83" s="232" cm="1">
        <f t="array" ref="AT8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3" s="244">
        <v>50</v>
      </c>
      <c r="AV83" s="232" cm="1">
        <f t="array" ref="AV8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3" s="244" t="s">
        <v>82</v>
      </c>
      <c r="AX83" s="277" cm="1">
        <f t="array" ref="AX8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3" s="244" t="s">
        <v>37</v>
      </c>
      <c r="AZ83" s="232" cm="1">
        <f t="array" ref="AZ8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3" s="244">
        <v>0</v>
      </c>
      <c r="BB83" s="276" cm="1">
        <f t="array" ref="BB8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3" s="275" t="s">
        <v>38</v>
      </c>
      <c r="BD83" s="276" cm="1">
        <f t="array" ref="BD8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3" s="275" t="s">
        <v>38</v>
      </c>
      <c r="BF83" s="232" cm="1">
        <f t="array" ref="BF83">IFERROR(
   SUM(
      _xlfn._xlws.FILTER(
         [9]!Tableau3[JP],
         ([9]!Tableau3[ITEM]=Tableau16[[#This Row],[POSTE TECHNIQUE]])*
         ([9]!Tableau3[Rep.]=Tableau16[[#This Row],[Repere REF]])
      )
   ),
0)</f>
        <v>0</v>
      </c>
      <c r="BG83" s="232" cm="1">
        <f t="array" ref="BG83">IFERROR(
   SUM(
      _xlfn._xlws.FILTER(
         [9]!Tableau3[BP],
         ([9]!Tableau3[ITEM]=Tableau16[[#This Row],[POSTE TECHNIQUE]])*
         ([9]!Tableau3[Rep.]=Tableau16[[#This Row],[Repere ADM]])
      )
   ),
0)</f>
        <v>0</v>
      </c>
      <c r="BH83" s="285"/>
      <c r="BI83" s="258"/>
      <c r="BJ83" s="257"/>
      <c r="BK83" s="257"/>
      <c r="BL83" s="257"/>
      <c r="BM83" s="275" t="s">
        <v>2587</v>
      </c>
      <c r="BN83" s="275" t="s">
        <v>2408</v>
      </c>
      <c r="BO83" s="275" t="s">
        <v>2721</v>
      </c>
      <c r="BP83" s="275" t="s">
        <v>2714</v>
      </c>
      <c r="BQ83" s="284" t="str">
        <f>Tableau16[[#This Row],[DIAM ADM]]&amp;Tableau16[[#This Row],[SERIE ADM]]</f>
        <v>00</v>
      </c>
      <c r="BR83" s="275" t="e" cm="1">
        <f t="array" ref="BR8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83" s="274"/>
      <c r="BT83" s="274"/>
      <c r="BU83" s="280"/>
      <c r="BV83" s="222"/>
    </row>
    <row r="84" spans="1:74" ht="15.6" hidden="1" customHeight="1" x14ac:dyDescent="0.25">
      <c r="A84" s="279"/>
      <c r="B84" s="350" t="s">
        <v>2956</v>
      </c>
      <c r="C84" s="350" t="s">
        <v>2955</v>
      </c>
      <c r="D84" s="349"/>
      <c r="E84" s="283" t="s">
        <v>75</v>
      </c>
      <c r="F84" s="283" t="s">
        <v>75</v>
      </c>
      <c r="G8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H84" s="237" t="s">
        <v>2567</v>
      </c>
      <c r="I84" s="248" t="s">
        <v>2566</v>
      </c>
      <c r="J84" s="248"/>
      <c r="K84" s="237" t="s">
        <v>2548</v>
      </c>
      <c r="L84" s="237" t="str">
        <f>LEFT(Tableau16[[#This Row],[NUMERO CLIENT]],SEARCH("-",Tableau16[[#This Row],[NUMERO CLIENT]])-1)</f>
        <v>S1</v>
      </c>
      <c r="M84" s="237" t="s">
        <v>2639</v>
      </c>
      <c r="N84" s="237" t="s">
        <v>1547</v>
      </c>
      <c r="O84" s="237" t="s">
        <v>2553</v>
      </c>
      <c r="P84" s="237" t="s">
        <v>2638</v>
      </c>
      <c r="Q84" s="237" t="s">
        <v>2558</v>
      </c>
      <c r="R84" s="237" t="s">
        <v>73</v>
      </c>
      <c r="S84" s="237" t="s">
        <v>2954</v>
      </c>
      <c r="T84" s="237" t="s">
        <v>2953</v>
      </c>
      <c r="U84" s="237" t="s">
        <v>2936</v>
      </c>
      <c r="V84" s="275" t="e" cm="1">
        <f t="array" ref="V84">_xlfn.XLOOKUP(Tableau16[[#This Row],[CODE DN PN]]&amp;Tableau16[[#This Row],[TYPE]],'[9]TABLEAU POIDS'!$D$3:$D$68 &amp; '[9]TABLEAU POIDS'!$E$3:$E$68,'[9]TABLEAU POIDS'!$F$3:$F$68)</f>
        <v>#N/A</v>
      </c>
      <c r="W84" s="275"/>
      <c r="X84" s="244">
        <v>8</v>
      </c>
      <c r="Y84" s="284" t="str">
        <f>Tableau16[[#This Row],[DIAM ADM]]&amp;Tableau16[[#This Row],[SERIE ADM]]</f>
        <v>00</v>
      </c>
      <c r="Z84" s="284"/>
      <c r="AA84" s="233" cm="1">
        <f t="array" ref="AA8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4" s="286" t="s">
        <v>2159</v>
      </c>
      <c r="AC84" s="232" cm="1">
        <f t="array" ref="AC8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4" s="286" t="s">
        <v>2159</v>
      </c>
      <c r="AE84" s="232" cm="1">
        <f t="array" ref="AE8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4" s="244" t="s">
        <v>2159</v>
      </c>
      <c r="AG84" s="232" cm="1">
        <f t="array" ref="AG8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4" s="286" t="s">
        <v>2159</v>
      </c>
      <c r="AI84" s="232" cm="1">
        <f t="array" ref="AI8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4" s="286" t="s">
        <v>2159</v>
      </c>
      <c r="AK84" s="232" cm="1">
        <f t="array" ref="AK8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4" s="286" t="s">
        <v>2159</v>
      </c>
      <c r="AM84" s="232" cm="1">
        <f t="array" ref="AM8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4" s="286" t="s">
        <v>2159</v>
      </c>
      <c r="AO84" s="232" cm="1">
        <f t="array" ref="AO84">IFERROR(
   SUM(
      _xlfn._xlws.FILTER(
         [9]!Tableau3[JP],
         ([9]!Tableau3[ITEM]=Tableau16[[#This Row],[POSTE TECHNIQUE]])*
         ([9]!Tableau3[Rep.]=Tableau16[[#This Row],[Repere ADM]])
      )
   ),
0)</f>
        <v>0</v>
      </c>
      <c r="AP84" s="232" cm="1">
        <f t="array" ref="AP84">IFERROR(
   SUM(
      _xlfn._xlws.FILTER(
         [9]!Tableau3[BP],
         ([9]!Tableau3[ITEM]=Tableau16[[#This Row],[POSTE TECHNIQUE]])*
         ([9]!Tableau3[Rep.]=Tableau16[[#This Row],[Repere ADM]])
      )
   ),
0)</f>
        <v>0</v>
      </c>
      <c r="AQ84" s="287"/>
      <c r="AR84" s="233" cm="1">
        <f t="array" ref="AR8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4" s="286" t="s">
        <v>2159</v>
      </c>
      <c r="AT84" s="232" cm="1">
        <f t="array" ref="AT8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4" s="286" t="s">
        <v>2159</v>
      </c>
      <c r="AV84" s="232" cm="1">
        <f t="array" ref="AV8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4" s="244" t="s">
        <v>2159</v>
      </c>
      <c r="AX84" s="277" cm="1">
        <f t="array" ref="AX8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4" s="286" t="s">
        <v>2159</v>
      </c>
      <c r="AZ84" s="232" cm="1">
        <f t="array" ref="AZ8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4" s="286" t="s">
        <v>2159</v>
      </c>
      <c r="BB84" s="276" cm="1">
        <f t="array" ref="BB8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4" s="286" t="s">
        <v>2159</v>
      </c>
      <c r="BD84" s="276" cm="1">
        <f t="array" ref="BD8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4" s="286" t="s">
        <v>2159</v>
      </c>
      <c r="BF84" s="232" cm="1">
        <f t="array" ref="BF84">IFERROR(
   SUM(
      _xlfn._xlws.FILTER(
         [9]!Tableau3[JP],
         ([9]!Tableau3[ITEM]=Tableau16[[#This Row],[POSTE TECHNIQUE]])*
         ([9]!Tableau3[Rep.]=Tableau16[[#This Row],[Repere REF]])
      )
   ),
0)</f>
        <v>0</v>
      </c>
      <c r="BG84" s="232" cm="1">
        <f t="array" ref="BG84">IFERROR(
   SUM(
      _xlfn._xlws.FILTER(
         [9]!Tableau3[BP],
         ([9]!Tableau3[ITEM]=Tableau16[[#This Row],[POSTE TECHNIQUE]])*
         ([9]!Tableau3[Rep.]=Tableau16[[#This Row],[Repere ADM]])
      )
   ),
0)</f>
        <v>0</v>
      </c>
      <c r="BH84" s="285"/>
      <c r="BI84" s="258"/>
      <c r="BJ84" s="257"/>
      <c r="BK84" s="257"/>
      <c r="BL84" s="257"/>
      <c r="BM84" s="275" t="s">
        <v>2587</v>
      </c>
      <c r="BN84" s="275" t="s">
        <v>2408</v>
      </c>
      <c r="BO84" s="275" t="s">
        <v>2409</v>
      </c>
      <c r="BP84" s="275" t="s">
        <v>2714</v>
      </c>
      <c r="BQ84" s="284" t="str">
        <f>Tableau16[[#This Row],[DIAM ADM]]&amp;Tableau16[[#This Row],[SERIE ADM]]</f>
        <v>00</v>
      </c>
      <c r="BR84" s="275" t="s">
        <v>2408</v>
      </c>
      <c r="BS84" s="274"/>
      <c r="BT84" s="274"/>
      <c r="BU84" s="280"/>
      <c r="BV84" s="222"/>
    </row>
    <row r="85" spans="1:74" ht="15.6" hidden="1" customHeight="1" x14ac:dyDescent="0.25">
      <c r="A85" s="279"/>
      <c r="B85" s="350" t="s">
        <v>2952</v>
      </c>
      <c r="C85" s="350" t="s">
        <v>2951</v>
      </c>
      <c r="D85" s="349"/>
      <c r="E85" s="283" t="s">
        <v>76</v>
      </c>
      <c r="F85" s="283" t="s">
        <v>76</v>
      </c>
      <c r="G8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H85" s="237" t="s">
        <v>2567</v>
      </c>
      <c r="I85" s="248" t="s">
        <v>2566</v>
      </c>
      <c r="J85" s="248"/>
      <c r="K85" s="237" t="s">
        <v>2548</v>
      </c>
      <c r="L85" s="237" t="str">
        <f>LEFT(Tableau16[[#This Row],[NUMERO CLIENT]],SEARCH("-",Tableau16[[#This Row],[NUMERO CLIENT]])-1)</f>
        <v>S1</v>
      </c>
      <c r="M85" s="237" t="s">
        <v>2639</v>
      </c>
      <c r="N85" s="237" t="s">
        <v>1547</v>
      </c>
      <c r="O85" s="237" t="s">
        <v>2553</v>
      </c>
      <c r="P85" s="237" t="s">
        <v>2638</v>
      </c>
      <c r="Q85" s="237" t="s">
        <v>2558</v>
      </c>
      <c r="R85" s="237" t="s">
        <v>73</v>
      </c>
      <c r="S85" s="237" t="s">
        <v>2950</v>
      </c>
      <c r="T85" s="237" t="s">
        <v>2949</v>
      </c>
      <c r="U85" s="237" t="s">
        <v>2936</v>
      </c>
      <c r="V85" s="275" t="e" cm="1">
        <f t="array" ref="V85">_xlfn.XLOOKUP(Tableau16[[#This Row],[CODE DN PN]]&amp;Tableau16[[#This Row],[TYPE]],'[9]TABLEAU POIDS'!$D$3:$D$68 &amp; '[9]TABLEAU POIDS'!$E$3:$E$68,'[9]TABLEAU POIDS'!$F$3:$F$68)</f>
        <v>#N/A</v>
      </c>
      <c r="W85" s="275"/>
      <c r="X85" s="244">
        <v>8</v>
      </c>
      <c r="Y85" s="284" t="str">
        <f>Tableau16[[#This Row],[DIAM ADM]]&amp;Tableau16[[#This Row],[SERIE ADM]]</f>
        <v>00</v>
      </c>
      <c r="Z85" s="284"/>
      <c r="AA85" s="233" cm="1">
        <f t="array" ref="AA8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5" s="286" t="s">
        <v>2159</v>
      </c>
      <c r="AC85" s="232" cm="1">
        <f t="array" ref="AC8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5" s="286" t="s">
        <v>2159</v>
      </c>
      <c r="AE85" s="232" cm="1">
        <f t="array" ref="AE8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5" s="244" t="s">
        <v>2159</v>
      </c>
      <c r="AG85" s="232" cm="1">
        <f t="array" ref="AG8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5" s="286" t="s">
        <v>2159</v>
      </c>
      <c r="AI85" s="232" cm="1">
        <f t="array" ref="AI8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5" s="286" t="s">
        <v>2159</v>
      </c>
      <c r="AK85" s="232" cm="1">
        <f t="array" ref="AK8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5" s="286" t="s">
        <v>2159</v>
      </c>
      <c r="AM85" s="232" cm="1">
        <f t="array" ref="AM8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5" s="286" t="s">
        <v>2159</v>
      </c>
      <c r="AO85" s="232" cm="1">
        <f t="array" ref="AO85">IFERROR(
   SUM(
      _xlfn._xlws.FILTER(
         [9]!Tableau3[JP],
         ([9]!Tableau3[ITEM]=Tableau16[[#This Row],[POSTE TECHNIQUE]])*
         ([9]!Tableau3[Rep.]=Tableau16[[#This Row],[Repere ADM]])
      )
   ),
0)</f>
        <v>0</v>
      </c>
      <c r="AP85" s="232" cm="1">
        <f t="array" ref="AP85">IFERROR(
   SUM(
      _xlfn._xlws.FILTER(
         [9]!Tableau3[BP],
         ([9]!Tableau3[ITEM]=Tableau16[[#This Row],[POSTE TECHNIQUE]])*
         ([9]!Tableau3[Rep.]=Tableau16[[#This Row],[Repere ADM]])
      )
   ),
0)</f>
        <v>0</v>
      </c>
      <c r="AQ85" s="287"/>
      <c r="AR85" s="233" cm="1">
        <f t="array" ref="AR8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5" s="286" t="s">
        <v>2159</v>
      </c>
      <c r="AT85" s="232" cm="1">
        <f t="array" ref="AT8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5" s="286" t="s">
        <v>2159</v>
      </c>
      <c r="AV85" s="232" cm="1">
        <f t="array" ref="AV8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5" s="244" t="s">
        <v>2159</v>
      </c>
      <c r="AX85" s="277" cm="1">
        <f t="array" ref="AX8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5" s="286" t="s">
        <v>2159</v>
      </c>
      <c r="AZ85" s="232" cm="1">
        <f t="array" ref="AZ8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5" s="286" t="s">
        <v>2159</v>
      </c>
      <c r="BB85" s="276" cm="1">
        <f t="array" ref="BB8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5" s="266" t="s">
        <v>2159</v>
      </c>
      <c r="BD85" s="276" cm="1">
        <f t="array" ref="BD8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5" s="266" t="s">
        <v>2159</v>
      </c>
      <c r="BF85" s="232" cm="1">
        <f t="array" ref="BF85">IFERROR(
   SUM(
      _xlfn._xlws.FILTER(
         [9]!Tableau3[JP],
         ([9]!Tableau3[ITEM]=Tableau16[[#This Row],[POSTE TECHNIQUE]])*
         ([9]!Tableau3[Rep.]=Tableau16[[#This Row],[Repere REF]])
      )
   ),
0)</f>
        <v>0</v>
      </c>
      <c r="BG85" s="232" cm="1">
        <f t="array" ref="BG85">IFERROR(
   SUM(
      _xlfn._xlws.FILTER(
         [9]!Tableau3[BP],
         ([9]!Tableau3[ITEM]=Tableau16[[#This Row],[POSTE TECHNIQUE]])*
         ([9]!Tableau3[Rep.]=Tableau16[[#This Row],[Repere ADM]])
      )
   ),
0)</f>
        <v>0</v>
      </c>
      <c r="BH85" s="285"/>
      <c r="BI85" s="258"/>
      <c r="BJ85" s="257"/>
      <c r="BK85" s="257"/>
      <c r="BL85" s="257"/>
      <c r="BM85" s="275" t="s">
        <v>2587</v>
      </c>
      <c r="BN85" s="275" t="s">
        <v>2408</v>
      </c>
      <c r="BO85" s="275" t="s">
        <v>2409</v>
      </c>
      <c r="BP85" s="275" t="s">
        <v>2714</v>
      </c>
      <c r="BQ85" s="284" t="str">
        <f>Tableau16[[#This Row],[DIAM ADM]]&amp;Tableau16[[#This Row],[SERIE ADM]]</f>
        <v>00</v>
      </c>
      <c r="BR85" s="275" t="s">
        <v>2408</v>
      </c>
      <c r="BS85" s="274"/>
      <c r="BT85" s="274"/>
      <c r="BU85" s="280"/>
      <c r="BV85" s="222"/>
    </row>
    <row r="86" spans="1:74" ht="15.6" hidden="1" customHeight="1" x14ac:dyDescent="0.25">
      <c r="A86" s="279"/>
      <c r="B86" s="350" t="s">
        <v>2948</v>
      </c>
      <c r="C86" s="350" t="s">
        <v>2947</v>
      </c>
      <c r="D86" s="349"/>
      <c r="E86" s="283" t="s">
        <v>112</v>
      </c>
      <c r="F86" s="283" t="s">
        <v>112</v>
      </c>
      <c r="G8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H86" s="237" t="s">
        <v>2567</v>
      </c>
      <c r="I86" s="248" t="s">
        <v>2566</v>
      </c>
      <c r="J86" s="248"/>
      <c r="K86" s="248" t="s">
        <v>2548</v>
      </c>
      <c r="L86" s="248" t="str">
        <f>LEFT(Tableau16[[#This Row],[NUMERO CLIENT]],SEARCH("-",Tableau16[[#This Row],[NUMERO CLIENT]])-1)</f>
        <v>S1</v>
      </c>
      <c r="M86" s="237" t="s">
        <v>2639</v>
      </c>
      <c r="N86" s="237" t="s">
        <v>1547</v>
      </c>
      <c r="O86" s="237" t="s">
        <v>2553</v>
      </c>
      <c r="P86" s="237" t="s">
        <v>2638</v>
      </c>
      <c r="Q86" s="237" t="s">
        <v>2558</v>
      </c>
      <c r="R86" s="237" t="s">
        <v>73</v>
      </c>
      <c r="S86" s="251" t="s">
        <v>2946</v>
      </c>
      <c r="T86" s="251" t="s">
        <v>2945</v>
      </c>
      <c r="U86" s="237" t="s">
        <v>2936</v>
      </c>
      <c r="V86" s="275" t="e" cm="1">
        <f t="array" ref="V86">_xlfn.XLOOKUP(Tableau16[[#This Row],[CODE DN PN]]&amp;Tableau16[[#This Row],[TYPE]],'[9]TABLEAU POIDS'!$D$3:$D$68 &amp; '[9]TABLEAU POIDS'!$E$3:$E$68,'[9]TABLEAU POIDS'!$F$3:$F$68)</f>
        <v>#N/A</v>
      </c>
      <c r="W86" s="275"/>
      <c r="X86" s="244">
        <v>8</v>
      </c>
      <c r="Y86" s="284" t="str">
        <f>Tableau16[[#This Row],[DIAM ADM]]&amp;Tableau16[[#This Row],[SERIE ADM]]</f>
        <v>00</v>
      </c>
      <c r="Z86" s="284"/>
      <c r="AA86" s="233" cm="1">
        <f t="array" ref="AA8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6" s="286" t="s">
        <v>2159</v>
      </c>
      <c r="AC86" s="232" cm="1">
        <f t="array" ref="AC8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6" s="286" t="s">
        <v>2159</v>
      </c>
      <c r="AE86" s="232" cm="1">
        <f t="array" ref="AE8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6" s="244" t="s">
        <v>2159</v>
      </c>
      <c r="AG86" s="232" cm="1">
        <f t="array" ref="AG8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6" s="286" t="s">
        <v>2159</v>
      </c>
      <c r="AI86" s="232" cm="1">
        <f t="array" ref="AI8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6" s="286" t="s">
        <v>2159</v>
      </c>
      <c r="AK86" s="232" cm="1">
        <f t="array" ref="AK8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6" s="286" t="s">
        <v>2159</v>
      </c>
      <c r="AM86" s="232" cm="1">
        <f t="array" ref="AM8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6" s="286" t="s">
        <v>2159</v>
      </c>
      <c r="AO86" s="232" cm="1">
        <f t="array" ref="AO86">IFERROR(
   SUM(
      _xlfn._xlws.FILTER(
         [9]!Tableau3[JP],
         ([9]!Tableau3[ITEM]=Tableau16[[#This Row],[POSTE TECHNIQUE]])*
         ([9]!Tableau3[Rep.]=Tableau16[[#This Row],[Repere ADM]])
      )
   ),
0)</f>
        <v>0</v>
      </c>
      <c r="AP86" s="232" cm="1">
        <f t="array" ref="AP86">IFERROR(
   SUM(
      _xlfn._xlws.FILTER(
         [9]!Tableau3[BP],
         ([9]!Tableau3[ITEM]=Tableau16[[#This Row],[POSTE TECHNIQUE]])*
         ([9]!Tableau3[Rep.]=Tableau16[[#This Row],[Repere ADM]])
      )
   ),
0)</f>
        <v>0</v>
      </c>
      <c r="AQ86" s="287"/>
      <c r="AR86" s="233" cm="1">
        <f t="array" ref="AR8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6" s="286" t="s">
        <v>2159</v>
      </c>
      <c r="AT86" s="232" cm="1">
        <f t="array" ref="AT8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6" s="286" t="s">
        <v>2159</v>
      </c>
      <c r="AV86" s="232" cm="1">
        <f t="array" ref="AV8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6" s="244" t="s">
        <v>2159</v>
      </c>
      <c r="AX86" s="277" cm="1">
        <f t="array" ref="AX8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6" s="286" t="s">
        <v>2159</v>
      </c>
      <c r="AZ86" s="232" cm="1">
        <f t="array" ref="AZ8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6" s="286" t="s">
        <v>2159</v>
      </c>
      <c r="BB86" s="276" cm="1">
        <f t="array" ref="BB8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6" s="266" t="s">
        <v>2159</v>
      </c>
      <c r="BD86" s="276" cm="1">
        <f t="array" ref="BD8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6" s="266" t="s">
        <v>2159</v>
      </c>
      <c r="BF86" s="232" cm="1">
        <f t="array" ref="BF86">IFERROR(
   SUM(
      _xlfn._xlws.FILTER(
         [9]!Tableau3[JP],
         ([9]!Tableau3[ITEM]=Tableau16[[#This Row],[POSTE TECHNIQUE]])*
         ([9]!Tableau3[Rep.]=Tableau16[[#This Row],[Repere REF]])
      )
   ),
0)</f>
        <v>0</v>
      </c>
      <c r="BG86" s="232" cm="1">
        <f t="array" ref="BG86">IFERROR(
   SUM(
      _xlfn._xlws.FILTER(
         [9]!Tableau3[BP],
         ([9]!Tableau3[ITEM]=Tableau16[[#This Row],[POSTE TECHNIQUE]])*
         ([9]!Tableau3[Rep.]=Tableau16[[#This Row],[Repere ADM]])
      )
   ),
0)</f>
        <v>0</v>
      </c>
      <c r="BH86" s="285"/>
      <c r="BI86" s="258"/>
      <c r="BJ86" s="257"/>
      <c r="BK86" s="257"/>
      <c r="BL86" s="257"/>
      <c r="BM86" s="275" t="s">
        <v>2587</v>
      </c>
      <c r="BN86" s="275" t="s">
        <v>2408</v>
      </c>
      <c r="BO86" s="275" t="s">
        <v>2409</v>
      </c>
      <c r="BP86" s="275" t="s">
        <v>2714</v>
      </c>
      <c r="BQ86" s="284" t="str">
        <f>Tableau16[[#This Row],[DIAM ADM]]&amp;Tableau16[[#This Row],[SERIE ADM]]</f>
        <v>00</v>
      </c>
      <c r="BR86" s="275" t="s">
        <v>2408</v>
      </c>
      <c r="BS86" s="274"/>
      <c r="BT86" s="274"/>
      <c r="BU86" s="280"/>
      <c r="BV86" s="222"/>
    </row>
    <row r="87" spans="1:74" ht="15.6" hidden="1" customHeight="1" x14ac:dyDescent="0.25">
      <c r="A87" s="279"/>
      <c r="B87" s="350" t="s">
        <v>2944</v>
      </c>
      <c r="C87" s="350" t="s">
        <v>2943</v>
      </c>
      <c r="D87" s="349"/>
      <c r="E87" s="283" t="s">
        <v>106</v>
      </c>
      <c r="F87" s="283" t="s">
        <v>106</v>
      </c>
      <c r="G8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H87" s="237" t="s">
        <v>2567</v>
      </c>
      <c r="I87" s="248" t="s">
        <v>2566</v>
      </c>
      <c r="J87" s="248"/>
      <c r="K87" s="248" t="s">
        <v>2548</v>
      </c>
      <c r="L87" s="248" t="str">
        <f>LEFT(Tableau16[[#This Row],[NUMERO CLIENT]],SEARCH("-",Tableau16[[#This Row],[NUMERO CLIENT]])-1)</f>
        <v>S1</v>
      </c>
      <c r="M87" s="237" t="s">
        <v>2639</v>
      </c>
      <c r="N87" s="237" t="s">
        <v>1547</v>
      </c>
      <c r="O87" s="237" t="s">
        <v>2553</v>
      </c>
      <c r="P87" s="237" t="s">
        <v>2638</v>
      </c>
      <c r="Q87" s="237" t="s">
        <v>2558</v>
      </c>
      <c r="R87" s="237" t="s">
        <v>73</v>
      </c>
      <c r="S87" s="237" t="s">
        <v>2942</v>
      </c>
      <c r="T87" s="237" t="s">
        <v>2941</v>
      </c>
      <c r="U87" s="237" t="s">
        <v>2936</v>
      </c>
      <c r="V87" s="275" t="e" cm="1">
        <f t="array" ref="V87">_xlfn.XLOOKUP(Tableau16[[#This Row],[CODE DN PN]]&amp;Tableau16[[#This Row],[TYPE]],'[9]TABLEAU POIDS'!$D$3:$D$68 &amp; '[9]TABLEAU POIDS'!$E$3:$E$68,'[9]TABLEAU POIDS'!$F$3:$F$68)</f>
        <v>#N/A</v>
      </c>
      <c r="W87" s="275"/>
      <c r="X87" s="244">
        <v>8</v>
      </c>
      <c r="Y87" s="284" t="str">
        <f>Tableau16[[#This Row],[DIAM ADM]]&amp;Tableau16[[#This Row],[SERIE ADM]]</f>
        <v>00</v>
      </c>
      <c r="Z87" s="284"/>
      <c r="AA87" s="233" cm="1">
        <f t="array" ref="AA8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7" s="286" t="s">
        <v>2159</v>
      </c>
      <c r="AC87" s="232" cm="1">
        <f t="array" ref="AC8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7" s="286" t="s">
        <v>2159</v>
      </c>
      <c r="AE87" s="232" cm="1">
        <f t="array" ref="AE8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7" s="244" t="s">
        <v>2159</v>
      </c>
      <c r="AG87" s="232" cm="1">
        <f t="array" ref="AG8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7" s="286" t="s">
        <v>2159</v>
      </c>
      <c r="AI87" s="232" cm="1">
        <f t="array" ref="AI8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7" s="286" t="s">
        <v>2159</v>
      </c>
      <c r="AK87" s="232" cm="1">
        <f t="array" ref="AK8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7" s="286" t="s">
        <v>2159</v>
      </c>
      <c r="AM87" s="232" cm="1">
        <f t="array" ref="AM8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7" s="286" t="s">
        <v>2159</v>
      </c>
      <c r="AO87" s="232" cm="1">
        <f t="array" ref="AO87">IFERROR(
   SUM(
      _xlfn._xlws.FILTER(
         [9]!Tableau3[JP],
         ([9]!Tableau3[ITEM]=Tableau16[[#This Row],[POSTE TECHNIQUE]])*
         ([9]!Tableau3[Rep.]=Tableau16[[#This Row],[Repere ADM]])
      )
   ),
0)</f>
        <v>0</v>
      </c>
      <c r="AP87" s="232" cm="1">
        <f t="array" ref="AP87">IFERROR(
   SUM(
      _xlfn._xlws.FILTER(
         [9]!Tableau3[BP],
         ([9]!Tableau3[ITEM]=Tableau16[[#This Row],[POSTE TECHNIQUE]])*
         ([9]!Tableau3[Rep.]=Tableau16[[#This Row],[Repere ADM]])
      )
   ),
0)</f>
        <v>0</v>
      </c>
      <c r="AQ87" s="287"/>
      <c r="AR87" s="233" cm="1">
        <f t="array" ref="AR8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7" s="286" t="s">
        <v>2159</v>
      </c>
      <c r="AT87" s="232" cm="1">
        <f t="array" ref="AT8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7" s="286" t="s">
        <v>2159</v>
      </c>
      <c r="AV87" s="232" cm="1">
        <f t="array" ref="AV8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7" s="244" t="s">
        <v>2159</v>
      </c>
      <c r="AX87" s="277" cm="1">
        <f t="array" ref="AX8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7" s="286" t="s">
        <v>2159</v>
      </c>
      <c r="AZ87" s="232" cm="1">
        <f t="array" ref="AZ8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7" s="286" t="s">
        <v>2159</v>
      </c>
      <c r="BB87" s="276" cm="1">
        <f t="array" ref="BB8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7" s="266" t="s">
        <v>2159</v>
      </c>
      <c r="BD87" s="276" cm="1">
        <f t="array" ref="BD8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7" s="266" t="s">
        <v>2159</v>
      </c>
      <c r="BF87" s="232" cm="1">
        <f t="array" ref="BF87">IFERROR(
   SUM(
      _xlfn._xlws.FILTER(
         [9]!Tableau3[JP],
         ([9]!Tableau3[ITEM]=Tableau16[[#This Row],[POSTE TECHNIQUE]])*
         ([9]!Tableau3[Rep.]=Tableau16[[#This Row],[Repere REF]])
      )
   ),
0)</f>
        <v>0</v>
      </c>
      <c r="BG87" s="232" cm="1">
        <f t="array" ref="BG87">IFERROR(
   SUM(
      _xlfn._xlws.FILTER(
         [9]!Tableau3[BP],
         ([9]!Tableau3[ITEM]=Tableau16[[#This Row],[POSTE TECHNIQUE]])*
         ([9]!Tableau3[Rep.]=Tableau16[[#This Row],[Repere ADM]])
      )
   ),
0)</f>
        <v>0</v>
      </c>
      <c r="BH87" s="285"/>
      <c r="BI87" s="258"/>
      <c r="BJ87" s="257"/>
      <c r="BK87" s="257"/>
      <c r="BL87" s="257"/>
      <c r="BM87" s="275" t="s">
        <v>2587</v>
      </c>
      <c r="BN87" s="275" t="s">
        <v>2408</v>
      </c>
      <c r="BO87" s="275" t="s">
        <v>2409</v>
      </c>
      <c r="BP87" s="275" t="s">
        <v>2714</v>
      </c>
      <c r="BQ87" s="284" t="str">
        <f>Tableau16[[#This Row],[DIAM ADM]]&amp;Tableau16[[#This Row],[SERIE ADM]]</f>
        <v>00</v>
      </c>
      <c r="BR87" s="275" t="s">
        <v>2408</v>
      </c>
      <c r="BS87" s="274"/>
      <c r="BT87" s="274"/>
      <c r="BU87" s="280"/>
      <c r="BV87" s="222"/>
    </row>
    <row r="88" spans="1:74" ht="15.6" hidden="1" customHeight="1" x14ac:dyDescent="0.25">
      <c r="A88" s="279"/>
      <c r="B88" s="350" t="s">
        <v>2940</v>
      </c>
      <c r="C88" s="350" t="s">
        <v>2939</v>
      </c>
      <c r="D88" s="349"/>
      <c r="E88" s="283" t="s">
        <v>113</v>
      </c>
      <c r="F88" s="283" t="s">
        <v>113</v>
      </c>
      <c r="G8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H88" s="237" t="s">
        <v>2567</v>
      </c>
      <c r="I88" s="248" t="s">
        <v>2566</v>
      </c>
      <c r="J88" s="248"/>
      <c r="K88" s="237" t="s">
        <v>2548</v>
      </c>
      <c r="L88" s="237" t="str">
        <f>LEFT(Tableau16[[#This Row],[NUMERO CLIENT]],SEARCH("-",Tableau16[[#This Row],[NUMERO CLIENT]])-1)</f>
        <v>S1</v>
      </c>
      <c r="M88" s="237" t="s">
        <v>2639</v>
      </c>
      <c r="N88" s="237" t="s">
        <v>1547</v>
      </c>
      <c r="O88" s="237" t="s">
        <v>2553</v>
      </c>
      <c r="P88" s="237" t="s">
        <v>2638</v>
      </c>
      <c r="Q88" s="237" t="s">
        <v>2558</v>
      </c>
      <c r="R88" s="237" t="s">
        <v>73</v>
      </c>
      <c r="S88" s="251" t="s">
        <v>2938</v>
      </c>
      <c r="T88" s="251" t="s">
        <v>2937</v>
      </c>
      <c r="U88" s="237" t="s">
        <v>2936</v>
      </c>
      <c r="V88" s="275" t="e" cm="1">
        <f t="array" ref="V88">_xlfn.XLOOKUP(Tableau16[[#This Row],[CODE DN PN]]&amp;Tableau16[[#This Row],[TYPE]],'[9]TABLEAU POIDS'!$D$3:$D$68 &amp; '[9]TABLEAU POIDS'!$E$3:$E$68,'[9]TABLEAU POIDS'!$F$3:$F$68)</f>
        <v>#N/A</v>
      </c>
      <c r="W88" s="275"/>
      <c r="X88" s="244">
        <v>8</v>
      </c>
      <c r="Y88" s="284" t="str">
        <f>Tableau16[[#This Row],[DIAM ADM]]&amp;Tableau16[[#This Row],[SERIE ADM]]</f>
        <v>00</v>
      </c>
      <c r="Z88" s="284"/>
      <c r="AA88" s="233" cm="1">
        <f t="array" ref="AA8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8" s="286" t="s">
        <v>2159</v>
      </c>
      <c r="AC88" s="232" cm="1">
        <f t="array" ref="AC8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8" s="286" t="s">
        <v>2159</v>
      </c>
      <c r="AE88" s="232" cm="1">
        <f t="array" ref="AE8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8" s="244" t="s">
        <v>2159</v>
      </c>
      <c r="AG88" s="232" cm="1">
        <f t="array" ref="AG8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8" s="286" t="s">
        <v>2159</v>
      </c>
      <c r="AI88" s="232" cm="1">
        <f t="array" ref="AI8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8" s="286" t="s">
        <v>2159</v>
      </c>
      <c r="AK88" s="232" cm="1">
        <f t="array" ref="AK8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8" s="286" t="s">
        <v>2159</v>
      </c>
      <c r="AM88" s="232" cm="1">
        <f t="array" ref="AM8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8" s="286" t="s">
        <v>2159</v>
      </c>
      <c r="AO88" s="232" cm="1">
        <f t="array" ref="AO88">IFERROR(
   SUM(
      _xlfn._xlws.FILTER(
         [9]!Tableau3[JP],
         ([9]!Tableau3[ITEM]=Tableau16[[#This Row],[POSTE TECHNIQUE]])*
         ([9]!Tableau3[Rep.]=Tableau16[[#This Row],[Repere ADM]])
      )
   ),
0)</f>
        <v>0</v>
      </c>
      <c r="AP88" s="232" cm="1">
        <f t="array" ref="AP88">IFERROR(
   SUM(
      _xlfn._xlws.FILTER(
         [9]!Tableau3[BP],
         ([9]!Tableau3[ITEM]=Tableau16[[#This Row],[POSTE TECHNIQUE]])*
         ([9]!Tableau3[Rep.]=Tableau16[[#This Row],[Repere ADM]])
      )
   ),
0)</f>
        <v>0</v>
      </c>
      <c r="AQ88" s="287"/>
      <c r="AR88" s="233" cm="1">
        <f t="array" ref="AR8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8" s="286" t="s">
        <v>2159</v>
      </c>
      <c r="AT88" s="232" cm="1">
        <f t="array" ref="AT8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8" s="286" t="s">
        <v>2159</v>
      </c>
      <c r="AV88" s="232" cm="1">
        <f t="array" ref="AV8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8" s="244" t="s">
        <v>2159</v>
      </c>
      <c r="AX88" s="277" cm="1">
        <f t="array" ref="AX8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8" s="286" t="s">
        <v>2159</v>
      </c>
      <c r="AZ88" s="232" cm="1">
        <f t="array" ref="AZ8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8" s="286" t="s">
        <v>2159</v>
      </c>
      <c r="BB88" s="276" cm="1">
        <f t="array" ref="BB8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8" s="266" t="s">
        <v>2159</v>
      </c>
      <c r="BD88" s="276" cm="1">
        <f t="array" ref="BD8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8" s="266" t="s">
        <v>2159</v>
      </c>
      <c r="BF88" s="232" cm="1">
        <f t="array" ref="BF88">IFERROR(
   SUM(
      _xlfn._xlws.FILTER(
         [9]!Tableau3[JP],
         ([9]!Tableau3[ITEM]=Tableau16[[#This Row],[POSTE TECHNIQUE]])*
         ([9]!Tableau3[Rep.]=Tableau16[[#This Row],[Repere REF]])
      )
   ),
0)</f>
        <v>0</v>
      </c>
      <c r="BG88" s="232" cm="1">
        <f t="array" ref="BG88">IFERROR(
   SUM(
      _xlfn._xlws.FILTER(
         [9]!Tableau3[BP],
         ([9]!Tableau3[ITEM]=Tableau16[[#This Row],[POSTE TECHNIQUE]])*
         ([9]!Tableau3[Rep.]=Tableau16[[#This Row],[Repere ADM]])
      )
   ),
0)</f>
        <v>0</v>
      </c>
      <c r="BH88" s="285"/>
      <c r="BI88" s="258"/>
      <c r="BJ88" s="257"/>
      <c r="BK88" s="257"/>
      <c r="BL88" s="257"/>
      <c r="BM88" s="275" t="s">
        <v>2587</v>
      </c>
      <c r="BN88" s="275" t="s">
        <v>2408</v>
      </c>
      <c r="BO88" s="275" t="s">
        <v>2409</v>
      </c>
      <c r="BP88" s="275" t="s">
        <v>2714</v>
      </c>
      <c r="BQ88" s="284" t="str">
        <f>Tableau16[[#This Row],[DIAM ADM]]&amp;Tableau16[[#This Row],[SERIE ADM]]</f>
        <v>00</v>
      </c>
      <c r="BR88" s="275" t="s">
        <v>2408</v>
      </c>
      <c r="BS88" s="274"/>
      <c r="BT88" s="274"/>
      <c r="BU88" s="280"/>
      <c r="BV88" s="222"/>
    </row>
    <row r="89" spans="1:74" ht="15.6" customHeight="1" x14ac:dyDescent="0.25">
      <c r="A89" s="279"/>
      <c r="B89" s="278" t="s">
        <v>602</v>
      </c>
      <c r="C89" s="278" t="s">
        <v>1548</v>
      </c>
      <c r="D89" s="247"/>
      <c r="E89" s="322" t="s">
        <v>73</v>
      </c>
      <c r="F89" s="322" t="s">
        <v>75</v>
      </c>
      <c r="G8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SRP012</v>
      </c>
      <c r="H89" s="237" t="s">
        <v>2550</v>
      </c>
      <c r="I89" s="237" t="s">
        <v>2549</v>
      </c>
      <c r="J89" s="248"/>
      <c r="K89" s="237" t="s">
        <v>2584</v>
      </c>
      <c r="L89" s="237" t="str">
        <f>LEFT(Tableau16[[#This Row],[NUMERO CLIENT]],SEARCH("-",Tableau16[[#This Row],[NUMERO CLIENT]])-1)</f>
        <v>S1</v>
      </c>
      <c r="M89" s="237" t="s">
        <v>2639</v>
      </c>
      <c r="N89" s="237" t="s">
        <v>38</v>
      </c>
      <c r="O89" s="237" t="s">
        <v>2592</v>
      </c>
      <c r="P89" s="237" t="s">
        <v>2591</v>
      </c>
      <c r="Q89" s="237" t="s">
        <v>2558</v>
      </c>
      <c r="R89" s="237" t="s">
        <v>73</v>
      </c>
      <c r="S89" s="251" t="s">
        <v>2935</v>
      </c>
      <c r="T89" s="251" t="s">
        <v>2934</v>
      </c>
      <c r="U89" s="237" t="s">
        <v>2933</v>
      </c>
      <c r="V89" s="275" t="e" cm="1">
        <f t="array" ref="V89">_xlfn.XLOOKUP(Tableau16[[#This Row],[CODE DN PN]]&amp;Tableau16[[#This Row],[TYPE]],'[9]TABLEAU POIDS'!$D$3:$D$68 &amp; '[9]TABLEAU POIDS'!$E$3:$E$68,'[9]TABLEAU POIDS'!$F$3:$F$68)</f>
        <v>#N/A</v>
      </c>
      <c r="W89" s="275"/>
      <c r="X89" s="244">
        <v>0</v>
      </c>
      <c r="Y89" s="284" t="str">
        <f>Tableau16[[#This Row],[DIAM ADM]]&amp;Tableau16[[#This Row],[SERIE ADM]]</f>
        <v>00</v>
      </c>
      <c r="Z89" s="284"/>
      <c r="AA89" s="233" cm="1">
        <f t="array" ref="AA8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89" s="286">
        <v>50</v>
      </c>
      <c r="AC89" s="232" cm="1">
        <f t="array" ref="AC8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89" s="286">
        <v>20</v>
      </c>
      <c r="AE89" s="232" cm="1">
        <f t="array" ref="AE8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89" s="286" t="s">
        <v>2160</v>
      </c>
      <c r="AG89" s="232" cm="1">
        <f t="array" ref="AG8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89" s="244" t="s">
        <v>37</v>
      </c>
      <c r="AI89" s="232" cm="1">
        <f t="array" ref="AI8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89" s="244">
        <v>4</v>
      </c>
      <c r="AK89" s="232" cm="1">
        <f t="array" ref="AK8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89" s="275" t="s">
        <v>2161</v>
      </c>
      <c r="AM89" s="232" cm="1">
        <f t="array" ref="AM8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89" s="286" t="s">
        <v>1123</v>
      </c>
      <c r="AO89" s="232" cm="1">
        <f t="array" ref="AO89">IFERROR(
   SUM(
      _xlfn._xlws.FILTER(
         [9]!Tableau3[JP],
         ([9]!Tableau3[ITEM]=Tableau16[[#This Row],[POSTE TECHNIQUE]])*
         ([9]!Tableau3[Rep.]=Tableau16[[#This Row],[Repere ADM]])
      )
   ),
0)</f>
        <v>0</v>
      </c>
      <c r="AP89" s="232" cm="1">
        <f t="array" ref="AP89">IFERROR(
   SUM(
      _xlfn._xlws.FILTER(
         [9]!Tableau3[BP],
         ([9]!Tableau3[ITEM]=Tableau16[[#This Row],[POSTE TECHNIQUE]])*
         ([9]!Tableau3[Rep.]=Tableau16[[#This Row],[Repere ADM]])
      )
   ),
0)</f>
        <v>0</v>
      </c>
      <c r="AQ89" s="287"/>
      <c r="AR89" s="233" cm="1">
        <f t="array" ref="AR8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89" s="286">
        <v>50</v>
      </c>
      <c r="AT89" s="232" cm="1">
        <f t="array" ref="AT8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89" s="286">
        <v>20</v>
      </c>
      <c r="AV89" s="232" cm="1">
        <f t="array" ref="AV8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89" s="286" t="s">
        <v>2160</v>
      </c>
      <c r="AX89" s="277" cm="1">
        <f t="array" ref="AX8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89" s="286" t="s">
        <v>37</v>
      </c>
      <c r="AZ89" s="232" cm="1">
        <f t="array" ref="AZ8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89" s="286">
        <v>4</v>
      </c>
      <c r="BB89" s="276" cm="1">
        <f t="array" ref="BB8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89" s="266" t="s">
        <v>2161</v>
      </c>
      <c r="BD89" s="276" cm="1">
        <f t="array" ref="BD8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89" s="266" t="s">
        <v>1123</v>
      </c>
      <c r="BF89" s="232" cm="1">
        <f t="array" ref="BF89">IFERROR(
   SUM(
      _xlfn._xlws.FILTER(
         [9]!Tableau3[JP],
         ([9]!Tableau3[ITEM]=Tableau16[[#This Row],[POSTE TECHNIQUE]])*
         ([9]!Tableau3[Rep.]=Tableau16[[#This Row],[Repere REF]])
      )
   ),
0)</f>
        <v>0</v>
      </c>
      <c r="BG89" s="232" cm="1">
        <f t="array" ref="BG89">IFERROR(
   SUM(
      _xlfn._xlws.FILTER(
         [9]!Tableau3[BP],
         ([9]!Tableau3[ITEM]=Tableau16[[#This Row],[POSTE TECHNIQUE]])*
         ([9]!Tableau3[Rep.]=Tableau16[[#This Row],[Repere ADM]])
      )
   ),
0)</f>
        <v>0</v>
      </c>
      <c r="BH89" s="285"/>
      <c r="BI89" s="258"/>
      <c r="BJ89" s="257"/>
      <c r="BK89" s="257"/>
      <c r="BL89" s="257"/>
      <c r="BM89" s="275" t="s">
        <v>2560</v>
      </c>
      <c r="BN89" s="275" t="s">
        <v>2409</v>
      </c>
      <c r="BO89" s="275" t="s">
        <v>2409</v>
      </c>
      <c r="BP89" s="275" t="s">
        <v>2408</v>
      </c>
      <c r="BQ89" s="284" t="str">
        <f>Tableau16[[#This Row],[DIAM ADM]]&amp;Tableau16[[#This Row],[SERIE ADM]]</f>
        <v>00</v>
      </c>
      <c r="BR89" s="275" t="s">
        <v>2409</v>
      </c>
      <c r="BS89" s="274"/>
      <c r="BT89" s="274"/>
      <c r="BU89" s="280"/>
      <c r="BV89" s="222"/>
    </row>
    <row r="90" spans="1:74" ht="15.6" hidden="1" customHeight="1" x14ac:dyDescent="0.25">
      <c r="A90" s="279"/>
      <c r="B90" s="278" t="s">
        <v>1551</v>
      </c>
      <c r="C90" s="278" t="s">
        <v>1550</v>
      </c>
      <c r="D90" s="247"/>
      <c r="E90" s="283" t="s">
        <v>73</v>
      </c>
      <c r="F90" s="283" t="s">
        <v>73</v>
      </c>
      <c r="G9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SRU164</v>
      </c>
      <c r="H90" s="237" t="s">
        <v>2550</v>
      </c>
      <c r="I90" s="237" t="s">
        <v>2549</v>
      </c>
      <c r="J90" s="248"/>
      <c r="K90" s="237" t="s">
        <v>2548</v>
      </c>
      <c r="L90" s="237" t="str">
        <f>LEFT(Tableau16[[#This Row],[NUMERO CLIENT]],SEARCH("-",Tableau16[[#This Row],[NUMERO CLIENT]])-1)</f>
        <v>S1</v>
      </c>
      <c r="M90" s="237" t="s">
        <v>2639</v>
      </c>
      <c r="N90" s="237" t="s">
        <v>2932</v>
      </c>
      <c r="O90" s="237" t="s">
        <v>2553</v>
      </c>
      <c r="P90" s="237" t="s">
        <v>2552</v>
      </c>
      <c r="Q90" s="237" t="s">
        <v>2558</v>
      </c>
      <c r="R90" s="237" t="s">
        <v>73</v>
      </c>
      <c r="S90" s="251" t="s">
        <v>2931</v>
      </c>
      <c r="T90" s="251" t="s">
        <v>2930</v>
      </c>
      <c r="U90" s="237" t="s">
        <v>2929</v>
      </c>
      <c r="V90" s="275" t="e" cm="1">
        <f t="array" ref="V90">_xlfn.XLOOKUP(Tableau16[[#This Row],[CODE DN PN]]&amp;Tableau16[[#This Row],[TYPE]],'[9]TABLEAU POIDS'!$D$3:$D$68 &amp; '[9]TABLEAU POIDS'!$E$3:$E$68,'[9]TABLEAU POIDS'!$F$3:$F$68)</f>
        <v>#N/A</v>
      </c>
      <c r="W90" s="275"/>
      <c r="X90" s="244">
        <v>0</v>
      </c>
      <c r="Y90" s="284" t="str">
        <f>Tableau16[[#This Row],[DIAM ADM]]&amp;Tableau16[[#This Row],[SERIE ADM]]</f>
        <v>00</v>
      </c>
      <c r="Z90" s="284"/>
      <c r="AA90" s="233" cm="1">
        <f t="array" ref="AA9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0" s="286">
        <v>50</v>
      </c>
      <c r="AC90" s="232" cm="1">
        <f t="array" ref="AC9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0" s="286">
        <v>20</v>
      </c>
      <c r="AE90" s="232" cm="1">
        <f t="array" ref="AE9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0" s="286" t="s">
        <v>2160</v>
      </c>
      <c r="AG90" s="232" cm="1">
        <f t="array" ref="AG9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0" s="244" t="s">
        <v>37</v>
      </c>
      <c r="AI90" s="232" cm="1">
        <f t="array" ref="AI9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0" s="244">
        <v>4</v>
      </c>
      <c r="AK90" s="232" cm="1">
        <f t="array" ref="AK9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0" s="244" t="s">
        <v>2161</v>
      </c>
      <c r="AM90" s="232" cm="1">
        <f t="array" ref="AM9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0" s="286" t="s">
        <v>1123</v>
      </c>
      <c r="AO90" s="232" cm="1">
        <f t="array" ref="AO90">IFERROR(
   SUM(
      _xlfn._xlws.FILTER(
         [9]!Tableau3[JP],
         ([9]!Tableau3[ITEM]=Tableau16[[#This Row],[POSTE TECHNIQUE]])*
         ([9]!Tableau3[Rep.]=Tableau16[[#This Row],[Repere ADM]])
      )
   ),
0)</f>
        <v>0</v>
      </c>
      <c r="AP90" s="232" cm="1">
        <f t="array" ref="AP90">IFERROR(
   SUM(
      _xlfn._xlws.FILTER(
         [9]!Tableau3[BP],
         ([9]!Tableau3[ITEM]=Tableau16[[#This Row],[POSTE TECHNIQUE]])*
         ([9]!Tableau3[Rep.]=Tableau16[[#This Row],[Repere ADM]])
      )
   ),
0)</f>
        <v>0</v>
      </c>
      <c r="AQ90" s="287"/>
      <c r="AR90" s="233" cm="1">
        <f t="array" ref="AR9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0" s="286">
        <v>50</v>
      </c>
      <c r="AT90" s="232" cm="1">
        <f t="array" ref="AT9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0" s="286">
        <v>20</v>
      </c>
      <c r="AV90" s="232" cm="1">
        <f t="array" ref="AV9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0" s="286" t="s">
        <v>2160</v>
      </c>
      <c r="AX90" s="277" cm="1">
        <f t="array" ref="AX9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0" s="286" t="s">
        <v>37</v>
      </c>
      <c r="AZ90" s="232" cm="1">
        <f t="array" ref="AZ9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0" s="286">
        <v>4</v>
      </c>
      <c r="BB90" s="276" cm="1">
        <f t="array" ref="BB9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0" s="266" t="s">
        <v>2161</v>
      </c>
      <c r="BD90" s="276" cm="1">
        <f t="array" ref="BD9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0" s="266" t="s">
        <v>1123</v>
      </c>
      <c r="BF90" s="232" cm="1">
        <f t="array" ref="BF90">IFERROR(
   SUM(
      _xlfn._xlws.FILTER(
         [9]!Tableau3[JP],
         ([9]!Tableau3[ITEM]=Tableau16[[#This Row],[POSTE TECHNIQUE]])*
         ([9]!Tableau3[Rep.]=Tableau16[[#This Row],[Repere REF]])
      )
   ),
0)</f>
        <v>0</v>
      </c>
      <c r="BG90" s="232" cm="1">
        <f t="array" ref="BG90">IFERROR(
   SUM(
      _xlfn._xlws.FILTER(
         [9]!Tableau3[BP],
         ([9]!Tableau3[ITEM]=Tableau16[[#This Row],[POSTE TECHNIQUE]])*
         ([9]!Tableau3[Rep.]=Tableau16[[#This Row],[Repere ADM]])
      )
   ),
0)</f>
        <v>0</v>
      </c>
      <c r="BH90" s="285"/>
      <c r="BI90" s="258"/>
      <c r="BJ90" s="257"/>
      <c r="BK90" s="257"/>
      <c r="BL90" s="257"/>
      <c r="BM90" s="275" t="s">
        <v>2560</v>
      </c>
      <c r="BN90" s="275" t="s">
        <v>2409</v>
      </c>
      <c r="BO90" s="275" t="s">
        <v>2409</v>
      </c>
      <c r="BP90" s="266" t="s">
        <v>2409</v>
      </c>
      <c r="BQ90" s="284" t="str">
        <f>Tableau16[[#This Row],[DIAM ADM]]&amp;Tableau16[[#This Row],[SERIE ADM]]</f>
        <v>00</v>
      </c>
      <c r="BR90" s="275" t="s">
        <v>2928</v>
      </c>
      <c r="BS90" s="274"/>
      <c r="BT90" s="274"/>
      <c r="BU90" s="280"/>
      <c r="BV90" s="222"/>
    </row>
    <row r="91" spans="1:74" ht="15.6" hidden="1" customHeight="1" x14ac:dyDescent="0.25">
      <c r="A91" s="279"/>
      <c r="B91" s="278" t="s">
        <v>612</v>
      </c>
      <c r="C91" s="278" t="s">
        <v>1566</v>
      </c>
      <c r="D91" s="247"/>
      <c r="E91" s="283" t="s">
        <v>73</v>
      </c>
      <c r="F91" s="283" t="s">
        <v>73</v>
      </c>
      <c r="G9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SRU196</v>
      </c>
      <c r="H91" s="237" t="s">
        <v>2550</v>
      </c>
      <c r="I91" s="237" t="s">
        <v>2549</v>
      </c>
      <c r="J91" s="248"/>
      <c r="K91" s="247" t="s">
        <v>2548</v>
      </c>
      <c r="L91" s="247" t="str">
        <f>LEFT(Tableau16[[#This Row],[NUMERO CLIENT]],SEARCH("-",Tableau16[[#This Row],[NUMERO CLIENT]])-1)</f>
        <v>S1</v>
      </c>
      <c r="M91" s="237" t="s">
        <v>2639</v>
      </c>
      <c r="N91" s="237" t="s">
        <v>1313</v>
      </c>
      <c r="O91" s="237" t="s">
        <v>2553</v>
      </c>
      <c r="P91" s="237" t="s">
        <v>2552</v>
      </c>
      <c r="Q91" s="237" t="s">
        <v>2558</v>
      </c>
      <c r="R91" s="237" t="s">
        <v>83</v>
      </c>
      <c r="S91" s="237" t="s">
        <v>2927</v>
      </c>
      <c r="T91" s="237" t="s">
        <v>2926</v>
      </c>
      <c r="U91" s="237" t="s">
        <v>2925</v>
      </c>
      <c r="V91" s="275" t="e" cm="1">
        <f t="array" ref="V91">_xlfn.XLOOKUP(Tableau16[[#This Row],[CODE DN PN]]&amp;Tableau16[[#This Row],[TYPE]],'[9]TABLEAU POIDS'!$D$3:$D$68 &amp; '[9]TABLEAU POIDS'!$E$3:$E$68,'[9]TABLEAU POIDS'!$F$3:$F$68)</f>
        <v>#N/A</v>
      </c>
      <c r="W91" s="275"/>
      <c r="X91" s="244">
        <v>8</v>
      </c>
      <c r="Y91" s="284" t="str">
        <f>Tableau16[[#This Row],[DIAM ADM]]&amp;Tableau16[[#This Row],[SERIE ADM]]</f>
        <v>00</v>
      </c>
      <c r="Z91" s="284"/>
      <c r="AA91" s="233" cm="1">
        <f t="array" ref="AA9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1" s="286">
        <v>50</v>
      </c>
      <c r="AC91" s="232" cm="1">
        <f t="array" ref="AC9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1" s="286">
        <v>20</v>
      </c>
      <c r="AE91" s="232" cm="1">
        <f t="array" ref="AE9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1" s="244" t="s">
        <v>2924</v>
      </c>
      <c r="AG91" s="232" cm="1">
        <f t="array" ref="AG9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1" s="244" t="s">
        <v>37</v>
      </c>
      <c r="AI91" s="232" cm="1">
        <f t="array" ref="AI9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1" s="244">
        <v>4</v>
      </c>
      <c r="AK91" s="232" cm="1">
        <f t="array" ref="AK9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1" s="244" t="s">
        <v>2161</v>
      </c>
      <c r="AM91" s="232" cm="1">
        <f t="array" ref="AM9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1" s="286" t="s">
        <v>1123</v>
      </c>
      <c r="AO91" s="232" cm="1">
        <f t="array" ref="AO91">IFERROR(
   SUM(
      _xlfn._xlws.FILTER(
         [9]!Tableau3[JP],
         ([9]!Tableau3[ITEM]=Tableau16[[#This Row],[POSTE TECHNIQUE]])*
         ([9]!Tableau3[Rep.]=Tableau16[[#This Row],[Repere ADM]])
      )
   ),
0)</f>
        <v>0</v>
      </c>
      <c r="AP91" s="232" cm="1">
        <f t="array" ref="AP91">IFERROR(
   SUM(
      _xlfn._xlws.FILTER(
         [9]!Tableau3[BP],
         ([9]!Tableau3[ITEM]=Tableau16[[#This Row],[POSTE TECHNIQUE]])*
         ([9]!Tableau3[Rep.]=Tableau16[[#This Row],[Repere ADM]])
      )
   ),
0)</f>
        <v>0</v>
      </c>
      <c r="AQ91" s="287"/>
      <c r="AR91" s="233" cm="1">
        <f t="array" ref="AR9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1" s="286">
        <v>50</v>
      </c>
      <c r="AT91" s="232" cm="1">
        <f t="array" ref="AT9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1" s="286">
        <v>20</v>
      </c>
      <c r="AV91" s="232" cm="1">
        <f t="array" ref="AV9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1" s="244" t="s">
        <v>2924</v>
      </c>
      <c r="AX91" s="277" cm="1">
        <f t="array" ref="AX9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1" s="286" t="s">
        <v>37</v>
      </c>
      <c r="AZ91" s="232" cm="1">
        <f t="array" ref="AZ9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1" s="286">
        <v>4</v>
      </c>
      <c r="BB91" s="276" cm="1">
        <f t="array" ref="BB9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1" s="266" t="s">
        <v>2161</v>
      </c>
      <c r="BD91" s="276" cm="1">
        <f t="array" ref="BD9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1" s="266" t="s">
        <v>1123</v>
      </c>
      <c r="BF91" s="232" cm="1">
        <f t="array" ref="BF91">IFERROR(
   SUM(
      _xlfn._xlws.FILTER(
         [9]!Tableau3[JP],
         ([9]!Tableau3[ITEM]=Tableau16[[#This Row],[POSTE TECHNIQUE]])*
         ([9]!Tableau3[Rep.]=Tableau16[[#This Row],[Repere REF]])
      )
   ),
0)</f>
        <v>0</v>
      </c>
      <c r="BG91" s="232" cm="1">
        <f t="array" ref="BG91">IFERROR(
   SUM(
      _xlfn._xlws.FILTER(
         [9]!Tableau3[BP],
         ([9]!Tableau3[ITEM]=Tableau16[[#This Row],[POSTE TECHNIQUE]])*
         ([9]!Tableau3[Rep.]=Tableau16[[#This Row],[Repere ADM]])
      )
   ),
0)</f>
        <v>0</v>
      </c>
      <c r="BH91" s="285"/>
      <c r="BI91" s="258"/>
      <c r="BJ91" s="257"/>
      <c r="BK91" s="257"/>
      <c r="BL91" s="257"/>
      <c r="BM91" s="275" t="s">
        <v>2560</v>
      </c>
      <c r="BN91" s="275" t="s">
        <v>2409</v>
      </c>
      <c r="BO91" s="275"/>
      <c r="BP91" s="275" t="s">
        <v>2409</v>
      </c>
      <c r="BQ91" s="284" t="str">
        <f>Tableau16[[#This Row],[DIAM ADM]]&amp;Tableau16[[#This Row],[SERIE ADM]]</f>
        <v>00</v>
      </c>
      <c r="BR91" s="275" t="e" cm="1">
        <f t="array" ref="BR9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91" s="274"/>
      <c r="BT91" s="274"/>
      <c r="BU91" s="280"/>
      <c r="BV91" s="222"/>
    </row>
    <row r="92" spans="1:74" ht="15.6" hidden="1" customHeight="1" x14ac:dyDescent="0.25">
      <c r="A92" s="272"/>
      <c r="B92" s="271" t="s">
        <v>367</v>
      </c>
      <c r="C92" s="293"/>
      <c r="D92" s="283"/>
      <c r="E92" s="283" t="s">
        <v>73</v>
      </c>
      <c r="F92" s="283" t="s">
        <v>73</v>
      </c>
      <c r="G9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SRU204</v>
      </c>
      <c r="H92" s="237" t="s">
        <v>2550</v>
      </c>
      <c r="I92" s="237" t="s">
        <v>2549</v>
      </c>
      <c r="J92" s="248"/>
      <c r="K92" s="237" t="s">
        <v>2548</v>
      </c>
      <c r="L92" s="237" t="str">
        <f>LEFT(Tableau16[[#This Row],[NUMERO CLIENT]],SEARCH("-",Tableau16[[#This Row],[NUMERO CLIENT]])-1)</f>
        <v>S1</v>
      </c>
      <c r="M92" s="237" t="s">
        <v>2639</v>
      </c>
      <c r="N92" s="237" t="s">
        <v>2923</v>
      </c>
      <c r="O92" s="237" t="s">
        <v>2553</v>
      </c>
      <c r="P92" s="237" t="s">
        <v>2552</v>
      </c>
      <c r="Q92" s="237" t="s">
        <v>2551</v>
      </c>
      <c r="R92" s="237" t="s">
        <v>75</v>
      </c>
      <c r="S92" s="237" t="str">
        <f>"Photo-"&amp;Tableau16[[#This Row],[NUMERO CLIENT]]</f>
        <v>Photo-S1-SRU204</v>
      </c>
      <c r="T92" s="237" t="str">
        <f>"PID-"&amp;Tableau16[[#This Row],[NUMERO CLIENT]]</f>
        <v>PID-S1-SRU204</v>
      </c>
      <c r="U92" s="237" t="str">
        <f>"Implantation-"&amp;Tableau16[[#This Row],[NUMERO CLIENT]]</f>
        <v>Implantation-S1-SRU204</v>
      </c>
      <c r="V92" s="275" t="e" cm="1">
        <f t="array" ref="V92">_xlfn.XLOOKUP(Tableau16[[#This Row],[CODE DN PN]]&amp;Tableau16[[#This Row],[TYPE]],'[9]TABLEAU POIDS'!$D$3:$D$68 &amp; '[9]TABLEAU POIDS'!$E$3:$E$68,'[9]TABLEAU POIDS'!$F$3:$F$68)</f>
        <v>#N/A</v>
      </c>
      <c r="W92" s="275"/>
      <c r="X92" s="244">
        <v>4</v>
      </c>
      <c r="Y92" s="291" t="str">
        <f>Tableau16[[#This Row],[DIAM ADM]]&amp;Tableau16[[#This Row],[SERIE ADM]]</f>
        <v>00</v>
      </c>
      <c r="Z92" s="291" t="s">
        <v>2408</v>
      </c>
      <c r="AA92" s="233" cm="1">
        <f t="array" ref="AA9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2" s="286" t="s">
        <v>2159</v>
      </c>
      <c r="AC92" s="232" cm="1">
        <f t="array" ref="AC9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2" s="286" t="s">
        <v>2159</v>
      </c>
      <c r="AE92" s="232" cm="1">
        <f t="array" ref="AE9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2" s="244" t="s">
        <v>2159</v>
      </c>
      <c r="AG92" s="232" cm="1">
        <f t="array" ref="AG9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2" s="286" t="s">
        <v>2159</v>
      </c>
      <c r="AI92" s="232" cm="1">
        <f t="array" ref="AI9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2" s="286" t="s">
        <v>2159</v>
      </c>
      <c r="AK92" s="232" cm="1">
        <f t="array" ref="AK9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2" s="286" t="s">
        <v>2159</v>
      </c>
      <c r="AM92" s="232" cm="1">
        <f t="array" ref="AM9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2" s="286" t="s">
        <v>2159</v>
      </c>
      <c r="AO92" s="232" cm="1">
        <f t="array" ref="AO92">IFERROR(
   SUM(
      _xlfn._xlws.FILTER(
         [9]!Tableau3[JP],
         ([9]!Tableau3[ITEM]=Tableau16[[#This Row],[POSTE TECHNIQUE]])*
         ([9]!Tableau3[Rep.]=Tableau16[[#This Row],[Repere ADM]])
      )
   ),
0)</f>
        <v>0</v>
      </c>
      <c r="AP92" s="232" cm="1">
        <f t="array" ref="AP92">IFERROR(
   SUM(
      _xlfn._xlws.FILTER(
         [9]!Tableau3[BP],
         ([9]!Tableau3[ITEM]=Tableau16[[#This Row],[POSTE TECHNIQUE]])*
         ([9]!Tableau3[Rep.]=Tableau16[[#This Row],[Repere ADM]])
      )
   ),
0)</f>
        <v>0</v>
      </c>
      <c r="AQ92" s="292"/>
      <c r="AR92" s="233" cm="1">
        <f t="array" ref="AR9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2" s="286" t="s">
        <v>2159</v>
      </c>
      <c r="AT92" s="232" cm="1">
        <f t="array" ref="AT9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2" s="286" t="s">
        <v>2159</v>
      </c>
      <c r="AV92" s="232" cm="1">
        <f t="array" ref="AV9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2" s="244" t="s">
        <v>2159</v>
      </c>
      <c r="AX92" s="232" cm="1">
        <f t="array" ref="AX9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2" s="286" t="s">
        <v>2159</v>
      </c>
      <c r="AZ92" s="232" cm="1">
        <f t="array" ref="AZ9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2" s="286" t="s">
        <v>2159</v>
      </c>
      <c r="BB92" s="276" cm="1">
        <f t="array" ref="BB9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2" s="266" t="s">
        <v>2159</v>
      </c>
      <c r="BD92" s="276" cm="1">
        <f t="array" ref="BD9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2" s="266" t="s">
        <v>2159</v>
      </c>
      <c r="BF92" s="232" cm="1">
        <f t="array" ref="BF92">IFERROR(
   SUM(
      _xlfn._xlws.FILTER(
         [9]!Tableau3[JP],
         ([9]!Tableau3[ITEM]=Tableau16[[#This Row],[POSTE TECHNIQUE]])*
         ([9]!Tableau3[Rep.]=Tableau16[[#This Row],[Repere REF]])
      )
   ),
0)</f>
        <v>0</v>
      </c>
      <c r="BG92" s="232" cm="1">
        <f t="array" ref="BG92">IFERROR(
   SUM(
      _xlfn._xlws.FILTER(
         [9]!Tableau3[BP],
         ([9]!Tableau3[ITEM]=Tableau16[[#This Row],[POSTE TECHNIQUE]])*
         ([9]!Tableau3[Rep.]=Tableau16[[#This Row],[Repere ADM]])
      )
   ),
0)</f>
        <v>0</v>
      </c>
      <c r="BH92" s="285"/>
      <c r="BI92" s="258"/>
      <c r="BJ92" s="257"/>
      <c r="BK92" s="257"/>
      <c r="BL92" s="257"/>
      <c r="BM92" s="275" t="s">
        <v>2587</v>
      </c>
      <c r="BN92" s="275" t="s">
        <v>2408</v>
      </c>
      <c r="BO92" s="275" t="s">
        <v>2409</v>
      </c>
      <c r="BP92" s="275" t="s">
        <v>2408</v>
      </c>
      <c r="BQ92" s="291" t="str">
        <f>Tableau16[[#This Row],[DIAM ADM]]&amp;Tableau16[[#This Row],[SERIE ADM]]</f>
        <v>00</v>
      </c>
      <c r="BR92" s="275" t="s">
        <v>2408</v>
      </c>
      <c r="BS92" s="274"/>
      <c r="BT92" s="274"/>
      <c r="BU92" s="280"/>
      <c r="BV92" s="222"/>
    </row>
    <row r="93" spans="1:74" ht="15.6" hidden="1" customHeight="1" x14ac:dyDescent="0.25">
      <c r="A93" s="272"/>
      <c r="B93" s="271" t="s">
        <v>615</v>
      </c>
      <c r="C93" s="293" t="e">
        <v>#N/A</v>
      </c>
      <c r="D93" s="283"/>
      <c r="E93" s="283" t="s">
        <v>73</v>
      </c>
      <c r="F93" s="283" t="s">
        <v>73</v>
      </c>
      <c r="G9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STU169</v>
      </c>
      <c r="H93" s="237" t="s">
        <v>2550</v>
      </c>
      <c r="I93" s="237" t="s">
        <v>2549</v>
      </c>
      <c r="J93" s="248"/>
      <c r="K93" s="237" t="s">
        <v>2548</v>
      </c>
      <c r="L93" s="237" t="str">
        <f>LEFT(Tableau16[[#This Row],[NUMERO CLIENT]],SEARCH("-",Tableau16[[#This Row],[NUMERO CLIENT]])-1)</f>
        <v>S1</v>
      </c>
      <c r="M93" s="237" t="s">
        <v>2639</v>
      </c>
      <c r="N93" s="237" t="s">
        <v>1820</v>
      </c>
      <c r="O93" s="237" t="s">
        <v>2553</v>
      </c>
      <c r="P93" s="237" t="s">
        <v>2552</v>
      </c>
      <c r="Q93" s="237" t="s">
        <v>2558</v>
      </c>
      <c r="R93" s="237" t="s">
        <v>75</v>
      </c>
      <c r="S93" s="237" t="str">
        <f>"Photo-"&amp;Tableau16[[#This Row],[NUMERO CLIENT]]</f>
        <v>Photo-S1-STU169</v>
      </c>
      <c r="T93" s="237" t="str">
        <f>"PID-"&amp;Tableau16[[#This Row],[NUMERO CLIENT]]</f>
        <v>PID-S1-STU169</v>
      </c>
      <c r="U93" s="237" t="str">
        <f>"Implantation-"&amp;Tableau16[[#This Row],[NUMERO CLIENT]]</f>
        <v>Implantation-S1-STU169</v>
      </c>
      <c r="V93" s="275" t="e" cm="1">
        <f t="array" ref="V93">_xlfn.XLOOKUP(Tableau16[[#This Row],[CODE DN PN]]&amp;Tableau16[[#This Row],[TYPE]],'[9]TABLEAU POIDS'!$D$3:$D$68 &amp; '[9]TABLEAU POIDS'!$E$3:$E$68,'[9]TABLEAU POIDS'!$F$3:$F$68)</f>
        <v>#N/A</v>
      </c>
      <c r="W93" s="275"/>
      <c r="X93" s="244">
        <v>4</v>
      </c>
      <c r="Y93" s="291" t="str">
        <f>Tableau16[[#This Row],[DIAM ADM]]&amp;Tableau16[[#This Row],[SERIE ADM]]</f>
        <v>00</v>
      </c>
      <c r="Z93" s="291"/>
      <c r="AA93" s="233" cm="1">
        <f t="array" ref="AA9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3" s="286" t="s">
        <v>2159</v>
      </c>
      <c r="AC93" s="232" cm="1">
        <f t="array" ref="AC9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3" s="286" t="s">
        <v>2159</v>
      </c>
      <c r="AE93" s="232" cm="1">
        <f t="array" ref="AE9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3" s="244" t="s">
        <v>2159</v>
      </c>
      <c r="AG93" s="232" cm="1">
        <f t="array" ref="AG9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3" s="286" t="s">
        <v>2159</v>
      </c>
      <c r="AI93" s="232" cm="1">
        <f t="array" ref="AI9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3" s="286" t="s">
        <v>2159</v>
      </c>
      <c r="AK93" s="232" cm="1">
        <f t="array" ref="AK9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3" s="286" t="s">
        <v>2159</v>
      </c>
      <c r="AM93" s="232" cm="1">
        <f t="array" ref="AM9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3" s="286" t="s">
        <v>2159</v>
      </c>
      <c r="AO93" s="232" cm="1">
        <f t="array" ref="AO93">IFERROR(
   SUM(
      _xlfn._xlws.FILTER(
         [9]!Tableau3[JP],
         ([9]!Tableau3[ITEM]=Tableau16[[#This Row],[POSTE TECHNIQUE]])*
         ([9]!Tableau3[Rep.]=Tableau16[[#This Row],[Repere ADM]])
      )
   ),
0)</f>
        <v>0</v>
      </c>
      <c r="AP93" s="232" cm="1">
        <f t="array" ref="AP93">IFERROR(
   SUM(
      _xlfn._xlws.FILTER(
         [9]!Tableau3[BP],
         ([9]!Tableau3[ITEM]=Tableau16[[#This Row],[POSTE TECHNIQUE]])*
         ([9]!Tableau3[Rep.]=Tableau16[[#This Row],[Repere ADM]])
      )
   ),
0)</f>
        <v>0</v>
      </c>
      <c r="AQ93" s="348"/>
      <c r="AR93" s="233" cm="1">
        <f t="array" ref="AR9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3" s="286" t="s">
        <v>2159</v>
      </c>
      <c r="AT93" s="232" cm="1">
        <f t="array" ref="AT9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3" s="286" t="s">
        <v>2159</v>
      </c>
      <c r="AV93" s="317" cm="1">
        <f t="array" ref="AV9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3" s="244" t="s">
        <v>2159</v>
      </c>
      <c r="AX93" s="232" cm="1">
        <f t="array" ref="AX9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3" s="286" t="s">
        <v>2159</v>
      </c>
      <c r="AZ93" s="232" cm="1">
        <f t="array" ref="AZ9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3" s="286" t="s">
        <v>2159</v>
      </c>
      <c r="BB93" s="276" cm="1">
        <f t="array" ref="BB9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3" s="266" t="s">
        <v>2159</v>
      </c>
      <c r="BD93" s="276" cm="1">
        <f t="array" ref="BD9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3" s="266" t="s">
        <v>2159</v>
      </c>
      <c r="BF93" s="232" cm="1">
        <f t="array" ref="BF93">IFERROR(
   SUM(
      _xlfn._xlws.FILTER(
         [9]!Tableau3[JP],
         ([9]!Tableau3[ITEM]=Tableau16[[#This Row],[POSTE TECHNIQUE]])*
         ([9]!Tableau3[Rep.]=Tableau16[[#This Row],[Repere REF]])
      )
   ),
0)</f>
        <v>0</v>
      </c>
      <c r="BG93" s="232" cm="1">
        <f t="array" ref="BG93">IFERROR(
   SUM(
      _xlfn._xlws.FILTER(
         [9]!Tableau3[BP],
         ([9]!Tableau3[ITEM]=Tableau16[[#This Row],[POSTE TECHNIQUE]])*
         ([9]!Tableau3[Rep.]=Tableau16[[#This Row],[Repere ADM]])
      )
   ),
0)</f>
        <v>0</v>
      </c>
      <c r="BH93" s="285"/>
      <c r="BI93" s="258"/>
      <c r="BJ93" s="257"/>
      <c r="BK93" s="257"/>
      <c r="BL93" s="257"/>
      <c r="BM93" s="275" t="s">
        <v>2560</v>
      </c>
      <c r="BN93" s="275" t="s">
        <v>2409</v>
      </c>
      <c r="BO93" s="275" t="s">
        <v>2409</v>
      </c>
      <c r="BP93" s="275" t="s">
        <v>2409</v>
      </c>
      <c r="BQ93" s="291" t="str">
        <f>Tableau16[[#This Row],[DIAM ADM]]&amp;Tableau16[[#This Row],[SERIE ADM]]</f>
        <v>00</v>
      </c>
      <c r="BR93" s="275" t="s">
        <v>2408</v>
      </c>
      <c r="BS93" s="274"/>
      <c r="BT93" s="274"/>
      <c r="BU93" s="280"/>
      <c r="BV93" s="222"/>
    </row>
    <row r="94" spans="1:74" ht="15.6" hidden="1" customHeight="1" x14ac:dyDescent="0.25">
      <c r="A94" s="279"/>
      <c r="B94" s="278" t="s">
        <v>147</v>
      </c>
      <c r="C94" s="278" t="s">
        <v>2922</v>
      </c>
      <c r="D94" s="247"/>
      <c r="E94" s="283" t="s">
        <v>73</v>
      </c>
      <c r="F94" s="283" t="s">
        <v>73</v>
      </c>
      <c r="G9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K39750ALV</v>
      </c>
      <c r="H94" s="237" t="s">
        <v>2550</v>
      </c>
      <c r="I94" s="237" t="s">
        <v>2549</v>
      </c>
      <c r="J94" s="248"/>
      <c r="K94" s="247" t="s">
        <v>2680</v>
      </c>
      <c r="L94" s="247" t="str">
        <f>LEFT(Tableau16[[#This Row],[NUMERO CLIENT]],SEARCH("-",Tableau16[[#This Row],[NUMERO CLIENT]])-1)</f>
        <v>S1</v>
      </c>
      <c r="M94" s="237" t="s">
        <v>2639</v>
      </c>
      <c r="N94" s="237" t="s">
        <v>38</v>
      </c>
      <c r="O94" s="237" t="s">
        <v>2553</v>
      </c>
      <c r="P94" s="237" t="s">
        <v>2559</v>
      </c>
      <c r="Q94" s="237" t="s">
        <v>2558</v>
      </c>
      <c r="R94" s="237" t="s">
        <v>73</v>
      </c>
      <c r="S94" s="251" t="s">
        <v>2921</v>
      </c>
      <c r="T94" s="251" t="s">
        <v>2920</v>
      </c>
      <c r="U94" s="237" t="s">
        <v>2919</v>
      </c>
      <c r="V94" s="275" t="e" cm="1">
        <f t="array" ref="V94">_xlfn.XLOOKUP(Tableau16[[#This Row],[CODE DN PN]]&amp;Tableau16[[#This Row],[TYPE]],'[9]TABLEAU POIDS'!$D$3:$D$68 &amp; '[9]TABLEAU POIDS'!$E$3:$E$68,'[9]TABLEAU POIDS'!$F$3:$F$68)</f>
        <v>#N/A</v>
      </c>
      <c r="W94" s="275"/>
      <c r="X94" s="244">
        <v>8</v>
      </c>
      <c r="Y94" s="284" t="str">
        <f>Tableau16[[#This Row],[DIAM ADM]]&amp;Tableau16[[#This Row],[SERIE ADM]]</f>
        <v>00</v>
      </c>
      <c r="Z94" s="284"/>
      <c r="AA94" s="233" cm="1">
        <f t="array" ref="AA9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4" s="286" t="s">
        <v>2159</v>
      </c>
      <c r="AC94" s="232" cm="1">
        <f t="array" ref="AC9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4" s="244" t="s">
        <v>2159</v>
      </c>
      <c r="AE94" s="232" cm="1">
        <f t="array" ref="AE9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4" s="244" t="s">
        <v>2159</v>
      </c>
      <c r="AG94" s="232" cm="1">
        <f t="array" ref="AG9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4" s="244" t="s">
        <v>2159</v>
      </c>
      <c r="AI94" s="232" cm="1">
        <f t="array" ref="AI9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4" s="244" t="s">
        <v>2159</v>
      </c>
      <c r="AK94" s="232" cm="1">
        <f t="array" ref="AK9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4" s="244" t="s">
        <v>2159</v>
      </c>
      <c r="AM94" s="232" cm="1">
        <f t="array" ref="AM9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4" s="244" t="s">
        <v>2159</v>
      </c>
      <c r="AO94" s="232" cm="1">
        <f t="array" ref="AO94">IFERROR(
   SUM(
      _xlfn._xlws.FILTER(
         [9]!Tableau3[JP],
         ([9]!Tableau3[ITEM]=Tableau16[[#This Row],[POSTE TECHNIQUE]])*
         ([9]!Tableau3[Rep.]=Tableau16[[#This Row],[Repere ADM]])
      )
   ),
0)</f>
        <v>0</v>
      </c>
      <c r="AP94" s="232" cm="1">
        <f t="array" ref="AP94">IFERROR(
   SUM(
      _xlfn._xlws.FILTER(
         [9]!Tableau3[BP],
         ([9]!Tableau3[ITEM]=Tableau16[[#This Row],[POSTE TECHNIQUE]])*
         ([9]!Tableau3[Rep.]=Tableau16[[#This Row],[Repere ADM]])
      )
   ),
0)</f>
        <v>0</v>
      </c>
      <c r="AQ94" s="287"/>
      <c r="AR94" s="233" cm="1">
        <f t="array" ref="AR9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4" s="286" t="s">
        <v>2159</v>
      </c>
      <c r="AT94" s="232" cm="1">
        <f t="array" ref="AT9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4" s="244" t="s">
        <v>2159</v>
      </c>
      <c r="AV94" s="232" cm="1">
        <f t="array" ref="AV9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4" s="244" t="s">
        <v>2159</v>
      </c>
      <c r="AX94" s="277" cm="1">
        <f t="array" ref="AX9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4" s="244" t="s">
        <v>2159</v>
      </c>
      <c r="AZ94" s="232" cm="1">
        <f t="array" ref="AZ9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4" s="244" t="s">
        <v>2159</v>
      </c>
      <c r="BB94" s="276" cm="1">
        <f t="array" ref="BB9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4" s="244" t="s">
        <v>2159</v>
      </c>
      <c r="BD94" s="276" cm="1">
        <f t="array" ref="BD9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4" s="244" t="s">
        <v>2159</v>
      </c>
      <c r="BF94" s="232" cm="1">
        <f t="array" ref="BF94">IFERROR(
   SUM(
      _xlfn._xlws.FILTER(
         [9]!Tableau3[JP],
         ([9]!Tableau3[ITEM]=Tableau16[[#This Row],[POSTE TECHNIQUE]])*
         ([9]!Tableau3[Rep.]=Tableau16[[#This Row],[Repere REF]])
      )
   ),
0)</f>
        <v>0</v>
      </c>
      <c r="BG94" s="232" cm="1">
        <f t="array" ref="BG94">IFERROR(
   SUM(
      _xlfn._xlws.FILTER(
         [9]!Tableau3[BP],
         ([9]!Tableau3[ITEM]=Tableau16[[#This Row],[POSTE TECHNIQUE]])*
         ([9]!Tableau3[Rep.]=Tableau16[[#This Row],[Repere ADM]])
      )
   ),
0)</f>
        <v>0</v>
      </c>
      <c r="BH94" s="285"/>
      <c r="BI94" s="258"/>
      <c r="BJ94" s="257"/>
      <c r="BK94" s="257"/>
      <c r="BL94" s="257"/>
      <c r="BM94" s="275" t="s">
        <v>2587</v>
      </c>
      <c r="BN94" s="275" t="s">
        <v>2408</v>
      </c>
      <c r="BO94" s="275" t="s">
        <v>2409</v>
      </c>
      <c r="BP94" s="275" t="s">
        <v>2409</v>
      </c>
      <c r="BQ94" s="284" t="str">
        <f>Tableau16[[#This Row],[DIAM ADM]]&amp;Tableau16[[#This Row],[SERIE ADM]]</f>
        <v>00</v>
      </c>
      <c r="BR94" s="275" t="s">
        <v>2408</v>
      </c>
      <c r="BS94" s="274"/>
      <c r="BT94" s="274"/>
      <c r="BU94" s="280"/>
      <c r="BV94" s="222"/>
    </row>
    <row r="95" spans="1:74" ht="15.6" hidden="1" customHeight="1" x14ac:dyDescent="0.25">
      <c r="A95" s="279"/>
      <c r="B95" s="278" t="s">
        <v>640</v>
      </c>
      <c r="C95" s="290" t="s">
        <v>2918</v>
      </c>
      <c r="D95" s="247"/>
      <c r="E95" s="283" t="s">
        <v>73</v>
      </c>
      <c r="F95" s="283" t="s">
        <v>73</v>
      </c>
      <c r="G9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K39750BLV</v>
      </c>
      <c r="H95" s="237" t="s">
        <v>2550</v>
      </c>
      <c r="I95" s="237" t="s">
        <v>2549</v>
      </c>
      <c r="J95" s="248"/>
      <c r="K95" s="247" t="s">
        <v>2680</v>
      </c>
      <c r="L95" s="247" t="str">
        <f>LEFT(Tableau16[[#This Row],[NUMERO CLIENT]],SEARCH("-",Tableau16[[#This Row],[NUMERO CLIENT]])-1)</f>
        <v>S2</v>
      </c>
      <c r="M95" s="237" t="s">
        <v>2639</v>
      </c>
      <c r="N95" s="237" t="s">
        <v>38</v>
      </c>
      <c r="O95" s="237" t="s">
        <v>2553</v>
      </c>
      <c r="P95" s="237" t="s">
        <v>2559</v>
      </c>
      <c r="Q95" s="237" t="s">
        <v>2558</v>
      </c>
      <c r="R95" s="237" t="s">
        <v>73</v>
      </c>
      <c r="S95" s="251" t="s">
        <v>2917</v>
      </c>
      <c r="T95" s="251" t="s">
        <v>2916</v>
      </c>
      <c r="U95" s="237" t="s">
        <v>2915</v>
      </c>
      <c r="V95" s="275" t="e" cm="1">
        <f t="array" ref="V95">_xlfn.XLOOKUP(Tableau16[[#This Row],[CODE DN PN]]&amp;Tableau16[[#This Row],[TYPE]],'[9]TABLEAU POIDS'!$D$3:$D$68 &amp; '[9]TABLEAU POIDS'!$E$3:$E$68,'[9]TABLEAU POIDS'!$F$3:$F$68)</f>
        <v>#N/A</v>
      </c>
      <c r="W95" s="275"/>
      <c r="X95" s="244">
        <v>10</v>
      </c>
      <c r="Y95" s="284" t="str">
        <f>Tableau16[[#This Row],[DIAM ADM]]&amp;Tableau16[[#This Row],[SERIE ADM]]</f>
        <v>00</v>
      </c>
      <c r="Z95" s="284"/>
      <c r="AA95" s="233" cm="1">
        <f t="array" ref="AA9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5" s="286" t="s">
        <v>2159</v>
      </c>
      <c r="AC95" s="232" cm="1">
        <f t="array" ref="AC9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5" s="286" t="s">
        <v>2159</v>
      </c>
      <c r="AE95" s="232" cm="1">
        <f t="array" ref="AE9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5" s="244" t="s">
        <v>2159</v>
      </c>
      <c r="AG95" s="232" cm="1">
        <f t="array" ref="AG9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5" s="286" t="s">
        <v>2159</v>
      </c>
      <c r="AI95" s="232" cm="1">
        <f t="array" ref="AI9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5" s="286" t="s">
        <v>2159</v>
      </c>
      <c r="AK95" s="232" cm="1">
        <f t="array" ref="AK9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5" s="286" t="s">
        <v>2159</v>
      </c>
      <c r="AM95" s="232" cm="1">
        <f t="array" ref="AM9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5" s="286" t="s">
        <v>2159</v>
      </c>
      <c r="AO95" s="232" cm="1">
        <f t="array" ref="AO95">IFERROR(
   SUM(
      _xlfn._xlws.FILTER(
         [9]!Tableau3[JP],
         ([9]!Tableau3[ITEM]=Tableau16[[#This Row],[POSTE TECHNIQUE]])*
         ([9]!Tableau3[Rep.]=Tableau16[[#This Row],[Repere ADM]])
      )
   ),
0)</f>
        <v>0</v>
      </c>
      <c r="AP95" s="232" cm="1">
        <f t="array" ref="AP95">IFERROR(
   SUM(
      _xlfn._xlws.FILTER(
         [9]!Tableau3[BP],
         ([9]!Tableau3[ITEM]=Tableau16[[#This Row],[POSTE TECHNIQUE]])*
         ([9]!Tableau3[Rep.]=Tableau16[[#This Row],[Repere ADM]])
      )
   ),
0)</f>
        <v>0</v>
      </c>
      <c r="AQ95" s="317"/>
      <c r="AR95" s="233" cm="1">
        <f t="array" ref="AR9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5" s="286" t="s">
        <v>2159</v>
      </c>
      <c r="AT95" s="232" cm="1">
        <f t="array" ref="AT9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5" s="286" t="s">
        <v>2159</v>
      </c>
      <c r="AV95" s="317" cm="1">
        <f t="array" ref="AV9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5" s="244" t="s">
        <v>2159</v>
      </c>
      <c r="AX95" s="277" cm="1">
        <f t="array" ref="AX9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5" s="286" t="s">
        <v>2159</v>
      </c>
      <c r="AZ95" s="232" cm="1">
        <f t="array" ref="AZ9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5" s="286" t="s">
        <v>2159</v>
      </c>
      <c r="BB95" s="276" cm="1">
        <f t="array" ref="BB9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5" s="286" t="s">
        <v>2159</v>
      </c>
      <c r="BD95" s="276" cm="1">
        <f t="array" ref="BD9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5" s="286" t="s">
        <v>2159</v>
      </c>
      <c r="BF95" s="232" cm="1">
        <f t="array" ref="BF95">IFERROR(
   SUM(
      _xlfn._xlws.FILTER(
         [9]!Tableau3[JP],
         ([9]!Tableau3[ITEM]=Tableau16[[#This Row],[POSTE TECHNIQUE]])*
         ([9]!Tableau3[Rep.]=Tableau16[[#This Row],[Repere REF]])
      )
   ),
0)</f>
        <v>0</v>
      </c>
      <c r="BG95" s="232" cm="1">
        <f t="array" ref="BG95">IFERROR(
   SUM(
      _xlfn._xlws.FILTER(
         [9]!Tableau3[BP],
         ([9]!Tableau3[ITEM]=Tableau16[[#This Row],[POSTE TECHNIQUE]])*
         ([9]!Tableau3[Rep.]=Tableau16[[#This Row],[Repere ADM]])
      )
   ),
0)</f>
        <v>0</v>
      </c>
      <c r="BH95" s="285"/>
      <c r="BI95" s="258"/>
      <c r="BJ95" s="257"/>
      <c r="BK95" s="257"/>
      <c r="BL95" s="257"/>
      <c r="BM95" s="275" t="s">
        <v>2587</v>
      </c>
      <c r="BN95" s="275" t="s">
        <v>2408</v>
      </c>
      <c r="BO95" s="275"/>
      <c r="BP95" s="275" t="s">
        <v>2409</v>
      </c>
      <c r="BQ95" s="284" t="str">
        <f>Tableau16[[#This Row],[DIAM ADM]]&amp;Tableau16[[#This Row],[SERIE ADM]]</f>
        <v>00</v>
      </c>
      <c r="BR95" s="275" t="e" cm="1">
        <f t="array" ref="BR95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95" s="274"/>
      <c r="BT95" s="274"/>
      <c r="BU95" s="280"/>
      <c r="BV95" s="222"/>
    </row>
    <row r="96" spans="1:74" ht="15.6" customHeight="1" x14ac:dyDescent="0.25">
      <c r="A96" s="279"/>
      <c r="B96" s="278" t="s">
        <v>655</v>
      </c>
      <c r="C96" s="278" t="s">
        <v>2914</v>
      </c>
      <c r="D96" s="247"/>
      <c r="E96" s="283" t="s">
        <v>73</v>
      </c>
      <c r="F96" s="283" t="s">
        <v>83</v>
      </c>
      <c r="G9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PSVBS464</v>
      </c>
      <c r="H96" s="237" t="s">
        <v>2550</v>
      </c>
      <c r="I96" s="237" t="s">
        <v>2549</v>
      </c>
      <c r="J96" s="248"/>
      <c r="K96" s="247" t="s">
        <v>2578</v>
      </c>
      <c r="L96" s="247" t="str">
        <f>LEFT(Tableau16[[#This Row],[NUMERO CLIENT]],SEARCH("-",Tableau16[[#This Row],[NUMERO CLIENT]])-1)</f>
        <v>S2</v>
      </c>
      <c r="M96" s="237" t="s">
        <v>2639</v>
      </c>
      <c r="N96" s="237" t="s">
        <v>38</v>
      </c>
      <c r="O96" s="237" t="s">
        <v>2577</v>
      </c>
      <c r="P96" s="237" t="s">
        <v>2559</v>
      </c>
      <c r="Q96" s="237" t="s">
        <v>2558</v>
      </c>
      <c r="R96" s="237" t="s">
        <v>73</v>
      </c>
      <c r="S96" s="251" t="s">
        <v>2913</v>
      </c>
      <c r="T96" s="251" t="s">
        <v>2912</v>
      </c>
      <c r="U96" s="237" t="s">
        <v>2911</v>
      </c>
      <c r="V96" s="275" t="e" cm="1">
        <f t="array" ref="V96">_xlfn.XLOOKUP(Tableau16[[#This Row],[CODE DN PN]]&amp;Tableau16[[#This Row],[TYPE]],'[9]TABLEAU POIDS'!$D$3:$D$68 &amp; '[9]TABLEAU POIDS'!$E$3:$E$68,'[9]TABLEAU POIDS'!$F$3:$F$68)</f>
        <v>#N/A</v>
      </c>
      <c r="W96" s="275"/>
      <c r="X96" s="244">
        <v>0</v>
      </c>
      <c r="Y96" s="284" t="str">
        <f>Tableau16[[#This Row],[DIAM ADM]]&amp;Tableau16[[#This Row],[SERIE ADM]]</f>
        <v>00</v>
      </c>
      <c r="Z96" s="284"/>
      <c r="AA96" s="233" cm="1">
        <f t="array" ref="AA9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6" s="286" t="s">
        <v>2545</v>
      </c>
      <c r="AC96" s="232" cm="1">
        <f t="array" ref="AC9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6" s="286" t="s">
        <v>2545</v>
      </c>
      <c r="AE96" s="232" cm="1">
        <f t="array" ref="AE9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6" s="244" t="s">
        <v>2540</v>
      </c>
      <c r="AG96" s="232" cm="1">
        <f t="array" ref="AG9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6" s="244" t="s">
        <v>2540</v>
      </c>
      <c r="AI96" s="232" cm="1">
        <f t="array" ref="AI9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6" s="244" t="s">
        <v>2540</v>
      </c>
      <c r="AK96" s="232" cm="1">
        <f t="array" ref="AK9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6" s="244" t="s">
        <v>2540</v>
      </c>
      <c r="AM96" s="232" cm="1">
        <f t="array" ref="AM9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6" s="286" t="s">
        <v>2540</v>
      </c>
      <c r="AO96" s="232" cm="1">
        <f t="array" ref="AO96">IFERROR(
   SUM(
      _xlfn._xlws.FILTER(
         [9]!Tableau3[JP],
         ([9]!Tableau3[ITEM]=Tableau16[[#This Row],[POSTE TECHNIQUE]])*
         ([9]!Tableau3[Rep.]=Tableau16[[#This Row],[Repere ADM]])
      )
   ),
0)</f>
        <v>0</v>
      </c>
      <c r="AP96" s="232" cm="1">
        <f t="array" ref="AP96">IFERROR(
   SUM(
      _xlfn._xlws.FILTER(
         [9]!Tableau3[BP],
         ([9]!Tableau3[ITEM]=Tableau16[[#This Row],[POSTE TECHNIQUE]])*
         ([9]!Tableau3[Rep.]=Tableau16[[#This Row],[Repere ADM]])
      )
   ),
0)</f>
        <v>0</v>
      </c>
      <c r="AQ96" s="287"/>
      <c r="AR96" s="233" cm="1">
        <f t="array" ref="AR9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6" s="286" t="s">
        <v>2545</v>
      </c>
      <c r="AT96" s="232" cm="1">
        <f t="array" ref="AT9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6" s="286" t="s">
        <v>2545</v>
      </c>
      <c r="AV96" s="232" cm="1">
        <f t="array" ref="AV9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6" s="244" t="s">
        <v>2545</v>
      </c>
      <c r="AX96" s="277" cm="1">
        <f t="array" ref="AX9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6" s="244" t="s">
        <v>2545</v>
      </c>
      <c r="AZ96" s="232" cm="1">
        <f t="array" ref="AZ9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6" s="244" t="s">
        <v>2541</v>
      </c>
      <c r="BB96" s="276" cm="1">
        <f t="array" ref="BB9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6" s="275" t="s">
        <v>2543</v>
      </c>
      <c r="BD96" s="276" cm="1">
        <f t="array" ref="BD9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6" s="286" t="s">
        <v>2545</v>
      </c>
      <c r="BF96" s="232" cm="1">
        <f t="array" ref="BF96">IFERROR(
   SUM(
      _xlfn._xlws.FILTER(
         [9]!Tableau3[JP],
         ([9]!Tableau3[ITEM]=Tableau16[[#This Row],[POSTE TECHNIQUE]])*
         ([9]!Tableau3[Rep.]=Tableau16[[#This Row],[Repere REF]])
      )
   ),
0)</f>
        <v>0</v>
      </c>
      <c r="BG96" s="232" cm="1">
        <f t="array" ref="BG96">IFERROR(
   SUM(
      _xlfn._xlws.FILTER(
         [9]!Tableau3[BP],
         ([9]!Tableau3[ITEM]=Tableau16[[#This Row],[POSTE TECHNIQUE]])*
         ([9]!Tableau3[Rep.]=Tableau16[[#This Row],[Repere ADM]])
      )
   ),
0)</f>
        <v>0</v>
      </c>
      <c r="BH96" s="285"/>
      <c r="BI96" s="258"/>
      <c r="BJ96" s="257"/>
      <c r="BK96" s="257"/>
      <c r="BL96" s="257"/>
      <c r="BM96" s="275" t="s">
        <v>2560</v>
      </c>
      <c r="BN96" s="275"/>
      <c r="BO96" s="275"/>
      <c r="BP96" s="275" t="e" cm="1">
        <f t="array" ref="BP96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96" s="284" t="str">
        <f>Tableau16[[#This Row],[DIAM ADM]]&amp;Tableau16[[#This Row],[SERIE ADM]]</f>
        <v>00</v>
      </c>
      <c r="BR96" s="275" t="e" cm="1">
        <f t="array" ref="BR96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96" s="274"/>
      <c r="BT96" s="274"/>
      <c r="BU96" s="280"/>
      <c r="BV96" s="222"/>
    </row>
    <row r="97" spans="1:74" ht="15.6" customHeight="1" x14ac:dyDescent="0.25">
      <c r="A97" s="279"/>
      <c r="B97" s="278" t="s">
        <v>657</v>
      </c>
      <c r="C97" s="278" t="s">
        <v>2910</v>
      </c>
      <c r="D97" s="247" t="s">
        <v>2909</v>
      </c>
      <c r="E97" s="283" t="s">
        <v>73</v>
      </c>
      <c r="F97" s="283" t="s">
        <v>83</v>
      </c>
      <c r="G9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PSVBS471</v>
      </c>
      <c r="H97" s="237" t="s">
        <v>2550</v>
      </c>
      <c r="I97" s="237" t="s">
        <v>2549</v>
      </c>
      <c r="J97" s="248"/>
      <c r="K97" s="247" t="s">
        <v>2578</v>
      </c>
      <c r="L97" s="247" t="str">
        <f>LEFT(Tableau16[[#This Row],[NUMERO CLIENT]],SEARCH("-",Tableau16[[#This Row],[NUMERO CLIENT]])-1)</f>
        <v>S2</v>
      </c>
      <c r="M97" s="237" t="s">
        <v>2639</v>
      </c>
      <c r="N97" s="237" t="s">
        <v>2908</v>
      </c>
      <c r="O97" s="237" t="s">
        <v>2577</v>
      </c>
      <c r="P97" s="237" t="s">
        <v>2559</v>
      </c>
      <c r="Q97" s="237" t="s">
        <v>2558</v>
      </c>
      <c r="R97" s="237" t="s">
        <v>73</v>
      </c>
      <c r="S97" s="251" t="s">
        <v>2907</v>
      </c>
      <c r="T97" s="251" t="s">
        <v>2906</v>
      </c>
      <c r="U97" s="237" t="s">
        <v>2905</v>
      </c>
      <c r="V97" s="275" t="e" cm="1">
        <f t="array" ref="V97">_xlfn.XLOOKUP(Tableau16[[#This Row],[CODE DN PN]]&amp;Tableau16[[#This Row],[TYPE]],'[9]TABLEAU POIDS'!$D$3:$D$68 &amp; '[9]TABLEAU POIDS'!$E$3:$E$68,'[9]TABLEAU POIDS'!$F$3:$F$68)</f>
        <v>#N/A</v>
      </c>
      <c r="W97" s="275"/>
      <c r="X97" s="244">
        <v>8</v>
      </c>
      <c r="Y97" s="284" t="str">
        <f>Tableau16[[#This Row],[DIAM ADM]]&amp;Tableau16[[#This Row],[SERIE ADM]]</f>
        <v>00</v>
      </c>
      <c r="Z97" s="284" t="s">
        <v>2408</v>
      </c>
      <c r="AA97" s="233" cm="1">
        <f t="array" ref="AA9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7" s="286">
        <v>20</v>
      </c>
      <c r="AC97" s="232" cm="1">
        <f t="array" ref="AC9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7" s="286">
        <v>100</v>
      </c>
      <c r="AE97" s="232" cm="1">
        <f t="array" ref="AE9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7" s="244" t="s">
        <v>2160</v>
      </c>
      <c r="AG97" s="232" cm="1">
        <f t="array" ref="AG9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7" s="244" t="s">
        <v>37</v>
      </c>
      <c r="AI97" s="232" cm="1">
        <f t="array" ref="AI9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7" s="244">
        <v>4</v>
      </c>
      <c r="AK97" s="232" cm="1">
        <f t="array" ref="AK9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7" s="244" t="s">
        <v>2163</v>
      </c>
      <c r="AM97" s="232" cm="1">
        <f t="array" ref="AM9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7" s="286" t="s">
        <v>1115</v>
      </c>
      <c r="AO97" s="232" cm="1">
        <f t="array" ref="AO97">IFERROR(
   SUM(
      _xlfn._xlws.FILTER(
         [9]!Tableau3[JP],
         ([9]!Tableau3[ITEM]=Tableau16[[#This Row],[POSTE TECHNIQUE]])*
         ([9]!Tableau3[Rep.]=Tableau16[[#This Row],[Repere ADM]])
      )
   ),
0)</f>
        <v>0</v>
      </c>
      <c r="AP97" s="232" cm="1">
        <f t="array" ref="AP97">IFERROR(
   SUM(
      _xlfn._xlws.FILTER(
         [9]!Tableau3[BP],
         ([9]!Tableau3[ITEM]=Tableau16[[#This Row],[POSTE TECHNIQUE]])*
         ([9]!Tableau3[Rep.]=Tableau16[[#This Row],[Repere ADM]])
      )
   ),
0)</f>
        <v>0</v>
      </c>
      <c r="AQ97" s="287"/>
      <c r="AR97" s="233" cm="1">
        <f t="array" ref="AR9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7" s="286">
        <v>25</v>
      </c>
      <c r="AT97" s="232" cm="1">
        <f t="array" ref="AT9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7" s="286">
        <v>20</v>
      </c>
      <c r="AV97" s="232" cm="1">
        <f t="array" ref="AV9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7" s="244" t="s">
        <v>2160</v>
      </c>
      <c r="AX97" s="277" cm="1">
        <f t="array" ref="AX9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7" s="244" t="s">
        <v>37</v>
      </c>
      <c r="AZ97" s="232" cm="1">
        <f t="array" ref="AZ9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7" s="244">
        <v>4</v>
      </c>
      <c r="BB97" s="276" cm="1">
        <f t="array" ref="BB9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7" s="275" t="s">
        <v>2289</v>
      </c>
      <c r="BD97" s="276" cm="1">
        <f t="array" ref="BD9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7" s="266" t="s">
        <v>1115</v>
      </c>
      <c r="BF97" s="232" cm="1">
        <f t="array" ref="BF97">IFERROR(
   SUM(
      _xlfn._xlws.FILTER(
         [9]!Tableau3[JP],
         ([9]!Tableau3[ITEM]=Tableau16[[#This Row],[POSTE TECHNIQUE]])*
         ([9]!Tableau3[Rep.]=Tableau16[[#This Row],[Repere REF]])
      )
   ),
0)</f>
        <v>0</v>
      </c>
      <c r="BG97" s="232" cm="1">
        <f t="array" ref="BG97">IFERROR(
   SUM(
      _xlfn._xlws.FILTER(
         [9]!Tableau3[BP],
         ([9]!Tableau3[ITEM]=Tableau16[[#This Row],[POSTE TECHNIQUE]])*
         ([9]!Tableau3[Rep.]=Tableau16[[#This Row],[Repere ADM]])
      )
   ),
0)</f>
        <v>0</v>
      </c>
      <c r="BH97" s="285"/>
      <c r="BI97" s="258"/>
      <c r="BJ97" s="257"/>
      <c r="BK97" s="257"/>
      <c r="BL97" s="257"/>
      <c r="BM97" s="275" t="s">
        <v>2560</v>
      </c>
      <c r="BN97" s="275" t="s">
        <v>2409</v>
      </c>
      <c r="BO97" s="275" t="s">
        <v>2409</v>
      </c>
      <c r="BP97" s="275" t="s">
        <v>2409</v>
      </c>
      <c r="BQ97" s="284" t="str">
        <f>Tableau16[[#This Row],[DIAM ADM]]&amp;Tableau16[[#This Row],[SERIE ADM]]</f>
        <v>00</v>
      </c>
      <c r="BR97" s="275" t="s">
        <v>2409</v>
      </c>
      <c r="BS97" s="274"/>
      <c r="BT97" s="274"/>
      <c r="BU97" s="280"/>
      <c r="BV97" s="222"/>
    </row>
    <row r="98" spans="1:74" ht="15.6" customHeight="1" x14ac:dyDescent="0.25">
      <c r="A98" s="279"/>
      <c r="B98" s="278" t="s">
        <v>661</v>
      </c>
      <c r="C98" s="347" t="s">
        <v>2904</v>
      </c>
      <c r="D98" s="246"/>
      <c r="E98" s="238" t="s">
        <v>73</v>
      </c>
      <c r="F98" s="238" t="s">
        <v>83</v>
      </c>
      <c r="G9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PSVBS473</v>
      </c>
      <c r="H98" s="237" t="s">
        <v>2550</v>
      </c>
      <c r="I98" s="237" t="s">
        <v>2549</v>
      </c>
      <c r="J98" s="237"/>
      <c r="K98" s="247" t="s">
        <v>2578</v>
      </c>
      <c r="L98" s="247" t="str">
        <f>LEFT(Tableau16[[#This Row],[NUMERO CLIENT]],SEARCH("-",Tableau16[[#This Row],[NUMERO CLIENT]])-1)</f>
        <v>S2</v>
      </c>
      <c r="M98" s="237" t="s">
        <v>2639</v>
      </c>
      <c r="N98" s="237" t="s">
        <v>2895</v>
      </c>
      <c r="O98" s="237" t="s">
        <v>2577</v>
      </c>
      <c r="P98" s="237" t="s">
        <v>2559</v>
      </c>
      <c r="Q98" s="237" t="s">
        <v>2558</v>
      </c>
      <c r="R98" s="237" t="s">
        <v>73</v>
      </c>
      <c r="S98" s="237" t="s">
        <v>2903</v>
      </c>
      <c r="T98" s="237" t="s">
        <v>2902</v>
      </c>
      <c r="U98" s="237" t="s">
        <v>2901</v>
      </c>
      <c r="V98" s="275" t="e" cm="1">
        <f t="array" ref="V98">_xlfn.XLOOKUP(Tableau16[[#This Row],[CODE DN PN]]&amp;Tableau16[[#This Row],[TYPE]],'[9]TABLEAU POIDS'!$D$3:$D$68 &amp; '[9]TABLEAU POIDS'!$E$3:$E$68,'[9]TABLEAU POIDS'!$F$3:$F$68)</f>
        <v>#N/A</v>
      </c>
      <c r="W98" s="275"/>
      <c r="X98" s="244">
        <v>8</v>
      </c>
      <c r="Y98" s="244" t="str">
        <f>Tableau16[[#This Row],[DIAM ADM]]&amp;Tableau16[[#This Row],[SERIE ADM]]</f>
        <v>00</v>
      </c>
      <c r="Z98" s="244"/>
      <c r="AA98" s="233" cm="1">
        <f t="array" ref="AA9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8" s="244">
        <v>40</v>
      </c>
      <c r="AC98" s="232" cm="1">
        <f t="array" ref="AC9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8" s="244">
        <v>20</v>
      </c>
      <c r="AE98" s="232" cm="1">
        <f t="array" ref="AE9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8" s="244" t="s">
        <v>2160</v>
      </c>
      <c r="AG98" s="232" cm="1">
        <f t="array" ref="AG9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8" s="244" t="s">
        <v>37</v>
      </c>
      <c r="AI98" s="232" cm="1">
        <f t="array" ref="AI9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8" s="244">
        <v>4</v>
      </c>
      <c r="AK98" s="232" cm="1">
        <f t="array" ref="AK9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8" s="244" t="s">
        <v>2542</v>
      </c>
      <c r="AM98" s="232" cm="1">
        <f t="array" ref="AM9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8" s="244" t="s">
        <v>1123</v>
      </c>
      <c r="AO98" s="232" cm="1">
        <f t="array" ref="AO98">IFERROR(
   SUM(
      _xlfn._xlws.FILTER(
         [9]!Tableau3[JP],
         ([9]!Tableau3[ITEM]=Tableau16[[#This Row],[POSTE TECHNIQUE]])*
         ([9]!Tableau3[Rep.]=Tableau16[[#This Row],[Repere ADM]])
      )
   ),
0)</f>
        <v>0</v>
      </c>
      <c r="AP98" s="232" cm="1">
        <f t="array" ref="AP98">IFERROR(
   SUM(
      _xlfn._xlws.FILTER(
         [9]!Tableau3[BP],
         ([9]!Tableau3[ITEM]=Tableau16[[#This Row],[POSTE TECHNIQUE]])*
         ([9]!Tableau3[Rep.]=Tableau16[[#This Row],[Repere ADM]])
      )
   ),
0)</f>
        <v>0</v>
      </c>
      <c r="AQ98" s="232"/>
      <c r="AR98" s="233" cm="1">
        <f t="array" ref="AR9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8" s="244">
        <v>40</v>
      </c>
      <c r="AT98" s="232" cm="1">
        <f t="array" ref="AT9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8" s="244">
        <v>20</v>
      </c>
      <c r="AV98" s="232" cm="1">
        <f t="array" ref="AV9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8" s="244" t="s">
        <v>2160</v>
      </c>
      <c r="AX98" s="277" cm="1">
        <f t="array" ref="AX9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8" s="244" t="s">
        <v>37</v>
      </c>
      <c r="AZ98" s="232" cm="1">
        <f t="array" ref="AZ9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8" s="244">
        <v>4</v>
      </c>
      <c r="BB98" s="276" cm="1">
        <f t="array" ref="BB9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8" s="275" t="s">
        <v>2161</v>
      </c>
      <c r="BD98" s="276" cm="1">
        <f t="array" ref="BD9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8" s="244" t="s">
        <v>1123</v>
      </c>
      <c r="BF98" s="232" cm="1">
        <f t="array" ref="BF98">IFERROR(
   SUM(
      _xlfn._xlws.FILTER(
         [9]!Tableau3[JP],
         ([9]!Tableau3[ITEM]=Tableau16[[#This Row],[POSTE TECHNIQUE]])*
         ([9]!Tableau3[Rep.]=Tableau16[[#This Row],[Repere REF]])
      )
   ),
0)</f>
        <v>0</v>
      </c>
      <c r="BG98" s="232" cm="1">
        <f t="array" ref="BG98">IFERROR(
   SUM(
      _xlfn._xlws.FILTER(
         [9]!Tableau3[BP],
         ([9]!Tableau3[ITEM]=Tableau16[[#This Row],[POSTE TECHNIQUE]])*
         ([9]!Tableau3[Rep.]=Tableau16[[#This Row],[Repere ADM]])
      )
   ),
0)</f>
        <v>0</v>
      </c>
      <c r="BH98" s="257"/>
      <c r="BI98" s="258"/>
      <c r="BJ98" s="257"/>
      <c r="BK98" s="257"/>
      <c r="BL98" s="257"/>
      <c r="BM98" s="275" t="s">
        <v>2560</v>
      </c>
      <c r="BN98" s="275" t="s">
        <v>2409</v>
      </c>
      <c r="BO98" s="275"/>
      <c r="BP98" s="275" t="s">
        <v>2409</v>
      </c>
      <c r="BQ98" s="244" t="str">
        <f>Tableau16[[#This Row],[DIAM ADM]]&amp;Tableau16[[#This Row],[SERIE ADM]]</f>
        <v>00</v>
      </c>
      <c r="BR98" s="275" t="s">
        <v>2409</v>
      </c>
      <c r="BS98" s="274"/>
      <c r="BT98" s="274"/>
      <c r="BU98" s="273"/>
      <c r="BV98" s="222"/>
    </row>
    <row r="99" spans="1:74" ht="15.6" customHeight="1" x14ac:dyDescent="0.25">
      <c r="A99" s="279"/>
      <c r="B99" s="278" t="s">
        <v>664</v>
      </c>
      <c r="C99" s="347" t="s">
        <v>2900</v>
      </c>
      <c r="D99" s="246"/>
      <c r="E99" s="238" t="s">
        <v>70</v>
      </c>
      <c r="F99" s="238" t="s">
        <v>75</v>
      </c>
      <c r="G9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PSVBS474</v>
      </c>
      <c r="H99" s="237" t="s">
        <v>2550</v>
      </c>
      <c r="I99" s="237" t="s">
        <v>2549</v>
      </c>
      <c r="J99" s="237"/>
      <c r="K99" s="247" t="s">
        <v>2578</v>
      </c>
      <c r="L99" s="247" t="str">
        <f>LEFT(Tableau16[[#This Row],[NUMERO CLIENT]],SEARCH("-",Tableau16[[#This Row],[NUMERO CLIENT]])-1)</f>
        <v>S2</v>
      </c>
      <c r="M99" s="237" t="s">
        <v>2639</v>
      </c>
      <c r="N99" s="237" t="s">
        <v>2895</v>
      </c>
      <c r="O99" s="237" t="s">
        <v>2577</v>
      </c>
      <c r="P99" s="237" t="s">
        <v>2559</v>
      </c>
      <c r="Q99" s="237" t="s">
        <v>2558</v>
      </c>
      <c r="R99" s="237" t="s">
        <v>73</v>
      </c>
      <c r="S99" s="251" t="s">
        <v>2899</v>
      </c>
      <c r="T99" s="251" t="s">
        <v>2898</v>
      </c>
      <c r="U99" s="237" t="s">
        <v>2897</v>
      </c>
      <c r="V99" s="275" t="e" cm="1">
        <f t="array" ref="V99">_xlfn.XLOOKUP(Tableau16[[#This Row],[CODE DN PN]]&amp;Tableau16[[#This Row],[TYPE]],'[9]TABLEAU POIDS'!$D$3:$D$68 &amp; '[9]TABLEAU POIDS'!$E$3:$E$68,'[9]TABLEAU POIDS'!$F$3:$F$68)</f>
        <v>#N/A</v>
      </c>
      <c r="W99" s="275"/>
      <c r="X99" s="244">
        <v>8</v>
      </c>
      <c r="Y99" s="244" t="str">
        <f>Tableau16[[#This Row],[DIAM ADM]]&amp;Tableau16[[#This Row],[SERIE ADM]]</f>
        <v>00</v>
      </c>
      <c r="Z99" s="244"/>
      <c r="AA99" s="233" cm="1">
        <f t="array" ref="AA9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99" s="244">
        <v>40</v>
      </c>
      <c r="AC99" s="232" cm="1">
        <f t="array" ref="AC9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99" s="244">
        <v>20</v>
      </c>
      <c r="AE99" s="232" cm="1">
        <f t="array" ref="AE9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99" s="244" t="s">
        <v>2160</v>
      </c>
      <c r="AG99" s="232" cm="1">
        <f t="array" ref="AG9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99" s="244" t="s">
        <v>37</v>
      </c>
      <c r="AI99" s="232" cm="1">
        <f t="array" ref="AI9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99" s="244">
        <v>4</v>
      </c>
      <c r="AK99" s="232" cm="1">
        <f t="array" ref="AK9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99" s="244" t="s">
        <v>2542</v>
      </c>
      <c r="AM99" s="232" cm="1">
        <f t="array" ref="AM9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99" s="244" t="s">
        <v>1123</v>
      </c>
      <c r="AO99" s="232" cm="1">
        <f t="array" ref="AO99">IFERROR(
   SUM(
      _xlfn._xlws.FILTER(
         [9]!Tableau3[JP],
         ([9]!Tableau3[ITEM]=Tableau16[[#This Row],[POSTE TECHNIQUE]])*
         ([9]!Tableau3[Rep.]=Tableau16[[#This Row],[Repere ADM]])
      )
   ),
0)</f>
        <v>0</v>
      </c>
      <c r="AP99" s="232" cm="1">
        <f t="array" ref="AP99">IFERROR(
   SUM(
      _xlfn._xlws.FILTER(
         [9]!Tableau3[BP],
         ([9]!Tableau3[ITEM]=Tableau16[[#This Row],[POSTE TECHNIQUE]])*
         ([9]!Tableau3[Rep.]=Tableau16[[#This Row],[Repere ADM]])
      )
   ),
0)</f>
        <v>0</v>
      </c>
      <c r="AQ99" s="232"/>
      <c r="AR99" s="233" cm="1">
        <f t="array" ref="AR9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99" s="244">
        <v>80</v>
      </c>
      <c r="AT99" s="232" cm="1">
        <f t="array" ref="AT9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99" s="244">
        <v>20</v>
      </c>
      <c r="AV99" s="232" cm="1">
        <f t="array" ref="AV9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99" s="244" t="s">
        <v>2160</v>
      </c>
      <c r="AX99" s="277" cm="1">
        <f t="array" ref="AX9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99" s="244" t="s">
        <v>37</v>
      </c>
      <c r="AZ99" s="232" cm="1">
        <f t="array" ref="AZ9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99" s="244"/>
      <c r="BB99" s="276" cm="1">
        <f t="array" ref="BB9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99" s="275" t="s">
        <v>2163</v>
      </c>
      <c r="BD99" s="276" cm="1">
        <f t="array" ref="BD9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99" s="275" t="s">
        <v>1123</v>
      </c>
      <c r="BF99" s="232" cm="1">
        <f t="array" ref="BF99">IFERROR(
   SUM(
      _xlfn._xlws.FILTER(
         [9]!Tableau3[JP],
         ([9]!Tableau3[ITEM]=Tableau16[[#This Row],[POSTE TECHNIQUE]])*
         ([9]!Tableau3[Rep.]=Tableau16[[#This Row],[Repere REF]])
      )
   ),
0)</f>
        <v>0</v>
      </c>
      <c r="BG99" s="232" cm="1">
        <f t="array" ref="BG99">IFERROR(
   SUM(
      _xlfn._xlws.FILTER(
         [9]!Tableau3[BP],
         ([9]!Tableau3[ITEM]=Tableau16[[#This Row],[POSTE TECHNIQUE]])*
         ([9]!Tableau3[Rep.]=Tableau16[[#This Row],[Repere ADM]])
      )
   ),
0)</f>
        <v>0</v>
      </c>
      <c r="BH99" s="257"/>
      <c r="BI99" s="258"/>
      <c r="BJ99" s="257"/>
      <c r="BK99" s="257"/>
      <c r="BL99" s="257"/>
      <c r="BM99" s="275" t="s">
        <v>2560</v>
      </c>
      <c r="BN99" s="275" t="s">
        <v>2409</v>
      </c>
      <c r="BO99" s="275"/>
      <c r="BP99" s="275" t="s">
        <v>2409</v>
      </c>
      <c r="BQ99" s="244" t="str">
        <f>Tableau16[[#This Row],[DIAM ADM]]&amp;Tableau16[[#This Row],[SERIE ADM]]</f>
        <v>00</v>
      </c>
      <c r="BR99" s="275" t="s">
        <v>2409</v>
      </c>
      <c r="BS99" s="274"/>
      <c r="BT99" s="274"/>
      <c r="BU99" s="273"/>
      <c r="BV99" s="222"/>
    </row>
    <row r="100" spans="1:74" ht="15.6" customHeight="1" x14ac:dyDescent="0.25">
      <c r="A100" s="279"/>
      <c r="B100" s="278" t="s">
        <v>669</v>
      </c>
      <c r="C100" s="290" t="s">
        <v>2896</v>
      </c>
      <c r="D100" s="247"/>
      <c r="E100" s="283" t="s">
        <v>73</v>
      </c>
      <c r="F100" s="283" t="s">
        <v>83</v>
      </c>
      <c r="G10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PSVBS475</v>
      </c>
      <c r="H100" s="237" t="s">
        <v>2550</v>
      </c>
      <c r="I100" s="237" t="s">
        <v>2549</v>
      </c>
      <c r="J100" s="248"/>
      <c r="K100" s="318" t="s">
        <v>2578</v>
      </c>
      <c r="L100" s="318" t="str">
        <f>LEFT(Tableau16[[#This Row],[NUMERO CLIENT]],SEARCH("-",Tableau16[[#This Row],[NUMERO CLIENT]])-1)</f>
        <v>S2</v>
      </c>
      <c r="M100" s="237" t="s">
        <v>2639</v>
      </c>
      <c r="N100" s="237" t="s">
        <v>2895</v>
      </c>
      <c r="O100" s="237" t="s">
        <v>2577</v>
      </c>
      <c r="P100" s="237" t="s">
        <v>2559</v>
      </c>
      <c r="Q100" s="237" t="s">
        <v>2558</v>
      </c>
      <c r="R100" s="237" t="s">
        <v>73</v>
      </c>
      <c r="S100" s="251" t="s">
        <v>2894</v>
      </c>
      <c r="T100" s="251" t="s">
        <v>2893</v>
      </c>
      <c r="U100" s="237" t="s">
        <v>2892</v>
      </c>
      <c r="V100" s="275" t="e" cm="1">
        <f t="array" ref="V100">_xlfn.XLOOKUP(Tableau16[[#This Row],[CODE DN PN]]&amp;Tableau16[[#This Row],[TYPE]],'[9]TABLEAU POIDS'!$D$3:$D$68 &amp; '[9]TABLEAU POIDS'!$E$3:$E$68,'[9]TABLEAU POIDS'!$F$3:$F$68)</f>
        <v>#N/A</v>
      </c>
      <c r="W100" s="275"/>
      <c r="X100" s="244">
        <v>8</v>
      </c>
      <c r="Y100" s="284" t="str">
        <f>Tableau16[[#This Row],[DIAM ADM]]&amp;Tableau16[[#This Row],[SERIE ADM]]</f>
        <v>00</v>
      </c>
      <c r="Z100" s="284"/>
      <c r="AA100" s="233" cm="1">
        <f t="array" ref="AA10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0" s="286">
        <v>25</v>
      </c>
      <c r="AC100" s="232" cm="1">
        <f t="array" ref="AC10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0" s="244">
        <v>20</v>
      </c>
      <c r="AE100" s="232" cm="1">
        <f t="array" ref="AE10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00" s="244" t="s">
        <v>2160</v>
      </c>
      <c r="AG100" s="232" cm="1">
        <f t="array" ref="AG10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0" s="244" t="s">
        <v>37</v>
      </c>
      <c r="AI100" s="232" cm="1">
        <f t="array" ref="AI10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0" s="244">
        <v>4</v>
      </c>
      <c r="AK100" s="232" cm="1">
        <f t="array" ref="AK10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0" s="244" t="s">
        <v>2542</v>
      </c>
      <c r="AM100" s="232" cm="1">
        <f t="array" ref="AM10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0" s="244" t="s">
        <v>1123</v>
      </c>
      <c r="AO100" s="232" cm="1">
        <f t="array" ref="AO100">IFERROR(
   SUM(
      _xlfn._xlws.FILTER(
         [9]!Tableau3[JP],
         ([9]!Tableau3[ITEM]=Tableau16[[#This Row],[POSTE TECHNIQUE]])*
         ([9]!Tableau3[Rep.]=Tableau16[[#This Row],[Repere ADM]])
      )
   ),
0)</f>
        <v>0</v>
      </c>
      <c r="AP100" s="232" cm="1">
        <f t="array" ref="AP100">IFERROR(
   SUM(
      _xlfn._xlws.FILTER(
         [9]!Tableau3[BP],
         ([9]!Tableau3[ITEM]=Tableau16[[#This Row],[POSTE TECHNIQUE]])*
         ([9]!Tableau3[Rep.]=Tableau16[[#This Row],[Repere ADM]])
      )
   ),
0)</f>
        <v>0</v>
      </c>
      <c r="AQ100" s="287"/>
      <c r="AR100" s="233" cm="1">
        <f t="array" ref="AR10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0" s="286">
        <v>50</v>
      </c>
      <c r="AT100" s="232" cm="1">
        <f t="array" ref="AT10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0" s="244">
        <v>20</v>
      </c>
      <c r="AV100" s="232" cm="1">
        <f t="array" ref="AV10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0" s="244" t="s">
        <v>2160</v>
      </c>
      <c r="AX100" s="277" cm="1">
        <f t="array" ref="AX10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0" s="244" t="s">
        <v>37</v>
      </c>
      <c r="AZ100" s="232" cm="1">
        <f t="array" ref="AZ10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0" s="244">
        <v>4</v>
      </c>
      <c r="BB100" s="276" cm="1">
        <f t="array" ref="BB10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0" s="275" t="s">
        <v>2161</v>
      </c>
      <c r="BD100" s="276" cm="1">
        <f t="array" ref="BD10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0" s="275" t="s">
        <v>1123</v>
      </c>
      <c r="BF100" s="232" cm="1">
        <f t="array" ref="BF100">IFERROR(
   SUM(
      _xlfn._xlws.FILTER(
         [9]!Tableau3[JP],
         ([9]!Tableau3[ITEM]=Tableau16[[#This Row],[POSTE TECHNIQUE]])*
         ([9]!Tableau3[Rep.]=Tableau16[[#This Row],[Repere REF]])
      )
   ),
0)</f>
        <v>0</v>
      </c>
      <c r="BG100" s="232" cm="1">
        <f t="array" ref="BG100">IFERROR(
   SUM(
      _xlfn._xlws.FILTER(
         [9]!Tableau3[BP],
         ([9]!Tableau3[ITEM]=Tableau16[[#This Row],[POSTE TECHNIQUE]])*
         ([9]!Tableau3[Rep.]=Tableau16[[#This Row],[Repere ADM]])
      )
   ),
0)</f>
        <v>0</v>
      </c>
      <c r="BH100" s="285"/>
      <c r="BI100" s="258"/>
      <c r="BJ100" s="257"/>
      <c r="BK100" s="257"/>
      <c r="BL100" s="257"/>
      <c r="BM100" s="275" t="s">
        <v>2560</v>
      </c>
      <c r="BN100" s="275" t="s">
        <v>2409</v>
      </c>
      <c r="BO100" s="275"/>
      <c r="BP100" s="275" t="s">
        <v>2409</v>
      </c>
      <c r="BQ100" s="284" t="str">
        <f>Tableau16[[#This Row],[DIAM ADM]]&amp;Tableau16[[#This Row],[SERIE ADM]]</f>
        <v>00</v>
      </c>
      <c r="BR100" s="275" t="s">
        <v>2409</v>
      </c>
      <c r="BS100" s="274"/>
      <c r="BT100" s="274"/>
      <c r="BU100" s="280"/>
      <c r="BV100" s="222"/>
    </row>
    <row r="101" spans="1:74" ht="15.6" customHeight="1" x14ac:dyDescent="0.25">
      <c r="A101" s="279"/>
      <c r="B101" s="278" t="s">
        <v>672</v>
      </c>
      <c r="C101" s="278" t="s">
        <v>2891</v>
      </c>
      <c r="D101" s="247"/>
      <c r="E101" s="283" t="s">
        <v>73</v>
      </c>
      <c r="F101" s="283" t="s">
        <v>83</v>
      </c>
      <c r="G10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PSVBS507</v>
      </c>
      <c r="H101" s="237" t="s">
        <v>2550</v>
      </c>
      <c r="I101" s="237" t="s">
        <v>2549</v>
      </c>
      <c r="J101" s="248"/>
      <c r="K101" s="318" t="s">
        <v>2578</v>
      </c>
      <c r="L101" s="318" t="str">
        <f>LEFT(Tableau16[[#This Row],[NUMERO CLIENT]],SEARCH("-",Tableau16[[#This Row],[NUMERO CLIENT]])-1)</f>
        <v>S2</v>
      </c>
      <c r="M101" s="237" t="s">
        <v>2639</v>
      </c>
      <c r="N101" s="237" t="s">
        <v>2890</v>
      </c>
      <c r="O101" s="237" t="s">
        <v>2577</v>
      </c>
      <c r="P101" s="237" t="s">
        <v>2559</v>
      </c>
      <c r="Q101" s="237" t="s">
        <v>2558</v>
      </c>
      <c r="R101" s="237" t="s">
        <v>73</v>
      </c>
      <c r="S101" s="251" t="s">
        <v>2889</v>
      </c>
      <c r="T101" s="251" t="s">
        <v>2888</v>
      </c>
      <c r="U101" s="237" t="s">
        <v>2887</v>
      </c>
      <c r="V101" s="275" t="e" cm="1">
        <f t="array" ref="V101">_xlfn.XLOOKUP(Tableau16[[#This Row],[CODE DN PN]]&amp;Tableau16[[#This Row],[TYPE]],'[9]TABLEAU POIDS'!$D$3:$D$68 &amp; '[9]TABLEAU POIDS'!$E$3:$E$68,'[9]TABLEAU POIDS'!$F$3:$F$68)</f>
        <v>#N/A</v>
      </c>
      <c r="W101" s="275"/>
      <c r="X101" s="244">
        <v>-2</v>
      </c>
      <c r="Y101" s="284" t="str">
        <f>Tableau16[[#This Row],[DIAM ADM]]&amp;Tableau16[[#This Row],[SERIE ADM]]</f>
        <v>00</v>
      </c>
      <c r="Z101" s="284"/>
      <c r="AA101" s="233" cm="1">
        <f t="array" ref="AA10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1" s="286" t="s">
        <v>2291</v>
      </c>
      <c r="AC101" s="232" cm="1">
        <f t="array" ref="AC10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1" s="286" t="s">
        <v>2291</v>
      </c>
      <c r="AE101" s="232" cm="1">
        <f t="array" ref="AE10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01" s="286" t="s">
        <v>2291</v>
      </c>
      <c r="AG101" s="232" cm="1">
        <f t="array" ref="AG10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1" s="286" t="s">
        <v>2291</v>
      </c>
      <c r="AI101" s="232" cm="1">
        <f t="array" ref="AI10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1" s="286" t="s">
        <v>2291</v>
      </c>
      <c r="AK101" s="232" cm="1">
        <f t="array" ref="AK10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1" s="286" t="s">
        <v>2291</v>
      </c>
      <c r="AM101" s="232" cm="1">
        <f t="array" ref="AM10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1" s="286" t="s">
        <v>2291</v>
      </c>
      <c r="AO101" s="232" cm="1">
        <f t="array" ref="AO101">IFERROR(
   SUM(
      _xlfn._xlws.FILTER(
         [9]!Tableau3[JP],
         ([9]!Tableau3[ITEM]=Tableau16[[#This Row],[POSTE TECHNIQUE]])*
         ([9]!Tableau3[Rep.]=Tableau16[[#This Row],[Repere ADM]])
      )
   ),
0)</f>
        <v>0</v>
      </c>
      <c r="AP101" s="232" cm="1">
        <f t="array" ref="AP101">IFERROR(
   SUM(
      _xlfn._xlws.FILTER(
         [9]!Tableau3[BP],
         ([9]!Tableau3[ITEM]=Tableau16[[#This Row],[POSTE TECHNIQUE]])*
         ([9]!Tableau3[Rep.]=Tableau16[[#This Row],[Repere ADM]])
      )
   ),
0)</f>
        <v>0</v>
      </c>
      <c r="AQ101" s="287"/>
      <c r="AR101" s="233" cm="1">
        <f t="array" ref="AR10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1" s="286" t="s">
        <v>2291</v>
      </c>
      <c r="AT101" s="232" cm="1">
        <f t="array" ref="AT10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1" s="286" t="s">
        <v>2291</v>
      </c>
      <c r="AV101" s="232" cm="1">
        <f t="array" ref="AV10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1" s="286" t="s">
        <v>2291</v>
      </c>
      <c r="AX101" s="277" cm="1">
        <f t="array" ref="AX10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1" s="286" t="s">
        <v>2291</v>
      </c>
      <c r="AZ101" s="232" cm="1">
        <f t="array" ref="AZ10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1" s="286" t="s">
        <v>2291</v>
      </c>
      <c r="BB101" s="276" cm="1">
        <f t="array" ref="BB10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1" s="286" t="s">
        <v>2291</v>
      </c>
      <c r="BD101" s="276" cm="1">
        <f t="array" ref="BD10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1" s="275"/>
      <c r="BF101" s="232" cm="1">
        <f t="array" ref="BF101">IFERROR(
   SUM(
      _xlfn._xlws.FILTER(
         [9]!Tableau3[JP],
         ([9]!Tableau3[ITEM]=Tableau16[[#This Row],[POSTE TECHNIQUE]])*
         ([9]!Tableau3[Rep.]=Tableau16[[#This Row],[Repere REF]])
      )
   ),
0)</f>
        <v>0</v>
      </c>
      <c r="BG101" s="232" cm="1">
        <f t="array" ref="BG101">IFERROR(
   SUM(
      _xlfn._xlws.FILTER(
         [9]!Tableau3[BP],
         ([9]!Tableau3[ITEM]=Tableau16[[#This Row],[POSTE TECHNIQUE]])*
         ([9]!Tableau3[Rep.]=Tableau16[[#This Row],[Repere ADM]])
      )
   ),
0)</f>
        <v>0</v>
      </c>
      <c r="BH101" s="285"/>
      <c r="BI101" s="258"/>
      <c r="BJ101" s="257"/>
      <c r="BK101" s="257"/>
      <c r="BL101" s="257"/>
      <c r="BM101" s="275"/>
      <c r="BN101" s="275"/>
      <c r="BO101" s="275"/>
      <c r="BP101" s="275" t="e" cm="1">
        <f t="array" ref="BP10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01" s="284" t="str">
        <f>Tableau16[[#This Row],[DIAM ADM]]&amp;Tableau16[[#This Row],[SERIE ADM]]</f>
        <v>00</v>
      </c>
      <c r="BR101" s="275" t="e" cm="1">
        <f t="array" ref="BR10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01" s="274"/>
      <c r="BT101" s="274"/>
      <c r="BU101" s="280"/>
      <c r="BV101" s="222"/>
    </row>
    <row r="102" spans="1:74" ht="15.6" customHeight="1" x14ac:dyDescent="0.25">
      <c r="A102" s="279"/>
      <c r="B102" s="278" t="s">
        <v>675</v>
      </c>
      <c r="C102" s="290" t="s">
        <v>2886</v>
      </c>
      <c r="D102" s="247"/>
      <c r="E102" s="283" t="s">
        <v>73</v>
      </c>
      <c r="F102" s="283" t="s">
        <v>83</v>
      </c>
      <c r="G10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PSVBS530</v>
      </c>
      <c r="H102" s="237" t="s">
        <v>2550</v>
      </c>
      <c r="I102" s="237" t="s">
        <v>2549</v>
      </c>
      <c r="J102" s="248"/>
      <c r="K102" s="318" t="s">
        <v>2578</v>
      </c>
      <c r="L102" s="318" t="str">
        <f>LEFT(Tableau16[[#This Row],[NUMERO CLIENT]],SEARCH("-",Tableau16[[#This Row],[NUMERO CLIENT]])-1)</f>
        <v>S2</v>
      </c>
      <c r="M102" s="237" t="s">
        <v>2639</v>
      </c>
      <c r="N102" s="237" t="s">
        <v>2885</v>
      </c>
      <c r="O102" s="237" t="s">
        <v>2577</v>
      </c>
      <c r="P102" s="237" t="s">
        <v>2559</v>
      </c>
      <c r="Q102" s="237" t="s">
        <v>2558</v>
      </c>
      <c r="R102" s="237" t="s">
        <v>73</v>
      </c>
      <c r="S102" s="251" t="s">
        <v>2884</v>
      </c>
      <c r="T102" s="251" t="s">
        <v>2883</v>
      </c>
      <c r="U102" s="237" t="s">
        <v>2882</v>
      </c>
      <c r="V102" s="275" t="e" cm="1">
        <f t="array" ref="V102">_xlfn.XLOOKUP(Tableau16[[#This Row],[CODE DN PN]]&amp;Tableau16[[#This Row],[TYPE]],'[9]TABLEAU POIDS'!$D$3:$D$68 &amp; '[9]TABLEAU POIDS'!$E$3:$E$68,'[9]TABLEAU POIDS'!$F$3:$F$68)</f>
        <v>#N/A</v>
      </c>
      <c r="W102" s="275"/>
      <c r="X102" s="244">
        <v>34</v>
      </c>
      <c r="Y102" s="284" t="str">
        <f>Tableau16[[#This Row],[DIAM ADM]]&amp;Tableau16[[#This Row],[SERIE ADM]]</f>
        <v>00</v>
      </c>
      <c r="Z102" s="284"/>
      <c r="AA102" s="233" cm="1">
        <f t="array" ref="AA10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2" s="286" t="s">
        <v>2545</v>
      </c>
      <c r="AC102" s="232" cm="1">
        <f t="array" ref="AC10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2" s="286">
        <v>20</v>
      </c>
      <c r="AE102" s="232" cm="1">
        <f t="array" ref="AE10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02" s="244" t="s">
        <v>2160</v>
      </c>
      <c r="AG102" s="232" cm="1">
        <f t="array" ref="AG10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2" s="286" t="s">
        <v>37</v>
      </c>
      <c r="AI102" s="232" cm="1">
        <f t="array" ref="AI10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2" s="286">
        <v>8</v>
      </c>
      <c r="AK102" s="232" cm="1">
        <f t="array" ref="AK10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2" s="286" t="s">
        <v>2273</v>
      </c>
      <c r="AM102" s="232" cm="1">
        <f t="array" ref="AM10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2" s="286" t="s">
        <v>1123</v>
      </c>
      <c r="AO102" s="232" cm="1">
        <f t="array" ref="AO102">IFERROR(
   SUM(
      _xlfn._xlws.FILTER(
         [9]!Tableau3[JP],
         ([9]!Tableau3[ITEM]=Tableau16[[#This Row],[POSTE TECHNIQUE]])*
         ([9]!Tableau3[Rep.]=Tableau16[[#This Row],[Repere ADM]])
      )
   ),
0)</f>
        <v>0</v>
      </c>
      <c r="AP102" s="232" cm="1">
        <f t="array" ref="AP102">IFERROR(
   SUM(
      _xlfn._xlws.FILTER(
         [9]!Tableau3[BP],
         ([9]!Tableau3[ITEM]=Tableau16[[#This Row],[POSTE TECHNIQUE]])*
         ([9]!Tableau3[Rep.]=Tableau16[[#This Row],[Repere ADM]])
      )
   ),
0)</f>
        <v>0</v>
      </c>
      <c r="AQ102" s="287"/>
      <c r="AR102" s="233" cm="1">
        <f t="array" ref="AR10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2" s="286">
        <v>250</v>
      </c>
      <c r="AT102" s="232" cm="1">
        <f t="array" ref="AT10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2" s="286">
        <v>20</v>
      </c>
      <c r="AV102" s="232" cm="1">
        <f t="array" ref="AV10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2" s="244" t="s">
        <v>2160</v>
      </c>
      <c r="AX102" s="277" cm="1">
        <f t="array" ref="AX10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2" s="286" t="s">
        <v>37</v>
      </c>
      <c r="AZ102" s="232" cm="1">
        <f t="array" ref="AZ10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2" s="286">
        <v>12</v>
      </c>
      <c r="BB102" s="276" cm="1">
        <f t="array" ref="BB10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2" s="266" t="s">
        <v>2302</v>
      </c>
      <c r="BD102" s="276" cm="1">
        <f t="array" ref="BD10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2" s="266" t="s">
        <v>1123</v>
      </c>
      <c r="BF102" s="232" cm="1">
        <f t="array" ref="BF102">IFERROR(
   SUM(
      _xlfn._xlws.FILTER(
         [9]!Tableau3[JP],
         ([9]!Tableau3[ITEM]=Tableau16[[#This Row],[POSTE TECHNIQUE]])*
         ([9]!Tableau3[Rep.]=Tableau16[[#This Row],[Repere REF]])
      )
   ),
0)</f>
        <v>0</v>
      </c>
      <c r="BG102" s="232" cm="1">
        <f t="array" ref="BG102">IFERROR(
   SUM(
      _xlfn._xlws.FILTER(
         [9]!Tableau3[BP],
         ([9]!Tableau3[ITEM]=Tableau16[[#This Row],[POSTE TECHNIQUE]])*
         ([9]!Tableau3[Rep.]=Tableau16[[#This Row],[Repere ADM]])
      )
   ),
0)</f>
        <v>0</v>
      </c>
      <c r="BH102" s="285"/>
      <c r="BI102" s="258"/>
      <c r="BJ102" s="257"/>
      <c r="BK102" s="257"/>
      <c r="BL102" s="257"/>
      <c r="BM102" s="275" t="s">
        <v>2554</v>
      </c>
      <c r="BN102" s="275" t="s">
        <v>2409</v>
      </c>
      <c r="BO102" s="275"/>
      <c r="BP102" s="275" t="s">
        <v>2408</v>
      </c>
      <c r="BQ102" s="284" t="str">
        <f>Tableau16[[#This Row],[DIAM ADM]]&amp;Tableau16[[#This Row],[SERIE ADM]]</f>
        <v>00</v>
      </c>
      <c r="BR102" s="275" t="s">
        <v>2409</v>
      </c>
      <c r="BS102" s="274"/>
      <c r="BT102" s="274"/>
      <c r="BU102" s="280"/>
      <c r="BV102" s="222"/>
    </row>
    <row r="103" spans="1:74" s="325" customFormat="1" ht="15.6" customHeight="1" x14ac:dyDescent="0.25">
      <c r="A103" s="346"/>
      <c r="B103" s="345" t="s">
        <v>2881</v>
      </c>
      <c r="C103" s="345"/>
      <c r="D103" s="344"/>
      <c r="E103" s="343" t="s">
        <v>2880</v>
      </c>
      <c r="F103" s="343" t="s">
        <v>2880</v>
      </c>
      <c r="G103" s="339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S2020</v>
      </c>
      <c r="H103" s="339"/>
      <c r="I103" s="339"/>
      <c r="J103" s="342"/>
      <c r="K103" s="341"/>
      <c r="L103" s="341" t="str">
        <f>LEFT(Tableau16[[#This Row],[NUMERO CLIENT]],SEARCH("-",Tableau16[[#This Row],[NUMERO CLIENT]])-1)</f>
        <v>S2</v>
      </c>
      <c r="M103" s="339"/>
      <c r="N103" s="339"/>
      <c r="O103" s="339" t="s">
        <v>2877</v>
      </c>
      <c r="P103" s="339" t="s">
        <v>2876</v>
      </c>
      <c r="Q103" s="339" t="s">
        <v>2558</v>
      </c>
      <c r="R103" s="339" t="s">
        <v>73</v>
      </c>
      <c r="S103" s="340"/>
      <c r="T103" s="340"/>
      <c r="U103" s="339"/>
      <c r="V103" s="323" t="e" cm="1">
        <f t="array" ref="V103">_xlfn.XLOOKUP(Tableau16[[#This Row],[CODE DN PN]]&amp;Tableau16[[#This Row],[TYPE]],'[9]TABLEAU POIDS'!$D$3:$D$68 &amp; '[9]TABLEAU POIDS'!$E$3:$E$68,'[9]TABLEAU POIDS'!$F$3:$F$68)</f>
        <v>#N/A</v>
      </c>
      <c r="W103" s="323"/>
      <c r="X103" s="333"/>
      <c r="Y103" s="329" t="str">
        <f>Tableau16[[#This Row],[DIAM ADM]]&amp;Tableau16[[#This Row],[SERIE ADM]]</f>
        <v>00</v>
      </c>
      <c r="Z103" s="329"/>
      <c r="AA103" s="337" cm="1">
        <f t="array" ref="AA10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3" s="335"/>
      <c r="AC103" s="333" cm="1">
        <f t="array" ref="AC10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3" s="335"/>
      <c r="AE103" s="333"/>
      <c r="AF103" s="333"/>
      <c r="AG103" s="333" cm="1">
        <f t="array" ref="AG10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3" s="335"/>
      <c r="AI103" s="333" cm="1">
        <f t="array" ref="AI10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3" s="335"/>
      <c r="AK103" s="333" cm="1">
        <f t="array" ref="AK10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3" s="335"/>
      <c r="AM103" s="333" cm="1">
        <f t="array" ref="AM10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3" s="335"/>
      <c r="AO103" s="333" cm="1">
        <f t="array" ref="AO103">IFERROR(
   SUM(
      _xlfn._xlws.FILTER(
         [9]!Tableau3[JP],
         ([9]!Tableau3[ITEM]=Tableau16[[#This Row],[POSTE TECHNIQUE]])*
         ([9]!Tableau3[Rep.]=Tableau16[[#This Row],[Repere ADM]])
      )
   ),
0)</f>
        <v>0</v>
      </c>
      <c r="AP103" s="333" cm="1">
        <f t="array" ref="AP103">IFERROR(
   SUM(
      _xlfn._xlws.FILTER(
         [9]!Tableau3[BP],
         ([9]!Tableau3[ITEM]=Tableau16[[#This Row],[POSTE TECHNIQUE]])*
         ([9]!Tableau3[Rep.]=Tableau16[[#This Row],[Repere ADM]])
      )
   ),
0)</f>
        <v>0</v>
      </c>
      <c r="AQ103" s="338"/>
      <c r="AR103" s="337" cm="1">
        <f t="array" ref="AR10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3" s="335"/>
      <c r="AT103" s="333" cm="1">
        <f t="array" ref="AT10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3" s="335"/>
      <c r="AV103" s="333" cm="1">
        <f t="array" ref="AV10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3" s="333"/>
      <c r="AX103" s="336" cm="1">
        <f t="array" ref="AX10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3" s="335"/>
      <c r="AZ103" s="333" cm="1">
        <f t="array" ref="AZ10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3" s="335"/>
      <c r="BB103" s="323" cm="1">
        <f t="array" ref="BB10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3" s="334"/>
      <c r="BD103" s="323" cm="1">
        <f t="array" ref="BD10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3" s="334"/>
      <c r="BF103" s="333" cm="1">
        <f t="array" ref="BF103">IFERROR(
   SUM(
      _xlfn._xlws.FILTER(
         [9]!Tableau3[JP],
         ([9]!Tableau3[ITEM]=Tableau16[[#This Row],[POSTE TECHNIQUE]])*
         ([9]!Tableau3[Rep.]=Tableau16[[#This Row],[Repere REF]])
      )
   ),
0)</f>
        <v>0</v>
      </c>
      <c r="BG103" s="333" cm="1">
        <f t="array" ref="BG103">IFERROR(
   SUM(
      _xlfn._xlws.FILTER(
         [9]!Tableau3[BP],
         ([9]!Tableau3[ITEM]=Tableau16[[#This Row],[POSTE TECHNIQUE]])*
         ([9]!Tableau3[Rep.]=Tableau16[[#This Row],[Repere ADM]])
      )
   ),
0)</f>
        <v>0</v>
      </c>
      <c r="BH103" s="332"/>
      <c r="BI103" s="331"/>
      <c r="BJ103" s="330"/>
      <c r="BK103" s="330"/>
      <c r="BL103" s="330"/>
      <c r="BM103" s="323"/>
      <c r="BN103" s="323"/>
      <c r="BO103" s="323"/>
      <c r="BP103" s="323" t="e" cm="1">
        <f t="array" ref="BP10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03" s="329" t="str">
        <f>Tableau16[[#This Row],[DIAM ADM]]&amp;Tableau16[[#This Row],[SERIE ADM]]</f>
        <v>00</v>
      </c>
      <c r="BR103" s="323" t="e" cm="1">
        <f t="array" ref="BR10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03" s="328"/>
      <c r="BT103" s="328"/>
      <c r="BU103" s="327"/>
      <c r="BV103" s="326"/>
    </row>
    <row r="104" spans="1:74" s="325" customFormat="1" ht="15.6" customHeight="1" x14ac:dyDescent="0.25">
      <c r="A104" s="346"/>
      <c r="B104" s="345" t="s">
        <v>2879</v>
      </c>
      <c r="C104" s="345"/>
      <c r="D104" s="344"/>
      <c r="E104" s="343" t="s">
        <v>2878</v>
      </c>
      <c r="F104" s="343" t="s">
        <v>2878</v>
      </c>
      <c r="G104" s="339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S2020</v>
      </c>
      <c r="H104" s="339"/>
      <c r="I104" s="339"/>
      <c r="J104" s="342"/>
      <c r="K104" s="341"/>
      <c r="L104" s="341" t="str">
        <f>LEFT(Tableau16[[#This Row],[NUMERO CLIENT]],SEARCH("-",Tableau16[[#This Row],[NUMERO CLIENT]])-1)</f>
        <v>S2</v>
      </c>
      <c r="M104" s="339"/>
      <c r="N104" s="339"/>
      <c r="O104" s="339" t="s">
        <v>2877</v>
      </c>
      <c r="P104" s="339" t="s">
        <v>2876</v>
      </c>
      <c r="Q104" s="339" t="s">
        <v>2558</v>
      </c>
      <c r="R104" s="339" t="s">
        <v>73</v>
      </c>
      <c r="S104" s="340"/>
      <c r="T104" s="340"/>
      <c r="U104" s="339"/>
      <c r="V104" s="323" t="e" cm="1">
        <f t="array" ref="V104">_xlfn.XLOOKUP(Tableau16[[#This Row],[CODE DN PN]]&amp;Tableau16[[#This Row],[TYPE]],'[9]TABLEAU POIDS'!$D$3:$D$68 &amp; '[9]TABLEAU POIDS'!$E$3:$E$68,'[9]TABLEAU POIDS'!$F$3:$F$68)</f>
        <v>#N/A</v>
      </c>
      <c r="W104" s="323"/>
      <c r="X104" s="333"/>
      <c r="Y104" s="329" t="str">
        <f>Tableau16[[#This Row],[DIAM ADM]]&amp;Tableau16[[#This Row],[SERIE ADM]]</f>
        <v>00</v>
      </c>
      <c r="Z104" s="329"/>
      <c r="AA104" s="337" cm="1">
        <f t="array" ref="AA10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4" s="335"/>
      <c r="AC104" s="333" cm="1">
        <f t="array" ref="AC10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4" s="335"/>
      <c r="AE104" s="333"/>
      <c r="AF104" s="333"/>
      <c r="AG104" s="333" cm="1">
        <f t="array" ref="AG10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4" s="335"/>
      <c r="AI104" s="333" cm="1">
        <f t="array" ref="AI10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4" s="335"/>
      <c r="AK104" s="333" cm="1">
        <f t="array" ref="AK10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4" s="335"/>
      <c r="AM104" s="333" cm="1">
        <f t="array" ref="AM10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4" s="335"/>
      <c r="AO104" s="333" cm="1">
        <f t="array" ref="AO104">IFERROR(
   SUM(
      _xlfn._xlws.FILTER(
         [9]!Tableau3[JP],
         ([9]!Tableau3[ITEM]=Tableau16[[#This Row],[POSTE TECHNIQUE]])*
         ([9]!Tableau3[Rep.]=Tableau16[[#This Row],[Repere ADM]])
      )
   ),
0)</f>
        <v>0</v>
      </c>
      <c r="AP104" s="333" cm="1">
        <f t="array" ref="AP104">IFERROR(
   SUM(
      _xlfn._xlws.FILTER(
         [9]!Tableau3[BP],
         ([9]!Tableau3[ITEM]=Tableau16[[#This Row],[POSTE TECHNIQUE]])*
         ([9]!Tableau3[Rep.]=Tableau16[[#This Row],[Repere ADM]])
      )
   ),
0)</f>
        <v>0</v>
      </c>
      <c r="AQ104" s="338"/>
      <c r="AR104" s="337" cm="1">
        <f t="array" ref="AR10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4" s="335"/>
      <c r="AT104" s="333" cm="1">
        <f t="array" ref="AT10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4" s="335"/>
      <c r="AV104" s="333" cm="1">
        <f t="array" ref="AV10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4" s="333"/>
      <c r="AX104" s="336" cm="1">
        <f t="array" ref="AX10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4" s="335"/>
      <c r="AZ104" s="333" cm="1">
        <f t="array" ref="AZ10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4" s="335"/>
      <c r="BB104" s="323" cm="1">
        <f t="array" ref="BB10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4" s="334"/>
      <c r="BD104" s="323" cm="1">
        <f t="array" ref="BD10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4" s="334"/>
      <c r="BF104" s="333" cm="1">
        <f t="array" ref="BF104">IFERROR(
   SUM(
      _xlfn._xlws.FILTER(
         [9]!Tableau3[JP],
         ([9]!Tableau3[ITEM]=Tableau16[[#This Row],[POSTE TECHNIQUE]])*
         ([9]!Tableau3[Rep.]=Tableau16[[#This Row],[Repere REF]])
      )
   ),
0)</f>
        <v>0</v>
      </c>
      <c r="BG104" s="333" cm="1">
        <f t="array" ref="BG104">IFERROR(
   SUM(
      _xlfn._xlws.FILTER(
         [9]!Tableau3[BP],
         ([9]!Tableau3[ITEM]=Tableau16[[#This Row],[POSTE TECHNIQUE]])*
         ([9]!Tableau3[Rep.]=Tableau16[[#This Row],[Repere ADM]])
      )
   ),
0)</f>
        <v>0</v>
      </c>
      <c r="BH104" s="332"/>
      <c r="BI104" s="331"/>
      <c r="BJ104" s="330"/>
      <c r="BK104" s="330"/>
      <c r="BL104" s="330"/>
      <c r="BM104" s="323"/>
      <c r="BN104" s="323"/>
      <c r="BO104" s="323"/>
      <c r="BP104" s="323" t="e" cm="1">
        <f t="array" ref="BP10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04" s="329" t="str">
        <f>Tableau16[[#This Row],[DIAM ADM]]&amp;Tableau16[[#This Row],[SERIE ADM]]</f>
        <v>00</v>
      </c>
      <c r="BR104" s="323" t="e" cm="1">
        <f t="array" ref="BR10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04" s="328"/>
      <c r="BT104" s="328"/>
      <c r="BU104" s="327"/>
      <c r="BV104" s="326"/>
    </row>
    <row r="105" spans="1:74" ht="15.6" customHeight="1" x14ac:dyDescent="0.25">
      <c r="A105" s="272"/>
      <c r="B105" s="271" t="s">
        <v>2875</v>
      </c>
      <c r="C105" s="293"/>
      <c r="D105" s="283"/>
      <c r="E105" s="283" t="s">
        <v>81</v>
      </c>
      <c r="F105" s="283" t="s">
        <v>76</v>
      </c>
      <c r="G10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S2020</v>
      </c>
      <c r="H105" s="237" t="s">
        <v>2567</v>
      </c>
      <c r="I105" s="237" t="s">
        <v>2579</v>
      </c>
      <c r="J105" s="248"/>
      <c r="K105" s="318" t="s">
        <v>2578</v>
      </c>
      <c r="L105" s="248" t="str">
        <f>LEFT(Tableau16[[#This Row],[NUMERO CLIENT]],SEARCH("-",Tableau16[[#This Row],[NUMERO CLIENT]])-1)</f>
        <v>S2</v>
      </c>
      <c r="M105" s="237" t="s">
        <v>2639</v>
      </c>
      <c r="N105" s="237" t="s">
        <v>1648</v>
      </c>
      <c r="O105" s="237" t="s">
        <v>2577</v>
      </c>
      <c r="P105" s="237" t="s">
        <v>2552</v>
      </c>
      <c r="Q105" s="237" t="s">
        <v>2558</v>
      </c>
      <c r="R105" s="237" t="s">
        <v>73</v>
      </c>
      <c r="S105" s="237" t="s">
        <v>2874</v>
      </c>
      <c r="T105" s="283" t="s">
        <v>2873</v>
      </c>
      <c r="U105" s="237" t="s">
        <v>2872</v>
      </c>
      <c r="V105" s="275" t="e" cm="1">
        <f t="array" ref="V105">_xlfn.XLOOKUP(Tableau16[[#This Row],[CODE DN PN]]&amp;Tableau16[[#This Row],[TYPE]],'[9]TABLEAU POIDS'!$D$3:$D$68 &amp; '[9]TABLEAU POIDS'!$E$3:$E$68,'[9]TABLEAU POIDS'!$F$3:$F$68)</f>
        <v>#N/A</v>
      </c>
      <c r="W105" s="275"/>
      <c r="X105" s="244">
        <v>34</v>
      </c>
      <c r="Y105" s="291" t="str">
        <f>Tableau16[[#This Row],[DIAM ADM]]&amp;Tableau16[[#This Row],[SERIE ADM]]</f>
        <v>00</v>
      </c>
      <c r="Z105" s="291"/>
      <c r="AA105" s="233" cm="1">
        <f t="array" ref="AA10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5" s="286">
        <v>150</v>
      </c>
      <c r="AC105" s="232" cm="1">
        <f t="array" ref="AC10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5" s="286">
        <v>20</v>
      </c>
      <c r="AE105" s="232" cm="1">
        <f t="array" ref="AE10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05" s="244" t="s">
        <v>2160</v>
      </c>
      <c r="AG105" s="232" cm="1">
        <f t="array" ref="AG10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5" s="286" t="s">
        <v>37</v>
      </c>
      <c r="AI105" s="232" cm="1">
        <f t="array" ref="AI10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5" s="286">
        <v>8</v>
      </c>
      <c r="AK105" s="232" cm="1">
        <f t="array" ref="AK10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5" s="286" t="s">
        <v>2282</v>
      </c>
      <c r="AM105" s="232" cm="1">
        <f t="array" ref="AM10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5" s="286" t="s">
        <v>1123</v>
      </c>
      <c r="AO105" s="232" cm="1">
        <f t="array" ref="AO105">IFERROR(
   SUM(
      _xlfn._xlws.FILTER(
         [9]!Tableau3[JP],
         ([9]!Tableau3[ITEM]=Tableau16[[#This Row],[POSTE TECHNIQUE]])*
         ([9]!Tableau3[Rep.]=Tableau16[[#This Row],[Repere ADM]])
      )
   ),
0)</f>
        <v>0</v>
      </c>
      <c r="AP105" s="232" cm="1">
        <f t="array" ref="AP105">IFERROR(
   SUM(
      _xlfn._xlws.FILTER(
         [9]!Tableau3[BP],
         ([9]!Tableau3[ITEM]=Tableau16[[#This Row],[POSTE TECHNIQUE]])*
         ([9]!Tableau3[Rep.]=Tableau16[[#This Row],[Repere ADM]])
      )
   ),
0)</f>
        <v>0</v>
      </c>
      <c r="AQ105" s="292"/>
      <c r="AR105" s="233" cm="1">
        <f t="array" ref="AR10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5" s="286">
        <v>200</v>
      </c>
      <c r="AT105" s="232" cm="1">
        <f t="array" ref="AT10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5" s="286">
        <v>20</v>
      </c>
      <c r="AV105" s="232" cm="1">
        <f t="array" ref="AV10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5" s="244" t="s">
        <v>2160</v>
      </c>
      <c r="AX105" s="232" cm="1">
        <f t="array" ref="AX10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5" s="286" t="s">
        <v>37</v>
      </c>
      <c r="AZ105" s="232" cm="1">
        <f t="array" ref="AZ10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5" s="286">
        <v>8</v>
      </c>
      <c r="BB105" s="276" cm="1">
        <f t="array" ref="BB10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5" s="266" t="s">
        <v>2282</v>
      </c>
      <c r="BD105" s="276" cm="1">
        <f t="array" ref="BD10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5" s="266" t="s">
        <v>1123</v>
      </c>
      <c r="BF105" s="232" cm="1">
        <f t="array" ref="BF105">IFERROR(
   SUM(
      _xlfn._xlws.FILTER(
         [9]!Tableau3[JP],
         ([9]!Tableau3[ITEM]=Tableau16[[#This Row],[POSTE TECHNIQUE]])*
         ([9]!Tableau3[Rep.]=Tableau16[[#This Row],[Repere REF]])
      )
   ),
0)</f>
        <v>0</v>
      </c>
      <c r="BG105" s="232" cm="1">
        <f t="array" ref="BG105">IFERROR(
   SUM(
      _xlfn._xlws.FILTER(
         [9]!Tableau3[BP],
         ([9]!Tableau3[ITEM]=Tableau16[[#This Row],[POSTE TECHNIQUE]])*
         ([9]!Tableau3[Rep.]=Tableau16[[#This Row],[Repere ADM]])
      )
   ),
0)</f>
        <v>0</v>
      </c>
      <c r="BH105" s="285"/>
      <c r="BI105" s="258"/>
      <c r="BJ105" s="257"/>
      <c r="BK105" s="257"/>
      <c r="BL105" s="257"/>
      <c r="BM105" s="275" t="s">
        <v>2554</v>
      </c>
      <c r="BN105" s="275" t="s">
        <v>2409</v>
      </c>
      <c r="BO105" s="275" t="s">
        <v>2409</v>
      </c>
      <c r="BP105" s="275" t="s">
        <v>2409</v>
      </c>
      <c r="BQ105" s="291" t="str">
        <f>Tableau16[[#This Row],[DIAM ADM]]&amp;Tableau16[[#This Row],[SERIE ADM]]</f>
        <v>00</v>
      </c>
      <c r="BR105" s="275" t="s">
        <v>2409</v>
      </c>
      <c r="BS105" s="274"/>
      <c r="BT105" s="274"/>
      <c r="BU105" s="280"/>
      <c r="BV105" s="222"/>
    </row>
    <row r="106" spans="1:74" s="294" customFormat="1" ht="15.6" customHeight="1" x14ac:dyDescent="0.25">
      <c r="A106" s="279"/>
      <c r="B106" s="271" t="s">
        <v>2871</v>
      </c>
      <c r="C106" s="319" t="s">
        <v>2870</v>
      </c>
      <c r="D106" s="283"/>
      <c r="E106" s="283" t="s">
        <v>73</v>
      </c>
      <c r="F106" s="283" t="s">
        <v>83</v>
      </c>
      <c r="G10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S2020</v>
      </c>
      <c r="H106" s="237" t="s">
        <v>2567</v>
      </c>
      <c r="I106" s="237" t="s">
        <v>2579</v>
      </c>
      <c r="J106" s="248"/>
      <c r="K106" s="318" t="s">
        <v>2578</v>
      </c>
      <c r="L106" s="248" t="str">
        <f>LEFT(Tableau16[[#This Row],[NUMERO CLIENT]],SEARCH("-",Tableau16[[#This Row],[NUMERO CLIENT]])-1)</f>
        <v>S2</v>
      </c>
      <c r="M106" s="237" t="s">
        <v>2639</v>
      </c>
      <c r="N106" s="237" t="s">
        <v>1648</v>
      </c>
      <c r="O106" s="237" t="s">
        <v>2577</v>
      </c>
      <c r="P106" s="237" t="s">
        <v>2552</v>
      </c>
      <c r="Q106" s="237" t="s">
        <v>2558</v>
      </c>
      <c r="R106" s="237" t="s">
        <v>73</v>
      </c>
      <c r="S106" s="251" t="s">
        <v>2869</v>
      </c>
      <c r="T106" s="251" t="s">
        <v>2868</v>
      </c>
      <c r="U106" s="237" t="s">
        <v>2867</v>
      </c>
      <c r="V106" s="275" t="e" cm="1">
        <f t="array" ref="V106">_xlfn.XLOOKUP(Tableau16[[#This Row],[CODE DN PN]]&amp;Tableau16[[#This Row],[TYPE]],'[9]TABLEAU POIDS'!$D$3:$D$68 &amp; '[9]TABLEAU POIDS'!$E$3:$E$68,'[9]TABLEAU POIDS'!$F$3:$F$68)</f>
        <v>#N/A</v>
      </c>
      <c r="W106" s="275"/>
      <c r="X106" s="244">
        <v>34</v>
      </c>
      <c r="Y106" s="284" t="str">
        <f>Tableau16[[#This Row],[DIAM ADM]]&amp;Tableau16[[#This Row],[SERIE ADM]]</f>
        <v>00</v>
      </c>
      <c r="Z106" s="284"/>
      <c r="AA106" s="233" cm="1">
        <f t="array" ref="AA10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6" s="286">
        <v>100</v>
      </c>
      <c r="AC106" s="232" cm="1">
        <f t="array" ref="AC10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6" s="244">
        <v>20</v>
      </c>
      <c r="AE106" s="232" cm="1">
        <f t="array" ref="AE10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06" s="244" t="s">
        <v>2545</v>
      </c>
      <c r="AG106" s="232" cm="1">
        <f t="array" ref="AG10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6" s="244" t="s">
        <v>2545</v>
      </c>
      <c r="AI106" s="232" cm="1">
        <f t="array" ref="AI10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6" s="244">
        <v>8</v>
      </c>
      <c r="AK106" s="232" cm="1">
        <f t="array" ref="AK10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6" s="244" t="s">
        <v>2276</v>
      </c>
      <c r="AM106" s="232" cm="1">
        <f t="array" ref="AM10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6" s="244" t="s">
        <v>2545</v>
      </c>
      <c r="AO106" s="232" cm="1">
        <f t="array" ref="AO106">IFERROR(
   SUM(
      _xlfn._xlws.FILTER(
         [9]!Tableau3[JP],
         ([9]!Tableau3[ITEM]=Tableau16[[#This Row],[POSTE TECHNIQUE]])*
         ([9]!Tableau3[Rep.]=Tableau16[[#This Row],[Repere ADM]])
      )
   ),
0)</f>
        <v>0</v>
      </c>
      <c r="AP106" s="232" cm="1">
        <f t="array" ref="AP106">IFERROR(
   SUM(
      _xlfn._xlws.FILTER(
         [9]!Tableau3[BP],
         ([9]!Tableau3[ITEM]=Tableau16[[#This Row],[POSTE TECHNIQUE]])*
         ([9]!Tableau3[Rep.]=Tableau16[[#This Row],[Repere ADM]])
      )
   ),
0)</f>
        <v>0</v>
      </c>
      <c r="AQ106" s="287"/>
      <c r="AR106" s="233" cm="1">
        <f t="array" ref="AR10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6" s="286">
        <v>150</v>
      </c>
      <c r="AT106" s="232" cm="1">
        <f t="array" ref="AT10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6" s="244">
        <v>20</v>
      </c>
      <c r="AV106" s="232" cm="1">
        <f t="array" ref="AV10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6" s="244" t="s">
        <v>2545</v>
      </c>
      <c r="AX106" s="277" cm="1">
        <f t="array" ref="AX10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6" s="244" t="s">
        <v>2545</v>
      </c>
      <c r="AZ106" s="232" cm="1">
        <f t="array" ref="AZ10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6" s="244">
        <v>8</v>
      </c>
      <c r="BB106" s="276" cm="1">
        <f t="array" ref="BB10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6" s="275" t="s">
        <v>2282</v>
      </c>
      <c r="BD106" s="276" cm="1">
        <f t="array" ref="BD10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6" s="275" t="s">
        <v>2545</v>
      </c>
      <c r="BF106" s="232" cm="1">
        <f t="array" ref="BF106">IFERROR(
   SUM(
      _xlfn._xlws.FILTER(
         [9]!Tableau3[JP],
         ([9]!Tableau3[ITEM]=Tableau16[[#This Row],[POSTE TECHNIQUE]])*
         ([9]!Tableau3[Rep.]=Tableau16[[#This Row],[Repere REF]])
      )
   ),
0)</f>
        <v>0</v>
      </c>
      <c r="BG106" s="232" cm="1">
        <f t="array" ref="BG106">IFERROR(
   SUM(
      _xlfn._xlws.FILTER(
         [9]!Tableau3[BP],
         ([9]!Tableau3[ITEM]=Tableau16[[#This Row],[POSTE TECHNIQUE]])*
         ([9]!Tableau3[Rep.]=Tableau16[[#This Row],[Repere ADM]])
      )
   ),
0)</f>
        <v>0</v>
      </c>
      <c r="BH106" s="285"/>
      <c r="BI106" s="258"/>
      <c r="BJ106" s="257"/>
      <c r="BK106" s="257"/>
      <c r="BL106" s="257"/>
      <c r="BM106" s="275" t="s">
        <v>2554</v>
      </c>
      <c r="BN106" s="275" t="s">
        <v>2409</v>
      </c>
      <c r="BO106" s="275"/>
      <c r="BP106" s="275" t="s">
        <v>2409</v>
      </c>
      <c r="BQ106" s="284" t="str">
        <f>Tableau16[[#This Row],[DIAM ADM]]&amp;Tableau16[[#This Row],[SERIE ADM]]</f>
        <v>00</v>
      </c>
      <c r="BR106" s="275" t="s">
        <v>2409</v>
      </c>
      <c r="BS106" s="274"/>
      <c r="BT106" s="274"/>
      <c r="BU106" s="280"/>
      <c r="BV106" s="222"/>
    </row>
    <row r="107" spans="1:74" s="294" customFormat="1" ht="15.6" customHeight="1" x14ac:dyDescent="0.25">
      <c r="A107" s="279"/>
      <c r="B107" s="271" t="s">
        <v>2866</v>
      </c>
      <c r="C107" s="324" t="s">
        <v>2865</v>
      </c>
      <c r="D107" s="283" t="s">
        <v>2864</v>
      </c>
      <c r="E107" s="283" t="s">
        <v>73</v>
      </c>
      <c r="F107" s="283" t="s">
        <v>83</v>
      </c>
      <c r="G10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S2021</v>
      </c>
      <c r="H107" s="237" t="s">
        <v>2567</v>
      </c>
      <c r="I107" s="237" t="s">
        <v>2579</v>
      </c>
      <c r="J107" s="248"/>
      <c r="K107" s="318" t="s">
        <v>2578</v>
      </c>
      <c r="L107" s="248" t="str">
        <f>LEFT(Tableau16[[#This Row],[NUMERO CLIENT]],SEARCH("-",Tableau16[[#This Row],[NUMERO CLIENT]])-1)</f>
        <v>S2</v>
      </c>
      <c r="M107" s="237" t="s">
        <v>2639</v>
      </c>
      <c r="N107" s="237" t="s">
        <v>1711</v>
      </c>
      <c r="O107" s="237" t="s">
        <v>2577</v>
      </c>
      <c r="P107" s="237" t="s">
        <v>2559</v>
      </c>
      <c r="Q107" s="237" t="s">
        <v>2558</v>
      </c>
      <c r="R107" s="237" t="s">
        <v>73</v>
      </c>
      <c r="S107" s="251" t="s">
        <v>2863</v>
      </c>
      <c r="T107" s="251" t="s">
        <v>2862</v>
      </c>
      <c r="U107" s="237" t="s">
        <v>2861</v>
      </c>
      <c r="V107" s="275" t="e" cm="1">
        <f t="array" ref="V107">_xlfn.XLOOKUP(Tableau16[[#This Row],[CODE DN PN]]&amp;Tableau16[[#This Row],[TYPE]],'[9]TABLEAU POIDS'!$D$3:$D$68 &amp; '[9]TABLEAU POIDS'!$E$3:$E$68,'[9]TABLEAU POIDS'!$F$3:$F$68)</f>
        <v>#N/A</v>
      </c>
      <c r="W107" s="275"/>
      <c r="X107" s="244">
        <v>34</v>
      </c>
      <c r="Y107" s="284" t="str">
        <f>Tableau16[[#This Row],[DIAM ADM]]&amp;Tableau16[[#This Row],[SERIE ADM]]</f>
        <v>00</v>
      </c>
      <c r="Z107" s="284"/>
      <c r="AA107" s="233" cm="1">
        <f t="array" ref="AA10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7" s="286" t="s">
        <v>2545</v>
      </c>
      <c r="AC107" s="232" cm="1">
        <f t="array" ref="AC10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7" s="244" t="s">
        <v>2545</v>
      </c>
      <c r="AE107" s="232" cm="1">
        <f t="array" ref="AE10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07" s="244" t="s">
        <v>2160</v>
      </c>
      <c r="AG107" s="232" cm="1">
        <f t="array" ref="AG10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7" s="244" t="s">
        <v>37</v>
      </c>
      <c r="AI107" s="232" cm="1">
        <f t="array" ref="AI10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7" s="244">
        <v>8</v>
      </c>
      <c r="AK107" s="232" cm="1">
        <f t="array" ref="AK10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7" s="244" t="s">
        <v>2286</v>
      </c>
      <c r="AM107" s="232" cm="1">
        <f t="array" ref="AM10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7" s="244" t="s">
        <v>1123</v>
      </c>
      <c r="AO107" s="232" cm="1">
        <f t="array" ref="AO107">IFERROR(
   SUM(
      _xlfn._xlws.FILTER(
         [9]!Tableau3[JP],
         ([9]!Tableau3[ITEM]=Tableau16[[#This Row],[POSTE TECHNIQUE]])*
         ([9]!Tableau3[Rep.]=Tableau16[[#This Row],[Repere ADM]])
      )
   ),
0)</f>
        <v>0</v>
      </c>
      <c r="AP107" s="232" cm="1">
        <f t="array" ref="AP107">IFERROR(
   SUM(
      _xlfn._xlws.FILTER(
         [9]!Tableau3[BP],
         ([9]!Tableau3[ITEM]=Tableau16[[#This Row],[POSTE TECHNIQUE]])*
         ([9]!Tableau3[Rep.]=Tableau16[[#This Row],[Repere ADM]])
      )
   ),
0)</f>
        <v>0</v>
      </c>
      <c r="AQ107" s="287"/>
      <c r="AR107" s="233" cm="1">
        <f t="array" ref="AR10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7" s="286" t="s">
        <v>2545</v>
      </c>
      <c r="AT107" s="232" cm="1">
        <f t="array" ref="AT10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7" s="244" t="s">
        <v>2545</v>
      </c>
      <c r="AV107" s="232" cm="1">
        <f t="array" ref="AV10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7" s="244" t="s">
        <v>2160</v>
      </c>
      <c r="AX107" s="277" cm="1">
        <f t="array" ref="AX10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7" s="244" t="s">
        <v>37</v>
      </c>
      <c r="AZ107" s="232" cm="1">
        <f t="array" ref="AZ10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7" s="244">
        <v>12</v>
      </c>
      <c r="BB107" s="276" cm="1">
        <f t="array" ref="BB10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7" s="244" t="s">
        <v>2286</v>
      </c>
      <c r="BD107" s="276" cm="1">
        <f t="array" ref="BD10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7" s="275" t="s">
        <v>1123</v>
      </c>
      <c r="BF107" s="232" cm="1">
        <f t="array" ref="BF107">IFERROR(
   SUM(
      _xlfn._xlws.FILTER(
         [9]!Tableau3[JP],
         ([9]!Tableau3[ITEM]=Tableau16[[#This Row],[POSTE TECHNIQUE]])*
         ([9]!Tableau3[Rep.]=Tableau16[[#This Row],[Repere REF]])
      )
   ),
0)</f>
        <v>0</v>
      </c>
      <c r="BG107" s="232" cm="1">
        <f t="array" ref="BG107">IFERROR(
   SUM(
      _xlfn._xlws.FILTER(
         [9]!Tableau3[BP],
         ([9]!Tableau3[ITEM]=Tableau16[[#This Row],[POSTE TECHNIQUE]])*
         ([9]!Tableau3[Rep.]=Tableau16[[#This Row],[Repere ADM]])
      )
   ),
0)</f>
        <v>0</v>
      </c>
      <c r="BH107" s="285"/>
      <c r="BI107" s="258"/>
      <c r="BJ107" s="257"/>
      <c r="BK107" s="257"/>
      <c r="BL107" s="257"/>
      <c r="BM107" s="275" t="s">
        <v>2554</v>
      </c>
      <c r="BN107" s="275" t="s">
        <v>2409</v>
      </c>
      <c r="BO107" s="275"/>
      <c r="BP107" s="275" t="s">
        <v>2409</v>
      </c>
      <c r="BQ107" s="284" t="str">
        <f>Tableau16[[#This Row],[DIAM ADM]]&amp;Tableau16[[#This Row],[SERIE ADM]]</f>
        <v>00</v>
      </c>
      <c r="BR107" s="275" t="s">
        <v>2409</v>
      </c>
      <c r="BS107" s="274"/>
      <c r="BT107" s="274"/>
      <c r="BU107" s="280"/>
      <c r="BV107" s="222"/>
    </row>
    <row r="108" spans="1:74" s="294" customFormat="1" ht="15.6" customHeight="1" x14ac:dyDescent="0.25">
      <c r="A108" s="279"/>
      <c r="B108" s="271" t="s">
        <v>2860</v>
      </c>
      <c r="C108" s="324" t="s">
        <v>2859</v>
      </c>
      <c r="D108" s="283" t="s">
        <v>2858</v>
      </c>
      <c r="E108" s="283" t="s">
        <v>73</v>
      </c>
      <c r="F108" s="283" t="s">
        <v>83</v>
      </c>
      <c r="G10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S2022</v>
      </c>
      <c r="H108" s="237" t="s">
        <v>2567</v>
      </c>
      <c r="I108" s="237" t="s">
        <v>2579</v>
      </c>
      <c r="J108" s="248"/>
      <c r="K108" s="318" t="s">
        <v>2578</v>
      </c>
      <c r="L108" s="248" t="str">
        <f>LEFT(Tableau16[[#This Row],[NUMERO CLIENT]],SEARCH("-",Tableau16[[#This Row],[NUMERO CLIENT]])-1)</f>
        <v>S2</v>
      </c>
      <c r="M108" s="237" t="s">
        <v>2639</v>
      </c>
      <c r="N108" s="237" t="s">
        <v>1730</v>
      </c>
      <c r="O108" s="237" t="s">
        <v>2577</v>
      </c>
      <c r="P108" s="237" t="s">
        <v>2559</v>
      </c>
      <c r="Q108" s="237" t="s">
        <v>2558</v>
      </c>
      <c r="R108" s="237" t="s">
        <v>73</v>
      </c>
      <c r="S108" s="237" t="s">
        <v>2857</v>
      </c>
      <c r="T108" s="237" t="s">
        <v>2856</v>
      </c>
      <c r="U108" s="237" t="s">
        <v>2855</v>
      </c>
      <c r="V108" s="275" t="e" cm="1">
        <f t="array" ref="V108">_xlfn.XLOOKUP(Tableau16[[#This Row],[CODE DN PN]]&amp;Tableau16[[#This Row],[TYPE]],'[9]TABLEAU POIDS'!$D$3:$D$68 &amp; '[9]TABLEAU POIDS'!$E$3:$E$68,'[9]TABLEAU POIDS'!$F$3:$F$68)</f>
        <v>#N/A</v>
      </c>
      <c r="W108" s="275"/>
      <c r="X108" s="244">
        <v>34</v>
      </c>
      <c r="Y108" s="284" t="str">
        <f>Tableau16[[#This Row],[DIAM ADM]]&amp;Tableau16[[#This Row],[SERIE ADM]]</f>
        <v>00</v>
      </c>
      <c r="Z108" s="284" t="s">
        <v>2408</v>
      </c>
      <c r="AA108" s="233" cm="1">
        <f t="array" ref="AA10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8" s="286" t="s">
        <v>2545</v>
      </c>
      <c r="AC108" s="232" cm="1">
        <f t="array" ref="AC10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8" s="244" t="s">
        <v>2545</v>
      </c>
      <c r="AE108" s="232" cm="1">
        <f t="array" ref="AE10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08" s="244" t="s">
        <v>2160</v>
      </c>
      <c r="AG108" s="232" cm="1">
        <f t="array" ref="AG10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8" s="244" t="s">
        <v>37</v>
      </c>
      <c r="AI108" s="232" cm="1">
        <f t="array" ref="AI10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8" s="244">
        <v>8</v>
      </c>
      <c r="AK108" s="232" cm="1">
        <f t="array" ref="AK10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8" s="244" t="s">
        <v>2302</v>
      </c>
      <c r="AM108" s="232" cm="1">
        <f t="array" ref="AM10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8" s="244" t="s">
        <v>1123</v>
      </c>
      <c r="AO108" s="232" cm="1">
        <f t="array" ref="AO108">IFERROR(
   SUM(
      _xlfn._xlws.FILTER(
         [9]!Tableau3[JP],
         ([9]!Tableau3[ITEM]=Tableau16[[#This Row],[POSTE TECHNIQUE]])*
         ([9]!Tableau3[Rep.]=Tableau16[[#This Row],[Repere ADM]])
      )
   ),
0)</f>
        <v>0</v>
      </c>
      <c r="AP108" s="232" cm="1">
        <f t="array" ref="AP108">IFERROR(
   SUM(
      _xlfn._xlws.FILTER(
         [9]!Tableau3[BP],
         ([9]!Tableau3[ITEM]=Tableau16[[#This Row],[POSTE TECHNIQUE]])*
         ([9]!Tableau3[Rep.]=Tableau16[[#This Row],[Repere ADM]])
      )
   ),
0)</f>
        <v>0</v>
      </c>
      <c r="AQ108" s="287"/>
      <c r="AR108" s="233" cm="1">
        <f t="array" ref="AR10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8" s="286" t="s">
        <v>2545</v>
      </c>
      <c r="AT108" s="232" cm="1">
        <f t="array" ref="AT10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8" s="244" t="s">
        <v>2545</v>
      </c>
      <c r="AV108" s="232" cm="1">
        <f t="array" ref="AV10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8" s="244" t="s">
        <v>2160</v>
      </c>
      <c r="AX108" s="277" cm="1">
        <f t="array" ref="AX10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8" s="244" t="s">
        <v>37</v>
      </c>
      <c r="AZ108" s="232" cm="1">
        <f t="array" ref="AZ10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8" s="244">
        <v>12</v>
      </c>
      <c r="BB108" s="276" cm="1">
        <f t="array" ref="BB10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8" s="275" t="s">
        <v>2302</v>
      </c>
      <c r="BD108" s="276" cm="1">
        <f t="array" ref="BD10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8" s="275" t="s">
        <v>1123</v>
      </c>
      <c r="BF108" s="232" cm="1">
        <f t="array" ref="BF108">IFERROR(
   SUM(
      _xlfn._xlws.FILTER(
         [9]!Tableau3[JP],
         ([9]!Tableau3[ITEM]=Tableau16[[#This Row],[POSTE TECHNIQUE]])*
         ([9]!Tableau3[Rep.]=Tableau16[[#This Row],[Repere REF]])
      )
   ),
0)</f>
        <v>0</v>
      </c>
      <c r="BG108" s="232" cm="1">
        <f t="array" ref="BG108">IFERROR(
   SUM(
      _xlfn._xlws.FILTER(
         [9]!Tableau3[BP],
         ([9]!Tableau3[ITEM]=Tableau16[[#This Row],[POSTE TECHNIQUE]])*
         ([9]!Tableau3[Rep.]=Tableau16[[#This Row],[Repere ADM]])
      )
   ),
0)</f>
        <v>0</v>
      </c>
      <c r="BH108" s="285"/>
      <c r="BI108" s="258"/>
      <c r="BJ108" s="257"/>
      <c r="BK108" s="257"/>
      <c r="BL108" s="257"/>
      <c r="BM108" s="275" t="s">
        <v>2554</v>
      </c>
      <c r="BN108" s="275" t="s">
        <v>2409</v>
      </c>
      <c r="BO108" s="275"/>
      <c r="BP108" s="275" t="s">
        <v>2409</v>
      </c>
      <c r="BQ108" s="284" t="str">
        <f>Tableau16[[#This Row],[DIAM ADM]]&amp;Tableau16[[#This Row],[SERIE ADM]]</f>
        <v>00</v>
      </c>
      <c r="BR108" s="275" t="s">
        <v>2409</v>
      </c>
      <c r="BS108" s="274"/>
      <c r="BT108" s="274"/>
      <c r="BU108" s="280"/>
      <c r="BV108" s="222"/>
    </row>
    <row r="109" spans="1:74" ht="15.6" customHeight="1" x14ac:dyDescent="0.25">
      <c r="A109" s="279"/>
      <c r="B109" s="278" t="s">
        <v>2854</v>
      </c>
      <c r="C109" s="290" t="s">
        <v>2853</v>
      </c>
      <c r="D109" s="247"/>
      <c r="E109" s="283" t="s">
        <v>73</v>
      </c>
      <c r="F109" s="283" t="s">
        <v>83</v>
      </c>
      <c r="G10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S2221</v>
      </c>
      <c r="H109" s="237" t="s">
        <v>2567</v>
      </c>
      <c r="I109" s="237" t="s">
        <v>2579</v>
      </c>
      <c r="J109" s="248"/>
      <c r="K109" s="318" t="s">
        <v>2578</v>
      </c>
      <c r="L109" s="248" t="str">
        <f>LEFT(Tableau16[[#This Row],[NUMERO CLIENT]],SEARCH("-",Tableau16[[#This Row],[NUMERO CLIENT]])-1)</f>
        <v>S2</v>
      </c>
      <c r="M109" s="237" t="s">
        <v>2639</v>
      </c>
      <c r="N109" s="237" t="s">
        <v>1735</v>
      </c>
      <c r="O109" s="237" t="s">
        <v>2592</v>
      </c>
      <c r="P109" s="237" t="s">
        <v>2591</v>
      </c>
      <c r="Q109" s="237" t="s">
        <v>2558</v>
      </c>
      <c r="R109" s="237" t="s">
        <v>73</v>
      </c>
      <c r="S109" s="237" t="s">
        <v>2852</v>
      </c>
      <c r="T109" s="237" t="s">
        <v>2851</v>
      </c>
      <c r="U109" s="237" t="s">
        <v>2846</v>
      </c>
      <c r="V109" s="275" t="e" cm="1">
        <f t="array" ref="V109">_xlfn.XLOOKUP(Tableau16[[#This Row],[CODE DN PN]]&amp;Tableau16[[#This Row],[TYPE]],'[9]TABLEAU POIDS'!$D$3:$D$68 &amp; '[9]TABLEAU POIDS'!$E$3:$E$68,'[9]TABLEAU POIDS'!$F$3:$F$68)</f>
        <v>#N/A</v>
      </c>
      <c r="W109" s="275"/>
      <c r="X109" s="244">
        <v>50</v>
      </c>
      <c r="Y109" s="284" t="str">
        <f>Tableau16[[#This Row],[DIAM ADM]]&amp;Tableau16[[#This Row],[SERIE ADM]]</f>
        <v>00</v>
      </c>
      <c r="Z109" s="284"/>
      <c r="AA109" s="233" cm="1">
        <f t="array" ref="AA10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09" s="286" t="s">
        <v>2545</v>
      </c>
      <c r="AC109" s="232" cm="1">
        <f t="array" ref="AC10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09" s="244" t="s">
        <v>2545</v>
      </c>
      <c r="AE109" s="232" cm="1">
        <f t="array" ref="AE10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09" s="244" t="s">
        <v>2160</v>
      </c>
      <c r="AG109" s="232" cm="1">
        <f t="array" ref="AG10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09" s="244" t="s">
        <v>37</v>
      </c>
      <c r="AI109" s="232" cm="1">
        <f t="array" ref="AI10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09" s="244">
        <v>8</v>
      </c>
      <c r="AK109" s="232" cm="1">
        <f t="array" ref="AK10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09" s="244" t="s">
        <v>2286</v>
      </c>
      <c r="AM109" s="232" cm="1">
        <f t="array" ref="AM10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09" s="244" t="s">
        <v>1123</v>
      </c>
      <c r="AO109" s="232" cm="1">
        <f t="array" ref="AO109">IFERROR(
   SUM(
      _xlfn._xlws.FILTER(
         [9]!Tableau3[JP],
         ([9]!Tableau3[ITEM]=Tableau16[[#This Row],[POSTE TECHNIQUE]])*
         ([9]!Tableau3[Rep.]=Tableau16[[#This Row],[Repere ADM]])
      )
   ),
0)</f>
        <v>0</v>
      </c>
      <c r="AP109" s="232" cm="1">
        <f t="array" ref="AP109">IFERROR(
   SUM(
      _xlfn._xlws.FILTER(
         [9]!Tableau3[BP],
         ([9]!Tableau3[ITEM]=Tableau16[[#This Row],[POSTE TECHNIQUE]])*
         ([9]!Tableau3[Rep.]=Tableau16[[#This Row],[Repere ADM]])
      )
   ),
0)</f>
        <v>0</v>
      </c>
      <c r="AQ109" s="287"/>
      <c r="AR109" s="233" cm="1">
        <f t="array" ref="AR10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09" s="286" t="s">
        <v>2545</v>
      </c>
      <c r="AT109" s="232" cm="1">
        <f t="array" ref="AT10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09" s="244" t="s">
        <v>2545</v>
      </c>
      <c r="AV109" s="232" cm="1">
        <f t="array" ref="AV10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09" s="244" t="s">
        <v>2160</v>
      </c>
      <c r="AX109" s="277" cm="1">
        <f t="array" ref="AX10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09" s="244" t="s">
        <v>37</v>
      </c>
      <c r="AZ109" s="232" cm="1">
        <f t="array" ref="AZ10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09" s="244">
        <v>8</v>
      </c>
      <c r="BB109" s="276" cm="1">
        <f t="array" ref="BB10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09" s="275" t="s">
        <v>2282</v>
      </c>
      <c r="BD109" s="276" cm="1">
        <f t="array" ref="BD10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09" s="275" t="s">
        <v>1123</v>
      </c>
      <c r="BF109" s="232" cm="1">
        <f t="array" ref="BF109">IFERROR(
   SUM(
      _xlfn._xlws.FILTER(
         [9]!Tableau3[JP],
         ([9]!Tableau3[ITEM]=Tableau16[[#This Row],[POSTE TECHNIQUE]])*
         ([9]!Tableau3[Rep.]=Tableau16[[#This Row],[Repere REF]])
      )
   ),
0)</f>
        <v>0</v>
      </c>
      <c r="BG109" s="232" cm="1">
        <f t="array" ref="BG109">IFERROR(
   SUM(
      _xlfn._xlws.FILTER(
         [9]!Tableau3[BP],
         ([9]!Tableau3[ITEM]=Tableau16[[#This Row],[POSTE TECHNIQUE]])*
         ([9]!Tableau3[Rep.]=Tableau16[[#This Row],[Repere ADM]])
      )
   ),
0)</f>
        <v>0</v>
      </c>
      <c r="BH109" s="285"/>
      <c r="BI109" s="258"/>
      <c r="BJ109" s="257"/>
      <c r="BK109" s="257"/>
      <c r="BL109" s="257"/>
      <c r="BM109" s="275" t="s">
        <v>2554</v>
      </c>
      <c r="BN109" s="275" t="s">
        <v>2409</v>
      </c>
      <c r="BO109" s="275"/>
      <c r="BP109" s="275" t="s">
        <v>2409</v>
      </c>
      <c r="BQ109" s="284" t="str">
        <f>Tableau16[[#This Row],[DIAM ADM]]&amp;Tableau16[[#This Row],[SERIE ADM]]</f>
        <v>00</v>
      </c>
      <c r="BR109" s="275" t="s">
        <v>2409</v>
      </c>
      <c r="BS109" s="274"/>
      <c r="BT109" s="274"/>
      <c r="BU109" s="280"/>
      <c r="BV109" s="222"/>
    </row>
    <row r="110" spans="1:74" ht="15.6" customHeight="1" x14ac:dyDescent="0.25">
      <c r="A110" s="279"/>
      <c r="B110" s="278" t="s">
        <v>2850</v>
      </c>
      <c r="C110" s="290" t="s">
        <v>2849</v>
      </c>
      <c r="D110" s="247"/>
      <c r="E110" s="283" t="s">
        <v>75</v>
      </c>
      <c r="F110" s="283" t="s">
        <v>70</v>
      </c>
      <c r="G11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S2221</v>
      </c>
      <c r="H110" s="237" t="s">
        <v>2567</v>
      </c>
      <c r="I110" s="237" t="s">
        <v>2579</v>
      </c>
      <c r="J110" s="248"/>
      <c r="K110" s="318" t="s">
        <v>2578</v>
      </c>
      <c r="L110" s="248" t="str">
        <f>LEFT(Tableau16[[#This Row],[NUMERO CLIENT]],SEARCH("-",Tableau16[[#This Row],[NUMERO CLIENT]])-1)</f>
        <v>S2</v>
      </c>
      <c r="M110" s="237" t="s">
        <v>2639</v>
      </c>
      <c r="N110" s="237" t="s">
        <v>1735</v>
      </c>
      <c r="O110" s="237" t="s">
        <v>2592</v>
      </c>
      <c r="P110" s="237" t="s">
        <v>2591</v>
      </c>
      <c r="Q110" s="237" t="s">
        <v>2558</v>
      </c>
      <c r="R110" s="237" t="s">
        <v>73</v>
      </c>
      <c r="S110" s="237" t="s">
        <v>2848</v>
      </c>
      <c r="T110" s="237" t="s">
        <v>2847</v>
      </c>
      <c r="U110" s="237" t="s">
        <v>2846</v>
      </c>
      <c r="V110" s="275" t="e" cm="1">
        <f t="array" ref="V110">_xlfn.XLOOKUP(Tableau16[[#This Row],[CODE DN PN]]&amp;Tableau16[[#This Row],[TYPE]],'[9]TABLEAU POIDS'!$D$3:$D$68 &amp; '[9]TABLEAU POIDS'!$E$3:$E$68,'[9]TABLEAU POIDS'!$F$3:$F$68)</f>
        <v>#N/A</v>
      </c>
      <c r="W110" s="275"/>
      <c r="X110" s="244">
        <v>50</v>
      </c>
      <c r="Y110" s="284" t="str">
        <f>Tableau16[[#This Row],[DIAM ADM]]&amp;Tableau16[[#This Row],[SERIE ADM]]</f>
        <v>00</v>
      </c>
      <c r="Z110" s="284"/>
      <c r="AA110" s="233" cm="1">
        <f t="array" ref="AA11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0" s="286" t="s">
        <v>2545</v>
      </c>
      <c r="AC110" s="232" cm="1">
        <f t="array" ref="AC11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0" s="244" t="s">
        <v>2545</v>
      </c>
      <c r="AE110" s="232" cm="1">
        <f t="array" ref="AE11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0" s="244" t="s">
        <v>2160</v>
      </c>
      <c r="AG110" s="232" cm="1">
        <f t="array" ref="AG11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0" s="244" t="s">
        <v>37</v>
      </c>
      <c r="AI110" s="232" cm="1">
        <f t="array" ref="AI11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0" s="244">
        <v>8</v>
      </c>
      <c r="AK110" s="232" cm="1">
        <f t="array" ref="AK11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0" s="244" t="s">
        <v>2286</v>
      </c>
      <c r="AM110" s="232" cm="1">
        <f t="array" ref="AM11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0" s="244" t="s">
        <v>1123</v>
      </c>
      <c r="AO110" s="232" cm="1">
        <f t="array" ref="AO110">IFERROR(
   SUM(
      _xlfn._xlws.FILTER(
         [9]!Tableau3[JP],
         ([9]!Tableau3[ITEM]=Tableau16[[#This Row],[POSTE TECHNIQUE]])*
         ([9]!Tableau3[Rep.]=Tableau16[[#This Row],[Repere ADM]])
      )
   ),
0)</f>
        <v>0</v>
      </c>
      <c r="AP110" s="232" cm="1">
        <f t="array" ref="AP110">IFERROR(
   SUM(
      _xlfn._xlws.FILTER(
         [9]!Tableau3[BP],
         ([9]!Tableau3[ITEM]=Tableau16[[#This Row],[POSTE TECHNIQUE]])*
         ([9]!Tableau3[Rep.]=Tableau16[[#This Row],[Repere ADM]])
      )
   ),
0)</f>
        <v>0</v>
      </c>
      <c r="AQ110" s="287"/>
      <c r="AR110" s="233" cm="1">
        <f t="array" ref="AR11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0" s="286" t="s">
        <v>2545</v>
      </c>
      <c r="AT110" s="232" cm="1">
        <f t="array" ref="AT11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0" s="244" t="s">
        <v>2545</v>
      </c>
      <c r="AV110" s="232" cm="1">
        <f t="array" ref="AV11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0" s="244" t="s">
        <v>2160</v>
      </c>
      <c r="AX110" s="277" cm="1">
        <f t="array" ref="AX11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0" s="244" t="s">
        <v>37</v>
      </c>
      <c r="AZ110" s="232" cm="1">
        <f t="array" ref="AZ11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0" s="244">
        <v>8</v>
      </c>
      <c r="BB110" s="276" cm="1">
        <f t="array" ref="BB11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0" s="244" t="s">
        <v>2282</v>
      </c>
      <c r="BD110" s="276" cm="1">
        <f t="array" ref="BD11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0" s="275" t="s">
        <v>1123</v>
      </c>
      <c r="BF110" s="232" cm="1">
        <f t="array" ref="BF110">IFERROR(
   SUM(
      _xlfn._xlws.FILTER(
         [9]!Tableau3[JP],
         ([9]!Tableau3[ITEM]=Tableau16[[#This Row],[POSTE TECHNIQUE]])*
         ([9]!Tableau3[Rep.]=Tableau16[[#This Row],[Repere REF]])
      )
   ),
0)</f>
        <v>0</v>
      </c>
      <c r="BG110" s="232" cm="1">
        <f t="array" ref="BG110">IFERROR(
   SUM(
      _xlfn._xlws.FILTER(
         [9]!Tableau3[BP],
         ([9]!Tableau3[ITEM]=Tableau16[[#This Row],[POSTE TECHNIQUE]])*
         ([9]!Tableau3[Rep.]=Tableau16[[#This Row],[Repere ADM]])
      )
   ),
0)</f>
        <v>0</v>
      </c>
      <c r="BH110" s="285"/>
      <c r="BI110" s="258"/>
      <c r="BJ110" s="257"/>
      <c r="BK110" s="257"/>
      <c r="BL110" s="257"/>
      <c r="BM110" s="275" t="s">
        <v>2554</v>
      </c>
      <c r="BN110" s="275" t="s">
        <v>2409</v>
      </c>
      <c r="BO110" s="275"/>
      <c r="BP110" s="275" t="s">
        <v>2409</v>
      </c>
      <c r="BQ110" s="284" t="str">
        <f>Tableau16[[#This Row],[DIAM ADM]]&amp;Tableau16[[#This Row],[SERIE ADM]]</f>
        <v>00</v>
      </c>
      <c r="BR110" s="275" t="s">
        <v>2409</v>
      </c>
      <c r="BS110" s="274"/>
      <c r="BT110" s="274"/>
      <c r="BU110" s="280"/>
      <c r="BV110" s="222"/>
    </row>
    <row r="111" spans="1:74" ht="15.6" customHeight="1" x14ac:dyDescent="0.25">
      <c r="A111" s="279"/>
      <c r="B111" s="271" t="s">
        <v>2845</v>
      </c>
      <c r="C111" s="319" t="s">
        <v>2844</v>
      </c>
      <c r="D111" s="283"/>
      <c r="E111" s="283" t="s">
        <v>76</v>
      </c>
      <c r="F111" s="283" t="s">
        <v>70</v>
      </c>
      <c r="G11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S2720</v>
      </c>
      <c r="H111" s="237" t="s">
        <v>2567</v>
      </c>
      <c r="I111" s="237" t="s">
        <v>2579</v>
      </c>
      <c r="J111" s="248"/>
      <c r="K111" s="318" t="s">
        <v>2578</v>
      </c>
      <c r="L111" s="248" t="str">
        <f>LEFT(Tableau16[[#This Row],[NUMERO CLIENT]],SEARCH("-",Tableau16[[#This Row],[NUMERO CLIENT]])-1)</f>
        <v>S2</v>
      </c>
      <c r="M111" s="237" t="s">
        <v>2639</v>
      </c>
      <c r="N111" s="237" t="s">
        <v>1760</v>
      </c>
      <c r="O111" s="237" t="s">
        <v>2592</v>
      </c>
      <c r="P111" s="237" t="s">
        <v>2591</v>
      </c>
      <c r="Q111" s="237" t="s">
        <v>2558</v>
      </c>
      <c r="R111" s="237" t="s">
        <v>73</v>
      </c>
      <c r="S111" s="237" t="s">
        <v>2843</v>
      </c>
      <c r="T111" s="237" t="s">
        <v>2842</v>
      </c>
      <c r="U111" s="237" t="s">
        <v>2841</v>
      </c>
      <c r="V111" s="275" t="e" cm="1">
        <f t="array" ref="V111">_xlfn.XLOOKUP(Tableau16[[#This Row],[CODE DN PN]]&amp;Tableau16[[#This Row],[TYPE]],'[9]TABLEAU POIDS'!$D$3:$D$68 &amp; '[9]TABLEAU POIDS'!$E$3:$E$68,'[9]TABLEAU POIDS'!$F$3:$F$68)</f>
        <v>#N/A</v>
      </c>
      <c r="W111" s="275"/>
      <c r="X111" s="244">
        <v>12</v>
      </c>
      <c r="Y111" s="284" t="str">
        <f>Tableau16[[#This Row],[DIAM ADM]]&amp;Tableau16[[#This Row],[SERIE ADM]]</f>
        <v>00</v>
      </c>
      <c r="Z111" s="284"/>
      <c r="AA111" s="233" cm="1">
        <f t="array" ref="AA11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1" s="286">
        <v>20</v>
      </c>
      <c r="AC111" s="232" cm="1">
        <f t="array" ref="AC11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1" s="244">
        <v>20</v>
      </c>
      <c r="AE111" s="232" cm="1">
        <f t="array" ref="AE11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1" s="244" t="s">
        <v>2160</v>
      </c>
      <c r="AG111" s="232" cm="1">
        <f t="array" ref="AG11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1" s="244" t="s">
        <v>37</v>
      </c>
      <c r="AI111" s="232" cm="1">
        <f t="array" ref="AI11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1" s="244">
        <v>4</v>
      </c>
      <c r="AK111" s="232" cm="1">
        <f t="array" ref="AK11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1" s="244" t="s">
        <v>2289</v>
      </c>
      <c r="AM111" s="232" cm="1">
        <f t="array" ref="AM11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1" s="244" t="s">
        <v>1123</v>
      </c>
      <c r="AO111" s="232" cm="1">
        <f t="array" ref="AO111">IFERROR(
   SUM(
      _xlfn._xlws.FILTER(
         [9]!Tableau3[JP],
         ([9]!Tableau3[ITEM]=Tableau16[[#This Row],[POSTE TECHNIQUE]])*
         ([9]!Tableau3[Rep.]=Tableau16[[#This Row],[Repere ADM]])
      )
   ),
0)</f>
        <v>0</v>
      </c>
      <c r="AP111" s="232" cm="1">
        <f t="array" ref="AP111">IFERROR(
   SUM(
      _xlfn._xlws.FILTER(
         [9]!Tableau3[BP],
         ([9]!Tableau3[ITEM]=Tableau16[[#This Row],[POSTE TECHNIQUE]])*
         ([9]!Tableau3[Rep.]=Tableau16[[#This Row],[Repere ADM]])
      )
   ),
0)</f>
        <v>0</v>
      </c>
      <c r="AQ111" s="287"/>
      <c r="AR111" s="233" cm="1">
        <f t="array" ref="AR11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1" s="286">
        <v>25</v>
      </c>
      <c r="AT111" s="232" cm="1">
        <f t="array" ref="AT11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1" s="244">
        <v>20</v>
      </c>
      <c r="AV111" s="232" cm="1">
        <f t="array" ref="AV11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1" s="244" t="s">
        <v>2160</v>
      </c>
      <c r="AX111" s="277" cm="1">
        <f t="array" ref="AX11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1" s="244" t="s">
        <v>37</v>
      </c>
      <c r="AZ111" s="232" cm="1">
        <f t="array" ref="AZ11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1" s="244">
        <v>4</v>
      </c>
      <c r="BB111" s="276" cm="1">
        <f t="array" ref="BB11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1" s="244" t="s">
        <v>2289</v>
      </c>
      <c r="BD111" s="276" cm="1">
        <f t="array" ref="BD11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1" s="275" t="s">
        <v>1123</v>
      </c>
      <c r="BF111" s="232" cm="1">
        <f t="array" ref="BF111">IFERROR(
   SUM(
      _xlfn._xlws.FILTER(
         [9]!Tableau3[JP],
         ([9]!Tableau3[ITEM]=Tableau16[[#This Row],[POSTE TECHNIQUE]])*
         ([9]!Tableau3[Rep.]=Tableau16[[#This Row],[Repere REF]])
      )
   ),
0)</f>
        <v>0</v>
      </c>
      <c r="BG111" s="232" cm="1">
        <f t="array" ref="BG111">IFERROR(
   SUM(
      _xlfn._xlws.FILTER(
         [9]!Tableau3[BP],
         ([9]!Tableau3[ITEM]=Tableau16[[#This Row],[POSTE TECHNIQUE]])*
         ([9]!Tableau3[Rep.]=Tableau16[[#This Row],[Repere ADM]])
      )
   ),
0)</f>
        <v>0</v>
      </c>
      <c r="BH111" s="285"/>
      <c r="BI111" s="258"/>
      <c r="BJ111" s="257"/>
      <c r="BK111" s="257"/>
      <c r="BL111" s="257"/>
      <c r="BM111" s="275" t="s">
        <v>2560</v>
      </c>
      <c r="BN111" s="275" t="s">
        <v>2409</v>
      </c>
      <c r="BO111" s="275"/>
      <c r="BP111" s="275" t="s">
        <v>2409</v>
      </c>
      <c r="BQ111" s="284" t="str">
        <f>Tableau16[[#This Row],[DIAM ADM]]&amp;Tableau16[[#This Row],[SERIE ADM]]</f>
        <v>00</v>
      </c>
      <c r="BR111" s="275" t="s">
        <v>2409</v>
      </c>
      <c r="BS111" s="274"/>
      <c r="BT111" s="274"/>
      <c r="BU111" s="280"/>
      <c r="BV111" s="222"/>
    </row>
    <row r="112" spans="1:74" ht="15.6" hidden="1" customHeight="1" x14ac:dyDescent="0.25">
      <c r="A112" s="279"/>
      <c r="B112" s="278" t="s">
        <v>2840</v>
      </c>
      <c r="C112" s="290" t="e">
        <v>#N/A</v>
      </c>
      <c r="D112" s="247"/>
      <c r="E112" s="283" t="s">
        <v>73</v>
      </c>
      <c r="F112" s="283" t="s">
        <v>73</v>
      </c>
      <c r="G11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S2722</v>
      </c>
      <c r="H112" s="237" t="s">
        <v>2567</v>
      </c>
      <c r="I112" s="248" t="s">
        <v>2566</v>
      </c>
      <c r="J112" s="248"/>
      <c r="K112" s="248" t="s">
        <v>2548</v>
      </c>
      <c r="L112" s="248" t="str">
        <f>LEFT(Tableau16[[#This Row],[NUMERO CLIENT]],SEARCH("-",Tableau16[[#This Row],[NUMERO CLIENT]])-1)</f>
        <v>S2</v>
      </c>
      <c r="M112" s="237" t="s">
        <v>2639</v>
      </c>
      <c r="N112" s="237" t="s">
        <v>1779</v>
      </c>
      <c r="O112" s="237" t="s">
        <v>2553</v>
      </c>
      <c r="P112" s="237" t="s">
        <v>2552</v>
      </c>
      <c r="Q112" s="237" t="s">
        <v>2558</v>
      </c>
      <c r="R112" s="237" t="s">
        <v>73</v>
      </c>
      <c r="S112" s="237" t="s">
        <v>2839</v>
      </c>
      <c r="T112" s="237" t="s">
        <v>2838</v>
      </c>
      <c r="U112" s="237" t="s">
        <v>2831</v>
      </c>
      <c r="V112" s="275" t="e" cm="1">
        <f t="array" ref="V112">_xlfn.XLOOKUP(Tableau16[[#This Row],[CODE DN PN]]&amp;Tableau16[[#This Row],[TYPE]],'[9]TABLEAU POIDS'!$D$3:$D$68 &amp; '[9]TABLEAU POIDS'!$E$3:$E$68,'[9]TABLEAU POIDS'!$F$3:$F$68)</f>
        <v>#N/A</v>
      </c>
      <c r="W112" s="275">
        <v>295</v>
      </c>
      <c r="X112" s="244">
        <v>4</v>
      </c>
      <c r="Y112" s="284" t="str">
        <f>Tableau16[[#This Row],[DIAM ADM]]&amp;Tableau16[[#This Row],[SERIE ADM]]</f>
        <v>00</v>
      </c>
      <c r="Z112" s="284"/>
      <c r="AA112" s="233" cm="1">
        <f t="array" ref="AA11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2" s="286">
        <v>200</v>
      </c>
      <c r="AC112" s="232" cm="1">
        <f t="array" ref="AC11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2" s="286">
        <v>20</v>
      </c>
      <c r="AE112" s="232" cm="1">
        <f t="array" ref="AE11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2" s="286" t="s">
        <v>2299</v>
      </c>
      <c r="AG112" s="232" cm="1">
        <f t="array" ref="AG11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2" s="286" t="s">
        <v>37</v>
      </c>
      <c r="AI112" s="232" cm="1">
        <f t="array" ref="AI11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2" s="286">
        <v>8</v>
      </c>
      <c r="AK112" s="232" cm="1">
        <f t="array" ref="AK11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2" s="286" t="s">
        <v>2282</v>
      </c>
      <c r="AM112" s="232" cm="1">
        <f t="array" ref="AM11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2" s="286" t="s">
        <v>1123</v>
      </c>
      <c r="AO112" s="232" cm="1">
        <f t="array" ref="AO112">IFERROR(
   SUM(
      _xlfn._xlws.FILTER(
         [9]!Tableau3[JP],
         ([9]!Tableau3[ITEM]=Tableau16[[#This Row],[POSTE TECHNIQUE]])*
         ([9]!Tableau3[Rep.]=Tableau16[[#This Row],[Repere ADM]])
      )
   ),
0)</f>
        <v>0</v>
      </c>
      <c r="AP112" s="232" cm="1">
        <f t="array" ref="AP112">IFERROR(
   SUM(
      _xlfn._xlws.FILTER(
         [9]!Tableau3[BP],
         ([9]!Tableau3[ITEM]=Tableau16[[#This Row],[POSTE TECHNIQUE]])*
         ([9]!Tableau3[Rep.]=Tableau16[[#This Row],[Repere ADM]])
      )
   ),
0)</f>
        <v>0</v>
      </c>
      <c r="AQ112" s="287"/>
      <c r="AR112" s="233" cm="1">
        <f t="array" ref="AR11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2" s="286">
        <v>200</v>
      </c>
      <c r="AT112" s="232" cm="1">
        <f t="array" ref="AT11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2" s="286">
        <v>20</v>
      </c>
      <c r="AV112" s="232" cm="1">
        <f t="array" ref="AV11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2" s="286" t="s">
        <v>2299</v>
      </c>
      <c r="AX112" s="277" cm="1">
        <f t="array" ref="AX11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2" s="286" t="s">
        <v>37</v>
      </c>
      <c r="AZ112" s="232" cm="1">
        <f t="array" ref="AZ11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2" s="286">
        <v>8</v>
      </c>
      <c r="BB112" s="276" cm="1">
        <f t="array" ref="BB11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2" s="286" t="s">
        <v>2282</v>
      </c>
      <c r="BD112" s="276" cm="1">
        <f t="array" ref="BD11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2" s="286" t="s">
        <v>1123</v>
      </c>
      <c r="BF112" s="232" cm="1">
        <f t="array" ref="BF112">IFERROR(
   SUM(
      _xlfn._xlws.FILTER(
         [9]!Tableau3[JP],
         ([9]!Tableau3[ITEM]=Tableau16[[#This Row],[POSTE TECHNIQUE]])*
         ([9]!Tableau3[Rep.]=Tableau16[[#This Row],[Repere REF]])
      )
   ),
0)</f>
        <v>0</v>
      </c>
      <c r="BG112" s="232" cm="1">
        <f t="array" ref="BG112">IFERROR(
   SUM(
      _xlfn._xlws.FILTER(
         [9]!Tableau3[BP],
         ([9]!Tableau3[ITEM]=Tableau16[[#This Row],[POSTE TECHNIQUE]])*
         ([9]!Tableau3[Rep.]=Tableau16[[#This Row],[Repere ADM]])
      )
   ),
0)</f>
        <v>0</v>
      </c>
      <c r="BH112" s="285"/>
      <c r="BI112" s="258"/>
      <c r="BJ112" s="257"/>
      <c r="BK112" s="257"/>
      <c r="BL112" s="257"/>
      <c r="BM112" s="275" t="s">
        <v>2587</v>
      </c>
      <c r="BN112" s="275" t="s">
        <v>2408</v>
      </c>
      <c r="BO112" s="323" t="s">
        <v>1118</v>
      </c>
      <c r="BP112" s="275" t="s">
        <v>2408</v>
      </c>
      <c r="BQ112" s="284" t="str">
        <f>Tableau16[[#This Row],[DIAM ADM]]&amp;Tableau16[[#This Row],[SERIE ADM]]</f>
        <v>00</v>
      </c>
      <c r="BR112" s="275" t="s">
        <v>2409</v>
      </c>
      <c r="BS112" s="274"/>
      <c r="BT112" s="274"/>
      <c r="BU112" s="280"/>
      <c r="BV112" s="222"/>
    </row>
    <row r="113" spans="1:74" ht="15.6" hidden="1" customHeight="1" x14ac:dyDescent="0.25">
      <c r="A113" s="279"/>
      <c r="B113" s="271" t="s">
        <v>2837</v>
      </c>
      <c r="C113" s="319" t="e">
        <v>#N/A</v>
      </c>
      <c r="D113" s="283"/>
      <c r="E113" s="283" t="s">
        <v>83</v>
      </c>
      <c r="F113" s="283" t="s">
        <v>83</v>
      </c>
      <c r="G11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S2722</v>
      </c>
      <c r="H113" s="237" t="s">
        <v>2567</v>
      </c>
      <c r="I113" s="248" t="s">
        <v>2566</v>
      </c>
      <c r="J113" s="248"/>
      <c r="K113" s="248" t="s">
        <v>2548</v>
      </c>
      <c r="L113" s="248" t="str">
        <f>LEFT(Tableau16[[#This Row],[NUMERO CLIENT]],SEARCH("-",Tableau16[[#This Row],[NUMERO CLIENT]])-1)</f>
        <v>S2</v>
      </c>
      <c r="M113" s="237" t="s">
        <v>2639</v>
      </c>
      <c r="N113" s="237" t="s">
        <v>1779</v>
      </c>
      <c r="O113" s="237" t="s">
        <v>2553</v>
      </c>
      <c r="P113" s="237" t="s">
        <v>2552</v>
      </c>
      <c r="Q113" s="237" t="s">
        <v>2558</v>
      </c>
      <c r="R113" s="237" t="s">
        <v>73</v>
      </c>
      <c r="S113" s="237" t="s">
        <v>2836</v>
      </c>
      <c r="T113" s="237" t="s">
        <v>2835</v>
      </c>
      <c r="U113" s="237" t="s">
        <v>2831</v>
      </c>
      <c r="V113" s="275" t="e" cm="1">
        <f t="array" ref="V113">_xlfn.XLOOKUP(Tableau16[[#This Row],[CODE DN PN]]&amp;Tableau16[[#This Row],[TYPE]],'[9]TABLEAU POIDS'!$D$3:$D$68 &amp; '[9]TABLEAU POIDS'!$E$3:$E$68,'[9]TABLEAU POIDS'!$F$3:$F$68)</f>
        <v>#N/A</v>
      </c>
      <c r="W113" s="275">
        <v>175</v>
      </c>
      <c r="X113" s="244">
        <v>3</v>
      </c>
      <c r="Y113" s="320" t="str">
        <f>Tableau16[[#This Row],[DIAM ADM]]&amp;Tableau16[[#This Row],[SERIE ADM]]</f>
        <v>00</v>
      </c>
      <c r="Z113" s="320"/>
      <c r="AA113" s="233" cm="1">
        <f t="array" ref="AA11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3" s="320">
        <v>50</v>
      </c>
      <c r="AC113" s="232" cm="1">
        <f t="array" ref="AC11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3" s="320">
        <v>150</v>
      </c>
      <c r="AE113" s="232" cm="1">
        <f t="array" ref="AE11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3" s="244" t="s">
        <v>2160</v>
      </c>
      <c r="AG113" s="232" cm="1">
        <f t="array" ref="AG11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3" s="286" t="s">
        <v>37</v>
      </c>
      <c r="AI113" s="232" cm="1">
        <f t="array" ref="AI11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3" s="320">
        <v>4</v>
      </c>
      <c r="AK113" s="232" cm="1">
        <f t="array" ref="AK11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3" s="320" t="s">
        <v>2416</v>
      </c>
      <c r="AM113" s="232" cm="1">
        <f t="array" ref="AM11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3" s="320" t="s">
        <v>1123</v>
      </c>
      <c r="AO113" s="232" cm="1">
        <f t="array" ref="AO113">IFERROR(
   SUM(
      _xlfn._xlws.FILTER(
         [9]!Tableau3[JP],
         ([9]!Tableau3[ITEM]=Tableau16[[#This Row],[POSTE TECHNIQUE]])*
         ([9]!Tableau3[Rep.]=Tableau16[[#This Row],[Repere ADM]])
      )
   ),
0)</f>
        <v>0</v>
      </c>
      <c r="AP113" s="232" cm="1">
        <f t="array" ref="AP113">IFERROR(
   SUM(
      _xlfn._xlws.FILTER(
         [9]!Tableau3[BP],
         ([9]!Tableau3[ITEM]=Tableau16[[#This Row],[POSTE TECHNIQUE]])*
         ([9]!Tableau3[Rep.]=Tableau16[[#This Row],[Repere ADM]])
      )
   ),
0)</f>
        <v>0</v>
      </c>
      <c r="AQ113" s="321"/>
      <c r="AR113" s="233" cm="1">
        <f t="array" ref="AR11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3" s="320">
        <v>50</v>
      </c>
      <c r="AT113" s="232" cm="1">
        <f t="array" ref="AT11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3" s="320">
        <v>150</v>
      </c>
      <c r="AV113" s="321" cm="1">
        <f t="array" ref="AV11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3" s="244" t="s">
        <v>2160</v>
      </c>
      <c r="AX113" s="277" cm="1">
        <f t="array" ref="AX11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3" s="286" t="s">
        <v>37</v>
      </c>
      <c r="AZ113" s="232" cm="1">
        <f t="array" ref="AZ11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3" s="320">
        <v>4</v>
      </c>
      <c r="BB113" s="276" cm="1">
        <f t="array" ref="BB11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3" s="320" t="s">
        <v>2416</v>
      </c>
      <c r="BD113" s="276" cm="1">
        <f t="array" ref="BD11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3" s="320" t="s">
        <v>1123</v>
      </c>
      <c r="BF113" s="232" cm="1">
        <f t="array" ref="BF113">IFERROR(
   SUM(
      _xlfn._xlws.FILTER(
         [9]!Tableau3[JP],
         ([9]!Tableau3[ITEM]=Tableau16[[#This Row],[POSTE TECHNIQUE]])*
         ([9]!Tableau3[Rep.]=Tableau16[[#This Row],[Repere REF]])
      )
   ),
0)</f>
        <v>0</v>
      </c>
      <c r="BG113" s="232" cm="1">
        <f t="array" ref="BG113">IFERROR(
   SUM(
      _xlfn._xlws.FILTER(
         [9]!Tableau3[BP],
         ([9]!Tableau3[ITEM]=Tableau16[[#This Row],[POSTE TECHNIQUE]])*
         ([9]!Tableau3[Rep.]=Tableau16[[#This Row],[Repere ADM]])
      )
   ),
0)</f>
        <v>0</v>
      </c>
      <c r="BH113" s="285"/>
      <c r="BI113" s="258"/>
      <c r="BJ113" s="257"/>
      <c r="BK113" s="257"/>
      <c r="BL113" s="257"/>
      <c r="BM113" s="275" t="s">
        <v>2560</v>
      </c>
      <c r="BN113" s="275" t="s">
        <v>2409</v>
      </c>
      <c r="BO113" s="275"/>
      <c r="BP113" s="275" t="s">
        <v>2409</v>
      </c>
      <c r="BQ113" s="320" t="str">
        <f>Tableau16[[#This Row],[DIAM ADM]]&amp;Tableau16[[#This Row],[SERIE ADM]]</f>
        <v>00</v>
      </c>
      <c r="BR113" s="275" t="s">
        <v>2409</v>
      </c>
      <c r="BS113" s="274"/>
      <c r="BT113" s="274"/>
      <c r="BU113" s="280"/>
      <c r="BV113" s="222"/>
    </row>
    <row r="114" spans="1:74" ht="15.6" hidden="1" customHeight="1" x14ac:dyDescent="0.25">
      <c r="A114" s="279"/>
      <c r="B114" s="271" t="s">
        <v>2834</v>
      </c>
      <c r="C114" s="319" t="e">
        <v>#N/A</v>
      </c>
      <c r="D114" s="283"/>
      <c r="E114" s="283" t="s">
        <v>75</v>
      </c>
      <c r="F114" s="283" t="s">
        <v>75</v>
      </c>
      <c r="G11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S2722</v>
      </c>
      <c r="H114" s="237" t="s">
        <v>2567</v>
      </c>
      <c r="I114" s="248" t="s">
        <v>2566</v>
      </c>
      <c r="J114" s="248"/>
      <c r="K114" s="248" t="s">
        <v>2548</v>
      </c>
      <c r="L114" s="248" t="str">
        <f>LEFT(Tableau16[[#This Row],[NUMERO CLIENT]],SEARCH("-",Tableau16[[#This Row],[NUMERO CLIENT]])-1)</f>
        <v>S2</v>
      </c>
      <c r="M114" s="237" t="s">
        <v>2639</v>
      </c>
      <c r="N114" s="237" t="s">
        <v>1779</v>
      </c>
      <c r="O114" s="237" t="s">
        <v>2553</v>
      </c>
      <c r="P114" s="237" t="s">
        <v>2552</v>
      </c>
      <c r="Q114" s="237" t="s">
        <v>2558</v>
      </c>
      <c r="R114" s="237" t="s">
        <v>73</v>
      </c>
      <c r="S114" s="237" t="s">
        <v>2833</v>
      </c>
      <c r="T114" s="237" t="s">
        <v>2832</v>
      </c>
      <c r="U114" s="237" t="s">
        <v>2831</v>
      </c>
      <c r="V114" s="275" t="e" cm="1">
        <f t="array" ref="V114">_xlfn.XLOOKUP(Tableau16[[#This Row],[CODE DN PN]]&amp;Tableau16[[#This Row],[TYPE]],'[9]TABLEAU POIDS'!$D$3:$D$68 &amp; '[9]TABLEAU POIDS'!$E$3:$E$68,'[9]TABLEAU POIDS'!$F$3:$F$68)</f>
        <v>#N/A</v>
      </c>
      <c r="W114" s="275">
        <v>175</v>
      </c>
      <c r="X114" s="244">
        <v>3</v>
      </c>
      <c r="Y114" s="284" t="str">
        <f>Tableau16[[#This Row],[DIAM ADM]]&amp;Tableau16[[#This Row],[SERIE ADM]]</f>
        <v>00</v>
      </c>
      <c r="Z114" s="284"/>
      <c r="AA114" s="233" cm="1">
        <f t="array" ref="AA11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4" s="286">
        <v>50</v>
      </c>
      <c r="AC114" s="232" cm="1">
        <f t="array" ref="AC11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4" s="244">
        <v>150</v>
      </c>
      <c r="AE114" s="232" cm="1">
        <f t="array" ref="AE11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4" s="244" t="s">
        <v>2160</v>
      </c>
      <c r="AG114" s="232" cm="1">
        <f t="array" ref="AG11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4" s="286" t="s">
        <v>37</v>
      </c>
      <c r="AI114" s="232" cm="1">
        <f t="array" ref="AI11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4" s="244">
        <v>4</v>
      </c>
      <c r="AK114" s="232" cm="1">
        <f t="array" ref="AK11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4" s="244" t="s">
        <v>2416</v>
      </c>
      <c r="AM114" s="232" cm="1">
        <f t="array" ref="AM11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4" s="244" t="s">
        <v>1123</v>
      </c>
      <c r="AO114" s="232" cm="1">
        <f t="array" ref="AO114">IFERROR(
   SUM(
      _xlfn._xlws.FILTER(
         [9]!Tableau3[JP],
         ([9]!Tableau3[ITEM]=Tableau16[[#This Row],[POSTE TECHNIQUE]])*
         ([9]!Tableau3[Rep.]=Tableau16[[#This Row],[Repere ADM]])
      )
   ),
0)</f>
        <v>0</v>
      </c>
      <c r="AP114" s="232" cm="1">
        <f t="array" ref="AP114">IFERROR(
   SUM(
      _xlfn._xlws.FILTER(
         [9]!Tableau3[BP],
         ([9]!Tableau3[ITEM]=Tableau16[[#This Row],[POSTE TECHNIQUE]])*
         ([9]!Tableau3[Rep.]=Tableau16[[#This Row],[Repere ADM]])
      )
   ),
0)</f>
        <v>0</v>
      </c>
      <c r="AQ114" s="287"/>
      <c r="AR114" s="233" cm="1">
        <f t="array" ref="AR11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4" s="286">
        <v>50</v>
      </c>
      <c r="AT114" s="232" cm="1">
        <f t="array" ref="AT11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4" s="244">
        <v>150</v>
      </c>
      <c r="AV114" s="232" cm="1">
        <f t="array" ref="AV11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4" s="244" t="s">
        <v>2160</v>
      </c>
      <c r="AX114" s="277" cm="1">
        <f t="array" ref="AX11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4" s="286" t="s">
        <v>37</v>
      </c>
      <c r="AZ114" s="232" cm="1">
        <f t="array" ref="AZ11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4" s="244">
        <v>4</v>
      </c>
      <c r="BB114" s="276" cm="1">
        <f t="array" ref="BB11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4" s="244" t="s">
        <v>2416</v>
      </c>
      <c r="BD114" s="276" cm="1">
        <f t="array" ref="BD11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4" s="244" t="s">
        <v>1123</v>
      </c>
      <c r="BF114" s="232" cm="1">
        <f t="array" ref="BF114">IFERROR(
   SUM(
      _xlfn._xlws.FILTER(
         [9]!Tableau3[JP],
         ([9]!Tableau3[ITEM]=Tableau16[[#This Row],[POSTE TECHNIQUE]])*
         ([9]!Tableau3[Rep.]=Tableau16[[#This Row],[Repere REF]])
      )
   ),
0)</f>
        <v>0</v>
      </c>
      <c r="BG114" s="232" cm="1">
        <f t="array" ref="BG114">IFERROR(
   SUM(
      _xlfn._xlws.FILTER(
         [9]!Tableau3[BP],
         ([9]!Tableau3[ITEM]=Tableau16[[#This Row],[POSTE TECHNIQUE]])*
         ([9]!Tableau3[Rep.]=Tableau16[[#This Row],[Repere ADM]])
      )
   ),
0)</f>
        <v>0</v>
      </c>
      <c r="BH114" s="285"/>
      <c r="BI114" s="258"/>
      <c r="BJ114" s="257"/>
      <c r="BK114" s="257"/>
      <c r="BL114" s="257"/>
      <c r="BM114" s="275" t="s">
        <v>2560</v>
      </c>
      <c r="BN114" s="275" t="s">
        <v>2409</v>
      </c>
      <c r="BO114" s="275"/>
      <c r="BP114" s="275" t="s">
        <v>2409</v>
      </c>
      <c r="BQ114" s="284" t="str">
        <f>Tableau16[[#This Row],[DIAM ADM]]&amp;Tableau16[[#This Row],[SERIE ADM]]</f>
        <v>00</v>
      </c>
      <c r="BR114" s="275" t="s">
        <v>2409</v>
      </c>
      <c r="BS114" s="274"/>
      <c r="BT114" s="274"/>
      <c r="BU114" s="280"/>
      <c r="BV114" s="222"/>
    </row>
    <row r="115" spans="1:74" ht="15.6" customHeight="1" x14ac:dyDescent="0.25">
      <c r="A115" s="279"/>
      <c r="B115" s="271" t="s">
        <v>2830</v>
      </c>
      <c r="C115" s="293" t="s">
        <v>2829</v>
      </c>
      <c r="D115" s="283"/>
      <c r="E115" s="283" t="s">
        <v>113</v>
      </c>
      <c r="F115" s="322" t="s">
        <v>93</v>
      </c>
      <c r="G11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S2730</v>
      </c>
      <c r="H115" s="237" t="s">
        <v>2567</v>
      </c>
      <c r="I115" s="237" t="s">
        <v>2579</v>
      </c>
      <c r="J115" s="248"/>
      <c r="K115" s="318" t="s">
        <v>2578</v>
      </c>
      <c r="L115" s="248" t="str">
        <f>LEFT(Tableau16[[#This Row],[NUMERO CLIENT]],SEARCH("-",Tableau16[[#This Row],[NUMERO CLIENT]])-1)</f>
        <v>S2</v>
      </c>
      <c r="M115" s="237" t="s">
        <v>2639</v>
      </c>
      <c r="N115" s="237" t="s">
        <v>1780</v>
      </c>
      <c r="O115" s="237" t="s">
        <v>2577</v>
      </c>
      <c r="P115" s="237" t="s">
        <v>2552</v>
      </c>
      <c r="Q115" s="237" t="s">
        <v>2558</v>
      </c>
      <c r="R115" s="237" t="s">
        <v>73</v>
      </c>
      <c r="S115" s="237" t="s">
        <v>2828</v>
      </c>
      <c r="T115" s="237" t="s">
        <v>2827</v>
      </c>
      <c r="U115" s="237" t="s">
        <v>2822</v>
      </c>
      <c r="V115" s="275" t="e" cm="1">
        <f t="array" ref="V115">_xlfn.XLOOKUP(Tableau16[[#This Row],[CODE DN PN]]&amp;Tableau16[[#This Row],[TYPE]],'[9]TABLEAU POIDS'!$D$3:$D$68 &amp; '[9]TABLEAU POIDS'!$E$3:$E$68,'[9]TABLEAU POIDS'!$F$3:$F$68)</f>
        <v>#N/A</v>
      </c>
      <c r="W115" s="275"/>
      <c r="X115" s="244">
        <v>8</v>
      </c>
      <c r="Y115" s="320" t="str">
        <f>Tableau16[[#This Row],[DIAM ADM]]&amp;Tableau16[[#This Row],[SERIE ADM]]</f>
        <v>00</v>
      </c>
      <c r="Z115" s="320"/>
      <c r="AA115" s="233" cm="1">
        <f t="array" ref="AA11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5" s="320">
        <v>20</v>
      </c>
      <c r="AC115" s="232" cm="1">
        <f t="array" ref="AC11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5" s="320">
        <v>20</v>
      </c>
      <c r="AE115" s="232" cm="1">
        <f t="array" ref="AE11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5" s="244" t="s">
        <v>2160</v>
      </c>
      <c r="AG115" s="232" cm="1">
        <f t="array" ref="AG11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5" s="320" t="s">
        <v>37</v>
      </c>
      <c r="AI115" s="232" cm="1">
        <f t="array" ref="AI11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5" s="320">
        <v>4</v>
      </c>
      <c r="AK115" s="232" cm="1">
        <f t="array" ref="AK11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5" s="320" t="s">
        <v>2289</v>
      </c>
      <c r="AM115" s="232" cm="1">
        <f t="array" ref="AM11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5" s="320" t="s">
        <v>1123</v>
      </c>
      <c r="AO115" s="232" cm="1">
        <f t="array" ref="AO115">IFERROR(
   SUM(
      _xlfn._xlws.FILTER(
         [9]!Tableau3[JP],
         ([9]!Tableau3[ITEM]=Tableau16[[#This Row],[POSTE TECHNIQUE]])*
         ([9]!Tableau3[Rep.]=Tableau16[[#This Row],[Repere ADM]])
      )
   ),
0)</f>
        <v>0</v>
      </c>
      <c r="AP115" s="232" cm="1">
        <f t="array" ref="AP115">IFERROR(
   SUM(
      _xlfn._xlws.FILTER(
         [9]!Tableau3[BP],
         ([9]!Tableau3[ITEM]=Tableau16[[#This Row],[POSTE TECHNIQUE]])*
         ([9]!Tableau3[Rep.]=Tableau16[[#This Row],[Repere ADM]])
      )
   ),
0)</f>
        <v>0</v>
      </c>
      <c r="AQ115" s="321"/>
      <c r="AR115" s="233" cm="1">
        <f t="array" ref="AR11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5" s="320">
        <v>25</v>
      </c>
      <c r="AT115" s="232" cm="1">
        <f t="array" ref="AT11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5" s="320">
        <v>20</v>
      </c>
      <c r="AV115" s="321" cm="1">
        <f t="array" ref="AV11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5" s="244" t="s">
        <v>2160</v>
      </c>
      <c r="AX115" s="277" cm="1">
        <f t="array" ref="AX11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5" s="320" t="s">
        <v>37</v>
      </c>
      <c r="AZ115" s="232" cm="1">
        <f t="array" ref="AZ11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5" s="320">
        <v>4</v>
      </c>
      <c r="BB115" s="276" cm="1">
        <f t="array" ref="BB11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5" s="255" t="s">
        <v>2289</v>
      </c>
      <c r="BD115" s="276" cm="1">
        <f t="array" ref="BD11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5" s="255" t="s">
        <v>1123</v>
      </c>
      <c r="BF115" s="232" cm="1">
        <f t="array" ref="BF115">IFERROR(
   SUM(
      _xlfn._xlws.FILTER(
         [9]!Tableau3[JP],
         ([9]!Tableau3[ITEM]=Tableau16[[#This Row],[POSTE TECHNIQUE]])*
         ([9]!Tableau3[Rep.]=Tableau16[[#This Row],[Repere REF]])
      )
   ),
0)</f>
        <v>0</v>
      </c>
      <c r="BG115" s="232" cm="1">
        <f t="array" ref="BG115">IFERROR(
   SUM(
      _xlfn._xlws.FILTER(
         [9]!Tableau3[BP],
         ([9]!Tableau3[ITEM]=Tableau16[[#This Row],[POSTE TECHNIQUE]])*
         ([9]!Tableau3[Rep.]=Tableau16[[#This Row],[Repere ADM]])
      )
   ),
0)</f>
        <v>0</v>
      </c>
      <c r="BH115" s="285"/>
      <c r="BI115" s="258"/>
      <c r="BJ115" s="257"/>
      <c r="BK115" s="257"/>
      <c r="BL115" s="257"/>
      <c r="BM115" s="275" t="s">
        <v>2560</v>
      </c>
      <c r="BN115" s="275" t="s">
        <v>2409</v>
      </c>
      <c r="BO115" s="275"/>
      <c r="BP115" s="275" t="s">
        <v>2409</v>
      </c>
      <c r="BQ115" s="320" t="str">
        <f>Tableau16[[#This Row],[DIAM ADM]]&amp;Tableau16[[#This Row],[SERIE ADM]]</f>
        <v>00</v>
      </c>
      <c r="BR115" s="275" t="s">
        <v>2409</v>
      </c>
      <c r="BS115" s="274"/>
      <c r="BT115" s="274"/>
      <c r="BU115" s="280"/>
      <c r="BV115" s="222"/>
    </row>
    <row r="116" spans="1:74" ht="15.6" customHeight="1" x14ac:dyDescent="0.25">
      <c r="A116" s="279"/>
      <c r="B116" s="271" t="s">
        <v>2826</v>
      </c>
      <c r="C116" s="319" t="s">
        <v>2825</v>
      </c>
      <c r="D116" s="283"/>
      <c r="E116" s="283" t="s">
        <v>114</v>
      </c>
      <c r="F116" s="283" t="s">
        <v>115</v>
      </c>
      <c r="G11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S2730</v>
      </c>
      <c r="H116" s="237" t="s">
        <v>2567</v>
      </c>
      <c r="I116" s="237" t="s">
        <v>2579</v>
      </c>
      <c r="J116" s="248"/>
      <c r="K116" s="248" t="s">
        <v>2680</v>
      </c>
      <c r="L116" s="248" t="str">
        <f>LEFT(Tableau16[[#This Row],[NUMERO CLIENT]],SEARCH("-",Tableau16[[#This Row],[NUMERO CLIENT]])-1)</f>
        <v>S2</v>
      </c>
      <c r="M116" s="237" t="s">
        <v>2639</v>
      </c>
      <c r="N116" s="237" t="s">
        <v>1780</v>
      </c>
      <c r="O116" s="237" t="s">
        <v>2577</v>
      </c>
      <c r="P116" s="237" t="s">
        <v>2552</v>
      </c>
      <c r="Q116" s="237" t="s">
        <v>2558</v>
      </c>
      <c r="R116" s="237" t="s">
        <v>73</v>
      </c>
      <c r="S116" s="237" t="s">
        <v>2824</v>
      </c>
      <c r="T116" s="237" t="s">
        <v>2823</v>
      </c>
      <c r="U116" s="237" t="s">
        <v>2822</v>
      </c>
      <c r="V116" s="275" t="e" cm="1">
        <f t="array" ref="V116">_xlfn.XLOOKUP(Tableau16[[#This Row],[CODE DN PN]]&amp;Tableau16[[#This Row],[TYPE]],'[9]TABLEAU POIDS'!$D$3:$D$68 &amp; '[9]TABLEAU POIDS'!$E$3:$E$68,'[9]TABLEAU POIDS'!$F$3:$F$68)</f>
        <v>#N/A</v>
      </c>
      <c r="W116" s="275"/>
      <c r="X116" s="244">
        <v>4</v>
      </c>
      <c r="Y116" s="284" t="str">
        <f>Tableau16[[#This Row],[DIAM ADM]]&amp;Tableau16[[#This Row],[SERIE ADM]]</f>
        <v>00</v>
      </c>
      <c r="Z116" s="284"/>
      <c r="AA116" s="233" cm="1">
        <f t="array" ref="AA11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6" s="286">
        <v>80</v>
      </c>
      <c r="AC116" s="232" cm="1">
        <f t="array" ref="AC11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6" s="244">
        <v>20</v>
      </c>
      <c r="AE116" s="232" cm="1">
        <f t="array" ref="AE11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6" s="244" t="s">
        <v>2160</v>
      </c>
      <c r="AG116" s="232" cm="1">
        <f t="array" ref="AG11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6" s="244" t="s">
        <v>37</v>
      </c>
      <c r="AI116" s="232" cm="1">
        <f t="array" ref="AI11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6" s="244">
        <v>4</v>
      </c>
      <c r="AK116" s="232" cm="1">
        <f t="array" ref="AK11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6" s="244" t="s">
        <v>2163</v>
      </c>
      <c r="AM116" s="232" cm="1">
        <f t="array" ref="AM11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6" s="244" t="s">
        <v>1123</v>
      </c>
      <c r="AO116" s="232" cm="1">
        <f t="array" ref="AO116">IFERROR(
   SUM(
      _xlfn._xlws.FILTER(
         [9]!Tableau3[JP],
         ([9]!Tableau3[ITEM]=Tableau16[[#This Row],[POSTE TECHNIQUE]])*
         ([9]!Tableau3[Rep.]=Tableau16[[#This Row],[Repere ADM]])
      )
   ),
0)</f>
        <v>0</v>
      </c>
      <c r="AP116" s="232" cm="1">
        <f t="array" ref="AP116">IFERROR(
   SUM(
      _xlfn._xlws.FILTER(
         [9]!Tableau3[BP],
         ([9]!Tableau3[ITEM]=Tableau16[[#This Row],[POSTE TECHNIQUE]])*
         ([9]!Tableau3[Rep.]=Tableau16[[#This Row],[Repere ADM]])
      )
   ),
0)</f>
        <v>0</v>
      </c>
      <c r="AQ116" s="287"/>
      <c r="AR116" s="233" cm="1">
        <f t="array" ref="AR11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6" s="286">
        <v>80</v>
      </c>
      <c r="AT116" s="232" cm="1">
        <f t="array" ref="AT11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6" s="244">
        <v>20</v>
      </c>
      <c r="AV116" s="232" cm="1">
        <f t="array" ref="AV11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6" s="244" t="s">
        <v>2160</v>
      </c>
      <c r="AX116" s="277" cm="1">
        <f t="array" ref="AX11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6" s="244" t="s">
        <v>37</v>
      </c>
      <c r="AZ116" s="232" cm="1">
        <f t="array" ref="AZ11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6" s="244">
        <v>4</v>
      </c>
      <c r="BB116" s="276" cm="1">
        <f t="array" ref="BB11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6" s="244" t="s">
        <v>2163</v>
      </c>
      <c r="BD116" s="276" cm="1">
        <f t="array" ref="BD11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6" s="244" t="s">
        <v>1123</v>
      </c>
      <c r="BF116" s="232" cm="1">
        <f t="array" ref="BF116">IFERROR(
   SUM(
      _xlfn._xlws.FILTER(
         [9]!Tableau3[JP],
         ([9]!Tableau3[ITEM]=Tableau16[[#This Row],[POSTE TECHNIQUE]])*
         ([9]!Tableau3[Rep.]=Tableau16[[#This Row],[Repere REF]])
      )
   ),
0)</f>
        <v>0</v>
      </c>
      <c r="BG116" s="232" cm="1">
        <f t="array" ref="BG116">IFERROR(
   SUM(
      _xlfn._xlws.FILTER(
         [9]!Tableau3[BP],
         ([9]!Tableau3[ITEM]=Tableau16[[#This Row],[POSTE TECHNIQUE]])*
         ([9]!Tableau3[Rep.]=Tableau16[[#This Row],[Repere ADM]])
      )
   ),
0)</f>
        <v>0</v>
      </c>
      <c r="BH116" s="285"/>
      <c r="BI116" s="258"/>
      <c r="BJ116" s="257"/>
      <c r="BK116" s="257"/>
      <c r="BL116" s="257"/>
      <c r="BM116" s="275" t="s">
        <v>2821</v>
      </c>
      <c r="BN116" s="275" t="s">
        <v>2409</v>
      </c>
      <c r="BO116" s="275"/>
      <c r="BP116" s="275" t="s">
        <v>2409</v>
      </c>
      <c r="BQ116" s="284" t="str">
        <f>Tableau16[[#This Row],[DIAM ADM]]&amp;Tableau16[[#This Row],[SERIE ADM]]</f>
        <v>00</v>
      </c>
      <c r="BR116" s="275" t="s">
        <v>2409</v>
      </c>
      <c r="BS116" s="274"/>
      <c r="BT116" s="274"/>
      <c r="BU116" s="280"/>
      <c r="BV116" s="222"/>
    </row>
    <row r="117" spans="1:74" ht="15.6" hidden="1" customHeight="1" x14ac:dyDescent="0.25">
      <c r="A117" s="279"/>
      <c r="B117" s="278" t="s">
        <v>815</v>
      </c>
      <c r="C117" s="290" t="s">
        <v>2820</v>
      </c>
      <c r="D117" s="247"/>
      <c r="E117" s="283" t="s">
        <v>73</v>
      </c>
      <c r="F117" s="283" t="s">
        <v>73</v>
      </c>
      <c r="G11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S4030BPV</v>
      </c>
      <c r="H117" s="237" t="s">
        <v>2550</v>
      </c>
      <c r="I117" s="237" t="s">
        <v>2549</v>
      </c>
      <c r="J117" s="248"/>
      <c r="K117" s="248" t="s">
        <v>2680</v>
      </c>
      <c r="L117" s="248" t="str">
        <f>LEFT(Tableau16[[#This Row],[NUMERO CLIENT]],SEARCH("-",Tableau16[[#This Row],[NUMERO CLIENT]])-1)</f>
        <v>S2</v>
      </c>
      <c r="M117" s="237" t="s">
        <v>2639</v>
      </c>
      <c r="N117" s="237" t="s">
        <v>2819</v>
      </c>
      <c r="O117" s="237" t="s">
        <v>2553</v>
      </c>
      <c r="P117" s="237" t="s">
        <v>2559</v>
      </c>
      <c r="Q117" s="237" t="s">
        <v>2558</v>
      </c>
      <c r="R117" s="237" t="s">
        <v>73</v>
      </c>
      <c r="S117" s="237" t="s">
        <v>2818</v>
      </c>
      <c r="T117" s="237" t="s">
        <v>2817</v>
      </c>
      <c r="U117" s="237" t="s">
        <v>2816</v>
      </c>
      <c r="V117" s="275" t="e" cm="1">
        <f t="array" ref="V117">_xlfn.XLOOKUP(Tableau16[[#This Row],[CODE DN PN]]&amp;Tableau16[[#This Row],[TYPE]],'[9]TABLEAU POIDS'!$D$3:$D$68 &amp; '[9]TABLEAU POIDS'!$E$3:$E$68,'[9]TABLEAU POIDS'!$F$3:$F$68)</f>
        <v>#N/A</v>
      </c>
      <c r="W117" s="275">
        <v>195</v>
      </c>
      <c r="X117" s="244">
        <v>4</v>
      </c>
      <c r="Y117" s="284" t="str">
        <f>Tableau16[[#This Row],[DIAM ADM]]&amp;Tableau16[[#This Row],[SERIE ADM]]</f>
        <v>00</v>
      </c>
      <c r="Z117" s="284"/>
      <c r="AA117" s="233" cm="1">
        <f t="array" ref="AA11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7" s="286">
        <v>25</v>
      </c>
      <c r="AC117" s="232" cm="1">
        <f t="array" ref="AC11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7" s="244">
        <v>50</v>
      </c>
      <c r="AE117" s="232" cm="1">
        <f t="array" ref="AE11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7" s="244" t="s">
        <v>2160</v>
      </c>
      <c r="AG117" s="232" cm="1">
        <f t="array" ref="AG11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7" s="244" t="s">
        <v>37</v>
      </c>
      <c r="AI117" s="232" cm="1">
        <f t="array" ref="AI11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7" s="244">
        <v>4</v>
      </c>
      <c r="AK117" s="232" cm="1">
        <f t="array" ref="AK11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7" s="244" t="s">
        <v>2416</v>
      </c>
      <c r="AM117" s="232" cm="1">
        <f t="array" ref="AM11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7" s="244" t="s">
        <v>1123</v>
      </c>
      <c r="AO117" s="232" cm="1">
        <f t="array" ref="AO117">IFERROR(
   SUM(
      _xlfn._xlws.FILTER(
         [9]!Tableau3[JP],
         ([9]!Tableau3[ITEM]=Tableau16[[#This Row],[POSTE TECHNIQUE]])*
         ([9]!Tableau3[Rep.]=Tableau16[[#This Row],[Repere ADM]])
      )
   ),
0)</f>
        <v>0</v>
      </c>
      <c r="AP117" s="232" cm="1">
        <f t="array" ref="AP117">IFERROR(
   SUM(
      _xlfn._xlws.FILTER(
         [9]!Tableau3[BP],
         ([9]!Tableau3[ITEM]=Tableau16[[#This Row],[POSTE TECHNIQUE]])*
         ([9]!Tableau3[Rep.]=Tableau16[[#This Row],[Repere ADM]])
      )
   ),
0)</f>
        <v>0</v>
      </c>
      <c r="AQ117" s="287"/>
      <c r="AR117" s="233" cm="1">
        <f t="array" ref="AR11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7" s="286">
        <v>25</v>
      </c>
      <c r="AT117" s="232" cm="1">
        <f t="array" ref="AT11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7" s="244">
        <v>50</v>
      </c>
      <c r="AV117" s="232" cm="1">
        <f t="array" ref="AV11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7" s="244" t="s">
        <v>2160</v>
      </c>
      <c r="AX117" s="277" cm="1">
        <f t="array" ref="AX11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7" s="244" t="s">
        <v>37</v>
      </c>
      <c r="AZ117" s="232" cm="1">
        <f t="array" ref="AZ11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7" s="244">
        <v>4</v>
      </c>
      <c r="BB117" s="276" cm="1">
        <f t="array" ref="BB11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7" s="275" t="s">
        <v>2416</v>
      </c>
      <c r="BD117" s="276" cm="1">
        <f t="array" ref="BD11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7" s="275" t="s">
        <v>1123</v>
      </c>
      <c r="BF117" s="232" cm="1">
        <f t="array" ref="BF117">IFERROR(
   SUM(
      _xlfn._xlws.FILTER(
         [9]!Tableau3[JP],
         ([9]!Tableau3[ITEM]=Tableau16[[#This Row],[POSTE TECHNIQUE]])*
         ([9]!Tableau3[Rep.]=Tableau16[[#This Row],[Repere REF]])
      )
   ),
0)</f>
        <v>0</v>
      </c>
      <c r="BG117" s="232" cm="1">
        <f t="array" ref="BG117">IFERROR(
   SUM(
      _xlfn._xlws.FILTER(
         [9]!Tableau3[BP],
         ([9]!Tableau3[ITEM]=Tableau16[[#This Row],[POSTE TECHNIQUE]])*
         ([9]!Tableau3[Rep.]=Tableau16[[#This Row],[Repere ADM]])
      )
   ),
0)</f>
        <v>0</v>
      </c>
      <c r="BH117" s="285"/>
      <c r="BI117" s="258"/>
      <c r="BJ117" s="257"/>
      <c r="BK117" s="257"/>
      <c r="BL117" s="257"/>
      <c r="BM117" s="275" t="s">
        <v>2560</v>
      </c>
      <c r="BN117" s="275" t="s">
        <v>2409</v>
      </c>
      <c r="BO117" s="275"/>
      <c r="BP117" s="275" t="s">
        <v>2409</v>
      </c>
      <c r="BQ117" s="284" t="str">
        <f>Tableau16[[#This Row],[DIAM ADM]]&amp;Tableau16[[#This Row],[SERIE ADM]]</f>
        <v>00</v>
      </c>
      <c r="BR117" s="275" t="s">
        <v>2409</v>
      </c>
      <c r="BS117" s="274"/>
      <c r="BT117" s="274"/>
      <c r="BU117" s="280"/>
      <c r="BV117" s="222"/>
    </row>
    <row r="118" spans="1:74" ht="15.6" hidden="1" customHeight="1" x14ac:dyDescent="0.25">
      <c r="A118" s="279"/>
      <c r="B118" s="278" t="s">
        <v>817</v>
      </c>
      <c r="C118" s="290" t="s">
        <v>2815</v>
      </c>
      <c r="D118" s="247"/>
      <c r="E118" s="283" t="s">
        <v>73</v>
      </c>
      <c r="F118" s="283" t="s">
        <v>83</v>
      </c>
      <c r="G11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S42320APV</v>
      </c>
      <c r="H118" s="237" t="s">
        <v>2550</v>
      </c>
      <c r="I118" s="237" t="s">
        <v>2549</v>
      </c>
      <c r="J118" s="248"/>
      <c r="K118" s="248" t="s">
        <v>2680</v>
      </c>
      <c r="L118" s="248" t="str">
        <f>LEFT(Tableau16[[#This Row],[NUMERO CLIENT]],SEARCH("-",Tableau16[[#This Row],[NUMERO CLIENT]])-1)</f>
        <v>S2</v>
      </c>
      <c r="M118" s="237" t="s">
        <v>2639</v>
      </c>
      <c r="N118" s="237" t="s">
        <v>1818</v>
      </c>
      <c r="O118" s="237" t="s">
        <v>2553</v>
      </c>
      <c r="P118" s="237" t="s">
        <v>2559</v>
      </c>
      <c r="Q118" s="237" t="s">
        <v>2558</v>
      </c>
      <c r="R118" s="237" t="s">
        <v>73</v>
      </c>
      <c r="S118" s="237" t="s">
        <v>2814</v>
      </c>
      <c r="T118" s="237" t="s">
        <v>2813</v>
      </c>
      <c r="U118" s="237" t="s">
        <v>2812</v>
      </c>
      <c r="V118" s="275" t="e" cm="1">
        <f t="array" ref="V118">_xlfn.XLOOKUP(Tableau16[[#This Row],[CODE DN PN]]&amp;Tableau16[[#This Row],[TYPE]],'[9]TABLEAU POIDS'!$D$3:$D$68 &amp; '[9]TABLEAU POIDS'!$E$3:$E$68,'[9]TABLEAU POIDS'!$F$3:$F$68)</f>
        <v>#N/A</v>
      </c>
      <c r="W118" s="275">
        <v>195</v>
      </c>
      <c r="X118" s="244">
        <v>8</v>
      </c>
      <c r="Y118" s="284" t="str">
        <f>Tableau16[[#This Row],[DIAM ADM]]&amp;Tableau16[[#This Row],[SERIE ADM]]</f>
        <v>00</v>
      </c>
      <c r="Z118" s="284"/>
      <c r="AA118" s="233" cm="1">
        <f t="array" ref="AA11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8" s="286">
        <v>25</v>
      </c>
      <c r="AC118" s="232" cm="1">
        <f t="array" ref="AC11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8" s="244">
        <v>50</v>
      </c>
      <c r="AE118" s="232" cm="1">
        <f t="array" ref="AE11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8" s="244" t="s">
        <v>2160</v>
      </c>
      <c r="AG118" s="232" cm="1">
        <f t="array" ref="AG11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8" s="244" t="s">
        <v>37</v>
      </c>
      <c r="AI118" s="232" cm="1">
        <f t="array" ref="AI11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8" s="244">
        <v>4</v>
      </c>
      <c r="AK118" s="232" cm="1">
        <f t="array" ref="AK11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8" s="244" t="s">
        <v>2161</v>
      </c>
      <c r="AM118" s="232" cm="1">
        <f t="array" ref="AM11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8" s="244" t="s">
        <v>1123</v>
      </c>
      <c r="AO118" s="232" cm="1">
        <f t="array" ref="AO118">IFERROR(
   SUM(
      _xlfn._xlws.FILTER(
         [9]!Tableau3[JP],
         ([9]!Tableau3[ITEM]=Tableau16[[#This Row],[POSTE TECHNIQUE]])*
         ([9]!Tableau3[Rep.]=Tableau16[[#This Row],[Repere ADM]])
      )
   ),
0)</f>
        <v>0</v>
      </c>
      <c r="AP118" s="232" cm="1">
        <f t="array" ref="AP118">IFERROR(
   SUM(
      _xlfn._xlws.FILTER(
         [9]!Tableau3[BP],
         ([9]!Tableau3[ITEM]=Tableau16[[#This Row],[POSTE TECHNIQUE]])*
         ([9]!Tableau3[Rep.]=Tableau16[[#This Row],[Repere ADM]])
      )
   ),
0)</f>
        <v>0</v>
      </c>
      <c r="AQ118" s="287"/>
      <c r="AR118" s="233" cm="1">
        <f t="array" ref="AR11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8" s="286">
        <v>25</v>
      </c>
      <c r="AT118" s="232" cm="1">
        <f t="array" ref="AT11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8" s="244">
        <v>50</v>
      </c>
      <c r="AV118" s="232" cm="1">
        <f t="array" ref="AV11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8" s="244" t="s">
        <v>2160</v>
      </c>
      <c r="AX118" s="277" cm="1">
        <f t="array" ref="AX11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8" s="244" t="s">
        <v>37</v>
      </c>
      <c r="AZ118" s="232" cm="1">
        <f t="array" ref="AZ11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8" s="244">
        <v>4</v>
      </c>
      <c r="BB118" s="276" cm="1">
        <f t="array" ref="BB11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8" s="275" t="s">
        <v>2161</v>
      </c>
      <c r="BD118" s="276" cm="1">
        <f t="array" ref="BD11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8" s="244" t="s">
        <v>1123</v>
      </c>
      <c r="BF118" s="232" cm="1">
        <f t="array" ref="BF118">IFERROR(
   SUM(
      _xlfn._xlws.FILTER(
         [9]!Tableau3[JP],
         ([9]!Tableau3[ITEM]=Tableau16[[#This Row],[POSTE TECHNIQUE]])*
         ([9]!Tableau3[Rep.]=Tableau16[[#This Row],[Repere REF]])
      )
   ),
0)</f>
        <v>0</v>
      </c>
      <c r="BG118" s="232" cm="1">
        <f t="array" ref="BG118">IFERROR(
   SUM(
      _xlfn._xlws.FILTER(
         [9]!Tableau3[BP],
         ([9]!Tableau3[ITEM]=Tableau16[[#This Row],[POSTE TECHNIQUE]])*
         ([9]!Tableau3[Rep.]=Tableau16[[#This Row],[Repere ADM]])
      )
   ),
0)</f>
        <v>0</v>
      </c>
      <c r="BH118" s="285"/>
      <c r="BI118" s="258"/>
      <c r="BJ118" s="257"/>
      <c r="BK118" s="257"/>
      <c r="BL118" s="257"/>
      <c r="BM118" s="275" t="s">
        <v>2683</v>
      </c>
      <c r="BN118" s="275" t="s">
        <v>2409</v>
      </c>
      <c r="BO118" s="275"/>
      <c r="BP118" s="275" t="s">
        <v>2409</v>
      </c>
      <c r="BQ118" s="284" t="str">
        <f>Tableau16[[#This Row],[DIAM ADM]]&amp;Tableau16[[#This Row],[SERIE ADM]]</f>
        <v>00</v>
      </c>
      <c r="BR118" s="275" t="s">
        <v>2409</v>
      </c>
      <c r="BS118" s="274"/>
      <c r="BT118" s="274"/>
      <c r="BU118" s="280"/>
      <c r="BV118" s="222"/>
    </row>
    <row r="119" spans="1:74" ht="15.6" hidden="1" customHeight="1" x14ac:dyDescent="0.25">
      <c r="A119" s="279"/>
      <c r="B119" s="278" t="s">
        <v>820</v>
      </c>
      <c r="C119" s="290" t="s">
        <v>2811</v>
      </c>
      <c r="D119" s="247"/>
      <c r="E119" s="283" t="s">
        <v>73</v>
      </c>
      <c r="F119" s="283" t="s">
        <v>73</v>
      </c>
      <c r="G11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S4232BPV</v>
      </c>
      <c r="H119" s="237" t="s">
        <v>2550</v>
      </c>
      <c r="I119" s="237" t="s">
        <v>2549</v>
      </c>
      <c r="J119" s="248"/>
      <c r="K119" s="248" t="s">
        <v>2680</v>
      </c>
      <c r="L119" s="248" t="str">
        <f>LEFT(Tableau16[[#This Row],[NUMERO CLIENT]],SEARCH("-",Tableau16[[#This Row],[NUMERO CLIENT]])-1)</f>
        <v>S2</v>
      </c>
      <c r="M119" s="237" t="s">
        <v>2639</v>
      </c>
      <c r="N119" s="237" t="s">
        <v>1818</v>
      </c>
      <c r="O119" s="237" t="s">
        <v>2553</v>
      </c>
      <c r="P119" s="237" t="s">
        <v>2559</v>
      </c>
      <c r="Q119" s="237" t="s">
        <v>2558</v>
      </c>
      <c r="R119" s="237" t="s">
        <v>73</v>
      </c>
      <c r="S119" s="237" t="s">
        <v>2810</v>
      </c>
      <c r="T119" s="237" t="s">
        <v>2809</v>
      </c>
      <c r="U119" s="237" t="s">
        <v>2808</v>
      </c>
      <c r="V119" s="275" t="e" cm="1">
        <f t="array" ref="V119">_xlfn.XLOOKUP(Tableau16[[#This Row],[CODE DN PN]]&amp;Tableau16[[#This Row],[TYPE]],'[9]TABLEAU POIDS'!$D$3:$D$68 &amp; '[9]TABLEAU POIDS'!$E$3:$E$68,'[9]TABLEAU POIDS'!$F$3:$F$68)</f>
        <v>#N/A</v>
      </c>
      <c r="W119" s="275">
        <v>195</v>
      </c>
      <c r="X119" s="244">
        <v>8</v>
      </c>
      <c r="Y119" s="284" t="str">
        <f>Tableau16[[#This Row],[DIAM ADM]]&amp;Tableau16[[#This Row],[SERIE ADM]]</f>
        <v>00</v>
      </c>
      <c r="Z119" s="284"/>
      <c r="AA119" s="233" cm="1">
        <f t="array" ref="AA11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19" s="286">
        <v>25</v>
      </c>
      <c r="AC119" s="232" cm="1">
        <f t="array" ref="AC11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19" s="244">
        <v>50</v>
      </c>
      <c r="AE119" s="232" cm="1">
        <f t="array" ref="AE11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19" s="244" t="s">
        <v>2160</v>
      </c>
      <c r="AG119" s="232" cm="1">
        <f t="array" ref="AG11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19" s="244" t="s">
        <v>37</v>
      </c>
      <c r="AI119" s="232" cm="1">
        <f t="array" ref="AI11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19" s="244">
        <v>4</v>
      </c>
      <c r="AK119" s="232" cm="1">
        <f t="array" ref="AK11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19" s="244" t="s">
        <v>2161</v>
      </c>
      <c r="AM119" s="232" cm="1">
        <f t="array" ref="AM11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19" s="244" t="s">
        <v>1123</v>
      </c>
      <c r="AO119" s="232" cm="1">
        <f t="array" ref="AO119">IFERROR(
   SUM(
      _xlfn._xlws.FILTER(
         [9]!Tableau3[JP],
         ([9]!Tableau3[ITEM]=Tableau16[[#This Row],[POSTE TECHNIQUE]])*
         ([9]!Tableau3[Rep.]=Tableau16[[#This Row],[Repere ADM]])
      )
   ),
0)</f>
        <v>0</v>
      </c>
      <c r="AP119" s="232" cm="1">
        <f t="array" ref="AP119">IFERROR(
   SUM(
      _xlfn._xlws.FILTER(
         [9]!Tableau3[BP],
         ([9]!Tableau3[ITEM]=Tableau16[[#This Row],[POSTE TECHNIQUE]])*
         ([9]!Tableau3[Rep.]=Tableau16[[#This Row],[Repere ADM]])
      )
   ),
0)</f>
        <v>0</v>
      </c>
      <c r="AQ119" s="287"/>
      <c r="AR119" s="233" cm="1">
        <f t="array" ref="AR11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19" s="286">
        <v>25</v>
      </c>
      <c r="AT119" s="232" cm="1">
        <f t="array" ref="AT11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19" s="244">
        <v>50</v>
      </c>
      <c r="AV119" s="232" cm="1">
        <f t="array" ref="AV11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19" s="244" t="s">
        <v>2160</v>
      </c>
      <c r="AX119" s="277" cm="1">
        <f t="array" ref="AX11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19" s="244" t="s">
        <v>37</v>
      </c>
      <c r="AZ119" s="232" cm="1">
        <f t="array" ref="AZ11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19" s="244">
        <v>4</v>
      </c>
      <c r="BB119" s="276" cm="1">
        <f t="array" ref="BB11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19" s="275" t="s">
        <v>2161</v>
      </c>
      <c r="BD119" s="276" cm="1">
        <f t="array" ref="BD11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19" s="244" t="s">
        <v>1123</v>
      </c>
      <c r="BF119" s="232" cm="1">
        <f t="array" ref="BF119">IFERROR(
   SUM(
      _xlfn._xlws.FILTER(
         [9]!Tableau3[JP],
         ([9]!Tableau3[ITEM]=Tableau16[[#This Row],[POSTE TECHNIQUE]])*
         ([9]!Tableau3[Rep.]=Tableau16[[#This Row],[Repere REF]])
      )
   ),
0)</f>
        <v>0</v>
      </c>
      <c r="BG119" s="232" cm="1">
        <f t="array" ref="BG119">IFERROR(
   SUM(
      _xlfn._xlws.FILTER(
         [9]!Tableau3[BP],
         ([9]!Tableau3[ITEM]=Tableau16[[#This Row],[POSTE TECHNIQUE]])*
         ([9]!Tableau3[Rep.]=Tableau16[[#This Row],[Repere ADM]])
      )
   ),
0)</f>
        <v>0</v>
      </c>
      <c r="BH119" s="285"/>
      <c r="BI119" s="258"/>
      <c r="BJ119" s="257"/>
      <c r="BK119" s="257"/>
      <c r="BL119" s="257"/>
      <c r="BM119" s="275" t="s">
        <v>2683</v>
      </c>
      <c r="BN119" s="275" t="s">
        <v>2409</v>
      </c>
      <c r="BO119" s="275"/>
      <c r="BP119" s="275" t="s">
        <v>2409</v>
      </c>
      <c r="BQ119" s="284" t="str">
        <f>Tableau16[[#This Row],[DIAM ADM]]&amp;Tableau16[[#This Row],[SERIE ADM]]</f>
        <v>00</v>
      </c>
      <c r="BR119" s="275" t="s">
        <v>2409</v>
      </c>
      <c r="BS119" s="274"/>
      <c r="BT119" s="274"/>
      <c r="BU119" s="280"/>
      <c r="BV119" s="222"/>
    </row>
    <row r="120" spans="1:74" ht="15.6" hidden="1" customHeight="1" x14ac:dyDescent="0.25">
      <c r="A120" s="279"/>
      <c r="B120" s="278" t="s">
        <v>822</v>
      </c>
      <c r="C120" s="278" t="s">
        <v>2807</v>
      </c>
      <c r="D120" s="247"/>
      <c r="E120" s="283" t="s">
        <v>73</v>
      </c>
      <c r="F120" s="283" t="s">
        <v>73</v>
      </c>
      <c r="G12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S4814HSV</v>
      </c>
      <c r="H120" s="237" t="s">
        <v>2550</v>
      </c>
      <c r="I120" s="237" t="s">
        <v>2549</v>
      </c>
      <c r="J120" s="248"/>
      <c r="K120" s="248" t="s">
        <v>2680</v>
      </c>
      <c r="L120" s="248" t="str">
        <f>LEFT(Tableau16[[#This Row],[NUMERO CLIENT]],SEARCH("-",Tableau16[[#This Row],[NUMERO CLIENT]])-1)</f>
        <v>S2</v>
      </c>
      <c r="M120" s="237" t="s">
        <v>2639</v>
      </c>
      <c r="N120" s="237" t="s">
        <v>38</v>
      </c>
      <c r="O120" s="237" t="s">
        <v>2553</v>
      </c>
      <c r="P120" s="237" t="s">
        <v>2559</v>
      </c>
      <c r="Q120" s="237" t="s">
        <v>2558</v>
      </c>
      <c r="R120" s="237" t="s">
        <v>73</v>
      </c>
      <c r="S120" s="237" t="s">
        <v>2806</v>
      </c>
      <c r="T120" s="237" t="s">
        <v>2805</v>
      </c>
      <c r="U120" s="237" t="s">
        <v>2804</v>
      </c>
      <c r="V120" s="275" t="e" cm="1">
        <f t="array" ref="V120">_xlfn.XLOOKUP(Tableau16[[#This Row],[CODE DN PN]]&amp;Tableau16[[#This Row],[TYPE]],'[9]TABLEAU POIDS'!$D$3:$D$68 &amp; '[9]TABLEAU POIDS'!$E$3:$E$68,'[9]TABLEAU POIDS'!$F$3:$F$68)</f>
        <v>#N/A</v>
      </c>
      <c r="W120" s="275"/>
      <c r="X120" s="244">
        <v>12</v>
      </c>
      <c r="Y120" s="284" t="str">
        <f>Tableau16[[#This Row],[DIAM ADM]]&amp;Tableau16[[#This Row],[SERIE ADM]]</f>
        <v>00</v>
      </c>
      <c r="Z120" s="284"/>
      <c r="AA120" s="233" cm="1">
        <f t="array" ref="AA12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0" s="286" t="s">
        <v>2159</v>
      </c>
      <c r="AC120" s="232" cm="1">
        <f t="array" ref="AC12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0" s="286" t="s">
        <v>2159</v>
      </c>
      <c r="AE120" s="232" cm="1">
        <f t="array" ref="AE12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0" s="286" t="s">
        <v>2159</v>
      </c>
      <c r="AG120" s="232" cm="1">
        <f t="array" ref="AG12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0" s="286" t="s">
        <v>2159</v>
      </c>
      <c r="AI120" s="232" cm="1">
        <f t="array" ref="AI12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0" s="286" t="s">
        <v>2159</v>
      </c>
      <c r="AK120" s="232" cm="1">
        <f t="array" ref="AK12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0" s="286" t="s">
        <v>2159</v>
      </c>
      <c r="AM120" s="232" cm="1">
        <f t="array" ref="AM12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0" s="286" t="s">
        <v>2159</v>
      </c>
      <c r="AO120" s="232" cm="1">
        <f t="array" ref="AO120">IFERROR(
   SUM(
      _xlfn._xlws.FILTER(
         [9]!Tableau3[JP],
         ([9]!Tableau3[ITEM]=Tableau16[[#This Row],[POSTE TECHNIQUE]])*
         ([9]!Tableau3[Rep.]=Tableau16[[#This Row],[Repere ADM]])
      )
   ),
0)</f>
        <v>0</v>
      </c>
      <c r="AP120" s="232" cm="1">
        <f t="array" ref="AP120">IFERROR(
   SUM(
      _xlfn._xlws.FILTER(
         [9]!Tableau3[BP],
         ([9]!Tableau3[ITEM]=Tableau16[[#This Row],[POSTE TECHNIQUE]])*
         ([9]!Tableau3[Rep.]=Tableau16[[#This Row],[Repere ADM]])
      )
   ),
0)</f>
        <v>0</v>
      </c>
      <c r="AQ120" s="317"/>
      <c r="AR120" s="233" cm="1">
        <f t="array" ref="AR12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0" s="286" t="s">
        <v>2159</v>
      </c>
      <c r="AT120" s="232" cm="1">
        <f t="array" ref="AT12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0" s="286" t="s">
        <v>2159</v>
      </c>
      <c r="AV120" s="317" cm="1">
        <f t="array" ref="AV12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0" s="286" t="s">
        <v>2159</v>
      </c>
      <c r="AX120" s="277" cm="1">
        <f t="array" ref="AX12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0" s="286" t="s">
        <v>2159</v>
      </c>
      <c r="AZ120" s="232" cm="1">
        <f t="array" ref="AZ12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0" s="286" t="s">
        <v>2159</v>
      </c>
      <c r="BB120" s="276" cm="1">
        <f t="array" ref="BB12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0" s="286" t="s">
        <v>2159</v>
      </c>
      <c r="BD120" s="276" cm="1">
        <f t="array" ref="BD12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0" s="286" t="s">
        <v>2159</v>
      </c>
      <c r="BF120" s="232" cm="1">
        <f t="array" ref="BF120">IFERROR(
   SUM(
      _xlfn._xlws.FILTER(
         [9]!Tableau3[JP],
         ([9]!Tableau3[ITEM]=Tableau16[[#This Row],[POSTE TECHNIQUE]])*
         ([9]!Tableau3[Rep.]=Tableau16[[#This Row],[Repere REF]])
      )
   ),
0)</f>
        <v>0</v>
      </c>
      <c r="BG120" s="232" cm="1">
        <f t="array" ref="BG120">IFERROR(
   SUM(
      _xlfn._xlws.FILTER(
         [9]!Tableau3[BP],
         ([9]!Tableau3[ITEM]=Tableau16[[#This Row],[POSTE TECHNIQUE]])*
         ([9]!Tableau3[Rep.]=Tableau16[[#This Row],[Repere ADM]])
      )
   ),
0)</f>
        <v>0</v>
      </c>
      <c r="BH120" s="285"/>
      <c r="BI120" s="258"/>
      <c r="BJ120" s="257"/>
      <c r="BK120" s="257"/>
      <c r="BL120" s="257"/>
      <c r="BM120" s="275" t="s">
        <v>2587</v>
      </c>
      <c r="BN120" s="275" t="s">
        <v>2408</v>
      </c>
      <c r="BO120" s="275" t="s">
        <v>2409</v>
      </c>
      <c r="BP120" s="244" t="s">
        <v>2409</v>
      </c>
      <c r="BQ120" s="284" t="str">
        <f>Tableau16[[#This Row],[DIAM ADM]]&amp;Tableau16[[#This Row],[SERIE ADM]]</f>
        <v>00</v>
      </c>
      <c r="BR120" s="275" t="s">
        <v>2408</v>
      </c>
      <c r="BS120" s="274"/>
      <c r="BT120" s="274"/>
      <c r="BU120" s="280"/>
      <c r="BV120" s="222"/>
    </row>
    <row r="121" spans="1:74" ht="15.6" hidden="1" customHeight="1" x14ac:dyDescent="0.25">
      <c r="A121" s="279"/>
      <c r="B121" s="278" t="s">
        <v>824</v>
      </c>
      <c r="C121" s="278" t="s">
        <v>2803</v>
      </c>
      <c r="D121" s="247"/>
      <c r="E121" s="283" t="s">
        <v>73</v>
      </c>
      <c r="F121" s="283" t="s">
        <v>73</v>
      </c>
      <c r="G12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S4818V</v>
      </c>
      <c r="H121" s="237" t="s">
        <v>2550</v>
      </c>
      <c r="I121" s="237" t="s">
        <v>2549</v>
      </c>
      <c r="J121" s="248"/>
      <c r="K121" s="248" t="s">
        <v>2680</v>
      </c>
      <c r="L121" s="248" t="str">
        <f>LEFT(Tableau16[[#This Row],[NUMERO CLIENT]],SEARCH("-",Tableau16[[#This Row],[NUMERO CLIENT]])-1)</f>
        <v>S2</v>
      </c>
      <c r="M121" s="237" t="s">
        <v>2639</v>
      </c>
      <c r="N121" s="237" t="s">
        <v>38</v>
      </c>
      <c r="O121" s="237" t="s">
        <v>2553</v>
      </c>
      <c r="P121" s="237" t="s">
        <v>2559</v>
      </c>
      <c r="Q121" s="237" t="s">
        <v>2558</v>
      </c>
      <c r="R121" s="237" t="s">
        <v>73</v>
      </c>
      <c r="S121" s="251" t="s">
        <v>2802</v>
      </c>
      <c r="T121" s="251" t="s">
        <v>2801</v>
      </c>
      <c r="U121" s="237" t="s">
        <v>2800</v>
      </c>
      <c r="V121" s="275" t="e" cm="1">
        <f t="array" ref="V121">_xlfn.XLOOKUP(Tableau16[[#This Row],[CODE DN PN]]&amp;Tableau16[[#This Row],[TYPE]],'[9]TABLEAU POIDS'!$D$3:$D$68 &amp; '[9]TABLEAU POIDS'!$E$3:$E$68,'[9]TABLEAU POIDS'!$F$3:$F$68)</f>
        <v>#N/A</v>
      </c>
      <c r="W121" s="275"/>
      <c r="X121" s="244">
        <v>12</v>
      </c>
      <c r="Y121" s="284" t="str">
        <f>Tableau16[[#This Row],[DIAM ADM]]&amp;Tableau16[[#This Row],[SERIE ADM]]</f>
        <v>00</v>
      </c>
      <c r="Z121" s="284"/>
      <c r="AA121" s="233" cm="1">
        <f t="array" ref="AA12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1" s="286" t="s">
        <v>2159</v>
      </c>
      <c r="AC121" s="232" cm="1">
        <f t="array" ref="AC12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1" s="286" t="s">
        <v>2159</v>
      </c>
      <c r="AE121" s="232" cm="1">
        <f t="array" ref="AE12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1" s="286" t="s">
        <v>2159</v>
      </c>
      <c r="AG121" s="232" cm="1">
        <f t="array" ref="AG12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1" s="286" t="s">
        <v>2159</v>
      </c>
      <c r="AI121" s="232" cm="1">
        <f t="array" ref="AI12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1" s="286" t="s">
        <v>2159</v>
      </c>
      <c r="AK121" s="232" cm="1">
        <f t="array" ref="AK12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1" s="286" t="s">
        <v>2159</v>
      </c>
      <c r="AM121" s="232" cm="1">
        <f t="array" ref="AM12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1" s="286" t="s">
        <v>2159</v>
      </c>
      <c r="AO121" s="232" cm="1">
        <f t="array" ref="AO121">IFERROR(
   SUM(
      _xlfn._xlws.FILTER(
         [9]!Tableau3[JP],
         ([9]!Tableau3[ITEM]=Tableau16[[#This Row],[POSTE TECHNIQUE]])*
         ([9]!Tableau3[Rep.]=Tableau16[[#This Row],[Repere ADM]])
      )
   ),
0)</f>
        <v>0</v>
      </c>
      <c r="AP121" s="232" cm="1">
        <f t="array" ref="AP121">IFERROR(
   SUM(
      _xlfn._xlws.FILTER(
         [9]!Tableau3[BP],
         ([9]!Tableau3[ITEM]=Tableau16[[#This Row],[POSTE TECHNIQUE]])*
         ([9]!Tableau3[Rep.]=Tableau16[[#This Row],[Repere ADM]])
      )
   ),
0)</f>
        <v>0</v>
      </c>
      <c r="AQ121" s="287"/>
      <c r="AR121" s="233" cm="1">
        <f t="array" ref="AR12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1" s="286" t="s">
        <v>2159</v>
      </c>
      <c r="AT121" s="232" cm="1">
        <f t="array" ref="AT12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1" s="286" t="s">
        <v>2159</v>
      </c>
      <c r="AV121" s="232" cm="1">
        <f t="array" ref="AV12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1" s="286" t="s">
        <v>2159</v>
      </c>
      <c r="AX121" s="277" cm="1">
        <f t="array" ref="AX12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1" s="286" t="s">
        <v>2159</v>
      </c>
      <c r="AZ121" s="232" cm="1">
        <f t="array" ref="AZ12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1" s="286" t="s">
        <v>2159</v>
      </c>
      <c r="BB121" s="276" cm="1">
        <f t="array" ref="BB12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1" s="286" t="s">
        <v>2159</v>
      </c>
      <c r="BD121" s="276" cm="1">
        <f t="array" ref="BD12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1" s="286" t="s">
        <v>2159</v>
      </c>
      <c r="BF121" s="232" cm="1">
        <f t="array" ref="BF121">IFERROR(
   SUM(
      _xlfn._xlws.FILTER(
         [9]!Tableau3[JP],
         ([9]!Tableau3[ITEM]=Tableau16[[#This Row],[POSTE TECHNIQUE]])*
         ([9]!Tableau3[Rep.]=Tableau16[[#This Row],[Repere REF]])
      )
   ),
0)</f>
        <v>0</v>
      </c>
      <c r="BG121" s="232" cm="1">
        <f t="array" ref="BG121">IFERROR(
   SUM(
      _xlfn._xlws.FILTER(
         [9]!Tableau3[BP],
         ([9]!Tableau3[ITEM]=Tableau16[[#This Row],[POSTE TECHNIQUE]])*
         ([9]!Tableau3[Rep.]=Tableau16[[#This Row],[Repere ADM]])
      )
   ),
0)</f>
        <v>0</v>
      </c>
      <c r="BH121" s="285"/>
      <c r="BI121" s="258"/>
      <c r="BJ121" s="257"/>
      <c r="BK121" s="257"/>
      <c r="BL121" s="257"/>
      <c r="BM121" s="275" t="s">
        <v>2587</v>
      </c>
      <c r="BN121" s="275" t="s">
        <v>2408</v>
      </c>
      <c r="BO121" s="275" t="s">
        <v>2409</v>
      </c>
      <c r="BP121" s="275" t="s">
        <v>2409</v>
      </c>
      <c r="BQ121" s="284" t="str">
        <f>Tableau16[[#This Row],[DIAM ADM]]&amp;Tableau16[[#This Row],[SERIE ADM]]</f>
        <v>00</v>
      </c>
      <c r="BR121" s="275" t="s">
        <v>2408</v>
      </c>
      <c r="BS121" s="274"/>
      <c r="BT121" s="274"/>
      <c r="BU121" s="280"/>
      <c r="BV121" s="222"/>
    </row>
    <row r="122" spans="1:74" ht="15.6" customHeight="1" x14ac:dyDescent="0.25">
      <c r="A122" s="279"/>
      <c r="B122" s="278" t="s">
        <v>826</v>
      </c>
      <c r="C122" s="290" t="s">
        <v>2799</v>
      </c>
      <c r="D122" s="247"/>
      <c r="E122" s="283" t="s">
        <v>73</v>
      </c>
      <c r="F122" s="283" t="s">
        <v>83</v>
      </c>
      <c r="G12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S50190FV</v>
      </c>
      <c r="H122" s="237" t="s">
        <v>2550</v>
      </c>
      <c r="I122" s="237" t="s">
        <v>2549</v>
      </c>
      <c r="J122" s="248"/>
      <c r="K122" s="248" t="s">
        <v>2680</v>
      </c>
      <c r="L122" s="248" t="str">
        <f>LEFT(Tableau16[[#This Row],[NUMERO CLIENT]],SEARCH("-",Tableau16[[#This Row],[NUMERO CLIENT]])-1)</f>
        <v>S2</v>
      </c>
      <c r="M122" s="237" t="s">
        <v>2639</v>
      </c>
      <c r="N122" s="237" t="s">
        <v>2798</v>
      </c>
      <c r="O122" s="237" t="s">
        <v>2577</v>
      </c>
      <c r="P122" s="237" t="s">
        <v>2559</v>
      </c>
      <c r="Q122" s="237" t="s">
        <v>2558</v>
      </c>
      <c r="R122" s="237" t="s">
        <v>73</v>
      </c>
      <c r="S122" s="237" t="s">
        <v>2797</v>
      </c>
      <c r="T122" s="237" t="s">
        <v>2796</v>
      </c>
      <c r="U122" s="237" t="s">
        <v>2795</v>
      </c>
      <c r="V122" s="275" t="e" cm="1">
        <f t="array" ref="V122">_xlfn.XLOOKUP(Tableau16[[#This Row],[CODE DN PN]]&amp;Tableau16[[#This Row],[TYPE]],'[9]TABLEAU POIDS'!$D$3:$D$68 &amp; '[9]TABLEAU POIDS'!$E$3:$E$68,'[9]TABLEAU POIDS'!$F$3:$F$68)</f>
        <v>#N/A</v>
      </c>
      <c r="W122" s="275"/>
      <c r="X122" s="244">
        <v>4</v>
      </c>
      <c r="Y122" s="284" t="str">
        <f>Tableau16[[#This Row],[DIAM ADM]]&amp;Tableau16[[#This Row],[SERIE ADM]]</f>
        <v>00</v>
      </c>
      <c r="Z122" s="284"/>
      <c r="AA122" s="233" cm="1">
        <f t="array" ref="AA12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2" s="286" t="s">
        <v>2159</v>
      </c>
      <c r="AC122" s="232" cm="1">
        <f t="array" ref="AC12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2" s="286" t="s">
        <v>2159</v>
      </c>
      <c r="AE122" s="232" cm="1">
        <f t="array" ref="AE12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2" s="286" t="s">
        <v>2159</v>
      </c>
      <c r="AG122" s="232" cm="1">
        <f t="array" ref="AG12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2" s="286" t="s">
        <v>2159</v>
      </c>
      <c r="AI122" s="232" cm="1">
        <f t="array" ref="AI12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2" s="286" t="s">
        <v>2159</v>
      </c>
      <c r="AK122" s="232" cm="1">
        <f t="array" ref="AK12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2" s="286" t="s">
        <v>2159</v>
      </c>
      <c r="AM122" s="232" cm="1">
        <f t="array" ref="AM12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2" s="286" t="s">
        <v>2159</v>
      </c>
      <c r="AO122" s="232" cm="1">
        <f t="array" ref="AO122">IFERROR(
   SUM(
      _xlfn._xlws.FILTER(
         [9]!Tableau3[JP],
         ([9]!Tableau3[ITEM]=Tableau16[[#This Row],[POSTE TECHNIQUE]])*
         ([9]!Tableau3[Rep.]=Tableau16[[#This Row],[Repere ADM]])
      )
   ),
0)</f>
        <v>0</v>
      </c>
      <c r="AP122" s="232" cm="1">
        <f t="array" ref="AP122">IFERROR(
   SUM(
      _xlfn._xlws.FILTER(
         [9]!Tableau3[BP],
         ([9]!Tableau3[ITEM]=Tableau16[[#This Row],[POSTE TECHNIQUE]])*
         ([9]!Tableau3[Rep.]=Tableau16[[#This Row],[Repere ADM]])
      )
   ),
0)</f>
        <v>0</v>
      </c>
      <c r="AQ122" s="287"/>
      <c r="AR122" s="233" cm="1">
        <f t="array" ref="AR12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2" s="286" t="s">
        <v>2159</v>
      </c>
      <c r="AT122" s="232" cm="1">
        <f t="array" ref="AT12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2" s="286" t="s">
        <v>2159</v>
      </c>
      <c r="AV122" s="232" cm="1">
        <f t="array" ref="AV12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2" s="286" t="s">
        <v>2159</v>
      </c>
      <c r="AX122" s="277" cm="1">
        <f t="array" ref="AX12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2" s="286" t="s">
        <v>2159</v>
      </c>
      <c r="AZ122" s="232" cm="1">
        <f t="array" ref="AZ12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2" s="286" t="s">
        <v>2159</v>
      </c>
      <c r="BB122" s="276" cm="1">
        <f t="array" ref="BB12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2" s="286" t="s">
        <v>2159</v>
      </c>
      <c r="BD122" s="276" cm="1">
        <f t="array" ref="BD12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2" s="286" t="s">
        <v>2159</v>
      </c>
      <c r="BF122" s="232" cm="1">
        <f t="array" ref="BF122">IFERROR(
   SUM(
      _xlfn._xlws.FILTER(
         [9]!Tableau3[JP],
         ([9]!Tableau3[ITEM]=Tableau16[[#This Row],[POSTE TECHNIQUE]])*
         ([9]!Tableau3[Rep.]=Tableau16[[#This Row],[Repere REF]])
      )
   ),
0)</f>
        <v>0</v>
      </c>
      <c r="BG122" s="232" cm="1">
        <f t="array" ref="BG122">IFERROR(
   SUM(
      _xlfn._xlws.FILTER(
         [9]!Tableau3[BP],
         ([9]!Tableau3[ITEM]=Tableau16[[#This Row],[POSTE TECHNIQUE]])*
         ([9]!Tableau3[Rep.]=Tableau16[[#This Row],[Repere ADM]])
      )
   ),
0)</f>
        <v>0</v>
      </c>
      <c r="BH122" s="285"/>
      <c r="BI122" s="258"/>
      <c r="BJ122" s="257"/>
      <c r="BK122" s="257"/>
      <c r="BL122" s="257"/>
      <c r="BM122" s="275" t="s">
        <v>2560</v>
      </c>
      <c r="BN122" s="275" t="s">
        <v>2740</v>
      </c>
      <c r="BO122" s="275"/>
      <c r="BP122" s="275" t="s">
        <v>2740</v>
      </c>
      <c r="BQ122" s="284" t="str">
        <f>Tableau16[[#This Row],[DIAM ADM]]&amp;Tableau16[[#This Row],[SERIE ADM]]</f>
        <v>00</v>
      </c>
      <c r="BR122" s="275" t="s">
        <v>2408</v>
      </c>
      <c r="BS122" s="274"/>
      <c r="BT122" s="274"/>
      <c r="BU122" s="280"/>
      <c r="BV122" s="222"/>
    </row>
    <row r="123" spans="1:74" ht="15.6" customHeight="1" x14ac:dyDescent="0.25">
      <c r="A123" s="279"/>
      <c r="B123" s="271" t="s">
        <v>2794</v>
      </c>
      <c r="C123" s="293" t="s">
        <v>2793</v>
      </c>
      <c r="D123" s="283" t="s">
        <v>2792</v>
      </c>
      <c r="E123" s="283" t="s">
        <v>2791</v>
      </c>
      <c r="F123" s="283" t="s">
        <v>73</v>
      </c>
      <c r="G12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S5063</v>
      </c>
      <c r="H123" s="237" t="s">
        <v>2567</v>
      </c>
      <c r="I123" s="237" t="s">
        <v>2579</v>
      </c>
      <c r="J123" s="248"/>
      <c r="K123" s="318" t="s">
        <v>2578</v>
      </c>
      <c r="L123" s="248" t="str">
        <f>LEFT(Tableau16[[#This Row],[NUMERO CLIENT]],SEARCH("-",Tableau16[[#This Row],[NUMERO CLIENT]])-1)</f>
        <v>S2</v>
      </c>
      <c r="M123" s="237" t="s">
        <v>2639</v>
      </c>
      <c r="N123" s="237" t="s">
        <v>1820</v>
      </c>
      <c r="O123" s="237" t="s">
        <v>2577</v>
      </c>
      <c r="P123" s="237" t="s">
        <v>2591</v>
      </c>
      <c r="Q123" s="237" t="s">
        <v>2558</v>
      </c>
      <c r="R123" s="237" t="s">
        <v>73</v>
      </c>
      <c r="S123" s="251" t="s">
        <v>2790</v>
      </c>
      <c r="T123" s="251" t="s">
        <v>2789</v>
      </c>
      <c r="U123" s="237" t="s">
        <v>2783</v>
      </c>
      <c r="V123" s="275" t="e" cm="1">
        <f t="array" ref="V123">_xlfn.XLOOKUP(Tableau16[[#This Row],[CODE DN PN]]&amp;Tableau16[[#This Row],[TYPE]],'[9]TABLEAU POIDS'!$D$3:$D$68 &amp; '[9]TABLEAU POIDS'!$E$3:$E$68,'[9]TABLEAU POIDS'!$F$3:$F$68)</f>
        <v>#N/A</v>
      </c>
      <c r="W123" s="275"/>
      <c r="X123" s="244">
        <v>8</v>
      </c>
      <c r="Y123" s="284" t="str">
        <f>Tableau16[[#This Row],[DIAM ADM]]&amp;Tableau16[[#This Row],[SERIE ADM]]</f>
        <v>00</v>
      </c>
      <c r="Z123" s="284"/>
      <c r="AA123" s="233" cm="1">
        <f t="array" ref="AA12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3" s="286" t="s">
        <v>2545</v>
      </c>
      <c r="AC123" s="232" cm="1">
        <f t="array" ref="AC12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3" s="286" t="s">
        <v>2545</v>
      </c>
      <c r="AE123" s="232" cm="1">
        <f t="array" ref="AE12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3" s="244" t="s">
        <v>2160</v>
      </c>
      <c r="AG123" s="232" cm="1">
        <f t="array" ref="AG12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3" s="286" t="s">
        <v>37</v>
      </c>
      <c r="AI123" s="232" cm="1">
        <f t="array" ref="AI12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3" s="286">
        <v>8</v>
      </c>
      <c r="AK123" s="232" cm="1">
        <f t="array" ref="AK12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3" s="286" t="s">
        <v>2276</v>
      </c>
      <c r="AM123" s="232" cm="1">
        <f t="array" ref="AM12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3" s="286" t="s">
        <v>2545</v>
      </c>
      <c r="AO123" s="232" cm="1">
        <f t="array" ref="AO123">IFERROR(
   SUM(
      _xlfn._xlws.FILTER(
         [9]!Tableau3[JP],
         ([9]!Tableau3[ITEM]=Tableau16[[#This Row],[POSTE TECHNIQUE]])*
         ([9]!Tableau3[Rep.]=Tableau16[[#This Row],[Repere ADM]])
      )
   ),
0)</f>
        <v>0</v>
      </c>
      <c r="AP123" s="232" cm="1">
        <f t="array" ref="AP123">IFERROR(
   SUM(
      _xlfn._xlws.FILTER(
         [9]!Tableau3[BP],
         ([9]!Tableau3[ITEM]=Tableau16[[#This Row],[POSTE TECHNIQUE]])*
         ([9]!Tableau3[Rep.]=Tableau16[[#This Row],[Repere ADM]])
      )
   ),
0)</f>
        <v>0</v>
      </c>
      <c r="AQ123" s="287"/>
      <c r="AR123" s="233" cm="1">
        <f t="array" ref="AR12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3" s="286" t="s">
        <v>2545</v>
      </c>
      <c r="AT123" s="232" cm="1">
        <f t="array" ref="AT12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3" s="286" t="s">
        <v>2545</v>
      </c>
      <c r="AV123" s="232" cm="1">
        <f t="array" ref="AV12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3" s="244" t="s">
        <v>2160</v>
      </c>
      <c r="AX123" s="277" cm="1">
        <f t="array" ref="AX12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3" s="286" t="s">
        <v>37</v>
      </c>
      <c r="AZ123" s="232" cm="1">
        <f t="array" ref="AZ12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3" s="286">
        <v>8</v>
      </c>
      <c r="BB123" s="276" cm="1">
        <f t="array" ref="BB12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3" s="266" t="s">
        <v>2282</v>
      </c>
      <c r="BD123" s="276" cm="1">
        <f t="array" ref="BD12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3" s="286" t="s">
        <v>2545</v>
      </c>
      <c r="BF123" s="232" cm="1">
        <f t="array" ref="BF123">IFERROR(
   SUM(
      _xlfn._xlws.FILTER(
         [9]!Tableau3[JP],
         ([9]!Tableau3[ITEM]=Tableau16[[#This Row],[POSTE TECHNIQUE]])*
         ([9]!Tableau3[Rep.]=Tableau16[[#This Row],[Repere REF]])
      )
   ),
0)</f>
        <v>0</v>
      </c>
      <c r="BG123" s="232" cm="1">
        <f t="array" ref="BG123">IFERROR(
   SUM(
      _xlfn._xlws.FILTER(
         [9]!Tableau3[BP],
         ([9]!Tableau3[ITEM]=Tableau16[[#This Row],[POSTE TECHNIQUE]])*
         ([9]!Tableau3[Rep.]=Tableau16[[#This Row],[Repere ADM]])
      )
   ),
0)</f>
        <v>0</v>
      </c>
      <c r="BH123" s="285"/>
      <c r="BI123" s="258"/>
      <c r="BJ123" s="257"/>
      <c r="BK123" s="257"/>
      <c r="BL123" s="257"/>
      <c r="BM123" s="275" t="s">
        <v>2554</v>
      </c>
      <c r="BN123" s="275" t="s">
        <v>2409</v>
      </c>
      <c r="BO123" s="275" t="s">
        <v>2409</v>
      </c>
      <c r="BP123" s="275" t="s">
        <v>2408</v>
      </c>
      <c r="BQ123" s="284" t="str">
        <f>Tableau16[[#This Row],[DIAM ADM]]&amp;Tableau16[[#This Row],[SERIE ADM]]</f>
        <v>00</v>
      </c>
      <c r="BR123" s="275" t="s">
        <v>2409</v>
      </c>
      <c r="BS123" s="274"/>
      <c r="BT123" s="274"/>
      <c r="BU123" s="280"/>
      <c r="BV123" s="222"/>
    </row>
    <row r="124" spans="1:74" ht="15.6" customHeight="1" x14ac:dyDescent="0.25">
      <c r="A124" s="279"/>
      <c r="B124" s="271" t="s">
        <v>2788</v>
      </c>
      <c r="C124" s="293" t="s">
        <v>2787</v>
      </c>
      <c r="D124" s="283"/>
      <c r="E124" s="283" t="s">
        <v>2786</v>
      </c>
      <c r="F124" s="283" t="s">
        <v>83</v>
      </c>
      <c r="G12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S5063</v>
      </c>
      <c r="H124" s="237" t="s">
        <v>2567</v>
      </c>
      <c r="I124" s="237" t="s">
        <v>2579</v>
      </c>
      <c r="J124" s="248"/>
      <c r="K124" s="318" t="s">
        <v>2578</v>
      </c>
      <c r="L124" s="248" t="str">
        <f>LEFT(Tableau16[[#This Row],[NUMERO CLIENT]],SEARCH("-",Tableau16[[#This Row],[NUMERO CLIENT]])-1)</f>
        <v>S2</v>
      </c>
      <c r="M124" s="237" t="s">
        <v>2639</v>
      </c>
      <c r="N124" s="237" t="s">
        <v>1820</v>
      </c>
      <c r="O124" s="237" t="s">
        <v>2577</v>
      </c>
      <c r="P124" s="237" t="s">
        <v>2591</v>
      </c>
      <c r="Q124" s="237" t="s">
        <v>2558</v>
      </c>
      <c r="R124" s="237" t="s">
        <v>73</v>
      </c>
      <c r="S124" s="251" t="s">
        <v>2785</v>
      </c>
      <c r="T124" s="251" t="s">
        <v>2784</v>
      </c>
      <c r="U124" s="237" t="s">
        <v>2783</v>
      </c>
      <c r="V124" s="275" t="e" cm="1">
        <f t="array" ref="V124">_xlfn.XLOOKUP(Tableau16[[#This Row],[CODE DN PN]]&amp;Tableau16[[#This Row],[TYPE]],'[9]TABLEAU POIDS'!$D$3:$D$68 &amp; '[9]TABLEAU POIDS'!$E$3:$E$68,'[9]TABLEAU POIDS'!$F$3:$F$68)</f>
        <v>#N/A</v>
      </c>
      <c r="W124" s="275"/>
      <c r="X124" s="244">
        <v>8</v>
      </c>
      <c r="Y124" s="284" t="str">
        <f>Tableau16[[#This Row],[DIAM ADM]]&amp;Tableau16[[#This Row],[SERIE ADM]]</f>
        <v>00</v>
      </c>
      <c r="Z124" s="284"/>
      <c r="AA124" s="233" cm="1">
        <f t="array" ref="AA12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4" s="286" t="s">
        <v>2545</v>
      </c>
      <c r="AC124" s="232" cm="1">
        <f t="array" ref="AC12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4" s="286" t="s">
        <v>2545</v>
      </c>
      <c r="AE124" s="232" cm="1">
        <f t="array" ref="AE12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4" s="244" t="s">
        <v>2160</v>
      </c>
      <c r="AG124" s="232" cm="1">
        <f t="array" ref="AG12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4" s="286" t="s">
        <v>37</v>
      </c>
      <c r="AI124" s="232" cm="1">
        <f t="array" ref="AI12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4" s="286">
        <v>8</v>
      </c>
      <c r="AK124" s="232" cm="1">
        <f t="array" ref="AK12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4" s="286" t="s">
        <v>2276</v>
      </c>
      <c r="AM124" s="232" cm="1">
        <f t="array" ref="AM12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4" s="286" t="s">
        <v>2545</v>
      </c>
      <c r="AO124" s="232" cm="1">
        <f t="array" ref="AO124">IFERROR(
   SUM(
      _xlfn._xlws.FILTER(
         [9]!Tableau3[JP],
         ([9]!Tableau3[ITEM]=Tableau16[[#This Row],[POSTE TECHNIQUE]])*
         ([9]!Tableau3[Rep.]=Tableau16[[#This Row],[Repere ADM]])
      )
   ),
0)</f>
        <v>0</v>
      </c>
      <c r="AP124" s="232" cm="1">
        <f t="array" ref="AP124">IFERROR(
   SUM(
      _xlfn._xlws.FILTER(
         [9]!Tableau3[BP],
         ([9]!Tableau3[ITEM]=Tableau16[[#This Row],[POSTE TECHNIQUE]])*
         ([9]!Tableau3[Rep.]=Tableau16[[#This Row],[Repere ADM]])
      )
   ),
0)</f>
        <v>0</v>
      </c>
      <c r="AQ124" s="317"/>
      <c r="AR124" s="233" cm="1">
        <f t="array" ref="AR12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4" s="286" t="s">
        <v>2545</v>
      </c>
      <c r="AT124" s="232" cm="1">
        <f t="array" ref="AT12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4" s="286" t="s">
        <v>2545</v>
      </c>
      <c r="AV124" s="317" cm="1">
        <f t="array" ref="AV12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4" s="244" t="s">
        <v>2160</v>
      </c>
      <c r="AX124" s="277" cm="1">
        <f t="array" ref="AX12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4" s="286" t="s">
        <v>37</v>
      </c>
      <c r="AZ124" s="232" cm="1">
        <f t="array" ref="AZ12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4" s="286">
        <v>8</v>
      </c>
      <c r="BB124" s="276" cm="1">
        <f t="array" ref="BB12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4" s="266" t="s">
        <v>2282</v>
      </c>
      <c r="BD124" s="276" cm="1">
        <f t="array" ref="BD12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4" s="286" t="s">
        <v>2545</v>
      </c>
      <c r="BF124" s="232" cm="1">
        <f t="array" ref="BF124">IFERROR(
   SUM(
      _xlfn._xlws.FILTER(
         [9]!Tableau3[JP],
         ([9]!Tableau3[ITEM]=Tableau16[[#This Row],[POSTE TECHNIQUE]])*
         ([9]!Tableau3[Rep.]=Tableau16[[#This Row],[Repere REF]])
      )
   ),
0)</f>
        <v>0</v>
      </c>
      <c r="BG124" s="232" cm="1">
        <f t="array" ref="BG124">IFERROR(
   SUM(
      _xlfn._xlws.FILTER(
         [9]!Tableau3[BP],
         ([9]!Tableau3[ITEM]=Tableau16[[#This Row],[POSTE TECHNIQUE]])*
         ([9]!Tableau3[Rep.]=Tableau16[[#This Row],[Repere ADM]])
      )
   ),
0)</f>
        <v>0</v>
      </c>
      <c r="BH124" s="285"/>
      <c r="BI124" s="258"/>
      <c r="BJ124" s="257"/>
      <c r="BK124" s="257"/>
      <c r="BL124" s="257"/>
      <c r="BM124" s="275" t="s">
        <v>2554</v>
      </c>
      <c r="BN124" s="275" t="s">
        <v>2409</v>
      </c>
      <c r="BO124" s="275" t="s">
        <v>2409</v>
      </c>
      <c r="BP124" s="275" t="s">
        <v>2408</v>
      </c>
      <c r="BQ124" s="284" t="str">
        <f>Tableau16[[#This Row],[DIAM ADM]]&amp;Tableau16[[#This Row],[SERIE ADM]]</f>
        <v>00</v>
      </c>
      <c r="BR124" s="275" t="s">
        <v>2409</v>
      </c>
      <c r="BS124" s="274"/>
      <c r="BT124" s="274"/>
      <c r="BU124" s="280"/>
      <c r="BV124" s="222"/>
    </row>
    <row r="125" spans="1:74" ht="15.6" hidden="1" customHeight="1" x14ac:dyDescent="0.25">
      <c r="A125" s="272"/>
      <c r="B125" s="271" t="s">
        <v>2782</v>
      </c>
      <c r="C125" s="293" t="e">
        <v>#N/A</v>
      </c>
      <c r="D125" s="283"/>
      <c r="E125" s="283" t="s">
        <v>2781</v>
      </c>
      <c r="F125" s="283" t="s">
        <v>2781</v>
      </c>
      <c r="G12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S5063</v>
      </c>
      <c r="H125" s="237" t="s">
        <v>2567</v>
      </c>
      <c r="I125" s="237" t="s">
        <v>2579</v>
      </c>
      <c r="J125" s="248"/>
      <c r="K125" s="248" t="s">
        <v>2680</v>
      </c>
      <c r="L125" s="248" t="str">
        <f>LEFT(Tableau16[[#This Row],[NUMERO CLIENT]],SEARCH("-",Tableau16[[#This Row],[NUMERO CLIENT]])-1)</f>
        <v>S2</v>
      </c>
      <c r="M125" s="237" t="s">
        <v>2639</v>
      </c>
      <c r="N125" s="237" t="s">
        <v>1820</v>
      </c>
      <c r="O125" s="237" t="s">
        <v>2553</v>
      </c>
      <c r="P125" s="237" t="s">
        <v>2778</v>
      </c>
      <c r="Q125" s="237" t="s">
        <v>2551</v>
      </c>
      <c r="R125" s="237" t="s">
        <v>75</v>
      </c>
      <c r="S125" s="237" t="str">
        <f>"Photo-"&amp;Tableau16[[#This Row],[NUMERO CLIENT]]</f>
        <v>Photo-S2-S5063-S6250HV</v>
      </c>
      <c r="T125" s="237" t="str">
        <f>"PID-"&amp;Tableau16[[#This Row],[NUMERO CLIENT]]</f>
        <v>PID-S2-S5063-S6250HV</v>
      </c>
      <c r="U125" s="237" t="str">
        <f>"Implantation-"&amp;Tableau16[[#This Row],[NUMERO CLIENT]]</f>
        <v>Implantation-S2-S5063-S6250HV</v>
      </c>
      <c r="V125" s="275" t="e" cm="1">
        <f t="array" ref="V125">_xlfn.XLOOKUP(Tableau16[[#This Row],[CODE DN PN]]&amp;Tableau16[[#This Row],[TYPE]],'[9]TABLEAU POIDS'!$D$3:$D$68 &amp; '[9]TABLEAU POIDS'!$E$3:$E$68,'[9]TABLEAU POIDS'!$F$3:$F$68)</f>
        <v>#N/A</v>
      </c>
      <c r="W125" s="275"/>
      <c r="X125" s="316"/>
      <c r="Y125" s="291" t="str">
        <f>Tableau16[[#This Row],[DIAM ADM]]&amp;Tableau16[[#This Row],[SERIE ADM]]</f>
        <v>00</v>
      </c>
      <c r="Z125" s="291"/>
      <c r="AA125" s="233" cm="1">
        <f t="array" ref="AA12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5" s="286" t="s">
        <v>2545</v>
      </c>
      <c r="AC125" s="232" cm="1">
        <f t="array" ref="AC12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5" s="286" t="s">
        <v>2545</v>
      </c>
      <c r="AE125" s="232" cm="1">
        <f t="array" ref="AE12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5" s="244" t="s">
        <v>2160</v>
      </c>
      <c r="AG125" s="232" cm="1">
        <f t="array" ref="AG12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5" s="286" t="s">
        <v>37</v>
      </c>
      <c r="AI125" s="232" cm="1">
        <f t="array" ref="AI12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5" s="286">
        <v>28</v>
      </c>
      <c r="AK125" s="232" cm="1">
        <f t="array" ref="AK12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5" s="117" t="s">
        <v>2437</v>
      </c>
      <c r="AM125" s="232" cm="1">
        <f t="array" ref="AM12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5" s="244" t="s">
        <v>1123</v>
      </c>
      <c r="AO125" s="232" cm="1">
        <f t="array" ref="AO125">IFERROR(
   SUM(
      _xlfn._xlws.FILTER(
         [9]!Tableau3[JP],
         ([9]!Tableau3[ITEM]=Tableau16[[#This Row],[POSTE TECHNIQUE]])*
         ([9]!Tableau3[Rep.]=Tableau16[[#This Row],[Repere ADM]])
      )
   ),
0)</f>
        <v>0</v>
      </c>
      <c r="AP125" s="232" cm="1">
        <f t="array" ref="AP125">IFERROR(
   SUM(
      _xlfn._xlws.FILTER(
         [9]!Tableau3[BP],
         ([9]!Tableau3[ITEM]=Tableau16[[#This Row],[POSTE TECHNIQUE]])*
         ([9]!Tableau3[Rep.]=Tableau16[[#This Row],[Repere ADM]])
      )
   ),
0)</f>
        <v>0</v>
      </c>
      <c r="AQ125" s="287"/>
      <c r="AR125" s="233" cm="1">
        <f t="array" ref="AR12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5" s="286" t="s">
        <v>2545</v>
      </c>
      <c r="AT125" s="232" cm="1">
        <f t="array" ref="AT12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5" s="286" t="s">
        <v>2545</v>
      </c>
      <c r="AV125" s="232" cm="1">
        <f t="array" ref="AV12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5" s="244" t="s">
        <v>2160</v>
      </c>
      <c r="AX125" s="277" cm="1">
        <f t="array" ref="AX12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5" s="286" t="s">
        <v>37</v>
      </c>
      <c r="AZ125" s="232" cm="1">
        <f t="array" ref="AZ12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5" s="286">
        <v>28</v>
      </c>
      <c r="BB125" s="276" cm="1">
        <f t="array" ref="BB12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5" s="117" t="s">
        <v>2437</v>
      </c>
      <c r="BD125" s="276" cm="1">
        <f t="array" ref="BD12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5" s="244" t="s">
        <v>1123</v>
      </c>
      <c r="BF125" s="232" cm="1">
        <f t="array" ref="BF125">IFERROR(
   SUM(
      _xlfn._xlws.FILTER(
         [9]!Tableau3[JP],
         ([9]!Tableau3[ITEM]=Tableau16[[#This Row],[POSTE TECHNIQUE]])*
         ([9]!Tableau3[Rep.]=Tableau16[[#This Row],[Repere REF]])
      )
   ),
0)</f>
        <v>0</v>
      </c>
      <c r="BG125" s="232" cm="1">
        <f t="array" ref="BG125">IFERROR(
   SUM(
      _xlfn._xlws.FILTER(
         [9]!Tableau3[BP],
         ([9]!Tableau3[ITEM]=Tableau16[[#This Row],[POSTE TECHNIQUE]])*
         ([9]!Tableau3[Rep.]=Tableau16[[#This Row],[Repere ADM]])
      )
   ),
0)</f>
        <v>0</v>
      </c>
      <c r="BH125" s="285"/>
      <c r="BI125" s="258"/>
      <c r="BJ125" s="257"/>
      <c r="BK125" s="257"/>
      <c r="BL125" s="257"/>
      <c r="BM125" s="275"/>
      <c r="BN125" s="275"/>
      <c r="BO125" s="275"/>
      <c r="BP125" s="275" t="e" cm="1">
        <f t="array" ref="BP125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25" s="291" t="str">
        <f>Tableau16[[#This Row],[DIAM ADM]]&amp;Tableau16[[#This Row],[SERIE ADM]]</f>
        <v>00</v>
      </c>
      <c r="BR125" s="275" t="e" cm="1">
        <f t="array" ref="BR125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25" s="274"/>
      <c r="BT125" s="274"/>
      <c r="BU125" s="280"/>
      <c r="BV125" s="222"/>
    </row>
    <row r="126" spans="1:74" ht="15.6" hidden="1" customHeight="1" x14ac:dyDescent="0.25">
      <c r="A126" s="272"/>
      <c r="B126" s="271" t="s">
        <v>2780</v>
      </c>
      <c r="C126" s="293" t="e">
        <v>#N/A</v>
      </c>
      <c r="D126" s="283"/>
      <c r="E126" s="283" t="s">
        <v>2779</v>
      </c>
      <c r="F126" s="283" t="s">
        <v>2779</v>
      </c>
      <c r="G12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S5063</v>
      </c>
      <c r="H126" s="237" t="s">
        <v>2567</v>
      </c>
      <c r="I126" s="237" t="s">
        <v>2579</v>
      </c>
      <c r="J126" s="248"/>
      <c r="K126" s="248" t="s">
        <v>2680</v>
      </c>
      <c r="L126" s="248" t="str">
        <f>LEFT(Tableau16[[#This Row],[NUMERO CLIENT]],SEARCH("-",Tableau16[[#This Row],[NUMERO CLIENT]])-1)</f>
        <v>S2</v>
      </c>
      <c r="M126" s="237" t="s">
        <v>2639</v>
      </c>
      <c r="N126" s="237" t="s">
        <v>1820</v>
      </c>
      <c r="O126" s="237" t="s">
        <v>2553</v>
      </c>
      <c r="P126" s="237" t="s">
        <v>2778</v>
      </c>
      <c r="Q126" s="237" t="s">
        <v>2551</v>
      </c>
      <c r="R126" s="237" t="s">
        <v>75</v>
      </c>
      <c r="S126" s="237" t="str">
        <f>"Photo-"&amp;Tableau16[[#This Row],[NUMERO CLIENT]]</f>
        <v>Photo-S2-S5063-S6251HV</v>
      </c>
      <c r="T126" s="237" t="str">
        <f>"PID-"&amp;Tableau16[[#This Row],[NUMERO CLIENT]]</f>
        <v>PID-S2-S5063-S6251HV</v>
      </c>
      <c r="U126" s="237" t="s">
        <v>2777</v>
      </c>
      <c r="V126" s="275" t="e" cm="1">
        <f t="array" ref="V126">_xlfn.XLOOKUP(Tableau16[[#This Row],[CODE DN PN]]&amp;Tableau16[[#This Row],[TYPE]],'[9]TABLEAU POIDS'!$D$3:$D$68 &amp; '[9]TABLEAU POIDS'!$E$3:$E$68,'[9]TABLEAU POIDS'!$F$3:$F$68)</f>
        <v>#N/A</v>
      </c>
      <c r="W126" s="275"/>
      <c r="X126" s="316"/>
      <c r="Y126" s="291" t="str">
        <f>Tableau16[[#This Row],[DIAM ADM]]&amp;Tableau16[[#This Row],[SERIE ADM]]</f>
        <v>00</v>
      </c>
      <c r="Z126" s="291"/>
      <c r="AA126" s="233" cm="1">
        <f t="array" ref="AA12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6" s="286" t="s">
        <v>2545</v>
      </c>
      <c r="AC126" s="232" cm="1">
        <f t="array" ref="AC12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6" s="286" t="s">
        <v>2545</v>
      </c>
      <c r="AE126" s="232" cm="1">
        <f t="array" ref="AE12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6" s="244" t="s">
        <v>2160</v>
      </c>
      <c r="AG126" s="232" cm="1">
        <f t="array" ref="AG12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6" s="286" t="s">
        <v>37</v>
      </c>
      <c r="AI126" s="232" cm="1">
        <f t="array" ref="AI12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6" s="286">
        <v>28</v>
      </c>
      <c r="AK126" s="232" cm="1">
        <f t="array" ref="AK12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6" s="117" t="s">
        <v>2437</v>
      </c>
      <c r="AM126" s="232" cm="1">
        <f t="array" ref="AM12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6" s="244" t="s">
        <v>1123</v>
      </c>
      <c r="AO126" s="232" cm="1">
        <f t="array" ref="AO126">IFERROR(
   SUM(
      _xlfn._xlws.FILTER(
         [9]!Tableau3[JP],
         ([9]!Tableau3[ITEM]=Tableau16[[#This Row],[POSTE TECHNIQUE]])*
         ([9]!Tableau3[Rep.]=Tableau16[[#This Row],[Repere ADM]])
      )
   ),
0)</f>
        <v>0</v>
      </c>
      <c r="AP126" s="232" cm="1">
        <f t="array" ref="AP126">IFERROR(
   SUM(
      _xlfn._xlws.FILTER(
         [9]!Tableau3[BP],
         ([9]!Tableau3[ITEM]=Tableau16[[#This Row],[POSTE TECHNIQUE]])*
         ([9]!Tableau3[Rep.]=Tableau16[[#This Row],[Repere ADM]])
      )
   ),
0)</f>
        <v>0</v>
      </c>
      <c r="AQ126" s="287"/>
      <c r="AR126" s="233" cm="1">
        <f t="array" ref="AR12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6" s="286" t="s">
        <v>2545</v>
      </c>
      <c r="AT126" s="232" cm="1">
        <f t="array" ref="AT12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6" s="286" t="s">
        <v>2545</v>
      </c>
      <c r="AV126" s="232" cm="1">
        <f t="array" ref="AV12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6" s="244" t="s">
        <v>2160</v>
      </c>
      <c r="AX126" s="277" cm="1">
        <f t="array" ref="AX12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6" s="286" t="s">
        <v>37</v>
      </c>
      <c r="AZ126" s="232" cm="1">
        <f t="array" ref="AZ12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6" s="286">
        <v>28</v>
      </c>
      <c r="BB126" s="276" cm="1">
        <f t="array" ref="BB12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6" s="117" t="s">
        <v>2437</v>
      </c>
      <c r="BD126" s="276" cm="1">
        <f t="array" ref="BD12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6" s="244" t="s">
        <v>1123</v>
      </c>
      <c r="BF126" s="232" cm="1">
        <f t="array" ref="BF126">IFERROR(
   SUM(
      _xlfn._xlws.FILTER(
         [9]!Tableau3[JP],
         ([9]!Tableau3[ITEM]=Tableau16[[#This Row],[POSTE TECHNIQUE]])*
         ([9]!Tableau3[Rep.]=Tableau16[[#This Row],[Repere REF]])
      )
   ),
0)</f>
        <v>0</v>
      </c>
      <c r="BG126" s="232" cm="1">
        <f t="array" ref="BG126">IFERROR(
   SUM(
      _xlfn._xlws.FILTER(
         [9]!Tableau3[BP],
         ([9]!Tableau3[ITEM]=Tableau16[[#This Row],[POSTE TECHNIQUE]])*
         ([9]!Tableau3[Rep.]=Tableau16[[#This Row],[Repere ADM]])
      )
   ),
0)</f>
        <v>0</v>
      </c>
      <c r="BH126" s="285"/>
      <c r="BI126" s="258"/>
      <c r="BJ126" s="257"/>
      <c r="BK126" s="257"/>
      <c r="BL126" s="257"/>
      <c r="BM126" s="275"/>
      <c r="BN126" s="275"/>
      <c r="BO126" s="275"/>
      <c r="BP126" s="275" t="e" cm="1">
        <f t="array" ref="BP126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26" s="291" t="str">
        <f>Tableau16[[#This Row],[DIAM ADM]]&amp;Tableau16[[#This Row],[SERIE ADM]]</f>
        <v>00</v>
      </c>
      <c r="BR126" s="275" t="e" cm="1">
        <f t="array" ref="BR126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26" s="274"/>
      <c r="BT126" s="274"/>
      <c r="BU126" s="280"/>
      <c r="BV126" s="222"/>
    </row>
    <row r="127" spans="1:74" s="294" customFormat="1" ht="15.6" hidden="1" customHeight="1" x14ac:dyDescent="0.25">
      <c r="A127" s="314"/>
      <c r="B127" s="313" t="s">
        <v>2776</v>
      </c>
      <c r="C127" s="313" t="s">
        <v>2775</v>
      </c>
      <c r="D127" s="312"/>
      <c r="E127" s="311" t="s">
        <v>83</v>
      </c>
      <c r="F127" s="311" t="s">
        <v>83</v>
      </c>
      <c r="G127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S5185</v>
      </c>
      <c r="H127" s="308" t="s">
        <v>2567</v>
      </c>
      <c r="I127" s="308" t="s">
        <v>2579</v>
      </c>
      <c r="J127" s="310"/>
      <c r="K127" s="310" t="s">
        <v>2548</v>
      </c>
      <c r="L127" s="310" t="str">
        <f>LEFT(Tableau16[[#This Row],[NUMERO CLIENT]],SEARCH("-",Tableau16[[#This Row],[NUMERO CLIENT]])-1)</f>
        <v>S2</v>
      </c>
      <c r="M127" s="308" t="s">
        <v>2639</v>
      </c>
      <c r="N127" s="308" t="s">
        <v>1856</v>
      </c>
      <c r="O127" s="308" t="s">
        <v>2553</v>
      </c>
      <c r="P127" s="308" t="s">
        <v>2552</v>
      </c>
      <c r="Q127" s="308" t="s">
        <v>2766</v>
      </c>
      <c r="R127" s="308" t="s">
        <v>75</v>
      </c>
      <c r="S127" s="309" t="s">
        <v>2774</v>
      </c>
      <c r="T127" s="309" t="s">
        <v>2773</v>
      </c>
      <c r="U127" s="308" t="s">
        <v>2763</v>
      </c>
      <c r="V127" s="298" t="e" cm="1">
        <f t="array" ref="V127">_xlfn.XLOOKUP(Tableau16[[#This Row],[CODE DN PN]]&amp;Tableau16[[#This Row],[TYPE]],'[9]TABLEAU POIDS'!$D$3:$D$68 &amp; '[9]TABLEAU POIDS'!$E$3:$E$68,'[9]TABLEAU POIDS'!$F$3:$F$68)</f>
        <v>#N/A</v>
      </c>
      <c r="W127" s="298"/>
      <c r="X127" s="303">
        <v>0</v>
      </c>
      <c r="Y127" s="299" t="str">
        <f>Tableau16[[#This Row],[DIAM ADM]]&amp;Tableau16[[#This Row],[SERIE ADM]]</f>
        <v>00</v>
      </c>
      <c r="Z127" s="299"/>
      <c r="AA127" s="305" cm="1">
        <f t="array" ref="AA12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7" s="307"/>
      <c r="AC127" s="303" cm="1">
        <f t="array" ref="AC12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7" s="307"/>
      <c r="AE127" s="303" cm="1">
        <f t="array" ref="AE12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7" s="303"/>
      <c r="AG127" s="303" cm="1">
        <f t="array" ref="AG12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7" s="307"/>
      <c r="AI127" s="303" cm="1">
        <f t="array" ref="AI12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7" s="307"/>
      <c r="AK127" s="303" cm="1">
        <f t="array" ref="AK12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7" s="307"/>
      <c r="AM127" s="303" cm="1">
        <f t="array" ref="AM12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7" s="307"/>
      <c r="AO127" s="303" cm="1">
        <f t="array" ref="AO127">IFERROR(
   SUM(
      _xlfn._xlws.FILTER(
         [9]!Tableau3[JP],
         ([9]!Tableau3[ITEM]=Tableau16[[#This Row],[POSTE TECHNIQUE]])*
         ([9]!Tableau3[Rep.]=Tableau16[[#This Row],[Repere ADM]])
      )
   ),
0)</f>
        <v>0</v>
      </c>
      <c r="AP127" s="303" cm="1">
        <f t="array" ref="AP127">IFERROR(
   SUM(
      _xlfn._xlws.FILTER(
         [9]!Tableau3[BP],
         ([9]!Tableau3[ITEM]=Tableau16[[#This Row],[POSTE TECHNIQUE]])*
         ([9]!Tableau3[Rep.]=Tableau16[[#This Row],[Repere ADM]])
      )
   ),
0)</f>
        <v>0</v>
      </c>
      <c r="AQ127" s="306"/>
      <c r="AR127" s="305" cm="1">
        <f t="array" ref="AR12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7" s="307"/>
      <c r="AT127" s="303" cm="1">
        <f t="array" ref="AT12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7" s="307"/>
      <c r="AV127" s="303" cm="1">
        <f t="array" ref="AV12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7" s="303"/>
      <c r="AX127" s="304" cm="1">
        <f t="array" ref="AX12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7" s="307"/>
      <c r="AZ127" s="303" cm="1">
        <f t="array" ref="AZ12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7" s="307"/>
      <c r="BB127" s="298" cm="1">
        <f t="array" ref="BB12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7" s="315"/>
      <c r="BD127" s="298" cm="1">
        <f t="array" ref="BD12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7" s="315"/>
      <c r="BF127" s="303" cm="1">
        <f t="array" ref="BF127">IFERROR(
   SUM(
      _xlfn._xlws.FILTER(
         [9]!Tableau3[JP],
         ([9]!Tableau3[ITEM]=Tableau16[[#This Row],[POSTE TECHNIQUE]])*
         ([9]!Tableau3[Rep.]=Tableau16[[#This Row],[Repere REF]])
      )
   ),
0)</f>
        <v>0</v>
      </c>
      <c r="BG127" s="303" cm="1">
        <f t="array" ref="BG127">IFERROR(
   SUM(
      _xlfn._xlws.FILTER(
         [9]!Tableau3[BP],
         ([9]!Tableau3[ITEM]=Tableau16[[#This Row],[POSTE TECHNIQUE]])*
         ([9]!Tableau3[Rep.]=Tableau16[[#This Row],[Repere ADM]])
      )
   ),
0)</f>
        <v>0</v>
      </c>
      <c r="BH127" s="302"/>
      <c r="BI127" s="301"/>
      <c r="BJ127" s="300"/>
      <c r="BK127" s="300"/>
      <c r="BL127" s="300"/>
      <c r="BM127" s="298"/>
      <c r="BN127" s="298"/>
      <c r="BO127" s="298"/>
      <c r="BP127" s="298" t="e" cm="1">
        <f t="array" ref="BP12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27" s="299" t="str">
        <f>Tableau16[[#This Row],[DIAM ADM]]&amp;Tableau16[[#This Row],[SERIE ADM]]</f>
        <v>00</v>
      </c>
      <c r="BR127" s="298" t="e" cm="1">
        <f t="array" ref="BR12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27" s="297"/>
      <c r="BT127" s="297"/>
      <c r="BU127" s="296"/>
      <c r="BV127" s="295"/>
    </row>
    <row r="128" spans="1:74" s="294" customFormat="1" ht="15.6" hidden="1" customHeight="1" x14ac:dyDescent="0.25">
      <c r="A128" s="314"/>
      <c r="B128" s="313" t="s">
        <v>2772</v>
      </c>
      <c r="C128" s="313" t="s">
        <v>2771</v>
      </c>
      <c r="D128" s="312"/>
      <c r="E128" s="311" t="s">
        <v>75</v>
      </c>
      <c r="F128" s="311" t="s">
        <v>75</v>
      </c>
      <c r="G128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S5185</v>
      </c>
      <c r="H128" s="308" t="s">
        <v>2567</v>
      </c>
      <c r="I128" s="308" t="s">
        <v>2579</v>
      </c>
      <c r="J128" s="310"/>
      <c r="K128" s="310" t="s">
        <v>2548</v>
      </c>
      <c r="L128" s="310" t="str">
        <f>LEFT(Tableau16[[#This Row],[NUMERO CLIENT]],SEARCH("-",Tableau16[[#This Row],[NUMERO CLIENT]])-1)</f>
        <v>S2</v>
      </c>
      <c r="M128" s="308" t="s">
        <v>2639</v>
      </c>
      <c r="N128" s="308" t="s">
        <v>1856</v>
      </c>
      <c r="O128" s="308" t="s">
        <v>2553</v>
      </c>
      <c r="P128" s="308" t="s">
        <v>2552</v>
      </c>
      <c r="Q128" s="308" t="s">
        <v>2766</v>
      </c>
      <c r="R128" s="308" t="s">
        <v>75</v>
      </c>
      <c r="S128" s="309" t="s">
        <v>2770</v>
      </c>
      <c r="T128" s="309" t="s">
        <v>2769</v>
      </c>
      <c r="U128" s="308" t="s">
        <v>2763</v>
      </c>
      <c r="V128" s="298" t="e" cm="1">
        <f t="array" ref="V128">_xlfn.XLOOKUP(Tableau16[[#This Row],[CODE DN PN]]&amp;Tableau16[[#This Row],[TYPE]],'[9]TABLEAU POIDS'!$D$3:$D$68 &amp; '[9]TABLEAU POIDS'!$E$3:$E$68,'[9]TABLEAU POIDS'!$F$3:$F$68)</f>
        <v>#N/A</v>
      </c>
      <c r="W128" s="298"/>
      <c r="X128" s="303">
        <v>0</v>
      </c>
      <c r="Y128" s="299" t="str">
        <f>Tableau16[[#This Row],[DIAM ADM]]&amp;Tableau16[[#This Row],[SERIE ADM]]</f>
        <v>00</v>
      </c>
      <c r="Z128" s="299"/>
      <c r="AA128" s="305" cm="1">
        <f t="array" ref="AA12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8" s="307"/>
      <c r="AC128" s="303" cm="1">
        <f t="array" ref="AC12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8" s="307"/>
      <c r="AE128" s="303" cm="1">
        <f t="array" ref="AE12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8" s="303"/>
      <c r="AG128" s="303" cm="1">
        <f t="array" ref="AG12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8" s="307"/>
      <c r="AI128" s="303" cm="1">
        <f t="array" ref="AI12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8" s="307"/>
      <c r="AK128" s="303" cm="1">
        <f t="array" ref="AK12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8" s="307"/>
      <c r="AM128" s="303" cm="1">
        <f t="array" ref="AM12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8" s="307"/>
      <c r="AO128" s="303" cm="1">
        <f t="array" ref="AO128">IFERROR(
   SUM(
      _xlfn._xlws.FILTER(
         [9]!Tableau3[JP],
         ([9]!Tableau3[ITEM]=Tableau16[[#This Row],[POSTE TECHNIQUE]])*
         ([9]!Tableau3[Rep.]=Tableau16[[#This Row],[Repere ADM]])
      )
   ),
0)</f>
        <v>0</v>
      </c>
      <c r="AP128" s="303" cm="1">
        <f t="array" ref="AP128">IFERROR(
   SUM(
      _xlfn._xlws.FILTER(
         [9]!Tableau3[BP],
         ([9]!Tableau3[ITEM]=Tableau16[[#This Row],[POSTE TECHNIQUE]])*
         ([9]!Tableau3[Rep.]=Tableau16[[#This Row],[Repere ADM]])
      )
   ),
0)</f>
        <v>0</v>
      </c>
      <c r="AQ128" s="306"/>
      <c r="AR128" s="305" cm="1">
        <f t="array" ref="AR12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8" s="307"/>
      <c r="AT128" s="303" cm="1">
        <f t="array" ref="AT12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8" s="307"/>
      <c r="AV128" s="303" cm="1">
        <f t="array" ref="AV12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8" s="303"/>
      <c r="AX128" s="304" cm="1">
        <f t="array" ref="AX12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8" s="307"/>
      <c r="AZ128" s="303" cm="1">
        <f t="array" ref="AZ12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8" s="307"/>
      <c r="BB128" s="298" cm="1">
        <f t="array" ref="BB12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8" s="315"/>
      <c r="BD128" s="298" cm="1">
        <f t="array" ref="BD12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8" s="315"/>
      <c r="BF128" s="303" cm="1">
        <f t="array" ref="BF128">IFERROR(
   SUM(
      _xlfn._xlws.FILTER(
         [9]!Tableau3[JP],
         ([9]!Tableau3[ITEM]=Tableau16[[#This Row],[POSTE TECHNIQUE]])*
         ([9]!Tableau3[Rep.]=Tableau16[[#This Row],[Repere REF]])
      )
   ),
0)</f>
        <v>0</v>
      </c>
      <c r="BG128" s="303" cm="1">
        <f t="array" ref="BG128">IFERROR(
   SUM(
      _xlfn._xlws.FILTER(
         [9]!Tableau3[BP],
         ([9]!Tableau3[ITEM]=Tableau16[[#This Row],[POSTE TECHNIQUE]])*
         ([9]!Tableau3[Rep.]=Tableau16[[#This Row],[Repere ADM]])
      )
   ),
0)</f>
        <v>0</v>
      </c>
      <c r="BH128" s="302"/>
      <c r="BI128" s="301"/>
      <c r="BJ128" s="300"/>
      <c r="BK128" s="300"/>
      <c r="BL128" s="300"/>
      <c r="BM128" s="298"/>
      <c r="BN128" s="298"/>
      <c r="BO128" s="298"/>
      <c r="BP128" s="298" t="e" cm="1">
        <f t="array" ref="BP12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28" s="299" t="str">
        <f>Tableau16[[#This Row],[DIAM ADM]]&amp;Tableau16[[#This Row],[SERIE ADM]]</f>
        <v>00</v>
      </c>
      <c r="BR128" s="298" t="e" cm="1">
        <f t="array" ref="BR12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28" s="297"/>
      <c r="BT128" s="297"/>
      <c r="BU128" s="296"/>
      <c r="BV128" s="295"/>
    </row>
    <row r="129" spans="1:74" s="294" customFormat="1" ht="15.6" hidden="1" customHeight="1" x14ac:dyDescent="0.25">
      <c r="A129" s="314"/>
      <c r="B129" s="313" t="s">
        <v>2768</v>
      </c>
      <c r="C129" s="313" t="s">
        <v>2767</v>
      </c>
      <c r="D129" s="312"/>
      <c r="E129" s="311" t="s">
        <v>70</v>
      </c>
      <c r="F129" s="311" t="s">
        <v>70</v>
      </c>
      <c r="G129" s="30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S5185</v>
      </c>
      <c r="H129" s="308" t="s">
        <v>2567</v>
      </c>
      <c r="I129" s="308" t="s">
        <v>2579</v>
      </c>
      <c r="J129" s="310"/>
      <c r="K129" s="310" t="s">
        <v>2548</v>
      </c>
      <c r="L129" s="310" t="str">
        <f>LEFT(Tableau16[[#This Row],[NUMERO CLIENT]],SEARCH("-",Tableau16[[#This Row],[NUMERO CLIENT]])-1)</f>
        <v>S2</v>
      </c>
      <c r="M129" s="308" t="s">
        <v>2639</v>
      </c>
      <c r="N129" s="308" t="s">
        <v>1856</v>
      </c>
      <c r="O129" s="308" t="s">
        <v>2553</v>
      </c>
      <c r="P129" s="308" t="s">
        <v>2552</v>
      </c>
      <c r="Q129" s="308" t="s">
        <v>2766</v>
      </c>
      <c r="R129" s="308" t="s">
        <v>75</v>
      </c>
      <c r="S129" s="309" t="s">
        <v>2765</v>
      </c>
      <c r="T129" s="309" t="s">
        <v>2764</v>
      </c>
      <c r="U129" s="308" t="s">
        <v>2763</v>
      </c>
      <c r="V129" s="298" t="e" cm="1">
        <f t="array" ref="V129">_xlfn.XLOOKUP(Tableau16[[#This Row],[CODE DN PN]]&amp;Tableau16[[#This Row],[TYPE]],'[9]TABLEAU POIDS'!$D$3:$D$68 &amp; '[9]TABLEAU POIDS'!$E$3:$E$68,'[9]TABLEAU POIDS'!$F$3:$F$68)</f>
        <v>#N/A</v>
      </c>
      <c r="W129" s="298"/>
      <c r="X129" s="303">
        <v>0</v>
      </c>
      <c r="Y129" s="299" t="str">
        <f>Tableau16[[#This Row],[DIAM ADM]]&amp;Tableau16[[#This Row],[SERIE ADM]]</f>
        <v>00</v>
      </c>
      <c r="Z129" s="299"/>
      <c r="AA129" s="305" cm="1">
        <f t="array" ref="AA12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29" s="307"/>
      <c r="AC129" s="303" cm="1">
        <f t="array" ref="AC12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29" s="303"/>
      <c r="AE129" s="303" cm="1">
        <f t="array" ref="AE12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29" s="303"/>
      <c r="AG129" s="303" cm="1">
        <f t="array" ref="AG12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29" s="303"/>
      <c r="AI129" s="303" cm="1">
        <f t="array" ref="AI12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29" s="303"/>
      <c r="AK129" s="303" cm="1">
        <f t="array" ref="AK12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29" s="303"/>
      <c r="AM129" s="303" cm="1">
        <f t="array" ref="AM12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29" s="303"/>
      <c r="AO129" s="303" cm="1">
        <f t="array" ref="AO129">IFERROR(
   SUM(
      _xlfn._xlws.FILTER(
         [9]!Tableau3[JP],
         ([9]!Tableau3[ITEM]=Tableau16[[#This Row],[POSTE TECHNIQUE]])*
         ([9]!Tableau3[Rep.]=Tableau16[[#This Row],[Repere ADM]])
      )
   ),
0)</f>
        <v>0</v>
      </c>
      <c r="AP129" s="303" cm="1">
        <f t="array" ref="AP129">IFERROR(
   SUM(
      _xlfn._xlws.FILTER(
         [9]!Tableau3[BP],
         ([9]!Tableau3[ITEM]=Tableau16[[#This Row],[POSTE TECHNIQUE]])*
         ([9]!Tableau3[Rep.]=Tableau16[[#This Row],[Repere ADM]])
      )
   ),
0)</f>
        <v>0</v>
      </c>
      <c r="AQ129" s="306"/>
      <c r="AR129" s="305" cm="1">
        <f t="array" ref="AR12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29" s="303"/>
      <c r="AT129" s="303" cm="1">
        <f t="array" ref="AT12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29" s="303"/>
      <c r="AV129" s="303" cm="1">
        <f t="array" ref="AV12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29" s="303"/>
      <c r="AX129" s="304" cm="1">
        <f t="array" ref="AX12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29" s="303"/>
      <c r="AZ129" s="303" cm="1">
        <f t="array" ref="AZ12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29" s="303"/>
      <c r="BB129" s="298" cm="1">
        <f t="array" ref="BB12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29" s="298"/>
      <c r="BD129" s="298" cm="1">
        <f t="array" ref="BD12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29" s="298"/>
      <c r="BF129" s="303" cm="1">
        <f t="array" ref="BF129">IFERROR(
   SUM(
      _xlfn._xlws.FILTER(
         [9]!Tableau3[JP],
         ([9]!Tableau3[ITEM]=Tableau16[[#This Row],[POSTE TECHNIQUE]])*
         ([9]!Tableau3[Rep.]=Tableau16[[#This Row],[Repere REF]])
      )
   ),
0)</f>
        <v>0</v>
      </c>
      <c r="BG129" s="303" cm="1">
        <f t="array" ref="BG129">IFERROR(
   SUM(
      _xlfn._xlws.FILTER(
         [9]!Tableau3[BP],
         ([9]!Tableau3[ITEM]=Tableau16[[#This Row],[POSTE TECHNIQUE]])*
         ([9]!Tableau3[Rep.]=Tableau16[[#This Row],[Repere ADM]])
      )
   ),
0)</f>
        <v>0</v>
      </c>
      <c r="BH129" s="302"/>
      <c r="BI129" s="301"/>
      <c r="BJ129" s="300"/>
      <c r="BK129" s="300"/>
      <c r="BL129" s="300"/>
      <c r="BM129" s="298"/>
      <c r="BN129" s="298"/>
      <c r="BO129" s="298"/>
      <c r="BP129" s="298" t="e" cm="1">
        <f t="array" ref="BP12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29" s="299" t="str">
        <f>Tableau16[[#This Row],[DIAM ADM]]&amp;Tableau16[[#This Row],[SERIE ADM]]</f>
        <v>00</v>
      </c>
      <c r="BR129" s="298" t="e" cm="1">
        <f t="array" ref="BR12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29" s="297"/>
      <c r="BT129" s="297"/>
      <c r="BU129" s="296"/>
      <c r="BV129" s="295"/>
    </row>
    <row r="130" spans="1:74" ht="15.6" hidden="1" customHeight="1" x14ac:dyDescent="0.25">
      <c r="A130" s="279"/>
      <c r="B130" s="278" t="s">
        <v>873</v>
      </c>
      <c r="C130" s="290" t="s">
        <v>2762</v>
      </c>
      <c r="D130" s="247"/>
      <c r="E130" s="283" t="s">
        <v>73</v>
      </c>
      <c r="F130" s="283" t="s">
        <v>73</v>
      </c>
      <c r="G13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S54020FV</v>
      </c>
      <c r="H130" s="237" t="s">
        <v>2550</v>
      </c>
      <c r="I130" s="237" t="s">
        <v>2549</v>
      </c>
      <c r="J130" s="248"/>
      <c r="K130" s="248" t="s">
        <v>2680</v>
      </c>
      <c r="L130" s="248" t="str">
        <f>LEFT(Tableau16[[#This Row],[NUMERO CLIENT]],SEARCH("-",Tableau16[[#This Row],[NUMERO CLIENT]])-1)</f>
        <v>S2</v>
      </c>
      <c r="M130" s="237" t="s">
        <v>2639</v>
      </c>
      <c r="N130" s="237" t="s">
        <v>1648</v>
      </c>
      <c r="O130" s="237" t="s">
        <v>2553</v>
      </c>
      <c r="P130" s="237" t="s">
        <v>2559</v>
      </c>
      <c r="Q130" s="237" t="s">
        <v>2558</v>
      </c>
      <c r="R130" s="237" t="s">
        <v>73</v>
      </c>
      <c r="S130" s="251" t="s">
        <v>2761</v>
      </c>
      <c r="T130" s="251" t="s">
        <v>2760</v>
      </c>
      <c r="U130" s="237" t="s">
        <v>2759</v>
      </c>
      <c r="V130" s="275" t="e" cm="1">
        <f t="array" ref="V130">_xlfn.XLOOKUP(Tableau16[[#This Row],[CODE DN PN]]&amp;Tableau16[[#This Row],[TYPE]],'[9]TABLEAU POIDS'!$D$3:$D$68 &amp; '[9]TABLEAU POIDS'!$E$3:$E$68,'[9]TABLEAU POIDS'!$F$3:$F$68)</f>
        <v>#N/A</v>
      </c>
      <c r="W130" s="275"/>
      <c r="X130" s="244">
        <v>10</v>
      </c>
      <c r="Y130" s="284" t="str">
        <f>Tableau16[[#This Row],[DIAM ADM]]&amp;Tableau16[[#This Row],[SERIE ADM]]</f>
        <v>00</v>
      </c>
      <c r="Z130" s="284"/>
      <c r="AA130" s="233" cm="1">
        <f t="array" ref="AA13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0" s="286" t="s">
        <v>2159</v>
      </c>
      <c r="AC130" s="232" cm="1">
        <f t="array" ref="AC13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0" s="244" t="s">
        <v>2159</v>
      </c>
      <c r="AE130" s="232" cm="1">
        <f t="array" ref="AE13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0" s="244" t="s">
        <v>2159</v>
      </c>
      <c r="AG130" s="232" cm="1">
        <f t="array" ref="AG13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0" s="244" t="s">
        <v>2159</v>
      </c>
      <c r="AI130" s="232" cm="1">
        <f t="array" ref="AI13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0" s="244" t="s">
        <v>2159</v>
      </c>
      <c r="AK130" s="232" cm="1">
        <f t="array" ref="AK13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0" s="244" t="s">
        <v>2159</v>
      </c>
      <c r="AM130" s="232" cm="1">
        <f t="array" ref="AM13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0" s="244" t="s">
        <v>2159</v>
      </c>
      <c r="AO130" s="232" cm="1">
        <f t="array" ref="AO130">IFERROR(
   SUM(
      _xlfn._xlws.FILTER(
         [9]!Tableau3[JP],
         ([9]!Tableau3[ITEM]=Tableau16[[#This Row],[POSTE TECHNIQUE]])*
         ([9]!Tableau3[Rep.]=Tableau16[[#This Row],[Repere ADM]])
      )
   ),
0)</f>
        <v>0</v>
      </c>
      <c r="AP130" s="232" cm="1">
        <f t="array" ref="AP130">IFERROR(
   SUM(
      _xlfn._xlws.FILTER(
         [9]!Tableau3[BP],
         ([9]!Tableau3[ITEM]=Tableau16[[#This Row],[POSTE TECHNIQUE]])*
         ([9]!Tableau3[Rep.]=Tableau16[[#This Row],[Repere ADM]])
      )
   ),
0)</f>
        <v>0</v>
      </c>
      <c r="AQ130" s="287"/>
      <c r="AR130" s="233" cm="1">
        <f t="array" ref="AR13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0" s="286" t="s">
        <v>2159</v>
      </c>
      <c r="AT130" s="232" cm="1">
        <f t="array" ref="AT13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0" s="244" t="s">
        <v>2159</v>
      </c>
      <c r="AV130" s="232" cm="1">
        <f t="array" ref="AV13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0" s="244" t="s">
        <v>2159</v>
      </c>
      <c r="AX130" s="277" cm="1">
        <f t="array" ref="AX13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0" s="244" t="s">
        <v>2159</v>
      </c>
      <c r="AZ130" s="232" cm="1">
        <f t="array" ref="AZ13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0" s="244" t="s">
        <v>2159</v>
      </c>
      <c r="BB130" s="276" cm="1">
        <f t="array" ref="BB13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0" s="244" t="s">
        <v>2159</v>
      </c>
      <c r="BD130" s="276" cm="1">
        <f t="array" ref="BD13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0" s="244" t="s">
        <v>2159</v>
      </c>
      <c r="BF130" s="232" cm="1">
        <f t="array" ref="BF130">IFERROR(
   SUM(
      _xlfn._xlws.FILTER(
         [9]!Tableau3[JP],
         ([9]!Tableau3[ITEM]=Tableau16[[#This Row],[POSTE TECHNIQUE]])*
         ([9]!Tableau3[Rep.]=Tableau16[[#This Row],[Repere REF]])
      )
   ),
0)</f>
        <v>0</v>
      </c>
      <c r="BG130" s="232" cm="1">
        <f t="array" ref="BG130">IFERROR(
   SUM(
      _xlfn._xlws.FILTER(
         [9]!Tableau3[BP],
         ([9]!Tableau3[ITEM]=Tableau16[[#This Row],[POSTE TECHNIQUE]])*
         ([9]!Tableau3[Rep.]=Tableau16[[#This Row],[Repere ADM]])
      )
   ),
0)</f>
        <v>0</v>
      </c>
      <c r="BH130" s="285"/>
      <c r="BI130" s="258"/>
      <c r="BJ130" s="257"/>
      <c r="BK130" s="257"/>
      <c r="BL130" s="257"/>
      <c r="BM130" s="275" t="s">
        <v>2560</v>
      </c>
      <c r="BN130" s="275" t="s">
        <v>2409</v>
      </c>
      <c r="BO130" s="275"/>
      <c r="BP130" s="275" t="s">
        <v>2409</v>
      </c>
      <c r="BQ130" s="284" t="str">
        <f>Tableau16[[#This Row],[DIAM ADM]]&amp;Tableau16[[#This Row],[SERIE ADM]]</f>
        <v>00</v>
      </c>
      <c r="BR130" s="275" t="s">
        <v>2408</v>
      </c>
      <c r="BS130" s="274"/>
      <c r="BT130" s="274"/>
      <c r="BU130" s="280"/>
      <c r="BV130" s="222"/>
    </row>
    <row r="131" spans="1:74" ht="15.6" hidden="1" customHeight="1" x14ac:dyDescent="0.25">
      <c r="A131" s="279"/>
      <c r="B131" s="278" t="s">
        <v>875</v>
      </c>
      <c r="C131" s="278" t="s">
        <v>2758</v>
      </c>
      <c r="D131" s="247"/>
      <c r="E131" s="283" t="s">
        <v>73</v>
      </c>
      <c r="F131" s="283" t="s">
        <v>73</v>
      </c>
      <c r="G13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S54090FV</v>
      </c>
      <c r="H131" s="237" t="s">
        <v>2550</v>
      </c>
      <c r="I131" s="237" t="s">
        <v>2549</v>
      </c>
      <c r="J131" s="237"/>
      <c r="K131" s="248" t="s">
        <v>2680</v>
      </c>
      <c r="L131" s="248" t="str">
        <f>LEFT(Tableau16[[#This Row],[NUMERO CLIENT]],SEARCH("-",Tableau16[[#This Row],[NUMERO CLIENT]])-1)</f>
        <v>S2</v>
      </c>
      <c r="M131" s="237" t="s">
        <v>2639</v>
      </c>
      <c r="N131" s="237" t="s">
        <v>1386</v>
      </c>
      <c r="O131" s="237" t="s">
        <v>2553</v>
      </c>
      <c r="P131" s="237" t="s">
        <v>2559</v>
      </c>
      <c r="Q131" s="237" t="s">
        <v>2558</v>
      </c>
      <c r="R131" s="237" t="s">
        <v>73</v>
      </c>
      <c r="S131" s="251" t="s">
        <v>2757</v>
      </c>
      <c r="T131" s="251" t="s">
        <v>2756</v>
      </c>
      <c r="U131" s="237" t="s">
        <v>2755</v>
      </c>
      <c r="V131" s="275" t="e" cm="1">
        <f t="array" ref="V131">_xlfn.XLOOKUP(Tableau16[[#This Row],[CODE DN PN]]&amp;Tableau16[[#This Row],[TYPE]],'[9]TABLEAU POIDS'!$D$3:$D$68 &amp; '[9]TABLEAU POIDS'!$E$3:$E$68,'[9]TABLEAU POIDS'!$F$3:$F$68)</f>
        <v>#N/A</v>
      </c>
      <c r="W131" s="275"/>
      <c r="X131" s="244">
        <v>8</v>
      </c>
      <c r="Y131" s="284" t="str">
        <f>Tableau16[[#This Row],[DIAM ADM]]&amp;Tableau16[[#This Row],[SERIE ADM]]</f>
        <v>00</v>
      </c>
      <c r="Z131" s="284"/>
      <c r="AA131" s="233" cm="1">
        <f t="array" ref="AA13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1" s="286" t="s">
        <v>2159</v>
      </c>
      <c r="AC131" s="232" cm="1">
        <f t="array" ref="AC13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1" s="244" t="s">
        <v>2159</v>
      </c>
      <c r="AE131" s="232" cm="1">
        <f t="array" ref="AE13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1" s="244" t="s">
        <v>2159</v>
      </c>
      <c r="AG131" s="232" cm="1">
        <f t="array" ref="AG13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1" s="244" t="s">
        <v>2159</v>
      </c>
      <c r="AI131" s="232" cm="1">
        <f t="array" ref="AI13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1" s="244" t="s">
        <v>2159</v>
      </c>
      <c r="AK131" s="232" cm="1">
        <f t="array" ref="AK13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1" s="244" t="s">
        <v>2159</v>
      </c>
      <c r="AM131" s="232" cm="1">
        <f t="array" ref="AM13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1" s="244" t="s">
        <v>2159</v>
      </c>
      <c r="AO131" s="232" cm="1">
        <f t="array" ref="AO131">IFERROR(
   SUM(
      _xlfn._xlws.FILTER(
         [9]!Tableau3[JP],
         ([9]!Tableau3[ITEM]=Tableau16[[#This Row],[POSTE TECHNIQUE]])*
         ([9]!Tableau3[Rep.]=Tableau16[[#This Row],[Repere ADM]])
      )
   ),
0)</f>
        <v>0</v>
      </c>
      <c r="AP131" s="232" cm="1">
        <f t="array" ref="AP131">IFERROR(
   SUM(
      _xlfn._xlws.FILTER(
         [9]!Tableau3[BP],
         ([9]!Tableau3[ITEM]=Tableau16[[#This Row],[POSTE TECHNIQUE]])*
         ([9]!Tableau3[Rep.]=Tableau16[[#This Row],[Repere ADM]])
      )
   ),
0)</f>
        <v>0</v>
      </c>
      <c r="AQ131" s="287"/>
      <c r="AR131" s="233" cm="1">
        <f t="array" ref="AR13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1" s="286" t="s">
        <v>2159</v>
      </c>
      <c r="AT131" s="232" cm="1">
        <f t="array" ref="AT13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1" s="244" t="s">
        <v>2159</v>
      </c>
      <c r="AV131" s="232" cm="1">
        <f t="array" ref="AV13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1" s="244" t="s">
        <v>2159</v>
      </c>
      <c r="AX131" s="277" cm="1">
        <f t="array" ref="AX13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1" s="244" t="s">
        <v>2159</v>
      </c>
      <c r="AZ131" s="232" cm="1">
        <f t="array" ref="AZ13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1" s="244" t="s">
        <v>2159</v>
      </c>
      <c r="BB131" s="276" cm="1">
        <f t="array" ref="BB13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1" s="244" t="s">
        <v>2159</v>
      </c>
      <c r="BD131" s="276" cm="1">
        <f t="array" ref="BD13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1" s="244" t="s">
        <v>2159</v>
      </c>
      <c r="BF131" s="232" cm="1">
        <f t="array" ref="BF131">IFERROR(
   SUM(
      _xlfn._xlws.FILTER(
         [9]!Tableau3[JP],
         ([9]!Tableau3[ITEM]=Tableau16[[#This Row],[POSTE TECHNIQUE]])*
         ([9]!Tableau3[Rep.]=Tableau16[[#This Row],[Repere REF]])
      )
   ),
0)</f>
        <v>0</v>
      </c>
      <c r="BG131" s="232" cm="1">
        <f t="array" ref="BG131">IFERROR(
   SUM(
      _xlfn._xlws.FILTER(
         [9]!Tableau3[BP],
         ([9]!Tableau3[ITEM]=Tableau16[[#This Row],[POSTE TECHNIQUE]])*
         ([9]!Tableau3[Rep.]=Tableau16[[#This Row],[Repere ADM]])
      )
   ),
0)</f>
        <v>0</v>
      </c>
      <c r="BH131" s="285"/>
      <c r="BI131" s="258"/>
      <c r="BJ131" s="257"/>
      <c r="BK131" s="257"/>
      <c r="BL131" s="257"/>
      <c r="BM131" s="275" t="s">
        <v>2560</v>
      </c>
      <c r="BN131" s="275" t="s">
        <v>2409</v>
      </c>
      <c r="BO131" s="275"/>
      <c r="BP131" s="275" t="s">
        <v>2409</v>
      </c>
      <c r="BQ131" s="284" t="str">
        <f>Tableau16[[#This Row],[DIAM ADM]]&amp;Tableau16[[#This Row],[SERIE ADM]]</f>
        <v>00</v>
      </c>
      <c r="BR131" s="275" t="s">
        <v>2408</v>
      </c>
      <c r="BS131" s="274"/>
      <c r="BT131" s="274"/>
      <c r="BU131" s="280"/>
      <c r="BV131" s="222"/>
    </row>
    <row r="132" spans="1:74" ht="15.6" customHeight="1" x14ac:dyDescent="0.25">
      <c r="A132" s="279"/>
      <c r="B132" s="278" t="s">
        <v>877</v>
      </c>
      <c r="C132" s="290" t="s">
        <v>2754</v>
      </c>
      <c r="D132" s="247"/>
      <c r="E132" s="283" t="s">
        <v>73</v>
      </c>
      <c r="F132" s="283" t="s">
        <v>83</v>
      </c>
      <c r="G13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S54116FV</v>
      </c>
      <c r="H132" s="237" t="s">
        <v>2550</v>
      </c>
      <c r="I132" s="237" t="s">
        <v>2549</v>
      </c>
      <c r="J132" s="248"/>
      <c r="K132" s="248" t="s">
        <v>2680</v>
      </c>
      <c r="L132" s="248" t="str">
        <f>LEFT(Tableau16[[#This Row],[NUMERO CLIENT]],SEARCH("-",Tableau16[[#This Row],[NUMERO CLIENT]])-1)</f>
        <v>S2</v>
      </c>
      <c r="M132" s="237" t="s">
        <v>2639</v>
      </c>
      <c r="N132" s="237" t="s">
        <v>2744</v>
      </c>
      <c r="O132" s="237" t="s">
        <v>2577</v>
      </c>
      <c r="P132" s="237" t="s">
        <v>2559</v>
      </c>
      <c r="Q132" s="237" t="s">
        <v>2558</v>
      </c>
      <c r="R132" s="237" t="s">
        <v>73</v>
      </c>
      <c r="S132" s="251" t="s">
        <v>2753</v>
      </c>
      <c r="T132" s="251" t="s">
        <v>2752</v>
      </c>
      <c r="U132" s="237" t="s">
        <v>2751</v>
      </c>
      <c r="V132" s="275" t="e" cm="1">
        <f t="array" ref="V132">_xlfn.XLOOKUP(Tableau16[[#This Row],[CODE DN PN]]&amp;Tableau16[[#This Row],[TYPE]],'[9]TABLEAU POIDS'!$D$3:$D$68 &amp; '[9]TABLEAU POIDS'!$E$3:$E$68,'[9]TABLEAU POIDS'!$F$3:$F$68)</f>
        <v>#N/A</v>
      </c>
      <c r="W132" s="275"/>
      <c r="X132" s="244">
        <v>0</v>
      </c>
      <c r="Y132" s="284" t="str">
        <f>Tableau16[[#This Row],[DIAM ADM]]&amp;Tableau16[[#This Row],[SERIE ADM]]</f>
        <v>00</v>
      </c>
      <c r="Z132" s="284"/>
      <c r="AA132" s="233" cm="1">
        <f t="array" ref="AA13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2" s="286" t="s">
        <v>1094</v>
      </c>
      <c r="AC132" s="232" cm="1">
        <f t="array" ref="AC13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2" s="244" t="s">
        <v>1094</v>
      </c>
      <c r="AE132" s="232" cm="1">
        <f t="array" ref="AE13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2" s="244" t="s">
        <v>1094</v>
      </c>
      <c r="AG132" s="232" cm="1">
        <f t="array" ref="AG13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2" s="244" t="s">
        <v>1094</v>
      </c>
      <c r="AI132" s="232" cm="1">
        <f t="array" ref="AI13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2" s="244" t="s">
        <v>1094</v>
      </c>
      <c r="AK132" s="232" cm="1">
        <f t="array" ref="AK13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2" s="244" t="s">
        <v>1094</v>
      </c>
      <c r="AM132" s="232" cm="1">
        <f t="array" ref="AM13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2" s="244" t="s">
        <v>1094</v>
      </c>
      <c r="AO132" s="232" cm="1">
        <f t="array" ref="AO132">IFERROR(
   SUM(
      _xlfn._xlws.FILTER(
         [9]!Tableau3[JP],
         ([9]!Tableau3[ITEM]=Tableau16[[#This Row],[POSTE TECHNIQUE]])*
         ([9]!Tableau3[Rep.]=Tableau16[[#This Row],[Repere ADM]])
      )
   ),
0)</f>
        <v>0</v>
      </c>
      <c r="AP132" s="232" cm="1">
        <f t="array" ref="AP132">IFERROR(
   SUM(
      _xlfn._xlws.FILTER(
         [9]!Tableau3[BP],
         ([9]!Tableau3[ITEM]=Tableau16[[#This Row],[POSTE TECHNIQUE]])*
         ([9]!Tableau3[Rep.]=Tableau16[[#This Row],[Repere ADM]])
      )
   ),
0)</f>
        <v>0</v>
      </c>
      <c r="AQ132" s="287"/>
      <c r="AR132" s="233" cm="1">
        <f t="array" ref="AR13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2" s="286" t="s">
        <v>1094</v>
      </c>
      <c r="AT132" s="232" cm="1">
        <f t="array" ref="AT13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2" s="244" t="s">
        <v>1094</v>
      </c>
      <c r="AV132" s="232" cm="1">
        <f t="array" ref="AV13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2" s="244" t="s">
        <v>1094</v>
      </c>
      <c r="AX132" s="277" cm="1">
        <f t="array" ref="AX13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2" s="244" t="s">
        <v>1094</v>
      </c>
      <c r="AZ132" s="232" cm="1">
        <f t="array" ref="AZ13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2" s="244" t="s">
        <v>1094</v>
      </c>
      <c r="BB132" s="276" cm="1">
        <f t="array" ref="BB13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2" s="244" t="s">
        <v>1094</v>
      </c>
      <c r="BD132" s="276" cm="1">
        <f t="array" ref="BD13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2" s="244" t="s">
        <v>1094</v>
      </c>
      <c r="BF132" s="232" cm="1">
        <f t="array" ref="BF132">IFERROR(
   SUM(
      _xlfn._xlws.FILTER(
         [9]!Tableau3[JP],
         ([9]!Tableau3[ITEM]=Tableau16[[#This Row],[POSTE TECHNIQUE]])*
         ([9]!Tableau3[Rep.]=Tableau16[[#This Row],[Repere REF]])
      )
   ),
0)</f>
        <v>0</v>
      </c>
      <c r="BG132" s="232" cm="1">
        <f t="array" ref="BG132">IFERROR(
   SUM(
      _xlfn._xlws.FILTER(
         [9]!Tableau3[BP],
         ([9]!Tableau3[ITEM]=Tableau16[[#This Row],[POSTE TECHNIQUE]])*
         ([9]!Tableau3[Rep.]=Tableau16[[#This Row],[Repere ADM]])
      )
   ),
0)</f>
        <v>0</v>
      </c>
      <c r="BH132" s="285"/>
      <c r="BI132" s="258"/>
      <c r="BJ132" s="257"/>
      <c r="BK132" s="257"/>
      <c r="BL132" s="257"/>
      <c r="BM132" s="275" t="s">
        <v>2683</v>
      </c>
      <c r="BN132" s="275" t="s">
        <v>2740</v>
      </c>
      <c r="BO132" s="275"/>
      <c r="BP132" s="275" t="s">
        <v>2740</v>
      </c>
      <c r="BQ132" s="284" t="str">
        <f>Tableau16[[#This Row],[DIAM ADM]]&amp;Tableau16[[#This Row],[SERIE ADM]]</f>
        <v>00</v>
      </c>
      <c r="BR132" s="275" t="e" cm="1">
        <f t="array" ref="BR132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32" s="274"/>
      <c r="BT132" s="274"/>
      <c r="BU132" s="280"/>
      <c r="BV132" s="222"/>
    </row>
    <row r="133" spans="1:74" ht="15.6" customHeight="1" x14ac:dyDescent="0.25">
      <c r="A133" s="279"/>
      <c r="B133" s="278" t="s">
        <v>880</v>
      </c>
      <c r="C133" s="290" t="s">
        <v>2750</v>
      </c>
      <c r="D133" s="247" t="s">
        <v>2541</v>
      </c>
      <c r="E133" s="283" t="s">
        <v>73</v>
      </c>
      <c r="F133" s="283" t="s">
        <v>83</v>
      </c>
      <c r="G13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S5411-V</v>
      </c>
      <c r="H133" s="237" t="s">
        <v>2550</v>
      </c>
      <c r="I133" s="237" t="s">
        <v>2549</v>
      </c>
      <c r="J133" s="248"/>
      <c r="K133" s="248" t="s">
        <v>2680</v>
      </c>
      <c r="L133" s="248" t="str">
        <f>LEFT(Tableau16[[#This Row],[NUMERO CLIENT]],SEARCH("-",Tableau16[[#This Row],[NUMERO CLIENT]])-1)</f>
        <v>S2</v>
      </c>
      <c r="M133" s="237" t="s">
        <v>2639</v>
      </c>
      <c r="N133" s="237" t="s">
        <v>1760</v>
      </c>
      <c r="O133" s="237" t="s">
        <v>2577</v>
      </c>
      <c r="P133" s="237" t="s">
        <v>2559</v>
      </c>
      <c r="Q133" s="237" t="s">
        <v>2558</v>
      </c>
      <c r="R133" s="237" t="s">
        <v>73</v>
      </c>
      <c r="S133" s="251" t="s">
        <v>2749</v>
      </c>
      <c r="T133" s="251" t="s">
        <v>2748</v>
      </c>
      <c r="U133" s="237" t="s">
        <v>2747</v>
      </c>
      <c r="V133" s="275" t="e" cm="1">
        <f t="array" ref="V133">_xlfn.XLOOKUP(Tableau16[[#This Row],[CODE DN PN]]&amp;Tableau16[[#This Row],[TYPE]],'[9]TABLEAU POIDS'!$D$3:$D$68 &amp; '[9]TABLEAU POIDS'!$E$3:$E$68,'[9]TABLEAU POIDS'!$F$3:$F$68)</f>
        <v>#N/A</v>
      </c>
      <c r="W133" s="275"/>
      <c r="X133" s="244">
        <v>4</v>
      </c>
      <c r="Y133" s="284" t="str">
        <f>Tableau16[[#This Row],[DIAM ADM]]&amp;Tableau16[[#This Row],[SERIE ADM]]</f>
        <v>00</v>
      </c>
      <c r="Z133" s="284"/>
      <c r="AA133" s="233" cm="1">
        <f t="array" ref="AA13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3" s="286">
        <v>200</v>
      </c>
      <c r="AC133" s="232" cm="1">
        <f t="array" ref="AC13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3" s="244">
        <v>20</v>
      </c>
      <c r="AE133" s="232" cm="1">
        <f t="array" ref="AE13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3" s="244" t="s">
        <v>2160</v>
      </c>
      <c r="AG133" s="232" cm="1">
        <f t="array" ref="AG13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3" s="244" t="s">
        <v>37</v>
      </c>
      <c r="AI133" s="232" cm="1">
        <f t="array" ref="AI13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3" s="244">
        <v>8</v>
      </c>
      <c r="AK133" s="232" cm="1">
        <f t="array" ref="AK13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3" s="244" t="s">
        <v>2294</v>
      </c>
      <c r="AM133" s="232" cm="1">
        <f t="array" ref="AM13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3" s="244" t="s">
        <v>1123</v>
      </c>
      <c r="AO133" s="232" cm="1">
        <f t="array" ref="AO133">IFERROR(
   SUM(
      _xlfn._xlws.FILTER(
         [9]!Tableau3[JP],
         ([9]!Tableau3[ITEM]=Tableau16[[#This Row],[POSTE TECHNIQUE]])*
         ([9]!Tableau3[Rep.]=Tableau16[[#This Row],[Repere ADM]])
      )
   ),
0)</f>
        <v>0</v>
      </c>
      <c r="AP133" s="232" cm="1">
        <f t="array" ref="AP133">IFERROR(
   SUM(
      _xlfn._xlws.FILTER(
         [9]!Tableau3[BP],
         ([9]!Tableau3[ITEM]=Tableau16[[#This Row],[POSTE TECHNIQUE]])*
         ([9]!Tableau3[Rep.]=Tableau16[[#This Row],[Repere ADM]])
      )
   ),
0)</f>
        <v>0</v>
      </c>
      <c r="AQ133" s="287"/>
      <c r="AR133" s="233" cm="1">
        <f t="array" ref="AR13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3" s="286">
        <v>200</v>
      </c>
      <c r="AT133" s="232" cm="1">
        <f t="array" ref="AT13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3" s="244">
        <v>20</v>
      </c>
      <c r="AV133" s="232" cm="1">
        <f t="array" ref="AV13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3" s="244" t="s">
        <v>2160</v>
      </c>
      <c r="AX133" s="277" cm="1">
        <f t="array" ref="AX13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3" s="244" t="s">
        <v>37</v>
      </c>
      <c r="AZ133" s="232" cm="1">
        <f t="array" ref="AZ13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3" s="244">
        <v>8</v>
      </c>
      <c r="BB133" s="276" cm="1">
        <f t="array" ref="BB13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3" s="244" t="s">
        <v>2294</v>
      </c>
      <c r="BD133" s="276" cm="1">
        <f t="array" ref="BD13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3" s="244" t="s">
        <v>1123</v>
      </c>
      <c r="BF133" s="232" cm="1">
        <f t="array" ref="BF133">IFERROR(
   SUM(
      _xlfn._xlws.FILTER(
         [9]!Tableau3[JP],
         ([9]!Tableau3[ITEM]=Tableau16[[#This Row],[POSTE TECHNIQUE]])*
         ([9]!Tableau3[Rep.]=Tableau16[[#This Row],[Repere REF]])
      )
   ),
0)</f>
        <v>0</v>
      </c>
      <c r="BG133" s="232" cm="1">
        <f t="array" ref="BG133">IFERROR(
   SUM(
      _xlfn._xlws.FILTER(
         [9]!Tableau3[BP],
         ([9]!Tableau3[ITEM]=Tableau16[[#This Row],[POSTE TECHNIQUE]])*
         ([9]!Tableau3[Rep.]=Tableau16[[#This Row],[Repere ADM]])
      )
   ),
0)</f>
        <v>0</v>
      </c>
      <c r="BH133" s="285"/>
      <c r="BI133" s="258"/>
      <c r="BJ133" s="257"/>
      <c r="BK133" s="257"/>
      <c r="BL133" s="257"/>
      <c r="BM133" s="275" t="s">
        <v>2746</v>
      </c>
      <c r="BN133" s="275" t="s">
        <v>2408</v>
      </c>
      <c r="BO133" s="275"/>
      <c r="BP133" s="275" t="s">
        <v>2714</v>
      </c>
      <c r="BQ133" s="284" t="str">
        <f>Tableau16[[#This Row],[DIAM ADM]]&amp;Tableau16[[#This Row],[SERIE ADM]]</f>
        <v>00</v>
      </c>
      <c r="BR133" s="275" t="s">
        <v>2409</v>
      </c>
      <c r="BS133" s="274"/>
      <c r="BT133" s="274"/>
      <c r="BU133" s="280"/>
      <c r="BV133" s="222"/>
    </row>
    <row r="134" spans="1:74" ht="15.6" customHeight="1" x14ac:dyDescent="0.25">
      <c r="A134" s="279"/>
      <c r="B134" s="278" t="s">
        <v>884</v>
      </c>
      <c r="C134" s="290" t="s">
        <v>2745</v>
      </c>
      <c r="D134" s="247"/>
      <c r="E134" s="283" t="s">
        <v>73</v>
      </c>
      <c r="F134" s="283" t="s">
        <v>83</v>
      </c>
      <c r="G13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S54126FV</v>
      </c>
      <c r="H134" s="237" t="s">
        <v>2550</v>
      </c>
      <c r="I134" s="237" t="s">
        <v>2549</v>
      </c>
      <c r="J134" s="248"/>
      <c r="K134" s="248" t="s">
        <v>2680</v>
      </c>
      <c r="L134" s="248" t="str">
        <f>LEFT(Tableau16[[#This Row],[NUMERO CLIENT]],SEARCH("-",Tableau16[[#This Row],[NUMERO CLIENT]])-1)</f>
        <v>S2</v>
      </c>
      <c r="M134" s="237" t="s">
        <v>2639</v>
      </c>
      <c r="N134" s="237" t="s">
        <v>2744</v>
      </c>
      <c r="O134" s="237" t="s">
        <v>2577</v>
      </c>
      <c r="P134" s="237" t="s">
        <v>2559</v>
      </c>
      <c r="Q134" s="237" t="s">
        <v>2558</v>
      </c>
      <c r="R134" s="237" t="s">
        <v>73</v>
      </c>
      <c r="S134" s="251" t="s">
        <v>2743</v>
      </c>
      <c r="T134" s="251" t="s">
        <v>2742</v>
      </c>
      <c r="U134" s="237" t="s">
        <v>2741</v>
      </c>
      <c r="V134" s="275" t="e" cm="1">
        <f t="array" ref="V134">_xlfn.XLOOKUP(Tableau16[[#This Row],[CODE DN PN]]&amp;Tableau16[[#This Row],[TYPE]],'[9]TABLEAU POIDS'!$D$3:$D$68 &amp; '[9]TABLEAU POIDS'!$E$3:$E$68,'[9]TABLEAU POIDS'!$F$3:$F$68)</f>
        <v>#N/A</v>
      </c>
      <c r="W134" s="275"/>
      <c r="X134" s="244">
        <v>0</v>
      </c>
      <c r="Y134" s="284" t="str">
        <f>Tableau16[[#This Row],[DIAM ADM]]&amp;Tableau16[[#This Row],[SERIE ADM]]</f>
        <v>00</v>
      </c>
      <c r="Z134" s="284"/>
      <c r="AA134" s="233" cm="1">
        <f t="array" ref="AA13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4" s="286" t="s">
        <v>1094</v>
      </c>
      <c r="AC134" s="232" cm="1">
        <f t="array" ref="AC13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4" s="244" t="s">
        <v>1094</v>
      </c>
      <c r="AE134" s="232" cm="1">
        <f t="array" ref="AE13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4" s="244" t="s">
        <v>1094</v>
      </c>
      <c r="AG134" s="232" cm="1">
        <f t="array" ref="AG13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4" s="244" t="s">
        <v>1094</v>
      </c>
      <c r="AI134" s="232" cm="1">
        <f t="array" ref="AI13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4" s="244" t="s">
        <v>1094</v>
      </c>
      <c r="AK134" s="232" cm="1">
        <f t="array" ref="AK13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4" s="244" t="s">
        <v>1094</v>
      </c>
      <c r="AM134" s="232" cm="1">
        <f t="array" ref="AM13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4" s="244" t="s">
        <v>1094</v>
      </c>
      <c r="AO134" s="232" cm="1">
        <f t="array" ref="AO134">IFERROR(
   SUM(
      _xlfn._xlws.FILTER(
         [9]!Tableau3[JP],
         ([9]!Tableau3[ITEM]=Tableau16[[#This Row],[POSTE TECHNIQUE]])*
         ([9]!Tableau3[Rep.]=Tableau16[[#This Row],[Repere ADM]])
      )
   ),
0)</f>
        <v>0</v>
      </c>
      <c r="AP134" s="232" cm="1">
        <f t="array" ref="AP134">IFERROR(
   SUM(
      _xlfn._xlws.FILTER(
         [9]!Tableau3[BP],
         ([9]!Tableau3[ITEM]=Tableau16[[#This Row],[POSTE TECHNIQUE]])*
         ([9]!Tableau3[Rep.]=Tableau16[[#This Row],[Repere ADM]])
      )
   ),
0)</f>
        <v>0</v>
      </c>
      <c r="AQ134" s="287"/>
      <c r="AR134" s="233" cm="1">
        <f t="array" ref="AR13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4" s="286" t="s">
        <v>1094</v>
      </c>
      <c r="AT134" s="232" cm="1">
        <f t="array" ref="AT13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4" s="244" t="s">
        <v>1094</v>
      </c>
      <c r="AV134" s="232" cm="1">
        <f t="array" ref="AV13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4" s="244" t="s">
        <v>1094</v>
      </c>
      <c r="AX134" s="277" cm="1">
        <f t="array" ref="AX13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4" s="244" t="s">
        <v>1094</v>
      </c>
      <c r="AZ134" s="232" cm="1">
        <f t="array" ref="AZ13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4" s="244" t="s">
        <v>1094</v>
      </c>
      <c r="BB134" s="276" cm="1">
        <f t="array" ref="BB13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4" s="244" t="s">
        <v>1094</v>
      </c>
      <c r="BD134" s="276" cm="1">
        <f t="array" ref="BD13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4" s="244" t="s">
        <v>1094</v>
      </c>
      <c r="BF134" s="232" cm="1">
        <f t="array" ref="BF134">IFERROR(
   SUM(
      _xlfn._xlws.FILTER(
         [9]!Tableau3[JP],
         ([9]!Tableau3[ITEM]=Tableau16[[#This Row],[POSTE TECHNIQUE]])*
         ([9]!Tableau3[Rep.]=Tableau16[[#This Row],[Repere REF]])
      )
   ),
0)</f>
        <v>0</v>
      </c>
      <c r="BG134" s="232" cm="1">
        <f t="array" ref="BG134">IFERROR(
   SUM(
      _xlfn._xlws.FILTER(
         [9]!Tableau3[BP],
         ([9]!Tableau3[ITEM]=Tableau16[[#This Row],[POSTE TECHNIQUE]])*
         ([9]!Tableau3[Rep.]=Tableau16[[#This Row],[Repere ADM]])
      )
   ),
0)</f>
        <v>0</v>
      </c>
      <c r="BH134" s="285"/>
      <c r="BI134" s="258"/>
      <c r="BJ134" s="257"/>
      <c r="BK134" s="257"/>
      <c r="BL134" s="257"/>
      <c r="BM134" s="275" t="s">
        <v>2683</v>
      </c>
      <c r="BN134" s="275" t="s">
        <v>2740</v>
      </c>
      <c r="BO134" s="275"/>
      <c r="BP134" s="275" t="s">
        <v>2740</v>
      </c>
      <c r="BQ134" s="284" t="str">
        <f>Tableau16[[#This Row],[DIAM ADM]]&amp;Tableau16[[#This Row],[SERIE ADM]]</f>
        <v>00</v>
      </c>
      <c r="BR134" s="275" t="e" cm="1">
        <f t="array" ref="BR13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34" s="274"/>
      <c r="BT134" s="274"/>
      <c r="BU134" s="280"/>
      <c r="BV134" s="222"/>
    </row>
    <row r="135" spans="1:74" ht="15.6" customHeight="1" x14ac:dyDescent="0.25">
      <c r="A135" s="279"/>
      <c r="B135" s="278" t="s">
        <v>887</v>
      </c>
      <c r="C135" s="290" t="s">
        <v>2739</v>
      </c>
      <c r="D135" s="247"/>
      <c r="E135" s="283" t="s">
        <v>73</v>
      </c>
      <c r="F135" s="283" t="s">
        <v>83</v>
      </c>
      <c r="G13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S5421HSV</v>
      </c>
      <c r="H135" s="237" t="s">
        <v>2550</v>
      </c>
      <c r="I135" s="237" t="s">
        <v>2549</v>
      </c>
      <c r="J135" s="248"/>
      <c r="K135" s="248" t="s">
        <v>2680</v>
      </c>
      <c r="L135" s="248" t="str">
        <f>LEFT(Tableau16[[#This Row],[NUMERO CLIENT]],SEARCH("-",Tableau16[[#This Row],[NUMERO CLIENT]])-1)</f>
        <v>S2</v>
      </c>
      <c r="M135" s="237" t="s">
        <v>2639</v>
      </c>
      <c r="N135" s="237" t="s">
        <v>38</v>
      </c>
      <c r="O135" s="237" t="s">
        <v>2577</v>
      </c>
      <c r="P135" s="237" t="s">
        <v>2559</v>
      </c>
      <c r="Q135" s="237" t="s">
        <v>2558</v>
      </c>
      <c r="R135" s="237" t="s">
        <v>73</v>
      </c>
      <c r="S135" s="251" t="s">
        <v>2738</v>
      </c>
      <c r="T135" s="251" t="s">
        <v>2737</v>
      </c>
      <c r="U135" s="237" t="s">
        <v>2736</v>
      </c>
      <c r="V135" s="275" t="e" cm="1">
        <f t="array" ref="V135">_xlfn.XLOOKUP(Tableau16[[#This Row],[CODE DN PN]]&amp;Tableau16[[#This Row],[TYPE]],'[9]TABLEAU POIDS'!$D$3:$D$68 &amp; '[9]TABLEAU POIDS'!$E$3:$E$68,'[9]TABLEAU POIDS'!$F$3:$F$68)</f>
        <v>#N/A</v>
      </c>
      <c r="W135" s="275"/>
      <c r="X135" s="244">
        <v>4</v>
      </c>
      <c r="Y135" s="284" t="str">
        <f>Tableau16[[#This Row],[DIAM ADM]]&amp;Tableau16[[#This Row],[SERIE ADM]]</f>
        <v>00</v>
      </c>
      <c r="Z135" s="284" t="s">
        <v>2408</v>
      </c>
      <c r="AA135" s="233" cm="1">
        <f t="array" ref="AA13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5" s="286">
        <v>80</v>
      </c>
      <c r="AC135" s="232" cm="1">
        <f t="array" ref="AC13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5" s="244">
        <v>20</v>
      </c>
      <c r="AE135" s="232" cm="1">
        <f t="array" ref="AE13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5" s="244" t="s">
        <v>2160</v>
      </c>
      <c r="AG135" s="232" cm="1">
        <f t="array" ref="AG13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5" s="244" t="s">
        <v>37</v>
      </c>
      <c r="AI135" s="232" cm="1">
        <f t="array" ref="AI13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5" s="244">
        <v>4</v>
      </c>
      <c r="AK135" s="232" cm="1">
        <f t="array" ref="AK13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5" s="244" t="s">
        <v>2163</v>
      </c>
      <c r="AM135" s="232" cm="1">
        <f t="array" ref="AM13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5" s="244" t="s">
        <v>1123</v>
      </c>
      <c r="AO135" s="232" cm="1">
        <f t="array" ref="AO135">IFERROR(
   SUM(
      _xlfn._xlws.FILTER(
         [9]!Tableau3[JP],
         ([9]!Tableau3[ITEM]=Tableau16[[#This Row],[POSTE TECHNIQUE]])*
         ([9]!Tableau3[Rep.]=Tableau16[[#This Row],[Repere ADM]])
      )
   ),
0)</f>
        <v>0</v>
      </c>
      <c r="AP135" s="232" cm="1">
        <f t="array" ref="AP135">IFERROR(
   SUM(
      _xlfn._xlws.FILTER(
         [9]!Tableau3[BP],
         ([9]!Tableau3[ITEM]=Tableau16[[#This Row],[POSTE TECHNIQUE]])*
         ([9]!Tableau3[Rep.]=Tableau16[[#This Row],[Repere ADM]])
      )
   ),
0)</f>
        <v>0</v>
      </c>
      <c r="AQ135" s="287"/>
      <c r="AR135" s="233" cm="1">
        <f t="array" ref="AR13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5" s="286">
        <v>80</v>
      </c>
      <c r="AT135" s="232" cm="1">
        <f t="array" ref="AT13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5" s="244">
        <v>20</v>
      </c>
      <c r="AV135" s="232" cm="1">
        <f t="array" ref="AV13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5" s="244" t="s">
        <v>2160</v>
      </c>
      <c r="AX135" s="277" cm="1">
        <f t="array" ref="AX13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5" s="244" t="s">
        <v>37</v>
      </c>
      <c r="AZ135" s="232" cm="1">
        <f t="array" ref="AZ13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5" s="244">
        <v>4</v>
      </c>
      <c r="BB135" s="276" cm="1">
        <f t="array" ref="BB13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5" s="275" t="s">
        <v>2163</v>
      </c>
      <c r="BD135" s="276" cm="1">
        <f t="array" ref="BD13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5" s="275" t="s">
        <v>1123</v>
      </c>
      <c r="BF135" s="232" cm="1">
        <f t="array" ref="BF135">IFERROR(
   SUM(
      _xlfn._xlws.FILTER(
         [9]!Tableau3[JP],
         ([9]!Tableau3[ITEM]=Tableau16[[#This Row],[POSTE TECHNIQUE]])*
         ([9]!Tableau3[Rep.]=Tableau16[[#This Row],[Repere REF]])
      )
   ),
0)</f>
        <v>0</v>
      </c>
      <c r="BG135" s="232" cm="1">
        <f t="array" ref="BG135">IFERROR(
   SUM(
      _xlfn._xlws.FILTER(
         [9]!Tableau3[BP],
         ([9]!Tableau3[ITEM]=Tableau16[[#This Row],[POSTE TECHNIQUE]])*
         ([9]!Tableau3[Rep.]=Tableau16[[#This Row],[Repere ADM]])
      )
   ),
0)</f>
        <v>0</v>
      </c>
      <c r="BH135" s="285"/>
      <c r="BI135" s="258"/>
      <c r="BJ135" s="257"/>
      <c r="BK135" s="257"/>
      <c r="BL135" s="257"/>
      <c r="BM135" s="275" t="s">
        <v>2587</v>
      </c>
      <c r="BN135" s="275" t="s">
        <v>2408</v>
      </c>
      <c r="BO135" s="275" t="s">
        <v>2721</v>
      </c>
      <c r="BP135" s="275" t="s">
        <v>2714</v>
      </c>
      <c r="BQ135" s="284" t="str">
        <f>Tableau16[[#This Row],[DIAM ADM]]&amp;Tableau16[[#This Row],[SERIE ADM]]</f>
        <v>00</v>
      </c>
      <c r="BR135" s="275" t="s">
        <v>2409</v>
      </c>
      <c r="BS135" s="274"/>
      <c r="BT135" s="274"/>
      <c r="BU135" s="280"/>
      <c r="BV135" s="222"/>
    </row>
    <row r="136" spans="1:74" ht="15.6" customHeight="1" x14ac:dyDescent="0.25">
      <c r="A136" s="279"/>
      <c r="B136" s="278" t="s">
        <v>888</v>
      </c>
      <c r="C136" s="290" t="s">
        <v>2735</v>
      </c>
      <c r="D136" s="247"/>
      <c r="E136" s="283" t="s">
        <v>73</v>
      </c>
      <c r="F136" s="283" t="s">
        <v>83</v>
      </c>
      <c r="G13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S54240LV</v>
      </c>
      <c r="H136" s="237" t="s">
        <v>2550</v>
      </c>
      <c r="I136" s="237" t="s">
        <v>2549</v>
      </c>
      <c r="J136" s="248"/>
      <c r="K136" s="248" t="s">
        <v>2680</v>
      </c>
      <c r="L136" s="248" t="str">
        <f>LEFT(Tableau16[[#This Row],[NUMERO CLIENT]],SEARCH("-",Tableau16[[#This Row],[NUMERO CLIENT]])-1)</f>
        <v>S2</v>
      </c>
      <c r="M136" s="237" t="s">
        <v>2639</v>
      </c>
      <c r="N136" s="237" t="s">
        <v>1631</v>
      </c>
      <c r="O136" s="237" t="s">
        <v>2577</v>
      </c>
      <c r="P136" s="237" t="s">
        <v>2559</v>
      </c>
      <c r="Q136" s="237" t="s">
        <v>2558</v>
      </c>
      <c r="R136" s="237" t="s">
        <v>73</v>
      </c>
      <c r="S136" s="251" t="s">
        <v>2734</v>
      </c>
      <c r="T136" s="251" t="s">
        <v>2733</v>
      </c>
      <c r="U136" s="237" t="s">
        <v>2732</v>
      </c>
      <c r="V136" s="275" t="e" cm="1">
        <f t="array" ref="V136">_xlfn.XLOOKUP(Tableau16[[#This Row],[CODE DN PN]]&amp;Tableau16[[#This Row],[TYPE]],'[9]TABLEAU POIDS'!$D$3:$D$68 &amp; '[9]TABLEAU POIDS'!$E$3:$E$68,'[9]TABLEAU POIDS'!$F$3:$F$68)</f>
        <v>#N/A</v>
      </c>
      <c r="W136" s="275"/>
      <c r="X136" s="244">
        <v>4</v>
      </c>
      <c r="Y136" s="284" t="str">
        <f>Tableau16[[#This Row],[DIAM ADM]]&amp;Tableau16[[#This Row],[SERIE ADM]]</f>
        <v>00</v>
      </c>
      <c r="Z136" s="284"/>
      <c r="AA136" s="233" cm="1">
        <f t="array" ref="AA13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6" s="286">
        <v>50</v>
      </c>
      <c r="AC136" s="232" cm="1">
        <f t="array" ref="AC13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6" s="244">
        <v>50</v>
      </c>
      <c r="AE136" s="232" cm="1">
        <f t="array" ref="AE13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6" s="244" t="s">
        <v>2160</v>
      </c>
      <c r="AG136" s="232" cm="1">
        <f t="array" ref="AG13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6" s="244" t="s">
        <v>37</v>
      </c>
      <c r="AI136" s="232" cm="1">
        <f t="array" ref="AI13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6" s="244">
        <v>8</v>
      </c>
      <c r="AK136" s="232" cm="1">
        <f t="array" ref="AK13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6" s="244" t="s">
        <v>2163</v>
      </c>
      <c r="AM136" s="232" cm="1">
        <f t="array" ref="AM13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6" s="244" t="s">
        <v>1123</v>
      </c>
      <c r="AO136" s="232" cm="1">
        <f t="array" ref="AO136">IFERROR(
   SUM(
      _xlfn._xlws.FILTER(
         [9]!Tableau3[JP],
         ([9]!Tableau3[ITEM]=Tableau16[[#This Row],[POSTE TECHNIQUE]])*
         ([9]!Tableau3[Rep.]=Tableau16[[#This Row],[Repere ADM]])
      )
   ),
0)</f>
        <v>0</v>
      </c>
      <c r="AP136" s="232" cm="1">
        <f t="array" ref="AP136">IFERROR(
   SUM(
      _xlfn._xlws.FILTER(
         [9]!Tableau3[BP],
         ([9]!Tableau3[ITEM]=Tableau16[[#This Row],[POSTE TECHNIQUE]])*
         ([9]!Tableau3[Rep.]=Tableau16[[#This Row],[Repere ADM]])
      )
   ),
0)</f>
        <v>0</v>
      </c>
      <c r="AQ136" s="287"/>
      <c r="AR136" s="233" cm="1">
        <f t="array" ref="AR13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6" s="286">
        <v>50</v>
      </c>
      <c r="AT136" s="232" cm="1">
        <f t="array" ref="AT13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6" s="244">
        <v>50</v>
      </c>
      <c r="AV136" s="232" cm="1">
        <f t="array" ref="AV13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6" s="244" t="s">
        <v>2160</v>
      </c>
      <c r="AX136" s="277" cm="1">
        <f t="array" ref="AX13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6" s="244" t="s">
        <v>37</v>
      </c>
      <c r="AZ136" s="232" cm="1">
        <f t="array" ref="AZ13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6" s="244">
        <v>8</v>
      </c>
      <c r="BB136" s="276" cm="1">
        <f t="array" ref="BB13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6" s="244" t="s">
        <v>2163</v>
      </c>
      <c r="BD136" s="276" cm="1">
        <f t="array" ref="BD13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6" s="244" t="s">
        <v>1123</v>
      </c>
      <c r="BF136" s="232" cm="1">
        <f t="array" ref="BF136">IFERROR(
   SUM(
      _xlfn._xlws.FILTER(
         [9]!Tableau3[JP],
         ([9]!Tableau3[ITEM]=Tableau16[[#This Row],[POSTE TECHNIQUE]])*
         ([9]!Tableau3[Rep.]=Tableau16[[#This Row],[Repere REF]])
      )
   ),
0)</f>
        <v>0</v>
      </c>
      <c r="BG136" s="232" cm="1">
        <f t="array" ref="BG136">IFERROR(
   SUM(
      _xlfn._xlws.FILTER(
         [9]!Tableau3[BP],
         ([9]!Tableau3[ITEM]=Tableau16[[#This Row],[POSTE TECHNIQUE]])*
         ([9]!Tableau3[Rep.]=Tableau16[[#This Row],[Repere ADM]])
      )
   ),
0)</f>
        <v>0</v>
      </c>
      <c r="BH136" s="285"/>
      <c r="BI136" s="258"/>
      <c r="BJ136" s="257"/>
      <c r="BK136" s="257"/>
      <c r="BL136" s="257"/>
      <c r="BM136" s="275" t="s">
        <v>2683</v>
      </c>
      <c r="BN136" s="275" t="s">
        <v>2409</v>
      </c>
      <c r="BO136" s="275"/>
      <c r="BP136" s="275" t="s">
        <v>2409</v>
      </c>
      <c r="BQ136" s="284" t="str">
        <f>Tableau16[[#This Row],[DIAM ADM]]&amp;Tableau16[[#This Row],[SERIE ADM]]</f>
        <v>00</v>
      </c>
      <c r="BR136" s="275" t="s">
        <v>2409</v>
      </c>
      <c r="BS136" s="274"/>
      <c r="BT136" s="274"/>
      <c r="BU136" s="280"/>
      <c r="BV136" s="222"/>
    </row>
    <row r="137" spans="1:74" ht="15.6" customHeight="1" x14ac:dyDescent="0.25">
      <c r="A137" s="279"/>
      <c r="B137" s="278" t="s">
        <v>891</v>
      </c>
      <c r="C137" s="290" t="s">
        <v>2731</v>
      </c>
      <c r="D137" s="247"/>
      <c r="E137" s="283" t="s">
        <v>73</v>
      </c>
      <c r="F137" s="283" t="s">
        <v>83</v>
      </c>
      <c r="G13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S54250LV</v>
      </c>
      <c r="H137" s="237" t="s">
        <v>2550</v>
      </c>
      <c r="I137" s="237" t="s">
        <v>2549</v>
      </c>
      <c r="J137" s="248"/>
      <c r="K137" s="248" t="s">
        <v>2680</v>
      </c>
      <c r="L137" s="248" t="str">
        <f>LEFT(Tableau16[[#This Row],[NUMERO CLIENT]],SEARCH("-",Tableau16[[#This Row],[NUMERO CLIENT]])-1)</f>
        <v>S2</v>
      </c>
      <c r="M137" s="237" t="s">
        <v>2639</v>
      </c>
      <c r="N137" s="237" t="s">
        <v>2730</v>
      </c>
      <c r="O137" s="237" t="s">
        <v>2577</v>
      </c>
      <c r="P137" s="237" t="s">
        <v>2559</v>
      </c>
      <c r="Q137" s="237" t="s">
        <v>2558</v>
      </c>
      <c r="R137" s="237" t="s">
        <v>73</v>
      </c>
      <c r="S137" s="251" t="s">
        <v>2729</v>
      </c>
      <c r="T137" s="251" t="s">
        <v>2728</v>
      </c>
      <c r="U137" s="237" t="s">
        <v>2727</v>
      </c>
      <c r="V137" s="275" t="e" cm="1">
        <f t="array" ref="V137">_xlfn.XLOOKUP(Tableau16[[#This Row],[CODE DN PN]]&amp;Tableau16[[#This Row],[TYPE]],'[9]TABLEAU POIDS'!$D$3:$D$68 &amp; '[9]TABLEAU POIDS'!$E$3:$E$68,'[9]TABLEAU POIDS'!$F$3:$F$68)</f>
        <v>#N/A</v>
      </c>
      <c r="W137" s="275"/>
      <c r="X137" s="244">
        <v>2</v>
      </c>
      <c r="Y137" s="284" t="str">
        <f>Tableau16[[#This Row],[DIAM ADM]]&amp;Tableau16[[#This Row],[SERIE ADM]]</f>
        <v>00</v>
      </c>
      <c r="Z137" s="284"/>
      <c r="AA137" s="233" cm="1">
        <f t="array" ref="AA13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7" s="286">
        <v>80</v>
      </c>
      <c r="AC137" s="232" cm="1">
        <f t="array" ref="AC13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7" s="244">
        <v>50</v>
      </c>
      <c r="AE137" s="232" cm="1">
        <f t="array" ref="AE13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7" s="244" t="s">
        <v>2160</v>
      </c>
      <c r="AG137" s="232" cm="1">
        <f t="array" ref="AG13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7" s="244" t="s">
        <v>37</v>
      </c>
      <c r="AI137" s="232" cm="1">
        <f t="array" ref="AI13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7" s="244">
        <v>8</v>
      </c>
      <c r="AK137" s="232" cm="1">
        <f t="array" ref="AK13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7" s="244" t="s">
        <v>2286</v>
      </c>
      <c r="AM137" s="232" cm="1">
        <f t="array" ref="AM13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7" s="244" t="s">
        <v>1123</v>
      </c>
      <c r="AO137" s="232" cm="1">
        <f t="array" ref="AO137">IFERROR(
   SUM(
      _xlfn._xlws.FILTER(
         [9]!Tableau3[JP],
         ([9]!Tableau3[ITEM]=Tableau16[[#This Row],[POSTE TECHNIQUE]])*
         ([9]!Tableau3[Rep.]=Tableau16[[#This Row],[Repere ADM]])
      )
   ),
0)</f>
        <v>0</v>
      </c>
      <c r="AP137" s="232" cm="1">
        <f t="array" ref="AP137">IFERROR(
   SUM(
      _xlfn._xlws.FILTER(
         [9]!Tableau3[BP],
         ([9]!Tableau3[ITEM]=Tableau16[[#This Row],[POSTE TECHNIQUE]])*
         ([9]!Tableau3[Rep.]=Tableau16[[#This Row],[Repere ADM]])
      )
   ),
0)</f>
        <v>0</v>
      </c>
      <c r="AQ137" s="287"/>
      <c r="AR137" s="233" cm="1">
        <f t="array" ref="AR13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7" s="286">
        <v>80</v>
      </c>
      <c r="AT137" s="232" cm="1">
        <f t="array" ref="AT13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7" s="244">
        <v>50</v>
      </c>
      <c r="AV137" s="232" cm="1">
        <f t="array" ref="AV13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7" s="244" t="s">
        <v>2160</v>
      </c>
      <c r="AX137" s="277" cm="1">
        <f t="array" ref="AX13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7" s="244" t="s">
        <v>37</v>
      </c>
      <c r="AZ137" s="232" cm="1">
        <f t="array" ref="AZ13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7" s="244">
        <v>8</v>
      </c>
      <c r="BB137" s="276" cm="1">
        <f t="array" ref="BB13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7" s="244" t="s">
        <v>2286</v>
      </c>
      <c r="BD137" s="276" cm="1">
        <f t="array" ref="BD13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7" s="244" t="s">
        <v>1123</v>
      </c>
      <c r="BF137" s="232" cm="1">
        <f t="array" ref="BF137">IFERROR(
   SUM(
      _xlfn._xlws.FILTER(
         [9]!Tableau3[JP],
         ([9]!Tableau3[ITEM]=Tableau16[[#This Row],[POSTE TECHNIQUE]])*
         ([9]!Tableau3[Rep.]=Tableau16[[#This Row],[Repere REF]])
      )
   ),
0)</f>
        <v>0</v>
      </c>
      <c r="BG137" s="232" cm="1">
        <f t="array" ref="BG137">IFERROR(
   SUM(
      _xlfn._xlws.FILTER(
         [9]!Tableau3[BP],
         ([9]!Tableau3[ITEM]=Tableau16[[#This Row],[POSTE TECHNIQUE]])*
         ([9]!Tableau3[Rep.]=Tableau16[[#This Row],[Repere ADM]])
      )
   ),
0)</f>
        <v>0</v>
      </c>
      <c r="BH137" s="285"/>
      <c r="BI137" s="258"/>
      <c r="BJ137" s="257"/>
      <c r="BK137" s="257"/>
      <c r="BL137" s="257"/>
      <c r="BM137" s="275" t="s">
        <v>2587</v>
      </c>
      <c r="BN137" s="275" t="s">
        <v>2408</v>
      </c>
      <c r="BO137" s="275" t="s">
        <v>2409</v>
      </c>
      <c r="BP137" s="275" t="s">
        <v>2714</v>
      </c>
      <c r="BQ137" s="284" t="str">
        <f>Tableau16[[#This Row],[DIAM ADM]]&amp;Tableau16[[#This Row],[SERIE ADM]]</f>
        <v>00</v>
      </c>
      <c r="BR137" s="275" t="s">
        <v>2409</v>
      </c>
      <c r="BS137" s="274"/>
      <c r="BT137" s="274"/>
      <c r="BU137" s="280"/>
      <c r="BV137" s="222"/>
    </row>
    <row r="138" spans="1:74" ht="15.6" customHeight="1" x14ac:dyDescent="0.25">
      <c r="A138" s="279"/>
      <c r="B138" s="278" t="s">
        <v>894</v>
      </c>
      <c r="C138" s="290" t="s">
        <v>2726</v>
      </c>
      <c r="D138" s="247"/>
      <c r="E138" s="283" t="s">
        <v>73</v>
      </c>
      <c r="F138" s="283" t="s">
        <v>83</v>
      </c>
      <c r="G13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S54400TV</v>
      </c>
      <c r="H138" s="237" t="s">
        <v>2550</v>
      </c>
      <c r="I138" s="237" t="s">
        <v>2549</v>
      </c>
      <c r="J138" s="248"/>
      <c r="K138" s="248" t="s">
        <v>2680</v>
      </c>
      <c r="L138" s="248" t="str">
        <f>LEFT(Tableau16[[#This Row],[NUMERO CLIENT]],SEARCH("-",Tableau16[[#This Row],[NUMERO CLIENT]])-1)</f>
        <v>S2</v>
      </c>
      <c r="M138" s="237" t="s">
        <v>2639</v>
      </c>
      <c r="N138" s="237" t="s">
        <v>2725</v>
      </c>
      <c r="O138" s="237" t="s">
        <v>2577</v>
      </c>
      <c r="P138" s="237" t="s">
        <v>2559</v>
      </c>
      <c r="Q138" s="237" t="s">
        <v>2558</v>
      </c>
      <c r="R138" s="237" t="s">
        <v>73</v>
      </c>
      <c r="S138" s="251" t="s">
        <v>2724</v>
      </c>
      <c r="T138" s="251" t="s">
        <v>2723</v>
      </c>
      <c r="U138" s="237" t="s">
        <v>2722</v>
      </c>
      <c r="V138" s="275" t="e" cm="1">
        <f t="array" ref="V138">_xlfn.XLOOKUP(Tableau16[[#This Row],[CODE DN PN]]&amp;Tableau16[[#This Row],[TYPE]],'[9]TABLEAU POIDS'!$D$3:$D$68 &amp; '[9]TABLEAU POIDS'!$E$3:$E$68,'[9]TABLEAU POIDS'!$F$3:$F$68)</f>
        <v>#N/A</v>
      </c>
      <c r="W138" s="275"/>
      <c r="X138" s="244">
        <v>8</v>
      </c>
      <c r="Y138" s="284" t="str">
        <f>Tableau16[[#This Row],[DIAM ADM]]&amp;Tableau16[[#This Row],[SERIE ADM]]</f>
        <v>00</v>
      </c>
      <c r="Z138" s="284" t="s">
        <v>2409</v>
      </c>
      <c r="AA138" s="233" cm="1">
        <f t="array" ref="AA13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8" s="286">
        <v>150</v>
      </c>
      <c r="AC138" s="232" cm="1">
        <f t="array" ref="AC13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8" s="244">
        <v>50</v>
      </c>
      <c r="AE138" s="232" cm="1">
        <f t="array" ref="AE13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8" s="244" t="s">
        <v>2160</v>
      </c>
      <c r="AG138" s="232" cm="1">
        <f t="array" ref="AG13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8" s="244" t="s">
        <v>37</v>
      </c>
      <c r="AI138" s="232" cm="1">
        <f t="array" ref="AI13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8" s="244">
        <v>8</v>
      </c>
      <c r="AK138" s="232" cm="1">
        <f t="array" ref="AK13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8" s="244" t="s">
        <v>2294</v>
      </c>
      <c r="AM138" s="232" cm="1">
        <f t="array" ref="AM13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8" s="244" t="s">
        <v>1115</v>
      </c>
      <c r="AO138" s="232" cm="1">
        <f t="array" ref="AO138">IFERROR(
   SUM(
      _xlfn._xlws.FILTER(
         [9]!Tableau3[JP],
         ([9]!Tableau3[ITEM]=Tableau16[[#This Row],[POSTE TECHNIQUE]])*
         ([9]!Tableau3[Rep.]=Tableau16[[#This Row],[Repere ADM]])
      )
   ),
0)</f>
        <v>0</v>
      </c>
      <c r="AP138" s="232" cm="1">
        <f t="array" ref="AP138">IFERROR(
   SUM(
      _xlfn._xlws.FILTER(
         [9]!Tableau3[BP],
         ([9]!Tableau3[ITEM]=Tableau16[[#This Row],[POSTE TECHNIQUE]])*
         ([9]!Tableau3[Rep.]=Tableau16[[#This Row],[Repere ADM]])
      )
   ),
0)</f>
        <v>0</v>
      </c>
      <c r="AQ138" s="287"/>
      <c r="AR138" s="233" cm="1">
        <f t="array" ref="AR13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8" s="286">
        <v>150</v>
      </c>
      <c r="AT138" s="232" cm="1">
        <f t="array" ref="AT13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8" s="244">
        <v>50</v>
      </c>
      <c r="AV138" s="232" cm="1">
        <f t="array" ref="AV13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8" s="244" t="s">
        <v>2160</v>
      </c>
      <c r="AX138" s="277" cm="1">
        <f t="array" ref="AX13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8" s="244" t="s">
        <v>37</v>
      </c>
      <c r="AZ138" s="232" cm="1">
        <f t="array" ref="AZ13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8" s="244">
        <v>8</v>
      </c>
      <c r="BB138" s="276" cm="1">
        <f t="array" ref="BB13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8" s="244" t="s">
        <v>2282</v>
      </c>
      <c r="BD138" s="276" cm="1">
        <f t="array" ref="BD13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8" s="244" t="s">
        <v>1115</v>
      </c>
      <c r="BF138" s="232" cm="1">
        <f t="array" ref="BF138">IFERROR(
   SUM(
      _xlfn._xlws.FILTER(
         [9]!Tableau3[JP],
         ([9]!Tableau3[ITEM]=Tableau16[[#This Row],[POSTE TECHNIQUE]])*
         ([9]!Tableau3[Rep.]=Tableau16[[#This Row],[Repere REF]])
      )
   ),
0)</f>
        <v>0</v>
      </c>
      <c r="BG138" s="232" cm="1">
        <f t="array" ref="BG138">IFERROR(
   SUM(
      _xlfn._xlws.FILTER(
         [9]!Tableau3[BP],
         ([9]!Tableau3[ITEM]=Tableau16[[#This Row],[POSTE TECHNIQUE]])*
         ([9]!Tableau3[Rep.]=Tableau16[[#This Row],[Repere ADM]])
      )
   ),
0)</f>
        <v>0</v>
      </c>
      <c r="BH138" s="285"/>
      <c r="BI138" s="258"/>
      <c r="BJ138" s="257"/>
      <c r="BK138" s="257"/>
      <c r="BL138" s="257"/>
      <c r="BM138" s="275" t="s">
        <v>2587</v>
      </c>
      <c r="BN138" s="275" t="s">
        <v>2408</v>
      </c>
      <c r="BO138" s="275" t="s">
        <v>2721</v>
      </c>
      <c r="BP138" s="275" t="s">
        <v>2714</v>
      </c>
      <c r="BQ138" s="284" t="str">
        <f>Tableau16[[#This Row],[DIAM ADM]]&amp;Tableau16[[#This Row],[SERIE ADM]]</f>
        <v>00</v>
      </c>
      <c r="BR138" s="275" t="s">
        <v>2409</v>
      </c>
      <c r="BS138" s="274" t="s">
        <v>2720</v>
      </c>
      <c r="BT138" s="274"/>
      <c r="BU138" s="280"/>
      <c r="BV138" s="222"/>
    </row>
    <row r="139" spans="1:74" ht="15.6" hidden="1" customHeight="1" x14ac:dyDescent="0.25">
      <c r="A139" s="279"/>
      <c r="B139" s="278" t="s">
        <v>897</v>
      </c>
      <c r="C139" s="290" t="s">
        <v>2719</v>
      </c>
      <c r="D139" s="247"/>
      <c r="E139" s="283" t="s">
        <v>73</v>
      </c>
      <c r="F139" s="283" t="s">
        <v>73</v>
      </c>
      <c r="G13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S5500HSV</v>
      </c>
      <c r="H139" s="237" t="s">
        <v>2550</v>
      </c>
      <c r="I139" s="237" t="s">
        <v>2549</v>
      </c>
      <c r="J139" s="248"/>
      <c r="K139" s="237" t="s">
        <v>2680</v>
      </c>
      <c r="L139" s="237" t="str">
        <f>LEFT(Tableau16[[#This Row],[NUMERO CLIENT]],SEARCH("-",Tableau16[[#This Row],[NUMERO CLIENT]])-1)</f>
        <v>S2</v>
      </c>
      <c r="M139" s="237" t="s">
        <v>2639</v>
      </c>
      <c r="N139" s="237" t="s">
        <v>1386</v>
      </c>
      <c r="O139" s="237" t="s">
        <v>2553</v>
      </c>
      <c r="P139" s="237" t="s">
        <v>2559</v>
      </c>
      <c r="Q139" s="237" t="s">
        <v>2558</v>
      </c>
      <c r="R139" s="237" t="s">
        <v>73</v>
      </c>
      <c r="S139" s="251" t="s">
        <v>2718</v>
      </c>
      <c r="T139" s="251" t="s">
        <v>2717</v>
      </c>
      <c r="U139" s="237" t="s">
        <v>2716</v>
      </c>
      <c r="V139" s="275" t="e" cm="1">
        <f t="array" ref="V139">_xlfn.XLOOKUP(Tableau16[[#This Row],[CODE DN PN]]&amp;Tableau16[[#This Row],[TYPE]],'[9]TABLEAU POIDS'!$D$3:$D$68 &amp; '[9]TABLEAU POIDS'!$E$3:$E$68,'[9]TABLEAU POIDS'!$F$3:$F$68)</f>
        <v>#N/A</v>
      </c>
      <c r="W139" s="275"/>
      <c r="X139" s="244">
        <v>8</v>
      </c>
      <c r="Y139" s="284" t="str">
        <f>Tableau16[[#This Row],[DIAM ADM]]&amp;Tableau16[[#This Row],[SERIE ADM]]</f>
        <v>00</v>
      </c>
      <c r="Z139" s="284"/>
      <c r="AA139" s="233" cm="1">
        <f t="array" ref="AA13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39" s="286" t="s">
        <v>2159</v>
      </c>
      <c r="AC139" s="232" cm="1">
        <f t="array" ref="AC13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39" s="244" t="s">
        <v>2159</v>
      </c>
      <c r="AE139" s="232" cm="1">
        <f t="array" ref="AE13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39" s="244" t="s">
        <v>2159</v>
      </c>
      <c r="AG139" s="232" cm="1">
        <f t="array" ref="AG13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39" s="244" t="s">
        <v>2159</v>
      </c>
      <c r="AI139" s="232" cm="1">
        <f t="array" ref="AI13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39" s="244" t="s">
        <v>2159</v>
      </c>
      <c r="AK139" s="232" cm="1">
        <f t="array" ref="AK13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39" s="244" t="s">
        <v>2159</v>
      </c>
      <c r="AM139" s="232" cm="1">
        <f t="array" ref="AM13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39" s="244" t="s">
        <v>2159</v>
      </c>
      <c r="AO139" s="232" cm="1">
        <f t="array" ref="AO139">IFERROR(
   SUM(
      _xlfn._xlws.FILTER(
         [9]!Tableau3[JP],
         ([9]!Tableau3[ITEM]=Tableau16[[#This Row],[POSTE TECHNIQUE]])*
         ([9]!Tableau3[Rep.]=Tableau16[[#This Row],[Repere ADM]])
      )
   ),
0)</f>
        <v>0</v>
      </c>
      <c r="AP139" s="232" cm="1">
        <f t="array" ref="AP139">IFERROR(
   SUM(
      _xlfn._xlws.FILTER(
         [9]!Tableau3[BP],
         ([9]!Tableau3[ITEM]=Tableau16[[#This Row],[POSTE TECHNIQUE]])*
         ([9]!Tableau3[Rep.]=Tableau16[[#This Row],[Repere ADM]])
      )
   ),
0)</f>
        <v>0</v>
      </c>
      <c r="AQ139" s="287"/>
      <c r="AR139" s="233" cm="1">
        <f t="array" ref="AR13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39" s="286" t="s">
        <v>2159</v>
      </c>
      <c r="AT139" s="232" cm="1">
        <f t="array" ref="AT13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39" s="244" t="s">
        <v>2159</v>
      </c>
      <c r="AV139" s="232" cm="1">
        <f t="array" ref="AV13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39" s="244" t="s">
        <v>2159</v>
      </c>
      <c r="AX139" s="277" cm="1">
        <f t="array" ref="AX13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39" s="244" t="s">
        <v>2159</v>
      </c>
      <c r="AZ139" s="232" cm="1">
        <f t="array" ref="AZ13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39" s="244" t="s">
        <v>2159</v>
      </c>
      <c r="BB139" s="276" cm="1">
        <f t="array" ref="BB13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39" s="244" t="s">
        <v>2159</v>
      </c>
      <c r="BD139" s="276" cm="1">
        <f t="array" ref="BD13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39" s="244" t="s">
        <v>2159</v>
      </c>
      <c r="BF139" s="232" cm="1">
        <f t="array" ref="BF139">IFERROR(
   SUM(
      _xlfn._xlws.FILTER(
         [9]!Tableau3[JP],
         ([9]!Tableau3[ITEM]=Tableau16[[#This Row],[POSTE TECHNIQUE]])*
         ([9]!Tableau3[Rep.]=Tableau16[[#This Row],[Repere REF]])
      )
   ),
0)</f>
        <v>0</v>
      </c>
      <c r="BG139" s="232" cm="1">
        <f t="array" ref="BG139">IFERROR(
   SUM(
      _xlfn._xlws.FILTER(
         [9]!Tableau3[BP],
         ([9]!Tableau3[ITEM]=Tableau16[[#This Row],[POSTE TECHNIQUE]])*
         ([9]!Tableau3[Rep.]=Tableau16[[#This Row],[Repere ADM]])
      )
   ),
0)</f>
        <v>0</v>
      </c>
      <c r="BH139" s="285"/>
      <c r="BI139" s="258"/>
      <c r="BJ139" s="257"/>
      <c r="BK139" s="257"/>
      <c r="BL139" s="257"/>
      <c r="BM139" s="275" t="s">
        <v>2587</v>
      </c>
      <c r="BN139" s="275" t="s">
        <v>2715</v>
      </c>
      <c r="BO139" s="275"/>
      <c r="BP139" s="275" t="s">
        <v>2714</v>
      </c>
      <c r="BQ139" s="284" t="str">
        <f>Tableau16[[#This Row],[DIAM ADM]]&amp;Tableau16[[#This Row],[SERIE ADM]]</f>
        <v>00</v>
      </c>
      <c r="BR139" s="275" t="s">
        <v>2408</v>
      </c>
      <c r="BS139" s="274"/>
      <c r="BT139" s="274"/>
      <c r="BU139" s="280"/>
      <c r="BV139" s="222"/>
    </row>
    <row r="140" spans="1:74" ht="15" hidden="1" customHeight="1" x14ac:dyDescent="0.25">
      <c r="A140" s="279"/>
      <c r="B140" s="278" t="s">
        <v>899</v>
      </c>
      <c r="C140" s="290" t="s">
        <v>2713</v>
      </c>
      <c r="D140" s="247"/>
      <c r="E140" s="283" t="s">
        <v>73</v>
      </c>
      <c r="F140" s="283" t="s">
        <v>73</v>
      </c>
      <c r="G14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S5510HSV</v>
      </c>
      <c r="H140" s="237" t="s">
        <v>2550</v>
      </c>
      <c r="I140" s="237" t="s">
        <v>2549</v>
      </c>
      <c r="J140" s="248"/>
      <c r="K140" s="237" t="s">
        <v>2680</v>
      </c>
      <c r="L140" s="237" t="str">
        <f>LEFT(Tableau16[[#This Row],[NUMERO CLIENT]],SEARCH("-",Tableau16[[#This Row],[NUMERO CLIENT]])-1)</f>
        <v>S2</v>
      </c>
      <c r="M140" s="237" t="s">
        <v>2639</v>
      </c>
      <c r="N140" s="237" t="s">
        <v>1386</v>
      </c>
      <c r="O140" s="237" t="s">
        <v>2553</v>
      </c>
      <c r="P140" s="237" t="s">
        <v>2559</v>
      </c>
      <c r="Q140" s="237" t="s">
        <v>2558</v>
      </c>
      <c r="R140" s="237" t="s">
        <v>73</v>
      </c>
      <c r="S140" s="251" t="s">
        <v>2712</v>
      </c>
      <c r="T140" s="251" t="s">
        <v>2711</v>
      </c>
      <c r="U140" s="237" t="s">
        <v>2710</v>
      </c>
      <c r="V140" s="275" t="e" cm="1">
        <f t="array" ref="V140">_xlfn.XLOOKUP(Tableau16[[#This Row],[CODE DN PN]]&amp;Tableau16[[#This Row],[TYPE]],'[9]TABLEAU POIDS'!$D$3:$D$68 &amp; '[9]TABLEAU POIDS'!$E$3:$E$68,'[9]TABLEAU POIDS'!$F$3:$F$68)</f>
        <v>#N/A</v>
      </c>
      <c r="W140" s="275"/>
      <c r="X140" s="244">
        <v>8</v>
      </c>
      <c r="Y140" s="284" t="str">
        <f>Tableau16[[#This Row],[DIAM ADM]]&amp;Tableau16[[#This Row],[SERIE ADM]]</f>
        <v>00</v>
      </c>
      <c r="Z140" s="284"/>
      <c r="AA140" s="233" cm="1">
        <f t="array" ref="AA14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0" s="286" t="s">
        <v>2159</v>
      </c>
      <c r="AC140" s="232" cm="1">
        <f t="array" ref="AC14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0" s="244" t="s">
        <v>2159</v>
      </c>
      <c r="AE140" s="232" cm="1">
        <f t="array" ref="AE14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0" s="244" t="s">
        <v>2159</v>
      </c>
      <c r="AG140" s="232" cm="1">
        <f t="array" ref="AG14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0" s="244" t="s">
        <v>2159</v>
      </c>
      <c r="AI140" s="232" cm="1">
        <f t="array" ref="AI14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0" s="244" t="s">
        <v>2159</v>
      </c>
      <c r="AK140" s="232" cm="1">
        <f t="array" ref="AK14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0" s="244" t="s">
        <v>2159</v>
      </c>
      <c r="AM140" s="232" cm="1">
        <f t="array" ref="AM14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0" s="244" t="s">
        <v>2159</v>
      </c>
      <c r="AO140" s="232" cm="1">
        <f t="array" ref="AO140">IFERROR(
   SUM(
      _xlfn._xlws.FILTER(
         [9]!Tableau3[JP],
         ([9]!Tableau3[ITEM]=Tableau16[[#This Row],[POSTE TECHNIQUE]])*
         ([9]!Tableau3[Rep.]=Tableau16[[#This Row],[Repere ADM]])
      )
   ),
0)</f>
        <v>0</v>
      </c>
      <c r="AP140" s="232" cm="1">
        <f t="array" ref="AP140">IFERROR(
   SUM(
      _xlfn._xlws.FILTER(
         [9]!Tableau3[BP],
         ([9]!Tableau3[ITEM]=Tableau16[[#This Row],[POSTE TECHNIQUE]])*
         ([9]!Tableau3[Rep.]=Tableau16[[#This Row],[Repere ADM]])
      )
   ),
0)</f>
        <v>0</v>
      </c>
      <c r="AQ140" s="287"/>
      <c r="AR140" s="233" cm="1">
        <f t="array" ref="AR14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0" s="286" t="s">
        <v>2159</v>
      </c>
      <c r="AT140" s="232" cm="1">
        <f t="array" ref="AT14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0" s="244" t="s">
        <v>2159</v>
      </c>
      <c r="AV140" s="232" cm="1">
        <f t="array" ref="AV14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0" s="244" t="s">
        <v>2159</v>
      </c>
      <c r="AX140" s="277" cm="1">
        <f t="array" ref="AX14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0" s="244" t="s">
        <v>2159</v>
      </c>
      <c r="AZ140" s="232" cm="1">
        <f t="array" ref="AZ14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0" s="244" t="s">
        <v>2159</v>
      </c>
      <c r="BB140" s="276" cm="1">
        <f t="array" ref="BB14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0" s="244" t="s">
        <v>2159</v>
      </c>
      <c r="BD140" s="276" cm="1">
        <f t="array" ref="BD14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0" s="244" t="s">
        <v>2159</v>
      </c>
      <c r="BF140" s="232" cm="1">
        <f t="array" ref="BF140">IFERROR(
   SUM(
      _xlfn._xlws.FILTER(
         [9]!Tableau3[JP],
         ([9]!Tableau3[ITEM]=Tableau16[[#This Row],[POSTE TECHNIQUE]])*
         ([9]!Tableau3[Rep.]=Tableau16[[#This Row],[Repere REF]])
      )
   ),
0)</f>
        <v>0</v>
      </c>
      <c r="BG140" s="232" cm="1">
        <f t="array" ref="BG140">IFERROR(
   SUM(
      _xlfn._xlws.FILTER(
         [9]!Tableau3[BP],
         ([9]!Tableau3[ITEM]=Tableau16[[#This Row],[POSTE TECHNIQUE]])*
         ([9]!Tableau3[Rep.]=Tableau16[[#This Row],[Repere ADM]])
      )
   ),
0)</f>
        <v>0</v>
      </c>
      <c r="BH140" s="285"/>
      <c r="BI140" s="258"/>
      <c r="BJ140" s="257"/>
      <c r="BK140" s="257"/>
      <c r="BL140" s="257"/>
      <c r="BM140" s="275" t="s">
        <v>2560</v>
      </c>
      <c r="BN140" s="275" t="s">
        <v>2409</v>
      </c>
      <c r="BO140" s="275"/>
      <c r="BP140" s="275" t="s">
        <v>2409</v>
      </c>
      <c r="BQ140" s="284" t="str">
        <f>Tableau16[[#This Row],[DIAM ADM]]&amp;Tableau16[[#This Row],[SERIE ADM]]</f>
        <v>00</v>
      </c>
      <c r="BR140" s="275" t="s">
        <v>2408</v>
      </c>
      <c r="BS140" s="274"/>
      <c r="BT140" s="274"/>
      <c r="BU140" s="280"/>
      <c r="BV140" s="222"/>
    </row>
    <row r="141" spans="1:74" ht="15.6" hidden="1" customHeight="1" x14ac:dyDescent="0.25">
      <c r="A141" s="279"/>
      <c r="B141" s="278" t="s">
        <v>901</v>
      </c>
      <c r="C141" s="278" t="s">
        <v>2709</v>
      </c>
      <c r="D141" s="247"/>
      <c r="E141" s="283" t="s">
        <v>73</v>
      </c>
      <c r="F141" s="283" t="s">
        <v>83</v>
      </c>
      <c r="G14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S55140FV</v>
      </c>
      <c r="H141" s="237" t="s">
        <v>2550</v>
      </c>
      <c r="I141" s="237" t="s">
        <v>2549</v>
      </c>
      <c r="J141" s="248"/>
      <c r="K141" s="237" t="s">
        <v>2680</v>
      </c>
      <c r="L141" s="237" t="str">
        <f>LEFT(Tableau16[[#This Row],[NUMERO CLIENT]],SEARCH("-",Tableau16[[#This Row],[NUMERO CLIENT]])-1)</f>
        <v>S2</v>
      </c>
      <c r="M141" s="237" t="s">
        <v>2639</v>
      </c>
      <c r="N141" s="237" t="s">
        <v>1386</v>
      </c>
      <c r="O141" s="237" t="s">
        <v>2553</v>
      </c>
      <c r="P141" s="237" t="s">
        <v>2559</v>
      </c>
      <c r="Q141" s="237" t="s">
        <v>2558</v>
      </c>
      <c r="R141" s="237" t="s">
        <v>73</v>
      </c>
      <c r="S141" s="251" t="s">
        <v>2708</v>
      </c>
      <c r="T141" s="251" t="s">
        <v>2707</v>
      </c>
      <c r="U141" s="237" t="s">
        <v>2706</v>
      </c>
      <c r="V141" s="275" t="e" cm="1">
        <f t="array" ref="V141">_xlfn.XLOOKUP(Tableau16[[#This Row],[CODE DN PN]]&amp;Tableau16[[#This Row],[TYPE]],'[9]TABLEAU POIDS'!$D$3:$D$68 &amp; '[9]TABLEAU POIDS'!$E$3:$E$68,'[9]TABLEAU POIDS'!$F$3:$F$68)</f>
        <v>#N/A</v>
      </c>
      <c r="W141" s="275"/>
      <c r="X141" s="244">
        <v>8</v>
      </c>
      <c r="Y141" s="284" t="str">
        <f>Tableau16[[#This Row],[DIAM ADM]]&amp;Tableau16[[#This Row],[SERIE ADM]]</f>
        <v>00</v>
      </c>
      <c r="Z141" s="284"/>
      <c r="AA141" s="233" cm="1">
        <f t="array" ref="AA14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1" s="286" t="s">
        <v>2159</v>
      </c>
      <c r="AC141" s="232" cm="1">
        <f t="array" ref="AC14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1" s="244" t="s">
        <v>2159</v>
      </c>
      <c r="AE141" s="232" cm="1">
        <f t="array" ref="AE14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1" s="244" t="s">
        <v>2159</v>
      </c>
      <c r="AG141" s="232" cm="1">
        <f t="array" ref="AG14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1" s="244" t="s">
        <v>2159</v>
      </c>
      <c r="AI141" s="232" cm="1">
        <f t="array" ref="AI14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1" s="244" t="s">
        <v>2159</v>
      </c>
      <c r="AK141" s="232" cm="1">
        <f t="array" ref="AK14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1" s="244" t="s">
        <v>2159</v>
      </c>
      <c r="AM141" s="232" cm="1">
        <f t="array" ref="AM14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1" s="244" t="s">
        <v>2159</v>
      </c>
      <c r="AO141" s="232" cm="1">
        <f t="array" ref="AO141">IFERROR(
   SUM(
      _xlfn._xlws.FILTER(
         [9]!Tableau3[JP],
         ([9]!Tableau3[ITEM]=Tableau16[[#This Row],[POSTE TECHNIQUE]])*
         ([9]!Tableau3[Rep.]=Tableau16[[#This Row],[Repere ADM]])
      )
   ),
0)</f>
        <v>0</v>
      </c>
      <c r="AP141" s="232" cm="1">
        <f t="array" ref="AP141">IFERROR(
   SUM(
      _xlfn._xlws.FILTER(
         [9]!Tableau3[BP],
         ([9]!Tableau3[ITEM]=Tableau16[[#This Row],[POSTE TECHNIQUE]])*
         ([9]!Tableau3[Rep.]=Tableau16[[#This Row],[Repere ADM]])
      )
   ),
0)</f>
        <v>0</v>
      </c>
      <c r="AQ141" s="287"/>
      <c r="AR141" s="233" cm="1">
        <f t="array" ref="AR14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1" s="286" t="s">
        <v>2159</v>
      </c>
      <c r="AT141" s="232" cm="1">
        <f t="array" ref="AT14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1" s="244" t="s">
        <v>2159</v>
      </c>
      <c r="AV141" s="232" cm="1">
        <f t="array" ref="AV14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1" s="244" t="s">
        <v>2159</v>
      </c>
      <c r="AX141" s="277" cm="1">
        <f t="array" ref="AX14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1" s="244" t="s">
        <v>2159</v>
      </c>
      <c r="AZ141" s="232" cm="1">
        <f t="array" ref="AZ14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1" s="244" t="s">
        <v>2159</v>
      </c>
      <c r="BB141" s="276" cm="1">
        <f t="array" ref="BB14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1" s="244" t="s">
        <v>2159</v>
      </c>
      <c r="BD141" s="276" cm="1">
        <f t="array" ref="BD14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1" s="244" t="s">
        <v>2159</v>
      </c>
      <c r="BF141" s="232" cm="1">
        <f t="array" ref="BF141">IFERROR(
   SUM(
      _xlfn._xlws.FILTER(
         [9]!Tableau3[JP],
         ([9]!Tableau3[ITEM]=Tableau16[[#This Row],[POSTE TECHNIQUE]])*
         ([9]!Tableau3[Rep.]=Tableau16[[#This Row],[Repere REF]])
      )
   ),
0)</f>
        <v>0</v>
      </c>
      <c r="BG141" s="232" cm="1">
        <f t="array" ref="BG141">IFERROR(
   SUM(
      _xlfn._xlws.FILTER(
         [9]!Tableau3[BP],
         ([9]!Tableau3[ITEM]=Tableau16[[#This Row],[POSTE TECHNIQUE]])*
         ([9]!Tableau3[Rep.]=Tableau16[[#This Row],[Repere ADM]])
      )
   ),
0)</f>
        <v>0</v>
      </c>
      <c r="BH141" s="285"/>
      <c r="BI141" s="258"/>
      <c r="BJ141" s="257"/>
      <c r="BK141" s="257"/>
      <c r="BL141" s="257"/>
      <c r="BM141" s="275" t="s">
        <v>2560</v>
      </c>
      <c r="BN141" s="275" t="s">
        <v>2409</v>
      </c>
      <c r="BO141" s="275"/>
      <c r="BP141" s="275" t="s">
        <v>2409</v>
      </c>
      <c r="BQ141" s="284" t="str">
        <f>Tableau16[[#This Row],[DIAM ADM]]&amp;Tableau16[[#This Row],[SERIE ADM]]</f>
        <v>00</v>
      </c>
      <c r="BR141" s="275" t="s">
        <v>2408</v>
      </c>
      <c r="BS141" s="274"/>
      <c r="BT141" s="274"/>
      <c r="BU141" s="280"/>
      <c r="BV141" s="222"/>
    </row>
    <row r="142" spans="1:74" ht="15.6" hidden="1" customHeight="1" x14ac:dyDescent="0.25">
      <c r="A142" s="279"/>
      <c r="B142" s="278" t="s">
        <v>903</v>
      </c>
      <c r="C142" s="290" t="s">
        <v>2705</v>
      </c>
      <c r="D142" s="247"/>
      <c r="E142" s="283" t="s">
        <v>73</v>
      </c>
      <c r="F142" s="283" t="s">
        <v>73</v>
      </c>
      <c r="G14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S55150FV</v>
      </c>
      <c r="H142" s="237" t="s">
        <v>2550</v>
      </c>
      <c r="I142" s="237" t="s">
        <v>2549</v>
      </c>
      <c r="J142" s="248"/>
      <c r="K142" s="237" t="s">
        <v>2680</v>
      </c>
      <c r="L142" s="237" t="str">
        <f>LEFT(Tableau16[[#This Row],[NUMERO CLIENT]],SEARCH("-",Tableau16[[#This Row],[NUMERO CLIENT]])-1)</f>
        <v>S2</v>
      </c>
      <c r="M142" s="237" t="s">
        <v>2639</v>
      </c>
      <c r="N142" s="237" t="s">
        <v>1386</v>
      </c>
      <c r="O142" s="237" t="s">
        <v>2553</v>
      </c>
      <c r="P142" s="237" t="s">
        <v>2559</v>
      </c>
      <c r="Q142" s="237" t="s">
        <v>2558</v>
      </c>
      <c r="R142" s="237" t="s">
        <v>73</v>
      </c>
      <c r="S142" s="251" t="s">
        <v>2704</v>
      </c>
      <c r="T142" s="251" t="s">
        <v>2703</v>
      </c>
      <c r="U142" s="237" t="s">
        <v>2702</v>
      </c>
      <c r="V142" s="275" t="e" cm="1">
        <f t="array" ref="V142">_xlfn.XLOOKUP(Tableau16[[#This Row],[CODE DN PN]]&amp;Tableau16[[#This Row],[TYPE]],'[9]TABLEAU POIDS'!$D$3:$D$68 &amp; '[9]TABLEAU POIDS'!$E$3:$E$68,'[9]TABLEAU POIDS'!$F$3:$F$68)</f>
        <v>#N/A</v>
      </c>
      <c r="W142" s="275"/>
      <c r="X142" s="244">
        <v>8</v>
      </c>
      <c r="Y142" s="284" t="str">
        <f>Tableau16[[#This Row],[DIAM ADM]]&amp;Tableau16[[#This Row],[SERIE ADM]]</f>
        <v>00</v>
      </c>
      <c r="Z142" s="284"/>
      <c r="AA142" s="233" cm="1">
        <f t="array" ref="AA14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2" s="286" t="s">
        <v>2159</v>
      </c>
      <c r="AC142" s="232" cm="1">
        <f t="array" ref="AC14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2" s="244" t="s">
        <v>2159</v>
      </c>
      <c r="AE142" s="232" cm="1">
        <f t="array" ref="AE14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2" s="244" t="s">
        <v>2159</v>
      </c>
      <c r="AG142" s="232" cm="1">
        <f t="array" ref="AG14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2" s="244" t="s">
        <v>2159</v>
      </c>
      <c r="AI142" s="232" cm="1">
        <f t="array" ref="AI14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2" s="244" t="s">
        <v>2159</v>
      </c>
      <c r="AK142" s="232" cm="1">
        <f t="array" ref="AK14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2" s="244" t="s">
        <v>2159</v>
      </c>
      <c r="AM142" s="232" cm="1">
        <f t="array" ref="AM14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2" s="244" t="s">
        <v>2159</v>
      </c>
      <c r="AO142" s="232" cm="1">
        <f t="array" ref="AO142">IFERROR(
   SUM(
      _xlfn._xlws.FILTER(
         [9]!Tableau3[JP],
         ([9]!Tableau3[ITEM]=Tableau16[[#This Row],[POSTE TECHNIQUE]])*
         ([9]!Tableau3[Rep.]=Tableau16[[#This Row],[Repere ADM]])
      )
   ),
0)</f>
        <v>0</v>
      </c>
      <c r="AP142" s="232" cm="1">
        <f t="array" ref="AP142">IFERROR(
   SUM(
      _xlfn._xlws.FILTER(
         [9]!Tableau3[BP],
         ([9]!Tableau3[ITEM]=Tableau16[[#This Row],[POSTE TECHNIQUE]])*
         ([9]!Tableau3[Rep.]=Tableau16[[#This Row],[Repere ADM]])
      )
   ),
0)</f>
        <v>0</v>
      </c>
      <c r="AQ142" s="287"/>
      <c r="AR142" s="233" cm="1">
        <f t="array" ref="AR14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2" s="286" t="s">
        <v>2159</v>
      </c>
      <c r="AT142" s="232" cm="1">
        <f t="array" ref="AT14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2" s="244" t="s">
        <v>2159</v>
      </c>
      <c r="AV142" s="232" cm="1">
        <f t="array" ref="AV14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2" s="244" t="s">
        <v>2159</v>
      </c>
      <c r="AX142" s="277" cm="1">
        <f t="array" ref="AX14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2" s="244" t="s">
        <v>2159</v>
      </c>
      <c r="AZ142" s="232" cm="1">
        <f t="array" ref="AZ14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2" s="244" t="s">
        <v>2159</v>
      </c>
      <c r="BB142" s="276" cm="1">
        <f t="array" ref="BB14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2" s="244" t="s">
        <v>2159</v>
      </c>
      <c r="BD142" s="276" cm="1">
        <f t="array" ref="BD14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2" s="244" t="s">
        <v>2159</v>
      </c>
      <c r="BF142" s="232" cm="1">
        <f t="array" ref="BF142">IFERROR(
   SUM(
      _xlfn._xlws.FILTER(
         [9]!Tableau3[JP],
         ([9]!Tableau3[ITEM]=Tableau16[[#This Row],[POSTE TECHNIQUE]])*
         ([9]!Tableau3[Rep.]=Tableau16[[#This Row],[Repere REF]])
      )
   ),
0)</f>
        <v>0</v>
      </c>
      <c r="BG142" s="232" cm="1">
        <f t="array" ref="BG142">IFERROR(
   SUM(
      _xlfn._xlws.FILTER(
         [9]!Tableau3[BP],
         ([9]!Tableau3[ITEM]=Tableau16[[#This Row],[POSTE TECHNIQUE]])*
         ([9]!Tableau3[Rep.]=Tableau16[[#This Row],[Repere ADM]])
      )
   ),
0)</f>
        <v>0</v>
      </c>
      <c r="BH142" s="285"/>
      <c r="BI142" s="258"/>
      <c r="BJ142" s="257"/>
      <c r="BK142" s="257"/>
      <c r="BL142" s="257"/>
      <c r="BM142" s="275" t="s">
        <v>2560</v>
      </c>
      <c r="BN142" s="275" t="s">
        <v>2409</v>
      </c>
      <c r="BO142" s="275"/>
      <c r="BP142" s="275" t="s">
        <v>2409</v>
      </c>
      <c r="BQ142" s="284" t="str">
        <f>Tableau16[[#This Row],[DIAM ADM]]&amp;Tableau16[[#This Row],[SERIE ADM]]</f>
        <v>00</v>
      </c>
      <c r="BR142" s="275" t="s">
        <v>2408</v>
      </c>
      <c r="BS142" s="274"/>
      <c r="BT142" s="274"/>
      <c r="BU142" s="280"/>
      <c r="BV142" s="222"/>
    </row>
    <row r="143" spans="1:74" ht="15.6" customHeight="1" x14ac:dyDescent="0.25">
      <c r="A143" s="279"/>
      <c r="B143" s="278" t="s">
        <v>904</v>
      </c>
      <c r="C143" s="290" t="s">
        <v>2701</v>
      </c>
      <c r="D143" s="247"/>
      <c r="E143" s="283" t="s">
        <v>73</v>
      </c>
      <c r="F143" s="283" t="s">
        <v>73</v>
      </c>
      <c r="G14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S55191FV</v>
      </c>
      <c r="H143" s="237" t="s">
        <v>2550</v>
      </c>
      <c r="I143" s="237" t="s">
        <v>2549</v>
      </c>
      <c r="J143" s="248"/>
      <c r="K143" s="237" t="s">
        <v>2680</v>
      </c>
      <c r="L143" s="237" t="str">
        <f>LEFT(Tableau16[[#This Row],[NUMERO CLIENT]],SEARCH("-",Tableau16[[#This Row],[NUMERO CLIENT]])-1)</f>
        <v>S2</v>
      </c>
      <c r="M143" s="237" t="s">
        <v>2639</v>
      </c>
      <c r="N143" s="237" t="s">
        <v>1631</v>
      </c>
      <c r="O143" s="237" t="s">
        <v>2577</v>
      </c>
      <c r="P143" s="237" t="s">
        <v>2559</v>
      </c>
      <c r="Q143" s="237" t="s">
        <v>2558</v>
      </c>
      <c r="R143" s="237" t="s">
        <v>73</v>
      </c>
      <c r="S143" s="251" t="s">
        <v>2700</v>
      </c>
      <c r="T143" s="251" t="s">
        <v>2699</v>
      </c>
      <c r="U143" s="237" t="s">
        <v>2698</v>
      </c>
      <c r="V143" s="275" t="e" cm="1">
        <f t="array" ref="V143">_xlfn.XLOOKUP(Tableau16[[#This Row],[CODE DN PN]]&amp;Tableau16[[#This Row],[TYPE]],'[9]TABLEAU POIDS'!$D$3:$D$68 &amp; '[9]TABLEAU POIDS'!$E$3:$E$68,'[9]TABLEAU POIDS'!$F$3:$F$68)</f>
        <v>#N/A</v>
      </c>
      <c r="W143" s="275"/>
      <c r="X143" s="244">
        <v>8</v>
      </c>
      <c r="Y143" s="284" t="str">
        <f>Tableau16[[#This Row],[DIAM ADM]]&amp;Tableau16[[#This Row],[SERIE ADM]]</f>
        <v>00</v>
      </c>
      <c r="Z143" s="284"/>
      <c r="AA143" s="233" cm="1">
        <f t="array" ref="AA14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3" s="286" t="s">
        <v>2159</v>
      </c>
      <c r="AC143" s="232" cm="1">
        <f t="array" ref="AC14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3" s="244" t="s">
        <v>2159</v>
      </c>
      <c r="AE143" s="232" cm="1">
        <f t="array" ref="AE14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3" s="244" t="s">
        <v>2159</v>
      </c>
      <c r="AG143" s="232" cm="1">
        <f t="array" ref="AG14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3" s="244" t="s">
        <v>2159</v>
      </c>
      <c r="AI143" s="232" cm="1">
        <f t="array" ref="AI14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3" s="244" t="s">
        <v>2159</v>
      </c>
      <c r="AK143" s="232" cm="1">
        <f t="array" ref="AK14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3" s="244" t="s">
        <v>2159</v>
      </c>
      <c r="AM143" s="232" cm="1">
        <f t="array" ref="AM14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3" s="244" t="s">
        <v>2159</v>
      </c>
      <c r="AO143" s="232" cm="1">
        <f t="array" ref="AO143">IFERROR(
   SUM(
      _xlfn._xlws.FILTER(
         [9]!Tableau3[JP],
         ([9]!Tableau3[ITEM]=Tableau16[[#This Row],[POSTE TECHNIQUE]])*
         ([9]!Tableau3[Rep.]=Tableau16[[#This Row],[Repere ADM]])
      )
   ),
0)</f>
        <v>0</v>
      </c>
      <c r="AP143" s="232" cm="1">
        <f t="array" ref="AP143">IFERROR(
   SUM(
      _xlfn._xlws.FILTER(
         [9]!Tableau3[BP],
         ([9]!Tableau3[ITEM]=Tableau16[[#This Row],[POSTE TECHNIQUE]])*
         ([9]!Tableau3[Rep.]=Tableau16[[#This Row],[Repere ADM]])
      )
   ),
0)</f>
        <v>0</v>
      </c>
      <c r="AQ143" s="287"/>
      <c r="AR143" s="233" cm="1">
        <f t="array" ref="AR14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3" s="286" t="s">
        <v>2159</v>
      </c>
      <c r="AT143" s="232" cm="1">
        <f t="array" ref="AT14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3" s="244" t="s">
        <v>2159</v>
      </c>
      <c r="AV143" s="232" cm="1">
        <f t="array" ref="AV14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3" s="244" t="s">
        <v>2159</v>
      </c>
      <c r="AX143" s="277" cm="1">
        <f t="array" ref="AX14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3" s="244" t="s">
        <v>2159</v>
      </c>
      <c r="AZ143" s="232" cm="1">
        <f t="array" ref="AZ14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3" s="244" t="s">
        <v>2159</v>
      </c>
      <c r="BB143" s="276" cm="1">
        <f t="array" ref="BB14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3" s="244" t="s">
        <v>2159</v>
      </c>
      <c r="BD143" s="276" cm="1">
        <f t="array" ref="BD14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3" s="244" t="s">
        <v>2159</v>
      </c>
      <c r="BF143" s="232" cm="1">
        <f t="array" ref="BF143">IFERROR(
   SUM(
      _xlfn._xlws.FILTER(
         [9]!Tableau3[JP],
         ([9]!Tableau3[ITEM]=Tableau16[[#This Row],[POSTE TECHNIQUE]])*
         ([9]!Tableau3[Rep.]=Tableau16[[#This Row],[Repere REF]])
      )
   ),
0)</f>
        <v>0</v>
      </c>
      <c r="BG143" s="232" cm="1">
        <f t="array" ref="BG143">IFERROR(
   SUM(
      _xlfn._xlws.FILTER(
         [9]!Tableau3[BP],
         ([9]!Tableau3[ITEM]=Tableau16[[#This Row],[POSTE TECHNIQUE]])*
         ([9]!Tableau3[Rep.]=Tableau16[[#This Row],[Repere ADM]])
      )
   ),
0)</f>
        <v>0</v>
      </c>
      <c r="BH143" s="285"/>
      <c r="BI143" s="258"/>
      <c r="BJ143" s="257"/>
      <c r="BK143" s="257"/>
      <c r="BL143" s="257"/>
      <c r="BM143" s="275" t="s">
        <v>2554</v>
      </c>
      <c r="BN143" s="275" t="s">
        <v>2409</v>
      </c>
      <c r="BO143" s="275" t="s">
        <v>2409</v>
      </c>
      <c r="BP143" s="275" t="s">
        <v>2409</v>
      </c>
      <c r="BQ143" s="284" t="str">
        <f>Tableau16[[#This Row],[DIAM ADM]]&amp;Tableau16[[#This Row],[SERIE ADM]]</f>
        <v>00</v>
      </c>
      <c r="BR143" s="275" t="s">
        <v>2408</v>
      </c>
      <c r="BS143" s="274"/>
      <c r="BT143" s="274"/>
      <c r="BU143" s="280"/>
      <c r="BV143" s="222"/>
    </row>
    <row r="144" spans="1:74" ht="15.6" hidden="1" customHeight="1" x14ac:dyDescent="0.25">
      <c r="A144" s="279"/>
      <c r="B144" s="278" t="s">
        <v>907</v>
      </c>
      <c r="C144" s="290" t="s">
        <v>2697</v>
      </c>
      <c r="D144" s="247"/>
      <c r="E144" s="283" t="s">
        <v>73</v>
      </c>
      <c r="F144" s="283" t="s">
        <v>73</v>
      </c>
      <c r="G14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S5520HSV</v>
      </c>
      <c r="H144" s="237" t="s">
        <v>2550</v>
      </c>
      <c r="I144" s="237" t="s">
        <v>2549</v>
      </c>
      <c r="J144" s="248"/>
      <c r="K144" s="237" t="s">
        <v>2680</v>
      </c>
      <c r="L144" s="237" t="str">
        <f>LEFT(Tableau16[[#This Row],[NUMERO CLIENT]],SEARCH("-",Tableau16[[#This Row],[NUMERO CLIENT]])-1)</f>
        <v>S2</v>
      </c>
      <c r="M144" s="237" t="s">
        <v>2639</v>
      </c>
      <c r="N144" s="237" t="s">
        <v>1386</v>
      </c>
      <c r="O144" s="237" t="s">
        <v>2553</v>
      </c>
      <c r="P144" s="237" t="s">
        <v>2559</v>
      </c>
      <c r="Q144" s="237" t="s">
        <v>2558</v>
      </c>
      <c r="R144" s="237" t="s">
        <v>73</v>
      </c>
      <c r="S144" s="251" t="s">
        <v>2696</v>
      </c>
      <c r="T144" s="251" t="s">
        <v>2695</v>
      </c>
      <c r="U144" s="237" t="s">
        <v>2694</v>
      </c>
      <c r="V144" s="275" t="e" cm="1">
        <f t="array" ref="V144">_xlfn.XLOOKUP(Tableau16[[#This Row],[CODE DN PN]]&amp;Tableau16[[#This Row],[TYPE]],'[9]TABLEAU POIDS'!$D$3:$D$68 &amp; '[9]TABLEAU POIDS'!$E$3:$E$68,'[9]TABLEAU POIDS'!$F$3:$F$68)</f>
        <v>#N/A</v>
      </c>
      <c r="W144" s="275"/>
      <c r="X144" s="244">
        <v>8</v>
      </c>
      <c r="Y144" s="284" t="str">
        <f>Tableau16[[#This Row],[DIAM ADM]]&amp;Tableau16[[#This Row],[SERIE ADM]]</f>
        <v>00</v>
      </c>
      <c r="Z144" s="284"/>
      <c r="AA144" s="233" cm="1">
        <f t="array" ref="AA14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4" s="286" t="s">
        <v>2159</v>
      </c>
      <c r="AC144" s="232" cm="1">
        <f t="array" ref="AC14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4" s="244" t="s">
        <v>2159</v>
      </c>
      <c r="AE144" s="232" cm="1">
        <f t="array" ref="AE14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4" s="244" t="s">
        <v>2159</v>
      </c>
      <c r="AG144" s="232" cm="1">
        <f t="array" ref="AG14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4" s="244" t="s">
        <v>2159</v>
      </c>
      <c r="AI144" s="232" cm="1">
        <f t="array" ref="AI14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4" s="244" t="s">
        <v>2159</v>
      </c>
      <c r="AK144" s="232" cm="1">
        <f t="array" ref="AK14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4" s="244" t="s">
        <v>2159</v>
      </c>
      <c r="AM144" s="232" cm="1">
        <f t="array" ref="AM14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4" s="244" t="s">
        <v>2159</v>
      </c>
      <c r="AO144" s="232" cm="1">
        <f t="array" ref="AO144">IFERROR(
   SUM(
      _xlfn._xlws.FILTER(
         [9]!Tableau3[JP],
         ([9]!Tableau3[ITEM]=Tableau16[[#This Row],[POSTE TECHNIQUE]])*
         ([9]!Tableau3[Rep.]=Tableau16[[#This Row],[Repere ADM]])
      )
   ),
0)</f>
        <v>0</v>
      </c>
      <c r="AP144" s="232" cm="1">
        <f t="array" ref="AP144">IFERROR(
   SUM(
      _xlfn._xlws.FILTER(
         [9]!Tableau3[BP],
         ([9]!Tableau3[ITEM]=Tableau16[[#This Row],[POSTE TECHNIQUE]])*
         ([9]!Tableau3[Rep.]=Tableau16[[#This Row],[Repere ADM]])
      )
   ),
0)</f>
        <v>0</v>
      </c>
      <c r="AQ144" s="287"/>
      <c r="AR144" s="233" cm="1">
        <f t="array" ref="AR14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4" s="286" t="s">
        <v>2159</v>
      </c>
      <c r="AT144" s="232" cm="1">
        <f t="array" ref="AT14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4" s="244" t="s">
        <v>2159</v>
      </c>
      <c r="AV144" s="232" cm="1">
        <f t="array" ref="AV14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4" s="244" t="s">
        <v>2159</v>
      </c>
      <c r="AX144" s="277" cm="1">
        <f t="array" ref="AX14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4" s="244" t="s">
        <v>2159</v>
      </c>
      <c r="AZ144" s="232" cm="1">
        <f t="array" ref="AZ14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4" s="244" t="s">
        <v>2159</v>
      </c>
      <c r="BB144" s="276" cm="1">
        <f t="array" ref="BB14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4" s="244" t="s">
        <v>2159</v>
      </c>
      <c r="BD144" s="276" cm="1">
        <f t="array" ref="BD14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4" s="244" t="s">
        <v>2159</v>
      </c>
      <c r="BF144" s="232" cm="1">
        <f t="array" ref="BF144">IFERROR(
   SUM(
      _xlfn._xlws.FILTER(
         [9]!Tableau3[JP],
         ([9]!Tableau3[ITEM]=Tableau16[[#This Row],[POSTE TECHNIQUE]])*
         ([9]!Tableau3[Rep.]=Tableau16[[#This Row],[Repere REF]])
      )
   ),
0)</f>
        <v>0</v>
      </c>
      <c r="BG144" s="232" cm="1">
        <f t="array" ref="BG144">IFERROR(
   SUM(
      _xlfn._xlws.FILTER(
         [9]!Tableau3[BP],
         ([9]!Tableau3[ITEM]=Tableau16[[#This Row],[POSTE TECHNIQUE]])*
         ([9]!Tableau3[Rep.]=Tableau16[[#This Row],[Repere ADM]])
      )
   ),
0)</f>
        <v>0</v>
      </c>
      <c r="BH144" s="285"/>
      <c r="BI144" s="258"/>
      <c r="BJ144" s="257"/>
      <c r="BK144" s="257"/>
      <c r="BL144" s="257"/>
      <c r="BM144" s="281" t="s">
        <v>2587</v>
      </c>
      <c r="BN144" s="275" t="s">
        <v>2408</v>
      </c>
      <c r="BO144" s="275"/>
      <c r="BP144" s="275" t="s">
        <v>2408</v>
      </c>
      <c r="BQ144" s="284" t="str">
        <f>Tableau16[[#This Row],[DIAM ADM]]&amp;Tableau16[[#This Row],[SERIE ADM]]</f>
        <v>00</v>
      </c>
      <c r="BR144" s="275" t="s">
        <v>2408</v>
      </c>
      <c r="BS144" s="274"/>
      <c r="BT144" s="274"/>
      <c r="BU144" s="280"/>
      <c r="BV144" s="222"/>
    </row>
    <row r="145" spans="1:74" ht="15.6" customHeight="1" x14ac:dyDescent="0.25">
      <c r="A145" s="279"/>
      <c r="B145" s="278" t="s">
        <v>909</v>
      </c>
      <c r="C145" s="290" t="s">
        <v>2693</v>
      </c>
      <c r="D145" s="247"/>
      <c r="E145" s="283" t="s">
        <v>73</v>
      </c>
      <c r="F145" s="283" t="s">
        <v>73</v>
      </c>
      <c r="G14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S55340BPV</v>
      </c>
      <c r="H145" s="237" t="s">
        <v>2550</v>
      </c>
      <c r="I145" s="237" t="s">
        <v>2549</v>
      </c>
      <c r="J145" s="248"/>
      <c r="K145" s="237" t="s">
        <v>2680</v>
      </c>
      <c r="L145" s="237" t="str">
        <f>LEFT(Tableau16[[#This Row],[NUMERO CLIENT]],SEARCH("-",Tableau16[[#This Row],[NUMERO CLIENT]])-1)</f>
        <v>S2</v>
      </c>
      <c r="M145" s="237" t="s">
        <v>2639</v>
      </c>
      <c r="N145" s="237" t="s">
        <v>2692</v>
      </c>
      <c r="O145" s="237" t="s">
        <v>2577</v>
      </c>
      <c r="P145" s="237" t="s">
        <v>2691</v>
      </c>
      <c r="Q145" s="237" t="s">
        <v>2558</v>
      </c>
      <c r="R145" s="237" t="s">
        <v>73</v>
      </c>
      <c r="S145" s="251" t="s">
        <v>2690</v>
      </c>
      <c r="T145" s="251" t="s">
        <v>2689</v>
      </c>
      <c r="U145" s="237" t="s">
        <v>2688</v>
      </c>
      <c r="V145" s="275" t="e" cm="1">
        <f t="array" ref="V145">_xlfn.XLOOKUP(Tableau16[[#This Row],[CODE DN PN]]&amp;Tableau16[[#This Row],[TYPE]],'[9]TABLEAU POIDS'!$D$3:$D$68 &amp; '[9]TABLEAU POIDS'!$E$3:$E$68,'[9]TABLEAU POIDS'!$F$3:$F$68)</f>
        <v>#N/A</v>
      </c>
      <c r="W145" s="275"/>
      <c r="X145" s="244">
        <v>10</v>
      </c>
      <c r="Y145" s="284" t="str">
        <f>Tableau16[[#This Row],[DIAM ADM]]&amp;Tableau16[[#This Row],[SERIE ADM]]</f>
        <v>00</v>
      </c>
      <c r="Z145" s="284"/>
      <c r="AA145" s="233" cm="1">
        <f t="array" ref="AA14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5" s="286" t="s">
        <v>2159</v>
      </c>
      <c r="AC145" s="232" cm="1">
        <f t="array" ref="AC14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5" s="244" t="s">
        <v>2159</v>
      </c>
      <c r="AE145" s="232" cm="1">
        <f t="array" ref="AE14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5" s="244" t="s">
        <v>2159</v>
      </c>
      <c r="AG145" s="232" cm="1">
        <f t="array" ref="AG14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5" s="244" t="s">
        <v>2159</v>
      </c>
      <c r="AI145" s="232" cm="1">
        <f t="array" ref="AI14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5" s="244" t="s">
        <v>2159</v>
      </c>
      <c r="AK145" s="232" cm="1">
        <f t="array" ref="AK14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5" s="244" t="s">
        <v>2159</v>
      </c>
      <c r="AM145" s="232" cm="1">
        <f t="array" ref="AM14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5" s="244" t="s">
        <v>2159</v>
      </c>
      <c r="AO145" s="232" cm="1">
        <f t="array" ref="AO145">IFERROR(
   SUM(
      _xlfn._xlws.FILTER(
         [9]!Tableau3[JP],
         ([9]!Tableau3[ITEM]=Tableau16[[#This Row],[POSTE TECHNIQUE]])*
         ([9]!Tableau3[Rep.]=Tableau16[[#This Row],[Repere ADM]])
      )
   ),
0)</f>
        <v>0</v>
      </c>
      <c r="AP145" s="232" cm="1">
        <f t="array" ref="AP145">IFERROR(
   SUM(
      _xlfn._xlws.FILTER(
         [9]!Tableau3[BP],
         ([9]!Tableau3[ITEM]=Tableau16[[#This Row],[POSTE TECHNIQUE]])*
         ([9]!Tableau3[Rep.]=Tableau16[[#This Row],[Repere ADM]])
      )
   ),
0)</f>
        <v>0</v>
      </c>
      <c r="AQ145" s="287"/>
      <c r="AR145" s="233" cm="1">
        <f t="array" ref="AR14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5" s="286" t="s">
        <v>2159</v>
      </c>
      <c r="AT145" s="232" cm="1">
        <f t="array" ref="AT14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5" s="244" t="s">
        <v>2159</v>
      </c>
      <c r="AV145" s="232" cm="1">
        <f t="array" ref="AV14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5" s="244" t="s">
        <v>2159</v>
      </c>
      <c r="AX145" s="277" cm="1">
        <f t="array" ref="AX14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5" s="244" t="s">
        <v>2159</v>
      </c>
      <c r="AZ145" s="232" cm="1">
        <f t="array" ref="AZ14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5" s="244" t="s">
        <v>2159</v>
      </c>
      <c r="BB145" s="276" cm="1">
        <f t="array" ref="BB14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5" s="244" t="s">
        <v>2159</v>
      </c>
      <c r="BD145" s="276" cm="1">
        <f t="array" ref="BD14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5" s="244" t="s">
        <v>2159</v>
      </c>
      <c r="BF145" s="232" cm="1">
        <f t="array" ref="BF145">IFERROR(
   SUM(
      _xlfn._xlws.FILTER(
         [9]!Tableau3[JP],
         ([9]!Tableau3[ITEM]=Tableau16[[#This Row],[POSTE TECHNIQUE]])*
         ([9]!Tableau3[Rep.]=Tableau16[[#This Row],[Repere REF]])
      )
   ),
0)</f>
        <v>0</v>
      </c>
      <c r="BG145" s="232" cm="1">
        <f t="array" ref="BG145">IFERROR(
   SUM(
      _xlfn._xlws.FILTER(
         [9]!Tableau3[BP],
         ([9]!Tableau3[ITEM]=Tableau16[[#This Row],[POSTE TECHNIQUE]])*
         ([9]!Tableau3[Rep.]=Tableau16[[#This Row],[Repere ADM]])
      )
   ),
0)</f>
        <v>0</v>
      </c>
      <c r="BH145" s="285"/>
      <c r="BI145" s="258"/>
      <c r="BJ145" s="257"/>
      <c r="BK145" s="257"/>
      <c r="BL145" s="257"/>
      <c r="BM145" s="281" t="s">
        <v>2560</v>
      </c>
      <c r="BN145" s="275" t="s">
        <v>2409</v>
      </c>
      <c r="BO145" s="275"/>
      <c r="BP145" s="275" t="s">
        <v>2409</v>
      </c>
      <c r="BQ145" s="284" t="str">
        <f>Tableau16[[#This Row],[DIAM ADM]]&amp;Tableau16[[#This Row],[SERIE ADM]]</f>
        <v>00</v>
      </c>
      <c r="BR145" s="275" t="s">
        <v>2408</v>
      </c>
      <c r="BS145" s="274"/>
      <c r="BT145" s="274"/>
      <c r="BU145" s="280"/>
      <c r="BV145" s="222"/>
    </row>
    <row r="146" spans="1:74" ht="15.6" hidden="1" customHeight="1" x14ac:dyDescent="0.25">
      <c r="A146" s="279"/>
      <c r="B146" s="278" t="s">
        <v>912</v>
      </c>
      <c r="C146" s="290" t="s">
        <v>2687</v>
      </c>
      <c r="D146" s="247"/>
      <c r="E146" s="283" t="s">
        <v>73</v>
      </c>
      <c r="F146" s="283" t="s">
        <v>73</v>
      </c>
      <c r="G14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S61090FV</v>
      </c>
      <c r="H146" s="237" t="s">
        <v>2550</v>
      </c>
      <c r="I146" s="237" t="s">
        <v>2549</v>
      </c>
      <c r="J146" s="248"/>
      <c r="K146" s="237" t="s">
        <v>2680</v>
      </c>
      <c r="L146" s="237" t="str">
        <f>LEFT(Tableau16[[#This Row],[NUMERO CLIENT]],SEARCH("-",Tableau16[[#This Row],[NUMERO CLIENT]])-1)</f>
        <v>S2</v>
      </c>
      <c r="M146" s="237" t="s">
        <v>2639</v>
      </c>
      <c r="N146" s="237" t="s">
        <v>1820</v>
      </c>
      <c r="O146" s="237" t="s">
        <v>2553</v>
      </c>
      <c r="P146" s="237" t="s">
        <v>2559</v>
      </c>
      <c r="Q146" s="237" t="s">
        <v>2558</v>
      </c>
      <c r="R146" s="237" t="s">
        <v>73</v>
      </c>
      <c r="S146" s="251" t="s">
        <v>2686</v>
      </c>
      <c r="T146" s="251" t="s">
        <v>2685</v>
      </c>
      <c r="U146" s="237" t="s">
        <v>2684</v>
      </c>
      <c r="V146" s="275" t="e" cm="1">
        <f t="array" ref="V146">_xlfn.XLOOKUP(Tableau16[[#This Row],[CODE DN PN]]&amp;Tableau16[[#This Row],[TYPE]],'[9]TABLEAU POIDS'!$D$3:$D$68 &amp; '[9]TABLEAU POIDS'!$E$3:$E$68,'[9]TABLEAU POIDS'!$F$3:$F$68)</f>
        <v>#N/A</v>
      </c>
      <c r="W146" s="275"/>
      <c r="X146" s="244">
        <v>8</v>
      </c>
      <c r="Y146" s="284" t="str">
        <f>Tableau16[[#This Row],[DIAM ADM]]&amp;Tableau16[[#This Row],[SERIE ADM]]</f>
        <v>00</v>
      </c>
      <c r="Z146" s="284"/>
      <c r="AA146" s="233" cm="1">
        <f t="array" ref="AA14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6" s="286" t="s">
        <v>2159</v>
      </c>
      <c r="AC146" s="232" cm="1">
        <f t="array" ref="AC14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6" s="244" t="s">
        <v>2159</v>
      </c>
      <c r="AE146" s="232" cm="1">
        <f t="array" ref="AE14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6" s="244" t="s">
        <v>2159</v>
      </c>
      <c r="AG146" s="232" cm="1">
        <f t="array" ref="AG14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6" s="244" t="s">
        <v>2159</v>
      </c>
      <c r="AI146" s="232" cm="1">
        <f t="array" ref="AI14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6" s="244" t="s">
        <v>2159</v>
      </c>
      <c r="AK146" s="232" cm="1">
        <f t="array" ref="AK14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6" s="244" t="s">
        <v>2159</v>
      </c>
      <c r="AM146" s="232" cm="1">
        <f t="array" ref="AM14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6" s="244" t="s">
        <v>2159</v>
      </c>
      <c r="AO146" s="232" cm="1">
        <f t="array" ref="AO146">IFERROR(
   SUM(
      _xlfn._xlws.FILTER(
         [9]!Tableau3[JP],
         ([9]!Tableau3[ITEM]=Tableau16[[#This Row],[POSTE TECHNIQUE]])*
         ([9]!Tableau3[Rep.]=Tableau16[[#This Row],[Repere ADM]])
      )
   ),
0)</f>
        <v>0</v>
      </c>
      <c r="AP146" s="232" cm="1">
        <f t="array" ref="AP146">IFERROR(
   SUM(
      _xlfn._xlws.FILTER(
         [9]!Tableau3[BP],
         ([9]!Tableau3[ITEM]=Tableau16[[#This Row],[POSTE TECHNIQUE]])*
         ([9]!Tableau3[Rep.]=Tableau16[[#This Row],[Repere ADM]])
      )
   ),
0)</f>
        <v>0</v>
      </c>
      <c r="AQ146" s="287"/>
      <c r="AR146" s="233" cm="1">
        <f t="array" ref="AR14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6" s="286" t="s">
        <v>2159</v>
      </c>
      <c r="AT146" s="232" cm="1">
        <f t="array" ref="AT14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6" s="244" t="s">
        <v>2159</v>
      </c>
      <c r="AV146" s="232" cm="1">
        <f t="array" ref="AV14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6" s="244" t="s">
        <v>2159</v>
      </c>
      <c r="AX146" s="277" cm="1">
        <f t="array" ref="AX14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6" s="244" t="s">
        <v>2159</v>
      </c>
      <c r="AZ146" s="232" cm="1">
        <f t="array" ref="AZ14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6" s="244" t="s">
        <v>2159</v>
      </c>
      <c r="BB146" s="276" cm="1">
        <f t="array" ref="BB14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6" s="244" t="s">
        <v>2159</v>
      </c>
      <c r="BD146" s="276" cm="1">
        <f t="array" ref="BD14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6" s="244" t="s">
        <v>2159</v>
      </c>
      <c r="BF146" s="232" cm="1">
        <f t="array" ref="BF146">IFERROR(
   SUM(
      _xlfn._xlws.FILTER(
         [9]!Tableau3[JP],
         ([9]!Tableau3[ITEM]=Tableau16[[#This Row],[POSTE TECHNIQUE]])*
         ([9]!Tableau3[Rep.]=Tableau16[[#This Row],[Repere REF]])
      )
   ),
0)</f>
        <v>0</v>
      </c>
      <c r="BG146" s="232" cm="1">
        <f t="array" ref="BG146">IFERROR(
   SUM(
      _xlfn._xlws.FILTER(
         [9]!Tableau3[BP],
         ([9]!Tableau3[ITEM]=Tableau16[[#This Row],[POSTE TECHNIQUE]])*
         ([9]!Tableau3[Rep.]=Tableau16[[#This Row],[Repere ADM]])
      )
   ),
0)</f>
        <v>0</v>
      </c>
      <c r="BH146" s="285"/>
      <c r="BI146" s="258"/>
      <c r="BJ146" s="257"/>
      <c r="BK146" s="257"/>
      <c r="BL146" s="257"/>
      <c r="BM146" s="275" t="s">
        <v>2683</v>
      </c>
      <c r="BN146" s="275" t="s">
        <v>2409</v>
      </c>
      <c r="BO146" s="275"/>
      <c r="BP146" s="275" t="s">
        <v>2409</v>
      </c>
      <c r="BQ146" s="284" t="str">
        <f>Tableau16[[#This Row],[DIAM ADM]]&amp;Tableau16[[#This Row],[SERIE ADM]]</f>
        <v>00</v>
      </c>
      <c r="BR146" s="275" t="e" cm="1">
        <f t="array" ref="BR146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46" s="274"/>
      <c r="BT146" s="274"/>
      <c r="BU146" s="280"/>
      <c r="BV146" s="222"/>
    </row>
    <row r="147" spans="1:74" ht="15.6" hidden="1" customHeight="1" x14ac:dyDescent="0.25">
      <c r="A147" s="272"/>
      <c r="B147" s="271" t="s">
        <v>1887</v>
      </c>
      <c r="C147" s="293" t="s">
        <v>1886</v>
      </c>
      <c r="D147" s="283"/>
      <c r="E147" s="283" t="s">
        <v>73</v>
      </c>
      <c r="F147" s="283" t="s">
        <v>73</v>
      </c>
      <c r="G14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S61240LV</v>
      </c>
      <c r="H147" s="237" t="s">
        <v>2550</v>
      </c>
      <c r="I147" s="237" t="s">
        <v>2549</v>
      </c>
      <c r="J147" s="248"/>
      <c r="K147" s="237" t="s">
        <v>2680</v>
      </c>
      <c r="L147" s="237" t="str">
        <f>LEFT(Tableau16[[#This Row],[NUMERO CLIENT]],SEARCH("-",Tableau16[[#This Row],[NUMERO CLIENT]])-1)</f>
        <v>S2</v>
      </c>
      <c r="M147" s="237" t="s">
        <v>2639</v>
      </c>
      <c r="N147" s="237" t="s">
        <v>1820</v>
      </c>
      <c r="O147" s="237" t="s">
        <v>2553</v>
      </c>
      <c r="P147" s="237" t="s">
        <v>2682</v>
      </c>
      <c r="Q147" s="237" t="s">
        <v>2551</v>
      </c>
      <c r="R147" s="237" t="s">
        <v>75</v>
      </c>
      <c r="S147" s="237" t="str">
        <f>"Photo-"&amp;Tableau16[[#This Row],[NUMERO CLIENT]]</f>
        <v>Photo-S2-S61240LV</v>
      </c>
      <c r="T147" s="237" t="str">
        <f>"PID-"&amp;Tableau16[[#This Row],[NUMERO CLIENT]]</f>
        <v>PID-S2-S61240LV</v>
      </c>
      <c r="U147" s="237" t="str">
        <f>"Implantation-"&amp;Tableau16[[#This Row],[NUMERO CLIENT]]</f>
        <v>Implantation-S2-S61240LV</v>
      </c>
      <c r="V147" s="275" t="e" cm="1">
        <f t="array" ref="V147">_xlfn.XLOOKUP(Tableau16[[#This Row],[CODE DN PN]]&amp;Tableau16[[#This Row],[TYPE]],'[9]TABLEAU POIDS'!$D$3:$D$68 &amp; '[9]TABLEAU POIDS'!$E$3:$E$68,'[9]TABLEAU POIDS'!$F$3:$F$68)</f>
        <v>#N/A</v>
      </c>
      <c r="W147" s="275"/>
      <c r="X147" s="244">
        <v>4</v>
      </c>
      <c r="Y147" s="291" t="str">
        <f>Tableau16[[#This Row],[DIAM ADM]]&amp;Tableau16[[#This Row],[SERIE ADM]]</f>
        <v>00</v>
      </c>
      <c r="Z147" s="291"/>
      <c r="AA147" s="233" cm="1">
        <f t="array" ref="AA14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7" s="286" t="s">
        <v>2159</v>
      </c>
      <c r="AC147" s="232" cm="1">
        <f t="array" ref="AC14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7" s="244" t="s">
        <v>2159</v>
      </c>
      <c r="AE147" s="232" cm="1">
        <f t="array" ref="AE14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7" s="244" t="s">
        <v>2159</v>
      </c>
      <c r="AG147" s="232" cm="1">
        <f t="array" ref="AG14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7" s="244" t="s">
        <v>2159</v>
      </c>
      <c r="AI147" s="232" cm="1">
        <f t="array" ref="AI14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7" s="244" t="s">
        <v>2159</v>
      </c>
      <c r="AK147" s="232" cm="1">
        <f t="array" ref="AK14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7" s="244" t="s">
        <v>2159</v>
      </c>
      <c r="AM147" s="232" cm="1">
        <f t="array" ref="AM14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7" s="244" t="s">
        <v>2159</v>
      </c>
      <c r="AO147" s="232" cm="1">
        <f t="array" ref="AO147">IFERROR(
   SUM(
      _xlfn._xlws.FILTER(
         [9]!Tableau3[JP],
         ([9]!Tableau3[ITEM]=Tableau16[[#This Row],[POSTE TECHNIQUE]])*
         ([9]!Tableau3[Rep.]=Tableau16[[#This Row],[Repere ADM]])
      )
   ),
0)</f>
        <v>0</v>
      </c>
      <c r="AP147" s="232" cm="1">
        <f t="array" ref="AP147">IFERROR(
   SUM(
      _xlfn._xlws.FILTER(
         [9]!Tableau3[BP],
         ([9]!Tableau3[ITEM]=Tableau16[[#This Row],[POSTE TECHNIQUE]])*
         ([9]!Tableau3[Rep.]=Tableau16[[#This Row],[Repere ADM]])
      )
   ),
0)</f>
        <v>0</v>
      </c>
      <c r="AQ147" s="292"/>
      <c r="AR147" s="233" cm="1">
        <f t="array" ref="AR14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7" s="286" t="s">
        <v>2159</v>
      </c>
      <c r="AT147" s="232" cm="1">
        <f t="array" ref="AT14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7" s="244" t="s">
        <v>2159</v>
      </c>
      <c r="AV147" s="232" cm="1">
        <f t="array" ref="AV14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7" s="244" t="s">
        <v>2159</v>
      </c>
      <c r="AX147" s="232" cm="1">
        <f t="array" ref="AX14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7" s="244" t="s">
        <v>2159</v>
      </c>
      <c r="AZ147" s="232" cm="1">
        <f t="array" ref="AZ14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7" s="244" t="s">
        <v>2159</v>
      </c>
      <c r="BB147" s="276" cm="1">
        <f t="array" ref="BB14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7" s="275" t="s">
        <v>2159</v>
      </c>
      <c r="BD147" s="276" cm="1">
        <f t="array" ref="BD14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7" s="275" t="s">
        <v>2159</v>
      </c>
      <c r="BF147" s="232" cm="1">
        <f t="array" ref="BF147">IFERROR(
   SUM(
      _xlfn._xlws.FILTER(
         [9]!Tableau3[JP],
         ([9]!Tableau3[ITEM]=Tableau16[[#This Row],[POSTE TECHNIQUE]])*
         ([9]!Tableau3[Rep.]=Tableau16[[#This Row],[Repere REF]])
      )
   ),
0)</f>
        <v>0</v>
      </c>
      <c r="BG147" s="232" cm="1">
        <f t="array" ref="BG147">IFERROR(
   SUM(
      _xlfn._xlws.FILTER(
         [9]!Tableau3[BP],
         ([9]!Tableau3[ITEM]=Tableau16[[#This Row],[POSTE TECHNIQUE]])*
         ([9]!Tableau3[Rep.]=Tableau16[[#This Row],[Repere ADM]])
      )
   ),
0)</f>
        <v>0</v>
      </c>
      <c r="BH147" s="285"/>
      <c r="BI147" s="258"/>
      <c r="BJ147" s="257"/>
      <c r="BK147" s="257"/>
      <c r="BL147" s="257"/>
      <c r="BM147" s="281" t="s">
        <v>2560</v>
      </c>
      <c r="BN147" s="275" t="s">
        <v>2409</v>
      </c>
      <c r="BO147" s="275" t="s">
        <v>2409</v>
      </c>
      <c r="BP147" s="275" t="s">
        <v>2409</v>
      </c>
      <c r="BQ147" s="291" t="str">
        <f>Tableau16[[#This Row],[DIAM ADM]]&amp;Tableau16[[#This Row],[SERIE ADM]]</f>
        <v>00</v>
      </c>
      <c r="BR147" s="275" t="s">
        <v>2408</v>
      </c>
      <c r="BS147" s="274"/>
      <c r="BT147" s="274"/>
      <c r="BU147" s="280"/>
      <c r="BV147" s="222"/>
    </row>
    <row r="148" spans="1:74" ht="15.6" customHeight="1" x14ac:dyDescent="0.25">
      <c r="A148" s="279"/>
      <c r="B148" s="278" t="s">
        <v>914</v>
      </c>
      <c r="C148" s="290" t="s">
        <v>2681</v>
      </c>
      <c r="D148" s="247"/>
      <c r="E148" s="283" t="s">
        <v>73</v>
      </c>
      <c r="F148" s="283" t="s">
        <v>83</v>
      </c>
      <c r="G14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S6140ASTV</v>
      </c>
      <c r="H148" s="237" t="s">
        <v>2550</v>
      </c>
      <c r="I148" s="237" t="s">
        <v>2549</v>
      </c>
      <c r="J148" s="248"/>
      <c r="K148" s="237" t="s">
        <v>2680</v>
      </c>
      <c r="L148" s="237" t="str">
        <f>LEFT(Tableau16[[#This Row],[NUMERO CLIENT]],SEARCH("-",Tableau16[[#This Row],[NUMERO CLIENT]])-1)</f>
        <v>S2</v>
      </c>
      <c r="M148" s="237" t="s">
        <v>2639</v>
      </c>
      <c r="N148" s="237" t="s">
        <v>1820</v>
      </c>
      <c r="O148" s="237" t="s">
        <v>2577</v>
      </c>
      <c r="P148" s="237" t="s">
        <v>2559</v>
      </c>
      <c r="Q148" s="237" t="s">
        <v>2558</v>
      </c>
      <c r="R148" s="237" t="s">
        <v>73</v>
      </c>
      <c r="S148" s="251" t="s">
        <v>2679</v>
      </c>
      <c r="T148" s="251" t="s">
        <v>2678</v>
      </c>
      <c r="U148" s="237" t="s">
        <v>2677</v>
      </c>
      <c r="V148" s="275" t="e" cm="1">
        <f t="array" ref="V148">_xlfn.XLOOKUP(Tableau16[[#This Row],[CODE DN PN]]&amp;Tableau16[[#This Row],[TYPE]],'[9]TABLEAU POIDS'!$D$3:$D$68 &amp; '[9]TABLEAU POIDS'!$E$3:$E$68,'[9]TABLEAU POIDS'!$F$3:$F$68)</f>
        <v>#N/A</v>
      </c>
      <c r="W148" s="275"/>
      <c r="X148" s="244">
        <v>4</v>
      </c>
      <c r="Y148" s="284" t="str">
        <f>Tableau16[[#This Row],[DIAM ADM]]&amp;Tableau16[[#This Row],[SERIE ADM]]</f>
        <v>00</v>
      </c>
      <c r="Z148" s="284"/>
      <c r="AA148" s="233" cm="1">
        <f t="array" ref="AA14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8" s="286" t="s">
        <v>2159</v>
      </c>
      <c r="AC148" s="232" cm="1">
        <f t="array" ref="AC14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8" s="244" t="s">
        <v>2159</v>
      </c>
      <c r="AE148" s="232" cm="1">
        <f t="array" ref="AE14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8" s="244" t="s">
        <v>2159</v>
      </c>
      <c r="AG148" s="232" cm="1">
        <f t="array" ref="AG14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8" s="244" t="s">
        <v>2159</v>
      </c>
      <c r="AI148" s="232" cm="1">
        <f t="array" ref="AI14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8" s="244" t="s">
        <v>2159</v>
      </c>
      <c r="AK148" s="232" cm="1">
        <f t="array" ref="AK14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8" s="244" t="s">
        <v>2159</v>
      </c>
      <c r="AM148" s="232" cm="1">
        <f t="array" ref="AM14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8" s="244" t="s">
        <v>2159</v>
      </c>
      <c r="AO148" s="232" cm="1">
        <f t="array" ref="AO148">IFERROR(
   SUM(
      _xlfn._xlws.FILTER(
         [9]!Tableau3[JP],
         ([9]!Tableau3[ITEM]=Tableau16[[#This Row],[POSTE TECHNIQUE]])*
         ([9]!Tableau3[Rep.]=Tableau16[[#This Row],[Repere ADM]])
      )
   ),
0)</f>
        <v>0</v>
      </c>
      <c r="AP148" s="232" cm="1">
        <f t="array" ref="AP148">IFERROR(
   SUM(
      _xlfn._xlws.FILTER(
         [9]!Tableau3[BP],
         ([9]!Tableau3[ITEM]=Tableau16[[#This Row],[POSTE TECHNIQUE]])*
         ([9]!Tableau3[Rep.]=Tableau16[[#This Row],[Repere ADM]])
      )
   ),
0)</f>
        <v>0</v>
      </c>
      <c r="AQ148" s="287"/>
      <c r="AR148" s="233" cm="1">
        <f t="array" ref="AR14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8" s="286" t="s">
        <v>2159</v>
      </c>
      <c r="AT148" s="232" cm="1">
        <f t="array" ref="AT14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8" s="244" t="s">
        <v>2159</v>
      </c>
      <c r="AV148" s="232" cm="1">
        <f t="array" ref="AV14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8" s="244" t="s">
        <v>2159</v>
      </c>
      <c r="AX148" s="277" cm="1">
        <f t="array" ref="AX14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8" s="244" t="s">
        <v>2159</v>
      </c>
      <c r="AZ148" s="232" cm="1">
        <f t="array" ref="AZ14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8" s="244" t="s">
        <v>2159</v>
      </c>
      <c r="BB148" s="276" cm="1">
        <f t="array" ref="BB14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8" s="244" t="s">
        <v>2159</v>
      </c>
      <c r="BD148" s="276" cm="1">
        <f t="array" ref="BD14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8" s="244" t="s">
        <v>2159</v>
      </c>
      <c r="BF148" s="232" cm="1">
        <f t="array" ref="BF148">IFERROR(
   SUM(
      _xlfn._xlws.FILTER(
         [9]!Tableau3[JP],
         ([9]!Tableau3[ITEM]=Tableau16[[#This Row],[POSTE TECHNIQUE]])*
         ([9]!Tableau3[Rep.]=Tableau16[[#This Row],[Repere REF]])
      )
   ),
0)</f>
        <v>0</v>
      </c>
      <c r="BG148" s="232" cm="1">
        <f t="array" ref="BG148">IFERROR(
   SUM(
      _xlfn._xlws.FILTER(
         [9]!Tableau3[BP],
         ([9]!Tableau3[ITEM]=Tableau16[[#This Row],[POSTE TECHNIQUE]])*
         ([9]!Tableau3[Rep.]=Tableau16[[#This Row],[Repere ADM]])
      )
   ),
0)</f>
        <v>0</v>
      </c>
      <c r="BH148" s="285"/>
      <c r="BI148" s="258"/>
      <c r="BJ148" s="257"/>
      <c r="BK148" s="257"/>
      <c r="BL148" s="257"/>
      <c r="BM148" s="281" t="s">
        <v>2560</v>
      </c>
      <c r="BN148" s="275" t="s">
        <v>2409</v>
      </c>
      <c r="BO148" s="275"/>
      <c r="BP148" s="275" t="s">
        <v>2409</v>
      </c>
      <c r="BQ148" s="284" t="str">
        <f>Tableau16[[#This Row],[DIAM ADM]]&amp;Tableau16[[#This Row],[SERIE ADM]]</f>
        <v>00</v>
      </c>
      <c r="BR148" s="275" t="s">
        <v>2408</v>
      </c>
      <c r="BS148" s="274"/>
      <c r="BT148" s="274"/>
      <c r="BU148" s="280"/>
      <c r="BV148" s="222"/>
    </row>
    <row r="149" spans="1:74" ht="15.6" hidden="1" customHeight="1" x14ac:dyDescent="0.25">
      <c r="A149" s="279"/>
      <c r="B149" s="278" t="s">
        <v>2676</v>
      </c>
      <c r="C149" s="278" t="s">
        <v>2675</v>
      </c>
      <c r="D149" s="247"/>
      <c r="E149" s="283" t="s">
        <v>920</v>
      </c>
      <c r="F149" s="283" t="s">
        <v>920</v>
      </c>
      <c r="G14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SRP003</v>
      </c>
      <c r="H149" s="237" t="s">
        <v>2567</v>
      </c>
      <c r="I149" s="248" t="s">
        <v>2566</v>
      </c>
      <c r="J149" s="248"/>
      <c r="K149" s="237" t="s">
        <v>2548</v>
      </c>
      <c r="L149" s="237" t="str">
        <f>LEFT(Tableau16[[#This Row],[NUMERO CLIENT]],SEARCH("-",Tableau16[[#This Row],[NUMERO CLIENT]])-1)</f>
        <v>S2</v>
      </c>
      <c r="M149" s="237" t="s">
        <v>2639</v>
      </c>
      <c r="N149" s="237" t="s">
        <v>1899</v>
      </c>
      <c r="O149" s="237" t="s">
        <v>2553</v>
      </c>
      <c r="P149" s="237" t="s">
        <v>2638</v>
      </c>
      <c r="Q149" s="237" t="s">
        <v>2558</v>
      </c>
      <c r="R149" s="237" t="s">
        <v>73</v>
      </c>
      <c r="S149" s="251" t="s">
        <v>2674</v>
      </c>
      <c r="T149" s="251" t="s">
        <v>2673</v>
      </c>
      <c r="U149" s="237" t="s">
        <v>2659</v>
      </c>
      <c r="V149" s="275" t="e" cm="1">
        <f t="array" ref="V149">_xlfn.XLOOKUP(Tableau16[[#This Row],[CODE DN PN]]&amp;Tableau16[[#This Row],[TYPE]],'[9]TABLEAU POIDS'!$D$3:$D$68 &amp; '[9]TABLEAU POIDS'!$E$3:$E$68,'[9]TABLEAU POIDS'!$F$3:$F$68)</f>
        <v>#N/A</v>
      </c>
      <c r="W149" s="275"/>
      <c r="X149" s="244">
        <v>8</v>
      </c>
      <c r="Y149" s="284" t="str">
        <f>Tableau16[[#This Row],[DIAM ADM]]&amp;Tableau16[[#This Row],[SERIE ADM]]</f>
        <v>00</v>
      </c>
      <c r="Z149" s="284"/>
      <c r="AA149" s="233" cm="1">
        <f t="array" ref="AA14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49" s="286" t="s">
        <v>2159</v>
      </c>
      <c r="AC149" s="232" cm="1">
        <f t="array" ref="AC14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49" s="244" t="s">
        <v>2159</v>
      </c>
      <c r="AE149" s="232" cm="1">
        <f t="array" ref="AE14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49" s="244" t="s">
        <v>2159</v>
      </c>
      <c r="AG149" s="232" cm="1">
        <f t="array" ref="AG14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49" s="244" t="s">
        <v>2159</v>
      </c>
      <c r="AI149" s="232" cm="1">
        <f t="array" ref="AI14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49" s="244" t="s">
        <v>2159</v>
      </c>
      <c r="AK149" s="232" cm="1">
        <f t="array" ref="AK14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49" s="244" t="s">
        <v>2159</v>
      </c>
      <c r="AM149" s="232" cm="1">
        <f t="array" ref="AM14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49" s="244" t="s">
        <v>2159</v>
      </c>
      <c r="AO149" s="232" cm="1">
        <f t="array" ref="AO149">IFERROR(
   SUM(
      _xlfn._xlws.FILTER(
         [9]!Tableau3[JP],
         ([9]!Tableau3[ITEM]=Tableau16[[#This Row],[POSTE TECHNIQUE]])*
         ([9]!Tableau3[Rep.]=Tableau16[[#This Row],[Repere ADM]])
      )
   ),
0)</f>
        <v>0</v>
      </c>
      <c r="AP149" s="232" cm="1">
        <f t="array" ref="AP149">IFERROR(
   SUM(
      _xlfn._xlws.FILTER(
         [9]!Tableau3[BP],
         ([9]!Tableau3[ITEM]=Tableau16[[#This Row],[POSTE TECHNIQUE]])*
         ([9]!Tableau3[Rep.]=Tableau16[[#This Row],[Repere ADM]])
      )
   ),
0)</f>
        <v>0</v>
      </c>
      <c r="AQ149" s="287"/>
      <c r="AR149" s="233" cm="1">
        <f t="array" ref="AR14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49" s="286" t="s">
        <v>2159</v>
      </c>
      <c r="AT149" s="232" cm="1">
        <f t="array" ref="AT14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49" s="244" t="s">
        <v>2159</v>
      </c>
      <c r="AV149" s="232" cm="1">
        <f t="array" ref="AV14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49" s="244" t="s">
        <v>2159</v>
      </c>
      <c r="AX149" s="277" cm="1">
        <f t="array" ref="AX14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49" s="244" t="s">
        <v>2159</v>
      </c>
      <c r="AZ149" s="232" cm="1">
        <f t="array" ref="AZ14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49" s="244" t="s">
        <v>2159</v>
      </c>
      <c r="BB149" s="276" cm="1">
        <f t="array" ref="BB14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49" s="275" t="s">
        <v>2159</v>
      </c>
      <c r="BD149" s="276" cm="1">
        <f t="array" ref="BD14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49" s="275" t="s">
        <v>2159</v>
      </c>
      <c r="BF149" s="232" cm="1">
        <f t="array" ref="BF149">IFERROR(
   SUM(
      _xlfn._xlws.FILTER(
         [9]!Tableau3[JP],
         ([9]!Tableau3[ITEM]=Tableau16[[#This Row],[POSTE TECHNIQUE]])*
         ([9]!Tableau3[Rep.]=Tableau16[[#This Row],[Repere REF]])
      )
   ),
0)</f>
        <v>0</v>
      </c>
      <c r="BG149" s="232" cm="1">
        <f t="array" ref="BG149">IFERROR(
   SUM(
      _xlfn._xlws.FILTER(
         [9]!Tableau3[BP],
         ([9]!Tableau3[ITEM]=Tableau16[[#This Row],[POSTE TECHNIQUE]])*
         ([9]!Tableau3[Rep.]=Tableau16[[#This Row],[Repere ADM]])
      )
   ),
0)</f>
        <v>0</v>
      </c>
      <c r="BH149" s="285"/>
      <c r="BI149" s="258"/>
      <c r="BJ149" s="257"/>
      <c r="BK149" s="257"/>
      <c r="BL149" s="257"/>
      <c r="BM149" s="281" t="s">
        <v>2560</v>
      </c>
      <c r="BN149" s="275" t="s">
        <v>2409</v>
      </c>
      <c r="BO149" s="275" t="s">
        <v>2409</v>
      </c>
      <c r="BP149" s="275" t="s">
        <v>2409</v>
      </c>
      <c r="BQ149" s="284" t="str">
        <f>Tableau16[[#This Row],[DIAM ADM]]&amp;Tableau16[[#This Row],[SERIE ADM]]</f>
        <v>00</v>
      </c>
      <c r="BR149" s="275" t="s">
        <v>2408</v>
      </c>
      <c r="BS149" s="274"/>
      <c r="BT149" s="274"/>
      <c r="BU149" s="280"/>
      <c r="BV149" s="222"/>
    </row>
    <row r="150" spans="1:74" ht="15.6" hidden="1" customHeight="1" x14ac:dyDescent="0.25">
      <c r="A150" s="279"/>
      <c r="B150" s="278" t="s">
        <v>2672</v>
      </c>
      <c r="C150" s="278" t="s">
        <v>2671</v>
      </c>
      <c r="D150" s="247"/>
      <c r="E150" s="283" t="s">
        <v>924</v>
      </c>
      <c r="F150" s="283" t="s">
        <v>924</v>
      </c>
      <c r="G15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SRP003</v>
      </c>
      <c r="H150" s="237" t="s">
        <v>2567</v>
      </c>
      <c r="I150" s="248" t="s">
        <v>2566</v>
      </c>
      <c r="J150" s="248"/>
      <c r="K150" s="237" t="s">
        <v>2548</v>
      </c>
      <c r="L150" s="237" t="str">
        <f>LEFT(Tableau16[[#This Row],[NUMERO CLIENT]],SEARCH("-",Tableau16[[#This Row],[NUMERO CLIENT]])-1)</f>
        <v>S2</v>
      </c>
      <c r="M150" s="237" t="s">
        <v>2639</v>
      </c>
      <c r="N150" s="237" t="s">
        <v>1899</v>
      </c>
      <c r="O150" s="237" t="s">
        <v>2553</v>
      </c>
      <c r="P150" s="237" t="s">
        <v>2638</v>
      </c>
      <c r="Q150" s="237" t="s">
        <v>2558</v>
      </c>
      <c r="R150" s="237" t="s">
        <v>73</v>
      </c>
      <c r="S150" s="237" t="s">
        <v>2670</v>
      </c>
      <c r="T150" s="237" t="s">
        <v>2669</v>
      </c>
      <c r="U150" s="237" t="s">
        <v>2659</v>
      </c>
      <c r="V150" s="275" t="e" cm="1">
        <f t="array" ref="V150">_xlfn.XLOOKUP(Tableau16[[#This Row],[CODE DN PN]]&amp;Tableau16[[#This Row],[TYPE]],'[9]TABLEAU POIDS'!$D$3:$D$68 &amp; '[9]TABLEAU POIDS'!$E$3:$E$68,'[9]TABLEAU POIDS'!$F$3:$F$68)</f>
        <v>#N/A</v>
      </c>
      <c r="W150" s="275"/>
      <c r="X150" s="244">
        <v>8</v>
      </c>
      <c r="Y150" s="284" t="str">
        <f>Tableau16[[#This Row],[DIAM ADM]]&amp;Tableau16[[#This Row],[SERIE ADM]]</f>
        <v>00</v>
      </c>
      <c r="Z150" s="284"/>
      <c r="AA150" s="233" cm="1">
        <f t="array" ref="AA15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0" s="286" t="s">
        <v>2159</v>
      </c>
      <c r="AC150" s="232" cm="1">
        <f t="array" ref="AC15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0" s="244" t="s">
        <v>2159</v>
      </c>
      <c r="AE150" s="232" cm="1">
        <f t="array" ref="AE15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0" s="244" t="s">
        <v>2159</v>
      </c>
      <c r="AG150" s="232" cm="1">
        <f t="array" ref="AG15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0" s="244" t="s">
        <v>2159</v>
      </c>
      <c r="AI150" s="232" cm="1">
        <f t="array" ref="AI15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0" s="244" t="s">
        <v>2159</v>
      </c>
      <c r="AK150" s="232" cm="1">
        <f t="array" ref="AK15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0" s="244" t="s">
        <v>2159</v>
      </c>
      <c r="AM150" s="232" cm="1">
        <f t="array" ref="AM15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0" s="244" t="s">
        <v>2159</v>
      </c>
      <c r="AO150" s="232" cm="1">
        <f t="array" ref="AO150">IFERROR(
   SUM(
      _xlfn._xlws.FILTER(
         [9]!Tableau3[JP],
         ([9]!Tableau3[ITEM]=Tableau16[[#This Row],[POSTE TECHNIQUE]])*
         ([9]!Tableau3[Rep.]=Tableau16[[#This Row],[Repere ADM]])
      )
   ),
0)</f>
        <v>0</v>
      </c>
      <c r="AP150" s="232" cm="1">
        <f t="array" ref="AP150">IFERROR(
   SUM(
      _xlfn._xlws.FILTER(
         [9]!Tableau3[BP],
         ([9]!Tableau3[ITEM]=Tableau16[[#This Row],[POSTE TECHNIQUE]])*
         ([9]!Tableau3[Rep.]=Tableau16[[#This Row],[Repere ADM]])
      )
   ),
0)</f>
        <v>0</v>
      </c>
      <c r="AQ150" s="287"/>
      <c r="AR150" s="233" cm="1">
        <f t="array" ref="AR15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0" s="286" t="s">
        <v>2159</v>
      </c>
      <c r="AT150" s="232" cm="1">
        <f t="array" ref="AT15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0" s="244" t="s">
        <v>2159</v>
      </c>
      <c r="AV150" s="232" cm="1">
        <f t="array" ref="AV15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0" s="244" t="s">
        <v>2159</v>
      </c>
      <c r="AX150" s="277" cm="1">
        <f t="array" ref="AX15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0" s="244" t="s">
        <v>2159</v>
      </c>
      <c r="AZ150" s="232" cm="1">
        <f t="array" ref="AZ15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0" s="244" t="s">
        <v>2159</v>
      </c>
      <c r="BB150" s="276" cm="1">
        <f t="array" ref="BB15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0" s="275" t="s">
        <v>2159</v>
      </c>
      <c r="BD150" s="276" cm="1">
        <f t="array" ref="BD15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0" s="275" t="s">
        <v>2159</v>
      </c>
      <c r="BF150" s="232" cm="1">
        <f t="array" ref="BF150">IFERROR(
   SUM(
      _xlfn._xlws.FILTER(
         [9]!Tableau3[JP],
         ([9]!Tableau3[ITEM]=Tableau16[[#This Row],[POSTE TECHNIQUE]])*
         ([9]!Tableau3[Rep.]=Tableau16[[#This Row],[Repere REF]])
      )
   ),
0)</f>
        <v>0</v>
      </c>
      <c r="BG150" s="232" cm="1">
        <f t="array" ref="BG150">IFERROR(
   SUM(
      _xlfn._xlws.FILTER(
         [9]!Tableau3[BP],
         ([9]!Tableau3[ITEM]=Tableau16[[#This Row],[POSTE TECHNIQUE]])*
         ([9]!Tableau3[Rep.]=Tableau16[[#This Row],[Repere ADM]])
      )
   ),
0)</f>
        <v>0</v>
      </c>
      <c r="BH150" s="285"/>
      <c r="BI150" s="258"/>
      <c r="BJ150" s="257"/>
      <c r="BK150" s="257"/>
      <c r="BL150" s="257"/>
      <c r="BM150" s="275" t="s">
        <v>2560</v>
      </c>
      <c r="BN150" s="275" t="s">
        <v>2409</v>
      </c>
      <c r="BO150" s="275" t="s">
        <v>2409</v>
      </c>
      <c r="BP150" s="275" t="s">
        <v>2409</v>
      </c>
      <c r="BQ150" s="284" t="str">
        <f>Tableau16[[#This Row],[DIAM ADM]]&amp;Tableau16[[#This Row],[SERIE ADM]]</f>
        <v>00</v>
      </c>
      <c r="BR150" s="275" t="s">
        <v>2408</v>
      </c>
      <c r="BS150" s="274"/>
      <c r="BT150" s="274"/>
      <c r="BU150" s="280"/>
      <c r="BV150" s="222"/>
    </row>
    <row r="151" spans="1:74" ht="15.6" hidden="1" customHeight="1" x14ac:dyDescent="0.25">
      <c r="A151" s="279"/>
      <c r="B151" s="278" t="s">
        <v>2668</v>
      </c>
      <c r="C151" s="278" t="s">
        <v>2667</v>
      </c>
      <c r="D151" s="247"/>
      <c r="E151" s="283" t="s">
        <v>926</v>
      </c>
      <c r="F151" s="283" t="s">
        <v>926</v>
      </c>
      <c r="G15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SRP003</v>
      </c>
      <c r="H151" s="237" t="s">
        <v>2567</v>
      </c>
      <c r="I151" s="248" t="s">
        <v>2566</v>
      </c>
      <c r="J151" s="248"/>
      <c r="K151" s="237" t="s">
        <v>2548</v>
      </c>
      <c r="L151" s="237" t="str">
        <f>LEFT(Tableau16[[#This Row],[NUMERO CLIENT]],SEARCH("-",Tableau16[[#This Row],[NUMERO CLIENT]])-1)</f>
        <v>S2</v>
      </c>
      <c r="M151" s="237" t="s">
        <v>2639</v>
      </c>
      <c r="N151" s="237" t="s">
        <v>1899</v>
      </c>
      <c r="O151" s="237" t="s">
        <v>2553</v>
      </c>
      <c r="P151" s="237" t="s">
        <v>2638</v>
      </c>
      <c r="Q151" s="237" t="s">
        <v>2558</v>
      </c>
      <c r="R151" s="237" t="s">
        <v>73</v>
      </c>
      <c r="S151" s="237" t="s">
        <v>2666</v>
      </c>
      <c r="T151" s="237" t="s">
        <v>2665</v>
      </c>
      <c r="U151" s="237" t="s">
        <v>2659</v>
      </c>
      <c r="V151" s="275" t="e" cm="1">
        <f t="array" ref="V151">_xlfn.XLOOKUP(Tableau16[[#This Row],[CODE DN PN]]&amp;Tableau16[[#This Row],[TYPE]],'[9]TABLEAU POIDS'!$D$3:$D$68 &amp; '[9]TABLEAU POIDS'!$E$3:$E$68,'[9]TABLEAU POIDS'!$F$3:$F$68)</f>
        <v>#N/A</v>
      </c>
      <c r="W151" s="275"/>
      <c r="X151" s="244">
        <v>8</v>
      </c>
      <c r="Y151" s="284" t="str">
        <f>Tableau16[[#This Row],[DIAM ADM]]&amp;Tableau16[[#This Row],[SERIE ADM]]</f>
        <v>00</v>
      </c>
      <c r="Z151" s="284"/>
      <c r="AA151" s="233" cm="1">
        <f t="array" ref="AA15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1" s="286" t="s">
        <v>2159</v>
      </c>
      <c r="AC151" s="232" cm="1">
        <f t="array" ref="AC15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1" s="244" t="s">
        <v>2159</v>
      </c>
      <c r="AE151" s="232" cm="1">
        <f t="array" ref="AE15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1" s="244" t="s">
        <v>2159</v>
      </c>
      <c r="AG151" s="232" cm="1">
        <f t="array" ref="AG15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1" s="244" t="s">
        <v>2159</v>
      </c>
      <c r="AI151" s="232" cm="1">
        <f t="array" ref="AI15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1" s="244" t="s">
        <v>2159</v>
      </c>
      <c r="AK151" s="232" cm="1">
        <f t="array" ref="AK15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1" s="244" t="s">
        <v>2159</v>
      </c>
      <c r="AM151" s="232" cm="1">
        <f t="array" ref="AM15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1" s="244" t="s">
        <v>2159</v>
      </c>
      <c r="AO151" s="232" cm="1">
        <f t="array" ref="AO151">IFERROR(
   SUM(
      _xlfn._xlws.FILTER(
         [9]!Tableau3[JP],
         ([9]!Tableau3[ITEM]=Tableau16[[#This Row],[POSTE TECHNIQUE]])*
         ([9]!Tableau3[Rep.]=Tableau16[[#This Row],[Repere ADM]])
      )
   ),
0)</f>
        <v>0</v>
      </c>
      <c r="AP151" s="232" cm="1">
        <f t="array" ref="AP151">IFERROR(
   SUM(
      _xlfn._xlws.FILTER(
         [9]!Tableau3[BP],
         ([9]!Tableau3[ITEM]=Tableau16[[#This Row],[POSTE TECHNIQUE]])*
         ([9]!Tableau3[Rep.]=Tableau16[[#This Row],[Repere ADM]])
      )
   ),
0)</f>
        <v>0</v>
      </c>
      <c r="AQ151" s="287"/>
      <c r="AR151" s="233" cm="1">
        <f t="array" ref="AR15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1" s="286" t="s">
        <v>2159</v>
      </c>
      <c r="AT151" s="232" cm="1">
        <f t="array" ref="AT15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1" s="244" t="s">
        <v>2159</v>
      </c>
      <c r="AV151" s="232" cm="1">
        <f t="array" ref="AV15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1" s="244" t="s">
        <v>2159</v>
      </c>
      <c r="AX151" s="277" cm="1">
        <f t="array" ref="AX15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1" s="244" t="s">
        <v>2159</v>
      </c>
      <c r="AZ151" s="232" cm="1">
        <f t="array" ref="AZ15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1" s="244" t="s">
        <v>2159</v>
      </c>
      <c r="BB151" s="276" cm="1">
        <f t="array" ref="BB15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1" s="275" t="s">
        <v>2159</v>
      </c>
      <c r="BD151" s="276" cm="1">
        <f t="array" ref="BD15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1" s="275" t="s">
        <v>2159</v>
      </c>
      <c r="BF151" s="232" cm="1">
        <f t="array" ref="BF151">IFERROR(
   SUM(
      _xlfn._xlws.FILTER(
         [9]!Tableau3[JP],
         ([9]!Tableau3[ITEM]=Tableau16[[#This Row],[POSTE TECHNIQUE]])*
         ([9]!Tableau3[Rep.]=Tableau16[[#This Row],[Repere REF]])
      )
   ),
0)</f>
        <v>0</v>
      </c>
      <c r="BG151" s="232" cm="1">
        <f t="array" ref="BG151">IFERROR(
   SUM(
      _xlfn._xlws.FILTER(
         [9]!Tableau3[BP],
         ([9]!Tableau3[ITEM]=Tableau16[[#This Row],[POSTE TECHNIQUE]])*
         ([9]!Tableau3[Rep.]=Tableau16[[#This Row],[Repere ADM]])
      )
   ),
0)</f>
        <v>0</v>
      </c>
      <c r="BH151" s="285"/>
      <c r="BI151" s="258"/>
      <c r="BJ151" s="257"/>
      <c r="BK151" s="257"/>
      <c r="BL151" s="257"/>
      <c r="BM151" s="275" t="s">
        <v>2560</v>
      </c>
      <c r="BN151" s="275" t="s">
        <v>2409</v>
      </c>
      <c r="BO151" s="275" t="s">
        <v>2409</v>
      </c>
      <c r="BP151" s="275" t="s">
        <v>2409</v>
      </c>
      <c r="BQ151" s="284" t="str">
        <f>Tableau16[[#This Row],[DIAM ADM]]&amp;Tableau16[[#This Row],[SERIE ADM]]</f>
        <v>00</v>
      </c>
      <c r="BR151" s="275" t="s">
        <v>2408</v>
      </c>
      <c r="BS151" s="274"/>
      <c r="BT151" s="274"/>
      <c r="BU151" s="280"/>
      <c r="BV151" s="222"/>
    </row>
    <row r="152" spans="1:74" ht="15.6" hidden="1" customHeight="1" x14ac:dyDescent="0.25">
      <c r="A152" s="279"/>
      <c r="B152" s="278" t="s">
        <v>2664</v>
      </c>
      <c r="C152" s="278" t="s">
        <v>2663</v>
      </c>
      <c r="D152" s="247" t="s">
        <v>2662</v>
      </c>
      <c r="E152" s="283" t="s">
        <v>922</v>
      </c>
      <c r="F152" s="283" t="s">
        <v>922</v>
      </c>
      <c r="G15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SRP003</v>
      </c>
      <c r="H152" s="237" t="s">
        <v>2567</v>
      </c>
      <c r="I152" s="248" t="s">
        <v>2566</v>
      </c>
      <c r="J152" s="248"/>
      <c r="K152" s="237" t="s">
        <v>2548</v>
      </c>
      <c r="L152" s="237" t="str">
        <f>LEFT(Tableau16[[#This Row],[NUMERO CLIENT]],SEARCH("-",Tableau16[[#This Row],[NUMERO CLIENT]])-1)</f>
        <v>S2</v>
      </c>
      <c r="M152" s="237" t="s">
        <v>2639</v>
      </c>
      <c r="N152" s="237" t="s">
        <v>1899</v>
      </c>
      <c r="O152" s="237" t="s">
        <v>2553</v>
      </c>
      <c r="P152" s="237" t="s">
        <v>2638</v>
      </c>
      <c r="Q152" s="237" t="s">
        <v>2558</v>
      </c>
      <c r="R152" s="237" t="s">
        <v>73</v>
      </c>
      <c r="S152" s="237" t="s">
        <v>2661</v>
      </c>
      <c r="T152" s="237" t="s">
        <v>2660</v>
      </c>
      <c r="U152" s="237" t="s">
        <v>2659</v>
      </c>
      <c r="V152" s="275" t="e" cm="1">
        <f t="array" ref="V152">_xlfn.XLOOKUP(Tableau16[[#This Row],[CODE DN PN]]&amp;Tableau16[[#This Row],[TYPE]],'[9]TABLEAU POIDS'!$D$3:$D$68 &amp; '[9]TABLEAU POIDS'!$E$3:$E$68,'[9]TABLEAU POIDS'!$F$3:$F$68)</f>
        <v>#N/A</v>
      </c>
      <c r="W152" s="275">
        <v>205</v>
      </c>
      <c r="X152" s="244">
        <v>8</v>
      </c>
      <c r="Y152" s="289" t="str">
        <f>Tableau16[[#This Row],[DIAM ADM]]&amp;Tableau16[[#This Row],[SERIE ADM]]</f>
        <v>00</v>
      </c>
      <c r="Z152" s="284" t="s">
        <v>2408</v>
      </c>
      <c r="AA152" s="233" cm="1">
        <f t="array" ref="AA15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2" s="286">
        <v>25</v>
      </c>
      <c r="AC152" s="232" cm="1">
        <f t="array" ref="AC15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2" s="244">
        <v>50</v>
      </c>
      <c r="AE152" s="232" cm="1">
        <f t="array" ref="AE15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2" s="244" t="s">
        <v>38</v>
      </c>
      <c r="AG152" s="232" cm="1">
        <f t="array" ref="AG15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2" s="244" t="s">
        <v>2658</v>
      </c>
      <c r="AI152" s="232" cm="1">
        <f t="array" ref="AI15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2" s="244">
        <v>4</v>
      </c>
      <c r="AK152" s="232" cm="1">
        <f t="array" ref="AK15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2" s="244" t="s">
        <v>2161</v>
      </c>
      <c r="AM152" s="232" cm="1">
        <f t="array" ref="AM15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2" s="244" t="s">
        <v>1115</v>
      </c>
      <c r="AO152" s="232" cm="1">
        <f t="array" ref="AO152">IFERROR(
   SUM(
      _xlfn._xlws.FILTER(
         [9]!Tableau3[JP],
         ([9]!Tableau3[ITEM]=Tableau16[[#This Row],[POSTE TECHNIQUE]])*
         ([9]!Tableau3[Rep.]=Tableau16[[#This Row],[Repere ADM]])
      )
   ),
0)</f>
        <v>0</v>
      </c>
      <c r="AP152" s="232" cm="1">
        <f t="array" ref="AP152">IFERROR(
   SUM(
      _xlfn._xlws.FILTER(
         [9]!Tableau3[BP],
         ([9]!Tableau3[ITEM]=Tableau16[[#This Row],[POSTE TECHNIQUE]])*
         ([9]!Tableau3[Rep.]=Tableau16[[#This Row],[Repere ADM]])
      )
   ),
0)</f>
        <v>0</v>
      </c>
      <c r="AQ152" s="287"/>
      <c r="AR152" s="233" cm="1">
        <f t="array" ref="AR15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2" s="286">
        <v>25</v>
      </c>
      <c r="AT152" s="232" cm="1">
        <f t="array" ref="AT15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2" s="244">
        <v>50</v>
      </c>
      <c r="AV152" s="232" cm="1">
        <f t="array" ref="AV15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2" s="244" t="s">
        <v>38</v>
      </c>
      <c r="AX152" s="277" cm="1">
        <f t="array" ref="AX15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2" s="244" t="s">
        <v>2658</v>
      </c>
      <c r="AZ152" s="232" cm="1">
        <f t="array" ref="AZ15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2" s="244">
        <v>4</v>
      </c>
      <c r="BB152" s="276" cm="1">
        <f t="array" ref="BB15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2" s="244" t="s">
        <v>2161</v>
      </c>
      <c r="BD152" s="276" cm="1">
        <f t="array" ref="BD15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2" s="244" t="s">
        <v>1115</v>
      </c>
      <c r="BF152" s="232" cm="1">
        <f t="array" ref="BF152">IFERROR(
   SUM(
      _xlfn._xlws.FILTER(
         [9]!Tableau3[JP],
         ([9]!Tableau3[ITEM]=Tableau16[[#This Row],[POSTE TECHNIQUE]])*
         ([9]!Tableau3[Rep.]=Tableau16[[#This Row],[Repere REF]])
      )
   ),
0)</f>
        <v>0</v>
      </c>
      <c r="BG152" s="232" cm="1">
        <f t="array" ref="BG152">IFERROR(
   SUM(
      _xlfn._xlws.FILTER(
         [9]!Tableau3[BP],
         ([9]!Tableau3[ITEM]=Tableau16[[#This Row],[POSTE TECHNIQUE]])*
         ([9]!Tableau3[Rep.]=Tableau16[[#This Row],[Repere ADM]])
      )
   ),
0)</f>
        <v>0</v>
      </c>
      <c r="BH152" s="285"/>
      <c r="BI152" s="258"/>
      <c r="BJ152" s="257"/>
      <c r="BK152" s="257"/>
      <c r="BL152" s="257"/>
      <c r="BM152" s="275" t="s">
        <v>2560</v>
      </c>
      <c r="BN152" s="275" t="s">
        <v>2409</v>
      </c>
      <c r="BO152" s="275" t="s">
        <v>2409</v>
      </c>
      <c r="BP152" s="275" t="s">
        <v>2409</v>
      </c>
      <c r="BQ152" s="289" t="str">
        <f>Tableau16[[#This Row],[DIAM ADM]]&amp;Tableau16[[#This Row],[SERIE ADM]]</f>
        <v>00</v>
      </c>
      <c r="BR152" s="275" t="s">
        <v>2408</v>
      </c>
      <c r="BS152" s="274"/>
      <c r="BT152" s="274"/>
      <c r="BU152" s="280"/>
      <c r="BV152" s="222"/>
    </row>
    <row r="153" spans="1:74" ht="15.6" hidden="1" customHeight="1" x14ac:dyDescent="0.25">
      <c r="A153" s="279"/>
      <c r="B153" s="278" t="s">
        <v>2657</v>
      </c>
      <c r="C153" s="278" t="s">
        <v>2656</v>
      </c>
      <c r="D153" s="247"/>
      <c r="E153" s="283" t="s">
        <v>70</v>
      </c>
      <c r="F153" s="283" t="s">
        <v>70</v>
      </c>
      <c r="G15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H153" s="237" t="s">
        <v>2567</v>
      </c>
      <c r="I153" s="248" t="s">
        <v>2566</v>
      </c>
      <c r="J153" s="248"/>
      <c r="K153" s="237" t="s">
        <v>2548</v>
      </c>
      <c r="L153" s="237" t="str">
        <f>LEFT(Tableau16[[#This Row],[NUMERO CLIENT]],SEARCH("-",Tableau16[[#This Row],[NUMERO CLIENT]])-1)</f>
        <v>S2</v>
      </c>
      <c r="M153" s="237" t="s">
        <v>2639</v>
      </c>
      <c r="N153" s="237" t="s">
        <v>1901</v>
      </c>
      <c r="O153" s="237" t="s">
        <v>2553</v>
      </c>
      <c r="P153" s="237" t="s">
        <v>2638</v>
      </c>
      <c r="Q153" s="237" t="s">
        <v>2558</v>
      </c>
      <c r="R153" s="237" t="s">
        <v>73</v>
      </c>
      <c r="S153" s="237" t="s">
        <v>2655</v>
      </c>
      <c r="T153" s="237" t="s">
        <v>2654</v>
      </c>
      <c r="U153" s="237" t="s">
        <v>2635</v>
      </c>
      <c r="V153" s="275" t="e" cm="1">
        <f t="array" ref="V153">_xlfn.XLOOKUP(Tableau16[[#This Row],[CODE DN PN]]&amp;Tableau16[[#This Row],[TYPE]],'[9]TABLEAU POIDS'!$D$3:$D$68 &amp; '[9]TABLEAU POIDS'!$E$3:$E$68,'[9]TABLEAU POIDS'!$F$3:$F$68)</f>
        <v>#N/A</v>
      </c>
      <c r="W153" s="275"/>
      <c r="X153" s="244">
        <v>10</v>
      </c>
      <c r="Y153" s="284" t="str">
        <f>Tableau16[[#This Row],[DIAM ADM]]&amp;Tableau16[[#This Row],[SERIE ADM]]</f>
        <v>00</v>
      </c>
      <c r="Z153" s="284"/>
      <c r="AA153" s="233" cm="1">
        <f t="array" ref="AA15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3" s="286" t="s">
        <v>2159</v>
      </c>
      <c r="AC153" s="232" cm="1">
        <f t="array" ref="AC15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3" s="244" t="s">
        <v>2159</v>
      </c>
      <c r="AE153" s="232" cm="1">
        <f t="array" ref="AE15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3" s="244" t="s">
        <v>2159</v>
      </c>
      <c r="AG153" s="232" cm="1">
        <f t="array" ref="AG15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3" s="244" t="s">
        <v>2159</v>
      </c>
      <c r="AI153" s="232" cm="1">
        <f t="array" ref="AI15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3" s="244" t="s">
        <v>2159</v>
      </c>
      <c r="AK153" s="232" cm="1">
        <f t="array" ref="AK15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3" s="244" t="s">
        <v>2159</v>
      </c>
      <c r="AM153" s="232" cm="1">
        <f t="array" ref="AM15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3" s="244" t="s">
        <v>2159</v>
      </c>
      <c r="AO153" s="232" cm="1">
        <f t="array" ref="AO153">IFERROR(
   SUM(
      _xlfn._xlws.FILTER(
         [9]!Tableau3[JP],
         ([9]!Tableau3[ITEM]=Tableau16[[#This Row],[POSTE TECHNIQUE]])*
         ([9]!Tableau3[Rep.]=Tableau16[[#This Row],[Repere ADM]])
      )
   ),
0)</f>
        <v>0</v>
      </c>
      <c r="AP153" s="232" cm="1">
        <f t="array" ref="AP153">IFERROR(
   SUM(
      _xlfn._xlws.FILTER(
         [9]!Tableau3[BP],
         ([9]!Tableau3[ITEM]=Tableau16[[#This Row],[POSTE TECHNIQUE]])*
         ([9]!Tableau3[Rep.]=Tableau16[[#This Row],[Repere ADM]])
      )
   ),
0)</f>
        <v>0</v>
      </c>
      <c r="AQ153" s="287"/>
      <c r="AR153" s="233" cm="1">
        <f t="array" ref="AR15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3" s="286" t="s">
        <v>2159</v>
      </c>
      <c r="AT153" s="232" cm="1">
        <f t="array" ref="AT15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3" s="244" t="s">
        <v>2159</v>
      </c>
      <c r="AV153" s="232" cm="1">
        <f t="array" ref="AV15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3" s="244" t="s">
        <v>2159</v>
      </c>
      <c r="AX153" s="277" cm="1">
        <f t="array" ref="AX15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3" s="244" t="s">
        <v>2159</v>
      </c>
      <c r="AZ153" s="232" cm="1">
        <f t="array" ref="AZ15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3" s="244" t="s">
        <v>2159</v>
      </c>
      <c r="BB153" s="276" cm="1">
        <f t="array" ref="BB15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3" s="275" t="s">
        <v>2159</v>
      </c>
      <c r="BD153" s="276" cm="1">
        <f t="array" ref="BD15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3" s="275" t="s">
        <v>2159</v>
      </c>
      <c r="BF153" s="232" cm="1">
        <f t="array" ref="BF153">IFERROR(
   SUM(
      _xlfn._xlws.FILTER(
         [9]!Tableau3[JP],
         ([9]!Tableau3[ITEM]=Tableau16[[#This Row],[POSTE TECHNIQUE]])*
         ([9]!Tableau3[Rep.]=Tableau16[[#This Row],[Repere REF]])
      )
   ),
0)</f>
        <v>0</v>
      </c>
      <c r="BG153" s="232" cm="1">
        <f t="array" ref="BG153">IFERROR(
   SUM(
      _xlfn._xlws.FILTER(
         [9]!Tableau3[BP],
         ([9]!Tableau3[ITEM]=Tableau16[[#This Row],[POSTE TECHNIQUE]])*
         ([9]!Tableau3[Rep.]=Tableau16[[#This Row],[Repere ADM]])
      )
   ),
0)</f>
        <v>0</v>
      </c>
      <c r="BH153" s="285"/>
      <c r="BI153" s="258"/>
      <c r="BJ153" s="257"/>
      <c r="BK153" s="257"/>
      <c r="BL153" s="257"/>
      <c r="BM153" s="275" t="s">
        <v>2560</v>
      </c>
      <c r="BN153" s="275" t="s">
        <v>2409</v>
      </c>
      <c r="BO153" s="275" t="s">
        <v>2409</v>
      </c>
      <c r="BP153" s="275" t="s">
        <v>2409</v>
      </c>
      <c r="BQ153" s="284" t="str">
        <f>Tableau16[[#This Row],[DIAM ADM]]&amp;Tableau16[[#This Row],[SERIE ADM]]</f>
        <v>00</v>
      </c>
      <c r="BR153" s="275" t="s">
        <v>2408</v>
      </c>
      <c r="BS153" s="274"/>
      <c r="BT153" s="274"/>
      <c r="BU153" s="280"/>
      <c r="BV153" s="222"/>
    </row>
    <row r="154" spans="1:74" ht="15.6" hidden="1" customHeight="1" x14ac:dyDescent="0.25">
      <c r="A154" s="279"/>
      <c r="B154" s="278" t="s">
        <v>2653</v>
      </c>
      <c r="C154" s="278" t="s">
        <v>2652</v>
      </c>
      <c r="D154" s="247"/>
      <c r="E154" s="283" t="s">
        <v>76</v>
      </c>
      <c r="F154" s="283" t="s">
        <v>76</v>
      </c>
      <c r="G15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H154" s="237" t="s">
        <v>2567</v>
      </c>
      <c r="I154" s="248" t="s">
        <v>2566</v>
      </c>
      <c r="J154" s="248"/>
      <c r="K154" s="237" t="s">
        <v>2548</v>
      </c>
      <c r="L154" s="237" t="str">
        <f>LEFT(Tableau16[[#This Row],[NUMERO CLIENT]],SEARCH("-",Tableau16[[#This Row],[NUMERO CLIENT]])-1)</f>
        <v>S2</v>
      </c>
      <c r="M154" s="237" t="s">
        <v>2639</v>
      </c>
      <c r="N154" s="237" t="s">
        <v>1901</v>
      </c>
      <c r="O154" s="237" t="s">
        <v>2553</v>
      </c>
      <c r="P154" s="237" t="s">
        <v>2638</v>
      </c>
      <c r="Q154" s="237" t="s">
        <v>2558</v>
      </c>
      <c r="R154" s="237" t="s">
        <v>73</v>
      </c>
      <c r="S154" s="237" t="s">
        <v>2651</v>
      </c>
      <c r="T154" s="237" t="s">
        <v>2650</v>
      </c>
      <c r="U154" s="237" t="s">
        <v>2635</v>
      </c>
      <c r="V154" s="275" t="e" cm="1">
        <f t="array" ref="V154">_xlfn.XLOOKUP(Tableau16[[#This Row],[CODE DN PN]]&amp;Tableau16[[#This Row],[TYPE]],'[9]TABLEAU POIDS'!$D$3:$D$68 &amp; '[9]TABLEAU POIDS'!$E$3:$E$68,'[9]TABLEAU POIDS'!$F$3:$F$68)</f>
        <v>#N/A</v>
      </c>
      <c r="W154" s="275"/>
      <c r="X154" s="244">
        <v>10</v>
      </c>
      <c r="Y154" s="284" t="str">
        <f>Tableau16[[#This Row],[DIAM ADM]]&amp;Tableau16[[#This Row],[SERIE ADM]]</f>
        <v>00</v>
      </c>
      <c r="Z154" s="284"/>
      <c r="AA154" s="233" cm="1">
        <f t="array" ref="AA15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4" s="286" t="s">
        <v>2159</v>
      </c>
      <c r="AC154" s="232" cm="1">
        <f t="array" ref="AC15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4" s="244" t="s">
        <v>2159</v>
      </c>
      <c r="AE154" s="232" cm="1">
        <f t="array" ref="AE15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4" s="244" t="s">
        <v>2159</v>
      </c>
      <c r="AG154" s="232" cm="1">
        <f t="array" ref="AG15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4" s="244" t="s">
        <v>2159</v>
      </c>
      <c r="AI154" s="232" cm="1">
        <f t="array" ref="AI15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4" s="244" t="s">
        <v>2159</v>
      </c>
      <c r="AK154" s="232" cm="1">
        <f t="array" ref="AK15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4" s="244" t="s">
        <v>2159</v>
      </c>
      <c r="AM154" s="232" cm="1">
        <f t="array" ref="AM15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4" s="244" t="s">
        <v>2159</v>
      </c>
      <c r="AO154" s="232" cm="1">
        <f t="array" ref="AO154">IFERROR(
   SUM(
      _xlfn._xlws.FILTER(
         [9]!Tableau3[JP],
         ([9]!Tableau3[ITEM]=Tableau16[[#This Row],[POSTE TECHNIQUE]])*
         ([9]!Tableau3[Rep.]=Tableau16[[#This Row],[Repere ADM]])
      )
   ),
0)</f>
        <v>0</v>
      </c>
      <c r="AP154" s="232" cm="1">
        <f t="array" ref="AP154">IFERROR(
   SUM(
      _xlfn._xlws.FILTER(
         [9]!Tableau3[BP],
         ([9]!Tableau3[ITEM]=Tableau16[[#This Row],[POSTE TECHNIQUE]])*
         ([9]!Tableau3[Rep.]=Tableau16[[#This Row],[Repere ADM]])
      )
   ),
0)</f>
        <v>0</v>
      </c>
      <c r="AQ154" s="287"/>
      <c r="AR154" s="233" cm="1">
        <f t="array" ref="AR15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4" s="286" t="s">
        <v>2159</v>
      </c>
      <c r="AT154" s="232" cm="1">
        <f t="array" ref="AT15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4" s="244" t="s">
        <v>2159</v>
      </c>
      <c r="AV154" s="232" cm="1">
        <f t="array" ref="AV15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4" s="244" t="s">
        <v>2159</v>
      </c>
      <c r="AX154" s="277" cm="1">
        <f t="array" ref="AX15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4" s="244" t="s">
        <v>2159</v>
      </c>
      <c r="AZ154" s="232" cm="1">
        <f t="array" ref="AZ15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4" s="244" t="s">
        <v>2159</v>
      </c>
      <c r="BB154" s="276" cm="1">
        <f t="array" ref="BB15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4" s="275" t="s">
        <v>2159</v>
      </c>
      <c r="BD154" s="276" cm="1">
        <f t="array" ref="BD15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4" s="275" t="s">
        <v>2159</v>
      </c>
      <c r="BF154" s="232" cm="1">
        <f t="array" ref="BF154">IFERROR(
   SUM(
      _xlfn._xlws.FILTER(
         [9]!Tableau3[JP],
         ([9]!Tableau3[ITEM]=Tableau16[[#This Row],[POSTE TECHNIQUE]])*
         ([9]!Tableau3[Rep.]=Tableau16[[#This Row],[Repere REF]])
      )
   ),
0)</f>
        <v>0</v>
      </c>
      <c r="BG154" s="232" cm="1">
        <f t="array" ref="BG154">IFERROR(
   SUM(
      _xlfn._xlws.FILTER(
         [9]!Tableau3[BP],
         ([9]!Tableau3[ITEM]=Tableau16[[#This Row],[POSTE TECHNIQUE]])*
         ([9]!Tableau3[Rep.]=Tableau16[[#This Row],[Repere ADM]])
      )
   ),
0)</f>
        <v>0</v>
      </c>
      <c r="BH154" s="285"/>
      <c r="BI154" s="258"/>
      <c r="BJ154" s="257"/>
      <c r="BK154" s="257"/>
      <c r="BL154" s="257"/>
      <c r="BM154" s="275" t="s">
        <v>2560</v>
      </c>
      <c r="BN154" s="275" t="s">
        <v>2409</v>
      </c>
      <c r="BO154" s="275" t="s">
        <v>2409</v>
      </c>
      <c r="BP154" s="275" t="s">
        <v>2409</v>
      </c>
      <c r="BQ154" s="284" t="str">
        <f>Tableau16[[#This Row],[DIAM ADM]]&amp;Tableau16[[#This Row],[SERIE ADM]]</f>
        <v>00</v>
      </c>
      <c r="BR154" s="275" t="s">
        <v>2408</v>
      </c>
      <c r="BS154" s="274"/>
      <c r="BT154" s="274"/>
      <c r="BU154" s="280"/>
      <c r="BV154" s="222"/>
    </row>
    <row r="155" spans="1:74" ht="15.6" hidden="1" customHeight="1" x14ac:dyDescent="0.25">
      <c r="A155" s="279"/>
      <c r="B155" s="278" t="s">
        <v>2649</v>
      </c>
      <c r="C155" s="278" t="s">
        <v>2648</v>
      </c>
      <c r="D155" s="247"/>
      <c r="E155" s="283" t="s">
        <v>112</v>
      </c>
      <c r="F155" s="283" t="s">
        <v>112</v>
      </c>
      <c r="G15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H155" s="237" t="s">
        <v>2567</v>
      </c>
      <c r="I155" s="248" t="s">
        <v>2566</v>
      </c>
      <c r="J155" s="248"/>
      <c r="K155" s="237" t="s">
        <v>2548</v>
      </c>
      <c r="L155" s="237" t="str">
        <f>LEFT(Tableau16[[#This Row],[NUMERO CLIENT]],SEARCH("-",Tableau16[[#This Row],[NUMERO CLIENT]])-1)</f>
        <v>S2</v>
      </c>
      <c r="M155" s="237" t="s">
        <v>2639</v>
      </c>
      <c r="N155" s="237" t="s">
        <v>1901</v>
      </c>
      <c r="O155" s="237" t="s">
        <v>2553</v>
      </c>
      <c r="P155" s="237" t="s">
        <v>2638</v>
      </c>
      <c r="Q155" s="237" t="s">
        <v>2558</v>
      </c>
      <c r="R155" s="237" t="s">
        <v>73</v>
      </c>
      <c r="S155" s="237" t="s">
        <v>2647</v>
      </c>
      <c r="T155" s="237" t="s">
        <v>2646</v>
      </c>
      <c r="U155" s="237" t="s">
        <v>2635</v>
      </c>
      <c r="V155" s="275" t="e" cm="1">
        <f t="array" ref="V155">_xlfn.XLOOKUP(Tableau16[[#This Row],[CODE DN PN]]&amp;Tableau16[[#This Row],[TYPE]],'[9]TABLEAU POIDS'!$D$3:$D$68 &amp; '[9]TABLEAU POIDS'!$E$3:$E$68,'[9]TABLEAU POIDS'!$F$3:$F$68)</f>
        <v>#N/A</v>
      </c>
      <c r="W155" s="275"/>
      <c r="X155" s="244">
        <v>10</v>
      </c>
      <c r="Y155" s="284" t="str">
        <f>Tableau16[[#This Row],[DIAM ADM]]&amp;Tableau16[[#This Row],[SERIE ADM]]</f>
        <v>00</v>
      </c>
      <c r="Z155" s="284"/>
      <c r="AA155" s="233" cm="1">
        <f t="array" ref="AA15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5" s="286" t="s">
        <v>2159</v>
      </c>
      <c r="AC155" s="232" cm="1">
        <f t="array" ref="AC15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5" s="244" t="s">
        <v>2159</v>
      </c>
      <c r="AE155" s="232" cm="1">
        <f t="array" ref="AE15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5" s="244" t="s">
        <v>2159</v>
      </c>
      <c r="AG155" s="232" cm="1">
        <f t="array" ref="AG15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5" s="244" t="s">
        <v>2159</v>
      </c>
      <c r="AI155" s="232" cm="1">
        <f t="array" ref="AI15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5" s="244" t="s">
        <v>2159</v>
      </c>
      <c r="AK155" s="232" cm="1">
        <f t="array" ref="AK15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5" s="244" t="s">
        <v>2159</v>
      </c>
      <c r="AM155" s="232" cm="1">
        <f t="array" ref="AM15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5" s="244" t="s">
        <v>2159</v>
      </c>
      <c r="AO155" s="232" cm="1">
        <f t="array" ref="AO155">IFERROR(
   SUM(
      _xlfn._xlws.FILTER(
         [9]!Tableau3[JP],
         ([9]!Tableau3[ITEM]=Tableau16[[#This Row],[POSTE TECHNIQUE]])*
         ([9]!Tableau3[Rep.]=Tableau16[[#This Row],[Repere ADM]])
      )
   ),
0)</f>
        <v>0</v>
      </c>
      <c r="AP155" s="232" cm="1">
        <f t="array" ref="AP155">IFERROR(
   SUM(
      _xlfn._xlws.FILTER(
         [9]!Tableau3[BP],
         ([9]!Tableau3[ITEM]=Tableau16[[#This Row],[POSTE TECHNIQUE]])*
         ([9]!Tableau3[Rep.]=Tableau16[[#This Row],[Repere ADM]])
      )
   ),
0)</f>
        <v>0</v>
      </c>
      <c r="AQ155" s="287"/>
      <c r="AR155" s="233" cm="1">
        <f t="array" ref="AR15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5" s="286" t="s">
        <v>2159</v>
      </c>
      <c r="AT155" s="232" cm="1">
        <f t="array" ref="AT15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5" s="244" t="s">
        <v>2159</v>
      </c>
      <c r="AV155" s="232" cm="1">
        <f t="array" ref="AV15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5" s="244" t="s">
        <v>2159</v>
      </c>
      <c r="AX155" s="277" cm="1">
        <f t="array" ref="AX15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5" s="244" t="s">
        <v>2159</v>
      </c>
      <c r="AZ155" s="232" cm="1">
        <f t="array" ref="AZ15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5" s="244" t="s">
        <v>2159</v>
      </c>
      <c r="BB155" s="276" cm="1">
        <f t="array" ref="BB15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5" s="275" t="s">
        <v>2159</v>
      </c>
      <c r="BD155" s="276" cm="1">
        <f t="array" ref="BD15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5" s="275" t="s">
        <v>2159</v>
      </c>
      <c r="BF155" s="232" cm="1">
        <f t="array" ref="BF155">IFERROR(
   SUM(
      _xlfn._xlws.FILTER(
         [9]!Tableau3[JP],
         ([9]!Tableau3[ITEM]=Tableau16[[#This Row],[POSTE TECHNIQUE]])*
         ([9]!Tableau3[Rep.]=Tableau16[[#This Row],[Repere REF]])
      )
   ),
0)</f>
        <v>0</v>
      </c>
      <c r="BG155" s="232" cm="1">
        <f t="array" ref="BG155">IFERROR(
   SUM(
      _xlfn._xlws.FILTER(
         [9]!Tableau3[BP],
         ([9]!Tableau3[ITEM]=Tableau16[[#This Row],[POSTE TECHNIQUE]])*
         ([9]!Tableau3[Rep.]=Tableau16[[#This Row],[Repere ADM]])
      )
   ),
0)</f>
        <v>0</v>
      </c>
      <c r="BH155" s="285"/>
      <c r="BI155" s="258"/>
      <c r="BJ155" s="257"/>
      <c r="BK155" s="257"/>
      <c r="BL155" s="257"/>
      <c r="BM155" s="275" t="s">
        <v>2560</v>
      </c>
      <c r="BN155" s="275" t="s">
        <v>2409</v>
      </c>
      <c r="BO155" s="275" t="s">
        <v>2409</v>
      </c>
      <c r="BP155" s="275" t="s">
        <v>2409</v>
      </c>
      <c r="BQ155" s="284" t="str">
        <f>Tableau16[[#This Row],[DIAM ADM]]&amp;Tableau16[[#This Row],[SERIE ADM]]</f>
        <v>00</v>
      </c>
      <c r="BR155" s="275" t="s">
        <v>2408</v>
      </c>
      <c r="BS155" s="274"/>
      <c r="BT155" s="274"/>
      <c r="BU155" s="280"/>
      <c r="BV155" s="222"/>
    </row>
    <row r="156" spans="1:74" ht="15.6" hidden="1" customHeight="1" x14ac:dyDescent="0.25">
      <c r="A156" s="279"/>
      <c r="B156" s="278" t="s">
        <v>2645</v>
      </c>
      <c r="C156" s="249" t="s">
        <v>2644</v>
      </c>
      <c r="D156" s="246"/>
      <c r="E156" s="238" t="s">
        <v>106</v>
      </c>
      <c r="F156" s="238" t="s">
        <v>106</v>
      </c>
      <c r="G15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H156" s="237" t="s">
        <v>2567</v>
      </c>
      <c r="I156" s="248" t="s">
        <v>2566</v>
      </c>
      <c r="J156" s="237"/>
      <c r="K156" s="237" t="s">
        <v>2548</v>
      </c>
      <c r="L156" s="237" t="str">
        <f>LEFT(Tableau16[[#This Row],[NUMERO CLIENT]],SEARCH("-",Tableau16[[#This Row],[NUMERO CLIENT]])-1)</f>
        <v>S2</v>
      </c>
      <c r="M156" s="237" t="s">
        <v>2639</v>
      </c>
      <c r="N156" s="237" t="s">
        <v>1901</v>
      </c>
      <c r="O156" s="237" t="s">
        <v>2553</v>
      </c>
      <c r="P156" s="237" t="s">
        <v>2638</v>
      </c>
      <c r="Q156" s="237" t="s">
        <v>2558</v>
      </c>
      <c r="R156" s="237" t="s">
        <v>73</v>
      </c>
      <c r="S156" s="237" t="s">
        <v>2643</v>
      </c>
      <c r="T156" s="237" t="s">
        <v>2642</v>
      </c>
      <c r="U156" s="237" t="s">
        <v>2635</v>
      </c>
      <c r="V156" s="275" t="e" cm="1">
        <f t="array" ref="V156">_xlfn.XLOOKUP(Tableau16[[#This Row],[CODE DN PN]]&amp;Tableau16[[#This Row],[TYPE]],'[9]TABLEAU POIDS'!$D$3:$D$68 &amp; '[9]TABLEAU POIDS'!$E$3:$E$68,'[9]TABLEAU POIDS'!$F$3:$F$68)</f>
        <v>#N/A</v>
      </c>
      <c r="W156" s="275"/>
      <c r="X156" s="244">
        <v>10</v>
      </c>
      <c r="Y156" s="288" t="str">
        <f>Tableau16[[#This Row],[DIAM ADM]]&amp;Tableau16[[#This Row],[SERIE ADM]]</f>
        <v>00</v>
      </c>
      <c r="Z156" s="288"/>
      <c r="AA156" s="233" cm="1">
        <f t="array" ref="AA15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6" s="244" t="s">
        <v>2159</v>
      </c>
      <c r="AC156" s="232" cm="1">
        <f t="array" ref="AC15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6" s="244" t="s">
        <v>2159</v>
      </c>
      <c r="AE156" s="232" cm="1">
        <f t="array" ref="AE15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6" s="244" t="s">
        <v>2159</v>
      </c>
      <c r="AG156" s="232" cm="1">
        <f t="array" ref="AG15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6" s="244" t="s">
        <v>2159</v>
      </c>
      <c r="AI156" s="232" cm="1">
        <f t="array" ref="AI15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6" s="244" t="s">
        <v>2159</v>
      </c>
      <c r="AK156" s="232" cm="1">
        <f t="array" ref="AK15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6" s="244" t="s">
        <v>2159</v>
      </c>
      <c r="AM156" s="232" cm="1">
        <f t="array" ref="AM15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6" s="244" t="s">
        <v>2159</v>
      </c>
      <c r="AO156" s="232" cm="1">
        <f t="array" ref="AO156">IFERROR(
   SUM(
      _xlfn._xlws.FILTER(
         [9]!Tableau3[JP],
         ([9]!Tableau3[ITEM]=Tableau16[[#This Row],[POSTE TECHNIQUE]])*
         ([9]!Tableau3[Rep.]=Tableau16[[#This Row],[Repere ADM]])
      )
   ),
0)</f>
        <v>0</v>
      </c>
      <c r="AP156" s="232" cm="1">
        <f t="array" ref="AP156">IFERROR(
   SUM(
      _xlfn._xlws.FILTER(
         [9]!Tableau3[BP],
         ([9]!Tableau3[ITEM]=Tableau16[[#This Row],[POSTE TECHNIQUE]])*
         ([9]!Tableau3[Rep.]=Tableau16[[#This Row],[Repere ADM]])
      )
   ),
0)</f>
        <v>0</v>
      </c>
      <c r="AQ156" s="232"/>
      <c r="AR156" s="233" cm="1">
        <f t="array" ref="AR15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6" s="244" t="s">
        <v>2159</v>
      </c>
      <c r="AT156" s="232" cm="1">
        <f t="array" ref="AT15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6" s="244" t="s">
        <v>2159</v>
      </c>
      <c r="AV156" s="232" cm="1">
        <f t="array" ref="AV15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6" s="244" t="s">
        <v>2159</v>
      </c>
      <c r="AX156" s="277" cm="1">
        <f t="array" ref="AX15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6" s="244" t="s">
        <v>2159</v>
      </c>
      <c r="AZ156" s="232" cm="1">
        <f t="array" ref="AZ15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6" s="244" t="s">
        <v>2159</v>
      </c>
      <c r="BB156" s="276" cm="1">
        <f t="array" ref="BB15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6" s="275" t="s">
        <v>2159</v>
      </c>
      <c r="BD156" s="276" cm="1">
        <f t="array" ref="BD15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6" s="275" t="s">
        <v>2159</v>
      </c>
      <c r="BF156" s="232" cm="1">
        <f t="array" ref="BF156">IFERROR(
   SUM(
      _xlfn._xlws.FILTER(
         [9]!Tableau3[JP],
         ([9]!Tableau3[ITEM]=Tableau16[[#This Row],[POSTE TECHNIQUE]])*
         ([9]!Tableau3[Rep.]=Tableau16[[#This Row],[Repere REF]])
      )
   ),
0)</f>
        <v>0</v>
      </c>
      <c r="BG156" s="232" cm="1">
        <f t="array" ref="BG156">IFERROR(
   SUM(
      _xlfn._xlws.FILTER(
         [9]!Tableau3[BP],
         ([9]!Tableau3[ITEM]=Tableau16[[#This Row],[POSTE TECHNIQUE]])*
         ([9]!Tableau3[Rep.]=Tableau16[[#This Row],[Repere ADM]])
      )
   ),
0)</f>
        <v>0</v>
      </c>
      <c r="BH156" s="257"/>
      <c r="BI156" s="258"/>
      <c r="BJ156" s="257"/>
      <c r="BK156" s="257"/>
      <c r="BL156" s="257"/>
      <c r="BM156" s="275" t="s">
        <v>2560</v>
      </c>
      <c r="BN156" s="275" t="s">
        <v>2409</v>
      </c>
      <c r="BO156" s="275" t="s">
        <v>2409</v>
      </c>
      <c r="BP156" s="275" t="s">
        <v>2409</v>
      </c>
      <c r="BQ156" s="288" t="str">
        <f>Tableau16[[#This Row],[DIAM ADM]]&amp;Tableau16[[#This Row],[SERIE ADM]]</f>
        <v>00</v>
      </c>
      <c r="BR156" s="275" t="s">
        <v>2408</v>
      </c>
      <c r="BS156" s="274"/>
      <c r="BT156" s="274"/>
      <c r="BU156" s="273"/>
      <c r="BV156" s="222"/>
    </row>
    <row r="157" spans="1:74" ht="15" hidden="1" customHeight="1" x14ac:dyDescent="0.25">
      <c r="A157" s="279"/>
      <c r="B157" s="278" t="s">
        <v>2641</v>
      </c>
      <c r="C157" s="278" t="s">
        <v>2640</v>
      </c>
      <c r="D157" s="247"/>
      <c r="E157" s="283" t="s">
        <v>107</v>
      </c>
      <c r="F157" s="283" t="s">
        <v>107</v>
      </c>
      <c r="G157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H157" s="237" t="s">
        <v>2567</v>
      </c>
      <c r="I157" s="248" t="s">
        <v>2566</v>
      </c>
      <c r="J157" s="248"/>
      <c r="K157" s="237" t="s">
        <v>2548</v>
      </c>
      <c r="L157" s="237" t="str">
        <f>LEFT(Tableau16[[#This Row],[NUMERO CLIENT]],SEARCH("-",Tableau16[[#This Row],[NUMERO CLIENT]])-1)</f>
        <v>S2</v>
      </c>
      <c r="M157" s="237" t="s">
        <v>2639</v>
      </c>
      <c r="N157" s="237" t="s">
        <v>1901</v>
      </c>
      <c r="O157" s="237" t="s">
        <v>2553</v>
      </c>
      <c r="P157" s="237" t="s">
        <v>2638</v>
      </c>
      <c r="Q157" s="237" t="s">
        <v>2558</v>
      </c>
      <c r="R157" s="237" t="s">
        <v>73</v>
      </c>
      <c r="S157" s="237" t="s">
        <v>2637</v>
      </c>
      <c r="T157" s="237" t="s">
        <v>2636</v>
      </c>
      <c r="U157" s="237" t="s">
        <v>2635</v>
      </c>
      <c r="V157" s="275" t="e" cm="1">
        <f t="array" ref="V157">_xlfn.XLOOKUP(Tableau16[[#This Row],[CODE DN PN]]&amp;Tableau16[[#This Row],[TYPE]],'[9]TABLEAU POIDS'!$D$3:$D$68 &amp; '[9]TABLEAU POIDS'!$E$3:$E$68,'[9]TABLEAU POIDS'!$F$3:$F$68)</f>
        <v>#N/A</v>
      </c>
      <c r="W157" s="275"/>
      <c r="X157" s="244">
        <v>10</v>
      </c>
      <c r="Y157" s="284" t="str">
        <f>Tableau16[[#This Row],[DIAM ADM]]&amp;Tableau16[[#This Row],[SERIE ADM]]</f>
        <v>00</v>
      </c>
      <c r="Z157" s="284"/>
      <c r="AA157" s="233" cm="1">
        <f t="array" ref="AA15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7" s="286" t="s">
        <v>2159</v>
      </c>
      <c r="AC157" s="232" cm="1">
        <f t="array" ref="AC15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7" s="244" t="s">
        <v>2159</v>
      </c>
      <c r="AE157" s="232" cm="1">
        <f t="array" ref="AE157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7" s="244" t="s">
        <v>2159</v>
      </c>
      <c r="AG157" s="232" cm="1">
        <f t="array" ref="AG15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7" s="244" t="s">
        <v>2159</v>
      </c>
      <c r="AI157" s="232" cm="1">
        <f t="array" ref="AI15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7" s="244" t="s">
        <v>2159</v>
      </c>
      <c r="AK157" s="232" cm="1">
        <f t="array" ref="AK15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7" s="244" t="s">
        <v>2159</v>
      </c>
      <c r="AM157" s="232" cm="1">
        <f t="array" ref="AM15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7" s="244" t="s">
        <v>2159</v>
      </c>
      <c r="AO157" s="232" cm="1">
        <f t="array" ref="AO157">IFERROR(
   SUM(
      _xlfn._xlws.FILTER(
         [9]!Tableau3[JP],
         ([9]!Tableau3[ITEM]=Tableau16[[#This Row],[POSTE TECHNIQUE]])*
         ([9]!Tableau3[Rep.]=Tableau16[[#This Row],[Repere ADM]])
      )
   ),
0)</f>
        <v>0</v>
      </c>
      <c r="AP157" s="232" cm="1">
        <f t="array" ref="AP157">IFERROR(
   SUM(
      _xlfn._xlws.FILTER(
         [9]!Tableau3[BP],
         ([9]!Tableau3[ITEM]=Tableau16[[#This Row],[POSTE TECHNIQUE]])*
         ([9]!Tableau3[Rep.]=Tableau16[[#This Row],[Repere ADM]])
      )
   ),
0)</f>
        <v>0</v>
      </c>
      <c r="AQ157" s="287"/>
      <c r="AR157" s="233" cm="1">
        <f t="array" ref="AR15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7" s="286" t="s">
        <v>2159</v>
      </c>
      <c r="AT157" s="232" cm="1">
        <f t="array" ref="AT15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7" s="244" t="s">
        <v>2159</v>
      </c>
      <c r="AV157" s="232" cm="1">
        <f t="array" ref="AV15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7" s="244" t="s">
        <v>2159</v>
      </c>
      <c r="AX157" s="277" cm="1">
        <f t="array" ref="AX15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7" s="244" t="s">
        <v>2159</v>
      </c>
      <c r="AZ157" s="232" cm="1">
        <f t="array" ref="AZ15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7" s="244" t="s">
        <v>2159</v>
      </c>
      <c r="BB157" s="276" cm="1">
        <f t="array" ref="BB15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7" s="275" t="s">
        <v>2159</v>
      </c>
      <c r="BD157" s="276" cm="1">
        <f t="array" ref="BD15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7" s="275" t="s">
        <v>2159</v>
      </c>
      <c r="BF157" s="232" cm="1">
        <f t="array" ref="BF157">IFERROR(
   SUM(
      _xlfn._xlws.FILTER(
         [9]!Tableau3[JP],
         ([9]!Tableau3[ITEM]=Tableau16[[#This Row],[POSTE TECHNIQUE]])*
         ([9]!Tableau3[Rep.]=Tableau16[[#This Row],[Repere REF]])
      )
   ),
0)</f>
        <v>0</v>
      </c>
      <c r="BG157" s="232" cm="1">
        <f t="array" ref="BG157">IFERROR(
   SUM(
      _xlfn._xlws.FILTER(
         [9]!Tableau3[BP],
         ([9]!Tableau3[ITEM]=Tableau16[[#This Row],[POSTE TECHNIQUE]])*
         ([9]!Tableau3[Rep.]=Tableau16[[#This Row],[Repere ADM]])
      )
   ),
0)</f>
        <v>0</v>
      </c>
      <c r="BH157" s="285"/>
      <c r="BI157" s="258"/>
      <c r="BJ157" s="257"/>
      <c r="BK157" s="257"/>
      <c r="BL157" s="257"/>
      <c r="BM157" s="275" t="s">
        <v>2560</v>
      </c>
      <c r="BN157" s="275" t="s">
        <v>2409</v>
      </c>
      <c r="BO157" s="275" t="s">
        <v>2409</v>
      </c>
      <c r="BP157" s="275" t="s">
        <v>2409</v>
      </c>
      <c r="BQ157" s="284" t="str">
        <f>Tableau16[[#This Row],[DIAM ADM]]&amp;Tableau16[[#This Row],[SERIE ADM]]</f>
        <v>00</v>
      </c>
      <c r="BR157" s="275" t="s">
        <v>2408</v>
      </c>
      <c r="BS157" s="274"/>
      <c r="BT157" s="274"/>
      <c r="BU157" s="280"/>
      <c r="BV157" s="222"/>
    </row>
    <row r="158" spans="1:74" ht="15" hidden="1" customHeight="1" x14ac:dyDescent="0.25">
      <c r="A158" s="279"/>
      <c r="B158" s="278" t="s">
        <v>638</v>
      </c>
      <c r="C158" s="278" t="s">
        <v>1595</v>
      </c>
      <c r="D158" s="247"/>
      <c r="E158" s="283" t="s">
        <v>73</v>
      </c>
      <c r="F158" s="283" t="s">
        <v>73</v>
      </c>
      <c r="G15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TRP189</v>
      </c>
      <c r="H158" s="237" t="s">
        <v>2550</v>
      </c>
      <c r="I158" s="237" t="s">
        <v>2549</v>
      </c>
      <c r="J158" s="248"/>
      <c r="K158" s="237" t="s">
        <v>2548</v>
      </c>
      <c r="L158" s="237" t="str">
        <f>LEFT(Tableau16[[#This Row],[NUMERO CLIENT]],SEARCH("-",Tableau16[[#This Row],[NUMERO CLIENT]])-1)</f>
        <v>S1</v>
      </c>
      <c r="M158" s="237" t="s">
        <v>2565</v>
      </c>
      <c r="N158" s="237" t="s">
        <v>38</v>
      </c>
      <c r="O158" s="237" t="s">
        <v>2553</v>
      </c>
      <c r="P158" s="237" t="s">
        <v>2552</v>
      </c>
      <c r="Q158" s="237" t="s">
        <v>2558</v>
      </c>
      <c r="R158" s="237" t="s">
        <v>73</v>
      </c>
      <c r="S158" s="251" t="s">
        <v>2634</v>
      </c>
      <c r="T158" s="251" t="s">
        <v>2633</v>
      </c>
      <c r="U158" s="237" t="s">
        <v>2632</v>
      </c>
      <c r="V158" s="275" t="e" cm="1">
        <f t="array" ref="V158">_xlfn.XLOOKUP(Tableau16[[#This Row],[CODE DN PN]]&amp;Tableau16[[#This Row],[TYPE]],'[9]TABLEAU POIDS'!$D$3:$D$68 &amp; '[9]TABLEAU POIDS'!$E$3:$E$68,'[9]TABLEAU POIDS'!$F$3:$F$68)</f>
        <v>#N/A</v>
      </c>
      <c r="W158" s="275"/>
      <c r="X158" s="244">
        <v>4</v>
      </c>
      <c r="Y158" s="244" t="str">
        <f>Tableau16[[#This Row],[DIAM ADM]]&amp;Tableau16[[#This Row],[SERIE ADM]]</f>
        <v>00</v>
      </c>
      <c r="Z158" s="244"/>
      <c r="AA158" s="233" cm="1">
        <f t="array" ref="AA15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8" s="244" t="s">
        <v>2545</v>
      </c>
      <c r="AC158" s="232" cm="1">
        <f t="array" ref="AC15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8" s="244" t="s">
        <v>2545</v>
      </c>
      <c r="AE158" s="232" cm="1">
        <f t="array" ref="AE15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8" s="244" t="s">
        <v>2160</v>
      </c>
      <c r="AG158" s="232" cm="1">
        <f t="array" ref="AG15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8" s="244" t="s">
        <v>37</v>
      </c>
      <c r="AI158" s="232" cm="1">
        <f t="array" ref="AI15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8" s="244">
        <v>4</v>
      </c>
      <c r="AK158" s="232" cm="1">
        <f t="array" ref="AK15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8" s="244" t="s">
        <v>2163</v>
      </c>
      <c r="AM158" s="232" cm="1">
        <f t="array" ref="AM15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8" s="244" t="s">
        <v>2545</v>
      </c>
      <c r="AO158" s="232" cm="1">
        <f t="array" ref="AO158">IFERROR(
   SUM(
      _xlfn._xlws.FILTER(
         [9]!Tableau3[JP],
         ([9]!Tableau3[ITEM]=Tableau16[[#This Row],[POSTE TECHNIQUE]])*
         ([9]!Tableau3[Rep.]=Tableau16[[#This Row],[Repere ADM]])
      )
   ),
0)</f>
        <v>0</v>
      </c>
      <c r="AP158" s="232" cm="1">
        <f t="array" ref="AP158">IFERROR(
   SUM(
      _xlfn._xlws.FILTER(
         [9]!Tableau3[BP],
         ([9]!Tableau3[ITEM]=Tableau16[[#This Row],[POSTE TECHNIQUE]])*
         ([9]!Tableau3[Rep.]=Tableau16[[#This Row],[Repere ADM]])
      )
   ),
0)</f>
        <v>0</v>
      </c>
      <c r="AQ158" s="232"/>
      <c r="AR158" s="233" cm="1">
        <f t="array" ref="AR15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8" s="244" t="s">
        <v>2545</v>
      </c>
      <c r="AT158" s="232" cm="1">
        <f t="array" ref="AT15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8" s="244" t="s">
        <v>2545</v>
      </c>
      <c r="AV158" s="232" cm="1">
        <f t="array" ref="AV15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8" s="244" t="s">
        <v>2160</v>
      </c>
      <c r="AX158" s="277" cm="1">
        <f t="array" ref="AX15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8" s="244" t="s">
        <v>37</v>
      </c>
      <c r="AZ158" s="232" cm="1">
        <f t="array" ref="AZ15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8" s="244">
        <v>4</v>
      </c>
      <c r="BB158" s="276" cm="1">
        <f t="array" ref="BB15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8" s="275" t="s">
        <v>2163</v>
      </c>
      <c r="BD158" s="276" cm="1">
        <f t="array" ref="BD15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8" s="244" t="s">
        <v>2545</v>
      </c>
      <c r="BF158" s="232" cm="1">
        <f t="array" ref="BF158">IFERROR(
   SUM(
      _xlfn._xlws.FILTER(
         [9]!Tableau3[JP],
         ([9]!Tableau3[ITEM]=Tableau16[[#This Row],[POSTE TECHNIQUE]])*
         ([9]!Tableau3[Rep.]=Tableau16[[#This Row],[Repere REF]])
      )
   ),
0)</f>
        <v>0</v>
      </c>
      <c r="BG158" s="232" cm="1">
        <f t="array" ref="BG158">IFERROR(
   SUM(
      _xlfn._xlws.FILTER(
         [9]!Tableau3[BP],
         ([9]!Tableau3[ITEM]=Tableau16[[#This Row],[POSTE TECHNIQUE]])*
         ([9]!Tableau3[Rep.]=Tableau16[[#This Row],[Repere ADM]])
      )
   ),
0)</f>
        <v>0</v>
      </c>
      <c r="BH158" s="257"/>
      <c r="BI158" s="258"/>
      <c r="BJ158" s="257"/>
      <c r="BK158" s="257"/>
      <c r="BL158" s="257"/>
      <c r="BM158" s="275" t="s">
        <v>2560</v>
      </c>
      <c r="BN158" s="275" t="s">
        <v>2409</v>
      </c>
      <c r="BO158" s="275" t="s">
        <v>2409</v>
      </c>
      <c r="BP158" s="275" t="s">
        <v>2408</v>
      </c>
      <c r="BQ158" s="244" t="str">
        <f>Tableau16[[#This Row],[DIAM ADM]]&amp;Tableau16[[#This Row],[SERIE ADM]]</f>
        <v>00</v>
      </c>
      <c r="BR158" s="275" t="s">
        <v>2408</v>
      </c>
      <c r="BS158" s="274"/>
      <c r="BT158" s="274"/>
      <c r="BU158" s="280"/>
      <c r="BV158" s="222"/>
    </row>
    <row r="159" spans="1:74" ht="15" customHeight="1" x14ac:dyDescent="0.25">
      <c r="A159" s="279"/>
      <c r="B159" s="278" t="s">
        <v>681</v>
      </c>
      <c r="C159" s="278" t="s">
        <v>2631</v>
      </c>
      <c r="D159" s="247"/>
      <c r="E159" s="283" t="s">
        <v>73</v>
      </c>
      <c r="F159" s="283" t="s">
        <v>83</v>
      </c>
      <c r="G15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PSVBT0762</v>
      </c>
      <c r="H159" s="237" t="s">
        <v>2550</v>
      </c>
      <c r="I159" s="237" t="s">
        <v>2549</v>
      </c>
      <c r="J159" s="237"/>
      <c r="K159" s="247" t="s">
        <v>2578</v>
      </c>
      <c r="L159" s="247" t="str">
        <f>LEFT(Tableau16[[#This Row],[NUMERO CLIENT]],SEARCH("-",Tableau16[[#This Row],[NUMERO CLIENT]])-1)</f>
        <v>S2</v>
      </c>
      <c r="M159" s="237" t="s">
        <v>2547</v>
      </c>
      <c r="N159" s="237" t="s">
        <v>38</v>
      </c>
      <c r="O159" s="237" t="s">
        <v>2577</v>
      </c>
      <c r="P159" s="237" t="s">
        <v>2559</v>
      </c>
      <c r="Q159" s="237" t="s">
        <v>2558</v>
      </c>
      <c r="R159" s="237" t="s">
        <v>73</v>
      </c>
      <c r="S159" s="251" t="s">
        <v>2630</v>
      </c>
      <c r="T159" s="251" t="s">
        <v>2629</v>
      </c>
      <c r="U159" s="282" t="s">
        <v>2628</v>
      </c>
      <c r="V159" s="275" t="e" cm="1">
        <f t="array" ref="V159">_xlfn.XLOOKUP(Tableau16[[#This Row],[CODE DN PN]]&amp;Tableau16[[#This Row],[TYPE]],'[9]TABLEAU POIDS'!$D$3:$D$68 &amp; '[9]TABLEAU POIDS'!$E$3:$E$68,'[9]TABLEAU POIDS'!$F$3:$F$68)</f>
        <v>#N/A</v>
      </c>
      <c r="W159" s="275"/>
      <c r="X159" s="244">
        <v>2</v>
      </c>
      <c r="Y159" s="244" t="str">
        <f>Tableau16[[#This Row],[DIAM ADM]]&amp;Tableau16[[#This Row],[SERIE ADM]]</f>
        <v>00</v>
      </c>
      <c r="Z159" s="244"/>
      <c r="AA159" s="233" cm="1">
        <f t="array" ref="AA15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59" s="244" t="s">
        <v>2159</v>
      </c>
      <c r="AC159" s="232" cm="1">
        <f t="array" ref="AC15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59" s="244" t="s">
        <v>2159</v>
      </c>
      <c r="AE159" s="232" cm="1">
        <f t="array" ref="AE15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59" s="244" t="s">
        <v>2159</v>
      </c>
      <c r="AG159" s="232" cm="1">
        <f t="array" ref="AG15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59" s="244" t="s">
        <v>2159</v>
      </c>
      <c r="AI159" s="232" cm="1">
        <f t="array" ref="AI15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59" s="244" t="s">
        <v>2159</v>
      </c>
      <c r="AK159" s="232" cm="1">
        <f t="array" ref="AK15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59" s="244" t="s">
        <v>2159</v>
      </c>
      <c r="AM159" s="232" cm="1">
        <f t="array" ref="AM15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59" s="244" t="s">
        <v>2159</v>
      </c>
      <c r="AO159" s="232" cm="1">
        <f t="array" ref="AO159">IFERROR(
   SUM(
      _xlfn._xlws.FILTER(
         [9]!Tableau3[JP],
         ([9]!Tableau3[ITEM]=Tableau16[[#This Row],[POSTE TECHNIQUE]])*
         ([9]!Tableau3[Rep.]=Tableau16[[#This Row],[Repere ADM]])
      )
   ),
0)</f>
        <v>0</v>
      </c>
      <c r="AP159" s="232" cm="1">
        <f t="array" ref="AP159">IFERROR(
   SUM(
      _xlfn._xlws.FILTER(
         [9]!Tableau3[BP],
         ([9]!Tableau3[ITEM]=Tableau16[[#This Row],[POSTE TECHNIQUE]])*
         ([9]!Tableau3[Rep.]=Tableau16[[#This Row],[Repere ADM]])
      )
   ),
0)</f>
        <v>0</v>
      </c>
      <c r="AQ159" s="232"/>
      <c r="AR159" s="233" cm="1">
        <f t="array" ref="AR15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59" s="244" t="s">
        <v>2159</v>
      </c>
      <c r="AT159" s="232" cm="1">
        <f t="array" ref="AT15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59" s="244" t="s">
        <v>2159</v>
      </c>
      <c r="AV159" s="232" cm="1">
        <f t="array" ref="AV15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59" s="244" t="s">
        <v>2159</v>
      </c>
      <c r="AX159" s="277" cm="1">
        <f t="array" ref="AX15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59" s="244" t="s">
        <v>2159</v>
      </c>
      <c r="AZ159" s="232" cm="1">
        <f t="array" ref="AZ15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59" s="244" t="s">
        <v>2159</v>
      </c>
      <c r="BB159" s="276" cm="1">
        <f t="array" ref="BB15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59" s="244" t="s">
        <v>2159</v>
      </c>
      <c r="BD159" s="276" cm="1">
        <f t="array" ref="BD15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59" s="244" t="s">
        <v>2159</v>
      </c>
      <c r="BF159" s="232" cm="1">
        <f t="array" ref="BF159">IFERROR(
   SUM(
      _xlfn._xlws.FILTER(
         [9]!Tableau3[JP],
         ([9]!Tableau3[ITEM]=Tableau16[[#This Row],[POSTE TECHNIQUE]])*
         ([9]!Tableau3[Rep.]=Tableau16[[#This Row],[Repere REF]])
      )
   ),
0)</f>
        <v>0</v>
      </c>
      <c r="BG159" s="232" cm="1">
        <f t="array" ref="BG159">IFERROR(
   SUM(
      _xlfn._xlws.FILTER(
         [9]!Tableau3[BP],
         ([9]!Tableau3[ITEM]=Tableau16[[#This Row],[POSTE TECHNIQUE]])*
         ([9]!Tableau3[Rep.]=Tableau16[[#This Row],[Repere ADM]])
      )
   ),
0)</f>
        <v>0</v>
      </c>
      <c r="BH159" s="257"/>
      <c r="BI159" s="258"/>
      <c r="BJ159" s="257"/>
      <c r="BK159" s="257"/>
      <c r="BL159" s="257"/>
      <c r="BM159" s="281" t="s">
        <v>2587</v>
      </c>
      <c r="BN159" s="275" t="s">
        <v>2408</v>
      </c>
      <c r="BO159" s="275" t="s">
        <v>2409</v>
      </c>
      <c r="BP159" s="275" t="s">
        <v>2408</v>
      </c>
      <c r="BQ159" s="244" t="str">
        <f>Tableau16[[#This Row],[DIAM ADM]]&amp;Tableau16[[#This Row],[SERIE ADM]]</f>
        <v>00</v>
      </c>
      <c r="BR159" s="275" t="e" cm="1">
        <f t="array" ref="BR15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59" s="274"/>
      <c r="BT159" s="274"/>
      <c r="BU159" s="280"/>
      <c r="BV159" s="222"/>
    </row>
    <row r="160" spans="1:74" ht="15" customHeight="1" x14ac:dyDescent="0.25">
      <c r="A160" s="250"/>
      <c r="B160" s="249" t="s">
        <v>684</v>
      </c>
      <c r="C160" s="249" t="s">
        <v>2627</v>
      </c>
      <c r="D160" s="246"/>
      <c r="E160" s="238" t="s">
        <v>73</v>
      </c>
      <c r="F160" s="238" t="s">
        <v>83</v>
      </c>
      <c r="G16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PSVBT-798</v>
      </c>
      <c r="H160" s="235" t="s">
        <v>2550</v>
      </c>
      <c r="I160" s="237" t="s">
        <v>2549</v>
      </c>
      <c r="J160" s="235"/>
      <c r="K160" s="246" t="s">
        <v>2578</v>
      </c>
      <c r="L160" s="246" t="str">
        <f>LEFT(Tableau16[[#This Row],[NUMERO CLIENT]],SEARCH("-",Tableau16[[#This Row],[NUMERO CLIENT]])-1)</f>
        <v>S2</v>
      </c>
      <c r="M160" s="236" t="s">
        <v>2547</v>
      </c>
      <c r="N160" s="237" t="s">
        <v>38</v>
      </c>
      <c r="O160" s="237" t="s">
        <v>2592</v>
      </c>
      <c r="P160" s="237" t="s">
        <v>2617</v>
      </c>
      <c r="Q160" s="237" t="s">
        <v>2558</v>
      </c>
      <c r="R160" s="237" t="s">
        <v>73</v>
      </c>
      <c r="S160" s="237" t="s">
        <v>2626</v>
      </c>
      <c r="T160" s="237" t="s">
        <v>2625</v>
      </c>
      <c r="U160" s="237" t="s">
        <v>2624</v>
      </c>
      <c r="V160" s="225" t="e" cm="1">
        <f t="array" ref="V160">_xlfn.XLOOKUP(Tableau16[[#This Row],[CODE DN PN]]&amp;Tableau16[[#This Row],[TYPE]],'[9]TABLEAU POIDS'!$D$3:$D$68 &amp; '[9]TABLEAU POIDS'!$E$3:$E$68,'[9]TABLEAU POIDS'!$F$3:$F$68)</f>
        <v>#N/A</v>
      </c>
      <c r="W160" s="225"/>
      <c r="X160" s="226">
        <v>1</v>
      </c>
      <c r="Y160" s="226" t="str">
        <f>Tableau16[[#This Row],[DIAM ADM]]&amp;Tableau16[[#This Row],[SERIE ADM]]</f>
        <v>00</v>
      </c>
      <c r="Z160" s="226"/>
      <c r="AA160" s="233" cm="1">
        <f t="array" ref="AA16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0" s="244" t="s">
        <v>2545</v>
      </c>
      <c r="AC160" s="232" cm="1">
        <f t="array" ref="AC16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0" s="244" t="s">
        <v>2545</v>
      </c>
      <c r="AE160" s="232" cm="1">
        <f t="array" ref="AE16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0" s="226" t="s">
        <v>2546</v>
      </c>
      <c r="AG160" s="232" cm="1">
        <f t="array" ref="AG16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0" s="226" t="s">
        <v>2303</v>
      </c>
      <c r="AI160" s="232" cm="1">
        <f t="array" ref="AI16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0" s="226" t="s">
        <v>2303</v>
      </c>
      <c r="AK160" s="232" cm="1">
        <f t="array" ref="AK16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0" s="226" t="s">
        <v>2303</v>
      </c>
      <c r="AM160" s="232" cm="1">
        <f t="array" ref="AM16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0" s="226" t="s">
        <v>2303</v>
      </c>
      <c r="AO160" s="232" cm="1">
        <f t="array" ref="AO160">IFERROR(
   SUM(
      _xlfn._xlws.FILTER(
         [9]!Tableau3[JP],
         ([9]!Tableau3[ITEM]=Tableau16[[#This Row],[POSTE TECHNIQUE]])*
         ([9]!Tableau3[Rep.]=Tableau16[[#This Row],[Repere ADM]])
      )
   ),
0)</f>
        <v>0</v>
      </c>
      <c r="AP160" s="232" cm="1">
        <f t="array" ref="AP160">IFERROR(
   SUM(
      _xlfn._xlws.FILTER(
         [9]!Tableau3[BP],
         ([9]!Tableau3[ITEM]=Tableau16[[#This Row],[POSTE TECHNIQUE]])*
         ([9]!Tableau3[Rep.]=Tableau16[[#This Row],[Repere ADM]])
      )
   ),
0)</f>
        <v>0</v>
      </c>
      <c r="AQ160" s="242"/>
      <c r="AR160" s="233" cm="1">
        <f t="array" ref="AR16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0" s="244" t="s">
        <v>2545</v>
      </c>
      <c r="AT160" s="232" cm="1">
        <f t="array" ref="AT16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0" s="244" t="s">
        <v>2545</v>
      </c>
      <c r="AV160" s="242" cm="1">
        <f t="array" ref="AV16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0" s="244" t="s">
        <v>2160</v>
      </c>
      <c r="AX160" s="277" cm="1">
        <f t="array" ref="AX16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0" s="244" t="s">
        <v>37</v>
      </c>
      <c r="AZ160" s="232" cm="1">
        <f t="array" ref="AZ16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0" s="244">
        <v>4</v>
      </c>
      <c r="BB160" s="276" cm="1">
        <f t="array" ref="BB16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0" s="275" t="s">
        <v>2289</v>
      </c>
      <c r="BD160" s="276" cm="1">
        <f t="array" ref="BD16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0" s="275" t="s">
        <v>1123</v>
      </c>
      <c r="BF160" s="242" cm="1">
        <f t="array" ref="BF160">IFERROR(
   SUM(
      _xlfn._xlws.FILTER(
         [9]!Tableau3[JP],
         ([9]!Tableau3[ITEM]=Tableau16[[#This Row],[POSTE TECHNIQUE]])*
         ([9]!Tableau3[Rep.]=Tableau16[[#This Row],[Repere REF]])
      )
   ),
0)</f>
        <v>0</v>
      </c>
      <c r="BG160" s="242" cm="1">
        <f t="array" ref="BG160">IFERROR(
   SUM(
      _xlfn._xlws.FILTER(
         [9]!Tableau3[BP],
         ([9]!Tableau3[ITEM]=Tableau16[[#This Row],[POSTE TECHNIQUE]])*
         ([9]!Tableau3[Rep.]=Tableau16[[#This Row],[Repere ADM]])
      )
   ),
0)</f>
        <v>0</v>
      </c>
      <c r="BH160" s="227"/>
      <c r="BI160" s="228"/>
      <c r="BJ160" s="227"/>
      <c r="BK160" s="227"/>
      <c r="BL160" s="227"/>
      <c r="BM160" s="275" t="s">
        <v>2560</v>
      </c>
      <c r="BN160" s="275" t="s">
        <v>2409</v>
      </c>
      <c r="BO160" s="275" t="s">
        <v>2409</v>
      </c>
      <c r="BP160" s="275" t="s">
        <v>2408</v>
      </c>
      <c r="BQ160" s="226" t="str">
        <f>Tableau16[[#This Row],[DIAM ADM]]&amp;Tableau16[[#This Row],[SERIE ADM]]</f>
        <v>00</v>
      </c>
      <c r="BR160" s="225" t="e" cm="1">
        <f t="array" ref="BR16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60" s="224"/>
      <c r="BT160" s="224"/>
      <c r="BU160" s="223"/>
      <c r="BV160" s="222"/>
    </row>
    <row r="161" spans="1:74" ht="15" customHeight="1" x14ac:dyDescent="0.25">
      <c r="A161" s="279"/>
      <c r="B161" s="249" t="s">
        <v>971</v>
      </c>
      <c r="C161" s="249" t="s">
        <v>2623</v>
      </c>
      <c r="D161" s="246"/>
      <c r="E161" s="238" t="s">
        <v>73</v>
      </c>
      <c r="F161" s="238" t="s">
        <v>83</v>
      </c>
      <c r="G16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PSVBT796</v>
      </c>
      <c r="H161" s="235" t="s">
        <v>2550</v>
      </c>
      <c r="I161" s="237" t="s">
        <v>2549</v>
      </c>
      <c r="J161" s="237"/>
      <c r="K161" s="246" t="s">
        <v>2578</v>
      </c>
      <c r="L161" s="246" t="str">
        <f>LEFT(Tableau16[[#This Row],[NUMERO CLIENT]],SEARCH("-",Tableau16[[#This Row],[NUMERO CLIENT]])-1)</f>
        <v>S4</v>
      </c>
      <c r="M161" s="236" t="s">
        <v>2547</v>
      </c>
      <c r="N161" s="237" t="s">
        <v>2622</v>
      </c>
      <c r="O161" s="237" t="s">
        <v>2592</v>
      </c>
      <c r="P161" s="237" t="s">
        <v>2617</v>
      </c>
      <c r="Q161" s="237" t="s">
        <v>2558</v>
      </c>
      <c r="R161" s="237" t="s">
        <v>73</v>
      </c>
      <c r="S161" s="237" t="s">
        <v>2621</v>
      </c>
      <c r="T161" s="237" t="s">
        <v>2620</v>
      </c>
      <c r="U161" s="237" t="s">
        <v>2619</v>
      </c>
      <c r="V161" s="275" t="e" cm="1">
        <f t="array" ref="V161">_xlfn.XLOOKUP(Tableau16[[#This Row],[CODE DN PN]]&amp;Tableau16[[#This Row],[TYPE]],'[9]TABLEAU POIDS'!$D$3:$D$68 &amp; '[9]TABLEAU POIDS'!$E$3:$E$68,'[9]TABLEAU POIDS'!$F$3:$F$68)</f>
        <v>#N/A</v>
      </c>
      <c r="W161" s="275"/>
      <c r="X161" s="244">
        <v>0</v>
      </c>
      <c r="Y161" s="244" t="str">
        <f>Tableau16[[#This Row],[DIAM ADM]]&amp;Tableau16[[#This Row],[SERIE ADM]]</f>
        <v>00</v>
      </c>
      <c r="Z161" s="244"/>
      <c r="AA161" s="233" cm="1">
        <f t="array" ref="AA16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1" s="244" t="s">
        <v>2159</v>
      </c>
      <c r="AC161" s="232" cm="1">
        <f t="array" ref="AC16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1" s="244" t="s">
        <v>2159</v>
      </c>
      <c r="AE161" s="232" cm="1">
        <f t="array" ref="AE16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1" s="244" t="s">
        <v>2159</v>
      </c>
      <c r="AG161" s="232" cm="1">
        <f t="array" ref="AG16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1" s="244" t="s">
        <v>2159</v>
      </c>
      <c r="AI161" s="232" cm="1">
        <f t="array" ref="AI16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1" s="244" t="s">
        <v>2159</v>
      </c>
      <c r="AK161" s="232" cm="1">
        <f t="array" ref="AK16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1" s="244" t="s">
        <v>2159</v>
      </c>
      <c r="AM161" s="232" cm="1">
        <f t="array" ref="AM16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1" s="244" t="s">
        <v>2159</v>
      </c>
      <c r="AO161" s="232" cm="1">
        <f t="array" ref="AO161">IFERROR(
   SUM(
      _xlfn._xlws.FILTER(
         [9]!Tableau3[JP],
         ([9]!Tableau3[ITEM]=Tableau16[[#This Row],[POSTE TECHNIQUE]])*
         ([9]!Tableau3[Rep.]=Tableau16[[#This Row],[Repere ADM]])
      )
   ),
0)</f>
        <v>0</v>
      </c>
      <c r="AP161" s="232" cm="1">
        <f t="array" ref="AP161">IFERROR(
   SUM(
      _xlfn._xlws.FILTER(
         [9]!Tableau3[BP],
         ([9]!Tableau3[ITEM]=Tableau16[[#This Row],[POSTE TECHNIQUE]])*
         ([9]!Tableau3[Rep.]=Tableau16[[#This Row],[Repere ADM]])
      )
   ),
0)</f>
        <v>0</v>
      </c>
      <c r="AQ161" s="232"/>
      <c r="AR161" s="233" cm="1">
        <f t="array" ref="AR16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1" s="244" t="s">
        <v>2159</v>
      </c>
      <c r="AT161" s="232" cm="1">
        <f t="array" ref="AT16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1" s="244" t="s">
        <v>2159</v>
      </c>
      <c r="AV161" s="232" cm="1">
        <f t="array" ref="AV16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1" s="244" t="s">
        <v>2159</v>
      </c>
      <c r="AX161" s="277" cm="1">
        <f t="array" ref="AX16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1" s="244" t="s">
        <v>2159</v>
      </c>
      <c r="AZ161" s="232" cm="1">
        <f t="array" ref="AZ16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1" s="244" t="s">
        <v>2159</v>
      </c>
      <c r="BB161" s="276" cm="1">
        <f t="array" ref="BB16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1" s="275" t="s">
        <v>2159</v>
      </c>
      <c r="BD161" s="276" cm="1">
        <f t="array" ref="BD16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1" s="275" t="s">
        <v>2159</v>
      </c>
      <c r="BF161" s="232" cm="1">
        <f t="array" ref="BF161">IFERROR(
   SUM(
      _xlfn._xlws.FILTER(
         [9]!Tableau3[JP],
         ([9]!Tableau3[ITEM]=Tableau16[[#This Row],[POSTE TECHNIQUE]])*
         ([9]!Tableau3[Rep.]=Tableau16[[#This Row],[Repere REF]])
      )
   ),
0)</f>
        <v>0</v>
      </c>
      <c r="BG161" s="232" cm="1">
        <f t="array" ref="BG161">IFERROR(
   SUM(
      _xlfn._xlws.FILTER(
         [9]!Tableau3[BP],
         ([9]!Tableau3[ITEM]=Tableau16[[#This Row],[POSTE TECHNIQUE]])*
         ([9]!Tableau3[Rep.]=Tableau16[[#This Row],[Repere ADM]])
      )
   ),
0)</f>
        <v>0</v>
      </c>
      <c r="BH161" s="257"/>
      <c r="BI161" s="258"/>
      <c r="BJ161" s="257"/>
      <c r="BK161" s="257"/>
      <c r="BL161" s="257"/>
      <c r="BM161" s="275" t="s">
        <v>2560</v>
      </c>
      <c r="BN161" s="275" t="s">
        <v>2409</v>
      </c>
      <c r="BO161" s="275" t="s">
        <v>2409</v>
      </c>
      <c r="BP161" s="275" t="s">
        <v>2409</v>
      </c>
      <c r="BQ161" s="244" t="str">
        <f>Tableau16[[#This Row],[DIAM ADM]]&amp;Tableau16[[#This Row],[SERIE ADM]]</f>
        <v>00</v>
      </c>
      <c r="BR161" s="275" t="s">
        <v>2408</v>
      </c>
      <c r="BS161" s="274"/>
      <c r="BT161" s="274"/>
      <c r="BU161" s="273"/>
      <c r="BV161" s="222"/>
    </row>
    <row r="162" spans="1:74" ht="15" customHeight="1" x14ac:dyDescent="0.25">
      <c r="A162" s="279"/>
      <c r="B162" s="249" t="s">
        <v>974</v>
      </c>
      <c r="C162" s="249" t="s">
        <v>2618</v>
      </c>
      <c r="D162" s="246"/>
      <c r="E162" s="238" t="s">
        <v>73</v>
      </c>
      <c r="F162" s="238" t="s">
        <v>83</v>
      </c>
      <c r="G16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PSVBT797</v>
      </c>
      <c r="H162" s="235" t="s">
        <v>2550</v>
      </c>
      <c r="I162" s="237" t="s">
        <v>2549</v>
      </c>
      <c r="J162" s="237"/>
      <c r="K162" s="246" t="s">
        <v>2578</v>
      </c>
      <c r="L162" s="247" t="str">
        <f>LEFT(Tableau16[[#This Row],[NUMERO CLIENT]],SEARCH("-",Tableau16[[#This Row],[NUMERO CLIENT]])-1)</f>
        <v>S4</v>
      </c>
      <c r="M162" s="236" t="s">
        <v>2547</v>
      </c>
      <c r="N162" s="237" t="s">
        <v>38</v>
      </c>
      <c r="O162" s="237" t="s">
        <v>2592</v>
      </c>
      <c r="P162" s="237" t="s">
        <v>2617</v>
      </c>
      <c r="Q162" s="237" t="s">
        <v>2558</v>
      </c>
      <c r="R162" s="237" t="s">
        <v>73</v>
      </c>
      <c r="S162" s="237" t="s">
        <v>2616</v>
      </c>
      <c r="T162" s="237" t="s">
        <v>2615</v>
      </c>
      <c r="U162" s="237" t="s">
        <v>2614</v>
      </c>
      <c r="V162" s="275" t="e" cm="1">
        <f t="array" ref="V162">_xlfn.XLOOKUP(Tableau16[[#This Row],[CODE DN PN]]&amp;Tableau16[[#This Row],[TYPE]],'[9]TABLEAU POIDS'!$D$3:$D$68 &amp; '[9]TABLEAU POIDS'!$E$3:$E$68,'[9]TABLEAU POIDS'!$F$3:$F$68)</f>
        <v>#N/A</v>
      </c>
      <c r="W162" s="275"/>
      <c r="X162" s="244">
        <v>0</v>
      </c>
      <c r="Y162" s="244" t="str">
        <f>Tableau16[[#This Row],[DIAM ADM]]&amp;Tableau16[[#This Row],[SERIE ADM]]</f>
        <v>00</v>
      </c>
      <c r="Z162" s="244"/>
      <c r="AA162" s="233" cm="1">
        <f t="array" ref="AA16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2" s="244" t="s">
        <v>2545</v>
      </c>
      <c r="AC162" s="232" cm="1">
        <f t="array" ref="AC16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2" s="244" t="s">
        <v>2545</v>
      </c>
      <c r="AE162" s="232" cm="1">
        <f t="array" ref="AE16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2" s="244" t="s">
        <v>38</v>
      </c>
      <c r="AG162" s="232" cm="1">
        <f t="array" ref="AG16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2" s="244" t="s">
        <v>2303</v>
      </c>
      <c r="AI162" s="232" cm="1">
        <f t="array" ref="AI16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2" s="244">
        <v>0</v>
      </c>
      <c r="AK162" s="232" cm="1">
        <f t="array" ref="AK16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2" s="244" t="s">
        <v>2540</v>
      </c>
      <c r="AM162" s="232" cm="1">
        <f t="array" ref="AM16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2" s="244" t="s">
        <v>1123</v>
      </c>
      <c r="AO162" s="232" cm="1">
        <f t="array" ref="AO162">IFERROR(
   SUM(
      _xlfn._xlws.FILTER(
         [9]!Tableau3[JP],
         ([9]!Tableau3[ITEM]=Tableau16[[#This Row],[POSTE TECHNIQUE]])*
         ([9]!Tableau3[Rep.]=Tableau16[[#This Row],[Repere ADM]])
      )
   ),
0)</f>
        <v>0</v>
      </c>
      <c r="AP162" s="232" cm="1">
        <f t="array" ref="AP162">IFERROR(
   SUM(
      _xlfn._xlws.FILTER(
         [9]!Tableau3[BP],
         ([9]!Tableau3[ITEM]=Tableau16[[#This Row],[POSTE TECHNIQUE]])*
         ([9]!Tableau3[Rep.]=Tableau16[[#This Row],[Repere ADM]])
      )
   ),
0)</f>
        <v>0</v>
      </c>
      <c r="AQ162" s="232"/>
      <c r="AR162" s="233" cm="1">
        <f t="array" ref="AR16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2" s="244" t="s">
        <v>2545</v>
      </c>
      <c r="AT162" s="232" cm="1">
        <f t="array" ref="AT16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2" s="244" t="s">
        <v>2545</v>
      </c>
      <c r="AV162" s="232" cm="1">
        <f t="array" ref="AV16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2" s="244" t="s">
        <v>2160</v>
      </c>
      <c r="AX162" s="277" cm="1">
        <f t="array" ref="AX16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2" s="244" t="s">
        <v>37</v>
      </c>
      <c r="AZ162" s="232" cm="1">
        <f t="array" ref="AZ16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2" s="244">
        <v>4</v>
      </c>
      <c r="BB162" s="276" cm="1">
        <f t="array" ref="BB16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2" s="275" t="s">
        <v>2289</v>
      </c>
      <c r="BD162" s="276" cm="1">
        <f t="array" ref="BD16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2" s="275" t="s">
        <v>1123</v>
      </c>
      <c r="BF162" s="232" cm="1">
        <f t="array" ref="BF162">IFERROR(
   SUM(
      _xlfn._xlws.FILTER(
         [9]!Tableau3[JP],
         ([9]!Tableau3[ITEM]=Tableau16[[#This Row],[POSTE TECHNIQUE]])*
         ([9]!Tableau3[Rep.]=Tableau16[[#This Row],[Repere REF]])
      )
   ),
0)</f>
        <v>0</v>
      </c>
      <c r="BG162" s="232" cm="1">
        <f t="array" ref="BG162">IFERROR(
   SUM(
      _xlfn._xlws.FILTER(
         [9]!Tableau3[BP],
         ([9]!Tableau3[ITEM]=Tableau16[[#This Row],[POSTE TECHNIQUE]])*
         ([9]!Tableau3[Rep.]=Tableau16[[#This Row],[Repere ADM]])
      )
   ),
0)</f>
        <v>0</v>
      </c>
      <c r="BH162" s="257"/>
      <c r="BI162" s="258"/>
      <c r="BJ162" s="257"/>
      <c r="BK162" s="257"/>
      <c r="BL162" s="257"/>
      <c r="BM162" s="275" t="s">
        <v>2560</v>
      </c>
      <c r="BN162" s="275" t="s">
        <v>2409</v>
      </c>
      <c r="BO162" s="275" t="s">
        <v>2409</v>
      </c>
      <c r="BP162" s="275" t="s">
        <v>2409</v>
      </c>
      <c r="BQ162" s="244" t="str">
        <f>Tableau16[[#This Row],[DIAM ADM]]&amp;Tableau16[[#This Row],[SERIE ADM]]</f>
        <v>00</v>
      </c>
      <c r="BR162" s="275" t="s">
        <v>2613</v>
      </c>
      <c r="BS162" s="274"/>
      <c r="BT162" s="274"/>
      <c r="BU162" s="273"/>
      <c r="BV162" s="222"/>
    </row>
    <row r="163" spans="1:74" ht="15" customHeight="1" x14ac:dyDescent="0.25">
      <c r="A163" s="250"/>
      <c r="B163" s="249" t="s">
        <v>979</v>
      </c>
      <c r="C163" s="249" t="s">
        <v>2612</v>
      </c>
      <c r="D163" s="246"/>
      <c r="E163" s="238" t="s">
        <v>73</v>
      </c>
      <c r="F163" s="238" t="s">
        <v>83</v>
      </c>
      <c r="G16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PSVBT856</v>
      </c>
      <c r="H163" s="235" t="s">
        <v>2550</v>
      </c>
      <c r="I163" s="237" t="s">
        <v>2549</v>
      </c>
      <c r="J163" s="235"/>
      <c r="K163" s="246" t="s">
        <v>2578</v>
      </c>
      <c r="L163" s="246" t="str">
        <f>LEFT(Tableau16[[#This Row],[NUMERO CLIENT]],SEARCH("-",Tableau16[[#This Row],[NUMERO CLIENT]])-1)</f>
        <v>S4</v>
      </c>
      <c r="M163" s="236" t="s">
        <v>2547</v>
      </c>
      <c r="N163" s="237" t="s">
        <v>38</v>
      </c>
      <c r="O163" s="237" t="s">
        <v>2577</v>
      </c>
      <c r="P163" s="237" t="s">
        <v>2559</v>
      </c>
      <c r="Q163" s="235" t="s">
        <v>2558</v>
      </c>
      <c r="R163" s="237" t="s">
        <v>73</v>
      </c>
      <c r="S163" s="237" t="s">
        <v>2611</v>
      </c>
      <c r="T163" s="237" t="s">
        <v>2610</v>
      </c>
      <c r="U163" s="237" t="s">
        <v>2609</v>
      </c>
      <c r="V163" s="225" t="e" cm="1">
        <f t="array" ref="V163">_xlfn.XLOOKUP(Tableau16[[#This Row],[CODE DN PN]]&amp;Tableau16[[#This Row],[TYPE]],'[9]TABLEAU POIDS'!$D$3:$D$68 &amp; '[9]TABLEAU POIDS'!$E$3:$E$68,'[9]TABLEAU POIDS'!$F$3:$F$68)</f>
        <v>#N/A</v>
      </c>
      <c r="W163" s="225"/>
      <c r="X163" s="244">
        <v>0</v>
      </c>
      <c r="Y163" s="226" t="str">
        <f>Tableau16[[#This Row],[DIAM ADM]]&amp;Tableau16[[#This Row],[SERIE ADM]]</f>
        <v>00</v>
      </c>
      <c r="Z163" s="226"/>
      <c r="AA163" s="233" cm="1">
        <f t="array" ref="AA16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3" s="226" t="s">
        <v>2159</v>
      </c>
      <c r="AC163" s="232" cm="1">
        <f t="array" ref="AC16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3" s="226" t="s">
        <v>2159</v>
      </c>
      <c r="AE163" s="232" cm="1">
        <f t="array" ref="AE16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3" s="244" t="s">
        <v>2159</v>
      </c>
      <c r="AG163" s="232" cm="1">
        <f t="array" ref="AG16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3" s="226" t="s">
        <v>2159</v>
      </c>
      <c r="AI163" s="232" cm="1">
        <f t="array" ref="AI16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3" s="226" t="s">
        <v>2159</v>
      </c>
      <c r="AK163" s="232" cm="1">
        <f t="array" ref="AK16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3" s="226" t="s">
        <v>2159</v>
      </c>
      <c r="AM163" s="232" cm="1">
        <f t="array" ref="AM16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3" s="226" t="s">
        <v>2159</v>
      </c>
      <c r="AO163" s="232" cm="1">
        <f t="array" ref="AO163">IFERROR(
   SUM(
      _xlfn._xlws.FILTER(
         [9]!Tableau3[JP],
         ([9]!Tableau3[ITEM]=Tableau16[[#This Row],[POSTE TECHNIQUE]])*
         ([9]!Tableau3[Rep.]=Tableau16[[#This Row],[Repere ADM]])
      )
   ),
0)</f>
        <v>0</v>
      </c>
      <c r="AP163" s="232" cm="1">
        <f t="array" ref="AP163">IFERROR(
   SUM(
      _xlfn._xlws.FILTER(
         [9]!Tableau3[BP],
         ([9]!Tableau3[ITEM]=Tableau16[[#This Row],[POSTE TECHNIQUE]])*
         ([9]!Tableau3[Rep.]=Tableau16[[#This Row],[Repere ADM]])
      )
   ),
0)</f>
        <v>0</v>
      </c>
      <c r="AQ163" s="242"/>
      <c r="AR163" s="233" cm="1">
        <f t="array" ref="AR16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3" s="226" t="s">
        <v>2159</v>
      </c>
      <c r="AT163" s="232" cm="1">
        <f t="array" ref="AT16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3" s="226" t="s">
        <v>2159</v>
      </c>
      <c r="AV163" s="242" cm="1">
        <f t="array" ref="AV16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3" s="244" t="s">
        <v>2159</v>
      </c>
      <c r="AX163" s="277" cm="1">
        <f t="array" ref="AX16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3" s="226" t="s">
        <v>2159</v>
      </c>
      <c r="AZ163" s="232" cm="1">
        <f t="array" ref="AZ16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3" s="226" t="s">
        <v>2159</v>
      </c>
      <c r="BB163" s="276" cm="1">
        <f t="array" ref="BB16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3" s="225" t="s">
        <v>2159</v>
      </c>
      <c r="BD163" s="276" cm="1">
        <f t="array" ref="BD16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3" s="225" t="s">
        <v>2159</v>
      </c>
      <c r="BF163" s="242" cm="1">
        <f t="array" ref="BF163">IFERROR(
   SUM(
      _xlfn._xlws.FILTER(
         [9]!Tableau3[JP],
         ([9]!Tableau3[ITEM]=Tableau16[[#This Row],[POSTE TECHNIQUE]])*
         ([9]!Tableau3[Rep.]=Tableau16[[#This Row],[Repere REF]])
      )
   ),
0)</f>
        <v>0</v>
      </c>
      <c r="BG163" s="242" cm="1">
        <f t="array" ref="BG163">IFERROR(
   SUM(
      _xlfn._xlws.FILTER(
         [9]!Tableau3[BP],
         ([9]!Tableau3[ITEM]=Tableau16[[#This Row],[POSTE TECHNIQUE]])*
         ([9]!Tableau3[Rep.]=Tableau16[[#This Row],[Repere ADM]])
      )
   ),
0)</f>
        <v>0</v>
      </c>
      <c r="BH163" s="227"/>
      <c r="BI163" s="228"/>
      <c r="BJ163" s="227"/>
      <c r="BK163" s="227"/>
      <c r="BL163" s="227"/>
      <c r="BM163" s="275" t="s">
        <v>2560</v>
      </c>
      <c r="BN163" s="275" t="s">
        <v>2409</v>
      </c>
      <c r="BO163" s="275" t="s">
        <v>2409</v>
      </c>
      <c r="BP163" s="275" t="s">
        <v>2408</v>
      </c>
      <c r="BQ163" s="226" t="str">
        <f>Tableau16[[#This Row],[DIAM ADM]]&amp;Tableau16[[#This Row],[SERIE ADM]]</f>
        <v>00</v>
      </c>
      <c r="BR163" s="275" t="s">
        <v>2408</v>
      </c>
      <c r="BS163" s="224"/>
      <c r="BT163" s="224"/>
      <c r="BU163" s="223"/>
      <c r="BV163" s="222"/>
    </row>
    <row r="164" spans="1:74" ht="15" customHeight="1" x14ac:dyDescent="0.25">
      <c r="A164" s="279"/>
      <c r="B164" s="278" t="s">
        <v>982</v>
      </c>
      <c r="C164" s="249" t="s">
        <v>2608</v>
      </c>
      <c r="D164" s="246"/>
      <c r="E164" s="238" t="s">
        <v>73</v>
      </c>
      <c r="F164" s="238" t="s">
        <v>83</v>
      </c>
      <c r="G16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PSVBT857</v>
      </c>
      <c r="H164" s="237" t="s">
        <v>2550</v>
      </c>
      <c r="I164" s="237" t="s">
        <v>2549</v>
      </c>
      <c r="J164" s="237"/>
      <c r="K164" s="247" t="s">
        <v>2578</v>
      </c>
      <c r="L164" s="246" t="str">
        <f>LEFT(Tableau16[[#This Row],[NUMERO CLIENT]],SEARCH("-",Tableau16[[#This Row],[NUMERO CLIENT]])-1)</f>
        <v>S4</v>
      </c>
      <c r="M164" s="236" t="s">
        <v>2547</v>
      </c>
      <c r="N164" s="237" t="s">
        <v>38</v>
      </c>
      <c r="O164" s="237" t="s">
        <v>2577</v>
      </c>
      <c r="P164" s="237" t="s">
        <v>2559</v>
      </c>
      <c r="Q164" s="237" t="s">
        <v>2558</v>
      </c>
      <c r="R164" s="237" t="s">
        <v>73</v>
      </c>
      <c r="S164" s="237" t="s">
        <v>2607</v>
      </c>
      <c r="T164" s="237" t="s">
        <v>2606</v>
      </c>
      <c r="U164" s="237" t="s">
        <v>2605</v>
      </c>
      <c r="V164" s="275" t="e" cm="1">
        <f t="array" ref="V164">_xlfn.XLOOKUP(Tableau16[[#This Row],[CODE DN PN]]&amp;Tableau16[[#This Row],[TYPE]],'[9]TABLEAU POIDS'!$D$3:$D$68 &amp; '[9]TABLEAU POIDS'!$E$3:$E$68,'[9]TABLEAU POIDS'!$F$3:$F$68)</f>
        <v>#N/A</v>
      </c>
      <c r="W164" s="275"/>
      <c r="X164" s="244">
        <v>0</v>
      </c>
      <c r="Y164" s="244" t="str">
        <f>Tableau16[[#This Row],[DIAM ADM]]&amp;Tableau16[[#This Row],[SERIE ADM]]</f>
        <v>00</v>
      </c>
      <c r="Z164" s="244"/>
      <c r="AA164" s="233" cm="1">
        <f t="array" ref="AA16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4" s="244" t="s">
        <v>2159</v>
      </c>
      <c r="AC164" s="232" cm="1">
        <f t="array" ref="AC16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4" s="244" t="s">
        <v>2159</v>
      </c>
      <c r="AE164" s="232" cm="1">
        <f t="array" ref="AE16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4" s="244" t="s">
        <v>2159</v>
      </c>
      <c r="AG164" s="232" cm="1">
        <f t="array" ref="AG16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4" s="244" t="s">
        <v>2159</v>
      </c>
      <c r="AI164" s="232" cm="1">
        <f t="array" ref="AI16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4" s="244" t="s">
        <v>2159</v>
      </c>
      <c r="AK164" s="232" cm="1">
        <f t="array" ref="AK16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4" s="244" t="s">
        <v>2159</v>
      </c>
      <c r="AM164" s="232" cm="1">
        <f t="array" ref="AM16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4" s="244" t="s">
        <v>2159</v>
      </c>
      <c r="AO164" s="232" cm="1">
        <f t="array" ref="AO164">IFERROR(
   SUM(
      _xlfn._xlws.FILTER(
         [9]!Tableau3[JP],
         ([9]!Tableau3[ITEM]=Tableau16[[#This Row],[POSTE TECHNIQUE]])*
         ([9]!Tableau3[Rep.]=Tableau16[[#This Row],[Repere ADM]])
      )
   ),
0)</f>
        <v>0</v>
      </c>
      <c r="AP164" s="232" cm="1">
        <f t="array" ref="AP164">IFERROR(
   SUM(
      _xlfn._xlws.FILTER(
         [9]!Tableau3[BP],
         ([9]!Tableau3[ITEM]=Tableau16[[#This Row],[POSTE TECHNIQUE]])*
         ([9]!Tableau3[Rep.]=Tableau16[[#This Row],[Repere ADM]])
      )
   ),
0)</f>
        <v>0</v>
      </c>
      <c r="AQ164" s="232"/>
      <c r="AR164" s="233" cm="1">
        <f t="array" ref="AR16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4" s="244" t="s">
        <v>2159</v>
      </c>
      <c r="AT164" s="232" cm="1">
        <f t="array" ref="AT16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4" s="244" t="s">
        <v>2159</v>
      </c>
      <c r="AV164" s="232" cm="1">
        <f t="array" ref="AV16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4" s="244" t="s">
        <v>2159</v>
      </c>
      <c r="AX164" s="277" cm="1">
        <f t="array" ref="AX16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4" s="244" t="s">
        <v>2159</v>
      </c>
      <c r="AZ164" s="232" cm="1">
        <f t="array" ref="AZ16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4" s="244" t="s">
        <v>2159</v>
      </c>
      <c r="BB164" s="276" cm="1">
        <f t="array" ref="BB16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4" s="275" t="s">
        <v>2159</v>
      </c>
      <c r="BD164" s="276" cm="1">
        <f t="array" ref="BD16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4" s="275" t="s">
        <v>2159</v>
      </c>
      <c r="BF164" s="232" cm="1">
        <f t="array" ref="BF164">IFERROR(
   SUM(
      _xlfn._xlws.FILTER(
         [9]!Tableau3[JP],
         ([9]!Tableau3[ITEM]=Tableau16[[#This Row],[POSTE TECHNIQUE]])*
         ([9]!Tableau3[Rep.]=Tableau16[[#This Row],[Repere REF]])
      )
   ),
0)</f>
        <v>0</v>
      </c>
      <c r="BG164" s="232" cm="1">
        <f t="array" ref="BG164">IFERROR(
   SUM(
      _xlfn._xlws.FILTER(
         [9]!Tableau3[BP],
         ([9]!Tableau3[ITEM]=Tableau16[[#This Row],[POSTE TECHNIQUE]])*
         ([9]!Tableau3[Rep.]=Tableau16[[#This Row],[Repere ADM]])
      )
   ),
0)</f>
        <v>0</v>
      </c>
      <c r="BH164" s="257"/>
      <c r="BI164" s="258"/>
      <c r="BJ164" s="257"/>
      <c r="BK164" s="257"/>
      <c r="BL164" s="257"/>
      <c r="BM164" s="275" t="s">
        <v>2560</v>
      </c>
      <c r="BN164" s="275" t="s">
        <v>2409</v>
      </c>
      <c r="BO164" s="275" t="s">
        <v>2409</v>
      </c>
      <c r="BP164" s="275" t="s">
        <v>2409</v>
      </c>
      <c r="BQ164" s="244" t="str">
        <f>Tableau16[[#This Row],[DIAM ADM]]&amp;Tableau16[[#This Row],[SERIE ADM]]</f>
        <v>00</v>
      </c>
      <c r="BR164" s="275" t="s">
        <v>2408</v>
      </c>
      <c r="BS164" s="274"/>
      <c r="BT164" s="274"/>
      <c r="BU164" s="273"/>
      <c r="BV164" s="222"/>
    </row>
    <row r="165" spans="1:74" ht="15" customHeight="1" x14ac:dyDescent="0.25">
      <c r="A165" s="250"/>
      <c r="B165" s="249" t="s">
        <v>985</v>
      </c>
      <c r="C165" s="249" t="s">
        <v>2604</v>
      </c>
      <c r="D165" s="246"/>
      <c r="E165" s="238" t="s">
        <v>73</v>
      </c>
      <c r="F165" s="238" t="s">
        <v>83</v>
      </c>
      <c r="G16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PSVBT900</v>
      </c>
      <c r="H165" s="235" t="s">
        <v>2550</v>
      </c>
      <c r="I165" s="237" t="s">
        <v>2549</v>
      </c>
      <c r="J165" s="235"/>
      <c r="K165" s="246" t="s">
        <v>2578</v>
      </c>
      <c r="L165" s="246" t="str">
        <f>LEFT(Tableau16[[#This Row],[NUMERO CLIENT]],SEARCH("-",Tableau16[[#This Row],[NUMERO CLIENT]])-1)</f>
        <v>S4</v>
      </c>
      <c r="M165" s="236" t="s">
        <v>2547</v>
      </c>
      <c r="N165" s="237" t="s">
        <v>2599</v>
      </c>
      <c r="O165" s="237" t="s">
        <v>2577</v>
      </c>
      <c r="P165" s="237" t="s">
        <v>2559</v>
      </c>
      <c r="Q165" s="237" t="s">
        <v>2558</v>
      </c>
      <c r="R165" s="235" t="s">
        <v>73</v>
      </c>
      <c r="S165" s="237" t="s">
        <v>2603</v>
      </c>
      <c r="T165" s="237" t="s">
        <v>2602</v>
      </c>
      <c r="U165" s="237" t="s">
        <v>2601</v>
      </c>
      <c r="V165" s="225" t="e" cm="1">
        <f t="array" ref="V165">_xlfn.XLOOKUP(Tableau16[[#This Row],[CODE DN PN]]&amp;Tableau16[[#This Row],[TYPE]],'[9]TABLEAU POIDS'!$D$3:$D$68 &amp; '[9]TABLEAU POIDS'!$E$3:$E$68,'[9]TABLEAU POIDS'!$F$3:$F$68)</f>
        <v>#N/A</v>
      </c>
      <c r="W165" s="225"/>
      <c r="X165" s="244">
        <v>0</v>
      </c>
      <c r="Y165" s="226" t="str">
        <f>Tableau16[[#This Row],[DIAM ADM]]&amp;Tableau16[[#This Row],[SERIE ADM]]</f>
        <v>00</v>
      </c>
      <c r="Z165" s="226"/>
      <c r="AA165" s="233" cm="1">
        <f t="array" ref="AA16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5" s="226" t="s">
        <v>2159</v>
      </c>
      <c r="AC165" s="242" cm="1">
        <f t="array" ref="AC16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5" s="226" t="s">
        <v>2159</v>
      </c>
      <c r="AE165" s="232" cm="1">
        <f t="array" ref="AE16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5" s="244" t="s">
        <v>2159</v>
      </c>
      <c r="AG165" s="242" cm="1">
        <f t="array" ref="AG16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5" s="226" t="s">
        <v>2159</v>
      </c>
      <c r="AI165" s="242" cm="1">
        <f t="array" ref="AI16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5" s="226" t="s">
        <v>2159</v>
      </c>
      <c r="AK165" s="242" cm="1">
        <f t="array" ref="AK16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5" s="226" t="s">
        <v>2159</v>
      </c>
      <c r="AM165" s="242" cm="1">
        <f t="array" ref="AM16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5" s="226" t="s">
        <v>2159</v>
      </c>
      <c r="AO165" s="242" cm="1">
        <f t="array" ref="AO165">IFERROR(
   SUM(
      _xlfn._xlws.FILTER(
         [9]!Tableau3[JP],
         ([9]!Tableau3[ITEM]=Tableau16[[#This Row],[POSTE TECHNIQUE]])*
         ([9]!Tableau3[Rep.]=Tableau16[[#This Row],[Repere ADM]])
      )
   ),
0)</f>
        <v>0</v>
      </c>
      <c r="AP165" s="242" cm="1">
        <f t="array" ref="AP165">IFERROR(
   SUM(
      _xlfn._xlws.FILTER(
         [9]!Tableau3[BP],
         ([9]!Tableau3[ITEM]=Tableau16[[#This Row],[POSTE TECHNIQUE]])*
         ([9]!Tableau3[Rep.]=Tableau16[[#This Row],[Repere ADM]])
      )
   ),
0)</f>
        <v>0</v>
      </c>
      <c r="AQ165" s="242"/>
      <c r="AR165" s="242" cm="1">
        <f t="array" ref="AR16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5" s="226" t="s">
        <v>2159</v>
      </c>
      <c r="AT165" s="242" cm="1">
        <f t="array" ref="AT16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5" s="226" t="s">
        <v>2159</v>
      </c>
      <c r="AV165" s="242" cm="1">
        <f t="array" ref="AV16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5" s="244" t="s">
        <v>2159</v>
      </c>
      <c r="AX165" s="245" cm="1">
        <f t="array" ref="AX16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5" s="226" t="s">
        <v>2159</v>
      </c>
      <c r="AZ165" s="242" cm="1">
        <f t="array" ref="AZ16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5" s="226" t="s">
        <v>2159</v>
      </c>
      <c r="BB165" s="243" cm="1">
        <f t="array" ref="BB16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5" s="225" t="s">
        <v>2159</v>
      </c>
      <c r="BD165" s="243" cm="1">
        <f t="array" ref="BD16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5" s="225" t="s">
        <v>2159</v>
      </c>
      <c r="BF165" s="242" cm="1">
        <f t="array" ref="BF165">IFERROR(
   SUM(
      _xlfn._xlws.FILTER(
         [9]!Tableau3[JP],
         ([9]!Tableau3[ITEM]=Tableau16[[#This Row],[POSTE TECHNIQUE]])*
         ([9]!Tableau3[Rep.]=Tableau16[[#This Row],[Repere REF]])
      )
   ),
0)</f>
        <v>0</v>
      </c>
      <c r="BG165" s="242" cm="1">
        <f t="array" ref="BG165">IFERROR(
   SUM(
      _xlfn._xlws.FILTER(
         [9]!Tableau3[BP],
         ([9]!Tableau3[ITEM]=Tableau16[[#This Row],[POSTE TECHNIQUE]])*
         ([9]!Tableau3[Rep.]=Tableau16[[#This Row],[Repere ADM]])
      )
   ),
0)</f>
        <v>0</v>
      </c>
      <c r="BH165" s="227"/>
      <c r="BI165" s="228"/>
      <c r="BJ165" s="227"/>
      <c r="BK165" s="227"/>
      <c r="BL165" s="227"/>
      <c r="BM165" s="225" t="s">
        <v>2560</v>
      </c>
      <c r="BN165" s="225" t="s">
        <v>2409</v>
      </c>
      <c r="BO165" s="225" t="s">
        <v>2409</v>
      </c>
      <c r="BP165" s="225" t="s">
        <v>2409</v>
      </c>
      <c r="BQ165" s="226" t="str">
        <f>Tableau16[[#This Row],[DIAM ADM]]&amp;Tableau16[[#This Row],[SERIE ADM]]</f>
        <v>00</v>
      </c>
      <c r="BR165" s="225" t="s">
        <v>2408</v>
      </c>
      <c r="BS165" s="224"/>
      <c r="BT165" s="224"/>
      <c r="BU165" s="223"/>
      <c r="BV165" s="222"/>
    </row>
    <row r="166" spans="1:74" ht="15" customHeight="1" x14ac:dyDescent="0.25">
      <c r="A166" s="250"/>
      <c r="B166" s="249" t="s">
        <v>988</v>
      </c>
      <c r="C166" s="249" t="s">
        <v>2600</v>
      </c>
      <c r="D166" s="246"/>
      <c r="E166" s="238" t="s">
        <v>73</v>
      </c>
      <c r="F166" s="238" t="s">
        <v>83</v>
      </c>
      <c r="G166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PSVBT901</v>
      </c>
      <c r="H166" s="235" t="s">
        <v>2550</v>
      </c>
      <c r="I166" s="237" t="s">
        <v>2549</v>
      </c>
      <c r="J166" s="235"/>
      <c r="K166" s="247" t="s">
        <v>2578</v>
      </c>
      <c r="L166" s="246" t="str">
        <f>LEFT(Tableau16[[#This Row],[NUMERO CLIENT]],SEARCH("-",Tableau16[[#This Row],[NUMERO CLIENT]])-1)</f>
        <v>S4</v>
      </c>
      <c r="M166" s="236" t="s">
        <v>2547</v>
      </c>
      <c r="N166" s="237" t="s">
        <v>2599</v>
      </c>
      <c r="O166" s="237" t="s">
        <v>2577</v>
      </c>
      <c r="P166" s="237" t="s">
        <v>2559</v>
      </c>
      <c r="Q166" s="235" t="s">
        <v>2558</v>
      </c>
      <c r="R166" s="235" t="s">
        <v>73</v>
      </c>
      <c r="S166" s="237" t="s">
        <v>2598</v>
      </c>
      <c r="T166" s="237" t="s">
        <v>2597</v>
      </c>
      <c r="U166" s="237" t="s">
        <v>2596</v>
      </c>
      <c r="V166" s="225" t="e" cm="1">
        <f t="array" ref="V166">_xlfn.XLOOKUP(Tableau16[[#This Row],[CODE DN PN]]&amp;Tableau16[[#This Row],[TYPE]],'[9]TABLEAU POIDS'!$D$3:$D$68 &amp; '[9]TABLEAU POIDS'!$E$3:$E$68,'[9]TABLEAU POIDS'!$F$3:$F$68)</f>
        <v>#N/A</v>
      </c>
      <c r="W166" s="225"/>
      <c r="X166" s="244">
        <v>0</v>
      </c>
      <c r="Y166" s="226" t="str">
        <f>Tableau16[[#This Row],[DIAM ADM]]&amp;Tableau16[[#This Row],[SERIE ADM]]</f>
        <v>00</v>
      </c>
      <c r="Z166" s="226"/>
      <c r="AA166" s="233" cm="1">
        <f t="array" ref="AA16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6" s="226" t="s">
        <v>2159</v>
      </c>
      <c r="AC166" s="242" cm="1">
        <f t="array" ref="AC16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6" s="226" t="s">
        <v>2159</v>
      </c>
      <c r="AE166" s="232" cm="1">
        <f t="array" ref="AE16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6" s="244" t="s">
        <v>2159</v>
      </c>
      <c r="AG166" s="242" cm="1">
        <f t="array" ref="AG16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6" s="226" t="s">
        <v>2159</v>
      </c>
      <c r="AI166" s="242" cm="1">
        <f t="array" ref="AI16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6" s="226" t="s">
        <v>2159</v>
      </c>
      <c r="AK166" s="242" cm="1">
        <f t="array" ref="AK16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6" s="226" t="s">
        <v>2159</v>
      </c>
      <c r="AM166" s="242" cm="1">
        <f t="array" ref="AM16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6" s="226" t="s">
        <v>2159</v>
      </c>
      <c r="AO166" s="242" cm="1">
        <f t="array" ref="AO166">IFERROR(
   SUM(
      _xlfn._xlws.FILTER(
         [9]!Tableau3[JP],
         ([9]!Tableau3[ITEM]=Tableau16[[#This Row],[POSTE TECHNIQUE]])*
         ([9]!Tableau3[Rep.]=Tableau16[[#This Row],[Repere ADM]])
      )
   ),
0)</f>
        <v>0</v>
      </c>
      <c r="AP166" s="242" cm="1">
        <f t="array" ref="AP166">IFERROR(
   SUM(
      _xlfn._xlws.FILTER(
         [9]!Tableau3[BP],
         ([9]!Tableau3[ITEM]=Tableau16[[#This Row],[POSTE TECHNIQUE]])*
         ([9]!Tableau3[Rep.]=Tableau16[[#This Row],[Repere ADM]])
      )
   ),
0)</f>
        <v>0</v>
      </c>
      <c r="AQ166" s="242"/>
      <c r="AR166" s="242" cm="1">
        <f t="array" ref="AR16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6" s="226" t="s">
        <v>2159</v>
      </c>
      <c r="AT166" s="242" cm="1">
        <f t="array" ref="AT16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6" s="226" t="s">
        <v>2159</v>
      </c>
      <c r="AV166" s="242" cm="1">
        <f t="array" ref="AV16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6" s="244" t="s">
        <v>2159</v>
      </c>
      <c r="AX166" s="245" cm="1">
        <f t="array" ref="AX16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6" s="226" t="s">
        <v>2159</v>
      </c>
      <c r="AZ166" s="242" cm="1">
        <f t="array" ref="AZ16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6" s="226" t="s">
        <v>2159</v>
      </c>
      <c r="BB166" s="243" cm="1">
        <f t="array" ref="BB16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6" s="225" t="s">
        <v>2159</v>
      </c>
      <c r="BD166" s="243" cm="1">
        <f t="array" ref="BD16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6" s="225" t="s">
        <v>2159</v>
      </c>
      <c r="BF166" s="242" cm="1">
        <f t="array" ref="BF166">IFERROR(
   SUM(
      _xlfn._xlws.FILTER(
         [9]!Tableau3[JP],
         ([9]!Tableau3[ITEM]=Tableau16[[#This Row],[POSTE TECHNIQUE]])*
         ([9]!Tableau3[Rep.]=Tableau16[[#This Row],[Repere REF]])
      )
   ),
0)</f>
        <v>0</v>
      </c>
      <c r="BG166" s="242" cm="1">
        <f t="array" ref="BG166">IFERROR(
   SUM(
      _xlfn._xlws.FILTER(
         [9]!Tableau3[BP],
         ([9]!Tableau3[ITEM]=Tableau16[[#This Row],[POSTE TECHNIQUE]])*
         ([9]!Tableau3[Rep.]=Tableau16[[#This Row],[Repere ADM]])
      )
   ),
0)</f>
        <v>0</v>
      </c>
      <c r="BH166" s="227"/>
      <c r="BI166" s="228"/>
      <c r="BJ166" s="227"/>
      <c r="BK166" s="227"/>
      <c r="BL166" s="227"/>
      <c r="BM166" s="225" t="s">
        <v>2560</v>
      </c>
      <c r="BN166" s="225" t="s">
        <v>2409</v>
      </c>
      <c r="BO166" s="225" t="s">
        <v>2409</v>
      </c>
      <c r="BP166" s="225" t="s">
        <v>2409</v>
      </c>
      <c r="BQ166" s="226" t="str">
        <f>Tableau16[[#This Row],[DIAM ADM]]&amp;Tableau16[[#This Row],[SERIE ADM]]</f>
        <v>00</v>
      </c>
      <c r="BR166" s="225" t="s">
        <v>2408</v>
      </c>
      <c r="BS166" s="224"/>
      <c r="BT166" s="224"/>
      <c r="BU166" s="223"/>
      <c r="BV166" s="222"/>
    </row>
    <row r="167" spans="1:74" ht="15" customHeight="1" x14ac:dyDescent="0.25">
      <c r="A167" s="272"/>
      <c r="B167" s="271" t="s">
        <v>2595</v>
      </c>
      <c r="C167" s="270"/>
      <c r="D167" s="269"/>
      <c r="E167" s="268" t="s">
        <v>82</v>
      </c>
      <c r="F167" s="268" t="s">
        <v>38</v>
      </c>
      <c r="G167" s="26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T2756</v>
      </c>
      <c r="H167" s="235" t="s">
        <v>2567</v>
      </c>
      <c r="I167" s="237" t="s">
        <v>2579</v>
      </c>
      <c r="J167" s="267"/>
      <c r="K167" s="247" t="s">
        <v>2578</v>
      </c>
      <c r="L167" s="267" t="str">
        <f>LEFT(Tableau16[[#This Row],[NUMERO CLIENT]],SEARCH("-",Tableau16[[#This Row],[NUMERO CLIENT]])-1)</f>
        <v>S4</v>
      </c>
      <c r="M167" s="236" t="s">
        <v>2547</v>
      </c>
      <c r="N167" s="267"/>
      <c r="O167" s="237" t="s">
        <v>2592</v>
      </c>
      <c r="P167" s="237" t="s">
        <v>2591</v>
      </c>
      <c r="Q167" s="235" t="s">
        <v>2558</v>
      </c>
      <c r="R167" s="235" t="s">
        <v>73</v>
      </c>
      <c r="S167" s="267"/>
      <c r="T167" s="267"/>
      <c r="U167" s="267"/>
      <c r="V167" s="253" t="e" cm="1">
        <f t="array" ref="V167">_xlfn.XLOOKUP(Tableau16[[#This Row],[CODE DN PN]]&amp;Tableau16[[#This Row],[TYPE]],'[9]TABLEAU POIDS'!$D$3:$D$68 &amp; '[9]TABLEAU POIDS'!$E$3:$E$68,'[9]TABLEAU POIDS'!$F$3:$F$68)</f>
        <v>#N/A</v>
      </c>
      <c r="W167" s="266"/>
      <c r="X167" s="244">
        <v>0</v>
      </c>
      <c r="Y167" s="265" t="str">
        <f>Tableau16[[#This Row],[DIAM ADM]]&amp;Tableau16[[#This Row],[SERIE ADM]]</f>
        <v>00</v>
      </c>
      <c r="Z167" s="264"/>
      <c r="AA167" s="263" cm="1">
        <f t="array" ref="AA167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7" s="260"/>
      <c r="AC167" s="259" cm="1">
        <f t="array" ref="AC167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7" s="260"/>
      <c r="AE167" s="259"/>
      <c r="AF167" s="260"/>
      <c r="AG167" s="260" cm="1">
        <f t="array" ref="AG167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7" s="260"/>
      <c r="AI167" s="259" cm="1">
        <f t="array" ref="AI16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7" s="260"/>
      <c r="AK167" s="260" cm="1">
        <f t="array" ref="AK167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7" s="260"/>
      <c r="AM167" s="259" cm="1">
        <f t="array" ref="AM167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7" s="260"/>
      <c r="AO167" s="259" cm="1">
        <f t="array" ref="AO167">IFERROR(
   SUM(
      _xlfn._xlws.FILTER(
         [9]!Tableau3[JP],
         ([9]!Tableau3[ITEM]=Tableau16[[#This Row],[POSTE TECHNIQUE]])*
         ([9]!Tableau3[Rep.]=Tableau16[[#This Row],[Repere ADM]])
      )
   ),
0)</f>
        <v>0</v>
      </c>
      <c r="AP167" s="259" cm="1">
        <f t="array" ref="AP167">IFERROR(
   SUM(
      _xlfn._xlws.FILTER(
         [9]!Tableau3[BP],
         ([9]!Tableau3[ITEM]=Tableau16[[#This Row],[POSTE TECHNIQUE]])*
         ([9]!Tableau3[Rep.]=Tableau16[[#This Row],[Repere ADM]])
      )
   ),
0)</f>
        <v>0</v>
      </c>
      <c r="AQ167" s="259"/>
      <c r="AR167" s="260" cm="1">
        <f t="array" ref="AR167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7" s="260"/>
      <c r="AT167" s="259" cm="1">
        <f t="array" ref="AT167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7" s="260"/>
      <c r="AV167" s="259" cm="1">
        <f t="array" ref="AV167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7" s="260"/>
      <c r="AX167" s="262" cm="1">
        <f t="array" ref="AX167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7" s="260"/>
      <c r="AZ167" s="259" cm="1">
        <f t="array" ref="AZ167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7" s="260"/>
      <c r="BB167" s="257" cm="1">
        <f t="array" ref="BB167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7" s="257"/>
      <c r="BD167" s="261" cm="1">
        <f t="array" ref="BD167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7" s="257"/>
      <c r="BF167" s="260" cm="1">
        <f t="array" ref="BF167">IFERROR(
   SUM(
      _xlfn._xlws.FILTER(
         [9]!Tableau3[JP],
         ([9]!Tableau3[ITEM]=Tableau16[[#This Row],[POSTE TECHNIQUE]])*
         ([9]!Tableau3[Rep.]=Tableau16[[#This Row],[Repere REF]])
      )
   ),
0)</f>
        <v>0</v>
      </c>
      <c r="BG167" s="259" cm="1">
        <f t="array" ref="BG167">IFERROR(
   SUM(
      _xlfn._xlws.FILTER(
         [9]!Tableau3[BP],
         ([9]!Tableau3[ITEM]=Tableau16[[#This Row],[POSTE TECHNIQUE]])*
         ([9]!Tableau3[Rep.]=Tableau16[[#This Row],[Repere ADM]])
      )
   ),
0)</f>
        <v>0</v>
      </c>
      <c r="BH167" s="257"/>
      <c r="BI167" s="258"/>
      <c r="BJ167" s="257"/>
      <c r="BK167" s="257"/>
      <c r="BL167" s="256"/>
      <c r="BM167" s="255"/>
      <c r="BN167" s="253"/>
      <c r="BO167" s="253"/>
      <c r="BP167" s="253" t="e" cm="1">
        <f t="array" ref="BP16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67" s="254" t="str">
        <f>Tableau16[[#This Row],[DIAM ADM]]&amp;Tableau16[[#This Row],[SERIE ADM]]</f>
        <v>00</v>
      </c>
      <c r="BR167" s="253" t="e" cm="1">
        <f t="array" ref="BR16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67" s="252"/>
      <c r="BT167" s="252"/>
      <c r="BU167" s="252"/>
      <c r="BV167" s="222"/>
    </row>
    <row r="168" spans="1:74" ht="15" customHeight="1" x14ac:dyDescent="0.25">
      <c r="A168" s="250"/>
      <c r="B168" s="240" t="s">
        <v>2594</v>
      </c>
      <c r="C168" s="239" t="s">
        <v>2593</v>
      </c>
      <c r="D168" s="238"/>
      <c r="E168" s="238" t="s">
        <v>83</v>
      </c>
      <c r="F168" s="238" t="s">
        <v>73</v>
      </c>
      <c r="G168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T2756</v>
      </c>
      <c r="H168" s="235" t="s">
        <v>2567</v>
      </c>
      <c r="I168" s="237" t="s">
        <v>2579</v>
      </c>
      <c r="J168" s="235"/>
      <c r="K168" s="247" t="s">
        <v>2578</v>
      </c>
      <c r="L168" s="235" t="str">
        <f>LEFT(Tableau16[[#This Row],[NUMERO CLIENT]],SEARCH("-",Tableau16[[#This Row],[NUMERO CLIENT]])-1)</f>
        <v>S4</v>
      </c>
      <c r="M168" s="236" t="s">
        <v>2565</v>
      </c>
      <c r="N168" s="237" t="s">
        <v>1957</v>
      </c>
      <c r="O168" s="237" t="s">
        <v>2592</v>
      </c>
      <c r="P168" s="237" t="s">
        <v>2591</v>
      </c>
      <c r="Q168" s="235" t="s">
        <v>2558</v>
      </c>
      <c r="R168" s="235" t="s">
        <v>73</v>
      </c>
      <c r="S168" s="251" t="s">
        <v>2590</v>
      </c>
      <c r="T168" s="251" t="s">
        <v>2589</v>
      </c>
      <c r="U168" s="237" t="s">
        <v>2588</v>
      </c>
      <c r="V168" s="225" t="e" cm="1">
        <f t="array" ref="V168">_xlfn.XLOOKUP(Tableau16[[#This Row],[CODE DN PN]]&amp;Tableau16[[#This Row],[TYPE]],'[9]TABLEAU POIDS'!$D$3:$D$68 &amp; '[9]TABLEAU POIDS'!$E$3:$E$68,'[9]TABLEAU POIDS'!$F$3:$F$68)</f>
        <v>#N/A</v>
      </c>
      <c r="W168" s="225"/>
      <c r="X168" s="244">
        <v>0</v>
      </c>
      <c r="Y168" s="226" t="str">
        <f>Tableau16[[#This Row],[DIAM ADM]]&amp;Tableau16[[#This Row],[SERIE ADM]]</f>
        <v>00</v>
      </c>
      <c r="Z168" s="226"/>
      <c r="AA168" s="233" cm="1">
        <f t="array" ref="AA168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8" s="226" t="s">
        <v>2159</v>
      </c>
      <c r="AC168" s="242" cm="1">
        <f t="array" ref="AC168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8" s="226" t="s">
        <v>2159</v>
      </c>
      <c r="AE168" s="232" cm="1">
        <f t="array" ref="AE168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8" s="244" t="s">
        <v>2159</v>
      </c>
      <c r="AG168" s="242" cm="1">
        <f t="array" ref="AG168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8" s="226" t="s">
        <v>2159</v>
      </c>
      <c r="AI168" s="242" cm="1">
        <f t="array" ref="AI16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8" s="226" t="s">
        <v>2159</v>
      </c>
      <c r="AK168" s="242" cm="1">
        <f t="array" ref="AK168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8" s="226" t="s">
        <v>2159</v>
      </c>
      <c r="AM168" s="242" cm="1">
        <f t="array" ref="AM168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8" s="226" t="s">
        <v>2159</v>
      </c>
      <c r="AO168" s="242" cm="1">
        <f t="array" ref="AO168">IFERROR(
   SUM(
      _xlfn._xlws.FILTER(
         [9]!Tableau3[JP],
         ([9]!Tableau3[ITEM]=Tableau16[[#This Row],[POSTE TECHNIQUE]])*
         ([9]!Tableau3[Rep.]=Tableau16[[#This Row],[Repere ADM]])
      )
   ),
0)</f>
        <v>0</v>
      </c>
      <c r="AP168" s="242" cm="1">
        <f t="array" ref="AP168">IFERROR(
   SUM(
      _xlfn._xlws.FILTER(
         [9]!Tableau3[BP],
         ([9]!Tableau3[ITEM]=Tableau16[[#This Row],[POSTE TECHNIQUE]])*
         ([9]!Tableau3[Rep.]=Tableau16[[#This Row],[Repere ADM]])
      )
   ),
0)</f>
        <v>0</v>
      </c>
      <c r="AQ168" s="242"/>
      <c r="AR168" s="242" cm="1">
        <f t="array" ref="AR168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8" s="226" t="s">
        <v>2159</v>
      </c>
      <c r="AT168" s="242" cm="1">
        <f t="array" ref="AT168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8" s="226" t="s">
        <v>2159</v>
      </c>
      <c r="AV168" s="242" cm="1">
        <f t="array" ref="AV168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8" s="244" t="s">
        <v>2159</v>
      </c>
      <c r="AX168" s="245" cm="1">
        <f t="array" ref="AX168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8" s="226" t="s">
        <v>2159</v>
      </c>
      <c r="AZ168" s="242" cm="1">
        <f t="array" ref="AZ168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8" s="226" t="s">
        <v>2159</v>
      </c>
      <c r="BB168" s="243" cm="1">
        <f t="array" ref="BB168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8" s="225" t="s">
        <v>2159</v>
      </c>
      <c r="BD168" s="243" cm="1">
        <f t="array" ref="BD168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8" s="225" t="s">
        <v>2159</v>
      </c>
      <c r="BF168" s="242" cm="1">
        <f t="array" ref="BF168">IFERROR(
   SUM(
      _xlfn._xlws.FILTER(
         [9]!Tableau3[JP],
         ([9]!Tableau3[ITEM]=Tableau16[[#This Row],[POSTE TECHNIQUE]])*
         ([9]!Tableau3[Rep.]=Tableau16[[#This Row],[Repere REF]])
      )
   ),
0)</f>
        <v>0</v>
      </c>
      <c r="BG168" s="242" cm="1">
        <f t="array" ref="BG168">IFERROR(
   SUM(
      _xlfn._xlws.FILTER(
         [9]!Tableau3[BP],
         ([9]!Tableau3[ITEM]=Tableau16[[#This Row],[POSTE TECHNIQUE]])*
         ([9]!Tableau3[Rep.]=Tableau16[[#This Row],[Repere ADM]])
      )
   ),
0)</f>
        <v>0</v>
      </c>
      <c r="BH168" s="227"/>
      <c r="BI168" s="228"/>
      <c r="BJ168" s="227"/>
      <c r="BK168" s="227"/>
      <c r="BL168" s="227"/>
      <c r="BM168" s="225" t="s">
        <v>2587</v>
      </c>
      <c r="BN168" s="225" t="s">
        <v>2408</v>
      </c>
      <c r="BO168" s="225" t="s">
        <v>2409</v>
      </c>
      <c r="BP168" s="225" t="s">
        <v>2408</v>
      </c>
      <c r="BQ168" s="226" t="str">
        <f>Tableau16[[#This Row],[DIAM ADM]]&amp;Tableau16[[#This Row],[SERIE ADM]]</f>
        <v>00</v>
      </c>
      <c r="BR168" s="225" t="s">
        <v>2408</v>
      </c>
      <c r="BS168" s="224"/>
      <c r="BT168" s="224"/>
      <c r="BU168" s="223"/>
      <c r="BV168" s="222"/>
    </row>
    <row r="169" spans="1:74" ht="15" hidden="1" customHeight="1" x14ac:dyDescent="0.25">
      <c r="A169" s="250"/>
      <c r="B169" s="249" t="s">
        <v>2586</v>
      </c>
      <c r="C169" s="249" t="s">
        <v>2585</v>
      </c>
      <c r="D169" s="246"/>
      <c r="E169" s="238" t="s">
        <v>70</v>
      </c>
      <c r="F169" s="238" t="s">
        <v>70</v>
      </c>
      <c r="G169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T2783</v>
      </c>
      <c r="H169" s="237" t="s">
        <v>2567</v>
      </c>
      <c r="I169" s="237" t="s">
        <v>2579</v>
      </c>
      <c r="J169" s="235"/>
      <c r="K169" s="235" t="s">
        <v>2584</v>
      </c>
      <c r="L169" s="235" t="str">
        <f>LEFT(Tableau16[[#This Row],[NUMERO CLIENT]],SEARCH("-",Tableau16[[#This Row],[NUMERO CLIENT]])-1)</f>
        <v>S4</v>
      </c>
      <c r="M169" s="236" t="s">
        <v>2565</v>
      </c>
      <c r="N169" s="237" t="s">
        <v>1968</v>
      </c>
      <c r="O169" s="237" t="s">
        <v>2553</v>
      </c>
      <c r="P169" s="235" t="s">
        <v>2552</v>
      </c>
      <c r="Q169" s="235" t="s">
        <v>2558</v>
      </c>
      <c r="R169" s="235" t="s">
        <v>73</v>
      </c>
      <c r="S169" s="237" t="s">
        <v>2583</v>
      </c>
      <c r="T169" s="237" t="s">
        <v>2582</v>
      </c>
      <c r="U169" s="237" t="s">
        <v>2581</v>
      </c>
      <c r="V169" s="225" t="e" cm="1">
        <f t="array" ref="V169">_xlfn.XLOOKUP(Tableau16[[#This Row],[CODE DN PN]]&amp;Tableau16[[#This Row],[TYPE]],'[9]TABLEAU POIDS'!$D$3:$D$68 &amp; '[9]TABLEAU POIDS'!$E$3:$E$68,'[9]TABLEAU POIDS'!$F$3:$F$68)</f>
        <v>#N/A</v>
      </c>
      <c r="W169" s="225">
        <v>160</v>
      </c>
      <c r="X169" s="244">
        <v>2</v>
      </c>
      <c r="Y169" s="226" t="str">
        <f>Tableau16[[#This Row],[DIAM ADM]]&amp;Tableau16[[#This Row],[SERIE ADM]]</f>
        <v>00</v>
      </c>
      <c r="Z169" s="226"/>
      <c r="AA169" s="233" cm="1">
        <f t="array" ref="AA169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69" s="226" t="s">
        <v>2545</v>
      </c>
      <c r="AC169" s="242" cm="1">
        <f t="array" ref="AC169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69" s="226" t="s">
        <v>2545</v>
      </c>
      <c r="AE169" s="232" cm="1">
        <f t="array" ref="AE169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69" s="244" t="s">
        <v>2160</v>
      </c>
      <c r="AG169" s="242" cm="1">
        <f t="array" ref="AG169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69" s="226" t="s">
        <v>37</v>
      </c>
      <c r="AI169" s="242" cm="1">
        <f t="array" ref="AI16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69" s="226">
        <v>4</v>
      </c>
      <c r="AK169" s="242" cm="1">
        <f t="array" ref="AK169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69" s="226" t="s">
        <v>2270</v>
      </c>
      <c r="AM169" s="242" cm="1">
        <f t="array" ref="AM169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69" s="226"/>
      <c r="AO169" s="242" cm="1">
        <f t="array" ref="AO169">IFERROR(
   SUM(
      _xlfn._xlws.FILTER(
         [9]!Tableau3[JP],
         ([9]!Tableau3[ITEM]=Tableau16[[#This Row],[POSTE TECHNIQUE]])*
         ([9]!Tableau3[Rep.]=Tableau16[[#This Row],[Repere ADM]])
      )
   ),
0)</f>
        <v>0</v>
      </c>
      <c r="AP169" s="242" cm="1">
        <f t="array" ref="AP169">IFERROR(
   SUM(
      _xlfn._xlws.FILTER(
         [9]!Tableau3[BP],
         ([9]!Tableau3[ITEM]=Tableau16[[#This Row],[POSTE TECHNIQUE]])*
         ([9]!Tableau3[Rep.]=Tableau16[[#This Row],[Repere ADM]])
      )
   ),
0)</f>
        <v>0</v>
      </c>
      <c r="AQ169" s="242"/>
      <c r="AR169" s="242" cm="1">
        <f t="array" ref="AR169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69" s="226" t="s">
        <v>2545</v>
      </c>
      <c r="AT169" s="242" cm="1">
        <f t="array" ref="AT169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69" s="226" t="s">
        <v>2545</v>
      </c>
      <c r="AV169" s="242" cm="1">
        <f t="array" ref="AV169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69" s="244" t="s">
        <v>2160</v>
      </c>
      <c r="AX169" s="245" cm="1">
        <f t="array" ref="AX169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69" s="226" t="s">
        <v>37</v>
      </c>
      <c r="AZ169" s="242" cm="1">
        <f t="array" ref="AZ169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69" s="226">
        <v>4</v>
      </c>
      <c r="BB169" s="243" cm="1">
        <f t="array" ref="BB169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69" s="226" t="s">
        <v>2270</v>
      </c>
      <c r="BD169" s="243" cm="1">
        <f t="array" ref="BD169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69" s="226" t="s">
        <v>2545</v>
      </c>
      <c r="BF169" s="242" cm="1">
        <f t="array" ref="BF169">IFERROR(
   SUM(
      _xlfn._xlws.FILTER(
         [9]!Tableau3[JP],
         ([9]!Tableau3[ITEM]=Tableau16[[#This Row],[POSTE TECHNIQUE]])*
         ([9]!Tableau3[Rep.]=Tableau16[[#This Row],[Repere REF]])
      )
   ),
0)</f>
        <v>0</v>
      </c>
      <c r="BG169" s="242" cm="1">
        <f t="array" ref="BG169">IFERROR(
   SUM(
      _xlfn._xlws.FILTER(
         [9]!Tableau3[BP],
         ([9]!Tableau3[ITEM]=Tableau16[[#This Row],[POSTE TECHNIQUE]])*
         ([9]!Tableau3[Rep.]=Tableau16[[#This Row],[Repere ADM]])
      )
   ),
0)</f>
        <v>0</v>
      </c>
      <c r="BH169" s="227"/>
      <c r="BI169" s="228"/>
      <c r="BJ169" s="227"/>
      <c r="BK169" s="227"/>
      <c r="BL169" s="227"/>
      <c r="BM169" s="225" t="s">
        <v>2560</v>
      </c>
      <c r="BN169" s="225" t="s">
        <v>2409</v>
      </c>
      <c r="BO169" s="225" t="s">
        <v>2409</v>
      </c>
      <c r="BP169" s="225" t="s">
        <v>2409</v>
      </c>
      <c r="BQ169" s="226" t="str">
        <f>Tableau16[[#This Row],[DIAM ADM]]&amp;Tableau16[[#This Row],[SERIE ADM]]</f>
        <v>00</v>
      </c>
      <c r="BR169" s="225" t="s">
        <v>2408</v>
      </c>
      <c r="BS169" s="224"/>
      <c r="BT169" s="224"/>
      <c r="BU169" s="223"/>
      <c r="BV169" s="222"/>
    </row>
    <row r="170" spans="1:74" ht="15" customHeight="1" x14ac:dyDescent="0.25">
      <c r="A170" s="241"/>
      <c r="B170" s="249" t="s">
        <v>2580</v>
      </c>
      <c r="C170" s="249" t="e">
        <v>#N/A</v>
      </c>
      <c r="D170" s="246"/>
      <c r="E170" s="238" t="s">
        <v>81</v>
      </c>
      <c r="F170" s="238" t="s">
        <v>82</v>
      </c>
      <c r="G170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T2783</v>
      </c>
      <c r="H170" s="237" t="s">
        <v>2567</v>
      </c>
      <c r="I170" s="237" t="s">
        <v>2579</v>
      </c>
      <c r="J170" s="235"/>
      <c r="K170" s="246" t="s">
        <v>2578</v>
      </c>
      <c r="L170" s="235" t="str">
        <f>LEFT(Tableau16[[#This Row],[NUMERO CLIENT]],SEARCH("-",Tableau16[[#This Row],[NUMERO CLIENT]])-1)</f>
        <v>S4</v>
      </c>
      <c r="M170" s="236" t="s">
        <v>2565</v>
      </c>
      <c r="N170" s="237" t="s">
        <v>1968</v>
      </c>
      <c r="O170" s="237" t="s">
        <v>2577</v>
      </c>
      <c r="P170" s="237" t="s">
        <v>2559</v>
      </c>
      <c r="Q170" s="235" t="s">
        <v>2551</v>
      </c>
      <c r="R170" s="235" t="s">
        <v>75</v>
      </c>
      <c r="S170" s="246" t="s">
        <v>2576</v>
      </c>
      <c r="T170" s="246" t="s">
        <v>2575</v>
      </c>
      <c r="U170" s="246" t="s">
        <v>2574</v>
      </c>
      <c r="V170" s="225" t="e" cm="1">
        <f t="array" ref="V170">_xlfn.XLOOKUP(Tableau16[[#This Row],[CODE DN PN]]&amp;Tableau16[[#This Row],[TYPE]],'[9]TABLEAU POIDS'!$D$3:$D$68 &amp; '[9]TABLEAU POIDS'!$E$3:$E$68,'[9]TABLEAU POIDS'!$F$3:$F$68)</f>
        <v>#N/A</v>
      </c>
      <c r="W170" s="225"/>
      <c r="X170" s="225">
        <v>0</v>
      </c>
      <c r="Y170" s="234" t="str">
        <f>Tableau16[[#This Row],[DIAM ADM]]&amp;Tableau16[[#This Row],[SERIE ADM]]</f>
        <v>00</v>
      </c>
      <c r="Z170" s="234"/>
      <c r="AA170" s="233" cm="1">
        <f t="array" ref="AA170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70" s="226">
        <v>20</v>
      </c>
      <c r="AC170" s="242" cm="1">
        <f t="array" ref="AC170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70" s="226">
        <v>20</v>
      </c>
      <c r="AE170" s="232" cm="1">
        <f t="array" ref="AE170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70" s="244" t="s">
        <v>2160</v>
      </c>
      <c r="AG170" s="242" cm="1">
        <f t="array" ref="AG170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70" s="226" t="s">
        <v>37</v>
      </c>
      <c r="AI170" s="242" cm="1">
        <f t="array" ref="AI17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70" s="226">
        <v>4</v>
      </c>
      <c r="AK170" s="242" cm="1">
        <f t="array" ref="AK170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70" s="226" t="s">
        <v>2270</v>
      </c>
      <c r="AM170" s="242" cm="1">
        <f t="array" ref="AM170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70" s="226" t="s">
        <v>2545</v>
      </c>
      <c r="AO170" s="242" cm="1">
        <f t="array" ref="AO170">IFERROR(
   SUM(
      _xlfn._xlws.FILTER(
         [9]!Tableau3[JP],
         ([9]!Tableau3[ITEM]=Tableau16[[#This Row],[POSTE TECHNIQUE]])*
         ([9]!Tableau3[Rep.]=Tableau16[[#This Row],[Repere ADM]])
      )
   ),
0)</f>
        <v>0</v>
      </c>
      <c r="AP170" s="242" cm="1">
        <f t="array" ref="AP170">IFERROR(
   SUM(
      _xlfn._xlws.FILTER(
         [9]!Tableau3[BP],
         ([9]!Tableau3[ITEM]=Tableau16[[#This Row],[POSTE TECHNIQUE]])*
         ([9]!Tableau3[Rep.]=Tableau16[[#This Row],[Repere ADM]])
      )
   ),
0)</f>
        <v>0</v>
      </c>
      <c r="AQ170" s="242"/>
      <c r="AR170" s="242" cm="1">
        <f t="array" ref="AR170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70" s="226">
        <v>25</v>
      </c>
      <c r="AT170" s="242" cm="1">
        <f t="array" ref="AT170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70" s="226">
        <v>20</v>
      </c>
      <c r="AV170" s="242" cm="1">
        <f t="array" ref="AV170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70" s="244" t="s">
        <v>2160</v>
      </c>
      <c r="AX170" s="245" cm="1">
        <f t="array" ref="AX170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70" s="226" t="s">
        <v>37</v>
      </c>
      <c r="AZ170" s="242" cm="1">
        <f t="array" ref="AZ170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70" s="226">
        <v>4</v>
      </c>
      <c r="BB170" s="243" cm="1">
        <f t="array" ref="BB170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70" s="225" t="s">
        <v>2270</v>
      </c>
      <c r="BD170" s="243" cm="1">
        <f t="array" ref="BD170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70" s="225" t="s">
        <v>2545</v>
      </c>
      <c r="BF170" s="242" cm="1">
        <f t="array" ref="BF170">IFERROR(
   SUM(
      _xlfn._xlws.FILTER(
         [9]!Tableau3[JP],
         ([9]!Tableau3[ITEM]=Tableau16[[#This Row],[POSTE TECHNIQUE]])*
         ([9]!Tableau3[Rep.]=Tableau16[[#This Row],[Repere REF]])
      )
   ),
0)</f>
        <v>0</v>
      </c>
      <c r="BG170" s="242" cm="1">
        <f t="array" ref="BG170">IFERROR(
   SUM(
      _xlfn._xlws.FILTER(
         [9]!Tableau3[BP],
         ([9]!Tableau3[ITEM]=Tableau16[[#This Row],[POSTE TECHNIQUE]])*
         ([9]!Tableau3[Rep.]=Tableau16[[#This Row],[Repere ADM]])
      )
   ),
0)</f>
        <v>0</v>
      </c>
      <c r="BH170" s="227"/>
      <c r="BI170" s="228"/>
      <c r="BJ170" s="227"/>
      <c r="BK170" s="227"/>
      <c r="BL170" s="227"/>
      <c r="BM170" s="225" t="s">
        <v>2560</v>
      </c>
      <c r="BN170" s="225" t="s">
        <v>2409</v>
      </c>
      <c r="BO170" s="225" t="s">
        <v>2409</v>
      </c>
      <c r="BP170" s="225" t="s">
        <v>2409</v>
      </c>
      <c r="BQ170" s="234" t="str">
        <f>Tableau16[[#This Row],[DIAM ADM]]&amp;Tableau16[[#This Row],[SERIE ADM]]</f>
        <v>00</v>
      </c>
      <c r="BR170" s="225" t="s">
        <v>2409</v>
      </c>
      <c r="BS170" s="224"/>
      <c r="BT170" s="224"/>
      <c r="BU170" s="223"/>
      <c r="BV170" s="222"/>
    </row>
    <row r="171" spans="1:74" ht="15" hidden="1" customHeight="1" x14ac:dyDescent="0.25">
      <c r="A171" s="250"/>
      <c r="B171" s="249" t="s">
        <v>2573</v>
      </c>
      <c r="C171" s="249" t="s">
        <v>2572</v>
      </c>
      <c r="D171" s="246"/>
      <c r="E171" s="238" t="s">
        <v>73</v>
      </c>
      <c r="F171" s="238" t="s">
        <v>73</v>
      </c>
      <c r="G171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T5389</v>
      </c>
      <c r="H171" s="235" t="s">
        <v>2567</v>
      </c>
      <c r="I171" s="248" t="s">
        <v>2566</v>
      </c>
      <c r="J171" s="235"/>
      <c r="K171" s="246" t="s">
        <v>2548</v>
      </c>
      <c r="L171" s="246" t="str">
        <f>LEFT(Tableau16[[#This Row],[NUMERO CLIENT]],SEARCH("-",Tableau16[[#This Row],[NUMERO CLIENT]])-1)</f>
        <v>S4</v>
      </c>
      <c r="M171" s="236" t="s">
        <v>2565</v>
      </c>
      <c r="N171" s="237" t="s">
        <v>2564</v>
      </c>
      <c r="O171" s="237" t="s">
        <v>2553</v>
      </c>
      <c r="P171" s="237" t="s">
        <v>2552</v>
      </c>
      <c r="Q171" s="235" t="s">
        <v>2558</v>
      </c>
      <c r="R171" s="235" t="s">
        <v>73</v>
      </c>
      <c r="S171" s="237" t="s">
        <v>2571</v>
      </c>
      <c r="T171" s="237" t="s">
        <v>2570</v>
      </c>
      <c r="U171" s="237" t="s">
        <v>2561</v>
      </c>
      <c r="V171" s="225" t="e" cm="1">
        <f t="array" ref="V171">_xlfn.XLOOKUP(Tableau16[[#This Row],[CODE DN PN]]&amp;Tableau16[[#This Row],[TYPE]],'[9]TABLEAU POIDS'!$D$3:$D$68 &amp; '[9]TABLEAU POIDS'!$E$3:$E$68,'[9]TABLEAU POIDS'!$F$3:$F$68)</f>
        <v>#N/A</v>
      </c>
      <c r="W171" s="225"/>
      <c r="X171" s="244">
        <v>0</v>
      </c>
      <c r="Y171" s="226" t="str">
        <f>Tableau16[[#This Row],[DIAM ADM]]&amp;Tableau16[[#This Row],[SERIE ADM]]</f>
        <v>00</v>
      </c>
      <c r="Z171" s="226"/>
      <c r="AA171" s="233" cm="1">
        <f t="array" ref="AA171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71" s="226">
        <v>50</v>
      </c>
      <c r="AC171" s="242" cm="1">
        <f t="array" ref="AC171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71" s="226">
        <v>20</v>
      </c>
      <c r="AE171" s="232" cm="1">
        <f t="array" ref="AE171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71" s="226" t="s">
        <v>2545</v>
      </c>
      <c r="AG171" s="242" cm="1">
        <f t="array" ref="AG171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71" s="226" t="s">
        <v>2545</v>
      </c>
      <c r="AI171" s="242" cm="1">
        <f t="array" ref="AI17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71" s="226">
        <v>4</v>
      </c>
      <c r="AK171" s="242" cm="1">
        <f t="array" ref="AK171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71" s="226" t="s">
        <v>2401</v>
      </c>
      <c r="AM171" s="242" cm="1">
        <f t="array" ref="AM171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71" s="226" t="s">
        <v>2545</v>
      </c>
      <c r="AO171" s="242" cm="1">
        <f t="array" ref="AO171">IFERROR(
   SUM(
      _xlfn._xlws.FILTER(
         [9]!Tableau3[JP],
         ([9]!Tableau3[ITEM]=Tableau16[[#This Row],[POSTE TECHNIQUE]])*
         ([9]!Tableau3[Rep.]=Tableau16[[#This Row],[Repere ADM]])
      )
   ),
0)</f>
        <v>0</v>
      </c>
      <c r="AP171" s="242" cm="1">
        <f t="array" ref="AP171">IFERROR(
   SUM(
      _xlfn._xlws.FILTER(
         [9]!Tableau3[BP],
         ([9]!Tableau3[ITEM]=Tableau16[[#This Row],[POSTE TECHNIQUE]])*
         ([9]!Tableau3[Rep.]=Tableau16[[#This Row],[Repere ADM]])
      )
   ),
0)</f>
        <v>0</v>
      </c>
      <c r="AQ171" s="242"/>
      <c r="AR171" s="242" cm="1">
        <f t="array" ref="AR171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71" s="226">
        <v>50</v>
      </c>
      <c r="AT171" s="242" cm="1">
        <f t="array" ref="AT171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71" s="226">
        <v>20</v>
      </c>
      <c r="AV171" s="242" cm="1">
        <f t="array" ref="AV171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71" s="226" t="s">
        <v>2545</v>
      </c>
      <c r="AX171" s="245" cm="1">
        <f t="array" ref="AX171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71" s="226" t="s">
        <v>2545</v>
      </c>
      <c r="AZ171" s="242" cm="1">
        <f t="array" ref="AZ171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71" s="226">
        <v>4</v>
      </c>
      <c r="BB171" s="243" cm="1">
        <f t="array" ref="BB171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71" s="225" t="s">
        <v>2401</v>
      </c>
      <c r="BD171" s="243" cm="1">
        <f t="array" ref="BD171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71" s="226" t="s">
        <v>2545</v>
      </c>
      <c r="BF171" s="242" cm="1">
        <f t="array" ref="BF171">IFERROR(
   SUM(
      _xlfn._xlws.FILTER(
         [9]!Tableau3[JP],
         ([9]!Tableau3[ITEM]=Tableau16[[#This Row],[POSTE TECHNIQUE]])*
         ([9]!Tableau3[Rep.]=Tableau16[[#This Row],[Repere REF]])
      )
   ),
0)</f>
        <v>0</v>
      </c>
      <c r="BG171" s="242" cm="1">
        <f t="array" ref="BG171">IFERROR(
   SUM(
      _xlfn._xlws.FILTER(
         [9]!Tableau3[BP],
         ([9]!Tableau3[ITEM]=Tableau16[[#This Row],[POSTE TECHNIQUE]])*
         ([9]!Tableau3[Rep.]=Tableau16[[#This Row],[Repere ADM]])
      )
   ),
0)</f>
        <v>0</v>
      </c>
      <c r="BH171" s="227"/>
      <c r="BI171" s="228"/>
      <c r="BJ171" s="227"/>
      <c r="BK171" s="227"/>
      <c r="BL171" s="227"/>
      <c r="BM171" s="225" t="s">
        <v>2560</v>
      </c>
      <c r="BN171" s="225" t="s">
        <v>2409</v>
      </c>
      <c r="BO171" s="225" t="s">
        <v>2409</v>
      </c>
      <c r="BP171" s="225" t="s">
        <v>2408</v>
      </c>
      <c r="BQ171" s="226" t="str">
        <f>Tableau16[[#This Row],[DIAM ADM]]&amp;Tableau16[[#This Row],[SERIE ADM]]</f>
        <v>00</v>
      </c>
      <c r="BR171" s="225" t="s">
        <v>2409</v>
      </c>
      <c r="BS171" s="224"/>
      <c r="BT171" s="224"/>
      <c r="BU171" s="223"/>
      <c r="BV171" s="222"/>
    </row>
    <row r="172" spans="1:74" ht="15" hidden="1" customHeight="1" x14ac:dyDescent="0.25">
      <c r="A172" s="250"/>
      <c r="B172" s="249" t="s">
        <v>2569</v>
      </c>
      <c r="C172" s="249" t="s">
        <v>2568</v>
      </c>
      <c r="D172" s="246"/>
      <c r="E172" s="238" t="s">
        <v>83</v>
      </c>
      <c r="F172" s="238" t="s">
        <v>83</v>
      </c>
      <c r="G172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T5389</v>
      </c>
      <c r="H172" s="235" t="s">
        <v>2567</v>
      </c>
      <c r="I172" s="248" t="s">
        <v>2566</v>
      </c>
      <c r="J172" s="235"/>
      <c r="K172" s="247" t="s">
        <v>2548</v>
      </c>
      <c r="L172" s="246" t="str">
        <f>LEFT(Tableau16[[#This Row],[NUMERO CLIENT]],SEARCH("-",Tableau16[[#This Row],[NUMERO CLIENT]])-1)</f>
        <v>S4</v>
      </c>
      <c r="M172" s="236" t="s">
        <v>2565</v>
      </c>
      <c r="N172" s="237" t="s">
        <v>2564</v>
      </c>
      <c r="O172" s="237" t="s">
        <v>2553</v>
      </c>
      <c r="P172" s="237" t="s">
        <v>2552</v>
      </c>
      <c r="Q172" s="235" t="s">
        <v>2558</v>
      </c>
      <c r="R172" s="235" t="s">
        <v>73</v>
      </c>
      <c r="S172" s="235" t="s">
        <v>2563</v>
      </c>
      <c r="T172" s="235" t="s">
        <v>2562</v>
      </c>
      <c r="U172" s="235" t="s">
        <v>2561</v>
      </c>
      <c r="V172" s="225" t="e" cm="1">
        <f t="array" ref="V172">_xlfn.XLOOKUP(Tableau16[[#This Row],[CODE DN PN]]&amp;Tableau16[[#This Row],[TYPE]],'[9]TABLEAU POIDS'!$D$3:$D$68 &amp; '[9]TABLEAU POIDS'!$E$3:$E$68,'[9]TABLEAU POIDS'!$F$3:$F$68)</f>
        <v>#N/A</v>
      </c>
      <c r="W172" s="225"/>
      <c r="X172" s="244">
        <v>0</v>
      </c>
      <c r="Y172" s="226" t="str">
        <f>Tableau16[[#This Row],[DIAM ADM]]&amp;Tableau16[[#This Row],[SERIE ADM]]</f>
        <v>00</v>
      </c>
      <c r="Z172" s="226"/>
      <c r="AA172" s="233" cm="1">
        <f t="array" ref="AA172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72" s="226" t="s">
        <v>2159</v>
      </c>
      <c r="AC172" s="242" cm="1">
        <f t="array" ref="AC172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72" s="226" t="s">
        <v>2159</v>
      </c>
      <c r="AE172" s="232" cm="1">
        <f t="array" ref="AE172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72" s="244" t="s">
        <v>2159</v>
      </c>
      <c r="AG172" s="242" cm="1">
        <f t="array" ref="AG172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72" s="226" t="s">
        <v>2159</v>
      </c>
      <c r="AI172" s="242" cm="1">
        <f t="array" ref="AI17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72" s="226" t="s">
        <v>2159</v>
      </c>
      <c r="AK172" s="242" cm="1">
        <f t="array" ref="AK172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72" s="226" t="s">
        <v>2159</v>
      </c>
      <c r="AM172" s="242" cm="1">
        <f t="array" ref="AM172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72" s="226" t="s">
        <v>2159</v>
      </c>
      <c r="AO172" s="242" cm="1">
        <f t="array" ref="AO172">IFERROR(
   SUM(
      _xlfn._xlws.FILTER(
         [9]!Tableau3[JP],
         ([9]!Tableau3[ITEM]=Tableau16[[#This Row],[POSTE TECHNIQUE]])*
         ([9]!Tableau3[Rep.]=Tableau16[[#This Row],[Repere ADM]])
      )
   ),
0)</f>
        <v>0</v>
      </c>
      <c r="AP172" s="242" cm="1">
        <f t="array" ref="AP172">IFERROR(
   SUM(
      _xlfn._xlws.FILTER(
         [9]!Tableau3[BP],
         ([9]!Tableau3[ITEM]=Tableau16[[#This Row],[POSTE TECHNIQUE]])*
         ([9]!Tableau3[Rep.]=Tableau16[[#This Row],[Repere ADM]])
      )
   ),
0)</f>
        <v>0</v>
      </c>
      <c r="AQ172" s="242"/>
      <c r="AR172" s="242" cm="1">
        <f t="array" ref="AR172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72" s="226" t="s">
        <v>2159</v>
      </c>
      <c r="AT172" s="242" cm="1">
        <f t="array" ref="AT172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72" s="226" t="s">
        <v>2159</v>
      </c>
      <c r="AV172" s="242" cm="1">
        <f t="array" ref="AV172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72" s="244" t="s">
        <v>2159</v>
      </c>
      <c r="AX172" s="245" cm="1">
        <f t="array" ref="AX172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72" s="226" t="s">
        <v>2159</v>
      </c>
      <c r="AZ172" s="242" cm="1">
        <f t="array" ref="AZ172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72" s="226" t="s">
        <v>2159</v>
      </c>
      <c r="BB172" s="243" cm="1">
        <f t="array" ref="BB172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72" s="225" t="s">
        <v>2159</v>
      </c>
      <c r="BD172" s="243" cm="1">
        <f t="array" ref="BD172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72" s="225" t="s">
        <v>2159</v>
      </c>
      <c r="BF172" s="242" cm="1">
        <f t="array" ref="BF172">IFERROR(
   SUM(
      _xlfn._xlws.FILTER(
         [9]!Tableau3[JP],
         ([9]!Tableau3[ITEM]=Tableau16[[#This Row],[POSTE TECHNIQUE]])*
         ([9]!Tableau3[Rep.]=Tableau16[[#This Row],[Repere REF]])
      )
   ),
0)</f>
        <v>0</v>
      </c>
      <c r="BG172" s="242" cm="1">
        <f t="array" ref="BG172">IFERROR(
   SUM(
      _xlfn._xlws.FILTER(
         [9]!Tableau3[BP],
         ([9]!Tableau3[ITEM]=Tableau16[[#This Row],[POSTE TECHNIQUE]])*
         ([9]!Tableau3[Rep.]=Tableau16[[#This Row],[Repere ADM]])
      )
   ),
0)</f>
        <v>0</v>
      </c>
      <c r="BH172" s="227"/>
      <c r="BI172" s="228"/>
      <c r="BJ172" s="227"/>
      <c r="BK172" s="227"/>
      <c r="BL172" s="227"/>
      <c r="BM172" s="225" t="s">
        <v>2560</v>
      </c>
      <c r="BN172" s="225" t="s">
        <v>2409</v>
      </c>
      <c r="BO172" s="225" t="s">
        <v>2409</v>
      </c>
      <c r="BP172" s="225" t="s">
        <v>2408</v>
      </c>
      <c r="BQ172" s="226" t="str">
        <f>Tableau16[[#This Row],[DIAM ADM]]&amp;Tableau16[[#This Row],[SERIE ADM]]</f>
        <v>00</v>
      </c>
      <c r="BR172" s="225" t="s">
        <v>2408</v>
      </c>
      <c r="BS172" s="224"/>
      <c r="BT172" s="224"/>
      <c r="BU172" s="223"/>
      <c r="BV172" s="222"/>
    </row>
    <row r="173" spans="1:74" ht="15" hidden="1" customHeight="1" x14ac:dyDescent="0.25">
      <c r="A173" s="241"/>
      <c r="B173" s="240" t="s">
        <v>1034</v>
      </c>
      <c r="C173" s="239" t="s">
        <v>1984</v>
      </c>
      <c r="D173" s="238"/>
      <c r="E173" s="238" t="s">
        <v>73</v>
      </c>
      <c r="F173" s="238" t="s">
        <v>73</v>
      </c>
      <c r="G173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TTU158</v>
      </c>
      <c r="H173" s="235" t="s">
        <v>2550</v>
      </c>
      <c r="I173" s="237" t="s">
        <v>2549</v>
      </c>
      <c r="J173" s="235"/>
      <c r="K173" s="235" t="s">
        <v>2548</v>
      </c>
      <c r="L173" s="235" t="str">
        <f>LEFT(Tableau16[[#This Row],[NUMERO CLIENT]],SEARCH("-",Tableau16[[#This Row],[NUMERO CLIENT]])-1)</f>
        <v>S4</v>
      </c>
      <c r="M173" s="236" t="s">
        <v>2547</v>
      </c>
      <c r="N173" s="237" t="s">
        <v>38</v>
      </c>
      <c r="O173" s="237" t="s">
        <v>2553</v>
      </c>
      <c r="P173" s="237" t="s">
        <v>2559</v>
      </c>
      <c r="Q173" s="235" t="s">
        <v>2558</v>
      </c>
      <c r="R173" s="235" t="s">
        <v>73</v>
      </c>
      <c r="S173" s="238" t="s">
        <v>2557</v>
      </c>
      <c r="T173" s="238" t="s">
        <v>2556</v>
      </c>
      <c r="U173" s="238" t="s">
        <v>2555</v>
      </c>
      <c r="V173" s="225" t="e" cm="1">
        <f t="array" ref="V173">_xlfn.XLOOKUP(Tableau16[[#This Row],[CODE DN PN]]&amp;Tableau16[[#This Row],[TYPE]],'[9]TABLEAU POIDS'!$D$3:$D$68 &amp; '[9]TABLEAU POIDS'!$E$3:$E$68,'[9]TABLEAU POIDS'!$F$3:$F$68)</f>
        <v>#N/A</v>
      </c>
      <c r="W173" s="225"/>
      <c r="X173" s="244">
        <v>8</v>
      </c>
      <c r="Y173" s="234" t="str">
        <f>Tableau16[[#This Row],[DIAM ADM]]&amp;Tableau16[[#This Row],[SERIE ADM]]</f>
        <v>00</v>
      </c>
      <c r="Z173" s="234"/>
      <c r="AA173" s="233" cm="1">
        <f t="array" ref="AA173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73" s="226">
        <v>150</v>
      </c>
      <c r="AC173" s="242" cm="1">
        <f t="array" ref="AC173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73" s="244" t="s">
        <v>2545</v>
      </c>
      <c r="AE173" s="232" cm="1">
        <f t="array" ref="AE173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73" s="244" t="s">
        <v>2545</v>
      </c>
      <c r="AG173" s="242" cm="1">
        <f t="array" ref="AG173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73" s="226" t="s">
        <v>2545</v>
      </c>
      <c r="AI173" s="242" cm="1">
        <f t="array" ref="AI17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73" s="226">
        <v>8</v>
      </c>
      <c r="AK173" s="242" cm="1">
        <f t="array" ref="AK173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73" s="226" t="s">
        <v>2283</v>
      </c>
      <c r="AM173" s="242" cm="1">
        <f t="array" ref="AM173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73" s="226" t="s">
        <v>2545</v>
      </c>
      <c r="AO173" s="242" cm="1">
        <f t="array" ref="AO173">IFERROR(
   SUM(
      _xlfn._xlws.FILTER(
         [9]!Tableau3[JP],
         ([9]!Tableau3[ITEM]=Tableau16[[#This Row],[POSTE TECHNIQUE]])*
         ([9]!Tableau3[Rep.]=Tableau16[[#This Row],[Repere ADM]])
      )
   ),
0)</f>
        <v>0</v>
      </c>
      <c r="AP173" s="242" cm="1">
        <f t="array" ref="AP173">IFERROR(
   SUM(
      _xlfn._xlws.FILTER(
         [9]!Tableau3[BP],
         ([9]!Tableau3[ITEM]=Tableau16[[#This Row],[POSTE TECHNIQUE]])*
         ([9]!Tableau3[Rep.]=Tableau16[[#This Row],[Repere ADM]])
      )
   ),
0)</f>
        <v>0</v>
      </c>
      <c r="AQ173" s="243"/>
      <c r="AR173" s="242" cm="1">
        <f t="array" ref="AR173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73" s="226">
        <v>150</v>
      </c>
      <c r="AT173" s="242" cm="1">
        <f t="array" ref="AT173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73" s="226" t="s">
        <v>1118</v>
      </c>
      <c r="AV173" s="242" cm="1">
        <f t="array" ref="AV173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73" s="244" t="s">
        <v>2545</v>
      </c>
      <c r="AX173" s="242" cm="1">
        <f t="array" ref="AX173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73" s="226" t="s">
        <v>2545</v>
      </c>
      <c r="AZ173" s="242" cm="1">
        <f t="array" ref="AZ173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73" s="226">
        <v>8</v>
      </c>
      <c r="BB173" s="243" cm="1">
        <f t="array" ref="BB173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73" s="225" t="s">
        <v>2283</v>
      </c>
      <c r="BD173" s="243" cm="1">
        <f t="array" ref="BD173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73" s="226" t="s">
        <v>2545</v>
      </c>
      <c r="BF173" s="242" cm="1">
        <f t="array" ref="BF173">IFERROR(
   SUM(
      _xlfn._xlws.FILTER(
         [9]!Tableau3[JP],
         ([9]!Tableau3[ITEM]=Tableau16[[#This Row],[POSTE TECHNIQUE]])*
         ([9]!Tableau3[Rep.]=Tableau16[[#This Row],[Repere REF]])
      )
   ),
0)</f>
        <v>0</v>
      </c>
      <c r="BG173" s="242" cm="1">
        <f t="array" ref="BG173">IFERROR(
   SUM(
      _xlfn._xlws.FILTER(
         [9]!Tableau3[BP],
         ([9]!Tableau3[ITEM]=Tableau16[[#This Row],[POSTE TECHNIQUE]])*
         ([9]!Tableau3[Rep.]=Tableau16[[#This Row],[Repere ADM]])
      )
   ),
0)</f>
        <v>0</v>
      </c>
      <c r="BH173" s="227"/>
      <c r="BI173" s="228"/>
      <c r="BJ173" s="227"/>
      <c r="BK173" s="227"/>
      <c r="BL173" s="227"/>
      <c r="BM173" s="225" t="s">
        <v>2554</v>
      </c>
      <c r="BN173" s="225" t="s">
        <v>2409</v>
      </c>
      <c r="BO173" s="225" t="s">
        <v>2409</v>
      </c>
      <c r="BP173" s="225" t="s">
        <v>2408</v>
      </c>
      <c r="BQ173" s="234" t="str">
        <f>Tableau16[[#This Row],[DIAM ADM]]&amp;Tableau16[[#This Row],[SERIE ADM]]</f>
        <v>00</v>
      </c>
      <c r="BR173" s="225" t="s">
        <v>2408</v>
      </c>
      <c r="BS173" s="224"/>
      <c r="BT173" s="224"/>
      <c r="BU173" s="223"/>
      <c r="BV173" s="222"/>
    </row>
    <row r="174" spans="1:74" ht="15" hidden="1" customHeight="1" x14ac:dyDescent="0.25">
      <c r="A174" s="241"/>
      <c r="B174" s="240" t="s">
        <v>829</v>
      </c>
      <c r="C174" s="239"/>
      <c r="D174" s="238"/>
      <c r="E174" s="238" t="s">
        <v>73</v>
      </c>
      <c r="F174" s="238" t="s">
        <v>73</v>
      </c>
      <c r="G174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S5061</v>
      </c>
      <c r="H174" s="235" t="s">
        <v>2550</v>
      </c>
      <c r="I174" s="237" t="s">
        <v>2549</v>
      </c>
      <c r="J174" s="235"/>
      <c r="K174" s="235" t="s">
        <v>2548</v>
      </c>
      <c r="L174" s="235" t="str">
        <f>LEFT(Tableau16[[#This Row],[NUMERO CLIENT]],SEARCH("-",Tableau16[[#This Row],[NUMERO CLIENT]])-1)</f>
        <v>S2</v>
      </c>
      <c r="M174" s="236" t="s">
        <v>2547</v>
      </c>
      <c r="N174" s="235"/>
      <c r="O174" s="237" t="s">
        <v>2553</v>
      </c>
      <c r="P174" s="237" t="s">
        <v>2552</v>
      </c>
      <c r="Q174" s="235" t="s">
        <v>2551</v>
      </c>
      <c r="R174" s="235" t="s">
        <v>75</v>
      </c>
      <c r="S174" s="235"/>
      <c r="T174" s="235"/>
      <c r="U174" s="235"/>
      <c r="V174" s="225" t="e" cm="1">
        <f t="array" ref="V174">_xlfn.XLOOKUP(Tableau16[[#This Row],[CODE DN PN]]&amp;Tableau16[[#This Row],[TYPE]],'[9]TABLEAU POIDS'!$D$3:$D$68 &amp; '[9]TABLEAU POIDS'!$E$3:$E$68,'[9]TABLEAU POIDS'!$F$3:$F$68)</f>
        <v>#N/A</v>
      </c>
      <c r="W174" s="225"/>
      <c r="X174" s="234"/>
      <c r="Y174" s="226" t="str">
        <f>Tableau16[[#This Row],[DIAM ADM]]&amp;Tableau16[[#This Row],[SERIE ADM]]</f>
        <v>00</v>
      </c>
      <c r="Z174" s="226"/>
      <c r="AA174" s="233" cm="1">
        <f t="array" ref="AA174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74" s="226"/>
      <c r="AC174" s="242" cm="1">
        <f t="array" ref="AC174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74" s="226"/>
      <c r="AE174" s="232" cm="1">
        <f t="array" ref="AE174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74" s="226"/>
      <c r="AG174" s="242" cm="1">
        <f t="array" ref="AG174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74" s="226"/>
      <c r="AI174" s="242" cm="1">
        <f t="array" ref="AI17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74" s="226"/>
      <c r="AK174" s="242" cm="1">
        <f t="array" ref="AK174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74" s="226"/>
      <c r="AM174" s="242" cm="1">
        <f t="array" ref="AM174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74" s="226"/>
      <c r="AO174" s="242" cm="1">
        <f t="array" ref="AO174">IFERROR(
   SUM(
      _xlfn._xlws.FILTER(
         [9]!Tableau3[JP],
         ([9]!Tableau3[ITEM]=Tableau16[[#This Row],[POSTE TECHNIQUE]])*
         ([9]!Tableau3[Rep.]=Tableau16[[#This Row],[Repere ADM]])
      )
   ),
0)</f>
        <v>0</v>
      </c>
      <c r="AP174" s="242" cm="1">
        <f t="array" ref="AP174">IFERROR(
   SUM(
      _xlfn._xlws.FILTER(
         [9]!Tableau3[BP],
         ([9]!Tableau3[ITEM]=Tableau16[[#This Row],[POSTE TECHNIQUE]])*
         ([9]!Tableau3[Rep.]=Tableau16[[#This Row],[Repere ADM]])
      )
   ),
0)</f>
        <v>0</v>
      </c>
      <c r="AQ174" s="243"/>
      <c r="AR174" s="242" cm="1">
        <f t="array" ref="AR174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74" s="226"/>
      <c r="AT174" s="242" cm="1">
        <f t="array" ref="AT174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74" s="226"/>
      <c r="AV174" s="242" cm="1">
        <f t="array" ref="AV174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74" s="226"/>
      <c r="AX174" s="242" cm="1">
        <f t="array" ref="AX174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74" s="226"/>
      <c r="AZ174" s="242" cm="1">
        <f t="array" ref="AZ174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74" s="226"/>
      <c r="BB174" s="243" cm="1">
        <f t="array" ref="BB174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74" s="225"/>
      <c r="BD174" s="243" cm="1">
        <f t="array" ref="BD174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74" s="225"/>
      <c r="BF174" s="242" cm="1">
        <f t="array" ref="BF174">IFERROR(
   SUM(
      _xlfn._xlws.FILTER(
         [9]!Tableau3[JP],
         ([9]!Tableau3[ITEM]=Tableau16[[#This Row],[POSTE TECHNIQUE]])*
         ([9]!Tableau3[Rep.]=Tableau16[[#This Row],[Repere REF]])
      )
   ),
0)</f>
        <v>0</v>
      </c>
      <c r="BG174" s="242" cm="1">
        <f t="array" ref="BG174">IFERROR(
   SUM(
      _xlfn._xlws.FILTER(
         [9]!Tableau3[BP],
         ([9]!Tableau3[ITEM]=Tableau16[[#This Row],[POSTE TECHNIQUE]])*
         ([9]!Tableau3[Rep.]=Tableau16[[#This Row],[Repere ADM]])
      )
   ),
0)</f>
        <v>0</v>
      </c>
      <c r="BH174" s="227"/>
      <c r="BI174" s="228"/>
      <c r="BJ174" s="227"/>
      <c r="BK174" s="227"/>
      <c r="BL174" s="227"/>
      <c r="BM174" s="225"/>
      <c r="BN174" s="225"/>
      <c r="BO174" s="225"/>
      <c r="BP174" s="225" t="e" cm="1">
        <f t="array" ref="BP17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74" s="226" t="str">
        <f>Tableau16[[#This Row],[DIAM ADM]]&amp;Tableau16[[#This Row],[SERIE ADM]]</f>
        <v>00</v>
      </c>
      <c r="BR174" s="225" t="e" cm="1">
        <f t="array" ref="BR17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74" s="224"/>
      <c r="BT174" s="224"/>
      <c r="BU174" s="223"/>
      <c r="BV174" s="222"/>
    </row>
    <row r="175" spans="1:74" ht="15" hidden="1" customHeight="1" x14ac:dyDescent="0.25">
      <c r="A175" s="241"/>
      <c r="B175" s="240" t="s">
        <v>1815</v>
      </c>
      <c r="C175" s="239"/>
      <c r="D175" s="238"/>
      <c r="E175" s="238"/>
      <c r="F175" s="238"/>
      <c r="G175" s="23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S5025SV</v>
      </c>
      <c r="H175" s="235" t="s">
        <v>2550</v>
      </c>
      <c r="I175" s="237" t="s">
        <v>2549</v>
      </c>
      <c r="J175" s="235"/>
      <c r="K175" s="235" t="s">
        <v>2548</v>
      </c>
      <c r="L175" s="235" t="str">
        <f>LEFT(Tableau16[[#This Row],[NUMERO CLIENT]],SEARCH("-",Tableau16[[#This Row],[NUMERO CLIENT]])-1)</f>
        <v>S2</v>
      </c>
      <c r="M175" s="236" t="s">
        <v>2547</v>
      </c>
      <c r="N175" s="235"/>
      <c r="O175" s="235"/>
      <c r="P175" s="235"/>
      <c r="Q175" s="235"/>
      <c r="R175" s="235"/>
      <c r="S175" s="235"/>
      <c r="T175" s="235"/>
      <c r="U175" s="235"/>
      <c r="V175" s="225" t="e" cm="1">
        <f t="array" ref="V175">_xlfn.XLOOKUP(Tableau16[[#This Row],[CODE DN PN]]&amp;Tableau16[[#This Row],[TYPE]],'[9]TABLEAU POIDS'!$D$3:$D$68 &amp; '[9]TABLEAU POIDS'!$E$3:$E$68,'[9]TABLEAU POIDS'!$F$3:$F$68)</f>
        <v>#N/A</v>
      </c>
      <c r="W175" s="225"/>
      <c r="X175" s="234"/>
      <c r="Y175" s="226" t="str">
        <f>Tableau16[[#This Row],[DIAM ADM]]&amp;Tableau16[[#This Row],[SERIE ADM]]</f>
        <v>00</v>
      </c>
      <c r="Z175" s="226"/>
      <c r="AA175" s="233" cm="1">
        <f t="array" ref="AA175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75" s="226"/>
      <c r="AC175" s="242" cm="1">
        <f t="array" ref="AC175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75" s="226"/>
      <c r="AE175" s="232" cm="1">
        <f t="array" ref="AE175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75" s="226"/>
      <c r="AG175" s="242" cm="1">
        <f t="array" ref="AG175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75" s="226"/>
      <c r="AI175" s="242" cm="1">
        <f t="array" ref="AI17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75" s="226"/>
      <c r="AK175" s="242" cm="1">
        <f t="array" ref="AK175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75" s="226"/>
      <c r="AM175" s="242" cm="1">
        <f t="array" ref="AM175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75" s="226"/>
      <c r="AO175" s="242" cm="1">
        <f t="array" ref="AO175">IFERROR(
   SUM(
      _xlfn._xlws.FILTER(
         [9]!Tableau3[JP],
         ([9]!Tableau3[ITEM]=Tableau16[[#This Row],[POSTE TECHNIQUE]])*
         ([9]!Tableau3[Rep.]=Tableau16[[#This Row],[Repere ADM]])
      )
   ),
0)</f>
        <v>0</v>
      </c>
      <c r="AP175" s="242" cm="1">
        <f t="array" ref="AP175">IFERROR(
   SUM(
      _xlfn._xlws.FILTER(
         [9]!Tableau3[BP],
         ([9]!Tableau3[ITEM]=Tableau16[[#This Row],[POSTE TECHNIQUE]])*
         ([9]!Tableau3[Rep.]=Tableau16[[#This Row],[Repere ADM]])
      )
   ),
0)</f>
        <v>0</v>
      </c>
      <c r="AQ175" s="243"/>
      <c r="AR175" s="242" cm="1">
        <f t="array" ref="AR175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75" s="226"/>
      <c r="AT175" s="242" cm="1">
        <f t="array" ref="AT175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75" s="226"/>
      <c r="AV175" s="242" cm="1">
        <f t="array" ref="AV175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75" s="226"/>
      <c r="AX175" s="242" cm="1">
        <f t="array" ref="AX175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75" s="226"/>
      <c r="AZ175" s="242" cm="1">
        <f t="array" ref="AZ175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75" s="226"/>
      <c r="BB175" s="243" cm="1">
        <f t="array" ref="BB175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75" s="225"/>
      <c r="BD175" s="243" cm="1">
        <f t="array" ref="BD175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75" s="225"/>
      <c r="BF175" s="242" cm="1">
        <f t="array" ref="BF175">IFERROR(
   SUM(
      _xlfn._xlws.FILTER(
         [9]!Tableau3[JP],
         ([9]!Tableau3[ITEM]=Tableau16[[#This Row],[POSTE TECHNIQUE]])*
         ([9]!Tableau3[Rep.]=Tableau16[[#This Row],[Repere REF]])
      )
   ),
0)</f>
        <v>0</v>
      </c>
      <c r="BG175" s="242" cm="1">
        <f t="array" ref="BG175">IFERROR(
   SUM(
      _xlfn._xlws.FILTER(
         [9]!Tableau3[BP],
         ([9]!Tableau3[ITEM]=Tableau16[[#This Row],[POSTE TECHNIQUE]])*
         ([9]!Tableau3[Rep.]=Tableau16[[#This Row],[Repere ADM]])
      )
   ),
0)</f>
        <v>0</v>
      </c>
      <c r="BH175" s="227"/>
      <c r="BI175" s="228"/>
      <c r="BJ175" s="227"/>
      <c r="BK175" s="227"/>
      <c r="BL175" s="227"/>
      <c r="BM175" s="225"/>
      <c r="BN175" s="225"/>
      <c r="BO175" s="225"/>
      <c r="BP175" s="225" t="e" cm="1">
        <f t="array" ref="BP175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75" s="226" t="str">
        <f>Tableau16[[#This Row],[DIAM ADM]]&amp;Tableau16[[#This Row],[SERIE ADM]]</f>
        <v>00</v>
      </c>
      <c r="BR175" s="225" t="e" cm="1">
        <f t="array" ref="BR175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75" s="224"/>
      <c r="BT175" s="224"/>
      <c r="BU175" s="223"/>
      <c r="BV175" s="222"/>
    </row>
    <row r="176" spans="1:74" ht="16.350000000000001" hidden="1" customHeight="1" x14ac:dyDescent="0.25">
      <c r="A176" s="241"/>
      <c r="B176" s="240"/>
      <c r="C176" s="239"/>
      <c r="D176" s="238"/>
      <c r="E176" s="238"/>
      <c r="F176" s="238"/>
      <c r="G176" s="237" t="e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#VALUE!</v>
      </c>
      <c r="H176" s="235"/>
      <c r="I176" s="235"/>
      <c r="J176" s="235"/>
      <c r="K176" s="235"/>
      <c r="L176" s="235" t="e">
        <f>LEFT(Tableau16[[#This Row],[NUMERO CLIENT]],SEARCH("-",Tableau16[[#This Row],[NUMERO CLIENT]])-1)</f>
        <v>#VALUE!</v>
      </c>
      <c r="M176" s="236"/>
      <c r="N176" s="235"/>
      <c r="O176" s="235"/>
      <c r="P176" s="235"/>
      <c r="Q176" s="235"/>
      <c r="R176" s="235"/>
      <c r="S176" s="235"/>
      <c r="T176" s="235"/>
      <c r="U176" s="235"/>
      <c r="V176" s="225" t="e" cm="1">
        <f t="array" ref="V176">_xlfn.XLOOKUP(Tableau16[[#This Row],[CODE DN PN]]&amp;Tableau16[[#This Row],[TYPE]],'[9]TABLEAU POIDS'!$D$3:$D$68 &amp; '[9]TABLEAU POIDS'!$E$3:$E$68,'[9]TABLEAU POIDS'!$F$3:$F$68)</f>
        <v>#N/A</v>
      </c>
      <c r="W176" s="225"/>
      <c r="X176" s="234"/>
      <c r="Y176" s="226" t="str">
        <f>Tableau16[[#This Row],[DIAM ADM]]&amp;Tableau16[[#This Row],[SERIE ADM]]</f>
        <v>00</v>
      </c>
      <c r="Z176" s="226"/>
      <c r="AA176" s="233" cm="1">
        <f t="array" ref="AA176">IFERROR(
    INDEX(
        _xlfn._xlws.FILTER(
            [9]!Tableau3[Bride DN],
            ([9]!Tableau3[ITEM]=Tableau16[[#This Row],[POSTE TECHNIQUE]])*
            ([9]!Tableau3[Rep.]=Tableau16[[#This Row],[Repere ADM]])*
            ([9]!Tableau3[Bride DN]&lt;&gt;"")
        ),
    1),
0)</f>
        <v>0</v>
      </c>
      <c r="AB176" s="231"/>
      <c r="AC176" s="229" cm="1">
        <f t="array" ref="AC176">IFERROR(
    INDEX(
        _xlfn._xlws.FILTER(
            [9]!Tableau3[Bride PN],
            ([9]!Tableau3[ITEM]=Tableau16[[#This Row],[POSTE TECHNIQUE]])*
            ([9]!Tableau3[Rep.]=Tableau16[[#This Row],[Repere ADM]])*
            ([9]!Tableau3[Bride DN]&lt;&gt;"")
        ),
    1),
0)</f>
        <v>0</v>
      </c>
      <c r="AD176" s="231"/>
      <c r="AE176" s="232" cm="1">
        <f t="array" ref="AE176">IFERROR(
    INDEX(
        _xlfn._xlws.FILTER(
            [9]!Tableau3[Joint Platinage Type],
            ([9]!Tableau3[ITEM]=Tableau16[[#This Row],[POSTE TECHNIQUE]])*
            ([9]!Tableau3[Rep.]=Tableau16[[#This Row],[Repere ADM]])*
            ([9]!Tableau3[Joint Platinage Type]&lt;&gt;0)
        ),
    1),
0)</f>
        <v>0</v>
      </c>
      <c r="AF176" s="231"/>
      <c r="AG176" s="229" cm="1">
        <f t="array" ref="AG176">IFERROR(
    INDEX(
        _xlfn._xlws.FILTER(
            [9]!Tableau3[Face de bride],
            ([9]!Tableau3[ITEM]=Tableau16[[#This Row],[POSTE TECHNIQUE]])*
            ([9]!Tableau3[Rep.]=Tableau16[[#This Row],[Repere ADM]])*
            ([9]!Tableau3[Face de bride]&lt;&gt;0)
        ),
    1),
0)</f>
        <v>0</v>
      </c>
      <c r="AH176" s="231"/>
      <c r="AI176" s="229" cm="1">
        <f t="array" ref="AI17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AJ176" s="231"/>
      <c r="AK176" s="229" cm="1">
        <f t="array" ref="AK176">IFERROR(
    INDEX(
        _xlfn._xlws.FILTER(
            [9]!Tableau3[Dimensions],
            ([9]!Tableau3[ITEM]=Tableau16[[#This Row],[POSTE TECHNIQUE]])*
            ([9]!Tableau3[Rep.]=Tableau16[[#This Row],[Repere ADM]])*
            ([9]!Tableau3[Dimensions]&lt;&gt;0)
        ),
    1),
0)</f>
        <v>0</v>
      </c>
      <c r="AL176" s="231"/>
      <c r="AM176" s="229" cm="1">
        <f t="array" ref="AM176">IFERROR(
    INDEX(
        _xlfn._xlws.FILTER(
            [9]!Tableau3[Matiere
Boulonnerie de référence],
            ([9]!Tableau3[ITEM]=Tableau16[[#This Row],[POSTE TECHNIQUE]])*
            ([9]!Tableau3[Rep.]=Tableau16[[#This Row],[Repere ADM]])*
            ([9]!Tableau3[Matiere
Boulonnerie de référence]&lt;&gt;0)
        ),
    1),
0)</f>
        <v>0</v>
      </c>
      <c r="AN176" s="231"/>
      <c r="AO176" s="229" cm="1">
        <f t="array" ref="AO176">IFERROR(
   SUM(
      _xlfn._xlws.FILTER(
         [9]!Tableau3[JP],
         ([9]!Tableau3[ITEM]=Tableau16[[#This Row],[POSTE TECHNIQUE]])*
         ([9]!Tableau3[Rep.]=Tableau16[[#This Row],[Repere ADM]])
      )
   ),
0)</f>
        <v>0</v>
      </c>
      <c r="AP176" s="229" cm="1">
        <f t="array" ref="AP176">IFERROR(
   SUM(
      _xlfn._xlws.FILTER(
         [9]!Tableau3[BP],
         ([9]!Tableau3[ITEM]=Tableau16[[#This Row],[POSTE TECHNIQUE]])*
         ([9]!Tableau3[Rep.]=Tableau16[[#This Row],[Repere ADM]])
      )
   ),
0)</f>
        <v>0</v>
      </c>
      <c r="AQ176" s="230"/>
      <c r="AR176" s="229" cm="1">
        <f t="array" ref="AR176">IFERROR(
    INDEX(
        _xlfn._xlws.FILTER(
            [9]!Tableau3[Bride DN],
            ([9]!Tableau3[ITEM]=Tableau16[[#This Row],[POSTE TECHNIQUE]])*
            ([9]!Tableau3[Rep.]=Tableau16[[#This Row],[Repere REF]])*
            ([9]!Tableau3[Bride DN]&lt;&gt;"")
        ),
    1),
0)</f>
        <v>0</v>
      </c>
      <c r="AS176" s="231"/>
      <c r="AT176" s="229" cm="1">
        <f t="array" ref="AT176">IFERROR(
    INDEX(
        _xlfn._xlws.FILTER(
            [9]!Tableau3[Bride PN],
            ([9]!Tableau3[ITEM]=Tableau16[[#This Row],[POSTE TECHNIQUE]])*
            ([9]!Tableau3[Rep.]=Tableau16[[#This Row],[Repere REF]])*
            ([9]!Tableau3[Bride DN]&lt;&gt;"")
        ),
    1),
0)</f>
        <v>0</v>
      </c>
      <c r="AU176" s="231"/>
      <c r="AV176" s="229" cm="1">
        <f t="array" ref="AV176">IFERROR(
    INDEX(
        _xlfn._xlws.FILTER(
            [9]!Tableau3[Joint Platinage Type],
            ([9]!Tableau3[ITEM]=Tableau16[[#This Row],[POSTE TECHNIQUE]])*
            ([9]!Tableau3[Rep.]=Tableau16[[#This Row],[Repere REF]])*
            ([9]!Tableau3[Joint Platinage Type]&lt;&gt;0)
        ),
    1),
0)</f>
        <v>0</v>
      </c>
      <c r="AW176" s="231"/>
      <c r="AX176" s="229" cm="1">
        <f t="array" ref="AX176">IFERROR(
    INDEX(
        _xlfn._xlws.FILTER(
            [9]!Tableau3[Face de bride],
            ([9]!Tableau3[ITEM]=Tableau16[[#This Row],[POSTE TECHNIQUE]])*
            ([9]!Tableau3[Rep.]=Tableau16[[#This Row],[Repere REF]])*
            ([9]!Tableau3[Face de bride]&lt;&gt;0)
        ),
    1),
0)</f>
        <v>0</v>
      </c>
      <c r="AY176" s="231"/>
      <c r="AZ176" s="229" cm="1">
        <f t="array" ref="AZ176">IFERROR(
    INDEX(
        _xlfn._xlws.FILTER(
            [9]!Tableau3[Perçages],
            ([9]!Tableau3[ITEM]=Tableau16[[#This Row],[POSTE TECHNIQUE]])*
            ([9]!Tableau3[Rep.]=Tableau16[[#This Row],[Repere ADM]])*
            ([9]!Tableau3[Perçages]&lt;&gt;0)
        ),
    1),
0)</f>
        <v>0</v>
      </c>
      <c r="BA176" s="231"/>
      <c r="BB176" s="230" cm="1">
        <f t="array" ref="BB176">IFERROR(
    INDEX(
        _xlfn._xlws.FILTER(
            [9]!Tableau3[Dimensions],
            ([9]!Tableau3[ITEM]=Tableau16[[#This Row],[POSTE TECHNIQUE]])*
            ([9]!Tableau3[Rep.]=Tableau16[[#This Row],[Repere REF]])*
            ([9]!Tableau3[Dimensions]&lt;&gt;0)
        ),
    1),
0)</f>
        <v>0</v>
      </c>
      <c r="BC176" s="227"/>
      <c r="BD176" s="230" cm="1">
        <f t="array" ref="BD176">IFERROR(
    INDEX(
        _xlfn._xlws.FILTER(
            [9]!Tableau3[Matiere
Boulonnerie de référence],
            ([9]!Tableau3[ITEM]=Tableau16[[#This Row],[POSTE TECHNIQUE]])*
            ([9]!Tableau3[Rep.]=Tableau16[[#This Row],[Repere REF]])*
            ([9]!Tableau3[Matiere
Boulonnerie de référence]&lt;&gt;0)
        ),
    1),
0)</f>
        <v>0</v>
      </c>
      <c r="BE176" s="227"/>
      <c r="BF176" s="229" cm="1">
        <f t="array" ref="BF176">IFERROR(
   SUM(
      _xlfn._xlws.FILTER(
         [9]!Tableau3[JP],
         ([9]!Tableau3[ITEM]=Tableau16[[#This Row],[POSTE TECHNIQUE]])*
         ([9]!Tableau3[Rep.]=Tableau16[[#This Row],[Repere REF]])
      )
   ),
0)</f>
        <v>0</v>
      </c>
      <c r="BG176" s="229" cm="1">
        <f t="array" ref="BG176">IFERROR(
   SUM(
      _xlfn._xlws.FILTER(
         [9]!Tableau3[BP],
         ([9]!Tableau3[ITEM]=Tableau16[[#This Row],[POSTE TECHNIQUE]])*
         ([9]!Tableau3[Rep.]=Tableau16[[#This Row],[Repere ADM]])
      )
   ),
0)</f>
        <v>0</v>
      </c>
      <c r="BH176" s="227"/>
      <c r="BI176" s="228"/>
      <c r="BJ176" s="227"/>
      <c r="BK176" s="227"/>
      <c r="BL176" s="227"/>
      <c r="BM176" s="225"/>
      <c r="BN176" s="225"/>
      <c r="BO176" s="225"/>
      <c r="BP176" s="225" t="e" cm="1">
        <f t="array" ref="BP176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Q176" s="226" t="str">
        <f>Tableau16[[#This Row],[DIAM ADM]]&amp;Tableau16[[#This Row],[SERIE ADM]]</f>
        <v>00</v>
      </c>
      <c r="BR176" s="225" t="e" cm="1">
        <f t="array" ref="BR176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BS176" s="224"/>
      <c r="BT176" s="224"/>
      <c r="BU176" s="223"/>
      <c r="BV176" s="222"/>
    </row>
  </sheetData>
  <conditionalFormatting sqref="M7:M176">
    <cfRule type="expression" dxfId="27" priority="10">
      <formula>$A7="TA"</formula>
    </cfRule>
  </conditionalFormatting>
  <conditionalFormatting sqref="S18:T18">
    <cfRule type="duplicateValues" dxfId="26" priority="9"/>
  </conditionalFormatting>
  <conditionalFormatting sqref="L21">
    <cfRule type="expression" dxfId="25" priority="7">
      <formula>$A21="TA"</formula>
    </cfRule>
  </conditionalFormatting>
  <conditionalFormatting sqref="S156:U156">
    <cfRule type="duplicateValues" dxfId="24" priority="2"/>
  </conditionalFormatting>
  <conditionalFormatting sqref="B7:C8">
    <cfRule type="duplicateValues" dxfId="23" priority="13"/>
  </conditionalFormatting>
  <conditionalFormatting sqref="B21:C21">
    <cfRule type="duplicateValues" dxfId="22" priority="14"/>
  </conditionalFormatting>
  <conditionalFormatting sqref="B27:C27">
    <cfRule type="duplicateValues" dxfId="21" priority="15"/>
  </conditionalFormatting>
  <conditionalFormatting sqref="B28:C28">
    <cfRule type="duplicateValues" dxfId="20" priority="16"/>
  </conditionalFormatting>
  <conditionalFormatting sqref="B30:C31 B9:C20 B22:C28">
    <cfRule type="duplicateValues" dxfId="19" priority="17"/>
  </conditionalFormatting>
  <conditionalFormatting sqref="B40:C41">
    <cfRule type="duplicateValues" dxfId="18" priority="18"/>
  </conditionalFormatting>
  <conditionalFormatting sqref="B49:C49">
    <cfRule type="duplicateValues" dxfId="17" priority="19"/>
  </conditionalFormatting>
  <conditionalFormatting sqref="B50:C50">
    <cfRule type="duplicateValues" dxfId="16" priority="20"/>
  </conditionalFormatting>
  <conditionalFormatting sqref="B51:C51">
    <cfRule type="duplicateValues" dxfId="15" priority="21"/>
  </conditionalFormatting>
  <conditionalFormatting sqref="B52:C72">
    <cfRule type="duplicateValues" dxfId="14" priority="22"/>
  </conditionalFormatting>
  <conditionalFormatting sqref="B73:C76">
    <cfRule type="duplicateValues" dxfId="13" priority="23"/>
  </conditionalFormatting>
  <conditionalFormatting sqref="B77:C77">
    <cfRule type="duplicateValues" dxfId="12" priority="24"/>
  </conditionalFormatting>
  <conditionalFormatting sqref="B86:C86">
    <cfRule type="duplicateValues" dxfId="11" priority="25"/>
  </conditionalFormatting>
  <conditionalFormatting sqref="B87:C87">
    <cfRule type="duplicateValues" dxfId="10" priority="26"/>
  </conditionalFormatting>
  <conditionalFormatting sqref="B88:C99">
    <cfRule type="duplicateValues" dxfId="9" priority="27"/>
  </conditionalFormatting>
  <conditionalFormatting sqref="B100:C100">
    <cfRule type="duplicateValues" dxfId="8" priority="28"/>
  </conditionalFormatting>
  <conditionalFormatting sqref="B105:C109">
    <cfRule type="duplicateValues" dxfId="7" priority="29"/>
  </conditionalFormatting>
  <conditionalFormatting sqref="B130:C133">
    <cfRule type="duplicateValues" dxfId="6" priority="30"/>
  </conditionalFormatting>
  <conditionalFormatting sqref="B134:C138">
    <cfRule type="duplicateValues" dxfId="5" priority="31"/>
  </conditionalFormatting>
  <conditionalFormatting sqref="B139:C157">
    <cfRule type="duplicateValues" dxfId="4" priority="32"/>
  </conditionalFormatting>
  <conditionalFormatting sqref="B158:C159">
    <cfRule type="duplicateValues" dxfId="3" priority="33"/>
  </conditionalFormatting>
  <conditionalFormatting sqref="B112:C129">
    <cfRule type="duplicateValues" dxfId="2" priority="34"/>
  </conditionalFormatting>
  <conditionalFormatting sqref="B110:C111">
    <cfRule type="duplicateValues" dxfId="1" priority="35"/>
  </conditionalFormatting>
  <conditionalFormatting sqref="G1:BU1">
    <cfRule type="duplicateValues" dxfId="0" priority="36"/>
  </conditionalFormatting>
  <pageMargins left="0.25" right="0.25" top="0.75" bottom="0.75" header="0.3" footer="0.3"/>
  <pageSetup paperSize="9" scale="25" fitToHeight="5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C4C6E791244A46B67E37657B0DB6D5" ma:contentTypeVersion="16" ma:contentTypeDescription="Crée un document." ma:contentTypeScope="" ma:versionID="818d1900773263888dfa92ac86dd736d">
  <xsd:schema xmlns:xsd="http://www.w3.org/2001/XMLSchema" xmlns:xs="http://www.w3.org/2001/XMLSchema" xmlns:p="http://schemas.microsoft.com/office/2006/metadata/properties" xmlns:ns2="43b9b9a0-7648-46d1-b5c5-697ae3c604b6" xmlns:ns3="1509f9ff-ec30-423c-bfce-aa62bd263232" targetNamespace="http://schemas.microsoft.com/office/2006/metadata/properties" ma:root="true" ma:fieldsID="6453ff4a159213e1b8a5b867350fad45" ns2:_="" ns3:_="">
    <xsd:import namespace="43b9b9a0-7648-46d1-b5c5-697ae3c604b6"/>
    <xsd:import namespace="1509f9ff-ec30-423c-bfce-aa62bd2632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9b9a0-7648-46d1-b5c5-697ae3c604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a5aca6c7-5a65-4dbb-a651-956e2b2276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09f9ff-ec30-423c-bfce-aa62bd26323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3ae9c99-8a28-4618-ac06-f95edeb38f8e}" ma:internalName="TaxCatchAll" ma:showField="CatchAllData" ma:web="1509f9ff-ec30-423c-bfce-aa62bd2632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509f9ff-ec30-423c-bfce-aa62bd263232" xsi:nil="true"/>
    <lcf76f155ced4ddcb4097134ff3c332f xmlns="43b9b9a0-7648-46d1-b5c5-697ae3c604b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D3021A5-44D0-4DC5-9F91-1B8BB31869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9b9a0-7648-46d1-b5c5-697ae3c604b6"/>
    <ds:schemaRef ds:uri="1509f9ff-ec30-423c-bfce-aa62bd2632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C8F10E-BA7C-49F9-AFC6-F5F4EFEE6D56}">
  <ds:schemaRefs>
    <ds:schemaRef ds:uri="http://schemas.microsoft.com/office/2006/metadata/properties"/>
    <ds:schemaRef ds:uri="http://www.w3.org/2000/xmlns/"/>
    <ds:schemaRef ds:uri="1509f9ff-ec30-423c-bfce-aa62bd263232"/>
    <ds:schemaRef ds:uri="http://www.w3.org/2001/XMLSchema-instance"/>
    <ds:schemaRef ds:uri="43b9b9a0-7648-46d1-b5c5-697ae3c604b6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612D7D0-7DFA-40E8-AB6A-F9A08D2142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8</vt:i4>
      </vt:variant>
    </vt:vector>
  </HeadingPairs>
  <TitlesOfParts>
    <vt:vector size="21" baseType="lpstr">
      <vt:lpstr>Configurations</vt:lpstr>
      <vt:lpstr>J&amp;T</vt:lpstr>
      <vt:lpstr>Feuil1</vt:lpstr>
      <vt:lpstr>Feuil2</vt:lpstr>
      <vt:lpstr>TCD JOINTS DEF</vt:lpstr>
      <vt:lpstr>TCD JOINTS PROV</vt:lpstr>
      <vt:lpstr>TCD Tiges</vt:lpstr>
      <vt:lpstr>APPRO</vt:lpstr>
      <vt:lpstr>Joints</vt:lpstr>
      <vt:lpstr>Tiges</vt:lpstr>
      <vt:lpstr>LISTES DEROULANTES</vt:lpstr>
      <vt:lpstr>Operations</vt:lpstr>
      <vt:lpstr>DONNEES ROB</vt:lpstr>
      <vt:lpstr>APPAREIL</vt:lpstr>
      <vt:lpstr>'J&amp;T'!Impression_des_titres</vt:lpstr>
      <vt:lpstr>INTERVENTION</vt:lpstr>
      <vt:lpstr>liste_op</vt:lpstr>
      <vt:lpstr>Liste_operation</vt:lpstr>
      <vt:lpstr>ROBINETTERIE</vt:lpstr>
      <vt:lpstr>'DONNEES ROB'!Zone_d_impression</vt:lpstr>
      <vt:lpstr>'J&amp;T'!Zone_d_impression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Rémi RF. Francois</dc:creator>
  <cp:lastModifiedBy>Yon OTAMENDI</cp:lastModifiedBy>
  <cp:lastPrinted>2025-11-25T16:38:57Z</cp:lastPrinted>
  <dcterms:created xsi:type="dcterms:W3CDTF">2016-12-07T10:46:48Z</dcterms:created>
  <dcterms:modified xsi:type="dcterms:W3CDTF">2026-03-30T15:50:06Z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0x010100A3C4C6E791244A46B67E37657B0DB6D5</vt:lpwstr>
  </property>
  <property fmtid="{D5CDD505-2E9C-101B-9397-08002B2CF9AE}" pid="3" name="MediaServiceImageTags">
    <vt:lpwstr/>
  </property>
</Properties>
</file>